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4\พื้นที่ส่งไฟล์มาให้ตรวจ\"/>
    </mc:Choice>
  </mc:AlternateContent>
  <xr:revisionPtr revIDLastSave="0" documentId="13_ncr:1_{06C2B8AB-6154-4B8A-BB08-D52AE4D3CE2C}" xr6:coauthVersionLast="36" xr6:coauthVersionMax="36" xr10:uidLastSave="{00000000-0000-0000-0000-000000000000}"/>
  <bookViews>
    <workbookView xWindow="0" yWindow="0" windowWidth="28800" windowHeight="11400" tabRatio="908" firstSheet="2" activeTab="9" xr2:uid="{00000000-000D-0000-FFFF-FFFF00000000}"/>
  </bookViews>
  <sheets>
    <sheet name="คำแนะนำ" sheetId="27" r:id="rId1"/>
    <sheet name="ID" sheetId="39" state="hidden" r:id="rId2"/>
    <sheet name="1.Planfin2564" sheetId="8" r:id="rId3"/>
    <sheet name="2562" sheetId="38" state="hidden" r:id="rId4"/>
    <sheet name="กศภ2563" sheetId="42" state="hidden" r:id="rId5"/>
    <sheet name="ผูกสูตร Planfin63" sheetId="44" r:id="rId6"/>
    <sheet name="2.Revenue" sheetId="1" r:id="rId7"/>
    <sheet name="CalBudget2564" sheetId="43" state="hidden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1.1 รายละเอียดแผนลงทุน" sheetId="45" r:id="rId18"/>
    <sheet name="12.WS-แผนสนับสนุน รพ.สต." sheetId="25" r:id="rId19"/>
    <sheet name="12.1 รายละเอียด แผน รพ.สต." sheetId="46" r:id="rId20"/>
    <sheet name="13.Mapping" sheetId="2" r:id="rId21"/>
    <sheet name="Sheet1" sheetId="41" state="hidden" r:id="rId22"/>
    <sheet name="2559" sheetId="35" state="hidden" r:id="rId23"/>
    <sheet name="2560" sheetId="36" state="hidden" r:id="rId24"/>
    <sheet name="2561" sheetId="37" state="hidden" r:id="rId25"/>
    <sheet name="PlanFin Analysis" sheetId="30" state="hidden" r:id="rId26"/>
  </sheets>
  <definedNames>
    <definedName name="_xlnm._FilterDatabase" localSheetId="20" hidden="1">'13.Mapping'!$A$1:$L$436</definedName>
    <definedName name="_xlnm._FilterDatabase" localSheetId="10" hidden="1">'5.งบทดลอง รพ.'!#REF!</definedName>
    <definedName name="_xlnm._FilterDatabase" localSheetId="11" hidden="1">'6.WS-Re-Exp'!$A$2:$F$440</definedName>
    <definedName name="_xlnm._FilterDatabase" localSheetId="7" hidden="1">CalBudget2564!$A$3:$CE$901</definedName>
    <definedName name="_xlnm._FilterDatabase" localSheetId="1" hidden="1">ID!$A$1:$R$897</definedName>
    <definedName name="_xlnm._FilterDatabase" localSheetId="5" hidden="1">'ผูกสูตร Planfin63'!$A$3:$CC$434</definedName>
    <definedName name="DATA" localSheetId="17">#REF!</definedName>
    <definedName name="DATA" localSheetId="19">#REF!</definedName>
    <definedName name="DATA" localSheetId="5">#REF!</definedName>
    <definedName name="DATA">#REF!</definedName>
    <definedName name="_xlnm.Print_Area" localSheetId="15">'10.WS-แผนบริหารจัดการลูกหนี้'!$A$1:$H$12</definedName>
    <definedName name="_xlnm.Print_Area" localSheetId="16">'11.WS-แผนลงทุน'!$A$1:$H$10</definedName>
    <definedName name="_xlnm.Print_Area" localSheetId="6">'2.Revenue'!$C$1:$I$59</definedName>
    <definedName name="_xlnm.Print_Area" localSheetId="12">'7.WS-ยา วชภฯ'!$A$1:$O$16</definedName>
    <definedName name="_xlnm.Print_Area" localSheetId="13">'8.WS-วัสดุอื่น'!$A$1:$O$20</definedName>
    <definedName name="_xlnm.Print_Area" localSheetId="14">'9.WS-แผนเจ้าหนี้การค้า'!$A$1:$J$13</definedName>
    <definedName name="_xlnm.Print_Area" localSheetId="0">คำแนะนำ!$A$1:$A$121</definedName>
    <definedName name="_xlnm.Print_Titles" localSheetId="2">'1.Planfin2564'!$A:$B,'1.Planfin2564'!$1:$4</definedName>
    <definedName name="_xlnm.Print_Titles" localSheetId="19">'12.1 รายละเอียด แผน รพ.สต.'!$A:$C</definedName>
    <definedName name="_xlnm.Print_Titles" localSheetId="11">'6.WS-Re-Exp'!$1:$2</definedName>
    <definedName name="_xlnm.Print_Titles" localSheetId="5">'ผูกสูตร Planfin63'!$B:$G,'ผูกสูตร Planfin63'!$3:$5</definedName>
    <definedName name="Query2">#REF!</definedName>
  </definedNames>
  <calcPr calcId="191029"/>
</workbook>
</file>

<file path=xl/calcChain.xml><?xml version="1.0" encoding="utf-8"?>
<calcChain xmlns="http://schemas.openxmlformats.org/spreadsheetml/2006/main">
  <c r="D77" i="28" l="1"/>
  <c r="E29" i="28" l="1"/>
  <c r="E28" i="28"/>
  <c r="E45" i="28"/>
  <c r="D200" i="28"/>
  <c r="D178" i="28"/>
  <c r="D185" i="28"/>
  <c r="D147" i="28"/>
  <c r="D235" i="28"/>
  <c r="D294" i="28" l="1"/>
  <c r="D62" i="28" l="1"/>
  <c r="D8" i="28"/>
  <c r="D97" i="28"/>
  <c r="D20" i="28"/>
  <c r="D14" i="28"/>
  <c r="D18" i="28"/>
  <c r="H19" i="20" l="1"/>
  <c r="O6" i="19"/>
  <c r="O12" i="19" s="1"/>
  <c r="N6" i="19"/>
  <c r="N12" i="19" s="1"/>
  <c r="M10" i="19"/>
  <c r="L6" i="19"/>
  <c r="L12" i="19" s="1"/>
  <c r="K6" i="19"/>
  <c r="K12" i="19" s="1"/>
  <c r="H11" i="19"/>
  <c r="H12" i="19" s="1"/>
  <c r="H6" i="19"/>
  <c r="H5" i="19"/>
  <c r="U14" i="46" l="1"/>
  <c r="U15" i="46"/>
  <c r="S12" i="45"/>
  <c r="S13" i="45"/>
  <c r="S14" i="45"/>
  <c r="S15" i="45"/>
  <c r="S16" i="45"/>
  <c r="S17" i="45"/>
  <c r="R60" i="45"/>
  <c r="R61" i="45"/>
  <c r="R62" i="45"/>
  <c r="R63" i="45"/>
  <c r="R64" i="45"/>
  <c r="P66" i="45"/>
  <c r="Q66" i="45"/>
  <c r="S60" i="45"/>
  <c r="S61" i="45"/>
  <c r="S62" i="45"/>
  <c r="S63" i="45"/>
  <c r="S64" i="45"/>
  <c r="C66" i="45" l="1"/>
  <c r="D66" i="45"/>
  <c r="E66" i="45"/>
  <c r="F66" i="45"/>
  <c r="G66" i="45"/>
  <c r="H66" i="45"/>
  <c r="I66" i="45"/>
  <c r="J66" i="45"/>
  <c r="K66" i="45"/>
  <c r="L66" i="45"/>
  <c r="M66" i="45"/>
  <c r="N66" i="45"/>
  <c r="O66" i="45"/>
  <c r="B66" i="45"/>
  <c r="R7" i="45"/>
  <c r="R8" i="45"/>
  <c r="R9" i="45"/>
  <c r="R10" i="45"/>
  <c r="R11" i="45"/>
  <c r="R18" i="45"/>
  <c r="R19" i="45"/>
  <c r="R20" i="45"/>
  <c r="R21" i="45"/>
  <c r="R22" i="45"/>
  <c r="R23" i="45"/>
  <c r="R24" i="45"/>
  <c r="R25" i="45"/>
  <c r="R26" i="45"/>
  <c r="R27" i="45"/>
  <c r="R28" i="45"/>
  <c r="R29" i="45"/>
  <c r="R30" i="45"/>
  <c r="R31" i="45"/>
  <c r="R32" i="45"/>
  <c r="R33" i="45"/>
  <c r="R34" i="45"/>
  <c r="R35" i="45"/>
  <c r="R36" i="45"/>
  <c r="R37" i="45"/>
  <c r="R38" i="45"/>
  <c r="R39" i="45"/>
  <c r="R40" i="45"/>
  <c r="R41" i="45"/>
  <c r="R42" i="45"/>
  <c r="R43" i="45"/>
  <c r="R44" i="45"/>
  <c r="R45" i="45"/>
  <c r="R46" i="45"/>
  <c r="R47" i="45"/>
  <c r="R48" i="45"/>
  <c r="R49" i="45"/>
  <c r="R50" i="45"/>
  <c r="R51" i="45"/>
  <c r="R52" i="45"/>
  <c r="R53" i="45"/>
  <c r="R54" i="45"/>
  <c r="R55" i="45"/>
  <c r="R56" i="45"/>
  <c r="R57" i="45"/>
  <c r="R58" i="45"/>
  <c r="R59" i="45"/>
  <c r="R6" i="45"/>
  <c r="S18" i="45"/>
  <c r="S19" i="45"/>
  <c r="S20" i="45"/>
  <c r="S21" i="45"/>
  <c r="S22" i="45"/>
  <c r="S23" i="45"/>
  <c r="S24" i="45"/>
  <c r="S25" i="45"/>
  <c r="S26" i="45"/>
  <c r="S27" i="45"/>
  <c r="S28" i="45"/>
  <c r="S29" i="45"/>
  <c r="S30" i="45"/>
  <c r="S31" i="45"/>
  <c r="S32" i="45"/>
  <c r="S33" i="45"/>
  <c r="S34" i="45"/>
  <c r="S35" i="45"/>
  <c r="S36" i="45"/>
  <c r="S37" i="45"/>
  <c r="S38" i="45"/>
  <c r="S39" i="45"/>
  <c r="S40" i="45"/>
  <c r="S41" i="45"/>
  <c r="S42" i="45"/>
  <c r="S43" i="45"/>
  <c r="S44" i="45"/>
  <c r="S45" i="45"/>
  <c r="S46" i="45"/>
  <c r="S47" i="45"/>
  <c r="S48" i="45"/>
  <c r="S49" i="45"/>
  <c r="S50" i="45"/>
  <c r="S51" i="45"/>
  <c r="S52" i="45"/>
  <c r="S53" i="45"/>
  <c r="S54" i="45"/>
  <c r="S55" i="45"/>
  <c r="S56" i="45"/>
  <c r="S57" i="45"/>
  <c r="S58" i="45"/>
  <c r="S59" i="45"/>
  <c r="S65" i="45"/>
  <c r="T5" i="46"/>
  <c r="T6" i="46"/>
  <c r="T7" i="46"/>
  <c r="T8" i="46"/>
  <c r="T9" i="46"/>
  <c r="T10" i="46"/>
  <c r="T11" i="46"/>
  <c r="T12" i="46"/>
  <c r="T13" i="46"/>
  <c r="T4" i="46"/>
  <c r="R66" i="45" l="1"/>
  <c r="S16" i="46"/>
  <c r="S17" i="46" s="1"/>
  <c r="R16" i="46"/>
  <c r="J9" i="19" s="1"/>
  <c r="Q16" i="46"/>
  <c r="P16" i="46"/>
  <c r="J8" i="19" s="1"/>
  <c r="O16" i="46"/>
  <c r="J5" i="19" s="1"/>
  <c r="N16" i="46"/>
  <c r="J7" i="19" s="1"/>
  <c r="M16" i="46"/>
  <c r="L16" i="46"/>
  <c r="K16" i="46"/>
  <c r="J16" i="46"/>
  <c r="I16" i="46"/>
  <c r="H16" i="46"/>
  <c r="G16" i="46"/>
  <c r="F16" i="46"/>
  <c r="E16" i="46"/>
  <c r="D16" i="46"/>
  <c r="D17" i="46" s="1"/>
  <c r="S11" i="45"/>
  <c r="S10" i="45"/>
  <c r="S9" i="45"/>
  <c r="S8" i="45"/>
  <c r="S7" i="45"/>
  <c r="S6" i="45"/>
  <c r="S66" i="45" l="1"/>
  <c r="E17" i="46"/>
  <c r="T16" i="46"/>
  <c r="M17" i="46"/>
  <c r="T17" i="46" s="1"/>
  <c r="M9" i="19" l="1"/>
  <c r="M8" i="19"/>
  <c r="M7" i="19"/>
  <c r="H13" i="19"/>
  <c r="C12" i="19"/>
  <c r="B12" i="19"/>
  <c r="G6" i="19"/>
  <c r="G12" i="19" s="1"/>
  <c r="F6" i="19"/>
  <c r="F12" i="19" s="1"/>
  <c r="E6" i="19"/>
  <c r="E12" i="19" s="1"/>
  <c r="D6" i="19"/>
  <c r="D12" i="19" s="1"/>
  <c r="I46" i="8" l="1"/>
  <c r="I45" i="8"/>
  <c r="I44" i="8"/>
  <c r="C12" i="29" s="1"/>
  <c r="G36" i="8"/>
  <c r="G35" i="8"/>
  <c r="G34" i="8"/>
  <c r="C67" i="8"/>
  <c r="CC434" i="44"/>
  <c r="CC433" i="44"/>
  <c r="CC432" i="44"/>
  <c r="CC431" i="44"/>
  <c r="CC430" i="44"/>
  <c r="CC429" i="44"/>
  <c r="CC428" i="44"/>
  <c r="CC427" i="44"/>
  <c r="CC426" i="44"/>
  <c r="CC425" i="44"/>
  <c r="CC424" i="44"/>
  <c r="CC423" i="44"/>
  <c r="CC422" i="44"/>
  <c r="CC421" i="44"/>
  <c r="CC420" i="44"/>
  <c r="CC419" i="44"/>
  <c r="CC418" i="44"/>
  <c r="CC417" i="44"/>
  <c r="CC416" i="44"/>
  <c r="CC415" i="44"/>
  <c r="CC414" i="44"/>
  <c r="CC413" i="44"/>
  <c r="CC412" i="44"/>
  <c r="CC411" i="44"/>
  <c r="CC410" i="44"/>
  <c r="CC409" i="44"/>
  <c r="CC408" i="44"/>
  <c r="CC407" i="44"/>
  <c r="CC406" i="44"/>
  <c r="CC405" i="44"/>
  <c r="CC404" i="44"/>
  <c r="CC403" i="44"/>
  <c r="CC402" i="44"/>
  <c r="CC401" i="44"/>
  <c r="CC400" i="44"/>
  <c r="CC399" i="44"/>
  <c r="CC398" i="44"/>
  <c r="CC397" i="44"/>
  <c r="CC396" i="44"/>
  <c r="CC395" i="44"/>
  <c r="CC394" i="44"/>
  <c r="CC393" i="44"/>
  <c r="CC392" i="44"/>
  <c r="CC391" i="44"/>
  <c r="CC390" i="44"/>
  <c r="CC389" i="44"/>
  <c r="CC388" i="44"/>
  <c r="CC387" i="44"/>
  <c r="CC386" i="44"/>
  <c r="CC385" i="44"/>
  <c r="CC384" i="44"/>
  <c r="CC383" i="44"/>
  <c r="CC382" i="44"/>
  <c r="CC381" i="44"/>
  <c r="CC380" i="44"/>
  <c r="CC379" i="44"/>
  <c r="CC378" i="44"/>
  <c r="CC377" i="44"/>
  <c r="CC376" i="44"/>
  <c r="CC375" i="44"/>
  <c r="CC374" i="44"/>
  <c r="CC373" i="44"/>
  <c r="CC372" i="44"/>
  <c r="CC371" i="44"/>
  <c r="CC370" i="44"/>
  <c r="CC369" i="44"/>
  <c r="CC368" i="44"/>
  <c r="CC367" i="44"/>
  <c r="CC366" i="44"/>
  <c r="CC365" i="44"/>
  <c r="CC364" i="44"/>
  <c r="CC363" i="44"/>
  <c r="CC362" i="44"/>
  <c r="CC361" i="44"/>
  <c r="CC360" i="44"/>
  <c r="CC359" i="44"/>
  <c r="CC358" i="44"/>
  <c r="CC357" i="44"/>
  <c r="CC356" i="44"/>
  <c r="CC355" i="44"/>
  <c r="CC354" i="44"/>
  <c r="CC353" i="44"/>
  <c r="CC352" i="44"/>
  <c r="CC351" i="44"/>
  <c r="CC350" i="44"/>
  <c r="CC349" i="44"/>
  <c r="CC348" i="44"/>
  <c r="CC347" i="44"/>
  <c r="CC346" i="44"/>
  <c r="CC345" i="44"/>
  <c r="CC344" i="44"/>
  <c r="CC343" i="44"/>
  <c r="CC342" i="44"/>
  <c r="CC341" i="44"/>
  <c r="CC340" i="44"/>
  <c r="CC339" i="44"/>
  <c r="CC338" i="44"/>
  <c r="CC337" i="44"/>
  <c r="CC336" i="44"/>
  <c r="CC335" i="44"/>
  <c r="CC334" i="44"/>
  <c r="CC333" i="44"/>
  <c r="CC332" i="44"/>
  <c r="CC331" i="44"/>
  <c r="CC330" i="44"/>
  <c r="CC329" i="44"/>
  <c r="CC328" i="44"/>
  <c r="CC327" i="44"/>
  <c r="CC326" i="44"/>
  <c r="CC325" i="44"/>
  <c r="CC324" i="44"/>
  <c r="CC323" i="44"/>
  <c r="CC322" i="44"/>
  <c r="CC321" i="44"/>
  <c r="CC320" i="44"/>
  <c r="CC319" i="44"/>
  <c r="CC318" i="44"/>
  <c r="CC317" i="44"/>
  <c r="CC316" i="44"/>
  <c r="CC315" i="44"/>
  <c r="CC314" i="44"/>
  <c r="CC313" i="44"/>
  <c r="CC312" i="44"/>
  <c r="CC311" i="44"/>
  <c r="CC310" i="44"/>
  <c r="CC309" i="44"/>
  <c r="CC308" i="44"/>
  <c r="CC307" i="44"/>
  <c r="CC306" i="44"/>
  <c r="CC305" i="44"/>
  <c r="CC304" i="44"/>
  <c r="CC303" i="44"/>
  <c r="CC302" i="44"/>
  <c r="CC301" i="44"/>
  <c r="CC300" i="44"/>
  <c r="CC299" i="44"/>
  <c r="CC298" i="44"/>
  <c r="CC297" i="44"/>
  <c r="CC296" i="44"/>
  <c r="CC295" i="44"/>
  <c r="CC294" i="44"/>
  <c r="CC293" i="44"/>
  <c r="CC292" i="44"/>
  <c r="CC291" i="44"/>
  <c r="CC290" i="44"/>
  <c r="CC289" i="44"/>
  <c r="CC288" i="44"/>
  <c r="CC287" i="44"/>
  <c r="CC286" i="44"/>
  <c r="CC285" i="44"/>
  <c r="CC284" i="44"/>
  <c r="CC283" i="44"/>
  <c r="CC282" i="44"/>
  <c r="CC281" i="44"/>
  <c r="CC280" i="44"/>
  <c r="CC279" i="44"/>
  <c r="CC278" i="44"/>
  <c r="CC277" i="44"/>
  <c r="CC276" i="44"/>
  <c r="CC275" i="44"/>
  <c r="CC274" i="44"/>
  <c r="CC273" i="44"/>
  <c r="CC272" i="44"/>
  <c r="CC271" i="44"/>
  <c r="CC270" i="44"/>
  <c r="CC269" i="44"/>
  <c r="CC268" i="44"/>
  <c r="CC267" i="44"/>
  <c r="CC266" i="44"/>
  <c r="CC265" i="44"/>
  <c r="CC264" i="44"/>
  <c r="CC263" i="44"/>
  <c r="CC262" i="44"/>
  <c r="CC261" i="44"/>
  <c r="CC260" i="44"/>
  <c r="CC259" i="44"/>
  <c r="CC258" i="44"/>
  <c r="CC257" i="44"/>
  <c r="CC256" i="44"/>
  <c r="CC255" i="44"/>
  <c r="CC254" i="44"/>
  <c r="CC253" i="44"/>
  <c r="CC252" i="44"/>
  <c r="CC251" i="44"/>
  <c r="CC250" i="44"/>
  <c r="CC249" i="44"/>
  <c r="CC248" i="44"/>
  <c r="CC247" i="44"/>
  <c r="CC246" i="44"/>
  <c r="CC245" i="44"/>
  <c r="CC244" i="44"/>
  <c r="CC243" i="44"/>
  <c r="CC242" i="44"/>
  <c r="CC241" i="44"/>
  <c r="CC240" i="44"/>
  <c r="CC239" i="44"/>
  <c r="CC238" i="44"/>
  <c r="CC237" i="44"/>
  <c r="CC236" i="44"/>
  <c r="CC235" i="44"/>
  <c r="CC234" i="44"/>
  <c r="CC233" i="44"/>
  <c r="CC232" i="44"/>
  <c r="CC231" i="44"/>
  <c r="CC230" i="44"/>
  <c r="CC229" i="44"/>
  <c r="CC228" i="44"/>
  <c r="CC227" i="44"/>
  <c r="CC226" i="44"/>
  <c r="CC225" i="44"/>
  <c r="CC224" i="44"/>
  <c r="CC223" i="44"/>
  <c r="CC222" i="44"/>
  <c r="CC221" i="44"/>
  <c r="CC220" i="44"/>
  <c r="CC219" i="44"/>
  <c r="CC218" i="44"/>
  <c r="CC217" i="44"/>
  <c r="CC216" i="44"/>
  <c r="CC215" i="44"/>
  <c r="CC214" i="44"/>
  <c r="CC213" i="44"/>
  <c r="CC212" i="44"/>
  <c r="CC211" i="44"/>
  <c r="CC210" i="44"/>
  <c r="CC209" i="44"/>
  <c r="CC208" i="44"/>
  <c r="CC207" i="44"/>
  <c r="CC206" i="44"/>
  <c r="CC205" i="44"/>
  <c r="CC204" i="44"/>
  <c r="CC203" i="44"/>
  <c r="CC202" i="44"/>
  <c r="CC201" i="44"/>
  <c r="CC200" i="44"/>
  <c r="CC199" i="44"/>
  <c r="CC198" i="44"/>
  <c r="CC197" i="44"/>
  <c r="CC196" i="44"/>
  <c r="CC195" i="44"/>
  <c r="CC194" i="44"/>
  <c r="CC193" i="44"/>
  <c r="CC192" i="44"/>
  <c r="CC191" i="44"/>
  <c r="CC190" i="44"/>
  <c r="CC189" i="44"/>
  <c r="CC188" i="44"/>
  <c r="CC187" i="44"/>
  <c r="CC186" i="44"/>
  <c r="CC185" i="44"/>
  <c r="CC184" i="44"/>
  <c r="CC183" i="44"/>
  <c r="CC182" i="44"/>
  <c r="CC181" i="44"/>
  <c r="CC180" i="44"/>
  <c r="CC179" i="44"/>
  <c r="CC178" i="44"/>
  <c r="CC177" i="44"/>
  <c r="CC176" i="44"/>
  <c r="CC175" i="44"/>
  <c r="CC174" i="44"/>
  <c r="CC173" i="44"/>
  <c r="CC172" i="44"/>
  <c r="CC171" i="44"/>
  <c r="CC170" i="44"/>
  <c r="CC169" i="44"/>
  <c r="CC168" i="44"/>
  <c r="CC167" i="44"/>
  <c r="CC166" i="44"/>
  <c r="CC165" i="44"/>
  <c r="CC164" i="44"/>
  <c r="CC163" i="44"/>
  <c r="CC162" i="44"/>
  <c r="CC161" i="44"/>
  <c r="CC160" i="44"/>
  <c r="CC159" i="44"/>
  <c r="CC158" i="44"/>
  <c r="CC157" i="44"/>
  <c r="CC156" i="44"/>
  <c r="CC155" i="44"/>
  <c r="CC154" i="44"/>
  <c r="CC153" i="44"/>
  <c r="CC152" i="44"/>
  <c r="CC151" i="44"/>
  <c r="CC150" i="44"/>
  <c r="CC149" i="44"/>
  <c r="CC148" i="44"/>
  <c r="CC147" i="44"/>
  <c r="CC146" i="44"/>
  <c r="CC145" i="44"/>
  <c r="CC144" i="44"/>
  <c r="CC143" i="44"/>
  <c r="CC142" i="44"/>
  <c r="CC141" i="44"/>
  <c r="CC140" i="44"/>
  <c r="CC139" i="44"/>
  <c r="CC138" i="44"/>
  <c r="CC137" i="44"/>
  <c r="CC136" i="44"/>
  <c r="CC135" i="44"/>
  <c r="CC134" i="44"/>
  <c r="CC133" i="44"/>
  <c r="CC132" i="44"/>
  <c r="CC131" i="44"/>
  <c r="CC130" i="44"/>
  <c r="CC129" i="44"/>
  <c r="CC128" i="44"/>
  <c r="CC127" i="44"/>
  <c r="CC126" i="44"/>
  <c r="CC125" i="44"/>
  <c r="CC124" i="44"/>
  <c r="CC123" i="44"/>
  <c r="CC122" i="44"/>
  <c r="CC121" i="44"/>
  <c r="CC120" i="44"/>
  <c r="CC119" i="44"/>
  <c r="CC118" i="44"/>
  <c r="CC117" i="44"/>
  <c r="CC116" i="44"/>
  <c r="CC115" i="44"/>
  <c r="CC114" i="44"/>
  <c r="CC113" i="44"/>
  <c r="CC112" i="44"/>
  <c r="CC111" i="44"/>
  <c r="CC110" i="44"/>
  <c r="CC109" i="44"/>
  <c r="CC108" i="44"/>
  <c r="CC107" i="44"/>
  <c r="CC106" i="44"/>
  <c r="CC105" i="44"/>
  <c r="CC104" i="44"/>
  <c r="CC103" i="44"/>
  <c r="CC102" i="44"/>
  <c r="CC101" i="44"/>
  <c r="CC100" i="44"/>
  <c r="CC99" i="44"/>
  <c r="CC98" i="44"/>
  <c r="CC97" i="44"/>
  <c r="CC96" i="44"/>
  <c r="CC95" i="44"/>
  <c r="CC94" i="44"/>
  <c r="CC93" i="44"/>
  <c r="CC92" i="44"/>
  <c r="CC91" i="44"/>
  <c r="CC90" i="44"/>
  <c r="CC89" i="44"/>
  <c r="CC88" i="44"/>
  <c r="CC87" i="44"/>
  <c r="CC86" i="44"/>
  <c r="CC85" i="44"/>
  <c r="CC84" i="44"/>
  <c r="CC83" i="44"/>
  <c r="CC82" i="44"/>
  <c r="CC81" i="44"/>
  <c r="CC80" i="44"/>
  <c r="CC79" i="44"/>
  <c r="CC78" i="44"/>
  <c r="CC77" i="44"/>
  <c r="CC76" i="44"/>
  <c r="CC75" i="44"/>
  <c r="CC74" i="44"/>
  <c r="CC73" i="44"/>
  <c r="CC72" i="44"/>
  <c r="CC71" i="44"/>
  <c r="CC70" i="44"/>
  <c r="CC69" i="44"/>
  <c r="CC68" i="44"/>
  <c r="CC67" i="44"/>
  <c r="CC66" i="44"/>
  <c r="CC65" i="44"/>
  <c r="CC64" i="44"/>
  <c r="CC63" i="44"/>
  <c r="CC62" i="44"/>
  <c r="CC61" i="44"/>
  <c r="CC60" i="44"/>
  <c r="CC59" i="44"/>
  <c r="CC58" i="44"/>
  <c r="CC57" i="44"/>
  <c r="CC56" i="44"/>
  <c r="CC55" i="44"/>
  <c r="CC54" i="44"/>
  <c r="CC53" i="44"/>
  <c r="CC52" i="44"/>
  <c r="CC51" i="44"/>
  <c r="CC50" i="44"/>
  <c r="CC49" i="44"/>
  <c r="CC48" i="44"/>
  <c r="CC47" i="44"/>
  <c r="CC46" i="44"/>
  <c r="CC45" i="44"/>
  <c r="CC44" i="44"/>
  <c r="CC43" i="44"/>
  <c r="CC42" i="44"/>
  <c r="CC41" i="44"/>
  <c r="CC40" i="44"/>
  <c r="CC39" i="44"/>
  <c r="CC38" i="44"/>
  <c r="CC37" i="44"/>
  <c r="CC36" i="44"/>
  <c r="CC35" i="44"/>
  <c r="CC34" i="44"/>
  <c r="CC33" i="44"/>
  <c r="CC32" i="44"/>
  <c r="CC31" i="44"/>
  <c r="CC30" i="44"/>
  <c r="CC29" i="44"/>
  <c r="CC28" i="44"/>
  <c r="CC27" i="44"/>
  <c r="CC26" i="44"/>
  <c r="CC25" i="44"/>
  <c r="CC24" i="44"/>
  <c r="CC23" i="44"/>
  <c r="CC22" i="44"/>
  <c r="CC21" i="44"/>
  <c r="CC20" i="44"/>
  <c r="CC19" i="44"/>
  <c r="CC18" i="44"/>
  <c r="CC17" i="44"/>
  <c r="CC16" i="44"/>
  <c r="CC15" i="44"/>
  <c r="CC14" i="44"/>
  <c r="CC13" i="44"/>
  <c r="CC12" i="44"/>
  <c r="CC11" i="44"/>
  <c r="CC10" i="44"/>
  <c r="CC9" i="44"/>
  <c r="CC8" i="44"/>
  <c r="CC7" i="44"/>
  <c r="CC6" i="44"/>
  <c r="I47" i="8" l="1"/>
  <c r="C13" i="29"/>
  <c r="G37" i="8"/>
  <c r="G38" i="8" l="1"/>
  <c r="G42" i="8"/>
  <c r="C66" i="8"/>
  <c r="G9" i="24" l="1"/>
  <c r="C98" i="8" s="1"/>
  <c r="H45" i="8" l="1"/>
  <c r="H44" i="8" l="1"/>
  <c r="H24" i="8"/>
  <c r="H5" i="8"/>
  <c r="H31" i="8" l="1"/>
  <c r="D78" i="42"/>
  <c r="D79" i="42" s="1"/>
  <c r="E78" i="42"/>
  <c r="E79" i="42" s="1"/>
  <c r="F78" i="42"/>
  <c r="F79" i="42" s="1"/>
  <c r="G78" i="42"/>
  <c r="G79" i="42" s="1"/>
  <c r="H78" i="42"/>
  <c r="H79" i="42" s="1"/>
  <c r="I78" i="42"/>
  <c r="I79" i="42" s="1"/>
  <c r="J78" i="42"/>
  <c r="J79" i="42" s="1"/>
  <c r="K78" i="42"/>
  <c r="K79" i="42" s="1"/>
  <c r="L78" i="42"/>
  <c r="L79" i="42" s="1"/>
  <c r="M78" i="42"/>
  <c r="M79" i="42" s="1"/>
  <c r="N78" i="42"/>
  <c r="N79" i="42" s="1"/>
  <c r="O78" i="42"/>
  <c r="O79" i="42" s="1"/>
  <c r="P78" i="42"/>
  <c r="P79" i="42" s="1"/>
  <c r="Q78" i="42"/>
  <c r="Q79" i="42" s="1"/>
  <c r="R78" i="42"/>
  <c r="R79" i="42" s="1"/>
  <c r="S78" i="42"/>
  <c r="S79" i="42" s="1"/>
  <c r="T78" i="42"/>
  <c r="T79" i="42" s="1"/>
  <c r="U78" i="42"/>
  <c r="U79" i="42" s="1"/>
  <c r="V78" i="42"/>
  <c r="V79" i="42" s="1"/>
  <c r="W78" i="42"/>
  <c r="W79" i="42" s="1"/>
  <c r="X78" i="42"/>
  <c r="X79" i="42" s="1"/>
  <c r="Y78" i="42"/>
  <c r="Y79" i="42" s="1"/>
  <c r="Z78" i="42"/>
  <c r="Z79" i="42" s="1"/>
  <c r="AA78" i="42"/>
  <c r="AA79" i="42" s="1"/>
  <c r="AB78" i="42"/>
  <c r="AB79" i="42" s="1"/>
  <c r="AC78" i="42"/>
  <c r="AC79" i="42" s="1"/>
  <c r="AD78" i="42"/>
  <c r="AD79" i="42" s="1"/>
  <c r="AE78" i="42"/>
  <c r="AE79" i="42" s="1"/>
  <c r="AF78" i="42"/>
  <c r="AF79" i="42" s="1"/>
  <c r="AG78" i="42"/>
  <c r="AG79" i="42" s="1"/>
  <c r="AH78" i="42"/>
  <c r="AH79" i="42" s="1"/>
  <c r="AI78" i="42"/>
  <c r="AI79" i="42" s="1"/>
  <c r="AJ78" i="42"/>
  <c r="AJ79" i="42" s="1"/>
  <c r="AK78" i="42"/>
  <c r="AK79" i="42" s="1"/>
  <c r="AL78" i="42"/>
  <c r="AL79" i="42" s="1"/>
  <c r="AM78" i="42"/>
  <c r="AM79" i="42" s="1"/>
  <c r="AN78" i="42"/>
  <c r="AN79" i="42" s="1"/>
  <c r="AO78" i="42"/>
  <c r="AO79" i="42" s="1"/>
  <c r="AP78" i="42"/>
  <c r="AP79" i="42" s="1"/>
  <c r="AQ78" i="42"/>
  <c r="AQ79" i="42" s="1"/>
  <c r="AR78" i="42"/>
  <c r="AR79" i="42" s="1"/>
  <c r="AS78" i="42"/>
  <c r="AS79" i="42" s="1"/>
  <c r="AT78" i="42"/>
  <c r="AT79" i="42" s="1"/>
  <c r="AU78" i="42"/>
  <c r="AU79" i="42" s="1"/>
  <c r="AV78" i="42"/>
  <c r="AV79" i="42" s="1"/>
  <c r="AW78" i="42"/>
  <c r="AW79" i="42" s="1"/>
  <c r="AX78" i="42"/>
  <c r="AX79" i="42" s="1"/>
  <c r="AY78" i="42"/>
  <c r="AY79" i="42" s="1"/>
  <c r="AZ78" i="42"/>
  <c r="AZ79" i="42" s="1"/>
  <c r="BA78" i="42"/>
  <c r="BA79" i="42" s="1"/>
  <c r="BB78" i="42"/>
  <c r="BB79" i="42" s="1"/>
  <c r="BC78" i="42"/>
  <c r="BC79" i="42" s="1"/>
  <c r="BD78" i="42"/>
  <c r="BD79" i="42" s="1"/>
  <c r="BE78" i="42"/>
  <c r="BE79" i="42" s="1"/>
  <c r="BF78" i="42"/>
  <c r="BF79" i="42" s="1"/>
  <c r="BG78" i="42"/>
  <c r="BG79" i="42" s="1"/>
  <c r="BH78" i="42"/>
  <c r="BH79" i="42" s="1"/>
  <c r="BI78" i="42"/>
  <c r="BI79" i="42" s="1"/>
  <c r="BJ78" i="42"/>
  <c r="BJ79" i="42" s="1"/>
  <c r="BK78" i="42"/>
  <c r="BK79" i="42" s="1"/>
  <c r="BL78" i="42"/>
  <c r="BL79" i="42" s="1"/>
  <c r="BM78" i="42"/>
  <c r="BM79" i="42" s="1"/>
  <c r="BN78" i="42"/>
  <c r="BN79" i="42" s="1"/>
  <c r="BO78" i="42"/>
  <c r="BO79" i="42" s="1"/>
  <c r="BP78" i="42"/>
  <c r="BP79" i="42" s="1"/>
  <c r="BQ78" i="42"/>
  <c r="BQ79" i="42" s="1"/>
  <c r="BR78" i="42"/>
  <c r="BR79" i="42" s="1"/>
  <c r="BS78" i="42"/>
  <c r="BS79" i="42" s="1"/>
  <c r="BT78" i="42"/>
  <c r="BT79" i="42" s="1"/>
  <c r="BU78" i="42"/>
  <c r="BU79" i="42" s="1"/>
  <c r="BV78" i="42"/>
  <c r="BV79" i="42" s="1"/>
  <c r="BW78" i="42"/>
  <c r="BW79" i="42" s="1"/>
  <c r="BX78" i="42"/>
  <c r="BX79" i="42" s="1"/>
  <c r="BY78" i="42"/>
  <c r="BY79" i="42" s="1"/>
  <c r="BZ78" i="42"/>
  <c r="BZ79" i="42" s="1"/>
  <c r="CA78" i="42"/>
  <c r="CA79" i="42" s="1"/>
  <c r="CB78" i="42"/>
  <c r="CB79" i="42" s="1"/>
  <c r="CC78" i="42"/>
  <c r="CC79" i="42" s="1"/>
  <c r="CD78" i="42"/>
  <c r="CD79" i="42" s="1"/>
  <c r="CE78" i="42"/>
  <c r="CE79" i="42" s="1"/>
  <c r="CF78" i="42"/>
  <c r="CF79" i="42" s="1"/>
  <c r="CG78" i="42"/>
  <c r="CG79" i="42" s="1"/>
  <c r="CH78" i="42"/>
  <c r="CH79" i="42" s="1"/>
  <c r="CI78" i="42"/>
  <c r="CI79" i="42" s="1"/>
  <c r="CJ78" i="42"/>
  <c r="CJ79" i="42" s="1"/>
  <c r="CK78" i="42"/>
  <c r="CK79" i="42" s="1"/>
  <c r="CL78" i="42"/>
  <c r="CL79" i="42" s="1"/>
  <c r="CM78" i="42"/>
  <c r="CM79" i="42" s="1"/>
  <c r="CN78" i="42"/>
  <c r="CN79" i="42" s="1"/>
  <c r="CO78" i="42"/>
  <c r="CO79" i="42" s="1"/>
  <c r="CP78" i="42"/>
  <c r="CP79" i="42" s="1"/>
  <c r="CQ78" i="42"/>
  <c r="CQ79" i="42" s="1"/>
  <c r="CR78" i="42"/>
  <c r="CR79" i="42" s="1"/>
  <c r="CS78" i="42"/>
  <c r="CS79" i="42" s="1"/>
  <c r="CT78" i="42"/>
  <c r="CT79" i="42" s="1"/>
  <c r="CU78" i="42"/>
  <c r="CU79" i="42" s="1"/>
  <c r="CV78" i="42"/>
  <c r="CV79" i="42" s="1"/>
  <c r="CW78" i="42"/>
  <c r="CW79" i="42" s="1"/>
  <c r="CX78" i="42"/>
  <c r="CX79" i="42" s="1"/>
  <c r="CY78" i="42"/>
  <c r="CY79" i="42" s="1"/>
  <c r="CZ78" i="42"/>
  <c r="CZ79" i="42" s="1"/>
  <c r="DA78" i="42"/>
  <c r="DA79" i="42" s="1"/>
  <c r="DB78" i="42"/>
  <c r="DB79" i="42" s="1"/>
  <c r="DC78" i="42"/>
  <c r="DC79" i="42" s="1"/>
  <c r="DD78" i="42"/>
  <c r="DD79" i="42" s="1"/>
  <c r="DE78" i="42"/>
  <c r="DE79" i="42" s="1"/>
  <c r="DF78" i="42"/>
  <c r="DF79" i="42" s="1"/>
  <c r="DG78" i="42"/>
  <c r="DG79" i="42" s="1"/>
  <c r="DH78" i="42"/>
  <c r="DH79" i="42" s="1"/>
  <c r="DI78" i="42"/>
  <c r="DI79" i="42" s="1"/>
  <c r="DJ78" i="42"/>
  <c r="DJ79" i="42" s="1"/>
  <c r="DK78" i="42"/>
  <c r="DK79" i="42" s="1"/>
  <c r="DL78" i="42"/>
  <c r="DL79" i="42" s="1"/>
  <c r="DM78" i="42"/>
  <c r="DM79" i="42" s="1"/>
  <c r="DN78" i="42"/>
  <c r="DN79" i="42" s="1"/>
  <c r="DO78" i="42"/>
  <c r="DO79" i="42" s="1"/>
  <c r="DP78" i="42"/>
  <c r="DP79" i="42" s="1"/>
  <c r="DQ78" i="42"/>
  <c r="DQ79" i="42" s="1"/>
  <c r="DR78" i="42"/>
  <c r="DR79" i="42" s="1"/>
  <c r="DS78" i="42"/>
  <c r="DS79" i="42" s="1"/>
  <c r="DT78" i="42"/>
  <c r="DT79" i="42" s="1"/>
  <c r="DU78" i="42"/>
  <c r="DU79" i="42" s="1"/>
  <c r="DV78" i="42"/>
  <c r="DV79" i="42" s="1"/>
  <c r="DW78" i="42"/>
  <c r="DW79" i="42" s="1"/>
  <c r="DX78" i="42"/>
  <c r="DX79" i="42" s="1"/>
  <c r="DY78" i="42"/>
  <c r="DY79" i="42" s="1"/>
  <c r="DZ78" i="42"/>
  <c r="DZ79" i="42" s="1"/>
  <c r="EA78" i="42"/>
  <c r="EA79" i="42" s="1"/>
  <c r="EB78" i="42"/>
  <c r="EB79" i="42" s="1"/>
  <c r="EC78" i="42"/>
  <c r="EC79" i="42" s="1"/>
  <c r="ED78" i="42"/>
  <c r="ED79" i="42" s="1"/>
  <c r="EE78" i="42"/>
  <c r="EE79" i="42" s="1"/>
  <c r="EF78" i="42"/>
  <c r="EF79" i="42" s="1"/>
  <c r="EG78" i="42"/>
  <c r="EG79" i="42" s="1"/>
  <c r="EH78" i="42"/>
  <c r="EH79" i="42" s="1"/>
  <c r="EI78" i="42"/>
  <c r="EI79" i="42" s="1"/>
  <c r="EJ78" i="42"/>
  <c r="EJ79" i="42" s="1"/>
  <c r="EK78" i="42"/>
  <c r="EK79" i="42" s="1"/>
  <c r="EL78" i="42"/>
  <c r="EL79" i="42" s="1"/>
  <c r="EM78" i="42"/>
  <c r="EM79" i="42" s="1"/>
  <c r="EN78" i="42"/>
  <c r="EN79" i="42" s="1"/>
  <c r="EO78" i="42"/>
  <c r="EO79" i="42" s="1"/>
  <c r="EP78" i="42"/>
  <c r="EP79" i="42" s="1"/>
  <c r="EQ78" i="42"/>
  <c r="EQ79" i="42" s="1"/>
  <c r="ER78" i="42"/>
  <c r="ER79" i="42" s="1"/>
  <c r="ES78" i="42"/>
  <c r="ES79" i="42" s="1"/>
  <c r="ET78" i="42"/>
  <c r="ET79" i="42" s="1"/>
  <c r="EU78" i="42"/>
  <c r="EU79" i="42" s="1"/>
  <c r="EV78" i="42"/>
  <c r="EV79" i="42" s="1"/>
  <c r="EW78" i="42"/>
  <c r="EW79" i="42" s="1"/>
  <c r="EX78" i="42"/>
  <c r="EX79" i="42" s="1"/>
  <c r="EY78" i="42"/>
  <c r="EY79" i="42" s="1"/>
  <c r="EZ78" i="42"/>
  <c r="EZ79" i="42" s="1"/>
  <c r="FA78" i="42"/>
  <c r="FA79" i="42" s="1"/>
  <c r="FB78" i="42"/>
  <c r="FB79" i="42" s="1"/>
  <c r="FC78" i="42"/>
  <c r="FC79" i="42" s="1"/>
  <c r="FD78" i="42"/>
  <c r="FD79" i="42" s="1"/>
  <c r="FE78" i="42"/>
  <c r="FE79" i="42" s="1"/>
  <c r="FF78" i="42"/>
  <c r="FF79" i="42" s="1"/>
  <c r="FG78" i="42"/>
  <c r="FG79" i="42" s="1"/>
  <c r="FH78" i="42"/>
  <c r="FH79" i="42" s="1"/>
  <c r="FI78" i="42"/>
  <c r="FI79" i="42" s="1"/>
  <c r="FJ78" i="42"/>
  <c r="FJ79" i="42" s="1"/>
  <c r="FK78" i="42"/>
  <c r="FK79" i="42" s="1"/>
  <c r="FL78" i="42"/>
  <c r="FL79" i="42" s="1"/>
  <c r="FM78" i="42"/>
  <c r="FM79" i="42" s="1"/>
  <c r="FN78" i="42"/>
  <c r="FN79" i="42" s="1"/>
  <c r="FO78" i="42"/>
  <c r="FO79" i="42" s="1"/>
  <c r="FP78" i="42"/>
  <c r="FP79" i="42" s="1"/>
  <c r="FQ78" i="42"/>
  <c r="FQ79" i="42" s="1"/>
  <c r="FR78" i="42"/>
  <c r="FR79" i="42" s="1"/>
  <c r="FS78" i="42"/>
  <c r="FS79" i="42" s="1"/>
  <c r="FT78" i="42"/>
  <c r="FT79" i="42" s="1"/>
  <c r="FU78" i="42"/>
  <c r="FU79" i="42" s="1"/>
  <c r="FV78" i="42"/>
  <c r="FV79" i="42" s="1"/>
  <c r="FW78" i="42"/>
  <c r="FW79" i="42" s="1"/>
  <c r="FX78" i="42"/>
  <c r="FX79" i="42" s="1"/>
  <c r="FY78" i="42"/>
  <c r="FY79" i="42" s="1"/>
  <c r="FZ78" i="42"/>
  <c r="FZ79" i="42" s="1"/>
  <c r="GA78" i="42"/>
  <c r="GA79" i="42" s="1"/>
  <c r="GB78" i="42"/>
  <c r="GB79" i="42" s="1"/>
  <c r="GC78" i="42"/>
  <c r="GC79" i="42" s="1"/>
  <c r="GD78" i="42"/>
  <c r="GD79" i="42" s="1"/>
  <c r="GE78" i="42"/>
  <c r="GE79" i="42" s="1"/>
  <c r="GF78" i="42"/>
  <c r="GF79" i="42" s="1"/>
  <c r="GG78" i="42"/>
  <c r="GG79" i="42" s="1"/>
  <c r="GH78" i="42"/>
  <c r="GH79" i="42" s="1"/>
  <c r="GI78" i="42"/>
  <c r="GI79" i="42" s="1"/>
  <c r="GJ78" i="42"/>
  <c r="GJ79" i="42" s="1"/>
  <c r="GK78" i="42"/>
  <c r="GK79" i="42" s="1"/>
  <c r="GL78" i="42"/>
  <c r="GL79" i="42" s="1"/>
  <c r="GM78" i="42"/>
  <c r="GM79" i="42" s="1"/>
  <c r="GN78" i="42"/>
  <c r="GN79" i="42" s="1"/>
  <c r="GO78" i="42"/>
  <c r="GO79" i="42" s="1"/>
  <c r="GP78" i="42"/>
  <c r="GP79" i="42" s="1"/>
  <c r="GQ78" i="42"/>
  <c r="GQ79" i="42" s="1"/>
  <c r="GR78" i="42"/>
  <c r="GR79" i="42" s="1"/>
  <c r="GS78" i="42"/>
  <c r="GS79" i="42" s="1"/>
  <c r="GT78" i="42"/>
  <c r="GT79" i="42" s="1"/>
  <c r="GU78" i="42"/>
  <c r="GU79" i="42" s="1"/>
  <c r="GV78" i="42"/>
  <c r="GV79" i="42" s="1"/>
  <c r="GW78" i="42"/>
  <c r="GW79" i="42" s="1"/>
  <c r="GX78" i="42"/>
  <c r="GX79" i="42" s="1"/>
  <c r="GY78" i="42"/>
  <c r="GY79" i="42" s="1"/>
  <c r="GZ78" i="42"/>
  <c r="GZ79" i="42" s="1"/>
  <c r="HA78" i="42"/>
  <c r="HA79" i="42" s="1"/>
  <c r="HB78" i="42"/>
  <c r="HB79" i="42" s="1"/>
  <c r="HC78" i="42"/>
  <c r="HC79" i="42" s="1"/>
  <c r="HD78" i="42"/>
  <c r="HD79" i="42" s="1"/>
  <c r="HE78" i="42"/>
  <c r="HE79" i="42" s="1"/>
  <c r="HF78" i="42"/>
  <c r="HF79" i="42" s="1"/>
  <c r="HG78" i="42"/>
  <c r="HG79" i="42" s="1"/>
  <c r="HH78" i="42"/>
  <c r="HH79" i="42" s="1"/>
  <c r="HI78" i="42"/>
  <c r="HI79" i="42" s="1"/>
  <c r="HJ78" i="42"/>
  <c r="HJ79" i="42" s="1"/>
  <c r="HK78" i="42"/>
  <c r="HK79" i="42" s="1"/>
  <c r="HL78" i="42"/>
  <c r="HL79" i="42" s="1"/>
  <c r="HM78" i="42"/>
  <c r="HM79" i="42" s="1"/>
  <c r="HN78" i="42"/>
  <c r="HN79" i="42" s="1"/>
  <c r="HO78" i="42"/>
  <c r="HO79" i="42" s="1"/>
  <c r="HP78" i="42"/>
  <c r="HP79" i="42" s="1"/>
  <c r="HQ78" i="42"/>
  <c r="HQ79" i="42" s="1"/>
  <c r="HR78" i="42"/>
  <c r="HR79" i="42" s="1"/>
  <c r="HS78" i="42"/>
  <c r="HS79" i="42" s="1"/>
  <c r="HT78" i="42"/>
  <c r="HT79" i="42" s="1"/>
  <c r="HU78" i="42"/>
  <c r="HU79" i="42" s="1"/>
  <c r="HV78" i="42"/>
  <c r="HV79" i="42" s="1"/>
  <c r="HW78" i="42"/>
  <c r="HW79" i="42" s="1"/>
  <c r="HX78" i="42"/>
  <c r="HX79" i="42" s="1"/>
  <c r="HY78" i="42"/>
  <c r="HY79" i="42" s="1"/>
  <c r="HZ78" i="42"/>
  <c r="HZ79" i="42" s="1"/>
  <c r="IA78" i="42"/>
  <c r="IA79" i="42" s="1"/>
  <c r="IB78" i="42"/>
  <c r="IB79" i="42" s="1"/>
  <c r="IC78" i="42"/>
  <c r="IC79" i="42" s="1"/>
  <c r="ID78" i="42"/>
  <c r="ID79" i="42" s="1"/>
  <c r="IE78" i="42"/>
  <c r="IE79" i="42" s="1"/>
  <c r="IF78" i="42"/>
  <c r="IF79" i="42" s="1"/>
  <c r="IG78" i="42"/>
  <c r="IG79" i="42" s="1"/>
  <c r="IH78" i="42"/>
  <c r="IH79" i="42" s="1"/>
  <c r="II78" i="42"/>
  <c r="II79" i="42" s="1"/>
  <c r="IJ78" i="42"/>
  <c r="IJ79" i="42" s="1"/>
  <c r="IK78" i="42"/>
  <c r="IK79" i="42" s="1"/>
  <c r="IL78" i="42"/>
  <c r="IL79" i="42" s="1"/>
  <c r="IM78" i="42"/>
  <c r="IM79" i="42" s="1"/>
  <c r="IN78" i="42"/>
  <c r="IN79" i="42" s="1"/>
  <c r="IO78" i="42"/>
  <c r="IO79" i="42" s="1"/>
  <c r="IP78" i="42"/>
  <c r="IP79" i="42" s="1"/>
  <c r="IQ78" i="42"/>
  <c r="IQ79" i="42" s="1"/>
  <c r="IR78" i="42"/>
  <c r="IR79" i="42" s="1"/>
  <c r="IS78" i="42"/>
  <c r="IS79" i="42" s="1"/>
  <c r="IT78" i="42"/>
  <c r="IT79" i="42" s="1"/>
  <c r="IU78" i="42"/>
  <c r="IU79" i="42" s="1"/>
  <c r="IV78" i="42"/>
  <c r="IV79" i="42" s="1"/>
  <c r="IW78" i="42"/>
  <c r="IW79" i="42" s="1"/>
  <c r="IX78" i="42"/>
  <c r="IX79" i="42" s="1"/>
  <c r="IY78" i="42"/>
  <c r="IY79" i="42" s="1"/>
  <c r="IZ78" i="42"/>
  <c r="IZ79" i="42" s="1"/>
  <c r="JA78" i="42"/>
  <c r="JA79" i="42" s="1"/>
  <c r="JB78" i="42"/>
  <c r="JB79" i="42" s="1"/>
  <c r="JC78" i="42"/>
  <c r="JC79" i="42" s="1"/>
  <c r="JD78" i="42"/>
  <c r="JD79" i="42" s="1"/>
  <c r="JE78" i="42"/>
  <c r="JE79" i="42" s="1"/>
  <c r="JF78" i="42"/>
  <c r="JF79" i="42" s="1"/>
  <c r="JG78" i="42"/>
  <c r="JG79" i="42" s="1"/>
  <c r="JH78" i="42"/>
  <c r="JH79" i="42" s="1"/>
  <c r="JI78" i="42"/>
  <c r="JI79" i="42" s="1"/>
  <c r="JJ78" i="42"/>
  <c r="JJ79" i="42" s="1"/>
  <c r="JK78" i="42"/>
  <c r="JK79" i="42" s="1"/>
  <c r="JL78" i="42"/>
  <c r="JL79" i="42" s="1"/>
  <c r="JM78" i="42"/>
  <c r="JM79" i="42" s="1"/>
  <c r="JN78" i="42"/>
  <c r="JN79" i="42" s="1"/>
  <c r="JO78" i="42"/>
  <c r="JO79" i="42" s="1"/>
  <c r="JP78" i="42"/>
  <c r="JP79" i="42" s="1"/>
  <c r="JQ78" i="42"/>
  <c r="JQ79" i="42" s="1"/>
  <c r="JR78" i="42"/>
  <c r="JR79" i="42" s="1"/>
  <c r="JS78" i="42"/>
  <c r="JS79" i="42" s="1"/>
  <c r="JT78" i="42"/>
  <c r="JT79" i="42" s="1"/>
  <c r="JU78" i="42"/>
  <c r="JU79" i="42" s="1"/>
  <c r="JV78" i="42"/>
  <c r="JV79" i="42" s="1"/>
  <c r="JW78" i="42"/>
  <c r="JW79" i="42" s="1"/>
  <c r="JX78" i="42"/>
  <c r="JX79" i="42" s="1"/>
  <c r="JY78" i="42"/>
  <c r="JY79" i="42" s="1"/>
  <c r="JZ78" i="42"/>
  <c r="JZ79" i="42" s="1"/>
  <c r="KA78" i="42"/>
  <c r="KA79" i="42" s="1"/>
  <c r="KB78" i="42"/>
  <c r="KB79" i="42" s="1"/>
  <c r="KC78" i="42"/>
  <c r="KC79" i="42" s="1"/>
  <c r="KD78" i="42"/>
  <c r="KD79" i="42" s="1"/>
  <c r="KE78" i="42"/>
  <c r="KE79" i="42" s="1"/>
  <c r="KF78" i="42"/>
  <c r="KF79" i="42" s="1"/>
  <c r="KG78" i="42"/>
  <c r="KG79" i="42" s="1"/>
  <c r="KH78" i="42"/>
  <c r="KH79" i="42" s="1"/>
  <c r="KI78" i="42"/>
  <c r="KI79" i="42" s="1"/>
  <c r="KJ78" i="42"/>
  <c r="KJ79" i="42" s="1"/>
  <c r="KK78" i="42"/>
  <c r="KK79" i="42" s="1"/>
  <c r="KL78" i="42"/>
  <c r="KL79" i="42" s="1"/>
  <c r="KM78" i="42"/>
  <c r="KM79" i="42" s="1"/>
  <c r="KN78" i="42"/>
  <c r="KN79" i="42" s="1"/>
  <c r="KO78" i="42"/>
  <c r="KO79" i="42" s="1"/>
  <c r="KP78" i="42"/>
  <c r="KP79" i="42" s="1"/>
  <c r="KQ78" i="42"/>
  <c r="KQ79" i="42" s="1"/>
  <c r="KR78" i="42"/>
  <c r="KR79" i="42" s="1"/>
  <c r="KS78" i="42"/>
  <c r="KS79" i="42" s="1"/>
  <c r="KT78" i="42"/>
  <c r="KT79" i="42" s="1"/>
  <c r="KU78" i="42"/>
  <c r="KU79" i="42" s="1"/>
  <c r="KV78" i="42"/>
  <c r="KV79" i="42" s="1"/>
  <c r="KW78" i="42"/>
  <c r="KW79" i="42" s="1"/>
  <c r="KX78" i="42"/>
  <c r="KX79" i="42" s="1"/>
  <c r="KY78" i="42"/>
  <c r="KY79" i="42" s="1"/>
  <c r="KZ78" i="42"/>
  <c r="KZ79" i="42" s="1"/>
  <c r="LA78" i="42"/>
  <c r="LA79" i="42" s="1"/>
  <c r="LB78" i="42"/>
  <c r="LB79" i="42" s="1"/>
  <c r="LC78" i="42"/>
  <c r="LC79" i="42" s="1"/>
  <c r="LD78" i="42"/>
  <c r="LD79" i="42" s="1"/>
  <c r="LE78" i="42"/>
  <c r="LE79" i="42" s="1"/>
  <c r="LF78" i="42"/>
  <c r="LF79" i="42" s="1"/>
  <c r="LG78" i="42"/>
  <c r="LG79" i="42" s="1"/>
  <c r="LH78" i="42"/>
  <c r="LH79" i="42" s="1"/>
  <c r="LI78" i="42"/>
  <c r="LI79" i="42" s="1"/>
  <c r="LJ78" i="42"/>
  <c r="LJ79" i="42" s="1"/>
  <c r="LK78" i="42"/>
  <c r="LK79" i="42" s="1"/>
  <c r="LL78" i="42"/>
  <c r="LL79" i="42" s="1"/>
  <c r="LM78" i="42"/>
  <c r="LM79" i="42" s="1"/>
  <c r="LN78" i="42"/>
  <c r="LN79" i="42" s="1"/>
  <c r="LO78" i="42"/>
  <c r="LO79" i="42" s="1"/>
  <c r="LP78" i="42"/>
  <c r="LP79" i="42" s="1"/>
  <c r="LQ78" i="42"/>
  <c r="LQ79" i="42" s="1"/>
  <c r="LR78" i="42"/>
  <c r="LR79" i="42" s="1"/>
  <c r="LS78" i="42"/>
  <c r="LS79" i="42" s="1"/>
  <c r="LT78" i="42"/>
  <c r="LT79" i="42" s="1"/>
  <c r="LU78" i="42"/>
  <c r="LU79" i="42" s="1"/>
  <c r="LV78" i="42"/>
  <c r="LV79" i="42" s="1"/>
  <c r="LW78" i="42"/>
  <c r="LW79" i="42" s="1"/>
  <c r="LX78" i="42"/>
  <c r="LX79" i="42" s="1"/>
  <c r="LY78" i="42"/>
  <c r="LY79" i="42" s="1"/>
  <c r="LZ78" i="42"/>
  <c r="LZ79" i="42" s="1"/>
  <c r="MA78" i="42"/>
  <c r="MA79" i="42" s="1"/>
  <c r="MB78" i="42"/>
  <c r="MB79" i="42" s="1"/>
  <c r="MC78" i="42"/>
  <c r="MC79" i="42" s="1"/>
  <c r="MD78" i="42"/>
  <c r="MD79" i="42" s="1"/>
  <c r="ME78" i="42"/>
  <c r="ME79" i="42" s="1"/>
  <c r="MF78" i="42"/>
  <c r="MF79" i="42" s="1"/>
  <c r="MG78" i="42"/>
  <c r="MG79" i="42" s="1"/>
  <c r="MH78" i="42"/>
  <c r="MH79" i="42" s="1"/>
  <c r="MI78" i="42"/>
  <c r="MI79" i="42" s="1"/>
  <c r="MJ78" i="42"/>
  <c r="MJ79" i="42" s="1"/>
  <c r="MK78" i="42"/>
  <c r="MK79" i="42" s="1"/>
  <c r="ML78" i="42"/>
  <c r="ML79" i="42" s="1"/>
  <c r="MM78" i="42"/>
  <c r="MM79" i="42" s="1"/>
  <c r="MN78" i="42"/>
  <c r="MN79" i="42" s="1"/>
  <c r="MO78" i="42"/>
  <c r="MO79" i="42" s="1"/>
  <c r="MP78" i="42"/>
  <c r="MP79" i="42" s="1"/>
  <c r="MQ78" i="42"/>
  <c r="MQ79" i="42" s="1"/>
  <c r="MR78" i="42"/>
  <c r="MR79" i="42" s="1"/>
  <c r="MS78" i="42"/>
  <c r="MS79" i="42" s="1"/>
  <c r="MT78" i="42"/>
  <c r="MT79" i="42" s="1"/>
  <c r="MU78" i="42"/>
  <c r="MU79" i="42" s="1"/>
  <c r="MV78" i="42"/>
  <c r="MV79" i="42" s="1"/>
  <c r="MW78" i="42"/>
  <c r="MW79" i="42" s="1"/>
  <c r="MX78" i="42"/>
  <c r="MX79" i="42" s="1"/>
  <c r="MY78" i="42"/>
  <c r="MY79" i="42" s="1"/>
  <c r="MZ78" i="42"/>
  <c r="MZ79" i="42" s="1"/>
  <c r="NA78" i="42"/>
  <c r="NA79" i="42" s="1"/>
  <c r="NB78" i="42"/>
  <c r="NB79" i="42" s="1"/>
  <c r="NC78" i="42"/>
  <c r="NC79" i="42" s="1"/>
  <c r="ND78" i="42"/>
  <c r="ND79" i="42" s="1"/>
  <c r="NE78" i="42"/>
  <c r="NE79" i="42" s="1"/>
  <c r="NF78" i="42"/>
  <c r="NF79" i="42" s="1"/>
  <c r="NG78" i="42"/>
  <c r="NG79" i="42" s="1"/>
  <c r="NH78" i="42"/>
  <c r="NH79" i="42" s="1"/>
  <c r="NI78" i="42"/>
  <c r="NI79" i="42" s="1"/>
  <c r="NJ78" i="42"/>
  <c r="NJ79" i="42" s="1"/>
  <c r="NK78" i="42"/>
  <c r="NK79" i="42" s="1"/>
  <c r="NL78" i="42"/>
  <c r="NL79" i="42" s="1"/>
  <c r="NM78" i="42"/>
  <c r="NM79" i="42" s="1"/>
  <c r="NN78" i="42"/>
  <c r="NN79" i="42" s="1"/>
  <c r="NO78" i="42"/>
  <c r="NO79" i="42" s="1"/>
  <c r="NP78" i="42"/>
  <c r="NP79" i="42" s="1"/>
  <c r="NQ78" i="42"/>
  <c r="NQ79" i="42" s="1"/>
  <c r="NR78" i="42"/>
  <c r="NR79" i="42" s="1"/>
  <c r="NS78" i="42"/>
  <c r="NS79" i="42" s="1"/>
  <c r="NT78" i="42"/>
  <c r="NT79" i="42" s="1"/>
  <c r="NU78" i="42"/>
  <c r="NU79" i="42" s="1"/>
  <c r="NV78" i="42"/>
  <c r="NV79" i="42" s="1"/>
  <c r="NW78" i="42"/>
  <c r="NW79" i="42" s="1"/>
  <c r="NX78" i="42"/>
  <c r="NX79" i="42" s="1"/>
  <c r="NY78" i="42"/>
  <c r="NY79" i="42" s="1"/>
  <c r="NZ78" i="42"/>
  <c r="NZ79" i="42" s="1"/>
  <c r="OA78" i="42"/>
  <c r="OA79" i="42" s="1"/>
  <c r="OB78" i="42"/>
  <c r="OB79" i="42" s="1"/>
  <c r="OC78" i="42"/>
  <c r="OC79" i="42" s="1"/>
  <c r="OD78" i="42"/>
  <c r="OD79" i="42" s="1"/>
  <c r="OE78" i="42"/>
  <c r="OE79" i="42" s="1"/>
  <c r="OF78" i="42"/>
  <c r="OF79" i="42" s="1"/>
  <c r="OG78" i="42"/>
  <c r="OG79" i="42" s="1"/>
  <c r="OH78" i="42"/>
  <c r="OH79" i="42" s="1"/>
  <c r="OI78" i="42"/>
  <c r="OI79" i="42" s="1"/>
  <c r="OJ78" i="42"/>
  <c r="OJ79" i="42" s="1"/>
  <c r="OK78" i="42"/>
  <c r="OK79" i="42" s="1"/>
  <c r="OL78" i="42"/>
  <c r="OL79" i="42" s="1"/>
  <c r="OM78" i="42"/>
  <c r="OM79" i="42" s="1"/>
  <c r="ON78" i="42"/>
  <c r="ON79" i="42" s="1"/>
  <c r="OO78" i="42"/>
  <c r="OO79" i="42" s="1"/>
  <c r="OP78" i="42"/>
  <c r="OP79" i="42" s="1"/>
  <c r="OQ78" i="42"/>
  <c r="OQ79" i="42" s="1"/>
  <c r="OR78" i="42"/>
  <c r="OR79" i="42" s="1"/>
  <c r="OS78" i="42"/>
  <c r="OS79" i="42" s="1"/>
  <c r="OT78" i="42"/>
  <c r="OT79" i="42" s="1"/>
  <c r="OU78" i="42"/>
  <c r="OU79" i="42" s="1"/>
  <c r="OV78" i="42"/>
  <c r="OV79" i="42" s="1"/>
  <c r="OW78" i="42"/>
  <c r="OW79" i="42" s="1"/>
  <c r="OX78" i="42"/>
  <c r="OX79" i="42" s="1"/>
  <c r="OY78" i="42"/>
  <c r="OY79" i="42" s="1"/>
  <c r="OZ78" i="42"/>
  <c r="OZ79" i="42" s="1"/>
  <c r="PA78" i="42"/>
  <c r="PA79" i="42" s="1"/>
  <c r="PB78" i="42"/>
  <c r="PB79" i="42" s="1"/>
  <c r="PC78" i="42"/>
  <c r="PC79" i="42" s="1"/>
  <c r="PD78" i="42"/>
  <c r="PD79" i="42" s="1"/>
  <c r="PE78" i="42"/>
  <c r="PE79" i="42" s="1"/>
  <c r="PF78" i="42"/>
  <c r="PF79" i="42" s="1"/>
  <c r="PG78" i="42"/>
  <c r="PG79" i="42" s="1"/>
  <c r="PH78" i="42"/>
  <c r="PH79" i="42" s="1"/>
  <c r="PI78" i="42"/>
  <c r="PI79" i="42" s="1"/>
  <c r="PJ78" i="42"/>
  <c r="PJ79" i="42" s="1"/>
  <c r="PK78" i="42"/>
  <c r="PK79" i="42" s="1"/>
  <c r="PL78" i="42"/>
  <c r="PL79" i="42" s="1"/>
  <c r="PM78" i="42"/>
  <c r="PM79" i="42" s="1"/>
  <c r="PN78" i="42"/>
  <c r="PN79" i="42" s="1"/>
  <c r="PO78" i="42"/>
  <c r="PO79" i="42" s="1"/>
  <c r="PP78" i="42"/>
  <c r="PP79" i="42" s="1"/>
  <c r="PQ78" i="42"/>
  <c r="PQ79" i="42" s="1"/>
  <c r="PR78" i="42"/>
  <c r="PR79" i="42" s="1"/>
  <c r="PS78" i="42"/>
  <c r="PS79" i="42" s="1"/>
  <c r="PT78" i="42"/>
  <c r="PT79" i="42" s="1"/>
  <c r="PU78" i="42"/>
  <c r="PU79" i="42" s="1"/>
  <c r="PV78" i="42"/>
  <c r="PV79" i="42" s="1"/>
  <c r="PW78" i="42"/>
  <c r="PW79" i="42" s="1"/>
  <c r="PX78" i="42"/>
  <c r="PX79" i="42" s="1"/>
  <c r="PY78" i="42"/>
  <c r="PY79" i="42" s="1"/>
  <c r="PZ78" i="42"/>
  <c r="PZ79" i="42" s="1"/>
  <c r="QA78" i="42"/>
  <c r="QA79" i="42" s="1"/>
  <c r="QB78" i="42"/>
  <c r="QB79" i="42" s="1"/>
  <c r="QC78" i="42"/>
  <c r="QC79" i="42" s="1"/>
  <c r="QD78" i="42"/>
  <c r="QD79" i="42" s="1"/>
  <c r="QE78" i="42"/>
  <c r="QE79" i="42" s="1"/>
  <c r="QF78" i="42"/>
  <c r="QF79" i="42" s="1"/>
  <c r="QG78" i="42"/>
  <c r="QG79" i="42" s="1"/>
  <c r="QH78" i="42"/>
  <c r="QH79" i="42" s="1"/>
  <c r="QI78" i="42"/>
  <c r="QI79" i="42" s="1"/>
  <c r="QJ78" i="42"/>
  <c r="QJ79" i="42" s="1"/>
  <c r="QK78" i="42"/>
  <c r="QK79" i="42" s="1"/>
  <c r="QL78" i="42"/>
  <c r="QL79" i="42" s="1"/>
  <c r="QM78" i="42"/>
  <c r="QM79" i="42" s="1"/>
  <c r="QN78" i="42"/>
  <c r="QN79" i="42" s="1"/>
  <c r="QO78" i="42"/>
  <c r="QO79" i="42" s="1"/>
  <c r="QP78" i="42"/>
  <c r="QP79" i="42" s="1"/>
  <c r="QQ78" i="42"/>
  <c r="QQ79" i="42" s="1"/>
  <c r="QR78" i="42"/>
  <c r="QR79" i="42" s="1"/>
  <c r="QS78" i="42"/>
  <c r="QS79" i="42" s="1"/>
  <c r="QT78" i="42"/>
  <c r="QT79" i="42" s="1"/>
  <c r="QU78" i="42"/>
  <c r="QU79" i="42" s="1"/>
  <c r="QV78" i="42"/>
  <c r="QV79" i="42" s="1"/>
  <c r="QW78" i="42"/>
  <c r="QW79" i="42" s="1"/>
  <c r="QX78" i="42"/>
  <c r="QX79" i="42" s="1"/>
  <c r="QY78" i="42"/>
  <c r="QY79" i="42" s="1"/>
  <c r="QZ78" i="42"/>
  <c r="QZ79" i="42" s="1"/>
  <c r="RA78" i="42"/>
  <c r="RA79" i="42" s="1"/>
  <c r="RB78" i="42"/>
  <c r="RB79" i="42" s="1"/>
  <c r="RC78" i="42"/>
  <c r="RC79" i="42" s="1"/>
  <c r="RD78" i="42"/>
  <c r="RD79" i="42" s="1"/>
  <c r="RE78" i="42"/>
  <c r="RE79" i="42" s="1"/>
  <c r="RF78" i="42"/>
  <c r="RF79" i="42" s="1"/>
  <c r="RG78" i="42"/>
  <c r="RG79" i="42" s="1"/>
  <c r="RH78" i="42"/>
  <c r="RH79" i="42" s="1"/>
  <c r="RI78" i="42"/>
  <c r="RI79" i="42" s="1"/>
  <c r="RJ78" i="42"/>
  <c r="RJ79" i="42" s="1"/>
  <c r="RK78" i="42"/>
  <c r="RK79" i="42" s="1"/>
  <c r="RL78" i="42"/>
  <c r="RL79" i="42" s="1"/>
  <c r="RM78" i="42"/>
  <c r="RM79" i="42" s="1"/>
  <c r="RN78" i="42"/>
  <c r="RN79" i="42" s="1"/>
  <c r="RO78" i="42"/>
  <c r="RO79" i="42" s="1"/>
  <c r="RP78" i="42"/>
  <c r="RP79" i="42" s="1"/>
  <c r="RQ78" i="42"/>
  <c r="RQ79" i="42" s="1"/>
  <c r="RR78" i="42"/>
  <c r="RR79" i="42" s="1"/>
  <c r="RS78" i="42"/>
  <c r="RS79" i="42" s="1"/>
  <c r="RT78" i="42"/>
  <c r="RT79" i="42" s="1"/>
  <c r="RU78" i="42"/>
  <c r="RU79" i="42" s="1"/>
  <c r="RV78" i="42"/>
  <c r="RV79" i="42" s="1"/>
  <c r="RW78" i="42"/>
  <c r="RW79" i="42" s="1"/>
  <c r="RX78" i="42"/>
  <c r="RX79" i="42" s="1"/>
  <c r="RY78" i="42"/>
  <c r="RY79" i="42" s="1"/>
  <c r="RZ78" i="42"/>
  <c r="RZ79" i="42" s="1"/>
  <c r="SA78" i="42"/>
  <c r="SA79" i="42" s="1"/>
  <c r="SB78" i="42"/>
  <c r="SB79" i="42" s="1"/>
  <c r="SC78" i="42"/>
  <c r="SC79" i="42" s="1"/>
  <c r="SD78" i="42"/>
  <c r="SD79" i="42" s="1"/>
  <c r="SE78" i="42"/>
  <c r="SE79" i="42" s="1"/>
  <c r="SF78" i="42"/>
  <c r="SF79" i="42" s="1"/>
  <c r="SG78" i="42"/>
  <c r="SG79" i="42" s="1"/>
  <c r="SH78" i="42"/>
  <c r="SH79" i="42" s="1"/>
  <c r="SI78" i="42"/>
  <c r="SI79" i="42" s="1"/>
  <c r="SJ78" i="42"/>
  <c r="SJ79" i="42" s="1"/>
  <c r="SK78" i="42"/>
  <c r="SK79" i="42" s="1"/>
  <c r="SL78" i="42"/>
  <c r="SL79" i="42" s="1"/>
  <c r="SM78" i="42"/>
  <c r="SM79" i="42" s="1"/>
  <c r="SN78" i="42"/>
  <c r="SN79" i="42" s="1"/>
  <c r="SO78" i="42"/>
  <c r="SO79" i="42" s="1"/>
  <c r="SP78" i="42"/>
  <c r="SP79" i="42" s="1"/>
  <c r="SQ78" i="42"/>
  <c r="SQ79" i="42" s="1"/>
  <c r="SR78" i="42"/>
  <c r="SR79" i="42" s="1"/>
  <c r="SS78" i="42"/>
  <c r="SS79" i="42" s="1"/>
  <c r="ST78" i="42"/>
  <c r="ST79" i="42" s="1"/>
  <c r="SU78" i="42"/>
  <c r="SU79" i="42" s="1"/>
  <c r="SV78" i="42"/>
  <c r="SV79" i="42" s="1"/>
  <c r="SW78" i="42"/>
  <c r="SW79" i="42" s="1"/>
  <c r="SX78" i="42"/>
  <c r="SX79" i="42" s="1"/>
  <c r="SY78" i="42"/>
  <c r="SY79" i="42" s="1"/>
  <c r="SZ78" i="42"/>
  <c r="SZ79" i="42" s="1"/>
  <c r="TA78" i="42"/>
  <c r="TA79" i="42" s="1"/>
  <c r="TB78" i="42"/>
  <c r="TB79" i="42" s="1"/>
  <c r="TC78" i="42"/>
  <c r="TC79" i="42" s="1"/>
  <c r="TD78" i="42"/>
  <c r="TD79" i="42" s="1"/>
  <c r="TE78" i="42"/>
  <c r="TE79" i="42" s="1"/>
  <c r="TF78" i="42"/>
  <c r="TF79" i="42" s="1"/>
  <c r="TG78" i="42"/>
  <c r="TG79" i="42" s="1"/>
  <c r="TH78" i="42"/>
  <c r="TH79" i="42" s="1"/>
  <c r="TI78" i="42"/>
  <c r="TI79" i="42" s="1"/>
  <c r="TJ78" i="42"/>
  <c r="TJ79" i="42" s="1"/>
  <c r="TK78" i="42"/>
  <c r="TK79" i="42" s="1"/>
  <c r="TL78" i="42"/>
  <c r="TL79" i="42" s="1"/>
  <c r="TM78" i="42"/>
  <c r="TM79" i="42" s="1"/>
  <c r="TN78" i="42"/>
  <c r="TN79" i="42" s="1"/>
  <c r="TO78" i="42"/>
  <c r="TO79" i="42" s="1"/>
  <c r="TP78" i="42"/>
  <c r="TP79" i="42" s="1"/>
  <c r="TQ78" i="42"/>
  <c r="TQ79" i="42" s="1"/>
  <c r="TR78" i="42"/>
  <c r="TR79" i="42" s="1"/>
  <c r="TS78" i="42"/>
  <c r="TS79" i="42" s="1"/>
  <c r="TT78" i="42"/>
  <c r="TT79" i="42" s="1"/>
  <c r="TU78" i="42"/>
  <c r="TU79" i="42" s="1"/>
  <c r="TV78" i="42"/>
  <c r="TV79" i="42" s="1"/>
  <c r="TW78" i="42"/>
  <c r="TW79" i="42" s="1"/>
  <c r="TX78" i="42"/>
  <c r="TX79" i="42" s="1"/>
  <c r="TY78" i="42"/>
  <c r="TY79" i="42" s="1"/>
  <c r="TZ78" i="42"/>
  <c r="TZ79" i="42" s="1"/>
  <c r="UA78" i="42"/>
  <c r="UA79" i="42" s="1"/>
  <c r="UB78" i="42"/>
  <c r="UB79" i="42" s="1"/>
  <c r="UC78" i="42"/>
  <c r="UC79" i="42" s="1"/>
  <c r="UD78" i="42"/>
  <c r="UD79" i="42" s="1"/>
  <c r="UE78" i="42"/>
  <c r="UE79" i="42" s="1"/>
  <c r="UF78" i="42"/>
  <c r="UF79" i="42" s="1"/>
  <c r="UG78" i="42"/>
  <c r="UG79" i="42" s="1"/>
  <c r="UH78" i="42"/>
  <c r="UH79" i="42" s="1"/>
  <c r="UI78" i="42"/>
  <c r="UI79" i="42" s="1"/>
  <c r="UJ78" i="42"/>
  <c r="UJ79" i="42" s="1"/>
  <c r="UK78" i="42"/>
  <c r="UK79" i="42" s="1"/>
  <c r="UL78" i="42"/>
  <c r="UL79" i="42" s="1"/>
  <c r="UM78" i="42"/>
  <c r="UM79" i="42" s="1"/>
  <c r="UN78" i="42"/>
  <c r="UN79" i="42" s="1"/>
  <c r="UO78" i="42"/>
  <c r="UO79" i="42" s="1"/>
  <c r="UP78" i="42"/>
  <c r="UP79" i="42" s="1"/>
  <c r="UQ78" i="42"/>
  <c r="UQ79" i="42" s="1"/>
  <c r="UR78" i="42"/>
  <c r="UR79" i="42" s="1"/>
  <c r="US78" i="42"/>
  <c r="US79" i="42" s="1"/>
  <c r="UT78" i="42"/>
  <c r="UT79" i="42" s="1"/>
  <c r="UU78" i="42"/>
  <c r="UU79" i="42" s="1"/>
  <c r="UV78" i="42"/>
  <c r="UV79" i="42" s="1"/>
  <c r="UW78" i="42"/>
  <c r="UW79" i="42" s="1"/>
  <c r="UX78" i="42"/>
  <c r="UX79" i="42" s="1"/>
  <c r="UY78" i="42"/>
  <c r="UY79" i="42" s="1"/>
  <c r="UZ78" i="42"/>
  <c r="UZ79" i="42" s="1"/>
  <c r="VA78" i="42"/>
  <c r="VA79" i="42" s="1"/>
  <c r="VB78" i="42"/>
  <c r="VB79" i="42" s="1"/>
  <c r="VC78" i="42"/>
  <c r="VC79" i="42" s="1"/>
  <c r="VD78" i="42"/>
  <c r="VD79" i="42" s="1"/>
  <c r="VE78" i="42"/>
  <c r="VE79" i="42" s="1"/>
  <c r="VF78" i="42"/>
  <c r="VF79" i="42" s="1"/>
  <c r="VG78" i="42"/>
  <c r="VG79" i="42" s="1"/>
  <c r="VH78" i="42"/>
  <c r="VH79" i="42" s="1"/>
  <c r="VI78" i="42"/>
  <c r="VI79" i="42" s="1"/>
  <c r="VJ78" i="42"/>
  <c r="VJ79" i="42" s="1"/>
  <c r="VK78" i="42"/>
  <c r="VK79" i="42" s="1"/>
  <c r="VL78" i="42"/>
  <c r="VL79" i="42" s="1"/>
  <c r="VM78" i="42"/>
  <c r="VM79" i="42" s="1"/>
  <c r="VN78" i="42"/>
  <c r="VN79" i="42" s="1"/>
  <c r="VO78" i="42"/>
  <c r="VO79" i="42" s="1"/>
  <c r="VP78" i="42"/>
  <c r="VP79" i="42" s="1"/>
  <c r="VQ78" i="42"/>
  <c r="VQ79" i="42" s="1"/>
  <c r="VR78" i="42"/>
  <c r="VR79" i="42" s="1"/>
  <c r="VS78" i="42"/>
  <c r="VS79" i="42" s="1"/>
  <c r="VT78" i="42"/>
  <c r="VT79" i="42" s="1"/>
  <c r="VU78" i="42"/>
  <c r="VU79" i="42" s="1"/>
  <c r="VV78" i="42"/>
  <c r="VV79" i="42" s="1"/>
  <c r="VW78" i="42"/>
  <c r="VW79" i="42" s="1"/>
  <c r="VX78" i="42"/>
  <c r="VX79" i="42" s="1"/>
  <c r="VY78" i="42"/>
  <c r="VY79" i="42" s="1"/>
  <c r="VZ78" i="42"/>
  <c r="VZ79" i="42" s="1"/>
  <c r="WA78" i="42"/>
  <c r="WA79" i="42" s="1"/>
  <c r="WB78" i="42"/>
  <c r="WB79" i="42" s="1"/>
  <c r="WC78" i="42"/>
  <c r="WC79" i="42" s="1"/>
  <c r="WD78" i="42"/>
  <c r="WD79" i="42" s="1"/>
  <c r="WE78" i="42"/>
  <c r="WE79" i="42" s="1"/>
  <c r="WF78" i="42"/>
  <c r="WF79" i="42" s="1"/>
  <c r="WG78" i="42"/>
  <c r="WG79" i="42" s="1"/>
  <c r="WH78" i="42"/>
  <c r="WH79" i="42" s="1"/>
  <c r="WI78" i="42"/>
  <c r="WI79" i="42" s="1"/>
  <c r="WJ78" i="42"/>
  <c r="WJ79" i="42" s="1"/>
  <c r="WK78" i="42"/>
  <c r="WK79" i="42" s="1"/>
  <c r="WL78" i="42"/>
  <c r="WL79" i="42" s="1"/>
  <c r="WM78" i="42"/>
  <c r="WM79" i="42" s="1"/>
  <c r="WN78" i="42"/>
  <c r="WN79" i="42" s="1"/>
  <c r="WO78" i="42"/>
  <c r="WO79" i="42" s="1"/>
  <c r="WP78" i="42"/>
  <c r="WP79" i="42" s="1"/>
  <c r="WQ78" i="42"/>
  <c r="WQ79" i="42" s="1"/>
  <c r="WR78" i="42"/>
  <c r="WR79" i="42" s="1"/>
  <c r="WS78" i="42"/>
  <c r="WS79" i="42" s="1"/>
  <c r="WT78" i="42"/>
  <c r="WT79" i="42" s="1"/>
  <c r="WU78" i="42"/>
  <c r="WU79" i="42" s="1"/>
  <c r="WV78" i="42"/>
  <c r="WV79" i="42" s="1"/>
  <c r="WW78" i="42"/>
  <c r="WW79" i="42" s="1"/>
  <c r="WX78" i="42"/>
  <c r="WX79" i="42" s="1"/>
  <c r="WY78" i="42"/>
  <c r="WY79" i="42" s="1"/>
  <c r="WZ78" i="42"/>
  <c r="WZ79" i="42" s="1"/>
  <c r="XA78" i="42"/>
  <c r="XA79" i="42" s="1"/>
  <c r="XB78" i="42"/>
  <c r="XB79" i="42" s="1"/>
  <c r="XC78" i="42"/>
  <c r="XC79" i="42" s="1"/>
  <c r="XD78" i="42"/>
  <c r="XD79" i="42" s="1"/>
  <c r="XE78" i="42"/>
  <c r="XE79" i="42" s="1"/>
  <c r="XF78" i="42"/>
  <c r="XF79" i="42" s="1"/>
  <c r="XG78" i="42"/>
  <c r="XG79" i="42" s="1"/>
  <c r="XH78" i="42"/>
  <c r="XH79" i="42" s="1"/>
  <c r="XI78" i="42"/>
  <c r="XI79" i="42" s="1"/>
  <c r="XJ78" i="42"/>
  <c r="XJ79" i="42" s="1"/>
  <c r="XK78" i="42"/>
  <c r="XK79" i="42" s="1"/>
  <c r="XL78" i="42"/>
  <c r="XL79" i="42" s="1"/>
  <c r="XM78" i="42"/>
  <c r="XM79" i="42" s="1"/>
  <c r="XN78" i="42"/>
  <c r="XN79" i="42" s="1"/>
  <c r="XO78" i="42"/>
  <c r="XO79" i="42" s="1"/>
  <c r="XP78" i="42"/>
  <c r="XP79" i="42" s="1"/>
  <c r="XQ78" i="42"/>
  <c r="XQ79" i="42" s="1"/>
  <c r="XR78" i="42"/>
  <c r="XR79" i="42" s="1"/>
  <c r="XS78" i="42"/>
  <c r="XS79" i="42" s="1"/>
  <c r="XT78" i="42"/>
  <c r="XT79" i="42" s="1"/>
  <c r="XU78" i="42"/>
  <c r="XU79" i="42" s="1"/>
  <c r="XV78" i="42"/>
  <c r="XV79" i="42" s="1"/>
  <c r="XW78" i="42"/>
  <c r="XW79" i="42" s="1"/>
  <c r="XX78" i="42"/>
  <c r="XX79" i="42" s="1"/>
  <c r="XY78" i="42"/>
  <c r="XY79" i="42" s="1"/>
  <c r="XZ78" i="42"/>
  <c r="XZ79" i="42" s="1"/>
  <c r="YA78" i="42"/>
  <c r="YA79" i="42" s="1"/>
  <c r="YB78" i="42"/>
  <c r="YB79" i="42" s="1"/>
  <c r="YC78" i="42"/>
  <c r="YC79" i="42" s="1"/>
  <c r="YD78" i="42"/>
  <c r="YD79" i="42" s="1"/>
  <c r="YE78" i="42"/>
  <c r="YE79" i="42" s="1"/>
  <c r="YF78" i="42"/>
  <c r="YF79" i="42" s="1"/>
  <c r="YG78" i="42"/>
  <c r="YG79" i="42" s="1"/>
  <c r="YH78" i="42"/>
  <c r="YH79" i="42" s="1"/>
  <c r="YI78" i="42"/>
  <c r="YI79" i="42" s="1"/>
  <c r="YJ78" i="42"/>
  <c r="YJ79" i="42" s="1"/>
  <c r="YK78" i="42"/>
  <c r="YK79" i="42" s="1"/>
  <c r="YL78" i="42"/>
  <c r="YL79" i="42" s="1"/>
  <c r="YM78" i="42"/>
  <c r="YM79" i="42" s="1"/>
  <c r="YN78" i="42"/>
  <c r="YN79" i="42" s="1"/>
  <c r="YO78" i="42"/>
  <c r="YO79" i="42" s="1"/>
  <c r="YP78" i="42"/>
  <c r="YP79" i="42" s="1"/>
  <c r="YQ78" i="42"/>
  <c r="YQ79" i="42" s="1"/>
  <c r="YR78" i="42"/>
  <c r="YR79" i="42" s="1"/>
  <c r="YS78" i="42"/>
  <c r="YS79" i="42" s="1"/>
  <c r="YT78" i="42"/>
  <c r="YT79" i="42" s="1"/>
  <c r="YU78" i="42"/>
  <c r="YU79" i="42" s="1"/>
  <c r="YV78" i="42"/>
  <c r="YV79" i="42" s="1"/>
  <c r="YW78" i="42"/>
  <c r="YW79" i="42" s="1"/>
  <c r="YX78" i="42"/>
  <c r="YX79" i="42" s="1"/>
  <c r="YY78" i="42"/>
  <c r="YY79" i="42" s="1"/>
  <c r="YZ78" i="42"/>
  <c r="YZ79" i="42" s="1"/>
  <c r="ZA78" i="42"/>
  <c r="ZA79" i="42" s="1"/>
  <c r="ZB78" i="42"/>
  <c r="ZB79" i="42" s="1"/>
  <c r="ZC78" i="42"/>
  <c r="ZC79" i="42" s="1"/>
  <c r="ZD78" i="42"/>
  <c r="ZD79" i="42" s="1"/>
  <c r="ZE78" i="42"/>
  <c r="ZE79" i="42" s="1"/>
  <c r="ZF78" i="42"/>
  <c r="ZF79" i="42" s="1"/>
  <c r="ZG78" i="42"/>
  <c r="ZG79" i="42" s="1"/>
  <c r="ZH78" i="42"/>
  <c r="ZH79" i="42" s="1"/>
  <c r="ZI78" i="42"/>
  <c r="ZI79" i="42" s="1"/>
  <c r="ZJ78" i="42"/>
  <c r="ZJ79" i="42" s="1"/>
  <c r="ZK78" i="42"/>
  <c r="ZK79" i="42" s="1"/>
  <c r="ZL78" i="42"/>
  <c r="ZL79" i="42" s="1"/>
  <c r="ZM78" i="42"/>
  <c r="ZM79" i="42" s="1"/>
  <c r="ZN78" i="42"/>
  <c r="ZN79" i="42" s="1"/>
  <c r="ZO78" i="42"/>
  <c r="ZO79" i="42" s="1"/>
  <c r="ZP78" i="42"/>
  <c r="ZP79" i="42" s="1"/>
  <c r="ZQ78" i="42"/>
  <c r="ZQ79" i="42" s="1"/>
  <c r="ZR78" i="42"/>
  <c r="ZR79" i="42" s="1"/>
  <c r="ZS78" i="42"/>
  <c r="ZS79" i="42" s="1"/>
  <c r="ZT78" i="42"/>
  <c r="ZT79" i="42" s="1"/>
  <c r="ZU78" i="42"/>
  <c r="ZU79" i="42" s="1"/>
  <c r="ZV78" i="42"/>
  <c r="ZV79" i="42" s="1"/>
  <c r="ZW78" i="42"/>
  <c r="ZW79" i="42" s="1"/>
  <c r="ZX78" i="42"/>
  <c r="ZX79" i="42" s="1"/>
  <c r="ZY78" i="42"/>
  <c r="ZY79" i="42" s="1"/>
  <c r="ZZ78" i="42"/>
  <c r="ZZ79" i="42" s="1"/>
  <c r="AAA78" i="42"/>
  <c r="AAA79" i="42" s="1"/>
  <c r="AAB78" i="42"/>
  <c r="AAB79" i="42" s="1"/>
  <c r="AAC78" i="42"/>
  <c r="AAC79" i="42" s="1"/>
  <c r="AAD78" i="42"/>
  <c r="AAD79" i="42" s="1"/>
  <c r="AAE78" i="42"/>
  <c r="AAE79" i="42" s="1"/>
  <c r="AAF78" i="42"/>
  <c r="AAF79" i="42" s="1"/>
  <c r="AAG78" i="42"/>
  <c r="AAG79" i="42" s="1"/>
  <c r="AAH78" i="42"/>
  <c r="AAH79" i="42" s="1"/>
  <c r="AAI78" i="42"/>
  <c r="AAI79" i="42" s="1"/>
  <c r="AAJ78" i="42"/>
  <c r="AAJ79" i="42" s="1"/>
  <c r="AAK78" i="42"/>
  <c r="AAK79" i="42" s="1"/>
  <c r="AAL78" i="42"/>
  <c r="AAL79" i="42" s="1"/>
  <c r="AAM78" i="42"/>
  <c r="AAM79" i="42" s="1"/>
  <c r="AAN78" i="42"/>
  <c r="AAN79" i="42" s="1"/>
  <c r="AAO78" i="42"/>
  <c r="AAO79" i="42" s="1"/>
  <c r="AAP78" i="42"/>
  <c r="AAP79" i="42" s="1"/>
  <c r="AAQ78" i="42"/>
  <c r="AAQ79" i="42" s="1"/>
  <c r="AAR78" i="42"/>
  <c r="AAR79" i="42" s="1"/>
  <c r="AAS78" i="42"/>
  <c r="AAS79" i="42" s="1"/>
  <c r="AAT78" i="42"/>
  <c r="AAT79" i="42" s="1"/>
  <c r="AAU78" i="42"/>
  <c r="AAU79" i="42" s="1"/>
  <c r="AAV78" i="42"/>
  <c r="AAV79" i="42" s="1"/>
  <c r="AAW78" i="42"/>
  <c r="AAW79" i="42" s="1"/>
  <c r="AAX78" i="42"/>
  <c r="AAX79" i="42" s="1"/>
  <c r="AAY78" i="42"/>
  <c r="AAY79" i="42" s="1"/>
  <c r="AAZ78" i="42"/>
  <c r="AAZ79" i="42" s="1"/>
  <c r="ABA78" i="42"/>
  <c r="ABA79" i="42" s="1"/>
  <c r="ABB78" i="42"/>
  <c r="ABB79" i="42" s="1"/>
  <c r="ABC78" i="42"/>
  <c r="ABC79" i="42" s="1"/>
  <c r="ABD78" i="42"/>
  <c r="ABD79" i="42" s="1"/>
  <c r="ABE78" i="42"/>
  <c r="ABE79" i="42" s="1"/>
  <c r="ABF78" i="42"/>
  <c r="ABF79" i="42" s="1"/>
  <c r="ABG78" i="42"/>
  <c r="ABG79" i="42" s="1"/>
  <c r="ABH78" i="42"/>
  <c r="ABH79" i="42" s="1"/>
  <c r="ABI78" i="42"/>
  <c r="ABI79" i="42" s="1"/>
  <c r="ABJ78" i="42"/>
  <c r="ABJ79" i="42" s="1"/>
  <c r="ABK78" i="42"/>
  <c r="ABK79" i="42" s="1"/>
  <c r="ABL78" i="42"/>
  <c r="ABL79" i="42" s="1"/>
  <c r="ABM78" i="42"/>
  <c r="ABM79" i="42" s="1"/>
  <c r="ABN78" i="42"/>
  <c r="ABN79" i="42" s="1"/>
  <c r="ABO78" i="42"/>
  <c r="ABO79" i="42" s="1"/>
  <c r="ABP78" i="42"/>
  <c r="ABP79" i="42" s="1"/>
  <c r="ABQ78" i="42"/>
  <c r="ABQ79" i="42" s="1"/>
  <c r="ABR78" i="42"/>
  <c r="ABR79" i="42" s="1"/>
  <c r="ABS78" i="42"/>
  <c r="ABS79" i="42" s="1"/>
  <c r="ABT78" i="42"/>
  <c r="ABT79" i="42" s="1"/>
  <c r="ABU78" i="42"/>
  <c r="ABU79" i="42" s="1"/>
  <c r="ABV78" i="42"/>
  <c r="ABV79" i="42" s="1"/>
  <c r="ABW78" i="42"/>
  <c r="ABW79" i="42" s="1"/>
  <c r="ABX78" i="42"/>
  <c r="ABX79" i="42" s="1"/>
  <c r="ABY78" i="42"/>
  <c r="ABY79" i="42" s="1"/>
  <c r="ABZ78" i="42"/>
  <c r="ABZ79" i="42" s="1"/>
  <c r="ACA78" i="42"/>
  <c r="ACA79" i="42" s="1"/>
  <c r="ACB78" i="42"/>
  <c r="ACB79" i="42" s="1"/>
  <c r="ACC78" i="42"/>
  <c r="ACC79" i="42" s="1"/>
  <c r="ACD78" i="42"/>
  <c r="ACD79" i="42" s="1"/>
  <c r="ACE78" i="42"/>
  <c r="ACE79" i="42" s="1"/>
  <c r="ACF78" i="42"/>
  <c r="ACF79" i="42" s="1"/>
  <c r="ACG78" i="42"/>
  <c r="ACG79" i="42" s="1"/>
  <c r="ACH78" i="42"/>
  <c r="ACH79" i="42" s="1"/>
  <c r="ACI78" i="42"/>
  <c r="ACI79" i="42" s="1"/>
  <c r="ACJ78" i="42"/>
  <c r="ACJ79" i="42" s="1"/>
  <c r="ACK78" i="42"/>
  <c r="ACK79" i="42" s="1"/>
  <c r="ACL78" i="42"/>
  <c r="ACL79" i="42" s="1"/>
  <c r="ACM78" i="42"/>
  <c r="ACM79" i="42" s="1"/>
  <c r="ACN78" i="42"/>
  <c r="ACN79" i="42" s="1"/>
  <c r="ACO78" i="42"/>
  <c r="ACO79" i="42" s="1"/>
  <c r="ACP78" i="42"/>
  <c r="ACP79" i="42" s="1"/>
  <c r="ACQ78" i="42"/>
  <c r="ACQ79" i="42" s="1"/>
  <c r="ACR78" i="42"/>
  <c r="ACR79" i="42" s="1"/>
  <c r="ACS78" i="42"/>
  <c r="ACS79" i="42" s="1"/>
  <c r="ACT78" i="42"/>
  <c r="ACT79" i="42" s="1"/>
  <c r="ACU78" i="42"/>
  <c r="ACU79" i="42" s="1"/>
  <c r="ACV78" i="42"/>
  <c r="ACV79" i="42" s="1"/>
  <c r="ACW78" i="42"/>
  <c r="ACW79" i="42" s="1"/>
  <c r="ACX78" i="42"/>
  <c r="ACX79" i="42" s="1"/>
  <c r="ACY78" i="42"/>
  <c r="ACY79" i="42" s="1"/>
  <c r="ACZ78" i="42"/>
  <c r="ACZ79" i="42" s="1"/>
  <c r="ADA78" i="42"/>
  <c r="ADA79" i="42" s="1"/>
  <c r="ADB78" i="42"/>
  <c r="ADB79" i="42" s="1"/>
  <c r="ADC78" i="42"/>
  <c r="ADC79" i="42" s="1"/>
  <c r="ADD78" i="42"/>
  <c r="ADD79" i="42" s="1"/>
  <c r="ADE78" i="42"/>
  <c r="ADE79" i="42" s="1"/>
  <c r="ADF78" i="42"/>
  <c r="ADF79" i="42" s="1"/>
  <c r="ADG78" i="42"/>
  <c r="ADG79" i="42" s="1"/>
  <c r="ADH78" i="42"/>
  <c r="ADH79" i="42" s="1"/>
  <c r="ADI78" i="42"/>
  <c r="ADI79" i="42" s="1"/>
  <c r="ADJ78" i="42"/>
  <c r="ADJ79" i="42" s="1"/>
  <c r="ADK78" i="42"/>
  <c r="ADK79" i="42" s="1"/>
  <c r="ADL78" i="42"/>
  <c r="ADL79" i="42" s="1"/>
  <c r="ADM78" i="42"/>
  <c r="ADM79" i="42" s="1"/>
  <c r="ADN78" i="42"/>
  <c r="ADN79" i="42" s="1"/>
  <c r="ADO78" i="42"/>
  <c r="ADO79" i="42" s="1"/>
  <c r="ADP78" i="42"/>
  <c r="ADP79" i="42" s="1"/>
  <c r="ADQ78" i="42"/>
  <c r="ADQ79" i="42" s="1"/>
  <c r="ADR78" i="42"/>
  <c r="ADR79" i="42" s="1"/>
  <c r="ADS78" i="42"/>
  <c r="ADS79" i="42" s="1"/>
  <c r="ADT78" i="42"/>
  <c r="ADT79" i="42" s="1"/>
  <c r="ADU78" i="42"/>
  <c r="ADU79" i="42" s="1"/>
  <c r="ADV78" i="42"/>
  <c r="ADV79" i="42" s="1"/>
  <c r="ADW78" i="42"/>
  <c r="ADW79" i="42" s="1"/>
  <c r="ADX78" i="42"/>
  <c r="ADX79" i="42" s="1"/>
  <c r="ADY78" i="42"/>
  <c r="ADY79" i="42" s="1"/>
  <c r="ADZ78" i="42"/>
  <c r="ADZ79" i="42" s="1"/>
  <c r="AEA78" i="42"/>
  <c r="AEA79" i="42" s="1"/>
  <c r="AEB78" i="42"/>
  <c r="AEB79" i="42" s="1"/>
  <c r="AEC78" i="42"/>
  <c r="AEC79" i="42" s="1"/>
  <c r="AED78" i="42"/>
  <c r="AED79" i="42" s="1"/>
  <c r="AEE78" i="42"/>
  <c r="AEE79" i="42" s="1"/>
  <c r="AEF78" i="42"/>
  <c r="AEF79" i="42" s="1"/>
  <c r="AEG78" i="42"/>
  <c r="AEG79" i="42" s="1"/>
  <c r="AEH78" i="42"/>
  <c r="AEH79" i="42" s="1"/>
  <c r="AEI78" i="42"/>
  <c r="AEI79" i="42" s="1"/>
  <c r="AEJ78" i="42"/>
  <c r="AEJ79" i="42" s="1"/>
  <c r="AEK78" i="42"/>
  <c r="AEK79" i="42" s="1"/>
  <c r="AEL78" i="42"/>
  <c r="AEL79" i="42" s="1"/>
  <c r="AEM78" i="42"/>
  <c r="AEM79" i="42" s="1"/>
  <c r="AEN78" i="42"/>
  <c r="AEN79" i="42" s="1"/>
  <c r="AEO78" i="42"/>
  <c r="AEO79" i="42" s="1"/>
  <c r="AEP78" i="42"/>
  <c r="AEP79" i="42" s="1"/>
  <c r="AEQ78" i="42"/>
  <c r="AEQ79" i="42" s="1"/>
  <c r="AER78" i="42"/>
  <c r="AER79" i="42" s="1"/>
  <c r="AES78" i="42"/>
  <c r="AES79" i="42" s="1"/>
  <c r="AET78" i="42"/>
  <c r="AET79" i="42" s="1"/>
  <c r="AEU78" i="42"/>
  <c r="AEU79" i="42" s="1"/>
  <c r="AEV78" i="42"/>
  <c r="AEV79" i="42" s="1"/>
  <c r="AEW78" i="42"/>
  <c r="AEW79" i="42" s="1"/>
  <c r="AEX78" i="42"/>
  <c r="AEX79" i="42" s="1"/>
  <c r="AEY78" i="42"/>
  <c r="AEY79" i="42" s="1"/>
  <c r="AEZ78" i="42"/>
  <c r="AEZ79" i="42" s="1"/>
  <c r="AFA78" i="42"/>
  <c r="AFA79" i="42" s="1"/>
  <c r="AFB78" i="42"/>
  <c r="AFB79" i="42" s="1"/>
  <c r="AFC78" i="42"/>
  <c r="AFC79" i="42" s="1"/>
  <c r="AFD78" i="42"/>
  <c r="AFD79" i="42" s="1"/>
  <c r="AFE78" i="42"/>
  <c r="AFE79" i="42" s="1"/>
  <c r="AFF78" i="42"/>
  <c r="AFF79" i="42" s="1"/>
  <c r="AFG78" i="42"/>
  <c r="AFG79" i="42" s="1"/>
  <c r="AFH78" i="42"/>
  <c r="AFH79" i="42" s="1"/>
  <c r="AFI78" i="42"/>
  <c r="AFI79" i="42" s="1"/>
  <c r="AFJ78" i="42"/>
  <c r="AFJ79" i="42" s="1"/>
  <c r="AFK78" i="42"/>
  <c r="AFK79" i="42" s="1"/>
  <c r="AFL78" i="42"/>
  <c r="AFL79" i="42" s="1"/>
  <c r="AFM78" i="42"/>
  <c r="AFM79" i="42" s="1"/>
  <c r="AFN78" i="42"/>
  <c r="AFN79" i="42" s="1"/>
  <c r="AFO78" i="42"/>
  <c r="AFO79" i="42" s="1"/>
  <c r="AFP78" i="42"/>
  <c r="AFP79" i="42" s="1"/>
  <c r="AFQ78" i="42"/>
  <c r="AFQ79" i="42" s="1"/>
  <c r="AFR78" i="42"/>
  <c r="AFR79" i="42" s="1"/>
  <c r="AFS78" i="42"/>
  <c r="AFS79" i="42" s="1"/>
  <c r="AFT78" i="42"/>
  <c r="AFT79" i="42" s="1"/>
  <c r="AFU78" i="42"/>
  <c r="AFU79" i="42" s="1"/>
  <c r="AFV78" i="42"/>
  <c r="AFV79" i="42" s="1"/>
  <c r="AFW78" i="42"/>
  <c r="AFW79" i="42" s="1"/>
  <c r="AFX78" i="42"/>
  <c r="AFX79" i="42" s="1"/>
  <c r="AFY78" i="42"/>
  <c r="AFY79" i="42" s="1"/>
  <c r="AFZ78" i="42"/>
  <c r="AFZ79" i="42" s="1"/>
  <c r="AGA78" i="42"/>
  <c r="AGA79" i="42" s="1"/>
  <c r="AGB78" i="42"/>
  <c r="AGB79" i="42" s="1"/>
  <c r="AGC78" i="42"/>
  <c r="AGC79" i="42" s="1"/>
  <c r="AGD78" i="42"/>
  <c r="AGD79" i="42" s="1"/>
  <c r="AGE78" i="42"/>
  <c r="AGE79" i="42" s="1"/>
  <c r="AGF78" i="42"/>
  <c r="AGF79" i="42" s="1"/>
  <c r="AGG78" i="42"/>
  <c r="AGG79" i="42" s="1"/>
  <c r="AGH78" i="42"/>
  <c r="AGH79" i="42" s="1"/>
  <c r="AGI78" i="42"/>
  <c r="AGI79" i="42" s="1"/>
  <c r="AGJ78" i="42"/>
  <c r="AGJ79" i="42" s="1"/>
  <c r="AGK78" i="42"/>
  <c r="AGK79" i="42" s="1"/>
  <c r="AGL78" i="42"/>
  <c r="AGL79" i="42" s="1"/>
  <c r="AGM78" i="42"/>
  <c r="AGM79" i="42" s="1"/>
  <c r="AGN78" i="42"/>
  <c r="AGN79" i="42" s="1"/>
  <c r="AGO78" i="42"/>
  <c r="AGO79" i="42" s="1"/>
  <c r="AGP78" i="42"/>
  <c r="AGP79" i="42" s="1"/>
  <c r="AGQ78" i="42"/>
  <c r="AGQ79" i="42" s="1"/>
  <c r="AGR78" i="42"/>
  <c r="AGR79" i="42" s="1"/>
  <c r="AGS78" i="42"/>
  <c r="AGS79" i="42" s="1"/>
  <c r="AGT78" i="42"/>
  <c r="AGT79" i="42" s="1"/>
  <c r="AGU78" i="42"/>
  <c r="AGU79" i="42" s="1"/>
  <c r="AGV78" i="42"/>
  <c r="AGV79" i="42" s="1"/>
  <c r="AGW78" i="42"/>
  <c r="AGW79" i="42" s="1"/>
  <c r="AGX78" i="42"/>
  <c r="AGX79" i="42" s="1"/>
  <c r="AGY78" i="42"/>
  <c r="AGY79" i="42" s="1"/>
  <c r="AGZ78" i="42"/>
  <c r="AGZ79" i="42" s="1"/>
  <c r="AHA78" i="42"/>
  <c r="AHA79" i="42" s="1"/>
  <c r="AHB78" i="42"/>
  <c r="AHB79" i="42" s="1"/>
  <c r="AHC78" i="42"/>
  <c r="AHC79" i="42" s="1"/>
  <c r="AHD78" i="42"/>
  <c r="AHD79" i="42" s="1"/>
  <c r="AHE78" i="42"/>
  <c r="AHE79" i="42" s="1"/>
  <c r="AHF78" i="42"/>
  <c r="AHF79" i="42" s="1"/>
  <c r="AHG78" i="42"/>
  <c r="AHG79" i="42" s="1"/>
  <c r="AHH78" i="42"/>
  <c r="AHH79" i="42" s="1"/>
  <c r="AHI78" i="42"/>
  <c r="AHI79" i="42" s="1"/>
  <c r="AHJ78" i="42"/>
  <c r="AHJ79" i="42" s="1"/>
  <c r="AHK78" i="42"/>
  <c r="AHK79" i="42" s="1"/>
  <c r="AHL78" i="42"/>
  <c r="AHL79" i="42" s="1"/>
  <c r="AHM78" i="42"/>
  <c r="AHM79" i="42" s="1"/>
  <c r="AHN78" i="42"/>
  <c r="AHN79" i="42" s="1"/>
  <c r="C78" i="42"/>
  <c r="C79" i="42" s="1"/>
  <c r="H16" i="8" l="1"/>
  <c r="H15" i="8"/>
  <c r="H14" i="8"/>
  <c r="H13" i="8"/>
  <c r="H12" i="8"/>
  <c r="H11" i="8"/>
  <c r="H10" i="8"/>
  <c r="H9" i="8"/>
  <c r="H8" i="8"/>
  <c r="C13" i="16" l="1"/>
  <c r="C14" i="16"/>
  <c r="C15" i="16"/>
  <c r="C16" i="16"/>
  <c r="C17" i="16"/>
  <c r="C18" i="16"/>
  <c r="C19" i="16"/>
  <c r="C20" i="16"/>
  <c r="C21" i="16"/>
  <c r="C22" i="16"/>
  <c r="I6" i="8" s="1"/>
  <c r="C23" i="16"/>
  <c r="C24" i="16"/>
  <c r="C25" i="16"/>
  <c r="C26" i="16"/>
  <c r="C27" i="16"/>
  <c r="C28" i="16"/>
  <c r="C29" i="16"/>
  <c r="C30" i="16"/>
  <c r="C31" i="16"/>
  <c r="C32" i="16"/>
  <c r="G8" i="1" s="1"/>
  <c r="C33" i="16"/>
  <c r="G17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I13" i="8" s="1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I18" i="8" s="1"/>
  <c r="I5" i="19" s="1"/>
  <c r="C292" i="16"/>
  <c r="C293" i="16"/>
  <c r="E6" i="5" s="1"/>
  <c r="C294" i="16"/>
  <c r="I21" i="8" s="1"/>
  <c r="I11" i="19" s="1"/>
  <c r="C295" i="16"/>
  <c r="C296" i="16"/>
  <c r="C297" i="16"/>
  <c r="I20" i="8" s="1"/>
  <c r="C298" i="16"/>
  <c r="C299" i="16"/>
  <c r="I17" i="20" s="1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M5" i="19" l="1"/>
  <c r="J21" i="8"/>
  <c r="K21" i="8"/>
  <c r="J6" i="8"/>
  <c r="K6" i="8"/>
  <c r="J20" i="8"/>
  <c r="K20" i="8"/>
  <c r="J18" i="8"/>
  <c r="K18" i="8"/>
  <c r="J13" i="8"/>
  <c r="K13" i="8"/>
  <c r="G9" i="1"/>
  <c r="E26" i="5"/>
  <c r="G15" i="1"/>
  <c r="I15" i="8"/>
  <c r="I7" i="8"/>
  <c r="I5" i="8"/>
  <c r="I32" i="8"/>
  <c r="I31" i="8"/>
  <c r="G26" i="1"/>
  <c r="I29" i="8"/>
  <c r="E12" i="5"/>
  <c r="I30" i="8"/>
  <c r="I28" i="8"/>
  <c r="I10" i="8"/>
  <c r="I9" i="8"/>
  <c r="E29" i="5"/>
  <c r="I27" i="8"/>
  <c r="I25" i="8"/>
  <c r="I24" i="8"/>
  <c r="I19" i="8"/>
  <c r="I6" i="19" s="1"/>
  <c r="I26" i="8"/>
  <c r="I16" i="8"/>
  <c r="I23" i="8"/>
  <c r="I22" i="8"/>
  <c r="I11" i="8"/>
  <c r="I8" i="8"/>
  <c r="I12" i="8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F5" i="23" s="1"/>
  <c r="G33" i="1"/>
  <c r="E34" i="5"/>
  <c r="E4" i="5"/>
  <c r="E16" i="5"/>
  <c r="G10" i="1"/>
  <c r="G54" i="1"/>
  <c r="G16" i="1"/>
  <c r="G20" i="1"/>
  <c r="E33" i="5"/>
  <c r="E22" i="5"/>
  <c r="E20" i="5"/>
  <c r="G35" i="1"/>
  <c r="G7" i="1"/>
  <c r="G27" i="1"/>
  <c r="G28" i="1"/>
  <c r="G5" i="1"/>
  <c r="F5" i="1" s="1"/>
  <c r="E35" i="5"/>
  <c r="G50" i="1"/>
  <c r="G6" i="1"/>
  <c r="H46" i="8"/>
  <c r="F44" i="8"/>
  <c r="H27" i="8"/>
  <c r="F45" i="8"/>
  <c r="F15" i="1"/>
  <c r="F16" i="1"/>
  <c r="F17" i="1"/>
  <c r="F18" i="1"/>
  <c r="F19" i="1"/>
  <c r="F20" i="1"/>
  <c r="I12" i="19" l="1"/>
  <c r="J8" i="8"/>
  <c r="K8" i="8"/>
  <c r="J22" i="8"/>
  <c r="K22" i="8"/>
  <c r="J16" i="8"/>
  <c r="K16" i="8"/>
  <c r="J19" i="8"/>
  <c r="K19" i="8"/>
  <c r="J25" i="8"/>
  <c r="K25" i="8"/>
  <c r="J10" i="8"/>
  <c r="K10" i="8"/>
  <c r="J30" i="8"/>
  <c r="K30" i="8"/>
  <c r="J29" i="8"/>
  <c r="K29" i="8"/>
  <c r="J31" i="8"/>
  <c r="K31" i="8"/>
  <c r="J5" i="8"/>
  <c r="K5" i="8"/>
  <c r="J15" i="8"/>
  <c r="K15" i="8"/>
  <c r="J12" i="8"/>
  <c r="K12" i="8"/>
  <c r="J11" i="8"/>
  <c r="K11" i="8"/>
  <c r="J23" i="8"/>
  <c r="K23" i="8"/>
  <c r="J26" i="8"/>
  <c r="K26" i="8"/>
  <c r="J24" i="8"/>
  <c r="K24" i="8"/>
  <c r="J27" i="8"/>
  <c r="K27" i="8"/>
  <c r="J9" i="8"/>
  <c r="K9" i="8"/>
  <c r="I19" i="20"/>
  <c r="K28" i="8"/>
  <c r="J32" i="8"/>
  <c r="K32" i="8"/>
  <c r="J7" i="8"/>
  <c r="K7" i="8"/>
  <c r="H47" i="8"/>
  <c r="J28" i="8"/>
  <c r="E24" i="5"/>
  <c r="E30" i="5" s="1"/>
  <c r="F7" i="1"/>
  <c r="F8" i="1"/>
  <c r="F9" i="1"/>
  <c r="F10" i="1"/>
  <c r="F11" i="1"/>
  <c r="F3" i="8" l="1"/>
  <c r="E2" i="1"/>
  <c r="H5" i="1" l="1"/>
  <c r="BE5" i="43"/>
  <c r="BF5" i="43" s="1"/>
  <c r="BG5" i="43"/>
  <c r="BH5" i="43" s="1"/>
  <c r="BI5" i="43"/>
  <c r="BJ5" i="43" s="1"/>
  <c r="BE6" i="43"/>
  <c r="BF6" i="43" s="1"/>
  <c r="BG6" i="43"/>
  <c r="BH6" i="43" s="1"/>
  <c r="BI6" i="43"/>
  <c r="BJ6" i="43" s="1"/>
  <c r="BE7" i="43"/>
  <c r="BF7" i="43" s="1"/>
  <c r="BG7" i="43"/>
  <c r="BH7" i="43" s="1"/>
  <c r="BI7" i="43"/>
  <c r="BJ7" i="43" s="1"/>
  <c r="BE8" i="43"/>
  <c r="BF8" i="43" s="1"/>
  <c r="BG8" i="43"/>
  <c r="BH8" i="43" s="1"/>
  <c r="BI8" i="43"/>
  <c r="BJ8" i="43" s="1"/>
  <c r="BE9" i="43"/>
  <c r="BF9" i="43" s="1"/>
  <c r="BG9" i="43"/>
  <c r="BH9" i="43" s="1"/>
  <c r="BI9" i="43"/>
  <c r="BJ9" i="43" s="1"/>
  <c r="BE10" i="43"/>
  <c r="BF10" i="43" s="1"/>
  <c r="BG10" i="43"/>
  <c r="BH10" i="43" s="1"/>
  <c r="BI10" i="43"/>
  <c r="BJ10" i="43" s="1"/>
  <c r="BE11" i="43"/>
  <c r="BF11" i="43" s="1"/>
  <c r="BG11" i="43"/>
  <c r="BH11" i="43" s="1"/>
  <c r="BI11" i="43"/>
  <c r="BJ11" i="43" s="1"/>
  <c r="BE12" i="43"/>
  <c r="BF12" i="43" s="1"/>
  <c r="BG12" i="43"/>
  <c r="BH12" i="43" s="1"/>
  <c r="BI12" i="43"/>
  <c r="BJ12" i="43" s="1"/>
  <c r="BE13" i="43"/>
  <c r="BF13" i="43" s="1"/>
  <c r="BG13" i="43"/>
  <c r="BH13" i="43" s="1"/>
  <c r="BI13" i="43"/>
  <c r="BJ13" i="43" s="1"/>
  <c r="BE14" i="43"/>
  <c r="BF14" i="43" s="1"/>
  <c r="BG14" i="43"/>
  <c r="BH14" i="43" s="1"/>
  <c r="BI14" i="43"/>
  <c r="BJ14" i="43" s="1"/>
  <c r="BE15" i="43"/>
  <c r="BF15" i="43" s="1"/>
  <c r="BG15" i="43"/>
  <c r="BH15" i="43" s="1"/>
  <c r="BI15" i="43"/>
  <c r="BJ15" i="43" s="1"/>
  <c r="BE16" i="43"/>
  <c r="BF16" i="43" s="1"/>
  <c r="BG16" i="43"/>
  <c r="BH16" i="43" s="1"/>
  <c r="BI16" i="43"/>
  <c r="BJ16" i="43" s="1"/>
  <c r="BE17" i="43"/>
  <c r="BF17" i="43" s="1"/>
  <c r="BG17" i="43"/>
  <c r="BH17" i="43" s="1"/>
  <c r="BI17" i="43"/>
  <c r="BJ17" i="43" s="1"/>
  <c r="BE18" i="43"/>
  <c r="BF18" i="43" s="1"/>
  <c r="BG18" i="43"/>
  <c r="BH18" i="43" s="1"/>
  <c r="BI18" i="43"/>
  <c r="BJ18" i="43" s="1"/>
  <c r="BE19" i="43"/>
  <c r="BF19" i="43" s="1"/>
  <c r="BG19" i="43"/>
  <c r="BH19" i="43" s="1"/>
  <c r="BI19" i="43"/>
  <c r="BJ19" i="43" s="1"/>
  <c r="BE20" i="43"/>
  <c r="BF20" i="43" s="1"/>
  <c r="BG20" i="43"/>
  <c r="BH20" i="43" s="1"/>
  <c r="BI20" i="43"/>
  <c r="BJ20" i="43" s="1"/>
  <c r="BE21" i="43"/>
  <c r="BF21" i="43" s="1"/>
  <c r="BG21" i="43"/>
  <c r="BH21" i="43" s="1"/>
  <c r="BI21" i="43"/>
  <c r="BJ21" i="43" s="1"/>
  <c r="BE22" i="43"/>
  <c r="BF22" i="43" s="1"/>
  <c r="BG22" i="43"/>
  <c r="BH22" i="43" s="1"/>
  <c r="BI22" i="43"/>
  <c r="BJ22" i="43" s="1"/>
  <c r="BE23" i="43"/>
  <c r="BF23" i="43" s="1"/>
  <c r="BG23" i="43"/>
  <c r="BH23" i="43" s="1"/>
  <c r="BI23" i="43"/>
  <c r="BJ23" i="43" s="1"/>
  <c r="BE24" i="43"/>
  <c r="BF24" i="43" s="1"/>
  <c r="BG24" i="43"/>
  <c r="BH24" i="43" s="1"/>
  <c r="BI24" i="43"/>
  <c r="BJ24" i="43" s="1"/>
  <c r="BE25" i="43"/>
  <c r="BF25" i="43" s="1"/>
  <c r="BG25" i="43"/>
  <c r="BH25" i="43" s="1"/>
  <c r="BI25" i="43"/>
  <c r="BJ25" i="43" s="1"/>
  <c r="BE26" i="43"/>
  <c r="BF26" i="43" s="1"/>
  <c r="BG26" i="43"/>
  <c r="BH26" i="43" s="1"/>
  <c r="BI26" i="43"/>
  <c r="BJ26" i="43" s="1"/>
  <c r="BE27" i="43"/>
  <c r="BF27" i="43" s="1"/>
  <c r="BG27" i="43"/>
  <c r="BH27" i="43" s="1"/>
  <c r="BI27" i="43"/>
  <c r="BJ27" i="43" s="1"/>
  <c r="BE28" i="43"/>
  <c r="BF28" i="43" s="1"/>
  <c r="BG28" i="43"/>
  <c r="BH28" i="43" s="1"/>
  <c r="BI28" i="43"/>
  <c r="BJ28" i="43" s="1"/>
  <c r="BE29" i="43"/>
  <c r="BF29" i="43" s="1"/>
  <c r="BG29" i="43"/>
  <c r="BH29" i="43" s="1"/>
  <c r="BI29" i="43"/>
  <c r="BJ29" i="43" s="1"/>
  <c r="BE30" i="43"/>
  <c r="BF30" i="43" s="1"/>
  <c r="BG30" i="43"/>
  <c r="BH30" i="43" s="1"/>
  <c r="BI30" i="43"/>
  <c r="BJ30" i="43" s="1"/>
  <c r="BE31" i="43"/>
  <c r="BF31" i="43" s="1"/>
  <c r="BG31" i="43"/>
  <c r="BH31" i="43" s="1"/>
  <c r="BI31" i="43"/>
  <c r="BJ31" i="43" s="1"/>
  <c r="BE32" i="43"/>
  <c r="BF32" i="43" s="1"/>
  <c r="BG32" i="43"/>
  <c r="BH32" i="43" s="1"/>
  <c r="BI32" i="43"/>
  <c r="BJ32" i="43" s="1"/>
  <c r="BE33" i="43"/>
  <c r="BF33" i="43" s="1"/>
  <c r="BG33" i="43"/>
  <c r="BH33" i="43" s="1"/>
  <c r="BI33" i="43"/>
  <c r="BJ33" i="43" s="1"/>
  <c r="BE34" i="43"/>
  <c r="BF34" i="43" s="1"/>
  <c r="BG34" i="43"/>
  <c r="BH34" i="43" s="1"/>
  <c r="BI34" i="43"/>
  <c r="BJ34" i="43" s="1"/>
  <c r="BE35" i="43"/>
  <c r="BF35" i="43" s="1"/>
  <c r="BG35" i="43"/>
  <c r="BH35" i="43" s="1"/>
  <c r="BI35" i="43"/>
  <c r="BJ35" i="43" s="1"/>
  <c r="BE36" i="43"/>
  <c r="BF36" i="43" s="1"/>
  <c r="BG36" i="43"/>
  <c r="BH36" i="43" s="1"/>
  <c r="BI36" i="43"/>
  <c r="BJ36" i="43" s="1"/>
  <c r="BE37" i="43"/>
  <c r="BF37" i="43" s="1"/>
  <c r="BG37" i="43"/>
  <c r="BH37" i="43" s="1"/>
  <c r="BI37" i="43"/>
  <c r="BJ37" i="43" s="1"/>
  <c r="BE38" i="43"/>
  <c r="BF38" i="43" s="1"/>
  <c r="BG38" i="43"/>
  <c r="BH38" i="43" s="1"/>
  <c r="BI38" i="43"/>
  <c r="BJ38" i="43" s="1"/>
  <c r="BE39" i="43"/>
  <c r="BF39" i="43" s="1"/>
  <c r="BG39" i="43"/>
  <c r="BH39" i="43" s="1"/>
  <c r="BI39" i="43"/>
  <c r="BJ39" i="43" s="1"/>
  <c r="BE40" i="43"/>
  <c r="BF40" i="43" s="1"/>
  <c r="BG40" i="43"/>
  <c r="BH40" i="43" s="1"/>
  <c r="BI40" i="43"/>
  <c r="BJ40" i="43" s="1"/>
  <c r="BE41" i="43"/>
  <c r="BF41" i="43" s="1"/>
  <c r="BG41" i="43"/>
  <c r="BH41" i="43" s="1"/>
  <c r="BI41" i="43"/>
  <c r="BJ41" i="43" s="1"/>
  <c r="BE42" i="43"/>
  <c r="BF42" i="43" s="1"/>
  <c r="BG42" i="43"/>
  <c r="BH42" i="43" s="1"/>
  <c r="BI42" i="43"/>
  <c r="BJ42" i="43" s="1"/>
  <c r="BE43" i="43"/>
  <c r="BF43" i="43" s="1"/>
  <c r="BG43" i="43"/>
  <c r="BH43" i="43" s="1"/>
  <c r="BI43" i="43"/>
  <c r="BJ43" i="43" s="1"/>
  <c r="BE44" i="43"/>
  <c r="BF44" i="43" s="1"/>
  <c r="BG44" i="43"/>
  <c r="BH44" i="43" s="1"/>
  <c r="BI44" i="43"/>
  <c r="BJ44" i="43" s="1"/>
  <c r="BE45" i="43"/>
  <c r="BF45" i="43" s="1"/>
  <c r="BG45" i="43"/>
  <c r="BH45" i="43" s="1"/>
  <c r="BI45" i="43"/>
  <c r="BJ45" i="43" s="1"/>
  <c r="BE46" i="43"/>
  <c r="BF46" i="43" s="1"/>
  <c r="BG46" i="43"/>
  <c r="BH46" i="43" s="1"/>
  <c r="BI46" i="43"/>
  <c r="BJ46" i="43" s="1"/>
  <c r="BE47" i="43"/>
  <c r="BF47" i="43" s="1"/>
  <c r="BG47" i="43"/>
  <c r="BH47" i="43" s="1"/>
  <c r="BI47" i="43"/>
  <c r="BJ47" i="43" s="1"/>
  <c r="BE48" i="43"/>
  <c r="BF48" i="43" s="1"/>
  <c r="BG48" i="43"/>
  <c r="BH48" i="43" s="1"/>
  <c r="BI48" i="43"/>
  <c r="BJ48" i="43" s="1"/>
  <c r="BE49" i="43"/>
  <c r="BF49" i="43" s="1"/>
  <c r="BG49" i="43"/>
  <c r="BH49" i="43" s="1"/>
  <c r="BI49" i="43"/>
  <c r="BJ49" i="43" s="1"/>
  <c r="BE50" i="43"/>
  <c r="BF50" i="43" s="1"/>
  <c r="BG50" i="43"/>
  <c r="BH50" i="43" s="1"/>
  <c r="BI50" i="43"/>
  <c r="BJ50" i="43" s="1"/>
  <c r="BE51" i="43"/>
  <c r="BF51" i="43" s="1"/>
  <c r="BG51" i="43"/>
  <c r="BH51" i="43" s="1"/>
  <c r="BI51" i="43"/>
  <c r="BJ51" i="43" s="1"/>
  <c r="BE52" i="43"/>
  <c r="BF52" i="43" s="1"/>
  <c r="BG52" i="43"/>
  <c r="BH52" i="43" s="1"/>
  <c r="BI52" i="43"/>
  <c r="BJ52" i="43" s="1"/>
  <c r="BE53" i="43"/>
  <c r="BF53" i="43" s="1"/>
  <c r="BG53" i="43"/>
  <c r="BH53" i="43" s="1"/>
  <c r="BI53" i="43"/>
  <c r="BJ53" i="43" s="1"/>
  <c r="BE54" i="43"/>
  <c r="BF54" i="43" s="1"/>
  <c r="BG54" i="43"/>
  <c r="BH54" i="43" s="1"/>
  <c r="BI54" i="43"/>
  <c r="BJ54" i="43" s="1"/>
  <c r="BE55" i="43"/>
  <c r="BF55" i="43" s="1"/>
  <c r="BG55" i="43"/>
  <c r="BH55" i="43" s="1"/>
  <c r="BI55" i="43"/>
  <c r="BJ55" i="43" s="1"/>
  <c r="BE56" i="43"/>
  <c r="BF56" i="43" s="1"/>
  <c r="BG56" i="43"/>
  <c r="BH56" i="43" s="1"/>
  <c r="BI56" i="43"/>
  <c r="BJ56" i="43" s="1"/>
  <c r="BE57" i="43"/>
  <c r="BF57" i="43" s="1"/>
  <c r="BG57" i="43"/>
  <c r="BH57" i="43" s="1"/>
  <c r="BI57" i="43"/>
  <c r="BJ57" i="43" s="1"/>
  <c r="BE58" i="43"/>
  <c r="BF58" i="43" s="1"/>
  <c r="BG58" i="43"/>
  <c r="BH58" i="43" s="1"/>
  <c r="BI58" i="43"/>
  <c r="BJ58" i="43" s="1"/>
  <c r="BE59" i="43"/>
  <c r="BF59" i="43" s="1"/>
  <c r="BG59" i="43"/>
  <c r="BH59" i="43" s="1"/>
  <c r="BI59" i="43"/>
  <c r="BJ59" i="43" s="1"/>
  <c r="BE60" i="43"/>
  <c r="BF60" i="43" s="1"/>
  <c r="BG60" i="43"/>
  <c r="BH60" i="43" s="1"/>
  <c r="BI60" i="43"/>
  <c r="BJ60" i="43" s="1"/>
  <c r="BE61" i="43"/>
  <c r="BF61" i="43" s="1"/>
  <c r="BG61" i="43"/>
  <c r="BH61" i="43" s="1"/>
  <c r="BI61" i="43"/>
  <c r="BJ61" i="43" s="1"/>
  <c r="BE62" i="43"/>
  <c r="BF62" i="43" s="1"/>
  <c r="BG62" i="43"/>
  <c r="BH62" i="43" s="1"/>
  <c r="BI62" i="43"/>
  <c r="BJ62" i="43" s="1"/>
  <c r="BE63" i="43"/>
  <c r="BF63" i="43" s="1"/>
  <c r="BG63" i="43"/>
  <c r="BH63" i="43" s="1"/>
  <c r="BI63" i="43"/>
  <c r="BJ63" i="43" s="1"/>
  <c r="BE64" i="43"/>
  <c r="BF64" i="43" s="1"/>
  <c r="BG64" i="43"/>
  <c r="BH64" i="43" s="1"/>
  <c r="BI64" i="43"/>
  <c r="BJ64" i="43" s="1"/>
  <c r="BE65" i="43"/>
  <c r="BF65" i="43" s="1"/>
  <c r="BG65" i="43"/>
  <c r="BH65" i="43" s="1"/>
  <c r="BI65" i="43"/>
  <c r="BJ65" i="43" s="1"/>
  <c r="BE66" i="43"/>
  <c r="BF66" i="43" s="1"/>
  <c r="BG66" i="43"/>
  <c r="BH66" i="43" s="1"/>
  <c r="BI66" i="43"/>
  <c r="BJ66" i="43" s="1"/>
  <c r="BE67" i="43"/>
  <c r="BF67" i="43" s="1"/>
  <c r="BG67" i="43"/>
  <c r="BH67" i="43" s="1"/>
  <c r="BI67" i="43"/>
  <c r="BJ67" i="43" s="1"/>
  <c r="BE68" i="43"/>
  <c r="BF68" i="43" s="1"/>
  <c r="BG68" i="43"/>
  <c r="BH68" i="43" s="1"/>
  <c r="BI68" i="43"/>
  <c r="BJ68" i="43" s="1"/>
  <c r="BE69" i="43"/>
  <c r="BF69" i="43" s="1"/>
  <c r="BG69" i="43"/>
  <c r="BH69" i="43" s="1"/>
  <c r="BI69" i="43"/>
  <c r="BJ69" i="43" s="1"/>
  <c r="BE70" i="43"/>
  <c r="BF70" i="43" s="1"/>
  <c r="BG70" i="43"/>
  <c r="BH70" i="43" s="1"/>
  <c r="BI70" i="43"/>
  <c r="BJ70" i="43" s="1"/>
  <c r="BE71" i="43"/>
  <c r="BF71" i="43" s="1"/>
  <c r="BG71" i="43"/>
  <c r="BH71" i="43" s="1"/>
  <c r="BI71" i="43"/>
  <c r="BJ71" i="43" s="1"/>
  <c r="BE72" i="43"/>
  <c r="BF72" i="43" s="1"/>
  <c r="BG72" i="43"/>
  <c r="BH72" i="43" s="1"/>
  <c r="BI72" i="43"/>
  <c r="BJ72" i="43" s="1"/>
  <c r="BE73" i="43"/>
  <c r="BF73" i="43" s="1"/>
  <c r="BG73" i="43"/>
  <c r="BH73" i="43" s="1"/>
  <c r="BI73" i="43"/>
  <c r="BJ73" i="43" s="1"/>
  <c r="BE74" i="43"/>
  <c r="BF74" i="43" s="1"/>
  <c r="BG74" i="43"/>
  <c r="BH74" i="43" s="1"/>
  <c r="BI74" i="43"/>
  <c r="BJ74" i="43" s="1"/>
  <c r="BE75" i="43"/>
  <c r="BF75" i="43" s="1"/>
  <c r="BG75" i="43"/>
  <c r="BH75" i="43" s="1"/>
  <c r="BI75" i="43"/>
  <c r="BJ75" i="43" s="1"/>
  <c r="BE76" i="43"/>
  <c r="BF76" i="43" s="1"/>
  <c r="BG76" i="43"/>
  <c r="BH76" i="43" s="1"/>
  <c r="BI76" i="43"/>
  <c r="BJ76" i="43" s="1"/>
  <c r="BE77" i="43"/>
  <c r="BF77" i="43" s="1"/>
  <c r="BG77" i="43"/>
  <c r="BH77" i="43" s="1"/>
  <c r="BI77" i="43"/>
  <c r="BJ77" i="43" s="1"/>
  <c r="BE78" i="43"/>
  <c r="BF78" i="43" s="1"/>
  <c r="BG78" i="43"/>
  <c r="BH78" i="43" s="1"/>
  <c r="BI78" i="43"/>
  <c r="BJ78" i="43" s="1"/>
  <c r="BE79" i="43"/>
  <c r="BF79" i="43" s="1"/>
  <c r="BG79" i="43"/>
  <c r="BH79" i="43" s="1"/>
  <c r="BI79" i="43"/>
  <c r="BJ79" i="43" s="1"/>
  <c r="BE80" i="43"/>
  <c r="BF80" i="43" s="1"/>
  <c r="BG80" i="43"/>
  <c r="BH80" i="43" s="1"/>
  <c r="BI80" i="43"/>
  <c r="BJ80" i="43" s="1"/>
  <c r="BE81" i="43"/>
  <c r="BF81" i="43" s="1"/>
  <c r="BG81" i="43"/>
  <c r="BH81" i="43" s="1"/>
  <c r="BI81" i="43"/>
  <c r="BJ81" i="43" s="1"/>
  <c r="BE82" i="43"/>
  <c r="BF82" i="43" s="1"/>
  <c r="BG82" i="43"/>
  <c r="BH82" i="43" s="1"/>
  <c r="BI82" i="43"/>
  <c r="BJ82" i="43" s="1"/>
  <c r="BE83" i="43"/>
  <c r="BF83" i="43" s="1"/>
  <c r="BG83" i="43"/>
  <c r="BH83" i="43" s="1"/>
  <c r="BI83" i="43"/>
  <c r="BJ83" i="43" s="1"/>
  <c r="BE84" i="43"/>
  <c r="BF84" i="43" s="1"/>
  <c r="BG84" i="43"/>
  <c r="BH84" i="43" s="1"/>
  <c r="BI84" i="43"/>
  <c r="BJ84" i="43" s="1"/>
  <c r="BE85" i="43"/>
  <c r="BF85" i="43" s="1"/>
  <c r="BG85" i="43"/>
  <c r="BH85" i="43" s="1"/>
  <c r="BI85" i="43"/>
  <c r="BJ85" i="43" s="1"/>
  <c r="BE86" i="43"/>
  <c r="BF86" i="43" s="1"/>
  <c r="BG86" i="43"/>
  <c r="BH86" i="43" s="1"/>
  <c r="BI86" i="43"/>
  <c r="BJ86" i="43" s="1"/>
  <c r="BE87" i="43"/>
  <c r="BF87" i="43" s="1"/>
  <c r="BG87" i="43"/>
  <c r="BH87" i="43" s="1"/>
  <c r="BI87" i="43"/>
  <c r="BJ87" i="43" s="1"/>
  <c r="BE88" i="43"/>
  <c r="BF88" i="43" s="1"/>
  <c r="BG88" i="43"/>
  <c r="BH88" i="43" s="1"/>
  <c r="BI88" i="43"/>
  <c r="BJ88" i="43" s="1"/>
  <c r="BE89" i="43"/>
  <c r="BF89" i="43" s="1"/>
  <c r="BG89" i="43"/>
  <c r="BH89" i="43" s="1"/>
  <c r="BI89" i="43"/>
  <c r="BJ89" i="43" s="1"/>
  <c r="BE90" i="43"/>
  <c r="BF90" i="43" s="1"/>
  <c r="BG90" i="43"/>
  <c r="BH90" i="43" s="1"/>
  <c r="BI90" i="43"/>
  <c r="BJ90" i="43" s="1"/>
  <c r="BE91" i="43"/>
  <c r="BF91" i="43" s="1"/>
  <c r="BG91" i="43"/>
  <c r="BH91" i="43" s="1"/>
  <c r="BI91" i="43"/>
  <c r="BJ91" i="43" s="1"/>
  <c r="BE92" i="43"/>
  <c r="BF92" i="43" s="1"/>
  <c r="BG92" i="43"/>
  <c r="BH92" i="43" s="1"/>
  <c r="BI92" i="43"/>
  <c r="BJ92" i="43" s="1"/>
  <c r="BE93" i="43"/>
  <c r="BF93" i="43" s="1"/>
  <c r="BG93" i="43"/>
  <c r="BH93" i="43" s="1"/>
  <c r="BI93" i="43"/>
  <c r="BJ93" i="43" s="1"/>
  <c r="BE94" i="43"/>
  <c r="BF94" i="43" s="1"/>
  <c r="BG94" i="43"/>
  <c r="BH94" i="43" s="1"/>
  <c r="BI94" i="43"/>
  <c r="BJ94" i="43" s="1"/>
  <c r="BE95" i="43"/>
  <c r="BF95" i="43" s="1"/>
  <c r="BG95" i="43"/>
  <c r="BH95" i="43" s="1"/>
  <c r="BI95" i="43"/>
  <c r="BJ95" i="43" s="1"/>
  <c r="BE96" i="43"/>
  <c r="BF96" i="43" s="1"/>
  <c r="BG96" i="43"/>
  <c r="BH96" i="43" s="1"/>
  <c r="BI96" i="43"/>
  <c r="BJ96" i="43" s="1"/>
  <c r="BE97" i="43"/>
  <c r="BF97" i="43" s="1"/>
  <c r="BG97" i="43"/>
  <c r="BH97" i="43" s="1"/>
  <c r="BI97" i="43"/>
  <c r="BJ97" i="43" s="1"/>
  <c r="BE98" i="43"/>
  <c r="BF98" i="43" s="1"/>
  <c r="BG98" i="43"/>
  <c r="BH98" i="43" s="1"/>
  <c r="BI98" i="43"/>
  <c r="BJ98" i="43" s="1"/>
  <c r="BE99" i="43"/>
  <c r="BF99" i="43" s="1"/>
  <c r="BG99" i="43"/>
  <c r="BH99" i="43" s="1"/>
  <c r="BI99" i="43"/>
  <c r="BJ99" i="43" s="1"/>
  <c r="BE100" i="43"/>
  <c r="BF100" i="43" s="1"/>
  <c r="BG100" i="43"/>
  <c r="BH100" i="43" s="1"/>
  <c r="BI100" i="43"/>
  <c r="BJ100" i="43" s="1"/>
  <c r="BE101" i="43"/>
  <c r="BF101" i="43" s="1"/>
  <c r="BG101" i="43"/>
  <c r="BH101" i="43" s="1"/>
  <c r="BI101" i="43"/>
  <c r="BJ101" i="43" s="1"/>
  <c r="BE102" i="43"/>
  <c r="BF102" i="43" s="1"/>
  <c r="BG102" i="43"/>
  <c r="BH102" i="43" s="1"/>
  <c r="BI102" i="43"/>
  <c r="BJ102" i="43" s="1"/>
  <c r="BE103" i="43"/>
  <c r="BF103" i="43" s="1"/>
  <c r="BG103" i="43"/>
  <c r="BH103" i="43" s="1"/>
  <c r="BI103" i="43"/>
  <c r="BJ103" i="43" s="1"/>
  <c r="BE104" i="43"/>
  <c r="BF104" i="43" s="1"/>
  <c r="BG104" i="43"/>
  <c r="BH104" i="43" s="1"/>
  <c r="BI104" i="43"/>
  <c r="BJ104" i="43" s="1"/>
  <c r="BE105" i="43"/>
  <c r="BF105" i="43" s="1"/>
  <c r="BG105" i="43"/>
  <c r="BH105" i="43" s="1"/>
  <c r="BI105" i="43"/>
  <c r="BJ105" i="43" s="1"/>
  <c r="BE106" i="43"/>
  <c r="BF106" i="43" s="1"/>
  <c r="BG106" i="43"/>
  <c r="BH106" i="43" s="1"/>
  <c r="BI106" i="43"/>
  <c r="BJ106" i="43" s="1"/>
  <c r="BE107" i="43"/>
  <c r="BF107" i="43" s="1"/>
  <c r="BG107" i="43"/>
  <c r="BH107" i="43" s="1"/>
  <c r="BI107" i="43"/>
  <c r="BJ107" i="43" s="1"/>
  <c r="BE108" i="43"/>
  <c r="BF108" i="43" s="1"/>
  <c r="BG108" i="43"/>
  <c r="BH108" i="43" s="1"/>
  <c r="BI108" i="43"/>
  <c r="BJ108" i="43" s="1"/>
  <c r="BE109" i="43"/>
  <c r="BF109" i="43" s="1"/>
  <c r="BG109" i="43"/>
  <c r="BH109" i="43" s="1"/>
  <c r="BI109" i="43"/>
  <c r="BJ109" i="43" s="1"/>
  <c r="BE110" i="43"/>
  <c r="BF110" i="43" s="1"/>
  <c r="BG110" i="43"/>
  <c r="BH110" i="43" s="1"/>
  <c r="BI110" i="43"/>
  <c r="BJ110" i="43" s="1"/>
  <c r="BE111" i="43"/>
  <c r="BF111" i="43" s="1"/>
  <c r="BG111" i="43"/>
  <c r="BH111" i="43" s="1"/>
  <c r="BI111" i="43"/>
  <c r="BJ111" i="43" s="1"/>
  <c r="BE112" i="43"/>
  <c r="BF112" i="43" s="1"/>
  <c r="BG112" i="43"/>
  <c r="BH112" i="43" s="1"/>
  <c r="BI112" i="43"/>
  <c r="BJ112" i="43" s="1"/>
  <c r="BE113" i="43"/>
  <c r="BF113" i="43" s="1"/>
  <c r="BG113" i="43"/>
  <c r="BH113" i="43" s="1"/>
  <c r="BI113" i="43"/>
  <c r="BJ113" i="43" s="1"/>
  <c r="BE114" i="43"/>
  <c r="BF114" i="43" s="1"/>
  <c r="BG114" i="43"/>
  <c r="BH114" i="43" s="1"/>
  <c r="BI114" i="43"/>
  <c r="BJ114" i="43" s="1"/>
  <c r="BE115" i="43"/>
  <c r="BF115" i="43" s="1"/>
  <c r="BG115" i="43"/>
  <c r="BH115" i="43" s="1"/>
  <c r="BI115" i="43"/>
  <c r="BJ115" i="43" s="1"/>
  <c r="BE116" i="43"/>
  <c r="BF116" i="43" s="1"/>
  <c r="BG116" i="43"/>
  <c r="BH116" i="43" s="1"/>
  <c r="BI116" i="43"/>
  <c r="BJ116" i="43" s="1"/>
  <c r="BE117" i="43"/>
  <c r="BF117" i="43" s="1"/>
  <c r="BG117" i="43"/>
  <c r="BH117" i="43" s="1"/>
  <c r="BI117" i="43"/>
  <c r="BJ117" i="43" s="1"/>
  <c r="BE118" i="43"/>
  <c r="BF118" i="43" s="1"/>
  <c r="BG118" i="43"/>
  <c r="BH118" i="43" s="1"/>
  <c r="BI118" i="43"/>
  <c r="BJ118" i="43" s="1"/>
  <c r="BE119" i="43"/>
  <c r="BF119" i="43" s="1"/>
  <c r="BG119" i="43"/>
  <c r="BH119" i="43" s="1"/>
  <c r="BI119" i="43"/>
  <c r="BJ119" i="43" s="1"/>
  <c r="BE120" i="43"/>
  <c r="BF120" i="43" s="1"/>
  <c r="BG120" i="43"/>
  <c r="BH120" i="43" s="1"/>
  <c r="BI120" i="43"/>
  <c r="BJ120" i="43" s="1"/>
  <c r="BE121" i="43"/>
  <c r="BF121" i="43" s="1"/>
  <c r="BG121" i="43"/>
  <c r="BH121" i="43" s="1"/>
  <c r="BI121" i="43"/>
  <c r="BJ121" i="43" s="1"/>
  <c r="BE122" i="43"/>
  <c r="BF122" i="43" s="1"/>
  <c r="BG122" i="43"/>
  <c r="BH122" i="43" s="1"/>
  <c r="BI122" i="43"/>
  <c r="BJ122" i="43" s="1"/>
  <c r="BE123" i="43"/>
  <c r="BF123" i="43" s="1"/>
  <c r="BG123" i="43"/>
  <c r="BH123" i="43" s="1"/>
  <c r="BI123" i="43"/>
  <c r="BJ123" i="43" s="1"/>
  <c r="BE124" i="43"/>
  <c r="BF124" i="43" s="1"/>
  <c r="BG124" i="43"/>
  <c r="BH124" i="43" s="1"/>
  <c r="BI124" i="43"/>
  <c r="BJ124" i="43" s="1"/>
  <c r="BE125" i="43"/>
  <c r="BF125" i="43" s="1"/>
  <c r="BG125" i="43"/>
  <c r="BH125" i="43" s="1"/>
  <c r="BI125" i="43"/>
  <c r="BJ125" i="43" s="1"/>
  <c r="BE126" i="43"/>
  <c r="BF126" i="43" s="1"/>
  <c r="BG126" i="43"/>
  <c r="BH126" i="43" s="1"/>
  <c r="BI126" i="43"/>
  <c r="BJ126" i="43" s="1"/>
  <c r="BE127" i="43"/>
  <c r="BF127" i="43" s="1"/>
  <c r="BG127" i="43"/>
  <c r="BH127" i="43" s="1"/>
  <c r="BI127" i="43"/>
  <c r="BJ127" i="43" s="1"/>
  <c r="BE128" i="43"/>
  <c r="BF128" i="43" s="1"/>
  <c r="BG128" i="43"/>
  <c r="BH128" i="43" s="1"/>
  <c r="BI128" i="43"/>
  <c r="BJ128" i="43" s="1"/>
  <c r="BE129" i="43"/>
  <c r="BF129" i="43" s="1"/>
  <c r="BG129" i="43"/>
  <c r="BH129" i="43" s="1"/>
  <c r="BI129" i="43"/>
  <c r="BJ129" i="43" s="1"/>
  <c r="BE130" i="43"/>
  <c r="BF130" i="43" s="1"/>
  <c r="BG130" i="43"/>
  <c r="BH130" i="43" s="1"/>
  <c r="BI130" i="43"/>
  <c r="BJ130" i="43" s="1"/>
  <c r="BE131" i="43"/>
  <c r="BF131" i="43" s="1"/>
  <c r="BG131" i="43"/>
  <c r="BH131" i="43" s="1"/>
  <c r="BI131" i="43"/>
  <c r="BJ131" i="43" s="1"/>
  <c r="BE132" i="43"/>
  <c r="BF132" i="43" s="1"/>
  <c r="BG132" i="43"/>
  <c r="BH132" i="43" s="1"/>
  <c r="BI132" i="43"/>
  <c r="BJ132" i="43" s="1"/>
  <c r="BE133" i="43"/>
  <c r="BF133" i="43" s="1"/>
  <c r="BG133" i="43"/>
  <c r="BH133" i="43" s="1"/>
  <c r="BI133" i="43"/>
  <c r="BJ133" i="43" s="1"/>
  <c r="BE134" i="43"/>
  <c r="BF134" i="43" s="1"/>
  <c r="BG134" i="43"/>
  <c r="BH134" i="43" s="1"/>
  <c r="BI134" i="43"/>
  <c r="BJ134" i="43" s="1"/>
  <c r="BE135" i="43"/>
  <c r="BF135" i="43" s="1"/>
  <c r="BG135" i="43"/>
  <c r="BH135" i="43" s="1"/>
  <c r="BI135" i="43"/>
  <c r="BJ135" i="43" s="1"/>
  <c r="BE136" i="43"/>
  <c r="BF136" i="43" s="1"/>
  <c r="BG136" i="43"/>
  <c r="BH136" i="43" s="1"/>
  <c r="BI136" i="43"/>
  <c r="BJ136" i="43" s="1"/>
  <c r="BE137" i="43"/>
  <c r="BF137" i="43" s="1"/>
  <c r="BG137" i="43"/>
  <c r="BH137" i="43" s="1"/>
  <c r="BI137" i="43"/>
  <c r="BJ137" i="43" s="1"/>
  <c r="BE138" i="43"/>
  <c r="BF138" i="43" s="1"/>
  <c r="BG138" i="43"/>
  <c r="BH138" i="43" s="1"/>
  <c r="BI138" i="43"/>
  <c r="BJ138" i="43" s="1"/>
  <c r="BE139" i="43"/>
  <c r="BF139" i="43" s="1"/>
  <c r="BG139" i="43"/>
  <c r="BH139" i="43" s="1"/>
  <c r="BI139" i="43"/>
  <c r="BJ139" i="43" s="1"/>
  <c r="BE140" i="43"/>
  <c r="BF140" i="43" s="1"/>
  <c r="BG140" i="43"/>
  <c r="BH140" i="43" s="1"/>
  <c r="BI140" i="43"/>
  <c r="BJ140" i="43" s="1"/>
  <c r="BE141" i="43"/>
  <c r="BF141" i="43" s="1"/>
  <c r="BG141" i="43"/>
  <c r="BH141" i="43" s="1"/>
  <c r="BI141" i="43"/>
  <c r="BJ141" i="43" s="1"/>
  <c r="BE142" i="43"/>
  <c r="BF142" i="43" s="1"/>
  <c r="BG142" i="43"/>
  <c r="BH142" i="43" s="1"/>
  <c r="BI142" i="43"/>
  <c r="BJ142" i="43" s="1"/>
  <c r="BE143" i="43"/>
  <c r="BF143" i="43" s="1"/>
  <c r="BG143" i="43"/>
  <c r="BH143" i="43" s="1"/>
  <c r="BI143" i="43"/>
  <c r="BJ143" i="43" s="1"/>
  <c r="BE144" i="43"/>
  <c r="BF144" i="43" s="1"/>
  <c r="BG144" i="43"/>
  <c r="BH144" i="43" s="1"/>
  <c r="BI144" i="43"/>
  <c r="BJ144" i="43" s="1"/>
  <c r="BE145" i="43"/>
  <c r="BF145" i="43" s="1"/>
  <c r="BG145" i="43"/>
  <c r="BH145" i="43" s="1"/>
  <c r="BI145" i="43"/>
  <c r="BJ145" i="43" s="1"/>
  <c r="BE146" i="43"/>
  <c r="BF146" i="43" s="1"/>
  <c r="BG146" i="43"/>
  <c r="BH146" i="43" s="1"/>
  <c r="BI146" i="43"/>
  <c r="BJ146" i="43" s="1"/>
  <c r="BE147" i="43"/>
  <c r="BF147" i="43" s="1"/>
  <c r="BG147" i="43"/>
  <c r="BH147" i="43" s="1"/>
  <c r="BI147" i="43"/>
  <c r="BJ147" i="43" s="1"/>
  <c r="BE148" i="43"/>
  <c r="BF148" i="43" s="1"/>
  <c r="BG148" i="43"/>
  <c r="BH148" i="43" s="1"/>
  <c r="BI148" i="43"/>
  <c r="BJ148" i="43" s="1"/>
  <c r="BE149" i="43"/>
  <c r="BF149" i="43" s="1"/>
  <c r="BG149" i="43"/>
  <c r="BH149" i="43" s="1"/>
  <c r="BI149" i="43"/>
  <c r="BJ149" i="43" s="1"/>
  <c r="BE150" i="43"/>
  <c r="BF150" i="43" s="1"/>
  <c r="BG150" i="43"/>
  <c r="BH150" i="43" s="1"/>
  <c r="BI150" i="43"/>
  <c r="BJ150" i="43" s="1"/>
  <c r="BE151" i="43"/>
  <c r="BF151" i="43" s="1"/>
  <c r="BG151" i="43"/>
  <c r="BH151" i="43" s="1"/>
  <c r="BI151" i="43"/>
  <c r="BJ151" i="43" s="1"/>
  <c r="BE152" i="43"/>
  <c r="BF152" i="43" s="1"/>
  <c r="BG152" i="43"/>
  <c r="BH152" i="43" s="1"/>
  <c r="BI152" i="43"/>
  <c r="BJ152" i="43" s="1"/>
  <c r="BE153" i="43"/>
  <c r="BF153" i="43" s="1"/>
  <c r="BG153" i="43"/>
  <c r="BH153" i="43" s="1"/>
  <c r="BI153" i="43"/>
  <c r="BJ153" i="43" s="1"/>
  <c r="BE154" i="43"/>
  <c r="BF154" i="43" s="1"/>
  <c r="BG154" i="43"/>
  <c r="BH154" i="43" s="1"/>
  <c r="BI154" i="43"/>
  <c r="BJ154" i="43" s="1"/>
  <c r="BE155" i="43"/>
  <c r="BF155" i="43" s="1"/>
  <c r="BG155" i="43"/>
  <c r="BH155" i="43" s="1"/>
  <c r="BI155" i="43"/>
  <c r="BJ155" i="43" s="1"/>
  <c r="BE156" i="43"/>
  <c r="BF156" i="43" s="1"/>
  <c r="BG156" i="43"/>
  <c r="BH156" i="43" s="1"/>
  <c r="BI156" i="43"/>
  <c r="BJ156" i="43" s="1"/>
  <c r="BE157" i="43"/>
  <c r="BF157" i="43" s="1"/>
  <c r="BG157" i="43"/>
  <c r="BH157" i="43" s="1"/>
  <c r="BI157" i="43"/>
  <c r="BJ157" i="43" s="1"/>
  <c r="BE158" i="43"/>
  <c r="BF158" i="43" s="1"/>
  <c r="BG158" i="43"/>
  <c r="BH158" i="43" s="1"/>
  <c r="BI158" i="43"/>
  <c r="BJ158" i="43" s="1"/>
  <c r="BE159" i="43"/>
  <c r="BF159" i="43" s="1"/>
  <c r="BG159" i="43"/>
  <c r="BH159" i="43" s="1"/>
  <c r="BI159" i="43"/>
  <c r="BJ159" i="43" s="1"/>
  <c r="BE160" i="43"/>
  <c r="BF160" i="43" s="1"/>
  <c r="BG160" i="43"/>
  <c r="BH160" i="43" s="1"/>
  <c r="BI160" i="43"/>
  <c r="BJ160" i="43" s="1"/>
  <c r="BE161" i="43"/>
  <c r="BF161" i="43" s="1"/>
  <c r="BG161" i="43"/>
  <c r="BH161" i="43" s="1"/>
  <c r="BI161" i="43"/>
  <c r="BJ161" i="43" s="1"/>
  <c r="BE162" i="43"/>
  <c r="BF162" i="43" s="1"/>
  <c r="BG162" i="43"/>
  <c r="BH162" i="43" s="1"/>
  <c r="BI162" i="43"/>
  <c r="BJ162" i="43" s="1"/>
  <c r="BE163" i="43"/>
  <c r="BF163" i="43" s="1"/>
  <c r="BG163" i="43"/>
  <c r="BH163" i="43" s="1"/>
  <c r="BI163" i="43"/>
  <c r="BJ163" i="43" s="1"/>
  <c r="BE164" i="43"/>
  <c r="BF164" i="43" s="1"/>
  <c r="BG164" i="43"/>
  <c r="BH164" i="43" s="1"/>
  <c r="BI164" i="43"/>
  <c r="BJ164" i="43" s="1"/>
  <c r="BE165" i="43"/>
  <c r="BF165" i="43" s="1"/>
  <c r="BG165" i="43"/>
  <c r="BH165" i="43" s="1"/>
  <c r="BI165" i="43"/>
  <c r="BJ165" i="43" s="1"/>
  <c r="BE166" i="43"/>
  <c r="BF166" i="43" s="1"/>
  <c r="BG166" i="43"/>
  <c r="BH166" i="43" s="1"/>
  <c r="BI166" i="43"/>
  <c r="BJ166" i="43" s="1"/>
  <c r="BE167" i="43"/>
  <c r="BF167" i="43" s="1"/>
  <c r="BG167" i="43"/>
  <c r="BH167" i="43" s="1"/>
  <c r="BI167" i="43"/>
  <c r="BJ167" i="43" s="1"/>
  <c r="BE168" i="43"/>
  <c r="BF168" i="43" s="1"/>
  <c r="BG168" i="43"/>
  <c r="BH168" i="43" s="1"/>
  <c r="BI168" i="43"/>
  <c r="BJ168" i="43" s="1"/>
  <c r="BE169" i="43"/>
  <c r="BF169" i="43" s="1"/>
  <c r="BG169" i="43"/>
  <c r="BH169" i="43" s="1"/>
  <c r="BI169" i="43"/>
  <c r="BJ169" i="43" s="1"/>
  <c r="BE170" i="43"/>
  <c r="BF170" i="43" s="1"/>
  <c r="BG170" i="43"/>
  <c r="BH170" i="43" s="1"/>
  <c r="BI170" i="43"/>
  <c r="BJ170" i="43" s="1"/>
  <c r="BE171" i="43"/>
  <c r="BF171" i="43" s="1"/>
  <c r="BG171" i="43"/>
  <c r="BH171" i="43" s="1"/>
  <c r="BI171" i="43"/>
  <c r="BJ171" i="43" s="1"/>
  <c r="BE172" i="43"/>
  <c r="BF172" i="43" s="1"/>
  <c r="BG172" i="43"/>
  <c r="BH172" i="43" s="1"/>
  <c r="BI172" i="43"/>
  <c r="BJ172" i="43" s="1"/>
  <c r="BE173" i="43"/>
  <c r="BF173" i="43" s="1"/>
  <c r="BG173" i="43"/>
  <c r="BH173" i="43" s="1"/>
  <c r="BI173" i="43"/>
  <c r="BJ173" i="43" s="1"/>
  <c r="BE174" i="43"/>
  <c r="BF174" i="43" s="1"/>
  <c r="BG174" i="43"/>
  <c r="BH174" i="43" s="1"/>
  <c r="BI174" i="43"/>
  <c r="BJ174" i="43" s="1"/>
  <c r="BE175" i="43"/>
  <c r="BF175" i="43" s="1"/>
  <c r="BG175" i="43"/>
  <c r="BH175" i="43" s="1"/>
  <c r="BI175" i="43"/>
  <c r="BJ175" i="43" s="1"/>
  <c r="BE176" i="43"/>
  <c r="BF176" i="43" s="1"/>
  <c r="BG176" i="43"/>
  <c r="BH176" i="43" s="1"/>
  <c r="BI176" i="43"/>
  <c r="BJ176" i="43" s="1"/>
  <c r="BE177" i="43"/>
  <c r="BF177" i="43" s="1"/>
  <c r="BG177" i="43"/>
  <c r="BH177" i="43" s="1"/>
  <c r="BI177" i="43"/>
  <c r="BJ177" i="43" s="1"/>
  <c r="BE178" i="43"/>
  <c r="BF178" i="43" s="1"/>
  <c r="BG178" i="43"/>
  <c r="BH178" i="43" s="1"/>
  <c r="BI178" i="43"/>
  <c r="BJ178" i="43" s="1"/>
  <c r="BE179" i="43"/>
  <c r="BF179" i="43" s="1"/>
  <c r="BG179" i="43"/>
  <c r="BH179" i="43" s="1"/>
  <c r="BI179" i="43"/>
  <c r="BJ179" i="43" s="1"/>
  <c r="BE180" i="43"/>
  <c r="BF180" i="43" s="1"/>
  <c r="BG180" i="43"/>
  <c r="BH180" i="43" s="1"/>
  <c r="BI180" i="43"/>
  <c r="BJ180" i="43" s="1"/>
  <c r="BE181" i="43"/>
  <c r="BF181" i="43" s="1"/>
  <c r="BG181" i="43"/>
  <c r="BH181" i="43" s="1"/>
  <c r="BI181" i="43"/>
  <c r="BJ181" i="43" s="1"/>
  <c r="BE182" i="43"/>
  <c r="BF182" i="43" s="1"/>
  <c r="BG182" i="43"/>
  <c r="BH182" i="43" s="1"/>
  <c r="BI182" i="43"/>
  <c r="BJ182" i="43" s="1"/>
  <c r="BE183" i="43"/>
  <c r="BF183" i="43" s="1"/>
  <c r="BG183" i="43"/>
  <c r="BH183" i="43" s="1"/>
  <c r="BI183" i="43"/>
  <c r="BJ183" i="43" s="1"/>
  <c r="BE184" i="43"/>
  <c r="BF184" i="43" s="1"/>
  <c r="BG184" i="43"/>
  <c r="BH184" i="43" s="1"/>
  <c r="BI184" i="43"/>
  <c r="BJ184" i="43" s="1"/>
  <c r="BE185" i="43"/>
  <c r="BF185" i="43" s="1"/>
  <c r="BG185" i="43"/>
  <c r="BH185" i="43" s="1"/>
  <c r="BI185" i="43"/>
  <c r="BJ185" i="43" s="1"/>
  <c r="BE186" i="43"/>
  <c r="BF186" i="43" s="1"/>
  <c r="BG186" i="43"/>
  <c r="BH186" i="43" s="1"/>
  <c r="BI186" i="43"/>
  <c r="BJ186" i="43" s="1"/>
  <c r="BE187" i="43"/>
  <c r="BF187" i="43" s="1"/>
  <c r="BG187" i="43"/>
  <c r="BH187" i="43" s="1"/>
  <c r="BI187" i="43"/>
  <c r="BJ187" i="43" s="1"/>
  <c r="BE188" i="43"/>
  <c r="BF188" i="43" s="1"/>
  <c r="BG188" i="43"/>
  <c r="BH188" i="43" s="1"/>
  <c r="BI188" i="43"/>
  <c r="BJ188" i="43" s="1"/>
  <c r="BE189" i="43"/>
  <c r="BF189" i="43" s="1"/>
  <c r="BG189" i="43"/>
  <c r="BH189" i="43" s="1"/>
  <c r="BI189" i="43"/>
  <c r="BJ189" i="43" s="1"/>
  <c r="BE190" i="43"/>
  <c r="BF190" i="43" s="1"/>
  <c r="BG190" i="43"/>
  <c r="BH190" i="43" s="1"/>
  <c r="BI190" i="43"/>
  <c r="BJ190" i="43" s="1"/>
  <c r="BE191" i="43"/>
  <c r="BF191" i="43" s="1"/>
  <c r="BG191" i="43"/>
  <c r="BH191" i="43" s="1"/>
  <c r="BI191" i="43"/>
  <c r="BJ191" i="43" s="1"/>
  <c r="BE192" i="43"/>
  <c r="BF192" i="43" s="1"/>
  <c r="BG192" i="43"/>
  <c r="BH192" i="43" s="1"/>
  <c r="BI192" i="43"/>
  <c r="BJ192" i="43" s="1"/>
  <c r="BE193" i="43"/>
  <c r="BF193" i="43" s="1"/>
  <c r="BG193" i="43"/>
  <c r="BH193" i="43" s="1"/>
  <c r="BI193" i="43"/>
  <c r="BJ193" i="43" s="1"/>
  <c r="BE194" i="43"/>
  <c r="BF194" i="43" s="1"/>
  <c r="BG194" i="43"/>
  <c r="BH194" i="43" s="1"/>
  <c r="BI194" i="43"/>
  <c r="BJ194" i="43" s="1"/>
  <c r="BE195" i="43"/>
  <c r="BF195" i="43" s="1"/>
  <c r="BG195" i="43"/>
  <c r="BH195" i="43" s="1"/>
  <c r="BI195" i="43"/>
  <c r="BJ195" i="43" s="1"/>
  <c r="BE196" i="43"/>
  <c r="BF196" i="43" s="1"/>
  <c r="BG196" i="43"/>
  <c r="BH196" i="43" s="1"/>
  <c r="BI196" i="43"/>
  <c r="BJ196" i="43" s="1"/>
  <c r="BE197" i="43"/>
  <c r="BF197" i="43" s="1"/>
  <c r="BG197" i="43"/>
  <c r="BH197" i="43" s="1"/>
  <c r="BI197" i="43"/>
  <c r="BJ197" i="43" s="1"/>
  <c r="BE198" i="43"/>
  <c r="BF198" i="43" s="1"/>
  <c r="BG198" i="43"/>
  <c r="BH198" i="43" s="1"/>
  <c r="BI198" i="43"/>
  <c r="BJ198" i="43" s="1"/>
  <c r="BE199" i="43"/>
  <c r="BF199" i="43" s="1"/>
  <c r="BG199" i="43"/>
  <c r="BH199" i="43" s="1"/>
  <c r="BI199" i="43"/>
  <c r="BJ199" i="43" s="1"/>
  <c r="BE200" i="43"/>
  <c r="BF200" i="43" s="1"/>
  <c r="BG200" i="43"/>
  <c r="BH200" i="43" s="1"/>
  <c r="BI200" i="43"/>
  <c r="BJ200" i="43" s="1"/>
  <c r="BE201" i="43"/>
  <c r="BF201" i="43" s="1"/>
  <c r="BG201" i="43"/>
  <c r="BH201" i="43" s="1"/>
  <c r="BI201" i="43"/>
  <c r="BJ201" i="43" s="1"/>
  <c r="BE202" i="43"/>
  <c r="BF202" i="43" s="1"/>
  <c r="BG202" i="43"/>
  <c r="BH202" i="43" s="1"/>
  <c r="BI202" i="43"/>
  <c r="BJ202" i="43" s="1"/>
  <c r="BE203" i="43"/>
  <c r="BF203" i="43" s="1"/>
  <c r="BG203" i="43"/>
  <c r="BH203" i="43" s="1"/>
  <c r="BI203" i="43"/>
  <c r="BJ203" i="43" s="1"/>
  <c r="BE204" i="43"/>
  <c r="BF204" i="43" s="1"/>
  <c r="BG204" i="43"/>
  <c r="BH204" i="43" s="1"/>
  <c r="BI204" i="43"/>
  <c r="BJ204" i="43" s="1"/>
  <c r="BE205" i="43"/>
  <c r="BF205" i="43" s="1"/>
  <c r="BG205" i="43"/>
  <c r="BH205" i="43" s="1"/>
  <c r="BI205" i="43"/>
  <c r="BJ205" i="43" s="1"/>
  <c r="BE206" i="43"/>
  <c r="BF206" i="43" s="1"/>
  <c r="BG206" i="43"/>
  <c r="BH206" i="43" s="1"/>
  <c r="BI206" i="43"/>
  <c r="BJ206" i="43" s="1"/>
  <c r="BE207" i="43"/>
  <c r="BF207" i="43" s="1"/>
  <c r="BG207" i="43"/>
  <c r="BH207" i="43" s="1"/>
  <c r="BI207" i="43"/>
  <c r="BJ207" i="43" s="1"/>
  <c r="BE208" i="43"/>
  <c r="BF208" i="43" s="1"/>
  <c r="BG208" i="43"/>
  <c r="BH208" i="43" s="1"/>
  <c r="BI208" i="43"/>
  <c r="BJ208" i="43" s="1"/>
  <c r="BE209" i="43"/>
  <c r="BF209" i="43" s="1"/>
  <c r="BG209" i="43"/>
  <c r="BH209" i="43" s="1"/>
  <c r="BI209" i="43"/>
  <c r="BJ209" i="43" s="1"/>
  <c r="BE210" i="43"/>
  <c r="BF210" i="43" s="1"/>
  <c r="BG210" i="43"/>
  <c r="BH210" i="43" s="1"/>
  <c r="BI210" i="43"/>
  <c r="BJ210" i="43" s="1"/>
  <c r="BE211" i="43"/>
  <c r="BF211" i="43" s="1"/>
  <c r="BG211" i="43"/>
  <c r="BH211" i="43" s="1"/>
  <c r="BI211" i="43"/>
  <c r="BJ211" i="43" s="1"/>
  <c r="BE212" i="43"/>
  <c r="BF212" i="43" s="1"/>
  <c r="BG212" i="43"/>
  <c r="BH212" i="43" s="1"/>
  <c r="BI212" i="43"/>
  <c r="BJ212" i="43" s="1"/>
  <c r="BE213" i="43"/>
  <c r="BF213" i="43" s="1"/>
  <c r="BG213" i="43"/>
  <c r="BH213" i="43" s="1"/>
  <c r="BI213" i="43"/>
  <c r="BJ213" i="43" s="1"/>
  <c r="BE214" i="43"/>
  <c r="BF214" i="43" s="1"/>
  <c r="BG214" i="43"/>
  <c r="BH214" i="43" s="1"/>
  <c r="BI214" i="43"/>
  <c r="BJ214" i="43" s="1"/>
  <c r="BE215" i="43"/>
  <c r="BF215" i="43" s="1"/>
  <c r="BG215" i="43"/>
  <c r="BH215" i="43" s="1"/>
  <c r="BI215" i="43"/>
  <c r="BJ215" i="43" s="1"/>
  <c r="BE216" i="43"/>
  <c r="BF216" i="43" s="1"/>
  <c r="BG216" i="43"/>
  <c r="BH216" i="43" s="1"/>
  <c r="BI216" i="43"/>
  <c r="BJ216" i="43" s="1"/>
  <c r="BE217" i="43"/>
  <c r="BF217" i="43" s="1"/>
  <c r="BG217" i="43"/>
  <c r="BH217" i="43" s="1"/>
  <c r="BI217" i="43"/>
  <c r="BJ217" i="43" s="1"/>
  <c r="BE218" i="43"/>
  <c r="BF218" i="43" s="1"/>
  <c r="BG218" i="43"/>
  <c r="BH218" i="43" s="1"/>
  <c r="BI218" i="43"/>
  <c r="BJ218" i="43" s="1"/>
  <c r="BE219" i="43"/>
  <c r="BF219" i="43" s="1"/>
  <c r="BG219" i="43"/>
  <c r="BH219" i="43" s="1"/>
  <c r="BI219" i="43"/>
  <c r="BJ219" i="43" s="1"/>
  <c r="BE220" i="43"/>
  <c r="BF220" i="43" s="1"/>
  <c r="BG220" i="43"/>
  <c r="BH220" i="43" s="1"/>
  <c r="BI220" i="43"/>
  <c r="BJ220" i="43" s="1"/>
  <c r="BE221" i="43"/>
  <c r="BF221" i="43" s="1"/>
  <c r="BG221" i="43"/>
  <c r="BH221" i="43" s="1"/>
  <c r="BI221" i="43"/>
  <c r="BJ221" i="43" s="1"/>
  <c r="BE222" i="43"/>
  <c r="BF222" i="43" s="1"/>
  <c r="BG222" i="43"/>
  <c r="BH222" i="43" s="1"/>
  <c r="BI222" i="43"/>
  <c r="BJ222" i="43" s="1"/>
  <c r="BE223" i="43"/>
  <c r="BF223" i="43" s="1"/>
  <c r="BG223" i="43"/>
  <c r="BH223" i="43" s="1"/>
  <c r="BI223" i="43"/>
  <c r="BJ223" i="43" s="1"/>
  <c r="BE224" i="43"/>
  <c r="BF224" i="43" s="1"/>
  <c r="BG224" i="43"/>
  <c r="BH224" i="43" s="1"/>
  <c r="BI224" i="43"/>
  <c r="BJ224" i="43" s="1"/>
  <c r="BE225" i="43"/>
  <c r="BF225" i="43" s="1"/>
  <c r="BG225" i="43"/>
  <c r="BH225" i="43" s="1"/>
  <c r="BI225" i="43"/>
  <c r="BJ225" i="43" s="1"/>
  <c r="BE226" i="43"/>
  <c r="BF226" i="43" s="1"/>
  <c r="BG226" i="43"/>
  <c r="BH226" i="43" s="1"/>
  <c r="BI226" i="43"/>
  <c r="BJ226" i="43" s="1"/>
  <c r="BE227" i="43"/>
  <c r="BF227" i="43" s="1"/>
  <c r="BG227" i="43"/>
  <c r="BH227" i="43" s="1"/>
  <c r="BI227" i="43"/>
  <c r="BJ227" i="43" s="1"/>
  <c r="BE228" i="43"/>
  <c r="BF228" i="43" s="1"/>
  <c r="BG228" i="43"/>
  <c r="BH228" i="43" s="1"/>
  <c r="BI228" i="43"/>
  <c r="BJ228" i="43" s="1"/>
  <c r="BE229" i="43"/>
  <c r="BF229" i="43" s="1"/>
  <c r="BG229" i="43"/>
  <c r="BH229" i="43" s="1"/>
  <c r="BI229" i="43"/>
  <c r="BJ229" i="43" s="1"/>
  <c r="BE230" i="43"/>
  <c r="BF230" i="43" s="1"/>
  <c r="BG230" i="43"/>
  <c r="BH230" i="43" s="1"/>
  <c r="BI230" i="43"/>
  <c r="BJ230" i="43" s="1"/>
  <c r="BE231" i="43"/>
  <c r="BF231" i="43" s="1"/>
  <c r="BG231" i="43"/>
  <c r="BH231" i="43" s="1"/>
  <c r="BI231" i="43"/>
  <c r="BJ231" i="43" s="1"/>
  <c r="BE232" i="43"/>
  <c r="BF232" i="43" s="1"/>
  <c r="BG232" i="43"/>
  <c r="BH232" i="43" s="1"/>
  <c r="BI232" i="43"/>
  <c r="BJ232" i="43" s="1"/>
  <c r="BE233" i="43"/>
  <c r="BF233" i="43" s="1"/>
  <c r="BG233" i="43"/>
  <c r="BH233" i="43" s="1"/>
  <c r="BI233" i="43"/>
  <c r="BJ233" i="43" s="1"/>
  <c r="BE234" i="43"/>
  <c r="BF234" i="43" s="1"/>
  <c r="BG234" i="43"/>
  <c r="BH234" i="43" s="1"/>
  <c r="BI234" i="43"/>
  <c r="BJ234" i="43" s="1"/>
  <c r="BE235" i="43"/>
  <c r="BF235" i="43" s="1"/>
  <c r="BG235" i="43"/>
  <c r="BH235" i="43" s="1"/>
  <c r="BI235" i="43"/>
  <c r="BJ235" i="43" s="1"/>
  <c r="BE236" i="43"/>
  <c r="BF236" i="43" s="1"/>
  <c r="BG236" i="43"/>
  <c r="BH236" i="43" s="1"/>
  <c r="BI236" i="43"/>
  <c r="BJ236" i="43" s="1"/>
  <c r="BE237" i="43"/>
  <c r="BF237" i="43" s="1"/>
  <c r="BG237" i="43"/>
  <c r="BH237" i="43" s="1"/>
  <c r="BI237" i="43"/>
  <c r="BJ237" i="43" s="1"/>
  <c r="BE238" i="43"/>
  <c r="BF238" i="43" s="1"/>
  <c r="BG238" i="43"/>
  <c r="BH238" i="43" s="1"/>
  <c r="BI238" i="43"/>
  <c r="BJ238" i="43" s="1"/>
  <c r="BE239" i="43"/>
  <c r="BF239" i="43" s="1"/>
  <c r="BG239" i="43"/>
  <c r="BH239" i="43" s="1"/>
  <c r="BI239" i="43"/>
  <c r="BJ239" i="43" s="1"/>
  <c r="BE240" i="43"/>
  <c r="BF240" i="43" s="1"/>
  <c r="BG240" i="43"/>
  <c r="BH240" i="43" s="1"/>
  <c r="BI240" i="43"/>
  <c r="BJ240" i="43" s="1"/>
  <c r="BE241" i="43"/>
  <c r="BF241" i="43" s="1"/>
  <c r="BG241" i="43"/>
  <c r="BH241" i="43" s="1"/>
  <c r="BI241" i="43"/>
  <c r="BJ241" i="43" s="1"/>
  <c r="BE242" i="43"/>
  <c r="BF242" i="43" s="1"/>
  <c r="BG242" i="43"/>
  <c r="BH242" i="43" s="1"/>
  <c r="BI242" i="43"/>
  <c r="BJ242" i="43" s="1"/>
  <c r="BE243" i="43"/>
  <c r="BF243" i="43" s="1"/>
  <c r="BG243" i="43"/>
  <c r="BH243" i="43" s="1"/>
  <c r="BI243" i="43"/>
  <c r="BJ243" i="43" s="1"/>
  <c r="BE244" i="43"/>
  <c r="BF244" i="43" s="1"/>
  <c r="BG244" i="43"/>
  <c r="BH244" i="43" s="1"/>
  <c r="BI244" i="43"/>
  <c r="BJ244" i="43" s="1"/>
  <c r="BE245" i="43"/>
  <c r="BF245" i="43" s="1"/>
  <c r="BG245" i="43"/>
  <c r="BH245" i="43" s="1"/>
  <c r="BI245" i="43"/>
  <c r="BJ245" i="43" s="1"/>
  <c r="BE246" i="43"/>
  <c r="BF246" i="43" s="1"/>
  <c r="BG246" i="43"/>
  <c r="BH246" i="43" s="1"/>
  <c r="BI246" i="43"/>
  <c r="BJ246" i="43" s="1"/>
  <c r="BE247" i="43"/>
  <c r="BF247" i="43" s="1"/>
  <c r="BG247" i="43"/>
  <c r="BH247" i="43" s="1"/>
  <c r="BI247" i="43"/>
  <c r="BJ247" i="43" s="1"/>
  <c r="BE248" i="43"/>
  <c r="BF248" i="43" s="1"/>
  <c r="BG248" i="43"/>
  <c r="BH248" i="43" s="1"/>
  <c r="BI248" i="43"/>
  <c r="BJ248" i="43" s="1"/>
  <c r="BE249" i="43"/>
  <c r="BF249" i="43" s="1"/>
  <c r="BG249" i="43"/>
  <c r="BH249" i="43" s="1"/>
  <c r="BI249" i="43"/>
  <c r="BJ249" i="43" s="1"/>
  <c r="BE250" i="43"/>
  <c r="BF250" i="43" s="1"/>
  <c r="BG250" i="43"/>
  <c r="BH250" i="43" s="1"/>
  <c r="BI250" i="43"/>
  <c r="BJ250" i="43" s="1"/>
  <c r="BE251" i="43"/>
  <c r="BF251" i="43" s="1"/>
  <c r="BG251" i="43"/>
  <c r="BH251" i="43" s="1"/>
  <c r="BI251" i="43"/>
  <c r="BJ251" i="43" s="1"/>
  <c r="BE252" i="43"/>
  <c r="BF252" i="43" s="1"/>
  <c r="BG252" i="43"/>
  <c r="BH252" i="43" s="1"/>
  <c r="BI252" i="43"/>
  <c r="BJ252" i="43" s="1"/>
  <c r="BE253" i="43"/>
  <c r="BF253" i="43" s="1"/>
  <c r="BG253" i="43"/>
  <c r="BH253" i="43" s="1"/>
  <c r="BI253" i="43"/>
  <c r="BJ253" i="43" s="1"/>
  <c r="BE254" i="43"/>
  <c r="BF254" i="43" s="1"/>
  <c r="BG254" i="43"/>
  <c r="BH254" i="43" s="1"/>
  <c r="BI254" i="43"/>
  <c r="BJ254" i="43" s="1"/>
  <c r="BE255" i="43"/>
  <c r="BF255" i="43" s="1"/>
  <c r="BG255" i="43"/>
  <c r="BH255" i="43" s="1"/>
  <c r="BI255" i="43"/>
  <c r="BJ255" i="43" s="1"/>
  <c r="BE256" i="43"/>
  <c r="BF256" i="43" s="1"/>
  <c r="BG256" i="43"/>
  <c r="BH256" i="43" s="1"/>
  <c r="BI256" i="43"/>
  <c r="BJ256" i="43" s="1"/>
  <c r="BE257" i="43"/>
  <c r="BF257" i="43" s="1"/>
  <c r="BG257" i="43"/>
  <c r="BH257" i="43" s="1"/>
  <c r="BI257" i="43"/>
  <c r="BJ257" i="43" s="1"/>
  <c r="BE258" i="43"/>
  <c r="BF258" i="43" s="1"/>
  <c r="BG258" i="43"/>
  <c r="BH258" i="43" s="1"/>
  <c r="BI258" i="43"/>
  <c r="BJ258" i="43" s="1"/>
  <c r="BE259" i="43"/>
  <c r="BF259" i="43" s="1"/>
  <c r="BG259" i="43"/>
  <c r="BH259" i="43" s="1"/>
  <c r="BI259" i="43"/>
  <c r="BJ259" i="43" s="1"/>
  <c r="BE260" i="43"/>
  <c r="BF260" i="43" s="1"/>
  <c r="BG260" i="43"/>
  <c r="BH260" i="43" s="1"/>
  <c r="BI260" i="43"/>
  <c r="BJ260" i="43" s="1"/>
  <c r="BE261" i="43"/>
  <c r="BF261" i="43" s="1"/>
  <c r="BG261" i="43"/>
  <c r="BH261" i="43" s="1"/>
  <c r="BI261" i="43"/>
  <c r="BJ261" i="43" s="1"/>
  <c r="BE262" i="43"/>
  <c r="BF262" i="43" s="1"/>
  <c r="BG262" i="43"/>
  <c r="BH262" i="43" s="1"/>
  <c r="BI262" i="43"/>
  <c r="BJ262" i="43" s="1"/>
  <c r="BE263" i="43"/>
  <c r="BF263" i="43" s="1"/>
  <c r="BG263" i="43"/>
  <c r="BH263" i="43" s="1"/>
  <c r="BI263" i="43"/>
  <c r="BJ263" i="43" s="1"/>
  <c r="BE264" i="43"/>
  <c r="BF264" i="43" s="1"/>
  <c r="BG264" i="43"/>
  <c r="BH264" i="43" s="1"/>
  <c r="BI264" i="43"/>
  <c r="BJ264" i="43" s="1"/>
  <c r="BE265" i="43"/>
  <c r="BF265" i="43" s="1"/>
  <c r="BG265" i="43"/>
  <c r="BH265" i="43" s="1"/>
  <c r="BI265" i="43"/>
  <c r="BJ265" i="43" s="1"/>
  <c r="BE266" i="43"/>
  <c r="BF266" i="43" s="1"/>
  <c r="BG266" i="43"/>
  <c r="BH266" i="43" s="1"/>
  <c r="BI266" i="43"/>
  <c r="BJ266" i="43" s="1"/>
  <c r="BE267" i="43"/>
  <c r="BF267" i="43" s="1"/>
  <c r="BG267" i="43"/>
  <c r="BH267" i="43" s="1"/>
  <c r="BI267" i="43"/>
  <c r="BJ267" i="43" s="1"/>
  <c r="BE268" i="43"/>
  <c r="BF268" i="43" s="1"/>
  <c r="BG268" i="43"/>
  <c r="BH268" i="43" s="1"/>
  <c r="BI268" i="43"/>
  <c r="BJ268" i="43" s="1"/>
  <c r="BE269" i="43"/>
  <c r="BF269" i="43" s="1"/>
  <c r="BG269" i="43"/>
  <c r="BH269" i="43" s="1"/>
  <c r="BI269" i="43"/>
  <c r="BJ269" i="43" s="1"/>
  <c r="BE270" i="43"/>
  <c r="BF270" i="43" s="1"/>
  <c r="BG270" i="43"/>
  <c r="BH270" i="43" s="1"/>
  <c r="BI270" i="43"/>
  <c r="BJ270" i="43" s="1"/>
  <c r="BE271" i="43"/>
  <c r="BF271" i="43" s="1"/>
  <c r="BG271" i="43"/>
  <c r="BH271" i="43" s="1"/>
  <c r="BI271" i="43"/>
  <c r="BJ271" i="43" s="1"/>
  <c r="BE272" i="43"/>
  <c r="BF272" i="43" s="1"/>
  <c r="BG272" i="43"/>
  <c r="BH272" i="43" s="1"/>
  <c r="BI272" i="43"/>
  <c r="BJ272" i="43" s="1"/>
  <c r="BE273" i="43"/>
  <c r="BF273" i="43" s="1"/>
  <c r="BG273" i="43"/>
  <c r="BH273" i="43" s="1"/>
  <c r="BI273" i="43"/>
  <c r="BJ273" i="43" s="1"/>
  <c r="BE274" i="43"/>
  <c r="BF274" i="43" s="1"/>
  <c r="BG274" i="43"/>
  <c r="BH274" i="43" s="1"/>
  <c r="BI274" i="43"/>
  <c r="BJ274" i="43" s="1"/>
  <c r="BE275" i="43"/>
  <c r="BF275" i="43" s="1"/>
  <c r="BG275" i="43"/>
  <c r="BH275" i="43" s="1"/>
  <c r="BI275" i="43"/>
  <c r="BJ275" i="43" s="1"/>
  <c r="BE276" i="43"/>
  <c r="BF276" i="43" s="1"/>
  <c r="BG276" i="43"/>
  <c r="BH276" i="43" s="1"/>
  <c r="BI276" i="43"/>
  <c r="BJ276" i="43" s="1"/>
  <c r="BE277" i="43"/>
  <c r="BF277" i="43" s="1"/>
  <c r="BG277" i="43"/>
  <c r="BH277" i="43" s="1"/>
  <c r="BI277" i="43"/>
  <c r="BJ277" i="43" s="1"/>
  <c r="BE278" i="43"/>
  <c r="BF278" i="43" s="1"/>
  <c r="BG278" i="43"/>
  <c r="BH278" i="43" s="1"/>
  <c r="BI278" i="43"/>
  <c r="BJ278" i="43" s="1"/>
  <c r="BE279" i="43"/>
  <c r="BF279" i="43" s="1"/>
  <c r="BG279" i="43"/>
  <c r="BH279" i="43" s="1"/>
  <c r="BI279" i="43"/>
  <c r="BJ279" i="43" s="1"/>
  <c r="BE280" i="43"/>
  <c r="BF280" i="43" s="1"/>
  <c r="BG280" i="43"/>
  <c r="BH280" i="43" s="1"/>
  <c r="BI280" i="43"/>
  <c r="BJ280" i="43" s="1"/>
  <c r="BE281" i="43"/>
  <c r="BF281" i="43" s="1"/>
  <c r="BG281" i="43"/>
  <c r="BH281" i="43" s="1"/>
  <c r="BI281" i="43"/>
  <c r="BJ281" i="43" s="1"/>
  <c r="BE282" i="43"/>
  <c r="BF282" i="43" s="1"/>
  <c r="BG282" i="43"/>
  <c r="BH282" i="43" s="1"/>
  <c r="BI282" i="43"/>
  <c r="BJ282" i="43" s="1"/>
  <c r="BE283" i="43"/>
  <c r="BF283" i="43" s="1"/>
  <c r="BG283" i="43"/>
  <c r="BH283" i="43" s="1"/>
  <c r="BI283" i="43"/>
  <c r="BJ283" i="43" s="1"/>
  <c r="BE284" i="43"/>
  <c r="BF284" i="43" s="1"/>
  <c r="BG284" i="43"/>
  <c r="BH284" i="43" s="1"/>
  <c r="BI284" i="43"/>
  <c r="BJ284" i="43" s="1"/>
  <c r="BE285" i="43"/>
  <c r="BF285" i="43" s="1"/>
  <c r="BG285" i="43"/>
  <c r="BH285" i="43" s="1"/>
  <c r="BI285" i="43"/>
  <c r="BJ285" i="43" s="1"/>
  <c r="BE286" i="43"/>
  <c r="BF286" i="43" s="1"/>
  <c r="BG286" i="43"/>
  <c r="BH286" i="43" s="1"/>
  <c r="BI286" i="43"/>
  <c r="BJ286" i="43" s="1"/>
  <c r="BE287" i="43"/>
  <c r="BF287" i="43" s="1"/>
  <c r="BG287" i="43"/>
  <c r="BH287" i="43" s="1"/>
  <c r="BI287" i="43"/>
  <c r="BJ287" i="43" s="1"/>
  <c r="BE288" i="43"/>
  <c r="BF288" i="43" s="1"/>
  <c r="BG288" i="43"/>
  <c r="BH288" i="43" s="1"/>
  <c r="BI288" i="43"/>
  <c r="BJ288" i="43" s="1"/>
  <c r="BE289" i="43"/>
  <c r="BF289" i="43" s="1"/>
  <c r="BG289" i="43"/>
  <c r="BH289" i="43" s="1"/>
  <c r="BI289" i="43"/>
  <c r="BJ289" i="43" s="1"/>
  <c r="BE290" i="43"/>
  <c r="BF290" i="43" s="1"/>
  <c r="BG290" i="43"/>
  <c r="BH290" i="43" s="1"/>
  <c r="BI290" i="43"/>
  <c r="BJ290" i="43" s="1"/>
  <c r="BE291" i="43"/>
  <c r="BF291" i="43" s="1"/>
  <c r="BG291" i="43"/>
  <c r="BH291" i="43" s="1"/>
  <c r="BI291" i="43"/>
  <c r="BJ291" i="43" s="1"/>
  <c r="BE292" i="43"/>
  <c r="BF292" i="43" s="1"/>
  <c r="BG292" i="43"/>
  <c r="BH292" i="43" s="1"/>
  <c r="BI292" i="43"/>
  <c r="BJ292" i="43" s="1"/>
  <c r="BE293" i="43"/>
  <c r="BF293" i="43" s="1"/>
  <c r="BG293" i="43"/>
  <c r="BH293" i="43" s="1"/>
  <c r="BI293" i="43"/>
  <c r="BJ293" i="43" s="1"/>
  <c r="BE294" i="43"/>
  <c r="BF294" i="43" s="1"/>
  <c r="BG294" i="43"/>
  <c r="BH294" i="43" s="1"/>
  <c r="BI294" i="43"/>
  <c r="BJ294" i="43" s="1"/>
  <c r="BE295" i="43"/>
  <c r="BF295" i="43" s="1"/>
  <c r="BG295" i="43"/>
  <c r="BH295" i="43" s="1"/>
  <c r="BI295" i="43"/>
  <c r="BJ295" i="43" s="1"/>
  <c r="BE296" i="43"/>
  <c r="BF296" i="43" s="1"/>
  <c r="BG296" i="43"/>
  <c r="BH296" i="43" s="1"/>
  <c r="BI296" i="43"/>
  <c r="BJ296" i="43" s="1"/>
  <c r="BE297" i="43"/>
  <c r="BF297" i="43" s="1"/>
  <c r="BG297" i="43"/>
  <c r="BH297" i="43" s="1"/>
  <c r="BI297" i="43"/>
  <c r="BJ297" i="43" s="1"/>
  <c r="BE298" i="43"/>
  <c r="BF298" i="43" s="1"/>
  <c r="BG298" i="43"/>
  <c r="BH298" i="43" s="1"/>
  <c r="BI298" i="43"/>
  <c r="BJ298" i="43" s="1"/>
  <c r="BE299" i="43"/>
  <c r="BF299" i="43" s="1"/>
  <c r="BG299" i="43"/>
  <c r="BH299" i="43" s="1"/>
  <c r="BI299" i="43"/>
  <c r="BJ299" i="43" s="1"/>
  <c r="BE300" i="43"/>
  <c r="BF300" i="43" s="1"/>
  <c r="BG300" i="43"/>
  <c r="BH300" i="43" s="1"/>
  <c r="BI300" i="43"/>
  <c r="BJ300" i="43" s="1"/>
  <c r="BE301" i="43"/>
  <c r="BF301" i="43" s="1"/>
  <c r="BG301" i="43"/>
  <c r="BH301" i="43" s="1"/>
  <c r="BI301" i="43"/>
  <c r="BJ301" i="43" s="1"/>
  <c r="BE302" i="43"/>
  <c r="BF302" i="43" s="1"/>
  <c r="BG302" i="43"/>
  <c r="BH302" i="43" s="1"/>
  <c r="BI302" i="43"/>
  <c r="BJ302" i="43" s="1"/>
  <c r="BE303" i="43"/>
  <c r="BF303" i="43" s="1"/>
  <c r="BG303" i="43"/>
  <c r="BH303" i="43" s="1"/>
  <c r="BI303" i="43"/>
  <c r="BJ303" i="43" s="1"/>
  <c r="BE304" i="43"/>
  <c r="BF304" i="43" s="1"/>
  <c r="BG304" i="43"/>
  <c r="BH304" i="43" s="1"/>
  <c r="BI304" i="43"/>
  <c r="BJ304" i="43" s="1"/>
  <c r="BE305" i="43"/>
  <c r="BF305" i="43" s="1"/>
  <c r="BG305" i="43"/>
  <c r="BH305" i="43" s="1"/>
  <c r="BI305" i="43"/>
  <c r="BJ305" i="43" s="1"/>
  <c r="BE306" i="43"/>
  <c r="BF306" i="43" s="1"/>
  <c r="BG306" i="43"/>
  <c r="BH306" i="43" s="1"/>
  <c r="BI306" i="43"/>
  <c r="BJ306" i="43" s="1"/>
  <c r="BE307" i="43"/>
  <c r="BF307" i="43" s="1"/>
  <c r="BG307" i="43"/>
  <c r="BH307" i="43" s="1"/>
  <c r="BI307" i="43"/>
  <c r="BJ307" i="43" s="1"/>
  <c r="BE308" i="43"/>
  <c r="BF308" i="43" s="1"/>
  <c r="BG308" i="43"/>
  <c r="BH308" i="43" s="1"/>
  <c r="BI308" i="43"/>
  <c r="BJ308" i="43" s="1"/>
  <c r="BE309" i="43"/>
  <c r="BF309" i="43" s="1"/>
  <c r="BG309" i="43"/>
  <c r="BH309" i="43" s="1"/>
  <c r="BI309" i="43"/>
  <c r="BJ309" i="43" s="1"/>
  <c r="BE310" i="43"/>
  <c r="BF310" i="43" s="1"/>
  <c r="BG310" i="43"/>
  <c r="BH310" i="43" s="1"/>
  <c r="BI310" i="43"/>
  <c r="BJ310" i="43" s="1"/>
  <c r="BE311" i="43"/>
  <c r="BF311" i="43" s="1"/>
  <c r="BG311" i="43"/>
  <c r="BH311" i="43" s="1"/>
  <c r="BI311" i="43"/>
  <c r="BJ311" i="43" s="1"/>
  <c r="BE312" i="43"/>
  <c r="BF312" i="43" s="1"/>
  <c r="BG312" i="43"/>
  <c r="BH312" i="43" s="1"/>
  <c r="BI312" i="43"/>
  <c r="BJ312" i="43" s="1"/>
  <c r="BE313" i="43"/>
  <c r="BF313" i="43" s="1"/>
  <c r="BG313" i="43"/>
  <c r="BH313" i="43" s="1"/>
  <c r="BI313" i="43"/>
  <c r="BJ313" i="43" s="1"/>
  <c r="BE314" i="43"/>
  <c r="BF314" i="43" s="1"/>
  <c r="BG314" i="43"/>
  <c r="BH314" i="43" s="1"/>
  <c r="BI314" i="43"/>
  <c r="BJ314" i="43" s="1"/>
  <c r="BE315" i="43"/>
  <c r="BF315" i="43" s="1"/>
  <c r="BG315" i="43"/>
  <c r="BH315" i="43" s="1"/>
  <c r="BI315" i="43"/>
  <c r="BJ315" i="43" s="1"/>
  <c r="BE316" i="43"/>
  <c r="BF316" i="43" s="1"/>
  <c r="BG316" i="43"/>
  <c r="BH316" i="43" s="1"/>
  <c r="BI316" i="43"/>
  <c r="BJ316" i="43" s="1"/>
  <c r="BE317" i="43"/>
  <c r="BF317" i="43" s="1"/>
  <c r="BG317" i="43"/>
  <c r="BH317" i="43" s="1"/>
  <c r="BI317" i="43"/>
  <c r="BJ317" i="43" s="1"/>
  <c r="BE318" i="43"/>
  <c r="BF318" i="43" s="1"/>
  <c r="BG318" i="43"/>
  <c r="BH318" i="43" s="1"/>
  <c r="BI318" i="43"/>
  <c r="BJ318" i="43" s="1"/>
  <c r="BE319" i="43"/>
  <c r="BF319" i="43" s="1"/>
  <c r="BG319" i="43"/>
  <c r="BH319" i="43" s="1"/>
  <c r="BI319" i="43"/>
  <c r="BJ319" i="43" s="1"/>
  <c r="BE320" i="43"/>
  <c r="BF320" i="43" s="1"/>
  <c r="BG320" i="43"/>
  <c r="BH320" i="43" s="1"/>
  <c r="BI320" i="43"/>
  <c r="BJ320" i="43" s="1"/>
  <c r="BE321" i="43"/>
  <c r="BF321" i="43" s="1"/>
  <c r="BG321" i="43"/>
  <c r="BH321" i="43" s="1"/>
  <c r="BI321" i="43"/>
  <c r="BJ321" i="43" s="1"/>
  <c r="BE322" i="43"/>
  <c r="BF322" i="43" s="1"/>
  <c r="BG322" i="43"/>
  <c r="BH322" i="43" s="1"/>
  <c r="BI322" i="43"/>
  <c r="BJ322" i="43" s="1"/>
  <c r="BE323" i="43"/>
  <c r="BF323" i="43" s="1"/>
  <c r="BG323" i="43"/>
  <c r="BH323" i="43" s="1"/>
  <c r="BI323" i="43"/>
  <c r="BJ323" i="43" s="1"/>
  <c r="BE324" i="43"/>
  <c r="BF324" i="43" s="1"/>
  <c r="BG324" i="43"/>
  <c r="BH324" i="43" s="1"/>
  <c r="BI324" i="43"/>
  <c r="BJ324" i="43" s="1"/>
  <c r="BE325" i="43"/>
  <c r="BF325" i="43" s="1"/>
  <c r="BG325" i="43"/>
  <c r="BH325" i="43" s="1"/>
  <c r="BI325" i="43"/>
  <c r="BJ325" i="43" s="1"/>
  <c r="BE326" i="43"/>
  <c r="BF326" i="43" s="1"/>
  <c r="BG326" i="43"/>
  <c r="BH326" i="43" s="1"/>
  <c r="BI326" i="43"/>
  <c r="BJ326" i="43" s="1"/>
  <c r="BE327" i="43"/>
  <c r="BF327" i="43" s="1"/>
  <c r="BG327" i="43"/>
  <c r="BH327" i="43" s="1"/>
  <c r="BI327" i="43"/>
  <c r="BJ327" i="43" s="1"/>
  <c r="BE328" i="43"/>
  <c r="BF328" i="43" s="1"/>
  <c r="BG328" i="43"/>
  <c r="BH328" i="43" s="1"/>
  <c r="BI328" i="43"/>
  <c r="BJ328" i="43" s="1"/>
  <c r="BE329" i="43"/>
  <c r="BF329" i="43" s="1"/>
  <c r="BG329" i="43"/>
  <c r="BH329" i="43" s="1"/>
  <c r="BI329" i="43"/>
  <c r="BJ329" i="43" s="1"/>
  <c r="BE330" i="43"/>
  <c r="BF330" i="43" s="1"/>
  <c r="BG330" i="43"/>
  <c r="BH330" i="43" s="1"/>
  <c r="BI330" i="43"/>
  <c r="BJ330" i="43" s="1"/>
  <c r="BE331" i="43"/>
  <c r="BF331" i="43" s="1"/>
  <c r="BG331" i="43"/>
  <c r="BH331" i="43" s="1"/>
  <c r="BI331" i="43"/>
  <c r="BJ331" i="43" s="1"/>
  <c r="BE332" i="43"/>
  <c r="BF332" i="43" s="1"/>
  <c r="BG332" i="43"/>
  <c r="BH332" i="43" s="1"/>
  <c r="BI332" i="43"/>
  <c r="BJ332" i="43" s="1"/>
  <c r="BE333" i="43"/>
  <c r="BF333" i="43" s="1"/>
  <c r="BG333" i="43"/>
  <c r="BH333" i="43" s="1"/>
  <c r="BI333" i="43"/>
  <c r="BJ333" i="43" s="1"/>
  <c r="BE334" i="43"/>
  <c r="BF334" i="43" s="1"/>
  <c r="BG334" i="43"/>
  <c r="BH334" i="43" s="1"/>
  <c r="BI334" i="43"/>
  <c r="BJ334" i="43" s="1"/>
  <c r="BE335" i="43"/>
  <c r="BF335" i="43" s="1"/>
  <c r="BG335" i="43"/>
  <c r="BH335" i="43" s="1"/>
  <c r="BI335" i="43"/>
  <c r="BJ335" i="43" s="1"/>
  <c r="BE336" i="43"/>
  <c r="BF336" i="43" s="1"/>
  <c r="BG336" i="43"/>
  <c r="BH336" i="43" s="1"/>
  <c r="BI336" i="43"/>
  <c r="BJ336" i="43" s="1"/>
  <c r="BE337" i="43"/>
  <c r="BF337" i="43" s="1"/>
  <c r="BG337" i="43"/>
  <c r="BH337" i="43" s="1"/>
  <c r="BI337" i="43"/>
  <c r="BJ337" i="43" s="1"/>
  <c r="BE338" i="43"/>
  <c r="BF338" i="43" s="1"/>
  <c r="BG338" i="43"/>
  <c r="BH338" i="43" s="1"/>
  <c r="BI338" i="43"/>
  <c r="BJ338" i="43" s="1"/>
  <c r="BE339" i="43"/>
  <c r="BF339" i="43" s="1"/>
  <c r="BG339" i="43"/>
  <c r="BH339" i="43" s="1"/>
  <c r="BI339" i="43"/>
  <c r="BJ339" i="43" s="1"/>
  <c r="BE340" i="43"/>
  <c r="BF340" i="43" s="1"/>
  <c r="BG340" i="43"/>
  <c r="BH340" i="43" s="1"/>
  <c r="BI340" i="43"/>
  <c r="BJ340" i="43" s="1"/>
  <c r="BE341" i="43"/>
  <c r="BF341" i="43" s="1"/>
  <c r="BG341" i="43"/>
  <c r="BH341" i="43" s="1"/>
  <c r="BI341" i="43"/>
  <c r="BJ341" i="43" s="1"/>
  <c r="BE342" i="43"/>
  <c r="BF342" i="43" s="1"/>
  <c r="BG342" i="43"/>
  <c r="BH342" i="43" s="1"/>
  <c r="BI342" i="43"/>
  <c r="BJ342" i="43" s="1"/>
  <c r="BE343" i="43"/>
  <c r="BF343" i="43" s="1"/>
  <c r="BG343" i="43"/>
  <c r="BH343" i="43" s="1"/>
  <c r="BI343" i="43"/>
  <c r="BJ343" i="43" s="1"/>
  <c r="BE344" i="43"/>
  <c r="BF344" i="43" s="1"/>
  <c r="BG344" i="43"/>
  <c r="BH344" i="43" s="1"/>
  <c r="BI344" i="43"/>
  <c r="BJ344" i="43" s="1"/>
  <c r="BE345" i="43"/>
  <c r="BF345" i="43" s="1"/>
  <c r="BG345" i="43"/>
  <c r="BH345" i="43" s="1"/>
  <c r="BI345" i="43"/>
  <c r="BJ345" i="43" s="1"/>
  <c r="BE346" i="43"/>
  <c r="BF346" i="43" s="1"/>
  <c r="BG346" i="43"/>
  <c r="BH346" i="43" s="1"/>
  <c r="BI346" i="43"/>
  <c r="BJ346" i="43" s="1"/>
  <c r="BE347" i="43"/>
  <c r="BF347" i="43" s="1"/>
  <c r="BG347" i="43"/>
  <c r="BH347" i="43" s="1"/>
  <c r="BI347" i="43"/>
  <c r="BJ347" i="43" s="1"/>
  <c r="BE348" i="43"/>
  <c r="BF348" i="43" s="1"/>
  <c r="BG348" i="43"/>
  <c r="BH348" i="43" s="1"/>
  <c r="BI348" i="43"/>
  <c r="BJ348" i="43" s="1"/>
  <c r="BE349" i="43"/>
  <c r="BF349" i="43" s="1"/>
  <c r="BG349" i="43"/>
  <c r="BH349" i="43" s="1"/>
  <c r="BI349" i="43"/>
  <c r="BJ349" i="43" s="1"/>
  <c r="BE350" i="43"/>
  <c r="BF350" i="43" s="1"/>
  <c r="BG350" i="43"/>
  <c r="BH350" i="43" s="1"/>
  <c r="BI350" i="43"/>
  <c r="BJ350" i="43" s="1"/>
  <c r="BE351" i="43"/>
  <c r="BF351" i="43" s="1"/>
  <c r="BG351" i="43"/>
  <c r="BH351" i="43" s="1"/>
  <c r="BI351" i="43"/>
  <c r="BJ351" i="43" s="1"/>
  <c r="BE352" i="43"/>
  <c r="BF352" i="43" s="1"/>
  <c r="BG352" i="43"/>
  <c r="BH352" i="43" s="1"/>
  <c r="BI352" i="43"/>
  <c r="BJ352" i="43" s="1"/>
  <c r="BE353" i="43"/>
  <c r="BF353" i="43" s="1"/>
  <c r="BG353" i="43"/>
  <c r="BH353" i="43" s="1"/>
  <c r="BI353" i="43"/>
  <c r="BJ353" i="43" s="1"/>
  <c r="BE354" i="43"/>
  <c r="BF354" i="43" s="1"/>
  <c r="BG354" i="43"/>
  <c r="BH354" i="43" s="1"/>
  <c r="BI354" i="43"/>
  <c r="BJ354" i="43" s="1"/>
  <c r="BE355" i="43"/>
  <c r="BF355" i="43" s="1"/>
  <c r="BG355" i="43"/>
  <c r="BH355" i="43" s="1"/>
  <c r="BI355" i="43"/>
  <c r="BJ355" i="43" s="1"/>
  <c r="BE356" i="43"/>
  <c r="BF356" i="43" s="1"/>
  <c r="BG356" i="43"/>
  <c r="BH356" i="43" s="1"/>
  <c r="BI356" i="43"/>
  <c r="BJ356" i="43" s="1"/>
  <c r="BE357" i="43"/>
  <c r="BF357" i="43" s="1"/>
  <c r="BG357" i="43"/>
  <c r="BH357" i="43" s="1"/>
  <c r="BI357" i="43"/>
  <c r="BJ357" i="43" s="1"/>
  <c r="BE358" i="43"/>
  <c r="BF358" i="43" s="1"/>
  <c r="BG358" i="43"/>
  <c r="BH358" i="43" s="1"/>
  <c r="BI358" i="43"/>
  <c r="BJ358" i="43" s="1"/>
  <c r="BE359" i="43"/>
  <c r="BF359" i="43" s="1"/>
  <c r="BG359" i="43"/>
  <c r="BH359" i="43" s="1"/>
  <c r="BI359" i="43"/>
  <c r="BJ359" i="43" s="1"/>
  <c r="BE360" i="43"/>
  <c r="BF360" i="43" s="1"/>
  <c r="BG360" i="43"/>
  <c r="BH360" i="43" s="1"/>
  <c r="BI360" i="43"/>
  <c r="BJ360" i="43" s="1"/>
  <c r="BE361" i="43"/>
  <c r="BF361" i="43" s="1"/>
  <c r="BG361" i="43"/>
  <c r="BH361" i="43" s="1"/>
  <c r="BI361" i="43"/>
  <c r="BJ361" i="43" s="1"/>
  <c r="BE362" i="43"/>
  <c r="BF362" i="43" s="1"/>
  <c r="BG362" i="43"/>
  <c r="BH362" i="43" s="1"/>
  <c r="BI362" i="43"/>
  <c r="BJ362" i="43" s="1"/>
  <c r="BE363" i="43"/>
  <c r="BF363" i="43" s="1"/>
  <c r="BG363" i="43"/>
  <c r="BH363" i="43" s="1"/>
  <c r="BI363" i="43"/>
  <c r="BJ363" i="43" s="1"/>
  <c r="BE364" i="43"/>
  <c r="BF364" i="43" s="1"/>
  <c r="BG364" i="43"/>
  <c r="BH364" i="43" s="1"/>
  <c r="BI364" i="43"/>
  <c r="BJ364" i="43" s="1"/>
  <c r="BE365" i="43"/>
  <c r="BF365" i="43" s="1"/>
  <c r="BG365" i="43"/>
  <c r="BH365" i="43" s="1"/>
  <c r="BI365" i="43"/>
  <c r="BJ365" i="43" s="1"/>
  <c r="BE366" i="43"/>
  <c r="BF366" i="43" s="1"/>
  <c r="BG366" i="43"/>
  <c r="BH366" i="43" s="1"/>
  <c r="BI366" i="43"/>
  <c r="BJ366" i="43" s="1"/>
  <c r="BE367" i="43"/>
  <c r="BF367" i="43" s="1"/>
  <c r="BG367" i="43"/>
  <c r="BH367" i="43" s="1"/>
  <c r="BI367" i="43"/>
  <c r="BJ367" i="43" s="1"/>
  <c r="BE368" i="43"/>
  <c r="BF368" i="43" s="1"/>
  <c r="BG368" i="43"/>
  <c r="BH368" i="43" s="1"/>
  <c r="BI368" i="43"/>
  <c r="BJ368" i="43" s="1"/>
  <c r="BE369" i="43"/>
  <c r="BF369" i="43" s="1"/>
  <c r="BG369" i="43"/>
  <c r="BH369" i="43" s="1"/>
  <c r="BI369" i="43"/>
  <c r="BJ369" i="43" s="1"/>
  <c r="BE370" i="43"/>
  <c r="BF370" i="43" s="1"/>
  <c r="BG370" i="43"/>
  <c r="BH370" i="43" s="1"/>
  <c r="BI370" i="43"/>
  <c r="BJ370" i="43" s="1"/>
  <c r="BE371" i="43"/>
  <c r="BF371" i="43" s="1"/>
  <c r="BG371" i="43"/>
  <c r="BH371" i="43" s="1"/>
  <c r="BI371" i="43"/>
  <c r="BJ371" i="43" s="1"/>
  <c r="BE372" i="43"/>
  <c r="BF372" i="43" s="1"/>
  <c r="BG372" i="43"/>
  <c r="BH372" i="43" s="1"/>
  <c r="BI372" i="43"/>
  <c r="BJ372" i="43" s="1"/>
  <c r="BE373" i="43"/>
  <c r="BF373" i="43" s="1"/>
  <c r="BG373" i="43"/>
  <c r="BH373" i="43" s="1"/>
  <c r="BI373" i="43"/>
  <c r="BJ373" i="43" s="1"/>
  <c r="BE374" i="43"/>
  <c r="BF374" i="43" s="1"/>
  <c r="BG374" i="43"/>
  <c r="BH374" i="43" s="1"/>
  <c r="BI374" i="43"/>
  <c r="BJ374" i="43" s="1"/>
  <c r="BE375" i="43"/>
  <c r="BF375" i="43" s="1"/>
  <c r="BG375" i="43"/>
  <c r="BH375" i="43" s="1"/>
  <c r="BI375" i="43"/>
  <c r="BJ375" i="43" s="1"/>
  <c r="BE376" i="43"/>
  <c r="BF376" i="43" s="1"/>
  <c r="BG376" i="43"/>
  <c r="BH376" i="43" s="1"/>
  <c r="BI376" i="43"/>
  <c r="BJ376" i="43" s="1"/>
  <c r="BE377" i="43"/>
  <c r="BF377" i="43" s="1"/>
  <c r="BG377" i="43"/>
  <c r="BH377" i="43" s="1"/>
  <c r="BI377" i="43"/>
  <c r="BJ377" i="43" s="1"/>
  <c r="BE378" i="43"/>
  <c r="BF378" i="43" s="1"/>
  <c r="BG378" i="43"/>
  <c r="BH378" i="43" s="1"/>
  <c r="BI378" i="43"/>
  <c r="BJ378" i="43" s="1"/>
  <c r="BE379" i="43"/>
  <c r="BF379" i="43" s="1"/>
  <c r="BG379" i="43"/>
  <c r="BH379" i="43" s="1"/>
  <c r="BI379" i="43"/>
  <c r="BJ379" i="43" s="1"/>
  <c r="BE380" i="43"/>
  <c r="BF380" i="43" s="1"/>
  <c r="BG380" i="43"/>
  <c r="BH380" i="43" s="1"/>
  <c r="BI380" i="43"/>
  <c r="BJ380" i="43" s="1"/>
  <c r="BE381" i="43"/>
  <c r="BF381" i="43" s="1"/>
  <c r="BG381" i="43"/>
  <c r="BH381" i="43" s="1"/>
  <c r="BI381" i="43"/>
  <c r="BJ381" i="43" s="1"/>
  <c r="BE382" i="43"/>
  <c r="BF382" i="43" s="1"/>
  <c r="BG382" i="43"/>
  <c r="BH382" i="43" s="1"/>
  <c r="BI382" i="43"/>
  <c r="BJ382" i="43" s="1"/>
  <c r="BE383" i="43"/>
  <c r="BF383" i="43" s="1"/>
  <c r="BG383" i="43"/>
  <c r="BH383" i="43" s="1"/>
  <c r="BI383" i="43"/>
  <c r="BJ383" i="43" s="1"/>
  <c r="BE384" i="43"/>
  <c r="BF384" i="43" s="1"/>
  <c r="BG384" i="43"/>
  <c r="BH384" i="43" s="1"/>
  <c r="BI384" i="43"/>
  <c r="BJ384" i="43" s="1"/>
  <c r="BE385" i="43"/>
  <c r="BF385" i="43" s="1"/>
  <c r="BG385" i="43"/>
  <c r="BH385" i="43" s="1"/>
  <c r="BI385" i="43"/>
  <c r="BJ385" i="43" s="1"/>
  <c r="BE386" i="43"/>
  <c r="BF386" i="43" s="1"/>
  <c r="BG386" i="43"/>
  <c r="BH386" i="43" s="1"/>
  <c r="BI386" i="43"/>
  <c r="BJ386" i="43" s="1"/>
  <c r="BE387" i="43"/>
  <c r="BF387" i="43" s="1"/>
  <c r="BG387" i="43"/>
  <c r="BH387" i="43" s="1"/>
  <c r="BI387" i="43"/>
  <c r="BJ387" i="43" s="1"/>
  <c r="BE388" i="43"/>
  <c r="BF388" i="43" s="1"/>
  <c r="BG388" i="43"/>
  <c r="BH388" i="43" s="1"/>
  <c r="BI388" i="43"/>
  <c r="BJ388" i="43" s="1"/>
  <c r="BE389" i="43"/>
  <c r="BF389" i="43" s="1"/>
  <c r="BG389" i="43"/>
  <c r="BH389" i="43" s="1"/>
  <c r="BI389" i="43"/>
  <c r="BJ389" i="43" s="1"/>
  <c r="BE390" i="43"/>
  <c r="BF390" i="43" s="1"/>
  <c r="BG390" i="43"/>
  <c r="BH390" i="43" s="1"/>
  <c r="BI390" i="43"/>
  <c r="BJ390" i="43" s="1"/>
  <c r="BE391" i="43"/>
  <c r="BF391" i="43" s="1"/>
  <c r="BG391" i="43"/>
  <c r="BH391" i="43" s="1"/>
  <c r="BI391" i="43"/>
  <c r="BJ391" i="43" s="1"/>
  <c r="BE392" i="43"/>
  <c r="BF392" i="43" s="1"/>
  <c r="BG392" i="43"/>
  <c r="BH392" i="43" s="1"/>
  <c r="BI392" i="43"/>
  <c r="BJ392" i="43" s="1"/>
  <c r="BE393" i="43"/>
  <c r="BF393" i="43" s="1"/>
  <c r="BG393" i="43"/>
  <c r="BH393" i="43" s="1"/>
  <c r="BI393" i="43"/>
  <c r="BJ393" i="43" s="1"/>
  <c r="BE394" i="43"/>
  <c r="BF394" i="43" s="1"/>
  <c r="BG394" i="43"/>
  <c r="BH394" i="43" s="1"/>
  <c r="BI394" i="43"/>
  <c r="BJ394" i="43" s="1"/>
  <c r="BE395" i="43"/>
  <c r="BF395" i="43" s="1"/>
  <c r="BG395" i="43"/>
  <c r="BH395" i="43" s="1"/>
  <c r="BI395" i="43"/>
  <c r="BJ395" i="43" s="1"/>
  <c r="BE396" i="43"/>
  <c r="BF396" i="43" s="1"/>
  <c r="BG396" i="43"/>
  <c r="BH396" i="43" s="1"/>
  <c r="BI396" i="43"/>
  <c r="BJ396" i="43" s="1"/>
  <c r="BE397" i="43"/>
  <c r="BF397" i="43" s="1"/>
  <c r="BG397" i="43"/>
  <c r="BH397" i="43" s="1"/>
  <c r="BI397" i="43"/>
  <c r="BJ397" i="43" s="1"/>
  <c r="BE398" i="43"/>
  <c r="BF398" i="43" s="1"/>
  <c r="BG398" i="43"/>
  <c r="BH398" i="43" s="1"/>
  <c r="BI398" i="43"/>
  <c r="BJ398" i="43" s="1"/>
  <c r="BE399" i="43"/>
  <c r="BF399" i="43" s="1"/>
  <c r="BG399" i="43"/>
  <c r="BH399" i="43" s="1"/>
  <c r="BI399" i="43"/>
  <c r="BJ399" i="43" s="1"/>
  <c r="BE400" i="43"/>
  <c r="BF400" i="43" s="1"/>
  <c r="BG400" i="43"/>
  <c r="BH400" i="43" s="1"/>
  <c r="BI400" i="43"/>
  <c r="BJ400" i="43" s="1"/>
  <c r="BE401" i="43"/>
  <c r="BF401" i="43" s="1"/>
  <c r="BG401" i="43"/>
  <c r="BH401" i="43" s="1"/>
  <c r="BI401" i="43"/>
  <c r="BJ401" i="43" s="1"/>
  <c r="BE402" i="43"/>
  <c r="BF402" i="43" s="1"/>
  <c r="BG402" i="43"/>
  <c r="BH402" i="43" s="1"/>
  <c r="BI402" i="43"/>
  <c r="BJ402" i="43" s="1"/>
  <c r="BE403" i="43"/>
  <c r="BF403" i="43" s="1"/>
  <c r="BG403" i="43"/>
  <c r="BH403" i="43" s="1"/>
  <c r="BI403" i="43"/>
  <c r="BJ403" i="43" s="1"/>
  <c r="BE404" i="43"/>
  <c r="BF404" i="43" s="1"/>
  <c r="BG404" i="43"/>
  <c r="BH404" i="43" s="1"/>
  <c r="BI404" i="43"/>
  <c r="BJ404" i="43" s="1"/>
  <c r="BE405" i="43"/>
  <c r="BF405" i="43" s="1"/>
  <c r="BG405" i="43"/>
  <c r="BH405" i="43" s="1"/>
  <c r="BI405" i="43"/>
  <c r="BJ405" i="43" s="1"/>
  <c r="BE406" i="43"/>
  <c r="BF406" i="43" s="1"/>
  <c r="BG406" i="43"/>
  <c r="BH406" i="43" s="1"/>
  <c r="BI406" i="43"/>
  <c r="BJ406" i="43" s="1"/>
  <c r="BE407" i="43"/>
  <c r="BF407" i="43" s="1"/>
  <c r="BG407" i="43"/>
  <c r="BH407" i="43" s="1"/>
  <c r="BI407" i="43"/>
  <c r="BJ407" i="43" s="1"/>
  <c r="BE408" i="43"/>
  <c r="BF408" i="43" s="1"/>
  <c r="BG408" i="43"/>
  <c r="BH408" i="43" s="1"/>
  <c r="BI408" i="43"/>
  <c r="BJ408" i="43" s="1"/>
  <c r="BE409" i="43"/>
  <c r="BF409" i="43" s="1"/>
  <c r="BG409" i="43"/>
  <c r="BH409" i="43" s="1"/>
  <c r="BI409" i="43"/>
  <c r="BJ409" i="43" s="1"/>
  <c r="BE410" i="43"/>
  <c r="BF410" i="43" s="1"/>
  <c r="BG410" i="43"/>
  <c r="BH410" i="43" s="1"/>
  <c r="BI410" i="43"/>
  <c r="BJ410" i="43" s="1"/>
  <c r="BE411" i="43"/>
  <c r="BF411" i="43" s="1"/>
  <c r="BG411" i="43"/>
  <c r="BH411" i="43" s="1"/>
  <c r="BI411" i="43"/>
  <c r="BJ411" i="43" s="1"/>
  <c r="BE412" i="43"/>
  <c r="BF412" i="43" s="1"/>
  <c r="BG412" i="43"/>
  <c r="BH412" i="43" s="1"/>
  <c r="BI412" i="43"/>
  <c r="BJ412" i="43" s="1"/>
  <c r="BE413" i="43"/>
  <c r="BF413" i="43" s="1"/>
  <c r="BG413" i="43"/>
  <c r="BH413" i="43" s="1"/>
  <c r="BI413" i="43"/>
  <c r="BJ413" i="43" s="1"/>
  <c r="BE414" i="43"/>
  <c r="BF414" i="43" s="1"/>
  <c r="BG414" i="43"/>
  <c r="BH414" i="43" s="1"/>
  <c r="BI414" i="43"/>
  <c r="BJ414" i="43" s="1"/>
  <c r="BE415" i="43"/>
  <c r="BF415" i="43" s="1"/>
  <c r="BG415" i="43"/>
  <c r="BH415" i="43" s="1"/>
  <c r="BI415" i="43"/>
  <c r="BJ415" i="43" s="1"/>
  <c r="BE416" i="43"/>
  <c r="BF416" i="43" s="1"/>
  <c r="BG416" i="43"/>
  <c r="BH416" i="43" s="1"/>
  <c r="BI416" i="43"/>
  <c r="BJ416" i="43" s="1"/>
  <c r="BE417" i="43"/>
  <c r="BF417" i="43" s="1"/>
  <c r="BG417" i="43"/>
  <c r="BH417" i="43" s="1"/>
  <c r="BI417" i="43"/>
  <c r="BJ417" i="43" s="1"/>
  <c r="BE418" i="43"/>
  <c r="BF418" i="43" s="1"/>
  <c r="BG418" i="43"/>
  <c r="BH418" i="43" s="1"/>
  <c r="BI418" i="43"/>
  <c r="BJ418" i="43" s="1"/>
  <c r="BE419" i="43"/>
  <c r="BF419" i="43" s="1"/>
  <c r="BG419" i="43"/>
  <c r="BH419" i="43" s="1"/>
  <c r="BI419" i="43"/>
  <c r="BJ419" i="43" s="1"/>
  <c r="BE420" i="43"/>
  <c r="BF420" i="43" s="1"/>
  <c r="BG420" i="43"/>
  <c r="BH420" i="43" s="1"/>
  <c r="BI420" i="43"/>
  <c r="BJ420" i="43" s="1"/>
  <c r="BE421" i="43"/>
  <c r="BF421" i="43" s="1"/>
  <c r="BG421" i="43"/>
  <c r="BH421" i="43" s="1"/>
  <c r="BI421" i="43"/>
  <c r="BJ421" i="43" s="1"/>
  <c r="BE422" i="43"/>
  <c r="BF422" i="43" s="1"/>
  <c r="BG422" i="43"/>
  <c r="BH422" i="43" s="1"/>
  <c r="BI422" i="43"/>
  <c r="BJ422" i="43" s="1"/>
  <c r="BE423" i="43"/>
  <c r="BF423" i="43" s="1"/>
  <c r="BG423" i="43"/>
  <c r="BH423" i="43" s="1"/>
  <c r="BI423" i="43"/>
  <c r="BJ423" i="43" s="1"/>
  <c r="BE424" i="43"/>
  <c r="BF424" i="43" s="1"/>
  <c r="BG424" i="43"/>
  <c r="BH424" i="43" s="1"/>
  <c r="BI424" i="43"/>
  <c r="BJ424" i="43" s="1"/>
  <c r="BE425" i="43"/>
  <c r="BF425" i="43" s="1"/>
  <c r="BG425" i="43"/>
  <c r="BH425" i="43" s="1"/>
  <c r="BI425" i="43"/>
  <c r="BJ425" i="43" s="1"/>
  <c r="BE426" i="43"/>
  <c r="BF426" i="43" s="1"/>
  <c r="BG426" i="43"/>
  <c r="BH426" i="43" s="1"/>
  <c r="BI426" i="43"/>
  <c r="BJ426" i="43" s="1"/>
  <c r="BE427" i="43"/>
  <c r="BF427" i="43" s="1"/>
  <c r="BG427" i="43"/>
  <c r="BH427" i="43" s="1"/>
  <c r="BI427" i="43"/>
  <c r="BJ427" i="43" s="1"/>
  <c r="BE428" i="43"/>
  <c r="BF428" i="43" s="1"/>
  <c r="BG428" i="43"/>
  <c r="BH428" i="43" s="1"/>
  <c r="BI428" i="43"/>
  <c r="BJ428" i="43" s="1"/>
  <c r="BE429" i="43"/>
  <c r="BF429" i="43" s="1"/>
  <c r="BG429" i="43"/>
  <c r="BH429" i="43" s="1"/>
  <c r="BI429" i="43"/>
  <c r="BJ429" i="43" s="1"/>
  <c r="BE430" i="43"/>
  <c r="BF430" i="43" s="1"/>
  <c r="BG430" i="43"/>
  <c r="BH430" i="43" s="1"/>
  <c r="BI430" i="43"/>
  <c r="BJ430" i="43" s="1"/>
  <c r="BE431" i="43"/>
  <c r="BF431" i="43" s="1"/>
  <c r="BG431" i="43"/>
  <c r="BH431" i="43" s="1"/>
  <c r="BI431" i="43"/>
  <c r="BJ431" i="43" s="1"/>
  <c r="BE432" i="43"/>
  <c r="BF432" i="43" s="1"/>
  <c r="BG432" i="43"/>
  <c r="BH432" i="43" s="1"/>
  <c r="BI432" i="43"/>
  <c r="BJ432" i="43" s="1"/>
  <c r="BE433" i="43"/>
  <c r="BF433" i="43" s="1"/>
  <c r="BG433" i="43"/>
  <c r="BH433" i="43" s="1"/>
  <c r="BI433" i="43"/>
  <c r="BJ433" i="43" s="1"/>
  <c r="BE434" i="43"/>
  <c r="BF434" i="43" s="1"/>
  <c r="BG434" i="43"/>
  <c r="BH434" i="43" s="1"/>
  <c r="BI434" i="43"/>
  <c r="BJ434" i="43" s="1"/>
  <c r="BE435" i="43"/>
  <c r="BF435" i="43" s="1"/>
  <c r="BG435" i="43"/>
  <c r="BH435" i="43" s="1"/>
  <c r="BI435" i="43"/>
  <c r="BJ435" i="43" s="1"/>
  <c r="BE436" i="43"/>
  <c r="BF436" i="43" s="1"/>
  <c r="BG436" i="43"/>
  <c r="BH436" i="43" s="1"/>
  <c r="BI436" i="43"/>
  <c r="BJ436" i="43" s="1"/>
  <c r="BE437" i="43"/>
  <c r="BF437" i="43" s="1"/>
  <c r="BG437" i="43"/>
  <c r="BH437" i="43" s="1"/>
  <c r="BI437" i="43"/>
  <c r="BJ437" i="43" s="1"/>
  <c r="BE438" i="43"/>
  <c r="BF438" i="43" s="1"/>
  <c r="BG438" i="43"/>
  <c r="BH438" i="43" s="1"/>
  <c r="BI438" i="43"/>
  <c r="BJ438" i="43" s="1"/>
  <c r="BE439" i="43"/>
  <c r="BF439" i="43" s="1"/>
  <c r="BG439" i="43"/>
  <c r="BH439" i="43" s="1"/>
  <c r="BI439" i="43"/>
  <c r="BJ439" i="43" s="1"/>
  <c r="BE440" i="43"/>
  <c r="BF440" i="43" s="1"/>
  <c r="BG440" i="43"/>
  <c r="BH440" i="43" s="1"/>
  <c r="BI440" i="43"/>
  <c r="BJ440" i="43" s="1"/>
  <c r="BE441" i="43"/>
  <c r="BF441" i="43" s="1"/>
  <c r="BG441" i="43"/>
  <c r="BH441" i="43" s="1"/>
  <c r="BI441" i="43"/>
  <c r="BJ441" i="43" s="1"/>
  <c r="BE442" i="43"/>
  <c r="BF442" i="43" s="1"/>
  <c r="BG442" i="43"/>
  <c r="BH442" i="43" s="1"/>
  <c r="BI442" i="43"/>
  <c r="BJ442" i="43" s="1"/>
  <c r="BE443" i="43"/>
  <c r="BF443" i="43" s="1"/>
  <c r="BG443" i="43"/>
  <c r="BH443" i="43" s="1"/>
  <c r="BI443" i="43"/>
  <c r="BJ443" i="43" s="1"/>
  <c r="BE444" i="43"/>
  <c r="BF444" i="43" s="1"/>
  <c r="BG444" i="43"/>
  <c r="BH444" i="43" s="1"/>
  <c r="BI444" i="43"/>
  <c r="BJ444" i="43" s="1"/>
  <c r="BE445" i="43"/>
  <c r="BF445" i="43" s="1"/>
  <c r="BG445" i="43"/>
  <c r="BH445" i="43" s="1"/>
  <c r="BI445" i="43"/>
  <c r="BJ445" i="43" s="1"/>
  <c r="BE446" i="43"/>
  <c r="BF446" i="43" s="1"/>
  <c r="BG446" i="43"/>
  <c r="BH446" i="43" s="1"/>
  <c r="BI446" i="43"/>
  <c r="BJ446" i="43" s="1"/>
  <c r="BE447" i="43"/>
  <c r="BF447" i="43" s="1"/>
  <c r="BG447" i="43"/>
  <c r="BH447" i="43" s="1"/>
  <c r="BI447" i="43"/>
  <c r="BJ447" i="43" s="1"/>
  <c r="BE448" i="43"/>
  <c r="BF448" i="43" s="1"/>
  <c r="BG448" i="43"/>
  <c r="BH448" i="43" s="1"/>
  <c r="BI448" i="43"/>
  <c r="BJ448" i="43" s="1"/>
  <c r="BE449" i="43"/>
  <c r="BF449" i="43" s="1"/>
  <c r="BG449" i="43"/>
  <c r="BH449" i="43" s="1"/>
  <c r="BI449" i="43"/>
  <c r="BJ449" i="43" s="1"/>
  <c r="BE450" i="43"/>
  <c r="BF450" i="43" s="1"/>
  <c r="BG450" i="43"/>
  <c r="BH450" i="43" s="1"/>
  <c r="BI450" i="43"/>
  <c r="BJ450" i="43" s="1"/>
  <c r="BE451" i="43"/>
  <c r="BF451" i="43" s="1"/>
  <c r="BG451" i="43"/>
  <c r="BH451" i="43" s="1"/>
  <c r="BI451" i="43"/>
  <c r="BJ451" i="43" s="1"/>
  <c r="BE452" i="43"/>
  <c r="BF452" i="43" s="1"/>
  <c r="BG452" i="43"/>
  <c r="BH452" i="43" s="1"/>
  <c r="BI452" i="43"/>
  <c r="BJ452" i="43" s="1"/>
  <c r="BE453" i="43"/>
  <c r="BF453" i="43" s="1"/>
  <c r="BG453" i="43"/>
  <c r="BH453" i="43" s="1"/>
  <c r="BI453" i="43"/>
  <c r="BJ453" i="43" s="1"/>
  <c r="BE454" i="43"/>
  <c r="BF454" i="43" s="1"/>
  <c r="BG454" i="43"/>
  <c r="BH454" i="43" s="1"/>
  <c r="BI454" i="43"/>
  <c r="BJ454" i="43" s="1"/>
  <c r="BE455" i="43"/>
  <c r="BF455" i="43" s="1"/>
  <c r="BG455" i="43"/>
  <c r="BH455" i="43" s="1"/>
  <c r="BI455" i="43"/>
  <c r="BJ455" i="43" s="1"/>
  <c r="BE456" i="43"/>
  <c r="BF456" i="43" s="1"/>
  <c r="BG456" i="43"/>
  <c r="BH456" i="43" s="1"/>
  <c r="BI456" i="43"/>
  <c r="BJ456" i="43" s="1"/>
  <c r="BE457" i="43"/>
  <c r="BF457" i="43" s="1"/>
  <c r="BG457" i="43"/>
  <c r="BH457" i="43" s="1"/>
  <c r="BI457" i="43"/>
  <c r="BJ457" i="43" s="1"/>
  <c r="BE458" i="43"/>
  <c r="BF458" i="43" s="1"/>
  <c r="BG458" i="43"/>
  <c r="BH458" i="43" s="1"/>
  <c r="BI458" i="43"/>
  <c r="BJ458" i="43" s="1"/>
  <c r="BE459" i="43"/>
  <c r="BF459" i="43" s="1"/>
  <c r="BG459" i="43"/>
  <c r="BH459" i="43" s="1"/>
  <c r="BI459" i="43"/>
  <c r="BJ459" i="43" s="1"/>
  <c r="BE460" i="43"/>
  <c r="BF460" i="43" s="1"/>
  <c r="BG460" i="43"/>
  <c r="BH460" i="43" s="1"/>
  <c r="BI460" i="43"/>
  <c r="BJ460" i="43" s="1"/>
  <c r="BE461" i="43"/>
  <c r="BF461" i="43" s="1"/>
  <c r="BG461" i="43"/>
  <c r="BH461" i="43" s="1"/>
  <c r="BI461" i="43"/>
  <c r="BJ461" i="43" s="1"/>
  <c r="BE462" i="43"/>
  <c r="BF462" i="43" s="1"/>
  <c r="BG462" i="43"/>
  <c r="BH462" i="43" s="1"/>
  <c r="BI462" i="43"/>
  <c r="BJ462" i="43" s="1"/>
  <c r="BE463" i="43"/>
  <c r="BF463" i="43" s="1"/>
  <c r="BG463" i="43"/>
  <c r="BH463" i="43" s="1"/>
  <c r="BI463" i="43"/>
  <c r="BJ463" i="43" s="1"/>
  <c r="BE464" i="43"/>
  <c r="BF464" i="43" s="1"/>
  <c r="BG464" i="43"/>
  <c r="BH464" i="43" s="1"/>
  <c r="BI464" i="43"/>
  <c r="BJ464" i="43" s="1"/>
  <c r="BE465" i="43"/>
  <c r="BF465" i="43" s="1"/>
  <c r="BG465" i="43"/>
  <c r="BH465" i="43" s="1"/>
  <c r="BI465" i="43"/>
  <c r="BJ465" i="43" s="1"/>
  <c r="BE466" i="43"/>
  <c r="BF466" i="43" s="1"/>
  <c r="BG466" i="43"/>
  <c r="BH466" i="43" s="1"/>
  <c r="BI466" i="43"/>
  <c r="BJ466" i="43" s="1"/>
  <c r="BE467" i="43"/>
  <c r="BF467" i="43" s="1"/>
  <c r="BG467" i="43"/>
  <c r="BH467" i="43" s="1"/>
  <c r="BI467" i="43"/>
  <c r="BJ467" i="43" s="1"/>
  <c r="BE468" i="43"/>
  <c r="BF468" i="43" s="1"/>
  <c r="BG468" i="43"/>
  <c r="BH468" i="43" s="1"/>
  <c r="BI468" i="43"/>
  <c r="BJ468" i="43" s="1"/>
  <c r="BE469" i="43"/>
  <c r="BF469" i="43" s="1"/>
  <c r="BG469" i="43"/>
  <c r="BH469" i="43" s="1"/>
  <c r="BI469" i="43"/>
  <c r="BJ469" i="43" s="1"/>
  <c r="BE470" i="43"/>
  <c r="BF470" i="43" s="1"/>
  <c r="BG470" i="43"/>
  <c r="BH470" i="43" s="1"/>
  <c r="BI470" i="43"/>
  <c r="BJ470" i="43" s="1"/>
  <c r="BE471" i="43"/>
  <c r="BF471" i="43" s="1"/>
  <c r="BG471" i="43"/>
  <c r="BH471" i="43" s="1"/>
  <c r="BI471" i="43"/>
  <c r="BJ471" i="43" s="1"/>
  <c r="BE472" i="43"/>
  <c r="BF472" i="43" s="1"/>
  <c r="BG472" i="43"/>
  <c r="BH472" i="43" s="1"/>
  <c r="BI472" i="43"/>
  <c r="BJ472" i="43" s="1"/>
  <c r="BE473" i="43"/>
  <c r="BF473" i="43" s="1"/>
  <c r="BG473" i="43"/>
  <c r="BH473" i="43" s="1"/>
  <c r="BI473" i="43"/>
  <c r="BJ473" i="43" s="1"/>
  <c r="BE474" i="43"/>
  <c r="BF474" i="43" s="1"/>
  <c r="BG474" i="43"/>
  <c r="BH474" i="43" s="1"/>
  <c r="BI474" i="43"/>
  <c r="BJ474" i="43" s="1"/>
  <c r="BE475" i="43"/>
  <c r="BF475" i="43" s="1"/>
  <c r="BG475" i="43"/>
  <c r="BH475" i="43" s="1"/>
  <c r="BI475" i="43"/>
  <c r="BJ475" i="43" s="1"/>
  <c r="BE476" i="43"/>
  <c r="BF476" i="43" s="1"/>
  <c r="BG476" i="43"/>
  <c r="BH476" i="43" s="1"/>
  <c r="BI476" i="43"/>
  <c r="BJ476" i="43" s="1"/>
  <c r="BE477" i="43"/>
  <c r="BF477" i="43" s="1"/>
  <c r="BG477" i="43"/>
  <c r="BH477" i="43" s="1"/>
  <c r="BI477" i="43"/>
  <c r="BJ477" i="43" s="1"/>
  <c r="BE478" i="43"/>
  <c r="BF478" i="43" s="1"/>
  <c r="BG478" i="43"/>
  <c r="BH478" i="43" s="1"/>
  <c r="BI478" i="43"/>
  <c r="BJ478" i="43" s="1"/>
  <c r="BE479" i="43"/>
  <c r="BF479" i="43" s="1"/>
  <c r="BG479" i="43"/>
  <c r="BH479" i="43" s="1"/>
  <c r="BI479" i="43"/>
  <c r="BJ479" i="43" s="1"/>
  <c r="BE480" i="43"/>
  <c r="BF480" i="43" s="1"/>
  <c r="BG480" i="43"/>
  <c r="BH480" i="43" s="1"/>
  <c r="BI480" i="43"/>
  <c r="BJ480" i="43" s="1"/>
  <c r="BE481" i="43"/>
  <c r="BF481" i="43" s="1"/>
  <c r="BG481" i="43"/>
  <c r="BH481" i="43" s="1"/>
  <c r="BI481" i="43"/>
  <c r="BJ481" i="43" s="1"/>
  <c r="BE482" i="43"/>
  <c r="BF482" i="43" s="1"/>
  <c r="BG482" i="43"/>
  <c r="BH482" i="43" s="1"/>
  <c r="BI482" i="43"/>
  <c r="BJ482" i="43" s="1"/>
  <c r="BE483" i="43"/>
  <c r="BF483" i="43" s="1"/>
  <c r="BG483" i="43"/>
  <c r="BH483" i="43" s="1"/>
  <c r="BI483" i="43"/>
  <c r="BJ483" i="43" s="1"/>
  <c r="BE484" i="43"/>
  <c r="BF484" i="43" s="1"/>
  <c r="BG484" i="43"/>
  <c r="BH484" i="43" s="1"/>
  <c r="BI484" i="43"/>
  <c r="BJ484" i="43" s="1"/>
  <c r="BE485" i="43"/>
  <c r="BF485" i="43" s="1"/>
  <c r="BG485" i="43"/>
  <c r="BH485" i="43" s="1"/>
  <c r="BI485" i="43"/>
  <c r="BJ485" i="43" s="1"/>
  <c r="BE486" i="43"/>
  <c r="BF486" i="43" s="1"/>
  <c r="BG486" i="43"/>
  <c r="BH486" i="43" s="1"/>
  <c r="BI486" i="43"/>
  <c r="BJ486" i="43" s="1"/>
  <c r="BE487" i="43"/>
  <c r="BF487" i="43" s="1"/>
  <c r="BG487" i="43"/>
  <c r="BH487" i="43" s="1"/>
  <c r="BI487" i="43"/>
  <c r="BJ487" i="43" s="1"/>
  <c r="BE488" i="43"/>
  <c r="BF488" i="43" s="1"/>
  <c r="BG488" i="43"/>
  <c r="BH488" i="43" s="1"/>
  <c r="BI488" i="43"/>
  <c r="BJ488" i="43" s="1"/>
  <c r="BE489" i="43"/>
  <c r="BF489" i="43" s="1"/>
  <c r="BG489" i="43"/>
  <c r="BH489" i="43" s="1"/>
  <c r="BI489" i="43"/>
  <c r="BJ489" i="43" s="1"/>
  <c r="BE490" i="43"/>
  <c r="BF490" i="43" s="1"/>
  <c r="BG490" i="43"/>
  <c r="BH490" i="43" s="1"/>
  <c r="BI490" i="43"/>
  <c r="BJ490" i="43" s="1"/>
  <c r="BE491" i="43"/>
  <c r="BF491" i="43" s="1"/>
  <c r="BG491" i="43"/>
  <c r="BH491" i="43" s="1"/>
  <c r="BI491" i="43"/>
  <c r="BJ491" i="43" s="1"/>
  <c r="BE492" i="43"/>
  <c r="BF492" i="43" s="1"/>
  <c r="BG492" i="43"/>
  <c r="BH492" i="43" s="1"/>
  <c r="BI492" i="43"/>
  <c r="BJ492" i="43" s="1"/>
  <c r="BE493" i="43"/>
  <c r="BF493" i="43" s="1"/>
  <c r="BG493" i="43"/>
  <c r="BH493" i="43" s="1"/>
  <c r="BI493" i="43"/>
  <c r="BJ493" i="43" s="1"/>
  <c r="BE494" i="43"/>
  <c r="BF494" i="43" s="1"/>
  <c r="BG494" i="43"/>
  <c r="BH494" i="43" s="1"/>
  <c r="BI494" i="43"/>
  <c r="BJ494" i="43" s="1"/>
  <c r="BE495" i="43"/>
  <c r="BF495" i="43" s="1"/>
  <c r="BG495" i="43"/>
  <c r="BH495" i="43" s="1"/>
  <c r="BI495" i="43"/>
  <c r="BJ495" i="43" s="1"/>
  <c r="BE496" i="43"/>
  <c r="BF496" i="43" s="1"/>
  <c r="BG496" i="43"/>
  <c r="BH496" i="43" s="1"/>
  <c r="BI496" i="43"/>
  <c r="BJ496" i="43" s="1"/>
  <c r="BE497" i="43"/>
  <c r="BF497" i="43" s="1"/>
  <c r="BG497" i="43"/>
  <c r="BH497" i="43" s="1"/>
  <c r="BI497" i="43"/>
  <c r="BJ497" i="43" s="1"/>
  <c r="BE498" i="43"/>
  <c r="BF498" i="43" s="1"/>
  <c r="BG498" i="43"/>
  <c r="BH498" i="43" s="1"/>
  <c r="BI498" i="43"/>
  <c r="BJ498" i="43" s="1"/>
  <c r="BE499" i="43"/>
  <c r="BF499" i="43" s="1"/>
  <c r="BG499" i="43"/>
  <c r="BH499" i="43" s="1"/>
  <c r="BI499" i="43"/>
  <c r="BJ499" i="43" s="1"/>
  <c r="BE500" i="43"/>
  <c r="BF500" i="43" s="1"/>
  <c r="BG500" i="43"/>
  <c r="BH500" i="43" s="1"/>
  <c r="BI500" i="43"/>
  <c r="BJ500" i="43" s="1"/>
  <c r="BE501" i="43"/>
  <c r="BF501" i="43" s="1"/>
  <c r="BG501" i="43"/>
  <c r="BH501" i="43" s="1"/>
  <c r="BI501" i="43"/>
  <c r="BJ501" i="43" s="1"/>
  <c r="BE502" i="43"/>
  <c r="BF502" i="43" s="1"/>
  <c r="BG502" i="43"/>
  <c r="BH502" i="43" s="1"/>
  <c r="BI502" i="43"/>
  <c r="BJ502" i="43" s="1"/>
  <c r="BE503" i="43"/>
  <c r="BF503" i="43" s="1"/>
  <c r="BG503" i="43"/>
  <c r="BH503" i="43" s="1"/>
  <c r="BI503" i="43"/>
  <c r="BJ503" i="43" s="1"/>
  <c r="BE504" i="43"/>
  <c r="BF504" i="43" s="1"/>
  <c r="BG504" i="43"/>
  <c r="BH504" i="43" s="1"/>
  <c r="BI504" i="43"/>
  <c r="BJ504" i="43" s="1"/>
  <c r="BE505" i="43"/>
  <c r="BF505" i="43" s="1"/>
  <c r="BG505" i="43"/>
  <c r="BH505" i="43" s="1"/>
  <c r="BI505" i="43"/>
  <c r="BJ505" i="43" s="1"/>
  <c r="BE506" i="43"/>
  <c r="BF506" i="43" s="1"/>
  <c r="BG506" i="43"/>
  <c r="BH506" i="43" s="1"/>
  <c r="BI506" i="43"/>
  <c r="BJ506" i="43" s="1"/>
  <c r="BE507" i="43"/>
  <c r="BF507" i="43" s="1"/>
  <c r="BG507" i="43"/>
  <c r="BH507" i="43" s="1"/>
  <c r="BI507" i="43"/>
  <c r="BJ507" i="43" s="1"/>
  <c r="BE508" i="43"/>
  <c r="BF508" i="43" s="1"/>
  <c r="BG508" i="43"/>
  <c r="BH508" i="43" s="1"/>
  <c r="BI508" i="43"/>
  <c r="BJ508" i="43" s="1"/>
  <c r="BE509" i="43"/>
  <c r="BF509" i="43" s="1"/>
  <c r="BG509" i="43"/>
  <c r="BH509" i="43" s="1"/>
  <c r="BI509" i="43"/>
  <c r="BJ509" i="43" s="1"/>
  <c r="BE510" i="43"/>
  <c r="BF510" i="43" s="1"/>
  <c r="BG510" i="43"/>
  <c r="BH510" i="43" s="1"/>
  <c r="BI510" i="43"/>
  <c r="BJ510" i="43" s="1"/>
  <c r="BE511" i="43"/>
  <c r="BF511" i="43" s="1"/>
  <c r="BG511" i="43"/>
  <c r="BH511" i="43" s="1"/>
  <c r="BI511" i="43"/>
  <c r="BJ511" i="43" s="1"/>
  <c r="BE512" i="43"/>
  <c r="BF512" i="43" s="1"/>
  <c r="BG512" i="43"/>
  <c r="BH512" i="43" s="1"/>
  <c r="BI512" i="43"/>
  <c r="BJ512" i="43" s="1"/>
  <c r="BE513" i="43"/>
  <c r="BF513" i="43" s="1"/>
  <c r="BG513" i="43"/>
  <c r="BH513" i="43" s="1"/>
  <c r="BI513" i="43"/>
  <c r="BJ513" i="43" s="1"/>
  <c r="BE514" i="43"/>
  <c r="BF514" i="43" s="1"/>
  <c r="BG514" i="43"/>
  <c r="BH514" i="43" s="1"/>
  <c r="BI514" i="43"/>
  <c r="BJ514" i="43" s="1"/>
  <c r="BE515" i="43"/>
  <c r="BF515" i="43" s="1"/>
  <c r="BG515" i="43"/>
  <c r="BH515" i="43" s="1"/>
  <c r="BI515" i="43"/>
  <c r="BJ515" i="43" s="1"/>
  <c r="BE516" i="43"/>
  <c r="BF516" i="43" s="1"/>
  <c r="BG516" i="43"/>
  <c r="BH516" i="43" s="1"/>
  <c r="BI516" i="43"/>
  <c r="BJ516" i="43" s="1"/>
  <c r="BE517" i="43"/>
  <c r="BF517" i="43" s="1"/>
  <c r="BG517" i="43"/>
  <c r="BH517" i="43" s="1"/>
  <c r="BI517" i="43"/>
  <c r="BJ517" i="43" s="1"/>
  <c r="BE518" i="43"/>
  <c r="BF518" i="43" s="1"/>
  <c r="BG518" i="43"/>
  <c r="BH518" i="43" s="1"/>
  <c r="BI518" i="43"/>
  <c r="BJ518" i="43" s="1"/>
  <c r="BE519" i="43"/>
  <c r="BF519" i="43" s="1"/>
  <c r="BG519" i="43"/>
  <c r="BH519" i="43" s="1"/>
  <c r="BI519" i="43"/>
  <c r="BJ519" i="43" s="1"/>
  <c r="BE520" i="43"/>
  <c r="BF520" i="43" s="1"/>
  <c r="BG520" i="43"/>
  <c r="BH520" i="43" s="1"/>
  <c r="BI520" i="43"/>
  <c r="BJ520" i="43" s="1"/>
  <c r="BE521" i="43"/>
  <c r="BF521" i="43" s="1"/>
  <c r="BG521" i="43"/>
  <c r="BH521" i="43" s="1"/>
  <c r="BI521" i="43"/>
  <c r="BJ521" i="43" s="1"/>
  <c r="BE522" i="43"/>
  <c r="BF522" i="43" s="1"/>
  <c r="BG522" i="43"/>
  <c r="BH522" i="43" s="1"/>
  <c r="BI522" i="43"/>
  <c r="BJ522" i="43" s="1"/>
  <c r="BE523" i="43"/>
  <c r="BF523" i="43" s="1"/>
  <c r="BG523" i="43"/>
  <c r="BH523" i="43" s="1"/>
  <c r="BI523" i="43"/>
  <c r="BJ523" i="43" s="1"/>
  <c r="BE524" i="43"/>
  <c r="BF524" i="43" s="1"/>
  <c r="BG524" i="43"/>
  <c r="BH524" i="43" s="1"/>
  <c r="BI524" i="43"/>
  <c r="BJ524" i="43" s="1"/>
  <c r="BE525" i="43"/>
  <c r="BF525" i="43" s="1"/>
  <c r="BG525" i="43"/>
  <c r="BH525" i="43" s="1"/>
  <c r="BI525" i="43"/>
  <c r="BJ525" i="43" s="1"/>
  <c r="BE526" i="43"/>
  <c r="BF526" i="43" s="1"/>
  <c r="BG526" i="43"/>
  <c r="BH526" i="43" s="1"/>
  <c r="BI526" i="43"/>
  <c r="BJ526" i="43" s="1"/>
  <c r="BE527" i="43"/>
  <c r="BF527" i="43" s="1"/>
  <c r="BG527" i="43"/>
  <c r="BH527" i="43" s="1"/>
  <c r="BI527" i="43"/>
  <c r="BJ527" i="43" s="1"/>
  <c r="BE528" i="43"/>
  <c r="BF528" i="43" s="1"/>
  <c r="BG528" i="43"/>
  <c r="BH528" i="43" s="1"/>
  <c r="BI528" i="43"/>
  <c r="BJ528" i="43" s="1"/>
  <c r="BE529" i="43"/>
  <c r="BF529" i="43" s="1"/>
  <c r="BG529" i="43"/>
  <c r="BH529" i="43" s="1"/>
  <c r="BI529" i="43"/>
  <c r="BJ529" i="43" s="1"/>
  <c r="BE530" i="43"/>
  <c r="BF530" i="43" s="1"/>
  <c r="BG530" i="43"/>
  <c r="BH530" i="43" s="1"/>
  <c r="BI530" i="43"/>
  <c r="BJ530" i="43" s="1"/>
  <c r="BE531" i="43"/>
  <c r="BF531" i="43" s="1"/>
  <c r="BG531" i="43"/>
  <c r="BH531" i="43" s="1"/>
  <c r="BI531" i="43"/>
  <c r="BJ531" i="43" s="1"/>
  <c r="BE532" i="43"/>
  <c r="BF532" i="43" s="1"/>
  <c r="BG532" i="43"/>
  <c r="BH532" i="43" s="1"/>
  <c r="BI532" i="43"/>
  <c r="BJ532" i="43" s="1"/>
  <c r="BE533" i="43"/>
  <c r="BF533" i="43" s="1"/>
  <c r="BG533" i="43"/>
  <c r="BH533" i="43" s="1"/>
  <c r="BI533" i="43"/>
  <c r="BJ533" i="43" s="1"/>
  <c r="BE534" i="43"/>
  <c r="BF534" i="43" s="1"/>
  <c r="BG534" i="43"/>
  <c r="BH534" i="43" s="1"/>
  <c r="BI534" i="43"/>
  <c r="BJ534" i="43" s="1"/>
  <c r="BE535" i="43"/>
  <c r="BF535" i="43" s="1"/>
  <c r="BG535" i="43"/>
  <c r="BH535" i="43" s="1"/>
  <c r="BI535" i="43"/>
  <c r="BJ535" i="43" s="1"/>
  <c r="BE536" i="43"/>
  <c r="BF536" i="43" s="1"/>
  <c r="BG536" i="43"/>
  <c r="BH536" i="43" s="1"/>
  <c r="BI536" i="43"/>
  <c r="BJ536" i="43" s="1"/>
  <c r="BE537" i="43"/>
  <c r="BF537" i="43" s="1"/>
  <c r="BG537" i="43"/>
  <c r="BH537" i="43" s="1"/>
  <c r="BI537" i="43"/>
  <c r="BJ537" i="43" s="1"/>
  <c r="BE538" i="43"/>
  <c r="BF538" i="43" s="1"/>
  <c r="BG538" i="43"/>
  <c r="BH538" i="43" s="1"/>
  <c r="BI538" i="43"/>
  <c r="BJ538" i="43" s="1"/>
  <c r="BE539" i="43"/>
  <c r="BF539" i="43" s="1"/>
  <c r="BG539" i="43"/>
  <c r="BH539" i="43" s="1"/>
  <c r="BI539" i="43"/>
  <c r="BJ539" i="43" s="1"/>
  <c r="BE540" i="43"/>
  <c r="BF540" i="43" s="1"/>
  <c r="BG540" i="43"/>
  <c r="BH540" i="43" s="1"/>
  <c r="BI540" i="43"/>
  <c r="BJ540" i="43" s="1"/>
  <c r="BE541" i="43"/>
  <c r="BF541" i="43" s="1"/>
  <c r="BG541" i="43"/>
  <c r="BH541" i="43" s="1"/>
  <c r="BI541" i="43"/>
  <c r="BJ541" i="43" s="1"/>
  <c r="BE542" i="43"/>
  <c r="BF542" i="43" s="1"/>
  <c r="BG542" i="43"/>
  <c r="BH542" i="43" s="1"/>
  <c r="BI542" i="43"/>
  <c r="BJ542" i="43" s="1"/>
  <c r="BE543" i="43"/>
  <c r="BF543" i="43" s="1"/>
  <c r="BG543" i="43"/>
  <c r="BH543" i="43" s="1"/>
  <c r="BI543" i="43"/>
  <c r="BJ543" i="43" s="1"/>
  <c r="BE544" i="43"/>
  <c r="BF544" i="43" s="1"/>
  <c r="BG544" i="43"/>
  <c r="BH544" i="43" s="1"/>
  <c r="BI544" i="43"/>
  <c r="BJ544" i="43" s="1"/>
  <c r="BE545" i="43"/>
  <c r="BF545" i="43" s="1"/>
  <c r="BG545" i="43"/>
  <c r="BH545" i="43" s="1"/>
  <c r="BI545" i="43"/>
  <c r="BJ545" i="43" s="1"/>
  <c r="BE546" i="43"/>
  <c r="BF546" i="43" s="1"/>
  <c r="BG546" i="43"/>
  <c r="BH546" i="43" s="1"/>
  <c r="BI546" i="43"/>
  <c r="BJ546" i="43" s="1"/>
  <c r="BE547" i="43"/>
  <c r="BF547" i="43" s="1"/>
  <c r="BG547" i="43"/>
  <c r="BH547" i="43" s="1"/>
  <c r="BI547" i="43"/>
  <c r="BJ547" i="43" s="1"/>
  <c r="BE548" i="43"/>
  <c r="BF548" i="43" s="1"/>
  <c r="BG548" i="43"/>
  <c r="BH548" i="43" s="1"/>
  <c r="BI548" i="43"/>
  <c r="BJ548" i="43" s="1"/>
  <c r="BE549" i="43"/>
  <c r="BF549" i="43" s="1"/>
  <c r="BG549" i="43"/>
  <c r="BH549" i="43" s="1"/>
  <c r="BI549" i="43"/>
  <c r="BJ549" i="43" s="1"/>
  <c r="BE550" i="43"/>
  <c r="BF550" i="43" s="1"/>
  <c r="BG550" i="43"/>
  <c r="BH550" i="43" s="1"/>
  <c r="BI550" i="43"/>
  <c r="BJ550" i="43" s="1"/>
  <c r="BE551" i="43"/>
  <c r="BF551" i="43" s="1"/>
  <c r="BG551" i="43"/>
  <c r="BH551" i="43" s="1"/>
  <c r="BI551" i="43"/>
  <c r="BJ551" i="43" s="1"/>
  <c r="BE552" i="43"/>
  <c r="BF552" i="43" s="1"/>
  <c r="BG552" i="43"/>
  <c r="BH552" i="43" s="1"/>
  <c r="BI552" i="43"/>
  <c r="BJ552" i="43" s="1"/>
  <c r="BE553" i="43"/>
  <c r="BF553" i="43" s="1"/>
  <c r="BG553" i="43"/>
  <c r="BH553" i="43" s="1"/>
  <c r="BI553" i="43"/>
  <c r="BJ553" i="43" s="1"/>
  <c r="BE554" i="43"/>
  <c r="BF554" i="43" s="1"/>
  <c r="BG554" i="43"/>
  <c r="BH554" i="43" s="1"/>
  <c r="BI554" i="43"/>
  <c r="BJ554" i="43" s="1"/>
  <c r="BE555" i="43"/>
  <c r="BF555" i="43" s="1"/>
  <c r="BG555" i="43"/>
  <c r="BH555" i="43" s="1"/>
  <c r="BI555" i="43"/>
  <c r="BJ555" i="43" s="1"/>
  <c r="BE556" i="43"/>
  <c r="BF556" i="43" s="1"/>
  <c r="BG556" i="43"/>
  <c r="BH556" i="43" s="1"/>
  <c r="BI556" i="43"/>
  <c r="BJ556" i="43" s="1"/>
  <c r="BE557" i="43"/>
  <c r="BF557" i="43" s="1"/>
  <c r="BG557" i="43"/>
  <c r="BH557" i="43" s="1"/>
  <c r="BI557" i="43"/>
  <c r="BJ557" i="43" s="1"/>
  <c r="BE558" i="43"/>
  <c r="BF558" i="43" s="1"/>
  <c r="BG558" i="43"/>
  <c r="BH558" i="43" s="1"/>
  <c r="BI558" i="43"/>
  <c r="BJ558" i="43" s="1"/>
  <c r="BE559" i="43"/>
  <c r="BF559" i="43" s="1"/>
  <c r="BG559" i="43"/>
  <c r="BH559" i="43" s="1"/>
  <c r="BI559" i="43"/>
  <c r="BJ559" i="43" s="1"/>
  <c r="BE560" i="43"/>
  <c r="BF560" i="43" s="1"/>
  <c r="BG560" i="43"/>
  <c r="BH560" i="43" s="1"/>
  <c r="BI560" i="43"/>
  <c r="BJ560" i="43" s="1"/>
  <c r="BE561" i="43"/>
  <c r="BF561" i="43" s="1"/>
  <c r="BG561" i="43"/>
  <c r="BH561" i="43" s="1"/>
  <c r="BI561" i="43"/>
  <c r="BJ561" i="43" s="1"/>
  <c r="BE562" i="43"/>
  <c r="BF562" i="43" s="1"/>
  <c r="BG562" i="43"/>
  <c r="BH562" i="43" s="1"/>
  <c r="BI562" i="43"/>
  <c r="BJ562" i="43" s="1"/>
  <c r="BE563" i="43"/>
  <c r="BF563" i="43" s="1"/>
  <c r="BG563" i="43"/>
  <c r="BH563" i="43" s="1"/>
  <c r="BI563" i="43"/>
  <c r="BJ563" i="43" s="1"/>
  <c r="BE564" i="43"/>
  <c r="BF564" i="43" s="1"/>
  <c r="BG564" i="43"/>
  <c r="BH564" i="43" s="1"/>
  <c r="BI564" i="43"/>
  <c r="BJ564" i="43" s="1"/>
  <c r="BE565" i="43"/>
  <c r="BF565" i="43" s="1"/>
  <c r="BG565" i="43"/>
  <c r="BH565" i="43" s="1"/>
  <c r="BI565" i="43"/>
  <c r="BJ565" i="43" s="1"/>
  <c r="BE566" i="43"/>
  <c r="BF566" i="43" s="1"/>
  <c r="BG566" i="43"/>
  <c r="BH566" i="43" s="1"/>
  <c r="BI566" i="43"/>
  <c r="BJ566" i="43" s="1"/>
  <c r="BE567" i="43"/>
  <c r="BF567" i="43" s="1"/>
  <c r="BG567" i="43"/>
  <c r="BH567" i="43" s="1"/>
  <c r="BI567" i="43"/>
  <c r="BJ567" i="43" s="1"/>
  <c r="BE568" i="43"/>
  <c r="BF568" i="43" s="1"/>
  <c r="BG568" i="43"/>
  <c r="BH568" i="43" s="1"/>
  <c r="BI568" i="43"/>
  <c r="BJ568" i="43" s="1"/>
  <c r="BE569" i="43"/>
  <c r="BF569" i="43" s="1"/>
  <c r="BG569" i="43"/>
  <c r="BH569" i="43" s="1"/>
  <c r="BI569" i="43"/>
  <c r="BJ569" i="43" s="1"/>
  <c r="BE570" i="43"/>
  <c r="BF570" i="43" s="1"/>
  <c r="BG570" i="43"/>
  <c r="BH570" i="43" s="1"/>
  <c r="BI570" i="43"/>
  <c r="BJ570" i="43" s="1"/>
  <c r="BE571" i="43"/>
  <c r="BF571" i="43" s="1"/>
  <c r="BG571" i="43"/>
  <c r="BH571" i="43" s="1"/>
  <c r="BI571" i="43"/>
  <c r="BJ571" i="43" s="1"/>
  <c r="BE572" i="43"/>
  <c r="BF572" i="43" s="1"/>
  <c r="BG572" i="43"/>
  <c r="BH572" i="43" s="1"/>
  <c r="BI572" i="43"/>
  <c r="BJ572" i="43" s="1"/>
  <c r="BE573" i="43"/>
  <c r="BF573" i="43" s="1"/>
  <c r="BG573" i="43"/>
  <c r="BH573" i="43" s="1"/>
  <c r="BI573" i="43"/>
  <c r="BJ573" i="43" s="1"/>
  <c r="BE574" i="43"/>
  <c r="BF574" i="43" s="1"/>
  <c r="BG574" i="43"/>
  <c r="BH574" i="43" s="1"/>
  <c r="BI574" i="43"/>
  <c r="BJ574" i="43" s="1"/>
  <c r="BE575" i="43"/>
  <c r="BF575" i="43" s="1"/>
  <c r="BG575" i="43"/>
  <c r="BH575" i="43" s="1"/>
  <c r="BI575" i="43"/>
  <c r="BJ575" i="43" s="1"/>
  <c r="BE576" i="43"/>
  <c r="BF576" i="43" s="1"/>
  <c r="BG576" i="43"/>
  <c r="BH576" i="43" s="1"/>
  <c r="BI576" i="43"/>
  <c r="BJ576" i="43" s="1"/>
  <c r="BE577" i="43"/>
  <c r="BF577" i="43" s="1"/>
  <c r="BG577" i="43"/>
  <c r="BH577" i="43" s="1"/>
  <c r="BI577" i="43"/>
  <c r="BJ577" i="43" s="1"/>
  <c r="BE578" i="43"/>
  <c r="BF578" i="43" s="1"/>
  <c r="BG578" i="43"/>
  <c r="BH578" i="43" s="1"/>
  <c r="BI578" i="43"/>
  <c r="BJ578" i="43" s="1"/>
  <c r="BE579" i="43"/>
  <c r="BF579" i="43" s="1"/>
  <c r="BG579" i="43"/>
  <c r="BH579" i="43" s="1"/>
  <c r="BI579" i="43"/>
  <c r="BJ579" i="43" s="1"/>
  <c r="BE580" i="43"/>
  <c r="BF580" i="43" s="1"/>
  <c r="BG580" i="43"/>
  <c r="BH580" i="43" s="1"/>
  <c r="BI580" i="43"/>
  <c r="BJ580" i="43" s="1"/>
  <c r="BE581" i="43"/>
  <c r="BF581" i="43" s="1"/>
  <c r="BG581" i="43"/>
  <c r="BH581" i="43" s="1"/>
  <c r="BI581" i="43"/>
  <c r="BJ581" i="43" s="1"/>
  <c r="BE582" i="43"/>
  <c r="BF582" i="43" s="1"/>
  <c r="BG582" i="43"/>
  <c r="BH582" i="43" s="1"/>
  <c r="BI582" i="43"/>
  <c r="BJ582" i="43" s="1"/>
  <c r="BE583" i="43"/>
  <c r="BF583" i="43" s="1"/>
  <c r="BG583" i="43"/>
  <c r="BH583" i="43" s="1"/>
  <c r="BI583" i="43"/>
  <c r="BJ583" i="43" s="1"/>
  <c r="BE584" i="43"/>
  <c r="BF584" i="43" s="1"/>
  <c r="BG584" i="43"/>
  <c r="BH584" i="43" s="1"/>
  <c r="BI584" i="43"/>
  <c r="BJ584" i="43" s="1"/>
  <c r="BE585" i="43"/>
  <c r="BF585" i="43" s="1"/>
  <c r="BG585" i="43"/>
  <c r="BH585" i="43" s="1"/>
  <c r="BI585" i="43"/>
  <c r="BJ585" i="43" s="1"/>
  <c r="BE586" i="43"/>
  <c r="BF586" i="43" s="1"/>
  <c r="BG586" i="43"/>
  <c r="BH586" i="43" s="1"/>
  <c r="BI586" i="43"/>
  <c r="BJ586" i="43" s="1"/>
  <c r="BE587" i="43"/>
  <c r="BF587" i="43" s="1"/>
  <c r="BG587" i="43"/>
  <c r="BH587" i="43" s="1"/>
  <c r="BI587" i="43"/>
  <c r="BJ587" i="43" s="1"/>
  <c r="BE588" i="43"/>
  <c r="BF588" i="43" s="1"/>
  <c r="BG588" i="43"/>
  <c r="BH588" i="43" s="1"/>
  <c r="BI588" i="43"/>
  <c r="BJ588" i="43" s="1"/>
  <c r="BE589" i="43"/>
  <c r="BF589" i="43" s="1"/>
  <c r="BG589" i="43"/>
  <c r="BH589" i="43" s="1"/>
  <c r="BI589" i="43"/>
  <c r="BJ589" i="43" s="1"/>
  <c r="BE590" i="43"/>
  <c r="BF590" i="43" s="1"/>
  <c r="BG590" i="43"/>
  <c r="BH590" i="43" s="1"/>
  <c r="BI590" i="43"/>
  <c r="BJ590" i="43" s="1"/>
  <c r="BE591" i="43"/>
  <c r="BF591" i="43" s="1"/>
  <c r="BG591" i="43"/>
  <c r="BH591" i="43" s="1"/>
  <c r="BI591" i="43"/>
  <c r="BJ591" i="43" s="1"/>
  <c r="BE592" i="43"/>
  <c r="BF592" i="43" s="1"/>
  <c r="BG592" i="43"/>
  <c r="BH592" i="43" s="1"/>
  <c r="BI592" i="43"/>
  <c r="BJ592" i="43" s="1"/>
  <c r="BE593" i="43"/>
  <c r="BF593" i="43" s="1"/>
  <c r="BG593" i="43"/>
  <c r="BH593" i="43" s="1"/>
  <c r="BI593" i="43"/>
  <c r="BJ593" i="43" s="1"/>
  <c r="BE594" i="43"/>
  <c r="BF594" i="43" s="1"/>
  <c r="BG594" i="43"/>
  <c r="BH594" i="43" s="1"/>
  <c r="BI594" i="43"/>
  <c r="BJ594" i="43" s="1"/>
  <c r="BE595" i="43"/>
  <c r="BF595" i="43" s="1"/>
  <c r="BG595" i="43"/>
  <c r="BH595" i="43" s="1"/>
  <c r="BI595" i="43"/>
  <c r="BJ595" i="43" s="1"/>
  <c r="BE596" i="43"/>
  <c r="BF596" i="43" s="1"/>
  <c r="BG596" i="43"/>
  <c r="BH596" i="43" s="1"/>
  <c r="BI596" i="43"/>
  <c r="BJ596" i="43" s="1"/>
  <c r="BE597" i="43"/>
  <c r="BF597" i="43" s="1"/>
  <c r="BG597" i="43"/>
  <c r="BH597" i="43" s="1"/>
  <c r="BI597" i="43"/>
  <c r="BJ597" i="43" s="1"/>
  <c r="BE598" i="43"/>
  <c r="BF598" i="43" s="1"/>
  <c r="BG598" i="43"/>
  <c r="BH598" i="43" s="1"/>
  <c r="BI598" i="43"/>
  <c r="BJ598" i="43" s="1"/>
  <c r="BE599" i="43"/>
  <c r="BF599" i="43" s="1"/>
  <c r="BG599" i="43"/>
  <c r="BH599" i="43" s="1"/>
  <c r="BI599" i="43"/>
  <c r="BJ599" i="43" s="1"/>
  <c r="BE600" i="43"/>
  <c r="BF600" i="43" s="1"/>
  <c r="BG600" i="43"/>
  <c r="BH600" i="43" s="1"/>
  <c r="BI600" i="43"/>
  <c r="BJ600" i="43" s="1"/>
  <c r="BE601" i="43"/>
  <c r="BF601" i="43" s="1"/>
  <c r="BG601" i="43"/>
  <c r="BH601" i="43" s="1"/>
  <c r="BI601" i="43"/>
  <c r="BJ601" i="43" s="1"/>
  <c r="BE602" i="43"/>
  <c r="BF602" i="43" s="1"/>
  <c r="BG602" i="43"/>
  <c r="BH602" i="43" s="1"/>
  <c r="BI602" i="43"/>
  <c r="BJ602" i="43" s="1"/>
  <c r="BE603" i="43"/>
  <c r="BF603" i="43" s="1"/>
  <c r="BG603" i="43"/>
  <c r="BH603" i="43" s="1"/>
  <c r="BI603" i="43"/>
  <c r="BJ603" i="43" s="1"/>
  <c r="BE604" i="43"/>
  <c r="BF604" i="43" s="1"/>
  <c r="BG604" i="43"/>
  <c r="BH604" i="43" s="1"/>
  <c r="BI604" i="43"/>
  <c r="BJ604" i="43" s="1"/>
  <c r="BE605" i="43"/>
  <c r="BF605" i="43" s="1"/>
  <c r="BG605" i="43"/>
  <c r="BH605" i="43" s="1"/>
  <c r="BI605" i="43"/>
  <c r="BJ605" i="43" s="1"/>
  <c r="BE606" i="43"/>
  <c r="BF606" i="43" s="1"/>
  <c r="BG606" i="43"/>
  <c r="BH606" i="43" s="1"/>
  <c r="BI606" i="43"/>
  <c r="BJ606" i="43" s="1"/>
  <c r="BE607" i="43"/>
  <c r="BF607" i="43" s="1"/>
  <c r="BG607" i="43"/>
  <c r="BH607" i="43" s="1"/>
  <c r="BI607" i="43"/>
  <c r="BJ607" i="43" s="1"/>
  <c r="BE608" i="43"/>
  <c r="BF608" i="43" s="1"/>
  <c r="BG608" i="43"/>
  <c r="BH608" i="43" s="1"/>
  <c r="BI608" i="43"/>
  <c r="BJ608" i="43" s="1"/>
  <c r="BE609" i="43"/>
  <c r="BF609" i="43" s="1"/>
  <c r="BG609" i="43"/>
  <c r="BH609" i="43" s="1"/>
  <c r="BI609" i="43"/>
  <c r="BJ609" i="43" s="1"/>
  <c r="BE610" i="43"/>
  <c r="BF610" i="43" s="1"/>
  <c r="BG610" i="43"/>
  <c r="BH610" i="43" s="1"/>
  <c r="BI610" i="43"/>
  <c r="BJ610" i="43" s="1"/>
  <c r="BE611" i="43"/>
  <c r="BF611" i="43" s="1"/>
  <c r="BG611" i="43"/>
  <c r="BH611" i="43" s="1"/>
  <c r="BI611" i="43"/>
  <c r="BJ611" i="43" s="1"/>
  <c r="BE612" i="43"/>
  <c r="BF612" i="43" s="1"/>
  <c r="BG612" i="43"/>
  <c r="BH612" i="43" s="1"/>
  <c r="BI612" i="43"/>
  <c r="BJ612" i="43" s="1"/>
  <c r="BE613" i="43"/>
  <c r="BF613" i="43" s="1"/>
  <c r="BG613" i="43"/>
  <c r="BH613" i="43" s="1"/>
  <c r="BI613" i="43"/>
  <c r="BJ613" i="43" s="1"/>
  <c r="BE614" i="43"/>
  <c r="BF614" i="43" s="1"/>
  <c r="BG614" i="43"/>
  <c r="BH614" i="43" s="1"/>
  <c r="BI614" i="43"/>
  <c r="BJ614" i="43" s="1"/>
  <c r="BE615" i="43"/>
  <c r="BF615" i="43" s="1"/>
  <c r="BG615" i="43"/>
  <c r="BH615" i="43" s="1"/>
  <c r="BI615" i="43"/>
  <c r="BJ615" i="43" s="1"/>
  <c r="BE616" i="43"/>
  <c r="BF616" i="43" s="1"/>
  <c r="BG616" i="43"/>
  <c r="BH616" i="43" s="1"/>
  <c r="BI616" i="43"/>
  <c r="BJ616" i="43" s="1"/>
  <c r="BE617" i="43"/>
  <c r="BF617" i="43" s="1"/>
  <c r="BG617" i="43"/>
  <c r="BH617" i="43" s="1"/>
  <c r="BI617" i="43"/>
  <c r="BJ617" i="43" s="1"/>
  <c r="BE618" i="43"/>
  <c r="BF618" i="43" s="1"/>
  <c r="BG618" i="43"/>
  <c r="BH618" i="43" s="1"/>
  <c r="BI618" i="43"/>
  <c r="BJ618" i="43" s="1"/>
  <c r="BE619" i="43"/>
  <c r="BF619" i="43" s="1"/>
  <c r="BG619" i="43"/>
  <c r="BH619" i="43" s="1"/>
  <c r="BI619" i="43"/>
  <c r="BJ619" i="43" s="1"/>
  <c r="BE620" i="43"/>
  <c r="BF620" i="43" s="1"/>
  <c r="BG620" i="43"/>
  <c r="BH620" i="43" s="1"/>
  <c r="BI620" i="43"/>
  <c r="BJ620" i="43" s="1"/>
  <c r="BE621" i="43"/>
  <c r="BF621" i="43" s="1"/>
  <c r="BG621" i="43"/>
  <c r="BH621" i="43" s="1"/>
  <c r="BI621" i="43"/>
  <c r="BJ621" i="43" s="1"/>
  <c r="BE622" i="43"/>
  <c r="BF622" i="43" s="1"/>
  <c r="BG622" i="43"/>
  <c r="BH622" i="43" s="1"/>
  <c r="BI622" i="43"/>
  <c r="BJ622" i="43" s="1"/>
  <c r="BE623" i="43"/>
  <c r="BF623" i="43" s="1"/>
  <c r="BG623" i="43"/>
  <c r="BH623" i="43" s="1"/>
  <c r="BI623" i="43"/>
  <c r="BJ623" i="43" s="1"/>
  <c r="BE624" i="43"/>
  <c r="BF624" i="43" s="1"/>
  <c r="BG624" i="43"/>
  <c r="BH624" i="43" s="1"/>
  <c r="BI624" i="43"/>
  <c r="BJ624" i="43" s="1"/>
  <c r="BE625" i="43"/>
  <c r="BF625" i="43" s="1"/>
  <c r="BG625" i="43"/>
  <c r="BH625" i="43" s="1"/>
  <c r="BI625" i="43"/>
  <c r="BJ625" i="43" s="1"/>
  <c r="BE626" i="43"/>
  <c r="BF626" i="43" s="1"/>
  <c r="BG626" i="43"/>
  <c r="BH626" i="43" s="1"/>
  <c r="BI626" i="43"/>
  <c r="BJ626" i="43" s="1"/>
  <c r="BE627" i="43"/>
  <c r="BF627" i="43" s="1"/>
  <c r="BG627" i="43"/>
  <c r="BH627" i="43" s="1"/>
  <c r="BI627" i="43"/>
  <c r="BJ627" i="43" s="1"/>
  <c r="BE628" i="43"/>
  <c r="BF628" i="43" s="1"/>
  <c r="BG628" i="43"/>
  <c r="BH628" i="43" s="1"/>
  <c r="BI628" i="43"/>
  <c r="BJ628" i="43" s="1"/>
  <c r="BE629" i="43"/>
  <c r="BF629" i="43" s="1"/>
  <c r="BG629" i="43"/>
  <c r="BH629" i="43" s="1"/>
  <c r="BI629" i="43"/>
  <c r="BJ629" i="43" s="1"/>
  <c r="BE630" i="43"/>
  <c r="BF630" i="43" s="1"/>
  <c r="BG630" i="43"/>
  <c r="BH630" i="43" s="1"/>
  <c r="BI630" i="43"/>
  <c r="BJ630" i="43" s="1"/>
  <c r="BE631" i="43"/>
  <c r="BF631" i="43" s="1"/>
  <c r="BG631" i="43"/>
  <c r="BH631" i="43" s="1"/>
  <c r="BI631" i="43"/>
  <c r="BJ631" i="43" s="1"/>
  <c r="BE632" i="43"/>
  <c r="BF632" i="43" s="1"/>
  <c r="BG632" i="43"/>
  <c r="BH632" i="43" s="1"/>
  <c r="BI632" i="43"/>
  <c r="BJ632" i="43" s="1"/>
  <c r="BE633" i="43"/>
  <c r="BF633" i="43" s="1"/>
  <c r="BG633" i="43"/>
  <c r="BH633" i="43" s="1"/>
  <c r="BI633" i="43"/>
  <c r="BJ633" i="43" s="1"/>
  <c r="BE634" i="43"/>
  <c r="BF634" i="43" s="1"/>
  <c r="BG634" i="43"/>
  <c r="BH634" i="43" s="1"/>
  <c r="BI634" i="43"/>
  <c r="BJ634" i="43" s="1"/>
  <c r="BE635" i="43"/>
  <c r="BF635" i="43" s="1"/>
  <c r="BG635" i="43"/>
  <c r="BH635" i="43" s="1"/>
  <c r="BI635" i="43"/>
  <c r="BJ635" i="43" s="1"/>
  <c r="BE636" i="43"/>
  <c r="BF636" i="43" s="1"/>
  <c r="BG636" i="43"/>
  <c r="BH636" i="43" s="1"/>
  <c r="BI636" i="43"/>
  <c r="BJ636" i="43" s="1"/>
  <c r="BE637" i="43"/>
  <c r="BF637" i="43" s="1"/>
  <c r="BG637" i="43"/>
  <c r="BH637" i="43" s="1"/>
  <c r="BI637" i="43"/>
  <c r="BJ637" i="43" s="1"/>
  <c r="BE638" i="43"/>
  <c r="BF638" i="43" s="1"/>
  <c r="BG638" i="43"/>
  <c r="BH638" i="43" s="1"/>
  <c r="BI638" i="43"/>
  <c r="BJ638" i="43" s="1"/>
  <c r="BE639" i="43"/>
  <c r="BF639" i="43" s="1"/>
  <c r="BG639" i="43"/>
  <c r="BH639" i="43" s="1"/>
  <c r="BI639" i="43"/>
  <c r="BJ639" i="43" s="1"/>
  <c r="BE640" i="43"/>
  <c r="BF640" i="43" s="1"/>
  <c r="BG640" i="43"/>
  <c r="BH640" i="43" s="1"/>
  <c r="BI640" i="43"/>
  <c r="BJ640" i="43" s="1"/>
  <c r="BE641" i="43"/>
  <c r="BF641" i="43" s="1"/>
  <c r="BG641" i="43"/>
  <c r="BH641" i="43" s="1"/>
  <c r="BI641" i="43"/>
  <c r="BJ641" i="43" s="1"/>
  <c r="BE642" i="43"/>
  <c r="BF642" i="43" s="1"/>
  <c r="BG642" i="43"/>
  <c r="BH642" i="43" s="1"/>
  <c r="BI642" i="43"/>
  <c r="BJ642" i="43" s="1"/>
  <c r="BE643" i="43"/>
  <c r="BF643" i="43" s="1"/>
  <c r="BG643" i="43"/>
  <c r="BH643" i="43" s="1"/>
  <c r="BI643" i="43"/>
  <c r="BJ643" i="43" s="1"/>
  <c r="BE644" i="43"/>
  <c r="BF644" i="43" s="1"/>
  <c r="BG644" i="43"/>
  <c r="BH644" i="43" s="1"/>
  <c r="BI644" i="43"/>
  <c r="BJ644" i="43" s="1"/>
  <c r="BE645" i="43"/>
  <c r="BF645" i="43" s="1"/>
  <c r="BG645" i="43"/>
  <c r="BH645" i="43" s="1"/>
  <c r="BI645" i="43"/>
  <c r="BJ645" i="43" s="1"/>
  <c r="BE646" i="43"/>
  <c r="BF646" i="43" s="1"/>
  <c r="BG646" i="43"/>
  <c r="BH646" i="43" s="1"/>
  <c r="BI646" i="43"/>
  <c r="BJ646" i="43" s="1"/>
  <c r="BE647" i="43"/>
  <c r="BF647" i="43" s="1"/>
  <c r="BG647" i="43"/>
  <c r="BH647" i="43" s="1"/>
  <c r="BI647" i="43"/>
  <c r="BJ647" i="43" s="1"/>
  <c r="BE648" i="43"/>
  <c r="BF648" i="43" s="1"/>
  <c r="BG648" i="43"/>
  <c r="BH648" i="43" s="1"/>
  <c r="BI648" i="43"/>
  <c r="BJ648" i="43" s="1"/>
  <c r="BE649" i="43"/>
  <c r="BF649" i="43" s="1"/>
  <c r="BG649" i="43"/>
  <c r="BH649" i="43" s="1"/>
  <c r="BI649" i="43"/>
  <c r="BJ649" i="43" s="1"/>
  <c r="BE650" i="43"/>
  <c r="BF650" i="43" s="1"/>
  <c r="BG650" i="43"/>
  <c r="BH650" i="43" s="1"/>
  <c r="BI650" i="43"/>
  <c r="BJ650" i="43" s="1"/>
  <c r="BE651" i="43"/>
  <c r="BF651" i="43" s="1"/>
  <c r="BG651" i="43"/>
  <c r="BH651" i="43" s="1"/>
  <c r="BI651" i="43"/>
  <c r="BJ651" i="43" s="1"/>
  <c r="BE652" i="43"/>
  <c r="BF652" i="43" s="1"/>
  <c r="BG652" i="43"/>
  <c r="BH652" i="43" s="1"/>
  <c r="BI652" i="43"/>
  <c r="BJ652" i="43" s="1"/>
  <c r="BE653" i="43"/>
  <c r="BF653" i="43" s="1"/>
  <c r="BG653" i="43"/>
  <c r="BH653" i="43" s="1"/>
  <c r="BI653" i="43"/>
  <c r="BJ653" i="43" s="1"/>
  <c r="BE654" i="43"/>
  <c r="BF654" i="43" s="1"/>
  <c r="BG654" i="43"/>
  <c r="BH654" i="43" s="1"/>
  <c r="BI654" i="43"/>
  <c r="BJ654" i="43" s="1"/>
  <c r="BE655" i="43"/>
  <c r="BF655" i="43" s="1"/>
  <c r="BG655" i="43"/>
  <c r="BH655" i="43" s="1"/>
  <c r="BI655" i="43"/>
  <c r="BJ655" i="43" s="1"/>
  <c r="BE656" i="43"/>
  <c r="BF656" i="43" s="1"/>
  <c r="BG656" i="43"/>
  <c r="BH656" i="43" s="1"/>
  <c r="BI656" i="43"/>
  <c r="BJ656" i="43" s="1"/>
  <c r="BE657" i="43"/>
  <c r="BF657" i="43" s="1"/>
  <c r="BG657" i="43"/>
  <c r="BH657" i="43" s="1"/>
  <c r="BI657" i="43"/>
  <c r="BJ657" i="43" s="1"/>
  <c r="BE658" i="43"/>
  <c r="BF658" i="43" s="1"/>
  <c r="BG658" i="43"/>
  <c r="BH658" i="43" s="1"/>
  <c r="BI658" i="43"/>
  <c r="BJ658" i="43" s="1"/>
  <c r="BE659" i="43"/>
  <c r="BF659" i="43" s="1"/>
  <c r="BG659" i="43"/>
  <c r="BH659" i="43" s="1"/>
  <c r="BI659" i="43"/>
  <c r="BJ659" i="43" s="1"/>
  <c r="BE660" i="43"/>
  <c r="BF660" i="43" s="1"/>
  <c r="BG660" i="43"/>
  <c r="BH660" i="43" s="1"/>
  <c r="BI660" i="43"/>
  <c r="BJ660" i="43" s="1"/>
  <c r="BE661" i="43"/>
  <c r="BF661" i="43" s="1"/>
  <c r="BG661" i="43"/>
  <c r="BH661" i="43" s="1"/>
  <c r="BI661" i="43"/>
  <c r="BJ661" i="43" s="1"/>
  <c r="BE662" i="43"/>
  <c r="BF662" i="43" s="1"/>
  <c r="BG662" i="43"/>
  <c r="BH662" i="43" s="1"/>
  <c r="BI662" i="43"/>
  <c r="BJ662" i="43" s="1"/>
  <c r="BE663" i="43"/>
  <c r="BF663" i="43" s="1"/>
  <c r="BG663" i="43"/>
  <c r="BH663" i="43" s="1"/>
  <c r="BI663" i="43"/>
  <c r="BJ663" i="43" s="1"/>
  <c r="BE664" i="43"/>
  <c r="BF664" i="43" s="1"/>
  <c r="BG664" i="43"/>
  <c r="BH664" i="43" s="1"/>
  <c r="BI664" i="43"/>
  <c r="BJ664" i="43" s="1"/>
  <c r="BE665" i="43"/>
  <c r="BF665" i="43" s="1"/>
  <c r="BG665" i="43"/>
  <c r="BH665" i="43" s="1"/>
  <c r="BI665" i="43"/>
  <c r="BJ665" i="43" s="1"/>
  <c r="BE666" i="43"/>
  <c r="BF666" i="43" s="1"/>
  <c r="BG666" i="43"/>
  <c r="BH666" i="43" s="1"/>
  <c r="BI666" i="43"/>
  <c r="BJ666" i="43" s="1"/>
  <c r="BE667" i="43"/>
  <c r="BF667" i="43" s="1"/>
  <c r="BG667" i="43"/>
  <c r="BH667" i="43" s="1"/>
  <c r="BI667" i="43"/>
  <c r="BJ667" i="43" s="1"/>
  <c r="BE668" i="43"/>
  <c r="BF668" i="43" s="1"/>
  <c r="BG668" i="43"/>
  <c r="BH668" i="43" s="1"/>
  <c r="BI668" i="43"/>
  <c r="BJ668" i="43" s="1"/>
  <c r="BE669" i="43"/>
  <c r="BF669" i="43" s="1"/>
  <c r="BG669" i="43"/>
  <c r="BH669" i="43" s="1"/>
  <c r="BI669" i="43"/>
  <c r="BJ669" i="43" s="1"/>
  <c r="BE670" i="43"/>
  <c r="BF670" i="43" s="1"/>
  <c r="BG670" i="43"/>
  <c r="BH670" i="43" s="1"/>
  <c r="BI670" i="43"/>
  <c r="BJ670" i="43" s="1"/>
  <c r="BE671" i="43"/>
  <c r="BF671" i="43" s="1"/>
  <c r="BG671" i="43"/>
  <c r="BH671" i="43" s="1"/>
  <c r="BI671" i="43"/>
  <c r="BJ671" i="43" s="1"/>
  <c r="BE672" i="43"/>
  <c r="BF672" i="43" s="1"/>
  <c r="BG672" i="43"/>
  <c r="BH672" i="43" s="1"/>
  <c r="BI672" i="43"/>
  <c r="BJ672" i="43" s="1"/>
  <c r="BE673" i="43"/>
  <c r="BF673" i="43" s="1"/>
  <c r="BG673" i="43"/>
  <c r="BH673" i="43" s="1"/>
  <c r="BI673" i="43"/>
  <c r="BJ673" i="43" s="1"/>
  <c r="BE674" i="43"/>
  <c r="BF674" i="43" s="1"/>
  <c r="BG674" i="43"/>
  <c r="BH674" i="43" s="1"/>
  <c r="BI674" i="43"/>
  <c r="BJ674" i="43" s="1"/>
  <c r="BE675" i="43"/>
  <c r="BF675" i="43" s="1"/>
  <c r="BG675" i="43"/>
  <c r="BH675" i="43" s="1"/>
  <c r="BI675" i="43"/>
  <c r="BJ675" i="43" s="1"/>
  <c r="BE676" i="43"/>
  <c r="BF676" i="43" s="1"/>
  <c r="BG676" i="43"/>
  <c r="BH676" i="43" s="1"/>
  <c r="BI676" i="43"/>
  <c r="BJ676" i="43" s="1"/>
  <c r="BE677" i="43"/>
  <c r="BF677" i="43" s="1"/>
  <c r="BG677" i="43"/>
  <c r="BH677" i="43" s="1"/>
  <c r="BI677" i="43"/>
  <c r="BJ677" i="43" s="1"/>
  <c r="BE678" i="43"/>
  <c r="BF678" i="43" s="1"/>
  <c r="BG678" i="43"/>
  <c r="BH678" i="43" s="1"/>
  <c r="BI678" i="43"/>
  <c r="BJ678" i="43" s="1"/>
  <c r="BE679" i="43"/>
  <c r="BF679" i="43" s="1"/>
  <c r="BG679" i="43"/>
  <c r="BH679" i="43" s="1"/>
  <c r="BI679" i="43"/>
  <c r="BJ679" i="43" s="1"/>
  <c r="BE680" i="43"/>
  <c r="BF680" i="43" s="1"/>
  <c r="BG680" i="43"/>
  <c r="BH680" i="43" s="1"/>
  <c r="BI680" i="43"/>
  <c r="BJ680" i="43" s="1"/>
  <c r="BE681" i="43"/>
  <c r="BF681" i="43" s="1"/>
  <c r="BG681" i="43"/>
  <c r="BH681" i="43" s="1"/>
  <c r="BI681" i="43"/>
  <c r="BJ681" i="43" s="1"/>
  <c r="BE682" i="43"/>
  <c r="BF682" i="43" s="1"/>
  <c r="BG682" i="43"/>
  <c r="BH682" i="43" s="1"/>
  <c r="BI682" i="43"/>
  <c r="BJ682" i="43" s="1"/>
  <c r="BE683" i="43"/>
  <c r="BF683" i="43" s="1"/>
  <c r="BG683" i="43"/>
  <c r="BH683" i="43" s="1"/>
  <c r="BI683" i="43"/>
  <c r="BJ683" i="43" s="1"/>
  <c r="BE684" i="43"/>
  <c r="BF684" i="43" s="1"/>
  <c r="BG684" i="43"/>
  <c r="BH684" i="43" s="1"/>
  <c r="BI684" i="43"/>
  <c r="BJ684" i="43" s="1"/>
  <c r="BE685" i="43"/>
  <c r="BF685" i="43" s="1"/>
  <c r="BG685" i="43"/>
  <c r="BH685" i="43" s="1"/>
  <c r="BI685" i="43"/>
  <c r="BJ685" i="43" s="1"/>
  <c r="BE686" i="43"/>
  <c r="BF686" i="43" s="1"/>
  <c r="BG686" i="43"/>
  <c r="BH686" i="43" s="1"/>
  <c r="BI686" i="43"/>
  <c r="BJ686" i="43" s="1"/>
  <c r="BE687" i="43"/>
  <c r="BF687" i="43" s="1"/>
  <c r="BG687" i="43"/>
  <c r="BH687" i="43" s="1"/>
  <c r="BI687" i="43"/>
  <c r="BJ687" i="43" s="1"/>
  <c r="BE688" i="43"/>
  <c r="BF688" i="43" s="1"/>
  <c r="BG688" i="43"/>
  <c r="BH688" i="43" s="1"/>
  <c r="BI688" i="43"/>
  <c r="BJ688" i="43" s="1"/>
  <c r="BE689" i="43"/>
  <c r="BF689" i="43" s="1"/>
  <c r="BG689" i="43"/>
  <c r="BH689" i="43" s="1"/>
  <c r="BI689" i="43"/>
  <c r="BJ689" i="43" s="1"/>
  <c r="BE690" i="43"/>
  <c r="BF690" i="43" s="1"/>
  <c r="BG690" i="43"/>
  <c r="BH690" i="43" s="1"/>
  <c r="BI690" i="43"/>
  <c r="BJ690" i="43" s="1"/>
  <c r="BE691" i="43"/>
  <c r="BF691" i="43" s="1"/>
  <c r="BG691" i="43"/>
  <c r="BH691" i="43" s="1"/>
  <c r="BI691" i="43"/>
  <c r="BJ691" i="43" s="1"/>
  <c r="BE692" i="43"/>
  <c r="BF692" i="43" s="1"/>
  <c r="BG692" i="43"/>
  <c r="BH692" i="43" s="1"/>
  <c r="BI692" i="43"/>
  <c r="BJ692" i="43" s="1"/>
  <c r="BE693" i="43"/>
  <c r="BF693" i="43" s="1"/>
  <c r="BG693" i="43"/>
  <c r="BH693" i="43" s="1"/>
  <c r="BI693" i="43"/>
  <c r="BJ693" i="43" s="1"/>
  <c r="BE694" i="43"/>
  <c r="BF694" i="43" s="1"/>
  <c r="BG694" i="43"/>
  <c r="BH694" i="43" s="1"/>
  <c r="BI694" i="43"/>
  <c r="BJ694" i="43" s="1"/>
  <c r="BE695" i="43"/>
  <c r="BF695" i="43" s="1"/>
  <c r="BG695" i="43"/>
  <c r="BH695" i="43" s="1"/>
  <c r="BI695" i="43"/>
  <c r="BJ695" i="43" s="1"/>
  <c r="BE696" i="43"/>
  <c r="BF696" i="43" s="1"/>
  <c r="BG696" i="43"/>
  <c r="BH696" i="43" s="1"/>
  <c r="BI696" i="43"/>
  <c r="BJ696" i="43" s="1"/>
  <c r="BE697" i="43"/>
  <c r="BF697" i="43" s="1"/>
  <c r="BG697" i="43"/>
  <c r="BH697" i="43" s="1"/>
  <c r="BI697" i="43"/>
  <c r="BJ697" i="43" s="1"/>
  <c r="BE698" i="43"/>
  <c r="BF698" i="43" s="1"/>
  <c r="BG698" i="43"/>
  <c r="BH698" i="43" s="1"/>
  <c r="BI698" i="43"/>
  <c r="BJ698" i="43" s="1"/>
  <c r="BE699" i="43"/>
  <c r="BF699" i="43" s="1"/>
  <c r="BG699" i="43"/>
  <c r="BH699" i="43" s="1"/>
  <c r="BI699" i="43"/>
  <c r="BJ699" i="43" s="1"/>
  <c r="BE700" i="43"/>
  <c r="BF700" i="43" s="1"/>
  <c r="BG700" i="43"/>
  <c r="BH700" i="43" s="1"/>
  <c r="BI700" i="43"/>
  <c r="BJ700" i="43" s="1"/>
  <c r="BE701" i="43"/>
  <c r="BF701" i="43" s="1"/>
  <c r="BG701" i="43"/>
  <c r="BH701" i="43" s="1"/>
  <c r="BI701" i="43"/>
  <c r="BJ701" i="43" s="1"/>
  <c r="BE702" i="43"/>
  <c r="BF702" i="43" s="1"/>
  <c r="BG702" i="43"/>
  <c r="BH702" i="43" s="1"/>
  <c r="BI702" i="43"/>
  <c r="BJ702" i="43" s="1"/>
  <c r="BE703" i="43"/>
  <c r="BF703" i="43" s="1"/>
  <c r="BG703" i="43"/>
  <c r="BH703" i="43" s="1"/>
  <c r="BI703" i="43"/>
  <c r="BJ703" i="43" s="1"/>
  <c r="BE704" i="43"/>
  <c r="BF704" i="43" s="1"/>
  <c r="BG704" i="43"/>
  <c r="BH704" i="43" s="1"/>
  <c r="BI704" i="43"/>
  <c r="BJ704" i="43" s="1"/>
  <c r="BE705" i="43"/>
  <c r="BF705" i="43" s="1"/>
  <c r="BG705" i="43"/>
  <c r="BH705" i="43" s="1"/>
  <c r="BI705" i="43"/>
  <c r="BJ705" i="43" s="1"/>
  <c r="BE706" i="43"/>
  <c r="BF706" i="43" s="1"/>
  <c r="BG706" i="43"/>
  <c r="BH706" i="43" s="1"/>
  <c r="BI706" i="43"/>
  <c r="BJ706" i="43" s="1"/>
  <c r="BE707" i="43"/>
  <c r="BF707" i="43" s="1"/>
  <c r="BG707" i="43"/>
  <c r="BH707" i="43" s="1"/>
  <c r="BI707" i="43"/>
  <c r="BJ707" i="43" s="1"/>
  <c r="BE708" i="43"/>
  <c r="BF708" i="43" s="1"/>
  <c r="BG708" i="43"/>
  <c r="BH708" i="43" s="1"/>
  <c r="BI708" i="43"/>
  <c r="BJ708" i="43" s="1"/>
  <c r="BE709" i="43"/>
  <c r="BF709" i="43" s="1"/>
  <c r="BG709" i="43"/>
  <c r="BH709" i="43" s="1"/>
  <c r="BI709" i="43"/>
  <c r="BJ709" i="43" s="1"/>
  <c r="BE710" i="43"/>
  <c r="BF710" i="43" s="1"/>
  <c r="BG710" i="43"/>
  <c r="BH710" i="43" s="1"/>
  <c r="BI710" i="43"/>
  <c r="BJ710" i="43" s="1"/>
  <c r="BE711" i="43"/>
  <c r="BF711" i="43" s="1"/>
  <c r="BG711" i="43"/>
  <c r="BH711" i="43" s="1"/>
  <c r="BI711" i="43"/>
  <c r="BJ711" i="43" s="1"/>
  <c r="BE712" i="43"/>
  <c r="BF712" i="43" s="1"/>
  <c r="BG712" i="43"/>
  <c r="BH712" i="43" s="1"/>
  <c r="BI712" i="43"/>
  <c r="BJ712" i="43" s="1"/>
  <c r="BE713" i="43"/>
  <c r="BF713" i="43" s="1"/>
  <c r="BG713" i="43"/>
  <c r="BH713" i="43" s="1"/>
  <c r="BI713" i="43"/>
  <c r="BJ713" i="43" s="1"/>
  <c r="BE714" i="43"/>
  <c r="BF714" i="43" s="1"/>
  <c r="BG714" i="43"/>
  <c r="BH714" i="43" s="1"/>
  <c r="BI714" i="43"/>
  <c r="BJ714" i="43" s="1"/>
  <c r="BE715" i="43"/>
  <c r="BF715" i="43" s="1"/>
  <c r="BG715" i="43"/>
  <c r="BH715" i="43" s="1"/>
  <c r="BI715" i="43"/>
  <c r="BJ715" i="43" s="1"/>
  <c r="BE716" i="43"/>
  <c r="BF716" i="43" s="1"/>
  <c r="BG716" i="43"/>
  <c r="BH716" i="43" s="1"/>
  <c r="BI716" i="43"/>
  <c r="BJ716" i="43" s="1"/>
  <c r="BE717" i="43"/>
  <c r="BF717" i="43" s="1"/>
  <c r="BG717" i="43"/>
  <c r="BH717" i="43" s="1"/>
  <c r="BI717" i="43"/>
  <c r="BJ717" i="43" s="1"/>
  <c r="BE718" i="43"/>
  <c r="BF718" i="43" s="1"/>
  <c r="BG718" i="43"/>
  <c r="BH718" i="43" s="1"/>
  <c r="BI718" i="43"/>
  <c r="BJ718" i="43" s="1"/>
  <c r="BE719" i="43"/>
  <c r="BF719" i="43" s="1"/>
  <c r="BG719" i="43"/>
  <c r="BH719" i="43" s="1"/>
  <c r="BI719" i="43"/>
  <c r="BJ719" i="43" s="1"/>
  <c r="BE720" i="43"/>
  <c r="BF720" i="43" s="1"/>
  <c r="BG720" i="43"/>
  <c r="BH720" i="43" s="1"/>
  <c r="BI720" i="43"/>
  <c r="BJ720" i="43" s="1"/>
  <c r="BE721" i="43"/>
  <c r="BF721" i="43" s="1"/>
  <c r="BG721" i="43"/>
  <c r="BH721" i="43" s="1"/>
  <c r="BI721" i="43"/>
  <c r="BJ721" i="43" s="1"/>
  <c r="BE722" i="43"/>
  <c r="BF722" i="43" s="1"/>
  <c r="BG722" i="43"/>
  <c r="BH722" i="43" s="1"/>
  <c r="BI722" i="43"/>
  <c r="BJ722" i="43" s="1"/>
  <c r="BE723" i="43"/>
  <c r="BF723" i="43" s="1"/>
  <c r="BG723" i="43"/>
  <c r="BH723" i="43" s="1"/>
  <c r="BI723" i="43"/>
  <c r="BJ723" i="43" s="1"/>
  <c r="BE724" i="43"/>
  <c r="BF724" i="43" s="1"/>
  <c r="BG724" i="43"/>
  <c r="BH724" i="43" s="1"/>
  <c r="BI724" i="43"/>
  <c r="BJ724" i="43" s="1"/>
  <c r="BE725" i="43"/>
  <c r="BF725" i="43" s="1"/>
  <c r="BG725" i="43"/>
  <c r="BH725" i="43" s="1"/>
  <c r="BI725" i="43"/>
  <c r="BJ725" i="43" s="1"/>
  <c r="BE726" i="43"/>
  <c r="BF726" i="43" s="1"/>
  <c r="BG726" i="43"/>
  <c r="BH726" i="43" s="1"/>
  <c r="BI726" i="43"/>
  <c r="BJ726" i="43" s="1"/>
  <c r="BE727" i="43"/>
  <c r="BF727" i="43" s="1"/>
  <c r="BG727" i="43"/>
  <c r="BH727" i="43" s="1"/>
  <c r="BI727" i="43"/>
  <c r="BJ727" i="43" s="1"/>
  <c r="BE728" i="43"/>
  <c r="BF728" i="43" s="1"/>
  <c r="BG728" i="43"/>
  <c r="BH728" i="43" s="1"/>
  <c r="BI728" i="43"/>
  <c r="BJ728" i="43" s="1"/>
  <c r="BE729" i="43"/>
  <c r="BF729" i="43" s="1"/>
  <c r="BG729" i="43"/>
  <c r="BH729" i="43" s="1"/>
  <c r="BI729" i="43"/>
  <c r="BJ729" i="43" s="1"/>
  <c r="BE730" i="43"/>
  <c r="BF730" i="43" s="1"/>
  <c r="BG730" i="43"/>
  <c r="BH730" i="43" s="1"/>
  <c r="BI730" i="43"/>
  <c r="BJ730" i="43" s="1"/>
  <c r="BE731" i="43"/>
  <c r="BF731" i="43" s="1"/>
  <c r="BG731" i="43"/>
  <c r="BH731" i="43" s="1"/>
  <c r="BI731" i="43"/>
  <c r="BJ731" i="43" s="1"/>
  <c r="BE732" i="43"/>
  <c r="BF732" i="43" s="1"/>
  <c r="BG732" i="43"/>
  <c r="BH732" i="43" s="1"/>
  <c r="BI732" i="43"/>
  <c r="BJ732" i="43" s="1"/>
  <c r="BE733" i="43"/>
  <c r="BF733" i="43" s="1"/>
  <c r="BG733" i="43"/>
  <c r="BH733" i="43" s="1"/>
  <c r="BI733" i="43"/>
  <c r="BJ733" i="43" s="1"/>
  <c r="BE734" i="43"/>
  <c r="BF734" i="43" s="1"/>
  <c r="BG734" i="43"/>
  <c r="BH734" i="43" s="1"/>
  <c r="BI734" i="43"/>
  <c r="BJ734" i="43" s="1"/>
  <c r="BE735" i="43"/>
  <c r="BF735" i="43" s="1"/>
  <c r="BG735" i="43"/>
  <c r="BH735" i="43" s="1"/>
  <c r="BI735" i="43"/>
  <c r="BJ735" i="43" s="1"/>
  <c r="BE736" i="43"/>
  <c r="BF736" i="43" s="1"/>
  <c r="BG736" i="43"/>
  <c r="BH736" i="43" s="1"/>
  <c r="BI736" i="43"/>
  <c r="BJ736" i="43" s="1"/>
  <c r="BE737" i="43"/>
  <c r="BF737" i="43" s="1"/>
  <c r="BG737" i="43"/>
  <c r="BH737" i="43" s="1"/>
  <c r="BI737" i="43"/>
  <c r="BJ737" i="43" s="1"/>
  <c r="BE738" i="43"/>
  <c r="BF738" i="43" s="1"/>
  <c r="BG738" i="43"/>
  <c r="BH738" i="43" s="1"/>
  <c r="BI738" i="43"/>
  <c r="BJ738" i="43" s="1"/>
  <c r="BE739" i="43"/>
  <c r="BF739" i="43" s="1"/>
  <c r="BG739" i="43"/>
  <c r="BH739" i="43" s="1"/>
  <c r="BI739" i="43"/>
  <c r="BJ739" i="43" s="1"/>
  <c r="BE740" i="43"/>
  <c r="BF740" i="43" s="1"/>
  <c r="BG740" i="43"/>
  <c r="BH740" i="43" s="1"/>
  <c r="BI740" i="43"/>
  <c r="BJ740" i="43" s="1"/>
  <c r="BE741" i="43"/>
  <c r="BF741" i="43" s="1"/>
  <c r="BG741" i="43"/>
  <c r="BH741" i="43" s="1"/>
  <c r="BI741" i="43"/>
  <c r="BJ741" i="43" s="1"/>
  <c r="BE742" i="43"/>
  <c r="BF742" i="43" s="1"/>
  <c r="BG742" i="43"/>
  <c r="BH742" i="43" s="1"/>
  <c r="BI742" i="43"/>
  <c r="BJ742" i="43" s="1"/>
  <c r="BE743" i="43"/>
  <c r="BF743" i="43" s="1"/>
  <c r="BG743" i="43"/>
  <c r="BH743" i="43" s="1"/>
  <c r="BI743" i="43"/>
  <c r="BJ743" i="43" s="1"/>
  <c r="BE744" i="43"/>
  <c r="BF744" i="43" s="1"/>
  <c r="BG744" i="43"/>
  <c r="BH744" i="43" s="1"/>
  <c r="BI744" i="43"/>
  <c r="BJ744" i="43" s="1"/>
  <c r="BE745" i="43"/>
  <c r="BF745" i="43" s="1"/>
  <c r="BG745" i="43"/>
  <c r="BH745" i="43" s="1"/>
  <c r="BI745" i="43"/>
  <c r="BJ745" i="43" s="1"/>
  <c r="BE746" i="43"/>
  <c r="BF746" i="43" s="1"/>
  <c r="BG746" i="43"/>
  <c r="BH746" i="43" s="1"/>
  <c r="BI746" i="43"/>
  <c r="BJ746" i="43" s="1"/>
  <c r="BE747" i="43"/>
  <c r="BF747" i="43" s="1"/>
  <c r="BG747" i="43"/>
  <c r="BH747" i="43" s="1"/>
  <c r="BI747" i="43"/>
  <c r="BJ747" i="43" s="1"/>
  <c r="BE748" i="43"/>
  <c r="BF748" i="43" s="1"/>
  <c r="BG748" i="43"/>
  <c r="BH748" i="43" s="1"/>
  <c r="BI748" i="43"/>
  <c r="BJ748" i="43" s="1"/>
  <c r="BE749" i="43"/>
  <c r="BF749" i="43" s="1"/>
  <c r="BG749" i="43"/>
  <c r="BH749" i="43" s="1"/>
  <c r="BI749" i="43"/>
  <c r="BJ749" i="43" s="1"/>
  <c r="BE750" i="43"/>
  <c r="BF750" i="43" s="1"/>
  <c r="BG750" i="43"/>
  <c r="BH750" i="43" s="1"/>
  <c r="BI750" i="43"/>
  <c r="BJ750" i="43" s="1"/>
  <c r="BE751" i="43"/>
  <c r="BF751" i="43" s="1"/>
  <c r="BG751" i="43"/>
  <c r="BH751" i="43" s="1"/>
  <c r="BI751" i="43"/>
  <c r="BJ751" i="43" s="1"/>
  <c r="BE752" i="43"/>
  <c r="BF752" i="43" s="1"/>
  <c r="BG752" i="43"/>
  <c r="BH752" i="43" s="1"/>
  <c r="BI752" i="43"/>
  <c r="BJ752" i="43" s="1"/>
  <c r="BE753" i="43"/>
  <c r="BF753" i="43" s="1"/>
  <c r="BG753" i="43"/>
  <c r="BH753" i="43" s="1"/>
  <c r="BI753" i="43"/>
  <c r="BJ753" i="43" s="1"/>
  <c r="BE754" i="43"/>
  <c r="BF754" i="43" s="1"/>
  <c r="BG754" i="43"/>
  <c r="BH754" i="43" s="1"/>
  <c r="BI754" i="43"/>
  <c r="BJ754" i="43" s="1"/>
  <c r="BE755" i="43"/>
  <c r="BF755" i="43" s="1"/>
  <c r="BG755" i="43"/>
  <c r="BH755" i="43" s="1"/>
  <c r="BI755" i="43"/>
  <c r="BJ755" i="43" s="1"/>
  <c r="BE756" i="43"/>
  <c r="BF756" i="43" s="1"/>
  <c r="BG756" i="43"/>
  <c r="BH756" i="43" s="1"/>
  <c r="BI756" i="43"/>
  <c r="BJ756" i="43" s="1"/>
  <c r="BE757" i="43"/>
  <c r="BF757" i="43" s="1"/>
  <c r="BG757" i="43"/>
  <c r="BH757" i="43" s="1"/>
  <c r="BI757" i="43"/>
  <c r="BJ757" i="43" s="1"/>
  <c r="BE758" i="43"/>
  <c r="BF758" i="43" s="1"/>
  <c r="BG758" i="43"/>
  <c r="BH758" i="43" s="1"/>
  <c r="BI758" i="43"/>
  <c r="BJ758" i="43" s="1"/>
  <c r="BE759" i="43"/>
  <c r="BF759" i="43" s="1"/>
  <c r="BG759" i="43"/>
  <c r="BH759" i="43" s="1"/>
  <c r="BI759" i="43"/>
  <c r="BJ759" i="43" s="1"/>
  <c r="BE760" i="43"/>
  <c r="BF760" i="43" s="1"/>
  <c r="BG760" i="43"/>
  <c r="BH760" i="43" s="1"/>
  <c r="BI760" i="43"/>
  <c r="BJ760" i="43" s="1"/>
  <c r="BE761" i="43"/>
  <c r="BF761" i="43" s="1"/>
  <c r="BG761" i="43"/>
  <c r="BH761" i="43" s="1"/>
  <c r="BI761" i="43"/>
  <c r="BJ761" i="43" s="1"/>
  <c r="BE762" i="43"/>
  <c r="BF762" i="43" s="1"/>
  <c r="BG762" i="43"/>
  <c r="BH762" i="43" s="1"/>
  <c r="BI762" i="43"/>
  <c r="BJ762" i="43" s="1"/>
  <c r="BE763" i="43"/>
  <c r="BF763" i="43" s="1"/>
  <c r="BG763" i="43"/>
  <c r="BH763" i="43" s="1"/>
  <c r="BI763" i="43"/>
  <c r="BJ763" i="43" s="1"/>
  <c r="BE764" i="43"/>
  <c r="BF764" i="43" s="1"/>
  <c r="BG764" i="43"/>
  <c r="BH764" i="43" s="1"/>
  <c r="BI764" i="43"/>
  <c r="BJ764" i="43" s="1"/>
  <c r="BE765" i="43"/>
  <c r="BF765" i="43" s="1"/>
  <c r="BG765" i="43"/>
  <c r="BH765" i="43" s="1"/>
  <c r="BI765" i="43"/>
  <c r="BJ765" i="43" s="1"/>
  <c r="BE766" i="43"/>
  <c r="BF766" i="43" s="1"/>
  <c r="BG766" i="43"/>
  <c r="BH766" i="43" s="1"/>
  <c r="BI766" i="43"/>
  <c r="BJ766" i="43" s="1"/>
  <c r="BE767" i="43"/>
  <c r="BF767" i="43" s="1"/>
  <c r="BG767" i="43"/>
  <c r="BH767" i="43" s="1"/>
  <c r="BI767" i="43"/>
  <c r="BJ767" i="43" s="1"/>
  <c r="BE768" i="43"/>
  <c r="BF768" i="43" s="1"/>
  <c r="BG768" i="43"/>
  <c r="BH768" i="43" s="1"/>
  <c r="BI768" i="43"/>
  <c r="BJ768" i="43" s="1"/>
  <c r="BE769" i="43"/>
  <c r="BF769" i="43" s="1"/>
  <c r="BG769" i="43"/>
  <c r="BH769" i="43" s="1"/>
  <c r="BI769" i="43"/>
  <c r="BJ769" i="43" s="1"/>
  <c r="BE770" i="43"/>
  <c r="BF770" i="43" s="1"/>
  <c r="BG770" i="43"/>
  <c r="BH770" i="43" s="1"/>
  <c r="BI770" i="43"/>
  <c r="BJ770" i="43" s="1"/>
  <c r="BE771" i="43"/>
  <c r="BF771" i="43" s="1"/>
  <c r="BG771" i="43"/>
  <c r="BH771" i="43" s="1"/>
  <c r="BI771" i="43"/>
  <c r="BJ771" i="43" s="1"/>
  <c r="BE772" i="43"/>
  <c r="BF772" i="43" s="1"/>
  <c r="BG772" i="43"/>
  <c r="BH772" i="43" s="1"/>
  <c r="BI772" i="43"/>
  <c r="BJ772" i="43" s="1"/>
  <c r="BE773" i="43"/>
  <c r="BF773" i="43" s="1"/>
  <c r="BG773" i="43"/>
  <c r="BH773" i="43" s="1"/>
  <c r="BI773" i="43"/>
  <c r="BJ773" i="43" s="1"/>
  <c r="BE774" i="43"/>
  <c r="BF774" i="43" s="1"/>
  <c r="BG774" i="43"/>
  <c r="BH774" i="43" s="1"/>
  <c r="BI774" i="43"/>
  <c r="BJ774" i="43" s="1"/>
  <c r="BE775" i="43"/>
  <c r="BF775" i="43" s="1"/>
  <c r="BG775" i="43"/>
  <c r="BH775" i="43" s="1"/>
  <c r="BI775" i="43"/>
  <c r="BJ775" i="43" s="1"/>
  <c r="BE776" i="43"/>
  <c r="BF776" i="43" s="1"/>
  <c r="BG776" i="43"/>
  <c r="BH776" i="43" s="1"/>
  <c r="BI776" i="43"/>
  <c r="BJ776" i="43" s="1"/>
  <c r="BE777" i="43"/>
  <c r="BF777" i="43" s="1"/>
  <c r="BG777" i="43"/>
  <c r="BH777" i="43" s="1"/>
  <c r="BI777" i="43"/>
  <c r="BJ777" i="43" s="1"/>
  <c r="BE778" i="43"/>
  <c r="BF778" i="43" s="1"/>
  <c r="BG778" i="43"/>
  <c r="BH778" i="43" s="1"/>
  <c r="BI778" i="43"/>
  <c r="BJ778" i="43" s="1"/>
  <c r="BE779" i="43"/>
  <c r="BF779" i="43" s="1"/>
  <c r="BG779" i="43"/>
  <c r="BH779" i="43" s="1"/>
  <c r="BI779" i="43"/>
  <c r="BJ779" i="43" s="1"/>
  <c r="BE780" i="43"/>
  <c r="BF780" i="43" s="1"/>
  <c r="BG780" i="43"/>
  <c r="BH780" i="43" s="1"/>
  <c r="BI780" i="43"/>
  <c r="BJ780" i="43" s="1"/>
  <c r="BE781" i="43"/>
  <c r="BF781" i="43" s="1"/>
  <c r="BG781" i="43"/>
  <c r="BH781" i="43" s="1"/>
  <c r="BI781" i="43"/>
  <c r="BJ781" i="43" s="1"/>
  <c r="BE782" i="43"/>
  <c r="BF782" i="43" s="1"/>
  <c r="BG782" i="43"/>
  <c r="BH782" i="43" s="1"/>
  <c r="BI782" i="43"/>
  <c r="BJ782" i="43" s="1"/>
  <c r="BE783" i="43"/>
  <c r="BF783" i="43" s="1"/>
  <c r="BG783" i="43"/>
  <c r="BH783" i="43" s="1"/>
  <c r="BI783" i="43"/>
  <c r="BJ783" i="43" s="1"/>
  <c r="BE784" i="43"/>
  <c r="BF784" i="43" s="1"/>
  <c r="BG784" i="43"/>
  <c r="BH784" i="43" s="1"/>
  <c r="BI784" i="43"/>
  <c r="BJ784" i="43" s="1"/>
  <c r="BE785" i="43"/>
  <c r="BF785" i="43" s="1"/>
  <c r="BG785" i="43"/>
  <c r="BH785" i="43" s="1"/>
  <c r="BI785" i="43"/>
  <c r="BJ785" i="43" s="1"/>
  <c r="BE786" i="43"/>
  <c r="BF786" i="43" s="1"/>
  <c r="BG786" i="43"/>
  <c r="BH786" i="43" s="1"/>
  <c r="BI786" i="43"/>
  <c r="BJ786" i="43" s="1"/>
  <c r="BE787" i="43"/>
  <c r="BF787" i="43" s="1"/>
  <c r="BG787" i="43"/>
  <c r="BH787" i="43" s="1"/>
  <c r="BI787" i="43"/>
  <c r="BJ787" i="43" s="1"/>
  <c r="BE788" i="43"/>
  <c r="BF788" i="43" s="1"/>
  <c r="BG788" i="43"/>
  <c r="BH788" i="43" s="1"/>
  <c r="BI788" i="43"/>
  <c r="BJ788" i="43" s="1"/>
  <c r="BE789" i="43"/>
  <c r="BF789" i="43" s="1"/>
  <c r="BG789" i="43"/>
  <c r="BH789" i="43" s="1"/>
  <c r="BI789" i="43"/>
  <c r="BJ789" i="43" s="1"/>
  <c r="BE790" i="43"/>
  <c r="BF790" i="43" s="1"/>
  <c r="BG790" i="43"/>
  <c r="BH790" i="43" s="1"/>
  <c r="BI790" i="43"/>
  <c r="BJ790" i="43" s="1"/>
  <c r="BE791" i="43"/>
  <c r="BF791" i="43" s="1"/>
  <c r="BG791" i="43"/>
  <c r="BH791" i="43" s="1"/>
  <c r="BI791" i="43"/>
  <c r="BJ791" i="43" s="1"/>
  <c r="BE792" i="43"/>
  <c r="BF792" i="43" s="1"/>
  <c r="BG792" i="43"/>
  <c r="BH792" i="43" s="1"/>
  <c r="BI792" i="43"/>
  <c r="BJ792" i="43" s="1"/>
  <c r="BE793" i="43"/>
  <c r="BF793" i="43" s="1"/>
  <c r="BG793" i="43"/>
  <c r="BH793" i="43" s="1"/>
  <c r="BI793" i="43"/>
  <c r="BJ793" i="43" s="1"/>
  <c r="BE794" i="43"/>
  <c r="BF794" i="43" s="1"/>
  <c r="BG794" i="43"/>
  <c r="BH794" i="43" s="1"/>
  <c r="BI794" i="43"/>
  <c r="BJ794" i="43" s="1"/>
  <c r="BE795" i="43"/>
  <c r="BF795" i="43" s="1"/>
  <c r="BG795" i="43"/>
  <c r="BH795" i="43" s="1"/>
  <c r="BI795" i="43"/>
  <c r="BJ795" i="43" s="1"/>
  <c r="BE796" i="43"/>
  <c r="BF796" i="43" s="1"/>
  <c r="BG796" i="43"/>
  <c r="BH796" i="43" s="1"/>
  <c r="BI796" i="43"/>
  <c r="BJ796" i="43" s="1"/>
  <c r="BE797" i="43"/>
  <c r="BF797" i="43" s="1"/>
  <c r="BG797" i="43"/>
  <c r="BH797" i="43" s="1"/>
  <c r="BI797" i="43"/>
  <c r="BJ797" i="43" s="1"/>
  <c r="BE798" i="43"/>
  <c r="BF798" i="43" s="1"/>
  <c r="BG798" i="43"/>
  <c r="BH798" i="43" s="1"/>
  <c r="BI798" i="43"/>
  <c r="BJ798" i="43" s="1"/>
  <c r="BE799" i="43"/>
  <c r="BF799" i="43" s="1"/>
  <c r="BG799" i="43"/>
  <c r="BH799" i="43" s="1"/>
  <c r="BI799" i="43"/>
  <c r="BJ799" i="43" s="1"/>
  <c r="BE800" i="43"/>
  <c r="BF800" i="43" s="1"/>
  <c r="BG800" i="43"/>
  <c r="BH800" i="43" s="1"/>
  <c r="BI800" i="43"/>
  <c r="BJ800" i="43" s="1"/>
  <c r="BE801" i="43"/>
  <c r="BF801" i="43" s="1"/>
  <c r="BG801" i="43"/>
  <c r="BH801" i="43" s="1"/>
  <c r="BI801" i="43"/>
  <c r="BJ801" i="43" s="1"/>
  <c r="BE802" i="43"/>
  <c r="BF802" i="43" s="1"/>
  <c r="BG802" i="43"/>
  <c r="BH802" i="43" s="1"/>
  <c r="BI802" i="43"/>
  <c r="BJ802" i="43" s="1"/>
  <c r="BE803" i="43"/>
  <c r="BF803" i="43" s="1"/>
  <c r="BG803" i="43"/>
  <c r="BH803" i="43" s="1"/>
  <c r="BI803" i="43"/>
  <c r="BJ803" i="43" s="1"/>
  <c r="BE804" i="43"/>
  <c r="BF804" i="43" s="1"/>
  <c r="BG804" i="43"/>
  <c r="BH804" i="43" s="1"/>
  <c r="BI804" i="43"/>
  <c r="BJ804" i="43" s="1"/>
  <c r="BE805" i="43"/>
  <c r="BF805" i="43" s="1"/>
  <c r="BG805" i="43"/>
  <c r="BH805" i="43" s="1"/>
  <c r="BI805" i="43"/>
  <c r="BJ805" i="43" s="1"/>
  <c r="BE806" i="43"/>
  <c r="BF806" i="43" s="1"/>
  <c r="BG806" i="43"/>
  <c r="BH806" i="43" s="1"/>
  <c r="BI806" i="43"/>
  <c r="BJ806" i="43" s="1"/>
  <c r="BE807" i="43"/>
  <c r="BF807" i="43" s="1"/>
  <c r="BG807" i="43"/>
  <c r="BH807" i="43" s="1"/>
  <c r="BI807" i="43"/>
  <c r="BJ807" i="43" s="1"/>
  <c r="BE808" i="43"/>
  <c r="BF808" i="43" s="1"/>
  <c r="BG808" i="43"/>
  <c r="BH808" i="43" s="1"/>
  <c r="BI808" i="43"/>
  <c r="BJ808" i="43" s="1"/>
  <c r="BE809" i="43"/>
  <c r="BF809" i="43" s="1"/>
  <c r="BG809" i="43"/>
  <c r="BH809" i="43" s="1"/>
  <c r="BI809" i="43"/>
  <c r="BJ809" i="43" s="1"/>
  <c r="BE810" i="43"/>
  <c r="BF810" i="43" s="1"/>
  <c r="BG810" i="43"/>
  <c r="BH810" i="43" s="1"/>
  <c r="BI810" i="43"/>
  <c r="BJ810" i="43" s="1"/>
  <c r="BE811" i="43"/>
  <c r="BF811" i="43" s="1"/>
  <c r="BG811" i="43"/>
  <c r="BH811" i="43" s="1"/>
  <c r="BI811" i="43"/>
  <c r="BJ811" i="43" s="1"/>
  <c r="BE812" i="43"/>
  <c r="BF812" i="43" s="1"/>
  <c r="BG812" i="43"/>
  <c r="BH812" i="43" s="1"/>
  <c r="BI812" i="43"/>
  <c r="BJ812" i="43" s="1"/>
  <c r="BE813" i="43"/>
  <c r="BF813" i="43" s="1"/>
  <c r="BG813" i="43"/>
  <c r="BH813" i="43" s="1"/>
  <c r="BI813" i="43"/>
  <c r="BJ813" i="43" s="1"/>
  <c r="BE814" i="43"/>
  <c r="BF814" i="43" s="1"/>
  <c r="BG814" i="43"/>
  <c r="BH814" i="43" s="1"/>
  <c r="BI814" i="43"/>
  <c r="BJ814" i="43" s="1"/>
  <c r="BE815" i="43"/>
  <c r="BF815" i="43" s="1"/>
  <c r="BG815" i="43"/>
  <c r="BH815" i="43" s="1"/>
  <c r="BI815" i="43"/>
  <c r="BJ815" i="43" s="1"/>
  <c r="BE816" i="43"/>
  <c r="BF816" i="43" s="1"/>
  <c r="BG816" i="43"/>
  <c r="BH816" i="43" s="1"/>
  <c r="BI816" i="43"/>
  <c r="BJ816" i="43" s="1"/>
  <c r="BE817" i="43"/>
  <c r="BF817" i="43" s="1"/>
  <c r="BG817" i="43"/>
  <c r="BH817" i="43" s="1"/>
  <c r="BI817" i="43"/>
  <c r="BJ817" i="43" s="1"/>
  <c r="BE818" i="43"/>
  <c r="BF818" i="43" s="1"/>
  <c r="BG818" i="43"/>
  <c r="BH818" i="43" s="1"/>
  <c r="BI818" i="43"/>
  <c r="BJ818" i="43" s="1"/>
  <c r="BE819" i="43"/>
  <c r="BF819" i="43" s="1"/>
  <c r="BG819" i="43"/>
  <c r="BH819" i="43" s="1"/>
  <c r="BI819" i="43"/>
  <c r="BJ819" i="43" s="1"/>
  <c r="BE820" i="43"/>
  <c r="BF820" i="43" s="1"/>
  <c r="BG820" i="43"/>
  <c r="BH820" i="43" s="1"/>
  <c r="BI820" i="43"/>
  <c r="BJ820" i="43" s="1"/>
  <c r="BE821" i="43"/>
  <c r="BF821" i="43" s="1"/>
  <c r="BG821" i="43"/>
  <c r="BH821" i="43" s="1"/>
  <c r="BI821" i="43"/>
  <c r="BJ821" i="43" s="1"/>
  <c r="BE822" i="43"/>
  <c r="BF822" i="43" s="1"/>
  <c r="BG822" i="43"/>
  <c r="BH822" i="43" s="1"/>
  <c r="BI822" i="43"/>
  <c r="BJ822" i="43" s="1"/>
  <c r="BE823" i="43"/>
  <c r="BF823" i="43" s="1"/>
  <c r="BG823" i="43"/>
  <c r="BH823" i="43" s="1"/>
  <c r="BI823" i="43"/>
  <c r="BJ823" i="43" s="1"/>
  <c r="BE824" i="43"/>
  <c r="BF824" i="43" s="1"/>
  <c r="BG824" i="43"/>
  <c r="BH824" i="43" s="1"/>
  <c r="BI824" i="43"/>
  <c r="BJ824" i="43" s="1"/>
  <c r="BE825" i="43"/>
  <c r="BF825" i="43" s="1"/>
  <c r="BG825" i="43"/>
  <c r="BH825" i="43" s="1"/>
  <c r="BI825" i="43"/>
  <c r="BJ825" i="43" s="1"/>
  <c r="BE826" i="43"/>
  <c r="BF826" i="43" s="1"/>
  <c r="BG826" i="43"/>
  <c r="BH826" i="43" s="1"/>
  <c r="BI826" i="43"/>
  <c r="BJ826" i="43" s="1"/>
  <c r="BE827" i="43"/>
  <c r="BF827" i="43" s="1"/>
  <c r="BG827" i="43"/>
  <c r="BH827" i="43" s="1"/>
  <c r="BI827" i="43"/>
  <c r="BJ827" i="43" s="1"/>
  <c r="BE828" i="43"/>
  <c r="BF828" i="43" s="1"/>
  <c r="BG828" i="43"/>
  <c r="BH828" i="43" s="1"/>
  <c r="BI828" i="43"/>
  <c r="BJ828" i="43" s="1"/>
  <c r="BE829" i="43"/>
  <c r="BF829" i="43" s="1"/>
  <c r="BG829" i="43"/>
  <c r="BH829" i="43" s="1"/>
  <c r="BI829" i="43"/>
  <c r="BJ829" i="43" s="1"/>
  <c r="BE830" i="43"/>
  <c r="BF830" i="43" s="1"/>
  <c r="BG830" i="43"/>
  <c r="BH830" i="43" s="1"/>
  <c r="BI830" i="43"/>
  <c r="BJ830" i="43" s="1"/>
  <c r="BE831" i="43"/>
  <c r="BF831" i="43" s="1"/>
  <c r="BG831" i="43"/>
  <c r="BH831" i="43" s="1"/>
  <c r="BI831" i="43"/>
  <c r="BJ831" i="43" s="1"/>
  <c r="BE832" i="43"/>
  <c r="BF832" i="43" s="1"/>
  <c r="BG832" i="43"/>
  <c r="BH832" i="43" s="1"/>
  <c r="BI832" i="43"/>
  <c r="BJ832" i="43" s="1"/>
  <c r="BE833" i="43"/>
  <c r="BF833" i="43" s="1"/>
  <c r="BG833" i="43"/>
  <c r="BH833" i="43" s="1"/>
  <c r="BI833" i="43"/>
  <c r="BJ833" i="43" s="1"/>
  <c r="BE834" i="43"/>
  <c r="BF834" i="43" s="1"/>
  <c r="BG834" i="43"/>
  <c r="BH834" i="43" s="1"/>
  <c r="BI834" i="43"/>
  <c r="BJ834" i="43" s="1"/>
  <c r="BE835" i="43"/>
  <c r="BF835" i="43" s="1"/>
  <c r="BG835" i="43"/>
  <c r="BH835" i="43" s="1"/>
  <c r="BI835" i="43"/>
  <c r="BJ835" i="43" s="1"/>
  <c r="BE836" i="43"/>
  <c r="BF836" i="43" s="1"/>
  <c r="BG836" i="43"/>
  <c r="BH836" i="43" s="1"/>
  <c r="BI836" i="43"/>
  <c r="BJ836" i="43" s="1"/>
  <c r="BE837" i="43"/>
  <c r="BF837" i="43" s="1"/>
  <c r="BG837" i="43"/>
  <c r="BH837" i="43" s="1"/>
  <c r="BI837" i="43"/>
  <c r="BJ837" i="43" s="1"/>
  <c r="BE838" i="43"/>
  <c r="BF838" i="43" s="1"/>
  <c r="BG838" i="43"/>
  <c r="BH838" i="43" s="1"/>
  <c r="BI838" i="43"/>
  <c r="BJ838" i="43" s="1"/>
  <c r="BE839" i="43"/>
  <c r="BF839" i="43" s="1"/>
  <c r="BG839" i="43"/>
  <c r="BH839" i="43" s="1"/>
  <c r="BI839" i="43"/>
  <c r="BJ839" i="43" s="1"/>
  <c r="BE840" i="43"/>
  <c r="BF840" i="43" s="1"/>
  <c r="BG840" i="43"/>
  <c r="BH840" i="43" s="1"/>
  <c r="BI840" i="43"/>
  <c r="BJ840" i="43" s="1"/>
  <c r="BE841" i="43"/>
  <c r="BF841" i="43" s="1"/>
  <c r="BG841" i="43"/>
  <c r="BH841" i="43" s="1"/>
  <c r="BI841" i="43"/>
  <c r="BJ841" i="43" s="1"/>
  <c r="BE842" i="43"/>
  <c r="BF842" i="43" s="1"/>
  <c r="BG842" i="43"/>
  <c r="BH842" i="43" s="1"/>
  <c r="BI842" i="43"/>
  <c r="BJ842" i="43" s="1"/>
  <c r="BE843" i="43"/>
  <c r="BF843" i="43" s="1"/>
  <c r="BG843" i="43"/>
  <c r="BH843" i="43" s="1"/>
  <c r="BI843" i="43"/>
  <c r="BJ843" i="43" s="1"/>
  <c r="BE844" i="43"/>
  <c r="BF844" i="43" s="1"/>
  <c r="BG844" i="43"/>
  <c r="BH844" i="43" s="1"/>
  <c r="BI844" i="43"/>
  <c r="BJ844" i="43" s="1"/>
  <c r="BE845" i="43"/>
  <c r="BF845" i="43" s="1"/>
  <c r="BG845" i="43"/>
  <c r="BH845" i="43" s="1"/>
  <c r="BI845" i="43"/>
  <c r="BJ845" i="43" s="1"/>
  <c r="BE846" i="43"/>
  <c r="BF846" i="43" s="1"/>
  <c r="BG846" i="43"/>
  <c r="BH846" i="43" s="1"/>
  <c r="BI846" i="43"/>
  <c r="BJ846" i="43" s="1"/>
  <c r="BE847" i="43"/>
  <c r="BF847" i="43" s="1"/>
  <c r="BG847" i="43"/>
  <c r="BH847" i="43" s="1"/>
  <c r="BI847" i="43"/>
  <c r="BJ847" i="43" s="1"/>
  <c r="BE848" i="43"/>
  <c r="BF848" i="43" s="1"/>
  <c r="BG848" i="43"/>
  <c r="BH848" i="43" s="1"/>
  <c r="BI848" i="43"/>
  <c r="BJ848" i="43" s="1"/>
  <c r="BE849" i="43"/>
  <c r="BF849" i="43" s="1"/>
  <c r="BG849" i="43"/>
  <c r="BH849" i="43" s="1"/>
  <c r="BI849" i="43"/>
  <c r="BJ849" i="43" s="1"/>
  <c r="BE850" i="43"/>
  <c r="BF850" i="43" s="1"/>
  <c r="BG850" i="43"/>
  <c r="BH850" i="43" s="1"/>
  <c r="BI850" i="43"/>
  <c r="BJ850" i="43" s="1"/>
  <c r="BE851" i="43"/>
  <c r="BF851" i="43" s="1"/>
  <c r="BG851" i="43"/>
  <c r="BH851" i="43" s="1"/>
  <c r="BI851" i="43"/>
  <c r="BJ851" i="43" s="1"/>
  <c r="BE852" i="43"/>
  <c r="BF852" i="43" s="1"/>
  <c r="BG852" i="43"/>
  <c r="BH852" i="43" s="1"/>
  <c r="BI852" i="43"/>
  <c r="BJ852" i="43" s="1"/>
  <c r="BE853" i="43"/>
  <c r="BF853" i="43" s="1"/>
  <c r="BG853" i="43"/>
  <c r="BH853" i="43" s="1"/>
  <c r="BI853" i="43"/>
  <c r="BJ853" i="43" s="1"/>
  <c r="BE854" i="43"/>
  <c r="BF854" i="43" s="1"/>
  <c r="BG854" i="43"/>
  <c r="BH854" i="43" s="1"/>
  <c r="BI854" i="43"/>
  <c r="BJ854" i="43" s="1"/>
  <c r="BE855" i="43"/>
  <c r="BF855" i="43" s="1"/>
  <c r="BG855" i="43"/>
  <c r="BH855" i="43" s="1"/>
  <c r="BI855" i="43"/>
  <c r="BJ855" i="43" s="1"/>
  <c r="BE856" i="43"/>
  <c r="BF856" i="43" s="1"/>
  <c r="BG856" i="43"/>
  <c r="BH856" i="43" s="1"/>
  <c r="BI856" i="43"/>
  <c r="BJ856" i="43" s="1"/>
  <c r="BE857" i="43"/>
  <c r="BF857" i="43" s="1"/>
  <c r="BG857" i="43"/>
  <c r="BH857" i="43" s="1"/>
  <c r="BI857" i="43"/>
  <c r="BJ857" i="43" s="1"/>
  <c r="BE858" i="43"/>
  <c r="BF858" i="43" s="1"/>
  <c r="BG858" i="43"/>
  <c r="BH858" i="43" s="1"/>
  <c r="BI858" i="43"/>
  <c r="BJ858" i="43" s="1"/>
  <c r="BE859" i="43"/>
  <c r="BF859" i="43" s="1"/>
  <c r="BG859" i="43"/>
  <c r="BH859" i="43" s="1"/>
  <c r="BI859" i="43"/>
  <c r="BJ859" i="43" s="1"/>
  <c r="BE860" i="43"/>
  <c r="BF860" i="43" s="1"/>
  <c r="BG860" i="43"/>
  <c r="BH860" i="43" s="1"/>
  <c r="BI860" i="43"/>
  <c r="BJ860" i="43" s="1"/>
  <c r="BE861" i="43"/>
  <c r="BF861" i="43" s="1"/>
  <c r="BG861" i="43"/>
  <c r="BH861" i="43" s="1"/>
  <c r="BI861" i="43"/>
  <c r="BJ861" i="43" s="1"/>
  <c r="BE862" i="43"/>
  <c r="BF862" i="43" s="1"/>
  <c r="BG862" i="43"/>
  <c r="BH862" i="43" s="1"/>
  <c r="BI862" i="43"/>
  <c r="BJ862" i="43" s="1"/>
  <c r="BE863" i="43"/>
  <c r="BF863" i="43" s="1"/>
  <c r="BG863" i="43"/>
  <c r="BH863" i="43" s="1"/>
  <c r="BI863" i="43"/>
  <c r="BJ863" i="43" s="1"/>
  <c r="BE864" i="43"/>
  <c r="BF864" i="43" s="1"/>
  <c r="BG864" i="43"/>
  <c r="BH864" i="43" s="1"/>
  <c r="BI864" i="43"/>
  <c r="BJ864" i="43" s="1"/>
  <c r="BE865" i="43"/>
  <c r="BF865" i="43" s="1"/>
  <c r="BG865" i="43"/>
  <c r="BH865" i="43" s="1"/>
  <c r="BI865" i="43"/>
  <c r="BJ865" i="43" s="1"/>
  <c r="BE866" i="43"/>
  <c r="BF866" i="43" s="1"/>
  <c r="BG866" i="43"/>
  <c r="BH866" i="43" s="1"/>
  <c r="BI866" i="43"/>
  <c r="BJ866" i="43" s="1"/>
  <c r="BE867" i="43"/>
  <c r="BF867" i="43" s="1"/>
  <c r="BG867" i="43"/>
  <c r="BH867" i="43" s="1"/>
  <c r="BI867" i="43"/>
  <c r="BJ867" i="43" s="1"/>
  <c r="BE868" i="43"/>
  <c r="BF868" i="43" s="1"/>
  <c r="BG868" i="43"/>
  <c r="BH868" i="43" s="1"/>
  <c r="BI868" i="43"/>
  <c r="BJ868" i="43" s="1"/>
  <c r="BE869" i="43"/>
  <c r="BF869" i="43" s="1"/>
  <c r="BG869" i="43"/>
  <c r="BH869" i="43" s="1"/>
  <c r="BI869" i="43"/>
  <c r="BJ869" i="43" s="1"/>
  <c r="BE870" i="43"/>
  <c r="BF870" i="43" s="1"/>
  <c r="BG870" i="43"/>
  <c r="BH870" i="43" s="1"/>
  <c r="BI870" i="43"/>
  <c r="BJ870" i="43" s="1"/>
  <c r="BE871" i="43"/>
  <c r="BF871" i="43" s="1"/>
  <c r="BG871" i="43"/>
  <c r="BH871" i="43" s="1"/>
  <c r="BI871" i="43"/>
  <c r="BJ871" i="43" s="1"/>
  <c r="BE872" i="43"/>
  <c r="BF872" i="43" s="1"/>
  <c r="BG872" i="43"/>
  <c r="BH872" i="43" s="1"/>
  <c r="BI872" i="43"/>
  <c r="BJ872" i="43" s="1"/>
  <c r="BE873" i="43"/>
  <c r="BF873" i="43" s="1"/>
  <c r="BG873" i="43"/>
  <c r="BH873" i="43" s="1"/>
  <c r="BI873" i="43"/>
  <c r="BJ873" i="43" s="1"/>
  <c r="BE874" i="43"/>
  <c r="BF874" i="43" s="1"/>
  <c r="BG874" i="43"/>
  <c r="BH874" i="43" s="1"/>
  <c r="BI874" i="43"/>
  <c r="BJ874" i="43" s="1"/>
  <c r="BE875" i="43"/>
  <c r="BF875" i="43" s="1"/>
  <c r="BG875" i="43"/>
  <c r="BH875" i="43" s="1"/>
  <c r="BI875" i="43"/>
  <c r="BJ875" i="43" s="1"/>
  <c r="BE876" i="43"/>
  <c r="BF876" i="43" s="1"/>
  <c r="BG876" i="43"/>
  <c r="BH876" i="43" s="1"/>
  <c r="BI876" i="43"/>
  <c r="BJ876" i="43" s="1"/>
  <c r="BE877" i="43"/>
  <c r="BF877" i="43" s="1"/>
  <c r="BG877" i="43"/>
  <c r="BH877" i="43" s="1"/>
  <c r="BI877" i="43"/>
  <c r="BJ877" i="43" s="1"/>
  <c r="BE878" i="43"/>
  <c r="BF878" i="43" s="1"/>
  <c r="BG878" i="43"/>
  <c r="BH878" i="43" s="1"/>
  <c r="BI878" i="43"/>
  <c r="BJ878" i="43" s="1"/>
  <c r="BE879" i="43"/>
  <c r="BF879" i="43" s="1"/>
  <c r="BG879" i="43"/>
  <c r="BH879" i="43" s="1"/>
  <c r="BI879" i="43"/>
  <c r="BJ879" i="43" s="1"/>
  <c r="BE880" i="43"/>
  <c r="BF880" i="43" s="1"/>
  <c r="BG880" i="43"/>
  <c r="BH880" i="43" s="1"/>
  <c r="BI880" i="43"/>
  <c r="BJ880" i="43" s="1"/>
  <c r="BE881" i="43"/>
  <c r="BF881" i="43" s="1"/>
  <c r="BG881" i="43"/>
  <c r="BH881" i="43" s="1"/>
  <c r="BI881" i="43"/>
  <c r="BJ881" i="43" s="1"/>
  <c r="BE882" i="43"/>
  <c r="BF882" i="43" s="1"/>
  <c r="BG882" i="43"/>
  <c r="BH882" i="43" s="1"/>
  <c r="BI882" i="43"/>
  <c r="BJ882" i="43" s="1"/>
  <c r="BE883" i="43"/>
  <c r="BF883" i="43" s="1"/>
  <c r="BG883" i="43"/>
  <c r="BH883" i="43" s="1"/>
  <c r="BI883" i="43"/>
  <c r="BJ883" i="43" s="1"/>
  <c r="BE884" i="43"/>
  <c r="BF884" i="43" s="1"/>
  <c r="BG884" i="43"/>
  <c r="BH884" i="43" s="1"/>
  <c r="BI884" i="43"/>
  <c r="BJ884" i="43" s="1"/>
  <c r="BE885" i="43"/>
  <c r="BF885" i="43" s="1"/>
  <c r="BG885" i="43"/>
  <c r="BH885" i="43" s="1"/>
  <c r="BI885" i="43"/>
  <c r="BJ885" i="43" s="1"/>
  <c r="BE886" i="43"/>
  <c r="BF886" i="43" s="1"/>
  <c r="BG886" i="43"/>
  <c r="BH886" i="43" s="1"/>
  <c r="BI886" i="43"/>
  <c r="BJ886" i="43" s="1"/>
  <c r="BE887" i="43"/>
  <c r="BF887" i="43" s="1"/>
  <c r="BG887" i="43"/>
  <c r="BH887" i="43" s="1"/>
  <c r="BI887" i="43"/>
  <c r="BJ887" i="43" s="1"/>
  <c r="BE888" i="43"/>
  <c r="BF888" i="43" s="1"/>
  <c r="BG888" i="43"/>
  <c r="BH888" i="43" s="1"/>
  <c r="BI888" i="43"/>
  <c r="BJ888" i="43" s="1"/>
  <c r="BE889" i="43"/>
  <c r="BF889" i="43" s="1"/>
  <c r="BG889" i="43"/>
  <c r="BH889" i="43" s="1"/>
  <c r="BI889" i="43"/>
  <c r="BJ889" i="43" s="1"/>
  <c r="BE890" i="43"/>
  <c r="BF890" i="43" s="1"/>
  <c r="BG890" i="43"/>
  <c r="BH890" i="43" s="1"/>
  <c r="BI890" i="43"/>
  <c r="BJ890" i="43" s="1"/>
  <c r="BE891" i="43"/>
  <c r="BF891" i="43" s="1"/>
  <c r="BG891" i="43"/>
  <c r="BH891" i="43" s="1"/>
  <c r="BI891" i="43"/>
  <c r="BJ891" i="43" s="1"/>
  <c r="BE892" i="43"/>
  <c r="BF892" i="43" s="1"/>
  <c r="BG892" i="43"/>
  <c r="BH892" i="43" s="1"/>
  <c r="BI892" i="43"/>
  <c r="BJ892" i="43" s="1"/>
  <c r="BE893" i="43"/>
  <c r="BF893" i="43" s="1"/>
  <c r="BG893" i="43"/>
  <c r="BH893" i="43" s="1"/>
  <c r="BI893" i="43"/>
  <c r="BJ893" i="43" s="1"/>
  <c r="BE894" i="43"/>
  <c r="BF894" i="43" s="1"/>
  <c r="BG894" i="43"/>
  <c r="BH894" i="43" s="1"/>
  <c r="BI894" i="43"/>
  <c r="BJ894" i="43" s="1"/>
  <c r="BE895" i="43"/>
  <c r="BF895" i="43" s="1"/>
  <c r="BG895" i="43"/>
  <c r="BH895" i="43" s="1"/>
  <c r="BI895" i="43"/>
  <c r="BJ895" i="43" s="1"/>
  <c r="BE896" i="43"/>
  <c r="BF896" i="43" s="1"/>
  <c r="BG896" i="43"/>
  <c r="BH896" i="43" s="1"/>
  <c r="BI896" i="43"/>
  <c r="BJ896" i="43" s="1"/>
  <c r="BE897" i="43"/>
  <c r="BF897" i="43" s="1"/>
  <c r="BG897" i="43"/>
  <c r="BH897" i="43" s="1"/>
  <c r="BI897" i="43"/>
  <c r="BJ897" i="43" s="1"/>
  <c r="BE898" i="43"/>
  <c r="BF898" i="43" s="1"/>
  <c r="BG898" i="43"/>
  <c r="BH898" i="43" s="1"/>
  <c r="BI898" i="43"/>
  <c r="BJ898" i="43" s="1"/>
  <c r="BE899" i="43"/>
  <c r="BF899" i="43" s="1"/>
  <c r="BG899" i="43"/>
  <c r="BH899" i="43" s="1"/>
  <c r="BI899" i="43"/>
  <c r="BJ899" i="43" s="1"/>
  <c r="BE900" i="43"/>
  <c r="BF900" i="43" s="1"/>
  <c r="BG900" i="43"/>
  <c r="BH900" i="43" s="1"/>
  <c r="BI900" i="43"/>
  <c r="BJ900" i="43" s="1"/>
  <c r="BE901" i="43"/>
  <c r="BF901" i="43" s="1"/>
  <c r="BG901" i="43"/>
  <c r="BH901" i="43" s="1"/>
  <c r="BI901" i="43"/>
  <c r="BJ901" i="43" s="1"/>
  <c r="BI4" i="43"/>
  <c r="BJ4" i="43" s="1"/>
  <c r="BG4" i="43"/>
  <c r="BH4" i="43" s="1"/>
  <c r="BE4" i="43"/>
  <c r="BF4" i="43" s="1"/>
  <c r="AU8" i="43"/>
  <c r="AV8" i="43" s="1"/>
  <c r="AU9" i="43"/>
  <c r="AV9" i="43" s="1"/>
  <c r="AU10" i="43"/>
  <c r="AV10" i="43" s="1"/>
  <c r="AU11" i="43"/>
  <c r="AV11" i="43" s="1"/>
  <c r="AU12" i="43"/>
  <c r="AV12" i="43" s="1"/>
  <c r="AU13" i="43"/>
  <c r="AV13" i="43" s="1"/>
  <c r="AU14" i="43"/>
  <c r="AV14" i="43" s="1"/>
  <c r="AU15" i="43"/>
  <c r="AV15" i="43" s="1"/>
  <c r="AU16" i="43"/>
  <c r="AV16" i="43" s="1"/>
  <c r="AU17" i="43"/>
  <c r="AV17" i="43" s="1"/>
  <c r="AU18" i="43"/>
  <c r="AV18" i="43" s="1"/>
  <c r="AU19" i="43"/>
  <c r="AV19" i="43" s="1"/>
  <c r="AU20" i="43"/>
  <c r="AV20" i="43" s="1"/>
  <c r="AU21" i="43"/>
  <c r="AV21" i="43" s="1"/>
  <c r="AU22" i="43"/>
  <c r="AV22" i="43" s="1"/>
  <c r="AU23" i="43"/>
  <c r="AV23" i="43" s="1"/>
  <c r="AU24" i="43"/>
  <c r="AV24" i="43" s="1"/>
  <c r="AU25" i="43"/>
  <c r="AV25" i="43" s="1"/>
  <c r="AU26" i="43"/>
  <c r="AV26" i="43" s="1"/>
  <c r="AU27" i="43"/>
  <c r="AV27" i="43" s="1"/>
  <c r="AU28" i="43"/>
  <c r="AV28" i="43" s="1"/>
  <c r="AU29" i="43"/>
  <c r="AV29" i="43" s="1"/>
  <c r="AU30" i="43"/>
  <c r="AV30" i="43" s="1"/>
  <c r="AU31" i="43"/>
  <c r="AV31" i="43" s="1"/>
  <c r="AU32" i="43"/>
  <c r="AV32" i="43" s="1"/>
  <c r="AU33" i="43"/>
  <c r="AV33" i="43" s="1"/>
  <c r="AU34" i="43"/>
  <c r="AV34" i="43" s="1"/>
  <c r="AU35" i="43"/>
  <c r="AV35" i="43" s="1"/>
  <c r="AU36" i="43"/>
  <c r="AV36" i="43" s="1"/>
  <c r="AU37" i="43"/>
  <c r="AV37" i="43" s="1"/>
  <c r="AU38" i="43"/>
  <c r="AV38" i="43" s="1"/>
  <c r="AU39" i="43"/>
  <c r="AV39" i="43" s="1"/>
  <c r="AU40" i="43"/>
  <c r="AV40" i="43" s="1"/>
  <c r="AU41" i="43"/>
  <c r="AV41" i="43" s="1"/>
  <c r="AU42" i="43"/>
  <c r="AV42" i="43" s="1"/>
  <c r="AU43" i="43"/>
  <c r="AV43" i="43" s="1"/>
  <c r="AU44" i="43"/>
  <c r="AV44" i="43" s="1"/>
  <c r="AU45" i="43"/>
  <c r="AV45" i="43" s="1"/>
  <c r="AU46" i="43"/>
  <c r="AV46" i="43" s="1"/>
  <c r="AU47" i="43"/>
  <c r="AV47" i="43" s="1"/>
  <c r="AU48" i="43"/>
  <c r="AV48" i="43" s="1"/>
  <c r="AU49" i="43"/>
  <c r="AV49" i="43" s="1"/>
  <c r="AU50" i="43"/>
  <c r="AV50" i="43" s="1"/>
  <c r="AU51" i="43"/>
  <c r="AV51" i="43" s="1"/>
  <c r="AU52" i="43"/>
  <c r="AV52" i="43" s="1"/>
  <c r="AU53" i="43"/>
  <c r="AV53" i="43" s="1"/>
  <c r="AU54" i="43"/>
  <c r="AV54" i="43" s="1"/>
  <c r="AU55" i="43"/>
  <c r="AV55" i="43" s="1"/>
  <c r="AU56" i="43"/>
  <c r="AV56" i="43" s="1"/>
  <c r="AU57" i="43"/>
  <c r="AV57" i="43" s="1"/>
  <c r="AU58" i="43"/>
  <c r="AV58" i="43" s="1"/>
  <c r="AU59" i="43"/>
  <c r="AV59" i="43" s="1"/>
  <c r="AU60" i="43"/>
  <c r="AV60" i="43" s="1"/>
  <c r="AU61" i="43"/>
  <c r="AV61" i="43" s="1"/>
  <c r="AU62" i="43"/>
  <c r="AV62" i="43" s="1"/>
  <c r="AU63" i="43"/>
  <c r="AV63" i="43" s="1"/>
  <c r="AU64" i="43"/>
  <c r="AV64" i="43" s="1"/>
  <c r="AU65" i="43"/>
  <c r="AV65" i="43" s="1"/>
  <c r="AU66" i="43"/>
  <c r="AV66" i="43" s="1"/>
  <c r="AU67" i="43"/>
  <c r="AV67" i="43" s="1"/>
  <c r="AU68" i="43"/>
  <c r="AV68" i="43" s="1"/>
  <c r="AU69" i="43"/>
  <c r="AV69" i="43" s="1"/>
  <c r="AU70" i="43"/>
  <c r="AV70" i="43" s="1"/>
  <c r="AU71" i="43"/>
  <c r="AV71" i="43" s="1"/>
  <c r="AU72" i="43"/>
  <c r="AV72" i="43" s="1"/>
  <c r="AU73" i="43"/>
  <c r="AV73" i="43" s="1"/>
  <c r="AU74" i="43"/>
  <c r="AV74" i="43" s="1"/>
  <c r="AU75" i="43"/>
  <c r="AV75" i="43" s="1"/>
  <c r="AU76" i="43"/>
  <c r="AV76" i="43" s="1"/>
  <c r="AU77" i="43"/>
  <c r="AV77" i="43" s="1"/>
  <c r="AU78" i="43"/>
  <c r="AV78" i="43" s="1"/>
  <c r="AU79" i="43"/>
  <c r="AV79" i="43" s="1"/>
  <c r="AU80" i="43"/>
  <c r="AV80" i="43" s="1"/>
  <c r="AU81" i="43"/>
  <c r="AV81" i="43" s="1"/>
  <c r="AU82" i="43"/>
  <c r="AV82" i="43" s="1"/>
  <c r="AU83" i="43"/>
  <c r="AV83" i="43" s="1"/>
  <c r="AU84" i="43"/>
  <c r="AV84" i="43" s="1"/>
  <c r="AU85" i="43"/>
  <c r="AV85" i="43" s="1"/>
  <c r="AU86" i="43"/>
  <c r="AV86" i="43" s="1"/>
  <c r="AU87" i="43"/>
  <c r="AV87" i="43" s="1"/>
  <c r="AU88" i="43"/>
  <c r="AV88" i="43" s="1"/>
  <c r="AU89" i="43"/>
  <c r="AV89" i="43" s="1"/>
  <c r="AU90" i="43"/>
  <c r="AV90" i="43" s="1"/>
  <c r="AU91" i="43"/>
  <c r="AV91" i="43" s="1"/>
  <c r="AU92" i="43"/>
  <c r="AV92" i="43" s="1"/>
  <c r="AU93" i="43"/>
  <c r="AV93" i="43" s="1"/>
  <c r="AU94" i="43"/>
  <c r="AV94" i="43" s="1"/>
  <c r="AU95" i="43"/>
  <c r="AV95" i="43" s="1"/>
  <c r="AU96" i="43"/>
  <c r="AV96" i="43" s="1"/>
  <c r="AU97" i="43"/>
  <c r="AV97" i="43" s="1"/>
  <c r="AU98" i="43"/>
  <c r="AV98" i="43" s="1"/>
  <c r="AU99" i="43"/>
  <c r="AV99" i="43" s="1"/>
  <c r="AU100" i="43"/>
  <c r="AV100" i="43" s="1"/>
  <c r="AU101" i="43"/>
  <c r="AV101" i="43" s="1"/>
  <c r="AU102" i="43"/>
  <c r="AV102" i="43" s="1"/>
  <c r="AU103" i="43"/>
  <c r="AV103" i="43" s="1"/>
  <c r="AU104" i="43"/>
  <c r="AV104" i="43" s="1"/>
  <c r="AU105" i="43"/>
  <c r="AV105" i="43" s="1"/>
  <c r="AU106" i="43"/>
  <c r="AV106" i="43" s="1"/>
  <c r="AU107" i="43"/>
  <c r="AV107" i="43" s="1"/>
  <c r="AU108" i="43"/>
  <c r="AV108" i="43" s="1"/>
  <c r="AU109" i="43"/>
  <c r="AV109" i="43" s="1"/>
  <c r="AU110" i="43"/>
  <c r="AV110" i="43" s="1"/>
  <c r="AU111" i="43"/>
  <c r="AV111" i="43" s="1"/>
  <c r="AU112" i="43"/>
  <c r="AV112" i="43" s="1"/>
  <c r="AU113" i="43"/>
  <c r="AV113" i="43" s="1"/>
  <c r="AU114" i="43"/>
  <c r="AV114" i="43" s="1"/>
  <c r="AU115" i="43"/>
  <c r="AV115" i="43" s="1"/>
  <c r="AU116" i="43"/>
  <c r="AV116" i="43" s="1"/>
  <c r="AU117" i="43"/>
  <c r="AV117" i="43" s="1"/>
  <c r="AU118" i="43"/>
  <c r="AV118" i="43" s="1"/>
  <c r="AU119" i="43"/>
  <c r="AV119" i="43" s="1"/>
  <c r="AU120" i="43"/>
  <c r="AV120" i="43" s="1"/>
  <c r="AU121" i="43"/>
  <c r="AV121" i="43" s="1"/>
  <c r="AU122" i="43"/>
  <c r="AV122" i="43" s="1"/>
  <c r="AU123" i="43"/>
  <c r="AV123" i="43" s="1"/>
  <c r="AU124" i="43"/>
  <c r="AV124" i="43" s="1"/>
  <c r="AU125" i="43"/>
  <c r="AV125" i="43" s="1"/>
  <c r="AU126" i="43"/>
  <c r="AV126" i="43" s="1"/>
  <c r="AU127" i="43"/>
  <c r="AV127" i="43" s="1"/>
  <c r="AU128" i="43"/>
  <c r="AV128" i="43" s="1"/>
  <c r="AU129" i="43"/>
  <c r="AV129" i="43" s="1"/>
  <c r="AU130" i="43"/>
  <c r="AV130" i="43" s="1"/>
  <c r="AU131" i="43"/>
  <c r="AV131" i="43" s="1"/>
  <c r="AU132" i="43"/>
  <c r="AV132" i="43" s="1"/>
  <c r="AU133" i="43"/>
  <c r="AV133" i="43" s="1"/>
  <c r="AU134" i="43"/>
  <c r="AV134" i="43" s="1"/>
  <c r="AU135" i="43"/>
  <c r="AV135" i="43" s="1"/>
  <c r="AU136" i="43"/>
  <c r="AV136" i="43" s="1"/>
  <c r="AU137" i="43"/>
  <c r="AV137" i="43" s="1"/>
  <c r="AU138" i="43"/>
  <c r="AV138" i="43" s="1"/>
  <c r="AU139" i="43"/>
  <c r="AV139" i="43" s="1"/>
  <c r="AU140" i="43"/>
  <c r="AV140" i="43" s="1"/>
  <c r="AU141" i="43"/>
  <c r="AV141" i="43" s="1"/>
  <c r="AU142" i="43"/>
  <c r="AV142" i="43" s="1"/>
  <c r="AU143" i="43"/>
  <c r="AV143" i="43" s="1"/>
  <c r="AU144" i="43"/>
  <c r="AV144" i="43" s="1"/>
  <c r="AU145" i="43"/>
  <c r="AV145" i="43" s="1"/>
  <c r="AU146" i="43"/>
  <c r="AV146" i="43" s="1"/>
  <c r="AU147" i="43"/>
  <c r="AV147" i="43" s="1"/>
  <c r="AU148" i="43"/>
  <c r="AV148" i="43" s="1"/>
  <c r="AU149" i="43"/>
  <c r="AV149" i="43" s="1"/>
  <c r="AU150" i="43"/>
  <c r="AV150" i="43" s="1"/>
  <c r="AU151" i="43"/>
  <c r="AV151" i="43" s="1"/>
  <c r="AU152" i="43"/>
  <c r="AV152" i="43" s="1"/>
  <c r="AU153" i="43"/>
  <c r="AV153" i="43" s="1"/>
  <c r="AU154" i="43"/>
  <c r="AV154" i="43" s="1"/>
  <c r="AU155" i="43"/>
  <c r="AV155" i="43" s="1"/>
  <c r="AU156" i="43"/>
  <c r="AV156" i="43" s="1"/>
  <c r="AU157" i="43"/>
  <c r="AV157" i="43" s="1"/>
  <c r="AU158" i="43"/>
  <c r="AV158" i="43" s="1"/>
  <c r="AU159" i="43"/>
  <c r="AV159" i="43" s="1"/>
  <c r="AU160" i="43"/>
  <c r="AV160" i="43" s="1"/>
  <c r="AU161" i="43"/>
  <c r="AV161" i="43" s="1"/>
  <c r="AU162" i="43"/>
  <c r="AV162" i="43" s="1"/>
  <c r="AU163" i="43"/>
  <c r="AV163" i="43" s="1"/>
  <c r="AU164" i="43"/>
  <c r="AV164" i="43" s="1"/>
  <c r="AU165" i="43"/>
  <c r="AV165" i="43" s="1"/>
  <c r="AU166" i="43"/>
  <c r="AV166" i="43" s="1"/>
  <c r="AU167" i="43"/>
  <c r="AV167" i="43" s="1"/>
  <c r="AU168" i="43"/>
  <c r="AV168" i="43" s="1"/>
  <c r="AU169" i="43"/>
  <c r="AV169" i="43" s="1"/>
  <c r="AU170" i="43"/>
  <c r="AV170" i="43" s="1"/>
  <c r="AU171" i="43"/>
  <c r="AV171" i="43" s="1"/>
  <c r="AU172" i="43"/>
  <c r="AV172" i="43" s="1"/>
  <c r="AU173" i="43"/>
  <c r="AV173" i="43" s="1"/>
  <c r="AU174" i="43"/>
  <c r="AV174" i="43" s="1"/>
  <c r="AU175" i="43"/>
  <c r="AV175" i="43" s="1"/>
  <c r="AU176" i="43"/>
  <c r="AV176" i="43" s="1"/>
  <c r="AU177" i="43"/>
  <c r="AV177" i="43" s="1"/>
  <c r="AU178" i="43"/>
  <c r="AV178" i="43" s="1"/>
  <c r="AU179" i="43"/>
  <c r="AV179" i="43" s="1"/>
  <c r="AU180" i="43"/>
  <c r="AV180" i="43" s="1"/>
  <c r="AU181" i="43"/>
  <c r="AV181" i="43" s="1"/>
  <c r="AU182" i="43"/>
  <c r="AV182" i="43" s="1"/>
  <c r="AU183" i="43"/>
  <c r="AV183" i="43" s="1"/>
  <c r="AU184" i="43"/>
  <c r="AV184" i="43" s="1"/>
  <c r="AU185" i="43"/>
  <c r="AV185" i="43" s="1"/>
  <c r="AU186" i="43"/>
  <c r="AV186" i="43" s="1"/>
  <c r="AU187" i="43"/>
  <c r="AV187" i="43" s="1"/>
  <c r="AU188" i="43"/>
  <c r="AV188" i="43" s="1"/>
  <c r="AU189" i="43"/>
  <c r="AV189" i="43" s="1"/>
  <c r="AU190" i="43"/>
  <c r="AV190" i="43" s="1"/>
  <c r="AU191" i="43"/>
  <c r="AV191" i="43" s="1"/>
  <c r="AU192" i="43"/>
  <c r="AV192" i="43" s="1"/>
  <c r="AU193" i="43"/>
  <c r="AV193" i="43" s="1"/>
  <c r="AU194" i="43"/>
  <c r="AV194" i="43" s="1"/>
  <c r="AU195" i="43"/>
  <c r="AV195" i="43" s="1"/>
  <c r="AU196" i="43"/>
  <c r="AV196" i="43" s="1"/>
  <c r="AU197" i="43"/>
  <c r="AV197" i="43" s="1"/>
  <c r="AU198" i="43"/>
  <c r="AV198" i="43" s="1"/>
  <c r="AU199" i="43"/>
  <c r="AV199" i="43" s="1"/>
  <c r="AU200" i="43"/>
  <c r="AV200" i="43" s="1"/>
  <c r="AU201" i="43"/>
  <c r="AV201" i="43" s="1"/>
  <c r="AU202" i="43"/>
  <c r="AV202" i="43" s="1"/>
  <c r="AU203" i="43"/>
  <c r="AV203" i="43" s="1"/>
  <c r="AU204" i="43"/>
  <c r="AV204" i="43" s="1"/>
  <c r="AU205" i="43"/>
  <c r="AV205" i="43" s="1"/>
  <c r="AU206" i="43"/>
  <c r="AV206" i="43" s="1"/>
  <c r="AU207" i="43"/>
  <c r="AV207" i="43" s="1"/>
  <c r="AU208" i="43"/>
  <c r="AV208" i="43" s="1"/>
  <c r="AU209" i="43"/>
  <c r="AV209" i="43" s="1"/>
  <c r="AU210" i="43"/>
  <c r="AV210" i="43" s="1"/>
  <c r="AU211" i="43"/>
  <c r="AV211" i="43" s="1"/>
  <c r="AU212" i="43"/>
  <c r="AV212" i="43" s="1"/>
  <c r="AU213" i="43"/>
  <c r="AV213" i="43" s="1"/>
  <c r="AU214" i="43"/>
  <c r="AV214" i="43" s="1"/>
  <c r="AU215" i="43"/>
  <c r="AV215" i="43" s="1"/>
  <c r="AU216" i="43"/>
  <c r="AV216" i="43" s="1"/>
  <c r="AU217" i="43"/>
  <c r="AV217" i="43" s="1"/>
  <c r="AU218" i="43"/>
  <c r="AV218" i="43" s="1"/>
  <c r="AU219" i="43"/>
  <c r="AV219" i="43" s="1"/>
  <c r="AU220" i="43"/>
  <c r="AV220" i="43" s="1"/>
  <c r="AU221" i="43"/>
  <c r="AV221" i="43" s="1"/>
  <c r="AU222" i="43"/>
  <c r="AV222" i="43" s="1"/>
  <c r="AU223" i="43"/>
  <c r="AV223" i="43" s="1"/>
  <c r="AU224" i="43"/>
  <c r="AV224" i="43" s="1"/>
  <c r="AU225" i="43"/>
  <c r="AV225" i="43" s="1"/>
  <c r="AU226" i="43"/>
  <c r="AV226" i="43" s="1"/>
  <c r="AU227" i="43"/>
  <c r="AV227" i="43" s="1"/>
  <c r="AU228" i="43"/>
  <c r="AV228" i="43" s="1"/>
  <c r="AU229" i="43"/>
  <c r="AV229" i="43" s="1"/>
  <c r="AU230" i="43"/>
  <c r="AV230" i="43" s="1"/>
  <c r="AU231" i="43"/>
  <c r="AV231" i="43" s="1"/>
  <c r="AU232" i="43"/>
  <c r="AV232" i="43" s="1"/>
  <c r="AU233" i="43"/>
  <c r="AV233" i="43" s="1"/>
  <c r="AU234" i="43"/>
  <c r="AV234" i="43" s="1"/>
  <c r="AU235" i="43"/>
  <c r="AV235" i="43" s="1"/>
  <c r="AU236" i="43"/>
  <c r="AV236" i="43" s="1"/>
  <c r="AU237" i="43"/>
  <c r="AV237" i="43" s="1"/>
  <c r="AU238" i="43"/>
  <c r="AV238" i="43" s="1"/>
  <c r="AU239" i="43"/>
  <c r="AV239" i="43" s="1"/>
  <c r="AU240" i="43"/>
  <c r="AV240" i="43" s="1"/>
  <c r="AU241" i="43"/>
  <c r="AV241" i="43" s="1"/>
  <c r="AU242" i="43"/>
  <c r="AV242" i="43" s="1"/>
  <c r="AU243" i="43"/>
  <c r="AV243" i="43" s="1"/>
  <c r="AU244" i="43"/>
  <c r="AV244" i="43" s="1"/>
  <c r="AU245" i="43"/>
  <c r="AV245" i="43" s="1"/>
  <c r="AU246" i="43"/>
  <c r="AV246" i="43" s="1"/>
  <c r="AU247" i="43"/>
  <c r="AV247" i="43" s="1"/>
  <c r="AU248" i="43"/>
  <c r="AV248" i="43" s="1"/>
  <c r="AU249" i="43"/>
  <c r="AV249" i="43" s="1"/>
  <c r="AU250" i="43"/>
  <c r="AV250" i="43" s="1"/>
  <c r="AU251" i="43"/>
  <c r="AV251" i="43" s="1"/>
  <c r="AU252" i="43"/>
  <c r="AV252" i="43" s="1"/>
  <c r="AU253" i="43"/>
  <c r="AV253" i="43" s="1"/>
  <c r="AU254" i="43"/>
  <c r="AV254" i="43" s="1"/>
  <c r="AU255" i="43"/>
  <c r="AV255" i="43" s="1"/>
  <c r="AU256" i="43"/>
  <c r="AV256" i="43" s="1"/>
  <c r="AU257" i="43"/>
  <c r="AV257" i="43" s="1"/>
  <c r="AU258" i="43"/>
  <c r="AV258" i="43" s="1"/>
  <c r="AU259" i="43"/>
  <c r="AV259" i="43" s="1"/>
  <c r="AU260" i="43"/>
  <c r="AV260" i="43" s="1"/>
  <c r="AU261" i="43"/>
  <c r="AV261" i="43" s="1"/>
  <c r="AU262" i="43"/>
  <c r="AV262" i="43" s="1"/>
  <c r="AU263" i="43"/>
  <c r="AV263" i="43" s="1"/>
  <c r="AU264" i="43"/>
  <c r="AV264" i="43" s="1"/>
  <c r="AU265" i="43"/>
  <c r="AV265" i="43" s="1"/>
  <c r="AU266" i="43"/>
  <c r="AV266" i="43" s="1"/>
  <c r="AU267" i="43"/>
  <c r="AV267" i="43" s="1"/>
  <c r="AU268" i="43"/>
  <c r="AV268" i="43" s="1"/>
  <c r="AU269" i="43"/>
  <c r="AV269" i="43" s="1"/>
  <c r="AU270" i="43"/>
  <c r="AV270" i="43" s="1"/>
  <c r="AU271" i="43"/>
  <c r="AV271" i="43" s="1"/>
  <c r="AU272" i="43"/>
  <c r="AV272" i="43" s="1"/>
  <c r="AU273" i="43"/>
  <c r="AV273" i="43" s="1"/>
  <c r="AU274" i="43"/>
  <c r="AV274" i="43" s="1"/>
  <c r="AU275" i="43"/>
  <c r="AV275" i="43" s="1"/>
  <c r="AU276" i="43"/>
  <c r="AV276" i="43" s="1"/>
  <c r="AU277" i="43"/>
  <c r="AV277" i="43" s="1"/>
  <c r="AU278" i="43"/>
  <c r="AV278" i="43" s="1"/>
  <c r="AU279" i="43"/>
  <c r="AV279" i="43" s="1"/>
  <c r="AU280" i="43"/>
  <c r="AV280" i="43" s="1"/>
  <c r="AU281" i="43"/>
  <c r="AV281" i="43" s="1"/>
  <c r="AU282" i="43"/>
  <c r="AV282" i="43" s="1"/>
  <c r="AU283" i="43"/>
  <c r="AV283" i="43" s="1"/>
  <c r="AU284" i="43"/>
  <c r="AV284" i="43" s="1"/>
  <c r="AU285" i="43"/>
  <c r="AV285" i="43" s="1"/>
  <c r="AU286" i="43"/>
  <c r="AV286" i="43" s="1"/>
  <c r="AU287" i="43"/>
  <c r="AV287" i="43" s="1"/>
  <c r="AU288" i="43"/>
  <c r="AV288" i="43" s="1"/>
  <c r="AU289" i="43"/>
  <c r="AV289" i="43" s="1"/>
  <c r="AU290" i="43"/>
  <c r="AV290" i="43" s="1"/>
  <c r="AU291" i="43"/>
  <c r="AV291" i="43" s="1"/>
  <c r="AU292" i="43"/>
  <c r="AV292" i="43" s="1"/>
  <c r="AU293" i="43"/>
  <c r="AV293" i="43" s="1"/>
  <c r="AU294" i="43"/>
  <c r="AV294" i="43" s="1"/>
  <c r="AU295" i="43"/>
  <c r="AV295" i="43" s="1"/>
  <c r="AU296" i="43"/>
  <c r="AV296" i="43" s="1"/>
  <c r="AU297" i="43"/>
  <c r="AV297" i="43" s="1"/>
  <c r="AU298" i="43"/>
  <c r="AV298" i="43" s="1"/>
  <c r="AU299" i="43"/>
  <c r="AV299" i="43" s="1"/>
  <c r="AU300" i="43"/>
  <c r="AV300" i="43" s="1"/>
  <c r="AU301" i="43"/>
  <c r="AV301" i="43" s="1"/>
  <c r="AU302" i="43"/>
  <c r="AV302" i="43" s="1"/>
  <c r="AU303" i="43"/>
  <c r="AV303" i="43" s="1"/>
  <c r="AU304" i="43"/>
  <c r="AV304" i="43" s="1"/>
  <c r="AU305" i="43"/>
  <c r="AV305" i="43" s="1"/>
  <c r="AU306" i="43"/>
  <c r="AV306" i="43" s="1"/>
  <c r="AU307" i="43"/>
  <c r="AV307" i="43" s="1"/>
  <c r="AU308" i="43"/>
  <c r="AV308" i="43" s="1"/>
  <c r="AU309" i="43"/>
  <c r="AV309" i="43" s="1"/>
  <c r="AU310" i="43"/>
  <c r="AV310" i="43" s="1"/>
  <c r="AU311" i="43"/>
  <c r="AV311" i="43" s="1"/>
  <c r="AU312" i="43"/>
  <c r="AV312" i="43" s="1"/>
  <c r="AU313" i="43"/>
  <c r="AV313" i="43" s="1"/>
  <c r="AU314" i="43"/>
  <c r="AV314" i="43" s="1"/>
  <c r="AU315" i="43"/>
  <c r="AV315" i="43" s="1"/>
  <c r="AU316" i="43"/>
  <c r="AV316" i="43" s="1"/>
  <c r="AU317" i="43"/>
  <c r="AV317" i="43" s="1"/>
  <c r="AU318" i="43"/>
  <c r="AV318" i="43" s="1"/>
  <c r="AU319" i="43"/>
  <c r="AV319" i="43" s="1"/>
  <c r="AU320" i="43"/>
  <c r="AV320" i="43" s="1"/>
  <c r="AU321" i="43"/>
  <c r="AV321" i="43" s="1"/>
  <c r="AU322" i="43"/>
  <c r="AV322" i="43" s="1"/>
  <c r="AU323" i="43"/>
  <c r="AV323" i="43" s="1"/>
  <c r="AU324" i="43"/>
  <c r="AV324" i="43" s="1"/>
  <c r="AU325" i="43"/>
  <c r="AV325" i="43" s="1"/>
  <c r="AU326" i="43"/>
  <c r="AV326" i="43" s="1"/>
  <c r="AU327" i="43"/>
  <c r="AV327" i="43" s="1"/>
  <c r="AU328" i="43"/>
  <c r="AV328" i="43" s="1"/>
  <c r="AU329" i="43"/>
  <c r="AV329" i="43" s="1"/>
  <c r="AU330" i="43"/>
  <c r="AV330" i="43" s="1"/>
  <c r="AU331" i="43"/>
  <c r="AV331" i="43" s="1"/>
  <c r="AU332" i="43"/>
  <c r="AV332" i="43" s="1"/>
  <c r="AU333" i="43"/>
  <c r="AV333" i="43" s="1"/>
  <c r="AU334" i="43"/>
  <c r="AV334" i="43" s="1"/>
  <c r="AU335" i="43"/>
  <c r="AV335" i="43" s="1"/>
  <c r="AU336" i="43"/>
  <c r="AV336" i="43" s="1"/>
  <c r="AU337" i="43"/>
  <c r="AV337" i="43" s="1"/>
  <c r="AU338" i="43"/>
  <c r="AV338" i="43" s="1"/>
  <c r="AU339" i="43"/>
  <c r="AV339" i="43" s="1"/>
  <c r="AU340" i="43"/>
  <c r="AV340" i="43" s="1"/>
  <c r="AU341" i="43"/>
  <c r="AV341" i="43" s="1"/>
  <c r="AU342" i="43"/>
  <c r="AV342" i="43" s="1"/>
  <c r="AU343" i="43"/>
  <c r="AV343" i="43" s="1"/>
  <c r="AU344" i="43"/>
  <c r="AV344" i="43" s="1"/>
  <c r="AU345" i="43"/>
  <c r="AV345" i="43" s="1"/>
  <c r="AU346" i="43"/>
  <c r="AV346" i="43" s="1"/>
  <c r="AU347" i="43"/>
  <c r="AV347" i="43" s="1"/>
  <c r="AU348" i="43"/>
  <c r="AV348" i="43" s="1"/>
  <c r="AU349" i="43"/>
  <c r="AV349" i="43" s="1"/>
  <c r="AU350" i="43"/>
  <c r="AV350" i="43" s="1"/>
  <c r="AU351" i="43"/>
  <c r="AV351" i="43" s="1"/>
  <c r="AU352" i="43"/>
  <c r="AV352" i="43" s="1"/>
  <c r="AU353" i="43"/>
  <c r="AV353" i="43" s="1"/>
  <c r="AU354" i="43"/>
  <c r="AV354" i="43" s="1"/>
  <c r="AU355" i="43"/>
  <c r="AV355" i="43" s="1"/>
  <c r="AU356" i="43"/>
  <c r="AV356" i="43" s="1"/>
  <c r="AU357" i="43"/>
  <c r="AV357" i="43" s="1"/>
  <c r="AU358" i="43"/>
  <c r="AV358" i="43" s="1"/>
  <c r="AU359" i="43"/>
  <c r="AV359" i="43" s="1"/>
  <c r="AU360" i="43"/>
  <c r="AV360" i="43" s="1"/>
  <c r="AU361" i="43"/>
  <c r="AV361" i="43" s="1"/>
  <c r="AU362" i="43"/>
  <c r="AV362" i="43" s="1"/>
  <c r="AU363" i="43"/>
  <c r="AV363" i="43" s="1"/>
  <c r="AU364" i="43"/>
  <c r="AV364" i="43" s="1"/>
  <c r="AU365" i="43"/>
  <c r="AV365" i="43" s="1"/>
  <c r="AU366" i="43"/>
  <c r="AV366" i="43" s="1"/>
  <c r="AU367" i="43"/>
  <c r="AV367" i="43" s="1"/>
  <c r="AU368" i="43"/>
  <c r="AV368" i="43" s="1"/>
  <c r="AU369" i="43"/>
  <c r="AV369" i="43" s="1"/>
  <c r="AU370" i="43"/>
  <c r="AV370" i="43" s="1"/>
  <c r="AU371" i="43"/>
  <c r="AV371" i="43" s="1"/>
  <c r="AU372" i="43"/>
  <c r="AV372" i="43" s="1"/>
  <c r="AU373" i="43"/>
  <c r="AV373" i="43" s="1"/>
  <c r="AU374" i="43"/>
  <c r="AV374" i="43" s="1"/>
  <c r="AU375" i="43"/>
  <c r="AV375" i="43" s="1"/>
  <c r="AU376" i="43"/>
  <c r="AV376" i="43" s="1"/>
  <c r="AU377" i="43"/>
  <c r="AV377" i="43" s="1"/>
  <c r="AU378" i="43"/>
  <c r="AV378" i="43" s="1"/>
  <c r="AU379" i="43"/>
  <c r="AV379" i="43" s="1"/>
  <c r="AU380" i="43"/>
  <c r="AV380" i="43" s="1"/>
  <c r="AU381" i="43"/>
  <c r="AV381" i="43" s="1"/>
  <c r="AU382" i="43"/>
  <c r="AV382" i="43" s="1"/>
  <c r="AU383" i="43"/>
  <c r="AV383" i="43" s="1"/>
  <c r="AU384" i="43"/>
  <c r="AV384" i="43" s="1"/>
  <c r="AU385" i="43"/>
  <c r="AV385" i="43" s="1"/>
  <c r="AU386" i="43"/>
  <c r="AV386" i="43" s="1"/>
  <c r="AU387" i="43"/>
  <c r="AV387" i="43" s="1"/>
  <c r="AU388" i="43"/>
  <c r="AV388" i="43" s="1"/>
  <c r="AU389" i="43"/>
  <c r="AV389" i="43" s="1"/>
  <c r="AU390" i="43"/>
  <c r="AV390" i="43" s="1"/>
  <c r="AU391" i="43"/>
  <c r="AV391" i="43" s="1"/>
  <c r="AU392" i="43"/>
  <c r="AV392" i="43" s="1"/>
  <c r="AU393" i="43"/>
  <c r="AV393" i="43" s="1"/>
  <c r="AU394" i="43"/>
  <c r="AV394" i="43" s="1"/>
  <c r="AU395" i="43"/>
  <c r="AV395" i="43" s="1"/>
  <c r="AU396" i="43"/>
  <c r="AV396" i="43" s="1"/>
  <c r="AU397" i="43"/>
  <c r="AV397" i="43" s="1"/>
  <c r="AU398" i="43"/>
  <c r="AV398" i="43" s="1"/>
  <c r="AU399" i="43"/>
  <c r="AV399" i="43" s="1"/>
  <c r="AU400" i="43"/>
  <c r="AV400" i="43" s="1"/>
  <c r="AU401" i="43"/>
  <c r="AV401" i="43" s="1"/>
  <c r="AU402" i="43"/>
  <c r="AV402" i="43" s="1"/>
  <c r="AU403" i="43"/>
  <c r="AV403" i="43" s="1"/>
  <c r="AU404" i="43"/>
  <c r="AV404" i="43" s="1"/>
  <c r="AU405" i="43"/>
  <c r="AV405" i="43" s="1"/>
  <c r="AU406" i="43"/>
  <c r="AV406" i="43" s="1"/>
  <c r="AU407" i="43"/>
  <c r="AV407" i="43" s="1"/>
  <c r="AU408" i="43"/>
  <c r="AV408" i="43" s="1"/>
  <c r="AU409" i="43"/>
  <c r="AV409" i="43" s="1"/>
  <c r="AU410" i="43"/>
  <c r="AV410" i="43" s="1"/>
  <c r="AU411" i="43"/>
  <c r="AV411" i="43" s="1"/>
  <c r="AU412" i="43"/>
  <c r="AV412" i="43" s="1"/>
  <c r="AU413" i="43"/>
  <c r="AV413" i="43" s="1"/>
  <c r="AU414" i="43"/>
  <c r="AV414" i="43" s="1"/>
  <c r="AU415" i="43"/>
  <c r="AV415" i="43" s="1"/>
  <c r="AU416" i="43"/>
  <c r="AV416" i="43" s="1"/>
  <c r="AU417" i="43"/>
  <c r="AV417" i="43" s="1"/>
  <c r="AU418" i="43"/>
  <c r="AV418" i="43" s="1"/>
  <c r="AU419" i="43"/>
  <c r="AV419" i="43" s="1"/>
  <c r="AU420" i="43"/>
  <c r="AV420" i="43" s="1"/>
  <c r="AU421" i="43"/>
  <c r="AV421" i="43" s="1"/>
  <c r="AU422" i="43"/>
  <c r="AV422" i="43" s="1"/>
  <c r="AU423" i="43"/>
  <c r="AV423" i="43" s="1"/>
  <c r="AU424" i="43"/>
  <c r="AV424" i="43" s="1"/>
  <c r="AU425" i="43"/>
  <c r="AV425" i="43" s="1"/>
  <c r="AU426" i="43"/>
  <c r="AV426" i="43" s="1"/>
  <c r="AU427" i="43"/>
  <c r="AV427" i="43" s="1"/>
  <c r="AU428" i="43"/>
  <c r="AV428" i="43" s="1"/>
  <c r="AU429" i="43"/>
  <c r="AV429" i="43" s="1"/>
  <c r="AU430" i="43"/>
  <c r="AV430" i="43" s="1"/>
  <c r="AU431" i="43"/>
  <c r="AV431" i="43" s="1"/>
  <c r="AU432" i="43"/>
  <c r="AV432" i="43" s="1"/>
  <c r="AU433" i="43"/>
  <c r="AV433" i="43" s="1"/>
  <c r="AU434" i="43"/>
  <c r="AV434" i="43" s="1"/>
  <c r="AU435" i="43"/>
  <c r="AV435" i="43" s="1"/>
  <c r="AU436" i="43"/>
  <c r="AV436" i="43" s="1"/>
  <c r="AU437" i="43"/>
  <c r="AV437" i="43" s="1"/>
  <c r="AU438" i="43"/>
  <c r="AV438" i="43" s="1"/>
  <c r="AU439" i="43"/>
  <c r="AV439" i="43" s="1"/>
  <c r="AU440" i="43"/>
  <c r="AV440" i="43" s="1"/>
  <c r="AU441" i="43"/>
  <c r="AV441" i="43" s="1"/>
  <c r="AU442" i="43"/>
  <c r="AV442" i="43" s="1"/>
  <c r="AU443" i="43"/>
  <c r="AV443" i="43" s="1"/>
  <c r="AU444" i="43"/>
  <c r="AV444" i="43" s="1"/>
  <c r="AU445" i="43"/>
  <c r="AV445" i="43" s="1"/>
  <c r="AU446" i="43"/>
  <c r="AV446" i="43" s="1"/>
  <c r="AU447" i="43"/>
  <c r="AV447" i="43" s="1"/>
  <c r="AU448" i="43"/>
  <c r="AV448" i="43" s="1"/>
  <c r="AU449" i="43"/>
  <c r="AV449" i="43" s="1"/>
  <c r="AU450" i="43"/>
  <c r="AV450" i="43" s="1"/>
  <c r="AU451" i="43"/>
  <c r="AV451" i="43" s="1"/>
  <c r="AU452" i="43"/>
  <c r="AV452" i="43" s="1"/>
  <c r="AU453" i="43"/>
  <c r="AV453" i="43" s="1"/>
  <c r="AU454" i="43"/>
  <c r="AV454" i="43" s="1"/>
  <c r="AU455" i="43"/>
  <c r="AV455" i="43" s="1"/>
  <c r="AU456" i="43"/>
  <c r="AV456" i="43" s="1"/>
  <c r="AU457" i="43"/>
  <c r="AV457" i="43" s="1"/>
  <c r="AU458" i="43"/>
  <c r="AV458" i="43" s="1"/>
  <c r="AU459" i="43"/>
  <c r="AV459" i="43" s="1"/>
  <c r="AU460" i="43"/>
  <c r="AV460" i="43" s="1"/>
  <c r="AU461" i="43"/>
  <c r="AV461" i="43" s="1"/>
  <c r="AU462" i="43"/>
  <c r="AV462" i="43" s="1"/>
  <c r="AU463" i="43"/>
  <c r="AV463" i="43" s="1"/>
  <c r="AU464" i="43"/>
  <c r="AV464" i="43" s="1"/>
  <c r="AU465" i="43"/>
  <c r="AV465" i="43" s="1"/>
  <c r="AU466" i="43"/>
  <c r="AV466" i="43" s="1"/>
  <c r="AU467" i="43"/>
  <c r="AV467" i="43" s="1"/>
  <c r="AU468" i="43"/>
  <c r="AV468" i="43" s="1"/>
  <c r="AU469" i="43"/>
  <c r="AV469" i="43" s="1"/>
  <c r="AU470" i="43"/>
  <c r="AV470" i="43" s="1"/>
  <c r="AU471" i="43"/>
  <c r="AV471" i="43" s="1"/>
  <c r="AU472" i="43"/>
  <c r="AV472" i="43" s="1"/>
  <c r="AU473" i="43"/>
  <c r="AV473" i="43" s="1"/>
  <c r="AU474" i="43"/>
  <c r="AV474" i="43" s="1"/>
  <c r="AU475" i="43"/>
  <c r="AV475" i="43" s="1"/>
  <c r="AU476" i="43"/>
  <c r="AV476" i="43" s="1"/>
  <c r="AU477" i="43"/>
  <c r="AV477" i="43" s="1"/>
  <c r="AU478" i="43"/>
  <c r="AV478" i="43" s="1"/>
  <c r="AU479" i="43"/>
  <c r="AV479" i="43" s="1"/>
  <c r="AU480" i="43"/>
  <c r="AV480" i="43" s="1"/>
  <c r="AU481" i="43"/>
  <c r="AV481" i="43" s="1"/>
  <c r="AU482" i="43"/>
  <c r="AV482" i="43" s="1"/>
  <c r="AU483" i="43"/>
  <c r="AV483" i="43" s="1"/>
  <c r="AU484" i="43"/>
  <c r="AV484" i="43" s="1"/>
  <c r="AU485" i="43"/>
  <c r="AV485" i="43" s="1"/>
  <c r="AU486" i="43"/>
  <c r="AV486" i="43" s="1"/>
  <c r="AU487" i="43"/>
  <c r="AV487" i="43" s="1"/>
  <c r="AU488" i="43"/>
  <c r="AV488" i="43" s="1"/>
  <c r="AU489" i="43"/>
  <c r="AV489" i="43" s="1"/>
  <c r="AU490" i="43"/>
  <c r="AV490" i="43" s="1"/>
  <c r="AU491" i="43"/>
  <c r="AV491" i="43" s="1"/>
  <c r="AU492" i="43"/>
  <c r="AV492" i="43" s="1"/>
  <c r="AU493" i="43"/>
  <c r="AV493" i="43" s="1"/>
  <c r="AU494" i="43"/>
  <c r="AV494" i="43" s="1"/>
  <c r="AU495" i="43"/>
  <c r="AV495" i="43" s="1"/>
  <c r="AU496" i="43"/>
  <c r="AV496" i="43" s="1"/>
  <c r="AU497" i="43"/>
  <c r="AV497" i="43" s="1"/>
  <c r="AU498" i="43"/>
  <c r="AV498" i="43" s="1"/>
  <c r="AU499" i="43"/>
  <c r="AV499" i="43" s="1"/>
  <c r="AU500" i="43"/>
  <c r="AV500" i="43" s="1"/>
  <c r="AU501" i="43"/>
  <c r="AV501" i="43" s="1"/>
  <c r="AU502" i="43"/>
  <c r="AV502" i="43" s="1"/>
  <c r="AU503" i="43"/>
  <c r="AV503" i="43" s="1"/>
  <c r="AU504" i="43"/>
  <c r="AV504" i="43" s="1"/>
  <c r="AU505" i="43"/>
  <c r="AV505" i="43" s="1"/>
  <c r="AU506" i="43"/>
  <c r="AV506" i="43" s="1"/>
  <c r="AU507" i="43"/>
  <c r="AV507" i="43" s="1"/>
  <c r="AU508" i="43"/>
  <c r="AV508" i="43" s="1"/>
  <c r="AU509" i="43"/>
  <c r="AV509" i="43" s="1"/>
  <c r="AU510" i="43"/>
  <c r="AV510" i="43" s="1"/>
  <c r="AU511" i="43"/>
  <c r="AV511" i="43" s="1"/>
  <c r="AU512" i="43"/>
  <c r="AV512" i="43" s="1"/>
  <c r="AU513" i="43"/>
  <c r="AV513" i="43" s="1"/>
  <c r="AU514" i="43"/>
  <c r="AV514" i="43" s="1"/>
  <c r="AU515" i="43"/>
  <c r="AV515" i="43" s="1"/>
  <c r="AU516" i="43"/>
  <c r="AV516" i="43" s="1"/>
  <c r="AU517" i="43"/>
  <c r="AV517" i="43" s="1"/>
  <c r="AU518" i="43"/>
  <c r="AV518" i="43" s="1"/>
  <c r="AU519" i="43"/>
  <c r="AV519" i="43" s="1"/>
  <c r="AU520" i="43"/>
  <c r="AV520" i="43" s="1"/>
  <c r="AU521" i="43"/>
  <c r="AV521" i="43" s="1"/>
  <c r="AU522" i="43"/>
  <c r="AV522" i="43" s="1"/>
  <c r="AU523" i="43"/>
  <c r="AV523" i="43" s="1"/>
  <c r="AU524" i="43"/>
  <c r="AV524" i="43" s="1"/>
  <c r="AU525" i="43"/>
  <c r="AV525" i="43" s="1"/>
  <c r="AU526" i="43"/>
  <c r="AV526" i="43" s="1"/>
  <c r="AU527" i="43"/>
  <c r="AV527" i="43" s="1"/>
  <c r="AU528" i="43"/>
  <c r="AV528" i="43" s="1"/>
  <c r="AU529" i="43"/>
  <c r="AV529" i="43" s="1"/>
  <c r="AU530" i="43"/>
  <c r="AV530" i="43" s="1"/>
  <c r="AU531" i="43"/>
  <c r="AV531" i="43" s="1"/>
  <c r="AU532" i="43"/>
  <c r="AV532" i="43" s="1"/>
  <c r="AU533" i="43"/>
  <c r="AV533" i="43" s="1"/>
  <c r="AU534" i="43"/>
  <c r="AV534" i="43" s="1"/>
  <c r="AU535" i="43"/>
  <c r="AV535" i="43" s="1"/>
  <c r="AU536" i="43"/>
  <c r="AV536" i="43" s="1"/>
  <c r="AU537" i="43"/>
  <c r="AV537" i="43" s="1"/>
  <c r="AU538" i="43"/>
  <c r="AV538" i="43" s="1"/>
  <c r="AU539" i="43"/>
  <c r="AV539" i="43" s="1"/>
  <c r="AU540" i="43"/>
  <c r="AV540" i="43" s="1"/>
  <c r="AU541" i="43"/>
  <c r="AV541" i="43" s="1"/>
  <c r="AU542" i="43"/>
  <c r="AV542" i="43" s="1"/>
  <c r="AU543" i="43"/>
  <c r="AV543" i="43" s="1"/>
  <c r="AU544" i="43"/>
  <c r="AV544" i="43" s="1"/>
  <c r="AU545" i="43"/>
  <c r="AV545" i="43" s="1"/>
  <c r="AU546" i="43"/>
  <c r="AV546" i="43" s="1"/>
  <c r="AU547" i="43"/>
  <c r="AV547" i="43" s="1"/>
  <c r="AU548" i="43"/>
  <c r="AV548" i="43" s="1"/>
  <c r="AU549" i="43"/>
  <c r="AV549" i="43" s="1"/>
  <c r="AU550" i="43"/>
  <c r="AV550" i="43" s="1"/>
  <c r="AU551" i="43"/>
  <c r="AV551" i="43" s="1"/>
  <c r="AU552" i="43"/>
  <c r="AV552" i="43" s="1"/>
  <c r="AU553" i="43"/>
  <c r="AV553" i="43" s="1"/>
  <c r="AU554" i="43"/>
  <c r="AV554" i="43" s="1"/>
  <c r="AU555" i="43"/>
  <c r="AV555" i="43" s="1"/>
  <c r="AU556" i="43"/>
  <c r="AV556" i="43" s="1"/>
  <c r="AU557" i="43"/>
  <c r="AV557" i="43" s="1"/>
  <c r="AU558" i="43"/>
  <c r="AV558" i="43" s="1"/>
  <c r="AU559" i="43"/>
  <c r="AV559" i="43" s="1"/>
  <c r="AU560" i="43"/>
  <c r="AV560" i="43" s="1"/>
  <c r="AU561" i="43"/>
  <c r="AV561" i="43" s="1"/>
  <c r="AU562" i="43"/>
  <c r="AV562" i="43" s="1"/>
  <c r="AU563" i="43"/>
  <c r="AV563" i="43" s="1"/>
  <c r="AU564" i="43"/>
  <c r="AV564" i="43" s="1"/>
  <c r="AU565" i="43"/>
  <c r="AV565" i="43" s="1"/>
  <c r="AU566" i="43"/>
  <c r="AV566" i="43" s="1"/>
  <c r="AU567" i="43"/>
  <c r="AV567" i="43" s="1"/>
  <c r="AU568" i="43"/>
  <c r="AV568" i="43" s="1"/>
  <c r="AU569" i="43"/>
  <c r="AV569" i="43" s="1"/>
  <c r="AU570" i="43"/>
  <c r="AV570" i="43" s="1"/>
  <c r="AU571" i="43"/>
  <c r="AV571" i="43" s="1"/>
  <c r="AU572" i="43"/>
  <c r="AV572" i="43" s="1"/>
  <c r="AU573" i="43"/>
  <c r="AV573" i="43" s="1"/>
  <c r="AU574" i="43"/>
  <c r="AV574" i="43" s="1"/>
  <c r="AU575" i="43"/>
  <c r="AV575" i="43" s="1"/>
  <c r="AU576" i="43"/>
  <c r="AV576" i="43" s="1"/>
  <c r="AU577" i="43"/>
  <c r="AV577" i="43" s="1"/>
  <c r="AU578" i="43"/>
  <c r="AV578" i="43" s="1"/>
  <c r="AU579" i="43"/>
  <c r="AV579" i="43" s="1"/>
  <c r="AU580" i="43"/>
  <c r="AV580" i="43" s="1"/>
  <c r="AU581" i="43"/>
  <c r="AV581" i="43" s="1"/>
  <c r="AU582" i="43"/>
  <c r="AV582" i="43" s="1"/>
  <c r="AU583" i="43"/>
  <c r="AV583" i="43" s="1"/>
  <c r="AU584" i="43"/>
  <c r="AV584" i="43" s="1"/>
  <c r="AU585" i="43"/>
  <c r="AV585" i="43" s="1"/>
  <c r="AU586" i="43"/>
  <c r="AV586" i="43" s="1"/>
  <c r="AU587" i="43"/>
  <c r="AV587" i="43" s="1"/>
  <c r="AU588" i="43"/>
  <c r="AV588" i="43" s="1"/>
  <c r="AU589" i="43"/>
  <c r="AV589" i="43" s="1"/>
  <c r="AU590" i="43"/>
  <c r="AV590" i="43" s="1"/>
  <c r="AU591" i="43"/>
  <c r="AV591" i="43" s="1"/>
  <c r="AU592" i="43"/>
  <c r="AV592" i="43" s="1"/>
  <c r="AU593" i="43"/>
  <c r="AV593" i="43" s="1"/>
  <c r="AU594" i="43"/>
  <c r="AV594" i="43" s="1"/>
  <c r="AU595" i="43"/>
  <c r="AV595" i="43" s="1"/>
  <c r="AU596" i="43"/>
  <c r="AV596" i="43" s="1"/>
  <c r="AU597" i="43"/>
  <c r="AV597" i="43" s="1"/>
  <c r="AU598" i="43"/>
  <c r="AV598" i="43" s="1"/>
  <c r="AU599" i="43"/>
  <c r="AV599" i="43" s="1"/>
  <c r="AU600" i="43"/>
  <c r="AV600" i="43" s="1"/>
  <c r="AU601" i="43"/>
  <c r="AV601" i="43" s="1"/>
  <c r="AU602" i="43"/>
  <c r="AV602" i="43" s="1"/>
  <c r="AU603" i="43"/>
  <c r="AV603" i="43" s="1"/>
  <c r="AU604" i="43"/>
  <c r="AV604" i="43" s="1"/>
  <c r="AU605" i="43"/>
  <c r="AV605" i="43" s="1"/>
  <c r="AU606" i="43"/>
  <c r="AV606" i="43" s="1"/>
  <c r="AU607" i="43"/>
  <c r="AV607" i="43" s="1"/>
  <c r="AU608" i="43"/>
  <c r="AV608" i="43" s="1"/>
  <c r="AU609" i="43"/>
  <c r="AV609" i="43" s="1"/>
  <c r="AU610" i="43"/>
  <c r="AV610" i="43" s="1"/>
  <c r="AU611" i="43"/>
  <c r="AV611" i="43" s="1"/>
  <c r="AU612" i="43"/>
  <c r="AV612" i="43" s="1"/>
  <c r="AU613" i="43"/>
  <c r="AV613" i="43" s="1"/>
  <c r="AU614" i="43"/>
  <c r="AV614" i="43" s="1"/>
  <c r="AU615" i="43"/>
  <c r="AV615" i="43" s="1"/>
  <c r="AU616" i="43"/>
  <c r="AV616" i="43" s="1"/>
  <c r="AU617" i="43"/>
  <c r="AV617" i="43" s="1"/>
  <c r="AU618" i="43"/>
  <c r="AV618" i="43" s="1"/>
  <c r="AU619" i="43"/>
  <c r="AV619" i="43" s="1"/>
  <c r="AU620" i="43"/>
  <c r="AV620" i="43" s="1"/>
  <c r="AU621" i="43"/>
  <c r="AV621" i="43" s="1"/>
  <c r="AU622" i="43"/>
  <c r="AV622" i="43" s="1"/>
  <c r="AU623" i="43"/>
  <c r="AV623" i="43" s="1"/>
  <c r="AU624" i="43"/>
  <c r="AV624" i="43" s="1"/>
  <c r="AU625" i="43"/>
  <c r="AV625" i="43" s="1"/>
  <c r="AU626" i="43"/>
  <c r="AV626" i="43" s="1"/>
  <c r="AU627" i="43"/>
  <c r="AV627" i="43" s="1"/>
  <c r="AU628" i="43"/>
  <c r="AV628" i="43" s="1"/>
  <c r="AU629" i="43"/>
  <c r="AV629" i="43" s="1"/>
  <c r="AU630" i="43"/>
  <c r="AV630" i="43" s="1"/>
  <c r="AU631" i="43"/>
  <c r="AV631" i="43" s="1"/>
  <c r="AU632" i="43"/>
  <c r="AV632" i="43" s="1"/>
  <c r="AU633" i="43"/>
  <c r="AV633" i="43" s="1"/>
  <c r="AU634" i="43"/>
  <c r="AV634" i="43" s="1"/>
  <c r="AU635" i="43"/>
  <c r="AV635" i="43" s="1"/>
  <c r="AU636" i="43"/>
  <c r="AV636" i="43" s="1"/>
  <c r="AU637" i="43"/>
  <c r="AV637" i="43" s="1"/>
  <c r="AU638" i="43"/>
  <c r="AV638" i="43" s="1"/>
  <c r="AU639" i="43"/>
  <c r="AV639" i="43" s="1"/>
  <c r="AU640" i="43"/>
  <c r="AV640" i="43" s="1"/>
  <c r="AU641" i="43"/>
  <c r="AV641" i="43" s="1"/>
  <c r="AU642" i="43"/>
  <c r="AV642" i="43" s="1"/>
  <c r="AU643" i="43"/>
  <c r="AV643" i="43" s="1"/>
  <c r="AU644" i="43"/>
  <c r="AV644" i="43" s="1"/>
  <c r="AU645" i="43"/>
  <c r="AV645" i="43" s="1"/>
  <c r="AU646" i="43"/>
  <c r="AV646" i="43" s="1"/>
  <c r="AU647" i="43"/>
  <c r="AV647" i="43" s="1"/>
  <c r="AU648" i="43"/>
  <c r="AV648" i="43" s="1"/>
  <c r="AU649" i="43"/>
  <c r="AV649" i="43" s="1"/>
  <c r="AU650" i="43"/>
  <c r="AV650" i="43" s="1"/>
  <c r="AU651" i="43"/>
  <c r="AV651" i="43" s="1"/>
  <c r="AU652" i="43"/>
  <c r="AV652" i="43" s="1"/>
  <c r="AU653" i="43"/>
  <c r="AV653" i="43" s="1"/>
  <c r="AU654" i="43"/>
  <c r="AV654" i="43" s="1"/>
  <c r="AU655" i="43"/>
  <c r="AV655" i="43" s="1"/>
  <c r="AU656" i="43"/>
  <c r="AV656" i="43" s="1"/>
  <c r="AU657" i="43"/>
  <c r="AV657" i="43" s="1"/>
  <c r="AU658" i="43"/>
  <c r="AV658" i="43" s="1"/>
  <c r="AU659" i="43"/>
  <c r="AV659" i="43" s="1"/>
  <c r="AU660" i="43"/>
  <c r="AV660" i="43" s="1"/>
  <c r="AU661" i="43"/>
  <c r="AV661" i="43" s="1"/>
  <c r="AU662" i="43"/>
  <c r="AV662" i="43" s="1"/>
  <c r="AU663" i="43"/>
  <c r="AV663" i="43" s="1"/>
  <c r="AU664" i="43"/>
  <c r="AV664" i="43" s="1"/>
  <c r="AU665" i="43"/>
  <c r="AV665" i="43" s="1"/>
  <c r="AU666" i="43"/>
  <c r="AV666" i="43" s="1"/>
  <c r="AU667" i="43"/>
  <c r="AV667" i="43" s="1"/>
  <c r="AU668" i="43"/>
  <c r="AV668" i="43" s="1"/>
  <c r="AU669" i="43"/>
  <c r="AV669" i="43" s="1"/>
  <c r="AU670" i="43"/>
  <c r="AV670" i="43" s="1"/>
  <c r="AU671" i="43"/>
  <c r="AV671" i="43" s="1"/>
  <c r="AU672" i="43"/>
  <c r="AV672" i="43" s="1"/>
  <c r="AU673" i="43"/>
  <c r="AV673" i="43" s="1"/>
  <c r="AU674" i="43"/>
  <c r="AV674" i="43" s="1"/>
  <c r="AU675" i="43"/>
  <c r="AV675" i="43" s="1"/>
  <c r="AU676" i="43"/>
  <c r="AV676" i="43" s="1"/>
  <c r="AU677" i="43"/>
  <c r="AV677" i="43" s="1"/>
  <c r="AU678" i="43"/>
  <c r="AV678" i="43" s="1"/>
  <c r="AU679" i="43"/>
  <c r="AV679" i="43" s="1"/>
  <c r="AU680" i="43"/>
  <c r="AV680" i="43" s="1"/>
  <c r="AU681" i="43"/>
  <c r="AV681" i="43" s="1"/>
  <c r="AU682" i="43"/>
  <c r="AV682" i="43" s="1"/>
  <c r="AU683" i="43"/>
  <c r="AV683" i="43" s="1"/>
  <c r="AU684" i="43"/>
  <c r="AV684" i="43" s="1"/>
  <c r="AU685" i="43"/>
  <c r="AV685" i="43" s="1"/>
  <c r="AU686" i="43"/>
  <c r="AV686" i="43" s="1"/>
  <c r="AU687" i="43"/>
  <c r="AV687" i="43" s="1"/>
  <c r="AU688" i="43"/>
  <c r="AV688" i="43" s="1"/>
  <c r="AU689" i="43"/>
  <c r="AV689" i="43" s="1"/>
  <c r="AU690" i="43"/>
  <c r="AV690" i="43" s="1"/>
  <c r="AU691" i="43"/>
  <c r="AV691" i="43" s="1"/>
  <c r="AU692" i="43"/>
  <c r="AV692" i="43" s="1"/>
  <c r="AU693" i="43"/>
  <c r="AV693" i="43" s="1"/>
  <c r="AU694" i="43"/>
  <c r="AV694" i="43" s="1"/>
  <c r="AU695" i="43"/>
  <c r="AV695" i="43" s="1"/>
  <c r="AU696" i="43"/>
  <c r="AV696" i="43" s="1"/>
  <c r="AU697" i="43"/>
  <c r="AV697" i="43" s="1"/>
  <c r="AU698" i="43"/>
  <c r="AV698" i="43" s="1"/>
  <c r="AU699" i="43"/>
  <c r="AV699" i="43" s="1"/>
  <c r="AU700" i="43"/>
  <c r="AV700" i="43" s="1"/>
  <c r="AU701" i="43"/>
  <c r="AV701" i="43" s="1"/>
  <c r="AU702" i="43"/>
  <c r="AV702" i="43" s="1"/>
  <c r="AU703" i="43"/>
  <c r="AV703" i="43" s="1"/>
  <c r="AU704" i="43"/>
  <c r="AV704" i="43" s="1"/>
  <c r="AU705" i="43"/>
  <c r="AV705" i="43" s="1"/>
  <c r="AU706" i="43"/>
  <c r="AV706" i="43" s="1"/>
  <c r="AU707" i="43"/>
  <c r="AV707" i="43" s="1"/>
  <c r="AU708" i="43"/>
  <c r="AV708" i="43" s="1"/>
  <c r="AU709" i="43"/>
  <c r="AV709" i="43" s="1"/>
  <c r="AU710" i="43"/>
  <c r="AV710" i="43" s="1"/>
  <c r="AU711" i="43"/>
  <c r="AV711" i="43" s="1"/>
  <c r="AU712" i="43"/>
  <c r="AV712" i="43" s="1"/>
  <c r="AU713" i="43"/>
  <c r="AV713" i="43" s="1"/>
  <c r="AU714" i="43"/>
  <c r="AV714" i="43" s="1"/>
  <c r="AU715" i="43"/>
  <c r="AV715" i="43" s="1"/>
  <c r="AU716" i="43"/>
  <c r="AV716" i="43" s="1"/>
  <c r="AU717" i="43"/>
  <c r="AV717" i="43" s="1"/>
  <c r="AU718" i="43"/>
  <c r="AV718" i="43" s="1"/>
  <c r="AU719" i="43"/>
  <c r="AV719" i="43" s="1"/>
  <c r="AU720" i="43"/>
  <c r="AV720" i="43" s="1"/>
  <c r="AU721" i="43"/>
  <c r="AV721" i="43" s="1"/>
  <c r="AU722" i="43"/>
  <c r="AV722" i="43" s="1"/>
  <c r="AU723" i="43"/>
  <c r="AV723" i="43" s="1"/>
  <c r="AU724" i="43"/>
  <c r="AV724" i="43" s="1"/>
  <c r="AU725" i="43"/>
  <c r="AV725" i="43" s="1"/>
  <c r="AU726" i="43"/>
  <c r="AV726" i="43" s="1"/>
  <c r="AU727" i="43"/>
  <c r="AV727" i="43" s="1"/>
  <c r="AU728" i="43"/>
  <c r="AV728" i="43" s="1"/>
  <c r="AU729" i="43"/>
  <c r="AV729" i="43" s="1"/>
  <c r="AU730" i="43"/>
  <c r="AV730" i="43" s="1"/>
  <c r="AU731" i="43"/>
  <c r="AV731" i="43" s="1"/>
  <c r="AU732" i="43"/>
  <c r="AV732" i="43" s="1"/>
  <c r="AU733" i="43"/>
  <c r="AV733" i="43" s="1"/>
  <c r="AU734" i="43"/>
  <c r="AV734" i="43" s="1"/>
  <c r="AU735" i="43"/>
  <c r="AV735" i="43" s="1"/>
  <c r="AU736" i="43"/>
  <c r="AV736" i="43" s="1"/>
  <c r="AU737" i="43"/>
  <c r="AV737" i="43" s="1"/>
  <c r="AU738" i="43"/>
  <c r="AV738" i="43" s="1"/>
  <c r="AU739" i="43"/>
  <c r="AV739" i="43" s="1"/>
  <c r="AU740" i="43"/>
  <c r="AV740" i="43" s="1"/>
  <c r="AU741" i="43"/>
  <c r="AV741" i="43" s="1"/>
  <c r="AU742" i="43"/>
  <c r="AV742" i="43" s="1"/>
  <c r="AU743" i="43"/>
  <c r="AV743" i="43" s="1"/>
  <c r="AU744" i="43"/>
  <c r="AV744" i="43" s="1"/>
  <c r="AU745" i="43"/>
  <c r="AV745" i="43" s="1"/>
  <c r="AU746" i="43"/>
  <c r="AV746" i="43" s="1"/>
  <c r="AU747" i="43"/>
  <c r="AV747" i="43" s="1"/>
  <c r="AU748" i="43"/>
  <c r="AV748" i="43" s="1"/>
  <c r="AU749" i="43"/>
  <c r="AV749" i="43" s="1"/>
  <c r="AU750" i="43"/>
  <c r="AV750" i="43" s="1"/>
  <c r="AU751" i="43"/>
  <c r="AV751" i="43" s="1"/>
  <c r="AU752" i="43"/>
  <c r="AV752" i="43" s="1"/>
  <c r="AU753" i="43"/>
  <c r="AV753" i="43" s="1"/>
  <c r="AU754" i="43"/>
  <c r="AV754" i="43" s="1"/>
  <c r="AU755" i="43"/>
  <c r="AV755" i="43" s="1"/>
  <c r="AU756" i="43"/>
  <c r="AV756" i="43" s="1"/>
  <c r="AU757" i="43"/>
  <c r="AV757" i="43" s="1"/>
  <c r="AU758" i="43"/>
  <c r="AV758" i="43" s="1"/>
  <c r="AU759" i="43"/>
  <c r="AV759" i="43" s="1"/>
  <c r="AU760" i="43"/>
  <c r="AV760" i="43" s="1"/>
  <c r="AU761" i="43"/>
  <c r="AV761" i="43" s="1"/>
  <c r="AU762" i="43"/>
  <c r="AV762" i="43" s="1"/>
  <c r="AU763" i="43"/>
  <c r="AV763" i="43" s="1"/>
  <c r="AU764" i="43"/>
  <c r="AV764" i="43" s="1"/>
  <c r="AU765" i="43"/>
  <c r="AV765" i="43" s="1"/>
  <c r="AU766" i="43"/>
  <c r="AV766" i="43" s="1"/>
  <c r="AU767" i="43"/>
  <c r="AV767" i="43" s="1"/>
  <c r="AU768" i="43"/>
  <c r="AV768" i="43" s="1"/>
  <c r="AU769" i="43"/>
  <c r="AV769" i="43" s="1"/>
  <c r="AU770" i="43"/>
  <c r="AV770" i="43" s="1"/>
  <c r="AU771" i="43"/>
  <c r="AV771" i="43" s="1"/>
  <c r="AU772" i="43"/>
  <c r="AV772" i="43" s="1"/>
  <c r="AU773" i="43"/>
  <c r="AV773" i="43" s="1"/>
  <c r="AU774" i="43"/>
  <c r="AV774" i="43" s="1"/>
  <c r="AU775" i="43"/>
  <c r="AV775" i="43" s="1"/>
  <c r="AU776" i="43"/>
  <c r="AV776" i="43" s="1"/>
  <c r="AU777" i="43"/>
  <c r="AV777" i="43" s="1"/>
  <c r="AU778" i="43"/>
  <c r="AV778" i="43" s="1"/>
  <c r="AU779" i="43"/>
  <c r="AV779" i="43" s="1"/>
  <c r="AU780" i="43"/>
  <c r="AV780" i="43" s="1"/>
  <c r="AU781" i="43"/>
  <c r="AV781" i="43" s="1"/>
  <c r="AU782" i="43"/>
  <c r="AV782" i="43" s="1"/>
  <c r="AU783" i="43"/>
  <c r="AV783" i="43" s="1"/>
  <c r="AU784" i="43"/>
  <c r="AV784" i="43" s="1"/>
  <c r="AU785" i="43"/>
  <c r="AV785" i="43" s="1"/>
  <c r="AU786" i="43"/>
  <c r="AV786" i="43" s="1"/>
  <c r="AU787" i="43"/>
  <c r="AV787" i="43" s="1"/>
  <c r="AU788" i="43"/>
  <c r="AV788" i="43" s="1"/>
  <c r="AU789" i="43"/>
  <c r="AV789" i="43" s="1"/>
  <c r="AU790" i="43"/>
  <c r="AV790" i="43" s="1"/>
  <c r="AU791" i="43"/>
  <c r="AV791" i="43" s="1"/>
  <c r="AU792" i="43"/>
  <c r="AV792" i="43" s="1"/>
  <c r="AU793" i="43"/>
  <c r="AV793" i="43" s="1"/>
  <c r="AU794" i="43"/>
  <c r="AV794" i="43" s="1"/>
  <c r="AU795" i="43"/>
  <c r="AV795" i="43" s="1"/>
  <c r="AU796" i="43"/>
  <c r="AV796" i="43" s="1"/>
  <c r="AU797" i="43"/>
  <c r="AV797" i="43" s="1"/>
  <c r="AU798" i="43"/>
  <c r="AV798" i="43" s="1"/>
  <c r="AU799" i="43"/>
  <c r="AV799" i="43" s="1"/>
  <c r="AU800" i="43"/>
  <c r="AV800" i="43" s="1"/>
  <c r="AU801" i="43"/>
  <c r="AV801" i="43" s="1"/>
  <c r="AU802" i="43"/>
  <c r="AV802" i="43" s="1"/>
  <c r="AU803" i="43"/>
  <c r="AV803" i="43" s="1"/>
  <c r="AU804" i="43"/>
  <c r="AV804" i="43" s="1"/>
  <c r="AU805" i="43"/>
  <c r="AV805" i="43" s="1"/>
  <c r="AU806" i="43"/>
  <c r="AV806" i="43" s="1"/>
  <c r="AU807" i="43"/>
  <c r="AV807" i="43" s="1"/>
  <c r="AU808" i="43"/>
  <c r="AV808" i="43" s="1"/>
  <c r="AU809" i="43"/>
  <c r="AV809" i="43" s="1"/>
  <c r="AU810" i="43"/>
  <c r="AV810" i="43" s="1"/>
  <c r="AU811" i="43"/>
  <c r="AV811" i="43" s="1"/>
  <c r="AU812" i="43"/>
  <c r="AV812" i="43" s="1"/>
  <c r="AU813" i="43"/>
  <c r="AV813" i="43" s="1"/>
  <c r="AU814" i="43"/>
  <c r="AV814" i="43" s="1"/>
  <c r="AU815" i="43"/>
  <c r="AV815" i="43" s="1"/>
  <c r="AU816" i="43"/>
  <c r="AV816" i="43" s="1"/>
  <c r="AU817" i="43"/>
  <c r="AV817" i="43" s="1"/>
  <c r="AU818" i="43"/>
  <c r="AV818" i="43" s="1"/>
  <c r="AU819" i="43"/>
  <c r="AV819" i="43" s="1"/>
  <c r="AU820" i="43"/>
  <c r="AV820" i="43" s="1"/>
  <c r="AU821" i="43"/>
  <c r="AV821" i="43" s="1"/>
  <c r="AU822" i="43"/>
  <c r="AV822" i="43" s="1"/>
  <c r="AU823" i="43"/>
  <c r="AV823" i="43" s="1"/>
  <c r="AU824" i="43"/>
  <c r="AV824" i="43" s="1"/>
  <c r="AU825" i="43"/>
  <c r="AV825" i="43" s="1"/>
  <c r="AU826" i="43"/>
  <c r="AV826" i="43" s="1"/>
  <c r="AU827" i="43"/>
  <c r="AV827" i="43" s="1"/>
  <c r="AU828" i="43"/>
  <c r="AV828" i="43" s="1"/>
  <c r="AU829" i="43"/>
  <c r="AV829" i="43" s="1"/>
  <c r="AU830" i="43"/>
  <c r="AV830" i="43" s="1"/>
  <c r="AU831" i="43"/>
  <c r="AV831" i="43" s="1"/>
  <c r="AU832" i="43"/>
  <c r="AV832" i="43" s="1"/>
  <c r="AU833" i="43"/>
  <c r="AV833" i="43" s="1"/>
  <c r="AU834" i="43"/>
  <c r="AV834" i="43" s="1"/>
  <c r="AU835" i="43"/>
  <c r="AV835" i="43" s="1"/>
  <c r="AU836" i="43"/>
  <c r="AV836" i="43" s="1"/>
  <c r="AU837" i="43"/>
  <c r="AV837" i="43" s="1"/>
  <c r="AU838" i="43"/>
  <c r="AV838" i="43" s="1"/>
  <c r="AU839" i="43"/>
  <c r="AV839" i="43" s="1"/>
  <c r="AU840" i="43"/>
  <c r="AV840" i="43" s="1"/>
  <c r="AU841" i="43"/>
  <c r="AV841" i="43" s="1"/>
  <c r="AU842" i="43"/>
  <c r="AV842" i="43" s="1"/>
  <c r="AU843" i="43"/>
  <c r="AV843" i="43" s="1"/>
  <c r="AU844" i="43"/>
  <c r="AV844" i="43" s="1"/>
  <c r="AU845" i="43"/>
  <c r="AV845" i="43" s="1"/>
  <c r="AU846" i="43"/>
  <c r="AV846" i="43" s="1"/>
  <c r="AU847" i="43"/>
  <c r="AV847" i="43" s="1"/>
  <c r="AU848" i="43"/>
  <c r="AV848" i="43" s="1"/>
  <c r="AU849" i="43"/>
  <c r="AV849" i="43" s="1"/>
  <c r="AU850" i="43"/>
  <c r="AV850" i="43" s="1"/>
  <c r="AU851" i="43"/>
  <c r="AV851" i="43" s="1"/>
  <c r="AU852" i="43"/>
  <c r="AV852" i="43" s="1"/>
  <c r="AU853" i="43"/>
  <c r="AV853" i="43" s="1"/>
  <c r="AU854" i="43"/>
  <c r="AV854" i="43" s="1"/>
  <c r="AU855" i="43"/>
  <c r="AV855" i="43" s="1"/>
  <c r="AU856" i="43"/>
  <c r="AV856" i="43" s="1"/>
  <c r="AU857" i="43"/>
  <c r="AV857" i="43" s="1"/>
  <c r="AU858" i="43"/>
  <c r="AV858" i="43" s="1"/>
  <c r="AU859" i="43"/>
  <c r="AV859" i="43" s="1"/>
  <c r="AU860" i="43"/>
  <c r="AV860" i="43" s="1"/>
  <c r="AU861" i="43"/>
  <c r="AV861" i="43" s="1"/>
  <c r="AU862" i="43"/>
  <c r="AV862" i="43" s="1"/>
  <c r="AU863" i="43"/>
  <c r="AV863" i="43" s="1"/>
  <c r="AU864" i="43"/>
  <c r="AV864" i="43" s="1"/>
  <c r="AU865" i="43"/>
  <c r="AV865" i="43" s="1"/>
  <c r="AU866" i="43"/>
  <c r="AV866" i="43" s="1"/>
  <c r="AU867" i="43"/>
  <c r="AV867" i="43" s="1"/>
  <c r="AU868" i="43"/>
  <c r="AV868" i="43" s="1"/>
  <c r="AU869" i="43"/>
  <c r="AV869" i="43" s="1"/>
  <c r="AU870" i="43"/>
  <c r="AV870" i="43" s="1"/>
  <c r="AU871" i="43"/>
  <c r="AV871" i="43" s="1"/>
  <c r="AU872" i="43"/>
  <c r="AV872" i="43" s="1"/>
  <c r="AU873" i="43"/>
  <c r="AV873" i="43" s="1"/>
  <c r="AU874" i="43"/>
  <c r="AV874" i="43" s="1"/>
  <c r="AU875" i="43"/>
  <c r="AV875" i="43" s="1"/>
  <c r="AU876" i="43"/>
  <c r="AV876" i="43" s="1"/>
  <c r="AU877" i="43"/>
  <c r="AV877" i="43" s="1"/>
  <c r="AU878" i="43"/>
  <c r="AV878" i="43" s="1"/>
  <c r="AU879" i="43"/>
  <c r="AV879" i="43" s="1"/>
  <c r="AU880" i="43"/>
  <c r="AV880" i="43" s="1"/>
  <c r="AU881" i="43"/>
  <c r="AV881" i="43" s="1"/>
  <c r="AU882" i="43"/>
  <c r="AV882" i="43" s="1"/>
  <c r="AU883" i="43"/>
  <c r="AV883" i="43" s="1"/>
  <c r="AU884" i="43"/>
  <c r="AV884" i="43" s="1"/>
  <c r="AU885" i="43"/>
  <c r="AV885" i="43" s="1"/>
  <c r="AU886" i="43"/>
  <c r="AV886" i="43" s="1"/>
  <c r="AU887" i="43"/>
  <c r="AV887" i="43" s="1"/>
  <c r="AU888" i="43"/>
  <c r="AV888" i="43" s="1"/>
  <c r="AU889" i="43"/>
  <c r="AV889" i="43" s="1"/>
  <c r="AU890" i="43"/>
  <c r="AV890" i="43" s="1"/>
  <c r="AU891" i="43"/>
  <c r="AV891" i="43" s="1"/>
  <c r="AU892" i="43"/>
  <c r="AV892" i="43" s="1"/>
  <c r="AU893" i="43"/>
  <c r="AV893" i="43" s="1"/>
  <c r="AU894" i="43"/>
  <c r="AV894" i="43" s="1"/>
  <c r="AU895" i="43"/>
  <c r="AV895" i="43" s="1"/>
  <c r="AU896" i="43"/>
  <c r="AV896" i="43" s="1"/>
  <c r="AU897" i="43"/>
  <c r="AV897" i="43" s="1"/>
  <c r="AU898" i="43"/>
  <c r="AV898" i="43" s="1"/>
  <c r="AU899" i="43"/>
  <c r="AV899" i="43" s="1"/>
  <c r="AU5" i="43"/>
  <c r="AV5" i="43" s="1"/>
  <c r="AU6" i="43"/>
  <c r="AV6" i="43" s="1"/>
  <c r="AU7" i="43"/>
  <c r="AV7" i="43" s="1"/>
  <c r="AS5" i="43"/>
  <c r="AT5" i="43" s="1"/>
  <c r="AS6" i="43"/>
  <c r="AT6" i="43" s="1"/>
  <c r="AS7" i="43"/>
  <c r="AT7" i="43" s="1"/>
  <c r="AS8" i="43"/>
  <c r="AT8" i="43" s="1"/>
  <c r="AS9" i="43"/>
  <c r="AT9" i="43" s="1"/>
  <c r="AS10" i="43"/>
  <c r="AT10" i="43" s="1"/>
  <c r="AS11" i="43"/>
  <c r="AT11" i="43" s="1"/>
  <c r="AS12" i="43"/>
  <c r="AT12" i="43" s="1"/>
  <c r="AS13" i="43"/>
  <c r="AT13" i="43" s="1"/>
  <c r="AS14" i="43"/>
  <c r="AT14" i="43" s="1"/>
  <c r="AS15" i="43"/>
  <c r="AT15" i="43" s="1"/>
  <c r="AS16" i="43"/>
  <c r="AT16" i="43" s="1"/>
  <c r="AS17" i="43"/>
  <c r="AT17" i="43" s="1"/>
  <c r="AS18" i="43"/>
  <c r="AT18" i="43" s="1"/>
  <c r="AS19" i="43"/>
  <c r="AT19" i="43" s="1"/>
  <c r="AS20" i="43"/>
  <c r="AT20" i="43" s="1"/>
  <c r="AS21" i="43"/>
  <c r="AT21" i="43" s="1"/>
  <c r="AS22" i="43"/>
  <c r="AT22" i="43" s="1"/>
  <c r="AS23" i="43"/>
  <c r="AT23" i="43" s="1"/>
  <c r="AS24" i="43"/>
  <c r="AT24" i="43" s="1"/>
  <c r="AS25" i="43"/>
  <c r="AT25" i="43" s="1"/>
  <c r="AS26" i="43"/>
  <c r="AT26" i="43" s="1"/>
  <c r="AS27" i="43"/>
  <c r="AT27" i="43" s="1"/>
  <c r="AS28" i="43"/>
  <c r="AT28" i="43" s="1"/>
  <c r="AS29" i="43"/>
  <c r="AT29" i="43" s="1"/>
  <c r="AS30" i="43"/>
  <c r="AT30" i="43" s="1"/>
  <c r="AS31" i="43"/>
  <c r="AT31" i="43" s="1"/>
  <c r="AS32" i="43"/>
  <c r="AT32" i="43" s="1"/>
  <c r="AS33" i="43"/>
  <c r="AT33" i="43" s="1"/>
  <c r="AS34" i="43"/>
  <c r="AT34" i="43" s="1"/>
  <c r="AS35" i="43"/>
  <c r="AT35" i="43" s="1"/>
  <c r="AS36" i="43"/>
  <c r="AT36" i="43" s="1"/>
  <c r="AS37" i="43"/>
  <c r="AT37" i="43" s="1"/>
  <c r="AS38" i="43"/>
  <c r="AT38" i="43" s="1"/>
  <c r="AS39" i="43"/>
  <c r="AT39" i="43" s="1"/>
  <c r="AS40" i="43"/>
  <c r="AT40" i="43" s="1"/>
  <c r="AS41" i="43"/>
  <c r="AT41" i="43" s="1"/>
  <c r="AS42" i="43"/>
  <c r="AT42" i="43" s="1"/>
  <c r="AS43" i="43"/>
  <c r="AT43" i="43" s="1"/>
  <c r="AS44" i="43"/>
  <c r="AT44" i="43" s="1"/>
  <c r="AS45" i="43"/>
  <c r="AT45" i="43" s="1"/>
  <c r="AS46" i="43"/>
  <c r="AT46" i="43" s="1"/>
  <c r="AS47" i="43"/>
  <c r="AT47" i="43" s="1"/>
  <c r="AS48" i="43"/>
  <c r="AT48" i="43" s="1"/>
  <c r="AS49" i="43"/>
  <c r="AT49" i="43" s="1"/>
  <c r="AS50" i="43"/>
  <c r="AT50" i="43" s="1"/>
  <c r="AS51" i="43"/>
  <c r="AT51" i="43" s="1"/>
  <c r="AS52" i="43"/>
  <c r="AT52" i="43" s="1"/>
  <c r="AS53" i="43"/>
  <c r="AT53" i="43" s="1"/>
  <c r="AS54" i="43"/>
  <c r="AT54" i="43" s="1"/>
  <c r="AS55" i="43"/>
  <c r="AT55" i="43" s="1"/>
  <c r="AS56" i="43"/>
  <c r="AT56" i="43" s="1"/>
  <c r="AS57" i="43"/>
  <c r="AT57" i="43" s="1"/>
  <c r="AS58" i="43"/>
  <c r="AT58" i="43" s="1"/>
  <c r="AS59" i="43"/>
  <c r="AT59" i="43" s="1"/>
  <c r="AS60" i="43"/>
  <c r="AT60" i="43" s="1"/>
  <c r="AS61" i="43"/>
  <c r="AT61" i="43" s="1"/>
  <c r="AS62" i="43"/>
  <c r="AT62" i="43" s="1"/>
  <c r="AS63" i="43"/>
  <c r="AT63" i="43" s="1"/>
  <c r="AS64" i="43"/>
  <c r="AT64" i="43" s="1"/>
  <c r="AS65" i="43"/>
  <c r="AT65" i="43" s="1"/>
  <c r="AS66" i="43"/>
  <c r="AT66" i="43" s="1"/>
  <c r="AS67" i="43"/>
  <c r="AT67" i="43" s="1"/>
  <c r="AS68" i="43"/>
  <c r="AT68" i="43" s="1"/>
  <c r="AS69" i="43"/>
  <c r="AT69" i="43" s="1"/>
  <c r="AS70" i="43"/>
  <c r="AT70" i="43" s="1"/>
  <c r="AS71" i="43"/>
  <c r="AT71" i="43" s="1"/>
  <c r="AS72" i="43"/>
  <c r="AT72" i="43" s="1"/>
  <c r="AS73" i="43"/>
  <c r="AT73" i="43" s="1"/>
  <c r="AS74" i="43"/>
  <c r="AT74" i="43" s="1"/>
  <c r="AS75" i="43"/>
  <c r="AT75" i="43" s="1"/>
  <c r="AS76" i="43"/>
  <c r="AT76" i="43" s="1"/>
  <c r="AS77" i="43"/>
  <c r="AT77" i="43" s="1"/>
  <c r="AS78" i="43"/>
  <c r="AT78" i="43" s="1"/>
  <c r="AS79" i="43"/>
  <c r="AT79" i="43" s="1"/>
  <c r="AS80" i="43"/>
  <c r="AT80" i="43" s="1"/>
  <c r="AS81" i="43"/>
  <c r="AT81" i="43" s="1"/>
  <c r="AS82" i="43"/>
  <c r="AT82" i="43" s="1"/>
  <c r="AS83" i="43"/>
  <c r="AT83" i="43" s="1"/>
  <c r="AS84" i="43"/>
  <c r="AT84" i="43" s="1"/>
  <c r="AS85" i="43"/>
  <c r="AT85" i="43" s="1"/>
  <c r="AS86" i="43"/>
  <c r="AT86" i="43" s="1"/>
  <c r="AS87" i="43"/>
  <c r="AT87" i="43" s="1"/>
  <c r="AS88" i="43"/>
  <c r="AT88" i="43" s="1"/>
  <c r="AS89" i="43"/>
  <c r="AT89" i="43" s="1"/>
  <c r="AS90" i="43"/>
  <c r="AT90" i="43" s="1"/>
  <c r="AS91" i="43"/>
  <c r="AT91" i="43" s="1"/>
  <c r="AS92" i="43"/>
  <c r="AT92" i="43" s="1"/>
  <c r="AS93" i="43"/>
  <c r="AT93" i="43" s="1"/>
  <c r="AS94" i="43"/>
  <c r="AT94" i="43" s="1"/>
  <c r="AS95" i="43"/>
  <c r="AT95" i="43" s="1"/>
  <c r="AS96" i="43"/>
  <c r="AT96" i="43" s="1"/>
  <c r="AS97" i="43"/>
  <c r="AT97" i="43" s="1"/>
  <c r="AS98" i="43"/>
  <c r="AT98" i="43" s="1"/>
  <c r="AS99" i="43"/>
  <c r="AT99" i="43" s="1"/>
  <c r="AS100" i="43"/>
  <c r="AT100" i="43" s="1"/>
  <c r="AS101" i="43"/>
  <c r="AT101" i="43" s="1"/>
  <c r="AS102" i="43"/>
  <c r="AT102" i="43" s="1"/>
  <c r="AS103" i="43"/>
  <c r="AT103" i="43" s="1"/>
  <c r="AS104" i="43"/>
  <c r="AT104" i="43" s="1"/>
  <c r="AS105" i="43"/>
  <c r="AT105" i="43" s="1"/>
  <c r="AS106" i="43"/>
  <c r="AT106" i="43" s="1"/>
  <c r="AS107" i="43"/>
  <c r="AT107" i="43" s="1"/>
  <c r="AS108" i="43"/>
  <c r="AT108" i="43" s="1"/>
  <c r="AS109" i="43"/>
  <c r="AT109" i="43" s="1"/>
  <c r="AS110" i="43"/>
  <c r="AT110" i="43" s="1"/>
  <c r="AS111" i="43"/>
  <c r="AT111" i="43" s="1"/>
  <c r="AS112" i="43"/>
  <c r="AT112" i="43" s="1"/>
  <c r="AS113" i="43"/>
  <c r="AT113" i="43" s="1"/>
  <c r="AS114" i="43"/>
  <c r="AT114" i="43" s="1"/>
  <c r="AS115" i="43"/>
  <c r="AT115" i="43" s="1"/>
  <c r="AS116" i="43"/>
  <c r="AT116" i="43" s="1"/>
  <c r="AS117" i="43"/>
  <c r="AT117" i="43" s="1"/>
  <c r="AS118" i="43"/>
  <c r="AT118" i="43" s="1"/>
  <c r="AS119" i="43"/>
  <c r="AT119" i="43" s="1"/>
  <c r="AS120" i="43"/>
  <c r="AT120" i="43" s="1"/>
  <c r="AS121" i="43"/>
  <c r="AT121" i="43" s="1"/>
  <c r="AS122" i="43"/>
  <c r="AT122" i="43" s="1"/>
  <c r="AS123" i="43"/>
  <c r="AT123" i="43" s="1"/>
  <c r="AS124" i="43"/>
  <c r="AT124" i="43" s="1"/>
  <c r="AS125" i="43"/>
  <c r="AT125" i="43" s="1"/>
  <c r="AS126" i="43"/>
  <c r="AT126" i="43" s="1"/>
  <c r="AS127" i="43"/>
  <c r="AT127" i="43" s="1"/>
  <c r="AS128" i="43"/>
  <c r="AT128" i="43" s="1"/>
  <c r="AS129" i="43"/>
  <c r="AT129" i="43" s="1"/>
  <c r="AS130" i="43"/>
  <c r="AT130" i="43" s="1"/>
  <c r="AS131" i="43"/>
  <c r="AT131" i="43" s="1"/>
  <c r="AS132" i="43"/>
  <c r="AT132" i="43" s="1"/>
  <c r="AS133" i="43"/>
  <c r="AT133" i="43" s="1"/>
  <c r="AS134" i="43"/>
  <c r="AT134" i="43" s="1"/>
  <c r="AS135" i="43"/>
  <c r="AT135" i="43" s="1"/>
  <c r="AS136" i="43"/>
  <c r="AT136" i="43" s="1"/>
  <c r="AS137" i="43"/>
  <c r="AT137" i="43" s="1"/>
  <c r="AS138" i="43"/>
  <c r="AT138" i="43" s="1"/>
  <c r="AS139" i="43"/>
  <c r="AT139" i="43" s="1"/>
  <c r="AS140" i="43"/>
  <c r="AT140" i="43" s="1"/>
  <c r="AS141" i="43"/>
  <c r="AT141" i="43" s="1"/>
  <c r="AS142" i="43"/>
  <c r="AT142" i="43" s="1"/>
  <c r="AS143" i="43"/>
  <c r="AT143" i="43" s="1"/>
  <c r="AS144" i="43"/>
  <c r="AT144" i="43" s="1"/>
  <c r="AS145" i="43"/>
  <c r="AT145" i="43" s="1"/>
  <c r="AS146" i="43"/>
  <c r="AT146" i="43" s="1"/>
  <c r="AS147" i="43"/>
  <c r="AT147" i="43" s="1"/>
  <c r="AS148" i="43"/>
  <c r="AT148" i="43" s="1"/>
  <c r="AS149" i="43"/>
  <c r="AT149" i="43" s="1"/>
  <c r="AS150" i="43"/>
  <c r="AT150" i="43" s="1"/>
  <c r="AS151" i="43"/>
  <c r="AT151" i="43" s="1"/>
  <c r="AS152" i="43"/>
  <c r="AT152" i="43" s="1"/>
  <c r="AS153" i="43"/>
  <c r="AT153" i="43" s="1"/>
  <c r="AS154" i="43"/>
  <c r="AT154" i="43" s="1"/>
  <c r="AS155" i="43"/>
  <c r="AT155" i="43" s="1"/>
  <c r="AS156" i="43"/>
  <c r="AT156" i="43" s="1"/>
  <c r="AS157" i="43"/>
  <c r="AT157" i="43" s="1"/>
  <c r="AS158" i="43"/>
  <c r="AT158" i="43" s="1"/>
  <c r="AS159" i="43"/>
  <c r="AT159" i="43" s="1"/>
  <c r="AS160" i="43"/>
  <c r="AT160" i="43" s="1"/>
  <c r="AS161" i="43"/>
  <c r="AT161" i="43" s="1"/>
  <c r="AS162" i="43"/>
  <c r="AT162" i="43" s="1"/>
  <c r="AS163" i="43"/>
  <c r="AT163" i="43" s="1"/>
  <c r="AS164" i="43"/>
  <c r="AT164" i="43" s="1"/>
  <c r="AS165" i="43"/>
  <c r="AT165" i="43" s="1"/>
  <c r="AS166" i="43"/>
  <c r="AT166" i="43" s="1"/>
  <c r="AS167" i="43"/>
  <c r="AT167" i="43" s="1"/>
  <c r="AS168" i="43"/>
  <c r="AT168" i="43" s="1"/>
  <c r="AS169" i="43"/>
  <c r="AT169" i="43" s="1"/>
  <c r="AS170" i="43"/>
  <c r="AT170" i="43" s="1"/>
  <c r="AS171" i="43"/>
  <c r="AT171" i="43" s="1"/>
  <c r="AS172" i="43"/>
  <c r="AT172" i="43" s="1"/>
  <c r="AS173" i="43"/>
  <c r="AT173" i="43" s="1"/>
  <c r="AS174" i="43"/>
  <c r="AT174" i="43" s="1"/>
  <c r="AS175" i="43"/>
  <c r="AT175" i="43" s="1"/>
  <c r="AS176" i="43"/>
  <c r="AT176" i="43" s="1"/>
  <c r="AS177" i="43"/>
  <c r="AT177" i="43" s="1"/>
  <c r="AS178" i="43"/>
  <c r="AT178" i="43" s="1"/>
  <c r="AS179" i="43"/>
  <c r="AT179" i="43" s="1"/>
  <c r="AS180" i="43"/>
  <c r="AT180" i="43" s="1"/>
  <c r="AS181" i="43"/>
  <c r="AT181" i="43" s="1"/>
  <c r="AS182" i="43"/>
  <c r="AT182" i="43" s="1"/>
  <c r="AS183" i="43"/>
  <c r="AT183" i="43" s="1"/>
  <c r="AS184" i="43"/>
  <c r="AT184" i="43" s="1"/>
  <c r="AS185" i="43"/>
  <c r="AT185" i="43" s="1"/>
  <c r="AS186" i="43"/>
  <c r="AT186" i="43" s="1"/>
  <c r="AS187" i="43"/>
  <c r="AT187" i="43" s="1"/>
  <c r="AS188" i="43"/>
  <c r="AT188" i="43" s="1"/>
  <c r="AS189" i="43"/>
  <c r="AT189" i="43" s="1"/>
  <c r="AS190" i="43"/>
  <c r="AT190" i="43" s="1"/>
  <c r="AS191" i="43"/>
  <c r="AT191" i="43" s="1"/>
  <c r="AS192" i="43"/>
  <c r="AT192" i="43" s="1"/>
  <c r="AS193" i="43"/>
  <c r="AT193" i="43" s="1"/>
  <c r="AS194" i="43"/>
  <c r="AT194" i="43" s="1"/>
  <c r="AS195" i="43"/>
  <c r="AT195" i="43" s="1"/>
  <c r="AS196" i="43"/>
  <c r="AT196" i="43" s="1"/>
  <c r="AS197" i="43"/>
  <c r="AT197" i="43" s="1"/>
  <c r="AS198" i="43"/>
  <c r="AT198" i="43" s="1"/>
  <c r="AS199" i="43"/>
  <c r="AT199" i="43" s="1"/>
  <c r="AS200" i="43"/>
  <c r="AT200" i="43" s="1"/>
  <c r="AS201" i="43"/>
  <c r="AT201" i="43" s="1"/>
  <c r="AS202" i="43"/>
  <c r="AT202" i="43" s="1"/>
  <c r="AS203" i="43"/>
  <c r="AT203" i="43" s="1"/>
  <c r="AS204" i="43"/>
  <c r="AT204" i="43" s="1"/>
  <c r="AS205" i="43"/>
  <c r="AT205" i="43" s="1"/>
  <c r="AS206" i="43"/>
  <c r="AT206" i="43" s="1"/>
  <c r="AS207" i="43"/>
  <c r="AT207" i="43" s="1"/>
  <c r="AS208" i="43"/>
  <c r="AT208" i="43" s="1"/>
  <c r="AS209" i="43"/>
  <c r="AT209" i="43" s="1"/>
  <c r="AS210" i="43"/>
  <c r="AT210" i="43" s="1"/>
  <c r="AS211" i="43"/>
  <c r="AT211" i="43" s="1"/>
  <c r="AS212" i="43"/>
  <c r="AT212" i="43" s="1"/>
  <c r="AS213" i="43"/>
  <c r="AT213" i="43" s="1"/>
  <c r="AS214" i="43"/>
  <c r="AT214" i="43" s="1"/>
  <c r="AS215" i="43"/>
  <c r="AT215" i="43" s="1"/>
  <c r="AS216" i="43"/>
  <c r="AT216" i="43" s="1"/>
  <c r="AS217" i="43"/>
  <c r="AT217" i="43" s="1"/>
  <c r="AS218" i="43"/>
  <c r="AT218" i="43" s="1"/>
  <c r="AS219" i="43"/>
  <c r="AT219" i="43" s="1"/>
  <c r="AS220" i="43"/>
  <c r="AT220" i="43" s="1"/>
  <c r="AS221" i="43"/>
  <c r="AT221" i="43" s="1"/>
  <c r="AS222" i="43"/>
  <c r="AT222" i="43" s="1"/>
  <c r="AS223" i="43"/>
  <c r="AT223" i="43" s="1"/>
  <c r="AS224" i="43"/>
  <c r="AT224" i="43" s="1"/>
  <c r="AS225" i="43"/>
  <c r="AT225" i="43" s="1"/>
  <c r="AS226" i="43"/>
  <c r="AT226" i="43" s="1"/>
  <c r="AS227" i="43"/>
  <c r="AT227" i="43" s="1"/>
  <c r="AS228" i="43"/>
  <c r="AT228" i="43" s="1"/>
  <c r="AS229" i="43"/>
  <c r="AT229" i="43" s="1"/>
  <c r="AS230" i="43"/>
  <c r="AT230" i="43" s="1"/>
  <c r="AS231" i="43"/>
  <c r="AT231" i="43" s="1"/>
  <c r="AS232" i="43"/>
  <c r="AT232" i="43" s="1"/>
  <c r="AS233" i="43"/>
  <c r="AT233" i="43" s="1"/>
  <c r="AS234" i="43"/>
  <c r="AT234" i="43" s="1"/>
  <c r="AS235" i="43"/>
  <c r="AT235" i="43" s="1"/>
  <c r="AS236" i="43"/>
  <c r="AT236" i="43" s="1"/>
  <c r="AS237" i="43"/>
  <c r="AT237" i="43" s="1"/>
  <c r="AS238" i="43"/>
  <c r="AT238" i="43" s="1"/>
  <c r="AS239" i="43"/>
  <c r="AT239" i="43" s="1"/>
  <c r="AS240" i="43"/>
  <c r="AT240" i="43" s="1"/>
  <c r="AS241" i="43"/>
  <c r="AT241" i="43" s="1"/>
  <c r="AS242" i="43"/>
  <c r="AT242" i="43" s="1"/>
  <c r="AS243" i="43"/>
  <c r="AT243" i="43" s="1"/>
  <c r="AS244" i="43"/>
  <c r="AT244" i="43" s="1"/>
  <c r="AS245" i="43"/>
  <c r="AT245" i="43" s="1"/>
  <c r="AS246" i="43"/>
  <c r="AT246" i="43" s="1"/>
  <c r="AS247" i="43"/>
  <c r="AT247" i="43" s="1"/>
  <c r="AS248" i="43"/>
  <c r="AT248" i="43" s="1"/>
  <c r="AS249" i="43"/>
  <c r="AT249" i="43" s="1"/>
  <c r="AS250" i="43"/>
  <c r="AT250" i="43" s="1"/>
  <c r="AS251" i="43"/>
  <c r="AT251" i="43" s="1"/>
  <c r="AS252" i="43"/>
  <c r="AT252" i="43" s="1"/>
  <c r="AS253" i="43"/>
  <c r="AT253" i="43" s="1"/>
  <c r="AS254" i="43"/>
  <c r="AT254" i="43" s="1"/>
  <c r="AS255" i="43"/>
  <c r="AT255" i="43" s="1"/>
  <c r="AS256" i="43"/>
  <c r="AT256" i="43" s="1"/>
  <c r="AS257" i="43"/>
  <c r="AT257" i="43" s="1"/>
  <c r="AS258" i="43"/>
  <c r="AT258" i="43" s="1"/>
  <c r="AS259" i="43"/>
  <c r="AT259" i="43" s="1"/>
  <c r="AS260" i="43"/>
  <c r="AT260" i="43" s="1"/>
  <c r="AS261" i="43"/>
  <c r="AT261" i="43" s="1"/>
  <c r="AS262" i="43"/>
  <c r="AT262" i="43" s="1"/>
  <c r="AS263" i="43"/>
  <c r="AT263" i="43" s="1"/>
  <c r="AS264" i="43"/>
  <c r="AT264" i="43" s="1"/>
  <c r="AS265" i="43"/>
  <c r="AT265" i="43" s="1"/>
  <c r="AS266" i="43"/>
  <c r="AT266" i="43" s="1"/>
  <c r="AS267" i="43"/>
  <c r="AT267" i="43" s="1"/>
  <c r="AS268" i="43"/>
  <c r="AT268" i="43" s="1"/>
  <c r="AS269" i="43"/>
  <c r="AT269" i="43" s="1"/>
  <c r="AS270" i="43"/>
  <c r="AT270" i="43" s="1"/>
  <c r="AS271" i="43"/>
  <c r="AT271" i="43" s="1"/>
  <c r="AS272" i="43"/>
  <c r="AT272" i="43" s="1"/>
  <c r="AS273" i="43"/>
  <c r="AT273" i="43" s="1"/>
  <c r="AS274" i="43"/>
  <c r="AT274" i="43" s="1"/>
  <c r="AS275" i="43"/>
  <c r="AT275" i="43" s="1"/>
  <c r="AS276" i="43"/>
  <c r="AT276" i="43" s="1"/>
  <c r="AS277" i="43"/>
  <c r="AT277" i="43" s="1"/>
  <c r="AS278" i="43"/>
  <c r="AT278" i="43" s="1"/>
  <c r="AS279" i="43"/>
  <c r="AT279" i="43" s="1"/>
  <c r="AS280" i="43"/>
  <c r="AT280" i="43" s="1"/>
  <c r="AS281" i="43"/>
  <c r="AT281" i="43" s="1"/>
  <c r="AS282" i="43"/>
  <c r="AT282" i="43" s="1"/>
  <c r="AS283" i="43"/>
  <c r="AT283" i="43" s="1"/>
  <c r="AS284" i="43"/>
  <c r="AT284" i="43" s="1"/>
  <c r="AS285" i="43"/>
  <c r="AT285" i="43" s="1"/>
  <c r="AS286" i="43"/>
  <c r="AT286" i="43" s="1"/>
  <c r="AS287" i="43"/>
  <c r="AT287" i="43" s="1"/>
  <c r="AS288" i="43"/>
  <c r="AT288" i="43" s="1"/>
  <c r="AS289" i="43"/>
  <c r="AT289" i="43" s="1"/>
  <c r="AS290" i="43"/>
  <c r="AT290" i="43" s="1"/>
  <c r="AS291" i="43"/>
  <c r="AT291" i="43" s="1"/>
  <c r="AS292" i="43"/>
  <c r="AT292" i="43" s="1"/>
  <c r="AS293" i="43"/>
  <c r="AT293" i="43" s="1"/>
  <c r="AS294" i="43"/>
  <c r="AT294" i="43" s="1"/>
  <c r="AS295" i="43"/>
  <c r="AT295" i="43" s="1"/>
  <c r="AS296" i="43"/>
  <c r="AT296" i="43" s="1"/>
  <c r="AS297" i="43"/>
  <c r="AT297" i="43" s="1"/>
  <c r="AS298" i="43"/>
  <c r="AT298" i="43" s="1"/>
  <c r="AS299" i="43"/>
  <c r="AT299" i="43" s="1"/>
  <c r="AS300" i="43"/>
  <c r="AT300" i="43" s="1"/>
  <c r="AS301" i="43"/>
  <c r="AT301" i="43" s="1"/>
  <c r="AS302" i="43"/>
  <c r="AT302" i="43" s="1"/>
  <c r="AS303" i="43"/>
  <c r="AT303" i="43" s="1"/>
  <c r="AS304" i="43"/>
  <c r="AT304" i="43" s="1"/>
  <c r="AS305" i="43"/>
  <c r="AT305" i="43" s="1"/>
  <c r="AS306" i="43"/>
  <c r="AT306" i="43" s="1"/>
  <c r="AS307" i="43"/>
  <c r="AT307" i="43" s="1"/>
  <c r="AS308" i="43"/>
  <c r="AT308" i="43" s="1"/>
  <c r="AS309" i="43"/>
  <c r="AT309" i="43" s="1"/>
  <c r="AS310" i="43"/>
  <c r="AT310" i="43" s="1"/>
  <c r="AS311" i="43"/>
  <c r="AT311" i="43" s="1"/>
  <c r="AS312" i="43"/>
  <c r="AT312" i="43" s="1"/>
  <c r="AS313" i="43"/>
  <c r="AT313" i="43" s="1"/>
  <c r="AS314" i="43"/>
  <c r="AT314" i="43" s="1"/>
  <c r="AS315" i="43"/>
  <c r="AT315" i="43" s="1"/>
  <c r="AS316" i="43"/>
  <c r="AT316" i="43" s="1"/>
  <c r="AS317" i="43"/>
  <c r="AT317" i="43" s="1"/>
  <c r="AS318" i="43"/>
  <c r="AT318" i="43" s="1"/>
  <c r="AS319" i="43"/>
  <c r="AT319" i="43" s="1"/>
  <c r="AS320" i="43"/>
  <c r="AT320" i="43" s="1"/>
  <c r="AS321" i="43"/>
  <c r="AT321" i="43" s="1"/>
  <c r="AS322" i="43"/>
  <c r="AT322" i="43" s="1"/>
  <c r="AS323" i="43"/>
  <c r="AT323" i="43" s="1"/>
  <c r="AS324" i="43"/>
  <c r="AT324" i="43" s="1"/>
  <c r="AS325" i="43"/>
  <c r="AT325" i="43" s="1"/>
  <c r="AS326" i="43"/>
  <c r="AT326" i="43" s="1"/>
  <c r="AS327" i="43"/>
  <c r="AT327" i="43" s="1"/>
  <c r="AS328" i="43"/>
  <c r="AT328" i="43" s="1"/>
  <c r="AS329" i="43"/>
  <c r="AT329" i="43" s="1"/>
  <c r="AS330" i="43"/>
  <c r="AT330" i="43" s="1"/>
  <c r="AS331" i="43"/>
  <c r="AT331" i="43" s="1"/>
  <c r="AS332" i="43"/>
  <c r="AT332" i="43" s="1"/>
  <c r="AS333" i="43"/>
  <c r="AT333" i="43" s="1"/>
  <c r="AS334" i="43"/>
  <c r="AT334" i="43" s="1"/>
  <c r="AS335" i="43"/>
  <c r="AT335" i="43" s="1"/>
  <c r="AS336" i="43"/>
  <c r="AT336" i="43" s="1"/>
  <c r="AS337" i="43"/>
  <c r="AT337" i="43" s="1"/>
  <c r="AS338" i="43"/>
  <c r="AT338" i="43" s="1"/>
  <c r="AS339" i="43"/>
  <c r="AT339" i="43" s="1"/>
  <c r="AS340" i="43"/>
  <c r="AT340" i="43" s="1"/>
  <c r="AS341" i="43"/>
  <c r="AT341" i="43" s="1"/>
  <c r="AS342" i="43"/>
  <c r="AT342" i="43" s="1"/>
  <c r="AS343" i="43"/>
  <c r="AT343" i="43" s="1"/>
  <c r="AS344" i="43"/>
  <c r="AT344" i="43" s="1"/>
  <c r="AS345" i="43"/>
  <c r="AT345" i="43" s="1"/>
  <c r="AS346" i="43"/>
  <c r="AT346" i="43" s="1"/>
  <c r="AS347" i="43"/>
  <c r="AT347" i="43" s="1"/>
  <c r="AS348" i="43"/>
  <c r="AT348" i="43" s="1"/>
  <c r="AS349" i="43"/>
  <c r="AT349" i="43" s="1"/>
  <c r="AS350" i="43"/>
  <c r="AT350" i="43" s="1"/>
  <c r="AS351" i="43"/>
  <c r="AT351" i="43" s="1"/>
  <c r="AS352" i="43"/>
  <c r="AT352" i="43" s="1"/>
  <c r="AS353" i="43"/>
  <c r="AT353" i="43" s="1"/>
  <c r="AS354" i="43"/>
  <c r="AT354" i="43" s="1"/>
  <c r="AS355" i="43"/>
  <c r="AT355" i="43" s="1"/>
  <c r="AS356" i="43"/>
  <c r="AT356" i="43" s="1"/>
  <c r="AS357" i="43"/>
  <c r="AT357" i="43" s="1"/>
  <c r="AS358" i="43"/>
  <c r="AT358" i="43" s="1"/>
  <c r="AS359" i="43"/>
  <c r="AT359" i="43" s="1"/>
  <c r="AS360" i="43"/>
  <c r="AT360" i="43" s="1"/>
  <c r="AS361" i="43"/>
  <c r="AT361" i="43" s="1"/>
  <c r="AS362" i="43"/>
  <c r="AT362" i="43" s="1"/>
  <c r="AS363" i="43"/>
  <c r="AT363" i="43" s="1"/>
  <c r="AS364" i="43"/>
  <c r="AT364" i="43" s="1"/>
  <c r="AS365" i="43"/>
  <c r="AT365" i="43" s="1"/>
  <c r="AS366" i="43"/>
  <c r="AT366" i="43" s="1"/>
  <c r="AS367" i="43"/>
  <c r="AT367" i="43" s="1"/>
  <c r="AS368" i="43"/>
  <c r="AT368" i="43" s="1"/>
  <c r="AS369" i="43"/>
  <c r="AT369" i="43" s="1"/>
  <c r="AS370" i="43"/>
  <c r="AT370" i="43" s="1"/>
  <c r="AS371" i="43"/>
  <c r="AT371" i="43" s="1"/>
  <c r="AS372" i="43"/>
  <c r="AT372" i="43" s="1"/>
  <c r="AS373" i="43"/>
  <c r="AT373" i="43" s="1"/>
  <c r="AS374" i="43"/>
  <c r="AT374" i="43" s="1"/>
  <c r="AS375" i="43"/>
  <c r="AT375" i="43" s="1"/>
  <c r="AS376" i="43"/>
  <c r="AT376" i="43" s="1"/>
  <c r="AS377" i="43"/>
  <c r="AT377" i="43" s="1"/>
  <c r="AS378" i="43"/>
  <c r="AT378" i="43" s="1"/>
  <c r="AS379" i="43"/>
  <c r="AT379" i="43" s="1"/>
  <c r="AS380" i="43"/>
  <c r="AT380" i="43" s="1"/>
  <c r="AS381" i="43"/>
  <c r="AT381" i="43" s="1"/>
  <c r="AS382" i="43"/>
  <c r="AT382" i="43" s="1"/>
  <c r="AS383" i="43"/>
  <c r="AT383" i="43" s="1"/>
  <c r="AS384" i="43"/>
  <c r="AT384" i="43" s="1"/>
  <c r="AS385" i="43"/>
  <c r="AT385" i="43" s="1"/>
  <c r="AS386" i="43"/>
  <c r="AT386" i="43" s="1"/>
  <c r="AS387" i="43"/>
  <c r="AT387" i="43" s="1"/>
  <c r="AS388" i="43"/>
  <c r="AT388" i="43" s="1"/>
  <c r="AS389" i="43"/>
  <c r="AT389" i="43" s="1"/>
  <c r="AS390" i="43"/>
  <c r="AT390" i="43" s="1"/>
  <c r="AS391" i="43"/>
  <c r="AT391" i="43" s="1"/>
  <c r="AS392" i="43"/>
  <c r="AT392" i="43" s="1"/>
  <c r="AS393" i="43"/>
  <c r="AT393" i="43" s="1"/>
  <c r="AS394" i="43"/>
  <c r="AT394" i="43" s="1"/>
  <c r="AS395" i="43"/>
  <c r="AT395" i="43" s="1"/>
  <c r="AS396" i="43"/>
  <c r="AT396" i="43" s="1"/>
  <c r="AS397" i="43"/>
  <c r="AT397" i="43" s="1"/>
  <c r="AS398" i="43"/>
  <c r="AT398" i="43" s="1"/>
  <c r="AS399" i="43"/>
  <c r="AT399" i="43" s="1"/>
  <c r="AS400" i="43"/>
  <c r="AT400" i="43" s="1"/>
  <c r="AS401" i="43"/>
  <c r="AT401" i="43" s="1"/>
  <c r="AS402" i="43"/>
  <c r="AT402" i="43" s="1"/>
  <c r="AS403" i="43"/>
  <c r="AT403" i="43" s="1"/>
  <c r="AS404" i="43"/>
  <c r="AT404" i="43" s="1"/>
  <c r="AS405" i="43"/>
  <c r="AT405" i="43" s="1"/>
  <c r="AS406" i="43"/>
  <c r="AT406" i="43" s="1"/>
  <c r="AS407" i="43"/>
  <c r="AT407" i="43" s="1"/>
  <c r="AS408" i="43"/>
  <c r="AT408" i="43" s="1"/>
  <c r="AS409" i="43"/>
  <c r="AT409" i="43" s="1"/>
  <c r="AS410" i="43"/>
  <c r="AT410" i="43" s="1"/>
  <c r="AS411" i="43"/>
  <c r="AT411" i="43" s="1"/>
  <c r="AS412" i="43"/>
  <c r="AT412" i="43" s="1"/>
  <c r="AS413" i="43"/>
  <c r="AT413" i="43" s="1"/>
  <c r="AS414" i="43"/>
  <c r="AT414" i="43" s="1"/>
  <c r="AS415" i="43"/>
  <c r="AT415" i="43" s="1"/>
  <c r="AS416" i="43"/>
  <c r="AT416" i="43" s="1"/>
  <c r="AS417" i="43"/>
  <c r="AT417" i="43" s="1"/>
  <c r="AS418" i="43"/>
  <c r="AT418" i="43" s="1"/>
  <c r="AS419" i="43"/>
  <c r="AT419" i="43" s="1"/>
  <c r="AS420" i="43"/>
  <c r="AT420" i="43" s="1"/>
  <c r="AS421" i="43"/>
  <c r="AT421" i="43" s="1"/>
  <c r="AS422" i="43"/>
  <c r="AT422" i="43" s="1"/>
  <c r="AS423" i="43"/>
  <c r="AT423" i="43" s="1"/>
  <c r="AS424" i="43"/>
  <c r="AT424" i="43" s="1"/>
  <c r="AS425" i="43"/>
  <c r="AT425" i="43" s="1"/>
  <c r="AS426" i="43"/>
  <c r="AT426" i="43" s="1"/>
  <c r="AS427" i="43"/>
  <c r="AT427" i="43" s="1"/>
  <c r="AS428" i="43"/>
  <c r="AT428" i="43" s="1"/>
  <c r="AS429" i="43"/>
  <c r="AT429" i="43" s="1"/>
  <c r="AS430" i="43"/>
  <c r="AT430" i="43" s="1"/>
  <c r="AS431" i="43"/>
  <c r="AT431" i="43" s="1"/>
  <c r="AS432" i="43"/>
  <c r="AT432" i="43" s="1"/>
  <c r="AS433" i="43"/>
  <c r="AT433" i="43" s="1"/>
  <c r="AS434" i="43"/>
  <c r="AT434" i="43" s="1"/>
  <c r="AS435" i="43"/>
  <c r="AT435" i="43" s="1"/>
  <c r="AS436" i="43"/>
  <c r="AT436" i="43" s="1"/>
  <c r="AS437" i="43"/>
  <c r="AT437" i="43" s="1"/>
  <c r="AS438" i="43"/>
  <c r="AT438" i="43" s="1"/>
  <c r="AS439" i="43"/>
  <c r="AT439" i="43" s="1"/>
  <c r="AS440" i="43"/>
  <c r="AT440" i="43" s="1"/>
  <c r="AS441" i="43"/>
  <c r="AT441" i="43" s="1"/>
  <c r="AS442" i="43"/>
  <c r="AT442" i="43" s="1"/>
  <c r="AS443" i="43"/>
  <c r="AT443" i="43" s="1"/>
  <c r="AS444" i="43"/>
  <c r="AT444" i="43" s="1"/>
  <c r="AS445" i="43"/>
  <c r="AT445" i="43" s="1"/>
  <c r="AS446" i="43"/>
  <c r="AT446" i="43" s="1"/>
  <c r="AS447" i="43"/>
  <c r="AT447" i="43" s="1"/>
  <c r="AS448" i="43"/>
  <c r="AT448" i="43" s="1"/>
  <c r="AS449" i="43"/>
  <c r="AT449" i="43" s="1"/>
  <c r="AS450" i="43"/>
  <c r="AT450" i="43" s="1"/>
  <c r="AS451" i="43"/>
  <c r="AT451" i="43" s="1"/>
  <c r="AS452" i="43"/>
  <c r="AT452" i="43" s="1"/>
  <c r="AS453" i="43"/>
  <c r="AT453" i="43" s="1"/>
  <c r="AS454" i="43"/>
  <c r="AT454" i="43" s="1"/>
  <c r="AS455" i="43"/>
  <c r="AT455" i="43" s="1"/>
  <c r="AS456" i="43"/>
  <c r="AT456" i="43" s="1"/>
  <c r="AS457" i="43"/>
  <c r="AT457" i="43" s="1"/>
  <c r="AS458" i="43"/>
  <c r="AT458" i="43" s="1"/>
  <c r="AS459" i="43"/>
  <c r="AT459" i="43" s="1"/>
  <c r="AS460" i="43"/>
  <c r="AT460" i="43" s="1"/>
  <c r="AS461" i="43"/>
  <c r="AT461" i="43" s="1"/>
  <c r="AS462" i="43"/>
  <c r="AT462" i="43" s="1"/>
  <c r="AS463" i="43"/>
  <c r="AT463" i="43" s="1"/>
  <c r="AS464" i="43"/>
  <c r="AT464" i="43" s="1"/>
  <c r="AS465" i="43"/>
  <c r="AT465" i="43" s="1"/>
  <c r="AS466" i="43"/>
  <c r="AT466" i="43" s="1"/>
  <c r="AS467" i="43"/>
  <c r="AT467" i="43" s="1"/>
  <c r="AS468" i="43"/>
  <c r="AT468" i="43" s="1"/>
  <c r="AS469" i="43"/>
  <c r="AT469" i="43" s="1"/>
  <c r="AS470" i="43"/>
  <c r="AT470" i="43" s="1"/>
  <c r="AS471" i="43"/>
  <c r="AT471" i="43" s="1"/>
  <c r="AS472" i="43"/>
  <c r="AT472" i="43" s="1"/>
  <c r="AS473" i="43"/>
  <c r="AT473" i="43" s="1"/>
  <c r="AS474" i="43"/>
  <c r="AT474" i="43" s="1"/>
  <c r="AS475" i="43"/>
  <c r="AT475" i="43" s="1"/>
  <c r="AS476" i="43"/>
  <c r="AT476" i="43" s="1"/>
  <c r="AS477" i="43"/>
  <c r="AT477" i="43" s="1"/>
  <c r="AS478" i="43"/>
  <c r="AT478" i="43" s="1"/>
  <c r="AS479" i="43"/>
  <c r="AT479" i="43" s="1"/>
  <c r="AS480" i="43"/>
  <c r="AT480" i="43" s="1"/>
  <c r="AS481" i="43"/>
  <c r="AT481" i="43" s="1"/>
  <c r="AS482" i="43"/>
  <c r="AT482" i="43" s="1"/>
  <c r="AS483" i="43"/>
  <c r="AT483" i="43" s="1"/>
  <c r="AS484" i="43"/>
  <c r="AT484" i="43" s="1"/>
  <c r="AS485" i="43"/>
  <c r="AT485" i="43" s="1"/>
  <c r="AS486" i="43"/>
  <c r="AT486" i="43" s="1"/>
  <c r="AS487" i="43"/>
  <c r="AT487" i="43" s="1"/>
  <c r="AS488" i="43"/>
  <c r="AT488" i="43" s="1"/>
  <c r="AS489" i="43"/>
  <c r="AT489" i="43" s="1"/>
  <c r="AS490" i="43"/>
  <c r="AT490" i="43" s="1"/>
  <c r="AS491" i="43"/>
  <c r="AT491" i="43" s="1"/>
  <c r="AS492" i="43"/>
  <c r="AT492" i="43" s="1"/>
  <c r="AS493" i="43"/>
  <c r="AT493" i="43" s="1"/>
  <c r="AS494" i="43"/>
  <c r="AT494" i="43" s="1"/>
  <c r="AS495" i="43"/>
  <c r="AT495" i="43" s="1"/>
  <c r="AS496" i="43"/>
  <c r="AT496" i="43" s="1"/>
  <c r="AS497" i="43"/>
  <c r="AT497" i="43" s="1"/>
  <c r="AS498" i="43"/>
  <c r="AT498" i="43" s="1"/>
  <c r="AS499" i="43"/>
  <c r="AT499" i="43" s="1"/>
  <c r="AS500" i="43"/>
  <c r="AT500" i="43" s="1"/>
  <c r="AS501" i="43"/>
  <c r="AT501" i="43" s="1"/>
  <c r="AS502" i="43"/>
  <c r="AT502" i="43" s="1"/>
  <c r="AS503" i="43"/>
  <c r="AT503" i="43" s="1"/>
  <c r="AS504" i="43"/>
  <c r="AT504" i="43" s="1"/>
  <c r="AS505" i="43"/>
  <c r="AT505" i="43" s="1"/>
  <c r="AS506" i="43"/>
  <c r="AT506" i="43" s="1"/>
  <c r="AS507" i="43"/>
  <c r="AT507" i="43" s="1"/>
  <c r="AS508" i="43"/>
  <c r="AT508" i="43" s="1"/>
  <c r="AS509" i="43"/>
  <c r="AT509" i="43" s="1"/>
  <c r="AS510" i="43"/>
  <c r="AT510" i="43" s="1"/>
  <c r="AS511" i="43"/>
  <c r="AT511" i="43" s="1"/>
  <c r="AS512" i="43"/>
  <c r="AT512" i="43" s="1"/>
  <c r="AS513" i="43"/>
  <c r="AT513" i="43" s="1"/>
  <c r="AS514" i="43"/>
  <c r="AT514" i="43" s="1"/>
  <c r="AS515" i="43"/>
  <c r="AT515" i="43" s="1"/>
  <c r="AS516" i="43"/>
  <c r="AT516" i="43" s="1"/>
  <c r="AS517" i="43"/>
  <c r="AT517" i="43" s="1"/>
  <c r="AS518" i="43"/>
  <c r="AT518" i="43" s="1"/>
  <c r="AS519" i="43"/>
  <c r="AT519" i="43" s="1"/>
  <c r="AS520" i="43"/>
  <c r="AT520" i="43" s="1"/>
  <c r="AS521" i="43"/>
  <c r="AT521" i="43" s="1"/>
  <c r="AS522" i="43"/>
  <c r="AT522" i="43" s="1"/>
  <c r="AS523" i="43"/>
  <c r="AT523" i="43" s="1"/>
  <c r="AS524" i="43"/>
  <c r="AT524" i="43" s="1"/>
  <c r="AS525" i="43"/>
  <c r="AT525" i="43" s="1"/>
  <c r="AS526" i="43"/>
  <c r="AT526" i="43" s="1"/>
  <c r="AS527" i="43"/>
  <c r="AT527" i="43" s="1"/>
  <c r="AS528" i="43"/>
  <c r="AT528" i="43" s="1"/>
  <c r="AS529" i="43"/>
  <c r="AT529" i="43" s="1"/>
  <c r="AS530" i="43"/>
  <c r="AT530" i="43" s="1"/>
  <c r="AS531" i="43"/>
  <c r="AT531" i="43" s="1"/>
  <c r="AS532" i="43"/>
  <c r="AT532" i="43" s="1"/>
  <c r="AS533" i="43"/>
  <c r="AT533" i="43" s="1"/>
  <c r="AS534" i="43"/>
  <c r="AT534" i="43" s="1"/>
  <c r="AS535" i="43"/>
  <c r="AT535" i="43" s="1"/>
  <c r="AS536" i="43"/>
  <c r="AT536" i="43" s="1"/>
  <c r="AS537" i="43"/>
  <c r="AT537" i="43" s="1"/>
  <c r="AS538" i="43"/>
  <c r="AT538" i="43" s="1"/>
  <c r="AS539" i="43"/>
  <c r="AT539" i="43" s="1"/>
  <c r="AS540" i="43"/>
  <c r="AT540" i="43" s="1"/>
  <c r="AS541" i="43"/>
  <c r="AT541" i="43" s="1"/>
  <c r="AS542" i="43"/>
  <c r="AT542" i="43" s="1"/>
  <c r="AS543" i="43"/>
  <c r="AT543" i="43" s="1"/>
  <c r="AS544" i="43"/>
  <c r="AT544" i="43" s="1"/>
  <c r="AS545" i="43"/>
  <c r="AT545" i="43" s="1"/>
  <c r="AS546" i="43"/>
  <c r="AT546" i="43" s="1"/>
  <c r="AS547" i="43"/>
  <c r="AT547" i="43" s="1"/>
  <c r="AS548" i="43"/>
  <c r="AT548" i="43" s="1"/>
  <c r="AS549" i="43"/>
  <c r="AT549" i="43" s="1"/>
  <c r="AS550" i="43"/>
  <c r="AT550" i="43" s="1"/>
  <c r="AS551" i="43"/>
  <c r="AT551" i="43" s="1"/>
  <c r="AS552" i="43"/>
  <c r="AT552" i="43" s="1"/>
  <c r="AS553" i="43"/>
  <c r="AT553" i="43" s="1"/>
  <c r="AS554" i="43"/>
  <c r="AT554" i="43" s="1"/>
  <c r="AS555" i="43"/>
  <c r="AT555" i="43" s="1"/>
  <c r="AS556" i="43"/>
  <c r="AT556" i="43" s="1"/>
  <c r="AS557" i="43"/>
  <c r="AT557" i="43" s="1"/>
  <c r="AS558" i="43"/>
  <c r="AT558" i="43" s="1"/>
  <c r="AS559" i="43"/>
  <c r="AT559" i="43" s="1"/>
  <c r="AS560" i="43"/>
  <c r="AT560" i="43" s="1"/>
  <c r="AS561" i="43"/>
  <c r="AT561" i="43" s="1"/>
  <c r="AS562" i="43"/>
  <c r="AT562" i="43" s="1"/>
  <c r="AS563" i="43"/>
  <c r="AT563" i="43" s="1"/>
  <c r="AS564" i="43"/>
  <c r="AT564" i="43" s="1"/>
  <c r="AS565" i="43"/>
  <c r="AT565" i="43" s="1"/>
  <c r="AS566" i="43"/>
  <c r="AT566" i="43" s="1"/>
  <c r="AS567" i="43"/>
  <c r="AT567" i="43" s="1"/>
  <c r="AS568" i="43"/>
  <c r="AT568" i="43" s="1"/>
  <c r="AS569" i="43"/>
  <c r="AT569" i="43" s="1"/>
  <c r="AS570" i="43"/>
  <c r="AT570" i="43" s="1"/>
  <c r="AS571" i="43"/>
  <c r="AT571" i="43" s="1"/>
  <c r="AS572" i="43"/>
  <c r="AT572" i="43" s="1"/>
  <c r="AS573" i="43"/>
  <c r="AT573" i="43" s="1"/>
  <c r="AS574" i="43"/>
  <c r="AT574" i="43" s="1"/>
  <c r="AS575" i="43"/>
  <c r="AT575" i="43" s="1"/>
  <c r="AS576" i="43"/>
  <c r="AT576" i="43" s="1"/>
  <c r="AS577" i="43"/>
  <c r="AT577" i="43" s="1"/>
  <c r="AS578" i="43"/>
  <c r="AT578" i="43" s="1"/>
  <c r="AS579" i="43"/>
  <c r="AT579" i="43" s="1"/>
  <c r="AS580" i="43"/>
  <c r="AT580" i="43" s="1"/>
  <c r="AS581" i="43"/>
  <c r="AT581" i="43" s="1"/>
  <c r="AS582" i="43"/>
  <c r="AT582" i="43" s="1"/>
  <c r="AS583" i="43"/>
  <c r="AT583" i="43" s="1"/>
  <c r="AS584" i="43"/>
  <c r="AT584" i="43" s="1"/>
  <c r="AS585" i="43"/>
  <c r="AT585" i="43" s="1"/>
  <c r="AS586" i="43"/>
  <c r="AT586" i="43" s="1"/>
  <c r="AS587" i="43"/>
  <c r="AT587" i="43" s="1"/>
  <c r="AS588" i="43"/>
  <c r="AT588" i="43" s="1"/>
  <c r="AS589" i="43"/>
  <c r="AT589" i="43" s="1"/>
  <c r="AS590" i="43"/>
  <c r="AT590" i="43" s="1"/>
  <c r="AS591" i="43"/>
  <c r="AT591" i="43" s="1"/>
  <c r="AS592" i="43"/>
  <c r="AT592" i="43" s="1"/>
  <c r="AS593" i="43"/>
  <c r="AT593" i="43" s="1"/>
  <c r="AS594" i="43"/>
  <c r="AT594" i="43" s="1"/>
  <c r="AS595" i="43"/>
  <c r="AT595" i="43" s="1"/>
  <c r="AS596" i="43"/>
  <c r="AT596" i="43" s="1"/>
  <c r="AS597" i="43"/>
  <c r="AT597" i="43" s="1"/>
  <c r="AS598" i="43"/>
  <c r="AT598" i="43" s="1"/>
  <c r="AS599" i="43"/>
  <c r="AT599" i="43" s="1"/>
  <c r="AS600" i="43"/>
  <c r="AT600" i="43" s="1"/>
  <c r="AS601" i="43"/>
  <c r="AT601" i="43" s="1"/>
  <c r="AS602" i="43"/>
  <c r="AT602" i="43" s="1"/>
  <c r="AS603" i="43"/>
  <c r="AT603" i="43" s="1"/>
  <c r="AS604" i="43"/>
  <c r="AT604" i="43" s="1"/>
  <c r="AS605" i="43"/>
  <c r="AT605" i="43" s="1"/>
  <c r="AS606" i="43"/>
  <c r="AT606" i="43" s="1"/>
  <c r="AS607" i="43"/>
  <c r="AT607" i="43" s="1"/>
  <c r="AS608" i="43"/>
  <c r="AT608" i="43" s="1"/>
  <c r="AS609" i="43"/>
  <c r="AT609" i="43" s="1"/>
  <c r="AS610" i="43"/>
  <c r="AT610" i="43" s="1"/>
  <c r="AS611" i="43"/>
  <c r="AT611" i="43" s="1"/>
  <c r="AS612" i="43"/>
  <c r="AT612" i="43" s="1"/>
  <c r="AS613" i="43"/>
  <c r="AT613" i="43" s="1"/>
  <c r="AS614" i="43"/>
  <c r="AT614" i="43" s="1"/>
  <c r="AS615" i="43"/>
  <c r="AT615" i="43" s="1"/>
  <c r="AS616" i="43"/>
  <c r="AT616" i="43" s="1"/>
  <c r="AS617" i="43"/>
  <c r="AT617" i="43" s="1"/>
  <c r="AS618" i="43"/>
  <c r="AT618" i="43" s="1"/>
  <c r="AS619" i="43"/>
  <c r="AT619" i="43" s="1"/>
  <c r="AS620" i="43"/>
  <c r="AT620" i="43" s="1"/>
  <c r="AS621" i="43"/>
  <c r="AT621" i="43" s="1"/>
  <c r="AS622" i="43"/>
  <c r="AT622" i="43" s="1"/>
  <c r="AS623" i="43"/>
  <c r="AT623" i="43" s="1"/>
  <c r="AS624" i="43"/>
  <c r="AT624" i="43" s="1"/>
  <c r="AS625" i="43"/>
  <c r="AT625" i="43" s="1"/>
  <c r="AS626" i="43"/>
  <c r="AT626" i="43" s="1"/>
  <c r="AS627" i="43"/>
  <c r="AT627" i="43" s="1"/>
  <c r="AS628" i="43"/>
  <c r="AT628" i="43" s="1"/>
  <c r="AS629" i="43"/>
  <c r="AT629" i="43" s="1"/>
  <c r="AS630" i="43"/>
  <c r="AT630" i="43" s="1"/>
  <c r="AS631" i="43"/>
  <c r="AT631" i="43" s="1"/>
  <c r="AS632" i="43"/>
  <c r="AT632" i="43" s="1"/>
  <c r="AS633" i="43"/>
  <c r="AT633" i="43" s="1"/>
  <c r="AS634" i="43"/>
  <c r="AT634" i="43" s="1"/>
  <c r="AS635" i="43"/>
  <c r="AT635" i="43" s="1"/>
  <c r="AS636" i="43"/>
  <c r="AT636" i="43" s="1"/>
  <c r="AS637" i="43"/>
  <c r="AT637" i="43" s="1"/>
  <c r="AS638" i="43"/>
  <c r="AT638" i="43" s="1"/>
  <c r="AS639" i="43"/>
  <c r="AT639" i="43" s="1"/>
  <c r="AS640" i="43"/>
  <c r="AT640" i="43" s="1"/>
  <c r="AS641" i="43"/>
  <c r="AT641" i="43" s="1"/>
  <c r="AS642" i="43"/>
  <c r="AT642" i="43" s="1"/>
  <c r="AS643" i="43"/>
  <c r="AT643" i="43" s="1"/>
  <c r="AS644" i="43"/>
  <c r="AT644" i="43" s="1"/>
  <c r="AS645" i="43"/>
  <c r="AT645" i="43" s="1"/>
  <c r="AS646" i="43"/>
  <c r="AT646" i="43" s="1"/>
  <c r="AS647" i="43"/>
  <c r="AT647" i="43" s="1"/>
  <c r="AS648" i="43"/>
  <c r="AT648" i="43" s="1"/>
  <c r="AS649" i="43"/>
  <c r="AT649" i="43" s="1"/>
  <c r="AS650" i="43"/>
  <c r="AT650" i="43" s="1"/>
  <c r="AS651" i="43"/>
  <c r="AT651" i="43" s="1"/>
  <c r="AS652" i="43"/>
  <c r="AT652" i="43" s="1"/>
  <c r="AS653" i="43"/>
  <c r="AT653" i="43" s="1"/>
  <c r="AS654" i="43"/>
  <c r="AT654" i="43" s="1"/>
  <c r="AS655" i="43"/>
  <c r="AT655" i="43" s="1"/>
  <c r="AS656" i="43"/>
  <c r="AT656" i="43" s="1"/>
  <c r="AS657" i="43"/>
  <c r="AT657" i="43" s="1"/>
  <c r="AS658" i="43"/>
  <c r="AT658" i="43" s="1"/>
  <c r="AS659" i="43"/>
  <c r="AT659" i="43" s="1"/>
  <c r="AS660" i="43"/>
  <c r="AT660" i="43" s="1"/>
  <c r="AS661" i="43"/>
  <c r="AT661" i="43" s="1"/>
  <c r="AS662" i="43"/>
  <c r="AT662" i="43" s="1"/>
  <c r="AS663" i="43"/>
  <c r="AT663" i="43" s="1"/>
  <c r="AS664" i="43"/>
  <c r="AT664" i="43" s="1"/>
  <c r="AS665" i="43"/>
  <c r="AT665" i="43" s="1"/>
  <c r="AS666" i="43"/>
  <c r="AT666" i="43" s="1"/>
  <c r="AS667" i="43"/>
  <c r="AT667" i="43" s="1"/>
  <c r="AS668" i="43"/>
  <c r="AT668" i="43" s="1"/>
  <c r="AS669" i="43"/>
  <c r="AT669" i="43" s="1"/>
  <c r="AS670" i="43"/>
  <c r="AT670" i="43" s="1"/>
  <c r="AS671" i="43"/>
  <c r="AT671" i="43" s="1"/>
  <c r="AS672" i="43"/>
  <c r="AT672" i="43" s="1"/>
  <c r="AS673" i="43"/>
  <c r="AT673" i="43" s="1"/>
  <c r="AS674" i="43"/>
  <c r="AT674" i="43" s="1"/>
  <c r="AS675" i="43"/>
  <c r="AT675" i="43" s="1"/>
  <c r="AS676" i="43"/>
  <c r="AT676" i="43" s="1"/>
  <c r="AS677" i="43"/>
  <c r="AT677" i="43" s="1"/>
  <c r="AS678" i="43"/>
  <c r="AT678" i="43" s="1"/>
  <c r="AS679" i="43"/>
  <c r="AT679" i="43" s="1"/>
  <c r="AS680" i="43"/>
  <c r="AT680" i="43" s="1"/>
  <c r="AS681" i="43"/>
  <c r="AT681" i="43" s="1"/>
  <c r="AS682" i="43"/>
  <c r="AT682" i="43" s="1"/>
  <c r="AS683" i="43"/>
  <c r="AT683" i="43" s="1"/>
  <c r="AS684" i="43"/>
  <c r="AT684" i="43" s="1"/>
  <c r="AS685" i="43"/>
  <c r="AT685" i="43" s="1"/>
  <c r="AS686" i="43"/>
  <c r="AT686" i="43" s="1"/>
  <c r="AS687" i="43"/>
  <c r="AT687" i="43" s="1"/>
  <c r="AS688" i="43"/>
  <c r="AT688" i="43" s="1"/>
  <c r="AS689" i="43"/>
  <c r="AT689" i="43" s="1"/>
  <c r="AS690" i="43"/>
  <c r="AT690" i="43" s="1"/>
  <c r="AS691" i="43"/>
  <c r="AT691" i="43" s="1"/>
  <c r="AS692" i="43"/>
  <c r="AT692" i="43" s="1"/>
  <c r="AS693" i="43"/>
  <c r="AT693" i="43" s="1"/>
  <c r="AS694" i="43"/>
  <c r="AT694" i="43" s="1"/>
  <c r="AS695" i="43"/>
  <c r="AT695" i="43" s="1"/>
  <c r="AS696" i="43"/>
  <c r="AT696" i="43" s="1"/>
  <c r="AS697" i="43"/>
  <c r="AT697" i="43" s="1"/>
  <c r="AS698" i="43"/>
  <c r="AT698" i="43" s="1"/>
  <c r="AS699" i="43"/>
  <c r="AT699" i="43" s="1"/>
  <c r="AS700" i="43"/>
  <c r="AT700" i="43" s="1"/>
  <c r="AS701" i="43"/>
  <c r="AT701" i="43" s="1"/>
  <c r="AS702" i="43"/>
  <c r="AT702" i="43" s="1"/>
  <c r="AS703" i="43"/>
  <c r="AT703" i="43" s="1"/>
  <c r="AS704" i="43"/>
  <c r="AT704" i="43" s="1"/>
  <c r="AS705" i="43"/>
  <c r="AT705" i="43" s="1"/>
  <c r="AS706" i="43"/>
  <c r="AT706" i="43" s="1"/>
  <c r="AS707" i="43"/>
  <c r="AT707" i="43" s="1"/>
  <c r="AS708" i="43"/>
  <c r="AT708" i="43" s="1"/>
  <c r="AS709" i="43"/>
  <c r="AT709" i="43" s="1"/>
  <c r="AS710" i="43"/>
  <c r="AT710" i="43" s="1"/>
  <c r="AS711" i="43"/>
  <c r="AT711" i="43" s="1"/>
  <c r="AS712" i="43"/>
  <c r="AT712" i="43" s="1"/>
  <c r="AS713" i="43"/>
  <c r="AT713" i="43" s="1"/>
  <c r="AS714" i="43"/>
  <c r="AT714" i="43" s="1"/>
  <c r="AS715" i="43"/>
  <c r="AT715" i="43" s="1"/>
  <c r="AS716" i="43"/>
  <c r="AT716" i="43" s="1"/>
  <c r="AS717" i="43"/>
  <c r="AT717" i="43" s="1"/>
  <c r="AS718" i="43"/>
  <c r="AT718" i="43" s="1"/>
  <c r="AS719" i="43"/>
  <c r="AT719" i="43" s="1"/>
  <c r="AS720" i="43"/>
  <c r="AT720" i="43" s="1"/>
  <c r="AS721" i="43"/>
  <c r="AT721" i="43" s="1"/>
  <c r="AS722" i="43"/>
  <c r="AT722" i="43" s="1"/>
  <c r="AS723" i="43"/>
  <c r="AT723" i="43" s="1"/>
  <c r="AS724" i="43"/>
  <c r="AT724" i="43" s="1"/>
  <c r="AS725" i="43"/>
  <c r="AT725" i="43" s="1"/>
  <c r="AS726" i="43"/>
  <c r="AT726" i="43" s="1"/>
  <c r="AS727" i="43"/>
  <c r="AT727" i="43" s="1"/>
  <c r="AS728" i="43"/>
  <c r="AT728" i="43" s="1"/>
  <c r="AS729" i="43"/>
  <c r="AT729" i="43" s="1"/>
  <c r="AS730" i="43"/>
  <c r="AT730" i="43" s="1"/>
  <c r="AS731" i="43"/>
  <c r="AT731" i="43" s="1"/>
  <c r="AS732" i="43"/>
  <c r="AT732" i="43" s="1"/>
  <c r="AS733" i="43"/>
  <c r="AT733" i="43" s="1"/>
  <c r="AS734" i="43"/>
  <c r="AT734" i="43" s="1"/>
  <c r="AS735" i="43"/>
  <c r="AT735" i="43" s="1"/>
  <c r="AS736" i="43"/>
  <c r="AT736" i="43" s="1"/>
  <c r="AS737" i="43"/>
  <c r="AT737" i="43" s="1"/>
  <c r="AS738" i="43"/>
  <c r="AT738" i="43" s="1"/>
  <c r="AS739" i="43"/>
  <c r="AT739" i="43" s="1"/>
  <c r="AS740" i="43"/>
  <c r="AT740" i="43" s="1"/>
  <c r="AS741" i="43"/>
  <c r="AT741" i="43" s="1"/>
  <c r="AS742" i="43"/>
  <c r="AT742" i="43" s="1"/>
  <c r="AS743" i="43"/>
  <c r="AT743" i="43" s="1"/>
  <c r="AS744" i="43"/>
  <c r="AT744" i="43" s="1"/>
  <c r="AS745" i="43"/>
  <c r="AT745" i="43" s="1"/>
  <c r="AS746" i="43"/>
  <c r="AT746" i="43" s="1"/>
  <c r="AS747" i="43"/>
  <c r="AT747" i="43" s="1"/>
  <c r="AS748" i="43"/>
  <c r="AT748" i="43" s="1"/>
  <c r="AS749" i="43"/>
  <c r="AT749" i="43" s="1"/>
  <c r="AS750" i="43"/>
  <c r="AT750" i="43" s="1"/>
  <c r="AS751" i="43"/>
  <c r="AT751" i="43" s="1"/>
  <c r="AS752" i="43"/>
  <c r="AT752" i="43" s="1"/>
  <c r="AS753" i="43"/>
  <c r="AT753" i="43" s="1"/>
  <c r="AS754" i="43"/>
  <c r="AT754" i="43" s="1"/>
  <c r="AS755" i="43"/>
  <c r="AT755" i="43" s="1"/>
  <c r="AS756" i="43"/>
  <c r="AT756" i="43" s="1"/>
  <c r="AS757" i="43"/>
  <c r="AT757" i="43" s="1"/>
  <c r="AS758" i="43"/>
  <c r="AT758" i="43" s="1"/>
  <c r="AS759" i="43"/>
  <c r="AT759" i="43" s="1"/>
  <c r="AS760" i="43"/>
  <c r="AT760" i="43" s="1"/>
  <c r="AS761" i="43"/>
  <c r="AT761" i="43" s="1"/>
  <c r="AS762" i="43"/>
  <c r="AT762" i="43" s="1"/>
  <c r="AS763" i="43"/>
  <c r="AT763" i="43" s="1"/>
  <c r="AS764" i="43"/>
  <c r="AT764" i="43" s="1"/>
  <c r="AS765" i="43"/>
  <c r="AT765" i="43" s="1"/>
  <c r="AS766" i="43"/>
  <c r="AT766" i="43" s="1"/>
  <c r="AS767" i="43"/>
  <c r="AT767" i="43" s="1"/>
  <c r="AS768" i="43"/>
  <c r="AT768" i="43" s="1"/>
  <c r="AS769" i="43"/>
  <c r="AT769" i="43" s="1"/>
  <c r="AS770" i="43"/>
  <c r="AT770" i="43" s="1"/>
  <c r="AS771" i="43"/>
  <c r="AT771" i="43" s="1"/>
  <c r="AS772" i="43"/>
  <c r="AT772" i="43" s="1"/>
  <c r="AS773" i="43"/>
  <c r="AT773" i="43" s="1"/>
  <c r="AS774" i="43"/>
  <c r="AT774" i="43" s="1"/>
  <c r="AS775" i="43"/>
  <c r="AT775" i="43" s="1"/>
  <c r="AS776" i="43"/>
  <c r="AT776" i="43" s="1"/>
  <c r="AS777" i="43"/>
  <c r="AT777" i="43" s="1"/>
  <c r="AS778" i="43"/>
  <c r="AT778" i="43" s="1"/>
  <c r="AS779" i="43"/>
  <c r="AT779" i="43" s="1"/>
  <c r="AS780" i="43"/>
  <c r="AT780" i="43" s="1"/>
  <c r="AS781" i="43"/>
  <c r="AT781" i="43" s="1"/>
  <c r="AS782" i="43"/>
  <c r="AT782" i="43" s="1"/>
  <c r="AS783" i="43"/>
  <c r="AT783" i="43" s="1"/>
  <c r="AS784" i="43"/>
  <c r="AT784" i="43" s="1"/>
  <c r="AS785" i="43"/>
  <c r="AT785" i="43" s="1"/>
  <c r="AS786" i="43"/>
  <c r="AT786" i="43" s="1"/>
  <c r="AS787" i="43"/>
  <c r="AT787" i="43" s="1"/>
  <c r="AS788" i="43"/>
  <c r="AT788" i="43" s="1"/>
  <c r="AS789" i="43"/>
  <c r="AT789" i="43" s="1"/>
  <c r="AS790" i="43"/>
  <c r="AT790" i="43" s="1"/>
  <c r="AS791" i="43"/>
  <c r="AT791" i="43" s="1"/>
  <c r="AS792" i="43"/>
  <c r="AT792" i="43" s="1"/>
  <c r="AS793" i="43"/>
  <c r="AT793" i="43" s="1"/>
  <c r="AS794" i="43"/>
  <c r="AT794" i="43" s="1"/>
  <c r="AS795" i="43"/>
  <c r="AT795" i="43" s="1"/>
  <c r="AS796" i="43"/>
  <c r="AT796" i="43" s="1"/>
  <c r="AS797" i="43"/>
  <c r="AT797" i="43" s="1"/>
  <c r="AS798" i="43"/>
  <c r="AT798" i="43" s="1"/>
  <c r="AS799" i="43"/>
  <c r="AT799" i="43" s="1"/>
  <c r="AS800" i="43"/>
  <c r="AT800" i="43" s="1"/>
  <c r="AS801" i="43"/>
  <c r="AT801" i="43" s="1"/>
  <c r="AS802" i="43"/>
  <c r="AT802" i="43" s="1"/>
  <c r="AS803" i="43"/>
  <c r="AT803" i="43" s="1"/>
  <c r="AS804" i="43"/>
  <c r="AT804" i="43" s="1"/>
  <c r="AS805" i="43"/>
  <c r="AT805" i="43" s="1"/>
  <c r="AS806" i="43"/>
  <c r="AT806" i="43" s="1"/>
  <c r="AS807" i="43"/>
  <c r="AT807" i="43" s="1"/>
  <c r="AS808" i="43"/>
  <c r="AT808" i="43" s="1"/>
  <c r="AS809" i="43"/>
  <c r="AT809" i="43" s="1"/>
  <c r="AS810" i="43"/>
  <c r="AT810" i="43" s="1"/>
  <c r="AS811" i="43"/>
  <c r="AT811" i="43" s="1"/>
  <c r="AS812" i="43"/>
  <c r="AT812" i="43" s="1"/>
  <c r="AS813" i="43"/>
  <c r="AT813" i="43" s="1"/>
  <c r="AS814" i="43"/>
  <c r="AT814" i="43" s="1"/>
  <c r="AS815" i="43"/>
  <c r="AT815" i="43" s="1"/>
  <c r="AS816" i="43"/>
  <c r="AT816" i="43" s="1"/>
  <c r="AS817" i="43"/>
  <c r="AT817" i="43" s="1"/>
  <c r="AS818" i="43"/>
  <c r="AT818" i="43" s="1"/>
  <c r="AS819" i="43"/>
  <c r="AT819" i="43" s="1"/>
  <c r="AS820" i="43"/>
  <c r="AT820" i="43" s="1"/>
  <c r="AS821" i="43"/>
  <c r="AT821" i="43" s="1"/>
  <c r="AS822" i="43"/>
  <c r="AT822" i="43" s="1"/>
  <c r="AS823" i="43"/>
  <c r="AT823" i="43" s="1"/>
  <c r="AS824" i="43"/>
  <c r="AT824" i="43" s="1"/>
  <c r="AS825" i="43"/>
  <c r="AT825" i="43" s="1"/>
  <c r="AS826" i="43"/>
  <c r="AT826" i="43" s="1"/>
  <c r="AS827" i="43"/>
  <c r="AT827" i="43" s="1"/>
  <c r="AS828" i="43"/>
  <c r="AT828" i="43" s="1"/>
  <c r="AS829" i="43"/>
  <c r="AT829" i="43" s="1"/>
  <c r="AS830" i="43"/>
  <c r="AT830" i="43" s="1"/>
  <c r="AS831" i="43"/>
  <c r="AT831" i="43" s="1"/>
  <c r="AS832" i="43"/>
  <c r="AT832" i="43" s="1"/>
  <c r="AS833" i="43"/>
  <c r="AT833" i="43" s="1"/>
  <c r="AS834" i="43"/>
  <c r="AT834" i="43" s="1"/>
  <c r="AS835" i="43"/>
  <c r="AT835" i="43" s="1"/>
  <c r="AS836" i="43"/>
  <c r="AT836" i="43" s="1"/>
  <c r="AS837" i="43"/>
  <c r="AT837" i="43" s="1"/>
  <c r="AS838" i="43"/>
  <c r="AT838" i="43" s="1"/>
  <c r="AS839" i="43"/>
  <c r="AT839" i="43" s="1"/>
  <c r="AS840" i="43"/>
  <c r="AT840" i="43" s="1"/>
  <c r="AS841" i="43"/>
  <c r="AT841" i="43" s="1"/>
  <c r="AS842" i="43"/>
  <c r="AT842" i="43" s="1"/>
  <c r="AS843" i="43"/>
  <c r="AT843" i="43" s="1"/>
  <c r="AS844" i="43"/>
  <c r="AT844" i="43" s="1"/>
  <c r="AS845" i="43"/>
  <c r="AT845" i="43" s="1"/>
  <c r="AS846" i="43"/>
  <c r="AT846" i="43" s="1"/>
  <c r="AS847" i="43"/>
  <c r="AT847" i="43" s="1"/>
  <c r="AS848" i="43"/>
  <c r="AT848" i="43" s="1"/>
  <c r="AS849" i="43"/>
  <c r="AT849" i="43" s="1"/>
  <c r="AS850" i="43"/>
  <c r="AT850" i="43" s="1"/>
  <c r="AS851" i="43"/>
  <c r="AT851" i="43" s="1"/>
  <c r="AS852" i="43"/>
  <c r="AT852" i="43" s="1"/>
  <c r="AS853" i="43"/>
  <c r="AT853" i="43" s="1"/>
  <c r="AS854" i="43"/>
  <c r="AT854" i="43" s="1"/>
  <c r="AS855" i="43"/>
  <c r="AT855" i="43" s="1"/>
  <c r="AS856" i="43"/>
  <c r="AT856" i="43" s="1"/>
  <c r="AS857" i="43"/>
  <c r="AT857" i="43" s="1"/>
  <c r="AS858" i="43"/>
  <c r="AT858" i="43" s="1"/>
  <c r="AS859" i="43"/>
  <c r="AT859" i="43" s="1"/>
  <c r="AS860" i="43"/>
  <c r="AT860" i="43" s="1"/>
  <c r="AS861" i="43"/>
  <c r="AT861" i="43" s="1"/>
  <c r="AS862" i="43"/>
  <c r="AT862" i="43" s="1"/>
  <c r="AS863" i="43"/>
  <c r="AT863" i="43" s="1"/>
  <c r="AS864" i="43"/>
  <c r="AT864" i="43" s="1"/>
  <c r="AS865" i="43"/>
  <c r="AT865" i="43" s="1"/>
  <c r="AS866" i="43"/>
  <c r="AT866" i="43" s="1"/>
  <c r="AS867" i="43"/>
  <c r="AT867" i="43" s="1"/>
  <c r="AS868" i="43"/>
  <c r="AT868" i="43" s="1"/>
  <c r="AS869" i="43"/>
  <c r="AT869" i="43" s="1"/>
  <c r="AS870" i="43"/>
  <c r="AT870" i="43" s="1"/>
  <c r="AS871" i="43"/>
  <c r="AT871" i="43" s="1"/>
  <c r="AS872" i="43"/>
  <c r="AT872" i="43" s="1"/>
  <c r="AS873" i="43"/>
  <c r="AT873" i="43" s="1"/>
  <c r="AS874" i="43"/>
  <c r="AT874" i="43" s="1"/>
  <c r="AS875" i="43"/>
  <c r="AT875" i="43" s="1"/>
  <c r="AS876" i="43"/>
  <c r="AT876" i="43" s="1"/>
  <c r="AS877" i="43"/>
  <c r="AT877" i="43" s="1"/>
  <c r="AS878" i="43"/>
  <c r="AT878" i="43" s="1"/>
  <c r="AS879" i="43"/>
  <c r="AT879" i="43" s="1"/>
  <c r="AS880" i="43"/>
  <c r="AT880" i="43" s="1"/>
  <c r="AS881" i="43"/>
  <c r="AT881" i="43" s="1"/>
  <c r="AS882" i="43"/>
  <c r="AT882" i="43" s="1"/>
  <c r="AS883" i="43"/>
  <c r="AT883" i="43" s="1"/>
  <c r="AS884" i="43"/>
  <c r="AT884" i="43" s="1"/>
  <c r="AS885" i="43"/>
  <c r="AT885" i="43" s="1"/>
  <c r="AS886" i="43"/>
  <c r="AT886" i="43" s="1"/>
  <c r="AS887" i="43"/>
  <c r="AT887" i="43" s="1"/>
  <c r="AS888" i="43"/>
  <c r="AT888" i="43" s="1"/>
  <c r="AS889" i="43"/>
  <c r="AT889" i="43" s="1"/>
  <c r="AS890" i="43"/>
  <c r="AT890" i="43" s="1"/>
  <c r="AS891" i="43"/>
  <c r="AT891" i="43" s="1"/>
  <c r="AS892" i="43"/>
  <c r="AT892" i="43" s="1"/>
  <c r="AS893" i="43"/>
  <c r="AT893" i="43" s="1"/>
  <c r="AS894" i="43"/>
  <c r="AT894" i="43" s="1"/>
  <c r="AS895" i="43"/>
  <c r="AT895" i="43" s="1"/>
  <c r="AS896" i="43"/>
  <c r="AT896" i="43" s="1"/>
  <c r="AS897" i="43"/>
  <c r="AT897" i="43" s="1"/>
  <c r="AS898" i="43"/>
  <c r="AT898" i="43" s="1"/>
  <c r="AS899" i="43"/>
  <c r="AT899" i="43" s="1"/>
  <c r="AS4" i="43"/>
  <c r="AT4" i="43" s="1"/>
  <c r="AU4" i="43"/>
  <c r="AV4" i="43" s="1"/>
  <c r="AF5" i="43" l="1"/>
  <c r="AG5" i="43" s="1"/>
  <c r="AH5" i="43"/>
  <c r="AI5" i="43" s="1"/>
  <c r="AF6" i="43"/>
  <c r="AG6" i="43" s="1"/>
  <c r="AH6" i="43"/>
  <c r="AI6" i="43" s="1"/>
  <c r="AF7" i="43"/>
  <c r="AG7" i="43" s="1"/>
  <c r="AH7" i="43"/>
  <c r="AI7" i="43" s="1"/>
  <c r="AF8" i="43"/>
  <c r="AG8" i="43" s="1"/>
  <c r="AH8" i="43"/>
  <c r="AI8" i="43" s="1"/>
  <c r="AF9" i="43"/>
  <c r="AG9" i="43" s="1"/>
  <c r="AH9" i="43"/>
  <c r="AI9" i="43" s="1"/>
  <c r="AF10" i="43"/>
  <c r="AG10" i="43" s="1"/>
  <c r="AH10" i="43"/>
  <c r="AI10" i="43" s="1"/>
  <c r="AF11" i="43"/>
  <c r="AG11" i="43" s="1"/>
  <c r="AH11" i="43"/>
  <c r="AI11" i="43" s="1"/>
  <c r="AF12" i="43"/>
  <c r="AG12" i="43" s="1"/>
  <c r="AH12" i="43"/>
  <c r="AI12" i="43" s="1"/>
  <c r="AF13" i="43"/>
  <c r="AG13" i="43" s="1"/>
  <c r="AH13" i="43"/>
  <c r="AI13" i="43" s="1"/>
  <c r="AF14" i="43"/>
  <c r="AG14" i="43" s="1"/>
  <c r="AH14" i="43"/>
  <c r="AI14" i="43" s="1"/>
  <c r="AF15" i="43"/>
  <c r="AG15" i="43" s="1"/>
  <c r="AH15" i="43"/>
  <c r="AI15" i="43" s="1"/>
  <c r="AF16" i="43"/>
  <c r="AG16" i="43" s="1"/>
  <c r="AH16" i="43"/>
  <c r="AI16" i="43" s="1"/>
  <c r="AF17" i="43"/>
  <c r="AG17" i="43" s="1"/>
  <c r="AH17" i="43"/>
  <c r="AI17" i="43" s="1"/>
  <c r="AF18" i="43"/>
  <c r="AG18" i="43" s="1"/>
  <c r="AH18" i="43"/>
  <c r="AI18" i="43" s="1"/>
  <c r="AF19" i="43"/>
  <c r="AG19" i="43" s="1"/>
  <c r="AH19" i="43"/>
  <c r="AI19" i="43" s="1"/>
  <c r="AF20" i="43"/>
  <c r="AG20" i="43" s="1"/>
  <c r="AH20" i="43"/>
  <c r="AI20" i="43" s="1"/>
  <c r="AF21" i="43"/>
  <c r="AG21" i="43" s="1"/>
  <c r="AH21" i="43"/>
  <c r="AI21" i="43" s="1"/>
  <c r="AF22" i="43"/>
  <c r="AG22" i="43" s="1"/>
  <c r="AH22" i="43"/>
  <c r="AI22" i="43" s="1"/>
  <c r="AF23" i="43"/>
  <c r="AG23" i="43" s="1"/>
  <c r="AH23" i="43"/>
  <c r="AI23" i="43" s="1"/>
  <c r="AF24" i="43"/>
  <c r="AG24" i="43" s="1"/>
  <c r="AH24" i="43"/>
  <c r="AI24" i="43" s="1"/>
  <c r="AF25" i="43"/>
  <c r="AG25" i="43" s="1"/>
  <c r="AH25" i="43"/>
  <c r="AI25" i="43" s="1"/>
  <c r="AF26" i="43"/>
  <c r="AG26" i="43" s="1"/>
  <c r="AH26" i="43"/>
  <c r="AI26" i="43" s="1"/>
  <c r="AF27" i="43"/>
  <c r="AG27" i="43" s="1"/>
  <c r="AH27" i="43"/>
  <c r="AI27" i="43" s="1"/>
  <c r="AF28" i="43"/>
  <c r="AG28" i="43" s="1"/>
  <c r="AH28" i="43"/>
  <c r="AI28" i="43" s="1"/>
  <c r="AF29" i="43"/>
  <c r="AG29" i="43" s="1"/>
  <c r="AH29" i="43"/>
  <c r="AI29" i="43" s="1"/>
  <c r="AF30" i="43"/>
  <c r="AG30" i="43" s="1"/>
  <c r="AH30" i="43"/>
  <c r="AI30" i="43" s="1"/>
  <c r="AF31" i="43"/>
  <c r="AG31" i="43" s="1"/>
  <c r="AH31" i="43"/>
  <c r="AI31" i="43" s="1"/>
  <c r="AF32" i="43"/>
  <c r="AG32" i="43" s="1"/>
  <c r="AH32" i="43"/>
  <c r="AI32" i="43" s="1"/>
  <c r="AF33" i="43"/>
  <c r="AG33" i="43" s="1"/>
  <c r="AH33" i="43"/>
  <c r="AI33" i="43" s="1"/>
  <c r="AF34" i="43"/>
  <c r="AG34" i="43" s="1"/>
  <c r="AH34" i="43"/>
  <c r="AI34" i="43" s="1"/>
  <c r="AF35" i="43"/>
  <c r="AG35" i="43" s="1"/>
  <c r="AH35" i="43"/>
  <c r="AI35" i="43" s="1"/>
  <c r="AF36" i="43"/>
  <c r="AG36" i="43" s="1"/>
  <c r="AH36" i="43"/>
  <c r="AI36" i="43" s="1"/>
  <c r="AF37" i="43"/>
  <c r="AG37" i="43" s="1"/>
  <c r="AH37" i="43"/>
  <c r="AI37" i="43" s="1"/>
  <c r="AF38" i="43"/>
  <c r="AG38" i="43" s="1"/>
  <c r="AH38" i="43"/>
  <c r="AI38" i="43" s="1"/>
  <c r="AF39" i="43"/>
  <c r="AG39" i="43" s="1"/>
  <c r="AH39" i="43"/>
  <c r="AI39" i="43" s="1"/>
  <c r="AF40" i="43"/>
  <c r="AG40" i="43" s="1"/>
  <c r="AH40" i="43"/>
  <c r="AI40" i="43" s="1"/>
  <c r="AF41" i="43"/>
  <c r="AG41" i="43" s="1"/>
  <c r="AH41" i="43"/>
  <c r="AI41" i="43" s="1"/>
  <c r="AF42" i="43"/>
  <c r="AG42" i="43" s="1"/>
  <c r="AH42" i="43"/>
  <c r="AI42" i="43" s="1"/>
  <c r="AF43" i="43"/>
  <c r="AG43" i="43" s="1"/>
  <c r="AH43" i="43"/>
  <c r="AI43" i="43" s="1"/>
  <c r="AF44" i="43"/>
  <c r="AG44" i="43" s="1"/>
  <c r="AH44" i="43"/>
  <c r="AI44" i="43" s="1"/>
  <c r="AF45" i="43"/>
  <c r="AG45" i="43" s="1"/>
  <c r="AH45" i="43"/>
  <c r="AI45" i="43" s="1"/>
  <c r="AF46" i="43"/>
  <c r="AG46" i="43" s="1"/>
  <c r="AH46" i="43"/>
  <c r="AI46" i="43" s="1"/>
  <c r="AF47" i="43"/>
  <c r="AG47" i="43" s="1"/>
  <c r="AH47" i="43"/>
  <c r="AI47" i="43" s="1"/>
  <c r="AF48" i="43"/>
  <c r="AG48" i="43" s="1"/>
  <c r="AH48" i="43"/>
  <c r="AI48" i="43" s="1"/>
  <c r="AF49" i="43"/>
  <c r="AG49" i="43" s="1"/>
  <c r="AH49" i="43"/>
  <c r="AI49" i="43" s="1"/>
  <c r="AF50" i="43"/>
  <c r="AG50" i="43" s="1"/>
  <c r="AH50" i="43"/>
  <c r="AI50" i="43" s="1"/>
  <c r="AF51" i="43"/>
  <c r="AG51" i="43" s="1"/>
  <c r="AH51" i="43"/>
  <c r="AI51" i="43" s="1"/>
  <c r="AF52" i="43"/>
  <c r="AG52" i="43" s="1"/>
  <c r="AH52" i="43"/>
  <c r="AI52" i="43" s="1"/>
  <c r="AF53" i="43"/>
  <c r="AG53" i="43" s="1"/>
  <c r="AH53" i="43"/>
  <c r="AI53" i="43" s="1"/>
  <c r="AF54" i="43"/>
  <c r="AG54" i="43" s="1"/>
  <c r="AH54" i="43"/>
  <c r="AI54" i="43" s="1"/>
  <c r="AF55" i="43"/>
  <c r="AG55" i="43" s="1"/>
  <c r="AH55" i="43"/>
  <c r="AI55" i="43" s="1"/>
  <c r="AF56" i="43"/>
  <c r="AG56" i="43" s="1"/>
  <c r="AH56" i="43"/>
  <c r="AI56" i="43" s="1"/>
  <c r="AF57" i="43"/>
  <c r="AG57" i="43" s="1"/>
  <c r="AH57" i="43"/>
  <c r="AI57" i="43" s="1"/>
  <c r="AF58" i="43"/>
  <c r="AG58" i="43" s="1"/>
  <c r="AH58" i="43"/>
  <c r="AI58" i="43" s="1"/>
  <c r="AF59" i="43"/>
  <c r="AG59" i="43" s="1"/>
  <c r="AH59" i="43"/>
  <c r="AI59" i="43" s="1"/>
  <c r="AF60" i="43"/>
  <c r="AG60" i="43" s="1"/>
  <c r="AH60" i="43"/>
  <c r="AI60" i="43" s="1"/>
  <c r="AF61" i="43"/>
  <c r="AG61" i="43" s="1"/>
  <c r="AH61" i="43"/>
  <c r="AI61" i="43" s="1"/>
  <c r="AF62" i="43"/>
  <c r="AG62" i="43" s="1"/>
  <c r="AH62" i="43"/>
  <c r="AI62" i="43" s="1"/>
  <c r="AF63" i="43"/>
  <c r="AG63" i="43" s="1"/>
  <c r="AH63" i="43"/>
  <c r="AI63" i="43" s="1"/>
  <c r="AF64" i="43"/>
  <c r="AG64" i="43" s="1"/>
  <c r="AH64" i="43"/>
  <c r="AI64" i="43" s="1"/>
  <c r="AF65" i="43"/>
  <c r="AG65" i="43" s="1"/>
  <c r="AH65" i="43"/>
  <c r="AI65" i="43" s="1"/>
  <c r="AF66" i="43"/>
  <c r="AG66" i="43" s="1"/>
  <c r="AH66" i="43"/>
  <c r="AI66" i="43" s="1"/>
  <c r="AF67" i="43"/>
  <c r="AG67" i="43" s="1"/>
  <c r="AH67" i="43"/>
  <c r="AI67" i="43" s="1"/>
  <c r="AF68" i="43"/>
  <c r="AG68" i="43" s="1"/>
  <c r="AH68" i="43"/>
  <c r="AI68" i="43" s="1"/>
  <c r="AF69" i="43"/>
  <c r="AG69" i="43" s="1"/>
  <c r="AH69" i="43"/>
  <c r="AI69" i="43" s="1"/>
  <c r="AF70" i="43"/>
  <c r="AG70" i="43" s="1"/>
  <c r="AH70" i="43"/>
  <c r="AI70" i="43" s="1"/>
  <c r="AF71" i="43"/>
  <c r="AG71" i="43" s="1"/>
  <c r="AH71" i="43"/>
  <c r="AI71" i="43" s="1"/>
  <c r="AF72" i="43"/>
  <c r="AG72" i="43" s="1"/>
  <c r="AH72" i="43"/>
  <c r="AI72" i="43" s="1"/>
  <c r="AF73" i="43"/>
  <c r="AG73" i="43" s="1"/>
  <c r="AH73" i="43"/>
  <c r="AI73" i="43" s="1"/>
  <c r="AF74" i="43"/>
  <c r="AG74" i="43" s="1"/>
  <c r="AH74" i="43"/>
  <c r="AI74" i="43" s="1"/>
  <c r="AF75" i="43"/>
  <c r="AG75" i="43" s="1"/>
  <c r="AH75" i="43"/>
  <c r="AI75" i="43" s="1"/>
  <c r="AF76" i="43"/>
  <c r="AG76" i="43" s="1"/>
  <c r="AH76" i="43"/>
  <c r="AI76" i="43" s="1"/>
  <c r="AF77" i="43"/>
  <c r="AG77" i="43" s="1"/>
  <c r="AH77" i="43"/>
  <c r="AI77" i="43" s="1"/>
  <c r="AF78" i="43"/>
  <c r="AG78" i="43" s="1"/>
  <c r="AH78" i="43"/>
  <c r="AI78" i="43" s="1"/>
  <c r="AF79" i="43"/>
  <c r="AG79" i="43" s="1"/>
  <c r="AH79" i="43"/>
  <c r="AI79" i="43" s="1"/>
  <c r="AF80" i="43"/>
  <c r="AG80" i="43" s="1"/>
  <c r="AH80" i="43"/>
  <c r="AI80" i="43" s="1"/>
  <c r="AF81" i="43"/>
  <c r="AG81" i="43" s="1"/>
  <c r="AH81" i="43"/>
  <c r="AI81" i="43" s="1"/>
  <c r="AF82" i="43"/>
  <c r="AG82" i="43" s="1"/>
  <c r="AH82" i="43"/>
  <c r="AI82" i="43" s="1"/>
  <c r="AF83" i="43"/>
  <c r="AG83" i="43" s="1"/>
  <c r="AH83" i="43"/>
  <c r="AI83" i="43" s="1"/>
  <c r="AF84" i="43"/>
  <c r="AG84" i="43" s="1"/>
  <c r="AH84" i="43"/>
  <c r="AI84" i="43" s="1"/>
  <c r="AF85" i="43"/>
  <c r="AG85" i="43" s="1"/>
  <c r="AH85" i="43"/>
  <c r="AI85" i="43" s="1"/>
  <c r="AF86" i="43"/>
  <c r="AG86" i="43" s="1"/>
  <c r="AH86" i="43"/>
  <c r="AI86" i="43" s="1"/>
  <c r="AF87" i="43"/>
  <c r="AG87" i="43" s="1"/>
  <c r="AH87" i="43"/>
  <c r="AI87" i="43" s="1"/>
  <c r="AF88" i="43"/>
  <c r="AG88" i="43" s="1"/>
  <c r="AH88" i="43"/>
  <c r="AI88" i="43" s="1"/>
  <c r="AF89" i="43"/>
  <c r="AG89" i="43" s="1"/>
  <c r="AH89" i="43"/>
  <c r="AI89" i="43" s="1"/>
  <c r="AF90" i="43"/>
  <c r="AG90" i="43" s="1"/>
  <c r="AH90" i="43"/>
  <c r="AI90" i="43" s="1"/>
  <c r="AF91" i="43"/>
  <c r="AG91" i="43" s="1"/>
  <c r="AH91" i="43"/>
  <c r="AI91" i="43" s="1"/>
  <c r="AF92" i="43"/>
  <c r="AG92" i="43" s="1"/>
  <c r="AH92" i="43"/>
  <c r="AI92" i="43" s="1"/>
  <c r="AF93" i="43"/>
  <c r="AG93" i="43" s="1"/>
  <c r="AH93" i="43"/>
  <c r="AI93" i="43" s="1"/>
  <c r="AF94" i="43"/>
  <c r="AG94" i="43" s="1"/>
  <c r="AH94" i="43"/>
  <c r="AI94" i="43" s="1"/>
  <c r="AF95" i="43"/>
  <c r="AG95" i="43" s="1"/>
  <c r="AH95" i="43"/>
  <c r="AI95" i="43" s="1"/>
  <c r="AF96" i="43"/>
  <c r="AG96" i="43" s="1"/>
  <c r="AH96" i="43"/>
  <c r="AI96" i="43" s="1"/>
  <c r="AF97" i="43"/>
  <c r="AG97" i="43" s="1"/>
  <c r="AH97" i="43"/>
  <c r="AI97" i="43" s="1"/>
  <c r="AF98" i="43"/>
  <c r="AG98" i="43" s="1"/>
  <c r="AH98" i="43"/>
  <c r="AI98" i="43" s="1"/>
  <c r="AF99" i="43"/>
  <c r="AG99" i="43" s="1"/>
  <c r="AH99" i="43"/>
  <c r="AI99" i="43" s="1"/>
  <c r="AF100" i="43"/>
  <c r="AG100" i="43" s="1"/>
  <c r="AH100" i="43"/>
  <c r="AI100" i="43" s="1"/>
  <c r="AF101" i="43"/>
  <c r="AG101" i="43" s="1"/>
  <c r="AH101" i="43"/>
  <c r="AI101" i="43" s="1"/>
  <c r="AF102" i="43"/>
  <c r="AG102" i="43" s="1"/>
  <c r="AH102" i="43"/>
  <c r="AI102" i="43" s="1"/>
  <c r="AF103" i="43"/>
  <c r="AG103" i="43" s="1"/>
  <c r="AH103" i="43"/>
  <c r="AI103" i="43" s="1"/>
  <c r="AF104" i="43"/>
  <c r="AG104" i="43" s="1"/>
  <c r="AH104" i="43"/>
  <c r="AI104" i="43" s="1"/>
  <c r="AF105" i="43"/>
  <c r="AG105" i="43" s="1"/>
  <c r="AH105" i="43"/>
  <c r="AI105" i="43" s="1"/>
  <c r="AF106" i="43"/>
  <c r="AG106" i="43" s="1"/>
  <c r="AH106" i="43"/>
  <c r="AI106" i="43" s="1"/>
  <c r="AF107" i="43"/>
  <c r="AG107" i="43" s="1"/>
  <c r="AH107" i="43"/>
  <c r="AI107" i="43" s="1"/>
  <c r="AF108" i="43"/>
  <c r="AG108" i="43" s="1"/>
  <c r="AH108" i="43"/>
  <c r="AI108" i="43" s="1"/>
  <c r="AF109" i="43"/>
  <c r="AG109" i="43" s="1"/>
  <c r="AH109" i="43"/>
  <c r="AI109" i="43" s="1"/>
  <c r="AF110" i="43"/>
  <c r="AG110" i="43" s="1"/>
  <c r="AH110" i="43"/>
  <c r="AI110" i="43" s="1"/>
  <c r="AF111" i="43"/>
  <c r="AG111" i="43" s="1"/>
  <c r="AH111" i="43"/>
  <c r="AI111" i="43" s="1"/>
  <c r="AF112" i="43"/>
  <c r="AG112" i="43" s="1"/>
  <c r="AH112" i="43"/>
  <c r="AI112" i="43" s="1"/>
  <c r="AF113" i="43"/>
  <c r="AG113" i="43" s="1"/>
  <c r="AH113" i="43"/>
  <c r="AI113" i="43" s="1"/>
  <c r="AF114" i="43"/>
  <c r="AG114" i="43" s="1"/>
  <c r="AH114" i="43"/>
  <c r="AI114" i="43" s="1"/>
  <c r="AF115" i="43"/>
  <c r="AG115" i="43" s="1"/>
  <c r="AH115" i="43"/>
  <c r="AI115" i="43" s="1"/>
  <c r="AF116" i="43"/>
  <c r="AG116" i="43" s="1"/>
  <c r="AH116" i="43"/>
  <c r="AI116" i="43" s="1"/>
  <c r="AF117" i="43"/>
  <c r="AG117" i="43" s="1"/>
  <c r="AH117" i="43"/>
  <c r="AI117" i="43" s="1"/>
  <c r="AF118" i="43"/>
  <c r="AG118" i="43" s="1"/>
  <c r="AH118" i="43"/>
  <c r="AI118" i="43" s="1"/>
  <c r="AF119" i="43"/>
  <c r="AG119" i="43" s="1"/>
  <c r="AH119" i="43"/>
  <c r="AI119" i="43" s="1"/>
  <c r="AF120" i="43"/>
  <c r="AG120" i="43" s="1"/>
  <c r="AH120" i="43"/>
  <c r="AI120" i="43" s="1"/>
  <c r="AF121" i="43"/>
  <c r="AG121" i="43" s="1"/>
  <c r="AH121" i="43"/>
  <c r="AI121" i="43" s="1"/>
  <c r="AF122" i="43"/>
  <c r="AG122" i="43" s="1"/>
  <c r="AH122" i="43"/>
  <c r="AI122" i="43" s="1"/>
  <c r="AF123" i="43"/>
  <c r="AG123" i="43" s="1"/>
  <c r="AH123" i="43"/>
  <c r="AI123" i="43" s="1"/>
  <c r="AF124" i="43"/>
  <c r="AG124" i="43" s="1"/>
  <c r="AH124" i="43"/>
  <c r="AI124" i="43" s="1"/>
  <c r="AF125" i="43"/>
  <c r="AG125" i="43" s="1"/>
  <c r="AH125" i="43"/>
  <c r="AI125" i="43" s="1"/>
  <c r="AF126" i="43"/>
  <c r="AG126" i="43" s="1"/>
  <c r="AH126" i="43"/>
  <c r="AI126" i="43" s="1"/>
  <c r="AF127" i="43"/>
  <c r="AG127" i="43" s="1"/>
  <c r="AH127" i="43"/>
  <c r="AI127" i="43" s="1"/>
  <c r="AF128" i="43"/>
  <c r="AG128" i="43" s="1"/>
  <c r="AH128" i="43"/>
  <c r="AI128" i="43" s="1"/>
  <c r="AF129" i="43"/>
  <c r="AG129" i="43" s="1"/>
  <c r="AH129" i="43"/>
  <c r="AI129" i="43" s="1"/>
  <c r="AF130" i="43"/>
  <c r="AG130" i="43" s="1"/>
  <c r="AH130" i="43"/>
  <c r="AI130" i="43" s="1"/>
  <c r="AF131" i="43"/>
  <c r="AG131" i="43" s="1"/>
  <c r="AH131" i="43"/>
  <c r="AI131" i="43" s="1"/>
  <c r="AF132" i="43"/>
  <c r="AG132" i="43" s="1"/>
  <c r="AH132" i="43"/>
  <c r="AI132" i="43" s="1"/>
  <c r="AF133" i="43"/>
  <c r="AG133" i="43" s="1"/>
  <c r="AH133" i="43"/>
  <c r="AI133" i="43" s="1"/>
  <c r="AF134" i="43"/>
  <c r="AG134" i="43" s="1"/>
  <c r="AH134" i="43"/>
  <c r="AI134" i="43" s="1"/>
  <c r="AF135" i="43"/>
  <c r="AG135" i="43" s="1"/>
  <c r="AH135" i="43"/>
  <c r="AI135" i="43" s="1"/>
  <c r="AF136" i="43"/>
  <c r="AG136" i="43" s="1"/>
  <c r="AH136" i="43"/>
  <c r="AI136" i="43" s="1"/>
  <c r="AF137" i="43"/>
  <c r="AG137" i="43" s="1"/>
  <c r="AH137" i="43"/>
  <c r="AI137" i="43" s="1"/>
  <c r="AF138" i="43"/>
  <c r="AG138" i="43" s="1"/>
  <c r="AH138" i="43"/>
  <c r="AI138" i="43" s="1"/>
  <c r="AF139" i="43"/>
  <c r="AG139" i="43" s="1"/>
  <c r="AH139" i="43"/>
  <c r="AI139" i="43" s="1"/>
  <c r="AF140" i="43"/>
  <c r="AG140" i="43" s="1"/>
  <c r="AH140" i="43"/>
  <c r="AI140" i="43" s="1"/>
  <c r="AF141" i="43"/>
  <c r="AG141" i="43" s="1"/>
  <c r="AH141" i="43"/>
  <c r="AI141" i="43" s="1"/>
  <c r="AF142" i="43"/>
  <c r="AG142" i="43" s="1"/>
  <c r="AH142" i="43"/>
  <c r="AI142" i="43" s="1"/>
  <c r="AF143" i="43"/>
  <c r="AG143" i="43" s="1"/>
  <c r="AH143" i="43"/>
  <c r="AI143" i="43" s="1"/>
  <c r="AF144" i="43"/>
  <c r="AG144" i="43" s="1"/>
  <c r="AH144" i="43"/>
  <c r="AI144" i="43" s="1"/>
  <c r="AF145" i="43"/>
  <c r="AG145" i="43" s="1"/>
  <c r="AH145" i="43"/>
  <c r="AI145" i="43" s="1"/>
  <c r="AF146" i="43"/>
  <c r="AG146" i="43" s="1"/>
  <c r="AH146" i="43"/>
  <c r="AI146" i="43" s="1"/>
  <c r="AF147" i="43"/>
  <c r="AG147" i="43" s="1"/>
  <c r="AH147" i="43"/>
  <c r="AI147" i="43" s="1"/>
  <c r="AF148" i="43"/>
  <c r="AG148" i="43" s="1"/>
  <c r="AH148" i="43"/>
  <c r="AI148" i="43" s="1"/>
  <c r="AF149" i="43"/>
  <c r="AG149" i="43" s="1"/>
  <c r="AH149" i="43"/>
  <c r="AI149" i="43" s="1"/>
  <c r="AF150" i="43"/>
  <c r="AG150" i="43" s="1"/>
  <c r="AH150" i="43"/>
  <c r="AI150" i="43" s="1"/>
  <c r="AF151" i="43"/>
  <c r="AG151" i="43" s="1"/>
  <c r="AH151" i="43"/>
  <c r="AI151" i="43" s="1"/>
  <c r="AF152" i="43"/>
  <c r="AG152" i="43" s="1"/>
  <c r="AH152" i="43"/>
  <c r="AI152" i="43" s="1"/>
  <c r="AF153" i="43"/>
  <c r="AG153" i="43" s="1"/>
  <c r="AH153" i="43"/>
  <c r="AI153" i="43" s="1"/>
  <c r="AF154" i="43"/>
  <c r="AG154" i="43" s="1"/>
  <c r="AH154" i="43"/>
  <c r="AI154" i="43" s="1"/>
  <c r="AF155" i="43"/>
  <c r="AG155" i="43" s="1"/>
  <c r="AH155" i="43"/>
  <c r="AI155" i="43" s="1"/>
  <c r="AF156" i="43"/>
  <c r="AG156" i="43" s="1"/>
  <c r="AH156" i="43"/>
  <c r="AI156" i="43" s="1"/>
  <c r="AF157" i="43"/>
  <c r="AG157" i="43" s="1"/>
  <c r="AH157" i="43"/>
  <c r="AI157" i="43" s="1"/>
  <c r="AF158" i="43"/>
  <c r="AG158" i="43" s="1"/>
  <c r="AH158" i="43"/>
  <c r="AI158" i="43" s="1"/>
  <c r="AF159" i="43"/>
  <c r="AG159" i="43" s="1"/>
  <c r="AH159" i="43"/>
  <c r="AI159" i="43" s="1"/>
  <c r="AF160" i="43"/>
  <c r="AG160" i="43" s="1"/>
  <c r="AH160" i="43"/>
  <c r="AI160" i="43" s="1"/>
  <c r="AF161" i="43"/>
  <c r="AG161" i="43" s="1"/>
  <c r="AH161" i="43"/>
  <c r="AI161" i="43" s="1"/>
  <c r="AF162" i="43"/>
  <c r="AG162" i="43" s="1"/>
  <c r="AH162" i="43"/>
  <c r="AI162" i="43" s="1"/>
  <c r="AF163" i="43"/>
  <c r="AG163" i="43" s="1"/>
  <c r="AH163" i="43"/>
  <c r="AI163" i="43" s="1"/>
  <c r="AF164" i="43"/>
  <c r="AG164" i="43" s="1"/>
  <c r="AH164" i="43"/>
  <c r="AI164" i="43" s="1"/>
  <c r="AF165" i="43"/>
  <c r="AG165" i="43" s="1"/>
  <c r="AH165" i="43"/>
  <c r="AI165" i="43" s="1"/>
  <c r="AF166" i="43"/>
  <c r="AG166" i="43" s="1"/>
  <c r="AH166" i="43"/>
  <c r="AI166" i="43" s="1"/>
  <c r="AF167" i="43"/>
  <c r="AG167" i="43" s="1"/>
  <c r="AH167" i="43"/>
  <c r="AI167" i="43" s="1"/>
  <c r="AF168" i="43"/>
  <c r="AG168" i="43" s="1"/>
  <c r="AH168" i="43"/>
  <c r="AI168" i="43" s="1"/>
  <c r="AF169" i="43"/>
  <c r="AG169" i="43" s="1"/>
  <c r="AH169" i="43"/>
  <c r="AI169" i="43" s="1"/>
  <c r="AF170" i="43"/>
  <c r="AG170" i="43" s="1"/>
  <c r="AH170" i="43"/>
  <c r="AI170" i="43" s="1"/>
  <c r="AF171" i="43"/>
  <c r="AG171" i="43" s="1"/>
  <c r="AH171" i="43"/>
  <c r="AI171" i="43" s="1"/>
  <c r="AF172" i="43"/>
  <c r="AG172" i="43" s="1"/>
  <c r="AH172" i="43"/>
  <c r="AI172" i="43" s="1"/>
  <c r="AF173" i="43"/>
  <c r="AG173" i="43" s="1"/>
  <c r="AH173" i="43"/>
  <c r="AI173" i="43" s="1"/>
  <c r="AF174" i="43"/>
  <c r="AG174" i="43" s="1"/>
  <c r="AH174" i="43"/>
  <c r="AI174" i="43" s="1"/>
  <c r="AF175" i="43"/>
  <c r="AG175" i="43" s="1"/>
  <c r="AH175" i="43"/>
  <c r="AI175" i="43" s="1"/>
  <c r="AF176" i="43"/>
  <c r="AG176" i="43" s="1"/>
  <c r="AH176" i="43"/>
  <c r="AI176" i="43" s="1"/>
  <c r="AF177" i="43"/>
  <c r="AG177" i="43" s="1"/>
  <c r="AH177" i="43"/>
  <c r="AI177" i="43" s="1"/>
  <c r="AF178" i="43"/>
  <c r="AG178" i="43" s="1"/>
  <c r="AH178" i="43"/>
  <c r="AI178" i="43" s="1"/>
  <c r="AF179" i="43"/>
  <c r="AG179" i="43" s="1"/>
  <c r="AH179" i="43"/>
  <c r="AI179" i="43" s="1"/>
  <c r="AF180" i="43"/>
  <c r="AG180" i="43" s="1"/>
  <c r="AH180" i="43"/>
  <c r="AI180" i="43" s="1"/>
  <c r="AF181" i="43"/>
  <c r="AG181" i="43" s="1"/>
  <c r="AH181" i="43"/>
  <c r="AI181" i="43" s="1"/>
  <c r="AF182" i="43"/>
  <c r="AG182" i="43" s="1"/>
  <c r="AH182" i="43"/>
  <c r="AI182" i="43" s="1"/>
  <c r="AF183" i="43"/>
  <c r="AG183" i="43" s="1"/>
  <c r="AH183" i="43"/>
  <c r="AI183" i="43" s="1"/>
  <c r="AF184" i="43"/>
  <c r="AG184" i="43" s="1"/>
  <c r="AH184" i="43"/>
  <c r="AI184" i="43" s="1"/>
  <c r="AF185" i="43"/>
  <c r="AG185" i="43" s="1"/>
  <c r="AH185" i="43"/>
  <c r="AI185" i="43" s="1"/>
  <c r="AF186" i="43"/>
  <c r="AG186" i="43" s="1"/>
  <c r="AH186" i="43"/>
  <c r="AI186" i="43" s="1"/>
  <c r="AF187" i="43"/>
  <c r="AG187" i="43" s="1"/>
  <c r="AH187" i="43"/>
  <c r="AI187" i="43" s="1"/>
  <c r="AF188" i="43"/>
  <c r="AG188" i="43" s="1"/>
  <c r="AH188" i="43"/>
  <c r="AI188" i="43" s="1"/>
  <c r="AF189" i="43"/>
  <c r="AG189" i="43" s="1"/>
  <c r="AH189" i="43"/>
  <c r="AI189" i="43" s="1"/>
  <c r="AF190" i="43"/>
  <c r="AG190" i="43" s="1"/>
  <c r="AH190" i="43"/>
  <c r="AI190" i="43" s="1"/>
  <c r="AF191" i="43"/>
  <c r="AG191" i="43" s="1"/>
  <c r="AH191" i="43"/>
  <c r="AI191" i="43" s="1"/>
  <c r="AF192" i="43"/>
  <c r="AG192" i="43" s="1"/>
  <c r="AH192" i="43"/>
  <c r="AI192" i="43" s="1"/>
  <c r="AF193" i="43"/>
  <c r="AG193" i="43" s="1"/>
  <c r="AH193" i="43"/>
  <c r="AI193" i="43" s="1"/>
  <c r="AF194" i="43"/>
  <c r="AG194" i="43" s="1"/>
  <c r="AH194" i="43"/>
  <c r="AI194" i="43" s="1"/>
  <c r="AF195" i="43"/>
  <c r="AG195" i="43" s="1"/>
  <c r="AH195" i="43"/>
  <c r="AI195" i="43" s="1"/>
  <c r="AF196" i="43"/>
  <c r="AG196" i="43" s="1"/>
  <c r="AH196" i="43"/>
  <c r="AI196" i="43" s="1"/>
  <c r="AF197" i="43"/>
  <c r="AG197" i="43" s="1"/>
  <c r="AH197" i="43"/>
  <c r="AI197" i="43" s="1"/>
  <c r="AF198" i="43"/>
  <c r="AG198" i="43" s="1"/>
  <c r="AH198" i="43"/>
  <c r="AI198" i="43" s="1"/>
  <c r="AF199" i="43"/>
  <c r="AG199" i="43" s="1"/>
  <c r="AH199" i="43"/>
  <c r="AI199" i="43" s="1"/>
  <c r="AF200" i="43"/>
  <c r="AG200" i="43" s="1"/>
  <c r="AH200" i="43"/>
  <c r="AI200" i="43" s="1"/>
  <c r="AF201" i="43"/>
  <c r="AG201" i="43" s="1"/>
  <c r="AH201" i="43"/>
  <c r="AI201" i="43" s="1"/>
  <c r="AF202" i="43"/>
  <c r="AG202" i="43" s="1"/>
  <c r="AH202" i="43"/>
  <c r="AI202" i="43" s="1"/>
  <c r="AF203" i="43"/>
  <c r="AG203" i="43" s="1"/>
  <c r="AH203" i="43"/>
  <c r="AI203" i="43" s="1"/>
  <c r="AF204" i="43"/>
  <c r="AG204" i="43" s="1"/>
  <c r="AH204" i="43"/>
  <c r="AI204" i="43" s="1"/>
  <c r="AF205" i="43"/>
  <c r="AG205" i="43" s="1"/>
  <c r="AH205" i="43"/>
  <c r="AI205" i="43" s="1"/>
  <c r="AF206" i="43"/>
  <c r="AG206" i="43" s="1"/>
  <c r="AH206" i="43"/>
  <c r="AI206" i="43" s="1"/>
  <c r="AF207" i="43"/>
  <c r="AG207" i="43" s="1"/>
  <c r="AH207" i="43"/>
  <c r="AI207" i="43" s="1"/>
  <c r="AF208" i="43"/>
  <c r="AG208" i="43" s="1"/>
  <c r="AH208" i="43"/>
  <c r="AI208" i="43" s="1"/>
  <c r="AF209" i="43"/>
  <c r="AG209" i="43" s="1"/>
  <c r="AH209" i="43"/>
  <c r="AI209" i="43" s="1"/>
  <c r="AF210" i="43"/>
  <c r="AG210" i="43" s="1"/>
  <c r="AH210" i="43"/>
  <c r="AI210" i="43" s="1"/>
  <c r="AF211" i="43"/>
  <c r="AG211" i="43" s="1"/>
  <c r="AH211" i="43"/>
  <c r="AI211" i="43" s="1"/>
  <c r="AF212" i="43"/>
  <c r="AG212" i="43" s="1"/>
  <c r="AH212" i="43"/>
  <c r="AI212" i="43" s="1"/>
  <c r="AF213" i="43"/>
  <c r="AG213" i="43" s="1"/>
  <c r="AH213" i="43"/>
  <c r="AI213" i="43" s="1"/>
  <c r="AF214" i="43"/>
  <c r="AG214" i="43" s="1"/>
  <c r="AH214" i="43"/>
  <c r="AI214" i="43" s="1"/>
  <c r="AF215" i="43"/>
  <c r="AG215" i="43" s="1"/>
  <c r="AH215" i="43"/>
  <c r="AI215" i="43" s="1"/>
  <c r="AF216" i="43"/>
  <c r="AG216" i="43" s="1"/>
  <c r="AH216" i="43"/>
  <c r="AI216" i="43" s="1"/>
  <c r="AF217" i="43"/>
  <c r="AG217" i="43" s="1"/>
  <c r="AH217" i="43"/>
  <c r="AI217" i="43" s="1"/>
  <c r="AF218" i="43"/>
  <c r="AG218" i="43" s="1"/>
  <c r="AH218" i="43"/>
  <c r="AI218" i="43" s="1"/>
  <c r="AF219" i="43"/>
  <c r="AG219" i="43" s="1"/>
  <c r="AH219" i="43"/>
  <c r="AI219" i="43" s="1"/>
  <c r="AF220" i="43"/>
  <c r="AG220" i="43" s="1"/>
  <c r="AH220" i="43"/>
  <c r="AI220" i="43" s="1"/>
  <c r="AF221" i="43"/>
  <c r="AG221" i="43" s="1"/>
  <c r="AH221" i="43"/>
  <c r="AI221" i="43" s="1"/>
  <c r="AF222" i="43"/>
  <c r="AG222" i="43" s="1"/>
  <c r="AH222" i="43"/>
  <c r="AI222" i="43" s="1"/>
  <c r="AF223" i="43"/>
  <c r="AG223" i="43" s="1"/>
  <c r="AH223" i="43"/>
  <c r="AI223" i="43" s="1"/>
  <c r="AF224" i="43"/>
  <c r="AG224" i="43" s="1"/>
  <c r="AH224" i="43"/>
  <c r="AI224" i="43" s="1"/>
  <c r="AF225" i="43"/>
  <c r="AG225" i="43" s="1"/>
  <c r="AH225" i="43"/>
  <c r="AI225" i="43" s="1"/>
  <c r="AF226" i="43"/>
  <c r="AG226" i="43" s="1"/>
  <c r="AH226" i="43"/>
  <c r="AI226" i="43" s="1"/>
  <c r="AF227" i="43"/>
  <c r="AG227" i="43" s="1"/>
  <c r="AH227" i="43"/>
  <c r="AI227" i="43" s="1"/>
  <c r="AF228" i="43"/>
  <c r="AG228" i="43" s="1"/>
  <c r="AH228" i="43"/>
  <c r="AI228" i="43" s="1"/>
  <c r="AF229" i="43"/>
  <c r="AG229" i="43" s="1"/>
  <c r="AH229" i="43"/>
  <c r="AI229" i="43" s="1"/>
  <c r="AF230" i="43"/>
  <c r="AG230" i="43" s="1"/>
  <c r="AH230" i="43"/>
  <c r="AI230" i="43" s="1"/>
  <c r="AF231" i="43"/>
  <c r="AG231" i="43" s="1"/>
  <c r="AH231" i="43"/>
  <c r="AI231" i="43" s="1"/>
  <c r="AF232" i="43"/>
  <c r="AG232" i="43" s="1"/>
  <c r="AH232" i="43"/>
  <c r="AI232" i="43" s="1"/>
  <c r="AF233" i="43"/>
  <c r="AG233" i="43" s="1"/>
  <c r="AH233" i="43"/>
  <c r="AI233" i="43" s="1"/>
  <c r="AF234" i="43"/>
  <c r="AG234" i="43" s="1"/>
  <c r="AH234" i="43"/>
  <c r="AI234" i="43" s="1"/>
  <c r="AF235" i="43"/>
  <c r="AG235" i="43" s="1"/>
  <c r="AH235" i="43"/>
  <c r="AI235" i="43" s="1"/>
  <c r="AF236" i="43"/>
  <c r="AG236" i="43" s="1"/>
  <c r="AH236" i="43"/>
  <c r="AI236" i="43" s="1"/>
  <c r="AF237" i="43"/>
  <c r="AG237" i="43" s="1"/>
  <c r="AH237" i="43"/>
  <c r="AI237" i="43" s="1"/>
  <c r="AF238" i="43"/>
  <c r="AG238" i="43" s="1"/>
  <c r="AH238" i="43"/>
  <c r="AI238" i="43" s="1"/>
  <c r="AF239" i="43"/>
  <c r="AG239" i="43" s="1"/>
  <c r="AH239" i="43"/>
  <c r="AI239" i="43" s="1"/>
  <c r="AF240" i="43"/>
  <c r="AG240" i="43" s="1"/>
  <c r="AH240" i="43"/>
  <c r="AI240" i="43" s="1"/>
  <c r="AF241" i="43"/>
  <c r="AG241" i="43" s="1"/>
  <c r="AH241" i="43"/>
  <c r="AI241" i="43" s="1"/>
  <c r="AF242" i="43"/>
  <c r="AG242" i="43" s="1"/>
  <c r="AH242" i="43"/>
  <c r="AI242" i="43" s="1"/>
  <c r="AF243" i="43"/>
  <c r="AG243" i="43" s="1"/>
  <c r="AH243" i="43"/>
  <c r="AI243" i="43" s="1"/>
  <c r="AF244" i="43"/>
  <c r="AG244" i="43" s="1"/>
  <c r="AH244" i="43"/>
  <c r="AI244" i="43" s="1"/>
  <c r="AF245" i="43"/>
  <c r="AG245" i="43" s="1"/>
  <c r="AH245" i="43"/>
  <c r="AI245" i="43" s="1"/>
  <c r="AF246" i="43"/>
  <c r="AG246" i="43" s="1"/>
  <c r="AH246" i="43"/>
  <c r="AI246" i="43" s="1"/>
  <c r="AF247" i="43"/>
  <c r="AG247" i="43" s="1"/>
  <c r="AH247" i="43"/>
  <c r="AI247" i="43" s="1"/>
  <c r="AF248" i="43"/>
  <c r="AG248" i="43" s="1"/>
  <c r="AH248" i="43"/>
  <c r="AI248" i="43" s="1"/>
  <c r="AF249" i="43"/>
  <c r="AG249" i="43" s="1"/>
  <c r="AH249" i="43"/>
  <c r="AI249" i="43" s="1"/>
  <c r="AF250" i="43"/>
  <c r="AG250" i="43" s="1"/>
  <c r="AH250" i="43"/>
  <c r="AI250" i="43" s="1"/>
  <c r="AF251" i="43"/>
  <c r="AG251" i="43" s="1"/>
  <c r="AH251" i="43"/>
  <c r="AI251" i="43" s="1"/>
  <c r="AF252" i="43"/>
  <c r="AG252" i="43" s="1"/>
  <c r="AH252" i="43"/>
  <c r="AI252" i="43" s="1"/>
  <c r="AF253" i="43"/>
  <c r="AG253" i="43" s="1"/>
  <c r="AH253" i="43"/>
  <c r="AI253" i="43" s="1"/>
  <c r="AF254" i="43"/>
  <c r="AG254" i="43" s="1"/>
  <c r="AH254" i="43"/>
  <c r="AI254" i="43" s="1"/>
  <c r="AF255" i="43"/>
  <c r="AG255" i="43" s="1"/>
  <c r="AH255" i="43"/>
  <c r="AI255" i="43" s="1"/>
  <c r="AF256" i="43"/>
  <c r="AG256" i="43" s="1"/>
  <c r="AH256" i="43"/>
  <c r="AI256" i="43" s="1"/>
  <c r="AF257" i="43"/>
  <c r="AG257" i="43" s="1"/>
  <c r="AH257" i="43"/>
  <c r="AI257" i="43" s="1"/>
  <c r="AF258" i="43"/>
  <c r="AG258" i="43" s="1"/>
  <c r="AH258" i="43"/>
  <c r="AI258" i="43" s="1"/>
  <c r="AF259" i="43"/>
  <c r="AG259" i="43" s="1"/>
  <c r="AH259" i="43"/>
  <c r="AI259" i="43" s="1"/>
  <c r="AF260" i="43"/>
  <c r="AG260" i="43" s="1"/>
  <c r="AH260" i="43"/>
  <c r="AI260" i="43" s="1"/>
  <c r="AF261" i="43"/>
  <c r="AG261" i="43" s="1"/>
  <c r="AH261" i="43"/>
  <c r="AI261" i="43" s="1"/>
  <c r="AF262" i="43"/>
  <c r="AG262" i="43" s="1"/>
  <c r="AH262" i="43"/>
  <c r="AI262" i="43" s="1"/>
  <c r="AF263" i="43"/>
  <c r="AG263" i="43" s="1"/>
  <c r="AH263" i="43"/>
  <c r="AI263" i="43" s="1"/>
  <c r="AF264" i="43"/>
  <c r="AG264" i="43" s="1"/>
  <c r="AH264" i="43"/>
  <c r="AI264" i="43" s="1"/>
  <c r="AF265" i="43"/>
  <c r="AG265" i="43" s="1"/>
  <c r="AH265" i="43"/>
  <c r="AI265" i="43" s="1"/>
  <c r="AF266" i="43"/>
  <c r="AG266" i="43" s="1"/>
  <c r="AH266" i="43"/>
  <c r="AI266" i="43" s="1"/>
  <c r="AF267" i="43"/>
  <c r="AG267" i="43" s="1"/>
  <c r="AH267" i="43"/>
  <c r="AI267" i="43" s="1"/>
  <c r="AF268" i="43"/>
  <c r="AG268" i="43" s="1"/>
  <c r="AH268" i="43"/>
  <c r="AI268" i="43" s="1"/>
  <c r="AF269" i="43"/>
  <c r="AG269" i="43" s="1"/>
  <c r="AH269" i="43"/>
  <c r="AI269" i="43" s="1"/>
  <c r="AF270" i="43"/>
  <c r="AG270" i="43" s="1"/>
  <c r="AH270" i="43"/>
  <c r="AI270" i="43" s="1"/>
  <c r="AF271" i="43"/>
  <c r="AG271" i="43" s="1"/>
  <c r="AH271" i="43"/>
  <c r="AI271" i="43" s="1"/>
  <c r="AF272" i="43"/>
  <c r="AG272" i="43" s="1"/>
  <c r="AH272" i="43"/>
  <c r="AI272" i="43" s="1"/>
  <c r="AF273" i="43"/>
  <c r="AG273" i="43" s="1"/>
  <c r="AH273" i="43"/>
  <c r="AI273" i="43" s="1"/>
  <c r="AF274" i="43"/>
  <c r="AG274" i="43" s="1"/>
  <c r="AH274" i="43"/>
  <c r="AI274" i="43" s="1"/>
  <c r="AF275" i="43"/>
  <c r="AG275" i="43" s="1"/>
  <c r="AH275" i="43"/>
  <c r="AI275" i="43" s="1"/>
  <c r="AF276" i="43"/>
  <c r="AG276" i="43" s="1"/>
  <c r="AH276" i="43"/>
  <c r="AI276" i="43" s="1"/>
  <c r="AF277" i="43"/>
  <c r="AG277" i="43" s="1"/>
  <c r="AH277" i="43"/>
  <c r="AI277" i="43" s="1"/>
  <c r="AF278" i="43"/>
  <c r="AG278" i="43" s="1"/>
  <c r="AH278" i="43"/>
  <c r="AI278" i="43" s="1"/>
  <c r="AF279" i="43"/>
  <c r="AG279" i="43" s="1"/>
  <c r="AH279" i="43"/>
  <c r="AI279" i="43" s="1"/>
  <c r="AF280" i="43"/>
  <c r="AG280" i="43" s="1"/>
  <c r="AH280" i="43"/>
  <c r="AI280" i="43" s="1"/>
  <c r="AF281" i="43"/>
  <c r="AG281" i="43" s="1"/>
  <c r="AH281" i="43"/>
  <c r="AI281" i="43" s="1"/>
  <c r="AF282" i="43"/>
  <c r="AG282" i="43" s="1"/>
  <c r="AH282" i="43"/>
  <c r="AI282" i="43" s="1"/>
  <c r="AF283" i="43"/>
  <c r="AG283" i="43" s="1"/>
  <c r="AH283" i="43"/>
  <c r="AI283" i="43" s="1"/>
  <c r="AF284" i="43"/>
  <c r="AG284" i="43" s="1"/>
  <c r="AH284" i="43"/>
  <c r="AI284" i="43" s="1"/>
  <c r="AF285" i="43"/>
  <c r="AG285" i="43" s="1"/>
  <c r="AH285" i="43"/>
  <c r="AI285" i="43" s="1"/>
  <c r="AF286" i="43"/>
  <c r="AG286" i="43" s="1"/>
  <c r="AH286" i="43"/>
  <c r="AI286" i="43" s="1"/>
  <c r="AF287" i="43"/>
  <c r="AG287" i="43" s="1"/>
  <c r="AH287" i="43"/>
  <c r="AI287" i="43" s="1"/>
  <c r="AF288" i="43"/>
  <c r="AG288" i="43" s="1"/>
  <c r="AH288" i="43"/>
  <c r="AI288" i="43" s="1"/>
  <c r="AF289" i="43"/>
  <c r="AG289" i="43" s="1"/>
  <c r="AH289" i="43"/>
  <c r="AI289" i="43" s="1"/>
  <c r="AF290" i="43"/>
  <c r="AG290" i="43" s="1"/>
  <c r="AH290" i="43"/>
  <c r="AI290" i="43" s="1"/>
  <c r="AF291" i="43"/>
  <c r="AG291" i="43" s="1"/>
  <c r="AH291" i="43"/>
  <c r="AI291" i="43" s="1"/>
  <c r="AF292" i="43"/>
  <c r="AG292" i="43" s="1"/>
  <c r="AH292" i="43"/>
  <c r="AI292" i="43" s="1"/>
  <c r="AF293" i="43"/>
  <c r="AG293" i="43" s="1"/>
  <c r="AH293" i="43"/>
  <c r="AI293" i="43" s="1"/>
  <c r="AF294" i="43"/>
  <c r="AG294" i="43" s="1"/>
  <c r="AH294" i="43"/>
  <c r="AI294" i="43" s="1"/>
  <c r="AF295" i="43"/>
  <c r="AG295" i="43" s="1"/>
  <c r="AH295" i="43"/>
  <c r="AI295" i="43" s="1"/>
  <c r="AF296" i="43"/>
  <c r="AG296" i="43" s="1"/>
  <c r="AH296" i="43"/>
  <c r="AI296" i="43" s="1"/>
  <c r="AF297" i="43"/>
  <c r="AG297" i="43" s="1"/>
  <c r="AH297" i="43"/>
  <c r="AI297" i="43" s="1"/>
  <c r="AF298" i="43"/>
  <c r="AG298" i="43" s="1"/>
  <c r="AH298" i="43"/>
  <c r="AI298" i="43" s="1"/>
  <c r="AF299" i="43"/>
  <c r="AG299" i="43" s="1"/>
  <c r="AH299" i="43"/>
  <c r="AI299" i="43" s="1"/>
  <c r="AF300" i="43"/>
  <c r="AG300" i="43" s="1"/>
  <c r="AH300" i="43"/>
  <c r="AI300" i="43" s="1"/>
  <c r="AF301" i="43"/>
  <c r="AG301" i="43" s="1"/>
  <c r="AH301" i="43"/>
  <c r="AI301" i="43" s="1"/>
  <c r="AF302" i="43"/>
  <c r="AG302" i="43" s="1"/>
  <c r="AH302" i="43"/>
  <c r="AI302" i="43" s="1"/>
  <c r="AF303" i="43"/>
  <c r="AG303" i="43" s="1"/>
  <c r="AH303" i="43"/>
  <c r="AI303" i="43" s="1"/>
  <c r="AF304" i="43"/>
  <c r="AG304" i="43" s="1"/>
  <c r="AH304" i="43"/>
  <c r="AI304" i="43" s="1"/>
  <c r="AF305" i="43"/>
  <c r="AG305" i="43" s="1"/>
  <c r="AH305" i="43"/>
  <c r="AI305" i="43" s="1"/>
  <c r="AF306" i="43"/>
  <c r="AG306" i="43" s="1"/>
  <c r="AH306" i="43"/>
  <c r="AI306" i="43" s="1"/>
  <c r="AF307" i="43"/>
  <c r="AG307" i="43" s="1"/>
  <c r="AH307" i="43"/>
  <c r="AI307" i="43" s="1"/>
  <c r="AF308" i="43"/>
  <c r="AG308" i="43" s="1"/>
  <c r="AH308" i="43"/>
  <c r="AI308" i="43" s="1"/>
  <c r="AF309" i="43"/>
  <c r="AG309" i="43" s="1"/>
  <c r="AH309" i="43"/>
  <c r="AI309" i="43" s="1"/>
  <c r="AF310" i="43"/>
  <c r="AG310" i="43" s="1"/>
  <c r="AH310" i="43"/>
  <c r="AI310" i="43" s="1"/>
  <c r="AF311" i="43"/>
  <c r="AG311" i="43" s="1"/>
  <c r="AH311" i="43"/>
  <c r="AI311" i="43" s="1"/>
  <c r="AF312" i="43"/>
  <c r="AG312" i="43" s="1"/>
  <c r="AH312" i="43"/>
  <c r="AI312" i="43" s="1"/>
  <c r="AF313" i="43"/>
  <c r="AG313" i="43" s="1"/>
  <c r="AH313" i="43"/>
  <c r="AI313" i="43" s="1"/>
  <c r="AF314" i="43"/>
  <c r="AG314" i="43" s="1"/>
  <c r="AH314" i="43"/>
  <c r="AI314" i="43" s="1"/>
  <c r="AF315" i="43"/>
  <c r="AG315" i="43" s="1"/>
  <c r="AH315" i="43"/>
  <c r="AI315" i="43" s="1"/>
  <c r="AF316" i="43"/>
  <c r="AG316" i="43" s="1"/>
  <c r="AH316" i="43"/>
  <c r="AI316" i="43" s="1"/>
  <c r="AF317" i="43"/>
  <c r="AG317" i="43" s="1"/>
  <c r="AH317" i="43"/>
  <c r="AI317" i="43" s="1"/>
  <c r="AF318" i="43"/>
  <c r="AG318" i="43" s="1"/>
  <c r="AH318" i="43"/>
  <c r="AI318" i="43" s="1"/>
  <c r="AF319" i="43"/>
  <c r="AG319" i="43" s="1"/>
  <c r="AH319" i="43"/>
  <c r="AI319" i="43" s="1"/>
  <c r="AF320" i="43"/>
  <c r="AG320" i="43" s="1"/>
  <c r="AH320" i="43"/>
  <c r="AI320" i="43" s="1"/>
  <c r="AF321" i="43"/>
  <c r="AG321" i="43" s="1"/>
  <c r="AH321" i="43"/>
  <c r="AI321" i="43" s="1"/>
  <c r="AF322" i="43"/>
  <c r="AG322" i="43" s="1"/>
  <c r="AH322" i="43"/>
  <c r="AI322" i="43" s="1"/>
  <c r="AF323" i="43"/>
  <c r="AG323" i="43" s="1"/>
  <c r="AH323" i="43"/>
  <c r="AI323" i="43" s="1"/>
  <c r="AF324" i="43"/>
  <c r="AG324" i="43" s="1"/>
  <c r="AH324" i="43"/>
  <c r="AI324" i="43" s="1"/>
  <c r="AF325" i="43"/>
  <c r="AG325" i="43" s="1"/>
  <c r="AH325" i="43"/>
  <c r="AI325" i="43" s="1"/>
  <c r="AF326" i="43"/>
  <c r="AG326" i="43" s="1"/>
  <c r="AH326" i="43"/>
  <c r="AI326" i="43" s="1"/>
  <c r="AF327" i="43"/>
  <c r="AG327" i="43" s="1"/>
  <c r="AH327" i="43"/>
  <c r="AI327" i="43" s="1"/>
  <c r="AF328" i="43"/>
  <c r="AG328" i="43" s="1"/>
  <c r="AH328" i="43"/>
  <c r="AI328" i="43" s="1"/>
  <c r="AF329" i="43"/>
  <c r="AG329" i="43" s="1"/>
  <c r="AH329" i="43"/>
  <c r="AI329" i="43" s="1"/>
  <c r="AF330" i="43"/>
  <c r="AG330" i="43" s="1"/>
  <c r="AH330" i="43"/>
  <c r="AI330" i="43" s="1"/>
  <c r="AF331" i="43"/>
  <c r="AG331" i="43" s="1"/>
  <c r="AH331" i="43"/>
  <c r="AI331" i="43" s="1"/>
  <c r="AF332" i="43"/>
  <c r="AG332" i="43" s="1"/>
  <c r="AH332" i="43"/>
  <c r="AI332" i="43" s="1"/>
  <c r="AF333" i="43"/>
  <c r="AG333" i="43" s="1"/>
  <c r="AH333" i="43"/>
  <c r="AI333" i="43" s="1"/>
  <c r="AF334" i="43"/>
  <c r="AG334" i="43" s="1"/>
  <c r="AH334" i="43"/>
  <c r="AI334" i="43" s="1"/>
  <c r="AF335" i="43"/>
  <c r="AG335" i="43" s="1"/>
  <c r="AH335" i="43"/>
  <c r="AI335" i="43" s="1"/>
  <c r="AF336" i="43"/>
  <c r="AG336" i="43" s="1"/>
  <c r="AH336" i="43"/>
  <c r="AI336" i="43" s="1"/>
  <c r="AF337" i="43"/>
  <c r="AG337" i="43" s="1"/>
  <c r="AH337" i="43"/>
  <c r="AI337" i="43" s="1"/>
  <c r="AF338" i="43"/>
  <c r="AG338" i="43" s="1"/>
  <c r="AH338" i="43"/>
  <c r="AI338" i="43" s="1"/>
  <c r="AF339" i="43"/>
  <c r="AG339" i="43" s="1"/>
  <c r="AH339" i="43"/>
  <c r="AI339" i="43" s="1"/>
  <c r="AF340" i="43"/>
  <c r="AG340" i="43" s="1"/>
  <c r="AH340" i="43"/>
  <c r="AI340" i="43" s="1"/>
  <c r="AF341" i="43"/>
  <c r="AG341" i="43" s="1"/>
  <c r="AH341" i="43"/>
  <c r="AI341" i="43" s="1"/>
  <c r="AF342" i="43"/>
  <c r="AG342" i="43" s="1"/>
  <c r="AH342" i="43"/>
  <c r="AI342" i="43" s="1"/>
  <c r="AF343" i="43"/>
  <c r="AG343" i="43" s="1"/>
  <c r="AH343" i="43"/>
  <c r="AI343" i="43" s="1"/>
  <c r="AF344" i="43"/>
  <c r="AG344" i="43" s="1"/>
  <c r="AH344" i="43"/>
  <c r="AI344" i="43" s="1"/>
  <c r="AF345" i="43"/>
  <c r="AG345" i="43" s="1"/>
  <c r="AH345" i="43"/>
  <c r="AI345" i="43" s="1"/>
  <c r="AF346" i="43"/>
  <c r="AG346" i="43" s="1"/>
  <c r="AH346" i="43"/>
  <c r="AI346" i="43" s="1"/>
  <c r="AF347" i="43"/>
  <c r="AG347" i="43" s="1"/>
  <c r="AH347" i="43"/>
  <c r="AI347" i="43" s="1"/>
  <c r="AF348" i="43"/>
  <c r="AG348" i="43" s="1"/>
  <c r="AH348" i="43"/>
  <c r="AI348" i="43" s="1"/>
  <c r="AF349" i="43"/>
  <c r="AG349" i="43" s="1"/>
  <c r="AH349" i="43"/>
  <c r="AI349" i="43" s="1"/>
  <c r="AF350" i="43"/>
  <c r="AG350" i="43" s="1"/>
  <c r="AH350" i="43"/>
  <c r="AI350" i="43" s="1"/>
  <c r="AF351" i="43"/>
  <c r="AG351" i="43" s="1"/>
  <c r="AH351" i="43"/>
  <c r="AI351" i="43" s="1"/>
  <c r="AF352" i="43"/>
  <c r="AG352" i="43" s="1"/>
  <c r="AH352" i="43"/>
  <c r="AI352" i="43" s="1"/>
  <c r="AF353" i="43"/>
  <c r="AG353" i="43" s="1"/>
  <c r="AH353" i="43"/>
  <c r="AI353" i="43" s="1"/>
  <c r="AF354" i="43"/>
  <c r="AG354" i="43" s="1"/>
  <c r="AH354" i="43"/>
  <c r="AI354" i="43" s="1"/>
  <c r="AF355" i="43"/>
  <c r="AG355" i="43" s="1"/>
  <c r="AH355" i="43"/>
  <c r="AI355" i="43" s="1"/>
  <c r="AF356" i="43"/>
  <c r="AG356" i="43" s="1"/>
  <c r="AH356" i="43"/>
  <c r="AI356" i="43" s="1"/>
  <c r="AF357" i="43"/>
  <c r="AG357" i="43" s="1"/>
  <c r="AH357" i="43"/>
  <c r="AI357" i="43" s="1"/>
  <c r="AF358" i="43"/>
  <c r="AG358" i="43" s="1"/>
  <c r="AH358" i="43"/>
  <c r="AI358" i="43" s="1"/>
  <c r="AF359" i="43"/>
  <c r="AG359" i="43" s="1"/>
  <c r="AH359" i="43"/>
  <c r="AI359" i="43" s="1"/>
  <c r="AF360" i="43"/>
  <c r="AG360" i="43" s="1"/>
  <c r="AH360" i="43"/>
  <c r="AI360" i="43" s="1"/>
  <c r="AF361" i="43"/>
  <c r="AG361" i="43" s="1"/>
  <c r="AH361" i="43"/>
  <c r="AI361" i="43" s="1"/>
  <c r="AF362" i="43"/>
  <c r="AG362" i="43" s="1"/>
  <c r="AH362" i="43"/>
  <c r="AI362" i="43" s="1"/>
  <c r="AF363" i="43"/>
  <c r="AG363" i="43" s="1"/>
  <c r="AH363" i="43"/>
  <c r="AI363" i="43" s="1"/>
  <c r="AF364" i="43"/>
  <c r="AG364" i="43" s="1"/>
  <c r="AH364" i="43"/>
  <c r="AI364" i="43" s="1"/>
  <c r="AF365" i="43"/>
  <c r="AG365" i="43" s="1"/>
  <c r="AH365" i="43"/>
  <c r="AI365" i="43" s="1"/>
  <c r="AF366" i="43"/>
  <c r="AG366" i="43" s="1"/>
  <c r="AH366" i="43"/>
  <c r="AI366" i="43" s="1"/>
  <c r="AF367" i="43"/>
  <c r="AG367" i="43" s="1"/>
  <c r="AH367" i="43"/>
  <c r="AI367" i="43" s="1"/>
  <c r="AF368" i="43"/>
  <c r="AG368" i="43" s="1"/>
  <c r="AH368" i="43"/>
  <c r="AI368" i="43" s="1"/>
  <c r="AF369" i="43"/>
  <c r="AG369" i="43" s="1"/>
  <c r="AH369" i="43"/>
  <c r="AI369" i="43" s="1"/>
  <c r="AF370" i="43"/>
  <c r="AG370" i="43" s="1"/>
  <c r="AH370" i="43"/>
  <c r="AI370" i="43" s="1"/>
  <c r="AF371" i="43"/>
  <c r="AG371" i="43" s="1"/>
  <c r="AH371" i="43"/>
  <c r="AI371" i="43" s="1"/>
  <c r="AF372" i="43"/>
  <c r="AG372" i="43" s="1"/>
  <c r="AH372" i="43"/>
  <c r="AI372" i="43" s="1"/>
  <c r="AF373" i="43"/>
  <c r="AG373" i="43" s="1"/>
  <c r="AH373" i="43"/>
  <c r="AI373" i="43" s="1"/>
  <c r="AF374" i="43"/>
  <c r="AG374" i="43" s="1"/>
  <c r="AH374" i="43"/>
  <c r="AI374" i="43" s="1"/>
  <c r="AF375" i="43"/>
  <c r="AG375" i="43" s="1"/>
  <c r="AH375" i="43"/>
  <c r="AI375" i="43" s="1"/>
  <c r="AF376" i="43"/>
  <c r="AG376" i="43" s="1"/>
  <c r="AH376" i="43"/>
  <c r="AI376" i="43" s="1"/>
  <c r="AF377" i="43"/>
  <c r="AG377" i="43" s="1"/>
  <c r="AH377" i="43"/>
  <c r="AI377" i="43" s="1"/>
  <c r="AF378" i="43"/>
  <c r="AG378" i="43" s="1"/>
  <c r="AH378" i="43"/>
  <c r="AI378" i="43" s="1"/>
  <c r="AF379" i="43"/>
  <c r="AG379" i="43" s="1"/>
  <c r="AH379" i="43"/>
  <c r="AI379" i="43" s="1"/>
  <c r="AF380" i="43"/>
  <c r="AG380" i="43" s="1"/>
  <c r="AH380" i="43"/>
  <c r="AI380" i="43" s="1"/>
  <c r="AF381" i="43"/>
  <c r="AG381" i="43" s="1"/>
  <c r="AH381" i="43"/>
  <c r="AI381" i="43" s="1"/>
  <c r="AF382" i="43"/>
  <c r="AG382" i="43" s="1"/>
  <c r="AH382" i="43"/>
  <c r="AI382" i="43" s="1"/>
  <c r="AF383" i="43"/>
  <c r="AG383" i="43" s="1"/>
  <c r="AH383" i="43"/>
  <c r="AI383" i="43" s="1"/>
  <c r="AF384" i="43"/>
  <c r="AG384" i="43" s="1"/>
  <c r="AH384" i="43"/>
  <c r="AI384" i="43" s="1"/>
  <c r="AF385" i="43"/>
  <c r="AG385" i="43" s="1"/>
  <c r="AH385" i="43"/>
  <c r="AI385" i="43" s="1"/>
  <c r="AF386" i="43"/>
  <c r="AG386" i="43" s="1"/>
  <c r="AH386" i="43"/>
  <c r="AI386" i="43" s="1"/>
  <c r="AF387" i="43"/>
  <c r="AG387" i="43" s="1"/>
  <c r="AH387" i="43"/>
  <c r="AI387" i="43" s="1"/>
  <c r="AF388" i="43"/>
  <c r="AG388" i="43" s="1"/>
  <c r="AH388" i="43"/>
  <c r="AI388" i="43" s="1"/>
  <c r="AF389" i="43"/>
  <c r="AG389" i="43" s="1"/>
  <c r="AH389" i="43"/>
  <c r="AI389" i="43" s="1"/>
  <c r="AF390" i="43"/>
  <c r="AG390" i="43" s="1"/>
  <c r="AH390" i="43"/>
  <c r="AI390" i="43" s="1"/>
  <c r="AF391" i="43"/>
  <c r="AG391" i="43" s="1"/>
  <c r="AH391" i="43"/>
  <c r="AI391" i="43" s="1"/>
  <c r="AF392" i="43"/>
  <c r="AG392" i="43" s="1"/>
  <c r="AH392" i="43"/>
  <c r="AI392" i="43" s="1"/>
  <c r="AF393" i="43"/>
  <c r="AG393" i="43" s="1"/>
  <c r="AH393" i="43"/>
  <c r="AI393" i="43" s="1"/>
  <c r="AF394" i="43"/>
  <c r="AG394" i="43" s="1"/>
  <c r="AH394" i="43"/>
  <c r="AI394" i="43" s="1"/>
  <c r="AF395" i="43"/>
  <c r="AG395" i="43" s="1"/>
  <c r="AH395" i="43"/>
  <c r="AI395" i="43" s="1"/>
  <c r="AF396" i="43"/>
  <c r="AG396" i="43" s="1"/>
  <c r="AH396" i="43"/>
  <c r="AI396" i="43" s="1"/>
  <c r="AF397" i="43"/>
  <c r="AG397" i="43" s="1"/>
  <c r="AH397" i="43"/>
  <c r="AI397" i="43" s="1"/>
  <c r="AF398" i="43"/>
  <c r="AG398" i="43" s="1"/>
  <c r="AH398" i="43"/>
  <c r="AI398" i="43" s="1"/>
  <c r="AF399" i="43"/>
  <c r="AG399" i="43" s="1"/>
  <c r="AH399" i="43"/>
  <c r="AI399" i="43" s="1"/>
  <c r="AF400" i="43"/>
  <c r="AG400" i="43" s="1"/>
  <c r="AH400" i="43"/>
  <c r="AI400" i="43" s="1"/>
  <c r="AF401" i="43"/>
  <c r="AG401" i="43" s="1"/>
  <c r="AH401" i="43"/>
  <c r="AI401" i="43" s="1"/>
  <c r="AF402" i="43"/>
  <c r="AG402" i="43" s="1"/>
  <c r="AH402" i="43"/>
  <c r="AI402" i="43" s="1"/>
  <c r="AF403" i="43"/>
  <c r="AG403" i="43" s="1"/>
  <c r="AH403" i="43"/>
  <c r="AI403" i="43" s="1"/>
  <c r="AF404" i="43"/>
  <c r="AG404" i="43" s="1"/>
  <c r="AH404" i="43"/>
  <c r="AI404" i="43" s="1"/>
  <c r="AF405" i="43"/>
  <c r="AG405" i="43" s="1"/>
  <c r="AH405" i="43"/>
  <c r="AI405" i="43" s="1"/>
  <c r="AF406" i="43"/>
  <c r="AG406" i="43" s="1"/>
  <c r="AH406" i="43"/>
  <c r="AI406" i="43" s="1"/>
  <c r="AF407" i="43"/>
  <c r="AG407" i="43" s="1"/>
  <c r="AH407" i="43"/>
  <c r="AI407" i="43" s="1"/>
  <c r="AF408" i="43"/>
  <c r="AG408" i="43" s="1"/>
  <c r="AH408" i="43"/>
  <c r="AI408" i="43" s="1"/>
  <c r="AF409" i="43"/>
  <c r="AG409" i="43" s="1"/>
  <c r="AH409" i="43"/>
  <c r="AI409" i="43" s="1"/>
  <c r="AF410" i="43"/>
  <c r="AG410" i="43" s="1"/>
  <c r="AH410" i="43"/>
  <c r="AI410" i="43" s="1"/>
  <c r="AF411" i="43"/>
  <c r="AG411" i="43" s="1"/>
  <c r="AH411" i="43"/>
  <c r="AI411" i="43" s="1"/>
  <c r="AF412" i="43"/>
  <c r="AG412" i="43" s="1"/>
  <c r="AH412" i="43"/>
  <c r="AI412" i="43" s="1"/>
  <c r="AF413" i="43"/>
  <c r="AG413" i="43" s="1"/>
  <c r="AH413" i="43"/>
  <c r="AI413" i="43" s="1"/>
  <c r="AF414" i="43"/>
  <c r="AG414" i="43" s="1"/>
  <c r="AH414" i="43"/>
  <c r="AI414" i="43" s="1"/>
  <c r="AF415" i="43"/>
  <c r="AG415" i="43" s="1"/>
  <c r="AH415" i="43"/>
  <c r="AI415" i="43" s="1"/>
  <c r="AF416" i="43"/>
  <c r="AG416" i="43" s="1"/>
  <c r="AH416" i="43"/>
  <c r="AI416" i="43" s="1"/>
  <c r="AF417" i="43"/>
  <c r="AG417" i="43" s="1"/>
  <c r="AH417" i="43"/>
  <c r="AI417" i="43" s="1"/>
  <c r="AF418" i="43"/>
  <c r="AG418" i="43" s="1"/>
  <c r="AH418" i="43"/>
  <c r="AI418" i="43" s="1"/>
  <c r="AF419" i="43"/>
  <c r="AG419" i="43" s="1"/>
  <c r="AH419" i="43"/>
  <c r="AI419" i="43" s="1"/>
  <c r="AF420" i="43"/>
  <c r="AG420" i="43" s="1"/>
  <c r="AH420" i="43"/>
  <c r="AI420" i="43" s="1"/>
  <c r="AF421" i="43"/>
  <c r="AG421" i="43" s="1"/>
  <c r="AH421" i="43"/>
  <c r="AI421" i="43" s="1"/>
  <c r="AF422" i="43"/>
  <c r="AG422" i="43" s="1"/>
  <c r="AH422" i="43"/>
  <c r="AI422" i="43" s="1"/>
  <c r="AF423" i="43"/>
  <c r="AG423" i="43" s="1"/>
  <c r="AH423" i="43"/>
  <c r="AI423" i="43" s="1"/>
  <c r="AF424" i="43"/>
  <c r="AG424" i="43" s="1"/>
  <c r="AH424" i="43"/>
  <c r="AI424" i="43" s="1"/>
  <c r="AF425" i="43"/>
  <c r="AG425" i="43" s="1"/>
  <c r="AH425" i="43"/>
  <c r="AI425" i="43" s="1"/>
  <c r="AF426" i="43"/>
  <c r="AG426" i="43" s="1"/>
  <c r="AH426" i="43"/>
  <c r="AI426" i="43" s="1"/>
  <c r="AF427" i="43"/>
  <c r="AG427" i="43" s="1"/>
  <c r="AH427" i="43"/>
  <c r="AI427" i="43" s="1"/>
  <c r="AF428" i="43"/>
  <c r="AG428" i="43" s="1"/>
  <c r="AH428" i="43"/>
  <c r="AI428" i="43" s="1"/>
  <c r="AF429" i="43"/>
  <c r="AG429" i="43" s="1"/>
  <c r="AH429" i="43"/>
  <c r="AI429" i="43" s="1"/>
  <c r="AF430" i="43"/>
  <c r="AG430" i="43" s="1"/>
  <c r="AH430" i="43"/>
  <c r="AI430" i="43" s="1"/>
  <c r="AF431" i="43"/>
  <c r="AG431" i="43" s="1"/>
  <c r="AH431" i="43"/>
  <c r="AI431" i="43" s="1"/>
  <c r="AF432" i="43"/>
  <c r="AG432" i="43" s="1"/>
  <c r="AH432" i="43"/>
  <c r="AI432" i="43" s="1"/>
  <c r="AF433" i="43"/>
  <c r="AG433" i="43" s="1"/>
  <c r="AH433" i="43"/>
  <c r="AI433" i="43" s="1"/>
  <c r="AF434" i="43"/>
  <c r="AG434" i="43" s="1"/>
  <c r="AH434" i="43"/>
  <c r="AI434" i="43" s="1"/>
  <c r="AF435" i="43"/>
  <c r="AG435" i="43" s="1"/>
  <c r="AH435" i="43"/>
  <c r="AI435" i="43" s="1"/>
  <c r="AF436" i="43"/>
  <c r="AG436" i="43" s="1"/>
  <c r="AH436" i="43"/>
  <c r="AI436" i="43" s="1"/>
  <c r="AF437" i="43"/>
  <c r="AG437" i="43" s="1"/>
  <c r="AH437" i="43"/>
  <c r="AI437" i="43" s="1"/>
  <c r="AF438" i="43"/>
  <c r="AG438" i="43" s="1"/>
  <c r="AH438" i="43"/>
  <c r="AI438" i="43" s="1"/>
  <c r="AF439" i="43"/>
  <c r="AG439" i="43" s="1"/>
  <c r="AH439" i="43"/>
  <c r="AI439" i="43" s="1"/>
  <c r="AF440" i="43"/>
  <c r="AG440" i="43" s="1"/>
  <c r="AH440" i="43"/>
  <c r="AI440" i="43" s="1"/>
  <c r="AF441" i="43"/>
  <c r="AG441" i="43" s="1"/>
  <c r="AH441" i="43"/>
  <c r="AI441" i="43" s="1"/>
  <c r="AF442" i="43"/>
  <c r="AG442" i="43" s="1"/>
  <c r="AH442" i="43"/>
  <c r="AI442" i="43" s="1"/>
  <c r="AF443" i="43"/>
  <c r="AG443" i="43" s="1"/>
  <c r="AH443" i="43"/>
  <c r="AI443" i="43" s="1"/>
  <c r="AF444" i="43"/>
  <c r="AG444" i="43" s="1"/>
  <c r="AH444" i="43"/>
  <c r="AI444" i="43" s="1"/>
  <c r="AF445" i="43"/>
  <c r="AG445" i="43" s="1"/>
  <c r="AH445" i="43"/>
  <c r="AI445" i="43" s="1"/>
  <c r="AF446" i="43"/>
  <c r="AG446" i="43" s="1"/>
  <c r="AH446" i="43"/>
  <c r="AI446" i="43" s="1"/>
  <c r="AF447" i="43"/>
  <c r="AG447" i="43" s="1"/>
  <c r="AH447" i="43"/>
  <c r="AI447" i="43" s="1"/>
  <c r="AF448" i="43"/>
  <c r="AG448" i="43" s="1"/>
  <c r="AH448" i="43"/>
  <c r="AI448" i="43" s="1"/>
  <c r="AF449" i="43"/>
  <c r="AG449" i="43" s="1"/>
  <c r="AH449" i="43"/>
  <c r="AI449" i="43" s="1"/>
  <c r="AF450" i="43"/>
  <c r="AG450" i="43" s="1"/>
  <c r="AH450" i="43"/>
  <c r="AI450" i="43" s="1"/>
  <c r="AF451" i="43"/>
  <c r="AG451" i="43" s="1"/>
  <c r="AH451" i="43"/>
  <c r="AI451" i="43" s="1"/>
  <c r="AF452" i="43"/>
  <c r="AG452" i="43" s="1"/>
  <c r="AH452" i="43"/>
  <c r="AI452" i="43" s="1"/>
  <c r="AF453" i="43"/>
  <c r="AG453" i="43" s="1"/>
  <c r="AH453" i="43"/>
  <c r="AI453" i="43" s="1"/>
  <c r="AF454" i="43"/>
  <c r="AG454" i="43" s="1"/>
  <c r="AH454" i="43"/>
  <c r="AI454" i="43" s="1"/>
  <c r="AF455" i="43"/>
  <c r="AG455" i="43" s="1"/>
  <c r="AH455" i="43"/>
  <c r="AI455" i="43" s="1"/>
  <c r="AF456" i="43"/>
  <c r="AG456" i="43" s="1"/>
  <c r="AH456" i="43"/>
  <c r="AI456" i="43" s="1"/>
  <c r="AF457" i="43"/>
  <c r="AG457" i="43" s="1"/>
  <c r="AH457" i="43"/>
  <c r="AI457" i="43" s="1"/>
  <c r="AF458" i="43"/>
  <c r="AG458" i="43" s="1"/>
  <c r="AH458" i="43"/>
  <c r="AI458" i="43" s="1"/>
  <c r="AF459" i="43"/>
  <c r="AG459" i="43" s="1"/>
  <c r="AH459" i="43"/>
  <c r="AI459" i="43" s="1"/>
  <c r="AF460" i="43"/>
  <c r="AG460" i="43" s="1"/>
  <c r="AH460" i="43"/>
  <c r="AI460" i="43" s="1"/>
  <c r="AF461" i="43"/>
  <c r="AG461" i="43" s="1"/>
  <c r="AH461" i="43"/>
  <c r="AI461" i="43" s="1"/>
  <c r="AF462" i="43"/>
  <c r="AG462" i="43" s="1"/>
  <c r="AH462" i="43"/>
  <c r="AI462" i="43" s="1"/>
  <c r="AF463" i="43"/>
  <c r="AG463" i="43" s="1"/>
  <c r="AH463" i="43"/>
  <c r="AI463" i="43" s="1"/>
  <c r="AF464" i="43"/>
  <c r="AG464" i="43" s="1"/>
  <c r="AH464" i="43"/>
  <c r="AI464" i="43" s="1"/>
  <c r="AF465" i="43"/>
  <c r="AG465" i="43" s="1"/>
  <c r="AH465" i="43"/>
  <c r="AI465" i="43" s="1"/>
  <c r="AF466" i="43"/>
  <c r="AG466" i="43" s="1"/>
  <c r="AH466" i="43"/>
  <c r="AI466" i="43" s="1"/>
  <c r="AF467" i="43"/>
  <c r="AG467" i="43" s="1"/>
  <c r="AH467" i="43"/>
  <c r="AI467" i="43" s="1"/>
  <c r="AF468" i="43"/>
  <c r="AG468" i="43" s="1"/>
  <c r="AH468" i="43"/>
  <c r="AI468" i="43" s="1"/>
  <c r="AF469" i="43"/>
  <c r="AG469" i="43" s="1"/>
  <c r="AH469" i="43"/>
  <c r="AI469" i="43" s="1"/>
  <c r="AF470" i="43"/>
  <c r="AG470" i="43" s="1"/>
  <c r="AH470" i="43"/>
  <c r="AI470" i="43" s="1"/>
  <c r="AF471" i="43"/>
  <c r="AG471" i="43" s="1"/>
  <c r="AH471" i="43"/>
  <c r="AI471" i="43" s="1"/>
  <c r="AF472" i="43"/>
  <c r="AG472" i="43" s="1"/>
  <c r="AH472" i="43"/>
  <c r="AI472" i="43" s="1"/>
  <c r="AF473" i="43"/>
  <c r="AG473" i="43" s="1"/>
  <c r="AH473" i="43"/>
  <c r="AI473" i="43" s="1"/>
  <c r="AF474" i="43"/>
  <c r="AG474" i="43" s="1"/>
  <c r="AH474" i="43"/>
  <c r="AI474" i="43" s="1"/>
  <c r="AF475" i="43"/>
  <c r="AG475" i="43" s="1"/>
  <c r="AH475" i="43"/>
  <c r="AI475" i="43" s="1"/>
  <c r="AF476" i="43"/>
  <c r="AG476" i="43" s="1"/>
  <c r="AH476" i="43"/>
  <c r="AI476" i="43" s="1"/>
  <c r="AF477" i="43"/>
  <c r="AG477" i="43" s="1"/>
  <c r="AH477" i="43"/>
  <c r="AI477" i="43" s="1"/>
  <c r="AF478" i="43"/>
  <c r="AG478" i="43" s="1"/>
  <c r="AH478" i="43"/>
  <c r="AI478" i="43" s="1"/>
  <c r="AF479" i="43"/>
  <c r="AG479" i="43" s="1"/>
  <c r="AH479" i="43"/>
  <c r="AI479" i="43" s="1"/>
  <c r="AF480" i="43"/>
  <c r="AG480" i="43" s="1"/>
  <c r="AH480" i="43"/>
  <c r="AI480" i="43" s="1"/>
  <c r="AF481" i="43"/>
  <c r="AG481" i="43" s="1"/>
  <c r="AH481" i="43"/>
  <c r="AI481" i="43" s="1"/>
  <c r="AF482" i="43"/>
  <c r="AG482" i="43" s="1"/>
  <c r="AH482" i="43"/>
  <c r="AI482" i="43" s="1"/>
  <c r="AF483" i="43"/>
  <c r="AG483" i="43" s="1"/>
  <c r="AH483" i="43"/>
  <c r="AI483" i="43" s="1"/>
  <c r="AF484" i="43"/>
  <c r="AG484" i="43" s="1"/>
  <c r="AH484" i="43"/>
  <c r="AI484" i="43" s="1"/>
  <c r="AF485" i="43"/>
  <c r="AG485" i="43" s="1"/>
  <c r="AH485" i="43"/>
  <c r="AI485" i="43" s="1"/>
  <c r="AF486" i="43"/>
  <c r="AG486" i="43" s="1"/>
  <c r="AH486" i="43"/>
  <c r="AI486" i="43" s="1"/>
  <c r="AF487" i="43"/>
  <c r="AG487" i="43" s="1"/>
  <c r="AH487" i="43"/>
  <c r="AI487" i="43" s="1"/>
  <c r="AF488" i="43"/>
  <c r="AG488" i="43" s="1"/>
  <c r="AH488" i="43"/>
  <c r="AI488" i="43" s="1"/>
  <c r="AF489" i="43"/>
  <c r="AG489" i="43" s="1"/>
  <c r="AH489" i="43"/>
  <c r="AI489" i="43" s="1"/>
  <c r="AF490" i="43"/>
  <c r="AG490" i="43" s="1"/>
  <c r="AH490" i="43"/>
  <c r="AI490" i="43" s="1"/>
  <c r="AF491" i="43"/>
  <c r="AG491" i="43" s="1"/>
  <c r="AH491" i="43"/>
  <c r="AI491" i="43" s="1"/>
  <c r="AF492" i="43"/>
  <c r="AG492" i="43" s="1"/>
  <c r="AH492" i="43"/>
  <c r="AI492" i="43" s="1"/>
  <c r="AF493" i="43"/>
  <c r="AG493" i="43" s="1"/>
  <c r="AH493" i="43"/>
  <c r="AI493" i="43" s="1"/>
  <c r="AF494" i="43"/>
  <c r="AG494" i="43" s="1"/>
  <c r="AH494" i="43"/>
  <c r="AI494" i="43" s="1"/>
  <c r="AF495" i="43"/>
  <c r="AG495" i="43" s="1"/>
  <c r="AH495" i="43"/>
  <c r="AI495" i="43" s="1"/>
  <c r="AF496" i="43"/>
  <c r="AG496" i="43" s="1"/>
  <c r="AH496" i="43"/>
  <c r="AI496" i="43" s="1"/>
  <c r="AF497" i="43"/>
  <c r="AG497" i="43" s="1"/>
  <c r="AH497" i="43"/>
  <c r="AI497" i="43" s="1"/>
  <c r="AF498" i="43"/>
  <c r="AG498" i="43" s="1"/>
  <c r="AH498" i="43"/>
  <c r="AI498" i="43" s="1"/>
  <c r="AF499" i="43"/>
  <c r="AG499" i="43" s="1"/>
  <c r="AH499" i="43"/>
  <c r="AI499" i="43" s="1"/>
  <c r="AF500" i="43"/>
  <c r="AG500" i="43" s="1"/>
  <c r="AH500" i="43"/>
  <c r="AI500" i="43" s="1"/>
  <c r="AF501" i="43"/>
  <c r="AG501" i="43" s="1"/>
  <c r="AH501" i="43"/>
  <c r="AI501" i="43" s="1"/>
  <c r="AF502" i="43"/>
  <c r="AG502" i="43" s="1"/>
  <c r="AH502" i="43"/>
  <c r="AI502" i="43" s="1"/>
  <c r="AF503" i="43"/>
  <c r="AG503" i="43" s="1"/>
  <c r="AH503" i="43"/>
  <c r="AI503" i="43" s="1"/>
  <c r="AF504" i="43"/>
  <c r="AG504" i="43" s="1"/>
  <c r="AH504" i="43"/>
  <c r="AI504" i="43" s="1"/>
  <c r="AF505" i="43"/>
  <c r="AG505" i="43" s="1"/>
  <c r="AH505" i="43"/>
  <c r="AI505" i="43" s="1"/>
  <c r="AF506" i="43"/>
  <c r="AG506" i="43" s="1"/>
  <c r="AH506" i="43"/>
  <c r="AI506" i="43" s="1"/>
  <c r="AF507" i="43"/>
  <c r="AG507" i="43" s="1"/>
  <c r="AH507" i="43"/>
  <c r="AI507" i="43" s="1"/>
  <c r="AF508" i="43"/>
  <c r="AG508" i="43" s="1"/>
  <c r="AH508" i="43"/>
  <c r="AI508" i="43" s="1"/>
  <c r="AF509" i="43"/>
  <c r="AG509" i="43" s="1"/>
  <c r="AH509" i="43"/>
  <c r="AI509" i="43" s="1"/>
  <c r="AF510" i="43"/>
  <c r="AG510" i="43" s="1"/>
  <c r="AH510" i="43"/>
  <c r="AI510" i="43" s="1"/>
  <c r="AF511" i="43"/>
  <c r="AG511" i="43" s="1"/>
  <c r="AH511" i="43"/>
  <c r="AI511" i="43" s="1"/>
  <c r="AF512" i="43"/>
  <c r="AG512" i="43" s="1"/>
  <c r="AH512" i="43"/>
  <c r="AI512" i="43" s="1"/>
  <c r="AF513" i="43"/>
  <c r="AG513" i="43" s="1"/>
  <c r="AH513" i="43"/>
  <c r="AI513" i="43" s="1"/>
  <c r="AF514" i="43"/>
  <c r="AG514" i="43" s="1"/>
  <c r="AH514" i="43"/>
  <c r="AI514" i="43" s="1"/>
  <c r="AF515" i="43"/>
  <c r="AG515" i="43" s="1"/>
  <c r="AH515" i="43"/>
  <c r="AI515" i="43" s="1"/>
  <c r="AF516" i="43"/>
  <c r="AG516" i="43" s="1"/>
  <c r="AH516" i="43"/>
  <c r="AI516" i="43" s="1"/>
  <c r="AF517" i="43"/>
  <c r="AG517" i="43" s="1"/>
  <c r="AH517" i="43"/>
  <c r="AI517" i="43" s="1"/>
  <c r="AF518" i="43"/>
  <c r="AG518" i="43" s="1"/>
  <c r="AH518" i="43"/>
  <c r="AI518" i="43" s="1"/>
  <c r="AF519" i="43"/>
  <c r="AG519" i="43" s="1"/>
  <c r="AH519" i="43"/>
  <c r="AI519" i="43" s="1"/>
  <c r="AF520" i="43"/>
  <c r="AG520" i="43" s="1"/>
  <c r="AH520" i="43"/>
  <c r="AI520" i="43" s="1"/>
  <c r="AF521" i="43"/>
  <c r="AG521" i="43" s="1"/>
  <c r="AH521" i="43"/>
  <c r="AI521" i="43" s="1"/>
  <c r="AF522" i="43"/>
  <c r="AG522" i="43" s="1"/>
  <c r="AH522" i="43"/>
  <c r="AI522" i="43" s="1"/>
  <c r="AF523" i="43"/>
  <c r="AG523" i="43" s="1"/>
  <c r="AH523" i="43"/>
  <c r="AI523" i="43" s="1"/>
  <c r="AF524" i="43"/>
  <c r="AG524" i="43" s="1"/>
  <c r="AH524" i="43"/>
  <c r="AI524" i="43" s="1"/>
  <c r="AF525" i="43"/>
  <c r="AG525" i="43" s="1"/>
  <c r="AH525" i="43"/>
  <c r="AI525" i="43" s="1"/>
  <c r="AF526" i="43"/>
  <c r="AG526" i="43" s="1"/>
  <c r="AH526" i="43"/>
  <c r="AI526" i="43" s="1"/>
  <c r="AF527" i="43"/>
  <c r="AG527" i="43" s="1"/>
  <c r="AH527" i="43"/>
  <c r="AI527" i="43" s="1"/>
  <c r="AF528" i="43"/>
  <c r="AG528" i="43" s="1"/>
  <c r="AH528" i="43"/>
  <c r="AI528" i="43" s="1"/>
  <c r="AF529" i="43"/>
  <c r="AG529" i="43" s="1"/>
  <c r="AH529" i="43"/>
  <c r="AI529" i="43" s="1"/>
  <c r="AF530" i="43"/>
  <c r="AG530" i="43" s="1"/>
  <c r="AH530" i="43"/>
  <c r="AI530" i="43" s="1"/>
  <c r="AF531" i="43"/>
  <c r="AG531" i="43" s="1"/>
  <c r="AH531" i="43"/>
  <c r="AI531" i="43" s="1"/>
  <c r="AF532" i="43"/>
  <c r="AG532" i="43" s="1"/>
  <c r="AH532" i="43"/>
  <c r="AI532" i="43" s="1"/>
  <c r="AF533" i="43"/>
  <c r="AG533" i="43" s="1"/>
  <c r="AH533" i="43"/>
  <c r="AI533" i="43" s="1"/>
  <c r="AF534" i="43"/>
  <c r="AG534" i="43" s="1"/>
  <c r="AH534" i="43"/>
  <c r="AI534" i="43" s="1"/>
  <c r="AF535" i="43"/>
  <c r="AG535" i="43" s="1"/>
  <c r="AH535" i="43"/>
  <c r="AI535" i="43" s="1"/>
  <c r="AF536" i="43"/>
  <c r="AG536" i="43" s="1"/>
  <c r="AH536" i="43"/>
  <c r="AI536" i="43" s="1"/>
  <c r="AF537" i="43"/>
  <c r="AG537" i="43" s="1"/>
  <c r="AH537" i="43"/>
  <c r="AI537" i="43" s="1"/>
  <c r="AF538" i="43"/>
  <c r="AG538" i="43" s="1"/>
  <c r="AH538" i="43"/>
  <c r="AI538" i="43" s="1"/>
  <c r="AF539" i="43"/>
  <c r="AG539" i="43" s="1"/>
  <c r="AH539" i="43"/>
  <c r="AI539" i="43" s="1"/>
  <c r="AF540" i="43"/>
  <c r="AG540" i="43" s="1"/>
  <c r="AH540" i="43"/>
  <c r="AI540" i="43" s="1"/>
  <c r="AF541" i="43"/>
  <c r="AG541" i="43" s="1"/>
  <c r="AH541" i="43"/>
  <c r="AI541" i="43" s="1"/>
  <c r="AF542" i="43"/>
  <c r="AG542" i="43" s="1"/>
  <c r="AH542" i="43"/>
  <c r="AI542" i="43" s="1"/>
  <c r="AF543" i="43"/>
  <c r="AG543" i="43" s="1"/>
  <c r="AH543" i="43"/>
  <c r="AI543" i="43" s="1"/>
  <c r="AF544" i="43"/>
  <c r="AG544" i="43" s="1"/>
  <c r="AH544" i="43"/>
  <c r="AI544" i="43" s="1"/>
  <c r="AF545" i="43"/>
  <c r="AG545" i="43" s="1"/>
  <c r="AH545" i="43"/>
  <c r="AI545" i="43" s="1"/>
  <c r="AF546" i="43"/>
  <c r="AG546" i="43" s="1"/>
  <c r="AH546" i="43"/>
  <c r="AI546" i="43" s="1"/>
  <c r="AF547" i="43"/>
  <c r="AG547" i="43" s="1"/>
  <c r="AH547" i="43"/>
  <c r="AI547" i="43" s="1"/>
  <c r="AF548" i="43"/>
  <c r="AG548" i="43" s="1"/>
  <c r="AH548" i="43"/>
  <c r="AI548" i="43" s="1"/>
  <c r="AF549" i="43"/>
  <c r="AG549" i="43" s="1"/>
  <c r="AH549" i="43"/>
  <c r="AI549" i="43" s="1"/>
  <c r="AF550" i="43"/>
  <c r="AG550" i="43" s="1"/>
  <c r="AH550" i="43"/>
  <c r="AI550" i="43" s="1"/>
  <c r="AF551" i="43"/>
  <c r="AG551" i="43" s="1"/>
  <c r="AH551" i="43"/>
  <c r="AI551" i="43" s="1"/>
  <c r="AF552" i="43"/>
  <c r="AG552" i="43" s="1"/>
  <c r="AH552" i="43"/>
  <c r="AI552" i="43" s="1"/>
  <c r="AF553" i="43"/>
  <c r="AG553" i="43" s="1"/>
  <c r="AH553" i="43"/>
  <c r="AI553" i="43" s="1"/>
  <c r="AF554" i="43"/>
  <c r="AG554" i="43" s="1"/>
  <c r="AH554" i="43"/>
  <c r="AI554" i="43" s="1"/>
  <c r="AF555" i="43"/>
  <c r="AG555" i="43" s="1"/>
  <c r="AH555" i="43"/>
  <c r="AI555" i="43" s="1"/>
  <c r="AF556" i="43"/>
  <c r="AG556" i="43" s="1"/>
  <c r="AH556" i="43"/>
  <c r="AI556" i="43" s="1"/>
  <c r="AF557" i="43"/>
  <c r="AG557" i="43" s="1"/>
  <c r="AH557" i="43"/>
  <c r="AI557" i="43" s="1"/>
  <c r="AF558" i="43"/>
  <c r="AG558" i="43" s="1"/>
  <c r="AH558" i="43"/>
  <c r="AI558" i="43" s="1"/>
  <c r="AF559" i="43"/>
  <c r="AG559" i="43" s="1"/>
  <c r="AH559" i="43"/>
  <c r="AI559" i="43" s="1"/>
  <c r="AF560" i="43"/>
  <c r="AG560" i="43" s="1"/>
  <c r="AH560" i="43"/>
  <c r="AI560" i="43" s="1"/>
  <c r="AF561" i="43"/>
  <c r="AG561" i="43" s="1"/>
  <c r="AH561" i="43"/>
  <c r="AI561" i="43" s="1"/>
  <c r="AF562" i="43"/>
  <c r="AG562" i="43" s="1"/>
  <c r="AH562" i="43"/>
  <c r="AI562" i="43" s="1"/>
  <c r="AF563" i="43"/>
  <c r="AG563" i="43" s="1"/>
  <c r="AH563" i="43"/>
  <c r="AI563" i="43" s="1"/>
  <c r="AF564" i="43"/>
  <c r="AG564" i="43" s="1"/>
  <c r="AH564" i="43"/>
  <c r="AI564" i="43" s="1"/>
  <c r="AF565" i="43"/>
  <c r="AG565" i="43" s="1"/>
  <c r="AH565" i="43"/>
  <c r="AI565" i="43" s="1"/>
  <c r="AF566" i="43"/>
  <c r="AG566" i="43" s="1"/>
  <c r="AH566" i="43"/>
  <c r="AI566" i="43" s="1"/>
  <c r="AF567" i="43"/>
  <c r="AG567" i="43" s="1"/>
  <c r="AH567" i="43"/>
  <c r="AI567" i="43" s="1"/>
  <c r="AF568" i="43"/>
  <c r="AG568" i="43" s="1"/>
  <c r="AH568" i="43"/>
  <c r="AI568" i="43" s="1"/>
  <c r="AF569" i="43"/>
  <c r="AG569" i="43" s="1"/>
  <c r="AH569" i="43"/>
  <c r="AI569" i="43" s="1"/>
  <c r="AF570" i="43"/>
  <c r="AG570" i="43" s="1"/>
  <c r="AH570" i="43"/>
  <c r="AI570" i="43" s="1"/>
  <c r="AF571" i="43"/>
  <c r="AG571" i="43" s="1"/>
  <c r="AH571" i="43"/>
  <c r="AI571" i="43" s="1"/>
  <c r="AF572" i="43"/>
  <c r="AG572" i="43" s="1"/>
  <c r="AH572" i="43"/>
  <c r="AI572" i="43" s="1"/>
  <c r="AF573" i="43"/>
  <c r="AG573" i="43" s="1"/>
  <c r="AH573" i="43"/>
  <c r="AI573" i="43" s="1"/>
  <c r="AF574" i="43"/>
  <c r="AG574" i="43" s="1"/>
  <c r="AH574" i="43"/>
  <c r="AI574" i="43" s="1"/>
  <c r="AF575" i="43"/>
  <c r="AG575" i="43" s="1"/>
  <c r="AH575" i="43"/>
  <c r="AI575" i="43" s="1"/>
  <c r="AF576" i="43"/>
  <c r="AG576" i="43" s="1"/>
  <c r="AH576" i="43"/>
  <c r="AI576" i="43" s="1"/>
  <c r="AF577" i="43"/>
  <c r="AG577" i="43" s="1"/>
  <c r="AH577" i="43"/>
  <c r="AI577" i="43" s="1"/>
  <c r="AF578" i="43"/>
  <c r="AG578" i="43" s="1"/>
  <c r="AH578" i="43"/>
  <c r="AI578" i="43" s="1"/>
  <c r="AF579" i="43"/>
  <c r="AG579" i="43" s="1"/>
  <c r="AH579" i="43"/>
  <c r="AI579" i="43" s="1"/>
  <c r="AF580" i="43"/>
  <c r="AG580" i="43" s="1"/>
  <c r="AH580" i="43"/>
  <c r="AI580" i="43" s="1"/>
  <c r="AF581" i="43"/>
  <c r="AG581" i="43" s="1"/>
  <c r="AH581" i="43"/>
  <c r="AI581" i="43" s="1"/>
  <c r="AF582" i="43"/>
  <c r="AG582" i="43" s="1"/>
  <c r="H6" i="1" s="1"/>
  <c r="AH582" i="43"/>
  <c r="AI582" i="43" s="1"/>
  <c r="H11" i="1" s="1"/>
  <c r="AF583" i="43"/>
  <c r="AG583" i="43" s="1"/>
  <c r="AH583" i="43"/>
  <c r="AI583" i="43" s="1"/>
  <c r="AF584" i="43"/>
  <c r="AG584" i="43" s="1"/>
  <c r="AH584" i="43"/>
  <c r="AI584" i="43" s="1"/>
  <c r="AF585" i="43"/>
  <c r="AG585" i="43" s="1"/>
  <c r="AH585" i="43"/>
  <c r="AI585" i="43" s="1"/>
  <c r="AF586" i="43"/>
  <c r="AG586" i="43" s="1"/>
  <c r="AH586" i="43"/>
  <c r="AI586" i="43" s="1"/>
  <c r="AF587" i="43"/>
  <c r="AG587" i="43" s="1"/>
  <c r="AH587" i="43"/>
  <c r="AI587" i="43" s="1"/>
  <c r="AF588" i="43"/>
  <c r="AG588" i="43" s="1"/>
  <c r="AH588" i="43"/>
  <c r="AI588" i="43" s="1"/>
  <c r="AF589" i="43"/>
  <c r="AG589" i="43" s="1"/>
  <c r="AH589" i="43"/>
  <c r="AI589" i="43" s="1"/>
  <c r="AF590" i="43"/>
  <c r="AG590" i="43" s="1"/>
  <c r="AH590" i="43"/>
  <c r="AI590" i="43" s="1"/>
  <c r="AF591" i="43"/>
  <c r="AG591" i="43" s="1"/>
  <c r="AH591" i="43"/>
  <c r="AI591" i="43" s="1"/>
  <c r="AF592" i="43"/>
  <c r="AG592" i="43" s="1"/>
  <c r="AH592" i="43"/>
  <c r="AI592" i="43" s="1"/>
  <c r="AF593" i="43"/>
  <c r="AG593" i="43" s="1"/>
  <c r="AH593" i="43"/>
  <c r="AI593" i="43" s="1"/>
  <c r="AF594" i="43"/>
  <c r="AG594" i="43" s="1"/>
  <c r="AH594" i="43"/>
  <c r="AI594" i="43" s="1"/>
  <c r="AF595" i="43"/>
  <c r="AG595" i="43" s="1"/>
  <c r="AH595" i="43"/>
  <c r="AI595" i="43" s="1"/>
  <c r="AF596" i="43"/>
  <c r="AG596" i="43" s="1"/>
  <c r="AH596" i="43"/>
  <c r="AI596" i="43" s="1"/>
  <c r="AF597" i="43"/>
  <c r="AG597" i="43" s="1"/>
  <c r="AH597" i="43"/>
  <c r="AI597" i="43" s="1"/>
  <c r="AF598" i="43"/>
  <c r="AG598" i="43" s="1"/>
  <c r="AH598" i="43"/>
  <c r="AI598" i="43" s="1"/>
  <c r="AF599" i="43"/>
  <c r="AG599" i="43" s="1"/>
  <c r="AH599" i="43"/>
  <c r="AI599" i="43" s="1"/>
  <c r="AF600" i="43"/>
  <c r="AG600" i="43" s="1"/>
  <c r="AH600" i="43"/>
  <c r="AI600" i="43" s="1"/>
  <c r="AF601" i="43"/>
  <c r="AG601" i="43" s="1"/>
  <c r="AH601" i="43"/>
  <c r="AI601" i="43" s="1"/>
  <c r="AF602" i="43"/>
  <c r="AG602" i="43" s="1"/>
  <c r="AH602" i="43"/>
  <c r="AI602" i="43" s="1"/>
  <c r="AF603" i="43"/>
  <c r="AG603" i="43" s="1"/>
  <c r="AH603" i="43"/>
  <c r="AI603" i="43" s="1"/>
  <c r="AF604" i="43"/>
  <c r="AG604" i="43" s="1"/>
  <c r="AH604" i="43"/>
  <c r="AI604" i="43" s="1"/>
  <c r="AF605" i="43"/>
  <c r="AG605" i="43" s="1"/>
  <c r="AH605" i="43"/>
  <c r="AI605" i="43" s="1"/>
  <c r="AF606" i="43"/>
  <c r="AG606" i="43" s="1"/>
  <c r="AH606" i="43"/>
  <c r="AI606" i="43" s="1"/>
  <c r="AF607" i="43"/>
  <c r="AG607" i="43" s="1"/>
  <c r="AH607" i="43"/>
  <c r="AI607" i="43" s="1"/>
  <c r="AF608" i="43"/>
  <c r="AG608" i="43" s="1"/>
  <c r="AH608" i="43"/>
  <c r="AI608" i="43" s="1"/>
  <c r="AF609" i="43"/>
  <c r="AG609" i="43" s="1"/>
  <c r="AH609" i="43"/>
  <c r="AI609" i="43" s="1"/>
  <c r="AF610" i="43"/>
  <c r="AG610" i="43" s="1"/>
  <c r="AH610" i="43"/>
  <c r="AI610" i="43" s="1"/>
  <c r="AF611" i="43"/>
  <c r="AG611" i="43" s="1"/>
  <c r="AH611" i="43"/>
  <c r="AI611" i="43" s="1"/>
  <c r="AF612" i="43"/>
  <c r="AG612" i="43" s="1"/>
  <c r="AH612" i="43"/>
  <c r="AI612" i="43" s="1"/>
  <c r="AF613" i="43"/>
  <c r="AG613" i="43" s="1"/>
  <c r="AH613" i="43"/>
  <c r="AI613" i="43" s="1"/>
  <c r="AF614" i="43"/>
  <c r="AG614" i="43" s="1"/>
  <c r="AH614" i="43"/>
  <c r="AI614" i="43" s="1"/>
  <c r="AF615" i="43"/>
  <c r="AG615" i="43" s="1"/>
  <c r="AH615" i="43"/>
  <c r="AI615" i="43" s="1"/>
  <c r="AF616" i="43"/>
  <c r="AG616" i="43" s="1"/>
  <c r="AH616" i="43"/>
  <c r="AI616" i="43" s="1"/>
  <c r="AF617" i="43"/>
  <c r="AG617" i="43" s="1"/>
  <c r="AH617" i="43"/>
  <c r="AI617" i="43" s="1"/>
  <c r="AF618" i="43"/>
  <c r="AG618" i="43" s="1"/>
  <c r="AH618" i="43"/>
  <c r="AI618" i="43" s="1"/>
  <c r="AF619" i="43"/>
  <c r="AG619" i="43" s="1"/>
  <c r="AH619" i="43"/>
  <c r="AI619" i="43" s="1"/>
  <c r="AF620" i="43"/>
  <c r="AG620" i="43" s="1"/>
  <c r="AH620" i="43"/>
  <c r="AI620" i="43" s="1"/>
  <c r="AF621" i="43"/>
  <c r="AG621" i="43" s="1"/>
  <c r="AH621" i="43"/>
  <c r="AI621" i="43" s="1"/>
  <c r="AF622" i="43"/>
  <c r="AG622" i="43" s="1"/>
  <c r="AH622" i="43"/>
  <c r="AI622" i="43" s="1"/>
  <c r="AF623" i="43"/>
  <c r="AG623" i="43" s="1"/>
  <c r="AH623" i="43"/>
  <c r="AI623" i="43" s="1"/>
  <c r="AF624" i="43"/>
  <c r="AG624" i="43" s="1"/>
  <c r="AH624" i="43"/>
  <c r="AI624" i="43" s="1"/>
  <c r="AF625" i="43"/>
  <c r="AG625" i="43" s="1"/>
  <c r="AH625" i="43"/>
  <c r="AI625" i="43" s="1"/>
  <c r="AF626" i="43"/>
  <c r="AG626" i="43" s="1"/>
  <c r="AH626" i="43"/>
  <c r="AI626" i="43" s="1"/>
  <c r="AF627" i="43"/>
  <c r="AG627" i="43" s="1"/>
  <c r="AH627" i="43"/>
  <c r="AI627" i="43" s="1"/>
  <c r="AF628" i="43"/>
  <c r="AG628" i="43" s="1"/>
  <c r="AH628" i="43"/>
  <c r="AI628" i="43" s="1"/>
  <c r="AF629" i="43"/>
  <c r="AG629" i="43" s="1"/>
  <c r="AH629" i="43"/>
  <c r="AI629" i="43" s="1"/>
  <c r="AF630" i="43"/>
  <c r="AG630" i="43" s="1"/>
  <c r="AH630" i="43"/>
  <c r="AI630" i="43" s="1"/>
  <c r="AF631" i="43"/>
  <c r="AG631" i="43" s="1"/>
  <c r="AH631" i="43"/>
  <c r="AI631" i="43" s="1"/>
  <c r="AF632" i="43"/>
  <c r="AG632" i="43" s="1"/>
  <c r="AH632" i="43"/>
  <c r="AI632" i="43" s="1"/>
  <c r="AF633" i="43"/>
  <c r="AG633" i="43" s="1"/>
  <c r="AH633" i="43"/>
  <c r="AI633" i="43" s="1"/>
  <c r="AF634" i="43"/>
  <c r="AG634" i="43" s="1"/>
  <c r="AH634" i="43"/>
  <c r="AI634" i="43" s="1"/>
  <c r="AF635" i="43"/>
  <c r="AG635" i="43" s="1"/>
  <c r="AH635" i="43"/>
  <c r="AI635" i="43" s="1"/>
  <c r="AF636" i="43"/>
  <c r="AG636" i="43" s="1"/>
  <c r="AH636" i="43"/>
  <c r="AI636" i="43" s="1"/>
  <c r="AF637" i="43"/>
  <c r="AG637" i="43" s="1"/>
  <c r="AH637" i="43"/>
  <c r="AI637" i="43" s="1"/>
  <c r="AF638" i="43"/>
  <c r="AG638" i="43" s="1"/>
  <c r="AH638" i="43"/>
  <c r="AI638" i="43" s="1"/>
  <c r="AF639" i="43"/>
  <c r="AG639" i="43" s="1"/>
  <c r="AH639" i="43"/>
  <c r="AI639" i="43" s="1"/>
  <c r="AF640" i="43"/>
  <c r="AG640" i="43" s="1"/>
  <c r="AH640" i="43"/>
  <c r="AI640" i="43" s="1"/>
  <c r="AF641" i="43"/>
  <c r="AG641" i="43" s="1"/>
  <c r="AH641" i="43"/>
  <c r="AI641" i="43" s="1"/>
  <c r="AF642" i="43"/>
  <c r="AG642" i="43" s="1"/>
  <c r="AH642" i="43"/>
  <c r="AI642" i="43" s="1"/>
  <c r="AF643" i="43"/>
  <c r="AG643" i="43" s="1"/>
  <c r="AH643" i="43"/>
  <c r="AI643" i="43" s="1"/>
  <c r="AF644" i="43"/>
  <c r="AG644" i="43" s="1"/>
  <c r="AH644" i="43"/>
  <c r="AI644" i="43" s="1"/>
  <c r="AF645" i="43"/>
  <c r="AG645" i="43" s="1"/>
  <c r="AH645" i="43"/>
  <c r="AI645" i="43" s="1"/>
  <c r="AF646" i="43"/>
  <c r="AG646" i="43" s="1"/>
  <c r="AH646" i="43"/>
  <c r="AI646" i="43" s="1"/>
  <c r="AF647" i="43"/>
  <c r="AG647" i="43" s="1"/>
  <c r="AH647" i="43"/>
  <c r="AI647" i="43" s="1"/>
  <c r="AF648" i="43"/>
  <c r="AG648" i="43" s="1"/>
  <c r="AH648" i="43"/>
  <c r="AI648" i="43" s="1"/>
  <c r="AF649" i="43"/>
  <c r="AG649" i="43" s="1"/>
  <c r="AH649" i="43"/>
  <c r="AI649" i="43" s="1"/>
  <c r="AF650" i="43"/>
  <c r="AG650" i="43" s="1"/>
  <c r="AH650" i="43"/>
  <c r="AI650" i="43" s="1"/>
  <c r="AF651" i="43"/>
  <c r="AG651" i="43" s="1"/>
  <c r="AH651" i="43"/>
  <c r="AI651" i="43" s="1"/>
  <c r="AF652" i="43"/>
  <c r="AG652" i="43" s="1"/>
  <c r="AH652" i="43"/>
  <c r="AI652" i="43" s="1"/>
  <c r="AF653" i="43"/>
  <c r="AG653" i="43" s="1"/>
  <c r="AH653" i="43"/>
  <c r="AI653" i="43" s="1"/>
  <c r="AF654" i="43"/>
  <c r="AG654" i="43" s="1"/>
  <c r="AH654" i="43"/>
  <c r="AI654" i="43" s="1"/>
  <c r="AF655" i="43"/>
  <c r="AG655" i="43" s="1"/>
  <c r="AH655" i="43"/>
  <c r="AI655" i="43" s="1"/>
  <c r="AF656" i="43"/>
  <c r="AG656" i="43" s="1"/>
  <c r="AH656" i="43"/>
  <c r="AI656" i="43" s="1"/>
  <c r="AF657" i="43"/>
  <c r="AG657" i="43" s="1"/>
  <c r="AH657" i="43"/>
  <c r="AI657" i="43" s="1"/>
  <c r="AF658" i="43"/>
  <c r="AG658" i="43" s="1"/>
  <c r="AH658" i="43"/>
  <c r="AI658" i="43" s="1"/>
  <c r="AF659" i="43"/>
  <c r="AG659" i="43" s="1"/>
  <c r="AH659" i="43"/>
  <c r="AI659" i="43" s="1"/>
  <c r="AF660" i="43"/>
  <c r="AG660" i="43" s="1"/>
  <c r="AH660" i="43"/>
  <c r="AI660" i="43" s="1"/>
  <c r="AF661" i="43"/>
  <c r="AG661" i="43" s="1"/>
  <c r="AH661" i="43"/>
  <c r="AI661" i="43" s="1"/>
  <c r="AF662" i="43"/>
  <c r="AG662" i="43" s="1"/>
  <c r="AH662" i="43"/>
  <c r="AI662" i="43" s="1"/>
  <c r="AF663" i="43"/>
  <c r="AG663" i="43" s="1"/>
  <c r="AH663" i="43"/>
  <c r="AI663" i="43" s="1"/>
  <c r="AF664" i="43"/>
  <c r="AG664" i="43" s="1"/>
  <c r="AH664" i="43"/>
  <c r="AI664" i="43" s="1"/>
  <c r="AF665" i="43"/>
  <c r="AG665" i="43" s="1"/>
  <c r="AH665" i="43"/>
  <c r="AI665" i="43" s="1"/>
  <c r="AF666" i="43"/>
  <c r="AG666" i="43" s="1"/>
  <c r="AH666" i="43"/>
  <c r="AI666" i="43" s="1"/>
  <c r="AF667" i="43"/>
  <c r="AG667" i="43" s="1"/>
  <c r="AH667" i="43"/>
  <c r="AI667" i="43" s="1"/>
  <c r="AF668" i="43"/>
  <c r="AG668" i="43" s="1"/>
  <c r="AH668" i="43"/>
  <c r="AI668" i="43" s="1"/>
  <c r="AF669" i="43"/>
  <c r="AG669" i="43" s="1"/>
  <c r="AH669" i="43"/>
  <c r="AI669" i="43" s="1"/>
  <c r="AF670" i="43"/>
  <c r="AG670" i="43" s="1"/>
  <c r="AH670" i="43"/>
  <c r="AI670" i="43" s="1"/>
  <c r="AF671" i="43"/>
  <c r="AG671" i="43" s="1"/>
  <c r="AH671" i="43"/>
  <c r="AI671" i="43" s="1"/>
  <c r="AF672" i="43"/>
  <c r="AG672" i="43" s="1"/>
  <c r="AH672" i="43"/>
  <c r="AI672" i="43" s="1"/>
  <c r="AF673" i="43"/>
  <c r="AG673" i="43" s="1"/>
  <c r="AH673" i="43"/>
  <c r="AI673" i="43" s="1"/>
  <c r="AF674" i="43"/>
  <c r="AG674" i="43" s="1"/>
  <c r="AH674" i="43"/>
  <c r="AI674" i="43" s="1"/>
  <c r="AF675" i="43"/>
  <c r="AG675" i="43" s="1"/>
  <c r="AH675" i="43"/>
  <c r="AI675" i="43" s="1"/>
  <c r="AF676" i="43"/>
  <c r="AG676" i="43" s="1"/>
  <c r="AH676" i="43"/>
  <c r="AI676" i="43" s="1"/>
  <c r="AF677" i="43"/>
  <c r="AG677" i="43" s="1"/>
  <c r="AH677" i="43"/>
  <c r="AI677" i="43" s="1"/>
  <c r="AF678" i="43"/>
  <c r="AG678" i="43" s="1"/>
  <c r="AH678" i="43"/>
  <c r="AI678" i="43" s="1"/>
  <c r="AF679" i="43"/>
  <c r="AG679" i="43" s="1"/>
  <c r="AH679" i="43"/>
  <c r="AI679" i="43" s="1"/>
  <c r="AF680" i="43"/>
  <c r="AG680" i="43" s="1"/>
  <c r="AH680" i="43"/>
  <c r="AI680" i="43" s="1"/>
  <c r="AF681" i="43"/>
  <c r="AG681" i="43" s="1"/>
  <c r="AH681" i="43"/>
  <c r="AI681" i="43" s="1"/>
  <c r="AF682" i="43"/>
  <c r="AG682" i="43" s="1"/>
  <c r="AH682" i="43"/>
  <c r="AI682" i="43" s="1"/>
  <c r="AF683" i="43"/>
  <c r="AG683" i="43" s="1"/>
  <c r="AH683" i="43"/>
  <c r="AI683" i="43" s="1"/>
  <c r="AF684" i="43"/>
  <c r="AG684" i="43" s="1"/>
  <c r="AH684" i="43"/>
  <c r="AI684" i="43" s="1"/>
  <c r="AF685" i="43"/>
  <c r="AG685" i="43" s="1"/>
  <c r="AH685" i="43"/>
  <c r="AI685" i="43" s="1"/>
  <c r="AF686" i="43"/>
  <c r="AG686" i="43" s="1"/>
  <c r="AH686" i="43"/>
  <c r="AI686" i="43" s="1"/>
  <c r="AF687" i="43"/>
  <c r="AG687" i="43" s="1"/>
  <c r="AH687" i="43"/>
  <c r="AI687" i="43" s="1"/>
  <c r="AF688" i="43"/>
  <c r="AG688" i="43" s="1"/>
  <c r="AH688" i="43"/>
  <c r="AI688" i="43" s="1"/>
  <c r="AF689" i="43"/>
  <c r="AG689" i="43" s="1"/>
  <c r="AH689" i="43"/>
  <c r="AI689" i="43" s="1"/>
  <c r="AF690" i="43"/>
  <c r="AG690" i="43" s="1"/>
  <c r="AH690" i="43"/>
  <c r="AI690" i="43" s="1"/>
  <c r="AF691" i="43"/>
  <c r="AG691" i="43" s="1"/>
  <c r="AH691" i="43"/>
  <c r="AI691" i="43" s="1"/>
  <c r="AF692" i="43"/>
  <c r="AG692" i="43" s="1"/>
  <c r="AH692" i="43"/>
  <c r="AI692" i="43" s="1"/>
  <c r="AF693" i="43"/>
  <c r="AG693" i="43" s="1"/>
  <c r="AH693" i="43"/>
  <c r="AI693" i="43" s="1"/>
  <c r="AF694" i="43"/>
  <c r="AG694" i="43" s="1"/>
  <c r="AH694" i="43"/>
  <c r="AI694" i="43" s="1"/>
  <c r="AF695" i="43"/>
  <c r="AG695" i="43" s="1"/>
  <c r="AH695" i="43"/>
  <c r="AI695" i="43" s="1"/>
  <c r="AF696" i="43"/>
  <c r="AG696" i="43" s="1"/>
  <c r="AH696" i="43"/>
  <c r="AI696" i="43" s="1"/>
  <c r="AF697" i="43"/>
  <c r="AG697" i="43" s="1"/>
  <c r="AH697" i="43"/>
  <c r="AI697" i="43" s="1"/>
  <c r="AF698" i="43"/>
  <c r="AG698" i="43" s="1"/>
  <c r="AH698" i="43"/>
  <c r="AI698" i="43" s="1"/>
  <c r="AF699" i="43"/>
  <c r="AG699" i="43" s="1"/>
  <c r="AH699" i="43"/>
  <c r="AI699" i="43" s="1"/>
  <c r="AF700" i="43"/>
  <c r="AG700" i="43" s="1"/>
  <c r="AH700" i="43"/>
  <c r="AI700" i="43" s="1"/>
  <c r="AF701" i="43"/>
  <c r="AG701" i="43" s="1"/>
  <c r="AH701" i="43"/>
  <c r="AI701" i="43" s="1"/>
  <c r="AF702" i="43"/>
  <c r="AG702" i="43" s="1"/>
  <c r="AH702" i="43"/>
  <c r="AI702" i="43" s="1"/>
  <c r="AF703" i="43"/>
  <c r="AG703" i="43" s="1"/>
  <c r="AH703" i="43"/>
  <c r="AI703" i="43" s="1"/>
  <c r="AF704" i="43"/>
  <c r="AG704" i="43" s="1"/>
  <c r="AH704" i="43"/>
  <c r="AI704" i="43" s="1"/>
  <c r="AF705" i="43"/>
  <c r="AG705" i="43" s="1"/>
  <c r="AH705" i="43"/>
  <c r="AI705" i="43" s="1"/>
  <c r="AF706" i="43"/>
  <c r="AG706" i="43" s="1"/>
  <c r="AH706" i="43"/>
  <c r="AI706" i="43" s="1"/>
  <c r="AF707" i="43"/>
  <c r="AG707" i="43" s="1"/>
  <c r="AH707" i="43"/>
  <c r="AI707" i="43" s="1"/>
  <c r="AF708" i="43"/>
  <c r="AG708" i="43" s="1"/>
  <c r="AH708" i="43"/>
  <c r="AI708" i="43" s="1"/>
  <c r="AF709" i="43"/>
  <c r="AG709" i="43" s="1"/>
  <c r="AH709" i="43"/>
  <c r="AI709" i="43" s="1"/>
  <c r="AF710" i="43"/>
  <c r="AG710" i="43" s="1"/>
  <c r="AH710" i="43"/>
  <c r="AI710" i="43" s="1"/>
  <c r="AF711" i="43"/>
  <c r="AG711" i="43" s="1"/>
  <c r="AH711" i="43"/>
  <c r="AI711" i="43" s="1"/>
  <c r="AF712" i="43"/>
  <c r="AG712" i="43" s="1"/>
  <c r="AH712" i="43"/>
  <c r="AI712" i="43" s="1"/>
  <c r="AF713" i="43"/>
  <c r="AG713" i="43" s="1"/>
  <c r="AH713" i="43"/>
  <c r="AI713" i="43" s="1"/>
  <c r="AF714" i="43"/>
  <c r="AG714" i="43" s="1"/>
  <c r="AH714" i="43"/>
  <c r="AI714" i="43" s="1"/>
  <c r="AF715" i="43"/>
  <c r="AG715" i="43" s="1"/>
  <c r="AH715" i="43"/>
  <c r="AI715" i="43" s="1"/>
  <c r="AF716" i="43"/>
  <c r="AG716" i="43" s="1"/>
  <c r="AH716" i="43"/>
  <c r="AI716" i="43" s="1"/>
  <c r="AF717" i="43"/>
  <c r="AG717" i="43" s="1"/>
  <c r="AH717" i="43"/>
  <c r="AI717" i="43" s="1"/>
  <c r="AF718" i="43"/>
  <c r="AG718" i="43" s="1"/>
  <c r="AH718" i="43"/>
  <c r="AI718" i="43" s="1"/>
  <c r="AF719" i="43"/>
  <c r="AG719" i="43" s="1"/>
  <c r="AH719" i="43"/>
  <c r="AI719" i="43" s="1"/>
  <c r="AF720" i="43"/>
  <c r="AG720" i="43" s="1"/>
  <c r="AH720" i="43"/>
  <c r="AI720" i="43" s="1"/>
  <c r="AF721" i="43"/>
  <c r="AG721" i="43" s="1"/>
  <c r="AH721" i="43"/>
  <c r="AI721" i="43" s="1"/>
  <c r="AF722" i="43"/>
  <c r="AG722" i="43" s="1"/>
  <c r="AH722" i="43"/>
  <c r="AI722" i="43" s="1"/>
  <c r="AF723" i="43"/>
  <c r="AG723" i="43" s="1"/>
  <c r="AH723" i="43"/>
  <c r="AI723" i="43" s="1"/>
  <c r="AF724" i="43"/>
  <c r="AG724" i="43" s="1"/>
  <c r="AH724" i="43"/>
  <c r="AI724" i="43" s="1"/>
  <c r="AF725" i="43"/>
  <c r="AG725" i="43" s="1"/>
  <c r="AH725" i="43"/>
  <c r="AI725" i="43" s="1"/>
  <c r="AF726" i="43"/>
  <c r="AG726" i="43" s="1"/>
  <c r="AH726" i="43"/>
  <c r="AI726" i="43" s="1"/>
  <c r="AF727" i="43"/>
  <c r="AG727" i="43" s="1"/>
  <c r="AH727" i="43"/>
  <c r="AI727" i="43" s="1"/>
  <c r="AF728" i="43"/>
  <c r="AG728" i="43" s="1"/>
  <c r="AH728" i="43"/>
  <c r="AI728" i="43" s="1"/>
  <c r="AF729" i="43"/>
  <c r="AG729" i="43" s="1"/>
  <c r="AH729" i="43"/>
  <c r="AI729" i="43" s="1"/>
  <c r="AF730" i="43"/>
  <c r="AG730" i="43" s="1"/>
  <c r="AH730" i="43"/>
  <c r="AI730" i="43" s="1"/>
  <c r="AF731" i="43"/>
  <c r="AG731" i="43" s="1"/>
  <c r="AH731" i="43"/>
  <c r="AI731" i="43" s="1"/>
  <c r="AF732" i="43"/>
  <c r="AG732" i="43" s="1"/>
  <c r="AH732" i="43"/>
  <c r="AI732" i="43" s="1"/>
  <c r="AF733" i="43"/>
  <c r="AG733" i="43" s="1"/>
  <c r="AH733" i="43"/>
  <c r="AI733" i="43" s="1"/>
  <c r="AF734" i="43"/>
  <c r="AG734" i="43" s="1"/>
  <c r="AH734" i="43"/>
  <c r="AI734" i="43" s="1"/>
  <c r="AF735" i="43"/>
  <c r="AG735" i="43" s="1"/>
  <c r="AH735" i="43"/>
  <c r="AI735" i="43" s="1"/>
  <c r="AF736" i="43"/>
  <c r="AG736" i="43" s="1"/>
  <c r="AH736" i="43"/>
  <c r="AI736" i="43" s="1"/>
  <c r="AF737" i="43"/>
  <c r="AG737" i="43" s="1"/>
  <c r="AH737" i="43"/>
  <c r="AI737" i="43" s="1"/>
  <c r="AF738" i="43"/>
  <c r="AG738" i="43" s="1"/>
  <c r="AH738" i="43"/>
  <c r="AI738" i="43" s="1"/>
  <c r="AF739" i="43"/>
  <c r="AG739" i="43" s="1"/>
  <c r="AH739" i="43"/>
  <c r="AI739" i="43" s="1"/>
  <c r="AF740" i="43"/>
  <c r="AG740" i="43" s="1"/>
  <c r="AH740" i="43"/>
  <c r="AI740" i="43" s="1"/>
  <c r="AF741" i="43"/>
  <c r="AG741" i="43" s="1"/>
  <c r="AH741" i="43"/>
  <c r="AI741" i="43" s="1"/>
  <c r="AF742" i="43"/>
  <c r="AG742" i="43" s="1"/>
  <c r="AH742" i="43"/>
  <c r="AI742" i="43" s="1"/>
  <c r="AF743" i="43"/>
  <c r="AG743" i="43" s="1"/>
  <c r="AH743" i="43"/>
  <c r="AI743" i="43" s="1"/>
  <c r="AF744" i="43"/>
  <c r="AG744" i="43" s="1"/>
  <c r="AH744" i="43"/>
  <c r="AI744" i="43" s="1"/>
  <c r="AF745" i="43"/>
  <c r="AG745" i="43" s="1"/>
  <c r="AH745" i="43"/>
  <c r="AI745" i="43" s="1"/>
  <c r="AF746" i="43"/>
  <c r="AG746" i="43" s="1"/>
  <c r="AH746" i="43"/>
  <c r="AI746" i="43" s="1"/>
  <c r="AF747" i="43"/>
  <c r="AG747" i="43" s="1"/>
  <c r="AH747" i="43"/>
  <c r="AI747" i="43" s="1"/>
  <c r="AF748" i="43"/>
  <c r="AG748" i="43" s="1"/>
  <c r="AH748" i="43"/>
  <c r="AI748" i="43" s="1"/>
  <c r="AF749" i="43"/>
  <c r="AG749" i="43" s="1"/>
  <c r="AH749" i="43"/>
  <c r="AI749" i="43" s="1"/>
  <c r="AF750" i="43"/>
  <c r="AG750" i="43" s="1"/>
  <c r="AH750" i="43"/>
  <c r="AI750" i="43" s="1"/>
  <c r="AF751" i="43"/>
  <c r="AG751" i="43" s="1"/>
  <c r="AH751" i="43"/>
  <c r="AI751" i="43" s="1"/>
  <c r="AF752" i="43"/>
  <c r="AG752" i="43" s="1"/>
  <c r="AH752" i="43"/>
  <c r="AI752" i="43" s="1"/>
  <c r="AF753" i="43"/>
  <c r="AG753" i="43" s="1"/>
  <c r="AH753" i="43"/>
  <c r="AI753" i="43" s="1"/>
  <c r="AF754" i="43"/>
  <c r="AG754" i="43" s="1"/>
  <c r="AH754" i="43"/>
  <c r="AI754" i="43" s="1"/>
  <c r="AF755" i="43"/>
  <c r="AG755" i="43" s="1"/>
  <c r="AH755" i="43"/>
  <c r="AI755" i="43" s="1"/>
  <c r="AF756" i="43"/>
  <c r="AG756" i="43" s="1"/>
  <c r="AH756" i="43"/>
  <c r="AI756" i="43" s="1"/>
  <c r="AF757" i="43"/>
  <c r="AG757" i="43" s="1"/>
  <c r="AH757" i="43"/>
  <c r="AI757" i="43" s="1"/>
  <c r="AF758" i="43"/>
  <c r="AG758" i="43" s="1"/>
  <c r="AH758" i="43"/>
  <c r="AI758" i="43" s="1"/>
  <c r="AF759" i="43"/>
  <c r="AG759" i="43" s="1"/>
  <c r="AH759" i="43"/>
  <c r="AI759" i="43" s="1"/>
  <c r="AF760" i="43"/>
  <c r="AG760" i="43" s="1"/>
  <c r="AH760" i="43"/>
  <c r="AI760" i="43" s="1"/>
  <c r="AF761" i="43"/>
  <c r="AG761" i="43" s="1"/>
  <c r="AH761" i="43"/>
  <c r="AI761" i="43" s="1"/>
  <c r="AF762" i="43"/>
  <c r="AG762" i="43" s="1"/>
  <c r="AH762" i="43"/>
  <c r="AI762" i="43" s="1"/>
  <c r="AF763" i="43"/>
  <c r="AG763" i="43" s="1"/>
  <c r="AH763" i="43"/>
  <c r="AI763" i="43" s="1"/>
  <c r="AF764" i="43"/>
  <c r="AG764" i="43" s="1"/>
  <c r="AH764" i="43"/>
  <c r="AI764" i="43" s="1"/>
  <c r="AF765" i="43"/>
  <c r="AG765" i="43" s="1"/>
  <c r="AH765" i="43"/>
  <c r="AI765" i="43" s="1"/>
  <c r="AF766" i="43"/>
  <c r="AG766" i="43" s="1"/>
  <c r="AH766" i="43"/>
  <c r="AI766" i="43" s="1"/>
  <c r="AF767" i="43"/>
  <c r="AG767" i="43" s="1"/>
  <c r="AH767" i="43"/>
  <c r="AI767" i="43" s="1"/>
  <c r="AF768" i="43"/>
  <c r="AG768" i="43" s="1"/>
  <c r="AH768" i="43"/>
  <c r="AI768" i="43" s="1"/>
  <c r="AF769" i="43"/>
  <c r="AG769" i="43" s="1"/>
  <c r="AH769" i="43"/>
  <c r="AI769" i="43" s="1"/>
  <c r="AF770" i="43"/>
  <c r="AG770" i="43" s="1"/>
  <c r="AH770" i="43"/>
  <c r="AI770" i="43" s="1"/>
  <c r="AF771" i="43"/>
  <c r="AG771" i="43" s="1"/>
  <c r="AH771" i="43"/>
  <c r="AI771" i="43" s="1"/>
  <c r="AF772" i="43"/>
  <c r="AG772" i="43" s="1"/>
  <c r="AH772" i="43"/>
  <c r="AI772" i="43" s="1"/>
  <c r="AF773" i="43"/>
  <c r="AG773" i="43" s="1"/>
  <c r="AH773" i="43"/>
  <c r="AI773" i="43" s="1"/>
  <c r="AF774" i="43"/>
  <c r="AG774" i="43" s="1"/>
  <c r="AH774" i="43"/>
  <c r="AI774" i="43" s="1"/>
  <c r="AF775" i="43"/>
  <c r="AG775" i="43" s="1"/>
  <c r="AH775" i="43"/>
  <c r="AI775" i="43" s="1"/>
  <c r="AF776" i="43"/>
  <c r="AG776" i="43" s="1"/>
  <c r="AH776" i="43"/>
  <c r="AI776" i="43" s="1"/>
  <c r="AF777" i="43"/>
  <c r="AG777" i="43" s="1"/>
  <c r="AH777" i="43"/>
  <c r="AI777" i="43" s="1"/>
  <c r="AF778" i="43"/>
  <c r="AG778" i="43" s="1"/>
  <c r="AH778" i="43"/>
  <c r="AI778" i="43" s="1"/>
  <c r="AF779" i="43"/>
  <c r="AG779" i="43" s="1"/>
  <c r="AH779" i="43"/>
  <c r="AI779" i="43" s="1"/>
  <c r="AF780" i="43"/>
  <c r="AG780" i="43" s="1"/>
  <c r="AH780" i="43"/>
  <c r="AI780" i="43" s="1"/>
  <c r="AF781" i="43"/>
  <c r="AG781" i="43" s="1"/>
  <c r="AH781" i="43"/>
  <c r="AI781" i="43" s="1"/>
  <c r="AF782" i="43"/>
  <c r="AG782" i="43" s="1"/>
  <c r="AH782" i="43"/>
  <c r="AI782" i="43" s="1"/>
  <c r="AF783" i="43"/>
  <c r="AG783" i="43" s="1"/>
  <c r="AH783" i="43"/>
  <c r="AI783" i="43" s="1"/>
  <c r="AF784" i="43"/>
  <c r="AG784" i="43" s="1"/>
  <c r="AH784" i="43"/>
  <c r="AI784" i="43" s="1"/>
  <c r="AF785" i="43"/>
  <c r="AG785" i="43" s="1"/>
  <c r="AH785" i="43"/>
  <c r="AI785" i="43" s="1"/>
  <c r="AF786" i="43"/>
  <c r="AG786" i="43" s="1"/>
  <c r="AH786" i="43"/>
  <c r="AI786" i="43" s="1"/>
  <c r="AF787" i="43"/>
  <c r="AG787" i="43" s="1"/>
  <c r="AH787" i="43"/>
  <c r="AI787" i="43" s="1"/>
  <c r="AF788" i="43"/>
  <c r="AG788" i="43" s="1"/>
  <c r="AH788" i="43"/>
  <c r="AI788" i="43" s="1"/>
  <c r="AF789" i="43"/>
  <c r="AG789" i="43" s="1"/>
  <c r="AH789" i="43"/>
  <c r="AI789" i="43" s="1"/>
  <c r="AF790" i="43"/>
  <c r="AG790" i="43" s="1"/>
  <c r="AH790" i="43"/>
  <c r="AI790" i="43" s="1"/>
  <c r="AF791" i="43"/>
  <c r="AG791" i="43" s="1"/>
  <c r="AH791" i="43"/>
  <c r="AI791" i="43" s="1"/>
  <c r="AF792" i="43"/>
  <c r="AG792" i="43" s="1"/>
  <c r="AH792" i="43"/>
  <c r="AI792" i="43" s="1"/>
  <c r="AF793" i="43"/>
  <c r="AG793" i="43" s="1"/>
  <c r="AH793" i="43"/>
  <c r="AI793" i="43" s="1"/>
  <c r="AF794" i="43"/>
  <c r="AG794" i="43" s="1"/>
  <c r="AH794" i="43"/>
  <c r="AI794" i="43" s="1"/>
  <c r="AF795" i="43"/>
  <c r="AG795" i="43" s="1"/>
  <c r="AH795" i="43"/>
  <c r="AI795" i="43" s="1"/>
  <c r="AF796" i="43"/>
  <c r="AG796" i="43" s="1"/>
  <c r="AH796" i="43"/>
  <c r="AI796" i="43" s="1"/>
  <c r="AF797" i="43"/>
  <c r="AG797" i="43" s="1"/>
  <c r="AH797" i="43"/>
  <c r="AI797" i="43" s="1"/>
  <c r="AF798" i="43"/>
  <c r="AG798" i="43" s="1"/>
  <c r="AH798" i="43"/>
  <c r="AI798" i="43" s="1"/>
  <c r="AF799" i="43"/>
  <c r="AG799" i="43" s="1"/>
  <c r="AH799" i="43"/>
  <c r="AI799" i="43" s="1"/>
  <c r="AF800" i="43"/>
  <c r="AG800" i="43" s="1"/>
  <c r="AH800" i="43"/>
  <c r="AI800" i="43" s="1"/>
  <c r="AF801" i="43"/>
  <c r="AG801" i="43" s="1"/>
  <c r="AH801" i="43"/>
  <c r="AI801" i="43" s="1"/>
  <c r="AF802" i="43"/>
  <c r="AG802" i="43" s="1"/>
  <c r="AH802" i="43"/>
  <c r="AI802" i="43" s="1"/>
  <c r="AF803" i="43"/>
  <c r="AG803" i="43" s="1"/>
  <c r="AH803" i="43"/>
  <c r="AI803" i="43" s="1"/>
  <c r="AF804" i="43"/>
  <c r="AG804" i="43" s="1"/>
  <c r="AH804" i="43"/>
  <c r="AI804" i="43" s="1"/>
  <c r="AF805" i="43"/>
  <c r="AG805" i="43" s="1"/>
  <c r="AH805" i="43"/>
  <c r="AI805" i="43" s="1"/>
  <c r="AF806" i="43"/>
  <c r="AG806" i="43" s="1"/>
  <c r="AH806" i="43"/>
  <c r="AI806" i="43" s="1"/>
  <c r="AF807" i="43"/>
  <c r="AG807" i="43" s="1"/>
  <c r="AH807" i="43"/>
  <c r="AI807" i="43" s="1"/>
  <c r="AF808" i="43"/>
  <c r="AG808" i="43" s="1"/>
  <c r="AH808" i="43"/>
  <c r="AI808" i="43" s="1"/>
  <c r="AF809" i="43"/>
  <c r="AG809" i="43" s="1"/>
  <c r="AH809" i="43"/>
  <c r="AI809" i="43" s="1"/>
  <c r="AF810" i="43"/>
  <c r="AG810" i="43" s="1"/>
  <c r="AH810" i="43"/>
  <c r="AI810" i="43" s="1"/>
  <c r="AF811" i="43"/>
  <c r="AG811" i="43" s="1"/>
  <c r="AH811" i="43"/>
  <c r="AI811" i="43" s="1"/>
  <c r="AF812" i="43"/>
  <c r="AG812" i="43" s="1"/>
  <c r="AH812" i="43"/>
  <c r="AI812" i="43" s="1"/>
  <c r="AF813" i="43"/>
  <c r="AG813" i="43" s="1"/>
  <c r="AH813" i="43"/>
  <c r="AI813" i="43" s="1"/>
  <c r="AF814" i="43"/>
  <c r="AG814" i="43" s="1"/>
  <c r="AH814" i="43"/>
  <c r="AI814" i="43" s="1"/>
  <c r="AF815" i="43"/>
  <c r="AG815" i="43" s="1"/>
  <c r="AH815" i="43"/>
  <c r="AI815" i="43" s="1"/>
  <c r="AF816" i="43"/>
  <c r="AG816" i="43" s="1"/>
  <c r="AH816" i="43"/>
  <c r="AI816" i="43" s="1"/>
  <c r="AF817" i="43"/>
  <c r="AG817" i="43" s="1"/>
  <c r="AH817" i="43"/>
  <c r="AI817" i="43" s="1"/>
  <c r="AF818" i="43"/>
  <c r="AG818" i="43" s="1"/>
  <c r="AH818" i="43"/>
  <c r="AI818" i="43" s="1"/>
  <c r="AF819" i="43"/>
  <c r="AG819" i="43" s="1"/>
  <c r="AH819" i="43"/>
  <c r="AI819" i="43" s="1"/>
  <c r="AF820" i="43"/>
  <c r="AG820" i="43" s="1"/>
  <c r="AH820" i="43"/>
  <c r="AI820" i="43" s="1"/>
  <c r="AF821" i="43"/>
  <c r="AG821" i="43" s="1"/>
  <c r="AH821" i="43"/>
  <c r="AI821" i="43" s="1"/>
  <c r="AF822" i="43"/>
  <c r="AG822" i="43" s="1"/>
  <c r="AH822" i="43"/>
  <c r="AI822" i="43" s="1"/>
  <c r="AF823" i="43"/>
  <c r="AG823" i="43" s="1"/>
  <c r="AH823" i="43"/>
  <c r="AI823" i="43" s="1"/>
  <c r="AF824" i="43"/>
  <c r="AG824" i="43" s="1"/>
  <c r="AH824" i="43"/>
  <c r="AI824" i="43" s="1"/>
  <c r="AF825" i="43"/>
  <c r="AG825" i="43" s="1"/>
  <c r="AH825" i="43"/>
  <c r="AI825" i="43" s="1"/>
  <c r="AF826" i="43"/>
  <c r="AG826" i="43" s="1"/>
  <c r="AH826" i="43"/>
  <c r="AI826" i="43" s="1"/>
  <c r="AF827" i="43"/>
  <c r="AG827" i="43" s="1"/>
  <c r="AH827" i="43"/>
  <c r="AI827" i="43" s="1"/>
  <c r="AF828" i="43"/>
  <c r="AG828" i="43" s="1"/>
  <c r="AH828" i="43"/>
  <c r="AI828" i="43" s="1"/>
  <c r="AF829" i="43"/>
  <c r="AG829" i="43" s="1"/>
  <c r="AH829" i="43"/>
  <c r="AI829" i="43" s="1"/>
  <c r="AF830" i="43"/>
  <c r="AG830" i="43" s="1"/>
  <c r="AH830" i="43"/>
  <c r="AI830" i="43" s="1"/>
  <c r="AF831" i="43"/>
  <c r="AG831" i="43" s="1"/>
  <c r="AH831" i="43"/>
  <c r="AI831" i="43" s="1"/>
  <c r="AF832" i="43"/>
  <c r="AG832" i="43" s="1"/>
  <c r="AH832" i="43"/>
  <c r="AI832" i="43" s="1"/>
  <c r="AF833" i="43"/>
  <c r="AG833" i="43" s="1"/>
  <c r="AH833" i="43"/>
  <c r="AI833" i="43" s="1"/>
  <c r="AF834" i="43"/>
  <c r="AG834" i="43" s="1"/>
  <c r="AH834" i="43"/>
  <c r="AI834" i="43" s="1"/>
  <c r="AF835" i="43"/>
  <c r="AG835" i="43" s="1"/>
  <c r="AH835" i="43"/>
  <c r="AI835" i="43" s="1"/>
  <c r="AF836" i="43"/>
  <c r="AG836" i="43" s="1"/>
  <c r="AH836" i="43"/>
  <c r="AI836" i="43" s="1"/>
  <c r="AF837" i="43"/>
  <c r="AG837" i="43" s="1"/>
  <c r="AH837" i="43"/>
  <c r="AI837" i="43" s="1"/>
  <c r="AF838" i="43"/>
  <c r="AG838" i="43" s="1"/>
  <c r="AH838" i="43"/>
  <c r="AI838" i="43" s="1"/>
  <c r="AF839" i="43"/>
  <c r="AG839" i="43" s="1"/>
  <c r="AH839" i="43"/>
  <c r="AI839" i="43" s="1"/>
  <c r="AF840" i="43"/>
  <c r="AG840" i="43" s="1"/>
  <c r="AH840" i="43"/>
  <c r="AI840" i="43" s="1"/>
  <c r="AF841" i="43"/>
  <c r="AG841" i="43" s="1"/>
  <c r="AH841" i="43"/>
  <c r="AI841" i="43" s="1"/>
  <c r="AF842" i="43"/>
  <c r="AG842" i="43" s="1"/>
  <c r="AH842" i="43"/>
  <c r="AI842" i="43" s="1"/>
  <c r="AF843" i="43"/>
  <c r="AG843" i="43" s="1"/>
  <c r="AH843" i="43"/>
  <c r="AI843" i="43" s="1"/>
  <c r="AF844" i="43"/>
  <c r="AG844" i="43" s="1"/>
  <c r="AH844" i="43"/>
  <c r="AI844" i="43" s="1"/>
  <c r="AF845" i="43"/>
  <c r="AG845" i="43" s="1"/>
  <c r="AH845" i="43"/>
  <c r="AI845" i="43" s="1"/>
  <c r="AF846" i="43"/>
  <c r="AG846" i="43" s="1"/>
  <c r="AH846" i="43"/>
  <c r="AI846" i="43" s="1"/>
  <c r="AF847" i="43"/>
  <c r="AG847" i="43" s="1"/>
  <c r="AH847" i="43"/>
  <c r="AI847" i="43" s="1"/>
  <c r="AF848" i="43"/>
  <c r="AG848" i="43" s="1"/>
  <c r="AH848" i="43"/>
  <c r="AI848" i="43" s="1"/>
  <c r="AF849" i="43"/>
  <c r="AG849" i="43" s="1"/>
  <c r="AH849" i="43"/>
  <c r="AI849" i="43" s="1"/>
  <c r="AF850" i="43"/>
  <c r="AG850" i="43" s="1"/>
  <c r="AH850" i="43"/>
  <c r="AI850" i="43" s="1"/>
  <c r="AF851" i="43"/>
  <c r="AG851" i="43" s="1"/>
  <c r="AH851" i="43"/>
  <c r="AI851" i="43" s="1"/>
  <c r="AF852" i="43"/>
  <c r="AG852" i="43" s="1"/>
  <c r="AH852" i="43"/>
  <c r="AI852" i="43" s="1"/>
  <c r="AF853" i="43"/>
  <c r="AG853" i="43" s="1"/>
  <c r="AH853" i="43"/>
  <c r="AI853" i="43" s="1"/>
  <c r="AF854" i="43"/>
  <c r="AG854" i="43" s="1"/>
  <c r="AH854" i="43"/>
  <c r="AI854" i="43" s="1"/>
  <c r="AF855" i="43"/>
  <c r="AG855" i="43" s="1"/>
  <c r="AH855" i="43"/>
  <c r="AI855" i="43" s="1"/>
  <c r="AF856" i="43"/>
  <c r="AG856" i="43" s="1"/>
  <c r="AH856" i="43"/>
  <c r="AI856" i="43" s="1"/>
  <c r="AF857" i="43"/>
  <c r="AG857" i="43" s="1"/>
  <c r="AH857" i="43"/>
  <c r="AI857" i="43" s="1"/>
  <c r="AF858" i="43"/>
  <c r="AG858" i="43" s="1"/>
  <c r="AH858" i="43"/>
  <c r="AI858" i="43" s="1"/>
  <c r="AF859" i="43"/>
  <c r="AG859" i="43" s="1"/>
  <c r="AH859" i="43"/>
  <c r="AI859" i="43" s="1"/>
  <c r="AF860" i="43"/>
  <c r="AG860" i="43" s="1"/>
  <c r="AH860" i="43"/>
  <c r="AI860" i="43" s="1"/>
  <c r="AF861" i="43"/>
  <c r="AG861" i="43" s="1"/>
  <c r="AH861" i="43"/>
  <c r="AI861" i="43" s="1"/>
  <c r="AF862" i="43"/>
  <c r="AG862" i="43" s="1"/>
  <c r="AH862" i="43"/>
  <c r="AI862" i="43" s="1"/>
  <c r="AF863" i="43"/>
  <c r="AG863" i="43" s="1"/>
  <c r="AH863" i="43"/>
  <c r="AI863" i="43" s="1"/>
  <c r="AF864" i="43"/>
  <c r="AG864" i="43" s="1"/>
  <c r="AH864" i="43"/>
  <c r="AI864" i="43" s="1"/>
  <c r="AF865" i="43"/>
  <c r="AG865" i="43" s="1"/>
  <c r="AH865" i="43"/>
  <c r="AI865" i="43" s="1"/>
  <c r="AF866" i="43"/>
  <c r="AG866" i="43" s="1"/>
  <c r="AH866" i="43"/>
  <c r="AI866" i="43" s="1"/>
  <c r="AF867" i="43"/>
  <c r="AG867" i="43" s="1"/>
  <c r="AH867" i="43"/>
  <c r="AI867" i="43" s="1"/>
  <c r="AF868" i="43"/>
  <c r="AG868" i="43" s="1"/>
  <c r="AH868" i="43"/>
  <c r="AI868" i="43" s="1"/>
  <c r="AF869" i="43"/>
  <c r="AG869" i="43" s="1"/>
  <c r="AH869" i="43"/>
  <c r="AI869" i="43" s="1"/>
  <c r="AF870" i="43"/>
  <c r="AG870" i="43" s="1"/>
  <c r="AH870" i="43"/>
  <c r="AI870" i="43" s="1"/>
  <c r="AF871" i="43"/>
  <c r="AG871" i="43" s="1"/>
  <c r="AH871" i="43"/>
  <c r="AI871" i="43" s="1"/>
  <c r="AF872" i="43"/>
  <c r="AG872" i="43" s="1"/>
  <c r="AH872" i="43"/>
  <c r="AI872" i="43" s="1"/>
  <c r="AF873" i="43"/>
  <c r="AG873" i="43" s="1"/>
  <c r="AH873" i="43"/>
  <c r="AI873" i="43" s="1"/>
  <c r="AF874" i="43"/>
  <c r="AG874" i="43" s="1"/>
  <c r="AH874" i="43"/>
  <c r="AI874" i="43" s="1"/>
  <c r="AF875" i="43"/>
  <c r="AG875" i="43" s="1"/>
  <c r="AH875" i="43"/>
  <c r="AI875" i="43" s="1"/>
  <c r="AF876" i="43"/>
  <c r="AG876" i="43" s="1"/>
  <c r="AH876" i="43"/>
  <c r="AI876" i="43" s="1"/>
  <c r="AF877" i="43"/>
  <c r="AG877" i="43" s="1"/>
  <c r="AH877" i="43"/>
  <c r="AI877" i="43" s="1"/>
  <c r="AF878" i="43"/>
  <c r="AG878" i="43" s="1"/>
  <c r="AH878" i="43"/>
  <c r="AI878" i="43" s="1"/>
  <c r="AF879" i="43"/>
  <c r="AG879" i="43" s="1"/>
  <c r="AH879" i="43"/>
  <c r="AI879" i="43" s="1"/>
  <c r="AF880" i="43"/>
  <c r="AG880" i="43" s="1"/>
  <c r="AH880" i="43"/>
  <c r="AI880" i="43" s="1"/>
  <c r="AF881" i="43"/>
  <c r="AG881" i="43" s="1"/>
  <c r="AH881" i="43"/>
  <c r="AI881" i="43" s="1"/>
  <c r="AF882" i="43"/>
  <c r="AG882" i="43" s="1"/>
  <c r="AH882" i="43"/>
  <c r="AI882" i="43" s="1"/>
  <c r="AF883" i="43"/>
  <c r="AG883" i="43" s="1"/>
  <c r="AH883" i="43"/>
  <c r="AI883" i="43" s="1"/>
  <c r="AF884" i="43"/>
  <c r="AG884" i="43" s="1"/>
  <c r="AH884" i="43"/>
  <c r="AI884" i="43" s="1"/>
  <c r="AF885" i="43"/>
  <c r="AG885" i="43" s="1"/>
  <c r="AH885" i="43"/>
  <c r="AI885" i="43" s="1"/>
  <c r="AF886" i="43"/>
  <c r="AG886" i="43" s="1"/>
  <c r="AH886" i="43"/>
  <c r="AI886" i="43" s="1"/>
  <c r="AF887" i="43"/>
  <c r="AG887" i="43" s="1"/>
  <c r="AH887" i="43"/>
  <c r="AI887" i="43" s="1"/>
  <c r="AF888" i="43"/>
  <c r="AG888" i="43" s="1"/>
  <c r="AH888" i="43"/>
  <c r="AI888" i="43" s="1"/>
  <c r="AF889" i="43"/>
  <c r="AG889" i="43" s="1"/>
  <c r="AH889" i="43"/>
  <c r="AI889" i="43" s="1"/>
  <c r="AF890" i="43"/>
  <c r="AG890" i="43" s="1"/>
  <c r="AH890" i="43"/>
  <c r="AI890" i="43" s="1"/>
  <c r="AF891" i="43"/>
  <c r="AG891" i="43" s="1"/>
  <c r="AH891" i="43"/>
  <c r="AI891" i="43" s="1"/>
  <c r="AF892" i="43"/>
  <c r="AG892" i="43" s="1"/>
  <c r="AH892" i="43"/>
  <c r="AI892" i="43" s="1"/>
  <c r="AF893" i="43"/>
  <c r="AG893" i="43" s="1"/>
  <c r="AH893" i="43"/>
  <c r="AI893" i="43" s="1"/>
  <c r="AF894" i="43"/>
  <c r="AG894" i="43" s="1"/>
  <c r="AH894" i="43"/>
  <c r="AI894" i="43" s="1"/>
  <c r="AF895" i="43"/>
  <c r="AG895" i="43" s="1"/>
  <c r="AH895" i="43"/>
  <c r="AI895" i="43" s="1"/>
  <c r="AF896" i="43"/>
  <c r="AG896" i="43" s="1"/>
  <c r="AH896" i="43"/>
  <c r="AI896" i="43" s="1"/>
  <c r="AF897" i="43"/>
  <c r="AG897" i="43" s="1"/>
  <c r="AH897" i="43"/>
  <c r="AI897" i="43" s="1"/>
  <c r="AF898" i="43"/>
  <c r="AG898" i="43" s="1"/>
  <c r="AH898" i="43"/>
  <c r="AI898" i="43" s="1"/>
  <c r="AF899" i="43"/>
  <c r="AG899" i="43" s="1"/>
  <c r="AH899" i="43"/>
  <c r="AI899" i="43" s="1"/>
  <c r="AF900" i="43"/>
  <c r="AG900" i="43" s="1"/>
  <c r="AH900" i="43"/>
  <c r="AI900" i="43" s="1"/>
  <c r="AF901" i="43"/>
  <c r="AG901" i="43" s="1"/>
  <c r="AH901" i="43"/>
  <c r="AI901" i="43" s="1"/>
  <c r="AH4" i="43"/>
  <c r="AI4" i="43" s="1"/>
  <c r="AF4" i="43"/>
  <c r="AG4" i="43" s="1"/>
  <c r="P5" i="43"/>
  <c r="Q5" i="43" s="1"/>
  <c r="R5" i="43"/>
  <c r="S5" i="43" s="1"/>
  <c r="P6" i="43"/>
  <c r="Q6" i="43" s="1"/>
  <c r="R6" i="43"/>
  <c r="S6" i="43" s="1"/>
  <c r="P7" i="43"/>
  <c r="Q7" i="43" s="1"/>
  <c r="R7" i="43"/>
  <c r="S7" i="43" s="1"/>
  <c r="P8" i="43"/>
  <c r="Q8" i="43" s="1"/>
  <c r="R8" i="43"/>
  <c r="S8" i="43" s="1"/>
  <c r="P9" i="43"/>
  <c r="Q9" i="43" s="1"/>
  <c r="R9" i="43"/>
  <c r="S9" i="43" s="1"/>
  <c r="P10" i="43"/>
  <c r="Q10" i="43" s="1"/>
  <c r="R10" i="43"/>
  <c r="S10" i="43" s="1"/>
  <c r="P11" i="43"/>
  <c r="Q11" i="43" s="1"/>
  <c r="R11" i="43"/>
  <c r="S11" i="43" s="1"/>
  <c r="P12" i="43"/>
  <c r="Q12" i="43" s="1"/>
  <c r="R12" i="43"/>
  <c r="S12" i="43" s="1"/>
  <c r="P13" i="43"/>
  <c r="Q13" i="43" s="1"/>
  <c r="R13" i="43"/>
  <c r="S13" i="43" s="1"/>
  <c r="P14" i="43"/>
  <c r="Q14" i="43" s="1"/>
  <c r="R14" i="43"/>
  <c r="S14" i="43" s="1"/>
  <c r="P15" i="43"/>
  <c r="Q15" i="43" s="1"/>
  <c r="R15" i="43"/>
  <c r="S15" i="43" s="1"/>
  <c r="P16" i="43"/>
  <c r="Q16" i="43" s="1"/>
  <c r="R16" i="43"/>
  <c r="S16" i="43" s="1"/>
  <c r="P17" i="43"/>
  <c r="Q17" i="43" s="1"/>
  <c r="R17" i="43"/>
  <c r="S17" i="43" s="1"/>
  <c r="P18" i="43"/>
  <c r="Q18" i="43" s="1"/>
  <c r="R18" i="43"/>
  <c r="S18" i="43" s="1"/>
  <c r="P19" i="43"/>
  <c r="Q19" i="43" s="1"/>
  <c r="R19" i="43"/>
  <c r="S19" i="43" s="1"/>
  <c r="P20" i="43"/>
  <c r="Q20" i="43" s="1"/>
  <c r="R20" i="43"/>
  <c r="S20" i="43" s="1"/>
  <c r="P21" i="43"/>
  <c r="Q21" i="43" s="1"/>
  <c r="R21" i="43"/>
  <c r="S21" i="43" s="1"/>
  <c r="P22" i="43"/>
  <c r="Q22" i="43" s="1"/>
  <c r="R22" i="43"/>
  <c r="S22" i="43" s="1"/>
  <c r="P23" i="43"/>
  <c r="Q23" i="43" s="1"/>
  <c r="R23" i="43"/>
  <c r="S23" i="43" s="1"/>
  <c r="P24" i="43"/>
  <c r="Q24" i="43" s="1"/>
  <c r="R24" i="43"/>
  <c r="S24" i="43" s="1"/>
  <c r="P25" i="43"/>
  <c r="Q25" i="43" s="1"/>
  <c r="R25" i="43"/>
  <c r="S25" i="43" s="1"/>
  <c r="P26" i="43"/>
  <c r="Q26" i="43" s="1"/>
  <c r="R26" i="43"/>
  <c r="S26" i="43" s="1"/>
  <c r="P27" i="43"/>
  <c r="Q27" i="43" s="1"/>
  <c r="R27" i="43"/>
  <c r="S27" i="43" s="1"/>
  <c r="P28" i="43"/>
  <c r="Q28" i="43" s="1"/>
  <c r="R28" i="43"/>
  <c r="S28" i="43" s="1"/>
  <c r="P29" i="43"/>
  <c r="Q29" i="43" s="1"/>
  <c r="R29" i="43"/>
  <c r="S29" i="43" s="1"/>
  <c r="P30" i="43"/>
  <c r="Q30" i="43" s="1"/>
  <c r="R30" i="43"/>
  <c r="S30" i="43" s="1"/>
  <c r="P31" i="43"/>
  <c r="Q31" i="43" s="1"/>
  <c r="R31" i="43"/>
  <c r="S31" i="43" s="1"/>
  <c r="P32" i="43"/>
  <c r="Q32" i="43" s="1"/>
  <c r="R32" i="43"/>
  <c r="S32" i="43" s="1"/>
  <c r="P33" i="43"/>
  <c r="Q33" i="43" s="1"/>
  <c r="R33" i="43"/>
  <c r="S33" i="43" s="1"/>
  <c r="P34" i="43"/>
  <c r="Q34" i="43" s="1"/>
  <c r="R34" i="43"/>
  <c r="S34" i="43" s="1"/>
  <c r="P35" i="43"/>
  <c r="Q35" i="43" s="1"/>
  <c r="R35" i="43"/>
  <c r="S35" i="43" s="1"/>
  <c r="P36" i="43"/>
  <c r="Q36" i="43" s="1"/>
  <c r="R36" i="43"/>
  <c r="S36" i="43" s="1"/>
  <c r="P37" i="43"/>
  <c r="Q37" i="43" s="1"/>
  <c r="R37" i="43"/>
  <c r="S37" i="43" s="1"/>
  <c r="P38" i="43"/>
  <c r="Q38" i="43" s="1"/>
  <c r="R38" i="43"/>
  <c r="S38" i="43" s="1"/>
  <c r="P39" i="43"/>
  <c r="Q39" i="43" s="1"/>
  <c r="R39" i="43"/>
  <c r="S39" i="43" s="1"/>
  <c r="P40" i="43"/>
  <c r="Q40" i="43" s="1"/>
  <c r="R40" i="43"/>
  <c r="S40" i="43" s="1"/>
  <c r="P41" i="43"/>
  <c r="Q41" i="43" s="1"/>
  <c r="R41" i="43"/>
  <c r="S41" i="43" s="1"/>
  <c r="P42" i="43"/>
  <c r="Q42" i="43" s="1"/>
  <c r="R42" i="43"/>
  <c r="S42" i="43" s="1"/>
  <c r="P43" i="43"/>
  <c r="Q43" i="43" s="1"/>
  <c r="R43" i="43"/>
  <c r="S43" i="43" s="1"/>
  <c r="P44" i="43"/>
  <c r="Q44" i="43" s="1"/>
  <c r="R44" i="43"/>
  <c r="S44" i="43" s="1"/>
  <c r="P45" i="43"/>
  <c r="Q45" i="43" s="1"/>
  <c r="R45" i="43"/>
  <c r="S45" i="43" s="1"/>
  <c r="P46" i="43"/>
  <c r="Q46" i="43" s="1"/>
  <c r="R46" i="43"/>
  <c r="S46" i="43" s="1"/>
  <c r="P47" i="43"/>
  <c r="Q47" i="43" s="1"/>
  <c r="R47" i="43"/>
  <c r="S47" i="43" s="1"/>
  <c r="P48" i="43"/>
  <c r="Q48" i="43" s="1"/>
  <c r="R48" i="43"/>
  <c r="S48" i="43" s="1"/>
  <c r="P49" i="43"/>
  <c r="Q49" i="43" s="1"/>
  <c r="R49" i="43"/>
  <c r="S49" i="43" s="1"/>
  <c r="P50" i="43"/>
  <c r="Q50" i="43" s="1"/>
  <c r="R50" i="43"/>
  <c r="S50" i="43" s="1"/>
  <c r="P51" i="43"/>
  <c r="Q51" i="43" s="1"/>
  <c r="R51" i="43"/>
  <c r="S51" i="43" s="1"/>
  <c r="P52" i="43"/>
  <c r="Q52" i="43" s="1"/>
  <c r="R52" i="43"/>
  <c r="S52" i="43" s="1"/>
  <c r="P53" i="43"/>
  <c r="Q53" i="43" s="1"/>
  <c r="R53" i="43"/>
  <c r="S53" i="43" s="1"/>
  <c r="P54" i="43"/>
  <c r="Q54" i="43" s="1"/>
  <c r="R54" i="43"/>
  <c r="S54" i="43" s="1"/>
  <c r="P55" i="43"/>
  <c r="Q55" i="43" s="1"/>
  <c r="R55" i="43"/>
  <c r="S55" i="43" s="1"/>
  <c r="P56" i="43"/>
  <c r="Q56" i="43" s="1"/>
  <c r="R56" i="43"/>
  <c r="S56" i="43" s="1"/>
  <c r="P57" i="43"/>
  <c r="Q57" i="43" s="1"/>
  <c r="R57" i="43"/>
  <c r="S57" i="43" s="1"/>
  <c r="P58" i="43"/>
  <c r="Q58" i="43" s="1"/>
  <c r="R58" i="43"/>
  <c r="S58" i="43" s="1"/>
  <c r="P59" i="43"/>
  <c r="Q59" i="43" s="1"/>
  <c r="R59" i="43"/>
  <c r="S59" i="43" s="1"/>
  <c r="P60" i="43"/>
  <c r="Q60" i="43" s="1"/>
  <c r="R60" i="43"/>
  <c r="S60" i="43" s="1"/>
  <c r="P61" i="43"/>
  <c r="Q61" i="43" s="1"/>
  <c r="R61" i="43"/>
  <c r="S61" i="43" s="1"/>
  <c r="P62" i="43"/>
  <c r="Q62" i="43" s="1"/>
  <c r="R62" i="43"/>
  <c r="S62" i="43" s="1"/>
  <c r="P63" i="43"/>
  <c r="Q63" i="43" s="1"/>
  <c r="R63" i="43"/>
  <c r="S63" i="43" s="1"/>
  <c r="P64" i="43"/>
  <c r="Q64" i="43" s="1"/>
  <c r="R64" i="43"/>
  <c r="S64" i="43" s="1"/>
  <c r="P65" i="43"/>
  <c r="Q65" i="43" s="1"/>
  <c r="R65" i="43"/>
  <c r="S65" i="43" s="1"/>
  <c r="P66" i="43"/>
  <c r="Q66" i="43" s="1"/>
  <c r="R66" i="43"/>
  <c r="S66" i="43" s="1"/>
  <c r="P67" i="43"/>
  <c r="Q67" i="43" s="1"/>
  <c r="R67" i="43"/>
  <c r="S67" i="43" s="1"/>
  <c r="P68" i="43"/>
  <c r="Q68" i="43" s="1"/>
  <c r="R68" i="43"/>
  <c r="S68" i="43" s="1"/>
  <c r="P69" i="43"/>
  <c r="Q69" i="43" s="1"/>
  <c r="R69" i="43"/>
  <c r="S69" i="43" s="1"/>
  <c r="P70" i="43"/>
  <c r="Q70" i="43" s="1"/>
  <c r="R70" i="43"/>
  <c r="S70" i="43" s="1"/>
  <c r="P71" i="43"/>
  <c r="Q71" i="43" s="1"/>
  <c r="R71" i="43"/>
  <c r="S71" i="43" s="1"/>
  <c r="P72" i="43"/>
  <c r="Q72" i="43" s="1"/>
  <c r="R72" i="43"/>
  <c r="S72" i="43" s="1"/>
  <c r="P73" i="43"/>
  <c r="Q73" i="43" s="1"/>
  <c r="R73" i="43"/>
  <c r="S73" i="43" s="1"/>
  <c r="P74" i="43"/>
  <c r="Q74" i="43" s="1"/>
  <c r="R74" i="43"/>
  <c r="S74" i="43" s="1"/>
  <c r="P75" i="43"/>
  <c r="Q75" i="43" s="1"/>
  <c r="R75" i="43"/>
  <c r="S75" i="43" s="1"/>
  <c r="P76" i="43"/>
  <c r="Q76" i="43" s="1"/>
  <c r="R76" i="43"/>
  <c r="S76" i="43" s="1"/>
  <c r="P77" i="43"/>
  <c r="Q77" i="43" s="1"/>
  <c r="R77" i="43"/>
  <c r="S77" i="43" s="1"/>
  <c r="P78" i="43"/>
  <c r="Q78" i="43" s="1"/>
  <c r="R78" i="43"/>
  <c r="S78" i="43" s="1"/>
  <c r="P79" i="43"/>
  <c r="Q79" i="43" s="1"/>
  <c r="R79" i="43"/>
  <c r="S79" i="43" s="1"/>
  <c r="P80" i="43"/>
  <c r="Q80" i="43" s="1"/>
  <c r="R80" i="43"/>
  <c r="S80" i="43" s="1"/>
  <c r="P81" i="43"/>
  <c r="Q81" i="43" s="1"/>
  <c r="R81" i="43"/>
  <c r="S81" i="43" s="1"/>
  <c r="P82" i="43"/>
  <c r="Q82" i="43" s="1"/>
  <c r="R82" i="43"/>
  <c r="S82" i="43" s="1"/>
  <c r="P83" i="43"/>
  <c r="Q83" i="43" s="1"/>
  <c r="R83" i="43"/>
  <c r="S83" i="43" s="1"/>
  <c r="P84" i="43"/>
  <c r="Q84" i="43" s="1"/>
  <c r="R84" i="43"/>
  <c r="S84" i="43" s="1"/>
  <c r="P85" i="43"/>
  <c r="Q85" i="43" s="1"/>
  <c r="R85" i="43"/>
  <c r="S85" i="43" s="1"/>
  <c r="P86" i="43"/>
  <c r="Q86" i="43" s="1"/>
  <c r="R86" i="43"/>
  <c r="S86" i="43" s="1"/>
  <c r="P87" i="43"/>
  <c r="Q87" i="43" s="1"/>
  <c r="R87" i="43"/>
  <c r="S87" i="43" s="1"/>
  <c r="P88" i="43"/>
  <c r="Q88" i="43" s="1"/>
  <c r="R88" i="43"/>
  <c r="S88" i="43" s="1"/>
  <c r="P89" i="43"/>
  <c r="Q89" i="43" s="1"/>
  <c r="R89" i="43"/>
  <c r="S89" i="43" s="1"/>
  <c r="P90" i="43"/>
  <c r="Q90" i="43" s="1"/>
  <c r="R90" i="43"/>
  <c r="S90" i="43" s="1"/>
  <c r="P91" i="43"/>
  <c r="Q91" i="43" s="1"/>
  <c r="R91" i="43"/>
  <c r="S91" i="43" s="1"/>
  <c r="P92" i="43"/>
  <c r="Q92" i="43" s="1"/>
  <c r="R92" i="43"/>
  <c r="S92" i="43" s="1"/>
  <c r="P93" i="43"/>
  <c r="Q93" i="43" s="1"/>
  <c r="R93" i="43"/>
  <c r="S93" i="43" s="1"/>
  <c r="P94" i="43"/>
  <c r="Q94" i="43" s="1"/>
  <c r="R94" i="43"/>
  <c r="S94" i="43" s="1"/>
  <c r="P95" i="43"/>
  <c r="Q95" i="43" s="1"/>
  <c r="R95" i="43"/>
  <c r="S95" i="43" s="1"/>
  <c r="P96" i="43"/>
  <c r="Q96" i="43" s="1"/>
  <c r="R96" i="43"/>
  <c r="S96" i="43" s="1"/>
  <c r="P97" i="43"/>
  <c r="Q97" i="43" s="1"/>
  <c r="R97" i="43"/>
  <c r="S97" i="43" s="1"/>
  <c r="P98" i="43"/>
  <c r="Q98" i="43" s="1"/>
  <c r="R98" i="43"/>
  <c r="S98" i="43" s="1"/>
  <c r="P99" i="43"/>
  <c r="Q99" i="43" s="1"/>
  <c r="R99" i="43"/>
  <c r="S99" i="43" s="1"/>
  <c r="P100" i="43"/>
  <c r="Q100" i="43" s="1"/>
  <c r="R100" i="43"/>
  <c r="S100" i="43" s="1"/>
  <c r="P101" i="43"/>
  <c r="Q101" i="43" s="1"/>
  <c r="R101" i="43"/>
  <c r="S101" i="43" s="1"/>
  <c r="P102" i="43"/>
  <c r="Q102" i="43" s="1"/>
  <c r="R102" i="43"/>
  <c r="S102" i="43" s="1"/>
  <c r="P103" i="43"/>
  <c r="Q103" i="43" s="1"/>
  <c r="R103" i="43"/>
  <c r="S103" i="43" s="1"/>
  <c r="P104" i="43"/>
  <c r="Q104" i="43" s="1"/>
  <c r="R104" i="43"/>
  <c r="S104" i="43" s="1"/>
  <c r="P105" i="43"/>
  <c r="Q105" i="43" s="1"/>
  <c r="R105" i="43"/>
  <c r="S105" i="43" s="1"/>
  <c r="P106" i="43"/>
  <c r="Q106" i="43" s="1"/>
  <c r="R106" i="43"/>
  <c r="S106" i="43" s="1"/>
  <c r="P107" i="43"/>
  <c r="Q107" i="43" s="1"/>
  <c r="R107" i="43"/>
  <c r="S107" i="43" s="1"/>
  <c r="P108" i="43"/>
  <c r="Q108" i="43" s="1"/>
  <c r="R108" i="43"/>
  <c r="S108" i="43" s="1"/>
  <c r="P109" i="43"/>
  <c r="Q109" i="43" s="1"/>
  <c r="R109" i="43"/>
  <c r="S109" i="43" s="1"/>
  <c r="P110" i="43"/>
  <c r="Q110" i="43" s="1"/>
  <c r="R110" i="43"/>
  <c r="S110" i="43" s="1"/>
  <c r="P111" i="43"/>
  <c r="Q111" i="43" s="1"/>
  <c r="R111" i="43"/>
  <c r="S111" i="43" s="1"/>
  <c r="P112" i="43"/>
  <c r="Q112" i="43" s="1"/>
  <c r="R112" i="43"/>
  <c r="S112" i="43" s="1"/>
  <c r="P113" i="43"/>
  <c r="Q113" i="43" s="1"/>
  <c r="R113" i="43"/>
  <c r="S113" i="43" s="1"/>
  <c r="P114" i="43"/>
  <c r="Q114" i="43" s="1"/>
  <c r="R114" i="43"/>
  <c r="S114" i="43" s="1"/>
  <c r="P115" i="43"/>
  <c r="Q115" i="43" s="1"/>
  <c r="R115" i="43"/>
  <c r="S115" i="43" s="1"/>
  <c r="P116" i="43"/>
  <c r="Q116" i="43" s="1"/>
  <c r="R116" i="43"/>
  <c r="S116" i="43" s="1"/>
  <c r="P117" i="43"/>
  <c r="Q117" i="43" s="1"/>
  <c r="R117" i="43"/>
  <c r="S117" i="43" s="1"/>
  <c r="P118" i="43"/>
  <c r="Q118" i="43" s="1"/>
  <c r="R118" i="43"/>
  <c r="S118" i="43" s="1"/>
  <c r="P119" i="43"/>
  <c r="Q119" i="43" s="1"/>
  <c r="R119" i="43"/>
  <c r="S119" i="43" s="1"/>
  <c r="P120" i="43"/>
  <c r="Q120" i="43" s="1"/>
  <c r="R120" i="43"/>
  <c r="S120" i="43" s="1"/>
  <c r="P121" i="43"/>
  <c r="Q121" i="43" s="1"/>
  <c r="R121" i="43"/>
  <c r="S121" i="43" s="1"/>
  <c r="P122" i="43"/>
  <c r="Q122" i="43" s="1"/>
  <c r="R122" i="43"/>
  <c r="S122" i="43" s="1"/>
  <c r="P123" i="43"/>
  <c r="Q123" i="43" s="1"/>
  <c r="R123" i="43"/>
  <c r="S123" i="43" s="1"/>
  <c r="P124" i="43"/>
  <c r="Q124" i="43" s="1"/>
  <c r="R124" i="43"/>
  <c r="S124" i="43" s="1"/>
  <c r="P125" i="43"/>
  <c r="Q125" i="43" s="1"/>
  <c r="R125" i="43"/>
  <c r="S125" i="43" s="1"/>
  <c r="P126" i="43"/>
  <c r="Q126" i="43" s="1"/>
  <c r="R126" i="43"/>
  <c r="S126" i="43" s="1"/>
  <c r="P127" i="43"/>
  <c r="Q127" i="43" s="1"/>
  <c r="R127" i="43"/>
  <c r="S127" i="43" s="1"/>
  <c r="P128" i="43"/>
  <c r="Q128" i="43" s="1"/>
  <c r="R128" i="43"/>
  <c r="S128" i="43" s="1"/>
  <c r="P129" i="43"/>
  <c r="Q129" i="43" s="1"/>
  <c r="R129" i="43"/>
  <c r="S129" i="43" s="1"/>
  <c r="P130" i="43"/>
  <c r="Q130" i="43" s="1"/>
  <c r="R130" i="43"/>
  <c r="S130" i="43" s="1"/>
  <c r="P131" i="43"/>
  <c r="Q131" i="43" s="1"/>
  <c r="R131" i="43"/>
  <c r="S131" i="43" s="1"/>
  <c r="P132" i="43"/>
  <c r="Q132" i="43" s="1"/>
  <c r="R132" i="43"/>
  <c r="S132" i="43" s="1"/>
  <c r="P133" i="43"/>
  <c r="Q133" i="43" s="1"/>
  <c r="R133" i="43"/>
  <c r="S133" i="43" s="1"/>
  <c r="P134" i="43"/>
  <c r="Q134" i="43" s="1"/>
  <c r="R134" i="43"/>
  <c r="S134" i="43" s="1"/>
  <c r="P135" i="43"/>
  <c r="Q135" i="43" s="1"/>
  <c r="R135" i="43"/>
  <c r="S135" i="43" s="1"/>
  <c r="P136" i="43"/>
  <c r="Q136" i="43" s="1"/>
  <c r="R136" i="43"/>
  <c r="S136" i="43" s="1"/>
  <c r="P137" i="43"/>
  <c r="Q137" i="43" s="1"/>
  <c r="R137" i="43"/>
  <c r="S137" i="43" s="1"/>
  <c r="P138" i="43"/>
  <c r="Q138" i="43" s="1"/>
  <c r="R138" i="43"/>
  <c r="S138" i="43" s="1"/>
  <c r="P139" i="43"/>
  <c r="Q139" i="43" s="1"/>
  <c r="R139" i="43"/>
  <c r="S139" i="43" s="1"/>
  <c r="P140" i="43"/>
  <c r="Q140" i="43" s="1"/>
  <c r="R140" i="43"/>
  <c r="S140" i="43" s="1"/>
  <c r="P141" i="43"/>
  <c r="Q141" i="43" s="1"/>
  <c r="R141" i="43"/>
  <c r="S141" i="43" s="1"/>
  <c r="P142" i="43"/>
  <c r="Q142" i="43" s="1"/>
  <c r="R142" i="43"/>
  <c r="S142" i="43" s="1"/>
  <c r="P143" i="43"/>
  <c r="Q143" i="43" s="1"/>
  <c r="R143" i="43"/>
  <c r="S143" i="43" s="1"/>
  <c r="P144" i="43"/>
  <c r="Q144" i="43" s="1"/>
  <c r="R144" i="43"/>
  <c r="S144" i="43" s="1"/>
  <c r="P145" i="43"/>
  <c r="Q145" i="43" s="1"/>
  <c r="R145" i="43"/>
  <c r="S145" i="43" s="1"/>
  <c r="P146" i="43"/>
  <c r="Q146" i="43" s="1"/>
  <c r="R146" i="43"/>
  <c r="S146" i="43" s="1"/>
  <c r="P147" i="43"/>
  <c r="Q147" i="43" s="1"/>
  <c r="R147" i="43"/>
  <c r="S147" i="43" s="1"/>
  <c r="P148" i="43"/>
  <c r="Q148" i="43" s="1"/>
  <c r="R148" i="43"/>
  <c r="S148" i="43" s="1"/>
  <c r="P149" i="43"/>
  <c r="Q149" i="43" s="1"/>
  <c r="R149" i="43"/>
  <c r="S149" i="43" s="1"/>
  <c r="P150" i="43"/>
  <c r="Q150" i="43" s="1"/>
  <c r="R150" i="43"/>
  <c r="S150" i="43" s="1"/>
  <c r="P151" i="43"/>
  <c r="Q151" i="43" s="1"/>
  <c r="R151" i="43"/>
  <c r="S151" i="43" s="1"/>
  <c r="P152" i="43"/>
  <c r="Q152" i="43" s="1"/>
  <c r="R152" i="43"/>
  <c r="S152" i="43" s="1"/>
  <c r="P153" i="43"/>
  <c r="Q153" i="43" s="1"/>
  <c r="R153" i="43"/>
  <c r="S153" i="43" s="1"/>
  <c r="P154" i="43"/>
  <c r="Q154" i="43" s="1"/>
  <c r="R154" i="43"/>
  <c r="S154" i="43" s="1"/>
  <c r="P155" i="43"/>
  <c r="Q155" i="43" s="1"/>
  <c r="R155" i="43"/>
  <c r="S155" i="43" s="1"/>
  <c r="P156" i="43"/>
  <c r="Q156" i="43" s="1"/>
  <c r="R156" i="43"/>
  <c r="S156" i="43" s="1"/>
  <c r="P157" i="43"/>
  <c r="Q157" i="43" s="1"/>
  <c r="R157" i="43"/>
  <c r="S157" i="43" s="1"/>
  <c r="P158" i="43"/>
  <c r="Q158" i="43" s="1"/>
  <c r="R158" i="43"/>
  <c r="S158" i="43" s="1"/>
  <c r="P159" i="43"/>
  <c r="Q159" i="43" s="1"/>
  <c r="R159" i="43"/>
  <c r="S159" i="43" s="1"/>
  <c r="P160" i="43"/>
  <c r="Q160" i="43" s="1"/>
  <c r="R160" i="43"/>
  <c r="S160" i="43" s="1"/>
  <c r="P161" i="43"/>
  <c r="Q161" i="43" s="1"/>
  <c r="R161" i="43"/>
  <c r="S161" i="43" s="1"/>
  <c r="P162" i="43"/>
  <c r="Q162" i="43" s="1"/>
  <c r="R162" i="43"/>
  <c r="S162" i="43" s="1"/>
  <c r="P163" i="43"/>
  <c r="Q163" i="43" s="1"/>
  <c r="R163" i="43"/>
  <c r="S163" i="43" s="1"/>
  <c r="P164" i="43"/>
  <c r="Q164" i="43" s="1"/>
  <c r="R164" i="43"/>
  <c r="S164" i="43" s="1"/>
  <c r="P165" i="43"/>
  <c r="Q165" i="43" s="1"/>
  <c r="R165" i="43"/>
  <c r="S165" i="43" s="1"/>
  <c r="P166" i="43"/>
  <c r="Q166" i="43" s="1"/>
  <c r="R166" i="43"/>
  <c r="S166" i="43" s="1"/>
  <c r="P167" i="43"/>
  <c r="Q167" i="43" s="1"/>
  <c r="R167" i="43"/>
  <c r="S167" i="43" s="1"/>
  <c r="P168" i="43"/>
  <c r="Q168" i="43" s="1"/>
  <c r="R168" i="43"/>
  <c r="S168" i="43" s="1"/>
  <c r="P169" i="43"/>
  <c r="Q169" i="43" s="1"/>
  <c r="R169" i="43"/>
  <c r="S169" i="43" s="1"/>
  <c r="P170" i="43"/>
  <c r="Q170" i="43" s="1"/>
  <c r="R170" i="43"/>
  <c r="S170" i="43" s="1"/>
  <c r="P171" i="43"/>
  <c r="Q171" i="43" s="1"/>
  <c r="R171" i="43"/>
  <c r="S171" i="43" s="1"/>
  <c r="P172" i="43"/>
  <c r="Q172" i="43" s="1"/>
  <c r="R172" i="43"/>
  <c r="S172" i="43" s="1"/>
  <c r="P173" i="43"/>
  <c r="Q173" i="43" s="1"/>
  <c r="R173" i="43"/>
  <c r="S173" i="43" s="1"/>
  <c r="P174" i="43"/>
  <c r="Q174" i="43" s="1"/>
  <c r="R174" i="43"/>
  <c r="S174" i="43" s="1"/>
  <c r="P175" i="43"/>
  <c r="Q175" i="43" s="1"/>
  <c r="R175" i="43"/>
  <c r="S175" i="43" s="1"/>
  <c r="P176" i="43"/>
  <c r="Q176" i="43" s="1"/>
  <c r="R176" i="43"/>
  <c r="S176" i="43" s="1"/>
  <c r="P177" i="43"/>
  <c r="Q177" i="43" s="1"/>
  <c r="R177" i="43"/>
  <c r="S177" i="43" s="1"/>
  <c r="P178" i="43"/>
  <c r="Q178" i="43" s="1"/>
  <c r="R178" i="43"/>
  <c r="S178" i="43" s="1"/>
  <c r="P179" i="43"/>
  <c r="Q179" i="43" s="1"/>
  <c r="R179" i="43"/>
  <c r="S179" i="43" s="1"/>
  <c r="P180" i="43"/>
  <c r="Q180" i="43" s="1"/>
  <c r="R180" i="43"/>
  <c r="S180" i="43" s="1"/>
  <c r="P181" i="43"/>
  <c r="Q181" i="43" s="1"/>
  <c r="R181" i="43"/>
  <c r="S181" i="43" s="1"/>
  <c r="P182" i="43"/>
  <c r="Q182" i="43" s="1"/>
  <c r="R182" i="43"/>
  <c r="S182" i="43" s="1"/>
  <c r="P183" i="43"/>
  <c r="Q183" i="43" s="1"/>
  <c r="R183" i="43"/>
  <c r="S183" i="43" s="1"/>
  <c r="P184" i="43"/>
  <c r="Q184" i="43" s="1"/>
  <c r="R184" i="43"/>
  <c r="S184" i="43" s="1"/>
  <c r="P185" i="43"/>
  <c r="Q185" i="43" s="1"/>
  <c r="R185" i="43"/>
  <c r="S185" i="43" s="1"/>
  <c r="P186" i="43"/>
  <c r="Q186" i="43" s="1"/>
  <c r="R186" i="43"/>
  <c r="S186" i="43" s="1"/>
  <c r="P187" i="43"/>
  <c r="Q187" i="43" s="1"/>
  <c r="R187" i="43"/>
  <c r="S187" i="43" s="1"/>
  <c r="P188" i="43"/>
  <c r="Q188" i="43" s="1"/>
  <c r="R188" i="43"/>
  <c r="S188" i="43" s="1"/>
  <c r="P189" i="43"/>
  <c r="Q189" i="43" s="1"/>
  <c r="R189" i="43"/>
  <c r="S189" i="43" s="1"/>
  <c r="P190" i="43"/>
  <c r="Q190" i="43" s="1"/>
  <c r="R190" i="43"/>
  <c r="S190" i="43" s="1"/>
  <c r="P191" i="43"/>
  <c r="Q191" i="43" s="1"/>
  <c r="R191" i="43"/>
  <c r="S191" i="43" s="1"/>
  <c r="P192" i="43"/>
  <c r="Q192" i="43" s="1"/>
  <c r="R192" i="43"/>
  <c r="S192" i="43" s="1"/>
  <c r="P193" i="43"/>
  <c r="Q193" i="43" s="1"/>
  <c r="R193" i="43"/>
  <c r="S193" i="43" s="1"/>
  <c r="P194" i="43"/>
  <c r="Q194" i="43" s="1"/>
  <c r="R194" i="43"/>
  <c r="S194" i="43" s="1"/>
  <c r="P195" i="43"/>
  <c r="Q195" i="43" s="1"/>
  <c r="R195" i="43"/>
  <c r="S195" i="43" s="1"/>
  <c r="P196" i="43"/>
  <c r="Q196" i="43" s="1"/>
  <c r="R196" i="43"/>
  <c r="S196" i="43" s="1"/>
  <c r="P197" i="43"/>
  <c r="Q197" i="43" s="1"/>
  <c r="R197" i="43"/>
  <c r="S197" i="43" s="1"/>
  <c r="P198" i="43"/>
  <c r="Q198" i="43" s="1"/>
  <c r="R198" i="43"/>
  <c r="S198" i="43" s="1"/>
  <c r="P199" i="43"/>
  <c r="Q199" i="43" s="1"/>
  <c r="R199" i="43"/>
  <c r="S199" i="43" s="1"/>
  <c r="P200" i="43"/>
  <c r="Q200" i="43" s="1"/>
  <c r="R200" i="43"/>
  <c r="S200" i="43" s="1"/>
  <c r="P201" i="43"/>
  <c r="Q201" i="43" s="1"/>
  <c r="R201" i="43"/>
  <c r="S201" i="43" s="1"/>
  <c r="P202" i="43"/>
  <c r="Q202" i="43" s="1"/>
  <c r="R202" i="43"/>
  <c r="S202" i="43" s="1"/>
  <c r="P203" i="43"/>
  <c r="Q203" i="43" s="1"/>
  <c r="R203" i="43"/>
  <c r="S203" i="43" s="1"/>
  <c r="P204" i="43"/>
  <c r="Q204" i="43" s="1"/>
  <c r="R204" i="43"/>
  <c r="S204" i="43" s="1"/>
  <c r="P205" i="43"/>
  <c r="Q205" i="43" s="1"/>
  <c r="R205" i="43"/>
  <c r="S205" i="43" s="1"/>
  <c r="P206" i="43"/>
  <c r="Q206" i="43" s="1"/>
  <c r="R206" i="43"/>
  <c r="S206" i="43" s="1"/>
  <c r="P207" i="43"/>
  <c r="Q207" i="43" s="1"/>
  <c r="R207" i="43"/>
  <c r="S207" i="43" s="1"/>
  <c r="P208" i="43"/>
  <c r="Q208" i="43" s="1"/>
  <c r="R208" i="43"/>
  <c r="S208" i="43" s="1"/>
  <c r="P209" i="43"/>
  <c r="Q209" i="43" s="1"/>
  <c r="R209" i="43"/>
  <c r="S209" i="43" s="1"/>
  <c r="P210" i="43"/>
  <c r="Q210" i="43" s="1"/>
  <c r="R210" i="43"/>
  <c r="S210" i="43" s="1"/>
  <c r="P211" i="43"/>
  <c r="Q211" i="43" s="1"/>
  <c r="R211" i="43"/>
  <c r="S211" i="43" s="1"/>
  <c r="P212" i="43"/>
  <c r="Q212" i="43" s="1"/>
  <c r="R212" i="43"/>
  <c r="S212" i="43" s="1"/>
  <c r="P213" i="43"/>
  <c r="Q213" i="43" s="1"/>
  <c r="R213" i="43"/>
  <c r="S213" i="43" s="1"/>
  <c r="P214" i="43"/>
  <c r="Q214" i="43" s="1"/>
  <c r="R214" i="43"/>
  <c r="S214" i="43" s="1"/>
  <c r="P215" i="43"/>
  <c r="Q215" i="43" s="1"/>
  <c r="R215" i="43"/>
  <c r="S215" i="43" s="1"/>
  <c r="P216" i="43"/>
  <c r="Q216" i="43" s="1"/>
  <c r="R216" i="43"/>
  <c r="S216" i="43" s="1"/>
  <c r="P217" i="43"/>
  <c r="Q217" i="43" s="1"/>
  <c r="R217" i="43"/>
  <c r="S217" i="43" s="1"/>
  <c r="P218" i="43"/>
  <c r="Q218" i="43" s="1"/>
  <c r="R218" i="43"/>
  <c r="S218" i="43" s="1"/>
  <c r="P219" i="43"/>
  <c r="Q219" i="43" s="1"/>
  <c r="R219" i="43"/>
  <c r="S219" i="43" s="1"/>
  <c r="P220" i="43"/>
  <c r="Q220" i="43" s="1"/>
  <c r="R220" i="43"/>
  <c r="S220" i="43" s="1"/>
  <c r="P221" i="43"/>
  <c r="Q221" i="43" s="1"/>
  <c r="R221" i="43"/>
  <c r="S221" i="43" s="1"/>
  <c r="P222" i="43"/>
  <c r="Q222" i="43" s="1"/>
  <c r="R222" i="43"/>
  <c r="S222" i="43" s="1"/>
  <c r="P223" i="43"/>
  <c r="Q223" i="43" s="1"/>
  <c r="R223" i="43"/>
  <c r="S223" i="43" s="1"/>
  <c r="P224" i="43"/>
  <c r="Q224" i="43" s="1"/>
  <c r="R224" i="43"/>
  <c r="S224" i="43" s="1"/>
  <c r="P225" i="43"/>
  <c r="Q225" i="43" s="1"/>
  <c r="R225" i="43"/>
  <c r="S225" i="43" s="1"/>
  <c r="P226" i="43"/>
  <c r="Q226" i="43" s="1"/>
  <c r="R226" i="43"/>
  <c r="S226" i="43" s="1"/>
  <c r="P227" i="43"/>
  <c r="Q227" i="43" s="1"/>
  <c r="R227" i="43"/>
  <c r="S227" i="43" s="1"/>
  <c r="P228" i="43"/>
  <c r="Q228" i="43" s="1"/>
  <c r="R228" i="43"/>
  <c r="S228" i="43" s="1"/>
  <c r="P229" i="43"/>
  <c r="Q229" i="43" s="1"/>
  <c r="R229" i="43"/>
  <c r="S229" i="43" s="1"/>
  <c r="P230" i="43"/>
  <c r="Q230" i="43" s="1"/>
  <c r="R230" i="43"/>
  <c r="S230" i="43" s="1"/>
  <c r="P231" i="43"/>
  <c r="Q231" i="43" s="1"/>
  <c r="R231" i="43"/>
  <c r="S231" i="43" s="1"/>
  <c r="P232" i="43"/>
  <c r="Q232" i="43" s="1"/>
  <c r="R232" i="43"/>
  <c r="S232" i="43" s="1"/>
  <c r="P233" i="43"/>
  <c r="Q233" i="43" s="1"/>
  <c r="R233" i="43"/>
  <c r="S233" i="43" s="1"/>
  <c r="P234" i="43"/>
  <c r="Q234" i="43" s="1"/>
  <c r="R234" i="43"/>
  <c r="S234" i="43" s="1"/>
  <c r="P235" i="43"/>
  <c r="Q235" i="43" s="1"/>
  <c r="R235" i="43"/>
  <c r="S235" i="43" s="1"/>
  <c r="P236" i="43"/>
  <c r="Q236" i="43" s="1"/>
  <c r="R236" i="43"/>
  <c r="S236" i="43" s="1"/>
  <c r="P237" i="43"/>
  <c r="Q237" i="43" s="1"/>
  <c r="R237" i="43"/>
  <c r="S237" i="43" s="1"/>
  <c r="P238" i="43"/>
  <c r="Q238" i="43" s="1"/>
  <c r="R238" i="43"/>
  <c r="S238" i="43" s="1"/>
  <c r="P239" i="43"/>
  <c r="Q239" i="43" s="1"/>
  <c r="R239" i="43"/>
  <c r="S239" i="43" s="1"/>
  <c r="P240" i="43"/>
  <c r="Q240" i="43" s="1"/>
  <c r="R240" i="43"/>
  <c r="S240" i="43" s="1"/>
  <c r="P241" i="43"/>
  <c r="Q241" i="43" s="1"/>
  <c r="R241" i="43"/>
  <c r="S241" i="43" s="1"/>
  <c r="P242" i="43"/>
  <c r="Q242" i="43" s="1"/>
  <c r="R242" i="43"/>
  <c r="S242" i="43" s="1"/>
  <c r="P243" i="43"/>
  <c r="Q243" i="43" s="1"/>
  <c r="R243" i="43"/>
  <c r="S243" i="43" s="1"/>
  <c r="P244" i="43"/>
  <c r="Q244" i="43" s="1"/>
  <c r="R244" i="43"/>
  <c r="S244" i="43" s="1"/>
  <c r="P245" i="43"/>
  <c r="Q245" i="43" s="1"/>
  <c r="R245" i="43"/>
  <c r="S245" i="43" s="1"/>
  <c r="P246" i="43"/>
  <c r="Q246" i="43" s="1"/>
  <c r="R246" i="43"/>
  <c r="S246" i="43" s="1"/>
  <c r="P247" i="43"/>
  <c r="Q247" i="43" s="1"/>
  <c r="R247" i="43"/>
  <c r="S247" i="43" s="1"/>
  <c r="P248" i="43"/>
  <c r="Q248" i="43" s="1"/>
  <c r="R248" i="43"/>
  <c r="S248" i="43" s="1"/>
  <c r="P249" i="43"/>
  <c r="Q249" i="43" s="1"/>
  <c r="R249" i="43"/>
  <c r="S249" i="43" s="1"/>
  <c r="P250" i="43"/>
  <c r="Q250" i="43" s="1"/>
  <c r="R250" i="43"/>
  <c r="S250" i="43" s="1"/>
  <c r="P251" i="43"/>
  <c r="Q251" i="43" s="1"/>
  <c r="R251" i="43"/>
  <c r="S251" i="43" s="1"/>
  <c r="P252" i="43"/>
  <c r="Q252" i="43" s="1"/>
  <c r="R252" i="43"/>
  <c r="S252" i="43" s="1"/>
  <c r="P253" i="43"/>
  <c r="Q253" i="43" s="1"/>
  <c r="R253" i="43"/>
  <c r="S253" i="43" s="1"/>
  <c r="P254" i="43"/>
  <c r="Q254" i="43" s="1"/>
  <c r="R254" i="43"/>
  <c r="S254" i="43" s="1"/>
  <c r="P255" i="43"/>
  <c r="Q255" i="43" s="1"/>
  <c r="R255" i="43"/>
  <c r="S255" i="43" s="1"/>
  <c r="P256" i="43"/>
  <c r="Q256" i="43" s="1"/>
  <c r="R256" i="43"/>
  <c r="S256" i="43" s="1"/>
  <c r="P257" i="43"/>
  <c r="Q257" i="43" s="1"/>
  <c r="R257" i="43"/>
  <c r="S257" i="43" s="1"/>
  <c r="P258" i="43"/>
  <c r="Q258" i="43" s="1"/>
  <c r="R258" i="43"/>
  <c r="S258" i="43" s="1"/>
  <c r="P259" i="43"/>
  <c r="Q259" i="43" s="1"/>
  <c r="R259" i="43"/>
  <c r="S259" i="43" s="1"/>
  <c r="P260" i="43"/>
  <c r="Q260" i="43" s="1"/>
  <c r="R260" i="43"/>
  <c r="S260" i="43" s="1"/>
  <c r="P261" i="43"/>
  <c r="Q261" i="43" s="1"/>
  <c r="R261" i="43"/>
  <c r="S261" i="43" s="1"/>
  <c r="P262" i="43"/>
  <c r="Q262" i="43" s="1"/>
  <c r="R262" i="43"/>
  <c r="S262" i="43" s="1"/>
  <c r="P263" i="43"/>
  <c r="Q263" i="43" s="1"/>
  <c r="R263" i="43"/>
  <c r="S263" i="43" s="1"/>
  <c r="P264" i="43"/>
  <c r="Q264" i="43" s="1"/>
  <c r="R264" i="43"/>
  <c r="S264" i="43" s="1"/>
  <c r="P265" i="43"/>
  <c r="Q265" i="43" s="1"/>
  <c r="R265" i="43"/>
  <c r="S265" i="43" s="1"/>
  <c r="P266" i="43"/>
  <c r="Q266" i="43" s="1"/>
  <c r="R266" i="43"/>
  <c r="S266" i="43" s="1"/>
  <c r="P267" i="43"/>
  <c r="Q267" i="43" s="1"/>
  <c r="R267" i="43"/>
  <c r="S267" i="43" s="1"/>
  <c r="P268" i="43"/>
  <c r="Q268" i="43" s="1"/>
  <c r="R268" i="43"/>
  <c r="S268" i="43" s="1"/>
  <c r="P269" i="43"/>
  <c r="Q269" i="43" s="1"/>
  <c r="R269" i="43"/>
  <c r="S269" i="43" s="1"/>
  <c r="P270" i="43"/>
  <c r="Q270" i="43" s="1"/>
  <c r="R270" i="43"/>
  <c r="S270" i="43" s="1"/>
  <c r="P271" i="43"/>
  <c r="Q271" i="43" s="1"/>
  <c r="R271" i="43"/>
  <c r="S271" i="43" s="1"/>
  <c r="P272" i="43"/>
  <c r="Q272" i="43" s="1"/>
  <c r="R272" i="43"/>
  <c r="S272" i="43" s="1"/>
  <c r="P273" i="43"/>
  <c r="Q273" i="43" s="1"/>
  <c r="R273" i="43"/>
  <c r="S273" i="43" s="1"/>
  <c r="P274" i="43"/>
  <c r="Q274" i="43" s="1"/>
  <c r="R274" i="43"/>
  <c r="S274" i="43" s="1"/>
  <c r="P275" i="43"/>
  <c r="Q275" i="43" s="1"/>
  <c r="R275" i="43"/>
  <c r="S275" i="43" s="1"/>
  <c r="P276" i="43"/>
  <c r="Q276" i="43" s="1"/>
  <c r="R276" i="43"/>
  <c r="S276" i="43" s="1"/>
  <c r="P277" i="43"/>
  <c r="Q277" i="43" s="1"/>
  <c r="R277" i="43"/>
  <c r="S277" i="43" s="1"/>
  <c r="P278" i="43"/>
  <c r="Q278" i="43" s="1"/>
  <c r="R278" i="43"/>
  <c r="S278" i="43" s="1"/>
  <c r="P279" i="43"/>
  <c r="Q279" i="43" s="1"/>
  <c r="R279" i="43"/>
  <c r="S279" i="43" s="1"/>
  <c r="P280" i="43"/>
  <c r="Q280" i="43" s="1"/>
  <c r="R280" i="43"/>
  <c r="S280" i="43" s="1"/>
  <c r="P281" i="43"/>
  <c r="Q281" i="43" s="1"/>
  <c r="R281" i="43"/>
  <c r="S281" i="43" s="1"/>
  <c r="P282" i="43"/>
  <c r="Q282" i="43" s="1"/>
  <c r="R282" i="43"/>
  <c r="S282" i="43" s="1"/>
  <c r="P283" i="43"/>
  <c r="Q283" i="43" s="1"/>
  <c r="R283" i="43"/>
  <c r="S283" i="43" s="1"/>
  <c r="P284" i="43"/>
  <c r="Q284" i="43" s="1"/>
  <c r="R284" i="43"/>
  <c r="S284" i="43" s="1"/>
  <c r="P285" i="43"/>
  <c r="Q285" i="43" s="1"/>
  <c r="R285" i="43"/>
  <c r="S285" i="43" s="1"/>
  <c r="P286" i="43"/>
  <c r="Q286" i="43" s="1"/>
  <c r="R286" i="43"/>
  <c r="S286" i="43" s="1"/>
  <c r="P287" i="43"/>
  <c r="Q287" i="43" s="1"/>
  <c r="R287" i="43"/>
  <c r="S287" i="43" s="1"/>
  <c r="P288" i="43"/>
  <c r="Q288" i="43" s="1"/>
  <c r="R288" i="43"/>
  <c r="S288" i="43" s="1"/>
  <c r="P289" i="43"/>
  <c r="Q289" i="43" s="1"/>
  <c r="R289" i="43"/>
  <c r="S289" i="43" s="1"/>
  <c r="P290" i="43"/>
  <c r="Q290" i="43" s="1"/>
  <c r="R290" i="43"/>
  <c r="S290" i="43" s="1"/>
  <c r="P291" i="43"/>
  <c r="Q291" i="43" s="1"/>
  <c r="R291" i="43"/>
  <c r="S291" i="43" s="1"/>
  <c r="P292" i="43"/>
  <c r="Q292" i="43" s="1"/>
  <c r="R292" i="43"/>
  <c r="S292" i="43" s="1"/>
  <c r="P293" i="43"/>
  <c r="Q293" i="43" s="1"/>
  <c r="R293" i="43"/>
  <c r="S293" i="43" s="1"/>
  <c r="P294" i="43"/>
  <c r="Q294" i="43" s="1"/>
  <c r="R294" i="43"/>
  <c r="S294" i="43" s="1"/>
  <c r="P295" i="43"/>
  <c r="Q295" i="43" s="1"/>
  <c r="R295" i="43"/>
  <c r="S295" i="43" s="1"/>
  <c r="P296" i="43"/>
  <c r="Q296" i="43" s="1"/>
  <c r="R296" i="43"/>
  <c r="S296" i="43" s="1"/>
  <c r="P297" i="43"/>
  <c r="Q297" i="43" s="1"/>
  <c r="R297" i="43"/>
  <c r="S297" i="43" s="1"/>
  <c r="P298" i="43"/>
  <c r="Q298" i="43" s="1"/>
  <c r="R298" i="43"/>
  <c r="S298" i="43" s="1"/>
  <c r="P299" i="43"/>
  <c r="Q299" i="43" s="1"/>
  <c r="R299" i="43"/>
  <c r="S299" i="43" s="1"/>
  <c r="P300" i="43"/>
  <c r="Q300" i="43" s="1"/>
  <c r="R300" i="43"/>
  <c r="S300" i="43" s="1"/>
  <c r="P301" i="43"/>
  <c r="Q301" i="43" s="1"/>
  <c r="R301" i="43"/>
  <c r="S301" i="43" s="1"/>
  <c r="P302" i="43"/>
  <c r="Q302" i="43" s="1"/>
  <c r="R302" i="43"/>
  <c r="S302" i="43" s="1"/>
  <c r="P303" i="43"/>
  <c r="Q303" i="43" s="1"/>
  <c r="R303" i="43"/>
  <c r="S303" i="43" s="1"/>
  <c r="P304" i="43"/>
  <c r="Q304" i="43" s="1"/>
  <c r="R304" i="43"/>
  <c r="S304" i="43" s="1"/>
  <c r="P305" i="43"/>
  <c r="Q305" i="43" s="1"/>
  <c r="R305" i="43"/>
  <c r="S305" i="43" s="1"/>
  <c r="P306" i="43"/>
  <c r="Q306" i="43" s="1"/>
  <c r="R306" i="43"/>
  <c r="S306" i="43" s="1"/>
  <c r="P307" i="43"/>
  <c r="Q307" i="43" s="1"/>
  <c r="R307" i="43"/>
  <c r="S307" i="43" s="1"/>
  <c r="P308" i="43"/>
  <c r="Q308" i="43" s="1"/>
  <c r="R308" i="43"/>
  <c r="S308" i="43" s="1"/>
  <c r="P309" i="43"/>
  <c r="Q309" i="43" s="1"/>
  <c r="R309" i="43"/>
  <c r="S309" i="43" s="1"/>
  <c r="P310" i="43"/>
  <c r="Q310" i="43" s="1"/>
  <c r="R310" i="43"/>
  <c r="S310" i="43" s="1"/>
  <c r="P311" i="43"/>
  <c r="Q311" i="43" s="1"/>
  <c r="R311" i="43"/>
  <c r="S311" i="43" s="1"/>
  <c r="P312" i="43"/>
  <c r="Q312" i="43" s="1"/>
  <c r="R312" i="43"/>
  <c r="S312" i="43" s="1"/>
  <c r="P313" i="43"/>
  <c r="Q313" i="43" s="1"/>
  <c r="R313" i="43"/>
  <c r="S313" i="43" s="1"/>
  <c r="P314" i="43"/>
  <c r="Q314" i="43" s="1"/>
  <c r="R314" i="43"/>
  <c r="S314" i="43" s="1"/>
  <c r="P315" i="43"/>
  <c r="Q315" i="43" s="1"/>
  <c r="R315" i="43"/>
  <c r="S315" i="43" s="1"/>
  <c r="P316" i="43"/>
  <c r="Q316" i="43" s="1"/>
  <c r="R316" i="43"/>
  <c r="S316" i="43" s="1"/>
  <c r="P317" i="43"/>
  <c r="Q317" i="43" s="1"/>
  <c r="R317" i="43"/>
  <c r="S317" i="43" s="1"/>
  <c r="P318" i="43"/>
  <c r="Q318" i="43" s="1"/>
  <c r="R318" i="43"/>
  <c r="S318" i="43" s="1"/>
  <c r="P319" i="43"/>
  <c r="Q319" i="43" s="1"/>
  <c r="R319" i="43"/>
  <c r="S319" i="43" s="1"/>
  <c r="P320" i="43"/>
  <c r="Q320" i="43" s="1"/>
  <c r="R320" i="43"/>
  <c r="S320" i="43" s="1"/>
  <c r="P321" i="43"/>
  <c r="Q321" i="43" s="1"/>
  <c r="R321" i="43"/>
  <c r="S321" i="43" s="1"/>
  <c r="P322" i="43"/>
  <c r="Q322" i="43" s="1"/>
  <c r="R322" i="43"/>
  <c r="S322" i="43" s="1"/>
  <c r="P323" i="43"/>
  <c r="Q323" i="43" s="1"/>
  <c r="R323" i="43"/>
  <c r="S323" i="43" s="1"/>
  <c r="P324" i="43"/>
  <c r="Q324" i="43" s="1"/>
  <c r="R324" i="43"/>
  <c r="S324" i="43" s="1"/>
  <c r="P325" i="43"/>
  <c r="Q325" i="43" s="1"/>
  <c r="R325" i="43"/>
  <c r="S325" i="43" s="1"/>
  <c r="P326" i="43"/>
  <c r="Q326" i="43" s="1"/>
  <c r="R326" i="43"/>
  <c r="S326" i="43" s="1"/>
  <c r="P327" i="43"/>
  <c r="Q327" i="43" s="1"/>
  <c r="R327" i="43"/>
  <c r="S327" i="43" s="1"/>
  <c r="P328" i="43"/>
  <c r="Q328" i="43" s="1"/>
  <c r="R328" i="43"/>
  <c r="S328" i="43" s="1"/>
  <c r="P329" i="43"/>
  <c r="Q329" i="43" s="1"/>
  <c r="R329" i="43"/>
  <c r="S329" i="43" s="1"/>
  <c r="P330" i="43"/>
  <c r="Q330" i="43" s="1"/>
  <c r="R330" i="43"/>
  <c r="S330" i="43" s="1"/>
  <c r="P331" i="43"/>
  <c r="Q331" i="43" s="1"/>
  <c r="R331" i="43"/>
  <c r="S331" i="43" s="1"/>
  <c r="P332" i="43"/>
  <c r="Q332" i="43" s="1"/>
  <c r="R332" i="43"/>
  <c r="S332" i="43" s="1"/>
  <c r="P333" i="43"/>
  <c r="Q333" i="43" s="1"/>
  <c r="R333" i="43"/>
  <c r="S333" i="43" s="1"/>
  <c r="P334" i="43"/>
  <c r="Q334" i="43" s="1"/>
  <c r="R334" i="43"/>
  <c r="S334" i="43" s="1"/>
  <c r="P335" i="43"/>
  <c r="Q335" i="43" s="1"/>
  <c r="R335" i="43"/>
  <c r="S335" i="43" s="1"/>
  <c r="P336" i="43"/>
  <c r="Q336" i="43" s="1"/>
  <c r="R336" i="43"/>
  <c r="S336" i="43" s="1"/>
  <c r="P337" i="43"/>
  <c r="Q337" i="43" s="1"/>
  <c r="R337" i="43"/>
  <c r="S337" i="43" s="1"/>
  <c r="P338" i="43"/>
  <c r="Q338" i="43" s="1"/>
  <c r="R338" i="43"/>
  <c r="S338" i="43" s="1"/>
  <c r="P339" i="43"/>
  <c r="Q339" i="43" s="1"/>
  <c r="R339" i="43"/>
  <c r="S339" i="43" s="1"/>
  <c r="P340" i="43"/>
  <c r="Q340" i="43" s="1"/>
  <c r="R340" i="43"/>
  <c r="S340" i="43" s="1"/>
  <c r="P341" i="43"/>
  <c r="Q341" i="43" s="1"/>
  <c r="R341" i="43"/>
  <c r="S341" i="43" s="1"/>
  <c r="P342" i="43"/>
  <c r="Q342" i="43" s="1"/>
  <c r="R342" i="43"/>
  <c r="S342" i="43" s="1"/>
  <c r="P343" i="43"/>
  <c r="Q343" i="43" s="1"/>
  <c r="R343" i="43"/>
  <c r="S343" i="43" s="1"/>
  <c r="P344" i="43"/>
  <c r="Q344" i="43" s="1"/>
  <c r="R344" i="43"/>
  <c r="S344" i="43" s="1"/>
  <c r="P345" i="43"/>
  <c r="Q345" i="43" s="1"/>
  <c r="R345" i="43"/>
  <c r="S345" i="43" s="1"/>
  <c r="P346" i="43"/>
  <c r="Q346" i="43" s="1"/>
  <c r="R346" i="43"/>
  <c r="S346" i="43" s="1"/>
  <c r="P347" i="43"/>
  <c r="Q347" i="43" s="1"/>
  <c r="R347" i="43"/>
  <c r="S347" i="43" s="1"/>
  <c r="P348" i="43"/>
  <c r="Q348" i="43" s="1"/>
  <c r="R348" i="43"/>
  <c r="S348" i="43" s="1"/>
  <c r="P349" i="43"/>
  <c r="Q349" i="43" s="1"/>
  <c r="R349" i="43"/>
  <c r="S349" i="43" s="1"/>
  <c r="P350" i="43"/>
  <c r="Q350" i="43" s="1"/>
  <c r="R350" i="43"/>
  <c r="S350" i="43" s="1"/>
  <c r="P351" i="43"/>
  <c r="Q351" i="43" s="1"/>
  <c r="R351" i="43"/>
  <c r="S351" i="43" s="1"/>
  <c r="P352" i="43"/>
  <c r="Q352" i="43" s="1"/>
  <c r="R352" i="43"/>
  <c r="S352" i="43" s="1"/>
  <c r="P353" i="43"/>
  <c r="Q353" i="43" s="1"/>
  <c r="R353" i="43"/>
  <c r="S353" i="43" s="1"/>
  <c r="P354" i="43"/>
  <c r="Q354" i="43" s="1"/>
  <c r="R354" i="43"/>
  <c r="S354" i="43" s="1"/>
  <c r="P355" i="43"/>
  <c r="Q355" i="43" s="1"/>
  <c r="R355" i="43"/>
  <c r="S355" i="43" s="1"/>
  <c r="P356" i="43"/>
  <c r="Q356" i="43" s="1"/>
  <c r="R356" i="43"/>
  <c r="S356" i="43" s="1"/>
  <c r="P357" i="43"/>
  <c r="Q357" i="43" s="1"/>
  <c r="R357" i="43"/>
  <c r="S357" i="43" s="1"/>
  <c r="P358" i="43"/>
  <c r="Q358" i="43" s="1"/>
  <c r="R358" i="43"/>
  <c r="S358" i="43" s="1"/>
  <c r="P359" i="43"/>
  <c r="Q359" i="43" s="1"/>
  <c r="R359" i="43"/>
  <c r="S359" i="43" s="1"/>
  <c r="P360" i="43"/>
  <c r="Q360" i="43" s="1"/>
  <c r="R360" i="43"/>
  <c r="S360" i="43" s="1"/>
  <c r="P361" i="43"/>
  <c r="Q361" i="43" s="1"/>
  <c r="R361" i="43"/>
  <c r="S361" i="43" s="1"/>
  <c r="P362" i="43"/>
  <c r="Q362" i="43" s="1"/>
  <c r="R362" i="43"/>
  <c r="S362" i="43" s="1"/>
  <c r="P363" i="43"/>
  <c r="Q363" i="43" s="1"/>
  <c r="R363" i="43"/>
  <c r="S363" i="43" s="1"/>
  <c r="P364" i="43"/>
  <c r="Q364" i="43" s="1"/>
  <c r="R364" i="43"/>
  <c r="S364" i="43" s="1"/>
  <c r="P365" i="43"/>
  <c r="Q365" i="43" s="1"/>
  <c r="R365" i="43"/>
  <c r="S365" i="43" s="1"/>
  <c r="P366" i="43"/>
  <c r="Q366" i="43" s="1"/>
  <c r="R366" i="43"/>
  <c r="S366" i="43" s="1"/>
  <c r="P367" i="43"/>
  <c r="Q367" i="43" s="1"/>
  <c r="R367" i="43"/>
  <c r="S367" i="43" s="1"/>
  <c r="P368" i="43"/>
  <c r="Q368" i="43" s="1"/>
  <c r="R368" i="43"/>
  <c r="S368" i="43" s="1"/>
  <c r="P369" i="43"/>
  <c r="Q369" i="43" s="1"/>
  <c r="R369" i="43"/>
  <c r="S369" i="43" s="1"/>
  <c r="P370" i="43"/>
  <c r="Q370" i="43" s="1"/>
  <c r="R370" i="43"/>
  <c r="S370" i="43" s="1"/>
  <c r="P371" i="43"/>
  <c r="Q371" i="43" s="1"/>
  <c r="R371" i="43"/>
  <c r="S371" i="43" s="1"/>
  <c r="P372" i="43"/>
  <c r="Q372" i="43" s="1"/>
  <c r="R372" i="43"/>
  <c r="S372" i="43" s="1"/>
  <c r="P373" i="43"/>
  <c r="Q373" i="43" s="1"/>
  <c r="R373" i="43"/>
  <c r="S373" i="43" s="1"/>
  <c r="P374" i="43"/>
  <c r="Q374" i="43" s="1"/>
  <c r="R374" i="43"/>
  <c r="S374" i="43" s="1"/>
  <c r="P375" i="43"/>
  <c r="Q375" i="43" s="1"/>
  <c r="R375" i="43"/>
  <c r="S375" i="43" s="1"/>
  <c r="P376" i="43"/>
  <c r="Q376" i="43" s="1"/>
  <c r="R376" i="43"/>
  <c r="S376" i="43" s="1"/>
  <c r="P377" i="43"/>
  <c r="Q377" i="43" s="1"/>
  <c r="R377" i="43"/>
  <c r="S377" i="43" s="1"/>
  <c r="P378" i="43"/>
  <c r="Q378" i="43" s="1"/>
  <c r="R378" i="43"/>
  <c r="S378" i="43" s="1"/>
  <c r="P379" i="43"/>
  <c r="Q379" i="43" s="1"/>
  <c r="R379" i="43"/>
  <c r="S379" i="43" s="1"/>
  <c r="P380" i="43"/>
  <c r="Q380" i="43" s="1"/>
  <c r="R380" i="43"/>
  <c r="S380" i="43" s="1"/>
  <c r="P381" i="43"/>
  <c r="Q381" i="43" s="1"/>
  <c r="R381" i="43"/>
  <c r="S381" i="43" s="1"/>
  <c r="P382" i="43"/>
  <c r="Q382" i="43" s="1"/>
  <c r="R382" i="43"/>
  <c r="S382" i="43" s="1"/>
  <c r="P383" i="43"/>
  <c r="Q383" i="43" s="1"/>
  <c r="R383" i="43"/>
  <c r="S383" i="43" s="1"/>
  <c r="P384" i="43"/>
  <c r="Q384" i="43" s="1"/>
  <c r="R384" i="43"/>
  <c r="S384" i="43" s="1"/>
  <c r="P385" i="43"/>
  <c r="Q385" i="43" s="1"/>
  <c r="R385" i="43"/>
  <c r="S385" i="43" s="1"/>
  <c r="P386" i="43"/>
  <c r="Q386" i="43" s="1"/>
  <c r="R386" i="43"/>
  <c r="S386" i="43" s="1"/>
  <c r="P387" i="43"/>
  <c r="Q387" i="43" s="1"/>
  <c r="R387" i="43"/>
  <c r="S387" i="43" s="1"/>
  <c r="P388" i="43"/>
  <c r="Q388" i="43" s="1"/>
  <c r="R388" i="43"/>
  <c r="S388" i="43" s="1"/>
  <c r="P389" i="43"/>
  <c r="Q389" i="43" s="1"/>
  <c r="R389" i="43"/>
  <c r="S389" i="43" s="1"/>
  <c r="P390" i="43"/>
  <c r="Q390" i="43" s="1"/>
  <c r="R390" i="43"/>
  <c r="S390" i="43" s="1"/>
  <c r="P391" i="43"/>
  <c r="Q391" i="43" s="1"/>
  <c r="R391" i="43"/>
  <c r="S391" i="43" s="1"/>
  <c r="P392" i="43"/>
  <c r="Q392" i="43" s="1"/>
  <c r="R392" i="43"/>
  <c r="S392" i="43" s="1"/>
  <c r="P393" i="43"/>
  <c r="Q393" i="43" s="1"/>
  <c r="R393" i="43"/>
  <c r="S393" i="43" s="1"/>
  <c r="P394" i="43"/>
  <c r="Q394" i="43" s="1"/>
  <c r="R394" i="43"/>
  <c r="S394" i="43" s="1"/>
  <c r="P395" i="43"/>
  <c r="Q395" i="43" s="1"/>
  <c r="R395" i="43"/>
  <c r="S395" i="43" s="1"/>
  <c r="P396" i="43"/>
  <c r="Q396" i="43" s="1"/>
  <c r="R396" i="43"/>
  <c r="S396" i="43" s="1"/>
  <c r="P397" i="43"/>
  <c r="Q397" i="43" s="1"/>
  <c r="R397" i="43"/>
  <c r="S397" i="43" s="1"/>
  <c r="P398" i="43"/>
  <c r="Q398" i="43" s="1"/>
  <c r="R398" i="43"/>
  <c r="S398" i="43" s="1"/>
  <c r="P399" i="43"/>
  <c r="Q399" i="43" s="1"/>
  <c r="R399" i="43"/>
  <c r="S399" i="43" s="1"/>
  <c r="P400" i="43"/>
  <c r="Q400" i="43" s="1"/>
  <c r="R400" i="43"/>
  <c r="S400" i="43" s="1"/>
  <c r="P401" i="43"/>
  <c r="Q401" i="43" s="1"/>
  <c r="R401" i="43"/>
  <c r="S401" i="43" s="1"/>
  <c r="P402" i="43"/>
  <c r="Q402" i="43" s="1"/>
  <c r="R402" i="43"/>
  <c r="S402" i="43" s="1"/>
  <c r="P403" i="43"/>
  <c r="Q403" i="43" s="1"/>
  <c r="R403" i="43"/>
  <c r="S403" i="43" s="1"/>
  <c r="P404" i="43"/>
  <c r="Q404" i="43" s="1"/>
  <c r="R404" i="43"/>
  <c r="S404" i="43" s="1"/>
  <c r="P405" i="43"/>
  <c r="Q405" i="43" s="1"/>
  <c r="R405" i="43"/>
  <c r="S405" i="43" s="1"/>
  <c r="P406" i="43"/>
  <c r="Q406" i="43" s="1"/>
  <c r="R406" i="43"/>
  <c r="S406" i="43" s="1"/>
  <c r="P407" i="43"/>
  <c r="Q407" i="43" s="1"/>
  <c r="R407" i="43"/>
  <c r="S407" i="43" s="1"/>
  <c r="P408" i="43"/>
  <c r="Q408" i="43" s="1"/>
  <c r="R408" i="43"/>
  <c r="S408" i="43" s="1"/>
  <c r="P409" i="43"/>
  <c r="Q409" i="43" s="1"/>
  <c r="R409" i="43"/>
  <c r="S409" i="43" s="1"/>
  <c r="P410" i="43"/>
  <c r="Q410" i="43" s="1"/>
  <c r="R410" i="43"/>
  <c r="S410" i="43" s="1"/>
  <c r="P411" i="43"/>
  <c r="Q411" i="43" s="1"/>
  <c r="R411" i="43"/>
  <c r="S411" i="43" s="1"/>
  <c r="P412" i="43"/>
  <c r="Q412" i="43" s="1"/>
  <c r="R412" i="43"/>
  <c r="S412" i="43" s="1"/>
  <c r="P413" i="43"/>
  <c r="Q413" i="43" s="1"/>
  <c r="R413" i="43"/>
  <c r="S413" i="43" s="1"/>
  <c r="P414" i="43"/>
  <c r="Q414" i="43" s="1"/>
  <c r="R414" i="43"/>
  <c r="S414" i="43" s="1"/>
  <c r="P415" i="43"/>
  <c r="Q415" i="43" s="1"/>
  <c r="R415" i="43"/>
  <c r="S415" i="43" s="1"/>
  <c r="P416" i="43"/>
  <c r="Q416" i="43" s="1"/>
  <c r="R416" i="43"/>
  <c r="S416" i="43" s="1"/>
  <c r="P417" i="43"/>
  <c r="Q417" i="43" s="1"/>
  <c r="R417" i="43"/>
  <c r="S417" i="43" s="1"/>
  <c r="P418" i="43"/>
  <c r="Q418" i="43" s="1"/>
  <c r="R418" i="43"/>
  <c r="S418" i="43" s="1"/>
  <c r="P419" i="43"/>
  <c r="Q419" i="43" s="1"/>
  <c r="R419" i="43"/>
  <c r="S419" i="43" s="1"/>
  <c r="P420" i="43"/>
  <c r="Q420" i="43" s="1"/>
  <c r="R420" i="43"/>
  <c r="S420" i="43" s="1"/>
  <c r="P421" i="43"/>
  <c r="Q421" i="43" s="1"/>
  <c r="R421" i="43"/>
  <c r="S421" i="43" s="1"/>
  <c r="P422" i="43"/>
  <c r="Q422" i="43" s="1"/>
  <c r="R422" i="43"/>
  <c r="S422" i="43" s="1"/>
  <c r="P423" i="43"/>
  <c r="Q423" i="43" s="1"/>
  <c r="R423" i="43"/>
  <c r="S423" i="43" s="1"/>
  <c r="P424" i="43"/>
  <c r="Q424" i="43" s="1"/>
  <c r="R424" i="43"/>
  <c r="S424" i="43" s="1"/>
  <c r="P425" i="43"/>
  <c r="Q425" i="43" s="1"/>
  <c r="R425" i="43"/>
  <c r="S425" i="43" s="1"/>
  <c r="P426" i="43"/>
  <c r="Q426" i="43" s="1"/>
  <c r="R426" i="43"/>
  <c r="S426" i="43" s="1"/>
  <c r="P427" i="43"/>
  <c r="Q427" i="43" s="1"/>
  <c r="R427" i="43"/>
  <c r="S427" i="43" s="1"/>
  <c r="P428" i="43"/>
  <c r="Q428" i="43" s="1"/>
  <c r="R428" i="43"/>
  <c r="S428" i="43" s="1"/>
  <c r="P429" i="43"/>
  <c r="Q429" i="43" s="1"/>
  <c r="R429" i="43"/>
  <c r="S429" i="43" s="1"/>
  <c r="P430" i="43"/>
  <c r="Q430" i="43" s="1"/>
  <c r="R430" i="43"/>
  <c r="S430" i="43" s="1"/>
  <c r="P431" i="43"/>
  <c r="Q431" i="43" s="1"/>
  <c r="R431" i="43"/>
  <c r="S431" i="43" s="1"/>
  <c r="P432" i="43"/>
  <c r="Q432" i="43" s="1"/>
  <c r="R432" i="43"/>
  <c r="S432" i="43" s="1"/>
  <c r="P433" i="43"/>
  <c r="Q433" i="43" s="1"/>
  <c r="R433" i="43"/>
  <c r="S433" i="43" s="1"/>
  <c r="P434" i="43"/>
  <c r="Q434" i="43" s="1"/>
  <c r="R434" i="43"/>
  <c r="S434" i="43" s="1"/>
  <c r="P435" i="43"/>
  <c r="Q435" i="43" s="1"/>
  <c r="R435" i="43"/>
  <c r="S435" i="43" s="1"/>
  <c r="P436" i="43"/>
  <c r="Q436" i="43" s="1"/>
  <c r="R436" i="43"/>
  <c r="S436" i="43" s="1"/>
  <c r="P437" i="43"/>
  <c r="Q437" i="43" s="1"/>
  <c r="R437" i="43"/>
  <c r="S437" i="43" s="1"/>
  <c r="P438" i="43"/>
  <c r="Q438" i="43" s="1"/>
  <c r="R438" i="43"/>
  <c r="S438" i="43" s="1"/>
  <c r="P439" i="43"/>
  <c r="Q439" i="43" s="1"/>
  <c r="R439" i="43"/>
  <c r="S439" i="43" s="1"/>
  <c r="P440" i="43"/>
  <c r="Q440" i="43" s="1"/>
  <c r="R440" i="43"/>
  <c r="S440" i="43" s="1"/>
  <c r="P441" i="43"/>
  <c r="Q441" i="43" s="1"/>
  <c r="R441" i="43"/>
  <c r="S441" i="43" s="1"/>
  <c r="P442" i="43"/>
  <c r="Q442" i="43" s="1"/>
  <c r="R442" i="43"/>
  <c r="S442" i="43" s="1"/>
  <c r="P443" i="43"/>
  <c r="Q443" i="43" s="1"/>
  <c r="R443" i="43"/>
  <c r="S443" i="43" s="1"/>
  <c r="P444" i="43"/>
  <c r="Q444" i="43" s="1"/>
  <c r="R444" i="43"/>
  <c r="S444" i="43" s="1"/>
  <c r="P445" i="43"/>
  <c r="Q445" i="43" s="1"/>
  <c r="R445" i="43"/>
  <c r="S445" i="43" s="1"/>
  <c r="P446" i="43"/>
  <c r="Q446" i="43" s="1"/>
  <c r="R446" i="43"/>
  <c r="S446" i="43" s="1"/>
  <c r="P447" i="43"/>
  <c r="Q447" i="43" s="1"/>
  <c r="R447" i="43"/>
  <c r="S447" i="43" s="1"/>
  <c r="P448" i="43"/>
  <c r="Q448" i="43" s="1"/>
  <c r="R448" i="43"/>
  <c r="S448" i="43" s="1"/>
  <c r="P449" i="43"/>
  <c r="Q449" i="43" s="1"/>
  <c r="R449" i="43"/>
  <c r="S449" i="43" s="1"/>
  <c r="P450" i="43"/>
  <c r="Q450" i="43" s="1"/>
  <c r="R450" i="43"/>
  <c r="S450" i="43" s="1"/>
  <c r="P451" i="43"/>
  <c r="Q451" i="43" s="1"/>
  <c r="R451" i="43"/>
  <c r="S451" i="43" s="1"/>
  <c r="P452" i="43"/>
  <c r="Q452" i="43" s="1"/>
  <c r="R452" i="43"/>
  <c r="S452" i="43" s="1"/>
  <c r="P453" i="43"/>
  <c r="Q453" i="43" s="1"/>
  <c r="R453" i="43"/>
  <c r="S453" i="43" s="1"/>
  <c r="P454" i="43"/>
  <c r="Q454" i="43" s="1"/>
  <c r="R454" i="43"/>
  <c r="S454" i="43" s="1"/>
  <c r="P455" i="43"/>
  <c r="Q455" i="43" s="1"/>
  <c r="R455" i="43"/>
  <c r="S455" i="43" s="1"/>
  <c r="P456" i="43"/>
  <c r="Q456" i="43" s="1"/>
  <c r="R456" i="43"/>
  <c r="S456" i="43" s="1"/>
  <c r="P457" i="43"/>
  <c r="Q457" i="43" s="1"/>
  <c r="R457" i="43"/>
  <c r="S457" i="43" s="1"/>
  <c r="P458" i="43"/>
  <c r="Q458" i="43" s="1"/>
  <c r="R458" i="43"/>
  <c r="S458" i="43" s="1"/>
  <c r="P459" i="43"/>
  <c r="Q459" i="43" s="1"/>
  <c r="R459" i="43"/>
  <c r="S459" i="43" s="1"/>
  <c r="P460" i="43"/>
  <c r="Q460" i="43" s="1"/>
  <c r="R460" i="43"/>
  <c r="S460" i="43" s="1"/>
  <c r="P461" i="43"/>
  <c r="Q461" i="43" s="1"/>
  <c r="R461" i="43"/>
  <c r="S461" i="43" s="1"/>
  <c r="P462" i="43"/>
  <c r="Q462" i="43" s="1"/>
  <c r="R462" i="43"/>
  <c r="S462" i="43" s="1"/>
  <c r="P463" i="43"/>
  <c r="Q463" i="43" s="1"/>
  <c r="R463" i="43"/>
  <c r="S463" i="43" s="1"/>
  <c r="P464" i="43"/>
  <c r="Q464" i="43" s="1"/>
  <c r="R464" i="43"/>
  <c r="S464" i="43" s="1"/>
  <c r="P465" i="43"/>
  <c r="Q465" i="43" s="1"/>
  <c r="R465" i="43"/>
  <c r="S465" i="43" s="1"/>
  <c r="P466" i="43"/>
  <c r="Q466" i="43" s="1"/>
  <c r="R466" i="43"/>
  <c r="S466" i="43" s="1"/>
  <c r="P467" i="43"/>
  <c r="Q467" i="43" s="1"/>
  <c r="R467" i="43"/>
  <c r="S467" i="43" s="1"/>
  <c r="P468" i="43"/>
  <c r="Q468" i="43" s="1"/>
  <c r="R468" i="43"/>
  <c r="S468" i="43" s="1"/>
  <c r="P469" i="43"/>
  <c r="Q469" i="43" s="1"/>
  <c r="R469" i="43"/>
  <c r="S469" i="43" s="1"/>
  <c r="P470" i="43"/>
  <c r="Q470" i="43" s="1"/>
  <c r="R470" i="43"/>
  <c r="S470" i="43" s="1"/>
  <c r="P471" i="43"/>
  <c r="Q471" i="43" s="1"/>
  <c r="R471" i="43"/>
  <c r="S471" i="43" s="1"/>
  <c r="P472" i="43"/>
  <c r="Q472" i="43" s="1"/>
  <c r="R472" i="43"/>
  <c r="S472" i="43" s="1"/>
  <c r="P473" i="43"/>
  <c r="Q473" i="43" s="1"/>
  <c r="R473" i="43"/>
  <c r="S473" i="43" s="1"/>
  <c r="P474" i="43"/>
  <c r="Q474" i="43" s="1"/>
  <c r="R474" i="43"/>
  <c r="S474" i="43" s="1"/>
  <c r="P475" i="43"/>
  <c r="Q475" i="43" s="1"/>
  <c r="R475" i="43"/>
  <c r="S475" i="43" s="1"/>
  <c r="P476" i="43"/>
  <c r="Q476" i="43" s="1"/>
  <c r="R476" i="43"/>
  <c r="S476" i="43" s="1"/>
  <c r="P477" i="43"/>
  <c r="Q477" i="43" s="1"/>
  <c r="R477" i="43"/>
  <c r="S477" i="43" s="1"/>
  <c r="P478" i="43"/>
  <c r="Q478" i="43" s="1"/>
  <c r="R478" i="43"/>
  <c r="S478" i="43" s="1"/>
  <c r="P479" i="43"/>
  <c r="Q479" i="43" s="1"/>
  <c r="R479" i="43"/>
  <c r="S479" i="43" s="1"/>
  <c r="P480" i="43"/>
  <c r="Q480" i="43" s="1"/>
  <c r="R480" i="43"/>
  <c r="S480" i="43" s="1"/>
  <c r="P481" i="43"/>
  <c r="Q481" i="43" s="1"/>
  <c r="R481" i="43"/>
  <c r="S481" i="43" s="1"/>
  <c r="P482" i="43"/>
  <c r="Q482" i="43" s="1"/>
  <c r="R482" i="43"/>
  <c r="S482" i="43" s="1"/>
  <c r="P483" i="43"/>
  <c r="Q483" i="43" s="1"/>
  <c r="R483" i="43"/>
  <c r="S483" i="43" s="1"/>
  <c r="P484" i="43"/>
  <c r="Q484" i="43" s="1"/>
  <c r="R484" i="43"/>
  <c r="S484" i="43" s="1"/>
  <c r="P485" i="43"/>
  <c r="Q485" i="43" s="1"/>
  <c r="R485" i="43"/>
  <c r="S485" i="43" s="1"/>
  <c r="P486" i="43"/>
  <c r="Q486" i="43" s="1"/>
  <c r="R486" i="43"/>
  <c r="S486" i="43" s="1"/>
  <c r="P487" i="43"/>
  <c r="Q487" i="43" s="1"/>
  <c r="R487" i="43"/>
  <c r="S487" i="43" s="1"/>
  <c r="P488" i="43"/>
  <c r="Q488" i="43" s="1"/>
  <c r="R488" i="43"/>
  <c r="S488" i="43" s="1"/>
  <c r="P489" i="43"/>
  <c r="Q489" i="43" s="1"/>
  <c r="R489" i="43"/>
  <c r="S489" i="43" s="1"/>
  <c r="P490" i="43"/>
  <c r="Q490" i="43" s="1"/>
  <c r="R490" i="43"/>
  <c r="S490" i="43" s="1"/>
  <c r="P491" i="43"/>
  <c r="Q491" i="43" s="1"/>
  <c r="R491" i="43"/>
  <c r="S491" i="43" s="1"/>
  <c r="P492" i="43"/>
  <c r="Q492" i="43" s="1"/>
  <c r="R492" i="43"/>
  <c r="S492" i="43" s="1"/>
  <c r="P493" i="43"/>
  <c r="Q493" i="43" s="1"/>
  <c r="R493" i="43"/>
  <c r="S493" i="43" s="1"/>
  <c r="P494" i="43"/>
  <c r="Q494" i="43" s="1"/>
  <c r="R494" i="43"/>
  <c r="S494" i="43" s="1"/>
  <c r="P495" i="43"/>
  <c r="Q495" i="43" s="1"/>
  <c r="R495" i="43"/>
  <c r="S495" i="43" s="1"/>
  <c r="P496" i="43"/>
  <c r="Q496" i="43" s="1"/>
  <c r="R496" i="43"/>
  <c r="S496" i="43" s="1"/>
  <c r="P497" i="43"/>
  <c r="Q497" i="43" s="1"/>
  <c r="R497" i="43"/>
  <c r="S497" i="43" s="1"/>
  <c r="P498" i="43"/>
  <c r="Q498" i="43" s="1"/>
  <c r="R498" i="43"/>
  <c r="S498" i="43" s="1"/>
  <c r="P499" i="43"/>
  <c r="Q499" i="43" s="1"/>
  <c r="R499" i="43"/>
  <c r="S499" i="43" s="1"/>
  <c r="P500" i="43"/>
  <c r="Q500" i="43" s="1"/>
  <c r="R500" i="43"/>
  <c r="S500" i="43" s="1"/>
  <c r="P501" i="43"/>
  <c r="Q501" i="43" s="1"/>
  <c r="R501" i="43"/>
  <c r="S501" i="43" s="1"/>
  <c r="P502" i="43"/>
  <c r="Q502" i="43" s="1"/>
  <c r="R502" i="43"/>
  <c r="S502" i="43" s="1"/>
  <c r="P503" i="43"/>
  <c r="Q503" i="43" s="1"/>
  <c r="R503" i="43"/>
  <c r="S503" i="43" s="1"/>
  <c r="P504" i="43"/>
  <c r="Q504" i="43" s="1"/>
  <c r="R504" i="43"/>
  <c r="S504" i="43" s="1"/>
  <c r="P505" i="43"/>
  <c r="Q505" i="43" s="1"/>
  <c r="R505" i="43"/>
  <c r="S505" i="43" s="1"/>
  <c r="P506" i="43"/>
  <c r="Q506" i="43" s="1"/>
  <c r="R506" i="43"/>
  <c r="S506" i="43" s="1"/>
  <c r="P507" i="43"/>
  <c r="Q507" i="43" s="1"/>
  <c r="R507" i="43"/>
  <c r="S507" i="43" s="1"/>
  <c r="P508" i="43"/>
  <c r="Q508" i="43" s="1"/>
  <c r="R508" i="43"/>
  <c r="S508" i="43" s="1"/>
  <c r="P509" i="43"/>
  <c r="Q509" i="43" s="1"/>
  <c r="R509" i="43"/>
  <c r="S509" i="43" s="1"/>
  <c r="P510" i="43"/>
  <c r="Q510" i="43" s="1"/>
  <c r="R510" i="43"/>
  <c r="S510" i="43" s="1"/>
  <c r="P511" i="43"/>
  <c r="Q511" i="43" s="1"/>
  <c r="R511" i="43"/>
  <c r="S511" i="43" s="1"/>
  <c r="P512" i="43"/>
  <c r="Q512" i="43" s="1"/>
  <c r="R512" i="43"/>
  <c r="S512" i="43" s="1"/>
  <c r="P513" i="43"/>
  <c r="Q513" i="43" s="1"/>
  <c r="R513" i="43"/>
  <c r="S513" i="43" s="1"/>
  <c r="P514" i="43"/>
  <c r="Q514" i="43" s="1"/>
  <c r="R514" i="43"/>
  <c r="S514" i="43" s="1"/>
  <c r="P515" i="43"/>
  <c r="Q515" i="43" s="1"/>
  <c r="R515" i="43"/>
  <c r="S515" i="43" s="1"/>
  <c r="P516" i="43"/>
  <c r="Q516" i="43" s="1"/>
  <c r="R516" i="43"/>
  <c r="S516" i="43" s="1"/>
  <c r="P517" i="43"/>
  <c r="Q517" i="43" s="1"/>
  <c r="R517" i="43"/>
  <c r="S517" i="43" s="1"/>
  <c r="P518" i="43"/>
  <c r="Q518" i="43" s="1"/>
  <c r="R518" i="43"/>
  <c r="S518" i="43" s="1"/>
  <c r="P519" i="43"/>
  <c r="Q519" i="43" s="1"/>
  <c r="R519" i="43"/>
  <c r="S519" i="43" s="1"/>
  <c r="P520" i="43"/>
  <c r="Q520" i="43" s="1"/>
  <c r="R520" i="43"/>
  <c r="S520" i="43" s="1"/>
  <c r="P521" i="43"/>
  <c r="Q521" i="43" s="1"/>
  <c r="R521" i="43"/>
  <c r="S521" i="43" s="1"/>
  <c r="P522" i="43"/>
  <c r="Q522" i="43" s="1"/>
  <c r="R522" i="43"/>
  <c r="S522" i="43" s="1"/>
  <c r="P523" i="43"/>
  <c r="Q523" i="43" s="1"/>
  <c r="R523" i="43"/>
  <c r="S523" i="43" s="1"/>
  <c r="P524" i="43"/>
  <c r="Q524" i="43" s="1"/>
  <c r="R524" i="43"/>
  <c r="S524" i="43" s="1"/>
  <c r="P525" i="43"/>
  <c r="Q525" i="43" s="1"/>
  <c r="R525" i="43"/>
  <c r="S525" i="43" s="1"/>
  <c r="P526" i="43"/>
  <c r="Q526" i="43" s="1"/>
  <c r="R526" i="43"/>
  <c r="S526" i="43" s="1"/>
  <c r="P527" i="43"/>
  <c r="Q527" i="43" s="1"/>
  <c r="R527" i="43"/>
  <c r="S527" i="43" s="1"/>
  <c r="P528" i="43"/>
  <c r="Q528" i="43" s="1"/>
  <c r="R528" i="43"/>
  <c r="S528" i="43" s="1"/>
  <c r="P529" i="43"/>
  <c r="Q529" i="43" s="1"/>
  <c r="R529" i="43"/>
  <c r="S529" i="43" s="1"/>
  <c r="P530" i="43"/>
  <c r="Q530" i="43" s="1"/>
  <c r="R530" i="43"/>
  <c r="S530" i="43" s="1"/>
  <c r="P531" i="43"/>
  <c r="Q531" i="43" s="1"/>
  <c r="R531" i="43"/>
  <c r="S531" i="43" s="1"/>
  <c r="P532" i="43"/>
  <c r="Q532" i="43" s="1"/>
  <c r="R532" i="43"/>
  <c r="S532" i="43" s="1"/>
  <c r="P533" i="43"/>
  <c r="Q533" i="43" s="1"/>
  <c r="R533" i="43"/>
  <c r="S533" i="43" s="1"/>
  <c r="P534" i="43"/>
  <c r="Q534" i="43" s="1"/>
  <c r="R534" i="43"/>
  <c r="S534" i="43" s="1"/>
  <c r="P535" i="43"/>
  <c r="Q535" i="43" s="1"/>
  <c r="R535" i="43"/>
  <c r="S535" i="43" s="1"/>
  <c r="P536" i="43"/>
  <c r="Q536" i="43" s="1"/>
  <c r="R536" i="43"/>
  <c r="S536" i="43" s="1"/>
  <c r="P537" i="43"/>
  <c r="Q537" i="43" s="1"/>
  <c r="R537" i="43"/>
  <c r="S537" i="43" s="1"/>
  <c r="P538" i="43"/>
  <c r="Q538" i="43" s="1"/>
  <c r="R538" i="43"/>
  <c r="S538" i="43" s="1"/>
  <c r="P539" i="43"/>
  <c r="Q539" i="43" s="1"/>
  <c r="R539" i="43"/>
  <c r="S539" i="43" s="1"/>
  <c r="P540" i="43"/>
  <c r="Q540" i="43" s="1"/>
  <c r="R540" i="43"/>
  <c r="S540" i="43" s="1"/>
  <c r="P541" i="43"/>
  <c r="Q541" i="43" s="1"/>
  <c r="R541" i="43"/>
  <c r="S541" i="43" s="1"/>
  <c r="P542" i="43"/>
  <c r="Q542" i="43" s="1"/>
  <c r="R542" i="43"/>
  <c r="S542" i="43" s="1"/>
  <c r="P543" i="43"/>
  <c r="Q543" i="43" s="1"/>
  <c r="R543" i="43"/>
  <c r="S543" i="43" s="1"/>
  <c r="P544" i="43"/>
  <c r="Q544" i="43" s="1"/>
  <c r="R544" i="43"/>
  <c r="S544" i="43" s="1"/>
  <c r="P545" i="43"/>
  <c r="Q545" i="43" s="1"/>
  <c r="R545" i="43"/>
  <c r="S545" i="43" s="1"/>
  <c r="P546" i="43"/>
  <c r="Q546" i="43" s="1"/>
  <c r="R546" i="43"/>
  <c r="S546" i="43" s="1"/>
  <c r="P547" i="43"/>
  <c r="Q547" i="43" s="1"/>
  <c r="R547" i="43"/>
  <c r="S547" i="43" s="1"/>
  <c r="P548" i="43"/>
  <c r="Q548" i="43" s="1"/>
  <c r="R548" i="43"/>
  <c r="S548" i="43" s="1"/>
  <c r="P549" i="43"/>
  <c r="Q549" i="43" s="1"/>
  <c r="R549" i="43"/>
  <c r="S549" i="43" s="1"/>
  <c r="P550" i="43"/>
  <c r="Q550" i="43" s="1"/>
  <c r="R550" i="43"/>
  <c r="S550" i="43" s="1"/>
  <c r="P551" i="43"/>
  <c r="Q551" i="43" s="1"/>
  <c r="R551" i="43"/>
  <c r="S551" i="43" s="1"/>
  <c r="P552" i="43"/>
  <c r="Q552" i="43" s="1"/>
  <c r="R552" i="43"/>
  <c r="S552" i="43" s="1"/>
  <c r="P553" i="43"/>
  <c r="Q553" i="43" s="1"/>
  <c r="R553" i="43"/>
  <c r="S553" i="43" s="1"/>
  <c r="P554" i="43"/>
  <c r="Q554" i="43" s="1"/>
  <c r="R554" i="43"/>
  <c r="S554" i="43" s="1"/>
  <c r="P555" i="43"/>
  <c r="Q555" i="43" s="1"/>
  <c r="R555" i="43"/>
  <c r="S555" i="43" s="1"/>
  <c r="P556" i="43"/>
  <c r="Q556" i="43" s="1"/>
  <c r="R556" i="43"/>
  <c r="S556" i="43" s="1"/>
  <c r="P557" i="43"/>
  <c r="Q557" i="43" s="1"/>
  <c r="R557" i="43"/>
  <c r="S557" i="43" s="1"/>
  <c r="P558" i="43"/>
  <c r="Q558" i="43" s="1"/>
  <c r="R558" i="43"/>
  <c r="S558" i="43" s="1"/>
  <c r="P559" i="43"/>
  <c r="Q559" i="43" s="1"/>
  <c r="R559" i="43"/>
  <c r="S559" i="43" s="1"/>
  <c r="P560" i="43"/>
  <c r="Q560" i="43" s="1"/>
  <c r="R560" i="43"/>
  <c r="S560" i="43" s="1"/>
  <c r="P561" i="43"/>
  <c r="Q561" i="43" s="1"/>
  <c r="R561" i="43"/>
  <c r="S561" i="43" s="1"/>
  <c r="P562" i="43"/>
  <c r="Q562" i="43" s="1"/>
  <c r="R562" i="43"/>
  <c r="S562" i="43" s="1"/>
  <c r="P563" i="43"/>
  <c r="Q563" i="43" s="1"/>
  <c r="R563" i="43"/>
  <c r="S563" i="43" s="1"/>
  <c r="P564" i="43"/>
  <c r="Q564" i="43" s="1"/>
  <c r="R564" i="43"/>
  <c r="S564" i="43" s="1"/>
  <c r="P565" i="43"/>
  <c r="Q565" i="43" s="1"/>
  <c r="R565" i="43"/>
  <c r="S565" i="43" s="1"/>
  <c r="P566" i="43"/>
  <c r="Q566" i="43" s="1"/>
  <c r="R566" i="43"/>
  <c r="S566" i="43" s="1"/>
  <c r="P567" i="43"/>
  <c r="Q567" i="43" s="1"/>
  <c r="R567" i="43"/>
  <c r="S567" i="43" s="1"/>
  <c r="P568" i="43"/>
  <c r="Q568" i="43" s="1"/>
  <c r="R568" i="43"/>
  <c r="S568" i="43" s="1"/>
  <c r="P569" i="43"/>
  <c r="Q569" i="43" s="1"/>
  <c r="R569" i="43"/>
  <c r="S569" i="43" s="1"/>
  <c r="P570" i="43"/>
  <c r="Q570" i="43" s="1"/>
  <c r="R570" i="43"/>
  <c r="S570" i="43" s="1"/>
  <c r="P571" i="43"/>
  <c r="Q571" i="43" s="1"/>
  <c r="R571" i="43"/>
  <c r="S571" i="43" s="1"/>
  <c r="P572" i="43"/>
  <c r="Q572" i="43" s="1"/>
  <c r="R572" i="43"/>
  <c r="S572" i="43" s="1"/>
  <c r="P573" i="43"/>
  <c r="Q573" i="43" s="1"/>
  <c r="R573" i="43"/>
  <c r="S573" i="43" s="1"/>
  <c r="P574" i="43"/>
  <c r="Q574" i="43" s="1"/>
  <c r="R574" i="43"/>
  <c r="S574" i="43" s="1"/>
  <c r="P575" i="43"/>
  <c r="Q575" i="43" s="1"/>
  <c r="R575" i="43"/>
  <c r="S575" i="43" s="1"/>
  <c r="P576" i="43"/>
  <c r="Q576" i="43" s="1"/>
  <c r="R576" i="43"/>
  <c r="S576" i="43" s="1"/>
  <c r="P577" i="43"/>
  <c r="Q577" i="43" s="1"/>
  <c r="R577" i="43"/>
  <c r="S577" i="43" s="1"/>
  <c r="P578" i="43"/>
  <c r="Q578" i="43" s="1"/>
  <c r="R578" i="43"/>
  <c r="S578" i="43" s="1"/>
  <c r="P579" i="43"/>
  <c r="Q579" i="43" s="1"/>
  <c r="R579" i="43"/>
  <c r="S579" i="43" s="1"/>
  <c r="P580" i="43"/>
  <c r="Q580" i="43" s="1"/>
  <c r="R580" i="43"/>
  <c r="S580" i="43" s="1"/>
  <c r="P581" i="43"/>
  <c r="Q581" i="43" s="1"/>
  <c r="R581" i="43"/>
  <c r="S581" i="43" s="1"/>
  <c r="P582" i="43"/>
  <c r="Q582" i="43" s="1"/>
  <c r="R582" i="43"/>
  <c r="S582" i="43" s="1"/>
  <c r="P583" i="43"/>
  <c r="Q583" i="43" s="1"/>
  <c r="R583" i="43"/>
  <c r="S583" i="43" s="1"/>
  <c r="P584" i="43"/>
  <c r="Q584" i="43" s="1"/>
  <c r="R584" i="43"/>
  <c r="S584" i="43" s="1"/>
  <c r="P585" i="43"/>
  <c r="Q585" i="43" s="1"/>
  <c r="R585" i="43"/>
  <c r="S585" i="43" s="1"/>
  <c r="P586" i="43"/>
  <c r="Q586" i="43" s="1"/>
  <c r="R586" i="43"/>
  <c r="S586" i="43" s="1"/>
  <c r="P587" i="43"/>
  <c r="Q587" i="43" s="1"/>
  <c r="R587" i="43"/>
  <c r="S587" i="43" s="1"/>
  <c r="P588" i="43"/>
  <c r="Q588" i="43" s="1"/>
  <c r="R588" i="43"/>
  <c r="S588" i="43" s="1"/>
  <c r="P589" i="43"/>
  <c r="Q589" i="43" s="1"/>
  <c r="R589" i="43"/>
  <c r="S589" i="43" s="1"/>
  <c r="P590" i="43"/>
  <c r="Q590" i="43" s="1"/>
  <c r="R590" i="43"/>
  <c r="S590" i="43" s="1"/>
  <c r="P591" i="43"/>
  <c r="Q591" i="43" s="1"/>
  <c r="R591" i="43"/>
  <c r="S591" i="43" s="1"/>
  <c r="P592" i="43"/>
  <c r="Q592" i="43" s="1"/>
  <c r="R592" i="43"/>
  <c r="S592" i="43" s="1"/>
  <c r="P593" i="43"/>
  <c r="Q593" i="43" s="1"/>
  <c r="R593" i="43"/>
  <c r="S593" i="43" s="1"/>
  <c r="P594" i="43"/>
  <c r="Q594" i="43" s="1"/>
  <c r="R594" i="43"/>
  <c r="S594" i="43" s="1"/>
  <c r="P595" i="43"/>
  <c r="Q595" i="43" s="1"/>
  <c r="R595" i="43"/>
  <c r="S595" i="43" s="1"/>
  <c r="P596" i="43"/>
  <c r="Q596" i="43" s="1"/>
  <c r="R596" i="43"/>
  <c r="S596" i="43" s="1"/>
  <c r="P597" i="43"/>
  <c r="Q597" i="43" s="1"/>
  <c r="R597" i="43"/>
  <c r="S597" i="43" s="1"/>
  <c r="P598" i="43"/>
  <c r="Q598" i="43" s="1"/>
  <c r="R598" i="43"/>
  <c r="S598" i="43" s="1"/>
  <c r="P599" i="43"/>
  <c r="Q599" i="43" s="1"/>
  <c r="R599" i="43"/>
  <c r="S599" i="43" s="1"/>
  <c r="P600" i="43"/>
  <c r="Q600" i="43" s="1"/>
  <c r="R600" i="43"/>
  <c r="S600" i="43" s="1"/>
  <c r="P601" i="43"/>
  <c r="Q601" i="43" s="1"/>
  <c r="R601" i="43"/>
  <c r="S601" i="43" s="1"/>
  <c r="P602" i="43"/>
  <c r="Q602" i="43" s="1"/>
  <c r="R602" i="43"/>
  <c r="S602" i="43" s="1"/>
  <c r="P603" i="43"/>
  <c r="Q603" i="43" s="1"/>
  <c r="R603" i="43"/>
  <c r="S603" i="43" s="1"/>
  <c r="P604" i="43"/>
  <c r="Q604" i="43" s="1"/>
  <c r="R604" i="43"/>
  <c r="S604" i="43" s="1"/>
  <c r="P605" i="43"/>
  <c r="Q605" i="43" s="1"/>
  <c r="R605" i="43"/>
  <c r="S605" i="43" s="1"/>
  <c r="P606" i="43"/>
  <c r="Q606" i="43" s="1"/>
  <c r="R606" i="43"/>
  <c r="S606" i="43" s="1"/>
  <c r="P607" i="43"/>
  <c r="Q607" i="43" s="1"/>
  <c r="R607" i="43"/>
  <c r="S607" i="43" s="1"/>
  <c r="P608" i="43"/>
  <c r="Q608" i="43" s="1"/>
  <c r="R608" i="43"/>
  <c r="S608" i="43" s="1"/>
  <c r="P609" i="43"/>
  <c r="Q609" i="43" s="1"/>
  <c r="R609" i="43"/>
  <c r="S609" i="43" s="1"/>
  <c r="P610" i="43"/>
  <c r="Q610" i="43" s="1"/>
  <c r="R610" i="43"/>
  <c r="S610" i="43" s="1"/>
  <c r="P611" i="43"/>
  <c r="Q611" i="43" s="1"/>
  <c r="R611" i="43"/>
  <c r="S611" i="43" s="1"/>
  <c r="P612" i="43"/>
  <c r="Q612" i="43" s="1"/>
  <c r="R612" i="43"/>
  <c r="S612" i="43" s="1"/>
  <c r="P613" i="43"/>
  <c r="Q613" i="43" s="1"/>
  <c r="R613" i="43"/>
  <c r="S613" i="43" s="1"/>
  <c r="P614" i="43"/>
  <c r="Q614" i="43" s="1"/>
  <c r="R614" i="43"/>
  <c r="S614" i="43" s="1"/>
  <c r="P615" i="43"/>
  <c r="Q615" i="43" s="1"/>
  <c r="R615" i="43"/>
  <c r="S615" i="43" s="1"/>
  <c r="P616" i="43"/>
  <c r="Q616" i="43" s="1"/>
  <c r="R616" i="43"/>
  <c r="S616" i="43" s="1"/>
  <c r="P617" i="43"/>
  <c r="Q617" i="43" s="1"/>
  <c r="R617" i="43"/>
  <c r="S617" i="43" s="1"/>
  <c r="P618" i="43"/>
  <c r="Q618" i="43" s="1"/>
  <c r="R618" i="43"/>
  <c r="S618" i="43" s="1"/>
  <c r="P619" i="43"/>
  <c r="Q619" i="43" s="1"/>
  <c r="R619" i="43"/>
  <c r="S619" i="43" s="1"/>
  <c r="P620" i="43"/>
  <c r="Q620" i="43" s="1"/>
  <c r="R620" i="43"/>
  <c r="S620" i="43" s="1"/>
  <c r="P621" i="43"/>
  <c r="Q621" i="43" s="1"/>
  <c r="R621" i="43"/>
  <c r="S621" i="43" s="1"/>
  <c r="P622" i="43"/>
  <c r="Q622" i="43" s="1"/>
  <c r="R622" i="43"/>
  <c r="S622" i="43" s="1"/>
  <c r="P623" i="43"/>
  <c r="Q623" i="43" s="1"/>
  <c r="R623" i="43"/>
  <c r="S623" i="43" s="1"/>
  <c r="P624" i="43"/>
  <c r="Q624" i="43" s="1"/>
  <c r="R624" i="43"/>
  <c r="S624" i="43" s="1"/>
  <c r="P625" i="43"/>
  <c r="Q625" i="43" s="1"/>
  <c r="R625" i="43"/>
  <c r="S625" i="43" s="1"/>
  <c r="P626" i="43"/>
  <c r="Q626" i="43" s="1"/>
  <c r="R626" i="43"/>
  <c r="S626" i="43" s="1"/>
  <c r="P627" i="43"/>
  <c r="Q627" i="43" s="1"/>
  <c r="R627" i="43"/>
  <c r="S627" i="43" s="1"/>
  <c r="P628" i="43"/>
  <c r="Q628" i="43" s="1"/>
  <c r="R628" i="43"/>
  <c r="S628" i="43" s="1"/>
  <c r="P629" i="43"/>
  <c r="Q629" i="43" s="1"/>
  <c r="R629" i="43"/>
  <c r="S629" i="43" s="1"/>
  <c r="P630" i="43"/>
  <c r="Q630" i="43" s="1"/>
  <c r="R630" i="43"/>
  <c r="S630" i="43" s="1"/>
  <c r="P631" i="43"/>
  <c r="Q631" i="43" s="1"/>
  <c r="R631" i="43"/>
  <c r="S631" i="43" s="1"/>
  <c r="P632" i="43"/>
  <c r="Q632" i="43" s="1"/>
  <c r="R632" i="43"/>
  <c r="S632" i="43" s="1"/>
  <c r="P633" i="43"/>
  <c r="Q633" i="43" s="1"/>
  <c r="R633" i="43"/>
  <c r="S633" i="43" s="1"/>
  <c r="P634" i="43"/>
  <c r="Q634" i="43" s="1"/>
  <c r="R634" i="43"/>
  <c r="S634" i="43" s="1"/>
  <c r="P635" i="43"/>
  <c r="Q635" i="43" s="1"/>
  <c r="R635" i="43"/>
  <c r="S635" i="43" s="1"/>
  <c r="P636" i="43"/>
  <c r="Q636" i="43" s="1"/>
  <c r="R636" i="43"/>
  <c r="S636" i="43" s="1"/>
  <c r="P637" i="43"/>
  <c r="Q637" i="43" s="1"/>
  <c r="R637" i="43"/>
  <c r="S637" i="43" s="1"/>
  <c r="P638" i="43"/>
  <c r="Q638" i="43" s="1"/>
  <c r="R638" i="43"/>
  <c r="S638" i="43" s="1"/>
  <c r="P639" i="43"/>
  <c r="Q639" i="43" s="1"/>
  <c r="R639" i="43"/>
  <c r="S639" i="43" s="1"/>
  <c r="P640" i="43"/>
  <c r="Q640" i="43" s="1"/>
  <c r="R640" i="43"/>
  <c r="S640" i="43" s="1"/>
  <c r="P641" i="43"/>
  <c r="Q641" i="43" s="1"/>
  <c r="R641" i="43"/>
  <c r="S641" i="43" s="1"/>
  <c r="P642" i="43"/>
  <c r="Q642" i="43" s="1"/>
  <c r="R642" i="43"/>
  <c r="S642" i="43" s="1"/>
  <c r="P643" i="43"/>
  <c r="Q643" i="43" s="1"/>
  <c r="R643" i="43"/>
  <c r="S643" i="43" s="1"/>
  <c r="P644" i="43"/>
  <c r="Q644" i="43" s="1"/>
  <c r="R644" i="43"/>
  <c r="S644" i="43" s="1"/>
  <c r="P645" i="43"/>
  <c r="Q645" i="43" s="1"/>
  <c r="R645" i="43"/>
  <c r="S645" i="43" s="1"/>
  <c r="P646" i="43"/>
  <c r="Q646" i="43" s="1"/>
  <c r="R646" i="43"/>
  <c r="S646" i="43" s="1"/>
  <c r="P647" i="43"/>
  <c r="Q647" i="43" s="1"/>
  <c r="R647" i="43"/>
  <c r="S647" i="43" s="1"/>
  <c r="P648" i="43"/>
  <c r="Q648" i="43" s="1"/>
  <c r="R648" i="43"/>
  <c r="S648" i="43" s="1"/>
  <c r="P649" i="43"/>
  <c r="Q649" i="43" s="1"/>
  <c r="R649" i="43"/>
  <c r="S649" i="43" s="1"/>
  <c r="P650" i="43"/>
  <c r="Q650" i="43" s="1"/>
  <c r="R650" i="43"/>
  <c r="S650" i="43" s="1"/>
  <c r="P651" i="43"/>
  <c r="Q651" i="43" s="1"/>
  <c r="R651" i="43"/>
  <c r="S651" i="43" s="1"/>
  <c r="P652" i="43"/>
  <c r="Q652" i="43" s="1"/>
  <c r="R652" i="43"/>
  <c r="S652" i="43" s="1"/>
  <c r="P653" i="43"/>
  <c r="Q653" i="43" s="1"/>
  <c r="R653" i="43"/>
  <c r="S653" i="43" s="1"/>
  <c r="P654" i="43"/>
  <c r="Q654" i="43" s="1"/>
  <c r="R654" i="43"/>
  <c r="S654" i="43" s="1"/>
  <c r="P655" i="43"/>
  <c r="Q655" i="43" s="1"/>
  <c r="R655" i="43"/>
  <c r="S655" i="43" s="1"/>
  <c r="P656" i="43"/>
  <c r="Q656" i="43" s="1"/>
  <c r="R656" i="43"/>
  <c r="S656" i="43" s="1"/>
  <c r="P657" i="43"/>
  <c r="Q657" i="43" s="1"/>
  <c r="R657" i="43"/>
  <c r="S657" i="43" s="1"/>
  <c r="P658" i="43"/>
  <c r="Q658" i="43" s="1"/>
  <c r="R658" i="43"/>
  <c r="S658" i="43" s="1"/>
  <c r="P659" i="43"/>
  <c r="Q659" i="43" s="1"/>
  <c r="R659" i="43"/>
  <c r="S659" i="43" s="1"/>
  <c r="P660" i="43"/>
  <c r="Q660" i="43" s="1"/>
  <c r="R660" i="43"/>
  <c r="S660" i="43" s="1"/>
  <c r="P661" i="43"/>
  <c r="Q661" i="43" s="1"/>
  <c r="R661" i="43"/>
  <c r="S661" i="43" s="1"/>
  <c r="P662" i="43"/>
  <c r="Q662" i="43" s="1"/>
  <c r="R662" i="43"/>
  <c r="S662" i="43" s="1"/>
  <c r="P663" i="43"/>
  <c r="Q663" i="43" s="1"/>
  <c r="R663" i="43"/>
  <c r="S663" i="43" s="1"/>
  <c r="P664" i="43"/>
  <c r="Q664" i="43" s="1"/>
  <c r="R664" i="43"/>
  <c r="S664" i="43" s="1"/>
  <c r="P665" i="43"/>
  <c r="Q665" i="43" s="1"/>
  <c r="R665" i="43"/>
  <c r="S665" i="43" s="1"/>
  <c r="P666" i="43"/>
  <c r="Q666" i="43" s="1"/>
  <c r="R666" i="43"/>
  <c r="S666" i="43" s="1"/>
  <c r="P667" i="43"/>
  <c r="Q667" i="43" s="1"/>
  <c r="R667" i="43"/>
  <c r="S667" i="43" s="1"/>
  <c r="P668" i="43"/>
  <c r="Q668" i="43" s="1"/>
  <c r="R668" i="43"/>
  <c r="S668" i="43" s="1"/>
  <c r="P669" i="43"/>
  <c r="Q669" i="43" s="1"/>
  <c r="R669" i="43"/>
  <c r="S669" i="43" s="1"/>
  <c r="P670" i="43"/>
  <c r="Q670" i="43" s="1"/>
  <c r="R670" i="43"/>
  <c r="S670" i="43" s="1"/>
  <c r="P671" i="43"/>
  <c r="Q671" i="43" s="1"/>
  <c r="R671" i="43"/>
  <c r="S671" i="43" s="1"/>
  <c r="P672" i="43"/>
  <c r="Q672" i="43" s="1"/>
  <c r="R672" i="43"/>
  <c r="S672" i="43" s="1"/>
  <c r="P673" i="43"/>
  <c r="Q673" i="43" s="1"/>
  <c r="R673" i="43"/>
  <c r="S673" i="43" s="1"/>
  <c r="P674" i="43"/>
  <c r="Q674" i="43" s="1"/>
  <c r="R674" i="43"/>
  <c r="S674" i="43" s="1"/>
  <c r="P675" i="43"/>
  <c r="Q675" i="43" s="1"/>
  <c r="R675" i="43"/>
  <c r="S675" i="43" s="1"/>
  <c r="P676" i="43"/>
  <c r="Q676" i="43" s="1"/>
  <c r="R676" i="43"/>
  <c r="S676" i="43" s="1"/>
  <c r="P677" i="43"/>
  <c r="Q677" i="43" s="1"/>
  <c r="R677" i="43"/>
  <c r="S677" i="43" s="1"/>
  <c r="P678" i="43"/>
  <c r="Q678" i="43" s="1"/>
  <c r="R678" i="43"/>
  <c r="S678" i="43" s="1"/>
  <c r="P679" i="43"/>
  <c r="Q679" i="43" s="1"/>
  <c r="R679" i="43"/>
  <c r="S679" i="43" s="1"/>
  <c r="P680" i="43"/>
  <c r="Q680" i="43" s="1"/>
  <c r="R680" i="43"/>
  <c r="S680" i="43" s="1"/>
  <c r="P681" i="43"/>
  <c r="Q681" i="43" s="1"/>
  <c r="R681" i="43"/>
  <c r="S681" i="43" s="1"/>
  <c r="P682" i="43"/>
  <c r="Q682" i="43" s="1"/>
  <c r="R682" i="43"/>
  <c r="S682" i="43" s="1"/>
  <c r="P683" i="43"/>
  <c r="Q683" i="43" s="1"/>
  <c r="R683" i="43"/>
  <c r="S683" i="43" s="1"/>
  <c r="P684" i="43"/>
  <c r="Q684" i="43" s="1"/>
  <c r="R684" i="43"/>
  <c r="S684" i="43" s="1"/>
  <c r="P685" i="43"/>
  <c r="Q685" i="43" s="1"/>
  <c r="R685" i="43"/>
  <c r="S685" i="43" s="1"/>
  <c r="P686" i="43"/>
  <c r="Q686" i="43" s="1"/>
  <c r="R686" i="43"/>
  <c r="S686" i="43" s="1"/>
  <c r="P687" i="43"/>
  <c r="Q687" i="43" s="1"/>
  <c r="R687" i="43"/>
  <c r="S687" i="43" s="1"/>
  <c r="P688" i="43"/>
  <c r="Q688" i="43" s="1"/>
  <c r="R688" i="43"/>
  <c r="S688" i="43" s="1"/>
  <c r="P689" i="43"/>
  <c r="Q689" i="43" s="1"/>
  <c r="R689" i="43"/>
  <c r="S689" i="43" s="1"/>
  <c r="P690" i="43"/>
  <c r="Q690" i="43" s="1"/>
  <c r="R690" i="43"/>
  <c r="S690" i="43" s="1"/>
  <c r="P691" i="43"/>
  <c r="Q691" i="43" s="1"/>
  <c r="R691" i="43"/>
  <c r="S691" i="43" s="1"/>
  <c r="P692" i="43"/>
  <c r="Q692" i="43" s="1"/>
  <c r="R692" i="43"/>
  <c r="S692" i="43" s="1"/>
  <c r="P693" i="43"/>
  <c r="Q693" i="43" s="1"/>
  <c r="R693" i="43"/>
  <c r="S693" i="43" s="1"/>
  <c r="P694" i="43"/>
  <c r="Q694" i="43" s="1"/>
  <c r="R694" i="43"/>
  <c r="S694" i="43" s="1"/>
  <c r="P695" i="43"/>
  <c r="Q695" i="43" s="1"/>
  <c r="R695" i="43"/>
  <c r="S695" i="43" s="1"/>
  <c r="P696" i="43"/>
  <c r="Q696" i="43" s="1"/>
  <c r="R696" i="43"/>
  <c r="S696" i="43" s="1"/>
  <c r="P697" i="43"/>
  <c r="Q697" i="43" s="1"/>
  <c r="R697" i="43"/>
  <c r="S697" i="43" s="1"/>
  <c r="P698" i="43"/>
  <c r="Q698" i="43" s="1"/>
  <c r="R698" i="43"/>
  <c r="S698" i="43" s="1"/>
  <c r="P699" i="43"/>
  <c r="Q699" i="43" s="1"/>
  <c r="R699" i="43"/>
  <c r="S699" i="43" s="1"/>
  <c r="P700" i="43"/>
  <c r="Q700" i="43" s="1"/>
  <c r="R700" i="43"/>
  <c r="S700" i="43" s="1"/>
  <c r="P701" i="43"/>
  <c r="Q701" i="43" s="1"/>
  <c r="R701" i="43"/>
  <c r="S701" i="43" s="1"/>
  <c r="P702" i="43"/>
  <c r="Q702" i="43" s="1"/>
  <c r="R702" i="43"/>
  <c r="S702" i="43" s="1"/>
  <c r="P703" i="43"/>
  <c r="Q703" i="43" s="1"/>
  <c r="R703" i="43"/>
  <c r="S703" i="43" s="1"/>
  <c r="P704" i="43"/>
  <c r="Q704" i="43" s="1"/>
  <c r="R704" i="43"/>
  <c r="S704" i="43" s="1"/>
  <c r="P705" i="43"/>
  <c r="Q705" i="43" s="1"/>
  <c r="R705" i="43"/>
  <c r="S705" i="43" s="1"/>
  <c r="P706" i="43"/>
  <c r="Q706" i="43" s="1"/>
  <c r="R706" i="43"/>
  <c r="S706" i="43" s="1"/>
  <c r="P707" i="43"/>
  <c r="Q707" i="43" s="1"/>
  <c r="R707" i="43"/>
  <c r="S707" i="43" s="1"/>
  <c r="P708" i="43"/>
  <c r="Q708" i="43" s="1"/>
  <c r="R708" i="43"/>
  <c r="S708" i="43" s="1"/>
  <c r="P709" i="43"/>
  <c r="Q709" i="43" s="1"/>
  <c r="R709" i="43"/>
  <c r="S709" i="43" s="1"/>
  <c r="P710" i="43"/>
  <c r="Q710" i="43" s="1"/>
  <c r="R710" i="43"/>
  <c r="S710" i="43" s="1"/>
  <c r="P711" i="43"/>
  <c r="Q711" i="43" s="1"/>
  <c r="R711" i="43"/>
  <c r="S711" i="43" s="1"/>
  <c r="P712" i="43"/>
  <c r="Q712" i="43" s="1"/>
  <c r="R712" i="43"/>
  <c r="S712" i="43" s="1"/>
  <c r="P713" i="43"/>
  <c r="Q713" i="43" s="1"/>
  <c r="R713" i="43"/>
  <c r="S713" i="43" s="1"/>
  <c r="P714" i="43"/>
  <c r="Q714" i="43" s="1"/>
  <c r="R714" i="43"/>
  <c r="S714" i="43" s="1"/>
  <c r="P715" i="43"/>
  <c r="Q715" i="43" s="1"/>
  <c r="R715" i="43"/>
  <c r="S715" i="43" s="1"/>
  <c r="P716" i="43"/>
  <c r="Q716" i="43" s="1"/>
  <c r="R716" i="43"/>
  <c r="S716" i="43" s="1"/>
  <c r="P717" i="43"/>
  <c r="Q717" i="43" s="1"/>
  <c r="R717" i="43"/>
  <c r="S717" i="43" s="1"/>
  <c r="P718" i="43"/>
  <c r="Q718" i="43" s="1"/>
  <c r="R718" i="43"/>
  <c r="S718" i="43" s="1"/>
  <c r="P719" i="43"/>
  <c r="Q719" i="43" s="1"/>
  <c r="R719" i="43"/>
  <c r="S719" i="43" s="1"/>
  <c r="P720" i="43"/>
  <c r="Q720" i="43" s="1"/>
  <c r="R720" i="43"/>
  <c r="S720" i="43" s="1"/>
  <c r="P721" i="43"/>
  <c r="Q721" i="43" s="1"/>
  <c r="R721" i="43"/>
  <c r="S721" i="43" s="1"/>
  <c r="P722" i="43"/>
  <c r="Q722" i="43" s="1"/>
  <c r="R722" i="43"/>
  <c r="S722" i="43" s="1"/>
  <c r="P723" i="43"/>
  <c r="Q723" i="43" s="1"/>
  <c r="R723" i="43"/>
  <c r="S723" i="43" s="1"/>
  <c r="P724" i="43"/>
  <c r="Q724" i="43" s="1"/>
  <c r="R724" i="43"/>
  <c r="S724" i="43" s="1"/>
  <c r="P725" i="43"/>
  <c r="Q725" i="43" s="1"/>
  <c r="R725" i="43"/>
  <c r="S725" i="43" s="1"/>
  <c r="P726" i="43"/>
  <c r="Q726" i="43" s="1"/>
  <c r="R726" i="43"/>
  <c r="S726" i="43" s="1"/>
  <c r="P727" i="43"/>
  <c r="Q727" i="43" s="1"/>
  <c r="R727" i="43"/>
  <c r="S727" i="43" s="1"/>
  <c r="P728" i="43"/>
  <c r="Q728" i="43" s="1"/>
  <c r="R728" i="43"/>
  <c r="S728" i="43" s="1"/>
  <c r="P729" i="43"/>
  <c r="Q729" i="43" s="1"/>
  <c r="R729" i="43"/>
  <c r="S729" i="43" s="1"/>
  <c r="P730" i="43"/>
  <c r="Q730" i="43" s="1"/>
  <c r="R730" i="43"/>
  <c r="S730" i="43" s="1"/>
  <c r="P731" i="43"/>
  <c r="Q731" i="43" s="1"/>
  <c r="R731" i="43"/>
  <c r="S731" i="43" s="1"/>
  <c r="P732" i="43"/>
  <c r="Q732" i="43" s="1"/>
  <c r="R732" i="43"/>
  <c r="S732" i="43" s="1"/>
  <c r="P733" i="43"/>
  <c r="Q733" i="43" s="1"/>
  <c r="R733" i="43"/>
  <c r="S733" i="43" s="1"/>
  <c r="P734" i="43"/>
  <c r="Q734" i="43" s="1"/>
  <c r="R734" i="43"/>
  <c r="S734" i="43" s="1"/>
  <c r="P735" i="43"/>
  <c r="Q735" i="43" s="1"/>
  <c r="R735" i="43"/>
  <c r="S735" i="43" s="1"/>
  <c r="P736" i="43"/>
  <c r="Q736" i="43" s="1"/>
  <c r="R736" i="43"/>
  <c r="S736" i="43" s="1"/>
  <c r="P737" i="43"/>
  <c r="Q737" i="43" s="1"/>
  <c r="R737" i="43"/>
  <c r="S737" i="43" s="1"/>
  <c r="P738" i="43"/>
  <c r="Q738" i="43" s="1"/>
  <c r="R738" i="43"/>
  <c r="S738" i="43" s="1"/>
  <c r="P739" i="43"/>
  <c r="Q739" i="43" s="1"/>
  <c r="R739" i="43"/>
  <c r="S739" i="43" s="1"/>
  <c r="P740" i="43"/>
  <c r="Q740" i="43" s="1"/>
  <c r="R740" i="43"/>
  <c r="S740" i="43" s="1"/>
  <c r="P741" i="43"/>
  <c r="Q741" i="43" s="1"/>
  <c r="R741" i="43"/>
  <c r="S741" i="43" s="1"/>
  <c r="P742" i="43"/>
  <c r="Q742" i="43" s="1"/>
  <c r="R742" i="43"/>
  <c r="S742" i="43" s="1"/>
  <c r="P743" i="43"/>
  <c r="Q743" i="43" s="1"/>
  <c r="R743" i="43"/>
  <c r="S743" i="43" s="1"/>
  <c r="P744" i="43"/>
  <c r="Q744" i="43" s="1"/>
  <c r="R744" i="43"/>
  <c r="S744" i="43" s="1"/>
  <c r="P745" i="43"/>
  <c r="Q745" i="43" s="1"/>
  <c r="R745" i="43"/>
  <c r="S745" i="43" s="1"/>
  <c r="P746" i="43"/>
  <c r="Q746" i="43" s="1"/>
  <c r="R746" i="43"/>
  <c r="S746" i="43" s="1"/>
  <c r="P747" i="43"/>
  <c r="Q747" i="43" s="1"/>
  <c r="R747" i="43"/>
  <c r="S747" i="43" s="1"/>
  <c r="P748" i="43"/>
  <c r="Q748" i="43" s="1"/>
  <c r="R748" i="43"/>
  <c r="S748" i="43" s="1"/>
  <c r="P749" i="43"/>
  <c r="Q749" i="43" s="1"/>
  <c r="R749" i="43"/>
  <c r="S749" i="43" s="1"/>
  <c r="P750" i="43"/>
  <c r="Q750" i="43" s="1"/>
  <c r="R750" i="43"/>
  <c r="S750" i="43" s="1"/>
  <c r="P751" i="43"/>
  <c r="Q751" i="43" s="1"/>
  <c r="R751" i="43"/>
  <c r="S751" i="43" s="1"/>
  <c r="P752" i="43"/>
  <c r="Q752" i="43" s="1"/>
  <c r="R752" i="43"/>
  <c r="S752" i="43" s="1"/>
  <c r="P753" i="43"/>
  <c r="Q753" i="43" s="1"/>
  <c r="R753" i="43"/>
  <c r="S753" i="43" s="1"/>
  <c r="P754" i="43"/>
  <c r="Q754" i="43" s="1"/>
  <c r="R754" i="43"/>
  <c r="S754" i="43" s="1"/>
  <c r="P755" i="43"/>
  <c r="Q755" i="43" s="1"/>
  <c r="R755" i="43"/>
  <c r="S755" i="43" s="1"/>
  <c r="P756" i="43"/>
  <c r="Q756" i="43" s="1"/>
  <c r="R756" i="43"/>
  <c r="S756" i="43" s="1"/>
  <c r="P757" i="43"/>
  <c r="Q757" i="43" s="1"/>
  <c r="R757" i="43"/>
  <c r="S757" i="43" s="1"/>
  <c r="P758" i="43"/>
  <c r="Q758" i="43" s="1"/>
  <c r="R758" i="43"/>
  <c r="S758" i="43" s="1"/>
  <c r="P759" i="43"/>
  <c r="Q759" i="43" s="1"/>
  <c r="R759" i="43"/>
  <c r="S759" i="43" s="1"/>
  <c r="P760" i="43"/>
  <c r="Q760" i="43" s="1"/>
  <c r="R760" i="43"/>
  <c r="S760" i="43" s="1"/>
  <c r="P761" i="43"/>
  <c r="Q761" i="43" s="1"/>
  <c r="R761" i="43"/>
  <c r="S761" i="43" s="1"/>
  <c r="P762" i="43"/>
  <c r="Q762" i="43" s="1"/>
  <c r="R762" i="43"/>
  <c r="S762" i="43" s="1"/>
  <c r="P763" i="43"/>
  <c r="Q763" i="43" s="1"/>
  <c r="R763" i="43"/>
  <c r="S763" i="43" s="1"/>
  <c r="P764" i="43"/>
  <c r="Q764" i="43" s="1"/>
  <c r="R764" i="43"/>
  <c r="S764" i="43" s="1"/>
  <c r="P765" i="43"/>
  <c r="Q765" i="43" s="1"/>
  <c r="R765" i="43"/>
  <c r="S765" i="43" s="1"/>
  <c r="P766" i="43"/>
  <c r="Q766" i="43" s="1"/>
  <c r="R766" i="43"/>
  <c r="S766" i="43" s="1"/>
  <c r="P767" i="43"/>
  <c r="Q767" i="43" s="1"/>
  <c r="R767" i="43"/>
  <c r="S767" i="43" s="1"/>
  <c r="P768" i="43"/>
  <c r="Q768" i="43" s="1"/>
  <c r="R768" i="43"/>
  <c r="S768" i="43" s="1"/>
  <c r="P769" i="43"/>
  <c r="Q769" i="43" s="1"/>
  <c r="R769" i="43"/>
  <c r="S769" i="43" s="1"/>
  <c r="P770" i="43"/>
  <c r="Q770" i="43" s="1"/>
  <c r="R770" i="43"/>
  <c r="S770" i="43" s="1"/>
  <c r="P771" i="43"/>
  <c r="Q771" i="43" s="1"/>
  <c r="R771" i="43"/>
  <c r="S771" i="43" s="1"/>
  <c r="P772" i="43"/>
  <c r="Q772" i="43" s="1"/>
  <c r="R772" i="43"/>
  <c r="S772" i="43" s="1"/>
  <c r="P773" i="43"/>
  <c r="Q773" i="43" s="1"/>
  <c r="R773" i="43"/>
  <c r="S773" i="43" s="1"/>
  <c r="P774" i="43"/>
  <c r="Q774" i="43" s="1"/>
  <c r="R774" i="43"/>
  <c r="S774" i="43" s="1"/>
  <c r="P775" i="43"/>
  <c r="Q775" i="43" s="1"/>
  <c r="R775" i="43"/>
  <c r="S775" i="43" s="1"/>
  <c r="P776" i="43"/>
  <c r="Q776" i="43" s="1"/>
  <c r="R776" i="43"/>
  <c r="S776" i="43" s="1"/>
  <c r="P777" i="43"/>
  <c r="Q777" i="43" s="1"/>
  <c r="R777" i="43"/>
  <c r="S777" i="43" s="1"/>
  <c r="P778" i="43"/>
  <c r="Q778" i="43" s="1"/>
  <c r="R778" i="43"/>
  <c r="S778" i="43" s="1"/>
  <c r="P779" i="43"/>
  <c r="Q779" i="43" s="1"/>
  <c r="R779" i="43"/>
  <c r="S779" i="43" s="1"/>
  <c r="P780" i="43"/>
  <c r="Q780" i="43" s="1"/>
  <c r="R780" i="43"/>
  <c r="S780" i="43" s="1"/>
  <c r="P781" i="43"/>
  <c r="Q781" i="43" s="1"/>
  <c r="R781" i="43"/>
  <c r="S781" i="43" s="1"/>
  <c r="P782" i="43"/>
  <c r="Q782" i="43" s="1"/>
  <c r="R782" i="43"/>
  <c r="S782" i="43" s="1"/>
  <c r="P783" i="43"/>
  <c r="Q783" i="43" s="1"/>
  <c r="R783" i="43"/>
  <c r="S783" i="43" s="1"/>
  <c r="P784" i="43"/>
  <c r="Q784" i="43" s="1"/>
  <c r="R784" i="43"/>
  <c r="S784" i="43" s="1"/>
  <c r="P785" i="43"/>
  <c r="Q785" i="43" s="1"/>
  <c r="R785" i="43"/>
  <c r="S785" i="43" s="1"/>
  <c r="P786" i="43"/>
  <c r="Q786" i="43" s="1"/>
  <c r="R786" i="43"/>
  <c r="S786" i="43" s="1"/>
  <c r="P787" i="43"/>
  <c r="Q787" i="43" s="1"/>
  <c r="R787" i="43"/>
  <c r="S787" i="43" s="1"/>
  <c r="P788" i="43"/>
  <c r="Q788" i="43" s="1"/>
  <c r="R788" i="43"/>
  <c r="S788" i="43" s="1"/>
  <c r="P789" i="43"/>
  <c r="Q789" i="43" s="1"/>
  <c r="R789" i="43"/>
  <c r="S789" i="43" s="1"/>
  <c r="P790" i="43"/>
  <c r="Q790" i="43" s="1"/>
  <c r="R790" i="43"/>
  <c r="S790" i="43" s="1"/>
  <c r="P791" i="43"/>
  <c r="Q791" i="43" s="1"/>
  <c r="R791" i="43"/>
  <c r="S791" i="43" s="1"/>
  <c r="P792" i="43"/>
  <c r="Q792" i="43" s="1"/>
  <c r="R792" i="43"/>
  <c r="S792" i="43" s="1"/>
  <c r="P793" i="43"/>
  <c r="Q793" i="43" s="1"/>
  <c r="R793" i="43"/>
  <c r="S793" i="43" s="1"/>
  <c r="P794" i="43"/>
  <c r="Q794" i="43" s="1"/>
  <c r="R794" i="43"/>
  <c r="S794" i="43" s="1"/>
  <c r="P795" i="43"/>
  <c r="Q795" i="43" s="1"/>
  <c r="R795" i="43"/>
  <c r="S795" i="43" s="1"/>
  <c r="P796" i="43"/>
  <c r="Q796" i="43" s="1"/>
  <c r="R796" i="43"/>
  <c r="S796" i="43" s="1"/>
  <c r="P797" i="43"/>
  <c r="Q797" i="43" s="1"/>
  <c r="R797" i="43"/>
  <c r="S797" i="43" s="1"/>
  <c r="P798" i="43"/>
  <c r="Q798" i="43" s="1"/>
  <c r="R798" i="43"/>
  <c r="S798" i="43" s="1"/>
  <c r="P799" i="43"/>
  <c r="Q799" i="43" s="1"/>
  <c r="R799" i="43"/>
  <c r="S799" i="43" s="1"/>
  <c r="P800" i="43"/>
  <c r="Q800" i="43" s="1"/>
  <c r="R800" i="43"/>
  <c r="S800" i="43" s="1"/>
  <c r="P801" i="43"/>
  <c r="Q801" i="43" s="1"/>
  <c r="R801" i="43"/>
  <c r="S801" i="43" s="1"/>
  <c r="P802" i="43"/>
  <c r="Q802" i="43" s="1"/>
  <c r="R802" i="43"/>
  <c r="S802" i="43" s="1"/>
  <c r="P803" i="43"/>
  <c r="Q803" i="43" s="1"/>
  <c r="R803" i="43"/>
  <c r="S803" i="43" s="1"/>
  <c r="P804" i="43"/>
  <c r="Q804" i="43" s="1"/>
  <c r="R804" i="43"/>
  <c r="S804" i="43" s="1"/>
  <c r="P805" i="43"/>
  <c r="Q805" i="43" s="1"/>
  <c r="R805" i="43"/>
  <c r="S805" i="43" s="1"/>
  <c r="P806" i="43"/>
  <c r="Q806" i="43" s="1"/>
  <c r="R806" i="43"/>
  <c r="S806" i="43" s="1"/>
  <c r="P807" i="43"/>
  <c r="Q807" i="43" s="1"/>
  <c r="R807" i="43"/>
  <c r="S807" i="43" s="1"/>
  <c r="P808" i="43"/>
  <c r="Q808" i="43" s="1"/>
  <c r="R808" i="43"/>
  <c r="S808" i="43" s="1"/>
  <c r="P809" i="43"/>
  <c r="Q809" i="43" s="1"/>
  <c r="R809" i="43"/>
  <c r="S809" i="43" s="1"/>
  <c r="P810" i="43"/>
  <c r="Q810" i="43" s="1"/>
  <c r="R810" i="43"/>
  <c r="S810" i="43" s="1"/>
  <c r="P811" i="43"/>
  <c r="Q811" i="43" s="1"/>
  <c r="R811" i="43"/>
  <c r="S811" i="43" s="1"/>
  <c r="P812" i="43"/>
  <c r="Q812" i="43" s="1"/>
  <c r="R812" i="43"/>
  <c r="S812" i="43" s="1"/>
  <c r="P813" i="43"/>
  <c r="Q813" i="43" s="1"/>
  <c r="R813" i="43"/>
  <c r="S813" i="43" s="1"/>
  <c r="P814" i="43"/>
  <c r="Q814" i="43" s="1"/>
  <c r="R814" i="43"/>
  <c r="S814" i="43" s="1"/>
  <c r="P815" i="43"/>
  <c r="Q815" i="43" s="1"/>
  <c r="R815" i="43"/>
  <c r="S815" i="43" s="1"/>
  <c r="P816" i="43"/>
  <c r="Q816" i="43" s="1"/>
  <c r="R816" i="43"/>
  <c r="S816" i="43" s="1"/>
  <c r="P817" i="43"/>
  <c r="Q817" i="43" s="1"/>
  <c r="R817" i="43"/>
  <c r="S817" i="43" s="1"/>
  <c r="P818" i="43"/>
  <c r="Q818" i="43" s="1"/>
  <c r="R818" i="43"/>
  <c r="S818" i="43" s="1"/>
  <c r="P819" i="43"/>
  <c r="Q819" i="43" s="1"/>
  <c r="R819" i="43"/>
  <c r="S819" i="43" s="1"/>
  <c r="P820" i="43"/>
  <c r="Q820" i="43" s="1"/>
  <c r="R820" i="43"/>
  <c r="S820" i="43" s="1"/>
  <c r="P821" i="43"/>
  <c r="Q821" i="43" s="1"/>
  <c r="R821" i="43"/>
  <c r="S821" i="43" s="1"/>
  <c r="P822" i="43"/>
  <c r="Q822" i="43" s="1"/>
  <c r="R822" i="43"/>
  <c r="S822" i="43" s="1"/>
  <c r="P823" i="43"/>
  <c r="Q823" i="43" s="1"/>
  <c r="R823" i="43"/>
  <c r="S823" i="43" s="1"/>
  <c r="P824" i="43"/>
  <c r="Q824" i="43" s="1"/>
  <c r="R824" i="43"/>
  <c r="S824" i="43" s="1"/>
  <c r="P825" i="43"/>
  <c r="Q825" i="43" s="1"/>
  <c r="R825" i="43"/>
  <c r="S825" i="43" s="1"/>
  <c r="P826" i="43"/>
  <c r="Q826" i="43" s="1"/>
  <c r="R826" i="43"/>
  <c r="S826" i="43" s="1"/>
  <c r="P827" i="43"/>
  <c r="Q827" i="43" s="1"/>
  <c r="R827" i="43"/>
  <c r="S827" i="43" s="1"/>
  <c r="P828" i="43"/>
  <c r="Q828" i="43" s="1"/>
  <c r="R828" i="43"/>
  <c r="S828" i="43" s="1"/>
  <c r="P829" i="43"/>
  <c r="Q829" i="43" s="1"/>
  <c r="R829" i="43"/>
  <c r="S829" i="43" s="1"/>
  <c r="P830" i="43"/>
  <c r="Q830" i="43" s="1"/>
  <c r="R830" i="43"/>
  <c r="S830" i="43" s="1"/>
  <c r="P831" i="43"/>
  <c r="Q831" i="43" s="1"/>
  <c r="R831" i="43"/>
  <c r="S831" i="43" s="1"/>
  <c r="P832" i="43"/>
  <c r="Q832" i="43" s="1"/>
  <c r="R832" i="43"/>
  <c r="S832" i="43" s="1"/>
  <c r="P833" i="43"/>
  <c r="Q833" i="43" s="1"/>
  <c r="R833" i="43"/>
  <c r="S833" i="43" s="1"/>
  <c r="P834" i="43"/>
  <c r="Q834" i="43" s="1"/>
  <c r="R834" i="43"/>
  <c r="S834" i="43" s="1"/>
  <c r="P835" i="43"/>
  <c r="Q835" i="43" s="1"/>
  <c r="R835" i="43"/>
  <c r="S835" i="43" s="1"/>
  <c r="P836" i="43"/>
  <c r="Q836" i="43" s="1"/>
  <c r="R836" i="43"/>
  <c r="S836" i="43" s="1"/>
  <c r="P837" i="43"/>
  <c r="Q837" i="43" s="1"/>
  <c r="R837" i="43"/>
  <c r="S837" i="43" s="1"/>
  <c r="P838" i="43"/>
  <c r="Q838" i="43" s="1"/>
  <c r="R838" i="43"/>
  <c r="S838" i="43" s="1"/>
  <c r="P839" i="43"/>
  <c r="Q839" i="43" s="1"/>
  <c r="R839" i="43"/>
  <c r="S839" i="43" s="1"/>
  <c r="P840" i="43"/>
  <c r="Q840" i="43" s="1"/>
  <c r="R840" i="43"/>
  <c r="S840" i="43" s="1"/>
  <c r="P841" i="43"/>
  <c r="Q841" i="43" s="1"/>
  <c r="R841" i="43"/>
  <c r="S841" i="43" s="1"/>
  <c r="P842" i="43"/>
  <c r="Q842" i="43" s="1"/>
  <c r="R842" i="43"/>
  <c r="S842" i="43" s="1"/>
  <c r="P843" i="43"/>
  <c r="Q843" i="43" s="1"/>
  <c r="R843" i="43"/>
  <c r="S843" i="43" s="1"/>
  <c r="P844" i="43"/>
  <c r="Q844" i="43" s="1"/>
  <c r="R844" i="43"/>
  <c r="S844" i="43" s="1"/>
  <c r="P845" i="43"/>
  <c r="Q845" i="43" s="1"/>
  <c r="R845" i="43"/>
  <c r="S845" i="43" s="1"/>
  <c r="P846" i="43"/>
  <c r="Q846" i="43" s="1"/>
  <c r="R846" i="43"/>
  <c r="S846" i="43" s="1"/>
  <c r="P847" i="43"/>
  <c r="Q847" i="43" s="1"/>
  <c r="R847" i="43"/>
  <c r="S847" i="43" s="1"/>
  <c r="P848" i="43"/>
  <c r="Q848" i="43" s="1"/>
  <c r="R848" i="43"/>
  <c r="S848" i="43" s="1"/>
  <c r="P849" i="43"/>
  <c r="Q849" i="43" s="1"/>
  <c r="R849" i="43"/>
  <c r="S849" i="43" s="1"/>
  <c r="P850" i="43"/>
  <c r="Q850" i="43" s="1"/>
  <c r="R850" i="43"/>
  <c r="S850" i="43" s="1"/>
  <c r="P851" i="43"/>
  <c r="Q851" i="43" s="1"/>
  <c r="R851" i="43"/>
  <c r="S851" i="43" s="1"/>
  <c r="P852" i="43"/>
  <c r="Q852" i="43" s="1"/>
  <c r="R852" i="43"/>
  <c r="S852" i="43" s="1"/>
  <c r="P853" i="43"/>
  <c r="Q853" i="43" s="1"/>
  <c r="R853" i="43"/>
  <c r="S853" i="43" s="1"/>
  <c r="P854" i="43"/>
  <c r="Q854" i="43" s="1"/>
  <c r="R854" i="43"/>
  <c r="S854" i="43" s="1"/>
  <c r="P855" i="43"/>
  <c r="Q855" i="43" s="1"/>
  <c r="R855" i="43"/>
  <c r="S855" i="43" s="1"/>
  <c r="P856" i="43"/>
  <c r="Q856" i="43" s="1"/>
  <c r="R856" i="43"/>
  <c r="S856" i="43" s="1"/>
  <c r="P857" i="43"/>
  <c r="Q857" i="43" s="1"/>
  <c r="R857" i="43"/>
  <c r="S857" i="43" s="1"/>
  <c r="P858" i="43"/>
  <c r="Q858" i="43" s="1"/>
  <c r="R858" i="43"/>
  <c r="S858" i="43" s="1"/>
  <c r="P859" i="43"/>
  <c r="Q859" i="43" s="1"/>
  <c r="R859" i="43"/>
  <c r="S859" i="43" s="1"/>
  <c r="P860" i="43"/>
  <c r="Q860" i="43" s="1"/>
  <c r="R860" i="43"/>
  <c r="S860" i="43" s="1"/>
  <c r="P861" i="43"/>
  <c r="Q861" i="43" s="1"/>
  <c r="R861" i="43"/>
  <c r="S861" i="43" s="1"/>
  <c r="P862" i="43"/>
  <c r="Q862" i="43" s="1"/>
  <c r="R862" i="43"/>
  <c r="S862" i="43" s="1"/>
  <c r="P863" i="43"/>
  <c r="Q863" i="43" s="1"/>
  <c r="R863" i="43"/>
  <c r="S863" i="43" s="1"/>
  <c r="P864" i="43"/>
  <c r="Q864" i="43" s="1"/>
  <c r="R864" i="43"/>
  <c r="S864" i="43" s="1"/>
  <c r="P865" i="43"/>
  <c r="Q865" i="43" s="1"/>
  <c r="R865" i="43"/>
  <c r="S865" i="43" s="1"/>
  <c r="P866" i="43"/>
  <c r="Q866" i="43" s="1"/>
  <c r="R866" i="43"/>
  <c r="S866" i="43" s="1"/>
  <c r="P867" i="43"/>
  <c r="Q867" i="43" s="1"/>
  <c r="R867" i="43"/>
  <c r="S867" i="43" s="1"/>
  <c r="P868" i="43"/>
  <c r="Q868" i="43" s="1"/>
  <c r="R868" i="43"/>
  <c r="S868" i="43" s="1"/>
  <c r="P869" i="43"/>
  <c r="Q869" i="43" s="1"/>
  <c r="R869" i="43"/>
  <c r="S869" i="43" s="1"/>
  <c r="P870" i="43"/>
  <c r="Q870" i="43" s="1"/>
  <c r="R870" i="43"/>
  <c r="S870" i="43" s="1"/>
  <c r="P871" i="43"/>
  <c r="Q871" i="43" s="1"/>
  <c r="R871" i="43"/>
  <c r="S871" i="43" s="1"/>
  <c r="P872" i="43"/>
  <c r="Q872" i="43" s="1"/>
  <c r="R872" i="43"/>
  <c r="S872" i="43" s="1"/>
  <c r="P873" i="43"/>
  <c r="Q873" i="43" s="1"/>
  <c r="R873" i="43"/>
  <c r="S873" i="43" s="1"/>
  <c r="P874" i="43"/>
  <c r="Q874" i="43" s="1"/>
  <c r="R874" i="43"/>
  <c r="S874" i="43" s="1"/>
  <c r="P875" i="43"/>
  <c r="Q875" i="43" s="1"/>
  <c r="R875" i="43"/>
  <c r="S875" i="43" s="1"/>
  <c r="P876" i="43"/>
  <c r="Q876" i="43" s="1"/>
  <c r="R876" i="43"/>
  <c r="S876" i="43" s="1"/>
  <c r="P877" i="43"/>
  <c r="Q877" i="43" s="1"/>
  <c r="R877" i="43"/>
  <c r="S877" i="43" s="1"/>
  <c r="P878" i="43"/>
  <c r="Q878" i="43" s="1"/>
  <c r="R878" i="43"/>
  <c r="S878" i="43" s="1"/>
  <c r="P879" i="43"/>
  <c r="Q879" i="43" s="1"/>
  <c r="R879" i="43"/>
  <c r="S879" i="43" s="1"/>
  <c r="P880" i="43"/>
  <c r="Q880" i="43" s="1"/>
  <c r="R880" i="43"/>
  <c r="S880" i="43" s="1"/>
  <c r="P881" i="43"/>
  <c r="Q881" i="43" s="1"/>
  <c r="R881" i="43"/>
  <c r="S881" i="43" s="1"/>
  <c r="P882" i="43"/>
  <c r="Q882" i="43" s="1"/>
  <c r="R882" i="43"/>
  <c r="S882" i="43" s="1"/>
  <c r="P883" i="43"/>
  <c r="Q883" i="43" s="1"/>
  <c r="R883" i="43"/>
  <c r="S883" i="43" s="1"/>
  <c r="P884" i="43"/>
  <c r="Q884" i="43" s="1"/>
  <c r="R884" i="43"/>
  <c r="S884" i="43" s="1"/>
  <c r="P885" i="43"/>
  <c r="Q885" i="43" s="1"/>
  <c r="R885" i="43"/>
  <c r="S885" i="43" s="1"/>
  <c r="P886" i="43"/>
  <c r="Q886" i="43" s="1"/>
  <c r="R886" i="43"/>
  <c r="S886" i="43" s="1"/>
  <c r="P887" i="43"/>
  <c r="Q887" i="43" s="1"/>
  <c r="R887" i="43"/>
  <c r="S887" i="43" s="1"/>
  <c r="P888" i="43"/>
  <c r="Q888" i="43" s="1"/>
  <c r="R888" i="43"/>
  <c r="S888" i="43" s="1"/>
  <c r="P889" i="43"/>
  <c r="Q889" i="43" s="1"/>
  <c r="R889" i="43"/>
  <c r="S889" i="43" s="1"/>
  <c r="P890" i="43"/>
  <c r="Q890" i="43" s="1"/>
  <c r="R890" i="43"/>
  <c r="S890" i="43" s="1"/>
  <c r="P891" i="43"/>
  <c r="Q891" i="43" s="1"/>
  <c r="R891" i="43"/>
  <c r="S891" i="43" s="1"/>
  <c r="P892" i="43"/>
  <c r="Q892" i="43" s="1"/>
  <c r="R892" i="43"/>
  <c r="S892" i="43" s="1"/>
  <c r="P893" i="43"/>
  <c r="Q893" i="43" s="1"/>
  <c r="R893" i="43"/>
  <c r="S893" i="43" s="1"/>
  <c r="P894" i="43"/>
  <c r="Q894" i="43" s="1"/>
  <c r="R894" i="43"/>
  <c r="S894" i="43" s="1"/>
  <c r="P895" i="43"/>
  <c r="Q895" i="43" s="1"/>
  <c r="R895" i="43"/>
  <c r="S895" i="43" s="1"/>
  <c r="P896" i="43"/>
  <c r="Q896" i="43" s="1"/>
  <c r="R896" i="43"/>
  <c r="S896" i="43" s="1"/>
  <c r="P897" i="43"/>
  <c r="Q897" i="43" s="1"/>
  <c r="R897" i="43"/>
  <c r="S897" i="43" s="1"/>
  <c r="P898" i="43"/>
  <c r="Q898" i="43" s="1"/>
  <c r="R898" i="43"/>
  <c r="S898" i="43" s="1"/>
  <c r="P899" i="43"/>
  <c r="Q899" i="43" s="1"/>
  <c r="R899" i="43"/>
  <c r="S899" i="43" s="1"/>
  <c r="R4" i="43"/>
  <c r="S4" i="43" s="1"/>
  <c r="P4" i="43"/>
  <c r="Q4" i="43" s="1"/>
  <c r="H15" i="1" l="1"/>
  <c r="I20" i="1"/>
  <c r="H20" i="1"/>
  <c r="I19" i="1"/>
  <c r="H19" i="1"/>
  <c r="I18" i="1"/>
  <c r="H18" i="1"/>
  <c r="I17" i="1"/>
  <c r="H17" i="1"/>
  <c r="I16" i="1"/>
  <c r="H16" i="1"/>
  <c r="I15" i="1"/>
  <c r="H14" i="1"/>
  <c r="I14" i="1"/>
  <c r="I6" i="1"/>
  <c r="I11" i="1"/>
  <c r="I10" i="1"/>
  <c r="H10" i="1"/>
  <c r="I9" i="1"/>
  <c r="H9" i="1"/>
  <c r="I7" i="1"/>
  <c r="H8" i="1"/>
  <c r="H7" i="1"/>
  <c r="I5" i="1"/>
  <c r="I8" i="1"/>
  <c r="H21" i="1" l="1"/>
  <c r="H12" i="1"/>
  <c r="E9" i="8" l="1"/>
  <c r="H23" i="8" l="1"/>
  <c r="H21" i="8"/>
  <c r="H30" i="8"/>
  <c r="H29" i="8"/>
  <c r="H26" i="8"/>
  <c r="H18" i="8"/>
  <c r="H25" i="8" l="1"/>
  <c r="H28" i="8"/>
  <c r="H7" i="8"/>
  <c r="H20" i="8"/>
  <c r="H22" i="8"/>
  <c r="H6" i="8"/>
  <c r="H19" i="8"/>
  <c r="H32" i="8"/>
  <c r="H17" i="8" l="1"/>
  <c r="H35" i="8" s="1"/>
  <c r="H33" i="8"/>
  <c r="H36" i="8" l="1"/>
  <c r="H37" i="8" s="1"/>
  <c r="H34" i="8"/>
  <c r="H38" i="8" l="1"/>
  <c r="H42" i="8"/>
  <c r="I39" i="8"/>
  <c r="E12" i="1" l="1"/>
  <c r="B18" i="20" l="1"/>
  <c r="E21" i="1" l="1"/>
  <c r="F46" i="8"/>
  <c r="F47" i="8" s="1"/>
  <c r="F32" i="8"/>
  <c r="F31" i="8" l="1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6" i="8"/>
  <c r="F15" i="8"/>
  <c r="F14" i="8"/>
  <c r="F13" i="8"/>
  <c r="F12" i="8"/>
  <c r="F11" i="8"/>
  <c r="F10" i="8"/>
  <c r="F9" i="8"/>
  <c r="F8" i="8"/>
  <c r="F7" i="8"/>
  <c r="F6" i="8"/>
  <c r="F5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1" i="38"/>
  <c r="ZC38" i="38"/>
  <c r="ZC31" i="38"/>
  <c r="VK38" i="38"/>
  <c r="VK32" i="38" s="1"/>
  <c r="VK31" i="38"/>
  <c r="AHJ38" i="38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1" i="38"/>
  <c r="ABV38" i="38"/>
  <c r="ABV31" i="38"/>
  <c r="AAX38" i="38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1" i="38"/>
  <c r="TZ38" i="38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2" i="38" s="1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CI32" i="38"/>
  <c r="AAY32" i="38"/>
  <c r="ZC32" i="38"/>
  <c r="XG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L32" i="38"/>
  <c r="AFZ32" i="38"/>
  <c r="AFB32" i="38"/>
  <c r="ADF32" i="38"/>
  <c r="ACH32" i="38"/>
  <c r="ABV32" i="38"/>
  <c r="AAX32" i="38"/>
  <c r="ZB32" i="38"/>
  <c r="YD32" i="38"/>
  <c r="XR32" i="38"/>
  <c r="WT32" i="38"/>
  <c r="UL32" i="38"/>
  <c r="TZ32" i="38"/>
  <c r="TB32" i="38"/>
  <c r="SP32" i="38"/>
  <c r="QH32" i="38"/>
  <c r="PJ32" i="38"/>
  <c r="R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1" i="38"/>
  <c r="F38" i="38"/>
  <c r="F32" i="38" s="1"/>
  <c r="F31" i="38"/>
  <c r="C32" i="38"/>
  <c r="C31" i="38"/>
  <c r="E5" i="8" l="1"/>
  <c r="E6" i="8"/>
  <c r="E7" i="8"/>
  <c r="E8" i="8"/>
  <c r="E10" i="8"/>
  <c r="E11" i="8"/>
  <c r="E12" i="8"/>
  <c r="E13" i="8"/>
  <c r="E14" i="8"/>
  <c r="E15" i="8"/>
  <c r="E16" i="8"/>
  <c r="E18" i="8"/>
  <c r="E19" i="8"/>
  <c r="E20" i="8"/>
  <c r="E21" i="8"/>
  <c r="E22" i="8"/>
  <c r="E23" i="8"/>
  <c r="E24" i="8"/>
  <c r="E25" i="8"/>
  <c r="E26" i="8"/>
  <c r="E27" i="8"/>
  <c r="E28" i="8"/>
  <c r="E17" i="8" l="1"/>
  <c r="E35" i="8" s="1"/>
  <c r="G5" i="24" l="1"/>
  <c r="C94" i="8" s="1"/>
  <c r="D16" i="25"/>
  <c r="E16" i="25"/>
  <c r="F16" i="25"/>
  <c r="G16" i="25"/>
  <c r="H16" i="25"/>
  <c r="I16" i="25"/>
  <c r="J5" i="25"/>
  <c r="J6" i="25"/>
  <c r="J7" i="25"/>
  <c r="J8" i="25"/>
  <c r="J9" i="25"/>
  <c r="J10" i="25"/>
  <c r="J11" i="25"/>
  <c r="J12" i="25"/>
  <c r="J13" i="25"/>
  <c r="J14" i="25"/>
  <c r="J15" i="25"/>
  <c r="J4" i="25"/>
  <c r="J16" i="25" l="1"/>
  <c r="E46" i="8"/>
  <c r="E45" i="8"/>
  <c r="E44" i="8"/>
  <c r="D46" i="8"/>
  <c r="D45" i="8"/>
  <c r="D44" i="8"/>
  <c r="C46" i="8"/>
  <c r="C45" i="8"/>
  <c r="C44" i="8"/>
  <c r="E32" i="8"/>
  <c r="E31" i="8"/>
  <c r="E30" i="8"/>
  <c r="E29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C31" i="8"/>
  <c r="C29" i="8"/>
  <c r="C28" i="8"/>
  <c r="C27" i="8"/>
  <c r="C26" i="8"/>
  <c r="C25" i="8"/>
  <c r="C24" i="8"/>
  <c r="C23" i="8"/>
  <c r="C22" i="8"/>
  <c r="C21" i="8"/>
  <c r="C19" i="8"/>
  <c r="C18" i="8"/>
  <c r="D16" i="8"/>
  <c r="C16" i="8"/>
  <c r="D14" i="8"/>
  <c r="D13" i="8"/>
  <c r="D12" i="8"/>
  <c r="D11" i="8"/>
  <c r="D10" i="8"/>
  <c r="D9" i="8"/>
  <c r="D8" i="8"/>
  <c r="D7" i="8"/>
  <c r="D6" i="8"/>
  <c r="D5" i="8"/>
  <c r="C14" i="8"/>
  <c r="C13" i="8"/>
  <c r="C12" i="8"/>
  <c r="C11" i="8"/>
  <c r="C10" i="8"/>
  <c r="C9" i="8"/>
  <c r="C8" i="8"/>
  <c r="C6" i="8"/>
  <c r="C5" i="8"/>
  <c r="D47" i="8" l="1"/>
  <c r="C47" i="8"/>
  <c r="E47" i="8"/>
  <c r="F10" i="24"/>
  <c r="E10" i="24"/>
  <c r="D10" i="24"/>
  <c r="C10" i="24" l="1"/>
  <c r="C107" i="8" l="1"/>
  <c r="C106" i="8"/>
  <c r="J11" i="19" s="1"/>
  <c r="C105" i="8"/>
  <c r="J6" i="19" s="1"/>
  <c r="C104" i="8"/>
  <c r="H18" i="20"/>
  <c r="J12" i="19" l="1"/>
  <c r="M12" i="19" s="1"/>
  <c r="M6" i="19"/>
  <c r="J18" i="20"/>
  <c r="J19" i="20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3" i="8" l="1"/>
  <c r="E36" i="8" s="1"/>
  <c r="F33" i="8"/>
  <c r="F17" i="8"/>
  <c r="F35" i="8" s="1"/>
  <c r="F36" i="8" l="1"/>
  <c r="D33" i="8"/>
  <c r="D36" i="8" s="1"/>
  <c r="D17" i="8"/>
  <c r="D35" i="8" s="1"/>
  <c r="C33" i="8"/>
  <c r="C36" i="8" s="1"/>
  <c r="C17" i="8"/>
  <c r="C35" i="8" s="1"/>
  <c r="N32" i="8" l="1"/>
  <c r="O32" i="8"/>
  <c r="N6" i="8"/>
  <c r="O6" i="8"/>
  <c r="N7" i="8"/>
  <c r="O7" i="8"/>
  <c r="N8" i="8"/>
  <c r="O8" i="8"/>
  <c r="N9" i="8"/>
  <c r="O9" i="8"/>
  <c r="N10" i="8"/>
  <c r="O10" i="8"/>
  <c r="N11" i="8"/>
  <c r="O11" i="8"/>
  <c r="N12" i="8"/>
  <c r="O12" i="8"/>
  <c r="N13" i="8"/>
  <c r="O13" i="8"/>
  <c r="N15" i="8"/>
  <c r="O15" i="8"/>
  <c r="N16" i="8"/>
  <c r="O16" i="8"/>
  <c r="N18" i="8"/>
  <c r="O18" i="8"/>
  <c r="N19" i="8"/>
  <c r="O19" i="8"/>
  <c r="N20" i="8"/>
  <c r="O20" i="8"/>
  <c r="N21" i="8"/>
  <c r="O21" i="8"/>
  <c r="N22" i="8"/>
  <c r="O22" i="8"/>
  <c r="N23" i="8"/>
  <c r="O23" i="8"/>
  <c r="N24" i="8"/>
  <c r="O24" i="8"/>
  <c r="N25" i="8"/>
  <c r="O25" i="8"/>
  <c r="N26" i="8"/>
  <c r="O26" i="8"/>
  <c r="N27" i="8"/>
  <c r="O27" i="8"/>
  <c r="N28" i="8"/>
  <c r="O28" i="8"/>
  <c r="N29" i="8"/>
  <c r="O29" i="8"/>
  <c r="N30" i="8"/>
  <c r="O30" i="8"/>
  <c r="N31" i="8"/>
  <c r="O31" i="8"/>
  <c r="O5" i="8"/>
  <c r="N5" i="8"/>
  <c r="E37" i="8" l="1"/>
  <c r="E42" i="8" s="1"/>
  <c r="C37" i="8"/>
  <c r="C42" i="8" s="1"/>
  <c r="F37" i="8"/>
  <c r="F42" i="8" s="1"/>
  <c r="D37" i="8"/>
  <c r="D42" i="8" s="1"/>
  <c r="H13" i="22"/>
  <c r="I13" i="22"/>
  <c r="J13" i="22"/>
  <c r="B13" i="22"/>
  <c r="N18" i="20" l="1"/>
  <c r="C11" i="22" s="1"/>
  <c r="L18" i="20"/>
  <c r="K18" i="20"/>
  <c r="F18" i="20"/>
  <c r="G18" i="20"/>
  <c r="E18" i="20"/>
  <c r="C18" i="20"/>
  <c r="D18" i="20"/>
  <c r="D11" i="22"/>
  <c r="D8" i="22"/>
  <c r="E8" i="22" s="1"/>
  <c r="D9" i="22"/>
  <c r="D10" i="22"/>
  <c r="D12" i="22"/>
  <c r="E12" i="22" s="1"/>
  <c r="C6" i="22"/>
  <c r="D6" i="22" s="1"/>
  <c r="C7" i="22"/>
  <c r="D7" i="22" s="1"/>
  <c r="C5" i="22"/>
  <c r="C57" i="8"/>
  <c r="C58" i="8"/>
  <c r="C59" i="8"/>
  <c r="C60" i="8"/>
  <c r="C61" i="8"/>
  <c r="C62" i="8"/>
  <c r="C63" i="8"/>
  <c r="C64" i="8"/>
  <c r="C65" i="8"/>
  <c r="C56" i="8"/>
  <c r="D38" i="8"/>
  <c r="E38" i="8"/>
  <c r="F38" i="8"/>
  <c r="C38" i="8"/>
  <c r="E9" i="22" l="1"/>
  <c r="F9" i="22" s="1"/>
  <c r="G9" i="22" s="1"/>
  <c r="E11" i="22"/>
  <c r="F11" i="22" s="1"/>
  <c r="G11" i="22" s="1"/>
  <c r="E6" i="22"/>
  <c r="F6" i="22" s="1"/>
  <c r="G6" i="22" s="1"/>
  <c r="E7" i="22"/>
  <c r="F7" i="22" s="1"/>
  <c r="G7" i="22" s="1"/>
  <c r="F12" i="22"/>
  <c r="G12" i="22" s="1"/>
  <c r="E10" i="22"/>
  <c r="F10" i="22" s="1"/>
  <c r="G10" i="22" s="1"/>
  <c r="D5" i="22"/>
  <c r="E5" i="22" s="1"/>
  <c r="E13" i="22" s="1"/>
  <c r="C13" i="22"/>
  <c r="C52" i="8"/>
  <c r="C51" i="8"/>
  <c r="C50" i="8"/>
  <c r="F8" i="22" l="1"/>
  <c r="G8" i="22" s="1"/>
  <c r="F5" i="22"/>
  <c r="D13" i="22"/>
  <c r="F13" i="22" l="1"/>
  <c r="G5" i="22"/>
  <c r="G13" i="22" s="1"/>
  <c r="C53" i="8"/>
  <c r="E34" i="8" l="1"/>
  <c r="D34" i="8"/>
  <c r="C34" i="8"/>
  <c r="G8" i="24" l="1"/>
  <c r="C97" i="8" s="1"/>
  <c r="C8" i="29" s="1"/>
  <c r="C108" i="8" l="1"/>
  <c r="C16" i="25"/>
  <c r="G6" i="24"/>
  <c r="G7" i="24"/>
  <c r="G12" i="23"/>
  <c r="B12" i="23"/>
  <c r="C79" i="8"/>
  <c r="C78" i="8"/>
  <c r="C77" i="8"/>
  <c r="C76" i="8"/>
  <c r="C75" i="8"/>
  <c r="C74" i="8"/>
  <c r="C73" i="8"/>
  <c r="C72" i="8"/>
  <c r="C96" i="8" l="1"/>
  <c r="C102" i="8"/>
  <c r="C95" i="8"/>
  <c r="G10" i="24"/>
  <c r="I109" i="8"/>
  <c r="C80" i="8"/>
  <c r="C68" i="8"/>
  <c r="C99" i="8" l="1"/>
  <c r="C109" i="8"/>
  <c r="I99" i="8"/>
  <c r="F34" i="8" l="1"/>
  <c r="C3" i="16" l="1"/>
  <c r="C9" i="16"/>
  <c r="C10" i="16"/>
  <c r="C5" i="16"/>
  <c r="C6" i="16"/>
  <c r="C7" i="16"/>
  <c r="C11" i="16"/>
  <c r="F6" i="1"/>
  <c r="I12" i="20"/>
  <c r="M12" i="20" s="1"/>
  <c r="C8" i="16"/>
  <c r="C4" i="16"/>
  <c r="I14" i="8" l="1"/>
  <c r="G49" i="1"/>
  <c r="H169" i="16"/>
  <c r="G46" i="1"/>
  <c r="I13" i="20"/>
  <c r="M13" i="20" s="1"/>
  <c r="I10" i="20"/>
  <c r="M10" i="20" s="1"/>
  <c r="I7" i="20"/>
  <c r="M7" i="20" s="1"/>
  <c r="I15" i="20"/>
  <c r="M15" i="20" s="1"/>
  <c r="I9" i="20"/>
  <c r="M9" i="20" s="1"/>
  <c r="I11" i="20"/>
  <c r="M11" i="20" s="1"/>
  <c r="I8" i="20"/>
  <c r="M8" i="20" s="1"/>
  <c r="C440" i="16"/>
  <c r="I14" i="20"/>
  <c r="M14" i="20" s="1"/>
  <c r="F8" i="23"/>
  <c r="I6" i="20"/>
  <c r="M6" i="20" s="1"/>
  <c r="M17" i="20"/>
  <c r="I16" i="20"/>
  <c r="M16" i="20" s="1"/>
  <c r="F7" i="23"/>
  <c r="F9" i="23"/>
  <c r="F10" i="23"/>
  <c r="C8" i="23"/>
  <c r="D8" i="23" s="1"/>
  <c r="E8" i="23" l="1"/>
  <c r="C87" i="8" s="1"/>
  <c r="J14" i="8"/>
  <c r="K14" i="8"/>
  <c r="M18" i="20"/>
  <c r="G42" i="1"/>
  <c r="G12" i="1"/>
  <c r="G39" i="1"/>
  <c r="G45" i="1"/>
  <c r="M11" i="19"/>
  <c r="C11" i="23"/>
  <c r="D11" i="23" s="1"/>
  <c r="G40" i="1"/>
  <c r="I18" i="20"/>
  <c r="C7" i="23"/>
  <c r="D7" i="23" s="1"/>
  <c r="E7" i="23" s="1"/>
  <c r="G41" i="1"/>
  <c r="G21" i="1"/>
  <c r="F21" i="1" s="1"/>
  <c r="C10" i="23"/>
  <c r="D10" i="23" s="1"/>
  <c r="C6" i="23"/>
  <c r="D6" i="23" s="1"/>
  <c r="I13" i="19"/>
  <c r="F12" i="23"/>
  <c r="G43" i="1"/>
  <c r="G37" i="1"/>
  <c r="G44" i="1"/>
  <c r="G29" i="1"/>
  <c r="C9" i="23"/>
  <c r="D9" i="23" s="1"/>
  <c r="E9" i="23" s="1"/>
  <c r="E18" i="5"/>
  <c r="E38" i="5" s="1"/>
  <c r="I33" i="8"/>
  <c r="H8" i="23" l="1"/>
  <c r="E10" i="23"/>
  <c r="C89" i="8" s="1"/>
  <c r="C88" i="8"/>
  <c r="E6" i="23"/>
  <c r="C85" i="8" s="1"/>
  <c r="C86" i="8"/>
  <c r="E11" i="23"/>
  <c r="C90" i="8" s="1"/>
  <c r="J33" i="8"/>
  <c r="K33" i="8"/>
  <c r="N14" i="8"/>
  <c r="O14" i="8"/>
  <c r="I40" i="8"/>
  <c r="I36" i="8"/>
  <c r="C4" i="29" s="1"/>
  <c r="H7" i="23" l="1"/>
  <c r="H6" i="23"/>
  <c r="H9" i="23"/>
  <c r="H11" i="23"/>
  <c r="H10" i="23"/>
  <c r="N33" i="8"/>
  <c r="O33" i="8"/>
  <c r="C14" i="29"/>
  <c r="C15" i="29" s="1"/>
  <c r="C5" i="23"/>
  <c r="D5" i="23" s="1"/>
  <c r="E5" i="23" s="1"/>
  <c r="C84" i="8" l="1"/>
  <c r="C91" i="8" s="1"/>
  <c r="E12" i="23"/>
  <c r="G47" i="1"/>
  <c r="G51" i="1" s="1"/>
  <c r="E40" i="5" s="1"/>
  <c r="D12" i="23"/>
  <c r="H5" i="23"/>
  <c r="H12" i="23" s="1"/>
  <c r="C12" i="23"/>
  <c r="I17" i="8" l="1"/>
  <c r="K17" i="8" s="1"/>
  <c r="N17" i="8" l="1"/>
  <c r="O17" i="8"/>
  <c r="I35" i="8"/>
  <c r="I37" i="8" s="1"/>
  <c r="J17" i="8"/>
  <c r="I34" i="8"/>
  <c r="G56" i="1"/>
  <c r="E39" i="5" s="1"/>
  <c r="I42" i="8" l="1"/>
  <c r="I43" i="8" s="1"/>
  <c r="C3" i="29"/>
  <c r="C5" i="29" s="1"/>
  <c r="C7" i="29" s="1"/>
  <c r="C10" i="29" s="1"/>
  <c r="C16" i="29" s="1"/>
  <c r="I38" i="8" l="1"/>
  <c r="B5" i="24"/>
  <c r="G42" i="5"/>
  <c r="C9" i="29"/>
  <c r="C6" i="29"/>
  <c r="C18" i="29"/>
  <c r="C11" i="29" l="1"/>
  <c r="C19" i="29"/>
  <c r="C17" i="29"/>
  <c r="C20" i="29" s="1"/>
  <c r="B10" i="24"/>
  <c r="C21" i="29" l="1"/>
  <c r="C22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mama</author>
  </authors>
  <commentList>
    <comment ref="I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 shapeId="0" xr:uid="{00000000-0006-0000-0200-000002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  <comment ref="J4" authorId="2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คิดจากประมาณการ 2564-ผลงาน ก.ย.2563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 หรือแทนค่าเป็น 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6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C1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ปรับสูตรไม่ต้อง คูณ 100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FINANCEA</author>
  </authors>
  <commentList>
    <comment ref="D1" authorId="0" shapeId="0" xr:uid="{00000000-0006-0000-0A00-000001000000}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C30" authorId="1" shapeId="0" xr:uid="{00000000-0006-0000-0A00-000002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ใน CUP สปสช. = 1,009,171.15
นอก CUP ใน จว.= 1,112,229.50</t>
        </r>
      </text>
    </comment>
    <comment ref="C33" authorId="1" shapeId="0" xr:uid="{00000000-0006-0000-0A00-000003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สปสช.1,731,199.36
งบประมาณ 803,600</t>
        </r>
      </text>
    </comment>
    <comment ref="C38" authorId="1" shapeId="0" xr:uid="{00000000-0006-0000-0A00-000004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ยาบริจาค 1,500,000
</t>
        </r>
      </text>
    </comment>
    <comment ref="D58" authorId="1" shapeId="0" xr:uid="{00000000-0006-0000-0A00-000005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หักค่าแรง OP</t>
        </r>
      </text>
    </comment>
    <comment ref="D59" authorId="1" shapeId="0" xr:uid="{00000000-0006-0000-0A00-000006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หักค่าแรง IP</t>
        </r>
      </text>
    </comment>
    <comment ref="D60" authorId="1" shapeId="0" xr:uid="{00000000-0006-0000-0A00-000007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หักค่าแรง PP</t>
        </r>
      </text>
    </comment>
    <comment ref="C256" authorId="1" shapeId="0" xr:uid="{00000000-0006-0000-0A00-000008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ค่าจ้างทันตกรรม 250,000
ค่าจ้าง LAB 1,942,480</t>
        </r>
      </text>
    </comment>
    <comment ref="D256" authorId="1" shapeId="0" xr:uid="{00000000-0006-0000-0A00-000009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ข้อมูลปีที่แล้ว</t>
        </r>
      </text>
    </comment>
    <comment ref="D257" authorId="1" shapeId="0" xr:uid="{00000000-0006-0000-0A00-00000A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ข้อมูลปีที่แล้ว
</t>
        </r>
      </text>
    </comment>
    <comment ref="C267" authorId="1" shapeId="0" xr:uid="{00000000-0006-0000-0A00-00000B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รพ.5,562,269.11
รพสต.779,780.22
ทันตกรรม 19,750
ยาทันตกรรม รพสต.12,375
ยาสนับสนุน 1,500,000
</t>
        </r>
      </text>
    </comment>
    <comment ref="C268" authorId="1" shapeId="0" xr:uid="{00000000-0006-0000-0A00-00000C000000}">
      <text>
        <r>
          <rPr>
            <b/>
            <sz val="9"/>
            <color indexed="81"/>
            <rFont val="Tahoma"/>
            <family val="2"/>
          </rPr>
          <t>FINANCEA:
รพ. 89,283
รพสต. 42,550</t>
        </r>
      </text>
    </comment>
    <comment ref="D268" authorId="1" shapeId="0" xr:uid="{00000000-0006-0000-0A00-00000D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ข้อมูลปีที่แล้ว</t>
        </r>
      </text>
    </comment>
    <comment ref="C269" authorId="1" shapeId="0" xr:uid="{00000000-0006-0000-0A00-00000E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รพ. 2,156,404
รพสต. 180,000</t>
        </r>
      </text>
    </comment>
    <comment ref="D269" authorId="1" shapeId="0" xr:uid="{00000000-0006-0000-0A00-00000F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ข้อมูลปีที่แล้ว</t>
        </r>
      </text>
    </comment>
    <comment ref="C270" authorId="1" shapeId="0" xr:uid="{00000000-0006-0000-0A00-000010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รพ. 1,382,552
รพสต. 24,072
</t>
        </r>
      </text>
    </comment>
    <comment ref="C273" authorId="1" shapeId="0" xr:uid="{00000000-0006-0000-0A00-000011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รพ. 318,084.70
รพสต. 54,593.6
</t>
        </r>
      </text>
    </comment>
    <comment ref="D273" authorId="1" shapeId="0" xr:uid="{00000000-0006-0000-0A00-000012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ข้อมูลปีที่แล้ว</t>
        </r>
      </text>
    </comment>
    <comment ref="D274" authorId="1" shapeId="0" xr:uid="{00000000-0006-0000-0A00-000013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ข้อมูลปีที่แล้ว</t>
        </r>
      </text>
    </comment>
    <comment ref="C284" authorId="1" shapeId="0" xr:uid="{00000000-0006-0000-0A00-000014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pp cup = 816,442.25
pp non = 438,900
LTC = 26,600</t>
        </r>
      </text>
    </comment>
    <comment ref="C288" authorId="1" shapeId="0" xr:uid="{00000000-0006-0000-0A00-000015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ตามจ่าย UC 5,116,241.53
ตามจ่ายต่างด้าว 79,075.64
</t>
        </r>
      </text>
    </comment>
    <comment ref="C334" authorId="1" shapeId="0" xr:uid="{00000000-0006-0000-0A00-000016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เกิดความผิดพลาดการลง พศ.
เป็น คศ. ของการรับครุภัณฑ์เข้าจึงทำให้ต้องลดค่าเสื่อมลงในปีหน้า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FINANCEA</author>
  </authors>
  <commentList>
    <comment ref="H6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SUM คอลัมม์H [iimyfmuj 7,8,9,10
 ต้องเท่ากับบรรทัดที่  6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7" authorId="1" shapeId="0" xr:uid="{00000000-0006-0000-0C00-000002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ว.เภสัชกรรม = 25,815
</t>
        </r>
      </text>
    </comment>
    <comment ref="H8" authorId="1" shapeId="0" xr:uid="{00000000-0006-0000-0C00-000003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ว.การแพทย์ 1,701,091.96
ว.ทันตกรรม 254,695.42</t>
        </r>
      </text>
    </comment>
    <comment ref="J8" authorId="1" shapeId="0" xr:uid="{00000000-0006-0000-0C00-000004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ว.การแพทย์ รพสต.เบิกปี
งบ 63 = 157,805.18</t>
        </r>
      </text>
    </comment>
    <comment ref="J11" authorId="1" shapeId="0" xr:uid="{00000000-0006-0000-0C00-000005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ว.วิทยาศาสตร์ = 14,737.50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FINANCEA</author>
  </authors>
  <commentList>
    <comment ref="D3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  <comment ref="F3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FINANCEA:</t>
        </r>
        <r>
          <rPr>
            <sz val="9"/>
            <color indexed="81"/>
            <rFont val="Tahoma"/>
            <family val="2"/>
          </rPr>
          <t xml:space="preserve">
ว.การแพทย์ + ว.ทันตกรรม
+ว.เภสัชกรรม</t>
        </r>
      </text>
    </comment>
  </commentList>
</comments>
</file>

<file path=xl/sharedStrings.xml><?xml version="1.0" encoding="utf-8"?>
<sst xmlns="http://schemas.openxmlformats.org/spreadsheetml/2006/main" count="33323" uniqueCount="6671">
  <si>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</si>
  <si>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</si>
  <si>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</si>
  <si>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</si>
  <si>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</si>
  <si>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</si>
  <si>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</si>
  <si>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</si>
  <si>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</si>
  <si>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</si>
  <si>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</si>
  <si>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</si>
  <si>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</si>
  <si>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</si>
  <si>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</si>
  <si>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</si>
  <si>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</si>
  <si>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</si>
  <si>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</si>
  <si>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</si>
  <si>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</si>
  <si>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</si>
  <si>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</si>
  <si>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</si>
  <si>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</si>
  <si>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</si>
  <si>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</si>
  <si>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</si>
  <si>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</si>
  <si>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</si>
  <si>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</si>
  <si>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</si>
  <si>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</si>
  <si>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</si>
  <si>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</si>
  <si>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</si>
  <si>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</si>
  <si>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</si>
  <si>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</si>
  <si>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</si>
  <si>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</si>
  <si>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</si>
  <si>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</si>
  <si>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</si>
  <si>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</si>
  <si>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</si>
  <si>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</si>
  <si>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</si>
  <si>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</si>
  <si>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</si>
  <si>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</si>
  <si>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</si>
  <si>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</si>
  <si>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</si>
  <si>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</si>
  <si>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</si>
  <si>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</si>
  <si>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</si>
  <si>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</si>
  <si>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</si>
  <si>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</si>
  <si>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</si>
  <si>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</si>
  <si>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</si>
  <si>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</si>
  <si>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</si>
  <si>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</si>
  <si>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</si>
  <si>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</si>
  <si>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</si>
  <si>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</si>
  <si>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</si>
  <si>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</si>
  <si>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</si>
  <si>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</si>
  <si>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</si>
  <si>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</si>
  <si>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</si>
  <si>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</si>
  <si>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</si>
  <si>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</si>
  <si>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</si>
  <si>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</si>
  <si>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</si>
  <si>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</si>
  <si>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</si>
  <si>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</si>
  <si>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</si>
  <si>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</si>
  <si>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</si>
  <si>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</si>
  <si>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</si>
  <si>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</si>
  <si>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</si>
  <si>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</si>
  <si>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</si>
  <si>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</si>
  <si>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</si>
  <si>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</si>
  <si>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</si>
  <si>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</si>
  <si>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</si>
  <si>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</si>
  <si>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</si>
  <si>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</si>
  <si>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</si>
  <si>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</si>
  <si>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</si>
  <si>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</si>
  <si>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</si>
  <si>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</si>
  <si>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</si>
  <si>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</si>
  <si>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</si>
  <si>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</si>
  <si>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</si>
  <si>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</si>
  <si>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</si>
  <si>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</si>
  <si>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</si>
  <si>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</si>
  <si>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</si>
  <si>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</si>
  <si>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</si>
  <si>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</si>
  <si>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</si>
  <si>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</si>
  <si>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</si>
  <si>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</si>
  <si>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</si>
  <si>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</si>
  <si>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</si>
  <si>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</si>
  <si>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</si>
  <si>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</si>
  <si>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</si>
  <si>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</si>
  <si>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</si>
  <si>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</si>
  <si>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</si>
  <si>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</si>
  <si>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</si>
  <si>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</si>
  <si>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</si>
  <si>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</si>
  <si>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</si>
  <si>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</si>
  <si>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</si>
  <si>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</si>
  <si>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</si>
  <si>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</si>
  <si>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</si>
  <si>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</si>
  <si>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</si>
  <si>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</si>
  <si>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</si>
  <si>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</si>
  <si>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</si>
  <si>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</si>
  <si>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</si>
  <si>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</si>
  <si>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</si>
  <si>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</si>
  <si>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</si>
  <si>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</si>
  <si>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</si>
  <si>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</si>
  <si>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</si>
  <si>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</si>
  <si>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</si>
  <si>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</si>
  <si>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</si>
  <si>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</si>
  <si>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</si>
  <si>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</si>
  <si>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</si>
  <si>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</si>
  <si>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</si>
  <si>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</si>
  <si>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</si>
  <si>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</si>
  <si>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</si>
  <si>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</si>
  <si>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</si>
  <si>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</si>
  <si>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</si>
  <si>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</si>
  <si>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</si>
  <si>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</si>
  <si>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</si>
  <si>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</si>
  <si>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</si>
  <si>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</si>
  <si>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</si>
  <si>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</si>
  <si>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</si>
  <si>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</si>
  <si>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</si>
  <si>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</si>
  <si>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</si>
  <si>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</si>
  <si>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</si>
  <si>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</si>
  <si>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</si>
  <si>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</si>
  <si>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</si>
  <si>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</si>
  <si>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</si>
  <si>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</si>
  <si>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</si>
  <si>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</si>
  <si>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</si>
  <si>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</si>
  <si>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</si>
  <si>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</si>
  <si>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</si>
  <si>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</si>
  <si>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</si>
  <si>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</si>
  <si>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</si>
  <si>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</si>
  <si>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</si>
  <si>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</si>
  <si>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</si>
  <si>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</si>
  <si>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</si>
  <si>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</si>
  <si>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</si>
  <si>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</si>
  <si>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</si>
  <si>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</si>
  <si>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</si>
  <si>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</si>
  <si>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</si>
  <si>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</si>
  <si>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</si>
  <si>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</si>
  <si>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</si>
  <si>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</si>
  <si>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</si>
  <si>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</si>
  <si>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</si>
  <si>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</si>
  <si>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</si>
  <si>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</si>
  <si>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</si>
  <si>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</si>
  <si>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</si>
  <si>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</si>
  <si>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</si>
  <si>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</si>
  <si>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</si>
  <si>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</si>
  <si>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</si>
  <si>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</si>
  <si>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</si>
  <si>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</si>
  <si>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</si>
  <si>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</si>
  <si>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</si>
  <si>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</si>
  <si>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</si>
  <si>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</si>
  <si>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</si>
  <si>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</si>
  <si>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</si>
  <si>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</si>
  <si>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</si>
  <si>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</si>
  <si>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</si>
  <si>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</si>
  <si>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</si>
  <si>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</si>
  <si>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</si>
  <si>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</si>
  <si>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</si>
  <si>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</si>
  <si>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</si>
  <si>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</si>
  <si>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</si>
  <si>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</si>
  <si>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</si>
  <si>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</si>
  <si>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</si>
  <si>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</si>
  <si>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</si>
  <si>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</si>
  <si>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</si>
  <si>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</si>
  <si>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</si>
  <si>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</si>
  <si>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</si>
  <si>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</si>
  <si>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</si>
  <si>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</si>
  <si>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</si>
  <si>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</si>
  <si>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</si>
  <si>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</si>
  <si>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</si>
  <si>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</si>
  <si>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</si>
  <si>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</si>
  <si>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</si>
  <si>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</si>
  <si>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</si>
  <si>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</si>
  <si>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</si>
  <si>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</si>
  <si>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</si>
  <si>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</si>
  <si>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</si>
  <si>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</si>
  <si>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</si>
  <si>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</si>
  <si>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</si>
  <si>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</si>
  <si>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</si>
  <si>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</si>
  <si>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</si>
  <si>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</si>
  <si>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</si>
  <si>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</si>
  <si>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</si>
  <si>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</si>
  <si>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</si>
  <si>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</si>
  <si>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</si>
  <si>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</si>
  <si>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</si>
  <si>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</si>
  <si>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</si>
  <si>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</si>
  <si>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</si>
  <si>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</si>
  <si>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</si>
  <si>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</si>
  <si>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</si>
  <si>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</si>
  <si>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</si>
  <si>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</si>
  <si>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</si>
  <si>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</si>
  <si>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</si>
  <si>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</si>
  <si>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</si>
  <si>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</si>
  <si>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</si>
  <si>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</si>
  <si>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</si>
  <si>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</si>
  <si>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</si>
  <si>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</si>
  <si>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</si>
  <si>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</si>
  <si>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</si>
  <si>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</si>
  <si>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</si>
  <si>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</si>
  <si>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</si>
  <si>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</si>
  <si>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</si>
  <si>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</si>
  <si>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</si>
  <si>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</si>
  <si>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</si>
  <si>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</si>
  <si>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</si>
  <si>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</si>
  <si>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</si>
  <si>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</si>
  <si>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</si>
  <si>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</si>
  <si>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</si>
  <si>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</si>
  <si>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</si>
  <si>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</si>
  <si>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</si>
  <si>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</si>
  <si>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</si>
  <si>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</si>
  <si>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</si>
  <si>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</si>
  <si>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</si>
  <si>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</si>
  <si>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</si>
  <si>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</si>
  <si>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</si>
  <si>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</si>
  <si>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</si>
  <si>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</si>
  <si>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</si>
  <si>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</si>
  <si>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</si>
  <si>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</si>
  <si>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</si>
  <si>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</si>
  <si>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</si>
  <si>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</si>
  <si>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</si>
  <si>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</si>
  <si>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</si>
  <si>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</si>
  <si>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</si>
  <si>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</si>
  <si>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</si>
  <si>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</si>
  <si>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</si>
  <si>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</si>
  <si>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</si>
  <si>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</si>
  <si>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</si>
  <si>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</si>
  <si>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</si>
  <si>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</si>
  <si>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</si>
  <si>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</si>
  <si>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</si>
  <si>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</si>
  <si>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</si>
  <si>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</si>
  <si>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</si>
  <si>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</si>
  <si>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</si>
  <si>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</si>
  <si>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</si>
  <si>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</si>
  <si>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</si>
  <si>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</si>
  <si>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</si>
  <si>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</si>
  <si>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</si>
  <si>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</si>
  <si>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</si>
  <si>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</si>
  <si>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</si>
  <si>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</si>
  <si>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</si>
  <si>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</si>
  <si>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</si>
  <si>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</si>
  <si>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</si>
  <si>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</si>
  <si>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</si>
  <si>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</si>
  <si>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</si>
  <si>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</si>
  <si>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</si>
  <si>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</si>
  <si>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</si>
  <si>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</si>
  <si>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</si>
  <si>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</si>
  <si>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</si>
  <si>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</si>
  <si>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</si>
  <si>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</si>
  <si>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</si>
  <si>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</si>
  <si>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</si>
  <si>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</si>
  <si>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</si>
  <si>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</si>
  <si>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</si>
  <si>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</si>
  <si>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</si>
  <si>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</si>
  <si>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</si>
  <si>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</si>
  <si>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</si>
  <si>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</si>
  <si>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</si>
  <si>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</si>
  <si>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</si>
  <si>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</si>
  <si>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</si>
  <si>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</si>
  <si>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</si>
  <si>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</si>
  <si>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</si>
  <si>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</si>
  <si>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</si>
  <si>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</si>
  <si>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</si>
  <si>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</si>
  <si>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</si>
  <si>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</si>
  <si>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</si>
  <si>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</si>
  <si>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</si>
  <si>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</si>
  <si>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</si>
  <si>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</si>
  <si>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</si>
  <si>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</si>
  <si>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</si>
  <si>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</si>
  <si>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</si>
  <si>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</si>
  <si>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</si>
  <si>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</si>
  <si>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</si>
  <si>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</si>
  <si>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</si>
  <si>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</si>
  <si>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</si>
  <si>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</si>
  <si>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</si>
  <si>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</si>
  <si>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</si>
  <si>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</si>
  <si>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</si>
  <si>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</si>
  <si>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</si>
  <si>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</si>
  <si>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</si>
  <si>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</si>
  <si>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</si>
  <si>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</si>
  <si>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</si>
  <si>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</si>
  <si>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</si>
  <si>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</si>
  <si>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</si>
  <si>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</si>
  <si>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</si>
  <si>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</si>
  <si>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</si>
  <si>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</si>
  <si>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</si>
  <si>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</si>
  <si>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</si>
  <si>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</si>
  <si>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</si>
  <si>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</si>
  <si>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</si>
  <si>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</si>
  <si>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</si>
  <si>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</si>
  <si>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</si>
  <si>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</si>
  <si>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</si>
  <si>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</si>
  <si>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</si>
  <si>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</si>
  <si>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</si>
  <si>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</si>
  <si>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</si>
  <si>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</si>
  <si>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</si>
  <si>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</si>
  <si>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</si>
  <si>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</si>
  <si>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</si>
  <si>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</si>
  <si>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</si>
  <si>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</si>
  <si>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</si>
  <si>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</si>
  <si>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</si>
  <si>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</si>
  <si>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</si>
  <si>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</si>
  <si>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</si>
  <si>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</si>
  <si>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</si>
  <si>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</si>
  <si>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</si>
  <si>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</si>
  <si>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</si>
  <si>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</si>
  <si>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</si>
  <si>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</si>
  <si>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</si>
  <si>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</si>
  <si>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</si>
  <si>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</si>
  <si>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</si>
  <si>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</si>
  <si>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</si>
  <si>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</si>
  <si>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</si>
  <si>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</si>
  <si>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</si>
  <si>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</si>
  <si>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</si>
  <si>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</si>
  <si>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</si>
  <si>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</si>
  <si>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</si>
  <si>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</si>
  <si>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</si>
  <si>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</si>
  <si>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</si>
  <si>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</si>
  <si>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</si>
  <si>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</si>
  <si>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</si>
  <si>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</si>
  <si>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</si>
  <si>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</si>
  <si>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</si>
  <si>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</si>
  <si>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</si>
  <si>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</si>
  <si>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</si>
  <si>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</si>
  <si>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</si>
  <si>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</si>
  <si>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</si>
  <si>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</si>
  <si>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</si>
  <si>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</si>
  <si>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</si>
  <si>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</si>
  <si>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</si>
  <si>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</si>
  <si>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</si>
  <si>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</si>
  <si>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</si>
  <si>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</si>
  <si>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</si>
  <si>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</si>
  <si>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</si>
  <si>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</si>
  <si>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</si>
  <si>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</si>
  <si>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</si>
  <si>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</si>
  <si>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</si>
  <si>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</si>
  <si>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</si>
  <si>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</si>
  <si>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</si>
  <si>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</si>
  <si>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</si>
  <si>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</si>
  <si>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</si>
  <si>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</si>
  <si>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</si>
  <si>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</si>
  <si>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</si>
  <si>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</si>
  <si>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</si>
  <si>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</si>
  <si>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</si>
  <si>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</si>
  <si>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</si>
  <si>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</si>
  <si>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</si>
  <si>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</si>
  <si>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</si>
  <si>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</si>
  <si>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</si>
  <si>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</si>
  <si>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</si>
  <si>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</si>
  <si>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</si>
  <si>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</si>
  <si>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</si>
  <si>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</si>
  <si>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</si>
  <si>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</si>
  <si>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</si>
  <si>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</si>
  <si>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</si>
  <si>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</si>
  <si>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</si>
  <si>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</si>
  <si>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</si>
  <si>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</si>
  <si>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</si>
  <si>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</si>
  <si>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</si>
  <si>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</si>
  <si>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</si>
  <si>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</si>
  <si>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</si>
  <si>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</si>
  <si>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</si>
  <si>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</si>
  <si>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</si>
  <si>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</si>
  <si>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</si>
  <si>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</si>
  <si>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</si>
  <si>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</si>
  <si>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</si>
  <si>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</si>
  <si>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</si>
  <si>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</si>
  <si>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</si>
  <si>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</si>
  <si>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</si>
  <si>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</si>
  <si>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</si>
  <si>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</si>
  <si>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</si>
  <si>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</si>
  <si>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</si>
  <si>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</si>
  <si>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</si>
  <si>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</si>
  <si>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</si>
  <si>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</si>
  <si>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</si>
  <si>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</si>
  <si>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</si>
  <si>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</si>
  <si>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</si>
  <si>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</si>
  <si>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</si>
  <si>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</si>
  <si>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</si>
  <si>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</si>
  <si>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</si>
  <si>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</si>
  <si>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</si>
  <si>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</si>
  <si>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</si>
  <si>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</si>
  <si>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</si>
  <si>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</si>
  <si>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</si>
  <si>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</si>
  <si>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</si>
  <si>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</si>
  <si>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</si>
  <si>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</si>
  <si>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</si>
  <si>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</si>
  <si>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</si>
  <si>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</si>
  <si>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</si>
  <si>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</si>
  <si>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</si>
  <si>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</si>
  <si>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</si>
  <si>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</si>
  <si>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</si>
  <si>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</si>
  <si>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</si>
  <si>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</si>
  <si>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</si>
  <si>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</si>
  <si>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</si>
  <si>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</si>
  <si>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</si>
  <si>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</si>
  <si>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</si>
  <si>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</si>
  <si>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</si>
  <si>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</si>
  <si>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</si>
  <si>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</si>
  <si>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</si>
  <si>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</si>
  <si>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</si>
  <si>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</si>
  <si>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</si>
  <si>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</si>
  <si>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</si>
  <si>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</si>
  <si>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</si>
  <si>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</si>
  <si>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</si>
  <si>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</si>
  <si>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</si>
  <si>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</si>
  <si>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</si>
  <si>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</si>
  <si>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</si>
  <si>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</si>
  <si>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</si>
  <si>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</si>
  <si>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</si>
  <si>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</si>
  <si>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</si>
  <si>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</si>
  <si>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</si>
  <si>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</si>
  <si>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</si>
  <si>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</si>
  <si>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</si>
  <si>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</si>
  <si>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</si>
  <si>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</si>
  <si>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</si>
  <si>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</si>
  <si>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</si>
  <si>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</si>
  <si>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</si>
  <si>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</si>
  <si>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</si>
  <si>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</si>
  <si>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</si>
  <si>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</si>
  <si>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</si>
  <si>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</si>
  <si>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</si>
  <si>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</si>
  <si>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</si>
  <si>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</si>
  <si>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</si>
  <si>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</si>
  <si>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</si>
  <si>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</si>
  <si>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</si>
  <si>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</si>
  <si>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</si>
  <si>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</si>
  <si>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</si>
  <si>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</si>
  <si>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</si>
  <si>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</si>
  <si>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</si>
  <si>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</si>
  <si>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</si>
  <si>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</si>
  <si>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</si>
  <si>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</si>
  <si>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</si>
  <si>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</si>
  <si>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</si>
  <si>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</si>
  <si>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</si>
  <si>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</si>
  <si>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</si>
  <si>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</si>
  <si>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</si>
  <si>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</si>
  <si>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</si>
  <si>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</si>
  <si>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</si>
  <si>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</si>
  <si>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</si>
  <si>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</si>
  <si>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</si>
  <si>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</si>
  <si>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</si>
  <si>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</si>
  <si>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</si>
  <si>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</si>
  <si>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</si>
  <si>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</si>
  <si>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</si>
  <si>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</si>
  <si>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</si>
  <si>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</si>
  <si>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</si>
  <si>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</si>
  <si>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</si>
  <si>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</si>
  <si>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</si>
  <si>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</si>
  <si>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</si>
  <si>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</si>
  <si>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</si>
  <si>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</si>
  <si>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</si>
  <si>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</si>
  <si>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</si>
  <si>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</si>
  <si>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</si>
  <si>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</si>
  <si>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</si>
  <si>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</si>
  <si>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</si>
  <si>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</si>
  <si>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</si>
  <si>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</si>
  <si>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</si>
  <si>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</si>
  <si>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</si>
  <si>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</si>
  <si>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</si>
  <si>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</si>
  <si>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</si>
  <si>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</si>
  <si>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</si>
  <si>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</si>
  <si>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</si>
  <si>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</si>
  <si>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</si>
  <si>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</si>
  <si>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</si>
  <si>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</si>
  <si>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</si>
  <si>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</si>
  <si>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</si>
  <si>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</si>
  <si>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</si>
  <si>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</si>
  <si>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</si>
  <si>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</si>
  <si>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</si>
  <si>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</si>
  <si>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</si>
  <si>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</si>
  <si>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</si>
  <si>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</si>
  <si>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</si>
  <si>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</si>
  <si>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</si>
  <si>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</si>
  <si>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</si>
  <si>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</si>
  <si>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</si>
  <si>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</si>
  <si>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</si>
  <si>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</si>
  <si>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</si>
  <si>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</si>
  <si>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</si>
  <si>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</si>
  <si>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</si>
  <si>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</si>
  <si>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</si>
  <si>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</si>
  <si>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</si>
  <si>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</si>
  <si>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</si>
  <si>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</si>
  <si>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</si>
  <si>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</si>
  <si>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</si>
  <si>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</si>
  <si>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</si>
  <si>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</si>
  <si>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</si>
  <si>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</si>
  <si>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</si>
  <si>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</si>
  <si>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</si>
  <si>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</si>
  <si>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</si>
  <si>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</si>
  <si>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</si>
  <si>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</si>
  <si>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</si>
  <si>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</si>
  <si>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</si>
  <si>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</si>
  <si>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</si>
  <si>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</si>
  <si>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</si>
  <si>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</si>
  <si>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</si>
  <si>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</si>
  <si>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</si>
  <si>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</si>
  <si>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</si>
  <si>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</si>
  <si>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</si>
  <si>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</si>
  <si>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</si>
  <si>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</si>
  <si>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</si>
  <si>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</si>
  <si>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</si>
  <si>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</si>
  <si>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</si>
  <si>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</si>
  <si>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</si>
  <si>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</si>
  <si>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</si>
  <si>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</si>
  <si>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</si>
  <si>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</si>
  <si>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</si>
  <si>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</si>
  <si>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</si>
  <si>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</si>
  <si>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</si>
  <si>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</si>
  <si>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</si>
  <si>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</si>
  <si>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</si>
  <si>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</si>
  <si>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</si>
  <si>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</si>
  <si>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</si>
  <si>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</si>
  <si>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</si>
  <si>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</si>
  <si>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</si>
  <si>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</si>
  <si>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</si>
  <si>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</si>
  <si>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</si>
  <si>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</si>
  <si>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</si>
  <si>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</si>
  <si>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</si>
  <si>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</si>
  <si>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</si>
  <si>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</si>
  <si>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</si>
  <si>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</si>
  <si>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</si>
  <si>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</si>
  <si>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</si>
  <si>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</si>
  <si>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</si>
  <si>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</si>
  <si>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</si>
  <si>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</si>
  <si>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</si>
  <si>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</si>
  <si>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</si>
  <si>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</si>
  <si>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</si>
  <si>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</si>
  <si>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</si>
  <si>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</si>
  <si>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</si>
  <si>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</si>
  <si>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</si>
  <si>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</si>
  <si>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</si>
  <si>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</si>
  <si>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</si>
  <si>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</si>
  <si>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</si>
  <si>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</si>
  <si>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</si>
  <si>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</si>
  <si>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</si>
  <si>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</si>
  <si>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</si>
  <si>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</si>
  <si>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</si>
  <si>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</si>
  <si>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</si>
  <si>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</si>
  <si>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</si>
  <si>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</si>
  <si>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</si>
  <si>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</si>
  <si>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</si>
  <si>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</si>
  <si>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</si>
  <si>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</si>
  <si>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</si>
  <si>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</si>
  <si>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</si>
  <si>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</si>
  <si>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</si>
  <si>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</si>
  <si>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</si>
  <si>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</si>
  <si>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</si>
  <si>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</si>
  <si>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</si>
  <si>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</si>
  <si>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</si>
  <si>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</si>
  <si>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</si>
  <si>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</si>
  <si>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</si>
  <si>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</si>
  <si>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</si>
  <si>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</si>
  <si>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</si>
  <si>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</si>
  <si>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</si>
  <si>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</si>
  <si>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</si>
  <si>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</si>
  <si>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</si>
  <si>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</si>
  <si>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</si>
  <si>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</si>
  <si>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</si>
  <si>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</si>
  <si>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</si>
  <si>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</si>
  <si>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</si>
  <si>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</si>
  <si>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</si>
  <si>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</si>
  <si>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</si>
  <si>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</si>
  <si>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</si>
  <si>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</si>
  <si>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</si>
  <si>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</si>
  <si>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</si>
  <si>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</si>
  <si>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</si>
  <si>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</si>
  <si>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</si>
  <si>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</si>
  <si>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</si>
  <si>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</si>
  <si>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</si>
  <si>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</si>
  <si>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</si>
  <si>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</si>
  <si>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</si>
  <si>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</si>
  <si>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</si>
  <si>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</si>
  <si>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</si>
  <si>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</si>
  <si>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</si>
  <si>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</si>
  <si>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</si>
  <si>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</si>
  <si>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</si>
  <si>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</si>
  <si>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</si>
  <si>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</si>
  <si>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</si>
  <si>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</si>
  <si>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</si>
  <si>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</si>
  <si>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</si>
  <si>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</si>
  <si>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</si>
  <si>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</si>
  <si>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</si>
  <si>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</si>
  <si>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</si>
  <si>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</si>
  <si>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</si>
  <si>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</si>
  <si>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</si>
  <si>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</si>
  <si>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</si>
  <si>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</si>
  <si>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</si>
  <si>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</si>
  <si>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</si>
  <si>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</si>
  <si>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</si>
  <si>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</si>
  <si>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</si>
  <si>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</si>
  <si>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</si>
  <si>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</si>
  <si>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</si>
  <si>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</si>
  <si>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</si>
  <si>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</si>
  <si>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</si>
  <si>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</si>
  <si>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</si>
  <si>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</si>
  <si>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</si>
  <si>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</si>
  <si>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</si>
  <si>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</si>
  <si>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</si>
  <si>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</si>
  <si>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</si>
  <si>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</si>
  <si>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</si>
  <si>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</si>
  <si>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</si>
  <si>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</si>
  <si>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</si>
  <si>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</si>
  <si>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</si>
  <si>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</si>
  <si>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</si>
  <si>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</si>
  <si>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</si>
  <si>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</si>
  <si>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</si>
  <si>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</si>
  <si>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</si>
  <si>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</si>
  <si>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</si>
  <si>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</si>
  <si>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</si>
  <si>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</si>
  <si>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</si>
  <si>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</si>
  <si>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</si>
  <si>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</si>
  <si>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</si>
  <si>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</si>
  <si>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</si>
  <si>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</si>
  <si>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</si>
  <si>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</si>
  <si>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</si>
  <si>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</si>
  <si>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</si>
  <si>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</si>
  <si>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</si>
  <si>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</si>
  <si>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</si>
  <si>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</si>
  <si>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</si>
  <si>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</si>
  <si>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</si>
  <si>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</si>
  <si>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</si>
  <si>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</si>
  <si>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</si>
  <si>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</si>
  <si>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</si>
  <si>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</si>
  <si>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</si>
  <si>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</si>
  <si>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</si>
  <si>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</si>
  <si>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</si>
  <si>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</si>
  <si>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</si>
  <si>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</si>
  <si>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</si>
  <si>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</si>
  <si>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</si>
  <si>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</si>
  <si>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</si>
  <si>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</si>
  <si>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</si>
  <si>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</si>
  <si>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</si>
  <si>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</si>
  <si>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</si>
  <si>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</si>
  <si>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</si>
  <si>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</si>
  <si>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</si>
  <si>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</si>
  <si>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</si>
  <si>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</si>
  <si>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</si>
  <si>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</si>
  <si>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</si>
  <si>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</si>
  <si>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</si>
  <si>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</si>
  <si>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</si>
  <si>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</si>
  <si>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</si>
  <si>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</si>
  <si>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</si>
  <si>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</si>
  <si>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</si>
  <si>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</si>
  <si>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</si>
  <si>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</si>
  <si>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</si>
  <si>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</si>
  <si>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</si>
  <si>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</si>
  <si>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</si>
  <si>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</si>
  <si>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</si>
  <si>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</si>
  <si>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</si>
  <si>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</si>
  <si>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</si>
  <si>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</si>
  <si>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</si>
  <si>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</si>
  <si>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</si>
  <si>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</si>
  <si>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</si>
  <si>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</si>
  <si>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</si>
  <si>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</si>
  <si>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</si>
  <si>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</si>
  <si>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</si>
  <si>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</si>
  <si>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</si>
  <si>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</si>
  <si>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</si>
  <si>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</si>
  <si>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</si>
  <si>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</si>
  <si>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</si>
  <si>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</si>
  <si>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</si>
  <si>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</si>
  <si>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</si>
  <si>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</si>
  <si>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</si>
  <si>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</si>
  <si>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</si>
  <si>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</si>
  <si>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</si>
  <si>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</si>
  <si>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</si>
  <si>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</si>
  <si>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</si>
  <si>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</si>
  <si>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</si>
  <si>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</si>
  <si>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</si>
  <si>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</si>
  <si>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</si>
  <si>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</si>
  <si>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</si>
  <si>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</si>
  <si>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</si>
  <si>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</si>
  <si>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</si>
  <si>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</si>
  <si>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</si>
  <si>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</si>
  <si>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</si>
  <si>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</si>
  <si>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</si>
  <si>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</si>
  <si>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</si>
  <si>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</si>
  <si>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</si>
  <si>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</si>
  <si>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</si>
  <si>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</si>
  <si>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</si>
  <si>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</si>
  <si>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</si>
  <si>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</si>
  <si>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</si>
  <si>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</si>
  <si>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</si>
  <si>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</si>
  <si>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</si>
  <si>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</si>
  <si>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</si>
  <si>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</si>
  <si>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</si>
  <si>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</si>
  <si>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</si>
  <si>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</si>
  <si>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</si>
  <si>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</si>
  <si>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</si>
  <si>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</si>
  <si>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</si>
  <si>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</si>
  <si>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</si>
  <si>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</si>
  <si>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</si>
  <si>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</si>
  <si>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</si>
  <si>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</si>
  <si>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</si>
  <si>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</si>
  <si>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</si>
  <si>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</si>
  <si>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</si>
  <si>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</si>
  <si>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</si>
  <si>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</si>
  <si>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</si>
  <si>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</si>
  <si>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</si>
  <si>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</si>
  <si>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</si>
  <si>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</si>
  <si>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</si>
  <si>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</si>
  <si>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</si>
  <si>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</si>
  <si>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</si>
  <si>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</si>
  <si>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</si>
  <si>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</si>
  <si>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</si>
  <si>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</si>
  <si>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</si>
  <si>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</si>
  <si>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</si>
  <si>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</si>
  <si>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</si>
  <si>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</si>
  <si>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</si>
  <si>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</si>
  <si>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</si>
  <si>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</si>
  <si>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</si>
  <si>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</si>
  <si>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</si>
  <si>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</si>
  <si>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</si>
  <si>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</si>
  <si>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</si>
  <si>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</si>
  <si>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</si>
  <si>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</si>
  <si>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</si>
  <si>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</si>
  <si>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</si>
  <si>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</si>
  <si>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</si>
  <si>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</si>
  <si>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</si>
  <si>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</si>
  <si>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</si>
  <si>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</si>
  <si>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</si>
  <si>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</si>
  <si>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</si>
  <si>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</si>
  <si>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</si>
  <si>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</si>
  <si>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</si>
  <si>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</si>
  <si>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</si>
  <si>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</si>
  <si>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</si>
  <si>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</si>
  <si>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</si>
  <si>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</si>
  <si>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</si>
  <si>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</si>
  <si>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</si>
  <si>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</si>
  <si>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</si>
  <si>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</si>
  <si>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</si>
  <si>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</si>
  <si>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</si>
  <si>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</si>
  <si>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</si>
  <si>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</si>
  <si>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</si>
  <si>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</si>
  <si>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</si>
  <si>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</si>
  <si>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</si>
  <si>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</si>
  <si>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</si>
  <si>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</si>
  <si>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</si>
  <si>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</si>
  <si>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</si>
  <si>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</si>
  <si>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</si>
  <si>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</si>
  <si>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</si>
  <si>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</si>
  <si>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</si>
  <si>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</si>
  <si>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</si>
  <si>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</si>
  <si>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</si>
  <si>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</si>
  <si>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</si>
  <si>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</si>
  <si>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</si>
  <si>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</si>
  <si>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</si>
  <si>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</si>
  <si>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</si>
  <si>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</si>
  <si>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</si>
  <si>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</si>
  <si>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</si>
  <si>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</si>
  <si>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</si>
  <si>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</si>
  <si>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</si>
  <si>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</si>
  <si>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</si>
  <si>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</si>
  <si>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</si>
  <si>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</si>
  <si>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</si>
  <si>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</si>
  <si>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</si>
  <si>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</si>
  <si>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</si>
  <si>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</si>
  <si>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</si>
  <si>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</si>
  <si>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</si>
  <si>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</si>
  <si>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</si>
  <si>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</si>
  <si>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</si>
  <si>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</si>
  <si>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</si>
  <si>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</si>
  <si>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</si>
  <si>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</si>
  <si>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</si>
  <si>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</si>
  <si>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</si>
  <si>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</si>
  <si>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</si>
  <si>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</si>
  <si>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</si>
  <si>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</si>
  <si>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</si>
  <si>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</si>
  <si>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</si>
  <si>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</si>
  <si>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</si>
  <si>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</si>
  <si>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</si>
  <si>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</si>
  <si>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</si>
  <si>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</si>
  <si>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</si>
  <si>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</si>
  <si>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</si>
  <si>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</si>
  <si>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</si>
  <si>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</si>
  <si>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</si>
  <si>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</si>
  <si>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</si>
  <si>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</si>
  <si>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</si>
  <si>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</si>
  <si>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</si>
  <si>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</si>
  <si>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</si>
  <si>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</si>
  <si>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</si>
  <si>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</si>
  <si>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</si>
  <si>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</si>
  <si>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</si>
  <si>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</si>
  <si>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</si>
  <si>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</si>
  <si>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</si>
  <si>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</si>
  <si>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</si>
  <si>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</si>
  <si>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</si>
  <si>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</si>
  <si>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</si>
  <si>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</si>
  <si>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</si>
  <si>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</si>
  <si>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</si>
  <si>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</si>
  <si>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</si>
  <si>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</si>
  <si>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</si>
  <si>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</si>
  <si>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</si>
  <si>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</si>
  <si>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</si>
  <si>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</si>
  <si>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</si>
  <si>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</si>
  <si>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</si>
  <si>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</si>
  <si>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</si>
  <si>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</si>
  <si>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</si>
  <si>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</si>
  <si>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</si>
  <si>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</si>
  <si>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</si>
  <si>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</si>
  <si>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</si>
  <si>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</si>
  <si>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</si>
  <si>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</si>
  <si>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</si>
  <si>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</si>
  <si>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</si>
  <si>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</si>
  <si>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</si>
  <si>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</si>
  <si>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</si>
  <si>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</si>
  <si>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</si>
  <si>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</si>
  <si>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</si>
  <si>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</si>
  <si>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</si>
  <si>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</si>
  <si>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</si>
  <si>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</si>
  <si>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</si>
  <si>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</si>
  <si>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</si>
  <si>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</si>
  <si>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</si>
  <si>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</si>
  <si>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</si>
  <si>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</si>
  <si>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</si>
  <si>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</si>
  <si>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</si>
  <si>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</si>
  <si>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</si>
  <si>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</si>
  <si>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</si>
  <si>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</si>
  <si>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</si>
  <si>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</si>
  <si>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</si>
  <si>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</si>
  <si>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</si>
  <si>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</si>
  <si>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</si>
  <si>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</si>
  <si>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</si>
  <si>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</si>
  <si>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</si>
  <si>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</si>
  <si>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</si>
  <si>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</si>
  <si>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</si>
  <si>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</si>
  <si>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</si>
  <si>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</si>
  <si>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</si>
  <si>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</si>
  <si>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</si>
  <si>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</si>
  <si>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</si>
  <si>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</si>
  <si>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</si>
  <si>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</si>
  <si>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</si>
  <si>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</si>
  <si>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</si>
  <si>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</si>
  <si>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</si>
  <si>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</si>
  <si>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</si>
  <si>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</si>
  <si>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</si>
  <si>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</si>
  <si>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</si>
  <si>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</si>
  <si>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</si>
  <si>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</si>
  <si>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</si>
  <si>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</si>
  <si>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</si>
  <si>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</si>
  <si>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</si>
  <si>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</si>
  <si>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</si>
  <si>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</si>
  <si>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</si>
  <si>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</si>
  <si>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</si>
  <si>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</si>
  <si>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</si>
  <si>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</si>
  <si>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</si>
  <si>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</si>
  <si>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</si>
  <si>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</si>
  <si>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</si>
  <si>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</si>
  <si>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</si>
  <si>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</si>
  <si>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</si>
  <si>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</si>
  <si>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</si>
  <si>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</si>
  <si>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</si>
  <si>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</si>
  <si>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</si>
  <si>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</si>
  <si>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</si>
  <si>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</si>
  <si>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</si>
  <si>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</si>
  <si>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</si>
  <si>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</si>
  <si>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</si>
  <si>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</si>
  <si>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</si>
  <si>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</si>
  <si>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</si>
  <si>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</si>
  <si>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</si>
  <si>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</si>
  <si>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</si>
  <si>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</si>
  <si>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</si>
  <si>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</si>
  <si>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</si>
  <si>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</si>
  <si>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</si>
  <si>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</si>
  <si>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</si>
  <si>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</si>
  <si>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</si>
  <si>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</si>
  <si>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</si>
  <si>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</si>
  <si>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</si>
  <si>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</si>
  <si>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</si>
  <si>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</si>
  <si>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</si>
  <si>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</si>
  <si>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</si>
  <si>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</si>
  <si>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</si>
  <si>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</si>
  <si>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</si>
  <si>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</si>
  <si>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</si>
  <si>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</si>
  <si>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</si>
  <si>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</si>
  <si>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</si>
  <si>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</si>
  <si>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</si>
  <si>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</si>
  <si>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</si>
  <si>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</si>
  <si>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</si>
  <si>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</si>
  <si>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</si>
  <si>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</si>
  <si>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</si>
  <si>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</si>
  <si>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</si>
  <si>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</si>
  <si>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</si>
  <si>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</si>
  <si>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</si>
  <si>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</si>
  <si>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</si>
  <si>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</si>
  <si>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</si>
  <si>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</si>
  <si>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</si>
  <si>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</si>
  <si>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</si>
  <si>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</si>
  <si>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</si>
  <si>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</si>
  <si>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</si>
  <si>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</si>
  <si>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</si>
  <si>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</si>
  <si>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</si>
  <si>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</si>
  <si>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</si>
  <si>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</si>
  <si>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</si>
  <si>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</si>
  <si>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</si>
  <si>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</si>
  <si>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</si>
  <si>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</si>
  <si>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</si>
  <si>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</si>
  <si>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</si>
  <si>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</si>
  <si>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</si>
  <si>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</si>
  <si>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</si>
  <si>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</si>
  <si>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</si>
  <si>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</si>
  <si>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</si>
  <si>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</si>
  <si>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</si>
  <si>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</si>
  <si>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</si>
  <si>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</si>
  <si>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</si>
  <si>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</si>
  <si>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</si>
  <si>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</si>
  <si>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</si>
  <si>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</si>
  <si>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</si>
  <si>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</si>
  <si>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</si>
  <si>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</si>
  <si>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</si>
  <si>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</si>
  <si>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</si>
  <si>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</si>
  <si>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</si>
  <si>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</si>
  <si>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</si>
  <si>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</si>
  <si>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</si>
  <si>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</si>
  <si>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</si>
  <si>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</si>
  <si>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</si>
  <si>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</si>
  <si>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</si>
  <si>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</si>
  <si>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</si>
  <si>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</si>
  <si>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</si>
  <si>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</si>
  <si>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</si>
  <si>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</si>
  <si>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</si>
  <si>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</si>
  <si>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</si>
  <si>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</si>
  <si>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</si>
  <si>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</si>
  <si>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</si>
  <si>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</si>
  <si>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</si>
  <si>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</si>
  <si>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</si>
  <si>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</si>
  <si>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</si>
  <si>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</si>
  <si>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</si>
  <si>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</si>
  <si>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</si>
  <si>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</si>
  <si>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</si>
  <si>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</si>
  <si>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</si>
  <si>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</si>
  <si>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</si>
  <si>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</si>
  <si>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</si>
  <si>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</si>
  <si>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</si>
  <si>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</si>
  <si>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</si>
  <si>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</si>
  <si>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</si>
  <si>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</si>
  <si>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</si>
  <si>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</si>
  <si>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</si>
  <si>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</si>
  <si>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</si>
  <si>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</si>
  <si>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</si>
  <si>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</si>
  <si>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</si>
  <si>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</si>
  <si>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</si>
  <si>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</si>
  <si>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</si>
  <si>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</si>
  <si>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</si>
  <si>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</si>
  <si>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</si>
  <si>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</si>
  <si>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</si>
  <si>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</si>
  <si>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</si>
  <si>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</si>
  <si>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</si>
  <si>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</si>
  <si>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</si>
  <si>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</si>
  <si>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</si>
  <si>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</si>
  <si>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</si>
  <si>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</si>
  <si>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</si>
  <si>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</si>
  <si>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</si>
  <si>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</si>
  <si>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</si>
  <si>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</si>
  <si>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</si>
  <si>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</si>
  <si>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</si>
  <si>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</si>
  <si>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</si>
  <si>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</si>
  <si>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</si>
  <si>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</si>
  <si>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</si>
  <si>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</si>
  <si>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</si>
  <si>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</si>
  <si>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</si>
  <si>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</si>
  <si>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</si>
  <si>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</si>
  <si>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</si>
  <si>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</si>
  <si>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</si>
  <si>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</si>
  <si>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</si>
  <si>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</si>
  <si>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</si>
  <si>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</si>
  <si>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</si>
  <si>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</si>
  <si>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</si>
  <si>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</si>
  <si>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</si>
  <si>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</si>
  <si>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</si>
  <si>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</si>
  <si>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</si>
  <si>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</si>
  <si>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</si>
  <si>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</si>
  <si>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</si>
  <si>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</si>
  <si>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</si>
  <si>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</si>
  <si>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</si>
  <si>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</si>
  <si>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</si>
  <si>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</si>
  <si>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</si>
  <si>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</si>
  <si>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</si>
  <si>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</si>
  <si>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</si>
  <si>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</si>
  <si>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</si>
  <si>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</si>
  <si>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</si>
  <si>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</si>
  <si>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</si>
  <si>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</si>
  <si>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</si>
  <si>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</si>
  <si>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</si>
  <si>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</si>
  <si>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</si>
  <si>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</si>
  <si>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</si>
  <si>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</si>
  <si>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</si>
  <si>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</si>
  <si>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</si>
  <si>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</si>
  <si>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</si>
  <si>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</si>
  <si>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</si>
  <si>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</si>
  <si>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</si>
  <si>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</si>
  <si>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</si>
  <si>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</si>
  <si>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</si>
  <si>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</si>
  <si>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</si>
  <si>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</si>
  <si>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</si>
  <si>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</si>
  <si>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</si>
  <si>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</si>
  <si>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</si>
  <si>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</si>
  <si>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</si>
  <si>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</si>
  <si>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</si>
  <si>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</si>
  <si>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</si>
  <si>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</si>
  <si>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</si>
  <si>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</si>
  <si>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</si>
  <si>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</si>
  <si>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</si>
  <si>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</si>
  <si>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</si>
  <si>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</si>
  <si>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</si>
  <si>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</si>
  <si>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</si>
  <si>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</si>
  <si>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</si>
  <si>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</si>
  <si>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</si>
  <si>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</si>
  <si>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</si>
  <si>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</si>
  <si>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</si>
  <si>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</si>
  <si>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</si>
  <si>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</si>
  <si>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</si>
  <si>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</si>
  <si>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</si>
  <si>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</si>
  <si>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</si>
  <si>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</si>
  <si>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</si>
  <si>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</si>
  <si>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</si>
  <si>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</si>
  <si>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</si>
  <si>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</si>
  <si>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</si>
  <si>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</si>
  <si>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</si>
  <si>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</si>
  <si>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</si>
  <si>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</si>
  <si>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</si>
  <si>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</si>
  <si>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</si>
  <si>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</si>
  <si>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</si>
  <si>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</si>
  <si>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</si>
  <si>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</si>
  <si>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</si>
  <si>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</si>
  <si>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</si>
  <si>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</si>
  <si>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</si>
  <si>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</si>
  <si>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</si>
  <si>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</si>
  <si>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</si>
  <si>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</si>
  <si>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</si>
  <si>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</si>
  <si>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</si>
  <si>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</si>
  <si>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</si>
  <si>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</si>
  <si>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</si>
  <si>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</si>
  <si>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</si>
  <si>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</si>
  <si>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</si>
  <si>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</si>
  <si>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</si>
  <si>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</si>
  <si>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</si>
  <si>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</si>
  <si>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</si>
  <si>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</si>
  <si>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</si>
  <si>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</si>
  <si>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</si>
  <si>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</si>
  <si>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</si>
  <si>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</si>
  <si>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</si>
  <si>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</si>
  <si>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</si>
  <si>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</si>
  <si>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</si>
  <si>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</si>
  <si>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</si>
  <si>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</si>
  <si>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</si>
  <si>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</si>
  <si>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</si>
  <si>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</si>
  <si>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</si>
  <si>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</si>
  <si>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</si>
  <si>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</si>
  <si>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</si>
  <si>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</si>
  <si>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</si>
  <si>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</si>
  <si>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</si>
  <si>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</si>
  <si>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</si>
  <si>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</si>
  <si>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</si>
  <si>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</si>
  <si>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</si>
  <si>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</si>
  <si>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</si>
  <si>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</si>
  <si>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</si>
  <si>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</si>
  <si>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</si>
  <si>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</si>
  <si>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</si>
  <si>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</si>
  <si>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</si>
  <si>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</si>
  <si>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</si>
  <si>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</si>
  <si>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</si>
  <si>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</si>
  <si>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</si>
  <si>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</si>
  <si>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</si>
  <si>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</si>
  <si>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</si>
  <si>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</si>
  <si>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</si>
  <si>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</si>
  <si>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</si>
  <si>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</si>
  <si>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</si>
  <si>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</si>
  <si>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</si>
  <si>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</si>
  <si>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</si>
  <si>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</si>
  <si>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</si>
  <si>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</si>
  <si>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</si>
  <si>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</si>
  <si>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</si>
  <si>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</si>
  <si>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</si>
  <si>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</si>
  <si>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</si>
  <si>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</si>
  <si>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</si>
  <si>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</si>
  <si>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</si>
  <si>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</si>
  <si>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</si>
  <si>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</si>
  <si>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</si>
  <si>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</si>
  <si>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</si>
  <si>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</si>
  <si>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</si>
  <si>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</si>
  <si>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</si>
  <si>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</si>
  <si>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</si>
  <si>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</si>
  <si>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</si>
  <si>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</si>
  <si>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</si>
  <si>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</si>
  <si>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</si>
  <si>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</si>
  <si>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</si>
  <si>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</si>
  <si>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</si>
  <si>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</si>
  <si>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</si>
  <si>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</si>
  <si>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</si>
  <si>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</si>
  <si>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</si>
  <si>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</si>
  <si>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</si>
  <si>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</si>
  <si>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</si>
  <si>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</si>
  <si>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</si>
  <si>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</si>
  <si>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</si>
  <si>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</si>
  <si>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</si>
  <si>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</si>
  <si>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</si>
  <si>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</si>
  <si>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</si>
  <si>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</si>
  <si>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</si>
  <si>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</si>
  <si>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</si>
  <si>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</si>
  <si>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</si>
  <si>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</si>
  <si>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</si>
  <si>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</si>
  <si>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</si>
  <si>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</si>
  <si>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</si>
  <si>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</si>
  <si>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</si>
  <si>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</si>
  <si>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</si>
  <si>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</si>
  <si>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</si>
  <si>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</si>
  <si>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</si>
  <si>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</si>
  <si>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</si>
  <si>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</si>
  <si>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</si>
  <si>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</si>
  <si>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</si>
  <si>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</si>
  <si>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</si>
  <si>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</si>
  <si>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</si>
  <si>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</si>
  <si>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</si>
  <si>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</si>
  <si>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</si>
  <si>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</si>
  <si>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</si>
  <si>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</si>
  <si>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</si>
  <si>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</si>
  <si>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</si>
  <si>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</si>
  <si>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</si>
  <si>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</si>
  <si>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</si>
  <si>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</si>
  <si>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</si>
  <si>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</si>
  <si>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</si>
  <si>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</si>
  <si>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</si>
  <si>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</si>
  <si>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</si>
  <si>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</si>
  <si>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</si>
  <si>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</si>
  <si>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</si>
  <si>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</si>
  <si>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</si>
  <si>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</si>
  <si>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</si>
  <si>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</si>
  <si>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</si>
  <si>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</si>
  <si>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</si>
  <si>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</si>
  <si>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</si>
  <si>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</si>
  <si>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</si>
  <si>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</si>
  <si>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</si>
  <si>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</si>
  <si>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</si>
  <si>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</si>
  <si>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</si>
  <si>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</si>
  <si>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</si>
  <si>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</si>
  <si>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</si>
  <si>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</si>
  <si>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</si>
  <si>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</si>
  <si>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</si>
  <si>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</si>
  <si>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</si>
  <si>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</si>
  <si>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</si>
  <si>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</si>
  <si>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</si>
  <si>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</si>
  <si>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</si>
  <si>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</si>
  <si>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</si>
  <si>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</si>
  <si>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</si>
  <si>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</si>
  <si>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</si>
  <si>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</si>
  <si>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</si>
  <si>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</si>
  <si>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</si>
  <si>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</si>
  <si>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</si>
  <si>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</si>
  <si>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</si>
  <si>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</si>
  <si>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</si>
  <si>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</si>
  <si>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</si>
  <si>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</si>
  <si>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</si>
  <si>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</si>
  <si>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</si>
  <si>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</si>
  <si>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</si>
  <si>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</si>
  <si>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</si>
  <si>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</si>
  <si>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</si>
  <si>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</si>
  <si>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</si>
  <si>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</si>
  <si>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</si>
  <si>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</si>
  <si>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</si>
  <si>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</si>
  <si>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</si>
  <si>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</si>
  <si>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</si>
  <si>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</si>
  <si>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</si>
  <si>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</si>
  <si>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</si>
  <si>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</si>
  <si>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</si>
  <si>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</si>
  <si>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</si>
  <si>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</si>
  <si>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</si>
  <si>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</si>
  <si>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</si>
  <si>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</si>
  <si>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</si>
  <si>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</si>
  <si>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</si>
  <si>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</si>
  <si>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</si>
  <si>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</si>
  <si>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</si>
  <si>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</si>
  <si>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</si>
  <si>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</si>
  <si>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</si>
  <si>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</si>
  <si>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</si>
  <si>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</si>
  <si>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</si>
  <si>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</si>
  <si>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</si>
  <si>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</si>
  <si>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</si>
  <si>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</si>
  <si>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</si>
  <si>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</si>
  <si>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</si>
  <si>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</si>
  <si>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</si>
  <si>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</si>
  <si>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</si>
  <si>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</si>
  <si>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</si>
  <si>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</si>
  <si>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</si>
  <si>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</si>
  <si>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</si>
  <si>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</si>
  <si>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</si>
  <si>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</si>
  <si>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</si>
  <si>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</si>
  <si>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</si>
  <si>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</si>
  <si>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</si>
  <si>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</si>
  <si>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</si>
  <si>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</si>
  <si>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</si>
  <si>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</si>
  <si>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</si>
  <si>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</si>
  <si>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</si>
  <si>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</si>
  <si>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</si>
  <si>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</si>
  <si>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</si>
  <si>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</si>
  <si>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</si>
  <si>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</si>
  <si>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</si>
  <si>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</si>
  <si>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</si>
  <si>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</si>
  <si>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</si>
  <si>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</si>
  <si>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</si>
  <si>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</si>
  <si>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</si>
  <si>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</si>
  <si>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</si>
  <si>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</si>
  <si>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</si>
  <si>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</si>
  <si>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</si>
  <si>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</si>
  <si>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</si>
  <si>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</si>
  <si>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</si>
  <si>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</si>
  <si>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</si>
  <si>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</si>
  <si>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</si>
  <si>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</si>
  <si>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</si>
  <si>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</si>
  <si>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</si>
  <si>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</si>
  <si>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</si>
  <si>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</si>
  <si>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</si>
  <si>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</si>
  <si>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</si>
  <si>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</si>
  <si>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</si>
  <si>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</si>
  <si>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</si>
  <si>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</si>
  <si>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</si>
  <si>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t>การเปรียบเทียบ HGR ปี 2562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</si>
  <si>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</si>
  <si>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</si>
  <si>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</si>
  <si>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</si>
  <si>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</si>
  <si>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</si>
  <si>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</si>
  <si>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</si>
  <si>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</si>
  <si>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</si>
  <si>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</si>
  <si>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</si>
  <si>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</si>
  <si>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</si>
  <si>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</si>
  <si>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</si>
  <si>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</si>
  <si>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</si>
  <si>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</si>
  <si>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</si>
  <si>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</si>
  <si>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</si>
  <si>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</si>
  <si>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</si>
  <si>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</si>
  <si>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</si>
  <si>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</si>
  <si>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</si>
  <si>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</si>
  <si>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</si>
  <si>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</si>
  <si>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</si>
  <si>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</si>
  <si>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</si>
  <si>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</si>
  <si>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</si>
  <si>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</si>
  <si>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</si>
  <si>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</si>
  <si>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</si>
  <si>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</si>
  <si>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</si>
  <si>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</si>
  <si>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</si>
  <si>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</si>
  <si>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</si>
  <si>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</si>
  <si>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</si>
  <si>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</si>
  <si>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</si>
  <si>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</si>
  <si>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</si>
  <si>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</si>
  <si>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</si>
  <si>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</si>
  <si>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</si>
  <si>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</si>
  <si>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</si>
  <si>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</si>
  <si>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</si>
  <si>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</si>
  <si>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</si>
  <si>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</si>
  <si>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</si>
  <si>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</si>
  <si>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</si>
  <si>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</si>
  <si>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</si>
  <si>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</si>
  <si>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</si>
  <si>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</si>
  <si>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</si>
  <si>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</si>
  <si>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</si>
  <si>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</si>
  <si>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</si>
  <si>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</si>
  <si>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</si>
  <si>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</si>
  <si>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</si>
  <si>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</si>
  <si>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</si>
  <si>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</si>
  <si>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</si>
  <si>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</si>
  <si>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</si>
  <si>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</si>
  <si>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</si>
  <si>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</si>
  <si>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</si>
  <si>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</si>
  <si>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</si>
  <si>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</si>
  <si>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</si>
  <si>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</si>
  <si>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</si>
  <si>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</si>
  <si>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</si>
  <si>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</si>
  <si>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</si>
  <si>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</si>
  <si>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</si>
  <si>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</si>
  <si>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</si>
  <si>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</si>
  <si>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</si>
  <si>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</si>
  <si>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</si>
  <si>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</si>
  <si>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</si>
  <si>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</si>
  <si>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</si>
  <si>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</si>
  <si>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</si>
  <si>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</si>
  <si>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</si>
  <si>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</si>
  <si>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</si>
  <si>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</si>
  <si>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</si>
  <si>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</si>
  <si>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</si>
  <si>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</si>
  <si>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</si>
  <si>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</si>
  <si>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</si>
  <si>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</si>
  <si>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</si>
  <si>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</si>
  <si>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</si>
  <si>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</si>
  <si>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</si>
  <si>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</si>
  <si>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</si>
  <si>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</si>
  <si>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</si>
  <si>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</si>
  <si>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</si>
  <si>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</si>
  <si>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</si>
  <si>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</si>
  <si>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</si>
  <si>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</si>
  <si>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</si>
  <si>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</si>
  <si>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</si>
  <si>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</si>
  <si>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</si>
  <si>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</si>
  <si>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</si>
  <si>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</si>
  <si>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</si>
  <si>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</si>
  <si>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</si>
  <si>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</si>
  <si>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</si>
  <si>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</si>
  <si>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</si>
  <si>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</si>
  <si>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</si>
  <si>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</si>
  <si>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</si>
  <si>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</si>
  <si>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</si>
  <si>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</si>
  <si>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</si>
  <si>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</si>
  <si>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</si>
  <si>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</si>
  <si>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</si>
  <si>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</si>
  <si>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</si>
  <si>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</si>
  <si>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</si>
  <si>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</si>
  <si>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</si>
  <si>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</si>
  <si>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</si>
  <si>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</si>
  <si>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</si>
  <si>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</si>
  <si>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</si>
  <si>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</si>
  <si>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</si>
  <si>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</si>
  <si>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</si>
  <si>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</si>
  <si>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</si>
  <si>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</si>
  <si>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</si>
  <si>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</si>
  <si>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</si>
  <si>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</si>
  <si>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</si>
  <si>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</si>
  <si>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</si>
  <si>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</si>
  <si>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</si>
  <si>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</si>
  <si>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</si>
  <si>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</si>
  <si>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</si>
  <si>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</si>
  <si>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</si>
  <si>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</si>
  <si>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</si>
  <si>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</si>
  <si>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</si>
  <si>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</si>
  <si>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</si>
  <si>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</si>
  <si>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</si>
  <si>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</si>
  <si>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</si>
  <si>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</si>
  <si>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</si>
  <si>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</si>
  <si>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</si>
  <si>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</si>
  <si>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</si>
  <si>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</si>
  <si>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</si>
  <si>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</si>
  <si>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</si>
  <si>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</si>
  <si>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</si>
  <si>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</si>
  <si>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</si>
  <si>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</si>
  <si>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</si>
  <si>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</si>
  <si>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</si>
  <si>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</si>
  <si>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</si>
  <si>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</si>
  <si>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</si>
  <si>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</si>
  <si>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</si>
  <si>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</si>
  <si>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</si>
  <si>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</si>
  <si>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</si>
  <si>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</si>
  <si>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</si>
  <si>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</si>
  <si>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</si>
  <si>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</si>
  <si>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</si>
  <si>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</si>
  <si>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</si>
  <si>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</si>
  <si>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</si>
  <si>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</si>
  <si>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</si>
  <si>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</si>
  <si>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</si>
  <si>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</si>
  <si>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</si>
  <si>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</si>
  <si>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</si>
  <si>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</si>
  <si>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</si>
  <si>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</si>
  <si>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</si>
  <si>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</si>
  <si>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</si>
  <si>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</si>
  <si>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</si>
  <si>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</si>
  <si>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</si>
  <si>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</si>
  <si>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</si>
  <si>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</si>
  <si>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</si>
  <si>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</si>
  <si>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</si>
  <si>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</si>
  <si>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</si>
  <si>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</si>
  <si>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</si>
  <si>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</si>
  <si>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</si>
  <si>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</si>
  <si>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</si>
  <si>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</si>
  <si>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</si>
  <si>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</si>
  <si>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</si>
  <si>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</si>
  <si>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</si>
  <si>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</si>
  <si>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</si>
  <si>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</si>
  <si>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</si>
  <si>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</si>
  <si>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</si>
  <si>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</si>
  <si>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</si>
  <si>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</si>
  <si>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</si>
  <si>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</si>
  <si>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</si>
  <si>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</si>
  <si>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</si>
  <si>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</si>
  <si>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</si>
  <si>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</si>
  <si>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</si>
  <si>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</si>
  <si>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</si>
  <si>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</si>
  <si>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</si>
  <si>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</si>
  <si>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</si>
  <si>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</si>
  <si>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</si>
  <si>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</si>
  <si>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</si>
  <si>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</si>
  <si>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</si>
  <si>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</si>
  <si>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</si>
  <si>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</si>
  <si>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</si>
  <si>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</si>
  <si>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</si>
  <si>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</si>
  <si>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</si>
  <si>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</si>
  <si>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</si>
  <si>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</si>
  <si>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</si>
  <si>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</si>
  <si>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</si>
  <si>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</si>
  <si>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</si>
  <si>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</si>
  <si>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</si>
  <si>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</si>
  <si>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</si>
  <si>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</si>
  <si>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</si>
  <si>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</si>
  <si>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</si>
  <si>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</si>
  <si>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</si>
  <si>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</si>
  <si>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</si>
  <si>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</si>
  <si>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</si>
  <si>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</si>
  <si>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</si>
  <si>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</si>
  <si>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</si>
  <si>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</si>
  <si>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</si>
  <si>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</si>
  <si>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</si>
  <si>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</si>
  <si>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</si>
  <si>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</si>
  <si>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</si>
  <si>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</si>
  <si>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</si>
  <si>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</si>
  <si>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</si>
  <si>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</si>
  <si>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</si>
  <si>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</si>
  <si>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</si>
  <si>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</si>
  <si>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</si>
  <si>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</si>
  <si>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</si>
  <si>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</si>
  <si>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</si>
  <si>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</si>
  <si>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</si>
  <si>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</si>
  <si>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</si>
  <si>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</si>
  <si>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</si>
  <si>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</si>
  <si>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</si>
  <si>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</si>
  <si>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</si>
  <si>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</si>
  <si>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</si>
  <si>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</si>
  <si>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</si>
  <si>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</si>
  <si>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</si>
  <si>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</si>
  <si>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</si>
  <si>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</si>
  <si>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</si>
  <si>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</si>
  <si>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</si>
  <si>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</si>
  <si>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</si>
  <si>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</si>
  <si>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</si>
  <si>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</si>
  <si>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</si>
  <si>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</si>
  <si>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</si>
  <si>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</si>
  <si>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</si>
  <si>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</si>
  <si>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</si>
  <si>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</si>
  <si>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</si>
  <si>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</si>
  <si>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</si>
  <si>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</si>
  <si>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</si>
  <si>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</si>
  <si>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</si>
  <si>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</si>
  <si>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</si>
  <si>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</si>
  <si>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</si>
  <si>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</si>
  <si>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</si>
  <si>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</si>
  <si>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</si>
  <si>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</si>
  <si>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</si>
  <si>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</si>
  <si>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</si>
  <si>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</si>
  <si>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</si>
  <si>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</si>
  <si>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</si>
  <si>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</si>
  <si>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</si>
  <si>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</si>
  <si>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</si>
  <si>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</si>
  <si>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</si>
  <si>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</si>
  <si>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</si>
  <si>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</si>
  <si>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</si>
  <si>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</si>
  <si>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</si>
  <si>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</si>
  <si>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</si>
  <si>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</si>
  <si>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</si>
  <si>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</si>
  <si>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</si>
  <si>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</si>
  <si>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</si>
  <si>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</si>
  <si>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</si>
  <si>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</si>
  <si>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</si>
  <si>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</si>
  <si>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</si>
  <si>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</si>
  <si>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</si>
  <si>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</si>
  <si>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</si>
  <si>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</si>
  <si>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</si>
  <si>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</si>
  <si>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</si>
  <si>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</si>
  <si>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</si>
  <si>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</si>
  <si>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</si>
  <si>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</si>
  <si>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</si>
  <si>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</si>
  <si>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</si>
  <si>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</si>
  <si>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</si>
  <si>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</si>
  <si>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</si>
  <si>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</si>
  <si>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</si>
  <si>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</si>
  <si>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</si>
  <si>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</si>
  <si>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</si>
  <si>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</si>
  <si>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</si>
  <si>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</si>
  <si>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</si>
  <si>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</si>
  <si>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</si>
  <si>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</si>
  <si>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</si>
  <si>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</si>
  <si>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</si>
  <si>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</si>
  <si>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</si>
  <si>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</si>
  <si>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</si>
  <si>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</si>
  <si>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</si>
  <si>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</si>
  <si>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</si>
  <si>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</si>
  <si>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</si>
  <si>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</si>
  <si>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</si>
  <si>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</si>
  <si>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</si>
  <si>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</si>
  <si>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</si>
  <si>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</si>
  <si>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</si>
  <si>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</si>
  <si>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</si>
  <si>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</si>
  <si>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</si>
  <si>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</si>
  <si>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</si>
  <si>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</si>
  <si>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</si>
  <si>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</si>
  <si>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</si>
  <si>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</si>
  <si>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</si>
  <si>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</si>
  <si>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</si>
  <si>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</si>
  <si>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</si>
  <si>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</si>
  <si>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</si>
  <si>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</si>
  <si>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</si>
  <si>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</si>
  <si>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</si>
  <si>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</si>
  <si>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</si>
  <si>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</si>
  <si>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</si>
  <si>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</si>
  <si>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</si>
  <si>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</si>
  <si>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</si>
  <si>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</si>
  <si>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</si>
  <si>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</si>
  <si>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</si>
  <si>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</si>
  <si>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</si>
  <si>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</si>
  <si>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</si>
  <si>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</si>
  <si>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</si>
  <si>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</si>
  <si>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</si>
  <si>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</si>
  <si>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</si>
  <si>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</si>
  <si>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</si>
  <si>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</si>
  <si>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</si>
  <si>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</si>
  <si>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</si>
  <si>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</si>
  <si>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</si>
  <si>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</si>
  <si>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</si>
  <si>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</si>
  <si>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</si>
  <si>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</si>
  <si>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</si>
  <si>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</si>
  <si>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</si>
  <si>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</si>
  <si>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</si>
  <si>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</si>
  <si>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</si>
  <si>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</si>
  <si>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</si>
  <si>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</si>
  <si>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</si>
  <si>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</si>
  <si>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</si>
  <si>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</si>
  <si>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</si>
  <si>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</si>
  <si>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</si>
  <si>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</si>
  <si>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</si>
  <si>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</si>
  <si>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</si>
  <si>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</si>
  <si>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</si>
  <si>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</si>
  <si>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</si>
  <si>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</si>
  <si>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</si>
  <si>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</si>
  <si>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</si>
  <si>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</si>
  <si>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</si>
  <si>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</si>
  <si>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</si>
  <si>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</si>
  <si>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</si>
  <si>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</si>
  <si>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</si>
  <si>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</si>
  <si>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</si>
  <si>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</si>
  <si>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</si>
  <si>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</si>
  <si>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</si>
  <si>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</si>
  <si>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</si>
  <si>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</si>
  <si>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</si>
  <si>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</si>
  <si>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</si>
  <si>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</si>
  <si>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</si>
  <si>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</si>
  <si>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</si>
  <si>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</si>
  <si>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</si>
  <si>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</si>
  <si>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</si>
  <si>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</si>
  <si>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</si>
  <si>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</si>
  <si>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</si>
  <si>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</si>
  <si>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</si>
  <si>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</si>
  <si>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</si>
  <si>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</si>
  <si>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</si>
  <si>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</si>
  <si>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</si>
  <si>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</si>
  <si>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</si>
  <si>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</si>
  <si>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</si>
  <si>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</si>
  <si>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</si>
  <si>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</si>
  <si>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</si>
  <si>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</si>
  <si>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</si>
  <si>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</si>
  <si>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</si>
  <si>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</si>
  <si>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</si>
  <si>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</si>
  <si>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</si>
  <si>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</si>
  <si>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</si>
  <si>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</si>
  <si>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</si>
  <si>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</si>
  <si>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</si>
  <si>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</si>
  <si>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</si>
  <si>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</si>
  <si>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</si>
  <si>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</si>
  <si>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</si>
  <si>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</si>
  <si>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</si>
  <si>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</si>
  <si>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</si>
  <si>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</si>
  <si>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</si>
  <si>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</si>
  <si>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</si>
  <si>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</si>
  <si>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</si>
  <si>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</si>
  <si>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</si>
  <si>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</si>
  <si>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</si>
  <si>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</si>
  <si>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</si>
  <si>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</si>
  <si>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</si>
  <si>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</si>
  <si>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</si>
  <si>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</si>
  <si>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</si>
  <si>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</si>
  <si>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</si>
  <si>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</si>
  <si>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</si>
  <si>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</si>
  <si>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</si>
  <si>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</si>
  <si>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</si>
  <si>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</si>
  <si>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</si>
  <si>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</si>
  <si>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</si>
  <si>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</si>
  <si>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</si>
  <si>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</si>
  <si>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</si>
  <si>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</si>
  <si>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</si>
  <si>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</si>
  <si>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</si>
  <si>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</si>
  <si>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</si>
  <si>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</si>
  <si>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</si>
  <si>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</si>
  <si>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</si>
  <si>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</si>
  <si>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</si>
  <si>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</si>
  <si>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</si>
  <si>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</si>
  <si>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</si>
  <si>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</si>
  <si>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</si>
  <si>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</si>
  <si>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</si>
  <si>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</si>
  <si>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</si>
  <si>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</si>
  <si>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</si>
  <si>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</si>
  <si>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</si>
  <si>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</si>
  <si>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</si>
  <si>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</si>
  <si>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</si>
  <si>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</si>
  <si>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</si>
  <si>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</si>
  <si>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</si>
  <si>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</si>
  <si>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</si>
  <si>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</si>
  <si>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</si>
  <si>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</si>
  <si>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</si>
  <si>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</si>
  <si>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</si>
  <si>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</si>
  <si>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</si>
  <si>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</si>
  <si>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</si>
  <si>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</si>
  <si>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</si>
  <si>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</si>
  <si>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</si>
  <si>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</si>
  <si>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</si>
  <si>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</si>
  <si>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</si>
  <si>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</si>
  <si>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</si>
  <si>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</si>
  <si>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</si>
  <si>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</si>
  <si>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</si>
  <si>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</si>
  <si>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</si>
  <si>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</si>
  <si>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</si>
  <si>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</si>
  <si>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</si>
  <si>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</si>
  <si>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</si>
  <si>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</si>
  <si>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</si>
  <si>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</si>
  <si>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</si>
  <si>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</si>
  <si>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</si>
  <si>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</si>
  <si>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</si>
  <si>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</si>
  <si>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</si>
  <si>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</si>
  <si>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</si>
  <si>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</si>
  <si>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</si>
  <si>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</si>
  <si>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</si>
  <si>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</si>
  <si>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</si>
  <si>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</si>
  <si>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</si>
  <si>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</si>
  <si>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</si>
  <si>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</si>
  <si>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</si>
  <si>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</si>
  <si>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</si>
  <si>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</si>
  <si>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</si>
  <si>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</si>
  <si>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</si>
  <si>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</si>
  <si>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</si>
  <si>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</si>
  <si>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</si>
  <si>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</si>
  <si>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</si>
  <si>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</si>
  <si>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</si>
  <si>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</si>
  <si>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</si>
  <si>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</si>
  <si>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</si>
  <si>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</si>
  <si>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</si>
  <si>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</si>
  <si>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</si>
  <si>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</si>
  <si>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</si>
  <si>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</si>
  <si>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</si>
  <si>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</si>
  <si>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</si>
  <si>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</si>
  <si>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</si>
  <si>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</si>
  <si>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</si>
  <si>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</si>
  <si>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</si>
  <si>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</si>
  <si>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</si>
  <si>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</si>
  <si>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</si>
  <si>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</si>
  <si>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</si>
  <si>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</si>
  <si>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</si>
  <si>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</si>
  <si>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</si>
  <si>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</si>
  <si>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</si>
  <si>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</si>
  <si>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</si>
  <si>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</si>
  <si>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</si>
  <si>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</si>
  <si>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</si>
  <si>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</si>
  <si>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</si>
  <si>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</si>
  <si>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</si>
  <si>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</si>
  <si>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</si>
  <si>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</si>
  <si>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</si>
  <si>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</si>
  <si>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</si>
  <si>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</si>
  <si>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</si>
  <si>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</si>
  <si>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</si>
  <si>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</si>
  <si>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</si>
  <si>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</si>
  <si>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</si>
  <si>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</si>
  <si>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</si>
  <si>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</si>
  <si>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</si>
  <si>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</si>
  <si>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</si>
  <si>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</si>
  <si>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</si>
  <si>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</si>
  <si>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</si>
  <si>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</si>
  <si>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</si>
  <si>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</si>
  <si>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</si>
  <si>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</si>
  <si>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</si>
  <si>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</si>
  <si>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</si>
  <si>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</si>
  <si>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</si>
  <si>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</si>
  <si>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</si>
  <si>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</si>
  <si>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</si>
  <si>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</si>
  <si>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</si>
  <si>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</si>
  <si>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</si>
  <si>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</si>
  <si>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</si>
  <si>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</si>
  <si>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</si>
  <si>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</si>
  <si>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</si>
  <si>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</si>
  <si>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</si>
  <si>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</si>
  <si>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</si>
  <si>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</si>
  <si>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</si>
  <si>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</si>
  <si>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</si>
  <si>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</si>
  <si>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</si>
  <si>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</si>
  <si>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</si>
  <si>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</si>
  <si>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</si>
  <si>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</si>
  <si>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</si>
  <si>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</si>
  <si>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</si>
  <si>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</si>
  <si>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</si>
  <si>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</si>
  <si>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</si>
  <si>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</si>
  <si>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</si>
  <si>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</si>
  <si>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</si>
  <si>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</si>
  <si>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</si>
  <si>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</si>
  <si>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</si>
  <si>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</si>
  <si>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</si>
  <si>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</si>
  <si>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</si>
  <si>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</si>
  <si>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</si>
  <si>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</si>
  <si>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</si>
  <si>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</si>
  <si>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</si>
  <si>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</si>
  <si>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</si>
  <si>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</si>
  <si>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</si>
  <si>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</si>
  <si>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</si>
  <si>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</si>
  <si>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</si>
  <si>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</si>
  <si>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</si>
  <si>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</si>
  <si>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</si>
  <si>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</si>
  <si>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</si>
  <si>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</si>
  <si>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</si>
  <si>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</si>
  <si>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</si>
  <si>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</si>
  <si>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</si>
  <si>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</si>
  <si>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</si>
  <si>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</si>
  <si>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</si>
  <si>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</si>
  <si>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</si>
  <si>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</si>
  <si>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</si>
  <si>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</si>
  <si>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</si>
  <si>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</si>
  <si>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</si>
  <si>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</si>
  <si>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</si>
  <si>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</si>
  <si>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</si>
  <si>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</si>
  <si>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</si>
  <si>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</si>
  <si>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</si>
  <si>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</si>
  <si>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</si>
  <si>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</si>
  <si>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</si>
  <si>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</si>
  <si>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</si>
  <si>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</si>
  <si>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</si>
  <si>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</si>
  <si>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</si>
  <si>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</si>
  <si>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</si>
  <si>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</si>
  <si>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</si>
  <si>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</si>
  <si>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</si>
  <si>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</si>
  <si>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</si>
  <si>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</si>
  <si>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</si>
  <si>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</si>
  <si>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</si>
  <si>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</si>
  <si>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</si>
  <si>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</si>
  <si>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</si>
  <si>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</si>
  <si>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</si>
  <si>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</si>
  <si>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</si>
  <si>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</si>
  <si>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</si>
  <si>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</si>
  <si>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</si>
  <si>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</si>
  <si>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</si>
  <si>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</si>
  <si>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</si>
  <si>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</si>
  <si>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</si>
  <si>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</si>
  <si>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</si>
  <si>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</si>
  <si>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</si>
  <si>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</si>
  <si>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</si>
  <si>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</si>
  <si>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</si>
  <si>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</si>
  <si>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</si>
  <si>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</si>
  <si>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</si>
  <si>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</si>
  <si>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</si>
  <si>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</si>
  <si>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</si>
  <si>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</si>
  <si>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</si>
  <si>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</si>
  <si>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</si>
  <si>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</si>
  <si>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</si>
  <si>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</si>
  <si>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</si>
  <si>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</si>
  <si>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</si>
  <si>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</si>
  <si>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</si>
  <si>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</si>
  <si>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</si>
  <si>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</si>
  <si>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</si>
  <si>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</si>
  <si>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</si>
  <si>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</si>
  <si>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</si>
  <si>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</si>
  <si>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</si>
  <si>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</si>
  <si>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</si>
  <si>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</si>
  <si>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</si>
  <si>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</si>
  <si>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</si>
  <si>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</si>
  <si>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</si>
  <si>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</si>
  <si>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</si>
  <si>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</si>
  <si>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</si>
  <si>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</si>
  <si>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</si>
  <si>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</si>
  <si>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</si>
  <si>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</si>
  <si>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</si>
  <si>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</si>
  <si>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</si>
  <si>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</si>
  <si>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</si>
  <si>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</si>
  <si>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</si>
  <si>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</si>
  <si>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</si>
  <si>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</si>
  <si>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</si>
  <si>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</si>
  <si>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</si>
  <si>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</si>
  <si>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</si>
  <si>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</si>
  <si>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</si>
  <si>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</si>
  <si>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</si>
  <si>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</si>
  <si>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</si>
  <si>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</si>
  <si>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</si>
  <si>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</si>
  <si>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</si>
  <si>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</si>
  <si>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</si>
  <si>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</si>
  <si>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</si>
  <si>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</si>
  <si>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</si>
  <si>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</si>
  <si>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</si>
  <si>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</si>
  <si>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</si>
  <si>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</si>
  <si>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</si>
  <si>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</si>
  <si>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</si>
  <si>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</si>
  <si>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</si>
  <si>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</si>
  <si>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</si>
  <si>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</si>
  <si>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</si>
  <si>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</si>
  <si>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</si>
  <si>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</si>
  <si>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</si>
  <si>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</si>
  <si>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</si>
  <si>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</si>
  <si>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</si>
  <si>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</si>
  <si>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</si>
  <si>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</si>
  <si>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</si>
  <si>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</si>
  <si>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</si>
  <si>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</si>
  <si>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</si>
  <si>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</si>
  <si>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</si>
  <si>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</si>
  <si>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</si>
  <si>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</si>
  <si>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</si>
  <si>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</si>
  <si>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</si>
  <si>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</si>
  <si>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</si>
  <si>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</si>
  <si>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</si>
  <si>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</si>
  <si>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</si>
  <si>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</si>
  <si>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</si>
  <si>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</si>
  <si>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</si>
  <si>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</si>
  <si>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</si>
  <si>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</si>
  <si>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</si>
  <si>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</si>
  <si>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</si>
  <si>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</si>
  <si>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</si>
  <si>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</si>
  <si>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</si>
  <si>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</si>
  <si>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</si>
  <si>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</si>
  <si>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</si>
  <si>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</si>
  <si>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</si>
  <si>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</si>
  <si>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</si>
  <si>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</si>
  <si>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</si>
  <si>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</si>
  <si>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</si>
  <si>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</si>
  <si>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</si>
  <si>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</si>
  <si>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</si>
  <si>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</si>
  <si>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</si>
  <si>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</si>
  <si>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</si>
  <si>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</si>
  <si>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</si>
  <si>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</si>
  <si>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</si>
  <si>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</si>
  <si>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</si>
  <si>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</si>
  <si>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</si>
  <si>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</si>
  <si>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</si>
  <si>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</si>
  <si>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</si>
  <si>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</si>
  <si>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</si>
  <si>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</si>
  <si>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</si>
  <si>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</si>
  <si>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</si>
  <si>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</si>
  <si>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</si>
  <si>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</si>
  <si>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</si>
  <si>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</si>
  <si>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</si>
  <si>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</si>
  <si>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</si>
  <si>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</si>
  <si>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</si>
  <si>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</si>
  <si>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</si>
  <si>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</si>
  <si>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</si>
  <si>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</si>
  <si>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</si>
  <si>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</si>
  <si>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</si>
  <si>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</si>
  <si>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</si>
  <si>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</si>
  <si>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</si>
  <si>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</si>
  <si>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</si>
  <si>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</si>
  <si>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</si>
  <si>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</si>
  <si>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</si>
  <si>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</si>
  <si>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</si>
  <si>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</si>
  <si>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</si>
  <si>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</si>
  <si>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</si>
  <si>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</si>
  <si>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</si>
  <si>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</si>
  <si>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</si>
  <si>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</si>
  <si>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</si>
  <si>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</si>
  <si>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</si>
  <si>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</si>
  <si>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</si>
  <si>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</si>
  <si>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</si>
  <si>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</si>
  <si>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</si>
  <si>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</si>
  <si>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</si>
  <si>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</si>
  <si>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</si>
  <si>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</si>
  <si>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</si>
  <si>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</si>
  <si>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</si>
  <si>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</si>
  <si>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</si>
  <si>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</si>
  <si>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</si>
  <si>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</si>
  <si>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</si>
  <si>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</si>
  <si>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</si>
  <si>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</si>
  <si>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</si>
  <si>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</si>
  <si>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</si>
  <si>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</si>
  <si>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</si>
  <si>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</si>
  <si>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</si>
  <si>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</si>
  <si>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</si>
  <si>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</si>
  <si>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</si>
  <si>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</si>
  <si>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</si>
  <si>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</si>
  <si>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</si>
  <si>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</si>
  <si>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</si>
  <si>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</si>
  <si>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</si>
  <si>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</si>
  <si>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</si>
  <si>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</si>
  <si>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</si>
  <si>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</si>
  <si>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</si>
  <si>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</si>
  <si>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</si>
  <si>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</si>
  <si>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</si>
  <si>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</si>
  <si>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</si>
  <si>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</si>
  <si>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</si>
  <si>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</si>
  <si>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</si>
  <si>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</si>
  <si>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</si>
  <si>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</si>
  <si>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</si>
  <si>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</si>
  <si>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</si>
  <si>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</si>
  <si>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</si>
  <si>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</si>
  <si>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</si>
  <si>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</si>
  <si>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</si>
  <si>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</si>
  <si>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</si>
  <si>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</si>
  <si>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</si>
  <si>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</si>
  <si>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</si>
  <si>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</si>
  <si>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</si>
  <si>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</si>
  <si>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</si>
  <si>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</si>
  <si>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</si>
  <si>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</si>
  <si>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</si>
  <si>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</si>
  <si>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</si>
  <si>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</si>
  <si>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</si>
  <si>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</si>
  <si>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</si>
  <si>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</si>
  <si>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</si>
  <si>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</si>
  <si>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</si>
  <si>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</si>
  <si>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</si>
  <si>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</si>
  <si>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</si>
  <si>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</si>
  <si>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</si>
  <si>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</si>
  <si>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</si>
  <si>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</si>
  <si>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</si>
  <si>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</si>
  <si>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</si>
  <si>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</si>
  <si>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</si>
  <si>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</si>
  <si>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</si>
  <si>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</si>
  <si>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</si>
  <si>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</si>
  <si>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</si>
  <si>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</si>
  <si>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</si>
  <si>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</si>
  <si>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</si>
  <si>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</si>
  <si>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</si>
  <si>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</si>
  <si>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</si>
  <si>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</si>
  <si>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</si>
  <si>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</si>
  <si>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</si>
  <si>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</si>
  <si>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</si>
  <si>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</si>
  <si>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</si>
  <si>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</si>
  <si>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</si>
  <si>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</si>
  <si>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</si>
  <si>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</si>
  <si>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</si>
  <si>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</si>
  <si>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</si>
  <si>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</si>
  <si>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</si>
  <si>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</si>
  <si>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</si>
  <si>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</si>
  <si>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</si>
  <si>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</si>
  <si>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</si>
  <si>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</si>
  <si>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</si>
  <si>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</si>
  <si>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</si>
  <si>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</si>
  <si>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</si>
  <si>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</si>
  <si>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</si>
  <si>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</si>
  <si>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</si>
  <si>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</si>
  <si>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</si>
  <si>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</si>
  <si>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</si>
  <si>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</si>
  <si>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</si>
  <si>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</si>
  <si>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</si>
  <si>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</si>
  <si>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</si>
  <si>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</si>
  <si>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</si>
  <si>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</si>
  <si>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</si>
  <si>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</si>
  <si>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</si>
  <si>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</si>
  <si>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</si>
  <si>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</si>
  <si>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</si>
  <si>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</si>
  <si>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</si>
  <si>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</si>
  <si>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</si>
  <si>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</si>
  <si>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</si>
  <si>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</si>
  <si>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</si>
  <si>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</si>
  <si>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</si>
  <si>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</si>
  <si>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</si>
  <si>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</si>
  <si>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</si>
  <si>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</si>
  <si>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</si>
  <si>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</si>
  <si>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</si>
  <si>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</si>
  <si>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</si>
  <si>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</si>
  <si>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</si>
  <si>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</si>
  <si>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</si>
  <si>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</si>
  <si>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</si>
  <si>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</si>
  <si>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</si>
  <si>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</si>
  <si>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</si>
  <si>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</si>
  <si>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</si>
  <si>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</si>
  <si>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</si>
  <si>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</si>
  <si>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</si>
  <si>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</si>
  <si>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</si>
  <si>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</si>
  <si>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</si>
  <si>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</si>
  <si>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</si>
  <si>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</si>
  <si>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</si>
  <si>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</si>
  <si>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</si>
  <si>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</si>
  <si>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</si>
  <si>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</si>
  <si>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</si>
  <si>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</si>
  <si>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</si>
  <si>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</si>
  <si>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</si>
  <si>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</si>
  <si>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</si>
  <si>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</si>
  <si>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</si>
  <si>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</si>
  <si>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</si>
  <si>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</si>
  <si>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</si>
  <si>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</si>
  <si>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</si>
  <si>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</si>
  <si>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</si>
  <si>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</si>
  <si>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</si>
  <si>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</si>
  <si>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</si>
  <si>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</si>
  <si>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</si>
  <si>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</si>
  <si>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</si>
  <si>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</si>
  <si>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</si>
  <si>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</si>
  <si>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</si>
  <si>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</si>
  <si>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</si>
  <si>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</si>
  <si>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</si>
  <si>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</si>
  <si>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</si>
  <si>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</si>
  <si>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</si>
  <si>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</si>
  <si>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</si>
  <si>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</si>
  <si>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</si>
  <si>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</si>
  <si>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</si>
  <si>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</si>
  <si>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</si>
  <si>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</si>
  <si>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</si>
  <si>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</si>
  <si>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</si>
  <si>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</si>
  <si>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</si>
  <si>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</si>
  <si>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</si>
  <si>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</si>
  <si>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</si>
  <si>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</si>
  <si>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</si>
  <si>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</si>
  <si>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</si>
  <si>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</si>
  <si>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</si>
  <si>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</si>
  <si>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</si>
  <si>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</si>
  <si>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</si>
  <si>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</si>
  <si>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</si>
  <si>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</si>
  <si>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</si>
  <si>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</si>
  <si>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</si>
  <si>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</si>
  <si>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</si>
  <si>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</si>
  <si>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</si>
  <si>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</si>
  <si>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</si>
  <si>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</si>
  <si>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</si>
  <si>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</si>
  <si>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</si>
  <si>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</si>
  <si>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</si>
  <si>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</si>
  <si>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</si>
  <si>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</si>
  <si>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</si>
  <si>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</si>
  <si>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</si>
  <si>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</si>
  <si>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</si>
  <si>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</si>
  <si>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</si>
  <si>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</si>
  <si>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</si>
  <si>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</si>
  <si>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</si>
  <si>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</si>
  <si>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</si>
  <si>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</si>
  <si>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</si>
  <si>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</si>
  <si>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</si>
  <si>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</si>
  <si>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</si>
  <si>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</si>
  <si>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</si>
  <si>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</si>
  <si>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</si>
  <si>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</si>
  <si>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</si>
  <si>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</si>
  <si>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</si>
  <si>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</si>
  <si>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</si>
  <si>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</si>
  <si>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</si>
  <si>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</si>
  <si>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</si>
  <si>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</si>
  <si>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</si>
  <si>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</si>
  <si>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</si>
  <si>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</si>
  <si>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</si>
  <si>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</si>
  <si>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</si>
  <si>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</si>
  <si>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</si>
  <si>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</si>
  <si>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</si>
  <si>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</si>
  <si>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</si>
  <si>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</si>
  <si>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</si>
  <si>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</si>
  <si>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</si>
  <si>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</si>
  <si>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</si>
  <si>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</si>
  <si>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</si>
  <si>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</si>
  <si>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</si>
  <si>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</si>
  <si>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</si>
  <si>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</si>
  <si>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</si>
  <si>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</si>
  <si>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</si>
  <si>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</si>
  <si>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</si>
  <si>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</si>
  <si>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</si>
  <si>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</si>
  <si>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</si>
  <si>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</si>
  <si>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</si>
  <si>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</si>
  <si>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</si>
  <si>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</si>
  <si>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</si>
  <si>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</si>
  <si>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</si>
  <si>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</si>
  <si>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</si>
  <si>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</si>
  <si>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</si>
  <si>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</si>
  <si>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</si>
  <si>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</si>
  <si>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</si>
  <si>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</si>
  <si>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</si>
  <si>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</si>
  <si>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</si>
  <si>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</si>
  <si>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</si>
  <si>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</si>
  <si>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</si>
  <si>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</si>
  <si>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</si>
  <si>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</si>
  <si>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</si>
  <si>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</si>
  <si>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</si>
  <si>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</si>
  <si>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</si>
  <si>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</si>
  <si>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</si>
  <si>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</si>
  <si>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</si>
  <si>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</si>
  <si>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</si>
  <si>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</si>
  <si>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</si>
  <si>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</si>
  <si>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</si>
  <si>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</si>
  <si>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</si>
  <si>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</si>
  <si>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</si>
  <si>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</si>
  <si>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</si>
  <si>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</si>
  <si>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</si>
  <si>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</si>
  <si>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</si>
  <si>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</si>
  <si>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</si>
  <si>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</si>
  <si>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</si>
  <si>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</si>
  <si>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</si>
  <si>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</si>
  <si>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</si>
  <si>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</si>
  <si>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</si>
  <si>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</si>
  <si>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</si>
  <si>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</si>
  <si>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</si>
  <si>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</si>
  <si>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</si>
  <si>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</si>
  <si>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</si>
  <si>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</si>
  <si>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</si>
  <si>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</si>
  <si>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</si>
  <si>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</si>
  <si>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</si>
  <si>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</si>
  <si>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</si>
  <si>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</si>
  <si>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</si>
  <si>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</si>
  <si>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</si>
  <si>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</si>
  <si>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</si>
  <si>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</si>
  <si>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</si>
  <si>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</si>
  <si>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</si>
  <si>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</si>
  <si>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</si>
  <si>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</si>
  <si>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</si>
  <si>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</si>
  <si>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</si>
  <si>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</si>
  <si>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</si>
  <si>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</si>
  <si>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</si>
  <si>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</si>
  <si>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</si>
  <si>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</si>
  <si>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</si>
  <si>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</si>
  <si>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</si>
  <si>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</si>
  <si>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</si>
  <si>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</si>
  <si>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</si>
  <si>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</si>
  <si>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</si>
  <si>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</si>
  <si>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</si>
  <si>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</si>
  <si>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</si>
  <si>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</si>
  <si>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</si>
  <si>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</si>
  <si>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</si>
  <si>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</si>
  <si>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</si>
  <si>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</si>
  <si>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</si>
  <si>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</si>
  <si>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</si>
  <si>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</si>
  <si>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</si>
  <si>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</si>
  <si>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</si>
  <si>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</si>
  <si>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</si>
  <si>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</si>
  <si>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</si>
  <si>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</si>
  <si>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</si>
  <si>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</si>
  <si>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</si>
  <si>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</si>
  <si>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</si>
  <si>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</si>
  <si>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</si>
  <si>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</si>
  <si>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</si>
  <si>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</si>
  <si>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</si>
  <si>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</si>
  <si>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</si>
  <si>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</si>
  <si>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</si>
  <si>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</si>
  <si>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</si>
  <si>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</si>
  <si>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</si>
  <si>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</si>
  <si>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</si>
  <si>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</si>
  <si>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</si>
  <si>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</si>
  <si>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</si>
  <si>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</si>
  <si>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</si>
  <si>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</si>
  <si>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</si>
  <si>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</si>
  <si>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</si>
  <si>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</si>
  <si>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</si>
  <si>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</si>
  <si>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</si>
  <si>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</si>
  <si>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</si>
  <si>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</si>
  <si>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</si>
  <si>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</si>
  <si>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</si>
  <si>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</si>
  <si>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</si>
  <si>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</si>
  <si>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</si>
  <si>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</si>
  <si>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</si>
  <si>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</si>
  <si>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</si>
  <si>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</si>
  <si>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</si>
  <si>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</si>
  <si>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</si>
  <si>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</si>
  <si>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</si>
  <si>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</si>
  <si>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</si>
  <si>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</si>
  <si>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</si>
  <si>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</si>
  <si>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</si>
  <si>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</si>
  <si>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</si>
  <si>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</si>
  <si>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</si>
  <si>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</si>
  <si>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</si>
  <si>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</si>
  <si>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</si>
  <si>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</si>
  <si>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</si>
  <si>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</si>
  <si>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</si>
  <si>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</si>
  <si>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</si>
  <si>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</si>
  <si>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</si>
  <si>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</si>
  <si>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</si>
  <si>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</si>
  <si>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</si>
  <si>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</si>
  <si>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</si>
  <si>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</si>
  <si>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</si>
  <si>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</si>
  <si>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</si>
  <si>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</si>
  <si>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</si>
  <si>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</si>
  <si>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</si>
  <si>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</si>
  <si>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</si>
  <si>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</si>
  <si>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</si>
  <si>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</si>
  <si>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</si>
  <si>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</si>
  <si>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</si>
  <si>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</si>
  <si>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</si>
  <si>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</si>
  <si>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</si>
  <si>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</si>
  <si>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</si>
  <si>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</si>
  <si>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</si>
  <si>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</si>
  <si>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</si>
  <si>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</si>
  <si>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</si>
  <si>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</si>
  <si>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</si>
  <si>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</si>
  <si>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</si>
  <si>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</si>
  <si>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</si>
  <si>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</si>
  <si>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</si>
  <si>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</si>
  <si>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</si>
  <si>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</si>
  <si>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</si>
  <si>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</si>
  <si>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</si>
  <si>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</si>
  <si>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</si>
  <si>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</si>
  <si>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</si>
  <si>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</si>
  <si>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</si>
  <si>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</si>
  <si>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</si>
  <si>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</si>
  <si>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</si>
  <si>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</si>
  <si>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</si>
  <si>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</si>
  <si>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</si>
  <si>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</si>
  <si>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</si>
  <si>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</si>
  <si>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</si>
  <si>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</si>
  <si>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</si>
  <si>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</si>
  <si>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</si>
  <si>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</si>
  <si>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</si>
  <si>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</si>
  <si>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</si>
  <si>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</si>
  <si>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</si>
  <si>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</si>
  <si>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</si>
  <si>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</si>
  <si>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</si>
  <si>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</si>
  <si>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</si>
  <si>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</si>
  <si>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</si>
  <si>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</si>
  <si>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</si>
  <si>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</si>
  <si>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</si>
  <si>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</si>
  <si>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</si>
  <si>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</si>
  <si>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</si>
  <si>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</si>
  <si>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</si>
  <si>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</si>
  <si>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</si>
  <si>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</si>
  <si>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</si>
  <si>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</si>
  <si>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</si>
  <si>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</si>
  <si>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</si>
  <si>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</si>
  <si>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</si>
  <si>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</si>
  <si>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</si>
  <si>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</si>
  <si>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</si>
  <si>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</si>
  <si>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</si>
  <si>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</si>
  <si>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</si>
  <si>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</si>
  <si>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</si>
  <si>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</si>
  <si>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</si>
  <si>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</si>
  <si>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</si>
  <si>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</si>
  <si>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</si>
  <si>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</si>
  <si>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</si>
  <si>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</si>
  <si>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</si>
  <si>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</si>
  <si>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</si>
  <si>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</si>
  <si>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</si>
  <si>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</si>
  <si>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</si>
  <si>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</si>
  <si>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</si>
  <si>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</si>
  <si>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</si>
  <si>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</si>
  <si>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</si>
  <si>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</si>
  <si>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</si>
  <si>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</si>
  <si>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</si>
  <si>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</si>
  <si>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</si>
  <si>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</si>
  <si>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</si>
  <si>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</si>
  <si>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</si>
  <si>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</si>
  <si>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</si>
  <si>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</si>
  <si>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</si>
  <si>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</si>
  <si>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</si>
  <si>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</si>
  <si>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</si>
  <si>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</si>
  <si>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</si>
  <si>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</si>
  <si>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</si>
  <si>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</si>
  <si>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</si>
  <si>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</si>
  <si>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</si>
  <si>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</si>
  <si>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</si>
  <si>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</si>
  <si>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</si>
  <si>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</si>
  <si>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</si>
  <si>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</si>
  <si>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</si>
  <si>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</si>
  <si>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</si>
  <si>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</si>
  <si>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</si>
  <si>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</si>
  <si>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</si>
  <si>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</si>
  <si>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</si>
  <si>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</si>
  <si>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</si>
  <si>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</si>
  <si>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</si>
  <si>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</si>
  <si>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</si>
  <si>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</si>
  <si>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</si>
  <si>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</si>
  <si>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</si>
  <si>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</si>
  <si>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</si>
  <si>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</si>
  <si>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</si>
  <si>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</si>
  <si>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</si>
  <si>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</si>
  <si>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</si>
  <si>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</si>
  <si>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</si>
  <si>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</si>
  <si>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</si>
  <si>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</si>
  <si>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</si>
  <si>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</si>
  <si>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</si>
  <si>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</si>
  <si>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</si>
  <si>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</si>
  <si>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</si>
  <si>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</si>
  <si>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</si>
  <si>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</si>
  <si>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</si>
  <si>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</si>
  <si>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</si>
  <si>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</si>
  <si>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</si>
  <si>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</si>
  <si>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</si>
  <si>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</si>
  <si>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</si>
  <si>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</si>
  <si>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</si>
  <si>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</si>
  <si>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</si>
  <si>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</si>
  <si>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</si>
  <si>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</si>
  <si>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</si>
  <si>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</si>
  <si>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</si>
  <si>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</si>
  <si>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</si>
  <si>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</si>
  <si>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</si>
  <si>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</si>
  <si>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</si>
  <si>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</si>
  <si>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</si>
  <si>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</si>
  <si>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</si>
  <si>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</si>
  <si>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</si>
  <si>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</si>
  <si>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</si>
  <si>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</si>
  <si>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</si>
  <si>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</si>
  <si>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</si>
  <si>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</si>
  <si>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</si>
  <si>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</si>
  <si>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</si>
  <si>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</si>
  <si>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</si>
  <si>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</si>
  <si>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</si>
  <si>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</si>
  <si>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</si>
  <si>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</si>
  <si>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</si>
  <si>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</si>
  <si>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</si>
  <si>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</si>
  <si>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</si>
  <si>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</si>
  <si>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</si>
  <si>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</si>
  <si>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</si>
  <si>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</si>
  <si>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</si>
  <si>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</si>
  <si>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</si>
  <si>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</si>
  <si>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</si>
  <si>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</si>
  <si>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</si>
  <si>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</si>
  <si>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</si>
  <si>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</si>
  <si>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</si>
  <si>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</si>
  <si>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</si>
  <si>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</si>
  <si>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</si>
  <si>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</si>
  <si>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</si>
  <si>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</si>
  <si>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</si>
  <si>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</si>
  <si>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</si>
  <si>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</si>
  <si>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</si>
  <si>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</si>
  <si>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</si>
  <si>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</si>
  <si>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</si>
  <si>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</si>
  <si>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</si>
  <si>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</si>
  <si>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</si>
  <si>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</si>
  <si>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</si>
  <si>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</si>
  <si>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</si>
  <si>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</si>
  <si>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</si>
  <si>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</si>
  <si>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</si>
  <si>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</si>
  <si>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</si>
  <si>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</si>
  <si>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</si>
  <si>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</si>
  <si>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</si>
  <si>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</si>
  <si>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</si>
  <si>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</si>
  <si>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</si>
  <si>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</si>
  <si>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</si>
  <si>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</si>
  <si>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</si>
  <si>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</si>
  <si>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</si>
  <si>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</si>
  <si>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</si>
  <si>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</si>
  <si>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</si>
  <si>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</si>
  <si>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</si>
  <si>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</si>
  <si>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</si>
  <si>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</si>
  <si>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</si>
  <si>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</si>
  <si>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</si>
  <si>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</si>
  <si>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</si>
  <si>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</si>
  <si>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</si>
  <si>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</si>
  <si>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</si>
  <si>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</si>
  <si>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</si>
  <si>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</si>
  <si>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</si>
  <si>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</si>
  <si>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</si>
  <si>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</si>
  <si>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</si>
  <si>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</si>
  <si>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</si>
  <si>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</si>
  <si>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</si>
  <si>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</si>
  <si>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</si>
  <si>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</si>
  <si>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</si>
  <si>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</si>
  <si>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</si>
  <si>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</si>
  <si>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</si>
  <si>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</si>
  <si>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</si>
  <si>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</si>
  <si>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</si>
  <si>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</si>
  <si>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</si>
  <si>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</si>
  <si>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</si>
  <si>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</si>
  <si>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</si>
  <si>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</si>
  <si>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</si>
  <si>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</si>
  <si>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</si>
  <si>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</si>
  <si>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</si>
  <si>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</si>
  <si>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</si>
  <si>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</si>
  <si>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</si>
  <si>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</si>
  <si>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</si>
  <si>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</si>
  <si>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</si>
  <si>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</si>
  <si>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</si>
  <si>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</si>
  <si>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</si>
  <si>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</si>
  <si>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</si>
  <si>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</si>
  <si>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</si>
  <si>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</si>
  <si>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</si>
  <si>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</si>
  <si>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</si>
  <si>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</si>
  <si>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</si>
  <si>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</si>
  <si>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</si>
  <si>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</si>
  <si>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</si>
  <si>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</si>
  <si>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</si>
  <si>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</si>
  <si>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</si>
  <si>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</si>
  <si>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</si>
  <si>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</si>
  <si>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</si>
  <si>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</si>
  <si>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</si>
  <si>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</si>
  <si>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</si>
  <si>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</si>
  <si>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</si>
  <si>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</si>
  <si>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</si>
  <si>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</si>
  <si>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</si>
  <si>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</si>
  <si>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</si>
  <si>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</si>
  <si>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</si>
  <si>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</si>
  <si>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</si>
  <si>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</si>
  <si>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</si>
  <si>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</si>
  <si>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</si>
  <si>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</si>
  <si>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</si>
  <si>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</si>
  <si>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</si>
  <si>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</si>
  <si>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</si>
  <si>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</si>
  <si>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</si>
  <si>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</si>
  <si>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</si>
  <si>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</si>
  <si>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</si>
  <si>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</si>
  <si>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</si>
  <si>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</si>
  <si>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</si>
  <si>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</si>
  <si>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</si>
  <si>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</si>
  <si>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</si>
  <si>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</si>
  <si>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</si>
  <si>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</si>
  <si>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</si>
  <si>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</si>
  <si>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</si>
  <si>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</si>
  <si>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</si>
  <si>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</si>
  <si>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</si>
  <si>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</si>
  <si>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</si>
  <si>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</si>
  <si>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</si>
  <si>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</si>
  <si>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</si>
  <si>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</si>
  <si>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</si>
  <si>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</si>
  <si>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</si>
  <si>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</si>
  <si>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</si>
  <si>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</si>
  <si>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</si>
  <si>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</si>
  <si>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</si>
  <si>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</si>
  <si>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</si>
  <si>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</si>
  <si>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</si>
  <si>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</si>
  <si>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</si>
  <si>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</si>
  <si>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</si>
  <si>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</si>
  <si>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</si>
  <si>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</si>
  <si>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</si>
  <si>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</si>
  <si>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</si>
  <si>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</si>
  <si>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</si>
  <si>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</si>
  <si>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</si>
  <si>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</si>
  <si>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</si>
  <si>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</si>
  <si>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</si>
  <si>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</si>
  <si>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</si>
  <si>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</si>
  <si>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</si>
  <si>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</si>
  <si>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</si>
  <si>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</si>
  <si>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</si>
  <si>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</si>
  <si>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</si>
  <si>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</si>
  <si>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</si>
  <si>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</si>
  <si>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</si>
  <si>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</si>
  <si>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</si>
  <si>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</si>
  <si>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</si>
  <si>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</si>
  <si>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</si>
  <si>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</si>
  <si>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</si>
  <si>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</si>
  <si>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</si>
  <si>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</si>
  <si>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</si>
  <si>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</si>
  <si>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</si>
  <si>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</si>
  <si>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</si>
  <si>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</si>
  <si>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</si>
  <si>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</si>
  <si>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</si>
  <si>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</si>
  <si>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</si>
  <si>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</si>
  <si>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</si>
  <si>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</si>
  <si>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</si>
  <si>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</si>
  <si>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</si>
  <si>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</si>
  <si>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</si>
  <si>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</si>
  <si>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</si>
  <si>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</si>
  <si>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</si>
  <si>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</si>
  <si>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</si>
  <si>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</si>
  <si>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</si>
  <si>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</si>
  <si>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</si>
  <si>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</si>
  <si>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</si>
  <si>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</si>
  <si>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</si>
  <si>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</si>
  <si>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</si>
  <si>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</si>
  <si>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</si>
  <si>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</si>
  <si>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</si>
  <si>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</si>
  <si>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</si>
  <si>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</si>
  <si>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</si>
  <si>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</si>
  <si>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</si>
  <si>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</si>
  <si>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</si>
  <si>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</si>
  <si>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</si>
  <si>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</si>
  <si>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</si>
  <si>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</si>
  <si>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</si>
  <si>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</si>
  <si>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</si>
  <si>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</si>
  <si>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</si>
  <si>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</si>
  <si>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</si>
  <si>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</si>
  <si>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</si>
  <si>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</si>
  <si>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</si>
  <si>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</si>
  <si>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</si>
  <si>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</si>
  <si>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</si>
  <si>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</si>
  <si>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</si>
  <si>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</si>
  <si>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</si>
  <si>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</si>
  <si>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</si>
  <si>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</si>
  <si>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</si>
  <si>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</si>
  <si>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</si>
  <si>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</si>
  <si>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</si>
  <si>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</si>
  <si>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</si>
  <si>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</si>
  <si>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</si>
  <si>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</si>
  <si>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</si>
  <si>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</si>
  <si>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</si>
  <si>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</si>
  <si>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</si>
  <si>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</si>
  <si>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</si>
  <si>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</si>
  <si>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</si>
  <si>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</si>
  <si>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</si>
  <si>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</si>
  <si>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</si>
  <si>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</si>
  <si>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</si>
  <si>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</si>
  <si>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</si>
  <si>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</si>
  <si>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</si>
  <si>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</si>
  <si>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</si>
  <si>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</si>
  <si>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</si>
  <si>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</si>
  <si>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</si>
  <si>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</si>
  <si>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</si>
  <si>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</si>
  <si>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</si>
  <si>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</si>
  <si>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</si>
  <si>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</si>
  <si>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</si>
  <si>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</si>
  <si>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</si>
  <si>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</si>
  <si>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</si>
  <si>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</si>
  <si>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</si>
  <si>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</si>
  <si>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</si>
  <si>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</si>
  <si>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</si>
  <si>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</si>
  <si>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</si>
  <si>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</si>
  <si>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</si>
  <si>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</si>
  <si>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</si>
  <si>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</si>
  <si>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</si>
  <si>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</si>
  <si>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</si>
  <si>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</si>
  <si>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</si>
  <si>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</si>
  <si>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</si>
  <si>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</si>
  <si>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</si>
  <si>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</si>
  <si>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</si>
  <si>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</si>
  <si>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</si>
  <si>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</si>
  <si>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</si>
  <si>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</si>
  <si>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</si>
  <si>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</si>
  <si>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</si>
  <si>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</si>
  <si>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</si>
  <si>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</si>
  <si>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</si>
  <si>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</si>
  <si>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</si>
  <si>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</si>
  <si>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</si>
  <si>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</si>
  <si>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</si>
  <si>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</si>
  <si>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</si>
  <si>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</si>
  <si>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</si>
  <si>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</si>
  <si>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</si>
  <si>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</si>
  <si>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</si>
  <si>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</si>
  <si>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</si>
  <si>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</si>
  <si>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</si>
  <si>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</si>
  <si>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</si>
  <si>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</si>
  <si>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</si>
  <si>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</si>
  <si>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</si>
  <si>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</si>
  <si>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</si>
  <si>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</si>
  <si>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</si>
  <si>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</si>
  <si>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</si>
  <si>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</si>
  <si>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</si>
  <si>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</si>
  <si>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</si>
  <si>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</si>
  <si>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</si>
  <si>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</si>
  <si>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</si>
  <si>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</si>
  <si>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</si>
  <si>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</si>
  <si>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</si>
  <si>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</si>
  <si>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</si>
  <si>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</si>
  <si>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</si>
  <si>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</si>
  <si>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</si>
  <si>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</si>
  <si>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</si>
  <si>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</si>
  <si>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</si>
  <si>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</si>
  <si>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</si>
  <si>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</si>
  <si>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</si>
  <si>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</si>
  <si>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</si>
  <si>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</si>
  <si>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</si>
  <si>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</si>
  <si>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</si>
  <si>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</si>
  <si>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</si>
  <si>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</si>
  <si>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</si>
  <si>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</si>
  <si>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</si>
  <si>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</si>
  <si>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</si>
  <si>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</si>
  <si>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</si>
  <si>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</si>
  <si>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</si>
  <si>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</si>
  <si>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</si>
  <si>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</si>
  <si>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</si>
  <si>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</si>
  <si>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</si>
  <si>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</si>
  <si>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</si>
  <si>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</si>
  <si>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</si>
  <si>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</si>
  <si>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</si>
  <si>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</si>
  <si>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</si>
  <si>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</si>
  <si>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</si>
  <si>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</si>
  <si>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</si>
  <si>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</si>
  <si>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</si>
  <si>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</si>
  <si>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</si>
  <si>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</si>
  <si>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</si>
  <si>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</si>
  <si>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</si>
  <si>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</si>
  <si>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</si>
  <si>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</si>
  <si>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</si>
  <si>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</si>
  <si>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</si>
  <si>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</si>
  <si>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</si>
  <si>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</si>
  <si>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</si>
  <si>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</si>
  <si>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</si>
  <si>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</si>
  <si>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</si>
  <si>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</si>
  <si>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</si>
  <si>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</si>
  <si>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</si>
  <si>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</si>
  <si>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</si>
  <si>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</si>
  <si>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</si>
  <si>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</si>
  <si>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</si>
  <si>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</si>
  <si>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</si>
  <si>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</si>
  <si>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</si>
  <si>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</si>
  <si>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</si>
  <si>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</si>
  <si>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</si>
  <si>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</si>
  <si>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</si>
  <si>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</si>
  <si>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</si>
  <si>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</si>
  <si>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</si>
  <si>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</si>
  <si>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</si>
  <si>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</si>
  <si>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</si>
  <si>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</si>
  <si>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</si>
  <si>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</si>
  <si>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</si>
  <si>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</si>
  <si>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</si>
  <si>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</si>
  <si>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</si>
  <si>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</si>
  <si>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</si>
  <si>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</si>
  <si>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</si>
  <si>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</si>
  <si>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</si>
  <si>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</si>
  <si>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</si>
  <si>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</si>
  <si>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</si>
  <si>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</si>
  <si>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</si>
  <si>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</si>
  <si>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</si>
  <si>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</si>
  <si>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</si>
  <si>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</si>
  <si>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</si>
  <si>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</si>
  <si>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</si>
  <si>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</si>
  <si>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</si>
  <si>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</si>
  <si>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</si>
  <si>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</si>
  <si>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</si>
  <si>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</si>
  <si>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</si>
  <si>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</si>
  <si>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</si>
  <si>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</si>
  <si>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</si>
  <si>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</si>
  <si>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</si>
  <si>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</si>
  <si>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</si>
  <si>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</si>
  <si>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</si>
  <si>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</si>
  <si>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</si>
  <si>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</si>
  <si>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</si>
  <si>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</si>
  <si>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</si>
  <si>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</si>
  <si>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</si>
  <si>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</si>
  <si>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</si>
  <si>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</si>
  <si>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</si>
  <si>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</si>
  <si>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</si>
  <si>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</si>
  <si>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</si>
  <si>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</si>
  <si>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</si>
  <si>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</si>
  <si>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</si>
  <si>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</si>
  <si>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</si>
  <si>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</si>
  <si>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</si>
  <si>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</si>
  <si>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</si>
  <si>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</si>
  <si>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</si>
  <si>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</si>
  <si>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</si>
  <si>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</si>
  <si>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</si>
  <si>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</si>
  <si>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</si>
  <si>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</si>
  <si>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</si>
  <si>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</si>
  <si>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</si>
  <si>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</si>
  <si>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</si>
  <si>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</si>
  <si>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</si>
  <si>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</si>
  <si>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</si>
  <si>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</si>
  <si>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</si>
  <si>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</si>
  <si>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</si>
  <si>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</si>
  <si>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</si>
  <si>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</si>
  <si>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</si>
  <si>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</si>
  <si>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</si>
  <si>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</si>
  <si>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</si>
  <si>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</si>
  <si>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</si>
  <si>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</si>
  <si>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</si>
  <si>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</si>
  <si>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</si>
  <si>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</si>
  <si>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</si>
  <si>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</si>
  <si>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</si>
  <si>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</si>
  <si>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</si>
  <si>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</si>
  <si>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</si>
  <si>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</si>
  <si>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</si>
  <si>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</si>
  <si>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</si>
  <si>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</si>
  <si>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</si>
  <si>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</si>
  <si>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</si>
  <si>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</si>
  <si>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</si>
  <si>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</si>
  <si>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</si>
  <si>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</si>
  <si>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</si>
  <si>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</si>
  <si>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</si>
  <si>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</si>
  <si>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</si>
  <si>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</si>
  <si>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</si>
  <si>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</si>
  <si>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</si>
  <si>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</si>
  <si>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</si>
  <si>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</si>
  <si>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</si>
  <si>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</si>
  <si>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</si>
  <si>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</si>
  <si>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</si>
  <si>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</si>
  <si>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</si>
  <si>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</si>
  <si>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</si>
  <si>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</si>
  <si>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</si>
  <si>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</si>
  <si>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</si>
  <si>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</si>
  <si>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</si>
  <si>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</si>
  <si>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</si>
  <si>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</si>
  <si>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</si>
  <si>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</si>
  <si>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</si>
  <si>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</si>
  <si>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</si>
  <si>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</si>
  <si>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</si>
  <si>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</si>
  <si>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</si>
  <si>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</si>
  <si>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</si>
  <si>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</si>
  <si>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</si>
  <si>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</si>
  <si>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</si>
  <si>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</si>
  <si>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</si>
  <si>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</si>
  <si>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</si>
  <si>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</si>
  <si>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</si>
  <si>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</si>
  <si>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</si>
  <si>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</si>
  <si>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</si>
  <si>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</si>
  <si>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</si>
  <si>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</si>
  <si>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</si>
  <si>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</si>
  <si>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</si>
  <si>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</si>
  <si>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</si>
  <si>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</si>
  <si>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</si>
  <si>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</si>
  <si>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</si>
  <si>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</si>
  <si>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</si>
  <si>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</si>
  <si>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</si>
  <si>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</si>
  <si>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</si>
  <si>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</si>
  <si>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</si>
  <si>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</si>
  <si>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</si>
  <si>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</si>
  <si>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</si>
  <si>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</si>
  <si>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</si>
  <si>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</si>
  <si>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</si>
  <si>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</si>
  <si>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</si>
  <si>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</si>
  <si>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</si>
  <si>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</si>
  <si>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</si>
  <si>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</si>
  <si>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</si>
  <si>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</si>
  <si>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</si>
  <si>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</si>
  <si>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</si>
  <si>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</si>
  <si>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</si>
  <si>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</si>
  <si>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</si>
  <si>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</si>
  <si>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</si>
  <si>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</si>
  <si>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</si>
  <si>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</si>
  <si>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</si>
  <si>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</si>
  <si>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</si>
  <si>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</si>
  <si>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</si>
  <si>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</si>
  <si>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</si>
  <si>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</si>
  <si>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</si>
  <si>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</si>
  <si>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</si>
  <si>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</si>
  <si>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</si>
  <si>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</si>
  <si>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</si>
  <si>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</si>
  <si>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</si>
  <si>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</si>
  <si>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</si>
  <si>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</si>
  <si>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</si>
  <si>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</si>
  <si>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</si>
  <si>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</si>
  <si>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</si>
  <si>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</si>
  <si>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</si>
  <si>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</si>
  <si>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</si>
  <si>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</si>
  <si>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</si>
  <si>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</si>
  <si>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</si>
  <si>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</si>
  <si>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</si>
  <si>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</si>
  <si>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</si>
  <si>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</si>
  <si>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</si>
  <si>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</si>
  <si>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</si>
  <si>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</si>
  <si>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</si>
  <si>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</si>
  <si>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</si>
  <si>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</si>
  <si>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</si>
  <si>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</si>
  <si>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</si>
  <si>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</si>
  <si>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</si>
  <si>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</si>
  <si>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</si>
  <si>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</si>
  <si>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</si>
  <si>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</si>
  <si>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</si>
  <si>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</si>
  <si>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</si>
  <si>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</si>
  <si>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</si>
  <si>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</si>
  <si>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</si>
  <si>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</si>
  <si>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</si>
  <si>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</si>
  <si>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</si>
  <si>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</si>
  <si>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</si>
  <si>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</si>
  <si>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</si>
  <si>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</si>
  <si>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</si>
  <si>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</si>
  <si>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</si>
  <si>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</si>
  <si>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</si>
  <si>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</si>
  <si>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</si>
  <si>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</si>
  <si>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</si>
  <si>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</si>
  <si>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</si>
  <si>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</si>
  <si>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</si>
  <si>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</si>
  <si>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</si>
  <si>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</si>
  <si>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</si>
  <si>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</si>
  <si>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</si>
  <si>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</si>
  <si>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</si>
  <si>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</si>
  <si>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</si>
  <si>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</si>
  <si>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</si>
  <si>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</si>
  <si>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</si>
  <si>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</si>
  <si>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</si>
  <si>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</si>
  <si>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</si>
  <si>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</si>
  <si>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</si>
  <si>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</si>
  <si>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</si>
  <si>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</si>
  <si>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</si>
  <si>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</si>
  <si>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</si>
  <si>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</si>
  <si>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</si>
  <si>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</si>
  <si>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</si>
  <si>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</si>
  <si>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</si>
  <si>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</si>
  <si>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</si>
  <si>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</si>
  <si>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</si>
  <si>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</si>
  <si>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</si>
  <si>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</si>
  <si>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</si>
  <si>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</si>
  <si>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</si>
  <si>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</si>
  <si>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</si>
  <si>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</si>
  <si>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</si>
  <si>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</si>
  <si>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</si>
  <si>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</si>
  <si>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</si>
  <si>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</si>
  <si>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</si>
  <si>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</si>
  <si>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</si>
  <si>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</si>
  <si>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</si>
  <si>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</si>
  <si>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</si>
  <si>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</si>
  <si>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</si>
  <si>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</si>
  <si>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</si>
  <si>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</si>
  <si>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</si>
  <si>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</si>
  <si>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</si>
  <si>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</si>
  <si>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</si>
  <si>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</si>
  <si>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</si>
  <si>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</si>
  <si>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</si>
  <si>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</si>
  <si>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</si>
  <si>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</si>
  <si>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</si>
  <si>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</si>
  <si>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</si>
  <si>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</si>
  <si>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</si>
  <si>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</si>
  <si>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</si>
  <si>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</si>
  <si>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</si>
  <si>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</si>
  <si>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</si>
  <si>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</si>
  <si>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</si>
  <si>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</si>
  <si>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</si>
  <si>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</si>
  <si>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</si>
  <si>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</si>
  <si>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</si>
  <si>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</si>
  <si>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</si>
  <si>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</si>
  <si>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</si>
  <si>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</si>
  <si>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</si>
  <si>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</si>
  <si>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</si>
  <si>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</si>
  <si>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</si>
  <si>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</si>
  <si>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</si>
  <si>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</si>
  <si>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</si>
  <si>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</si>
  <si>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</si>
  <si>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</si>
  <si>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</si>
  <si>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</si>
  <si>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</si>
  <si>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</si>
  <si>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</si>
  <si>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</si>
  <si>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</si>
  <si>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</si>
  <si>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</si>
  <si>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</si>
  <si>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</si>
  <si>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</si>
  <si>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</si>
  <si>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</si>
  <si>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</si>
  <si>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</si>
  <si>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</si>
  <si>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</si>
  <si>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</si>
  <si>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</si>
  <si>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</si>
  <si>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</si>
  <si>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</si>
  <si>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</si>
  <si>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</si>
  <si>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</si>
  <si>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</si>
  <si>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</si>
  <si>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</si>
  <si>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</si>
  <si>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</si>
  <si>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</si>
  <si>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</si>
  <si>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</si>
  <si>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</si>
  <si>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</si>
  <si>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</si>
  <si>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</si>
  <si>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</si>
  <si>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</si>
  <si>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</si>
  <si>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</si>
  <si>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</si>
  <si>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</si>
  <si>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</si>
  <si>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</si>
  <si>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</si>
  <si>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</si>
  <si>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</si>
  <si>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</si>
  <si>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</si>
  <si>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</si>
  <si>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</si>
  <si>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</si>
  <si>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</si>
  <si>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</si>
  <si>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</si>
  <si>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</si>
  <si>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</si>
  <si>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</si>
  <si>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</si>
  <si>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</si>
  <si>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</si>
  <si>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</si>
  <si>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</si>
  <si>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</si>
  <si>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</si>
  <si>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</si>
  <si>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</si>
  <si>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</si>
  <si>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</si>
  <si>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</si>
  <si>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</si>
  <si>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</si>
  <si>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</si>
  <si>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</si>
  <si>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</si>
  <si>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</si>
  <si>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</si>
  <si>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</si>
  <si>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</si>
  <si>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</si>
  <si>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</si>
  <si>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</si>
  <si>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</si>
  <si>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</si>
  <si>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</si>
  <si>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</si>
  <si>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</si>
  <si>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</si>
  <si>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</si>
  <si>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</si>
  <si>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</si>
  <si>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</si>
  <si>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</si>
  <si>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</si>
  <si>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</si>
  <si>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</si>
  <si>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</si>
  <si>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</si>
  <si>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</si>
  <si>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</si>
  <si>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</si>
  <si>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</si>
  <si>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</si>
  <si>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</si>
  <si>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</si>
  <si>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</si>
  <si>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</si>
  <si>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</si>
  <si>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</si>
  <si>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</si>
  <si>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</si>
  <si>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</si>
  <si>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</si>
  <si>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</si>
  <si>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</si>
  <si>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</si>
  <si>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</si>
  <si>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</si>
  <si>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</si>
  <si>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</si>
  <si>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</si>
  <si>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</si>
  <si>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</si>
  <si>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</si>
  <si>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</si>
  <si>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</si>
  <si>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</si>
  <si>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</si>
  <si>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</si>
  <si>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</si>
  <si>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</si>
  <si>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</si>
  <si>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</si>
  <si>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</si>
  <si>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</si>
  <si>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</si>
  <si>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</si>
  <si>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</si>
  <si>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</si>
  <si>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</si>
  <si>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</si>
  <si>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</si>
  <si>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</si>
  <si>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</si>
  <si>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</si>
  <si>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</si>
  <si>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</si>
  <si>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</si>
  <si>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</si>
  <si>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</si>
  <si>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</si>
  <si>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</si>
  <si>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</si>
  <si>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</si>
  <si>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</si>
  <si>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</si>
  <si>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</si>
  <si>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</si>
  <si>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</si>
  <si>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</si>
  <si>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</si>
  <si>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</si>
  <si>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</si>
  <si>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</si>
  <si>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</si>
  <si>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</si>
  <si>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</si>
  <si>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</si>
  <si>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</si>
  <si>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</si>
  <si>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</si>
  <si>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</si>
  <si>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</si>
  <si>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</si>
  <si>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</si>
  <si>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</si>
  <si>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</si>
  <si>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</si>
  <si>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</si>
  <si>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</si>
  <si>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</si>
  <si>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</si>
  <si>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</si>
  <si>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</si>
  <si>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</si>
  <si>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</si>
  <si>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</si>
  <si>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</si>
  <si>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</si>
  <si>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</si>
  <si>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</si>
  <si>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</si>
  <si>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</si>
  <si>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</si>
  <si>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</si>
  <si>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</si>
  <si>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</si>
  <si>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</si>
  <si>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</si>
  <si>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</si>
  <si>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</si>
  <si>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</si>
  <si>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</si>
  <si>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</si>
  <si>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</si>
  <si>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</si>
  <si>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</si>
  <si>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</si>
  <si>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</si>
  <si>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</si>
  <si>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</si>
  <si>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</si>
  <si>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</si>
  <si>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</si>
  <si>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</si>
  <si>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</si>
  <si>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</si>
  <si>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</si>
  <si>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</si>
  <si>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</si>
  <si>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</si>
  <si>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</si>
  <si>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</si>
  <si>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</si>
  <si>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</si>
  <si>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</si>
  <si>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</si>
  <si>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</si>
  <si>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</si>
  <si>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</si>
  <si>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</si>
  <si>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</si>
  <si>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</si>
  <si>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</si>
  <si>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</si>
  <si>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</si>
  <si>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</si>
  <si>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</si>
  <si>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</si>
  <si>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</si>
  <si>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</si>
  <si>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</si>
  <si>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</si>
  <si>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</si>
  <si>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</si>
  <si>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</si>
  <si>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</si>
  <si>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</si>
  <si>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</si>
  <si>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</si>
  <si>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</si>
  <si>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</si>
  <si>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</si>
  <si>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</si>
  <si>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</si>
  <si>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</si>
  <si>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</si>
  <si>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</si>
  <si>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</si>
  <si>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</si>
  <si>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</si>
  <si>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</si>
  <si>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</si>
  <si>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</si>
  <si>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</si>
  <si>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</si>
  <si>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</si>
  <si>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</si>
  <si>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</si>
  <si>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</si>
  <si>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</si>
  <si>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</si>
  <si>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</si>
  <si>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</si>
  <si>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</si>
  <si>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</si>
  <si>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</si>
  <si>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</si>
  <si>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</si>
  <si>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</si>
  <si>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</si>
  <si>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</si>
  <si>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</si>
  <si>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</si>
  <si>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</si>
  <si>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</si>
  <si>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</si>
  <si>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</si>
  <si>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</si>
  <si>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</si>
  <si>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</si>
  <si>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</si>
  <si>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</si>
  <si>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</si>
  <si>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</si>
  <si>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</si>
  <si>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</si>
  <si>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</si>
  <si>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</si>
  <si>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</si>
  <si>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</si>
  <si>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</si>
  <si>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</si>
  <si>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</si>
  <si>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</si>
  <si>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</si>
  <si>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</si>
  <si>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</si>
  <si>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</si>
  <si>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</si>
  <si>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</si>
  <si>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</si>
  <si>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</si>
  <si>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</si>
  <si>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</si>
  <si>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</si>
  <si>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</si>
  <si>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</si>
  <si>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</si>
  <si>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</si>
  <si>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</si>
  <si>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</si>
  <si>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</si>
  <si>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</si>
  <si>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</si>
  <si>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</si>
  <si>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</si>
  <si>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</si>
  <si>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</si>
  <si>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</si>
  <si>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</si>
  <si>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</si>
  <si>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</si>
  <si>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</si>
  <si>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</si>
  <si>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</si>
  <si>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</si>
  <si>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</si>
  <si>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</si>
  <si>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</si>
  <si>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</si>
  <si>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</si>
  <si>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</si>
  <si>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</si>
  <si>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</si>
  <si>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</si>
  <si>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</si>
  <si>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</si>
  <si>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</si>
  <si>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</si>
  <si>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</si>
  <si>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</si>
  <si>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</si>
  <si>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</si>
  <si>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</si>
  <si>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</si>
  <si>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</si>
  <si>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</si>
  <si>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</si>
  <si>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</si>
  <si>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</si>
  <si>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</si>
  <si>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</si>
  <si>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</si>
  <si>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</si>
  <si>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</si>
  <si>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</si>
  <si>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</si>
  <si>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</si>
  <si>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</si>
  <si>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</si>
  <si>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</si>
  <si>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</si>
  <si>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</si>
  <si>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</si>
  <si>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</si>
  <si>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</si>
  <si>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</si>
  <si>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</si>
  <si>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</si>
  <si>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</si>
  <si>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</si>
  <si>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</si>
  <si>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</si>
  <si>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</si>
  <si>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</si>
  <si>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</si>
  <si>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</si>
  <si>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</si>
  <si>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</si>
  <si>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</si>
  <si>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</si>
  <si>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</si>
  <si>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</si>
  <si>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</si>
  <si>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</si>
  <si>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</si>
  <si>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</si>
  <si>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</si>
  <si>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</si>
  <si>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</si>
  <si>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</si>
  <si>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</si>
  <si>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</si>
  <si>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</si>
  <si>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</si>
  <si>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</si>
  <si>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</si>
  <si>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</si>
  <si>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</si>
  <si>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</si>
  <si>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</si>
  <si>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</si>
  <si>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</si>
  <si>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</si>
  <si>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</si>
  <si>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</si>
  <si>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</si>
  <si>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</si>
  <si>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</si>
  <si>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</si>
  <si>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</si>
  <si>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</si>
  <si>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</si>
  <si>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</si>
  <si>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</si>
  <si>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</si>
  <si>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</si>
  <si>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</si>
  <si>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</si>
  <si>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</si>
  <si>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</si>
  <si>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</si>
  <si>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</si>
  <si>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</si>
  <si>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</si>
  <si>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</si>
  <si>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</si>
  <si>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</si>
  <si>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</si>
  <si>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</si>
  <si>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</si>
  <si>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</si>
  <si>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</si>
  <si>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</si>
  <si>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</si>
  <si>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</si>
  <si>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</si>
  <si>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</si>
  <si>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</si>
  <si>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</si>
  <si>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</si>
  <si>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</si>
  <si>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</si>
  <si>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</si>
  <si>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</si>
  <si>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</si>
  <si>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</si>
  <si>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</si>
  <si>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</si>
  <si>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</si>
  <si>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</si>
  <si>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</si>
  <si>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</si>
  <si>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</si>
  <si>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</si>
  <si>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</si>
  <si>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</si>
  <si>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</si>
  <si>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</si>
  <si>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</si>
  <si>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</si>
  <si>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</si>
  <si>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</si>
  <si>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</si>
  <si>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</si>
  <si>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</si>
  <si>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</si>
  <si>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</si>
  <si>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</si>
  <si>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</si>
  <si>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</si>
  <si>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</si>
  <si>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</si>
  <si>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</si>
  <si>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</si>
  <si>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</si>
  <si>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</si>
  <si>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</si>
  <si>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</si>
  <si>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</si>
  <si>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</si>
  <si>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</si>
  <si>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</si>
  <si>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</si>
  <si>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</si>
  <si>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</si>
  <si>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</si>
  <si>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</si>
  <si>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</si>
  <si>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</si>
  <si>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</si>
  <si>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</si>
  <si>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</si>
  <si>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</si>
  <si>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</si>
  <si>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</si>
  <si>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</si>
  <si>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</si>
  <si>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</si>
  <si>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</si>
  <si>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</si>
  <si>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</si>
  <si>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</si>
  <si>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</si>
  <si>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</si>
  <si>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</si>
  <si>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</si>
  <si>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</si>
  <si>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</si>
  <si>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</si>
  <si>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</si>
  <si>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</si>
  <si>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</si>
  <si>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</si>
  <si>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</si>
  <si>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</si>
  <si>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</si>
  <si>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</si>
  <si>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</si>
  <si>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</si>
  <si>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</si>
  <si>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</si>
  <si>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</si>
  <si>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</si>
  <si>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</si>
  <si>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</si>
  <si>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</si>
  <si>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</si>
  <si>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</si>
  <si>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</si>
  <si>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</si>
  <si>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</si>
  <si>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</si>
  <si>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</si>
  <si>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</si>
  <si>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</si>
  <si>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</si>
  <si>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</si>
  <si>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</si>
  <si>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</si>
  <si>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</si>
  <si>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</si>
  <si>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</si>
  <si>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</si>
  <si>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</si>
  <si>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</si>
  <si>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</si>
  <si>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</si>
  <si>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</si>
  <si>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</si>
  <si>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</si>
  <si>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</si>
  <si>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</si>
  <si>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</si>
  <si>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</si>
  <si>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</si>
  <si>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</si>
  <si>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</si>
  <si>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</si>
  <si>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</si>
  <si>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</si>
  <si>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</si>
  <si>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</si>
  <si>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</si>
  <si>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</si>
  <si>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</si>
  <si>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</si>
  <si>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</si>
  <si>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</si>
  <si>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</si>
  <si>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</si>
  <si>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</si>
  <si>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</si>
  <si>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</si>
  <si>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</si>
  <si>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</si>
  <si>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</si>
  <si>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</si>
  <si>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</si>
  <si>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</si>
  <si>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</si>
  <si>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</si>
  <si>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</si>
  <si>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</si>
  <si>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</si>
  <si>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</si>
  <si>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</si>
  <si>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</si>
  <si>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</si>
  <si>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</si>
  <si>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</si>
  <si>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</si>
  <si>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</si>
  <si>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</si>
  <si>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</si>
  <si>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</si>
  <si>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</si>
  <si>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</si>
  <si>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</si>
  <si>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</si>
  <si>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</si>
  <si>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</si>
  <si>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</si>
  <si>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</si>
  <si>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</si>
  <si>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</si>
  <si>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</si>
  <si>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</si>
  <si>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</si>
  <si>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</si>
  <si>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</si>
  <si>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</si>
  <si>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</si>
  <si>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</si>
  <si>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</si>
  <si>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</si>
  <si>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</si>
  <si>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</si>
  <si>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</si>
  <si>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</si>
  <si>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</si>
  <si>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</si>
  <si>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</si>
  <si>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</si>
  <si>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</si>
  <si>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</si>
  <si>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</si>
  <si>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</si>
  <si>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</si>
  <si>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</si>
  <si>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</si>
  <si>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</si>
  <si>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</si>
  <si>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</si>
  <si>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</si>
  <si>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</si>
  <si>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</si>
  <si>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</si>
  <si>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</si>
  <si>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</si>
  <si>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</si>
  <si>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</si>
  <si>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</si>
  <si>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</si>
  <si>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</si>
  <si>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</si>
  <si>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</si>
  <si>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</si>
  <si>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</si>
  <si>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</si>
  <si>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</si>
  <si>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</si>
  <si>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</si>
  <si>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</si>
  <si>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</si>
  <si>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</si>
  <si>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</si>
  <si>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</si>
  <si>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</si>
  <si>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</si>
  <si>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</si>
  <si>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</si>
  <si>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</si>
  <si>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</si>
  <si>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</si>
  <si>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</si>
  <si>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</si>
  <si>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</si>
  <si>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</si>
  <si>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</si>
  <si>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</si>
  <si>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</si>
  <si>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</si>
  <si>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</si>
  <si>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</si>
  <si>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</si>
  <si>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</si>
  <si>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</si>
  <si>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</si>
  <si>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</si>
  <si>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</si>
  <si>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</si>
  <si>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</si>
  <si>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</si>
  <si>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</si>
  <si>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</si>
  <si>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</si>
  <si>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</si>
  <si>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</si>
  <si>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</si>
  <si>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</si>
  <si>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</si>
  <si>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</si>
  <si>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</si>
  <si>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</si>
  <si>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</si>
  <si>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</si>
  <si>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</si>
  <si>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</si>
  <si>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</si>
  <si>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</si>
  <si>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</si>
  <si>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</si>
  <si>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</si>
  <si>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</si>
  <si>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</si>
  <si>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</si>
  <si>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</si>
  <si>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ประมาณการปี 2564</t>
  </si>
  <si>
    <t>ToTal budge 2564 แบบ FM Costing</t>
  </si>
  <si>
    <t>เขต</t>
  </si>
  <si>
    <t>จังหวัด</t>
  </si>
  <si>
    <t>หน่วยบริการ</t>
  </si>
  <si>
    <t>Total budget  2564</t>
  </si>
  <si>
    <t>พระอาจารย์แบน ธนากโร,รพช.</t>
  </si>
  <si>
    <t>สมเด็จพระบรมราชินีนาถ ณ อำเภอนาทวี,รพช.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</si>
  <si>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</si>
  <si>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</si>
  <si>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</si>
  <si>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</si>
  <si>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</si>
  <si>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</si>
  <si>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</si>
  <si>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</si>
  <si>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</si>
  <si>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WORKSHEET PLANFIN64 _1st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</si>
  <si>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</si>
  <si>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</si>
  <si>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</si>
  <si>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</si>
  <si>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</si>
  <si>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</si>
  <si>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</si>
  <si>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</si>
  <si>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</si>
  <si>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</si>
  <si>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</si>
  <si>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</si>
  <si>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</si>
  <si>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</si>
  <si>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</si>
  <si>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</si>
  <si>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</si>
  <si>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</si>
  <si>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</si>
  <si>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</si>
  <si>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</si>
  <si>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</si>
  <si>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</si>
  <si>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</si>
  <si>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</si>
  <si>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</si>
  <si>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</si>
  <si>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</si>
  <si>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</si>
  <si>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</si>
  <si>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</si>
  <si>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</si>
  <si>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</si>
  <si>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</si>
  <si>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</si>
  <si>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</si>
  <si>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</si>
  <si>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</si>
  <si>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</si>
  <si>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</si>
  <si>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</si>
  <si>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</si>
  <si>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</si>
  <si>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ข้อมูลจาก FM Costing</t>
  </si>
  <si>
    <t>ID</t>
  </si>
  <si>
    <t>Group</t>
  </si>
  <si>
    <t>ประมาณการ (estimate )</t>
  </si>
  <si>
    <t>OP Budget 2564</t>
  </si>
  <si>
    <t>IP Budget 2564</t>
  </si>
  <si>
    <t>จำนวนครั้ง OP-UC ปี 2563 (ครั้ง)</t>
  </si>
  <si>
    <t>จำนวนครั้ง OP-UC ปี 2564 (ครั้ง)</t>
  </si>
  <si>
    <t>ต้นทุนค่ารักษา OP-UC ต่อครั้ง (Unit Cost Per Visit) : บาท</t>
  </si>
  <si>
    <t>ต้นทุนค่ารักษา OP-UC (บาท)</t>
  </si>
  <si>
    <t>จำนวนครั้ง OP-CSMBS ปี 2563 (ครั้ง)</t>
  </si>
  <si>
    <t>จำนวนครั้ง OP-CSMBS ปี 2564 (ครั้ง)</t>
  </si>
  <si>
    <t>ต้นทุนค่ารักษา OP-CSMBS ต่อครั้ง (Unit Cost Per Visit) : บาท</t>
  </si>
  <si>
    <t>ต้นทุนค่ารักษา OP-CSMBS (บาท)</t>
  </si>
  <si>
    <t>จำนวนครั้ง OP-SS ปี 2563 (ครั้ง)</t>
  </si>
  <si>
    <t>จำนวนครั้ง OP-SS ปี 2564 (ครั้ง)</t>
  </si>
  <si>
    <t>ต้นทุนค่ารักษา OP-SS ต่อครั้ง (Unit Cost Per Visit) : บาท</t>
  </si>
  <si>
    <t>ต้นทุนค่ารักษา OP-SS (บาท)</t>
  </si>
  <si>
    <t>จำนวนครั้ง OP-ต่างด้าว ปี 2563 (ครั้ง)</t>
  </si>
  <si>
    <t>จำนวนครั้ง OP-ต่างด้าว ปี 2564 (ครั้ง)</t>
  </si>
  <si>
    <t>ต้นทุนค่ารักษา OP-ต่างด้าว ต่อครั้ง (Unit Cost Per Visit) : บาท</t>
  </si>
  <si>
    <t>ต้นทุนค่ารักษา OP-ต่างด้าว (บาท)</t>
  </si>
  <si>
    <t>จำนวนครั้ง OP-อื่น ปี 2563 (ครั้ง)</t>
  </si>
  <si>
    <t>จำนวนครั้ง OP-อื่น ปี 2564 (ครั้ง)</t>
  </si>
  <si>
    <t>ต้นทุนค่ารักษา OP-อื่น ต่อครั้ง (Unit Cost Per Visit) : บาท</t>
  </si>
  <si>
    <t>ต้นทุนค่ารักษา OP อื่น (บาท)</t>
  </si>
  <si>
    <t>จำนวน Sum AdjRW-UC ปี2563</t>
  </si>
  <si>
    <t>จำนวน Sum Adj RW-UC    ปี 2564</t>
  </si>
  <si>
    <t>ต้นทุนค่ารักษาต่อ SumAdjRw (Unit Cost) IP-UC</t>
  </si>
  <si>
    <t>ต้นทุนค่ารักษา(Unit Cost) IP -UC   ปี 2563</t>
  </si>
  <si>
    <t>จำนวน Sum AdjRW-CSMBS ปี 2563</t>
  </si>
  <si>
    <t>จำนวน Sum AdjRW-CSMBS ปี 2564</t>
  </si>
  <si>
    <t xml:space="preserve">ต้นทุนค่ารักษาต่อ SumAdjRW (Unit Cost) IP -CSMBS </t>
  </si>
  <si>
    <t>ต้นทุนค่ารักษา IP-CSMBS  ปี 2563</t>
  </si>
  <si>
    <t>จำนวน Sum AdjRW-SS ปี 2563</t>
  </si>
  <si>
    <t>จำนวน Sum AdjRW-SS ปี 2564</t>
  </si>
  <si>
    <t xml:space="preserve">ต้นทุนค่ารักษาต่อ SumAdjRW (Unit Cost) IP -SS </t>
  </si>
  <si>
    <t>ต้นทุนค่ารักษา IP-SS  ปี 2563</t>
  </si>
  <si>
    <t>จำนวน Sum AdjRW-อื่น ปี 2563</t>
  </si>
  <si>
    <t>จำนวน Sum AdjRW-อื่น ปี 2564</t>
  </si>
  <si>
    <t>ต้นทุนค่ารักษาต่อ SumAdjRW (Unit Cost) IP -อื่น ปี 2563</t>
  </si>
  <si>
    <t>ต้นทุนค่ารักษา IP-อื่น  ปี 2563</t>
  </si>
  <si>
    <t>สัดส่วนรายได้ UCต่อรายได้จากการดำเนินงาน</t>
  </si>
  <si>
    <t>ประมาณการรายได้ UC ปี 2564</t>
  </si>
  <si>
    <t>รพท. M1 &gt;200</t>
  </si>
  <si>
    <t>รพช.F2 30,000 - 60,000</t>
  </si>
  <si>
    <t>รพช.F1 50,000-100,000</t>
  </si>
  <si>
    <t>รพช. M2 &gt;100</t>
  </si>
  <si>
    <t>รพศ.A &gt;700 to &lt;1000</t>
  </si>
  <si>
    <t>รพช. M2 &lt;=100</t>
  </si>
  <si>
    <t>รพช.F2 60,000-90,000</t>
  </si>
  <si>
    <t>รพช.F3 15,000-25,000</t>
  </si>
  <si>
    <t>รพช.Is. any Pop</t>
  </si>
  <si>
    <t>รพช.F3 &gt;=25,000</t>
  </si>
  <si>
    <t>รพท. M1 &lt;=200</t>
  </si>
  <si>
    <t>OP-CSMBS</t>
  </si>
  <si>
    <t>OP-CS</t>
  </si>
  <si>
    <t>OP-เบิกต้นสังกัด</t>
  </si>
  <si>
    <t>OP-Other</t>
  </si>
  <si>
    <t>OP-อปท. ปี 2564 (ครั้ง)</t>
  </si>
  <si>
    <t>Totalจำนวนครั้ง OP-CSMBS ปี 2563 (ครั้ง)</t>
  </si>
  <si>
    <t>สัดส่วน CSMBS</t>
  </si>
  <si>
    <t>สัดส่วน อปท.</t>
  </si>
  <si>
    <t>สัดส่วนเบิกต้นสังกัด-OP</t>
  </si>
  <si>
    <t>จำนวนครั้ง OP-เบิกต้นสังกัด ปี 2564 (ครั้ง)</t>
  </si>
  <si>
    <t>สัดส่วน OP-Otheer</t>
  </si>
  <si>
    <t>จำนวนครั้ง OP-Other ปี 2564 (ครั้ง)</t>
  </si>
  <si>
    <t>IP-CSMBS</t>
  </si>
  <si>
    <t>IP-อปท</t>
  </si>
  <si>
    <t>IP-ต่างด้าว</t>
  </si>
  <si>
    <t>IP-เบิกต้นสังกัด</t>
  </si>
  <si>
    <t>IP-Other</t>
  </si>
  <si>
    <t>สัดส่วน IP-CSMBS</t>
  </si>
  <si>
    <t>สัดส่วน IP-อปท</t>
  </si>
  <si>
    <t>จำนวน Sum AdjRW-CSMBS ปี 2564 IP-อปท</t>
  </si>
  <si>
    <t>สัดส่วน IP-เบิกต้นสังกัด</t>
  </si>
  <si>
    <t>จำนวน Sum AdjRW-ต้นสังกัด</t>
  </si>
  <si>
    <t>จำนวน Sum AdjRW-ต่างด้าว</t>
  </si>
  <si>
    <t>จำนวน Sum AdjRW-อื่น</t>
  </si>
  <si>
    <t>สัดส่วน IP-ต่างด้าว</t>
  </si>
  <si>
    <t>สัดส่วน IP-Other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</si>
  <si>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</si>
  <si>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</si>
  <si>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</si>
  <si>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</si>
  <si>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</si>
  <si>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</si>
  <si>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</si>
  <si>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</si>
  <si>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</si>
  <si>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</si>
  <si>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</si>
  <si>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</si>
  <si>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</si>
  <si>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</si>
  <si>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</si>
  <si>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</si>
  <si>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</si>
  <si>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</si>
  <si>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</si>
  <si>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</si>
  <si>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</si>
  <si>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</si>
  <si>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</si>
  <si>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</si>
  <si>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</si>
  <si>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</si>
  <si>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</si>
  <si>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</si>
  <si>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</si>
  <si>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</si>
  <si>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</si>
  <si>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</si>
  <si>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</si>
  <si>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</si>
  <si>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</si>
  <si>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</si>
  <si>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</si>
  <si>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</si>
  <si>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</si>
  <si>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</si>
  <si>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</si>
  <si>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</si>
  <si>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</si>
  <si>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</si>
  <si>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</si>
  <si>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</si>
  <si>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</si>
  <si>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</si>
  <si>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</si>
  <si>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</si>
  <si>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</si>
  <si>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</si>
  <si>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</si>
  <si>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</si>
  <si>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</si>
  <si>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</si>
  <si>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</si>
  <si>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</si>
  <si>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</si>
  <si>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</si>
  <si>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</si>
  <si>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Networking Capital</t>
  </si>
  <si>
    <t>เงินบำรุงคงเหลือ(หักหนี้แล้ว)  31 สค.63</t>
  </si>
  <si>
    <t>เงินบำรุง 31 สค 63</t>
  </si>
  <si>
    <t>เงินบำรุงคงเหลือ+</t>
  </si>
  <si>
    <t>เงินบำรุงคงเหลือ-</t>
  </si>
  <si>
    <t>มูลค่าการจัดซื้อปี 2564</t>
  </si>
  <si>
    <t xml:space="preserve">      </t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</si>
  <si>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</si>
  <si>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</si>
  <si>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</si>
  <si>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</si>
  <si>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</si>
  <si>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</si>
  <si>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</si>
  <si>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</si>
  <si>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</si>
  <si>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</si>
  <si>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</si>
  <si>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</si>
  <si>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</si>
  <si>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</si>
  <si>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</si>
  <si>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</si>
  <si>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</si>
  <si>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</si>
  <si>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</si>
  <si>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</si>
  <si>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</si>
  <si>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</si>
  <si>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</si>
  <si>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</si>
  <si>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</si>
  <si>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</si>
  <si>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</si>
  <si>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</si>
  <si>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</si>
  <si>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</si>
  <si>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</si>
  <si>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1.Planfin25641 คือ Sheet ที่เป็นผลการคำนวณและเชื่อมโยงข้อมูลมาจาก Sheet 5,6-12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</si>
  <si>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</si>
  <si>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รายละเอียดผลการดำเนินงาน รายได้- ควบคุมค่าใช้จ่าย ปี 2563</t>
  </si>
  <si>
    <t>ประจำเดือน สิงหาคม  2563 ใช้ข้อมูลจาก http://hfo63.cfo.in.th/  ณ วันที่  17 กันยายน 2563</t>
  </si>
  <si>
    <t xml:space="preserve">รหัส </t>
  </si>
  <si>
    <t>ชื่อPlanfin60</t>
  </si>
  <si>
    <t>รหัสบัญชี60</t>
  </si>
  <si>
    <t>ชื่อบัญชี60</t>
  </si>
  <si>
    <t>เขต 6</t>
  </si>
  <si>
    <t>ต้นทุน</t>
  </si>
  <si>
    <t>Planfi60</t>
  </si>
  <si>
    <t>NewPlan60ID</t>
  </si>
  <si>
    <t>Planf60Name</t>
  </si>
  <si>
    <t>CodeL1</t>
  </si>
  <si>
    <t>Account1</t>
  </si>
  <si>
    <t>Note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</si>
  <si>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</si>
  <si>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</si>
  <si>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</si>
  <si>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</si>
  <si>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</si>
  <si>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</si>
  <si>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</si>
  <si>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</si>
  <si>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รายได้ค่ารักษาเบิกต้นสังกัด - OPD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</si>
  <si>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</si>
  <si>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</si>
  <si>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</si>
  <si>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</si>
  <si>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</si>
  <si>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 อปท. - OPD</t>
  </si>
  <si>
    <t>รายได้ค่ารักษาเบิกจ่ายตรง อปท. - IPD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</si>
  <si>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</si>
  <si>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</si>
  <si>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</si>
  <si>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</si>
  <si>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</si>
  <si>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</si>
  <si>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</si>
  <si>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รายได้ประกันสังคม - OPD</t>
  </si>
  <si>
    <t>รายได้ประกันสังคม - IPD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</si>
  <si>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</si>
  <si>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</si>
  <si>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</si>
  <si>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</si>
  <si>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</si>
  <si>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</si>
  <si>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</si>
  <si>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MC</t>
  </si>
  <si>
    <t>LC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</si>
  <si>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</si>
  <si>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</si>
  <si>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</si>
  <si>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</si>
  <si>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</si>
  <si>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</si>
  <si>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</si>
  <si>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</si>
  <si>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</si>
  <si>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</si>
  <si>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</si>
  <si>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</si>
  <si>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</si>
  <si>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</si>
  <si>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เงินช่วยพิเศษกรณีเสียชีวิต</t>
  </si>
  <si>
    <t xml:space="preserve">เงินสมทบกองทุนสำรองเลี้ยงชีพพนักงานและเจ้าหน้าที่รัฐ 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</si>
  <si>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</si>
  <si>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</si>
  <si>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</si>
  <si>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</si>
  <si>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</si>
  <si>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</si>
  <si>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</si>
  <si>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</si>
  <si>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</si>
  <si>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</si>
  <si>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</si>
  <si>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CC</t>
  </si>
  <si>
    <t>5108010101.202</t>
  </si>
  <si>
    <t xml:space="preserve">หนี้สูญ-ลูกหนี้ค่ารักษาUC-IP 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</si>
  <si>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</si>
  <si>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</si>
  <si>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</si>
  <si>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</si>
  <si>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</si>
  <si>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</si>
  <si>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</si>
  <si>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</si>
  <si>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</si>
  <si>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</si>
  <si>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</si>
  <si>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</si>
  <si>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</si>
  <si>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</si>
  <si>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</si>
  <si>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ค่าใช้จ่ายอื่น-เงินนอกงบประมาณโอนไปสสจ./รพศ.  /รพท./รพช./รพ.สต.</t>
  </si>
  <si>
    <t>ทุนสำรองสุทธิ (Net working Capital)  ณ 30 กันยายน 2563</t>
  </si>
  <si>
    <t>เงินบำรุงคงเหลือ  ณ 30 กันยายน 2563</t>
  </si>
  <si>
    <t>หนี้สินและภาระผูกพัน  ณ 30 กันยายน 2563</t>
  </si>
  <si>
    <t>P70</t>
  </si>
  <si>
    <t>เงินบำรุงคงเหลือ (หักภาระผูกพัน) ณ 30 กันยายน 2563</t>
  </si>
  <si>
    <t>ทุนสำรองสุทธิ (Networking Capital) ณ 30 กันยายน 2563</t>
  </si>
  <si>
    <t>เงินบำรุงคงเหลือ (หักหนี้สินและภาระผูกพัน) ณ  ณ 30 กันยายน 2563</t>
  </si>
  <si>
    <t>โรงพยาบาล............................</t>
  </si>
  <si>
    <t>ข้อมูลมาจากชีท Planfin2563 Colum "H" ประมาณการปี 2564 จากข้อมูลผลการดำเนินงานปีงบประมาณ 2563</t>
  </si>
  <si>
    <t>(ข้อมูลมาจากชีท 1.Planfin2564)</t>
  </si>
  <si>
    <t>(ข้อมูลมาจากชีท  Planfin2564 แผน 7.แผนสนับสนุน รพ.สต.)</t>
  </si>
  <si>
    <r>
      <t>[12]=[11]+[13]+[14]</t>
    </r>
    <r>
      <rPr>
        <sz val="16"/>
        <color rgb="FFFF0000"/>
        <rFont val="TH SarabunPSK"/>
        <family val="2"/>
      </rPr>
      <t>-[8]-[9]-[10]</t>
    </r>
  </si>
  <si>
    <t>สินค้าคงคลัง ปี 2563 (30 กันยายน 2563)</t>
  </si>
  <si>
    <t>สินค้าคงคลัง ณ 30 กันยายน 2564</t>
  </si>
  <si>
    <t>สินค้าคงคลัง ปี 2563 (30 กันยายน  2563)</t>
  </si>
  <si>
    <t>ช่องลิงค์มาจาก 1.Planfin2564 (G28)</t>
  </si>
  <si>
    <t>ช่องลิงค์มาจาก Planfin2563(I28)</t>
  </si>
  <si>
    <t>ช่องลิงค์มาจากแผนสนับสนุน รพสต. แผน 7</t>
  </si>
  <si>
    <t>หนี้สินค้างชำระ ณ 30 กันยายน 2563</t>
  </si>
  <si>
    <t>สินค้าคงคลัง ณ 30 กันยายน  2564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</si>
  <si>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กันยายน 2563</t>
    </r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</si>
  <si>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</si>
  <si>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</si>
  <si>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</si>
  <si>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</si>
  <si>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</si>
  <si>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</si>
  <si>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</si>
  <si>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</si>
  <si>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</si>
  <si>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</si>
  <si>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</si>
  <si>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</si>
  <si>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</si>
  <si>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</si>
  <si>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</si>
  <si>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</si>
  <si>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</si>
  <si>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</si>
  <si>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</si>
  <si>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</si>
  <si>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</si>
  <si>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</si>
  <si>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</si>
  <si>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</si>
  <si>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</si>
  <si>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</si>
  <si>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วัสดุเภสัชกรรม</t>
  </si>
  <si>
    <t>เวชภัณฑ์</t>
  </si>
  <si>
    <t>วัสดุทันตกรรม</t>
  </si>
  <si>
    <t>ช่องK ใช้แผนประมาณมาณปี2564เทียบกับค่ากลางปี 2562 ช่อง L กับ M</t>
  </si>
  <si>
    <t>รายได้สนับสนุนยาและอื่น ๆ</t>
  </si>
  <si>
    <t>รายได้ค่ารักษา UC-IP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</si>
  <si>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</si>
  <si>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</si>
  <si>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</si>
  <si>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</si>
  <si>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ส่วนต่างค่ารักษาที่ต่ำกว่าข้อตกลงในการจ่ายตาม กองทุนประกันสังคม</t>
  </si>
  <si>
    <t>รายได้ค่ารักษาแรงงานต่างด้าว OP นอก CUP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</si>
  <si>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</si>
  <si>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ค่าเช่าอสังหาริมทรัพย์</t>
  </si>
  <si>
    <t>ค่าเช่าเบ็ดเตล็ด</t>
  </si>
  <si>
    <t>ค่าจ้าง /ค่าเช่า /ค่าซ่อม บำรุงสิ่งก่อสร้างและครุภัณฑ์ (งบลงทุน UC)</t>
  </si>
  <si>
    <t>หนี้สูญ-ลูกหนี้ค่ารักษาUC-IP</t>
  </si>
  <si>
    <t>ค่าใช้จ่ายระหว่างหน่วยงาน - กรมบัญชีกลางโอนเงินนอกงบประมาณให้หน่วยงาน</t>
  </si>
  <si>
    <t xml:space="preserve">รพ.สต.ราชันย์ </t>
  </si>
  <si>
    <t xml:space="preserve">รพ.สต.บ้านนาดี </t>
  </si>
  <si>
    <t xml:space="preserve">รพ.สต.บ้านหนองแวง </t>
  </si>
  <si>
    <t xml:space="preserve">รพ.สต.บ้านทับทิมสยาม 05 </t>
  </si>
  <si>
    <t xml:space="preserve">รพ.สต.บ้านเขาตาง๊อก </t>
  </si>
  <si>
    <t xml:space="preserve">รพ.สต.บ้านคลองไก่เถื่อน </t>
  </si>
  <si>
    <t xml:space="preserve">รพ.สต.บ้านน้ำคำ </t>
  </si>
  <si>
    <t xml:space="preserve">รพ.สต.บ้านชุมทอง </t>
  </si>
  <si>
    <t xml:space="preserve">รพ.สต.บ้านหินกอง </t>
  </si>
  <si>
    <t>สสอ.คลองหาด</t>
  </si>
  <si>
    <t>M</t>
  </si>
  <si>
    <t>มูลค่ารวมทั้งปี 63</t>
  </si>
  <si>
    <t>ป้ายปล่องไฟ E  Chart ( OPD  NCD )</t>
  </si>
  <si>
    <t>รถนั่งคนพิการชนิดพับได้ทำด้วยโลหะแบบปรับไม่ได้ ( กายภาพ )</t>
  </si>
  <si>
    <t>Long  Spinal Bord  ( ER )</t>
  </si>
  <si>
    <t>เครื่องดูดเสมหะ  Suction  ER</t>
  </si>
  <si>
    <t>เครื่องวัดความดันแบบตั้งโต๊ะ
 (ER 1เวช2 W 4 OPD 2  )</t>
  </si>
  <si>
    <t>ออกซิเจนแซท  โมบาย 
 ER2 Refer 2</t>
  </si>
  <si>
    <t>เครื่องสารองไฟฟ้า ขนาด 800 VA </t>
  </si>
  <si>
    <t xml:space="preserve">เครื่องคอมพิวเตอร์ สำหรับงานสำนักงาน </t>
  </si>
  <si>
    <t>เครื่องคอมพิวเตอร์แม่ข่าย แบบที่ 1
 (ระบบ HOSoffice)</t>
  </si>
  <si>
    <t>เครื่องคอมพิวเตอร์โน้ตบุ๊ก สำหรับ
งานประมวลผล</t>
  </si>
  <si>
    <t>อุปกรณ์กระจายสัญญาณไร้สาย 
(Access Point) แบบที่ 1</t>
  </si>
  <si>
    <t xml:space="preserve">อุปกรณ์อ่านบัตรแบบอเนกประสงค์
 (Smart Card Reader) </t>
  </si>
  <si>
    <t>โซฟายาว (ห้องทำงาน ผอ.)</t>
  </si>
  <si>
    <t>โต๊ะทำงาน ขนาด 3.5 ฟุต พร้อมกระจก</t>
  </si>
  <si>
    <t>เก้าอี้บุนวมมีล้อเลื่อน หมุนปรับระดับได้</t>
  </si>
  <si>
    <t>พัดลมตั้งพื้น ขนาด 18 นิ้ว</t>
  </si>
  <si>
    <t>เก้าอี้บุนวมมีพนักพิง มีที่วางแขน (สี่เหลี่ยม)</t>
  </si>
  <si>
    <t>เก้าอี้แสตนเลสกลม (ไว้ให้ผู้ป่วยนั่ง)</t>
  </si>
  <si>
    <t>เคาน์เตอร์หรือโต๊ะ สำหรับ จนท. คัดกรอง</t>
  </si>
  <si>
    <t>พัดลมดูดอากาศ (คลินิกเบาหวาน)</t>
  </si>
  <si>
    <t>พัดลมตั้งพื้น 18 นิ้ว</t>
  </si>
  <si>
    <t>เก้าอี้บุนวม (คลัง)</t>
  </si>
  <si>
    <t>เครื่องปรับอากาศ ขนาด 13,000 บีทียู</t>
  </si>
  <si>
    <t>เก้าอี้ไม้นั่งทำงาน สูง 22 นิ้ว</t>
  </si>
  <si>
    <t>เครื่องปรับอากาศ ขนาด 26,000 บีทียู</t>
  </si>
  <si>
    <t>ไมโครโฟน (เหมือน OPD)</t>
  </si>
  <si>
    <t>โต๊ะทำงาน ขนาด 3.5 ฟุต  พร้อมกระจก</t>
  </si>
  <si>
    <t>จอโปรเจคเตอร์แบบขาตั้ง</t>
  </si>
  <si>
    <t>ไฟฉุกเฉิน (ห้อง server)</t>
  </si>
  <si>
    <t>ตู้เก็บเอกสาร 3 ชั้น บานเลื่อนแบบทึบ</t>
  </si>
  <si>
    <t>เก้าอี้บุนวม มีพนักพิง มีที่วางแขน</t>
  </si>
  <si>
    <t>ลำโพง (เหมือนคลินิคเบาหวาน)</t>
  </si>
  <si>
    <t>เครื่องปั่นอาหารเหลว</t>
  </si>
  <si>
    <t>พัดลมเพดาน</t>
  </si>
  <si>
    <t>สว่านไร้สาย</t>
  </si>
  <si>
    <t>เครื่องบันทึก+ฮาดดิส</t>
  </si>
  <si>
    <t>Unit ทันตกรรม</t>
  </si>
  <si>
    <t>เครื่องวัดความอิ่มตัวของออกซิเจนในเลือด ชนิดพกพา</t>
  </si>
  <si>
    <t>ถนน ค.ส.ล. (ไม่รวมทางระบายน้ำและไหล่ทาง) (ส่วนที่ 3)</t>
  </si>
  <si>
    <t>ปรับปรุงผิวพื้นทางเดินเชื่อม</t>
  </si>
  <si>
    <t>ปรับปรุงระบบไฟฟ้าแรงสูงภายใน      โรงพยาบาล</t>
  </si>
  <si>
    <t>ปรับปรุงหลังคางานผู้ป่วยนอก</t>
  </si>
  <si>
    <t>ปรับปรุงต่อเติมศูนย์เปล</t>
  </si>
  <si>
    <t>ถังขยะสเตนเลส ( Lab Ward  ER )</t>
  </si>
  <si>
    <t>รถทำแผล มีล้อ  ( ER 2 )</t>
  </si>
  <si>
    <t>O2 Hood  ( LR )</t>
  </si>
  <si>
    <t>BP digital เล็ก ออกหน่วย 1 W 2 เวช 2</t>
  </si>
  <si>
    <t>เครื่องแจ้งเตือนอุณหภูมิเชื่อมต่อมือถือ ( เภสัช)</t>
  </si>
  <si>
    <t>โคมไฟ</t>
  </si>
  <si>
    <t>สสจ.แก้ไขสูตร</t>
  </si>
  <si>
    <t>คอลัมม์ H กับ I สสจ. แก้สูตร</t>
  </si>
  <si>
    <t>วัสดุการแพทย์</t>
  </si>
  <si>
    <r>
      <t xml:space="preserve">ผลการดำเนินงานปี 2563 (ก.ย.2563) </t>
    </r>
    <r>
      <rPr>
        <b/>
        <sz val="18"/>
        <color rgb="FFFF5050"/>
        <rFont val="TH SarabunPSK"/>
        <family val="2"/>
      </rPr>
      <t>สสจ.แก้ไขแล้ว</t>
    </r>
  </si>
  <si>
    <r>
      <t>ผลประมาณการดำเนินงานปี 2563</t>
    </r>
    <r>
      <rPr>
        <b/>
        <sz val="18"/>
        <color rgb="FFFF0000"/>
        <rFont val="TH SarabunPSK"/>
        <family val="2"/>
      </rPr>
      <t xml:space="preserve"> (คิดจาก budge 2564 แบบ FM Costing)</t>
    </r>
  </si>
  <si>
    <r>
      <t xml:space="preserve">รวมรายได้ </t>
    </r>
    <r>
      <rPr>
        <b/>
        <u/>
        <sz val="18"/>
        <color rgb="FFFF0000"/>
        <rFont val="TH SarabunPSK"/>
        <family val="2"/>
      </rPr>
      <t>(ไม่รวม</t>
    </r>
    <r>
      <rPr>
        <b/>
        <sz val="18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</si>
  <si>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8"/>
        <color rgb="FFFF0000"/>
        <rFont val="TH SarabunPSK"/>
        <family val="2"/>
      </rPr>
      <t>ม่รวม</t>
    </r>
    <r>
      <rPr>
        <b/>
        <sz val="18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</si>
</sst>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_-* #,##0_-;\-* #,##0_-;_-* &quot;-&quot;??_-;_-@_-"/>
    <numFmt numFmtId="196" formatCode="#,##0.000_);[Red]\(#,##0.000\)"/>
    <numFmt numFmtId="197" formatCode="#,##0.000"/>
    <numFmt numFmtId="198" formatCode="_(* #,##0_);_(* \(#,##0\);_(* &quot;-&quot;??_);_(@_)"/>
    <numFmt numFmtId="199" formatCode="#,##0.0000_ ;[Red]\-#,##0.0000\ "/>
    <numFmt numFmtId="200" formatCode="#,##0.00_ ;\-#,##0.00\ "/>
    <numFmt numFmtId="201" formatCode="0_ ;\-0&quot; &quot;"/>
    <numFmt numFmtId="202" formatCode="0_ ;[Red]\-0&quot; &quot;"/>
    <numFmt numFmtId="203" formatCode="#,##0.00_ ;[Red]\-#,##0.00&quot; &quot;"/>
    <numFmt numFmtId="204" formatCode="#,##0_ ;[Red]\-#,##0&quot; &quot;"/>
  </numFmts>
  <fonts count="96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2"/>
      <color indexed="81"/>
      <name val="Microsoft Sans Serif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sz val="12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6"/>
      <color theme="1"/>
      <name val="Angsana New"/>
      <family val="1"/>
    </font>
    <font>
      <sz val="10"/>
      <name val="Arial"/>
      <family val="2"/>
    </font>
    <font>
      <sz val="12"/>
      <color theme="1"/>
      <name val="TH SarabunPSK"/>
      <family val="2"/>
    </font>
    <font>
      <sz val="14"/>
      <name val="TH SarabunPSK"/>
      <family val="2"/>
    </font>
    <font>
      <sz val="12"/>
      <name val="AngsanaUPC"/>
      <family val="1"/>
    </font>
    <font>
      <sz val="12"/>
      <color theme="1"/>
      <name val="AngsanaUPC"/>
      <family val="1"/>
    </font>
    <font>
      <sz val="12"/>
      <color rgb="FF000000"/>
      <name val="AngsanaUPC"/>
      <family val="1"/>
    </font>
    <font>
      <b/>
      <sz val="16"/>
      <color rgb="FFFF5050"/>
      <name val="TH SarabunPSK"/>
      <family val="2"/>
    </font>
    <font>
      <sz val="16"/>
      <color rgb="FFFF5050"/>
      <name val="TH SarabunPSK"/>
      <family val="2"/>
    </font>
    <font>
      <sz val="11"/>
      <color rgb="FFFF0000"/>
      <name val="Tahoma"/>
      <family val="2"/>
      <scheme val="minor"/>
    </font>
    <font>
      <b/>
      <i/>
      <u/>
      <sz val="18"/>
      <color theme="1"/>
      <name val="TH SarabunPSK"/>
      <family val="2"/>
    </font>
    <font>
      <b/>
      <sz val="18"/>
      <name val="TH SarabunPSK"/>
      <family val="2"/>
    </font>
    <font>
      <b/>
      <sz val="18"/>
      <color rgb="FFFF5050"/>
      <name val="TH SarabunPSK"/>
      <family val="2"/>
    </font>
    <font>
      <b/>
      <sz val="18"/>
      <color rgb="FFFF0000"/>
      <name val="TH SarabunPSK"/>
      <family val="2"/>
    </font>
    <font>
      <sz val="18"/>
      <name val="TH SarabunPSK"/>
      <family val="2"/>
    </font>
    <font>
      <b/>
      <u/>
      <sz val="18"/>
      <color rgb="FFFF0000"/>
      <name val="TH SarabunPSK"/>
      <family val="2"/>
    </font>
    <font>
      <b/>
      <u/>
      <sz val="18"/>
      <color theme="1"/>
      <name val="TH SarabunPSK"/>
      <family val="2"/>
    </font>
    <font>
      <b/>
      <i/>
      <sz val="18"/>
      <color theme="1"/>
      <name val="TH SarabunPSK"/>
      <family val="2"/>
    </font>
  </fonts>
  <fills count="4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</fills>
  <borders count="4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1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2" fillId="0" borderId="0"/>
    <xf numFmtId="187" fontId="2" fillId="0" borderId="0" applyFont="0" applyFill="0" applyBorder="0" applyAlignment="0" applyProtection="0"/>
    <xf numFmtId="0" fontId="10" fillId="0" borderId="0"/>
    <xf numFmtId="187" fontId="10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0" fontId="79" fillId="0" borderId="0"/>
    <xf numFmtId="0" fontId="10" fillId="0" borderId="0"/>
  </cellStyleXfs>
  <cellXfs count="1002">
    <xf numFmtId="0" fontId="0" fillId="0" borderId="0" xfId="0"/>
    <xf numFmtId="0" fontId="8" fillId="0" borderId="0" xfId="0" applyFont="1"/>
    <xf numFmtId="188" fontId="8" fillId="0" borderId="0" xfId="0" applyNumberFormat="1" applyFont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43" fontId="15" fillId="0" borderId="0" xfId="3" applyFont="1"/>
    <xf numFmtId="0" fontId="13" fillId="0" borderId="2" xfId="0" applyFont="1" applyBorder="1" applyAlignment="1">
      <alignment horizontal="center" vertical="center" wrapText="1"/>
    </xf>
    <xf numFmtId="0" fontId="17" fillId="0" borderId="2" xfId="0" applyFont="1" applyBorder="1"/>
    <xf numFmtId="188" fontId="7" fillId="0" borderId="0" xfId="0" applyNumberFormat="1" applyFont="1"/>
    <xf numFmtId="0" fontId="25" fillId="0" borderId="0" xfId="0" applyFont="1"/>
    <xf numFmtId="0" fontId="14" fillId="0" borderId="2" xfId="0" applyFont="1" applyBorder="1"/>
    <xf numFmtId="0" fontId="27" fillId="0" borderId="0" xfId="5" applyFont="1" applyAlignment="1">
      <alignment wrapText="1"/>
    </xf>
    <xf numFmtId="0" fontId="27" fillId="5" borderId="0" xfId="5" applyFont="1" applyFill="1" applyAlignment="1">
      <alignment wrapText="1"/>
    </xf>
    <xf numFmtId="0" fontId="27" fillId="0" borderId="0" xfId="5" applyFont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25" fillId="0" borderId="0" xfId="0" applyFont="1" applyAlignment="1">
      <alignment vertical="top" wrapText="1"/>
    </xf>
    <xf numFmtId="0" fontId="7" fillId="0" borderId="2" xfId="0" applyFont="1" applyBorder="1" applyAlignment="1">
      <alignment horizontal="center" vertical="center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11" borderId="2" xfId="0" applyFont="1" applyFill="1" applyBorder="1" applyAlignment="1">
      <alignment horizontal="left" vertical="center"/>
    </xf>
    <xf numFmtId="0" fontId="8" fillId="11" borderId="2" xfId="0" applyFont="1" applyFill="1" applyBorder="1"/>
    <xf numFmtId="0" fontId="8" fillId="0" borderId="2" xfId="0" applyFont="1" applyBorder="1"/>
    <xf numFmtId="0" fontId="8" fillId="3" borderId="12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/>
    </xf>
    <xf numFmtId="188" fontId="7" fillId="7" borderId="12" xfId="0" applyNumberFormat="1" applyFont="1" applyFill="1" applyBorder="1"/>
    <xf numFmtId="0" fontId="8" fillId="0" borderId="11" xfId="0" applyFont="1" applyBorder="1" applyAlignment="1">
      <alignment horizontal="center"/>
    </xf>
    <xf numFmtId="188" fontId="8" fillId="7" borderId="12" xfId="0" applyNumberFormat="1" applyFont="1" applyFill="1" applyBorder="1"/>
    <xf numFmtId="188" fontId="8" fillId="0" borderId="12" xfId="0" applyNumberFormat="1" applyFont="1" applyBorder="1"/>
    <xf numFmtId="0" fontId="30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23" fillId="0" borderId="0" xfId="0" applyFont="1"/>
    <xf numFmtId="0" fontId="15" fillId="0" borderId="0" xfId="0" applyFont="1" applyAlignment="1">
      <alignment horizontal="center"/>
    </xf>
    <xf numFmtId="188" fontId="7" fillId="15" borderId="2" xfId="3" applyNumberFormat="1" applyFont="1" applyFill="1" applyBorder="1"/>
    <xf numFmtId="0" fontId="34" fillId="0" borderId="0" xfId="0" applyFont="1"/>
    <xf numFmtId="0" fontId="35" fillId="0" borderId="2" xfId="1" applyFont="1" applyBorder="1"/>
    <xf numFmtId="43" fontId="27" fillId="0" borderId="0" xfId="3" applyFont="1" applyAlignment="1">
      <alignment wrapText="1"/>
    </xf>
    <xf numFmtId="43" fontId="27" fillId="5" borderId="0" xfId="3" applyFont="1" applyFill="1" applyAlignment="1">
      <alignment wrapText="1"/>
    </xf>
    <xf numFmtId="43" fontId="27" fillId="0" borderId="0" xfId="3" applyFont="1" applyAlignment="1">
      <alignment vertical="top" wrapText="1"/>
    </xf>
    <xf numFmtId="43" fontId="14" fillId="0" borderId="0" xfId="3" applyFont="1"/>
    <xf numFmtId="0" fontId="8" fillId="14" borderId="2" xfId="0" applyFont="1" applyFill="1" applyBorder="1" applyAlignment="1">
      <alignment horizontal="center"/>
    </xf>
    <xf numFmtId="0" fontId="16" fillId="0" borderId="4" xfId="0" applyFont="1" applyBorder="1"/>
    <xf numFmtId="0" fontId="8" fillId="15" borderId="2" xfId="0" applyFont="1" applyFill="1" applyBorder="1"/>
    <xf numFmtId="0" fontId="7" fillId="0" borderId="0" xfId="0" applyFont="1" applyAlignment="1">
      <alignment vertical="center" wrapText="1"/>
    </xf>
    <xf numFmtId="0" fontId="5" fillId="18" borderId="26" xfId="0" applyFont="1" applyFill="1" applyBorder="1" applyAlignment="1">
      <alignment horizontal="center" vertical="top" wrapText="1"/>
    </xf>
    <xf numFmtId="0" fontId="5" fillId="18" borderId="27" xfId="0" applyFont="1" applyFill="1" applyBorder="1" applyAlignment="1">
      <alignment horizontal="center" vertical="top" wrapText="1"/>
    </xf>
    <xf numFmtId="0" fontId="17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left" vertical="center" wrapText="1" readingOrder="1"/>
    </xf>
    <xf numFmtId="0" fontId="14" fillId="18" borderId="26" xfId="0" applyFont="1" applyFill="1" applyBorder="1" applyAlignment="1">
      <alignment horizontal="center" vertical="top" wrapText="1"/>
    </xf>
    <xf numFmtId="0" fontId="40" fillId="18" borderId="26" xfId="0" applyFont="1" applyFill="1" applyBorder="1" applyAlignment="1">
      <alignment horizontal="left" vertical="center" wrapText="1" readingOrder="1"/>
    </xf>
    <xf numFmtId="0" fontId="14" fillId="18" borderId="27" xfId="0" applyFont="1" applyFill="1" applyBorder="1" applyAlignment="1">
      <alignment horizontal="center" vertical="top" wrapText="1"/>
    </xf>
    <xf numFmtId="0" fontId="39" fillId="18" borderId="27" xfId="0" applyFont="1" applyFill="1" applyBorder="1" applyAlignment="1">
      <alignment horizontal="left" vertical="center" wrapText="1" readingOrder="1"/>
    </xf>
    <xf numFmtId="0" fontId="41" fillId="19" borderId="28" xfId="0" applyFont="1" applyFill="1" applyBorder="1" applyAlignment="1">
      <alignment horizontal="center" vertical="center" wrapText="1" readingOrder="1"/>
    </xf>
    <xf numFmtId="0" fontId="41" fillId="19" borderId="28" xfId="0" applyFont="1" applyFill="1" applyBorder="1" applyAlignment="1">
      <alignment horizontal="left" vertical="center" readingOrder="1"/>
    </xf>
    <xf numFmtId="0" fontId="41" fillId="20" borderId="29" xfId="0" applyFont="1" applyFill="1" applyBorder="1" applyAlignment="1">
      <alignment horizontal="center" vertical="center" wrapText="1" readingOrder="1"/>
    </xf>
    <xf numFmtId="0" fontId="42" fillId="20" borderId="29" xfId="0" applyFont="1" applyFill="1" applyBorder="1" applyAlignment="1">
      <alignment horizontal="center" vertical="center" wrapText="1" readingOrder="1"/>
    </xf>
    <xf numFmtId="0" fontId="41" fillId="20" borderId="29" xfId="0" applyFont="1" applyFill="1" applyBorder="1" applyAlignment="1">
      <alignment horizontal="left" vertical="center" readingOrder="1"/>
    </xf>
    <xf numFmtId="0" fontId="41" fillId="19" borderId="25" xfId="0" applyFont="1" applyFill="1" applyBorder="1" applyAlignment="1">
      <alignment horizontal="center" vertical="center" wrapText="1" readingOrder="1"/>
    </xf>
    <xf numFmtId="0" fontId="41" fillId="19" borderId="25" xfId="0" applyFont="1" applyFill="1" applyBorder="1" applyAlignment="1">
      <alignment horizontal="left" vertical="center" readingOrder="1"/>
    </xf>
    <xf numFmtId="0" fontId="41" fillId="20" borderId="25" xfId="0" applyFont="1" applyFill="1" applyBorder="1" applyAlignment="1">
      <alignment horizontal="center" vertical="center" wrapText="1" readingOrder="1"/>
    </xf>
    <xf numFmtId="0" fontId="42" fillId="20" borderId="25" xfId="0" applyFont="1" applyFill="1" applyBorder="1" applyAlignment="1">
      <alignment horizontal="center" vertical="center" wrapText="1" readingOrder="1"/>
    </xf>
    <xf numFmtId="0" fontId="41" fillId="20" borderId="25" xfId="0" applyFont="1" applyFill="1" applyBorder="1" applyAlignment="1">
      <alignment horizontal="left" vertical="center" readingOrder="1"/>
    </xf>
    <xf numFmtId="0" fontId="41" fillId="19" borderId="29" xfId="0" applyFont="1" applyFill="1" applyBorder="1" applyAlignment="1">
      <alignment horizontal="center" vertical="center" wrapText="1" readingOrder="1"/>
    </xf>
    <xf numFmtId="0" fontId="42" fillId="19" borderId="29" xfId="0" applyFont="1" applyFill="1" applyBorder="1" applyAlignment="1">
      <alignment horizontal="center" vertical="center" wrapText="1" readingOrder="1"/>
    </xf>
    <xf numFmtId="0" fontId="41" fillId="19" borderId="29" xfId="0" applyFont="1" applyFill="1" applyBorder="1" applyAlignment="1">
      <alignment horizontal="left" vertical="center" readingOrder="1"/>
    </xf>
    <xf numFmtId="0" fontId="42" fillId="19" borderId="25" xfId="0" applyFont="1" applyFill="1" applyBorder="1" applyAlignment="1">
      <alignment horizontal="center" vertical="center" wrapText="1" readingOrder="1"/>
    </xf>
    <xf numFmtId="0" fontId="7" fillId="3" borderId="0" xfId="0" applyFont="1" applyFill="1"/>
    <xf numFmtId="0" fontId="7" fillId="13" borderId="0" xfId="0" applyFont="1" applyFill="1"/>
    <xf numFmtId="0" fontId="7" fillId="21" borderId="0" xfId="0" applyFont="1" applyFill="1"/>
    <xf numFmtId="0" fontId="43" fillId="0" borderId="0" xfId="0" applyFont="1"/>
    <xf numFmtId="0" fontId="20" fillId="0" borderId="1" xfId="6" applyFont="1" applyBorder="1" applyAlignment="1">
      <alignment vertical="top"/>
    </xf>
    <xf numFmtId="0" fontId="20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20" fillId="0" borderId="1" xfId="6" applyFont="1" applyBorder="1" applyAlignment="1">
      <alignment horizontal="center" vertical="top"/>
    </xf>
    <xf numFmtId="0" fontId="7" fillId="8" borderId="0" xfId="0" applyFont="1" applyFill="1" applyAlignment="1">
      <alignment horizontal="center" vertical="top"/>
    </xf>
    <xf numFmtId="0" fontId="20" fillId="12" borderId="24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5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9" borderId="0" xfId="0" applyFont="1" applyFill="1" applyAlignment="1">
      <alignment horizontal="center" vertical="top"/>
    </xf>
    <xf numFmtId="40" fontId="7" fillId="0" borderId="0" xfId="0" applyNumberFormat="1" applyFont="1"/>
    <xf numFmtId="0" fontId="45" fillId="0" borderId="13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8" fillId="15" borderId="2" xfId="0" applyFont="1" applyFill="1" applyBorder="1" applyAlignment="1"/>
    <xf numFmtId="0" fontId="8" fillId="15" borderId="2" xfId="0" applyFont="1" applyFill="1" applyBorder="1" applyAlignment="1">
      <alignment horizontal="center" vertical="center"/>
    </xf>
    <xf numFmtId="0" fontId="8" fillId="24" borderId="2" xfId="0" applyFont="1" applyFill="1" applyBorder="1" applyAlignment="1">
      <alignment horizontal="center" vertical="center" wrapText="1"/>
    </xf>
    <xf numFmtId="0" fontId="8" fillId="25" borderId="2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5" fillId="0" borderId="0" xfId="0" applyFont="1" applyBorder="1"/>
    <xf numFmtId="0" fontId="14" fillId="0" borderId="0" xfId="0" applyFont="1" applyBorder="1" applyAlignment="1">
      <alignment horizontal="center"/>
    </xf>
    <xf numFmtId="0" fontId="8" fillId="0" borderId="0" xfId="0" applyFont="1" applyBorder="1" applyAlignment="1">
      <alignment vertical="center"/>
    </xf>
    <xf numFmtId="0" fontId="7" fillId="0" borderId="2" xfId="0" applyFont="1" applyBorder="1" applyAlignment="1">
      <alignment horizontal="left" indent="1"/>
    </xf>
    <xf numFmtId="0" fontId="30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/>
    </xf>
    <xf numFmtId="0" fontId="46" fillId="0" borderId="0" xfId="0" applyFont="1"/>
    <xf numFmtId="0" fontId="35" fillId="0" borderId="9" xfId="1" applyFont="1" applyBorder="1"/>
    <xf numFmtId="0" fontId="0" fillId="0" borderId="0" xfId="0" applyAlignment="1">
      <alignment vertical="center"/>
    </xf>
    <xf numFmtId="0" fontId="7" fillId="0" borderId="0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15" borderId="2" xfId="0" applyFont="1" applyFill="1" applyBorder="1" applyAlignment="1">
      <alignment horizontal="center" vertical="center" wrapText="1"/>
    </xf>
    <xf numFmtId="0" fontId="48" fillId="15" borderId="30" xfId="1" applyFont="1" applyFill="1" applyBorder="1" applyAlignment="1">
      <alignment horizontal="center"/>
    </xf>
    <xf numFmtId="0" fontId="49" fillId="0" borderId="0" xfId="0" applyFont="1" applyBorder="1" applyAlignment="1">
      <alignment horizontal="left" vertical="center"/>
    </xf>
    <xf numFmtId="0" fontId="51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43" fontId="16" fillId="0" borderId="0" xfId="3" applyFont="1" applyBorder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16" fillId="15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23" fillId="0" borderId="0" xfId="0" applyFont="1" applyAlignment="1">
      <alignment vertical="center"/>
    </xf>
    <xf numFmtId="0" fontId="53" fillId="0" borderId="0" xfId="0" applyFont="1" applyBorder="1" applyAlignment="1">
      <alignment horizontal="center" vertical="center"/>
    </xf>
    <xf numFmtId="0" fontId="7" fillId="0" borderId="0" xfId="0" applyFont="1" applyBorder="1"/>
    <xf numFmtId="0" fontId="8" fillId="10" borderId="0" xfId="0" applyFont="1" applyFill="1" applyBorder="1" applyAlignment="1">
      <alignment horizontal="center"/>
    </xf>
    <xf numFmtId="0" fontId="52" fillId="0" borderId="0" xfId="0" applyFont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/>
    </xf>
    <xf numFmtId="188" fontId="7" fillId="7" borderId="12" xfId="3" applyNumberFormat="1" applyFont="1" applyFill="1" applyBorder="1"/>
    <xf numFmtId="0" fontId="7" fillId="0" borderId="11" xfId="0" applyFont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7" fillId="0" borderId="22" xfId="0" applyFont="1" applyBorder="1"/>
    <xf numFmtId="0" fontId="7" fillId="0" borderId="23" xfId="0" applyFont="1" applyBorder="1"/>
    <xf numFmtId="0" fontId="8" fillId="11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43" fontId="8" fillId="0" borderId="2" xfId="3" applyFont="1" applyBorder="1"/>
    <xf numFmtId="0" fontId="5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Border="1" applyAlignment="1">
      <alignment vertical="center"/>
    </xf>
    <xf numFmtId="0" fontId="16" fillId="15" borderId="3" xfId="0" applyFont="1" applyFill="1" applyBorder="1"/>
    <xf numFmtId="0" fontId="25" fillId="0" borderId="0" xfId="0" applyFont="1" applyAlignment="1">
      <alignment vertical="center" wrapText="1"/>
    </xf>
    <xf numFmtId="188" fontId="7" fillId="0" borderId="0" xfId="0" applyNumberFormat="1" applyFont="1" applyFill="1" applyBorder="1"/>
    <xf numFmtId="0" fontId="12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38" fillId="19" borderId="28" xfId="0" applyFont="1" applyFill="1" applyBorder="1" applyAlignment="1">
      <alignment horizontal="center" vertical="top" wrapText="1" readingOrder="1"/>
    </xf>
    <xf numFmtId="0" fontId="38" fillId="20" borderId="29" xfId="0" applyFont="1" applyFill="1" applyBorder="1" applyAlignment="1">
      <alignment horizontal="center" vertical="top" wrapText="1" readingOrder="1"/>
    </xf>
    <xf numFmtId="0" fontId="31" fillId="20" borderId="29" xfId="0" applyFont="1" applyFill="1" applyBorder="1" applyAlignment="1">
      <alignment horizontal="center" vertical="top" wrapText="1" readingOrder="1"/>
    </xf>
    <xf numFmtId="0" fontId="38" fillId="19" borderId="25" xfId="0" applyFont="1" applyFill="1" applyBorder="1" applyAlignment="1">
      <alignment horizontal="center" vertical="top" wrapText="1" readingOrder="1"/>
    </xf>
    <xf numFmtId="0" fontId="38" fillId="20" borderId="25" xfId="0" applyFont="1" applyFill="1" applyBorder="1" applyAlignment="1">
      <alignment horizontal="center" vertical="top" wrapText="1" readingOrder="1"/>
    </xf>
    <xf numFmtId="0" fontId="31" fillId="20" borderId="25" xfId="0" applyFont="1" applyFill="1" applyBorder="1" applyAlignment="1">
      <alignment horizontal="center" vertical="top" wrapText="1" readingOrder="1"/>
    </xf>
    <xf numFmtId="0" fontId="38" fillId="19" borderId="29" xfId="0" applyFont="1" applyFill="1" applyBorder="1" applyAlignment="1">
      <alignment horizontal="center" vertical="top" wrapText="1" readingOrder="1"/>
    </xf>
    <xf numFmtId="0" fontId="31" fillId="19" borderId="29" xfId="0" applyFont="1" applyFill="1" applyBorder="1" applyAlignment="1">
      <alignment horizontal="center" vertical="top" wrapText="1" readingOrder="1"/>
    </xf>
    <xf numFmtId="0" fontId="31" fillId="19" borderId="25" xfId="0" applyFont="1" applyFill="1" applyBorder="1" applyAlignment="1">
      <alignment horizontal="center" vertical="top" wrapText="1" readingOrder="1"/>
    </xf>
    <xf numFmtId="0" fontId="7" fillId="0" borderId="0" xfId="0" applyFont="1" applyFill="1" applyBorder="1" applyAlignment="1">
      <alignment vertical="top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9" fillId="0" borderId="0" xfId="7" applyFont="1"/>
    <xf numFmtId="0" fontId="29" fillId="0" borderId="0" xfId="7" applyFont="1" applyAlignment="1">
      <alignment horizontal="center"/>
    </xf>
    <xf numFmtId="40" fontId="29" fillId="0" borderId="0" xfId="7" applyNumberFormat="1" applyFont="1"/>
    <xf numFmtId="0" fontId="46" fillId="30" borderId="0" xfId="7" applyFont="1" applyFill="1"/>
    <xf numFmtId="0" fontId="7" fillId="0" borderId="0" xfId="7" applyFont="1"/>
    <xf numFmtId="0" fontId="46" fillId="30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6" fillId="30" borderId="35" xfId="7" applyFont="1" applyFill="1" applyBorder="1"/>
    <xf numFmtId="188" fontId="4" fillId="0" borderId="0" xfId="7" applyNumberFormat="1"/>
    <xf numFmtId="0" fontId="46" fillId="0" borderId="0" xfId="7" applyFont="1"/>
    <xf numFmtId="188" fontId="46" fillId="0" borderId="0" xfId="7" applyNumberFormat="1" applyFont="1"/>
    <xf numFmtId="0" fontId="8" fillId="0" borderId="0" xfId="7" applyFont="1"/>
    <xf numFmtId="0" fontId="29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9" fillId="0" borderId="0" xfId="7" applyFont="1" applyAlignment="1">
      <alignment vertical="top"/>
    </xf>
    <xf numFmtId="188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4" borderId="2" xfId="0" applyFont="1" applyFill="1" applyBorder="1" applyAlignment="1">
      <alignment horizontal="left" vertical="center"/>
    </xf>
    <xf numFmtId="40" fontId="8" fillId="14" borderId="0" xfId="0" applyNumberFormat="1" applyFont="1" applyFill="1"/>
    <xf numFmtId="0" fontId="8" fillId="14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40" fontId="0" fillId="0" borderId="0" xfId="0" applyNumberFormat="1"/>
    <xf numFmtId="0" fontId="0" fillId="0" borderId="0" xfId="0" applyAlignment="1">
      <alignment vertical="center" wrapText="1"/>
    </xf>
    <xf numFmtId="0" fontId="12" fillId="0" borderId="0" xfId="0" applyFont="1" applyAlignment="1">
      <alignment horizontal="left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3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0" fontId="8" fillId="25" borderId="17" xfId="0" applyFont="1" applyFill="1" applyBorder="1" applyAlignment="1">
      <alignment horizontal="center" vertical="center" wrapText="1"/>
    </xf>
    <xf numFmtId="49" fontId="17" fillId="0" borderId="0" xfId="0" applyNumberFormat="1" applyFont="1"/>
    <xf numFmtId="0" fontId="59" fillId="0" borderId="0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49" fontId="8" fillId="0" borderId="0" xfId="0" applyNumberFormat="1" applyFont="1"/>
    <xf numFmtId="0" fontId="20" fillId="0" borderId="1" xfId="6" applyFont="1" applyFill="1" applyBorder="1" applyAlignment="1">
      <alignment horizontal="center" vertical="top"/>
    </xf>
    <xf numFmtId="0" fontId="20" fillId="0" borderId="1" xfId="6" applyFont="1" applyFill="1" applyBorder="1" applyAlignment="1">
      <alignment vertical="top"/>
    </xf>
    <xf numFmtId="0" fontId="20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30" fillId="0" borderId="0" xfId="0" applyFont="1" applyFill="1"/>
    <xf numFmtId="0" fontId="59" fillId="7" borderId="0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8" fillId="14" borderId="2" xfId="0" applyFont="1" applyFill="1" applyBorder="1" applyAlignment="1">
      <alignment horizontal="center" vertical="center" wrapText="1"/>
    </xf>
    <xf numFmtId="0" fontId="53" fillId="0" borderId="17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2" fillId="0" borderId="0" xfId="0" applyFont="1" applyAlignment="1"/>
    <xf numFmtId="0" fontId="16" fillId="3" borderId="20" xfId="0" applyFont="1" applyFill="1" applyBorder="1" applyAlignment="1">
      <alignment horizontal="centerContinuous"/>
    </xf>
    <xf numFmtId="188" fontId="7" fillId="0" borderId="0" xfId="0" applyNumberFormat="1" applyFont="1" applyFill="1"/>
    <xf numFmtId="40" fontId="29" fillId="14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7" fillId="7" borderId="0" xfId="0" applyFont="1" applyFill="1" applyBorder="1"/>
    <xf numFmtId="0" fontId="56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0" fillId="0" borderId="0" xfId="6" applyFont="1" applyFill="1" applyBorder="1" applyAlignment="1">
      <alignment horizontal="center" vertical="top"/>
    </xf>
    <xf numFmtId="0" fontId="20" fillId="0" borderId="0" xfId="6" applyFont="1" applyFill="1" applyBorder="1" applyAlignment="1">
      <alignment vertical="top"/>
    </xf>
    <xf numFmtId="0" fontId="30" fillId="0" borderId="0" xfId="0" applyFont="1" applyFill="1" applyBorder="1"/>
    <xf numFmtId="49" fontId="20" fillId="0" borderId="1" xfId="6" applyNumberFormat="1" applyFont="1" applyBorder="1" applyAlignment="1">
      <alignment horizontal="center" vertical="top"/>
    </xf>
    <xf numFmtId="49" fontId="20" fillId="0" borderId="1" xfId="6" applyNumberFormat="1" applyFont="1" applyFill="1" applyBorder="1" applyAlignment="1">
      <alignment horizontal="center" vertical="top"/>
    </xf>
    <xf numFmtId="0" fontId="19" fillId="10" borderId="0" xfId="2" applyFont="1" applyFill="1" applyBorder="1" applyAlignment="1">
      <alignment horizontal="center"/>
    </xf>
    <xf numFmtId="188" fontId="17" fillId="24" borderId="2" xfId="0" applyNumberFormat="1" applyFont="1" applyFill="1" applyBorder="1"/>
    <xf numFmtId="188" fontId="17" fillId="25" borderId="2" xfId="0" applyNumberFormat="1" applyFont="1" applyFill="1" applyBorder="1"/>
    <xf numFmtId="188" fontId="17" fillId="25" borderId="2" xfId="3" applyNumberFormat="1" applyFont="1" applyFill="1" applyBorder="1"/>
    <xf numFmtId="188" fontId="17" fillId="11" borderId="2" xfId="3" applyNumberFormat="1" applyFont="1" applyFill="1" applyBorder="1"/>
    <xf numFmtId="188" fontId="17" fillId="0" borderId="2" xfId="0" applyNumberFormat="1" applyFont="1" applyFill="1" applyBorder="1"/>
    <xf numFmtId="188" fontId="17" fillId="17" borderId="2" xfId="3" applyNumberFormat="1" applyFont="1" applyFill="1" applyBorder="1"/>
    <xf numFmtId="188" fontId="8" fillId="24" borderId="2" xfId="0" applyNumberFormat="1" applyFont="1" applyFill="1" applyBorder="1" applyAlignment="1"/>
    <xf numFmtId="188" fontId="8" fillId="15" borderId="2" xfId="0" applyNumberFormat="1" applyFont="1" applyFill="1" applyBorder="1" applyAlignment="1"/>
    <xf numFmtId="188" fontId="7" fillId="26" borderId="0" xfId="0" applyNumberFormat="1" applyFont="1" applyFill="1"/>
    <xf numFmtId="188" fontId="17" fillId="22" borderId="2" xfId="3" applyNumberFormat="1" applyFont="1" applyFill="1" applyBorder="1"/>
    <xf numFmtId="188" fontId="30" fillId="25" borderId="2" xfId="0" applyNumberFormat="1" applyFont="1" applyFill="1" applyBorder="1"/>
    <xf numFmtId="188" fontId="17" fillId="24" borderId="9" xfId="0" applyNumberFormat="1" applyFont="1" applyFill="1" applyBorder="1"/>
    <xf numFmtId="188" fontId="17" fillId="25" borderId="9" xfId="0" applyNumberFormat="1" applyFont="1" applyFill="1" applyBorder="1"/>
    <xf numFmtId="188" fontId="17" fillId="25" borderId="9" xfId="3" applyNumberFormat="1" applyFont="1" applyFill="1" applyBorder="1"/>
    <xf numFmtId="188" fontId="17" fillId="11" borderId="9" xfId="3" applyNumberFormat="1" applyFont="1" applyFill="1" applyBorder="1"/>
    <xf numFmtId="188" fontId="17" fillId="0" borderId="9" xfId="0" applyNumberFormat="1" applyFont="1" applyFill="1" applyBorder="1"/>
    <xf numFmtId="188" fontId="17" fillId="17" borderId="9" xfId="3" applyNumberFormat="1" applyFont="1" applyFill="1" applyBorder="1"/>
    <xf numFmtId="188" fontId="11" fillId="24" borderId="31" xfId="0" applyNumberFormat="1" applyFont="1" applyFill="1" applyBorder="1"/>
    <xf numFmtId="188" fontId="11" fillId="25" borderId="31" xfId="0" applyNumberFormat="1" applyFont="1" applyFill="1" applyBorder="1"/>
    <xf numFmtId="188" fontId="11" fillId="0" borderId="31" xfId="3" applyNumberFormat="1" applyFont="1" applyBorder="1"/>
    <xf numFmtId="188" fontId="11" fillId="11" borderId="31" xfId="3" applyNumberFormat="1" applyFont="1" applyFill="1" applyBorder="1"/>
    <xf numFmtId="188" fontId="11" fillId="0" borderId="31" xfId="0" applyNumberFormat="1" applyFont="1" applyFill="1" applyBorder="1"/>
    <xf numFmtId="188" fontId="11" fillId="22" borderId="31" xfId="3" applyNumberFormat="1" applyFont="1" applyFill="1" applyBorder="1"/>
    <xf numFmtId="188" fontId="11" fillId="17" borderId="31" xfId="3" applyNumberFormat="1" applyFont="1" applyFill="1" applyBorder="1"/>
    <xf numFmtId="188" fontId="34" fillId="25" borderId="2" xfId="0" applyNumberFormat="1" applyFont="1" applyFill="1" applyBorder="1"/>
    <xf numFmtId="188" fontId="7" fillId="0" borderId="2" xfId="0" applyNumberFormat="1" applyFont="1" applyBorder="1"/>
    <xf numFmtId="188" fontId="20" fillId="0" borderId="2" xfId="5" applyNumberFormat="1" applyFont="1" applyBorder="1" applyAlignment="1"/>
    <xf numFmtId="188" fontId="20" fillId="0" borderId="2" xfId="3" applyNumberFormat="1" applyFont="1" applyFill="1" applyBorder="1" applyAlignment="1"/>
    <xf numFmtId="188" fontId="20" fillId="15" borderId="2" xfId="3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0" borderId="2" xfId="0" applyNumberFormat="1" applyFont="1" applyBorder="1" applyAlignment="1"/>
    <xf numFmtId="188" fontId="19" fillId="15" borderId="2" xfId="3" applyNumberFormat="1" applyFont="1" applyFill="1" applyBorder="1" applyAlignment="1">
      <alignment vertical="center"/>
    </xf>
    <xf numFmtId="188" fontId="7" fillId="0" borderId="2" xfId="3" applyNumberFormat="1" applyFont="1" applyBorder="1"/>
    <xf numFmtId="188" fontId="8" fillId="0" borderId="2" xfId="3" applyNumberFormat="1" applyFont="1" applyBorder="1"/>
    <xf numFmtId="188" fontId="7" fillId="15" borderId="2" xfId="0" applyNumberFormat="1" applyFont="1" applyFill="1" applyBorder="1"/>
    <xf numFmtId="188" fontId="8" fillId="14" borderId="2" xfId="3" applyNumberFormat="1" applyFont="1" applyFill="1" applyBorder="1"/>
    <xf numFmtId="188" fontId="7" fillId="0" borderId="2" xfId="3" applyNumberFormat="1" applyFont="1" applyBorder="1" applyAlignment="1">
      <alignment vertical="top"/>
    </xf>
    <xf numFmtId="188" fontId="7" fillId="0" borderId="2" xfId="3" applyNumberFormat="1" applyFont="1" applyFill="1" applyBorder="1" applyAlignment="1">
      <alignment vertical="top"/>
    </xf>
    <xf numFmtId="188" fontId="8" fillId="15" borderId="2" xfId="3" applyNumberFormat="1" applyFont="1" applyFill="1" applyBorder="1" applyAlignment="1">
      <alignment vertical="top"/>
    </xf>
    <xf numFmtId="188" fontId="7" fillId="15" borderId="2" xfId="3" applyNumberFormat="1" applyFont="1" applyFill="1" applyBorder="1" applyAlignment="1"/>
    <xf numFmtId="188" fontId="7" fillId="0" borderId="2" xfId="3" applyNumberFormat="1" applyFont="1" applyFill="1" applyBorder="1" applyAlignment="1"/>
    <xf numFmtId="188" fontId="8" fillId="15" borderId="2" xfId="3" applyNumberFormat="1" applyFont="1" applyFill="1" applyBorder="1" applyAlignment="1"/>
    <xf numFmtId="188" fontId="8" fillId="5" borderId="2" xfId="3" applyNumberFormat="1" applyFont="1" applyFill="1" applyBorder="1" applyAlignment="1"/>
    <xf numFmtId="188" fontId="8" fillId="0" borderId="2" xfId="3" applyNumberFormat="1" applyFont="1" applyBorder="1" applyAlignment="1"/>
    <xf numFmtId="188" fontId="7" fillId="0" borderId="2" xfId="0" applyNumberFormat="1" applyFont="1" applyBorder="1" applyAlignment="1">
      <alignment horizontal="center" vertical="center"/>
    </xf>
    <xf numFmtId="188" fontId="7" fillId="14" borderId="2" xfId="3" applyNumberFormat="1" applyFont="1" applyFill="1" applyBorder="1" applyAlignment="1">
      <alignment horizontal="center" vertical="center"/>
    </xf>
    <xf numFmtId="188" fontId="7" fillId="0" borderId="2" xfId="0" applyNumberFormat="1" applyFont="1" applyBorder="1" applyAlignment="1">
      <alignment horizontal="center"/>
    </xf>
    <xf numFmtId="188" fontId="8" fillId="14" borderId="2" xfId="3" applyNumberFormat="1" applyFont="1" applyFill="1" applyBorder="1" applyAlignment="1">
      <alignment horizontal="center" vertical="center"/>
    </xf>
    <xf numFmtId="0" fontId="20" fillId="12" borderId="24" xfId="8" applyFont="1" applyFill="1" applyBorder="1" applyAlignment="1">
      <alignment horizontal="center"/>
    </xf>
    <xf numFmtId="0" fontId="20" fillId="0" borderId="1" xfId="8" applyFont="1" applyBorder="1"/>
    <xf numFmtId="0" fontId="20" fillId="0" borderId="1" xfId="8" applyFont="1" applyBorder="1" applyAlignment="1">
      <alignment horizontal="right"/>
    </xf>
    <xf numFmtId="22" fontId="20" fillId="0" borderId="1" xfId="8" applyNumberFormat="1" applyFont="1" applyBorder="1" applyAlignment="1">
      <alignment horizontal="right"/>
    </xf>
    <xf numFmtId="49" fontId="20" fillId="0" borderId="0" xfId="6" applyNumberFormat="1" applyFont="1" applyFill="1" applyBorder="1" applyAlignment="1">
      <alignment horizontal="center" vertical="top"/>
    </xf>
    <xf numFmtId="0" fontId="32" fillId="7" borderId="1" xfId="6" applyFont="1" applyFill="1" applyBorder="1" applyAlignment="1">
      <alignment horizontal="center" vertical="top"/>
    </xf>
    <xf numFmtId="0" fontId="32" fillId="7" borderId="1" xfId="6" applyFont="1" applyFill="1" applyBorder="1" applyAlignment="1">
      <alignment vertical="top"/>
    </xf>
    <xf numFmtId="187" fontId="7" fillId="0" borderId="0" xfId="0" applyNumberFormat="1" applyFont="1"/>
    <xf numFmtId="188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0" fontId="5" fillId="0" borderId="0" xfId="0" applyFont="1" applyFill="1"/>
    <xf numFmtId="0" fontId="6" fillId="0" borderId="0" xfId="0" applyFont="1" applyFill="1"/>
    <xf numFmtId="193" fontId="7" fillId="0" borderId="0" xfId="0" applyNumberFormat="1" applyFont="1" applyFill="1"/>
    <xf numFmtId="191" fontId="7" fillId="0" borderId="0" xfId="0" applyNumberFormat="1" applyFont="1" applyFill="1"/>
    <xf numFmtId="194" fontId="7" fillId="0" borderId="0" xfId="3" applyNumberFormat="1" applyFont="1" applyFill="1"/>
    <xf numFmtId="0" fontId="2" fillId="0" borderId="0" xfId="9"/>
    <xf numFmtId="0" fontId="2" fillId="0" borderId="0" xfId="9" applyAlignment="1">
      <alignment horizontal="center"/>
    </xf>
    <xf numFmtId="187" fontId="0" fillId="0" borderId="0" xfId="10" applyFont="1"/>
    <xf numFmtId="0" fontId="2" fillId="0" borderId="0" xfId="9" applyNumberFormat="1" applyAlignment="1">
      <alignment horizontal="center"/>
    </xf>
    <xf numFmtId="49" fontId="20" fillId="32" borderId="1" xfId="6" applyNumberFormat="1" applyFont="1" applyFill="1" applyBorder="1" applyAlignment="1">
      <alignment horizontal="center" vertical="top"/>
    </xf>
    <xf numFmtId="0" fontId="20" fillId="32" borderId="1" xfId="6" applyFont="1" applyFill="1" applyBorder="1" applyAlignment="1">
      <alignment vertical="top"/>
    </xf>
    <xf numFmtId="0" fontId="20" fillId="32" borderId="1" xfId="6" applyFont="1" applyFill="1" applyBorder="1" applyAlignment="1">
      <alignment horizontal="center" vertical="top"/>
    </xf>
    <xf numFmtId="0" fontId="20" fillId="32" borderId="1" xfId="6" applyFont="1" applyFill="1" applyBorder="1" applyAlignment="1">
      <alignment horizontal="left" vertical="top"/>
    </xf>
    <xf numFmtId="0" fontId="63" fillId="7" borderId="1" xfId="6" applyFont="1" applyFill="1" applyBorder="1" applyAlignment="1">
      <alignment horizontal="center" vertical="top"/>
    </xf>
    <xf numFmtId="0" fontId="63" fillId="7" borderId="1" xfId="6" applyFont="1" applyFill="1" applyBorder="1" applyAlignment="1">
      <alignment vertical="top"/>
    </xf>
    <xf numFmtId="40" fontId="17" fillId="0" borderId="0" xfId="0" applyNumberFormat="1" applyFont="1" applyFill="1"/>
    <xf numFmtId="0" fontId="17" fillId="0" borderId="0" xfId="0" applyFont="1" applyFill="1"/>
    <xf numFmtId="0" fontId="17" fillId="0" borderId="0" xfId="6" applyFont="1" applyFill="1" applyBorder="1" applyAlignment="1">
      <alignment horizontal="center" vertical="top"/>
    </xf>
    <xf numFmtId="49" fontId="17" fillId="0" borderId="0" xfId="0" applyNumberFormat="1" applyFont="1" applyFill="1" applyAlignment="1">
      <alignment horizontal="center"/>
    </xf>
    <xf numFmtId="49" fontId="11" fillId="24" borderId="0" xfId="0" applyNumberFormat="1" applyFont="1" applyFill="1" applyAlignment="1">
      <alignment horizontal="center"/>
    </xf>
    <xf numFmtId="0" fontId="11" fillId="24" borderId="0" xfId="0" applyFont="1" applyFill="1" applyAlignment="1">
      <alignment horizontal="center"/>
    </xf>
    <xf numFmtId="40" fontId="11" fillId="24" borderId="0" xfId="0" applyNumberFormat="1" applyFont="1" applyFill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4" borderId="0" xfId="11" applyNumberFormat="1" applyFont="1" applyFill="1"/>
    <xf numFmtId="40" fontId="8" fillId="0" borderId="0" xfId="11" applyNumberFormat="1" applyFont="1"/>
    <xf numFmtId="40" fontId="7" fillId="16" borderId="0" xfId="11" applyNumberFormat="1" applyFont="1" applyFill="1"/>
    <xf numFmtId="0" fontId="14" fillId="13" borderId="0" xfId="11" applyFont="1" applyFill="1"/>
    <xf numFmtId="40" fontId="14" fillId="13" borderId="0" xfId="11" applyNumberFormat="1" applyFont="1" applyFill="1"/>
    <xf numFmtId="40" fontId="8" fillId="11" borderId="0" xfId="11" applyNumberFormat="1" applyFont="1" applyFill="1"/>
    <xf numFmtId="0" fontId="43" fillId="11" borderId="0" xfId="11" applyFont="1" applyFill="1"/>
    <xf numFmtId="0" fontId="7" fillId="23" borderId="0" xfId="11" applyFont="1" applyFill="1" applyAlignment="1">
      <alignment horizontal="center"/>
    </xf>
    <xf numFmtId="0" fontId="7" fillId="23" borderId="0" xfId="11" applyFont="1" applyFill="1"/>
    <xf numFmtId="40" fontId="7" fillId="0" borderId="0" xfId="12" applyNumberFormat="1" applyFont="1"/>
    <xf numFmtId="0" fontId="8" fillId="6" borderId="0" xfId="11" applyFont="1" applyFill="1"/>
    <xf numFmtId="40" fontId="8" fillId="6" borderId="0" xfId="12" applyNumberFormat="1" applyFont="1" applyFill="1"/>
    <xf numFmtId="0" fontId="7" fillId="29" borderId="0" xfId="11" applyFont="1" applyFill="1" applyAlignment="1">
      <alignment horizontal="center"/>
    </xf>
    <xf numFmtId="0" fontId="7" fillId="29" borderId="0" xfId="11" applyFont="1" applyFill="1"/>
    <xf numFmtId="0" fontId="8" fillId="29" borderId="0" xfId="11" applyFont="1" applyFill="1" applyAlignment="1">
      <alignment horizontal="center"/>
    </xf>
    <xf numFmtId="0" fontId="11" fillId="29" borderId="0" xfId="11" applyFont="1" applyFill="1"/>
    <xf numFmtId="40" fontId="11" fillId="29" borderId="0" xfId="11" applyNumberFormat="1" applyFont="1" applyFill="1"/>
    <xf numFmtId="0" fontId="64" fillId="0" borderId="0" xfId="11" applyNumberFormat="1" applyFont="1" applyAlignment="1">
      <alignment horizontal="center" vertical="center" wrapText="1"/>
    </xf>
    <xf numFmtId="0" fontId="64" fillId="0" borderId="0" xfId="11" applyNumberFormat="1" applyFont="1" applyAlignment="1">
      <alignment horizontal="center"/>
    </xf>
    <xf numFmtId="0" fontId="65" fillId="0" borderId="0" xfId="13" applyFont="1" applyBorder="1" applyAlignment="1">
      <alignment horizontal="center" vertical="center"/>
    </xf>
    <xf numFmtId="9" fontId="52" fillId="0" borderId="0" xfId="15" applyFont="1" applyBorder="1" applyAlignment="1">
      <alignment horizontal="center" vertical="center"/>
    </xf>
    <xf numFmtId="0" fontId="52" fillId="0" borderId="0" xfId="13" applyFont="1" applyBorder="1" applyAlignment="1">
      <alignment horizontal="center" vertical="center"/>
    </xf>
    <xf numFmtId="195" fontId="8" fillId="35" borderId="0" xfId="14" applyNumberFormat="1" applyFont="1" applyFill="1" applyBorder="1" applyAlignment="1">
      <alignment horizontal="center" vertical="center" wrapText="1"/>
    </xf>
    <xf numFmtId="40" fontId="8" fillId="35" borderId="0" xfId="13" applyNumberFormat="1" applyFont="1" applyFill="1" applyBorder="1" applyAlignment="1">
      <alignment horizontal="center" vertical="center" wrapText="1"/>
    </xf>
    <xf numFmtId="196" fontId="8" fillId="35" borderId="0" xfId="14" applyNumberFormat="1" applyFont="1" applyFill="1" applyBorder="1" applyAlignment="1">
      <alignment horizontal="center" vertical="center" wrapText="1"/>
    </xf>
    <xf numFmtId="197" fontId="8" fillId="35" borderId="0" xfId="14" applyNumberFormat="1" applyFont="1" applyFill="1" applyBorder="1" applyAlignment="1">
      <alignment horizontal="center" vertical="center" wrapText="1"/>
    </xf>
    <xf numFmtId="192" fontId="8" fillId="35" borderId="0" xfId="14" applyNumberFormat="1" applyFont="1" applyFill="1" applyBorder="1" applyAlignment="1">
      <alignment horizontal="center" vertical="center" wrapText="1"/>
    </xf>
    <xf numFmtId="193" fontId="8" fillId="35" borderId="0" xfId="14" applyNumberFormat="1" applyFont="1" applyFill="1" applyBorder="1" applyAlignment="1">
      <alignment horizontal="center" vertical="center" wrapText="1"/>
    </xf>
    <xf numFmtId="9" fontId="11" fillId="11" borderId="0" xfId="15" applyFont="1" applyFill="1" applyBorder="1" applyAlignment="1">
      <alignment horizontal="center" vertical="center" wrapText="1"/>
    </xf>
    <xf numFmtId="0" fontId="11" fillId="33" borderId="0" xfId="13" applyFont="1" applyFill="1" applyBorder="1" applyAlignment="1">
      <alignment horizontal="center" vertical="center" wrapText="1"/>
    </xf>
    <xf numFmtId="0" fontId="7" fillId="0" borderId="0" xfId="13" applyFont="1" applyBorder="1" applyAlignment="1">
      <alignment horizontal="center" vertical="center" wrapText="1"/>
    </xf>
    <xf numFmtId="0" fontId="67" fillId="0" borderId="0" xfId="13" applyFont="1" applyFill="1" applyBorder="1" applyAlignment="1">
      <alignment horizontal="center"/>
    </xf>
    <xf numFmtId="4" fontId="67" fillId="0" borderId="0" xfId="13" applyNumberFormat="1" applyFont="1" applyFill="1" applyBorder="1"/>
    <xf numFmtId="0" fontId="67" fillId="0" borderId="0" xfId="13" applyFont="1" applyFill="1" applyBorder="1"/>
    <xf numFmtId="4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/>
    <xf numFmtId="195" fontId="8" fillId="0" borderId="0" xfId="14" applyNumberFormat="1" applyFont="1" applyBorder="1"/>
    <xf numFmtId="195" fontId="8" fillId="31" borderId="0" xfId="14" applyNumberFormat="1" applyFont="1" applyFill="1" applyBorder="1"/>
    <xf numFmtId="187" fontId="8" fillId="0" borderId="0" xfId="13" applyNumberFormat="1" applyFont="1" applyBorder="1"/>
    <xf numFmtId="187" fontId="8" fillId="14" borderId="0" xfId="13" applyNumberFormat="1" applyFont="1" applyFill="1" applyBorder="1"/>
    <xf numFmtId="187" fontId="8" fillId="36" borderId="0" xfId="13" applyNumberFormat="1" applyFont="1" applyFill="1" applyBorder="1"/>
    <xf numFmtId="196" fontId="8" fillId="0" borderId="0" xfId="14" applyNumberFormat="1" applyFont="1" applyBorder="1"/>
    <xf numFmtId="197" fontId="8" fillId="31" borderId="0" xfId="14" applyNumberFormat="1" applyFont="1" applyFill="1" applyBorder="1"/>
    <xf numFmtId="192" fontId="8" fillId="0" borderId="0" xfId="14" applyNumberFormat="1" applyFont="1" applyBorder="1"/>
    <xf numFmtId="192" fontId="8" fillId="31" borderId="0" xfId="14" applyNumberFormat="1" applyFont="1" applyFill="1" applyBorder="1"/>
    <xf numFmtId="193" fontId="8" fillId="0" borderId="0" xfId="14" applyNumberFormat="1" applyFont="1" applyBorder="1"/>
    <xf numFmtId="193" fontId="8" fillId="31" borderId="0" xfId="14" applyNumberFormat="1" applyFont="1" applyFill="1" applyBorder="1"/>
    <xf numFmtId="43" fontId="8" fillId="7" borderId="0" xfId="13" applyNumberFormat="1" applyFont="1" applyFill="1" applyBorder="1"/>
    <xf numFmtId="9" fontId="8" fillId="0" borderId="0" xfId="15" applyFont="1" applyBorder="1"/>
    <xf numFmtId="0" fontId="7" fillId="0" borderId="0" xfId="13" applyFont="1" applyBorder="1"/>
    <xf numFmtId="196" fontId="7" fillId="0" borderId="0" xfId="13" applyNumberFormat="1" applyFont="1" applyBorder="1"/>
    <xf numFmtId="197" fontId="7" fillId="0" borderId="0" xfId="13" applyNumberFormat="1" applyFont="1" applyBorder="1"/>
    <xf numFmtId="192" fontId="7" fillId="0" borderId="0" xfId="13" applyNumberFormat="1" applyFont="1" applyBorder="1"/>
    <xf numFmtId="193" fontId="7" fillId="0" borderId="0" xfId="13" applyNumberFormat="1" applyFont="1" applyBorder="1"/>
    <xf numFmtId="0" fontId="8" fillId="0" borderId="14" xfId="0" applyFont="1" applyBorder="1" applyAlignment="1">
      <alignment horizontal="center"/>
    </xf>
    <xf numFmtId="0" fontId="65" fillId="17" borderId="0" xfId="13" applyNumberFormat="1" applyFont="1" applyFill="1" applyBorder="1" applyAlignment="1">
      <alignment horizontal="center" vertical="center"/>
    </xf>
    <xf numFmtId="0" fontId="65" fillId="17" borderId="0" xfId="13" applyFont="1" applyFill="1" applyBorder="1" applyAlignment="1">
      <alignment horizontal="center" vertical="center"/>
    </xf>
    <xf numFmtId="0" fontId="65" fillId="0" borderId="0" xfId="13" applyNumberFormat="1" applyFont="1" applyFill="1" applyBorder="1" applyAlignment="1">
      <alignment horizontal="center" vertical="center"/>
    </xf>
    <xf numFmtId="0" fontId="52" fillId="0" borderId="0" xfId="13" applyFont="1" applyFill="1" applyBorder="1" applyAlignment="1">
      <alignment horizontal="center" vertical="center"/>
    </xf>
    <xf numFmtId="0" fontId="11" fillId="0" borderId="0" xfId="13" applyFont="1" applyFill="1" applyBorder="1" applyAlignment="1">
      <alignment horizontal="center" vertical="center" wrapText="1"/>
    </xf>
    <xf numFmtId="43" fontId="8" fillId="0" borderId="0" xfId="13" applyNumberFormat="1" applyFont="1" applyFill="1" applyBorder="1"/>
    <xf numFmtId="0" fontId="7" fillId="0" borderId="0" xfId="1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/>
    </xf>
    <xf numFmtId="0" fontId="7" fillId="37" borderId="0" xfId="13" applyFont="1" applyFill="1" applyBorder="1" applyAlignment="1">
      <alignment horizontal="center" vertical="center" wrapText="1"/>
    </xf>
    <xf numFmtId="0" fontId="7" fillId="37" borderId="0" xfId="13" applyFont="1" applyFill="1" applyBorder="1"/>
    <xf numFmtId="195" fontId="8" fillId="14" borderId="0" xfId="3" applyNumberFormat="1" applyFont="1" applyFill="1" applyBorder="1"/>
    <xf numFmtId="198" fontId="8" fillId="14" borderId="0" xfId="13" applyNumberFormat="1" applyFont="1" applyFill="1" applyBorder="1"/>
    <xf numFmtId="43" fontId="7" fillId="37" borderId="0" xfId="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4" borderId="0" xfId="13" applyFont="1" applyFill="1" applyBorder="1" applyAlignment="1">
      <alignment horizontal="center" vertical="center" wrapText="1"/>
    </xf>
    <xf numFmtId="0" fontId="7" fillId="4" borderId="0" xfId="13" applyFont="1" applyFill="1" applyBorder="1"/>
    <xf numFmtId="0" fontId="7" fillId="4" borderId="0" xfId="13" applyFont="1" applyFill="1" applyBorder="1" applyAlignment="1">
      <alignment horizontal="center"/>
    </xf>
    <xf numFmtId="49" fontId="7" fillId="37" borderId="0" xfId="13" applyNumberFormat="1" applyFont="1" applyFill="1" applyAlignment="1">
      <alignment horizontal="center"/>
    </xf>
    <xf numFmtId="0" fontId="16" fillId="17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49" fontId="67" fillId="0" borderId="0" xfId="13" applyNumberFormat="1" applyFont="1" applyAlignment="1">
      <alignment horizontal="center"/>
    </xf>
    <xf numFmtId="49" fontId="20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20" fillId="0" borderId="0" xfId="6" applyNumberFormat="1" applyFont="1" applyBorder="1" applyAlignment="1">
      <alignment horizontal="center" vertical="top"/>
    </xf>
    <xf numFmtId="0" fontId="17" fillId="32" borderId="1" xfId="6" applyFont="1" applyFill="1" applyBorder="1" applyAlignment="1">
      <alignment vertical="top" wrapText="1"/>
    </xf>
    <xf numFmtId="0" fontId="20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20" fillId="0" borderId="0" xfId="6" applyFont="1" applyBorder="1" applyAlignment="1">
      <alignment vertical="top"/>
    </xf>
    <xf numFmtId="0" fontId="20" fillId="0" borderId="0" xfId="6" applyFont="1" applyBorder="1" applyAlignment="1">
      <alignment horizontal="center" vertical="top"/>
    </xf>
    <xf numFmtId="0" fontId="20" fillId="0" borderId="0" xfId="6" applyFont="1" applyBorder="1" applyAlignment="1">
      <alignment horizontal="left" vertical="top"/>
    </xf>
    <xf numFmtId="49" fontId="17" fillId="32" borderId="1" xfId="0" applyNumberFormat="1" applyFont="1" applyFill="1" applyBorder="1" applyAlignment="1">
      <alignment horizontal="center" vertical="top" wrapText="1"/>
    </xf>
    <xf numFmtId="49" fontId="20" fillId="32" borderId="0" xfId="6" applyNumberFormat="1" applyFont="1" applyFill="1" applyBorder="1" applyAlignment="1">
      <alignment horizontal="center" vertical="top"/>
    </xf>
    <xf numFmtId="0" fontId="20" fillId="32" borderId="0" xfId="6" applyFont="1" applyFill="1" applyBorder="1" applyAlignment="1">
      <alignment vertical="top"/>
    </xf>
    <xf numFmtId="49" fontId="7" fillId="0" borderId="0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49" fontId="17" fillId="32" borderId="0" xfId="0" applyNumberFormat="1" applyFont="1" applyFill="1" applyBorder="1" applyAlignment="1">
      <alignment horizontal="center" vertical="top" wrapText="1"/>
    </xf>
    <xf numFmtId="0" fontId="17" fillId="32" borderId="0" xfId="6" applyFont="1" applyFill="1" applyBorder="1" applyAlignment="1">
      <alignment vertical="top" wrapText="1"/>
    </xf>
    <xf numFmtId="49" fontId="11" fillId="0" borderId="0" xfId="0" applyNumberFormat="1" applyFont="1" applyAlignment="1">
      <alignment horizontal="left" vertical="top"/>
    </xf>
    <xf numFmtId="0" fontId="68" fillId="0" borderId="0" xfId="0" applyFont="1" applyFill="1"/>
    <xf numFmtId="0" fontId="68" fillId="0" borderId="0" xfId="0" applyFont="1"/>
    <xf numFmtId="190" fontId="30" fillId="0" borderId="0" xfId="0" applyNumberFormat="1" applyFont="1" applyAlignment="1">
      <alignment horizontal="center"/>
    </xf>
    <xf numFmtId="190" fontId="68" fillId="0" borderId="0" xfId="0" applyNumberFormat="1" applyFont="1" applyFill="1" applyAlignment="1">
      <alignment horizontal="center"/>
    </xf>
    <xf numFmtId="190" fontId="68" fillId="0" borderId="0" xfId="0" applyNumberFormat="1" applyFont="1" applyAlignment="1">
      <alignment horizontal="center"/>
    </xf>
    <xf numFmtId="0" fontId="20" fillId="32" borderId="0" xfId="6" applyFont="1" applyFill="1" applyBorder="1" applyAlignment="1">
      <alignment horizontal="center" vertical="top"/>
    </xf>
    <xf numFmtId="188" fontId="10" fillId="0" borderId="0" xfId="3" applyNumberFormat="1" applyFont="1"/>
    <xf numFmtId="43" fontId="68" fillId="0" borderId="0" xfId="3" applyFont="1" applyFill="1" applyAlignment="1">
      <alignment horizontal="center"/>
    </xf>
    <xf numFmtId="188" fontId="7" fillId="0" borderId="0" xfId="11" applyNumberFormat="1" applyFont="1"/>
    <xf numFmtId="0" fontId="7" fillId="2" borderId="0" xfId="11" applyFont="1" applyFill="1"/>
    <xf numFmtId="0" fontId="7" fillId="31" borderId="0" xfId="11" applyFont="1" applyFill="1"/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64" fillId="0" borderId="0" xfId="11" applyNumberFormat="1" applyFont="1" applyFill="1" applyAlignment="1">
      <alignment horizontal="center"/>
    </xf>
    <xf numFmtId="40" fontId="17" fillId="0" borderId="0" xfId="0" applyNumberFormat="1" applyFont="1" applyFill="1" applyBorder="1"/>
    <xf numFmtId="0" fontId="7" fillId="0" borderId="36" xfId="0" applyFont="1" applyBorder="1"/>
    <xf numFmtId="188" fontId="7" fillId="15" borderId="36" xfId="3" applyNumberFormat="1" applyFont="1" applyFill="1" applyBorder="1" applyAlignment="1"/>
    <xf numFmtId="188" fontId="7" fillId="0" borderId="36" xfId="0" applyNumberFormat="1" applyFont="1" applyBorder="1" applyAlignment="1"/>
    <xf numFmtId="188" fontId="7" fillId="0" borderId="36" xfId="3" applyNumberFormat="1" applyFont="1" applyFill="1" applyBorder="1" applyAlignment="1"/>
    <xf numFmtId="0" fontId="14" fillId="0" borderId="36" xfId="0" applyFont="1" applyBorder="1"/>
    <xf numFmtId="0" fontId="12" fillId="0" borderId="0" xfId="0" applyFont="1" applyAlignment="1">
      <alignment horizontal="center"/>
    </xf>
    <xf numFmtId="49" fontId="7" fillId="0" borderId="0" xfId="0" applyNumberFormat="1" applyFont="1" applyFill="1" applyBorder="1" applyAlignment="1">
      <alignment horizontal="center" vertical="top"/>
    </xf>
    <xf numFmtId="49" fontId="17" fillId="0" borderId="0" xfId="0" applyNumberFormat="1" applyFont="1" applyFill="1" applyBorder="1" applyAlignment="1">
      <alignment horizontal="center" vertical="top" wrapText="1"/>
    </xf>
    <xf numFmtId="0" fontId="17" fillId="0" borderId="0" xfId="6" applyFont="1" applyFill="1" applyBorder="1" applyAlignment="1">
      <alignment vertical="top" wrapText="1"/>
    </xf>
    <xf numFmtId="0" fontId="36" fillId="18" borderId="26" xfId="0" applyFont="1" applyFill="1" applyBorder="1" applyAlignment="1">
      <alignment horizontal="center" vertical="top" wrapText="1" readingOrder="1"/>
    </xf>
    <xf numFmtId="0" fontId="36" fillId="18" borderId="27" xfId="0" applyFont="1" applyFill="1" applyBorder="1" applyAlignment="1">
      <alignment horizontal="center" vertical="top" wrapText="1" readingOrder="1"/>
    </xf>
    <xf numFmtId="0" fontId="69" fillId="0" borderId="0" xfId="0" applyFont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vertical="center" wrapText="1"/>
      <protection locked="0"/>
    </xf>
    <xf numFmtId="0" fontId="71" fillId="0" borderId="0" xfId="0" applyFont="1" applyAlignment="1" applyProtection="1">
      <alignment horizontal="center" vertical="center"/>
      <protection locked="0"/>
    </xf>
    <xf numFmtId="0" fontId="71" fillId="0" borderId="0" xfId="0" applyFont="1" applyAlignment="1" applyProtection="1">
      <alignment vertical="center"/>
      <protection locked="0"/>
    </xf>
    <xf numFmtId="0" fontId="71" fillId="0" borderId="0" xfId="0" applyFont="1" applyBorder="1" applyAlignment="1" applyProtection="1">
      <alignment horizontal="center" vertical="center"/>
      <protection locked="0"/>
    </xf>
    <xf numFmtId="0" fontId="72" fillId="0" borderId="0" xfId="0" applyFont="1" applyBorder="1" applyAlignment="1" applyProtection="1">
      <alignment horizontal="center" vertical="center"/>
      <protection locked="0"/>
    </xf>
    <xf numFmtId="0" fontId="69" fillId="0" borderId="37" xfId="0" applyFont="1" applyFill="1" applyBorder="1" applyAlignment="1" applyProtection="1">
      <alignment horizontal="center" vertical="center"/>
      <protection locked="0"/>
    </xf>
    <xf numFmtId="0" fontId="69" fillId="0" borderId="37" xfId="0" applyFont="1" applyFill="1" applyBorder="1" applyAlignment="1" applyProtection="1">
      <alignment horizontal="center" vertical="center" wrapText="1"/>
      <protection locked="0"/>
    </xf>
    <xf numFmtId="0" fontId="71" fillId="0" borderId="37" xfId="0" applyFont="1" applyFill="1" applyBorder="1" applyAlignment="1" applyProtection="1">
      <alignment horizontal="center" vertical="center"/>
      <protection locked="0"/>
    </xf>
    <xf numFmtId="0" fontId="71" fillId="0" borderId="37" xfId="0" applyFont="1" applyFill="1" applyBorder="1" applyAlignment="1" applyProtection="1">
      <alignment horizontal="center" vertical="center" wrapText="1"/>
      <protection locked="0"/>
    </xf>
    <xf numFmtId="0" fontId="72" fillId="14" borderId="36" xfId="3" applyNumberFormat="1" applyFont="1" applyFill="1" applyBorder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horizontal="center" vertical="center"/>
      <protection locked="0"/>
    </xf>
    <xf numFmtId="0" fontId="69" fillId="0" borderId="32" xfId="0" applyFont="1" applyFill="1" applyBorder="1" applyAlignment="1" applyProtection="1">
      <alignment horizontal="center" vertical="top"/>
      <protection locked="0"/>
    </xf>
    <xf numFmtId="0" fontId="69" fillId="0" borderId="32" xfId="0" applyFont="1" applyFill="1" applyBorder="1" applyAlignment="1" applyProtection="1">
      <alignment horizontal="center" vertical="top" wrapText="1"/>
      <protection locked="0"/>
    </xf>
    <xf numFmtId="0" fontId="71" fillId="0" borderId="32" xfId="0" applyFont="1" applyFill="1" applyBorder="1" applyAlignment="1" applyProtection="1">
      <alignment horizontal="center" vertical="top"/>
      <protection locked="0"/>
    </xf>
    <xf numFmtId="0" fontId="71" fillId="0" borderId="32" xfId="0" applyFont="1" applyFill="1" applyBorder="1" applyAlignment="1" applyProtection="1">
      <alignment horizontal="center" vertical="top" wrapText="1"/>
      <protection locked="0"/>
    </xf>
    <xf numFmtId="0" fontId="71" fillId="38" borderId="36" xfId="16" applyFont="1" applyFill="1" applyBorder="1" applyAlignment="1">
      <alignment horizontal="center" vertical="top" wrapText="1" shrinkToFit="1"/>
    </xf>
    <xf numFmtId="0" fontId="71" fillId="39" borderId="36" xfId="16" applyFont="1" applyFill="1" applyBorder="1" applyAlignment="1">
      <alignment horizontal="center" vertical="top" wrapText="1" shrinkToFit="1"/>
    </xf>
    <xf numFmtId="0" fontId="71" fillId="3" borderId="36" xfId="16" applyFont="1" applyFill="1" applyBorder="1" applyAlignment="1">
      <alignment horizontal="center" vertical="top" wrapText="1" shrinkToFit="1"/>
    </xf>
    <xf numFmtId="0" fontId="71" fillId="33" borderId="36" xfId="16" applyFont="1" applyFill="1" applyBorder="1" applyAlignment="1">
      <alignment horizontal="center" vertical="top" wrapText="1" shrinkToFit="1"/>
    </xf>
    <xf numFmtId="0" fontId="71" fillId="4" borderId="36" xfId="16" applyFont="1" applyFill="1" applyBorder="1" applyAlignment="1">
      <alignment horizontal="center" vertical="top" wrapText="1" shrinkToFit="1"/>
    </xf>
    <xf numFmtId="0" fontId="71" fillId="11" borderId="36" xfId="16" applyFont="1" applyFill="1" applyBorder="1" applyAlignment="1">
      <alignment horizontal="center" vertical="top" wrapText="1" shrinkToFit="1"/>
    </xf>
    <xf numFmtId="0" fontId="71" fillId="40" borderId="36" xfId="16" applyFont="1" applyFill="1" applyBorder="1" applyAlignment="1">
      <alignment horizontal="center" vertical="top" wrapText="1" shrinkToFit="1"/>
    </xf>
    <xf numFmtId="0" fontId="71" fillId="41" borderId="36" xfId="16" applyFont="1" applyFill="1" applyBorder="1" applyAlignment="1">
      <alignment horizontal="center" vertical="top" wrapText="1"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69" fillId="0" borderId="10" xfId="0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 wrapText="1"/>
      <protection locked="0"/>
    </xf>
    <xf numFmtId="0" fontId="71" fillId="38" borderId="36" xfId="16" applyFont="1" applyFill="1" applyBorder="1" applyAlignment="1">
      <alignment horizontal="center" vertical="center"/>
    </xf>
    <xf numFmtId="0" fontId="71" fillId="39" borderId="36" xfId="16" applyFont="1" applyFill="1" applyBorder="1" applyAlignment="1">
      <alignment horizontal="center" vertical="center"/>
    </xf>
    <xf numFmtId="0" fontId="71" fillId="3" borderId="36" xfId="16" applyFont="1" applyFill="1" applyBorder="1" applyAlignment="1">
      <alignment horizontal="center" vertical="center"/>
    </xf>
    <xf numFmtId="0" fontId="71" fillId="33" borderId="36" xfId="16" applyFont="1" applyFill="1" applyBorder="1" applyAlignment="1">
      <alignment horizontal="center" vertical="center"/>
    </xf>
    <xf numFmtId="0" fontId="71" fillId="4" borderId="36" xfId="16" applyFont="1" applyFill="1" applyBorder="1" applyAlignment="1">
      <alignment horizontal="center" vertical="center"/>
    </xf>
    <xf numFmtId="0" fontId="71" fillId="11" borderId="36" xfId="16" applyFont="1" applyFill="1" applyBorder="1" applyAlignment="1">
      <alignment horizontal="center" vertical="center"/>
    </xf>
    <xf numFmtId="0" fontId="71" fillId="40" borderId="36" xfId="16" applyFont="1" applyFill="1" applyBorder="1" applyAlignment="1">
      <alignment horizontal="center" vertical="center"/>
    </xf>
    <xf numFmtId="0" fontId="71" fillId="41" borderId="36" xfId="16" applyFont="1" applyFill="1" applyBorder="1" applyAlignment="1">
      <alignment horizontal="center" vertical="center"/>
    </xf>
    <xf numFmtId="0" fontId="71" fillId="0" borderId="0" xfId="0" applyFont="1" applyFill="1" applyAlignment="1" applyProtection="1">
      <alignment vertical="top"/>
      <protection locked="0"/>
    </xf>
    <xf numFmtId="0" fontId="69" fillId="0" borderId="36" xfId="0" applyFont="1" applyFill="1" applyBorder="1" applyAlignment="1" applyProtection="1">
      <alignment horizontal="center" vertical="top"/>
      <protection locked="0"/>
    </xf>
    <xf numFmtId="0" fontId="73" fillId="0" borderId="36" xfId="1" applyFont="1" applyFill="1" applyBorder="1" applyAlignment="1" applyProtection="1">
      <alignment horizontal="center" vertical="top" wrapText="1"/>
      <protection locked="0"/>
    </xf>
    <xf numFmtId="0" fontId="74" fillId="0" borderId="36" xfId="1" applyFont="1" applyFill="1" applyBorder="1" applyAlignment="1" applyProtection="1">
      <alignment vertical="top" wrapText="1"/>
      <protection locked="0"/>
    </xf>
    <xf numFmtId="1" fontId="74" fillId="0" borderId="36" xfId="1" applyNumberFormat="1" applyFont="1" applyFill="1" applyBorder="1" applyAlignment="1" applyProtection="1">
      <alignment vertical="top" wrapText="1"/>
      <protection locked="0"/>
    </xf>
    <xf numFmtId="49" fontId="75" fillId="0" borderId="36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8" xfId="1" applyFont="1" applyFill="1" applyBorder="1" applyAlignment="1" applyProtection="1">
      <alignment horizontal="left" vertical="top" wrapText="1"/>
      <protection locked="0"/>
    </xf>
    <xf numFmtId="4" fontId="71" fillId="0" borderId="36" xfId="3" applyNumberFormat="1" applyFont="1" applyFill="1" applyBorder="1" applyAlignment="1" applyProtection="1">
      <alignment horizontal="right" vertical="top"/>
      <protection locked="0"/>
    </xf>
    <xf numFmtId="200" fontId="72" fillId="0" borderId="36" xfId="3" applyNumberFormat="1" applyFont="1" applyFill="1" applyBorder="1" applyAlignment="1" applyProtection="1">
      <alignment horizontal="right" vertical="top"/>
    </xf>
    <xf numFmtId="0" fontId="73" fillId="0" borderId="10" xfId="1" applyFont="1" applyFill="1" applyBorder="1" applyAlignment="1" applyProtection="1">
      <alignment horizontal="center" vertical="top" wrapText="1"/>
      <protection locked="0"/>
    </xf>
    <xf numFmtId="0" fontId="74" fillId="0" borderId="10" xfId="1" applyFont="1" applyFill="1" applyBorder="1" applyAlignment="1" applyProtection="1">
      <alignment vertical="top" wrapText="1"/>
      <protection locked="0"/>
    </xf>
    <xf numFmtId="1" fontId="74" fillId="0" borderId="10" xfId="1" applyNumberFormat="1" applyFont="1" applyFill="1" applyBorder="1" applyAlignment="1" applyProtection="1">
      <alignment vertical="top" wrapText="1"/>
      <protection locked="0"/>
    </xf>
    <xf numFmtId="0" fontId="76" fillId="0" borderId="10" xfId="1" applyFont="1" applyFill="1" applyBorder="1" applyAlignment="1" applyProtection="1">
      <alignment vertical="top" wrapText="1"/>
      <protection locked="0"/>
    </xf>
    <xf numFmtId="49" fontId="75" fillId="0" borderId="10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9" xfId="1" applyFont="1" applyFill="1" applyBorder="1" applyAlignment="1" applyProtection="1">
      <alignment horizontal="left" vertical="top" wrapText="1"/>
      <protection locked="0"/>
    </xf>
    <xf numFmtId="4" fontId="71" fillId="0" borderId="10" xfId="3" applyNumberFormat="1" applyFont="1" applyFill="1" applyBorder="1" applyAlignment="1" applyProtection="1">
      <alignment horizontal="right" vertical="top"/>
      <protection locked="0"/>
    </xf>
    <xf numFmtId="0" fontId="71" fillId="0" borderId="36" xfId="0" applyFont="1" applyFill="1" applyBorder="1" applyAlignment="1" applyProtection="1">
      <alignment vertical="top" wrapText="1"/>
      <protection locked="0"/>
    </xf>
    <xf numFmtId="49" fontId="75" fillId="0" borderId="36" xfId="0" applyNumberFormat="1" applyFont="1" applyFill="1" applyBorder="1" applyAlignment="1" applyProtection="1">
      <alignment horizontal="center" vertical="top" wrapText="1"/>
      <protection locked="0"/>
    </xf>
    <xf numFmtId="0" fontId="75" fillId="0" borderId="36" xfId="0" applyFont="1" applyFill="1" applyBorder="1" applyAlignment="1" applyProtection="1">
      <alignment vertical="top" wrapText="1"/>
      <protection locked="0"/>
    </xf>
    <xf numFmtId="0" fontId="72" fillId="0" borderId="36" xfId="0" applyFont="1" applyFill="1" applyBorder="1" applyAlignment="1" applyProtection="1">
      <alignment horizontal="center" vertical="top"/>
      <protection locked="0"/>
    </xf>
    <xf numFmtId="0" fontId="77" fillId="0" borderId="36" xfId="1" applyFont="1" applyFill="1" applyBorder="1" applyAlignment="1" applyProtection="1">
      <alignment horizontal="center" vertical="top" wrapText="1"/>
      <protection locked="0"/>
    </xf>
    <xf numFmtId="0" fontId="75" fillId="0" borderId="36" xfId="1" applyFont="1" applyFill="1" applyBorder="1" applyAlignment="1" applyProtection="1">
      <alignment vertical="top" wrapText="1"/>
      <protection locked="0"/>
    </xf>
    <xf numFmtId="0" fontId="76" fillId="0" borderId="36" xfId="1" applyFont="1" applyFill="1" applyBorder="1" applyAlignment="1" applyProtection="1">
      <alignment horizontal="left" vertical="top" wrapText="1"/>
      <protection locked="0"/>
    </xf>
    <xf numFmtId="4" fontId="75" fillId="0" borderId="36" xfId="3" applyNumberFormat="1" applyFont="1" applyFill="1" applyBorder="1" applyAlignment="1" applyProtection="1">
      <alignment horizontal="right" vertical="top"/>
      <protection locked="0"/>
    </xf>
    <xf numFmtId="0" fontId="76" fillId="0" borderId="0" xfId="0" applyFont="1" applyFill="1" applyAlignment="1" applyProtection="1">
      <alignment horizontal="center" vertical="top"/>
      <protection locked="0"/>
    </xf>
    <xf numFmtId="0" fontId="76" fillId="0" borderId="0" xfId="0" applyFont="1" applyFill="1" applyAlignment="1" applyProtection="1">
      <alignment horizontal="left" vertical="top"/>
      <protection locked="0"/>
    </xf>
    <xf numFmtId="0" fontId="69" fillId="0" borderId="36" xfId="0" applyFont="1" applyBorder="1" applyAlignment="1" applyProtection="1">
      <alignment horizontal="center" vertical="top"/>
      <protection locked="0"/>
    </xf>
    <xf numFmtId="4" fontId="71" fillId="0" borderId="36" xfId="3" applyNumberFormat="1" applyFont="1" applyBorder="1" applyAlignment="1" applyProtection="1">
      <alignment horizontal="right" vertical="top"/>
      <protection locked="0"/>
    </xf>
    <xf numFmtId="0" fontId="71" fillId="0" borderId="0" xfId="0" applyFont="1" applyAlignment="1" applyProtection="1">
      <alignment horizontal="center" vertical="top"/>
      <protection locked="0"/>
    </xf>
    <xf numFmtId="0" fontId="71" fillId="0" borderId="0" xfId="0" applyFont="1" applyAlignment="1" applyProtection="1">
      <alignment vertical="top"/>
      <protection locked="0"/>
    </xf>
    <xf numFmtId="0" fontId="71" fillId="0" borderId="36" xfId="0" applyFont="1" applyBorder="1" applyAlignment="1" applyProtection="1">
      <alignment vertical="top" wrapText="1"/>
      <protection locked="0"/>
    </xf>
    <xf numFmtId="0" fontId="75" fillId="0" borderId="36" xfId="1" applyFont="1" applyFill="1" applyBorder="1" applyAlignment="1" applyProtection="1">
      <alignment horizontal="left" vertical="top" wrapText="1"/>
      <protection locked="0"/>
    </xf>
    <xf numFmtId="0" fontId="76" fillId="0" borderId="36" xfId="0" applyFont="1" applyBorder="1" applyAlignment="1" applyProtection="1">
      <alignment vertical="top" wrapText="1"/>
      <protection locked="0"/>
    </xf>
    <xf numFmtId="0" fontId="75" fillId="0" borderId="38" xfId="1" applyFont="1" applyFill="1" applyBorder="1" applyAlignment="1" applyProtection="1">
      <alignment horizontal="left" vertical="top" shrinkToFit="1"/>
      <protection locked="0"/>
    </xf>
    <xf numFmtId="0" fontId="75" fillId="0" borderId="36" xfId="1" applyFont="1" applyFill="1" applyBorder="1" applyAlignment="1" applyProtection="1">
      <alignment horizontal="left" vertical="top" shrinkToFit="1"/>
      <protection locked="0"/>
    </xf>
    <xf numFmtId="200" fontId="71" fillId="0" borderId="36" xfId="3" applyNumberFormat="1" applyFont="1" applyFill="1" applyBorder="1" applyAlignment="1" applyProtection="1">
      <alignment horizontal="right" vertical="top"/>
      <protection locked="0"/>
    </xf>
    <xf numFmtId="200" fontId="71" fillId="0" borderId="36" xfId="3" applyNumberFormat="1" applyFont="1" applyBorder="1" applyAlignment="1" applyProtection="1">
      <alignment horizontal="right" vertical="top"/>
      <protection locked="0"/>
    </xf>
    <xf numFmtId="0" fontId="71" fillId="0" borderId="36" xfId="0" applyFont="1" applyFill="1" applyBorder="1" applyAlignment="1" applyProtection="1">
      <alignment horizontal="center" vertical="top" wrapText="1"/>
      <protection locked="0"/>
    </xf>
    <xf numFmtId="0" fontId="75" fillId="0" borderId="36" xfId="0" applyFont="1" applyFill="1" applyBorder="1" applyAlignment="1" applyProtection="1">
      <alignment horizontal="left" vertical="top" wrapText="1"/>
      <protection locked="0"/>
    </xf>
    <xf numFmtId="49" fontId="74" fillId="27" borderId="36" xfId="17" applyNumberFormat="1" applyFont="1" applyFill="1" applyBorder="1" applyAlignment="1">
      <alignment horizontal="center"/>
    </xf>
    <xf numFmtId="0" fontId="74" fillId="27" borderId="36" xfId="17" applyFont="1" applyFill="1" applyBorder="1"/>
    <xf numFmtId="0" fontId="69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Fill="1" applyAlignment="1" applyProtection="1">
      <alignment vertical="top" wrapText="1"/>
      <protection locked="0"/>
    </xf>
    <xf numFmtId="0" fontId="71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Alignment="1" applyProtection="1">
      <alignment vertical="top" wrapText="1"/>
      <protection locked="0"/>
    </xf>
    <xf numFmtId="0" fontId="71" fillId="0" borderId="0" xfId="0" applyFont="1" applyAlignment="1" applyProtection="1">
      <alignment horizontal="left" vertical="center" wrapText="1"/>
      <protection locked="0"/>
    </xf>
    <xf numFmtId="43" fontId="71" fillId="0" borderId="0" xfId="3" applyFont="1" applyAlignment="1" applyProtection="1">
      <alignment horizontal="center" vertical="top"/>
      <protection locked="0"/>
    </xf>
    <xf numFmtId="43" fontId="72" fillId="0" borderId="0" xfId="3" applyFont="1" applyAlignment="1" applyProtection="1">
      <alignment horizontal="center" vertical="top"/>
      <protection locked="0"/>
    </xf>
    <xf numFmtId="0" fontId="69" fillId="0" borderId="0" xfId="0" applyFont="1" applyFill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vertical="center"/>
      <protection locked="0"/>
    </xf>
    <xf numFmtId="0" fontId="72" fillId="0" borderId="0" xfId="0" applyFont="1" applyAlignment="1" applyProtection="1">
      <alignment horizontal="center" vertical="center"/>
      <protection locked="0"/>
    </xf>
    <xf numFmtId="0" fontId="7" fillId="0" borderId="36" xfId="0" applyFont="1" applyFill="1" applyBorder="1" applyAlignment="1">
      <alignment horizontal="center"/>
    </xf>
    <xf numFmtId="188" fontId="7" fillId="0" borderId="36" xfId="0" applyNumberFormat="1" applyFont="1" applyBorder="1"/>
    <xf numFmtId="0" fontId="14" fillId="0" borderId="36" xfId="0" applyFont="1" applyBorder="1" applyAlignment="1">
      <alignment horizontal="center"/>
    </xf>
    <xf numFmtId="0" fontId="17" fillId="0" borderId="36" xfId="0" applyFont="1" applyBorder="1"/>
    <xf numFmtId="0" fontId="14" fillId="0" borderId="10" xfId="0" applyFont="1" applyBorder="1" applyAlignment="1">
      <alignment horizontal="center"/>
    </xf>
    <xf numFmtId="0" fontId="14" fillId="0" borderId="36" xfId="0" applyFont="1" applyFill="1" applyBorder="1" applyAlignment="1">
      <alignment horizontal="center"/>
    </xf>
    <xf numFmtId="0" fontId="12" fillId="0" borderId="40" xfId="0" applyFont="1" applyFill="1" applyBorder="1" applyAlignment="1">
      <alignment horizontal="center"/>
    </xf>
    <xf numFmtId="0" fontId="12" fillId="0" borderId="36" xfId="0" applyFont="1" applyFill="1" applyBorder="1" applyAlignment="1">
      <alignment vertical="top" wrapText="1"/>
    </xf>
    <xf numFmtId="0" fontId="12" fillId="0" borderId="36" xfId="0" applyFont="1" applyFill="1" applyBorder="1" applyAlignment="1">
      <alignment horizontal="center" vertical="top"/>
    </xf>
    <xf numFmtId="0" fontId="12" fillId="0" borderId="36" xfId="0" applyFont="1" applyBorder="1" applyAlignment="1">
      <alignment horizontal="center" vertical="top" wrapText="1"/>
    </xf>
    <xf numFmtId="0" fontId="12" fillId="0" borderId="36" xfId="0" applyFont="1" applyBorder="1" applyAlignment="1">
      <alignment horizontal="center"/>
    </xf>
    <xf numFmtId="0" fontId="8" fillId="0" borderId="36" xfId="0" applyFont="1" applyBorder="1"/>
    <xf numFmtId="188" fontId="12" fillId="0" borderId="31" xfId="3" applyNumberFormat="1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0" fontId="12" fillId="0" borderId="0" xfId="0" applyFont="1"/>
    <xf numFmtId="43" fontId="12" fillId="0" borderId="0" xfId="3" applyFont="1" applyFill="1" applyBorder="1"/>
    <xf numFmtId="0" fontId="12" fillId="0" borderId="0" xfId="0" applyFont="1" applyAlignment="1">
      <alignment vertical="center"/>
    </xf>
    <xf numFmtId="0" fontId="8" fillId="22" borderId="2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43" fontId="12" fillId="0" borderId="0" xfId="3" applyFont="1"/>
    <xf numFmtId="0" fontId="11" fillId="15" borderId="36" xfId="0" applyFont="1" applyFill="1" applyBorder="1" applyAlignment="1">
      <alignment horizontal="center" vertical="top"/>
    </xf>
    <xf numFmtId="40" fontId="8" fillId="15" borderId="36" xfId="0" applyNumberFormat="1" applyFont="1" applyFill="1" applyBorder="1" applyAlignment="1">
      <alignment horizontal="center" vertical="center"/>
    </xf>
    <xf numFmtId="0" fontId="17" fillId="0" borderId="36" xfId="0" applyFont="1" applyFill="1" applyBorder="1" applyAlignment="1">
      <alignment horizontal="center" vertical="top" wrapText="1"/>
    </xf>
    <xf numFmtId="0" fontId="7" fillId="0" borderId="36" xfId="0" applyFont="1" applyFill="1" applyBorder="1" applyAlignment="1">
      <alignment horizontal="left" vertical="top" wrapText="1"/>
    </xf>
    <xf numFmtId="40" fontId="8" fillId="0" borderId="36" xfId="0" applyNumberFormat="1" applyFont="1" applyFill="1" applyBorder="1" applyAlignment="1">
      <alignment horizontal="center" vertical="top"/>
    </xf>
    <xf numFmtId="40" fontId="28" fillId="0" borderId="36" xfId="0" applyNumberFormat="1" applyFont="1" applyFill="1" applyBorder="1" applyAlignment="1">
      <alignment horizontal="center" vertical="top"/>
    </xf>
    <xf numFmtId="0" fontId="17" fillId="16" borderId="36" xfId="0" applyFont="1" applyFill="1" applyBorder="1" applyAlignment="1">
      <alignment horizontal="center" vertical="top" wrapText="1"/>
    </xf>
    <xf numFmtId="40" fontId="7" fillId="0" borderId="36" xfId="0" applyNumberFormat="1" applyFont="1" applyFill="1" applyBorder="1" applyAlignment="1">
      <alignment horizontal="center" vertical="top"/>
    </xf>
    <xf numFmtId="0" fontId="54" fillId="0" borderId="36" xfId="0" applyFont="1" applyFill="1" applyBorder="1" applyAlignment="1">
      <alignment horizontal="center" vertical="top" wrapText="1"/>
    </xf>
    <xf numFmtId="38" fontId="7" fillId="0" borderId="36" xfId="0" applyNumberFormat="1" applyFont="1" applyFill="1" applyBorder="1" applyAlignment="1">
      <alignment horizontal="center" vertical="top"/>
    </xf>
    <xf numFmtId="0" fontId="55" fillId="0" borderId="36" xfId="0" applyFont="1" applyFill="1" applyBorder="1" applyAlignment="1">
      <alignment horizontal="center" vertical="top" wrapText="1"/>
    </xf>
    <xf numFmtId="40" fontId="17" fillId="0" borderId="36" xfId="0" applyNumberFormat="1" applyFont="1" applyFill="1" applyBorder="1" applyAlignment="1">
      <alignment horizontal="center" vertical="top" wrapText="1" readingOrder="1"/>
    </xf>
    <xf numFmtId="0" fontId="7" fillId="0" borderId="36" xfId="0" applyFont="1" applyBorder="1" applyAlignment="1">
      <alignment horizontal="center"/>
    </xf>
    <xf numFmtId="188" fontId="7" fillId="0" borderId="36" xfId="3" applyNumberFormat="1" applyFont="1" applyBorder="1" applyAlignment="1">
      <alignment horizontal="center"/>
    </xf>
    <xf numFmtId="189" fontId="8" fillId="0" borderId="36" xfId="3" applyNumberFormat="1" applyFont="1" applyBorder="1" applyAlignment="1">
      <alignment horizontal="right"/>
    </xf>
    <xf numFmtId="188" fontId="8" fillId="0" borderId="36" xfId="0" applyNumberFormat="1" applyFont="1" applyBorder="1" applyAlignment="1">
      <alignment horizontal="center"/>
    </xf>
    <xf numFmtId="188" fontId="8" fillId="0" borderId="36" xfId="0" applyNumberFormat="1" applyFont="1" applyBorder="1"/>
    <xf numFmtId="199" fontId="7" fillId="31" borderId="36" xfId="0" applyNumberFormat="1" applyFont="1" applyFill="1" applyBorder="1"/>
    <xf numFmtId="199" fontId="7" fillId="0" borderId="36" xfId="0" applyNumberFormat="1" applyFont="1" applyFill="1" applyBorder="1" applyAlignment="1">
      <alignment horizontal="center"/>
    </xf>
    <xf numFmtId="199" fontId="8" fillId="0" borderId="36" xfId="0" applyNumberFormat="1" applyFont="1" applyBorder="1" applyAlignment="1">
      <alignment horizontal="center"/>
    </xf>
    <xf numFmtId="0" fontId="8" fillId="36" borderId="36" xfId="0" applyFont="1" applyFill="1" applyBorder="1" applyAlignment="1">
      <alignment horizontal="center"/>
    </xf>
    <xf numFmtId="0" fontId="8" fillId="36" borderId="36" xfId="0" applyFont="1" applyFill="1" applyBorder="1"/>
    <xf numFmtId="189" fontId="11" fillId="36" borderId="36" xfId="0" applyNumberFormat="1" applyFont="1" applyFill="1" applyBorder="1" applyAlignment="1">
      <alignment horizontal="center" vertical="center"/>
    </xf>
    <xf numFmtId="0" fontId="11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horizontal="center" vertical="center" wrapText="1"/>
    </xf>
    <xf numFmtId="0" fontId="8" fillId="36" borderId="36" xfId="0" applyFont="1" applyFill="1" applyBorder="1" applyAlignment="1">
      <alignment horizontal="left" vertical="center" wrapText="1"/>
    </xf>
    <xf numFmtId="0" fontId="8" fillId="36" borderId="36" xfId="0" applyFont="1" applyFill="1" applyBorder="1" applyAlignment="1">
      <alignment horizontal="center" vertical="center"/>
    </xf>
    <xf numFmtId="0" fontId="8" fillId="36" borderId="36" xfId="0" applyFont="1" applyFill="1" applyBorder="1" applyAlignment="1">
      <alignment vertical="center"/>
    </xf>
    <xf numFmtId="0" fontId="7" fillId="36" borderId="36" xfId="0" applyFont="1" applyFill="1" applyBorder="1"/>
    <xf numFmtId="0" fontId="7" fillId="36" borderId="36" xfId="0" applyFont="1" applyFill="1" applyBorder="1" applyAlignment="1">
      <alignment horizontal="center"/>
    </xf>
    <xf numFmtId="188" fontId="7" fillId="36" borderId="36" xfId="0" applyNumberFormat="1" applyFont="1" applyFill="1" applyBorder="1"/>
    <xf numFmtId="0" fontId="8" fillId="0" borderId="36" xfId="0" applyFont="1" applyBorder="1" applyAlignment="1">
      <alignment horizontal="center"/>
    </xf>
    <xf numFmtId="0" fontId="11" fillId="0" borderId="36" xfId="0" applyFont="1" applyBorder="1"/>
    <xf numFmtId="0" fontId="7" fillId="5" borderId="36" xfId="0" applyFont="1" applyFill="1" applyBorder="1"/>
    <xf numFmtId="0" fontId="7" fillId="5" borderId="36" xfId="0" applyFont="1" applyFill="1" applyBorder="1" applyAlignment="1">
      <alignment horizontal="center"/>
    </xf>
    <xf numFmtId="188" fontId="7" fillId="5" borderId="36" xfId="0" applyNumberFormat="1" applyFont="1" applyFill="1" applyBorder="1"/>
    <xf numFmtId="0" fontId="7" fillId="7" borderId="36" xfId="0" applyFont="1" applyFill="1" applyBorder="1" applyAlignment="1">
      <alignment horizontal="center"/>
    </xf>
    <xf numFmtId="0" fontId="7" fillId="7" borderId="36" xfId="0" applyFont="1" applyFill="1" applyBorder="1"/>
    <xf numFmtId="188" fontId="7" fillId="7" borderId="36" xfId="0" applyNumberFormat="1" applyFont="1" applyFill="1" applyBorder="1"/>
    <xf numFmtId="0" fontId="8" fillId="5" borderId="36" xfId="0" applyFont="1" applyFill="1" applyBorder="1"/>
    <xf numFmtId="188" fontId="8" fillId="5" borderId="36" xfId="0" applyNumberFormat="1" applyFont="1" applyFill="1" applyBorder="1"/>
    <xf numFmtId="0" fontId="62" fillId="36" borderId="36" xfId="0" applyFont="1" applyFill="1" applyBorder="1" applyAlignment="1">
      <alignment horizontal="center"/>
    </xf>
    <xf numFmtId="188" fontId="8" fillId="36" borderId="36" xfId="0" applyNumberFormat="1" applyFont="1" applyFill="1" applyBorder="1"/>
    <xf numFmtId="0" fontId="8" fillId="36" borderId="38" xfId="0" applyFont="1" applyFill="1" applyBorder="1" applyAlignment="1">
      <alignment horizontal="center" vertical="center" wrapText="1"/>
    </xf>
    <xf numFmtId="188" fontId="7" fillId="0" borderId="38" xfId="0" applyNumberFormat="1" applyFont="1" applyBorder="1"/>
    <xf numFmtId="188" fontId="8" fillId="0" borderId="38" xfId="0" applyNumberFormat="1" applyFont="1" applyBorder="1"/>
    <xf numFmtId="0" fontId="11" fillId="36" borderId="38" xfId="0" applyFont="1" applyFill="1" applyBorder="1" applyAlignment="1">
      <alignment horizontal="center" vertical="center"/>
    </xf>
    <xf numFmtId="0" fontId="8" fillId="32" borderId="36" xfId="0" applyFont="1" applyFill="1" applyBorder="1" applyAlignment="1">
      <alignment horizontal="center" vertical="center" wrapText="1"/>
    </xf>
    <xf numFmtId="189" fontId="7" fillId="27" borderId="36" xfId="3" applyNumberFormat="1" applyFont="1" applyFill="1" applyBorder="1"/>
    <xf numFmtId="188" fontId="7" fillId="27" borderId="36" xfId="3" applyNumberFormat="1" applyFont="1" applyFill="1" applyBorder="1"/>
    <xf numFmtId="189" fontId="8" fillId="27" borderId="36" xfId="3" applyNumberFormat="1" applyFont="1" applyFill="1" applyBorder="1"/>
    <xf numFmtId="0" fontId="7" fillId="27" borderId="36" xfId="0" applyFont="1" applyFill="1" applyBorder="1"/>
    <xf numFmtId="192" fontId="7" fillId="27" borderId="36" xfId="3" applyNumberFormat="1" applyFont="1" applyFill="1" applyBorder="1"/>
    <xf numFmtId="192" fontId="11" fillId="27" borderId="36" xfId="3" applyNumberFormat="1" applyFont="1" applyFill="1" applyBorder="1"/>
    <xf numFmtId="0" fontId="8" fillId="32" borderId="36" xfId="0" applyFont="1" applyFill="1" applyBorder="1" applyAlignment="1">
      <alignment horizontal="center" vertical="center"/>
    </xf>
    <xf numFmtId="43" fontId="8" fillId="32" borderId="36" xfId="0" applyNumberFormat="1" applyFont="1" applyFill="1" applyBorder="1" applyAlignment="1">
      <alignment horizontal="center" vertical="center"/>
    </xf>
    <xf numFmtId="188" fontId="8" fillId="0" borderId="31" xfId="0" applyNumberFormat="1" applyFont="1" applyBorder="1"/>
    <xf numFmtId="0" fontId="7" fillId="0" borderId="31" xfId="0" applyFont="1" applyBorder="1" applyAlignment="1">
      <alignment horizontal="center"/>
    </xf>
    <xf numFmtId="0" fontId="8" fillId="0" borderId="31" xfId="0" applyFont="1" applyBorder="1"/>
    <xf numFmtId="0" fontId="7" fillId="0" borderId="31" xfId="0" applyFont="1" applyBorder="1"/>
    <xf numFmtId="188" fontId="7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40" fontId="7" fillId="0" borderId="36" xfId="3" applyNumberFormat="1" applyFont="1" applyFill="1" applyBorder="1" applyAlignment="1">
      <alignment horizontal="center" vertical="top"/>
    </xf>
    <xf numFmtId="0" fontId="37" fillId="18" borderId="26" xfId="0" applyFont="1" applyFill="1" applyBorder="1" applyAlignment="1">
      <alignment horizontal="center" vertical="top" wrapText="1" readingOrder="1"/>
    </xf>
    <xf numFmtId="0" fontId="38" fillId="19" borderId="28" xfId="0" applyFont="1" applyFill="1" applyBorder="1" applyAlignment="1">
      <alignment horizontal="center" vertical="top" readingOrder="1"/>
    </xf>
    <xf numFmtId="0" fontId="38" fillId="20" borderId="29" xfId="0" applyFont="1" applyFill="1" applyBorder="1" applyAlignment="1">
      <alignment horizontal="center" vertical="top" readingOrder="1"/>
    </xf>
    <xf numFmtId="0" fontId="38" fillId="19" borderId="25" xfId="0" applyFont="1" applyFill="1" applyBorder="1" applyAlignment="1">
      <alignment horizontal="center" vertical="top" readingOrder="1"/>
    </xf>
    <xf numFmtId="0" fontId="38" fillId="20" borderId="25" xfId="0" applyFont="1" applyFill="1" applyBorder="1" applyAlignment="1">
      <alignment horizontal="center" vertical="top" readingOrder="1"/>
    </xf>
    <xf numFmtId="0" fontId="38" fillId="19" borderId="29" xfId="0" applyFont="1" applyFill="1" applyBorder="1" applyAlignment="1">
      <alignment horizontal="center" vertical="top" readingOrder="1"/>
    </xf>
    <xf numFmtId="188" fontId="7" fillId="0" borderId="0" xfId="0" applyNumberFormat="1" applyFont="1" applyFill="1" applyBorder="1" applyAlignment="1">
      <alignment horizontal="center" vertical="top"/>
    </xf>
    <xf numFmtId="40" fontId="7" fillId="16" borderId="36" xfId="0" applyNumberFormat="1" applyFont="1" applyFill="1" applyBorder="1" applyAlignment="1">
      <alignment horizontal="center" vertical="top"/>
    </xf>
    <xf numFmtId="40" fontId="7" fillId="0" borderId="0" xfId="0" applyNumberFormat="1" applyFont="1" applyAlignment="1">
      <alignment horizontal="center" vertical="top"/>
    </xf>
    <xf numFmtId="0" fontId="8" fillId="15" borderId="36" xfId="0" applyFont="1" applyFill="1" applyBorder="1" applyAlignment="1">
      <alignment horizontal="left" vertical="center"/>
    </xf>
    <xf numFmtId="0" fontId="17" fillId="0" borderId="36" xfId="0" applyFont="1" applyFill="1" applyBorder="1" applyAlignment="1">
      <alignment horizontal="left" vertical="top" wrapText="1"/>
    </xf>
    <xf numFmtId="0" fontId="11" fillId="0" borderId="36" xfId="0" applyFont="1" applyFill="1" applyBorder="1" applyAlignment="1">
      <alignment horizontal="left" vertical="top" wrapText="1" readingOrder="1"/>
    </xf>
    <xf numFmtId="188" fontId="17" fillId="24" borderId="36" xfId="0" applyNumberFormat="1" applyFont="1" applyFill="1" applyBorder="1" applyAlignment="1"/>
    <xf numFmtId="188" fontId="17" fillId="25" borderId="36" xfId="0" applyNumberFormat="1" applyFont="1" applyFill="1" applyBorder="1" applyAlignment="1"/>
    <xf numFmtId="188" fontId="17" fillId="25" borderId="36" xfId="3" applyNumberFormat="1" applyFont="1" applyFill="1" applyBorder="1" applyAlignment="1"/>
    <xf numFmtId="0" fontId="20" fillId="0" borderId="1" xfId="6" applyFont="1" applyBorder="1" applyAlignment="1">
      <alignment horizontal="left" vertical="top" indent="3"/>
    </xf>
    <xf numFmtId="0" fontId="11" fillId="0" borderId="2" xfId="0" applyFont="1" applyBorder="1" applyAlignment="1">
      <alignment horizontal="left" vertical="top" indent="1"/>
    </xf>
    <xf numFmtId="0" fontId="8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188" fontId="11" fillId="24" borderId="2" xfId="0" applyNumberFormat="1" applyFont="1" applyFill="1" applyBorder="1" applyAlignment="1"/>
    <xf numFmtId="188" fontId="11" fillId="25" borderId="2" xfId="0" applyNumberFormat="1" applyFont="1" applyFill="1" applyBorder="1" applyAlignment="1"/>
    <xf numFmtId="188" fontId="11" fillId="25" borderId="2" xfId="3" applyNumberFormat="1" applyFont="1" applyFill="1" applyBorder="1" applyAlignment="1"/>
    <xf numFmtId="188" fontId="11" fillId="0" borderId="2" xfId="3" applyNumberFormat="1" applyFont="1" applyBorder="1" applyAlignment="1"/>
    <xf numFmtId="188" fontId="11" fillId="11" borderId="2" xfId="3" applyNumberFormat="1" applyFont="1" applyFill="1" applyBorder="1" applyAlignment="1"/>
    <xf numFmtId="188" fontId="11" fillId="0" borderId="2" xfId="0" applyNumberFormat="1" applyFont="1" applyFill="1" applyBorder="1" applyAlignment="1"/>
    <xf numFmtId="188" fontId="11" fillId="22" borderId="2" xfId="3" applyNumberFormat="1" applyFont="1" applyFill="1" applyBorder="1" applyAlignment="1">
      <alignment vertical="center"/>
    </xf>
    <xf numFmtId="188" fontId="11" fillId="17" borderId="2" xfId="3" applyNumberFormat="1" applyFont="1" applyFill="1" applyBorder="1" applyAlignment="1"/>
    <xf numFmtId="0" fontId="78" fillId="3" borderId="0" xfId="0" applyFont="1" applyFill="1" applyAlignment="1">
      <alignment horizont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6" xfId="0" applyFont="1" applyBorder="1" applyAlignment="1">
      <alignment vertical="center"/>
    </xf>
    <xf numFmtId="43" fontId="7" fillId="0" borderId="36" xfId="3" applyFont="1" applyBorder="1"/>
    <xf numFmtId="0" fontId="17" fillId="0" borderId="36" xfId="0" applyFont="1" applyBorder="1" applyAlignment="1">
      <alignment vertical="center" wrapText="1"/>
    </xf>
    <xf numFmtId="43" fontId="7" fillId="0" borderId="36" xfId="3" applyFont="1" applyBorder="1" applyAlignment="1">
      <alignment horizontal="left"/>
    </xf>
    <xf numFmtId="0" fontId="8" fillId="0" borderId="36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8" fillId="0" borderId="36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/>
    </xf>
    <xf numFmtId="43" fontId="8" fillId="0" borderId="36" xfId="3" applyFont="1" applyBorder="1" applyAlignment="1">
      <alignment horizontal="center" vertical="center" wrapText="1"/>
    </xf>
    <xf numFmtId="43" fontId="7" fillId="0" borderId="10" xfId="3" applyFont="1" applyBorder="1" applyAlignment="1">
      <alignment horizontal="center"/>
    </xf>
    <xf numFmtId="43" fontId="7" fillId="0" borderId="36" xfId="3" applyFont="1" applyBorder="1" applyAlignment="1">
      <alignment horizontal="center"/>
    </xf>
    <xf numFmtId="43" fontId="8" fillId="0" borderId="4" xfId="0" applyNumberFormat="1" applyFont="1" applyBorder="1" applyAlignment="1">
      <alignment horizontal="center" vertical="center"/>
    </xf>
    <xf numFmtId="43" fontId="8" fillId="0" borderId="4" xfId="3" applyFont="1" applyBorder="1" applyAlignment="1">
      <alignment horizontal="center" vertical="center"/>
    </xf>
    <xf numFmtId="43" fontId="8" fillId="0" borderId="36" xfId="3" applyFont="1" applyBorder="1" applyAlignment="1">
      <alignment horizontal="center"/>
    </xf>
    <xf numFmtId="43" fontId="8" fillId="0" borderId="36" xfId="0" applyNumberFormat="1" applyFont="1" applyBorder="1"/>
    <xf numFmtId="43" fontId="8" fillId="0" borderId="36" xfId="3" applyFont="1" applyBorder="1"/>
    <xf numFmtId="188" fontId="17" fillId="0" borderId="0" xfId="0" applyNumberFormat="1" applyFont="1" applyFill="1" applyBorder="1"/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8" fillId="0" borderId="2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/>
    </xf>
    <xf numFmtId="0" fontId="7" fillId="5" borderId="36" xfId="19" applyFont="1" applyFill="1" applyBorder="1"/>
    <xf numFmtId="195" fontId="80" fillId="0" borderId="36" xfId="3" applyNumberFormat="1" applyFont="1" applyFill="1" applyBorder="1" applyAlignment="1">
      <alignment horizontal="center" wrapText="1"/>
    </xf>
    <xf numFmtId="0" fontId="23" fillId="0" borderId="0" xfId="0" applyFont="1" applyAlignment="1">
      <alignment horizontal="center" vertical="center" wrapText="1"/>
    </xf>
    <xf numFmtId="0" fontId="7" fillId="0" borderId="36" xfId="0" applyFont="1" applyBorder="1" applyAlignment="1">
      <alignment wrapText="1"/>
    </xf>
    <xf numFmtId="0" fontId="81" fillId="0" borderId="36" xfId="0" applyFont="1" applyBorder="1" applyAlignment="1">
      <alignment horizontal="center" vertical="center"/>
    </xf>
    <xf numFmtId="0" fontId="81" fillId="0" borderId="36" xfId="0" applyFont="1" applyBorder="1"/>
    <xf numFmtId="0" fontId="81" fillId="0" borderId="36" xfId="0" applyFont="1" applyBorder="1" applyAlignment="1">
      <alignment horizontal="center"/>
    </xf>
    <xf numFmtId="0" fontId="81" fillId="0" borderId="36" xfId="0" applyFont="1" applyBorder="1" applyAlignment="1">
      <alignment wrapText="1"/>
    </xf>
    <xf numFmtId="0" fontId="81" fillId="0" borderId="10" xfId="0" applyFont="1" applyBorder="1"/>
    <xf numFmtId="0" fontId="81" fillId="0" borderId="10" xfId="0" applyFont="1" applyBorder="1" applyAlignment="1">
      <alignment horizontal="center"/>
    </xf>
    <xf numFmtId="0" fontId="82" fillId="5" borderId="36" xfId="0" applyFont="1" applyFill="1" applyBorder="1" applyAlignment="1">
      <alignment vertical="top"/>
    </xf>
    <xf numFmtId="0" fontId="83" fillId="0" borderId="36" xfId="0" applyFont="1" applyBorder="1" applyAlignment="1">
      <alignment vertical="center" wrapText="1"/>
    </xf>
    <xf numFmtId="0" fontId="84" fillId="0" borderId="17" xfId="0" applyFont="1" applyBorder="1" applyAlignment="1">
      <alignment horizontal="center" vertical="center"/>
    </xf>
    <xf numFmtId="43" fontId="8" fillId="0" borderId="41" xfId="3" applyFont="1" applyBorder="1"/>
    <xf numFmtId="201" fontId="8" fillId="0" borderId="41" xfId="3" applyNumberFormat="1" applyFont="1" applyBorder="1" applyAlignment="1">
      <alignment horizontal="center" vertical="center"/>
    </xf>
    <xf numFmtId="43" fontId="7" fillId="0" borderId="37" xfId="3" applyFont="1" applyBorder="1"/>
    <xf numFmtId="43" fontId="8" fillId="0" borderId="42" xfId="3" applyFont="1" applyBorder="1"/>
    <xf numFmtId="202" fontId="7" fillId="0" borderId="2" xfId="0" applyNumberFormat="1" applyFont="1" applyBorder="1" applyAlignment="1">
      <alignment horizontal="center" vertical="top"/>
    </xf>
    <xf numFmtId="188" fontId="17" fillId="3" borderId="0" xfId="0" applyNumberFormat="1" applyFont="1" applyFill="1" applyBorder="1"/>
    <xf numFmtId="203" fontId="7" fillId="0" borderId="0" xfId="0" applyNumberFormat="1" applyFont="1"/>
    <xf numFmtId="204" fontId="7" fillId="0" borderId="2" xfId="0" applyNumberFormat="1" applyFont="1" applyBorder="1" applyAlignment="1">
      <alignment horizontal="center" vertical="center"/>
    </xf>
    <xf numFmtId="0" fontId="84" fillId="0" borderId="36" xfId="0" applyFont="1" applyBorder="1" applyAlignment="1">
      <alignment horizontal="left" vertical="center" wrapText="1"/>
    </xf>
    <xf numFmtId="0" fontId="82" fillId="5" borderId="36" xfId="0" applyFont="1" applyFill="1" applyBorder="1" applyAlignment="1">
      <alignment vertical="top" wrapText="1"/>
    </xf>
    <xf numFmtId="2" fontId="7" fillId="0" borderId="36" xfId="3" applyNumberFormat="1" applyFont="1" applyBorder="1"/>
    <xf numFmtId="0" fontId="81" fillId="0" borderId="36" xfId="0" applyFont="1" applyBorder="1" applyAlignment="1">
      <alignment vertical="top"/>
    </xf>
    <xf numFmtId="0" fontId="81" fillId="0" borderId="36" xfId="0" applyFont="1" applyBorder="1" applyAlignment="1">
      <alignment vertical="top" wrapText="1"/>
    </xf>
    <xf numFmtId="0" fontId="7" fillId="5" borderId="36" xfId="19" applyFont="1" applyFill="1" applyBorder="1" applyAlignment="1">
      <alignment horizontal="left"/>
    </xf>
    <xf numFmtId="2" fontId="7" fillId="0" borderId="36" xfId="0" applyNumberFormat="1" applyFont="1" applyBorder="1" applyAlignment="1">
      <alignment horizontal="center" vertical="center"/>
    </xf>
    <xf numFmtId="43" fontId="0" fillId="0" borderId="0" xfId="0" applyNumberFormat="1"/>
    <xf numFmtId="0" fontId="86" fillId="0" borderId="0" xfId="0" applyFont="1" applyFill="1" applyBorder="1" applyAlignment="1">
      <alignment horizontal="center" vertical="top"/>
    </xf>
    <xf numFmtId="0" fontId="20" fillId="0" borderId="0" xfId="6" applyFont="1" applyBorder="1" applyAlignment="1">
      <alignment horizontal="left" vertical="top" indent="3"/>
    </xf>
    <xf numFmtId="188" fontId="11" fillId="22" borderId="36" xfId="3" applyNumberFormat="1" applyFont="1" applyFill="1" applyBorder="1" applyAlignment="1">
      <alignment vertical="center"/>
    </xf>
    <xf numFmtId="188" fontId="11" fillId="0" borderId="36" xfId="3" applyNumberFormat="1" applyFont="1" applyBorder="1" applyAlignment="1"/>
    <xf numFmtId="188" fontId="11" fillId="11" borderId="36" xfId="3" applyNumberFormat="1" applyFont="1" applyFill="1" applyBorder="1" applyAlignment="1"/>
    <xf numFmtId="188" fontId="11" fillId="0" borderId="36" xfId="0" applyNumberFormat="1" applyFont="1" applyFill="1" applyBorder="1" applyAlignment="1"/>
    <xf numFmtId="188" fontId="11" fillId="17" borderId="36" xfId="3" applyNumberFormat="1" applyFont="1" applyFill="1" applyBorder="1" applyAlignment="1"/>
    <xf numFmtId="188" fontId="11" fillId="25" borderId="36" xfId="3" applyNumberFormat="1" applyFont="1" applyFill="1" applyBorder="1" applyAlignment="1"/>
    <xf numFmtId="188" fontId="11" fillId="11" borderId="36" xfId="0" applyNumberFormat="1" applyFont="1" applyFill="1" applyBorder="1" applyAlignment="1"/>
    <xf numFmtId="4" fontId="17" fillId="0" borderId="36" xfId="3" applyNumberFormat="1" applyFont="1" applyBorder="1" applyAlignment="1"/>
    <xf numFmtId="0" fontId="85" fillId="0" borderId="0" xfId="0" applyFont="1"/>
    <xf numFmtId="188" fontId="32" fillId="17" borderId="36" xfId="3" applyNumberFormat="1" applyFont="1" applyFill="1" applyBorder="1" applyAlignment="1"/>
    <xf numFmtId="188" fontId="32" fillId="0" borderId="36" xfId="0" applyNumberFormat="1" applyFont="1" applyFill="1" applyBorder="1" applyAlignment="1"/>
    <xf numFmtId="188" fontId="32" fillId="11" borderId="36" xfId="3" applyNumberFormat="1" applyFont="1" applyFill="1" applyBorder="1" applyAlignment="1"/>
    <xf numFmtId="4" fontId="32" fillId="0" borderId="2" xfId="3" applyNumberFormat="1" applyFont="1" applyBorder="1"/>
    <xf numFmtId="4" fontId="32" fillId="0" borderId="9" xfId="3" applyNumberFormat="1" applyFont="1" applyBorder="1"/>
    <xf numFmtId="4" fontId="87" fillId="0" borderId="0" xfId="0" applyNumberFormat="1" applyFont="1" applyAlignment="1" applyProtection="1">
      <alignment vertical="center"/>
    </xf>
    <xf numFmtId="43" fontId="32" fillId="23" borderId="0" xfId="3" applyFont="1" applyFill="1"/>
    <xf numFmtId="43" fontId="32" fillId="13" borderId="0" xfId="3" applyFont="1" applyFill="1"/>
    <xf numFmtId="0" fontId="81" fillId="0" borderId="36" xfId="0" applyFont="1" applyBorder="1" applyAlignment="1">
      <alignment horizontal="center" vertical="top"/>
    </xf>
    <xf numFmtId="0" fontId="81" fillId="5" borderId="36" xfId="0" applyFont="1" applyFill="1" applyBorder="1" applyAlignment="1">
      <alignment horizontal="center" vertical="center"/>
    </xf>
    <xf numFmtId="0" fontId="81" fillId="5" borderId="36" xfId="0" applyFont="1" applyFill="1" applyBorder="1" applyAlignment="1">
      <alignment horizontal="center" vertical="top"/>
    </xf>
    <xf numFmtId="40" fontId="32" fillId="0" borderId="0" xfId="0" applyNumberFormat="1" applyFont="1" applyFill="1"/>
    <xf numFmtId="0" fontId="14" fillId="5" borderId="36" xfId="0" applyFont="1" applyFill="1" applyBorder="1" applyAlignment="1">
      <alignment horizontal="center"/>
    </xf>
    <xf numFmtId="0" fontId="14" fillId="3" borderId="36" xfId="0" applyFont="1" applyFill="1" applyBorder="1" applyAlignment="1">
      <alignment horizontal="center"/>
    </xf>
    <xf numFmtId="1" fontId="8" fillId="0" borderId="0" xfId="0" applyNumberFormat="1" applyFont="1"/>
    <xf numFmtId="203" fontId="7" fillId="31" borderId="36" xfId="0" applyNumberFormat="1" applyFont="1" applyFill="1" applyBorder="1" applyAlignment="1"/>
    <xf numFmtId="203" fontId="7" fillId="31" borderId="36" xfId="3" applyNumberFormat="1" applyFont="1" applyFill="1" applyBorder="1" applyAlignment="1"/>
    <xf numFmtId="0" fontId="71" fillId="4" borderId="36" xfId="16" applyFont="1" applyFill="1" applyBorder="1" applyAlignment="1">
      <alignment horizontal="center" vertical="center"/>
    </xf>
    <xf numFmtId="0" fontId="71" fillId="11" borderId="36" xfId="16" applyFont="1" applyFill="1" applyBorder="1" applyAlignment="1">
      <alignment horizontal="center" vertical="center"/>
    </xf>
    <xf numFmtId="0" fontId="71" fillId="40" borderId="36" xfId="16" applyFont="1" applyFill="1" applyBorder="1" applyAlignment="1">
      <alignment horizontal="center" vertical="center"/>
    </xf>
    <xf numFmtId="0" fontId="71" fillId="41" borderId="36" xfId="16" applyFont="1" applyFill="1" applyBorder="1" applyAlignment="1">
      <alignment horizontal="center" vertical="center"/>
    </xf>
    <xf numFmtId="0" fontId="72" fillId="14" borderId="37" xfId="3" applyNumberFormat="1" applyFont="1" applyFill="1" applyBorder="1" applyAlignment="1" applyProtection="1">
      <alignment horizontal="center" vertical="top" wrapText="1"/>
      <protection locked="0"/>
    </xf>
    <xf numFmtId="0" fontId="72" fillId="14" borderId="10" xfId="3" applyNumberFormat="1" applyFont="1" applyFill="1" applyBorder="1" applyAlignment="1" applyProtection="1">
      <alignment horizontal="center" vertical="top" wrapText="1"/>
      <protection locked="0"/>
    </xf>
    <xf numFmtId="0" fontId="71" fillId="33" borderId="36" xfId="16" applyFont="1" applyFill="1" applyBorder="1" applyAlignment="1">
      <alignment horizontal="center" vertical="center"/>
    </xf>
    <xf numFmtId="0" fontId="70" fillId="0" borderId="0" xfId="0" applyFont="1" applyBorder="1" applyAlignment="1" applyProtection="1">
      <alignment horizontal="left" vertical="center" wrapText="1"/>
      <protection locked="0"/>
    </xf>
    <xf numFmtId="0" fontId="70" fillId="0" borderId="8" xfId="0" applyFont="1" applyFill="1" applyBorder="1" applyAlignment="1" applyProtection="1">
      <alignment horizontal="left" vertical="center"/>
      <protection locked="0"/>
    </xf>
    <xf numFmtId="0" fontId="71" fillId="38" borderId="36" xfId="16" applyFont="1" applyFill="1" applyBorder="1" applyAlignment="1">
      <alignment horizontal="center" vertical="center"/>
    </xf>
    <xf numFmtId="0" fontId="71" fillId="39" borderId="36" xfId="16" applyFont="1" applyFill="1" applyBorder="1" applyAlignment="1">
      <alignment horizontal="center" vertical="center"/>
    </xf>
    <xf numFmtId="0" fontId="71" fillId="3" borderId="36" xfId="16" applyFont="1" applyFill="1" applyBorder="1" applyAlignment="1">
      <alignment horizontal="center" vertical="center"/>
    </xf>
    <xf numFmtId="0" fontId="12" fillId="15" borderId="13" xfId="0" applyFont="1" applyFill="1" applyBorder="1" applyAlignment="1">
      <alignment horizontal="center"/>
    </xf>
    <xf numFmtId="0" fontId="12" fillId="15" borderId="14" xfId="0" applyFont="1" applyFill="1" applyBorder="1" applyAlignment="1">
      <alignment horizontal="center"/>
    </xf>
    <xf numFmtId="0" fontId="8" fillId="32" borderId="36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17" borderId="0" xfId="13" applyFont="1" applyFill="1" applyBorder="1" applyAlignment="1">
      <alignment horizontal="center" vertical="center" wrapText="1"/>
    </xf>
    <xf numFmtId="40" fontId="8" fillId="17" borderId="0" xfId="13" applyNumberFormat="1" applyFont="1" applyFill="1" applyBorder="1" applyAlignment="1">
      <alignment horizontal="center" vertical="center" wrapText="1"/>
    </xf>
    <xf numFmtId="0" fontId="12" fillId="35" borderId="0" xfId="13" applyFont="1" applyFill="1" applyBorder="1" applyAlignment="1">
      <alignment horizontal="center" vertical="center"/>
    </xf>
    <xf numFmtId="0" fontId="66" fillId="34" borderId="0" xfId="13" applyFont="1" applyFill="1" applyBorder="1" applyAlignment="1">
      <alignment horizontal="center" vertical="center" wrapText="1"/>
    </xf>
    <xf numFmtId="0" fontId="66" fillId="34" borderId="0" xfId="13" applyNumberFormat="1" applyFont="1" applyFill="1" applyBorder="1" applyAlignment="1">
      <alignment horizontal="center" vertical="center" wrapText="1"/>
    </xf>
    <xf numFmtId="0" fontId="16" fillId="35" borderId="0" xfId="13" applyFont="1" applyFill="1" applyBorder="1" applyAlignment="1">
      <alignment horizontal="center" vertical="center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0" fontId="36" fillId="18" borderId="26" xfId="0" applyFont="1" applyFill="1" applyBorder="1" applyAlignment="1">
      <alignment horizontal="center" vertical="top" wrapText="1" readingOrder="1"/>
    </xf>
    <xf numFmtId="0" fontId="36" fillId="18" borderId="27" xfId="0" applyFont="1" applyFill="1" applyBorder="1" applyAlignment="1">
      <alignment horizontal="center" vertical="top" wrapText="1" readingOrder="1"/>
    </xf>
    <xf numFmtId="0" fontId="17" fillId="0" borderId="36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7" fillId="13" borderId="0" xfId="0" applyFont="1" applyFill="1" applyAlignment="1">
      <alignment horizontal="center" vertical="center" wrapText="1"/>
    </xf>
    <xf numFmtId="0" fontId="8" fillId="15" borderId="0" xfId="0" applyFont="1" applyFill="1" applyBorder="1" applyAlignment="1">
      <alignment horizontal="left" vertical="center"/>
    </xf>
    <xf numFmtId="0" fontId="8" fillId="6" borderId="8" xfId="0" applyFont="1" applyFill="1" applyBorder="1" applyAlignment="1">
      <alignment horizontal="center" vertical="center" wrapText="1"/>
    </xf>
    <xf numFmtId="0" fontId="8" fillId="25" borderId="17" xfId="0" applyFont="1" applyFill="1" applyBorder="1" applyAlignment="1">
      <alignment horizontal="center" vertical="center" wrapText="1"/>
    </xf>
    <xf numFmtId="0" fontId="7" fillId="27" borderId="0" xfId="0" applyFont="1" applyFill="1" applyAlignment="1">
      <alignment horizontal="center" vertical="top" wrapText="1"/>
    </xf>
    <xf numFmtId="0" fontId="8" fillId="25" borderId="6" xfId="0" applyFont="1" applyFill="1" applyBorder="1" applyAlignment="1">
      <alignment horizontal="center" vertical="center" wrapText="1"/>
    </xf>
    <xf numFmtId="0" fontId="8" fillId="25" borderId="7" xfId="0" applyFont="1" applyFill="1" applyBorder="1" applyAlignment="1">
      <alignment horizontal="center" vertical="center" wrapText="1"/>
    </xf>
    <xf numFmtId="0" fontId="8" fillId="24" borderId="2" xfId="0" applyFont="1" applyFill="1" applyBorder="1" applyAlignment="1">
      <alignment horizontal="center" vertical="center"/>
    </xf>
    <xf numFmtId="0" fontId="8" fillId="25" borderId="2" xfId="0" applyFont="1" applyFill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8" fillId="22" borderId="37" xfId="0" applyFont="1" applyFill="1" applyBorder="1" applyAlignment="1">
      <alignment horizontal="center" vertical="center" wrapText="1"/>
    </xf>
    <xf numFmtId="0" fontId="8" fillId="22" borderId="10" xfId="0" applyFont="1" applyFill="1" applyBorder="1" applyAlignment="1">
      <alignment horizontal="center" vertical="center" wrapText="1"/>
    </xf>
    <xf numFmtId="0" fontId="8" fillId="17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11" borderId="2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43" fontId="8" fillId="15" borderId="2" xfId="3" applyFont="1" applyFill="1" applyBorder="1" applyAlignment="1">
      <alignment horizontal="center" vertical="center" wrapText="1"/>
    </xf>
    <xf numFmtId="0" fontId="8" fillId="16" borderId="2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15" borderId="9" xfId="0" applyFont="1" applyFill="1" applyBorder="1" applyAlignment="1">
      <alignment horizontal="center" vertical="center" wrapText="1"/>
    </xf>
    <xf numFmtId="0" fontId="8" fillId="15" borderId="32" xfId="0" applyFont="1" applyFill="1" applyBorder="1" applyAlignment="1">
      <alignment horizontal="center" vertical="center" wrapText="1"/>
    </xf>
    <xf numFmtId="0" fontId="8" fillId="15" borderId="1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7" fillId="0" borderId="38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8" fillId="14" borderId="2" xfId="0" applyFont="1" applyFill="1" applyBorder="1" applyAlignment="1">
      <alignment horizontal="center"/>
    </xf>
    <xf numFmtId="43" fontId="8" fillId="0" borderId="37" xfId="3" applyFont="1" applyBorder="1" applyAlignment="1">
      <alignment horizontal="center" vertical="center"/>
    </xf>
    <xf numFmtId="43" fontId="8" fillId="0" borderId="10" xfId="3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43" fontId="8" fillId="0" borderId="17" xfId="0" applyNumberFormat="1" applyFont="1" applyBorder="1" applyAlignment="1">
      <alignment horizontal="center"/>
    </xf>
    <xf numFmtId="43" fontId="8" fillId="0" borderId="4" xfId="0" applyNumberFormat="1" applyFont="1" applyBorder="1" applyAlignment="1">
      <alignment horizontal="center"/>
    </xf>
    <xf numFmtId="43" fontId="8" fillId="0" borderId="38" xfId="3" applyFont="1" applyBorder="1" applyAlignment="1">
      <alignment horizontal="center"/>
    </xf>
    <xf numFmtId="43" fontId="8" fillId="0" borderId="17" xfId="3" applyFont="1" applyBorder="1" applyAlignment="1">
      <alignment horizontal="center"/>
    </xf>
    <xf numFmtId="43" fontId="8" fillId="0" borderId="4" xfId="3" applyFont="1" applyBorder="1" applyAlignment="1">
      <alignment horizontal="center"/>
    </xf>
    <xf numFmtId="0" fontId="8" fillId="0" borderId="36" xfId="0" applyFont="1" applyBorder="1" applyAlignment="1">
      <alignment horizontal="center" vertical="top"/>
    </xf>
    <xf numFmtId="0" fontId="8" fillId="0" borderId="36" xfId="0" applyFont="1" applyBorder="1" applyAlignment="1">
      <alignment horizontal="center" vertical="top" wrapText="1"/>
    </xf>
    <xf numFmtId="0" fontId="8" fillId="0" borderId="37" xfId="0" applyFont="1" applyBorder="1" applyAlignment="1">
      <alignment horizontal="center" vertical="center" wrapText="1"/>
    </xf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center" vertical="center" wrapText="1" readingOrder="1"/>
    </xf>
    <xf numFmtId="0" fontId="39" fillId="18" borderId="27" xfId="0" applyFont="1" applyFill="1" applyBorder="1" applyAlignment="1">
      <alignment horizontal="center" vertical="center" wrapText="1" readingOrder="1"/>
    </xf>
    <xf numFmtId="0" fontId="12" fillId="0" borderId="0" xfId="0" applyFont="1" applyBorder="1" applyAlignment="1"/>
    <xf numFmtId="0" fontId="12" fillId="0" borderId="0" xfId="0" applyNumberFormat="1" applyFont="1" applyBorder="1" applyAlignment="1"/>
    <xf numFmtId="0" fontId="88" fillId="0" borderId="0" xfId="0" applyNumberFormat="1" applyFont="1" applyBorder="1" applyAlignment="1">
      <alignment horizontal="right"/>
    </xf>
    <xf numFmtId="0" fontId="12" fillId="0" borderId="0" xfId="0" applyNumberFormat="1" applyFont="1" applyBorder="1" applyAlignment="1">
      <alignment horizontal="right"/>
    </xf>
    <xf numFmtId="0" fontId="89" fillId="17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2" fillId="4" borderId="0" xfId="0" applyFont="1" applyFill="1" applyBorder="1" applyAlignment="1">
      <alignment horizontal="center"/>
    </xf>
    <xf numFmtId="0" fontId="12" fillId="4" borderId="33" xfId="0" applyFont="1" applyFill="1" applyBorder="1" applyAlignment="1">
      <alignment horizontal="center"/>
    </xf>
    <xf numFmtId="0" fontId="12" fillId="14" borderId="36" xfId="0" applyFont="1" applyFill="1" applyBorder="1" applyAlignment="1">
      <alignment horizontal="center" vertical="center" wrapText="1"/>
    </xf>
    <xf numFmtId="0" fontId="12" fillId="14" borderId="36" xfId="0" applyFont="1" applyFill="1" applyBorder="1" applyAlignment="1">
      <alignment horizontal="center" vertical="center"/>
    </xf>
    <xf numFmtId="0" fontId="12" fillId="14" borderId="36" xfId="0" applyFont="1" applyFill="1" applyBorder="1" applyAlignment="1" applyProtection="1">
      <alignment horizontal="center" vertical="center" wrapText="1"/>
      <protection locked="0"/>
    </xf>
    <xf numFmtId="0" fontId="12" fillId="7" borderId="36" xfId="0" applyFont="1" applyFill="1" applyBorder="1" applyAlignment="1">
      <alignment horizontal="center" vertical="center" wrapText="1"/>
    </xf>
    <xf numFmtId="43" fontId="12" fillId="6" borderId="36" xfId="3" applyFont="1" applyFill="1" applyBorder="1" applyAlignment="1">
      <alignment horizontal="center" vertical="center" wrapText="1"/>
    </xf>
    <xf numFmtId="49" fontId="89" fillId="0" borderId="36" xfId="3" applyNumberFormat="1" applyFont="1" applyBorder="1" applyAlignment="1">
      <alignment horizontal="center" vertical="center" wrapText="1"/>
    </xf>
    <xf numFmtId="49" fontId="89" fillId="4" borderId="36" xfId="3" applyNumberFormat="1" applyFont="1" applyFill="1" applyBorder="1" applyAlignment="1">
      <alignment horizontal="center" vertical="center" wrapText="1"/>
    </xf>
    <xf numFmtId="0" fontId="12" fillId="4" borderId="36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36" xfId="0" applyFont="1" applyFill="1" applyBorder="1"/>
    <xf numFmtId="188" fontId="14" fillId="0" borderId="36" xfId="0" applyNumberFormat="1" applyFont="1" applyBorder="1"/>
    <xf numFmtId="188" fontId="14" fillId="0" borderId="36" xfId="3" applyNumberFormat="1" applyFont="1" applyBorder="1"/>
    <xf numFmtId="188" fontId="14" fillId="0" borderId="36" xfId="3" applyNumberFormat="1" applyFont="1" applyBorder="1" applyAlignment="1">
      <alignment horizontal="right"/>
    </xf>
    <xf numFmtId="4" fontId="14" fillId="0" borderId="36" xfId="3" applyNumberFormat="1" applyFont="1" applyBorder="1" applyAlignment="1">
      <alignment horizontal="right"/>
    </xf>
    <xf numFmtId="188" fontId="14" fillId="0" borderId="36" xfId="3" applyNumberFormat="1" applyFont="1" applyFill="1" applyBorder="1"/>
    <xf numFmtId="188" fontId="14" fillId="0" borderId="36" xfId="3" applyNumberFormat="1" applyFont="1" applyFill="1" applyBorder="1" applyAlignment="1">
      <alignment vertical="center"/>
    </xf>
    <xf numFmtId="188" fontId="14" fillId="23" borderId="36" xfId="3" applyNumberFormat="1" applyFont="1" applyFill="1" applyBorder="1"/>
    <xf numFmtId="188" fontId="14" fillId="15" borderId="36" xfId="0" applyNumberFormat="1" applyFont="1" applyFill="1" applyBorder="1"/>
    <xf numFmtId="188" fontId="14" fillId="0" borderId="36" xfId="0" applyNumberFormat="1" applyFont="1" applyFill="1" applyBorder="1"/>
    <xf numFmtId="188" fontId="14" fillId="0" borderId="36" xfId="3" applyNumberFormat="1" applyFont="1" applyFill="1" applyBorder="1" applyAlignment="1">
      <alignment horizontal="right"/>
    </xf>
    <xf numFmtId="4" fontId="14" fillId="0" borderId="36" xfId="3" applyNumberFormat="1" applyFont="1" applyFill="1" applyBorder="1" applyAlignment="1">
      <alignment horizontal="right"/>
    </xf>
    <xf numFmtId="0" fontId="12" fillId="0" borderId="31" xfId="0" applyFont="1" applyFill="1" applyBorder="1" applyAlignment="1">
      <alignment horizontal="center"/>
    </xf>
    <xf numFmtId="188" fontId="12" fillId="0" borderId="31" xfId="3" applyNumberFormat="1" applyFont="1" applyFill="1" applyBorder="1" applyAlignment="1">
      <alignment horizontal="center"/>
    </xf>
    <xf numFmtId="4" fontId="12" fillId="0" borderId="31" xfId="3" applyNumberFormat="1" applyFont="1" applyFill="1" applyBorder="1" applyAlignment="1">
      <alignment horizontal="right"/>
    </xf>
    <xf numFmtId="188" fontId="12" fillId="0" borderId="31" xfId="3" applyNumberFormat="1" applyFont="1" applyFill="1" applyBorder="1" applyAlignment="1">
      <alignment vertical="center"/>
    </xf>
    <xf numFmtId="188" fontId="12" fillId="23" borderId="31" xfId="3" applyNumberFormat="1" applyFont="1" applyFill="1" applyBorder="1"/>
    <xf numFmtId="188" fontId="12" fillId="0" borderId="31" xfId="3" applyNumberFormat="1" applyFont="1" applyFill="1" applyBorder="1"/>
    <xf numFmtId="0" fontId="14" fillId="0" borderId="10" xfId="0" applyFont="1" applyBorder="1"/>
    <xf numFmtId="188" fontId="14" fillId="0" borderId="10" xfId="0" applyNumberFormat="1" applyFont="1" applyBorder="1"/>
    <xf numFmtId="188" fontId="14" fillId="0" borderId="10" xfId="3" applyNumberFormat="1" applyFont="1" applyBorder="1"/>
    <xf numFmtId="188" fontId="14" fillId="0" borderId="10" xfId="3" applyNumberFormat="1" applyFont="1" applyBorder="1" applyAlignment="1">
      <alignment horizontal="right"/>
    </xf>
    <xf numFmtId="4" fontId="14" fillId="0" borderId="10" xfId="3" applyNumberFormat="1" applyFont="1" applyBorder="1" applyAlignment="1">
      <alignment horizontal="right"/>
    </xf>
    <xf numFmtId="188" fontId="14" fillId="23" borderId="10" xfId="3" applyNumberFormat="1" applyFont="1" applyFill="1" applyBorder="1"/>
    <xf numFmtId="188" fontId="14" fillId="0" borderId="10" xfId="3" applyNumberFormat="1" applyFont="1" applyFill="1" applyBorder="1"/>
    <xf numFmtId="0" fontId="14" fillId="3" borderId="36" xfId="0" applyFont="1" applyFill="1" applyBorder="1"/>
    <xf numFmtId="188" fontId="14" fillId="3" borderId="36" xfId="0" applyNumberFormat="1" applyFont="1" applyFill="1" applyBorder="1"/>
    <xf numFmtId="188" fontId="14" fillId="3" borderId="36" xfId="3" applyNumberFormat="1" applyFont="1" applyFill="1" applyBorder="1"/>
    <xf numFmtId="188" fontId="14" fillId="3" borderId="36" xfId="3" applyNumberFormat="1" applyFont="1" applyFill="1" applyBorder="1" applyAlignment="1">
      <alignment horizontal="right"/>
    </xf>
    <xf numFmtId="4" fontId="14" fillId="3" borderId="36" xfId="3" applyNumberFormat="1" applyFont="1" applyFill="1" applyBorder="1" applyAlignment="1">
      <alignment horizontal="right"/>
    </xf>
    <xf numFmtId="188" fontId="14" fillId="3" borderId="36" xfId="3" applyNumberFormat="1" applyFont="1" applyFill="1" applyBorder="1" applyAlignment="1">
      <alignment vertical="center"/>
    </xf>
    <xf numFmtId="0" fontId="14" fillId="3" borderId="0" xfId="0" applyFont="1" applyFill="1"/>
    <xf numFmtId="0" fontId="92" fillId="0" borderId="36" xfId="0" applyFont="1" applyBorder="1"/>
    <xf numFmtId="0" fontId="14" fillId="5" borderId="36" xfId="0" applyFont="1" applyFill="1" applyBorder="1"/>
    <xf numFmtId="188" fontId="14" fillId="5" borderId="36" xfId="0" applyNumberFormat="1" applyFont="1" applyFill="1" applyBorder="1"/>
    <xf numFmtId="188" fontId="14" fillId="5" borderId="36" xfId="3" applyNumberFormat="1" applyFont="1" applyFill="1" applyBorder="1"/>
    <xf numFmtId="188" fontId="14" fillId="5" borderId="36" xfId="3" applyNumberFormat="1" applyFont="1" applyFill="1" applyBorder="1" applyAlignment="1">
      <alignment horizontal="right"/>
    </xf>
    <xf numFmtId="4" fontId="14" fillId="5" borderId="36" xfId="3" applyNumberFormat="1" applyFont="1" applyFill="1" applyBorder="1" applyAlignment="1">
      <alignment horizontal="right"/>
    </xf>
    <xf numFmtId="188" fontId="14" fillId="5" borderId="36" xfId="3" applyNumberFormat="1" applyFont="1" applyFill="1" applyBorder="1" applyAlignment="1">
      <alignment vertical="center"/>
    </xf>
    <xf numFmtId="0" fontId="14" fillId="5" borderId="0" xfId="0" applyFont="1" applyFill="1"/>
    <xf numFmtId="188" fontId="12" fillId="0" borderId="40" xfId="0" applyNumberFormat="1" applyFont="1" applyFill="1" applyBorder="1"/>
    <xf numFmtId="188" fontId="12" fillId="0" borderId="40" xfId="0" applyNumberFormat="1" applyFont="1" applyFill="1" applyBorder="1" applyAlignment="1"/>
    <xf numFmtId="188" fontId="12" fillId="0" borderId="40" xfId="3" applyNumberFormat="1" applyFont="1" applyFill="1" applyBorder="1" applyAlignment="1"/>
    <xf numFmtId="188" fontId="12" fillId="0" borderId="0" xfId="3" applyNumberFormat="1" applyFont="1" applyBorder="1" applyAlignment="1">
      <alignment horizontal="right"/>
    </xf>
    <xf numFmtId="188" fontId="12" fillId="0" borderId="0" xfId="3" applyNumberFormat="1" applyFont="1" applyBorder="1"/>
    <xf numFmtId="0" fontId="12" fillId="0" borderId="0" xfId="0" applyFont="1" applyBorder="1"/>
    <xf numFmtId="188" fontId="12" fillId="17" borderId="36" xfId="0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vertical="top" wrapText="1"/>
    </xf>
    <xf numFmtId="188" fontId="91" fillId="0" borderId="0" xfId="3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2" fillId="28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188" fontId="12" fillId="17" borderId="36" xfId="0" applyNumberFormat="1" applyFont="1" applyFill="1" applyBorder="1" applyAlignment="1">
      <alignment vertical="top"/>
    </xf>
    <xf numFmtId="188" fontId="12" fillId="0" borderId="0" xfId="3" applyNumberFormat="1" applyFont="1" applyAlignment="1">
      <alignment horizontal="right" vertical="top"/>
    </xf>
    <xf numFmtId="0" fontId="12" fillId="27" borderId="0" xfId="0" applyFont="1" applyFill="1" applyAlignment="1">
      <alignment vertical="top"/>
    </xf>
    <xf numFmtId="0" fontId="12" fillId="0" borderId="0" xfId="0" applyFont="1" applyAlignment="1">
      <alignment horizontal="left" vertical="top"/>
    </xf>
    <xf numFmtId="0" fontId="12" fillId="17" borderId="36" xfId="0" applyFont="1" applyFill="1" applyBorder="1" applyAlignment="1">
      <alignment vertical="top" wrapText="1"/>
    </xf>
    <xf numFmtId="188" fontId="12" fillId="17" borderId="36" xfId="3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horizontal="right" vertical="top" wrapText="1"/>
    </xf>
    <xf numFmtId="0" fontId="12" fillId="17" borderId="36" xfId="0" applyFont="1" applyFill="1" applyBorder="1" applyAlignment="1">
      <alignment horizontal="center"/>
    </xf>
    <xf numFmtId="0" fontId="12" fillId="23" borderId="36" xfId="0" applyFont="1" applyFill="1" applyBorder="1" applyAlignment="1">
      <alignment horizontal="center"/>
    </xf>
    <xf numFmtId="188" fontId="12" fillId="0" borderId="0" xfId="3" applyNumberFormat="1" applyFont="1" applyAlignment="1">
      <alignment horizontal="right"/>
    </xf>
    <xf numFmtId="188" fontId="12" fillId="0" borderId="0" xfId="3" applyNumberFormat="1" applyFont="1"/>
    <xf numFmtId="0" fontId="12" fillId="0" borderId="37" xfId="0" applyFont="1" applyBorder="1" applyAlignment="1">
      <alignment horizontal="center"/>
    </xf>
    <xf numFmtId="0" fontId="12" fillId="31" borderId="37" xfId="0" applyFont="1" applyFill="1" applyBorder="1" applyAlignment="1">
      <alignment horizontal="center"/>
    </xf>
    <xf numFmtId="43" fontId="12" fillId="31" borderId="37" xfId="3" applyFont="1" applyFill="1" applyBorder="1" applyAlignment="1">
      <alignment horizontal="center"/>
    </xf>
    <xf numFmtId="0" fontId="14" fillId="31" borderId="10" xfId="0" applyFont="1" applyFill="1" applyBorder="1"/>
    <xf numFmtId="0" fontId="14" fillId="31" borderId="10" xfId="0" applyFont="1" applyFill="1" applyBorder="1" applyAlignment="1">
      <alignment horizontal="right"/>
    </xf>
    <xf numFmtId="0" fontId="12" fillId="31" borderId="10" xfId="3" applyNumberFormat="1" applyFont="1" applyFill="1" applyBorder="1" applyAlignment="1">
      <alignment horizontal="center"/>
    </xf>
    <xf numFmtId="0" fontId="14" fillId="0" borderId="0" xfId="0" applyFont="1" applyAlignment="1">
      <alignment horizontal="right"/>
    </xf>
    <xf numFmtId="188" fontId="94" fillId="0" borderId="0" xfId="0" applyNumberFormat="1" applyFont="1" applyBorder="1"/>
    <xf numFmtId="188" fontId="94" fillId="5" borderId="0" xfId="0" applyNumberFormat="1" applyFont="1" applyFill="1" applyBorder="1"/>
    <xf numFmtId="188" fontId="94" fillId="5" borderId="0" xfId="0" applyNumberFormat="1" applyFont="1" applyFill="1" applyBorder="1" applyAlignment="1">
      <alignment horizontal="right"/>
    </xf>
    <xf numFmtId="188" fontId="12" fillId="0" borderId="0" xfId="0" applyNumberFormat="1" applyFont="1" applyAlignment="1">
      <alignment horizontal="right"/>
    </xf>
    <xf numFmtId="188" fontId="12" fillId="0" borderId="0" xfId="0" applyNumberFormat="1" applyFont="1"/>
    <xf numFmtId="0" fontId="14" fillId="0" borderId="36" xfId="0" applyFont="1" applyFill="1" applyBorder="1" applyAlignment="1">
      <alignment horizontal="center" vertical="top"/>
    </xf>
    <xf numFmtId="188" fontId="14" fillId="0" borderId="36" xfId="0" applyNumberFormat="1" applyFont="1" applyFill="1" applyBorder="1" applyAlignment="1">
      <alignment vertical="top" wrapText="1"/>
    </xf>
    <xf numFmtId="188" fontId="12" fillId="0" borderId="36" xfId="0" applyNumberFormat="1" applyFont="1" applyFill="1" applyBorder="1" applyAlignment="1">
      <alignment horizontal="right" vertical="top"/>
    </xf>
    <xf numFmtId="188" fontId="12" fillId="27" borderId="36" xfId="0" applyNumberFormat="1" applyFont="1" applyFill="1" applyBorder="1" applyAlignment="1">
      <alignment horizontal="right" vertical="top"/>
    </xf>
    <xf numFmtId="188" fontId="12" fillId="0" borderId="0" xfId="0" applyNumberFormat="1" applyFont="1" applyAlignment="1">
      <alignment horizontal="right" vertical="top"/>
    </xf>
    <xf numFmtId="188" fontId="12" fillId="0" borderId="0" xfId="0" applyNumberFormat="1" applyFont="1" applyAlignment="1">
      <alignment vertical="top"/>
    </xf>
    <xf numFmtId="43" fontId="14" fillId="0" borderId="0" xfId="3" applyFont="1" applyAlignment="1">
      <alignment vertical="top"/>
    </xf>
    <xf numFmtId="188" fontId="12" fillId="15" borderId="36" xfId="0" applyNumberFormat="1" applyFont="1" applyFill="1" applyBorder="1"/>
    <xf numFmtId="188" fontId="91" fillId="15" borderId="36" xfId="0" applyNumberFormat="1" applyFont="1" applyFill="1" applyBorder="1" applyAlignment="1">
      <alignment horizontal="right" vertical="top"/>
    </xf>
    <xf numFmtId="188" fontId="91" fillId="27" borderId="36" xfId="0" applyNumberFormat="1" applyFont="1" applyFill="1" applyBorder="1" applyAlignment="1">
      <alignment horizontal="center" vertical="top"/>
    </xf>
    <xf numFmtId="0" fontId="42" fillId="0" borderId="0" xfId="0" applyFont="1"/>
    <xf numFmtId="0" fontId="14" fillId="0" borderId="0" xfId="3" applyNumberFormat="1" applyFont="1" applyAlignment="1">
      <alignment horizontal="right"/>
    </xf>
    <xf numFmtId="188" fontId="14" fillId="0" borderId="0" xfId="3" applyNumberFormat="1" applyFont="1"/>
    <xf numFmtId="188" fontId="14" fillId="0" borderId="0" xfId="3" applyNumberFormat="1" applyFont="1" applyAlignment="1">
      <alignment horizontal="right"/>
    </xf>
    <xf numFmtId="4" fontId="42" fillId="0" borderId="36" xfId="3" applyNumberFormat="1" applyFont="1" applyBorder="1" applyAlignment="1">
      <alignment horizontal="right"/>
    </xf>
    <xf numFmtId="188" fontId="42" fillId="0" borderId="36" xfId="3" applyNumberFormat="1" applyFont="1" applyBorder="1" applyAlignment="1">
      <alignment horizontal="right"/>
    </xf>
    <xf numFmtId="0" fontId="12" fillId="14" borderId="36" xfId="0" applyFont="1" applyFill="1" applyBorder="1" applyAlignment="1">
      <alignment vertical="center"/>
    </xf>
    <xf numFmtId="43" fontId="12" fillId="14" borderId="36" xfId="3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14" fillId="0" borderId="0" xfId="0" applyFont="1" applyBorder="1"/>
    <xf numFmtId="0" fontId="12" fillId="0" borderId="0" xfId="0" applyFont="1" applyAlignment="1">
      <alignment horizontal="right" vertical="center"/>
    </xf>
    <xf numFmtId="0" fontId="92" fillId="0" borderId="10" xfId="0" applyFont="1" applyBorder="1" applyAlignment="1">
      <alignment vertical="top"/>
    </xf>
    <xf numFmtId="0" fontId="92" fillId="0" borderId="0" xfId="0" applyFont="1" applyBorder="1" applyAlignment="1">
      <alignment vertical="top"/>
    </xf>
    <xf numFmtId="0" fontId="92" fillId="0" borderId="0" xfId="0" applyFont="1" applyBorder="1" applyAlignment="1">
      <alignment horizontal="right" vertical="top"/>
    </xf>
    <xf numFmtId="0" fontId="92" fillId="0" borderId="36" xfId="0" applyFont="1" applyBorder="1" applyAlignment="1"/>
    <xf numFmtId="0" fontId="92" fillId="0" borderId="0" xfId="0" applyFont="1" applyBorder="1" applyAlignment="1"/>
    <xf numFmtId="40" fontId="92" fillId="0" borderId="0" xfId="0" applyNumberFormat="1" applyFont="1" applyBorder="1" applyAlignment="1"/>
    <xf numFmtId="0" fontId="92" fillId="0" borderId="0" xfId="0" applyFont="1" applyBorder="1" applyAlignment="1">
      <alignment horizontal="right"/>
    </xf>
    <xf numFmtId="0" fontId="89" fillId="14" borderId="31" xfId="0" applyFont="1" applyFill="1" applyBorder="1" applyAlignment="1">
      <alignment horizontal="center"/>
    </xf>
    <xf numFmtId="188" fontId="89" fillId="14" borderId="31" xfId="0" applyNumberFormat="1" applyFont="1" applyFill="1" applyBorder="1" applyAlignment="1"/>
    <xf numFmtId="0" fontId="14" fillId="14" borderId="36" xfId="0" applyFont="1" applyFill="1" applyBorder="1"/>
    <xf numFmtId="0" fontId="27" fillId="0" borderId="10" xfId="1" applyFont="1" applyBorder="1" applyAlignment="1"/>
    <xf numFmtId="188" fontId="14" fillId="14" borderId="10" xfId="3" applyNumberFormat="1" applyFont="1" applyFill="1" applyBorder="1"/>
    <xf numFmtId="0" fontId="27" fillId="0" borderId="0" xfId="1" applyFont="1" applyBorder="1" applyAlignment="1"/>
    <xf numFmtId="0" fontId="27" fillId="0" borderId="0" xfId="1" applyFont="1" applyBorder="1" applyAlignment="1">
      <alignment horizontal="right"/>
    </xf>
    <xf numFmtId="0" fontId="27" fillId="0" borderId="2" xfId="1" applyFont="1" applyBorder="1" applyAlignment="1"/>
    <xf numFmtId="188" fontId="14" fillId="14" borderId="2" xfId="3" applyNumberFormat="1" applyFont="1" applyFill="1" applyBorder="1"/>
    <xf numFmtId="188" fontId="14" fillId="14" borderId="31" xfId="3" applyNumberFormat="1" applyFont="1" applyFill="1" applyBorder="1"/>
    <xf numFmtId="0" fontId="14" fillId="0" borderId="0" xfId="0" applyFont="1" applyAlignment="1">
      <alignment horizontal="left" vertical="center"/>
    </xf>
    <xf numFmtId="0" fontId="12" fillId="0" borderId="10" xfId="0" applyFont="1" applyBorder="1" applyAlignment="1"/>
    <xf numFmtId="43" fontId="12" fillId="14" borderId="10" xfId="3" applyFont="1" applyFill="1" applyBorder="1" applyAlignment="1">
      <alignment horizontal="center" vertical="center" wrapText="1"/>
    </xf>
    <xf numFmtId="0" fontId="95" fillId="0" borderId="0" xfId="0" applyFont="1" applyBorder="1" applyAlignment="1"/>
    <xf numFmtId="0" fontId="95" fillId="0" borderId="0" xfId="0" applyFont="1" applyBorder="1" applyAlignment="1">
      <alignment horizontal="right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right" vertical="center"/>
    </xf>
    <xf numFmtId="0" fontId="12" fillId="14" borderId="36" xfId="0" applyFont="1" applyFill="1" applyBorder="1"/>
    <xf numFmtId="43" fontId="12" fillId="14" borderId="10" xfId="3" applyFont="1" applyFill="1" applyBorder="1" applyAlignment="1">
      <alignment horizontal="center"/>
    </xf>
    <xf numFmtId="0" fontId="95" fillId="0" borderId="0" xfId="0" applyFont="1" applyFill="1" applyBorder="1" applyAlignment="1"/>
    <xf numFmtId="0" fontId="95" fillId="0" borderId="0" xfId="0" applyFont="1" applyFill="1" applyBorder="1" applyAlignment="1">
      <alignment horizontal="right"/>
    </xf>
    <xf numFmtId="43" fontId="14" fillId="0" borderId="0" xfId="3" applyFont="1" applyFill="1" applyBorder="1"/>
    <xf numFmtId="0" fontId="14" fillId="0" borderId="0" xfId="0" applyFont="1" applyFill="1" applyBorder="1" applyAlignment="1">
      <alignment horizontal="right"/>
    </xf>
    <xf numFmtId="0" fontId="14" fillId="0" borderId="2" xfId="0" applyFont="1" applyBorder="1" applyAlignment="1"/>
    <xf numFmtId="0" fontId="14" fillId="0" borderId="0" xfId="0" applyFont="1" applyFill="1" applyBorder="1" applyAlignment="1"/>
    <xf numFmtId="0" fontId="89" fillId="0" borderId="0" xfId="0" applyFont="1" applyFill="1" applyBorder="1" applyAlignment="1"/>
    <xf numFmtId="0" fontId="89" fillId="0" borderId="0" xfId="0" applyFont="1" applyFill="1" applyBorder="1" applyAlignment="1">
      <alignment horizontal="right"/>
    </xf>
    <xf numFmtId="0" fontId="12" fillId="0" borderId="36" xfId="0" applyFont="1" applyBorder="1"/>
    <xf numFmtId="43" fontId="12" fillId="14" borderId="36" xfId="3" applyFont="1" applyFill="1" applyBorder="1" applyAlignment="1">
      <alignment horizontal="center" vertical="center"/>
    </xf>
    <xf numFmtId="0" fontId="14" fillId="0" borderId="0" xfId="0" applyFont="1" applyFill="1" applyBorder="1"/>
    <xf numFmtId="0" fontId="12" fillId="0" borderId="0" xfId="0" applyFont="1" applyFill="1" applyBorder="1" applyAlignment="1">
      <alignment horizontal="right"/>
    </xf>
    <xf numFmtId="0" fontId="14" fillId="27" borderId="10" xfId="0" applyFont="1" applyFill="1" applyBorder="1" applyAlignment="1"/>
    <xf numFmtId="188" fontId="14" fillId="27" borderId="10" xfId="3" applyNumberFormat="1" applyFont="1" applyFill="1" applyBorder="1"/>
    <xf numFmtId="0" fontId="14" fillId="27" borderId="2" xfId="0" applyFont="1" applyFill="1" applyBorder="1" applyAlignment="1">
      <alignment horizontal="left"/>
    </xf>
    <xf numFmtId="188" fontId="14" fillId="27" borderId="2" xfId="3" applyNumberFormat="1" applyFont="1" applyFill="1" applyBorder="1"/>
    <xf numFmtId="0" fontId="14" fillId="0" borderId="0" xfId="0" applyFont="1" applyFill="1" applyBorder="1" applyAlignment="1">
      <alignment horizontal="left"/>
    </xf>
    <xf numFmtId="0" fontId="14" fillId="0" borderId="36" xfId="0" applyFont="1" applyFill="1" applyBorder="1" applyAlignment="1">
      <alignment horizontal="left"/>
    </xf>
    <xf numFmtId="188" fontId="14" fillId="0" borderId="37" xfId="3" applyNumberFormat="1" applyFont="1" applyFill="1" applyBorder="1"/>
    <xf numFmtId="0" fontId="12" fillId="0" borderId="0" xfId="0" applyFont="1" applyFill="1" applyBorder="1"/>
    <xf numFmtId="0" fontId="92" fillId="0" borderId="10" xfId="0" applyFont="1" applyBorder="1" applyAlignment="1">
      <alignment horizontal="left" indent="1"/>
    </xf>
    <xf numFmtId="0" fontId="92" fillId="0" borderId="0" xfId="0" applyFont="1" applyFill="1" applyBorder="1" applyAlignment="1"/>
    <xf numFmtId="0" fontId="92" fillId="0" borderId="0" xfId="0" applyFont="1" applyFill="1" applyBorder="1" applyAlignment="1">
      <alignment horizontal="right"/>
    </xf>
    <xf numFmtId="0" fontId="14" fillId="0" borderId="2" xfId="0" applyFont="1" applyBorder="1" applyAlignment="1">
      <alignment horizontal="left" indent="1"/>
    </xf>
    <xf numFmtId="0" fontId="14" fillId="0" borderId="2" xfId="0" applyFont="1" applyBorder="1" applyAlignment="1">
      <alignment horizontal="left" vertical="top" wrapText="1" indent="1"/>
    </xf>
    <xf numFmtId="0" fontId="14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right" vertical="top" wrapText="1"/>
    </xf>
  </cellXfs>
  <cellStyles count="20">
    <cellStyle name="Normal 2" xfId="4" xr:uid="{00000000-0005-0000-0000-000002000000}"/>
    <cellStyle name="Normal 2 17" xfId="16" xr:uid="{00000000-0005-0000-0000-000003000000}"/>
    <cellStyle name="Normal 2 2" xfId="19" xr:uid="{00000000-0005-0000-0000-000004000000}"/>
    <cellStyle name="Normal_Sheet2" xfId="1" xr:uid="{00000000-0005-0000-0000-000005000000}"/>
    <cellStyle name="Normal_Sheet4" xfId="2" xr:uid="{00000000-0005-0000-0000-000006000000}"/>
    <cellStyle name="Normal_Sheet7" xfId="5" xr:uid="{00000000-0005-0000-0000-000007000000}"/>
    <cellStyle name="จุลภาค" xfId="3" builtinId="3"/>
    <cellStyle name="จุลภาค 2" xfId="10" xr:uid="{00000000-0005-0000-0000-000008000000}"/>
    <cellStyle name="จุลภาค 2 2" xfId="12" xr:uid="{00000000-0005-0000-0000-000009000000}"/>
    <cellStyle name="จุลภาค 3" xfId="14" xr:uid="{00000000-0005-0000-0000-00000A000000}"/>
    <cellStyle name="ปกติ" xfId="0" builtinId="0"/>
    <cellStyle name="ปกติ 2" xfId="7" xr:uid="{00000000-0005-0000-0000-00000B000000}"/>
    <cellStyle name="ปกติ 2 2" xfId="11" xr:uid="{00000000-0005-0000-0000-00000C000000}"/>
    <cellStyle name="ปกติ 2 2 2" xfId="18" xr:uid="{00000000-0005-0000-0000-00000D000000}"/>
    <cellStyle name="ปกติ 3" xfId="9" xr:uid="{00000000-0005-0000-0000-00000E000000}"/>
    <cellStyle name="ปกติ 4" xfId="13" xr:uid="{00000000-0005-0000-0000-00000F000000}"/>
    <cellStyle name="ปกติ_Sheet1" xfId="6" xr:uid="{00000000-0005-0000-0000-000010000000}"/>
    <cellStyle name="ปกติ_Sheet1 2" xfId="8" xr:uid="{00000000-0005-0000-0000-000011000000}"/>
    <cellStyle name="ปกติ_Sheet7" xfId="17" xr:uid="{00000000-0005-0000-0000-000012000000}"/>
    <cellStyle name="เปอร์เซ็นต์ 2" xfId="15" xr:uid="{00000000-0005-0000-0000-000013000000}"/>
  </cellStyles>
  <dxfs count="3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99"/>
      <color rgb="FFCCFFCC"/>
      <color rgb="FFCCFF66"/>
      <color rgb="FF99FF99"/>
      <color rgb="FFFF0066"/>
      <color rgb="FF00FF00"/>
      <color rgb="FFFF9999"/>
      <color rgb="FF66FF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125"/>
  <sheetViews>
    <sheetView topLeftCell="A81" zoomScale="110" zoomScaleNormal="110" workbookViewId="0">
      <selection activeCell="A92" sqref="A92"/>
    </sheetView>
  </sheetViews>
  <sheetFormatPr defaultColWidth="9" defaultRowHeight="15" x14ac:dyDescent="0.25"/>
  <cols>
    <col min="1" max="1" width="101.25" style="200" customWidth="1"/>
    <col min="2" max="16384" width="9" style="4"/>
  </cols>
  <sheetData>
    <row r="1" spans="1:1" ht="24" customHeight="1" x14ac:dyDescent="0.35">
      <c r="A1" s="195" t="s">
        <v>729</v>
      </c>
    </row>
    <row r="2" spans="1:1" ht="21" x14ac:dyDescent="0.25">
      <c r="A2" s="428" t="s">
        <v>6354</v>
      </c>
    </row>
    <row r="3" spans="1:1" ht="21" x14ac:dyDescent="0.25">
      <c r="A3" s="196" t="s">
        <v>6442</v>
      </c>
    </row>
    <row r="4" spans="1:1" ht="21" x14ac:dyDescent="0.25">
      <c r="A4" s="196" t="s">
        <v>6423</v>
      </c>
    </row>
    <row r="5" spans="1:1" ht="21" x14ac:dyDescent="0.25">
      <c r="A5" s="196" t="s">
        <v>6424</v>
      </c>
    </row>
    <row r="6" spans="1:1" ht="21" x14ac:dyDescent="0.25">
      <c r="A6" s="196" t="s">
        <v>6443</v>
      </c>
    </row>
    <row r="7" spans="1:1" ht="21" x14ac:dyDescent="0.25">
      <c r="A7" s="196" t="s">
        <v>6425</v>
      </c>
    </row>
    <row r="8" spans="1:1" ht="21" x14ac:dyDescent="0.25">
      <c r="A8" s="196" t="s">
        <v>6426</v>
      </c>
    </row>
    <row r="9" spans="1:1" ht="21" x14ac:dyDescent="0.25">
      <c r="A9" s="196" t="s">
        <v>6427</v>
      </c>
    </row>
    <row r="10" spans="1:1" ht="21" x14ac:dyDescent="0.25">
      <c r="A10" s="196" t="s">
        <v>6428</v>
      </c>
    </row>
    <row r="11" spans="1:1" ht="21" x14ac:dyDescent="0.25">
      <c r="A11" s="196" t="s">
        <v>6429</v>
      </c>
    </row>
    <row r="12" spans="1:1" ht="21" x14ac:dyDescent="0.25">
      <c r="A12" s="196" t="s">
        <v>6430</v>
      </c>
    </row>
    <row r="13" spans="1:1" ht="21" x14ac:dyDescent="0.25">
      <c r="A13" s="196" t="s">
        <v>6431</v>
      </c>
    </row>
    <row r="14" spans="1:1" ht="21" x14ac:dyDescent="0.25">
      <c r="A14" s="196" t="s">
        <v>6432</v>
      </c>
    </row>
    <row r="15" spans="1:1" ht="21" x14ac:dyDescent="0.25">
      <c r="A15" s="196" t="s">
        <v>6437</v>
      </c>
    </row>
    <row r="16" spans="1:1" ht="21" x14ac:dyDescent="0.25">
      <c r="A16" s="196" t="s">
        <v>6433</v>
      </c>
    </row>
    <row r="17" spans="1:1" ht="21" x14ac:dyDescent="0.35">
      <c r="A17" s="202" t="s">
        <v>2303</v>
      </c>
    </row>
    <row r="18" spans="1:1" ht="21" x14ac:dyDescent="0.35">
      <c r="A18" s="201" t="s">
        <v>2304</v>
      </c>
    </row>
    <row r="19" spans="1:1" ht="21" x14ac:dyDescent="0.35">
      <c r="A19" s="201" t="s">
        <v>2308</v>
      </c>
    </row>
    <row r="20" spans="1:1" ht="21.6" customHeight="1" x14ac:dyDescent="0.35">
      <c r="A20" s="201" t="s">
        <v>2306</v>
      </c>
    </row>
    <row r="21" spans="1:1" ht="21" customHeight="1" x14ac:dyDescent="0.35">
      <c r="A21" s="201" t="s">
        <v>2305</v>
      </c>
    </row>
    <row r="22" spans="1:1" ht="21.6" customHeight="1" x14ac:dyDescent="0.35">
      <c r="A22" s="201" t="s">
        <v>2307</v>
      </c>
    </row>
    <row r="23" spans="1:1" ht="21" customHeight="1" x14ac:dyDescent="0.35">
      <c r="A23" s="201" t="s">
        <v>6378</v>
      </c>
    </row>
    <row r="24" spans="1:1" ht="21" x14ac:dyDescent="0.35">
      <c r="A24" s="201" t="s">
        <v>6193</v>
      </c>
    </row>
    <row r="25" spans="1:1" ht="21" x14ac:dyDescent="0.35">
      <c r="A25" s="201" t="s">
        <v>6434</v>
      </c>
    </row>
    <row r="26" spans="1:1" ht="21" x14ac:dyDescent="0.35">
      <c r="A26" s="201" t="s">
        <v>6194</v>
      </c>
    </row>
    <row r="27" spans="1:1" ht="21" x14ac:dyDescent="0.35">
      <c r="A27" s="201" t="s">
        <v>6412</v>
      </c>
    </row>
    <row r="28" spans="1:1" ht="21" x14ac:dyDescent="0.35">
      <c r="A28" s="201" t="s">
        <v>2309</v>
      </c>
    </row>
    <row r="29" spans="1:1" ht="18.75" x14ac:dyDescent="0.3">
      <c r="A29" s="197"/>
    </row>
    <row r="30" spans="1:1" ht="21" x14ac:dyDescent="0.35">
      <c r="A30" s="201" t="s">
        <v>6195</v>
      </c>
    </row>
    <row r="31" spans="1:1" ht="21" x14ac:dyDescent="0.35">
      <c r="A31" s="201" t="s">
        <v>2391</v>
      </c>
    </row>
    <row r="32" spans="1:1" ht="21" x14ac:dyDescent="0.35">
      <c r="A32" s="201" t="s">
        <v>2310</v>
      </c>
    </row>
    <row r="33" spans="1:1" ht="21" x14ac:dyDescent="0.35">
      <c r="A33" s="201" t="s">
        <v>2394</v>
      </c>
    </row>
    <row r="34" spans="1:1" ht="21" x14ac:dyDescent="0.35">
      <c r="A34" s="201" t="s">
        <v>6379</v>
      </c>
    </row>
    <row r="35" spans="1:1" ht="21" x14ac:dyDescent="0.35">
      <c r="A35" s="201" t="s">
        <v>6435</v>
      </c>
    </row>
    <row r="36" spans="1:1" ht="21" x14ac:dyDescent="0.35">
      <c r="A36" s="201" t="s">
        <v>6380</v>
      </c>
    </row>
    <row r="37" spans="1:1" ht="21" x14ac:dyDescent="0.35">
      <c r="A37" s="201" t="s">
        <v>2311</v>
      </c>
    </row>
    <row r="38" spans="1:1" ht="21" x14ac:dyDescent="0.35">
      <c r="A38" s="201" t="s">
        <v>2312</v>
      </c>
    </row>
    <row r="39" spans="1:1" ht="21" x14ac:dyDescent="0.35">
      <c r="A39" s="201" t="s">
        <v>2395</v>
      </c>
    </row>
    <row r="40" spans="1:1" ht="21" x14ac:dyDescent="0.35">
      <c r="A40" s="201" t="s">
        <v>2313</v>
      </c>
    </row>
    <row r="41" spans="1:1" ht="21" x14ac:dyDescent="0.35">
      <c r="A41" s="201" t="s">
        <v>2315</v>
      </c>
    </row>
    <row r="42" spans="1:1" ht="21" x14ac:dyDescent="0.35">
      <c r="A42" s="201" t="s">
        <v>2316</v>
      </c>
    </row>
    <row r="43" spans="1:1" ht="21" x14ac:dyDescent="0.35">
      <c r="A43" s="201" t="s">
        <v>6381</v>
      </c>
    </row>
    <row r="44" spans="1:1" ht="21" x14ac:dyDescent="0.35">
      <c r="A44" s="202" t="s">
        <v>6382</v>
      </c>
    </row>
    <row r="45" spans="1:1" s="5" customFormat="1" ht="21" x14ac:dyDescent="0.35">
      <c r="A45" s="204" t="s">
        <v>6413</v>
      </c>
    </row>
    <row r="46" spans="1:1" s="5" customFormat="1" ht="21" x14ac:dyDescent="0.35">
      <c r="A46" s="204" t="s">
        <v>6383</v>
      </c>
    </row>
    <row r="47" spans="1:1" s="5" customFormat="1" ht="21" x14ac:dyDescent="0.35">
      <c r="A47" s="204" t="s">
        <v>2317</v>
      </c>
    </row>
    <row r="48" spans="1:1" s="5" customFormat="1" ht="21" x14ac:dyDescent="0.35">
      <c r="A48" s="204" t="s">
        <v>6384</v>
      </c>
    </row>
    <row r="49" spans="1:1" s="5" customFormat="1" ht="21" x14ac:dyDescent="0.35">
      <c r="A49" s="204" t="s">
        <v>6414</v>
      </c>
    </row>
    <row r="50" spans="1:1" s="5" customFormat="1" ht="21" x14ac:dyDescent="0.35">
      <c r="A50" s="204" t="s">
        <v>2323</v>
      </c>
    </row>
    <row r="51" spans="1:1" s="5" customFormat="1" ht="21" x14ac:dyDescent="0.35">
      <c r="A51" s="204" t="s">
        <v>2324</v>
      </c>
    </row>
    <row r="52" spans="1:1" s="5" customFormat="1" ht="21" x14ac:dyDescent="0.35">
      <c r="A52" s="204" t="s">
        <v>6385</v>
      </c>
    </row>
    <row r="53" spans="1:1" s="5" customFormat="1" ht="21" x14ac:dyDescent="0.35">
      <c r="A53" s="204" t="s">
        <v>2319</v>
      </c>
    </row>
    <row r="54" spans="1:1" s="5" customFormat="1" ht="21" x14ac:dyDescent="0.35">
      <c r="A54" s="204" t="s">
        <v>2320</v>
      </c>
    </row>
    <row r="55" spans="1:1" s="5" customFormat="1" ht="21" x14ac:dyDescent="0.35">
      <c r="A55" s="204" t="s">
        <v>6386</v>
      </c>
    </row>
    <row r="56" spans="1:1" s="5" customFormat="1" ht="21" x14ac:dyDescent="0.35">
      <c r="A56" s="204" t="s">
        <v>2321</v>
      </c>
    </row>
    <row r="57" spans="1:1" s="5" customFormat="1" ht="21" x14ac:dyDescent="0.35">
      <c r="A57" s="204" t="s">
        <v>6415</v>
      </c>
    </row>
    <row r="58" spans="1:1" s="5" customFormat="1" ht="21" x14ac:dyDescent="0.35">
      <c r="A58" s="204" t="s">
        <v>6416</v>
      </c>
    </row>
    <row r="59" spans="1:1" s="5" customFormat="1" ht="21" x14ac:dyDescent="0.35">
      <c r="A59" s="204" t="s">
        <v>6417</v>
      </c>
    </row>
    <row r="60" spans="1:1" s="5" customFormat="1" ht="21" x14ac:dyDescent="0.35">
      <c r="A60" s="204" t="s">
        <v>6387</v>
      </c>
    </row>
    <row r="61" spans="1:1" s="5" customFormat="1" ht="21" x14ac:dyDescent="0.35">
      <c r="A61" s="204" t="s">
        <v>6388</v>
      </c>
    </row>
    <row r="62" spans="1:1" s="5" customFormat="1" ht="21" x14ac:dyDescent="0.35">
      <c r="A62" s="204" t="s">
        <v>2325</v>
      </c>
    </row>
    <row r="63" spans="1:1" s="5" customFormat="1" ht="21" x14ac:dyDescent="0.35">
      <c r="A63" s="204" t="s">
        <v>2326</v>
      </c>
    </row>
    <row r="64" spans="1:1" s="5" customFormat="1" ht="21" x14ac:dyDescent="0.35">
      <c r="A64" s="204" t="s">
        <v>6389</v>
      </c>
    </row>
    <row r="65" spans="1:1" s="5" customFormat="1" ht="21" x14ac:dyDescent="0.35">
      <c r="A65" s="204" t="s">
        <v>2327</v>
      </c>
    </row>
    <row r="66" spans="1:1" s="5" customFormat="1" ht="21" x14ac:dyDescent="0.35">
      <c r="A66" s="204" t="s">
        <v>2330</v>
      </c>
    </row>
    <row r="67" spans="1:1" s="5" customFormat="1" ht="21" x14ac:dyDescent="0.35">
      <c r="A67" s="198" t="s">
        <v>2331</v>
      </c>
    </row>
    <row r="68" spans="1:1" s="5" customFormat="1" ht="21" x14ac:dyDescent="0.35">
      <c r="A68" s="198" t="s">
        <v>6418</v>
      </c>
    </row>
    <row r="69" spans="1:1" s="5" customFormat="1" ht="21" x14ac:dyDescent="0.35">
      <c r="A69" s="198" t="s">
        <v>2332</v>
      </c>
    </row>
    <row r="70" spans="1:1" s="5" customFormat="1" ht="21" x14ac:dyDescent="0.35">
      <c r="A70" s="198" t="s">
        <v>6390</v>
      </c>
    </row>
    <row r="71" spans="1:1" s="5" customFormat="1" ht="21" x14ac:dyDescent="0.35">
      <c r="A71" s="199" t="s">
        <v>2333</v>
      </c>
    </row>
    <row r="72" spans="1:1" s="5" customFormat="1" ht="21" x14ac:dyDescent="0.35">
      <c r="A72" s="198" t="s">
        <v>2337</v>
      </c>
    </row>
    <row r="73" spans="1:1" s="5" customFormat="1" ht="21" x14ac:dyDescent="0.35">
      <c r="A73" s="198" t="s">
        <v>6419</v>
      </c>
    </row>
    <row r="74" spans="1:1" ht="21" x14ac:dyDescent="0.35">
      <c r="A74" s="198" t="s">
        <v>6391</v>
      </c>
    </row>
    <row r="75" spans="1:1" s="5" customFormat="1" ht="22.9" customHeight="1" x14ac:dyDescent="0.35">
      <c r="A75" s="199" t="s">
        <v>2335</v>
      </c>
    </row>
    <row r="76" spans="1:1" ht="21" x14ac:dyDescent="0.35">
      <c r="A76" s="198" t="s">
        <v>6420</v>
      </c>
    </row>
    <row r="77" spans="1:1" s="5" customFormat="1" ht="21" x14ac:dyDescent="0.35">
      <c r="A77" s="198" t="s">
        <v>6392</v>
      </c>
    </row>
    <row r="78" spans="1:1" s="5" customFormat="1" ht="21" x14ac:dyDescent="0.35">
      <c r="A78" s="198" t="s">
        <v>6393</v>
      </c>
    </row>
    <row r="79" spans="1:1" s="5" customFormat="1" ht="21" x14ac:dyDescent="0.35">
      <c r="A79" s="198" t="s">
        <v>6421</v>
      </c>
    </row>
    <row r="80" spans="1:1" s="5" customFormat="1" ht="21" x14ac:dyDescent="0.35">
      <c r="A80" s="198" t="s">
        <v>6394</v>
      </c>
    </row>
    <row r="81" spans="1:1" s="5" customFormat="1" ht="21" x14ac:dyDescent="0.35">
      <c r="A81" s="207" t="s">
        <v>6395</v>
      </c>
    </row>
    <row r="82" spans="1:1" s="5" customFormat="1" ht="21" x14ac:dyDescent="0.35">
      <c r="A82" s="198" t="s">
        <v>2345</v>
      </c>
    </row>
    <row r="83" spans="1:1" s="5" customFormat="1" ht="21" x14ac:dyDescent="0.35">
      <c r="A83" s="198" t="s">
        <v>6422</v>
      </c>
    </row>
    <row r="84" spans="1:1" s="5" customFormat="1" ht="21" x14ac:dyDescent="0.35">
      <c r="A84" s="198" t="s">
        <v>6396</v>
      </c>
    </row>
    <row r="85" spans="1:1" s="5" customFormat="1" ht="21" x14ac:dyDescent="0.35">
      <c r="A85" s="198" t="s">
        <v>2341</v>
      </c>
    </row>
    <row r="86" spans="1:1" s="5" customFormat="1" ht="21" x14ac:dyDescent="0.35">
      <c r="A86" s="198" t="s">
        <v>6397</v>
      </c>
    </row>
    <row r="87" spans="1:1" s="5" customFormat="1" ht="21" x14ac:dyDescent="0.35">
      <c r="A87" s="198" t="s">
        <v>6398</v>
      </c>
    </row>
    <row r="88" spans="1:1" ht="21" x14ac:dyDescent="0.35">
      <c r="A88" s="198" t="s">
        <v>6399</v>
      </c>
    </row>
    <row r="89" spans="1:1" ht="21" x14ac:dyDescent="0.35">
      <c r="A89" s="198" t="s">
        <v>2339</v>
      </c>
    </row>
    <row r="90" spans="1:1" ht="21" x14ac:dyDescent="0.35">
      <c r="A90" s="198" t="s">
        <v>2340</v>
      </c>
    </row>
    <row r="91" spans="1:1" ht="21" x14ac:dyDescent="0.35">
      <c r="A91" s="198" t="s">
        <v>2342</v>
      </c>
    </row>
    <row r="92" spans="1:1" ht="21" x14ac:dyDescent="0.35">
      <c r="A92" s="198" t="s">
        <v>6400</v>
      </c>
    </row>
    <row r="93" spans="1:1" ht="21" x14ac:dyDescent="0.35">
      <c r="A93" s="207" t="s">
        <v>6401</v>
      </c>
    </row>
    <row r="94" spans="1:1" ht="21" x14ac:dyDescent="0.35">
      <c r="A94" s="207" t="s">
        <v>2344</v>
      </c>
    </row>
    <row r="95" spans="1:1" ht="21" x14ac:dyDescent="0.35">
      <c r="A95" s="198" t="s">
        <v>2349</v>
      </c>
    </row>
    <row r="96" spans="1:1" ht="21" x14ac:dyDescent="0.35">
      <c r="A96" s="198" t="s">
        <v>6440</v>
      </c>
    </row>
    <row r="97" spans="1:1" ht="21" x14ac:dyDescent="0.35">
      <c r="A97" s="198" t="s">
        <v>6441</v>
      </c>
    </row>
    <row r="98" spans="1:1" ht="21" x14ac:dyDescent="0.35">
      <c r="A98" s="198" t="s">
        <v>2346</v>
      </c>
    </row>
    <row r="99" spans="1:1" ht="21" x14ac:dyDescent="0.35">
      <c r="A99" s="198" t="s">
        <v>2368</v>
      </c>
    </row>
    <row r="100" spans="1:1" ht="21" x14ac:dyDescent="0.35">
      <c r="A100" s="198" t="s">
        <v>6402</v>
      </c>
    </row>
    <row r="101" spans="1:1" ht="21" x14ac:dyDescent="0.35">
      <c r="A101" s="198" t="s">
        <v>2347</v>
      </c>
    </row>
    <row r="102" spans="1:1" ht="21" x14ac:dyDescent="0.35">
      <c r="A102" s="198" t="s">
        <v>2369</v>
      </c>
    </row>
    <row r="103" spans="1:1" ht="21" x14ac:dyDescent="0.35">
      <c r="A103" s="198" t="s">
        <v>2372</v>
      </c>
    </row>
    <row r="104" spans="1:1" ht="21" x14ac:dyDescent="0.35">
      <c r="A104" s="198" t="s">
        <v>2370</v>
      </c>
    </row>
    <row r="105" spans="1:1" ht="21" x14ac:dyDescent="0.35">
      <c r="A105" s="198" t="s">
        <v>2373</v>
      </c>
    </row>
    <row r="106" spans="1:1" ht="21" x14ac:dyDescent="0.35">
      <c r="A106" s="198" t="s">
        <v>2371</v>
      </c>
    </row>
    <row r="107" spans="1:1" ht="21" x14ac:dyDescent="0.35">
      <c r="A107" s="198" t="s">
        <v>2351</v>
      </c>
    </row>
    <row r="108" spans="1:1" ht="21" x14ac:dyDescent="0.35">
      <c r="A108" s="198" t="s">
        <v>2353</v>
      </c>
    </row>
    <row r="109" spans="1:1" ht="21" x14ac:dyDescent="0.35">
      <c r="A109" s="198" t="s">
        <v>2352</v>
      </c>
    </row>
    <row r="110" spans="1:1" ht="21" x14ac:dyDescent="0.35">
      <c r="A110" s="198" t="s">
        <v>2354</v>
      </c>
    </row>
    <row r="111" spans="1:1" ht="21" x14ac:dyDescent="0.35">
      <c r="A111" s="198" t="s">
        <v>2357</v>
      </c>
    </row>
    <row r="112" spans="1:1" ht="21" x14ac:dyDescent="0.35">
      <c r="A112" s="198" t="s">
        <v>2358</v>
      </c>
    </row>
    <row r="113" spans="1:1" ht="21" x14ac:dyDescent="0.35">
      <c r="A113" s="198" t="s">
        <v>2359</v>
      </c>
    </row>
    <row r="114" spans="1:1" ht="21" x14ac:dyDescent="0.35">
      <c r="A114" s="198" t="s">
        <v>2360</v>
      </c>
    </row>
    <row r="115" spans="1:1" ht="21" x14ac:dyDescent="0.35">
      <c r="A115" s="198" t="s">
        <v>2361</v>
      </c>
    </row>
    <row r="116" spans="1:1" ht="21" x14ac:dyDescent="0.35">
      <c r="A116" s="198" t="s">
        <v>2362</v>
      </c>
    </row>
    <row r="117" spans="1:1" ht="21" x14ac:dyDescent="0.35">
      <c r="A117" s="198" t="s">
        <v>2363</v>
      </c>
    </row>
    <row r="118" spans="1:1" ht="21" x14ac:dyDescent="0.35">
      <c r="A118" s="198" t="s">
        <v>2364</v>
      </c>
    </row>
    <row r="119" spans="1:1" ht="21" x14ac:dyDescent="0.35">
      <c r="A119" s="198" t="s">
        <v>2365</v>
      </c>
    </row>
    <row r="120" spans="1:1" ht="21" x14ac:dyDescent="0.35">
      <c r="A120" s="198" t="s">
        <v>2367</v>
      </c>
    </row>
    <row r="121" spans="1:1" ht="23.25" x14ac:dyDescent="0.35">
      <c r="A121" s="195" t="s">
        <v>6352</v>
      </c>
    </row>
    <row r="122" spans="1:1" ht="21" x14ac:dyDescent="0.35">
      <c r="A122" s="198"/>
    </row>
    <row r="123" spans="1:1" ht="21" x14ac:dyDescent="0.35">
      <c r="A123" s="198"/>
    </row>
    <row r="124" spans="1:1" ht="21" x14ac:dyDescent="0.35">
      <c r="A124" s="198"/>
    </row>
    <row r="125" spans="1:1" ht="21" x14ac:dyDescent="0.35">
      <c r="A125" s="198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AC22"/>
  <sheetViews>
    <sheetView tabSelected="1" zoomScale="90" zoomScaleNormal="9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F13" sqref="F13"/>
    </sheetView>
  </sheetViews>
  <sheetFormatPr defaultColWidth="9.125" defaultRowHeight="42" customHeight="1" x14ac:dyDescent="0.2"/>
  <cols>
    <col min="1" max="1" width="19.375" style="219" customWidth="1"/>
    <col min="2" max="2" width="50" style="88" customWidth="1"/>
    <col min="3" max="3" width="20.75" style="641" customWidth="1"/>
    <col min="4" max="4" width="18.125" style="86" bestFit="1" customWidth="1"/>
    <col min="5" max="5" width="18" style="86" bestFit="1" customWidth="1"/>
    <col min="6" max="6" width="16.75" style="86" bestFit="1" customWidth="1"/>
    <col min="7" max="7" width="18" style="86" customWidth="1"/>
    <col min="8" max="8" width="17.75" style="86" bestFit="1" customWidth="1"/>
    <col min="9" max="9" width="19.375" style="86" customWidth="1"/>
    <col min="10" max="10" width="25.625" style="86" customWidth="1"/>
    <col min="11" max="11" width="15.75" style="86" bestFit="1" customWidth="1"/>
    <col min="12" max="12" width="14.875" style="86" customWidth="1"/>
    <col min="13" max="13" width="17.75" style="86" bestFit="1" customWidth="1"/>
    <col min="14" max="14" width="22.75" style="86" customWidth="1"/>
    <col min="15" max="15" width="20.25" style="86" customWidth="1"/>
    <col min="16" max="16" width="19.875" style="86" customWidth="1"/>
    <col min="17" max="17" width="23" style="86" customWidth="1"/>
    <col min="18" max="18" width="13.625" style="86" customWidth="1"/>
    <col min="19" max="19" width="52" style="86" customWidth="1"/>
    <col min="20" max="23" width="9.125" style="86"/>
    <col min="24" max="24" width="6.375" style="631" hidden="1" customWidth="1"/>
    <col min="25" max="25" width="11.875" style="631" hidden="1" customWidth="1"/>
    <col min="26" max="26" width="12.375" style="631" hidden="1" customWidth="1"/>
    <col min="27" max="27" width="14" style="631" hidden="1" customWidth="1"/>
    <col min="28" max="28" width="72.375" style="631" hidden="1" customWidth="1"/>
    <col min="29" max="29" width="9.125" style="86" hidden="1" customWidth="1"/>
    <col min="30" max="16384" width="9.125" style="86"/>
  </cols>
  <sheetData>
    <row r="1" spans="1:28" s="92" customFormat="1" ht="21" x14ac:dyDescent="0.35">
      <c r="A1" s="773" t="s">
        <v>4197</v>
      </c>
      <c r="B1" s="773"/>
      <c r="C1" s="773"/>
      <c r="D1" s="559"/>
      <c r="E1" s="559"/>
      <c r="F1" s="559"/>
      <c r="G1" s="559"/>
      <c r="J1" s="630"/>
    </row>
    <row r="2" spans="1:28" ht="42" customHeight="1" x14ac:dyDescent="0.2">
      <c r="A2" s="570" t="s">
        <v>2296</v>
      </c>
      <c r="B2" s="642" t="s">
        <v>2297</v>
      </c>
      <c r="C2" s="571" t="s">
        <v>2298</v>
      </c>
    </row>
    <row r="3" spans="1:28" ht="27.75" customHeight="1" x14ac:dyDescent="0.2">
      <c r="A3" s="572" t="s">
        <v>1069</v>
      </c>
      <c r="B3" s="573" t="s">
        <v>6196</v>
      </c>
      <c r="C3" s="632">
        <f>SUM('1.Planfin2564'!I35)</f>
        <v>88021539.840000004</v>
      </c>
      <c r="D3" s="145"/>
      <c r="X3" s="48"/>
      <c r="Y3" s="456" t="s">
        <v>1098</v>
      </c>
      <c r="Z3" s="633" t="s">
        <v>1106</v>
      </c>
      <c r="AA3" s="633" t="s">
        <v>1107</v>
      </c>
      <c r="AB3" s="770"/>
    </row>
    <row r="4" spans="1:28" ht="42" customHeight="1" thickBot="1" x14ac:dyDescent="0.25">
      <c r="A4" s="572" t="s">
        <v>1079</v>
      </c>
      <c r="B4" s="573" t="s">
        <v>6197</v>
      </c>
      <c r="C4" s="632">
        <f>SUM('1.Planfin2564'!I36)</f>
        <v>83793229.080000013</v>
      </c>
      <c r="D4" s="145"/>
      <c r="X4" s="49"/>
      <c r="Y4" s="49"/>
      <c r="Z4" s="457" t="s">
        <v>1099</v>
      </c>
      <c r="AA4" s="49"/>
      <c r="AB4" s="771"/>
    </row>
    <row r="5" spans="1:28" ht="42" customHeight="1" thickTop="1" thickBot="1" x14ac:dyDescent="0.25">
      <c r="A5" s="572" t="s">
        <v>1071</v>
      </c>
      <c r="B5" s="573" t="s">
        <v>1238</v>
      </c>
      <c r="C5" s="577">
        <f>SUM(C3-C4)</f>
        <v>4228310.7599999905</v>
      </c>
      <c r="D5" s="145"/>
      <c r="X5" s="146">
        <v>1</v>
      </c>
      <c r="Y5" s="146" t="s">
        <v>1100</v>
      </c>
      <c r="Z5" s="146" t="s">
        <v>1101</v>
      </c>
      <c r="AA5" s="146" t="s">
        <v>1077</v>
      </c>
      <c r="AB5" s="634" t="s">
        <v>1102</v>
      </c>
    </row>
    <row r="6" spans="1:28" ht="21.75" thickBot="1" x14ac:dyDescent="0.25">
      <c r="A6" s="572" t="s">
        <v>1072</v>
      </c>
      <c r="B6" s="573" t="s">
        <v>677</v>
      </c>
      <c r="C6" s="574" t="str">
        <f>IF(C5&gt;0,"เกินดุล",IF(C5=0,"สมดุล","ขาดดุล"))</f>
        <v>เกินดุล</v>
      </c>
      <c r="D6" s="145"/>
      <c r="X6" s="147">
        <v>2</v>
      </c>
      <c r="Y6" s="147" t="s">
        <v>1100</v>
      </c>
      <c r="Z6" s="147" t="s">
        <v>1101</v>
      </c>
      <c r="AA6" s="148" t="s">
        <v>1078</v>
      </c>
      <c r="AB6" s="635" t="s">
        <v>1103</v>
      </c>
    </row>
    <row r="7" spans="1:28" ht="21.75" thickBot="1" x14ac:dyDescent="0.25">
      <c r="A7" s="572" t="s">
        <v>1080</v>
      </c>
      <c r="B7" s="573" t="s">
        <v>1074</v>
      </c>
      <c r="C7" s="577">
        <f>IF(C5&lt;=0,0,ROUNDUP((C5*20%),2))</f>
        <v>845662.16</v>
      </c>
      <c r="D7" s="145"/>
      <c r="X7" s="149">
        <v>3</v>
      </c>
      <c r="Y7" s="149" t="s">
        <v>1100</v>
      </c>
      <c r="Z7" s="149" t="s">
        <v>1108</v>
      </c>
      <c r="AA7" s="149" t="s">
        <v>1077</v>
      </c>
      <c r="AB7" s="636" t="s">
        <v>1110</v>
      </c>
    </row>
    <row r="8" spans="1:28" ht="21.75" thickBot="1" x14ac:dyDescent="0.25">
      <c r="A8" s="572" t="s">
        <v>1068</v>
      </c>
      <c r="B8" s="573" t="s">
        <v>6217</v>
      </c>
      <c r="C8" s="577">
        <f>SUM('1.Planfin2564'!C94,'1.Planfin2564'!C97)</f>
        <v>761220.56</v>
      </c>
      <c r="D8" s="145"/>
      <c r="X8" s="150">
        <v>4</v>
      </c>
      <c r="Y8" s="150" t="s">
        <v>1100</v>
      </c>
      <c r="Z8" s="150" t="s">
        <v>1108</v>
      </c>
      <c r="AA8" s="151" t="s">
        <v>1078</v>
      </c>
      <c r="AB8" s="637" t="s">
        <v>1114</v>
      </c>
    </row>
    <row r="9" spans="1:28" ht="21.75" thickBot="1" x14ac:dyDescent="0.25">
      <c r="A9" s="572" t="s">
        <v>1241</v>
      </c>
      <c r="B9" s="573" t="s">
        <v>2379</v>
      </c>
      <c r="C9" s="577">
        <f>IF(C5=0,0,(C8/C5)*100)</f>
        <v>18.002947351958628</v>
      </c>
      <c r="D9" s="145"/>
      <c r="X9" s="152">
        <v>5</v>
      </c>
      <c r="Y9" s="153" t="s">
        <v>1078</v>
      </c>
      <c r="Z9" s="153" t="s">
        <v>1109</v>
      </c>
      <c r="AA9" s="152" t="s">
        <v>1077</v>
      </c>
      <c r="AB9" s="638" t="s">
        <v>1104</v>
      </c>
    </row>
    <row r="10" spans="1:28" ht="21.75" thickBot="1" x14ac:dyDescent="0.25">
      <c r="A10" s="772" t="s">
        <v>1242</v>
      </c>
      <c r="B10" s="573" t="s">
        <v>1245</v>
      </c>
      <c r="C10" s="577">
        <f>C7-C8</f>
        <v>84441.599999999977</v>
      </c>
      <c r="D10" s="145"/>
      <c r="X10" s="150">
        <v>6</v>
      </c>
      <c r="Y10" s="151" t="s">
        <v>1078</v>
      </c>
      <c r="Z10" s="151" t="s">
        <v>1109</v>
      </c>
      <c r="AA10" s="151" t="s">
        <v>1105</v>
      </c>
      <c r="AB10" s="637" t="s">
        <v>1113</v>
      </c>
    </row>
    <row r="11" spans="1:28" ht="21.75" thickBot="1" x14ac:dyDescent="0.25">
      <c r="A11" s="772"/>
      <c r="B11" s="573" t="s">
        <v>1246</v>
      </c>
      <c r="C11" s="575" t="str">
        <f>IF(C10&gt;=0,"ไม่เกิน","เกิน")</f>
        <v>ไม่เกิน</v>
      </c>
      <c r="D11" s="145"/>
      <c r="X11" s="150"/>
      <c r="Y11" s="151"/>
      <c r="Z11" s="151"/>
      <c r="AA11" s="151"/>
      <c r="AB11" s="637"/>
    </row>
    <row r="12" spans="1:28" ht="21.75" thickBot="1" x14ac:dyDescent="0.25">
      <c r="A12" s="572" t="s">
        <v>1081</v>
      </c>
      <c r="B12" s="573" t="s">
        <v>6543</v>
      </c>
      <c r="C12" s="577">
        <f>SUM('1.Planfin2564'!I44)</f>
        <v>13716365.140000001</v>
      </c>
      <c r="D12" s="715" t="s">
        <v>6664</v>
      </c>
      <c r="X12" s="149">
        <v>7</v>
      </c>
      <c r="Y12" s="154" t="s">
        <v>1078</v>
      </c>
      <c r="Z12" s="154" t="s">
        <v>1105</v>
      </c>
      <c r="AA12" s="149" t="s">
        <v>1077</v>
      </c>
      <c r="AB12" s="636" t="s">
        <v>1111</v>
      </c>
    </row>
    <row r="13" spans="1:28" ht="25.5" customHeight="1" x14ac:dyDescent="0.2">
      <c r="A13" s="572" t="s">
        <v>1082</v>
      </c>
      <c r="B13" s="573" t="s">
        <v>6544</v>
      </c>
      <c r="C13" s="577">
        <f>SUM('1.Planfin2564'!I45:I46)</f>
        <v>8368130.4400000013</v>
      </c>
      <c r="D13" s="715" t="s">
        <v>6664</v>
      </c>
      <c r="X13" s="150">
        <v>8</v>
      </c>
      <c r="Y13" s="151" t="s">
        <v>1078</v>
      </c>
      <c r="Z13" s="151" t="s">
        <v>1105</v>
      </c>
      <c r="AA13" s="151" t="s">
        <v>1078</v>
      </c>
      <c r="AB13" s="637" t="s">
        <v>1112</v>
      </c>
    </row>
    <row r="14" spans="1:28" ht="21" x14ac:dyDescent="0.2">
      <c r="A14" s="572" t="s">
        <v>1083</v>
      </c>
      <c r="B14" s="573" t="s">
        <v>1075</v>
      </c>
      <c r="C14" s="577">
        <f>SUM(C4/12)</f>
        <v>6982769.0900000008</v>
      </c>
      <c r="D14" s="639"/>
    </row>
    <row r="15" spans="1:28" ht="21" x14ac:dyDescent="0.2">
      <c r="A15" s="572" t="s">
        <v>1084</v>
      </c>
      <c r="B15" s="573" t="s">
        <v>1243</v>
      </c>
      <c r="C15" s="577">
        <f>IFERROR(SUM(C12/C14),0)</f>
        <v>1.9643160132050133</v>
      </c>
      <c r="D15" s="639"/>
    </row>
    <row r="16" spans="1:28" ht="21" x14ac:dyDescent="0.2">
      <c r="A16" s="576" t="s">
        <v>2377</v>
      </c>
      <c r="B16" s="573" t="s">
        <v>1240</v>
      </c>
      <c r="C16" s="640">
        <f>IF(AND(C12&gt;0,C10&gt;0),(C12-C10),(C12+C10))</f>
        <v>13631923.540000001</v>
      </c>
      <c r="D16" s="715" t="s">
        <v>6664</v>
      </c>
    </row>
    <row r="17" spans="1:4" ht="42" customHeight="1" x14ac:dyDescent="0.2">
      <c r="A17" s="572" t="s">
        <v>1130</v>
      </c>
      <c r="B17" s="573" t="s">
        <v>1244</v>
      </c>
      <c r="C17" s="577">
        <f>IFERROR(SUM(C16/C14),0)</f>
        <v>1.9522231602248212</v>
      </c>
      <c r="D17" s="145"/>
    </row>
    <row r="18" spans="1:4" ht="42" customHeight="1" x14ac:dyDescent="0.2">
      <c r="A18" s="572" t="s">
        <v>1251</v>
      </c>
      <c r="B18" s="573" t="s">
        <v>1247</v>
      </c>
      <c r="C18" s="577" t="str">
        <f>IF(C5&gt;=0, "Normal", "Risk")</f>
        <v>Normal</v>
      </c>
      <c r="D18" s="145"/>
    </row>
    <row r="19" spans="1:4" ht="42" customHeight="1" x14ac:dyDescent="0.2">
      <c r="A19" s="572" t="s">
        <v>1085</v>
      </c>
      <c r="B19" s="573" t="s">
        <v>1248</v>
      </c>
      <c r="C19" s="577" t="str">
        <f>IF(C10&gt;=0, "Normal", "Risk")</f>
        <v>Normal</v>
      </c>
      <c r="D19" s="145"/>
    </row>
    <row r="20" spans="1:4" ht="42" customHeight="1" x14ac:dyDescent="0.2">
      <c r="A20" s="572" t="s">
        <v>1252</v>
      </c>
      <c r="B20" s="573" t="s">
        <v>1250</v>
      </c>
      <c r="C20" s="577" t="str">
        <f>IF(C17&gt;1, "Normal", "Risk")</f>
        <v>Normal</v>
      </c>
      <c r="D20" s="145"/>
    </row>
    <row r="21" spans="1:4" ht="21" x14ac:dyDescent="0.2">
      <c r="A21" s="578"/>
      <c r="B21" s="643" t="s">
        <v>1076</v>
      </c>
      <c r="C21" s="579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45"/>
    </row>
    <row r="22" spans="1:4" ht="21" x14ac:dyDescent="0.2">
      <c r="A22" s="580"/>
      <c r="B22" s="644" t="s">
        <v>1086</v>
      </c>
      <c r="C22" s="581" t="str">
        <f>VLOOKUP(C21,$X$5:$AB$13,5,0)</f>
        <v xml:space="preserve"> ไม่ต้องปรับ</v>
      </c>
      <c r="D22" s="145"/>
    </row>
  </sheetData>
  <mergeCells count="3">
    <mergeCell ref="AB3:AB4"/>
    <mergeCell ref="A10:A11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3" right="0.17" top="0.75" bottom="0.75" header="0.3" footer="0.3"/>
  <pageSetup paperSize="9" fitToWidth="0" fitToHeight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E508"/>
  <sheetViews>
    <sheetView topLeftCell="B25" zoomScaleNormal="100" workbookViewId="0">
      <selection activeCell="D36" sqref="D36"/>
    </sheetView>
  </sheetViews>
  <sheetFormatPr defaultColWidth="8.75" defaultRowHeight="21" x14ac:dyDescent="0.35"/>
  <cols>
    <col min="1" max="1" width="17.375" style="322" customWidth="1"/>
    <col min="2" max="2" width="78.25" style="320" customWidth="1"/>
    <col min="3" max="3" width="16.125" style="319" customWidth="1"/>
    <col min="4" max="4" width="15.375" style="319" bestFit="1" customWidth="1"/>
    <col min="5" max="5" width="17.75" style="319" customWidth="1"/>
    <col min="6" max="16384" width="8.75" style="320"/>
  </cols>
  <sheetData>
    <row r="1" spans="1:4" x14ac:dyDescent="0.35">
      <c r="A1" s="323" t="s">
        <v>1206</v>
      </c>
      <c r="B1" s="324" t="s">
        <v>684</v>
      </c>
      <c r="C1" s="325" t="s">
        <v>669</v>
      </c>
    </row>
    <row r="2" spans="1:4" x14ac:dyDescent="0.35">
      <c r="A2" s="297" t="s">
        <v>741</v>
      </c>
      <c r="B2" s="240" t="s">
        <v>116</v>
      </c>
      <c r="C2" s="681"/>
    </row>
    <row r="3" spans="1:4" x14ac:dyDescent="0.35">
      <c r="A3" s="297" t="s">
        <v>742</v>
      </c>
      <c r="B3" s="240" t="s">
        <v>79</v>
      </c>
      <c r="C3" s="681">
        <v>151975</v>
      </c>
    </row>
    <row r="4" spans="1:4" x14ac:dyDescent="0.35">
      <c r="A4" s="297" t="s">
        <v>743</v>
      </c>
      <c r="B4" s="240" t="s">
        <v>744</v>
      </c>
      <c r="C4" s="681">
        <v>99500</v>
      </c>
    </row>
    <row r="5" spans="1:4" x14ac:dyDescent="0.35">
      <c r="A5" s="297" t="s">
        <v>745</v>
      </c>
      <c r="B5" s="240" t="s">
        <v>6589</v>
      </c>
      <c r="C5" s="681"/>
    </row>
    <row r="6" spans="1:4" x14ac:dyDescent="0.35">
      <c r="A6" s="297" t="s">
        <v>71</v>
      </c>
      <c r="B6" s="240" t="s">
        <v>973</v>
      </c>
      <c r="C6" s="681"/>
    </row>
    <row r="7" spans="1:4" x14ac:dyDescent="0.35">
      <c r="A7" s="297" t="s">
        <v>72</v>
      </c>
      <c r="B7" s="240" t="s">
        <v>974</v>
      </c>
      <c r="C7" s="681">
        <v>20993</v>
      </c>
    </row>
    <row r="8" spans="1:4" x14ac:dyDescent="0.35">
      <c r="A8" s="297" t="s">
        <v>123</v>
      </c>
      <c r="B8" s="240" t="s">
        <v>975</v>
      </c>
      <c r="C8" s="681">
        <v>2061311.8</v>
      </c>
      <c r="D8" s="319">
        <f>+C8+C9</f>
        <v>3507690</v>
      </c>
    </row>
    <row r="9" spans="1:4" x14ac:dyDescent="0.35">
      <c r="A9" s="297" t="s">
        <v>124</v>
      </c>
      <c r="B9" s="240" t="s">
        <v>976</v>
      </c>
      <c r="C9" s="681">
        <v>1446378.2</v>
      </c>
    </row>
    <row r="10" spans="1:4" x14ac:dyDescent="0.35">
      <c r="A10" s="297" t="s">
        <v>1180</v>
      </c>
      <c r="B10" s="240" t="s">
        <v>6467</v>
      </c>
      <c r="C10" s="681"/>
    </row>
    <row r="11" spans="1:4" x14ac:dyDescent="0.35">
      <c r="A11" s="297" t="s">
        <v>1181</v>
      </c>
      <c r="B11" s="240" t="s">
        <v>6468</v>
      </c>
      <c r="C11" s="681"/>
    </row>
    <row r="12" spans="1:4" x14ac:dyDescent="0.35">
      <c r="A12" s="297" t="s">
        <v>1182</v>
      </c>
      <c r="B12" s="240" t="s">
        <v>6469</v>
      </c>
      <c r="C12" s="681"/>
    </row>
    <row r="13" spans="1:4" x14ac:dyDescent="0.35">
      <c r="A13" s="297" t="s">
        <v>1183</v>
      </c>
      <c r="B13" s="240" t="s">
        <v>6471</v>
      </c>
      <c r="C13" s="681"/>
    </row>
    <row r="14" spans="1:4" x14ac:dyDescent="0.35">
      <c r="A14" s="297" t="s">
        <v>80</v>
      </c>
      <c r="B14" s="240" t="s">
        <v>977</v>
      </c>
      <c r="C14" s="681">
        <v>1861049.61</v>
      </c>
      <c r="D14" s="319">
        <f>+C14+C15</f>
        <v>2970986.8600000003</v>
      </c>
    </row>
    <row r="15" spans="1:4" x14ac:dyDescent="0.35">
      <c r="A15" s="297" t="s">
        <v>81</v>
      </c>
      <c r="B15" s="240" t="s">
        <v>978</v>
      </c>
      <c r="C15" s="681">
        <v>1109937.25</v>
      </c>
    </row>
    <row r="16" spans="1:4" x14ac:dyDescent="0.35">
      <c r="A16" s="297" t="s">
        <v>82</v>
      </c>
      <c r="B16" s="240" t="s">
        <v>83</v>
      </c>
      <c r="C16" s="681"/>
    </row>
    <row r="17" spans="1:5" x14ac:dyDescent="0.35">
      <c r="A17" s="297" t="s">
        <v>84</v>
      </c>
      <c r="B17" s="240" t="s">
        <v>85</v>
      </c>
      <c r="C17" s="681"/>
    </row>
    <row r="18" spans="1:5" x14ac:dyDescent="0.35">
      <c r="A18" s="297" t="s">
        <v>125</v>
      </c>
      <c r="B18" s="240" t="s">
        <v>979</v>
      </c>
      <c r="C18" s="681">
        <v>170679.25</v>
      </c>
      <c r="D18" s="319">
        <f>+C18+C19</f>
        <v>346335</v>
      </c>
    </row>
    <row r="19" spans="1:5" x14ac:dyDescent="0.35">
      <c r="A19" s="297" t="s">
        <v>126</v>
      </c>
      <c r="B19" s="240" t="s">
        <v>980</v>
      </c>
      <c r="C19" s="681">
        <v>175655.75</v>
      </c>
    </row>
    <row r="20" spans="1:5" x14ac:dyDescent="0.35">
      <c r="A20" s="297" t="s">
        <v>73</v>
      </c>
      <c r="B20" s="240" t="s">
        <v>981</v>
      </c>
      <c r="C20" s="681">
        <v>259366.05</v>
      </c>
      <c r="D20" s="319">
        <f>+C20+C21</f>
        <v>342161.5</v>
      </c>
    </row>
    <row r="21" spans="1:5" x14ac:dyDescent="0.35">
      <c r="A21" s="297" t="s">
        <v>74</v>
      </c>
      <c r="B21" s="240" t="s">
        <v>6474</v>
      </c>
      <c r="C21" s="681">
        <v>82795.45</v>
      </c>
    </row>
    <row r="22" spans="1:5" x14ac:dyDescent="0.35">
      <c r="A22" s="297" t="s">
        <v>75</v>
      </c>
      <c r="B22" s="240" t="s">
        <v>76</v>
      </c>
      <c r="C22" s="681">
        <v>0</v>
      </c>
    </row>
    <row r="23" spans="1:5" x14ac:dyDescent="0.35">
      <c r="A23" s="297" t="s">
        <v>77</v>
      </c>
      <c r="B23" s="240" t="s">
        <v>78</v>
      </c>
      <c r="C23" s="681">
        <v>0</v>
      </c>
    </row>
    <row r="24" spans="1:5" x14ac:dyDescent="0.35">
      <c r="A24" s="297" t="s">
        <v>747</v>
      </c>
      <c r="B24" s="240" t="s">
        <v>6475</v>
      </c>
      <c r="C24" s="681"/>
    </row>
    <row r="25" spans="1:5" x14ac:dyDescent="0.35">
      <c r="A25" s="297" t="s">
        <v>748</v>
      </c>
      <c r="B25" s="240" t="s">
        <v>6476</v>
      </c>
      <c r="C25" s="681">
        <v>0</v>
      </c>
    </row>
    <row r="26" spans="1:5" x14ac:dyDescent="0.35">
      <c r="A26" s="297" t="s">
        <v>749</v>
      </c>
      <c r="B26" s="240" t="s">
        <v>1138</v>
      </c>
      <c r="C26" s="681"/>
    </row>
    <row r="27" spans="1:5" x14ac:dyDescent="0.35">
      <c r="A27" s="297" t="s">
        <v>750</v>
      </c>
      <c r="B27" s="240" t="s">
        <v>1139</v>
      </c>
      <c r="C27" s="681"/>
    </row>
    <row r="28" spans="1:5" x14ac:dyDescent="0.35">
      <c r="A28" s="297" t="s">
        <v>45</v>
      </c>
      <c r="B28" s="240" t="s">
        <v>982</v>
      </c>
      <c r="C28" s="681">
        <v>17620714.68</v>
      </c>
      <c r="D28" s="319">
        <v>19820714.68</v>
      </c>
      <c r="E28" s="737">
        <f>+D28-C28</f>
        <v>2200000</v>
      </c>
    </row>
    <row r="29" spans="1:5" x14ac:dyDescent="0.35">
      <c r="A29" s="297" t="s">
        <v>46</v>
      </c>
      <c r="B29" s="240" t="s">
        <v>6590</v>
      </c>
      <c r="C29" s="681">
        <v>9360000</v>
      </c>
      <c r="D29" s="319">
        <v>13360000</v>
      </c>
      <c r="E29" s="737">
        <f>+D29-C29</f>
        <v>4000000</v>
      </c>
    </row>
    <row r="30" spans="1:5" x14ac:dyDescent="0.35">
      <c r="A30" s="297" t="s">
        <v>47</v>
      </c>
      <c r="B30" s="240" t="s">
        <v>984</v>
      </c>
      <c r="C30" s="681">
        <v>2121400.65</v>
      </c>
    </row>
    <row r="31" spans="1:5" x14ac:dyDescent="0.35">
      <c r="A31" s="297" t="s">
        <v>48</v>
      </c>
      <c r="B31" s="240" t="s">
        <v>985</v>
      </c>
      <c r="C31" s="681"/>
    </row>
    <row r="32" spans="1:5" x14ac:dyDescent="0.35">
      <c r="A32" s="297" t="s">
        <v>49</v>
      </c>
      <c r="B32" s="240" t="s">
        <v>986</v>
      </c>
      <c r="C32" s="681">
        <v>13274</v>
      </c>
    </row>
    <row r="33" spans="1:5" x14ac:dyDescent="0.35">
      <c r="A33" s="297" t="s">
        <v>209</v>
      </c>
      <c r="B33" s="240" t="s">
        <v>210</v>
      </c>
      <c r="C33" s="681">
        <v>2534799.3599999999</v>
      </c>
    </row>
    <row r="34" spans="1:5" x14ac:dyDescent="0.35">
      <c r="A34" s="297" t="s">
        <v>50</v>
      </c>
      <c r="B34" s="240" t="s">
        <v>987</v>
      </c>
      <c r="C34" s="681"/>
    </row>
    <row r="35" spans="1:5" x14ac:dyDescent="0.35">
      <c r="A35" s="297" t="s">
        <v>51</v>
      </c>
      <c r="B35" s="240" t="s">
        <v>988</v>
      </c>
      <c r="C35" s="681">
        <v>529350</v>
      </c>
    </row>
    <row r="36" spans="1:5" x14ac:dyDescent="0.35">
      <c r="A36" s="297" t="s">
        <v>52</v>
      </c>
      <c r="B36" s="240" t="s">
        <v>989</v>
      </c>
      <c r="C36" s="681"/>
    </row>
    <row r="37" spans="1:5" x14ac:dyDescent="0.35">
      <c r="A37" s="297" t="s">
        <v>53</v>
      </c>
      <c r="B37" s="240" t="s">
        <v>54</v>
      </c>
      <c r="C37" s="681">
        <v>1534492.87</v>
      </c>
    </row>
    <row r="38" spans="1:5" x14ac:dyDescent="0.35">
      <c r="A38" s="297" t="s">
        <v>55</v>
      </c>
      <c r="B38" s="240" t="s">
        <v>6459</v>
      </c>
      <c r="C38" s="681">
        <v>2984424.56</v>
      </c>
    </row>
    <row r="39" spans="1:5" x14ac:dyDescent="0.35">
      <c r="A39" s="297" t="s">
        <v>56</v>
      </c>
      <c r="B39" s="240" t="s">
        <v>6591</v>
      </c>
      <c r="C39" s="681">
        <v>896062.5</v>
      </c>
    </row>
    <row r="40" spans="1:5" x14ac:dyDescent="0.35">
      <c r="A40" s="297" t="s">
        <v>58</v>
      </c>
      <c r="B40" s="240" t="s">
        <v>991</v>
      </c>
      <c r="C40" s="681"/>
    </row>
    <row r="41" spans="1:5" x14ac:dyDescent="0.35">
      <c r="A41" s="297" t="s">
        <v>59</v>
      </c>
      <c r="B41" s="240" t="s">
        <v>992</v>
      </c>
      <c r="C41" s="681"/>
    </row>
    <row r="42" spans="1:5" x14ac:dyDescent="0.35">
      <c r="A42" s="297" t="s">
        <v>60</v>
      </c>
      <c r="B42" s="240" t="s">
        <v>993</v>
      </c>
      <c r="C42" s="681"/>
    </row>
    <row r="43" spans="1:5" x14ac:dyDescent="0.35">
      <c r="A43" s="297" t="s">
        <v>61</v>
      </c>
      <c r="B43" s="240" t="s">
        <v>994</v>
      </c>
      <c r="C43" s="681"/>
    </row>
    <row r="44" spans="1:5" x14ac:dyDescent="0.35">
      <c r="A44" s="297" t="s">
        <v>6198</v>
      </c>
      <c r="B44" s="240" t="s">
        <v>995</v>
      </c>
      <c r="C44" s="681"/>
    </row>
    <row r="45" spans="1:5" x14ac:dyDescent="0.35">
      <c r="A45" s="297" t="s">
        <v>62</v>
      </c>
      <c r="B45" s="240" t="s">
        <v>6592</v>
      </c>
      <c r="C45" s="681">
        <v>3090837.32</v>
      </c>
      <c r="D45" s="319">
        <v>6190837.3200000003</v>
      </c>
      <c r="E45" s="737">
        <f>+D45-C45</f>
        <v>3100000.0000000005</v>
      </c>
    </row>
    <row r="46" spans="1:5" x14ac:dyDescent="0.35">
      <c r="A46" s="297" t="s">
        <v>63</v>
      </c>
      <c r="B46" s="240" t="s">
        <v>64</v>
      </c>
      <c r="C46" s="681"/>
    </row>
    <row r="47" spans="1:5" x14ac:dyDescent="0.35">
      <c r="A47" s="297" t="s">
        <v>65</v>
      </c>
      <c r="B47" s="240" t="s">
        <v>66</v>
      </c>
      <c r="C47" s="681">
        <v>886089.87</v>
      </c>
    </row>
    <row r="48" spans="1:5" x14ac:dyDescent="0.35">
      <c r="A48" s="297" t="s">
        <v>67</v>
      </c>
      <c r="B48" s="240" t="s">
        <v>6460</v>
      </c>
      <c r="C48" s="681">
        <v>86806.29</v>
      </c>
    </row>
    <row r="49" spans="1:4" x14ac:dyDescent="0.35">
      <c r="A49" s="297" t="s">
        <v>68</v>
      </c>
      <c r="B49" s="240" t="s">
        <v>6461</v>
      </c>
      <c r="C49" s="681">
        <v>1028669.57</v>
      </c>
    </row>
    <row r="50" spans="1:4" x14ac:dyDescent="0.35">
      <c r="A50" s="297" t="s">
        <v>69</v>
      </c>
      <c r="B50" s="240" t="s">
        <v>6462</v>
      </c>
      <c r="C50" s="681"/>
    </row>
    <row r="51" spans="1:4" x14ac:dyDescent="0.35">
      <c r="A51" s="297" t="s">
        <v>70</v>
      </c>
      <c r="B51" s="240" t="s">
        <v>6463</v>
      </c>
      <c r="C51" s="681"/>
    </row>
    <row r="52" spans="1:4" x14ac:dyDescent="0.35">
      <c r="A52" s="297" t="s">
        <v>751</v>
      </c>
      <c r="B52" s="240" t="s">
        <v>752</v>
      </c>
      <c r="C52" s="681">
        <v>529350</v>
      </c>
    </row>
    <row r="53" spans="1:4" x14ac:dyDescent="0.35">
      <c r="A53" s="297" t="s">
        <v>753</v>
      </c>
      <c r="B53" s="240" t="s">
        <v>754</v>
      </c>
      <c r="C53" s="681"/>
    </row>
    <row r="54" spans="1:4" x14ac:dyDescent="0.35">
      <c r="A54" s="297" t="s">
        <v>755</v>
      </c>
      <c r="B54" s="240" t="s">
        <v>756</v>
      </c>
      <c r="C54" s="681"/>
    </row>
    <row r="55" spans="1:4" x14ac:dyDescent="0.35">
      <c r="A55" s="297" t="s">
        <v>757</v>
      </c>
      <c r="B55" s="240" t="s">
        <v>6593</v>
      </c>
      <c r="C55" s="681"/>
    </row>
    <row r="56" spans="1:4" x14ac:dyDescent="0.35">
      <c r="A56" s="297" t="s">
        <v>730</v>
      </c>
      <c r="B56" s="240" t="s">
        <v>6594</v>
      </c>
      <c r="C56" s="681"/>
    </row>
    <row r="57" spans="1:4" x14ac:dyDescent="0.35">
      <c r="A57" s="297" t="s">
        <v>731</v>
      </c>
      <c r="B57" s="240" t="s">
        <v>732</v>
      </c>
      <c r="C57" s="681"/>
    </row>
    <row r="58" spans="1:4" x14ac:dyDescent="0.35">
      <c r="A58" s="297" t="s">
        <v>733</v>
      </c>
      <c r="B58" s="240" t="s">
        <v>734</v>
      </c>
      <c r="C58" s="681"/>
      <c r="D58" s="319">
        <v>15149255.82</v>
      </c>
    </row>
    <row r="59" spans="1:4" x14ac:dyDescent="0.35">
      <c r="A59" s="297" t="s">
        <v>735</v>
      </c>
      <c r="B59" s="240" t="s">
        <v>736</v>
      </c>
      <c r="C59" s="681"/>
      <c r="D59" s="319">
        <v>4197693.75</v>
      </c>
    </row>
    <row r="60" spans="1:4" x14ac:dyDescent="0.35">
      <c r="A60" s="297" t="s">
        <v>737</v>
      </c>
      <c r="B60" s="240" t="s">
        <v>738</v>
      </c>
      <c r="C60" s="681"/>
      <c r="D60" s="319">
        <v>2746175.44</v>
      </c>
    </row>
    <row r="61" spans="1:4" x14ac:dyDescent="0.35">
      <c r="A61" s="297" t="s">
        <v>86</v>
      </c>
      <c r="B61" s="240" t="s">
        <v>87</v>
      </c>
      <c r="C61" s="681"/>
    </row>
    <row r="62" spans="1:4" x14ac:dyDescent="0.35">
      <c r="A62" s="297" t="s">
        <v>88</v>
      </c>
      <c r="B62" s="240" t="s">
        <v>1000</v>
      </c>
      <c r="C62" s="681">
        <v>664787</v>
      </c>
      <c r="D62" s="319">
        <f>+C68+C67+C66+C65+C63+C62+32346</f>
        <v>1635104.03</v>
      </c>
    </row>
    <row r="63" spans="1:4" x14ac:dyDescent="0.35">
      <c r="A63" s="297" t="s">
        <v>89</v>
      </c>
      <c r="B63" s="240" t="s">
        <v>1001</v>
      </c>
      <c r="C63" s="681">
        <v>474057.03</v>
      </c>
    </row>
    <row r="64" spans="1:4" x14ac:dyDescent="0.35">
      <c r="A64" s="297" t="s">
        <v>90</v>
      </c>
      <c r="B64" s="240" t="s">
        <v>6483</v>
      </c>
      <c r="C64" s="681"/>
    </row>
    <row r="65" spans="1:4" x14ac:dyDescent="0.35">
      <c r="A65" s="297" t="s">
        <v>91</v>
      </c>
      <c r="B65" s="240" t="s">
        <v>6484</v>
      </c>
      <c r="C65" s="681">
        <v>8382.25</v>
      </c>
    </row>
    <row r="66" spans="1:4" x14ac:dyDescent="0.35">
      <c r="A66" s="297" t="s">
        <v>92</v>
      </c>
      <c r="B66" s="240" t="s">
        <v>93</v>
      </c>
      <c r="C66" s="681">
        <v>336877</v>
      </c>
    </row>
    <row r="67" spans="1:4" x14ac:dyDescent="0.35">
      <c r="A67" s="297" t="s">
        <v>94</v>
      </c>
      <c r="B67" s="240" t="s">
        <v>95</v>
      </c>
      <c r="C67" s="681">
        <v>84859</v>
      </c>
    </row>
    <row r="68" spans="1:4" x14ac:dyDescent="0.35">
      <c r="A68" s="297" t="s">
        <v>96</v>
      </c>
      <c r="B68" s="240" t="s">
        <v>1002</v>
      </c>
      <c r="C68" s="681">
        <v>33795.75</v>
      </c>
    </row>
    <row r="69" spans="1:4" x14ac:dyDescent="0.35">
      <c r="A69" s="297" t="s">
        <v>97</v>
      </c>
      <c r="B69" s="240" t="s">
        <v>1003</v>
      </c>
      <c r="C69" s="681"/>
    </row>
    <row r="70" spans="1:4" x14ac:dyDescent="0.35">
      <c r="A70" s="297" t="s">
        <v>98</v>
      </c>
      <c r="B70" s="240" t="s">
        <v>1004</v>
      </c>
      <c r="C70" s="681"/>
    </row>
    <row r="71" spans="1:4" x14ac:dyDescent="0.35">
      <c r="A71" s="297" t="s">
        <v>99</v>
      </c>
      <c r="B71" s="240" t="s">
        <v>1005</v>
      </c>
      <c r="C71" s="681"/>
    </row>
    <row r="72" spans="1:4" x14ac:dyDescent="0.35">
      <c r="A72" s="297" t="s">
        <v>100</v>
      </c>
      <c r="B72" s="240" t="s">
        <v>6485</v>
      </c>
      <c r="C72" s="681"/>
    </row>
    <row r="73" spans="1:4" x14ac:dyDescent="0.35">
      <c r="A73" s="297" t="s">
        <v>101</v>
      </c>
      <c r="B73" s="240" t="s">
        <v>6595</v>
      </c>
      <c r="C73" s="681"/>
    </row>
    <row r="74" spans="1:4" x14ac:dyDescent="0.35">
      <c r="A74" s="297" t="s">
        <v>759</v>
      </c>
      <c r="B74" s="240" t="s">
        <v>102</v>
      </c>
      <c r="C74" s="681"/>
    </row>
    <row r="75" spans="1:4" x14ac:dyDescent="0.35">
      <c r="A75" s="297" t="s">
        <v>760</v>
      </c>
      <c r="B75" s="240" t="s">
        <v>103</v>
      </c>
      <c r="C75" s="681"/>
    </row>
    <row r="76" spans="1:4" x14ac:dyDescent="0.35">
      <c r="A76" s="297" t="s">
        <v>1194</v>
      </c>
      <c r="B76" s="240" t="s">
        <v>1195</v>
      </c>
      <c r="C76" s="681">
        <v>200000</v>
      </c>
    </row>
    <row r="77" spans="1:4" x14ac:dyDescent="0.35">
      <c r="A77" s="297" t="s">
        <v>104</v>
      </c>
      <c r="B77" s="240" t="s">
        <v>1008</v>
      </c>
      <c r="C77" s="681">
        <v>100801</v>
      </c>
      <c r="D77" s="319">
        <f>+C76+C77+C78+C88</f>
        <v>500801</v>
      </c>
    </row>
    <row r="78" spans="1:4" x14ac:dyDescent="0.35">
      <c r="A78" s="297" t="s">
        <v>105</v>
      </c>
      <c r="B78" s="240" t="s">
        <v>1009</v>
      </c>
      <c r="C78" s="681">
        <v>100000</v>
      </c>
    </row>
    <row r="79" spans="1:4" x14ac:dyDescent="0.35">
      <c r="A79" s="297" t="s">
        <v>106</v>
      </c>
      <c r="B79" s="240" t="s">
        <v>1010</v>
      </c>
      <c r="C79" s="681"/>
    </row>
    <row r="80" spans="1:4" x14ac:dyDescent="0.35">
      <c r="A80" s="297" t="s">
        <v>107</v>
      </c>
      <c r="B80" s="240" t="s">
        <v>1011</v>
      </c>
      <c r="C80" s="681"/>
    </row>
    <row r="81" spans="1:3" x14ac:dyDescent="0.35">
      <c r="A81" s="297" t="s">
        <v>108</v>
      </c>
      <c r="B81" s="240" t="s">
        <v>1012</v>
      </c>
      <c r="C81" s="681"/>
    </row>
    <row r="82" spans="1:3" x14ac:dyDescent="0.35">
      <c r="A82" s="297" t="s">
        <v>109</v>
      </c>
      <c r="B82" s="240" t="s">
        <v>1013</v>
      </c>
      <c r="C82" s="681"/>
    </row>
    <row r="83" spans="1:3" x14ac:dyDescent="0.35">
      <c r="A83" s="297" t="s">
        <v>110</v>
      </c>
      <c r="B83" s="209" t="s">
        <v>1014</v>
      </c>
      <c r="C83" s="681"/>
    </row>
    <row r="84" spans="1:3" x14ac:dyDescent="0.35">
      <c r="A84" s="297" t="s">
        <v>761</v>
      </c>
      <c r="B84" s="209" t="s">
        <v>6596</v>
      </c>
      <c r="C84" s="681"/>
    </row>
    <row r="85" spans="1:3" x14ac:dyDescent="0.35">
      <c r="A85" s="453" t="s">
        <v>763</v>
      </c>
      <c r="B85" s="155" t="s">
        <v>764</v>
      </c>
      <c r="C85" s="681"/>
    </row>
    <row r="86" spans="1:3" x14ac:dyDescent="0.35">
      <c r="A86" s="453" t="s">
        <v>765</v>
      </c>
      <c r="B86" s="155" t="s">
        <v>766</v>
      </c>
      <c r="C86" s="681"/>
    </row>
    <row r="87" spans="1:3" x14ac:dyDescent="0.35">
      <c r="A87" s="297" t="s">
        <v>767</v>
      </c>
      <c r="B87" s="240" t="s">
        <v>768</v>
      </c>
      <c r="C87" s="681"/>
    </row>
    <row r="88" spans="1:3" x14ac:dyDescent="0.35">
      <c r="A88" s="297" t="s">
        <v>769</v>
      </c>
      <c r="B88" s="240" t="s">
        <v>770</v>
      </c>
      <c r="C88" s="681">
        <v>100000</v>
      </c>
    </row>
    <row r="89" spans="1:3" x14ac:dyDescent="0.35">
      <c r="A89" s="297" t="s">
        <v>771</v>
      </c>
      <c r="B89" s="240" t="s">
        <v>111</v>
      </c>
      <c r="C89" s="681"/>
    </row>
    <row r="90" spans="1:3" x14ac:dyDescent="0.35">
      <c r="A90" s="297" t="s">
        <v>772</v>
      </c>
      <c r="B90" s="240" t="s">
        <v>773</v>
      </c>
      <c r="C90" s="681"/>
    </row>
    <row r="91" spans="1:3" x14ac:dyDescent="0.35">
      <c r="A91" s="297" t="s">
        <v>1184</v>
      </c>
      <c r="B91" s="240" t="s">
        <v>6487</v>
      </c>
      <c r="C91" s="681"/>
    </row>
    <row r="92" spans="1:3" x14ac:dyDescent="0.35">
      <c r="A92" s="297" t="s">
        <v>127</v>
      </c>
      <c r="B92" s="240" t="s">
        <v>1015</v>
      </c>
      <c r="C92" s="681"/>
    </row>
    <row r="93" spans="1:3" x14ac:dyDescent="0.35">
      <c r="A93" s="297" t="s">
        <v>128</v>
      </c>
      <c r="B93" s="240" t="s">
        <v>1016</v>
      </c>
      <c r="C93" s="681"/>
    </row>
    <row r="94" spans="1:3" x14ac:dyDescent="0.35">
      <c r="A94" s="297" t="s">
        <v>129</v>
      </c>
      <c r="B94" s="240" t="s">
        <v>6597</v>
      </c>
      <c r="C94" s="681"/>
    </row>
    <row r="95" spans="1:3" x14ac:dyDescent="0.35">
      <c r="A95" s="297" t="s">
        <v>130</v>
      </c>
      <c r="B95" s="240" t="s">
        <v>131</v>
      </c>
      <c r="C95" s="681"/>
    </row>
    <row r="96" spans="1:3" x14ac:dyDescent="0.35">
      <c r="A96" s="297" t="s">
        <v>132</v>
      </c>
      <c r="B96" s="240" t="s">
        <v>133</v>
      </c>
      <c r="C96" s="681"/>
    </row>
    <row r="97" spans="1:4" x14ac:dyDescent="0.35">
      <c r="A97" s="297" t="s">
        <v>774</v>
      </c>
      <c r="B97" s="240" t="s">
        <v>775</v>
      </c>
      <c r="C97" s="681">
        <v>45303.15</v>
      </c>
      <c r="D97" s="319">
        <f>+C97+C98+C100</f>
        <v>100000</v>
      </c>
    </row>
    <row r="98" spans="1:4" x14ac:dyDescent="0.35">
      <c r="A98" s="297" t="s">
        <v>776</v>
      </c>
      <c r="B98" s="240" t="s">
        <v>777</v>
      </c>
      <c r="C98" s="681">
        <v>29855.5</v>
      </c>
    </row>
    <row r="99" spans="1:4" x14ac:dyDescent="0.35">
      <c r="A99" s="297" t="s">
        <v>778</v>
      </c>
      <c r="B99" s="240" t="s">
        <v>779</v>
      </c>
      <c r="C99" s="681"/>
    </row>
    <row r="100" spans="1:4" x14ac:dyDescent="0.35">
      <c r="A100" s="297" t="s">
        <v>780</v>
      </c>
      <c r="B100" s="240" t="s">
        <v>781</v>
      </c>
      <c r="C100" s="681">
        <v>24841.35</v>
      </c>
    </row>
    <row r="101" spans="1:4" x14ac:dyDescent="0.35">
      <c r="A101" s="297" t="s">
        <v>156</v>
      </c>
      <c r="B101" s="240" t="s">
        <v>157</v>
      </c>
      <c r="C101" s="681"/>
    </row>
    <row r="102" spans="1:4" x14ac:dyDescent="0.35">
      <c r="A102" s="297" t="s">
        <v>158</v>
      </c>
      <c r="B102" s="240" t="s">
        <v>1018</v>
      </c>
      <c r="C102" s="681"/>
    </row>
    <row r="103" spans="1:4" x14ac:dyDescent="0.35">
      <c r="A103" s="297" t="s">
        <v>159</v>
      </c>
      <c r="B103" s="240" t="s">
        <v>1019</v>
      </c>
      <c r="C103" s="681"/>
    </row>
    <row r="104" spans="1:4" x14ac:dyDescent="0.35">
      <c r="A104" s="297" t="s">
        <v>160</v>
      </c>
      <c r="B104" s="240" t="s">
        <v>161</v>
      </c>
      <c r="C104" s="681">
        <v>40780</v>
      </c>
    </row>
    <row r="105" spans="1:4" x14ac:dyDescent="0.35">
      <c r="A105" s="297" t="s">
        <v>162</v>
      </c>
      <c r="B105" s="240" t="s">
        <v>163</v>
      </c>
      <c r="C105" s="681"/>
    </row>
    <row r="106" spans="1:4" x14ac:dyDescent="0.35">
      <c r="A106" s="297" t="s">
        <v>164</v>
      </c>
      <c r="B106" s="240" t="s">
        <v>165</v>
      </c>
      <c r="C106" s="681"/>
    </row>
    <row r="107" spans="1:4" x14ac:dyDescent="0.35">
      <c r="A107" s="297" t="s">
        <v>166</v>
      </c>
      <c r="B107" s="240" t="s">
        <v>167</v>
      </c>
      <c r="C107" s="681"/>
    </row>
    <row r="108" spans="1:4" x14ac:dyDescent="0.35">
      <c r="A108" s="297" t="s">
        <v>168</v>
      </c>
      <c r="B108" s="240" t="s">
        <v>1020</v>
      </c>
      <c r="C108" s="681">
        <v>1231828.26</v>
      </c>
    </row>
    <row r="109" spans="1:4" x14ac:dyDescent="0.35">
      <c r="A109" s="297" t="s">
        <v>782</v>
      </c>
      <c r="B109" s="240" t="s">
        <v>783</v>
      </c>
      <c r="C109" s="681">
        <v>81680</v>
      </c>
    </row>
    <row r="110" spans="1:4" x14ac:dyDescent="0.35">
      <c r="A110" s="297" t="s">
        <v>784</v>
      </c>
      <c r="B110" s="240" t="s">
        <v>785</v>
      </c>
      <c r="C110" s="681"/>
    </row>
    <row r="111" spans="1:4" x14ac:dyDescent="0.35">
      <c r="A111" s="297" t="s">
        <v>169</v>
      </c>
      <c r="B111" s="240" t="s">
        <v>1021</v>
      </c>
      <c r="C111" s="681">
        <v>110846.41</v>
      </c>
    </row>
    <row r="112" spans="1:4" x14ac:dyDescent="0.35">
      <c r="A112" s="297" t="s">
        <v>170</v>
      </c>
      <c r="B112" s="240" t="s">
        <v>171</v>
      </c>
      <c r="C112" s="681"/>
    </row>
    <row r="113" spans="1:3" x14ac:dyDescent="0.35">
      <c r="A113" s="297" t="s">
        <v>172</v>
      </c>
      <c r="B113" s="240" t="s">
        <v>173</v>
      </c>
      <c r="C113" s="681">
        <v>3800</v>
      </c>
    </row>
    <row r="114" spans="1:3" x14ac:dyDescent="0.35">
      <c r="A114" s="297" t="s">
        <v>786</v>
      </c>
      <c r="B114" s="240" t="s">
        <v>787</v>
      </c>
      <c r="C114" s="681"/>
    </row>
    <row r="115" spans="1:3" x14ac:dyDescent="0.35">
      <c r="A115" s="297" t="s">
        <v>138</v>
      </c>
      <c r="B115" s="240" t="s">
        <v>1022</v>
      </c>
      <c r="C115" s="681">
        <v>31970320.940000001</v>
      </c>
    </row>
    <row r="116" spans="1:3" x14ac:dyDescent="0.35">
      <c r="A116" s="297" t="s">
        <v>211</v>
      </c>
      <c r="B116" s="240" t="s">
        <v>1023</v>
      </c>
      <c r="C116" s="681"/>
    </row>
    <row r="117" spans="1:3" x14ac:dyDescent="0.35">
      <c r="A117" s="297" t="s">
        <v>174</v>
      </c>
      <c r="B117" s="240" t="s">
        <v>1024</v>
      </c>
      <c r="C117" s="681">
        <v>12606</v>
      </c>
    </row>
    <row r="118" spans="1:3" x14ac:dyDescent="0.35">
      <c r="A118" s="297" t="s">
        <v>175</v>
      </c>
      <c r="B118" s="240" t="s">
        <v>1025</v>
      </c>
      <c r="C118" s="681"/>
    </row>
    <row r="119" spans="1:3" x14ac:dyDescent="0.35">
      <c r="A119" s="297" t="s">
        <v>176</v>
      </c>
      <c r="B119" s="240" t="s">
        <v>1026</v>
      </c>
      <c r="C119" s="681"/>
    </row>
    <row r="120" spans="1:3" x14ac:dyDescent="0.35">
      <c r="A120" s="297" t="s">
        <v>177</v>
      </c>
      <c r="B120" s="240" t="s">
        <v>1027</v>
      </c>
      <c r="C120" s="681">
        <v>940875.53</v>
      </c>
    </row>
    <row r="121" spans="1:3" x14ac:dyDescent="0.35">
      <c r="A121" s="297" t="s">
        <v>178</v>
      </c>
      <c r="B121" s="240" t="s">
        <v>1028</v>
      </c>
      <c r="C121" s="681"/>
    </row>
    <row r="122" spans="1:3" x14ac:dyDescent="0.35">
      <c r="A122" s="297" t="s">
        <v>788</v>
      </c>
      <c r="B122" s="240" t="s">
        <v>789</v>
      </c>
      <c r="C122" s="681"/>
    </row>
    <row r="123" spans="1:3" x14ac:dyDescent="0.35">
      <c r="A123" s="297" t="s">
        <v>790</v>
      </c>
      <c r="B123" s="240" t="s">
        <v>791</v>
      </c>
      <c r="C123" s="681"/>
    </row>
    <row r="124" spans="1:3" x14ac:dyDescent="0.35">
      <c r="A124" s="297" t="s">
        <v>792</v>
      </c>
      <c r="B124" s="240" t="s">
        <v>793</v>
      </c>
      <c r="C124" s="681"/>
    </row>
    <row r="125" spans="1:3" x14ac:dyDescent="0.35">
      <c r="A125" s="297" t="s">
        <v>179</v>
      </c>
      <c r="B125" s="240" t="s">
        <v>1029</v>
      </c>
      <c r="C125" s="681"/>
    </row>
    <row r="126" spans="1:3" x14ac:dyDescent="0.35">
      <c r="A126" s="297" t="s">
        <v>794</v>
      </c>
      <c r="B126" s="240" t="s">
        <v>795</v>
      </c>
      <c r="C126" s="681"/>
    </row>
    <row r="127" spans="1:3" x14ac:dyDescent="0.35">
      <c r="A127" s="297" t="s">
        <v>180</v>
      </c>
      <c r="B127" s="240" t="s">
        <v>1030</v>
      </c>
      <c r="C127" s="681"/>
    </row>
    <row r="128" spans="1:3" x14ac:dyDescent="0.35">
      <c r="A128" s="297" t="s">
        <v>181</v>
      </c>
      <c r="B128" s="240" t="s">
        <v>182</v>
      </c>
      <c r="C128" s="681"/>
    </row>
    <row r="129" spans="1:3" x14ac:dyDescent="0.35">
      <c r="A129" s="297" t="s">
        <v>183</v>
      </c>
      <c r="B129" s="240" t="s">
        <v>184</v>
      </c>
      <c r="C129" s="681"/>
    </row>
    <row r="130" spans="1:3" x14ac:dyDescent="0.35">
      <c r="A130" s="297" t="s">
        <v>134</v>
      </c>
      <c r="B130" s="240" t="s">
        <v>135</v>
      </c>
      <c r="C130" s="681"/>
    </row>
    <row r="131" spans="1:3" x14ac:dyDescent="0.35">
      <c r="A131" s="297" t="s">
        <v>136</v>
      </c>
      <c r="B131" s="240" t="s">
        <v>137</v>
      </c>
      <c r="C131" s="681"/>
    </row>
    <row r="132" spans="1:3" x14ac:dyDescent="0.35">
      <c r="A132" s="297" t="s">
        <v>185</v>
      </c>
      <c r="B132" s="240" t="s">
        <v>186</v>
      </c>
      <c r="C132" s="681"/>
    </row>
    <row r="133" spans="1:3" x14ac:dyDescent="0.35">
      <c r="A133" s="297" t="s">
        <v>187</v>
      </c>
      <c r="B133" s="240" t="s">
        <v>188</v>
      </c>
      <c r="C133" s="681"/>
    </row>
    <row r="134" spans="1:3" x14ac:dyDescent="0.35">
      <c r="A134" s="297" t="s">
        <v>189</v>
      </c>
      <c r="B134" s="240" t="s">
        <v>190</v>
      </c>
      <c r="C134" s="681"/>
    </row>
    <row r="135" spans="1:3" x14ac:dyDescent="0.35">
      <c r="A135" s="297" t="s">
        <v>191</v>
      </c>
      <c r="B135" s="240" t="s">
        <v>192</v>
      </c>
      <c r="C135" s="681">
        <v>102579</v>
      </c>
    </row>
    <row r="136" spans="1:3" x14ac:dyDescent="0.35">
      <c r="A136" s="297" t="s">
        <v>193</v>
      </c>
      <c r="B136" s="240" t="s">
        <v>194</v>
      </c>
      <c r="C136" s="681">
        <v>12420</v>
      </c>
    </row>
    <row r="137" spans="1:3" x14ac:dyDescent="0.35">
      <c r="A137" s="297" t="s">
        <v>195</v>
      </c>
      <c r="B137" s="240" t="s">
        <v>1031</v>
      </c>
      <c r="C137" s="681"/>
    </row>
    <row r="138" spans="1:3" x14ac:dyDescent="0.35">
      <c r="A138" s="297" t="s">
        <v>196</v>
      </c>
      <c r="B138" s="240" t="s">
        <v>1032</v>
      </c>
      <c r="C138" s="681"/>
    </row>
    <row r="139" spans="1:3" x14ac:dyDescent="0.35">
      <c r="A139" s="297" t="s">
        <v>197</v>
      </c>
      <c r="B139" s="240" t="s">
        <v>198</v>
      </c>
      <c r="C139" s="681"/>
    </row>
    <row r="140" spans="1:3" x14ac:dyDescent="0.35">
      <c r="A140" s="297" t="s">
        <v>199</v>
      </c>
      <c r="B140" s="240" t="s">
        <v>200</v>
      </c>
      <c r="C140" s="681"/>
    </row>
    <row r="141" spans="1:3" x14ac:dyDescent="0.35">
      <c r="A141" s="297" t="s">
        <v>212</v>
      </c>
      <c r="B141" s="240" t="s">
        <v>213</v>
      </c>
      <c r="C141" s="681"/>
    </row>
    <row r="142" spans="1:3" x14ac:dyDescent="0.35">
      <c r="A142" s="297" t="s">
        <v>201</v>
      </c>
      <c r="B142" s="240" t="s">
        <v>6488</v>
      </c>
      <c r="C142" s="681">
        <v>2738600</v>
      </c>
    </row>
    <row r="143" spans="1:3" x14ac:dyDescent="0.35">
      <c r="A143" s="297" t="s">
        <v>202</v>
      </c>
      <c r="B143" s="240" t="s">
        <v>203</v>
      </c>
      <c r="C143" s="681"/>
    </row>
    <row r="144" spans="1:3" x14ac:dyDescent="0.35">
      <c r="A144" s="297" t="s">
        <v>204</v>
      </c>
      <c r="B144" s="240" t="s">
        <v>6489</v>
      </c>
      <c r="C144" s="681"/>
    </row>
    <row r="145" spans="1:4" x14ac:dyDescent="0.35">
      <c r="A145" s="297" t="s">
        <v>205</v>
      </c>
      <c r="B145" s="240" t="s">
        <v>206</v>
      </c>
      <c r="C145" s="681">
        <v>230551</v>
      </c>
    </row>
    <row r="146" spans="1:4" x14ac:dyDescent="0.35">
      <c r="A146" s="297" t="s">
        <v>207</v>
      </c>
      <c r="B146" s="240" t="s">
        <v>208</v>
      </c>
      <c r="C146" s="681">
        <v>219980</v>
      </c>
    </row>
    <row r="147" spans="1:4" x14ac:dyDescent="0.35">
      <c r="A147" s="297" t="s">
        <v>223</v>
      </c>
      <c r="B147" s="240" t="s">
        <v>224</v>
      </c>
      <c r="C147" s="681">
        <v>24124650.899999999</v>
      </c>
      <c r="D147" s="319">
        <f>+C147+C148+C150+C157+C158+C165+C166+C171+C173</f>
        <v>31955736.939999998</v>
      </c>
    </row>
    <row r="148" spans="1:4" x14ac:dyDescent="0.35">
      <c r="A148" s="297" t="s">
        <v>225</v>
      </c>
      <c r="B148" s="240" t="s">
        <v>226</v>
      </c>
      <c r="C148" s="681">
        <v>2659518.7999999998</v>
      </c>
    </row>
    <row r="149" spans="1:4" x14ac:dyDescent="0.35">
      <c r="A149" s="297" t="s">
        <v>227</v>
      </c>
      <c r="B149" s="240" t="s">
        <v>228</v>
      </c>
      <c r="C149" s="681"/>
    </row>
    <row r="150" spans="1:4" x14ac:dyDescent="0.35">
      <c r="A150" s="297" t="s">
        <v>229</v>
      </c>
      <c r="B150" s="240" t="s">
        <v>230</v>
      </c>
      <c r="C150" s="681">
        <v>1289516.67</v>
      </c>
    </row>
    <row r="151" spans="1:4" x14ac:dyDescent="0.35">
      <c r="A151" s="297" t="s">
        <v>231</v>
      </c>
      <c r="B151" s="240" t="s">
        <v>232</v>
      </c>
      <c r="C151" s="681"/>
    </row>
    <row r="152" spans="1:4" x14ac:dyDescent="0.35">
      <c r="A152" s="297" t="s">
        <v>233</v>
      </c>
      <c r="B152" s="240" t="s">
        <v>234</v>
      </c>
      <c r="C152" s="681"/>
    </row>
    <row r="153" spans="1:4" x14ac:dyDescent="0.35">
      <c r="A153" s="297" t="s">
        <v>235</v>
      </c>
      <c r="B153" s="240" t="s">
        <v>236</v>
      </c>
      <c r="C153" s="681"/>
    </row>
    <row r="154" spans="1:4" x14ac:dyDescent="0.35">
      <c r="A154" s="297" t="s">
        <v>237</v>
      </c>
      <c r="B154" s="240" t="s">
        <v>238</v>
      </c>
      <c r="C154" s="681"/>
    </row>
    <row r="155" spans="1:4" x14ac:dyDescent="0.35">
      <c r="A155" s="297" t="s">
        <v>239</v>
      </c>
      <c r="B155" s="240" t="s">
        <v>240</v>
      </c>
      <c r="C155" s="681"/>
    </row>
    <row r="156" spans="1:4" x14ac:dyDescent="0.35">
      <c r="A156" s="297" t="s">
        <v>241</v>
      </c>
      <c r="B156" s="240" t="s">
        <v>242</v>
      </c>
      <c r="C156" s="681">
        <v>12606</v>
      </c>
    </row>
    <row r="157" spans="1:4" x14ac:dyDescent="0.35">
      <c r="A157" s="297" t="s">
        <v>243</v>
      </c>
      <c r="B157" s="240" t="s">
        <v>244</v>
      </c>
      <c r="C157" s="681">
        <v>886536</v>
      </c>
    </row>
    <row r="158" spans="1:4" x14ac:dyDescent="0.35">
      <c r="A158" s="297" t="s">
        <v>245</v>
      </c>
      <c r="B158" s="240" t="s">
        <v>246</v>
      </c>
      <c r="C158" s="681">
        <v>1737734.25</v>
      </c>
    </row>
    <row r="159" spans="1:4" x14ac:dyDescent="0.35">
      <c r="A159" s="297" t="s">
        <v>255</v>
      </c>
      <c r="B159" s="240" t="s">
        <v>256</v>
      </c>
      <c r="C159" s="681">
        <v>1246626</v>
      </c>
    </row>
    <row r="160" spans="1:4" x14ac:dyDescent="0.35">
      <c r="A160" s="297" t="s">
        <v>257</v>
      </c>
      <c r="B160" s="240" t="s">
        <v>258</v>
      </c>
      <c r="C160" s="681">
        <v>2908794</v>
      </c>
    </row>
    <row r="161" spans="1:3" x14ac:dyDescent="0.35">
      <c r="A161" s="297" t="s">
        <v>259</v>
      </c>
      <c r="B161" s="240" t="s">
        <v>1035</v>
      </c>
      <c r="C161" s="681">
        <v>1408536</v>
      </c>
    </row>
    <row r="162" spans="1:3" x14ac:dyDescent="0.35">
      <c r="A162" s="297" t="s">
        <v>260</v>
      </c>
      <c r="B162" s="240" t="s">
        <v>261</v>
      </c>
      <c r="C162" s="681">
        <v>3286584</v>
      </c>
    </row>
    <row r="163" spans="1:3" x14ac:dyDescent="0.35">
      <c r="A163" s="297" t="s">
        <v>262</v>
      </c>
      <c r="B163" s="240" t="s">
        <v>263</v>
      </c>
      <c r="C163" s="681"/>
    </row>
    <row r="164" spans="1:3" x14ac:dyDescent="0.35">
      <c r="A164" s="297" t="s">
        <v>264</v>
      </c>
      <c r="B164" s="240" t="s">
        <v>602</v>
      </c>
      <c r="C164" s="681"/>
    </row>
    <row r="165" spans="1:3" x14ac:dyDescent="0.35">
      <c r="A165" s="297" t="s">
        <v>247</v>
      </c>
      <c r="B165" s="240" t="s">
        <v>1036</v>
      </c>
      <c r="C165" s="681">
        <v>327081.92</v>
      </c>
    </row>
    <row r="166" spans="1:3" x14ac:dyDescent="0.35">
      <c r="A166" s="297" t="s">
        <v>248</v>
      </c>
      <c r="B166" s="240" t="s">
        <v>6492</v>
      </c>
      <c r="C166" s="681">
        <v>845498.4</v>
      </c>
    </row>
    <row r="167" spans="1:3" x14ac:dyDescent="0.35">
      <c r="A167" s="297" t="s">
        <v>249</v>
      </c>
      <c r="B167" s="240" t="s">
        <v>1038</v>
      </c>
      <c r="C167" s="681">
        <v>1978</v>
      </c>
    </row>
    <row r="168" spans="1:3" x14ac:dyDescent="0.35">
      <c r="A168" s="297" t="s">
        <v>250</v>
      </c>
      <c r="B168" s="240" t="s">
        <v>1039</v>
      </c>
      <c r="C168" s="681"/>
    </row>
    <row r="169" spans="1:3" x14ac:dyDescent="0.35">
      <c r="A169" s="297" t="s">
        <v>251</v>
      </c>
      <c r="B169" s="240" t="s">
        <v>1040</v>
      </c>
      <c r="C169" s="681"/>
    </row>
    <row r="170" spans="1:3" x14ac:dyDescent="0.35">
      <c r="A170" s="297" t="s">
        <v>252</v>
      </c>
      <c r="B170" s="240" t="s">
        <v>1041</v>
      </c>
      <c r="C170" s="681"/>
    </row>
    <row r="171" spans="1:3" x14ac:dyDescent="0.35">
      <c r="A171" s="297" t="s">
        <v>253</v>
      </c>
      <c r="B171" s="240" t="s">
        <v>1042</v>
      </c>
      <c r="C171" s="681">
        <v>18000</v>
      </c>
    </row>
    <row r="172" spans="1:3" x14ac:dyDescent="0.35">
      <c r="A172" s="297" t="s">
        <v>254</v>
      </c>
      <c r="B172" s="240" t="s">
        <v>1043</v>
      </c>
      <c r="C172" s="681"/>
    </row>
    <row r="173" spans="1:3" x14ac:dyDescent="0.35">
      <c r="A173" s="297" t="s">
        <v>796</v>
      </c>
      <c r="B173" s="240" t="s">
        <v>797</v>
      </c>
      <c r="C173" s="681">
        <v>67200</v>
      </c>
    </row>
    <row r="174" spans="1:3" x14ac:dyDescent="0.35">
      <c r="A174" s="297" t="s">
        <v>798</v>
      </c>
      <c r="B174" s="240" t="s">
        <v>799</v>
      </c>
      <c r="C174" s="681"/>
    </row>
    <row r="175" spans="1:3" x14ac:dyDescent="0.35">
      <c r="A175" s="297" t="s">
        <v>800</v>
      </c>
      <c r="B175" s="240" t="s">
        <v>1065</v>
      </c>
      <c r="C175" s="681">
        <v>705600</v>
      </c>
    </row>
    <row r="176" spans="1:3" x14ac:dyDescent="0.35">
      <c r="A176" s="297" t="s">
        <v>275</v>
      </c>
      <c r="B176" s="240" t="s">
        <v>6506</v>
      </c>
      <c r="C176" s="681"/>
    </row>
    <row r="177" spans="1:4" x14ac:dyDescent="0.35">
      <c r="A177" s="297" t="s">
        <v>276</v>
      </c>
      <c r="B177" s="240" t="s">
        <v>277</v>
      </c>
      <c r="C177" s="681"/>
    </row>
    <row r="178" spans="1:4" x14ac:dyDescent="0.35">
      <c r="A178" s="297" t="s">
        <v>278</v>
      </c>
      <c r="B178" s="240" t="s">
        <v>279</v>
      </c>
      <c r="C178" s="681">
        <v>341316.14</v>
      </c>
      <c r="D178" s="319">
        <f>+C178+C179+C180+C156</f>
        <v>940875.53</v>
      </c>
    </row>
    <row r="179" spans="1:4" x14ac:dyDescent="0.35">
      <c r="A179" s="297" t="s">
        <v>280</v>
      </c>
      <c r="B179" s="240" t="s">
        <v>281</v>
      </c>
      <c r="C179" s="681">
        <v>511974.24</v>
      </c>
    </row>
    <row r="180" spans="1:4" x14ac:dyDescent="0.35">
      <c r="A180" s="297" t="s">
        <v>282</v>
      </c>
      <c r="B180" s="240" t="s">
        <v>283</v>
      </c>
      <c r="C180" s="681">
        <v>74979.149999999994</v>
      </c>
    </row>
    <row r="181" spans="1:4" x14ac:dyDescent="0.35">
      <c r="A181" s="297" t="s">
        <v>1185</v>
      </c>
      <c r="B181" s="240" t="s">
        <v>1143</v>
      </c>
      <c r="C181" s="681"/>
    </row>
    <row r="182" spans="1:4" x14ac:dyDescent="0.35">
      <c r="A182" s="297" t="s">
        <v>1186</v>
      </c>
      <c r="B182" s="240" t="s">
        <v>1144</v>
      </c>
      <c r="C182" s="681">
        <v>452103</v>
      </c>
    </row>
    <row r="183" spans="1:4" x14ac:dyDescent="0.35">
      <c r="A183" s="297" t="s">
        <v>284</v>
      </c>
      <c r="B183" s="240" t="s">
        <v>285</v>
      </c>
      <c r="C183" s="681"/>
    </row>
    <row r="184" spans="1:4" x14ac:dyDescent="0.35">
      <c r="A184" s="297" t="s">
        <v>286</v>
      </c>
      <c r="B184" s="240" t="s">
        <v>287</v>
      </c>
      <c r="C184" s="681">
        <v>5172</v>
      </c>
    </row>
    <row r="185" spans="1:4" x14ac:dyDescent="0.35">
      <c r="A185" s="297" t="s">
        <v>268</v>
      </c>
      <c r="B185" s="240" t="s">
        <v>6494</v>
      </c>
      <c r="C185" s="681">
        <v>1361513</v>
      </c>
      <c r="D185" s="319">
        <f>+C185+C189+C171</f>
        <v>2738600</v>
      </c>
    </row>
    <row r="186" spans="1:4" x14ac:dyDescent="0.35">
      <c r="A186" s="297" t="s">
        <v>271</v>
      </c>
      <c r="B186" s="240" t="s">
        <v>6495</v>
      </c>
      <c r="C186" s="681">
        <v>108000</v>
      </c>
    </row>
    <row r="187" spans="1:4" x14ac:dyDescent="0.35">
      <c r="A187" s="297" t="s">
        <v>273</v>
      </c>
      <c r="B187" s="240" t="s">
        <v>6496</v>
      </c>
      <c r="C187" s="681"/>
    </row>
    <row r="188" spans="1:4" x14ac:dyDescent="0.35">
      <c r="A188" s="297" t="s">
        <v>274</v>
      </c>
      <c r="B188" s="240" t="s">
        <v>6497</v>
      </c>
      <c r="C188" s="681"/>
    </row>
    <row r="189" spans="1:4" x14ac:dyDescent="0.35">
      <c r="A189" s="297" t="s">
        <v>801</v>
      </c>
      <c r="B189" s="240" t="s">
        <v>6498</v>
      </c>
      <c r="C189" s="681">
        <v>1359087</v>
      </c>
    </row>
    <row r="190" spans="1:4" x14ac:dyDescent="0.35">
      <c r="A190" s="297" t="s">
        <v>802</v>
      </c>
      <c r="B190" s="240" t="s">
        <v>6499</v>
      </c>
      <c r="C190" s="681"/>
    </row>
    <row r="191" spans="1:4" x14ac:dyDescent="0.35">
      <c r="A191" s="297" t="s">
        <v>1149</v>
      </c>
      <c r="B191" s="240" t="s">
        <v>6500</v>
      </c>
      <c r="C191" s="681"/>
    </row>
    <row r="192" spans="1:4" x14ac:dyDescent="0.35">
      <c r="A192" s="297" t="s">
        <v>1150</v>
      </c>
      <c r="B192" s="240" t="s">
        <v>6501</v>
      </c>
      <c r="C192" s="681"/>
    </row>
    <row r="193" spans="1:4" x14ac:dyDescent="0.35">
      <c r="A193" s="297" t="s">
        <v>1151</v>
      </c>
      <c r="B193" s="240" t="s">
        <v>6502</v>
      </c>
      <c r="C193" s="681">
        <v>3166457</v>
      </c>
    </row>
    <row r="194" spans="1:4" x14ac:dyDescent="0.35">
      <c r="A194" s="297" t="s">
        <v>1154</v>
      </c>
      <c r="B194" s="240" t="s">
        <v>6503</v>
      </c>
      <c r="C194" s="681"/>
    </row>
    <row r="195" spans="1:4" x14ac:dyDescent="0.35">
      <c r="A195" s="297" t="s">
        <v>803</v>
      </c>
      <c r="B195" s="240" t="s">
        <v>804</v>
      </c>
      <c r="C195" s="681"/>
    </row>
    <row r="196" spans="1:4" x14ac:dyDescent="0.35">
      <c r="A196" s="297" t="s">
        <v>1190</v>
      </c>
      <c r="B196" s="240" t="s">
        <v>6508</v>
      </c>
      <c r="C196" s="681"/>
    </row>
    <row r="197" spans="1:4" x14ac:dyDescent="0.35">
      <c r="A197" s="297" t="s">
        <v>1192</v>
      </c>
      <c r="B197" s="240" t="s">
        <v>6509</v>
      </c>
      <c r="C197" s="681">
        <v>13742</v>
      </c>
    </row>
    <row r="198" spans="1:4" x14ac:dyDescent="0.35">
      <c r="A198" s="297" t="s">
        <v>805</v>
      </c>
      <c r="B198" s="240" t="s">
        <v>806</v>
      </c>
      <c r="C198" s="681"/>
    </row>
    <row r="199" spans="1:4" x14ac:dyDescent="0.35">
      <c r="A199" s="297" t="s">
        <v>807</v>
      </c>
      <c r="B199" s="240" t="s">
        <v>808</v>
      </c>
      <c r="C199" s="681"/>
    </row>
    <row r="200" spans="1:4" x14ac:dyDescent="0.35">
      <c r="A200" s="297" t="s">
        <v>288</v>
      </c>
      <c r="B200" s="240" t="s">
        <v>289</v>
      </c>
      <c r="C200" s="681">
        <v>123610</v>
      </c>
      <c r="D200" s="319">
        <f>+C200+C201</f>
        <v>230551</v>
      </c>
    </row>
    <row r="201" spans="1:4" x14ac:dyDescent="0.35">
      <c r="A201" s="297" t="s">
        <v>290</v>
      </c>
      <c r="B201" s="240" t="s">
        <v>291</v>
      </c>
      <c r="C201" s="681">
        <v>106941</v>
      </c>
    </row>
    <row r="202" spans="1:4" x14ac:dyDescent="0.35">
      <c r="A202" s="297" t="s">
        <v>809</v>
      </c>
      <c r="B202" s="240" t="s">
        <v>810</v>
      </c>
      <c r="C202" s="681"/>
    </row>
    <row r="203" spans="1:4" x14ac:dyDescent="0.35">
      <c r="A203" s="297" t="s">
        <v>292</v>
      </c>
      <c r="B203" s="240" t="s">
        <v>293</v>
      </c>
      <c r="C203" s="681"/>
    </row>
    <row r="204" spans="1:4" x14ac:dyDescent="0.35">
      <c r="A204" s="297" t="s">
        <v>294</v>
      </c>
      <c r="B204" s="240" t="s">
        <v>295</v>
      </c>
      <c r="C204" s="681"/>
    </row>
    <row r="205" spans="1:4" x14ac:dyDescent="0.35">
      <c r="A205" s="297" t="s">
        <v>296</v>
      </c>
      <c r="B205" s="240" t="s">
        <v>1044</v>
      </c>
      <c r="C205" s="681"/>
    </row>
    <row r="206" spans="1:4" x14ac:dyDescent="0.35">
      <c r="A206" s="297" t="s">
        <v>297</v>
      </c>
      <c r="B206" s="240" t="s">
        <v>298</v>
      </c>
      <c r="C206" s="681"/>
    </row>
    <row r="207" spans="1:4" x14ac:dyDescent="0.35">
      <c r="A207" s="297" t="s">
        <v>299</v>
      </c>
      <c r="B207" s="240" t="s">
        <v>300</v>
      </c>
      <c r="C207" s="681"/>
    </row>
    <row r="208" spans="1:4" x14ac:dyDescent="0.35">
      <c r="A208" s="297" t="s">
        <v>301</v>
      </c>
      <c r="B208" s="240" t="s">
        <v>302</v>
      </c>
      <c r="C208" s="681"/>
    </row>
    <row r="209" spans="1:3" x14ac:dyDescent="0.35">
      <c r="A209" s="297" t="s">
        <v>303</v>
      </c>
      <c r="B209" s="240" t="s">
        <v>289</v>
      </c>
      <c r="C209" s="681"/>
    </row>
    <row r="210" spans="1:3" x14ac:dyDescent="0.35">
      <c r="A210" s="297" t="s">
        <v>304</v>
      </c>
      <c r="B210" s="240" t="s">
        <v>305</v>
      </c>
      <c r="C210" s="681"/>
    </row>
    <row r="211" spans="1:3" x14ac:dyDescent="0.35">
      <c r="A211" s="297" t="s">
        <v>811</v>
      </c>
      <c r="B211" s="240" t="s">
        <v>812</v>
      </c>
      <c r="C211" s="681"/>
    </row>
    <row r="212" spans="1:3" x14ac:dyDescent="0.35">
      <c r="A212" s="297" t="s">
        <v>306</v>
      </c>
      <c r="B212" s="240" t="s">
        <v>307</v>
      </c>
      <c r="C212" s="681"/>
    </row>
    <row r="213" spans="1:3" x14ac:dyDescent="0.35">
      <c r="A213" s="297" t="s">
        <v>308</v>
      </c>
      <c r="B213" s="240" t="s">
        <v>309</v>
      </c>
      <c r="C213" s="681"/>
    </row>
    <row r="214" spans="1:3" x14ac:dyDescent="0.35">
      <c r="A214" s="297" t="s">
        <v>310</v>
      </c>
      <c r="B214" s="240" t="s">
        <v>311</v>
      </c>
      <c r="C214" s="681"/>
    </row>
    <row r="215" spans="1:3" x14ac:dyDescent="0.35">
      <c r="A215" s="297" t="s">
        <v>312</v>
      </c>
      <c r="B215" s="240" t="s">
        <v>6510</v>
      </c>
      <c r="C215" s="681"/>
    </row>
    <row r="216" spans="1:3" x14ac:dyDescent="0.35">
      <c r="A216" s="297" t="s">
        <v>1157</v>
      </c>
      <c r="B216" s="240" t="s">
        <v>1160</v>
      </c>
      <c r="C216" s="681">
        <v>100000</v>
      </c>
    </row>
    <row r="217" spans="1:3" x14ac:dyDescent="0.35">
      <c r="A217" s="297" t="s">
        <v>313</v>
      </c>
      <c r="B217" s="240" t="s">
        <v>6511</v>
      </c>
      <c r="C217" s="681"/>
    </row>
    <row r="218" spans="1:3" x14ac:dyDescent="0.35">
      <c r="A218" s="297" t="s">
        <v>1158</v>
      </c>
      <c r="B218" s="240" t="s">
        <v>6512</v>
      </c>
      <c r="C218" s="681"/>
    </row>
    <row r="219" spans="1:3" x14ac:dyDescent="0.35">
      <c r="A219" s="297" t="s">
        <v>314</v>
      </c>
      <c r="B219" s="240" t="s">
        <v>1166</v>
      </c>
      <c r="C219" s="681"/>
    </row>
    <row r="220" spans="1:3" x14ac:dyDescent="0.35">
      <c r="A220" s="297" t="s">
        <v>1159</v>
      </c>
      <c r="B220" s="240" t="s">
        <v>6513</v>
      </c>
      <c r="C220" s="681">
        <v>30000</v>
      </c>
    </row>
    <row r="221" spans="1:3" x14ac:dyDescent="0.35">
      <c r="A221" s="297" t="s">
        <v>315</v>
      </c>
      <c r="B221" s="240" t="s">
        <v>6514</v>
      </c>
      <c r="C221" s="681"/>
    </row>
    <row r="222" spans="1:3" x14ac:dyDescent="0.35">
      <c r="A222" s="297" t="s">
        <v>1164</v>
      </c>
      <c r="B222" s="240" t="s">
        <v>6515</v>
      </c>
      <c r="C222" s="681">
        <v>30000</v>
      </c>
    </row>
    <row r="223" spans="1:3" x14ac:dyDescent="0.35">
      <c r="A223" s="297" t="s">
        <v>316</v>
      </c>
      <c r="B223" s="240" t="s">
        <v>6516</v>
      </c>
      <c r="C223" s="681"/>
    </row>
    <row r="224" spans="1:3" x14ac:dyDescent="0.35">
      <c r="A224" s="297" t="s">
        <v>1165</v>
      </c>
      <c r="B224" s="240" t="s">
        <v>6517</v>
      </c>
      <c r="C224" s="681">
        <v>40000</v>
      </c>
    </row>
    <row r="225" spans="1:4" x14ac:dyDescent="0.35">
      <c r="A225" s="297" t="s">
        <v>813</v>
      </c>
      <c r="B225" s="240" t="s">
        <v>382</v>
      </c>
      <c r="C225" s="681">
        <v>257942</v>
      </c>
    </row>
    <row r="226" spans="1:4" x14ac:dyDescent="0.35">
      <c r="A226" s="297" t="s">
        <v>814</v>
      </c>
      <c r="B226" s="240" t="s">
        <v>383</v>
      </c>
      <c r="C226" s="681"/>
    </row>
    <row r="227" spans="1:4" x14ac:dyDescent="0.35">
      <c r="A227" s="297" t="s">
        <v>815</v>
      </c>
      <c r="B227" s="240" t="s">
        <v>384</v>
      </c>
      <c r="C227" s="681">
        <v>42500</v>
      </c>
    </row>
    <row r="228" spans="1:4" x14ac:dyDescent="0.35">
      <c r="A228" s="297" t="s">
        <v>816</v>
      </c>
      <c r="B228" s="240" t="s">
        <v>385</v>
      </c>
      <c r="C228" s="681"/>
    </row>
    <row r="229" spans="1:4" x14ac:dyDescent="0.35">
      <c r="A229" s="297" t="s">
        <v>817</v>
      </c>
      <c r="B229" s="240" t="s">
        <v>6518</v>
      </c>
      <c r="C229" s="681">
        <v>83486</v>
      </c>
    </row>
    <row r="230" spans="1:4" x14ac:dyDescent="0.35">
      <c r="A230" s="297" t="s">
        <v>818</v>
      </c>
      <c r="B230" s="240" t="s">
        <v>387</v>
      </c>
      <c r="C230" s="681">
        <v>516709</v>
      </c>
    </row>
    <row r="231" spans="1:4" x14ac:dyDescent="0.35">
      <c r="A231" s="297" t="s">
        <v>819</v>
      </c>
      <c r="B231" s="240" t="s">
        <v>392</v>
      </c>
      <c r="C231" s="681">
        <v>82600</v>
      </c>
    </row>
    <row r="232" spans="1:4" x14ac:dyDescent="0.35">
      <c r="A232" s="297" t="s">
        <v>2392</v>
      </c>
      <c r="B232" s="240" t="s">
        <v>393</v>
      </c>
      <c r="C232" s="681">
        <v>34700</v>
      </c>
    </row>
    <row r="233" spans="1:4" x14ac:dyDescent="0.35">
      <c r="A233" s="297" t="s">
        <v>820</v>
      </c>
      <c r="B233" s="240" t="s">
        <v>394</v>
      </c>
      <c r="C233" s="681"/>
    </row>
    <row r="234" spans="1:4" x14ac:dyDescent="0.35">
      <c r="A234" s="297" t="s">
        <v>317</v>
      </c>
      <c r="B234" s="240" t="s">
        <v>318</v>
      </c>
      <c r="C234" s="681">
        <v>61098.18</v>
      </c>
    </row>
    <row r="235" spans="1:4" x14ac:dyDescent="0.35">
      <c r="A235" s="297" t="s">
        <v>319</v>
      </c>
      <c r="B235" s="240" t="s">
        <v>320</v>
      </c>
      <c r="C235" s="681">
        <v>41289.81</v>
      </c>
      <c r="D235" s="319">
        <f>+C235+C237+C238+C240+C241</f>
        <v>130000</v>
      </c>
    </row>
    <row r="236" spans="1:4" x14ac:dyDescent="0.35">
      <c r="A236" s="297" t="s">
        <v>321</v>
      </c>
      <c r="B236" s="240" t="s">
        <v>322</v>
      </c>
      <c r="C236" s="681">
        <v>100000</v>
      </c>
    </row>
    <row r="237" spans="1:4" x14ac:dyDescent="0.35">
      <c r="A237" s="297" t="s">
        <v>323</v>
      </c>
      <c r="B237" s="240" t="s">
        <v>324</v>
      </c>
      <c r="C237" s="681">
        <v>40095.19</v>
      </c>
    </row>
    <row r="238" spans="1:4" x14ac:dyDescent="0.35">
      <c r="A238" s="297" t="s">
        <v>325</v>
      </c>
      <c r="B238" s="240" t="s">
        <v>326</v>
      </c>
      <c r="C238" s="681">
        <v>5780</v>
      </c>
    </row>
    <row r="239" spans="1:4" x14ac:dyDescent="0.35">
      <c r="A239" s="297" t="s">
        <v>327</v>
      </c>
      <c r="B239" s="240" t="s">
        <v>328</v>
      </c>
      <c r="C239" s="681">
        <v>100000</v>
      </c>
    </row>
    <row r="240" spans="1:4" x14ac:dyDescent="0.35">
      <c r="A240" s="297" t="s">
        <v>329</v>
      </c>
      <c r="B240" s="240" t="s">
        <v>330</v>
      </c>
      <c r="C240" s="681">
        <v>37088</v>
      </c>
    </row>
    <row r="241" spans="1:4" x14ac:dyDescent="0.35">
      <c r="A241" s="297" t="s">
        <v>331</v>
      </c>
      <c r="B241" s="240" t="s">
        <v>332</v>
      </c>
      <c r="C241" s="681">
        <v>5747</v>
      </c>
    </row>
    <row r="242" spans="1:4" x14ac:dyDescent="0.35">
      <c r="A242" s="297" t="s">
        <v>333</v>
      </c>
      <c r="B242" s="240" t="s">
        <v>334</v>
      </c>
      <c r="C242" s="681"/>
    </row>
    <row r="243" spans="1:4" x14ac:dyDescent="0.35">
      <c r="A243" s="297" t="s">
        <v>335</v>
      </c>
      <c r="B243" s="240" t="s">
        <v>336</v>
      </c>
      <c r="C243" s="681"/>
    </row>
    <row r="244" spans="1:4" x14ac:dyDescent="0.35">
      <c r="A244" s="297" t="s">
        <v>337</v>
      </c>
      <c r="B244" s="240" t="s">
        <v>1045</v>
      </c>
      <c r="C244" s="681"/>
    </row>
    <row r="245" spans="1:4" x14ac:dyDescent="0.35">
      <c r="A245" s="297" t="s">
        <v>338</v>
      </c>
      <c r="B245" s="240" t="s">
        <v>339</v>
      </c>
      <c r="C245" s="681"/>
    </row>
    <row r="246" spans="1:4" x14ac:dyDescent="0.35">
      <c r="A246" s="297" t="s">
        <v>340</v>
      </c>
      <c r="B246" s="240" t="s">
        <v>341</v>
      </c>
      <c r="C246" s="681"/>
    </row>
    <row r="247" spans="1:4" x14ac:dyDescent="0.35">
      <c r="A247" s="297" t="s">
        <v>821</v>
      </c>
      <c r="B247" s="240" t="s">
        <v>822</v>
      </c>
      <c r="C247" s="681">
        <v>450000</v>
      </c>
    </row>
    <row r="248" spans="1:4" x14ac:dyDescent="0.35">
      <c r="A248" s="297" t="s">
        <v>342</v>
      </c>
      <c r="B248" s="240" t="s">
        <v>343</v>
      </c>
      <c r="C248" s="681"/>
    </row>
    <row r="249" spans="1:4" x14ac:dyDescent="0.35">
      <c r="A249" s="297" t="s">
        <v>344</v>
      </c>
      <c r="B249" s="240" t="s">
        <v>345</v>
      </c>
      <c r="C249" s="681"/>
    </row>
    <row r="250" spans="1:4" x14ac:dyDescent="0.35">
      <c r="A250" s="297" t="s">
        <v>346</v>
      </c>
      <c r="B250" s="240" t="s">
        <v>347</v>
      </c>
      <c r="C250" s="681"/>
    </row>
    <row r="251" spans="1:4" x14ac:dyDescent="0.35">
      <c r="A251" s="297" t="s">
        <v>348</v>
      </c>
      <c r="B251" s="240" t="s">
        <v>349</v>
      </c>
      <c r="C251" s="681"/>
    </row>
    <row r="252" spans="1:4" x14ac:dyDescent="0.35">
      <c r="A252" s="297" t="s">
        <v>350</v>
      </c>
      <c r="B252" s="240" t="s">
        <v>351</v>
      </c>
      <c r="C252" s="681"/>
    </row>
    <row r="253" spans="1:4" x14ac:dyDescent="0.35">
      <c r="A253" s="297" t="s">
        <v>352</v>
      </c>
      <c r="B253" s="240" t="s">
        <v>353</v>
      </c>
      <c r="C253" s="681">
        <v>160000</v>
      </c>
    </row>
    <row r="254" spans="1:4" x14ac:dyDescent="0.35">
      <c r="A254" s="297" t="s">
        <v>354</v>
      </c>
      <c r="B254" s="240" t="s">
        <v>1046</v>
      </c>
      <c r="C254" s="681"/>
    </row>
    <row r="255" spans="1:4" x14ac:dyDescent="0.35">
      <c r="A255" s="297" t="s">
        <v>356</v>
      </c>
      <c r="B255" s="240" t="s">
        <v>1047</v>
      </c>
      <c r="C255" s="681">
        <v>410290</v>
      </c>
    </row>
    <row r="256" spans="1:4" x14ac:dyDescent="0.35">
      <c r="A256" s="297" t="s">
        <v>357</v>
      </c>
      <c r="B256" s="240" t="s">
        <v>358</v>
      </c>
      <c r="C256" s="681">
        <v>2192480</v>
      </c>
      <c r="D256" s="319">
        <v>1135904.6000000001</v>
      </c>
    </row>
    <row r="257" spans="1:4" x14ac:dyDescent="0.35">
      <c r="A257" s="297" t="s">
        <v>359</v>
      </c>
      <c r="B257" s="240" t="s">
        <v>360</v>
      </c>
      <c r="C257" s="681">
        <v>562848</v>
      </c>
      <c r="D257" s="319">
        <v>397779.5</v>
      </c>
    </row>
    <row r="258" spans="1:4" x14ac:dyDescent="0.35">
      <c r="A258" s="297" t="s">
        <v>361</v>
      </c>
      <c r="B258" s="240" t="s">
        <v>362</v>
      </c>
      <c r="C258" s="681"/>
    </row>
    <row r="259" spans="1:4" x14ac:dyDescent="0.35">
      <c r="A259" s="297" t="s">
        <v>363</v>
      </c>
      <c r="B259" s="240" t="s">
        <v>364</v>
      </c>
      <c r="C259" s="681"/>
    </row>
    <row r="260" spans="1:4" x14ac:dyDescent="0.35">
      <c r="A260" s="297" t="s">
        <v>373</v>
      </c>
      <c r="B260" s="240" t="s">
        <v>374</v>
      </c>
      <c r="C260" s="681">
        <v>1864541.26</v>
      </c>
    </row>
    <row r="261" spans="1:4" x14ac:dyDescent="0.35">
      <c r="A261" s="297" t="s">
        <v>375</v>
      </c>
      <c r="B261" s="240" t="s">
        <v>1048</v>
      </c>
      <c r="C261" s="681">
        <v>5441.02</v>
      </c>
    </row>
    <row r="262" spans="1:4" x14ac:dyDescent="0.35">
      <c r="A262" s="297" t="s">
        <v>376</v>
      </c>
      <c r="B262" s="240" t="s">
        <v>377</v>
      </c>
      <c r="C262" s="681">
        <v>56748.61</v>
      </c>
    </row>
    <row r="263" spans="1:4" x14ac:dyDescent="0.35">
      <c r="A263" s="297" t="s">
        <v>378</v>
      </c>
      <c r="B263" s="240" t="s">
        <v>379</v>
      </c>
      <c r="C263" s="681">
        <v>79532.350000000006</v>
      </c>
    </row>
    <row r="264" spans="1:4" x14ac:dyDescent="0.35">
      <c r="A264" s="297" t="s">
        <v>380</v>
      </c>
      <c r="B264" s="240" t="s">
        <v>381</v>
      </c>
      <c r="C264" s="681">
        <v>6866.18</v>
      </c>
    </row>
    <row r="265" spans="1:4" x14ac:dyDescent="0.35">
      <c r="A265" s="297" t="s">
        <v>365</v>
      </c>
      <c r="B265" s="240" t="s">
        <v>366</v>
      </c>
      <c r="C265" s="681"/>
    </row>
    <row r="266" spans="1:4" x14ac:dyDescent="0.35">
      <c r="A266" s="297" t="s">
        <v>367</v>
      </c>
      <c r="B266" s="240" t="s">
        <v>368</v>
      </c>
      <c r="C266" s="681">
        <v>30000</v>
      </c>
    </row>
    <row r="267" spans="1:4" x14ac:dyDescent="0.35">
      <c r="A267" s="297" t="s">
        <v>214</v>
      </c>
      <c r="B267" s="240" t="s">
        <v>215</v>
      </c>
      <c r="C267" s="681">
        <v>7082019.1100000003</v>
      </c>
    </row>
    <row r="268" spans="1:4" x14ac:dyDescent="0.35">
      <c r="A268" s="297" t="s">
        <v>216</v>
      </c>
      <c r="B268" s="240" t="s">
        <v>1049</v>
      </c>
      <c r="C268" s="704">
        <v>89283</v>
      </c>
      <c r="D268" s="319">
        <v>32585</v>
      </c>
    </row>
    <row r="269" spans="1:4" x14ac:dyDescent="0.35">
      <c r="A269" s="297" t="s">
        <v>218</v>
      </c>
      <c r="B269" s="240" t="s">
        <v>1050</v>
      </c>
      <c r="C269" s="704">
        <v>2156404</v>
      </c>
      <c r="D269" s="319">
        <v>1711213.96</v>
      </c>
    </row>
    <row r="270" spans="1:4" x14ac:dyDescent="0.35">
      <c r="A270" s="297" t="s">
        <v>221</v>
      </c>
      <c r="B270" s="240" t="s">
        <v>222</v>
      </c>
      <c r="C270" s="681">
        <v>1382552</v>
      </c>
    </row>
    <row r="271" spans="1:4" x14ac:dyDescent="0.35">
      <c r="A271" s="297" t="s">
        <v>388</v>
      </c>
      <c r="B271" s="240" t="s">
        <v>389</v>
      </c>
      <c r="C271" s="681">
        <v>580000</v>
      </c>
    </row>
    <row r="272" spans="1:4" x14ac:dyDescent="0.35">
      <c r="A272" s="297" t="s">
        <v>390</v>
      </c>
      <c r="B272" s="240" t="s">
        <v>391</v>
      </c>
      <c r="C272" s="681">
        <v>120400</v>
      </c>
    </row>
    <row r="273" spans="1:4" x14ac:dyDescent="0.35">
      <c r="A273" s="297" t="s">
        <v>219</v>
      </c>
      <c r="B273" s="240" t="s">
        <v>220</v>
      </c>
      <c r="C273" s="681">
        <v>318084.7</v>
      </c>
      <c r="D273" s="319">
        <v>254695.42</v>
      </c>
    </row>
    <row r="274" spans="1:4" x14ac:dyDescent="0.35">
      <c r="A274" s="297" t="s">
        <v>823</v>
      </c>
      <c r="B274" s="240" t="s">
        <v>824</v>
      </c>
      <c r="C274" s="704">
        <v>10075</v>
      </c>
      <c r="D274" s="319">
        <v>900</v>
      </c>
    </row>
    <row r="275" spans="1:4" x14ac:dyDescent="0.35">
      <c r="A275" s="297" t="s">
        <v>395</v>
      </c>
      <c r="B275" s="240" t="s">
        <v>1051</v>
      </c>
      <c r="C275" s="681">
        <v>196291</v>
      </c>
    </row>
    <row r="276" spans="1:4" x14ac:dyDescent="0.35">
      <c r="A276" s="297" t="s">
        <v>369</v>
      </c>
      <c r="B276" s="240" t="s">
        <v>370</v>
      </c>
      <c r="C276" s="681"/>
    </row>
    <row r="277" spans="1:4" x14ac:dyDescent="0.35">
      <c r="A277" s="297" t="s">
        <v>371</v>
      </c>
      <c r="B277" s="240" t="s">
        <v>372</v>
      </c>
      <c r="C277" s="681"/>
    </row>
    <row r="278" spans="1:4" x14ac:dyDescent="0.35">
      <c r="A278" s="297" t="s">
        <v>486</v>
      </c>
      <c r="B278" s="240" t="s">
        <v>6598</v>
      </c>
      <c r="C278" s="681"/>
    </row>
    <row r="279" spans="1:4" x14ac:dyDescent="0.35">
      <c r="A279" s="297" t="s">
        <v>825</v>
      </c>
      <c r="B279" s="240" t="s">
        <v>6599</v>
      </c>
      <c r="C279" s="681"/>
    </row>
    <row r="280" spans="1:4" x14ac:dyDescent="0.35">
      <c r="A280" s="297" t="s">
        <v>487</v>
      </c>
      <c r="B280" s="240" t="s">
        <v>488</v>
      </c>
      <c r="C280" s="681"/>
    </row>
    <row r="281" spans="1:4" x14ac:dyDescent="0.35">
      <c r="A281" s="297" t="s">
        <v>827</v>
      </c>
      <c r="B281" s="240" t="s">
        <v>828</v>
      </c>
      <c r="C281" s="681"/>
    </row>
    <row r="282" spans="1:4" x14ac:dyDescent="0.35">
      <c r="A282" s="297" t="s">
        <v>489</v>
      </c>
      <c r="B282" s="240" t="s">
        <v>490</v>
      </c>
      <c r="C282" s="681"/>
    </row>
    <row r="283" spans="1:4" x14ac:dyDescent="0.35">
      <c r="A283" s="297" t="s">
        <v>491</v>
      </c>
      <c r="B283" s="240" t="s">
        <v>492</v>
      </c>
      <c r="C283" s="681"/>
    </row>
    <row r="284" spans="1:4" x14ac:dyDescent="0.35">
      <c r="A284" s="297" t="s">
        <v>493</v>
      </c>
      <c r="B284" s="240" t="s">
        <v>1172</v>
      </c>
      <c r="C284" s="681">
        <v>1281942.25</v>
      </c>
    </row>
    <row r="285" spans="1:4" x14ac:dyDescent="0.35">
      <c r="A285" s="297" t="s">
        <v>494</v>
      </c>
      <c r="B285" s="240" t="s">
        <v>6528</v>
      </c>
      <c r="C285" s="681">
        <v>430310</v>
      </c>
    </row>
    <row r="286" spans="1:4" x14ac:dyDescent="0.35">
      <c r="A286" s="297" t="s">
        <v>829</v>
      </c>
      <c r="B286" s="240" t="s">
        <v>830</v>
      </c>
      <c r="C286" s="681">
        <v>150945</v>
      </c>
    </row>
    <row r="287" spans="1:4" x14ac:dyDescent="0.35">
      <c r="A287" s="297" t="s">
        <v>1174</v>
      </c>
      <c r="B287" s="240" t="s">
        <v>6529</v>
      </c>
      <c r="C287" s="681">
        <v>99700</v>
      </c>
    </row>
    <row r="288" spans="1:4" x14ac:dyDescent="0.35">
      <c r="A288" s="297" t="s">
        <v>495</v>
      </c>
      <c r="B288" s="240" t="s">
        <v>6530</v>
      </c>
      <c r="C288" s="681">
        <v>5195317.17</v>
      </c>
    </row>
    <row r="289" spans="1:4" x14ac:dyDescent="0.35">
      <c r="A289" s="297" t="s">
        <v>496</v>
      </c>
      <c r="B289" s="240" t="s">
        <v>6531</v>
      </c>
      <c r="C289" s="681">
        <v>5000</v>
      </c>
    </row>
    <row r="290" spans="1:4" x14ac:dyDescent="0.35">
      <c r="A290" s="297" t="s">
        <v>2378</v>
      </c>
      <c r="B290" s="240" t="s">
        <v>6600</v>
      </c>
      <c r="C290" s="681"/>
    </row>
    <row r="291" spans="1:4" x14ac:dyDescent="0.35">
      <c r="A291" s="297" t="s">
        <v>831</v>
      </c>
      <c r="B291" s="240" t="s">
        <v>832</v>
      </c>
      <c r="C291" s="681"/>
    </row>
    <row r="292" spans="1:4" x14ac:dyDescent="0.35">
      <c r="A292" s="297" t="s">
        <v>497</v>
      </c>
      <c r="B292" s="240" t="s">
        <v>498</v>
      </c>
      <c r="C292" s="681"/>
    </row>
    <row r="293" spans="1:4" x14ac:dyDescent="0.35">
      <c r="A293" s="297" t="s">
        <v>499</v>
      </c>
      <c r="B293" s="240" t="s">
        <v>500</v>
      </c>
      <c r="C293" s="681">
        <v>10000</v>
      </c>
    </row>
    <row r="294" spans="1:4" x14ac:dyDescent="0.35">
      <c r="A294" s="297" t="s">
        <v>833</v>
      </c>
      <c r="B294" s="240" t="s">
        <v>834</v>
      </c>
      <c r="C294" s="681">
        <v>5899660</v>
      </c>
      <c r="D294" s="319">
        <f>+C294+C295+C175</f>
        <v>7440000</v>
      </c>
    </row>
    <row r="295" spans="1:4" x14ac:dyDescent="0.35">
      <c r="A295" s="297" t="s">
        <v>835</v>
      </c>
      <c r="B295" s="240" t="s">
        <v>836</v>
      </c>
      <c r="C295" s="681">
        <v>834740</v>
      </c>
    </row>
    <row r="296" spans="1:4" x14ac:dyDescent="0.35">
      <c r="A296" s="297" t="s">
        <v>837</v>
      </c>
      <c r="B296" s="240" t="s">
        <v>838</v>
      </c>
      <c r="C296" s="681"/>
    </row>
    <row r="297" spans="1:4" x14ac:dyDescent="0.35">
      <c r="A297" s="297" t="s">
        <v>839</v>
      </c>
      <c r="B297" s="240" t="s">
        <v>6504</v>
      </c>
      <c r="C297" s="681"/>
    </row>
    <row r="298" spans="1:4" x14ac:dyDescent="0.35">
      <c r="A298" s="297" t="s">
        <v>840</v>
      </c>
      <c r="B298" s="240" t="s">
        <v>841</v>
      </c>
      <c r="C298" s="681"/>
    </row>
    <row r="299" spans="1:4" x14ac:dyDescent="0.35">
      <c r="A299" s="297" t="s">
        <v>842</v>
      </c>
      <c r="B299" s="240" t="s">
        <v>265</v>
      </c>
      <c r="C299" s="681">
        <v>720000</v>
      </c>
    </row>
    <row r="300" spans="1:4" x14ac:dyDescent="0.35">
      <c r="A300" s="297" t="s">
        <v>843</v>
      </c>
      <c r="B300" s="240" t="s">
        <v>266</v>
      </c>
      <c r="C300" s="681">
        <v>120000</v>
      </c>
    </row>
    <row r="301" spans="1:4" x14ac:dyDescent="0.35">
      <c r="A301" s="297" t="s">
        <v>844</v>
      </c>
      <c r="B301" s="240" t="s">
        <v>267</v>
      </c>
      <c r="C301" s="681">
        <v>180000</v>
      </c>
    </row>
    <row r="302" spans="1:4" x14ac:dyDescent="0.35">
      <c r="A302" s="297" t="s">
        <v>845</v>
      </c>
      <c r="B302" s="240" t="s">
        <v>846</v>
      </c>
      <c r="C302" s="681"/>
    </row>
    <row r="303" spans="1:4" x14ac:dyDescent="0.35">
      <c r="A303" s="297" t="s">
        <v>847</v>
      </c>
      <c r="B303" s="240" t="s">
        <v>270</v>
      </c>
      <c r="C303" s="681"/>
    </row>
    <row r="304" spans="1:4" x14ac:dyDescent="0.35">
      <c r="A304" s="297" t="s">
        <v>1177</v>
      </c>
      <c r="B304" s="240" t="s">
        <v>6505</v>
      </c>
      <c r="C304" s="681">
        <v>15000</v>
      </c>
    </row>
    <row r="305" spans="1:4" x14ac:dyDescent="0.35">
      <c r="A305" s="297" t="s">
        <v>396</v>
      </c>
      <c r="B305" s="240" t="s">
        <v>397</v>
      </c>
      <c r="C305" s="681">
        <v>624109.80000000005</v>
      </c>
      <c r="D305" s="319">
        <v>625819.68999999994</v>
      </c>
    </row>
    <row r="306" spans="1:4" x14ac:dyDescent="0.35">
      <c r="A306" s="297" t="s">
        <v>398</v>
      </c>
      <c r="B306" s="240" t="s">
        <v>399</v>
      </c>
      <c r="C306" s="681"/>
    </row>
    <row r="307" spans="1:4" x14ac:dyDescent="0.35">
      <c r="A307" s="297" t="s">
        <v>400</v>
      </c>
      <c r="B307" s="240" t="s">
        <v>401</v>
      </c>
      <c r="C307" s="681">
        <v>747773.06</v>
      </c>
      <c r="D307" s="319">
        <v>759575.52</v>
      </c>
    </row>
    <row r="308" spans="1:4" x14ac:dyDescent="0.35">
      <c r="A308" s="297" t="s">
        <v>402</v>
      </c>
      <c r="B308" s="240" t="s">
        <v>403</v>
      </c>
      <c r="C308" s="681"/>
      <c r="D308" s="319">
        <v>29209.040000000001</v>
      </c>
    </row>
    <row r="309" spans="1:4" x14ac:dyDescent="0.35">
      <c r="A309" s="297" t="s">
        <v>404</v>
      </c>
      <c r="B309" s="240" t="s">
        <v>405</v>
      </c>
      <c r="C309" s="681"/>
    </row>
    <row r="310" spans="1:4" x14ac:dyDescent="0.35">
      <c r="A310" s="297" t="s">
        <v>406</v>
      </c>
      <c r="B310" s="240" t="s">
        <v>407</v>
      </c>
      <c r="C310" s="681"/>
    </row>
    <row r="311" spans="1:4" x14ac:dyDescent="0.35">
      <c r="A311" s="297" t="s">
        <v>408</v>
      </c>
      <c r="B311" s="240" t="s">
        <v>409</v>
      </c>
      <c r="C311" s="681"/>
    </row>
    <row r="312" spans="1:4" x14ac:dyDescent="0.35">
      <c r="A312" s="297" t="s">
        <v>410</v>
      </c>
      <c r="B312" s="240" t="s">
        <v>411</v>
      </c>
      <c r="C312" s="681"/>
    </row>
    <row r="313" spans="1:4" x14ac:dyDescent="0.35">
      <c r="A313" s="297" t="s">
        <v>412</v>
      </c>
      <c r="B313" s="240" t="s">
        <v>413</v>
      </c>
      <c r="C313" s="681"/>
    </row>
    <row r="314" spans="1:4" x14ac:dyDescent="0.35">
      <c r="A314" s="454" t="s">
        <v>414</v>
      </c>
      <c r="B314" s="455" t="s">
        <v>415</v>
      </c>
      <c r="C314" s="681"/>
    </row>
    <row r="315" spans="1:4" x14ac:dyDescent="0.35">
      <c r="A315" s="297" t="s">
        <v>416</v>
      </c>
      <c r="B315" s="240" t="s">
        <v>417</v>
      </c>
      <c r="C315" s="681">
        <v>243012.96</v>
      </c>
      <c r="D315" s="319">
        <v>259308.3</v>
      </c>
    </row>
    <row r="316" spans="1:4" x14ac:dyDescent="0.35">
      <c r="A316" s="297" t="s">
        <v>418</v>
      </c>
      <c r="B316" s="240" t="s">
        <v>419</v>
      </c>
      <c r="C316" s="681"/>
    </row>
    <row r="317" spans="1:4" x14ac:dyDescent="0.35">
      <c r="A317" s="297" t="s">
        <v>420</v>
      </c>
      <c r="B317" s="240" t="s">
        <v>421</v>
      </c>
      <c r="C317" s="681"/>
    </row>
    <row r="318" spans="1:4" x14ac:dyDescent="0.35">
      <c r="A318" s="297" t="s">
        <v>422</v>
      </c>
      <c r="B318" s="240" t="s">
        <v>423</v>
      </c>
      <c r="C318" s="681"/>
    </row>
    <row r="319" spans="1:4" x14ac:dyDescent="0.35">
      <c r="A319" s="297" t="s">
        <v>424</v>
      </c>
      <c r="B319" s="240" t="s">
        <v>425</v>
      </c>
      <c r="C319" s="681"/>
    </row>
    <row r="320" spans="1:4" x14ac:dyDescent="0.35">
      <c r="A320" s="297" t="s">
        <v>426</v>
      </c>
      <c r="B320" s="240" t="s">
        <v>427</v>
      </c>
      <c r="C320" s="681">
        <v>7399.8</v>
      </c>
      <c r="D320" s="319">
        <v>7420.07</v>
      </c>
    </row>
    <row r="321" spans="1:4" x14ac:dyDescent="0.35">
      <c r="A321" s="297" t="s">
        <v>428</v>
      </c>
      <c r="B321" s="240" t="s">
        <v>429</v>
      </c>
      <c r="C321" s="681"/>
    </row>
    <row r="322" spans="1:4" x14ac:dyDescent="0.35">
      <c r="A322" s="297" t="s">
        <v>848</v>
      </c>
      <c r="B322" s="240" t="s">
        <v>849</v>
      </c>
      <c r="C322" s="681"/>
    </row>
    <row r="323" spans="1:4" x14ac:dyDescent="0.35">
      <c r="A323" s="297" t="s">
        <v>430</v>
      </c>
      <c r="B323" s="240" t="s">
        <v>431</v>
      </c>
      <c r="C323" s="681"/>
    </row>
    <row r="324" spans="1:4" x14ac:dyDescent="0.35">
      <c r="A324" s="297" t="s">
        <v>850</v>
      </c>
      <c r="B324" s="240" t="s">
        <v>851</v>
      </c>
      <c r="C324" s="681"/>
    </row>
    <row r="325" spans="1:4" x14ac:dyDescent="0.35">
      <c r="A325" s="297" t="s">
        <v>852</v>
      </c>
      <c r="B325" s="240" t="s">
        <v>853</v>
      </c>
      <c r="C325" s="681"/>
    </row>
    <row r="326" spans="1:4" x14ac:dyDescent="0.35">
      <c r="A326" s="297" t="s">
        <v>854</v>
      </c>
      <c r="B326" s="240" t="s">
        <v>855</v>
      </c>
      <c r="C326" s="681"/>
    </row>
    <row r="327" spans="1:4" x14ac:dyDescent="0.35">
      <c r="A327" s="297" t="s">
        <v>432</v>
      </c>
      <c r="B327" s="240" t="s">
        <v>433</v>
      </c>
      <c r="C327" s="681"/>
    </row>
    <row r="328" spans="1:4" x14ac:dyDescent="0.35">
      <c r="A328" s="297" t="s">
        <v>434</v>
      </c>
      <c r="B328" s="240" t="s">
        <v>435</v>
      </c>
      <c r="C328" s="681"/>
    </row>
    <row r="329" spans="1:4" x14ac:dyDescent="0.35">
      <c r="A329" s="297" t="s">
        <v>436</v>
      </c>
      <c r="B329" s="240" t="s">
        <v>437</v>
      </c>
      <c r="C329" s="681"/>
    </row>
    <row r="330" spans="1:4" x14ac:dyDescent="0.35">
      <c r="A330" s="297" t="s">
        <v>438</v>
      </c>
      <c r="B330" s="240" t="s">
        <v>439</v>
      </c>
      <c r="C330" s="681"/>
    </row>
    <row r="331" spans="1:4" x14ac:dyDescent="0.35">
      <c r="A331" s="297" t="s">
        <v>440</v>
      </c>
      <c r="B331" s="240" t="s">
        <v>441</v>
      </c>
      <c r="C331" s="681">
        <v>92147.19</v>
      </c>
      <c r="D331" s="319">
        <v>92399.65</v>
      </c>
    </row>
    <row r="332" spans="1:4" x14ac:dyDescent="0.35">
      <c r="A332" s="297" t="s">
        <v>442</v>
      </c>
      <c r="B332" s="240" t="s">
        <v>443</v>
      </c>
      <c r="C332" s="681"/>
    </row>
    <row r="333" spans="1:4" x14ac:dyDescent="0.35">
      <c r="A333" s="297" t="s">
        <v>444</v>
      </c>
      <c r="B333" s="240" t="s">
        <v>445</v>
      </c>
      <c r="C333" s="681">
        <v>188647.48</v>
      </c>
      <c r="D333" s="319">
        <v>189164.32</v>
      </c>
    </row>
    <row r="334" spans="1:4" x14ac:dyDescent="0.35">
      <c r="A334" s="297" t="s">
        <v>446</v>
      </c>
      <c r="B334" s="240" t="s">
        <v>447</v>
      </c>
      <c r="C334" s="681">
        <v>396528.42</v>
      </c>
      <c r="D334" s="319">
        <v>1256535.8700000001</v>
      </c>
    </row>
    <row r="335" spans="1:4" x14ac:dyDescent="0.35">
      <c r="A335" s="297" t="s">
        <v>448</v>
      </c>
      <c r="B335" s="240" t="s">
        <v>449</v>
      </c>
      <c r="C335" s="681"/>
    </row>
    <row r="336" spans="1:4" x14ac:dyDescent="0.35">
      <c r="A336" s="297" t="s">
        <v>450</v>
      </c>
      <c r="B336" s="240" t="s">
        <v>451</v>
      </c>
      <c r="C336" s="681"/>
    </row>
    <row r="337" spans="1:4" x14ac:dyDescent="0.35">
      <c r="A337" s="297" t="s">
        <v>452</v>
      </c>
      <c r="B337" s="240" t="s">
        <v>453</v>
      </c>
      <c r="C337" s="681"/>
    </row>
    <row r="338" spans="1:4" x14ac:dyDescent="0.35">
      <c r="A338" s="297" t="s">
        <v>454</v>
      </c>
      <c r="B338" s="240" t="s">
        <v>455</v>
      </c>
      <c r="C338" s="681"/>
    </row>
    <row r="339" spans="1:4" x14ac:dyDescent="0.35">
      <c r="A339" s="297" t="s">
        <v>456</v>
      </c>
      <c r="B339" s="240" t="s">
        <v>457</v>
      </c>
      <c r="C339" s="681"/>
    </row>
    <row r="340" spans="1:4" x14ac:dyDescent="0.35">
      <c r="A340" s="297" t="s">
        <v>458</v>
      </c>
      <c r="B340" s="240" t="s">
        <v>459</v>
      </c>
      <c r="C340" s="681">
        <v>278243.74</v>
      </c>
      <c r="D340" s="319">
        <v>220039.41</v>
      </c>
    </row>
    <row r="341" spans="1:4" x14ac:dyDescent="0.35">
      <c r="A341" s="297" t="s">
        <v>460</v>
      </c>
      <c r="B341" s="240" t="s">
        <v>461</v>
      </c>
      <c r="C341" s="681">
        <v>52589.52</v>
      </c>
      <c r="D341" s="319">
        <v>155223.91</v>
      </c>
    </row>
    <row r="342" spans="1:4" x14ac:dyDescent="0.35">
      <c r="A342" s="297" t="s">
        <v>462</v>
      </c>
      <c r="B342" s="240" t="s">
        <v>463</v>
      </c>
      <c r="C342" s="681">
        <v>149528.41</v>
      </c>
      <c r="D342" s="319">
        <v>90081.16</v>
      </c>
    </row>
    <row r="343" spans="1:4" x14ac:dyDescent="0.35">
      <c r="A343" s="297" t="s">
        <v>464</v>
      </c>
      <c r="B343" s="240" t="s">
        <v>465</v>
      </c>
      <c r="C343" s="681">
        <v>157605</v>
      </c>
      <c r="D343" s="319">
        <v>31669.439999999999</v>
      </c>
    </row>
    <row r="344" spans="1:4" x14ac:dyDescent="0.35">
      <c r="A344" s="297" t="s">
        <v>466</v>
      </c>
      <c r="B344" s="240" t="s">
        <v>467</v>
      </c>
      <c r="C344" s="681"/>
    </row>
    <row r="345" spans="1:4" x14ac:dyDescent="0.35">
      <c r="A345" s="297" t="s">
        <v>468</v>
      </c>
      <c r="B345" s="240" t="s">
        <v>469</v>
      </c>
      <c r="C345" s="681"/>
    </row>
    <row r="346" spans="1:4" x14ac:dyDescent="0.35">
      <c r="A346" s="297" t="s">
        <v>470</v>
      </c>
      <c r="B346" s="240" t="s">
        <v>471</v>
      </c>
      <c r="C346" s="681">
        <v>1748425.01</v>
      </c>
      <c r="D346" s="319">
        <v>1925082.05</v>
      </c>
    </row>
    <row r="347" spans="1:4" x14ac:dyDescent="0.35">
      <c r="A347" s="297" t="s">
        <v>472</v>
      </c>
      <c r="B347" s="240" t="s">
        <v>473</v>
      </c>
      <c r="C347" s="681">
        <v>426557.77</v>
      </c>
      <c r="D347" s="319">
        <v>349074.22</v>
      </c>
    </row>
    <row r="348" spans="1:4" x14ac:dyDescent="0.35">
      <c r="A348" s="297" t="s">
        <v>474</v>
      </c>
      <c r="B348" s="240" t="s">
        <v>475</v>
      </c>
      <c r="C348" s="681">
        <v>32809.19</v>
      </c>
      <c r="D348" s="319">
        <v>33289.56</v>
      </c>
    </row>
    <row r="349" spans="1:4" x14ac:dyDescent="0.35">
      <c r="A349" s="297" t="s">
        <v>476</v>
      </c>
      <c r="B349" s="240" t="s">
        <v>477</v>
      </c>
      <c r="C349" s="681">
        <v>1883</v>
      </c>
      <c r="D349" s="319">
        <v>1449.65</v>
      </c>
    </row>
    <row r="350" spans="1:4" x14ac:dyDescent="0.35">
      <c r="A350" s="297" t="s">
        <v>478</v>
      </c>
      <c r="B350" s="240" t="s">
        <v>479</v>
      </c>
      <c r="C350" s="681">
        <v>32999.67</v>
      </c>
      <c r="D350" s="319">
        <v>33090.080000000002</v>
      </c>
    </row>
    <row r="351" spans="1:4" x14ac:dyDescent="0.35">
      <c r="A351" s="297" t="s">
        <v>480</v>
      </c>
      <c r="B351" s="240" t="s">
        <v>481</v>
      </c>
      <c r="C351" s="681"/>
    </row>
    <row r="352" spans="1:4" x14ac:dyDescent="0.35">
      <c r="A352" s="297" t="s">
        <v>482</v>
      </c>
      <c r="B352" s="240" t="s">
        <v>483</v>
      </c>
      <c r="C352" s="681"/>
    </row>
    <row r="353" spans="1:3" x14ac:dyDescent="0.35">
      <c r="A353" s="297" t="s">
        <v>484</v>
      </c>
      <c r="B353" s="240" t="s">
        <v>485</v>
      </c>
      <c r="C353" s="681"/>
    </row>
    <row r="354" spans="1:3" x14ac:dyDescent="0.35">
      <c r="A354" s="297" t="s">
        <v>501</v>
      </c>
      <c r="B354" s="240" t="s">
        <v>502</v>
      </c>
      <c r="C354" s="681"/>
    </row>
    <row r="355" spans="1:3" x14ac:dyDescent="0.35">
      <c r="A355" s="297" t="s">
        <v>503</v>
      </c>
      <c r="B355" s="240" t="s">
        <v>504</v>
      </c>
      <c r="C355" s="681"/>
    </row>
    <row r="356" spans="1:3" x14ac:dyDescent="0.35">
      <c r="A356" s="297" t="s">
        <v>856</v>
      </c>
      <c r="B356" s="240" t="s">
        <v>857</v>
      </c>
      <c r="C356" s="681"/>
    </row>
    <row r="357" spans="1:3" x14ac:dyDescent="0.35">
      <c r="A357" s="297" t="s">
        <v>505</v>
      </c>
      <c r="B357" s="240" t="s">
        <v>1055</v>
      </c>
      <c r="C357" s="681"/>
    </row>
    <row r="358" spans="1:3" x14ac:dyDescent="0.35">
      <c r="A358" s="297" t="s">
        <v>506</v>
      </c>
      <c r="B358" s="240" t="s">
        <v>507</v>
      </c>
      <c r="C358" s="681"/>
    </row>
    <row r="359" spans="1:3" x14ac:dyDescent="0.35">
      <c r="A359" s="297" t="s">
        <v>508</v>
      </c>
      <c r="B359" s="240" t="s">
        <v>509</v>
      </c>
      <c r="C359" s="681"/>
    </row>
    <row r="360" spans="1:3" x14ac:dyDescent="0.35">
      <c r="A360" s="297" t="s">
        <v>510</v>
      </c>
      <c r="B360" s="240" t="s">
        <v>1056</v>
      </c>
      <c r="C360" s="681"/>
    </row>
    <row r="361" spans="1:3" x14ac:dyDescent="0.35">
      <c r="A361" s="297" t="s">
        <v>511</v>
      </c>
      <c r="B361" s="240" t="s">
        <v>1057</v>
      </c>
      <c r="C361" s="681"/>
    </row>
    <row r="362" spans="1:3" x14ac:dyDescent="0.35">
      <c r="A362" s="297" t="s">
        <v>6520</v>
      </c>
      <c r="B362" s="240" t="s">
        <v>6601</v>
      </c>
      <c r="C362" s="681"/>
    </row>
    <row r="363" spans="1:3" x14ac:dyDescent="0.35">
      <c r="A363" s="297" t="s">
        <v>512</v>
      </c>
      <c r="B363" s="240" t="s">
        <v>1187</v>
      </c>
      <c r="C363" s="681"/>
    </row>
    <row r="364" spans="1:3" x14ac:dyDescent="0.35">
      <c r="A364" s="297" t="s">
        <v>513</v>
      </c>
      <c r="B364" s="240" t="s">
        <v>1058</v>
      </c>
      <c r="C364" s="681"/>
    </row>
    <row r="365" spans="1:3" x14ac:dyDescent="0.35">
      <c r="A365" s="297" t="s">
        <v>6522</v>
      </c>
      <c r="B365" s="240" t="s">
        <v>6523</v>
      </c>
      <c r="C365" s="681"/>
    </row>
    <row r="366" spans="1:3" x14ac:dyDescent="0.35">
      <c r="A366" s="297" t="s">
        <v>6524</v>
      </c>
      <c r="B366" s="240" t="s">
        <v>6525</v>
      </c>
      <c r="C366" s="681"/>
    </row>
    <row r="367" spans="1:3" x14ac:dyDescent="0.35">
      <c r="A367" s="297" t="s">
        <v>6526</v>
      </c>
      <c r="B367" s="240" t="s">
        <v>6527</v>
      </c>
      <c r="C367" s="681"/>
    </row>
    <row r="368" spans="1:3" x14ac:dyDescent="0.35">
      <c r="A368" s="297" t="s">
        <v>514</v>
      </c>
      <c r="B368" s="240" t="s">
        <v>515</v>
      </c>
      <c r="C368" s="681"/>
    </row>
    <row r="369" spans="1:3" x14ac:dyDescent="0.35">
      <c r="A369" s="297" t="s">
        <v>516</v>
      </c>
      <c r="B369" s="240" t="s">
        <v>517</v>
      </c>
      <c r="C369" s="681"/>
    </row>
    <row r="370" spans="1:3" x14ac:dyDescent="0.35">
      <c r="A370" s="297" t="s">
        <v>518</v>
      </c>
      <c r="B370" s="240" t="s">
        <v>1059</v>
      </c>
      <c r="C370" s="681">
        <v>59112.09</v>
      </c>
    </row>
    <row r="371" spans="1:3" x14ac:dyDescent="0.35">
      <c r="A371" s="297" t="s">
        <v>519</v>
      </c>
      <c r="B371" s="240" t="s">
        <v>1060</v>
      </c>
      <c r="C371" s="681">
        <v>157255.69</v>
      </c>
    </row>
    <row r="372" spans="1:3" x14ac:dyDescent="0.35">
      <c r="A372" s="297" t="s">
        <v>1188</v>
      </c>
      <c r="B372" s="240" t="s">
        <v>6532</v>
      </c>
      <c r="C372" s="681"/>
    </row>
    <row r="373" spans="1:3" x14ac:dyDescent="0.35">
      <c r="A373" s="297" t="s">
        <v>520</v>
      </c>
      <c r="B373" s="240" t="s">
        <v>521</v>
      </c>
      <c r="C373" s="681"/>
    </row>
    <row r="374" spans="1:3" x14ac:dyDescent="0.35">
      <c r="A374" s="297" t="s">
        <v>522</v>
      </c>
      <c r="B374" s="240" t="s">
        <v>523</v>
      </c>
      <c r="C374" s="681"/>
    </row>
    <row r="375" spans="1:3" x14ac:dyDescent="0.35">
      <c r="A375" s="297" t="s">
        <v>524</v>
      </c>
      <c r="B375" s="240" t="s">
        <v>525</v>
      </c>
      <c r="C375" s="681"/>
    </row>
    <row r="376" spans="1:3" x14ac:dyDescent="0.35">
      <c r="A376" s="297" t="s">
        <v>526</v>
      </c>
      <c r="B376" s="240" t="s">
        <v>527</v>
      </c>
      <c r="C376" s="681"/>
    </row>
    <row r="377" spans="1:3" x14ac:dyDescent="0.35">
      <c r="A377" s="297" t="s">
        <v>528</v>
      </c>
      <c r="B377" s="240" t="s">
        <v>529</v>
      </c>
      <c r="C377" s="681"/>
    </row>
    <row r="378" spans="1:3" x14ac:dyDescent="0.35">
      <c r="A378" s="297" t="s">
        <v>530</v>
      </c>
      <c r="B378" s="240" t="s">
        <v>531</v>
      </c>
      <c r="C378" s="681"/>
    </row>
    <row r="379" spans="1:3" x14ac:dyDescent="0.35">
      <c r="A379" s="297" t="s">
        <v>532</v>
      </c>
      <c r="B379" s="240" t="s">
        <v>533</v>
      </c>
      <c r="C379" s="681"/>
    </row>
    <row r="380" spans="1:3" x14ac:dyDescent="0.35">
      <c r="A380" s="297" t="s">
        <v>534</v>
      </c>
      <c r="B380" s="240" t="s">
        <v>535</v>
      </c>
      <c r="C380" s="681"/>
    </row>
    <row r="381" spans="1:3" x14ac:dyDescent="0.35">
      <c r="A381" s="297" t="s">
        <v>536</v>
      </c>
      <c r="B381" s="240" t="s">
        <v>537</v>
      </c>
      <c r="C381" s="681"/>
    </row>
    <row r="382" spans="1:3" x14ac:dyDescent="0.35">
      <c r="A382" s="297" t="s">
        <v>538</v>
      </c>
      <c r="B382" s="240" t="s">
        <v>539</v>
      </c>
      <c r="C382" s="681"/>
    </row>
    <row r="383" spans="1:3" x14ac:dyDescent="0.35">
      <c r="A383" s="297" t="s">
        <v>540</v>
      </c>
      <c r="B383" s="240" t="s">
        <v>541</v>
      </c>
      <c r="C383" s="681"/>
    </row>
    <row r="384" spans="1:3" x14ac:dyDescent="0.35">
      <c r="A384" s="297" t="s">
        <v>542</v>
      </c>
      <c r="B384" s="240" t="s">
        <v>543</v>
      </c>
      <c r="C384" s="681"/>
    </row>
    <row r="385" spans="1:3" x14ac:dyDescent="0.35">
      <c r="A385" s="297" t="s">
        <v>544</v>
      </c>
      <c r="B385" s="240" t="s">
        <v>545</v>
      </c>
      <c r="C385" s="681"/>
    </row>
    <row r="386" spans="1:3" x14ac:dyDescent="0.35">
      <c r="A386" s="297" t="s">
        <v>546</v>
      </c>
      <c r="B386" s="240" t="s">
        <v>547</v>
      </c>
      <c r="C386" s="681"/>
    </row>
    <row r="387" spans="1:3" x14ac:dyDescent="0.35">
      <c r="A387" s="297" t="s">
        <v>548</v>
      </c>
      <c r="B387" s="240" t="s">
        <v>549</v>
      </c>
      <c r="C387" s="681"/>
    </row>
    <row r="388" spans="1:3" x14ac:dyDescent="0.35">
      <c r="A388" s="297" t="s">
        <v>550</v>
      </c>
      <c r="B388" s="240" t="s">
        <v>551</v>
      </c>
      <c r="C388" s="681"/>
    </row>
    <row r="389" spans="1:3" x14ac:dyDescent="0.35">
      <c r="A389" s="297" t="s">
        <v>552</v>
      </c>
      <c r="B389" s="240" t="s">
        <v>553</v>
      </c>
      <c r="C389" s="681"/>
    </row>
    <row r="390" spans="1:3" x14ac:dyDescent="0.35">
      <c r="A390" s="297" t="s">
        <v>554</v>
      </c>
      <c r="B390" s="240" t="s">
        <v>555</v>
      </c>
      <c r="C390" s="681"/>
    </row>
    <row r="391" spans="1:3" x14ac:dyDescent="0.35">
      <c r="A391" s="297" t="s">
        <v>556</v>
      </c>
      <c r="B391" s="240" t="s">
        <v>557</v>
      </c>
      <c r="C391" s="681"/>
    </row>
    <row r="392" spans="1:3" x14ac:dyDescent="0.35">
      <c r="A392" s="297" t="s">
        <v>558</v>
      </c>
      <c r="B392" s="240" t="s">
        <v>559</v>
      </c>
      <c r="C392" s="681"/>
    </row>
    <row r="393" spans="1:3" x14ac:dyDescent="0.35">
      <c r="A393" s="297" t="s">
        <v>2393</v>
      </c>
      <c r="B393" s="240" t="s">
        <v>858</v>
      </c>
      <c r="C393" s="681"/>
    </row>
    <row r="394" spans="1:3" x14ac:dyDescent="0.35">
      <c r="A394" s="297" t="s">
        <v>859</v>
      </c>
      <c r="B394" s="240" t="s">
        <v>6602</v>
      </c>
      <c r="C394" s="681"/>
    </row>
    <row r="395" spans="1:3" x14ac:dyDescent="0.35">
      <c r="A395" s="297" t="s">
        <v>861</v>
      </c>
      <c r="B395" s="240" t="s">
        <v>862</v>
      </c>
      <c r="C395" s="681"/>
    </row>
    <row r="396" spans="1:3" x14ac:dyDescent="0.35">
      <c r="A396" s="297" t="s">
        <v>560</v>
      </c>
      <c r="B396" s="240" t="s">
        <v>1061</v>
      </c>
      <c r="C396" s="681"/>
    </row>
    <row r="397" spans="1:3" x14ac:dyDescent="0.35">
      <c r="A397" s="297" t="s">
        <v>863</v>
      </c>
      <c r="B397" s="240" t="s">
        <v>864</v>
      </c>
      <c r="C397" s="681"/>
    </row>
    <row r="398" spans="1:3" x14ac:dyDescent="0.35">
      <c r="A398" s="297" t="s">
        <v>865</v>
      </c>
      <c r="B398" s="240" t="s">
        <v>866</v>
      </c>
      <c r="C398" s="681"/>
    </row>
    <row r="399" spans="1:3" x14ac:dyDescent="0.35">
      <c r="A399" s="297" t="s">
        <v>561</v>
      </c>
      <c r="B399" s="240" t="s">
        <v>1062</v>
      </c>
      <c r="C399" s="681"/>
    </row>
    <row r="400" spans="1:3" x14ac:dyDescent="0.35">
      <c r="A400" s="297" t="s">
        <v>867</v>
      </c>
      <c r="B400" s="240" t="s">
        <v>562</v>
      </c>
      <c r="C400" s="681"/>
    </row>
    <row r="401" spans="1:3" x14ac:dyDescent="0.35">
      <c r="A401" s="297" t="s">
        <v>563</v>
      </c>
      <c r="B401" s="240" t="s">
        <v>564</v>
      </c>
      <c r="C401" s="681"/>
    </row>
    <row r="402" spans="1:3" x14ac:dyDescent="0.35">
      <c r="A402" s="297" t="s">
        <v>565</v>
      </c>
      <c r="B402" s="240" t="s">
        <v>566</v>
      </c>
      <c r="C402" s="681">
        <v>120000</v>
      </c>
    </row>
    <row r="403" spans="1:3" x14ac:dyDescent="0.35">
      <c r="A403" s="297" t="s">
        <v>567</v>
      </c>
      <c r="B403" s="240" t="s">
        <v>568</v>
      </c>
      <c r="C403" s="681"/>
    </row>
    <row r="404" spans="1:3" x14ac:dyDescent="0.35">
      <c r="A404" s="297" t="s">
        <v>569</v>
      </c>
      <c r="B404" s="240" t="s">
        <v>570</v>
      </c>
      <c r="C404" s="681"/>
    </row>
    <row r="405" spans="1:3" x14ac:dyDescent="0.35">
      <c r="A405" s="297" t="s">
        <v>571</v>
      </c>
      <c r="B405" s="240" t="s">
        <v>1063</v>
      </c>
      <c r="C405" s="681"/>
    </row>
    <row r="406" spans="1:3" x14ac:dyDescent="0.35">
      <c r="A406" s="297" t="s">
        <v>572</v>
      </c>
      <c r="B406" s="240" t="s">
        <v>1064</v>
      </c>
      <c r="C406" s="681"/>
    </row>
    <row r="407" spans="1:3" x14ac:dyDescent="0.35">
      <c r="A407" s="297" t="s">
        <v>573</v>
      </c>
      <c r="B407" s="240" t="s">
        <v>574</v>
      </c>
      <c r="C407" s="681"/>
    </row>
    <row r="408" spans="1:3" x14ac:dyDescent="0.35">
      <c r="A408" s="297" t="s">
        <v>575</v>
      </c>
      <c r="B408" s="240" t="s">
        <v>576</v>
      </c>
      <c r="C408" s="681"/>
    </row>
    <row r="409" spans="1:3" x14ac:dyDescent="0.35">
      <c r="A409" s="297" t="s">
        <v>577</v>
      </c>
      <c r="B409" s="240" t="s">
        <v>578</v>
      </c>
      <c r="C409" s="681"/>
    </row>
    <row r="410" spans="1:3" x14ac:dyDescent="0.35">
      <c r="A410" s="297" t="s">
        <v>579</v>
      </c>
      <c r="B410" s="240" t="s">
        <v>580</v>
      </c>
      <c r="C410" s="681"/>
    </row>
    <row r="411" spans="1:3" x14ac:dyDescent="0.35">
      <c r="A411" s="297" t="s">
        <v>581</v>
      </c>
      <c r="B411" s="240" t="s">
        <v>582</v>
      </c>
      <c r="C411" s="681"/>
    </row>
    <row r="412" spans="1:3" x14ac:dyDescent="0.35">
      <c r="A412" s="297" t="s">
        <v>583</v>
      </c>
      <c r="B412" s="240" t="s">
        <v>584</v>
      </c>
      <c r="C412" s="681"/>
    </row>
    <row r="413" spans="1:3" x14ac:dyDescent="0.35">
      <c r="A413" s="297" t="s">
        <v>585</v>
      </c>
      <c r="B413" s="240" t="s">
        <v>586</v>
      </c>
      <c r="C413" s="681"/>
    </row>
    <row r="414" spans="1:3" x14ac:dyDescent="0.35">
      <c r="A414" s="297" t="s">
        <v>587</v>
      </c>
      <c r="B414" s="240" t="s">
        <v>588</v>
      </c>
      <c r="C414" s="681"/>
    </row>
    <row r="415" spans="1:3" x14ac:dyDescent="0.35">
      <c r="A415" s="297"/>
      <c r="B415" s="240"/>
      <c r="C415" s="681"/>
    </row>
    <row r="416" spans="1:3" x14ac:dyDescent="0.35">
      <c r="A416" s="297"/>
      <c r="B416" s="240"/>
      <c r="C416" s="681"/>
    </row>
    <row r="417" spans="1:3" x14ac:dyDescent="0.35">
      <c r="A417" s="297"/>
      <c r="B417" s="240"/>
      <c r="C417" s="681"/>
    </row>
    <row r="418" spans="1:3" x14ac:dyDescent="0.35">
      <c r="A418" s="297"/>
      <c r="B418" s="240"/>
      <c r="C418" s="681"/>
    </row>
    <row r="419" spans="1:3" x14ac:dyDescent="0.35">
      <c r="A419" s="297"/>
      <c r="B419" s="240"/>
      <c r="C419" s="681"/>
    </row>
    <row r="420" spans="1:3" x14ac:dyDescent="0.35">
      <c r="A420" s="297"/>
      <c r="B420" s="240"/>
      <c r="C420" s="681"/>
    </row>
    <row r="421" spans="1:3" x14ac:dyDescent="0.35">
      <c r="A421" s="297"/>
      <c r="B421" s="240"/>
      <c r="C421" s="681"/>
    </row>
    <row r="422" spans="1:3" x14ac:dyDescent="0.35">
      <c r="A422" s="297"/>
      <c r="B422" s="240"/>
      <c r="C422" s="681"/>
    </row>
    <row r="423" spans="1:3" x14ac:dyDescent="0.35">
      <c r="A423" s="297"/>
      <c r="B423" s="240"/>
      <c r="C423" s="681"/>
    </row>
    <row r="424" spans="1:3" x14ac:dyDescent="0.35">
      <c r="A424" s="297"/>
      <c r="B424" s="240"/>
      <c r="C424" s="681"/>
    </row>
    <row r="425" spans="1:3" x14ac:dyDescent="0.35">
      <c r="A425" s="297"/>
      <c r="B425" s="240"/>
      <c r="C425" s="681"/>
    </row>
    <row r="426" spans="1:3" x14ac:dyDescent="0.35">
      <c r="A426" s="297"/>
      <c r="B426" s="240"/>
      <c r="C426" s="681"/>
    </row>
    <row r="427" spans="1:3" x14ac:dyDescent="0.35">
      <c r="A427" s="297"/>
      <c r="B427" s="240"/>
      <c r="C427" s="681"/>
    </row>
    <row r="428" spans="1:3" x14ac:dyDescent="0.35">
      <c r="A428" s="297"/>
      <c r="B428" s="240"/>
      <c r="C428" s="681"/>
    </row>
    <row r="429" spans="1:3" x14ac:dyDescent="0.35">
      <c r="A429" s="297"/>
      <c r="B429" s="240"/>
      <c r="C429" s="681"/>
    </row>
    <row r="430" spans="1:3" x14ac:dyDescent="0.35">
      <c r="A430" s="297"/>
      <c r="B430" s="240"/>
      <c r="C430" s="681"/>
    </row>
    <row r="431" spans="1:3" x14ac:dyDescent="0.35">
      <c r="A431" s="297"/>
      <c r="B431" s="240"/>
      <c r="C431" s="446"/>
    </row>
    <row r="432" spans="1:3" x14ac:dyDescent="0.35">
      <c r="A432" s="297"/>
      <c r="B432" s="240"/>
    </row>
    <row r="433" spans="1:2" x14ac:dyDescent="0.35">
      <c r="A433" s="297"/>
      <c r="B433" s="240"/>
    </row>
    <row r="434" spans="1:2" x14ac:dyDescent="0.35">
      <c r="A434" s="297"/>
      <c r="B434" s="240"/>
    </row>
    <row r="435" spans="1:2" x14ac:dyDescent="0.35">
      <c r="A435" s="297"/>
      <c r="B435" s="240"/>
    </row>
    <row r="436" spans="1:2" x14ac:dyDescent="0.35">
      <c r="A436" s="297"/>
      <c r="B436" s="240"/>
    </row>
    <row r="437" spans="1:2" x14ac:dyDescent="0.35">
      <c r="A437" s="297"/>
      <c r="B437" s="240"/>
    </row>
    <row r="438" spans="1:2" x14ac:dyDescent="0.35">
      <c r="A438" s="297"/>
      <c r="B438" s="240"/>
    </row>
    <row r="508" spans="2:2" x14ac:dyDescent="0.35">
      <c r="B508" s="320" t="s">
        <v>6353</v>
      </c>
    </row>
  </sheetData>
  <pageMargins left="0.7" right="0.7" top="0.75" bottom="0.75" header="0.3" footer="0.3"/>
  <pageSetup orientation="portrait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filterMode="1">
    <tabColor rgb="FF00B0F0"/>
  </sheetPr>
  <dimension ref="A1:I441"/>
  <sheetViews>
    <sheetView topLeftCell="A412" zoomScaleNormal="100" workbookViewId="0">
      <selection activeCell="A312" sqref="A312:XFD312"/>
    </sheetView>
  </sheetViews>
  <sheetFormatPr defaultColWidth="8.75" defaultRowHeight="19.5" x14ac:dyDescent="0.25"/>
  <cols>
    <col min="1" max="1" width="15.75" style="31" customWidth="1"/>
    <col min="2" max="2" width="65.375" style="31" customWidth="1"/>
    <col min="3" max="3" width="18" style="31" customWidth="1"/>
    <col min="4" max="4" width="8.375" style="31" customWidth="1"/>
    <col min="5" max="5" width="14.625" style="238" bestFit="1" customWidth="1"/>
    <col min="6" max="6" width="16.75" style="238" bestFit="1" customWidth="1"/>
    <col min="7" max="7" width="8.125" style="238" customWidth="1"/>
    <col min="8" max="8" width="18.125" style="431" bestFit="1" customWidth="1"/>
    <col min="9" max="16384" width="8.75" style="31"/>
  </cols>
  <sheetData>
    <row r="1" spans="1:9" ht="34.15" customHeight="1" x14ac:dyDescent="0.45">
      <c r="A1" s="193"/>
      <c r="B1" s="194" t="s">
        <v>6218</v>
      </c>
      <c r="C1" s="193"/>
      <c r="D1" s="193"/>
      <c r="E1" s="237"/>
      <c r="F1" s="237"/>
      <c r="G1" s="237"/>
    </row>
    <row r="2" spans="1:9" ht="21" x14ac:dyDescent="0.35">
      <c r="A2" s="244" t="s">
        <v>683</v>
      </c>
      <c r="B2" s="244" t="s">
        <v>684</v>
      </c>
      <c r="C2" s="126" t="s">
        <v>669</v>
      </c>
      <c r="D2" s="125"/>
      <c r="E2" s="144" t="s">
        <v>727</v>
      </c>
      <c r="F2" s="144" t="s">
        <v>6344</v>
      </c>
      <c r="G2" s="144"/>
    </row>
    <row r="3" spans="1:9" s="214" customFormat="1" ht="24" hidden="1" customHeight="1" x14ac:dyDescent="0.35">
      <c r="A3" s="414" t="s">
        <v>139</v>
      </c>
      <c r="B3" s="418" t="s">
        <v>140</v>
      </c>
      <c r="C3" s="142">
        <f>IFERROR(VLOOKUP($A3,'5.งบทดลอง รพ.'!$A$2:$C$501,3,0),0)</f>
        <v>0</v>
      </c>
      <c r="D3" s="110"/>
      <c r="E3" s="82" t="s">
        <v>906</v>
      </c>
      <c r="F3" s="82" t="s">
        <v>16</v>
      </c>
      <c r="G3" s="419"/>
      <c r="H3" s="432"/>
      <c r="I3" s="429"/>
    </row>
    <row r="4" spans="1:9" s="214" customFormat="1" ht="21" hidden="1" x14ac:dyDescent="0.35">
      <c r="A4" s="414" t="s">
        <v>141</v>
      </c>
      <c r="B4" s="418" t="s">
        <v>142</v>
      </c>
      <c r="C4" s="142">
        <f>IFERROR(VLOOKUP($A4,'5.งบทดลอง รพ.'!$A$2:$C$501,3,0),0)</f>
        <v>0</v>
      </c>
      <c r="D4" s="110"/>
      <c r="E4" s="82" t="s">
        <v>906</v>
      </c>
      <c r="F4" s="82" t="s">
        <v>16</v>
      </c>
      <c r="G4" s="419"/>
      <c r="H4" s="432"/>
      <c r="I4" s="429"/>
    </row>
    <row r="5" spans="1:9" s="214" customFormat="1" ht="21" hidden="1" x14ac:dyDescent="0.35">
      <c r="A5" s="414" t="s">
        <v>143</v>
      </c>
      <c r="B5" s="418" t="s">
        <v>144</v>
      </c>
      <c r="C5" s="142">
        <f>IFERROR(VLOOKUP($A5,'5.งบทดลอง รพ.'!$A$2:$C$501,3,0),0)</f>
        <v>0</v>
      </c>
      <c r="D5" s="110"/>
      <c r="E5" s="82" t="s">
        <v>906</v>
      </c>
      <c r="F5" s="82" t="s">
        <v>16</v>
      </c>
      <c r="G5" s="419"/>
      <c r="H5" s="432"/>
      <c r="I5" s="429"/>
    </row>
    <row r="6" spans="1:9" s="214" customFormat="1" ht="21" hidden="1" x14ac:dyDescent="0.35">
      <c r="A6" s="414" t="s">
        <v>145</v>
      </c>
      <c r="B6" s="418" t="s">
        <v>146</v>
      </c>
      <c r="C6" s="142">
        <f>IFERROR(VLOOKUP($A6,'5.งบทดลอง รพ.'!$A$2:$C$501,3,0),0)</f>
        <v>0</v>
      </c>
      <c r="D6" s="110"/>
      <c r="E6" s="82" t="s">
        <v>906</v>
      </c>
      <c r="F6" s="82" t="s">
        <v>16</v>
      </c>
      <c r="G6" s="419"/>
      <c r="H6" s="432"/>
      <c r="I6" s="429"/>
    </row>
    <row r="7" spans="1:9" s="214" customFormat="1" ht="21" hidden="1" x14ac:dyDescent="0.35">
      <c r="A7" s="414" t="s">
        <v>147</v>
      </c>
      <c r="B7" s="418" t="s">
        <v>972</v>
      </c>
      <c r="C7" s="142">
        <f>IFERROR(VLOOKUP($A7,'5.งบทดลอง รพ.'!$A$2:$C$501,3,0),0)</f>
        <v>0</v>
      </c>
      <c r="D7" s="110"/>
      <c r="E7" s="82" t="s">
        <v>906</v>
      </c>
      <c r="F7" s="82" t="s">
        <v>16</v>
      </c>
      <c r="G7" s="419"/>
      <c r="H7" s="432"/>
      <c r="I7" s="429"/>
    </row>
    <row r="8" spans="1:9" s="214" customFormat="1" ht="21" hidden="1" x14ac:dyDescent="0.35">
      <c r="A8" s="414" t="s">
        <v>148</v>
      </c>
      <c r="B8" s="418" t="s">
        <v>149</v>
      </c>
      <c r="C8" s="142">
        <f>IFERROR(VLOOKUP($A8,'5.งบทดลอง รพ.'!$A$2:$C$501,3,0),0)</f>
        <v>0</v>
      </c>
      <c r="D8" s="110"/>
      <c r="E8" s="82" t="s">
        <v>906</v>
      </c>
      <c r="F8" s="82" t="s">
        <v>16</v>
      </c>
      <c r="G8" s="419"/>
      <c r="H8" s="432"/>
      <c r="I8" s="429"/>
    </row>
    <row r="9" spans="1:9" s="214" customFormat="1" ht="21" hidden="1" x14ac:dyDescent="0.35">
      <c r="A9" s="414" t="s">
        <v>150</v>
      </c>
      <c r="B9" s="418" t="s">
        <v>171</v>
      </c>
      <c r="C9" s="142">
        <f>IFERROR(VLOOKUP($A9,'5.งบทดลอง รพ.'!$A$2:$C$501,3,0),0)</f>
        <v>0</v>
      </c>
      <c r="D9" s="110"/>
      <c r="E9" s="82" t="s">
        <v>906</v>
      </c>
      <c r="F9" s="82" t="s">
        <v>16</v>
      </c>
      <c r="G9" s="419"/>
      <c r="H9" s="432"/>
      <c r="I9" s="429"/>
    </row>
    <row r="10" spans="1:9" s="214" customFormat="1" ht="21" hidden="1" x14ac:dyDescent="0.35">
      <c r="A10" s="414" t="s">
        <v>151</v>
      </c>
      <c r="B10" s="418" t="s">
        <v>173</v>
      </c>
      <c r="C10" s="142">
        <f>IFERROR(VLOOKUP($A10,'5.งบทดลอง รพ.'!$A$2:$C$501,3,0),0)</f>
        <v>0</v>
      </c>
      <c r="D10" s="110"/>
      <c r="E10" s="82" t="s">
        <v>906</v>
      </c>
      <c r="F10" s="82" t="s">
        <v>16</v>
      </c>
      <c r="G10" s="419"/>
      <c r="H10" s="432"/>
      <c r="I10" s="429"/>
    </row>
    <row r="11" spans="1:9" s="214" customFormat="1" ht="21" hidden="1" x14ac:dyDescent="0.35">
      <c r="A11" s="414" t="s">
        <v>152</v>
      </c>
      <c r="B11" s="418" t="s">
        <v>153</v>
      </c>
      <c r="C11" s="142">
        <f>IFERROR(VLOOKUP($A11,'5.งบทดลอง รพ.'!$A$2:$C$501,3,0),0)</f>
        <v>0</v>
      </c>
      <c r="D11" s="110"/>
      <c r="E11" s="82" t="s">
        <v>906</v>
      </c>
      <c r="F11" s="82" t="s">
        <v>16</v>
      </c>
      <c r="G11" s="419"/>
      <c r="H11" s="432"/>
      <c r="I11" s="429"/>
    </row>
    <row r="12" spans="1:9" s="214" customFormat="1" ht="21" hidden="1" x14ac:dyDescent="0.35">
      <c r="A12" s="422" t="s">
        <v>6219</v>
      </c>
      <c r="B12" s="423" t="s">
        <v>6220</v>
      </c>
      <c r="C12" s="142">
        <f>IFERROR(VLOOKUP($A12,'5.งบทดลอง รพ.'!$A$2:$C$501,3,0),0)</f>
        <v>0</v>
      </c>
      <c r="D12" s="110"/>
      <c r="E12" s="315" t="s">
        <v>906</v>
      </c>
      <c r="F12" s="315" t="s">
        <v>16</v>
      </c>
      <c r="G12" s="434"/>
      <c r="H12" s="432"/>
      <c r="I12" s="429"/>
    </row>
    <row r="13" spans="1:9" s="214" customFormat="1" ht="21" hidden="1" x14ac:dyDescent="0.35">
      <c r="A13" s="414" t="s">
        <v>154</v>
      </c>
      <c r="B13" s="418" t="s">
        <v>155</v>
      </c>
      <c r="C13" s="142">
        <f>IFERROR(VLOOKUP($A13,'5.งบทดลอง รพ.'!$A$2:$C$501,3,0),0)</f>
        <v>0</v>
      </c>
      <c r="D13" s="110"/>
      <c r="E13" s="82" t="s">
        <v>906</v>
      </c>
      <c r="F13" s="82" t="s">
        <v>16</v>
      </c>
      <c r="G13" s="419"/>
      <c r="H13" s="432"/>
      <c r="I13" s="429"/>
    </row>
    <row r="14" spans="1:9" s="214" customFormat="1" ht="21" hidden="1" x14ac:dyDescent="0.35">
      <c r="A14" s="414" t="s">
        <v>112</v>
      </c>
      <c r="B14" s="418" t="s">
        <v>113</v>
      </c>
      <c r="C14" s="142">
        <f>IFERROR(VLOOKUP($A14,'5.งบทดลอง รพ.'!$A$2:$C$501,3,0),0)</f>
        <v>0</v>
      </c>
      <c r="D14" s="110"/>
      <c r="E14" s="82" t="s">
        <v>899</v>
      </c>
      <c r="F14" s="82" t="s">
        <v>12</v>
      </c>
      <c r="G14" s="419"/>
      <c r="H14" s="432"/>
      <c r="I14" s="429"/>
    </row>
    <row r="15" spans="1:9" s="214" customFormat="1" ht="21" hidden="1" x14ac:dyDescent="0.35">
      <c r="A15" s="414" t="s">
        <v>114</v>
      </c>
      <c r="B15" s="418" t="s">
        <v>115</v>
      </c>
      <c r="C15" s="142">
        <f>IFERROR(VLOOKUP($A15,'5.งบทดลอง รพ.'!$A$2:$C$501,3,0),0)</f>
        <v>0</v>
      </c>
      <c r="D15" s="110"/>
      <c r="E15" s="82" t="s">
        <v>899</v>
      </c>
      <c r="F15" s="82" t="s">
        <v>12</v>
      </c>
      <c r="G15" s="419"/>
      <c r="H15" s="432"/>
      <c r="I15" s="429"/>
    </row>
    <row r="16" spans="1:9" s="214" customFormat="1" ht="21" hidden="1" x14ac:dyDescent="0.35">
      <c r="A16" s="414" t="s">
        <v>739</v>
      </c>
      <c r="B16" s="418" t="s">
        <v>117</v>
      </c>
      <c r="C16" s="142">
        <f>IFERROR(VLOOKUP($A16,'5.งบทดลอง รพ.'!$A$2:$C$501,3,0),0)</f>
        <v>0</v>
      </c>
      <c r="D16" s="110"/>
      <c r="E16" s="82" t="s">
        <v>899</v>
      </c>
      <c r="F16" s="82" t="s">
        <v>12</v>
      </c>
      <c r="G16" s="419"/>
      <c r="H16" s="432"/>
      <c r="I16" s="429"/>
    </row>
    <row r="17" spans="1:9" s="214" customFormat="1" ht="21" hidden="1" x14ac:dyDescent="0.35">
      <c r="A17" s="414" t="s">
        <v>740</v>
      </c>
      <c r="B17" s="418" t="s">
        <v>118</v>
      </c>
      <c r="C17" s="142">
        <f>IFERROR(VLOOKUP($A17,'5.งบทดลอง รพ.'!$A$2:$C$501,3,0),0)</f>
        <v>0</v>
      </c>
      <c r="D17" s="110"/>
      <c r="E17" s="82" t="s">
        <v>899</v>
      </c>
      <c r="F17" s="82" t="s">
        <v>12</v>
      </c>
      <c r="G17" s="419"/>
      <c r="H17" s="432"/>
      <c r="I17" s="429"/>
    </row>
    <row r="18" spans="1:9" s="214" customFormat="1" ht="21" hidden="1" x14ac:dyDescent="0.35">
      <c r="A18" s="414" t="s">
        <v>119</v>
      </c>
      <c r="B18" s="418" t="s">
        <v>120</v>
      </c>
      <c r="C18" s="142">
        <f>IFERROR(VLOOKUP($A18,'5.งบทดลอง รพ.'!$A$2:$C$501,3,0),0)</f>
        <v>0</v>
      </c>
      <c r="D18" s="110"/>
      <c r="E18" s="82" t="s">
        <v>899</v>
      </c>
      <c r="F18" s="82" t="s">
        <v>12</v>
      </c>
      <c r="G18" s="419"/>
      <c r="H18" s="432"/>
      <c r="I18" s="429"/>
    </row>
    <row r="19" spans="1:9" s="214" customFormat="1" ht="21" hidden="1" x14ac:dyDescent="0.35">
      <c r="A19" s="297" t="s">
        <v>121</v>
      </c>
      <c r="B19" s="240" t="s">
        <v>122</v>
      </c>
      <c r="C19" s="142">
        <f>IFERROR(VLOOKUP($A19,'5.งบทดลอง รพ.'!$A$2:$C$501,3,0),0)</f>
        <v>0</v>
      </c>
      <c r="D19" s="110"/>
      <c r="E19" s="208" t="s">
        <v>901</v>
      </c>
      <c r="F19" s="208" t="s">
        <v>12</v>
      </c>
      <c r="G19" s="239"/>
      <c r="H19" s="432"/>
      <c r="I19" s="429"/>
    </row>
    <row r="20" spans="1:9" s="214" customFormat="1" ht="21" hidden="1" x14ac:dyDescent="0.35">
      <c r="A20" s="414" t="s">
        <v>741</v>
      </c>
      <c r="B20" s="418" t="s">
        <v>116</v>
      </c>
      <c r="C20" s="142">
        <f>IFERROR(VLOOKUP($A20,'5.งบทดลอง รพ.'!$A$2:$C$501,3,0),0)</f>
        <v>0</v>
      </c>
      <c r="D20" s="110"/>
      <c r="E20" s="82" t="s">
        <v>899</v>
      </c>
      <c r="F20" s="82" t="s">
        <v>12</v>
      </c>
      <c r="G20" s="419"/>
      <c r="H20" s="432"/>
      <c r="I20" s="429"/>
    </row>
    <row r="21" spans="1:9" s="214" customFormat="1" ht="21" hidden="1" x14ac:dyDescent="0.35">
      <c r="A21" s="414" t="s">
        <v>742</v>
      </c>
      <c r="B21" s="418" t="s">
        <v>79</v>
      </c>
      <c r="C21" s="142">
        <f>IFERROR(VLOOKUP($A21,'5.งบทดลอง รพ.'!$A$2:$C$501,3,0),0)</f>
        <v>151975</v>
      </c>
      <c r="D21" s="110"/>
      <c r="E21" s="82" t="s">
        <v>882</v>
      </c>
      <c r="F21" s="82" t="s">
        <v>6</v>
      </c>
      <c r="G21" s="419"/>
      <c r="H21" s="432"/>
      <c r="I21" s="429"/>
    </row>
    <row r="22" spans="1:9" s="214" customFormat="1" ht="21" hidden="1" x14ac:dyDescent="0.35">
      <c r="A22" s="414" t="s">
        <v>743</v>
      </c>
      <c r="B22" s="418" t="s">
        <v>744</v>
      </c>
      <c r="C22" s="142">
        <f>IFERROR(VLOOKUP($A22,'5.งบทดลอง รพ.'!$A$2:$C$501,3,0),0)</f>
        <v>99500</v>
      </c>
      <c r="D22" s="110"/>
      <c r="E22" s="82" t="s">
        <v>875</v>
      </c>
      <c r="F22" s="82" t="s">
        <v>2</v>
      </c>
      <c r="G22" s="419"/>
      <c r="H22" s="432"/>
      <c r="I22" s="429"/>
    </row>
    <row r="23" spans="1:9" s="214" customFormat="1" ht="21" hidden="1" x14ac:dyDescent="0.35">
      <c r="A23" s="414" t="s">
        <v>745</v>
      </c>
      <c r="B23" s="418" t="s">
        <v>746</v>
      </c>
      <c r="C23" s="142">
        <f>IFERROR(VLOOKUP($A23,'5.งบทดลอง รพ.'!$A$2:$C$501,3,0),0)</f>
        <v>0</v>
      </c>
      <c r="D23" s="110"/>
      <c r="E23" s="82" t="s">
        <v>899</v>
      </c>
      <c r="F23" s="82" t="s">
        <v>12</v>
      </c>
      <c r="G23" s="419"/>
      <c r="H23" s="432"/>
      <c r="I23" s="429"/>
    </row>
    <row r="24" spans="1:9" s="214" customFormat="1" ht="21" hidden="1" x14ac:dyDescent="0.35">
      <c r="A24" s="414" t="s">
        <v>71</v>
      </c>
      <c r="B24" s="418" t="s">
        <v>973</v>
      </c>
      <c r="C24" s="142">
        <f>IFERROR(VLOOKUP($A24,'5.งบทดลอง รพ.'!$A$2:$C$501,3,0),0)</f>
        <v>0</v>
      </c>
      <c r="D24" s="110"/>
      <c r="E24" s="82" t="s">
        <v>876</v>
      </c>
      <c r="F24" s="82" t="s">
        <v>4</v>
      </c>
      <c r="G24" s="419"/>
      <c r="H24" s="432"/>
      <c r="I24" s="429"/>
    </row>
    <row r="25" spans="1:9" s="214" customFormat="1" ht="21" hidden="1" x14ac:dyDescent="0.35">
      <c r="A25" s="414" t="s">
        <v>72</v>
      </c>
      <c r="B25" s="418" t="s">
        <v>974</v>
      </c>
      <c r="C25" s="142">
        <f>IFERROR(VLOOKUP($A25,'5.งบทดลอง รพ.'!$A$2:$C$501,3,0),0)</f>
        <v>20993</v>
      </c>
      <c r="D25" s="110"/>
      <c r="E25" s="82" t="s">
        <v>877</v>
      </c>
      <c r="F25" s="82" t="s">
        <v>4</v>
      </c>
      <c r="G25" s="419"/>
      <c r="H25" s="432"/>
      <c r="I25" s="429"/>
    </row>
    <row r="26" spans="1:9" s="214" customFormat="1" ht="21" hidden="1" x14ac:dyDescent="0.35">
      <c r="A26" s="414" t="s">
        <v>123</v>
      </c>
      <c r="B26" s="418" t="s">
        <v>975</v>
      </c>
      <c r="C26" s="142">
        <f>IFERROR(VLOOKUP($A26,'5.งบทดลอง รพ.'!$A$2:$C$501,3,0),0)</f>
        <v>2061311.8</v>
      </c>
      <c r="D26" s="110"/>
      <c r="E26" s="82" t="s">
        <v>901</v>
      </c>
      <c r="F26" s="82" t="s">
        <v>12</v>
      </c>
      <c r="G26" s="419"/>
      <c r="H26" s="432"/>
      <c r="I26" s="429"/>
    </row>
    <row r="27" spans="1:9" s="214" customFormat="1" ht="21" hidden="1" x14ac:dyDescent="0.35">
      <c r="A27" s="414" t="s">
        <v>124</v>
      </c>
      <c r="B27" s="418" t="s">
        <v>976</v>
      </c>
      <c r="C27" s="142">
        <f>IFERROR(VLOOKUP($A27,'5.งบทดลอง รพ.'!$A$2:$C$501,3,0),0)</f>
        <v>1446378.2</v>
      </c>
      <c r="D27" s="110"/>
      <c r="E27" s="82" t="s">
        <v>903</v>
      </c>
      <c r="F27" s="82" t="s">
        <v>12</v>
      </c>
      <c r="G27" s="419"/>
      <c r="H27" s="432"/>
      <c r="I27" s="429"/>
    </row>
    <row r="28" spans="1:9" s="214" customFormat="1" ht="21" hidden="1" x14ac:dyDescent="0.35">
      <c r="A28" s="414" t="s">
        <v>1180</v>
      </c>
      <c r="B28" s="418" t="s">
        <v>1131</v>
      </c>
      <c r="C28" s="142">
        <f>IFERROR(VLOOKUP($A28,'5.งบทดลอง รพ.'!$A$2:$C$501,3,0),0)</f>
        <v>0</v>
      </c>
      <c r="D28" s="110"/>
      <c r="E28" s="82" t="s">
        <v>876</v>
      </c>
      <c r="F28" s="82" t="s">
        <v>4</v>
      </c>
      <c r="G28" s="419"/>
      <c r="H28" s="432"/>
      <c r="I28" s="429"/>
    </row>
    <row r="29" spans="1:9" s="214" customFormat="1" ht="21" hidden="1" x14ac:dyDescent="0.35">
      <c r="A29" s="414" t="s">
        <v>1181</v>
      </c>
      <c r="B29" s="418" t="s">
        <v>1132</v>
      </c>
      <c r="C29" s="142">
        <f>IFERROR(VLOOKUP($A29,'5.งบทดลอง รพ.'!$A$2:$C$501,3,0),0)</f>
        <v>0</v>
      </c>
      <c r="D29" s="110"/>
      <c r="E29" s="82" t="s">
        <v>877</v>
      </c>
      <c r="F29" s="82" t="s">
        <v>4</v>
      </c>
      <c r="G29" s="419"/>
      <c r="H29" s="432"/>
      <c r="I29" s="429"/>
    </row>
    <row r="30" spans="1:9" s="214" customFormat="1" ht="21" hidden="1" x14ac:dyDescent="0.35">
      <c r="A30" s="414" t="s">
        <v>1182</v>
      </c>
      <c r="B30" s="418" t="s">
        <v>1133</v>
      </c>
      <c r="C30" s="142">
        <f>IFERROR(VLOOKUP($A30,'5.งบทดลอง รพ.'!$A$2:$C$501,3,0),0)</f>
        <v>0</v>
      </c>
      <c r="D30" s="236"/>
      <c r="E30" s="317">
        <v>44060</v>
      </c>
      <c r="F30" s="82" t="s">
        <v>4</v>
      </c>
      <c r="G30" s="419"/>
      <c r="H30" s="432"/>
      <c r="I30" s="429"/>
    </row>
    <row r="31" spans="1:9" s="214" customFormat="1" ht="21" hidden="1" x14ac:dyDescent="0.35">
      <c r="A31" s="414" t="s">
        <v>1183</v>
      </c>
      <c r="B31" s="418" t="s">
        <v>1134</v>
      </c>
      <c r="C31" s="142">
        <f>IFERROR(VLOOKUP($A31,'5.งบทดลอง รพ.'!$A$2:$C$501,3,0),0)</f>
        <v>0</v>
      </c>
      <c r="D31" s="236"/>
      <c r="E31" s="317">
        <v>44060</v>
      </c>
      <c r="F31" s="82" t="s">
        <v>4</v>
      </c>
      <c r="G31" s="419"/>
      <c r="H31" s="432"/>
      <c r="I31" s="429"/>
    </row>
    <row r="32" spans="1:9" s="214" customFormat="1" ht="21" hidden="1" x14ac:dyDescent="0.35">
      <c r="A32" s="414" t="s">
        <v>80</v>
      </c>
      <c r="B32" s="418" t="s">
        <v>977</v>
      </c>
      <c r="C32" s="142">
        <f>IFERROR(VLOOKUP($A32,'5.งบทดลอง รพ.'!$A$2:$C$501,3,0),0)</f>
        <v>1861049.61</v>
      </c>
      <c r="D32" s="110"/>
      <c r="E32" s="82" t="s">
        <v>884</v>
      </c>
      <c r="F32" s="82" t="s">
        <v>6</v>
      </c>
      <c r="G32" s="419"/>
      <c r="H32" s="432"/>
      <c r="I32" s="429"/>
    </row>
    <row r="33" spans="1:9" s="214" customFormat="1" ht="21" hidden="1" x14ac:dyDescent="0.35">
      <c r="A33" s="414" t="s">
        <v>81</v>
      </c>
      <c r="B33" s="418" t="s">
        <v>978</v>
      </c>
      <c r="C33" s="142">
        <f>IFERROR(VLOOKUP($A33,'5.งบทดลอง รพ.'!$A$2:$C$501,3,0),0)</f>
        <v>1109937.25</v>
      </c>
      <c r="D33" s="110"/>
      <c r="E33" s="82" t="s">
        <v>885</v>
      </c>
      <c r="F33" s="82" t="s">
        <v>6</v>
      </c>
      <c r="G33" s="419"/>
      <c r="H33" s="432"/>
      <c r="I33" s="429"/>
    </row>
    <row r="34" spans="1:9" s="214" customFormat="1" ht="21" hidden="1" x14ac:dyDescent="0.35">
      <c r="A34" s="414" t="s">
        <v>82</v>
      </c>
      <c r="B34" s="418" t="s">
        <v>83</v>
      </c>
      <c r="C34" s="142">
        <f>IFERROR(VLOOKUP($A34,'5.งบทดลอง รพ.'!$A$2:$C$501,3,0),0)</f>
        <v>0</v>
      </c>
      <c r="D34" s="110"/>
      <c r="E34" s="82" t="s">
        <v>886</v>
      </c>
      <c r="F34" s="82" t="s">
        <v>6</v>
      </c>
      <c r="G34" s="419"/>
      <c r="H34" s="432"/>
      <c r="I34" s="429"/>
    </row>
    <row r="35" spans="1:9" s="214" customFormat="1" ht="21" hidden="1" x14ac:dyDescent="0.35">
      <c r="A35" s="414" t="s">
        <v>84</v>
      </c>
      <c r="B35" s="418" t="s">
        <v>85</v>
      </c>
      <c r="C35" s="142">
        <f>IFERROR(VLOOKUP($A35,'5.งบทดลอง รพ.'!$A$2:$C$501,3,0),0)</f>
        <v>0</v>
      </c>
      <c r="D35" s="110"/>
      <c r="E35" s="82" t="s">
        <v>886</v>
      </c>
      <c r="F35" s="82" t="s">
        <v>6</v>
      </c>
      <c r="G35" s="419"/>
      <c r="H35" s="432"/>
      <c r="I35" s="429"/>
    </row>
    <row r="36" spans="1:9" s="214" customFormat="1" ht="21" hidden="1" x14ac:dyDescent="0.35">
      <c r="A36" s="414" t="s">
        <v>125</v>
      </c>
      <c r="B36" s="418" t="s">
        <v>979</v>
      </c>
      <c r="C36" s="142">
        <f>IFERROR(VLOOKUP($A36,'5.งบทดลอง รพ.'!$A$2:$C$501,3,0),0)</f>
        <v>170679.25</v>
      </c>
      <c r="D36" s="110"/>
      <c r="E36" s="82" t="s">
        <v>901</v>
      </c>
      <c r="F36" s="82" t="s">
        <v>12</v>
      </c>
      <c r="G36" s="419"/>
      <c r="H36" s="432"/>
      <c r="I36" s="429"/>
    </row>
    <row r="37" spans="1:9" s="214" customFormat="1" ht="21" hidden="1" x14ac:dyDescent="0.35">
      <c r="A37" s="414" t="s">
        <v>126</v>
      </c>
      <c r="B37" s="418" t="s">
        <v>980</v>
      </c>
      <c r="C37" s="142">
        <f>IFERROR(VLOOKUP($A37,'5.งบทดลอง รพ.'!$A$2:$C$501,3,0),0)</f>
        <v>175655.75</v>
      </c>
      <c r="D37" s="110"/>
      <c r="E37" s="82" t="s">
        <v>903</v>
      </c>
      <c r="F37" s="82" t="s">
        <v>12</v>
      </c>
      <c r="G37" s="419"/>
      <c r="H37" s="432"/>
      <c r="I37" s="429"/>
    </row>
    <row r="38" spans="1:9" s="214" customFormat="1" ht="21" hidden="1" x14ac:dyDescent="0.35">
      <c r="A38" s="414" t="s">
        <v>73</v>
      </c>
      <c r="B38" s="418" t="s">
        <v>981</v>
      </c>
      <c r="C38" s="142">
        <f>IFERROR(VLOOKUP($A38,'5.งบทดลอง รพ.'!$A$2:$C$501,3,0),0)</f>
        <v>259366.05</v>
      </c>
      <c r="D38" s="110"/>
      <c r="E38" s="82" t="s">
        <v>879</v>
      </c>
      <c r="F38" s="82" t="s">
        <v>878</v>
      </c>
      <c r="G38" s="419"/>
      <c r="H38" s="432"/>
      <c r="I38" s="429"/>
    </row>
    <row r="39" spans="1:9" s="214" customFormat="1" ht="21" hidden="1" x14ac:dyDescent="0.35">
      <c r="A39" s="414" t="s">
        <v>74</v>
      </c>
      <c r="B39" s="418" t="s">
        <v>1137</v>
      </c>
      <c r="C39" s="142">
        <f>IFERROR(VLOOKUP($A39,'5.งบทดลอง รพ.'!$A$2:$C$501,3,0),0)</f>
        <v>82795.45</v>
      </c>
      <c r="D39" s="110"/>
      <c r="E39" s="82" t="s">
        <v>880</v>
      </c>
      <c r="F39" s="82" t="s">
        <v>878</v>
      </c>
      <c r="G39" s="419"/>
      <c r="H39" s="432"/>
      <c r="I39" s="429"/>
    </row>
    <row r="40" spans="1:9" s="214" customFormat="1" ht="21" hidden="1" x14ac:dyDescent="0.35">
      <c r="A40" s="414" t="s">
        <v>75</v>
      </c>
      <c r="B40" s="418" t="s">
        <v>76</v>
      </c>
      <c r="C40" s="142">
        <f>IFERROR(VLOOKUP($A40,'5.งบทดลอง รพ.'!$A$2:$C$501,3,0),0)</f>
        <v>0</v>
      </c>
      <c r="D40" s="110"/>
      <c r="E40" s="82" t="s">
        <v>881</v>
      </c>
      <c r="F40" s="82" t="s">
        <v>878</v>
      </c>
      <c r="G40" s="419"/>
      <c r="H40" s="432"/>
      <c r="I40" s="429"/>
    </row>
    <row r="41" spans="1:9" s="214" customFormat="1" ht="21" hidden="1" x14ac:dyDescent="0.35">
      <c r="A41" s="414" t="s">
        <v>77</v>
      </c>
      <c r="B41" s="418" t="s">
        <v>78</v>
      </c>
      <c r="C41" s="142">
        <f>IFERROR(VLOOKUP($A41,'5.งบทดลอง รพ.'!$A$2:$C$501,3,0),0)</f>
        <v>0</v>
      </c>
      <c r="D41" s="110"/>
      <c r="E41" s="82" t="s">
        <v>881</v>
      </c>
      <c r="F41" s="82" t="s">
        <v>878</v>
      </c>
      <c r="G41" s="419"/>
      <c r="H41" s="432"/>
      <c r="I41" s="429"/>
    </row>
    <row r="42" spans="1:9" s="214" customFormat="1" ht="21" hidden="1" x14ac:dyDescent="0.35">
      <c r="A42" s="414" t="s">
        <v>747</v>
      </c>
      <c r="B42" s="418" t="s">
        <v>1135</v>
      </c>
      <c r="C42" s="142">
        <f>IFERROR(VLOOKUP($A42,'5.งบทดลอง รพ.'!$A$2:$C$501,3,0),0)</f>
        <v>0</v>
      </c>
      <c r="D42" s="110"/>
      <c r="E42" s="82" t="s">
        <v>879</v>
      </c>
      <c r="F42" s="82" t="s">
        <v>878</v>
      </c>
      <c r="G42" s="419"/>
      <c r="H42" s="432"/>
      <c r="I42" s="429"/>
    </row>
    <row r="43" spans="1:9" s="214" customFormat="1" ht="21" hidden="1" x14ac:dyDescent="0.35">
      <c r="A43" s="414" t="s">
        <v>748</v>
      </c>
      <c r="B43" s="418" t="s">
        <v>1136</v>
      </c>
      <c r="C43" s="142">
        <f>IFERROR(VLOOKUP($A43,'5.งบทดลอง รพ.'!$A$2:$C$501,3,0),0)</f>
        <v>0</v>
      </c>
      <c r="D43" s="110"/>
      <c r="E43" s="82" t="s">
        <v>880</v>
      </c>
      <c r="F43" s="82" t="s">
        <v>878</v>
      </c>
      <c r="G43" s="419"/>
      <c r="H43" s="432"/>
      <c r="I43" s="429"/>
    </row>
    <row r="44" spans="1:9" s="214" customFormat="1" ht="21" hidden="1" x14ac:dyDescent="0.35">
      <c r="A44" s="414" t="s">
        <v>749</v>
      </c>
      <c r="B44" s="418" t="s">
        <v>1138</v>
      </c>
      <c r="C44" s="142">
        <f>IFERROR(VLOOKUP($A44,'5.งบทดลอง รพ.'!$A$2:$C$501,3,0),0)</f>
        <v>0</v>
      </c>
      <c r="D44" s="110"/>
      <c r="E44" s="82" t="s">
        <v>881</v>
      </c>
      <c r="F44" s="82" t="s">
        <v>878</v>
      </c>
      <c r="G44" s="419"/>
      <c r="H44" s="432"/>
      <c r="I44" s="429"/>
    </row>
    <row r="45" spans="1:9" s="214" customFormat="1" ht="21" hidden="1" x14ac:dyDescent="0.35">
      <c r="A45" s="414" t="s">
        <v>750</v>
      </c>
      <c r="B45" s="418" t="s">
        <v>1139</v>
      </c>
      <c r="C45" s="142">
        <f>IFERROR(VLOOKUP($A45,'5.งบทดลอง รพ.'!$A$2:$C$501,3,0),0)</f>
        <v>0</v>
      </c>
      <c r="D45" s="110"/>
      <c r="E45" s="82" t="s">
        <v>881</v>
      </c>
      <c r="F45" s="82" t="s">
        <v>878</v>
      </c>
      <c r="G45" s="419"/>
      <c r="H45" s="432"/>
      <c r="I45" s="429"/>
    </row>
    <row r="46" spans="1:9" s="214" customFormat="1" ht="21" hidden="1" x14ac:dyDescent="0.35">
      <c r="A46" s="414" t="s">
        <v>45</v>
      </c>
      <c r="B46" s="418" t="s">
        <v>982</v>
      </c>
      <c r="C46" s="142">
        <f>IFERROR(VLOOKUP($A46,'5.งบทดลอง รพ.'!$A$2:$C$501,3,0),0)</f>
        <v>17620714.68</v>
      </c>
      <c r="D46" s="110"/>
      <c r="E46" s="82" t="s">
        <v>868</v>
      </c>
      <c r="F46" s="82" t="s">
        <v>0</v>
      </c>
      <c r="G46" s="419"/>
      <c r="H46" s="432"/>
      <c r="I46" s="429"/>
    </row>
    <row r="47" spans="1:9" s="214" customFormat="1" ht="21" hidden="1" x14ac:dyDescent="0.35">
      <c r="A47" s="414" t="s">
        <v>46</v>
      </c>
      <c r="B47" s="418" t="s">
        <v>983</v>
      </c>
      <c r="C47" s="142">
        <f>IFERROR(VLOOKUP($A47,'5.งบทดลอง รพ.'!$A$2:$C$501,3,0),0)</f>
        <v>9360000</v>
      </c>
      <c r="D47" s="110"/>
      <c r="E47" s="82" t="s">
        <v>870</v>
      </c>
      <c r="F47" s="82" t="s">
        <v>0</v>
      </c>
      <c r="G47" s="419"/>
      <c r="H47" s="432"/>
      <c r="I47" s="429"/>
    </row>
    <row r="48" spans="1:9" s="214" customFormat="1" ht="21" hidden="1" x14ac:dyDescent="0.35">
      <c r="A48" s="414" t="s">
        <v>47</v>
      </c>
      <c r="B48" s="418" t="s">
        <v>984</v>
      </c>
      <c r="C48" s="142">
        <f>IFERROR(VLOOKUP($A48,'5.งบทดลอง รพ.'!$A$2:$C$501,3,0),0)</f>
        <v>2121400.65</v>
      </c>
      <c r="D48" s="110"/>
      <c r="E48" s="82" t="s">
        <v>868</v>
      </c>
      <c r="F48" s="82" t="s">
        <v>0</v>
      </c>
      <c r="G48" s="419"/>
      <c r="H48" s="432"/>
      <c r="I48" s="429"/>
    </row>
    <row r="49" spans="1:9" s="214" customFormat="1" ht="21" hidden="1" x14ac:dyDescent="0.35">
      <c r="A49" s="414" t="s">
        <v>48</v>
      </c>
      <c r="B49" s="418" t="s">
        <v>985</v>
      </c>
      <c r="C49" s="142">
        <f>IFERROR(VLOOKUP($A49,'5.งบทดลอง รพ.'!$A$2:$C$501,3,0),0)</f>
        <v>0</v>
      </c>
      <c r="D49" s="110"/>
      <c r="E49" s="82" t="s">
        <v>868</v>
      </c>
      <c r="F49" s="82" t="s">
        <v>0</v>
      </c>
      <c r="G49" s="419"/>
      <c r="H49" s="432"/>
      <c r="I49" s="429"/>
    </row>
    <row r="50" spans="1:9" s="214" customFormat="1" ht="21" hidden="1" x14ac:dyDescent="0.35">
      <c r="A50" s="414" t="s">
        <v>49</v>
      </c>
      <c r="B50" s="418" t="s">
        <v>986</v>
      </c>
      <c r="C50" s="142">
        <f>IFERROR(VLOOKUP($A50,'5.งบทดลอง รพ.'!$A$2:$C$501,3,0),0)</f>
        <v>13274</v>
      </c>
      <c r="D50" s="110"/>
      <c r="E50" s="82" t="s">
        <v>868</v>
      </c>
      <c r="F50" s="82" t="s">
        <v>0</v>
      </c>
      <c r="G50" s="419"/>
      <c r="H50" s="432"/>
      <c r="I50" s="429"/>
    </row>
    <row r="51" spans="1:9" s="214" customFormat="1" ht="21" hidden="1" x14ac:dyDescent="0.35">
      <c r="A51" s="414" t="s">
        <v>209</v>
      </c>
      <c r="B51" s="418" t="s">
        <v>210</v>
      </c>
      <c r="C51" s="142">
        <f>IFERROR(VLOOKUP($A51,'5.งบทดลอง รพ.'!$A$2:$C$501,3,0),0)</f>
        <v>2534799.3599999999</v>
      </c>
      <c r="D51" s="110"/>
      <c r="E51" s="82" t="s">
        <v>909</v>
      </c>
      <c r="F51" s="82" t="s">
        <v>18</v>
      </c>
      <c r="G51" s="419"/>
      <c r="H51" s="432"/>
      <c r="I51" s="429"/>
    </row>
    <row r="52" spans="1:9" s="214" customFormat="1" ht="21" hidden="1" x14ac:dyDescent="0.35">
      <c r="A52" s="297" t="s">
        <v>50</v>
      </c>
      <c r="B52" s="240" t="s">
        <v>987</v>
      </c>
      <c r="C52" s="142">
        <f>IFERROR(VLOOKUP($A52,'5.งบทดลอง รพ.'!$A$2:$C$501,3,0),0)</f>
        <v>0</v>
      </c>
      <c r="D52" s="110"/>
      <c r="E52" s="220">
        <v>44010</v>
      </c>
      <c r="F52" s="208" t="s">
        <v>0</v>
      </c>
      <c r="G52" s="239"/>
      <c r="H52" s="432"/>
      <c r="I52" s="429"/>
    </row>
    <row r="53" spans="1:9" s="214" customFormat="1" ht="21" hidden="1" x14ac:dyDescent="0.35">
      <c r="A53" s="297" t="s">
        <v>51</v>
      </c>
      <c r="B53" s="240" t="s">
        <v>988</v>
      </c>
      <c r="C53" s="142">
        <f>IFERROR(VLOOKUP($A53,'5.งบทดลอง รพ.'!$A$2:$C$501,3,0),0)</f>
        <v>529350</v>
      </c>
      <c r="D53" s="110"/>
      <c r="E53" s="208" t="s">
        <v>873</v>
      </c>
      <c r="F53" s="208" t="s">
        <v>0</v>
      </c>
      <c r="G53" s="239"/>
      <c r="H53" s="432"/>
      <c r="I53" s="429"/>
    </row>
    <row r="54" spans="1:9" s="214" customFormat="1" ht="21" hidden="1" x14ac:dyDescent="0.35">
      <c r="A54" s="297" t="s">
        <v>52</v>
      </c>
      <c r="B54" s="240" t="s">
        <v>989</v>
      </c>
      <c r="C54" s="142">
        <f>IFERROR(VLOOKUP($A54,'5.งบทดลอง รพ.'!$A$2:$C$501,3,0),0)</f>
        <v>0</v>
      </c>
      <c r="D54" s="110"/>
      <c r="E54" s="220">
        <v>44010</v>
      </c>
      <c r="F54" s="208" t="s">
        <v>0</v>
      </c>
      <c r="G54" s="239"/>
      <c r="H54" s="432"/>
      <c r="I54" s="429"/>
    </row>
    <row r="55" spans="1:9" s="214" customFormat="1" ht="21" hidden="1" x14ac:dyDescent="0.35">
      <c r="A55" s="414" t="s">
        <v>53</v>
      </c>
      <c r="B55" s="418" t="s">
        <v>54</v>
      </c>
      <c r="C55" s="142">
        <f>IFERROR(VLOOKUP($A55,'5.งบทดลอง รพ.'!$A$2:$C$501,3,0),0)</f>
        <v>1534492.87</v>
      </c>
      <c r="D55" s="110"/>
      <c r="E55" s="82" t="s">
        <v>873</v>
      </c>
      <c r="F55" s="82" t="s">
        <v>0</v>
      </c>
      <c r="G55" s="419"/>
      <c r="H55" s="432"/>
      <c r="I55" s="429"/>
    </row>
    <row r="56" spans="1:9" s="214" customFormat="1" ht="21" hidden="1" x14ac:dyDescent="0.35">
      <c r="A56" s="414" t="s">
        <v>55</v>
      </c>
      <c r="B56" s="418" t="s">
        <v>990</v>
      </c>
      <c r="C56" s="142">
        <f>IFERROR(VLOOKUP($A56,'5.งบทดลอง รพ.'!$A$2:$C$501,3,0),0)</f>
        <v>2984424.56</v>
      </c>
      <c r="D56" s="110"/>
      <c r="E56" s="82" t="s">
        <v>873</v>
      </c>
      <c r="F56" s="82" t="s">
        <v>0</v>
      </c>
      <c r="G56" s="419"/>
      <c r="H56" s="432"/>
      <c r="I56" s="429"/>
    </row>
    <row r="57" spans="1:9" s="214" customFormat="1" ht="21" hidden="1" x14ac:dyDescent="0.35">
      <c r="A57" s="414" t="s">
        <v>56</v>
      </c>
      <c r="B57" s="418" t="s">
        <v>57</v>
      </c>
      <c r="C57" s="142">
        <f>IFERROR(VLOOKUP($A57,'5.งบทดลอง รพ.'!$A$2:$C$501,3,0),0)</f>
        <v>896062.5</v>
      </c>
      <c r="D57" s="110"/>
      <c r="E57" s="82" t="s">
        <v>873</v>
      </c>
      <c r="F57" s="82" t="s">
        <v>0</v>
      </c>
      <c r="G57" s="419"/>
      <c r="H57" s="432"/>
      <c r="I57" s="429"/>
    </row>
    <row r="58" spans="1:9" s="214" customFormat="1" ht="21" hidden="1" x14ac:dyDescent="0.35">
      <c r="A58" s="414" t="s">
        <v>58</v>
      </c>
      <c r="B58" s="418" t="s">
        <v>991</v>
      </c>
      <c r="C58" s="142">
        <f>IFERROR(VLOOKUP($A58,'5.งบทดลอง รพ.'!$A$2:$C$501,3,0),0)</f>
        <v>0</v>
      </c>
      <c r="D58" s="110"/>
      <c r="E58" s="82" t="s">
        <v>872</v>
      </c>
      <c r="F58" s="82" t="s">
        <v>0</v>
      </c>
      <c r="G58" s="419"/>
      <c r="H58" s="432"/>
      <c r="I58" s="429"/>
    </row>
    <row r="59" spans="1:9" s="214" customFormat="1" ht="21" hidden="1" x14ac:dyDescent="0.35">
      <c r="A59" s="414" t="s">
        <v>59</v>
      </c>
      <c r="B59" s="418" t="s">
        <v>992</v>
      </c>
      <c r="C59" s="142">
        <f>IFERROR(VLOOKUP($A59,'5.งบทดลอง รพ.'!$A$2:$C$501,3,0),0)</f>
        <v>0</v>
      </c>
      <c r="D59" s="110"/>
      <c r="E59" s="82" t="s">
        <v>872</v>
      </c>
      <c r="F59" s="82" t="s">
        <v>0</v>
      </c>
      <c r="G59" s="419"/>
      <c r="H59" s="432"/>
      <c r="I59" s="429"/>
    </row>
    <row r="60" spans="1:9" s="214" customFormat="1" ht="21" hidden="1" x14ac:dyDescent="0.35">
      <c r="A60" s="414" t="s">
        <v>60</v>
      </c>
      <c r="B60" s="418" t="s">
        <v>993</v>
      </c>
      <c r="C60" s="142">
        <f>IFERROR(VLOOKUP($A60,'5.งบทดลอง รพ.'!$A$2:$C$501,3,0),0)</f>
        <v>0</v>
      </c>
      <c r="D60" s="110"/>
      <c r="E60" s="82" t="s">
        <v>872</v>
      </c>
      <c r="F60" s="82" t="s">
        <v>0</v>
      </c>
      <c r="G60" s="419"/>
      <c r="H60" s="432"/>
      <c r="I60" s="429"/>
    </row>
    <row r="61" spans="1:9" s="214" customFormat="1" ht="21" hidden="1" x14ac:dyDescent="0.35">
      <c r="A61" s="414" t="s">
        <v>61</v>
      </c>
      <c r="B61" s="418" t="s">
        <v>994</v>
      </c>
      <c r="C61" s="142">
        <f>IFERROR(VLOOKUP($A61,'5.งบทดลอง รพ.'!$A$2:$C$501,3,0),0)</f>
        <v>0</v>
      </c>
      <c r="D61" s="110"/>
      <c r="E61" s="82" t="s">
        <v>872</v>
      </c>
      <c r="F61" s="82" t="s">
        <v>0</v>
      </c>
      <c r="G61" s="419"/>
      <c r="H61" s="432"/>
      <c r="I61" s="429"/>
    </row>
    <row r="62" spans="1:9" s="214" customFormat="1" ht="21" hidden="1" x14ac:dyDescent="0.35">
      <c r="A62" s="414" t="s">
        <v>6198</v>
      </c>
      <c r="B62" s="418" t="s">
        <v>995</v>
      </c>
      <c r="C62" s="142">
        <f>IFERROR(VLOOKUP($A62,'5.งบทดลอง รพ.'!$A$2:$C$501,3,0),0)</f>
        <v>0</v>
      </c>
      <c r="D62" s="110"/>
      <c r="E62" s="82" t="s">
        <v>872</v>
      </c>
      <c r="F62" s="82" t="s">
        <v>0</v>
      </c>
      <c r="G62" s="419"/>
      <c r="H62" s="432"/>
      <c r="I62" s="429"/>
    </row>
    <row r="63" spans="1:9" s="214" customFormat="1" ht="21" hidden="1" x14ac:dyDescent="0.35">
      <c r="A63" s="414" t="s">
        <v>62</v>
      </c>
      <c r="B63" s="418" t="s">
        <v>996</v>
      </c>
      <c r="C63" s="142">
        <f>IFERROR(VLOOKUP($A63,'5.งบทดลอง รพ.'!$A$2:$C$501,3,0),0)</f>
        <v>3090837.32</v>
      </c>
      <c r="D63" s="110"/>
      <c r="E63" s="82" t="s">
        <v>868</v>
      </c>
      <c r="F63" s="82" t="s">
        <v>0</v>
      </c>
      <c r="G63" s="419"/>
      <c r="H63" s="432"/>
      <c r="I63" s="429"/>
    </row>
    <row r="64" spans="1:9" s="214" customFormat="1" ht="21" hidden="1" x14ac:dyDescent="0.35">
      <c r="A64" s="414" t="s">
        <v>63</v>
      </c>
      <c r="B64" s="418" t="s">
        <v>64</v>
      </c>
      <c r="C64" s="142">
        <f>IFERROR(VLOOKUP($A64,'5.งบทดลอง รพ.'!$A$2:$C$501,3,0),0)</f>
        <v>0</v>
      </c>
      <c r="D64" s="110"/>
      <c r="E64" s="82" t="s">
        <v>873</v>
      </c>
      <c r="F64" s="82" t="s">
        <v>0</v>
      </c>
      <c r="G64" s="419"/>
      <c r="H64" s="432"/>
      <c r="I64" s="429"/>
    </row>
    <row r="65" spans="1:9" s="214" customFormat="1" ht="21" hidden="1" x14ac:dyDescent="0.35">
      <c r="A65" s="414" t="s">
        <v>65</v>
      </c>
      <c r="B65" s="418" t="s">
        <v>66</v>
      </c>
      <c r="C65" s="142">
        <f>IFERROR(VLOOKUP($A65,'5.งบทดลอง รพ.'!$A$2:$C$501,3,0),0)</f>
        <v>886089.87</v>
      </c>
      <c r="D65" s="110"/>
      <c r="E65" s="82" t="s">
        <v>873</v>
      </c>
      <c r="F65" s="82" t="s">
        <v>0</v>
      </c>
      <c r="G65" s="419"/>
      <c r="H65" s="432"/>
      <c r="I65" s="429"/>
    </row>
    <row r="66" spans="1:9" s="214" customFormat="1" ht="21" hidden="1" x14ac:dyDescent="0.35">
      <c r="A66" s="414" t="s">
        <v>67</v>
      </c>
      <c r="B66" s="418" t="s">
        <v>1140</v>
      </c>
      <c r="C66" s="142">
        <f>IFERROR(VLOOKUP($A66,'5.งบทดลอง รพ.'!$A$2:$C$501,3,0),0)</f>
        <v>86806.29</v>
      </c>
      <c r="D66" s="110"/>
      <c r="E66" s="82" t="s">
        <v>868</v>
      </c>
      <c r="F66" s="82" t="s">
        <v>0</v>
      </c>
      <c r="G66" s="419"/>
      <c r="H66" s="432"/>
      <c r="I66" s="429"/>
    </row>
    <row r="67" spans="1:9" s="214" customFormat="1" ht="21" hidden="1" x14ac:dyDescent="0.35">
      <c r="A67" s="414" t="s">
        <v>68</v>
      </c>
      <c r="B67" s="418" t="s">
        <v>1141</v>
      </c>
      <c r="C67" s="142">
        <f>IFERROR(VLOOKUP($A67,'5.งบทดลอง รพ.'!$A$2:$C$501,3,0),0)</f>
        <v>1028669.57</v>
      </c>
      <c r="D67" s="110"/>
      <c r="E67" s="82" t="s">
        <v>870</v>
      </c>
      <c r="F67" s="82" t="s">
        <v>0</v>
      </c>
      <c r="G67" s="419"/>
      <c r="H67" s="432"/>
      <c r="I67" s="429"/>
    </row>
    <row r="68" spans="1:9" s="214" customFormat="1" ht="21" hidden="1" x14ac:dyDescent="0.35">
      <c r="A68" s="414" t="s">
        <v>69</v>
      </c>
      <c r="B68" s="418" t="s">
        <v>997</v>
      </c>
      <c r="C68" s="142">
        <f>IFERROR(VLOOKUP($A68,'5.งบทดลอง รพ.'!$A$2:$C$501,3,0),0)</f>
        <v>0</v>
      </c>
      <c r="D68" s="110"/>
      <c r="E68" s="82" t="s">
        <v>872</v>
      </c>
      <c r="F68" s="82" t="s">
        <v>0</v>
      </c>
      <c r="G68" s="419"/>
      <c r="H68" s="432"/>
      <c r="I68" s="429"/>
    </row>
    <row r="69" spans="1:9" s="214" customFormat="1" ht="21" hidden="1" x14ac:dyDescent="0.35">
      <c r="A69" s="414" t="s">
        <v>70</v>
      </c>
      <c r="B69" s="418" t="s">
        <v>998</v>
      </c>
      <c r="C69" s="142">
        <f>IFERROR(VLOOKUP($A69,'5.งบทดลอง รพ.'!$A$2:$C$501,3,0),0)</f>
        <v>0</v>
      </c>
      <c r="D69" s="110"/>
      <c r="E69" s="82" t="s">
        <v>872</v>
      </c>
      <c r="F69" s="82" t="s">
        <v>0</v>
      </c>
      <c r="G69" s="419"/>
      <c r="H69" s="432"/>
      <c r="I69" s="429"/>
    </row>
    <row r="70" spans="1:9" s="214" customFormat="1" ht="21" hidden="1" x14ac:dyDescent="0.35">
      <c r="A70" s="414" t="s">
        <v>751</v>
      </c>
      <c r="B70" s="418" t="s">
        <v>752</v>
      </c>
      <c r="C70" s="142">
        <f>IFERROR(VLOOKUP($A70,'5.งบทดลอง รพ.'!$A$2:$C$501,3,0),0)</f>
        <v>529350</v>
      </c>
      <c r="D70" s="110"/>
      <c r="E70" s="82" t="s">
        <v>873</v>
      </c>
      <c r="F70" s="82" t="s">
        <v>0</v>
      </c>
      <c r="G70" s="419"/>
      <c r="H70" s="432"/>
      <c r="I70" s="429"/>
    </row>
    <row r="71" spans="1:9" s="214" customFormat="1" ht="21" hidden="1" x14ac:dyDescent="0.35">
      <c r="A71" s="414" t="s">
        <v>753</v>
      </c>
      <c r="B71" s="418" t="s">
        <v>754</v>
      </c>
      <c r="C71" s="142">
        <f>IFERROR(VLOOKUP($A71,'5.งบทดลอง รพ.'!$A$2:$C$501,3,0),0)</f>
        <v>0</v>
      </c>
      <c r="D71" s="110"/>
      <c r="E71" s="82" t="s">
        <v>873</v>
      </c>
      <c r="F71" s="82" t="s">
        <v>0</v>
      </c>
      <c r="G71" s="419"/>
      <c r="H71" s="432"/>
      <c r="I71" s="429"/>
    </row>
    <row r="72" spans="1:9" s="214" customFormat="1" ht="21" hidden="1" x14ac:dyDescent="0.35">
      <c r="A72" s="414" t="s">
        <v>755</v>
      </c>
      <c r="B72" s="418" t="s">
        <v>756</v>
      </c>
      <c r="C72" s="142">
        <f>IFERROR(VLOOKUP($A72,'5.งบทดลอง รพ.'!$A$2:$C$501,3,0),0)</f>
        <v>0</v>
      </c>
      <c r="D72" s="110"/>
      <c r="E72" s="82" t="s">
        <v>872</v>
      </c>
      <c r="F72" s="82" t="s">
        <v>0</v>
      </c>
      <c r="G72" s="419"/>
      <c r="H72" s="432"/>
      <c r="I72" s="429"/>
    </row>
    <row r="73" spans="1:9" s="214" customFormat="1" ht="21" hidden="1" x14ac:dyDescent="0.35">
      <c r="A73" s="414" t="s">
        <v>757</v>
      </c>
      <c r="B73" s="418" t="s">
        <v>758</v>
      </c>
      <c r="C73" s="142">
        <f>IFERROR(VLOOKUP($A73,'5.งบทดลอง รพ.'!$A$2:$C$501,3,0),0)</f>
        <v>0</v>
      </c>
      <c r="D73" s="110"/>
      <c r="E73" s="82" t="s">
        <v>872</v>
      </c>
      <c r="F73" s="82" t="s">
        <v>0</v>
      </c>
      <c r="G73" s="419"/>
      <c r="H73" s="432"/>
      <c r="I73" s="429"/>
    </row>
    <row r="74" spans="1:9" s="214" customFormat="1" ht="21" hidden="1" x14ac:dyDescent="0.35">
      <c r="A74" s="414" t="s">
        <v>730</v>
      </c>
      <c r="B74" s="418" t="s">
        <v>999</v>
      </c>
      <c r="C74" s="142">
        <f>IFERROR(VLOOKUP($A74,'5.งบทดลอง รพ.'!$A$2:$C$501,3,0),0)</f>
        <v>0</v>
      </c>
      <c r="D74" s="110"/>
      <c r="E74" s="82" t="s">
        <v>872</v>
      </c>
      <c r="F74" s="82" t="s">
        <v>0</v>
      </c>
      <c r="G74" s="419"/>
      <c r="H74" s="432"/>
      <c r="I74" s="429"/>
    </row>
    <row r="75" spans="1:9" s="214" customFormat="1" ht="21" hidden="1" x14ac:dyDescent="0.35">
      <c r="A75" s="414" t="s">
        <v>731</v>
      </c>
      <c r="B75" s="418" t="s">
        <v>732</v>
      </c>
      <c r="C75" s="142">
        <f>IFERROR(VLOOKUP($A75,'5.งบทดลอง รพ.'!$A$2:$C$501,3,0),0)</f>
        <v>0</v>
      </c>
      <c r="D75" s="110"/>
      <c r="E75" s="82" t="s">
        <v>868</v>
      </c>
      <c r="F75" s="82" t="s">
        <v>0</v>
      </c>
      <c r="G75" s="419"/>
      <c r="H75" s="432"/>
      <c r="I75" s="429"/>
    </row>
    <row r="76" spans="1:9" s="214" customFormat="1" ht="21" hidden="1" x14ac:dyDescent="0.35">
      <c r="A76" s="414" t="s">
        <v>733</v>
      </c>
      <c r="B76" s="418" t="s">
        <v>734</v>
      </c>
      <c r="C76" s="142">
        <f>IFERROR(VLOOKUP($A76,'5.งบทดลอง รพ.'!$A$2:$C$501,3,0),0)</f>
        <v>0</v>
      </c>
      <c r="D76" s="110"/>
      <c r="E76" s="82" t="s">
        <v>872</v>
      </c>
      <c r="F76" s="82" t="s">
        <v>0</v>
      </c>
      <c r="G76" s="419"/>
      <c r="H76" s="432"/>
      <c r="I76" s="429"/>
    </row>
    <row r="77" spans="1:9" s="214" customFormat="1" ht="21" hidden="1" x14ac:dyDescent="0.35">
      <c r="A77" s="414" t="s">
        <v>735</v>
      </c>
      <c r="B77" s="418" t="s">
        <v>736</v>
      </c>
      <c r="C77" s="142">
        <f>IFERROR(VLOOKUP($A77,'5.งบทดลอง รพ.'!$A$2:$C$501,3,0),0)</f>
        <v>0</v>
      </c>
      <c r="D77" s="110"/>
      <c r="E77" s="82" t="s">
        <v>872</v>
      </c>
      <c r="F77" s="82" t="s">
        <v>0</v>
      </c>
      <c r="G77" s="419"/>
      <c r="H77" s="432"/>
      <c r="I77" s="429"/>
    </row>
    <row r="78" spans="1:9" s="214" customFormat="1" ht="21" hidden="1" x14ac:dyDescent="0.35">
      <c r="A78" s="414" t="s">
        <v>737</v>
      </c>
      <c r="B78" s="418" t="s">
        <v>738</v>
      </c>
      <c r="C78" s="142">
        <f>IFERROR(VLOOKUP($A78,'5.งบทดลอง รพ.'!$A$2:$C$501,3,0),0)</f>
        <v>0</v>
      </c>
      <c r="D78" s="110"/>
      <c r="E78" s="82" t="s">
        <v>872</v>
      </c>
      <c r="F78" s="82" t="s">
        <v>0</v>
      </c>
      <c r="G78" s="419"/>
      <c r="H78" s="432"/>
      <c r="I78" s="429"/>
    </row>
    <row r="79" spans="1:9" s="214" customFormat="1" ht="21" hidden="1" x14ac:dyDescent="0.35">
      <c r="A79" s="422" t="s">
        <v>6221</v>
      </c>
      <c r="B79" s="423" t="s">
        <v>6223</v>
      </c>
      <c r="C79" s="142">
        <f>IFERROR(VLOOKUP($A79,'5.งบทดลอง รพ.'!$A$2:$C$501,3,0),0)</f>
        <v>0</v>
      </c>
      <c r="D79" s="110"/>
      <c r="E79" s="315" t="s">
        <v>868</v>
      </c>
      <c r="F79" s="315" t="s">
        <v>0</v>
      </c>
      <c r="G79" s="434"/>
      <c r="H79" s="432"/>
      <c r="I79" s="429"/>
    </row>
    <row r="80" spans="1:9" s="214" customFormat="1" ht="21" hidden="1" x14ac:dyDescent="0.35">
      <c r="A80" s="422" t="s">
        <v>6222</v>
      </c>
      <c r="B80" s="423" t="s">
        <v>6224</v>
      </c>
      <c r="C80" s="142">
        <f>IFERROR(VLOOKUP($A80,'5.งบทดลอง รพ.'!$A$2:$C$501,3,0),0)</f>
        <v>0</v>
      </c>
      <c r="D80" s="110"/>
      <c r="E80" s="315" t="s">
        <v>870</v>
      </c>
      <c r="F80" s="315" t="s">
        <v>0</v>
      </c>
      <c r="G80" s="434"/>
      <c r="H80" s="432"/>
      <c r="I80" s="429"/>
    </row>
    <row r="81" spans="1:9" s="214" customFormat="1" ht="21" hidden="1" x14ac:dyDescent="0.35">
      <c r="A81" s="414" t="s">
        <v>86</v>
      </c>
      <c r="B81" s="418" t="s">
        <v>87</v>
      </c>
      <c r="C81" s="142">
        <f>IFERROR(VLOOKUP($A81,'5.งบทดลอง รพ.'!$A$2:$C$501,3,0),0)</f>
        <v>0</v>
      </c>
      <c r="D81" s="110"/>
      <c r="E81" s="82" t="s">
        <v>890</v>
      </c>
      <c r="F81" s="82" t="s">
        <v>8</v>
      </c>
      <c r="G81" s="419"/>
      <c r="H81" s="432"/>
      <c r="I81" s="429"/>
    </row>
    <row r="82" spans="1:9" s="214" customFormat="1" ht="21" hidden="1" x14ac:dyDescent="0.35">
      <c r="A82" s="414" t="s">
        <v>88</v>
      </c>
      <c r="B82" s="418" t="s">
        <v>1000</v>
      </c>
      <c r="C82" s="142">
        <f>IFERROR(VLOOKUP($A82,'5.งบทดลอง รพ.'!$A$2:$C$501,3,0),0)</f>
        <v>664787</v>
      </c>
      <c r="D82" s="110"/>
      <c r="E82" s="82" t="s">
        <v>888</v>
      </c>
      <c r="F82" s="82" t="s">
        <v>8</v>
      </c>
      <c r="G82" s="419"/>
      <c r="H82" s="432"/>
      <c r="I82" s="429"/>
    </row>
    <row r="83" spans="1:9" s="214" customFormat="1" ht="21" hidden="1" x14ac:dyDescent="0.35">
      <c r="A83" s="414" t="s">
        <v>89</v>
      </c>
      <c r="B83" s="418" t="s">
        <v>1001</v>
      </c>
      <c r="C83" s="142">
        <f>IFERROR(VLOOKUP($A83,'5.งบทดลอง รพ.'!$A$2:$C$501,3,0),0)</f>
        <v>474057.03</v>
      </c>
      <c r="D83" s="110"/>
      <c r="E83" s="82" t="s">
        <v>889</v>
      </c>
      <c r="F83" s="82" t="s">
        <v>8</v>
      </c>
      <c r="G83" s="419"/>
      <c r="H83" s="432"/>
      <c r="I83" s="429"/>
    </row>
    <row r="84" spans="1:9" s="214" customFormat="1" ht="21" hidden="1" x14ac:dyDescent="0.35">
      <c r="A84" s="414" t="s">
        <v>90</v>
      </c>
      <c r="B84" s="79" t="s">
        <v>6350</v>
      </c>
      <c r="C84" s="142">
        <f>IFERROR(VLOOKUP($A84,'5.งบทดลอง รพ.'!$A$2:$C$501,3,0),0)</f>
        <v>0</v>
      </c>
      <c r="D84" s="110"/>
      <c r="E84" s="82" t="s">
        <v>888</v>
      </c>
      <c r="F84" s="82" t="s">
        <v>8</v>
      </c>
      <c r="G84" s="419"/>
      <c r="H84" s="432"/>
      <c r="I84" s="429"/>
    </row>
    <row r="85" spans="1:9" s="214" customFormat="1" ht="21" hidden="1" x14ac:dyDescent="0.35">
      <c r="A85" s="414" t="s">
        <v>91</v>
      </c>
      <c r="B85" s="79" t="s">
        <v>6351</v>
      </c>
      <c r="C85" s="142">
        <f>IFERROR(VLOOKUP($A85,'5.งบทดลอง รพ.'!$A$2:$C$501,3,0),0)</f>
        <v>8382.25</v>
      </c>
      <c r="D85" s="110"/>
      <c r="E85" s="82" t="s">
        <v>889</v>
      </c>
      <c r="F85" s="82" t="s">
        <v>8</v>
      </c>
      <c r="G85" s="419"/>
      <c r="H85" s="432"/>
      <c r="I85" s="429"/>
    </row>
    <row r="86" spans="1:9" s="214" customFormat="1" ht="21" hidden="1" x14ac:dyDescent="0.35">
      <c r="A86" s="424" t="s">
        <v>6347</v>
      </c>
      <c r="B86" s="425" t="s">
        <v>6345</v>
      </c>
      <c r="C86" s="142">
        <f>IFERROR(VLOOKUP($A86,'5.งบทดลอง รพ.'!$A$2:$C$501,3,0),0)</f>
        <v>0</v>
      </c>
      <c r="D86" s="110"/>
      <c r="E86" s="82" t="s">
        <v>888</v>
      </c>
      <c r="F86" s="82" t="s">
        <v>8</v>
      </c>
      <c r="G86" s="419"/>
      <c r="H86" s="432"/>
      <c r="I86" s="429"/>
    </row>
    <row r="87" spans="1:9" s="214" customFormat="1" ht="21" hidden="1" x14ac:dyDescent="0.35">
      <c r="A87" s="424" t="s">
        <v>6348</v>
      </c>
      <c r="B87" s="425" t="s">
        <v>6346</v>
      </c>
      <c r="C87" s="142">
        <f>IFERROR(VLOOKUP($A87,'5.งบทดลอง รพ.'!$A$2:$C$501,3,0),0)</f>
        <v>0</v>
      </c>
      <c r="D87" s="110"/>
      <c r="E87" s="82" t="s">
        <v>889</v>
      </c>
      <c r="F87" s="82" t="s">
        <v>8</v>
      </c>
      <c r="G87" s="419"/>
      <c r="H87" s="432"/>
      <c r="I87" s="429"/>
    </row>
    <row r="88" spans="1:9" s="214" customFormat="1" ht="21" hidden="1" x14ac:dyDescent="0.35">
      <c r="A88" s="414" t="s">
        <v>92</v>
      </c>
      <c r="B88" s="418" t="s">
        <v>93</v>
      </c>
      <c r="C88" s="142">
        <f>IFERROR(VLOOKUP($A88,'5.งบทดลอง รพ.'!$A$2:$C$501,3,0),0)</f>
        <v>336877</v>
      </c>
      <c r="D88" s="110"/>
      <c r="E88" s="82" t="s">
        <v>890</v>
      </c>
      <c r="F88" s="82" t="s">
        <v>8</v>
      </c>
      <c r="G88" s="419"/>
      <c r="H88" s="432"/>
      <c r="I88" s="429"/>
    </row>
    <row r="89" spans="1:9" s="214" customFormat="1" ht="21" hidden="1" x14ac:dyDescent="0.35">
      <c r="A89" s="414" t="s">
        <v>94</v>
      </c>
      <c r="B89" s="418" t="s">
        <v>95</v>
      </c>
      <c r="C89" s="142">
        <f>IFERROR(VLOOKUP($A89,'5.งบทดลอง รพ.'!$A$2:$C$501,3,0),0)</f>
        <v>84859</v>
      </c>
      <c r="D89" s="110"/>
      <c r="E89" s="82" t="s">
        <v>889</v>
      </c>
      <c r="F89" s="82" t="s">
        <v>8</v>
      </c>
      <c r="G89" s="419"/>
      <c r="H89" s="432"/>
      <c r="I89" s="429"/>
    </row>
    <row r="90" spans="1:9" s="214" customFormat="1" ht="21" hidden="1" x14ac:dyDescent="0.35">
      <c r="A90" s="414" t="s">
        <v>96</v>
      </c>
      <c r="B90" s="418" t="s">
        <v>1002</v>
      </c>
      <c r="C90" s="142">
        <f>IFERROR(VLOOKUP($A90,'5.งบทดลอง รพ.'!$A$2:$C$501,3,0),0)</f>
        <v>33795.75</v>
      </c>
      <c r="D90" s="110"/>
      <c r="E90" s="82" t="s">
        <v>888</v>
      </c>
      <c r="F90" s="82" t="s">
        <v>8</v>
      </c>
      <c r="G90" s="419"/>
      <c r="H90" s="432"/>
      <c r="I90" s="429"/>
    </row>
    <row r="91" spans="1:9" s="214" customFormat="1" ht="21" hidden="1" x14ac:dyDescent="0.35">
      <c r="A91" s="414" t="s">
        <v>97</v>
      </c>
      <c r="B91" s="418" t="s">
        <v>1003</v>
      </c>
      <c r="C91" s="142">
        <f>IFERROR(VLOOKUP($A91,'5.งบทดลอง รพ.'!$A$2:$C$501,3,0),0)</f>
        <v>0</v>
      </c>
      <c r="D91" s="110"/>
      <c r="E91" s="82" t="s">
        <v>889</v>
      </c>
      <c r="F91" s="82" t="s">
        <v>8</v>
      </c>
      <c r="G91" s="419"/>
      <c r="H91" s="432"/>
      <c r="I91" s="429"/>
    </row>
    <row r="92" spans="1:9" s="214" customFormat="1" ht="21" hidden="1" x14ac:dyDescent="0.35">
      <c r="A92" s="414" t="s">
        <v>98</v>
      </c>
      <c r="B92" s="418" t="s">
        <v>1004</v>
      </c>
      <c r="C92" s="142">
        <f>IFERROR(VLOOKUP($A92,'5.งบทดลอง รพ.'!$A$2:$C$501,3,0),0)</f>
        <v>0</v>
      </c>
      <c r="D92" s="110"/>
      <c r="E92" s="82" t="s">
        <v>887</v>
      </c>
      <c r="F92" s="82" t="s">
        <v>8</v>
      </c>
      <c r="G92" s="419"/>
      <c r="H92" s="432"/>
      <c r="I92" s="429"/>
    </row>
    <row r="93" spans="1:9" s="214" customFormat="1" ht="21" hidden="1" x14ac:dyDescent="0.35">
      <c r="A93" s="414" t="s">
        <v>99</v>
      </c>
      <c r="B93" s="418" t="s">
        <v>1005</v>
      </c>
      <c r="C93" s="142">
        <f>IFERROR(VLOOKUP($A93,'5.งบทดลอง รพ.'!$A$2:$C$501,3,0),0)</f>
        <v>0</v>
      </c>
      <c r="D93" s="110"/>
      <c r="E93" s="82" t="s">
        <v>887</v>
      </c>
      <c r="F93" s="82" t="s">
        <v>8</v>
      </c>
      <c r="G93" s="419"/>
      <c r="H93" s="432"/>
      <c r="I93" s="429"/>
    </row>
    <row r="94" spans="1:9" s="214" customFormat="1" ht="21" hidden="1" x14ac:dyDescent="0.35">
      <c r="A94" s="414" t="s">
        <v>100</v>
      </c>
      <c r="B94" s="418" t="s">
        <v>1006</v>
      </c>
      <c r="C94" s="142">
        <f>IFERROR(VLOOKUP($A94,'5.งบทดลอง รพ.'!$A$2:$C$501,3,0),0)</f>
        <v>0</v>
      </c>
      <c r="D94" s="110"/>
      <c r="E94" s="82" t="s">
        <v>887</v>
      </c>
      <c r="F94" s="82" t="s">
        <v>8</v>
      </c>
      <c r="G94" s="419"/>
      <c r="H94" s="432"/>
      <c r="I94" s="429"/>
    </row>
    <row r="95" spans="1:9" s="214" customFormat="1" ht="21" hidden="1" x14ac:dyDescent="0.35">
      <c r="A95" s="414" t="s">
        <v>101</v>
      </c>
      <c r="B95" s="418" t="s">
        <v>1007</v>
      </c>
      <c r="C95" s="142">
        <f>IFERROR(VLOOKUP($A95,'5.งบทดลอง รพ.'!$A$2:$C$501,3,0),0)</f>
        <v>0</v>
      </c>
      <c r="D95" s="110"/>
      <c r="E95" s="82" t="s">
        <v>887</v>
      </c>
      <c r="F95" s="82" t="s">
        <v>8</v>
      </c>
      <c r="G95" s="419"/>
      <c r="H95" s="432"/>
      <c r="I95" s="429"/>
    </row>
    <row r="96" spans="1:9" s="214" customFormat="1" ht="21" hidden="1" x14ac:dyDescent="0.35">
      <c r="A96" s="414" t="s">
        <v>759</v>
      </c>
      <c r="B96" s="418" t="s">
        <v>102</v>
      </c>
      <c r="C96" s="142">
        <f>IFERROR(VLOOKUP($A96,'5.งบทดลอง รพ.'!$A$2:$C$501,3,0),0)</f>
        <v>0</v>
      </c>
      <c r="D96" s="110"/>
      <c r="E96" s="82" t="s">
        <v>890</v>
      </c>
      <c r="F96" s="82" t="s">
        <v>8</v>
      </c>
      <c r="G96" s="419"/>
      <c r="H96" s="432"/>
      <c r="I96" s="429"/>
    </row>
    <row r="97" spans="1:9" s="214" customFormat="1" ht="21" hidden="1" x14ac:dyDescent="0.35">
      <c r="A97" s="414" t="s">
        <v>760</v>
      </c>
      <c r="B97" s="418" t="s">
        <v>103</v>
      </c>
      <c r="C97" s="142">
        <f>IFERROR(VLOOKUP($A97,'5.งบทดลอง รพ.'!$A$2:$C$501,3,0),0)</f>
        <v>0</v>
      </c>
      <c r="D97" s="110"/>
      <c r="E97" s="82" t="s">
        <v>890</v>
      </c>
      <c r="F97" s="82" t="s">
        <v>8</v>
      </c>
      <c r="G97" s="419"/>
      <c r="H97" s="432"/>
      <c r="I97" s="429"/>
    </row>
    <row r="98" spans="1:9" s="214" customFormat="1" ht="21" hidden="1" x14ac:dyDescent="0.35">
      <c r="A98" s="414" t="s">
        <v>1194</v>
      </c>
      <c r="B98" s="418" t="s">
        <v>1195</v>
      </c>
      <c r="C98" s="142">
        <f>IFERROR(VLOOKUP($A98,'5.งบทดลอง รพ.'!$A$2:$C$501,3,0),0)</f>
        <v>200000</v>
      </c>
      <c r="D98" s="110"/>
      <c r="E98" s="82" t="s">
        <v>892</v>
      </c>
      <c r="F98" s="82" t="s">
        <v>10</v>
      </c>
      <c r="G98" s="419"/>
      <c r="H98" s="432"/>
      <c r="I98" s="429"/>
    </row>
    <row r="99" spans="1:9" s="214" customFormat="1" ht="21" hidden="1" x14ac:dyDescent="0.35">
      <c r="A99" s="414" t="s">
        <v>104</v>
      </c>
      <c r="B99" s="418" t="s">
        <v>1008</v>
      </c>
      <c r="C99" s="142">
        <f>IFERROR(VLOOKUP($A99,'5.งบทดลอง รพ.'!$A$2:$C$501,3,0),0)</f>
        <v>100801</v>
      </c>
      <c r="D99" s="110"/>
      <c r="E99" s="82" t="s">
        <v>893</v>
      </c>
      <c r="F99" s="82" t="s">
        <v>10</v>
      </c>
      <c r="G99" s="419"/>
      <c r="H99" s="432"/>
      <c r="I99" s="429"/>
    </row>
    <row r="100" spans="1:9" s="214" customFormat="1" ht="21" hidden="1" x14ac:dyDescent="0.35">
      <c r="A100" s="414" t="s">
        <v>105</v>
      </c>
      <c r="B100" s="418" t="s">
        <v>1009</v>
      </c>
      <c r="C100" s="142">
        <f>IFERROR(VLOOKUP($A100,'5.งบทดลอง รพ.'!$A$2:$C$501,3,0),0)</f>
        <v>100000</v>
      </c>
      <c r="D100" s="110"/>
      <c r="E100" s="82" t="s">
        <v>895</v>
      </c>
      <c r="F100" s="82" t="s">
        <v>10</v>
      </c>
      <c r="G100" s="419"/>
      <c r="H100" s="432"/>
      <c r="I100" s="429"/>
    </row>
    <row r="101" spans="1:9" s="214" customFormat="1" ht="21" hidden="1" x14ac:dyDescent="0.35">
      <c r="A101" s="414" t="s">
        <v>106</v>
      </c>
      <c r="B101" s="418" t="s">
        <v>1010</v>
      </c>
      <c r="C101" s="142">
        <f>IFERROR(VLOOKUP($A101,'5.งบทดลอง รพ.'!$A$2:$C$501,3,0),0)</f>
        <v>0</v>
      </c>
      <c r="D101" s="110"/>
      <c r="E101" s="82" t="s">
        <v>892</v>
      </c>
      <c r="F101" s="82" t="s">
        <v>10</v>
      </c>
      <c r="G101" s="419"/>
      <c r="H101" s="432"/>
      <c r="I101" s="429"/>
    </row>
    <row r="102" spans="1:9" s="214" customFormat="1" ht="21" hidden="1" x14ac:dyDescent="0.35">
      <c r="A102" s="414" t="s">
        <v>107</v>
      </c>
      <c r="B102" s="418" t="s">
        <v>1011</v>
      </c>
      <c r="C102" s="142">
        <f>IFERROR(VLOOKUP($A102,'5.งบทดลอง รพ.'!$A$2:$C$501,3,0),0)</f>
        <v>0</v>
      </c>
      <c r="D102" s="110"/>
      <c r="E102" s="82" t="s">
        <v>892</v>
      </c>
      <c r="F102" s="82" t="s">
        <v>10</v>
      </c>
      <c r="G102" s="419"/>
      <c r="H102" s="432"/>
      <c r="I102" s="429"/>
    </row>
    <row r="103" spans="1:9" s="214" customFormat="1" ht="21" hidden="1" x14ac:dyDescent="0.35">
      <c r="A103" s="414" t="s">
        <v>108</v>
      </c>
      <c r="B103" s="418" t="s">
        <v>1012</v>
      </c>
      <c r="C103" s="142">
        <f>IFERROR(VLOOKUP($A103,'5.งบทดลอง รพ.'!$A$2:$C$501,3,0),0)</f>
        <v>0</v>
      </c>
      <c r="D103" s="110"/>
      <c r="E103" s="82" t="s">
        <v>893</v>
      </c>
      <c r="F103" s="82" t="s">
        <v>10</v>
      </c>
      <c r="G103" s="419"/>
      <c r="H103" s="432"/>
      <c r="I103" s="429"/>
    </row>
    <row r="104" spans="1:9" s="214" customFormat="1" ht="21" hidden="1" x14ac:dyDescent="0.35">
      <c r="A104" s="414" t="s">
        <v>109</v>
      </c>
      <c r="B104" s="418" t="s">
        <v>1013</v>
      </c>
      <c r="C104" s="142">
        <f>IFERROR(VLOOKUP($A104,'5.งบทดลอง รพ.'!$A$2:$C$501,3,0),0)</f>
        <v>0</v>
      </c>
      <c r="D104" s="110"/>
      <c r="E104" s="82" t="s">
        <v>892</v>
      </c>
      <c r="F104" s="82" t="s">
        <v>10</v>
      </c>
      <c r="G104" s="419"/>
      <c r="H104" s="432"/>
      <c r="I104" s="429"/>
    </row>
    <row r="105" spans="1:9" s="214" customFormat="1" ht="21" hidden="1" x14ac:dyDescent="0.35">
      <c r="A105" s="414" t="s">
        <v>110</v>
      </c>
      <c r="B105" s="418" t="s">
        <v>1014</v>
      </c>
      <c r="C105" s="142">
        <f>IFERROR(VLOOKUP($A105,'5.งบทดลอง รพ.'!$A$2:$C$501,3,0),0)</f>
        <v>0</v>
      </c>
      <c r="D105" s="110"/>
      <c r="E105" s="82" t="s">
        <v>892</v>
      </c>
      <c r="F105" s="82" t="s">
        <v>10</v>
      </c>
      <c r="G105" s="419"/>
      <c r="H105" s="432"/>
      <c r="I105" s="429"/>
    </row>
    <row r="106" spans="1:9" s="214" customFormat="1" ht="21" hidden="1" x14ac:dyDescent="0.35">
      <c r="A106" s="414" t="s">
        <v>761</v>
      </c>
      <c r="B106" s="418" t="s">
        <v>762</v>
      </c>
      <c r="C106" s="142">
        <f>IFERROR(VLOOKUP($A106,'5.งบทดลอง รพ.'!$A$2:$C$501,3,0),0)</f>
        <v>0</v>
      </c>
      <c r="D106" s="110"/>
      <c r="E106" s="82" t="s">
        <v>893</v>
      </c>
      <c r="F106" s="82" t="s">
        <v>10</v>
      </c>
      <c r="G106" s="419"/>
      <c r="H106" s="432"/>
      <c r="I106" s="429"/>
    </row>
    <row r="107" spans="1:9" s="214" customFormat="1" ht="21" hidden="1" x14ac:dyDescent="0.35">
      <c r="A107" s="414" t="s">
        <v>763</v>
      </c>
      <c r="B107" s="418" t="s">
        <v>764</v>
      </c>
      <c r="C107" s="142">
        <f>IFERROR(VLOOKUP($A107,'5.งบทดลอง รพ.'!$A$2:$C$501,3,0),0)</f>
        <v>0</v>
      </c>
      <c r="D107" s="110"/>
      <c r="E107" s="82" t="s">
        <v>895</v>
      </c>
      <c r="F107" s="82" t="s">
        <v>10</v>
      </c>
      <c r="G107" s="419"/>
      <c r="H107" s="432"/>
      <c r="I107" s="429"/>
    </row>
    <row r="108" spans="1:9" s="214" customFormat="1" ht="21" hidden="1" x14ac:dyDescent="0.35">
      <c r="A108" s="414" t="s">
        <v>765</v>
      </c>
      <c r="B108" s="418" t="s">
        <v>766</v>
      </c>
      <c r="C108" s="142">
        <f>IFERROR(VLOOKUP($A108,'5.งบทดลอง รพ.'!$A$2:$C$501,3,0),0)</f>
        <v>0</v>
      </c>
      <c r="D108" s="110"/>
      <c r="E108" s="82" t="s">
        <v>895</v>
      </c>
      <c r="F108" s="82" t="s">
        <v>10</v>
      </c>
      <c r="G108" s="419"/>
      <c r="H108" s="432"/>
      <c r="I108" s="429"/>
    </row>
    <row r="109" spans="1:9" s="214" customFormat="1" ht="21" hidden="1" x14ac:dyDescent="0.35">
      <c r="A109" s="414" t="s">
        <v>767</v>
      </c>
      <c r="B109" s="418" t="s">
        <v>768</v>
      </c>
      <c r="C109" s="142">
        <f>IFERROR(VLOOKUP($A109,'5.งบทดลอง รพ.'!$A$2:$C$501,3,0),0)</f>
        <v>0</v>
      </c>
      <c r="D109" s="110"/>
      <c r="E109" s="82" t="s">
        <v>892</v>
      </c>
      <c r="F109" s="82" t="s">
        <v>10</v>
      </c>
      <c r="G109" s="419"/>
      <c r="H109" s="432"/>
      <c r="I109" s="429"/>
    </row>
    <row r="110" spans="1:9" s="214" customFormat="1" ht="21" hidden="1" x14ac:dyDescent="0.35">
      <c r="A110" s="414" t="s">
        <v>769</v>
      </c>
      <c r="B110" s="418" t="s">
        <v>770</v>
      </c>
      <c r="C110" s="142">
        <f>IFERROR(VLOOKUP($A110,'5.งบทดลอง รพ.'!$A$2:$C$501,3,0),0)</f>
        <v>100000</v>
      </c>
      <c r="D110" s="110"/>
      <c r="E110" s="298" t="s">
        <v>893</v>
      </c>
      <c r="F110" s="82" t="s">
        <v>10</v>
      </c>
      <c r="G110" s="419"/>
      <c r="H110" s="432"/>
      <c r="I110" s="429"/>
    </row>
    <row r="111" spans="1:9" s="214" customFormat="1" ht="21" hidden="1" x14ac:dyDescent="0.35">
      <c r="A111" s="414" t="s">
        <v>771</v>
      </c>
      <c r="B111" s="418" t="s">
        <v>111</v>
      </c>
      <c r="C111" s="142">
        <f>IFERROR(VLOOKUP($A111,'5.งบทดลอง รพ.'!$A$2:$C$501,3,0),0)</f>
        <v>0</v>
      </c>
      <c r="D111" s="110"/>
      <c r="E111" s="82" t="s">
        <v>897</v>
      </c>
      <c r="F111" s="82" t="s">
        <v>10</v>
      </c>
      <c r="G111" s="419"/>
      <c r="H111" s="432"/>
      <c r="I111" s="429"/>
    </row>
    <row r="112" spans="1:9" s="214" customFormat="1" ht="21" hidden="1" x14ac:dyDescent="0.35">
      <c r="A112" s="414" t="s">
        <v>772</v>
      </c>
      <c r="B112" s="418" t="s">
        <v>773</v>
      </c>
      <c r="C112" s="142">
        <f>IFERROR(VLOOKUP($A112,'5.งบทดลอง รพ.'!$A$2:$C$501,3,0),0)</f>
        <v>0</v>
      </c>
      <c r="D112" s="110"/>
      <c r="E112" s="82" t="s">
        <v>897</v>
      </c>
      <c r="F112" s="82" t="s">
        <v>10</v>
      </c>
      <c r="G112" s="419"/>
      <c r="H112" s="432"/>
      <c r="I112" s="429"/>
    </row>
    <row r="113" spans="1:9" s="214" customFormat="1" ht="21" hidden="1" x14ac:dyDescent="0.35">
      <c r="A113" s="414" t="s">
        <v>1184</v>
      </c>
      <c r="B113" s="418" t="s">
        <v>1142</v>
      </c>
      <c r="C113" s="142">
        <f>IFERROR(VLOOKUP($A113,'5.งบทดลอง รพ.'!$A$2:$C$501,3,0),0)</f>
        <v>0</v>
      </c>
      <c r="D113" s="110"/>
      <c r="E113" s="82" t="s">
        <v>892</v>
      </c>
      <c r="F113" s="82" t="s">
        <v>10</v>
      </c>
      <c r="G113" s="419"/>
      <c r="H113" s="432"/>
      <c r="I113" s="429"/>
    </row>
    <row r="114" spans="1:9" s="214" customFormat="1" ht="21" hidden="1" x14ac:dyDescent="0.35">
      <c r="A114" s="414" t="s">
        <v>127</v>
      </c>
      <c r="B114" s="418" t="s">
        <v>1015</v>
      </c>
      <c r="C114" s="142">
        <f>IFERROR(VLOOKUP($A114,'5.งบทดลอง รพ.'!$A$2:$C$501,3,0),0)</f>
        <v>0</v>
      </c>
      <c r="D114" s="110"/>
      <c r="E114" s="82" t="s">
        <v>901</v>
      </c>
      <c r="F114" s="82" t="s">
        <v>12</v>
      </c>
      <c r="G114" s="419"/>
      <c r="H114" s="432"/>
      <c r="I114" s="429"/>
    </row>
    <row r="115" spans="1:9" s="214" customFormat="1" ht="21" hidden="1" x14ac:dyDescent="0.35">
      <c r="A115" s="414" t="s">
        <v>128</v>
      </c>
      <c r="B115" s="418" t="s">
        <v>1016</v>
      </c>
      <c r="C115" s="142">
        <f>IFERROR(VLOOKUP($A115,'5.งบทดลอง รพ.'!$A$2:$C$501,3,0),0)</f>
        <v>0</v>
      </c>
      <c r="D115" s="110"/>
      <c r="E115" s="82" t="s">
        <v>901</v>
      </c>
      <c r="F115" s="82" t="s">
        <v>12</v>
      </c>
      <c r="G115" s="419"/>
      <c r="H115" s="432"/>
      <c r="I115" s="429"/>
    </row>
    <row r="116" spans="1:9" s="214" customFormat="1" ht="21" hidden="1" x14ac:dyDescent="0.35">
      <c r="A116" s="414" t="s">
        <v>129</v>
      </c>
      <c r="B116" s="418" t="s">
        <v>1017</v>
      </c>
      <c r="C116" s="142">
        <f>IFERROR(VLOOKUP($A116,'5.งบทดลอง รพ.'!$A$2:$C$501,3,0),0)</f>
        <v>0</v>
      </c>
      <c r="D116" s="110"/>
      <c r="E116" s="82" t="s">
        <v>901</v>
      </c>
      <c r="F116" s="82" t="s">
        <v>12</v>
      </c>
      <c r="G116" s="419"/>
      <c r="H116" s="432"/>
      <c r="I116" s="429"/>
    </row>
    <row r="117" spans="1:9" s="214" customFormat="1" ht="21" hidden="1" x14ac:dyDescent="0.35">
      <c r="A117" s="414" t="s">
        <v>130</v>
      </c>
      <c r="B117" s="418" t="s">
        <v>131</v>
      </c>
      <c r="C117" s="142">
        <f>IFERROR(VLOOKUP($A117,'5.งบทดลอง รพ.'!$A$2:$C$501,3,0),0)</f>
        <v>0</v>
      </c>
      <c r="D117" s="110"/>
      <c r="E117" s="82" t="s">
        <v>899</v>
      </c>
      <c r="F117" s="82" t="s">
        <v>12</v>
      </c>
      <c r="G117" s="419"/>
      <c r="H117" s="432"/>
      <c r="I117" s="429"/>
    </row>
    <row r="118" spans="1:9" s="214" customFormat="1" ht="21" hidden="1" x14ac:dyDescent="0.35">
      <c r="A118" s="414" t="s">
        <v>132</v>
      </c>
      <c r="B118" s="418" t="s">
        <v>133</v>
      </c>
      <c r="C118" s="142">
        <f>IFERROR(VLOOKUP($A118,'5.งบทดลอง รพ.'!$A$2:$C$501,3,0),0)</f>
        <v>0</v>
      </c>
      <c r="D118" s="110"/>
      <c r="E118" s="82" t="s">
        <v>899</v>
      </c>
      <c r="F118" s="82" t="s">
        <v>12</v>
      </c>
      <c r="G118" s="419"/>
      <c r="H118" s="432"/>
      <c r="I118" s="429"/>
    </row>
    <row r="119" spans="1:9" s="214" customFormat="1" ht="21" hidden="1" x14ac:dyDescent="0.35">
      <c r="A119" s="414" t="s">
        <v>774</v>
      </c>
      <c r="B119" s="418" t="s">
        <v>775</v>
      </c>
      <c r="C119" s="142">
        <f>IFERROR(VLOOKUP($A119,'5.งบทดลอง รพ.'!$A$2:$C$501,3,0),0)</f>
        <v>45303.15</v>
      </c>
      <c r="D119" s="110"/>
      <c r="E119" s="82" t="s">
        <v>901</v>
      </c>
      <c r="F119" s="82" t="s">
        <v>12</v>
      </c>
      <c r="G119" s="419"/>
      <c r="H119" s="432"/>
      <c r="I119" s="429"/>
    </row>
    <row r="120" spans="1:9" s="214" customFormat="1" ht="21" hidden="1" x14ac:dyDescent="0.35">
      <c r="A120" s="414" t="s">
        <v>776</v>
      </c>
      <c r="B120" s="418" t="s">
        <v>777</v>
      </c>
      <c r="C120" s="142">
        <f>IFERROR(VLOOKUP($A120,'5.งบทดลอง รพ.'!$A$2:$C$501,3,0),0)</f>
        <v>29855.5</v>
      </c>
      <c r="D120" s="110"/>
      <c r="E120" s="82" t="s">
        <v>903</v>
      </c>
      <c r="F120" s="82" t="s">
        <v>12</v>
      </c>
      <c r="G120" s="419"/>
      <c r="H120" s="432"/>
      <c r="I120" s="429"/>
    </row>
    <row r="121" spans="1:9" s="214" customFormat="1" ht="21" hidden="1" x14ac:dyDescent="0.35">
      <c r="A121" s="414" t="s">
        <v>778</v>
      </c>
      <c r="B121" s="418" t="s">
        <v>779</v>
      </c>
      <c r="C121" s="142">
        <f>IFERROR(VLOOKUP($A121,'5.งบทดลอง รพ.'!$A$2:$C$501,3,0),0)</f>
        <v>0</v>
      </c>
      <c r="D121" s="110"/>
      <c r="E121" s="82" t="s">
        <v>901</v>
      </c>
      <c r="F121" s="82" t="s">
        <v>12</v>
      </c>
      <c r="G121" s="419"/>
      <c r="H121" s="432"/>
      <c r="I121" s="429"/>
    </row>
    <row r="122" spans="1:9" s="214" customFormat="1" ht="21" hidden="1" x14ac:dyDescent="0.35">
      <c r="A122" s="414" t="s">
        <v>780</v>
      </c>
      <c r="B122" s="418" t="s">
        <v>781</v>
      </c>
      <c r="C122" s="142">
        <f>IFERROR(VLOOKUP($A122,'5.งบทดลอง รพ.'!$A$2:$C$501,3,0),0)</f>
        <v>24841.35</v>
      </c>
      <c r="D122" s="110"/>
      <c r="E122" s="82" t="s">
        <v>899</v>
      </c>
      <c r="F122" s="82" t="s">
        <v>12</v>
      </c>
      <c r="G122" s="419"/>
      <c r="H122" s="432"/>
      <c r="I122" s="429"/>
    </row>
    <row r="123" spans="1:9" s="214" customFormat="1" ht="21" hidden="1" x14ac:dyDescent="0.35">
      <c r="A123" s="414" t="s">
        <v>156</v>
      </c>
      <c r="B123" s="418" t="s">
        <v>157</v>
      </c>
      <c r="C123" s="142">
        <f>IFERROR(VLOOKUP($A123,'5.งบทดลอง รพ.'!$A$2:$C$501,3,0),0)</f>
        <v>0</v>
      </c>
      <c r="D123" s="110"/>
      <c r="E123" s="82" t="s">
        <v>906</v>
      </c>
      <c r="F123" s="82" t="s">
        <v>16</v>
      </c>
      <c r="G123" s="419"/>
      <c r="H123" s="432"/>
      <c r="I123" s="429"/>
    </row>
    <row r="124" spans="1:9" s="214" customFormat="1" ht="21" hidden="1" x14ac:dyDescent="0.35">
      <c r="A124" s="414" t="s">
        <v>158</v>
      </c>
      <c r="B124" s="418" t="s">
        <v>1018</v>
      </c>
      <c r="C124" s="142">
        <f>IFERROR(VLOOKUP($A124,'5.งบทดลอง รพ.'!$A$2:$C$501,3,0),0)</f>
        <v>0</v>
      </c>
      <c r="D124" s="110"/>
      <c r="E124" s="82" t="s">
        <v>906</v>
      </c>
      <c r="F124" s="82" t="s">
        <v>16</v>
      </c>
      <c r="G124" s="419"/>
      <c r="H124" s="432"/>
      <c r="I124" s="429"/>
    </row>
    <row r="125" spans="1:9" s="214" customFormat="1" ht="21" hidden="1" x14ac:dyDescent="0.35">
      <c r="A125" s="414" t="s">
        <v>159</v>
      </c>
      <c r="B125" s="418" t="s">
        <v>1019</v>
      </c>
      <c r="C125" s="142">
        <f>IFERROR(VLOOKUP($A125,'5.งบทดลอง รพ.'!$A$2:$C$501,3,0),0)</f>
        <v>0</v>
      </c>
      <c r="D125" s="110"/>
      <c r="E125" s="82" t="s">
        <v>906</v>
      </c>
      <c r="F125" s="82" t="s">
        <v>16</v>
      </c>
      <c r="G125" s="419"/>
      <c r="H125" s="432"/>
      <c r="I125" s="429"/>
    </row>
    <row r="126" spans="1:9" s="214" customFormat="1" ht="21" hidden="1" x14ac:dyDescent="0.35">
      <c r="A126" s="414" t="s">
        <v>160</v>
      </c>
      <c r="B126" s="418" t="s">
        <v>161</v>
      </c>
      <c r="C126" s="142">
        <f>IFERROR(VLOOKUP($A126,'5.งบทดลอง รพ.'!$A$2:$C$501,3,0),0)</f>
        <v>40780</v>
      </c>
      <c r="D126" s="110"/>
      <c r="E126" s="82" t="s">
        <v>906</v>
      </c>
      <c r="F126" s="82" t="s">
        <v>16</v>
      </c>
      <c r="G126" s="419"/>
      <c r="H126" s="432"/>
      <c r="I126" s="429"/>
    </row>
    <row r="127" spans="1:9" s="214" customFormat="1" ht="21" hidden="1" x14ac:dyDescent="0.35">
      <c r="A127" s="414" t="s">
        <v>162</v>
      </c>
      <c r="B127" s="418" t="s">
        <v>163</v>
      </c>
      <c r="C127" s="142">
        <f>IFERROR(VLOOKUP($A127,'5.งบทดลอง รพ.'!$A$2:$C$501,3,0),0)</f>
        <v>0</v>
      </c>
      <c r="D127" s="110"/>
      <c r="E127" s="82" t="s">
        <v>906</v>
      </c>
      <c r="F127" s="82" t="s">
        <v>16</v>
      </c>
      <c r="G127" s="419"/>
      <c r="H127" s="432"/>
      <c r="I127" s="429"/>
    </row>
    <row r="128" spans="1:9" s="214" customFormat="1" ht="21" hidden="1" x14ac:dyDescent="0.35">
      <c r="A128" s="414" t="s">
        <v>164</v>
      </c>
      <c r="B128" s="418" t="s">
        <v>165</v>
      </c>
      <c r="C128" s="142">
        <f>IFERROR(VLOOKUP($A128,'5.งบทดลอง รพ.'!$A$2:$C$501,3,0),0)</f>
        <v>0</v>
      </c>
      <c r="D128" s="110"/>
      <c r="E128" s="82" t="s">
        <v>907</v>
      </c>
      <c r="F128" s="82" t="s">
        <v>18</v>
      </c>
      <c r="G128" s="419"/>
      <c r="H128" s="432"/>
      <c r="I128" s="429"/>
    </row>
    <row r="129" spans="1:9" s="214" customFormat="1" ht="21" hidden="1" x14ac:dyDescent="0.35">
      <c r="A129" s="414" t="s">
        <v>166</v>
      </c>
      <c r="B129" s="418" t="s">
        <v>167</v>
      </c>
      <c r="C129" s="142">
        <f>IFERROR(VLOOKUP($A129,'5.งบทดลอง รพ.'!$A$2:$C$501,3,0),0)</f>
        <v>0</v>
      </c>
      <c r="D129" s="110"/>
      <c r="E129" s="82" t="s">
        <v>907</v>
      </c>
      <c r="F129" s="82" t="s">
        <v>18</v>
      </c>
      <c r="G129" s="419"/>
      <c r="H129" s="432"/>
      <c r="I129" s="429"/>
    </row>
    <row r="130" spans="1:9" s="214" customFormat="1" ht="21" hidden="1" x14ac:dyDescent="0.35">
      <c r="A130" s="414" t="s">
        <v>168</v>
      </c>
      <c r="B130" s="418" t="s">
        <v>1020</v>
      </c>
      <c r="C130" s="142">
        <f>IFERROR(VLOOKUP($A130,'5.งบทดลอง รพ.'!$A$2:$C$501,3,0),0)</f>
        <v>1231828.26</v>
      </c>
      <c r="D130" s="110"/>
      <c r="E130" s="82" t="s">
        <v>906</v>
      </c>
      <c r="F130" s="82" t="s">
        <v>16</v>
      </c>
      <c r="G130" s="419"/>
      <c r="H130" s="432"/>
      <c r="I130" s="429"/>
    </row>
    <row r="131" spans="1:9" s="214" customFormat="1" ht="21" hidden="1" x14ac:dyDescent="0.35">
      <c r="A131" s="414" t="s">
        <v>782</v>
      </c>
      <c r="B131" s="418" t="s">
        <v>783</v>
      </c>
      <c r="C131" s="142">
        <f>IFERROR(VLOOKUP($A131,'5.งบทดลอง รพ.'!$A$2:$C$501,3,0),0)</f>
        <v>81680</v>
      </c>
      <c r="D131" s="110"/>
      <c r="E131" s="82" t="s">
        <v>906</v>
      </c>
      <c r="F131" s="82" t="s">
        <v>16</v>
      </c>
      <c r="G131" s="419"/>
      <c r="H131" s="432"/>
      <c r="I131" s="429"/>
    </row>
    <row r="132" spans="1:9" s="214" customFormat="1" ht="21" hidden="1" x14ac:dyDescent="0.35">
      <c r="A132" s="297" t="s">
        <v>784</v>
      </c>
      <c r="B132" s="240" t="s">
        <v>785</v>
      </c>
      <c r="C132" s="142">
        <f>IFERROR(VLOOKUP($A132,'5.งบทดลอง รพ.'!$A$2:$C$501,3,0),0)</f>
        <v>0</v>
      </c>
      <c r="D132" s="110"/>
      <c r="E132" s="208">
        <v>45111</v>
      </c>
      <c r="F132" s="208" t="s">
        <v>1196</v>
      </c>
      <c r="G132" s="239"/>
      <c r="H132" s="432"/>
      <c r="I132" s="429"/>
    </row>
    <row r="133" spans="1:9" s="214" customFormat="1" ht="21" hidden="1" x14ac:dyDescent="0.35">
      <c r="A133" s="414" t="s">
        <v>169</v>
      </c>
      <c r="B133" s="418" t="s">
        <v>1021</v>
      </c>
      <c r="C133" s="142">
        <f>IFERROR(VLOOKUP($A133,'5.งบทดลอง รพ.'!$A$2:$C$501,3,0),0)</f>
        <v>110846.41</v>
      </c>
      <c r="D133" s="110"/>
      <c r="E133" s="82" t="s">
        <v>906</v>
      </c>
      <c r="F133" s="82" t="s">
        <v>16</v>
      </c>
      <c r="G133" s="419"/>
      <c r="H133" s="432"/>
      <c r="I133" s="429"/>
    </row>
    <row r="134" spans="1:9" s="214" customFormat="1" ht="21" hidden="1" x14ac:dyDescent="0.35">
      <c r="A134" s="414" t="s">
        <v>170</v>
      </c>
      <c r="B134" s="418" t="s">
        <v>171</v>
      </c>
      <c r="C134" s="142">
        <f>IFERROR(VLOOKUP($A134,'5.งบทดลอง รพ.'!$A$2:$C$501,3,0),0)</f>
        <v>0</v>
      </c>
      <c r="D134" s="110"/>
      <c r="E134" s="82" t="s">
        <v>906</v>
      </c>
      <c r="F134" s="82" t="s">
        <v>16</v>
      </c>
      <c r="G134" s="419"/>
      <c r="H134" s="432"/>
      <c r="I134" s="429"/>
    </row>
    <row r="135" spans="1:9" s="214" customFormat="1" ht="21" hidden="1" x14ac:dyDescent="0.35">
      <c r="A135" s="414" t="s">
        <v>172</v>
      </c>
      <c r="B135" s="418" t="s">
        <v>173</v>
      </c>
      <c r="C135" s="142">
        <f>IFERROR(VLOOKUP($A135,'5.งบทดลอง รพ.'!$A$2:$C$501,3,0),0)</f>
        <v>3800</v>
      </c>
      <c r="D135" s="110"/>
      <c r="E135" s="82" t="s">
        <v>906</v>
      </c>
      <c r="F135" s="82" t="s">
        <v>16</v>
      </c>
      <c r="G135" s="419"/>
      <c r="H135" s="432"/>
      <c r="I135" s="429"/>
    </row>
    <row r="136" spans="1:9" s="214" customFormat="1" ht="21" hidden="1" x14ac:dyDescent="0.35">
      <c r="A136" s="414" t="s">
        <v>786</v>
      </c>
      <c r="B136" s="418" t="s">
        <v>787</v>
      </c>
      <c r="C136" s="142">
        <f>IFERROR(VLOOKUP($A136,'5.งบทดลอง รพ.'!$A$2:$C$501,3,0),0)</f>
        <v>0</v>
      </c>
      <c r="D136" s="110"/>
      <c r="E136" s="82" t="s">
        <v>906</v>
      </c>
      <c r="F136" s="82" t="s">
        <v>16</v>
      </c>
      <c r="G136" s="419"/>
      <c r="H136" s="432"/>
      <c r="I136" s="429"/>
    </row>
    <row r="137" spans="1:9" s="214" customFormat="1" ht="21" hidden="1" x14ac:dyDescent="0.35">
      <c r="A137" s="414" t="s">
        <v>138</v>
      </c>
      <c r="B137" s="418" t="s">
        <v>1022</v>
      </c>
      <c r="C137" s="142">
        <f>IFERROR(VLOOKUP($A137,'5.งบทดลอง รพ.'!$A$2:$C$501,3,0),0)</f>
        <v>31970320.940000001</v>
      </c>
      <c r="D137" s="110"/>
      <c r="E137" s="82" t="s">
        <v>905</v>
      </c>
      <c r="F137" s="82" t="s">
        <v>14</v>
      </c>
      <c r="G137" s="419"/>
      <c r="H137" s="432"/>
      <c r="I137" s="429"/>
    </row>
    <row r="138" spans="1:9" s="214" customFormat="1" ht="21" hidden="1" x14ac:dyDescent="0.35">
      <c r="A138" s="414" t="s">
        <v>211</v>
      </c>
      <c r="B138" s="418" t="s">
        <v>1023</v>
      </c>
      <c r="C138" s="142">
        <f>IFERROR(VLOOKUP($A138,'5.งบทดลอง รพ.'!$A$2:$C$501,3,0),0)</f>
        <v>0</v>
      </c>
      <c r="D138" s="110"/>
      <c r="E138" s="82" t="s">
        <v>908</v>
      </c>
      <c r="F138" s="82" t="s">
        <v>18</v>
      </c>
      <c r="G138" s="419"/>
      <c r="H138" s="432"/>
      <c r="I138" s="429"/>
    </row>
    <row r="139" spans="1:9" s="214" customFormat="1" ht="21" hidden="1" x14ac:dyDescent="0.35">
      <c r="A139" s="414" t="s">
        <v>174</v>
      </c>
      <c r="B139" s="418" t="s">
        <v>1024</v>
      </c>
      <c r="C139" s="142">
        <f>IFERROR(VLOOKUP($A139,'5.งบทดลอง รพ.'!$A$2:$C$501,3,0),0)</f>
        <v>12606</v>
      </c>
      <c r="D139" s="110"/>
      <c r="E139" s="82" t="s">
        <v>906</v>
      </c>
      <c r="F139" s="82" t="s">
        <v>16</v>
      </c>
      <c r="G139" s="419"/>
      <c r="H139" s="432"/>
      <c r="I139" s="429"/>
    </row>
    <row r="140" spans="1:9" s="214" customFormat="1" ht="21" hidden="1" x14ac:dyDescent="0.35">
      <c r="A140" s="414" t="s">
        <v>175</v>
      </c>
      <c r="B140" s="418" t="s">
        <v>1025</v>
      </c>
      <c r="C140" s="142">
        <f>IFERROR(VLOOKUP($A140,'5.งบทดลอง รพ.'!$A$2:$C$501,3,0),0)</f>
        <v>0</v>
      </c>
      <c r="D140" s="110"/>
      <c r="E140" s="82" t="s">
        <v>906</v>
      </c>
      <c r="F140" s="82" t="s">
        <v>16</v>
      </c>
      <c r="G140" s="419"/>
      <c r="H140" s="432"/>
      <c r="I140" s="429"/>
    </row>
    <row r="141" spans="1:9" s="214" customFormat="1" ht="21" hidden="1" x14ac:dyDescent="0.35">
      <c r="A141" s="414" t="s">
        <v>176</v>
      </c>
      <c r="B141" s="418" t="s">
        <v>1026</v>
      </c>
      <c r="C141" s="142">
        <f>IFERROR(VLOOKUP($A141,'5.งบทดลอง รพ.'!$A$2:$C$501,3,0),0)</f>
        <v>0</v>
      </c>
      <c r="D141" s="110"/>
      <c r="E141" s="82" t="s">
        <v>906</v>
      </c>
      <c r="F141" s="82" t="s">
        <v>16</v>
      </c>
      <c r="G141" s="419"/>
      <c r="H141" s="432"/>
      <c r="I141" s="429"/>
    </row>
    <row r="142" spans="1:9" s="214" customFormat="1" ht="21" hidden="1" x14ac:dyDescent="0.35">
      <c r="A142" s="414" t="s">
        <v>177</v>
      </c>
      <c r="B142" s="418" t="s">
        <v>1027</v>
      </c>
      <c r="C142" s="142">
        <f>IFERROR(VLOOKUP($A142,'5.งบทดลอง รพ.'!$A$2:$C$501,3,0),0)</f>
        <v>940875.53</v>
      </c>
      <c r="D142" s="110"/>
      <c r="E142" s="82" t="s">
        <v>906</v>
      </c>
      <c r="F142" s="82" t="s">
        <v>16</v>
      </c>
      <c r="G142" s="419"/>
      <c r="H142" s="432"/>
      <c r="I142" s="429"/>
    </row>
    <row r="143" spans="1:9" s="214" customFormat="1" ht="21" hidden="1" x14ac:dyDescent="0.35">
      <c r="A143" s="414" t="s">
        <v>178</v>
      </c>
      <c r="B143" s="418" t="s">
        <v>1028</v>
      </c>
      <c r="C143" s="142">
        <f>IFERROR(VLOOKUP($A143,'5.งบทดลอง รพ.'!$A$2:$C$501,3,0),0)</f>
        <v>0</v>
      </c>
      <c r="D143" s="110"/>
      <c r="E143" s="82" t="s">
        <v>906</v>
      </c>
      <c r="F143" s="82" t="s">
        <v>16</v>
      </c>
      <c r="G143" s="419"/>
      <c r="H143" s="432"/>
      <c r="I143" s="429"/>
    </row>
    <row r="144" spans="1:9" s="214" customFormat="1" ht="21" hidden="1" x14ac:dyDescent="0.35">
      <c r="A144" s="422" t="s">
        <v>6226</v>
      </c>
      <c r="B144" s="423" t="s">
        <v>6225</v>
      </c>
      <c r="C144" s="142">
        <f>IFERROR(VLOOKUP($A144,'5.งบทดลอง รพ.'!$A$2:$C$501,3,0),0)</f>
        <v>0</v>
      </c>
      <c r="D144" s="110"/>
      <c r="E144" s="315">
        <v>45111</v>
      </c>
      <c r="F144" s="315" t="s">
        <v>1196</v>
      </c>
      <c r="G144" s="434"/>
      <c r="H144" s="432"/>
      <c r="I144" s="429"/>
    </row>
    <row r="145" spans="1:9" s="214" customFormat="1" ht="21" hidden="1" x14ac:dyDescent="0.35">
      <c r="A145" s="297" t="s">
        <v>788</v>
      </c>
      <c r="B145" s="240" t="s">
        <v>789</v>
      </c>
      <c r="C145" s="142">
        <f>IFERROR(VLOOKUP($A145,'5.งบทดลอง รพ.'!$A$2:$C$501,3,0),0)</f>
        <v>0</v>
      </c>
      <c r="D145" s="110"/>
      <c r="E145" s="208">
        <v>45111</v>
      </c>
      <c r="F145" s="208" t="s">
        <v>1196</v>
      </c>
      <c r="G145" s="239"/>
      <c r="H145" s="432"/>
      <c r="I145" s="429"/>
    </row>
    <row r="146" spans="1:9" s="214" customFormat="1" ht="21" hidden="1" x14ac:dyDescent="0.35">
      <c r="A146" s="297" t="s">
        <v>790</v>
      </c>
      <c r="B146" s="240" t="s">
        <v>791</v>
      </c>
      <c r="C146" s="142">
        <f>IFERROR(VLOOKUP($A146,'5.งบทดลอง รพ.'!$A$2:$C$501,3,0),0)</f>
        <v>0</v>
      </c>
      <c r="D146" s="110"/>
      <c r="E146" s="208">
        <v>45111</v>
      </c>
      <c r="F146" s="208" t="s">
        <v>1196</v>
      </c>
      <c r="G146" s="239"/>
      <c r="H146" s="432"/>
      <c r="I146" s="429"/>
    </row>
    <row r="147" spans="1:9" s="214" customFormat="1" ht="21" hidden="1" x14ac:dyDescent="0.35">
      <c r="A147" s="297" t="s">
        <v>792</v>
      </c>
      <c r="B147" s="240" t="s">
        <v>793</v>
      </c>
      <c r="C147" s="142">
        <f>IFERROR(VLOOKUP($A147,'5.งบทดลอง รพ.'!$A$2:$C$501,3,0),0)</f>
        <v>0</v>
      </c>
      <c r="D147" s="110"/>
      <c r="E147" s="208">
        <v>45111</v>
      </c>
      <c r="F147" s="208" t="s">
        <v>1196</v>
      </c>
      <c r="G147" s="239"/>
      <c r="H147" s="432"/>
      <c r="I147" s="429"/>
    </row>
    <row r="148" spans="1:9" s="214" customFormat="1" ht="21" hidden="1" x14ac:dyDescent="0.35">
      <c r="A148" s="297" t="s">
        <v>179</v>
      </c>
      <c r="B148" s="240" t="s">
        <v>1029</v>
      </c>
      <c r="C148" s="142">
        <f>IFERROR(VLOOKUP($A148,'5.งบทดลอง รพ.'!$A$2:$C$501,3,0),0)</f>
        <v>0</v>
      </c>
      <c r="D148" s="110"/>
      <c r="E148" s="208">
        <v>45111</v>
      </c>
      <c r="F148" s="208" t="s">
        <v>1196</v>
      </c>
      <c r="G148" s="239"/>
      <c r="H148" s="432"/>
      <c r="I148" s="429"/>
    </row>
    <row r="149" spans="1:9" s="214" customFormat="1" ht="21" hidden="1" x14ac:dyDescent="0.35">
      <c r="A149" s="297" t="s">
        <v>794</v>
      </c>
      <c r="B149" s="240" t="s">
        <v>795</v>
      </c>
      <c r="C149" s="142">
        <f>IFERROR(VLOOKUP($A149,'5.งบทดลอง รพ.'!$A$2:$C$501,3,0),0)</f>
        <v>0</v>
      </c>
      <c r="D149" s="110"/>
      <c r="E149" s="208">
        <v>45111</v>
      </c>
      <c r="F149" s="208" t="s">
        <v>1196</v>
      </c>
      <c r="G149" s="239"/>
      <c r="H149" s="432"/>
      <c r="I149" s="429"/>
    </row>
    <row r="150" spans="1:9" s="214" customFormat="1" ht="21" hidden="1" x14ac:dyDescent="0.35">
      <c r="A150" s="297" t="s">
        <v>180</v>
      </c>
      <c r="B150" s="240" t="s">
        <v>1030</v>
      </c>
      <c r="C150" s="142">
        <f>IFERROR(VLOOKUP($A150,'5.งบทดลอง รพ.'!$A$2:$C$501,3,0),0)</f>
        <v>0</v>
      </c>
      <c r="D150" s="110"/>
      <c r="E150" s="208">
        <v>45111</v>
      </c>
      <c r="F150" s="208" t="s">
        <v>1196</v>
      </c>
      <c r="G150" s="239"/>
      <c r="H150" s="432"/>
      <c r="I150" s="429"/>
    </row>
    <row r="151" spans="1:9" s="214" customFormat="1" ht="21" hidden="1" x14ac:dyDescent="0.35">
      <c r="A151" s="414" t="s">
        <v>181</v>
      </c>
      <c r="B151" s="418" t="s">
        <v>182</v>
      </c>
      <c r="C151" s="142">
        <f>IFERROR(VLOOKUP($A151,'5.งบทดลอง รพ.'!$A$2:$C$501,3,0),0)</f>
        <v>0</v>
      </c>
      <c r="D151" s="110"/>
      <c r="E151" s="82" t="s">
        <v>906</v>
      </c>
      <c r="F151" s="82" t="s">
        <v>16</v>
      </c>
      <c r="G151" s="419"/>
      <c r="H151" s="432"/>
      <c r="I151" s="429"/>
    </row>
    <row r="152" spans="1:9" s="214" customFormat="1" ht="21" hidden="1" x14ac:dyDescent="0.35">
      <c r="A152" s="414" t="s">
        <v>183</v>
      </c>
      <c r="B152" s="418" t="s">
        <v>184</v>
      </c>
      <c r="C152" s="142">
        <f>IFERROR(VLOOKUP($A152,'5.งบทดลอง รพ.'!$A$2:$C$501,3,0),0)</f>
        <v>0</v>
      </c>
      <c r="D152" s="110"/>
      <c r="E152" s="82" t="s">
        <v>906</v>
      </c>
      <c r="F152" s="82" t="s">
        <v>16</v>
      </c>
      <c r="G152" s="419"/>
      <c r="H152" s="432"/>
      <c r="I152" s="429"/>
    </row>
    <row r="153" spans="1:9" s="214" customFormat="1" ht="21" hidden="1" x14ac:dyDescent="0.35">
      <c r="A153" s="414" t="s">
        <v>134</v>
      </c>
      <c r="B153" s="418" t="s">
        <v>135</v>
      </c>
      <c r="C153" s="142">
        <f>IFERROR(VLOOKUP($A153,'5.งบทดลอง รพ.'!$A$2:$C$501,3,0),0)</f>
        <v>0</v>
      </c>
      <c r="D153" s="110"/>
      <c r="E153" s="82" t="s">
        <v>899</v>
      </c>
      <c r="F153" s="82" t="s">
        <v>12</v>
      </c>
      <c r="G153" s="419"/>
      <c r="H153" s="432"/>
      <c r="I153" s="429"/>
    </row>
    <row r="154" spans="1:9" s="214" customFormat="1" ht="21" hidden="1" x14ac:dyDescent="0.35">
      <c r="A154" s="414" t="s">
        <v>136</v>
      </c>
      <c r="B154" s="418" t="s">
        <v>137</v>
      </c>
      <c r="C154" s="142">
        <f>IFERROR(VLOOKUP($A154,'5.งบทดลอง รพ.'!$A$2:$C$501,3,0),0)</f>
        <v>0</v>
      </c>
      <c r="D154" s="110"/>
      <c r="E154" s="82" t="s">
        <v>899</v>
      </c>
      <c r="F154" s="82" t="s">
        <v>12</v>
      </c>
      <c r="G154" s="419"/>
      <c r="H154" s="432"/>
      <c r="I154" s="429"/>
    </row>
    <row r="155" spans="1:9" s="214" customFormat="1" ht="21" hidden="1" x14ac:dyDescent="0.35">
      <c r="A155" s="414" t="s">
        <v>185</v>
      </c>
      <c r="B155" s="418" t="s">
        <v>186</v>
      </c>
      <c r="C155" s="142">
        <f>IFERROR(VLOOKUP($A155,'5.งบทดลอง รพ.'!$A$2:$C$501,3,0),0)</f>
        <v>0</v>
      </c>
      <c r="D155" s="110"/>
      <c r="E155" s="82" t="s">
        <v>906</v>
      </c>
      <c r="F155" s="82" t="s">
        <v>16</v>
      </c>
      <c r="G155" s="419"/>
      <c r="H155" s="432"/>
      <c r="I155" s="429"/>
    </row>
    <row r="156" spans="1:9" s="214" customFormat="1" ht="21" hidden="1" x14ac:dyDescent="0.35">
      <c r="A156" s="414" t="s">
        <v>187</v>
      </c>
      <c r="B156" s="418" t="s">
        <v>188</v>
      </c>
      <c r="C156" s="142">
        <f>IFERROR(VLOOKUP($A156,'5.งบทดลอง รพ.'!$A$2:$C$501,3,0),0)</f>
        <v>0</v>
      </c>
      <c r="D156" s="110"/>
      <c r="E156" s="82" t="s">
        <v>906</v>
      </c>
      <c r="F156" s="82" t="s">
        <v>16</v>
      </c>
      <c r="G156" s="419"/>
      <c r="H156" s="432"/>
      <c r="I156" s="429"/>
    </row>
    <row r="157" spans="1:9" s="214" customFormat="1" ht="21" hidden="1" x14ac:dyDescent="0.35">
      <c r="A157" s="414" t="s">
        <v>189</v>
      </c>
      <c r="B157" s="418" t="s">
        <v>190</v>
      </c>
      <c r="C157" s="142">
        <f>IFERROR(VLOOKUP($A157,'5.งบทดลอง รพ.'!$A$2:$C$501,3,0),0)</f>
        <v>0</v>
      </c>
      <c r="D157" s="110"/>
      <c r="E157" s="82" t="s">
        <v>906</v>
      </c>
      <c r="F157" s="82" t="s">
        <v>16</v>
      </c>
      <c r="G157" s="419"/>
      <c r="H157" s="432"/>
      <c r="I157" s="429"/>
    </row>
    <row r="158" spans="1:9" s="214" customFormat="1" ht="21" hidden="1" x14ac:dyDescent="0.35">
      <c r="A158" s="414" t="s">
        <v>191</v>
      </c>
      <c r="B158" s="418" t="s">
        <v>192</v>
      </c>
      <c r="C158" s="142">
        <f>IFERROR(VLOOKUP($A158,'5.งบทดลอง รพ.'!$A$2:$C$501,3,0),0)</f>
        <v>102579</v>
      </c>
      <c r="D158" s="110"/>
      <c r="E158" s="82" t="s">
        <v>906</v>
      </c>
      <c r="F158" s="82" t="s">
        <v>16</v>
      </c>
      <c r="G158" s="419"/>
      <c r="H158" s="432"/>
      <c r="I158" s="429"/>
    </row>
    <row r="159" spans="1:9" s="214" customFormat="1" ht="21" hidden="1" x14ac:dyDescent="0.35">
      <c r="A159" s="414" t="s">
        <v>193</v>
      </c>
      <c r="B159" s="418" t="s">
        <v>194</v>
      </c>
      <c r="C159" s="142">
        <f>IFERROR(VLOOKUP($A159,'5.งบทดลอง รพ.'!$A$2:$C$501,3,0),0)</f>
        <v>12420</v>
      </c>
      <c r="D159" s="110"/>
      <c r="E159" s="82" t="s">
        <v>906</v>
      </c>
      <c r="F159" s="82" t="s">
        <v>16</v>
      </c>
      <c r="G159" s="419"/>
      <c r="H159" s="432"/>
      <c r="I159" s="429"/>
    </row>
    <row r="160" spans="1:9" s="214" customFormat="1" ht="21" hidden="1" x14ac:dyDescent="0.35">
      <c r="A160" s="414" t="s">
        <v>195</v>
      </c>
      <c r="B160" s="418" t="s">
        <v>1031</v>
      </c>
      <c r="C160" s="142">
        <f>IFERROR(VLOOKUP($A160,'5.งบทดลอง รพ.'!$A$2:$C$501,3,0),0)</f>
        <v>0</v>
      </c>
      <c r="D160" s="110"/>
      <c r="E160" s="82" t="s">
        <v>906</v>
      </c>
      <c r="F160" s="82" t="s">
        <v>16</v>
      </c>
      <c r="G160" s="419"/>
      <c r="H160" s="432"/>
      <c r="I160" s="429"/>
    </row>
    <row r="161" spans="1:9" s="214" customFormat="1" ht="21" hidden="1" x14ac:dyDescent="0.35">
      <c r="A161" s="414" t="s">
        <v>196</v>
      </c>
      <c r="B161" s="418" t="s">
        <v>1032</v>
      </c>
      <c r="C161" s="142">
        <f>IFERROR(VLOOKUP($A161,'5.งบทดลอง รพ.'!$A$2:$C$501,3,0),0)</f>
        <v>0</v>
      </c>
      <c r="D161" s="110"/>
      <c r="E161" s="82" t="s">
        <v>906</v>
      </c>
      <c r="F161" s="82" t="s">
        <v>16</v>
      </c>
      <c r="G161" s="419"/>
      <c r="H161" s="432"/>
      <c r="I161" s="429"/>
    </row>
    <row r="162" spans="1:9" s="214" customFormat="1" ht="21" hidden="1" x14ac:dyDescent="0.35">
      <c r="A162" s="414" t="s">
        <v>197</v>
      </c>
      <c r="B162" s="418" t="s">
        <v>198</v>
      </c>
      <c r="C162" s="142">
        <f>IFERROR(VLOOKUP($A162,'5.งบทดลอง รพ.'!$A$2:$C$501,3,0),0)</f>
        <v>0</v>
      </c>
      <c r="D162" s="110"/>
      <c r="E162" s="82" t="s">
        <v>906</v>
      </c>
      <c r="F162" s="82" t="s">
        <v>16</v>
      </c>
      <c r="G162" s="419"/>
      <c r="H162" s="432"/>
      <c r="I162" s="429"/>
    </row>
    <row r="163" spans="1:9" s="214" customFormat="1" ht="21" hidden="1" x14ac:dyDescent="0.35">
      <c r="A163" s="414" t="s">
        <v>199</v>
      </c>
      <c r="B163" s="418" t="s">
        <v>200</v>
      </c>
      <c r="C163" s="142">
        <f>IFERROR(VLOOKUP($A163,'5.งบทดลอง รพ.'!$A$2:$C$501,3,0),0)</f>
        <v>0</v>
      </c>
      <c r="D163" s="110"/>
      <c r="E163" s="82" t="s">
        <v>906</v>
      </c>
      <c r="F163" s="82" t="s">
        <v>16</v>
      </c>
      <c r="G163" s="419"/>
      <c r="H163" s="432"/>
      <c r="I163" s="429"/>
    </row>
    <row r="164" spans="1:9" s="214" customFormat="1" ht="21" hidden="1" x14ac:dyDescent="0.35">
      <c r="A164" s="414" t="s">
        <v>212</v>
      </c>
      <c r="B164" s="418" t="s">
        <v>213</v>
      </c>
      <c r="C164" s="142">
        <f>IFERROR(VLOOKUP($A164,'5.งบทดลอง รพ.'!$A$2:$C$501,3,0),0)</f>
        <v>0</v>
      </c>
      <c r="D164" s="110"/>
      <c r="E164" s="82" t="s">
        <v>908</v>
      </c>
      <c r="F164" s="82" t="s">
        <v>18</v>
      </c>
      <c r="G164" s="419"/>
      <c r="H164" s="432"/>
      <c r="I164" s="429"/>
    </row>
    <row r="165" spans="1:9" s="214" customFormat="1" ht="21" hidden="1" x14ac:dyDescent="0.35">
      <c r="A165" s="414" t="s">
        <v>201</v>
      </c>
      <c r="B165" s="418" t="s">
        <v>1033</v>
      </c>
      <c r="C165" s="142">
        <f>IFERROR(VLOOKUP($A165,'5.งบทดลอง รพ.'!$A$2:$C$501,3,0),0)</f>
        <v>2738600</v>
      </c>
      <c r="D165" s="110"/>
      <c r="E165" s="82" t="s">
        <v>906</v>
      </c>
      <c r="F165" s="82" t="s">
        <v>16</v>
      </c>
      <c r="G165" s="419"/>
      <c r="H165" s="432"/>
      <c r="I165" s="429"/>
    </row>
    <row r="166" spans="1:9" s="214" customFormat="1" ht="21" hidden="1" x14ac:dyDescent="0.35">
      <c r="A166" s="414" t="s">
        <v>202</v>
      </c>
      <c r="B166" s="418" t="s">
        <v>203</v>
      </c>
      <c r="C166" s="142">
        <f>IFERROR(VLOOKUP($A166,'5.งบทดลอง รพ.'!$A$2:$C$501,3,0),0)</f>
        <v>0</v>
      </c>
      <c r="D166" s="110"/>
      <c r="E166" s="82" t="s">
        <v>906</v>
      </c>
      <c r="F166" s="82" t="s">
        <v>16</v>
      </c>
      <c r="G166" s="419"/>
      <c r="H166" s="432"/>
      <c r="I166" s="429"/>
    </row>
    <row r="167" spans="1:9" s="214" customFormat="1" ht="21" hidden="1" x14ac:dyDescent="0.35">
      <c r="A167" s="414" t="s">
        <v>204</v>
      </c>
      <c r="B167" s="418" t="s">
        <v>1034</v>
      </c>
      <c r="C167" s="142">
        <f>IFERROR(VLOOKUP($A167,'5.งบทดลอง รพ.'!$A$2:$C$501,3,0),0)</f>
        <v>0</v>
      </c>
      <c r="D167" s="110"/>
      <c r="E167" s="82" t="s">
        <v>906</v>
      </c>
      <c r="F167" s="82" t="s">
        <v>16</v>
      </c>
      <c r="G167" s="419"/>
      <c r="H167" s="432"/>
      <c r="I167" s="429"/>
    </row>
    <row r="168" spans="1:9" s="214" customFormat="1" ht="21" hidden="1" x14ac:dyDescent="0.35">
      <c r="A168" s="414" t="s">
        <v>205</v>
      </c>
      <c r="B168" s="418" t="s">
        <v>206</v>
      </c>
      <c r="C168" s="142">
        <f>IFERROR(VLOOKUP($A168,'5.งบทดลอง รพ.'!$A$2:$C$501,3,0),0)</f>
        <v>230551</v>
      </c>
      <c r="D168" s="110"/>
      <c r="E168" s="82" t="s">
        <v>906</v>
      </c>
      <c r="F168" s="82" t="s">
        <v>16</v>
      </c>
      <c r="G168" s="419"/>
      <c r="H168" s="432"/>
      <c r="I168" s="429"/>
    </row>
    <row r="169" spans="1:9" s="214" customFormat="1" ht="21" hidden="1" x14ac:dyDescent="0.35">
      <c r="A169" s="414" t="s">
        <v>207</v>
      </c>
      <c r="B169" s="418" t="s">
        <v>208</v>
      </c>
      <c r="C169" s="142">
        <f>IFERROR(VLOOKUP($A169,'5.งบทดลอง รพ.'!$A$2:$C$501,3,0),0)</f>
        <v>219980</v>
      </c>
      <c r="D169" s="110"/>
      <c r="E169" s="82" t="s">
        <v>906</v>
      </c>
      <c r="F169" s="82" t="s">
        <v>16</v>
      </c>
      <c r="G169" s="419"/>
      <c r="H169" s="436">
        <f>SUM(C3:C169)</f>
        <v>90556339.199999988</v>
      </c>
      <c r="I169" s="429"/>
    </row>
    <row r="170" spans="1:9" s="214" customFormat="1" ht="21" hidden="1" x14ac:dyDescent="0.35">
      <c r="A170" s="414" t="s">
        <v>223</v>
      </c>
      <c r="B170" s="418" t="s">
        <v>224</v>
      </c>
      <c r="C170" s="142">
        <f>IFERROR(VLOOKUP($A170,'5.งบทดลอง รพ.'!$A$2:$C$501,3,0),0)</f>
        <v>24124650.899999999</v>
      </c>
      <c r="D170" s="110"/>
      <c r="E170" s="82" t="s">
        <v>920</v>
      </c>
      <c r="F170" s="82" t="s">
        <v>25</v>
      </c>
      <c r="G170" s="419"/>
      <c r="H170" s="432"/>
      <c r="I170" s="429"/>
    </row>
    <row r="171" spans="1:9" s="214" customFormat="1" ht="21" hidden="1" x14ac:dyDescent="0.35">
      <c r="A171" s="414" t="s">
        <v>225</v>
      </c>
      <c r="B171" s="418" t="s">
        <v>226</v>
      </c>
      <c r="C171" s="142">
        <f>IFERROR(VLOOKUP($A171,'5.งบทดลอง รพ.'!$A$2:$C$501,3,0),0)</f>
        <v>2659518.7999999998</v>
      </c>
      <c r="D171" s="110"/>
      <c r="E171" s="82" t="s">
        <v>920</v>
      </c>
      <c r="F171" s="82" t="s">
        <v>25</v>
      </c>
      <c r="G171" s="419"/>
      <c r="H171" s="432"/>
      <c r="I171" s="429"/>
    </row>
    <row r="172" spans="1:9" s="214" customFormat="1" ht="21" hidden="1" x14ac:dyDescent="0.35">
      <c r="A172" s="414" t="s">
        <v>227</v>
      </c>
      <c r="B172" s="418" t="s">
        <v>228</v>
      </c>
      <c r="C172" s="142">
        <f>IFERROR(VLOOKUP($A172,'5.งบทดลอง รพ.'!$A$2:$C$501,3,0),0)</f>
        <v>0</v>
      </c>
      <c r="D172" s="110"/>
      <c r="E172" s="82" t="s">
        <v>920</v>
      </c>
      <c r="F172" s="82" t="s">
        <v>25</v>
      </c>
      <c r="G172" s="419"/>
      <c r="H172" s="432"/>
      <c r="I172" s="429"/>
    </row>
    <row r="173" spans="1:9" s="214" customFormat="1" ht="21" hidden="1" x14ac:dyDescent="0.35">
      <c r="A173" s="414" t="s">
        <v>229</v>
      </c>
      <c r="B173" s="418" t="s">
        <v>230</v>
      </c>
      <c r="C173" s="142">
        <f>IFERROR(VLOOKUP($A173,'5.งบทดลอง รพ.'!$A$2:$C$501,3,0),0)</f>
        <v>1289516.67</v>
      </c>
      <c r="D173" s="110"/>
      <c r="E173" s="82" t="s">
        <v>920</v>
      </c>
      <c r="F173" s="82" t="s">
        <v>25</v>
      </c>
      <c r="G173" s="419"/>
      <c r="H173" s="432"/>
      <c r="I173" s="429"/>
    </row>
    <row r="174" spans="1:9" s="214" customFormat="1" ht="21" hidden="1" x14ac:dyDescent="0.35">
      <c r="A174" s="414" t="s">
        <v>231</v>
      </c>
      <c r="B174" s="418" t="s">
        <v>232</v>
      </c>
      <c r="C174" s="142">
        <f>IFERROR(VLOOKUP($A174,'5.งบทดลอง รพ.'!$A$2:$C$501,3,0),0)</f>
        <v>0</v>
      </c>
      <c r="D174" s="110"/>
      <c r="E174" s="82" t="s">
        <v>920</v>
      </c>
      <c r="F174" s="82" t="s">
        <v>25</v>
      </c>
      <c r="G174" s="419"/>
      <c r="H174" s="432"/>
      <c r="I174" s="429"/>
    </row>
    <row r="175" spans="1:9" s="214" customFormat="1" ht="21" hidden="1" x14ac:dyDescent="0.35">
      <c r="A175" s="414" t="s">
        <v>233</v>
      </c>
      <c r="B175" s="418" t="s">
        <v>234</v>
      </c>
      <c r="C175" s="142">
        <f>IFERROR(VLOOKUP($A175,'5.งบทดลอง รพ.'!$A$2:$C$501,3,0),0)</f>
        <v>0</v>
      </c>
      <c r="D175" s="110"/>
      <c r="E175" s="82" t="s">
        <v>922</v>
      </c>
      <c r="F175" s="82" t="s">
        <v>29</v>
      </c>
      <c r="G175" s="419"/>
      <c r="H175" s="432"/>
      <c r="I175" s="429"/>
    </row>
    <row r="176" spans="1:9" s="214" customFormat="1" ht="21" hidden="1" x14ac:dyDescent="0.35">
      <c r="A176" s="414" t="s">
        <v>235</v>
      </c>
      <c r="B176" s="418" t="s">
        <v>236</v>
      </c>
      <c r="C176" s="142">
        <f>IFERROR(VLOOKUP($A176,'5.งบทดลอง รพ.'!$A$2:$C$501,3,0),0)</f>
        <v>0</v>
      </c>
      <c r="D176" s="110"/>
      <c r="E176" s="82" t="s">
        <v>920</v>
      </c>
      <c r="F176" s="82" t="s">
        <v>25</v>
      </c>
      <c r="G176" s="419"/>
      <c r="H176" s="432"/>
      <c r="I176" s="429"/>
    </row>
    <row r="177" spans="1:9" s="214" customFormat="1" ht="21" hidden="1" x14ac:dyDescent="0.35">
      <c r="A177" s="414" t="s">
        <v>237</v>
      </c>
      <c r="B177" s="418" t="s">
        <v>238</v>
      </c>
      <c r="C177" s="142">
        <f>IFERROR(VLOOKUP($A177,'5.งบทดลอง รพ.'!$A$2:$C$501,3,0),0)</f>
        <v>0</v>
      </c>
      <c r="D177" s="110"/>
      <c r="E177" s="82" t="s">
        <v>920</v>
      </c>
      <c r="F177" s="82" t="s">
        <v>25</v>
      </c>
      <c r="G177" s="419"/>
      <c r="H177" s="432"/>
      <c r="I177" s="429"/>
    </row>
    <row r="178" spans="1:9" s="214" customFormat="1" ht="21" hidden="1" x14ac:dyDescent="0.35">
      <c r="A178" s="414" t="s">
        <v>239</v>
      </c>
      <c r="B178" s="418" t="s">
        <v>240</v>
      </c>
      <c r="C178" s="142">
        <f>IFERROR(VLOOKUP($A178,'5.งบทดลอง รพ.'!$A$2:$C$501,3,0),0)</f>
        <v>0</v>
      </c>
      <c r="D178" s="110"/>
      <c r="E178" s="82" t="s">
        <v>920</v>
      </c>
      <c r="F178" s="82" t="s">
        <v>25</v>
      </c>
      <c r="G178" s="419"/>
      <c r="H178" s="432"/>
      <c r="I178" s="429"/>
    </row>
    <row r="179" spans="1:9" s="214" customFormat="1" ht="21" hidden="1" x14ac:dyDescent="0.35">
      <c r="A179" s="414" t="s">
        <v>241</v>
      </c>
      <c r="B179" s="418" t="s">
        <v>242</v>
      </c>
      <c r="C179" s="142">
        <f>IFERROR(VLOOKUP($A179,'5.งบทดลอง รพ.'!$A$2:$C$501,3,0),0)</f>
        <v>12606</v>
      </c>
      <c r="D179" s="110"/>
      <c r="E179" s="82" t="s">
        <v>920</v>
      </c>
      <c r="F179" s="82" t="s">
        <v>25</v>
      </c>
      <c r="G179" s="419"/>
      <c r="H179" s="432"/>
      <c r="I179" s="429"/>
    </row>
    <row r="180" spans="1:9" s="214" customFormat="1" ht="21" hidden="1" x14ac:dyDescent="0.35">
      <c r="A180" s="414" t="s">
        <v>243</v>
      </c>
      <c r="B180" s="418" t="s">
        <v>244</v>
      </c>
      <c r="C180" s="142">
        <f>IFERROR(VLOOKUP($A180,'5.งบทดลอง รพ.'!$A$2:$C$501,3,0),0)</f>
        <v>886536</v>
      </c>
      <c r="D180" s="110"/>
      <c r="E180" s="82" t="s">
        <v>920</v>
      </c>
      <c r="F180" s="82" t="s">
        <v>25</v>
      </c>
      <c r="G180" s="419"/>
      <c r="H180" s="432"/>
      <c r="I180" s="429"/>
    </row>
    <row r="181" spans="1:9" s="214" customFormat="1" ht="21" hidden="1" x14ac:dyDescent="0.35">
      <c r="A181" s="414" t="s">
        <v>245</v>
      </c>
      <c r="B181" s="418" t="s">
        <v>246</v>
      </c>
      <c r="C181" s="142">
        <f>IFERROR(VLOOKUP($A181,'5.งบทดลอง รพ.'!$A$2:$C$501,3,0),0)</f>
        <v>1737734.25</v>
      </c>
      <c r="D181" s="110"/>
      <c r="E181" s="82" t="s">
        <v>920</v>
      </c>
      <c r="F181" s="82" t="s">
        <v>25</v>
      </c>
      <c r="G181" s="419"/>
      <c r="H181" s="432"/>
      <c r="I181" s="429"/>
    </row>
    <row r="182" spans="1:9" s="214" customFormat="1" ht="21" hidden="1" x14ac:dyDescent="0.35">
      <c r="A182" s="414" t="s">
        <v>255</v>
      </c>
      <c r="B182" s="418" t="s">
        <v>256</v>
      </c>
      <c r="C182" s="142">
        <f>IFERROR(VLOOKUP($A182,'5.งบทดลอง รพ.'!$A$2:$C$501,3,0),0)</f>
        <v>1246626</v>
      </c>
      <c r="D182" s="110"/>
      <c r="E182" s="82" t="s">
        <v>924</v>
      </c>
      <c r="F182" s="82" t="s">
        <v>27</v>
      </c>
      <c r="G182" s="419"/>
      <c r="H182" s="432"/>
      <c r="I182" s="429"/>
    </row>
    <row r="183" spans="1:9" s="214" customFormat="1" ht="21" hidden="1" x14ac:dyDescent="0.35">
      <c r="A183" s="414" t="s">
        <v>257</v>
      </c>
      <c r="B183" s="418" t="s">
        <v>258</v>
      </c>
      <c r="C183" s="142">
        <f>IFERROR(VLOOKUP($A183,'5.งบทดลอง รพ.'!$A$2:$C$501,3,0),0)</f>
        <v>2908794</v>
      </c>
      <c r="D183" s="110"/>
      <c r="E183" s="82" t="s">
        <v>924</v>
      </c>
      <c r="F183" s="82" t="s">
        <v>27</v>
      </c>
      <c r="G183" s="419"/>
      <c r="H183" s="432"/>
      <c r="I183" s="429"/>
    </row>
    <row r="184" spans="1:9" s="214" customFormat="1" ht="21" hidden="1" x14ac:dyDescent="0.35">
      <c r="A184" s="414" t="s">
        <v>259</v>
      </c>
      <c r="B184" s="418" t="s">
        <v>1035</v>
      </c>
      <c r="C184" s="142">
        <f>IFERROR(VLOOKUP($A184,'5.งบทดลอง รพ.'!$A$2:$C$501,3,0),0)</f>
        <v>1408536</v>
      </c>
      <c r="D184" s="110"/>
      <c r="E184" s="82" t="s">
        <v>926</v>
      </c>
      <c r="F184" s="82" t="s">
        <v>27</v>
      </c>
      <c r="G184" s="419"/>
      <c r="H184" s="432"/>
      <c r="I184" s="429"/>
    </row>
    <row r="185" spans="1:9" s="214" customFormat="1" ht="21" hidden="1" x14ac:dyDescent="0.35">
      <c r="A185" s="414" t="s">
        <v>260</v>
      </c>
      <c r="B185" s="418" t="s">
        <v>261</v>
      </c>
      <c r="C185" s="142">
        <f>IFERROR(VLOOKUP($A185,'5.งบทดลอง รพ.'!$A$2:$C$501,3,0),0)</f>
        <v>3286584</v>
      </c>
      <c r="D185" s="110"/>
      <c r="E185" s="82" t="s">
        <v>926</v>
      </c>
      <c r="F185" s="82" t="s">
        <v>27</v>
      </c>
      <c r="G185" s="419"/>
      <c r="H185" s="432"/>
      <c r="I185" s="429"/>
    </row>
    <row r="186" spans="1:9" s="214" customFormat="1" ht="21" hidden="1" x14ac:dyDescent="0.35">
      <c r="A186" s="414" t="s">
        <v>262</v>
      </c>
      <c r="B186" s="418" t="s">
        <v>263</v>
      </c>
      <c r="C186" s="142">
        <f>IFERROR(VLOOKUP($A186,'5.งบทดลอง รพ.'!$A$2:$C$501,3,0),0)</f>
        <v>0</v>
      </c>
      <c r="D186" s="110"/>
      <c r="E186" s="82" t="s">
        <v>928</v>
      </c>
      <c r="F186" s="82" t="s">
        <v>27</v>
      </c>
      <c r="G186" s="419"/>
      <c r="H186" s="432"/>
      <c r="I186" s="429"/>
    </row>
    <row r="187" spans="1:9" s="214" customFormat="1" ht="21" hidden="1" x14ac:dyDescent="0.35">
      <c r="A187" s="414" t="s">
        <v>264</v>
      </c>
      <c r="B187" s="418" t="s">
        <v>602</v>
      </c>
      <c r="C187" s="142">
        <f>IFERROR(VLOOKUP($A187,'5.งบทดลอง รพ.'!$A$2:$C$501,3,0),0)</f>
        <v>0</v>
      </c>
      <c r="D187" s="110"/>
      <c r="E187" s="82" t="s">
        <v>928</v>
      </c>
      <c r="F187" s="82" t="s">
        <v>27</v>
      </c>
      <c r="G187" s="419"/>
      <c r="H187" s="432"/>
      <c r="I187" s="429"/>
    </row>
    <row r="188" spans="1:9" s="214" customFormat="1" ht="21" hidden="1" x14ac:dyDescent="0.35">
      <c r="A188" s="414" t="s">
        <v>247</v>
      </c>
      <c r="B188" s="418" t="s">
        <v>1036</v>
      </c>
      <c r="C188" s="142">
        <f>IFERROR(VLOOKUP($A188,'5.งบทดลอง รพ.'!$A$2:$C$501,3,0),0)</f>
        <v>327081.92</v>
      </c>
      <c r="D188" s="110"/>
      <c r="E188" s="82" t="s">
        <v>920</v>
      </c>
      <c r="F188" s="82" t="s">
        <v>25</v>
      </c>
      <c r="G188" s="419"/>
      <c r="H188" s="432"/>
      <c r="I188" s="429"/>
    </row>
    <row r="189" spans="1:9" s="214" customFormat="1" ht="21" hidden="1" x14ac:dyDescent="0.35">
      <c r="A189" s="414" t="s">
        <v>248</v>
      </c>
      <c r="B189" s="418" t="s">
        <v>1037</v>
      </c>
      <c r="C189" s="142">
        <f>IFERROR(VLOOKUP($A189,'5.งบทดลอง รพ.'!$A$2:$C$501,3,0),0)</f>
        <v>845498.4</v>
      </c>
      <c r="D189" s="110"/>
      <c r="E189" s="82" t="s">
        <v>920</v>
      </c>
      <c r="F189" s="82" t="s">
        <v>25</v>
      </c>
      <c r="G189" s="419"/>
      <c r="H189" s="432"/>
      <c r="I189" s="429"/>
    </row>
    <row r="190" spans="1:9" s="214" customFormat="1" ht="21" hidden="1" x14ac:dyDescent="0.35">
      <c r="A190" s="414" t="s">
        <v>249</v>
      </c>
      <c r="B190" s="418" t="s">
        <v>1038</v>
      </c>
      <c r="C190" s="142">
        <f>IFERROR(VLOOKUP($A190,'5.งบทดลอง รพ.'!$A$2:$C$501,3,0),0)</f>
        <v>1978</v>
      </c>
      <c r="D190" s="110"/>
      <c r="E190" s="82" t="s">
        <v>920</v>
      </c>
      <c r="F190" s="82" t="s">
        <v>25</v>
      </c>
      <c r="G190" s="419"/>
      <c r="H190" s="432"/>
      <c r="I190" s="429"/>
    </row>
    <row r="191" spans="1:9" s="214" customFormat="1" ht="21" hidden="1" x14ac:dyDescent="0.35">
      <c r="A191" s="414" t="s">
        <v>250</v>
      </c>
      <c r="B191" s="418" t="s">
        <v>1039</v>
      </c>
      <c r="C191" s="142">
        <f>IFERROR(VLOOKUP($A191,'5.งบทดลอง รพ.'!$A$2:$C$501,3,0),0)</f>
        <v>0</v>
      </c>
      <c r="D191" s="110"/>
      <c r="E191" s="82" t="s">
        <v>920</v>
      </c>
      <c r="F191" s="82" t="s">
        <v>25</v>
      </c>
      <c r="G191" s="419"/>
      <c r="H191" s="432"/>
      <c r="I191" s="429"/>
    </row>
    <row r="192" spans="1:9" s="214" customFormat="1" ht="21" hidden="1" x14ac:dyDescent="0.35">
      <c r="A192" s="414" t="s">
        <v>251</v>
      </c>
      <c r="B192" s="418" t="s">
        <v>1040</v>
      </c>
      <c r="C192" s="142">
        <f>IFERROR(VLOOKUP($A192,'5.งบทดลอง รพ.'!$A$2:$C$501,3,0),0)</f>
        <v>0</v>
      </c>
      <c r="D192" s="110"/>
      <c r="E192" s="82" t="s">
        <v>920</v>
      </c>
      <c r="F192" s="82" t="s">
        <v>25</v>
      </c>
      <c r="G192" s="419"/>
      <c r="H192" s="432"/>
      <c r="I192" s="429"/>
    </row>
    <row r="193" spans="1:9" s="214" customFormat="1" ht="21" hidden="1" x14ac:dyDescent="0.35">
      <c r="A193" s="414" t="s">
        <v>252</v>
      </c>
      <c r="B193" s="418" t="s">
        <v>1041</v>
      </c>
      <c r="C193" s="142">
        <f>IFERROR(VLOOKUP($A193,'5.งบทดลอง รพ.'!$A$2:$C$501,3,0),0)</f>
        <v>0</v>
      </c>
      <c r="D193" s="110"/>
      <c r="E193" s="82" t="s">
        <v>920</v>
      </c>
      <c r="F193" s="82" t="s">
        <v>25</v>
      </c>
      <c r="G193" s="419"/>
      <c r="H193" s="432"/>
      <c r="I193" s="429"/>
    </row>
    <row r="194" spans="1:9" s="214" customFormat="1" ht="21" hidden="1" x14ac:dyDescent="0.35">
      <c r="A194" s="414" t="s">
        <v>253</v>
      </c>
      <c r="B194" s="418" t="s">
        <v>1042</v>
      </c>
      <c r="C194" s="142">
        <f>IFERROR(VLOOKUP($A194,'5.งบทดลอง รพ.'!$A$2:$C$501,3,0),0)</f>
        <v>18000</v>
      </c>
      <c r="D194" s="110"/>
      <c r="E194" s="82" t="s">
        <v>920</v>
      </c>
      <c r="F194" s="82" t="s">
        <v>25</v>
      </c>
      <c r="G194" s="419"/>
      <c r="H194" s="432"/>
      <c r="I194" s="429"/>
    </row>
    <row r="195" spans="1:9" s="214" customFormat="1" ht="21" hidden="1" x14ac:dyDescent="0.35">
      <c r="A195" s="414" t="s">
        <v>254</v>
      </c>
      <c r="B195" s="418" t="s">
        <v>1043</v>
      </c>
      <c r="C195" s="142">
        <f>IFERROR(VLOOKUP($A195,'5.งบทดลอง รพ.'!$A$2:$C$501,3,0),0)</f>
        <v>0</v>
      </c>
      <c r="D195" s="110"/>
      <c r="E195" s="82" t="s">
        <v>920</v>
      </c>
      <c r="F195" s="82" t="s">
        <v>25</v>
      </c>
      <c r="G195" s="419"/>
      <c r="H195" s="432"/>
      <c r="I195" s="429"/>
    </row>
    <row r="196" spans="1:9" s="214" customFormat="1" ht="21" hidden="1" x14ac:dyDescent="0.35">
      <c r="A196" s="414" t="s">
        <v>796</v>
      </c>
      <c r="B196" s="418" t="s">
        <v>797</v>
      </c>
      <c r="C196" s="142">
        <f>IFERROR(VLOOKUP($A196,'5.งบทดลอง รพ.'!$A$2:$C$501,3,0),0)</f>
        <v>67200</v>
      </c>
      <c r="D196" s="110"/>
      <c r="E196" s="82" t="s">
        <v>920</v>
      </c>
      <c r="F196" s="82" t="s">
        <v>25</v>
      </c>
      <c r="G196" s="419"/>
      <c r="H196" s="432"/>
      <c r="I196" s="429"/>
    </row>
    <row r="197" spans="1:9" s="214" customFormat="1" ht="21" hidden="1" x14ac:dyDescent="0.35">
      <c r="A197" s="414" t="s">
        <v>798</v>
      </c>
      <c r="B197" s="418" t="s">
        <v>799</v>
      </c>
      <c r="C197" s="142">
        <f>IFERROR(VLOOKUP($A197,'5.งบทดลอง รพ.'!$A$2:$C$501,3,0),0)</f>
        <v>0</v>
      </c>
      <c r="D197" s="110"/>
      <c r="E197" s="82" t="s">
        <v>920</v>
      </c>
      <c r="F197" s="82" t="s">
        <v>25</v>
      </c>
      <c r="G197" s="419"/>
      <c r="H197" s="432"/>
      <c r="I197" s="429"/>
    </row>
    <row r="198" spans="1:9" s="214" customFormat="1" ht="21" hidden="1" x14ac:dyDescent="0.35">
      <c r="A198" s="414" t="s">
        <v>800</v>
      </c>
      <c r="B198" s="418" t="s">
        <v>1065</v>
      </c>
      <c r="C198" s="142">
        <f>IFERROR(VLOOKUP($A198,'5.งบทดลอง รพ.'!$A$2:$C$501,3,0),0)</f>
        <v>705600</v>
      </c>
      <c r="D198" s="110"/>
      <c r="E198" s="82" t="s">
        <v>922</v>
      </c>
      <c r="F198" s="82" t="s">
        <v>29</v>
      </c>
      <c r="G198" s="419"/>
      <c r="H198" s="432"/>
      <c r="I198" s="429"/>
    </row>
    <row r="199" spans="1:9" s="214" customFormat="1" ht="21" hidden="1" x14ac:dyDescent="0.35">
      <c r="A199" s="414" t="s">
        <v>275</v>
      </c>
      <c r="B199" s="418" t="s">
        <v>6227</v>
      </c>
      <c r="C199" s="142">
        <f>IFERROR(VLOOKUP($A199,'5.งบทดลอง รพ.'!$A$2:$C$501,3,0),0)</f>
        <v>0</v>
      </c>
      <c r="D199" s="110"/>
      <c r="E199" s="82" t="s">
        <v>930</v>
      </c>
      <c r="F199" s="82" t="s">
        <v>31</v>
      </c>
      <c r="G199" s="419"/>
      <c r="H199" s="432"/>
      <c r="I199" s="429"/>
    </row>
    <row r="200" spans="1:9" s="214" customFormat="1" ht="21" hidden="1" x14ac:dyDescent="0.35">
      <c r="A200" s="422" t="s">
        <v>6229</v>
      </c>
      <c r="B200" s="423" t="s">
        <v>6228</v>
      </c>
      <c r="C200" s="142">
        <f>IFERROR(VLOOKUP($A200,'5.งบทดลอง รพ.'!$A$2:$C$501,3,0),0)</f>
        <v>0</v>
      </c>
      <c r="D200" s="110"/>
      <c r="E200" s="315" t="s">
        <v>930</v>
      </c>
      <c r="F200" s="315" t="s">
        <v>31</v>
      </c>
      <c r="G200" s="434"/>
      <c r="H200" s="432"/>
      <c r="I200" s="429"/>
    </row>
    <row r="201" spans="1:9" s="214" customFormat="1" ht="21" hidden="1" x14ac:dyDescent="0.35">
      <c r="A201" s="414" t="s">
        <v>276</v>
      </c>
      <c r="B201" s="418" t="s">
        <v>277</v>
      </c>
      <c r="C201" s="142">
        <f>IFERROR(VLOOKUP($A201,'5.งบทดลอง รพ.'!$A$2:$C$501,3,0),0)</f>
        <v>0</v>
      </c>
      <c r="D201" s="110"/>
      <c r="E201" s="82" t="s">
        <v>930</v>
      </c>
      <c r="F201" s="82" t="s">
        <v>31</v>
      </c>
      <c r="G201" s="419"/>
      <c r="H201" s="432"/>
      <c r="I201" s="429"/>
    </row>
    <row r="202" spans="1:9" s="214" customFormat="1" ht="21" hidden="1" x14ac:dyDescent="0.35">
      <c r="A202" s="414" t="s">
        <v>278</v>
      </c>
      <c r="B202" s="418" t="s">
        <v>279</v>
      </c>
      <c r="C202" s="142">
        <f>IFERROR(VLOOKUP($A202,'5.งบทดลอง รพ.'!$A$2:$C$501,3,0),0)</f>
        <v>341316.14</v>
      </c>
      <c r="D202" s="110"/>
      <c r="E202" s="82" t="s">
        <v>930</v>
      </c>
      <c r="F202" s="82" t="s">
        <v>31</v>
      </c>
      <c r="G202" s="419"/>
      <c r="H202" s="432"/>
      <c r="I202" s="429"/>
    </row>
    <row r="203" spans="1:9" s="214" customFormat="1" ht="21" hidden="1" x14ac:dyDescent="0.35">
      <c r="A203" s="414" t="s">
        <v>280</v>
      </c>
      <c r="B203" s="418" t="s">
        <v>281</v>
      </c>
      <c r="C203" s="142">
        <f>IFERROR(VLOOKUP($A203,'5.งบทดลอง รพ.'!$A$2:$C$501,3,0),0)</f>
        <v>511974.24</v>
      </c>
      <c r="D203" s="110"/>
      <c r="E203" s="82" t="s">
        <v>930</v>
      </c>
      <c r="F203" s="82" t="s">
        <v>31</v>
      </c>
      <c r="G203" s="419"/>
      <c r="H203" s="432"/>
      <c r="I203" s="429"/>
    </row>
    <row r="204" spans="1:9" s="214" customFormat="1" ht="21" hidden="1" x14ac:dyDescent="0.35">
      <c r="A204" s="414" t="s">
        <v>282</v>
      </c>
      <c r="B204" s="418" t="s">
        <v>283</v>
      </c>
      <c r="C204" s="142">
        <f>IFERROR(VLOOKUP($A204,'5.งบทดลอง รพ.'!$A$2:$C$501,3,0),0)</f>
        <v>74979.149999999994</v>
      </c>
      <c r="D204" s="110"/>
      <c r="E204" s="82" t="s">
        <v>930</v>
      </c>
      <c r="F204" s="82" t="s">
        <v>31</v>
      </c>
      <c r="G204" s="419"/>
      <c r="H204" s="432"/>
      <c r="I204" s="429"/>
    </row>
    <row r="205" spans="1:9" s="214" customFormat="1" ht="21" hidden="1" x14ac:dyDescent="0.35">
      <c r="A205" s="414" t="s">
        <v>1185</v>
      </c>
      <c r="B205" s="418" t="s">
        <v>1143</v>
      </c>
      <c r="C205" s="142">
        <f>IFERROR(VLOOKUP($A205,'5.งบทดลอง รพ.'!$A$2:$C$501,3,0),0)</f>
        <v>0</v>
      </c>
      <c r="D205" s="110"/>
      <c r="E205" s="82" t="s">
        <v>930</v>
      </c>
      <c r="F205" s="82" t="s">
        <v>31</v>
      </c>
      <c r="G205" s="419"/>
      <c r="H205" s="432"/>
      <c r="I205" s="429"/>
    </row>
    <row r="206" spans="1:9" s="214" customFormat="1" ht="21" hidden="1" x14ac:dyDescent="0.35">
      <c r="A206" s="414" t="s">
        <v>1186</v>
      </c>
      <c r="B206" s="418" t="s">
        <v>1144</v>
      </c>
      <c r="C206" s="142">
        <f>IFERROR(VLOOKUP($A206,'5.งบทดลอง รพ.'!$A$2:$C$501,3,0),0)</f>
        <v>452103</v>
      </c>
      <c r="D206" s="110"/>
      <c r="E206" s="82" t="s">
        <v>930</v>
      </c>
      <c r="F206" s="82" t="s">
        <v>31</v>
      </c>
      <c r="G206" s="419"/>
      <c r="H206" s="432"/>
      <c r="I206" s="429"/>
    </row>
    <row r="207" spans="1:9" s="214" customFormat="1" ht="21" hidden="1" x14ac:dyDescent="0.35">
      <c r="A207" s="414" t="s">
        <v>284</v>
      </c>
      <c r="B207" s="418" t="s">
        <v>285</v>
      </c>
      <c r="C207" s="142">
        <f>IFERROR(VLOOKUP($A207,'5.งบทดลอง รพ.'!$A$2:$C$501,3,0),0)</f>
        <v>0</v>
      </c>
      <c r="D207" s="110"/>
      <c r="E207" s="82" t="s">
        <v>930</v>
      </c>
      <c r="F207" s="82" t="s">
        <v>31</v>
      </c>
      <c r="G207" s="419"/>
      <c r="H207" s="432"/>
      <c r="I207" s="429"/>
    </row>
    <row r="208" spans="1:9" s="214" customFormat="1" ht="21" hidden="1" x14ac:dyDescent="0.35">
      <c r="A208" s="414" t="s">
        <v>286</v>
      </c>
      <c r="B208" s="418" t="s">
        <v>287</v>
      </c>
      <c r="C208" s="142">
        <f>IFERROR(VLOOKUP($A208,'5.งบทดลอง รพ.'!$A$2:$C$501,3,0),0)</f>
        <v>5172</v>
      </c>
      <c r="D208" s="110"/>
      <c r="E208" s="82" t="s">
        <v>930</v>
      </c>
      <c r="F208" s="82" t="s">
        <v>31</v>
      </c>
      <c r="G208" s="419"/>
      <c r="H208" s="432"/>
      <c r="I208" s="429"/>
    </row>
    <row r="209" spans="1:9" s="214" customFormat="1" ht="21" hidden="1" x14ac:dyDescent="0.35">
      <c r="A209" s="414" t="s">
        <v>268</v>
      </c>
      <c r="B209" s="418" t="s">
        <v>269</v>
      </c>
      <c r="C209" s="142">
        <f>IFERROR(VLOOKUP($A209,'5.งบทดลอง รพ.'!$A$2:$C$501,3,0),0)</f>
        <v>1361513</v>
      </c>
      <c r="D209" s="110"/>
      <c r="E209" s="82" t="s">
        <v>934</v>
      </c>
      <c r="F209" s="82" t="s">
        <v>29</v>
      </c>
      <c r="G209" s="419"/>
      <c r="H209" s="432"/>
      <c r="I209" s="429"/>
    </row>
    <row r="210" spans="1:9" s="214" customFormat="1" ht="21" hidden="1" x14ac:dyDescent="0.35">
      <c r="A210" s="414" t="s">
        <v>271</v>
      </c>
      <c r="B210" s="418" t="s">
        <v>272</v>
      </c>
      <c r="C210" s="142">
        <f>IFERROR(VLOOKUP($A210,'5.งบทดลอง รพ.'!$A$2:$C$501,3,0),0)</f>
        <v>108000</v>
      </c>
      <c r="D210" s="110"/>
      <c r="E210" s="82" t="s">
        <v>934</v>
      </c>
      <c r="F210" s="82" t="s">
        <v>29</v>
      </c>
      <c r="G210" s="419"/>
      <c r="H210" s="432"/>
      <c r="I210" s="429"/>
    </row>
    <row r="211" spans="1:9" s="214" customFormat="1" ht="21" hidden="1" x14ac:dyDescent="0.35">
      <c r="A211" s="414" t="s">
        <v>273</v>
      </c>
      <c r="B211" s="418" t="s">
        <v>1145</v>
      </c>
      <c r="C211" s="142">
        <f>IFERROR(VLOOKUP($A211,'5.งบทดลอง รพ.'!$A$2:$C$501,3,0),0)</f>
        <v>0</v>
      </c>
      <c r="D211" s="110"/>
      <c r="E211" s="82" t="s">
        <v>936</v>
      </c>
      <c r="F211" s="82" t="s">
        <v>29</v>
      </c>
      <c r="G211" s="419"/>
      <c r="H211" s="432"/>
      <c r="I211" s="429"/>
    </row>
    <row r="212" spans="1:9" s="214" customFormat="1" ht="21" hidden="1" x14ac:dyDescent="0.35">
      <c r="A212" s="414" t="s">
        <v>274</v>
      </c>
      <c r="B212" s="418" t="s">
        <v>1146</v>
      </c>
      <c r="C212" s="142">
        <f>IFERROR(VLOOKUP($A212,'5.งบทดลอง รพ.'!$A$2:$C$501,3,0),0)</f>
        <v>0</v>
      </c>
      <c r="D212" s="110"/>
      <c r="E212" s="82" t="s">
        <v>936</v>
      </c>
      <c r="F212" s="82" t="s">
        <v>29</v>
      </c>
      <c r="G212" s="419"/>
      <c r="H212" s="432"/>
      <c r="I212" s="429"/>
    </row>
    <row r="213" spans="1:9" s="214" customFormat="1" ht="21" hidden="1" x14ac:dyDescent="0.35">
      <c r="A213" s="414" t="s">
        <v>801</v>
      </c>
      <c r="B213" s="418" t="s">
        <v>1147</v>
      </c>
      <c r="C213" s="142">
        <f>IFERROR(VLOOKUP($A213,'5.งบทดลอง รพ.'!$A$2:$C$501,3,0),0)</f>
        <v>1359087</v>
      </c>
      <c r="D213" s="110"/>
      <c r="E213" s="82" t="s">
        <v>932</v>
      </c>
      <c r="F213" s="82" t="s">
        <v>29</v>
      </c>
      <c r="G213" s="419"/>
      <c r="H213" s="432"/>
      <c r="I213" s="429"/>
    </row>
    <row r="214" spans="1:9" s="214" customFormat="1" ht="21" hidden="1" x14ac:dyDescent="0.35">
      <c r="A214" s="414" t="s">
        <v>802</v>
      </c>
      <c r="B214" s="418" t="s">
        <v>1148</v>
      </c>
      <c r="C214" s="142">
        <f>IFERROR(VLOOKUP($A214,'5.งบทดลอง รพ.'!$A$2:$C$501,3,0),0)</f>
        <v>0</v>
      </c>
      <c r="D214" s="110"/>
      <c r="E214" s="82" t="s">
        <v>932</v>
      </c>
      <c r="F214" s="82" t="s">
        <v>29</v>
      </c>
      <c r="G214" s="419"/>
      <c r="H214" s="432"/>
      <c r="I214" s="429"/>
    </row>
    <row r="215" spans="1:9" s="214" customFormat="1" ht="21" hidden="1" x14ac:dyDescent="0.35">
      <c r="A215" s="414" t="s">
        <v>1149</v>
      </c>
      <c r="B215" s="418" t="s">
        <v>1152</v>
      </c>
      <c r="C215" s="142">
        <f>IFERROR(VLOOKUP($A215,'5.งบทดลอง รพ.'!$A$2:$C$501,3,0),0)</f>
        <v>0</v>
      </c>
      <c r="D215" s="110"/>
      <c r="E215" s="82" t="s">
        <v>936</v>
      </c>
      <c r="F215" s="82" t="s">
        <v>29</v>
      </c>
      <c r="G215" s="419"/>
      <c r="H215" s="432"/>
      <c r="I215" s="429"/>
    </row>
    <row r="216" spans="1:9" s="214" customFormat="1" ht="21" hidden="1" x14ac:dyDescent="0.35">
      <c r="A216" s="414" t="s">
        <v>1150</v>
      </c>
      <c r="B216" s="418" t="s">
        <v>1153</v>
      </c>
      <c r="C216" s="142">
        <f>IFERROR(VLOOKUP($A216,'5.งบทดลอง รพ.'!$A$2:$C$501,3,0),0)</f>
        <v>0</v>
      </c>
      <c r="D216" s="110"/>
      <c r="E216" s="82" t="s">
        <v>936</v>
      </c>
      <c r="F216" s="82" t="s">
        <v>29</v>
      </c>
      <c r="G216" s="419"/>
      <c r="H216" s="432"/>
      <c r="I216" s="429"/>
    </row>
    <row r="217" spans="1:9" s="214" customFormat="1" ht="21" hidden="1" x14ac:dyDescent="0.35">
      <c r="A217" s="414" t="s">
        <v>1151</v>
      </c>
      <c r="B217" s="418" t="s">
        <v>1155</v>
      </c>
      <c r="C217" s="142">
        <f>IFERROR(VLOOKUP($A217,'5.งบทดลอง รพ.'!$A$2:$C$501,3,0),0)</f>
        <v>3166457</v>
      </c>
      <c r="D217" s="110"/>
      <c r="E217" s="82" t="s">
        <v>932</v>
      </c>
      <c r="F217" s="82" t="s">
        <v>29</v>
      </c>
      <c r="G217" s="419"/>
      <c r="H217" s="432"/>
      <c r="I217" s="429"/>
    </row>
    <row r="218" spans="1:9" s="214" customFormat="1" ht="21" hidden="1" x14ac:dyDescent="0.35">
      <c r="A218" s="414" t="s">
        <v>1154</v>
      </c>
      <c r="B218" s="418" t="s">
        <v>1156</v>
      </c>
      <c r="C218" s="142">
        <f>IFERROR(VLOOKUP($A218,'5.งบทดลอง รพ.'!$A$2:$C$501,3,0),0)</f>
        <v>0</v>
      </c>
      <c r="D218" s="110"/>
      <c r="E218" s="82" t="s">
        <v>932</v>
      </c>
      <c r="F218" s="82" t="s">
        <v>29</v>
      </c>
      <c r="G218" s="419"/>
      <c r="H218" s="432"/>
      <c r="I218" s="429"/>
    </row>
    <row r="219" spans="1:9" s="214" customFormat="1" ht="21" hidden="1" x14ac:dyDescent="0.35">
      <c r="A219" s="414" t="s">
        <v>803</v>
      </c>
      <c r="B219" s="418" t="s">
        <v>804</v>
      </c>
      <c r="C219" s="142">
        <f>IFERROR(VLOOKUP($A219,'5.งบทดลอง รพ.'!$A$2:$C$501,3,0),0)</f>
        <v>0</v>
      </c>
      <c r="D219" s="110"/>
      <c r="E219" s="82" t="s">
        <v>936</v>
      </c>
      <c r="F219" s="82" t="s">
        <v>29</v>
      </c>
      <c r="G219" s="419"/>
      <c r="H219" s="432"/>
      <c r="I219" s="429"/>
    </row>
    <row r="220" spans="1:9" s="214" customFormat="1" ht="21" hidden="1" x14ac:dyDescent="0.35">
      <c r="A220" s="414" t="s">
        <v>1190</v>
      </c>
      <c r="B220" s="418" t="s">
        <v>1191</v>
      </c>
      <c r="C220" s="142">
        <f>IFERROR(VLOOKUP($A220,'5.งบทดลอง รพ.'!$A$2:$C$501,3,0),0)</f>
        <v>0</v>
      </c>
      <c r="D220" s="110"/>
      <c r="E220" s="82" t="s">
        <v>930</v>
      </c>
      <c r="F220" s="82" t="s">
        <v>31</v>
      </c>
      <c r="G220" s="419"/>
      <c r="H220" s="432"/>
      <c r="I220" s="429"/>
    </row>
    <row r="221" spans="1:9" s="214" customFormat="1" ht="21" hidden="1" x14ac:dyDescent="0.35">
      <c r="A221" s="414" t="s">
        <v>1192</v>
      </c>
      <c r="B221" s="418" t="s">
        <v>1193</v>
      </c>
      <c r="C221" s="142">
        <f>IFERROR(VLOOKUP($A221,'5.งบทดลอง รพ.'!$A$2:$C$501,3,0),0)</f>
        <v>13742</v>
      </c>
      <c r="D221" s="110"/>
      <c r="E221" s="82" t="s">
        <v>930</v>
      </c>
      <c r="F221" s="82" t="s">
        <v>31</v>
      </c>
      <c r="G221" s="419"/>
      <c r="H221" s="432"/>
      <c r="I221" s="429"/>
    </row>
    <row r="222" spans="1:9" s="214" customFormat="1" ht="21" hidden="1" x14ac:dyDescent="0.35">
      <c r="A222" s="414" t="s">
        <v>805</v>
      </c>
      <c r="B222" s="418" t="s">
        <v>806</v>
      </c>
      <c r="C222" s="142">
        <f>IFERROR(VLOOKUP($A222,'5.งบทดลอง รพ.'!$A$2:$C$501,3,0),0)</f>
        <v>0</v>
      </c>
      <c r="D222" s="110"/>
      <c r="E222" s="220" t="s">
        <v>936</v>
      </c>
      <c r="F222" s="220" t="s">
        <v>29</v>
      </c>
      <c r="G222" s="321"/>
      <c r="H222" s="432"/>
      <c r="I222" s="429"/>
    </row>
    <row r="223" spans="1:9" s="214" customFormat="1" ht="21" hidden="1" x14ac:dyDescent="0.35">
      <c r="A223" s="414" t="s">
        <v>807</v>
      </c>
      <c r="B223" s="418" t="s">
        <v>808</v>
      </c>
      <c r="C223" s="142">
        <f>IFERROR(VLOOKUP($A223,'5.งบทดลอง รพ.'!$A$2:$C$501,3,0),0)</f>
        <v>0</v>
      </c>
      <c r="D223" s="110"/>
      <c r="E223" s="220" t="s">
        <v>936</v>
      </c>
      <c r="F223" s="220" t="s">
        <v>29</v>
      </c>
      <c r="G223" s="321"/>
      <c r="H223" s="432"/>
      <c r="I223" s="429"/>
    </row>
    <row r="224" spans="1:9" s="214" customFormat="1" ht="21" hidden="1" x14ac:dyDescent="0.35">
      <c r="A224" s="414" t="s">
        <v>288</v>
      </c>
      <c r="B224" s="418" t="s">
        <v>289</v>
      </c>
      <c r="C224" s="142">
        <f>IFERROR(VLOOKUP($A224,'5.งบทดลอง รพ.'!$A$2:$C$501,3,0),0)</f>
        <v>123610</v>
      </c>
      <c r="D224" s="110"/>
      <c r="E224" s="82" t="s">
        <v>930</v>
      </c>
      <c r="F224" s="82" t="s">
        <v>31</v>
      </c>
      <c r="G224" s="419"/>
      <c r="H224" s="432"/>
      <c r="I224" s="429"/>
    </row>
    <row r="225" spans="1:9" s="214" customFormat="1" ht="21" hidden="1" x14ac:dyDescent="0.35">
      <c r="A225" s="414" t="s">
        <v>290</v>
      </c>
      <c r="B225" s="418" t="s">
        <v>291</v>
      </c>
      <c r="C225" s="142">
        <f>IFERROR(VLOOKUP($A225,'5.งบทดลอง รพ.'!$A$2:$C$501,3,0),0)</f>
        <v>106941</v>
      </c>
      <c r="D225" s="110"/>
      <c r="E225" s="82" t="s">
        <v>930</v>
      </c>
      <c r="F225" s="82" t="s">
        <v>31</v>
      </c>
      <c r="G225" s="419"/>
      <c r="H225" s="432"/>
      <c r="I225" s="429"/>
    </row>
    <row r="226" spans="1:9" s="214" customFormat="1" ht="21" hidden="1" x14ac:dyDescent="0.35">
      <c r="A226" s="414" t="s">
        <v>809</v>
      </c>
      <c r="B226" s="418" t="s">
        <v>810</v>
      </c>
      <c r="C226" s="142">
        <f>IFERROR(VLOOKUP($A226,'5.งบทดลอง รพ.'!$A$2:$C$501,3,0),0)</f>
        <v>0</v>
      </c>
      <c r="D226" s="110"/>
      <c r="E226" s="82" t="s">
        <v>930</v>
      </c>
      <c r="F226" s="82" t="s">
        <v>31</v>
      </c>
      <c r="G226" s="419"/>
      <c r="H226" s="432"/>
      <c r="I226" s="429"/>
    </row>
    <row r="227" spans="1:9" s="214" customFormat="1" ht="21" hidden="1" x14ac:dyDescent="0.35">
      <c r="A227" s="414" t="s">
        <v>292</v>
      </c>
      <c r="B227" s="418" t="s">
        <v>293</v>
      </c>
      <c r="C227" s="142">
        <f>IFERROR(VLOOKUP($A227,'5.งบทดลอง รพ.'!$A$2:$C$501,3,0),0)</f>
        <v>0</v>
      </c>
      <c r="D227" s="110"/>
      <c r="E227" s="82" t="s">
        <v>930</v>
      </c>
      <c r="F227" s="82" t="s">
        <v>31</v>
      </c>
      <c r="G227" s="419"/>
      <c r="H227" s="432"/>
      <c r="I227" s="429"/>
    </row>
    <row r="228" spans="1:9" s="214" customFormat="1" ht="21" hidden="1" x14ac:dyDescent="0.35">
      <c r="A228" s="414" t="s">
        <v>294</v>
      </c>
      <c r="B228" s="418" t="s">
        <v>295</v>
      </c>
      <c r="C228" s="142">
        <f>IFERROR(VLOOKUP($A228,'5.งบทดลอง รพ.'!$A$2:$C$501,3,0),0)</f>
        <v>0</v>
      </c>
      <c r="D228" s="110"/>
      <c r="E228" s="82" t="s">
        <v>930</v>
      </c>
      <c r="F228" s="82" t="s">
        <v>31</v>
      </c>
      <c r="G228" s="419"/>
      <c r="H228" s="432"/>
      <c r="I228" s="429"/>
    </row>
    <row r="229" spans="1:9" s="214" customFormat="1" ht="21" hidden="1" x14ac:dyDescent="0.35">
      <c r="A229" s="414" t="s">
        <v>296</v>
      </c>
      <c r="B229" s="418" t="s">
        <v>1044</v>
      </c>
      <c r="C229" s="142">
        <f>IFERROR(VLOOKUP($A229,'5.งบทดลอง รพ.'!$A$2:$C$501,3,0),0)</f>
        <v>0</v>
      </c>
      <c r="D229" s="110"/>
      <c r="E229" s="82" t="s">
        <v>930</v>
      </c>
      <c r="F229" s="82" t="s">
        <v>31</v>
      </c>
      <c r="G229" s="419"/>
      <c r="H229" s="432"/>
      <c r="I229" s="429"/>
    </row>
    <row r="230" spans="1:9" s="214" customFormat="1" ht="21" hidden="1" x14ac:dyDescent="0.35">
      <c r="A230" s="414" t="s">
        <v>297</v>
      </c>
      <c r="B230" s="418" t="s">
        <v>298</v>
      </c>
      <c r="C230" s="142">
        <f>IFERROR(VLOOKUP($A230,'5.งบทดลอง รพ.'!$A$2:$C$501,3,0),0)</f>
        <v>0</v>
      </c>
      <c r="D230" s="110"/>
      <c r="E230" s="82" t="s">
        <v>930</v>
      </c>
      <c r="F230" s="82" t="s">
        <v>31</v>
      </c>
      <c r="G230" s="419"/>
      <c r="H230" s="432"/>
      <c r="I230" s="429"/>
    </row>
    <row r="231" spans="1:9" s="214" customFormat="1" ht="21" hidden="1" x14ac:dyDescent="0.35">
      <c r="A231" s="414" t="s">
        <v>299</v>
      </c>
      <c r="B231" s="418" t="s">
        <v>300</v>
      </c>
      <c r="C231" s="142">
        <f>IFERROR(VLOOKUP($A231,'5.งบทดลอง รพ.'!$A$2:$C$501,3,0),0)</f>
        <v>0</v>
      </c>
      <c r="D231" s="110"/>
      <c r="E231" s="82" t="s">
        <v>930</v>
      </c>
      <c r="F231" s="82" t="s">
        <v>31</v>
      </c>
      <c r="G231" s="419"/>
      <c r="H231" s="432"/>
      <c r="I231" s="429"/>
    </row>
    <row r="232" spans="1:9" s="214" customFormat="1" ht="21" hidden="1" x14ac:dyDescent="0.35">
      <c r="A232" s="414" t="s">
        <v>301</v>
      </c>
      <c r="B232" s="418" t="s">
        <v>302</v>
      </c>
      <c r="C232" s="142">
        <f>IFERROR(VLOOKUP($A232,'5.งบทดลอง รพ.'!$A$2:$C$501,3,0),0)</f>
        <v>0</v>
      </c>
      <c r="D232" s="110"/>
      <c r="E232" s="82" t="s">
        <v>930</v>
      </c>
      <c r="F232" s="82" t="s">
        <v>31</v>
      </c>
      <c r="G232" s="419"/>
      <c r="H232" s="432"/>
      <c r="I232" s="429"/>
    </row>
    <row r="233" spans="1:9" s="214" customFormat="1" ht="21" hidden="1" x14ac:dyDescent="0.35">
      <c r="A233" s="414" t="s">
        <v>303</v>
      </c>
      <c r="B233" s="418" t="s">
        <v>289</v>
      </c>
      <c r="C233" s="142">
        <f>IFERROR(VLOOKUP($A233,'5.งบทดลอง รพ.'!$A$2:$C$501,3,0),0)</f>
        <v>0</v>
      </c>
      <c r="D233" s="110"/>
      <c r="E233" s="82" t="s">
        <v>930</v>
      </c>
      <c r="F233" s="82" t="s">
        <v>31</v>
      </c>
      <c r="G233" s="419"/>
      <c r="H233" s="432"/>
      <c r="I233" s="429"/>
    </row>
    <row r="234" spans="1:9" s="214" customFormat="1" ht="21" hidden="1" x14ac:dyDescent="0.35">
      <c r="A234" s="414" t="s">
        <v>304</v>
      </c>
      <c r="B234" s="418" t="s">
        <v>305</v>
      </c>
      <c r="C234" s="142">
        <f>IFERROR(VLOOKUP($A234,'5.งบทดลอง รพ.'!$A$2:$C$501,3,0),0)</f>
        <v>0</v>
      </c>
      <c r="D234" s="110"/>
      <c r="E234" s="82" t="s">
        <v>930</v>
      </c>
      <c r="F234" s="82" t="s">
        <v>31</v>
      </c>
      <c r="G234" s="419"/>
      <c r="H234" s="432"/>
      <c r="I234" s="429"/>
    </row>
    <row r="235" spans="1:9" s="214" customFormat="1" ht="21" hidden="1" x14ac:dyDescent="0.35">
      <c r="A235" s="414" t="s">
        <v>811</v>
      </c>
      <c r="B235" s="418" t="s">
        <v>812</v>
      </c>
      <c r="C235" s="142">
        <f>IFERROR(VLOOKUP($A235,'5.งบทดลอง รพ.'!$A$2:$C$501,3,0),0)</f>
        <v>0</v>
      </c>
      <c r="D235" s="110"/>
      <c r="E235" s="82" t="s">
        <v>930</v>
      </c>
      <c r="F235" s="82" t="s">
        <v>31</v>
      </c>
      <c r="G235" s="419"/>
      <c r="H235" s="432"/>
      <c r="I235" s="429"/>
    </row>
    <row r="236" spans="1:9" s="214" customFormat="1" ht="21" hidden="1" x14ac:dyDescent="0.35">
      <c r="A236" s="414" t="s">
        <v>306</v>
      </c>
      <c r="B236" s="418" t="s">
        <v>307</v>
      </c>
      <c r="C236" s="142">
        <f>IFERROR(VLOOKUP($A236,'5.งบทดลอง รพ.'!$A$2:$C$501,3,0),0)</f>
        <v>0</v>
      </c>
      <c r="D236" s="110"/>
      <c r="E236" s="82" t="s">
        <v>930</v>
      </c>
      <c r="F236" s="82" t="s">
        <v>31</v>
      </c>
      <c r="G236" s="419"/>
      <c r="H236" s="432"/>
      <c r="I236" s="429"/>
    </row>
    <row r="237" spans="1:9" s="214" customFormat="1" ht="21" hidden="1" x14ac:dyDescent="0.35">
      <c r="A237" s="414" t="s">
        <v>308</v>
      </c>
      <c r="B237" s="418" t="s">
        <v>309</v>
      </c>
      <c r="C237" s="142">
        <f>IFERROR(VLOOKUP($A237,'5.งบทดลอง รพ.'!$A$2:$C$501,3,0),0)</f>
        <v>0</v>
      </c>
      <c r="D237" s="110"/>
      <c r="E237" s="82" t="s">
        <v>930</v>
      </c>
      <c r="F237" s="82" t="s">
        <v>31</v>
      </c>
      <c r="G237" s="419"/>
      <c r="H237" s="432"/>
      <c r="I237" s="429"/>
    </row>
    <row r="238" spans="1:9" s="214" customFormat="1" ht="21" hidden="1" x14ac:dyDescent="0.35">
      <c r="A238" s="414" t="s">
        <v>310</v>
      </c>
      <c r="B238" s="418" t="s">
        <v>311</v>
      </c>
      <c r="C238" s="142">
        <f>IFERROR(VLOOKUP($A238,'5.งบทดลอง รพ.'!$A$2:$C$501,3,0),0)</f>
        <v>0</v>
      </c>
      <c r="D238" s="110"/>
      <c r="E238" s="82" t="s">
        <v>930</v>
      </c>
      <c r="F238" s="82" t="s">
        <v>31</v>
      </c>
      <c r="G238" s="419"/>
      <c r="H238" s="432"/>
      <c r="I238" s="429"/>
    </row>
    <row r="239" spans="1:9" s="214" customFormat="1" ht="21" hidden="1" x14ac:dyDescent="0.35">
      <c r="A239" s="414" t="s">
        <v>312</v>
      </c>
      <c r="B239" s="418" t="s">
        <v>1162</v>
      </c>
      <c r="C239" s="142">
        <f>IFERROR(VLOOKUP($A239,'5.งบทดลอง รพ.'!$A$2:$C$501,3,0),0)</f>
        <v>0</v>
      </c>
      <c r="D239" s="110"/>
      <c r="E239" s="82" t="s">
        <v>930</v>
      </c>
      <c r="F239" s="82" t="s">
        <v>31</v>
      </c>
      <c r="G239" s="419"/>
      <c r="H239" s="432"/>
      <c r="I239" s="429"/>
    </row>
    <row r="240" spans="1:9" s="214" customFormat="1" ht="21" hidden="1" x14ac:dyDescent="0.35">
      <c r="A240" s="414" t="s">
        <v>1157</v>
      </c>
      <c r="B240" s="418" t="s">
        <v>1160</v>
      </c>
      <c r="C240" s="142">
        <f>IFERROR(VLOOKUP($A240,'5.งบทดลอง รพ.'!$A$2:$C$501,3,0),0)</f>
        <v>100000</v>
      </c>
      <c r="D240" s="110"/>
      <c r="E240" s="82" t="s">
        <v>930</v>
      </c>
      <c r="F240" s="82" t="s">
        <v>31</v>
      </c>
      <c r="G240" s="419"/>
      <c r="H240" s="432"/>
      <c r="I240" s="429"/>
    </row>
    <row r="241" spans="1:9" s="214" customFormat="1" ht="21" hidden="1" x14ac:dyDescent="0.35">
      <c r="A241" s="414" t="s">
        <v>313</v>
      </c>
      <c r="B241" s="418" t="s">
        <v>1161</v>
      </c>
      <c r="C241" s="142">
        <f>IFERROR(VLOOKUP($A241,'5.งบทดลอง รพ.'!$A$2:$C$501,3,0),0)</f>
        <v>0</v>
      </c>
      <c r="D241" s="110"/>
      <c r="E241" s="82" t="s">
        <v>930</v>
      </c>
      <c r="F241" s="82" t="s">
        <v>31</v>
      </c>
      <c r="G241" s="419"/>
      <c r="H241" s="432"/>
      <c r="I241" s="429"/>
    </row>
    <row r="242" spans="1:9" s="214" customFormat="1" ht="21" hidden="1" x14ac:dyDescent="0.35">
      <c r="A242" s="414" t="s">
        <v>1158</v>
      </c>
      <c r="B242" s="418" t="s">
        <v>1163</v>
      </c>
      <c r="C242" s="142">
        <f>IFERROR(VLOOKUP($A242,'5.งบทดลอง รพ.'!$A$2:$C$501,3,0),0)</f>
        <v>0</v>
      </c>
      <c r="D242" s="110"/>
      <c r="E242" s="82" t="s">
        <v>930</v>
      </c>
      <c r="F242" s="82" t="s">
        <v>31</v>
      </c>
      <c r="G242" s="419"/>
      <c r="H242" s="432"/>
      <c r="I242" s="429"/>
    </row>
    <row r="243" spans="1:9" s="214" customFormat="1" ht="21" hidden="1" x14ac:dyDescent="0.35">
      <c r="A243" s="414" t="s">
        <v>314</v>
      </c>
      <c r="B243" s="418" t="s">
        <v>1166</v>
      </c>
      <c r="C243" s="142">
        <f>IFERROR(VLOOKUP($A243,'5.งบทดลอง รพ.'!$A$2:$C$501,3,0),0)</f>
        <v>0</v>
      </c>
      <c r="D243" s="110"/>
      <c r="E243" s="82" t="s">
        <v>938</v>
      </c>
      <c r="F243" s="82" t="s">
        <v>33</v>
      </c>
      <c r="G243" s="419"/>
      <c r="H243" s="432"/>
      <c r="I243" s="429"/>
    </row>
    <row r="244" spans="1:9" s="214" customFormat="1" ht="21" hidden="1" x14ac:dyDescent="0.35">
      <c r="A244" s="414" t="s">
        <v>1159</v>
      </c>
      <c r="B244" s="418" t="s">
        <v>1167</v>
      </c>
      <c r="C244" s="142">
        <f>IFERROR(VLOOKUP($A244,'5.งบทดลอง รพ.'!$A$2:$C$501,3,0),0)</f>
        <v>30000</v>
      </c>
      <c r="D244" s="110"/>
      <c r="E244" s="82" t="s">
        <v>938</v>
      </c>
      <c r="F244" s="82" t="s">
        <v>33</v>
      </c>
      <c r="G244" s="419"/>
      <c r="H244" s="432"/>
      <c r="I244" s="429"/>
    </row>
    <row r="245" spans="1:9" s="214" customFormat="1" ht="21" hidden="1" x14ac:dyDescent="0.35">
      <c r="A245" s="414" t="s">
        <v>315</v>
      </c>
      <c r="B245" s="418" t="s">
        <v>1168</v>
      </c>
      <c r="C245" s="142">
        <f>IFERROR(VLOOKUP($A245,'5.งบทดลอง รพ.'!$A$2:$C$501,3,0),0)</f>
        <v>0</v>
      </c>
      <c r="D245" s="110"/>
      <c r="E245" s="82" t="s">
        <v>938</v>
      </c>
      <c r="F245" s="82" t="s">
        <v>33</v>
      </c>
      <c r="G245" s="419"/>
      <c r="H245" s="432"/>
      <c r="I245" s="429"/>
    </row>
    <row r="246" spans="1:9" s="214" customFormat="1" ht="21" hidden="1" x14ac:dyDescent="0.35">
      <c r="A246" s="414" t="s">
        <v>1164</v>
      </c>
      <c r="B246" s="418" t="s">
        <v>1169</v>
      </c>
      <c r="C246" s="142">
        <f>IFERROR(VLOOKUP($A246,'5.งบทดลอง รพ.'!$A$2:$C$501,3,0),0)</f>
        <v>30000</v>
      </c>
      <c r="D246" s="110"/>
      <c r="E246" s="82" t="s">
        <v>938</v>
      </c>
      <c r="F246" s="82" t="s">
        <v>33</v>
      </c>
      <c r="G246" s="419"/>
      <c r="H246" s="432"/>
      <c r="I246" s="429"/>
    </row>
    <row r="247" spans="1:9" s="214" customFormat="1" ht="21" hidden="1" x14ac:dyDescent="0.35">
      <c r="A247" s="414" t="s">
        <v>316</v>
      </c>
      <c r="B247" s="418" t="s">
        <v>1170</v>
      </c>
      <c r="C247" s="142">
        <f>IFERROR(VLOOKUP($A247,'5.งบทดลอง รพ.'!$A$2:$C$501,3,0),0)</f>
        <v>0</v>
      </c>
      <c r="D247" s="110"/>
      <c r="E247" s="82" t="s">
        <v>938</v>
      </c>
      <c r="F247" s="82" t="s">
        <v>33</v>
      </c>
      <c r="G247" s="419"/>
      <c r="H247" s="432"/>
      <c r="I247" s="429"/>
    </row>
    <row r="248" spans="1:9" s="214" customFormat="1" ht="21" hidden="1" x14ac:dyDescent="0.35">
      <c r="A248" s="414" t="s">
        <v>1165</v>
      </c>
      <c r="B248" s="418" t="s">
        <v>1171</v>
      </c>
      <c r="C248" s="142">
        <f>IFERROR(VLOOKUP($A248,'5.งบทดลอง รพ.'!$A$2:$C$501,3,0),0)</f>
        <v>40000</v>
      </c>
      <c r="D248" s="110"/>
      <c r="E248" s="82" t="s">
        <v>938</v>
      </c>
      <c r="F248" s="82" t="s">
        <v>33</v>
      </c>
      <c r="G248" s="419"/>
      <c r="H248" s="432"/>
      <c r="I248" s="429"/>
    </row>
    <row r="249" spans="1:9" s="214" customFormat="1" ht="21" hidden="1" x14ac:dyDescent="0.35">
      <c r="A249" s="414" t="s">
        <v>813</v>
      </c>
      <c r="B249" s="418" t="s">
        <v>382</v>
      </c>
      <c r="C249" s="142">
        <f>IFERROR(VLOOKUP($A249,'5.งบทดลอง รพ.'!$A$2:$C$501,3,0),0)</f>
        <v>257942</v>
      </c>
      <c r="D249" s="110"/>
      <c r="E249" s="82" t="s">
        <v>950</v>
      </c>
      <c r="F249" s="82" t="s">
        <v>37</v>
      </c>
      <c r="G249" s="419"/>
      <c r="H249" s="432"/>
      <c r="I249" s="429"/>
    </row>
    <row r="250" spans="1:9" s="214" customFormat="1" ht="21" hidden="1" x14ac:dyDescent="0.35">
      <c r="A250" s="414" t="s">
        <v>814</v>
      </c>
      <c r="B250" s="418" t="s">
        <v>383</v>
      </c>
      <c r="C250" s="142">
        <f>IFERROR(VLOOKUP($A250,'5.งบทดลอง รพ.'!$A$2:$C$501,3,0),0)</f>
        <v>0</v>
      </c>
      <c r="D250" s="110"/>
      <c r="E250" s="82" t="s">
        <v>950</v>
      </c>
      <c r="F250" s="82" t="s">
        <v>37</v>
      </c>
      <c r="G250" s="419"/>
      <c r="H250" s="432"/>
      <c r="I250" s="429"/>
    </row>
    <row r="251" spans="1:9" s="214" customFormat="1" ht="21" hidden="1" x14ac:dyDescent="0.35">
      <c r="A251" s="414" t="s">
        <v>815</v>
      </c>
      <c r="B251" s="418" t="s">
        <v>384</v>
      </c>
      <c r="C251" s="142">
        <f>IFERROR(VLOOKUP($A251,'5.งบทดลอง รพ.'!$A$2:$C$501,3,0),0)</f>
        <v>42500</v>
      </c>
      <c r="D251" s="110"/>
      <c r="E251" s="82" t="s">
        <v>950</v>
      </c>
      <c r="F251" s="82" t="s">
        <v>37</v>
      </c>
      <c r="G251" s="419"/>
      <c r="H251" s="432"/>
      <c r="I251" s="429"/>
    </row>
    <row r="252" spans="1:9" s="214" customFormat="1" ht="21" hidden="1" x14ac:dyDescent="0.35">
      <c r="A252" s="414" t="s">
        <v>816</v>
      </c>
      <c r="B252" s="418" t="s">
        <v>385</v>
      </c>
      <c r="C252" s="142">
        <f>IFERROR(VLOOKUP($A252,'5.งบทดลอง รพ.'!$A$2:$C$501,3,0),0)</f>
        <v>0</v>
      </c>
      <c r="D252" s="110"/>
      <c r="E252" s="82" t="s">
        <v>950</v>
      </c>
      <c r="F252" s="82" t="s">
        <v>37</v>
      </c>
      <c r="G252" s="419"/>
      <c r="H252" s="432"/>
      <c r="I252" s="429"/>
    </row>
    <row r="253" spans="1:9" s="214" customFormat="1" ht="21" hidden="1" x14ac:dyDescent="0.35">
      <c r="A253" s="414" t="s">
        <v>817</v>
      </c>
      <c r="B253" s="418" t="s">
        <v>386</v>
      </c>
      <c r="C253" s="142">
        <f>IFERROR(VLOOKUP($A253,'5.งบทดลอง รพ.'!$A$2:$C$501,3,0),0)</f>
        <v>83486</v>
      </c>
      <c r="D253" s="110"/>
      <c r="E253" s="82" t="s">
        <v>950</v>
      </c>
      <c r="F253" s="82" t="s">
        <v>37</v>
      </c>
      <c r="G253" s="419"/>
      <c r="H253" s="432"/>
      <c r="I253" s="429"/>
    </row>
    <row r="254" spans="1:9" s="214" customFormat="1" ht="21" hidden="1" x14ac:dyDescent="0.35">
      <c r="A254" s="414" t="s">
        <v>818</v>
      </c>
      <c r="B254" s="418" t="s">
        <v>387</v>
      </c>
      <c r="C254" s="142">
        <f>IFERROR(VLOOKUP($A254,'5.งบทดลอง รพ.'!$A$2:$C$501,3,0),0)</f>
        <v>516709</v>
      </c>
      <c r="D254" s="110"/>
      <c r="E254" s="82" t="s">
        <v>950</v>
      </c>
      <c r="F254" s="82" t="s">
        <v>37</v>
      </c>
      <c r="G254" s="419"/>
      <c r="H254" s="432"/>
      <c r="I254" s="429"/>
    </row>
    <row r="255" spans="1:9" s="214" customFormat="1" ht="21" hidden="1" x14ac:dyDescent="0.35">
      <c r="A255" s="414" t="s">
        <v>819</v>
      </c>
      <c r="B255" s="418" t="s">
        <v>392</v>
      </c>
      <c r="C255" s="142">
        <f>IFERROR(VLOOKUP($A255,'5.งบทดลอง รพ.'!$A$2:$C$501,3,0),0)</f>
        <v>82600</v>
      </c>
      <c r="D255" s="110"/>
      <c r="E255" s="82" t="s">
        <v>950</v>
      </c>
      <c r="F255" s="82" t="s">
        <v>37</v>
      </c>
      <c r="G255" s="419"/>
      <c r="H255" s="432"/>
      <c r="I255" s="429"/>
    </row>
    <row r="256" spans="1:9" s="214" customFormat="1" ht="21" hidden="1" x14ac:dyDescent="0.35">
      <c r="A256" s="414" t="s">
        <v>2392</v>
      </c>
      <c r="B256" s="418" t="s">
        <v>393</v>
      </c>
      <c r="C256" s="142">
        <f>IFERROR(VLOOKUP($A256,'5.งบทดลอง รพ.'!$A$2:$C$501,3,0),0)</f>
        <v>34700</v>
      </c>
      <c r="D256" s="110"/>
      <c r="E256" s="82" t="s">
        <v>950</v>
      </c>
      <c r="F256" s="82" t="s">
        <v>37</v>
      </c>
      <c r="G256" s="419"/>
      <c r="H256" s="432"/>
      <c r="I256" s="429"/>
    </row>
    <row r="257" spans="1:9" s="214" customFormat="1" ht="21" hidden="1" x14ac:dyDescent="0.35">
      <c r="A257" s="414" t="s">
        <v>820</v>
      </c>
      <c r="B257" s="418" t="s">
        <v>394</v>
      </c>
      <c r="C257" s="142">
        <f>IFERROR(VLOOKUP($A257,'5.งบทดลอง รพ.'!$A$2:$C$501,3,0),0)</f>
        <v>0</v>
      </c>
      <c r="D257" s="110"/>
      <c r="E257" s="82" t="s">
        <v>950</v>
      </c>
      <c r="F257" s="82" t="s">
        <v>37</v>
      </c>
      <c r="G257" s="419"/>
      <c r="H257" s="432"/>
      <c r="I257" s="429"/>
    </row>
    <row r="258" spans="1:9" s="214" customFormat="1" ht="21" hidden="1" x14ac:dyDescent="0.35">
      <c r="A258" s="414" t="s">
        <v>317</v>
      </c>
      <c r="B258" s="418" t="s">
        <v>318</v>
      </c>
      <c r="C258" s="142">
        <f>IFERROR(VLOOKUP($A258,'5.งบทดลอง รพ.'!$A$2:$C$501,3,0),0)</f>
        <v>61098.18</v>
      </c>
      <c r="D258" s="110"/>
      <c r="E258" s="82" t="s">
        <v>940</v>
      </c>
      <c r="F258" s="82" t="s">
        <v>33</v>
      </c>
      <c r="G258" s="419"/>
      <c r="H258" s="432"/>
      <c r="I258" s="429"/>
    </row>
    <row r="259" spans="1:9" s="214" customFormat="1" ht="21" hidden="1" x14ac:dyDescent="0.35">
      <c r="A259" s="414" t="s">
        <v>319</v>
      </c>
      <c r="B259" s="418" t="s">
        <v>320</v>
      </c>
      <c r="C259" s="142">
        <f>IFERROR(VLOOKUP($A259,'5.งบทดลอง รพ.'!$A$2:$C$501,3,0),0)</f>
        <v>41289.81</v>
      </c>
      <c r="D259" s="110"/>
      <c r="E259" s="82" t="s">
        <v>940</v>
      </c>
      <c r="F259" s="82" t="s">
        <v>33</v>
      </c>
      <c r="G259" s="419"/>
      <c r="H259" s="432"/>
      <c r="I259" s="429"/>
    </row>
    <row r="260" spans="1:9" s="214" customFormat="1" ht="21" hidden="1" x14ac:dyDescent="0.35">
      <c r="A260" s="414" t="s">
        <v>321</v>
      </c>
      <c r="B260" s="418" t="s">
        <v>322</v>
      </c>
      <c r="C260" s="142">
        <f>IFERROR(VLOOKUP($A260,'5.งบทดลอง รพ.'!$A$2:$C$501,3,0),0)</f>
        <v>100000</v>
      </c>
      <c r="D260" s="110"/>
      <c r="E260" s="82" t="s">
        <v>940</v>
      </c>
      <c r="F260" s="82" t="s">
        <v>33</v>
      </c>
      <c r="G260" s="419"/>
      <c r="H260" s="432"/>
      <c r="I260" s="429"/>
    </row>
    <row r="261" spans="1:9" s="214" customFormat="1" ht="21" hidden="1" x14ac:dyDescent="0.35">
      <c r="A261" s="414" t="s">
        <v>323</v>
      </c>
      <c r="B261" s="418" t="s">
        <v>324</v>
      </c>
      <c r="C261" s="142">
        <f>IFERROR(VLOOKUP($A261,'5.งบทดลอง รพ.'!$A$2:$C$501,3,0),0)</f>
        <v>40095.19</v>
      </c>
      <c r="D261" s="110"/>
      <c r="E261" s="82" t="s">
        <v>940</v>
      </c>
      <c r="F261" s="82" t="s">
        <v>33</v>
      </c>
      <c r="G261" s="419"/>
      <c r="H261" s="432"/>
      <c r="I261" s="429"/>
    </row>
    <row r="262" spans="1:9" s="214" customFormat="1" ht="21" hidden="1" x14ac:dyDescent="0.35">
      <c r="A262" s="414" t="s">
        <v>325</v>
      </c>
      <c r="B262" s="418" t="s">
        <v>326</v>
      </c>
      <c r="C262" s="142">
        <f>IFERROR(VLOOKUP($A262,'5.งบทดลอง รพ.'!$A$2:$C$501,3,0),0)</f>
        <v>5780</v>
      </c>
      <c r="D262" s="110"/>
      <c r="E262" s="82" t="s">
        <v>940</v>
      </c>
      <c r="F262" s="82" t="s">
        <v>33</v>
      </c>
      <c r="G262" s="419"/>
      <c r="H262" s="432"/>
      <c r="I262" s="429"/>
    </row>
    <row r="263" spans="1:9" s="214" customFormat="1" ht="21" hidden="1" x14ac:dyDescent="0.35">
      <c r="A263" s="414" t="s">
        <v>327</v>
      </c>
      <c r="B263" s="418" t="s">
        <v>328</v>
      </c>
      <c r="C263" s="142">
        <f>IFERROR(VLOOKUP($A263,'5.งบทดลอง รพ.'!$A$2:$C$501,3,0),0)</f>
        <v>100000</v>
      </c>
      <c r="D263" s="110"/>
      <c r="E263" s="82" t="s">
        <v>940</v>
      </c>
      <c r="F263" s="82" t="s">
        <v>33</v>
      </c>
      <c r="G263" s="419"/>
      <c r="H263" s="432"/>
      <c r="I263" s="429"/>
    </row>
    <row r="264" spans="1:9" s="214" customFormat="1" ht="21" hidden="1" x14ac:dyDescent="0.35">
      <c r="A264" s="414" t="s">
        <v>329</v>
      </c>
      <c r="B264" s="418" t="s">
        <v>330</v>
      </c>
      <c r="C264" s="142">
        <f>IFERROR(VLOOKUP($A264,'5.งบทดลอง รพ.'!$A$2:$C$501,3,0),0)</f>
        <v>37088</v>
      </c>
      <c r="D264" s="110"/>
      <c r="E264" s="82" t="s">
        <v>940</v>
      </c>
      <c r="F264" s="82" t="s">
        <v>33</v>
      </c>
      <c r="G264" s="419"/>
      <c r="H264" s="432"/>
      <c r="I264" s="429"/>
    </row>
    <row r="265" spans="1:9" s="214" customFormat="1" ht="21" hidden="1" x14ac:dyDescent="0.35">
      <c r="A265" s="414" t="s">
        <v>331</v>
      </c>
      <c r="B265" s="418" t="s">
        <v>332</v>
      </c>
      <c r="C265" s="142">
        <f>IFERROR(VLOOKUP($A265,'5.งบทดลอง รพ.'!$A$2:$C$501,3,0),0)</f>
        <v>5747</v>
      </c>
      <c r="D265" s="110"/>
      <c r="E265" s="82" t="s">
        <v>940</v>
      </c>
      <c r="F265" s="82" t="s">
        <v>33</v>
      </c>
      <c r="G265" s="419"/>
      <c r="H265" s="432"/>
      <c r="I265" s="429"/>
    </row>
    <row r="266" spans="1:9" s="214" customFormat="1" ht="21" hidden="1" x14ac:dyDescent="0.35">
      <c r="A266" s="414" t="s">
        <v>333</v>
      </c>
      <c r="B266" s="418" t="s">
        <v>334</v>
      </c>
      <c r="C266" s="142">
        <f>IFERROR(VLOOKUP($A266,'5.งบทดลอง รพ.'!$A$2:$C$501,3,0),0)</f>
        <v>0</v>
      </c>
      <c r="D266" s="110"/>
      <c r="E266" s="82" t="s">
        <v>942</v>
      </c>
      <c r="F266" s="82" t="s">
        <v>33</v>
      </c>
      <c r="G266" s="419"/>
      <c r="H266" s="432"/>
      <c r="I266" s="429"/>
    </row>
    <row r="267" spans="1:9" s="214" customFormat="1" ht="21" hidden="1" x14ac:dyDescent="0.35">
      <c r="A267" s="414" t="s">
        <v>335</v>
      </c>
      <c r="B267" s="418" t="s">
        <v>336</v>
      </c>
      <c r="C267" s="142">
        <f>IFERROR(VLOOKUP($A267,'5.งบทดลอง รพ.'!$A$2:$C$501,3,0),0)</f>
        <v>0</v>
      </c>
      <c r="D267" s="110"/>
      <c r="E267" s="82" t="s">
        <v>942</v>
      </c>
      <c r="F267" s="82" t="s">
        <v>33</v>
      </c>
      <c r="G267" s="419"/>
      <c r="H267" s="432"/>
      <c r="I267" s="429"/>
    </row>
    <row r="268" spans="1:9" s="214" customFormat="1" ht="21" hidden="1" x14ac:dyDescent="0.35">
      <c r="A268" s="414" t="s">
        <v>337</v>
      </c>
      <c r="B268" s="418" t="s">
        <v>1045</v>
      </c>
      <c r="C268" s="142">
        <f>IFERROR(VLOOKUP($A268,'5.งบทดลอง รพ.'!$A$2:$C$501,3,0),0)</f>
        <v>0</v>
      </c>
      <c r="D268" s="110"/>
      <c r="E268" s="82" t="s">
        <v>942</v>
      </c>
      <c r="F268" s="82" t="s">
        <v>33</v>
      </c>
      <c r="G268" s="419"/>
      <c r="H268" s="432"/>
      <c r="I268" s="429"/>
    </row>
    <row r="269" spans="1:9" s="214" customFormat="1" ht="21" hidden="1" x14ac:dyDescent="0.35">
      <c r="A269" s="414" t="s">
        <v>338</v>
      </c>
      <c r="B269" s="418" t="s">
        <v>339</v>
      </c>
      <c r="C269" s="142">
        <f>IFERROR(VLOOKUP($A269,'5.งบทดลอง รพ.'!$A$2:$C$501,3,0),0)</f>
        <v>0</v>
      </c>
      <c r="D269" s="110"/>
      <c r="E269" s="82" t="s">
        <v>942</v>
      </c>
      <c r="F269" s="82" t="s">
        <v>33</v>
      </c>
      <c r="G269" s="419"/>
      <c r="H269" s="432"/>
      <c r="I269" s="429"/>
    </row>
    <row r="270" spans="1:9" s="214" customFormat="1" ht="21" hidden="1" x14ac:dyDescent="0.35">
      <c r="A270" s="414" t="s">
        <v>340</v>
      </c>
      <c r="B270" s="418" t="s">
        <v>341</v>
      </c>
      <c r="C270" s="142">
        <f>IFERROR(VLOOKUP($A270,'5.งบทดลอง รพ.'!$A$2:$C$501,3,0),0)</f>
        <v>0</v>
      </c>
      <c r="D270" s="110"/>
      <c r="E270" s="82" t="s">
        <v>942</v>
      </c>
      <c r="F270" s="82" t="s">
        <v>33</v>
      </c>
      <c r="G270" s="419"/>
      <c r="H270" s="432"/>
      <c r="I270" s="429"/>
    </row>
    <row r="271" spans="1:9" s="214" customFormat="1" ht="21" hidden="1" x14ac:dyDescent="0.35">
      <c r="A271" s="414" t="s">
        <v>821</v>
      </c>
      <c r="B271" s="418" t="s">
        <v>822</v>
      </c>
      <c r="C271" s="142">
        <f>IFERROR(VLOOKUP($A271,'5.งบทดลอง รพ.'!$A$2:$C$501,3,0),0)</f>
        <v>450000</v>
      </c>
      <c r="D271" s="110"/>
      <c r="E271" s="82" t="s">
        <v>950</v>
      </c>
      <c r="F271" s="82" t="s">
        <v>37</v>
      </c>
      <c r="G271" s="419"/>
      <c r="H271" s="432"/>
      <c r="I271" s="429"/>
    </row>
    <row r="272" spans="1:9" s="214" customFormat="1" ht="21" hidden="1" x14ac:dyDescent="0.35">
      <c r="A272" s="414" t="s">
        <v>342</v>
      </c>
      <c r="B272" s="418" t="s">
        <v>343</v>
      </c>
      <c r="C272" s="142">
        <f>IFERROR(VLOOKUP($A272,'5.งบทดลอง รพ.'!$A$2:$C$501,3,0),0)</f>
        <v>0</v>
      </c>
      <c r="D272" s="110"/>
      <c r="E272" s="82" t="s">
        <v>944</v>
      </c>
      <c r="F272" s="82" t="s">
        <v>33</v>
      </c>
      <c r="G272" s="419"/>
      <c r="H272" s="432"/>
      <c r="I272" s="429"/>
    </row>
    <row r="273" spans="1:9" s="214" customFormat="1" ht="21" hidden="1" x14ac:dyDescent="0.35">
      <c r="A273" s="414" t="s">
        <v>344</v>
      </c>
      <c r="B273" s="418" t="s">
        <v>345</v>
      </c>
      <c r="C273" s="142">
        <f>IFERROR(VLOOKUP($A273,'5.งบทดลอง รพ.'!$A$2:$C$501,3,0),0)</f>
        <v>0</v>
      </c>
      <c r="D273" s="110"/>
      <c r="E273" s="82" t="s">
        <v>944</v>
      </c>
      <c r="F273" s="82" t="s">
        <v>33</v>
      </c>
      <c r="G273" s="419"/>
      <c r="H273" s="432"/>
      <c r="I273" s="429"/>
    </row>
    <row r="274" spans="1:9" s="214" customFormat="1" ht="21" hidden="1" x14ac:dyDescent="0.35">
      <c r="A274" s="414" t="s">
        <v>346</v>
      </c>
      <c r="B274" s="418" t="s">
        <v>347</v>
      </c>
      <c r="C274" s="142">
        <f>IFERROR(VLOOKUP($A274,'5.งบทดลอง รพ.'!$A$2:$C$501,3,0),0)</f>
        <v>0</v>
      </c>
      <c r="D274" s="110"/>
      <c r="E274" s="82" t="s">
        <v>944</v>
      </c>
      <c r="F274" s="82" t="s">
        <v>33</v>
      </c>
      <c r="G274" s="419"/>
      <c r="H274" s="432"/>
      <c r="I274" s="429"/>
    </row>
    <row r="275" spans="1:9" s="214" customFormat="1" ht="21" hidden="1" x14ac:dyDescent="0.35">
      <c r="A275" s="414" t="s">
        <v>348</v>
      </c>
      <c r="B275" s="418" t="s">
        <v>349</v>
      </c>
      <c r="C275" s="142">
        <f>IFERROR(VLOOKUP($A275,'5.งบทดลอง รพ.'!$A$2:$C$501,3,0),0)</f>
        <v>0</v>
      </c>
      <c r="D275" s="110"/>
      <c r="E275" s="82" t="s">
        <v>944</v>
      </c>
      <c r="F275" s="82" t="s">
        <v>33</v>
      </c>
      <c r="G275" s="419"/>
      <c r="H275" s="432"/>
      <c r="I275" s="429"/>
    </row>
    <row r="276" spans="1:9" s="214" customFormat="1" ht="21" hidden="1" x14ac:dyDescent="0.35">
      <c r="A276" s="414" t="s">
        <v>350</v>
      </c>
      <c r="B276" s="418" t="s">
        <v>351</v>
      </c>
      <c r="C276" s="142">
        <f>IFERROR(VLOOKUP($A276,'5.งบทดลอง รพ.'!$A$2:$C$501,3,0),0)</f>
        <v>0</v>
      </c>
      <c r="D276" s="110"/>
      <c r="E276" s="82" t="s">
        <v>944</v>
      </c>
      <c r="F276" s="82" t="s">
        <v>33</v>
      </c>
      <c r="G276" s="419"/>
      <c r="H276" s="432"/>
      <c r="I276" s="429"/>
    </row>
    <row r="277" spans="1:9" s="214" customFormat="1" ht="21" hidden="1" x14ac:dyDescent="0.35">
      <c r="A277" s="414" t="s">
        <v>352</v>
      </c>
      <c r="B277" s="418" t="s">
        <v>353</v>
      </c>
      <c r="C277" s="142">
        <f>IFERROR(VLOOKUP($A277,'5.งบทดลอง รพ.'!$A$2:$C$501,3,0),0)</f>
        <v>160000</v>
      </c>
      <c r="D277" s="110"/>
      <c r="E277" s="82" t="s">
        <v>944</v>
      </c>
      <c r="F277" s="82" t="s">
        <v>33</v>
      </c>
      <c r="G277" s="419"/>
      <c r="H277" s="432"/>
      <c r="I277" s="429"/>
    </row>
    <row r="278" spans="1:9" s="214" customFormat="1" ht="21" hidden="1" x14ac:dyDescent="0.35">
      <c r="A278" s="414" t="s">
        <v>354</v>
      </c>
      <c r="B278" s="418" t="s">
        <v>1046</v>
      </c>
      <c r="C278" s="142">
        <f>IFERROR(VLOOKUP($A278,'5.งบทดลอง รพ.'!$A$2:$C$501,3,0),0)</f>
        <v>0</v>
      </c>
      <c r="D278" s="110"/>
      <c r="E278" s="82" t="s">
        <v>946</v>
      </c>
      <c r="F278" s="82" t="s">
        <v>33</v>
      </c>
      <c r="G278" s="419"/>
      <c r="H278" s="432"/>
      <c r="I278" s="429"/>
    </row>
    <row r="279" spans="1:9" s="214" customFormat="1" ht="21" hidden="1" x14ac:dyDescent="0.35">
      <c r="A279" s="414" t="s">
        <v>356</v>
      </c>
      <c r="B279" s="418" t="s">
        <v>1047</v>
      </c>
      <c r="C279" s="142">
        <f>IFERROR(VLOOKUP($A279,'5.งบทดลอง รพ.'!$A$2:$C$501,3,0),0)</f>
        <v>410290</v>
      </c>
      <c r="D279" s="110"/>
      <c r="E279" s="82" t="s">
        <v>944</v>
      </c>
      <c r="F279" s="82" t="s">
        <v>33</v>
      </c>
      <c r="G279" s="419"/>
      <c r="H279" s="432"/>
      <c r="I279" s="429"/>
    </row>
    <row r="280" spans="1:9" s="214" customFormat="1" ht="21" hidden="1" x14ac:dyDescent="0.35">
      <c r="A280" s="414" t="s">
        <v>357</v>
      </c>
      <c r="B280" s="418" t="s">
        <v>358</v>
      </c>
      <c r="C280" s="142">
        <f>IFERROR(VLOOKUP($A280,'5.งบทดลอง รพ.'!$A$2:$C$501,3,0),0)</f>
        <v>2192480</v>
      </c>
      <c r="D280" s="110"/>
      <c r="E280" s="82" t="s">
        <v>946</v>
      </c>
      <c r="F280" s="82" t="s">
        <v>33</v>
      </c>
      <c r="G280" s="419"/>
      <c r="H280" s="432"/>
      <c r="I280" s="429"/>
    </row>
    <row r="281" spans="1:9" s="214" customFormat="1" ht="21" hidden="1" x14ac:dyDescent="0.35">
      <c r="A281" s="414" t="s">
        <v>359</v>
      </c>
      <c r="B281" s="418" t="s">
        <v>360</v>
      </c>
      <c r="C281" s="142">
        <f>IFERROR(VLOOKUP($A281,'5.งบทดลอง รพ.'!$A$2:$C$501,3,0),0)</f>
        <v>562848</v>
      </c>
      <c r="D281" s="110"/>
      <c r="E281" s="82" t="s">
        <v>946</v>
      </c>
      <c r="F281" s="82" t="s">
        <v>33</v>
      </c>
      <c r="G281" s="419"/>
      <c r="H281" s="432"/>
      <c r="I281" s="429"/>
    </row>
    <row r="282" spans="1:9" s="214" customFormat="1" ht="21" hidden="1" x14ac:dyDescent="0.35">
      <c r="A282" s="414" t="s">
        <v>361</v>
      </c>
      <c r="B282" s="418" t="s">
        <v>362</v>
      </c>
      <c r="C282" s="142">
        <f>IFERROR(VLOOKUP($A282,'5.งบทดลอง รพ.'!$A$2:$C$501,3,0),0)</f>
        <v>0</v>
      </c>
      <c r="D282" s="110"/>
      <c r="E282" s="82" t="s">
        <v>938</v>
      </c>
      <c r="F282" s="82" t="s">
        <v>33</v>
      </c>
      <c r="G282" s="419"/>
      <c r="H282" s="432"/>
      <c r="I282" s="429"/>
    </row>
    <row r="283" spans="1:9" s="214" customFormat="1" ht="21" hidden="1" x14ac:dyDescent="0.35">
      <c r="A283" s="414" t="s">
        <v>363</v>
      </c>
      <c r="B283" s="418" t="s">
        <v>364</v>
      </c>
      <c r="C283" s="142">
        <f>IFERROR(VLOOKUP($A283,'5.งบทดลอง รพ.'!$A$2:$C$501,3,0),0)</f>
        <v>0</v>
      </c>
      <c r="D283" s="110"/>
      <c r="E283" s="82" t="s">
        <v>938</v>
      </c>
      <c r="F283" s="82" t="s">
        <v>33</v>
      </c>
      <c r="G283" s="419"/>
      <c r="H283" s="432"/>
      <c r="I283" s="429"/>
    </row>
    <row r="284" spans="1:9" s="214" customFormat="1" ht="21" hidden="1" x14ac:dyDescent="0.35">
      <c r="A284" s="414" t="s">
        <v>373</v>
      </c>
      <c r="B284" s="418" t="s">
        <v>374</v>
      </c>
      <c r="C284" s="142">
        <f>IFERROR(VLOOKUP($A284,'5.งบทดลอง รพ.'!$A$2:$C$501,3,0),0)</f>
        <v>1864541.26</v>
      </c>
      <c r="D284" s="110"/>
      <c r="E284" s="82" t="s">
        <v>948</v>
      </c>
      <c r="F284" s="82" t="s">
        <v>35</v>
      </c>
      <c r="G284" s="419"/>
      <c r="H284" s="432"/>
      <c r="I284" s="429"/>
    </row>
    <row r="285" spans="1:9" s="214" customFormat="1" ht="21" hidden="1" x14ac:dyDescent="0.35">
      <c r="A285" s="414" t="s">
        <v>375</v>
      </c>
      <c r="B285" s="418" t="s">
        <v>1048</v>
      </c>
      <c r="C285" s="142">
        <f>IFERROR(VLOOKUP($A285,'5.งบทดลอง รพ.'!$A$2:$C$501,3,0),0)</f>
        <v>5441.02</v>
      </c>
      <c r="D285" s="110"/>
      <c r="E285" s="82" t="s">
        <v>948</v>
      </c>
      <c r="F285" s="82" t="s">
        <v>35</v>
      </c>
      <c r="G285" s="419"/>
      <c r="H285" s="432"/>
      <c r="I285" s="429"/>
    </row>
    <row r="286" spans="1:9" s="214" customFormat="1" ht="21" hidden="1" x14ac:dyDescent="0.35">
      <c r="A286" s="414" t="s">
        <v>376</v>
      </c>
      <c r="B286" s="418" t="s">
        <v>377</v>
      </c>
      <c r="C286" s="142">
        <f>IFERROR(VLOOKUP($A286,'5.งบทดลอง รพ.'!$A$2:$C$501,3,0),0)</f>
        <v>56748.61</v>
      </c>
      <c r="D286" s="110"/>
      <c r="E286" s="82" t="s">
        <v>948</v>
      </c>
      <c r="F286" s="82" t="s">
        <v>35</v>
      </c>
      <c r="G286" s="419"/>
      <c r="H286" s="432"/>
      <c r="I286" s="429"/>
    </row>
    <row r="287" spans="1:9" s="214" customFormat="1" ht="21" hidden="1" x14ac:dyDescent="0.35">
      <c r="A287" s="414" t="s">
        <v>378</v>
      </c>
      <c r="B287" s="418" t="s">
        <v>379</v>
      </c>
      <c r="C287" s="142">
        <f>IFERROR(VLOOKUP($A287,'5.งบทดลอง รพ.'!$A$2:$C$501,3,0),0)</f>
        <v>79532.350000000006</v>
      </c>
      <c r="D287" s="110"/>
      <c r="E287" s="82" t="s">
        <v>948</v>
      </c>
      <c r="F287" s="82" t="s">
        <v>35</v>
      </c>
      <c r="G287" s="419"/>
      <c r="H287" s="432"/>
      <c r="I287" s="429"/>
    </row>
    <row r="288" spans="1:9" s="214" customFormat="1" ht="21" hidden="1" x14ac:dyDescent="0.35">
      <c r="A288" s="414" t="s">
        <v>380</v>
      </c>
      <c r="B288" s="418" t="s">
        <v>381</v>
      </c>
      <c r="C288" s="142">
        <f>IFERROR(VLOOKUP($A288,'5.งบทดลอง รพ.'!$A$2:$C$501,3,0),0)</f>
        <v>6866.18</v>
      </c>
      <c r="D288" s="110"/>
      <c r="E288" s="82" t="s">
        <v>948</v>
      </c>
      <c r="F288" s="82" t="s">
        <v>35</v>
      </c>
      <c r="G288" s="419"/>
      <c r="H288" s="432"/>
      <c r="I288" s="429"/>
    </row>
    <row r="289" spans="1:9" s="214" customFormat="1" ht="21" hidden="1" x14ac:dyDescent="0.35">
      <c r="A289" s="414" t="s">
        <v>365</v>
      </c>
      <c r="B289" s="418" t="s">
        <v>366</v>
      </c>
      <c r="C289" s="142">
        <f>IFERROR(VLOOKUP($A289,'5.งบทดลอง รพ.'!$A$2:$C$501,3,0),0)</f>
        <v>0</v>
      </c>
      <c r="D289" s="110"/>
      <c r="E289" s="82" t="s">
        <v>938</v>
      </c>
      <c r="F289" s="82" t="s">
        <v>33</v>
      </c>
      <c r="G289" s="419"/>
      <c r="H289" s="432"/>
      <c r="I289" s="429"/>
    </row>
    <row r="290" spans="1:9" s="214" customFormat="1" ht="21" hidden="1" x14ac:dyDescent="0.35">
      <c r="A290" s="414" t="s">
        <v>367</v>
      </c>
      <c r="B290" s="418" t="s">
        <v>368</v>
      </c>
      <c r="C290" s="142">
        <f>IFERROR(VLOOKUP($A290,'5.งบทดลอง รพ.'!$A$2:$C$501,3,0),0)</f>
        <v>30000</v>
      </c>
      <c r="D290" s="110"/>
      <c r="E290" s="82" t="s">
        <v>938</v>
      </c>
      <c r="F290" s="82" t="s">
        <v>33</v>
      </c>
      <c r="G290" s="419"/>
      <c r="H290" s="432"/>
      <c r="I290" s="429"/>
    </row>
    <row r="291" spans="1:9" s="214" customFormat="1" ht="21" hidden="1" x14ac:dyDescent="0.35">
      <c r="A291" s="414" t="s">
        <v>214</v>
      </c>
      <c r="B291" s="418" t="s">
        <v>215</v>
      </c>
      <c r="C291" s="142">
        <f>IFERROR(VLOOKUP($A291,'5.งบทดลอง รพ.'!$A$2:$C$501,3,0),0)</f>
        <v>7082019.1100000003</v>
      </c>
      <c r="D291" s="110"/>
      <c r="E291" s="82" t="s">
        <v>910</v>
      </c>
      <c r="F291" s="82" t="s">
        <v>19</v>
      </c>
      <c r="G291" s="419"/>
      <c r="H291" s="432"/>
      <c r="I291" s="429"/>
    </row>
    <row r="292" spans="1:9" s="214" customFormat="1" ht="21" x14ac:dyDescent="0.35">
      <c r="A292" s="414" t="s">
        <v>216</v>
      </c>
      <c r="B292" s="418" t="s">
        <v>1049</v>
      </c>
      <c r="C292" s="142">
        <f>IFERROR(VLOOKUP($A292,'5.งบทดลอง รพ.'!$A$2:$C$501,3,0),0)</f>
        <v>89283</v>
      </c>
      <c r="D292" s="110"/>
      <c r="E292" s="82" t="s">
        <v>912</v>
      </c>
      <c r="F292" s="82" t="s">
        <v>21</v>
      </c>
      <c r="G292" s="419"/>
      <c r="H292" s="432"/>
      <c r="I292" s="429"/>
    </row>
    <row r="293" spans="1:9" s="214" customFormat="1" ht="21" x14ac:dyDescent="0.35">
      <c r="A293" s="414" t="s">
        <v>218</v>
      </c>
      <c r="B293" s="418" t="s">
        <v>1050</v>
      </c>
      <c r="C293" s="142">
        <f>IFERROR(VLOOKUP($A293,'5.งบทดลอง รพ.'!$A$2:$C$501,3,0),0)</f>
        <v>2156404</v>
      </c>
      <c r="D293" s="110"/>
      <c r="E293" s="82" t="s">
        <v>914</v>
      </c>
      <c r="F293" s="82" t="s">
        <v>21</v>
      </c>
      <c r="G293" s="419"/>
      <c r="H293" s="432"/>
      <c r="I293" s="429"/>
    </row>
    <row r="294" spans="1:9" s="214" customFormat="1" ht="21" hidden="1" x14ac:dyDescent="0.35">
      <c r="A294" s="414" t="s">
        <v>221</v>
      </c>
      <c r="B294" s="418" t="s">
        <v>222</v>
      </c>
      <c r="C294" s="142">
        <f>IFERROR(VLOOKUP($A294,'5.งบทดลอง รพ.'!$A$2:$C$501,3,0),0)</f>
        <v>1382552</v>
      </c>
      <c r="D294" s="110"/>
      <c r="E294" s="82" t="s">
        <v>918</v>
      </c>
      <c r="F294" s="82" t="s">
        <v>23</v>
      </c>
      <c r="G294" s="419"/>
      <c r="H294" s="432"/>
      <c r="I294" s="429"/>
    </row>
    <row r="295" spans="1:9" s="214" customFormat="1" ht="21" hidden="1" x14ac:dyDescent="0.35">
      <c r="A295" s="414" t="s">
        <v>388</v>
      </c>
      <c r="B295" s="418" t="s">
        <v>389</v>
      </c>
      <c r="C295" s="142">
        <f>IFERROR(VLOOKUP($A295,'5.งบทดลอง รพ.'!$A$2:$C$501,3,0),0)</f>
        <v>580000</v>
      </c>
      <c r="D295" s="110"/>
      <c r="E295" s="82" t="s">
        <v>950</v>
      </c>
      <c r="F295" s="82" t="s">
        <v>37</v>
      </c>
      <c r="G295" s="419"/>
      <c r="H295" s="432"/>
      <c r="I295" s="429"/>
    </row>
    <row r="296" spans="1:9" s="214" customFormat="1" ht="21" hidden="1" x14ac:dyDescent="0.35">
      <c r="A296" s="414" t="s">
        <v>390</v>
      </c>
      <c r="B296" s="418" t="s">
        <v>391</v>
      </c>
      <c r="C296" s="142">
        <f>IFERROR(VLOOKUP($A296,'5.งบทดลอง รพ.'!$A$2:$C$501,3,0),0)</f>
        <v>120400</v>
      </c>
      <c r="D296" s="110"/>
      <c r="E296" s="82" t="s">
        <v>950</v>
      </c>
      <c r="F296" s="82" t="s">
        <v>37</v>
      </c>
      <c r="G296" s="419"/>
      <c r="H296" s="432"/>
      <c r="I296" s="429"/>
    </row>
    <row r="297" spans="1:9" s="214" customFormat="1" ht="21" x14ac:dyDescent="0.35">
      <c r="A297" s="414" t="s">
        <v>219</v>
      </c>
      <c r="B297" s="418" t="s">
        <v>220</v>
      </c>
      <c r="C297" s="142">
        <f>IFERROR(VLOOKUP($A297,'5.งบทดลอง รพ.'!$A$2:$C$501,3,0),0)</f>
        <v>318084.7</v>
      </c>
      <c r="D297" s="110"/>
      <c r="E297" s="82" t="s">
        <v>916</v>
      </c>
      <c r="F297" s="82" t="s">
        <v>679</v>
      </c>
      <c r="G297" s="419"/>
      <c r="H297" s="432"/>
      <c r="I297" s="429"/>
    </row>
    <row r="298" spans="1:9" s="214" customFormat="1" ht="21.6" customHeight="1" x14ac:dyDescent="0.35">
      <c r="A298" s="414" t="s">
        <v>823</v>
      </c>
      <c r="B298" s="418" t="s">
        <v>824</v>
      </c>
      <c r="C298" s="142">
        <f>IFERROR(VLOOKUP($A298,'5.งบทดลอง รพ.'!$A$2:$C$501,3,0),0)</f>
        <v>10075</v>
      </c>
      <c r="D298" s="110"/>
      <c r="E298" s="82" t="s">
        <v>912</v>
      </c>
      <c r="F298" s="82" t="s">
        <v>21</v>
      </c>
      <c r="G298" s="419"/>
      <c r="H298" s="432"/>
      <c r="I298" s="429"/>
    </row>
    <row r="299" spans="1:9" s="214" customFormat="1" ht="21.6" hidden="1" customHeight="1" x14ac:dyDescent="0.35">
      <c r="A299" s="414" t="s">
        <v>395</v>
      </c>
      <c r="B299" s="418" t="s">
        <v>1051</v>
      </c>
      <c r="C299" s="142">
        <f>IFERROR(VLOOKUP($A299,'5.งบทดลอง รพ.'!$A$2:$C$501,3,0),0)</f>
        <v>196291</v>
      </c>
      <c r="D299" s="110"/>
      <c r="E299" s="82" t="s">
        <v>950</v>
      </c>
      <c r="F299" s="82" t="s">
        <v>37</v>
      </c>
      <c r="G299" s="419"/>
      <c r="H299" s="432"/>
      <c r="I299" s="429"/>
    </row>
    <row r="300" spans="1:9" s="214" customFormat="1" ht="21.6" hidden="1" customHeight="1" x14ac:dyDescent="0.35">
      <c r="A300" s="414" t="s">
        <v>369</v>
      </c>
      <c r="B300" s="418" t="s">
        <v>370</v>
      </c>
      <c r="C300" s="142">
        <f>IFERROR(VLOOKUP($A300,'5.งบทดลอง รพ.'!$A$2:$C$501,3,0),0)</f>
        <v>0</v>
      </c>
      <c r="D300" s="110"/>
      <c r="E300" s="82" t="s">
        <v>938</v>
      </c>
      <c r="F300" s="82" t="s">
        <v>33</v>
      </c>
      <c r="G300" s="419"/>
      <c r="H300" s="432"/>
      <c r="I300" s="429"/>
    </row>
    <row r="301" spans="1:9" s="214" customFormat="1" ht="21.6" hidden="1" customHeight="1" x14ac:dyDescent="0.35">
      <c r="A301" s="414" t="s">
        <v>371</v>
      </c>
      <c r="B301" s="418" t="s">
        <v>372</v>
      </c>
      <c r="C301" s="142">
        <f>IFERROR(VLOOKUP($A301,'5.งบทดลอง รพ.'!$A$2:$C$501,3,0),0)</f>
        <v>0</v>
      </c>
      <c r="D301" s="110"/>
      <c r="E301" s="82" t="s">
        <v>938</v>
      </c>
      <c r="F301" s="82" t="s">
        <v>33</v>
      </c>
      <c r="G301" s="419"/>
      <c r="H301" s="432"/>
      <c r="I301" s="429"/>
    </row>
    <row r="302" spans="1:9" s="214" customFormat="1" ht="21.6" hidden="1" customHeight="1" x14ac:dyDescent="0.35">
      <c r="A302" s="414" t="s">
        <v>486</v>
      </c>
      <c r="B302" s="418" t="s">
        <v>1052</v>
      </c>
      <c r="C302" s="142">
        <f>IFERROR(VLOOKUP($A302,'5.งบทดลอง รพ.'!$A$2:$C$501,3,0),0)</f>
        <v>0</v>
      </c>
      <c r="D302" s="110"/>
      <c r="E302" s="82" t="s">
        <v>938</v>
      </c>
      <c r="F302" s="82" t="s">
        <v>33</v>
      </c>
      <c r="G302" s="419"/>
      <c r="H302" s="432"/>
      <c r="I302" s="429"/>
    </row>
    <row r="303" spans="1:9" s="214" customFormat="1" ht="21.6" hidden="1" customHeight="1" x14ac:dyDescent="0.35">
      <c r="A303" s="414" t="s">
        <v>825</v>
      </c>
      <c r="B303" s="418" t="s">
        <v>826</v>
      </c>
      <c r="C303" s="142">
        <f>IFERROR(VLOOKUP($A303,'5.งบทดลอง รพ.'!$A$2:$C$501,3,0),0)</f>
        <v>0</v>
      </c>
      <c r="D303" s="110"/>
      <c r="E303" s="82" t="s">
        <v>938</v>
      </c>
      <c r="F303" s="82" t="s">
        <v>33</v>
      </c>
      <c r="G303" s="419"/>
      <c r="H303" s="432"/>
      <c r="I303" s="429"/>
    </row>
    <row r="304" spans="1:9" s="214" customFormat="1" ht="21.6" hidden="1" customHeight="1" x14ac:dyDescent="0.35">
      <c r="A304" s="414" t="s">
        <v>487</v>
      </c>
      <c r="B304" s="418" t="s">
        <v>488</v>
      </c>
      <c r="C304" s="142">
        <f>IFERROR(VLOOKUP($A304,'5.งบทดลอง รพ.'!$A$2:$C$501,3,0),0)</f>
        <v>0</v>
      </c>
      <c r="D304" s="110"/>
      <c r="E304" s="82" t="s">
        <v>938</v>
      </c>
      <c r="F304" s="82" t="s">
        <v>33</v>
      </c>
      <c r="G304" s="419"/>
      <c r="H304" s="432"/>
      <c r="I304" s="429"/>
    </row>
    <row r="305" spans="1:9" s="214" customFormat="1" ht="21.6" customHeight="1" x14ac:dyDescent="0.35">
      <c r="A305" s="414" t="s">
        <v>827</v>
      </c>
      <c r="B305" s="418" t="s">
        <v>828</v>
      </c>
      <c r="C305" s="142">
        <f>IFERROR(VLOOKUP($A305,'5.งบทดลอง รพ.'!$A$2:$C$501,3,0),0)</f>
        <v>0</v>
      </c>
      <c r="D305" s="110"/>
      <c r="E305" s="82" t="s">
        <v>964</v>
      </c>
      <c r="F305" s="82" t="s">
        <v>41</v>
      </c>
      <c r="G305" s="419"/>
      <c r="H305" s="432"/>
      <c r="I305" s="429"/>
    </row>
    <row r="306" spans="1:9" s="214" customFormat="1" ht="21.6" hidden="1" customHeight="1" x14ac:dyDescent="0.35">
      <c r="A306" s="414" t="s">
        <v>489</v>
      </c>
      <c r="B306" s="418" t="s">
        <v>490</v>
      </c>
      <c r="C306" s="142">
        <f>IFERROR(VLOOKUP($A306,'5.งบทดลอง รพ.'!$A$2:$C$501,3,0),0)</f>
        <v>0</v>
      </c>
      <c r="D306" s="110"/>
      <c r="E306" s="82" t="s">
        <v>938</v>
      </c>
      <c r="F306" s="82" t="s">
        <v>33</v>
      </c>
      <c r="G306" s="419"/>
      <c r="H306" s="432"/>
      <c r="I306" s="429"/>
    </row>
    <row r="307" spans="1:9" s="214" customFormat="1" ht="21.6" hidden="1" customHeight="1" x14ac:dyDescent="0.35">
      <c r="A307" s="414" t="s">
        <v>491</v>
      </c>
      <c r="B307" s="418" t="s">
        <v>492</v>
      </c>
      <c r="C307" s="142">
        <f>IFERROR(VLOOKUP($A307,'5.งบทดลอง รพ.'!$A$2:$C$501,3,0),0)</f>
        <v>0</v>
      </c>
      <c r="D307" s="110"/>
      <c r="E307" s="82" t="s">
        <v>938</v>
      </c>
      <c r="F307" s="82" t="s">
        <v>33</v>
      </c>
      <c r="G307" s="419"/>
      <c r="H307" s="432"/>
      <c r="I307" s="429"/>
    </row>
    <row r="308" spans="1:9" s="214" customFormat="1" ht="21.6" customHeight="1" x14ac:dyDescent="0.35">
      <c r="A308" s="414" t="s">
        <v>493</v>
      </c>
      <c r="B308" s="418" t="s">
        <v>1172</v>
      </c>
      <c r="C308" s="142">
        <f>IFERROR(VLOOKUP($A308,'5.งบทดลอง รพ.'!$A$2:$C$501,3,0),0)</f>
        <v>1281942.25</v>
      </c>
      <c r="D308" s="110"/>
      <c r="E308" s="82" t="s">
        <v>958</v>
      </c>
      <c r="F308" s="82" t="s">
        <v>41</v>
      </c>
      <c r="G308" s="419"/>
      <c r="H308" s="432"/>
      <c r="I308" s="429"/>
    </row>
    <row r="309" spans="1:9" s="214" customFormat="1" ht="21.6" customHeight="1" x14ac:dyDescent="0.35">
      <c r="A309" s="414" t="s">
        <v>494</v>
      </c>
      <c r="B309" s="418" t="s">
        <v>1173</v>
      </c>
      <c r="C309" s="142">
        <f>IFERROR(VLOOKUP($A309,'5.งบทดลอง รพ.'!$A$2:$C$501,3,0),0)</f>
        <v>430310</v>
      </c>
      <c r="D309" s="110"/>
      <c r="E309" s="82" t="s">
        <v>960</v>
      </c>
      <c r="F309" s="82" t="s">
        <v>41</v>
      </c>
      <c r="G309" s="419"/>
      <c r="H309" s="432"/>
      <c r="I309" s="429"/>
    </row>
    <row r="310" spans="1:9" s="214" customFormat="1" ht="21.6" hidden="1" customHeight="1" x14ac:dyDescent="0.35">
      <c r="A310" s="414" t="s">
        <v>829</v>
      </c>
      <c r="B310" s="418" t="s">
        <v>830</v>
      </c>
      <c r="C310" s="142">
        <f>IFERROR(VLOOKUP($A310,'5.งบทดลอง รพ.'!$A$2:$C$501,3,0),0)</f>
        <v>150945</v>
      </c>
      <c r="D310" s="110"/>
      <c r="E310" s="82" t="s">
        <v>938</v>
      </c>
      <c r="F310" s="82" t="s">
        <v>33</v>
      </c>
      <c r="G310" s="419"/>
      <c r="H310" s="432"/>
      <c r="I310" s="429"/>
    </row>
    <row r="311" spans="1:9" s="214" customFormat="1" ht="21.6" customHeight="1" x14ac:dyDescent="0.35">
      <c r="A311" s="414" t="s">
        <v>1174</v>
      </c>
      <c r="B311" s="418" t="s">
        <v>1175</v>
      </c>
      <c r="C311" s="142">
        <f>IFERROR(VLOOKUP($A311,'5.งบทดลอง รพ.'!$A$2:$C$501,3,0),0)</f>
        <v>99700</v>
      </c>
      <c r="D311" s="110"/>
      <c r="E311" s="82" t="s">
        <v>960</v>
      </c>
      <c r="F311" s="82" t="s">
        <v>41</v>
      </c>
      <c r="G311" s="419"/>
      <c r="H311" s="432"/>
      <c r="I311" s="429"/>
    </row>
    <row r="312" spans="1:9" s="214" customFormat="1" ht="21.6" customHeight="1" x14ac:dyDescent="0.35">
      <c r="A312" s="414" t="s">
        <v>495</v>
      </c>
      <c r="B312" s="418" t="s">
        <v>1053</v>
      </c>
      <c r="C312" s="142">
        <f>IFERROR(VLOOKUP($A312,'5.งบทดลอง รพ.'!$A$2:$C$501,3,0),0)</f>
        <v>5195317.17</v>
      </c>
      <c r="D312" s="110"/>
      <c r="E312" s="82" t="s">
        <v>962</v>
      </c>
      <c r="F312" s="82" t="s">
        <v>41</v>
      </c>
      <c r="G312" s="419"/>
      <c r="H312" s="432"/>
      <c r="I312" s="429"/>
    </row>
    <row r="313" spans="1:9" s="214" customFormat="1" ht="21.6" customHeight="1" x14ac:dyDescent="0.35">
      <c r="A313" s="414" t="s">
        <v>496</v>
      </c>
      <c r="B313" s="418" t="s">
        <v>1054</v>
      </c>
      <c r="C313" s="142">
        <f>IFERROR(VLOOKUP($A313,'5.งบทดลอง รพ.'!$A$2:$C$501,3,0),0)</f>
        <v>5000</v>
      </c>
      <c r="D313" s="110"/>
      <c r="E313" s="82" t="s">
        <v>962</v>
      </c>
      <c r="F313" s="82" t="s">
        <v>41</v>
      </c>
      <c r="G313" s="419"/>
      <c r="H313" s="432"/>
      <c r="I313" s="429"/>
    </row>
    <row r="314" spans="1:9" s="214" customFormat="1" ht="21.6" hidden="1" customHeight="1" x14ac:dyDescent="0.35">
      <c r="A314" s="297" t="s">
        <v>2378</v>
      </c>
      <c r="B314" s="240" t="s">
        <v>2376</v>
      </c>
      <c r="C314" s="142">
        <f>IFERROR(VLOOKUP($A314,'5.งบทดลอง รพ.'!$A$2:$C$501,3,0),0)</f>
        <v>0</v>
      </c>
      <c r="D314" s="110"/>
      <c r="E314" s="208" t="s">
        <v>952</v>
      </c>
      <c r="F314" s="208" t="s">
        <v>39</v>
      </c>
      <c r="G314" s="239"/>
      <c r="H314" s="432"/>
      <c r="I314" s="429"/>
    </row>
    <row r="315" spans="1:9" s="214" customFormat="1" ht="21.6" customHeight="1" x14ac:dyDescent="0.35">
      <c r="A315" s="426" t="s">
        <v>6349</v>
      </c>
      <c r="B315" s="427" t="s">
        <v>6242</v>
      </c>
      <c r="C315" s="142">
        <f>IFERROR(VLOOKUP($A315,'5.งบทดลอง รพ.'!$A$2:$C$501,3,0),0)</f>
        <v>0</v>
      </c>
      <c r="D315" s="110"/>
      <c r="E315" s="315" t="s">
        <v>962</v>
      </c>
      <c r="F315" s="315" t="s">
        <v>41</v>
      </c>
      <c r="G315" s="434"/>
      <c r="H315" s="432"/>
      <c r="I315" s="429"/>
    </row>
    <row r="316" spans="1:9" s="214" customFormat="1" ht="21" x14ac:dyDescent="0.35">
      <c r="A316" s="414" t="s">
        <v>831</v>
      </c>
      <c r="B316" s="418" t="s">
        <v>832</v>
      </c>
      <c r="C316" s="142">
        <f>IFERROR(VLOOKUP($A316,'5.งบทดลอง รพ.'!$A$2:$C$501,3,0),0)</f>
        <v>0</v>
      </c>
      <c r="D316" s="110"/>
      <c r="E316" s="82" t="s">
        <v>962</v>
      </c>
      <c r="F316" s="82" t="s">
        <v>41</v>
      </c>
      <c r="G316" s="419"/>
      <c r="H316" s="432"/>
      <c r="I316" s="429"/>
    </row>
    <row r="317" spans="1:9" s="214" customFormat="1" ht="21" x14ac:dyDescent="0.35">
      <c r="A317" s="414" t="s">
        <v>497</v>
      </c>
      <c r="B317" s="418" t="s">
        <v>498</v>
      </c>
      <c r="C317" s="142">
        <f>IFERROR(VLOOKUP($A317,'5.งบทดลอง รพ.'!$A$2:$C$501,3,0),0)</f>
        <v>0</v>
      </c>
      <c r="D317" s="110"/>
      <c r="E317" s="82" t="s">
        <v>958</v>
      </c>
      <c r="F317" s="82" t="s">
        <v>41</v>
      </c>
      <c r="G317" s="419"/>
      <c r="H317" s="432"/>
      <c r="I317" s="429"/>
    </row>
    <row r="318" spans="1:9" s="214" customFormat="1" ht="21" x14ac:dyDescent="0.35">
      <c r="A318" s="414" t="s">
        <v>499</v>
      </c>
      <c r="B318" s="418" t="s">
        <v>500</v>
      </c>
      <c r="C318" s="142">
        <f>IFERROR(VLOOKUP($A318,'5.งบทดลอง รพ.'!$A$2:$C$501,3,0),0)</f>
        <v>10000</v>
      </c>
      <c r="D318" s="110"/>
      <c r="E318" s="82" t="s">
        <v>962</v>
      </c>
      <c r="F318" s="82" t="s">
        <v>41</v>
      </c>
      <c r="G318" s="419"/>
      <c r="H318" s="432"/>
      <c r="I318" s="429"/>
    </row>
    <row r="319" spans="1:9" s="214" customFormat="1" ht="21" hidden="1" x14ac:dyDescent="0.35">
      <c r="A319" s="414" t="s">
        <v>833</v>
      </c>
      <c r="B319" s="418" t="s">
        <v>834</v>
      </c>
      <c r="C319" s="142">
        <f>IFERROR(VLOOKUP($A319,'5.งบทดลอง รพ.'!$A$2:$C$501,3,0),0)</f>
        <v>5899660</v>
      </c>
      <c r="D319" s="110"/>
      <c r="E319" s="82" t="s">
        <v>922</v>
      </c>
      <c r="F319" s="82" t="s">
        <v>29</v>
      </c>
      <c r="G319" s="419"/>
      <c r="H319" s="432"/>
      <c r="I319" s="429"/>
    </row>
    <row r="320" spans="1:9" s="214" customFormat="1" ht="21" hidden="1" x14ac:dyDescent="0.35">
      <c r="A320" s="414" t="s">
        <v>835</v>
      </c>
      <c r="B320" s="418" t="s">
        <v>836</v>
      </c>
      <c r="C320" s="142">
        <f>IFERROR(VLOOKUP($A320,'5.งบทดลอง รพ.'!$A$2:$C$501,3,0),0)</f>
        <v>834740</v>
      </c>
      <c r="D320" s="110"/>
      <c r="E320" s="82" t="s">
        <v>922</v>
      </c>
      <c r="F320" s="82" t="s">
        <v>29</v>
      </c>
      <c r="G320" s="419"/>
      <c r="H320" s="432"/>
      <c r="I320" s="429"/>
    </row>
    <row r="321" spans="1:9" s="214" customFormat="1" ht="21" hidden="1" x14ac:dyDescent="0.35">
      <c r="A321" s="414" t="s">
        <v>837</v>
      </c>
      <c r="B321" s="418" t="s">
        <v>838</v>
      </c>
      <c r="C321" s="142">
        <f>IFERROR(VLOOKUP($A321,'5.งบทดลอง รพ.'!$A$2:$C$501,3,0),0)</f>
        <v>0</v>
      </c>
      <c r="D321" s="110"/>
      <c r="E321" s="82" t="s">
        <v>922</v>
      </c>
      <c r="F321" s="82" t="s">
        <v>29</v>
      </c>
      <c r="G321" s="419"/>
      <c r="H321" s="432"/>
      <c r="I321" s="429"/>
    </row>
    <row r="322" spans="1:9" s="214" customFormat="1" ht="21" hidden="1" x14ac:dyDescent="0.35">
      <c r="A322" s="414" t="s">
        <v>839</v>
      </c>
      <c r="B322" s="418" t="s">
        <v>1176</v>
      </c>
      <c r="C322" s="142">
        <f>IFERROR(VLOOKUP($A322,'5.งบทดลอง รพ.'!$A$2:$C$501,3,0),0)</f>
        <v>0</v>
      </c>
      <c r="D322" s="110"/>
      <c r="E322" s="82" t="s">
        <v>922</v>
      </c>
      <c r="F322" s="82" t="s">
        <v>29</v>
      </c>
      <c r="G322" s="419"/>
      <c r="H322" s="432"/>
      <c r="I322" s="429"/>
    </row>
    <row r="323" spans="1:9" s="214" customFormat="1" ht="21" hidden="1" x14ac:dyDescent="0.35">
      <c r="A323" s="414" t="s">
        <v>840</v>
      </c>
      <c r="B323" s="418" t="s">
        <v>841</v>
      </c>
      <c r="C323" s="142">
        <f>IFERROR(VLOOKUP($A323,'5.งบทดลอง รพ.'!$A$2:$C$501,3,0),0)</f>
        <v>0</v>
      </c>
      <c r="D323" s="110"/>
      <c r="E323" s="82" t="s">
        <v>922</v>
      </c>
      <c r="F323" s="82" t="s">
        <v>29</v>
      </c>
      <c r="G323" s="419"/>
      <c r="H323" s="432"/>
      <c r="I323" s="429"/>
    </row>
    <row r="324" spans="1:9" s="214" customFormat="1" ht="21" hidden="1" x14ac:dyDescent="0.35">
      <c r="A324" s="414" t="s">
        <v>842</v>
      </c>
      <c r="B324" s="418" t="s">
        <v>265</v>
      </c>
      <c r="C324" s="142">
        <f>IFERROR(VLOOKUP($A324,'5.งบทดลอง รพ.'!$A$2:$C$501,3,0),0)</f>
        <v>720000</v>
      </c>
      <c r="D324" s="110"/>
      <c r="E324" s="82" t="s">
        <v>922</v>
      </c>
      <c r="F324" s="82" t="s">
        <v>29</v>
      </c>
      <c r="G324" s="419"/>
      <c r="H324" s="432"/>
      <c r="I324" s="429"/>
    </row>
    <row r="325" spans="1:9" s="214" customFormat="1" ht="21" hidden="1" x14ac:dyDescent="0.35">
      <c r="A325" s="414" t="s">
        <v>843</v>
      </c>
      <c r="B325" s="418" t="s">
        <v>266</v>
      </c>
      <c r="C325" s="142">
        <f>IFERROR(VLOOKUP($A325,'5.งบทดลอง รพ.'!$A$2:$C$501,3,0),0)</f>
        <v>120000</v>
      </c>
      <c r="D325" s="110"/>
      <c r="E325" s="82" t="s">
        <v>922</v>
      </c>
      <c r="F325" s="82" t="s">
        <v>29</v>
      </c>
      <c r="G325" s="419"/>
      <c r="H325" s="432"/>
      <c r="I325" s="429"/>
    </row>
    <row r="326" spans="1:9" s="214" customFormat="1" ht="21" hidden="1" x14ac:dyDescent="0.35">
      <c r="A326" s="414" t="s">
        <v>844</v>
      </c>
      <c r="B326" s="418" t="s">
        <v>267</v>
      </c>
      <c r="C326" s="142">
        <f>IFERROR(VLOOKUP($A326,'5.งบทดลอง รพ.'!$A$2:$C$501,3,0),0)</f>
        <v>180000</v>
      </c>
      <c r="D326" s="110"/>
      <c r="E326" s="82" t="s">
        <v>922</v>
      </c>
      <c r="F326" s="82" t="s">
        <v>29</v>
      </c>
      <c r="G326" s="419"/>
      <c r="H326" s="432"/>
      <c r="I326" s="429"/>
    </row>
    <row r="327" spans="1:9" s="214" customFormat="1" ht="21" hidden="1" x14ac:dyDescent="0.35">
      <c r="A327" s="414" t="s">
        <v>845</v>
      </c>
      <c r="B327" s="418" t="s">
        <v>846</v>
      </c>
      <c r="C327" s="142">
        <f>IFERROR(VLOOKUP($A327,'5.งบทดลอง รพ.'!$A$2:$C$501,3,0),0)</f>
        <v>0</v>
      </c>
      <c r="D327" s="110"/>
      <c r="E327" s="82" t="s">
        <v>922</v>
      </c>
      <c r="F327" s="82" t="s">
        <v>29</v>
      </c>
      <c r="G327" s="419"/>
      <c r="H327" s="432"/>
      <c r="I327" s="429"/>
    </row>
    <row r="328" spans="1:9" s="214" customFormat="1" ht="21" hidden="1" x14ac:dyDescent="0.35">
      <c r="A328" s="414" t="s">
        <v>847</v>
      </c>
      <c r="B328" s="418" t="s">
        <v>270</v>
      </c>
      <c r="C328" s="142">
        <f>IFERROR(VLOOKUP($A328,'5.งบทดลอง รพ.'!$A$2:$C$501,3,0),0)</f>
        <v>0</v>
      </c>
      <c r="D328" s="110"/>
      <c r="E328" s="82" t="s">
        <v>922</v>
      </c>
      <c r="F328" s="82" t="s">
        <v>29</v>
      </c>
      <c r="G328" s="419"/>
      <c r="H328" s="432"/>
      <c r="I328" s="429"/>
    </row>
    <row r="329" spans="1:9" s="214" customFormat="1" ht="21" hidden="1" x14ac:dyDescent="0.35">
      <c r="A329" s="414" t="s">
        <v>1177</v>
      </c>
      <c r="B329" s="418" t="s">
        <v>1178</v>
      </c>
      <c r="C329" s="142">
        <f>IFERROR(VLOOKUP($A329,'5.งบทดลอง รพ.'!$A$2:$C$501,3,0),0)</f>
        <v>15000</v>
      </c>
      <c r="D329" s="110"/>
      <c r="E329" s="82" t="s">
        <v>922</v>
      </c>
      <c r="F329" s="82" t="s">
        <v>29</v>
      </c>
      <c r="G329" s="419"/>
      <c r="H329" s="432"/>
      <c r="I329" s="429"/>
    </row>
    <row r="330" spans="1:9" s="214" customFormat="1" ht="21" hidden="1" x14ac:dyDescent="0.35">
      <c r="A330" s="414" t="s">
        <v>396</v>
      </c>
      <c r="B330" s="418" t="s">
        <v>397</v>
      </c>
      <c r="C330" s="142">
        <f>IFERROR(VLOOKUP($A330,'5.งบทดลอง รพ.'!$A$2:$C$501,3,0),0)</f>
        <v>624109.80000000005</v>
      </c>
      <c r="D330" s="110"/>
      <c r="E330" s="82" t="s">
        <v>952</v>
      </c>
      <c r="F330" s="82" t="s">
        <v>39</v>
      </c>
      <c r="G330" s="419"/>
      <c r="H330" s="432"/>
      <c r="I330" s="429"/>
    </row>
    <row r="331" spans="1:9" s="214" customFormat="1" ht="21" hidden="1" x14ac:dyDescent="0.35">
      <c r="A331" s="414" t="s">
        <v>398</v>
      </c>
      <c r="B331" s="418" t="s">
        <v>399</v>
      </c>
      <c r="C331" s="142">
        <f>IFERROR(VLOOKUP($A331,'5.งบทดลอง รพ.'!$A$2:$C$501,3,0),0)</f>
        <v>0</v>
      </c>
      <c r="D331" s="110"/>
      <c r="E331" s="82" t="s">
        <v>952</v>
      </c>
      <c r="F331" s="82" t="s">
        <v>39</v>
      </c>
      <c r="G331" s="419"/>
      <c r="H331" s="432"/>
      <c r="I331" s="429"/>
    </row>
    <row r="332" spans="1:9" s="214" customFormat="1" ht="21" hidden="1" x14ac:dyDescent="0.35">
      <c r="A332" s="414" t="s">
        <v>400</v>
      </c>
      <c r="B332" s="418" t="s">
        <v>401</v>
      </c>
      <c r="C332" s="142">
        <f>IFERROR(VLOOKUP($A332,'5.งบทดลอง รพ.'!$A$2:$C$501,3,0),0)</f>
        <v>747773.06</v>
      </c>
      <c r="D332" s="110"/>
      <c r="E332" s="82" t="s">
        <v>952</v>
      </c>
      <c r="F332" s="82" t="s">
        <v>39</v>
      </c>
      <c r="G332" s="419"/>
      <c r="H332" s="432"/>
      <c r="I332" s="429"/>
    </row>
    <row r="333" spans="1:9" s="214" customFormat="1" ht="21" hidden="1" x14ac:dyDescent="0.35">
      <c r="A333" s="414" t="s">
        <v>402</v>
      </c>
      <c r="B333" s="418" t="s">
        <v>403</v>
      </c>
      <c r="C333" s="142">
        <f>IFERROR(VLOOKUP($A333,'5.งบทดลอง รพ.'!$A$2:$C$501,3,0),0)</f>
        <v>0</v>
      </c>
      <c r="D333" s="110"/>
      <c r="E333" s="82" t="s">
        <v>952</v>
      </c>
      <c r="F333" s="82" t="s">
        <v>39</v>
      </c>
      <c r="G333" s="419"/>
      <c r="H333" s="432"/>
      <c r="I333" s="429"/>
    </row>
    <row r="334" spans="1:9" s="214" customFormat="1" ht="21" hidden="1" x14ac:dyDescent="0.35">
      <c r="A334" s="414" t="s">
        <v>404</v>
      </c>
      <c r="B334" s="418" t="s">
        <v>405</v>
      </c>
      <c r="C334" s="142">
        <f>IFERROR(VLOOKUP($A334,'5.งบทดลอง รพ.'!$A$2:$C$501,3,0),0)</f>
        <v>0</v>
      </c>
      <c r="D334" s="110"/>
      <c r="E334" s="82" t="s">
        <v>952</v>
      </c>
      <c r="F334" s="82" t="s">
        <v>39</v>
      </c>
      <c r="G334" s="419"/>
      <c r="H334" s="432"/>
      <c r="I334" s="429"/>
    </row>
    <row r="335" spans="1:9" s="214" customFormat="1" ht="21" hidden="1" x14ac:dyDescent="0.35">
      <c r="A335" s="414" t="s">
        <v>406</v>
      </c>
      <c r="B335" s="418" t="s">
        <v>407</v>
      </c>
      <c r="C335" s="142">
        <f>IFERROR(VLOOKUP($A335,'5.งบทดลอง รพ.'!$A$2:$C$501,3,0),0)</f>
        <v>0</v>
      </c>
      <c r="D335" s="110"/>
      <c r="E335" s="82" t="s">
        <v>952</v>
      </c>
      <c r="F335" s="82" t="s">
        <v>39</v>
      </c>
      <c r="G335" s="419"/>
      <c r="H335" s="432"/>
      <c r="I335" s="429"/>
    </row>
    <row r="336" spans="1:9" s="214" customFormat="1" ht="21" hidden="1" x14ac:dyDescent="0.35">
      <c r="A336" s="414" t="s">
        <v>408</v>
      </c>
      <c r="B336" s="418" t="s">
        <v>409</v>
      </c>
      <c r="C336" s="142">
        <f>IFERROR(VLOOKUP($A336,'5.งบทดลอง รพ.'!$A$2:$C$501,3,0),0)</f>
        <v>0</v>
      </c>
      <c r="D336" s="110"/>
      <c r="E336" s="82" t="s">
        <v>952</v>
      </c>
      <c r="F336" s="82" t="s">
        <v>39</v>
      </c>
      <c r="G336" s="419"/>
      <c r="H336" s="432"/>
      <c r="I336" s="429"/>
    </row>
    <row r="337" spans="1:9" s="214" customFormat="1" ht="21" hidden="1" x14ac:dyDescent="0.35">
      <c r="A337" s="414" t="s">
        <v>410</v>
      </c>
      <c r="B337" s="418" t="s">
        <v>411</v>
      </c>
      <c r="C337" s="142">
        <f>IFERROR(VLOOKUP($A337,'5.งบทดลอง รพ.'!$A$2:$C$501,3,0),0)</f>
        <v>0</v>
      </c>
      <c r="D337" s="110"/>
      <c r="E337" s="82" t="s">
        <v>952</v>
      </c>
      <c r="F337" s="82" t="s">
        <v>39</v>
      </c>
      <c r="G337" s="419"/>
      <c r="H337" s="432"/>
      <c r="I337" s="429"/>
    </row>
    <row r="338" spans="1:9" s="214" customFormat="1" ht="21" hidden="1" x14ac:dyDescent="0.35">
      <c r="A338" s="414" t="s">
        <v>412</v>
      </c>
      <c r="B338" s="418" t="s">
        <v>413</v>
      </c>
      <c r="C338" s="142">
        <f>IFERROR(VLOOKUP($A338,'5.งบทดลอง รพ.'!$A$2:$C$501,3,0),0)</f>
        <v>0</v>
      </c>
      <c r="D338" s="110"/>
      <c r="E338" s="82" t="s">
        <v>952</v>
      </c>
      <c r="F338" s="82" t="s">
        <v>39</v>
      </c>
      <c r="G338" s="419"/>
      <c r="H338" s="432"/>
      <c r="I338" s="429"/>
    </row>
    <row r="339" spans="1:9" s="214" customFormat="1" ht="21" hidden="1" x14ac:dyDescent="0.35">
      <c r="A339" s="414" t="s">
        <v>414</v>
      </c>
      <c r="B339" s="418" t="s">
        <v>415</v>
      </c>
      <c r="C339" s="142">
        <f>IFERROR(VLOOKUP($A339,'5.งบทดลอง รพ.'!$A$2:$C$501,3,0),0)</f>
        <v>0</v>
      </c>
      <c r="D339" s="110"/>
      <c r="E339" s="82" t="s">
        <v>954</v>
      </c>
      <c r="F339" s="82" t="s">
        <v>39</v>
      </c>
      <c r="G339" s="419"/>
      <c r="H339" s="432"/>
      <c r="I339" s="429"/>
    </row>
    <row r="340" spans="1:9" s="214" customFormat="1" ht="21" hidden="1" x14ac:dyDescent="0.35">
      <c r="A340" s="414" t="s">
        <v>416</v>
      </c>
      <c r="B340" s="418" t="s">
        <v>417</v>
      </c>
      <c r="C340" s="142">
        <f>IFERROR(VLOOKUP($A340,'5.งบทดลอง รพ.'!$A$2:$C$501,3,0),0)</f>
        <v>243012.96</v>
      </c>
      <c r="D340" s="110"/>
      <c r="E340" s="82" t="s">
        <v>954</v>
      </c>
      <c r="F340" s="82" t="s">
        <v>39</v>
      </c>
      <c r="G340" s="419"/>
      <c r="H340" s="432"/>
      <c r="I340" s="429"/>
    </row>
    <row r="341" spans="1:9" s="214" customFormat="1" ht="21" hidden="1" x14ac:dyDescent="0.35">
      <c r="A341" s="414" t="s">
        <v>418</v>
      </c>
      <c r="B341" s="418" t="s">
        <v>419</v>
      </c>
      <c r="C341" s="142">
        <f>IFERROR(VLOOKUP($A341,'5.งบทดลอง รพ.'!$A$2:$C$501,3,0),0)</f>
        <v>0</v>
      </c>
      <c r="D341" s="110"/>
      <c r="E341" s="82" t="s">
        <v>954</v>
      </c>
      <c r="F341" s="82" t="s">
        <v>39</v>
      </c>
      <c r="G341" s="419"/>
      <c r="H341" s="432"/>
      <c r="I341" s="429"/>
    </row>
    <row r="342" spans="1:9" s="214" customFormat="1" ht="21" hidden="1" x14ac:dyDescent="0.35">
      <c r="A342" s="414" t="s">
        <v>420</v>
      </c>
      <c r="B342" s="418" t="s">
        <v>421</v>
      </c>
      <c r="C342" s="142">
        <f>IFERROR(VLOOKUP($A342,'5.งบทดลอง รพ.'!$A$2:$C$501,3,0),0)</f>
        <v>0</v>
      </c>
      <c r="D342" s="110"/>
      <c r="E342" s="82" t="s">
        <v>954</v>
      </c>
      <c r="F342" s="82" t="s">
        <v>39</v>
      </c>
      <c r="G342" s="419"/>
      <c r="H342" s="432"/>
      <c r="I342" s="429"/>
    </row>
    <row r="343" spans="1:9" s="214" customFormat="1" ht="21" hidden="1" x14ac:dyDescent="0.35">
      <c r="A343" s="414" t="s">
        <v>422</v>
      </c>
      <c r="B343" s="418" t="s">
        <v>423</v>
      </c>
      <c r="C343" s="142">
        <f>IFERROR(VLOOKUP($A343,'5.งบทดลอง รพ.'!$A$2:$C$501,3,0),0)</f>
        <v>0</v>
      </c>
      <c r="D343" s="110"/>
      <c r="E343" s="82" t="s">
        <v>954</v>
      </c>
      <c r="F343" s="82" t="s">
        <v>39</v>
      </c>
      <c r="G343" s="419"/>
      <c r="H343" s="432"/>
      <c r="I343" s="429"/>
    </row>
    <row r="344" spans="1:9" s="214" customFormat="1" ht="21" hidden="1" x14ac:dyDescent="0.35">
      <c r="A344" s="414" t="s">
        <v>424</v>
      </c>
      <c r="B344" s="418" t="s">
        <v>425</v>
      </c>
      <c r="C344" s="142">
        <f>IFERROR(VLOOKUP($A344,'5.งบทดลอง รพ.'!$A$2:$C$501,3,0),0)</f>
        <v>0</v>
      </c>
      <c r="D344" s="241"/>
      <c r="E344" s="82" t="s">
        <v>954</v>
      </c>
      <c r="F344" s="82" t="s">
        <v>39</v>
      </c>
      <c r="G344" s="419"/>
      <c r="H344" s="432"/>
      <c r="I344" s="429"/>
    </row>
    <row r="345" spans="1:9" s="214" customFormat="1" ht="21" hidden="1" x14ac:dyDescent="0.35">
      <c r="A345" s="414" t="s">
        <v>426</v>
      </c>
      <c r="B345" s="418" t="s">
        <v>427</v>
      </c>
      <c r="C345" s="142">
        <f>IFERROR(VLOOKUP($A345,'5.งบทดลอง รพ.'!$A$2:$C$501,3,0),0)</f>
        <v>7399.8</v>
      </c>
      <c r="D345" s="241"/>
      <c r="E345" s="82" t="s">
        <v>954</v>
      </c>
      <c r="F345" s="82" t="s">
        <v>39</v>
      </c>
      <c r="G345" s="419"/>
      <c r="H345" s="432"/>
      <c r="I345" s="429"/>
    </row>
    <row r="346" spans="1:9" s="214" customFormat="1" ht="21" hidden="1" x14ac:dyDescent="0.35">
      <c r="A346" s="414" t="s">
        <v>428</v>
      </c>
      <c r="B346" s="418" t="s">
        <v>429</v>
      </c>
      <c r="C346" s="142">
        <f>IFERROR(VLOOKUP($A346,'5.งบทดลอง รพ.'!$A$2:$C$501,3,0),0)</f>
        <v>0</v>
      </c>
      <c r="D346" s="241"/>
      <c r="E346" s="82" t="s">
        <v>954</v>
      </c>
      <c r="F346" s="82" t="s">
        <v>39</v>
      </c>
      <c r="G346" s="419"/>
      <c r="H346" s="432"/>
      <c r="I346" s="429"/>
    </row>
    <row r="347" spans="1:9" s="214" customFormat="1" ht="21" hidden="1" x14ac:dyDescent="0.35">
      <c r="A347" s="414" t="s">
        <v>848</v>
      </c>
      <c r="B347" s="418" t="s">
        <v>849</v>
      </c>
      <c r="C347" s="142">
        <f>IFERROR(VLOOKUP($A347,'5.งบทดลอง รพ.'!$A$2:$C$501,3,0),0)</f>
        <v>0</v>
      </c>
      <c r="D347" s="241"/>
      <c r="E347" s="82" t="s">
        <v>954</v>
      </c>
      <c r="F347" s="82" t="s">
        <v>39</v>
      </c>
      <c r="G347" s="419"/>
      <c r="H347" s="432"/>
      <c r="I347" s="429"/>
    </row>
    <row r="348" spans="1:9" s="214" customFormat="1" ht="21" hidden="1" x14ac:dyDescent="0.35">
      <c r="A348" s="414" t="s">
        <v>430</v>
      </c>
      <c r="B348" s="418" t="s">
        <v>431</v>
      </c>
      <c r="C348" s="142">
        <f>IFERROR(VLOOKUP($A348,'5.งบทดลอง รพ.'!$A$2:$C$501,3,0),0)</f>
        <v>0</v>
      </c>
      <c r="D348" s="241"/>
      <c r="E348" s="82" t="s">
        <v>954</v>
      </c>
      <c r="F348" s="82" t="s">
        <v>39</v>
      </c>
      <c r="G348" s="419"/>
      <c r="H348" s="432"/>
      <c r="I348" s="429"/>
    </row>
    <row r="349" spans="1:9" s="214" customFormat="1" ht="21" hidden="1" x14ac:dyDescent="0.35">
      <c r="A349" s="414" t="s">
        <v>850</v>
      </c>
      <c r="B349" s="418" t="s">
        <v>851</v>
      </c>
      <c r="C349" s="142">
        <f>IFERROR(VLOOKUP($A349,'5.งบทดลอง รพ.'!$A$2:$C$501,3,0),0)</f>
        <v>0</v>
      </c>
      <c r="D349" s="241"/>
      <c r="E349" s="82" t="s">
        <v>954</v>
      </c>
      <c r="F349" s="82" t="s">
        <v>39</v>
      </c>
      <c r="G349" s="419"/>
      <c r="H349" s="432"/>
      <c r="I349" s="429"/>
    </row>
    <row r="350" spans="1:9" s="214" customFormat="1" ht="21" hidden="1" x14ac:dyDescent="0.35">
      <c r="A350" s="414" t="s">
        <v>852</v>
      </c>
      <c r="B350" s="418" t="s">
        <v>853</v>
      </c>
      <c r="C350" s="142">
        <f>IFERROR(VLOOKUP($A350,'5.งบทดลอง รพ.'!$A$2:$C$501,3,0),0)</f>
        <v>0</v>
      </c>
      <c r="D350" s="241"/>
      <c r="E350" s="82" t="s">
        <v>954</v>
      </c>
      <c r="F350" s="82" t="s">
        <v>39</v>
      </c>
      <c r="G350" s="419"/>
      <c r="H350" s="432"/>
      <c r="I350" s="429"/>
    </row>
    <row r="351" spans="1:9" s="214" customFormat="1" ht="21" hidden="1" x14ac:dyDescent="0.35">
      <c r="A351" s="414" t="s">
        <v>854</v>
      </c>
      <c r="B351" s="418" t="s">
        <v>855</v>
      </c>
      <c r="C351" s="142">
        <f>IFERROR(VLOOKUP($A351,'5.งบทดลอง รพ.'!$A$2:$C$501,3,0),0)</f>
        <v>0</v>
      </c>
      <c r="D351" s="241"/>
      <c r="E351" s="82" t="s">
        <v>954</v>
      </c>
      <c r="F351" s="82" t="s">
        <v>39</v>
      </c>
      <c r="G351" s="419"/>
      <c r="H351" s="432"/>
      <c r="I351" s="429"/>
    </row>
    <row r="352" spans="1:9" s="214" customFormat="1" ht="21" hidden="1" x14ac:dyDescent="0.35">
      <c r="A352" s="414" t="s">
        <v>432</v>
      </c>
      <c r="B352" s="418" t="s">
        <v>433</v>
      </c>
      <c r="C352" s="142">
        <f>IFERROR(VLOOKUP($A352,'5.งบทดลอง รพ.'!$A$2:$C$501,3,0),0)</f>
        <v>0</v>
      </c>
      <c r="D352" s="241"/>
      <c r="E352" s="82" t="s">
        <v>954</v>
      </c>
      <c r="F352" s="82" t="s">
        <v>39</v>
      </c>
      <c r="G352" s="419"/>
      <c r="H352" s="432"/>
      <c r="I352" s="429"/>
    </row>
    <row r="353" spans="1:9" s="214" customFormat="1" ht="21" hidden="1" x14ac:dyDescent="0.35">
      <c r="A353" s="414" t="s">
        <v>434</v>
      </c>
      <c r="B353" s="418" t="s">
        <v>435</v>
      </c>
      <c r="C353" s="142">
        <f>IFERROR(VLOOKUP($A353,'5.งบทดลอง รพ.'!$A$2:$C$501,3,0),0)</f>
        <v>0</v>
      </c>
      <c r="D353" s="241"/>
      <c r="E353" s="82" t="s">
        <v>956</v>
      </c>
      <c r="F353" s="82" t="s">
        <v>39</v>
      </c>
      <c r="G353" s="419"/>
      <c r="H353" s="432"/>
      <c r="I353" s="429"/>
    </row>
    <row r="354" spans="1:9" s="214" customFormat="1" ht="21" hidden="1" x14ac:dyDescent="0.35">
      <c r="A354" s="414" t="s">
        <v>436</v>
      </c>
      <c r="B354" s="418" t="s">
        <v>437</v>
      </c>
      <c r="C354" s="142">
        <f>IFERROR(VLOOKUP($A354,'5.งบทดลอง รพ.'!$A$2:$C$501,3,0),0)</f>
        <v>0</v>
      </c>
      <c r="D354" s="241"/>
      <c r="E354" s="82" t="s">
        <v>956</v>
      </c>
      <c r="F354" s="82" t="s">
        <v>39</v>
      </c>
      <c r="G354" s="419"/>
      <c r="H354" s="432"/>
      <c r="I354" s="429"/>
    </row>
    <row r="355" spans="1:9" s="214" customFormat="1" ht="21" hidden="1" x14ac:dyDescent="0.35">
      <c r="A355" s="414" t="s">
        <v>438</v>
      </c>
      <c r="B355" s="418" t="s">
        <v>439</v>
      </c>
      <c r="C355" s="142">
        <f>IFERROR(VLOOKUP($A355,'5.งบทดลอง รพ.'!$A$2:$C$501,3,0),0)</f>
        <v>0</v>
      </c>
      <c r="D355" s="241"/>
      <c r="E355" s="82" t="s">
        <v>952</v>
      </c>
      <c r="F355" s="82" t="s">
        <v>39</v>
      </c>
      <c r="G355" s="419"/>
      <c r="H355" s="432"/>
      <c r="I355" s="429"/>
    </row>
    <row r="356" spans="1:9" s="214" customFormat="1" ht="21" hidden="1" x14ac:dyDescent="0.35">
      <c r="A356" s="414" t="s">
        <v>440</v>
      </c>
      <c r="B356" s="418" t="s">
        <v>441</v>
      </c>
      <c r="C356" s="142">
        <f>IFERROR(VLOOKUP($A356,'5.งบทดลอง รพ.'!$A$2:$C$501,3,0),0)</f>
        <v>92147.19</v>
      </c>
      <c r="D356" s="241"/>
      <c r="E356" s="82" t="s">
        <v>952</v>
      </c>
      <c r="F356" s="82" t="s">
        <v>39</v>
      </c>
      <c r="G356" s="419"/>
      <c r="H356" s="432"/>
      <c r="I356" s="429"/>
    </row>
    <row r="357" spans="1:9" s="214" customFormat="1" ht="21" hidden="1" x14ac:dyDescent="0.35">
      <c r="A357" s="414" t="s">
        <v>442</v>
      </c>
      <c r="B357" s="418" t="s">
        <v>443</v>
      </c>
      <c r="C357" s="142">
        <f>IFERROR(VLOOKUP($A357,'5.งบทดลอง รพ.'!$A$2:$C$501,3,0),0)</f>
        <v>0</v>
      </c>
      <c r="D357" s="241"/>
      <c r="E357" s="82" t="s">
        <v>952</v>
      </c>
      <c r="F357" s="82" t="s">
        <v>39</v>
      </c>
      <c r="G357" s="419"/>
      <c r="H357" s="432"/>
      <c r="I357" s="429"/>
    </row>
    <row r="358" spans="1:9" s="214" customFormat="1" ht="21" hidden="1" x14ac:dyDescent="0.35">
      <c r="A358" s="414" t="s">
        <v>444</v>
      </c>
      <c r="B358" s="418" t="s">
        <v>445</v>
      </c>
      <c r="C358" s="142">
        <f>IFERROR(VLOOKUP($A358,'5.งบทดลอง รพ.'!$A$2:$C$501,3,0),0)</f>
        <v>188647.48</v>
      </c>
      <c r="D358" s="241"/>
      <c r="E358" s="82" t="s">
        <v>952</v>
      </c>
      <c r="F358" s="82" t="s">
        <v>39</v>
      </c>
      <c r="G358" s="419"/>
      <c r="H358" s="432"/>
      <c r="I358" s="429"/>
    </row>
    <row r="359" spans="1:9" s="214" customFormat="1" ht="21" hidden="1" x14ac:dyDescent="0.35">
      <c r="A359" s="414" t="s">
        <v>446</v>
      </c>
      <c r="B359" s="418" t="s">
        <v>447</v>
      </c>
      <c r="C359" s="142">
        <f>IFERROR(VLOOKUP($A359,'5.งบทดลอง รพ.'!$A$2:$C$501,3,0),0)</f>
        <v>396528.42</v>
      </c>
      <c r="D359" s="241"/>
      <c r="E359" s="82" t="s">
        <v>952</v>
      </c>
      <c r="F359" s="82" t="s">
        <v>39</v>
      </c>
      <c r="G359" s="419"/>
      <c r="H359" s="432"/>
      <c r="I359" s="429"/>
    </row>
    <row r="360" spans="1:9" s="214" customFormat="1" ht="21" hidden="1" x14ac:dyDescent="0.35">
      <c r="A360" s="414" t="s">
        <v>448</v>
      </c>
      <c r="B360" s="418" t="s">
        <v>449</v>
      </c>
      <c r="C360" s="142">
        <f>IFERROR(VLOOKUP($A360,'5.งบทดลอง รพ.'!$A$2:$C$501,3,0),0)</f>
        <v>0</v>
      </c>
      <c r="D360" s="241"/>
      <c r="E360" s="82" t="s">
        <v>952</v>
      </c>
      <c r="F360" s="82" t="s">
        <v>39</v>
      </c>
      <c r="G360" s="419"/>
      <c r="H360" s="432"/>
      <c r="I360" s="429"/>
    </row>
    <row r="361" spans="1:9" s="214" customFormat="1" ht="21" hidden="1" x14ac:dyDescent="0.35">
      <c r="A361" s="414" t="s">
        <v>450</v>
      </c>
      <c r="B361" s="418" t="s">
        <v>451</v>
      </c>
      <c r="C361" s="142">
        <f>IFERROR(VLOOKUP($A361,'5.งบทดลอง รพ.'!$A$2:$C$501,3,0),0)</f>
        <v>0</v>
      </c>
      <c r="D361" s="241"/>
      <c r="E361" s="82" t="s">
        <v>952</v>
      </c>
      <c r="F361" s="82" t="s">
        <v>39</v>
      </c>
      <c r="G361" s="419"/>
      <c r="H361" s="432"/>
      <c r="I361" s="429"/>
    </row>
    <row r="362" spans="1:9" s="214" customFormat="1" ht="21" hidden="1" x14ac:dyDescent="0.35">
      <c r="A362" s="414" t="s">
        <v>452</v>
      </c>
      <c r="B362" s="418" t="s">
        <v>453</v>
      </c>
      <c r="C362" s="142">
        <f>IFERROR(VLOOKUP($A362,'5.งบทดลอง รพ.'!$A$2:$C$501,3,0),0)</f>
        <v>0</v>
      </c>
      <c r="D362" s="241"/>
      <c r="E362" s="82" t="s">
        <v>952</v>
      </c>
      <c r="F362" s="82" t="s">
        <v>39</v>
      </c>
      <c r="G362" s="419"/>
      <c r="H362" s="432"/>
      <c r="I362" s="429"/>
    </row>
    <row r="363" spans="1:9" s="214" customFormat="1" ht="21" hidden="1" x14ac:dyDescent="0.35">
      <c r="A363" s="414" t="s">
        <v>454</v>
      </c>
      <c r="B363" s="418" t="s">
        <v>455</v>
      </c>
      <c r="C363" s="142">
        <f>IFERROR(VLOOKUP($A363,'5.งบทดลอง รพ.'!$A$2:$C$501,3,0),0)</f>
        <v>0</v>
      </c>
      <c r="D363" s="241"/>
      <c r="E363" s="82" t="s">
        <v>952</v>
      </c>
      <c r="F363" s="82" t="s">
        <v>39</v>
      </c>
      <c r="G363" s="419"/>
      <c r="H363" s="432"/>
      <c r="I363" s="429"/>
    </row>
    <row r="364" spans="1:9" s="214" customFormat="1" ht="21" hidden="1" x14ac:dyDescent="0.35">
      <c r="A364" s="414" t="s">
        <v>456</v>
      </c>
      <c r="B364" s="418" t="s">
        <v>457</v>
      </c>
      <c r="C364" s="142">
        <f>IFERROR(VLOOKUP($A364,'5.งบทดลอง รพ.'!$A$2:$C$501,3,0),0)</f>
        <v>0</v>
      </c>
      <c r="D364" s="241"/>
      <c r="E364" s="82" t="s">
        <v>952</v>
      </c>
      <c r="F364" s="82" t="s">
        <v>39</v>
      </c>
      <c r="G364" s="419"/>
      <c r="H364" s="432"/>
      <c r="I364" s="429"/>
    </row>
    <row r="365" spans="1:9" s="214" customFormat="1" ht="21" hidden="1" x14ac:dyDescent="0.35">
      <c r="A365" s="414" t="s">
        <v>458</v>
      </c>
      <c r="B365" s="418" t="s">
        <v>459</v>
      </c>
      <c r="C365" s="142">
        <f>IFERROR(VLOOKUP($A365,'5.งบทดลอง รพ.'!$A$2:$C$501,3,0),0)</f>
        <v>278243.74</v>
      </c>
      <c r="D365" s="241"/>
      <c r="E365" s="82" t="s">
        <v>954</v>
      </c>
      <c r="F365" s="82" t="s">
        <v>39</v>
      </c>
      <c r="G365" s="419"/>
      <c r="H365" s="432"/>
      <c r="I365" s="429"/>
    </row>
    <row r="366" spans="1:9" s="214" customFormat="1" ht="21" hidden="1" x14ac:dyDescent="0.35">
      <c r="A366" s="414" t="s">
        <v>460</v>
      </c>
      <c r="B366" s="418" t="s">
        <v>461</v>
      </c>
      <c r="C366" s="142">
        <f>IFERROR(VLOOKUP($A366,'5.งบทดลอง รพ.'!$A$2:$C$501,3,0),0)</f>
        <v>52589.52</v>
      </c>
      <c r="D366" s="241"/>
      <c r="E366" s="82" t="s">
        <v>954</v>
      </c>
      <c r="F366" s="82" t="s">
        <v>39</v>
      </c>
      <c r="G366" s="419"/>
      <c r="H366" s="432"/>
      <c r="I366" s="429"/>
    </row>
    <row r="367" spans="1:9" s="214" customFormat="1" ht="21" hidden="1" x14ac:dyDescent="0.35">
      <c r="A367" s="414" t="s">
        <v>462</v>
      </c>
      <c r="B367" s="418" t="s">
        <v>463</v>
      </c>
      <c r="C367" s="142">
        <f>IFERROR(VLOOKUP($A367,'5.งบทดลอง รพ.'!$A$2:$C$501,3,0),0)</f>
        <v>149528.41</v>
      </c>
      <c r="D367" s="241"/>
      <c r="E367" s="82" t="s">
        <v>954</v>
      </c>
      <c r="F367" s="82" t="s">
        <v>39</v>
      </c>
      <c r="G367" s="419"/>
      <c r="H367" s="432"/>
      <c r="I367" s="429"/>
    </row>
    <row r="368" spans="1:9" s="214" customFormat="1" ht="21" hidden="1" x14ac:dyDescent="0.35">
      <c r="A368" s="414" t="s">
        <v>464</v>
      </c>
      <c r="B368" s="418" t="s">
        <v>465</v>
      </c>
      <c r="C368" s="142">
        <f>IFERROR(VLOOKUP($A368,'5.งบทดลอง รพ.'!$A$2:$C$501,3,0),0)</f>
        <v>157605</v>
      </c>
      <c r="D368" s="241"/>
      <c r="E368" s="82" t="s">
        <v>954</v>
      </c>
      <c r="F368" s="82" t="s">
        <v>39</v>
      </c>
      <c r="G368" s="419"/>
      <c r="H368" s="432"/>
      <c r="I368" s="429"/>
    </row>
    <row r="369" spans="1:9" s="214" customFormat="1" ht="21" hidden="1" x14ac:dyDescent="0.35">
      <c r="A369" s="414" t="s">
        <v>466</v>
      </c>
      <c r="B369" s="418" t="s">
        <v>467</v>
      </c>
      <c r="C369" s="142">
        <f>IFERROR(VLOOKUP($A369,'5.งบทดลอง รพ.'!$A$2:$C$501,3,0),0)</f>
        <v>0</v>
      </c>
      <c r="D369" s="241"/>
      <c r="E369" s="82" t="s">
        <v>954</v>
      </c>
      <c r="F369" s="82" t="s">
        <v>39</v>
      </c>
      <c r="G369" s="419"/>
      <c r="H369" s="432"/>
      <c r="I369" s="429"/>
    </row>
    <row r="370" spans="1:9" s="214" customFormat="1" ht="21" hidden="1" x14ac:dyDescent="0.35">
      <c r="A370" s="414" t="s">
        <v>468</v>
      </c>
      <c r="B370" s="418" t="s">
        <v>469</v>
      </c>
      <c r="C370" s="142">
        <f>IFERROR(VLOOKUP($A370,'5.งบทดลอง รพ.'!$A$2:$C$501,3,0),0)</f>
        <v>0</v>
      </c>
      <c r="D370" s="241"/>
      <c r="E370" s="82" t="s">
        <v>954</v>
      </c>
      <c r="F370" s="82" t="s">
        <v>39</v>
      </c>
      <c r="G370" s="419"/>
      <c r="H370" s="432"/>
      <c r="I370" s="429"/>
    </row>
    <row r="371" spans="1:9" s="214" customFormat="1" ht="21" hidden="1" x14ac:dyDescent="0.35">
      <c r="A371" s="414" t="s">
        <v>470</v>
      </c>
      <c r="B371" s="418" t="s">
        <v>471</v>
      </c>
      <c r="C371" s="142">
        <f>IFERROR(VLOOKUP($A371,'5.งบทดลอง รพ.'!$A$2:$C$501,3,0),0)</f>
        <v>1748425.01</v>
      </c>
      <c r="D371" s="241"/>
      <c r="E371" s="82" t="s">
        <v>954</v>
      </c>
      <c r="F371" s="82" t="s">
        <v>39</v>
      </c>
      <c r="G371" s="419"/>
      <c r="H371" s="432"/>
      <c r="I371" s="429"/>
    </row>
    <row r="372" spans="1:9" s="214" customFormat="1" ht="21" hidden="1" x14ac:dyDescent="0.35">
      <c r="A372" s="414" t="s">
        <v>472</v>
      </c>
      <c r="B372" s="418" t="s">
        <v>473</v>
      </c>
      <c r="C372" s="142">
        <f>IFERROR(VLOOKUP($A372,'5.งบทดลอง รพ.'!$A$2:$C$501,3,0),0)</f>
        <v>426557.77</v>
      </c>
      <c r="D372" s="241"/>
      <c r="E372" s="82" t="s">
        <v>954</v>
      </c>
      <c r="F372" s="82" t="s">
        <v>39</v>
      </c>
      <c r="G372" s="419"/>
      <c r="H372" s="432"/>
      <c r="I372" s="429"/>
    </row>
    <row r="373" spans="1:9" s="214" customFormat="1" ht="21" hidden="1" x14ac:dyDescent="0.35">
      <c r="A373" s="414" t="s">
        <v>474</v>
      </c>
      <c r="B373" s="418" t="s">
        <v>475</v>
      </c>
      <c r="C373" s="142">
        <f>IFERROR(VLOOKUP($A373,'5.งบทดลอง รพ.'!$A$2:$C$501,3,0),0)</f>
        <v>32809.19</v>
      </c>
      <c r="D373" s="241"/>
      <c r="E373" s="82" t="s">
        <v>954</v>
      </c>
      <c r="F373" s="82" t="s">
        <v>39</v>
      </c>
      <c r="G373" s="419"/>
      <c r="H373" s="432"/>
      <c r="I373" s="429"/>
    </row>
    <row r="374" spans="1:9" s="214" customFormat="1" ht="21" hidden="1" x14ac:dyDescent="0.35">
      <c r="A374" s="414" t="s">
        <v>476</v>
      </c>
      <c r="B374" s="418" t="s">
        <v>477</v>
      </c>
      <c r="C374" s="142">
        <f>IFERROR(VLOOKUP($A374,'5.งบทดลอง รพ.'!$A$2:$C$501,3,0),0)</f>
        <v>1883</v>
      </c>
      <c r="D374" s="241"/>
      <c r="E374" s="82" t="s">
        <v>954</v>
      </c>
      <c r="F374" s="82" t="s">
        <v>39</v>
      </c>
      <c r="G374" s="419"/>
      <c r="H374" s="432"/>
      <c r="I374" s="429"/>
    </row>
    <row r="375" spans="1:9" s="214" customFormat="1" ht="21" hidden="1" x14ac:dyDescent="0.35">
      <c r="A375" s="414" t="s">
        <v>478</v>
      </c>
      <c r="B375" s="418" t="s">
        <v>479</v>
      </c>
      <c r="C375" s="142">
        <f>IFERROR(VLOOKUP($A375,'5.งบทดลอง รพ.'!$A$2:$C$501,3,0),0)</f>
        <v>32999.67</v>
      </c>
      <c r="D375" s="241"/>
      <c r="E375" s="82" t="s">
        <v>956</v>
      </c>
      <c r="F375" s="82" t="s">
        <v>39</v>
      </c>
      <c r="G375" s="419"/>
      <c r="H375" s="432"/>
      <c r="I375" s="429"/>
    </row>
    <row r="376" spans="1:9" s="214" customFormat="1" ht="21" hidden="1" x14ac:dyDescent="0.35">
      <c r="A376" s="414" t="s">
        <v>480</v>
      </c>
      <c r="B376" s="418" t="s">
        <v>481</v>
      </c>
      <c r="C376" s="142">
        <f>IFERROR(VLOOKUP($A376,'5.งบทดลอง รพ.'!$A$2:$C$501,3,0),0)</f>
        <v>0</v>
      </c>
      <c r="D376" s="241"/>
      <c r="E376" s="82" t="s">
        <v>956</v>
      </c>
      <c r="F376" s="82" t="s">
        <v>39</v>
      </c>
      <c r="G376" s="419"/>
      <c r="H376" s="432"/>
      <c r="I376" s="429"/>
    </row>
    <row r="377" spans="1:9" s="214" customFormat="1" ht="21" hidden="1" x14ac:dyDescent="0.35">
      <c r="A377" s="414" t="s">
        <v>482</v>
      </c>
      <c r="B377" s="418" t="s">
        <v>483</v>
      </c>
      <c r="C377" s="142">
        <f>IFERROR(VLOOKUP($A377,'5.งบทดลอง รพ.'!$A$2:$C$501,3,0),0)</f>
        <v>0</v>
      </c>
      <c r="D377" s="241"/>
      <c r="E377" s="82" t="s">
        <v>952</v>
      </c>
      <c r="F377" s="82" t="s">
        <v>39</v>
      </c>
      <c r="G377" s="419"/>
      <c r="H377" s="432"/>
      <c r="I377" s="429"/>
    </row>
    <row r="378" spans="1:9" s="214" customFormat="1" ht="21" hidden="1" x14ac:dyDescent="0.35">
      <c r="A378" s="414" t="s">
        <v>484</v>
      </c>
      <c r="B378" s="418" t="s">
        <v>485</v>
      </c>
      <c r="C378" s="142">
        <f>IFERROR(VLOOKUP($A378,'5.งบทดลอง รพ.'!$A$2:$C$501,3,0),0)</f>
        <v>0</v>
      </c>
      <c r="D378" s="241"/>
      <c r="E378" s="82" t="s">
        <v>952</v>
      </c>
      <c r="F378" s="82" t="s">
        <v>39</v>
      </c>
      <c r="G378" s="419"/>
      <c r="H378" s="432"/>
      <c r="I378" s="429"/>
    </row>
    <row r="379" spans="1:9" s="214" customFormat="1" ht="21" hidden="1" x14ac:dyDescent="0.35">
      <c r="A379" s="422" t="s">
        <v>6244</v>
      </c>
      <c r="B379" s="423" t="s">
        <v>6243</v>
      </c>
      <c r="C379" s="142">
        <f>IFERROR(VLOOKUP($A379,'5.งบทดลอง รพ.'!$A$2:$C$501,3,0),0)</f>
        <v>0</v>
      </c>
      <c r="D379" s="241"/>
      <c r="E379" s="315" t="s">
        <v>930</v>
      </c>
      <c r="F379" s="315" t="s">
        <v>31</v>
      </c>
      <c r="G379" s="434"/>
      <c r="H379" s="432"/>
      <c r="I379" s="429"/>
    </row>
    <row r="380" spans="1:9" s="214" customFormat="1" ht="21" x14ac:dyDescent="0.35">
      <c r="A380" s="414" t="s">
        <v>501</v>
      </c>
      <c r="B380" s="418" t="s">
        <v>502</v>
      </c>
      <c r="C380" s="142">
        <f>IFERROR(VLOOKUP($A380,'5.งบทดลอง รพ.'!$A$2:$C$501,3,0),0)</f>
        <v>0</v>
      </c>
      <c r="D380" s="241"/>
      <c r="E380" s="82" t="s">
        <v>964</v>
      </c>
      <c r="F380" s="82" t="s">
        <v>41</v>
      </c>
      <c r="G380" s="419"/>
      <c r="H380" s="432"/>
      <c r="I380" s="429"/>
    </row>
    <row r="381" spans="1:9" s="214" customFormat="1" ht="21" x14ac:dyDescent="0.35">
      <c r="A381" s="414" t="s">
        <v>503</v>
      </c>
      <c r="B381" s="418" t="s">
        <v>504</v>
      </c>
      <c r="C381" s="142">
        <f>IFERROR(VLOOKUP($A381,'5.งบทดลอง รพ.'!$A$2:$C$501,3,0),0)</f>
        <v>0</v>
      </c>
      <c r="D381" s="241"/>
      <c r="E381" s="82" t="s">
        <v>964</v>
      </c>
      <c r="F381" s="82" t="s">
        <v>41</v>
      </c>
      <c r="G381" s="419"/>
      <c r="H381" s="432"/>
      <c r="I381" s="429"/>
    </row>
    <row r="382" spans="1:9" s="214" customFormat="1" ht="21" hidden="1" x14ac:dyDescent="0.35">
      <c r="A382" s="297" t="s">
        <v>856</v>
      </c>
      <c r="B382" s="240" t="s">
        <v>857</v>
      </c>
      <c r="C382" s="142">
        <f>IFERROR(VLOOKUP($A382,'5.งบทดลอง รพ.'!$A$2:$C$501,3,0),0)</f>
        <v>0</v>
      </c>
      <c r="D382" s="241"/>
      <c r="E382" s="208" t="s">
        <v>964</v>
      </c>
      <c r="F382" s="208" t="s">
        <v>1197</v>
      </c>
      <c r="G382" s="239"/>
      <c r="H382" s="432"/>
      <c r="I382" s="429"/>
    </row>
    <row r="383" spans="1:9" s="214" customFormat="1" ht="21" hidden="1" x14ac:dyDescent="0.35">
      <c r="A383" s="414" t="s">
        <v>505</v>
      </c>
      <c r="B383" s="418" t="s">
        <v>1055</v>
      </c>
      <c r="C383" s="142">
        <f>IFERROR(VLOOKUP($A383,'5.งบทดลอง รพ.'!$A$2:$C$501,3,0),0)</f>
        <v>0</v>
      </c>
      <c r="D383" s="241"/>
      <c r="E383" s="82" t="s">
        <v>966</v>
      </c>
      <c r="F383" s="82" t="s">
        <v>681</v>
      </c>
      <c r="G383" s="419"/>
      <c r="H383" s="432"/>
      <c r="I383" s="429"/>
    </row>
    <row r="384" spans="1:9" s="214" customFormat="1" ht="21" hidden="1" x14ac:dyDescent="0.35">
      <c r="A384" s="414" t="s">
        <v>506</v>
      </c>
      <c r="B384" s="418" t="s">
        <v>507</v>
      </c>
      <c r="C384" s="142">
        <f>IFERROR(VLOOKUP($A384,'5.งบทดลอง รพ.'!$A$2:$C$501,3,0),0)</f>
        <v>0</v>
      </c>
      <c r="D384" s="241"/>
      <c r="E384" s="82" t="s">
        <v>966</v>
      </c>
      <c r="F384" s="82" t="s">
        <v>681</v>
      </c>
      <c r="G384" s="419"/>
      <c r="H384" s="432"/>
      <c r="I384" s="429"/>
    </row>
    <row r="385" spans="1:9" s="214" customFormat="1" ht="21" hidden="1" x14ac:dyDescent="0.35">
      <c r="A385" s="414" t="s">
        <v>508</v>
      </c>
      <c r="B385" s="418" t="s">
        <v>509</v>
      </c>
      <c r="C385" s="142">
        <f>IFERROR(VLOOKUP($A385,'5.งบทดลอง รพ.'!$A$2:$C$501,3,0),0)</f>
        <v>0</v>
      </c>
      <c r="D385" s="241"/>
      <c r="E385" s="82" t="s">
        <v>966</v>
      </c>
      <c r="F385" s="82" t="s">
        <v>681</v>
      </c>
      <c r="G385" s="419"/>
      <c r="H385" s="432"/>
      <c r="I385" s="429"/>
    </row>
    <row r="386" spans="1:9" s="214" customFormat="1" ht="21" hidden="1" x14ac:dyDescent="0.35">
      <c r="A386" s="414" t="s">
        <v>510</v>
      </c>
      <c r="B386" s="418" t="s">
        <v>1056</v>
      </c>
      <c r="C386" s="142">
        <f>IFERROR(VLOOKUP($A386,'5.งบทดลอง รพ.'!$A$2:$C$501,3,0),0)</f>
        <v>0</v>
      </c>
      <c r="D386" s="241"/>
      <c r="E386" s="82" t="s">
        <v>966</v>
      </c>
      <c r="F386" s="82" t="s">
        <v>681</v>
      </c>
      <c r="G386" s="419"/>
      <c r="H386" s="432"/>
      <c r="I386" s="429"/>
    </row>
    <row r="387" spans="1:9" s="214" customFormat="1" ht="21" hidden="1" x14ac:dyDescent="0.35">
      <c r="A387" s="414" t="s">
        <v>511</v>
      </c>
      <c r="B387" s="418" t="s">
        <v>1057</v>
      </c>
      <c r="C387" s="142">
        <f>IFERROR(VLOOKUP($A387,'5.งบทดลอง รพ.'!$A$2:$C$501,3,0),0)</f>
        <v>0</v>
      </c>
      <c r="D387" s="241"/>
      <c r="E387" s="82" t="s">
        <v>966</v>
      </c>
      <c r="F387" s="82" t="s">
        <v>681</v>
      </c>
      <c r="G387" s="419"/>
      <c r="H387" s="432"/>
      <c r="I387" s="429"/>
    </row>
    <row r="388" spans="1:9" s="214" customFormat="1" ht="21" hidden="1" x14ac:dyDescent="0.35">
      <c r="A388" s="414" t="s">
        <v>512</v>
      </c>
      <c r="B388" s="418" t="s">
        <v>1187</v>
      </c>
      <c r="C388" s="142">
        <f>IFERROR(VLOOKUP($A388,'5.งบทดลอง รพ.'!$A$2:$C$501,3,0),0)</f>
        <v>0</v>
      </c>
      <c r="D388" s="241"/>
      <c r="E388" s="82" t="s">
        <v>966</v>
      </c>
      <c r="F388" s="82" t="s">
        <v>681</v>
      </c>
      <c r="G388" s="419"/>
      <c r="H388" s="432"/>
      <c r="I388" s="429"/>
    </row>
    <row r="389" spans="1:9" s="214" customFormat="1" ht="21" hidden="1" x14ac:dyDescent="0.35">
      <c r="A389" s="414" t="s">
        <v>513</v>
      </c>
      <c r="B389" s="418" t="s">
        <v>1058</v>
      </c>
      <c r="C389" s="142">
        <f>IFERROR(VLOOKUP($A389,'5.งบทดลอง รพ.'!$A$2:$C$501,3,0),0)</f>
        <v>0</v>
      </c>
      <c r="D389" s="241"/>
      <c r="E389" s="82" t="s">
        <v>966</v>
      </c>
      <c r="F389" s="82" t="s">
        <v>681</v>
      </c>
      <c r="G389" s="419"/>
      <c r="H389" s="432"/>
      <c r="I389" s="429"/>
    </row>
    <row r="390" spans="1:9" s="214" customFormat="1" ht="21" hidden="1" x14ac:dyDescent="0.35">
      <c r="A390" s="414" t="s">
        <v>514</v>
      </c>
      <c r="B390" s="418" t="s">
        <v>515</v>
      </c>
      <c r="C390" s="142">
        <f>IFERROR(VLOOKUP($A390,'5.งบทดลอง รพ.'!$A$2:$C$501,3,0),0)</f>
        <v>0</v>
      </c>
      <c r="D390" s="241"/>
      <c r="E390" s="82" t="s">
        <v>966</v>
      </c>
      <c r="F390" s="82" t="s">
        <v>681</v>
      </c>
      <c r="G390" s="419"/>
      <c r="H390" s="432"/>
      <c r="I390" s="429"/>
    </row>
    <row r="391" spans="1:9" s="214" customFormat="1" ht="21" hidden="1" x14ac:dyDescent="0.35">
      <c r="A391" s="414" t="s">
        <v>516</v>
      </c>
      <c r="B391" s="418" t="s">
        <v>517</v>
      </c>
      <c r="C391" s="142">
        <f>IFERROR(VLOOKUP($A391,'5.งบทดลอง รพ.'!$A$2:$C$501,3,0),0)</f>
        <v>0</v>
      </c>
      <c r="D391" s="241"/>
      <c r="E391" s="82" t="s">
        <v>966</v>
      </c>
      <c r="F391" s="82" t="s">
        <v>681</v>
      </c>
      <c r="G391" s="419"/>
      <c r="H391" s="432"/>
      <c r="I391" s="429"/>
    </row>
    <row r="392" spans="1:9" s="214" customFormat="1" ht="21" hidden="1" x14ac:dyDescent="0.35">
      <c r="A392" s="422" t="s">
        <v>6246</v>
      </c>
      <c r="B392" s="423" t="s">
        <v>6245</v>
      </c>
      <c r="C392" s="142">
        <f>IFERROR(VLOOKUP($A392,'5.งบทดลอง รพ.'!$A$2:$C$501,3,0),0)</f>
        <v>0</v>
      </c>
      <c r="D392" s="241"/>
      <c r="E392" s="315" t="s">
        <v>966</v>
      </c>
      <c r="F392" s="315" t="s">
        <v>681</v>
      </c>
      <c r="G392" s="434"/>
      <c r="H392" s="432"/>
      <c r="I392" s="429"/>
    </row>
    <row r="393" spans="1:9" s="214" customFormat="1" ht="21" hidden="1" x14ac:dyDescent="0.35">
      <c r="A393" s="414" t="s">
        <v>518</v>
      </c>
      <c r="B393" s="418" t="s">
        <v>1059</v>
      </c>
      <c r="C393" s="142">
        <f>IFERROR(VLOOKUP($A393,'5.งบทดลอง รพ.'!$A$2:$C$501,3,0),0)</f>
        <v>59112.09</v>
      </c>
      <c r="D393" s="241"/>
      <c r="E393" s="82" t="s">
        <v>966</v>
      </c>
      <c r="F393" s="82" t="s">
        <v>681</v>
      </c>
      <c r="G393" s="419"/>
      <c r="H393" s="432"/>
      <c r="I393" s="429"/>
    </row>
    <row r="394" spans="1:9" s="214" customFormat="1" ht="21" hidden="1" x14ac:dyDescent="0.35">
      <c r="A394" s="414" t="s">
        <v>519</v>
      </c>
      <c r="B394" s="418" t="s">
        <v>1060</v>
      </c>
      <c r="C394" s="142">
        <f>IFERROR(VLOOKUP($A394,'5.งบทดลอง รพ.'!$A$2:$C$501,3,0),0)</f>
        <v>157255.69</v>
      </c>
      <c r="D394" s="241"/>
      <c r="E394" s="82" t="s">
        <v>966</v>
      </c>
      <c r="F394" s="82" t="s">
        <v>681</v>
      </c>
      <c r="G394" s="419"/>
      <c r="H394" s="432"/>
      <c r="I394" s="429"/>
    </row>
    <row r="395" spans="1:9" s="214" customFormat="1" ht="21" hidden="1" x14ac:dyDescent="0.35">
      <c r="A395" s="422" t="s">
        <v>6357</v>
      </c>
      <c r="B395" s="423" t="s">
        <v>6355</v>
      </c>
      <c r="C395" s="142">
        <f>IFERROR(VLOOKUP($A395,'5.งบทดลอง รพ.'!$A$2:$C$501,3,0),0)</f>
        <v>0</v>
      </c>
      <c r="D395" s="241"/>
      <c r="E395" s="315" t="s">
        <v>966</v>
      </c>
      <c r="F395" s="315" t="s">
        <v>681</v>
      </c>
      <c r="G395" s="419"/>
      <c r="H395" s="432"/>
      <c r="I395" s="429"/>
    </row>
    <row r="396" spans="1:9" s="214" customFormat="1" ht="21" hidden="1" x14ac:dyDescent="0.35">
      <c r="A396" s="422" t="s">
        <v>6358</v>
      </c>
      <c r="B396" s="423" t="s">
        <v>6356</v>
      </c>
      <c r="C396" s="142">
        <f>IFERROR(VLOOKUP($A396,'5.งบทดลอง รพ.'!$A$2:$C$501,3,0),0)</f>
        <v>0</v>
      </c>
      <c r="D396" s="241"/>
      <c r="E396" s="315" t="s">
        <v>966</v>
      </c>
      <c r="F396" s="315" t="s">
        <v>681</v>
      </c>
      <c r="G396" s="419"/>
      <c r="H396" s="432"/>
      <c r="I396" s="429"/>
    </row>
    <row r="397" spans="1:9" s="214" customFormat="1" ht="21" x14ac:dyDescent="0.35">
      <c r="A397" s="414" t="s">
        <v>1188</v>
      </c>
      <c r="B397" s="418" t="s">
        <v>1179</v>
      </c>
      <c r="C397" s="142">
        <f>IFERROR(VLOOKUP($A397,'5.งบทดลอง รพ.'!$A$2:$C$501,3,0),0)</f>
        <v>0</v>
      </c>
      <c r="D397" s="241"/>
      <c r="E397" s="82" t="s">
        <v>964</v>
      </c>
      <c r="F397" s="82" t="s">
        <v>41</v>
      </c>
      <c r="G397" s="419"/>
      <c r="H397" s="432"/>
      <c r="I397" s="429"/>
    </row>
    <row r="398" spans="1:9" s="214" customFormat="1" ht="21" x14ac:dyDescent="0.35">
      <c r="A398" s="414" t="s">
        <v>520</v>
      </c>
      <c r="B398" s="418" t="s">
        <v>521</v>
      </c>
      <c r="C398" s="142">
        <f>IFERROR(VLOOKUP($A398,'5.งบทดลอง รพ.'!$A$2:$C$501,3,0),0)</f>
        <v>0</v>
      </c>
      <c r="D398" s="241"/>
      <c r="E398" s="82" t="s">
        <v>964</v>
      </c>
      <c r="F398" s="82" t="s">
        <v>41</v>
      </c>
      <c r="G398" s="419"/>
      <c r="H398" s="432"/>
      <c r="I398" s="429"/>
    </row>
    <row r="399" spans="1:9" s="214" customFormat="1" ht="21" x14ac:dyDescent="0.35">
      <c r="A399" s="414" t="s">
        <v>522</v>
      </c>
      <c r="B399" s="418" t="s">
        <v>523</v>
      </c>
      <c r="C399" s="142">
        <f>IFERROR(VLOOKUP($A399,'5.งบทดลอง รพ.'!$A$2:$C$501,3,0),0)</f>
        <v>0</v>
      </c>
      <c r="D399" s="241"/>
      <c r="E399" s="82" t="s">
        <v>964</v>
      </c>
      <c r="F399" s="82" t="s">
        <v>41</v>
      </c>
      <c r="G399" s="419"/>
      <c r="H399" s="432"/>
      <c r="I399" s="429"/>
    </row>
    <row r="400" spans="1:9" s="214" customFormat="1" ht="21" x14ac:dyDescent="0.35">
      <c r="A400" s="414" t="s">
        <v>524</v>
      </c>
      <c r="B400" s="418" t="s">
        <v>525</v>
      </c>
      <c r="C400" s="142">
        <f>IFERROR(VLOOKUP($A400,'5.งบทดลอง รพ.'!$A$2:$C$501,3,0),0)</f>
        <v>0</v>
      </c>
      <c r="D400" s="241"/>
      <c r="E400" s="82" t="s">
        <v>964</v>
      </c>
      <c r="F400" s="82" t="s">
        <v>41</v>
      </c>
      <c r="G400" s="419"/>
      <c r="H400" s="432"/>
      <c r="I400" s="429"/>
    </row>
    <row r="401" spans="1:9" s="214" customFormat="1" ht="21" x14ac:dyDescent="0.35">
      <c r="A401" s="414" t="s">
        <v>526</v>
      </c>
      <c r="B401" s="418" t="s">
        <v>527</v>
      </c>
      <c r="C401" s="142">
        <f>IFERROR(VLOOKUP($A401,'5.งบทดลอง รพ.'!$A$2:$C$501,3,0),0)</f>
        <v>0</v>
      </c>
      <c r="D401" s="241"/>
      <c r="E401" s="82" t="s">
        <v>964</v>
      </c>
      <c r="F401" s="82" t="s">
        <v>41</v>
      </c>
      <c r="G401" s="419"/>
      <c r="H401" s="432"/>
      <c r="I401" s="429"/>
    </row>
    <row r="402" spans="1:9" s="214" customFormat="1" ht="21" x14ac:dyDescent="0.35">
      <c r="A402" s="414" t="s">
        <v>528</v>
      </c>
      <c r="B402" s="418" t="s">
        <v>529</v>
      </c>
      <c r="C402" s="142">
        <f>IFERROR(VLOOKUP($A402,'5.งบทดลอง รพ.'!$A$2:$C$501,3,0),0)</f>
        <v>0</v>
      </c>
      <c r="D402" s="241"/>
      <c r="E402" s="82" t="s">
        <v>964</v>
      </c>
      <c r="F402" s="82" t="s">
        <v>41</v>
      </c>
      <c r="G402" s="419"/>
      <c r="H402" s="432"/>
      <c r="I402" s="429"/>
    </row>
    <row r="403" spans="1:9" s="214" customFormat="1" ht="21" x14ac:dyDescent="0.35">
      <c r="A403" s="414" t="s">
        <v>530</v>
      </c>
      <c r="B403" s="418" t="s">
        <v>531</v>
      </c>
      <c r="C403" s="142">
        <f>IFERROR(VLOOKUP($A403,'5.งบทดลอง รพ.'!$A$2:$C$501,3,0),0)</f>
        <v>0</v>
      </c>
      <c r="D403" s="241"/>
      <c r="E403" s="82" t="s">
        <v>964</v>
      </c>
      <c r="F403" s="82" t="s">
        <v>41</v>
      </c>
      <c r="G403" s="419"/>
      <c r="H403" s="432"/>
      <c r="I403" s="429"/>
    </row>
    <row r="404" spans="1:9" s="214" customFormat="1" ht="21" x14ac:dyDescent="0.35">
      <c r="A404" s="414" t="s">
        <v>532</v>
      </c>
      <c r="B404" s="418" t="s">
        <v>533</v>
      </c>
      <c r="C404" s="142">
        <f>IFERROR(VLOOKUP($A404,'5.งบทดลอง รพ.'!$A$2:$C$501,3,0),0)</f>
        <v>0</v>
      </c>
      <c r="D404" s="241"/>
      <c r="E404" s="82" t="s">
        <v>964</v>
      </c>
      <c r="F404" s="82" t="s">
        <v>41</v>
      </c>
      <c r="G404" s="419"/>
      <c r="H404" s="432"/>
      <c r="I404" s="429"/>
    </row>
    <row r="405" spans="1:9" s="214" customFormat="1" ht="21" x14ac:dyDescent="0.35">
      <c r="A405" s="414" t="s">
        <v>534</v>
      </c>
      <c r="B405" s="418" t="s">
        <v>535</v>
      </c>
      <c r="C405" s="142">
        <f>IFERROR(VLOOKUP($A405,'5.งบทดลอง รพ.'!$A$2:$C$501,3,0),0)</f>
        <v>0</v>
      </c>
      <c r="D405" s="241"/>
      <c r="E405" s="82" t="s">
        <v>964</v>
      </c>
      <c r="F405" s="82" t="s">
        <v>41</v>
      </c>
      <c r="G405" s="419"/>
      <c r="H405" s="432"/>
      <c r="I405" s="429"/>
    </row>
    <row r="406" spans="1:9" s="214" customFormat="1" ht="21" x14ac:dyDescent="0.35">
      <c r="A406" s="414" t="s">
        <v>536</v>
      </c>
      <c r="B406" s="418" t="s">
        <v>537</v>
      </c>
      <c r="C406" s="142">
        <f>IFERROR(VLOOKUP($A406,'5.งบทดลอง รพ.'!$A$2:$C$501,3,0),0)</f>
        <v>0</v>
      </c>
      <c r="D406" s="241"/>
      <c r="E406" s="82" t="s">
        <v>964</v>
      </c>
      <c r="F406" s="82" t="s">
        <v>41</v>
      </c>
      <c r="G406" s="419"/>
      <c r="H406" s="432"/>
      <c r="I406" s="429"/>
    </row>
    <row r="407" spans="1:9" s="214" customFormat="1" ht="21" x14ac:dyDescent="0.35">
      <c r="A407" s="414" t="s">
        <v>538</v>
      </c>
      <c r="B407" s="418" t="s">
        <v>539</v>
      </c>
      <c r="C407" s="142">
        <f>IFERROR(VLOOKUP($A407,'5.งบทดลอง รพ.'!$A$2:$C$501,3,0),0)</f>
        <v>0</v>
      </c>
      <c r="D407" s="241"/>
      <c r="E407" s="82" t="s">
        <v>964</v>
      </c>
      <c r="F407" s="82" t="s">
        <v>41</v>
      </c>
      <c r="G407" s="419"/>
      <c r="H407" s="432"/>
      <c r="I407" s="429"/>
    </row>
    <row r="408" spans="1:9" s="214" customFormat="1" ht="21" x14ac:dyDescent="0.35">
      <c r="A408" s="414" t="s">
        <v>540</v>
      </c>
      <c r="B408" s="418" t="s">
        <v>541</v>
      </c>
      <c r="C408" s="142">
        <f>IFERROR(VLOOKUP($A408,'5.งบทดลอง รพ.'!$A$2:$C$501,3,0),0)</f>
        <v>0</v>
      </c>
      <c r="D408" s="241"/>
      <c r="E408" s="82" t="s">
        <v>964</v>
      </c>
      <c r="F408" s="82" t="s">
        <v>41</v>
      </c>
      <c r="G408" s="419"/>
      <c r="H408" s="432"/>
      <c r="I408" s="429"/>
    </row>
    <row r="409" spans="1:9" s="214" customFormat="1" ht="21" x14ac:dyDescent="0.35">
      <c r="A409" s="414" t="s">
        <v>542</v>
      </c>
      <c r="B409" s="418" t="s">
        <v>543</v>
      </c>
      <c r="C409" s="142">
        <f>IFERROR(VLOOKUP($A409,'5.งบทดลอง รพ.'!$A$2:$C$501,3,0),0)</f>
        <v>0</v>
      </c>
      <c r="D409" s="241"/>
      <c r="E409" s="82" t="s">
        <v>964</v>
      </c>
      <c r="F409" s="82" t="s">
        <v>41</v>
      </c>
      <c r="G409" s="419"/>
      <c r="H409" s="432"/>
      <c r="I409" s="429"/>
    </row>
    <row r="410" spans="1:9" s="214" customFormat="1" ht="21" x14ac:dyDescent="0.35">
      <c r="A410" s="414" t="s">
        <v>544</v>
      </c>
      <c r="B410" s="418" t="s">
        <v>545</v>
      </c>
      <c r="C410" s="142">
        <f>IFERROR(VLOOKUP($A410,'5.งบทดลอง รพ.'!$A$2:$C$501,3,0),0)</f>
        <v>0</v>
      </c>
      <c r="D410" s="241"/>
      <c r="E410" s="82" t="s">
        <v>964</v>
      </c>
      <c r="F410" s="82" t="s">
        <v>41</v>
      </c>
      <c r="G410" s="419"/>
      <c r="H410" s="432"/>
      <c r="I410" s="429"/>
    </row>
    <row r="411" spans="1:9" s="214" customFormat="1" ht="21" x14ac:dyDescent="0.35">
      <c r="A411" s="414" t="s">
        <v>546</v>
      </c>
      <c r="B411" s="418" t="s">
        <v>547</v>
      </c>
      <c r="C411" s="142">
        <f>IFERROR(VLOOKUP($A411,'5.งบทดลอง รพ.'!$A$2:$C$501,3,0),0)</f>
        <v>0</v>
      </c>
      <c r="D411" s="241"/>
      <c r="E411" s="82" t="s">
        <v>964</v>
      </c>
      <c r="F411" s="82" t="s">
        <v>41</v>
      </c>
      <c r="G411" s="419"/>
      <c r="H411" s="432"/>
      <c r="I411" s="429"/>
    </row>
    <row r="412" spans="1:9" s="214" customFormat="1" ht="21" x14ac:dyDescent="0.35">
      <c r="A412" s="414" t="s">
        <v>548</v>
      </c>
      <c r="B412" s="418" t="s">
        <v>549</v>
      </c>
      <c r="C412" s="142">
        <f>IFERROR(VLOOKUP($A412,'5.งบทดลอง รพ.'!$A$2:$C$501,3,0),0)</f>
        <v>0</v>
      </c>
      <c r="D412" s="241"/>
      <c r="E412" s="82" t="s">
        <v>964</v>
      </c>
      <c r="F412" s="82" t="s">
        <v>41</v>
      </c>
      <c r="G412" s="419"/>
      <c r="H412" s="432"/>
      <c r="I412" s="429"/>
    </row>
    <row r="413" spans="1:9" s="214" customFormat="1" ht="21" x14ac:dyDescent="0.35">
      <c r="A413" s="414" t="s">
        <v>550</v>
      </c>
      <c r="B413" s="418" t="s">
        <v>551</v>
      </c>
      <c r="C413" s="142">
        <f>IFERROR(VLOOKUP($A413,'5.งบทดลอง รพ.'!$A$2:$C$501,3,0),0)</f>
        <v>0</v>
      </c>
      <c r="D413" s="241"/>
      <c r="E413" s="82" t="s">
        <v>964</v>
      </c>
      <c r="F413" s="82" t="s">
        <v>41</v>
      </c>
      <c r="G413" s="419"/>
      <c r="H413" s="432"/>
      <c r="I413" s="429"/>
    </row>
    <row r="414" spans="1:9" s="214" customFormat="1" ht="21" x14ac:dyDescent="0.35">
      <c r="A414" s="414" t="s">
        <v>552</v>
      </c>
      <c r="B414" s="418" t="s">
        <v>553</v>
      </c>
      <c r="C414" s="142">
        <f>IFERROR(VLOOKUP($A414,'5.งบทดลอง รพ.'!$A$2:$C$501,3,0),0)</f>
        <v>0</v>
      </c>
      <c r="D414" s="241"/>
      <c r="E414" s="82" t="s">
        <v>964</v>
      </c>
      <c r="F414" s="82" t="s">
        <v>41</v>
      </c>
      <c r="G414" s="419"/>
      <c r="H414" s="432"/>
      <c r="I414" s="429"/>
    </row>
    <row r="415" spans="1:9" s="214" customFormat="1" ht="21" x14ac:dyDescent="0.35">
      <c r="A415" s="414" t="s">
        <v>554</v>
      </c>
      <c r="B415" s="418" t="s">
        <v>555</v>
      </c>
      <c r="C415" s="142">
        <f>IFERROR(VLOOKUP($A415,'5.งบทดลอง รพ.'!$A$2:$C$501,3,0),0)</f>
        <v>0</v>
      </c>
      <c r="D415" s="241"/>
      <c r="E415" s="82" t="s">
        <v>964</v>
      </c>
      <c r="F415" s="82" t="s">
        <v>41</v>
      </c>
      <c r="G415" s="419"/>
      <c r="H415" s="432"/>
      <c r="I415" s="429"/>
    </row>
    <row r="416" spans="1:9" s="214" customFormat="1" ht="21" x14ac:dyDescent="0.35">
      <c r="A416" s="414" t="s">
        <v>556</v>
      </c>
      <c r="B416" s="418" t="s">
        <v>557</v>
      </c>
      <c r="C416" s="142">
        <f>IFERROR(VLOOKUP($A416,'5.งบทดลอง รพ.'!$A$2:$C$501,3,0),0)</f>
        <v>0</v>
      </c>
      <c r="D416" s="241"/>
      <c r="E416" s="82" t="s">
        <v>964</v>
      </c>
      <c r="F416" s="82" t="s">
        <v>41</v>
      </c>
      <c r="G416" s="419"/>
      <c r="H416" s="432"/>
      <c r="I416" s="429"/>
    </row>
    <row r="417" spans="1:9" s="214" customFormat="1" ht="21" x14ac:dyDescent="0.35">
      <c r="A417" s="414" t="s">
        <v>558</v>
      </c>
      <c r="B417" s="418" t="s">
        <v>559</v>
      </c>
      <c r="C417" s="142">
        <f>IFERROR(VLOOKUP($A417,'5.งบทดลอง รพ.'!$A$2:$C$501,3,0),0)</f>
        <v>0</v>
      </c>
      <c r="D417" s="241"/>
      <c r="E417" s="82" t="s">
        <v>964</v>
      </c>
      <c r="F417" s="82" t="s">
        <v>41</v>
      </c>
      <c r="G417" s="419"/>
      <c r="H417" s="432"/>
      <c r="I417" s="429"/>
    </row>
    <row r="418" spans="1:9" s="214" customFormat="1" ht="21" hidden="1" x14ac:dyDescent="0.35">
      <c r="A418" s="297" t="s">
        <v>2393</v>
      </c>
      <c r="B418" s="240" t="s">
        <v>858</v>
      </c>
      <c r="C418" s="142">
        <f>IFERROR(VLOOKUP($A418,'5.งบทดลอง รพ.'!$A$2:$C$501,3,0),0)</f>
        <v>0</v>
      </c>
      <c r="D418" s="241"/>
      <c r="E418" s="208" t="s">
        <v>964</v>
      </c>
      <c r="F418" s="208" t="s">
        <v>1197</v>
      </c>
      <c r="G418" s="239"/>
      <c r="H418" s="432"/>
      <c r="I418" s="429"/>
    </row>
    <row r="419" spans="1:9" s="214" customFormat="1" ht="21" hidden="1" x14ac:dyDescent="0.35">
      <c r="A419" s="297" t="s">
        <v>859</v>
      </c>
      <c r="B419" s="240" t="s">
        <v>860</v>
      </c>
      <c r="C419" s="142">
        <f>IFERROR(VLOOKUP($A419,'5.งบทดลอง รพ.'!$A$2:$C$501,3,0),0)</f>
        <v>0</v>
      </c>
      <c r="D419" s="241"/>
      <c r="E419" s="208" t="s">
        <v>964</v>
      </c>
      <c r="F419" s="208" t="s">
        <v>1197</v>
      </c>
      <c r="G419" s="239"/>
      <c r="H419" s="432"/>
      <c r="I419" s="429"/>
    </row>
    <row r="420" spans="1:9" s="214" customFormat="1" ht="21" hidden="1" x14ac:dyDescent="0.35">
      <c r="A420" s="297" t="s">
        <v>861</v>
      </c>
      <c r="B420" s="240" t="s">
        <v>862</v>
      </c>
      <c r="C420" s="142">
        <f>IFERROR(VLOOKUP($A420,'5.งบทดลอง รพ.'!$A$2:$C$501,3,0),0)</f>
        <v>0</v>
      </c>
      <c r="D420" s="241"/>
      <c r="E420" s="208" t="s">
        <v>964</v>
      </c>
      <c r="F420" s="208" t="s">
        <v>1197</v>
      </c>
      <c r="G420" s="239"/>
      <c r="H420" s="432"/>
      <c r="I420" s="429"/>
    </row>
    <row r="421" spans="1:9" s="214" customFormat="1" ht="21" hidden="1" x14ac:dyDescent="0.35">
      <c r="A421" s="297" t="s">
        <v>560</v>
      </c>
      <c r="B421" s="240" t="s">
        <v>1061</v>
      </c>
      <c r="C421" s="142">
        <f>IFERROR(VLOOKUP($A421,'5.งบทดลอง รพ.'!$A$2:$C$501,3,0),0)</f>
        <v>0</v>
      </c>
      <c r="D421" s="241"/>
      <c r="E421" s="208" t="s">
        <v>964</v>
      </c>
      <c r="F421" s="208" t="s">
        <v>1197</v>
      </c>
      <c r="G421" s="239"/>
      <c r="H421" s="432"/>
      <c r="I421" s="429"/>
    </row>
    <row r="422" spans="1:9" s="214" customFormat="1" ht="21" hidden="1" x14ac:dyDescent="0.35">
      <c r="A422" s="297" t="s">
        <v>863</v>
      </c>
      <c r="B422" s="240" t="s">
        <v>864</v>
      </c>
      <c r="C422" s="142">
        <f>IFERROR(VLOOKUP($A422,'5.งบทดลอง รพ.'!$A$2:$C$501,3,0),0)</f>
        <v>0</v>
      </c>
      <c r="D422" s="241"/>
      <c r="E422" s="208" t="s">
        <v>964</v>
      </c>
      <c r="F422" s="208" t="s">
        <v>1197</v>
      </c>
      <c r="G422" s="239"/>
      <c r="H422" s="432"/>
      <c r="I422" s="429"/>
    </row>
    <row r="423" spans="1:9" s="214" customFormat="1" ht="21" hidden="1" x14ac:dyDescent="0.35">
      <c r="A423" s="297" t="s">
        <v>865</v>
      </c>
      <c r="B423" s="240" t="s">
        <v>866</v>
      </c>
      <c r="C423" s="142">
        <f>IFERROR(VLOOKUP($A423,'5.งบทดลอง รพ.'!$A$2:$C$501,3,0),0)</f>
        <v>0</v>
      </c>
      <c r="D423" s="241"/>
      <c r="E423" s="208" t="s">
        <v>964</v>
      </c>
      <c r="F423" s="208" t="s">
        <v>1197</v>
      </c>
      <c r="G423" s="239"/>
      <c r="H423" s="432"/>
      <c r="I423" s="429"/>
    </row>
    <row r="424" spans="1:9" s="214" customFormat="1" ht="21" hidden="1" x14ac:dyDescent="0.35">
      <c r="A424" s="297" t="s">
        <v>561</v>
      </c>
      <c r="B424" s="240" t="s">
        <v>1062</v>
      </c>
      <c r="C424" s="142">
        <f>IFERROR(VLOOKUP($A424,'5.งบทดลอง รพ.'!$A$2:$C$501,3,0),0)</f>
        <v>0</v>
      </c>
      <c r="D424" s="241"/>
      <c r="E424" s="208" t="s">
        <v>964</v>
      </c>
      <c r="F424" s="208" t="s">
        <v>1197</v>
      </c>
      <c r="G424" s="239"/>
      <c r="H424" s="432"/>
      <c r="I424" s="429"/>
    </row>
    <row r="425" spans="1:9" s="214" customFormat="1" ht="21" x14ac:dyDescent="0.35">
      <c r="A425" s="414" t="s">
        <v>867</v>
      </c>
      <c r="B425" s="418" t="s">
        <v>562</v>
      </c>
      <c r="C425" s="142">
        <f>IFERROR(VLOOKUP($A425,'5.งบทดลอง รพ.'!$A$2:$C$501,3,0),0)</f>
        <v>0</v>
      </c>
      <c r="D425" s="241"/>
      <c r="E425" s="82" t="s">
        <v>964</v>
      </c>
      <c r="F425" s="82" t="s">
        <v>41</v>
      </c>
      <c r="G425" s="419"/>
      <c r="H425" s="432"/>
      <c r="I425" s="429"/>
    </row>
    <row r="426" spans="1:9" s="214" customFormat="1" ht="21" x14ac:dyDescent="0.35">
      <c r="A426" s="414" t="s">
        <v>563</v>
      </c>
      <c r="B426" s="418" t="s">
        <v>564</v>
      </c>
      <c r="C426" s="142">
        <f>IFERROR(VLOOKUP($A426,'5.งบทดลอง รพ.'!$A$2:$C$501,3,0),0)</f>
        <v>0</v>
      </c>
      <c r="D426" s="241"/>
      <c r="E426" s="82" t="s">
        <v>964</v>
      </c>
      <c r="F426" s="82" t="s">
        <v>41</v>
      </c>
      <c r="G426" s="419"/>
      <c r="H426" s="432"/>
      <c r="I426" s="429"/>
    </row>
    <row r="427" spans="1:9" s="214" customFormat="1" ht="21" x14ac:dyDescent="0.35">
      <c r="A427" s="414" t="s">
        <v>565</v>
      </c>
      <c r="B427" s="418" t="s">
        <v>566</v>
      </c>
      <c r="C427" s="142">
        <f>IFERROR(VLOOKUP($A427,'5.งบทดลอง รพ.'!$A$2:$C$501,3,0),0)</f>
        <v>120000</v>
      </c>
      <c r="D427" s="241"/>
      <c r="E427" s="82" t="s">
        <v>964</v>
      </c>
      <c r="F427" s="82" t="s">
        <v>41</v>
      </c>
      <c r="G427" s="419"/>
      <c r="H427" s="432"/>
      <c r="I427" s="429"/>
    </row>
    <row r="428" spans="1:9" s="214" customFormat="1" ht="21" x14ac:dyDescent="0.35">
      <c r="A428" s="414" t="s">
        <v>567</v>
      </c>
      <c r="B428" s="418" t="s">
        <v>568</v>
      </c>
      <c r="C428" s="142">
        <f>IFERROR(VLOOKUP($A428,'5.งบทดลอง รพ.'!$A$2:$C$501,3,0),0)</f>
        <v>0</v>
      </c>
      <c r="D428" s="241"/>
      <c r="E428" s="82" t="s">
        <v>964</v>
      </c>
      <c r="F428" s="82" t="s">
        <v>41</v>
      </c>
      <c r="G428" s="419"/>
      <c r="H428" s="432"/>
      <c r="I428" s="429"/>
    </row>
    <row r="429" spans="1:9" s="214" customFormat="1" ht="21" x14ac:dyDescent="0.35">
      <c r="A429" s="414" t="s">
        <v>569</v>
      </c>
      <c r="B429" s="418" t="s">
        <v>570</v>
      </c>
      <c r="C429" s="142">
        <f>IFERROR(VLOOKUP($A429,'5.งบทดลอง รพ.'!$A$2:$C$501,3,0),0)</f>
        <v>0</v>
      </c>
      <c r="D429" s="241"/>
      <c r="E429" s="82" t="s">
        <v>964</v>
      </c>
      <c r="F429" s="82" t="s">
        <v>41</v>
      </c>
      <c r="G429" s="419"/>
      <c r="H429" s="432"/>
      <c r="I429" s="429"/>
    </row>
    <row r="430" spans="1:9" s="214" customFormat="1" ht="21" x14ac:dyDescent="0.35">
      <c r="A430" s="414" t="s">
        <v>571</v>
      </c>
      <c r="B430" s="418" t="s">
        <v>1063</v>
      </c>
      <c r="C430" s="142">
        <f>IFERROR(VLOOKUP($A430,'5.งบทดลอง รพ.'!$A$2:$C$501,3,0),0)</f>
        <v>0</v>
      </c>
      <c r="D430" s="241"/>
      <c r="E430" s="82" t="s">
        <v>964</v>
      </c>
      <c r="F430" s="82" t="s">
        <v>41</v>
      </c>
      <c r="G430" s="419"/>
      <c r="H430" s="432"/>
      <c r="I430" s="429"/>
    </row>
    <row r="431" spans="1:9" s="214" customFormat="1" ht="21" x14ac:dyDescent="0.35">
      <c r="A431" s="414" t="s">
        <v>572</v>
      </c>
      <c r="B431" s="418" t="s">
        <v>1064</v>
      </c>
      <c r="C431" s="142">
        <f>IFERROR(VLOOKUP($A431,'5.งบทดลอง รพ.'!$A$2:$C$501,3,0),0)</f>
        <v>0</v>
      </c>
      <c r="D431" s="241"/>
      <c r="E431" s="82" t="s">
        <v>964</v>
      </c>
      <c r="F431" s="82" t="s">
        <v>41</v>
      </c>
      <c r="G431" s="419"/>
      <c r="H431" s="432"/>
      <c r="I431" s="429"/>
    </row>
    <row r="432" spans="1:9" s="214" customFormat="1" ht="21" x14ac:dyDescent="0.35">
      <c r="A432" s="414" t="s">
        <v>573</v>
      </c>
      <c r="B432" s="418" t="s">
        <v>574</v>
      </c>
      <c r="C432" s="142">
        <f>IFERROR(VLOOKUP($A432,'5.งบทดลอง รพ.'!$A$2:$C$501,3,0),0)</f>
        <v>0</v>
      </c>
      <c r="D432" s="241"/>
      <c r="E432" s="82" t="s">
        <v>964</v>
      </c>
      <c r="F432" s="82" t="s">
        <v>41</v>
      </c>
      <c r="G432" s="419"/>
      <c r="H432" s="433"/>
      <c r="I432" s="430"/>
    </row>
    <row r="433" spans="1:9" s="214" customFormat="1" ht="21" x14ac:dyDescent="0.35">
      <c r="A433" s="414" t="s">
        <v>575</v>
      </c>
      <c r="B433" s="418" t="s">
        <v>576</v>
      </c>
      <c r="C433" s="142">
        <f>IFERROR(VLOOKUP($A433,'5.งบทดลอง รพ.'!$A$2:$C$501,3,0),0)</f>
        <v>0</v>
      </c>
      <c r="D433" s="241"/>
      <c r="E433" s="82" t="s">
        <v>964</v>
      </c>
      <c r="F433" s="82" t="s">
        <v>41</v>
      </c>
      <c r="G433" s="419"/>
      <c r="H433" s="433"/>
      <c r="I433" s="430"/>
    </row>
    <row r="434" spans="1:9" ht="21" x14ac:dyDescent="0.35">
      <c r="A434" s="414" t="s">
        <v>577</v>
      </c>
      <c r="B434" s="418" t="s">
        <v>578</v>
      </c>
      <c r="C434" s="142">
        <f>IFERROR(VLOOKUP($A434,'5.งบทดลอง รพ.'!$A$2:$C$501,3,0),0)</f>
        <v>0</v>
      </c>
      <c r="E434" s="82" t="s">
        <v>964</v>
      </c>
      <c r="F434" s="82" t="s">
        <v>41</v>
      </c>
      <c r="G434" s="419"/>
      <c r="H434" s="433"/>
      <c r="I434" s="430"/>
    </row>
    <row r="435" spans="1:9" ht="21" x14ac:dyDescent="0.35">
      <c r="A435" s="414" t="s">
        <v>579</v>
      </c>
      <c r="B435" s="418" t="s">
        <v>580</v>
      </c>
      <c r="C435" s="142">
        <f>IFERROR(VLOOKUP($A435,'5.งบทดลอง รพ.'!$A$2:$C$501,3,0),0)</f>
        <v>0</v>
      </c>
      <c r="E435" s="82">
        <v>53050</v>
      </c>
      <c r="F435" s="82" t="s">
        <v>41</v>
      </c>
      <c r="G435" s="419"/>
      <c r="H435" s="433"/>
      <c r="I435" s="430"/>
    </row>
    <row r="436" spans="1:9" ht="21" x14ac:dyDescent="0.35">
      <c r="A436" s="414" t="s">
        <v>581</v>
      </c>
      <c r="B436" s="418" t="s">
        <v>582</v>
      </c>
      <c r="C436" s="142">
        <f>IFERROR(VLOOKUP($A436,'5.งบทดลอง รพ.'!$A$2:$C$501,3,0),0)</f>
        <v>0</v>
      </c>
      <c r="E436" s="82" t="s">
        <v>964</v>
      </c>
      <c r="F436" s="82" t="s">
        <v>41</v>
      </c>
      <c r="G436" s="419"/>
      <c r="H436" s="433"/>
      <c r="I436" s="430"/>
    </row>
    <row r="437" spans="1:9" ht="21" x14ac:dyDescent="0.35">
      <c r="A437" s="414" t="s">
        <v>583</v>
      </c>
      <c r="B437" s="418" t="s">
        <v>584</v>
      </c>
      <c r="C437" s="142">
        <f>IFERROR(VLOOKUP($A437,'5.งบทดลอง รพ.'!$A$2:$C$501,3,0),0)</f>
        <v>0</v>
      </c>
      <c r="E437" s="82" t="s">
        <v>964</v>
      </c>
      <c r="F437" s="82" t="s">
        <v>41</v>
      </c>
      <c r="G437" s="419"/>
      <c r="H437" s="433"/>
      <c r="I437" s="430"/>
    </row>
    <row r="438" spans="1:9" ht="21" x14ac:dyDescent="0.35">
      <c r="A438" s="414" t="s">
        <v>585</v>
      </c>
      <c r="B438" s="418" t="s">
        <v>586</v>
      </c>
      <c r="C438" s="142">
        <f>IFERROR(VLOOKUP($A438,'5.งบทดลอง รพ.'!$A$2:$C$501,3,0),0)</f>
        <v>0</v>
      </c>
      <c r="E438" s="419" t="s">
        <v>964</v>
      </c>
      <c r="F438" s="419" t="s">
        <v>41</v>
      </c>
      <c r="G438" s="419"/>
      <c r="H438" s="433"/>
      <c r="I438" s="430"/>
    </row>
    <row r="439" spans="1:9" ht="21" x14ac:dyDescent="0.35">
      <c r="A439" s="414" t="s">
        <v>587</v>
      </c>
      <c r="B439" s="418" t="s">
        <v>588</v>
      </c>
      <c r="C439" s="142">
        <f>IFERROR(VLOOKUP($A439,'5.งบทดลอง รพ.'!$A$2:$C$501,3,0),0)</f>
        <v>0</v>
      </c>
      <c r="E439" s="419" t="s">
        <v>964</v>
      </c>
      <c r="F439" s="419" t="s">
        <v>41</v>
      </c>
      <c r="G439" s="419"/>
      <c r="H439" s="433"/>
      <c r="I439" s="430"/>
    </row>
    <row r="440" spans="1:9" hidden="1" x14ac:dyDescent="0.25">
      <c r="C440" s="435">
        <f>SUM(C3:C439)</f>
        <v>179529828.30000004</v>
      </c>
      <c r="H440" s="31"/>
    </row>
    <row r="441" spans="1:9" x14ac:dyDescent="0.25">
      <c r="H441" s="31"/>
    </row>
  </sheetData>
  <autoFilter ref="A2:F440" xr:uid="{00000000-0009-0000-0000-00000B000000}">
    <filterColumn colId="5">
      <filters>
        <filter val="P15"/>
        <filter val="P151"/>
        <filter val="P25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E3:F434 E436:F439 F4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Q17"/>
  <sheetViews>
    <sheetView zoomScale="80" zoomScaleNormal="80" workbookViewId="0">
      <pane xSplit="1" ySplit="4" topLeftCell="G5" activePane="bottomRight" state="frozen"/>
      <selection pane="topRight" activeCell="B1" sqref="B1"/>
      <selection pane="bottomLeft" activeCell="A3" sqref="A3"/>
      <selection pane="bottomRight" activeCell="O16" sqref="O16"/>
    </sheetView>
  </sheetViews>
  <sheetFormatPr defaultColWidth="9" defaultRowHeight="21" x14ac:dyDescent="0.35"/>
  <cols>
    <col min="1" max="1" width="31" style="5" customWidth="1"/>
    <col min="2" max="2" width="17.75" style="5" customWidth="1"/>
    <col min="3" max="3" width="19.125" style="5" customWidth="1"/>
    <col min="4" max="4" width="17.75" style="5" customWidth="1"/>
    <col min="5" max="7" width="19.375" style="5" customWidth="1"/>
    <col min="8" max="8" width="22.625" style="5" customWidth="1"/>
    <col min="9" max="9" width="21.75" style="5" customWidth="1"/>
    <col min="10" max="10" width="18.25" style="5" customWidth="1"/>
    <col min="11" max="11" width="17.875" style="5" customWidth="1"/>
    <col min="12" max="12" width="18.375" style="5" customWidth="1"/>
    <col min="13" max="13" width="19.125" style="5" customWidth="1"/>
    <col min="14" max="14" width="17.375" style="5" customWidth="1"/>
    <col min="15" max="15" width="19.375" style="5" customWidth="1"/>
    <col min="16" max="16384" width="9" style="5"/>
  </cols>
  <sheetData>
    <row r="1" spans="1:17" ht="27" customHeight="1" x14ac:dyDescent="0.35">
      <c r="A1" s="775" t="s">
        <v>665</v>
      </c>
      <c r="B1" s="775"/>
      <c r="C1" s="775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</row>
    <row r="2" spans="1:17" s="653" customFormat="1" ht="54" customHeight="1" x14ac:dyDescent="0.35">
      <c r="A2" s="651"/>
      <c r="B2" s="651" t="s">
        <v>1069</v>
      </c>
      <c r="C2" s="651" t="s">
        <v>1079</v>
      </c>
      <c r="D2" s="651" t="s">
        <v>1071</v>
      </c>
      <c r="E2" s="651" t="s">
        <v>1072</v>
      </c>
      <c r="F2" s="651" t="s">
        <v>1066</v>
      </c>
      <c r="G2" s="651" t="s">
        <v>1068</v>
      </c>
      <c r="H2" s="651" t="s">
        <v>1216</v>
      </c>
      <c r="I2" s="651" t="s">
        <v>1213</v>
      </c>
      <c r="J2" s="651" t="s">
        <v>1081</v>
      </c>
      <c r="K2" s="651" t="s">
        <v>1082</v>
      </c>
      <c r="L2" s="651" t="s">
        <v>1214</v>
      </c>
      <c r="M2" s="652" t="s">
        <v>6549</v>
      </c>
      <c r="N2" s="651" t="s">
        <v>1215</v>
      </c>
      <c r="O2" s="651" t="s">
        <v>2314</v>
      </c>
    </row>
    <row r="3" spans="1:17" s="654" customFormat="1" ht="114.75" customHeight="1" x14ac:dyDescent="0.2">
      <c r="A3" s="650"/>
      <c r="B3" s="776" t="s">
        <v>1207</v>
      </c>
      <c r="C3" s="776"/>
      <c r="D3" s="776"/>
      <c r="E3" s="777" t="s">
        <v>1210</v>
      </c>
      <c r="F3" s="777"/>
      <c r="G3" s="777"/>
      <c r="H3" s="650" t="s">
        <v>6546</v>
      </c>
      <c r="I3" s="650" t="s">
        <v>6547</v>
      </c>
      <c r="J3" s="650" t="s">
        <v>6548</v>
      </c>
      <c r="K3" s="650"/>
      <c r="L3" s="650"/>
      <c r="M3" s="650"/>
      <c r="N3" s="650"/>
    </row>
    <row r="4" spans="1:17" s="1" customFormat="1" ht="75" customHeight="1" x14ac:dyDescent="0.35">
      <c r="A4" s="94" t="s">
        <v>698</v>
      </c>
      <c r="B4" s="95" t="s">
        <v>1208</v>
      </c>
      <c r="C4" s="95" t="s">
        <v>1209</v>
      </c>
      <c r="D4" s="95" t="s">
        <v>6359</v>
      </c>
      <c r="E4" s="96" t="s">
        <v>1208</v>
      </c>
      <c r="F4" s="96" t="s">
        <v>1209</v>
      </c>
      <c r="G4" s="96" t="s">
        <v>6359</v>
      </c>
      <c r="H4" s="565" t="s">
        <v>6360</v>
      </c>
      <c r="I4" s="566" t="s">
        <v>6361</v>
      </c>
      <c r="J4" s="566" t="s">
        <v>6362</v>
      </c>
      <c r="K4" s="566" t="s">
        <v>6363</v>
      </c>
      <c r="L4" s="567" t="s">
        <v>6550</v>
      </c>
      <c r="M4" s="563" t="s">
        <v>6551</v>
      </c>
      <c r="N4" s="564" t="s">
        <v>6364</v>
      </c>
      <c r="O4" s="203" t="s">
        <v>6365</v>
      </c>
    </row>
    <row r="5" spans="1:17" s="1" customFormat="1" x14ac:dyDescent="0.35">
      <c r="A5" s="649" t="s">
        <v>589</v>
      </c>
      <c r="B5" s="655">
        <v>6226217.4500000002</v>
      </c>
      <c r="C5" s="655">
        <v>6347492.71</v>
      </c>
      <c r="D5" s="655">
        <v>5769516.1600000001</v>
      </c>
      <c r="E5" s="656"/>
      <c r="F5" s="657">
        <v>1937442.05</v>
      </c>
      <c r="G5" s="657">
        <v>2271554.29</v>
      </c>
      <c r="H5" s="718">
        <f>'1.Planfin2564'!G18</f>
        <v>7060186.6299999999</v>
      </c>
      <c r="I5" s="719">
        <f>'1.Planfin2564'!I18</f>
        <v>7082019.1100000003</v>
      </c>
      <c r="J5" s="719">
        <f>+'12.1 รายละเอียด แผน รพ.สต.'!O16</f>
        <v>792155.22</v>
      </c>
      <c r="K5" s="719">
        <v>0</v>
      </c>
      <c r="L5" s="720">
        <v>970980.13</v>
      </c>
      <c r="M5" s="717">
        <f>SUM(L5+N5+O5-I5-J5-K5)</f>
        <v>971147.65000000014</v>
      </c>
      <c r="N5" s="721">
        <v>7874341.8499999996</v>
      </c>
      <c r="O5" s="722">
        <v>0</v>
      </c>
      <c r="Q5" s="740"/>
    </row>
    <row r="6" spans="1:17" s="1" customFormat="1" x14ac:dyDescent="0.35">
      <c r="A6" s="649" t="s">
        <v>699</v>
      </c>
      <c r="B6" s="655">
        <v>1709922.62</v>
      </c>
      <c r="C6" s="655">
        <v>1822554.5</v>
      </c>
      <c r="D6" s="655">
        <f t="shared" ref="D6:G6" si="0">SUM(D7:D9)</f>
        <v>2007965.04</v>
      </c>
      <c r="E6" s="655">
        <f t="shared" si="0"/>
        <v>0</v>
      </c>
      <c r="F6" s="655">
        <f t="shared" si="0"/>
        <v>0</v>
      </c>
      <c r="G6" s="655">
        <f t="shared" si="0"/>
        <v>0</v>
      </c>
      <c r="H6" s="718">
        <f>SUM('1.Planfin2564'!G19,'1.Planfin2564'!G20)</f>
        <v>1999394.38</v>
      </c>
      <c r="I6" s="719">
        <f>SUM('1.Planfin2564'!I19,'1.Planfin2564'!I20)</f>
        <v>2573846.7000000002</v>
      </c>
      <c r="J6" s="719">
        <f>SUM('1.Planfin2564'!C105,'1.Planfin2564'!C107)</f>
        <v>277143.59999999998</v>
      </c>
      <c r="K6" s="723">
        <f>K7+K8+K9+K10</f>
        <v>0</v>
      </c>
      <c r="L6" s="720">
        <f>SUM(L7:L10)</f>
        <v>625015.1</v>
      </c>
      <c r="M6" s="717">
        <f>SUM(L6+N6+O6-I6-J6-K6)</f>
        <v>625015.09999999974</v>
      </c>
      <c r="N6" s="721">
        <f>SUM(N7:N10)</f>
        <v>2850990.3</v>
      </c>
      <c r="O6" s="721">
        <f>SUM(O7:O10)</f>
        <v>0</v>
      </c>
      <c r="Q6" s="740"/>
    </row>
    <row r="7" spans="1:17" x14ac:dyDescent="0.35">
      <c r="A7" s="648" t="s">
        <v>1049</v>
      </c>
      <c r="B7" s="645"/>
      <c r="C7" s="645"/>
      <c r="D7" s="645">
        <v>58400</v>
      </c>
      <c r="E7" s="646"/>
      <c r="F7" s="647"/>
      <c r="G7" s="647"/>
      <c r="H7" s="724">
        <v>32585</v>
      </c>
      <c r="I7" s="728">
        <v>89283</v>
      </c>
      <c r="J7" s="728">
        <f>'12.1 รายละเอียด แผน รพ.สต.'!N16</f>
        <v>42550</v>
      </c>
      <c r="K7" s="728">
        <v>0</v>
      </c>
      <c r="L7" s="727">
        <v>0</v>
      </c>
      <c r="M7" s="661">
        <f t="shared" ref="M7:M10" si="1">SUM(L7+N7+O7-I7-J7-K7)</f>
        <v>0</v>
      </c>
      <c r="N7" s="726">
        <v>131833</v>
      </c>
      <c r="O7" s="647"/>
      <c r="P7" s="1"/>
      <c r="Q7" s="740"/>
    </row>
    <row r="8" spans="1:17" x14ac:dyDescent="0.35">
      <c r="A8" s="648" t="s">
        <v>1050</v>
      </c>
      <c r="B8" s="645"/>
      <c r="C8" s="645"/>
      <c r="D8" s="645">
        <v>1947765.04</v>
      </c>
      <c r="E8" s="646"/>
      <c r="F8" s="647"/>
      <c r="G8" s="647"/>
      <c r="H8" s="724">
        <v>1711213.96</v>
      </c>
      <c r="I8" s="728">
        <v>2156404</v>
      </c>
      <c r="J8" s="728">
        <f>'12.1 รายละเอียด แผน รพ.สต.'!P16</f>
        <v>180000</v>
      </c>
      <c r="K8" s="728">
        <v>0</v>
      </c>
      <c r="L8" s="727">
        <v>624565.1</v>
      </c>
      <c r="M8" s="661">
        <f t="shared" si="1"/>
        <v>624565.10000000009</v>
      </c>
      <c r="N8" s="726">
        <v>2336404</v>
      </c>
      <c r="O8" s="647"/>
      <c r="P8" s="1"/>
      <c r="Q8" s="740"/>
    </row>
    <row r="9" spans="1:17" x14ac:dyDescent="0.35">
      <c r="A9" s="716" t="s">
        <v>220</v>
      </c>
      <c r="B9" s="645"/>
      <c r="C9" s="645"/>
      <c r="D9" s="645">
        <v>1800</v>
      </c>
      <c r="E9" s="646"/>
      <c r="F9" s="647"/>
      <c r="G9" s="647"/>
      <c r="H9" s="724">
        <v>254695.42</v>
      </c>
      <c r="I9" s="728">
        <v>318084.7</v>
      </c>
      <c r="J9" s="728">
        <f>'12.1 รายละเอียด แผน รพ.สต.'!R16</f>
        <v>54593.600000000006</v>
      </c>
      <c r="K9" s="728">
        <v>0</v>
      </c>
      <c r="L9" s="727">
        <v>450</v>
      </c>
      <c r="M9" s="661">
        <f t="shared" si="1"/>
        <v>449.9999999999709</v>
      </c>
      <c r="N9" s="726">
        <v>372678.3</v>
      </c>
      <c r="O9" s="647"/>
      <c r="P9" s="1"/>
      <c r="Q9" s="740"/>
    </row>
    <row r="10" spans="1:17" x14ac:dyDescent="0.35">
      <c r="A10" s="648" t="s">
        <v>824</v>
      </c>
      <c r="B10" s="645"/>
      <c r="C10" s="645"/>
      <c r="D10" s="645"/>
      <c r="E10" s="646"/>
      <c r="F10" s="647"/>
      <c r="G10" s="647"/>
      <c r="H10" s="724">
        <v>900</v>
      </c>
      <c r="I10" s="728">
        <v>10075</v>
      </c>
      <c r="J10" s="728">
        <v>0</v>
      </c>
      <c r="K10" s="728">
        <v>0</v>
      </c>
      <c r="L10" s="727"/>
      <c r="M10" s="661">
        <f t="shared" si="1"/>
        <v>0</v>
      </c>
      <c r="N10" s="726">
        <v>10075</v>
      </c>
      <c r="O10" s="647"/>
      <c r="P10" s="1"/>
      <c r="Q10" s="740"/>
    </row>
    <row r="11" spans="1:17" s="1" customFormat="1" x14ac:dyDescent="0.35">
      <c r="A11" s="649" t="s">
        <v>700</v>
      </c>
      <c r="B11" s="655">
        <v>3186330.2</v>
      </c>
      <c r="C11" s="655">
        <v>2729807.34</v>
      </c>
      <c r="D11" s="655">
        <v>2585158.2599999998</v>
      </c>
      <c r="E11" s="656"/>
      <c r="F11" s="657"/>
      <c r="G11" s="657"/>
      <c r="H11" s="658">
        <f>'1.Planfin2564'!G21</f>
        <v>2600301.2999999998</v>
      </c>
      <c r="I11" s="659">
        <f>'1.Planfin2564'!I21</f>
        <v>1382552</v>
      </c>
      <c r="J11" s="659">
        <f>SUM('1.Planfin2564'!C106)</f>
        <v>24072</v>
      </c>
      <c r="K11" s="719">
        <v>0</v>
      </c>
      <c r="L11" s="660">
        <v>22313.46</v>
      </c>
      <c r="M11" s="661">
        <f>SUM(L11+N11+O11-I11-J11-K11)</f>
        <v>22313.459999999963</v>
      </c>
      <c r="N11" s="662">
        <v>1406624</v>
      </c>
      <c r="O11" s="657"/>
      <c r="Q11" s="740"/>
    </row>
    <row r="12" spans="1:17" s="1" customFormat="1" x14ac:dyDescent="0.35">
      <c r="A12" s="93" t="s">
        <v>631</v>
      </c>
      <c r="B12" s="251">
        <f>SUM(B5+B6+B11)</f>
        <v>11122470.27</v>
      </c>
      <c r="C12" s="251">
        <f t="shared" ref="C12:G12" si="2">SUM(C5+C6+C11)</f>
        <v>10899854.550000001</v>
      </c>
      <c r="D12" s="251">
        <f t="shared" si="2"/>
        <v>10362639.460000001</v>
      </c>
      <c r="E12" s="251">
        <f t="shared" si="2"/>
        <v>0</v>
      </c>
      <c r="F12" s="251">
        <f t="shared" si="2"/>
        <v>1937442.05</v>
      </c>
      <c r="G12" s="251">
        <f t="shared" si="2"/>
        <v>2271554.29</v>
      </c>
      <c r="H12" s="252">
        <f>SUM(H5+H6+H11)</f>
        <v>11659882.309999999</v>
      </c>
      <c r="I12" s="252">
        <f>SUM(I5+I6+I11)</f>
        <v>11038417.810000001</v>
      </c>
      <c r="J12" s="252">
        <f>SUM(J5+J6+J11)</f>
        <v>1093370.8199999998</v>
      </c>
      <c r="K12" s="252">
        <f>SUM(K5+K6+K11)</f>
        <v>0</v>
      </c>
      <c r="L12" s="252">
        <f>SUM(L5+L6+L11)</f>
        <v>1618308.69</v>
      </c>
      <c r="M12" s="661">
        <f>SUM(L12+N12+O12-I12-J12-K12)</f>
        <v>1618476.2099999976</v>
      </c>
      <c r="N12" s="252">
        <f>SUM(N5+N6+N11)</f>
        <v>12131956.149999999</v>
      </c>
      <c r="O12" s="252">
        <f>SUM(O5+O6+O11)</f>
        <v>0</v>
      </c>
    </row>
    <row r="13" spans="1:17" x14ac:dyDescent="0.35">
      <c r="H13" s="253">
        <f>SUM('1.Planfin2564'!G18:G21)</f>
        <v>11659882.309999999</v>
      </c>
      <c r="I13" s="253">
        <f>SUM('1.Planfin2564'!I18:I21)</f>
        <v>11038417.809999999</v>
      </c>
    </row>
    <row r="14" spans="1:17" ht="20.45" customHeight="1" x14ac:dyDescent="0.35">
      <c r="H14" s="778" t="s">
        <v>2318</v>
      </c>
      <c r="I14" s="774" t="s">
        <v>2322</v>
      </c>
    </row>
    <row r="15" spans="1:17" ht="20.45" customHeight="1" x14ac:dyDescent="0.35">
      <c r="H15" s="778"/>
      <c r="I15" s="774"/>
      <c r="N15" s="705"/>
    </row>
    <row r="16" spans="1:17" ht="20.45" customHeight="1" x14ac:dyDescent="0.35">
      <c r="H16" s="778"/>
      <c r="I16" s="774"/>
    </row>
    <row r="17" spans="8:9" x14ac:dyDescent="0.35">
      <c r="H17" s="725" t="s">
        <v>6665</v>
      </c>
      <c r="I17" s="725" t="s">
        <v>6665</v>
      </c>
    </row>
  </sheetData>
  <mergeCells count="5">
    <mergeCell ref="I14:I16"/>
    <mergeCell ref="A1:C1"/>
    <mergeCell ref="B3:D3"/>
    <mergeCell ref="E3:G3"/>
    <mergeCell ref="H14:H16"/>
  </mergeCells>
  <pageMargins left="0.17" right="0.17" top="0.73" bottom="0.75" header="0.3" footer="0.3"/>
  <pageSetup scale="42" orientation="landscape" verticalDpi="30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S22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J11" sqref="J11"/>
    </sheetView>
  </sheetViews>
  <sheetFormatPr defaultColWidth="8.75" defaultRowHeight="19.5" x14ac:dyDescent="0.25"/>
  <cols>
    <col min="1" max="1" width="25.375" style="31" customWidth="1"/>
    <col min="2" max="2" width="17.75" style="31" customWidth="1"/>
    <col min="3" max="3" width="19.125" style="31" customWidth="1"/>
    <col min="4" max="5" width="17.75" style="31" customWidth="1"/>
    <col min="6" max="6" width="18.75" style="31" customWidth="1"/>
    <col min="7" max="7" width="17.25" style="31" customWidth="1"/>
    <col min="8" max="8" width="19" style="31" customWidth="1"/>
    <col min="9" max="9" width="21.125" style="31" customWidth="1"/>
    <col min="10" max="10" width="22.125" style="31" customWidth="1"/>
    <col min="11" max="11" width="20.125" style="31" customWidth="1"/>
    <col min="12" max="12" width="19" style="31" customWidth="1"/>
    <col min="13" max="13" width="18.5" style="31" customWidth="1"/>
    <col min="14" max="14" width="20" style="31" customWidth="1"/>
    <col min="15" max="15" width="15.75" style="31" customWidth="1"/>
    <col min="16" max="17" width="8.75" style="31"/>
    <col min="18" max="18" width="14.375" style="31" hidden="1" customWidth="1"/>
    <col min="19" max="19" width="23.125" style="31" hidden="1" customWidth="1"/>
    <col min="20" max="16384" width="8.75" style="31"/>
  </cols>
  <sheetData>
    <row r="1" spans="1:19" ht="28.5" x14ac:dyDescent="0.25">
      <c r="A1" s="115" t="s">
        <v>701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</row>
    <row r="2" spans="1:19" s="206" customFormat="1" ht="30" customHeight="1" x14ac:dyDescent="0.2">
      <c r="A2" s="124"/>
      <c r="B2" s="205" t="s">
        <v>1069</v>
      </c>
      <c r="C2" s="205" t="s">
        <v>1079</v>
      </c>
      <c r="D2" s="205" t="s">
        <v>1071</v>
      </c>
      <c r="E2" s="205" t="s">
        <v>1072</v>
      </c>
      <c r="F2" s="205" t="s">
        <v>1066</v>
      </c>
      <c r="G2" s="205" t="s">
        <v>1068</v>
      </c>
      <c r="H2" s="205" t="s">
        <v>1212</v>
      </c>
      <c r="I2" s="205" t="s">
        <v>1213</v>
      </c>
      <c r="J2" s="205" t="s">
        <v>1081</v>
      </c>
      <c r="K2" s="205" t="s">
        <v>1082</v>
      </c>
      <c r="L2" s="205" t="s">
        <v>1214</v>
      </c>
      <c r="M2" s="215" t="s">
        <v>2329</v>
      </c>
      <c r="N2" s="205" t="s">
        <v>1215</v>
      </c>
      <c r="O2" s="205" t="s">
        <v>2314</v>
      </c>
    </row>
    <row r="3" spans="1:19" s="102" customFormat="1" ht="24.6" customHeight="1" x14ac:dyDescent="0.25">
      <c r="A3" s="106"/>
      <c r="B3" s="103"/>
      <c r="C3" s="103"/>
      <c r="D3" s="103"/>
      <c r="E3" s="103"/>
      <c r="F3" s="103"/>
      <c r="G3" s="103"/>
      <c r="H3" s="103"/>
      <c r="I3" s="103"/>
      <c r="J3" s="104"/>
      <c r="K3" s="103"/>
      <c r="L3" s="103"/>
      <c r="M3" s="103"/>
      <c r="N3" s="103"/>
    </row>
    <row r="4" spans="1:19" ht="21" customHeight="1" x14ac:dyDescent="0.25">
      <c r="A4" s="783" t="s">
        <v>698</v>
      </c>
      <c r="B4" s="781" t="s">
        <v>1207</v>
      </c>
      <c r="C4" s="781"/>
      <c r="D4" s="781"/>
      <c r="E4" s="782" t="s">
        <v>2328</v>
      </c>
      <c r="F4" s="782"/>
      <c r="G4" s="782"/>
      <c r="H4" s="787" t="s">
        <v>6360</v>
      </c>
      <c r="I4" s="788" t="s">
        <v>6361</v>
      </c>
      <c r="J4" s="788" t="s">
        <v>6362</v>
      </c>
      <c r="K4" s="788" t="s">
        <v>6366</v>
      </c>
      <c r="L4" s="789" t="s">
        <v>6552</v>
      </c>
      <c r="M4" s="784" t="s">
        <v>6557</v>
      </c>
      <c r="N4" s="786" t="s">
        <v>6364</v>
      </c>
      <c r="O4" s="779" t="s">
        <v>6367</v>
      </c>
    </row>
    <row r="5" spans="1:19" ht="21" x14ac:dyDescent="0.25">
      <c r="A5" s="783"/>
      <c r="B5" s="95" t="s">
        <v>1208</v>
      </c>
      <c r="C5" s="95" t="s">
        <v>1209</v>
      </c>
      <c r="D5" s="95" t="s">
        <v>6359</v>
      </c>
      <c r="E5" s="96" t="s">
        <v>1208</v>
      </c>
      <c r="F5" s="96" t="s">
        <v>1209</v>
      </c>
      <c r="G5" s="96" t="s">
        <v>6359</v>
      </c>
      <c r="H5" s="787"/>
      <c r="I5" s="788"/>
      <c r="J5" s="788"/>
      <c r="K5" s="788"/>
      <c r="L5" s="790"/>
      <c r="M5" s="785"/>
      <c r="N5" s="786"/>
      <c r="O5" s="780"/>
    </row>
    <row r="6" spans="1:19" ht="23.25" x14ac:dyDescent="0.35">
      <c r="A6" s="39" t="s">
        <v>590</v>
      </c>
      <c r="B6" s="245">
        <v>330831</v>
      </c>
      <c r="C6" s="245">
        <v>265647</v>
      </c>
      <c r="D6" s="245">
        <v>271400</v>
      </c>
      <c r="E6" s="246"/>
      <c r="F6" s="247"/>
      <c r="G6" s="247"/>
      <c r="H6" s="729">
        <v>320425</v>
      </c>
      <c r="I6" s="248">
        <f>IFERROR(INDEX('6.WS-Re-Exp'!$C$3:$C$433,MATCH('8.WS-วัสดุอื่น'!$R6,'6.WS-Re-Exp'!$A$3:$A$433,0)),0)</f>
        <v>257942</v>
      </c>
      <c r="J6" s="248"/>
      <c r="K6" s="248"/>
      <c r="L6" s="249">
        <v>136889</v>
      </c>
      <c r="M6" s="254">
        <f>SUM(L6+N6+O6-I6-J6-K6)</f>
        <v>136889</v>
      </c>
      <c r="N6" s="250">
        <v>257942</v>
      </c>
      <c r="O6" s="255"/>
      <c r="R6" s="239" t="s">
        <v>813</v>
      </c>
      <c r="S6" s="240" t="s">
        <v>382</v>
      </c>
    </row>
    <row r="7" spans="1:19" ht="23.25" x14ac:dyDescent="0.35">
      <c r="A7" s="39" t="s">
        <v>591</v>
      </c>
      <c r="B7" s="245"/>
      <c r="C7" s="245">
        <v>13599.02</v>
      </c>
      <c r="D7" s="245"/>
      <c r="E7" s="246"/>
      <c r="F7" s="247"/>
      <c r="G7" s="247"/>
      <c r="H7" s="729">
        <v>0</v>
      </c>
      <c r="I7" s="248">
        <f>IFERROR(INDEX('6.WS-Re-Exp'!$C$3:$C$433,MATCH('8.WS-วัสดุอื่น'!$R7,'6.WS-Re-Exp'!$A$3:$A$433,0)),0)</f>
        <v>0</v>
      </c>
      <c r="J7" s="248"/>
      <c r="K7" s="248"/>
      <c r="L7" s="249"/>
      <c r="M7" s="254">
        <f t="shared" ref="M7:M17" si="0">SUM(L7+N7+O7-I7-J7-K7)</f>
        <v>0</v>
      </c>
      <c r="N7" s="250"/>
      <c r="O7" s="255"/>
      <c r="R7" s="239" t="s">
        <v>814</v>
      </c>
      <c r="S7" s="240" t="s">
        <v>383</v>
      </c>
    </row>
    <row r="8" spans="1:19" ht="23.25" x14ac:dyDescent="0.35">
      <c r="A8" s="39" t="s">
        <v>592</v>
      </c>
      <c r="B8" s="245">
        <v>527700.9</v>
      </c>
      <c r="C8" s="245">
        <v>576549.19999999995</v>
      </c>
      <c r="D8" s="245">
        <v>458428.8</v>
      </c>
      <c r="E8" s="246"/>
      <c r="F8" s="247"/>
      <c r="G8" s="247"/>
      <c r="H8" s="731">
        <v>473298.8</v>
      </c>
      <c r="I8" s="248">
        <f>IFERROR(INDEX('6.WS-Re-Exp'!$C$3:$C$433,MATCH('8.WS-วัสดุอื่น'!$R8,'6.WS-Re-Exp'!$A$3:$A$433,0)),0)</f>
        <v>450000</v>
      </c>
      <c r="J8" s="248"/>
      <c r="K8" s="248"/>
      <c r="L8" s="249"/>
      <c r="M8" s="254">
        <f t="shared" si="0"/>
        <v>30000</v>
      </c>
      <c r="N8" s="250">
        <v>480000</v>
      </c>
      <c r="O8" s="255"/>
      <c r="R8" s="239" t="s">
        <v>821</v>
      </c>
      <c r="S8" s="240" t="s">
        <v>822</v>
      </c>
    </row>
    <row r="9" spans="1:19" ht="23.25" x14ac:dyDescent="0.35">
      <c r="A9" s="39" t="s">
        <v>593</v>
      </c>
      <c r="B9" s="245">
        <v>32735</v>
      </c>
      <c r="C9" s="245">
        <v>53706.6</v>
      </c>
      <c r="D9" s="245">
        <v>49505.4</v>
      </c>
      <c r="E9" s="246"/>
      <c r="F9" s="247"/>
      <c r="G9" s="247"/>
      <c r="H9" s="729">
        <v>50454.400000000001</v>
      </c>
      <c r="I9" s="248">
        <f>IFERROR(INDEX('6.WS-Re-Exp'!$C$3:$C$433,MATCH('8.WS-วัสดุอื่น'!$R9,'6.WS-Re-Exp'!$A$3:$A$433,0)),0)</f>
        <v>42500</v>
      </c>
      <c r="J9" s="248"/>
      <c r="K9" s="248"/>
      <c r="L9" s="249">
        <v>8016</v>
      </c>
      <c r="M9" s="254">
        <f t="shared" si="0"/>
        <v>8016</v>
      </c>
      <c r="N9" s="250">
        <v>42500</v>
      </c>
      <c r="O9" s="255"/>
      <c r="R9" s="239" t="s">
        <v>815</v>
      </c>
      <c r="S9" s="240" t="s">
        <v>384</v>
      </c>
    </row>
    <row r="10" spans="1:19" ht="23.25" x14ac:dyDescent="0.35">
      <c r="A10" s="39" t="s">
        <v>594</v>
      </c>
      <c r="B10" s="245"/>
      <c r="C10" s="245"/>
      <c r="D10" s="245"/>
      <c r="E10" s="246"/>
      <c r="F10" s="247"/>
      <c r="G10" s="247"/>
      <c r="H10" s="729">
        <v>0</v>
      </c>
      <c r="I10" s="248">
        <f>IFERROR(INDEX('6.WS-Re-Exp'!$C$3:$C$433,MATCH('8.WS-วัสดุอื่น'!$R10,'6.WS-Re-Exp'!$A$3:$A$433,0)),0)</f>
        <v>0</v>
      </c>
      <c r="J10" s="248"/>
      <c r="K10" s="248"/>
      <c r="L10" s="249"/>
      <c r="M10" s="254">
        <f t="shared" si="0"/>
        <v>0</v>
      </c>
      <c r="N10" s="250"/>
      <c r="O10" s="255"/>
      <c r="R10" s="239" t="s">
        <v>816</v>
      </c>
      <c r="S10" s="240" t="s">
        <v>385</v>
      </c>
    </row>
    <row r="11" spans="1:19" ht="23.25" x14ac:dyDescent="0.35">
      <c r="A11" s="39" t="s">
        <v>595</v>
      </c>
      <c r="B11" s="245">
        <v>120000</v>
      </c>
      <c r="C11" s="245">
        <v>131362.15</v>
      </c>
      <c r="D11" s="245">
        <v>66653.53</v>
      </c>
      <c r="E11" s="246"/>
      <c r="F11" s="247"/>
      <c r="G11" s="247"/>
      <c r="H11" s="729">
        <v>73124</v>
      </c>
      <c r="I11" s="248">
        <f>IFERROR(INDEX('6.WS-Re-Exp'!$C$3:$C$433,MATCH('8.WS-วัสดุอื่น'!$R11,'6.WS-Re-Exp'!$A$3:$A$433,0)),0)</f>
        <v>83486</v>
      </c>
      <c r="J11" s="248"/>
      <c r="K11" s="248"/>
      <c r="L11" s="249">
        <v>89187.5</v>
      </c>
      <c r="M11" s="254">
        <f t="shared" si="0"/>
        <v>89187.5</v>
      </c>
      <c r="N11" s="250">
        <v>83486</v>
      </c>
      <c r="O11" s="255"/>
      <c r="R11" s="239" t="s">
        <v>817</v>
      </c>
      <c r="S11" s="240" t="s">
        <v>386</v>
      </c>
    </row>
    <row r="12" spans="1:19" ht="23.25" x14ac:dyDescent="0.35">
      <c r="A12" s="39" t="s">
        <v>596</v>
      </c>
      <c r="B12" s="245">
        <v>637910.6</v>
      </c>
      <c r="C12" s="245">
        <v>626309.9</v>
      </c>
      <c r="D12" s="245">
        <v>667081.15</v>
      </c>
      <c r="E12" s="246"/>
      <c r="F12" s="247"/>
      <c r="G12" s="247"/>
      <c r="H12" s="729">
        <v>646459.15</v>
      </c>
      <c r="I12" s="248">
        <f>IFERROR(INDEX('6.WS-Re-Exp'!$C$3:$C$433,MATCH('8.WS-วัสดุอื่น'!$R12,'6.WS-Re-Exp'!$A$3:$A$433,0)),0)</f>
        <v>516709</v>
      </c>
      <c r="J12" s="248"/>
      <c r="K12" s="248"/>
      <c r="L12" s="249">
        <v>204200</v>
      </c>
      <c r="M12" s="254">
        <f>SUM(L12+N12+O12-I12-J12-K12)</f>
        <v>204200</v>
      </c>
      <c r="N12" s="250">
        <v>516709</v>
      </c>
      <c r="O12" s="255"/>
      <c r="R12" s="239" t="s">
        <v>818</v>
      </c>
      <c r="S12" s="240" t="s">
        <v>387</v>
      </c>
    </row>
    <row r="13" spans="1:19" ht="23.25" x14ac:dyDescent="0.35">
      <c r="A13" s="39" t="s">
        <v>597</v>
      </c>
      <c r="B13" s="245">
        <v>485046</v>
      </c>
      <c r="C13" s="245">
        <v>570524</v>
      </c>
      <c r="D13" s="245">
        <v>605468</v>
      </c>
      <c r="E13" s="246"/>
      <c r="F13" s="247"/>
      <c r="G13" s="247"/>
      <c r="H13" s="729">
        <v>605468</v>
      </c>
      <c r="I13" s="248">
        <f>IFERROR(INDEX('6.WS-Re-Exp'!$C$3:$C$433,MATCH('8.WS-วัสดุอื่น'!$R13,'6.WS-Re-Exp'!$A$3:$A$433,0)),0)</f>
        <v>580000</v>
      </c>
      <c r="J13" s="248"/>
      <c r="K13" s="248"/>
      <c r="L13" s="249"/>
      <c r="M13" s="254">
        <f t="shared" si="0"/>
        <v>0</v>
      </c>
      <c r="N13" s="250">
        <v>580000</v>
      </c>
      <c r="O13" s="255"/>
      <c r="R13" s="239" t="s">
        <v>388</v>
      </c>
      <c r="S13" s="240" t="s">
        <v>389</v>
      </c>
    </row>
    <row r="14" spans="1:19" ht="23.25" x14ac:dyDescent="0.35">
      <c r="A14" s="39" t="s">
        <v>598</v>
      </c>
      <c r="B14" s="245">
        <v>125850</v>
      </c>
      <c r="C14" s="245">
        <v>129500</v>
      </c>
      <c r="D14" s="245">
        <v>95750</v>
      </c>
      <c r="E14" s="246"/>
      <c r="F14" s="247"/>
      <c r="G14" s="247"/>
      <c r="H14" s="729">
        <v>140530</v>
      </c>
      <c r="I14" s="248">
        <f>IFERROR(INDEX('6.WS-Re-Exp'!$C$3:$C$433,MATCH('8.WS-วัสดุอื่น'!$R14,'6.WS-Re-Exp'!$A$3:$A$433,0)),0)</f>
        <v>120400</v>
      </c>
      <c r="J14" s="248"/>
      <c r="K14" s="248"/>
      <c r="L14" s="249">
        <v>24450</v>
      </c>
      <c r="M14" s="254">
        <f t="shared" si="0"/>
        <v>24450</v>
      </c>
      <c r="N14" s="250">
        <v>120400</v>
      </c>
      <c r="O14" s="255"/>
      <c r="R14" s="239" t="s">
        <v>390</v>
      </c>
      <c r="S14" s="240" t="s">
        <v>391</v>
      </c>
    </row>
    <row r="15" spans="1:19" ht="23.25" x14ac:dyDescent="0.35">
      <c r="A15" s="39" t="s">
        <v>599</v>
      </c>
      <c r="B15" s="245">
        <v>133354.64000000001</v>
      </c>
      <c r="C15" s="245">
        <v>106620.75</v>
      </c>
      <c r="D15" s="245">
        <v>74262.7</v>
      </c>
      <c r="E15" s="246"/>
      <c r="F15" s="247"/>
      <c r="G15" s="247"/>
      <c r="H15" s="729">
        <v>86552.7</v>
      </c>
      <c r="I15" s="248">
        <f>IFERROR(INDEX('6.WS-Re-Exp'!$C$3:$C$433,MATCH('8.WS-วัสดุอื่น'!$R15,'6.WS-Re-Exp'!$A$3:$A$433,0)),0)</f>
        <v>82600</v>
      </c>
      <c r="J15" s="248"/>
      <c r="K15" s="248"/>
      <c r="L15" s="249">
        <v>5680</v>
      </c>
      <c r="M15" s="254">
        <f t="shared" si="0"/>
        <v>50680</v>
      </c>
      <c r="N15" s="250">
        <v>127600</v>
      </c>
      <c r="O15" s="255"/>
      <c r="R15" s="239" t="s">
        <v>819</v>
      </c>
      <c r="S15" s="240" t="s">
        <v>392</v>
      </c>
    </row>
    <row r="16" spans="1:19" ht="23.25" x14ac:dyDescent="0.35">
      <c r="A16" s="108" t="s">
        <v>600</v>
      </c>
      <c r="B16" s="256"/>
      <c r="C16" s="256"/>
      <c r="D16" s="256">
        <v>650</v>
      </c>
      <c r="E16" s="257"/>
      <c r="F16" s="258"/>
      <c r="G16" s="258"/>
      <c r="H16" s="730">
        <v>650</v>
      </c>
      <c r="I16" s="248">
        <f>IFERROR(INDEX('6.WS-Re-Exp'!$C$3:$C$433,MATCH('8.WS-วัสดุอื่น'!$R16,'6.WS-Re-Exp'!$A$3:$A$433,0)),0)</f>
        <v>34700</v>
      </c>
      <c r="J16" s="259"/>
      <c r="K16" s="259"/>
      <c r="L16" s="260"/>
      <c r="M16" s="254">
        <f t="shared" ref="M16" si="1">SUM(L16+N16+O16-I16-J16-K16)</f>
        <v>0</v>
      </c>
      <c r="N16" s="261">
        <v>34700</v>
      </c>
      <c r="O16" s="255"/>
      <c r="R16" s="297" t="s">
        <v>2392</v>
      </c>
      <c r="S16" s="240" t="s">
        <v>393</v>
      </c>
    </row>
    <row r="17" spans="1:19" ht="23.25" x14ac:dyDescent="0.35">
      <c r="A17" s="108" t="s">
        <v>1051</v>
      </c>
      <c r="B17" s="256"/>
      <c r="C17" s="256"/>
      <c r="D17" s="256">
        <v>154619</v>
      </c>
      <c r="E17" s="257"/>
      <c r="F17" s="258"/>
      <c r="G17" s="258">
        <v>41672</v>
      </c>
      <c r="H17" s="730">
        <v>196291</v>
      </c>
      <c r="I17" s="248">
        <f>IFERROR(INDEX('6.WS-Re-Exp'!$C$3:$C$433,MATCH('8.WS-วัสดุอื่น'!$R17,'6.WS-Re-Exp'!$A$3:$A$433,0)),0)</f>
        <v>196291</v>
      </c>
      <c r="J17" s="259"/>
      <c r="K17" s="259"/>
      <c r="L17" s="260"/>
      <c r="M17" s="254">
        <f t="shared" si="0"/>
        <v>0</v>
      </c>
      <c r="N17" s="261">
        <v>196291</v>
      </c>
      <c r="O17" s="255"/>
      <c r="R17" s="242" t="s">
        <v>395</v>
      </c>
      <c r="S17" s="79" t="s">
        <v>1051</v>
      </c>
    </row>
    <row r="18" spans="1:19" s="38" customFormat="1" ht="21.75" thickBot="1" x14ac:dyDescent="0.4">
      <c r="A18" s="114" t="s">
        <v>631</v>
      </c>
      <c r="B18" s="262">
        <f>SUM(B6:B17)</f>
        <v>2393428.14</v>
      </c>
      <c r="C18" s="262">
        <f t="shared" ref="C18:I18" si="2">SUM(C6:C17)</f>
        <v>2473818.62</v>
      </c>
      <c r="D18" s="262">
        <f t="shared" si="2"/>
        <v>2443818.58</v>
      </c>
      <c r="E18" s="263">
        <f t="shared" si="2"/>
        <v>0</v>
      </c>
      <c r="F18" s="263">
        <f t="shared" si="2"/>
        <v>0</v>
      </c>
      <c r="G18" s="263">
        <f t="shared" si="2"/>
        <v>41672</v>
      </c>
      <c r="H18" s="264">
        <f t="shared" si="2"/>
        <v>2593253.0500000003</v>
      </c>
      <c r="I18" s="265">
        <f t="shared" si="2"/>
        <v>2364628</v>
      </c>
      <c r="J18" s="265">
        <f>SUM('1.Planfin2564'!C107)</f>
        <v>42550</v>
      </c>
      <c r="K18" s="265">
        <f>SUM(K6:K17)</f>
        <v>0</v>
      </c>
      <c r="L18" s="266">
        <f>SUM(L6:L17)</f>
        <v>468422.5</v>
      </c>
      <c r="M18" s="267">
        <f>SUM(M6:M17)</f>
        <v>543422.5</v>
      </c>
      <c r="N18" s="268">
        <f>SUM(N6:N17)</f>
        <v>2439628</v>
      </c>
      <c r="O18" s="269"/>
      <c r="R18" s="239"/>
      <c r="S18" s="240"/>
    </row>
    <row r="19" spans="1:19" ht="21.75" thickTop="1" x14ac:dyDescent="0.35">
      <c r="H19" s="732">
        <f>'1.Planfin2564'!G28</f>
        <v>2593253.0499999998</v>
      </c>
      <c r="I19" s="732">
        <f>SUM('1.Planfin2564'!I28)</f>
        <v>2364628</v>
      </c>
      <c r="J19" s="733">
        <f>SUM('1.Planfin2564'!C107)</f>
        <v>42550</v>
      </c>
    </row>
    <row r="20" spans="1:19" ht="21" x14ac:dyDescent="0.35">
      <c r="H20" s="97"/>
      <c r="I20" s="97" t="s">
        <v>1211</v>
      </c>
      <c r="J20" s="97" t="s">
        <v>1211</v>
      </c>
    </row>
    <row r="22" spans="1:19" ht="46.5" x14ac:dyDescent="0.5">
      <c r="H22" s="663" t="s">
        <v>6553</v>
      </c>
      <c r="I22" s="663" t="s">
        <v>6554</v>
      </c>
      <c r="J22" s="663" t="s">
        <v>6555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17" right="0.17" top="0.75" bottom="0.75" header="0.3" footer="0.3"/>
  <pageSetup scale="4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J39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" defaultRowHeight="15" x14ac:dyDescent="0.25"/>
  <cols>
    <col min="1" max="1" width="38.25" style="4" customWidth="1"/>
    <col min="2" max="2" width="15.25" style="4" customWidth="1"/>
    <col min="3" max="3" width="17.625" style="4" customWidth="1"/>
    <col min="4" max="4" width="18.125" style="8" customWidth="1"/>
    <col min="5" max="5" width="21.25" style="4" customWidth="1"/>
    <col min="6" max="6" width="19.25" style="4" customWidth="1"/>
    <col min="7" max="10" width="13.875" style="4" customWidth="1"/>
    <col min="11" max="16384" width="9" style="4"/>
  </cols>
  <sheetData>
    <row r="1" spans="1:10" s="98" customFormat="1" ht="26.25" x14ac:dyDescent="0.25">
      <c r="A1" s="105" t="s">
        <v>2334</v>
      </c>
      <c r="C1" s="105"/>
      <c r="D1" s="118"/>
      <c r="E1" s="105"/>
      <c r="F1" s="105"/>
      <c r="G1" s="105"/>
      <c r="H1" s="105"/>
      <c r="I1" s="105"/>
      <c r="J1" s="105"/>
    </row>
    <row r="2" spans="1:10" s="124" customFormat="1" ht="27.6" customHeight="1" x14ac:dyDescent="0.2">
      <c r="B2" s="124" t="s">
        <v>1069</v>
      </c>
      <c r="C2" s="124" t="s">
        <v>1079</v>
      </c>
      <c r="D2" s="124" t="s">
        <v>2336</v>
      </c>
      <c r="E2" s="124" t="s">
        <v>1072</v>
      </c>
      <c r="F2" s="124" t="s">
        <v>1217</v>
      </c>
      <c r="G2" s="124" t="s">
        <v>1068</v>
      </c>
      <c r="H2" s="124" t="s">
        <v>1212</v>
      </c>
      <c r="I2" s="124" t="s">
        <v>1213</v>
      </c>
      <c r="J2" s="124" t="s">
        <v>1081</v>
      </c>
    </row>
    <row r="3" spans="1:10" ht="21" x14ac:dyDescent="0.25">
      <c r="A3" s="791" t="s">
        <v>698</v>
      </c>
      <c r="B3" s="787" t="s">
        <v>6556</v>
      </c>
      <c r="C3" s="787" t="s">
        <v>6368</v>
      </c>
      <c r="D3" s="792" t="s">
        <v>6369</v>
      </c>
      <c r="E3" s="793" t="s">
        <v>6370</v>
      </c>
      <c r="F3" s="787" t="s">
        <v>6371</v>
      </c>
      <c r="G3" s="791" t="s">
        <v>702</v>
      </c>
      <c r="H3" s="791"/>
      <c r="I3" s="791"/>
      <c r="J3" s="791"/>
    </row>
    <row r="4" spans="1:10" ht="48.6" customHeight="1" x14ac:dyDescent="0.25">
      <c r="A4" s="791"/>
      <c r="B4" s="787"/>
      <c r="C4" s="787"/>
      <c r="D4" s="792"/>
      <c r="E4" s="793"/>
      <c r="F4" s="787"/>
      <c r="G4" s="112" t="s">
        <v>1189</v>
      </c>
      <c r="H4" s="112" t="s">
        <v>1205</v>
      </c>
      <c r="I4" s="112" t="s">
        <v>2338</v>
      </c>
      <c r="J4" s="112" t="s">
        <v>6372</v>
      </c>
    </row>
    <row r="5" spans="1:10" ht="26.1" customHeight="1" x14ac:dyDescent="0.35">
      <c r="A5" s="101" t="s">
        <v>2299</v>
      </c>
      <c r="B5" s="271">
        <v>3412452.14</v>
      </c>
      <c r="C5" s="272">
        <f>SUM('7.WS-ยา วชภฯ'!N5)</f>
        <v>7874341.8499999996</v>
      </c>
      <c r="D5" s="273">
        <f>SUM(B5:C5)</f>
        <v>11286793.99</v>
      </c>
      <c r="E5" s="274">
        <f>+D5*0.7</f>
        <v>7900755.7929999996</v>
      </c>
      <c r="F5" s="275">
        <f>SUM(D5-E5)</f>
        <v>3386038.1970000006</v>
      </c>
      <c r="G5" s="275">
        <f>+F5*1</f>
        <v>3386038.1970000006</v>
      </c>
      <c r="H5" s="275"/>
      <c r="I5" s="275"/>
      <c r="J5" s="275"/>
    </row>
    <row r="6" spans="1:10" ht="26.1" customHeight="1" x14ac:dyDescent="0.35">
      <c r="A6" s="101" t="s">
        <v>2300</v>
      </c>
      <c r="B6" s="271">
        <v>1081758.52</v>
      </c>
      <c r="C6" s="272">
        <f>SUM('7.WS-ยา วชภฯ'!N6)</f>
        <v>2850990.3</v>
      </c>
      <c r="D6" s="273">
        <f t="shared" ref="D6:D12" si="0">SUM(B6:C6)</f>
        <v>3932748.82</v>
      </c>
      <c r="E6" s="274">
        <f t="shared" ref="E6:E11" si="1">+D6*0.7</f>
        <v>2752924.1739999996</v>
      </c>
      <c r="F6" s="275">
        <f t="shared" ref="F6:F12" si="2">SUM(D6-E6)</f>
        <v>1179824.6460000002</v>
      </c>
      <c r="G6" s="275">
        <f t="shared" ref="G6:G12" si="3">+F6*1</f>
        <v>1179824.6460000002</v>
      </c>
      <c r="H6" s="275"/>
      <c r="I6" s="275"/>
      <c r="J6" s="275"/>
    </row>
    <row r="7" spans="1:10" ht="26.1" customHeight="1" x14ac:dyDescent="0.35">
      <c r="A7" s="101" t="s">
        <v>2301</v>
      </c>
      <c r="B7" s="271">
        <v>1273489.82</v>
      </c>
      <c r="C7" s="272">
        <f>SUM('7.WS-ยา วชภฯ'!N11)</f>
        <v>1406624</v>
      </c>
      <c r="D7" s="273">
        <f t="shared" si="0"/>
        <v>2680113.8200000003</v>
      </c>
      <c r="E7" s="274">
        <f t="shared" si="1"/>
        <v>1876079.6740000001</v>
      </c>
      <c r="F7" s="275">
        <f t="shared" si="2"/>
        <v>804034.14600000018</v>
      </c>
      <c r="G7" s="275">
        <f t="shared" si="3"/>
        <v>804034.14600000018</v>
      </c>
      <c r="H7" s="275"/>
      <c r="I7" s="275"/>
      <c r="J7" s="275"/>
    </row>
    <row r="8" spans="1:10" ht="21" x14ac:dyDescent="0.35">
      <c r="A8" s="101" t="s">
        <v>704</v>
      </c>
      <c r="B8" s="271">
        <v>960083</v>
      </c>
      <c r="C8" s="272">
        <v>5900317.1699999999</v>
      </c>
      <c r="D8" s="273">
        <f t="shared" si="0"/>
        <v>6860400.1699999999</v>
      </c>
      <c r="E8" s="274">
        <f>+D8*0.8</f>
        <v>5488320.1359999999</v>
      </c>
      <c r="F8" s="275">
        <f t="shared" si="2"/>
        <v>1372080.034</v>
      </c>
      <c r="G8" s="275">
        <f t="shared" si="3"/>
        <v>1372080.034</v>
      </c>
      <c r="H8" s="275"/>
      <c r="I8" s="275"/>
      <c r="J8" s="275"/>
    </row>
    <row r="9" spans="1:10" ht="21" x14ac:dyDescent="0.35">
      <c r="A9" s="101" t="s">
        <v>705</v>
      </c>
      <c r="B9" s="271"/>
      <c r="C9" s="272"/>
      <c r="D9" s="273">
        <f t="shared" si="0"/>
        <v>0</v>
      </c>
      <c r="E9" s="274">
        <f t="shared" si="1"/>
        <v>0</v>
      </c>
      <c r="F9" s="275">
        <f t="shared" si="2"/>
        <v>0</v>
      </c>
      <c r="G9" s="275">
        <f t="shared" si="3"/>
        <v>0</v>
      </c>
      <c r="H9" s="275"/>
      <c r="I9" s="275"/>
      <c r="J9" s="275"/>
    </row>
    <row r="10" spans="1:10" ht="21" x14ac:dyDescent="0.35">
      <c r="A10" s="101" t="s">
        <v>706</v>
      </c>
      <c r="B10" s="271">
        <v>229933</v>
      </c>
      <c r="C10" s="272">
        <v>602900</v>
      </c>
      <c r="D10" s="273">
        <f t="shared" si="0"/>
        <v>832833</v>
      </c>
      <c r="E10" s="274">
        <f t="shared" si="1"/>
        <v>582983.1</v>
      </c>
      <c r="F10" s="275">
        <f t="shared" si="2"/>
        <v>249849.90000000002</v>
      </c>
      <c r="G10" s="275">
        <f t="shared" si="3"/>
        <v>249849.90000000002</v>
      </c>
      <c r="H10" s="275"/>
      <c r="I10" s="275"/>
      <c r="J10" s="275"/>
    </row>
    <row r="11" spans="1:10" ht="26.1" customHeight="1" x14ac:dyDescent="0.35">
      <c r="A11" s="101" t="s">
        <v>2302</v>
      </c>
      <c r="B11" s="271">
        <v>1159082.1499999999</v>
      </c>
      <c r="C11" s="272">
        <f>SUM('8.WS-วัสดุอื่น'!N18)</f>
        <v>2439628</v>
      </c>
      <c r="D11" s="273">
        <f t="shared" si="0"/>
        <v>3598710.15</v>
      </c>
      <c r="E11" s="274">
        <f t="shared" si="1"/>
        <v>2519097.105</v>
      </c>
      <c r="F11" s="275">
        <f t="shared" si="2"/>
        <v>1079613.0449999999</v>
      </c>
      <c r="G11" s="275">
        <f t="shared" si="3"/>
        <v>1079613.0449999999</v>
      </c>
      <c r="H11" s="275"/>
      <c r="I11" s="275"/>
      <c r="J11" s="275"/>
    </row>
    <row r="12" spans="1:10" ht="26.1" customHeight="1" x14ac:dyDescent="0.35">
      <c r="A12" s="101" t="s">
        <v>601</v>
      </c>
      <c r="B12" s="271">
        <v>521948.97</v>
      </c>
      <c r="C12" s="272">
        <v>2632633.17</v>
      </c>
      <c r="D12" s="273">
        <f t="shared" si="0"/>
        <v>3154582.1399999997</v>
      </c>
      <c r="E12" s="274">
        <f>+D12*0.8</f>
        <v>2523665.7119999998</v>
      </c>
      <c r="F12" s="275">
        <f t="shared" si="2"/>
        <v>630916.42799999984</v>
      </c>
      <c r="G12" s="275">
        <f t="shared" si="3"/>
        <v>630916.42799999984</v>
      </c>
      <c r="H12" s="275"/>
      <c r="I12" s="275"/>
      <c r="J12" s="275"/>
    </row>
    <row r="13" spans="1:10" s="123" customFormat="1" ht="26.1" customHeight="1" x14ac:dyDescent="0.2">
      <c r="A13" s="94" t="s">
        <v>707</v>
      </c>
      <c r="B13" s="276">
        <f>SUM(B5:B12)</f>
        <v>8638747.6000000015</v>
      </c>
      <c r="C13" s="276">
        <f t="shared" ref="C13:J13" si="4">SUM(C5:C12)</f>
        <v>23707434.490000002</v>
      </c>
      <c r="D13" s="276">
        <f t="shared" si="4"/>
        <v>32346182.090000004</v>
      </c>
      <c r="E13" s="276">
        <f t="shared" si="4"/>
        <v>23643825.694000006</v>
      </c>
      <c r="F13" s="276">
        <f t="shared" si="4"/>
        <v>8702356.3959999997</v>
      </c>
      <c r="G13" s="276">
        <f t="shared" si="4"/>
        <v>8702356.3959999997</v>
      </c>
      <c r="H13" s="276">
        <f t="shared" si="4"/>
        <v>0</v>
      </c>
      <c r="I13" s="276">
        <f t="shared" si="4"/>
        <v>0</v>
      </c>
      <c r="J13" s="276">
        <f t="shared" si="4"/>
        <v>0</v>
      </c>
    </row>
    <row r="14" spans="1:10" ht="26.1" customHeight="1" x14ac:dyDescent="0.35">
      <c r="A14" s="3"/>
      <c r="B14" s="14"/>
      <c r="C14" s="14"/>
      <c r="D14" s="40"/>
      <c r="E14" s="3"/>
      <c r="F14" s="3"/>
      <c r="G14" s="3"/>
      <c r="H14" s="3"/>
      <c r="I14" s="3"/>
      <c r="J14" s="3"/>
    </row>
    <row r="15" spans="1:10" ht="26.1" customHeight="1" x14ac:dyDescent="0.35">
      <c r="A15" s="3"/>
      <c r="B15" s="15"/>
      <c r="C15" s="15"/>
      <c r="D15" s="41"/>
      <c r="E15" s="3"/>
      <c r="F15" s="3"/>
      <c r="G15" s="3"/>
      <c r="H15" s="3"/>
      <c r="I15" s="3"/>
      <c r="J15" s="3"/>
    </row>
    <row r="16" spans="1:10" ht="26.1" customHeight="1" x14ac:dyDescent="0.35">
      <c r="A16" s="3"/>
      <c r="B16" s="15"/>
      <c r="C16" s="15"/>
      <c r="D16" s="41"/>
      <c r="E16" s="3"/>
      <c r="F16" s="3"/>
      <c r="G16" s="3"/>
      <c r="H16" s="3"/>
      <c r="I16" s="3"/>
      <c r="J16" s="3"/>
    </row>
    <row r="17" spans="1:10" ht="26.1" customHeight="1" x14ac:dyDescent="0.35">
      <c r="A17" s="3"/>
      <c r="B17" s="16"/>
      <c r="C17" s="16"/>
      <c r="D17" s="42"/>
      <c r="E17" s="3"/>
      <c r="F17" s="3"/>
      <c r="G17" s="3"/>
      <c r="H17" s="3"/>
      <c r="I17" s="3"/>
      <c r="J17" s="3"/>
    </row>
    <row r="18" spans="1:10" ht="26.1" customHeight="1" x14ac:dyDescent="0.35">
      <c r="A18" s="3"/>
      <c r="B18" s="16"/>
      <c r="C18" s="16"/>
      <c r="D18" s="42"/>
      <c r="E18" s="3"/>
      <c r="F18" s="3"/>
      <c r="G18" s="3"/>
      <c r="H18" s="3"/>
      <c r="I18" s="3"/>
      <c r="J18" s="3"/>
    </row>
    <row r="19" spans="1:10" ht="26.1" customHeight="1" x14ac:dyDescent="0.35">
      <c r="A19" s="3"/>
      <c r="B19" s="14"/>
      <c r="C19" s="14"/>
      <c r="D19" s="40"/>
      <c r="E19" s="3"/>
      <c r="F19" s="3"/>
      <c r="G19" s="3"/>
      <c r="H19" s="3"/>
      <c r="I19" s="3"/>
      <c r="J19" s="3"/>
    </row>
    <row r="20" spans="1:10" ht="26.1" customHeight="1" x14ac:dyDescent="0.35">
      <c r="A20" s="3"/>
      <c r="B20" s="14"/>
      <c r="C20" s="14"/>
      <c r="D20" s="40"/>
      <c r="E20" s="3"/>
      <c r="F20" s="3"/>
      <c r="G20" s="3"/>
      <c r="H20" s="3"/>
      <c r="I20" s="3"/>
      <c r="J20" s="3"/>
    </row>
    <row r="21" spans="1:10" ht="26.1" customHeight="1" x14ac:dyDescent="0.35">
      <c r="A21" s="3"/>
      <c r="B21" s="14"/>
      <c r="C21" s="14"/>
      <c r="D21" s="40"/>
      <c r="E21" s="3"/>
      <c r="F21" s="3"/>
      <c r="G21" s="3"/>
      <c r="H21" s="3"/>
      <c r="I21" s="3"/>
      <c r="J21" s="3"/>
    </row>
    <row r="22" spans="1:10" ht="26.1" customHeight="1" x14ac:dyDescent="0.35">
      <c r="A22" s="3"/>
      <c r="B22" s="14"/>
      <c r="C22" s="14"/>
      <c r="D22" s="40"/>
      <c r="E22" s="3"/>
      <c r="F22" s="3"/>
      <c r="G22" s="3"/>
      <c r="H22" s="3"/>
      <c r="I22" s="3"/>
      <c r="J22" s="3"/>
    </row>
    <row r="23" spans="1:10" ht="26.1" customHeight="1" x14ac:dyDescent="0.35">
      <c r="A23" s="3"/>
      <c r="B23" s="14"/>
      <c r="C23" s="14"/>
      <c r="D23" s="40"/>
      <c r="E23" s="3"/>
      <c r="F23" s="3"/>
      <c r="G23" s="3"/>
      <c r="H23" s="3"/>
      <c r="I23" s="3"/>
      <c r="J23" s="3"/>
    </row>
    <row r="24" spans="1:10" ht="26.1" customHeight="1" x14ac:dyDescent="0.35">
      <c r="A24" s="3"/>
      <c r="B24" s="14"/>
      <c r="C24" s="14"/>
      <c r="D24" s="40"/>
      <c r="E24" s="3"/>
      <c r="F24" s="3"/>
      <c r="G24" s="3"/>
      <c r="H24" s="3"/>
      <c r="I24" s="3"/>
      <c r="J24" s="3"/>
    </row>
    <row r="25" spans="1:10" ht="26.1" customHeight="1" x14ac:dyDescent="0.35">
      <c r="A25" s="3"/>
      <c r="B25" s="14"/>
      <c r="C25" s="14"/>
      <c r="D25" s="40"/>
      <c r="E25" s="3"/>
      <c r="F25" s="3"/>
      <c r="G25" s="3"/>
      <c r="H25" s="3"/>
      <c r="I25" s="3"/>
      <c r="J25" s="3"/>
    </row>
    <row r="26" spans="1:10" ht="26.1" customHeight="1" x14ac:dyDescent="0.35">
      <c r="A26" s="3"/>
      <c r="B26" s="14"/>
      <c r="C26" s="14"/>
      <c r="D26" s="40"/>
      <c r="E26" s="3"/>
      <c r="F26" s="3"/>
      <c r="G26" s="3"/>
      <c r="H26" s="3"/>
      <c r="I26" s="3"/>
      <c r="J26" s="3"/>
    </row>
    <row r="27" spans="1:10" ht="26.1" customHeight="1" x14ac:dyDescent="0.35">
      <c r="A27" s="3"/>
      <c r="B27" s="14"/>
      <c r="C27" s="14"/>
      <c r="D27" s="40"/>
      <c r="E27" s="3"/>
      <c r="F27" s="3"/>
      <c r="G27" s="3"/>
      <c r="H27" s="3"/>
      <c r="I27" s="3"/>
      <c r="J27" s="3"/>
    </row>
    <row r="28" spans="1:10" ht="26.1" customHeight="1" x14ac:dyDescent="0.35">
      <c r="A28" s="3"/>
      <c r="B28" s="14"/>
      <c r="C28" s="14"/>
      <c r="D28" s="40"/>
      <c r="E28" s="3"/>
      <c r="F28" s="3"/>
      <c r="G28" s="3"/>
      <c r="H28" s="3"/>
      <c r="I28" s="3"/>
      <c r="J28" s="3"/>
    </row>
    <row r="29" spans="1:10" ht="26.1" customHeight="1" x14ac:dyDescent="0.35">
      <c r="A29" s="3"/>
      <c r="B29" s="14"/>
      <c r="C29" s="14"/>
      <c r="D29" s="40"/>
      <c r="E29" s="3"/>
      <c r="F29" s="3"/>
      <c r="G29" s="3"/>
      <c r="H29" s="3"/>
      <c r="I29" s="3"/>
      <c r="J29" s="3"/>
    </row>
    <row r="30" spans="1:10" ht="26.1" customHeight="1" x14ac:dyDescent="0.35">
      <c r="A30" s="3"/>
      <c r="B30" s="14"/>
      <c r="C30" s="14"/>
      <c r="D30" s="40"/>
      <c r="E30" s="3"/>
      <c r="F30" s="3"/>
      <c r="G30" s="3"/>
      <c r="H30" s="3"/>
      <c r="I30" s="3"/>
      <c r="J30" s="3"/>
    </row>
    <row r="31" spans="1:10" ht="26.1" customHeight="1" x14ac:dyDescent="0.35">
      <c r="A31" s="3"/>
      <c r="B31" s="14"/>
      <c r="C31" s="14"/>
      <c r="D31" s="40"/>
      <c r="E31" s="3"/>
      <c r="F31" s="3"/>
      <c r="G31" s="3"/>
      <c r="H31" s="3"/>
      <c r="I31" s="3"/>
      <c r="J31" s="3"/>
    </row>
    <row r="32" spans="1:10" ht="26.1" customHeight="1" x14ac:dyDescent="0.35">
      <c r="A32" s="3"/>
      <c r="B32" s="14"/>
      <c r="C32" s="14"/>
      <c r="D32" s="40"/>
      <c r="E32" s="3"/>
      <c r="F32" s="3"/>
      <c r="G32" s="3"/>
      <c r="H32" s="3"/>
      <c r="I32" s="3"/>
      <c r="J32" s="3"/>
    </row>
    <row r="33" spans="1:10" ht="26.1" customHeight="1" x14ac:dyDescent="0.35">
      <c r="A33" s="3"/>
      <c r="B33" s="14"/>
      <c r="C33" s="14"/>
      <c r="D33" s="40"/>
      <c r="E33" s="3"/>
      <c r="F33" s="3"/>
      <c r="G33" s="3"/>
      <c r="H33" s="3"/>
      <c r="I33" s="3"/>
      <c r="J33" s="3"/>
    </row>
    <row r="34" spans="1:10" ht="26.1" customHeight="1" x14ac:dyDescent="0.35">
      <c r="A34" s="3"/>
      <c r="B34" s="14"/>
      <c r="C34" s="14"/>
      <c r="D34" s="40"/>
      <c r="E34" s="3"/>
      <c r="F34" s="3"/>
      <c r="G34" s="3"/>
      <c r="H34" s="3"/>
      <c r="I34" s="3"/>
      <c r="J34" s="3"/>
    </row>
    <row r="35" spans="1:10" ht="23.25" x14ac:dyDescent="0.35">
      <c r="A35" s="3"/>
      <c r="B35" s="3"/>
      <c r="C35" s="3"/>
      <c r="D35" s="43"/>
      <c r="E35" s="3"/>
      <c r="F35" s="3"/>
      <c r="G35" s="3"/>
      <c r="H35" s="3"/>
      <c r="I35" s="3"/>
      <c r="J35" s="3"/>
    </row>
    <row r="36" spans="1:10" ht="23.25" x14ac:dyDescent="0.35">
      <c r="A36" s="3"/>
      <c r="B36" s="3"/>
      <c r="C36" s="3"/>
      <c r="D36" s="43"/>
      <c r="E36" s="3"/>
      <c r="F36" s="3"/>
      <c r="G36" s="3"/>
      <c r="H36" s="3"/>
      <c r="I36" s="3"/>
      <c r="J36" s="3"/>
    </row>
    <row r="37" spans="1:10" ht="23.25" x14ac:dyDescent="0.35">
      <c r="A37" s="3"/>
      <c r="B37" s="3"/>
      <c r="C37" s="3"/>
      <c r="D37" s="43"/>
      <c r="E37" s="3"/>
      <c r="F37" s="3"/>
      <c r="G37" s="3"/>
      <c r="H37" s="3"/>
      <c r="I37" s="3"/>
      <c r="J37" s="3"/>
    </row>
    <row r="38" spans="1:10" ht="23.25" x14ac:dyDescent="0.35">
      <c r="A38" s="3"/>
      <c r="B38" s="3"/>
      <c r="C38" s="3"/>
      <c r="D38" s="43"/>
      <c r="E38" s="3"/>
      <c r="F38" s="3"/>
      <c r="G38" s="3"/>
      <c r="H38" s="3"/>
      <c r="I38" s="3"/>
      <c r="J38" s="3"/>
    </row>
    <row r="39" spans="1:10" ht="23.25" x14ac:dyDescent="0.35">
      <c r="A39" s="3"/>
      <c r="B39" s="3"/>
      <c r="C39" s="3"/>
      <c r="D39" s="43"/>
      <c r="E39" s="3"/>
      <c r="F39" s="3"/>
      <c r="G39" s="3"/>
      <c r="H39" s="3"/>
      <c r="I39" s="3"/>
      <c r="J39" s="3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17" right="0.17" top="0.75" bottom="0.75" header="0.3" footer="0.3"/>
  <pageSetup paperSize="5" scale="8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H13"/>
  <sheetViews>
    <sheetView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6" sqref="E6"/>
    </sheetView>
  </sheetViews>
  <sheetFormatPr defaultRowHeight="14.25" x14ac:dyDescent="0.2"/>
  <cols>
    <col min="1" max="1" width="37.375" customWidth="1"/>
    <col min="2" max="2" width="21" customWidth="1"/>
    <col min="3" max="3" width="19.75" customWidth="1"/>
    <col min="4" max="4" width="20.25" style="107" customWidth="1"/>
    <col min="5" max="5" width="24.875" bestFit="1" customWidth="1"/>
    <col min="6" max="6" width="17.875" customWidth="1"/>
    <col min="7" max="7" width="17.375" customWidth="1"/>
    <col min="8" max="8" width="21.25" customWidth="1"/>
    <col min="9" max="9" width="12.375" customWidth="1"/>
  </cols>
  <sheetData>
    <row r="1" spans="1:8" s="122" customFormat="1" ht="26.25" x14ac:dyDescent="0.4">
      <c r="A1" s="120" t="s">
        <v>695</v>
      </c>
      <c r="B1" s="121"/>
      <c r="C1" s="121"/>
      <c r="D1" s="121"/>
      <c r="E1" s="121"/>
      <c r="F1" s="121"/>
      <c r="G1" s="121"/>
      <c r="H1" s="121"/>
    </row>
    <row r="2" spans="1:8" s="137" customFormat="1" ht="25.15" customHeight="1" x14ac:dyDescent="0.2">
      <c r="A2" s="116"/>
      <c r="B2" s="117" t="s">
        <v>1069</v>
      </c>
      <c r="C2" s="117" t="s">
        <v>1070</v>
      </c>
      <c r="D2" s="117" t="s">
        <v>1226</v>
      </c>
      <c r="E2" s="117" t="s">
        <v>1072</v>
      </c>
      <c r="F2" s="127" t="s">
        <v>1066</v>
      </c>
      <c r="G2" s="119" t="s">
        <v>1068</v>
      </c>
      <c r="H2" s="117" t="s">
        <v>2343</v>
      </c>
    </row>
    <row r="3" spans="1:8" s="109" customFormat="1" ht="25.15" customHeight="1" x14ac:dyDescent="0.2">
      <c r="A3" s="138"/>
      <c r="B3" s="138"/>
      <c r="C3" s="138" t="s">
        <v>1232</v>
      </c>
      <c r="D3" s="139"/>
      <c r="E3" s="138"/>
      <c r="F3" s="138"/>
      <c r="G3" s="138"/>
      <c r="H3" s="138"/>
    </row>
    <row r="4" spans="1:8" s="21" customFormat="1" ht="86.45" customHeight="1" x14ac:dyDescent="0.2">
      <c r="A4" s="94" t="s">
        <v>698</v>
      </c>
      <c r="B4" s="113" t="s">
        <v>6558</v>
      </c>
      <c r="C4" s="113" t="s">
        <v>6373</v>
      </c>
      <c r="D4" s="113" t="s">
        <v>6374</v>
      </c>
      <c r="E4" s="113" t="s">
        <v>6375</v>
      </c>
      <c r="F4" s="113" t="s">
        <v>1067</v>
      </c>
      <c r="G4" s="113" t="s">
        <v>1073</v>
      </c>
      <c r="H4" s="113" t="s">
        <v>6376</v>
      </c>
    </row>
    <row r="5" spans="1:8" s="5" customFormat="1" ht="21" x14ac:dyDescent="0.35">
      <c r="A5" s="7" t="s">
        <v>2380</v>
      </c>
      <c r="B5" s="270">
        <v>557191.15</v>
      </c>
      <c r="C5" s="277">
        <f>SUM('2.Revenue'!G5,'2.Revenue'!G14)</f>
        <v>33321702.509999998</v>
      </c>
      <c r="D5" s="278">
        <f>SUM(B5:C5)</f>
        <v>33878893.659999996</v>
      </c>
      <c r="E5" s="37">
        <f>+D5*0.98</f>
        <v>33201315.786799997</v>
      </c>
      <c r="F5" s="270">
        <f>SUM('2.Revenue'!G31)</f>
        <v>0</v>
      </c>
      <c r="G5" s="270"/>
      <c r="H5" s="270">
        <f>SUM(D5-E5+F5-G5)</f>
        <v>677577.87319999933</v>
      </c>
    </row>
    <row r="6" spans="1:8" s="5" customFormat="1" ht="21" x14ac:dyDescent="0.35">
      <c r="A6" s="7" t="s">
        <v>2381</v>
      </c>
      <c r="B6" s="270"/>
      <c r="C6" s="277">
        <f>SUM('2.Revenue'!G6,'2.Revenue'!G15)</f>
        <v>20993</v>
      </c>
      <c r="D6" s="278">
        <f t="shared" ref="D6:D11" si="0">SUM(B6:C6)</f>
        <v>20993</v>
      </c>
      <c r="E6" s="37">
        <f>+D6*0.9</f>
        <v>18893.7</v>
      </c>
      <c r="F6" s="279"/>
      <c r="G6" s="270"/>
      <c r="H6" s="270">
        <f t="shared" ref="H6:H11" si="1">SUM(D6-E6+F6-G6)</f>
        <v>2099.2999999999993</v>
      </c>
    </row>
    <row r="7" spans="1:8" s="5" customFormat="1" ht="21" x14ac:dyDescent="0.35">
      <c r="A7" s="7" t="s">
        <v>2382</v>
      </c>
      <c r="B7" s="270">
        <v>149503.42000000001</v>
      </c>
      <c r="C7" s="277">
        <f>SUM('2.Revenue'!G7,'2.Revenue'!G16)</f>
        <v>342161.5</v>
      </c>
      <c r="D7" s="278">
        <f t="shared" si="0"/>
        <v>491664.92000000004</v>
      </c>
      <c r="E7" s="37">
        <f>+D7*0.9</f>
        <v>442498.42800000007</v>
      </c>
      <c r="F7" s="270">
        <f>SUM('2.Revenue'!G33)</f>
        <v>0</v>
      </c>
      <c r="G7" s="270"/>
      <c r="H7" s="270">
        <f t="shared" si="1"/>
        <v>49166.491999999969</v>
      </c>
    </row>
    <row r="8" spans="1:8" s="5" customFormat="1" ht="21" x14ac:dyDescent="0.35">
      <c r="A8" s="7" t="s">
        <v>2383</v>
      </c>
      <c r="B8" s="270">
        <v>612892.62</v>
      </c>
      <c r="C8" s="277">
        <f>SUM('2.Revenue'!G8,'2.Revenue'!G17)</f>
        <v>2970986.8600000003</v>
      </c>
      <c r="D8" s="278">
        <f t="shared" si="0"/>
        <v>3583879.4800000004</v>
      </c>
      <c r="E8" s="37">
        <f>+D8*0.95</f>
        <v>3404685.5060000001</v>
      </c>
      <c r="F8" s="270">
        <f>SUM('2.Revenue'!G32)</f>
        <v>0</v>
      </c>
      <c r="G8" s="270"/>
      <c r="H8" s="270">
        <f t="shared" si="1"/>
        <v>179193.97400000039</v>
      </c>
    </row>
    <row r="9" spans="1:8" s="5" customFormat="1" ht="21" x14ac:dyDescent="0.35">
      <c r="A9" s="7" t="s">
        <v>2384</v>
      </c>
      <c r="B9" s="270">
        <v>863754.51</v>
      </c>
      <c r="C9" s="277">
        <f>SUM('2.Revenue'!G9,'2.Revenue'!G18)</f>
        <v>1265881.03</v>
      </c>
      <c r="D9" s="278">
        <f t="shared" si="0"/>
        <v>2129635.54</v>
      </c>
      <c r="E9" s="37">
        <f>+D9*0.44</f>
        <v>937039.63760000002</v>
      </c>
      <c r="F9" s="270">
        <f>SUM('2.Revenue'!G34)</f>
        <v>0</v>
      </c>
      <c r="G9" s="270"/>
      <c r="H9" s="270">
        <f t="shared" si="1"/>
        <v>1192595.9024</v>
      </c>
    </row>
    <row r="10" spans="1:8" s="5" customFormat="1" ht="21" x14ac:dyDescent="0.35">
      <c r="A10" s="7" t="s">
        <v>2385</v>
      </c>
      <c r="B10" s="270">
        <v>28265</v>
      </c>
      <c r="C10" s="277">
        <f>SUM('2.Revenue'!G10,'2.Revenue'!G19)</f>
        <v>300801</v>
      </c>
      <c r="D10" s="278">
        <f t="shared" si="0"/>
        <v>329066</v>
      </c>
      <c r="E10" s="37">
        <f>+D10*0.8</f>
        <v>263252.8</v>
      </c>
      <c r="F10" s="270">
        <f>SUM('2.Revenue'!G35)</f>
        <v>200000</v>
      </c>
      <c r="G10" s="270"/>
      <c r="H10" s="270">
        <f t="shared" si="1"/>
        <v>265813.2</v>
      </c>
    </row>
    <row r="11" spans="1:8" s="5" customFormat="1" ht="21" x14ac:dyDescent="0.35">
      <c r="A11" s="7" t="s">
        <v>2386</v>
      </c>
      <c r="B11" s="270">
        <v>113187.75</v>
      </c>
      <c r="C11" s="277">
        <f>SUM('2.Revenue'!G11,'2.Revenue'!G20)</f>
        <v>3929183.6499999994</v>
      </c>
      <c r="D11" s="278">
        <f t="shared" si="0"/>
        <v>4042371.3999999994</v>
      </c>
      <c r="E11" s="37">
        <f>+D11*0.9</f>
        <v>3638134.26</v>
      </c>
      <c r="F11" s="279"/>
      <c r="G11" s="270"/>
      <c r="H11" s="270">
        <f t="shared" si="1"/>
        <v>404237.13999999966</v>
      </c>
    </row>
    <row r="12" spans="1:8" s="1" customFormat="1" ht="21" x14ac:dyDescent="0.35">
      <c r="A12" s="44" t="s">
        <v>631</v>
      </c>
      <c r="B12" s="280">
        <f t="shared" ref="B12:H12" si="2">SUM(B5:B11)</f>
        <v>2324794.4500000002</v>
      </c>
      <c r="C12" s="280">
        <f t="shared" si="2"/>
        <v>42151709.549999997</v>
      </c>
      <c r="D12" s="280">
        <f t="shared" si="2"/>
        <v>44476504</v>
      </c>
      <c r="E12" s="280">
        <f t="shared" si="2"/>
        <v>41905820.118399985</v>
      </c>
      <c r="F12" s="280">
        <f t="shared" si="2"/>
        <v>200000</v>
      </c>
      <c r="G12" s="280">
        <f t="shared" si="2"/>
        <v>0</v>
      </c>
      <c r="H12" s="280">
        <f t="shared" si="2"/>
        <v>2770683.8815999995</v>
      </c>
    </row>
    <row r="13" spans="1:8" ht="19.899999999999999" customHeight="1" x14ac:dyDescent="0.2"/>
  </sheetData>
  <pageMargins left="0.17" right="0.17" top="0.75" bottom="0.75" header="0.3" footer="0.3"/>
  <pageSetup scale="7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8" sqref="D8"/>
    </sheetView>
  </sheetViews>
  <sheetFormatPr defaultColWidth="9" defaultRowHeight="22.5" x14ac:dyDescent="0.3"/>
  <cols>
    <col min="1" max="1" width="46.375" style="12" customWidth="1"/>
    <col min="2" max="2" width="20.875" style="12" customWidth="1"/>
    <col min="3" max="3" width="7.875" style="12" customWidth="1"/>
    <col min="4" max="4" width="16.375" style="12" customWidth="1"/>
    <col min="5" max="5" width="7.25" style="12" customWidth="1"/>
    <col min="6" max="6" width="19" style="12" customWidth="1"/>
    <col min="7" max="7" width="19.125" style="12" customWidth="1"/>
    <col min="8" max="8" width="16.125" style="12" customWidth="1"/>
    <col min="9" max="16384" width="9" style="12"/>
  </cols>
  <sheetData>
    <row r="1" spans="1:8" ht="26.25" x14ac:dyDescent="0.4">
      <c r="A1" s="140" t="s">
        <v>708</v>
      </c>
      <c r="B1" s="218" t="s">
        <v>1069</v>
      </c>
      <c r="C1" s="218" t="s">
        <v>1079</v>
      </c>
      <c r="D1" s="218" t="s">
        <v>1071</v>
      </c>
      <c r="E1" s="218" t="s">
        <v>1072</v>
      </c>
      <c r="F1" s="218" t="s">
        <v>1066</v>
      </c>
      <c r="G1" s="218" t="s">
        <v>1254</v>
      </c>
      <c r="H1" s="45"/>
    </row>
    <row r="2" spans="1:8" ht="23.25" x14ac:dyDescent="0.35">
      <c r="A2" s="794" t="s">
        <v>698</v>
      </c>
      <c r="B2" s="797" t="s">
        <v>1236</v>
      </c>
      <c r="C2" s="800" t="s">
        <v>709</v>
      </c>
      <c r="D2" s="801"/>
      <c r="E2" s="801"/>
      <c r="F2" s="802"/>
      <c r="G2" s="803" t="s">
        <v>6377</v>
      </c>
      <c r="H2" s="806" t="s">
        <v>710</v>
      </c>
    </row>
    <row r="3" spans="1:8" ht="23.25" x14ac:dyDescent="0.35">
      <c r="A3" s="795"/>
      <c r="B3" s="798"/>
      <c r="C3" s="809" t="s">
        <v>1234</v>
      </c>
      <c r="D3" s="810"/>
      <c r="E3" s="810" t="s">
        <v>2348</v>
      </c>
      <c r="F3" s="811"/>
      <c r="G3" s="804"/>
      <c r="H3" s="807"/>
    </row>
    <row r="4" spans="1:8" s="141" customFormat="1" ht="60" customHeight="1" x14ac:dyDescent="0.2">
      <c r="A4" s="796"/>
      <c r="B4" s="799"/>
      <c r="C4" s="111" t="s">
        <v>1235</v>
      </c>
      <c r="D4" s="113" t="s">
        <v>1233</v>
      </c>
      <c r="E4" s="111" t="s">
        <v>1235</v>
      </c>
      <c r="F4" s="113" t="s">
        <v>1233</v>
      </c>
      <c r="G4" s="805"/>
      <c r="H4" s="808"/>
    </row>
    <row r="5" spans="1:8" s="18" customFormat="1" ht="20.45" customHeight="1" x14ac:dyDescent="0.2">
      <c r="A5" s="32" t="s">
        <v>711</v>
      </c>
      <c r="B5" s="281">
        <f>SUM('1.Planfin2564'!I42)</f>
        <v>845662.15199999814</v>
      </c>
      <c r="C5" s="703">
        <v>133</v>
      </c>
      <c r="D5" s="282">
        <v>700122.38</v>
      </c>
      <c r="E5" s="703">
        <v>10</v>
      </c>
      <c r="F5" s="282">
        <v>61098.18</v>
      </c>
      <c r="G5" s="283">
        <f>SUM(D5,F5)</f>
        <v>761220.56</v>
      </c>
      <c r="H5" s="17"/>
    </row>
    <row r="6" spans="1:8" ht="23.25" x14ac:dyDescent="0.35">
      <c r="A6" s="33" t="s">
        <v>712</v>
      </c>
      <c r="B6" s="284">
        <v>1731199.36</v>
      </c>
      <c r="C6" s="706">
        <v>3</v>
      </c>
      <c r="D6" s="285">
        <v>495277.62</v>
      </c>
      <c r="E6" s="706">
        <v>5</v>
      </c>
      <c r="F6" s="285">
        <v>960921.74</v>
      </c>
      <c r="G6" s="283">
        <f>SUM(D6,F6)</f>
        <v>1456199.3599999999</v>
      </c>
      <c r="H6" s="13"/>
    </row>
    <row r="7" spans="1:8" ht="23.25" x14ac:dyDescent="0.35">
      <c r="A7" s="7" t="s">
        <v>713</v>
      </c>
      <c r="B7" s="284">
        <v>803600</v>
      </c>
      <c r="C7" s="706">
        <v>2</v>
      </c>
      <c r="D7" s="285">
        <v>803600</v>
      </c>
      <c r="E7" s="275"/>
      <c r="F7" s="285"/>
      <c r="G7" s="283">
        <f>SUM(D7,F7)</f>
        <v>803600</v>
      </c>
      <c r="H7" s="13"/>
    </row>
    <row r="8" spans="1:8" ht="23.25" x14ac:dyDescent="0.35">
      <c r="A8" s="7" t="s">
        <v>6438</v>
      </c>
      <c r="B8" s="284"/>
      <c r="C8" s="275"/>
      <c r="D8" s="285"/>
      <c r="E8" s="275"/>
      <c r="F8" s="285"/>
      <c r="G8" s="283">
        <f>SUM(D8,F8)</f>
        <v>0</v>
      </c>
      <c r="H8" s="13"/>
    </row>
    <row r="9" spans="1:8" ht="23.25" x14ac:dyDescent="0.35">
      <c r="A9" s="447" t="s">
        <v>6439</v>
      </c>
      <c r="B9" s="448"/>
      <c r="C9" s="449"/>
      <c r="D9" s="450"/>
      <c r="E9" s="449"/>
      <c r="F9" s="450"/>
      <c r="G9" s="283">
        <f>SUM(D9,F9)</f>
        <v>0</v>
      </c>
      <c r="H9" s="451"/>
    </row>
    <row r="10" spans="1:8" ht="23.25" x14ac:dyDescent="0.35">
      <c r="A10" s="46" t="s">
        <v>631</v>
      </c>
      <c r="B10" s="286">
        <f t="shared" ref="B10:G10" si="0">SUM(B5:B8)</f>
        <v>3380461.5119999982</v>
      </c>
      <c r="C10" s="287">
        <f t="shared" si="0"/>
        <v>138</v>
      </c>
      <c r="D10" s="286">
        <f t="shared" si="0"/>
        <v>1999000</v>
      </c>
      <c r="E10" s="288">
        <f t="shared" si="0"/>
        <v>15</v>
      </c>
      <c r="F10" s="286">
        <f t="shared" si="0"/>
        <v>1022019.92</v>
      </c>
      <c r="G10" s="286">
        <f t="shared" si="0"/>
        <v>3021019.92</v>
      </c>
      <c r="H10" s="136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5" bottom="0.75" header="0.3" footer="0.3"/>
  <pageSetup scale="8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67"/>
  <sheetViews>
    <sheetView topLeftCell="A4" zoomScale="80" zoomScaleNormal="80" workbookViewId="0">
      <pane ySplit="1695" topLeftCell="A53" activePane="bottomLeft"/>
      <selection activeCell="B55" sqref="B55:B56"/>
      <selection pane="bottomLeft" activeCell="P70" sqref="P70"/>
    </sheetView>
  </sheetViews>
  <sheetFormatPr defaultRowHeight="19.5" x14ac:dyDescent="0.25"/>
  <cols>
    <col min="1" max="1" width="28.875" style="31" customWidth="1"/>
    <col min="2" max="2" width="11.375" style="31" customWidth="1"/>
    <col min="3" max="3" width="11.125" style="31" bestFit="1" customWidth="1"/>
    <col min="4" max="4" width="14.75" style="31" bestFit="1" customWidth="1"/>
    <col min="5" max="5" width="10.625" style="31" bestFit="1" customWidth="1"/>
    <col min="6" max="6" width="14.75" style="31" bestFit="1" customWidth="1"/>
    <col min="7" max="7" width="10.625" style="31" bestFit="1" customWidth="1"/>
    <col min="8" max="8" width="12.125" style="31" bestFit="1" customWidth="1"/>
    <col min="9" max="9" width="10.625" style="31" bestFit="1" customWidth="1"/>
    <col min="10" max="10" width="12.125" style="31" bestFit="1" customWidth="1"/>
    <col min="11" max="11" width="10.625" style="31" bestFit="1" customWidth="1"/>
    <col min="12" max="12" width="12.125" style="31" bestFit="1" customWidth="1"/>
    <col min="13" max="13" width="10.625" style="31" bestFit="1" customWidth="1"/>
    <col min="14" max="14" width="12.125" style="31" bestFit="1" customWidth="1"/>
    <col min="15" max="15" width="12.5" style="31" customWidth="1"/>
    <col min="16" max="16" width="12.125" style="31" bestFit="1" customWidth="1"/>
    <col min="17" max="17" width="11.125" style="31" bestFit="1" customWidth="1"/>
    <col min="18" max="18" width="12.125" style="31" bestFit="1" customWidth="1"/>
    <col min="19" max="19" width="15.75" style="31" customWidth="1"/>
    <col min="20" max="20" width="12.75" style="31" customWidth="1"/>
    <col min="21" max="21" width="15.875" style="31" customWidth="1"/>
    <col min="22" max="16384" width="9" style="31"/>
  </cols>
  <sheetData>
    <row r="1" spans="1:22" ht="21" x14ac:dyDescent="0.35">
      <c r="A1" s="1" t="s">
        <v>6559</v>
      </c>
      <c r="B1" s="1"/>
      <c r="C1" s="1"/>
      <c r="D1" s="1"/>
      <c r="E1" s="1"/>
      <c r="F1" s="1"/>
      <c r="G1" s="1"/>
    </row>
    <row r="4" spans="1:22" ht="21" x14ac:dyDescent="0.35">
      <c r="A4" s="814" t="s">
        <v>698</v>
      </c>
      <c r="B4" s="812" t="s">
        <v>6560</v>
      </c>
      <c r="C4" s="813"/>
      <c r="D4" s="812" t="s">
        <v>6561</v>
      </c>
      <c r="E4" s="813"/>
      <c r="F4" s="812" t="s">
        <v>6562</v>
      </c>
      <c r="G4" s="813"/>
      <c r="H4" s="812" t="s">
        <v>6563</v>
      </c>
      <c r="I4" s="813"/>
      <c r="J4" s="812" t="s">
        <v>6564</v>
      </c>
      <c r="K4" s="813"/>
      <c r="L4" s="812" t="s">
        <v>6565</v>
      </c>
      <c r="M4" s="813"/>
      <c r="N4" s="812" t="s">
        <v>6566</v>
      </c>
      <c r="O4" s="813"/>
      <c r="P4" s="812" t="s">
        <v>6567</v>
      </c>
      <c r="Q4" s="813"/>
      <c r="R4" s="812" t="s">
        <v>6568</v>
      </c>
      <c r="S4" s="813"/>
      <c r="T4" s="5"/>
      <c r="U4" s="5"/>
      <c r="V4" s="5"/>
    </row>
    <row r="5" spans="1:22" ht="63" x14ac:dyDescent="0.35">
      <c r="A5" s="814"/>
      <c r="B5" s="664" t="s">
        <v>6569</v>
      </c>
      <c r="C5" s="664" t="s">
        <v>6570</v>
      </c>
      <c r="D5" s="664" t="s">
        <v>6569</v>
      </c>
      <c r="E5" s="664" t="s">
        <v>6570</v>
      </c>
      <c r="F5" s="664" t="s">
        <v>6569</v>
      </c>
      <c r="G5" s="664" t="s">
        <v>6570</v>
      </c>
      <c r="H5" s="664" t="s">
        <v>6569</v>
      </c>
      <c r="I5" s="664" t="s">
        <v>6570</v>
      </c>
      <c r="J5" s="664" t="s">
        <v>6569</v>
      </c>
      <c r="K5" s="664" t="s">
        <v>6570</v>
      </c>
      <c r="L5" s="664" t="s">
        <v>6569</v>
      </c>
      <c r="M5" s="664" t="s">
        <v>6570</v>
      </c>
      <c r="N5" s="664" t="s">
        <v>6569</v>
      </c>
      <c r="O5" s="664" t="s">
        <v>6570</v>
      </c>
      <c r="P5" s="664" t="s">
        <v>6569</v>
      </c>
      <c r="Q5" s="664" t="s">
        <v>6570</v>
      </c>
      <c r="R5" s="664" t="s">
        <v>6569</v>
      </c>
      <c r="S5" s="664" t="s">
        <v>6570</v>
      </c>
      <c r="T5" s="5"/>
      <c r="U5" s="5"/>
      <c r="V5" s="5"/>
    </row>
    <row r="6" spans="1:22" ht="21" x14ac:dyDescent="0.35">
      <c r="A6" s="665" t="s">
        <v>6615</v>
      </c>
      <c r="B6" s="734">
        <v>1</v>
      </c>
      <c r="C6" s="666">
        <v>8000</v>
      </c>
      <c r="D6" s="582"/>
      <c r="E6" s="666"/>
      <c r="F6" s="582"/>
      <c r="G6" s="447"/>
      <c r="H6" s="582"/>
      <c r="I6" s="447"/>
      <c r="J6" s="582"/>
      <c r="K6" s="447"/>
      <c r="L6" s="582"/>
      <c r="M6" s="447"/>
      <c r="N6" s="582"/>
      <c r="O6" s="666"/>
      <c r="P6" s="582"/>
      <c r="Q6" s="447"/>
      <c r="R6" s="582">
        <f>+B6+D6+F6+H6+J6+L6+N6+P6</f>
        <v>1</v>
      </c>
      <c r="S6" s="666">
        <f t="shared" ref="S6:S65" si="0">C6+E6+G6+I6+K6+M6+O6+Q6</f>
        <v>8000</v>
      </c>
      <c r="T6" s="5"/>
      <c r="U6" s="6"/>
      <c r="V6" s="5"/>
    </row>
    <row r="7" spans="1:22" ht="42" x14ac:dyDescent="0.35">
      <c r="A7" s="667" t="s">
        <v>6616</v>
      </c>
      <c r="B7" s="734">
        <v>5</v>
      </c>
      <c r="C7" s="666">
        <v>16500</v>
      </c>
      <c r="D7" s="582"/>
      <c r="E7" s="666"/>
      <c r="F7" s="582"/>
      <c r="G7" s="447"/>
      <c r="H7" s="582"/>
      <c r="I7" s="447"/>
      <c r="J7" s="582"/>
      <c r="K7" s="447"/>
      <c r="L7" s="582"/>
      <c r="M7" s="447"/>
      <c r="N7" s="582"/>
      <c r="O7" s="666"/>
      <c r="P7" s="582"/>
      <c r="Q7" s="447"/>
      <c r="R7" s="582">
        <f t="shared" ref="R7:R64" si="1">+B7+D7+F7+H7+J7+L7+N7+P7</f>
        <v>5</v>
      </c>
      <c r="S7" s="666">
        <f t="shared" si="0"/>
        <v>16500</v>
      </c>
      <c r="T7" s="5"/>
      <c r="U7" s="6"/>
      <c r="V7" s="5"/>
    </row>
    <row r="8" spans="1:22" ht="42" x14ac:dyDescent="0.35">
      <c r="A8" s="689" t="s">
        <v>6619</v>
      </c>
      <c r="B8" s="736">
        <v>5</v>
      </c>
      <c r="C8" s="666">
        <v>40000</v>
      </c>
      <c r="D8" s="582"/>
      <c r="E8" s="666"/>
      <c r="F8" s="582"/>
      <c r="G8" s="666"/>
      <c r="H8" s="582"/>
      <c r="I8" s="666"/>
      <c r="J8" s="582"/>
      <c r="K8" s="447"/>
      <c r="L8" s="582"/>
      <c r="M8" s="666"/>
      <c r="N8" s="582"/>
      <c r="O8" s="666"/>
      <c r="P8" s="582"/>
      <c r="Q8" s="447"/>
      <c r="R8" s="582">
        <f t="shared" si="1"/>
        <v>5</v>
      </c>
      <c r="S8" s="666">
        <f t="shared" si="0"/>
        <v>40000</v>
      </c>
      <c r="T8" s="5"/>
      <c r="U8" s="6"/>
      <c r="V8" s="5"/>
    </row>
    <row r="9" spans="1:22" ht="21" x14ac:dyDescent="0.35">
      <c r="A9" s="447" t="s">
        <v>6617</v>
      </c>
      <c r="B9" s="734"/>
      <c r="C9" s="666">
        <v>40000</v>
      </c>
      <c r="D9" s="582"/>
      <c r="E9" s="666"/>
      <c r="F9" s="582"/>
      <c r="G9" s="666"/>
      <c r="H9" s="582"/>
      <c r="I9" s="666"/>
      <c r="J9" s="582"/>
      <c r="K9" s="666"/>
      <c r="L9" s="582"/>
      <c r="M9" s="666"/>
      <c r="N9" s="582"/>
      <c r="O9" s="666"/>
      <c r="P9" s="582"/>
      <c r="Q9" s="666"/>
      <c r="R9" s="582">
        <f t="shared" si="1"/>
        <v>0</v>
      </c>
      <c r="S9" s="666">
        <f t="shared" si="0"/>
        <v>40000</v>
      </c>
      <c r="T9" s="5"/>
      <c r="U9" s="6"/>
      <c r="V9" s="5"/>
    </row>
    <row r="10" spans="1:22" ht="21" x14ac:dyDescent="0.35">
      <c r="A10" s="447" t="s">
        <v>6618</v>
      </c>
      <c r="B10" s="734"/>
      <c r="C10" s="666">
        <v>13000</v>
      </c>
      <c r="D10" s="582"/>
      <c r="E10" s="666"/>
      <c r="F10" s="582"/>
      <c r="G10" s="447"/>
      <c r="H10" s="582"/>
      <c r="I10" s="447"/>
      <c r="J10" s="582"/>
      <c r="K10" s="666"/>
      <c r="L10" s="582"/>
      <c r="M10" s="447"/>
      <c r="N10" s="582"/>
      <c r="O10" s="666"/>
      <c r="P10" s="582"/>
      <c r="Q10" s="666"/>
      <c r="R10" s="582">
        <f t="shared" si="1"/>
        <v>0</v>
      </c>
      <c r="S10" s="666">
        <f t="shared" si="0"/>
        <v>13000</v>
      </c>
      <c r="T10" s="6"/>
      <c r="U10" s="6"/>
      <c r="V10" s="5"/>
    </row>
    <row r="11" spans="1:22" ht="42" x14ac:dyDescent="0.35">
      <c r="A11" s="689" t="s">
        <v>6620</v>
      </c>
      <c r="B11" s="734">
        <v>4</v>
      </c>
      <c r="C11" s="666">
        <v>28000</v>
      </c>
      <c r="D11" s="582"/>
      <c r="E11" s="666"/>
      <c r="F11" s="582"/>
      <c r="G11" s="447"/>
      <c r="H11" s="582"/>
      <c r="I11" s="447"/>
      <c r="J11" s="582"/>
      <c r="K11" s="447"/>
      <c r="L11" s="582"/>
      <c r="M11" s="447"/>
      <c r="N11" s="582"/>
      <c r="O11" s="666"/>
      <c r="P11" s="582"/>
      <c r="Q11" s="666"/>
      <c r="R11" s="582">
        <f t="shared" si="1"/>
        <v>4</v>
      </c>
      <c r="S11" s="666">
        <f t="shared" si="0"/>
        <v>28000</v>
      </c>
      <c r="T11" s="5"/>
      <c r="U11" s="6"/>
      <c r="V11" s="5"/>
    </row>
    <row r="12" spans="1:22" ht="21" x14ac:dyDescent="0.35">
      <c r="A12" s="710" t="s">
        <v>6658</v>
      </c>
      <c r="B12" s="735">
        <v>4</v>
      </c>
      <c r="C12" s="666">
        <v>16800</v>
      </c>
      <c r="D12" s="582"/>
      <c r="E12" s="666"/>
      <c r="F12" s="582"/>
      <c r="G12" s="447"/>
      <c r="H12" s="582"/>
      <c r="I12" s="447"/>
      <c r="J12" s="582"/>
      <c r="K12" s="447"/>
      <c r="L12" s="582"/>
      <c r="M12" s="447"/>
      <c r="N12" s="582"/>
      <c r="O12" s="666"/>
      <c r="P12" s="582"/>
      <c r="Q12" s="666"/>
      <c r="R12" s="582"/>
      <c r="S12" s="666">
        <f t="shared" si="0"/>
        <v>16800</v>
      </c>
      <c r="T12" s="5"/>
      <c r="U12" s="6"/>
      <c r="V12" s="5"/>
    </row>
    <row r="13" spans="1:22" ht="21" x14ac:dyDescent="0.35">
      <c r="A13" s="710" t="s">
        <v>6659</v>
      </c>
      <c r="B13" s="690">
        <v>2</v>
      </c>
      <c r="C13" s="666">
        <v>20000</v>
      </c>
      <c r="D13" s="582"/>
      <c r="E13" s="666"/>
      <c r="F13" s="582"/>
      <c r="G13" s="447"/>
      <c r="H13" s="582"/>
      <c r="I13" s="447"/>
      <c r="J13" s="582"/>
      <c r="K13" s="447"/>
      <c r="L13" s="582"/>
      <c r="M13" s="447"/>
      <c r="N13" s="582"/>
      <c r="O13" s="666"/>
      <c r="P13" s="582"/>
      <c r="Q13" s="666"/>
      <c r="R13" s="582"/>
      <c r="S13" s="666">
        <f t="shared" si="0"/>
        <v>20000</v>
      </c>
      <c r="T13" s="5"/>
      <c r="U13" s="6"/>
      <c r="V13" s="5"/>
    </row>
    <row r="14" spans="1:22" ht="21" x14ac:dyDescent="0.35">
      <c r="A14" s="710" t="s">
        <v>6660</v>
      </c>
      <c r="B14" s="690">
        <v>2</v>
      </c>
      <c r="C14" s="666">
        <v>2000</v>
      </c>
      <c r="D14" s="582"/>
      <c r="E14" s="666"/>
      <c r="F14" s="582"/>
      <c r="G14" s="447"/>
      <c r="H14" s="582"/>
      <c r="I14" s="447"/>
      <c r="J14" s="582"/>
      <c r="K14" s="447"/>
      <c r="L14" s="582"/>
      <c r="M14" s="447"/>
      <c r="N14" s="582"/>
      <c r="O14" s="666"/>
      <c r="P14" s="582"/>
      <c r="Q14" s="666"/>
      <c r="R14" s="582"/>
      <c r="S14" s="666">
        <f t="shared" si="0"/>
        <v>2000</v>
      </c>
      <c r="T14" s="5"/>
      <c r="U14" s="6"/>
      <c r="V14" s="5"/>
    </row>
    <row r="15" spans="1:22" ht="21" x14ac:dyDescent="0.35">
      <c r="A15" s="710" t="s">
        <v>6661</v>
      </c>
      <c r="B15" s="690">
        <v>5</v>
      </c>
      <c r="C15" s="666">
        <v>15000</v>
      </c>
      <c r="D15" s="582"/>
      <c r="E15" s="666"/>
      <c r="F15" s="582"/>
      <c r="G15" s="447"/>
      <c r="H15" s="582"/>
      <c r="I15" s="447"/>
      <c r="J15" s="582"/>
      <c r="K15" s="447"/>
      <c r="L15" s="582"/>
      <c r="M15" s="447"/>
      <c r="N15" s="582"/>
      <c r="O15" s="666"/>
      <c r="P15" s="582"/>
      <c r="Q15" s="666"/>
      <c r="R15" s="582"/>
      <c r="S15" s="666">
        <f t="shared" si="0"/>
        <v>15000</v>
      </c>
      <c r="T15" s="5"/>
      <c r="U15" s="6"/>
      <c r="V15" s="5"/>
    </row>
    <row r="16" spans="1:22" ht="37.5" x14ac:dyDescent="0.35">
      <c r="A16" s="711" t="s">
        <v>6662</v>
      </c>
      <c r="B16" s="690">
        <v>5</v>
      </c>
      <c r="C16" s="666">
        <v>10000</v>
      </c>
      <c r="D16" s="582"/>
      <c r="E16" s="666"/>
      <c r="F16" s="582"/>
      <c r="G16" s="447"/>
      <c r="H16" s="582"/>
      <c r="I16" s="447"/>
      <c r="J16" s="582"/>
      <c r="K16" s="447"/>
      <c r="L16" s="582"/>
      <c r="M16" s="447"/>
      <c r="N16" s="582"/>
      <c r="O16" s="666"/>
      <c r="P16" s="582"/>
      <c r="Q16" s="666"/>
      <c r="R16" s="582"/>
      <c r="S16" s="666">
        <f t="shared" si="0"/>
        <v>10000</v>
      </c>
      <c r="T16" s="5"/>
      <c r="U16" s="6"/>
      <c r="V16" s="5"/>
    </row>
    <row r="17" spans="1:22" ht="21" x14ac:dyDescent="0.35">
      <c r="A17" s="710" t="s">
        <v>6663</v>
      </c>
      <c r="B17" s="690">
        <v>1</v>
      </c>
      <c r="C17" s="666">
        <v>30000</v>
      </c>
      <c r="D17" s="582"/>
      <c r="E17" s="666"/>
      <c r="F17" s="582"/>
      <c r="G17" s="447"/>
      <c r="H17" s="582"/>
      <c r="I17" s="447"/>
      <c r="J17" s="582"/>
      <c r="K17" s="447"/>
      <c r="L17" s="582"/>
      <c r="M17" s="447"/>
      <c r="N17" s="582"/>
      <c r="O17" s="666"/>
      <c r="P17" s="582"/>
      <c r="Q17" s="666"/>
      <c r="R17" s="582"/>
      <c r="S17" s="666">
        <f t="shared" si="0"/>
        <v>30000</v>
      </c>
      <c r="T17" s="5"/>
      <c r="U17" s="6"/>
      <c r="V17" s="5"/>
    </row>
    <row r="18" spans="1:22" ht="38.25" x14ac:dyDescent="0.35">
      <c r="A18" s="693" t="s">
        <v>6623</v>
      </c>
      <c r="B18" s="692"/>
      <c r="C18" s="666"/>
      <c r="D18" s="582"/>
      <c r="E18" s="666"/>
      <c r="F18" s="582"/>
      <c r="G18" s="447"/>
      <c r="H18" s="582"/>
      <c r="I18" s="447"/>
      <c r="J18" s="582"/>
      <c r="K18" s="447"/>
      <c r="L18" s="582"/>
      <c r="M18" s="447"/>
      <c r="N18" s="582"/>
      <c r="O18" s="666"/>
      <c r="P18" s="692">
        <v>1</v>
      </c>
      <c r="Q18" s="666">
        <v>130000</v>
      </c>
      <c r="R18" s="582">
        <f t="shared" si="1"/>
        <v>1</v>
      </c>
      <c r="S18" s="666">
        <f t="shared" si="0"/>
        <v>130000</v>
      </c>
      <c r="T18" s="5"/>
      <c r="U18" s="6"/>
      <c r="V18" s="5"/>
    </row>
    <row r="19" spans="1:22" ht="38.25" x14ac:dyDescent="0.35">
      <c r="A19" s="693" t="s">
        <v>6624</v>
      </c>
      <c r="B19" s="692"/>
      <c r="C19" s="666"/>
      <c r="D19" s="582"/>
      <c r="E19" s="666"/>
      <c r="F19" s="582"/>
      <c r="G19" s="447"/>
      <c r="H19" s="582"/>
      <c r="I19" s="447"/>
      <c r="J19" s="582"/>
      <c r="K19" s="447"/>
      <c r="L19" s="582"/>
      <c r="M19" s="447"/>
      <c r="N19" s="582"/>
      <c r="O19" s="666"/>
      <c r="P19" s="692">
        <v>4</v>
      </c>
      <c r="Q19" s="666">
        <v>22000</v>
      </c>
      <c r="R19" s="582">
        <f t="shared" si="1"/>
        <v>4</v>
      </c>
      <c r="S19" s="666">
        <f t="shared" si="0"/>
        <v>22000</v>
      </c>
      <c r="T19" s="5"/>
      <c r="U19" s="6"/>
      <c r="V19" s="5"/>
    </row>
    <row r="20" spans="1:22" ht="21" x14ac:dyDescent="0.35">
      <c r="A20" s="691" t="s">
        <v>6621</v>
      </c>
      <c r="B20" s="692"/>
      <c r="C20" s="666"/>
      <c r="D20" s="582"/>
      <c r="E20" s="666"/>
      <c r="F20" s="582"/>
      <c r="G20" s="447"/>
      <c r="H20" s="582"/>
      <c r="I20" s="447"/>
      <c r="J20" s="582"/>
      <c r="K20" s="447"/>
      <c r="L20" s="582"/>
      <c r="M20" s="447"/>
      <c r="N20" s="582"/>
      <c r="O20" s="666"/>
      <c r="P20" s="692">
        <v>8</v>
      </c>
      <c r="Q20" s="666">
        <v>20000</v>
      </c>
      <c r="R20" s="582">
        <f t="shared" si="1"/>
        <v>8</v>
      </c>
      <c r="S20" s="666">
        <f t="shared" si="0"/>
        <v>20000</v>
      </c>
      <c r="T20" s="5"/>
      <c r="U20" s="6"/>
      <c r="V20" s="5"/>
    </row>
    <row r="21" spans="1:22" ht="38.25" x14ac:dyDescent="0.35">
      <c r="A21" s="693" t="s">
        <v>6625</v>
      </c>
      <c r="B21" s="692"/>
      <c r="C21" s="666"/>
      <c r="D21" s="582"/>
      <c r="E21" s="666"/>
      <c r="F21" s="582"/>
      <c r="G21" s="447"/>
      <c r="H21" s="582"/>
      <c r="I21" s="447"/>
      <c r="J21" s="582"/>
      <c r="K21" s="447"/>
      <c r="L21" s="582"/>
      <c r="M21" s="447"/>
      <c r="N21" s="582"/>
      <c r="O21" s="666"/>
      <c r="P21" s="692">
        <v>2</v>
      </c>
      <c r="Q21" s="666">
        <v>10800</v>
      </c>
      <c r="R21" s="582">
        <f t="shared" si="1"/>
        <v>2</v>
      </c>
      <c r="S21" s="666">
        <f t="shared" si="0"/>
        <v>10800</v>
      </c>
      <c r="T21" s="5"/>
      <c r="U21" s="6"/>
      <c r="V21" s="5"/>
    </row>
    <row r="22" spans="1:22" ht="38.25" x14ac:dyDescent="0.35">
      <c r="A22" s="693" t="s">
        <v>6626</v>
      </c>
      <c r="B22" s="692"/>
      <c r="C22" s="666"/>
      <c r="D22" s="582"/>
      <c r="E22" s="666"/>
      <c r="F22" s="582"/>
      <c r="G22" s="447"/>
      <c r="H22" s="582"/>
      <c r="I22" s="447"/>
      <c r="J22" s="582"/>
      <c r="K22" s="447"/>
      <c r="L22" s="582"/>
      <c r="M22" s="447"/>
      <c r="N22" s="582"/>
      <c r="O22" s="666"/>
      <c r="P22" s="692">
        <v>5</v>
      </c>
      <c r="Q22" s="666">
        <v>3500</v>
      </c>
      <c r="R22" s="582">
        <f t="shared" si="1"/>
        <v>5</v>
      </c>
      <c r="S22" s="666">
        <f t="shared" si="0"/>
        <v>3500</v>
      </c>
      <c r="T22" s="5"/>
      <c r="U22" s="6"/>
      <c r="V22" s="5"/>
    </row>
    <row r="23" spans="1:22" ht="21" x14ac:dyDescent="0.35">
      <c r="A23" s="691" t="s">
        <v>6622</v>
      </c>
      <c r="B23" s="692"/>
      <c r="C23" s="666"/>
      <c r="D23" s="582"/>
      <c r="E23" s="666"/>
      <c r="F23" s="582"/>
      <c r="G23" s="447"/>
      <c r="H23" s="582"/>
      <c r="I23" s="447"/>
      <c r="J23" s="582"/>
      <c r="K23" s="447"/>
      <c r="L23" s="582"/>
      <c r="M23" s="447"/>
      <c r="N23" s="582"/>
      <c r="O23" s="666"/>
      <c r="P23" s="692">
        <v>1</v>
      </c>
      <c r="Q23" s="666">
        <v>17000</v>
      </c>
      <c r="R23" s="582">
        <f t="shared" si="1"/>
        <v>1</v>
      </c>
      <c r="S23" s="666">
        <f t="shared" si="0"/>
        <v>17000</v>
      </c>
      <c r="T23" s="5"/>
      <c r="U23" s="6"/>
      <c r="V23" s="5"/>
    </row>
    <row r="24" spans="1:22" ht="21" x14ac:dyDescent="0.35">
      <c r="A24" s="691" t="s">
        <v>6622</v>
      </c>
      <c r="B24" s="692"/>
      <c r="C24" s="666"/>
      <c r="D24" s="582"/>
      <c r="E24" s="666"/>
      <c r="F24" s="582"/>
      <c r="G24" s="447"/>
      <c r="H24" s="582"/>
      <c r="I24" s="447"/>
      <c r="J24" s="582"/>
      <c r="K24" s="447"/>
      <c r="L24" s="582"/>
      <c r="M24" s="447"/>
      <c r="N24" s="582"/>
      <c r="O24" s="666"/>
      <c r="P24" s="692">
        <v>1</v>
      </c>
      <c r="Q24" s="666">
        <v>17000</v>
      </c>
      <c r="R24" s="582">
        <f t="shared" si="1"/>
        <v>1</v>
      </c>
      <c r="S24" s="666">
        <f t="shared" si="0"/>
        <v>17000</v>
      </c>
      <c r="T24" s="5"/>
      <c r="U24" s="6"/>
      <c r="V24" s="5"/>
    </row>
    <row r="25" spans="1:22" ht="21" x14ac:dyDescent="0.35">
      <c r="A25" s="691" t="s">
        <v>6621</v>
      </c>
      <c r="B25" s="692"/>
      <c r="C25" s="666"/>
      <c r="D25" s="582"/>
      <c r="E25" s="666"/>
      <c r="F25" s="582"/>
      <c r="G25" s="447"/>
      <c r="H25" s="582"/>
      <c r="I25" s="447"/>
      <c r="J25" s="582"/>
      <c r="K25" s="447"/>
      <c r="L25" s="582"/>
      <c r="M25" s="447"/>
      <c r="N25" s="582"/>
      <c r="O25" s="666"/>
      <c r="P25" s="692">
        <v>1</v>
      </c>
      <c r="Q25" s="666">
        <v>2500</v>
      </c>
      <c r="R25" s="582">
        <f t="shared" si="1"/>
        <v>1</v>
      </c>
      <c r="S25" s="666">
        <f t="shared" si="0"/>
        <v>2500</v>
      </c>
      <c r="T25" s="5"/>
      <c r="U25" s="6"/>
      <c r="V25" s="5"/>
    </row>
    <row r="26" spans="1:22" ht="21" x14ac:dyDescent="0.35">
      <c r="A26" s="691" t="s">
        <v>6621</v>
      </c>
      <c r="B26" s="692"/>
      <c r="C26" s="666"/>
      <c r="D26" s="582"/>
      <c r="E26" s="666"/>
      <c r="F26" s="582"/>
      <c r="G26" s="447"/>
      <c r="H26" s="582"/>
      <c r="I26" s="447"/>
      <c r="J26" s="582"/>
      <c r="K26" s="447"/>
      <c r="L26" s="582"/>
      <c r="M26" s="447"/>
      <c r="N26" s="582"/>
      <c r="O26" s="666"/>
      <c r="P26" s="692">
        <v>1</v>
      </c>
      <c r="Q26" s="666">
        <v>2500</v>
      </c>
      <c r="R26" s="582">
        <f t="shared" si="1"/>
        <v>1</v>
      </c>
      <c r="S26" s="666">
        <f t="shared" si="0"/>
        <v>2500</v>
      </c>
      <c r="T26" s="5"/>
      <c r="U26" s="6"/>
      <c r="V26" s="5"/>
    </row>
    <row r="27" spans="1:22" ht="21" x14ac:dyDescent="0.35">
      <c r="A27" s="691" t="s">
        <v>6627</v>
      </c>
      <c r="B27" s="692"/>
      <c r="C27" s="666"/>
      <c r="D27" s="582"/>
      <c r="E27" s="666"/>
      <c r="F27" s="582"/>
      <c r="G27" s="447"/>
      <c r="H27" s="582"/>
      <c r="I27" s="447"/>
      <c r="J27" s="582"/>
      <c r="K27" s="447"/>
      <c r="L27" s="582"/>
      <c r="M27" s="447"/>
      <c r="N27" s="692">
        <v>1</v>
      </c>
      <c r="O27" s="666">
        <v>5000</v>
      </c>
      <c r="P27" s="692"/>
      <c r="Q27" s="666"/>
      <c r="R27" s="582">
        <f t="shared" si="1"/>
        <v>1</v>
      </c>
      <c r="S27" s="666">
        <f t="shared" si="0"/>
        <v>5000</v>
      </c>
      <c r="T27" s="5"/>
      <c r="U27" s="6"/>
      <c r="V27" s="5"/>
    </row>
    <row r="28" spans="1:22" ht="21" x14ac:dyDescent="0.35">
      <c r="A28" s="691" t="s">
        <v>6628</v>
      </c>
      <c r="B28" s="692"/>
      <c r="C28" s="666"/>
      <c r="D28" s="582"/>
      <c r="E28" s="666"/>
      <c r="F28" s="582"/>
      <c r="G28" s="447"/>
      <c r="H28" s="582"/>
      <c r="I28" s="447"/>
      <c r="J28" s="582"/>
      <c r="K28" s="447"/>
      <c r="L28" s="582"/>
      <c r="M28" s="447"/>
      <c r="N28" s="692">
        <v>1</v>
      </c>
      <c r="O28" s="666">
        <v>4800</v>
      </c>
      <c r="P28" s="692"/>
      <c r="Q28" s="666"/>
      <c r="R28" s="582">
        <f t="shared" si="1"/>
        <v>1</v>
      </c>
      <c r="S28" s="666">
        <f t="shared" si="0"/>
        <v>4800</v>
      </c>
      <c r="T28" s="5"/>
      <c r="U28" s="6"/>
      <c r="V28" s="5"/>
    </row>
    <row r="29" spans="1:22" ht="21" x14ac:dyDescent="0.35">
      <c r="A29" s="691" t="s">
        <v>6629</v>
      </c>
      <c r="B29" s="692"/>
      <c r="C29" s="666"/>
      <c r="D29" s="582"/>
      <c r="E29" s="666"/>
      <c r="F29" s="582"/>
      <c r="G29" s="447"/>
      <c r="H29" s="582"/>
      <c r="I29" s="447"/>
      <c r="J29" s="582"/>
      <c r="K29" s="447"/>
      <c r="L29" s="582"/>
      <c r="M29" s="447"/>
      <c r="N29" s="692">
        <v>2</v>
      </c>
      <c r="O29" s="666">
        <v>5600</v>
      </c>
      <c r="P29" s="692"/>
      <c r="Q29" s="666"/>
      <c r="R29" s="582">
        <f t="shared" si="1"/>
        <v>2</v>
      </c>
      <c r="S29" s="666">
        <f t="shared" si="0"/>
        <v>5600</v>
      </c>
      <c r="T29" s="5"/>
      <c r="U29" s="6"/>
      <c r="V29" s="5"/>
    </row>
    <row r="30" spans="1:22" ht="21" x14ac:dyDescent="0.35">
      <c r="A30" s="691" t="s">
        <v>6630</v>
      </c>
      <c r="B30" s="692"/>
      <c r="C30" s="666"/>
      <c r="D30" s="582"/>
      <c r="E30" s="666"/>
      <c r="F30" s="582"/>
      <c r="G30" s="447"/>
      <c r="H30" s="582"/>
      <c r="I30" s="447"/>
      <c r="J30" s="582"/>
      <c r="K30" s="447"/>
      <c r="L30" s="582"/>
      <c r="M30" s="447"/>
      <c r="N30" s="692">
        <v>1</v>
      </c>
      <c r="O30" s="666">
        <v>2200</v>
      </c>
      <c r="P30" s="692"/>
      <c r="Q30" s="666"/>
      <c r="R30" s="582">
        <f t="shared" si="1"/>
        <v>1</v>
      </c>
      <c r="S30" s="666">
        <f t="shared" si="0"/>
        <v>2200</v>
      </c>
      <c r="T30" s="5"/>
      <c r="U30" s="6"/>
      <c r="V30" s="5"/>
    </row>
    <row r="31" spans="1:22" ht="21" x14ac:dyDescent="0.35">
      <c r="A31" s="693" t="s">
        <v>6631</v>
      </c>
      <c r="B31" s="692"/>
      <c r="C31" s="666"/>
      <c r="D31" s="582"/>
      <c r="E31" s="666"/>
      <c r="F31" s="582"/>
      <c r="G31" s="447"/>
      <c r="H31" s="582"/>
      <c r="I31" s="447"/>
      <c r="J31" s="582"/>
      <c r="K31" s="447"/>
      <c r="L31" s="582"/>
      <c r="M31" s="447"/>
      <c r="N31" s="690">
        <v>2</v>
      </c>
      <c r="O31" s="666">
        <v>5600</v>
      </c>
      <c r="P31" s="692"/>
      <c r="Q31" s="666"/>
      <c r="R31" s="582">
        <f t="shared" si="1"/>
        <v>2</v>
      </c>
      <c r="S31" s="666">
        <f t="shared" si="0"/>
        <v>5600</v>
      </c>
      <c r="T31" s="5"/>
      <c r="U31" s="6"/>
      <c r="V31" s="5"/>
    </row>
    <row r="32" spans="1:22" ht="21" x14ac:dyDescent="0.35">
      <c r="A32" s="691" t="s">
        <v>6629</v>
      </c>
      <c r="B32" s="692"/>
      <c r="C32" s="666"/>
      <c r="D32" s="582"/>
      <c r="E32" s="666"/>
      <c r="F32" s="582"/>
      <c r="G32" s="447"/>
      <c r="H32" s="582"/>
      <c r="I32" s="447"/>
      <c r="J32" s="582"/>
      <c r="K32" s="447"/>
      <c r="L32" s="582"/>
      <c r="M32" s="447"/>
      <c r="N32" s="692">
        <v>1</v>
      </c>
      <c r="O32" s="666">
        <v>2800</v>
      </c>
      <c r="P32" s="692"/>
      <c r="Q32" s="666"/>
      <c r="R32" s="582">
        <f t="shared" si="1"/>
        <v>1</v>
      </c>
      <c r="S32" s="666">
        <f t="shared" si="0"/>
        <v>2800</v>
      </c>
      <c r="T32" s="5"/>
      <c r="U32" s="6"/>
      <c r="V32" s="5"/>
    </row>
    <row r="33" spans="1:22" ht="21" x14ac:dyDescent="0.35">
      <c r="A33" s="691" t="s">
        <v>6629</v>
      </c>
      <c r="B33" s="692"/>
      <c r="C33" s="666"/>
      <c r="D33" s="582"/>
      <c r="E33" s="666"/>
      <c r="F33" s="582"/>
      <c r="G33" s="447"/>
      <c r="H33" s="582"/>
      <c r="I33" s="447"/>
      <c r="J33" s="582"/>
      <c r="K33" s="447"/>
      <c r="L33" s="582"/>
      <c r="M33" s="447"/>
      <c r="N33" s="692">
        <v>3</v>
      </c>
      <c r="O33" s="666">
        <v>8400</v>
      </c>
      <c r="P33" s="692"/>
      <c r="Q33" s="666"/>
      <c r="R33" s="582">
        <f t="shared" si="1"/>
        <v>3</v>
      </c>
      <c r="S33" s="666">
        <f t="shared" si="0"/>
        <v>8400</v>
      </c>
      <c r="T33" s="5"/>
      <c r="U33" s="6"/>
      <c r="V33" s="5"/>
    </row>
    <row r="34" spans="1:22" ht="21" x14ac:dyDescent="0.35">
      <c r="A34" s="691" t="s">
        <v>6632</v>
      </c>
      <c r="B34" s="692"/>
      <c r="C34" s="666"/>
      <c r="D34" s="582"/>
      <c r="E34" s="666"/>
      <c r="F34" s="582"/>
      <c r="G34" s="447"/>
      <c r="H34" s="582"/>
      <c r="I34" s="447"/>
      <c r="J34" s="582"/>
      <c r="K34" s="447"/>
      <c r="L34" s="582"/>
      <c r="M34" s="447"/>
      <c r="N34" s="692">
        <v>3</v>
      </c>
      <c r="O34" s="666">
        <v>3000</v>
      </c>
      <c r="P34" s="692"/>
      <c r="Q34" s="666"/>
      <c r="R34" s="582">
        <f t="shared" si="1"/>
        <v>3</v>
      </c>
      <c r="S34" s="666">
        <f t="shared" si="0"/>
        <v>3000</v>
      </c>
      <c r="T34" s="5"/>
      <c r="U34" s="6"/>
      <c r="V34" s="5"/>
    </row>
    <row r="35" spans="1:22" ht="21" x14ac:dyDescent="0.35">
      <c r="A35" s="691" t="s">
        <v>6633</v>
      </c>
      <c r="B35" s="692"/>
      <c r="C35" s="666"/>
      <c r="D35" s="582"/>
      <c r="E35" s="666"/>
      <c r="F35" s="582"/>
      <c r="G35" s="447"/>
      <c r="H35" s="582"/>
      <c r="I35" s="447"/>
      <c r="J35" s="582"/>
      <c r="K35" s="447"/>
      <c r="L35" s="582"/>
      <c r="M35" s="447"/>
      <c r="N35" s="692">
        <v>1</v>
      </c>
      <c r="O35" s="666">
        <v>10000</v>
      </c>
      <c r="P35" s="692"/>
      <c r="Q35" s="666"/>
      <c r="R35" s="582">
        <f t="shared" si="1"/>
        <v>1</v>
      </c>
      <c r="S35" s="666">
        <f t="shared" si="0"/>
        <v>10000</v>
      </c>
      <c r="T35" s="5"/>
      <c r="U35" s="6"/>
      <c r="V35" s="5"/>
    </row>
    <row r="36" spans="1:22" ht="21" x14ac:dyDescent="0.35">
      <c r="A36" s="691" t="s">
        <v>6634</v>
      </c>
      <c r="B36" s="692"/>
      <c r="C36" s="666"/>
      <c r="D36" s="582"/>
      <c r="E36" s="666"/>
      <c r="F36" s="582"/>
      <c r="G36" s="447"/>
      <c r="H36" s="582"/>
      <c r="I36" s="447"/>
      <c r="J36" s="582"/>
      <c r="K36" s="447"/>
      <c r="L36" s="582"/>
      <c r="M36" s="447"/>
      <c r="N36" s="692">
        <v>6</v>
      </c>
      <c r="O36" s="666">
        <v>12000</v>
      </c>
      <c r="P36" s="692"/>
      <c r="Q36" s="666"/>
      <c r="R36" s="582">
        <f t="shared" si="1"/>
        <v>6</v>
      </c>
      <c r="S36" s="666">
        <f t="shared" si="0"/>
        <v>12000</v>
      </c>
      <c r="T36" s="5"/>
      <c r="U36" s="6"/>
      <c r="V36" s="5"/>
    </row>
    <row r="37" spans="1:22" ht="21" x14ac:dyDescent="0.35">
      <c r="A37" s="691" t="s">
        <v>6635</v>
      </c>
      <c r="B37" s="692"/>
      <c r="C37" s="666"/>
      <c r="D37" s="582"/>
      <c r="E37" s="666"/>
      <c r="F37" s="582"/>
      <c r="G37" s="447"/>
      <c r="H37" s="582"/>
      <c r="I37" s="447"/>
      <c r="J37" s="582"/>
      <c r="K37" s="447"/>
      <c r="L37" s="582"/>
      <c r="M37" s="447"/>
      <c r="N37" s="692">
        <v>2</v>
      </c>
      <c r="O37" s="666">
        <v>4400</v>
      </c>
      <c r="P37" s="692"/>
      <c r="Q37" s="666"/>
      <c r="R37" s="582">
        <f t="shared" si="1"/>
        <v>2</v>
      </c>
      <c r="S37" s="666">
        <f t="shared" si="0"/>
        <v>4400</v>
      </c>
      <c r="T37" s="5"/>
      <c r="U37" s="6"/>
      <c r="V37" s="5"/>
    </row>
    <row r="38" spans="1:22" ht="21" x14ac:dyDescent="0.35">
      <c r="A38" s="691" t="s">
        <v>6636</v>
      </c>
      <c r="B38" s="692"/>
      <c r="C38" s="666"/>
      <c r="D38" s="582"/>
      <c r="E38" s="666"/>
      <c r="F38" s="582"/>
      <c r="G38" s="447"/>
      <c r="H38" s="582"/>
      <c r="I38" s="447"/>
      <c r="J38" s="582"/>
      <c r="K38" s="447"/>
      <c r="L38" s="582"/>
      <c r="M38" s="447"/>
      <c r="N38" s="692">
        <v>2</v>
      </c>
      <c r="O38" s="666">
        <v>2000</v>
      </c>
      <c r="P38" s="692"/>
      <c r="Q38" s="666"/>
      <c r="R38" s="582">
        <f t="shared" si="1"/>
        <v>2</v>
      </c>
      <c r="S38" s="666">
        <f t="shared" si="0"/>
        <v>2000</v>
      </c>
      <c r="T38" s="5"/>
      <c r="U38" s="6"/>
      <c r="V38" s="5"/>
    </row>
    <row r="39" spans="1:22" ht="21" x14ac:dyDescent="0.35">
      <c r="A39" s="691" t="s">
        <v>6629</v>
      </c>
      <c r="B39" s="692"/>
      <c r="C39" s="666"/>
      <c r="D39" s="582"/>
      <c r="E39" s="666"/>
      <c r="F39" s="582"/>
      <c r="G39" s="447"/>
      <c r="H39" s="582"/>
      <c r="I39" s="447"/>
      <c r="J39" s="582"/>
      <c r="K39" s="447"/>
      <c r="L39" s="582"/>
      <c r="M39" s="447"/>
      <c r="N39" s="692">
        <v>5</v>
      </c>
      <c r="O39" s="666">
        <v>14000</v>
      </c>
      <c r="P39" s="692"/>
      <c r="Q39" s="666"/>
      <c r="R39" s="582">
        <f t="shared" si="1"/>
        <v>5</v>
      </c>
      <c r="S39" s="666">
        <f t="shared" si="0"/>
        <v>14000</v>
      </c>
      <c r="T39" s="5"/>
      <c r="U39" s="6"/>
      <c r="V39" s="5"/>
    </row>
    <row r="40" spans="1:22" ht="21" x14ac:dyDescent="0.35">
      <c r="A40" s="691" t="s">
        <v>6637</v>
      </c>
      <c r="B40" s="692"/>
      <c r="C40" s="666"/>
      <c r="D40" s="582"/>
      <c r="E40" s="666"/>
      <c r="F40" s="582"/>
      <c r="G40" s="447"/>
      <c r="H40" s="582"/>
      <c r="I40" s="447"/>
      <c r="J40" s="582"/>
      <c r="K40" s="447"/>
      <c r="L40" s="582"/>
      <c r="M40" s="447"/>
      <c r="N40" s="692">
        <v>1</v>
      </c>
      <c r="O40" s="666">
        <v>23000</v>
      </c>
      <c r="P40" s="692"/>
      <c r="Q40" s="666"/>
      <c r="R40" s="582">
        <f t="shared" si="1"/>
        <v>1</v>
      </c>
      <c r="S40" s="666">
        <f t="shared" si="0"/>
        <v>23000</v>
      </c>
      <c r="T40" s="5"/>
      <c r="U40" s="6"/>
      <c r="V40" s="5"/>
    </row>
    <row r="41" spans="1:22" ht="21" x14ac:dyDescent="0.35">
      <c r="A41" s="691" t="s">
        <v>6630</v>
      </c>
      <c r="B41" s="692"/>
      <c r="C41" s="666"/>
      <c r="D41" s="582"/>
      <c r="E41" s="666"/>
      <c r="F41" s="582"/>
      <c r="G41" s="447"/>
      <c r="H41" s="582"/>
      <c r="I41" s="447"/>
      <c r="J41" s="582"/>
      <c r="K41" s="447"/>
      <c r="L41" s="582"/>
      <c r="M41" s="447"/>
      <c r="N41" s="692">
        <v>1</v>
      </c>
      <c r="O41" s="666">
        <v>2200</v>
      </c>
      <c r="P41" s="692"/>
      <c r="Q41" s="666"/>
      <c r="R41" s="582">
        <f t="shared" si="1"/>
        <v>1</v>
      </c>
      <c r="S41" s="666">
        <f t="shared" si="0"/>
        <v>2200</v>
      </c>
      <c r="T41" s="5"/>
      <c r="U41" s="6"/>
      <c r="V41" s="5"/>
    </row>
    <row r="42" spans="1:22" ht="21" x14ac:dyDescent="0.35">
      <c r="A42" s="691" t="s">
        <v>6638</v>
      </c>
      <c r="B42" s="692"/>
      <c r="C42" s="666"/>
      <c r="D42" s="582"/>
      <c r="E42" s="666"/>
      <c r="F42" s="582"/>
      <c r="G42" s="447"/>
      <c r="H42" s="582"/>
      <c r="I42" s="447"/>
      <c r="J42" s="582"/>
      <c r="K42" s="447"/>
      <c r="L42" s="582"/>
      <c r="M42" s="447"/>
      <c r="N42" s="692">
        <v>2</v>
      </c>
      <c r="O42" s="666">
        <v>4000</v>
      </c>
      <c r="P42" s="692"/>
      <c r="Q42" s="666"/>
      <c r="R42" s="582">
        <f t="shared" si="1"/>
        <v>2</v>
      </c>
      <c r="S42" s="666">
        <f t="shared" si="0"/>
        <v>4000</v>
      </c>
      <c r="T42" s="5"/>
      <c r="U42" s="6"/>
      <c r="V42" s="5"/>
    </row>
    <row r="43" spans="1:22" ht="21" x14ac:dyDescent="0.35">
      <c r="A43" s="691" t="s">
        <v>6636</v>
      </c>
      <c r="B43" s="692"/>
      <c r="C43" s="666"/>
      <c r="D43" s="582"/>
      <c r="E43" s="666"/>
      <c r="F43" s="582"/>
      <c r="G43" s="447"/>
      <c r="H43" s="582"/>
      <c r="I43" s="447"/>
      <c r="J43" s="582"/>
      <c r="K43" s="447"/>
      <c r="L43" s="582"/>
      <c r="M43" s="447"/>
      <c r="N43" s="692">
        <v>1</v>
      </c>
      <c r="O43" s="666">
        <v>2800</v>
      </c>
      <c r="P43" s="692"/>
      <c r="Q43" s="666"/>
      <c r="R43" s="582">
        <f t="shared" si="1"/>
        <v>1</v>
      </c>
      <c r="S43" s="666">
        <f t="shared" si="0"/>
        <v>2800</v>
      </c>
      <c r="T43" s="5"/>
      <c r="U43" s="6"/>
      <c r="V43" s="5"/>
    </row>
    <row r="44" spans="1:22" ht="21" x14ac:dyDescent="0.35">
      <c r="A44" s="691" t="s">
        <v>6639</v>
      </c>
      <c r="B44" s="692"/>
      <c r="C44" s="666"/>
      <c r="D44" s="582"/>
      <c r="E44" s="666"/>
      <c r="F44" s="582"/>
      <c r="G44" s="447"/>
      <c r="H44" s="582"/>
      <c r="I44" s="447"/>
      <c r="J44" s="582"/>
      <c r="K44" s="447"/>
      <c r="L44" s="582"/>
      <c r="M44" s="447"/>
      <c r="N44" s="692">
        <v>1</v>
      </c>
      <c r="O44" s="666">
        <v>36000</v>
      </c>
      <c r="P44" s="692"/>
      <c r="Q44" s="666"/>
      <c r="R44" s="582">
        <f t="shared" si="1"/>
        <v>1</v>
      </c>
      <c r="S44" s="666">
        <f t="shared" si="0"/>
        <v>36000</v>
      </c>
      <c r="T44" s="5"/>
      <c r="U44" s="6"/>
      <c r="V44" s="5"/>
    </row>
    <row r="45" spans="1:22" ht="21" x14ac:dyDescent="0.35">
      <c r="A45" s="691" t="s">
        <v>6640</v>
      </c>
      <c r="B45" s="692"/>
      <c r="C45" s="666"/>
      <c r="D45" s="582"/>
      <c r="E45" s="666"/>
      <c r="F45" s="582"/>
      <c r="G45" s="447"/>
      <c r="H45" s="582"/>
      <c r="I45" s="447"/>
      <c r="J45" s="582"/>
      <c r="K45" s="447"/>
      <c r="L45" s="582"/>
      <c r="M45" s="447"/>
      <c r="N45" s="692">
        <v>1</v>
      </c>
      <c r="O45" s="666">
        <v>3500</v>
      </c>
      <c r="P45" s="692"/>
      <c r="Q45" s="666"/>
      <c r="R45" s="582">
        <f t="shared" si="1"/>
        <v>1</v>
      </c>
      <c r="S45" s="666">
        <f t="shared" si="0"/>
        <v>3500</v>
      </c>
      <c r="T45" s="5"/>
      <c r="U45" s="6"/>
      <c r="V45" s="5"/>
    </row>
    <row r="46" spans="1:22" ht="21" x14ac:dyDescent="0.35">
      <c r="A46" s="691" t="s">
        <v>6641</v>
      </c>
      <c r="B46" s="692"/>
      <c r="C46" s="666"/>
      <c r="D46" s="582"/>
      <c r="E46" s="666"/>
      <c r="F46" s="582"/>
      <c r="G46" s="447"/>
      <c r="H46" s="582"/>
      <c r="I46" s="447"/>
      <c r="J46" s="582"/>
      <c r="K46" s="447"/>
      <c r="L46" s="582"/>
      <c r="M46" s="447"/>
      <c r="N46" s="692">
        <v>1</v>
      </c>
      <c r="O46" s="666">
        <v>4800</v>
      </c>
      <c r="P46" s="692"/>
      <c r="Q46" s="666"/>
      <c r="R46" s="582">
        <f t="shared" si="1"/>
        <v>1</v>
      </c>
      <c r="S46" s="666">
        <f t="shared" si="0"/>
        <v>4800</v>
      </c>
      <c r="T46" s="5"/>
      <c r="U46" s="6"/>
      <c r="V46" s="5"/>
    </row>
    <row r="47" spans="1:22" ht="21" x14ac:dyDescent="0.35">
      <c r="A47" s="691" t="s">
        <v>6629</v>
      </c>
      <c r="B47" s="692"/>
      <c r="C47" s="666"/>
      <c r="D47" s="582"/>
      <c r="E47" s="666"/>
      <c r="F47" s="582"/>
      <c r="G47" s="447"/>
      <c r="H47" s="582"/>
      <c r="I47" s="447"/>
      <c r="J47" s="582"/>
      <c r="K47" s="447"/>
      <c r="L47" s="582"/>
      <c r="M47" s="447"/>
      <c r="N47" s="692">
        <v>2</v>
      </c>
      <c r="O47" s="666">
        <v>5600</v>
      </c>
      <c r="P47" s="692"/>
      <c r="Q47" s="666"/>
      <c r="R47" s="582">
        <f t="shared" si="1"/>
        <v>2</v>
      </c>
      <c r="S47" s="666">
        <f t="shared" si="0"/>
        <v>5600</v>
      </c>
      <c r="T47" s="5"/>
      <c r="U47" s="6"/>
      <c r="V47" s="5"/>
    </row>
    <row r="48" spans="1:22" ht="21" x14ac:dyDescent="0.35">
      <c r="A48" s="694" t="s">
        <v>6642</v>
      </c>
      <c r="B48" s="692"/>
      <c r="C48" s="666"/>
      <c r="D48" s="582"/>
      <c r="E48" s="666"/>
      <c r="F48" s="582"/>
      <c r="G48" s="447"/>
      <c r="H48" s="582"/>
      <c r="I48" s="447"/>
      <c r="J48" s="582"/>
      <c r="K48" s="447"/>
      <c r="L48" s="582"/>
      <c r="M48" s="447"/>
      <c r="N48" s="695">
        <v>1</v>
      </c>
      <c r="O48" s="666">
        <v>2500</v>
      </c>
      <c r="P48" s="692"/>
      <c r="Q48" s="666"/>
      <c r="R48" s="582">
        <f t="shared" si="1"/>
        <v>1</v>
      </c>
      <c r="S48" s="666">
        <f t="shared" si="0"/>
        <v>2500</v>
      </c>
      <c r="T48" s="5"/>
      <c r="U48" s="6"/>
      <c r="V48" s="5"/>
    </row>
    <row r="49" spans="1:22" ht="21" x14ac:dyDescent="0.35">
      <c r="A49" s="691" t="s">
        <v>6643</v>
      </c>
      <c r="B49" s="692"/>
      <c r="C49" s="666"/>
      <c r="D49" s="582"/>
      <c r="E49" s="666"/>
      <c r="F49" s="582"/>
      <c r="G49" s="447"/>
      <c r="H49" s="582"/>
      <c r="I49" s="447"/>
      <c r="J49" s="582"/>
      <c r="K49" s="447"/>
      <c r="L49" s="582"/>
      <c r="M49" s="447"/>
      <c r="N49" s="692">
        <v>1</v>
      </c>
      <c r="O49" s="666">
        <v>3000</v>
      </c>
      <c r="P49" s="692"/>
      <c r="Q49" s="666"/>
      <c r="R49" s="582">
        <f t="shared" si="1"/>
        <v>1</v>
      </c>
      <c r="S49" s="666">
        <f t="shared" si="0"/>
        <v>3000</v>
      </c>
      <c r="T49" s="5"/>
      <c r="U49" s="6"/>
      <c r="V49" s="5"/>
    </row>
    <row r="50" spans="1:22" ht="21" x14ac:dyDescent="0.35">
      <c r="A50" s="691" t="s">
        <v>6644</v>
      </c>
      <c r="B50" s="692"/>
      <c r="C50" s="666"/>
      <c r="D50" s="582"/>
      <c r="E50" s="666"/>
      <c r="F50" s="582"/>
      <c r="G50" s="447"/>
      <c r="H50" s="582"/>
      <c r="I50" s="447"/>
      <c r="J50" s="582"/>
      <c r="K50" s="447"/>
      <c r="L50" s="582"/>
      <c r="M50" s="447"/>
      <c r="N50" s="692">
        <v>2</v>
      </c>
      <c r="O50" s="666">
        <v>8000</v>
      </c>
      <c r="P50" s="692"/>
      <c r="Q50" s="666"/>
      <c r="R50" s="582">
        <f t="shared" si="1"/>
        <v>2</v>
      </c>
      <c r="S50" s="666">
        <f t="shared" si="0"/>
        <v>8000</v>
      </c>
      <c r="T50" s="5"/>
      <c r="U50" s="6"/>
      <c r="V50" s="5"/>
    </row>
    <row r="51" spans="1:22" ht="21" x14ac:dyDescent="0.35">
      <c r="A51" s="691" t="s">
        <v>6645</v>
      </c>
      <c r="B51" s="692"/>
      <c r="C51" s="666"/>
      <c r="D51" s="582"/>
      <c r="E51" s="666"/>
      <c r="F51" s="582"/>
      <c r="G51" s="447"/>
      <c r="H51" s="582"/>
      <c r="I51" s="447"/>
      <c r="J51" s="582"/>
      <c r="K51" s="447"/>
      <c r="L51" s="582"/>
      <c r="M51" s="447"/>
      <c r="N51" s="692">
        <v>1</v>
      </c>
      <c r="O51" s="666">
        <v>2800</v>
      </c>
      <c r="P51" s="692"/>
      <c r="Q51" s="666"/>
      <c r="R51" s="582">
        <f t="shared" si="1"/>
        <v>1</v>
      </c>
      <c r="S51" s="666">
        <f t="shared" si="0"/>
        <v>2800</v>
      </c>
      <c r="T51" s="5"/>
      <c r="U51" s="6"/>
      <c r="V51" s="5"/>
    </row>
    <row r="52" spans="1:22" ht="21" x14ac:dyDescent="0.35">
      <c r="A52" s="691" t="s">
        <v>6628</v>
      </c>
      <c r="B52" s="692"/>
      <c r="C52" s="666"/>
      <c r="D52" s="582"/>
      <c r="E52" s="666"/>
      <c r="F52" s="582"/>
      <c r="G52" s="447"/>
      <c r="H52" s="582"/>
      <c r="I52" s="447"/>
      <c r="J52" s="582"/>
      <c r="K52" s="447"/>
      <c r="L52" s="582"/>
      <c r="M52" s="447"/>
      <c r="N52" s="692">
        <v>1</v>
      </c>
      <c r="O52" s="666">
        <v>4800</v>
      </c>
      <c r="P52" s="692"/>
      <c r="Q52" s="666"/>
      <c r="R52" s="582">
        <f t="shared" si="1"/>
        <v>1</v>
      </c>
      <c r="S52" s="666">
        <f t="shared" si="0"/>
        <v>4800</v>
      </c>
      <c r="T52" s="5"/>
      <c r="U52" s="6"/>
      <c r="V52" s="5"/>
    </row>
    <row r="53" spans="1:22" ht="21" x14ac:dyDescent="0.35">
      <c r="A53" s="691" t="s">
        <v>6646</v>
      </c>
      <c r="B53" s="692"/>
      <c r="C53" s="666"/>
      <c r="D53" s="582"/>
      <c r="E53" s="666"/>
      <c r="F53" s="582"/>
      <c r="G53" s="447"/>
      <c r="H53" s="582"/>
      <c r="I53" s="447"/>
      <c r="J53" s="582"/>
      <c r="K53" s="447"/>
      <c r="L53" s="582"/>
      <c r="M53" s="447"/>
      <c r="N53" s="692">
        <v>1</v>
      </c>
      <c r="O53" s="666">
        <v>3500</v>
      </c>
      <c r="P53" s="692"/>
      <c r="Q53" s="666"/>
      <c r="R53" s="582">
        <f t="shared" si="1"/>
        <v>1</v>
      </c>
      <c r="S53" s="666">
        <f t="shared" si="0"/>
        <v>3500</v>
      </c>
      <c r="T53" s="5"/>
      <c r="U53" s="6"/>
      <c r="V53" s="5"/>
    </row>
    <row r="54" spans="1:22" ht="21" x14ac:dyDescent="0.35">
      <c r="A54" s="691" t="s">
        <v>6647</v>
      </c>
      <c r="B54" s="692"/>
      <c r="C54" s="666"/>
      <c r="D54" s="582"/>
      <c r="E54" s="666"/>
      <c r="F54" s="582"/>
      <c r="G54" s="447"/>
      <c r="H54" s="582"/>
      <c r="I54" s="447"/>
      <c r="J54" s="582"/>
      <c r="K54" s="447"/>
      <c r="L54" s="582"/>
      <c r="M54" s="447"/>
      <c r="N54" s="692">
        <v>2</v>
      </c>
      <c r="O54" s="666">
        <v>8000</v>
      </c>
      <c r="P54" s="692"/>
      <c r="Q54" s="666"/>
      <c r="R54" s="582">
        <f t="shared" si="1"/>
        <v>2</v>
      </c>
      <c r="S54" s="666">
        <f t="shared" si="0"/>
        <v>8000</v>
      </c>
      <c r="T54" s="5"/>
      <c r="U54" s="6"/>
      <c r="V54" s="5"/>
    </row>
    <row r="55" spans="1:22" ht="21" x14ac:dyDescent="0.35">
      <c r="A55" s="691" t="s">
        <v>6648</v>
      </c>
      <c r="B55" s="692"/>
      <c r="C55" s="666"/>
      <c r="D55" s="582"/>
      <c r="E55" s="666"/>
      <c r="F55" s="582"/>
      <c r="G55" s="447"/>
      <c r="H55" s="582"/>
      <c r="I55" s="447"/>
      <c r="J55" s="582"/>
      <c r="K55" s="447"/>
      <c r="L55" s="582"/>
      <c r="M55" s="447"/>
      <c r="N55" s="692">
        <v>1</v>
      </c>
      <c r="O55" s="666">
        <v>1500</v>
      </c>
      <c r="P55" s="692"/>
      <c r="Q55" s="666"/>
      <c r="R55" s="582">
        <f t="shared" si="1"/>
        <v>1</v>
      </c>
      <c r="S55" s="666">
        <f t="shared" si="0"/>
        <v>1500</v>
      </c>
      <c r="T55" s="5"/>
      <c r="U55" s="6"/>
      <c r="V55" s="5"/>
    </row>
    <row r="56" spans="1:22" ht="21" x14ac:dyDescent="0.35">
      <c r="A56" s="691" t="s">
        <v>6649</v>
      </c>
      <c r="B56" s="692"/>
      <c r="C56" s="666"/>
      <c r="D56" s="582"/>
      <c r="E56" s="666"/>
      <c r="F56" s="582"/>
      <c r="G56" s="447"/>
      <c r="H56" s="582"/>
      <c r="I56" s="447"/>
      <c r="J56" s="582"/>
      <c r="K56" s="447"/>
      <c r="L56" s="582"/>
      <c r="M56" s="447"/>
      <c r="N56" s="692">
        <v>1</v>
      </c>
      <c r="O56" s="666">
        <v>5000</v>
      </c>
      <c r="P56" s="692"/>
      <c r="Q56" s="666"/>
      <c r="R56" s="582">
        <f t="shared" si="1"/>
        <v>1</v>
      </c>
      <c r="S56" s="666">
        <f t="shared" si="0"/>
        <v>5000</v>
      </c>
      <c r="T56" s="5"/>
      <c r="U56" s="6"/>
      <c r="V56" s="5"/>
    </row>
    <row r="57" spans="1:22" ht="21" x14ac:dyDescent="0.35">
      <c r="A57" s="694" t="s">
        <v>6650</v>
      </c>
      <c r="B57" s="690"/>
      <c r="C57" s="666"/>
      <c r="D57" s="582"/>
      <c r="E57" s="666"/>
      <c r="F57" s="582"/>
      <c r="G57" s="447"/>
      <c r="H57" s="582"/>
      <c r="I57" s="447"/>
      <c r="J57" s="582"/>
      <c r="K57" s="447"/>
      <c r="L57" s="582"/>
      <c r="M57" s="447"/>
      <c r="N57" s="695">
        <v>1</v>
      </c>
      <c r="O57" s="666">
        <v>20000</v>
      </c>
      <c r="P57" s="582"/>
      <c r="Q57" s="666"/>
      <c r="R57" s="582">
        <f t="shared" si="1"/>
        <v>1</v>
      </c>
      <c r="S57" s="666">
        <f t="shared" si="0"/>
        <v>20000</v>
      </c>
      <c r="T57" s="5"/>
      <c r="U57" s="6"/>
      <c r="V57" s="5"/>
    </row>
    <row r="58" spans="1:22" ht="21" x14ac:dyDescent="0.35">
      <c r="A58" s="696" t="s">
        <v>6651</v>
      </c>
      <c r="B58" s="698"/>
      <c r="C58" s="666"/>
      <c r="D58" s="447"/>
      <c r="E58" s="447"/>
      <c r="F58" s="582">
        <v>1</v>
      </c>
      <c r="G58" s="666">
        <v>10000</v>
      </c>
      <c r="H58" s="447"/>
      <c r="I58" s="447"/>
      <c r="J58" s="447"/>
      <c r="K58" s="447"/>
      <c r="L58" s="447"/>
      <c r="M58" s="447"/>
      <c r="N58" s="447"/>
      <c r="O58" s="447"/>
      <c r="P58" s="447"/>
      <c r="Q58" s="447"/>
      <c r="R58" s="582">
        <f t="shared" si="1"/>
        <v>1</v>
      </c>
      <c r="S58" s="666">
        <f t="shared" si="0"/>
        <v>10000</v>
      </c>
      <c r="T58" s="5"/>
      <c r="U58" s="6"/>
      <c r="V58" s="5"/>
    </row>
    <row r="59" spans="1:22" ht="36" x14ac:dyDescent="0.35">
      <c r="A59" s="697" t="s">
        <v>6652</v>
      </c>
      <c r="B59" s="698">
        <v>2</v>
      </c>
      <c r="C59" s="666">
        <v>4722.38</v>
      </c>
      <c r="D59" s="447"/>
      <c r="E59" s="447"/>
      <c r="F59" s="447"/>
      <c r="G59" s="447"/>
      <c r="H59" s="447"/>
      <c r="I59" s="447"/>
      <c r="J59" s="447"/>
      <c r="K59" s="447"/>
      <c r="L59" s="447"/>
      <c r="M59" s="447"/>
      <c r="N59" s="447"/>
      <c r="O59" s="447"/>
      <c r="P59" s="447"/>
      <c r="Q59" s="447"/>
      <c r="R59" s="582">
        <f t="shared" si="1"/>
        <v>2</v>
      </c>
      <c r="S59" s="666">
        <f t="shared" si="0"/>
        <v>4722.38</v>
      </c>
      <c r="T59" s="5"/>
      <c r="U59" s="6"/>
      <c r="V59" s="5"/>
    </row>
    <row r="60" spans="1:22" ht="36" x14ac:dyDescent="0.35">
      <c r="A60" s="707" t="s">
        <v>6653</v>
      </c>
      <c r="B60" s="698"/>
      <c r="C60" s="666"/>
      <c r="D60" s="447"/>
      <c r="E60" s="447"/>
      <c r="F60" s="582"/>
      <c r="G60" s="447"/>
      <c r="H60" s="447"/>
      <c r="I60" s="447"/>
      <c r="J60" s="447"/>
      <c r="K60" s="447"/>
      <c r="L60" s="447"/>
      <c r="M60" s="447"/>
      <c r="N60" s="582">
        <v>1</v>
      </c>
      <c r="O60" s="666">
        <v>20000</v>
      </c>
      <c r="P60" s="447"/>
      <c r="Q60" s="447"/>
      <c r="R60" s="582">
        <f t="shared" si="1"/>
        <v>1</v>
      </c>
      <c r="S60" s="666">
        <f t="shared" si="0"/>
        <v>20000</v>
      </c>
      <c r="T60" s="5"/>
      <c r="U60" s="6"/>
      <c r="V60" s="5"/>
    </row>
    <row r="61" spans="1:22" ht="21" x14ac:dyDescent="0.35">
      <c r="A61" s="696" t="s">
        <v>6654</v>
      </c>
      <c r="B61" s="698"/>
      <c r="C61" s="666"/>
      <c r="D61" s="447"/>
      <c r="E61" s="447"/>
      <c r="F61" s="447"/>
      <c r="G61" s="447"/>
      <c r="H61" s="447"/>
      <c r="I61" s="447"/>
      <c r="J61" s="447"/>
      <c r="K61" s="447"/>
      <c r="L61" s="447"/>
      <c r="M61" s="447"/>
      <c r="N61" s="582">
        <v>1</v>
      </c>
      <c r="O61" s="666">
        <v>1098.18</v>
      </c>
      <c r="P61" s="447"/>
      <c r="Q61" s="447"/>
      <c r="R61" s="582">
        <f t="shared" si="1"/>
        <v>1</v>
      </c>
      <c r="S61" s="666">
        <f t="shared" si="0"/>
        <v>1098.18</v>
      </c>
      <c r="T61" s="5"/>
      <c r="U61" s="6"/>
      <c r="V61" s="5"/>
    </row>
    <row r="62" spans="1:22" ht="21" x14ac:dyDescent="0.35">
      <c r="A62" s="708" t="s">
        <v>6655</v>
      </c>
      <c r="B62" s="698"/>
      <c r="C62" s="666"/>
      <c r="D62" s="447"/>
      <c r="E62" s="447"/>
      <c r="F62" s="447"/>
      <c r="G62" s="447"/>
      <c r="H62" s="447"/>
      <c r="I62" s="447"/>
      <c r="J62" s="447"/>
      <c r="K62" s="447"/>
      <c r="L62" s="447"/>
      <c r="M62" s="447"/>
      <c r="N62" s="582">
        <v>1</v>
      </c>
      <c r="O62" s="666">
        <v>20000</v>
      </c>
      <c r="P62" s="447"/>
      <c r="Q62" s="447"/>
      <c r="R62" s="582">
        <f t="shared" si="1"/>
        <v>1</v>
      </c>
      <c r="S62" s="666">
        <f t="shared" si="0"/>
        <v>20000</v>
      </c>
      <c r="T62" s="5"/>
      <c r="U62" s="6"/>
      <c r="V62" s="5"/>
    </row>
    <row r="63" spans="1:22" ht="21" x14ac:dyDescent="0.35">
      <c r="A63" s="708" t="s">
        <v>6656</v>
      </c>
      <c r="B63" s="698"/>
      <c r="C63" s="666"/>
      <c r="D63" s="447"/>
      <c r="E63" s="447"/>
      <c r="F63" s="447"/>
      <c r="G63" s="447"/>
      <c r="H63" s="447"/>
      <c r="I63" s="447"/>
      <c r="J63" s="447"/>
      <c r="K63" s="447"/>
      <c r="L63" s="447"/>
      <c r="M63" s="447"/>
      <c r="N63" s="582">
        <v>1</v>
      </c>
      <c r="O63" s="666">
        <v>10000</v>
      </c>
      <c r="P63" s="447"/>
      <c r="Q63" s="447"/>
      <c r="R63" s="582">
        <f t="shared" si="1"/>
        <v>1</v>
      </c>
      <c r="S63" s="666">
        <f t="shared" si="0"/>
        <v>10000</v>
      </c>
      <c r="T63" s="5"/>
      <c r="U63" s="6"/>
      <c r="V63" s="5"/>
    </row>
    <row r="64" spans="1:22" ht="21" x14ac:dyDescent="0.35">
      <c r="A64" s="708" t="s">
        <v>6657</v>
      </c>
      <c r="B64" s="698"/>
      <c r="C64" s="666"/>
      <c r="D64" s="447"/>
      <c r="E64" s="447"/>
      <c r="F64" s="447"/>
      <c r="G64" s="447"/>
      <c r="H64" s="447"/>
      <c r="I64" s="447"/>
      <c r="J64" s="447"/>
      <c r="K64" s="447"/>
      <c r="L64" s="447"/>
      <c r="M64" s="447"/>
      <c r="N64" s="582">
        <v>1</v>
      </c>
      <c r="O64" s="666">
        <v>10000</v>
      </c>
      <c r="P64" s="447"/>
      <c r="Q64" s="447"/>
      <c r="R64" s="582">
        <f t="shared" si="1"/>
        <v>1</v>
      </c>
      <c r="S64" s="666">
        <f t="shared" si="0"/>
        <v>10000</v>
      </c>
      <c r="T64" s="5"/>
      <c r="U64" s="6"/>
      <c r="V64" s="5"/>
    </row>
    <row r="65" spans="1:22" ht="21.75" thickBot="1" x14ac:dyDescent="0.4">
      <c r="A65" s="668"/>
      <c r="B65" s="447"/>
      <c r="C65" s="447"/>
      <c r="D65" s="447"/>
      <c r="E65" s="447"/>
      <c r="F65" s="447"/>
      <c r="G65" s="447"/>
      <c r="H65" s="447"/>
      <c r="I65" s="447"/>
      <c r="J65" s="447"/>
      <c r="K65" s="447"/>
      <c r="L65" s="447"/>
      <c r="M65" s="447"/>
      <c r="N65" s="582"/>
      <c r="O65" s="709"/>
      <c r="P65" s="447"/>
      <c r="Q65" s="447"/>
      <c r="R65" s="582"/>
      <c r="S65" s="701">
        <f t="shared" si="0"/>
        <v>0</v>
      </c>
      <c r="T65" s="5"/>
      <c r="U65" s="6"/>
      <c r="V65" s="5"/>
    </row>
    <row r="66" spans="1:22" ht="21.75" thickBot="1" x14ac:dyDescent="0.4">
      <c r="A66" s="5"/>
      <c r="B66" s="700">
        <f t="shared" ref="B66:S66" si="2">SUM(B6:B65)</f>
        <v>36</v>
      </c>
      <c r="C66" s="699">
        <f t="shared" si="2"/>
        <v>244022.38</v>
      </c>
      <c r="D66" s="699">
        <f t="shared" si="2"/>
        <v>0</v>
      </c>
      <c r="E66" s="699">
        <f t="shared" si="2"/>
        <v>0</v>
      </c>
      <c r="F66" s="700">
        <f t="shared" si="2"/>
        <v>1</v>
      </c>
      <c r="G66" s="699">
        <f t="shared" si="2"/>
        <v>10000</v>
      </c>
      <c r="H66" s="699">
        <f t="shared" si="2"/>
        <v>0</v>
      </c>
      <c r="I66" s="699">
        <f t="shared" si="2"/>
        <v>0</v>
      </c>
      <c r="J66" s="699">
        <f t="shared" si="2"/>
        <v>0</v>
      </c>
      <c r="K66" s="699">
        <f t="shared" si="2"/>
        <v>0</v>
      </c>
      <c r="L66" s="699">
        <f t="shared" si="2"/>
        <v>0</v>
      </c>
      <c r="M66" s="699">
        <f t="shared" si="2"/>
        <v>0</v>
      </c>
      <c r="N66" s="700">
        <f t="shared" si="2"/>
        <v>57</v>
      </c>
      <c r="O66" s="699">
        <f t="shared" si="2"/>
        <v>281898.18</v>
      </c>
      <c r="P66" s="700">
        <f t="shared" si="2"/>
        <v>24</v>
      </c>
      <c r="Q66" s="699">
        <f t="shared" si="2"/>
        <v>225300</v>
      </c>
      <c r="R66" s="700">
        <f t="shared" si="2"/>
        <v>99</v>
      </c>
      <c r="S66" s="702">
        <f t="shared" si="2"/>
        <v>761220.56</v>
      </c>
      <c r="T66" s="5"/>
      <c r="U66" s="5"/>
      <c r="V66" s="5"/>
    </row>
    <row r="67" spans="1:22" ht="21" x14ac:dyDescent="0.3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</row>
  </sheetData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fitToPage="1"/>
  </sheetPr>
  <dimension ref="A1:J32"/>
  <sheetViews>
    <sheetView zoomScale="90" zoomScaleNormal="90" workbookViewId="0">
      <pane xSplit="1" ySplit="3" topLeftCell="B7" activePane="bottomRight" state="frozen"/>
      <selection pane="topRight" activeCell="B1" sqref="B1"/>
      <selection pane="bottomLeft" activeCell="A3" sqref="A3"/>
      <selection pane="bottomRight" activeCell="H21" sqref="H21"/>
    </sheetView>
  </sheetViews>
  <sheetFormatPr defaultRowHeight="15" x14ac:dyDescent="0.25"/>
  <cols>
    <col min="1" max="1" width="4.875" style="4" customWidth="1"/>
    <col min="2" max="2" width="23.875" style="4" customWidth="1"/>
    <col min="3" max="9" width="20" style="4" customWidth="1"/>
    <col min="10" max="10" width="31.75" style="4" customWidth="1"/>
    <col min="11" max="16384" width="9" style="4"/>
  </cols>
  <sheetData>
    <row r="1" spans="1:10" ht="23.25" x14ac:dyDescent="0.35">
      <c r="A1" s="98"/>
      <c r="B1" s="816" t="s">
        <v>2350</v>
      </c>
      <c r="C1" s="816"/>
      <c r="D1" s="816"/>
      <c r="E1" s="816"/>
      <c r="F1" s="816"/>
      <c r="G1" s="816"/>
      <c r="H1" s="816"/>
      <c r="I1" s="816"/>
      <c r="J1" s="816"/>
    </row>
    <row r="2" spans="1:10" ht="23.25" x14ac:dyDescent="0.35">
      <c r="A2" s="98"/>
      <c r="B2" s="685"/>
      <c r="C2" s="143" t="s">
        <v>1069</v>
      </c>
      <c r="D2" s="143" t="s">
        <v>1079</v>
      </c>
      <c r="E2" s="143" t="s">
        <v>1071</v>
      </c>
      <c r="F2" s="143" t="s">
        <v>1072</v>
      </c>
      <c r="G2" s="143" t="s">
        <v>1066</v>
      </c>
      <c r="H2" s="143" t="s">
        <v>1068</v>
      </c>
      <c r="I2" s="143" t="s">
        <v>1212</v>
      </c>
      <c r="J2" s="143" t="s">
        <v>2366</v>
      </c>
    </row>
    <row r="3" spans="1:10" s="688" customFormat="1" ht="60.6" customHeight="1" x14ac:dyDescent="0.2">
      <c r="A3" s="684" t="s">
        <v>2296</v>
      </c>
      <c r="B3" s="684" t="s">
        <v>715</v>
      </c>
      <c r="C3" s="9" t="s">
        <v>720</v>
      </c>
      <c r="D3" s="684" t="s">
        <v>717</v>
      </c>
      <c r="E3" s="216" t="s">
        <v>589</v>
      </c>
      <c r="F3" s="216" t="s">
        <v>699</v>
      </c>
      <c r="G3" s="216" t="s">
        <v>700</v>
      </c>
      <c r="H3" s="216" t="s">
        <v>600</v>
      </c>
      <c r="I3" s="684" t="s">
        <v>716</v>
      </c>
      <c r="J3" s="217" t="s">
        <v>714</v>
      </c>
    </row>
    <row r="4" spans="1:10" ht="21" x14ac:dyDescent="0.35">
      <c r="A4" s="19">
        <v>1</v>
      </c>
      <c r="B4" s="686" t="s">
        <v>6603</v>
      </c>
      <c r="C4" s="289">
        <v>240000</v>
      </c>
      <c r="D4" s="713">
        <v>635650.30000000005</v>
      </c>
      <c r="E4" s="289">
        <v>53044.31</v>
      </c>
      <c r="F4" s="289">
        <v>25832.22</v>
      </c>
      <c r="G4" s="289">
        <v>2256.5</v>
      </c>
      <c r="H4" s="289">
        <v>2330</v>
      </c>
      <c r="I4" s="289">
        <v>125000</v>
      </c>
      <c r="J4" s="290">
        <f>SUM(C4:I4)</f>
        <v>1084113.33</v>
      </c>
    </row>
    <row r="5" spans="1:10" ht="21" x14ac:dyDescent="0.35">
      <c r="A5" s="19">
        <v>2</v>
      </c>
      <c r="B5" s="686" t="s">
        <v>6604</v>
      </c>
      <c r="C5" s="289">
        <v>240000</v>
      </c>
      <c r="D5" s="713">
        <v>820281.6</v>
      </c>
      <c r="E5" s="289">
        <v>129769.8</v>
      </c>
      <c r="F5" s="289">
        <v>54863.22</v>
      </c>
      <c r="G5" s="289">
        <v>1738.5</v>
      </c>
      <c r="H5" s="289">
        <v>7725</v>
      </c>
      <c r="I5" s="289">
        <v>102800</v>
      </c>
      <c r="J5" s="290">
        <f t="shared" ref="J5:J15" si="0">SUM(C5:I5)</f>
        <v>1357178.12</v>
      </c>
    </row>
    <row r="6" spans="1:10" ht="21" x14ac:dyDescent="0.35">
      <c r="A6" s="19">
        <v>3</v>
      </c>
      <c r="B6" s="686" t="s">
        <v>6605</v>
      </c>
      <c r="C6" s="289">
        <v>240000</v>
      </c>
      <c r="D6" s="713">
        <v>734764.2</v>
      </c>
      <c r="E6" s="289">
        <v>132509.51999999999</v>
      </c>
      <c r="F6" s="289">
        <v>42935.72</v>
      </c>
      <c r="G6" s="289">
        <v>4518</v>
      </c>
      <c r="H6" s="289">
        <v>7725</v>
      </c>
      <c r="I6" s="289">
        <v>36400</v>
      </c>
      <c r="J6" s="290">
        <f t="shared" si="0"/>
        <v>1198852.44</v>
      </c>
    </row>
    <row r="7" spans="1:10" ht="21" x14ac:dyDescent="0.35">
      <c r="A7" s="19">
        <v>4</v>
      </c>
      <c r="B7" s="686" t="s">
        <v>6606</v>
      </c>
      <c r="C7" s="289">
        <v>216000</v>
      </c>
      <c r="D7" s="713">
        <v>255028.4</v>
      </c>
      <c r="E7" s="289">
        <v>47379.56</v>
      </c>
      <c r="F7" s="289">
        <v>13000</v>
      </c>
      <c r="G7" s="289">
        <v>2571</v>
      </c>
      <c r="H7" s="289">
        <v>2330</v>
      </c>
      <c r="I7" s="289">
        <v>102800</v>
      </c>
      <c r="J7" s="290">
        <f t="shared" si="0"/>
        <v>639108.96</v>
      </c>
    </row>
    <row r="8" spans="1:10" ht="21" x14ac:dyDescent="0.35">
      <c r="A8" s="19">
        <v>5</v>
      </c>
      <c r="B8" s="686" t="s">
        <v>6607</v>
      </c>
      <c r="C8" s="289">
        <v>216000</v>
      </c>
      <c r="D8" s="713">
        <v>544959.80000000005</v>
      </c>
      <c r="E8" s="289">
        <v>58826.86</v>
      </c>
      <c r="F8" s="289">
        <v>13000</v>
      </c>
      <c r="G8" s="289">
        <v>1574.5</v>
      </c>
      <c r="H8" s="289">
        <v>2330</v>
      </c>
      <c r="I8" s="289">
        <v>81200</v>
      </c>
      <c r="J8" s="290">
        <f t="shared" si="0"/>
        <v>917891.16</v>
      </c>
    </row>
    <row r="9" spans="1:10" ht="21" x14ac:dyDescent="0.35">
      <c r="A9" s="19">
        <v>6</v>
      </c>
      <c r="B9" s="686" t="s">
        <v>6608</v>
      </c>
      <c r="C9" s="289">
        <v>216000</v>
      </c>
      <c r="D9" s="713">
        <v>464041.3</v>
      </c>
      <c r="E9" s="289">
        <v>145802.68</v>
      </c>
      <c r="F9" s="289">
        <v>30000</v>
      </c>
      <c r="G9" s="289">
        <v>4520</v>
      </c>
      <c r="H9" s="289">
        <v>7725</v>
      </c>
      <c r="I9" s="289">
        <v>147600</v>
      </c>
      <c r="J9" s="290">
        <f t="shared" si="0"/>
        <v>1015688.98</v>
      </c>
    </row>
    <row r="10" spans="1:10" ht="21" x14ac:dyDescent="0.35">
      <c r="A10" s="19">
        <v>7</v>
      </c>
      <c r="B10" s="686" t="s">
        <v>6609</v>
      </c>
      <c r="C10" s="289">
        <v>216000</v>
      </c>
      <c r="D10" s="713">
        <v>522969.59999999998</v>
      </c>
      <c r="E10" s="289">
        <v>52456.97</v>
      </c>
      <c r="F10" s="289">
        <v>13000</v>
      </c>
      <c r="G10" s="289">
        <v>2502.5</v>
      </c>
      <c r="H10" s="289">
        <v>2330</v>
      </c>
      <c r="I10" s="289">
        <v>167000</v>
      </c>
      <c r="J10" s="290">
        <f t="shared" si="0"/>
        <v>976259.07</v>
      </c>
    </row>
    <row r="11" spans="1:10" ht="21" x14ac:dyDescent="0.35">
      <c r="A11" s="19">
        <v>8</v>
      </c>
      <c r="B11" s="686" t="s">
        <v>6610</v>
      </c>
      <c r="C11" s="289">
        <v>216000</v>
      </c>
      <c r="D11" s="713">
        <v>456161.2</v>
      </c>
      <c r="E11" s="289">
        <v>32862.39</v>
      </c>
      <c r="F11" s="289">
        <v>13000</v>
      </c>
      <c r="G11" s="289">
        <v>1084</v>
      </c>
      <c r="H11" s="289">
        <v>2330</v>
      </c>
      <c r="I11" s="289">
        <v>44800</v>
      </c>
      <c r="J11" s="290">
        <f t="shared" si="0"/>
        <v>766237.59</v>
      </c>
    </row>
    <row r="12" spans="1:10" s="36" customFormat="1" ht="21" x14ac:dyDescent="0.35">
      <c r="A12" s="19">
        <v>9</v>
      </c>
      <c r="B12" s="712" t="s">
        <v>6611</v>
      </c>
      <c r="C12" s="291">
        <v>240000</v>
      </c>
      <c r="D12" s="713">
        <v>743875.9</v>
      </c>
      <c r="E12" s="291">
        <v>139503.13</v>
      </c>
      <c r="F12" s="291">
        <v>28962.440000000002</v>
      </c>
      <c r="G12" s="291">
        <v>3307</v>
      </c>
      <c r="H12" s="291">
        <v>7725</v>
      </c>
      <c r="I12" s="291">
        <v>60000</v>
      </c>
      <c r="J12" s="290">
        <f t="shared" si="0"/>
        <v>1223373.47</v>
      </c>
    </row>
    <row r="13" spans="1:10" ht="21" x14ac:dyDescent="0.35">
      <c r="A13" s="19">
        <v>10</v>
      </c>
      <c r="B13" s="686" t="s">
        <v>6612</v>
      </c>
      <c r="C13" s="275">
        <v>0</v>
      </c>
      <c r="D13" s="713">
        <v>310905</v>
      </c>
      <c r="E13" s="275">
        <v>0</v>
      </c>
      <c r="F13" s="275">
        <v>0</v>
      </c>
      <c r="G13" s="275">
        <v>0</v>
      </c>
      <c r="H13" s="275">
        <v>0</v>
      </c>
      <c r="I13" s="275">
        <v>0</v>
      </c>
      <c r="J13" s="290">
        <f t="shared" si="0"/>
        <v>310905</v>
      </c>
    </row>
    <row r="14" spans="1:10" ht="27" customHeight="1" x14ac:dyDescent="0.35">
      <c r="A14" s="19">
        <v>11</v>
      </c>
      <c r="B14" s="7"/>
      <c r="C14" s="275"/>
      <c r="D14" s="275">
        <v>0</v>
      </c>
      <c r="E14" s="275"/>
      <c r="F14" s="275"/>
      <c r="G14" s="275"/>
      <c r="H14" s="275"/>
      <c r="I14" s="275"/>
      <c r="J14" s="290">
        <f t="shared" si="0"/>
        <v>0</v>
      </c>
    </row>
    <row r="15" spans="1:10" ht="24" customHeight="1" x14ac:dyDescent="0.35">
      <c r="A15" s="19">
        <v>12</v>
      </c>
      <c r="B15" s="7"/>
      <c r="C15" s="275"/>
      <c r="D15" s="275"/>
      <c r="E15" s="275"/>
      <c r="F15" s="275"/>
      <c r="G15" s="275"/>
      <c r="H15" s="275"/>
      <c r="I15" s="275"/>
      <c r="J15" s="290">
        <f t="shared" si="0"/>
        <v>0</v>
      </c>
    </row>
    <row r="16" spans="1:10" s="35" customFormat="1" ht="24.75" customHeight="1" x14ac:dyDescent="0.35">
      <c r="A16" s="817" t="s">
        <v>631</v>
      </c>
      <c r="B16" s="817"/>
      <c r="C16" s="292">
        <f>SUM(C4:C15)</f>
        <v>2040000</v>
      </c>
      <c r="D16" s="292">
        <f t="shared" ref="D16:J16" si="1">SUM(D4:D15)</f>
        <v>5488637.2999999998</v>
      </c>
      <c r="E16" s="292">
        <f>SUM(E4:E15)</f>
        <v>792155.22</v>
      </c>
      <c r="F16" s="292">
        <f t="shared" si="1"/>
        <v>234593.6</v>
      </c>
      <c r="G16" s="292">
        <f t="shared" si="1"/>
        <v>24072</v>
      </c>
      <c r="H16" s="292">
        <f t="shared" si="1"/>
        <v>42550</v>
      </c>
      <c r="I16" s="292">
        <f t="shared" si="1"/>
        <v>867600</v>
      </c>
      <c r="J16" s="292">
        <f t="shared" si="1"/>
        <v>9489608.120000001</v>
      </c>
    </row>
    <row r="17" spans="2:10" s="3" customFormat="1" ht="23.25" x14ac:dyDescent="0.35"/>
    <row r="18" spans="2:10" s="157" customFormat="1" ht="23.25" x14ac:dyDescent="0.2">
      <c r="B18" s="156" t="s">
        <v>721</v>
      </c>
      <c r="C18" s="157" t="s">
        <v>722</v>
      </c>
    </row>
    <row r="19" spans="2:10" s="157" customFormat="1" ht="22.9" customHeight="1" x14ac:dyDescent="0.2">
      <c r="B19" s="156"/>
      <c r="C19" s="157" t="s">
        <v>723</v>
      </c>
    </row>
    <row r="20" spans="2:10" s="157" customFormat="1" ht="24.6" customHeight="1" x14ac:dyDescent="0.2">
      <c r="B20" s="20" t="s">
        <v>724</v>
      </c>
      <c r="C20" s="815" t="s">
        <v>725</v>
      </c>
      <c r="D20" s="815"/>
      <c r="E20" s="815"/>
      <c r="F20" s="815"/>
      <c r="G20" s="815"/>
      <c r="H20" s="815"/>
      <c r="I20" s="815"/>
      <c r="J20" s="815"/>
    </row>
    <row r="21" spans="2:10" s="157" customFormat="1" ht="23.45" customHeight="1" x14ac:dyDescent="0.2">
      <c r="B21" s="20" t="s">
        <v>2355</v>
      </c>
      <c r="C21" s="815" t="s">
        <v>2356</v>
      </c>
      <c r="D21" s="815"/>
      <c r="E21" s="815"/>
      <c r="F21" s="815"/>
      <c r="G21" s="815"/>
      <c r="H21" s="20"/>
      <c r="I21" s="20"/>
      <c r="J21" s="20"/>
    </row>
    <row r="22" spans="2:10" s="157" customFormat="1" ht="23.25" x14ac:dyDescent="0.2">
      <c r="B22" s="157" t="s">
        <v>726</v>
      </c>
      <c r="C22" s="157" t="s">
        <v>1253</v>
      </c>
    </row>
    <row r="23" spans="2:10" x14ac:dyDescent="0.25">
      <c r="I23" s="4">
        <v>2330</v>
      </c>
    </row>
    <row r="24" spans="2:10" x14ac:dyDescent="0.25">
      <c r="I24" s="4">
        <v>7725</v>
      </c>
    </row>
    <row r="25" spans="2:10" x14ac:dyDescent="0.25">
      <c r="I25" s="4">
        <v>7725</v>
      </c>
    </row>
    <row r="26" spans="2:10" x14ac:dyDescent="0.25">
      <c r="I26" s="4">
        <v>2330</v>
      </c>
    </row>
    <row r="27" spans="2:10" x14ac:dyDescent="0.25">
      <c r="I27" s="4">
        <v>2330</v>
      </c>
    </row>
    <row r="28" spans="2:10" x14ac:dyDescent="0.25">
      <c r="I28" s="4">
        <v>7725</v>
      </c>
    </row>
    <row r="29" spans="2:10" x14ac:dyDescent="0.25">
      <c r="I29" s="4">
        <v>2330</v>
      </c>
    </row>
    <row r="30" spans="2:10" x14ac:dyDescent="0.25">
      <c r="I30" s="4">
        <v>2330</v>
      </c>
    </row>
    <row r="31" spans="2:10" x14ac:dyDescent="0.25">
      <c r="I31" s="4">
        <v>7725</v>
      </c>
    </row>
    <row r="32" spans="2:10" x14ac:dyDescent="0.25">
      <c r="I32" s="4">
        <v>0</v>
      </c>
    </row>
  </sheetData>
  <mergeCells count="4">
    <mergeCell ref="C20:J20"/>
    <mergeCell ref="B1:J1"/>
    <mergeCell ref="A16:B16"/>
    <mergeCell ref="C21:G21"/>
  </mergeCells>
  <pageMargins left="0.17" right="0.17" top="0.75" bottom="0.75" header="0.3" footer="0.3"/>
  <pageSetup scale="63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97"/>
  <sheetViews>
    <sheetView workbookViewId="0">
      <pane xSplit="1" ySplit="1" topLeftCell="D891" activePane="bottomRight" state="frozen"/>
      <selection pane="topRight" activeCell="B1" sqref="B1"/>
      <selection pane="bottomLeft" activeCell="A2" sqref="A2"/>
      <selection pane="bottomRight" activeCell="F904" sqref="F904"/>
    </sheetView>
  </sheetViews>
  <sheetFormatPr defaultColWidth="8.75" defaultRowHeight="21" x14ac:dyDescent="0.35"/>
  <cols>
    <col min="1" max="1" width="9.875" style="5" customWidth="1"/>
    <col min="2" max="2" width="29.625" style="5" customWidth="1"/>
    <col min="3" max="3" width="23.75" style="5" customWidth="1"/>
    <col min="4" max="4" width="25.25" style="5" customWidth="1"/>
    <col min="5" max="5" width="3.375" style="5" bestFit="1" customWidth="1"/>
    <col min="6" max="6" width="14.375" style="5" bestFit="1" customWidth="1"/>
    <col min="7" max="7" width="7" style="5" bestFit="1" customWidth="1"/>
    <col min="8" max="8" width="7.625" style="5" bestFit="1" customWidth="1"/>
    <col min="9" max="9" width="14.25" style="5" bestFit="1" customWidth="1"/>
    <col min="10" max="10" width="4.375" style="5" bestFit="1" customWidth="1"/>
    <col min="11" max="11" width="9.75" style="5" bestFit="1" customWidth="1"/>
    <col min="12" max="12" width="4.75" style="5" bestFit="1" customWidth="1"/>
    <col min="13" max="13" width="13.75" style="5" bestFit="1" customWidth="1"/>
    <col min="14" max="14" width="16.75" style="5" bestFit="1" customWidth="1"/>
    <col min="15" max="15" width="8.75" style="5" bestFit="1" customWidth="1"/>
    <col min="16" max="16" width="21.37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 x14ac:dyDescent="0.35">
      <c r="A1" s="293" t="s">
        <v>2396</v>
      </c>
      <c r="B1" s="293" t="s">
        <v>2397</v>
      </c>
      <c r="C1" s="293" t="s">
        <v>2398</v>
      </c>
      <c r="D1" s="293" t="s">
        <v>2399</v>
      </c>
      <c r="E1" s="293" t="s">
        <v>2400</v>
      </c>
      <c r="F1" s="293" t="s">
        <v>2401</v>
      </c>
      <c r="G1" s="293" t="s">
        <v>2402</v>
      </c>
      <c r="H1" s="293" t="s">
        <v>2403</v>
      </c>
      <c r="I1" s="293" t="s">
        <v>2404</v>
      </c>
      <c r="J1" s="293" t="s">
        <v>2405</v>
      </c>
      <c r="K1" s="293" t="s">
        <v>2406</v>
      </c>
      <c r="L1" s="293" t="s">
        <v>2407</v>
      </c>
      <c r="M1" s="293" t="s">
        <v>2408</v>
      </c>
      <c r="N1" s="293" t="s">
        <v>2409</v>
      </c>
      <c r="O1" s="293" t="s">
        <v>2410</v>
      </c>
      <c r="P1" s="293" t="s">
        <v>2411</v>
      </c>
      <c r="Q1" s="293" t="s">
        <v>6343</v>
      </c>
      <c r="R1" s="293"/>
    </row>
    <row r="2" spans="1:18" x14ac:dyDescent="0.35">
      <c r="A2" s="294" t="s">
        <v>2412</v>
      </c>
      <c r="B2" s="294" t="s">
        <v>2413</v>
      </c>
      <c r="C2" s="294" t="s">
        <v>1352</v>
      </c>
      <c r="D2" s="294" t="s">
        <v>2414</v>
      </c>
      <c r="E2" s="294">
        <v>1</v>
      </c>
      <c r="F2" s="294" t="s">
        <v>2415</v>
      </c>
      <c r="G2" s="294" t="s">
        <v>2416</v>
      </c>
      <c r="H2" s="295">
        <v>50</v>
      </c>
      <c r="I2" s="294" t="s">
        <v>1256</v>
      </c>
      <c r="J2" s="295" t="s">
        <v>2417</v>
      </c>
      <c r="K2" s="294" t="s">
        <v>2418</v>
      </c>
      <c r="L2" s="294" t="s">
        <v>2419</v>
      </c>
      <c r="M2" s="294">
        <v>18</v>
      </c>
      <c r="N2" s="294" t="s">
        <v>2420</v>
      </c>
      <c r="O2" s="294" t="s">
        <v>2421</v>
      </c>
      <c r="P2" s="294" t="s">
        <v>2422</v>
      </c>
      <c r="Q2" s="294">
        <v>10713</v>
      </c>
      <c r="R2" s="296"/>
    </row>
    <row r="3" spans="1:18" x14ac:dyDescent="0.35">
      <c r="A3" s="294" t="s">
        <v>2423</v>
      </c>
      <c r="B3" s="294" t="s">
        <v>2424</v>
      </c>
      <c r="C3" s="294" t="s">
        <v>2212</v>
      </c>
      <c r="D3" s="294" t="s">
        <v>2425</v>
      </c>
      <c r="E3" s="294">
        <v>1</v>
      </c>
      <c r="F3" s="294" t="s">
        <v>2426</v>
      </c>
      <c r="G3" s="294" t="s">
        <v>2427</v>
      </c>
      <c r="H3" s="295">
        <v>50</v>
      </c>
      <c r="I3" s="294" t="s">
        <v>1256</v>
      </c>
      <c r="J3" s="295" t="s">
        <v>2428</v>
      </c>
      <c r="K3" s="294" t="s">
        <v>2429</v>
      </c>
      <c r="L3" s="294" t="s">
        <v>2430</v>
      </c>
      <c r="M3" s="294">
        <v>15</v>
      </c>
      <c r="N3" s="294" t="s">
        <v>2431</v>
      </c>
      <c r="O3" s="294" t="s">
        <v>2432</v>
      </c>
      <c r="P3" s="294" t="s">
        <v>2433</v>
      </c>
      <c r="Q3" s="294">
        <v>11119</v>
      </c>
      <c r="R3" s="296"/>
    </row>
    <row r="4" spans="1:18" x14ac:dyDescent="0.35">
      <c r="A4" s="294" t="s">
        <v>2434</v>
      </c>
      <c r="B4" s="294" t="s">
        <v>2435</v>
      </c>
      <c r="C4" s="294" t="s">
        <v>2213</v>
      </c>
      <c r="D4" s="294" t="s">
        <v>2436</v>
      </c>
      <c r="E4" s="294">
        <v>1</v>
      </c>
      <c r="F4" s="294" t="s">
        <v>2437</v>
      </c>
      <c r="G4" s="294" t="s">
        <v>2438</v>
      </c>
      <c r="H4" s="295">
        <v>50</v>
      </c>
      <c r="I4" s="294" t="s">
        <v>1256</v>
      </c>
      <c r="J4" s="295" t="s">
        <v>2439</v>
      </c>
      <c r="K4" s="294" t="s">
        <v>2429</v>
      </c>
      <c r="L4" s="294" t="s">
        <v>2440</v>
      </c>
      <c r="M4" s="294">
        <v>6</v>
      </c>
      <c r="N4" s="294" t="s">
        <v>2441</v>
      </c>
      <c r="O4" s="294" t="s">
        <v>2442</v>
      </c>
      <c r="P4" s="294" t="s">
        <v>2443</v>
      </c>
      <c r="Q4" s="294">
        <v>11120</v>
      </c>
      <c r="R4" s="296"/>
    </row>
    <row r="5" spans="1:18" x14ac:dyDescent="0.35">
      <c r="A5" s="294" t="s">
        <v>2444</v>
      </c>
      <c r="B5" s="294" t="s">
        <v>2445</v>
      </c>
      <c r="C5" s="294" t="s">
        <v>1355</v>
      </c>
      <c r="D5" s="294" t="s">
        <v>2446</v>
      </c>
      <c r="E5" s="294">
        <v>1</v>
      </c>
      <c r="F5" s="294" t="s">
        <v>2437</v>
      </c>
      <c r="G5" s="294" t="s">
        <v>2438</v>
      </c>
      <c r="H5" s="295">
        <v>50</v>
      </c>
      <c r="I5" s="294" t="s">
        <v>1256</v>
      </c>
      <c r="J5" s="295" t="s">
        <v>2447</v>
      </c>
      <c r="K5" s="294" t="s">
        <v>2429</v>
      </c>
      <c r="L5" s="294" t="s">
        <v>2448</v>
      </c>
      <c r="M5" s="294">
        <v>10</v>
      </c>
      <c r="N5" s="294" t="s">
        <v>2449</v>
      </c>
      <c r="O5" s="294" t="s">
        <v>2450</v>
      </c>
      <c r="P5" s="294" t="s">
        <v>2451</v>
      </c>
      <c r="Q5" s="294">
        <v>11121</v>
      </c>
      <c r="R5" s="296"/>
    </row>
    <row r="6" spans="1:18" x14ac:dyDescent="0.35">
      <c r="A6" s="294" t="s">
        <v>2452</v>
      </c>
      <c r="B6" s="294" t="s">
        <v>2453</v>
      </c>
      <c r="C6" s="294" t="s">
        <v>1356</v>
      </c>
      <c r="D6" s="294" t="s">
        <v>2454</v>
      </c>
      <c r="E6" s="294">
        <v>1</v>
      </c>
      <c r="F6" s="294" t="s">
        <v>2437</v>
      </c>
      <c r="G6" s="294" t="s">
        <v>2438</v>
      </c>
      <c r="H6" s="295">
        <v>50</v>
      </c>
      <c r="I6" s="294" t="s">
        <v>1256</v>
      </c>
      <c r="J6" s="295" t="s">
        <v>2455</v>
      </c>
      <c r="K6" s="294" t="s">
        <v>2429</v>
      </c>
      <c r="L6" s="294" t="s">
        <v>2440</v>
      </c>
      <c r="M6" s="294">
        <v>6</v>
      </c>
      <c r="N6" s="294" t="s">
        <v>2456</v>
      </c>
      <c r="O6" s="294" t="s">
        <v>2457</v>
      </c>
      <c r="P6" s="294" t="s">
        <v>2443</v>
      </c>
      <c r="Q6" s="294">
        <v>11122</v>
      </c>
      <c r="R6" s="296"/>
    </row>
    <row r="7" spans="1:18" x14ac:dyDescent="0.35">
      <c r="A7" s="294" t="s">
        <v>2458</v>
      </c>
      <c r="B7" s="294" t="s">
        <v>2459</v>
      </c>
      <c r="C7" s="294" t="s">
        <v>1357</v>
      </c>
      <c r="D7" s="294" t="s">
        <v>2460</v>
      </c>
      <c r="E7" s="294">
        <v>1</v>
      </c>
      <c r="F7" s="294" t="s">
        <v>2437</v>
      </c>
      <c r="G7" s="294" t="s">
        <v>2438</v>
      </c>
      <c r="H7" s="295">
        <v>50</v>
      </c>
      <c r="I7" s="294" t="s">
        <v>1256</v>
      </c>
      <c r="J7" s="295" t="s">
        <v>2461</v>
      </c>
      <c r="K7" s="294" t="s">
        <v>2429</v>
      </c>
      <c r="L7" s="294" t="s">
        <v>2440</v>
      </c>
      <c r="M7" s="294">
        <v>6</v>
      </c>
      <c r="N7" s="294" t="s">
        <v>2456</v>
      </c>
      <c r="O7" s="294" t="s">
        <v>2462</v>
      </c>
      <c r="P7" s="294" t="s">
        <v>2443</v>
      </c>
      <c r="Q7" s="294">
        <v>11123</v>
      </c>
      <c r="R7" s="296"/>
    </row>
    <row r="8" spans="1:18" x14ac:dyDescent="0.35">
      <c r="A8" s="294" t="s">
        <v>2463</v>
      </c>
      <c r="B8" s="294" t="s">
        <v>2464</v>
      </c>
      <c r="C8" s="294" t="s">
        <v>1358</v>
      </c>
      <c r="D8" s="294" t="s">
        <v>2465</v>
      </c>
      <c r="E8" s="294">
        <v>1</v>
      </c>
      <c r="F8" s="294" t="s">
        <v>2437</v>
      </c>
      <c r="G8" s="294" t="s">
        <v>2438</v>
      </c>
      <c r="H8" s="295">
        <v>50</v>
      </c>
      <c r="I8" s="294" t="s">
        <v>1256</v>
      </c>
      <c r="J8" s="295" t="s">
        <v>2466</v>
      </c>
      <c r="K8" s="294" t="s">
        <v>2429</v>
      </c>
      <c r="L8" s="294" t="s">
        <v>2440</v>
      </c>
      <c r="M8" s="294">
        <v>5</v>
      </c>
      <c r="N8" s="294" t="s">
        <v>2467</v>
      </c>
      <c r="O8" s="294" t="s">
        <v>2468</v>
      </c>
      <c r="P8" s="294" t="s">
        <v>2469</v>
      </c>
      <c r="Q8" s="294">
        <v>11124</v>
      </c>
      <c r="R8" s="296"/>
    </row>
    <row r="9" spans="1:18" x14ac:dyDescent="0.35">
      <c r="A9" s="294" t="s">
        <v>2470</v>
      </c>
      <c r="B9" s="294" t="s">
        <v>2471</v>
      </c>
      <c r="C9" s="294" t="s">
        <v>2214</v>
      </c>
      <c r="D9" s="294" t="s">
        <v>2472</v>
      </c>
      <c r="E9" s="294">
        <v>1</v>
      </c>
      <c r="F9" s="294" t="s">
        <v>2426</v>
      </c>
      <c r="G9" s="294" t="s">
        <v>2427</v>
      </c>
      <c r="H9" s="295">
        <v>50</v>
      </c>
      <c r="I9" s="294" t="s">
        <v>1256</v>
      </c>
      <c r="J9" s="295" t="s">
        <v>2473</v>
      </c>
      <c r="K9" s="294" t="s">
        <v>2429</v>
      </c>
      <c r="L9" s="294" t="s">
        <v>2430</v>
      </c>
      <c r="M9" s="294">
        <v>15</v>
      </c>
      <c r="N9" s="294" t="s">
        <v>2474</v>
      </c>
      <c r="O9" s="294" t="s">
        <v>2475</v>
      </c>
      <c r="P9" s="294" t="s">
        <v>2433</v>
      </c>
      <c r="Q9" s="294">
        <v>11125</v>
      </c>
      <c r="R9" s="296"/>
    </row>
    <row r="10" spans="1:18" x14ac:dyDescent="0.35">
      <c r="A10" s="294" t="s">
        <v>2476</v>
      </c>
      <c r="B10" s="294" t="s">
        <v>2477</v>
      </c>
      <c r="C10" s="294" t="s">
        <v>1360</v>
      </c>
      <c r="D10" s="294" t="s">
        <v>2478</v>
      </c>
      <c r="E10" s="294">
        <v>1</v>
      </c>
      <c r="F10" s="294" t="s">
        <v>2437</v>
      </c>
      <c r="G10" s="294" t="s">
        <v>2438</v>
      </c>
      <c r="H10" s="295">
        <v>50</v>
      </c>
      <c r="I10" s="294" t="s">
        <v>1256</v>
      </c>
      <c r="J10" s="295" t="s">
        <v>2479</v>
      </c>
      <c r="K10" s="294" t="s">
        <v>2429</v>
      </c>
      <c r="L10" s="294" t="s">
        <v>2440</v>
      </c>
      <c r="M10" s="294">
        <v>6</v>
      </c>
      <c r="N10" s="294" t="s">
        <v>2456</v>
      </c>
      <c r="O10" s="294" t="s">
        <v>2480</v>
      </c>
      <c r="P10" s="294" t="s">
        <v>2443</v>
      </c>
      <c r="Q10" s="294">
        <v>11126</v>
      </c>
      <c r="R10" s="296"/>
    </row>
    <row r="11" spans="1:18" x14ac:dyDescent="0.35">
      <c r="A11" s="294" t="s">
        <v>2481</v>
      </c>
      <c r="B11" s="294" t="s">
        <v>2482</v>
      </c>
      <c r="C11" s="294" t="s">
        <v>1361</v>
      </c>
      <c r="D11" s="294" t="s">
        <v>2483</v>
      </c>
      <c r="E11" s="294">
        <v>1</v>
      </c>
      <c r="F11" s="294" t="s">
        <v>2437</v>
      </c>
      <c r="G11" s="294" t="s">
        <v>2438</v>
      </c>
      <c r="H11" s="295">
        <v>50</v>
      </c>
      <c r="I11" s="294" t="s">
        <v>1256</v>
      </c>
      <c r="J11" s="295" t="s">
        <v>2484</v>
      </c>
      <c r="K11" s="294" t="s">
        <v>2429</v>
      </c>
      <c r="L11" s="294" t="s">
        <v>2440</v>
      </c>
      <c r="M11" s="294">
        <v>6</v>
      </c>
      <c r="N11" s="294" t="s">
        <v>2441</v>
      </c>
      <c r="O11" s="294" t="s">
        <v>2485</v>
      </c>
      <c r="P11" s="294" t="s">
        <v>2443</v>
      </c>
      <c r="Q11" s="294">
        <v>11127</v>
      </c>
      <c r="R11" s="296"/>
    </row>
    <row r="12" spans="1:18" x14ac:dyDescent="0.35">
      <c r="A12" s="294" t="s">
        <v>2486</v>
      </c>
      <c r="B12" s="294" t="s">
        <v>2487</v>
      </c>
      <c r="C12" s="294" t="s">
        <v>1362</v>
      </c>
      <c r="D12" s="294" t="s">
        <v>2488</v>
      </c>
      <c r="E12" s="294">
        <v>1</v>
      </c>
      <c r="F12" s="294" t="s">
        <v>2437</v>
      </c>
      <c r="G12" s="294" t="s">
        <v>2438</v>
      </c>
      <c r="H12" s="295">
        <v>50</v>
      </c>
      <c r="I12" s="294" t="s">
        <v>1256</v>
      </c>
      <c r="J12" s="295" t="s">
        <v>2489</v>
      </c>
      <c r="K12" s="294" t="s">
        <v>2429</v>
      </c>
      <c r="L12" s="294" t="s">
        <v>2490</v>
      </c>
      <c r="M12" s="294">
        <v>13</v>
      </c>
      <c r="N12" s="294" t="s">
        <v>2491</v>
      </c>
      <c r="O12" s="294" t="s">
        <v>2492</v>
      </c>
      <c r="P12" s="294" t="s">
        <v>2493</v>
      </c>
      <c r="Q12" s="294">
        <v>11128</v>
      </c>
      <c r="R12" s="296"/>
    </row>
    <row r="13" spans="1:18" x14ac:dyDescent="0.35">
      <c r="A13" s="294" t="s">
        <v>2494</v>
      </c>
      <c r="B13" s="294" t="s">
        <v>2495</v>
      </c>
      <c r="C13" s="294" t="s">
        <v>1363</v>
      </c>
      <c r="D13" s="294" t="s">
        <v>2496</v>
      </c>
      <c r="E13" s="294">
        <v>1</v>
      </c>
      <c r="F13" s="294" t="s">
        <v>2437</v>
      </c>
      <c r="G13" s="294" t="s">
        <v>2438</v>
      </c>
      <c r="H13" s="295">
        <v>50</v>
      </c>
      <c r="I13" s="294" t="s">
        <v>1256</v>
      </c>
      <c r="J13" s="295" t="s">
        <v>2497</v>
      </c>
      <c r="K13" s="294" t="s">
        <v>2429</v>
      </c>
      <c r="L13" s="294" t="s">
        <v>2440</v>
      </c>
      <c r="M13" s="294">
        <v>6</v>
      </c>
      <c r="N13" s="294" t="s">
        <v>2456</v>
      </c>
      <c r="O13" s="294" t="s">
        <v>2498</v>
      </c>
      <c r="P13" s="294" t="s">
        <v>2443</v>
      </c>
      <c r="Q13" s="294">
        <v>11129</v>
      </c>
      <c r="R13" s="296"/>
    </row>
    <row r="14" spans="1:18" x14ac:dyDescent="0.35">
      <c r="A14" s="294" t="s">
        <v>2499</v>
      </c>
      <c r="B14" s="294" t="s">
        <v>2500</v>
      </c>
      <c r="C14" s="294" t="s">
        <v>1364</v>
      </c>
      <c r="D14" s="294" t="s">
        <v>2501</v>
      </c>
      <c r="E14" s="294">
        <v>1</v>
      </c>
      <c r="F14" s="294" t="s">
        <v>2437</v>
      </c>
      <c r="G14" s="294" t="s">
        <v>2438</v>
      </c>
      <c r="H14" s="295">
        <v>50</v>
      </c>
      <c r="I14" s="294" t="s">
        <v>1256</v>
      </c>
      <c r="J14" s="295" t="s">
        <v>2502</v>
      </c>
      <c r="K14" s="294" t="s">
        <v>2429</v>
      </c>
      <c r="L14" s="294" t="s">
        <v>2490</v>
      </c>
      <c r="M14" s="294">
        <v>12</v>
      </c>
      <c r="N14" s="294" t="s">
        <v>2503</v>
      </c>
      <c r="O14" s="294" t="s">
        <v>2504</v>
      </c>
      <c r="P14" s="294" t="s">
        <v>2505</v>
      </c>
      <c r="Q14" s="294">
        <v>11130</v>
      </c>
      <c r="R14" s="296"/>
    </row>
    <row r="15" spans="1:18" x14ac:dyDescent="0.35">
      <c r="A15" s="294" t="s">
        <v>2506</v>
      </c>
      <c r="B15" s="294" t="s">
        <v>2507</v>
      </c>
      <c r="C15" s="294" t="s">
        <v>1365</v>
      </c>
      <c r="D15" s="294" t="s">
        <v>2508</v>
      </c>
      <c r="E15" s="294">
        <v>1</v>
      </c>
      <c r="F15" s="294" t="s">
        <v>2437</v>
      </c>
      <c r="G15" s="294" t="s">
        <v>2438</v>
      </c>
      <c r="H15" s="295">
        <v>50</v>
      </c>
      <c r="I15" s="294" t="s">
        <v>1256</v>
      </c>
      <c r="J15" s="295" t="s">
        <v>2509</v>
      </c>
      <c r="K15" s="294" t="s">
        <v>2429</v>
      </c>
      <c r="L15" s="294" t="s">
        <v>2448</v>
      </c>
      <c r="M15" s="294">
        <v>9</v>
      </c>
      <c r="N15" s="294" t="s">
        <v>2449</v>
      </c>
      <c r="O15" s="294" t="s">
        <v>2510</v>
      </c>
      <c r="P15" s="294" t="s">
        <v>2511</v>
      </c>
      <c r="Q15" s="294">
        <v>11131</v>
      </c>
      <c r="R15" s="296"/>
    </row>
    <row r="16" spans="1:18" x14ac:dyDescent="0.35">
      <c r="A16" s="294" t="s">
        <v>2512</v>
      </c>
      <c r="B16" s="294" t="s">
        <v>2513</v>
      </c>
      <c r="C16" s="294" t="s">
        <v>1366</v>
      </c>
      <c r="D16" s="294" t="s">
        <v>2514</v>
      </c>
      <c r="E16" s="294">
        <v>1</v>
      </c>
      <c r="F16" s="294" t="s">
        <v>2437</v>
      </c>
      <c r="G16" s="294" t="s">
        <v>2438</v>
      </c>
      <c r="H16" s="295">
        <v>50</v>
      </c>
      <c r="I16" s="294" t="s">
        <v>1256</v>
      </c>
      <c r="J16" s="295" t="s">
        <v>2515</v>
      </c>
      <c r="K16" s="294" t="s">
        <v>2429</v>
      </c>
      <c r="L16" s="294" t="s">
        <v>2440</v>
      </c>
      <c r="M16" s="294">
        <v>6</v>
      </c>
      <c r="N16" s="294" t="s">
        <v>2441</v>
      </c>
      <c r="O16" s="294" t="s">
        <v>2516</v>
      </c>
      <c r="P16" s="294" t="s">
        <v>2443</v>
      </c>
      <c r="Q16" s="294">
        <v>11132</v>
      </c>
      <c r="R16" s="296"/>
    </row>
    <row r="17" spans="1:18" x14ac:dyDescent="0.35">
      <c r="A17" s="294" t="s">
        <v>2517</v>
      </c>
      <c r="B17" s="294" t="s">
        <v>2518</v>
      </c>
      <c r="C17" s="294" t="s">
        <v>1367</v>
      </c>
      <c r="D17" s="294" t="s">
        <v>2519</v>
      </c>
      <c r="E17" s="294">
        <v>1</v>
      </c>
      <c r="F17" s="294" t="s">
        <v>2437</v>
      </c>
      <c r="G17" s="294" t="s">
        <v>2438</v>
      </c>
      <c r="H17" s="295">
        <v>50</v>
      </c>
      <c r="I17" s="294" t="s">
        <v>1256</v>
      </c>
      <c r="J17" s="295" t="s">
        <v>2497</v>
      </c>
      <c r="K17" s="294" t="s">
        <v>2418</v>
      </c>
      <c r="L17" s="294" t="s">
        <v>2440</v>
      </c>
      <c r="M17" s="294">
        <v>5</v>
      </c>
      <c r="N17" s="294" t="s">
        <v>2467</v>
      </c>
      <c r="O17" s="294" t="s">
        <v>2520</v>
      </c>
      <c r="P17" s="294" t="s">
        <v>2469</v>
      </c>
      <c r="Q17" s="294">
        <v>11133</v>
      </c>
      <c r="R17" s="296"/>
    </row>
    <row r="18" spans="1:18" x14ac:dyDescent="0.35">
      <c r="A18" s="294" t="s">
        <v>2521</v>
      </c>
      <c r="B18" s="294" t="s">
        <v>2522</v>
      </c>
      <c r="C18" s="294" t="s">
        <v>1368</v>
      </c>
      <c r="D18" s="294" t="s">
        <v>2523</v>
      </c>
      <c r="E18" s="294">
        <v>1</v>
      </c>
      <c r="F18" s="294" t="s">
        <v>2437</v>
      </c>
      <c r="G18" s="294" t="s">
        <v>2438</v>
      </c>
      <c r="H18" s="295">
        <v>50</v>
      </c>
      <c r="I18" s="294" t="s">
        <v>1256</v>
      </c>
      <c r="J18" s="295" t="s">
        <v>2497</v>
      </c>
      <c r="K18" s="294" t="s">
        <v>2429</v>
      </c>
      <c r="L18" s="294" t="s">
        <v>2440</v>
      </c>
      <c r="M18" s="294">
        <v>6</v>
      </c>
      <c r="N18" s="294" t="s">
        <v>2456</v>
      </c>
      <c r="O18" s="294" t="s">
        <v>2524</v>
      </c>
      <c r="P18" s="294" t="s">
        <v>2443</v>
      </c>
      <c r="Q18" s="294">
        <v>11134</v>
      </c>
      <c r="R18" s="296"/>
    </row>
    <row r="19" spans="1:18" x14ac:dyDescent="0.35">
      <c r="A19" s="294" t="s">
        <v>2525</v>
      </c>
      <c r="B19" s="294" t="s">
        <v>2526</v>
      </c>
      <c r="C19" s="294" t="s">
        <v>1369</v>
      </c>
      <c r="D19" s="294" t="s">
        <v>2527</v>
      </c>
      <c r="E19" s="294">
        <v>1</v>
      </c>
      <c r="F19" s="294" t="s">
        <v>2437</v>
      </c>
      <c r="G19" s="294" t="s">
        <v>2438</v>
      </c>
      <c r="H19" s="295">
        <v>50</v>
      </c>
      <c r="I19" s="294" t="s">
        <v>1256</v>
      </c>
      <c r="J19" s="295" t="s">
        <v>2528</v>
      </c>
      <c r="K19" s="294" t="s">
        <v>2429</v>
      </c>
      <c r="L19" s="294" t="s">
        <v>2440</v>
      </c>
      <c r="M19" s="294">
        <v>6</v>
      </c>
      <c r="N19" s="294" t="s">
        <v>2456</v>
      </c>
      <c r="O19" s="294" t="s">
        <v>2529</v>
      </c>
      <c r="P19" s="294" t="s">
        <v>2443</v>
      </c>
      <c r="Q19" s="294">
        <v>11135</v>
      </c>
      <c r="R19" s="296"/>
    </row>
    <row r="20" spans="1:18" x14ac:dyDescent="0.35">
      <c r="A20" s="294" t="s">
        <v>2530</v>
      </c>
      <c r="B20" s="294" t="s">
        <v>2531</v>
      </c>
      <c r="C20" s="294" t="s">
        <v>1370</v>
      </c>
      <c r="D20" s="294" t="s">
        <v>2532</v>
      </c>
      <c r="E20" s="294">
        <v>1</v>
      </c>
      <c r="F20" s="294" t="s">
        <v>2437</v>
      </c>
      <c r="G20" s="294" t="s">
        <v>2438</v>
      </c>
      <c r="H20" s="295">
        <v>50</v>
      </c>
      <c r="I20" s="294" t="s">
        <v>1256</v>
      </c>
      <c r="J20" s="295" t="s">
        <v>2533</v>
      </c>
      <c r="K20" s="294" t="s">
        <v>2429</v>
      </c>
      <c r="L20" s="294" t="s">
        <v>2440</v>
      </c>
      <c r="M20" s="294">
        <v>5</v>
      </c>
      <c r="N20" s="294" t="s">
        <v>2467</v>
      </c>
      <c r="O20" s="294" t="s">
        <v>2534</v>
      </c>
      <c r="P20" s="294" t="s">
        <v>2469</v>
      </c>
      <c r="Q20" s="294">
        <v>11136</v>
      </c>
      <c r="R20" s="296"/>
    </row>
    <row r="21" spans="1:18" x14ac:dyDescent="0.35">
      <c r="A21" s="294" t="s">
        <v>2535</v>
      </c>
      <c r="B21" s="294" t="s">
        <v>2536</v>
      </c>
      <c r="C21" s="294" t="s">
        <v>1371</v>
      </c>
      <c r="D21" s="294" t="s">
        <v>2537</v>
      </c>
      <c r="E21" s="294">
        <v>1</v>
      </c>
      <c r="F21" s="294" t="s">
        <v>2437</v>
      </c>
      <c r="G21" s="294" t="s">
        <v>2438</v>
      </c>
      <c r="H21" s="295">
        <v>50</v>
      </c>
      <c r="I21" s="294" t="s">
        <v>1256</v>
      </c>
      <c r="J21" s="295" t="s">
        <v>2538</v>
      </c>
      <c r="K21" s="294" t="s">
        <v>2429</v>
      </c>
      <c r="L21" s="294" t="s">
        <v>2440</v>
      </c>
      <c r="M21" s="294">
        <v>6</v>
      </c>
      <c r="N21" s="294" t="s">
        <v>2441</v>
      </c>
      <c r="O21" s="294" t="s">
        <v>2539</v>
      </c>
      <c r="P21" s="294" t="s">
        <v>2443</v>
      </c>
      <c r="Q21" s="294">
        <v>11137</v>
      </c>
      <c r="R21" s="296"/>
    </row>
    <row r="22" spans="1:18" x14ac:dyDescent="0.35">
      <c r="A22" s="294" t="s">
        <v>2540</v>
      </c>
      <c r="B22" s="294" t="s">
        <v>2541</v>
      </c>
      <c r="C22" s="294" t="s">
        <v>1372</v>
      </c>
      <c r="D22" s="294" t="s">
        <v>2542</v>
      </c>
      <c r="E22" s="294">
        <v>1</v>
      </c>
      <c r="F22" s="294" t="s">
        <v>2437</v>
      </c>
      <c r="G22" s="294" t="s">
        <v>2438</v>
      </c>
      <c r="H22" s="295">
        <v>50</v>
      </c>
      <c r="I22" s="294" t="s">
        <v>1256</v>
      </c>
      <c r="J22" s="295" t="s">
        <v>2497</v>
      </c>
      <c r="K22" s="294" t="s">
        <v>2429</v>
      </c>
      <c r="L22" s="294" t="s">
        <v>2440</v>
      </c>
      <c r="M22" s="294">
        <v>5</v>
      </c>
      <c r="N22" s="294" t="s">
        <v>2441</v>
      </c>
      <c r="O22" s="294" t="s">
        <v>2543</v>
      </c>
      <c r="P22" s="294" t="s">
        <v>2469</v>
      </c>
      <c r="Q22" s="294">
        <v>11138</v>
      </c>
      <c r="R22" s="296"/>
    </row>
    <row r="23" spans="1:18" x14ac:dyDescent="0.35">
      <c r="A23" s="294" t="s">
        <v>2544</v>
      </c>
      <c r="B23" s="294" t="s">
        <v>2545</v>
      </c>
      <c r="C23" s="294" t="s">
        <v>1373</v>
      </c>
      <c r="D23" s="294" t="s">
        <v>2546</v>
      </c>
      <c r="E23" s="294">
        <v>1</v>
      </c>
      <c r="F23" s="294" t="s">
        <v>2437</v>
      </c>
      <c r="G23" s="294" t="s">
        <v>2438</v>
      </c>
      <c r="H23" s="295">
        <v>50</v>
      </c>
      <c r="I23" s="294" t="s">
        <v>1256</v>
      </c>
      <c r="J23" s="295" t="s">
        <v>2547</v>
      </c>
      <c r="K23" s="294" t="s">
        <v>2429</v>
      </c>
      <c r="L23" s="294" t="s">
        <v>2440</v>
      </c>
      <c r="M23" s="294">
        <v>5</v>
      </c>
      <c r="N23" s="294" t="s">
        <v>2467</v>
      </c>
      <c r="O23" s="294" t="s">
        <v>2548</v>
      </c>
      <c r="P23" s="294" t="s">
        <v>2469</v>
      </c>
      <c r="Q23" s="294">
        <v>11139</v>
      </c>
      <c r="R23" s="296"/>
    </row>
    <row r="24" spans="1:18" x14ac:dyDescent="0.35">
      <c r="A24" s="294" t="s">
        <v>2549</v>
      </c>
      <c r="B24" s="294" t="s">
        <v>2550</v>
      </c>
      <c r="C24" s="294" t="s">
        <v>1374</v>
      </c>
      <c r="D24" s="294" t="s">
        <v>2551</v>
      </c>
      <c r="E24" s="294">
        <v>1</v>
      </c>
      <c r="F24" s="294" t="s">
        <v>2437</v>
      </c>
      <c r="G24" s="294" t="s">
        <v>2438</v>
      </c>
      <c r="H24" s="295">
        <v>50</v>
      </c>
      <c r="I24" s="294" t="s">
        <v>1256</v>
      </c>
      <c r="J24" s="295" t="s">
        <v>2497</v>
      </c>
      <c r="K24" s="294" t="s">
        <v>2429</v>
      </c>
      <c r="L24" s="294" t="s">
        <v>2440</v>
      </c>
      <c r="M24" s="294">
        <v>5</v>
      </c>
      <c r="N24" s="294" t="s">
        <v>2467</v>
      </c>
      <c r="O24" s="294" t="s">
        <v>2552</v>
      </c>
      <c r="P24" s="294" t="s">
        <v>2469</v>
      </c>
      <c r="Q24" s="294">
        <v>11643</v>
      </c>
      <c r="R24" s="296"/>
    </row>
    <row r="25" spans="1:18" x14ac:dyDescent="0.35">
      <c r="A25" s="294" t="s">
        <v>2553</v>
      </c>
      <c r="B25" s="294" t="s">
        <v>2554</v>
      </c>
      <c r="C25" s="294" t="s">
        <v>1375</v>
      </c>
      <c r="D25" s="294" t="s">
        <v>2555</v>
      </c>
      <c r="E25" s="294">
        <v>1</v>
      </c>
      <c r="F25" s="294" t="s">
        <v>2437</v>
      </c>
      <c r="G25" s="294" t="s">
        <v>2438</v>
      </c>
      <c r="H25" s="295">
        <v>50</v>
      </c>
      <c r="I25" s="294" t="s">
        <v>1256</v>
      </c>
      <c r="J25" s="295" t="s">
        <v>2556</v>
      </c>
      <c r="K25" s="294" t="s">
        <v>2418</v>
      </c>
      <c r="L25" s="294" t="s">
        <v>2557</v>
      </c>
      <c r="M25" s="294">
        <v>2</v>
      </c>
      <c r="N25" s="294" t="s">
        <v>2558</v>
      </c>
      <c r="O25" s="294" t="s">
        <v>2559</v>
      </c>
      <c r="P25" s="294" t="s">
        <v>2560</v>
      </c>
      <c r="Q25" s="294">
        <v>23736</v>
      </c>
      <c r="R25" s="296"/>
    </row>
    <row r="26" spans="1:18" x14ac:dyDescent="0.35">
      <c r="A26" s="294" t="s">
        <v>2561</v>
      </c>
      <c r="B26" s="294" t="s">
        <v>2562</v>
      </c>
      <c r="C26" s="294" t="s">
        <v>1426</v>
      </c>
      <c r="D26" s="294" t="s">
        <v>1262</v>
      </c>
      <c r="E26" s="294">
        <v>1</v>
      </c>
      <c r="F26" s="294" t="s">
        <v>2426</v>
      </c>
      <c r="G26" s="294" t="s">
        <v>2427</v>
      </c>
      <c r="H26" s="295">
        <v>51</v>
      </c>
      <c r="I26" s="294" t="s">
        <v>1262</v>
      </c>
      <c r="J26" s="295" t="s">
        <v>2563</v>
      </c>
      <c r="K26" s="294" t="s">
        <v>2418</v>
      </c>
      <c r="L26" s="294" t="s">
        <v>2418</v>
      </c>
      <c r="M26" s="294">
        <v>17</v>
      </c>
      <c r="N26" s="294" t="s">
        <v>2564</v>
      </c>
      <c r="O26" s="294" t="s">
        <v>2565</v>
      </c>
      <c r="P26" s="294" t="s">
        <v>2566</v>
      </c>
      <c r="Q26" s="294">
        <v>10714</v>
      </c>
      <c r="R26" s="296"/>
    </row>
    <row r="27" spans="1:18" x14ac:dyDescent="0.35">
      <c r="A27" s="294" t="s">
        <v>2567</v>
      </c>
      <c r="B27" s="294" t="s">
        <v>2568</v>
      </c>
      <c r="C27" s="294" t="s">
        <v>1427</v>
      </c>
      <c r="D27" s="294" t="s">
        <v>2569</v>
      </c>
      <c r="E27" s="294">
        <v>1</v>
      </c>
      <c r="F27" s="294" t="s">
        <v>2437</v>
      </c>
      <c r="G27" s="294" t="s">
        <v>2438</v>
      </c>
      <c r="H27" s="295">
        <v>51</v>
      </c>
      <c r="I27" s="294" t="s">
        <v>1262</v>
      </c>
      <c r="J27" s="295" t="s">
        <v>2570</v>
      </c>
      <c r="K27" s="294" t="s">
        <v>2429</v>
      </c>
      <c r="L27" s="294" t="s">
        <v>2440</v>
      </c>
      <c r="M27" s="294">
        <v>5</v>
      </c>
      <c r="N27" s="294" t="s">
        <v>2441</v>
      </c>
      <c r="O27" s="294" t="s">
        <v>2571</v>
      </c>
      <c r="P27" s="294" t="s">
        <v>2469</v>
      </c>
      <c r="Q27" s="294">
        <v>11140</v>
      </c>
      <c r="R27" s="296"/>
    </row>
    <row r="28" spans="1:18" x14ac:dyDescent="0.35">
      <c r="A28" s="294" t="s">
        <v>2572</v>
      </c>
      <c r="B28" s="294" t="s">
        <v>2573</v>
      </c>
      <c r="C28" s="294" t="s">
        <v>1428</v>
      </c>
      <c r="D28" s="294" t="s">
        <v>2574</v>
      </c>
      <c r="E28" s="294">
        <v>1</v>
      </c>
      <c r="F28" s="294" t="s">
        <v>2437</v>
      </c>
      <c r="G28" s="294" t="s">
        <v>2438</v>
      </c>
      <c r="H28" s="295">
        <v>51</v>
      </c>
      <c r="I28" s="294" t="s">
        <v>1262</v>
      </c>
      <c r="J28" s="295" t="s">
        <v>2497</v>
      </c>
      <c r="K28" s="294" t="s">
        <v>2429</v>
      </c>
      <c r="L28" s="294" t="s">
        <v>2440</v>
      </c>
      <c r="M28" s="294">
        <v>5</v>
      </c>
      <c r="N28" s="294" t="s">
        <v>2441</v>
      </c>
      <c r="O28" s="294" t="s">
        <v>2575</v>
      </c>
      <c r="P28" s="294" t="s">
        <v>2469</v>
      </c>
      <c r="Q28" s="294">
        <v>11141</v>
      </c>
      <c r="R28" s="296"/>
    </row>
    <row r="29" spans="1:18" x14ac:dyDescent="0.35">
      <c r="A29" s="294" t="s">
        <v>2576</v>
      </c>
      <c r="B29" s="294" t="s">
        <v>2577</v>
      </c>
      <c r="C29" s="294" t="s">
        <v>1429</v>
      </c>
      <c r="D29" s="294" t="s">
        <v>2578</v>
      </c>
      <c r="E29" s="294">
        <v>1</v>
      </c>
      <c r="F29" s="294" t="s">
        <v>2437</v>
      </c>
      <c r="G29" s="294" t="s">
        <v>2438</v>
      </c>
      <c r="H29" s="295">
        <v>51</v>
      </c>
      <c r="I29" s="294" t="s">
        <v>1262</v>
      </c>
      <c r="J29" s="295" t="s">
        <v>2455</v>
      </c>
      <c r="K29" s="294" t="s">
        <v>2429</v>
      </c>
      <c r="L29" s="294" t="s">
        <v>2448</v>
      </c>
      <c r="M29" s="294">
        <v>10</v>
      </c>
      <c r="N29" s="294" t="s">
        <v>2449</v>
      </c>
      <c r="O29" s="294" t="s">
        <v>2579</v>
      </c>
      <c r="P29" s="294" t="s">
        <v>2451</v>
      </c>
      <c r="Q29" s="294">
        <v>11142</v>
      </c>
      <c r="R29" s="296"/>
    </row>
    <row r="30" spans="1:18" x14ac:dyDescent="0.35">
      <c r="A30" s="294" t="s">
        <v>2580</v>
      </c>
      <c r="B30" s="294" t="s">
        <v>2581</v>
      </c>
      <c r="C30" s="294" t="s">
        <v>1430</v>
      </c>
      <c r="D30" s="294" t="s">
        <v>2582</v>
      </c>
      <c r="E30" s="294">
        <v>1</v>
      </c>
      <c r="F30" s="294" t="s">
        <v>2437</v>
      </c>
      <c r="G30" s="294" t="s">
        <v>2438</v>
      </c>
      <c r="H30" s="295">
        <v>51</v>
      </c>
      <c r="I30" s="294" t="s">
        <v>1262</v>
      </c>
      <c r="J30" s="295" t="s">
        <v>2497</v>
      </c>
      <c r="K30" s="294" t="s">
        <v>2429</v>
      </c>
      <c r="L30" s="294" t="s">
        <v>2440</v>
      </c>
      <c r="M30" s="294">
        <v>5</v>
      </c>
      <c r="N30" s="294" t="s">
        <v>2467</v>
      </c>
      <c r="O30" s="294" t="s">
        <v>2583</v>
      </c>
      <c r="P30" s="294" t="s">
        <v>2469</v>
      </c>
      <c r="Q30" s="294">
        <v>11143</v>
      </c>
      <c r="R30" s="296"/>
    </row>
    <row r="31" spans="1:18" x14ac:dyDescent="0.35">
      <c r="A31" s="294" t="s">
        <v>2584</v>
      </c>
      <c r="B31" s="294" t="s">
        <v>2585</v>
      </c>
      <c r="C31" s="294" t="s">
        <v>1431</v>
      </c>
      <c r="D31" s="294" t="s">
        <v>2586</v>
      </c>
      <c r="E31" s="294">
        <v>1</v>
      </c>
      <c r="F31" s="294" t="s">
        <v>2437</v>
      </c>
      <c r="G31" s="294" t="s">
        <v>2438</v>
      </c>
      <c r="H31" s="295">
        <v>51</v>
      </c>
      <c r="I31" s="294" t="s">
        <v>1262</v>
      </c>
      <c r="J31" s="295" t="s">
        <v>2587</v>
      </c>
      <c r="K31" s="294" t="s">
        <v>2429</v>
      </c>
      <c r="L31" s="294" t="s">
        <v>2440</v>
      </c>
      <c r="M31" s="294">
        <v>6</v>
      </c>
      <c r="N31" s="294" t="s">
        <v>2441</v>
      </c>
      <c r="O31" s="294" t="s">
        <v>2588</v>
      </c>
      <c r="P31" s="294" t="s">
        <v>2443</v>
      </c>
      <c r="Q31" s="294">
        <v>11144</v>
      </c>
      <c r="R31" s="296"/>
    </row>
    <row r="32" spans="1:18" x14ac:dyDescent="0.35">
      <c r="A32" s="294" t="s">
        <v>2589</v>
      </c>
      <c r="B32" s="294" t="s">
        <v>2590</v>
      </c>
      <c r="C32" s="294" t="s">
        <v>1432</v>
      </c>
      <c r="D32" s="294" t="s">
        <v>2591</v>
      </c>
      <c r="E32" s="294">
        <v>1</v>
      </c>
      <c r="F32" s="294" t="s">
        <v>2437</v>
      </c>
      <c r="G32" s="294" t="s">
        <v>2438</v>
      </c>
      <c r="H32" s="295">
        <v>51</v>
      </c>
      <c r="I32" s="294" t="s">
        <v>1262</v>
      </c>
      <c r="J32" s="295" t="s">
        <v>2497</v>
      </c>
      <c r="K32" s="294" t="s">
        <v>2429</v>
      </c>
      <c r="L32" s="294" t="s">
        <v>2440</v>
      </c>
      <c r="M32" s="294">
        <v>5</v>
      </c>
      <c r="N32" s="294" t="s">
        <v>2467</v>
      </c>
      <c r="O32" s="294" t="s">
        <v>2592</v>
      </c>
      <c r="P32" s="294" t="s">
        <v>2469</v>
      </c>
      <c r="Q32" s="294">
        <v>11145</v>
      </c>
      <c r="R32" s="296"/>
    </row>
    <row r="33" spans="1:18" x14ac:dyDescent="0.35">
      <c r="A33" s="294" t="s">
        <v>2593</v>
      </c>
      <c r="B33" s="294" t="s">
        <v>2594</v>
      </c>
      <c r="C33" s="294" t="s">
        <v>1433</v>
      </c>
      <c r="D33" s="294" t="s">
        <v>2595</v>
      </c>
      <c r="E33" s="294">
        <v>1</v>
      </c>
      <c r="F33" s="294" t="s">
        <v>2437</v>
      </c>
      <c r="G33" s="294" t="s">
        <v>2438</v>
      </c>
      <c r="H33" s="295">
        <v>51</v>
      </c>
      <c r="I33" s="294" t="s">
        <v>1262</v>
      </c>
      <c r="J33" s="295" t="s">
        <v>2596</v>
      </c>
      <c r="K33" s="294" t="s">
        <v>2418</v>
      </c>
      <c r="L33" s="294" t="s">
        <v>2557</v>
      </c>
      <c r="M33" s="294">
        <v>2</v>
      </c>
      <c r="N33" s="294" t="s">
        <v>2597</v>
      </c>
      <c r="O33" s="294" t="s">
        <v>2598</v>
      </c>
      <c r="P33" s="294" t="s">
        <v>2560</v>
      </c>
      <c r="Q33" s="294">
        <v>24956</v>
      </c>
      <c r="R33" s="296"/>
    </row>
    <row r="34" spans="1:18" x14ac:dyDescent="0.35">
      <c r="A34" s="294" t="s">
        <v>2599</v>
      </c>
      <c r="B34" s="294" t="s">
        <v>2600</v>
      </c>
      <c r="C34" s="294" t="s">
        <v>1413</v>
      </c>
      <c r="D34" s="294" t="s">
        <v>1261</v>
      </c>
      <c r="E34" s="294">
        <v>1</v>
      </c>
      <c r="F34" s="294" t="s">
        <v>2415</v>
      </c>
      <c r="G34" s="294" t="s">
        <v>2416</v>
      </c>
      <c r="H34" s="295">
        <v>52</v>
      </c>
      <c r="I34" s="294" t="s">
        <v>1261</v>
      </c>
      <c r="J34" s="295" t="s">
        <v>2601</v>
      </c>
      <c r="K34" s="294" t="s">
        <v>2429</v>
      </c>
      <c r="L34" s="294" t="s">
        <v>2419</v>
      </c>
      <c r="M34" s="294">
        <v>19</v>
      </c>
      <c r="N34" s="294" t="s">
        <v>2602</v>
      </c>
      <c r="O34" s="294" t="s">
        <v>2603</v>
      </c>
      <c r="P34" s="294" t="s">
        <v>2604</v>
      </c>
      <c r="Q34" s="294">
        <v>10672</v>
      </c>
      <c r="R34" s="296"/>
    </row>
    <row r="35" spans="1:18" x14ac:dyDescent="0.35">
      <c r="A35" s="294" t="s">
        <v>2605</v>
      </c>
      <c r="B35" s="294" t="s">
        <v>2606</v>
      </c>
      <c r="C35" s="294" t="s">
        <v>1414</v>
      </c>
      <c r="D35" s="294" t="s">
        <v>2607</v>
      </c>
      <c r="E35" s="294">
        <v>1</v>
      </c>
      <c r="F35" s="294" t="s">
        <v>2437</v>
      </c>
      <c r="G35" s="294" t="s">
        <v>2438</v>
      </c>
      <c r="H35" s="295">
        <v>52</v>
      </c>
      <c r="I35" s="294" t="s">
        <v>1261</v>
      </c>
      <c r="J35" s="295" t="s">
        <v>2497</v>
      </c>
      <c r="K35" s="294" t="s">
        <v>2429</v>
      </c>
      <c r="L35" s="294" t="s">
        <v>2440</v>
      </c>
      <c r="M35" s="294">
        <v>5</v>
      </c>
      <c r="N35" s="294" t="s">
        <v>2441</v>
      </c>
      <c r="O35" s="294" t="s">
        <v>2608</v>
      </c>
      <c r="P35" s="294" t="s">
        <v>2469</v>
      </c>
      <c r="Q35" s="294">
        <v>11146</v>
      </c>
      <c r="R35" s="296"/>
    </row>
    <row r="36" spans="1:18" x14ac:dyDescent="0.35">
      <c r="A36" s="294" t="s">
        <v>2609</v>
      </c>
      <c r="B36" s="294" t="s">
        <v>2610</v>
      </c>
      <c r="C36" s="294" t="s">
        <v>1415</v>
      </c>
      <c r="D36" s="294" t="s">
        <v>2611</v>
      </c>
      <c r="E36" s="294">
        <v>1</v>
      </c>
      <c r="F36" s="294" t="s">
        <v>2437</v>
      </c>
      <c r="G36" s="294" t="s">
        <v>2438</v>
      </c>
      <c r="H36" s="295">
        <v>52</v>
      </c>
      <c r="I36" s="294" t="s">
        <v>1261</v>
      </c>
      <c r="J36" s="295" t="s">
        <v>2479</v>
      </c>
      <c r="K36" s="294" t="s">
        <v>2429</v>
      </c>
      <c r="L36" s="294" t="s">
        <v>2490</v>
      </c>
      <c r="M36" s="294">
        <v>13</v>
      </c>
      <c r="N36" s="294" t="s">
        <v>2503</v>
      </c>
      <c r="O36" s="294" t="s">
        <v>2612</v>
      </c>
      <c r="P36" s="294" t="s">
        <v>2493</v>
      </c>
      <c r="Q36" s="294">
        <v>11147</v>
      </c>
      <c r="R36" s="296"/>
    </row>
    <row r="37" spans="1:18" x14ac:dyDescent="0.35">
      <c r="A37" s="294" t="s">
        <v>2613</v>
      </c>
      <c r="B37" s="294" t="s">
        <v>2614</v>
      </c>
      <c r="C37" s="294" t="s">
        <v>1416</v>
      </c>
      <c r="D37" s="294" t="s">
        <v>2615</v>
      </c>
      <c r="E37" s="294">
        <v>1</v>
      </c>
      <c r="F37" s="294" t="s">
        <v>2437</v>
      </c>
      <c r="G37" s="294" t="s">
        <v>2438</v>
      </c>
      <c r="H37" s="295">
        <v>52</v>
      </c>
      <c r="I37" s="294" t="s">
        <v>1261</v>
      </c>
      <c r="J37" s="295" t="s">
        <v>2497</v>
      </c>
      <c r="K37" s="294" t="s">
        <v>2429</v>
      </c>
      <c r="L37" s="294" t="s">
        <v>2440</v>
      </c>
      <c r="M37" s="294">
        <v>5</v>
      </c>
      <c r="N37" s="294" t="s">
        <v>2441</v>
      </c>
      <c r="O37" s="294" t="s">
        <v>2616</v>
      </c>
      <c r="P37" s="294" t="s">
        <v>2469</v>
      </c>
      <c r="Q37" s="294">
        <v>11148</v>
      </c>
      <c r="R37" s="296"/>
    </row>
    <row r="38" spans="1:18" x14ac:dyDescent="0.35">
      <c r="A38" s="294" t="s">
        <v>2617</v>
      </c>
      <c r="B38" s="294" t="s">
        <v>2618</v>
      </c>
      <c r="C38" s="294" t="s">
        <v>1417</v>
      </c>
      <c r="D38" s="294" t="s">
        <v>2619</v>
      </c>
      <c r="E38" s="294">
        <v>1</v>
      </c>
      <c r="F38" s="294" t="s">
        <v>2437</v>
      </c>
      <c r="G38" s="294" t="s">
        <v>2438</v>
      </c>
      <c r="H38" s="295">
        <v>52</v>
      </c>
      <c r="I38" s="294" t="s">
        <v>1261</v>
      </c>
      <c r="J38" s="295" t="s">
        <v>2497</v>
      </c>
      <c r="K38" s="294" t="s">
        <v>2429</v>
      </c>
      <c r="L38" s="294" t="s">
        <v>2440</v>
      </c>
      <c r="M38" s="294">
        <v>6</v>
      </c>
      <c r="N38" s="294" t="s">
        <v>2441</v>
      </c>
      <c r="O38" s="294" t="s">
        <v>2620</v>
      </c>
      <c r="P38" s="294" t="s">
        <v>2443</v>
      </c>
      <c r="Q38" s="294">
        <v>11149</v>
      </c>
      <c r="R38" s="296"/>
    </row>
    <row r="39" spans="1:18" x14ac:dyDescent="0.35">
      <c r="A39" s="294" t="s">
        <v>2621</v>
      </c>
      <c r="B39" s="294" t="s">
        <v>2622</v>
      </c>
      <c r="C39" s="294" t="s">
        <v>1418</v>
      </c>
      <c r="D39" s="294" t="s">
        <v>2623</v>
      </c>
      <c r="E39" s="294">
        <v>1</v>
      </c>
      <c r="F39" s="294" t="s">
        <v>2437</v>
      </c>
      <c r="G39" s="294" t="s">
        <v>2438</v>
      </c>
      <c r="H39" s="295">
        <v>52</v>
      </c>
      <c r="I39" s="294" t="s">
        <v>1261</v>
      </c>
      <c r="J39" s="295" t="s">
        <v>2497</v>
      </c>
      <c r="K39" s="294" t="s">
        <v>2429</v>
      </c>
      <c r="L39" s="294" t="s">
        <v>2440</v>
      </c>
      <c r="M39" s="294">
        <v>5</v>
      </c>
      <c r="N39" s="294" t="s">
        <v>2441</v>
      </c>
      <c r="O39" s="294" t="s">
        <v>2624</v>
      </c>
      <c r="P39" s="294" t="s">
        <v>2469</v>
      </c>
      <c r="Q39" s="294">
        <v>11150</v>
      </c>
      <c r="R39" s="296"/>
    </row>
    <row r="40" spans="1:18" x14ac:dyDescent="0.35">
      <c r="A40" s="294" t="s">
        <v>2625</v>
      </c>
      <c r="B40" s="294" t="s">
        <v>2626</v>
      </c>
      <c r="C40" s="294" t="s">
        <v>1419</v>
      </c>
      <c r="D40" s="294" t="s">
        <v>2627</v>
      </c>
      <c r="E40" s="294">
        <v>1</v>
      </c>
      <c r="F40" s="294" t="s">
        <v>2437</v>
      </c>
      <c r="G40" s="294" t="s">
        <v>2438</v>
      </c>
      <c r="H40" s="295">
        <v>52</v>
      </c>
      <c r="I40" s="294" t="s">
        <v>1261</v>
      </c>
      <c r="J40" s="295" t="s">
        <v>2528</v>
      </c>
      <c r="K40" s="294" t="s">
        <v>2429</v>
      </c>
      <c r="L40" s="294" t="s">
        <v>2440</v>
      </c>
      <c r="M40" s="294">
        <v>6</v>
      </c>
      <c r="N40" s="294" t="s">
        <v>2441</v>
      </c>
      <c r="O40" s="294" t="s">
        <v>2628</v>
      </c>
      <c r="P40" s="294" t="s">
        <v>2443</v>
      </c>
      <c r="Q40" s="294">
        <v>11151</v>
      </c>
      <c r="R40" s="296"/>
    </row>
    <row r="41" spans="1:18" x14ac:dyDescent="0.35">
      <c r="A41" s="294" t="s">
        <v>2629</v>
      </c>
      <c r="B41" s="294" t="s">
        <v>2630</v>
      </c>
      <c r="C41" s="294" t="s">
        <v>1420</v>
      </c>
      <c r="D41" s="294" t="s">
        <v>2631</v>
      </c>
      <c r="E41" s="294">
        <v>1</v>
      </c>
      <c r="F41" s="294" t="s">
        <v>2437</v>
      </c>
      <c r="G41" s="294" t="s">
        <v>2438</v>
      </c>
      <c r="H41" s="295">
        <v>52</v>
      </c>
      <c r="I41" s="294" t="s">
        <v>1261</v>
      </c>
      <c r="J41" s="295" t="s">
        <v>2632</v>
      </c>
      <c r="K41" s="294" t="s">
        <v>2429</v>
      </c>
      <c r="L41" s="294" t="s">
        <v>2490</v>
      </c>
      <c r="M41" s="294">
        <v>12</v>
      </c>
      <c r="N41" s="294" t="s">
        <v>2503</v>
      </c>
      <c r="O41" s="294" t="s">
        <v>2633</v>
      </c>
      <c r="P41" s="294" t="s">
        <v>2505</v>
      </c>
      <c r="Q41" s="294">
        <v>11152</v>
      </c>
      <c r="R41" s="296"/>
    </row>
    <row r="42" spans="1:18" x14ac:dyDescent="0.35">
      <c r="A42" s="294" t="s">
        <v>2634</v>
      </c>
      <c r="B42" s="294" t="s">
        <v>2635</v>
      </c>
      <c r="C42" s="294" t="s">
        <v>1421</v>
      </c>
      <c r="D42" s="294" t="s">
        <v>2636</v>
      </c>
      <c r="E42" s="294">
        <v>1</v>
      </c>
      <c r="F42" s="294" t="s">
        <v>2437</v>
      </c>
      <c r="G42" s="294" t="s">
        <v>2438</v>
      </c>
      <c r="H42" s="295">
        <v>52</v>
      </c>
      <c r="I42" s="294" t="s">
        <v>1261</v>
      </c>
      <c r="J42" s="295" t="s">
        <v>2497</v>
      </c>
      <c r="K42" s="294" t="s">
        <v>2429</v>
      </c>
      <c r="L42" s="294" t="s">
        <v>2440</v>
      </c>
      <c r="M42" s="294">
        <v>5</v>
      </c>
      <c r="N42" s="294" t="s">
        <v>2467</v>
      </c>
      <c r="O42" s="294" t="s">
        <v>2637</v>
      </c>
      <c r="P42" s="294" t="s">
        <v>2469</v>
      </c>
      <c r="Q42" s="294">
        <v>11153</v>
      </c>
      <c r="R42" s="296"/>
    </row>
    <row r="43" spans="1:18" x14ac:dyDescent="0.35">
      <c r="A43" s="294" t="s">
        <v>2638</v>
      </c>
      <c r="B43" s="294" t="s">
        <v>2639</v>
      </c>
      <c r="C43" s="294" t="s">
        <v>1422</v>
      </c>
      <c r="D43" s="294" t="s">
        <v>2640</v>
      </c>
      <c r="E43" s="294">
        <v>1</v>
      </c>
      <c r="F43" s="294" t="s">
        <v>2437</v>
      </c>
      <c r="G43" s="294" t="s">
        <v>2438</v>
      </c>
      <c r="H43" s="295">
        <v>52</v>
      </c>
      <c r="I43" s="294" t="s">
        <v>1261</v>
      </c>
      <c r="J43" s="295" t="s">
        <v>2497</v>
      </c>
      <c r="K43" s="294" t="s">
        <v>2429</v>
      </c>
      <c r="L43" s="294" t="s">
        <v>2440</v>
      </c>
      <c r="M43" s="294">
        <v>6</v>
      </c>
      <c r="N43" s="294" t="s">
        <v>2441</v>
      </c>
      <c r="O43" s="294" t="s">
        <v>2641</v>
      </c>
      <c r="P43" s="294" t="s">
        <v>2443</v>
      </c>
      <c r="Q43" s="294">
        <v>11154</v>
      </c>
      <c r="R43" s="296"/>
    </row>
    <row r="44" spans="1:18" x14ac:dyDescent="0.35">
      <c r="A44" s="294" t="s">
        <v>2642</v>
      </c>
      <c r="B44" s="294" t="s">
        <v>2643</v>
      </c>
      <c r="C44" s="294" t="s">
        <v>1423</v>
      </c>
      <c r="D44" s="294" t="s">
        <v>2644</v>
      </c>
      <c r="E44" s="294">
        <v>1</v>
      </c>
      <c r="F44" s="294" t="s">
        <v>2437</v>
      </c>
      <c r="G44" s="294" t="s">
        <v>2438</v>
      </c>
      <c r="H44" s="295">
        <v>52</v>
      </c>
      <c r="I44" s="294" t="s">
        <v>1261</v>
      </c>
      <c r="J44" s="295" t="s">
        <v>2497</v>
      </c>
      <c r="K44" s="294" t="s">
        <v>2429</v>
      </c>
      <c r="L44" s="294" t="s">
        <v>2440</v>
      </c>
      <c r="M44" s="294">
        <v>5</v>
      </c>
      <c r="N44" s="294" t="s">
        <v>2467</v>
      </c>
      <c r="O44" s="294" t="s">
        <v>2645</v>
      </c>
      <c r="P44" s="294" t="s">
        <v>2469</v>
      </c>
      <c r="Q44" s="294">
        <v>11155</v>
      </c>
      <c r="R44" s="296"/>
    </row>
    <row r="45" spans="1:18" x14ac:dyDescent="0.35">
      <c r="A45" s="294" t="s">
        <v>2646</v>
      </c>
      <c r="B45" s="294" t="s">
        <v>2647</v>
      </c>
      <c r="C45" s="294" t="s">
        <v>1424</v>
      </c>
      <c r="D45" s="294" t="s">
        <v>2648</v>
      </c>
      <c r="E45" s="294">
        <v>1</v>
      </c>
      <c r="F45" s="294" t="s">
        <v>2437</v>
      </c>
      <c r="G45" s="294" t="s">
        <v>2438</v>
      </c>
      <c r="H45" s="295">
        <v>52</v>
      </c>
      <c r="I45" s="294" t="s">
        <v>1261</v>
      </c>
      <c r="J45" s="295" t="s">
        <v>2497</v>
      </c>
      <c r="K45" s="294" t="s">
        <v>2429</v>
      </c>
      <c r="L45" s="294" t="s">
        <v>2440</v>
      </c>
      <c r="M45" s="294">
        <v>6</v>
      </c>
      <c r="N45" s="294" t="s">
        <v>2441</v>
      </c>
      <c r="O45" s="294" t="s">
        <v>2649</v>
      </c>
      <c r="P45" s="294" t="s">
        <v>2443</v>
      </c>
      <c r="Q45" s="294">
        <v>11156</v>
      </c>
      <c r="R45" s="296"/>
    </row>
    <row r="46" spans="1:18" x14ac:dyDescent="0.35">
      <c r="A46" s="294" t="s">
        <v>2650</v>
      </c>
      <c r="B46" s="294" t="s">
        <v>2651</v>
      </c>
      <c r="C46" s="294" t="s">
        <v>1425</v>
      </c>
      <c r="D46" s="294" t="s">
        <v>2652</v>
      </c>
      <c r="E46" s="294">
        <v>1</v>
      </c>
      <c r="F46" s="294" t="s">
        <v>2437</v>
      </c>
      <c r="G46" s="294" t="s">
        <v>2438</v>
      </c>
      <c r="H46" s="295">
        <v>52</v>
      </c>
      <c r="I46" s="294" t="s">
        <v>1261</v>
      </c>
      <c r="J46" s="295" t="s">
        <v>2653</v>
      </c>
      <c r="K46" s="294" t="s">
        <v>2429</v>
      </c>
      <c r="L46" s="294" t="s">
        <v>2440</v>
      </c>
      <c r="M46" s="294">
        <v>5</v>
      </c>
      <c r="N46" s="294" t="s">
        <v>2441</v>
      </c>
      <c r="O46" s="294" t="s">
        <v>2654</v>
      </c>
      <c r="P46" s="294" t="s">
        <v>2469</v>
      </c>
      <c r="Q46" s="294">
        <v>11157</v>
      </c>
      <c r="R46" s="296"/>
    </row>
    <row r="47" spans="1:18" x14ac:dyDescent="0.35">
      <c r="A47" s="294" t="s">
        <v>2655</v>
      </c>
      <c r="B47" s="294" t="s">
        <v>2656</v>
      </c>
      <c r="C47" s="294" t="s">
        <v>1398</v>
      </c>
      <c r="D47" s="294" t="s">
        <v>1259</v>
      </c>
      <c r="E47" s="294">
        <v>1</v>
      </c>
      <c r="F47" s="294" t="s">
        <v>2426</v>
      </c>
      <c r="G47" s="294" t="s">
        <v>2427</v>
      </c>
      <c r="H47" s="295">
        <v>54</v>
      </c>
      <c r="I47" s="294" t="s">
        <v>1259</v>
      </c>
      <c r="J47" s="295" t="s">
        <v>2657</v>
      </c>
      <c r="K47" s="294" t="s">
        <v>2429</v>
      </c>
      <c r="L47" s="294" t="s">
        <v>2418</v>
      </c>
      <c r="M47" s="294">
        <v>17</v>
      </c>
      <c r="N47" s="294" t="s">
        <v>2564</v>
      </c>
      <c r="O47" s="294" t="s">
        <v>2658</v>
      </c>
      <c r="P47" s="294" t="s">
        <v>2566</v>
      </c>
      <c r="Q47" s="294">
        <v>10715</v>
      </c>
      <c r="R47" s="296"/>
    </row>
    <row r="48" spans="1:18" x14ac:dyDescent="0.35">
      <c r="A48" s="294" t="s">
        <v>2659</v>
      </c>
      <c r="B48" s="294" t="s">
        <v>2660</v>
      </c>
      <c r="C48" s="294" t="s">
        <v>1399</v>
      </c>
      <c r="D48" s="294" t="s">
        <v>2661</v>
      </c>
      <c r="E48" s="294">
        <v>1</v>
      </c>
      <c r="F48" s="294" t="s">
        <v>2437</v>
      </c>
      <c r="G48" s="294" t="s">
        <v>2438</v>
      </c>
      <c r="H48" s="295">
        <v>54</v>
      </c>
      <c r="I48" s="294" t="s">
        <v>1259</v>
      </c>
      <c r="J48" s="295" t="s">
        <v>2439</v>
      </c>
      <c r="K48" s="294" t="s">
        <v>2429</v>
      </c>
      <c r="L48" s="294" t="s">
        <v>2440</v>
      </c>
      <c r="M48" s="294">
        <v>6</v>
      </c>
      <c r="N48" s="294" t="s">
        <v>2441</v>
      </c>
      <c r="O48" s="294" t="s">
        <v>2662</v>
      </c>
      <c r="P48" s="294" t="s">
        <v>2443</v>
      </c>
      <c r="Q48" s="294">
        <v>11166</v>
      </c>
      <c r="R48" s="296"/>
    </row>
    <row r="49" spans="1:18" x14ac:dyDescent="0.35">
      <c r="A49" s="294" t="s">
        <v>2663</v>
      </c>
      <c r="B49" s="294" t="s">
        <v>2664</v>
      </c>
      <c r="C49" s="294" t="s">
        <v>1400</v>
      </c>
      <c r="D49" s="294" t="s">
        <v>2665</v>
      </c>
      <c r="E49" s="294">
        <v>1</v>
      </c>
      <c r="F49" s="294" t="s">
        <v>2437</v>
      </c>
      <c r="G49" s="294" t="s">
        <v>2438</v>
      </c>
      <c r="H49" s="295">
        <v>54</v>
      </c>
      <c r="I49" s="294" t="s">
        <v>1259</v>
      </c>
      <c r="J49" s="295" t="s">
        <v>2502</v>
      </c>
      <c r="K49" s="294" t="s">
        <v>2429</v>
      </c>
      <c r="L49" s="294" t="s">
        <v>2440</v>
      </c>
      <c r="M49" s="294">
        <v>6</v>
      </c>
      <c r="N49" s="294" t="s">
        <v>2441</v>
      </c>
      <c r="O49" s="294" t="s">
        <v>2666</v>
      </c>
      <c r="P49" s="294" t="s">
        <v>2443</v>
      </c>
      <c r="Q49" s="294">
        <v>11167</v>
      </c>
      <c r="R49" s="296"/>
    </row>
    <row r="50" spans="1:18" x14ac:dyDescent="0.35">
      <c r="A50" s="294" t="s">
        <v>2667</v>
      </c>
      <c r="B50" s="294" t="s">
        <v>2668</v>
      </c>
      <c r="C50" s="294" t="s">
        <v>1401</v>
      </c>
      <c r="D50" s="294" t="s">
        <v>2669</v>
      </c>
      <c r="E50" s="294">
        <v>1</v>
      </c>
      <c r="F50" s="294" t="s">
        <v>2437</v>
      </c>
      <c r="G50" s="294" t="s">
        <v>2438</v>
      </c>
      <c r="H50" s="295">
        <v>54</v>
      </c>
      <c r="I50" s="294" t="s">
        <v>1259</v>
      </c>
      <c r="J50" s="295" t="s">
        <v>2670</v>
      </c>
      <c r="K50" s="294" t="s">
        <v>2429</v>
      </c>
      <c r="L50" s="294" t="s">
        <v>2440</v>
      </c>
      <c r="M50" s="294">
        <v>6</v>
      </c>
      <c r="N50" s="294" t="s">
        <v>2456</v>
      </c>
      <c r="O50" s="294" t="s">
        <v>2671</v>
      </c>
      <c r="P50" s="294" t="s">
        <v>2443</v>
      </c>
      <c r="Q50" s="294">
        <v>11169</v>
      </c>
      <c r="R50" s="296"/>
    </row>
    <row r="51" spans="1:18" x14ac:dyDescent="0.35">
      <c r="A51" s="294" t="s">
        <v>2672</v>
      </c>
      <c r="B51" s="294" t="s">
        <v>2673</v>
      </c>
      <c r="C51" s="294" t="s">
        <v>1402</v>
      </c>
      <c r="D51" s="294" t="s">
        <v>2674</v>
      </c>
      <c r="E51" s="294">
        <v>1</v>
      </c>
      <c r="F51" s="294" t="s">
        <v>2437</v>
      </c>
      <c r="G51" s="294" t="s">
        <v>2438</v>
      </c>
      <c r="H51" s="295">
        <v>54</v>
      </c>
      <c r="I51" s="294" t="s">
        <v>1259</v>
      </c>
      <c r="J51" s="295" t="s">
        <v>2675</v>
      </c>
      <c r="K51" s="294" t="s">
        <v>2429</v>
      </c>
      <c r="L51" s="294" t="s">
        <v>2440</v>
      </c>
      <c r="M51" s="294">
        <v>6</v>
      </c>
      <c r="N51" s="294" t="s">
        <v>2441</v>
      </c>
      <c r="O51" s="294" t="s">
        <v>2676</v>
      </c>
      <c r="P51" s="294" t="s">
        <v>2443</v>
      </c>
      <c r="Q51" s="294">
        <v>11170</v>
      </c>
      <c r="R51" s="296"/>
    </row>
    <row r="52" spans="1:18" x14ac:dyDescent="0.35">
      <c r="A52" s="294" t="s">
        <v>2677</v>
      </c>
      <c r="B52" s="294" t="s">
        <v>2678</v>
      </c>
      <c r="C52" s="294" t="s">
        <v>1403</v>
      </c>
      <c r="D52" s="294" t="s">
        <v>2679</v>
      </c>
      <c r="E52" s="294">
        <v>1</v>
      </c>
      <c r="F52" s="294" t="s">
        <v>2437</v>
      </c>
      <c r="G52" s="294" t="s">
        <v>2438</v>
      </c>
      <c r="H52" s="295">
        <v>54</v>
      </c>
      <c r="I52" s="294" t="s">
        <v>1259</v>
      </c>
      <c r="J52" s="295" t="s">
        <v>2497</v>
      </c>
      <c r="K52" s="294" t="s">
        <v>2429</v>
      </c>
      <c r="L52" s="294" t="s">
        <v>2440</v>
      </c>
      <c r="M52" s="294">
        <v>6</v>
      </c>
      <c r="N52" s="294" t="s">
        <v>2441</v>
      </c>
      <c r="O52" s="294" t="s">
        <v>2680</v>
      </c>
      <c r="P52" s="294" t="s">
        <v>2443</v>
      </c>
      <c r="Q52" s="294">
        <v>11171</v>
      </c>
      <c r="R52" s="296"/>
    </row>
    <row r="53" spans="1:18" x14ac:dyDescent="0.35">
      <c r="A53" s="294" t="s">
        <v>2681</v>
      </c>
      <c r="B53" s="294" t="s">
        <v>2682</v>
      </c>
      <c r="C53" s="294" t="s">
        <v>1404</v>
      </c>
      <c r="D53" s="294" t="s">
        <v>2683</v>
      </c>
      <c r="E53" s="294">
        <v>1</v>
      </c>
      <c r="F53" s="294" t="s">
        <v>2437</v>
      </c>
      <c r="G53" s="294" t="s">
        <v>2438</v>
      </c>
      <c r="H53" s="295">
        <v>54</v>
      </c>
      <c r="I53" s="294" t="s">
        <v>1259</v>
      </c>
      <c r="J53" s="295" t="s">
        <v>2653</v>
      </c>
      <c r="K53" s="294" t="s">
        <v>2429</v>
      </c>
      <c r="L53" s="294" t="s">
        <v>2440</v>
      </c>
      <c r="M53" s="294">
        <v>5</v>
      </c>
      <c r="N53" s="294" t="s">
        <v>2467</v>
      </c>
      <c r="O53" s="294" t="s">
        <v>2684</v>
      </c>
      <c r="P53" s="294" t="s">
        <v>2469</v>
      </c>
      <c r="Q53" s="294">
        <v>11172</v>
      </c>
      <c r="R53" s="296"/>
    </row>
    <row r="54" spans="1:18" x14ac:dyDescent="0.35">
      <c r="A54" s="294" t="s">
        <v>2685</v>
      </c>
      <c r="B54" s="294" t="s">
        <v>2686</v>
      </c>
      <c r="C54" s="294" t="s">
        <v>1405</v>
      </c>
      <c r="D54" s="294" t="s">
        <v>2687</v>
      </c>
      <c r="E54" s="294">
        <v>1</v>
      </c>
      <c r="F54" s="294" t="s">
        <v>2437</v>
      </c>
      <c r="G54" s="294" t="s">
        <v>2438</v>
      </c>
      <c r="H54" s="295">
        <v>54</v>
      </c>
      <c r="I54" s="294" t="s">
        <v>1259</v>
      </c>
      <c r="J54" s="295" t="s">
        <v>2497</v>
      </c>
      <c r="K54" s="294" t="s">
        <v>2429</v>
      </c>
      <c r="L54" s="294" t="s">
        <v>2448</v>
      </c>
      <c r="M54" s="294">
        <v>9</v>
      </c>
      <c r="N54" s="294" t="s">
        <v>2688</v>
      </c>
      <c r="O54" s="294" t="s">
        <v>2689</v>
      </c>
      <c r="P54" s="294" t="s">
        <v>2511</v>
      </c>
      <c r="Q54" s="294">
        <v>11452</v>
      </c>
      <c r="R54" s="296"/>
    </row>
    <row r="55" spans="1:18" x14ac:dyDescent="0.35">
      <c r="A55" s="294" t="s">
        <v>2690</v>
      </c>
      <c r="B55" s="294" t="s">
        <v>2691</v>
      </c>
      <c r="C55" s="294" t="s">
        <v>1376</v>
      </c>
      <c r="D55" s="294" t="s">
        <v>1257</v>
      </c>
      <c r="E55" s="294">
        <v>1</v>
      </c>
      <c r="F55" s="294" t="s">
        <v>2426</v>
      </c>
      <c r="G55" s="294" t="s">
        <v>2427</v>
      </c>
      <c r="H55" s="295">
        <v>55</v>
      </c>
      <c r="I55" s="294" t="s">
        <v>1257</v>
      </c>
      <c r="J55" s="295" t="s">
        <v>2692</v>
      </c>
      <c r="K55" s="294" t="s">
        <v>2429</v>
      </c>
      <c r="L55" s="294" t="s">
        <v>2418</v>
      </c>
      <c r="M55" s="294">
        <v>17</v>
      </c>
      <c r="N55" s="294" t="s">
        <v>2564</v>
      </c>
      <c r="O55" s="294" t="s">
        <v>2693</v>
      </c>
      <c r="P55" s="294" t="s">
        <v>2566</v>
      </c>
      <c r="Q55" s="294">
        <v>10716</v>
      </c>
      <c r="R55" s="296"/>
    </row>
    <row r="56" spans="1:18" x14ac:dyDescent="0.35">
      <c r="A56" s="294" t="s">
        <v>2694</v>
      </c>
      <c r="B56" s="294" t="s">
        <v>2695</v>
      </c>
      <c r="C56" s="294" t="s">
        <v>1377</v>
      </c>
      <c r="D56" s="294" t="s">
        <v>2696</v>
      </c>
      <c r="E56" s="294">
        <v>1</v>
      </c>
      <c r="F56" s="294" t="s">
        <v>2437</v>
      </c>
      <c r="G56" s="294" t="s">
        <v>2438</v>
      </c>
      <c r="H56" s="295">
        <v>55</v>
      </c>
      <c r="I56" s="294" t="s">
        <v>1257</v>
      </c>
      <c r="J56" s="295" t="s">
        <v>2653</v>
      </c>
      <c r="K56" s="294" t="s">
        <v>2429</v>
      </c>
      <c r="L56" s="294" t="s">
        <v>2440</v>
      </c>
      <c r="M56" s="294">
        <v>5</v>
      </c>
      <c r="N56" s="294" t="s">
        <v>2467</v>
      </c>
      <c r="O56" s="294" t="s">
        <v>2697</v>
      </c>
      <c r="P56" s="294" t="s">
        <v>2469</v>
      </c>
      <c r="Q56" s="294">
        <v>11173</v>
      </c>
      <c r="R56" s="296"/>
    </row>
    <row r="57" spans="1:18" x14ac:dyDescent="0.35">
      <c r="A57" s="294" t="s">
        <v>2698</v>
      </c>
      <c r="B57" s="294" t="s">
        <v>2699</v>
      </c>
      <c r="C57" s="294" t="s">
        <v>1378</v>
      </c>
      <c r="D57" s="294" t="s">
        <v>2700</v>
      </c>
      <c r="E57" s="294">
        <v>1</v>
      </c>
      <c r="F57" s="294" t="s">
        <v>2437</v>
      </c>
      <c r="G57" s="294" t="s">
        <v>2438</v>
      </c>
      <c r="H57" s="295">
        <v>55</v>
      </c>
      <c r="I57" s="294" t="s">
        <v>1257</v>
      </c>
      <c r="J57" s="295" t="s">
        <v>2497</v>
      </c>
      <c r="K57" s="294" t="s">
        <v>2429</v>
      </c>
      <c r="L57" s="294" t="s">
        <v>2440</v>
      </c>
      <c r="M57" s="294">
        <v>5</v>
      </c>
      <c r="N57" s="294" t="s">
        <v>2467</v>
      </c>
      <c r="O57" s="294" t="s">
        <v>2701</v>
      </c>
      <c r="P57" s="294" t="s">
        <v>2469</v>
      </c>
      <c r="Q57" s="294">
        <v>11174</v>
      </c>
      <c r="R57" s="296"/>
    </row>
    <row r="58" spans="1:18" x14ac:dyDescent="0.35">
      <c r="A58" s="294" t="s">
        <v>2702</v>
      </c>
      <c r="B58" s="294" t="s">
        <v>2703</v>
      </c>
      <c r="C58" s="294" t="s">
        <v>1379</v>
      </c>
      <c r="D58" s="294" t="s">
        <v>2704</v>
      </c>
      <c r="E58" s="294">
        <v>1</v>
      </c>
      <c r="F58" s="294" t="s">
        <v>2437</v>
      </c>
      <c r="G58" s="294" t="s">
        <v>2438</v>
      </c>
      <c r="H58" s="295">
        <v>55</v>
      </c>
      <c r="I58" s="294" t="s">
        <v>1257</v>
      </c>
      <c r="J58" s="295" t="s">
        <v>2670</v>
      </c>
      <c r="K58" s="294" t="s">
        <v>2429</v>
      </c>
      <c r="L58" s="294" t="s">
        <v>2440</v>
      </c>
      <c r="M58" s="294">
        <v>5</v>
      </c>
      <c r="N58" s="294" t="s">
        <v>2441</v>
      </c>
      <c r="O58" s="294" t="s">
        <v>2705</v>
      </c>
      <c r="P58" s="294" t="s">
        <v>2469</v>
      </c>
      <c r="Q58" s="294">
        <v>11175</v>
      </c>
      <c r="R58" s="296"/>
    </row>
    <row r="59" spans="1:18" x14ac:dyDescent="0.35">
      <c r="A59" s="294" t="s">
        <v>2706</v>
      </c>
      <c r="B59" s="294" t="s">
        <v>2707</v>
      </c>
      <c r="C59" s="294" t="s">
        <v>1380</v>
      </c>
      <c r="D59" s="294" t="s">
        <v>2708</v>
      </c>
      <c r="E59" s="294">
        <v>1</v>
      </c>
      <c r="F59" s="294" t="s">
        <v>2437</v>
      </c>
      <c r="G59" s="294" t="s">
        <v>2438</v>
      </c>
      <c r="H59" s="295">
        <v>55</v>
      </c>
      <c r="I59" s="294" t="s">
        <v>1257</v>
      </c>
      <c r="J59" s="295" t="s">
        <v>2709</v>
      </c>
      <c r="K59" s="294" t="s">
        <v>2429</v>
      </c>
      <c r="L59" s="294" t="s">
        <v>2440</v>
      </c>
      <c r="M59" s="294">
        <v>6</v>
      </c>
      <c r="N59" s="294" t="s">
        <v>2441</v>
      </c>
      <c r="O59" s="294" t="s">
        <v>2710</v>
      </c>
      <c r="P59" s="294" t="s">
        <v>2443</v>
      </c>
      <c r="Q59" s="294">
        <v>11176</v>
      </c>
      <c r="R59" s="296"/>
    </row>
    <row r="60" spans="1:18" x14ac:dyDescent="0.35">
      <c r="A60" s="294" t="s">
        <v>2711</v>
      </c>
      <c r="B60" s="294" t="s">
        <v>2712</v>
      </c>
      <c r="C60" s="294" t="s">
        <v>1381</v>
      </c>
      <c r="D60" s="294" t="s">
        <v>2713</v>
      </c>
      <c r="E60" s="294">
        <v>1</v>
      </c>
      <c r="F60" s="294" t="s">
        <v>2437</v>
      </c>
      <c r="G60" s="294" t="s">
        <v>2438</v>
      </c>
      <c r="H60" s="295">
        <v>55</v>
      </c>
      <c r="I60" s="294" t="s">
        <v>1257</v>
      </c>
      <c r="J60" s="295" t="s">
        <v>2714</v>
      </c>
      <c r="K60" s="294" t="s">
        <v>2429</v>
      </c>
      <c r="L60" s="294" t="s">
        <v>2440</v>
      </c>
      <c r="M60" s="294">
        <v>6</v>
      </c>
      <c r="N60" s="294" t="s">
        <v>2456</v>
      </c>
      <c r="O60" s="294" t="s">
        <v>2715</v>
      </c>
      <c r="P60" s="294" t="s">
        <v>2443</v>
      </c>
      <c r="Q60" s="294">
        <v>11177</v>
      </c>
      <c r="R60" s="296"/>
    </row>
    <row r="61" spans="1:18" x14ac:dyDescent="0.35">
      <c r="A61" s="294" t="s">
        <v>2716</v>
      </c>
      <c r="B61" s="294" t="s">
        <v>2717</v>
      </c>
      <c r="C61" s="294" t="s">
        <v>1382</v>
      </c>
      <c r="D61" s="294" t="s">
        <v>2718</v>
      </c>
      <c r="E61" s="294">
        <v>1</v>
      </c>
      <c r="F61" s="294" t="s">
        <v>2437</v>
      </c>
      <c r="G61" s="294" t="s">
        <v>2438</v>
      </c>
      <c r="H61" s="295">
        <v>55</v>
      </c>
      <c r="I61" s="294" t="s">
        <v>1257</v>
      </c>
      <c r="J61" s="295" t="s">
        <v>2497</v>
      </c>
      <c r="K61" s="294" t="s">
        <v>2429</v>
      </c>
      <c r="L61" s="294" t="s">
        <v>2440</v>
      </c>
      <c r="M61" s="294">
        <v>5</v>
      </c>
      <c r="N61" s="294" t="s">
        <v>2467</v>
      </c>
      <c r="O61" s="294" t="s">
        <v>2719</v>
      </c>
      <c r="P61" s="294" t="s">
        <v>2469</v>
      </c>
      <c r="Q61" s="294">
        <v>11178</v>
      </c>
      <c r="R61" s="296"/>
    </row>
    <row r="62" spans="1:18" x14ac:dyDescent="0.35">
      <c r="A62" s="294" t="s">
        <v>2720</v>
      </c>
      <c r="B62" s="294" t="s">
        <v>2721</v>
      </c>
      <c r="C62" s="294" t="s">
        <v>1383</v>
      </c>
      <c r="D62" s="294" t="s">
        <v>2722</v>
      </c>
      <c r="E62" s="294">
        <v>1</v>
      </c>
      <c r="F62" s="294" t="s">
        <v>2437</v>
      </c>
      <c r="G62" s="294" t="s">
        <v>2438</v>
      </c>
      <c r="H62" s="295">
        <v>55</v>
      </c>
      <c r="I62" s="294" t="s">
        <v>1257</v>
      </c>
      <c r="J62" s="295" t="s">
        <v>2723</v>
      </c>
      <c r="K62" s="294" t="s">
        <v>2429</v>
      </c>
      <c r="L62" s="294" t="s">
        <v>2440</v>
      </c>
      <c r="M62" s="294">
        <v>5</v>
      </c>
      <c r="N62" s="294" t="s">
        <v>2467</v>
      </c>
      <c r="O62" s="294" t="s">
        <v>2724</v>
      </c>
      <c r="P62" s="294" t="s">
        <v>2469</v>
      </c>
      <c r="Q62" s="294">
        <v>11179</v>
      </c>
      <c r="R62" s="296"/>
    </row>
    <row r="63" spans="1:18" x14ac:dyDescent="0.35">
      <c r="A63" s="294" t="s">
        <v>2725</v>
      </c>
      <c r="B63" s="294" t="s">
        <v>2726</v>
      </c>
      <c r="C63" s="294" t="s">
        <v>1384</v>
      </c>
      <c r="D63" s="294" t="s">
        <v>2727</v>
      </c>
      <c r="E63" s="294">
        <v>1</v>
      </c>
      <c r="F63" s="294" t="s">
        <v>2437</v>
      </c>
      <c r="G63" s="294" t="s">
        <v>2438</v>
      </c>
      <c r="H63" s="295">
        <v>55</v>
      </c>
      <c r="I63" s="294" t="s">
        <v>1257</v>
      </c>
      <c r="J63" s="295" t="s">
        <v>2497</v>
      </c>
      <c r="K63" s="294" t="s">
        <v>2429</v>
      </c>
      <c r="L63" s="294" t="s">
        <v>2440</v>
      </c>
      <c r="M63" s="294">
        <v>5</v>
      </c>
      <c r="N63" s="294" t="s">
        <v>2467</v>
      </c>
      <c r="O63" s="294" t="s">
        <v>2728</v>
      </c>
      <c r="P63" s="294" t="s">
        <v>2469</v>
      </c>
      <c r="Q63" s="294">
        <v>11180</v>
      </c>
      <c r="R63" s="296"/>
    </row>
    <row r="64" spans="1:18" x14ac:dyDescent="0.35">
      <c r="A64" s="294" t="s">
        <v>2729</v>
      </c>
      <c r="B64" s="294" t="s">
        <v>2730</v>
      </c>
      <c r="C64" s="294" t="s">
        <v>1385</v>
      </c>
      <c r="D64" s="294" t="s">
        <v>2731</v>
      </c>
      <c r="E64" s="294">
        <v>1</v>
      </c>
      <c r="F64" s="294" t="s">
        <v>2437</v>
      </c>
      <c r="G64" s="294" t="s">
        <v>2438</v>
      </c>
      <c r="H64" s="295">
        <v>55</v>
      </c>
      <c r="I64" s="294" t="s">
        <v>1257</v>
      </c>
      <c r="J64" s="295" t="s">
        <v>2497</v>
      </c>
      <c r="K64" s="294" t="s">
        <v>2429</v>
      </c>
      <c r="L64" s="294" t="s">
        <v>2440</v>
      </c>
      <c r="M64" s="294">
        <v>5</v>
      </c>
      <c r="N64" s="294" t="s">
        <v>2467</v>
      </c>
      <c r="O64" s="294" t="s">
        <v>2732</v>
      </c>
      <c r="P64" s="294" t="s">
        <v>2469</v>
      </c>
      <c r="Q64" s="294">
        <v>11181</v>
      </c>
      <c r="R64" s="296"/>
    </row>
    <row r="65" spans="1:18" x14ac:dyDescent="0.35">
      <c r="A65" s="294" t="s">
        <v>2733</v>
      </c>
      <c r="B65" s="294" t="s">
        <v>2734</v>
      </c>
      <c r="C65" s="294" t="s">
        <v>1386</v>
      </c>
      <c r="D65" s="294" t="s">
        <v>2735</v>
      </c>
      <c r="E65" s="294">
        <v>1</v>
      </c>
      <c r="F65" s="294" t="s">
        <v>2437</v>
      </c>
      <c r="G65" s="294" t="s">
        <v>2438</v>
      </c>
      <c r="H65" s="295">
        <v>55</v>
      </c>
      <c r="I65" s="294" t="s">
        <v>1257</v>
      </c>
      <c r="J65" s="295" t="s">
        <v>2736</v>
      </c>
      <c r="K65" s="294" t="s">
        <v>2429</v>
      </c>
      <c r="L65" s="294" t="s">
        <v>2440</v>
      </c>
      <c r="M65" s="294">
        <v>5</v>
      </c>
      <c r="N65" s="294" t="s">
        <v>2467</v>
      </c>
      <c r="O65" s="294" t="s">
        <v>2737</v>
      </c>
      <c r="P65" s="294" t="s">
        <v>2469</v>
      </c>
      <c r="Q65" s="294">
        <v>11182</v>
      </c>
      <c r="R65" s="296"/>
    </row>
    <row r="66" spans="1:18" x14ac:dyDescent="0.35">
      <c r="A66" s="294" t="s">
        <v>2738</v>
      </c>
      <c r="B66" s="294" t="s">
        <v>2739</v>
      </c>
      <c r="C66" s="294" t="s">
        <v>1387</v>
      </c>
      <c r="D66" s="294" t="s">
        <v>2740</v>
      </c>
      <c r="E66" s="294">
        <v>1</v>
      </c>
      <c r="F66" s="294" t="s">
        <v>2437</v>
      </c>
      <c r="G66" s="294" t="s">
        <v>2438</v>
      </c>
      <c r="H66" s="295">
        <v>55</v>
      </c>
      <c r="I66" s="294" t="s">
        <v>1257</v>
      </c>
      <c r="J66" s="295" t="s">
        <v>2497</v>
      </c>
      <c r="K66" s="294" t="s">
        <v>2429</v>
      </c>
      <c r="L66" s="294" t="s">
        <v>2440</v>
      </c>
      <c r="M66" s="294">
        <v>5</v>
      </c>
      <c r="N66" s="294" t="s">
        <v>2467</v>
      </c>
      <c r="O66" s="294" t="s">
        <v>2741</v>
      </c>
      <c r="P66" s="294" t="s">
        <v>2469</v>
      </c>
      <c r="Q66" s="294">
        <v>11183</v>
      </c>
      <c r="R66" s="296"/>
    </row>
    <row r="67" spans="1:18" x14ac:dyDescent="0.35">
      <c r="A67" s="294" t="s">
        <v>2742</v>
      </c>
      <c r="B67" s="294" t="s">
        <v>2743</v>
      </c>
      <c r="C67" s="294" t="s">
        <v>1388</v>
      </c>
      <c r="D67" s="294" t="s">
        <v>2744</v>
      </c>
      <c r="E67" s="294">
        <v>1</v>
      </c>
      <c r="F67" s="294" t="s">
        <v>2437</v>
      </c>
      <c r="G67" s="294" t="s">
        <v>2438</v>
      </c>
      <c r="H67" s="295">
        <v>55</v>
      </c>
      <c r="I67" s="294" t="s">
        <v>1257</v>
      </c>
      <c r="J67" s="295" t="s">
        <v>2745</v>
      </c>
      <c r="K67" s="294" t="s">
        <v>2429</v>
      </c>
      <c r="L67" s="294" t="s">
        <v>2490</v>
      </c>
      <c r="M67" s="294">
        <v>13</v>
      </c>
      <c r="N67" s="294" t="s">
        <v>2491</v>
      </c>
      <c r="O67" s="294" t="s">
        <v>2746</v>
      </c>
      <c r="P67" s="294" t="s">
        <v>2493</v>
      </c>
      <c r="Q67" s="294">
        <v>11453</v>
      </c>
      <c r="R67" s="296"/>
    </row>
    <row r="68" spans="1:18" x14ac:dyDescent="0.35">
      <c r="A68" s="294" t="s">
        <v>2747</v>
      </c>
      <c r="B68" s="294" t="s">
        <v>2748</v>
      </c>
      <c r="C68" s="294" t="s">
        <v>1389</v>
      </c>
      <c r="D68" s="294" t="s">
        <v>2749</v>
      </c>
      <c r="E68" s="294">
        <v>1</v>
      </c>
      <c r="F68" s="294" t="s">
        <v>2437</v>
      </c>
      <c r="G68" s="294" t="s">
        <v>2438</v>
      </c>
      <c r="H68" s="295">
        <v>55</v>
      </c>
      <c r="I68" s="294" t="s">
        <v>1257</v>
      </c>
      <c r="J68" s="295" t="s">
        <v>2497</v>
      </c>
      <c r="K68" s="294" t="s">
        <v>2429</v>
      </c>
      <c r="L68" s="294" t="s">
        <v>2440</v>
      </c>
      <c r="M68" s="294">
        <v>5</v>
      </c>
      <c r="N68" s="294" t="s">
        <v>2467</v>
      </c>
      <c r="O68" s="294" t="s">
        <v>2750</v>
      </c>
      <c r="P68" s="294" t="s">
        <v>2469</v>
      </c>
      <c r="Q68" s="294">
        <v>11625</v>
      </c>
      <c r="R68" s="296"/>
    </row>
    <row r="69" spans="1:18" x14ac:dyDescent="0.35">
      <c r="A69" s="294" t="s">
        <v>2751</v>
      </c>
      <c r="B69" s="294" t="s">
        <v>2752</v>
      </c>
      <c r="C69" s="294" t="s">
        <v>2215</v>
      </c>
      <c r="D69" s="294" t="s">
        <v>1390</v>
      </c>
      <c r="E69" s="294">
        <v>1</v>
      </c>
      <c r="F69" s="294" t="s">
        <v>2437</v>
      </c>
      <c r="G69" s="294" t="s">
        <v>2438</v>
      </c>
      <c r="H69" s="295">
        <v>55</v>
      </c>
      <c r="I69" s="294" t="s">
        <v>1257</v>
      </c>
      <c r="J69" s="295" t="s">
        <v>2596</v>
      </c>
      <c r="K69" s="294" t="s">
        <v>2418</v>
      </c>
      <c r="L69" s="294" t="s">
        <v>2557</v>
      </c>
      <c r="M69" s="294">
        <v>2</v>
      </c>
      <c r="N69" s="294" t="s">
        <v>2753</v>
      </c>
      <c r="O69" s="294" t="s">
        <v>2754</v>
      </c>
      <c r="P69" s="294" t="s">
        <v>2560</v>
      </c>
      <c r="Q69" s="294">
        <v>25017</v>
      </c>
      <c r="R69" s="296"/>
    </row>
    <row r="70" spans="1:18" x14ac:dyDescent="0.35">
      <c r="A70" s="294" t="s">
        <v>2755</v>
      </c>
      <c r="B70" s="294" t="s">
        <v>2756</v>
      </c>
      <c r="C70" s="294" t="s">
        <v>1391</v>
      </c>
      <c r="D70" s="294" t="s">
        <v>1258</v>
      </c>
      <c r="E70" s="294">
        <v>1</v>
      </c>
      <c r="F70" s="294" t="s">
        <v>2426</v>
      </c>
      <c r="G70" s="294" t="s">
        <v>2427</v>
      </c>
      <c r="H70" s="295">
        <v>56</v>
      </c>
      <c r="I70" s="294" t="s">
        <v>1258</v>
      </c>
      <c r="J70" s="295" t="s">
        <v>2757</v>
      </c>
      <c r="K70" s="294" t="s">
        <v>2418</v>
      </c>
      <c r="L70" s="294" t="s">
        <v>2418</v>
      </c>
      <c r="M70" s="294">
        <v>16</v>
      </c>
      <c r="N70" s="294" t="s">
        <v>2564</v>
      </c>
      <c r="O70" s="294" t="s">
        <v>2758</v>
      </c>
      <c r="P70" s="294" t="s">
        <v>2759</v>
      </c>
      <c r="Q70" s="294">
        <v>10717</v>
      </c>
      <c r="R70" s="296"/>
    </row>
    <row r="71" spans="1:18" x14ac:dyDescent="0.35">
      <c r="A71" s="294" t="s">
        <v>2760</v>
      </c>
      <c r="B71" s="294" t="s">
        <v>2761</v>
      </c>
      <c r="C71" s="294" t="s">
        <v>1392</v>
      </c>
      <c r="D71" s="294" t="s">
        <v>2762</v>
      </c>
      <c r="E71" s="294">
        <v>1</v>
      </c>
      <c r="F71" s="294" t="s">
        <v>2426</v>
      </c>
      <c r="G71" s="294" t="s">
        <v>2427</v>
      </c>
      <c r="H71" s="295">
        <v>56</v>
      </c>
      <c r="I71" s="294" t="s">
        <v>1258</v>
      </c>
      <c r="J71" s="295" t="s">
        <v>2763</v>
      </c>
      <c r="K71" s="294" t="s">
        <v>2418</v>
      </c>
      <c r="L71" s="294" t="s">
        <v>2430</v>
      </c>
      <c r="M71" s="294">
        <v>15</v>
      </c>
      <c r="N71" s="294" t="s">
        <v>2431</v>
      </c>
      <c r="O71" s="294" t="s">
        <v>2764</v>
      </c>
      <c r="P71" s="294" t="s">
        <v>2433</v>
      </c>
      <c r="Q71" s="294">
        <v>10718</v>
      </c>
      <c r="R71" s="296"/>
    </row>
    <row r="72" spans="1:18" x14ac:dyDescent="0.35">
      <c r="A72" s="294" t="s">
        <v>2765</v>
      </c>
      <c r="B72" s="294" t="s">
        <v>2766</v>
      </c>
      <c r="C72" s="294" t="s">
        <v>1393</v>
      </c>
      <c r="D72" s="294" t="s">
        <v>2767</v>
      </c>
      <c r="E72" s="294">
        <v>1</v>
      </c>
      <c r="F72" s="294" t="s">
        <v>2437</v>
      </c>
      <c r="G72" s="294" t="s">
        <v>2438</v>
      </c>
      <c r="H72" s="295">
        <v>56</v>
      </c>
      <c r="I72" s="294" t="s">
        <v>1258</v>
      </c>
      <c r="J72" s="295" t="s">
        <v>2439</v>
      </c>
      <c r="K72" s="294" t="s">
        <v>2418</v>
      </c>
      <c r="L72" s="294" t="s">
        <v>2440</v>
      </c>
      <c r="M72" s="294">
        <v>6</v>
      </c>
      <c r="N72" s="294" t="s">
        <v>2441</v>
      </c>
      <c r="O72" s="294" t="s">
        <v>2768</v>
      </c>
      <c r="P72" s="294" t="s">
        <v>2443</v>
      </c>
      <c r="Q72" s="294">
        <v>11184</v>
      </c>
      <c r="R72" s="296"/>
    </row>
    <row r="73" spans="1:18" x14ac:dyDescent="0.35">
      <c r="A73" s="294" t="s">
        <v>2769</v>
      </c>
      <c r="B73" s="294" t="s">
        <v>2770</v>
      </c>
      <c r="C73" s="294" t="s">
        <v>1394</v>
      </c>
      <c r="D73" s="294" t="s">
        <v>2771</v>
      </c>
      <c r="E73" s="294">
        <v>1</v>
      </c>
      <c r="F73" s="294" t="s">
        <v>2437</v>
      </c>
      <c r="G73" s="294" t="s">
        <v>2438</v>
      </c>
      <c r="H73" s="295">
        <v>56</v>
      </c>
      <c r="I73" s="294" t="s">
        <v>1258</v>
      </c>
      <c r="J73" s="295" t="s">
        <v>2497</v>
      </c>
      <c r="K73" s="294" t="s">
        <v>2418</v>
      </c>
      <c r="L73" s="294" t="s">
        <v>2440</v>
      </c>
      <c r="M73" s="294">
        <v>5</v>
      </c>
      <c r="N73" s="294" t="s">
        <v>2467</v>
      </c>
      <c r="O73" s="294" t="s">
        <v>2772</v>
      </c>
      <c r="P73" s="294" t="s">
        <v>2469</v>
      </c>
      <c r="Q73" s="294">
        <v>11185</v>
      </c>
      <c r="R73" s="296"/>
    </row>
    <row r="74" spans="1:18" x14ac:dyDescent="0.35">
      <c r="A74" s="294" t="s">
        <v>2773</v>
      </c>
      <c r="B74" s="294" t="s">
        <v>2774</v>
      </c>
      <c r="C74" s="294" t="s">
        <v>1395</v>
      </c>
      <c r="D74" s="294" t="s">
        <v>2775</v>
      </c>
      <c r="E74" s="294">
        <v>1</v>
      </c>
      <c r="F74" s="294" t="s">
        <v>2437</v>
      </c>
      <c r="G74" s="294" t="s">
        <v>2438</v>
      </c>
      <c r="H74" s="295">
        <v>56</v>
      </c>
      <c r="I74" s="294" t="s">
        <v>1258</v>
      </c>
      <c r="J74" s="295" t="s">
        <v>2776</v>
      </c>
      <c r="K74" s="294" t="s">
        <v>2418</v>
      </c>
      <c r="L74" s="294" t="s">
        <v>2440</v>
      </c>
      <c r="M74" s="294">
        <v>6</v>
      </c>
      <c r="N74" s="294" t="s">
        <v>2456</v>
      </c>
      <c r="O74" s="294" t="s">
        <v>2777</v>
      </c>
      <c r="P74" s="294" t="s">
        <v>2443</v>
      </c>
      <c r="Q74" s="294">
        <v>11186</v>
      </c>
      <c r="R74" s="296"/>
    </row>
    <row r="75" spans="1:18" x14ac:dyDescent="0.35">
      <c r="A75" s="294" t="s">
        <v>2778</v>
      </c>
      <c r="B75" s="294" t="s">
        <v>2779</v>
      </c>
      <c r="C75" s="294" t="s">
        <v>1396</v>
      </c>
      <c r="D75" s="294" t="s">
        <v>2780</v>
      </c>
      <c r="E75" s="294">
        <v>1</v>
      </c>
      <c r="F75" s="294" t="s">
        <v>2437</v>
      </c>
      <c r="G75" s="294" t="s">
        <v>2438</v>
      </c>
      <c r="H75" s="295">
        <v>56</v>
      </c>
      <c r="I75" s="294" t="s">
        <v>1258</v>
      </c>
      <c r="J75" s="295" t="s">
        <v>2533</v>
      </c>
      <c r="K75" s="294" t="s">
        <v>2418</v>
      </c>
      <c r="L75" s="294" t="s">
        <v>2440</v>
      </c>
      <c r="M75" s="294">
        <v>6</v>
      </c>
      <c r="N75" s="294" t="s">
        <v>2441</v>
      </c>
      <c r="O75" s="294" t="s">
        <v>2781</v>
      </c>
      <c r="P75" s="294" t="s">
        <v>2443</v>
      </c>
      <c r="Q75" s="294">
        <v>11187</v>
      </c>
      <c r="R75" s="296"/>
    </row>
    <row r="76" spans="1:18" x14ac:dyDescent="0.35">
      <c r="A76" s="294" t="s">
        <v>2782</v>
      </c>
      <c r="B76" s="294" t="s">
        <v>2783</v>
      </c>
      <c r="C76" s="294" t="s">
        <v>1397</v>
      </c>
      <c r="D76" s="294" t="s">
        <v>2784</v>
      </c>
      <c r="E76" s="294">
        <v>1</v>
      </c>
      <c r="F76" s="294" t="s">
        <v>2437</v>
      </c>
      <c r="G76" s="294" t="s">
        <v>2438</v>
      </c>
      <c r="H76" s="295">
        <v>56</v>
      </c>
      <c r="I76" s="294" t="s">
        <v>1258</v>
      </c>
      <c r="J76" s="295" t="s">
        <v>2653</v>
      </c>
      <c r="K76" s="294" t="s">
        <v>2418</v>
      </c>
      <c r="L76" s="294" t="s">
        <v>2440</v>
      </c>
      <c r="M76" s="294">
        <v>5</v>
      </c>
      <c r="N76" s="294" t="s">
        <v>2441</v>
      </c>
      <c r="O76" s="294" t="s">
        <v>2785</v>
      </c>
      <c r="P76" s="294" t="s">
        <v>2469</v>
      </c>
      <c r="Q76" s="294">
        <v>11188</v>
      </c>
      <c r="R76" s="296"/>
    </row>
    <row r="77" spans="1:18" x14ac:dyDescent="0.35">
      <c r="A77" s="294" t="s">
        <v>2786</v>
      </c>
      <c r="B77" s="294" t="s">
        <v>2787</v>
      </c>
      <c r="C77" s="294" t="s">
        <v>2216</v>
      </c>
      <c r="D77" s="294" t="s">
        <v>2788</v>
      </c>
      <c r="E77" s="294">
        <v>1</v>
      </c>
      <c r="F77" s="294" t="s">
        <v>2437</v>
      </c>
      <c r="G77" s="294" t="s">
        <v>2438</v>
      </c>
      <c r="H77" s="295">
        <v>56</v>
      </c>
      <c r="I77" s="294" t="s">
        <v>1258</v>
      </c>
      <c r="J77" s="295" t="s">
        <v>2596</v>
      </c>
      <c r="K77" s="294" t="s">
        <v>2418</v>
      </c>
      <c r="L77" s="294" t="s">
        <v>2557</v>
      </c>
      <c r="M77" s="294">
        <v>1</v>
      </c>
      <c r="N77" s="294" t="s">
        <v>2753</v>
      </c>
      <c r="O77" s="294" t="s">
        <v>2789</v>
      </c>
      <c r="P77" s="294" t="s">
        <v>2790</v>
      </c>
      <c r="Q77" s="294">
        <v>40744</v>
      </c>
      <c r="R77" s="296"/>
    </row>
    <row r="78" spans="1:18" x14ac:dyDescent="0.35">
      <c r="A78" s="294" t="s">
        <v>2791</v>
      </c>
      <c r="B78" s="294" t="s">
        <v>2792</v>
      </c>
      <c r="C78" s="294" t="s">
        <v>2217</v>
      </c>
      <c r="D78" s="294" t="s">
        <v>2793</v>
      </c>
      <c r="E78" s="294">
        <v>1</v>
      </c>
      <c r="F78" s="294" t="s">
        <v>2437</v>
      </c>
      <c r="G78" s="294" t="s">
        <v>2438</v>
      </c>
      <c r="H78" s="295">
        <v>56</v>
      </c>
      <c r="I78" s="294" t="s">
        <v>1258</v>
      </c>
      <c r="J78" s="295" t="s">
        <v>2596</v>
      </c>
      <c r="K78" s="294" t="s">
        <v>2418</v>
      </c>
      <c r="L78" s="294" t="s">
        <v>2557</v>
      </c>
      <c r="M78" s="294">
        <v>1</v>
      </c>
      <c r="N78" s="294" t="s">
        <v>2597</v>
      </c>
      <c r="O78" s="294" t="s">
        <v>2794</v>
      </c>
      <c r="P78" s="294" t="s">
        <v>2790</v>
      </c>
      <c r="Q78" s="294">
        <v>40745</v>
      </c>
      <c r="R78" s="296"/>
    </row>
    <row r="79" spans="1:18" x14ac:dyDescent="0.35">
      <c r="A79" s="294" t="s">
        <v>2795</v>
      </c>
      <c r="B79" s="294" t="s">
        <v>2796</v>
      </c>
      <c r="C79" s="294" t="s">
        <v>1334</v>
      </c>
      <c r="D79" s="294" t="s">
        <v>2797</v>
      </c>
      <c r="E79" s="294">
        <v>1</v>
      </c>
      <c r="F79" s="294" t="s">
        <v>2415</v>
      </c>
      <c r="G79" s="294" t="s">
        <v>2416</v>
      </c>
      <c r="H79" s="295">
        <v>57</v>
      </c>
      <c r="I79" s="294" t="s">
        <v>1255</v>
      </c>
      <c r="J79" s="295" t="s">
        <v>2798</v>
      </c>
      <c r="K79" s="294" t="s">
        <v>2418</v>
      </c>
      <c r="L79" s="294" t="s">
        <v>2419</v>
      </c>
      <c r="M79" s="294">
        <v>19</v>
      </c>
      <c r="N79" s="294" t="s">
        <v>2602</v>
      </c>
      <c r="O79" s="294" t="s">
        <v>2799</v>
      </c>
      <c r="P79" s="294" t="s">
        <v>2604</v>
      </c>
      <c r="Q79" s="294">
        <v>10674</v>
      </c>
      <c r="R79" s="296"/>
    </row>
    <row r="80" spans="1:18" x14ac:dyDescent="0.35">
      <c r="A80" s="294" t="s">
        <v>2800</v>
      </c>
      <c r="B80" s="294" t="s">
        <v>2801</v>
      </c>
      <c r="C80" s="294" t="s">
        <v>1335</v>
      </c>
      <c r="D80" s="294" t="s">
        <v>2802</v>
      </c>
      <c r="E80" s="294">
        <v>1</v>
      </c>
      <c r="F80" s="294" t="s">
        <v>2437</v>
      </c>
      <c r="G80" s="294" t="s">
        <v>2438</v>
      </c>
      <c r="H80" s="295">
        <v>57</v>
      </c>
      <c r="I80" s="294" t="s">
        <v>1255</v>
      </c>
      <c r="J80" s="295" t="s">
        <v>2803</v>
      </c>
      <c r="K80" s="294" t="s">
        <v>2429</v>
      </c>
      <c r="L80" s="294" t="s">
        <v>2448</v>
      </c>
      <c r="M80" s="294">
        <v>10</v>
      </c>
      <c r="N80" s="294" t="s">
        <v>2449</v>
      </c>
      <c r="O80" s="294" t="s">
        <v>2804</v>
      </c>
      <c r="P80" s="294" t="s">
        <v>2451</v>
      </c>
      <c r="Q80" s="294">
        <v>11189</v>
      </c>
      <c r="R80" s="296"/>
    </row>
    <row r="81" spans="1:18" x14ac:dyDescent="0.35">
      <c r="A81" s="294" t="s">
        <v>2805</v>
      </c>
      <c r="B81" s="294" t="s">
        <v>2806</v>
      </c>
      <c r="C81" s="294" t="s">
        <v>1336</v>
      </c>
      <c r="D81" s="294" t="s">
        <v>2807</v>
      </c>
      <c r="E81" s="294">
        <v>1</v>
      </c>
      <c r="F81" s="294" t="s">
        <v>2437</v>
      </c>
      <c r="G81" s="294" t="s">
        <v>2438</v>
      </c>
      <c r="H81" s="295">
        <v>57</v>
      </c>
      <c r="I81" s="294" t="s">
        <v>1255</v>
      </c>
      <c r="J81" s="295" t="s">
        <v>2808</v>
      </c>
      <c r="K81" s="294" t="s">
        <v>2418</v>
      </c>
      <c r="L81" s="294" t="s">
        <v>2448</v>
      </c>
      <c r="M81" s="294">
        <v>10</v>
      </c>
      <c r="N81" s="294" t="s">
        <v>2809</v>
      </c>
      <c r="O81" s="294" t="s">
        <v>2810</v>
      </c>
      <c r="P81" s="294" t="s">
        <v>2451</v>
      </c>
      <c r="Q81" s="294">
        <v>11190</v>
      </c>
      <c r="R81" s="296"/>
    </row>
    <row r="82" spans="1:18" x14ac:dyDescent="0.35">
      <c r="A82" s="294" t="s">
        <v>2811</v>
      </c>
      <c r="B82" s="294" t="s">
        <v>2812</v>
      </c>
      <c r="C82" s="294" t="s">
        <v>1337</v>
      </c>
      <c r="D82" s="294" t="s">
        <v>2813</v>
      </c>
      <c r="E82" s="294">
        <v>1</v>
      </c>
      <c r="F82" s="294" t="s">
        <v>2437</v>
      </c>
      <c r="G82" s="294" t="s">
        <v>2438</v>
      </c>
      <c r="H82" s="295">
        <v>57</v>
      </c>
      <c r="I82" s="294" t="s">
        <v>1255</v>
      </c>
      <c r="J82" s="295" t="s">
        <v>2497</v>
      </c>
      <c r="K82" s="294" t="s">
        <v>2418</v>
      </c>
      <c r="L82" s="294" t="s">
        <v>2440</v>
      </c>
      <c r="M82" s="294">
        <v>5</v>
      </c>
      <c r="N82" s="294" t="s">
        <v>2467</v>
      </c>
      <c r="O82" s="294" t="s">
        <v>2814</v>
      </c>
      <c r="P82" s="294" t="s">
        <v>2469</v>
      </c>
      <c r="Q82" s="294">
        <v>11191</v>
      </c>
      <c r="R82" s="296"/>
    </row>
    <row r="83" spans="1:18" x14ac:dyDescent="0.35">
      <c r="A83" s="294" t="s">
        <v>2815</v>
      </c>
      <c r="B83" s="294" t="s">
        <v>2816</v>
      </c>
      <c r="C83" s="294" t="s">
        <v>1338</v>
      </c>
      <c r="D83" s="294" t="s">
        <v>2817</v>
      </c>
      <c r="E83" s="294">
        <v>1</v>
      </c>
      <c r="F83" s="294" t="s">
        <v>2437</v>
      </c>
      <c r="G83" s="294" t="s">
        <v>2438</v>
      </c>
      <c r="H83" s="295">
        <v>57</v>
      </c>
      <c r="I83" s="294" t="s">
        <v>1255</v>
      </c>
      <c r="J83" s="295" t="s">
        <v>2818</v>
      </c>
      <c r="K83" s="294" t="s">
        <v>2418</v>
      </c>
      <c r="L83" s="294" t="s">
        <v>2490</v>
      </c>
      <c r="M83" s="294">
        <v>13</v>
      </c>
      <c r="N83" s="294" t="s">
        <v>2491</v>
      </c>
      <c r="O83" s="294" t="s">
        <v>2819</v>
      </c>
      <c r="P83" s="294" t="s">
        <v>2493</v>
      </c>
      <c r="Q83" s="294">
        <v>11192</v>
      </c>
      <c r="R83" s="296"/>
    </row>
    <row r="84" spans="1:18" x14ac:dyDescent="0.35">
      <c r="A84" s="294" t="s">
        <v>2820</v>
      </c>
      <c r="B84" s="294" t="s">
        <v>2821</v>
      </c>
      <c r="C84" s="294" t="s">
        <v>1339</v>
      </c>
      <c r="D84" s="294" t="s">
        <v>2822</v>
      </c>
      <c r="E84" s="294">
        <v>1</v>
      </c>
      <c r="F84" s="294" t="s">
        <v>2437</v>
      </c>
      <c r="G84" s="294" t="s">
        <v>2438</v>
      </c>
      <c r="H84" s="295">
        <v>57</v>
      </c>
      <c r="I84" s="294" t="s">
        <v>1255</v>
      </c>
      <c r="J84" s="295" t="s">
        <v>2455</v>
      </c>
      <c r="K84" s="294" t="s">
        <v>2418</v>
      </c>
      <c r="L84" s="294" t="s">
        <v>2440</v>
      </c>
      <c r="M84" s="294">
        <v>6</v>
      </c>
      <c r="N84" s="294" t="s">
        <v>2441</v>
      </c>
      <c r="O84" s="294" t="s">
        <v>2823</v>
      </c>
      <c r="P84" s="294" t="s">
        <v>2443</v>
      </c>
      <c r="Q84" s="294">
        <v>11193</v>
      </c>
      <c r="R84" s="296"/>
    </row>
    <row r="85" spans="1:18" x14ac:dyDescent="0.35">
      <c r="A85" s="294" t="s">
        <v>2824</v>
      </c>
      <c r="B85" s="294" t="s">
        <v>2825</v>
      </c>
      <c r="C85" s="294" t="s">
        <v>1340</v>
      </c>
      <c r="D85" s="294" t="s">
        <v>2826</v>
      </c>
      <c r="E85" s="294">
        <v>1</v>
      </c>
      <c r="F85" s="294" t="s">
        <v>2437</v>
      </c>
      <c r="G85" s="294" t="s">
        <v>2438</v>
      </c>
      <c r="H85" s="295">
        <v>57</v>
      </c>
      <c r="I85" s="294" t="s">
        <v>1255</v>
      </c>
      <c r="J85" s="295" t="s">
        <v>2827</v>
      </c>
      <c r="K85" s="294" t="s">
        <v>2418</v>
      </c>
      <c r="L85" s="294" t="s">
        <v>2490</v>
      </c>
      <c r="M85" s="294">
        <v>12</v>
      </c>
      <c r="N85" s="294" t="s">
        <v>2503</v>
      </c>
      <c r="O85" s="294" t="s">
        <v>2828</v>
      </c>
      <c r="P85" s="294" t="s">
        <v>2505</v>
      </c>
      <c r="Q85" s="294">
        <v>11194</v>
      </c>
      <c r="R85" s="296"/>
    </row>
    <row r="86" spans="1:18" x14ac:dyDescent="0.35">
      <c r="A86" s="294" t="s">
        <v>2829</v>
      </c>
      <c r="B86" s="294" t="s">
        <v>2830</v>
      </c>
      <c r="C86" s="294" t="s">
        <v>1341</v>
      </c>
      <c r="D86" s="294" t="s">
        <v>2831</v>
      </c>
      <c r="E86" s="294">
        <v>1</v>
      </c>
      <c r="F86" s="294" t="s">
        <v>2437</v>
      </c>
      <c r="G86" s="294" t="s">
        <v>2438</v>
      </c>
      <c r="H86" s="295">
        <v>57</v>
      </c>
      <c r="I86" s="294" t="s">
        <v>1255</v>
      </c>
      <c r="J86" s="295" t="s">
        <v>2632</v>
      </c>
      <c r="K86" s="294" t="s">
        <v>2418</v>
      </c>
      <c r="L86" s="294" t="s">
        <v>2440</v>
      </c>
      <c r="M86" s="294">
        <v>7</v>
      </c>
      <c r="N86" s="294" t="s">
        <v>2456</v>
      </c>
      <c r="O86" s="294" t="s">
        <v>2832</v>
      </c>
      <c r="P86" s="294" t="s">
        <v>2833</v>
      </c>
      <c r="Q86" s="294">
        <v>11195</v>
      </c>
      <c r="R86" s="296"/>
    </row>
    <row r="87" spans="1:18" x14ac:dyDescent="0.35">
      <c r="A87" s="294" t="s">
        <v>2834</v>
      </c>
      <c r="B87" s="294" t="s">
        <v>2835</v>
      </c>
      <c r="C87" s="294" t="s">
        <v>1342</v>
      </c>
      <c r="D87" s="294" t="s">
        <v>2836</v>
      </c>
      <c r="E87" s="294">
        <v>1</v>
      </c>
      <c r="F87" s="294" t="s">
        <v>2437</v>
      </c>
      <c r="G87" s="294" t="s">
        <v>2438</v>
      </c>
      <c r="H87" s="295">
        <v>57</v>
      </c>
      <c r="I87" s="294" t="s">
        <v>1255</v>
      </c>
      <c r="J87" s="295" t="s">
        <v>2837</v>
      </c>
      <c r="K87" s="294" t="s">
        <v>2418</v>
      </c>
      <c r="L87" s="294" t="s">
        <v>2448</v>
      </c>
      <c r="M87" s="294">
        <v>10</v>
      </c>
      <c r="N87" s="294" t="s">
        <v>2449</v>
      </c>
      <c r="O87" s="294" t="s">
        <v>2838</v>
      </c>
      <c r="P87" s="294" t="s">
        <v>2451</v>
      </c>
      <c r="Q87" s="294">
        <v>11196</v>
      </c>
      <c r="R87" s="296"/>
    </row>
    <row r="88" spans="1:18" x14ac:dyDescent="0.35">
      <c r="A88" s="294" t="s">
        <v>2839</v>
      </c>
      <c r="B88" s="294" t="s">
        <v>2840</v>
      </c>
      <c r="C88" s="294" t="s">
        <v>1343</v>
      </c>
      <c r="D88" s="294" t="s">
        <v>2841</v>
      </c>
      <c r="E88" s="294">
        <v>1</v>
      </c>
      <c r="F88" s="294" t="s">
        <v>2437</v>
      </c>
      <c r="G88" s="294" t="s">
        <v>2438</v>
      </c>
      <c r="H88" s="295">
        <v>57</v>
      </c>
      <c r="I88" s="294" t="s">
        <v>1255</v>
      </c>
      <c r="J88" s="295" t="s">
        <v>2842</v>
      </c>
      <c r="K88" s="294" t="s">
        <v>2418</v>
      </c>
      <c r="L88" s="294" t="s">
        <v>2440</v>
      </c>
      <c r="M88" s="294">
        <v>6</v>
      </c>
      <c r="N88" s="294" t="s">
        <v>2441</v>
      </c>
      <c r="O88" s="294" t="s">
        <v>2843</v>
      </c>
      <c r="P88" s="294" t="s">
        <v>2443</v>
      </c>
      <c r="Q88" s="294">
        <v>11197</v>
      </c>
      <c r="R88" s="296"/>
    </row>
    <row r="89" spans="1:18" x14ac:dyDescent="0.35">
      <c r="A89" s="294" t="s">
        <v>2844</v>
      </c>
      <c r="B89" s="294" t="s">
        <v>2845</v>
      </c>
      <c r="C89" s="294" t="s">
        <v>1344</v>
      </c>
      <c r="D89" s="294" t="s">
        <v>2846</v>
      </c>
      <c r="E89" s="294">
        <v>1</v>
      </c>
      <c r="F89" s="294" t="s">
        <v>2437</v>
      </c>
      <c r="G89" s="294" t="s">
        <v>2438</v>
      </c>
      <c r="H89" s="295">
        <v>57</v>
      </c>
      <c r="I89" s="294" t="s">
        <v>1255</v>
      </c>
      <c r="J89" s="295" t="s">
        <v>2497</v>
      </c>
      <c r="K89" s="294" t="s">
        <v>2418</v>
      </c>
      <c r="L89" s="294" t="s">
        <v>2440</v>
      </c>
      <c r="M89" s="294">
        <v>5</v>
      </c>
      <c r="N89" s="294" t="s">
        <v>2441</v>
      </c>
      <c r="O89" s="294" t="s">
        <v>2847</v>
      </c>
      <c r="P89" s="294" t="s">
        <v>2469</v>
      </c>
      <c r="Q89" s="294">
        <v>11198</v>
      </c>
      <c r="R89" s="296"/>
    </row>
    <row r="90" spans="1:18" x14ac:dyDescent="0.35">
      <c r="A90" s="294" t="s">
        <v>2848</v>
      </c>
      <c r="B90" s="294" t="s">
        <v>2849</v>
      </c>
      <c r="C90" s="294" t="s">
        <v>1345</v>
      </c>
      <c r="D90" s="294" t="s">
        <v>2850</v>
      </c>
      <c r="E90" s="294">
        <v>1</v>
      </c>
      <c r="F90" s="294" t="s">
        <v>2437</v>
      </c>
      <c r="G90" s="294" t="s">
        <v>2438</v>
      </c>
      <c r="H90" s="295">
        <v>57</v>
      </c>
      <c r="I90" s="294" t="s">
        <v>1255</v>
      </c>
      <c r="J90" s="295" t="s">
        <v>2653</v>
      </c>
      <c r="K90" s="294" t="s">
        <v>2418</v>
      </c>
      <c r="L90" s="294" t="s">
        <v>2440</v>
      </c>
      <c r="M90" s="294">
        <v>5</v>
      </c>
      <c r="N90" s="294" t="s">
        <v>2441</v>
      </c>
      <c r="O90" s="294" t="s">
        <v>2851</v>
      </c>
      <c r="P90" s="294" t="s">
        <v>2469</v>
      </c>
      <c r="Q90" s="294">
        <v>11199</v>
      </c>
      <c r="R90" s="296"/>
    </row>
    <row r="91" spans="1:18" x14ac:dyDescent="0.35">
      <c r="A91" s="294" t="s">
        <v>2852</v>
      </c>
      <c r="B91" s="294" t="s">
        <v>2853</v>
      </c>
      <c r="C91" s="294" t="s">
        <v>1346</v>
      </c>
      <c r="D91" s="294" t="s">
        <v>2854</v>
      </c>
      <c r="E91" s="294">
        <v>1</v>
      </c>
      <c r="F91" s="294" t="s">
        <v>2437</v>
      </c>
      <c r="G91" s="294" t="s">
        <v>2438</v>
      </c>
      <c r="H91" s="295">
        <v>57</v>
      </c>
      <c r="I91" s="294" t="s">
        <v>1255</v>
      </c>
      <c r="J91" s="295" t="s">
        <v>2497</v>
      </c>
      <c r="K91" s="294" t="s">
        <v>2418</v>
      </c>
      <c r="L91" s="294" t="s">
        <v>2440</v>
      </c>
      <c r="M91" s="294">
        <v>5</v>
      </c>
      <c r="N91" s="294" t="s">
        <v>2456</v>
      </c>
      <c r="O91" s="294" t="s">
        <v>2855</v>
      </c>
      <c r="P91" s="294" t="s">
        <v>2469</v>
      </c>
      <c r="Q91" s="294">
        <v>11200</v>
      </c>
      <c r="R91" s="296"/>
    </row>
    <row r="92" spans="1:18" x14ac:dyDescent="0.35">
      <c r="A92" s="294" t="s">
        <v>2856</v>
      </c>
      <c r="B92" s="294" t="s">
        <v>2857</v>
      </c>
      <c r="C92" s="294" t="s">
        <v>1347</v>
      </c>
      <c r="D92" s="294" t="s">
        <v>2858</v>
      </c>
      <c r="E92" s="294">
        <v>1</v>
      </c>
      <c r="F92" s="294" t="s">
        <v>2437</v>
      </c>
      <c r="G92" s="294" t="s">
        <v>2438</v>
      </c>
      <c r="H92" s="295">
        <v>57</v>
      </c>
      <c r="I92" s="294" t="s">
        <v>1255</v>
      </c>
      <c r="J92" s="295" t="s">
        <v>2497</v>
      </c>
      <c r="K92" s="294" t="s">
        <v>2418</v>
      </c>
      <c r="L92" s="294" t="s">
        <v>2440</v>
      </c>
      <c r="M92" s="294">
        <v>5</v>
      </c>
      <c r="N92" s="294" t="s">
        <v>2441</v>
      </c>
      <c r="O92" s="294" t="s">
        <v>2859</v>
      </c>
      <c r="P92" s="294" t="s">
        <v>2469</v>
      </c>
      <c r="Q92" s="294">
        <v>11201</v>
      </c>
      <c r="R92" s="296"/>
    </row>
    <row r="93" spans="1:18" x14ac:dyDescent="0.35">
      <c r="A93" s="294" t="s">
        <v>2860</v>
      </c>
      <c r="B93" s="294" t="s">
        <v>2861</v>
      </c>
      <c r="C93" s="294" t="s">
        <v>1348</v>
      </c>
      <c r="D93" s="294" t="s">
        <v>2862</v>
      </c>
      <c r="E93" s="294">
        <v>1</v>
      </c>
      <c r="F93" s="294" t="s">
        <v>2437</v>
      </c>
      <c r="G93" s="294" t="s">
        <v>2438</v>
      </c>
      <c r="H93" s="295">
        <v>57</v>
      </c>
      <c r="I93" s="294" t="s">
        <v>1255</v>
      </c>
      <c r="J93" s="295" t="s">
        <v>2497</v>
      </c>
      <c r="K93" s="294" t="s">
        <v>2418</v>
      </c>
      <c r="L93" s="294" t="s">
        <v>2440</v>
      </c>
      <c r="M93" s="294">
        <v>5</v>
      </c>
      <c r="N93" s="294" t="s">
        <v>2467</v>
      </c>
      <c r="O93" s="294" t="s">
        <v>2863</v>
      </c>
      <c r="P93" s="294" t="s">
        <v>2469</v>
      </c>
      <c r="Q93" s="294">
        <v>11202</v>
      </c>
      <c r="R93" s="296"/>
    </row>
    <row r="94" spans="1:18" x14ac:dyDescent="0.35">
      <c r="A94" s="294" t="s">
        <v>2864</v>
      </c>
      <c r="B94" s="294" t="s">
        <v>2865</v>
      </c>
      <c r="C94" s="294" t="s">
        <v>1349</v>
      </c>
      <c r="D94" s="294" t="s">
        <v>2866</v>
      </c>
      <c r="E94" s="294">
        <v>1</v>
      </c>
      <c r="F94" s="294" t="s">
        <v>2437</v>
      </c>
      <c r="G94" s="294" t="s">
        <v>2438</v>
      </c>
      <c r="H94" s="295">
        <v>57</v>
      </c>
      <c r="I94" s="294" t="s">
        <v>1255</v>
      </c>
      <c r="J94" s="295" t="s">
        <v>2867</v>
      </c>
      <c r="K94" s="294" t="s">
        <v>2418</v>
      </c>
      <c r="L94" s="294" t="s">
        <v>2448</v>
      </c>
      <c r="M94" s="294">
        <v>9</v>
      </c>
      <c r="N94" s="294" t="s">
        <v>2449</v>
      </c>
      <c r="O94" s="294" t="s">
        <v>2868</v>
      </c>
      <c r="P94" s="294" t="s">
        <v>2511</v>
      </c>
      <c r="Q94" s="294">
        <v>11454</v>
      </c>
      <c r="R94" s="296"/>
    </row>
    <row r="95" spans="1:18" x14ac:dyDescent="0.35">
      <c r="A95" s="294" t="s">
        <v>2869</v>
      </c>
      <c r="B95" s="294" t="s">
        <v>2870</v>
      </c>
      <c r="C95" s="294" t="s">
        <v>1350</v>
      </c>
      <c r="D95" s="294" t="s">
        <v>2871</v>
      </c>
      <c r="E95" s="294">
        <v>1</v>
      </c>
      <c r="F95" s="294" t="s">
        <v>2437</v>
      </c>
      <c r="G95" s="294" t="s">
        <v>2438</v>
      </c>
      <c r="H95" s="295">
        <v>57</v>
      </c>
      <c r="I95" s="294" t="s">
        <v>1255</v>
      </c>
      <c r="J95" s="295" t="s">
        <v>2497</v>
      </c>
      <c r="K95" s="294" t="s">
        <v>2418</v>
      </c>
      <c r="L95" s="294" t="s">
        <v>2440</v>
      </c>
      <c r="M95" s="294">
        <v>6</v>
      </c>
      <c r="N95" s="294" t="s">
        <v>2441</v>
      </c>
      <c r="O95" s="294" t="s">
        <v>2872</v>
      </c>
      <c r="P95" s="294" t="s">
        <v>2443</v>
      </c>
      <c r="Q95" s="294">
        <v>15012</v>
      </c>
      <c r="R95" s="296"/>
    </row>
    <row r="96" spans="1:18" x14ac:dyDescent="0.35">
      <c r="A96" s="294" t="s">
        <v>2873</v>
      </c>
      <c r="B96" s="294" t="s">
        <v>2874</v>
      </c>
      <c r="C96" s="294" t="s">
        <v>1351</v>
      </c>
      <c r="D96" s="294" t="s">
        <v>2875</v>
      </c>
      <c r="E96" s="294">
        <v>1</v>
      </c>
      <c r="F96" s="294" t="s">
        <v>2437</v>
      </c>
      <c r="G96" s="294" t="s">
        <v>2438</v>
      </c>
      <c r="H96" s="295">
        <v>57</v>
      </c>
      <c r="I96" s="294" t="s">
        <v>1255</v>
      </c>
      <c r="J96" s="295" t="s">
        <v>2596</v>
      </c>
      <c r="K96" s="294" t="s">
        <v>2418</v>
      </c>
      <c r="L96" s="294" t="s">
        <v>2557</v>
      </c>
      <c r="M96" s="294">
        <v>2</v>
      </c>
      <c r="N96" s="294" t="s">
        <v>2597</v>
      </c>
      <c r="O96" s="294" t="s">
        <v>2876</v>
      </c>
      <c r="P96" s="294" t="s">
        <v>2560</v>
      </c>
      <c r="Q96" s="294">
        <v>28823</v>
      </c>
      <c r="R96" s="296"/>
    </row>
    <row r="97" spans="1:18" x14ac:dyDescent="0.35">
      <c r="A97" s="294" t="s">
        <v>2877</v>
      </c>
      <c r="B97" s="294" t="s">
        <v>2878</v>
      </c>
      <c r="C97" s="294" t="s">
        <v>1406</v>
      </c>
      <c r="D97" s="294" t="s">
        <v>2879</v>
      </c>
      <c r="E97" s="294">
        <v>1</v>
      </c>
      <c r="F97" s="294" t="s">
        <v>2426</v>
      </c>
      <c r="G97" s="294" t="s">
        <v>2427</v>
      </c>
      <c r="H97" s="295">
        <v>58</v>
      </c>
      <c r="I97" s="294" t="s">
        <v>1260</v>
      </c>
      <c r="J97" s="295" t="s">
        <v>2880</v>
      </c>
      <c r="K97" s="294" t="s">
        <v>2418</v>
      </c>
      <c r="L97" s="294" t="s">
        <v>2418</v>
      </c>
      <c r="M97" s="294">
        <v>16</v>
      </c>
      <c r="N97" s="294" t="s">
        <v>2881</v>
      </c>
      <c r="O97" s="294" t="s">
        <v>2882</v>
      </c>
      <c r="P97" s="294" t="s">
        <v>2759</v>
      </c>
      <c r="Q97" s="294">
        <v>10719</v>
      </c>
      <c r="R97" s="296"/>
    </row>
    <row r="98" spans="1:18" x14ac:dyDescent="0.35">
      <c r="A98" s="294" t="s">
        <v>2883</v>
      </c>
      <c r="B98" s="294" t="s">
        <v>2884</v>
      </c>
      <c r="C98" s="294" t="s">
        <v>1407</v>
      </c>
      <c r="D98" s="294" t="s">
        <v>2885</v>
      </c>
      <c r="E98" s="294">
        <v>1</v>
      </c>
      <c r="F98" s="294" t="s">
        <v>2437</v>
      </c>
      <c r="G98" s="294" t="s">
        <v>2438</v>
      </c>
      <c r="H98" s="295">
        <v>58</v>
      </c>
      <c r="I98" s="294" t="s">
        <v>1260</v>
      </c>
      <c r="J98" s="295" t="s">
        <v>2497</v>
      </c>
      <c r="K98" s="294" t="s">
        <v>2418</v>
      </c>
      <c r="L98" s="294" t="s">
        <v>2440</v>
      </c>
      <c r="M98" s="294">
        <v>5</v>
      </c>
      <c r="N98" s="294" t="s">
        <v>2467</v>
      </c>
      <c r="O98" s="294" t="s">
        <v>2886</v>
      </c>
      <c r="P98" s="294" t="s">
        <v>2469</v>
      </c>
      <c r="Q98" s="294">
        <v>11203</v>
      </c>
      <c r="R98" s="296"/>
    </row>
    <row r="99" spans="1:18" x14ac:dyDescent="0.35">
      <c r="A99" s="294" t="s">
        <v>2887</v>
      </c>
      <c r="B99" s="294" t="s">
        <v>2888</v>
      </c>
      <c r="C99" s="294" t="s">
        <v>1408</v>
      </c>
      <c r="D99" s="294" t="s">
        <v>2889</v>
      </c>
      <c r="E99" s="294">
        <v>1</v>
      </c>
      <c r="F99" s="294" t="s">
        <v>2437</v>
      </c>
      <c r="G99" s="294" t="s">
        <v>2438</v>
      </c>
      <c r="H99" s="295">
        <v>58</v>
      </c>
      <c r="I99" s="294" t="s">
        <v>1260</v>
      </c>
      <c r="J99" s="295" t="s">
        <v>2455</v>
      </c>
      <c r="K99" s="294" t="s">
        <v>2429</v>
      </c>
      <c r="L99" s="294" t="s">
        <v>2448</v>
      </c>
      <c r="M99" s="294">
        <v>9</v>
      </c>
      <c r="N99" s="294" t="s">
        <v>2688</v>
      </c>
      <c r="O99" s="294" t="s">
        <v>2890</v>
      </c>
      <c r="P99" s="294" t="s">
        <v>2511</v>
      </c>
      <c r="Q99" s="294">
        <v>11204</v>
      </c>
      <c r="R99" s="296"/>
    </row>
    <row r="100" spans="1:18" x14ac:dyDescent="0.35">
      <c r="A100" s="294" t="s">
        <v>2891</v>
      </c>
      <c r="B100" s="294" t="s">
        <v>2892</v>
      </c>
      <c r="C100" s="294" t="s">
        <v>1409</v>
      </c>
      <c r="D100" s="294" t="s">
        <v>2893</v>
      </c>
      <c r="E100" s="294">
        <v>1</v>
      </c>
      <c r="F100" s="294" t="s">
        <v>2437</v>
      </c>
      <c r="G100" s="294" t="s">
        <v>2438</v>
      </c>
      <c r="H100" s="295">
        <v>58</v>
      </c>
      <c r="I100" s="294" t="s">
        <v>1260</v>
      </c>
      <c r="J100" s="295" t="s">
        <v>2894</v>
      </c>
      <c r="K100" s="294" t="s">
        <v>2429</v>
      </c>
      <c r="L100" s="294" t="s">
        <v>2490</v>
      </c>
      <c r="M100" s="294">
        <v>13</v>
      </c>
      <c r="N100" s="294" t="s">
        <v>2491</v>
      </c>
      <c r="O100" s="294" t="s">
        <v>2895</v>
      </c>
      <c r="P100" s="294" t="s">
        <v>2493</v>
      </c>
      <c r="Q100" s="294">
        <v>11205</v>
      </c>
      <c r="R100" s="296"/>
    </row>
    <row r="101" spans="1:18" x14ac:dyDescent="0.35">
      <c r="A101" s="294" t="s">
        <v>2896</v>
      </c>
      <c r="B101" s="294" t="s">
        <v>2897</v>
      </c>
      <c r="C101" s="294" t="s">
        <v>1410</v>
      </c>
      <c r="D101" s="294" t="s">
        <v>2898</v>
      </c>
      <c r="E101" s="294">
        <v>1</v>
      </c>
      <c r="F101" s="294" t="s">
        <v>2437</v>
      </c>
      <c r="G101" s="294" t="s">
        <v>2438</v>
      </c>
      <c r="H101" s="295">
        <v>58</v>
      </c>
      <c r="I101" s="294" t="s">
        <v>1260</v>
      </c>
      <c r="J101" s="295" t="s">
        <v>2497</v>
      </c>
      <c r="K101" s="294" t="s">
        <v>2429</v>
      </c>
      <c r="L101" s="294" t="s">
        <v>2440</v>
      </c>
      <c r="M101" s="294">
        <v>5</v>
      </c>
      <c r="N101" s="294" t="s">
        <v>2441</v>
      </c>
      <c r="O101" s="294" t="s">
        <v>2899</v>
      </c>
      <c r="P101" s="294" t="s">
        <v>2469</v>
      </c>
      <c r="Q101" s="294">
        <v>11206</v>
      </c>
      <c r="R101" s="296"/>
    </row>
    <row r="102" spans="1:18" x14ac:dyDescent="0.35">
      <c r="A102" s="294" t="s">
        <v>2900</v>
      </c>
      <c r="B102" s="294" t="s">
        <v>2901</v>
      </c>
      <c r="C102" s="294" t="s">
        <v>1411</v>
      </c>
      <c r="D102" s="294" t="s">
        <v>2902</v>
      </c>
      <c r="E102" s="294">
        <v>1</v>
      </c>
      <c r="F102" s="294" t="s">
        <v>2437</v>
      </c>
      <c r="G102" s="294" t="s">
        <v>2438</v>
      </c>
      <c r="H102" s="295">
        <v>58</v>
      </c>
      <c r="I102" s="294" t="s">
        <v>1260</v>
      </c>
      <c r="J102" s="295" t="s">
        <v>2497</v>
      </c>
      <c r="K102" s="294" t="s">
        <v>2429</v>
      </c>
      <c r="L102" s="294" t="s">
        <v>2440</v>
      </c>
      <c r="M102" s="294">
        <v>6</v>
      </c>
      <c r="N102" s="294" t="s">
        <v>2441</v>
      </c>
      <c r="O102" s="294" t="s">
        <v>2903</v>
      </c>
      <c r="P102" s="294" t="s">
        <v>2443</v>
      </c>
      <c r="Q102" s="294">
        <v>11207</v>
      </c>
      <c r="R102" s="296"/>
    </row>
    <row r="103" spans="1:18" x14ac:dyDescent="0.35">
      <c r="A103" s="294" t="s">
        <v>2904</v>
      </c>
      <c r="B103" s="294" t="s">
        <v>2905</v>
      </c>
      <c r="C103" s="294" t="s">
        <v>1412</v>
      </c>
      <c r="D103" s="294" t="s">
        <v>2906</v>
      </c>
      <c r="E103" s="294">
        <v>1</v>
      </c>
      <c r="F103" s="294" t="s">
        <v>2437</v>
      </c>
      <c r="G103" s="294" t="s">
        <v>2438</v>
      </c>
      <c r="H103" s="295">
        <v>58</v>
      </c>
      <c r="I103" s="294" t="s">
        <v>1260</v>
      </c>
      <c r="J103" s="295" t="s">
        <v>2497</v>
      </c>
      <c r="K103" s="294" t="s">
        <v>2429</v>
      </c>
      <c r="L103" s="294" t="s">
        <v>2440</v>
      </c>
      <c r="M103" s="294">
        <v>5</v>
      </c>
      <c r="N103" s="294" t="s">
        <v>2467</v>
      </c>
      <c r="O103" s="294" t="s">
        <v>2907</v>
      </c>
      <c r="P103" s="294" t="s">
        <v>2469</v>
      </c>
      <c r="Q103" s="294">
        <v>11208</v>
      </c>
      <c r="R103" s="296"/>
    </row>
    <row r="104" spans="1:18" x14ac:dyDescent="0.35">
      <c r="A104" s="294" t="s">
        <v>2908</v>
      </c>
      <c r="B104" s="294" t="s">
        <v>2909</v>
      </c>
      <c r="C104" s="294" t="s">
        <v>1472</v>
      </c>
      <c r="D104" s="294" t="s">
        <v>1267</v>
      </c>
      <c r="E104" s="294">
        <v>2</v>
      </c>
      <c r="F104" s="294" t="s">
        <v>2415</v>
      </c>
      <c r="G104" s="294" t="s">
        <v>2416</v>
      </c>
      <c r="H104" s="295">
        <v>53</v>
      </c>
      <c r="I104" s="294" t="s">
        <v>1267</v>
      </c>
      <c r="J104" s="295" t="s">
        <v>2910</v>
      </c>
      <c r="K104" s="294" t="s">
        <v>2429</v>
      </c>
      <c r="L104" s="294" t="s">
        <v>2419</v>
      </c>
      <c r="M104" s="294">
        <v>18</v>
      </c>
      <c r="N104" s="294" t="s">
        <v>2420</v>
      </c>
      <c r="O104" s="294" t="s">
        <v>2911</v>
      </c>
      <c r="P104" s="294" t="s">
        <v>2422</v>
      </c>
      <c r="Q104" s="294">
        <v>10673</v>
      </c>
      <c r="R104" s="296"/>
    </row>
    <row r="105" spans="1:18" x14ac:dyDescent="0.35">
      <c r="A105" s="294" t="s">
        <v>2912</v>
      </c>
      <c r="B105" s="294" t="s">
        <v>2913</v>
      </c>
      <c r="C105" s="294" t="s">
        <v>1473</v>
      </c>
      <c r="D105" s="294" t="s">
        <v>2914</v>
      </c>
      <c r="E105" s="294">
        <v>2</v>
      </c>
      <c r="F105" s="294" t="s">
        <v>2437</v>
      </c>
      <c r="G105" s="294" t="s">
        <v>2438</v>
      </c>
      <c r="H105" s="295">
        <v>53</v>
      </c>
      <c r="I105" s="294" t="s">
        <v>1267</v>
      </c>
      <c r="J105" s="295" t="s">
        <v>2653</v>
      </c>
      <c r="K105" s="294" t="s">
        <v>2429</v>
      </c>
      <c r="L105" s="294" t="s">
        <v>2440</v>
      </c>
      <c r="M105" s="294">
        <v>5</v>
      </c>
      <c r="N105" s="294" t="s">
        <v>2441</v>
      </c>
      <c r="O105" s="294" t="s">
        <v>2915</v>
      </c>
      <c r="P105" s="294" t="s">
        <v>2469</v>
      </c>
      <c r="Q105" s="294">
        <v>11158</v>
      </c>
      <c r="R105" s="296"/>
    </row>
    <row r="106" spans="1:18" x14ac:dyDescent="0.35">
      <c r="A106" s="294" t="s">
        <v>2916</v>
      </c>
      <c r="B106" s="294" t="s">
        <v>2917</v>
      </c>
      <c r="C106" s="294" t="s">
        <v>1474</v>
      </c>
      <c r="D106" s="294" t="s">
        <v>2918</v>
      </c>
      <c r="E106" s="294">
        <v>2</v>
      </c>
      <c r="F106" s="294" t="s">
        <v>2437</v>
      </c>
      <c r="G106" s="294" t="s">
        <v>2438</v>
      </c>
      <c r="H106" s="295">
        <v>53</v>
      </c>
      <c r="I106" s="294" t="s">
        <v>1267</v>
      </c>
      <c r="J106" s="295" t="s">
        <v>2466</v>
      </c>
      <c r="K106" s="294" t="s">
        <v>2429</v>
      </c>
      <c r="L106" s="294" t="s">
        <v>2440</v>
      </c>
      <c r="M106" s="294">
        <v>6</v>
      </c>
      <c r="N106" s="294" t="s">
        <v>2441</v>
      </c>
      <c r="O106" s="294" t="s">
        <v>2919</v>
      </c>
      <c r="P106" s="294" t="s">
        <v>2443</v>
      </c>
      <c r="Q106" s="294">
        <v>11159</v>
      </c>
      <c r="R106" s="296"/>
    </row>
    <row r="107" spans="1:18" x14ac:dyDescent="0.35">
      <c r="A107" s="294" t="s">
        <v>2920</v>
      </c>
      <c r="B107" s="294" t="s">
        <v>2921</v>
      </c>
      <c r="C107" s="294" t="s">
        <v>1475</v>
      </c>
      <c r="D107" s="294" t="s">
        <v>2922</v>
      </c>
      <c r="E107" s="294">
        <v>2</v>
      </c>
      <c r="F107" s="294" t="s">
        <v>2437</v>
      </c>
      <c r="G107" s="294" t="s">
        <v>2438</v>
      </c>
      <c r="H107" s="295">
        <v>53</v>
      </c>
      <c r="I107" s="294" t="s">
        <v>1267</v>
      </c>
      <c r="J107" s="295" t="s">
        <v>2497</v>
      </c>
      <c r="K107" s="294" t="s">
        <v>2429</v>
      </c>
      <c r="L107" s="294" t="s">
        <v>2448</v>
      </c>
      <c r="M107" s="294">
        <v>9</v>
      </c>
      <c r="N107" s="294" t="s">
        <v>2688</v>
      </c>
      <c r="O107" s="294" t="s">
        <v>2923</v>
      </c>
      <c r="P107" s="294" t="s">
        <v>2511</v>
      </c>
      <c r="Q107" s="294">
        <v>11160</v>
      </c>
      <c r="R107" s="296"/>
    </row>
    <row r="108" spans="1:18" x14ac:dyDescent="0.35">
      <c r="A108" s="294" t="s">
        <v>2924</v>
      </c>
      <c r="B108" s="294" t="s">
        <v>2925</v>
      </c>
      <c r="C108" s="294" t="s">
        <v>1476</v>
      </c>
      <c r="D108" s="294" t="s">
        <v>2926</v>
      </c>
      <c r="E108" s="294">
        <v>2</v>
      </c>
      <c r="F108" s="294" t="s">
        <v>2437</v>
      </c>
      <c r="G108" s="294" t="s">
        <v>2438</v>
      </c>
      <c r="H108" s="295">
        <v>53</v>
      </c>
      <c r="I108" s="294" t="s">
        <v>1267</v>
      </c>
      <c r="J108" s="295" t="s">
        <v>2497</v>
      </c>
      <c r="K108" s="294" t="s">
        <v>2429</v>
      </c>
      <c r="L108" s="294" t="s">
        <v>2440</v>
      </c>
      <c r="M108" s="294">
        <v>5</v>
      </c>
      <c r="N108" s="294" t="s">
        <v>2467</v>
      </c>
      <c r="O108" s="294" t="s">
        <v>2927</v>
      </c>
      <c r="P108" s="294" t="s">
        <v>2469</v>
      </c>
      <c r="Q108" s="294">
        <v>11161</v>
      </c>
      <c r="R108" s="296"/>
    </row>
    <row r="109" spans="1:18" x14ac:dyDescent="0.35">
      <c r="A109" s="294" t="s">
        <v>2928</v>
      </c>
      <c r="B109" s="294" t="s">
        <v>2929</v>
      </c>
      <c r="C109" s="294" t="s">
        <v>1477</v>
      </c>
      <c r="D109" s="294" t="s">
        <v>2930</v>
      </c>
      <c r="E109" s="294">
        <v>2</v>
      </c>
      <c r="F109" s="294" t="s">
        <v>2437</v>
      </c>
      <c r="G109" s="294" t="s">
        <v>2438</v>
      </c>
      <c r="H109" s="295">
        <v>53</v>
      </c>
      <c r="I109" s="294" t="s">
        <v>1267</v>
      </c>
      <c r="J109" s="295" t="s">
        <v>2497</v>
      </c>
      <c r="K109" s="294" t="s">
        <v>2429</v>
      </c>
      <c r="L109" s="294" t="s">
        <v>2440</v>
      </c>
      <c r="M109" s="294">
        <v>5</v>
      </c>
      <c r="N109" s="294" t="s">
        <v>2467</v>
      </c>
      <c r="O109" s="294" t="s">
        <v>2931</v>
      </c>
      <c r="P109" s="294" t="s">
        <v>2469</v>
      </c>
      <c r="Q109" s="294">
        <v>11162</v>
      </c>
      <c r="R109" s="296"/>
    </row>
    <row r="110" spans="1:18" x14ac:dyDescent="0.35">
      <c r="A110" s="294" t="s">
        <v>2932</v>
      </c>
      <c r="B110" s="294" t="s">
        <v>2933</v>
      </c>
      <c r="C110" s="294" t="s">
        <v>1478</v>
      </c>
      <c r="D110" s="294" t="s">
        <v>2934</v>
      </c>
      <c r="E110" s="294">
        <v>2</v>
      </c>
      <c r="F110" s="294" t="s">
        <v>2437</v>
      </c>
      <c r="G110" s="294" t="s">
        <v>2438</v>
      </c>
      <c r="H110" s="295">
        <v>53</v>
      </c>
      <c r="I110" s="294" t="s">
        <v>1267</v>
      </c>
      <c r="J110" s="295" t="s">
        <v>2455</v>
      </c>
      <c r="K110" s="294" t="s">
        <v>2429</v>
      </c>
      <c r="L110" s="294" t="s">
        <v>2440</v>
      </c>
      <c r="M110" s="294">
        <v>6</v>
      </c>
      <c r="N110" s="294" t="s">
        <v>2456</v>
      </c>
      <c r="O110" s="294" t="s">
        <v>2935</v>
      </c>
      <c r="P110" s="294" t="s">
        <v>2443</v>
      </c>
      <c r="Q110" s="294">
        <v>11163</v>
      </c>
      <c r="R110" s="296"/>
    </row>
    <row r="111" spans="1:18" x14ac:dyDescent="0.35">
      <c r="A111" s="294" t="s">
        <v>2936</v>
      </c>
      <c r="B111" s="294" t="s">
        <v>2937</v>
      </c>
      <c r="C111" s="294" t="s">
        <v>1479</v>
      </c>
      <c r="D111" s="294" t="s">
        <v>2938</v>
      </c>
      <c r="E111" s="294">
        <v>2</v>
      </c>
      <c r="F111" s="294" t="s">
        <v>2437</v>
      </c>
      <c r="G111" s="294" t="s">
        <v>2438</v>
      </c>
      <c r="H111" s="295">
        <v>53</v>
      </c>
      <c r="I111" s="294" t="s">
        <v>1267</v>
      </c>
      <c r="J111" s="295" t="s">
        <v>2723</v>
      </c>
      <c r="K111" s="294" t="s">
        <v>2429</v>
      </c>
      <c r="L111" s="294" t="s">
        <v>2440</v>
      </c>
      <c r="M111" s="294">
        <v>6</v>
      </c>
      <c r="N111" s="294" t="s">
        <v>2441</v>
      </c>
      <c r="O111" s="294" t="s">
        <v>2939</v>
      </c>
      <c r="P111" s="294" t="s">
        <v>2443</v>
      </c>
      <c r="Q111" s="294">
        <v>11164</v>
      </c>
      <c r="R111" s="296"/>
    </row>
    <row r="112" spans="1:18" x14ac:dyDescent="0.35">
      <c r="A112" s="294" t="s">
        <v>2940</v>
      </c>
      <c r="B112" s="294" t="s">
        <v>2941</v>
      </c>
      <c r="C112" s="294" t="s">
        <v>1480</v>
      </c>
      <c r="D112" s="294" t="s">
        <v>2942</v>
      </c>
      <c r="E112" s="294">
        <v>2</v>
      </c>
      <c r="F112" s="294" t="s">
        <v>2437</v>
      </c>
      <c r="G112" s="294" t="s">
        <v>2438</v>
      </c>
      <c r="H112" s="295">
        <v>53</v>
      </c>
      <c r="I112" s="294" t="s">
        <v>1267</v>
      </c>
      <c r="J112" s="295" t="s">
        <v>2675</v>
      </c>
      <c r="K112" s="294" t="s">
        <v>2429</v>
      </c>
      <c r="L112" s="294" t="s">
        <v>2440</v>
      </c>
      <c r="M112" s="294">
        <v>5</v>
      </c>
      <c r="N112" s="294" t="s">
        <v>2441</v>
      </c>
      <c r="O112" s="294" t="s">
        <v>2943</v>
      </c>
      <c r="P112" s="294" t="s">
        <v>2469</v>
      </c>
      <c r="Q112" s="294">
        <v>11165</v>
      </c>
      <c r="R112" s="296"/>
    </row>
    <row r="113" spans="1:18" x14ac:dyDescent="0.35">
      <c r="A113" s="294" t="s">
        <v>2944</v>
      </c>
      <c r="B113" s="294" t="s">
        <v>2945</v>
      </c>
      <c r="C113" s="294" t="s">
        <v>1434</v>
      </c>
      <c r="D113" s="294" t="s">
        <v>2946</v>
      </c>
      <c r="E113" s="294">
        <v>2</v>
      </c>
      <c r="F113" s="294" t="s">
        <v>2426</v>
      </c>
      <c r="G113" s="294" t="s">
        <v>2427</v>
      </c>
      <c r="H113" s="295">
        <v>63</v>
      </c>
      <c r="I113" s="294" t="s">
        <v>1263</v>
      </c>
      <c r="J113" s="295" t="s">
        <v>2947</v>
      </c>
      <c r="K113" s="294" t="s">
        <v>2429</v>
      </c>
      <c r="L113" s="294" t="s">
        <v>2418</v>
      </c>
      <c r="M113" s="294">
        <v>16</v>
      </c>
      <c r="N113" s="294" t="s">
        <v>2881</v>
      </c>
      <c r="O113" s="294" t="s">
        <v>2948</v>
      </c>
      <c r="P113" s="294" t="s">
        <v>2759</v>
      </c>
      <c r="Q113" s="294">
        <v>10722</v>
      </c>
      <c r="R113" s="296"/>
    </row>
    <row r="114" spans="1:18" x14ac:dyDescent="0.35">
      <c r="A114" s="294" t="s">
        <v>2949</v>
      </c>
      <c r="B114" s="294" t="s">
        <v>2950</v>
      </c>
      <c r="C114" s="294" t="s">
        <v>1435</v>
      </c>
      <c r="D114" s="294" t="s">
        <v>2951</v>
      </c>
      <c r="E114" s="294">
        <v>2</v>
      </c>
      <c r="F114" s="294" t="s">
        <v>2426</v>
      </c>
      <c r="G114" s="294" t="s">
        <v>2427</v>
      </c>
      <c r="H114" s="295">
        <v>63</v>
      </c>
      <c r="I114" s="294" t="s">
        <v>1263</v>
      </c>
      <c r="J114" s="295" t="s">
        <v>2952</v>
      </c>
      <c r="K114" s="294" t="s">
        <v>2429</v>
      </c>
      <c r="L114" s="294" t="s">
        <v>2418</v>
      </c>
      <c r="M114" s="294">
        <v>16</v>
      </c>
      <c r="N114" s="294" t="s">
        <v>2881</v>
      </c>
      <c r="O114" s="294" t="s">
        <v>2953</v>
      </c>
      <c r="P114" s="294" t="s">
        <v>2759</v>
      </c>
      <c r="Q114" s="294">
        <v>10723</v>
      </c>
      <c r="R114" s="296"/>
    </row>
    <row r="115" spans="1:18" x14ac:dyDescent="0.35">
      <c r="A115" s="294" t="s">
        <v>2954</v>
      </c>
      <c r="B115" s="294" t="s">
        <v>2955</v>
      </c>
      <c r="C115" s="294" t="s">
        <v>1436</v>
      </c>
      <c r="D115" s="294" t="s">
        <v>2956</v>
      </c>
      <c r="E115" s="294">
        <v>2</v>
      </c>
      <c r="F115" s="294" t="s">
        <v>2437</v>
      </c>
      <c r="G115" s="294" t="s">
        <v>2438</v>
      </c>
      <c r="H115" s="295">
        <v>63</v>
      </c>
      <c r="I115" s="294" t="s">
        <v>1263</v>
      </c>
      <c r="J115" s="295" t="s">
        <v>2455</v>
      </c>
      <c r="K115" s="294" t="s">
        <v>2429</v>
      </c>
      <c r="L115" s="294" t="s">
        <v>2440</v>
      </c>
      <c r="M115" s="294">
        <v>6</v>
      </c>
      <c r="N115" s="294" t="s">
        <v>2441</v>
      </c>
      <c r="O115" s="294" t="s">
        <v>2957</v>
      </c>
      <c r="P115" s="294" t="s">
        <v>2443</v>
      </c>
      <c r="Q115" s="294">
        <v>11238</v>
      </c>
      <c r="R115" s="296"/>
    </row>
    <row r="116" spans="1:18" x14ac:dyDescent="0.35">
      <c r="A116" s="294" t="s">
        <v>2958</v>
      </c>
      <c r="B116" s="294" t="s">
        <v>2959</v>
      </c>
      <c r="C116" s="294" t="s">
        <v>1437</v>
      </c>
      <c r="D116" s="294" t="s">
        <v>2960</v>
      </c>
      <c r="E116" s="294">
        <v>2</v>
      </c>
      <c r="F116" s="294" t="s">
        <v>2437</v>
      </c>
      <c r="G116" s="294" t="s">
        <v>2438</v>
      </c>
      <c r="H116" s="295">
        <v>63</v>
      </c>
      <c r="I116" s="294" t="s">
        <v>1263</v>
      </c>
      <c r="J116" s="295" t="s">
        <v>2497</v>
      </c>
      <c r="K116" s="294" t="s">
        <v>2429</v>
      </c>
      <c r="L116" s="294" t="s">
        <v>2440</v>
      </c>
      <c r="M116" s="294">
        <v>5</v>
      </c>
      <c r="N116" s="294" t="s">
        <v>2441</v>
      </c>
      <c r="O116" s="294" t="s">
        <v>2961</v>
      </c>
      <c r="P116" s="294" t="s">
        <v>2469</v>
      </c>
      <c r="Q116" s="294">
        <v>11239</v>
      </c>
      <c r="R116" s="296"/>
    </row>
    <row r="117" spans="1:18" x14ac:dyDescent="0.35">
      <c r="A117" s="294" t="s">
        <v>2962</v>
      </c>
      <c r="B117" s="294" t="s">
        <v>2963</v>
      </c>
      <c r="C117" s="294" t="s">
        <v>1438</v>
      </c>
      <c r="D117" s="294" t="s">
        <v>2964</v>
      </c>
      <c r="E117" s="294">
        <v>2</v>
      </c>
      <c r="F117" s="294" t="s">
        <v>2437</v>
      </c>
      <c r="G117" s="294" t="s">
        <v>2438</v>
      </c>
      <c r="H117" s="295">
        <v>63</v>
      </c>
      <c r="I117" s="294" t="s">
        <v>1263</v>
      </c>
      <c r="J117" s="295" t="s">
        <v>2965</v>
      </c>
      <c r="K117" s="294" t="s">
        <v>2429</v>
      </c>
      <c r="L117" s="294" t="s">
        <v>2440</v>
      </c>
      <c r="M117" s="294">
        <v>9</v>
      </c>
      <c r="N117" s="294" t="s">
        <v>2441</v>
      </c>
      <c r="O117" s="294" t="s">
        <v>2966</v>
      </c>
      <c r="P117" s="294" t="s">
        <v>2511</v>
      </c>
      <c r="Q117" s="294">
        <v>11240</v>
      </c>
      <c r="R117" s="296"/>
    </row>
    <row r="118" spans="1:18" x14ac:dyDescent="0.35">
      <c r="A118" s="294" t="s">
        <v>2967</v>
      </c>
      <c r="B118" s="294" t="s">
        <v>2968</v>
      </c>
      <c r="C118" s="294" t="s">
        <v>1439</v>
      </c>
      <c r="D118" s="294" t="s">
        <v>2969</v>
      </c>
      <c r="E118" s="294">
        <v>2</v>
      </c>
      <c r="F118" s="294" t="s">
        <v>2437</v>
      </c>
      <c r="G118" s="294" t="s">
        <v>2438</v>
      </c>
      <c r="H118" s="295">
        <v>63</v>
      </c>
      <c r="I118" s="294" t="s">
        <v>1263</v>
      </c>
      <c r="J118" s="295" t="s">
        <v>2970</v>
      </c>
      <c r="K118" s="294" t="s">
        <v>2429</v>
      </c>
      <c r="L118" s="294" t="s">
        <v>2490</v>
      </c>
      <c r="M118" s="294">
        <v>12</v>
      </c>
      <c r="N118" s="294" t="s">
        <v>2503</v>
      </c>
      <c r="O118" s="294" t="s">
        <v>2971</v>
      </c>
      <c r="P118" s="294" t="s">
        <v>2505</v>
      </c>
      <c r="Q118" s="294">
        <v>11241</v>
      </c>
      <c r="R118" s="296"/>
    </row>
    <row r="119" spans="1:18" x14ac:dyDescent="0.35">
      <c r="A119" s="294" t="s">
        <v>2972</v>
      </c>
      <c r="B119" s="294" t="s">
        <v>2973</v>
      </c>
      <c r="C119" s="294" t="s">
        <v>1440</v>
      </c>
      <c r="D119" s="294" t="s">
        <v>2974</v>
      </c>
      <c r="E119" s="294">
        <v>2</v>
      </c>
      <c r="F119" s="294" t="s">
        <v>2437</v>
      </c>
      <c r="G119" s="294" t="s">
        <v>2438</v>
      </c>
      <c r="H119" s="295">
        <v>63</v>
      </c>
      <c r="I119" s="294" t="s">
        <v>1263</v>
      </c>
      <c r="J119" s="295" t="s">
        <v>2975</v>
      </c>
      <c r="K119" s="294" t="s">
        <v>2429</v>
      </c>
      <c r="L119" s="294" t="s">
        <v>2440</v>
      </c>
      <c r="M119" s="294">
        <v>6</v>
      </c>
      <c r="N119" s="294" t="s">
        <v>2456</v>
      </c>
      <c r="O119" s="294" t="s">
        <v>2976</v>
      </c>
      <c r="P119" s="294" t="s">
        <v>2443</v>
      </c>
      <c r="Q119" s="294">
        <v>11242</v>
      </c>
      <c r="R119" s="296"/>
    </row>
    <row r="120" spans="1:18" x14ac:dyDescent="0.35">
      <c r="A120" s="294" t="s">
        <v>2977</v>
      </c>
      <c r="B120" s="294" t="s">
        <v>2978</v>
      </c>
      <c r="C120" s="294" t="s">
        <v>1441</v>
      </c>
      <c r="D120" s="294" t="s">
        <v>2979</v>
      </c>
      <c r="E120" s="294">
        <v>2</v>
      </c>
      <c r="F120" s="294" t="s">
        <v>2437</v>
      </c>
      <c r="G120" s="294" t="s">
        <v>2438</v>
      </c>
      <c r="H120" s="295">
        <v>63</v>
      </c>
      <c r="I120" s="294" t="s">
        <v>1263</v>
      </c>
      <c r="J120" s="295" t="s">
        <v>2632</v>
      </c>
      <c r="K120" s="294" t="s">
        <v>2429</v>
      </c>
      <c r="L120" s="294" t="s">
        <v>2490</v>
      </c>
      <c r="M120" s="294">
        <v>12</v>
      </c>
      <c r="N120" s="294" t="s">
        <v>2503</v>
      </c>
      <c r="O120" s="294" t="s">
        <v>2980</v>
      </c>
      <c r="P120" s="294" t="s">
        <v>2505</v>
      </c>
      <c r="Q120" s="294">
        <v>11243</v>
      </c>
      <c r="R120" s="296"/>
    </row>
    <row r="121" spans="1:18" x14ac:dyDescent="0.35">
      <c r="A121" s="294" t="s">
        <v>2981</v>
      </c>
      <c r="B121" s="294" t="s">
        <v>2982</v>
      </c>
      <c r="C121" s="294" t="s">
        <v>1442</v>
      </c>
      <c r="D121" s="294" t="s">
        <v>2983</v>
      </c>
      <c r="E121" s="294">
        <v>2</v>
      </c>
      <c r="F121" s="294" t="s">
        <v>2437</v>
      </c>
      <c r="G121" s="294" t="s">
        <v>2438</v>
      </c>
      <c r="H121" s="295">
        <v>63</v>
      </c>
      <c r="I121" s="294" t="s">
        <v>1263</v>
      </c>
      <c r="J121" s="295" t="s">
        <v>2596</v>
      </c>
      <c r="K121" s="294" t="s">
        <v>2418</v>
      </c>
      <c r="L121" s="294" t="s">
        <v>2557</v>
      </c>
      <c r="M121" s="294">
        <v>4</v>
      </c>
      <c r="N121" s="294" t="s">
        <v>2753</v>
      </c>
      <c r="O121" s="294" t="s">
        <v>2984</v>
      </c>
      <c r="P121" s="294" t="s">
        <v>2985</v>
      </c>
      <c r="Q121" s="294">
        <v>27443</v>
      </c>
      <c r="R121" s="296"/>
    </row>
    <row r="122" spans="1:18" x14ac:dyDescent="0.35">
      <c r="A122" s="294" t="s">
        <v>2986</v>
      </c>
      <c r="B122" s="294" t="s">
        <v>2987</v>
      </c>
      <c r="C122" s="294" t="s">
        <v>1463</v>
      </c>
      <c r="D122" s="294" t="s">
        <v>1266</v>
      </c>
      <c r="E122" s="294">
        <v>2</v>
      </c>
      <c r="F122" s="294" t="s">
        <v>2426</v>
      </c>
      <c r="G122" s="294" t="s">
        <v>2427</v>
      </c>
      <c r="H122" s="295">
        <v>64</v>
      </c>
      <c r="I122" s="294" t="s">
        <v>1266</v>
      </c>
      <c r="J122" s="295" t="s">
        <v>2988</v>
      </c>
      <c r="K122" s="294" t="s">
        <v>2429</v>
      </c>
      <c r="L122" s="294" t="s">
        <v>2418</v>
      </c>
      <c r="M122" s="294">
        <v>16</v>
      </c>
      <c r="N122" s="294" t="s">
        <v>2881</v>
      </c>
      <c r="O122" s="294" t="s">
        <v>2989</v>
      </c>
      <c r="P122" s="294" t="s">
        <v>2759</v>
      </c>
      <c r="Q122" s="294">
        <v>10724</v>
      </c>
      <c r="R122" s="296"/>
    </row>
    <row r="123" spans="1:18" x14ac:dyDescent="0.35">
      <c r="A123" s="294" t="s">
        <v>2990</v>
      </c>
      <c r="B123" s="294" t="s">
        <v>2991</v>
      </c>
      <c r="C123" s="294" t="s">
        <v>1464</v>
      </c>
      <c r="D123" s="294" t="s">
        <v>2992</v>
      </c>
      <c r="E123" s="294">
        <v>2</v>
      </c>
      <c r="F123" s="294" t="s">
        <v>2426</v>
      </c>
      <c r="G123" s="294" t="s">
        <v>2427</v>
      </c>
      <c r="H123" s="295">
        <v>64</v>
      </c>
      <c r="I123" s="294" t="s">
        <v>1266</v>
      </c>
      <c r="J123" s="295" t="s">
        <v>2993</v>
      </c>
      <c r="K123" s="294" t="s">
        <v>2429</v>
      </c>
      <c r="L123" s="294" t="s">
        <v>2430</v>
      </c>
      <c r="M123" s="294">
        <v>15</v>
      </c>
      <c r="N123" s="294" t="s">
        <v>2431</v>
      </c>
      <c r="O123" s="294" t="s">
        <v>2994</v>
      </c>
      <c r="P123" s="294" t="s">
        <v>2433</v>
      </c>
      <c r="Q123" s="294">
        <v>10725</v>
      </c>
      <c r="R123" s="296"/>
    </row>
    <row r="124" spans="1:18" x14ac:dyDescent="0.35">
      <c r="A124" s="294" t="s">
        <v>2995</v>
      </c>
      <c r="B124" s="294" t="s">
        <v>2996</v>
      </c>
      <c r="C124" s="294" t="s">
        <v>1465</v>
      </c>
      <c r="D124" s="294" t="s">
        <v>2997</v>
      </c>
      <c r="E124" s="294">
        <v>2</v>
      </c>
      <c r="F124" s="294" t="s">
        <v>2437</v>
      </c>
      <c r="G124" s="294" t="s">
        <v>2438</v>
      </c>
      <c r="H124" s="295">
        <v>64</v>
      </c>
      <c r="I124" s="294" t="s">
        <v>1266</v>
      </c>
      <c r="J124" s="295" t="s">
        <v>2675</v>
      </c>
      <c r="K124" s="294" t="s">
        <v>2429</v>
      </c>
      <c r="L124" s="294" t="s">
        <v>2440</v>
      </c>
      <c r="M124" s="294">
        <v>6</v>
      </c>
      <c r="N124" s="294" t="s">
        <v>2441</v>
      </c>
      <c r="O124" s="294" t="s">
        <v>2998</v>
      </c>
      <c r="P124" s="294" t="s">
        <v>2443</v>
      </c>
      <c r="Q124" s="294">
        <v>11244</v>
      </c>
      <c r="R124" s="296"/>
    </row>
    <row r="125" spans="1:18" x14ac:dyDescent="0.35">
      <c r="A125" s="294" t="s">
        <v>2999</v>
      </c>
      <c r="B125" s="294" t="s">
        <v>3000</v>
      </c>
      <c r="C125" s="294" t="s">
        <v>1466</v>
      </c>
      <c r="D125" s="294" t="s">
        <v>3001</v>
      </c>
      <c r="E125" s="294">
        <v>2</v>
      </c>
      <c r="F125" s="294" t="s">
        <v>2437</v>
      </c>
      <c r="G125" s="294" t="s">
        <v>2438</v>
      </c>
      <c r="H125" s="295">
        <v>64</v>
      </c>
      <c r="I125" s="294" t="s">
        <v>1266</v>
      </c>
      <c r="J125" s="295" t="s">
        <v>3002</v>
      </c>
      <c r="K125" s="294" t="s">
        <v>2429</v>
      </c>
      <c r="L125" s="294" t="s">
        <v>2440</v>
      </c>
      <c r="M125" s="294">
        <v>6</v>
      </c>
      <c r="N125" s="294" t="s">
        <v>2441</v>
      </c>
      <c r="O125" s="294" t="s">
        <v>3003</v>
      </c>
      <c r="P125" s="294" t="s">
        <v>2443</v>
      </c>
      <c r="Q125" s="294">
        <v>11245</v>
      </c>
      <c r="R125" s="296"/>
    </row>
    <row r="126" spans="1:18" x14ac:dyDescent="0.35">
      <c r="A126" s="294" t="s">
        <v>3004</v>
      </c>
      <c r="B126" s="294" t="s">
        <v>3005</v>
      </c>
      <c r="C126" s="294" t="s">
        <v>1467</v>
      </c>
      <c r="D126" s="294" t="s">
        <v>3006</v>
      </c>
      <c r="E126" s="294">
        <v>2</v>
      </c>
      <c r="F126" s="294" t="s">
        <v>2437</v>
      </c>
      <c r="G126" s="294" t="s">
        <v>2438</v>
      </c>
      <c r="H126" s="295">
        <v>64</v>
      </c>
      <c r="I126" s="294" t="s">
        <v>1266</v>
      </c>
      <c r="J126" s="295" t="s">
        <v>2653</v>
      </c>
      <c r="K126" s="294" t="s">
        <v>2429</v>
      </c>
      <c r="L126" s="294" t="s">
        <v>2440</v>
      </c>
      <c r="M126" s="294">
        <v>6</v>
      </c>
      <c r="N126" s="294" t="s">
        <v>2456</v>
      </c>
      <c r="O126" s="294" t="s">
        <v>3007</v>
      </c>
      <c r="P126" s="294" t="s">
        <v>2443</v>
      </c>
      <c r="Q126" s="294">
        <v>11246</v>
      </c>
      <c r="R126" s="296"/>
    </row>
    <row r="127" spans="1:18" x14ac:dyDescent="0.35">
      <c r="A127" s="294" t="s">
        <v>3008</v>
      </c>
      <c r="B127" s="294" t="s">
        <v>3009</v>
      </c>
      <c r="C127" s="294" t="s">
        <v>1468</v>
      </c>
      <c r="D127" s="294" t="s">
        <v>3010</v>
      </c>
      <c r="E127" s="294">
        <v>2</v>
      </c>
      <c r="F127" s="294" t="s">
        <v>2437</v>
      </c>
      <c r="G127" s="294" t="s">
        <v>2438</v>
      </c>
      <c r="H127" s="295">
        <v>64</v>
      </c>
      <c r="I127" s="294" t="s">
        <v>1266</v>
      </c>
      <c r="J127" s="295" t="s">
        <v>2479</v>
      </c>
      <c r="K127" s="294" t="s">
        <v>2429</v>
      </c>
      <c r="L127" s="294" t="s">
        <v>2440</v>
      </c>
      <c r="M127" s="294">
        <v>7</v>
      </c>
      <c r="N127" s="294" t="s">
        <v>3011</v>
      </c>
      <c r="O127" s="294" t="s">
        <v>3012</v>
      </c>
      <c r="P127" s="294" t="s">
        <v>2833</v>
      </c>
      <c r="Q127" s="294">
        <v>11247</v>
      </c>
      <c r="R127" s="296"/>
    </row>
    <row r="128" spans="1:18" x14ac:dyDescent="0.35">
      <c r="A128" s="294" t="s">
        <v>3013</v>
      </c>
      <c r="B128" s="294" t="s">
        <v>3014</v>
      </c>
      <c r="C128" s="294" t="s">
        <v>1469</v>
      </c>
      <c r="D128" s="294" t="s">
        <v>3015</v>
      </c>
      <c r="E128" s="294">
        <v>2</v>
      </c>
      <c r="F128" s="294" t="s">
        <v>2437</v>
      </c>
      <c r="G128" s="294" t="s">
        <v>2438</v>
      </c>
      <c r="H128" s="295">
        <v>64</v>
      </c>
      <c r="I128" s="294" t="s">
        <v>1266</v>
      </c>
      <c r="J128" s="295" t="s">
        <v>3016</v>
      </c>
      <c r="K128" s="294" t="s">
        <v>2429</v>
      </c>
      <c r="L128" s="294" t="s">
        <v>2490</v>
      </c>
      <c r="M128" s="294">
        <v>13</v>
      </c>
      <c r="N128" s="294" t="s">
        <v>2491</v>
      </c>
      <c r="O128" s="294" t="s">
        <v>3017</v>
      </c>
      <c r="P128" s="294" t="s">
        <v>2493</v>
      </c>
      <c r="Q128" s="294">
        <v>11248</v>
      </c>
      <c r="R128" s="296"/>
    </row>
    <row r="129" spans="1:18" x14ac:dyDescent="0.35">
      <c r="A129" s="294" t="s">
        <v>3018</v>
      </c>
      <c r="B129" s="294" t="s">
        <v>3019</v>
      </c>
      <c r="C129" s="294" t="s">
        <v>1470</v>
      </c>
      <c r="D129" s="294" t="s">
        <v>3020</v>
      </c>
      <c r="E129" s="294">
        <v>2</v>
      </c>
      <c r="F129" s="294" t="s">
        <v>2437</v>
      </c>
      <c r="G129" s="294" t="s">
        <v>2438</v>
      </c>
      <c r="H129" s="295">
        <v>64</v>
      </c>
      <c r="I129" s="294" t="s">
        <v>1266</v>
      </c>
      <c r="J129" s="295" t="s">
        <v>2570</v>
      </c>
      <c r="K129" s="294" t="s">
        <v>2429</v>
      </c>
      <c r="L129" s="294" t="s">
        <v>2440</v>
      </c>
      <c r="M129" s="294">
        <v>5</v>
      </c>
      <c r="N129" s="294" t="s">
        <v>2467</v>
      </c>
      <c r="O129" s="294" t="s">
        <v>3021</v>
      </c>
      <c r="P129" s="294" t="s">
        <v>2469</v>
      </c>
      <c r="Q129" s="294">
        <v>11249</v>
      </c>
      <c r="R129" s="296"/>
    </row>
    <row r="130" spans="1:18" x14ac:dyDescent="0.35">
      <c r="A130" s="294" t="s">
        <v>3022</v>
      </c>
      <c r="B130" s="294" t="s">
        <v>3023</v>
      </c>
      <c r="C130" s="294" t="s">
        <v>1471</v>
      </c>
      <c r="D130" s="294" t="s">
        <v>3024</v>
      </c>
      <c r="E130" s="294">
        <v>2</v>
      </c>
      <c r="F130" s="294" t="s">
        <v>2437</v>
      </c>
      <c r="G130" s="294" t="s">
        <v>2438</v>
      </c>
      <c r="H130" s="295">
        <v>64</v>
      </c>
      <c r="I130" s="294" t="s">
        <v>1266</v>
      </c>
      <c r="J130" s="295" t="s">
        <v>2670</v>
      </c>
      <c r="K130" s="294" t="s">
        <v>2429</v>
      </c>
      <c r="L130" s="294" t="s">
        <v>2440</v>
      </c>
      <c r="M130" s="294">
        <v>6</v>
      </c>
      <c r="N130" s="294" t="s">
        <v>2441</v>
      </c>
      <c r="O130" s="294" t="s">
        <v>3025</v>
      </c>
      <c r="P130" s="294" t="s">
        <v>2443</v>
      </c>
      <c r="Q130" s="294">
        <v>11250</v>
      </c>
      <c r="R130" s="296"/>
    </row>
    <row r="131" spans="1:18" x14ac:dyDescent="0.35">
      <c r="A131" s="294" t="s">
        <v>3026</v>
      </c>
      <c r="B131" s="294" t="s">
        <v>3027</v>
      </c>
      <c r="C131" s="294" t="s">
        <v>1443</v>
      </c>
      <c r="D131" s="294" t="s">
        <v>3028</v>
      </c>
      <c r="E131" s="294">
        <v>2</v>
      </c>
      <c r="F131" s="294" t="s">
        <v>2415</v>
      </c>
      <c r="G131" s="294" t="s">
        <v>2416</v>
      </c>
      <c r="H131" s="295">
        <v>65</v>
      </c>
      <c r="I131" s="294" t="s">
        <v>1264</v>
      </c>
      <c r="J131" s="295" t="s">
        <v>3029</v>
      </c>
      <c r="K131" s="294" t="s">
        <v>2429</v>
      </c>
      <c r="L131" s="294" t="s">
        <v>2419</v>
      </c>
      <c r="M131" s="294">
        <v>20</v>
      </c>
      <c r="N131" s="294" t="s">
        <v>3030</v>
      </c>
      <c r="O131" s="294" t="s">
        <v>3031</v>
      </c>
      <c r="P131" s="294" t="s">
        <v>3032</v>
      </c>
      <c r="Q131" s="294">
        <v>10676</v>
      </c>
      <c r="R131" s="296"/>
    </row>
    <row r="132" spans="1:18" x14ac:dyDescent="0.35">
      <c r="A132" s="294" t="s">
        <v>3033</v>
      </c>
      <c r="B132" s="294" t="s">
        <v>3034</v>
      </c>
      <c r="C132" s="294" t="s">
        <v>1444</v>
      </c>
      <c r="D132" s="294" t="s">
        <v>3035</v>
      </c>
      <c r="E132" s="294">
        <v>2</v>
      </c>
      <c r="F132" s="294" t="s">
        <v>2437</v>
      </c>
      <c r="G132" s="294" t="s">
        <v>2438</v>
      </c>
      <c r="H132" s="295">
        <v>65</v>
      </c>
      <c r="I132" s="294" t="s">
        <v>1264</v>
      </c>
      <c r="J132" s="295" t="s">
        <v>2497</v>
      </c>
      <c r="K132" s="294" t="s">
        <v>2429</v>
      </c>
      <c r="L132" s="294" t="s">
        <v>2440</v>
      </c>
      <c r="M132" s="294">
        <v>6</v>
      </c>
      <c r="N132" s="294" t="s">
        <v>2441</v>
      </c>
      <c r="O132" s="294" t="s">
        <v>3036</v>
      </c>
      <c r="P132" s="294" t="s">
        <v>2443</v>
      </c>
      <c r="Q132" s="294">
        <v>11251</v>
      </c>
      <c r="R132" s="296"/>
    </row>
    <row r="133" spans="1:18" x14ac:dyDescent="0.35">
      <c r="A133" s="294" t="s">
        <v>3037</v>
      </c>
      <c r="B133" s="294" t="s">
        <v>3038</v>
      </c>
      <c r="C133" s="294" t="s">
        <v>1445</v>
      </c>
      <c r="D133" s="294" t="s">
        <v>3039</v>
      </c>
      <c r="E133" s="294">
        <v>2</v>
      </c>
      <c r="F133" s="294" t="s">
        <v>2437</v>
      </c>
      <c r="G133" s="294" t="s">
        <v>2438</v>
      </c>
      <c r="H133" s="295">
        <v>65</v>
      </c>
      <c r="I133" s="294" t="s">
        <v>1264</v>
      </c>
      <c r="J133" s="295" t="s">
        <v>3040</v>
      </c>
      <c r="K133" s="294" t="s">
        <v>2429</v>
      </c>
      <c r="L133" s="294" t="s">
        <v>2440</v>
      </c>
      <c r="M133" s="294">
        <v>7</v>
      </c>
      <c r="N133" s="294" t="s">
        <v>3011</v>
      </c>
      <c r="O133" s="294" t="s">
        <v>3041</v>
      </c>
      <c r="P133" s="294" t="s">
        <v>2833</v>
      </c>
      <c r="Q133" s="294">
        <v>11252</v>
      </c>
      <c r="R133" s="296"/>
    </row>
    <row r="134" spans="1:18" x14ac:dyDescent="0.35">
      <c r="A134" s="294" t="s">
        <v>3042</v>
      </c>
      <c r="B134" s="294" t="s">
        <v>3043</v>
      </c>
      <c r="C134" s="294" t="s">
        <v>1446</v>
      </c>
      <c r="D134" s="294" t="s">
        <v>3044</v>
      </c>
      <c r="E134" s="294">
        <v>2</v>
      </c>
      <c r="F134" s="294" t="s">
        <v>2437</v>
      </c>
      <c r="G134" s="294" t="s">
        <v>2438</v>
      </c>
      <c r="H134" s="295">
        <v>65</v>
      </c>
      <c r="I134" s="294" t="s">
        <v>1264</v>
      </c>
      <c r="J134" s="295" t="s">
        <v>2497</v>
      </c>
      <c r="K134" s="294" t="s">
        <v>2429</v>
      </c>
      <c r="L134" s="294" t="s">
        <v>2440</v>
      </c>
      <c r="M134" s="294">
        <v>6</v>
      </c>
      <c r="N134" s="294" t="s">
        <v>2441</v>
      </c>
      <c r="O134" s="294" t="s">
        <v>3045</v>
      </c>
      <c r="P134" s="294" t="s">
        <v>2443</v>
      </c>
      <c r="Q134" s="294">
        <v>11253</v>
      </c>
      <c r="R134" s="296"/>
    </row>
    <row r="135" spans="1:18" x14ac:dyDescent="0.35">
      <c r="A135" s="294" t="s">
        <v>3046</v>
      </c>
      <c r="B135" s="294" t="s">
        <v>3047</v>
      </c>
      <c r="C135" s="294" t="s">
        <v>1447</v>
      </c>
      <c r="D135" s="294" t="s">
        <v>3048</v>
      </c>
      <c r="E135" s="294">
        <v>2</v>
      </c>
      <c r="F135" s="294" t="s">
        <v>2437</v>
      </c>
      <c r="G135" s="294" t="s">
        <v>2438</v>
      </c>
      <c r="H135" s="295">
        <v>65</v>
      </c>
      <c r="I135" s="294" t="s">
        <v>1264</v>
      </c>
      <c r="J135" s="295" t="s">
        <v>2497</v>
      </c>
      <c r="K135" s="294" t="s">
        <v>2429</v>
      </c>
      <c r="L135" s="294" t="s">
        <v>2440</v>
      </c>
      <c r="M135" s="294">
        <v>7</v>
      </c>
      <c r="N135" s="294" t="s">
        <v>2456</v>
      </c>
      <c r="O135" s="294" t="s">
        <v>3049</v>
      </c>
      <c r="P135" s="294" t="s">
        <v>2833</v>
      </c>
      <c r="Q135" s="294">
        <v>11254</v>
      </c>
      <c r="R135" s="296"/>
    </row>
    <row r="136" spans="1:18" x14ac:dyDescent="0.35">
      <c r="A136" s="294" t="s">
        <v>3050</v>
      </c>
      <c r="B136" s="294" t="s">
        <v>3051</v>
      </c>
      <c r="C136" s="294" t="s">
        <v>1448</v>
      </c>
      <c r="D136" s="294" t="s">
        <v>3052</v>
      </c>
      <c r="E136" s="294">
        <v>2</v>
      </c>
      <c r="F136" s="294" t="s">
        <v>2437</v>
      </c>
      <c r="G136" s="294" t="s">
        <v>2438</v>
      </c>
      <c r="H136" s="295">
        <v>65</v>
      </c>
      <c r="I136" s="294" t="s">
        <v>1264</v>
      </c>
      <c r="J136" s="295" t="s">
        <v>2497</v>
      </c>
      <c r="K136" s="294" t="s">
        <v>2429</v>
      </c>
      <c r="L136" s="294" t="s">
        <v>2440</v>
      </c>
      <c r="M136" s="294">
        <v>5</v>
      </c>
      <c r="N136" s="294" t="s">
        <v>2441</v>
      </c>
      <c r="O136" s="294" t="s">
        <v>3053</v>
      </c>
      <c r="P136" s="294" t="s">
        <v>2469</v>
      </c>
      <c r="Q136" s="294">
        <v>11255</v>
      </c>
      <c r="R136" s="296"/>
    </row>
    <row r="137" spans="1:18" x14ac:dyDescent="0.35">
      <c r="A137" s="294" t="s">
        <v>3054</v>
      </c>
      <c r="B137" s="294" t="s">
        <v>3055</v>
      </c>
      <c r="C137" s="294" t="s">
        <v>1449</v>
      </c>
      <c r="D137" s="294" t="s">
        <v>3056</v>
      </c>
      <c r="E137" s="294">
        <v>2</v>
      </c>
      <c r="F137" s="294" t="s">
        <v>2437</v>
      </c>
      <c r="G137" s="294" t="s">
        <v>2438</v>
      </c>
      <c r="H137" s="295">
        <v>65</v>
      </c>
      <c r="I137" s="294" t="s">
        <v>1264</v>
      </c>
      <c r="J137" s="295" t="s">
        <v>2867</v>
      </c>
      <c r="K137" s="294" t="s">
        <v>2429</v>
      </c>
      <c r="L137" s="294" t="s">
        <v>2440</v>
      </c>
      <c r="M137" s="294">
        <v>7</v>
      </c>
      <c r="N137" s="294" t="s">
        <v>3011</v>
      </c>
      <c r="O137" s="294" t="s">
        <v>3057</v>
      </c>
      <c r="P137" s="294" t="s">
        <v>2833</v>
      </c>
      <c r="Q137" s="294">
        <v>11256</v>
      </c>
      <c r="R137" s="296"/>
    </row>
    <row r="138" spans="1:18" x14ac:dyDescent="0.35">
      <c r="A138" s="294" t="s">
        <v>3058</v>
      </c>
      <c r="B138" s="294" t="s">
        <v>3059</v>
      </c>
      <c r="C138" s="294" t="s">
        <v>1450</v>
      </c>
      <c r="D138" s="294" t="s">
        <v>3060</v>
      </c>
      <c r="E138" s="294">
        <v>2</v>
      </c>
      <c r="F138" s="294" t="s">
        <v>2437</v>
      </c>
      <c r="G138" s="294" t="s">
        <v>2438</v>
      </c>
      <c r="H138" s="295">
        <v>65</v>
      </c>
      <c r="I138" s="294" t="s">
        <v>1264</v>
      </c>
      <c r="J138" s="295" t="s">
        <v>2497</v>
      </c>
      <c r="K138" s="294" t="s">
        <v>2429</v>
      </c>
      <c r="L138" s="294" t="s">
        <v>2440</v>
      </c>
      <c r="M138" s="294">
        <v>6</v>
      </c>
      <c r="N138" s="294" t="s">
        <v>2441</v>
      </c>
      <c r="O138" s="294" t="s">
        <v>3061</v>
      </c>
      <c r="P138" s="294" t="s">
        <v>2443</v>
      </c>
      <c r="Q138" s="294">
        <v>11257</v>
      </c>
      <c r="R138" s="296"/>
    </row>
    <row r="139" spans="1:18" x14ac:dyDescent="0.35">
      <c r="A139" s="294" t="s">
        <v>3062</v>
      </c>
      <c r="B139" s="294" t="s">
        <v>3063</v>
      </c>
      <c r="C139" s="294" t="s">
        <v>1451</v>
      </c>
      <c r="D139" s="294" t="s">
        <v>3064</v>
      </c>
      <c r="E139" s="294">
        <v>2</v>
      </c>
      <c r="F139" s="294" t="s">
        <v>2437</v>
      </c>
      <c r="G139" s="294" t="s">
        <v>2438</v>
      </c>
      <c r="H139" s="295">
        <v>65</v>
      </c>
      <c r="I139" s="294" t="s">
        <v>1264</v>
      </c>
      <c r="J139" s="295" t="s">
        <v>3065</v>
      </c>
      <c r="K139" s="294" t="s">
        <v>2418</v>
      </c>
      <c r="L139" s="294" t="s">
        <v>2490</v>
      </c>
      <c r="M139" s="294">
        <v>12</v>
      </c>
      <c r="N139" s="294" t="s">
        <v>2503</v>
      </c>
      <c r="O139" s="294" t="s">
        <v>3066</v>
      </c>
      <c r="P139" s="294" t="s">
        <v>2505</v>
      </c>
      <c r="Q139" s="294">
        <v>11455</v>
      </c>
      <c r="R139" s="296"/>
    </row>
    <row r="140" spans="1:18" x14ac:dyDescent="0.35">
      <c r="A140" s="294" t="s">
        <v>3067</v>
      </c>
      <c r="B140" s="294" t="s">
        <v>3068</v>
      </c>
      <c r="C140" s="294" t="s">
        <v>1452</v>
      </c>
      <c r="D140" s="294" t="s">
        <v>1265</v>
      </c>
      <c r="E140" s="294">
        <v>2</v>
      </c>
      <c r="F140" s="294" t="s">
        <v>2426</v>
      </c>
      <c r="G140" s="294" t="s">
        <v>2427</v>
      </c>
      <c r="H140" s="295">
        <v>67</v>
      </c>
      <c r="I140" s="294" t="s">
        <v>1265</v>
      </c>
      <c r="J140" s="295" t="s">
        <v>3069</v>
      </c>
      <c r="K140" s="294" t="s">
        <v>2429</v>
      </c>
      <c r="L140" s="294" t="s">
        <v>2418</v>
      </c>
      <c r="M140" s="294">
        <v>17</v>
      </c>
      <c r="N140" s="294" t="s">
        <v>2564</v>
      </c>
      <c r="O140" s="294" t="s">
        <v>3070</v>
      </c>
      <c r="P140" s="294" t="s">
        <v>2566</v>
      </c>
      <c r="Q140" s="294">
        <v>10727</v>
      </c>
      <c r="R140" s="296"/>
    </row>
    <row r="141" spans="1:18" x14ac:dyDescent="0.35">
      <c r="A141" s="294" t="s">
        <v>3071</v>
      </c>
      <c r="B141" s="294" t="s">
        <v>3072</v>
      </c>
      <c r="C141" s="294" t="s">
        <v>1453</v>
      </c>
      <c r="D141" s="294" t="s">
        <v>3073</v>
      </c>
      <c r="E141" s="294">
        <v>2</v>
      </c>
      <c r="F141" s="294" t="s">
        <v>2437</v>
      </c>
      <c r="G141" s="294" t="s">
        <v>2438</v>
      </c>
      <c r="H141" s="295">
        <v>67</v>
      </c>
      <c r="I141" s="294" t="s">
        <v>1265</v>
      </c>
      <c r="J141" s="295" t="s">
        <v>2455</v>
      </c>
      <c r="K141" s="294" t="s">
        <v>2429</v>
      </c>
      <c r="L141" s="294" t="s">
        <v>2440</v>
      </c>
      <c r="M141" s="294">
        <v>6</v>
      </c>
      <c r="N141" s="294" t="s">
        <v>2456</v>
      </c>
      <c r="O141" s="294" t="s">
        <v>3074</v>
      </c>
      <c r="P141" s="294" t="s">
        <v>2443</v>
      </c>
      <c r="Q141" s="294">
        <v>11264</v>
      </c>
      <c r="R141" s="296"/>
    </row>
    <row r="142" spans="1:18" x14ac:dyDescent="0.35">
      <c r="A142" s="294" t="s">
        <v>3075</v>
      </c>
      <c r="B142" s="294" t="s">
        <v>3076</v>
      </c>
      <c r="C142" s="294" t="s">
        <v>1454</v>
      </c>
      <c r="D142" s="294" t="s">
        <v>3077</v>
      </c>
      <c r="E142" s="294">
        <v>2</v>
      </c>
      <c r="F142" s="294" t="s">
        <v>2437</v>
      </c>
      <c r="G142" s="294" t="s">
        <v>2438</v>
      </c>
      <c r="H142" s="295">
        <v>67</v>
      </c>
      <c r="I142" s="294" t="s">
        <v>1265</v>
      </c>
      <c r="J142" s="295" t="s">
        <v>3078</v>
      </c>
      <c r="K142" s="294" t="s">
        <v>2429</v>
      </c>
      <c r="L142" s="294" t="s">
        <v>2490</v>
      </c>
      <c r="M142" s="294">
        <v>13</v>
      </c>
      <c r="N142" s="294" t="s">
        <v>2491</v>
      </c>
      <c r="O142" s="294" t="s">
        <v>3079</v>
      </c>
      <c r="P142" s="294" t="s">
        <v>2493</v>
      </c>
      <c r="Q142" s="294">
        <v>11265</v>
      </c>
      <c r="R142" s="296"/>
    </row>
    <row r="143" spans="1:18" x14ac:dyDescent="0.35">
      <c r="A143" s="294" t="s">
        <v>3080</v>
      </c>
      <c r="B143" s="294" t="s">
        <v>3081</v>
      </c>
      <c r="C143" s="294" t="s">
        <v>1455</v>
      </c>
      <c r="D143" s="294" t="s">
        <v>3082</v>
      </c>
      <c r="E143" s="294">
        <v>2</v>
      </c>
      <c r="F143" s="294" t="s">
        <v>2437</v>
      </c>
      <c r="G143" s="294" t="s">
        <v>2438</v>
      </c>
      <c r="H143" s="295">
        <v>67</v>
      </c>
      <c r="I143" s="294" t="s">
        <v>1265</v>
      </c>
      <c r="J143" s="295" t="s">
        <v>3083</v>
      </c>
      <c r="K143" s="294" t="s">
        <v>2429</v>
      </c>
      <c r="L143" s="294" t="s">
        <v>2490</v>
      </c>
      <c r="M143" s="294">
        <v>13</v>
      </c>
      <c r="N143" s="294" t="s">
        <v>2491</v>
      </c>
      <c r="O143" s="294" t="s">
        <v>3084</v>
      </c>
      <c r="P143" s="294" t="s">
        <v>2493</v>
      </c>
      <c r="Q143" s="294">
        <v>11266</v>
      </c>
      <c r="R143" s="296"/>
    </row>
    <row r="144" spans="1:18" x14ac:dyDescent="0.35">
      <c r="A144" s="294" t="s">
        <v>3085</v>
      </c>
      <c r="B144" s="294" t="s">
        <v>3086</v>
      </c>
      <c r="C144" s="294" t="s">
        <v>1456</v>
      </c>
      <c r="D144" s="294" t="s">
        <v>3087</v>
      </c>
      <c r="E144" s="294">
        <v>2</v>
      </c>
      <c r="F144" s="294" t="s">
        <v>2437</v>
      </c>
      <c r="G144" s="294" t="s">
        <v>2438</v>
      </c>
      <c r="H144" s="295">
        <v>67</v>
      </c>
      <c r="I144" s="294" t="s">
        <v>1265</v>
      </c>
      <c r="J144" s="295" t="s">
        <v>3088</v>
      </c>
      <c r="K144" s="294" t="s">
        <v>2429</v>
      </c>
      <c r="L144" s="294" t="s">
        <v>2440</v>
      </c>
      <c r="M144" s="294">
        <v>6</v>
      </c>
      <c r="N144" s="294" t="s">
        <v>2456</v>
      </c>
      <c r="O144" s="294" t="s">
        <v>3089</v>
      </c>
      <c r="P144" s="294" t="s">
        <v>2443</v>
      </c>
      <c r="Q144" s="294">
        <v>11267</v>
      </c>
      <c r="R144" s="296"/>
    </row>
    <row r="145" spans="1:18" x14ac:dyDescent="0.35">
      <c r="A145" s="294" t="s">
        <v>3090</v>
      </c>
      <c r="B145" s="294" t="s">
        <v>3091</v>
      </c>
      <c r="C145" s="294" t="s">
        <v>1457</v>
      </c>
      <c r="D145" s="294" t="s">
        <v>3092</v>
      </c>
      <c r="E145" s="294">
        <v>2</v>
      </c>
      <c r="F145" s="294" t="s">
        <v>2437</v>
      </c>
      <c r="G145" s="294" t="s">
        <v>2438</v>
      </c>
      <c r="H145" s="295">
        <v>67</v>
      </c>
      <c r="I145" s="294" t="s">
        <v>1265</v>
      </c>
      <c r="J145" s="295" t="s">
        <v>2714</v>
      </c>
      <c r="K145" s="294" t="s">
        <v>2429</v>
      </c>
      <c r="L145" s="294" t="s">
        <v>2448</v>
      </c>
      <c r="M145" s="294">
        <v>10</v>
      </c>
      <c r="N145" s="294" t="s">
        <v>2809</v>
      </c>
      <c r="O145" s="294" t="s">
        <v>3093</v>
      </c>
      <c r="P145" s="294" t="s">
        <v>2451</v>
      </c>
      <c r="Q145" s="294">
        <v>11268</v>
      </c>
      <c r="R145" s="296"/>
    </row>
    <row r="146" spans="1:18" x14ac:dyDescent="0.35">
      <c r="A146" s="294" t="s">
        <v>3094</v>
      </c>
      <c r="B146" s="294" t="s">
        <v>3095</v>
      </c>
      <c r="C146" s="294" t="s">
        <v>1458</v>
      </c>
      <c r="D146" s="294" t="s">
        <v>3096</v>
      </c>
      <c r="E146" s="294">
        <v>2</v>
      </c>
      <c r="F146" s="294" t="s">
        <v>2437</v>
      </c>
      <c r="G146" s="294" t="s">
        <v>2438</v>
      </c>
      <c r="H146" s="295">
        <v>67</v>
      </c>
      <c r="I146" s="294" t="s">
        <v>1265</v>
      </c>
      <c r="J146" s="295" t="s">
        <v>3065</v>
      </c>
      <c r="K146" s="294" t="s">
        <v>2429</v>
      </c>
      <c r="L146" s="294" t="s">
        <v>2440</v>
      </c>
      <c r="M146" s="294">
        <v>6</v>
      </c>
      <c r="N146" s="294" t="s">
        <v>2456</v>
      </c>
      <c r="O146" s="294" t="s">
        <v>3097</v>
      </c>
      <c r="P146" s="294" t="s">
        <v>2443</v>
      </c>
      <c r="Q146" s="294">
        <v>11269</v>
      </c>
      <c r="R146" s="296"/>
    </row>
    <row r="147" spans="1:18" x14ac:dyDescent="0.35">
      <c r="A147" s="294" t="s">
        <v>3098</v>
      </c>
      <c r="B147" s="294" t="s">
        <v>3099</v>
      </c>
      <c r="C147" s="294" t="s">
        <v>1459</v>
      </c>
      <c r="D147" s="294" t="s">
        <v>3100</v>
      </c>
      <c r="E147" s="294">
        <v>2</v>
      </c>
      <c r="F147" s="294" t="s">
        <v>2437</v>
      </c>
      <c r="G147" s="294" t="s">
        <v>2438</v>
      </c>
      <c r="H147" s="295">
        <v>67</v>
      </c>
      <c r="I147" s="294" t="s">
        <v>1265</v>
      </c>
      <c r="J147" s="295" t="s">
        <v>3101</v>
      </c>
      <c r="K147" s="294" t="s">
        <v>2429</v>
      </c>
      <c r="L147" s="294" t="s">
        <v>2557</v>
      </c>
      <c r="M147" s="294">
        <v>2</v>
      </c>
      <c r="N147" s="294" t="s">
        <v>2597</v>
      </c>
      <c r="O147" s="294" t="s">
        <v>3102</v>
      </c>
      <c r="P147" s="294" t="s">
        <v>2560</v>
      </c>
      <c r="Q147" s="294">
        <v>11270</v>
      </c>
      <c r="R147" s="296"/>
    </row>
    <row r="148" spans="1:18" x14ac:dyDescent="0.35">
      <c r="A148" s="294" t="s">
        <v>3103</v>
      </c>
      <c r="B148" s="294" t="s">
        <v>3104</v>
      </c>
      <c r="C148" s="294" t="s">
        <v>1460</v>
      </c>
      <c r="D148" s="294" t="s">
        <v>3105</v>
      </c>
      <c r="E148" s="294">
        <v>2</v>
      </c>
      <c r="F148" s="294" t="s">
        <v>2437</v>
      </c>
      <c r="G148" s="294" t="s">
        <v>2438</v>
      </c>
      <c r="H148" s="295">
        <v>67</v>
      </c>
      <c r="I148" s="294" t="s">
        <v>1265</v>
      </c>
      <c r="J148" s="295" t="s">
        <v>2533</v>
      </c>
      <c r="K148" s="294" t="s">
        <v>2429</v>
      </c>
      <c r="L148" s="294" t="s">
        <v>2440</v>
      </c>
      <c r="M148" s="294">
        <v>5</v>
      </c>
      <c r="N148" s="294" t="s">
        <v>2441</v>
      </c>
      <c r="O148" s="294" t="s">
        <v>3106</v>
      </c>
      <c r="P148" s="294" t="s">
        <v>2469</v>
      </c>
      <c r="Q148" s="294">
        <v>11271</v>
      </c>
      <c r="R148" s="296"/>
    </row>
    <row r="149" spans="1:18" x14ac:dyDescent="0.35">
      <c r="A149" s="294" t="s">
        <v>3107</v>
      </c>
      <c r="B149" s="294" t="s">
        <v>3108</v>
      </c>
      <c r="C149" s="294" t="s">
        <v>1461</v>
      </c>
      <c r="D149" s="294" t="s">
        <v>3109</v>
      </c>
      <c r="E149" s="294">
        <v>2</v>
      </c>
      <c r="F149" s="294" t="s">
        <v>2437</v>
      </c>
      <c r="G149" s="294" t="s">
        <v>2438</v>
      </c>
      <c r="H149" s="295">
        <v>67</v>
      </c>
      <c r="I149" s="294" t="s">
        <v>1265</v>
      </c>
      <c r="J149" s="295" t="s">
        <v>2497</v>
      </c>
      <c r="K149" s="294" t="s">
        <v>2429</v>
      </c>
      <c r="L149" s="294" t="s">
        <v>2440</v>
      </c>
      <c r="M149" s="294">
        <v>6</v>
      </c>
      <c r="N149" s="294" t="s">
        <v>2441</v>
      </c>
      <c r="O149" s="294" t="s">
        <v>3110</v>
      </c>
      <c r="P149" s="294" t="s">
        <v>2443</v>
      </c>
      <c r="Q149" s="294">
        <v>11272</v>
      </c>
      <c r="R149" s="296"/>
    </row>
    <row r="150" spans="1:18" x14ac:dyDescent="0.35">
      <c r="A150" s="294" t="s">
        <v>3111</v>
      </c>
      <c r="B150" s="294" t="s">
        <v>3112</v>
      </c>
      <c r="C150" s="294" t="s">
        <v>1462</v>
      </c>
      <c r="D150" s="294" t="s">
        <v>3113</v>
      </c>
      <c r="E150" s="294">
        <v>2</v>
      </c>
      <c r="F150" s="294" t="s">
        <v>2437</v>
      </c>
      <c r="G150" s="294" t="s">
        <v>2438</v>
      </c>
      <c r="H150" s="295">
        <v>67</v>
      </c>
      <c r="I150" s="294" t="s">
        <v>1265</v>
      </c>
      <c r="J150" s="295" t="s">
        <v>2808</v>
      </c>
      <c r="K150" s="294" t="s">
        <v>2429</v>
      </c>
      <c r="L150" s="294" t="s">
        <v>2448</v>
      </c>
      <c r="M150" s="294">
        <v>10</v>
      </c>
      <c r="N150" s="294" t="s">
        <v>2449</v>
      </c>
      <c r="O150" s="294" t="s">
        <v>3114</v>
      </c>
      <c r="P150" s="294" t="s">
        <v>2451</v>
      </c>
      <c r="Q150" s="294">
        <v>11457</v>
      </c>
      <c r="R150" s="296"/>
    </row>
    <row r="151" spans="1:18" x14ac:dyDescent="0.35">
      <c r="A151" s="294" t="s">
        <v>3115</v>
      </c>
      <c r="B151" s="294" t="s">
        <v>3116</v>
      </c>
      <c r="C151" s="294" t="s">
        <v>1493</v>
      </c>
      <c r="D151" s="294" t="s">
        <v>3117</v>
      </c>
      <c r="E151" s="294">
        <v>3</v>
      </c>
      <c r="F151" s="294" t="s">
        <v>2426</v>
      </c>
      <c r="G151" s="294" t="s">
        <v>2427</v>
      </c>
      <c r="H151" s="295">
        <v>18</v>
      </c>
      <c r="I151" s="294" t="s">
        <v>1269</v>
      </c>
      <c r="J151" s="295" t="s">
        <v>3118</v>
      </c>
      <c r="K151" s="294" t="s">
        <v>2418</v>
      </c>
      <c r="L151" s="294" t="s">
        <v>2418</v>
      </c>
      <c r="M151" s="294">
        <v>16</v>
      </c>
      <c r="N151" s="294" t="s">
        <v>2881</v>
      </c>
      <c r="O151" s="294" t="s">
        <v>3119</v>
      </c>
      <c r="P151" s="294" t="s">
        <v>2759</v>
      </c>
      <c r="Q151" s="294">
        <v>10694</v>
      </c>
      <c r="R151" s="296"/>
    </row>
    <row r="152" spans="1:18" x14ac:dyDescent="0.35">
      <c r="A152" s="294" t="s">
        <v>3120</v>
      </c>
      <c r="B152" s="294" t="s">
        <v>3121</v>
      </c>
      <c r="C152" s="294" t="s">
        <v>1494</v>
      </c>
      <c r="D152" s="294" t="s">
        <v>3122</v>
      </c>
      <c r="E152" s="294">
        <v>3</v>
      </c>
      <c r="F152" s="294" t="s">
        <v>2437</v>
      </c>
      <c r="G152" s="294" t="s">
        <v>2438</v>
      </c>
      <c r="H152" s="295">
        <v>18</v>
      </c>
      <c r="I152" s="294" t="s">
        <v>1269</v>
      </c>
      <c r="J152" s="295" t="s">
        <v>2497</v>
      </c>
      <c r="K152" s="294" t="s">
        <v>2429</v>
      </c>
      <c r="L152" s="294" t="s">
        <v>2440</v>
      </c>
      <c r="M152" s="294">
        <v>5</v>
      </c>
      <c r="N152" s="294" t="s">
        <v>2441</v>
      </c>
      <c r="O152" s="294" t="s">
        <v>3123</v>
      </c>
      <c r="P152" s="294" t="s">
        <v>2469</v>
      </c>
      <c r="Q152" s="294">
        <v>10802</v>
      </c>
      <c r="R152" s="296"/>
    </row>
    <row r="153" spans="1:18" x14ac:dyDescent="0.35">
      <c r="A153" s="294" t="s">
        <v>3124</v>
      </c>
      <c r="B153" s="294" t="s">
        <v>3125</v>
      </c>
      <c r="C153" s="294" t="s">
        <v>1495</v>
      </c>
      <c r="D153" s="294" t="s">
        <v>3126</v>
      </c>
      <c r="E153" s="294">
        <v>3</v>
      </c>
      <c r="F153" s="294" t="s">
        <v>2437</v>
      </c>
      <c r="G153" s="294" t="s">
        <v>2438</v>
      </c>
      <c r="H153" s="295">
        <v>18</v>
      </c>
      <c r="I153" s="294" t="s">
        <v>1269</v>
      </c>
      <c r="J153" s="295" t="s">
        <v>3127</v>
      </c>
      <c r="K153" s="294" t="s">
        <v>2429</v>
      </c>
      <c r="L153" s="294" t="s">
        <v>2440</v>
      </c>
      <c r="M153" s="294">
        <v>5</v>
      </c>
      <c r="N153" s="294" t="s">
        <v>2467</v>
      </c>
      <c r="O153" s="294" t="s">
        <v>3128</v>
      </c>
      <c r="P153" s="294" t="s">
        <v>2469</v>
      </c>
      <c r="Q153" s="294">
        <v>10803</v>
      </c>
      <c r="R153" s="296"/>
    </row>
    <row r="154" spans="1:18" x14ac:dyDescent="0.35">
      <c r="A154" s="294" t="s">
        <v>3129</v>
      </c>
      <c r="B154" s="294" t="s">
        <v>3130</v>
      </c>
      <c r="C154" s="294" t="s">
        <v>1496</v>
      </c>
      <c r="D154" s="294" t="s">
        <v>3131</v>
      </c>
      <c r="E154" s="294">
        <v>3</v>
      </c>
      <c r="F154" s="294" t="s">
        <v>2437</v>
      </c>
      <c r="G154" s="294" t="s">
        <v>2438</v>
      </c>
      <c r="H154" s="295">
        <v>18</v>
      </c>
      <c r="I154" s="294" t="s">
        <v>1269</v>
      </c>
      <c r="J154" s="295" t="s">
        <v>2570</v>
      </c>
      <c r="K154" s="294" t="s">
        <v>2429</v>
      </c>
      <c r="L154" s="294" t="s">
        <v>2440</v>
      </c>
      <c r="M154" s="294">
        <v>5</v>
      </c>
      <c r="N154" s="294" t="s">
        <v>2441</v>
      </c>
      <c r="O154" s="294" t="s">
        <v>3132</v>
      </c>
      <c r="P154" s="294" t="s">
        <v>2469</v>
      </c>
      <c r="Q154" s="294">
        <v>10804</v>
      </c>
      <c r="R154" s="296"/>
    </row>
    <row r="155" spans="1:18" x14ac:dyDescent="0.35">
      <c r="A155" s="294" t="s">
        <v>3133</v>
      </c>
      <c r="B155" s="294" t="s">
        <v>3134</v>
      </c>
      <c r="C155" s="294" t="s">
        <v>1497</v>
      </c>
      <c r="D155" s="294" t="s">
        <v>3135</v>
      </c>
      <c r="E155" s="294">
        <v>3</v>
      </c>
      <c r="F155" s="294" t="s">
        <v>2437</v>
      </c>
      <c r="G155" s="294" t="s">
        <v>2438</v>
      </c>
      <c r="H155" s="295">
        <v>18</v>
      </c>
      <c r="I155" s="294" t="s">
        <v>1269</v>
      </c>
      <c r="J155" s="295" t="s">
        <v>3136</v>
      </c>
      <c r="K155" s="294" t="s">
        <v>2429</v>
      </c>
      <c r="L155" s="294" t="s">
        <v>2440</v>
      </c>
      <c r="M155" s="294">
        <v>6</v>
      </c>
      <c r="N155" s="294" t="s">
        <v>2456</v>
      </c>
      <c r="O155" s="294" t="s">
        <v>3137</v>
      </c>
      <c r="P155" s="294" t="s">
        <v>2443</v>
      </c>
      <c r="Q155" s="294">
        <v>10805</v>
      </c>
      <c r="R155" s="296"/>
    </row>
    <row r="156" spans="1:18" x14ac:dyDescent="0.35">
      <c r="A156" s="294" t="s">
        <v>3138</v>
      </c>
      <c r="B156" s="294" t="s">
        <v>3139</v>
      </c>
      <c r="C156" s="294" t="s">
        <v>1498</v>
      </c>
      <c r="D156" s="294" t="s">
        <v>3140</v>
      </c>
      <c r="E156" s="294">
        <v>3</v>
      </c>
      <c r="F156" s="294" t="s">
        <v>2437</v>
      </c>
      <c r="G156" s="294" t="s">
        <v>2438</v>
      </c>
      <c r="H156" s="295">
        <v>18</v>
      </c>
      <c r="I156" s="294" t="s">
        <v>1269</v>
      </c>
      <c r="J156" s="295" t="s">
        <v>2497</v>
      </c>
      <c r="K156" s="294" t="s">
        <v>2429</v>
      </c>
      <c r="L156" s="294" t="s">
        <v>2440</v>
      </c>
      <c r="M156" s="294">
        <v>6</v>
      </c>
      <c r="N156" s="294" t="s">
        <v>2441</v>
      </c>
      <c r="O156" s="294" t="s">
        <v>3141</v>
      </c>
      <c r="P156" s="294" t="s">
        <v>2443</v>
      </c>
      <c r="Q156" s="294">
        <v>10806</v>
      </c>
      <c r="R156" s="296"/>
    </row>
    <row r="157" spans="1:18" x14ac:dyDescent="0.35">
      <c r="A157" s="294" t="s">
        <v>3142</v>
      </c>
      <c r="B157" s="294" t="s">
        <v>3143</v>
      </c>
      <c r="C157" s="294" t="s">
        <v>2219</v>
      </c>
      <c r="D157" s="294" t="s">
        <v>1499</v>
      </c>
      <c r="E157" s="294">
        <v>3</v>
      </c>
      <c r="F157" s="294" t="s">
        <v>2437</v>
      </c>
      <c r="G157" s="294" t="s">
        <v>2438</v>
      </c>
      <c r="H157" s="295">
        <v>18</v>
      </c>
      <c r="I157" s="294" t="s">
        <v>1269</v>
      </c>
      <c r="J157" s="295" t="s">
        <v>2596</v>
      </c>
      <c r="K157" s="294" t="s">
        <v>2418</v>
      </c>
      <c r="L157" s="294" t="s">
        <v>2557</v>
      </c>
      <c r="M157" s="294">
        <v>3</v>
      </c>
      <c r="N157" s="294" t="s">
        <v>2597</v>
      </c>
      <c r="O157" s="294" t="s">
        <v>3144</v>
      </c>
      <c r="P157" s="294" t="s">
        <v>3145</v>
      </c>
      <c r="Q157" s="294">
        <v>27974</v>
      </c>
      <c r="R157" s="296"/>
    </row>
    <row r="158" spans="1:18" x14ac:dyDescent="0.35">
      <c r="A158" s="294" t="s">
        <v>3146</v>
      </c>
      <c r="B158" s="294" t="s">
        <v>1500</v>
      </c>
      <c r="C158" s="294" t="s">
        <v>2220</v>
      </c>
      <c r="D158" s="294" t="s">
        <v>3147</v>
      </c>
      <c r="E158" s="294">
        <v>3</v>
      </c>
      <c r="F158" s="294" t="s">
        <v>2437</v>
      </c>
      <c r="G158" s="294" t="s">
        <v>2438</v>
      </c>
      <c r="H158" s="295">
        <v>18</v>
      </c>
      <c r="I158" s="294" t="s">
        <v>1269</v>
      </c>
      <c r="J158" s="295" t="s">
        <v>2596</v>
      </c>
      <c r="K158" s="294" t="s">
        <v>2429</v>
      </c>
      <c r="L158" s="294" t="s">
        <v>2557</v>
      </c>
      <c r="M158" s="294">
        <v>2</v>
      </c>
      <c r="N158" s="294" t="s">
        <v>2597</v>
      </c>
      <c r="O158" s="294" t="s">
        <v>3148</v>
      </c>
      <c r="P158" s="294" t="s">
        <v>2560</v>
      </c>
      <c r="Q158" s="294">
        <v>27975</v>
      </c>
      <c r="R158" s="296"/>
    </row>
    <row r="159" spans="1:18" x14ac:dyDescent="0.35">
      <c r="A159" s="294" t="s">
        <v>3149</v>
      </c>
      <c r="B159" s="294" t="s">
        <v>3150</v>
      </c>
      <c r="C159" s="294" t="s">
        <v>1501</v>
      </c>
      <c r="D159" s="294" t="s">
        <v>3151</v>
      </c>
      <c r="E159" s="294">
        <v>3</v>
      </c>
      <c r="F159" s="294" t="s">
        <v>2415</v>
      </c>
      <c r="G159" s="294" t="s">
        <v>2416</v>
      </c>
      <c r="H159" s="295">
        <v>60</v>
      </c>
      <c r="I159" s="294" t="s">
        <v>1270</v>
      </c>
      <c r="J159" s="295" t="s">
        <v>3152</v>
      </c>
      <c r="K159" s="294" t="s">
        <v>2429</v>
      </c>
      <c r="L159" s="294" t="s">
        <v>2419</v>
      </c>
      <c r="M159" s="294">
        <v>18</v>
      </c>
      <c r="N159" s="294" t="s">
        <v>2420</v>
      </c>
      <c r="O159" s="294" t="s">
        <v>3153</v>
      </c>
      <c r="P159" s="294" t="s">
        <v>2422</v>
      </c>
      <c r="Q159" s="294">
        <v>10675</v>
      </c>
      <c r="R159" s="296"/>
    </row>
    <row r="160" spans="1:18" x14ac:dyDescent="0.35">
      <c r="A160" s="294" t="s">
        <v>3154</v>
      </c>
      <c r="B160" s="294" t="s">
        <v>3155</v>
      </c>
      <c r="C160" s="294" t="s">
        <v>1502</v>
      </c>
      <c r="D160" s="294" t="s">
        <v>3156</v>
      </c>
      <c r="E160" s="294">
        <v>3</v>
      </c>
      <c r="F160" s="294" t="s">
        <v>2437</v>
      </c>
      <c r="G160" s="294" t="s">
        <v>2438</v>
      </c>
      <c r="H160" s="295">
        <v>60</v>
      </c>
      <c r="I160" s="294" t="s">
        <v>1270</v>
      </c>
      <c r="J160" s="295" t="s">
        <v>2497</v>
      </c>
      <c r="K160" s="294" t="s">
        <v>2429</v>
      </c>
      <c r="L160" s="294" t="s">
        <v>2440</v>
      </c>
      <c r="M160" s="294">
        <v>5</v>
      </c>
      <c r="N160" s="294" t="s">
        <v>2441</v>
      </c>
      <c r="O160" s="294" t="s">
        <v>3157</v>
      </c>
      <c r="P160" s="294" t="s">
        <v>2469</v>
      </c>
      <c r="Q160" s="294">
        <v>11209</v>
      </c>
      <c r="R160" s="296"/>
    </row>
    <row r="161" spans="1:18" x14ac:dyDescent="0.35">
      <c r="A161" s="294" t="s">
        <v>3158</v>
      </c>
      <c r="B161" s="294" t="s">
        <v>3159</v>
      </c>
      <c r="C161" s="294" t="s">
        <v>1503</v>
      </c>
      <c r="D161" s="294" t="s">
        <v>3160</v>
      </c>
      <c r="E161" s="294">
        <v>3</v>
      </c>
      <c r="F161" s="294" t="s">
        <v>2437</v>
      </c>
      <c r="G161" s="294" t="s">
        <v>2438</v>
      </c>
      <c r="H161" s="295">
        <v>60</v>
      </c>
      <c r="I161" s="294" t="s">
        <v>1270</v>
      </c>
      <c r="J161" s="295" t="s">
        <v>2455</v>
      </c>
      <c r="K161" s="294" t="s">
        <v>2429</v>
      </c>
      <c r="L161" s="294" t="s">
        <v>2448</v>
      </c>
      <c r="M161" s="294">
        <v>9</v>
      </c>
      <c r="N161" s="294" t="s">
        <v>2449</v>
      </c>
      <c r="O161" s="294" t="s">
        <v>3161</v>
      </c>
      <c r="P161" s="294" t="s">
        <v>2511</v>
      </c>
      <c r="Q161" s="294">
        <v>11210</v>
      </c>
      <c r="R161" s="296"/>
    </row>
    <row r="162" spans="1:18" x14ac:dyDescent="0.35">
      <c r="A162" s="294" t="s">
        <v>3162</v>
      </c>
      <c r="B162" s="294" t="s">
        <v>3163</v>
      </c>
      <c r="C162" s="294" t="s">
        <v>1504</v>
      </c>
      <c r="D162" s="294" t="s">
        <v>3164</v>
      </c>
      <c r="E162" s="294">
        <v>3</v>
      </c>
      <c r="F162" s="294" t="s">
        <v>2437</v>
      </c>
      <c r="G162" s="294" t="s">
        <v>2438</v>
      </c>
      <c r="H162" s="295">
        <v>60</v>
      </c>
      <c r="I162" s="294" t="s">
        <v>1270</v>
      </c>
      <c r="J162" s="295" t="s">
        <v>2455</v>
      </c>
      <c r="K162" s="294" t="s">
        <v>2429</v>
      </c>
      <c r="L162" s="294" t="s">
        <v>2440</v>
      </c>
      <c r="M162" s="294">
        <v>6</v>
      </c>
      <c r="N162" s="294" t="s">
        <v>2456</v>
      </c>
      <c r="O162" s="294" t="s">
        <v>3165</v>
      </c>
      <c r="P162" s="294" t="s">
        <v>2443</v>
      </c>
      <c r="Q162" s="294">
        <v>11211</v>
      </c>
      <c r="R162" s="296"/>
    </row>
    <row r="163" spans="1:18" x14ac:dyDescent="0.35">
      <c r="A163" s="294" t="s">
        <v>3166</v>
      </c>
      <c r="B163" s="294" t="s">
        <v>3167</v>
      </c>
      <c r="C163" s="294" t="s">
        <v>1505</v>
      </c>
      <c r="D163" s="294" t="s">
        <v>3168</v>
      </c>
      <c r="E163" s="294">
        <v>3</v>
      </c>
      <c r="F163" s="294" t="s">
        <v>2437</v>
      </c>
      <c r="G163" s="294" t="s">
        <v>2438</v>
      </c>
      <c r="H163" s="295">
        <v>60</v>
      </c>
      <c r="I163" s="294" t="s">
        <v>1270</v>
      </c>
      <c r="J163" s="295" t="s">
        <v>3169</v>
      </c>
      <c r="K163" s="294" t="s">
        <v>2429</v>
      </c>
      <c r="L163" s="294" t="s">
        <v>2440</v>
      </c>
      <c r="M163" s="294">
        <v>10</v>
      </c>
      <c r="N163" s="294" t="s">
        <v>2456</v>
      </c>
      <c r="O163" s="294" t="s">
        <v>3170</v>
      </c>
      <c r="P163" s="294" t="s">
        <v>2451</v>
      </c>
      <c r="Q163" s="294">
        <v>11212</v>
      </c>
      <c r="R163" s="296"/>
    </row>
    <row r="164" spans="1:18" x14ac:dyDescent="0.35">
      <c r="A164" s="294" t="s">
        <v>3171</v>
      </c>
      <c r="B164" s="294" t="s">
        <v>3172</v>
      </c>
      <c r="C164" s="294" t="s">
        <v>1506</v>
      </c>
      <c r="D164" s="294" t="s">
        <v>3173</v>
      </c>
      <c r="E164" s="294">
        <v>3</v>
      </c>
      <c r="F164" s="294" t="s">
        <v>2437</v>
      </c>
      <c r="G164" s="294" t="s">
        <v>2438</v>
      </c>
      <c r="H164" s="295">
        <v>60</v>
      </c>
      <c r="I164" s="294" t="s">
        <v>1270</v>
      </c>
      <c r="J164" s="295" t="s">
        <v>2484</v>
      </c>
      <c r="K164" s="294" t="s">
        <v>2429</v>
      </c>
      <c r="L164" s="294" t="s">
        <v>2440</v>
      </c>
      <c r="M164" s="294">
        <v>5</v>
      </c>
      <c r="N164" s="294" t="s">
        <v>2441</v>
      </c>
      <c r="O164" s="294" t="s">
        <v>3174</v>
      </c>
      <c r="P164" s="294" t="s">
        <v>2469</v>
      </c>
      <c r="Q164" s="294">
        <v>11213</v>
      </c>
      <c r="R164" s="296"/>
    </row>
    <row r="165" spans="1:18" x14ac:dyDescent="0.35">
      <c r="A165" s="294" t="s">
        <v>3175</v>
      </c>
      <c r="B165" s="294" t="s">
        <v>3176</v>
      </c>
      <c r="C165" s="294" t="s">
        <v>1507</v>
      </c>
      <c r="D165" s="294" t="s">
        <v>3177</v>
      </c>
      <c r="E165" s="294">
        <v>3</v>
      </c>
      <c r="F165" s="294" t="s">
        <v>2437</v>
      </c>
      <c r="G165" s="294" t="s">
        <v>2438</v>
      </c>
      <c r="H165" s="295">
        <v>60</v>
      </c>
      <c r="I165" s="294" t="s">
        <v>1270</v>
      </c>
      <c r="J165" s="295" t="s">
        <v>2808</v>
      </c>
      <c r="K165" s="294" t="s">
        <v>2429</v>
      </c>
      <c r="L165" s="294" t="s">
        <v>2490</v>
      </c>
      <c r="M165" s="294">
        <v>13</v>
      </c>
      <c r="N165" s="294" t="s">
        <v>2491</v>
      </c>
      <c r="O165" s="294" t="s">
        <v>3178</v>
      </c>
      <c r="P165" s="294" t="s">
        <v>2493</v>
      </c>
      <c r="Q165" s="294">
        <v>11214</v>
      </c>
      <c r="R165" s="296"/>
    </row>
    <row r="166" spans="1:18" x14ac:dyDescent="0.35">
      <c r="A166" s="294" t="s">
        <v>3179</v>
      </c>
      <c r="B166" s="294" t="s">
        <v>3180</v>
      </c>
      <c r="C166" s="294" t="s">
        <v>1508</v>
      </c>
      <c r="D166" s="294" t="s">
        <v>3181</v>
      </c>
      <c r="E166" s="294">
        <v>3</v>
      </c>
      <c r="F166" s="294" t="s">
        <v>2437</v>
      </c>
      <c r="G166" s="294" t="s">
        <v>2438</v>
      </c>
      <c r="H166" s="295">
        <v>60</v>
      </c>
      <c r="I166" s="294" t="s">
        <v>1270</v>
      </c>
      <c r="J166" s="295" t="s">
        <v>2867</v>
      </c>
      <c r="K166" s="294" t="s">
        <v>2429</v>
      </c>
      <c r="L166" s="294" t="s">
        <v>2448</v>
      </c>
      <c r="M166" s="294">
        <v>10</v>
      </c>
      <c r="N166" s="294" t="s">
        <v>2449</v>
      </c>
      <c r="O166" s="294" t="s">
        <v>3182</v>
      </c>
      <c r="P166" s="294" t="s">
        <v>2451</v>
      </c>
      <c r="Q166" s="294">
        <v>11215</v>
      </c>
      <c r="R166" s="296"/>
    </row>
    <row r="167" spans="1:18" x14ac:dyDescent="0.35">
      <c r="A167" s="294" t="s">
        <v>3183</v>
      </c>
      <c r="B167" s="294" t="s">
        <v>3184</v>
      </c>
      <c r="C167" s="294" t="s">
        <v>1509</v>
      </c>
      <c r="D167" s="294" t="s">
        <v>3185</v>
      </c>
      <c r="E167" s="294">
        <v>3</v>
      </c>
      <c r="F167" s="294" t="s">
        <v>2437</v>
      </c>
      <c r="G167" s="294" t="s">
        <v>2438</v>
      </c>
      <c r="H167" s="295">
        <v>60</v>
      </c>
      <c r="I167" s="294" t="s">
        <v>1270</v>
      </c>
      <c r="J167" s="295" t="s">
        <v>2455</v>
      </c>
      <c r="K167" s="294" t="s">
        <v>2429</v>
      </c>
      <c r="L167" s="294" t="s">
        <v>2440</v>
      </c>
      <c r="M167" s="294">
        <v>6</v>
      </c>
      <c r="N167" s="294" t="s">
        <v>2456</v>
      </c>
      <c r="O167" s="294" t="s">
        <v>3186</v>
      </c>
      <c r="P167" s="294" t="s">
        <v>2443</v>
      </c>
      <c r="Q167" s="294">
        <v>11216</v>
      </c>
      <c r="R167" s="296"/>
    </row>
    <row r="168" spans="1:18" x14ac:dyDescent="0.35">
      <c r="A168" s="294" t="s">
        <v>3187</v>
      </c>
      <c r="B168" s="294" t="s">
        <v>3188</v>
      </c>
      <c r="C168" s="294" t="s">
        <v>1510</v>
      </c>
      <c r="D168" s="294" t="s">
        <v>3189</v>
      </c>
      <c r="E168" s="294">
        <v>3</v>
      </c>
      <c r="F168" s="294" t="s">
        <v>2437</v>
      </c>
      <c r="G168" s="294" t="s">
        <v>2438</v>
      </c>
      <c r="H168" s="295">
        <v>60</v>
      </c>
      <c r="I168" s="294" t="s">
        <v>1270</v>
      </c>
      <c r="J168" s="295" t="s">
        <v>2497</v>
      </c>
      <c r="K168" s="294" t="s">
        <v>2429</v>
      </c>
      <c r="L168" s="294" t="s">
        <v>2440</v>
      </c>
      <c r="M168" s="294">
        <v>6</v>
      </c>
      <c r="N168" s="294" t="s">
        <v>2456</v>
      </c>
      <c r="O168" s="294" t="s">
        <v>3190</v>
      </c>
      <c r="P168" s="294" t="s">
        <v>2443</v>
      </c>
      <c r="Q168" s="294">
        <v>11217</v>
      </c>
      <c r="R168" s="296"/>
    </row>
    <row r="169" spans="1:18" x14ac:dyDescent="0.35">
      <c r="A169" s="294" t="s">
        <v>3191</v>
      </c>
      <c r="B169" s="294" t="s">
        <v>3192</v>
      </c>
      <c r="C169" s="294" t="s">
        <v>1511</v>
      </c>
      <c r="D169" s="294" t="s">
        <v>3193</v>
      </c>
      <c r="E169" s="294">
        <v>3</v>
      </c>
      <c r="F169" s="294" t="s">
        <v>2437</v>
      </c>
      <c r="G169" s="294" t="s">
        <v>2438</v>
      </c>
      <c r="H169" s="295">
        <v>60</v>
      </c>
      <c r="I169" s="294" t="s">
        <v>1270</v>
      </c>
      <c r="J169" s="295" t="s">
        <v>2827</v>
      </c>
      <c r="K169" s="294" t="s">
        <v>2429</v>
      </c>
      <c r="L169" s="294" t="s">
        <v>2490</v>
      </c>
      <c r="M169" s="294">
        <v>12</v>
      </c>
      <c r="N169" s="294" t="s">
        <v>2503</v>
      </c>
      <c r="O169" s="294" t="s">
        <v>3194</v>
      </c>
      <c r="P169" s="294" t="s">
        <v>2505</v>
      </c>
      <c r="Q169" s="294">
        <v>11218</v>
      </c>
      <c r="R169" s="296"/>
    </row>
    <row r="170" spans="1:18" x14ac:dyDescent="0.35">
      <c r="A170" s="294" t="s">
        <v>3195</v>
      </c>
      <c r="B170" s="294" t="s">
        <v>3196</v>
      </c>
      <c r="C170" s="294" t="s">
        <v>1512</v>
      </c>
      <c r="D170" s="294" t="s">
        <v>3197</v>
      </c>
      <c r="E170" s="294">
        <v>3</v>
      </c>
      <c r="F170" s="294" t="s">
        <v>2437</v>
      </c>
      <c r="G170" s="294" t="s">
        <v>2438</v>
      </c>
      <c r="H170" s="295">
        <v>60</v>
      </c>
      <c r="I170" s="294" t="s">
        <v>1270</v>
      </c>
      <c r="J170" s="295" t="s">
        <v>2653</v>
      </c>
      <c r="K170" s="294" t="s">
        <v>2429</v>
      </c>
      <c r="L170" s="294" t="s">
        <v>2440</v>
      </c>
      <c r="M170" s="294">
        <v>6</v>
      </c>
      <c r="N170" s="294" t="s">
        <v>2441</v>
      </c>
      <c r="O170" s="294" t="s">
        <v>3198</v>
      </c>
      <c r="P170" s="294" t="s">
        <v>2443</v>
      </c>
      <c r="Q170" s="294">
        <v>11219</v>
      </c>
      <c r="R170" s="296"/>
    </row>
    <row r="171" spans="1:18" x14ac:dyDescent="0.35">
      <c r="A171" s="294" t="s">
        <v>3199</v>
      </c>
      <c r="B171" s="294" t="s">
        <v>3200</v>
      </c>
      <c r="C171" s="294" t="s">
        <v>1513</v>
      </c>
      <c r="D171" s="294" t="s">
        <v>3201</v>
      </c>
      <c r="E171" s="294">
        <v>3</v>
      </c>
      <c r="F171" s="294" t="s">
        <v>2437</v>
      </c>
      <c r="G171" s="294" t="s">
        <v>2438</v>
      </c>
      <c r="H171" s="295">
        <v>60</v>
      </c>
      <c r="I171" s="294" t="s">
        <v>1270</v>
      </c>
      <c r="J171" s="295" t="s">
        <v>2675</v>
      </c>
      <c r="K171" s="294" t="s">
        <v>2429</v>
      </c>
      <c r="L171" s="294" t="s">
        <v>2440</v>
      </c>
      <c r="M171" s="294">
        <v>6</v>
      </c>
      <c r="N171" s="294" t="s">
        <v>2441</v>
      </c>
      <c r="O171" s="294" t="s">
        <v>3202</v>
      </c>
      <c r="P171" s="294" t="s">
        <v>2443</v>
      </c>
      <c r="Q171" s="294">
        <v>11220</v>
      </c>
      <c r="R171" s="296"/>
    </row>
    <row r="172" spans="1:18" x14ac:dyDescent="0.35">
      <c r="A172" s="294" t="s">
        <v>3203</v>
      </c>
      <c r="B172" s="294" t="s">
        <v>3204</v>
      </c>
      <c r="C172" s="294" t="s">
        <v>2221</v>
      </c>
      <c r="D172" s="294" t="s">
        <v>3205</v>
      </c>
      <c r="E172" s="294">
        <v>3</v>
      </c>
      <c r="F172" s="294" t="s">
        <v>2437</v>
      </c>
      <c r="G172" s="294" t="s">
        <v>2438</v>
      </c>
      <c r="H172" s="295">
        <v>60</v>
      </c>
      <c r="I172" s="294" t="s">
        <v>1270</v>
      </c>
      <c r="J172" s="295" t="s">
        <v>2596</v>
      </c>
      <c r="K172" s="294" t="s">
        <v>2418</v>
      </c>
      <c r="L172" s="294" t="s">
        <v>2557</v>
      </c>
      <c r="M172" s="294">
        <v>2</v>
      </c>
      <c r="N172" s="294" t="s">
        <v>2597</v>
      </c>
      <c r="O172" s="294" t="s">
        <v>3206</v>
      </c>
      <c r="P172" s="294" t="s">
        <v>2560</v>
      </c>
      <c r="Q172" s="294">
        <v>40749</v>
      </c>
      <c r="R172" s="296"/>
    </row>
    <row r="173" spans="1:18" x14ac:dyDescent="0.35">
      <c r="A173" s="294" t="s">
        <v>3207</v>
      </c>
      <c r="B173" s="294" t="s">
        <v>3208</v>
      </c>
      <c r="C173" s="294" t="s">
        <v>1526</v>
      </c>
      <c r="D173" s="294" t="s">
        <v>1272</v>
      </c>
      <c r="E173" s="294">
        <v>3</v>
      </c>
      <c r="F173" s="294" t="s">
        <v>2426</v>
      </c>
      <c r="G173" s="294" t="s">
        <v>2427</v>
      </c>
      <c r="H173" s="295">
        <v>61</v>
      </c>
      <c r="I173" s="294" t="s">
        <v>1272</v>
      </c>
      <c r="J173" s="295" t="s">
        <v>2952</v>
      </c>
      <c r="K173" s="294" t="s">
        <v>2418</v>
      </c>
      <c r="L173" s="294" t="s">
        <v>2418</v>
      </c>
      <c r="M173" s="294">
        <v>16</v>
      </c>
      <c r="N173" s="294" t="s">
        <v>2881</v>
      </c>
      <c r="O173" s="294" t="s">
        <v>3209</v>
      </c>
      <c r="P173" s="294" t="s">
        <v>2759</v>
      </c>
      <c r="Q173" s="294">
        <v>10720</v>
      </c>
      <c r="R173" s="296"/>
    </row>
    <row r="174" spans="1:18" x14ac:dyDescent="0.35">
      <c r="A174" s="294" t="s">
        <v>3210</v>
      </c>
      <c r="B174" s="294" t="s">
        <v>3211</v>
      </c>
      <c r="C174" s="294" t="s">
        <v>1527</v>
      </c>
      <c r="D174" s="294" t="s">
        <v>3212</v>
      </c>
      <c r="E174" s="294">
        <v>3</v>
      </c>
      <c r="F174" s="294" t="s">
        <v>2437</v>
      </c>
      <c r="G174" s="294" t="s">
        <v>2438</v>
      </c>
      <c r="H174" s="295">
        <v>61</v>
      </c>
      <c r="I174" s="294" t="s">
        <v>1272</v>
      </c>
      <c r="J174" s="295" t="s">
        <v>3065</v>
      </c>
      <c r="K174" s="294" t="s">
        <v>2418</v>
      </c>
      <c r="L174" s="294" t="s">
        <v>2440</v>
      </c>
      <c r="M174" s="294">
        <v>6</v>
      </c>
      <c r="N174" s="294" t="s">
        <v>2441</v>
      </c>
      <c r="O174" s="294" t="s">
        <v>3213</v>
      </c>
      <c r="P174" s="294" t="s">
        <v>2443</v>
      </c>
      <c r="Q174" s="294">
        <v>11221</v>
      </c>
      <c r="R174" s="296"/>
    </row>
    <row r="175" spans="1:18" x14ac:dyDescent="0.35">
      <c r="A175" s="294" t="s">
        <v>3214</v>
      </c>
      <c r="B175" s="294" t="s">
        <v>3215</v>
      </c>
      <c r="C175" s="294" t="s">
        <v>1528</v>
      </c>
      <c r="D175" s="294" t="s">
        <v>3216</v>
      </c>
      <c r="E175" s="294">
        <v>3</v>
      </c>
      <c r="F175" s="294" t="s">
        <v>2437</v>
      </c>
      <c r="G175" s="294" t="s">
        <v>2438</v>
      </c>
      <c r="H175" s="295">
        <v>61</v>
      </c>
      <c r="I175" s="294" t="s">
        <v>1272</v>
      </c>
      <c r="J175" s="295" t="s">
        <v>2570</v>
      </c>
      <c r="K175" s="294" t="s">
        <v>2418</v>
      </c>
      <c r="L175" s="294" t="s">
        <v>2440</v>
      </c>
      <c r="M175" s="294">
        <v>5</v>
      </c>
      <c r="N175" s="294" t="s">
        <v>2441</v>
      </c>
      <c r="O175" s="294" t="s">
        <v>3217</v>
      </c>
      <c r="P175" s="294" t="s">
        <v>2469</v>
      </c>
      <c r="Q175" s="294">
        <v>11222</v>
      </c>
      <c r="R175" s="296"/>
    </row>
    <row r="176" spans="1:18" x14ac:dyDescent="0.35">
      <c r="A176" s="294" t="s">
        <v>3218</v>
      </c>
      <c r="B176" s="294" t="s">
        <v>3219</v>
      </c>
      <c r="C176" s="294" t="s">
        <v>1529</v>
      </c>
      <c r="D176" s="294" t="s">
        <v>3220</v>
      </c>
      <c r="E176" s="294">
        <v>3</v>
      </c>
      <c r="F176" s="294" t="s">
        <v>2437</v>
      </c>
      <c r="G176" s="294" t="s">
        <v>2438</v>
      </c>
      <c r="H176" s="295">
        <v>61</v>
      </c>
      <c r="I176" s="294" t="s">
        <v>1272</v>
      </c>
      <c r="J176" s="295" t="s">
        <v>3065</v>
      </c>
      <c r="K176" s="294" t="s">
        <v>2418</v>
      </c>
      <c r="L176" s="294" t="s">
        <v>2448</v>
      </c>
      <c r="M176" s="294">
        <v>9</v>
      </c>
      <c r="N176" s="294" t="s">
        <v>2688</v>
      </c>
      <c r="O176" s="294" t="s">
        <v>3221</v>
      </c>
      <c r="P176" s="294" t="s">
        <v>2511</v>
      </c>
      <c r="Q176" s="294">
        <v>11223</v>
      </c>
      <c r="R176" s="296"/>
    </row>
    <row r="177" spans="1:18" x14ac:dyDescent="0.35">
      <c r="A177" s="294" t="s">
        <v>3222</v>
      </c>
      <c r="B177" s="294" t="s">
        <v>3223</v>
      </c>
      <c r="C177" s="294" t="s">
        <v>1530</v>
      </c>
      <c r="D177" s="294" t="s">
        <v>3224</v>
      </c>
      <c r="E177" s="294">
        <v>3</v>
      </c>
      <c r="F177" s="294" t="s">
        <v>2437</v>
      </c>
      <c r="G177" s="294" t="s">
        <v>2438</v>
      </c>
      <c r="H177" s="295">
        <v>61</v>
      </c>
      <c r="I177" s="294" t="s">
        <v>1272</v>
      </c>
      <c r="J177" s="295" t="s">
        <v>2556</v>
      </c>
      <c r="K177" s="294" t="s">
        <v>2418</v>
      </c>
      <c r="L177" s="294" t="s">
        <v>2557</v>
      </c>
      <c r="M177" s="294">
        <v>2</v>
      </c>
      <c r="N177" s="294" t="s">
        <v>2597</v>
      </c>
      <c r="O177" s="294" t="s">
        <v>3225</v>
      </c>
      <c r="P177" s="294" t="s">
        <v>2560</v>
      </c>
      <c r="Q177" s="294">
        <v>11224</v>
      </c>
      <c r="R177" s="296"/>
    </row>
    <row r="178" spans="1:18" x14ac:dyDescent="0.35">
      <c r="A178" s="294" t="s">
        <v>3226</v>
      </c>
      <c r="B178" s="294" t="s">
        <v>3227</v>
      </c>
      <c r="C178" s="294" t="s">
        <v>1531</v>
      </c>
      <c r="D178" s="294" t="s">
        <v>3228</v>
      </c>
      <c r="E178" s="294">
        <v>3</v>
      </c>
      <c r="F178" s="294" t="s">
        <v>2437</v>
      </c>
      <c r="G178" s="294" t="s">
        <v>2438</v>
      </c>
      <c r="H178" s="295">
        <v>61</v>
      </c>
      <c r="I178" s="294" t="s">
        <v>1272</v>
      </c>
      <c r="J178" s="295" t="s">
        <v>2632</v>
      </c>
      <c r="K178" s="294" t="s">
        <v>2418</v>
      </c>
      <c r="L178" s="294" t="s">
        <v>2440</v>
      </c>
      <c r="M178" s="294">
        <v>6</v>
      </c>
      <c r="N178" s="294" t="s">
        <v>2456</v>
      </c>
      <c r="O178" s="294" t="s">
        <v>3229</v>
      </c>
      <c r="P178" s="294" t="s">
        <v>2443</v>
      </c>
      <c r="Q178" s="294">
        <v>11225</v>
      </c>
      <c r="R178" s="296"/>
    </row>
    <row r="179" spans="1:18" x14ac:dyDescent="0.35">
      <c r="A179" s="294" t="s">
        <v>3230</v>
      </c>
      <c r="B179" s="294" t="s">
        <v>3231</v>
      </c>
      <c r="C179" s="294" t="s">
        <v>1532</v>
      </c>
      <c r="D179" s="294" t="s">
        <v>3232</v>
      </c>
      <c r="E179" s="294">
        <v>3</v>
      </c>
      <c r="F179" s="294" t="s">
        <v>2437</v>
      </c>
      <c r="G179" s="294" t="s">
        <v>2438</v>
      </c>
      <c r="H179" s="295">
        <v>61</v>
      </c>
      <c r="I179" s="294" t="s">
        <v>1272</v>
      </c>
      <c r="J179" s="295" t="s">
        <v>2455</v>
      </c>
      <c r="K179" s="294" t="s">
        <v>2418</v>
      </c>
      <c r="L179" s="294" t="s">
        <v>2440</v>
      </c>
      <c r="M179" s="294">
        <v>6</v>
      </c>
      <c r="N179" s="294" t="s">
        <v>2441</v>
      </c>
      <c r="O179" s="294" t="s">
        <v>3233</v>
      </c>
      <c r="P179" s="294" t="s">
        <v>2443</v>
      </c>
      <c r="Q179" s="294">
        <v>11226</v>
      </c>
      <c r="R179" s="296"/>
    </row>
    <row r="180" spans="1:18" x14ac:dyDescent="0.35">
      <c r="A180" s="294" t="s">
        <v>3234</v>
      </c>
      <c r="B180" s="294" t="s">
        <v>3235</v>
      </c>
      <c r="C180" s="294" t="s">
        <v>1533</v>
      </c>
      <c r="D180" s="294" t="s">
        <v>3236</v>
      </c>
      <c r="E180" s="294">
        <v>3</v>
      </c>
      <c r="F180" s="294" t="s">
        <v>2437</v>
      </c>
      <c r="G180" s="294" t="s">
        <v>2438</v>
      </c>
      <c r="H180" s="295">
        <v>61</v>
      </c>
      <c r="I180" s="294" t="s">
        <v>1272</v>
      </c>
      <c r="J180" s="295" t="s">
        <v>2497</v>
      </c>
      <c r="K180" s="294" t="s">
        <v>2418</v>
      </c>
      <c r="L180" s="294" t="s">
        <v>2440</v>
      </c>
      <c r="M180" s="294">
        <v>5</v>
      </c>
      <c r="N180" s="294" t="s">
        <v>2467</v>
      </c>
      <c r="O180" s="294" t="s">
        <v>3237</v>
      </c>
      <c r="P180" s="294" t="s">
        <v>2469</v>
      </c>
      <c r="Q180" s="294">
        <v>11227</v>
      </c>
      <c r="R180" s="296"/>
    </row>
    <row r="181" spans="1:18" x14ac:dyDescent="0.35">
      <c r="A181" s="294" t="s">
        <v>3238</v>
      </c>
      <c r="B181" s="294" t="s">
        <v>3239</v>
      </c>
      <c r="C181" s="294" t="s">
        <v>1481</v>
      </c>
      <c r="D181" s="294" t="s">
        <v>1268</v>
      </c>
      <c r="E181" s="294">
        <v>3</v>
      </c>
      <c r="F181" s="294" t="s">
        <v>2426</v>
      </c>
      <c r="G181" s="294" t="s">
        <v>2427</v>
      </c>
      <c r="H181" s="295">
        <v>62</v>
      </c>
      <c r="I181" s="294" t="s">
        <v>1268</v>
      </c>
      <c r="J181" s="295" t="s">
        <v>3240</v>
      </c>
      <c r="K181" s="294" t="s">
        <v>2429</v>
      </c>
      <c r="L181" s="294" t="s">
        <v>2418</v>
      </c>
      <c r="M181" s="294">
        <v>17</v>
      </c>
      <c r="N181" s="294" t="s">
        <v>2564</v>
      </c>
      <c r="O181" s="294" t="s">
        <v>3241</v>
      </c>
      <c r="P181" s="294" t="s">
        <v>2566</v>
      </c>
      <c r="Q181" s="294">
        <v>10721</v>
      </c>
      <c r="R181" s="296"/>
    </row>
    <row r="182" spans="1:18" x14ac:dyDescent="0.35">
      <c r="A182" s="294" t="s">
        <v>3242</v>
      </c>
      <c r="B182" s="294" t="s">
        <v>3243</v>
      </c>
      <c r="C182" s="294" t="s">
        <v>1482</v>
      </c>
      <c r="D182" s="294" t="s">
        <v>3244</v>
      </c>
      <c r="E182" s="294">
        <v>3</v>
      </c>
      <c r="F182" s="294" t="s">
        <v>2437</v>
      </c>
      <c r="G182" s="294" t="s">
        <v>2438</v>
      </c>
      <c r="H182" s="295">
        <v>62</v>
      </c>
      <c r="I182" s="294" t="s">
        <v>1268</v>
      </c>
      <c r="J182" s="295" t="s">
        <v>2556</v>
      </c>
      <c r="K182" s="294" t="s">
        <v>2429</v>
      </c>
      <c r="L182" s="294" t="s">
        <v>2557</v>
      </c>
      <c r="M182" s="294">
        <v>2</v>
      </c>
      <c r="N182" s="294" t="s">
        <v>2753</v>
      </c>
      <c r="O182" s="294" t="s">
        <v>3245</v>
      </c>
      <c r="P182" s="294" t="s">
        <v>2560</v>
      </c>
      <c r="Q182" s="294">
        <v>11228</v>
      </c>
      <c r="R182" s="296"/>
    </row>
    <row r="183" spans="1:18" x14ac:dyDescent="0.35">
      <c r="A183" s="294" t="s">
        <v>3246</v>
      </c>
      <c r="B183" s="294" t="s">
        <v>3247</v>
      </c>
      <c r="C183" s="294" t="s">
        <v>1483</v>
      </c>
      <c r="D183" s="294" t="s">
        <v>3248</v>
      </c>
      <c r="E183" s="294">
        <v>3</v>
      </c>
      <c r="F183" s="294" t="s">
        <v>2437</v>
      </c>
      <c r="G183" s="294" t="s">
        <v>2438</v>
      </c>
      <c r="H183" s="295">
        <v>62</v>
      </c>
      <c r="I183" s="294" t="s">
        <v>1268</v>
      </c>
      <c r="J183" s="295" t="s">
        <v>3249</v>
      </c>
      <c r="K183" s="294" t="s">
        <v>2429</v>
      </c>
      <c r="L183" s="294" t="s">
        <v>2440</v>
      </c>
      <c r="M183" s="294">
        <v>6</v>
      </c>
      <c r="N183" s="294" t="s">
        <v>2441</v>
      </c>
      <c r="O183" s="294" t="s">
        <v>3250</v>
      </c>
      <c r="P183" s="294" t="s">
        <v>2443</v>
      </c>
      <c r="Q183" s="294">
        <v>11229</v>
      </c>
      <c r="R183" s="296"/>
    </row>
    <row r="184" spans="1:18" x14ac:dyDescent="0.35">
      <c r="A184" s="294" t="s">
        <v>3251</v>
      </c>
      <c r="B184" s="294" t="s">
        <v>3252</v>
      </c>
      <c r="C184" s="294" t="s">
        <v>1484</v>
      </c>
      <c r="D184" s="294" t="s">
        <v>3253</v>
      </c>
      <c r="E184" s="294">
        <v>3</v>
      </c>
      <c r="F184" s="294" t="s">
        <v>2437</v>
      </c>
      <c r="G184" s="294" t="s">
        <v>2438</v>
      </c>
      <c r="H184" s="295">
        <v>62</v>
      </c>
      <c r="I184" s="294" t="s">
        <v>1268</v>
      </c>
      <c r="J184" s="295" t="s">
        <v>2455</v>
      </c>
      <c r="K184" s="294" t="s">
        <v>2429</v>
      </c>
      <c r="L184" s="294" t="s">
        <v>2440</v>
      </c>
      <c r="M184" s="294">
        <v>6</v>
      </c>
      <c r="N184" s="294" t="s">
        <v>2456</v>
      </c>
      <c r="O184" s="294" t="s">
        <v>3254</v>
      </c>
      <c r="P184" s="294" t="s">
        <v>2443</v>
      </c>
      <c r="Q184" s="294">
        <v>11230</v>
      </c>
      <c r="R184" s="296"/>
    </row>
    <row r="185" spans="1:18" x14ac:dyDescent="0.35">
      <c r="A185" s="294" t="s">
        <v>3255</v>
      </c>
      <c r="B185" s="294" t="s">
        <v>3256</v>
      </c>
      <c r="C185" s="294" t="s">
        <v>1485</v>
      </c>
      <c r="D185" s="294" t="s">
        <v>3257</v>
      </c>
      <c r="E185" s="294">
        <v>3</v>
      </c>
      <c r="F185" s="294" t="s">
        <v>2437</v>
      </c>
      <c r="G185" s="294" t="s">
        <v>2438</v>
      </c>
      <c r="H185" s="295">
        <v>62</v>
      </c>
      <c r="I185" s="294" t="s">
        <v>1268</v>
      </c>
      <c r="J185" s="295" t="s">
        <v>3169</v>
      </c>
      <c r="K185" s="294" t="s">
        <v>2429</v>
      </c>
      <c r="L185" s="294" t="s">
        <v>2490</v>
      </c>
      <c r="M185" s="294">
        <v>12</v>
      </c>
      <c r="N185" s="294" t="s">
        <v>2503</v>
      </c>
      <c r="O185" s="294" t="s">
        <v>3258</v>
      </c>
      <c r="P185" s="294" t="s">
        <v>2505</v>
      </c>
      <c r="Q185" s="294">
        <v>11231</v>
      </c>
      <c r="R185" s="296"/>
    </row>
    <row r="186" spans="1:18" x14ac:dyDescent="0.35">
      <c r="A186" s="294" t="s">
        <v>3259</v>
      </c>
      <c r="B186" s="294" t="s">
        <v>3260</v>
      </c>
      <c r="C186" s="294" t="s">
        <v>1486</v>
      </c>
      <c r="D186" s="294" t="s">
        <v>3261</v>
      </c>
      <c r="E186" s="294">
        <v>3</v>
      </c>
      <c r="F186" s="294" t="s">
        <v>2437</v>
      </c>
      <c r="G186" s="294" t="s">
        <v>2438</v>
      </c>
      <c r="H186" s="295">
        <v>62</v>
      </c>
      <c r="I186" s="294" t="s">
        <v>1268</v>
      </c>
      <c r="J186" s="295" t="s">
        <v>3262</v>
      </c>
      <c r="K186" s="294" t="s">
        <v>2429</v>
      </c>
      <c r="L186" s="294" t="s">
        <v>2448</v>
      </c>
      <c r="M186" s="294">
        <v>9</v>
      </c>
      <c r="N186" s="294" t="s">
        <v>2449</v>
      </c>
      <c r="O186" s="294" t="s">
        <v>3263</v>
      </c>
      <c r="P186" s="294" t="s">
        <v>2511</v>
      </c>
      <c r="Q186" s="294">
        <v>11232</v>
      </c>
      <c r="R186" s="296"/>
    </row>
    <row r="187" spans="1:18" x14ac:dyDescent="0.35">
      <c r="A187" s="294" t="s">
        <v>3264</v>
      </c>
      <c r="B187" s="294" t="s">
        <v>3265</v>
      </c>
      <c r="C187" s="294" t="s">
        <v>1487</v>
      </c>
      <c r="D187" s="294" t="s">
        <v>3266</v>
      </c>
      <c r="E187" s="294">
        <v>3</v>
      </c>
      <c r="F187" s="294" t="s">
        <v>2437</v>
      </c>
      <c r="G187" s="294" t="s">
        <v>2438</v>
      </c>
      <c r="H187" s="295">
        <v>62</v>
      </c>
      <c r="I187" s="294" t="s">
        <v>1268</v>
      </c>
      <c r="J187" s="295" t="s">
        <v>2455</v>
      </c>
      <c r="K187" s="294" t="s">
        <v>2429</v>
      </c>
      <c r="L187" s="294" t="s">
        <v>2440</v>
      </c>
      <c r="M187" s="294">
        <v>6</v>
      </c>
      <c r="N187" s="294" t="s">
        <v>2456</v>
      </c>
      <c r="O187" s="294" t="s">
        <v>3267</v>
      </c>
      <c r="P187" s="294" t="s">
        <v>2443</v>
      </c>
      <c r="Q187" s="294">
        <v>11233</v>
      </c>
      <c r="R187" s="296"/>
    </row>
    <row r="188" spans="1:18" x14ac:dyDescent="0.35">
      <c r="A188" s="294" t="s">
        <v>3268</v>
      </c>
      <c r="B188" s="294" t="s">
        <v>3269</v>
      </c>
      <c r="C188" s="294" t="s">
        <v>1488</v>
      </c>
      <c r="D188" s="294" t="s">
        <v>3270</v>
      </c>
      <c r="E188" s="294">
        <v>3</v>
      </c>
      <c r="F188" s="294" t="s">
        <v>2437</v>
      </c>
      <c r="G188" s="294" t="s">
        <v>2438</v>
      </c>
      <c r="H188" s="295">
        <v>62</v>
      </c>
      <c r="I188" s="294" t="s">
        <v>1268</v>
      </c>
      <c r="J188" s="295" t="s">
        <v>2497</v>
      </c>
      <c r="K188" s="294" t="s">
        <v>2429</v>
      </c>
      <c r="L188" s="294" t="s">
        <v>2440</v>
      </c>
      <c r="M188" s="294">
        <v>5</v>
      </c>
      <c r="N188" s="294" t="s">
        <v>2441</v>
      </c>
      <c r="O188" s="294" t="s">
        <v>3271</v>
      </c>
      <c r="P188" s="294" t="s">
        <v>2469</v>
      </c>
      <c r="Q188" s="294">
        <v>11234</v>
      </c>
      <c r="R188" s="296"/>
    </row>
    <row r="189" spans="1:18" x14ac:dyDescent="0.35">
      <c r="A189" s="294" t="s">
        <v>3272</v>
      </c>
      <c r="B189" s="294" t="s">
        <v>3273</v>
      </c>
      <c r="C189" s="294" t="s">
        <v>1489</v>
      </c>
      <c r="D189" s="294" t="s">
        <v>3274</v>
      </c>
      <c r="E189" s="294">
        <v>3</v>
      </c>
      <c r="F189" s="294" t="s">
        <v>2437</v>
      </c>
      <c r="G189" s="294" t="s">
        <v>2438</v>
      </c>
      <c r="H189" s="295">
        <v>62</v>
      </c>
      <c r="I189" s="294" t="s">
        <v>1268</v>
      </c>
      <c r="J189" s="295" t="s">
        <v>2653</v>
      </c>
      <c r="K189" s="294" t="s">
        <v>2429</v>
      </c>
      <c r="L189" s="294" t="s">
        <v>2440</v>
      </c>
      <c r="M189" s="294">
        <v>5</v>
      </c>
      <c r="N189" s="294" t="s">
        <v>2467</v>
      </c>
      <c r="O189" s="294" t="s">
        <v>3275</v>
      </c>
      <c r="P189" s="294" t="s">
        <v>2469</v>
      </c>
      <c r="Q189" s="294">
        <v>11235</v>
      </c>
      <c r="R189" s="296"/>
    </row>
    <row r="190" spans="1:18" x14ac:dyDescent="0.35">
      <c r="A190" s="294" t="s">
        <v>3276</v>
      </c>
      <c r="B190" s="294" t="s">
        <v>3277</v>
      </c>
      <c r="C190" s="294" t="s">
        <v>1490</v>
      </c>
      <c r="D190" s="294" t="s">
        <v>3278</v>
      </c>
      <c r="E190" s="294">
        <v>3</v>
      </c>
      <c r="F190" s="294" t="s">
        <v>2437</v>
      </c>
      <c r="G190" s="294" t="s">
        <v>2438</v>
      </c>
      <c r="H190" s="295">
        <v>62</v>
      </c>
      <c r="I190" s="294" t="s">
        <v>1268</v>
      </c>
      <c r="J190" s="295" t="s">
        <v>2675</v>
      </c>
      <c r="K190" s="294" t="s">
        <v>2429</v>
      </c>
      <c r="L190" s="294" t="s">
        <v>2440</v>
      </c>
      <c r="M190" s="294">
        <v>5</v>
      </c>
      <c r="N190" s="294" t="s">
        <v>2441</v>
      </c>
      <c r="O190" s="294" t="s">
        <v>3279</v>
      </c>
      <c r="P190" s="294" t="s">
        <v>2469</v>
      </c>
      <c r="Q190" s="294">
        <v>11236</v>
      </c>
      <c r="R190" s="296"/>
    </row>
    <row r="191" spans="1:18" x14ac:dyDescent="0.35">
      <c r="A191" s="294" t="s">
        <v>3280</v>
      </c>
      <c r="B191" s="294" t="s">
        <v>3281</v>
      </c>
      <c r="C191" s="294" t="s">
        <v>1491</v>
      </c>
      <c r="D191" s="294" t="s">
        <v>3282</v>
      </c>
      <c r="E191" s="294">
        <v>3</v>
      </c>
      <c r="F191" s="294" t="s">
        <v>2437</v>
      </c>
      <c r="G191" s="294" t="s">
        <v>2438</v>
      </c>
      <c r="H191" s="295">
        <v>62</v>
      </c>
      <c r="I191" s="294" t="s">
        <v>1268</v>
      </c>
      <c r="J191" s="295" t="s">
        <v>2497</v>
      </c>
      <c r="K191" s="294" t="s">
        <v>2429</v>
      </c>
      <c r="L191" s="294" t="s">
        <v>2440</v>
      </c>
      <c r="M191" s="294">
        <v>5</v>
      </c>
      <c r="N191" s="294" t="s">
        <v>2467</v>
      </c>
      <c r="O191" s="294" t="s">
        <v>3283</v>
      </c>
      <c r="P191" s="294" t="s">
        <v>2469</v>
      </c>
      <c r="Q191" s="294">
        <v>14135</v>
      </c>
      <c r="R191" s="296"/>
    </row>
    <row r="192" spans="1:18" x14ac:dyDescent="0.35">
      <c r="A192" s="294" t="s">
        <v>3284</v>
      </c>
      <c r="B192" s="294" t="s">
        <v>3285</v>
      </c>
      <c r="C192" s="294" t="s">
        <v>2218</v>
      </c>
      <c r="D192" s="294" t="s">
        <v>1492</v>
      </c>
      <c r="E192" s="294">
        <v>3</v>
      </c>
      <c r="F192" s="294" t="s">
        <v>2437</v>
      </c>
      <c r="G192" s="294" t="s">
        <v>2438</v>
      </c>
      <c r="H192" s="295">
        <v>62</v>
      </c>
      <c r="I192" s="294" t="s">
        <v>1268</v>
      </c>
      <c r="J192" s="295" t="s">
        <v>2596</v>
      </c>
      <c r="K192" s="294" t="s">
        <v>2418</v>
      </c>
      <c r="L192" s="294" t="s">
        <v>2557</v>
      </c>
      <c r="M192" s="294">
        <v>3</v>
      </c>
      <c r="N192" s="294" t="s">
        <v>2753</v>
      </c>
      <c r="O192" s="294" t="s">
        <v>3286</v>
      </c>
      <c r="P192" s="294" t="s">
        <v>3145</v>
      </c>
      <c r="Q192" s="294">
        <v>28010</v>
      </c>
      <c r="R192" s="296"/>
    </row>
    <row r="193" spans="1:18" x14ac:dyDescent="0.35">
      <c r="A193" s="294" t="s">
        <v>3287</v>
      </c>
      <c r="B193" s="294" t="s">
        <v>3288</v>
      </c>
      <c r="C193" s="294" t="s">
        <v>1514</v>
      </c>
      <c r="D193" s="294" t="s">
        <v>1271</v>
      </c>
      <c r="E193" s="294">
        <v>3</v>
      </c>
      <c r="F193" s="294" t="s">
        <v>2426</v>
      </c>
      <c r="G193" s="294" t="s">
        <v>2427</v>
      </c>
      <c r="H193" s="295">
        <v>66</v>
      </c>
      <c r="I193" s="294" t="s">
        <v>1271</v>
      </c>
      <c r="J193" s="295" t="s">
        <v>3289</v>
      </c>
      <c r="K193" s="294" t="s">
        <v>2429</v>
      </c>
      <c r="L193" s="294" t="s">
        <v>2418</v>
      </c>
      <c r="M193" s="294">
        <v>17</v>
      </c>
      <c r="N193" s="294" t="s">
        <v>2564</v>
      </c>
      <c r="O193" s="294" t="s">
        <v>3290</v>
      </c>
      <c r="P193" s="294" t="s">
        <v>2566</v>
      </c>
      <c r="Q193" s="294">
        <v>10726</v>
      </c>
      <c r="R193" s="296"/>
    </row>
    <row r="194" spans="1:18" x14ac:dyDescent="0.35">
      <c r="A194" s="294" t="s">
        <v>3291</v>
      </c>
      <c r="B194" s="294" t="s">
        <v>3292</v>
      </c>
      <c r="C194" s="294" t="s">
        <v>1515</v>
      </c>
      <c r="D194" s="294" t="s">
        <v>3293</v>
      </c>
      <c r="E194" s="294">
        <v>3</v>
      </c>
      <c r="F194" s="294" t="s">
        <v>2437</v>
      </c>
      <c r="G194" s="294" t="s">
        <v>2438</v>
      </c>
      <c r="H194" s="295">
        <v>66</v>
      </c>
      <c r="I194" s="294" t="s">
        <v>1271</v>
      </c>
      <c r="J194" s="295" t="s">
        <v>2670</v>
      </c>
      <c r="K194" s="294" t="s">
        <v>2429</v>
      </c>
      <c r="L194" s="294" t="s">
        <v>2440</v>
      </c>
      <c r="M194" s="294">
        <v>5</v>
      </c>
      <c r="N194" s="294" t="s">
        <v>2467</v>
      </c>
      <c r="O194" s="294" t="s">
        <v>3294</v>
      </c>
      <c r="P194" s="294" t="s">
        <v>2469</v>
      </c>
      <c r="Q194" s="294">
        <v>11258</v>
      </c>
      <c r="R194" s="296"/>
    </row>
    <row r="195" spans="1:18" x14ac:dyDescent="0.35">
      <c r="A195" s="294" t="s">
        <v>3295</v>
      </c>
      <c r="B195" s="294" t="s">
        <v>3296</v>
      </c>
      <c r="C195" s="294" t="s">
        <v>1516</v>
      </c>
      <c r="D195" s="294" t="s">
        <v>3297</v>
      </c>
      <c r="E195" s="294">
        <v>3</v>
      </c>
      <c r="F195" s="294" t="s">
        <v>2437</v>
      </c>
      <c r="G195" s="294" t="s">
        <v>2438</v>
      </c>
      <c r="H195" s="295">
        <v>66</v>
      </c>
      <c r="I195" s="294" t="s">
        <v>1271</v>
      </c>
      <c r="J195" s="295" t="s">
        <v>2466</v>
      </c>
      <c r="K195" s="294" t="s">
        <v>2429</v>
      </c>
      <c r="L195" s="294" t="s">
        <v>2440</v>
      </c>
      <c r="M195" s="294">
        <v>6</v>
      </c>
      <c r="N195" s="294" t="s">
        <v>2441</v>
      </c>
      <c r="O195" s="294" t="s">
        <v>3298</v>
      </c>
      <c r="P195" s="294" t="s">
        <v>2443</v>
      </c>
      <c r="Q195" s="294">
        <v>11259</v>
      </c>
      <c r="R195" s="296"/>
    </row>
    <row r="196" spans="1:18" x14ac:dyDescent="0.35">
      <c r="A196" s="294" t="s">
        <v>3299</v>
      </c>
      <c r="B196" s="294" t="s">
        <v>3300</v>
      </c>
      <c r="C196" s="294" t="s">
        <v>1517</v>
      </c>
      <c r="D196" s="294" t="s">
        <v>3301</v>
      </c>
      <c r="E196" s="294">
        <v>3</v>
      </c>
      <c r="F196" s="294" t="s">
        <v>2437</v>
      </c>
      <c r="G196" s="294" t="s">
        <v>2438</v>
      </c>
      <c r="H196" s="295">
        <v>66</v>
      </c>
      <c r="I196" s="294" t="s">
        <v>1271</v>
      </c>
      <c r="J196" s="295" t="s">
        <v>2515</v>
      </c>
      <c r="K196" s="294" t="s">
        <v>2429</v>
      </c>
      <c r="L196" s="294" t="s">
        <v>2490</v>
      </c>
      <c r="M196" s="294">
        <v>12</v>
      </c>
      <c r="N196" s="294" t="s">
        <v>2503</v>
      </c>
      <c r="O196" s="294" t="s">
        <v>3302</v>
      </c>
      <c r="P196" s="294" t="s">
        <v>2505</v>
      </c>
      <c r="Q196" s="294">
        <v>11260</v>
      </c>
      <c r="R196" s="296"/>
    </row>
    <row r="197" spans="1:18" x14ac:dyDescent="0.35">
      <c r="A197" s="294" t="s">
        <v>3303</v>
      </c>
      <c r="B197" s="294" t="s">
        <v>3304</v>
      </c>
      <c r="C197" s="294" t="s">
        <v>1518</v>
      </c>
      <c r="D197" s="294" t="s">
        <v>3305</v>
      </c>
      <c r="E197" s="294">
        <v>3</v>
      </c>
      <c r="F197" s="294" t="s">
        <v>2437</v>
      </c>
      <c r="G197" s="294" t="s">
        <v>2438</v>
      </c>
      <c r="H197" s="295">
        <v>66</v>
      </c>
      <c r="I197" s="294" t="s">
        <v>1271</v>
      </c>
      <c r="J197" s="295" t="s">
        <v>2538</v>
      </c>
      <c r="K197" s="294" t="s">
        <v>2429</v>
      </c>
      <c r="L197" s="294" t="s">
        <v>2440</v>
      </c>
      <c r="M197" s="294">
        <v>6</v>
      </c>
      <c r="N197" s="294" t="s">
        <v>2456</v>
      </c>
      <c r="O197" s="294" t="s">
        <v>3306</v>
      </c>
      <c r="P197" s="294" t="s">
        <v>2443</v>
      </c>
      <c r="Q197" s="294">
        <v>11261</v>
      </c>
      <c r="R197" s="296"/>
    </row>
    <row r="198" spans="1:18" x14ac:dyDescent="0.35">
      <c r="A198" s="294" t="s">
        <v>3307</v>
      </c>
      <c r="B198" s="294" t="s">
        <v>3308</v>
      </c>
      <c r="C198" s="294" t="s">
        <v>1519</v>
      </c>
      <c r="D198" s="294" t="s">
        <v>3309</v>
      </c>
      <c r="E198" s="294">
        <v>3</v>
      </c>
      <c r="F198" s="294" t="s">
        <v>2437</v>
      </c>
      <c r="G198" s="294" t="s">
        <v>2438</v>
      </c>
      <c r="H198" s="295">
        <v>66</v>
      </c>
      <c r="I198" s="294" t="s">
        <v>1271</v>
      </c>
      <c r="J198" s="295" t="s">
        <v>2670</v>
      </c>
      <c r="K198" s="294" t="s">
        <v>2429</v>
      </c>
      <c r="L198" s="294" t="s">
        <v>2440</v>
      </c>
      <c r="M198" s="294">
        <v>6</v>
      </c>
      <c r="N198" s="294" t="s">
        <v>2441</v>
      </c>
      <c r="O198" s="294" t="s">
        <v>3310</v>
      </c>
      <c r="P198" s="294" t="s">
        <v>2443</v>
      </c>
      <c r="Q198" s="294">
        <v>11262</v>
      </c>
      <c r="R198" s="296"/>
    </row>
    <row r="199" spans="1:18" x14ac:dyDescent="0.35">
      <c r="A199" s="294" t="s">
        <v>3311</v>
      </c>
      <c r="B199" s="294" t="s">
        <v>3312</v>
      </c>
      <c r="C199" s="294" t="s">
        <v>1520</v>
      </c>
      <c r="D199" s="294" t="s">
        <v>3313</v>
      </c>
      <c r="E199" s="294">
        <v>3</v>
      </c>
      <c r="F199" s="294" t="s">
        <v>2437</v>
      </c>
      <c r="G199" s="294" t="s">
        <v>2438</v>
      </c>
      <c r="H199" s="295">
        <v>66</v>
      </c>
      <c r="I199" s="294" t="s">
        <v>1271</v>
      </c>
      <c r="J199" s="295" t="s">
        <v>3314</v>
      </c>
      <c r="K199" s="294" t="s">
        <v>2429</v>
      </c>
      <c r="L199" s="294" t="s">
        <v>2440</v>
      </c>
      <c r="M199" s="294">
        <v>6</v>
      </c>
      <c r="N199" s="294" t="s">
        <v>2441</v>
      </c>
      <c r="O199" s="294" t="s">
        <v>3315</v>
      </c>
      <c r="P199" s="294" t="s">
        <v>2443</v>
      </c>
      <c r="Q199" s="294">
        <v>11263</v>
      </c>
      <c r="R199" s="296"/>
    </row>
    <row r="200" spans="1:18" x14ac:dyDescent="0.35">
      <c r="A200" s="294" t="s">
        <v>3316</v>
      </c>
      <c r="B200" s="294" t="s">
        <v>3317</v>
      </c>
      <c r="C200" s="294" t="s">
        <v>1521</v>
      </c>
      <c r="D200" s="294" t="s">
        <v>3318</v>
      </c>
      <c r="E200" s="294">
        <v>3</v>
      </c>
      <c r="F200" s="294" t="s">
        <v>2437</v>
      </c>
      <c r="G200" s="294" t="s">
        <v>2438</v>
      </c>
      <c r="H200" s="295">
        <v>66</v>
      </c>
      <c r="I200" s="294" t="s">
        <v>1271</v>
      </c>
      <c r="J200" s="295" t="s">
        <v>3319</v>
      </c>
      <c r="K200" s="294" t="s">
        <v>2429</v>
      </c>
      <c r="L200" s="294" t="s">
        <v>2490</v>
      </c>
      <c r="M200" s="294">
        <v>13</v>
      </c>
      <c r="N200" s="294" t="s">
        <v>2491</v>
      </c>
      <c r="O200" s="294" t="s">
        <v>3320</v>
      </c>
      <c r="P200" s="294" t="s">
        <v>2493</v>
      </c>
      <c r="Q200" s="294">
        <v>11456</v>
      </c>
      <c r="R200" s="296"/>
    </row>
    <row r="201" spans="1:18" x14ac:dyDescent="0.35">
      <c r="A201" s="294" t="s">
        <v>3321</v>
      </c>
      <c r="B201" s="294" t="s">
        <v>3322</v>
      </c>
      <c r="C201" s="294" t="s">
        <v>1522</v>
      </c>
      <c r="D201" s="294" t="s">
        <v>3323</v>
      </c>
      <c r="E201" s="294">
        <v>3</v>
      </c>
      <c r="F201" s="294" t="s">
        <v>2437</v>
      </c>
      <c r="G201" s="294" t="s">
        <v>2438</v>
      </c>
      <c r="H201" s="295">
        <v>66</v>
      </c>
      <c r="I201" s="294" t="s">
        <v>1271</v>
      </c>
      <c r="J201" s="295" t="s">
        <v>2653</v>
      </c>
      <c r="K201" s="294" t="s">
        <v>2429</v>
      </c>
      <c r="L201" s="294" t="s">
        <v>2440</v>
      </c>
      <c r="M201" s="294">
        <v>5</v>
      </c>
      <c r="N201" s="294" t="s">
        <v>2441</v>
      </c>
      <c r="O201" s="294" t="s">
        <v>3324</v>
      </c>
      <c r="P201" s="294" t="s">
        <v>2469</v>
      </c>
      <c r="Q201" s="294">
        <v>11631</v>
      </c>
      <c r="R201" s="296"/>
    </row>
    <row r="202" spans="1:18" x14ac:dyDescent="0.35">
      <c r="A202" s="294" t="s">
        <v>3325</v>
      </c>
      <c r="B202" s="294" t="s">
        <v>3326</v>
      </c>
      <c r="C202" s="294" t="s">
        <v>1523</v>
      </c>
      <c r="D202" s="294" t="s">
        <v>3327</v>
      </c>
      <c r="E202" s="294">
        <v>3</v>
      </c>
      <c r="F202" s="294" t="s">
        <v>2437</v>
      </c>
      <c r="G202" s="294" t="s">
        <v>2438</v>
      </c>
      <c r="H202" s="295">
        <v>66</v>
      </c>
      <c r="I202" s="294" t="s">
        <v>1271</v>
      </c>
      <c r="J202" s="295" t="s">
        <v>2596</v>
      </c>
      <c r="K202" s="294" t="s">
        <v>2418</v>
      </c>
      <c r="L202" s="294" t="s">
        <v>2557</v>
      </c>
      <c r="M202" s="294">
        <v>3</v>
      </c>
      <c r="N202" s="294" t="s">
        <v>2597</v>
      </c>
      <c r="O202" s="294" t="s">
        <v>3328</v>
      </c>
      <c r="P202" s="294" t="s">
        <v>3145</v>
      </c>
      <c r="Q202" s="294">
        <v>27978</v>
      </c>
      <c r="R202" s="296"/>
    </row>
    <row r="203" spans="1:18" x14ac:dyDescent="0.35">
      <c r="A203" s="294" t="s">
        <v>3329</v>
      </c>
      <c r="B203" s="294" t="s">
        <v>3330</v>
      </c>
      <c r="C203" s="294" t="s">
        <v>1524</v>
      </c>
      <c r="D203" s="294" t="s">
        <v>3331</v>
      </c>
      <c r="E203" s="294">
        <v>3</v>
      </c>
      <c r="F203" s="294" t="s">
        <v>2437</v>
      </c>
      <c r="G203" s="294" t="s">
        <v>2438</v>
      </c>
      <c r="H203" s="295">
        <v>66</v>
      </c>
      <c r="I203" s="294" t="s">
        <v>1271</v>
      </c>
      <c r="J203" s="295" t="s">
        <v>2596</v>
      </c>
      <c r="K203" s="294" t="s">
        <v>2429</v>
      </c>
      <c r="L203" s="294" t="s">
        <v>2557</v>
      </c>
      <c r="M203" s="294">
        <v>2</v>
      </c>
      <c r="N203" s="294" t="s">
        <v>2753</v>
      </c>
      <c r="O203" s="294" t="s">
        <v>3332</v>
      </c>
      <c r="P203" s="294" t="s">
        <v>2560</v>
      </c>
      <c r="Q203" s="294">
        <v>27979</v>
      </c>
      <c r="R203" s="296"/>
    </row>
    <row r="204" spans="1:18" x14ac:dyDescent="0.35">
      <c r="A204" s="294" t="s">
        <v>3333</v>
      </c>
      <c r="B204" s="294" t="s">
        <v>3334</v>
      </c>
      <c r="C204" s="294" t="s">
        <v>1525</v>
      </c>
      <c r="D204" s="294" t="s">
        <v>3335</v>
      </c>
      <c r="E204" s="294">
        <v>3</v>
      </c>
      <c r="F204" s="294" t="s">
        <v>2437</v>
      </c>
      <c r="G204" s="294" t="s">
        <v>2438</v>
      </c>
      <c r="H204" s="295">
        <v>66</v>
      </c>
      <c r="I204" s="294" t="s">
        <v>1271</v>
      </c>
      <c r="J204" s="295" t="s">
        <v>2596</v>
      </c>
      <c r="K204" s="294" t="s">
        <v>2418</v>
      </c>
      <c r="L204" s="294" t="s">
        <v>2557</v>
      </c>
      <c r="M204" s="294">
        <v>2</v>
      </c>
      <c r="N204" s="294" t="s">
        <v>2597</v>
      </c>
      <c r="O204" s="294" t="s">
        <v>3336</v>
      </c>
      <c r="P204" s="294" t="s">
        <v>2560</v>
      </c>
      <c r="Q204" s="294">
        <v>27980</v>
      </c>
      <c r="R204" s="296"/>
    </row>
    <row r="205" spans="1:18" x14ac:dyDescent="0.35">
      <c r="A205" s="294" t="s">
        <v>3337</v>
      </c>
      <c r="B205" s="294" t="s">
        <v>3338</v>
      </c>
      <c r="C205" s="294" t="s">
        <v>1538</v>
      </c>
      <c r="D205" s="294" t="s">
        <v>3339</v>
      </c>
      <c r="E205" s="294">
        <v>4</v>
      </c>
      <c r="F205" s="294" t="s">
        <v>2426</v>
      </c>
      <c r="G205" s="294" t="s">
        <v>2427</v>
      </c>
      <c r="H205" s="295">
        <v>12</v>
      </c>
      <c r="I205" s="294" t="s">
        <v>1274</v>
      </c>
      <c r="J205" s="295" t="s">
        <v>3340</v>
      </c>
      <c r="K205" s="294" t="s">
        <v>2418</v>
      </c>
      <c r="L205" s="294" t="s">
        <v>2419</v>
      </c>
      <c r="M205" s="294">
        <v>18</v>
      </c>
      <c r="N205" s="294" t="s">
        <v>2420</v>
      </c>
      <c r="O205" s="294" t="s">
        <v>3341</v>
      </c>
      <c r="P205" s="294" t="s">
        <v>2422</v>
      </c>
      <c r="Q205" s="294">
        <v>10686</v>
      </c>
      <c r="R205" s="296"/>
    </row>
    <row r="206" spans="1:18" x14ac:dyDescent="0.35">
      <c r="A206" s="294" t="s">
        <v>3342</v>
      </c>
      <c r="B206" s="294" t="s">
        <v>3343</v>
      </c>
      <c r="C206" s="294" t="s">
        <v>1539</v>
      </c>
      <c r="D206" s="294" t="s">
        <v>3344</v>
      </c>
      <c r="E206" s="294">
        <v>4</v>
      </c>
      <c r="F206" s="294" t="s">
        <v>2437</v>
      </c>
      <c r="G206" s="294" t="s">
        <v>2438</v>
      </c>
      <c r="H206" s="295">
        <v>12</v>
      </c>
      <c r="I206" s="294" t="s">
        <v>1274</v>
      </c>
      <c r="J206" s="295" t="s">
        <v>2497</v>
      </c>
      <c r="K206" s="294" t="s">
        <v>2418</v>
      </c>
      <c r="L206" s="294" t="s">
        <v>2448</v>
      </c>
      <c r="M206" s="294">
        <v>10</v>
      </c>
      <c r="N206" s="294" t="s">
        <v>2809</v>
      </c>
      <c r="O206" s="294" t="s">
        <v>3345</v>
      </c>
      <c r="P206" s="294" t="s">
        <v>2451</v>
      </c>
      <c r="Q206" s="294">
        <v>10756</v>
      </c>
      <c r="R206" s="296"/>
    </row>
    <row r="207" spans="1:18" x14ac:dyDescent="0.35">
      <c r="A207" s="294" t="s">
        <v>3346</v>
      </c>
      <c r="B207" s="294" t="s">
        <v>3347</v>
      </c>
      <c r="C207" s="294" t="s">
        <v>1540</v>
      </c>
      <c r="D207" s="294" t="s">
        <v>3348</v>
      </c>
      <c r="E207" s="294">
        <v>4</v>
      </c>
      <c r="F207" s="294" t="s">
        <v>2437</v>
      </c>
      <c r="G207" s="294" t="s">
        <v>2438</v>
      </c>
      <c r="H207" s="295">
        <v>12</v>
      </c>
      <c r="I207" s="294" t="s">
        <v>1274</v>
      </c>
      <c r="J207" s="295" t="s">
        <v>2484</v>
      </c>
      <c r="K207" s="294" t="s">
        <v>2418</v>
      </c>
      <c r="L207" s="294" t="s">
        <v>2490</v>
      </c>
      <c r="M207" s="294">
        <v>12</v>
      </c>
      <c r="N207" s="294" t="s">
        <v>2503</v>
      </c>
      <c r="O207" s="294" t="s">
        <v>3349</v>
      </c>
      <c r="P207" s="294" t="s">
        <v>2505</v>
      </c>
      <c r="Q207" s="294">
        <v>10757</v>
      </c>
      <c r="R207" s="296"/>
    </row>
    <row r="208" spans="1:18" x14ac:dyDescent="0.35">
      <c r="A208" s="294" t="s">
        <v>3350</v>
      </c>
      <c r="B208" s="294" t="s">
        <v>3351</v>
      </c>
      <c r="C208" s="294" t="s">
        <v>1541</v>
      </c>
      <c r="D208" s="294" t="s">
        <v>3352</v>
      </c>
      <c r="E208" s="294">
        <v>4</v>
      </c>
      <c r="F208" s="294" t="s">
        <v>2437</v>
      </c>
      <c r="G208" s="294" t="s">
        <v>2438</v>
      </c>
      <c r="H208" s="295">
        <v>12</v>
      </c>
      <c r="I208" s="294" t="s">
        <v>1274</v>
      </c>
      <c r="J208" s="295" t="s">
        <v>2528</v>
      </c>
      <c r="K208" s="294" t="s">
        <v>2418</v>
      </c>
      <c r="L208" s="294" t="s">
        <v>2490</v>
      </c>
      <c r="M208" s="294">
        <v>12</v>
      </c>
      <c r="N208" s="294" t="s">
        <v>2503</v>
      </c>
      <c r="O208" s="294" t="s">
        <v>3353</v>
      </c>
      <c r="P208" s="294" t="s">
        <v>2505</v>
      </c>
      <c r="Q208" s="294">
        <v>10758</v>
      </c>
      <c r="R208" s="296"/>
    </row>
    <row r="209" spans="1:18" x14ac:dyDescent="0.35">
      <c r="A209" s="294" t="s">
        <v>3354</v>
      </c>
      <c r="B209" s="294" t="s">
        <v>3355</v>
      </c>
      <c r="C209" s="294" t="s">
        <v>1542</v>
      </c>
      <c r="D209" s="294" t="s">
        <v>3356</v>
      </c>
      <c r="E209" s="294">
        <v>4</v>
      </c>
      <c r="F209" s="294" t="s">
        <v>2437</v>
      </c>
      <c r="G209" s="294" t="s">
        <v>2438</v>
      </c>
      <c r="H209" s="295">
        <v>12</v>
      </c>
      <c r="I209" s="294" t="s">
        <v>1274</v>
      </c>
      <c r="J209" s="295" t="s">
        <v>2632</v>
      </c>
      <c r="K209" s="294" t="s">
        <v>2418</v>
      </c>
      <c r="L209" s="294" t="s">
        <v>2440</v>
      </c>
      <c r="M209" s="294">
        <v>6</v>
      </c>
      <c r="N209" s="294" t="s">
        <v>2456</v>
      </c>
      <c r="O209" s="294" t="s">
        <v>3357</v>
      </c>
      <c r="P209" s="294" t="s">
        <v>2443</v>
      </c>
      <c r="Q209" s="294">
        <v>10759</v>
      </c>
      <c r="R209" s="296"/>
    </row>
    <row r="210" spans="1:18" x14ac:dyDescent="0.35">
      <c r="A210" s="294" t="s">
        <v>3358</v>
      </c>
      <c r="B210" s="294" t="s">
        <v>3359</v>
      </c>
      <c r="C210" s="294" t="s">
        <v>1543</v>
      </c>
      <c r="D210" s="294" t="s">
        <v>3360</v>
      </c>
      <c r="E210" s="294">
        <v>4</v>
      </c>
      <c r="F210" s="294" t="s">
        <v>2437</v>
      </c>
      <c r="G210" s="294" t="s">
        <v>2438</v>
      </c>
      <c r="H210" s="295">
        <v>12</v>
      </c>
      <c r="I210" s="294" t="s">
        <v>1274</v>
      </c>
      <c r="J210" s="295" t="s">
        <v>2675</v>
      </c>
      <c r="K210" s="294" t="s">
        <v>2418</v>
      </c>
      <c r="L210" s="294" t="s">
        <v>2448</v>
      </c>
      <c r="M210" s="294">
        <v>10</v>
      </c>
      <c r="N210" s="294" t="s">
        <v>2809</v>
      </c>
      <c r="O210" s="294" t="s">
        <v>3361</v>
      </c>
      <c r="P210" s="294" t="s">
        <v>2451</v>
      </c>
      <c r="Q210" s="294">
        <v>10760</v>
      </c>
      <c r="R210" s="296"/>
    </row>
    <row r="211" spans="1:18" x14ac:dyDescent="0.35">
      <c r="A211" s="294" t="s">
        <v>3362</v>
      </c>
      <c r="B211" s="294" t="s">
        <v>3363</v>
      </c>
      <c r="C211" s="294" t="s">
        <v>2222</v>
      </c>
      <c r="D211" s="294" t="s">
        <v>3364</v>
      </c>
      <c r="E211" s="294">
        <v>4</v>
      </c>
      <c r="F211" s="294" t="s">
        <v>2437</v>
      </c>
      <c r="G211" s="294" t="s">
        <v>2438</v>
      </c>
      <c r="H211" s="295">
        <v>12</v>
      </c>
      <c r="I211" s="294" t="s">
        <v>1274</v>
      </c>
      <c r="J211" s="295" t="s">
        <v>2596</v>
      </c>
      <c r="K211" s="294" t="s">
        <v>2418</v>
      </c>
      <c r="L211" s="294" t="s">
        <v>2557</v>
      </c>
      <c r="M211" s="294">
        <v>2</v>
      </c>
      <c r="N211" s="294" t="s">
        <v>2753</v>
      </c>
      <c r="O211" s="294" t="s">
        <v>3365</v>
      </c>
      <c r="P211" s="294" t="s">
        <v>2560</v>
      </c>
      <c r="Q211" s="294">
        <v>28875</v>
      </c>
      <c r="R211" s="296"/>
    </row>
    <row r="212" spans="1:18" x14ac:dyDescent="0.35">
      <c r="A212" s="294" t="s">
        <v>3366</v>
      </c>
      <c r="B212" s="294" t="s">
        <v>3367</v>
      </c>
      <c r="C212" s="294" t="s">
        <v>1544</v>
      </c>
      <c r="D212" s="294" t="s">
        <v>1275</v>
      </c>
      <c r="E212" s="294">
        <v>4</v>
      </c>
      <c r="F212" s="294" t="s">
        <v>2426</v>
      </c>
      <c r="G212" s="294" t="s">
        <v>2427</v>
      </c>
      <c r="H212" s="295">
        <v>13</v>
      </c>
      <c r="I212" s="294" t="s">
        <v>1275</v>
      </c>
      <c r="J212" s="295" t="s">
        <v>3368</v>
      </c>
      <c r="K212" s="294" t="s">
        <v>2429</v>
      </c>
      <c r="L212" s="294" t="s">
        <v>2418</v>
      </c>
      <c r="M212" s="294">
        <v>16</v>
      </c>
      <c r="N212" s="294" t="s">
        <v>2881</v>
      </c>
      <c r="O212" s="294" t="s">
        <v>3369</v>
      </c>
      <c r="P212" s="294" t="s">
        <v>2759</v>
      </c>
      <c r="Q212" s="294">
        <v>10687</v>
      </c>
      <c r="R212" s="296"/>
    </row>
    <row r="213" spans="1:18" x14ac:dyDescent="0.35">
      <c r="A213" s="294" t="s">
        <v>3370</v>
      </c>
      <c r="B213" s="294" t="s">
        <v>3371</v>
      </c>
      <c r="C213" s="294" t="s">
        <v>1545</v>
      </c>
      <c r="D213" s="294" t="s">
        <v>3372</v>
      </c>
      <c r="E213" s="294">
        <v>4</v>
      </c>
      <c r="F213" s="294" t="s">
        <v>2437</v>
      </c>
      <c r="G213" s="294" t="s">
        <v>2438</v>
      </c>
      <c r="H213" s="295">
        <v>13</v>
      </c>
      <c r="I213" s="294" t="s">
        <v>1275</v>
      </c>
      <c r="J213" s="295" t="s">
        <v>2653</v>
      </c>
      <c r="K213" s="294" t="s">
        <v>2429</v>
      </c>
      <c r="L213" s="294" t="s">
        <v>2440</v>
      </c>
      <c r="M213" s="294">
        <v>7</v>
      </c>
      <c r="N213" s="294" t="s">
        <v>3011</v>
      </c>
      <c r="O213" s="294" t="s">
        <v>3373</v>
      </c>
      <c r="P213" s="294" t="s">
        <v>2833</v>
      </c>
      <c r="Q213" s="294">
        <v>10761</v>
      </c>
      <c r="R213" s="296"/>
    </row>
    <row r="214" spans="1:18" x14ac:dyDescent="0.35">
      <c r="A214" s="294" t="s">
        <v>3374</v>
      </c>
      <c r="B214" s="294" t="s">
        <v>3375</v>
      </c>
      <c r="C214" s="294" t="s">
        <v>1546</v>
      </c>
      <c r="D214" s="294" t="s">
        <v>3376</v>
      </c>
      <c r="E214" s="294">
        <v>4</v>
      </c>
      <c r="F214" s="294" t="s">
        <v>2437</v>
      </c>
      <c r="G214" s="294" t="s">
        <v>2438</v>
      </c>
      <c r="H214" s="295">
        <v>13</v>
      </c>
      <c r="I214" s="294" t="s">
        <v>1275</v>
      </c>
      <c r="J214" s="295" t="s">
        <v>2803</v>
      </c>
      <c r="K214" s="294" t="s">
        <v>2429</v>
      </c>
      <c r="L214" s="294" t="s">
        <v>2490</v>
      </c>
      <c r="M214" s="294">
        <v>12</v>
      </c>
      <c r="N214" s="294" t="s">
        <v>2503</v>
      </c>
      <c r="O214" s="294" t="s">
        <v>3377</v>
      </c>
      <c r="P214" s="294" t="s">
        <v>2505</v>
      </c>
      <c r="Q214" s="294">
        <v>10762</v>
      </c>
      <c r="R214" s="296"/>
    </row>
    <row r="215" spans="1:18" x14ac:dyDescent="0.35">
      <c r="A215" s="294" t="s">
        <v>3378</v>
      </c>
      <c r="B215" s="294" t="s">
        <v>3379</v>
      </c>
      <c r="C215" s="294" t="s">
        <v>1547</v>
      </c>
      <c r="D215" s="294" t="s">
        <v>3380</v>
      </c>
      <c r="E215" s="294">
        <v>4</v>
      </c>
      <c r="F215" s="294" t="s">
        <v>2437</v>
      </c>
      <c r="G215" s="294" t="s">
        <v>2438</v>
      </c>
      <c r="H215" s="295">
        <v>13</v>
      </c>
      <c r="I215" s="294" t="s">
        <v>1275</v>
      </c>
      <c r="J215" s="295" t="s">
        <v>2497</v>
      </c>
      <c r="K215" s="294" t="s">
        <v>2429</v>
      </c>
      <c r="L215" s="294" t="s">
        <v>2440</v>
      </c>
      <c r="M215" s="294">
        <v>5</v>
      </c>
      <c r="N215" s="294" t="s">
        <v>3011</v>
      </c>
      <c r="O215" s="294" t="s">
        <v>3381</v>
      </c>
      <c r="P215" s="294" t="s">
        <v>2469</v>
      </c>
      <c r="Q215" s="294">
        <v>10763</v>
      </c>
      <c r="R215" s="296"/>
    </row>
    <row r="216" spans="1:18" x14ac:dyDescent="0.35">
      <c r="A216" s="294" t="s">
        <v>3382</v>
      </c>
      <c r="B216" s="294" t="s">
        <v>3383</v>
      </c>
      <c r="C216" s="294" t="s">
        <v>1548</v>
      </c>
      <c r="D216" s="294" t="s">
        <v>3384</v>
      </c>
      <c r="E216" s="294">
        <v>4</v>
      </c>
      <c r="F216" s="294" t="s">
        <v>2437</v>
      </c>
      <c r="G216" s="294" t="s">
        <v>2438</v>
      </c>
      <c r="H216" s="295">
        <v>13</v>
      </c>
      <c r="I216" s="294" t="s">
        <v>1275</v>
      </c>
      <c r="J216" s="295" t="s">
        <v>2533</v>
      </c>
      <c r="K216" s="294" t="s">
        <v>2429</v>
      </c>
      <c r="L216" s="294" t="s">
        <v>2440</v>
      </c>
      <c r="M216" s="294">
        <v>6</v>
      </c>
      <c r="N216" s="294" t="s">
        <v>2441</v>
      </c>
      <c r="O216" s="294" t="s">
        <v>3385</v>
      </c>
      <c r="P216" s="294" t="s">
        <v>2443</v>
      </c>
      <c r="Q216" s="294">
        <v>10764</v>
      </c>
      <c r="R216" s="296"/>
    </row>
    <row r="217" spans="1:18" x14ac:dyDescent="0.35">
      <c r="A217" s="294" t="s">
        <v>3386</v>
      </c>
      <c r="B217" s="294" t="s">
        <v>3387</v>
      </c>
      <c r="C217" s="294" t="s">
        <v>1549</v>
      </c>
      <c r="D217" s="294" t="s">
        <v>3388</v>
      </c>
      <c r="E217" s="294">
        <v>4</v>
      </c>
      <c r="F217" s="294" t="s">
        <v>2437</v>
      </c>
      <c r="G217" s="294" t="s">
        <v>2438</v>
      </c>
      <c r="H217" s="295">
        <v>13</v>
      </c>
      <c r="I217" s="294" t="s">
        <v>1275</v>
      </c>
      <c r="J217" s="295" t="s">
        <v>2570</v>
      </c>
      <c r="K217" s="294" t="s">
        <v>2429</v>
      </c>
      <c r="L217" s="294" t="s">
        <v>2440</v>
      </c>
      <c r="M217" s="294">
        <v>5</v>
      </c>
      <c r="N217" s="294" t="s">
        <v>2456</v>
      </c>
      <c r="O217" s="294" t="s">
        <v>3389</v>
      </c>
      <c r="P217" s="294" t="s">
        <v>2469</v>
      </c>
      <c r="Q217" s="294">
        <v>10765</v>
      </c>
      <c r="R217" s="296"/>
    </row>
    <row r="218" spans="1:18" x14ac:dyDescent="0.35">
      <c r="A218" s="294" t="s">
        <v>3390</v>
      </c>
      <c r="B218" s="294" t="s">
        <v>3391</v>
      </c>
      <c r="C218" s="294" t="s">
        <v>1550</v>
      </c>
      <c r="D218" s="294" t="s">
        <v>3392</v>
      </c>
      <c r="E218" s="294">
        <v>4</v>
      </c>
      <c r="F218" s="294" t="s">
        <v>2437</v>
      </c>
      <c r="G218" s="294" t="s">
        <v>2438</v>
      </c>
      <c r="H218" s="295">
        <v>13</v>
      </c>
      <c r="I218" s="294" t="s">
        <v>1275</v>
      </c>
      <c r="J218" s="295" t="s">
        <v>2533</v>
      </c>
      <c r="K218" s="294" t="s">
        <v>2429</v>
      </c>
      <c r="L218" s="294" t="s">
        <v>2440</v>
      </c>
      <c r="M218" s="294">
        <v>7</v>
      </c>
      <c r="N218" s="294" t="s">
        <v>3011</v>
      </c>
      <c r="O218" s="294" t="s">
        <v>3393</v>
      </c>
      <c r="P218" s="294" t="s">
        <v>2833</v>
      </c>
      <c r="Q218" s="294">
        <v>10766</v>
      </c>
      <c r="R218" s="296"/>
    </row>
    <row r="219" spans="1:18" x14ac:dyDescent="0.35">
      <c r="A219" s="294" t="s">
        <v>3394</v>
      </c>
      <c r="B219" s="294" t="s">
        <v>3395</v>
      </c>
      <c r="C219" s="294" t="s">
        <v>1551</v>
      </c>
      <c r="D219" s="294" t="s">
        <v>3396</v>
      </c>
      <c r="E219" s="294">
        <v>4</v>
      </c>
      <c r="F219" s="294" t="s">
        <v>2437</v>
      </c>
      <c r="G219" s="294" t="s">
        <v>2438</v>
      </c>
      <c r="H219" s="295">
        <v>13</v>
      </c>
      <c r="I219" s="294" t="s">
        <v>1275</v>
      </c>
      <c r="J219" s="295" t="s">
        <v>2497</v>
      </c>
      <c r="K219" s="294" t="s">
        <v>2429</v>
      </c>
      <c r="L219" s="294" t="s">
        <v>2557</v>
      </c>
      <c r="M219" s="294">
        <v>3</v>
      </c>
      <c r="N219" s="294" t="s">
        <v>2753</v>
      </c>
      <c r="O219" s="294" t="s">
        <v>3397</v>
      </c>
      <c r="P219" s="294" t="s">
        <v>3145</v>
      </c>
      <c r="Q219" s="294">
        <v>10767</v>
      </c>
      <c r="R219" s="296"/>
    </row>
    <row r="220" spans="1:18" x14ac:dyDescent="0.35">
      <c r="A220" s="294" t="s">
        <v>3398</v>
      </c>
      <c r="B220" s="294" t="s">
        <v>3399</v>
      </c>
      <c r="C220" s="294" t="s">
        <v>1552</v>
      </c>
      <c r="D220" s="294" t="s">
        <v>1276</v>
      </c>
      <c r="E220" s="294">
        <v>4</v>
      </c>
      <c r="F220" s="294" t="s">
        <v>2415</v>
      </c>
      <c r="G220" s="294" t="s">
        <v>2416</v>
      </c>
      <c r="H220" s="295">
        <v>14</v>
      </c>
      <c r="I220" s="294" t="s">
        <v>1276</v>
      </c>
      <c r="J220" s="295" t="s">
        <v>3400</v>
      </c>
      <c r="K220" s="294" t="s">
        <v>2418</v>
      </c>
      <c r="L220" s="294" t="s">
        <v>2419</v>
      </c>
      <c r="M220" s="294">
        <v>18</v>
      </c>
      <c r="N220" s="294" t="s">
        <v>2420</v>
      </c>
      <c r="O220" s="294" t="s">
        <v>3401</v>
      </c>
      <c r="P220" s="294" t="s">
        <v>2422</v>
      </c>
      <c r="Q220" s="294">
        <v>10660</v>
      </c>
      <c r="R220" s="296"/>
    </row>
    <row r="221" spans="1:18" x14ac:dyDescent="0.35">
      <c r="A221" s="294" t="s">
        <v>3402</v>
      </c>
      <c r="B221" s="294" t="s">
        <v>3403</v>
      </c>
      <c r="C221" s="294" t="s">
        <v>1553</v>
      </c>
      <c r="D221" s="294" t="s">
        <v>3404</v>
      </c>
      <c r="E221" s="294">
        <v>4</v>
      </c>
      <c r="F221" s="294" t="s">
        <v>2426</v>
      </c>
      <c r="G221" s="294" t="s">
        <v>2427</v>
      </c>
      <c r="H221" s="295">
        <v>14</v>
      </c>
      <c r="I221" s="294" t="s">
        <v>1276</v>
      </c>
      <c r="J221" s="295" t="s">
        <v>3405</v>
      </c>
      <c r="K221" s="294" t="s">
        <v>2418</v>
      </c>
      <c r="L221" s="294" t="s">
        <v>2430</v>
      </c>
      <c r="M221" s="294">
        <v>14</v>
      </c>
      <c r="N221" s="294" t="s">
        <v>2474</v>
      </c>
      <c r="O221" s="294" t="s">
        <v>3406</v>
      </c>
      <c r="P221" s="294" t="s">
        <v>3407</v>
      </c>
      <c r="Q221" s="294">
        <v>10688</v>
      </c>
      <c r="R221" s="296"/>
    </row>
    <row r="222" spans="1:18" x14ac:dyDescent="0.35">
      <c r="A222" s="294" t="s">
        <v>3408</v>
      </c>
      <c r="B222" s="294" t="s">
        <v>3409</v>
      </c>
      <c r="C222" s="294" t="s">
        <v>1554</v>
      </c>
      <c r="D222" s="294" t="s">
        <v>3410</v>
      </c>
      <c r="E222" s="294">
        <v>4</v>
      </c>
      <c r="F222" s="294" t="s">
        <v>2437</v>
      </c>
      <c r="G222" s="294" t="s">
        <v>2438</v>
      </c>
      <c r="H222" s="295">
        <v>14</v>
      </c>
      <c r="I222" s="294" t="s">
        <v>1276</v>
      </c>
      <c r="J222" s="295" t="s">
        <v>2497</v>
      </c>
      <c r="K222" s="294" t="s">
        <v>2418</v>
      </c>
      <c r="L222" s="294" t="s">
        <v>2440</v>
      </c>
      <c r="M222" s="294">
        <v>5</v>
      </c>
      <c r="N222" s="294" t="s">
        <v>2441</v>
      </c>
      <c r="O222" s="294" t="s">
        <v>3411</v>
      </c>
      <c r="P222" s="294" t="s">
        <v>2469</v>
      </c>
      <c r="Q222" s="294">
        <v>10768</v>
      </c>
      <c r="R222" s="296"/>
    </row>
    <row r="223" spans="1:18" x14ac:dyDescent="0.35">
      <c r="A223" s="294" t="s">
        <v>3412</v>
      </c>
      <c r="B223" s="294" t="s">
        <v>3413</v>
      </c>
      <c r="C223" s="294" t="s">
        <v>1555</v>
      </c>
      <c r="D223" s="294" t="s">
        <v>3414</v>
      </c>
      <c r="E223" s="294">
        <v>4</v>
      </c>
      <c r="F223" s="294" t="s">
        <v>2437</v>
      </c>
      <c r="G223" s="294" t="s">
        <v>2438</v>
      </c>
      <c r="H223" s="295">
        <v>14</v>
      </c>
      <c r="I223" s="294" t="s">
        <v>1276</v>
      </c>
      <c r="J223" s="295" t="s">
        <v>3415</v>
      </c>
      <c r="K223" s="294" t="s">
        <v>2429</v>
      </c>
      <c r="L223" s="294" t="s">
        <v>2440</v>
      </c>
      <c r="M223" s="294">
        <v>5</v>
      </c>
      <c r="N223" s="294" t="s">
        <v>2441</v>
      </c>
      <c r="O223" s="294" t="s">
        <v>3416</v>
      </c>
      <c r="P223" s="294" t="s">
        <v>2469</v>
      </c>
      <c r="Q223" s="294">
        <v>10769</v>
      </c>
      <c r="R223" s="296"/>
    </row>
    <row r="224" spans="1:18" x14ac:dyDescent="0.35">
      <c r="A224" s="294" t="s">
        <v>3417</v>
      </c>
      <c r="B224" s="294" t="s">
        <v>3418</v>
      </c>
      <c r="C224" s="294" t="s">
        <v>1556</v>
      </c>
      <c r="D224" s="294" t="s">
        <v>3419</v>
      </c>
      <c r="E224" s="294">
        <v>4</v>
      </c>
      <c r="F224" s="294" t="s">
        <v>2437</v>
      </c>
      <c r="G224" s="294" t="s">
        <v>2438</v>
      </c>
      <c r="H224" s="295">
        <v>14</v>
      </c>
      <c r="I224" s="294" t="s">
        <v>1276</v>
      </c>
      <c r="J224" s="295" t="s">
        <v>3002</v>
      </c>
      <c r="K224" s="294" t="s">
        <v>2429</v>
      </c>
      <c r="L224" s="294" t="s">
        <v>2440</v>
      </c>
      <c r="M224" s="294">
        <v>5</v>
      </c>
      <c r="N224" s="294" t="s">
        <v>2441</v>
      </c>
      <c r="O224" s="294" t="s">
        <v>3420</v>
      </c>
      <c r="P224" s="294" t="s">
        <v>2469</v>
      </c>
      <c r="Q224" s="294">
        <v>10770</v>
      </c>
      <c r="R224" s="296"/>
    </row>
    <row r="225" spans="1:18" x14ac:dyDescent="0.35">
      <c r="A225" s="294" t="s">
        <v>3421</v>
      </c>
      <c r="B225" s="294" t="s">
        <v>3422</v>
      </c>
      <c r="C225" s="294" t="s">
        <v>1557</v>
      </c>
      <c r="D225" s="294" t="s">
        <v>3423</v>
      </c>
      <c r="E225" s="294">
        <v>4</v>
      </c>
      <c r="F225" s="294" t="s">
        <v>2437</v>
      </c>
      <c r="G225" s="294" t="s">
        <v>2438</v>
      </c>
      <c r="H225" s="295">
        <v>14</v>
      </c>
      <c r="I225" s="294" t="s">
        <v>1276</v>
      </c>
      <c r="J225" s="295" t="s">
        <v>2497</v>
      </c>
      <c r="K225" s="294" t="s">
        <v>2429</v>
      </c>
      <c r="L225" s="294" t="s">
        <v>2440</v>
      </c>
      <c r="M225" s="294">
        <v>5</v>
      </c>
      <c r="N225" s="294" t="s">
        <v>2441</v>
      </c>
      <c r="O225" s="294" t="s">
        <v>3424</v>
      </c>
      <c r="P225" s="294" t="s">
        <v>2469</v>
      </c>
      <c r="Q225" s="294">
        <v>10771</v>
      </c>
      <c r="R225" s="296"/>
    </row>
    <row r="226" spans="1:18" x14ac:dyDescent="0.35">
      <c r="A226" s="294" t="s">
        <v>3425</v>
      </c>
      <c r="B226" s="294" t="s">
        <v>3426</v>
      </c>
      <c r="C226" s="294" t="s">
        <v>1558</v>
      </c>
      <c r="D226" s="294" t="s">
        <v>3427</v>
      </c>
      <c r="E226" s="294">
        <v>4</v>
      </c>
      <c r="F226" s="294" t="s">
        <v>2437</v>
      </c>
      <c r="G226" s="294" t="s">
        <v>2438</v>
      </c>
      <c r="H226" s="295">
        <v>14</v>
      </c>
      <c r="I226" s="294" t="s">
        <v>1276</v>
      </c>
      <c r="J226" s="295" t="s">
        <v>3136</v>
      </c>
      <c r="K226" s="294" t="s">
        <v>2429</v>
      </c>
      <c r="L226" s="294" t="s">
        <v>2490</v>
      </c>
      <c r="M226" s="294">
        <v>12</v>
      </c>
      <c r="N226" s="294" t="s">
        <v>2503</v>
      </c>
      <c r="O226" s="294" t="s">
        <v>3428</v>
      </c>
      <c r="P226" s="294" t="s">
        <v>2505</v>
      </c>
      <c r="Q226" s="294">
        <v>10772</v>
      </c>
      <c r="R226" s="296"/>
    </row>
    <row r="227" spans="1:18" x14ac:dyDescent="0.35">
      <c r="A227" s="294" t="s">
        <v>3429</v>
      </c>
      <c r="B227" s="294" t="s">
        <v>3430</v>
      </c>
      <c r="C227" s="294" t="s">
        <v>1559</v>
      </c>
      <c r="D227" s="294" t="s">
        <v>3431</v>
      </c>
      <c r="E227" s="294">
        <v>4</v>
      </c>
      <c r="F227" s="294" t="s">
        <v>2437</v>
      </c>
      <c r="G227" s="294" t="s">
        <v>2438</v>
      </c>
      <c r="H227" s="295">
        <v>14</v>
      </c>
      <c r="I227" s="294" t="s">
        <v>1276</v>
      </c>
      <c r="J227" s="295" t="s">
        <v>2533</v>
      </c>
      <c r="K227" s="294" t="s">
        <v>2418</v>
      </c>
      <c r="L227" s="294" t="s">
        <v>2440</v>
      </c>
      <c r="M227" s="294">
        <v>5</v>
      </c>
      <c r="N227" s="294" t="s">
        <v>2441</v>
      </c>
      <c r="O227" s="294" t="s">
        <v>3432</v>
      </c>
      <c r="P227" s="294" t="s">
        <v>2469</v>
      </c>
      <c r="Q227" s="294">
        <v>10773</v>
      </c>
      <c r="R227" s="296"/>
    </row>
    <row r="228" spans="1:18" x14ac:dyDescent="0.35">
      <c r="A228" s="294" t="s">
        <v>3433</v>
      </c>
      <c r="B228" s="294" t="s">
        <v>3434</v>
      </c>
      <c r="C228" s="294" t="s">
        <v>1560</v>
      </c>
      <c r="D228" s="294" t="s">
        <v>3435</v>
      </c>
      <c r="E228" s="294">
        <v>4</v>
      </c>
      <c r="F228" s="294" t="s">
        <v>2437</v>
      </c>
      <c r="G228" s="294" t="s">
        <v>2438</v>
      </c>
      <c r="H228" s="295">
        <v>14</v>
      </c>
      <c r="I228" s="294" t="s">
        <v>1276</v>
      </c>
      <c r="J228" s="295" t="s">
        <v>2570</v>
      </c>
      <c r="K228" s="294" t="s">
        <v>2429</v>
      </c>
      <c r="L228" s="294" t="s">
        <v>2440</v>
      </c>
      <c r="M228" s="294">
        <v>5</v>
      </c>
      <c r="N228" s="294" t="s">
        <v>2441</v>
      </c>
      <c r="O228" s="294" t="s">
        <v>3436</v>
      </c>
      <c r="P228" s="294" t="s">
        <v>2469</v>
      </c>
      <c r="Q228" s="294">
        <v>10774</v>
      </c>
      <c r="R228" s="296"/>
    </row>
    <row r="229" spans="1:18" x14ac:dyDescent="0.35">
      <c r="A229" s="294" t="s">
        <v>3437</v>
      </c>
      <c r="B229" s="294" t="s">
        <v>3438</v>
      </c>
      <c r="C229" s="294" t="s">
        <v>1561</v>
      </c>
      <c r="D229" s="294" t="s">
        <v>3439</v>
      </c>
      <c r="E229" s="294">
        <v>4</v>
      </c>
      <c r="F229" s="294" t="s">
        <v>2437</v>
      </c>
      <c r="G229" s="294" t="s">
        <v>2438</v>
      </c>
      <c r="H229" s="295">
        <v>14</v>
      </c>
      <c r="I229" s="294" t="s">
        <v>1276</v>
      </c>
      <c r="J229" s="295" t="s">
        <v>3440</v>
      </c>
      <c r="K229" s="294" t="s">
        <v>2429</v>
      </c>
      <c r="L229" s="294" t="s">
        <v>2440</v>
      </c>
      <c r="M229" s="294">
        <v>5</v>
      </c>
      <c r="N229" s="294" t="s">
        <v>2441</v>
      </c>
      <c r="O229" s="294" t="s">
        <v>3441</v>
      </c>
      <c r="P229" s="294" t="s">
        <v>2469</v>
      </c>
      <c r="Q229" s="294">
        <v>10775</v>
      </c>
      <c r="R229" s="296"/>
    </row>
    <row r="230" spans="1:18" x14ac:dyDescent="0.35">
      <c r="A230" s="294" t="s">
        <v>3442</v>
      </c>
      <c r="B230" s="294" t="s">
        <v>3443</v>
      </c>
      <c r="C230" s="294" t="s">
        <v>1562</v>
      </c>
      <c r="D230" s="294" t="s">
        <v>3444</v>
      </c>
      <c r="E230" s="294">
        <v>4</v>
      </c>
      <c r="F230" s="294" t="s">
        <v>2437</v>
      </c>
      <c r="G230" s="294" t="s">
        <v>2438</v>
      </c>
      <c r="H230" s="295">
        <v>14</v>
      </c>
      <c r="I230" s="294" t="s">
        <v>1276</v>
      </c>
      <c r="J230" s="295" t="s">
        <v>2653</v>
      </c>
      <c r="K230" s="294" t="s">
        <v>2418</v>
      </c>
      <c r="L230" s="294" t="s">
        <v>2440</v>
      </c>
      <c r="M230" s="294">
        <v>5</v>
      </c>
      <c r="N230" s="294" t="s">
        <v>2441</v>
      </c>
      <c r="O230" s="294" t="s">
        <v>3445</v>
      </c>
      <c r="P230" s="294" t="s">
        <v>2469</v>
      </c>
      <c r="Q230" s="294">
        <v>10776</v>
      </c>
      <c r="R230" s="296"/>
    </row>
    <row r="231" spans="1:18" x14ac:dyDescent="0.35">
      <c r="A231" s="294" t="s">
        <v>3446</v>
      </c>
      <c r="B231" s="294" t="s">
        <v>3447</v>
      </c>
      <c r="C231" s="294" t="s">
        <v>1563</v>
      </c>
      <c r="D231" s="294" t="s">
        <v>3448</v>
      </c>
      <c r="E231" s="294">
        <v>4</v>
      </c>
      <c r="F231" s="294" t="s">
        <v>2437</v>
      </c>
      <c r="G231" s="294" t="s">
        <v>2438</v>
      </c>
      <c r="H231" s="295">
        <v>14</v>
      </c>
      <c r="I231" s="294" t="s">
        <v>1276</v>
      </c>
      <c r="J231" s="295" t="s">
        <v>3127</v>
      </c>
      <c r="K231" s="294" t="s">
        <v>2418</v>
      </c>
      <c r="L231" s="294" t="s">
        <v>2440</v>
      </c>
      <c r="M231" s="294">
        <v>6</v>
      </c>
      <c r="N231" s="294" t="s">
        <v>2456</v>
      </c>
      <c r="O231" s="294" t="s">
        <v>3449</v>
      </c>
      <c r="P231" s="294" t="s">
        <v>2443</v>
      </c>
      <c r="Q231" s="294">
        <v>10777</v>
      </c>
      <c r="R231" s="296"/>
    </row>
    <row r="232" spans="1:18" x14ac:dyDescent="0.35">
      <c r="A232" s="294" t="s">
        <v>3450</v>
      </c>
      <c r="B232" s="294" t="s">
        <v>3451</v>
      </c>
      <c r="C232" s="294" t="s">
        <v>1564</v>
      </c>
      <c r="D232" s="294" t="s">
        <v>3452</v>
      </c>
      <c r="E232" s="294">
        <v>4</v>
      </c>
      <c r="F232" s="294" t="s">
        <v>2437</v>
      </c>
      <c r="G232" s="294" t="s">
        <v>2438</v>
      </c>
      <c r="H232" s="295">
        <v>14</v>
      </c>
      <c r="I232" s="294" t="s">
        <v>1276</v>
      </c>
      <c r="J232" s="295" t="s">
        <v>3453</v>
      </c>
      <c r="K232" s="294" t="s">
        <v>2429</v>
      </c>
      <c r="L232" s="294" t="s">
        <v>2557</v>
      </c>
      <c r="M232" s="294">
        <v>2</v>
      </c>
      <c r="N232" s="294" t="s">
        <v>2597</v>
      </c>
      <c r="O232" s="294" t="s">
        <v>3454</v>
      </c>
      <c r="P232" s="294" t="s">
        <v>2560</v>
      </c>
      <c r="Q232" s="294">
        <v>10778</v>
      </c>
      <c r="R232" s="296"/>
    </row>
    <row r="233" spans="1:18" x14ac:dyDescent="0.35">
      <c r="A233" s="294" t="s">
        <v>3455</v>
      </c>
      <c r="B233" s="294" t="s">
        <v>3456</v>
      </c>
      <c r="C233" s="294" t="s">
        <v>1565</v>
      </c>
      <c r="D233" s="294" t="s">
        <v>3457</v>
      </c>
      <c r="E233" s="294">
        <v>4</v>
      </c>
      <c r="F233" s="294" t="s">
        <v>2437</v>
      </c>
      <c r="G233" s="294" t="s">
        <v>2438</v>
      </c>
      <c r="H233" s="295">
        <v>14</v>
      </c>
      <c r="I233" s="294" t="s">
        <v>1276</v>
      </c>
      <c r="J233" s="295" t="s">
        <v>2570</v>
      </c>
      <c r="K233" s="294" t="s">
        <v>2429</v>
      </c>
      <c r="L233" s="294" t="s">
        <v>2440</v>
      </c>
      <c r="M233" s="294">
        <v>6</v>
      </c>
      <c r="N233" s="294" t="s">
        <v>2441</v>
      </c>
      <c r="O233" s="294" t="s">
        <v>3458</v>
      </c>
      <c r="P233" s="294" t="s">
        <v>2443</v>
      </c>
      <c r="Q233" s="294">
        <v>10779</v>
      </c>
      <c r="R233" s="296"/>
    </row>
    <row r="234" spans="1:18" x14ac:dyDescent="0.35">
      <c r="A234" s="294" t="s">
        <v>3459</v>
      </c>
      <c r="B234" s="294" t="s">
        <v>3460</v>
      </c>
      <c r="C234" s="294" t="s">
        <v>1566</v>
      </c>
      <c r="D234" s="294" t="s">
        <v>3461</v>
      </c>
      <c r="E234" s="294">
        <v>4</v>
      </c>
      <c r="F234" s="294" t="s">
        <v>2437</v>
      </c>
      <c r="G234" s="294" t="s">
        <v>2438</v>
      </c>
      <c r="H234" s="295">
        <v>14</v>
      </c>
      <c r="I234" s="294" t="s">
        <v>1276</v>
      </c>
      <c r="J234" s="295" t="s">
        <v>3462</v>
      </c>
      <c r="K234" s="294" t="s">
        <v>2429</v>
      </c>
      <c r="L234" s="294" t="s">
        <v>2557</v>
      </c>
      <c r="M234" s="294">
        <v>2</v>
      </c>
      <c r="N234" s="294" t="s">
        <v>2597</v>
      </c>
      <c r="O234" s="294" t="s">
        <v>3463</v>
      </c>
      <c r="P234" s="294" t="s">
        <v>2560</v>
      </c>
      <c r="Q234" s="294">
        <v>10780</v>
      </c>
      <c r="R234" s="296"/>
    </row>
    <row r="235" spans="1:18" x14ac:dyDescent="0.35">
      <c r="A235" s="294" t="s">
        <v>3464</v>
      </c>
      <c r="B235" s="294" t="s">
        <v>3465</v>
      </c>
      <c r="C235" s="294" t="s">
        <v>1567</v>
      </c>
      <c r="D235" s="294" t="s">
        <v>3466</v>
      </c>
      <c r="E235" s="294">
        <v>4</v>
      </c>
      <c r="F235" s="294" t="s">
        <v>2437</v>
      </c>
      <c r="G235" s="294" t="s">
        <v>2438</v>
      </c>
      <c r="H235" s="295">
        <v>14</v>
      </c>
      <c r="I235" s="294" t="s">
        <v>1276</v>
      </c>
      <c r="J235" s="295" t="s">
        <v>3467</v>
      </c>
      <c r="K235" s="294" t="s">
        <v>2429</v>
      </c>
      <c r="L235" s="294" t="s">
        <v>2557</v>
      </c>
      <c r="M235" s="294">
        <v>2</v>
      </c>
      <c r="N235" s="294" t="s">
        <v>2558</v>
      </c>
      <c r="O235" s="294" t="s">
        <v>3468</v>
      </c>
      <c r="P235" s="294" t="s">
        <v>2560</v>
      </c>
      <c r="Q235" s="294">
        <v>10781</v>
      </c>
      <c r="R235" s="296"/>
    </row>
    <row r="236" spans="1:18" x14ac:dyDescent="0.35">
      <c r="A236" s="294" t="s">
        <v>3469</v>
      </c>
      <c r="B236" s="294" t="s">
        <v>3470</v>
      </c>
      <c r="C236" s="294" t="s">
        <v>1597</v>
      </c>
      <c r="D236" s="294" t="s">
        <v>1280</v>
      </c>
      <c r="E236" s="294">
        <v>4</v>
      </c>
      <c r="F236" s="294" t="s">
        <v>2426</v>
      </c>
      <c r="G236" s="294" t="s">
        <v>2427</v>
      </c>
      <c r="H236" s="295">
        <v>15</v>
      </c>
      <c r="I236" s="294" t="s">
        <v>1280</v>
      </c>
      <c r="J236" s="295" t="s">
        <v>3471</v>
      </c>
      <c r="K236" s="294" t="s">
        <v>2429</v>
      </c>
      <c r="L236" s="294" t="s">
        <v>2418</v>
      </c>
      <c r="M236" s="294">
        <v>16</v>
      </c>
      <c r="N236" s="294" t="s">
        <v>2881</v>
      </c>
      <c r="O236" s="294" t="s">
        <v>3472</v>
      </c>
      <c r="P236" s="294" t="s">
        <v>2759</v>
      </c>
      <c r="Q236" s="294">
        <v>10689</v>
      </c>
      <c r="R236" s="296"/>
    </row>
    <row r="237" spans="1:18" x14ac:dyDescent="0.35">
      <c r="A237" s="294" t="s">
        <v>3473</v>
      </c>
      <c r="B237" s="294" t="s">
        <v>3474</v>
      </c>
      <c r="C237" s="294" t="s">
        <v>1598</v>
      </c>
      <c r="D237" s="294" t="s">
        <v>3475</v>
      </c>
      <c r="E237" s="294">
        <v>4</v>
      </c>
      <c r="F237" s="294" t="s">
        <v>2437</v>
      </c>
      <c r="G237" s="294" t="s">
        <v>2438</v>
      </c>
      <c r="H237" s="295">
        <v>15</v>
      </c>
      <c r="I237" s="294" t="s">
        <v>1280</v>
      </c>
      <c r="J237" s="295" t="s">
        <v>2533</v>
      </c>
      <c r="K237" s="294" t="s">
        <v>2429</v>
      </c>
      <c r="L237" s="294" t="s">
        <v>2440</v>
      </c>
      <c r="M237" s="294">
        <v>5</v>
      </c>
      <c r="N237" s="294" t="s">
        <v>2467</v>
      </c>
      <c r="O237" s="294" t="s">
        <v>3476</v>
      </c>
      <c r="P237" s="294" t="s">
        <v>2469</v>
      </c>
      <c r="Q237" s="294">
        <v>10782</v>
      </c>
      <c r="R237" s="296"/>
    </row>
    <row r="238" spans="1:18" x14ac:dyDescent="0.35">
      <c r="A238" s="294" t="s">
        <v>3477</v>
      </c>
      <c r="B238" s="294" t="s">
        <v>3478</v>
      </c>
      <c r="C238" s="294" t="s">
        <v>1599</v>
      </c>
      <c r="D238" s="294" t="s">
        <v>3479</v>
      </c>
      <c r="E238" s="294">
        <v>4</v>
      </c>
      <c r="F238" s="294" t="s">
        <v>2437</v>
      </c>
      <c r="G238" s="294" t="s">
        <v>2438</v>
      </c>
      <c r="H238" s="295">
        <v>15</v>
      </c>
      <c r="I238" s="294" t="s">
        <v>1280</v>
      </c>
      <c r="J238" s="295" t="s">
        <v>3480</v>
      </c>
      <c r="K238" s="294" t="s">
        <v>2429</v>
      </c>
      <c r="L238" s="294" t="s">
        <v>2440</v>
      </c>
      <c r="M238" s="294">
        <v>5</v>
      </c>
      <c r="N238" s="294" t="s">
        <v>2467</v>
      </c>
      <c r="O238" s="294" t="s">
        <v>3481</v>
      </c>
      <c r="P238" s="294" t="s">
        <v>2469</v>
      </c>
      <c r="Q238" s="294">
        <v>10784</v>
      </c>
      <c r="R238" s="296"/>
    </row>
    <row r="239" spans="1:18" x14ac:dyDescent="0.35">
      <c r="A239" s="294" t="s">
        <v>3482</v>
      </c>
      <c r="B239" s="294" t="s">
        <v>3483</v>
      </c>
      <c r="C239" s="294" t="s">
        <v>1600</v>
      </c>
      <c r="D239" s="294" t="s">
        <v>3484</v>
      </c>
      <c r="E239" s="294">
        <v>4</v>
      </c>
      <c r="F239" s="294" t="s">
        <v>2437</v>
      </c>
      <c r="G239" s="294" t="s">
        <v>2438</v>
      </c>
      <c r="H239" s="295">
        <v>15</v>
      </c>
      <c r="I239" s="294" t="s">
        <v>1280</v>
      </c>
      <c r="J239" s="295" t="s">
        <v>3065</v>
      </c>
      <c r="K239" s="294" t="s">
        <v>2429</v>
      </c>
      <c r="L239" s="294" t="s">
        <v>2440</v>
      </c>
      <c r="M239" s="294">
        <v>6</v>
      </c>
      <c r="N239" s="294" t="s">
        <v>2441</v>
      </c>
      <c r="O239" s="294" t="s">
        <v>3485</v>
      </c>
      <c r="P239" s="294" t="s">
        <v>2443</v>
      </c>
      <c r="Q239" s="294">
        <v>10785</v>
      </c>
      <c r="R239" s="296"/>
    </row>
    <row r="240" spans="1:18" x14ac:dyDescent="0.35">
      <c r="A240" s="294" t="s">
        <v>3486</v>
      </c>
      <c r="B240" s="294" t="s">
        <v>3487</v>
      </c>
      <c r="C240" s="294" t="s">
        <v>1601</v>
      </c>
      <c r="D240" s="294" t="s">
        <v>3488</v>
      </c>
      <c r="E240" s="294">
        <v>4</v>
      </c>
      <c r="F240" s="294" t="s">
        <v>2437</v>
      </c>
      <c r="G240" s="294" t="s">
        <v>2438</v>
      </c>
      <c r="H240" s="295">
        <v>15</v>
      </c>
      <c r="I240" s="294" t="s">
        <v>1280</v>
      </c>
      <c r="J240" s="295" t="s">
        <v>3489</v>
      </c>
      <c r="K240" s="294" t="s">
        <v>2429</v>
      </c>
      <c r="L240" s="294" t="s">
        <v>2440</v>
      </c>
      <c r="M240" s="294">
        <v>5</v>
      </c>
      <c r="N240" s="294" t="s">
        <v>2441</v>
      </c>
      <c r="O240" s="294" t="s">
        <v>3490</v>
      </c>
      <c r="P240" s="294" t="s">
        <v>2469</v>
      </c>
      <c r="Q240" s="294">
        <v>10786</v>
      </c>
      <c r="R240" s="296"/>
    </row>
    <row r="241" spans="1:18" x14ac:dyDescent="0.35">
      <c r="A241" s="294" t="s">
        <v>3491</v>
      </c>
      <c r="B241" s="294" t="s">
        <v>3492</v>
      </c>
      <c r="C241" s="294" t="s">
        <v>1602</v>
      </c>
      <c r="D241" s="294" t="s">
        <v>3493</v>
      </c>
      <c r="E241" s="294">
        <v>4</v>
      </c>
      <c r="F241" s="294" t="s">
        <v>2437</v>
      </c>
      <c r="G241" s="294" t="s">
        <v>2438</v>
      </c>
      <c r="H241" s="295">
        <v>15</v>
      </c>
      <c r="I241" s="294" t="s">
        <v>1280</v>
      </c>
      <c r="J241" s="295" t="s">
        <v>3016</v>
      </c>
      <c r="K241" s="294" t="s">
        <v>2429</v>
      </c>
      <c r="L241" s="294" t="s">
        <v>2448</v>
      </c>
      <c r="M241" s="294">
        <v>9</v>
      </c>
      <c r="N241" s="294" t="s">
        <v>2449</v>
      </c>
      <c r="O241" s="294" t="s">
        <v>3494</v>
      </c>
      <c r="P241" s="294" t="s">
        <v>2511</v>
      </c>
      <c r="Q241" s="294">
        <v>10787</v>
      </c>
      <c r="R241" s="296"/>
    </row>
    <row r="242" spans="1:18" x14ac:dyDescent="0.35">
      <c r="A242" s="294" t="s">
        <v>3495</v>
      </c>
      <c r="B242" s="294" t="s">
        <v>3496</v>
      </c>
      <c r="C242" s="294" t="s">
        <v>1603</v>
      </c>
      <c r="D242" s="294" t="s">
        <v>3497</v>
      </c>
      <c r="E242" s="294">
        <v>4</v>
      </c>
      <c r="F242" s="294" t="s">
        <v>2437</v>
      </c>
      <c r="G242" s="294" t="s">
        <v>2438</v>
      </c>
      <c r="H242" s="295">
        <v>15</v>
      </c>
      <c r="I242" s="294" t="s">
        <v>1280</v>
      </c>
      <c r="J242" s="295" t="s">
        <v>2533</v>
      </c>
      <c r="K242" s="294" t="s">
        <v>2429</v>
      </c>
      <c r="L242" s="294" t="s">
        <v>2557</v>
      </c>
      <c r="M242" s="294">
        <v>2</v>
      </c>
      <c r="N242" s="294" t="s">
        <v>2597</v>
      </c>
      <c r="O242" s="294" t="s">
        <v>3498</v>
      </c>
      <c r="P242" s="294" t="s">
        <v>2560</v>
      </c>
      <c r="Q242" s="294">
        <v>10788</v>
      </c>
      <c r="R242" s="296"/>
    </row>
    <row r="243" spans="1:18" x14ac:dyDescent="0.35">
      <c r="A243" s="294" t="s">
        <v>3499</v>
      </c>
      <c r="B243" s="294" t="s">
        <v>3500</v>
      </c>
      <c r="C243" s="294" t="s">
        <v>1568</v>
      </c>
      <c r="D243" s="294" t="s">
        <v>3501</v>
      </c>
      <c r="E243" s="294">
        <v>4</v>
      </c>
      <c r="F243" s="294" t="s">
        <v>2426</v>
      </c>
      <c r="G243" s="294" t="s">
        <v>2427</v>
      </c>
      <c r="H243" s="295">
        <v>16</v>
      </c>
      <c r="I243" s="294" t="s">
        <v>1277</v>
      </c>
      <c r="J243" s="295" t="s">
        <v>3502</v>
      </c>
      <c r="K243" s="294" t="s">
        <v>2418</v>
      </c>
      <c r="L243" s="294" t="s">
        <v>2418</v>
      </c>
      <c r="M243" s="294">
        <v>17</v>
      </c>
      <c r="N243" s="294" t="s">
        <v>2564</v>
      </c>
      <c r="O243" s="294" t="s">
        <v>3503</v>
      </c>
      <c r="P243" s="294" t="s">
        <v>2566</v>
      </c>
      <c r="Q243" s="294">
        <v>10690</v>
      </c>
      <c r="R243" s="296"/>
    </row>
    <row r="244" spans="1:18" x14ac:dyDescent="0.35">
      <c r="A244" s="294" t="s">
        <v>3504</v>
      </c>
      <c r="B244" s="294" t="s">
        <v>3505</v>
      </c>
      <c r="C244" s="294" t="s">
        <v>1569</v>
      </c>
      <c r="D244" s="294" t="s">
        <v>3506</v>
      </c>
      <c r="E244" s="294">
        <v>4</v>
      </c>
      <c r="F244" s="294" t="s">
        <v>2426</v>
      </c>
      <c r="G244" s="294" t="s">
        <v>2427</v>
      </c>
      <c r="H244" s="295">
        <v>16</v>
      </c>
      <c r="I244" s="294" t="s">
        <v>1277</v>
      </c>
      <c r="J244" s="295" t="s">
        <v>3507</v>
      </c>
      <c r="K244" s="294" t="s">
        <v>2418</v>
      </c>
      <c r="L244" s="294" t="s">
        <v>2430</v>
      </c>
      <c r="M244" s="294">
        <v>15</v>
      </c>
      <c r="N244" s="294" t="s">
        <v>2431</v>
      </c>
      <c r="O244" s="294" t="s">
        <v>3508</v>
      </c>
      <c r="P244" s="294" t="s">
        <v>2433</v>
      </c>
      <c r="Q244" s="294">
        <v>10691</v>
      </c>
      <c r="R244" s="296"/>
    </row>
    <row r="245" spans="1:18" x14ac:dyDescent="0.35">
      <c r="A245" s="294" t="s">
        <v>3509</v>
      </c>
      <c r="B245" s="294" t="s">
        <v>3510</v>
      </c>
      <c r="C245" s="294" t="s">
        <v>1570</v>
      </c>
      <c r="D245" s="294" t="s">
        <v>3511</v>
      </c>
      <c r="E245" s="294">
        <v>4</v>
      </c>
      <c r="F245" s="294" t="s">
        <v>2437</v>
      </c>
      <c r="G245" s="294" t="s">
        <v>2438</v>
      </c>
      <c r="H245" s="295">
        <v>16</v>
      </c>
      <c r="I245" s="294" t="s">
        <v>1277</v>
      </c>
      <c r="J245" s="295" t="s">
        <v>2803</v>
      </c>
      <c r="K245" s="294" t="s">
        <v>2418</v>
      </c>
      <c r="L245" s="294" t="s">
        <v>2440</v>
      </c>
      <c r="M245" s="294">
        <v>6</v>
      </c>
      <c r="N245" s="294" t="s">
        <v>2456</v>
      </c>
      <c r="O245" s="294" t="s">
        <v>3512</v>
      </c>
      <c r="P245" s="294" t="s">
        <v>2443</v>
      </c>
      <c r="Q245" s="294">
        <v>10789</v>
      </c>
      <c r="R245" s="296"/>
    </row>
    <row r="246" spans="1:18" x14ac:dyDescent="0.35">
      <c r="A246" s="294" t="s">
        <v>3513</v>
      </c>
      <c r="B246" s="294" t="s">
        <v>3514</v>
      </c>
      <c r="C246" s="294" t="s">
        <v>1571</v>
      </c>
      <c r="D246" s="294" t="s">
        <v>3515</v>
      </c>
      <c r="E246" s="294">
        <v>4</v>
      </c>
      <c r="F246" s="294" t="s">
        <v>2437</v>
      </c>
      <c r="G246" s="294" t="s">
        <v>2438</v>
      </c>
      <c r="H246" s="295">
        <v>16</v>
      </c>
      <c r="I246" s="294" t="s">
        <v>1277</v>
      </c>
      <c r="J246" s="295" t="s">
        <v>3516</v>
      </c>
      <c r="K246" s="294" t="s">
        <v>2418</v>
      </c>
      <c r="L246" s="294" t="s">
        <v>2490</v>
      </c>
      <c r="M246" s="294">
        <v>13</v>
      </c>
      <c r="N246" s="294" t="s">
        <v>2491</v>
      </c>
      <c r="O246" s="294" t="s">
        <v>3517</v>
      </c>
      <c r="P246" s="294" t="s">
        <v>2493</v>
      </c>
      <c r="Q246" s="294">
        <v>10790</v>
      </c>
      <c r="R246" s="296"/>
    </row>
    <row r="247" spans="1:18" x14ac:dyDescent="0.35">
      <c r="A247" s="294" t="s">
        <v>3518</v>
      </c>
      <c r="B247" s="294" t="s">
        <v>3519</v>
      </c>
      <c r="C247" s="294" t="s">
        <v>1572</v>
      </c>
      <c r="D247" s="294" t="s">
        <v>3520</v>
      </c>
      <c r="E247" s="294">
        <v>4</v>
      </c>
      <c r="F247" s="294" t="s">
        <v>2437</v>
      </c>
      <c r="G247" s="294" t="s">
        <v>2438</v>
      </c>
      <c r="H247" s="295">
        <v>16</v>
      </c>
      <c r="I247" s="294" t="s">
        <v>1277</v>
      </c>
      <c r="J247" s="295" t="s">
        <v>3521</v>
      </c>
      <c r="K247" s="294" t="s">
        <v>2418</v>
      </c>
      <c r="L247" s="294" t="s">
        <v>2490</v>
      </c>
      <c r="M247" s="294">
        <v>13</v>
      </c>
      <c r="N247" s="294" t="s">
        <v>2491</v>
      </c>
      <c r="O247" s="294" t="s">
        <v>3522</v>
      </c>
      <c r="P247" s="294" t="s">
        <v>2493</v>
      </c>
      <c r="Q247" s="294">
        <v>10791</v>
      </c>
      <c r="R247" s="296"/>
    </row>
    <row r="248" spans="1:18" x14ac:dyDescent="0.35">
      <c r="A248" s="294" t="s">
        <v>3523</v>
      </c>
      <c r="B248" s="294" t="s">
        <v>3524</v>
      </c>
      <c r="C248" s="294" t="s">
        <v>1573</v>
      </c>
      <c r="D248" s="294" t="s">
        <v>3525</v>
      </c>
      <c r="E248" s="294">
        <v>4</v>
      </c>
      <c r="F248" s="294" t="s">
        <v>2437</v>
      </c>
      <c r="G248" s="294" t="s">
        <v>2438</v>
      </c>
      <c r="H248" s="295">
        <v>16</v>
      </c>
      <c r="I248" s="294" t="s">
        <v>1277</v>
      </c>
      <c r="J248" s="295" t="s">
        <v>3526</v>
      </c>
      <c r="K248" s="294" t="s">
        <v>2418</v>
      </c>
      <c r="L248" s="294" t="s">
        <v>2440</v>
      </c>
      <c r="M248" s="294">
        <v>5</v>
      </c>
      <c r="N248" s="294" t="s">
        <v>2441</v>
      </c>
      <c r="O248" s="294" t="s">
        <v>3527</v>
      </c>
      <c r="P248" s="294" t="s">
        <v>2469</v>
      </c>
      <c r="Q248" s="294">
        <v>10792</v>
      </c>
      <c r="R248" s="296"/>
    </row>
    <row r="249" spans="1:18" x14ac:dyDescent="0.35">
      <c r="A249" s="294" t="s">
        <v>3528</v>
      </c>
      <c r="B249" s="294" t="s">
        <v>3529</v>
      </c>
      <c r="C249" s="294" t="s">
        <v>1574</v>
      </c>
      <c r="D249" s="294" t="s">
        <v>3530</v>
      </c>
      <c r="E249" s="294">
        <v>4</v>
      </c>
      <c r="F249" s="294" t="s">
        <v>2437</v>
      </c>
      <c r="G249" s="294" t="s">
        <v>2438</v>
      </c>
      <c r="H249" s="295">
        <v>16</v>
      </c>
      <c r="I249" s="294" t="s">
        <v>1277</v>
      </c>
      <c r="J249" s="295" t="s">
        <v>2570</v>
      </c>
      <c r="K249" s="294" t="s">
        <v>2418</v>
      </c>
      <c r="L249" s="294" t="s">
        <v>2440</v>
      </c>
      <c r="M249" s="294">
        <v>5</v>
      </c>
      <c r="N249" s="294" t="s">
        <v>2467</v>
      </c>
      <c r="O249" s="294" t="s">
        <v>3531</v>
      </c>
      <c r="P249" s="294" t="s">
        <v>2469</v>
      </c>
      <c r="Q249" s="294">
        <v>10793</v>
      </c>
      <c r="R249" s="296"/>
    </row>
    <row r="250" spans="1:18" x14ac:dyDescent="0.35">
      <c r="A250" s="294" t="s">
        <v>3532</v>
      </c>
      <c r="B250" s="294" t="s">
        <v>3533</v>
      </c>
      <c r="C250" s="294" t="s">
        <v>1575</v>
      </c>
      <c r="D250" s="294" t="s">
        <v>3534</v>
      </c>
      <c r="E250" s="294">
        <v>4</v>
      </c>
      <c r="F250" s="294" t="s">
        <v>2437</v>
      </c>
      <c r="G250" s="294" t="s">
        <v>2438</v>
      </c>
      <c r="H250" s="295">
        <v>16</v>
      </c>
      <c r="I250" s="294" t="s">
        <v>1277</v>
      </c>
      <c r="J250" s="295" t="s">
        <v>2497</v>
      </c>
      <c r="K250" s="294" t="s">
        <v>2418</v>
      </c>
      <c r="L250" s="294" t="s">
        <v>2557</v>
      </c>
      <c r="M250" s="294">
        <v>2</v>
      </c>
      <c r="N250" s="294" t="s">
        <v>2597</v>
      </c>
      <c r="O250" s="294" t="s">
        <v>3535</v>
      </c>
      <c r="P250" s="294" t="s">
        <v>2560</v>
      </c>
      <c r="Q250" s="294">
        <v>10794</v>
      </c>
      <c r="R250" s="296"/>
    </row>
    <row r="251" spans="1:18" x14ac:dyDescent="0.35">
      <c r="A251" s="294" t="s">
        <v>3536</v>
      </c>
      <c r="B251" s="294" t="s">
        <v>3537</v>
      </c>
      <c r="C251" s="294" t="s">
        <v>1576</v>
      </c>
      <c r="D251" s="294" t="s">
        <v>3538</v>
      </c>
      <c r="E251" s="294">
        <v>4</v>
      </c>
      <c r="F251" s="294" t="s">
        <v>2437</v>
      </c>
      <c r="G251" s="294" t="s">
        <v>2438</v>
      </c>
      <c r="H251" s="295">
        <v>16</v>
      </c>
      <c r="I251" s="294" t="s">
        <v>1277</v>
      </c>
      <c r="J251" s="295" t="s">
        <v>2497</v>
      </c>
      <c r="K251" s="294" t="s">
        <v>2418</v>
      </c>
      <c r="L251" s="294" t="s">
        <v>2557</v>
      </c>
      <c r="M251" s="294">
        <v>3</v>
      </c>
      <c r="N251" s="294" t="s">
        <v>2597</v>
      </c>
      <c r="O251" s="294" t="s">
        <v>3539</v>
      </c>
      <c r="P251" s="294" t="s">
        <v>3145</v>
      </c>
      <c r="Q251" s="294">
        <v>10795</v>
      </c>
      <c r="R251" s="296"/>
    </row>
    <row r="252" spans="1:18" x14ac:dyDescent="0.35">
      <c r="A252" s="294" t="s">
        <v>3540</v>
      </c>
      <c r="B252" s="294" t="s">
        <v>3541</v>
      </c>
      <c r="C252" s="294" t="s">
        <v>1577</v>
      </c>
      <c r="D252" s="294" t="s">
        <v>3542</v>
      </c>
      <c r="E252" s="294">
        <v>4</v>
      </c>
      <c r="F252" s="294" t="s">
        <v>2437</v>
      </c>
      <c r="G252" s="294" t="s">
        <v>2438</v>
      </c>
      <c r="H252" s="295">
        <v>16</v>
      </c>
      <c r="I252" s="294" t="s">
        <v>1277</v>
      </c>
      <c r="J252" s="295" t="s">
        <v>2497</v>
      </c>
      <c r="K252" s="294" t="s">
        <v>2418</v>
      </c>
      <c r="L252" s="294" t="s">
        <v>2440</v>
      </c>
      <c r="M252" s="294">
        <v>5</v>
      </c>
      <c r="N252" s="294" t="s">
        <v>2467</v>
      </c>
      <c r="O252" s="294" t="s">
        <v>3543</v>
      </c>
      <c r="P252" s="294" t="s">
        <v>2469</v>
      </c>
      <c r="Q252" s="294">
        <v>10796</v>
      </c>
      <c r="R252" s="296"/>
    </row>
    <row r="253" spans="1:18" x14ac:dyDescent="0.35">
      <c r="A253" s="294" t="s">
        <v>3544</v>
      </c>
      <c r="B253" s="294" t="s">
        <v>3545</v>
      </c>
      <c r="C253" s="294" t="s">
        <v>1578</v>
      </c>
      <c r="D253" s="294" t="s">
        <v>3546</v>
      </c>
      <c r="E253" s="294">
        <v>4</v>
      </c>
      <c r="F253" s="294" t="s">
        <v>2437</v>
      </c>
      <c r="G253" s="294" t="s">
        <v>2438</v>
      </c>
      <c r="H253" s="295">
        <v>16</v>
      </c>
      <c r="I253" s="294" t="s">
        <v>1277</v>
      </c>
      <c r="J253" s="295" t="s">
        <v>2675</v>
      </c>
      <c r="K253" s="294" t="s">
        <v>2418</v>
      </c>
      <c r="L253" s="294" t="s">
        <v>2440</v>
      </c>
      <c r="M253" s="294">
        <v>5</v>
      </c>
      <c r="N253" s="294" t="s">
        <v>2441</v>
      </c>
      <c r="O253" s="294" t="s">
        <v>3547</v>
      </c>
      <c r="P253" s="294" t="s">
        <v>2469</v>
      </c>
      <c r="Q253" s="294">
        <v>10797</v>
      </c>
      <c r="R253" s="296"/>
    </row>
    <row r="254" spans="1:18" x14ac:dyDescent="0.35">
      <c r="A254" s="294" t="s">
        <v>3548</v>
      </c>
      <c r="B254" s="294" t="s">
        <v>3549</v>
      </c>
      <c r="C254" s="294" t="s">
        <v>1591</v>
      </c>
      <c r="D254" s="294" t="s">
        <v>1279</v>
      </c>
      <c r="E254" s="294">
        <v>4</v>
      </c>
      <c r="F254" s="294" t="s">
        <v>2426</v>
      </c>
      <c r="G254" s="294" t="s">
        <v>2427</v>
      </c>
      <c r="H254" s="295">
        <v>17</v>
      </c>
      <c r="I254" s="294" t="s">
        <v>1279</v>
      </c>
      <c r="J254" s="295" t="s">
        <v>3550</v>
      </c>
      <c r="K254" s="294" t="s">
        <v>2418</v>
      </c>
      <c r="L254" s="294" t="s">
        <v>2418</v>
      </c>
      <c r="M254" s="294">
        <v>16</v>
      </c>
      <c r="N254" s="294" t="s">
        <v>2881</v>
      </c>
      <c r="O254" s="294" t="s">
        <v>3551</v>
      </c>
      <c r="P254" s="294" t="s">
        <v>2759</v>
      </c>
      <c r="Q254" s="294">
        <v>10692</v>
      </c>
      <c r="R254" s="296"/>
    </row>
    <row r="255" spans="1:18" x14ac:dyDescent="0.35">
      <c r="A255" s="294" t="s">
        <v>3552</v>
      </c>
      <c r="B255" s="294" t="s">
        <v>3553</v>
      </c>
      <c r="C255" s="294" t="s">
        <v>1592</v>
      </c>
      <c r="D255" s="294" t="s">
        <v>3554</v>
      </c>
      <c r="E255" s="294">
        <v>4</v>
      </c>
      <c r="F255" s="294" t="s">
        <v>2426</v>
      </c>
      <c r="G255" s="294" t="s">
        <v>2427</v>
      </c>
      <c r="H255" s="295">
        <v>17</v>
      </c>
      <c r="I255" s="294" t="s">
        <v>1279</v>
      </c>
      <c r="J255" s="295" t="s">
        <v>3555</v>
      </c>
      <c r="K255" s="294" t="s">
        <v>2429</v>
      </c>
      <c r="L255" s="294" t="s">
        <v>2430</v>
      </c>
      <c r="M255" s="294">
        <v>15</v>
      </c>
      <c r="N255" s="294" t="s">
        <v>2431</v>
      </c>
      <c r="O255" s="294" t="s">
        <v>3556</v>
      </c>
      <c r="P255" s="294" t="s">
        <v>2433</v>
      </c>
      <c r="Q255" s="294">
        <v>10693</v>
      </c>
      <c r="R255" s="296"/>
    </row>
    <row r="256" spans="1:18" x14ac:dyDescent="0.35">
      <c r="A256" s="294" t="s">
        <v>3557</v>
      </c>
      <c r="B256" s="294" t="s">
        <v>3558</v>
      </c>
      <c r="C256" s="294" t="s">
        <v>1593</v>
      </c>
      <c r="D256" s="294" t="s">
        <v>3559</v>
      </c>
      <c r="E256" s="294">
        <v>4</v>
      </c>
      <c r="F256" s="294" t="s">
        <v>2437</v>
      </c>
      <c r="G256" s="294" t="s">
        <v>2438</v>
      </c>
      <c r="H256" s="295">
        <v>17</v>
      </c>
      <c r="I256" s="294" t="s">
        <v>1279</v>
      </c>
      <c r="J256" s="295" t="s">
        <v>2497</v>
      </c>
      <c r="K256" s="294" t="s">
        <v>2418</v>
      </c>
      <c r="L256" s="294" t="s">
        <v>2440</v>
      </c>
      <c r="M256" s="294">
        <v>5</v>
      </c>
      <c r="N256" s="294" t="s">
        <v>2467</v>
      </c>
      <c r="O256" s="294" t="s">
        <v>3560</v>
      </c>
      <c r="P256" s="294" t="s">
        <v>2469</v>
      </c>
      <c r="Q256" s="294">
        <v>10798</v>
      </c>
      <c r="R256" s="296"/>
    </row>
    <row r="257" spans="1:18" x14ac:dyDescent="0.35">
      <c r="A257" s="294" t="s">
        <v>3561</v>
      </c>
      <c r="B257" s="294" t="s">
        <v>3562</v>
      </c>
      <c r="C257" s="294" t="s">
        <v>1594</v>
      </c>
      <c r="D257" s="294" t="s">
        <v>3563</v>
      </c>
      <c r="E257" s="294">
        <v>4</v>
      </c>
      <c r="F257" s="294" t="s">
        <v>2437</v>
      </c>
      <c r="G257" s="294" t="s">
        <v>2438</v>
      </c>
      <c r="H257" s="295">
        <v>17</v>
      </c>
      <c r="I257" s="294" t="s">
        <v>1279</v>
      </c>
      <c r="J257" s="295" t="s">
        <v>2497</v>
      </c>
      <c r="K257" s="294" t="s">
        <v>2418</v>
      </c>
      <c r="L257" s="294" t="s">
        <v>2440</v>
      </c>
      <c r="M257" s="294">
        <v>5</v>
      </c>
      <c r="N257" s="294" t="s">
        <v>2441</v>
      </c>
      <c r="O257" s="294" t="s">
        <v>3564</v>
      </c>
      <c r="P257" s="294" t="s">
        <v>2469</v>
      </c>
      <c r="Q257" s="294">
        <v>10799</v>
      </c>
      <c r="R257" s="296"/>
    </row>
    <row r="258" spans="1:18" x14ac:dyDescent="0.35">
      <c r="A258" s="294" t="s">
        <v>3565</v>
      </c>
      <c r="B258" s="294" t="s">
        <v>3566</v>
      </c>
      <c r="C258" s="294" t="s">
        <v>1595</v>
      </c>
      <c r="D258" s="294" t="s">
        <v>3567</v>
      </c>
      <c r="E258" s="294">
        <v>4</v>
      </c>
      <c r="F258" s="294" t="s">
        <v>2437</v>
      </c>
      <c r="G258" s="294" t="s">
        <v>2438</v>
      </c>
      <c r="H258" s="295">
        <v>17</v>
      </c>
      <c r="I258" s="294" t="s">
        <v>1279</v>
      </c>
      <c r="J258" s="295" t="s">
        <v>2497</v>
      </c>
      <c r="K258" s="294" t="s">
        <v>2418</v>
      </c>
      <c r="L258" s="294" t="s">
        <v>2557</v>
      </c>
      <c r="M258" s="294">
        <v>2</v>
      </c>
      <c r="N258" s="294" t="s">
        <v>2597</v>
      </c>
      <c r="O258" s="294" t="s">
        <v>3568</v>
      </c>
      <c r="P258" s="294" t="s">
        <v>2560</v>
      </c>
      <c r="Q258" s="294">
        <v>10800</v>
      </c>
      <c r="R258" s="296"/>
    </row>
    <row r="259" spans="1:18" x14ac:dyDescent="0.35">
      <c r="A259" s="294" t="s">
        <v>3569</v>
      </c>
      <c r="B259" s="294" t="s">
        <v>3570</v>
      </c>
      <c r="C259" s="294" t="s">
        <v>1596</v>
      </c>
      <c r="D259" s="294" t="s">
        <v>3571</v>
      </c>
      <c r="E259" s="294">
        <v>4</v>
      </c>
      <c r="F259" s="294" t="s">
        <v>2437</v>
      </c>
      <c r="G259" s="294" t="s">
        <v>2438</v>
      </c>
      <c r="H259" s="295">
        <v>17</v>
      </c>
      <c r="I259" s="294" t="s">
        <v>1279</v>
      </c>
      <c r="J259" s="295" t="s">
        <v>2466</v>
      </c>
      <c r="K259" s="294" t="s">
        <v>2418</v>
      </c>
      <c r="L259" s="294" t="s">
        <v>2440</v>
      </c>
      <c r="M259" s="294">
        <v>5</v>
      </c>
      <c r="N259" s="294" t="s">
        <v>2467</v>
      </c>
      <c r="O259" s="294" t="s">
        <v>3572</v>
      </c>
      <c r="P259" s="294" t="s">
        <v>2469</v>
      </c>
      <c r="Q259" s="294">
        <v>10801</v>
      </c>
      <c r="R259" s="296"/>
    </row>
    <row r="260" spans="1:18" x14ac:dyDescent="0.35">
      <c r="A260" s="294" t="s">
        <v>3573</v>
      </c>
      <c r="B260" s="294" t="s">
        <v>3574</v>
      </c>
      <c r="C260" s="294" t="s">
        <v>1579</v>
      </c>
      <c r="D260" s="294" t="s">
        <v>1278</v>
      </c>
      <c r="E260" s="294">
        <v>4</v>
      </c>
      <c r="F260" s="294" t="s">
        <v>2415</v>
      </c>
      <c r="G260" s="294" t="s">
        <v>2416</v>
      </c>
      <c r="H260" s="295">
        <v>19</v>
      </c>
      <c r="I260" s="294" t="s">
        <v>1278</v>
      </c>
      <c r="J260" s="295" t="s">
        <v>3575</v>
      </c>
      <c r="K260" s="294" t="s">
        <v>2429</v>
      </c>
      <c r="L260" s="294" t="s">
        <v>2419</v>
      </c>
      <c r="M260" s="294">
        <v>19</v>
      </c>
      <c r="N260" s="294" t="s">
        <v>2420</v>
      </c>
      <c r="O260" s="294" t="s">
        <v>3576</v>
      </c>
      <c r="P260" s="294" t="s">
        <v>2604</v>
      </c>
      <c r="Q260" s="294">
        <v>10661</v>
      </c>
      <c r="R260" s="296"/>
    </row>
    <row r="261" spans="1:18" x14ac:dyDescent="0.35">
      <c r="A261" s="294" t="s">
        <v>3577</v>
      </c>
      <c r="B261" s="294" t="s">
        <v>3578</v>
      </c>
      <c r="C261" s="294" t="s">
        <v>1580</v>
      </c>
      <c r="D261" s="294" t="s">
        <v>3579</v>
      </c>
      <c r="E261" s="294">
        <v>4</v>
      </c>
      <c r="F261" s="294" t="s">
        <v>2426</v>
      </c>
      <c r="G261" s="294" t="s">
        <v>2427</v>
      </c>
      <c r="H261" s="295">
        <v>19</v>
      </c>
      <c r="I261" s="294" t="s">
        <v>1278</v>
      </c>
      <c r="J261" s="295" t="s">
        <v>3580</v>
      </c>
      <c r="K261" s="294" t="s">
        <v>2429</v>
      </c>
      <c r="L261" s="294" t="s">
        <v>2430</v>
      </c>
      <c r="M261" s="294">
        <v>15</v>
      </c>
      <c r="N261" s="294" t="s">
        <v>2431</v>
      </c>
      <c r="O261" s="294" t="s">
        <v>3581</v>
      </c>
      <c r="P261" s="294" t="s">
        <v>2433</v>
      </c>
      <c r="Q261" s="294">
        <v>10695</v>
      </c>
      <c r="R261" s="296"/>
    </row>
    <row r="262" spans="1:18" x14ac:dyDescent="0.35">
      <c r="A262" s="294" t="s">
        <v>3582</v>
      </c>
      <c r="B262" s="294" t="s">
        <v>3583</v>
      </c>
      <c r="C262" s="294" t="s">
        <v>1581</v>
      </c>
      <c r="D262" s="294" t="s">
        <v>3584</v>
      </c>
      <c r="E262" s="294">
        <v>4</v>
      </c>
      <c r="F262" s="294" t="s">
        <v>2437</v>
      </c>
      <c r="G262" s="294" t="s">
        <v>2438</v>
      </c>
      <c r="H262" s="295">
        <v>19</v>
      </c>
      <c r="I262" s="294" t="s">
        <v>1278</v>
      </c>
      <c r="J262" s="295" t="s">
        <v>3585</v>
      </c>
      <c r="K262" s="294" t="s">
        <v>2429</v>
      </c>
      <c r="L262" s="294" t="s">
        <v>2440</v>
      </c>
      <c r="M262" s="294">
        <v>6</v>
      </c>
      <c r="N262" s="294" t="s">
        <v>3011</v>
      </c>
      <c r="O262" s="294" t="s">
        <v>3586</v>
      </c>
      <c r="P262" s="294" t="s">
        <v>2443</v>
      </c>
      <c r="Q262" s="294">
        <v>10807</v>
      </c>
      <c r="R262" s="296"/>
    </row>
    <row r="263" spans="1:18" x14ac:dyDescent="0.35">
      <c r="A263" s="294" t="s">
        <v>3587</v>
      </c>
      <c r="B263" s="294" t="s">
        <v>3588</v>
      </c>
      <c r="C263" s="294" t="s">
        <v>1582</v>
      </c>
      <c r="D263" s="294" t="s">
        <v>3589</v>
      </c>
      <c r="E263" s="294">
        <v>4</v>
      </c>
      <c r="F263" s="294" t="s">
        <v>2437</v>
      </c>
      <c r="G263" s="294" t="s">
        <v>2438</v>
      </c>
      <c r="H263" s="295">
        <v>19</v>
      </c>
      <c r="I263" s="294" t="s">
        <v>1278</v>
      </c>
      <c r="J263" s="295" t="s">
        <v>2837</v>
      </c>
      <c r="K263" s="294" t="s">
        <v>2429</v>
      </c>
      <c r="L263" s="294" t="s">
        <v>2440</v>
      </c>
      <c r="M263" s="294">
        <v>5</v>
      </c>
      <c r="N263" s="294" t="s">
        <v>3011</v>
      </c>
      <c r="O263" s="294" t="s">
        <v>3590</v>
      </c>
      <c r="P263" s="294" t="s">
        <v>2469</v>
      </c>
      <c r="Q263" s="294">
        <v>10808</v>
      </c>
      <c r="R263" s="296"/>
    </row>
    <row r="264" spans="1:18" x14ac:dyDescent="0.35">
      <c r="A264" s="294" t="s">
        <v>3591</v>
      </c>
      <c r="B264" s="294" t="s">
        <v>3592</v>
      </c>
      <c r="C264" s="294" t="s">
        <v>1583</v>
      </c>
      <c r="D264" s="294" t="s">
        <v>3593</v>
      </c>
      <c r="E264" s="294">
        <v>4</v>
      </c>
      <c r="F264" s="294" t="s">
        <v>2437</v>
      </c>
      <c r="G264" s="294" t="s">
        <v>2438</v>
      </c>
      <c r="H264" s="295">
        <v>19</v>
      </c>
      <c r="I264" s="294" t="s">
        <v>1278</v>
      </c>
      <c r="J264" s="295" t="s">
        <v>2723</v>
      </c>
      <c r="K264" s="294" t="s">
        <v>2429</v>
      </c>
      <c r="L264" s="294" t="s">
        <v>2440</v>
      </c>
      <c r="M264" s="294">
        <v>5</v>
      </c>
      <c r="N264" s="294" t="s">
        <v>2441</v>
      </c>
      <c r="O264" s="294" t="s">
        <v>3594</v>
      </c>
      <c r="P264" s="294" t="s">
        <v>2469</v>
      </c>
      <c r="Q264" s="294">
        <v>10809</v>
      </c>
      <c r="R264" s="296"/>
    </row>
    <row r="265" spans="1:18" x14ac:dyDescent="0.35">
      <c r="A265" s="294" t="s">
        <v>3595</v>
      </c>
      <c r="B265" s="294" t="s">
        <v>3596</v>
      </c>
      <c r="C265" s="294" t="s">
        <v>1584</v>
      </c>
      <c r="D265" s="294" t="s">
        <v>3597</v>
      </c>
      <c r="E265" s="294">
        <v>4</v>
      </c>
      <c r="F265" s="294" t="s">
        <v>2437</v>
      </c>
      <c r="G265" s="294" t="s">
        <v>2438</v>
      </c>
      <c r="H265" s="295">
        <v>19</v>
      </c>
      <c r="I265" s="294" t="s">
        <v>1278</v>
      </c>
      <c r="J265" s="295" t="s">
        <v>3598</v>
      </c>
      <c r="K265" s="294" t="s">
        <v>2429</v>
      </c>
      <c r="L265" s="294" t="s">
        <v>2440</v>
      </c>
      <c r="M265" s="294">
        <v>5</v>
      </c>
      <c r="N265" s="294" t="s">
        <v>2467</v>
      </c>
      <c r="O265" s="294" t="s">
        <v>3599</v>
      </c>
      <c r="P265" s="294" t="s">
        <v>2469</v>
      </c>
      <c r="Q265" s="294">
        <v>10810</v>
      </c>
      <c r="R265" s="296"/>
    </row>
    <row r="266" spans="1:18" x14ac:dyDescent="0.35">
      <c r="A266" s="294" t="s">
        <v>3600</v>
      </c>
      <c r="B266" s="294" t="s">
        <v>3601</v>
      </c>
      <c r="C266" s="294" t="s">
        <v>1585</v>
      </c>
      <c r="D266" s="294" t="s">
        <v>3602</v>
      </c>
      <c r="E266" s="294">
        <v>4</v>
      </c>
      <c r="F266" s="294" t="s">
        <v>2437</v>
      </c>
      <c r="G266" s="294" t="s">
        <v>2438</v>
      </c>
      <c r="H266" s="295">
        <v>19</v>
      </c>
      <c r="I266" s="294" t="s">
        <v>1278</v>
      </c>
      <c r="J266" s="295" t="s">
        <v>2466</v>
      </c>
      <c r="K266" s="294" t="s">
        <v>2429</v>
      </c>
      <c r="L266" s="294" t="s">
        <v>2440</v>
      </c>
      <c r="M266" s="294">
        <v>5</v>
      </c>
      <c r="N266" s="294" t="s">
        <v>2441</v>
      </c>
      <c r="O266" s="294" t="s">
        <v>3603</v>
      </c>
      <c r="P266" s="294" t="s">
        <v>2469</v>
      </c>
      <c r="Q266" s="294">
        <v>10811</v>
      </c>
      <c r="R266" s="296"/>
    </row>
    <row r="267" spans="1:18" x14ac:dyDescent="0.35">
      <c r="A267" s="294" t="s">
        <v>3604</v>
      </c>
      <c r="B267" s="294" t="s">
        <v>3605</v>
      </c>
      <c r="C267" s="294" t="s">
        <v>1586</v>
      </c>
      <c r="D267" s="294" t="s">
        <v>3606</v>
      </c>
      <c r="E267" s="294">
        <v>4</v>
      </c>
      <c r="F267" s="294" t="s">
        <v>2437</v>
      </c>
      <c r="G267" s="294" t="s">
        <v>2438</v>
      </c>
      <c r="H267" s="295">
        <v>19</v>
      </c>
      <c r="I267" s="294" t="s">
        <v>1278</v>
      </c>
      <c r="J267" s="295" t="s">
        <v>3467</v>
      </c>
      <c r="K267" s="294" t="s">
        <v>2429</v>
      </c>
      <c r="L267" s="294" t="s">
        <v>2557</v>
      </c>
      <c r="M267" s="294">
        <v>2</v>
      </c>
      <c r="N267" s="294" t="s">
        <v>2558</v>
      </c>
      <c r="O267" s="294" t="s">
        <v>3607</v>
      </c>
      <c r="P267" s="294" t="s">
        <v>2560</v>
      </c>
      <c r="Q267" s="294">
        <v>10812</v>
      </c>
      <c r="R267" s="296"/>
    </row>
    <row r="268" spans="1:18" x14ac:dyDescent="0.35">
      <c r="A268" s="294" t="s">
        <v>3608</v>
      </c>
      <c r="B268" s="294" t="s">
        <v>3609</v>
      </c>
      <c r="C268" s="294" t="s">
        <v>1587</v>
      </c>
      <c r="D268" s="294" t="s">
        <v>3610</v>
      </c>
      <c r="E268" s="294">
        <v>4</v>
      </c>
      <c r="F268" s="294" t="s">
        <v>2437</v>
      </c>
      <c r="G268" s="294" t="s">
        <v>2438</v>
      </c>
      <c r="H268" s="295">
        <v>19</v>
      </c>
      <c r="I268" s="294" t="s">
        <v>1278</v>
      </c>
      <c r="J268" s="295" t="s">
        <v>3611</v>
      </c>
      <c r="K268" s="294" t="s">
        <v>2429</v>
      </c>
      <c r="L268" s="294" t="s">
        <v>2557</v>
      </c>
      <c r="M268" s="294">
        <v>2</v>
      </c>
      <c r="N268" s="294" t="s">
        <v>2558</v>
      </c>
      <c r="O268" s="294" t="s">
        <v>3612</v>
      </c>
      <c r="P268" s="294" t="s">
        <v>2560</v>
      </c>
      <c r="Q268" s="294">
        <v>10813</v>
      </c>
      <c r="R268" s="296"/>
    </row>
    <row r="269" spans="1:18" x14ac:dyDescent="0.35">
      <c r="A269" s="294" t="s">
        <v>3613</v>
      </c>
      <c r="B269" s="294" t="s">
        <v>3614</v>
      </c>
      <c r="C269" s="294" t="s">
        <v>1588</v>
      </c>
      <c r="D269" s="294" t="s">
        <v>3615</v>
      </c>
      <c r="E269" s="294">
        <v>4</v>
      </c>
      <c r="F269" s="294" t="s">
        <v>2437</v>
      </c>
      <c r="G269" s="294" t="s">
        <v>2438</v>
      </c>
      <c r="H269" s="295">
        <v>19</v>
      </c>
      <c r="I269" s="294" t="s">
        <v>1278</v>
      </c>
      <c r="J269" s="295" t="s">
        <v>2538</v>
      </c>
      <c r="K269" s="294" t="s">
        <v>2429</v>
      </c>
      <c r="L269" s="294" t="s">
        <v>2440</v>
      </c>
      <c r="M269" s="294">
        <v>5</v>
      </c>
      <c r="N269" s="294" t="s">
        <v>2441</v>
      </c>
      <c r="O269" s="294" t="s">
        <v>3616</v>
      </c>
      <c r="P269" s="294" t="s">
        <v>2469</v>
      </c>
      <c r="Q269" s="294">
        <v>10814</v>
      </c>
      <c r="R269" s="296"/>
    </row>
    <row r="270" spans="1:18" x14ac:dyDescent="0.35">
      <c r="A270" s="294" t="s">
        <v>3617</v>
      </c>
      <c r="B270" s="294" t="s">
        <v>3618</v>
      </c>
      <c r="C270" s="294" t="s">
        <v>1589</v>
      </c>
      <c r="D270" s="294" t="s">
        <v>3619</v>
      </c>
      <c r="E270" s="294">
        <v>4</v>
      </c>
      <c r="F270" s="294" t="s">
        <v>2437</v>
      </c>
      <c r="G270" s="294" t="s">
        <v>2438</v>
      </c>
      <c r="H270" s="295">
        <v>19</v>
      </c>
      <c r="I270" s="294" t="s">
        <v>1278</v>
      </c>
      <c r="J270" s="295" t="s">
        <v>2533</v>
      </c>
      <c r="K270" s="294" t="s">
        <v>2429</v>
      </c>
      <c r="L270" s="294" t="s">
        <v>2440</v>
      </c>
      <c r="M270" s="294">
        <v>6</v>
      </c>
      <c r="N270" s="294" t="s">
        <v>2441</v>
      </c>
      <c r="O270" s="294" t="s">
        <v>3620</v>
      </c>
      <c r="P270" s="294" t="s">
        <v>2443</v>
      </c>
      <c r="Q270" s="294">
        <v>10815</v>
      </c>
      <c r="R270" s="296"/>
    </row>
    <row r="271" spans="1:18" x14ac:dyDescent="0.35">
      <c r="A271" s="294" t="s">
        <v>3621</v>
      </c>
      <c r="B271" s="294" t="s">
        <v>3622</v>
      </c>
      <c r="C271" s="294" t="s">
        <v>1590</v>
      </c>
      <c r="D271" s="294" t="s">
        <v>3623</v>
      </c>
      <c r="E271" s="294">
        <v>4</v>
      </c>
      <c r="F271" s="294" t="s">
        <v>2437</v>
      </c>
      <c r="G271" s="294" t="s">
        <v>2438</v>
      </c>
      <c r="H271" s="295">
        <v>19</v>
      </c>
      <c r="I271" s="294" t="s">
        <v>1278</v>
      </c>
      <c r="J271" s="295" t="s">
        <v>3040</v>
      </c>
      <c r="K271" s="294" t="s">
        <v>2429</v>
      </c>
      <c r="L271" s="294" t="s">
        <v>2440</v>
      </c>
      <c r="M271" s="294">
        <v>5</v>
      </c>
      <c r="N271" s="294" t="s">
        <v>2467</v>
      </c>
      <c r="O271" s="294" t="s">
        <v>3624</v>
      </c>
      <c r="P271" s="294" t="s">
        <v>2469</v>
      </c>
      <c r="Q271" s="294">
        <v>10816</v>
      </c>
      <c r="R271" s="296"/>
    </row>
    <row r="272" spans="1:18" x14ac:dyDescent="0.35">
      <c r="A272" s="294" t="s">
        <v>3625</v>
      </c>
      <c r="B272" s="294" t="s">
        <v>3626</v>
      </c>
      <c r="C272" s="294" t="s">
        <v>1534</v>
      </c>
      <c r="D272" s="294" t="s">
        <v>1273</v>
      </c>
      <c r="E272" s="294">
        <v>4</v>
      </c>
      <c r="F272" s="294" t="s">
        <v>2426</v>
      </c>
      <c r="G272" s="294" t="s">
        <v>2427</v>
      </c>
      <c r="H272" s="295">
        <v>26</v>
      </c>
      <c r="I272" s="294" t="s">
        <v>1273</v>
      </c>
      <c r="J272" s="295" t="s">
        <v>3627</v>
      </c>
      <c r="K272" s="294" t="s">
        <v>2429</v>
      </c>
      <c r="L272" s="294" t="s">
        <v>2430</v>
      </c>
      <c r="M272" s="294">
        <v>16</v>
      </c>
      <c r="N272" s="294" t="s">
        <v>2431</v>
      </c>
      <c r="O272" s="294" t="s">
        <v>3628</v>
      </c>
      <c r="P272" s="294" t="s">
        <v>2759</v>
      </c>
      <c r="Q272" s="294">
        <v>10698</v>
      </c>
      <c r="R272" s="296"/>
    </row>
    <row r="273" spans="1:18" x14ac:dyDescent="0.35">
      <c r="A273" s="294" t="s">
        <v>3629</v>
      </c>
      <c r="B273" s="294" t="s">
        <v>3630</v>
      </c>
      <c r="C273" s="294" t="s">
        <v>1535</v>
      </c>
      <c r="D273" s="294" t="s">
        <v>3631</v>
      </c>
      <c r="E273" s="294">
        <v>4</v>
      </c>
      <c r="F273" s="294" t="s">
        <v>2437</v>
      </c>
      <c r="G273" s="294" t="s">
        <v>2438</v>
      </c>
      <c r="H273" s="295">
        <v>26</v>
      </c>
      <c r="I273" s="294" t="s">
        <v>1273</v>
      </c>
      <c r="J273" s="295" t="s">
        <v>2556</v>
      </c>
      <c r="K273" s="294" t="s">
        <v>2429</v>
      </c>
      <c r="L273" s="294" t="s">
        <v>2557</v>
      </c>
      <c r="M273" s="294">
        <v>2</v>
      </c>
      <c r="N273" s="294" t="s">
        <v>2597</v>
      </c>
      <c r="O273" s="294" t="s">
        <v>3632</v>
      </c>
      <c r="P273" s="294" t="s">
        <v>2560</v>
      </c>
      <c r="Q273" s="294">
        <v>10863</v>
      </c>
      <c r="R273" s="296"/>
    </row>
    <row r="274" spans="1:18" x14ac:dyDescent="0.35">
      <c r="A274" s="294" t="s">
        <v>3633</v>
      </c>
      <c r="B274" s="294" t="s">
        <v>3634</v>
      </c>
      <c r="C274" s="294" t="s">
        <v>1536</v>
      </c>
      <c r="D274" s="294" t="s">
        <v>3635</v>
      </c>
      <c r="E274" s="294">
        <v>4</v>
      </c>
      <c r="F274" s="294" t="s">
        <v>2437</v>
      </c>
      <c r="G274" s="294" t="s">
        <v>2438</v>
      </c>
      <c r="H274" s="295">
        <v>26</v>
      </c>
      <c r="I274" s="294" t="s">
        <v>1273</v>
      </c>
      <c r="J274" s="295" t="s">
        <v>2479</v>
      </c>
      <c r="K274" s="294" t="s">
        <v>2429</v>
      </c>
      <c r="L274" s="294" t="s">
        <v>2440</v>
      </c>
      <c r="M274" s="294">
        <v>6</v>
      </c>
      <c r="N274" s="294" t="s">
        <v>2456</v>
      </c>
      <c r="O274" s="294" t="s">
        <v>3636</v>
      </c>
      <c r="P274" s="294" t="s">
        <v>2443</v>
      </c>
      <c r="Q274" s="294">
        <v>10864</v>
      </c>
      <c r="R274" s="296"/>
    </row>
    <row r="275" spans="1:18" x14ac:dyDescent="0.35">
      <c r="A275" s="294" t="s">
        <v>3637</v>
      </c>
      <c r="B275" s="294" t="s">
        <v>3638</v>
      </c>
      <c r="C275" s="294" t="s">
        <v>1537</v>
      </c>
      <c r="D275" s="294" t="s">
        <v>3639</v>
      </c>
      <c r="E275" s="294">
        <v>4</v>
      </c>
      <c r="F275" s="294" t="s">
        <v>2437</v>
      </c>
      <c r="G275" s="294" t="s">
        <v>2438</v>
      </c>
      <c r="H275" s="295">
        <v>26</v>
      </c>
      <c r="I275" s="294" t="s">
        <v>1273</v>
      </c>
      <c r="J275" s="295" t="s">
        <v>2484</v>
      </c>
      <c r="K275" s="294" t="s">
        <v>2429</v>
      </c>
      <c r="L275" s="294" t="s">
        <v>2440</v>
      </c>
      <c r="M275" s="294">
        <v>5</v>
      </c>
      <c r="N275" s="294" t="s">
        <v>2456</v>
      </c>
      <c r="O275" s="294" t="s">
        <v>3640</v>
      </c>
      <c r="P275" s="294" t="s">
        <v>2469</v>
      </c>
      <c r="Q275" s="294">
        <v>10865</v>
      </c>
      <c r="R275" s="296"/>
    </row>
    <row r="276" spans="1:18" x14ac:dyDescent="0.35">
      <c r="A276" s="294" t="s">
        <v>3641</v>
      </c>
      <c r="B276" s="294" t="s">
        <v>3642</v>
      </c>
      <c r="C276" s="294" t="s">
        <v>1644</v>
      </c>
      <c r="D276" s="294" t="s">
        <v>1285</v>
      </c>
      <c r="E276" s="294">
        <v>5</v>
      </c>
      <c r="F276" s="294" t="s">
        <v>2415</v>
      </c>
      <c r="G276" s="294" t="s">
        <v>2416</v>
      </c>
      <c r="H276" s="295">
        <v>70</v>
      </c>
      <c r="I276" s="294" t="s">
        <v>1285</v>
      </c>
      <c r="J276" s="295" t="s">
        <v>3643</v>
      </c>
      <c r="K276" s="294" t="s">
        <v>2429</v>
      </c>
      <c r="L276" s="294" t="s">
        <v>2419</v>
      </c>
      <c r="M276" s="294">
        <v>19</v>
      </c>
      <c r="N276" s="294" t="s">
        <v>2602</v>
      </c>
      <c r="O276" s="294" t="s">
        <v>3644</v>
      </c>
      <c r="P276" s="294" t="s">
        <v>2604</v>
      </c>
      <c r="Q276" s="294">
        <v>10677</v>
      </c>
      <c r="R276" s="296"/>
    </row>
    <row r="277" spans="1:18" x14ac:dyDescent="0.35">
      <c r="A277" s="294" t="s">
        <v>3645</v>
      </c>
      <c r="B277" s="294" t="s">
        <v>3646</v>
      </c>
      <c r="C277" s="294" t="s">
        <v>1645</v>
      </c>
      <c r="D277" s="294" t="s">
        <v>3647</v>
      </c>
      <c r="E277" s="294">
        <v>5</v>
      </c>
      <c r="F277" s="294" t="s">
        <v>2426</v>
      </c>
      <c r="G277" s="294" t="s">
        <v>2427</v>
      </c>
      <c r="H277" s="295">
        <v>70</v>
      </c>
      <c r="I277" s="294" t="s">
        <v>1285</v>
      </c>
      <c r="J277" s="295" t="s">
        <v>3648</v>
      </c>
      <c r="K277" s="294" t="s">
        <v>2429</v>
      </c>
      <c r="L277" s="294" t="s">
        <v>2430</v>
      </c>
      <c r="M277" s="294">
        <v>15</v>
      </c>
      <c r="N277" s="294" t="s">
        <v>2431</v>
      </c>
      <c r="O277" s="294" t="s">
        <v>3649</v>
      </c>
      <c r="P277" s="294" t="s">
        <v>2433</v>
      </c>
      <c r="Q277" s="294">
        <v>10728</v>
      </c>
      <c r="R277" s="296"/>
    </row>
    <row r="278" spans="1:18" x14ac:dyDescent="0.35">
      <c r="A278" s="294" t="s">
        <v>3650</v>
      </c>
      <c r="B278" s="294" t="s">
        <v>3651</v>
      </c>
      <c r="C278" s="294" t="s">
        <v>1646</v>
      </c>
      <c r="D278" s="294" t="s">
        <v>3652</v>
      </c>
      <c r="E278" s="294">
        <v>5</v>
      </c>
      <c r="F278" s="294" t="s">
        <v>2426</v>
      </c>
      <c r="G278" s="294" t="s">
        <v>2427</v>
      </c>
      <c r="H278" s="295">
        <v>70</v>
      </c>
      <c r="I278" s="294" t="s">
        <v>1285</v>
      </c>
      <c r="J278" s="295" t="s">
        <v>3653</v>
      </c>
      <c r="K278" s="294" t="s">
        <v>2429</v>
      </c>
      <c r="L278" s="294" t="s">
        <v>2418</v>
      </c>
      <c r="M278" s="294">
        <v>16</v>
      </c>
      <c r="N278" s="294" t="s">
        <v>2881</v>
      </c>
      <c r="O278" s="294" t="s">
        <v>3654</v>
      </c>
      <c r="P278" s="294" t="s">
        <v>2759</v>
      </c>
      <c r="Q278" s="294">
        <v>10729</v>
      </c>
      <c r="R278" s="296"/>
    </row>
    <row r="279" spans="1:18" x14ac:dyDescent="0.35">
      <c r="A279" s="294" t="s">
        <v>3655</v>
      </c>
      <c r="B279" s="294" t="s">
        <v>3656</v>
      </c>
      <c r="C279" s="294" t="s">
        <v>1647</v>
      </c>
      <c r="D279" s="294" t="s">
        <v>3657</v>
      </c>
      <c r="E279" s="294">
        <v>5</v>
      </c>
      <c r="F279" s="294" t="s">
        <v>2426</v>
      </c>
      <c r="G279" s="294" t="s">
        <v>2427</v>
      </c>
      <c r="H279" s="295">
        <v>70</v>
      </c>
      <c r="I279" s="294" t="s">
        <v>1285</v>
      </c>
      <c r="J279" s="295" t="s">
        <v>3658</v>
      </c>
      <c r="K279" s="294" t="s">
        <v>2429</v>
      </c>
      <c r="L279" s="294" t="s">
        <v>2430</v>
      </c>
      <c r="M279" s="294">
        <v>15</v>
      </c>
      <c r="N279" s="294" t="s">
        <v>2431</v>
      </c>
      <c r="O279" s="294" t="s">
        <v>3659</v>
      </c>
      <c r="P279" s="294" t="s">
        <v>2433</v>
      </c>
      <c r="Q279" s="294">
        <v>10730</v>
      </c>
      <c r="R279" s="296"/>
    </row>
    <row r="280" spans="1:18" x14ac:dyDescent="0.35">
      <c r="A280" s="294" t="s">
        <v>3660</v>
      </c>
      <c r="B280" s="294" t="s">
        <v>3661</v>
      </c>
      <c r="C280" s="294" t="s">
        <v>1648</v>
      </c>
      <c r="D280" s="294" t="s">
        <v>3662</v>
      </c>
      <c r="E280" s="294">
        <v>5</v>
      </c>
      <c r="F280" s="294" t="s">
        <v>2437</v>
      </c>
      <c r="G280" s="294" t="s">
        <v>2438</v>
      </c>
      <c r="H280" s="295">
        <v>70</v>
      </c>
      <c r="I280" s="294" t="s">
        <v>1285</v>
      </c>
      <c r="J280" s="295" t="s">
        <v>2455</v>
      </c>
      <c r="K280" s="294" t="s">
        <v>2429</v>
      </c>
      <c r="L280" s="294" t="s">
        <v>2440</v>
      </c>
      <c r="M280" s="294">
        <v>5</v>
      </c>
      <c r="N280" s="294" t="s">
        <v>2441</v>
      </c>
      <c r="O280" s="294" t="s">
        <v>3663</v>
      </c>
      <c r="P280" s="294" t="s">
        <v>2469</v>
      </c>
      <c r="Q280" s="294">
        <v>11273</v>
      </c>
      <c r="R280" s="296"/>
    </row>
    <row r="281" spans="1:18" x14ac:dyDescent="0.35">
      <c r="A281" s="294" t="s">
        <v>3664</v>
      </c>
      <c r="B281" s="294" t="s">
        <v>3665</v>
      </c>
      <c r="C281" s="294" t="s">
        <v>1649</v>
      </c>
      <c r="D281" s="294" t="s">
        <v>3666</v>
      </c>
      <c r="E281" s="294">
        <v>5</v>
      </c>
      <c r="F281" s="294" t="s">
        <v>2437</v>
      </c>
      <c r="G281" s="294" t="s">
        <v>2438</v>
      </c>
      <c r="H281" s="295">
        <v>70</v>
      </c>
      <c r="I281" s="294" t="s">
        <v>1285</v>
      </c>
      <c r="J281" s="295" t="s">
        <v>2842</v>
      </c>
      <c r="K281" s="294" t="s">
        <v>2429</v>
      </c>
      <c r="L281" s="294" t="s">
        <v>2440</v>
      </c>
      <c r="M281" s="294">
        <v>5</v>
      </c>
      <c r="N281" s="294" t="s">
        <v>2441</v>
      </c>
      <c r="O281" s="294" t="s">
        <v>3667</v>
      </c>
      <c r="P281" s="294" t="s">
        <v>2469</v>
      </c>
      <c r="Q281" s="294">
        <v>11274</v>
      </c>
      <c r="R281" s="296"/>
    </row>
    <row r="282" spans="1:18" x14ac:dyDescent="0.35">
      <c r="A282" s="294" t="s">
        <v>3668</v>
      </c>
      <c r="B282" s="294" t="s">
        <v>3669</v>
      </c>
      <c r="C282" s="294" t="s">
        <v>1650</v>
      </c>
      <c r="D282" s="294" t="s">
        <v>3670</v>
      </c>
      <c r="E282" s="294">
        <v>5</v>
      </c>
      <c r="F282" s="294" t="s">
        <v>2437</v>
      </c>
      <c r="G282" s="294" t="s">
        <v>2438</v>
      </c>
      <c r="H282" s="295">
        <v>70</v>
      </c>
      <c r="I282" s="294" t="s">
        <v>1285</v>
      </c>
      <c r="J282" s="295" t="s">
        <v>2497</v>
      </c>
      <c r="K282" s="294" t="s">
        <v>2429</v>
      </c>
      <c r="L282" s="294" t="s">
        <v>2440</v>
      </c>
      <c r="M282" s="294">
        <v>5</v>
      </c>
      <c r="N282" s="294" t="s">
        <v>3011</v>
      </c>
      <c r="O282" s="294" t="s">
        <v>3671</v>
      </c>
      <c r="P282" s="294" t="s">
        <v>2469</v>
      </c>
      <c r="Q282" s="294">
        <v>11275</v>
      </c>
      <c r="R282" s="296"/>
    </row>
    <row r="283" spans="1:18" x14ac:dyDescent="0.35">
      <c r="A283" s="294" t="s">
        <v>3672</v>
      </c>
      <c r="B283" s="294" t="s">
        <v>3673</v>
      </c>
      <c r="C283" s="294" t="s">
        <v>1651</v>
      </c>
      <c r="D283" s="294" t="s">
        <v>3674</v>
      </c>
      <c r="E283" s="294">
        <v>5</v>
      </c>
      <c r="F283" s="294" t="s">
        <v>2437</v>
      </c>
      <c r="G283" s="294" t="s">
        <v>2438</v>
      </c>
      <c r="H283" s="295">
        <v>70</v>
      </c>
      <c r="I283" s="294" t="s">
        <v>1285</v>
      </c>
      <c r="J283" s="295" t="s">
        <v>2455</v>
      </c>
      <c r="K283" s="294" t="s">
        <v>2429</v>
      </c>
      <c r="L283" s="294" t="s">
        <v>2440</v>
      </c>
      <c r="M283" s="294">
        <v>6</v>
      </c>
      <c r="N283" s="294" t="s">
        <v>2456</v>
      </c>
      <c r="O283" s="294" t="s">
        <v>3675</v>
      </c>
      <c r="P283" s="294" t="s">
        <v>2443</v>
      </c>
      <c r="Q283" s="294">
        <v>11276</v>
      </c>
      <c r="R283" s="296"/>
    </row>
    <row r="284" spans="1:18" x14ac:dyDescent="0.35">
      <c r="A284" s="294" t="s">
        <v>3676</v>
      </c>
      <c r="B284" s="294" t="s">
        <v>3677</v>
      </c>
      <c r="C284" s="294" t="s">
        <v>1652</v>
      </c>
      <c r="D284" s="294" t="s">
        <v>3678</v>
      </c>
      <c r="E284" s="294">
        <v>5</v>
      </c>
      <c r="F284" s="294" t="s">
        <v>2437</v>
      </c>
      <c r="G284" s="294" t="s">
        <v>2438</v>
      </c>
      <c r="H284" s="295">
        <v>70</v>
      </c>
      <c r="I284" s="294" t="s">
        <v>1285</v>
      </c>
      <c r="J284" s="295" t="s">
        <v>3127</v>
      </c>
      <c r="K284" s="294" t="s">
        <v>2429</v>
      </c>
      <c r="L284" s="294" t="s">
        <v>2440</v>
      </c>
      <c r="M284" s="294">
        <v>5</v>
      </c>
      <c r="N284" s="294" t="s">
        <v>2467</v>
      </c>
      <c r="O284" s="294" t="s">
        <v>3679</v>
      </c>
      <c r="P284" s="294" t="s">
        <v>2469</v>
      </c>
      <c r="Q284" s="294">
        <v>11277</v>
      </c>
      <c r="R284" s="296"/>
    </row>
    <row r="285" spans="1:18" x14ac:dyDescent="0.35">
      <c r="A285" s="294" t="s">
        <v>3680</v>
      </c>
      <c r="B285" s="294" t="s">
        <v>3681</v>
      </c>
      <c r="C285" s="294" t="s">
        <v>1653</v>
      </c>
      <c r="D285" s="294" t="s">
        <v>3682</v>
      </c>
      <c r="E285" s="294">
        <v>5</v>
      </c>
      <c r="F285" s="294" t="s">
        <v>2437</v>
      </c>
      <c r="G285" s="294" t="s">
        <v>2438</v>
      </c>
      <c r="H285" s="295">
        <v>70</v>
      </c>
      <c r="I285" s="294" t="s">
        <v>1285</v>
      </c>
      <c r="J285" s="295" t="s">
        <v>2455</v>
      </c>
      <c r="K285" s="294" t="s">
        <v>2429</v>
      </c>
      <c r="L285" s="294" t="s">
        <v>2448</v>
      </c>
      <c r="M285" s="294">
        <v>9</v>
      </c>
      <c r="N285" s="294" t="s">
        <v>2449</v>
      </c>
      <c r="O285" s="294" t="s">
        <v>3683</v>
      </c>
      <c r="P285" s="294" t="s">
        <v>2511</v>
      </c>
      <c r="Q285" s="294">
        <v>11458</v>
      </c>
      <c r="R285" s="296"/>
    </row>
    <row r="286" spans="1:18" x14ac:dyDescent="0.35">
      <c r="A286" s="294" t="s">
        <v>3684</v>
      </c>
      <c r="B286" s="294" t="s">
        <v>3685</v>
      </c>
      <c r="C286" s="294" t="s">
        <v>2223</v>
      </c>
      <c r="D286" s="294" t="s">
        <v>3686</v>
      </c>
      <c r="E286" s="294">
        <v>5</v>
      </c>
      <c r="F286" s="294" t="s">
        <v>2437</v>
      </c>
      <c r="G286" s="294" t="s">
        <v>2438</v>
      </c>
      <c r="H286" s="295">
        <v>70</v>
      </c>
      <c r="I286" s="294" t="s">
        <v>1285</v>
      </c>
      <c r="J286" s="295" t="s">
        <v>2596</v>
      </c>
      <c r="K286" s="294" t="s">
        <v>2418</v>
      </c>
      <c r="L286" s="294" t="s">
        <v>2557</v>
      </c>
      <c r="M286" s="294">
        <v>3</v>
      </c>
      <c r="N286" s="294" t="s">
        <v>2597</v>
      </c>
      <c r="O286" s="294" t="s">
        <v>3687</v>
      </c>
      <c r="P286" s="294" t="s">
        <v>3145</v>
      </c>
      <c r="Q286" s="294">
        <v>28858</v>
      </c>
      <c r="R286" s="296"/>
    </row>
    <row r="287" spans="1:18" x14ac:dyDescent="0.35">
      <c r="A287" s="294" t="s">
        <v>3688</v>
      </c>
      <c r="B287" s="294" t="s">
        <v>3689</v>
      </c>
      <c r="C287" s="294" t="s">
        <v>1604</v>
      </c>
      <c r="D287" s="294" t="s">
        <v>3690</v>
      </c>
      <c r="E287" s="294">
        <v>5</v>
      </c>
      <c r="F287" s="294" t="s">
        <v>2426</v>
      </c>
      <c r="G287" s="294" t="s">
        <v>2427</v>
      </c>
      <c r="H287" s="295">
        <v>71</v>
      </c>
      <c r="I287" s="294" t="s">
        <v>1281</v>
      </c>
      <c r="J287" s="295" t="s">
        <v>3691</v>
      </c>
      <c r="K287" s="294" t="s">
        <v>2418</v>
      </c>
      <c r="L287" s="294" t="s">
        <v>2418</v>
      </c>
      <c r="M287" s="294">
        <v>17</v>
      </c>
      <c r="N287" s="294" t="s">
        <v>2564</v>
      </c>
      <c r="O287" s="294" t="s">
        <v>3692</v>
      </c>
      <c r="P287" s="294" t="s">
        <v>2566</v>
      </c>
      <c r="Q287" s="294">
        <v>10731</v>
      </c>
      <c r="R287" s="296"/>
    </row>
    <row r="288" spans="1:18" x14ac:dyDescent="0.35">
      <c r="A288" s="294" t="s">
        <v>3693</v>
      </c>
      <c r="B288" s="294" t="s">
        <v>3694</v>
      </c>
      <c r="C288" s="294" t="s">
        <v>1605</v>
      </c>
      <c r="D288" s="294" t="s">
        <v>3695</v>
      </c>
      <c r="E288" s="294">
        <v>5</v>
      </c>
      <c r="F288" s="294" t="s">
        <v>2426</v>
      </c>
      <c r="G288" s="294" t="s">
        <v>2427</v>
      </c>
      <c r="H288" s="295">
        <v>71</v>
      </c>
      <c r="I288" s="294" t="s">
        <v>1281</v>
      </c>
      <c r="J288" s="295" t="s">
        <v>3696</v>
      </c>
      <c r="K288" s="294" t="s">
        <v>2418</v>
      </c>
      <c r="L288" s="294" t="s">
        <v>2430</v>
      </c>
      <c r="M288" s="294">
        <v>15</v>
      </c>
      <c r="N288" s="294" t="s">
        <v>2431</v>
      </c>
      <c r="O288" s="294" t="s">
        <v>3697</v>
      </c>
      <c r="P288" s="294" t="s">
        <v>2433</v>
      </c>
      <c r="Q288" s="294">
        <v>10732</v>
      </c>
      <c r="R288" s="296"/>
    </row>
    <row r="289" spans="1:18" x14ac:dyDescent="0.35">
      <c r="A289" s="294" t="s">
        <v>3698</v>
      </c>
      <c r="B289" s="294" t="s">
        <v>3699</v>
      </c>
      <c r="C289" s="294" t="s">
        <v>1606</v>
      </c>
      <c r="D289" s="294" t="s">
        <v>3700</v>
      </c>
      <c r="E289" s="294">
        <v>5</v>
      </c>
      <c r="F289" s="294" t="s">
        <v>2437</v>
      </c>
      <c r="G289" s="294" t="s">
        <v>2438</v>
      </c>
      <c r="H289" s="295">
        <v>71</v>
      </c>
      <c r="I289" s="294" t="s">
        <v>1281</v>
      </c>
      <c r="J289" s="295" t="s">
        <v>2461</v>
      </c>
      <c r="K289" s="294" t="s">
        <v>2418</v>
      </c>
      <c r="L289" s="294" t="s">
        <v>2440</v>
      </c>
      <c r="M289" s="294">
        <v>6</v>
      </c>
      <c r="N289" s="294" t="s">
        <v>2441</v>
      </c>
      <c r="O289" s="294" t="s">
        <v>3701</v>
      </c>
      <c r="P289" s="294" t="s">
        <v>2443</v>
      </c>
      <c r="Q289" s="294">
        <v>11278</v>
      </c>
      <c r="R289" s="296"/>
    </row>
    <row r="290" spans="1:18" x14ac:dyDescent="0.35">
      <c r="A290" s="294" t="s">
        <v>3702</v>
      </c>
      <c r="B290" s="294" t="s">
        <v>3703</v>
      </c>
      <c r="C290" s="294" t="s">
        <v>1607</v>
      </c>
      <c r="D290" s="294" t="s">
        <v>3704</v>
      </c>
      <c r="E290" s="294">
        <v>5</v>
      </c>
      <c r="F290" s="294" t="s">
        <v>2437</v>
      </c>
      <c r="G290" s="294" t="s">
        <v>2438</v>
      </c>
      <c r="H290" s="295">
        <v>71</v>
      </c>
      <c r="I290" s="294" t="s">
        <v>1281</v>
      </c>
      <c r="J290" s="295" t="s">
        <v>2497</v>
      </c>
      <c r="K290" s="294" t="s">
        <v>2418</v>
      </c>
      <c r="L290" s="294" t="s">
        <v>2440</v>
      </c>
      <c r="M290" s="294">
        <v>5</v>
      </c>
      <c r="N290" s="294" t="s">
        <v>2441</v>
      </c>
      <c r="O290" s="294" t="s">
        <v>3705</v>
      </c>
      <c r="P290" s="294" t="s">
        <v>2469</v>
      </c>
      <c r="Q290" s="294">
        <v>11279</v>
      </c>
      <c r="R290" s="296"/>
    </row>
    <row r="291" spans="1:18" x14ac:dyDescent="0.35">
      <c r="A291" s="294" t="s">
        <v>3706</v>
      </c>
      <c r="B291" s="294" t="s">
        <v>3707</v>
      </c>
      <c r="C291" s="294" t="s">
        <v>1608</v>
      </c>
      <c r="D291" s="294" t="s">
        <v>3708</v>
      </c>
      <c r="E291" s="294">
        <v>5</v>
      </c>
      <c r="F291" s="294" t="s">
        <v>2437</v>
      </c>
      <c r="G291" s="294" t="s">
        <v>2438</v>
      </c>
      <c r="H291" s="295">
        <v>71</v>
      </c>
      <c r="I291" s="294" t="s">
        <v>1281</v>
      </c>
      <c r="J291" s="295" t="s">
        <v>3065</v>
      </c>
      <c r="K291" s="294" t="s">
        <v>2418</v>
      </c>
      <c r="L291" s="294" t="s">
        <v>2448</v>
      </c>
      <c r="M291" s="294">
        <v>9</v>
      </c>
      <c r="N291" s="294" t="s">
        <v>2449</v>
      </c>
      <c r="O291" s="294" t="s">
        <v>3709</v>
      </c>
      <c r="P291" s="294" t="s">
        <v>2511</v>
      </c>
      <c r="Q291" s="294">
        <v>11280</v>
      </c>
      <c r="R291" s="296"/>
    </row>
    <row r="292" spans="1:18" x14ac:dyDescent="0.35">
      <c r="A292" s="294" t="s">
        <v>3710</v>
      </c>
      <c r="B292" s="294" t="s">
        <v>3711</v>
      </c>
      <c r="C292" s="294" t="s">
        <v>1609</v>
      </c>
      <c r="D292" s="294" t="s">
        <v>3712</v>
      </c>
      <c r="E292" s="294">
        <v>5</v>
      </c>
      <c r="F292" s="294" t="s">
        <v>2437</v>
      </c>
      <c r="G292" s="294" t="s">
        <v>2438</v>
      </c>
      <c r="H292" s="295">
        <v>71</v>
      </c>
      <c r="I292" s="294" t="s">
        <v>1281</v>
      </c>
      <c r="J292" s="295" t="s">
        <v>2497</v>
      </c>
      <c r="K292" s="294" t="s">
        <v>2418</v>
      </c>
      <c r="L292" s="294" t="s">
        <v>2440</v>
      </c>
      <c r="M292" s="294">
        <v>5</v>
      </c>
      <c r="N292" s="294" t="s">
        <v>2467</v>
      </c>
      <c r="O292" s="294" t="s">
        <v>3713</v>
      </c>
      <c r="P292" s="294" t="s">
        <v>2469</v>
      </c>
      <c r="Q292" s="294">
        <v>11281</v>
      </c>
      <c r="R292" s="296"/>
    </row>
    <row r="293" spans="1:18" x14ac:dyDescent="0.35">
      <c r="A293" s="294" t="s">
        <v>3714</v>
      </c>
      <c r="B293" s="294" t="s">
        <v>3715</v>
      </c>
      <c r="C293" s="294" t="s">
        <v>1610</v>
      </c>
      <c r="D293" s="294" t="s">
        <v>3716</v>
      </c>
      <c r="E293" s="294">
        <v>5</v>
      </c>
      <c r="F293" s="294" t="s">
        <v>2437</v>
      </c>
      <c r="G293" s="294" t="s">
        <v>2438</v>
      </c>
      <c r="H293" s="295">
        <v>71</v>
      </c>
      <c r="I293" s="294" t="s">
        <v>1281</v>
      </c>
      <c r="J293" s="295" t="s">
        <v>2489</v>
      </c>
      <c r="K293" s="294" t="s">
        <v>2418</v>
      </c>
      <c r="L293" s="294" t="s">
        <v>2490</v>
      </c>
      <c r="M293" s="294">
        <v>13</v>
      </c>
      <c r="N293" s="294" t="s">
        <v>2491</v>
      </c>
      <c r="O293" s="294" t="s">
        <v>3717</v>
      </c>
      <c r="P293" s="294" t="s">
        <v>2493</v>
      </c>
      <c r="Q293" s="294">
        <v>11282</v>
      </c>
      <c r="R293" s="296"/>
    </row>
    <row r="294" spans="1:18" x14ac:dyDescent="0.35">
      <c r="A294" s="294" t="s">
        <v>3718</v>
      </c>
      <c r="B294" s="294" t="s">
        <v>3719</v>
      </c>
      <c r="C294" s="294" t="s">
        <v>1611</v>
      </c>
      <c r="D294" s="294" t="s">
        <v>3720</v>
      </c>
      <c r="E294" s="294">
        <v>5</v>
      </c>
      <c r="F294" s="294" t="s">
        <v>2437</v>
      </c>
      <c r="G294" s="294" t="s">
        <v>2438</v>
      </c>
      <c r="H294" s="295">
        <v>71</v>
      </c>
      <c r="I294" s="294" t="s">
        <v>1281</v>
      </c>
      <c r="J294" s="295" t="s">
        <v>2447</v>
      </c>
      <c r="K294" s="294" t="s">
        <v>2418</v>
      </c>
      <c r="L294" s="294" t="s">
        <v>2490</v>
      </c>
      <c r="M294" s="294">
        <v>12</v>
      </c>
      <c r="N294" s="294" t="s">
        <v>2503</v>
      </c>
      <c r="O294" s="294" t="s">
        <v>3721</v>
      </c>
      <c r="P294" s="294" t="s">
        <v>2505</v>
      </c>
      <c r="Q294" s="294">
        <v>11283</v>
      </c>
      <c r="R294" s="296"/>
    </row>
    <row r="295" spans="1:18" x14ac:dyDescent="0.35">
      <c r="A295" s="294" t="s">
        <v>3722</v>
      </c>
      <c r="B295" s="294" t="s">
        <v>3723</v>
      </c>
      <c r="C295" s="294" t="s">
        <v>1612</v>
      </c>
      <c r="D295" s="294" t="s">
        <v>3724</v>
      </c>
      <c r="E295" s="294">
        <v>5</v>
      </c>
      <c r="F295" s="294" t="s">
        <v>2437</v>
      </c>
      <c r="G295" s="294" t="s">
        <v>2438</v>
      </c>
      <c r="H295" s="295">
        <v>71</v>
      </c>
      <c r="I295" s="294" t="s">
        <v>1281</v>
      </c>
      <c r="J295" s="295" t="s">
        <v>2497</v>
      </c>
      <c r="K295" s="294" t="s">
        <v>2418</v>
      </c>
      <c r="L295" s="294" t="s">
        <v>2440</v>
      </c>
      <c r="M295" s="294">
        <v>5</v>
      </c>
      <c r="N295" s="294" t="s">
        <v>2441</v>
      </c>
      <c r="O295" s="294" t="s">
        <v>3725</v>
      </c>
      <c r="P295" s="294" t="s">
        <v>2469</v>
      </c>
      <c r="Q295" s="294">
        <v>11284</v>
      </c>
      <c r="R295" s="296"/>
    </row>
    <row r="296" spans="1:18" x14ac:dyDescent="0.35">
      <c r="A296" s="294" t="s">
        <v>3726</v>
      </c>
      <c r="B296" s="294" t="s">
        <v>3727</v>
      </c>
      <c r="C296" s="294" t="s">
        <v>1613</v>
      </c>
      <c r="D296" s="294" t="s">
        <v>3728</v>
      </c>
      <c r="E296" s="294">
        <v>5</v>
      </c>
      <c r="F296" s="294" t="s">
        <v>2437</v>
      </c>
      <c r="G296" s="294" t="s">
        <v>2438</v>
      </c>
      <c r="H296" s="295">
        <v>71</v>
      </c>
      <c r="I296" s="294" t="s">
        <v>1281</v>
      </c>
      <c r="J296" s="295" t="s">
        <v>3729</v>
      </c>
      <c r="K296" s="294" t="s">
        <v>2418</v>
      </c>
      <c r="L296" s="294" t="s">
        <v>2440</v>
      </c>
      <c r="M296" s="294">
        <v>6</v>
      </c>
      <c r="N296" s="294" t="s">
        <v>2441</v>
      </c>
      <c r="O296" s="294" t="s">
        <v>3730</v>
      </c>
      <c r="P296" s="294" t="s">
        <v>2443</v>
      </c>
      <c r="Q296" s="294">
        <v>11285</v>
      </c>
      <c r="R296" s="296"/>
    </row>
    <row r="297" spans="1:18" x14ac:dyDescent="0.35">
      <c r="A297" s="294" t="s">
        <v>3731</v>
      </c>
      <c r="B297" s="294" t="s">
        <v>3732</v>
      </c>
      <c r="C297" s="294" t="s">
        <v>1614</v>
      </c>
      <c r="D297" s="294" t="s">
        <v>3733</v>
      </c>
      <c r="E297" s="294">
        <v>5</v>
      </c>
      <c r="F297" s="294" t="s">
        <v>2437</v>
      </c>
      <c r="G297" s="294" t="s">
        <v>2438</v>
      </c>
      <c r="H297" s="295">
        <v>71</v>
      </c>
      <c r="I297" s="294" t="s">
        <v>1281</v>
      </c>
      <c r="J297" s="295" t="s">
        <v>2709</v>
      </c>
      <c r="K297" s="294" t="s">
        <v>2418</v>
      </c>
      <c r="L297" s="294" t="s">
        <v>2440</v>
      </c>
      <c r="M297" s="294">
        <v>6</v>
      </c>
      <c r="N297" s="294" t="s">
        <v>2441</v>
      </c>
      <c r="O297" s="294" t="s">
        <v>3734</v>
      </c>
      <c r="P297" s="294" t="s">
        <v>2443</v>
      </c>
      <c r="Q297" s="294">
        <v>11286</v>
      </c>
      <c r="R297" s="296"/>
    </row>
    <row r="298" spans="1:18" x14ac:dyDescent="0.35">
      <c r="A298" s="294" t="s">
        <v>3735</v>
      </c>
      <c r="B298" s="294" t="s">
        <v>3736</v>
      </c>
      <c r="C298" s="294" t="s">
        <v>1615</v>
      </c>
      <c r="D298" s="294" t="s">
        <v>3737</v>
      </c>
      <c r="E298" s="294">
        <v>5</v>
      </c>
      <c r="F298" s="294" t="s">
        <v>2437</v>
      </c>
      <c r="G298" s="294" t="s">
        <v>2438</v>
      </c>
      <c r="H298" s="295">
        <v>71</v>
      </c>
      <c r="I298" s="294" t="s">
        <v>1281</v>
      </c>
      <c r="J298" s="295" t="s">
        <v>2497</v>
      </c>
      <c r="K298" s="294" t="s">
        <v>2418</v>
      </c>
      <c r="L298" s="294" t="s">
        <v>2440</v>
      </c>
      <c r="M298" s="294">
        <v>5</v>
      </c>
      <c r="N298" s="294" t="s">
        <v>2441</v>
      </c>
      <c r="O298" s="294" t="s">
        <v>3738</v>
      </c>
      <c r="P298" s="294" t="s">
        <v>2469</v>
      </c>
      <c r="Q298" s="294">
        <v>11287</v>
      </c>
      <c r="R298" s="296"/>
    </row>
    <row r="299" spans="1:18" x14ac:dyDescent="0.35">
      <c r="A299" s="294" t="s">
        <v>3739</v>
      </c>
      <c r="B299" s="294" t="s">
        <v>3740</v>
      </c>
      <c r="C299" s="294" t="s">
        <v>1616</v>
      </c>
      <c r="D299" s="294" t="s">
        <v>3741</v>
      </c>
      <c r="E299" s="294">
        <v>5</v>
      </c>
      <c r="F299" s="294" t="s">
        <v>2437</v>
      </c>
      <c r="G299" s="294" t="s">
        <v>2438</v>
      </c>
      <c r="H299" s="295">
        <v>71</v>
      </c>
      <c r="I299" s="294" t="s">
        <v>1281</v>
      </c>
      <c r="J299" s="295" t="s">
        <v>2497</v>
      </c>
      <c r="K299" s="294" t="s">
        <v>2418</v>
      </c>
      <c r="L299" s="294" t="s">
        <v>2440</v>
      </c>
      <c r="M299" s="294">
        <v>5</v>
      </c>
      <c r="N299" s="294" t="s">
        <v>2441</v>
      </c>
      <c r="O299" s="294" t="s">
        <v>3742</v>
      </c>
      <c r="P299" s="294" t="s">
        <v>2469</v>
      </c>
      <c r="Q299" s="294">
        <v>11288</v>
      </c>
      <c r="R299" s="296"/>
    </row>
    <row r="300" spans="1:18" x14ac:dyDescent="0.35">
      <c r="A300" s="294" t="s">
        <v>3743</v>
      </c>
      <c r="B300" s="294" t="s">
        <v>3744</v>
      </c>
      <c r="C300" s="294" t="s">
        <v>1617</v>
      </c>
      <c r="D300" s="294" t="s">
        <v>3745</v>
      </c>
      <c r="E300" s="294">
        <v>5</v>
      </c>
      <c r="F300" s="294" t="s">
        <v>2437</v>
      </c>
      <c r="G300" s="294" t="s">
        <v>2438</v>
      </c>
      <c r="H300" s="295">
        <v>71</v>
      </c>
      <c r="I300" s="294" t="s">
        <v>1281</v>
      </c>
      <c r="J300" s="295" t="s">
        <v>3746</v>
      </c>
      <c r="K300" s="294" t="s">
        <v>2418</v>
      </c>
      <c r="L300" s="294" t="s">
        <v>2557</v>
      </c>
      <c r="M300" s="294">
        <v>2</v>
      </c>
      <c r="N300" s="294" t="s">
        <v>2753</v>
      </c>
      <c r="O300" s="294" t="s">
        <v>3747</v>
      </c>
      <c r="P300" s="294" t="s">
        <v>2560</v>
      </c>
      <c r="Q300" s="294">
        <v>14136</v>
      </c>
      <c r="R300" s="296"/>
    </row>
    <row r="301" spans="1:18" x14ac:dyDescent="0.35">
      <c r="A301" s="294" t="s">
        <v>3748</v>
      </c>
      <c r="B301" s="294" t="s">
        <v>3749</v>
      </c>
      <c r="C301" s="294" t="s">
        <v>1618</v>
      </c>
      <c r="D301" s="294" t="s">
        <v>3750</v>
      </c>
      <c r="E301" s="294">
        <v>5</v>
      </c>
      <c r="F301" s="294" t="s">
        <v>2437</v>
      </c>
      <c r="G301" s="294" t="s">
        <v>2438</v>
      </c>
      <c r="H301" s="295">
        <v>71</v>
      </c>
      <c r="I301" s="294" t="s">
        <v>1281</v>
      </c>
      <c r="J301" s="295" t="s">
        <v>2653</v>
      </c>
      <c r="K301" s="294" t="s">
        <v>2418</v>
      </c>
      <c r="L301" s="294" t="s">
        <v>2440</v>
      </c>
      <c r="M301" s="294">
        <v>5</v>
      </c>
      <c r="N301" s="294" t="s">
        <v>2441</v>
      </c>
      <c r="O301" s="294" t="s">
        <v>3751</v>
      </c>
      <c r="P301" s="294" t="s">
        <v>2469</v>
      </c>
      <c r="Q301" s="294">
        <v>21948</v>
      </c>
      <c r="R301" s="296"/>
    </row>
    <row r="302" spans="1:18" x14ac:dyDescent="0.35">
      <c r="A302" s="294" t="s">
        <v>3752</v>
      </c>
      <c r="B302" s="294" t="s">
        <v>3753</v>
      </c>
      <c r="C302" s="294" t="s">
        <v>1659</v>
      </c>
      <c r="D302" s="294" t="s">
        <v>3754</v>
      </c>
      <c r="E302" s="294">
        <v>5</v>
      </c>
      <c r="F302" s="294" t="s">
        <v>2415</v>
      </c>
      <c r="G302" s="294" t="s">
        <v>2416</v>
      </c>
      <c r="H302" s="295">
        <v>72</v>
      </c>
      <c r="I302" s="294" t="s">
        <v>1288</v>
      </c>
      <c r="J302" s="295" t="s">
        <v>3755</v>
      </c>
      <c r="K302" s="294" t="s">
        <v>2429</v>
      </c>
      <c r="L302" s="294" t="s">
        <v>2419</v>
      </c>
      <c r="M302" s="294">
        <v>18</v>
      </c>
      <c r="N302" s="294" t="s">
        <v>2420</v>
      </c>
      <c r="O302" s="294" t="s">
        <v>3756</v>
      </c>
      <c r="P302" s="294" t="s">
        <v>2422</v>
      </c>
      <c r="Q302" s="294">
        <v>10678</v>
      </c>
      <c r="R302" s="296"/>
    </row>
    <row r="303" spans="1:18" x14ac:dyDescent="0.35">
      <c r="A303" s="294" t="s">
        <v>3757</v>
      </c>
      <c r="B303" s="294" t="s">
        <v>3758</v>
      </c>
      <c r="C303" s="294" t="s">
        <v>1660</v>
      </c>
      <c r="D303" s="294" t="s">
        <v>3759</v>
      </c>
      <c r="E303" s="294">
        <v>5</v>
      </c>
      <c r="F303" s="294" t="s">
        <v>2426</v>
      </c>
      <c r="G303" s="294" t="s">
        <v>2427</v>
      </c>
      <c r="H303" s="295">
        <v>72</v>
      </c>
      <c r="I303" s="294" t="s">
        <v>1288</v>
      </c>
      <c r="J303" s="295" t="s">
        <v>3760</v>
      </c>
      <c r="K303" s="294" t="s">
        <v>2429</v>
      </c>
      <c r="L303" s="294" t="s">
        <v>2430</v>
      </c>
      <c r="M303" s="294">
        <v>15</v>
      </c>
      <c r="N303" s="294" t="s">
        <v>2431</v>
      </c>
      <c r="O303" s="294" t="s">
        <v>3761</v>
      </c>
      <c r="P303" s="294" t="s">
        <v>2433</v>
      </c>
      <c r="Q303" s="294">
        <v>10733</v>
      </c>
      <c r="R303" s="296"/>
    </row>
    <row r="304" spans="1:18" x14ac:dyDescent="0.35">
      <c r="A304" s="294" t="s">
        <v>3762</v>
      </c>
      <c r="B304" s="294" t="s">
        <v>3763</v>
      </c>
      <c r="C304" s="294" t="s">
        <v>1661</v>
      </c>
      <c r="D304" s="294" t="s">
        <v>3764</v>
      </c>
      <c r="E304" s="294">
        <v>5</v>
      </c>
      <c r="F304" s="294" t="s">
        <v>2437</v>
      </c>
      <c r="G304" s="294" t="s">
        <v>2438</v>
      </c>
      <c r="H304" s="295">
        <v>72</v>
      </c>
      <c r="I304" s="294" t="s">
        <v>1288</v>
      </c>
      <c r="J304" s="295" t="s">
        <v>2489</v>
      </c>
      <c r="K304" s="294" t="s">
        <v>2429</v>
      </c>
      <c r="L304" s="294" t="s">
        <v>2440</v>
      </c>
      <c r="M304" s="294">
        <v>6</v>
      </c>
      <c r="N304" s="294" t="s">
        <v>2456</v>
      </c>
      <c r="O304" s="294" t="s">
        <v>3765</v>
      </c>
      <c r="P304" s="294" t="s">
        <v>2443</v>
      </c>
      <c r="Q304" s="294">
        <v>11289</v>
      </c>
      <c r="R304" s="296"/>
    </row>
    <row r="305" spans="1:18" x14ac:dyDescent="0.35">
      <c r="A305" s="294" t="s">
        <v>3766</v>
      </c>
      <c r="B305" s="294" t="s">
        <v>3767</v>
      </c>
      <c r="C305" s="294" t="s">
        <v>1662</v>
      </c>
      <c r="D305" s="294" t="s">
        <v>3768</v>
      </c>
      <c r="E305" s="294">
        <v>5</v>
      </c>
      <c r="F305" s="294" t="s">
        <v>2437</v>
      </c>
      <c r="G305" s="294" t="s">
        <v>2438</v>
      </c>
      <c r="H305" s="295">
        <v>72</v>
      </c>
      <c r="I305" s="294" t="s">
        <v>1288</v>
      </c>
      <c r="J305" s="295" t="s">
        <v>3016</v>
      </c>
      <c r="K305" s="294" t="s">
        <v>2429</v>
      </c>
      <c r="L305" s="294" t="s">
        <v>2448</v>
      </c>
      <c r="M305" s="294">
        <v>10</v>
      </c>
      <c r="N305" s="294" t="s">
        <v>2449</v>
      </c>
      <c r="O305" s="294" t="s">
        <v>3769</v>
      </c>
      <c r="P305" s="294" t="s">
        <v>2451</v>
      </c>
      <c r="Q305" s="294">
        <v>11290</v>
      </c>
      <c r="R305" s="296"/>
    </row>
    <row r="306" spans="1:18" x14ac:dyDescent="0.35">
      <c r="A306" s="294" t="s">
        <v>3770</v>
      </c>
      <c r="B306" s="294" t="s">
        <v>3771</v>
      </c>
      <c r="C306" s="294" t="s">
        <v>1663</v>
      </c>
      <c r="D306" s="294" t="s">
        <v>3772</v>
      </c>
      <c r="E306" s="294">
        <v>5</v>
      </c>
      <c r="F306" s="294" t="s">
        <v>2437</v>
      </c>
      <c r="G306" s="294" t="s">
        <v>2438</v>
      </c>
      <c r="H306" s="295">
        <v>72</v>
      </c>
      <c r="I306" s="294" t="s">
        <v>1288</v>
      </c>
      <c r="J306" s="295" t="s">
        <v>2461</v>
      </c>
      <c r="K306" s="294" t="s">
        <v>2429</v>
      </c>
      <c r="L306" s="294" t="s">
        <v>2440</v>
      </c>
      <c r="M306" s="294">
        <v>6</v>
      </c>
      <c r="N306" s="294" t="s">
        <v>2456</v>
      </c>
      <c r="O306" s="294" t="s">
        <v>3773</v>
      </c>
      <c r="P306" s="294" t="s">
        <v>2443</v>
      </c>
      <c r="Q306" s="294">
        <v>11291</v>
      </c>
      <c r="R306" s="296"/>
    </row>
    <row r="307" spans="1:18" x14ac:dyDescent="0.35">
      <c r="A307" s="294" t="s">
        <v>3774</v>
      </c>
      <c r="B307" s="294" t="s">
        <v>3775</v>
      </c>
      <c r="C307" s="294" t="s">
        <v>1664</v>
      </c>
      <c r="D307" s="294" t="s">
        <v>3776</v>
      </c>
      <c r="E307" s="294">
        <v>5</v>
      </c>
      <c r="F307" s="294" t="s">
        <v>2437</v>
      </c>
      <c r="G307" s="294" t="s">
        <v>2438</v>
      </c>
      <c r="H307" s="295">
        <v>72</v>
      </c>
      <c r="I307" s="294" t="s">
        <v>1288</v>
      </c>
      <c r="J307" s="295" t="s">
        <v>3440</v>
      </c>
      <c r="K307" s="294" t="s">
        <v>2429</v>
      </c>
      <c r="L307" s="294" t="s">
        <v>2440</v>
      </c>
      <c r="M307" s="294">
        <v>6</v>
      </c>
      <c r="N307" s="294" t="s">
        <v>2456</v>
      </c>
      <c r="O307" s="294" t="s">
        <v>3777</v>
      </c>
      <c r="P307" s="294" t="s">
        <v>2443</v>
      </c>
      <c r="Q307" s="294">
        <v>11292</v>
      </c>
      <c r="R307" s="296"/>
    </row>
    <row r="308" spans="1:18" x14ac:dyDescent="0.35">
      <c r="A308" s="294" t="s">
        <v>3778</v>
      </c>
      <c r="B308" s="294" t="s">
        <v>3779</v>
      </c>
      <c r="C308" s="294" t="s">
        <v>1665</v>
      </c>
      <c r="D308" s="294" t="s">
        <v>3780</v>
      </c>
      <c r="E308" s="294">
        <v>5</v>
      </c>
      <c r="F308" s="294" t="s">
        <v>2437</v>
      </c>
      <c r="G308" s="294" t="s">
        <v>2438</v>
      </c>
      <c r="H308" s="295">
        <v>72</v>
      </c>
      <c r="I308" s="294" t="s">
        <v>1288</v>
      </c>
      <c r="J308" s="295" t="s">
        <v>2867</v>
      </c>
      <c r="K308" s="294" t="s">
        <v>2429</v>
      </c>
      <c r="L308" s="294" t="s">
        <v>2440</v>
      </c>
      <c r="M308" s="294">
        <v>6</v>
      </c>
      <c r="N308" s="294" t="s">
        <v>2441</v>
      </c>
      <c r="O308" s="294" t="s">
        <v>3781</v>
      </c>
      <c r="P308" s="294" t="s">
        <v>2443</v>
      </c>
      <c r="Q308" s="294">
        <v>11293</v>
      </c>
      <c r="R308" s="296"/>
    </row>
    <row r="309" spans="1:18" x14ac:dyDescent="0.35">
      <c r="A309" s="294" t="s">
        <v>3782</v>
      </c>
      <c r="B309" s="294" t="s">
        <v>3783</v>
      </c>
      <c r="C309" s="294" t="s">
        <v>1666</v>
      </c>
      <c r="D309" s="294" t="s">
        <v>3784</v>
      </c>
      <c r="E309" s="294">
        <v>5</v>
      </c>
      <c r="F309" s="294" t="s">
        <v>2437</v>
      </c>
      <c r="G309" s="294" t="s">
        <v>2438</v>
      </c>
      <c r="H309" s="295">
        <v>72</v>
      </c>
      <c r="I309" s="294" t="s">
        <v>1288</v>
      </c>
      <c r="J309" s="295" t="s">
        <v>3785</v>
      </c>
      <c r="K309" s="294" t="s">
        <v>2429</v>
      </c>
      <c r="L309" s="294" t="s">
        <v>2440</v>
      </c>
      <c r="M309" s="294">
        <v>6</v>
      </c>
      <c r="N309" s="294" t="s">
        <v>2441</v>
      </c>
      <c r="O309" s="294" t="s">
        <v>3786</v>
      </c>
      <c r="P309" s="294" t="s">
        <v>2443</v>
      </c>
      <c r="Q309" s="294">
        <v>11294</v>
      </c>
      <c r="R309" s="296"/>
    </row>
    <row r="310" spans="1:18" x14ac:dyDescent="0.35">
      <c r="A310" s="294" t="s">
        <v>3787</v>
      </c>
      <c r="B310" s="294" t="s">
        <v>3788</v>
      </c>
      <c r="C310" s="294" t="s">
        <v>1667</v>
      </c>
      <c r="D310" s="294" t="s">
        <v>3789</v>
      </c>
      <c r="E310" s="294">
        <v>5</v>
      </c>
      <c r="F310" s="294" t="s">
        <v>2437</v>
      </c>
      <c r="G310" s="294" t="s">
        <v>2438</v>
      </c>
      <c r="H310" s="295">
        <v>72</v>
      </c>
      <c r="I310" s="294" t="s">
        <v>1288</v>
      </c>
      <c r="J310" s="295" t="s">
        <v>3790</v>
      </c>
      <c r="K310" s="294" t="s">
        <v>2429</v>
      </c>
      <c r="L310" s="294" t="s">
        <v>2490</v>
      </c>
      <c r="M310" s="294">
        <v>13</v>
      </c>
      <c r="N310" s="294" t="s">
        <v>2491</v>
      </c>
      <c r="O310" s="294" t="s">
        <v>3791</v>
      </c>
      <c r="P310" s="294" t="s">
        <v>2493</v>
      </c>
      <c r="Q310" s="294">
        <v>11295</v>
      </c>
      <c r="R310" s="296"/>
    </row>
    <row r="311" spans="1:18" x14ac:dyDescent="0.35">
      <c r="A311" s="294" t="s">
        <v>3792</v>
      </c>
      <c r="B311" s="294" t="s">
        <v>3793</v>
      </c>
      <c r="C311" s="294" t="s">
        <v>1668</v>
      </c>
      <c r="D311" s="294" t="s">
        <v>3794</v>
      </c>
      <c r="E311" s="294">
        <v>5</v>
      </c>
      <c r="F311" s="294" t="s">
        <v>2437</v>
      </c>
      <c r="G311" s="294" t="s">
        <v>2438</v>
      </c>
      <c r="H311" s="295">
        <v>72</v>
      </c>
      <c r="I311" s="294" t="s">
        <v>1288</v>
      </c>
      <c r="J311" s="295" t="s">
        <v>2455</v>
      </c>
      <c r="K311" s="294" t="s">
        <v>2429</v>
      </c>
      <c r="L311" s="294" t="s">
        <v>2440</v>
      </c>
      <c r="M311" s="294">
        <v>5</v>
      </c>
      <c r="N311" s="294" t="s">
        <v>2441</v>
      </c>
      <c r="O311" s="294" t="s">
        <v>3795</v>
      </c>
      <c r="P311" s="294" t="s">
        <v>2469</v>
      </c>
      <c r="Q311" s="294">
        <v>11296</v>
      </c>
      <c r="R311" s="296"/>
    </row>
    <row r="312" spans="1:18" x14ac:dyDescent="0.35">
      <c r="A312" s="294" t="s">
        <v>3796</v>
      </c>
      <c r="B312" s="294" t="s">
        <v>3797</v>
      </c>
      <c r="C312" s="294" t="s">
        <v>1619</v>
      </c>
      <c r="D312" s="294" t="s">
        <v>1282</v>
      </c>
      <c r="E312" s="294">
        <v>5</v>
      </c>
      <c r="F312" s="294" t="s">
        <v>2415</v>
      </c>
      <c r="G312" s="294" t="s">
        <v>2416</v>
      </c>
      <c r="H312" s="295">
        <v>73</v>
      </c>
      <c r="I312" s="294" t="s">
        <v>1282</v>
      </c>
      <c r="J312" s="295" t="s">
        <v>3798</v>
      </c>
      <c r="K312" s="294" t="s">
        <v>2429</v>
      </c>
      <c r="L312" s="294" t="s">
        <v>2419</v>
      </c>
      <c r="M312" s="294">
        <v>19</v>
      </c>
      <c r="N312" s="294" t="s">
        <v>2602</v>
      </c>
      <c r="O312" s="294" t="s">
        <v>3799</v>
      </c>
      <c r="P312" s="294" t="s">
        <v>2604</v>
      </c>
      <c r="Q312" s="294">
        <v>10679</v>
      </c>
      <c r="R312" s="296"/>
    </row>
    <row r="313" spans="1:18" x14ac:dyDescent="0.35">
      <c r="A313" s="294" t="s">
        <v>3800</v>
      </c>
      <c r="B313" s="294" t="s">
        <v>3801</v>
      </c>
      <c r="C313" s="294" t="s">
        <v>1620</v>
      </c>
      <c r="D313" s="294" t="s">
        <v>3802</v>
      </c>
      <c r="E313" s="294">
        <v>5</v>
      </c>
      <c r="F313" s="294" t="s">
        <v>2437</v>
      </c>
      <c r="G313" s="294" t="s">
        <v>2438</v>
      </c>
      <c r="H313" s="295">
        <v>73</v>
      </c>
      <c r="I313" s="294" t="s">
        <v>1282</v>
      </c>
      <c r="J313" s="295" t="s">
        <v>3803</v>
      </c>
      <c r="K313" s="294" t="s">
        <v>2429</v>
      </c>
      <c r="L313" s="294" t="s">
        <v>2448</v>
      </c>
      <c r="M313" s="294">
        <v>10</v>
      </c>
      <c r="N313" s="294" t="s">
        <v>2809</v>
      </c>
      <c r="O313" s="294" t="s">
        <v>3804</v>
      </c>
      <c r="P313" s="294" t="s">
        <v>2451</v>
      </c>
      <c r="Q313" s="294">
        <v>11297</v>
      </c>
      <c r="R313" s="296"/>
    </row>
    <row r="314" spans="1:18" x14ac:dyDescent="0.35">
      <c r="A314" s="294" t="s">
        <v>3805</v>
      </c>
      <c r="B314" s="294" t="s">
        <v>3806</v>
      </c>
      <c r="C314" s="294" t="s">
        <v>1621</v>
      </c>
      <c r="D314" s="294" t="s">
        <v>3807</v>
      </c>
      <c r="E314" s="294">
        <v>5</v>
      </c>
      <c r="F314" s="294" t="s">
        <v>2437</v>
      </c>
      <c r="G314" s="294" t="s">
        <v>2438</v>
      </c>
      <c r="H314" s="295">
        <v>73</v>
      </c>
      <c r="I314" s="294" t="s">
        <v>1282</v>
      </c>
      <c r="J314" s="295" t="s">
        <v>2497</v>
      </c>
      <c r="K314" s="294" t="s">
        <v>2429</v>
      </c>
      <c r="L314" s="294" t="s">
        <v>2440</v>
      </c>
      <c r="M314" s="294">
        <v>6</v>
      </c>
      <c r="N314" s="294" t="s">
        <v>3011</v>
      </c>
      <c r="O314" s="294" t="s">
        <v>3808</v>
      </c>
      <c r="P314" s="294" t="s">
        <v>2443</v>
      </c>
      <c r="Q314" s="294">
        <v>11298</v>
      </c>
      <c r="R314" s="296"/>
    </row>
    <row r="315" spans="1:18" x14ac:dyDescent="0.35">
      <c r="A315" s="294" t="s">
        <v>3809</v>
      </c>
      <c r="B315" s="294" t="s">
        <v>3810</v>
      </c>
      <c r="C315" s="294" t="s">
        <v>1622</v>
      </c>
      <c r="D315" s="294" t="s">
        <v>3811</v>
      </c>
      <c r="E315" s="294">
        <v>5</v>
      </c>
      <c r="F315" s="294" t="s">
        <v>2437</v>
      </c>
      <c r="G315" s="294" t="s">
        <v>2438</v>
      </c>
      <c r="H315" s="295">
        <v>73</v>
      </c>
      <c r="I315" s="294" t="s">
        <v>1282</v>
      </c>
      <c r="J315" s="295" t="s">
        <v>3088</v>
      </c>
      <c r="K315" s="294" t="s">
        <v>2429</v>
      </c>
      <c r="L315" s="294" t="s">
        <v>2440</v>
      </c>
      <c r="M315" s="294">
        <v>6</v>
      </c>
      <c r="N315" s="294" t="s">
        <v>3011</v>
      </c>
      <c r="O315" s="294" t="s">
        <v>3812</v>
      </c>
      <c r="P315" s="294" t="s">
        <v>2443</v>
      </c>
      <c r="Q315" s="294">
        <v>11299</v>
      </c>
      <c r="R315" s="296"/>
    </row>
    <row r="316" spans="1:18" x14ac:dyDescent="0.35">
      <c r="A316" s="294" t="s">
        <v>3813</v>
      </c>
      <c r="B316" s="294" t="s">
        <v>3814</v>
      </c>
      <c r="C316" s="294" t="s">
        <v>1623</v>
      </c>
      <c r="D316" s="294" t="s">
        <v>3815</v>
      </c>
      <c r="E316" s="294">
        <v>5</v>
      </c>
      <c r="F316" s="294" t="s">
        <v>2437</v>
      </c>
      <c r="G316" s="294" t="s">
        <v>2438</v>
      </c>
      <c r="H316" s="295">
        <v>73</v>
      </c>
      <c r="I316" s="294" t="s">
        <v>1282</v>
      </c>
      <c r="J316" s="295" t="s">
        <v>3415</v>
      </c>
      <c r="K316" s="294" t="s">
        <v>2429</v>
      </c>
      <c r="L316" s="294" t="s">
        <v>2440</v>
      </c>
      <c r="M316" s="294">
        <v>6</v>
      </c>
      <c r="N316" s="294" t="s">
        <v>2441</v>
      </c>
      <c r="O316" s="294" t="s">
        <v>3816</v>
      </c>
      <c r="P316" s="294" t="s">
        <v>2443</v>
      </c>
      <c r="Q316" s="294">
        <v>11300</v>
      </c>
      <c r="R316" s="296"/>
    </row>
    <row r="317" spans="1:18" x14ac:dyDescent="0.35">
      <c r="A317" s="294" t="s">
        <v>3817</v>
      </c>
      <c r="B317" s="294" t="s">
        <v>3818</v>
      </c>
      <c r="C317" s="294" t="s">
        <v>1624</v>
      </c>
      <c r="D317" s="294" t="s">
        <v>3819</v>
      </c>
      <c r="E317" s="294">
        <v>5</v>
      </c>
      <c r="F317" s="294" t="s">
        <v>2437</v>
      </c>
      <c r="G317" s="294" t="s">
        <v>2438</v>
      </c>
      <c r="H317" s="295">
        <v>73</v>
      </c>
      <c r="I317" s="294" t="s">
        <v>1282</v>
      </c>
      <c r="J317" s="295" t="s">
        <v>2455</v>
      </c>
      <c r="K317" s="294" t="s">
        <v>2429</v>
      </c>
      <c r="L317" s="294" t="s">
        <v>2448</v>
      </c>
      <c r="M317" s="294">
        <v>9</v>
      </c>
      <c r="N317" s="294" t="s">
        <v>2449</v>
      </c>
      <c r="O317" s="294" t="s">
        <v>3820</v>
      </c>
      <c r="P317" s="294" t="s">
        <v>2511</v>
      </c>
      <c r="Q317" s="294">
        <v>11301</v>
      </c>
      <c r="R317" s="296"/>
    </row>
    <row r="318" spans="1:18" x14ac:dyDescent="0.35">
      <c r="A318" s="294" t="s">
        <v>3821</v>
      </c>
      <c r="B318" s="294" t="s">
        <v>3822</v>
      </c>
      <c r="C318" s="294" t="s">
        <v>1625</v>
      </c>
      <c r="D318" s="294" t="s">
        <v>3823</v>
      </c>
      <c r="E318" s="294">
        <v>5</v>
      </c>
      <c r="F318" s="294" t="s">
        <v>2437</v>
      </c>
      <c r="G318" s="294" t="s">
        <v>2438</v>
      </c>
      <c r="H318" s="295">
        <v>73</v>
      </c>
      <c r="I318" s="294" t="s">
        <v>1282</v>
      </c>
      <c r="J318" s="295" t="s">
        <v>3169</v>
      </c>
      <c r="K318" s="294" t="s">
        <v>2429</v>
      </c>
      <c r="L318" s="294" t="s">
        <v>2490</v>
      </c>
      <c r="M318" s="294">
        <v>13</v>
      </c>
      <c r="N318" s="294" t="s">
        <v>2503</v>
      </c>
      <c r="O318" s="294" t="s">
        <v>3824</v>
      </c>
      <c r="P318" s="294" t="s">
        <v>2493</v>
      </c>
      <c r="Q318" s="294">
        <v>11302</v>
      </c>
      <c r="R318" s="296"/>
    </row>
    <row r="319" spans="1:18" x14ac:dyDescent="0.35">
      <c r="A319" s="294" t="s">
        <v>3825</v>
      </c>
      <c r="B319" s="294" t="s">
        <v>3826</v>
      </c>
      <c r="C319" s="294" t="s">
        <v>1626</v>
      </c>
      <c r="D319" s="294" t="s">
        <v>3827</v>
      </c>
      <c r="E319" s="294">
        <v>5</v>
      </c>
      <c r="F319" s="294" t="s">
        <v>2437</v>
      </c>
      <c r="G319" s="294" t="s">
        <v>2438</v>
      </c>
      <c r="H319" s="295">
        <v>73</v>
      </c>
      <c r="I319" s="294" t="s">
        <v>1282</v>
      </c>
      <c r="J319" s="295" t="s">
        <v>2497</v>
      </c>
      <c r="K319" s="294" t="s">
        <v>2429</v>
      </c>
      <c r="L319" s="294" t="s">
        <v>2440</v>
      </c>
      <c r="M319" s="294">
        <v>5</v>
      </c>
      <c r="N319" s="294" t="s">
        <v>2441</v>
      </c>
      <c r="O319" s="294" t="s">
        <v>3828</v>
      </c>
      <c r="P319" s="294" t="s">
        <v>2469</v>
      </c>
      <c r="Q319" s="294">
        <v>11303</v>
      </c>
      <c r="R319" s="296"/>
    </row>
    <row r="320" spans="1:18" x14ac:dyDescent="0.35">
      <c r="A320" s="294" t="s">
        <v>3829</v>
      </c>
      <c r="B320" s="294" t="s">
        <v>3830</v>
      </c>
      <c r="C320" s="294" t="s">
        <v>1627</v>
      </c>
      <c r="D320" s="294" t="s">
        <v>3831</v>
      </c>
      <c r="E320" s="294">
        <v>5</v>
      </c>
      <c r="F320" s="294" t="s">
        <v>2437</v>
      </c>
      <c r="G320" s="294" t="s">
        <v>2438</v>
      </c>
      <c r="H320" s="295">
        <v>73</v>
      </c>
      <c r="I320" s="294" t="s">
        <v>1282</v>
      </c>
      <c r="J320" s="295" t="s">
        <v>2484</v>
      </c>
      <c r="K320" s="294" t="s">
        <v>2429</v>
      </c>
      <c r="L320" s="294" t="s">
        <v>2440</v>
      </c>
      <c r="M320" s="294">
        <v>5</v>
      </c>
      <c r="N320" s="294" t="s">
        <v>3011</v>
      </c>
      <c r="O320" s="294" t="s">
        <v>3832</v>
      </c>
      <c r="P320" s="294" t="s">
        <v>2469</v>
      </c>
      <c r="Q320" s="294">
        <v>13819</v>
      </c>
      <c r="R320" s="296"/>
    </row>
    <row r="321" spans="1:18" x14ac:dyDescent="0.35">
      <c r="A321" s="294" t="s">
        <v>3833</v>
      </c>
      <c r="B321" s="294" t="s">
        <v>3834</v>
      </c>
      <c r="C321" s="294" t="s">
        <v>1657</v>
      </c>
      <c r="D321" s="294" t="s">
        <v>1287</v>
      </c>
      <c r="E321" s="294">
        <v>5</v>
      </c>
      <c r="F321" s="294" t="s">
        <v>2426</v>
      </c>
      <c r="G321" s="294" t="s">
        <v>2427</v>
      </c>
      <c r="H321" s="295">
        <v>74</v>
      </c>
      <c r="I321" s="294" t="s">
        <v>1287</v>
      </c>
      <c r="J321" s="295" t="s">
        <v>3835</v>
      </c>
      <c r="K321" s="294" t="s">
        <v>2418</v>
      </c>
      <c r="L321" s="294" t="s">
        <v>2419</v>
      </c>
      <c r="M321" s="294">
        <v>18</v>
      </c>
      <c r="N321" s="294" t="s">
        <v>2420</v>
      </c>
      <c r="O321" s="294" t="s">
        <v>3836</v>
      </c>
      <c r="P321" s="294" t="s">
        <v>2422</v>
      </c>
      <c r="Q321" s="294">
        <v>10734</v>
      </c>
      <c r="R321" s="296"/>
    </row>
    <row r="322" spans="1:18" x14ac:dyDescent="0.35">
      <c r="A322" s="294" t="s">
        <v>3837</v>
      </c>
      <c r="B322" s="294" t="s">
        <v>3838</v>
      </c>
      <c r="C322" s="294" t="s">
        <v>1658</v>
      </c>
      <c r="D322" s="294" t="s">
        <v>3839</v>
      </c>
      <c r="E322" s="294">
        <v>5</v>
      </c>
      <c r="F322" s="294" t="s">
        <v>2426</v>
      </c>
      <c r="G322" s="294" t="s">
        <v>2427</v>
      </c>
      <c r="H322" s="295">
        <v>74</v>
      </c>
      <c r="I322" s="294" t="s">
        <v>1287</v>
      </c>
      <c r="J322" s="295" t="s">
        <v>3840</v>
      </c>
      <c r="K322" s="294" t="s">
        <v>2418</v>
      </c>
      <c r="L322" s="294" t="s">
        <v>2430</v>
      </c>
      <c r="M322" s="294">
        <v>15</v>
      </c>
      <c r="N322" s="294" t="s">
        <v>2431</v>
      </c>
      <c r="O322" s="294" t="s">
        <v>3841</v>
      </c>
      <c r="P322" s="294" t="s">
        <v>2433</v>
      </c>
      <c r="Q322" s="294">
        <v>11304</v>
      </c>
      <c r="R322" s="296"/>
    </row>
    <row r="323" spans="1:18" x14ac:dyDescent="0.35">
      <c r="A323" s="294" t="s">
        <v>3842</v>
      </c>
      <c r="B323" s="294" t="s">
        <v>3843</v>
      </c>
      <c r="C323" s="294" t="s">
        <v>1654</v>
      </c>
      <c r="D323" s="294" t="s">
        <v>3844</v>
      </c>
      <c r="E323" s="294">
        <v>5</v>
      </c>
      <c r="F323" s="294" t="s">
        <v>2426</v>
      </c>
      <c r="G323" s="294" t="s">
        <v>2427</v>
      </c>
      <c r="H323" s="295">
        <v>75</v>
      </c>
      <c r="I323" s="294" t="s">
        <v>1286</v>
      </c>
      <c r="J323" s="295" t="s">
        <v>3845</v>
      </c>
      <c r="K323" s="294" t="s">
        <v>2429</v>
      </c>
      <c r="L323" s="294" t="s">
        <v>2418</v>
      </c>
      <c r="M323" s="294">
        <v>16</v>
      </c>
      <c r="N323" s="294" t="s">
        <v>2881</v>
      </c>
      <c r="O323" s="294" t="s">
        <v>3846</v>
      </c>
      <c r="P323" s="294" t="s">
        <v>2759</v>
      </c>
      <c r="Q323" s="294">
        <v>10735</v>
      </c>
      <c r="R323" s="296"/>
    </row>
    <row r="324" spans="1:18" x14ac:dyDescent="0.35">
      <c r="A324" s="294" t="s">
        <v>3847</v>
      </c>
      <c r="B324" s="294" t="s">
        <v>3848</v>
      </c>
      <c r="C324" s="294" t="s">
        <v>1655</v>
      </c>
      <c r="D324" s="294" t="s">
        <v>3849</v>
      </c>
      <c r="E324" s="294">
        <v>5</v>
      </c>
      <c r="F324" s="294" t="s">
        <v>2437</v>
      </c>
      <c r="G324" s="294" t="s">
        <v>2438</v>
      </c>
      <c r="H324" s="295">
        <v>75</v>
      </c>
      <c r="I324" s="294" t="s">
        <v>1286</v>
      </c>
      <c r="J324" s="295" t="s">
        <v>3065</v>
      </c>
      <c r="K324" s="294" t="s">
        <v>2429</v>
      </c>
      <c r="L324" s="294" t="s">
        <v>2448</v>
      </c>
      <c r="M324" s="294">
        <v>9</v>
      </c>
      <c r="N324" s="294" t="s">
        <v>2688</v>
      </c>
      <c r="O324" s="294" t="s">
        <v>3850</v>
      </c>
      <c r="P324" s="294" t="s">
        <v>2511</v>
      </c>
      <c r="Q324" s="294">
        <v>11306</v>
      </c>
      <c r="R324" s="296"/>
    </row>
    <row r="325" spans="1:18" x14ac:dyDescent="0.35">
      <c r="A325" s="294" t="s">
        <v>3851</v>
      </c>
      <c r="B325" s="294" t="s">
        <v>3852</v>
      </c>
      <c r="C325" s="294" t="s">
        <v>1656</v>
      </c>
      <c r="D325" s="294" t="s">
        <v>3853</v>
      </c>
      <c r="E325" s="294">
        <v>5</v>
      </c>
      <c r="F325" s="294" t="s">
        <v>2437</v>
      </c>
      <c r="G325" s="294" t="s">
        <v>2438</v>
      </c>
      <c r="H325" s="295">
        <v>75</v>
      </c>
      <c r="I325" s="294" t="s">
        <v>1286</v>
      </c>
      <c r="J325" s="295" t="s">
        <v>3415</v>
      </c>
      <c r="K325" s="294" t="s">
        <v>2429</v>
      </c>
      <c r="L325" s="294" t="s">
        <v>2440</v>
      </c>
      <c r="M325" s="294">
        <v>6</v>
      </c>
      <c r="N325" s="294" t="s">
        <v>2441</v>
      </c>
      <c r="O325" s="294" t="s">
        <v>3854</v>
      </c>
      <c r="P325" s="294" t="s">
        <v>2443</v>
      </c>
      <c r="Q325" s="294">
        <v>11307</v>
      </c>
      <c r="R325" s="296"/>
    </row>
    <row r="326" spans="1:18" x14ac:dyDescent="0.35">
      <c r="A326" s="294" t="s">
        <v>3855</v>
      </c>
      <c r="B326" s="294" t="s">
        <v>3856</v>
      </c>
      <c r="C326" s="294" t="s">
        <v>1636</v>
      </c>
      <c r="D326" s="294" t="s">
        <v>3857</v>
      </c>
      <c r="E326" s="294">
        <v>5</v>
      </c>
      <c r="F326" s="294" t="s">
        <v>2426</v>
      </c>
      <c r="G326" s="294" t="s">
        <v>2427</v>
      </c>
      <c r="H326" s="295">
        <v>76</v>
      </c>
      <c r="I326" s="294" t="s">
        <v>1284</v>
      </c>
      <c r="J326" s="295" t="s">
        <v>3858</v>
      </c>
      <c r="K326" s="294" t="s">
        <v>2418</v>
      </c>
      <c r="L326" s="294" t="s">
        <v>2418</v>
      </c>
      <c r="M326" s="294">
        <v>17</v>
      </c>
      <c r="N326" s="294" t="s">
        <v>2564</v>
      </c>
      <c r="O326" s="294" t="s">
        <v>3859</v>
      </c>
      <c r="P326" s="294" t="s">
        <v>2566</v>
      </c>
      <c r="Q326" s="294">
        <v>10736</v>
      </c>
      <c r="R326" s="296"/>
    </row>
    <row r="327" spans="1:18" x14ac:dyDescent="0.35">
      <c r="A327" s="294" t="s">
        <v>3860</v>
      </c>
      <c r="B327" s="294" t="s">
        <v>3861</v>
      </c>
      <c r="C327" s="294" t="s">
        <v>1637</v>
      </c>
      <c r="D327" s="294" t="s">
        <v>3862</v>
      </c>
      <c r="E327" s="294">
        <v>5</v>
      </c>
      <c r="F327" s="294" t="s">
        <v>2437</v>
      </c>
      <c r="G327" s="294" t="s">
        <v>2438</v>
      </c>
      <c r="H327" s="295">
        <v>76</v>
      </c>
      <c r="I327" s="294" t="s">
        <v>1284</v>
      </c>
      <c r="J327" s="295" t="s">
        <v>2466</v>
      </c>
      <c r="K327" s="294" t="s">
        <v>2418</v>
      </c>
      <c r="L327" s="294" t="s">
        <v>2440</v>
      </c>
      <c r="M327" s="294">
        <v>5</v>
      </c>
      <c r="N327" s="294" t="s">
        <v>2441</v>
      </c>
      <c r="O327" s="294" t="s">
        <v>3863</v>
      </c>
      <c r="P327" s="294" t="s">
        <v>2469</v>
      </c>
      <c r="Q327" s="294">
        <v>11308</v>
      </c>
      <c r="R327" s="296"/>
    </row>
    <row r="328" spans="1:18" x14ac:dyDescent="0.35">
      <c r="A328" s="294" t="s">
        <v>3864</v>
      </c>
      <c r="B328" s="294" t="s">
        <v>3865</v>
      </c>
      <c r="C328" s="294" t="s">
        <v>1638</v>
      </c>
      <c r="D328" s="294" t="s">
        <v>3866</v>
      </c>
      <c r="E328" s="294">
        <v>5</v>
      </c>
      <c r="F328" s="294" t="s">
        <v>2437</v>
      </c>
      <c r="G328" s="294" t="s">
        <v>2438</v>
      </c>
      <c r="H328" s="295">
        <v>76</v>
      </c>
      <c r="I328" s="294" t="s">
        <v>1284</v>
      </c>
      <c r="J328" s="295" t="s">
        <v>2497</v>
      </c>
      <c r="K328" s="294" t="s">
        <v>2418</v>
      </c>
      <c r="L328" s="294" t="s">
        <v>2440</v>
      </c>
      <c r="M328" s="294">
        <v>5</v>
      </c>
      <c r="N328" s="294" t="s">
        <v>2467</v>
      </c>
      <c r="O328" s="294" t="s">
        <v>3867</v>
      </c>
      <c r="P328" s="294" t="s">
        <v>2469</v>
      </c>
      <c r="Q328" s="294">
        <v>11309</v>
      </c>
      <c r="R328" s="296"/>
    </row>
    <row r="329" spans="1:18" x14ac:dyDescent="0.35">
      <c r="A329" s="294" t="s">
        <v>3868</v>
      </c>
      <c r="B329" s="294" t="s">
        <v>3869</v>
      </c>
      <c r="C329" s="294" t="s">
        <v>1639</v>
      </c>
      <c r="D329" s="294" t="s">
        <v>3870</v>
      </c>
      <c r="E329" s="294">
        <v>5</v>
      </c>
      <c r="F329" s="294" t="s">
        <v>2437</v>
      </c>
      <c r="G329" s="294" t="s">
        <v>2438</v>
      </c>
      <c r="H329" s="295">
        <v>76</v>
      </c>
      <c r="I329" s="294" t="s">
        <v>1284</v>
      </c>
      <c r="J329" s="295" t="s">
        <v>3871</v>
      </c>
      <c r="K329" s="294" t="s">
        <v>2418</v>
      </c>
      <c r="L329" s="294" t="s">
        <v>2490</v>
      </c>
      <c r="M329" s="294">
        <v>12</v>
      </c>
      <c r="N329" s="294" t="s">
        <v>2503</v>
      </c>
      <c r="O329" s="294" t="s">
        <v>3872</v>
      </c>
      <c r="P329" s="294" t="s">
        <v>2505</v>
      </c>
      <c r="Q329" s="294">
        <v>11310</v>
      </c>
      <c r="R329" s="296"/>
    </row>
    <row r="330" spans="1:18" x14ac:dyDescent="0.35">
      <c r="A330" s="294" t="s">
        <v>3873</v>
      </c>
      <c r="B330" s="294" t="s">
        <v>3874</v>
      </c>
      <c r="C330" s="294" t="s">
        <v>1640</v>
      </c>
      <c r="D330" s="294" t="s">
        <v>3875</v>
      </c>
      <c r="E330" s="294">
        <v>5</v>
      </c>
      <c r="F330" s="294" t="s">
        <v>2437</v>
      </c>
      <c r="G330" s="294" t="s">
        <v>2438</v>
      </c>
      <c r="H330" s="295">
        <v>76</v>
      </c>
      <c r="I330" s="294" t="s">
        <v>1284</v>
      </c>
      <c r="J330" s="295" t="s">
        <v>2455</v>
      </c>
      <c r="K330" s="294" t="s">
        <v>2418</v>
      </c>
      <c r="L330" s="294" t="s">
        <v>2448</v>
      </c>
      <c r="M330" s="294">
        <v>10</v>
      </c>
      <c r="N330" s="294" t="s">
        <v>2449</v>
      </c>
      <c r="O330" s="294" t="s">
        <v>3876</v>
      </c>
      <c r="P330" s="294" t="s">
        <v>2451</v>
      </c>
      <c r="Q330" s="294">
        <v>11311</v>
      </c>
      <c r="R330" s="296"/>
    </row>
    <row r="331" spans="1:18" x14ac:dyDescent="0.35">
      <c r="A331" s="294" t="s">
        <v>3877</v>
      </c>
      <c r="B331" s="294" t="s">
        <v>3878</v>
      </c>
      <c r="C331" s="294" t="s">
        <v>1641</v>
      </c>
      <c r="D331" s="294" t="s">
        <v>3879</v>
      </c>
      <c r="E331" s="294">
        <v>5</v>
      </c>
      <c r="F331" s="294" t="s">
        <v>2437</v>
      </c>
      <c r="G331" s="294" t="s">
        <v>2438</v>
      </c>
      <c r="H331" s="295">
        <v>76</v>
      </c>
      <c r="I331" s="294" t="s">
        <v>1284</v>
      </c>
      <c r="J331" s="295" t="s">
        <v>2497</v>
      </c>
      <c r="K331" s="294" t="s">
        <v>2418</v>
      </c>
      <c r="L331" s="294" t="s">
        <v>2440</v>
      </c>
      <c r="M331" s="294">
        <v>6</v>
      </c>
      <c r="N331" s="294" t="s">
        <v>2441</v>
      </c>
      <c r="O331" s="294" t="s">
        <v>3880</v>
      </c>
      <c r="P331" s="294" t="s">
        <v>2443</v>
      </c>
      <c r="Q331" s="294">
        <v>11312</v>
      </c>
      <c r="R331" s="296"/>
    </row>
    <row r="332" spans="1:18" x14ac:dyDescent="0.35">
      <c r="A332" s="294" t="s">
        <v>3881</v>
      </c>
      <c r="B332" s="294" t="s">
        <v>3882</v>
      </c>
      <c r="C332" s="294" t="s">
        <v>1642</v>
      </c>
      <c r="D332" s="294" t="s">
        <v>3883</v>
      </c>
      <c r="E332" s="294">
        <v>5</v>
      </c>
      <c r="F332" s="294" t="s">
        <v>2437</v>
      </c>
      <c r="G332" s="294" t="s">
        <v>2438</v>
      </c>
      <c r="H332" s="295">
        <v>76</v>
      </c>
      <c r="I332" s="294" t="s">
        <v>1284</v>
      </c>
      <c r="J332" s="295" t="s">
        <v>2497</v>
      </c>
      <c r="K332" s="294" t="s">
        <v>2418</v>
      </c>
      <c r="L332" s="294" t="s">
        <v>2440</v>
      </c>
      <c r="M332" s="294">
        <v>6</v>
      </c>
      <c r="N332" s="294" t="s">
        <v>2441</v>
      </c>
      <c r="O332" s="294" t="s">
        <v>3884</v>
      </c>
      <c r="P332" s="294" t="s">
        <v>2443</v>
      </c>
      <c r="Q332" s="294">
        <v>11313</v>
      </c>
      <c r="R332" s="296"/>
    </row>
    <row r="333" spans="1:18" x14ac:dyDescent="0.35">
      <c r="A333" s="294" t="s">
        <v>3885</v>
      </c>
      <c r="B333" s="294" t="s">
        <v>3886</v>
      </c>
      <c r="C333" s="294" t="s">
        <v>1643</v>
      </c>
      <c r="D333" s="294" t="s">
        <v>3887</v>
      </c>
      <c r="E333" s="294">
        <v>5</v>
      </c>
      <c r="F333" s="294" t="s">
        <v>2437</v>
      </c>
      <c r="G333" s="294" t="s">
        <v>2438</v>
      </c>
      <c r="H333" s="295">
        <v>76</v>
      </c>
      <c r="I333" s="294" t="s">
        <v>1284</v>
      </c>
      <c r="J333" s="295" t="s">
        <v>2466</v>
      </c>
      <c r="K333" s="294" t="s">
        <v>2418</v>
      </c>
      <c r="L333" s="294" t="s">
        <v>2440</v>
      </c>
      <c r="M333" s="294">
        <v>5</v>
      </c>
      <c r="N333" s="294" t="s">
        <v>2441</v>
      </c>
      <c r="O333" s="294" t="s">
        <v>3888</v>
      </c>
      <c r="P333" s="294" t="s">
        <v>2469</v>
      </c>
      <c r="Q333" s="294">
        <v>11314</v>
      </c>
      <c r="R333" s="296"/>
    </row>
    <row r="334" spans="1:18" x14ac:dyDescent="0.35">
      <c r="A334" s="294" t="s">
        <v>3889</v>
      </c>
      <c r="B334" s="294" t="s">
        <v>3890</v>
      </c>
      <c r="C334" s="294" t="s">
        <v>1628</v>
      </c>
      <c r="D334" s="294" t="s">
        <v>1283</v>
      </c>
      <c r="E334" s="294">
        <v>5</v>
      </c>
      <c r="F334" s="294" t="s">
        <v>2426</v>
      </c>
      <c r="G334" s="294" t="s">
        <v>2427</v>
      </c>
      <c r="H334" s="295">
        <v>77</v>
      </c>
      <c r="I334" s="294" t="s">
        <v>1283</v>
      </c>
      <c r="J334" s="295" t="s">
        <v>3891</v>
      </c>
      <c r="K334" s="294" t="s">
        <v>2429</v>
      </c>
      <c r="L334" s="294" t="s">
        <v>2418</v>
      </c>
      <c r="M334" s="294">
        <v>16</v>
      </c>
      <c r="N334" s="294" t="s">
        <v>2881</v>
      </c>
      <c r="O334" s="294" t="s">
        <v>3892</v>
      </c>
      <c r="P334" s="294" t="s">
        <v>2759</v>
      </c>
      <c r="Q334" s="294">
        <v>10737</v>
      </c>
      <c r="R334" s="296"/>
    </row>
    <row r="335" spans="1:18" x14ac:dyDescent="0.35">
      <c r="A335" s="294" t="s">
        <v>3893</v>
      </c>
      <c r="B335" s="294" t="s">
        <v>3894</v>
      </c>
      <c r="C335" s="294" t="s">
        <v>1629</v>
      </c>
      <c r="D335" s="294" t="s">
        <v>3895</v>
      </c>
      <c r="E335" s="294">
        <v>5</v>
      </c>
      <c r="F335" s="294" t="s">
        <v>2437</v>
      </c>
      <c r="G335" s="294" t="s">
        <v>2438</v>
      </c>
      <c r="H335" s="295">
        <v>77</v>
      </c>
      <c r="I335" s="294" t="s">
        <v>1283</v>
      </c>
      <c r="J335" s="295" t="s">
        <v>2653</v>
      </c>
      <c r="K335" s="294" t="s">
        <v>2429</v>
      </c>
      <c r="L335" s="294" t="s">
        <v>2440</v>
      </c>
      <c r="M335" s="294">
        <v>6</v>
      </c>
      <c r="N335" s="294" t="s">
        <v>2441</v>
      </c>
      <c r="O335" s="294" t="s">
        <v>3896</v>
      </c>
      <c r="P335" s="294" t="s">
        <v>2443</v>
      </c>
      <c r="Q335" s="294">
        <v>11315</v>
      </c>
      <c r="R335" s="296"/>
    </row>
    <row r="336" spans="1:18" x14ac:dyDescent="0.35">
      <c r="A336" s="294" t="s">
        <v>3897</v>
      </c>
      <c r="B336" s="294" t="s">
        <v>3898</v>
      </c>
      <c r="C336" s="294" t="s">
        <v>1630</v>
      </c>
      <c r="D336" s="294" t="s">
        <v>3899</v>
      </c>
      <c r="E336" s="294">
        <v>5</v>
      </c>
      <c r="F336" s="294" t="s">
        <v>2437</v>
      </c>
      <c r="G336" s="294" t="s">
        <v>2438</v>
      </c>
      <c r="H336" s="295">
        <v>77</v>
      </c>
      <c r="I336" s="294" t="s">
        <v>1283</v>
      </c>
      <c r="J336" s="295" t="s">
        <v>2455</v>
      </c>
      <c r="K336" s="294" t="s">
        <v>2429</v>
      </c>
      <c r="L336" s="294" t="s">
        <v>2440</v>
      </c>
      <c r="M336" s="294">
        <v>6</v>
      </c>
      <c r="N336" s="294" t="s">
        <v>2441</v>
      </c>
      <c r="O336" s="294" t="s">
        <v>3900</v>
      </c>
      <c r="P336" s="294" t="s">
        <v>2443</v>
      </c>
      <c r="Q336" s="294">
        <v>11316</v>
      </c>
      <c r="R336" s="296"/>
    </row>
    <row r="337" spans="1:18" x14ac:dyDescent="0.35">
      <c r="A337" s="294" t="s">
        <v>3901</v>
      </c>
      <c r="B337" s="294" t="s">
        <v>3902</v>
      </c>
      <c r="C337" s="294" t="s">
        <v>1631</v>
      </c>
      <c r="D337" s="294" t="s">
        <v>3903</v>
      </c>
      <c r="E337" s="294">
        <v>5</v>
      </c>
      <c r="F337" s="294" t="s">
        <v>2437</v>
      </c>
      <c r="G337" s="294" t="s">
        <v>2438</v>
      </c>
      <c r="H337" s="295">
        <v>77</v>
      </c>
      <c r="I337" s="294" t="s">
        <v>1283</v>
      </c>
      <c r="J337" s="295" t="s">
        <v>3904</v>
      </c>
      <c r="K337" s="294" t="s">
        <v>2429</v>
      </c>
      <c r="L337" s="294" t="s">
        <v>2490</v>
      </c>
      <c r="M337" s="294">
        <v>13</v>
      </c>
      <c r="N337" s="294" t="s">
        <v>2491</v>
      </c>
      <c r="O337" s="294" t="s">
        <v>3905</v>
      </c>
      <c r="P337" s="294" t="s">
        <v>2493</v>
      </c>
      <c r="Q337" s="294">
        <v>11317</v>
      </c>
      <c r="R337" s="296"/>
    </row>
    <row r="338" spans="1:18" x14ac:dyDescent="0.35">
      <c r="A338" s="294" t="s">
        <v>3906</v>
      </c>
      <c r="B338" s="294" t="s">
        <v>3907</v>
      </c>
      <c r="C338" s="294" t="s">
        <v>1632</v>
      </c>
      <c r="D338" s="294" t="s">
        <v>3908</v>
      </c>
      <c r="E338" s="294">
        <v>5</v>
      </c>
      <c r="F338" s="294" t="s">
        <v>2437</v>
      </c>
      <c r="G338" s="294" t="s">
        <v>2438</v>
      </c>
      <c r="H338" s="295">
        <v>77</v>
      </c>
      <c r="I338" s="294" t="s">
        <v>1283</v>
      </c>
      <c r="J338" s="295" t="s">
        <v>3040</v>
      </c>
      <c r="K338" s="294" t="s">
        <v>2429</v>
      </c>
      <c r="L338" s="294" t="s">
        <v>2440</v>
      </c>
      <c r="M338" s="294">
        <v>6</v>
      </c>
      <c r="N338" s="294" t="s">
        <v>2441</v>
      </c>
      <c r="O338" s="294" t="s">
        <v>3909</v>
      </c>
      <c r="P338" s="294" t="s">
        <v>2443</v>
      </c>
      <c r="Q338" s="294">
        <v>11318</v>
      </c>
      <c r="R338" s="296"/>
    </row>
    <row r="339" spans="1:18" x14ac:dyDescent="0.35">
      <c r="A339" s="294" t="s">
        <v>3910</v>
      </c>
      <c r="B339" s="294" t="s">
        <v>3911</v>
      </c>
      <c r="C339" s="294" t="s">
        <v>1633</v>
      </c>
      <c r="D339" s="294" t="s">
        <v>3912</v>
      </c>
      <c r="E339" s="294">
        <v>5</v>
      </c>
      <c r="F339" s="294" t="s">
        <v>2437</v>
      </c>
      <c r="G339" s="294" t="s">
        <v>2438</v>
      </c>
      <c r="H339" s="295">
        <v>77</v>
      </c>
      <c r="I339" s="294" t="s">
        <v>1283</v>
      </c>
      <c r="J339" s="295" t="s">
        <v>2455</v>
      </c>
      <c r="K339" s="294" t="s">
        <v>2429</v>
      </c>
      <c r="L339" s="294" t="s">
        <v>2440</v>
      </c>
      <c r="M339" s="294">
        <v>6</v>
      </c>
      <c r="N339" s="294" t="s">
        <v>2456</v>
      </c>
      <c r="O339" s="294" t="s">
        <v>3913</v>
      </c>
      <c r="P339" s="294" t="s">
        <v>2443</v>
      </c>
      <c r="Q339" s="294">
        <v>11319</v>
      </c>
      <c r="R339" s="296"/>
    </row>
    <row r="340" spans="1:18" x14ac:dyDescent="0.35">
      <c r="A340" s="294" t="s">
        <v>3914</v>
      </c>
      <c r="B340" s="294" t="s">
        <v>3915</v>
      </c>
      <c r="C340" s="294" t="s">
        <v>1634</v>
      </c>
      <c r="D340" s="294" t="s">
        <v>3916</v>
      </c>
      <c r="E340" s="294">
        <v>5</v>
      </c>
      <c r="F340" s="294" t="s">
        <v>2426</v>
      </c>
      <c r="G340" s="294" t="s">
        <v>2427</v>
      </c>
      <c r="H340" s="295">
        <v>77</v>
      </c>
      <c r="I340" s="294" t="s">
        <v>1283</v>
      </c>
      <c r="J340" s="295" t="s">
        <v>3917</v>
      </c>
      <c r="K340" s="294" t="s">
        <v>2429</v>
      </c>
      <c r="L340" s="294" t="s">
        <v>2418</v>
      </c>
      <c r="M340" s="294">
        <v>16</v>
      </c>
      <c r="N340" s="294" t="s">
        <v>2881</v>
      </c>
      <c r="O340" s="294" t="s">
        <v>3918</v>
      </c>
      <c r="P340" s="294" t="s">
        <v>2759</v>
      </c>
      <c r="Q340" s="294">
        <v>11320</v>
      </c>
      <c r="R340" s="296"/>
    </row>
    <row r="341" spans="1:18" x14ac:dyDescent="0.35">
      <c r="A341" s="294" t="s">
        <v>3919</v>
      </c>
      <c r="B341" s="294" t="s">
        <v>3920</v>
      </c>
      <c r="C341" s="294" t="s">
        <v>1635</v>
      </c>
      <c r="D341" s="294" t="s">
        <v>3921</v>
      </c>
      <c r="E341" s="294">
        <v>5</v>
      </c>
      <c r="F341" s="294" t="s">
        <v>2437</v>
      </c>
      <c r="G341" s="294" t="s">
        <v>2438</v>
      </c>
      <c r="H341" s="295">
        <v>77</v>
      </c>
      <c r="I341" s="294" t="s">
        <v>1283</v>
      </c>
      <c r="J341" s="295" t="s">
        <v>2455</v>
      </c>
      <c r="K341" s="294" t="s">
        <v>2429</v>
      </c>
      <c r="L341" s="294" t="s">
        <v>2440</v>
      </c>
      <c r="M341" s="294">
        <v>6</v>
      </c>
      <c r="N341" s="294" t="s">
        <v>2441</v>
      </c>
      <c r="O341" s="294" t="s">
        <v>3922</v>
      </c>
      <c r="P341" s="294" t="s">
        <v>2443</v>
      </c>
      <c r="Q341" s="294">
        <v>11321</v>
      </c>
      <c r="R341" s="296"/>
    </row>
    <row r="342" spans="1:18" x14ac:dyDescent="0.35">
      <c r="A342" s="294" t="s">
        <v>3923</v>
      </c>
      <c r="B342" s="294" t="s">
        <v>3924</v>
      </c>
      <c r="C342" s="294" t="s">
        <v>1726</v>
      </c>
      <c r="D342" s="294" t="s">
        <v>1295</v>
      </c>
      <c r="E342" s="294">
        <v>6</v>
      </c>
      <c r="F342" s="294" t="s">
        <v>2426</v>
      </c>
      <c r="G342" s="294" t="s">
        <v>2427</v>
      </c>
      <c r="H342" s="295">
        <v>11</v>
      </c>
      <c r="I342" s="294" t="s">
        <v>1295</v>
      </c>
      <c r="J342" s="295" t="s">
        <v>3925</v>
      </c>
      <c r="K342" s="294" t="s">
        <v>2429</v>
      </c>
      <c r="L342" s="294" t="s">
        <v>2419</v>
      </c>
      <c r="M342" s="294">
        <v>18</v>
      </c>
      <c r="N342" s="294" t="s">
        <v>2420</v>
      </c>
      <c r="O342" s="294" t="s">
        <v>3926</v>
      </c>
      <c r="P342" s="294" t="s">
        <v>2422</v>
      </c>
      <c r="Q342" s="294">
        <v>10685</v>
      </c>
      <c r="R342" s="296"/>
    </row>
    <row r="343" spans="1:18" x14ac:dyDescent="0.35">
      <c r="A343" s="294" t="s">
        <v>3927</v>
      </c>
      <c r="B343" s="294" t="s">
        <v>3928</v>
      </c>
      <c r="C343" s="294" t="s">
        <v>1727</v>
      </c>
      <c r="D343" s="294" t="s">
        <v>3929</v>
      </c>
      <c r="E343" s="294">
        <v>6</v>
      </c>
      <c r="F343" s="294" t="s">
        <v>2437</v>
      </c>
      <c r="G343" s="294" t="s">
        <v>2438</v>
      </c>
      <c r="H343" s="295">
        <v>11</v>
      </c>
      <c r="I343" s="294" t="s">
        <v>1295</v>
      </c>
      <c r="J343" s="295" t="s">
        <v>2489</v>
      </c>
      <c r="K343" s="294" t="s">
        <v>2418</v>
      </c>
      <c r="L343" s="294" t="s">
        <v>2490</v>
      </c>
      <c r="M343" s="294">
        <v>13</v>
      </c>
      <c r="N343" s="294" t="s">
        <v>2491</v>
      </c>
      <c r="O343" s="294" t="s">
        <v>3930</v>
      </c>
      <c r="P343" s="294" t="s">
        <v>2493</v>
      </c>
      <c r="Q343" s="294">
        <v>10752</v>
      </c>
      <c r="R343" s="296"/>
    </row>
    <row r="344" spans="1:18" x14ac:dyDescent="0.35">
      <c r="A344" s="294" t="s">
        <v>3931</v>
      </c>
      <c r="B344" s="294" t="s">
        <v>3932</v>
      </c>
      <c r="C344" s="294" t="s">
        <v>2230</v>
      </c>
      <c r="D344" s="294" t="s">
        <v>3933</v>
      </c>
      <c r="E344" s="294">
        <v>6</v>
      </c>
      <c r="F344" s="294" t="s">
        <v>2426</v>
      </c>
      <c r="G344" s="294" t="s">
        <v>2427</v>
      </c>
      <c r="H344" s="295">
        <v>11</v>
      </c>
      <c r="I344" s="294" t="s">
        <v>1295</v>
      </c>
      <c r="J344" s="295" t="s">
        <v>3083</v>
      </c>
      <c r="K344" s="294" t="s">
        <v>2429</v>
      </c>
      <c r="L344" s="294" t="s">
        <v>2430</v>
      </c>
      <c r="M344" s="294">
        <v>14</v>
      </c>
      <c r="N344" s="294" t="s">
        <v>2474</v>
      </c>
      <c r="O344" s="294" t="s">
        <v>3934</v>
      </c>
      <c r="P344" s="294" t="s">
        <v>3407</v>
      </c>
      <c r="Q344" s="294">
        <v>10753</v>
      </c>
      <c r="R344" s="296"/>
    </row>
    <row r="345" spans="1:18" x14ac:dyDescent="0.35">
      <c r="A345" s="294" t="s">
        <v>3935</v>
      </c>
      <c r="B345" s="294" t="s">
        <v>3936</v>
      </c>
      <c r="C345" s="294" t="s">
        <v>1729</v>
      </c>
      <c r="D345" s="294" t="s">
        <v>3937</v>
      </c>
      <c r="E345" s="294">
        <v>6</v>
      </c>
      <c r="F345" s="294" t="s">
        <v>2437</v>
      </c>
      <c r="G345" s="294" t="s">
        <v>2438</v>
      </c>
      <c r="H345" s="295">
        <v>11</v>
      </c>
      <c r="I345" s="294" t="s">
        <v>1295</v>
      </c>
      <c r="J345" s="295" t="s">
        <v>3938</v>
      </c>
      <c r="K345" s="294" t="s">
        <v>2429</v>
      </c>
      <c r="L345" s="294" t="s">
        <v>2448</v>
      </c>
      <c r="M345" s="294">
        <v>10</v>
      </c>
      <c r="N345" s="294" t="s">
        <v>2809</v>
      </c>
      <c r="O345" s="294" t="s">
        <v>3939</v>
      </c>
      <c r="P345" s="294" t="s">
        <v>2451</v>
      </c>
      <c r="Q345" s="294">
        <v>10754</v>
      </c>
      <c r="R345" s="296"/>
    </row>
    <row r="346" spans="1:18" x14ac:dyDescent="0.35">
      <c r="A346" s="294" t="s">
        <v>3940</v>
      </c>
      <c r="B346" s="294" t="s">
        <v>3941</v>
      </c>
      <c r="C346" s="294" t="s">
        <v>1730</v>
      </c>
      <c r="D346" s="294" t="s">
        <v>3942</v>
      </c>
      <c r="E346" s="294">
        <v>6</v>
      </c>
      <c r="F346" s="294" t="s">
        <v>2437</v>
      </c>
      <c r="G346" s="294" t="s">
        <v>2438</v>
      </c>
      <c r="H346" s="295">
        <v>11</v>
      </c>
      <c r="I346" s="294" t="s">
        <v>1295</v>
      </c>
      <c r="J346" s="295" t="s">
        <v>3136</v>
      </c>
      <c r="K346" s="294" t="s">
        <v>2429</v>
      </c>
      <c r="L346" s="294" t="s">
        <v>2440</v>
      </c>
      <c r="M346" s="294">
        <v>7</v>
      </c>
      <c r="N346" s="294" t="s">
        <v>3011</v>
      </c>
      <c r="O346" s="294" t="s">
        <v>3943</v>
      </c>
      <c r="P346" s="294" t="s">
        <v>2833</v>
      </c>
      <c r="Q346" s="294">
        <v>10755</v>
      </c>
      <c r="R346" s="296"/>
    </row>
    <row r="347" spans="1:18" x14ac:dyDescent="0.35">
      <c r="A347" s="294" t="s">
        <v>3944</v>
      </c>
      <c r="B347" s="294" t="s">
        <v>3945</v>
      </c>
      <c r="C347" s="294" t="s">
        <v>2231</v>
      </c>
      <c r="D347" s="294" t="s">
        <v>1731</v>
      </c>
      <c r="E347" s="294">
        <v>6</v>
      </c>
      <c r="F347" s="294" t="s">
        <v>2437</v>
      </c>
      <c r="G347" s="294" t="s">
        <v>2438</v>
      </c>
      <c r="H347" s="295">
        <v>11</v>
      </c>
      <c r="I347" s="294" t="s">
        <v>1295</v>
      </c>
      <c r="J347" s="295" t="s">
        <v>2596</v>
      </c>
      <c r="K347" s="294" t="s">
        <v>2418</v>
      </c>
      <c r="L347" s="294" t="s">
        <v>2557</v>
      </c>
      <c r="M347" s="294">
        <v>4</v>
      </c>
      <c r="N347" s="294" t="s">
        <v>2753</v>
      </c>
      <c r="O347" s="294" t="s">
        <v>3946</v>
      </c>
      <c r="P347" s="294" t="s">
        <v>2985</v>
      </c>
      <c r="Q347" s="294">
        <v>28785</v>
      </c>
      <c r="R347" s="296"/>
    </row>
    <row r="348" spans="1:18" x14ac:dyDescent="0.35">
      <c r="A348" s="294" t="s">
        <v>3947</v>
      </c>
      <c r="B348" s="294" t="s">
        <v>3948</v>
      </c>
      <c r="C348" s="294" t="s">
        <v>1691</v>
      </c>
      <c r="D348" s="294" t="s">
        <v>1291</v>
      </c>
      <c r="E348" s="294">
        <v>6</v>
      </c>
      <c r="F348" s="294" t="s">
        <v>2415</v>
      </c>
      <c r="G348" s="294" t="s">
        <v>2416</v>
      </c>
      <c r="H348" s="295">
        <v>20</v>
      </c>
      <c r="I348" s="294" t="s">
        <v>1291</v>
      </c>
      <c r="J348" s="295" t="s">
        <v>3949</v>
      </c>
      <c r="K348" s="294" t="s">
        <v>2429</v>
      </c>
      <c r="L348" s="294" t="s">
        <v>2419</v>
      </c>
      <c r="M348" s="294">
        <v>19</v>
      </c>
      <c r="N348" s="294" t="s">
        <v>2602</v>
      </c>
      <c r="O348" s="294" t="s">
        <v>3950</v>
      </c>
      <c r="P348" s="294" t="s">
        <v>2604</v>
      </c>
      <c r="Q348" s="294">
        <v>10662</v>
      </c>
      <c r="R348" s="296"/>
    </row>
    <row r="349" spans="1:18" x14ac:dyDescent="0.35">
      <c r="A349" s="294" t="s">
        <v>3951</v>
      </c>
      <c r="B349" s="294" t="s">
        <v>3952</v>
      </c>
      <c r="C349" s="294" t="s">
        <v>1692</v>
      </c>
      <c r="D349" s="294" t="s">
        <v>3953</v>
      </c>
      <c r="E349" s="294">
        <v>6</v>
      </c>
      <c r="F349" s="294" t="s">
        <v>2437</v>
      </c>
      <c r="G349" s="294" t="s">
        <v>2438</v>
      </c>
      <c r="H349" s="295">
        <v>20</v>
      </c>
      <c r="I349" s="294" t="s">
        <v>1291</v>
      </c>
      <c r="J349" s="295" t="s">
        <v>3065</v>
      </c>
      <c r="K349" s="294" t="s">
        <v>2429</v>
      </c>
      <c r="L349" s="294" t="s">
        <v>2490</v>
      </c>
      <c r="M349" s="294">
        <v>12</v>
      </c>
      <c r="N349" s="294" t="s">
        <v>2503</v>
      </c>
      <c r="O349" s="294" t="s">
        <v>3954</v>
      </c>
      <c r="P349" s="294" t="s">
        <v>2505</v>
      </c>
      <c r="Q349" s="294">
        <v>10817</v>
      </c>
      <c r="R349" s="296"/>
    </row>
    <row r="350" spans="1:18" x14ac:dyDescent="0.35">
      <c r="A350" s="294" t="s">
        <v>3955</v>
      </c>
      <c r="B350" s="294" t="s">
        <v>3956</v>
      </c>
      <c r="C350" s="294" t="s">
        <v>1693</v>
      </c>
      <c r="D350" s="294" t="s">
        <v>3957</v>
      </c>
      <c r="E350" s="294">
        <v>6</v>
      </c>
      <c r="F350" s="294" t="s">
        <v>2437</v>
      </c>
      <c r="G350" s="294" t="s">
        <v>2438</v>
      </c>
      <c r="H350" s="295">
        <v>20</v>
      </c>
      <c r="I350" s="294" t="s">
        <v>1291</v>
      </c>
      <c r="J350" s="295" t="s">
        <v>2497</v>
      </c>
      <c r="K350" s="294" t="s">
        <v>2429</v>
      </c>
      <c r="L350" s="294" t="s">
        <v>2440</v>
      </c>
      <c r="M350" s="294">
        <v>5</v>
      </c>
      <c r="N350" s="294" t="s">
        <v>2467</v>
      </c>
      <c r="O350" s="294" t="s">
        <v>3958</v>
      </c>
      <c r="P350" s="294" t="s">
        <v>2469</v>
      </c>
      <c r="Q350" s="294">
        <v>10818</v>
      </c>
      <c r="R350" s="296"/>
    </row>
    <row r="351" spans="1:18" x14ac:dyDescent="0.35">
      <c r="A351" s="294" t="s">
        <v>3959</v>
      </c>
      <c r="B351" s="294" t="s">
        <v>3960</v>
      </c>
      <c r="C351" s="294" t="s">
        <v>2225</v>
      </c>
      <c r="D351" s="294" t="s">
        <v>3961</v>
      </c>
      <c r="E351" s="294">
        <v>6</v>
      </c>
      <c r="F351" s="294" t="s">
        <v>2426</v>
      </c>
      <c r="G351" s="294" t="s">
        <v>2427</v>
      </c>
      <c r="H351" s="295">
        <v>20</v>
      </c>
      <c r="I351" s="294" t="s">
        <v>1291</v>
      </c>
      <c r="J351" s="295" t="s">
        <v>3962</v>
      </c>
      <c r="K351" s="294" t="s">
        <v>2429</v>
      </c>
      <c r="L351" s="294" t="s">
        <v>2418</v>
      </c>
      <c r="M351" s="294">
        <v>16</v>
      </c>
      <c r="N351" s="294" t="s">
        <v>2881</v>
      </c>
      <c r="O351" s="294" t="s">
        <v>3963</v>
      </c>
      <c r="P351" s="294" t="s">
        <v>2759</v>
      </c>
      <c r="Q351" s="294">
        <v>10819</v>
      </c>
      <c r="R351" s="296"/>
    </row>
    <row r="352" spans="1:18" x14ac:dyDescent="0.35">
      <c r="A352" s="294" t="s">
        <v>3964</v>
      </c>
      <c r="B352" s="294" t="s">
        <v>3965</v>
      </c>
      <c r="C352" s="294" t="s">
        <v>1695</v>
      </c>
      <c r="D352" s="294" t="s">
        <v>3966</v>
      </c>
      <c r="E352" s="294">
        <v>6</v>
      </c>
      <c r="F352" s="294" t="s">
        <v>2437</v>
      </c>
      <c r="G352" s="294" t="s">
        <v>2438</v>
      </c>
      <c r="H352" s="295">
        <v>20</v>
      </c>
      <c r="I352" s="294" t="s">
        <v>1291</v>
      </c>
      <c r="J352" s="295" t="s">
        <v>3967</v>
      </c>
      <c r="K352" s="294" t="s">
        <v>2429</v>
      </c>
      <c r="L352" s="294" t="s">
        <v>2440</v>
      </c>
      <c r="M352" s="294">
        <v>5</v>
      </c>
      <c r="N352" s="294" t="s">
        <v>3011</v>
      </c>
      <c r="O352" s="294" t="s">
        <v>3968</v>
      </c>
      <c r="P352" s="294" t="s">
        <v>2469</v>
      </c>
      <c r="Q352" s="294">
        <v>10820</v>
      </c>
      <c r="R352" s="296"/>
    </row>
    <row r="353" spans="1:18" x14ac:dyDescent="0.35">
      <c r="A353" s="294" t="s">
        <v>3969</v>
      </c>
      <c r="B353" s="294" t="s">
        <v>3970</v>
      </c>
      <c r="C353" s="294" t="s">
        <v>1696</v>
      </c>
      <c r="D353" s="294" t="s">
        <v>3971</v>
      </c>
      <c r="E353" s="294">
        <v>6</v>
      </c>
      <c r="F353" s="294" t="s">
        <v>2437</v>
      </c>
      <c r="G353" s="294" t="s">
        <v>2438</v>
      </c>
      <c r="H353" s="295">
        <v>20</v>
      </c>
      <c r="I353" s="294" t="s">
        <v>1291</v>
      </c>
      <c r="J353" s="295" t="s">
        <v>3972</v>
      </c>
      <c r="K353" s="294" t="s">
        <v>2429</v>
      </c>
      <c r="L353" s="294" t="s">
        <v>2448</v>
      </c>
      <c r="M353" s="294">
        <v>9</v>
      </c>
      <c r="N353" s="294" t="s">
        <v>2449</v>
      </c>
      <c r="O353" s="294" t="s">
        <v>3973</v>
      </c>
      <c r="P353" s="294" t="s">
        <v>2511</v>
      </c>
      <c r="Q353" s="294">
        <v>10821</v>
      </c>
      <c r="R353" s="296"/>
    </row>
    <row r="354" spans="1:18" x14ac:dyDescent="0.35">
      <c r="A354" s="294" t="s">
        <v>3974</v>
      </c>
      <c r="B354" s="294" t="s">
        <v>3975</v>
      </c>
      <c r="C354" s="294" t="s">
        <v>1697</v>
      </c>
      <c r="D354" s="294" t="s">
        <v>3976</v>
      </c>
      <c r="E354" s="294">
        <v>6</v>
      </c>
      <c r="F354" s="294" t="s">
        <v>2437</v>
      </c>
      <c r="G354" s="294" t="s">
        <v>2438</v>
      </c>
      <c r="H354" s="295">
        <v>20</v>
      </c>
      <c r="I354" s="294" t="s">
        <v>1291</v>
      </c>
      <c r="J354" s="295" t="s">
        <v>3977</v>
      </c>
      <c r="K354" s="294" t="s">
        <v>2429</v>
      </c>
      <c r="L354" s="294" t="s">
        <v>2490</v>
      </c>
      <c r="M354" s="294">
        <v>13</v>
      </c>
      <c r="N354" s="294" t="s">
        <v>2491</v>
      </c>
      <c r="O354" s="294" t="s">
        <v>3978</v>
      </c>
      <c r="P354" s="294" t="s">
        <v>2493</v>
      </c>
      <c r="Q354" s="294">
        <v>10822</v>
      </c>
      <c r="R354" s="296"/>
    </row>
    <row r="355" spans="1:18" x14ac:dyDescent="0.35">
      <c r="A355" s="294" t="s">
        <v>3979</v>
      </c>
      <c r="B355" s="294" t="s">
        <v>3980</v>
      </c>
      <c r="C355" s="294" t="s">
        <v>1698</v>
      </c>
      <c r="D355" s="294" t="s">
        <v>3981</v>
      </c>
      <c r="E355" s="294">
        <v>6</v>
      </c>
      <c r="F355" s="294" t="s">
        <v>2437</v>
      </c>
      <c r="G355" s="294" t="s">
        <v>2438</v>
      </c>
      <c r="H355" s="295">
        <v>20</v>
      </c>
      <c r="I355" s="294" t="s">
        <v>1291</v>
      </c>
      <c r="J355" s="295" t="s">
        <v>3982</v>
      </c>
      <c r="K355" s="294" t="s">
        <v>2418</v>
      </c>
      <c r="L355" s="294" t="s">
        <v>2490</v>
      </c>
      <c r="M355" s="294">
        <v>13</v>
      </c>
      <c r="N355" s="294" t="s">
        <v>2491</v>
      </c>
      <c r="O355" s="294" t="s">
        <v>3983</v>
      </c>
      <c r="P355" s="294" t="s">
        <v>2493</v>
      </c>
      <c r="Q355" s="294">
        <v>10823</v>
      </c>
      <c r="R355" s="296"/>
    </row>
    <row r="356" spans="1:18" x14ac:dyDescent="0.35">
      <c r="A356" s="294" t="s">
        <v>3984</v>
      </c>
      <c r="B356" s="294" t="s">
        <v>3985</v>
      </c>
      <c r="C356" s="294" t="s">
        <v>1699</v>
      </c>
      <c r="D356" s="294" t="s">
        <v>3986</v>
      </c>
      <c r="E356" s="294">
        <v>6</v>
      </c>
      <c r="F356" s="294" t="s">
        <v>2437</v>
      </c>
      <c r="G356" s="294" t="s">
        <v>2438</v>
      </c>
      <c r="H356" s="295">
        <v>20</v>
      </c>
      <c r="I356" s="294" t="s">
        <v>1291</v>
      </c>
      <c r="J356" s="295" t="s">
        <v>2497</v>
      </c>
      <c r="K356" s="294" t="s">
        <v>2429</v>
      </c>
      <c r="L356" s="294" t="s">
        <v>2440</v>
      </c>
      <c r="M356" s="294">
        <v>5</v>
      </c>
      <c r="N356" s="294" t="s">
        <v>3987</v>
      </c>
      <c r="O356" s="294" t="s">
        <v>3988</v>
      </c>
      <c r="P356" s="294" t="s">
        <v>2469</v>
      </c>
      <c r="Q356" s="294">
        <v>10824</v>
      </c>
      <c r="R356" s="296"/>
    </row>
    <row r="357" spans="1:18" x14ac:dyDescent="0.35">
      <c r="A357" s="294" t="s">
        <v>3989</v>
      </c>
      <c r="B357" s="294" t="s">
        <v>3990</v>
      </c>
      <c r="C357" s="294" t="s">
        <v>1700</v>
      </c>
      <c r="D357" s="294" t="s">
        <v>3991</v>
      </c>
      <c r="E357" s="294">
        <v>6</v>
      </c>
      <c r="F357" s="294" t="s">
        <v>2437</v>
      </c>
      <c r="G357" s="294" t="s">
        <v>2438</v>
      </c>
      <c r="H357" s="295">
        <v>20</v>
      </c>
      <c r="I357" s="294" t="s">
        <v>1291</v>
      </c>
      <c r="J357" s="295" t="s">
        <v>3002</v>
      </c>
      <c r="K357" s="294" t="s">
        <v>2429</v>
      </c>
      <c r="L357" s="294" t="s">
        <v>2448</v>
      </c>
      <c r="M357" s="294">
        <v>10</v>
      </c>
      <c r="N357" s="294" t="s">
        <v>2809</v>
      </c>
      <c r="O357" s="294" t="s">
        <v>3992</v>
      </c>
      <c r="P357" s="294" t="s">
        <v>2451</v>
      </c>
      <c r="Q357" s="294">
        <v>10825</v>
      </c>
      <c r="R357" s="296"/>
    </row>
    <row r="358" spans="1:18" x14ac:dyDescent="0.35">
      <c r="A358" s="294" t="s">
        <v>3993</v>
      </c>
      <c r="B358" s="294" t="s">
        <v>3994</v>
      </c>
      <c r="C358" s="294" t="s">
        <v>1701</v>
      </c>
      <c r="D358" s="294" t="s">
        <v>3995</v>
      </c>
      <c r="E358" s="294">
        <v>6</v>
      </c>
      <c r="F358" s="294" t="s">
        <v>2437</v>
      </c>
      <c r="G358" s="294" t="s">
        <v>2438</v>
      </c>
      <c r="H358" s="295">
        <v>20</v>
      </c>
      <c r="I358" s="294" t="s">
        <v>1291</v>
      </c>
      <c r="J358" s="295" t="s">
        <v>2455</v>
      </c>
      <c r="K358" s="294" t="s">
        <v>2429</v>
      </c>
      <c r="L358" s="294" t="s">
        <v>2440</v>
      </c>
      <c r="M358" s="294">
        <v>6</v>
      </c>
      <c r="N358" s="294" t="s">
        <v>2441</v>
      </c>
      <c r="O358" s="294" t="s">
        <v>3996</v>
      </c>
      <c r="P358" s="294" t="s">
        <v>2443</v>
      </c>
      <c r="Q358" s="294">
        <v>10826</v>
      </c>
      <c r="R358" s="296"/>
    </row>
    <row r="359" spans="1:18" x14ac:dyDescent="0.35">
      <c r="A359" s="294" t="s">
        <v>3997</v>
      </c>
      <c r="B359" s="294" t="s">
        <v>3998</v>
      </c>
      <c r="C359" s="294" t="s">
        <v>2226</v>
      </c>
      <c r="D359" s="294" t="s">
        <v>1702</v>
      </c>
      <c r="E359" s="294">
        <v>6</v>
      </c>
      <c r="F359" s="294" t="s">
        <v>2437</v>
      </c>
      <c r="G359" s="294" t="s">
        <v>2438</v>
      </c>
      <c r="H359" s="295">
        <v>20</v>
      </c>
      <c r="I359" s="294" t="s">
        <v>1291</v>
      </c>
      <c r="J359" s="295" t="s">
        <v>2497</v>
      </c>
      <c r="K359" s="294" t="s">
        <v>2418</v>
      </c>
      <c r="L359" s="294" t="s">
        <v>2557</v>
      </c>
      <c r="M359" s="294">
        <v>4</v>
      </c>
      <c r="N359" s="294" t="s">
        <v>2753</v>
      </c>
      <c r="O359" s="294" t="s">
        <v>3999</v>
      </c>
      <c r="P359" s="294" t="s">
        <v>2985</v>
      </c>
      <c r="Q359" s="294">
        <v>28006</v>
      </c>
      <c r="R359" s="296"/>
    </row>
    <row r="360" spans="1:18" x14ac:dyDescent="0.35">
      <c r="A360" s="294" t="s">
        <v>4000</v>
      </c>
      <c r="B360" s="294" t="s">
        <v>4001</v>
      </c>
      <c r="C360" s="294" t="s">
        <v>1717</v>
      </c>
      <c r="D360" s="294" t="s">
        <v>1294</v>
      </c>
      <c r="E360" s="294">
        <v>6</v>
      </c>
      <c r="F360" s="294" t="s">
        <v>2415</v>
      </c>
      <c r="G360" s="294" t="s">
        <v>2416</v>
      </c>
      <c r="H360" s="295">
        <v>21</v>
      </c>
      <c r="I360" s="294" t="s">
        <v>1294</v>
      </c>
      <c r="J360" s="295" t="s">
        <v>4002</v>
      </c>
      <c r="K360" s="294" t="s">
        <v>2429</v>
      </c>
      <c r="L360" s="294" t="s">
        <v>2419</v>
      </c>
      <c r="M360" s="294">
        <v>18</v>
      </c>
      <c r="N360" s="294" t="s">
        <v>2420</v>
      </c>
      <c r="O360" s="294" t="s">
        <v>4003</v>
      </c>
      <c r="P360" s="294" t="s">
        <v>2422</v>
      </c>
      <c r="Q360" s="294">
        <v>10663</v>
      </c>
      <c r="R360" s="296"/>
    </row>
    <row r="361" spans="1:18" x14ac:dyDescent="0.35">
      <c r="A361" s="294" t="s">
        <v>4004</v>
      </c>
      <c r="B361" s="294" t="s">
        <v>4005</v>
      </c>
      <c r="C361" s="294" t="s">
        <v>2228</v>
      </c>
      <c r="D361" s="294" t="s">
        <v>4006</v>
      </c>
      <c r="E361" s="294">
        <v>6</v>
      </c>
      <c r="F361" s="294" t="s">
        <v>2426</v>
      </c>
      <c r="G361" s="294" t="s">
        <v>2427</v>
      </c>
      <c r="H361" s="295">
        <v>21</v>
      </c>
      <c r="I361" s="294" t="s">
        <v>1294</v>
      </c>
      <c r="J361" s="295" t="s">
        <v>4007</v>
      </c>
      <c r="K361" s="294" t="s">
        <v>2418</v>
      </c>
      <c r="L361" s="294" t="s">
        <v>2430</v>
      </c>
      <c r="M361" s="294">
        <v>14</v>
      </c>
      <c r="N361" s="294" t="s">
        <v>2474</v>
      </c>
      <c r="O361" s="294" t="s">
        <v>4008</v>
      </c>
      <c r="P361" s="294" t="s">
        <v>3407</v>
      </c>
      <c r="Q361" s="294">
        <v>10827</v>
      </c>
      <c r="R361" s="296"/>
    </row>
    <row r="362" spans="1:18" x14ac:dyDescent="0.35">
      <c r="A362" s="294" t="s">
        <v>4009</v>
      </c>
      <c r="B362" s="294" t="s">
        <v>4010</v>
      </c>
      <c r="C362" s="294" t="s">
        <v>1719</v>
      </c>
      <c r="D362" s="294" t="s">
        <v>4011</v>
      </c>
      <c r="E362" s="294">
        <v>6</v>
      </c>
      <c r="F362" s="294" t="s">
        <v>2437</v>
      </c>
      <c r="G362" s="294" t="s">
        <v>2438</v>
      </c>
      <c r="H362" s="295">
        <v>21</v>
      </c>
      <c r="I362" s="294" t="s">
        <v>1294</v>
      </c>
      <c r="J362" s="295" t="s">
        <v>2479</v>
      </c>
      <c r="K362" s="294" t="s">
        <v>2418</v>
      </c>
      <c r="L362" s="294" t="s">
        <v>2448</v>
      </c>
      <c r="M362" s="294">
        <v>9</v>
      </c>
      <c r="N362" s="294" t="s">
        <v>2449</v>
      </c>
      <c r="O362" s="294" t="s">
        <v>4012</v>
      </c>
      <c r="P362" s="294" t="s">
        <v>2511</v>
      </c>
      <c r="Q362" s="294">
        <v>10828</v>
      </c>
      <c r="R362" s="296"/>
    </row>
    <row r="363" spans="1:18" x14ac:dyDescent="0.35">
      <c r="A363" s="294" t="s">
        <v>4013</v>
      </c>
      <c r="B363" s="294" t="s">
        <v>4014</v>
      </c>
      <c r="C363" s="294" t="s">
        <v>2229</v>
      </c>
      <c r="D363" s="294" t="s">
        <v>4015</v>
      </c>
      <c r="E363" s="294">
        <v>6</v>
      </c>
      <c r="F363" s="294" t="s">
        <v>2426</v>
      </c>
      <c r="G363" s="294" t="s">
        <v>2427</v>
      </c>
      <c r="H363" s="295">
        <v>21</v>
      </c>
      <c r="I363" s="294" t="s">
        <v>1294</v>
      </c>
      <c r="J363" s="295" t="s">
        <v>3083</v>
      </c>
      <c r="K363" s="294" t="s">
        <v>2418</v>
      </c>
      <c r="L363" s="294" t="s">
        <v>2430</v>
      </c>
      <c r="M363" s="294">
        <v>14</v>
      </c>
      <c r="N363" s="294" t="s">
        <v>2474</v>
      </c>
      <c r="O363" s="294" t="s">
        <v>4016</v>
      </c>
      <c r="P363" s="294" t="s">
        <v>3407</v>
      </c>
      <c r="Q363" s="294">
        <v>10829</v>
      </c>
      <c r="R363" s="296"/>
    </row>
    <row r="364" spans="1:18" x14ac:dyDescent="0.35">
      <c r="A364" s="294" t="s">
        <v>4017</v>
      </c>
      <c r="B364" s="294" t="s">
        <v>4018</v>
      </c>
      <c r="C364" s="294" t="s">
        <v>1721</v>
      </c>
      <c r="D364" s="294" t="s">
        <v>4019</v>
      </c>
      <c r="E364" s="294">
        <v>6</v>
      </c>
      <c r="F364" s="294" t="s">
        <v>2437</v>
      </c>
      <c r="G364" s="294" t="s">
        <v>2438</v>
      </c>
      <c r="H364" s="295">
        <v>21</v>
      </c>
      <c r="I364" s="294" t="s">
        <v>1294</v>
      </c>
      <c r="J364" s="295" t="s">
        <v>2538</v>
      </c>
      <c r="K364" s="294" t="s">
        <v>2418</v>
      </c>
      <c r="L364" s="294" t="s">
        <v>2440</v>
      </c>
      <c r="M364" s="294">
        <v>5</v>
      </c>
      <c r="N364" s="294" t="s">
        <v>2467</v>
      </c>
      <c r="O364" s="294" t="s">
        <v>4020</v>
      </c>
      <c r="P364" s="294" t="s">
        <v>2469</v>
      </c>
      <c r="Q364" s="294">
        <v>10830</v>
      </c>
      <c r="R364" s="296"/>
    </row>
    <row r="365" spans="1:18" x14ac:dyDescent="0.35">
      <c r="A365" s="294" t="s">
        <v>4021</v>
      </c>
      <c r="B365" s="294" t="s">
        <v>4022</v>
      </c>
      <c r="C365" s="294" t="s">
        <v>1722</v>
      </c>
      <c r="D365" s="294" t="s">
        <v>4023</v>
      </c>
      <c r="E365" s="294">
        <v>6</v>
      </c>
      <c r="F365" s="294" t="s">
        <v>2437</v>
      </c>
      <c r="G365" s="294" t="s">
        <v>2438</v>
      </c>
      <c r="H365" s="295">
        <v>21</v>
      </c>
      <c r="I365" s="294" t="s">
        <v>1294</v>
      </c>
      <c r="J365" s="295" t="s">
        <v>3526</v>
      </c>
      <c r="K365" s="294" t="s">
        <v>2418</v>
      </c>
      <c r="L365" s="294" t="s">
        <v>2440</v>
      </c>
      <c r="M365" s="294">
        <v>6</v>
      </c>
      <c r="N365" s="294" t="s">
        <v>2456</v>
      </c>
      <c r="O365" s="294" t="s">
        <v>4024</v>
      </c>
      <c r="P365" s="294" t="s">
        <v>2443</v>
      </c>
      <c r="Q365" s="294">
        <v>10831</v>
      </c>
      <c r="R365" s="296"/>
    </row>
    <row r="366" spans="1:18" x14ac:dyDescent="0.35">
      <c r="A366" s="294" t="s">
        <v>4025</v>
      </c>
      <c r="B366" s="294" t="s">
        <v>4026</v>
      </c>
      <c r="C366" s="294" t="s">
        <v>1725</v>
      </c>
      <c r="D366" s="294" t="s">
        <v>4027</v>
      </c>
      <c r="E366" s="294">
        <v>6</v>
      </c>
      <c r="F366" s="294" t="s">
        <v>2437</v>
      </c>
      <c r="G366" s="294" t="s">
        <v>2438</v>
      </c>
      <c r="H366" s="295">
        <v>21</v>
      </c>
      <c r="I366" s="294" t="s">
        <v>1294</v>
      </c>
      <c r="J366" s="295" t="s">
        <v>2455</v>
      </c>
      <c r="K366" s="294" t="s">
        <v>2418</v>
      </c>
      <c r="L366" s="294" t="s">
        <v>2440</v>
      </c>
      <c r="M366" s="294">
        <v>6</v>
      </c>
      <c r="N366" s="294" t="s">
        <v>2441</v>
      </c>
      <c r="O366" s="294" t="s">
        <v>4028</v>
      </c>
      <c r="P366" s="294" t="s">
        <v>2443</v>
      </c>
      <c r="Q366" s="294">
        <v>10832</v>
      </c>
      <c r="R366" s="296"/>
    </row>
    <row r="367" spans="1:18" x14ac:dyDescent="0.35">
      <c r="A367" s="294" t="s">
        <v>4029</v>
      </c>
      <c r="B367" s="294" t="s">
        <v>4030</v>
      </c>
      <c r="C367" s="294" t="s">
        <v>1723</v>
      </c>
      <c r="D367" s="294" t="s">
        <v>4031</v>
      </c>
      <c r="E367" s="294">
        <v>6</v>
      </c>
      <c r="F367" s="294" t="s">
        <v>2437</v>
      </c>
      <c r="G367" s="294" t="s">
        <v>2438</v>
      </c>
      <c r="H367" s="295">
        <v>21</v>
      </c>
      <c r="I367" s="294" t="s">
        <v>1294</v>
      </c>
      <c r="J367" s="295" t="s">
        <v>3314</v>
      </c>
      <c r="K367" s="294" t="s">
        <v>2429</v>
      </c>
      <c r="L367" s="294" t="s">
        <v>2440</v>
      </c>
      <c r="M367" s="294">
        <v>5</v>
      </c>
      <c r="N367" s="294" t="s">
        <v>2467</v>
      </c>
      <c r="O367" s="294" t="s">
        <v>4032</v>
      </c>
      <c r="P367" s="294" t="s">
        <v>2469</v>
      </c>
      <c r="Q367" s="294">
        <v>22734</v>
      </c>
      <c r="R367" s="296"/>
    </row>
    <row r="368" spans="1:18" x14ac:dyDescent="0.35">
      <c r="A368" s="294" t="s">
        <v>4033</v>
      </c>
      <c r="B368" s="294" t="s">
        <v>4034</v>
      </c>
      <c r="C368" s="294" t="s">
        <v>1724</v>
      </c>
      <c r="D368" s="294" t="s">
        <v>4035</v>
      </c>
      <c r="E368" s="294">
        <v>6</v>
      </c>
      <c r="F368" s="294" t="s">
        <v>2437</v>
      </c>
      <c r="G368" s="294" t="s">
        <v>2438</v>
      </c>
      <c r="H368" s="295">
        <v>21</v>
      </c>
      <c r="I368" s="294" t="s">
        <v>1294</v>
      </c>
      <c r="J368" s="295" t="s">
        <v>2497</v>
      </c>
      <c r="K368" s="294" t="s">
        <v>2418</v>
      </c>
      <c r="L368" s="294" t="s">
        <v>2440</v>
      </c>
      <c r="M368" s="294">
        <v>5</v>
      </c>
      <c r="N368" s="294" t="s">
        <v>2441</v>
      </c>
      <c r="O368" s="294" t="s">
        <v>4036</v>
      </c>
      <c r="P368" s="294" t="s">
        <v>2469</v>
      </c>
      <c r="Q368" s="294">
        <v>23962</v>
      </c>
      <c r="R368" s="296"/>
    </row>
    <row r="369" spans="1:18" x14ac:dyDescent="0.35">
      <c r="A369" s="294" t="s">
        <v>4037</v>
      </c>
      <c r="B369" s="294" t="s">
        <v>4038</v>
      </c>
      <c r="C369" s="294" t="s">
        <v>1669</v>
      </c>
      <c r="D369" s="294" t="s">
        <v>4039</v>
      </c>
      <c r="E369" s="294">
        <v>6</v>
      </c>
      <c r="F369" s="294" t="s">
        <v>2415</v>
      </c>
      <c r="G369" s="294" t="s">
        <v>2416</v>
      </c>
      <c r="H369" s="295">
        <v>22</v>
      </c>
      <c r="I369" s="294" t="s">
        <v>1289</v>
      </c>
      <c r="J369" s="295" t="s">
        <v>4040</v>
      </c>
      <c r="K369" s="294" t="s">
        <v>2429</v>
      </c>
      <c r="L369" s="294" t="s">
        <v>2419</v>
      </c>
      <c r="M369" s="294">
        <v>19</v>
      </c>
      <c r="N369" s="294" t="s">
        <v>2420</v>
      </c>
      <c r="O369" s="294" t="s">
        <v>4041</v>
      </c>
      <c r="P369" s="294" t="s">
        <v>2604</v>
      </c>
      <c r="Q369" s="294">
        <v>10664</v>
      </c>
      <c r="R369" s="296"/>
    </row>
    <row r="370" spans="1:18" x14ac:dyDescent="0.35">
      <c r="A370" s="294" t="s">
        <v>4042</v>
      </c>
      <c r="B370" s="294" t="s">
        <v>4043</v>
      </c>
      <c r="C370" s="294" t="s">
        <v>1670</v>
      </c>
      <c r="D370" s="294" t="s">
        <v>4044</v>
      </c>
      <c r="E370" s="294">
        <v>6</v>
      </c>
      <c r="F370" s="294" t="s">
        <v>2437</v>
      </c>
      <c r="G370" s="294" t="s">
        <v>2438</v>
      </c>
      <c r="H370" s="295">
        <v>22</v>
      </c>
      <c r="I370" s="294" t="s">
        <v>1289</v>
      </c>
      <c r="J370" s="295" t="s">
        <v>2497</v>
      </c>
      <c r="K370" s="294" t="s">
        <v>2418</v>
      </c>
      <c r="L370" s="294" t="s">
        <v>2448</v>
      </c>
      <c r="M370" s="294">
        <v>9</v>
      </c>
      <c r="N370" s="294" t="s">
        <v>2449</v>
      </c>
      <c r="O370" s="294" t="s">
        <v>4045</v>
      </c>
      <c r="P370" s="294" t="s">
        <v>2511</v>
      </c>
      <c r="Q370" s="294">
        <v>10834</v>
      </c>
      <c r="R370" s="296"/>
    </row>
    <row r="371" spans="1:18" x14ac:dyDescent="0.35">
      <c r="A371" s="294" t="s">
        <v>4046</v>
      </c>
      <c r="B371" s="294" t="s">
        <v>4047</v>
      </c>
      <c r="C371" s="294" t="s">
        <v>1671</v>
      </c>
      <c r="D371" s="294" t="s">
        <v>4048</v>
      </c>
      <c r="E371" s="294">
        <v>6</v>
      </c>
      <c r="F371" s="294" t="s">
        <v>2437</v>
      </c>
      <c r="G371" s="294" t="s">
        <v>2438</v>
      </c>
      <c r="H371" s="295">
        <v>22</v>
      </c>
      <c r="I371" s="294" t="s">
        <v>1289</v>
      </c>
      <c r="J371" s="295" t="s">
        <v>2497</v>
      </c>
      <c r="K371" s="294" t="s">
        <v>2418</v>
      </c>
      <c r="L371" s="294" t="s">
        <v>2440</v>
      </c>
      <c r="M371" s="294">
        <v>5</v>
      </c>
      <c r="N371" s="294" t="s">
        <v>2456</v>
      </c>
      <c r="O371" s="294" t="s">
        <v>4049</v>
      </c>
      <c r="P371" s="294" t="s">
        <v>2469</v>
      </c>
      <c r="Q371" s="294">
        <v>10835</v>
      </c>
      <c r="R371" s="296"/>
    </row>
    <row r="372" spans="1:18" x14ac:dyDescent="0.35">
      <c r="A372" s="294" t="s">
        <v>4050</v>
      </c>
      <c r="B372" s="294" t="s">
        <v>4051</v>
      </c>
      <c r="C372" s="294" t="s">
        <v>1672</v>
      </c>
      <c r="D372" s="294" t="s">
        <v>4052</v>
      </c>
      <c r="E372" s="294">
        <v>6</v>
      </c>
      <c r="F372" s="294" t="s">
        <v>2437</v>
      </c>
      <c r="G372" s="294" t="s">
        <v>2438</v>
      </c>
      <c r="H372" s="295">
        <v>22</v>
      </c>
      <c r="I372" s="294" t="s">
        <v>1289</v>
      </c>
      <c r="J372" s="295" t="s">
        <v>2497</v>
      </c>
      <c r="K372" s="294" t="s">
        <v>2418</v>
      </c>
      <c r="L372" s="294" t="s">
        <v>2440</v>
      </c>
      <c r="M372" s="294">
        <v>5</v>
      </c>
      <c r="N372" s="294" t="s">
        <v>2456</v>
      </c>
      <c r="O372" s="294" t="s">
        <v>4053</v>
      </c>
      <c r="P372" s="294" t="s">
        <v>2469</v>
      </c>
      <c r="Q372" s="294">
        <v>10836</v>
      </c>
      <c r="R372" s="296"/>
    </row>
    <row r="373" spans="1:18" x14ac:dyDescent="0.35">
      <c r="A373" s="294" t="s">
        <v>4054</v>
      </c>
      <c r="B373" s="294" t="s">
        <v>4055</v>
      </c>
      <c r="C373" s="294" t="s">
        <v>1673</v>
      </c>
      <c r="D373" s="294" t="s">
        <v>4056</v>
      </c>
      <c r="E373" s="294">
        <v>6</v>
      </c>
      <c r="F373" s="294" t="s">
        <v>2437</v>
      </c>
      <c r="G373" s="294" t="s">
        <v>2438</v>
      </c>
      <c r="H373" s="295">
        <v>22</v>
      </c>
      <c r="I373" s="294" t="s">
        <v>1289</v>
      </c>
      <c r="J373" s="295" t="s">
        <v>3314</v>
      </c>
      <c r="K373" s="294" t="s">
        <v>2418</v>
      </c>
      <c r="L373" s="294" t="s">
        <v>2440</v>
      </c>
      <c r="M373" s="294">
        <v>5</v>
      </c>
      <c r="N373" s="294" t="s">
        <v>2456</v>
      </c>
      <c r="O373" s="294" t="s">
        <v>4057</v>
      </c>
      <c r="P373" s="294" t="s">
        <v>2469</v>
      </c>
      <c r="Q373" s="294">
        <v>10837</v>
      </c>
      <c r="R373" s="296"/>
    </row>
    <row r="374" spans="1:18" x14ac:dyDescent="0.35">
      <c r="A374" s="294" t="s">
        <v>4058</v>
      </c>
      <c r="B374" s="294" t="s">
        <v>4059</v>
      </c>
      <c r="C374" s="294" t="s">
        <v>1674</v>
      </c>
      <c r="D374" s="294" t="s">
        <v>4060</v>
      </c>
      <c r="E374" s="294">
        <v>6</v>
      </c>
      <c r="F374" s="294" t="s">
        <v>2437</v>
      </c>
      <c r="G374" s="294" t="s">
        <v>2438</v>
      </c>
      <c r="H374" s="295">
        <v>22</v>
      </c>
      <c r="I374" s="294" t="s">
        <v>1289</v>
      </c>
      <c r="J374" s="295" t="s">
        <v>4061</v>
      </c>
      <c r="K374" s="294" t="s">
        <v>2429</v>
      </c>
      <c r="L374" s="294" t="s">
        <v>2440</v>
      </c>
      <c r="M374" s="294">
        <v>6</v>
      </c>
      <c r="N374" s="294" t="s">
        <v>2441</v>
      </c>
      <c r="O374" s="294" t="s">
        <v>4062</v>
      </c>
      <c r="P374" s="294" t="s">
        <v>2443</v>
      </c>
      <c r="Q374" s="294">
        <v>10838</v>
      </c>
      <c r="R374" s="296"/>
    </row>
    <row r="375" spans="1:18" x14ac:dyDescent="0.35">
      <c r="A375" s="294" t="s">
        <v>4063</v>
      </c>
      <c r="B375" s="294" t="s">
        <v>4064</v>
      </c>
      <c r="C375" s="294" t="s">
        <v>1675</v>
      </c>
      <c r="D375" s="294" t="s">
        <v>4065</v>
      </c>
      <c r="E375" s="294">
        <v>6</v>
      </c>
      <c r="F375" s="294" t="s">
        <v>2437</v>
      </c>
      <c r="G375" s="294" t="s">
        <v>2438</v>
      </c>
      <c r="H375" s="295">
        <v>22</v>
      </c>
      <c r="I375" s="294" t="s">
        <v>1289</v>
      </c>
      <c r="J375" s="295" t="s">
        <v>2533</v>
      </c>
      <c r="K375" s="294" t="s">
        <v>2429</v>
      </c>
      <c r="L375" s="294" t="s">
        <v>2448</v>
      </c>
      <c r="M375" s="294">
        <v>9</v>
      </c>
      <c r="N375" s="294" t="s">
        <v>2688</v>
      </c>
      <c r="O375" s="294" t="s">
        <v>4066</v>
      </c>
      <c r="P375" s="294" t="s">
        <v>2511</v>
      </c>
      <c r="Q375" s="294">
        <v>10839</v>
      </c>
      <c r="R375" s="296"/>
    </row>
    <row r="376" spans="1:18" x14ac:dyDescent="0.35">
      <c r="A376" s="294" t="s">
        <v>4067</v>
      </c>
      <c r="B376" s="294" t="s">
        <v>4068</v>
      </c>
      <c r="C376" s="294" t="s">
        <v>1676</v>
      </c>
      <c r="D376" s="294" t="s">
        <v>4069</v>
      </c>
      <c r="E376" s="294">
        <v>6</v>
      </c>
      <c r="F376" s="294" t="s">
        <v>2437</v>
      </c>
      <c r="G376" s="294" t="s">
        <v>2438</v>
      </c>
      <c r="H376" s="295">
        <v>22</v>
      </c>
      <c r="I376" s="294" t="s">
        <v>1289</v>
      </c>
      <c r="J376" s="295" t="s">
        <v>3440</v>
      </c>
      <c r="K376" s="294" t="s">
        <v>2429</v>
      </c>
      <c r="L376" s="294" t="s">
        <v>2440</v>
      </c>
      <c r="M376" s="294">
        <v>5</v>
      </c>
      <c r="N376" s="294" t="s">
        <v>2441</v>
      </c>
      <c r="O376" s="294" t="s">
        <v>4070</v>
      </c>
      <c r="P376" s="294" t="s">
        <v>2469</v>
      </c>
      <c r="Q376" s="294">
        <v>10840</v>
      </c>
      <c r="R376" s="296"/>
    </row>
    <row r="377" spans="1:18" x14ac:dyDescent="0.35">
      <c r="A377" s="294" t="s">
        <v>4071</v>
      </c>
      <c r="B377" s="294" t="s">
        <v>4072</v>
      </c>
      <c r="C377" s="294" t="s">
        <v>1677</v>
      </c>
      <c r="D377" s="294" t="s">
        <v>4073</v>
      </c>
      <c r="E377" s="294">
        <v>6</v>
      </c>
      <c r="F377" s="294" t="s">
        <v>2437</v>
      </c>
      <c r="G377" s="294" t="s">
        <v>2438</v>
      </c>
      <c r="H377" s="295">
        <v>22</v>
      </c>
      <c r="I377" s="294" t="s">
        <v>1289</v>
      </c>
      <c r="J377" s="295" t="s">
        <v>2461</v>
      </c>
      <c r="K377" s="294" t="s">
        <v>2429</v>
      </c>
      <c r="L377" s="294" t="s">
        <v>2448</v>
      </c>
      <c r="M377" s="294">
        <v>10</v>
      </c>
      <c r="N377" s="294" t="s">
        <v>2449</v>
      </c>
      <c r="O377" s="294" t="s">
        <v>4074</v>
      </c>
      <c r="P377" s="294" t="s">
        <v>2451</v>
      </c>
      <c r="Q377" s="294">
        <v>10841</v>
      </c>
      <c r="R377" s="296"/>
    </row>
    <row r="378" spans="1:18" x14ac:dyDescent="0.35">
      <c r="A378" s="294" t="s">
        <v>4075</v>
      </c>
      <c r="B378" s="294" t="s">
        <v>4076</v>
      </c>
      <c r="C378" s="294" t="s">
        <v>1678</v>
      </c>
      <c r="D378" s="294" t="s">
        <v>4077</v>
      </c>
      <c r="E378" s="294">
        <v>6</v>
      </c>
      <c r="F378" s="294" t="s">
        <v>2437</v>
      </c>
      <c r="G378" s="294" t="s">
        <v>2438</v>
      </c>
      <c r="H378" s="295">
        <v>22</v>
      </c>
      <c r="I378" s="294" t="s">
        <v>1289</v>
      </c>
      <c r="J378" s="295" t="s">
        <v>2497</v>
      </c>
      <c r="K378" s="294" t="s">
        <v>2429</v>
      </c>
      <c r="L378" s="294" t="s">
        <v>2440</v>
      </c>
      <c r="M378" s="294">
        <v>6</v>
      </c>
      <c r="N378" s="294" t="s">
        <v>2441</v>
      </c>
      <c r="O378" s="294" t="s">
        <v>4078</v>
      </c>
      <c r="P378" s="294" t="s">
        <v>2443</v>
      </c>
      <c r="Q378" s="294">
        <v>10842</v>
      </c>
      <c r="R378" s="296"/>
    </row>
    <row r="379" spans="1:18" x14ac:dyDescent="0.35">
      <c r="A379" s="294" t="s">
        <v>4079</v>
      </c>
      <c r="B379" s="294" t="s">
        <v>4080</v>
      </c>
      <c r="C379" s="294" t="s">
        <v>1679</v>
      </c>
      <c r="D379" s="294" t="s">
        <v>4081</v>
      </c>
      <c r="E379" s="294">
        <v>6</v>
      </c>
      <c r="F379" s="294" t="s">
        <v>2437</v>
      </c>
      <c r="G379" s="294" t="s">
        <v>2438</v>
      </c>
      <c r="H379" s="295">
        <v>22</v>
      </c>
      <c r="I379" s="294" t="s">
        <v>1289</v>
      </c>
      <c r="J379" s="295" t="s">
        <v>2653</v>
      </c>
      <c r="K379" s="294" t="s">
        <v>2429</v>
      </c>
      <c r="L379" s="294" t="s">
        <v>2448</v>
      </c>
      <c r="M379" s="294">
        <v>9</v>
      </c>
      <c r="N379" s="294" t="s">
        <v>2688</v>
      </c>
      <c r="O379" s="294" t="s">
        <v>4082</v>
      </c>
      <c r="P379" s="294" t="s">
        <v>2511</v>
      </c>
      <c r="Q379" s="294">
        <v>10843</v>
      </c>
      <c r="R379" s="296"/>
    </row>
    <row r="380" spans="1:18" x14ac:dyDescent="0.35">
      <c r="A380" s="294" t="s">
        <v>4083</v>
      </c>
      <c r="B380" s="294" t="s">
        <v>4084</v>
      </c>
      <c r="C380" s="294" t="s">
        <v>1680</v>
      </c>
      <c r="D380" s="294" t="s">
        <v>4085</v>
      </c>
      <c r="E380" s="294">
        <v>6</v>
      </c>
      <c r="F380" s="294" t="s">
        <v>2437</v>
      </c>
      <c r="G380" s="294" t="s">
        <v>2438</v>
      </c>
      <c r="H380" s="295">
        <v>22</v>
      </c>
      <c r="I380" s="294" t="s">
        <v>1289</v>
      </c>
      <c r="J380" s="295" t="s">
        <v>2497</v>
      </c>
      <c r="K380" s="294" t="s">
        <v>2418</v>
      </c>
      <c r="L380" s="294" t="s">
        <v>2440</v>
      </c>
      <c r="M380" s="294">
        <v>5</v>
      </c>
      <c r="N380" s="294" t="s">
        <v>2467</v>
      </c>
      <c r="O380" s="294" t="s">
        <v>4086</v>
      </c>
      <c r="P380" s="294" t="s">
        <v>2469</v>
      </c>
      <c r="Q380" s="294">
        <v>10844</v>
      </c>
      <c r="R380" s="296"/>
    </row>
    <row r="381" spans="1:18" x14ac:dyDescent="0.35">
      <c r="A381" s="294" t="s">
        <v>4087</v>
      </c>
      <c r="B381" s="294" t="s">
        <v>4088</v>
      </c>
      <c r="C381" s="294" t="s">
        <v>1703</v>
      </c>
      <c r="D381" s="294" t="s">
        <v>1292</v>
      </c>
      <c r="E381" s="294">
        <v>6</v>
      </c>
      <c r="F381" s="294" t="s">
        <v>2426</v>
      </c>
      <c r="G381" s="294" t="s">
        <v>2427</v>
      </c>
      <c r="H381" s="295">
        <v>23</v>
      </c>
      <c r="I381" s="294" t="s">
        <v>1292</v>
      </c>
      <c r="J381" s="295" t="s">
        <v>4089</v>
      </c>
      <c r="K381" s="294" t="s">
        <v>2429</v>
      </c>
      <c r="L381" s="294" t="s">
        <v>2418</v>
      </c>
      <c r="M381" s="294">
        <v>16</v>
      </c>
      <c r="N381" s="294" t="s">
        <v>2881</v>
      </c>
      <c r="O381" s="294" t="s">
        <v>4090</v>
      </c>
      <c r="P381" s="294" t="s">
        <v>2759</v>
      </c>
      <c r="Q381" s="294">
        <v>10696</v>
      </c>
      <c r="R381" s="296"/>
    </row>
    <row r="382" spans="1:18" x14ac:dyDescent="0.35">
      <c r="A382" s="294" t="s">
        <v>4091</v>
      </c>
      <c r="B382" s="294" t="s">
        <v>4092</v>
      </c>
      <c r="C382" s="294" t="s">
        <v>1704</v>
      </c>
      <c r="D382" s="294" t="s">
        <v>4093</v>
      </c>
      <c r="E382" s="294">
        <v>6</v>
      </c>
      <c r="F382" s="294" t="s">
        <v>2437</v>
      </c>
      <c r="G382" s="294" t="s">
        <v>2438</v>
      </c>
      <c r="H382" s="295">
        <v>23</v>
      </c>
      <c r="I382" s="294" t="s">
        <v>1292</v>
      </c>
      <c r="J382" s="295" t="s">
        <v>2484</v>
      </c>
      <c r="K382" s="294" t="s">
        <v>2418</v>
      </c>
      <c r="L382" s="294" t="s">
        <v>2440</v>
      </c>
      <c r="M382" s="294">
        <v>5</v>
      </c>
      <c r="N382" s="294" t="s">
        <v>2467</v>
      </c>
      <c r="O382" s="294" t="s">
        <v>4094</v>
      </c>
      <c r="P382" s="294" t="s">
        <v>2469</v>
      </c>
      <c r="Q382" s="294">
        <v>10845</v>
      </c>
      <c r="R382" s="296"/>
    </row>
    <row r="383" spans="1:18" x14ac:dyDescent="0.35">
      <c r="A383" s="294" t="s">
        <v>4095</v>
      </c>
      <c r="B383" s="294" t="s">
        <v>4096</v>
      </c>
      <c r="C383" s="294" t="s">
        <v>1705</v>
      </c>
      <c r="D383" s="294" t="s">
        <v>4097</v>
      </c>
      <c r="E383" s="294">
        <v>6</v>
      </c>
      <c r="F383" s="294" t="s">
        <v>2437</v>
      </c>
      <c r="G383" s="294" t="s">
        <v>2438</v>
      </c>
      <c r="H383" s="295">
        <v>23</v>
      </c>
      <c r="I383" s="294" t="s">
        <v>1292</v>
      </c>
      <c r="J383" s="295" t="s">
        <v>2653</v>
      </c>
      <c r="K383" s="294" t="s">
        <v>2418</v>
      </c>
      <c r="L383" s="294" t="s">
        <v>2440</v>
      </c>
      <c r="M383" s="294">
        <v>6</v>
      </c>
      <c r="N383" s="294" t="s">
        <v>2441</v>
      </c>
      <c r="O383" s="294" t="s">
        <v>4098</v>
      </c>
      <c r="P383" s="294" t="s">
        <v>2443</v>
      </c>
      <c r="Q383" s="294">
        <v>10846</v>
      </c>
      <c r="R383" s="296"/>
    </row>
    <row r="384" spans="1:18" x14ac:dyDescent="0.35">
      <c r="A384" s="294" t="s">
        <v>4099</v>
      </c>
      <c r="B384" s="294" t="s">
        <v>4100</v>
      </c>
      <c r="C384" s="294" t="s">
        <v>1706</v>
      </c>
      <c r="D384" s="294" t="s">
        <v>4101</v>
      </c>
      <c r="E384" s="294">
        <v>6</v>
      </c>
      <c r="F384" s="294" t="s">
        <v>2437</v>
      </c>
      <c r="G384" s="294" t="s">
        <v>2438</v>
      </c>
      <c r="H384" s="295">
        <v>23</v>
      </c>
      <c r="I384" s="294" t="s">
        <v>1292</v>
      </c>
      <c r="J384" s="295" t="s">
        <v>2533</v>
      </c>
      <c r="K384" s="294" t="s">
        <v>2418</v>
      </c>
      <c r="L384" s="294" t="s">
        <v>2440</v>
      </c>
      <c r="M384" s="294">
        <v>5</v>
      </c>
      <c r="N384" s="294" t="s">
        <v>2441</v>
      </c>
      <c r="O384" s="294" t="s">
        <v>4102</v>
      </c>
      <c r="P384" s="294" t="s">
        <v>2469</v>
      </c>
      <c r="Q384" s="294">
        <v>10847</v>
      </c>
      <c r="R384" s="296"/>
    </row>
    <row r="385" spans="1:18" x14ac:dyDescent="0.35">
      <c r="A385" s="294" t="s">
        <v>4103</v>
      </c>
      <c r="B385" s="294" t="s">
        <v>4104</v>
      </c>
      <c r="C385" s="294" t="s">
        <v>1707</v>
      </c>
      <c r="D385" s="294" t="s">
        <v>4105</v>
      </c>
      <c r="E385" s="294">
        <v>6</v>
      </c>
      <c r="F385" s="294" t="s">
        <v>2437</v>
      </c>
      <c r="G385" s="294" t="s">
        <v>2438</v>
      </c>
      <c r="H385" s="295">
        <v>23</v>
      </c>
      <c r="I385" s="294" t="s">
        <v>1292</v>
      </c>
      <c r="J385" s="295" t="s">
        <v>2484</v>
      </c>
      <c r="K385" s="294" t="s">
        <v>2418</v>
      </c>
      <c r="L385" s="294" t="s">
        <v>2440</v>
      </c>
      <c r="M385" s="294">
        <v>5</v>
      </c>
      <c r="N385" s="294" t="s">
        <v>2467</v>
      </c>
      <c r="O385" s="294" t="s">
        <v>4106</v>
      </c>
      <c r="P385" s="294" t="s">
        <v>2469</v>
      </c>
      <c r="Q385" s="294">
        <v>10848</v>
      </c>
      <c r="R385" s="296"/>
    </row>
    <row r="386" spans="1:18" x14ac:dyDescent="0.35">
      <c r="A386" s="294" t="s">
        <v>4107</v>
      </c>
      <c r="B386" s="294" t="s">
        <v>4108</v>
      </c>
      <c r="C386" s="294" t="s">
        <v>1708</v>
      </c>
      <c r="D386" s="294" t="s">
        <v>4109</v>
      </c>
      <c r="E386" s="294">
        <v>6</v>
      </c>
      <c r="F386" s="294" t="s">
        <v>2437</v>
      </c>
      <c r="G386" s="294" t="s">
        <v>2438</v>
      </c>
      <c r="H386" s="295">
        <v>23</v>
      </c>
      <c r="I386" s="294" t="s">
        <v>1292</v>
      </c>
      <c r="J386" s="295" t="s">
        <v>4110</v>
      </c>
      <c r="K386" s="294" t="s">
        <v>2418</v>
      </c>
      <c r="L386" s="294" t="s">
        <v>2557</v>
      </c>
      <c r="M386" s="294">
        <v>2</v>
      </c>
      <c r="N386" s="294" t="s">
        <v>3987</v>
      </c>
      <c r="O386" s="294" t="s">
        <v>4111</v>
      </c>
      <c r="P386" s="294" t="s">
        <v>2560</v>
      </c>
      <c r="Q386" s="294">
        <v>10849</v>
      </c>
      <c r="R386" s="296"/>
    </row>
    <row r="387" spans="1:18" x14ac:dyDescent="0.35">
      <c r="A387" s="294" t="s">
        <v>4112</v>
      </c>
      <c r="B387" s="294" t="s">
        <v>4113</v>
      </c>
      <c r="C387" s="294" t="s">
        <v>1709</v>
      </c>
      <c r="D387" s="294" t="s">
        <v>4114</v>
      </c>
      <c r="E387" s="294">
        <v>6</v>
      </c>
      <c r="F387" s="294" t="s">
        <v>2437</v>
      </c>
      <c r="G387" s="294" t="s">
        <v>2438</v>
      </c>
      <c r="H387" s="295">
        <v>23</v>
      </c>
      <c r="I387" s="294" t="s">
        <v>1292</v>
      </c>
      <c r="J387" s="295" t="s">
        <v>3314</v>
      </c>
      <c r="K387" s="294" t="s">
        <v>2418</v>
      </c>
      <c r="L387" s="294" t="s">
        <v>2440</v>
      </c>
      <c r="M387" s="294">
        <v>5</v>
      </c>
      <c r="N387" s="294" t="s">
        <v>3987</v>
      </c>
      <c r="O387" s="294" t="s">
        <v>4115</v>
      </c>
      <c r="P387" s="294" t="s">
        <v>2469</v>
      </c>
      <c r="Q387" s="294">
        <v>13816</v>
      </c>
      <c r="R387" s="296"/>
    </row>
    <row r="388" spans="1:18" x14ac:dyDescent="0.35">
      <c r="A388" s="294" t="s">
        <v>4116</v>
      </c>
      <c r="B388" s="294" t="s">
        <v>4117</v>
      </c>
      <c r="C388" s="294" t="s">
        <v>1681</v>
      </c>
      <c r="D388" s="294" t="s">
        <v>4118</v>
      </c>
      <c r="E388" s="294">
        <v>6</v>
      </c>
      <c r="F388" s="294" t="s">
        <v>2426</v>
      </c>
      <c r="G388" s="294" t="s">
        <v>2427</v>
      </c>
      <c r="H388" s="295">
        <v>24</v>
      </c>
      <c r="I388" s="294" t="s">
        <v>1290</v>
      </c>
      <c r="J388" s="295" t="s">
        <v>2417</v>
      </c>
      <c r="K388" s="294" t="s">
        <v>2429</v>
      </c>
      <c r="L388" s="294" t="s">
        <v>2419</v>
      </c>
      <c r="M388" s="294">
        <v>18</v>
      </c>
      <c r="N388" s="294" t="s">
        <v>2420</v>
      </c>
      <c r="O388" s="294" t="s">
        <v>4119</v>
      </c>
      <c r="P388" s="294" t="s">
        <v>2422</v>
      </c>
      <c r="Q388" s="294">
        <v>10697</v>
      </c>
      <c r="R388" s="296"/>
    </row>
    <row r="389" spans="1:18" x14ac:dyDescent="0.35">
      <c r="A389" s="294" t="s">
        <v>4120</v>
      </c>
      <c r="B389" s="294" t="s">
        <v>4121</v>
      </c>
      <c r="C389" s="294" t="s">
        <v>1682</v>
      </c>
      <c r="D389" s="294" t="s">
        <v>4122</v>
      </c>
      <c r="E389" s="294">
        <v>6</v>
      </c>
      <c r="F389" s="294" t="s">
        <v>2437</v>
      </c>
      <c r="G389" s="294" t="s">
        <v>2438</v>
      </c>
      <c r="H389" s="295">
        <v>24</v>
      </c>
      <c r="I389" s="294" t="s">
        <v>1290</v>
      </c>
      <c r="J389" s="295" t="s">
        <v>2570</v>
      </c>
      <c r="K389" s="294" t="s">
        <v>2418</v>
      </c>
      <c r="L389" s="294" t="s">
        <v>2440</v>
      </c>
      <c r="M389" s="294">
        <v>6</v>
      </c>
      <c r="N389" s="294" t="s">
        <v>2441</v>
      </c>
      <c r="O389" s="294" t="s">
        <v>4123</v>
      </c>
      <c r="P389" s="294" t="s">
        <v>2443</v>
      </c>
      <c r="Q389" s="294">
        <v>10833</v>
      </c>
      <c r="R389" s="296"/>
    </row>
    <row r="390" spans="1:18" x14ac:dyDescent="0.35">
      <c r="A390" s="294" t="s">
        <v>4124</v>
      </c>
      <c r="B390" s="294" t="s">
        <v>4125</v>
      </c>
      <c r="C390" s="294" t="s">
        <v>1683</v>
      </c>
      <c r="D390" s="294" t="s">
        <v>4126</v>
      </c>
      <c r="E390" s="294">
        <v>6</v>
      </c>
      <c r="F390" s="294" t="s">
        <v>2437</v>
      </c>
      <c r="G390" s="294" t="s">
        <v>2438</v>
      </c>
      <c r="H390" s="295">
        <v>24</v>
      </c>
      <c r="I390" s="294" t="s">
        <v>1290</v>
      </c>
      <c r="J390" s="295" t="s">
        <v>2653</v>
      </c>
      <c r="K390" s="294" t="s">
        <v>2418</v>
      </c>
      <c r="L390" s="294" t="s">
        <v>2440</v>
      </c>
      <c r="M390" s="294">
        <v>6</v>
      </c>
      <c r="N390" s="294" t="s">
        <v>2441</v>
      </c>
      <c r="O390" s="294" t="s">
        <v>4127</v>
      </c>
      <c r="P390" s="294" t="s">
        <v>2443</v>
      </c>
      <c r="Q390" s="294">
        <v>10850</v>
      </c>
      <c r="R390" s="296"/>
    </row>
    <row r="391" spans="1:18" x14ac:dyDescent="0.35">
      <c r="A391" s="294" t="s">
        <v>4128</v>
      </c>
      <c r="B391" s="294" t="s">
        <v>4129</v>
      </c>
      <c r="C391" s="294" t="s">
        <v>1684</v>
      </c>
      <c r="D391" s="294" t="s">
        <v>4130</v>
      </c>
      <c r="E391" s="294">
        <v>6</v>
      </c>
      <c r="F391" s="294" t="s">
        <v>2437</v>
      </c>
      <c r="G391" s="294" t="s">
        <v>2438</v>
      </c>
      <c r="H391" s="295">
        <v>24</v>
      </c>
      <c r="I391" s="294" t="s">
        <v>1290</v>
      </c>
      <c r="J391" s="295" t="s">
        <v>2632</v>
      </c>
      <c r="K391" s="294" t="s">
        <v>2418</v>
      </c>
      <c r="L391" s="294" t="s">
        <v>2448</v>
      </c>
      <c r="M391" s="294">
        <v>10</v>
      </c>
      <c r="N391" s="294" t="s">
        <v>2449</v>
      </c>
      <c r="O391" s="294" t="s">
        <v>4131</v>
      </c>
      <c r="P391" s="294" t="s">
        <v>2451</v>
      </c>
      <c r="Q391" s="294">
        <v>10851</v>
      </c>
      <c r="R391" s="296"/>
    </row>
    <row r="392" spans="1:18" x14ac:dyDescent="0.35">
      <c r="A392" s="294" t="s">
        <v>4132</v>
      </c>
      <c r="B392" s="294" t="s">
        <v>4133</v>
      </c>
      <c r="C392" s="294" t="s">
        <v>1685</v>
      </c>
      <c r="D392" s="294" t="s">
        <v>4134</v>
      </c>
      <c r="E392" s="294">
        <v>6</v>
      </c>
      <c r="F392" s="294" t="s">
        <v>2437</v>
      </c>
      <c r="G392" s="294" t="s">
        <v>2438</v>
      </c>
      <c r="H392" s="295">
        <v>24</v>
      </c>
      <c r="I392" s="294" t="s">
        <v>1290</v>
      </c>
      <c r="J392" s="295" t="s">
        <v>3065</v>
      </c>
      <c r="K392" s="294" t="s">
        <v>2418</v>
      </c>
      <c r="L392" s="294" t="s">
        <v>2448</v>
      </c>
      <c r="M392" s="294">
        <v>10</v>
      </c>
      <c r="N392" s="294" t="s">
        <v>2449</v>
      </c>
      <c r="O392" s="294" t="s">
        <v>4135</v>
      </c>
      <c r="P392" s="294" t="s">
        <v>2451</v>
      </c>
      <c r="Q392" s="294">
        <v>10852</v>
      </c>
      <c r="R392" s="296"/>
    </row>
    <row r="393" spans="1:18" x14ac:dyDescent="0.35">
      <c r="A393" s="294" t="s">
        <v>4136</v>
      </c>
      <c r="B393" s="294" t="s">
        <v>4137</v>
      </c>
      <c r="C393" s="294" t="s">
        <v>1686</v>
      </c>
      <c r="D393" s="294" t="s">
        <v>4138</v>
      </c>
      <c r="E393" s="294">
        <v>6</v>
      </c>
      <c r="F393" s="294" t="s">
        <v>2437</v>
      </c>
      <c r="G393" s="294" t="s">
        <v>2438</v>
      </c>
      <c r="H393" s="295">
        <v>24</v>
      </c>
      <c r="I393" s="294" t="s">
        <v>1290</v>
      </c>
      <c r="J393" s="295" t="s">
        <v>2502</v>
      </c>
      <c r="K393" s="294" t="s">
        <v>2418</v>
      </c>
      <c r="L393" s="294" t="s">
        <v>2440</v>
      </c>
      <c r="M393" s="294">
        <v>6</v>
      </c>
      <c r="N393" s="294" t="s">
        <v>2441</v>
      </c>
      <c r="O393" s="294" t="s">
        <v>4139</v>
      </c>
      <c r="P393" s="294" t="s">
        <v>2443</v>
      </c>
      <c r="Q393" s="294">
        <v>10853</v>
      </c>
      <c r="R393" s="296"/>
    </row>
    <row r="394" spans="1:18" x14ac:dyDescent="0.35">
      <c r="A394" s="294" t="s">
        <v>4140</v>
      </c>
      <c r="B394" s="294" t="s">
        <v>4141</v>
      </c>
      <c r="C394" s="294" t="s">
        <v>1687</v>
      </c>
      <c r="D394" s="294" t="s">
        <v>4142</v>
      </c>
      <c r="E394" s="294">
        <v>6</v>
      </c>
      <c r="F394" s="294" t="s">
        <v>2437</v>
      </c>
      <c r="G394" s="294" t="s">
        <v>2438</v>
      </c>
      <c r="H394" s="295">
        <v>24</v>
      </c>
      <c r="I394" s="294" t="s">
        <v>1290</v>
      </c>
      <c r="J394" s="295" t="s">
        <v>4143</v>
      </c>
      <c r="K394" s="294" t="s">
        <v>2418</v>
      </c>
      <c r="L394" s="294" t="s">
        <v>2490</v>
      </c>
      <c r="M394" s="294">
        <v>13</v>
      </c>
      <c r="N394" s="294" t="s">
        <v>2491</v>
      </c>
      <c r="O394" s="294" t="s">
        <v>4144</v>
      </c>
      <c r="P394" s="294" t="s">
        <v>2493</v>
      </c>
      <c r="Q394" s="294">
        <v>10854</v>
      </c>
      <c r="R394" s="296"/>
    </row>
    <row r="395" spans="1:18" x14ac:dyDescent="0.35">
      <c r="A395" s="294" t="s">
        <v>4145</v>
      </c>
      <c r="B395" s="294" t="s">
        <v>4146</v>
      </c>
      <c r="C395" s="294" t="s">
        <v>1688</v>
      </c>
      <c r="D395" s="294" t="s">
        <v>4147</v>
      </c>
      <c r="E395" s="294">
        <v>6</v>
      </c>
      <c r="F395" s="294" t="s">
        <v>2437</v>
      </c>
      <c r="G395" s="294" t="s">
        <v>2438</v>
      </c>
      <c r="H395" s="295">
        <v>24</v>
      </c>
      <c r="I395" s="294" t="s">
        <v>1290</v>
      </c>
      <c r="J395" s="295" t="s">
        <v>4148</v>
      </c>
      <c r="K395" s="294" t="s">
        <v>2418</v>
      </c>
      <c r="L395" s="294" t="s">
        <v>2448</v>
      </c>
      <c r="M395" s="294">
        <v>10</v>
      </c>
      <c r="N395" s="294" t="s">
        <v>2449</v>
      </c>
      <c r="O395" s="294" t="s">
        <v>4149</v>
      </c>
      <c r="P395" s="294" t="s">
        <v>2451</v>
      </c>
      <c r="Q395" s="294">
        <v>10855</v>
      </c>
      <c r="R395" s="296"/>
    </row>
    <row r="396" spans="1:18" x14ac:dyDescent="0.35">
      <c r="A396" s="294" t="s">
        <v>4150</v>
      </c>
      <c r="B396" s="294" t="s">
        <v>4151</v>
      </c>
      <c r="C396" s="294" t="s">
        <v>1689</v>
      </c>
      <c r="D396" s="294" t="s">
        <v>4152</v>
      </c>
      <c r="E396" s="294">
        <v>6</v>
      </c>
      <c r="F396" s="294" t="s">
        <v>2437</v>
      </c>
      <c r="G396" s="294" t="s">
        <v>2438</v>
      </c>
      <c r="H396" s="295">
        <v>24</v>
      </c>
      <c r="I396" s="294" t="s">
        <v>1290</v>
      </c>
      <c r="J396" s="295" t="s">
        <v>3002</v>
      </c>
      <c r="K396" s="294" t="s">
        <v>2418</v>
      </c>
      <c r="L396" s="294" t="s">
        <v>2440</v>
      </c>
      <c r="M396" s="294">
        <v>5</v>
      </c>
      <c r="N396" s="294" t="s">
        <v>2441</v>
      </c>
      <c r="O396" s="294" t="s">
        <v>4153</v>
      </c>
      <c r="P396" s="294" t="s">
        <v>2469</v>
      </c>
      <c r="Q396" s="294">
        <v>10856</v>
      </c>
      <c r="R396" s="296"/>
    </row>
    <row r="397" spans="1:18" x14ac:dyDescent="0.35">
      <c r="A397" s="294" t="s">
        <v>4154</v>
      </c>
      <c r="B397" s="294" t="s">
        <v>4155</v>
      </c>
      <c r="C397" s="294" t="s">
        <v>1690</v>
      </c>
      <c r="D397" s="294" t="s">
        <v>4156</v>
      </c>
      <c r="E397" s="294">
        <v>6</v>
      </c>
      <c r="F397" s="294" t="s">
        <v>2437</v>
      </c>
      <c r="G397" s="294" t="s">
        <v>2438</v>
      </c>
      <c r="H397" s="295">
        <v>24</v>
      </c>
      <c r="I397" s="294" t="s">
        <v>1290</v>
      </c>
      <c r="J397" s="295" t="s">
        <v>3453</v>
      </c>
      <c r="K397" s="294" t="s">
        <v>2418</v>
      </c>
      <c r="L397" s="294" t="s">
        <v>2440</v>
      </c>
      <c r="M397" s="294">
        <v>5</v>
      </c>
      <c r="N397" s="294" t="s">
        <v>2467</v>
      </c>
      <c r="O397" s="294" t="s">
        <v>4157</v>
      </c>
      <c r="P397" s="294" t="s">
        <v>2469</v>
      </c>
      <c r="Q397" s="294">
        <v>13747</v>
      </c>
      <c r="R397" s="296"/>
    </row>
    <row r="398" spans="1:18" x14ac:dyDescent="0.35">
      <c r="A398" s="294" t="s">
        <v>4158</v>
      </c>
      <c r="B398" s="294" t="s">
        <v>4159</v>
      </c>
      <c r="C398" s="294" t="s">
        <v>2224</v>
      </c>
      <c r="D398" s="294" t="s">
        <v>4160</v>
      </c>
      <c r="E398" s="294">
        <v>6</v>
      </c>
      <c r="F398" s="294" t="s">
        <v>2437</v>
      </c>
      <c r="G398" s="294" t="s">
        <v>2438</v>
      </c>
      <c r="H398" s="295">
        <v>24</v>
      </c>
      <c r="I398" s="294" t="s">
        <v>1290</v>
      </c>
      <c r="J398" s="295" t="s">
        <v>2596</v>
      </c>
      <c r="K398" s="294" t="s">
        <v>2418</v>
      </c>
      <c r="L398" s="294" t="s">
        <v>2557</v>
      </c>
      <c r="M398" s="294">
        <v>2</v>
      </c>
      <c r="N398" s="294" t="s">
        <v>2558</v>
      </c>
      <c r="O398" s="294" t="s">
        <v>4161</v>
      </c>
      <c r="P398" s="294" t="s">
        <v>2560</v>
      </c>
      <c r="Q398" s="294">
        <v>31327</v>
      </c>
      <c r="R398" s="296"/>
    </row>
    <row r="399" spans="1:18" x14ac:dyDescent="0.35">
      <c r="A399" s="294" t="s">
        <v>4162</v>
      </c>
      <c r="B399" s="294" t="s">
        <v>4163</v>
      </c>
      <c r="C399" s="294" t="s">
        <v>1710</v>
      </c>
      <c r="D399" s="294" t="s">
        <v>4164</v>
      </c>
      <c r="E399" s="294">
        <v>6</v>
      </c>
      <c r="F399" s="294" t="s">
        <v>2415</v>
      </c>
      <c r="G399" s="294" t="s">
        <v>2416</v>
      </c>
      <c r="H399" s="295">
        <v>25</v>
      </c>
      <c r="I399" s="294" t="s">
        <v>1293</v>
      </c>
      <c r="J399" s="295" t="s">
        <v>4165</v>
      </c>
      <c r="K399" s="294" t="s">
        <v>2429</v>
      </c>
      <c r="L399" s="294" t="s">
        <v>2419</v>
      </c>
      <c r="M399" s="294">
        <v>18</v>
      </c>
      <c r="N399" s="294" t="s">
        <v>2420</v>
      </c>
      <c r="O399" s="294" t="s">
        <v>4166</v>
      </c>
      <c r="P399" s="294" t="s">
        <v>2422</v>
      </c>
      <c r="Q399" s="294">
        <v>10665</v>
      </c>
      <c r="R399" s="296"/>
    </row>
    <row r="400" spans="1:18" x14ac:dyDescent="0.35">
      <c r="A400" s="294" t="s">
        <v>4167</v>
      </c>
      <c r="B400" s="294" t="s">
        <v>4168</v>
      </c>
      <c r="C400" s="294" t="s">
        <v>2227</v>
      </c>
      <c r="D400" s="294" t="s">
        <v>4169</v>
      </c>
      <c r="E400" s="294">
        <v>6</v>
      </c>
      <c r="F400" s="294" t="s">
        <v>2426</v>
      </c>
      <c r="G400" s="294" t="s">
        <v>2427</v>
      </c>
      <c r="H400" s="295">
        <v>25</v>
      </c>
      <c r="I400" s="294" t="s">
        <v>1293</v>
      </c>
      <c r="J400" s="295" t="s">
        <v>3078</v>
      </c>
      <c r="K400" s="294" t="s">
        <v>2429</v>
      </c>
      <c r="L400" s="294" t="s">
        <v>2430</v>
      </c>
      <c r="M400" s="294">
        <v>15</v>
      </c>
      <c r="N400" s="294" t="s">
        <v>2431</v>
      </c>
      <c r="O400" s="294" t="s">
        <v>4170</v>
      </c>
      <c r="P400" s="294" t="s">
        <v>2433</v>
      </c>
      <c r="Q400" s="294">
        <v>10857</v>
      </c>
      <c r="R400" s="296"/>
    </row>
    <row r="401" spans="1:18" x14ac:dyDescent="0.35">
      <c r="A401" s="294" t="s">
        <v>4171</v>
      </c>
      <c r="B401" s="294" t="s">
        <v>4172</v>
      </c>
      <c r="C401" s="294" t="s">
        <v>1712</v>
      </c>
      <c r="D401" s="294" t="s">
        <v>4173</v>
      </c>
      <c r="E401" s="294">
        <v>6</v>
      </c>
      <c r="F401" s="294" t="s">
        <v>2437</v>
      </c>
      <c r="G401" s="294" t="s">
        <v>2438</v>
      </c>
      <c r="H401" s="295">
        <v>25</v>
      </c>
      <c r="I401" s="294" t="s">
        <v>1293</v>
      </c>
      <c r="J401" s="295" t="s">
        <v>2632</v>
      </c>
      <c r="K401" s="294" t="s">
        <v>2429</v>
      </c>
      <c r="L401" s="294" t="s">
        <v>2440</v>
      </c>
      <c r="M401" s="294">
        <v>6</v>
      </c>
      <c r="N401" s="294" t="s">
        <v>2441</v>
      </c>
      <c r="O401" s="294" t="s">
        <v>4174</v>
      </c>
      <c r="P401" s="294" t="s">
        <v>2443</v>
      </c>
      <c r="Q401" s="294">
        <v>10858</v>
      </c>
      <c r="R401" s="296"/>
    </row>
    <row r="402" spans="1:18" x14ac:dyDescent="0.35">
      <c r="A402" s="294" t="s">
        <v>4175</v>
      </c>
      <c r="B402" s="294" t="s">
        <v>4176</v>
      </c>
      <c r="C402" s="294" t="s">
        <v>1713</v>
      </c>
      <c r="D402" s="294" t="s">
        <v>4177</v>
      </c>
      <c r="E402" s="294">
        <v>6</v>
      </c>
      <c r="F402" s="294" t="s">
        <v>2437</v>
      </c>
      <c r="G402" s="294" t="s">
        <v>2438</v>
      </c>
      <c r="H402" s="295">
        <v>25</v>
      </c>
      <c r="I402" s="294" t="s">
        <v>1293</v>
      </c>
      <c r="J402" s="295" t="s">
        <v>2547</v>
      </c>
      <c r="K402" s="294" t="s">
        <v>2429</v>
      </c>
      <c r="L402" s="294" t="s">
        <v>2440</v>
      </c>
      <c r="M402" s="294">
        <v>5</v>
      </c>
      <c r="N402" s="294" t="s">
        <v>2441</v>
      </c>
      <c r="O402" s="294" t="s">
        <v>4178</v>
      </c>
      <c r="P402" s="294" t="s">
        <v>2469</v>
      </c>
      <c r="Q402" s="294">
        <v>10859</v>
      </c>
      <c r="R402" s="296"/>
    </row>
    <row r="403" spans="1:18" x14ac:dyDescent="0.35">
      <c r="A403" s="294" t="s">
        <v>4179</v>
      </c>
      <c r="B403" s="294" t="s">
        <v>4180</v>
      </c>
      <c r="C403" s="294" t="s">
        <v>1714</v>
      </c>
      <c r="D403" s="294" t="s">
        <v>4181</v>
      </c>
      <c r="E403" s="294">
        <v>6</v>
      </c>
      <c r="F403" s="294" t="s">
        <v>2437</v>
      </c>
      <c r="G403" s="294" t="s">
        <v>2438</v>
      </c>
      <c r="H403" s="295">
        <v>25</v>
      </c>
      <c r="I403" s="294" t="s">
        <v>1293</v>
      </c>
      <c r="J403" s="295" t="s">
        <v>2653</v>
      </c>
      <c r="K403" s="294" t="s">
        <v>2429</v>
      </c>
      <c r="L403" s="294" t="s">
        <v>2440</v>
      </c>
      <c r="M403" s="294">
        <v>6</v>
      </c>
      <c r="N403" s="294" t="s">
        <v>2441</v>
      </c>
      <c r="O403" s="294" t="s">
        <v>4182</v>
      </c>
      <c r="P403" s="294" t="s">
        <v>2443</v>
      </c>
      <c r="Q403" s="294">
        <v>10860</v>
      </c>
      <c r="R403" s="296"/>
    </row>
    <row r="404" spans="1:18" x14ac:dyDescent="0.35">
      <c r="A404" s="294" t="s">
        <v>4183</v>
      </c>
      <c r="B404" s="294" t="s">
        <v>4184</v>
      </c>
      <c r="C404" s="294" t="s">
        <v>1715</v>
      </c>
      <c r="D404" s="294" t="s">
        <v>4185</v>
      </c>
      <c r="E404" s="294">
        <v>6</v>
      </c>
      <c r="F404" s="294" t="s">
        <v>2437</v>
      </c>
      <c r="G404" s="294" t="s">
        <v>2438</v>
      </c>
      <c r="H404" s="295">
        <v>25</v>
      </c>
      <c r="I404" s="294" t="s">
        <v>1293</v>
      </c>
      <c r="J404" s="295" t="s">
        <v>2455</v>
      </c>
      <c r="K404" s="294" t="s">
        <v>2429</v>
      </c>
      <c r="L404" s="294" t="s">
        <v>2440</v>
      </c>
      <c r="M404" s="294">
        <v>6</v>
      </c>
      <c r="N404" s="294" t="s">
        <v>2456</v>
      </c>
      <c r="O404" s="294" t="s">
        <v>4186</v>
      </c>
      <c r="P404" s="294" t="s">
        <v>2443</v>
      </c>
      <c r="Q404" s="294">
        <v>10861</v>
      </c>
      <c r="R404" s="296"/>
    </row>
    <row r="405" spans="1:18" x14ac:dyDescent="0.35">
      <c r="A405" s="294" t="s">
        <v>4187</v>
      </c>
      <c r="B405" s="294" t="s">
        <v>4188</v>
      </c>
      <c r="C405" s="294" t="s">
        <v>1716</v>
      </c>
      <c r="D405" s="294" t="s">
        <v>4189</v>
      </c>
      <c r="E405" s="294">
        <v>6</v>
      </c>
      <c r="F405" s="294" t="s">
        <v>2437</v>
      </c>
      <c r="G405" s="294" t="s">
        <v>2438</v>
      </c>
      <c r="H405" s="295">
        <v>25</v>
      </c>
      <c r="I405" s="294" t="s">
        <v>1293</v>
      </c>
      <c r="J405" s="295" t="s">
        <v>2497</v>
      </c>
      <c r="K405" s="294" t="s">
        <v>2429</v>
      </c>
      <c r="L405" s="294" t="s">
        <v>2440</v>
      </c>
      <c r="M405" s="294">
        <v>5</v>
      </c>
      <c r="N405" s="294" t="s">
        <v>2467</v>
      </c>
      <c r="O405" s="294" t="s">
        <v>4190</v>
      </c>
      <c r="P405" s="294" t="s">
        <v>2469</v>
      </c>
      <c r="Q405" s="294">
        <v>10862</v>
      </c>
      <c r="R405" s="296"/>
    </row>
    <row r="406" spans="1:18" x14ac:dyDescent="0.35">
      <c r="A406" s="294" t="s">
        <v>4191</v>
      </c>
      <c r="B406" s="294" t="s">
        <v>4192</v>
      </c>
      <c r="C406" s="294" t="s">
        <v>1732</v>
      </c>
      <c r="D406" s="294" t="s">
        <v>4193</v>
      </c>
      <c r="E406" s="294">
        <v>6</v>
      </c>
      <c r="F406" s="294" t="s">
        <v>2426</v>
      </c>
      <c r="G406" s="294" t="s">
        <v>2427</v>
      </c>
      <c r="H406" s="295">
        <v>27</v>
      </c>
      <c r="I406" s="294" t="s">
        <v>1296</v>
      </c>
      <c r="J406" s="295" t="s">
        <v>4194</v>
      </c>
      <c r="K406" s="294" t="s">
        <v>2429</v>
      </c>
      <c r="L406" s="294" t="s">
        <v>2418</v>
      </c>
      <c r="M406" s="294">
        <v>16</v>
      </c>
      <c r="N406" s="294" t="s">
        <v>2881</v>
      </c>
      <c r="O406" s="294" t="s">
        <v>4195</v>
      </c>
      <c r="P406" s="294" t="s">
        <v>2759</v>
      </c>
      <c r="Q406" s="294">
        <v>10699</v>
      </c>
      <c r="R406" s="296"/>
    </row>
    <row r="407" spans="1:18" x14ac:dyDescent="0.35">
      <c r="A407" s="294" t="s">
        <v>4196</v>
      </c>
      <c r="B407" s="294" t="s">
        <v>4197</v>
      </c>
      <c r="C407" s="294" t="s">
        <v>1733</v>
      </c>
      <c r="D407" s="294" t="s">
        <v>4198</v>
      </c>
      <c r="E407" s="294">
        <v>6</v>
      </c>
      <c r="F407" s="294" t="s">
        <v>2437</v>
      </c>
      <c r="G407" s="294" t="s">
        <v>2438</v>
      </c>
      <c r="H407" s="295">
        <v>27</v>
      </c>
      <c r="I407" s="294" t="s">
        <v>1296</v>
      </c>
      <c r="J407" s="295" t="s">
        <v>2653</v>
      </c>
      <c r="K407" s="294" t="s">
        <v>2429</v>
      </c>
      <c r="L407" s="294" t="s">
        <v>2440</v>
      </c>
      <c r="M407" s="294">
        <v>5</v>
      </c>
      <c r="N407" s="294" t="s">
        <v>2441</v>
      </c>
      <c r="O407" s="294" t="s">
        <v>4199</v>
      </c>
      <c r="P407" s="294" t="s">
        <v>2469</v>
      </c>
      <c r="Q407" s="294">
        <v>10866</v>
      </c>
      <c r="R407" s="296"/>
    </row>
    <row r="408" spans="1:18" x14ac:dyDescent="0.35">
      <c r="A408" s="294" t="s">
        <v>4200</v>
      </c>
      <c r="B408" s="294" t="s">
        <v>4201</v>
      </c>
      <c r="C408" s="294" t="s">
        <v>1734</v>
      </c>
      <c r="D408" s="294" t="s">
        <v>4202</v>
      </c>
      <c r="E408" s="294">
        <v>6</v>
      </c>
      <c r="F408" s="294" t="s">
        <v>2437</v>
      </c>
      <c r="G408" s="294" t="s">
        <v>2438</v>
      </c>
      <c r="H408" s="295">
        <v>27</v>
      </c>
      <c r="I408" s="294" t="s">
        <v>1296</v>
      </c>
      <c r="J408" s="295" t="s">
        <v>3127</v>
      </c>
      <c r="K408" s="294" t="s">
        <v>2429</v>
      </c>
      <c r="L408" s="294" t="s">
        <v>2440</v>
      </c>
      <c r="M408" s="294">
        <v>6</v>
      </c>
      <c r="N408" s="294" t="s">
        <v>2441</v>
      </c>
      <c r="O408" s="294" t="s">
        <v>4203</v>
      </c>
      <c r="P408" s="294" t="s">
        <v>2443</v>
      </c>
      <c r="Q408" s="294">
        <v>10867</v>
      </c>
      <c r="R408" s="296"/>
    </row>
    <row r="409" spans="1:18" x14ac:dyDescent="0.35">
      <c r="A409" s="294" t="s">
        <v>4204</v>
      </c>
      <c r="B409" s="294" t="s">
        <v>4205</v>
      </c>
      <c r="C409" s="294" t="s">
        <v>1735</v>
      </c>
      <c r="D409" s="294" t="s">
        <v>4206</v>
      </c>
      <c r="E409" s="294">
        <v>6</v>
      </c>
      <c r="F409" s="294" t="s">
        <v>2437</v>
      </c>
      <c r="G409" s="294" t="s">
        <v>2438</v>
      </c>
      <c r="H409" s="295">
        <v>27</v>
      </c>
      <c r="I409" s="294" t="s">
        <v>1296</v>
      </c>
      <c r="J409" s="295" t="s">
        <v>4207</v>
      </c>
      <c r="K409" s="294" t="s">
        <v>2429</v>
      </c>
      <c r="L409" s="294" t="s">
        <v>2440</v>
      </c>
      <c r="M409" s="294">
        <v>6</v>
      </c>
      <c r="N409" s="294" t="s">
        <v>2456</v>
      </c>
      <c r="O409" s="294" t="s">
        <v>4208</v>
      </c>
      <c r="P409" s="294" t="s">
        <v>2443</v>
      </c>
      <c r="Q409" s="294">
        <v>10868</v>
      </c>
      <c r="R409" s="296"/>
    </row>
    <row r="410" spans="1:18" x14ac:dyDescent="0.35">
      <c r="A410" s="294" t="s">
        <v>4209</v>
      </c>
      <c r="B410" s="294" t="s">
        <v>4210</v>
      </c>
      <c r="C410" s="294" t="s">
        <v>1736</v>
      </c>
      <c r="D410" s="294" t="s">
        <v>4211</v>
      </c>
      <c r="E410" s="294">
        <v>6</v>
      </c>
      <c r="F410" s="294" t="s">
        <v>2437</v>
      </c>
      <c r="G410" s="294" t="s">
        <v>2438</v>
      </c>
      <c r="H410" s="295">
        <v>27</v>
      </c>
      <c r="I410" s="294" t="s">
        <v>1296</v>
      </c>
      <c r="J410" s="295" t="s">
        <v>2515</v>
      </c>
      <c r="K410" s="294" t="s">
        <v>2429</v>
      </c>
      <c r="L410" s="294" t="s">
        <v>2440</v>
      </c>
      <c r="M410" s="294">
        <v>6</v>
      </c>
      <c r="N410" s="294" t="s">
        <v>2456</v>
      </c>
      <c r="O410" s="294" t="s">
        <v>4212</v>
      </c>
      <c r="P410" s="294" t="s">
        <v>2443</v>
      </c>
      <c r="Q410" s="294">
        <v>10869</v>
      </c>
      <c r="R410" s="296"/>
    </row>
    <row r="411" spans="1:18" x14ac:dyDescent="0.35">
      <c r="A411" s="294" t="s">
        <v>4213</v>
      </c>
      <c r="B411" s="294" t="s">
        <v>4214</v>
      </c>
      <c r="C411" s="294" t="s">
        <v>2232</v>
      </c>
      <c r="D411" s="294" t="s">
        <v>4215</v>
      </c>
      <c r="E411" s="294">
        <v>6</v>
      </c>
      <c r="F411" s="294" t="s">
        <v>2426</v>
      </c>
      <c r="G411" s="294" t="s">
        <v>2427</v>
      </c>
      <c r="H411" s="295">
        <v>27</v>
      </c>
      <c r="I411" s="294" t="s">
        <v>1296</v>
      </c>
      <c r="J411" s="295" t="s">
        <v>4216</v>
      </c>
      <c r="K411" s="294" t="s">
        <v>2429</v>
      </c>
      <c r="L411" s="294" t="s">
        <v>2418</v>
      </c>
      <c r="M411" s="294">
        <v>14</v>
      </c>
      <c r="N411" s="294" t="s">
        <v>2474</v>
      </c>
      <c r="O411" s="294" t="s">
        <v>4217</v>
      </c>
      <c r="P411" s="294" t="s">
        <v>3407</v>
      </c>
      <c r="Q411" s="294">
        <v>10870</v>
      </c>
      <c r="R411" s="296"/>
    </row>
    <row r="412" spans="1:18" x14ac:dyDescent="0.35">
      <c r="A412" s="294" t="s">
        <v>4218</v>
      </c>
      <c r="B412" s="294" t="s">
        <v>4219</v>
      </c>
      <c r="C412" s="294" t="s">
        <v>1738</v>
      </c>
      <c r="D412" s="294" t="s">
        <v>4220</v>
      </c>
      <c r="E412" s="294">
        <v>6</v>
      </c>
      <c r="F412" s="294" t="s">
        <v>2437</v>
      </c>
      <c r="G412" s="294" t="s">
        <v>2438</v>
      </c>
      <c r="H412" s="295">
        <v>27</v>
      </c>
      <c r="I412" s="294" t="s">
        <v>1296</v>
      </c>
      <c r="J412" s="295" t="s">
        <v>3489</v>
      </c>
      <c r="K412" s="294" t="s">
        <v>2429</v>
      </c>
      <c r="L412" s="294" t="s">
        <v>2440</v>
      </c>
      <c r="M412" s="294">
        <v>6</v>
      </c>
      <c r="N412" s="294" t="s">
        <v>2441</v>
      </c>
      <c r="O412" s="294" t="s">
        <v>4221</v>
      </c>
      <c r="P412" s="294" t="s">
        <v>2443</v>
      </c>
      <c r="Q412" s="294">
        <v>13817</v>
      </c>
      <c r="R412" s="296"/>
    </row>
    <row r="413" spans="1:18" x14ac:dyDescent="0.35">
      <c r="A413" s="294" t="s">
        <v>4222</v>
      </c>
      <c r="B413" s="294" t="s">
        <v>4223</v>
      </c>
      <c r="C413" s="294" t="s">
        <v>2233</v>
      </c>
      <c r="D413" s="294" t="s">
        <v>4224</v>
      </c>
      <c r="E413" s="294">
        <v>6</v>
      </c>
      <c r="F413" s="294" t="s">
        <v>2437</v>
      </c>
      <c r="G413" s="294" t="s">
        <v>2438</v>
      </c>
      <c r="H413" s="295">
        <v>27</v>
      </c>
      <c r="I413" s="294" t="s">
        <v>1296</v>
      </c>
      <c r="J413" s="295" t="s">
        <v>2556</v>
      </c>
      <c r="K413" s="294" t="s">
        <v>2418</v>
      </c>
      <c r="L413" s="294" t="s">
        <v>2557</v>
      </c>
      <c r="M413" s="294">
        <v>4</v>
      </c>
      <c r="N413" s="294" t="s">
        <v>2753</v>
      </c>
      <c r="O413" s="294" t="s">
        <v>4225</v>
      </c>
      <c r="P413" s="294" t="s">
        <v>2985</v>
      </c>
      <c r="Q413" s="294">
        <v>28849</v>
      </c>
      <c r="R413" s="296"/>
    </row>
    <row r="414" spans="1:18" x14ac:dyDescent="0.35">
      <c r="A414" s="294" t="s">
        <v>4226</v>
      </c>
      <c r="B414" s="294" t="s">
        <v>4227</v>
      </c>
      <c r="C414" s="294" t="s">
        <v>2234</v>
      </c>
      <c r="D414" s="294" t="s">
        <v>4228</v>
      </c>
      <c r="E414" s="294">
        <v>6</v>
      </c>
      <c r="F414" s="294" t="s">
        <v>2437</v>
      </c>
      <c r="G414" s="294" t="s">
        <v>2438</v>
      </c>
      <c r="H414" s="295">
        <v>27</v>
      </c>
      <c r="I414" s="294" t="s">
        <v>1296</v>
      </c>
      <c r="J414" s="295" t="s">
        <v>2556</v>
      </c>
      <c r="K414" s="294" t="s">
        <v>2418</v>
      </c>
      <c r="L414" s="294" t="s">
        <v>2557</v>
      </c>
      <c r="M414" s="294">
        <v>3</v>
      </c>
      <c r="N414" s="294" t="s">
        <v>2753</v>
      </c>
      <c r="O414" s="294" t="s">
        <v>4229</v>
      </c>
      <c r="P414" s="294" t="s">
        <v>3145</v>
      </c>
      <c r="Q414" s="294">
        <v>28850</v>
      </c>
      <c r="R414" s="296"/>
    </row>
    <row r="415" spans="1:18" x14ac:dyDescent="0.35">
      <c r="A415" s="294" t="s">
        <v>4230</v>
      </c>
      <c r="B415" s="294" t="s">
        <v>4231</v>
      </c>
      <c r="C415" s="294" t="s">
        <v>1753</v>
      </c>
      <c r="D415" s="294" t="s">
        <v>1298</v>
      </c>
      <c r="E415" s="294">
        <v>7</v>
      </c>
      <c r="F415" s="294" t="s">
        <v>2415</v>
      </c>
      <c r="G415" s="294" t="s">
        <v>2416</v>
      </c>
      <c r="H415" s="295">
        <v>40</v>
      </c>
      <c r="I415" s="294" t="s">
        <v>1298</v>
      </c>
      <c r="J415" s="295" t="s">
        <v>4232</v>
      </c>
      <c r="K415" s="294" t="s">
        <v>2418</v>
      </c>
      <c r="L415" s="294" t="s">
        <v>2419</v>
      </c>
      <c r="M415" s="294">
        <v>19</v>
      </c>
      <c r="N415" s="294" t="s">
        <v>2602</v>
      </c>
      <c r="O415" s="294" t="s">
        <v>4233</v>
      </c>
      <c r="P415" s="294" t="s">
        <v>2604</v>
      </c>
      <c r="Q415" s="294">
        <v>10670</v>
      </c>
      <c r="R415" s="296"/>
    </row>
    <row r="416" spans="1:18" x14ac:dyDescent="0.35">
      <c r="A416" s="294" t="s">
        <v>4234</v>
      </c>
      <c r="B416" s="294" t="s">
        <v>4235</v>
      </c>
      <c r="C416" s="294" t="s">
        <v>1754</v>
      </c>
      <c r="D416" s="294" t="s">
        <v>4236</v>
      </c>
      <c r="E416" s="294">
        <v>7</v>
      </c>
      <c r="F416" s="294" t="s">
        <v>2437</v>
      </c>
      <c r="G416" s="294" t="s">
        <v>2438</v>
      </c>
      <c r="H416" s="295">
        <v>40</v>
      </c>
      <c r="I416" s="294" t="s">
        <v>1298</v>
      </c>
      <c r="J416" s="295" t="s">
        <v>2497</v>
      </c>
      <c r="K416" s="294" t="s">
        <v>2418</v>
      </c>
      <c r="L416" s="294" t="s">
        <v>2440</v>
      </c>
      <c r="M416" s="294">
        <v>6</v>
      </c>
      <c r="N416" s="294" t="s">
        <v>2441</v>
      </c>
      <c r="O416" s="294" t="s">
        <v>4237</v>
      </c>
      <c r="P416" s="294" t="s">
        <v>2443</v>
      </c>
      <c r="Q416" s="294">
        <v>10995</v>
      </c>
      <c r="R416" s="296"/>
    </row>
    <row r="417" spans="1:18" x14ac:dyDescent="0.35">
      <c r="A417" s="294" t="s">
        <v>4238</v>
      </c>
      <c r="B417" s="294" t="s">
        <v>4239</v>
      </c>
      <c r="C417" s="294" t="s">
        <v>1755</v>
      </c>
      <c r="D417" s="294" t="s">
        <v>4240</v>
      </c>
      <c r="E417" s="294">
        <v>7</v>
      </c>
      <c r="F417" s="294" t="s">
        <v>2437</v>
      </c>
      <c r="G417" s="294" t="s">
        <v>2438</v>
      </c>
      <c r="H417" s="295">
        <v>40</v>
      </c>
      <c r="I417" s="294" t="s">
        <v>1298</v>
      </c>
      <c r="J417" s="295" t="s">
        <v>2497</v>
      </c>
      <c r="K417" s="294" t="s">
        <v>2418</v>
      </c>
      <c r="L417" s="294" t="s">
        <v>2440</v>
      </c>
      <c r="M417" s="294">
        <v>5</v>
      </c>
      <c r="N417" s="294" t="s">
        <v>2441</v>
      </c>
      <c r="O417" s="294" t="s">
        <v>4241</v>
      </c>
      <c r="P417" s="294" t="s">
        <v>2469</v>
      </c>
      <c r="Q417" s="294">
        <v>10996</v>
      </c>
      <c r="R417" s="296"/>
    </row>
    <row r="418" spans="1:18" x14ac:dyDescent="0.35">
      <c r="A418" s="294" t="s">
        <v>4242</v>
      </c>
      <c r="B418" s="294" t="s">
        <v>4243</v>
      </c>
      <c r="C418" s="294" t="s">
        <v>1756</v>
      </c>
      <c r="D418" s="294" t="s">
        <v>4244</v>
      </c>
      <c r="E418" s="294">
        <v>7</v>
      </c>
      <c r="F418" s="294" t="s">
        <v>2437</v>
      </c>
      <c r="G418" s="294" t="s">
        <v>2438</v>
      </c>
      <c r="H418" s="295">
        <v>40</v>
      </c>
      <c r="I418" s="294" t="s">
        <v>1298</v>
      </c>
      <c r="J418" s="295" t="s">
        <v>2509</v>
      </c>
      <c r="K418" s="294" t="s">
        <v>2418</v>
      </c>
      <c r="L418" s="294" t="s">
        <v>2440</v>
      </c>
      <c r="M418" s="294">
        <v>10</v>
      </c>
      <c r="N418" s="294" t="s">
        <v>3011</v>
      </c>
      <c r="O418" s="294" t="s">
        <v>4245</v>
      </c>
      <c r="P418" s="294" t="s">
        <v>2451</v>
      </c>
      <c r="Q418" s="294">
        <v>10997</v>
      </c>
      <c r="R418" s="296"/>
    </row>
    <row r="419" spans="1:18" x14ac:dyDescent="0.35">
      <c r="A419" s="294" t="s">
        <v>4246</v>
      </c>
      <c r="B419" s="294" t="s">
        <v>4247</v>
      </c>
      <c r="C419" s="294" t="s">
        <v>2240</v>
      </c>
      <c r="D419" s="294" t="s">
        <v>4248</v>
      </c>
      <c r="E419" s="294">
        <v>7</v>
      </c>
      <c r="F419" s="294" t="s">
        <v>2426</v>
      </c>
      <c r="G419" s="294" t="s">
        <v>2427</v>
      </c>
      <c r="H419" s="295">
        <v>40</v>
      </c>
      <c r="I419" s="294" t="s">
        <v>1298</v>
      </c>
      <c r="J419" s="295" t="s">
        <v>4249</v>
      </c>
      <c r="K419" s="294" t="s">
        <v>2418</v>
      </c>
      <c r="L419" s="294" t="s">
        <v>2430</v>
      </c>
      <c r="M419" s="294">
        <v>15</v>
      </c>
      <c r="N419" s="294" t="s">
        <v>2474</v>
      </c>
      <c r="O419" s="294" t="s">
        <v>4250</v>
      </c>
      <c r="P419" s="294" t="s">
        <v>2433</v>
      </c>
      <c r="Q419" s="294">
        <v>10998</v>
      </c>
      <c r="R419" s="296"/>
    </row>
    <row r="420" spans="1:18" x14ac:dyDescent="0.35">
      <c r="A420" s="294" t="s">
        <v>4251</v>
      </c>
      <c r="B420" s="294" t="s">
        <v>4252</v>
      </c>
      <c r="C420" s="294" t="s">
        <v>1758</v>
      </c>
      <c r="D420" s="294" t="s">
        <v>4253</v>
      </c>
      <c r="E420" s="294">
        <v>7</v>
      </c>
      <c r="F420" s="294" t="s">
        <v>2437</v>
      </c>
      <c r="G420" s="294" t="s">
        <v>2438</v>
      </c>
      <c r="H420" s="295">
        <v>40</v>
      </c>
      <c r="I420" s="294" t="s">
        <v>1298</v>
      </c>
      <c r="J420" s="295" t="s">
        <v>2455</v>
      </c>
      <c r="K420" s="294" t="s">
        <v>2418</v>
      </c>
      <c r="L420" s="294" t="s">
        <v>2440</v>
      </c>
      <c r="M420" s="294">
        <v>6</v>
      </c>
      <c r="N420" s="294" t="s">
        <v>2456</v>
      </c>
      <c r="O420" s="294" t="s">
        <v>4254</v>
      </c>
      <c r="P420" s="294" t="s">
        <v>2443</v>
      </c>
      <c r="Q420" s="294">
        <v>10999</v>
      </c>
      <c r="R420" s="296"/>
    </row>
    <row r="421" spans="1:18" x14ac:dyDescent="0.35">
      <c r="A421" s="294" t="s">
        <v>4255</v>
      </c>
      <c r="B421" s="294" t="s">
        <v>4256</v>
      </c>
      <c r="C421" s="294" t="s">
        <v>1759</v>
      </c>
      <c r="D421" s="294" t="s">
        <v>4257</v>
      </c>
      <c r="E421" s="294">
        <v>7</v>
      </c>
      <c r="F421" s="294" t="s">
        <v>2437</v>
      </c>
      <c r="G421" s="294" t="s">
        <v>2438</v>
      </c>
      <c r="H421" s="295">
        <v>40</v>
      </c>
      <c r="I421" s="294" t="s">
        <v>1298</v>
      </c>
      <c r="J421" s="295" t="s">
        <v>2489</v>
      </c>
      <c r="K421" s="294" t="s">
        <v>2418</v>
      </c>
      <c r="L421" s="294" t="s">
        <v>2448</v>
      </c>
      <c r="M421" s="294">
        <v>10</v>
      </c>
      <c r="N421" s="294" t="s">
        <v>2809</v>
      </c>
      <c r="O421" s="294" t="s">
        <v>4258</v>
      </c>
      <c r="P421" s="294" t="s">
        <v>2451</v>
      </c>
      <c r="Q421" s="294">
        <v>11000</v>
      </c>
      <c r="R421" s="296"/>
    </row>
    <row r="422" spans="1:18" x14ac:dyDescent="0.35">
      <c r="A422" s="294" t="s">
        <v>4259</v>
      </c>
      <c r="B422" s="294" t="s">
        <v>4260</v>
      </c>
      <c r="C422" s="294" t="s">
        <v>1760</v>
      </c>
      <c r="D422" s="294" t="s">
        <v>4261</v>
      </c>
      <c r="E422" s="294">
        <v>7</v>
      </c>
      <c r="F422" s="294" t="s">
        <v>2437</v>
      </c>
      <c r="G422" s="294" t="s">
        <v>2438</v>
      </c>
      <c r="H422" s="295">
        <v>40</v>
      </c>
      <c r="I422" s="294" t="s">
        <v>1298</v>
      </c>
      <c r="J422" s="295" t="s">
        <v>2528</v>
      </c>
      <c r="K422" s="294" t="s">
        <v>2418</v>
      </c>
      <c r="L422" s="294" t="s">
        <v>2440</v>
      </c>
      <c r="M422" s="294">
        <v>6</v>
      </c>
      <c r="N422" s="294" t="s">
        <v>2441</v>
      </c>
      <c r="O422" s="294" t="s">
        <v>4262</v>
      </c>
      <c r="P422" s="294" t="s">
        <v>2443</v>
      </c>
      <c r="Q422" s="294">
        <v>11001</v>
      </c>
      <c r="R422" s="296"/>
    </row>
    <row r="423" spans="1:18" x14ac:dyDescent="0.35">
      <c r="A423" s="294" t="s">
        <v>4263</v>
      </c>
      <c r="B423" s="294" t="s">
        <v>4264</v>
      </c>
      <c r="C423" s="294" t="s">
        <v>1761</v>
      </c>
      <c r="D423" s="294" t="s">
        <v>4265</v>
      </c>
      <c r="E423" s="294">
        <v>7</v>
      </c>
      <c r="F423" s="294" t="s">
        <v>2437</v>
      </c>
      <c r="G423" s="294" t="s">
        <v>2438</v>
      </c>
      <c r="H423" s="295">
        <v>40</v>
      </c>
      <c r="I423" s="294" t="s">
        <v>1298</v>
      </c>
      <c r="J423" s="295" t="s">
        <v>2489</v>
      </c>
      <c r="K423" s="294" t="s">
        <v>2418</v>
      </c>
      <c r="L423" s="294" t="s">
        <v>2490</v>
      </c>
      <c r="M423" s="294">
        <v>13</v>
      </c>
      <c r="N423" s="294" t="s">
        <v>2491</v>
      </c>
      <c r="O423" s="294" t="s">
        <v>4266</v>
      </c>
      <c r="P423" s="294" t="s">
        <v>2493</v>
      </c>
      <c r="Q423" s="294">
        <v>11002</v>
      </c>
      <c r="R423" s="296"/>
    </row>
    <row r="424" spans="1:18" x14ac:dyDescent="0.35">
      <c r="A424" s="294" t="s">
        <v>4267</v>
      </c>
      <c r="B424" s="294" t="s">
        <v>4268</v>
      </c>
      <c r="C424" s="294" t="s">
        <v>1762</v>
      </c>
      <c r="D424" s="294" t="s">
        <v>4269</v>
      </c>
      <c r="E424" s="294">
        <v>7</v>
      </c>
      <c r="F424" s="294" t="s">
        <v>2437</v>
      </c>
      <c r="G424" s="294" t="s">
        <v>2438</v>
      </c>
      <c r="H424" s="295">
        <v>40</v>
      </c>
      <c r="I424" s="294" t="s">
        <v>1298</v>
      </c>
      <c r="J424" s="295" t="s">
        <v>2497</v>
      </c>
      <c r="K424" s="294" t="s">
        <v>2418</v>
      </c>
      <c r="L424" s="294" t="s">
        <v>2440</v>
      </c>
      <c r="M424" s="294">
        <v>5</v>
      </c>
      <c r="N424" s="294" t="s">
        <v>2467</v>
      </c>
      <c r="O424" s="294" t="s">
        <v>4270</v>
      </c>
      <c r="P424" s="294" t="s">
        <v>2469</v>
      </c>
      <c r="Q424" s="294">
        <v>11003</v>
      </c>
      <c r="R424" s="296"/>
    </row>
    <row r="425" spans="1:18" x14ac:dyDescent="0.35">
      <c r="A425" s="294" t="s">
        <v>4271</v>
      </c>
      <c r="B425" s="294" t="s">
        <v>4272</v>
      </c>
      <c r="C425" s="294" t="s">
        <v>1763</v>
      </c>
      <c r="D425" s="294" t="s">
        <v>4273</v>
      </c>
      <c r="E425" s="294">
        <v>7</v>
      </c>
      <c r="F425" s="294" t="s">
        <v>2437</v>
      </c>
      <c r="G425" s="294" t="s">
        <v>2438</v>
      </c>
      <c r="H425" s="295">
        <v>40</v>
      </c>
      <c r="I425" s="294" t="s">
        <v>1298</v>
      </c>
      <c r="J425" s="295" t="s">
        <v>4274</v>
      </c>
      <c r="K425" s="294" t="s">
        <v>2418</v>
      </c>
      <c r="L425" s="294" t="s">
        <v>2490</v>
      </c>
      <c r="M425" s="294">
        <v>12</v>
      </c>
      <c r="N425" s="294" t="s">
        <v>2503</v>
      </c>
      <c r="O425" s="294" t="s">
        <v>4275</v>
      </c>
      <c r="P425" s="294" t="s">
        <v>2505</v>
      </c>
      <c r="Q425" s="294">
        <v>11004</v>
      </c>
      <c r="R425" s="296"/>
    </row>
    <row r="426" spans="1:18" x14ac:dyDescent="0.35">
      <c r="A426" s="294" t="s">
        <v>4276</v>
      </c>
      <c r="B426" s="294" t="s">
        <v>4277</v>
      </c>
      <c r="C426" s="294" t="s">
        <v>1764</v>
      </c>
      <c r="D426" s="294" t="s">
        <v>4278</v>
      </c>
      <c r="E426" s="294">
        <v>7</v>
      </c>
      <c r="F426" s="294" t="s">
        <v>2437</v>
      </c>
      <c r="G426" s="294" t="s">
        <v>2438</v>
      </c>
      <c r="H426" s="295">
        <v>40</v>
      </c>
      <c r="I426" s="294" t="s">
        <v>1298</v>
      </c>
      <c r="J426" s="295" t="s">
        <v>2675</v>
      </c>
      <c r="K426" s="294" t="s">
        <v>2418</v>
      </c>
      <c r="L426" s="294" t="s">
        <v>2440</v>
      </c>
      <c r="M426" s="294">
        <v>5</v>
      </c>
      <c r="N426" s="294" t="s">
        <v>2467</v>
      </c>
      <c r="O426" s="294" t="s">
        <v>4279</v>
      </c>
      <c r="P426" s="294" t="s">
        <v>2469</v>
      </c>
      <c r="Q426" s="294">
        <v>11005</v>
      </c>
      <c r="R426" s="296"/>
    </row>
    <row r="427" spans="1:18" x14ac:dyDescent="0.35">
      <c r="A427" s="294" t="s">
        <v>4280</v>
      </c>
      <c r="B427" s="294" t="s">
        <v>4281</v>
      </c>
      <c r="C427" s="294" t="s">
        <v>1765</v>
      </c>
      <c r="D427" s="294" t="s">
        <v>4282</v>
      </c>
      <c r="E427" s="294">
        <v>7</v>
      </c>
      <c r="F427" s="294" t="s">
        <v>2437</v>
      </c>
      <c r="G427" s="294" t="s">
        <v>2438</v>
      </c>
      <c r="H427" s="295">
        <v>40</v>
      </c>
      <c r="I427" s="294" t="s">
        <v>1298</v>
      </c>
      <c r="J427" s="295" t="s">
        <v>2497</v>
      </c>
      <c r="K427" s="294" t="s">
        <v>2418</v>
      </c>
      <c r="L427" s="294" t="s">
        <v>2440</v>
      </c>
      <c r="M427" s="294">
        <v>5</v>
      </c>
      <c r="N427" s="294" t="s">
        <v>2441</v>
      </c>
      <c r="O427" s="294" t="s">
        <v>4283</v>
      </c>
      <c r="P427" s="294" t="s">
        <v>2469</v>
      </c>
      <c r="Q427" s="294">
        <v>11006</v>
      </c>
      <c r="R427" s="296"/>
    </row>
    <row r="428" spans="1:18" x14ac:dyDescent="0.35">
      <c r="A428" s="294" t="s">
        <v>4284</v>
      </c>
      <c r="B428" s="294" t="s">
        <v>4285</v>
      </c>
      <c r="C428" s="294" t="s">
        <v>1766</v>
      </c>
      <c r="D428" s="294" t="s">
        <v>4286</v>
      </c>
      <c r="E428" s="294">
        <v>7</v>
      </c>
      <c r="F428" s="294" t="s">
        <v>2437</v>
      </c>
      <c r="G428" s="294" t="s">
        <v>2438</v>
      </c>
      <c r="H428" s="295">
        <v>40</v>
      </c>
      <c r="I428" s="294" t="s">
        <v>1298</v>
      </c>
      <c r="J428" s="295" t="s">
        <v>2538</v>
      </c>
      <c r="K428" s="294" t="s">
        <v>2418</v>
      </c>
      <c r="L428" s="294" t="s">
        <v>2440</v>
      </c>
      <c r="M428" s="294">
        <v>6</v>
      </c>
      <c r="N428" s="294" t="s">
        <v>2456</v>
      </c>
      <c r="O428" s="294" t="s">
        <v>4287</v>
      </c>
      <c r="P428" s="294" t="s">
        <v>2443</v>
      </c>
      <c r="Q428" s="294">
        <v>11007</v>
      </c>
      <c r="R428" s="296"/>
    </row>
    <row r="429" spans="1:18" x14ac:dyDescent="0.35">
      <c r="A429" s="294" t="s">
        <v>4288</v>
      </c>
      <c r="B429" s="294" t="s">
        <v>4289</v>
      </c>
      <c r="C429" s="294" t="s">
        <v>1767</v>
      </c>
      <c r="D429" s="294" t="s">
        <v>4290</v>
      </c>
      <c r="E429" s="294">
        <v>7</v>
      </c>
      <c r="F429" s="294" t="s">
        <v>2437</v>
      </c>
      <c r="G429" s="294" t="s">
        <v>2438</v>
      </c>
      <c r="H429" s="295">
        <v>40</v>
      </c>
      <c r="I429" s="294" t="s">
        <v>1298</v>
      </c>
      <c r="J429" s="295" t="s">
        <v>3169</v>
      </c>
      <c r="K429" s="294" t="s">
        <v>2418</v>
      </c>
      <c r="L429" s="294" t="s">
        <v>2440</v>
      </c>
      <c r="M429" s="294">
        <v>10</v>
      </c>
      <c r="N429" s="294" t="s">
        <v>2456</v>
      </c>
      <c r="O429" s="294" t="s">
        <v>4291</v>
      </c>
      <c r="P429" s="294" t="s">
        <v>2451</v>
      </c>
      <c r="Q429" s="294">
        <v>11008</v>
      </c>
      <c r="R429" s="296"/>
    </row>
    <row r="430" spans="1:18" x14ac:dyDescent="0.35">
      <c r="A430" s="294" t="s">
        <v>4292</v>
      </c>
      <c r="B430" s="294" t="s">
        <v>4293</v>
      </c>
      <c r="C430" s="294" t="s">
        <v>1768</v>
      </c>
      <c r="D430" s="294" t="s">
        <v>4294</v>
      </c>
      <c r="E430" s="294">
        <v>7</v>
      </c>
      <c r="F430" s="294" t="s">
        <v>2437</v>
      </c>
      <c r="G430" s="294" t="s">
        <v>2438</v>
      </c>
      <c r="H430" s="295">
        <v>40</v>
      </c>
      <c r="I430" s="294" t="s">
        <v>1298</v>
      </c>
      <c r="J430" s="295" t="s">
        <v>2455</v>
      </c>
      <c r="K430" s="294" t="s">
        <v>2418</v>
      </c>
      <c r="L430" s="294" t="s">
        <v>2440</v>
      </c>
      <c r="M430" s="294">
        <v>10</v>
      </c>
      <c r="N430" s="294" t="s">
        <v>2456</v>
      </c>
      <c r="O430" s="294" t="s">
        <v>4295</v>
      </c>
      <c r="P430" s="294" t="s">
        <v>2451</v>
      </c>
      <c r="Q430" s="294">
        <v>11009</v>
      </c>
      <c r="R430" s="296"/>
    </row>
    <row r="431" spans="1:18" x14ac:dyDescent="0.35">
      <c r="A431" s="294" t="s">
        <v>4296</v>
      </c>
      <c r="B431" s="294" t="s">
        <v>4297</v>
      </c>
      <c r="C431" s="294" t="s">
        <v>1769</v>
      </c>
      <c r="D431" s="294" t="s">
        <v>4298</v>
      </c>
      <c r="E431" s="294">
        <v>7</v>
      </c>
      <c r="F431" s="294" t="s">
        <v>2437</v>
      </c>
      <c r="G431" s="294" t="s">
        <v>2438</v>
      </c>
      <c r="H431" s="295">
        <v>40</v>
      </c>
      <c r="I431" s="294" t="s">
        <v>1298</v>
      </c>
      <c r="J431" s="295" t="s">
        <v>2675</v>
      </c>
      <c r="K431" s="294" t="s">
        <v>2418</v>
      </c>
      <c r="L431" s="294" t="s">
        <v>2440</v>
      </c>
      <c r="M431" s="294">
        <v>6</v>
      </c>
      <c r="N431" s="294" t="s">
        <v>2441</v>
      </c>
      <c r="O431" s="294" t="s">
        <v>4299</v>
      </c>
      <c r="P431" s="294" t="s">
        <v>2443</v>
      </c>
      <c r="Q431" s="294">
        <v>11010</v>
      </c>
      <c r="R431" s="296"/>
    </row>
    <row r="432" spans="1:18" x14ac:dyDescent="0.35">
      <c r="A432" s="294" t="s">
        <v>4300</v>
      </c>
      <c r="B432" s="294" t="s">
        <v>4301</v>
      </c>
      <c r="C432" s="294" t="s">
        <v>1770</v>
      </c>
      <c r="D432" s="294" t="s">
        <v>4302</v>
      </c>
      <c r="E432" s="294">
        <v>7</v>
      </c>
      <c r="F432" s="294" t="s">
        <v>2437</v>
      </c>
      <c r="G432" s="294" t="s">
        <v>2438</v>
      </c>
      <c r="H432" s="295">
        <v>40</v>
      </c>
      <c r="I432" s="294" t="s">
        <v>1298</v>
      </c>
      <c r="J432" s="295" t="s">
        <v>2538</v>
      </c>
      <c r="K432" s="294" t="s">
        <v>2418</v>
      </c>
      <c r="L432" s="294" t="s">
        <v>2440</v>
      </c>
      <c r="M432" s="294">
        <v>5</v>
      </c>
      <c r="N432" s="294" t="s">
        <v>2441</v>
      </c>
      <c r="O432" s="294" t="s">
        <v>4303</v>
      </c>
      <c r="P432" s="294" t="s">
        <v>2469</v>
      </c>
      <c r="Q432" s="294">
        <v>11011</v>
      </c>
      <c r="R432" s="296"/>
    </row>
    <row r="433" spans="1:18" x14ac:dyDescent="0.35">
      <c r="A433" s="294" t="s">
        <v>4304</v>
      </c>
      <c r="B433" s="294" t="s">
        <v>4305</v>
      </c>
      <c r="C433" s="294" t="s">
        <v>1771</v>
      </c>
      <c r="D433" s="294" t="s">
        <v>4306</v>
      </c>
      <c r="E433" s="294">
        <v>7</v>
      </c>
      <c r="F433" s="294" t="s">
        <v>2437</v>
      </c>
      <c r="G433" s="294" t="s">
        <v>2438</v>
      </c>
      <c r="H433" s="295">
        <v>40</v>
      </c>
      <c r="I433" s="294" t="s">
        <v>1298</v>
      </c>
      <c r="J433" s="295" t="s">
        <v>2497</v>
      </c>
      <c r="K433" s="294" t="s">
        <v>2418</v>
      </c>
      <c r="L433" s="294" t="s">
        <v>2440</v>
      </c>
      <c r="M433" s="294">
        <v>5</v>
      </c>
      <c r="N433" s="294" t="s">
        <v>2467</v>
      </c>
      <c r="O433" s="294" t="s">
        <v>4307</v>
      </c>
      <c r="P433" s="294" t="s">
        <v>2469</v>
      </c>
      <c r="Q433" s="294">
        <v>11012</v>
      </c>
      <c r="R433" s="296"/>
    </row>
    <row r="434" spans="1:18" x14ac:dyDescent="0.35">
      <c r="A434" s="294" t="s">
        <v>4308</v>
      </c>
      <c r="B434" s="294" t="s">
        <v>4309</v>
      </c>
      <c r="C434" s="294" t="s">
        <v>1772</v>
      </c>
      <c r="D434" s="294" t="s">
        <v>4310</v>
      </c>
      <c r="E434" s="294">
        <v>7</v>
      </c>
      <c r="F434" s="294" t="s">
        <v>2437</v>
      </c>
      <c r="G434" s="294" t="s">
        <v>2438</v>
      </c>
      <c r="H434" s="295">
        <v>40</v>
      </c>
      <c r="I434" s="294" t="s">
        <v>1298</v>
      </c>
      <c r="J434" s="295" t="s">
        <v>4007</v>
      </c>
      <c r="K434" s="294" t="s">
        <v>2418</v>
      </c>
      <c r="L434" s="294" t="s">
        <v>2490</v>
      </c>
      <c r="M434" s="294">
        <v>13</v>
      </c>
      <c r="N434" s="294" t="s">
        <v>2491</v>
      </c>
      <c r="O434" s="294" t="s">
        <v>4311</v>
      </c>
      <c r="P434" s="294" t="s">
        <v>2493</v>
      </c>
      <c r="Q434" s="294">
        <v>11445</v>
      </c>
      <c r="R434" s="296"/>
    </row>
    <row r="435" spans="1:18" x14ac:dyDescent="0.35">
      <c r="A435" s="294" t="s">
        <v>4312</v>
      </c>
      <c r="B435" s="294" t="s">
        <v>4313</v>
      </c>
      <c r="C435" s="294" t="s">
        <v>1773</v>
      </c>
      <c r="D435" s="294" t="s">
        <v>4314</v>
      </c>
      <c r="E435" s="294">
        <v>7</v>
      </c>
      <c r="F435" s="294" t="s">
        <v>2426</v>
      </c>
      <c r="G435" s="294" t="s">
        <v>2427</v>
      </c>
      <c r="H435" s="295">
        <v>40</v>
      </c>
      <c r="I435" s="294" t="s">
        <v>1298</v>
      </c>
      <c r="J435" s="295" t="s">
        <v>3065</v>
      </c>
      <c r="K435" s="294" t="s">
        <v>2418</v>
      </c>
      <c r="L435" s="294" t="s">
        <v>2430</v>
      </c>
      <c r="M435" s="294">
        <v>14</v>
      </c>
      <c r="N435" s="294" t="s">
        <v>2474</v>
      </c>
      <c r="O435" s="294" t="s">
        <v>4315</v>
      </c>
      <c r="P435" s="294" t="s">
        <v>3407</v>
      </c>
      <c r="Q435" s="294">
        <v>12275</v>
      </c>
      <c r="R435" s="296"/>
    </row>
    <row r="436" spans="1:18" x14ac:dyDescent="0.35">
      <c r="A436" s="294" t="s">
        <v>4316</v>
      </c>
      <c r="B436" s="294" t="s">
        <v>4317</v>
      </c>
      <c r="C436" s="294" t="s">
        <v>1774</v>
      </c>
      <c r="D436" s="294" t="s">
        <v>4318</v>
      </c>
      <c r="E436" s="294">
        <v>7</v>
      </c>
      <c r="F436" s="294" t="s">
        <v>2437</v>
      </c>
      <c r="G436" s="294" t="s">
        <v>2438</v>
      </c>
      <c r="H436" s="295">
        <v>40</v>
      </c>
      <c r="I436" s="294" t="s">
        <v>1298</v>
      </c>
      <c r="J436" s="295" t="s">
        <v>2497</v>
      </c>
      <c r="K436" s="294" t="s">
        <v>2418</v>
      </c>
      <c r="L436" s="294" t="s">
        <v>2440</v>
      </c>
      <c r="M436" s="294">
        <v>5</v>
      </c>
      <c r="N436" s="294" t="s">
        <v>2441</v>
      </c>
      <c r="O436" s="294" t="s">
        <v>4319</v>
      </c>
      <c r="P436" s="294" t="s">
        <v>2469</v>
      </c>
      <c r="Q436" s="294">
        <v>14132</v>
      </c>
      <c r="R436" s="296"/>
    </row>
    <row r="437" spans="1:18" x14ac:dyDescent="0.35">
      <c r="A437" s="294" t="s">
        <v>4320</v>
      </c>
      <c r="B437" s="294" t="s">
        <v>4321</v>
      </c>
      <c r="C437" s="294" t="s">
        <v>2241</v>
      </c>
      <c r="D437" s="294" t="s">
        <v>4322</v>
      </c>
      <c r="E437" s="294">
        <v>7</v>
      </c>
      <c r="F437" s="294" t="s">
        <v>2437</v>
      </c>
      <c r="G437" s="294" t="s">
        <v>2438</v>
      </c>
      <c r="H437" s="295">
        <v>40</v>
      </c>
      <c r="I437" s="294" t="s">
        <v>1298</v>
      </c>
      <c r="J437" s="295" t="s">
        <v>2596</v>
      </c>
      <c r="K437" s="294" t="s">
        <v>2418</v>
      </c>
      <c r="L437" s="294" t="s">
        <v>2557</v>
      </c>
      <c r="M437" s="294">
        <v>3</v>
      </c>
      <c r="N437" s="294" t="s">
        <v>2597</v>
      </c>
      <c r="O437" s="294" t="s">
        <v>4323</v>
      </c>
      <c r="P437" s="294" t="s">
        <v>3145</v>
      </c>
      <c r="Q437" s="294">
        <v>77649</v>
      </c>
      <c r="R437" s="296"/>
    </row>
    <row r="438" spans="1:18" x14ac:dyDescent="0.35">
      <c r="A438" s="294" t="s">
        <v>4324</v>
      </c>
      <c r="B438" s="294" t="s">
        <v>4325</v>
      </c>
      <c r="C438" s="294" t="s">
        <v>2242</v>
      </c>
      <c r="D438" s="294" t="s">
        <v>4326</v>
      </c>
      <c r="E438" s="294">
        <v>7</v>
      </c>
      <c r="F438" s="294" t="s">
        <v>2437</v>
      </c>
      <c r="G438" s="294" t="s">
        <v>2438</v>
      </c>
      <c r="H438" s="295">
        <v>40</v>
      </c>
      <c r="I438" s="294" t="s">
        <v>1298</v>
      </c>
      <c r="J438" s="295" t="s">
        <v>2596</v>
      </c>
      <c r="K438" s="294" t="s">
        <v>2418</v>
      </c>
      <c r="L438" s="294" t="s">
        <v>2557</v>
      </c>
      <c r="M438" s="294">
        <v>2</v>
      </c>
      <c r="N438" s="294" t="s">
        <v>2597</v>
      </c>
      <c r="O438" s="294" t="s">
        <v>4327</v>
      </c>
      <c r="P438" s="294" t="s">
        <v>2560</v>
      </c>
      <c r="Q438" s="294">
        <v>77650</v>
      </c>
      <c r="R438" s="296"/>
    </row>
    <row r="439" spans="1:18" x14ac:dyDescent="0.35">
      <c r="A439" s="294" t="s">
        <v>4328</v>
      </c>
      <c r="B439" s="294" t="s">
        <v>4329</v>
      </c>
      <c r="C439" s="294" t="s">
        <v>2243</v>
      </c>
      <c r="D439" s="294" t="s">
        <v>4330</v>
      </c>
      <c r="E439" s="294">
        <v>7</v>
      </c>
      <c r="F439" s="294" t="s">
        <v>2437</v>
      </c>
      <c r="G439" s="294" t="s">
        <v>2438</v>
      </c>
      <c r="H439" s="295">
        <v>40</v>
      </c>
      <c r="I439" s="294" t="s">
        <v>1298</v>
      </c>
      <c r="J439" s="295" t="s">
        <v>2596</v>
      </c>
      <c r="K439" s="294" t="s">
        <v>2418</v>
      </c>
      <c r="L439" s="294" t="s">
        <v>2557</v>
      </c>
      <c r="M439" s="294">
        <v>3</v>
      </c>
      <c r="N439" s="294" t="s">
        <v>2753</v>
      </c>
      <c r="O439" s="294" t="s">
        <v>4331</v>
      </c>
      <c r="P439" s="294" t="s">
        <v>3145</v>
      </c>
      <c r="Q439" s="294">
        <v>77651</v>
      </c>
      <c r="R439" s="296"/>
    </row>
    <row r="440" spans="1:18" x14ac:dyDescent="0.35">
      <c r="A440" s="294" t="s">
        <v>4332</v>
      </c>
      <c r="B440" s="294" t="s">
        <v>4333</v>
      </c>
      <c r="C440" s="294" t="s">
        <v>2244</v>
      </c>
      <c r="D440" s="294" t="s">
        <v>4334</v>
      </c>
      <c r="E440" s="294">
        <v>7</v>
      </c>
      <c r="F440" s="294" t="s">
        <v>2437</v>
      </c>
      <c r="G440" s="294" t="s">
        <v>2438</v>
      </c>
      <c r="H440" s="295">
        <v>40</v>
      </c>
      <c r="I440" s="294" t="s">
        <v>1298</v>
      </c>
      <c r="J440" s="295" t="s">
        <v>2596</v>
      </c>
      <c r="K440" s="294" t="s">
        <v>2418</v>
      </c>
      <c r="L440" s="294" t="s">
        <v>2557</v>
      </c>
      <c r="M440" s="294">
        <v>3</v>
      </c>
      <c r="N440" s="294" t="s">
        <v>2753</v>
      </c>
      <c r="O440" s="294" t="s">
        <v>4335</v>
      </c>
      <c r="P440" s="294" t="s">
        <v>3145</v>
      </c>
      <c r="Q440" s="294">
        <v>77652</v>
      </c>
      <c r="R440" s="296"/>
    </row>
    <row r="441" spans="1:18" x14ac:dyDescent="0.35">
      <c r="A441" s="294" t="s">
        <v>4336</v>
      </c>
      <c r="B441" s="294" t="s">
        <v>4337</v>
      </c>
      <c r="C441" s="294" t="s">
        <v>1775</v>
      </c>
      <c r="D441" s="294" t="s">
        <v>1299</v>
      </c>
      <c r="E441" s="294">
        <v>7</v>
      </c>
      <c r="F441" s="294" t="s">
        <v>2426</v>
      </c>
      <c r="G441" s="294" t="s">
        <v>2427</v>
      </c>
      <c r="H441" s="295">
        <v>44</v>
      </c>
      <c r="I441" s="294" t="s">
        <v>1299</v>
      </c>
      <c r="J441" s="295" t="s">
        <v>4338</v>
      </c>
      <c r="K441" s="294" t="s">
        <v>2429</v>
      </c>
      <c r="L441" s="294" t="s">
        <v>2418</v>
      </c>
      <c r="M441" s="294">
        <v>17</v>
      </c>
      <c r="N441" s="294" t="s">
        <v>2564</v>
      </c>
      <c r="O441" s="294" t="s">
        <v>4339</v>
      </c>
      <c r="P441" s="294" t="s">
        <v>2566</v>
      </c>
      <c r="Q441" s="294">
        <v>10707</v>
      </c>
      <c r="R441" s="296"/>
    </row>
    <row r="442" spans="1:18" x14ac:dyDescent="0.35">
      <c r="A442" s="294" t="s">
        <v>4340</v>
      </c>
      <c r="B442" s="294" t="s">
        <v>4341</v>
      </c>
      <c r="C442" s="294" t="s">
        <v>1776</v>
      </c>
      <c r="D442" s="294" t="s">
        <v>4342</v>
      </c>
      <c r="E442" s="294">
        <v>7</v>
      </c>
      <c r="F442" s="294" t="s">
        <v>2437</v>
      </c>
      <c r="G442" s="294" t="s">
        <v>2438</v>
      </c>
      <c r="H442" s="295">
        <v>44</v>
      </c>
      <c r="I442" s="294" t="s">
        <v>1299</v>
      </c>
      <c r="J442" s="295" t="s">
        <v>2484</v>
      </c>
      <c r="K442" s="294" t="s">
        <v>2429</v>
      </c>
      <c r="L442" s="294" t="s">
        <v>2440</v>
      </c>
      <c r="M442" s="294">
        <v>5</v>
      </c>
      <c r="N442" s="294" t="s">
        <v>2467</v>
      </c>
      <c r="O442" s="294" t="s">
        <v>4343</v>
      </c>
      <c r="P442" s="294" t="s">
        <v>2469</v>
      </c>
      <c r="Q442" s="294">
        <v>11051</v>
      </c>
      <c r="R442" s="296"/>
    </row>
    <row r="443" spans="1:18" x14ac:dyDescent="0.35">
      <c r="A443" s="294" t="s">
        <v>4344</v>
      </c>
      <c r="B443" s="294" t="s">
        <v>4345</v>
      </c>
      <c r="C443" s="294" t="s">
        <v>1777</v>
      </c>
      <c r="D443" s="294" t="s">
        <v>4346</v>
      </c>
      <c r="E443" s="294">
        <v>7</v>
      </c>
      <c r="F443" s="294" t="s">
        <v>2437</v>
      </c>
      <c r="G443" s="294" t="s">
        <v>2438</v>
      </c>
      <c r="H443" s="295">
        <v>44</v>
      </c>
      <c r="I443" s="294" t="s">
        <v>1299</v>
      </c>
      <c r="J443" s="295" t="s">
        <v>4347</v>
      </c>
      <c r="K443" s="294" t="s">
        <v>2429</v>
      </c>
      <c r="L443" s="294" t="s">
        <v>2448</v>
      </c>
      <c r="M443" s="294">
        <v>10</v>
      </c>
      <c r="N443" s="294" t="s">
        <v>2809</v>
      </c>
      <c r="O443" s="294" t="s">
        <v>4348</v>
      </c>
      <c r="P443" s="294" t="s">
        <v>2451</v>
      </c>
      <c r="Q443" s="294">
        <v>11052</v>
      </c>
      <c r="R443" s="296"/>
    </row>
    <row r="444" spans="1:18" x14ac:dyDescent="0.35">
      <c r="A444" s="294" t="s">
        <v>4349</v>
      </c>
      <c r="B444" s="294" t="s">
        <v>4350</v>
      </c>
      <c r="C444" s="294" t="s">
        <v>1778</v>
      </c>
      <c r="D444" s="294" t="s">
        <v>4351</v>
      </c>
      <c r="E444" s="294">
        <v>7</v>
      </c>
      <c r="F444" s="294" t="s">
        <v>2437</v>
      </c>
      <c r="G444" s="294" t="s">
        <v>2438</v>
      </c>
      <c r="H444" s="295">
        <v>44</v>
      </c>
      <c r="I444" s="294" t="s">
        <v>1299</v>
      </c>
      <c r="J444" s="295" t="s">
        <v>2455</v>
      </c>
      <c r="K444" s="294" t="s">
        <v>2429</v>
      </c>
      <c r="L444" s="294" t="s">
        <v>2440</v>
      </c>
      <c r="M444" s="294">
        <v>6</v>
      </c>
      <c r="N444" s="294" t="s">
        <v>2456</v>
      </c>
      <c r="O444" s="294" t="s">
        <v>4352</v>
      </c>
      <c r="P444" s="294" t="s">
        <v>2443</v>
      </c>
      <c r="Q444" s="294">
        <v>11053</v>
      </c>
      <c r="R444" s="296"/>
    </row>
    <row r="445" spans="1:18" x14ac:dyDescent="0.35">
      <c r="A445" s="294" t="s">
        <v>4353</v>
      </c>
      <c r="B445" s="294" t="s">
        <v>4354</v>
      </c>
      <c r="C445" s="294" t="s">
        <v>1779</v>
      </c>
      <c r="D445" s="294" t="s">
        <v>4355</v>
      </c>
      <c r="E445" s="294">
        <v>7</v>
      </c>
      <c r="F445" s="294" t="s">
        <v>2437</v>
      </c>
      <c r="G445" s="294" t="s">
        <v>2438</v>
      </c>
      <c r="H445" s="295">
        <v>44</v>
      </c>
      <c r="I445" s="294" t="s">
        <v>1299</v>
      </c>
      <c r="J445" s="295" t="s">
        <v>4356</v>
      </c>
      <c r="K445" s="294" t="s">
        <v>2429</v>
      </c>
      <c r="L445" s="294" t="s">
        <v>2440</v>
      </c>
      <c r="M445" s="294">
        <v>6</v>
      </c>
      <c r="N445" s="294" t="s">
        <v>2456</v>
      </c>
      <c r="O445" s="294" t="s">
        <v>4357</v>
      </c>
      <c r="P445" s="294" t="s">
        <v>2443</v>
      </c>
      <c r="Q445" s="294">
        <v>11054</v>
      </c>
      <c r="R445" s="296"/>
    </row>
    <row r="446" spans="1:18" x14ac:dyDescent="0.35">
      <c r="A446" s="294" t="s">
        <v>4358</v>
      </c>
      <c r="B446" s="294" t="s">
        <v>4359</v>
      </c>
      <c r="C446" s="294" t="s">
        <v>1780</v>
      </c>
      <c r="D446" s="294" t="s">
        <v>4360</v>
      </c>
      <c r="E446" s="294">
        <v>7</v>
      </c>
      <c r="F446" s="294" t="s">
        <v>2437</v>
      </c>
      <c r="G446" s="294" t="s">
        <v>2438</v>
      </c>
      <c r="H446" s="295">
        <v>44</v>
      </c>
      <c r="I446" s="294" t="s">
        <v>1299</v>
      </c>
      <c r="J446" s="295" t="s">
        <v>3262</v>
      </c>
      <c r="K446" s="294" t="s">
        <v>2429</v>
      </c>
      <c r="L446" s="294" t="s">
        <v>2490</v>
      </c>
      <c r="M446" s="294">
        <v>12</v>
      </c>
      <c r="N446" s="294" t="s">
        <v>2503</v>
      </c>
      <c r="O446" s="294" t="s">
        <v>4361</v>
      </c>
      <c r="P446" s="294" t="s">
        <v>2505</v>
      </c>
      <c r="Q446" s="294">
        <v>11055</v>
      </c>
      <c r="R446" s="296"/>
    </row>
    <row r="447" spans="1:18" x14ac:dyDescent="0.35">
      <c r="A447" s="294" t="s">
        <v>4362</v>
      </c>
      <c r="B447" s="294" t="s">
        <v>4363</v>
      </c>
      <c r="C447" s="294" t="s">
        <v>1781</v>
      </c>
      <c r="D447" s="294" t="s">
        <v>4364</v>
      </c>
      <c r="E447" s="294">
        <v>7</v>
      </c>
      <c r="F447" s="294" t="s">
        <v>2437</v>
      </c>
      <c r="G447" s="294" t="s">
        <v>2438</v>
      </c>
      <c r="H447" s="295">
        <v>44</v>
      </c>
      <c r="I447" s="294" t="s">
        <v>1299</v>
      </c>
      <c r="J447" s="295" t="s">
        <v>3127</v>
      </c>
      <c r="K447" s="294" t="s">
        <v>2429</v>
      </c>
      <c r="L447" s="294" t="s">
        <v>2440</v>
      </c>
      <c r="M447" s="294">
        <v>6</v>
      </c>
      <c r="N447" s="294" t="s">
        <v>2456</v>
      </c>
      <c r="O447" s="294" t="s">
        <v>4365</v>
      </c>
      <c r="P447" s="294" t="s">
        <v>2443</v>
      </c>
      <c r="Q447" s="294">
        <v>11056</v>
      </c>
      <c r="R447" s="296"/>
    </row>
    <row r="448" spans="1:18" x14ac:dyDescent="0.35">
      <c r="A448" s="294" t="s">
        <v>4366</v>
      </c>
      <c r="B448" s="294" t="s">
        <v>4367</v>
      </c>
      <c r="C448" s="294" t="s">
        <v>1782</v>
      </c>
      <c r="D448" s="294" t="s">
        <v>4368</v>
      </c>
      <c r="E448" s="294">
        <v>7</v>
      </c>
      <c r="F448" s="294" t="s">
        <v>2437</v>
      </c>
      <c r="G448" s="294" t="s">
        <v>2438</v>
      </c>
      <c r="H448" s="295">
        <v>44</v>
      </c>
      <c r="I448" s="294" t="s">
        <v>1299</v>
      </c>
      <c r="J448" s="295" t="s">
        <v>4369</v>
      </c>
      <c r="K448" s="294" t="s">
        <v>2429</v>
      </c>
      <c r="L448" s="294" t="s">
        <v>2490</v>
      </c>
      <c r="M448" s="294">
        <v>13</v>
      </c>
      <c r="N448" s="294" t="s">
        <v>2491</v>
      </c>
      <c r="O448" s="294" t="s">
        <v>4370</v>
      </c>
      <c r="P448" s="294" t="s">
        <v>2493</v>
      </c>
      <c r="Q448" s="294">
        <v>11057</v>
      </c>
      <c r="R448" s="296"/>
    </row>
    <row r="449" spans="1:18" x14ac:dyDescent="0.35">
      <c r="A449" s="294" t="s">
        <v>4371</v>
      </c>
      <c r="B449" s="294" t="s">
        <v>4372</v>
      </c>
      <c r="C449" s="294" t="s">
        <v>1783</v>
      </c>
      <c r="D449" s="294" t="s">
        <v>4373</v>
      </c>
      <c r="E449" s="294">
        <v>7</v>
      </c>
      <c r="F449" s="294" t="s">
        <v>2437</v>
      </c>
      <c r="G449" s="294" t="s">
        <v>2438</v>
      </c>
      <c r="H449" s="295">
        <v>44</v>
      </c>
      <c r="I449" s="294" t="s">
        <v>1299</v>
      </c>
      <c r="J449" s="295" t="s">
        <v>4374</v>
      </c>
      <c r="K449" s="294" t="s">
        <v>2429</v>
      </c>
      <c r="L449" s="294" t="s">
        <v>2448</v>
      </c>
      <c r="M449" s="294">
        <v>10</v>
      </c>
      <c r="N449" s="294" t="s">
        <v>2809</v>
      </c>
      <c r="O449" s="294" t="s">
        <v>4375</v>
      </c>
      <c r="P449" s="294" t="s">
        <v>2451</v>
      </c>
      <c r="Q449" s="294">
        <v>11058</v>
      </c>
      <c r="R449" s="296"/>
    </row>
    <row r="450" spans="1:18" x14ac:dyDescent="0.35">
      <c r="A450" s="294" t="s">
        <v>4376</v>
      </c>
      <c r="B450" s="294" t="s">
        <v>4377</v>
      </c>
      <c r="C450" s="294" t="s">
        <v>1784</v>
      </c>
      <c r="D450" s="294" t="s">
        <v>4378</v>
      </c>
      <c r="E450" s="294">
        <v>7</v>
      </c>
      <c r="F450" s="294" t="s">
        <v>2437</v>
      </c>
      <c r="G450" s="294" t="s">
        <v>2438</v>
      </c>
      <c r="H450" s="295">
        <v>44</v>
      </c>
      <c r="I450" s="294" t="s">
        <v>1299</v>
      </c>
      <c r="J450" s="295" t="s">
        <v>2497</v>
      </c>
      <c r="K450" s="294" t="s">
        <v>2429</v>
      </c>
      <c r="L450" s="294" t="s">
        <v>2440</v>
      </c>
      <c r="M450" s="294">
        <v>5</v>
      </c>
      <c r="N450" s="294" t="s">
        <v>2441</v>
      </c>
      <c r="O450" s="294" t="s">
        <v>4379</v>
      </c>
      <c r="P450" s="294" t="s">
        <v>2469</v>
      </c>
      <c r="Q450" s="294">
        <v>11059</v>
      </c>
      <c r="R450" s="296"/>
    </row>
    <row r="451" spans="1:18" x14ac:dyDescent="0.35">
      <c r="A451" s="294" t="s">
        <v>4380</v>
      </c>
      <c r="B451" s="294" t="s">
        <v>4381</v>
      </c>
      <c r="C451" s="294" t="s">
        <v>1785</v>
      </c>
      <c r="D451" s="294" t="s">
        <v>4382</v>
      </c>
      <c r="E451" s="294">
        <v>7</v>
      </c>
      <c r="F451" s="294" t="s">
        <v>2437</v>
      </c>
      <c r="G451" s="294" t="s">
        <v>2438</v>
      </c>
      <c r="H451" s="295">
        <v>44</v>
      </c>
      <c r="I451" s="294" t="s">
        <v>1299</v>
      </c>
      <c r="J451" s="295" t="s">
        <v>2466</v>
      </c>
      <c r="K451" s="294" t="s">
        <v>2429</v>
      </c>
      <c r="L451" s="294" t="s">
        <v>2440</v>
      </c>
      <c r="M451" s="294">
        <v>5</v>
      </c>
      <c r="N451" s="294" t="s">
        <v>2441</v>
      </c>
      <c r="O451" s="294" t="s">
        <v>4383</v>
      </c>
      <c r="P451" s="294" t="s">
        <v>2469</v>
      </c>
      <c r="Q451" s="294">
        <v>11060</v>
      </c>
      <c r="R451" s="296"/>
    </row>
    <row r="452" spans="1:18" x14ac:dyDescent="0.35">
      <c r="A452" s="294" t="s">
        <v>4384</v>
      </c>
      <c r="B452" s="294" t="s">
        <v>4385</v>
      </c>
      <c r="C452" s="294" t="s">
        <v>2245</v>
      </c>
      <c r="D452" s="294" t="s">
        <v>4386</v>
      </c>
      <c r="E452" s="294">
        <v>7</v>
      </c>
      <c r="F452" s="294" t="s">
        <v>2437</v>
      </c>
      <c r="G452" s="294" t="s">
        <v>2438</v>
      </c>
      <c r="H452" s="295">
        <v>44</v>
      </c>
      <c r="I452" s="294" t="s">
        <v>1299</v>
      </c>
      <c r="J452" s="295" t="s">
        <v>2596</v>
      </c>
      <c r="K452" s="294" t="s">
        <v>2418</v>
      </c>
      <c r="L452" s="294" t="s">
        <v>2557</v>
      </c>
      <c r="M452" s="294">
        <v>4</v>
      </c>
      <c r="N452" s="294" t="s">
        <v>2753</v>
      </c>
      <c r="O452" s="294" t="s">
        <v>4387</v>
      </c>
      <c r="P452" s="294" t="s">
        <v>2985</v>
      </c>
      <c r="Q452" s="294">
        <v>24704</v>
      </c>
      <c r="R452" s="296"/>
    </row>
    <row r="453" spans="1:18" x14ac:dyDescent="0.35">
      <c r="A453" s="294" t="s">
        <v>4388</v>
      </c>
      <c r="B453" s="294" t="s">
        <v>4389</v>
      </c>
      <c r="C453" s="294" t="s">
        <v>2246</v>
      </c>
      <c r="D453" s="294" t="s">
        <v>4390</v>
      </c>
      <c r="E453" s="294">
        <v>7</v>
      </c>
      <c r="F453" s="294" t="s">
        <v>2437</v>
      </c>
      <c r="G453" s="294" t="s">
        <v>2438</v>
      </c>
      <c r="H453" s="295">
        <v>44</v>
      </c>
      <c r="I453" s="294" t="s">
        <v>1299</v>
      </c>
      <c r="J453" s="295" t="s">
        <v>2596</v>
      </c>
      <c r="K453" s="294" t="s">
        <v>2418</v>
      </c>
      <c r="L453" s="294" t="s">
        <v>2557</v>
      </c>
      <c r="M453" s="294">
        <v>3</v>
      </c>
      <c r="N453" s="294" t="s">
        <v>2597</v>
      </c>
      <c r="O453" s="294" t="s">
        <v>4391</v>
      </c>
      <c r="P453" s="294" t="s">
        <v>3145</v>
      </c>
      <c r="Q453" s="294">
        <v>28843</v>
      </c>
      <c r="R453" s="296"/>
    </row>
    <row r="454" spans="1:18" x14ac:dyDescent="0.35">
      <c r="A454" s="294" t="s">
        <v>4392</v>
      </c>
      <c r="B454" s="294" t="s">
        <v>4393</v>
      </c>
      <c r="C454" s="294" t="s">
        <v>1786</v>
      </c>
      <c r="D454" s="294" t="s">
        <v>1300</v>
      </c>
      <c r="E454" s="294">
        <v>7</v>
      </c>
      <c r="F454" s="294" t="s">
        <v>2426</v>
      </c>
      <c r="G454" s="294" t="s">
        <v>2427</v>
      </c>
      <c r="H454" s="295">
        <v>45</v>
      </c>
      <c r="I454" s="294" t="s">
        <v>1300</v>
      </c>
      <c r="J454" s="295" t="s">
        <v>4394</v>
      </c>
      <c r="K454" s="294" t="s">
        <v>2429</v>
      </c>
      <c r="L454" s="294" t="s">
        <v>2419</v>
      </c>
      <c r="M454" s="294">
        <v>19</v>
      </c>
      <c r="N454" s="294" t="s">
        <v>2602</v>
      </c>
      <c r="O454" s="294" t="s">
        <v>4395</v>
      </c>
      <c r="P454" s="294" t="s">
        <v>2604</v>
      </c>
      <c r="Q454" s="294">
        <v>10708</v>
      </c>
      <c r="R454" s="296"/>
    </row>
    <row r="455" spans="1:18" x14ac:dyDescent="0.35">
      <c r="A455" s="294" t="s">
        <v>4396</v>
      </c>
      <c r="B455" s="294" t="s">
        <v>4397</v>
      </c>
      <c r="C455" s="294" t="s">
        <v>1787</v>
      </c>
      <c r="D455" s="294" t="s">
        <v>4398</v>
      </c>
      <c r="E455" s="294">
        <v>7</v>
      </c>
      <c r="F455" s="294" t="s">
        <v>2437</v>
      </c>
      <c r="G455" s="294" t="s">
        <v>2438</v>
      </c>
      <c r="H455" s="295">
        <v>45</v>
      </c>
      <c r="I455" s="294" t="s">
        <v>1300</v>
      </c>
      <c r="J455" s="295" t="s">
        <v>4274</v>
      </c>
      <c r="K455" s="294" t="s">
        <v>2429</v>
      </c>
      <c r="L455" s="294" t="s">
        <v>2490</v>
      </c>
      <c r="M455" s="294">
        <v>12</v>
      </c>
      <c r="N455" s="294" t="s">
        <v>2503</v>
      </c>
      <c r="O455" s="294" t="s">
        <v>4399</v>
      </c>
      <c r="P455" s="294" t="s">
        <v>2505</v>
      </c>
      <c r="Q455" s="294">
        <v>11061</v>
      </c>
      <c r="R455" s="296"/>
    </row>
    <row r="456" spans="1:18" x14ac:dyDescent="0.35">
      <c r="A456" s="294" t="s">
        <v>4400</v>
      </c>
      <c r="B456" s="294" t="s">
        <v>4401</v>
      </c>
      <c r="C456" s="294" t="s">
        <v>1788</v>
      </c>
      <c r="D456" s="294" t="s">
        <v>4402</v>
      </c>
      <c r="E456" s="294">
        <v>7</v>
      </c>
      <c r="F456" s="294" t="s">
        <v>2437</v>
      </c>
      <c r="G456" s="294" t="s">
        <v>2438</v>
      </c>
      <c r="H456" s="295">
        <v>45</v>
      </c>
      <c r="I456" s="294" t="s">
        <v>1300</v>
      </c>
      <c r="J456" s="295" t="s">
        <v>2497</v>
      </c>
      <c r="K456" s="294" t="s">
        <v>2429</v>
      </c>
      <c r="L456" s="294" t="s">
        <v>2440</v>
      </c>
      <c r="M456" s="294">
        <v>6</v>
      </c>
      <c r="N456" s="294" t="s">
        <v>2441</v>
      </c>
      <c r="O456" s="294" t="s">
        <v>4403</v>
      </c>
      <c r="P456" s="294" t="s">
        <v>2443</v>
      </c>
      <c r="Q456" s="294">
        <v>11062</v>
      </c>
      <c r="R456" s="296"/>
    </row>
    <row r="457" spans="1:18" x14ac:dyDescent="0.35">
      <c r="A457" s="294" t="s">
        <v>4404</v>
      </c>
      <c r="B457" s="294" t="s">
        <v>4405</v>
      </c>
      <c r="C457" s="294" t="s">
        <v>1789</v>
      </c>
      <c r="D457" s="294" t="s">
        <v>4406</v>
      </c>
      <c r="E457" s="294">
        <v>7</v>
      </c>
      <c r="F457" s="294" t="s">
        <v>2437</v>
      </c>
      <c r="G457" s="294" t="s">
        <v>2438</v>
      </c>
      <c r="H457" s="295">
        <v>45</v>
      </c>
      <c r="I457" s="294" t="s">
        <v>1300</v>
      </c>
      <c r="J457" s="295" t="s">
        <v>2455</v>
      </c>
      <c r="K457" s="294" t="s">
        <v>2429</v>
      </c>
      <c r="L457" s="294" t="s">
        <v>2440</v>
      </c>
      <c r="M457" s="294">
        <v>6</v>
      </c>
      <c r="N457" s="294" t="s">
        <v>2456</v>
      </c>
      <c r="O457" s="294" t="s">
        <v>4407</v>
      </c>
      <c r="P457" s="294" t="s">
        <v>2443</v>
      </c>
      <c r="Q457" s="294">
        <v>11063</v>
      </c>
      <c r="R457" s="296"/>
    </row>
    <row r="458" spans="1:18" x14ac:dyDescent="0.35">
      <c r="A458" s="294" t="s">
        <v>4408</v>
      </c>
      <c r="B458" s="294" t="s">
        <v>4409</v>
      </c>
      <c r="C458" s="294" t="s">
        <v>1790</v>
      </c>
      <c r="D458" s="294" t="s">
        <v>4410</v>
      </c>
      <c r="E458" s="294">
        <v>7</v>
      </c>
      <c r="F458" s="294" t="s">
        <v>2437</v>
      </c>
      <c r="G458" s="294" t="s">
        <v>2438</v>
      </c>
      <c r="H458" s="295">
        <v>45</v>
      </c>
      <c r="I458" s="294" t="s">
        <v>1300</v>
      </c>
      <c r="J458" s="295" t="s">
        <v>2497</v>
      </c>
      <c r="K458" s="294" t="s">
        <v>2429</v>
      </c>
      <c r="L458" s="294" t="s">
        <v>2440</v>
      </c>
      <c r="M458" s="294">
        <v>6</v>
      </c>
      <c r="N458" s="294" t="s">
        <v>2456</v>
      </c>
      <c r="O458" s="294" t="s">
        <v>4411</v>
      </c>
      <c r="P458" s="294" t="s">
        <v>2443</v>
      </c>
      <c r="Q458" s="294">
        <v>11064</v>
      </c>
      <c r="R458" s="296"/>
    </row>
    <row r="459" spans="1:18" x14ac:dyDescent="0.35">
      <c r="A459" s="294" t="s">
        <v>4412</v>
      </c>
      <c r="B459" s="294" t="s">
        <v>4413</v>
      </c>
      <c r="C459" s="294" t="s">
        <v>1791</v>
      </c>
      <c r="D459" s="294" t="s">
        <v>4414</v>
      </c>
      <c r="E459" s="294">
        <v>7</v>
      </c>
      <c r="F459" s="294" t="s">
        <v>2437</v>
      </c>
      <c r="G459" s="294" t="s">
        <v>2438</v>
      </c>
      <c r="H459" s="295">
        <v>45</v>
      </c>
      <c r="I459" s="294" t="s">
        <v>1300</v>
      </c>
      <c r="J459" s="295" t="s">
        <v>3002</v>
      </c>
      <c r="K459" s="294" t="s">
        <v>2429</v>
      </c>
      <c r="L459" s="294" t="s">
        <v>2448</v>
      </c>
      <c r="M459" s="294">
        <v>10</v>
      </c>
      <c r="N459" s="294" t="s">
        <v>2449</v>
      </c>
      <c r="O459" s="294" t="s">
        <v>4415</v>
      </c>
      <c r="P459" s="294" t="s">
        <v>2451</v>
      </c>
      <c r="Q459" s="294">
        <v>11065</v>
      </c>
      <c r="R459" s="296"/>
    </row>
    <row r="460" spans="1:18" x14ac:dyDescent="0.35">
      <c r="A460" s="294" t="s">
        <v>4416</v>
      </c>
      <c r="B460" s="294" t="s">
        <v>4417</v>
      </c>
      <c r="C460" s="294" t="s">
        <v>1792</v>
      </c>
      <c r="D460" s="294" t="s">
        <v>4418</v>
      </c>
      <c r="E460" s="294">
        <v>7</v>
      </c>
      <c r="F460" s="294" t="s">
        <v>2437</v>
      </c>
      <c r="G460" s="294" t="s">
        <v>2438</v>
      </c>
      <c r="H460" s="295">
        <v>45</v>
      </c>
      <c r="I460" s="294" t="s">
        <v>1300</v>
      </c>
      <c r="J460" s="295" t="s">
        <v>4007</v>
      </c>
      <c r="K460" s="294" t="s">
        <v>2429</v>
      </c>
      <c r="L460" s="294" t="s">
        <v>2490</v>
      </c>
      <c r="M460" s="294">
        <v>13</v>
      </c>
      <c r="N460" s="294" t="s">
        <v>2491</v>
      </c>
      <c r="O460" s="294" t="s">
        <v>4419</v>
      </c>
      <c r="P460" s="294" t="s">
        <v>2493</v>
      </c>
      <c r="Q460" s="294">
        <v>11066</v>
      </c>
      <c r="R460" s="296"/>
    </row>
    <row r="461" spans="1:18" x14ac:dyDescent="0.35">
      <c r="A461" s="294" t="s">
        <v>4420</v>
      </c>
      <c r="B461" s="294" t="s">
        <v>4421</v>
      </c>
      <c r="C461" s="294" t="s">
        <v>1793</v>
      </c>
      <c r="D461" s="294" t="s">
        <v>4422</v>
      </c>
      <c r="E461" s="294">
        <v>7</v>
      </c>
      <c r="F461" s="294" t="s">
        <v>2437</v>
      </c>
      <c r="G461" s="294" t="s">
        <v>2438</v>
      </c>
      <c r="H461" s="295">
        <v>45</v>
      </c>
      <c r="I461" s="294" t="s">
        <v>1300</v>
      </c>
      <c r="J461" s="295" t="s">
        <v>2547</v>
      </c>
      <c r="K461" s="294" t="s">
        <v>2429</v>
      </c>
      <c r="L461" s="294" t="s">
        <v>2440</v>
      </c>
      <c r="M461" s="294">
        <v>6</v>
      </c>
      <c r="N461" s="294" t="s">
        <v>2441</v>
      </c>
      <c r="O461" s="294" t="s">
        <v>4423</v>
      </c>
      <c r="P461" s="294" t="s">
        <v>2443</v>
      </c>
      <c r="Q461" s="294">
        <v>11067</v>
      </c>
      <c r="R461" s="296"/>
    </row>
    <row r="462" spans="1:18" x14ac:dyDescent="0.35">
      <c r="A462" s="294" t="s">
        <v>4424</v>
      </c>
      <c r="B462" s="294" t="s">
        <v>4425</v>
      </c>
      <c r="C462" s="294" t="s">
        <v>1794</v>
      </c>
      <c r="D462" s="294" t="s">
        <v>4426</v>
      </c>
      <c r="E462" s="294">
        <v>7</v>
      </c>
      <c r="F462" s="294" t="s">
        <v>2437</v>
      </c>
      <c r="G462" s="294" t="s">
        <v>2438</v>
      </c>
      <c r="H462" s="295">
        <v>45</v>
      </c>
      <c r="I462" s="294" t="s">
        <v>1300</v>
      </c>
      <c r="J462" s="295" t="s">
        <v>2975</v>
      </c>
      <c r="K462" s="294" t="s">
        <v>2429</v>
      </c>
      <c r="L462" s="294" t="s">
        <v>2440</v>
      </c>
      <c r="M462" s="294">
        <v>6</v>
      </c>
      <c r="N462" s="294" t="s">
        <v>2456</v>
      </c>
      <c r="O462" s="294" t="s">
        <v>4427</v>
      </c>
      <c r="P462" s="294" t="s">
        <v>2443</v>
      </c>
      <c r="Q462" s="294">
        <v>11068</v>
      </c>
      <c r="R462" s="296"/>
    </row>
    <row r="463" spans="1:18" x14ac:dyDescent="0.35">
      <c r="A463" s="294" t="s">
        <v>4428</v>
      </c>
      <c r="B463" s="294" t="s">
        <v>4429</v>
      </c>
      <c r="C463" s="294" t="s">
        <v>1795</v>
      </c>
      <c r="D463" s="294" t="s">
        <v>4430</v>
      </c>
      <c r="E463" s="294">
        <v>7</v>
      </c>
      <c r="F463" s="294" t="s">
        <v>2437</v>
      </c>
      <c r="G463" s="294" t="s">
        <v>2438</v>
      </c>
      <c r="H463" s="295">
        <v>45</v>
      </c>
      <c r="I463" s="294" t="s">
        <v>1300</v>
      </c>
      <c r="J463" s="295" t="s">
        <v>4431</v>
      </c>
      <c r="K463" s="294" t="s">
        <v>2429</v>
      </c>
      <c r="L463" s="294" t="s">
        <v>2490</v>
      </c>
      <c r="M463" s="294">
        <v>12</v>
      </c>
      <c r="N463" s="294" t="s">
        <v>2491</v>
      </c>
      <c r="O463" s="294" t="s">
        <v>4432</v>
      </c>
      <c r="P463" s="294" t="s">
        <v>2505</v>
      </c>
      <c r="Q463" s="294">
        <v>11069</v>
      </c>
      <c r="R463" s="296"/>
    </row>
    <row r="464" spans="1:18" x14ac:dyDescent="0.35">
      <c r="A464" s="294" t="s">
        <v>4433</v>
      </c>
      <c r="B464" s="294" t="s">
        <v>4434</v>
      </c>
      <c r="C464" s="294" t="s">
        <v>1796</v>
      </c>
      <c r="D464" s="294" t="s">
        <v>4435</v>
      </c>
      <c r="E464" s="294">
        <v>7</v>
      </c>
      <c r="F464" s="294" t="s">
        <v>2437</v>
      </c>
      <c r="G464" s="294" t="s">
        <v>2438</v>
      </c>
      <c r="H464" s="295">
        <v>45</v>
      </c>
      <c r="I464" s="294" t="s">
        <v>1300</v>
      </c>
      <c r="J464" s="295" t="s">
        <v>4436</v>
      </c>
      <c r="K464" s="294" t="s">
        <v>2429</v>
      </c>
      <c r="L464" s="294" t="s">
        <v>2490</v>
      </c>
      <c r="M464" s="294">
        <v>13</v>
      </c>
      <c r="N464" s="294" t="s">
        <v>2503</v>
      </c>
      <c r="O464" s="294" t="s">
        <v>4437</v>
      </c>
      <c r="P464" s="294" t="s">
        <v>2493</v>
      </c>
      <c r="Q464" s="294">
        <v>11070</v>
      </c>
      <c r="R464" s="296"/>
    </row>
    <row r="465" spans="1:18" x14ac:dyDescent="0.35">
      <c r="A465" s="294" t="s">
        <v>4438</v>
      </c>
      <c r="B465" s="294" t="s">
        <v>4439</v>
      </c>
      <c r="C465" s="294" t="s">
        <v>1797</v>
      </c>
      <c r="D465" s="294" t="s">
        <v>4440</v>
      </c>
      <c r="E465" s="294">
        <v>7</v>
      </c>
      <c r="F465" s="294" t="s">
        <v>2437</v>
      </c>
      <c r="G465" s="294" t="s">
        <v>2438</v>
      </c>
      <c r="H465" s="295">
        <v>45</v>
      </c>
      <c r="I465" s="294" t="s">
        <v>1300</v>
      </c>
      <c r="J465" s="295" t="s">
        <v>2497</v>
      </c>
      <c r="K465" s="294" t="s">
        <v>2429</v>
      </c>
      <c r="L465" s="294" t="s">
        <v>2440</v>
      </c>
      <c r="M465" s="294">
        <v>5</v>
      </c>
      <c r="N465" s="294" t="s">
        <v>2467</v>
      </c>
      <c r="O465" s="294" t="s">
        <v>4441</v>
      </c>
      <c r="P465" s="294" t="s">
        <v>2469</v>
      </c>
      <c r="Q465" s="294">
        <v>11071</v>
      </c>
      <c r="R465" s="296"/>
    </row>
    <row r="466" spans="1:18" x14ac:dyDescent="0.35">
      <c r="A466" s="294" t="s">
        <v>4442</v>
      </c>
      <c r="B466" s="294" t="s">
        <v>4443</v>
      </c>
      <c r="C466" s="294" t="s">
        <v>1798</v>
      </c>
      <c r="D466" s="294" t="s">
        <v>4444</v>
      </c>
      <c r="E466" s="294">
        <v>7</v>
      </c>
      <c r="F466" s="294" t="s">
        <v>2437</v>
      </c>
      <c r="G466" s="294" t="s">
        <v>2438</v>
      </c>
      <c r="H466" s="295">
        <v>45</v>
      </c>
      <c r="I466" s="294" t="s">
        <v>1300</v>
      </c>
      <c r="J466" s="295" t="s">
        <v>2497</v>
      </c>
      <c r="K466" s="294" t="s">
        <v>2429</v>
      </c>
      <c r="L466" s="294" t="s">
        <v>2440</v>
      </c>
      <c r="M466" s="294">
        <v>5</v>
      </c>
      <c r="N466" s="294" t="s">
        <v>2467</v>
      </c>
      <c r="O466" s="294" t="s">
        <v>4445</v>
      </c>
      <c r="P466" s="294" t="s">
        <v>2469</v>
      </c>
      <c r="Q466" s="294">
        <v>11072</v>
      </c>
      <c r="R466" s="296"/>
    </row>
    <row r="467" spans="1:18" x14ac:dyDescent="0.35">
      <c r="A467" s="294" t="s">
        <v>4446</v>
      </c>
      <c r="B467" s="294" t="s">
        <v>4447</v>
      </c>
      <c r="C467" s="294" t="s">
        <v>1799</v>
      </c>
      <c r="D467" s="294" t="s">
        <v>4448</v>
      </c>
      <c r="E467" s="294">
        <v>7</v>
      </c>
      <c r="F467" s="294" t="s">
        <v>2437</v>
      </c>
      <c r="G467" s="294" t="s">
        <v>2438</v>
      </c>
      <c r="H467" s="295">
        <v>45</v>
      </c>
      <c r="I467" s="294" t="s">
        <v>1300</v>
      </c>
      <c r="J467" s="295" t="s">
        <v>2497</v>
      </c>
      <c r="K467" s="294" t="s">
        <v>2429</v>
      </c>
      <c r="L467" s="294" t="s">
        <v>2440</v>
      </c>
      <c r="M467" s="294">
        <v>6</v>
      </c>
      <c r="N467" s="294" t="s">
        <v>2456</v>
      </c>
      <c r="O467" s="294" t="s">
        <v>4449</v>
      </c>
      <c r="P467" s="294" t="s">
        <v>2443</v>
      </c>
      <c r="Q467" s="294">
        <v>11073</v>
      </c>
      <c r="R467" s="296"/>
    </row>
    <row r="468" spans="1:18" x14ac:dyDescent="0.35">
      <c r="A468" s="294" t="s">
        <v>4450</v>
      </c>
      <c r="B468" s="294" t="s">
        <v>4451</v>
      </c>
      <c r="C468" s="294" t="s">
        <v>1800</v>
      </c>
      <c r="D468" s="294" t="s">
        <v>4452</v>
      </c>
      <c r="E468" s="294">
        <v>7</v>
      </c>
      <c r="F468" s="294" t="s">
        <v>2437</v>
      </c>
      <c r="G468" s="294" t="s">
        <v>2438</v>
      </c>
      <c r="H468" s="295">
        <v>45</v>
      </c>
      <c r="I468" s="294" t="s">
        <v>1300</v>
      </c>
      <c r="J468" s="295" t="s">
        <v>4453</v>
      </c>
      <c r="K468" s="294" t="s">
        <v>2429</v>
      </c>
      <c r="L468" s="294" t="s">
        <v>2440</v>
      </c>
      <c r="M468" s="294">
        <v>5</v>
      </c>
      <c r="N468" s="294" t="s">
        <v>2467</v>
      </c>
      <c r="O468" s="294" t="s">
        <v>4454</v>
      </c>
      <c r="P468" s="294" t="s">
        <v>2469</v>
      </c>
      <c r="Q468" s="294">
        <v>11074</v>
      </c>
      <c r="R468" s="296"/>
    </row>
    <row r="469" spans="1:18" x14ac:dyDescent="0.35">
      <c r="A469" s="294" t="s">
        <v>4455</v>
      </c>
      <c r="B469" s="294" t="s">
        <v>4456</v>
      </c>
      <c r="C469" s="294" t="s">
        <v>1801</v>
      </c>
      <c r="D469" s="294" t="s">
        <v>4457</v>
      </c>
      <c r="E469" s="294">
        <v>7</v>
      </c>
      <c r="F469" s="294" t="s">
        <v>2437</v>
      </c>
      <c r="G469" s="294" t="s">
        <v>2438</v>
      </c>
      <c r="H469" s="295">
        <v>45</v>
      </c>
      <c r="I469" s="294" t="s">
        <v>1300</v>
      </c>
      <c r="J469" s="295" t="s">
        <v>2675</v>
      </c>
      <c r="K469" s="294" t="s">
        <v>2429</v>
      </c>
      <c r="L469" s="294" t="s">
        <v>2440</v>
      </c>
      <c r="M469" s="294">
        <v>5</v>
      </c>
      <c r="N469" s="294" t="s">
        <v>2441</v>
      </c>
      <c r="O469" s="294" t="s">
        <v>4458</v>
      </c>
      <c r="P469" s="294" t="s">
        <v>2469</v>
      </c>
      <c r="Q469" s="294">
        <v>11075</v>
      </c>
      <c r="R469" s="296"/>
    </row>
    <row r="470" spans="1:18" x14ac:dyDescent="0.35">
      <c r="A470" s="294" t="s">
        <v>4459</v>
      </c>
      <c r="B470" s="294" t="s">
        <v>4460</v>
      </c>
      <c r="C470" s="294" t="s">
        <v>1802</v>
      </c>
      <c r="D470" s="294" t="s">
        <v>4461</v>
      </c>
      <c r="E470" s="294">
        <v>7</v>
      </c>
      <c r="F470" s="294" t="s">
        <v>2437</v>
      </c>
      <c r="G470" s="294" t="s">
        <v>2438</v>
      </c>
      <c r="H470" s="295">
        <v>45</v>
      </c>
      <c r="I470" s="294" t="s">
        <v>1300</v>
      </c>
      <c r="J470" s="295" t="s">
        <v>2497</v>
      </c>
      <c r="K470" s="294" t="s">
        <v>2429</v>
      </c>
      <c r="L470" s="294" t="s">
        <v>2440</v>
      </c>
      <c r="M470" s="294">
        <v>6</v>
      </c>
      <c r="N470" s="294" t="s">
        <v>2441</v>
      </c>
      <c r="O470" s="294" t="s">
        <v>4462</v>
      </c>
      <c r="P470" s="294" t="s">
        <v>2443</v>
      </c>
      <c r="Q470" s="294">
        <v>11076</v>
      </c>
      <c r="R470" s="296"/>
    </row>
    <row r="471" spans="1:18" x14ac:dyDescent="0.35">
      <c r="A471" s="294" t="s">
        <v>4463</v>
      </c>
      <c r="B471" s="294" t="s">
        <v>4464</v>
      </c>
      <c r="C471" s="294" t="s">
        <v>2247</v>
      </c>
      <c r="D471" s="294" t="s">
        <v>1803</v>
      </c>
      <c r="E471" s="294">
        <v>7</v>
      </c>
      <c r="F471" s="294" t="s">
        <v>2437</v>
      </c>
      <c r="G471" s="294" t="s">
        <v>2438</v>
      </c>
      <c r="H471" s="295">
        <v>45</v>
      </c>
      <c r="I471" s="294" t="s">
        <v>1300</v>
      </c>
      <c r="J471" s="295" t="s">
        <v>2596</v>
      </c>
      <c r="K471" s="294" t="s">
        <v>2418</v>
      </c>
      <c r="L471" s="294" t="s">
        <v>2557</v>
      </c>
      <c r="M471" s="294">
        <v>3</v>
      </c>
      <c r="N471" s="294" t="s">
        <v>2597</v>
      </c>
      <c r="O471" s="294" t="s">
        <v>4465</v>
      </c>
      <c r="P471" s="294" t="s">
        <v>3145</v>
      </c>
      <c r="Q471" s="294">
        <v>27988</v>
      </c>
      <c r="R471" s="296"/>
    </row>
    <row r="472" spans="1:18" x14ac:dyDescent="0.35">
      <c r="A472" s="294" t="s">
        <v>4466</v>
      </c>
      <c r="B472" s="294" t="s">
        <v>4467</v>
      </c>
      <c r="C472" s="294" t="s">
        <v>2248</v>
      </c>
      <c r="D472" s="294" t="s">
        <v>4468</v>
      </c>
      <c r="E472" s="294">
        <v>7</v>
      </c>
      <c r="F472" s="294" t="s">
        <v>2437</v>
      </c>
      <c r="G472" s="294" t="s">
        <v>2438</v>
      </c>
      <c r="H472" s="295">
        <v>45</v>
      </c>
      <c r="I472" s="294" t="s">
        <v>1300</v>
      </c>
      <c r="J472" s="295" t="s">
        <v>2596</v>
      </c>
      <c r="K472" s="294" t="s">
        <v>2418</v>
      </c>
      <c r="L472" s="294" t="s">
        <v>2557</v>
      </c>
      <c r="M472" s="294">
        <v>3</v>
      </c>
      <c r="N472" s="294" t="s">
        <v>2753</v>
      </c>
      <c r="O472" s="294" t="s">
        <v>4469</v>
      </c>
      <c r="P472" s="294" t="s">
        <v>3145</v>
      </c>
      <c r="Q472" s="294">
        <v>27989</v>
      </c>
      <c r="R472" s="296"/>
    </row>
    <row r="473" spans="1:18" x14ac:dyDescent="0.35">
      <c r="A473" s="294" t="s">
        <v>4470</v>
      </c>
      <c r="B473" s="294" t="s">
        <v>4471</v>
      </c>
      <c r="C473" s="294" t="s">
        <v>2249</v>
      </c>
      <c r="D473" s="294" t="s">
        <v>1805</v>
      </c>
      <c r="E473" s="294">
        <v>7</v>
      </c>
      <c r="F473" s="294" t="s">
        <v>2437</v>
      </c>
      <c r="G473" s="294" t="s">
        <v>2438</v>
      </c>
      <c r="H473" s="295">
        <v>45</v>
      </c>
      <c r="I473" s="294" t="s">
        <v>1300</v>
      </c>
      <c r="J473" s="295" t="s">
        <v>2596</v>
      </c>
      <c r="K473" s="294" t="s">
        <v>2418</v>
      </c>
      <c r="L473" s="294" t="s">
        <v>2557</v>
      </c>
      <c r="M473" s="294">
        <v>3</v>
      </c>
      <c r="N473" s="294" t="s">
        <v>2597</v>
      </c>
      <c r="O473" s="294" t="s">
        <v>4472</v>
      </c>
      <c r="P473" s="294" t="s">
        <v>3145</v>
      </c>
      <c r="Q473" s="294">
        <v>27990</v>
      </c>
      <c r="R473" s="296"/>
    </row>
    <row r="474" spans="1:18" x14ac:dyDescent="0.35">
      <c r="A474" s="294" t="s">
        <v>4473</v>
      </c>
      <c r="B474" s="294" t="s">
        <v>4474</v>
      </c>
      <c r="C474" s="294" t="s">
        <v>1739</v>
      </c>
      <c r="D474" s="294" t="s">
        <v>1297</v>
      </c>
      <c r="E474" s="294">
        <v>7</v>
      </c>
      <c r="F474" s="294" t="s">
        <v>2426</v>
      </c>
      <c r="G474" s="294" t="s">
        <v>2427</v>
      </c>
      <c r="H474" s="295">
        <v>46</v>
      </c>
      <c r="I474" s="294" t="s">
        <v>1297</v>
      </c>
      <c r="J474" s="295" t="s">
        <v>4475</v>
      </c>
      <c r="K474" s="294" t="s">
        <v>2429</v>
      </c>
      <c r="L474" s="294" t="s">
        <v>2418</v>
      </c>
      <c r="M474" s="294">
        <v>17</v>
      </c>
      <c r="N474" s="294" t="s">
        <v>2564</v>
      </c>
      <c r="O474" s="294" t="s">
        <v>4476</v>
      </c>
      <c r="P474" s="294" t="s">
        <v>2566</v>
      </c>
      <c r="Q474" s="294">
        <v>10709</v>
      </c>
      <c r="R474" s="296"/>
    </row>
    <row r="475" spans="1:18" x14ac:dyDescent="0.35">
      <c r="A475" s="294" t="s">
        <v>4477</v>
      </c>
      <c r="B475" s="294" t="s">
        <v>4478</v>
      </c>
      <c r="C475" s="294" t="s">
        <v>1740</v>
      </c>
      <c r="D475" s="294" t="s">
        <v>4479</v>
      </c>
      <c r="E475" s="294">
        <v>7</v>
      </c>
      <c r="F475" s="294" t="s">
        <v>2437</v>
      </c>
      <c r="G475" s="294" t="s">
        <v>2438</v>
      </c>
      <c r="H475" s="295">
        <v>46</v>
      </c>
      <c r="I475" s="294" t="s">
        <v>1297</v>
      </c>
      <c r="J475" s="295" t="s">
        <v>2653</v>
      </c>
      <c r="K475" s="294" t="s">
        <v>2429</v>
      </c>
      <c r="L475" s="294" t="s">
        <v>2440</v>
      </c>
      <c r="M475" s="294">
        <v>5</v>
      </c>
      <c r="N475" s="294" t="s">
        <v>2441</v>
      </c>
      <c r="O475" s="294" t="s">
        <v>4480</v>
      </c>
      <c r="P475" s="294" t="s">
        <v>2469</v>
      </c>
      <c r="Q475" s="294">
        <v>11077</v>
      </c>
      <c r="R475" s="296"/>
    </row>
    <row r="476" spans="1:18" x14ac:dyDescent="0.35">
      <c r="A476" s="294" t="s">
        <v>4481</v>
      </c>
      <c r="B476" s="294" t="s">
        <v>4482</v>
      </c>
      <c r="C476" s="294" t="s">
        <v>2235</v>
      </c>
      <c r="D476" s="294" t="s">
        <v>1741</v>
      </c>
      <c r="E476" s="294">
        <v>7</v>
      </c>
      <c r="F476" s="294" t="s">
        <v>2437</v>
      </c>
      <c r="G476" s="294" t="s">
        <v>2438</v>
      </c>
      <c r="H476" s="295">
        <v>46</v>
      </c>
      <c r="I476" s="294" t="s">
        <v>1297</v>
      </c>
      <c r="J476" s="295" t="s">
        <v>3904</v>
      </c>
      <c r="K476" s="294" t="s">
        <v>2429</v>
      </c>
      <c r="L476" s="294" t="s">
        <v>2448</v>
      </c>
      <c r="M476" s="294">
        <v>9</v>
      </c>
      <c r="N476" s="294" t="s">
        <v>2449</v>
      </c>
      <c r="O476" s="294" t="s">
        <v>4483</v>
      </c>
      <c r="P476" s="294" t="s">
        <v>2511</v>
      </c>
      <c r="Q476" s="294">
        <v>11078</v>
      </c>
      <c r="R476" s="296"/>
    </row>
    <row r="477" spans="1:18" x14ac:dyDescent="0.35">
      <c r="A477" s="294" t="s">
        <v>4484</v>
      </c>
      <c r="B477" s="294" t="s">
        <v>4485</v>
      </c>
      <c r="C477" s="294" t="s">
        <v>1742</v>
      </c>
      <c r="D477" s="294" t="s">
        <v>4486</v>
      </c>
      <c r="E477" s="294">
        <v>7</v>
      </c>
      <c r="F477" s="294" t="s">
        <v>2437</v>
      </c>
      <c r="G477" s="294" t="s">
        <v>2438</v>
      </c>
      <c r="H477" s="295">
        <v>46</v>
      </c>
      <c r="I477" s="294" t="s">
        <v>1297</v>
      </c>
      <c r="J477" s="295" t="s">
        <v>2497</v>
      </c>
      <c r="K477" s="294" t="s">
        <v>2429</v>
      </c>
      <c r="L477" s="294" t="s">
        <v>2440</v>
      </c>
      <c r="M477" s="294">
        <v>5</v>
      </c>
      <c r="N477" s="294" t="s">
        <v>2467</v>
      </c>
      <c r="O477" s="294" t="s">
        <v>4487</v>
      </c>
      <c r="P477" s="294" t="s">
        <v>2469</v>
      </c>
      <c r="Q477" s="294">
        <v>11079</v>
      </c>
      <c r="R477" s="296"/>
    </row>
    <row r="478" spans="1:18" x14ac:dyDescent="0.35">
      <c r="A478" s="294" t="s">
        <v>4488</v>
      </c>
      <c r="B478" s="294" t="s">
        <v>4489</v>
      </c>
      <c r="C478" s="294" t="s">
        <v>1743</v>
      </c>
      <c r="D478" s="294" t="s">
        <v>4490</v>
      </c>
      <c r="E478" s="294">
        <v>7</v>
      </c>
      <c r="F478" s="294" t="s">
        <v>2437</v>
      </c>
      <c r="G478" s="294" t="s">
        <v>2438</v>
      </c>
      <c r="H478" s="295">
        <v>46</v>
      </c>
      <c r="I478" s="294" t="s">
        <v>1297</v>
      </c>
      <c r="J478" s="295" t="s">
        <v>3972</v>
      </c>
      <c r="K478" s="294" t="s">
        <v>2429</v>
      </c>
      <c r="L478" s="294" t="s">
        <v>2440</v>
      </c>
      <c r="M478" s="294">
        <v>5</v>
      </c>
      <c r="N478" s="294" t="s">
        <v>2441</v>
      </c>
      <c r="O478" s="294" t="s">
        <v>4491</v>
      </c>
      <c r="P478" s="294" t="s">
        <v>2469</v>
      </c>
      <c r="Q478" s="294">
        <v>11080</v>
      </c>
      <c r="R478" s="296"/>
    </row>
    <row r="479" spans="1:18" x14ac:dyDescent="0.35">
      <c r="A479" s="294" t="s">
        <v>4492</v>
      </c>
      <c r="B479" s="294" t="s">
        <v>4493</v>
      </c>
      <c r="C479" s="294" t="s">
        <v>1744</v>
      </c>
      <c r="D479" s="294" t="s">
        <v>4494</v>
      </c>
      <c r="E479" s="294">
        <v>7</v>
      </c>
      <c r="F479" s="294" t="s">
        <v>2437</v>
      </c>
      <c r="G479" s="294" t="s">
        <v>2438</v>
      </c>
      <c r="H479" s="295">
        <v>46</v>
      </c>
      <c r="I479" s="294" t="s">
        <v>1297</v>
      </c>
      <c r="J479" s="295" t="s">
        <v>2489</v>
      </c>
      <c r="K479" s="294" t="s">
        <v>2429</v>
      </c>
      <c r="L479" s="294" t="s">
        <v>2490</v>
      </c>
      <c r="M479" s="294">
        <v>13</v>
      </c>
      <c r="N479" s="294" t="s">
        <v>2491</v>
      </c>
      <c r="O479" s="294" t="s">
        <v>4495</v>
      </c>
      <c r="P479" s="294" t="s">
        <v>2493</v>
      </c>
      <c r="Q479" s="294">
        <v>11081</v>
      </c>
      <c r="R479" s="296"/>
    </row>
    <row r="480" spans="1:18" x14ac:dyDescent="0.35">
      <c r="A480" s="294" t="s">
        <v>4496</v>
      </c>
      <c r="B480" s="294" t="s">
        <v>4497</v>
      </c>
      <c r="C480" s="294" t="s">
        <v>1745</v>
      </c>
      <c r="D480" s="294" t="s">
        <v>4498</v>
      </c>
      <c r="E480" s="294">
        <v>7</v>
      </c>
      <c r="F480" s="294" t="s">
        <v>2437</v>
      </c>
      <c r="G480" s="294" t="s">
        <v>2438</v>
      </c>
      <c r="H480" s="295">
        <v>46</v>
      </c>
      <c r="I480" s="294" t="s">
        <v>1297</v>
      </c>
      <c r="J480" s="295" t="s">
        <v>3480</v>
      </c>
      <c r="K480" s="294" t="s">
        <v>2429</v>
      </c>
      <c r="L480" s="294" t="s">
        <v>2440</v>
      </c>
      <c r="M480" s="294">
        <v>6</v>
      </c>
      <c r="N480" s="294" t="s">
        <v>2441</v>
      </c>
      <c r="O480" s="294" t="s">
        <v>4499</v>
      </c>
      <c r="P480" s="294" t="s">
        <v>2443</v>
      </c>
      <c r="Q480" s="294">
        <v>11082</v>
      </c>
      <c r="R480" s="296"/>
    </row>
    <row r="481" spans="1:18" x14ac:dyDescent="0.35">
      <c r="A481" s="294" t="s">
        <v>4500</v>
      </c>
      <c r="B481" s="294" t="s">
        <v>4501</v>
      </c>
      <c r="C481" s="294" t="s">
        <v>1746</v>
      </c>
      <c r="D481" s="294" t="s">
        <v>4502</v>
      </c>
      <c r="E481" s="294">
        <v>7</v>
      </c>
      <c r="F481" s="294" t="s">
        <v>2437</v>
      </c>
      <c r="G481" s="294" t="s">
        <v>2438</v>
      </c>
      <c r="H481" s="295">
        <v>46</v>
      </c>
      <c r="I481" s="294" t="s">
        <v>1297</v>
      </c>
      <c r="J481" s="295" t="s">
        <v>2497</v>
      </c>
      <c r="K481" s="294" t="s">
        <v>2429</v>
      </c>
      <c r="L481" s="294" t="s">
        <v>2440</v>
      </c>
      <c r="M481" s="294">
        <v>5</v>
      </c>
      <c r="N481" s="294" t="s">
        <v>2441</v>
      </c>
      <c r="O481" s="294" t="s">
        <v>4503</v>
      </c>
      <c r="P481" s="294" t="s">
        <v>2469</v>
      </c>
      <c r="Q481" s="294">
        <v>11083</v>
      </c>
      <c r="R481" s="296"/>
    </row>
    <row r="482" spans="1:18" x14ac:dyDescent="0.35">
      <c r="A482" s="294" t="s">
        <v>4504</v>
      </c>
      <c r="B482" s="294" t="s">
        <v>4505</v>
      </c>
      <c r="C482" s="294" t="s">
        <v>1747</v>
      </c>
      <c r="D482" s="294" t="s">
        <v>4506</v>
      </c>
      <c r="E482" s="294">
        <v>7</v>
      </c>
      <c r="F482" s="294" t="s">
        <v>2437</v>
      </c>
      <c r="G482" s="294" t="s">
        <v>2438</v>
      </c>
      <c r="H482" s="295">
        <v>46</v>
      </c>
      <c r="I482" s="294" t="s">
        <v>1297</v>
      </c>
      <c r="J482" s="295" t="s">
        <v>3002</v>
      </c>
      <c r="K482" s="294" t="s">
        <v>2429</v>
      </c>
      <c r="L482" s="294" t="s">
        <v>2440</v>
      </c>
      <c r="M482" s="294">
        <v>6</v>
      </c>
      <c r="N482" s="294" t="s">
        <v>2441</v>
      </c>
      <c r="O482" s="294" t="s">
        <v>4507</v>
      </c>
      <c r="P482" s="294" t="s">
        <v>2443</v>
      </c>
      <c r="Q482" s="294">
        <v>11084</v>
      </c>
      <c r="R482" s="296"/>
    </row>
    <row r="483" spans="1:18" x14ac:dyDescent="0.35">
      <c r="A483" s="294" t="s">
        <v>4508</v>
      </c>
      <c r="B483" s="294" t="s">
        <v>4509</v>
      </c>
      <c r="C483" s="294" t="s">
        <v>1748</v>
      </c>
      <c r="D483" s="294" t="s">
        <v>4510</v>
      </c>
      <c r="E483" s="294">
        <v>7</v>
      </c>
      <c r="F483" s="294" t="s">
        <v>2437</v>
      </c>
      <c r="G483" s="294" t="s">
        <v>2438</v>
      </c>
      <c r="H483" s="295">
        <v>46</v>
      </c>
      <c r="I483" s="294" t="s">
        <v>1297</v>
      </c>
      <c r="J483" s="295" t="s">
        <v>2497</v>
      </c>
      <c r="K483" s="294" t="s">
        <v>2429</v>
      </c>
      <c r="L483" s="294" t="s">
        <v>2440</v>
      </c>
      <c r="M483" s="294">
        <v>5</v>
      </c>
      <c r="N483" s="294" t="s">
        <v>2441</v>
      </c>
      <c r="O483" s="294" t="s">
        <v>4511</v>
      </c>
      <c r="P483" s="294" t="s">
        <v>2469</v>
      </c>
      <c r="Q483" s="294">
        <v>11085</v>
      </c>
      <c r="R483" s="296"/>
    </row>
    <row r="484" spans="1:18" x14ac:dyDescent="0.35">
      <c r="A484" s="294" t="s">
        <v>4512</v>
      </c>
      <c r="B484" s="294" t="s">
        <v>4513</v>
      </c>
      <c r="C484" s="294" t="s">
        <v>1749</v>
      </c>
      <c r="D484" s="294" t="s">
        <v>4514</v>
      </c>
      <c r="E484" s="294">
        <v>7</v>
      </c>
      <c r="F484" s="294" t="s">
        <v>2437</v>
      </c>
      <c r="G484" s="294" t="s">
        <v>2438</v>
      </c>
      <c r="H484" s="295">
        <v>46</v>
      </c>
      <c r="I484" s="294" t="s">
        <v>1297</v>
      </c>
      <c r="J484" s="295" t="s">
        <v>2714</v>
      </c>
      <c r="K484" s="294" t="s">
        <v>2429</v>
      </c>
      <c r="L484" s="294" t="s">
        <v>2440</v>
      </c>
      <c r="M484" s="294">
        <v>6</v>
      </c>
      <c r="N484" s="294" t="s">
        <v>2456</v>
      </c>
      <c r="O484" s="294" t="s">
        <v>4515</v>
      </c>
      <c r="P484" s="294" t="s">
        <v>2443</v>
      </c>
      <c r="Q484" s="294">
        <v>11086</v>
      </c>
      <c r="R484" s="296"/>
    </row>
    <row r="485" spans="1:18" x14ac:dyDescent="0.35">
      <c r="A485" s="294" t="s">
        <v>4516</v>
      </c>
      <c r="B485" s="294" t="s">
        <v>4517</v>
      </c>
      <c r="C485" s="294" t="s">
        <v>1750</v>
      </c>
      <c r="D485" s="294" t="s">
        <v>4518</v>
      </c>
      <c r="E485" s="294">
        <v>7</v>
      </c>
      <c r="F485" s="294" t="s">
        <v>2437</v>
      </c>
      <c r="G485" s="294" t="s">
        <v>2438</v>
      </c>
      <c r="H485" s="295">
        <v>46</v>
      </c>
      <c r="I485" s="294" t="s">
        <v>1297</v>
      </c>
      <c r="J485" s="295" t="s">
        <v>2455</v>
      </c>
      <c r="K485" s="294" t="s">
        <v>2429</v>
      </c>
      <c r="L485" s="294" t="s">
        <v>2490</v>
      </c>
      <c r="M485" s="294">
        <v>12</v>
      </c>
      <c r="N485" s="294" t="s">
        <v>2503</v>
      </c>
      <c r="O485" s="294" t="s">
        <v>4519</v>
      </c>
      <c r="P485" s="294" t="s">
        <v>2505</v>
      </c>
      <c r="Q485" s="294">
        <v>11087</v>
      </c>
      <c r="R485" s="296"/>
    </row>
    <row r="486" spans="1:18" x14ac:dyDescent="0.35">
      <c r="A486" s="294" t="s">
        <v>4520</v>
      </c>
      <c r="B486" s="294" t="s">
        <v>4521</v>
      </c>
      <c r="C486" s="294" t="s">
        <v>1751</v>
      </c>
      <c r="D486" s="294" t="s">
        <v>4522</v>
      </c>
      <c r="E486" s="294">
        <v>7</v>
      </c>
      <c r="F486" s="294" t="s">
        <v>2437</v>
      </c>
      <c r="G486" s="294" t="s">
        <v>2438</v>
      </c>
      <c r="H486" s="295">
        <v>46</v>
      </c>
      <c r="I486" s="294" t="s">
        <v>1297</v>
      </c>
      <c r="J486" s="295" t="s">
        <v>2653</v>
      </c>
      <c r="K486" s="294" t="s">
        <v>2429</v>
      </c>
      <c r="L486" s="294" t="s">
        <v>2440</v>
      </c>
      <c r="M486" s="294">
        <v>5</v>
      </c>
      <c r="N486" s="294" t="s">
        <v>2441</v>
      </c>
      <c r="O486" s="294" t="s">
        <v>4523</v>
      </c>
      <c r="P486" s="294" t="s">
        <v>2469</v>
      </c>
      <c r="Q486" s="294">
        <v>11088</v>
      </c>
      <c r="R486" s="296"/>
    </row>
    <row r="487" spans="1:18" x14ac:dyDescent="0.35">
      <c r="A487" s="294" t="s">
        <v>4524</v>
      </c>
      <c r="B487" s="294" t="s">
        <v>4525</v>
      </c>
      <c r="C487" s="294" t="s">
        <v>1752</v>
      </c>
      <c r="D487" s="294" t="s">
        <v>4526</v>
      </c>
      <c r="E487" s="294">
        <v>7</v>
      </c>
      <c r="F487" s="294" t="s">
        <v>2437</v>
      </c>
      <c r="G487" s="294" t="s">
        <v>2438</v>
      </c>
      <c r="H487" s="295">
        <v>46</v>
      </c>
      <c r="I487" s="294" t="s">
        <v>1297</v>
      </c>
      <c r="J487" s="295" t="s">
        <v>2489</v>
      </c>
      <c r="K487" s="294" t="s">
        <v>2429</v>
      </c>
      <c r="L487" s="294" t="s">
        <v>2490</v>
      </c>
      <c r="M487" s="294">
        <v>13</v>
      </c>
      <c r="N487" s="294" t="s">
        <v>2491</v>
      </c>
      <c r="O487" s="294" t="s">
        <v>4527</v>
      </c>
      <c r="P487" s="294" t="s">
        <v>2493</v>
      </c>
      <c r="Q487" s="294">
        <v>11449</v>
      </c>
      <c r="R487" s="296"/>
    </row>
    <row r="488" spans="1:18" x14ac:dyDescent="0.35">
      <c r="A488" s="294" t="s">
        <v>4528</v>
      </c>
      <c r="B488" s="294" t="s">
        <v>4529</v>
      </c>
      <c r="C488" s="294" t="s">
        <v>2236</v>
      </c>
      <c r="D488" s="294" t="s">
        <v>4530</v>
      </c>
      <c r="E488" s="294">
        <v>7</v>
      </c>
      <c r="F488" s="294" t="s">
        <v>2437</v>
      </c>
      <c r="G488" s="294" t="s">
        <v>2438</v>
      </c>
      <c r="H488" s="295">
        <v>46</v>
      </c>
      <c r="I488" s="294" t="s">
        <v>1297</v>
      </c>
      <c r="J488" s="295" t="s">
        <v>2596</v>
      </c>
      <c r="K488" s="294" t="s">
        <v>2418</v>
      </c>
      <c r="L488" s="294" t="s">
        <v>2557</v>
      </c>
      <c r="M488" s="294">
        <v>3</v>
      </c>
      <c r="N488" s="294" t="s">
        <v>2753</v>
      </c>
      <c r="O488" s="294" t="s">
        <v>4531</v>
      </c>
      <c r="P488" s="294" t="s">
        <v>3145</v>
      </c>
      <c r="Q488" s="294">
        <v>28017</v>
      </c>
      <c r="R488" s="296"/>
    </row>
    <row r="489" spans="1:18" x14ac:dyDescent="0.35">
      <c r="A489" s="294" t="s">
        <v>4532</v>
      </c>
      <c r="B489" s="294" t="s">
        <v>4533</v>
      </c>
      <c r="C489" s="294" t="s">
        <v>2237</v>
      </c>
      <c r="D489" s="294" t="s">
        <v>4534</v>
      </c>
      <c r="E489" s="294">
        <v>7</v>
      </c>
      <c r="F489" s="294" t="s">
        <v>2437</v>
      </c>
      <c r="G489" s="294" t="s">
        <v>2438</v>
      </c>
      <c r="H489" s="295">
        <v>46</v>
      </c>
      <c r="I489" s="294" t="s">
        <v>1297</v>
      </c>
      <c r="J489" s="295" t="s">
        <v>2596</v>
      </c>
      <c r="K489" s="294" t="s">
        <v>2418</v>
      </c>
      <c r="L489" s="294" t="s">
        <v>2557</v>
      </c>
      <c r="M489" s="294">
        <v>3</v>
      </c>
      <c r="N489" s="294" t="s">
        <v>2753</v>
      </c>
      <c r="O489" s="294" t="s">
        <v>4535</v>
      </c>
      <c r="P489" s="294" t="s">
        <v>3145</v>
      </c>
      <c r="Q489" s="294">
        <v>28789</v>
      </c>
      <c r="R489" s="296"/>
    </row>
    <row r="490" spans="1:18" x14ac:dyDescent="0.35">
      <c r="A490" s="294" t="s">
        <v>4536</v>
      </c>
      <c r="B490" s="294" t="s">
        <v>4537</v>
      </c>
      <c r="C490" s="294" t="s">
        <v>2238</v>
      </c>
      <c r="D490" s="294" t="s">
        <v>4538</v>
      </c>
      <c r="E490" s="294">
        <v>7</v>
      </c>
      <c r="F490" s="294" t="s">
        <v>2437</v>
      </c>
      <c r="G490" s="294" t="s">
        <v>2438</v>
      </c>
      <c r="H490" s="295">
        <v>46</v>
      </c>
      <c r="I490" s="294" t="s">
        <v>1297</v>
      </c>
      <c r="J490" s="295" t="s">
        <v>2596</v>
      </c>
      <c r="K490" s="294" t="s">
        <v>2418</v>
      </c>
      <c r="L490" s="294" t="s">
        <v>2557</v>
      </c>
      <c r="M490" s="294">
        <v>2</v>
      </c>
      <c r="N490" s="294" t="s">
        <v>2753</v>
      </c>
      <c r="O490" s="294" t="s">
        <v>4539</v>
      </c>
      <c r="P490" s="294" t="s">
        <v>2560</v>
      </c>
      <c r="Q490" s="294">
        <v>28790</v>
      </c>
      <c r="R490" s="296"/>
    </row>
    <row r="491" spans="1:18" x14ac:dyDescent="0.35">
      <c r="A491" s="294" t="s">
        <v>4540</v>
      </c>
      <c r="B491" s="294" t="s">
        <v>4541</v>
      </c>
      <c r="C491" s="294" t="s">
        <v>2239</v>
      </c>
      <c r="D491" s="294" t="s">
        <v>4542</v>
      </c>
      <c r="E491" s="294">
        <v>7</v>
      </c>
      <c r="F491" s="294" t="s">
        <v>2437</v>
      </c>
      <c r="G491" s="294" t="s">
        <v>2438</v>
      </c>
      <c r="H491" s="295">
        <v>46</v>
      </c>
      <c r="I491" s="294" t="s">
        <v>1297</v>
      </c>
      <c r="J491" s="295" t="s">
        <v>2596</v>
      </c>
      <c r="K491" s="294" t="s">
        <v>2418</v>
      </c>
      <c r="L491" s="294" t="s">
        <v>2557</v>
      </c>
      <c r="M491" s="294">
        <v>3</v>
      </c>
      <c r="N491" s="294" t="s">
        <v>2753</v>
      </c>
      <c r="O491" s="294" t="s">
        <v>4543</v>
      </c>
      <c r="P491" s="294" t="s">
        <v>3145</v>
      </c>
      <c r="Q491" s="294">
        <v>28791</v>
      </c>
      <c r="R491" s="296"/>
    </row>
    <row r="492" spans="1:18" x14ac:dyDescent="0.35">
      <c r="A492" s="294" t="s">
        <v>4544</v>
      </c>
      <c r="B492" s="294" t="s">
        <v>4545</v>
      </c>
      <c r="C492" s="294" t="s">
        <v>1817</v>
      </c>
      <c r="D492" s="294" t="s">
        <v>1302</v>
      </c>
      <c r="E492" s="294">
        <v>8</v>
      </c>
      <c r="F492" s="294" t="s">
        <v>2426</v>
      </c>
      <c r="G492" s="294" t="s">
        <v>2427</v>
      </c>
      <c r="H492" s="295">
        <v>38</v>
      </c>
      <c r="I492" s="294" t="s">
        <v>1302</v>
      </c>
      <c r="J492" s="295" t="s">
        <v>4546</v>
      </c>
      <c r="K492" s="294" t="s">
        <v>2418</v>
      </c>
      <c r="L492" s="294" t="s">
        <v>2418</v>
      </c>
      <c r="M492" s="294">
        <v>16</v>
      </c>
      <c r="N492" s="294" t="s">
        <v>2881</v>
      </c>
      <c r="O492" s="294" t="s">
        <v>4547</v>
      </c>
      <c r="P492" s="294" t="s">
        <v>2759</v>
      </c>
      <c r="Q492" s="294">
        <v>11040</v>
      </c>
      <c r="R492" s="296"/>
    </row>
    <row r="493" spans="1:18" x14ac:dyDescent="0.35">
      <c r="A493" s="294" t="s">
        <v>4548</v>
      </c>
      <c r="B493" s="294" t="s">
        <v>4549</v>
      </c>
      <c r="C493" s="294" t="s">
        <v>1818</v>
      </c>
      <c r="D493" s="294" t="s">
        <v>4550</v>
      </c>
      <c r="E493" s="294">
        <v>8</v>
      </c>
      <c r="F493" s="294" t="s">
        <v>2437</v>
      </c>
      <c r="G493" s="294" t="s">
        <v>2438</v>
      </c>
      <c r="H493" s="295">
        <v>38</v>
      </c>
      <c r="I493" s="294" t="s">
        <v>1302</v>
      </c>
      <c r="J493" s="295" t="s">
        <v>3440</v>
      </c>
      <c r="K493" s="294" t="s">
        <v>2418</v>
      </c>
      <c r="L493" s="294" t="s">
        <v>2440</v>
      </c>
      <c r="M493" s="294">
        <v>6</v>
      </c>
      <c r="N493" s="294" t="s">
        <v>2441</v>
      </c>
      <c r="O493" s="294" t="s">
        <v>4551</v>
      </c>
      <c r="P493" s="294" t="s">
        <v>2443</v>
      </c>
      <c r="Q493" s="294">
        <v>11041</v>
      </c>
      <c r="R493" s="296"/>
    </row>
    <row r="494" spans="1:18" x14ac:dyDescent="0.35">
      <c r="A494" s="294" t="s">
        <v>4552</v>
      </c>
      <c r="B494" s="294" t="s">
        <v>4553</v>
      </c>
      <c r="C494" s="294" t="s">
        <v>1819</v>
      </c>
      <c r="D494" s="294" t="s">
        <v>4554</v>
      </c>
      <c r="E494" s="294">
        <v>8</v>
      </c>
      <c r="F494" s="294" t="s">
        <v>2437</v>
      </c>
      <c r="G494" s="294" t="s">
        <v>2438</v>
      </c>
      <c r="H494" s="295">
        <v>38</v>
      </c>
      <c r="I494" s="294" t="s">
        <v>1302</v>
      </c>
      <c r="J494" s="295" t="s">
        <v>3785</v>
      </c>
      <c r="K494" s="294" t="s">
        <v>2418</v>
      </c>
      <c r="L494" s="294" t="s">
        <v>2440</v>
      </c>
      <c r="M494" s="294">
        <v>6</v>
      </c>
      <c r="N494" s="294" t="s">
        <v>2456</v>
      </c>
      <c r="O494" s="294" t="s">
        <v>4555</v>
      </c>
      <c r="P494" s="294" t="s">
        <v>2443</v>
      </c>
      <c r="Q494" s="294">
        <v>11043</v>
      </c>
      <c r="R494" s="296"/>
    </row>
    <row r="495" spans="1:18" x14ac:dyDescent="0.35">
      <c r="A495" s="294" t="s">
        <v>4556</v>
      </c>
      <c r="B495" s="294" t="s">
        <v>4557</v>
      </c>
      <c r="C495" s="294" t="s">
        <v>1820</v>
      </c>
      <c r="D495" s="294" t="s">
        <v>4558</v>
      </c>
      <c r="E495" s="294">
        <v>8</v>
      </c>
      <c r="F495" s="294" t="s">
        <v>2437</v>
      </c>
      <c r="G495" s="294" t="s">
        <v>2438</v>
      </c>
      <c r="H495" s="295">
        <v>38</v>
      </c>
      <c r="I495" s="294" t="s">
        <v>1302</v>
      </c>
      <c r="J495" s="295" t="s">
        <v>4207</v>
      </c>
      <c r="K495" s="294" t="s">
        <v>2418</v>
      </c>
      <c r="L495" s="294" t="s">
        <v>2448</v>
      </c>
      <c r="M495" s="294">
        <v>10</v>
      </c>
      <c r="N495" s="294" t="s">
        <v>2449</v>
      </c>
      <c r="O495" s="294" t="s">
        <v>4559</v>
      </c>
      <c r="P495" s="294" t="s">
        <v>2451</v>
      </c>
      <c r="Q495" s="294">
        <v>11046</v>
      </c>
      <c r="R495" s="296"/>
    </row>
    <row r="496" spans="1:18" x14ac:dyDescent="0.35">
      <c r="A496" s="294" t="s">
        <v>4560</v>
      </c>
      <c r="B496" s="294" t="s">
        <v>4561</v>
      </c>
      <c r="C496" s="294" t="s">
        <v>1821</v>
      </c>
      <c r="D496" s="294" t="s">
        <v>4562</v>
      </c>
      <c r="E496" s="294">
        <v>8</v>
      </c>
      <c r="F496" s="294" t="s">
        <v>2437</v>
      </c>
      <c r="G496" s="294" t="s">
        <v>2438</v>
      </c>
      <c r="H496" s="295">
        <v>38</v>
      </c>
      <c r="I496" s="294" t="s">
        <v>1302</v>
      </c>
      <c r="J496" s="295" t="s">
        <v>3127</v>
      </c>
      <c r="K496" s="294" t="s">
        <v>2418</v>
      </c>
      <c r="L496" s="294" t="s">
        <v>2440</v>
      </c>
      <c r="M496" s="294">
        <v>6</v>
      </c>
      <c r="N496" s="294" t="s">
        <v>2441</v>
      </c>
      <c r="O496" s="294" t="s">
        <v>4563</v>
      </c>
      <c r="P496" s="294" t="s">
        <v>2443</v>
      </c>
      <c r="Q496" s="294">
        <v>11047</v>
      </c>
      <c r="R496" s="296"/>
    </row>
    <row r="497" spans="1:18" x14ac:dyDescent="0.35">
      <c r="A497" s="294" t="s">
        <v>4564</v>
      </c>
      <c r="B497" s="294" t="s">
        <v>4565</v>
      </c>
      <c r="C497" s="294" t="s">
        <v>1822</v>
      </c>
      <c r="D497" s="294" t="s">
        <v>4566</v>
      </c>
      <c r="E497" s="294">
        <v>8</v>
      </c>
      <c r="F497" s="294" t="s">
        <v>2437</v>
      </c>
      <c r="G497" s="294" t="s">
        <v>2438</v>
      </c>
      <c r="H497" s="295">
        <v>38</v>
      </c>
      <c r="I497" s="294" t="s">
        <v>1302</v>
      </c>
      <c r="J497" s="295" t="s">
        <v>2975</v>
      </c>
      <c r="K497" s="294" t="s">
        <v>2418</v>
      </c>
      <c r="L497" s="294" t="s">
        <v>2440</v>
      </c>
      <c r="M497" s="294">
        <v>6</v>
      </c>
      <c r="N497" s="294" t="s">
        <v>2441</v>
      </c>
      <c r="O497" s="294" t="s">
        <v>4567</v>
      </c>
      <c r="P497" s="294" t="s">
        <v>2443</v>
      </c>
      <c r="Q497" s="294">
        <v>11048</v>
      </c>
      <c r="R497" s="296"/>
    </row>
    <row r="498" spans="1:18" x14ac:dyDescent="0.35">
      <c r="A498" s="294" t="s">
        <v>4568</v>
      </c>
      <c r="B498" s="294" t="s">
        <v>4569</v>
      </c>
      <c r="C498" s="294" t="s">
        <v>1823</v>
      </c>
      <c r="D498" s="294" t="s">
        <v>4570</v>
      </c>
      <c r="E498" s="294">
        <v>8</v>
      </c>
      <c r="F498" s="294" t="s">
        <v>2437</v>
      </c>
      <c r="G498" s="294" t="s">
        <v>2438</v>
      </c>
      <c r="H498" s="295">
        <v>38</v>
      </c>
      <c r="I498" s="294" t="s">
        <v>1302</v>
      </c>
      <c r="J498" s="295" t="s">
        <v>3127</v>
      </c>
      <c r="K498" s="294" t="s">
        <v>2418</v>
      </c>
      <c r="L498" s="294" t="s">
        <v>2440</v>
      </c>
      <c r="M498" s="294">
        <v>6</v>
      </c>
      <c r="N498" s="294" t="s">
        <v>2441</v>
      </c>
      <c r="O498" s="294" t="s">
        <v>4571</v>
      </c>
      <c r="P498" s="294" t="s">
        <v>2443</v>
      </c>
      <c r="Q498" s="294">
        <v>11049</v>
      </c>
      <c r="R498" s="296"/>
    </row>
    <row r="499" spans="1:18" x14ac:dyDescent="0.35">
      <c r="A499" s="294" t="s">
        <v>4572</v>
      </c>
      <c r="B499" s="294" t="s">
        <v>4573</v>
      </c>
      <c r="C499" s="294" t="s">
        <v>1824</v>
      </c>
      <c r="D499" s="294" t="s">
        <v>4574</v>
      </c>
      <c r="E499" s="294">
        <v>8</v>
      </c>
      <c r="F499" s="294" t="s">
        <v>2437</v>
      </c>
      <c r="G499" s="294" t="s">
        <v>2438</v>
      </c>
      <c r="H499" s="295">
        <v>38</v>
      </c>
      <c r="I499" s="294" t="s">
        <v>1302</v>
      </c>
      <c r="J499" s="295" t="s">
        <v>3746</v>
      </c>
      <c r="K499" s="294" t="s">
        <v>2418</v>
      </c>
      <c r="L499" s="294" t="s">
        <v>2557</v>
      </c>
      <c r="M499" s="294">
        <v>2</v>
      </c>
      <c r="N499" s="294" t="s">
        <v>2558</v>
      </c>
      <c r="O499" s="294" t="s">
        <v>4575</v>
      </c>
      <c r="P499" s="294" t="s">
        <v>2560</v>
      </c>
      <c r="Q499" s="294">
        <v>11050</v>
      </c>
      <c r="R499" s="296"/>
    </row>
    <row r="500" spans="1:18" x14ac:dyDescent="0.35">
      <c r="A500" s="294" t="s">
        <v>4576</v>
      </c>
      <c r="B500" s="294" t="s">
        <v>4577</v>
      </c>
      <c r="C500" s="294" t="s">
        <v>1865</v>
      </c>
      <c r="D500" s="294" t="s">
        <v>1306</v>
      </c>
      <c r="E500" s="294">
        <v>8</v>
      </c>
      <c r="F500" s="294" t="s">
        <v>2426</v>
      </c>
      <c r="G500" s="294" t="s">
        <v>2427</v>
      </c>
      <c r="H500" s="295">
        <v>39</v>
      </c>
      <c r="I500" s="294" t="s">
        <v>1306</v>
      </c>
      <c r="J500" s="295" t="s">
        <v>4578</v>
      </c>
      <c r="K500" s="294" t="s">
        <v>2429</v>
      </c>
      <c r="L500" s="294" t="s">
        <v>2418</v>
      </c>
      <c r="M500" s="294">
        <v>16</v>
      </c>
      <c r="N500" s="294" t="s">
        <v>2881</v>
      </c>
      <c r="O500" s="294" t="s">
        <v>4579</v>
      </c>
      <c r="P500" s="294" t="s">
        <v>2759</v>
      </c>
      <c r="Q500" s="294">
        <v>10704</v>
      </c>
      <c r="R500" s="296"/>
    </row>
    <row r="501" spans="1:18" x14ac:dyDescent="0.35">
      <c r="A501" s="294" t="s">
        <v>4580</v>
      </c>
      <c r="B501" s="294" t="s">
        <v>4581</v>
      </c>
      <c r="C501" s="294" t="s">
        <v>1866</v>
      </c>
      <c r="D501" s="294" t="s">
        <v>4582</v>
      </c>
      <c r="E501" s="294">
        <v>8</v>
      </c>
      <c r="F501" s="294" t="s">
        <v>2437</v>
      </c>
      <c r="G501" s="294" t="s">
        <v>2438</v>
      </c>
      <c r="H501" s="295">
        <v>39</v>
      </c>
      <c r="I501" s="294" t="s">
        <v>1306</v>
      </c>
      <c r="J501" s="295" t="s">
        <v>2587</v>
      </c>
      <c r="K501" s="294" t="s">
        <v>2429</v>
      </c>
      <c r="L501" s="294" t="s">
        <v>2440</v>
      </c>
      <c r="M501" s="294">
        <v>7</v>
      </c>
      <c r="N501" s="294" t="s">
        <v>3011</v>
      </c>
      <c r="O501" s="294" t="s">
        <v>4583</v>
      </c>
      <c r="P501" s="294" t="s">
        <v>2833</v>
      </c>
      <c r="Q501" s="294">
        <v>10991</v>
      </c>
      <c r="R501" s="296"/>
    </row>
    <row r="502" spans="1:18" x14ac:dyDescent="0.35">
      <c r="A502" s="294" t="s">
        <v>4584</v>
      </c>
      <c r="B502" s="294" t="s">
        <v>4585</v>
      </c>
      <c r="C502" s="294" t="s">
        <v>1867</v>
      </c>
      <c r="D502" s="294" t="s">
        <v>4586</v>
      </c>
      <c r="E502" s="294">
        <v>8</v>
      </c>
      <c r="F502" s="294" t="s">
        <v>2437</v>
      </c>
      <c r="G502" s="294" t="s">
        <v>2438</v>
      </c>
      <c r="H502" s="295">
        <v>39</v>
      </c>
      <c r="I502" s="294" t="s">
        <v>1306</v>
      </c>
      <c r="J502" s="295" t="s">
        <v>2675</v>
      </c>
      <c r="K502" s="294" t="s">
        <v>2429</v>
      </c>
      <c r="L502" s="294" t="s">
        <v>2440</v>
      </c>
      <c r="M502" s="294">
        <v>6</v>
      </c>
      <c r="N502" s="294" t="s">
        <v>2456</v>
      </c>
      <c r="O502" s="294" t="s">
        <v>4587</v>
      </c>
      <c r="P502" s="294" t="s">
        <v>2443</v>
      </c>
      <c r="Q502" s="294">
        <v>10992</v>
      </c>
      <c r="R502" s="296"/>
    </row>
    <row r="503" spans="1:18" x14ac:dyDescent="0.35">
      <c r="A503" s="294" t="s">
        <v>4588</v>
      </c>
      <c r="B503" s="294" t="s">
        <v>4589</v>
      </c>
      <c r="C503" s="294" t="s">
        <v>1868</v>
      </c>
      <c r="D503" s="294" t="s">
        <v>4590</v>
      </c>
      <c r="E503" s="294">
        <v>8</v>
      </c>
      <c r="F503" s="294" t="s">
        <v>2437</v>
      </c>
      <c r="G503" s="294" t="s">
        <v>2438</v>
      </c>
      <c r="H503" s="295">
        <v>39</v>
      </c>
      <c r="I503" s="294" t="s">
        <v>1306</v>
      </c>
      <c r="J503" s="295" t="s">
        <v>4436</v>
      </c>
      <c r="K503" s="294" t="s">
        <v>2429</v>
      </c>
      <c r="L503" s="294" t="s">
        <v>2448</v>
      </c>
      <c r="M503" s="294">
        <v>10</v>
      </c>
      <c r="N503" s="294" t="s">
        <v>2809</v>
      </c>
      <c r="O503" s="294" t="s">
        <v>4591</v>
      </c>
      <c r="P503" s="294" t="s">
        <v>2451</v>
      </c>
      <c r="Q503" s="294">
        <v>10993</v>
      </c>
      <c r="R503" s="296"/>
    </row>
    <row r="504" spans="1:18" x14ac:dyDescent="0.35">
      <c r="A504" s="294" t="s">
        <v>4592</v>
      </c>
      <c r="B504" s="294" t="s">
        <v>4593</v>
      </c>
      <c r="C504" s="294" t="s">
        <v>1869</v>
      </c>
      <c r="D504" s="294" t="s">
        <v>4594</v>
      </c>
      <c r="E504" s="294">
        <v>8</v>
      </c>
      <c r="F504" s="294" t="s">
        <v>2437</v>
      </c>
      <c r="G504" s="294" t="s">
        <v>2438</v>
      </c>
      <c r="H504" s="295">
        <v>39</v>
      </c>
      <c r="I504" s="294" t="s">
        <v>1306</v>
      </c>
      <c r="J504" s="295" t="s">
        <v>3489</v>
      </c>
      <c r="K504" s="294" t="s">
        <v>2429</v>
      </c>
      <c r="L504" s="294" t="s">
        <v>2440</v>
      </c>
      <c r="M504" s="294">
        <v>6</v>
      </c>
      <c r="N504" s="294" t="s">
        <v>2456</v>
      </c>
      <c r="O504" s="294" t="s">
        <v>4595</v>
      </c>
      <c r="P504" s="294" t="s">
        <v>2443</v>
      </c>
      <c r="Q504" s="294">
        <v>10994</v>
      </c>
      <c r="R504" s="296"/>
    </row>
    <row r="505" spans="1:18" x14ac:dyDescent="0.35">
      <c r="A505" s="294" t="s">
        <v>4596</v>
      </c>
      <c r="B505" s="294" t="s">
        <v>4597</v>
      </c>
      <c r="C505" s="294" t="s">
        <v>1870</v>
      </c>
      <c r="D505" s="294" t="s">
        <v>4598</v>
      </c>
      <c r="E505" s="294">
        <v>8</v>
      </c>
      <c r="F505" s="294" t="s">
        <v>2437</v>
      </c>
      <c r="G505" s="294" t="s">
        <v>2438</v>
      </c>
      <c r="H505" s="295">
        <v>39</v>
      </c>
      <c r="I505" s="294" t="s">
        <v>1306</v>
      </c>
      <c r="J505" s="295" t="s">
        <v>3002</v>
      </c>
      <c r="K505" s="294" t="s">
        <v>2429</v>
      </c>
      <c r="L505" s="294" t="s">
        <v>2440</v>
      </c>
      <c r="M505" s="294">
        <v>5</v>
      </c>
      <c r="N505" s="294" t="s">
        <v>2441</v>
      </c>
      <c r="O505" s="294" t="s">
        <v>4599</v>
      </c>
      <c r="P505" s="294" t="s">
        <v>2469</v>
      </c>
      <c r="Q505" s="294">
        <v>23367</v>
      </c>
      <c r="R505" s="296"/>
    </row>
    <row r="506" spans="1:18" x14ac:dyDescent="0.35">
      <c r="A506" s="294" t="s">
        <v>4600</v>
      </c>
      <c r="B506" s="294" t="s">
        <v>4601</v>
      </c>
      <c r="C506" s="294" t="s">
        <v>1871</v>
      </c>
      <c r="D506" s="294" t="s">
        <v>1307</v>
      </c>
      <c r="E506" s="294">
        <v>8</v>
      </c>
      <c r="F506" s="294" t="s">
        <v>2415</v>
      </c>
      <c r="G506" s="294" t="s">
        <v>2416</v>
      </c>
      <c r="H506" s="295">
        <v>41</v>
      </c>
      <c r="I506" s="294" t="s">
        <v>1307</v>
      </c>
      <c r="J506" s="295" t="s">
        <v>4602</v>
      </c>
      <c r="K506" s="294" t="s">
        <v>2429</v>
      </c>
      <c r="L506" s="294" t="s">
        <v>2419</v>
      </c>
      <c r="M506" s="294">
        <v>19</v>
      </c>
      <c r="N506" s="294" t="s">
        <v>2602</v>
      </c>
      <c r="O506" s="294" t="s">
        <v>4603</v>
      </c>
      <c r="P506" s="294" t="s">
        <v>2604</v>
      </c>
      <c r="Q506" s="294">
        <v>10671</v>
      </c>
      <c r="R506" s="296"/>
    </row>
    <row r="507" spans="1:18" x14ac:dyDescent="0.35">
      <c r="A507" s="294" t="s">
        <v>4604</v>
      </c>
      <c r="B507" s="294" t="s">
        <v>4605</v>
      </c>
      <c r="C507" s="294" t="s">
        <v>1872</v>
      </c>
      <c r="D507" s="294" t="s">
        <v>4606</v>
      </c>
      <c r="E507" s="294">
        <v>8</v>
      </c>
      <c r="F507" s="294" t="s">
        <v>2437</v>
      </c>
      <c r="G507" s="294" t="s">
        <v>2438</v>
      </c>
      <c r="H507" s="295">
        <v>41</v>
      </c>
      <c r="I507" s="294" t="s">
        <v>1307</v>
      </c>
      <c r="J507" s="295" t="s">
        <v>2675</v>
      </c>
      <c r="K507" s="294" t="s">
        <v>2429</v>
      </c>
      <c r="L507" s="294" t="s">
        <v>2440</v>
      </c>
      <c r="M507" s="294">
        <v>6</v>
      </c>
      <c r="N507" s="294" t="s">
        <v>2456</v>
      </c>
      <c r="O507" s="294" t="s">
        <v>4607</v>
      </c>
      <c r="P507" s="294" t="s">
        <v>2443</v>
      </c>
      <c r="Q507" s="294">
        <v>11013</v>
      </c>
      <c r="R507" s="296"/>
    </row>
    <row r="508" spans="1:18" x14ac:dyDescent="0.35">
      <c r="A508" s="294" t="s">
        <v>4608</v>
      </c>
      <c r="B508" s="294" t="s">
        <v>4609</v>
      </c>
      <c r="C508" s="294" t="s">
        <v>1873</v>
      </c>
      <c r="D508" s="294" t="s">
        <v>4610</v>
      </c>
      <c r="E508" s="294">
        <v>8</v>
      </c>
      <c r="F508" s="294" t="s">
        <v>2437</v>
      </c>
      <c r="G508" s="294" t="s">
        <v>2438</v>
      </c>
      <c r="H508" s="295">
        <v>41</v>
      </c>
      <c r="I508" s="294" t="s">
        <v>1307</v>
      </c>
      <c r="J508" s="295" t="s">
        <v>2723</v>
      </c>
      <c r="K508" s="294" t="s">
        <v>2429</v>
      </c>
      <c r="L508" s="294" t="s">
        <v>2440</v>
      </c>
      <c r="M508" s="294">
        <v>6</v>
      </c>
      <c r="N508" s="294" t="s">
        <v>2456</v>
      </c>
      <c r="O508" s="294" t="s">
        <v>4611</v>
      </c>
      <c r="P508" s="294" t="s">
        <v>2443</v>
      </c>
      <c r="Q508" s="294">
        <v>11014</v>
      </c>
      <c r="R508" s="296"/>
    </row>
    <row r="509" spans="1:18" x14ac:dyDescent="0.35">
      <c r="A509" s="294" t="s">
        <v>4612</v>
      </c>
      <c r="B509" s="294" t="s">
        <v>4613</v>
      </c>
      <c r="C509" s="294" t="s">
        <v>2256</v>
      </c>
      <c r="D509" s="294" t="s">
        <v>4614</v>
      </c>
      <c r="E509" s="294">
        <v>8</v>
      </c>
      <c r="F509" s="294" t="s">
        <v>2426</v>
      </c>
      <c r="G509" s="294" t="s">
        <v>2427</v>
      </c>
      <c r="H509" s="295">
        <v>41</v>
      </c>
      <c r="I509" s="294" t="s">
        <v>1307</v>
      </c>
      <c r="J509" s="295" t="s">
        <v>3521</v>
      </c>
      <c r="K509" s="294" t="s">
        <v>2429</v>
      </c>
      <c r="L509" s="294" t="s">
        <v>2430</v>
      </c>
      <c r="M509" s="294">
        <v>14</v>
      </c>
      <c r="N509" s="294" t="s">
        <v>2474</v>
      </c>
      <c r="O509" s="294" t="s">
        <v>4615</v>
      </c>
      <c r="P509" s="294" t="s">
        <v>3407</v>
      </c>
      <c r="Q509" s="294">
        <v>11015</v>
      </c>
      <c r="R509" s="296"/>
    </row>
    <row r="510" spans="1:18" x14ac:dyDescent="0.35">
      <c r="A510" s="294" t="s">
        <v>4616</v>
      </c>
      <c r="B510" s="294" t="s">
        <v>4617</v>
      </c>
      <c r="C510" s="294" t="s">
        <v>1875</v>
      </c>
      <c r="D510" s="294" t="s">
        <v>4618</v>
      </c>
      <c r="E510" s="294">
        <v>8</v>
      </c>
      <c r="F510" s="294" t="s">
        <v>2437</v>
      </c>
      <c r="G510" s="294" t="s">
        <v>2438</v>
      </c>
      <c r="H510" s="295">
        <v>41</v>
      </c>
      <c r="I510" s="294" t="s">
        <v>1307</v>
      </c>
      <c r="J510" s="295" t="s">
        <v>2556</v>
      </c>
      <c r="K510" s="294" t="s">
        <v>2429</v>
      </c>
      <c r="L510" s="294" t="s">
        <v>2557</v>
      </c>
      <c r="M510" s="294">
        <v>2</v>
      </c>
      <c r="N510" s="294" t="s">
        <v>2753</v>
      </c>
      <c r="O510" s="294" t="s">
        <v>4619</v>
      </c>
      <c r="P510" s="294" t="s">
        <v>2560</v>
      </c>
      <c r="Q510" s="294">
        <v>11016</v>
      </c>
      <c r="R510" s="296"/>
    </row>
    <row r="511" spans="1:18" x14ac:dyDescent="0.35">
      <c r="A511" s="294" t="s">
        <v>4620</v>
      </c>
      <c r="B511" s="294" t="s">
        <v>4621</v>
      </c>
      <c r="C511" s="294" t="s">
        <v>1876</v>
      </c>
      <c r="D511" s="294" t="s">
        <v>4622</v>
      </c>
      <c r="E511" s="294">
        <v>8</v>
      </c>
      <c r="F511" s="294" t="s">
        <v>2437</v>
      </c>
      <c r="G511" s="294" t="s">
        <v>2438</v>
      </c>
      <c r="H511" s="295">
        <v>41</v>
      </c>
      <c r="I511" s="294" t="s">
        <v>1307</v>
      </c>
      <c r="J511" s="295" t="s">
        <v>2533</v>
      </c>
      <c r="K511" s="294" t="s">
        <v>2429</v>
      </c>
      <c r="L511" s="294" t="s">
        <v>2440</v>
      </c>
      <c r="M511" s="294">
        <v>6</v>
      </c>
      <c r="N511" s="294" t="s">
        <v>2441</v>
      </c>
      <c r="O511" s="294" t="s">
        <v>4623</v>
      </c>
      <c r="P511" s="294" t="s">
        <v>2443</v>
      </c>
      <c r="Q511" s="294">
        <v>11017</v>
      </c>
      <c r="R511" s="296"/>
    </row>
    <row r="512" spans="1:18" x14ac:dyDescent="0.35">
      <c r="A512" s="294" t="s">
        <v>4624</v>
      </c>
      <c r="B512" s="294" t="s">
        <v>4625</v>
      </c>
      <c r="C512" s="294" t="s">
        <v>1877</v>
      </c>
      <c r="D512" s="294" t="s">
        <v>4626</v>
      </c>
      <c r="E512" s="294">
        <v>8</v>
      </c>
      <c r="F512" s="294" t="s">
        <v>2437</v>
      </c>
      <c r="G512" s="294" t="s">
        <v>2438</v>
      </c>
      <c r="H512" s="295">
        <v>41</v>
      </c>
      <c r="I512" s="294" t="s">
        <v>1307</v>
      </c>
      <c r="J512" s="295" t="s">
        <v>4436</v>
      </c>
      <c r="K512" s="294" t="s">
        <v>2429</v>
      </c>
      <c r="L512" s="294" t="s">
        <v>2490</v>
      </c>
      <c r="M512" s="294">
        <v>12</v>
      </c>
      <c r="N512" s="294" t="s">
        <v>2503</v>
      </c>
      <c r="O512" s="294" t="s">
        <v>4627</v>
      </c>
      <c r="P512" s="294" t="s">
        <v>2505</v>
      </c>
      <c r="Q512" s="294">
        <v>11018</v>
      </c>
      <c r="R512" s="296"/>
    </row>
    <row r="513" spans="1:18" x14ac:dyDescent="0.35">
      <c r="A513" s="294" t="s">
        <v>4628</v>
      </c>
      <c r="B513" s="294" t="s">
        <v>4629</v>
      </c>
      <c r="C513" s="294" t="s">
        <v>1878</v>
      </c>
      <c r="D513" s="294" t="s">
        <v>4630</v>
      </c>
      <c r="E513" s="294">
        <v>8</v>
      </c>
      <c r="F513" s="294" t="s">
        <v>2437</v>
      </c>
      <c r="G513" s="294" t="s">
        <v>2438</v>
      </c>
      <c r="H513" s="295">
        <v>41</v>
      </c>
      <c r="I513" s="294" t="s">
        <v>1307</v>
      </c>
      <c r="J513" s="295" t="s">
        <v>2497</v>
      </c>
      <c r="K513" s="294" t="s">
        <v>2429</v>
      </c>
      <c r="L513" s="294" t="s">
        <v>2440</v>
      </c>
      <c r="M513" s="294">
        <v>5</v>
      </c>
      <c r="N513" s="294" t="s">
        <v>2441</v>
      </c>
      <c r="O513" s="294" t="s">
        <v>4631</v>
      </c>
      <c r="P513" s="294" t="s">
        <v>2469</v>
      </c>
      <c r="Q513" s="294">
        <v>11019</v>
      </c>
      <c r="R513" s="296"/>
    </row>
    <row r="514" spans="1:18" x14ac:dyDescent="0.35">
      <c r="A514" s="294" t="s">
        <v>4632</v>
      </c>
      <c r="B514" s="294" t="s">
        <v>4633</v>
      </c>
      <c r="C514" s="294" t="s">
        <v>1879</v>
      </c>
      <c r="D514" s="294" t="s">
        <v>4634</v>
      </c>
      <c r="E514" s="294">
        <v>8</v>
      </c>
      <c r="F514" s="294" t="s">
        <v>2437</v>
      </c>
      <c r="G514" s="294" t="s">
        <v>2438</v>
      </c>
      <c r="H514" s="295">
        <v>41</v>
      </c>
      <c r="I514" s="294" t="s">
        <v>1307</v>
      </c>
      <c r="J514" s="295" t="s">
        <v>2497</v>
      </c>
      <c r="K514" s="294" t="s">
        <v>2429</v>
      </c>
      <c r="L514" s="294" t="s">
        <v>2440</v>
      </c>
      <c r="M514" s="294">
        <v>6</v>
      </c>
      <c r="N514" s="294" t="s">
        <v>2441</v>
      </c>
      <c r="O514" s="294" t="s">
        <v>4635</v>
      </c>
      <c r="P514" s="294" t="s">
        <v>2443</v>
      </c>
      <c r="Q514" s="294">
        <v>11020</v>
      </c>
      <c r="R514" s="296"/>
    </row>
    <row r="515" spans="1:18" x14ac:dyDescent="0.35">
      <c r="A515" s="294" t="s">
        <v>4636</v>
      </c>
      <c r="B515" s="294" t="s">
        <v>4637</v>
      </c>
      <c r="C515" s="294" t="s">
        <v>1880</v>
      </c>
      <c r="D515" s="294" t="s">
        <v>4638</v>
      </c>
      <c r="E515" s="294">
        <v>8</v>
      </c>
      <c r="F515" s="294" t="s">
        <v>2437</v>
      </c>
      <c r="G515" s="294" t="s">
        <v>2438</v>
      </c>
      <c r="H515" s="295">
        <v>41</v>
      </c>
      <c r="I515" s="294" t="s">
        <v>1307</v>
      </c>
      <c r="J515" s="295" t="s">
        <v>2497</v>
      </c>
      <c r="K515" s="294" t="s">
        <v>2429</v>
      </c>
      <c r="L515" s="294" t="s">
        <v>2440</v>
      </c>
      <c r="M515" s="294">
        <v>6</v>
      </c>
      <c r="N515" s="294" t="s">
        <v>2441</v>
      </c>
      <c r="O515" s="294" t="s">
        <v>4639</v>
      </c>
      <c r="P515" s="294" t="s">
        <v>2443</v>
      </c>
      <c r="Q515" s="294">
        <v>11021</v>
      </c>
      <c r="R515" s="296"/>
    </row>
    <row r="516" spans="1:18" x14ac:dyDescent="0.35">
      <c r="A516" s="294" t="s">
        <v>4640</v>
      </c>
      <c r="B516" s="294" t="s">
        <v>4641</v>
      </c>
      <c r="C516" s="294" t="s">
        <v>1881</v>
      </c>
      <c r="D516" s="294" t="s">
        <v>4642</v>
      </c>
      <c r="E516" s="294">
        <v>8</v>
      </c>
      <c r="F516" s="294" t="s">
        <v>2437</v>
      </c>
      <c r="G516" s="294" t="s">
        <v>2438</v>
      </c>
      <c r="H516" s="295">
        <v>41</v>
      </c>
      <c r="I516" s="294" t="s">
        <v>1307</v>
      </c>
      <c r="J516" s="295" t="s">
        <v>4643</v>
      </c>
      <c r="K516" s="294" t="s">
        <v>2429</v>
      </c>
      <c r="L516" s="294" t="s">
        <v>2440</v>
      </c>
      <c r="M516" s="294">
        <v>6</v>
      </c>
      <c r="N516" s="294" t="s">
        <v>2441</v>
      </c>
      <c r="O516" s="294" t="s">
        <v>4644</v>
      </c>
      <c r="P516" s="294" t="s">
        <v>2443</v>
      </c>
      <c r="Q516" s="294">
        <v>11022</v>
      </c>
      <c r="R516" s="296"/>
    </row>
    <row r="517" spans="1:18" x14ac:dyDescent="0.35">
      <c r="A517" s="294" t="s">
        <v>4645</v>
      </c>
      <c r="B517" s="294" t="s">
        <v>4646</v>
      </c>
      <c r="C517" s="294" t="s">
        <v>1882</v>
      </c>
      <c r="D517" s="294" t="s">
        <v>4647</v>
      </c>
      <c r="E517" s="294">
        <v>8</v>
      </c>
      <c r="F517" s="294" t="s">
        <v>2437</v>
      </c>
      <c r="G517" s="294" t="s">
        <v>2438</v>
      </c>
      <c r="H517" s="295">
        <v>41</v>
      </c>
      <c r="I517" s="294" t="s">
        <v>1307</v>
      </c>
      <c r="J517" s="295" t="s">
        <v>4648</v>
      </c>
      <c r="K517" s="294" t="s">
        <v>2429</v>
      </c>
      <c r="L517" s="294" t="s">
        <v>2490</v>
      </c>
      <c r="M517" s="294">
        <v>12</v>
      </c>
      <c r="N517" s="294" t="s">
        <v>2503</v>
      </c>
      <c r="O517" s="294" t="s">
        <v>4649</v>
      </c>
      <c r="P517" s="294" t="s">
        <v>2505</v>
      </c>
      <c r="Q517" s="294">
        <v>11023</v>
      </c>
      <c r="R517" s="296"/>
    </row>
    <row r="518" spans="1:18" x14ac:dyDescent="0.35">
      <c r="A518" s="294" t="s">
        <v>4650</v>
      </c>
      <c r="B518" s="294" t="s">
        <v>4651</v>
      </c>
      <c r="C518" s="294" t="s">
        <v>1883</v>
      </c>
      <c r="D518" s="294" t="s">
        <v>4652</v>
      </c>
      <c r="E518" s="294">
        <v>8</v>
      </c>
      <c r="F518" s="294" t="s">
        <v>2437</v>
      </c>
      <c r="G518" s="294" t="s">
        <v>2438</v>
      </c>
      <c r="H518" s="295">
        <v>41</v>
      </c>
      <c r="I518" s="294" t="s">
        <v>1307</v>
      </c>
      <c r="J518" s="295" t="s">
        <v>2479</v>
      </c>
      <c r="K518" s="294" t="s">
        <v>2429</v>
      </c>
      <c r="L518" s="294" t="s">
        <v>2440</v>
      </c>
      <c r="M518" s="294">
        <v>6</v>
      </c>
      <c r="N518" s="294" t="s">
        <v>2441</v>
      </c>
      <c r="O518" s="294" t="s">
        <v>4653</v>
      </c>
      <c r="P518" s="294" t="s">
        <v>2443</v>
      </c>
      <c r="Q518" s="294">
        <v>11024</v>
      </c>
      <c r="R518" s="296"/>
    </row>
    <row r="519" spans="1:18" x14ac:dyDescent="0.35">
      <c r="A519" s="294" t="s">
        <v>4654</v>
      </c>
      <c r="B519" s="294" t="s">
        <v>4655</v>
      </c>
      <c r="C519" s="294" t="s">
        <v>1884</v>
      </c>
      <c r="D519" s="294" t="s">
        <v>4656</v>
      </c>
      <c r="E519" s="294">
        <v>8</v>
      </c>
      <c r="F519" s="294" t="s">
        <v>2437</v>
      </c>
      <c r="G519" s="294" t="s">
        <v>2438</v>
      </c>
      <c r="H519" s="295">
        <v>41</v>
      </c>
      <c r="I519" s="294" t="s">
        <v>1307</v>
      </c>
      <c r="J519" s="295" t="s">
        <v>4657</v>
      </c>
      <c r="K519" s="294" t="s">
        <v>2429</v>
      </c>
      <c r="L519" s="294" t="s">
        <v>2448</v>
      </c>
      <c r="M519" s="294">
        <v>10</v>
      </c>
      <c r="N519" s="294" t="s">
        <v>2809</v>
      </c>
      <c r="O519" s="294" t="s">
        <v>4658</v>
      </c>
      <c r="P519" s="294" t="s">
        <v>2451</v>
      </c>
      <c r="Q519" s="294">
        <v>11025</v>
      </c>
      <c r="R519" s="296"/>
    </row>
    <row r="520" spans="1:18" x14ac:dyDescent="0.35">
      <c r="A520" s="294" t="s">
        <v>4659</v>
      </c>
      <c r="B520" s="294" t="s">
        <v>4660</v>
      </c>
      <c r="C520" s="294" t="s">
        <v>1885</v>
      </c>
      <c r="D520" s="294" t="s">
        <v>4661</v>
      </c>
      <c r="E520" s="294">
        <v>8</v>
      </c>
      <c r="F520" s="294" t="s">
        <v>2437</v>
      </c>
      <c r="G520" s="294" t="s">
        <v>2438</v>
      </c>
      <c r="H520" s="295">
        <v>41</v>
      </c>
      <c r="I520" s="294" t="s">
        <v>1307</v>
      </c>
      <c r="J520" s="295" t="s">
        <v>2497</v>
      </c>
      <c r="K520" s="294" t="s">
        <v>2429</v>
      </c>
      <c r="L520" s="294" t="s">
        <v>2440</v>
      </c>
      <c r="M520" s="294">
        <v>5</v>
      </c>
      <c r="N520" s="294" t="s">
        <v>2467</v>
      </c>
      <c r="O520" s="294" t="s">
        <v>4662</v>
      </c>
      <c r="P520" s="294" t="s">
        <v>2469</v>
      </c>
      <c r="Q520" s="294">
        <v>11026</v>
      </c>
      <c r="R520" s="296"/>
    </row>
    <row r="521" spans="1:18" x14ac:dyDescent="0.35">
      <c r="A521" s="294" t="s">
        <v>4663</v>
      </c>
      <c r="B521" s="294" t="s">
        <v>4664</v>
      </c>
      <c r="C521" s="294" t="s">
        <v>1886</v>
      </c>
      <c r="D521" s="294" t="s">
        <v>4665</v>
      </c>
      <c r="E521" s="294">
        <v>8</v>
      </c>
      <c r="F521" s="294" t="s">
        <v>2437</v>
      </c>
      <c r="G521" s="294" t="s">
        <v>2438</v>
      </c>
      <c r="H521" s="295">
        <v>41</v>
      </c>
      <c r="I521" s="294" t="s">
        <v>1307</v>
      </c>
      <c r="J521" s="295" t="s">
        <v>2653</v>
      </c>
      <c r="K521" s="294" t="s">
        <v>2429</v>
      </c>
      <c r="L521" s="294" t="s">
        <v>2440</v>
      </c>
      <c r="M521" s="294">
        <v>5</v>
      </c>
      <c r="N521" s="294" t="s">
        <v>2467</v>
      </c>
      <c r="O521" s="294" t="s">
        <v>4666</v>
      </c>
      <c r="P521" s="294" t="s">
        <v>2469</v>
      </c>
      <c r="Q521" s="294">
        <v>11027</v>
      </c>
      <c r="R521" s="296"/>
    </row>
    <row r="522" spans="1:18" x14ac:dyDescent="0.35">
      <c r="A522" s="294" t="s">
        <v>4667</v>
      </c>
      <c r="B522" s="294" t="s">
        <v>4668</v>
      </c>
      <c r="C522" s="294" t="s">
        <v>1887</v>
      </c>
      <c r="D522" s="294" t="s">
        <v>4669</v>
      </c>
      <c r="E522" s="294">
        <v>8</v>
      </c>
      <c r="F522" s="294" t="s">
        <v>2437</v>
      </c>
      <c r="G522" s="294" t="s">
        <v>2438</v>
      </c>
      <c r="H522" s="295">
        <v>41</v>
      </c>
      <c r="I522" s="294" t="s">
        <v>1307</v>
      </c>
      <c r="J522" s="295" t="s">
        <v>2497</v>
      </c>
      <c r="K522" s="294" t="s">
        <v>2429</v>
      </c>
      <c r="L522" s="294" t="s">
        <v>2440</v>
      </c>
      <c r="M522" s="294">
        <v>5</v>
      </c>
      <c r="N522" s="294" t="s">
        <v>2467</v>
      </c>
      <c r="O522" s="294" t="s">
        <v>4670</v>
      </c>
      <c r="P522" s="294" t="s">
        <v>2469</v>
      </c>
      <c r="Q522" s="294">
        <v>11028</v>
      </c>
      <c r="R522" s="296"/>
    </row>
    <row r="523" spans="1:18" x14ac:dyDescent="0.35">
      <c r="A523" s="294" t="s">
        <v>4671</v>
      </c>
      <c r="B523" s="294" t="s">
        <v>4672</v>
      </c>
      <c r="C523" s="294" t="s">
        <v>1888</v>
      </c>
      <c r="D523" s="294" t="s">
        <v>4673</v>
      </c>
      <c r="E523" s="294">
        <v>8</v>
      </c>
      <c r="F523" s="294" t="s">
        <v>2437</v>
      </c>
      <c r="G523" s="294" t="s">
        <v>2438</v>
      </c>
      <c r="H523" s="295">
        <v>41</v>
      </c>
      <c r="I523" s="294" t="s">
        <v>1307</v>
      </c>
      <c r="J523" s="295" t="s">
        <v>2497</v>
      </c>
      <c r="K523" s="294" t="s">
        <v>2429</v>
      </c>
      <c r="L523" s="294" t="s">
        <v>2440</v>
      </c>
      <c r="M523" s="294">
        <v>5</v>
      </c>
      <c r="N523" s="294" t="s">
        <v>2467</v>
      </c>
      <c r="O523" s="294" t="s">
        <v>4674</v>
      </c>
      <c r="P523" s="294" t="s">
        <v>2469</v>
      </c>
      <c r="Q523" s="294">
        <v>11029</v>
      </c>
      <c r="R523" s="296"/>
    </row>
    <row r="524" spans="1:18" x14ac:dyDescent="0.35">
      <c r="A524" s="294" t="s">
        <v>4675</v>
      </c>
      <c r="B524" s="294" t="s">
        <v>4676</v>
      </c>
      <c r="C524" s="294" t="s">
        <v>1889</v>
      </c>
      <c r="D524" s="294" t="s">
        <v>4677</v>
      </c>
      <c r="E524" s="294">
        <v>8</v>
      </c>
      <c r="F524" s="294" t="s">
        <v>2437</v>
      </c>
      <c r="G524" s="294" t="s">
        <v>2438</v>
      </c>
      <c r="H524" s="295">
        <v>41</v>
      </c>
      <c r="I524" s="294" t="s">
        <v>1307</v>
      </c>
      <c r="J524" s="295" t="s">
        <v>4678</v>
      </c>
      <c r="K524" s="294" t="s">
        <v>2429</v>
      </c>
      <c r="L524" s="294" t="s">
        <v>2448</v>
      </c>
      <c r="M524" s="294">
        <v>10</v>
      </c>
      <c r="N524" s="294" t="s">
        <v>2809</v>
      </c>
      <c r="O524" s="294" t="s">
        <v>4679</v>
      </c>
      <c r="P524" s="294" t="s">
        <v>2451</v>
      </c>
      <c r="Q524" s="294">
        <v>11446</v>
      </c>
      <c r="R524" s="296"/>
    </row>
    <row r="525" spans="1:18" x14ac:dyDescent="0.35">
      <c r="A525" s="294" t="s">
        <v>4680</v>
      </c>
      <c r="B525" s="294" t="s">
        <v>4681</v>
      </c>
      <c r="C525" s="294" t="s">
        <v>2257</v>
      </c>
      <c r="D525" s="294" t="s">
        <v>1890</v>
      </c>
      <c r="E525" s="294">
        <v>8</v>
      </c>
      <c r="F525" s="294" t="s">
        <v>2437</v>
      </c>
      <c r="G525" s="294" t="s">
        <v>2438</v>
      </c>
      <c r="H525" s="295">
        <v>41</v>
      </c>
      <c r="I525" s="294" t="s">
        <v>1307</v>
      </c>
      <c r="J525" s="295" t="s">
        <v>2556</v>
      </c>
      <c r="K525" s="294" t="s">
        <v>2418</v>
      </c>
      <c r="L525" s="294" t="s">
        <v>2557</v>
      </c>
      <c r="M525" s="294">
        <v>3</v>
      </c>
      <c r="N525" s="294" t="s">
        <v>2597</v>
      </c>
      <c r="O525" s="294" t="s">
        <v>4682</v>
      </c>
      <c r="P525" s="294" t="s">
        <v>3145</v>
      </c>
      <c r="Q525" s="294">
        <v>25058</v>
      </c>
      <c r="R525" s="296"/>
    </row>
    <row r="526" spans="1:18" x14ac:dyDescent="0.35">
      <c r="A526" s="294" t="s">
        <v>4683</v>
      </c>
      <c r="B526" s="294" t="s">
        <v>4684</v>
      </c>
      <c r="C526" s="294" t="s">
        <v>2258</v>
      </c>
      <c r="D526" s="294" t="s">
        <v>1891</v>
      </c>
      <c r="E526" s="294">
        <v>8</v>
      </c>
      <c r="F526" s="294" t="s">
        <v>2437</v>
      </c>
      <c r="G526" s="294" t="s">
        <v>2438</v>
      </c>
      <c r="H526" s="295">
        <v>41</v>
      </c>
      <c r="I526" s="294" t="s">
        <v>1307</v>
      </c>
      <c r="J526" s="295" t="s">
        <v>2596</v>
      </c>
      <c r="K526" s="294" t="s">
        <v>2418</v>
      </c>
      <c r="L526" s="294" t="s">
        <v>2557</v>
      </c>
      <c r="M526" s="294">
        <v>3</v>
      </c>
      <c r="N526" s="294" t="s">
        <v>2753</v>
      </c>
      <c r="O526" s="294" t="s">
        <v>4685</v>
      </c>
      <c r="P526" s="294" t="s">
        <v>3145</v>
      </c>
      <c r="Q526" s="294">
        <v>25059</v>
      </c>
      <c r="R526" s="296"/>
    </row>
    <row r="527" spans="1:18" x14ac:dyDescent="0.35">
      <c r="A527" s="294" t="s">
        <v>4686</v>
      </c>
      <c r="B527" s="294" t="s">
        <v>4687</v>
      </c>
      <c r="C527" s="294" t="s">
        <v>1825</v>
      </c>
      <c r="D527" s="294" t="s">
        <v>1303</v>
      </c>
      <c r="E527" s="294">
        <v>8</v>
      </c>
      <c r="F527" s="294" t="s">
        <v>2426</v>
      </c>
      <c r="G527" s="294" t="s">
        <v>2427</v>
      </c>
      <c r="H527" s="295">
        <v>42</v>
      </c>
      <c r="I527" s="294" t="s">
        <v>1303</v>
      </c>
      <c r="J527" s="295" t="s">
        <v>4688</v>
      </c>
      <c r="K527" s="294" t="s">
        <v>2418</v>
      </c>
      <c r="L527" s="294" t="s">
        <v>2418</v>
      </c>
      <c r="M527" s="294">
        <v>17</v>
      </c>
      <c r="N527" s="294" t="s">
        <v>2564</v>
      </c>
      <c r="O527" s="294" t="s">
        <v>4689</v>
      </c>
      <c r="P527" s="294" t="s">
        <v>2566</v>
      </c>
      <c r="Q527" s="294">
        <v>10705</v>
      </c>
      <c r="R527" s="296"/>
    </row>
    <row r="528" spans="1:18" x14ac:dyDescent="0.35">
      <c r="A528" s="294" t="s">
        <v>4690</v>
      </c>
      <c r="B528" s="294" t="s">
        <v>4691</v>
      </c>
      <c r="C528" s="294" t="s">
        <v>1826</v>
      </c>
      <c r="D528" s="294" t="s">
        <v>4692</v>
      </c>
      <c r="E528" s="294">
        <v>8</v>
      </c>
      <c r="F528" s="294" t="s">
        <v>2437</v>
      </c>
      <c r="G528" s="294" t="s">
        <v>2438</v>
      </c>
      <c r="H528" s="295">
        <v>42</v>
      </c>
      <c r="I528" s="294" t="s">
        <v>1303</v>
      </c>
      <c r="J528" s="295" t="s">
        <v>2570</v>
      </c>
      <c r="K528" s="294" t="s">
        <v>2418</v>
      </c>
      <c r="L528" s="294" t="s">
        <v>2440</v>
      </c>
      <c r="M528" s="294">
        <v>5</v>
      </c>
      <c r="N528" s="294" t="s">
        <v>2467</v>
      </c>
      <c r="O528" s="294" t="s">
        <v>4693</v>
      </c>
      <c r="P528" s="294" t="s">
        <v>2469</v>
      </c>
      <c r="Q528" s="294">
        <v>11030</v>
      </c>
      <c r="R528" s="296"/>
    </row>
    <row r="529" spans="1:18" x14ac:dyDescent="0.35">
      <c r="A529" s="294" t="s">
        <v>4694</v>
      </c>
      <c r="B529" s="294" t="s">
        <v>4695</v>
      </c>
      <c r="C529" s="294" t="s">
        <v>1827</v>
      </c>
      <c r="D529" s="294" t="s">
        <v>4696</v>
      </c>
      <c r="E529" s="294">
        <v>8</v>
      </c>
      <c r="F529" s="294" t="s">
        <v>2437</v>
      </c>
      <c r="G529" s="294" t="s">
        <v>2438</v>
      </c>
      <c r="H529" s="295">
        <v>42</v>
      </c>
      <c r="I529" s="294" t="s">
        <v>1303</v>
      </c>
      <c r="J529" s="295" t="s">
        <v>2455</v>
      </c>
      <c r="K529" s="294" t="s">
        <v>2418</v>
      </c>
      <c r="L529" s="294" t="s">
        <v>2440</v>
      </c>
      <c r="M529" s="294">
        <v>6</v>
      </c>
      <c r="N529" s="294" t="s">
        <v>2456</v>
      </c>
      <c r="O529" s="294" t="s">
        <v>4697</v>
      </c>
      <c r="P529" s="294" t="s">
        <v>2443</v>
      </c>
      <c r="Q529" s="294">
        <v>11031</v>
      </c>
      <c r="R529" s="296"/>
    </row>
    <row r="530" spans="1:18" x14ac:dyDescent="0.35">
      <c r="A530" s="294" t="s">
        <v>4698</v>
      </c>
      <c r="B530" s="294" t="s">
        <v>4699</v>
      </c>
      <c r="C530" s="294" t="s">
        <v>1828</v>
      </c>
      <c r="D530" s="294" t="s">
        <v>4700</v>
      </c>
      <c r="E530" s="294">
        <v>8</v>
      </c>
      <c r="F530" s="294" t="s">
        <v>2437</v>
      </c>
      <c r="G530" s="294" t="s">
        <v>2438</v>
      </c>
      <c r="H530" s="295">
        <v>42</v>
      </c>
      <c r="I530" s="294" t="s">
        <v>1303</v>
      </c>
      <c r="J530" s="295" t="s">
        <v>3136</v>
      </c>
      <c r="K530" s="294" t="s">
        <v>2418</v>
      </c>
      <c r="L530" s="294" t="s">
        <v>2440</v>
      </c>
      <c r="M530" s="294">
        <v>6</v>
      </c>
      <c r="N530" s="294" t="s">
        <v>2441</v>
      </c>
      <c r="O530" s="294" t="s">
        <v>4701</v>
      </c>
      <c r="P530" s="294" t="s">
        <v>2443</v>
      </c>
      <c r="Q530" s="294">
        <v>11032</v>
      </c>
      <c r="R530" s="296"/>
    </row>
    <row r="531" spans="1:18" x14ac:dyDescent="0.35">
      <c r="A531" s="294" t="s">
        <v>4702</v>
      </c>
      <c r="B531" s="294" t="s">
        <v>4703</v>
      </c>
      <c r="C531" s="294" t="s">
        <v>1829</v>
      </c>
      <c r="D531" s="294" t="s">
        <v>4704</v>
      </c>
      <c r="E531" s="294">
        <v>8</v>
      </c>
      <c r="F531" s="294" t="s">
        <v>2437</v>
      </c>
      <c r="G531" s="294" t="s">
        <v>2438</v>
      </c>
      <c r="H531" s="295">
        <v>42</v>
      </c>
      <c r="I531" s="294" t="s">
        <v>1303</v>
      </c>
      <c r="J531" s="295" t="s">
        <v>3314</v>
      </c>
      <c r="K531" s="294" t="s">
        <v>2418</v>
      </c>
      <c r="L531" s="294" t="s">
        <v>2557</v>
      </c>
      <c r="M531" s="294">
        <v>2</v>
      </c>
      <c r="N531" s="294" t="s">
        <v>2558</v>
      </c>
      <c r="O531" s="294" t="s">
        <v>4705</v>
      </c>
      <c r="P531" s="294" t="s">
        <v>2560</v>
      </c>
      <c r="Q531" s="294">
        <v>11033</v>
      </c>
      <c r="R531" s="296"/>
    </row>
    <row r="532" spans="1:18" x14ac:dyDescent="0.35">
      <c r="A532" s="294" t="s">
        <v>4706</v>
      </c>
      <c r="B532" s="294" t="s">
        <v>4707</v>
      </c>
      <c r="C532" s="294" t="s">
        <v>1830</v>
      </c>
      <c r="D532" s="294" t="s">
        <v>4708</v>
      </c>
      <c r="E532" s="294">
        <v>8</v>
      </c>
      <c r="F532" s="294" t="s">
        <v>2437</v>
      </c>
      <c r="G532" s="294" t="s">
        <v>2438</v>
      </c>
      <c r="H532" s="295">
        <v>42</v>
      </c>
      <c r="I532" s="294" t="s">
        <v>1303</v>
      </c>
      <c r="J532" s="295" t="s">
        <v>2653</v>
      </c>
      <c r="K532" s="294" t="s">
        <v>2418</v>
      </c>
      <c r="L532" s="294" t="s">
        <v>2440</v>
      </c>
      <c r="M532" s="294">
        <v>5</v>
      </c>
      <c r="N532" s="294" t="s">
        <v>2467</v>
      </c>
      <c r="O532" s="294" t="s">
        <v>4709</v>
      </c>
      <c r="P532" s="294" t="s">
        <v>2469</v>
      </c>
      <c r="Q532" s="294">
        <v>11034</v>
      </c>
      <c r="R532" s="296"/>
    </row>
    <row r="533" spans="1:18" x14ac:dyDescent="0.35">
      <c r="A533" s="294" t="s">
        <v>4710</v>
      </c>
      <c r="B533" s="294" t="s">
        <v>4711</v>
      </c>
      <c r="C533" s="294" t="s">
        <v>1831</v>
      </c>
      <c r="D533" s="294" t="s">
        <v>4712</v>
      </c>
      <c r="E533" s="294">
        <v>8</v>
      </c>
      <c r="F533" s="294" t="s">
        <v>2437</v>
      </c>
      <c r="G533" s="294" t="s">
        <v>2438</v>
      </c>
      <c r="H533" s="295">
        <v>42</v>
      </c>
      <c r="I533" s="294" t="s">
        <v>1303</v>
      </c>
      <c r="J533" s="295" t="s">
        <v>4713</v>
      </c>
      <c r="K533" s="294" t="s">
        <v>2418</v>
      </c>
      <c r="L533" s="294" t="s">
        <v>2440</v>
      </c>
      <c r="M533" s="294">
        <v>5</v>
      </c>
      <c r="N533" s="294" t="s">
        <v>2467</v>
      </c>
      <c r="O533" s="294" t="s">
        <v>4714</v>
      </c>
      <c r="P533" s="294" t="s">
        <v>2469</v>
      </c>
      <c r="Q533" s="294">
        <v>11035</v>
      </c>
      <c r="R533" s="296"/>
    </row>
    <row r="534" spans="1:18" x14ac:dyDescent="0.35">
      <c r="A534" s="294" t="s">
        <v>4715</v>
      </c>
      <c r="B534" s="294" t="s">
        <v>4716</v>
      </c>
      <c r="C534" s="294" t="s">
        <v>1832</v>
      </c>
      <c r="D534" s="294" t="s">
        <v>4717</v>
      </c>
      <c r="E534" s="294">
        <v>8</v>
      </c>
      <c r="F534" s="294" t="s">
        <v>2437</v>
      </c>
      <c r="G534" s="294" t="s">
        <v>2438</v>
      </c>
      <c r="H534" s="295">
        <v>42</v>
      </c>
      <c r="I534" s="294" t="s">
        <v>1303</v>
      </c>
      <c r="J534" s="295" t="s">
        <v>3982</v>
      </c>
      <c r="K534" s="294" t="s">
        <v>2418</v>
      </c>
      <c r="L534" s="294" t="s">
        <v>2440</v>
      </c>
      <c r="M534" s="294">
        <v>10</v>
      </c>
      <c r="N534" s="294" t="s">
        <v>3011</v>
      </c>
      <c r="O534" s="294" t="s">
        <v>4718</v>
      </c>
      <c r="P534" s="294" t="s">
        <v>2451</v>
      </c>
      <c r="Q534" s="294">
        <v>11036</v>
      </c>
      <c r="R534" s="296"/>
    </row>
    <row r="535" spans="1:18" x14ac:dyDescent="0.35">
      <c r="A535" s="294" t="s">
        <v>4719</v>
      </c>
      <c r="B535" s="294" t="s">
        <v>4720</v>
      </c>
      <c r="C535" s="294" t="s">
        <v>1833</v>
      </c>
      <c r="D535" s="294" t="s">
        <v>4721</v>
      </c>
      <c r="E535" s="294">
        <v>8</v>
      </c>
      <c r="F535" s="294" t="s">
        <v>2437</v>
      </c>
      <c r="G535" s="294" t="s">
        <v>2438</v>
      </c>
      <c r="H535" s="295">
        <v>42</v>
      </c>
      <c r="I535" s="294" t="s">
        <v>1303</v>
      </c>
      <c r="J535" s="295" t="s">
        <v>3489</v>
      </c>
      <c r="K535" s="294" t="s">
        <v>2418</v>
      </c>
      <c r="L535" s="294" t="s">
        <v>2440</v>
      </c>
      <c r="M535" s="294">
        <v>5</v>
      </c>
      <c r="N535" s="294" t="s">
        <v>2441</v>
      </c>
      <c r="O535" s="294" t="s">
        <v>4722</v>
      </c>
      <c r="P535" s="294" t="s">
        <v>2469</v>
      </c>
      <c r="Q535" s="294">
        <v>11037</v>
      </c>
      <c r="R535" s="296"/>
    </row>
    <row r="536" spans="1:18" x14ac:dyDescent="0.35">
      <c r="A536" s="294" t="s">
        <v>4723</v>
      </c>
      <c r="B536" s="294" t="s">
        <v>4724</v>
      </c>
      <c r="C536" s="294" t="s">
        <v>1834</v>
      </c>
      <c r="D536" s="294" t="s">
        <v>4725</v>
      </c>
      <c r="E536" s="294">
        <v>8</v>
      </c>
      <c r="F536" s="294" t="s">
        <v>2437</v>
      </c>
      <c r="G536" s="294" t="s">
        <v>2438</v>
      </c>
      <c r="H536" s="295">
        <v>42</v>
      </c>
      <c r="I536" s="294" t="s">
        <v>1303</v>
      </c>
      <c r="J536" s="295" t="s">
        <v>2497</v>
      </c>
      <c r="K536" s="294" t="s">
        <v>2418</v>
      </c>
      <c r="L536" s="294" t="s">
        <v>2440</v>
      </c>
      <c r="M536" s="294">
        <v>5</v>
      </c>
      <c r="N536" s="294" t="s">
        <v>2467</v>
      </c>
      <c r="O536" s="294" t="s">
        <v>4726</v>
      </c>
      <c r="P536" s="294" t="s">
        <v>2469</v>
      </c>
      <c r="Q536" s="294">
        <v>11038</v>
      </c>
      <c r="R536" s="296"/>
    </row>
    <row r="537" spans="1:18" x14ac:dyDescent="0.35">
      <c r="A537" s="294" t="s">
        <v>4727</v>
      </c>
      <c r="B537" s="294" t="s">
        <v>4728</v>
      </c>
      <c r="C537" s="294" t="s">
        <v>1835</v>
      </c>
      <c r="D537" s="294" t="s">
        <v>4729</v>
      </c>
      <c r="E537" s="294">
        <v>8</v>
      </c>
      <c r="F537" s="294" t="s">
        <v>2437</v>
      </c>
      <c r="G537" s="294" t="s">
        <v>2438</v>
      </c>
      <c r="H537" s="295">
        <v>42</v>
      </c>
      <c r="I537" s="294" t="s">
        <v>1303</v>
      </c>
      <c r="J537" s="295" t="s">
        <v>2502</v>
      </c>
      <c r="K537" s="294" t="s">
        <v>2429</v>
      </c>
      <c r="L537" s="294" t="s">
        <v>2440</v>
      </c>
      <c r="M537" s="294">
        <v>6</v>
      </c>
      <c r="N537" s="294" t="s">
        <v>2441</v>
      </c>
      <c r="O537" s="294" t="s">
        <v>4730</v>
      </c>
      <c r="P537" s="294" t="s">
        <v>2443</v>
      </c>
      <c r="Q537" s="294">
        <v>11039</v>
      </c>
      <c r="R537" s="296"/>
    </row>
    <row r="538" spans="1:18" x14ac:dyDescent="0.35">
      <c r="A538" s="294" t="s">
        <v>4731</v>
      </c>
      <c r="B538" s="294" t="s">
        <v>4732</v>
      </c>
      <c r="C538" s="294" t="s">
        <v>1836</v>
      </c>
      <c r="D538" s="294" t="s">
        <v>4733</v>
      </c>
      <c r="E538" s="294">
        <v>8</v>
      </c>
      <c r="F538" s="294" t="s">
        <v>2437</v>
      </c>
      <c r="G538" s="294" t="s">
        <v>2438</v>
      </c>
      <c r="H538" s="295">
        <v>42</v>
      </c>
      <c r="I538" s="294" t="s">
        <v>1303</v>
      </c>
      <c r="J538" s="295" t="s">
        <v>2455</v>
      </c>
      <c r="K538" s="294" t="s">
        <v>2418</v>
      </c>
      <c r="L538" s="294" t="s">
        <v>2490</v>
      </c>
      <c r="M538" s="294">
        <v>12</v>
      </c>
      <c r="N538" s="294" t="s">
        <v>2503</v>
      </c>
      <c r="O538" s="294" t="s">
        <v>4734</v>
      </c>
      <c r="P538" s="294" t="s">
        <v>2505</v>
      </c>
      <c r="Q538" s="294">
        <v>11447</v>
      </c>
      <c r="R538" s="296"/>
    </row>
    <row r="539" spans="1:18" x14ac:dyDescent="0.35">
      <c r="A539" s="294" t="s">
        <v>4735</v>
      </c>
      <c r="B539" s="294" t="s">
        <v>4736</v>
      </c>
      <c r="C539" s="294" t="s">
        <v>1837</v>
      </c>
      <c r="D539" s="294" t="s">
        <v>4737</v>
      </c>
      <c r="E539" s="294">
        <v>8</v>
      </c>
      <c r="F539" s="294" t="s">
        <v>2437</v>
      </c>
      <c r="G539" s="294" t="s">
        <v>2438</v>
      </c>
      <c r="H539" s="295">
        <v>42</v>
      </c>
      <c r="I539" s="294" t="s">
        <v>1303</v>
      </c>
      <c r="J539" s="295" t="s">
        <v>2533</v>
      </c>
      <c r="K539" s="294" t="s">
        <v>2418</v>
      </c>
      <c r="L539" s="294" t="s">
        <v>2440</v>
      </c>
      <c r="M539" s="294">
        <v>6</v>
      </c>
      <c r="N539" s="294" t="s">
        <v>2441</v>
      </c>
      <c r="O539" s="294" t="s">
        <v>4738</v>
      </c>
      <c r="P539" s="294" t="s">
        <v>2443</v>
      </c>
      <c r="Q539" s="294">
        <v>14133</v>
      </c>
      <c r="R539" s="296"/>
    </row>
    <row r="540" spans="1:18" x14ac:dyDescent="0.35">
      <c r="A540" s="294" t="s">
        <v>4739</v>
      </c>
      <c r="B540" s="294" t="s">
        <v>4740</v>
      </c>
      <c r="C540" s="294" t="s">
        <v>2251</v>
      </c>
      <c r="D540" s="294" t="s">
        <v>4741</v>
      </c>
      <c r="E540" s="294">
        <v>8</v>
      </c>
      <c r="F540" s="294" t="s">
        <v>2437</v>
      </c>
      <c r="G540" s="294" t="s">
        <v>2438</v>
      </c>
      <c r="H540" s="295">
        <v>42</v>
      </c>
      <c r="I540" s="294" t="s">
        <v>1303</v>
      </c>
      <c r="J540" s="295" t="s">
        <v>3611</v>
      </c>
      <c r="K540" s="294" t="s">
        <v>2418</v>
      </c>
      <c r="L540" s="294" t="s">
        <v>2557</v>
      </c>
      <c r="M540" s="294">
        <v>3</v>
      </c>
      <c r="N540" s="294" t="s">
        <v>2597</v>
      </c>
      <c r="O540" s="294" t="s">
        <v>4742</v>
      </c>
      <c r="P540" s="294" t="s">
        <v>3145</v>
      </c>
      <c r="Q540" s="294">
        <v>28861</v>
      </c>
      <c r="R540" s="296"/>
    </row>
    <row r="541" spans="1:18" x14ac:dyDescent="0.35">
      <c r="A541" s="294" t="s">
        <v>4743</v>
      </c>
      <c r="B541" s="294" t="s">
        <v>4744</v>
      </c>
      <c r="C541" s="294" t="s">
        <v>1856</v>
      </c>
      <c r="D541" s="294" t="s">
        <v>1305</v>
      </c>
      <c r="E541" s="294">
        <v>8</v>
      </c>
      <c r="F541" s="294" t="s">
        <v>2426</v>
      </c>
      <c r="G541" s="294" t="s">
        <v>2427</v>
      </c>
      <c r="H541" s="295">
        <v>43</v>
      </c>
      <c r="I541" s="294" t="s">
        <v>1305</v>
      </c>
      <c r="J541" s="295" t="s">
        <v>4745</v>
      </c>
      <c r="K541" s="294" t="s">
        <v>2418</v>
      </c>
      <c r="L541" s="294" t="s">
        <v>2418</v>
      </c>
      <c r="M541" s="294">
        <v>16</v>
      </c>
      <c r="N541" s="294" t="s">
        <v>2881</v>
      </c>
      <c r="O541" s="294" t="s">
        <v>4746</v>
      </c>
      <c r="P541" s="294" t="s">
        <v>2759</v>
      </c>
      <c r="Q541" s="294">
        <v>10706</v>
      </c>
      <c r="R541" s="296"/>
    </row>
    <row r="542" spans="1:18" x14ac:dyDescent="0.35">
      <c r="A542" s="294" t="s">
        <v>4747</v>
      </c>
      <c r="B542" s="294" t="s">
        <v>4748</v>
      </c>
      <c r="C542" s="294" t="s">
        <v>1857</v>
      </c>
      <c r="D542" s="294" t="s">
        <v>4749</v>
      </c>
      <c r="E542" s="294">
        <v>8</v>
      </c>
      <c r="F542" s="294" t="s">
        <v>2437</v>
      </c>
      <c r="G542" s="294" t="s">
        <v>2438</v>
      </c>
      <c r="H542" s="295">
        <v>43</v>
      </c>
      <c r="I542" s="294" t="s">
        <v>1305</v>
      </c>
      <c r="J542" s="295" t="s">
        <v>4750</v>
      </c>
      <c r="K542" s="294" t="s">
        <v>2418</v>
      </c>
      <c r="L542" s="294" t="s">
        <v>2448</v>
      </c>
      <c r="M542" s="294">
        <v>10</v>
      </c>
      <c r="N542" s="294" t="s">
        <v>2449</v>
      </c>
      <c r="O542" s="294" t="s">
        <v>4751</v>
      </c>
      <c r="P542" s="294" t="s">
        <v>2451</v>
      </c>
      <c r="Q542" s="294">
        <v>11042</v>
      </c>
      <c r="R542" s="296"/>
    </row>
    <row r="543" spans="1:18" x14ac:dyDescent="0.35">
      <c r="A543" s="294" t="s">
        <v>4752</v>
      </c>
      <c r="B543" s="294" t="s">
        <v>4753</v>
      </c>
      <c r="C543" s="294" t="s">
        <v>1858</v>
      </c>
      <c r="D543" s="294" t="s">
        <v>4754</v>
      </c>
      <c r="E543" s="294">
        <v>8</v>
      </c>
      <c r="F543" s="294" t="s">
        <v>2437</v>
      </c>
      <c r="G543" s="294" t="s">
        <v>2438</v>
      </c>
      <c r="H543" s="295">
        <v>43</v>
      </c>
      <c r="I543" s="294" t="s">
        <v>1305</v>
      </c>
      <c r="J543" s="295" t="s">
        <v>2497</v>
      </c>
      <c r="K543" s="294" t="s">
        <v>2418</v>
      </c>
      <c r="L543" s="294" t="s">
        <v>2440</v>
      </c>
      <c r="M543" s="294">
        <v>5</v>
      </c>
      <c r="N543" s="294" t="s">
        <v>2441</v>
      </c>
      <c r="O543" s="294" t="s">
        <v>4755</v>
      </c>
      <c r="P543" s="294" t="s">
        <v>2469</v>
      </c>
      <c r="Q543" s="294">
        <v>11044</v>
      </c>
      <c r="R543" s="296"/>
    </row>
    <row r="544" spans="1:18" x14ac:dyDescent="0.35">
      <c r="A544" s="294" t="s">
        <v>4756</v>
      </c>
      <c r="B544" s="294" t="s">
        <v>4757</v>
      </c>
      <c r="C544" s="294" t="s">
        <v>1859</v>
      </c>
      <c r="D544" s="294" t="s">
        <v>4758</v>
      </c>
      <c r="E544" s="294">
        <v>8</v>
      </c>
      <c r="F544" s="294" t="s">
        <v>2437</v>
      </c>
      <c r="G544" s="294" t="s">
        <v>2438</v>
      </c>
      <c r="H544" s="295">
        <v>43</v>
      </c>
      <c r="I544" s="294" t="s">
        <v>1305</v>
      </c>
      <c r="J544" s="295" t="s">
        <v>2533</v>
      </c>
      <c r="K544" s="294" t="s">
        <v>2418</v>
      </c>
      <c r="L544" s="294" t="s">
        <v>2440</v>
      </c>
      <c r="M544" s="294">
        <v>5</v>
      </c>
      <c r="N544" s="294" t="s">
        <v>2467</v>
      </c>
      <c r="O544" s="294" t="s">
        <v>4759</v>
      </c>
      <c r="P544" s="294" t="s">
        <v>2469</v>
      </c>
      <c r="Q544" s="294">
        <v>11045</v>
      </c>
      <c r="R544" s="296"/>
    </row>
    <row r="545" spans="1:18" x14ac:dyDescent="0.35">
      <c r="A545" s="294" t="s">
        <v>4760</v>
      </c>
      <c r="B545" s="294" t="s">
        <v>4761</v>
      </c>
      <c r="C545" s="294" t="s">
        <v>1860</v>
      </c>
      <c r="D545" s="294" t="s">
        <v>4762</v>
      </c>
      <c r="E545" s="294">
        <v>8</v>
      </c>
      <c r="F545" s="294" t="s">
        <v>2437</v>
      </c>
      <c r="G545" s="294" t="s">
        <v>2438</v>
      </c>
      <c r="H545" s="295">
        <v>43</v>
      </c>
      <c r="I545" s="294" t="s">
        <v>1305</v>
      </c>
      <c r="J545" s="295" t="s">
        <v>3083</v>
      </c>
      <c r="K545" s="294" t="s">
        <v>2418</v>
      </c>
      <c r="L545" s="294" t="s">
        <v>2490</v>
      </c>
      <c r="M545" s="294">
        <v>13</v>
      </c>
      <c r="N545" s="294" t="s">
        <v>2491</v>
      </c>
      <c r="O545" s="294" t="s">
        <v>4763</v>
      </c>
      <c r="P545" s="294" t="s">
        <v>2493</v>
      </c>
      <c r="Q545" s="294">
        <v>11448</v>
      </c>
      <c r="R545" s="296"/>
    </row>
    <row r="546" spans="1:18" x14ac:dyDescent="0.35">
      <c r="A546" s="294" t="s">
        <v>4764</v>
      </c>
      <c r="B546" s="294" t="s">
        <v>4765</v>
      </c>
      <c r="C546" s="294" t="s">
        <v>1861</v>
      </c>
      <c r="D546" s="294" t="s">
        <v>4766</v>
      </c>
      <c r="E546" s="294">
        <v>8</v>
      </c>
      <c r="F546" s="294" t="s">
        <v>2437</v>
      </c>
      <c r="G546" s="294" t="s">
        <v>2438</v>
      </c>
      <c r="H546" s="295">
        <v>43</v>
      </c>
      <c r="I546" s="294" t="s">
        <v>1305</v>
      </c>
      <c r="J546" s="295" t="s">
        <v>2497</v>
      </c>
      <c r="K546" s="294" t="s">
        <v>2418</v>
      </c>
      <c r="L546" s="294" t="s">
        <v>2557</v>
      </c>
      <c r="M546" s="294">
        <v>3</v>
      </c>
      <c r="N546" s="294" t="s">
        <v>2753</v>
      </c>
      <c r="O546" s="294" t="s">
        <v>4767</v>
      </c>
      <c r="P546" s="294" t="s">
        <v>3145</v>
      </c>
      <c r="Q546" s="294">
        <v>21356</v>
      </c>
      <c r="R546" s="296"/>
    </row>
    <row r="547" spans="1:18" x14ac:dyDescent="0.35">
      <c r="A547" s="294" t="s">
        <v>4768</v>
      </c>
      <c r="B547" s="294" t="s">
        <v>4769</v>
      </c>
      <c r="C547" s="294" t="s">
        <v>2253</v>
      </c>
      <c r="D547" s="294" t="s">
        <v>4770</v>
      </c>
      <c r="E547" s="294">
        <v>8</v>
      </c>
      <c r="F547" s="294" t="s">
        <v>2437</v>
      </c>
      <c r="G547" s="294" t="s">
        <v>2438</v>
      </c>
      <c r="H547" s="295">
        <v>43</v>
      </c>
      <c r="I547" s="294" t="s">
        <v>1305</v>
      </c>
      <c r="J547" s="295" t="s">
        <v>2596</v>
      </c>
      <c r="K547" s="294" t="s">
        <v>2418</v>
      </c>
      <c r="L547" s="294" t="s">
        <v>2557</v>
      </c>
      <c r="M547" s="294">
        <v>2</v>
      </c>
      <c r="N547" s="294" t="s">
        <v>2597</v>
      </c>
      <c r="O547" s="294" t="s">
        <v>4771</v>
      </c>
      <c r="P547" s="294" t="s">
        <v>2560</v>
      </c>
      <c r="Q547" s="294">
        <v>28778</v>
      </c>
      <c r="R547" s="296"/>
    </row>
    <row r="548" spans="1:18" x14ac:dyDescent="0.35">
      <c r="A548" s="294" t="s">
        <v>4772</v>
      </c>
      <c r="B548" s="294" t="s">
        <v>4773</v>
      </c>
      <c r="C548" s="294" t="s">
        <v>2254</v>
      </c>
      <c r="D548" s="294" t="s">
        <v>4774</v>
      </c>
      <c r="E548" s="294">
        <v>8</v>
      </c>
      <c r="F548" s="294" t="s">
        <v>2437</v>
      </c>
      <c r="G548" s="294" t="s">
        <v>2438</v>
      </c>
      <c r="H548" s="295">
        <v>43</v>
      </c>
      <c r="I548" s="294" t="s">
        <v>1305</v>
      </c>
      <c r="J548" s="295" t="s">
        <v>2596</v>
      </c>
      <c r="K548" s="294" t="s">
        <v>2418</v>
      </c>
      <c r="L548" s="294" t="s">
        <v>2557</v>
      </c>
      <c r="M548" s="294">
        <v>4</v>
      </c>
      <c r="N548" s="294" t="s">
        <v>2753</v>
      </c>
      <c r="O548" s="294" t="s">
        <v>4775</v>
      </c>
      <c r="P548" s="294" t="s">
        <v>2985</v>
      </c>
      <c r="Q548" s="294">
        <v>28811</v>
      </c>
      <c r="R548" s="296"/>
    </row>
    <row r="549" spans="1:18" x14ac:dyDescent="0.35">
      <c r="A549" s="294" t="s">
        <v>4776</v>
      </c>
      <c r="B549" s="294" t="s">
        <v>4777</v>
      </c>
      <c r="C549" s="294" t="s">
        <v>2255</v>
      </c>
      <c r="D549" s="294" t="s">
        <v>4778</v>
      </c>
      <c r="E549" s="294">
        <v>8</v>
      </c>
      <c r="F549" s="294" t="s">
        <v>2437</v>
      </c>
      <c r="G549" s="294" t="s">
        <v>2438</v>
      </c>
      <c r="H549" s="295">
        <v>43</v>
      </c>
      <c r="I549" s="294" t="s">
        <v>1305</v>
      </c>
      <c r="J549" s="295" t="s">
        <v>2596</v>
      </c>
      <c r="K549" s="294" t="s">
        <v>2418</v>
      </c>
      <c r="L549" s="294" t="s">
        <v>2557</v>
      </c>
      <c r="M549" s="294">
        <v>4</v>
      </c>
      <c r="N549" s="294" t="s">
        <v>2753</v>
      </c>
      <c r="O549" s="294" t="s">
        <v>4779</v>
      </c>
      <c r="P549" s="294" t="s">
        <v>2985</v>
      </c>
      <c r="Q549" s="294">
        <v>28815</v>
      </c>
      <c r="R549" s="296"/>
    </row>
    <row r="550" spans="1:18" x14ac:dyDescent="0.35">
      <c r="A550" s="294" t="s">
        <v>4780</v>
      </c>
      <c r="B550" s="294" t="s">
        <v>4781</v>
      </c>
      <c r="C550" s="294" t="s">
        <v>1838</v>
      </c>
      <c r="D550" s="294" t="s">
        <v>1304</v>
      </c>
      <c r="E550" s="294">
        <v>8</v>
      </c>
      <c r="F550" s="294" t="s">
        <v>2415</v>
      </c>
      <c r="G550" s="294" t="s">
        <v>2416</v>
      </c>
      <c r="H550" s="295">
        <v>47</v>
      </c>
      <c r="I550" s="294" t="s">
        <v>1304</v>
      </c>
      <c r="J550" s="295" t="s">
        <v>4782</v>
      </c>
      <c r="K550" s="294" t="s">
        <v>2418</v>
      </c>
      <c r="L550" s="294" t="s">
        <v>2419</v>
      </c>
      <c r="M550" s="294">
        <v>18</v>
      </c>
      <c r="N550" s="294" t="s">
        <v>2420</v>
      </c>
      <c r="O550" s="294" t="s">
        <v>4783</v>
      </c>
      <c r="P550" s="294" t="s">
        <v>2422</v>
      </c>
      <c r="Q550" s="294">
        <v>10710</v>
      </c>
      <c r="R550" s="296"/>
    </row>
    <row r="551" spans="1:18" x14ac:dyDescent="0.35">
      <c r="A551" s="294" t="s">
        <v>4784</v>
      </c>
      <c r="B551" s="294" t="s">
        <v>4785</v>
      </c>
      <c r="C551" s="294" t="s">
        <v>1839</v>
      </c>
      <c r="D551" s="294" t="s">
        <v>4786</v>
      </c>
      <c r="E551" s="294">
        <v>8</v>
      </c>
      <c r="F551" s="294" t="s">
        <v>2437</v>
      </c>
      <c r="G551" s="294" t="s">
        <v>2438</v>
      </c>
      <c r="H551" s="295">
        <v>47</v>
      </c>
      <c r="I551" s="294" t="s">
        <v>1304</v>
      </c>
      <c r="J551" s="295" t="s">
        <v>2675</v>
      </c>
      <c r="K551" s="294" t="s">
        <v>2418</v>
      </c>
      <c r="L551" s="294" t="s">
        <v>2440</v>
      </c>
      <c r="M551" s="294">
        <v>6</v>
      </c>
      <c r="N551" s="294" t="s">
        <v>2441</v>
      </c>
      <c r="O551" s="294" t="s">
        <v>4787</v>
      </c>
      <c r="P551" s="294" t="s">
        <v>2443</v>
      </c>
      <c r="Q551" s="294">
        <v>11089</v>
      </c>
      <c r="R551" s="296"/>
    </row>
    <row r="552" spans="1:18" x14ac:dyDescent="0.35">
      <c r="A552" s="294" t="s">
        <v>4788</v>
      </c>
      <c r="B552" s="294" t="s">
        <v>4789</v>
      </c>
      <c r="C552" s="294" t="s">
        <v>1840</v>
      </c>
      <c r="D552" s="294" t="s">
        <v>4790</v>
      </c>
      <c r="E552" s="294">
        <v>8</v>
      </c>
      <c r="F552" s="294" t="s">
        <v>2437</v>
      </c>
      <c r="G552" s="294" t="s">
        <v>2438</v>
      </c>
      <c r="H552" s="295">
        <v>47</v>
      </c>
      <c r="I552" s="294" t="s">
        <v>1304</v>
      </c>
      <c r="J552" s="295" t="s">
        <v>2497</v>
      </c>
      <c r="K552" s="294" t="s">
        <v>2418</v>
      </c>
      <c r="L552" s="294" t="s">
        <v>2440</v>
      </c>
      <c r="M552" s="294">
        <v>5</v>
      </c>
      <c r="N552" s="294" t="s">
        <v>2441</v>
      </c>
      <c r="O552" s="294" t="s">
        <v>4791</v>
      </c>
      <c r="P552" s="294" t="s">
        <v>2469</v>
      </c>
      <c r="Q552" s="294">
        <v>11090</v>
      </c>
      <c r="R552" s="296"/>
    </row>
    <row r="553" spans="1:18" x14ac:dyDescent="0.35">
      <c r="A553" s="294" t="s">
        <v>4792</v>
      </c>
      <c r="B553" s="294" t="s">
        <v>4793</v>
      </c>
      <c r="C553" s="294" t="s">
        <v>1841</v>
      </c>
      <c r="D553" s="294" t="s">
        <v>4794</v>
      </c>
      <c r="E553" s="294">
        <v>8</v>
      </c>
      <c r="F553" s="294" t="s">
        <v>2437</v>
      </c>
      <c r="G553" s="294" t="s">
        <v>2438</v>
      </c>
      <c r="H553" s="295">
        <v>47</v>
      </c>
      <c r="I553" s="294" t="s">
        <v>1304</v>
      </c>
      <c r="J553" s="295" t="s">
        <v>2489</v>
      </c>
      <c r="K553" s="294" t="s">
        <v>2418</v>
      </c>
      <c r="L553" s="294" t="s">
        <v>2440</v>
      </c>
      <c r="M553" s="294">
        <v>6</v>
      </c>
      <c r="N553" s="294" t="s">
        <v>2456</v>
      </c>
      <c r="O553" s="294" t="s">
        <v>4795</v>
      </c>
      <c r="P553" s="294" t="s">
        <v>2443</v>
      </c>
      <c r="Q553" s="294">
        <v>11091</v>
      </c>
      <c r="R553" s="296"/>
    </row>
    <row r="554" spans="1:18" x14ac:dyDescent="0.35">
      <c r="A554" s="294" t="s">
        <v>4796</v>
      </c>
      <c r="B554" s="294" t="s">
        <v>4797</v>
      </c>
      <c r="C554" s="294" t="s">
        <v>1842</v>
      </c>
      <c r="D554" s="294" t="s">
        <v>4798</v>
      </c>
      <c r="E554" s="294">
        <v>8</v>
      </c>
      <c r="F554" s="294" t="s">
        <v>2437</v>
      </c>
      <c r="G554" s="294" t="s">
        <v>2438</v>
      </c>
      <c r="H554" s="295">
        <v>47</v>
      </c>
      <c r="I554" s="294" t="s">
        <v>1304</v>
      </c>
      <c r="J554" s="295" t="s">
        <v>4799</v>
      </c>
      <c r="K554" s="294" t="s">
        <v>2418</v>
      </c>
      <c r="L554" s="294" t="s">
        <v>2448</v>
      </c>
      <c r="M554" s="294">
        <v>9</v>
      </c>
      <c r="N554" s="294" t="s">
        <v>2449</v>
      </c>
      <c r="O554" s="294" t="s">
        <v>4800</v>
      </c>
      <c r="P554" s="294" t="s">
        <v>2511</v>
      </c>
      <c r="Q554" s="294">
        <v>11092</v>
      </c>
      <c r="R554" s="296"/>
    </row>
    <row r="555" spans="1:18" x14ac:dyDescent="0.35">
      <c r="A555" s="294" t="s">
        <v>4801</v>
      </c>
      <c r="B555" s="294" t="s">
        <v>4802</v>
      </c>
      <c r="C555" s="294" t="s">
        <v>1843</v>
      </c>
      <c r="D555" s="294" t="s">
        <v>4803</v>
      </c>
      <c r="E555" s="294">
        <v>8</v>
      </c>
      <c r="F555" s="294" t="s">
        <v>2437</v>
      </c>
      <c r="G555" s="294" t="s">
        <v>2438</v>
      </c>
      <c r="H555" s="295">
        <v>47</v>
      </c>
      <c r="I555" s="294" t="s">
        <v>1304</v>
      </c>
      <c r="J555" s="295" t="s">
        <v>2533</v>
      </c>
      <c r="K555" s="294" t="s">
        <v>2418</v>
      </c>
      <c r="L555" s="294" t="s">
        <v>2440</v>
      </c>
      <c r="M555" s="294">
        <v>6</v>
      </c>
      <c r="N555" s="294" t="s">
        <v>2441</v>
      </c>
      <c r="O555" s="294" t="s">
        <v>4804</v>
      </c>
      <c r="P555" s="294" t="s">
        <v>2443</v>
      </c>
      <c r="Q555" s="294">
        <v>11093</v>
      </c>
      <c r="R555" s="296"/>
    </row>
    <row r="556" spans="1:18" x14ac:dyDescent="0.35">
      <c r="A556" s="294" t="s">
        <v>4805</v>
      </c>
      <c r="B556" s="294" t="s">
        <v>4806</v>
      </c>
      <c r="C556" s="294" t="s">
        <v>1844</v>
      </c>
      <c r="D556" s="294" t="s">
        <v>4807</v>
      </c>
      <c r="E556" s="294">
        <v>8</v>
      </c>
      <c r="F556" s="294" t="s">
        <v>2437</v>
      </c>
      <c r="G556" s="294" t="s">
        <v>2438</v>
      </c>
      <c r="H556" s="295">
        <v>47</v>
      </c>
      <c r="I556" s="294" t="s">
        <v>1304</v>
      </c>
      <c r="J556" s="295" t="s">
        <v>4808</v>
      </c>
      <c r="K556" s="294" t="s">
        <v>2418</v>
      </c>
      <c r="L556" s="294" t="s">
        <v>2557</v>
      </c>
      <c r="M556" s="294">
        <v>2</v>
      </c>
      <c r="N556" s="294" t="s">
        <v>2558</v>
      </c>
      <c r="O556" s="294" t="s">
        <v>4809</v>
      </c>
      <c r="P556" s="294" t="s">
        <v>2560</v>
      </c>
      <c r="Q556" s="294">
        <v>11094</v>
      </c>
      <c r="R556" s="296"/>
    </row>
    <row r="557" spans="1:18" x14ac:dyDescent="0.35">
      <c r="A557" s="294" t="s">
        <v>4810</v>
      </c>
      <c r="B557" s="294" t="s">
        <v>4811</v>
      </c>
      <c r="C557" s="294" t="s">
        <v>1845</v>
      </c>
      <c r="D557" s="294" t="s">
        <v>4812</v>
      </c>
      <c r="E557" s="294">
        <v>8</v>
      </c>
      <c r="F557" s="294" t="s">
        <v>2437</v>
      </c>
      <c r="G557" s="294" t="s">
        <v>2438</v>
      </c>
      <c r="H557" s="295">
        <v>47</v>
      </c>
      <c r="I557" s="294" t="s">
        <v>1304</v>
      </c>
      <c r="J557" s="295" t="s">
        <v>3065</v>
      </c>
      <c r="K557" s="294" t="s">
        <v>2418</v>
      </c>
      <c r="L557" s="294" t="s">
        <v>2490</v>
      </c>
      <c r="M557" s="294">
        <v>12</v>
      </c>
      <c r="N557" s="294" t="s">
        <v>2503</v>
      </c>
      <c r="O557" s="294" t="s">
        <v>4813</v>
      </c>
      <c r="P557" s="294" t="s">
        <v>2505</v>
      </c>
      <c r="Q557" s="294">
        <v>11095</v>
      </c>
      <c r="R557" s="296"/>
    </row>
    <row r="558" spans="1:18" x14ac:dyDescent="0.35">
      <c r="A558" s="294" t="s">
        <v>4814</v>
      </c>
      <c r="B558" s="294" t="s">
        <v>4815</v>
      </c>
      <c r="C558" s="294" t="s">
        <v>1846</v>
      </c>
      <c r="D558" s="294" t="s">
        <v>4816</v>
      </c>
      <c r="E558" s="294">
        <v>8</v>
      </c>
      <c r="F558" s="294" t="s">
        <v>2437</v>
      </c>
      <c r="G558" s="294" t="s">
        <v>2438</v>
      </c>
      <c r="H558" s="295">
        <v>47</v>
      </c>
      <c r="I558" s="294" t="s">
        <v>1304</v>
      </c>
      <c r="J558" s="295" t="s">
        <v>2533</v>
      </c>
      <c r="K558" s="294" t="s">
        <v>2418</v>
      </c>
      <c r="L558" s="294" t="s">
        <v>2440</v>
      </c>
      <c r="M558" s="294">
        <v>6</v>
      </c>
      <c r="N558" s="294" t="s">
        <v>2441</v>
      </c>
      <c r="O558" s="294" t="s">
        <v>4817</v>
      </c>
      <c r="P558" s="294" t="s">
        <v>2443</v>
      </c>
      <c r="Q558" s="294">
        <v>11096</v>
      </c>
      <c r="R558" s="296"/>
    </row>
    <row r="559" spans="1:18" x14ac:dyDescent="0.35">
      <c r="A559" s="294" t="s">
        <v>4818</v>
      </c>
      <c r="B559" s="294" t="s">
        <v>4819</v>
      </c>
      <c r="C559" s="294" t="s">
        <v>1847</v>
      </c>
      <c r="D559" s="294" t="s">
        <v>4820</v>
      </c>
      <c r="E559" s="294">
        <v>8</v>
      </c>
      <c r="F559" s="294" t="s">
        <v>2437</v>
      </c>
      <c r="G559" s="294" t="s">
        <v>2438</v>
      </c>
      <c r="H559" s="295">
        <v>47</v>
      </c>
      <c r="I559" s="294" t="s">
        <v>1304</v>
      </c>
      <c r="J559" s="295" t="s">
        <v>3803</v>
      </c>
      <c r="K559" s="294" t="s">
        <v>2418</v>
      </c>
      <c r="L559" s="294" t="s">
        <v>2440</v>
      </c>
      <c r="M559" s="294">
        <v>6</v>
      </c>
      <c r="N559" s="294" t="s">
        <v>2456</v>
      </c>
      <c r="O559" s="294" t="s">
        <v>4821</v>
      </c>
      <c r="P559" s="294" t="s">
        <v>2443</v>
      </c>
      <c r="Q559" s="294">
        <v>11097</v>
      </c>
      <c r="R559" s="296"/>
    </row>
    <row r="560" spans="1:18" x14ac:dyDescent="0.35">
      <c r="A560" s="294" t="s">
        <v>4822</v>
      </c>
      <c r="B560" s="294" t="s">
        <v>4823</v>
      </c>
      <c r="C560" s="294" t="s">
        <v>1848</v>
      </c>
      <c r="D560" s="294" t="s">
        <v>4824</v>
      </c>
      <c r="E560" s="294">
        <v>8</v>
      </c>
      <c r="F560" s="294" t="s">
        <v>2437</v>
      </c>
      <c r="G560" s="294" t="s">
        <v>2438</v>
      </c>
      <c r="H560" s="295">
        <v>47</v>
      </c>
      <c r="I560" s="294" t="s">
        <v>1304</v>
      </c>
      <c r="J560" s="295" t="s">
        <v>3065</v>
      </c>
      <c r="K560" s="294" t="s">
        <v>2418</v>
      </c>
      <c r="L560" s="294" t="s">
        <v>2440</v>
      </c>
      <c r="M560" s="294">
        <v>6</v>
      </c>
      <c r="N560" s="294" t="s">
        <v>2456</v>
      </c>
      <c r="O560" s="294" t="s">
        <v>4825</v>
      </c>
      <c r="P560" s="294" t="s">
        <v>2443</v>
      </c>
      <c r="Q560" s="294">
        <v>11098</v>
      </c>
      <c r="R560" s="296"/>
    </row>
    <row r="561" spans="1:18" x14ac:dyDescent="0.35">
      <c r="A561" s="294" t="s">
        <v>4826</v>
      </c>
      <c r="B561" s="294" t="s">
        <v>4827</v>
      </c>
      <c r="C561" s="294" t="s">
        <v>1849</v>
      </c>
      <c r="D561" s="294" t="s">
        <v>4828</v>
      </c>
      <c r="E561" s="294">
        <v>8</v>
      </c>
      <c r="F561" s="294" t="s">
        <v>2437</v>
      </c>
      <c r="G561" s="294" t="s">
        <v>2438</v>
      </c>
      <c r="H561" s="295">
        <v>47</v>
      </c>
      <c r="I561" s="294" t="s">
        <v>1304</v>
      </c>
      <c r="J561" s="295" t="s">
        <v>3136</v>
      </c>
      <c r="K561" s="294" t="s">
        <v>2429</v>
      </c>
      <c r="L561" s="294" t="s">
        <v>2440</v>
      </c>
      <c r="M561" s="294">
        <v>5</v>
      </c>
      <c r="N561" s="294" t="s">
        <v>2441</v>
      </c>
      <c r="O561" s="294" t="s">
        <v>4829</v>
      </c>
      <c r="P561" s="294" t="s">
        <v>2469</v>
      </c>
      <c r="Q561" s="294">
        <v>11099</v>
      </c>
      <c r="R561" s="296"/>
    </row>
    <row r="562" spans="1:18" x14ac:dyDescent="0.35">
      <c r="A562" s="294" t="s">
        <v>4830</v>
      </c>
      <c r="B562" s="294" t="s">
        <v>4831</v>
      </c>
      <c r="C562" s="294" t="s">
        <v>1850</v>
      </c>
      <c r="D562" s="294" t="s">
        <v>4832</v>
      </c>
      <c r="E562" s="294">
        <v>8</v>
      </c>
      <c r="F562" s="294" t="s">
        <v>2437</v>
      </c>
      <c r="G562" s="294" t="s">
        <v>2438</v>
      </c>
      <c r="H562" s="295">
        <v>47</v>
      </c>
      <c r="I562" s="294" t="s">
        <v>1304</v>
      </c>
      <c r="J562" s="295" t="s">
        <v>2497</v>
      </c>
      <c r="K562" s="294" t="s">
        <v>2418</v>
      </c>
      <c r="L562" s="294" t="s">
        <v>2440</v>
      </c>
      <c r="M562" s="294">
        <v>5</v>
      </c>
      <c r="N562" s="294" t="s">
        <v>2467</v>
      </c>
      <c r="O562" s="294" t="s">
        <v>4833</v>
      </c>
      <c r="P562" s="294" t="s">
        <v>2469</v>
      </c>
      <c r="Q562" s="294">
        <v>11100</v>
      </c>
      <c r="R562" s="296"/>
    </row>
    <row r="563" spans="1:18" x14ac:dyDescent="0.35">
      <c r="A563" s="294" t="s">
        <v>4834</v>
      </c>
      <c r="B563" s="294" t="s">
        <v>4835</v>
      </c>
      <c r="C563" s="294" t="s">
        <v>1851</v>
      </c>
      <c r="D563" s="294" t="s">
        <v>4836</v>
      </c>
      <c r="E563" s="294">
        <v>8</v>
      </c>
      <c r="F563" s="294" t="s">
        <v>2437</v>
      </c>
      <c r="G563" s="294" t="s">
        <v>2438</v>
      </c>
      <c r="H563" s="295">
        <v>47</v>
      </c>
      <c r="I563" s="294" t="s">
        <v>1304</v>
      </c>
      <c r="J563" s="295" t="s">
        <v>3938</v>
      </c>
      <c r="K563" s="294" t="s">
        <v>2429</v>
      </c>
      <c r="L563" s="294" t="s">
        <v>2440</v>
      </c>
      <c r="M563" s="294">
        <v>5</v>
      </c>
      <c r="N563" s="294" t="s">
        <v>2441</v>
      </c>
      <c r="O563" s="294" t="s">
        <v>4837</v>
      </c>
      <c r="P563" s="294" t="s">
        <v>2469</v>
      </c>
      <c r="Q563" s="294">
        <v>11101</v>
      </c>
      <c r="R563" s="296"/>
    </row>
    <row r="564" spans="1:18" x14ac:dyDescent="0.35">
      <c r="A564" s="294" t="s">
        <v>4838</v>
      </c>
      <c r="B564" s="294" t="s">
        <v>4839</v>
      </c>
      <c r="C564" s="294" t="s">
        <v>1852</v>
      </c>
      <c r="D564" s="294" t="s">
        <v>4840</v>
      </c>
      <c r="E564" s="294">
        <v>8</v>
      </c>
      <c r="F564" s="294" t="s">
        <v>2437</v>
      </c>
      <c r="G564" s="294" t="s">
        <v>2438</v>
      </c>
      <c r="H564" s="295">
        <v>47</v>
      </c>
      <c r="I564" s="294" t="s">
        <v>1304</v>
      </c>
      <c r="J564" s="295" t="s">
        <v>3002</v>
      </c>
      <c r="K564" s="294" t="s">
        <v>2418</v>
      </c>
      <c r="L564" s="294" t="s">
        <v>2440</v>
      </c>
      <c r="M564" s="294">
        <v>6</v>
      </c>
      <c r="N564" s="294" t="s">
        <v>2441</v>
      </c>
      <c r="O564" s="294" t="s">
        <v>4841</v>
      </c>
      <c r="P564" s="294" t="s">
        <v>2443</v>
      </c>
      <c r="Q564" s="294">
        <v>11102</v>
      </c>
      <c r="R564" s="296"/>
    </row>
    <row r="565" spans="1:18" x14ac:dyDescent="0.35">
      <c r="A565" s="294" t="s">
        <v>4842</v>
      </c>
      <c r="B565" s="294" t="s">
        <v>4843</v>
      </c>
      <c r="C565" s="294" t="s">
        <v>1853</v>
      </c>
      <c r="D565" s="294" t="s">
        <v>4844</v>
      </c>
      <c r="E565" s="294">
        <v>8</v>
      </c>
      <c r="F565" s="294" t="s">
        <v>2437</v>
      </c>
      <c r="G565" s="294" t="s">
        <v>2438</v>
      </c>
      <c r="H565" s="295">
        <v>47</v>
      </c>
      <c r="I565" s="294" t="s">
        <v>1304</v>
      </c>
      <c r="J565" s="295" t="s">
        <v>3002</v>
      </c>
      <c r="K565" s="294" t="s">
        <v>2418</v>
      </c>
      <c r="L565" s="294" t="s">
        <v>2440</v>
      </c>
      <c r="M565" s="294">
        <v>5</v>
      </c>
      <c r="N565" s="294" t="s">
        <v>2441</v>
      </c>
      <c r="O565" s="294" t="s">
        <v>4845</v>
      </c>
      <c r="P565" s="294" t="s">
        <v>2469</v>
      </c>
      <c r="Q565" s="294">
        <v>11103</v>
      </c>
      <c r="R565" s="296"/>
    </row>
    <row r="566" spans="1:18" x14ac:dyDescent="0.35">
      <c r="A566" s="294" t="s">
        <v>4846</v>
      </c>
      <c r="B566" s="294" t="s">
        <v>4847</v>
      </c>
      <c r="C566" s="294" t="s">
        <v>2252</v>
      </c>
      <c r="D566" s="294" t="s">
        <v>4848</v>
      </c>
      <c r="E566" s="294">
        <v>8</v>
      </c>
      <c r="F566" s="294" t="s">
        <v>2426</v>
      </c>
      <c r="G566" s="294" t="s">
        <v>2427</v>
      </c>
      <c r="H566" s="295">
        <v>47</v>
      </c>
      <c r="I566" s="294" t="s">
        <v>1304</v>
      </c>
      <c r="J566" s="295" t="s">
        <v>4849</v>
      </c>
      <c r="K566" s="294" t="s">
        <v>2418</v>
      </c>
      <c r="L566" s="294" t="s">
        <v>2430</v>
      </c>
      <c r="M566" s="294">
        <v>15</v>
      </c>
      <c r="N566" s="294" t="s">
        <v>2474</v>
      </c>
      <c r="O566" s="294" t="s">
        <v>4850</v>
      </c>
      <c r="P566" s="294" t="s">
        <v>2433</v>
      </c>
      <c r="Q566" s="294">
        <v>11450</v>
      </c>
      <c r="R566" s="296"/>
    </row>
    <row r="567" spans="1:18" x14ac:dyDescent="0.35">
      <c r="A567" s="294" t="s">
        <v>4851</v>
      </c>
      <c r="B567" s="294" t="s">
        <v>4852</v>
      </c>
      <c r="C567" s="294" t="s">
        <v>1855</v>
      </c>
      <c r="D567" s="294" t="s">
        <v>4853</v>
      </c>
      <c r="E567" s="294">
        <v>8</v>
      </c>
      <c r="F567" s="294" t="s">
        <v>2437</v>
      </c>
      <c r="G567" s="294" t="s">
        <v>2438</v>
      </c>
      <c r="H567" s="295">
        <v>47</v>
      </c>
      <c r="I567" s="294" t="s">
        <v>1304</v>
      </c>
      <c r="J567" s="295" t="s">
        <v>3440</v>
      </c>
      <c r="K567" s="294" t="s">
        <v>2418</v>
      </c>
      <c r="L567" s="294" t="s">
        <v>2440</v>
      </c>
      <c r="M567" s="294">
        <v>5</v>
      </c>
      <c r="N567" s="294" t="s">
        <v>2441</v>
      </c>
      <c r="O567" s="294" t="s">
        <v>4854</v>
      </c>
      <c r="P567" s="294" t="s">
        <v>2469</v>
      </c>
      <c r="Q567" s="294">
        <v>21323</v>
      </c>
      <c r="R567" s="296"/>
    </row>
    <row r="568" spans="1:18" x14ac:dyDescent="0.35">
      <c r="A568" s="294" t="s">
        <v>4855</v>
      </c>
      <c r="B568" s="294" t="s">
        <v>4856</v>
      </c>
      <c r="C568" s="294" t="s">
        <v>1806</v>
      </c>
      <c r="D568" s="294" t="s">
        <v>1301</v>
      </c>
      <c r="E568" s="294">
        <v>8</v>
      </c>
      <c r="F568" s="294" t="s">
        <v>2426</v>
      </c>
      <c r="G568" s="294" t="s">
        <v>2427</v>
      </c>
      <c r="H568" s="295">
        <v>48</v>
      </c>
      <c r="I568" s="294" t="s">
        <v>1301</v>
      </c>
      <c r="J568" s="295" t="s">
        <v>4857</v>
      </c>
      <c r="K568" s="294" t="s">
        <v>2429</v>
      </c>
      <c r="L568" s="294" t="s">
        <v>2418</v>
      </c>
      <c r="M568" s="294">
        <v>16</v>
      </c>
      <c r="N568" s="294" t="s">
        <v>2881</v>
      </c>
      <c r="O568" s="294" t="s">
        <v>4858</v>
      </c>
      <c r="P568" s="294" t="s">
        <v>2759</v>
      </c>
      <c r="Q568" s="294">
        <v>10711</v>
      </c>
      <c r="R568" s="296"/>
    </row>
    <row r="569" spans="1:18" x14ac:dyDescent="0.35">
      <c r="A569" s="294" t="s">
        <v>4859</v>
      </c>
      <c r="B569" s="294" t="s">
        <v>4860</v>
      </c>
      <c r="C569" s="294" t="s">
        <v>1807</v>
      </c>
      <c r="D569" s="294" t="s">
        <v>4861</v>
      </c>
      <c r="E569" s="294">
        <v>8</v>
      </c>
      <c r="F569" s="294" t="s">
        <v>2437</v>
      </c>
      <c r="G569" s="294" t="s">
        <v>2438</v>
      </c>
      <c r="H569" s="295">
        <v>48</v>
      </c>
      <c r="I569" s="294" t="s">
        <v>1301</v>
      </c>
      <c r="J569" s="295" t="s">
        <v>2975</v>
      </c>
      <c r="K569" s="294" t="s">
        <v>2429</v>
      </c>
      <c r="L569" s="294" t="s">
        <v>2440</v>
      </c>
      <c r="M569" s="294">
        <v>6</v>
      </c>
      <c r="N569" s="294" t="s">
        <v>2441</v>
      </c>
      <c r="O569" s="294" t="s">
        <v>4862</v>
      </c>
      <c r="P569" s="294" t="s">
        <v>2443</v>
      </c>
      <c r="Q569" s="294">
        <v>11104</v>
      </c>
      <c r="R569" s="296"/>
    </row>
    <row r="570" spans="1:18" x14ac:dyDescent="0.35">
      <c r="A570" s="294" t="s">
        <v>4863</v>
      </c>
      <c r="B570" s="294" t="s">
        <v>4864</v>
      </c>
      <c r="C570" s="294" t="s">
        <v>1808</v>
      </c>
      <c r="D570" s="294" t="s">
        <v>4865</v>
      </c>
      <c r="E570" s="294">
        <v>8</v>
      </c>
      <c r="F570" s="294" t="s">
        <v>2437</v>
      </c>
      <c r="G570" s="294" t="s">
        <v>2438</v>
      </c>
      <c r="H570" s="295">
        <v>48</v>
      </c>
      <c r="I570" s="294" t="s">
        <v>1301</v>
      </c>
      <c r="J570" s="295" t="s">
        <v>3002</v>
      </c>
      <c r="K570" s="294" t="s">
        <v>2429</v>
      </c>
      <c r="L570" s="294" t="s">
        <v>2440</v>
      </c>
      <c r="M570" s="294">
        <v>6</v>
      </c>
      <c r="N570" s="294" t="s">
        <v>2441</v>
      </c>
      <c r="O570" s="294" t="s">
        <v>4866</v>
      </c>
      <c r="P570" s="294" t="s">
        <v>2443</v>
      </c>
      <c r="Q570" s="294">
        <v>11105</v>
      </c>
      <c r="R570" s="296"/>
    </row>
    <row r="571" spans="1:18" x14ac:dyDescent="0.35">
      <c r="A571" s="294" t="s">
        <v>4867</v>
      </c>
      <c r="B571" s="294" t="s">
        <v>4868</v>
      </c>
      <c r="C571" s="294" t="s">
        <v>1809</v>
      </c>
      <c r="D571" s="294" t="s">
        <v>4869</v>
      </c>
      <c r="E571" s="294">
        <v>8</v>
      </c>
      <c r="F571" s="294" t="s">
        <v>2437</v>
      </c>
      <c r="G571" s="294" t="s">
        <v>2438</v>
      </c>
      <c r="H571" s="295">
        <v>48</v>
      </c>
      <c r="I571" s="294" t="s">
        <v>1301</v>
      </c>
      <c r="J571" s="295" t="s">
        <v>2670</v>
      </c>
      <c r="K571" s="294" t="s">
        <v>2429</v>
      </c>
      <c r="L571" s="294" t="s">
        <v>2440</v>
      </c>
      <c r="M571" s="294">
        <v>5</v>
      </c>
      <c r="N571" s="294" t="s">
        <v>2441</v>
      </c>
      <c r="O571" s="294" t="s">
        <v>4870</v>
      </c>
      <c r="P571" s="294" t="s">
        <v>2469</v>
      </c>
      <c r="Q571" s="294">
        <v>11106</v>
      </c>
      <c r="R571" s="296"/>
    </row>
    <row r="572" spans="1:18" x14ac:dyDescent="0.35">
      <c r="A572" s="294" t="s">
        <v>4871</v>
      </c>
      <c r="B572" s="294" t="s">
        <v>4872</v>
      </c>
      <c r="C572" s="294" t="s">
        <v>1810</v>
      </c>
      <c r="D572" s="294" t="s">
        <v>4873</v>
      </c>
      <c r="E572" s="294">
        <v>8</v>
      </c>
      <c r="F572" s="294" t="s">
        <v>2437</v>
      </c>
      <c r="G572" s="294" t="s">
        <v>2438</v>
      </c>
      <c r="H572" s="295">
        <v>48</v>
      </c>
      <c r="I572" s="294" t="s">
        <v>1301</v>
      </c>
      <c r="J572" s="295" t="s">
        <v>2723</v>
      </c>
      <c r="K572" s="294" t="s">
        <v>2429</v>
      </c>
      <c r="L572" s="294" t="s">
        <v>2440</v>
      </c>
      <c r="M572" s="294">
        <v>5</v>
      </c>
      <c r="N572" s="294" t="s">
        <v>2467</v>
      </c>
      <c r="O572" s="294" t="s">
        <v>4874</v>
      </c>
      <c r="P572" s="294" t="s">
        <v>2469</v>
      </c>
      <c r="Q572" s="294">
        <v>11107</v>
      </c>
      <c r="R572" s="296"/>
    </row>
    <row r="573" spans="1:18" x14ac:dyDescent="0.35">
      <c r="A573" s="294" t="s">
        <v>4875</v>
      </c>
      <c r="B573" s="294" t="s">
        <v>4876</v>
      </c>
      <c r="C573" s="294" t="s">
        <v>1811</v>
      </c>
      <c r="D573" s="294" t="s">
        <v>4877</v>
      </c>
      <c r="E573" s="294">
        <v>8</v>
      </c>
      <c r="F573" s="294" t="s">
        <v>2437</v>
      </c>
      <c r="G573" s="294" t="s">
        <v>2438</v>
      </c>
      <c r="H573" s="295">
        <v>48</v>
      </c>
      <c r="I573" s="294" t="s">
        <v>1301</v>
      </c>
      <c r="J573" s="295" t="s">
        <v>3440</v>
      </c>
      <c r="K573" s="294" t="s">
        <v>2429</v>
      </c>
      <c r="L573" s="294" t="s">
        <v>2440</v>
      </c>
      <c r="M573" s="294">
        <v>6</v>
      </c>
      <c r="N573" s="294" t="s">
        <v>2441</v>
      </c>
      <c r="O573" s="294" t="s">
        <v>4878</v>
      </c>
      <c r="P573" s="294" t="s">
        <v>2443</v>
      </c>
      <c r="Q573" s="294">
        <v>11108</v>
      </c>
      <c r="R573" s="296"/>
    </row>
    <row r="574" spans="1:18" x14ac:dyDescent="0.35">
      <c r="A574" s="294" t="s">
        <v>4879</v>
      </c>
      <c r="B574" s="294" t="s">
        <v>4880</v>
      </c>
      <c r="C574" s="294" t="s">
        <v>1812</v>
      </c>
      <c r="D574" s="294" t="s">
        <v>4881</v>
      </c>
      <c r="E574" s="294">
        <v>8</v>
      </c>
      <c r="F574" s="294" t="s">
        <v>2437</v>
      </c>
      <c r="G574" s="294" t="s">
        <v>2438</v>
      </c>
      <c r="H574" s="295">
        <v>48</v>
      </c>
      <c r="I574" s="294" t="s">
        <v>1301</v>
      </c>
      <c r="J574" s="295" t="s">
        <v>3785</v>
      </c>
      <c r="K574" s="294" t="s">
        <v>2429</v>
      </c>
      <c r="L574" s="294" t="s">
        <v>2440</v>
      </c>
      <c r="M574" s="294">
        <v>7</v>
      </c>
      <c r="N574" s="294" t="s">
        <v>2456</v>
      </c>
      <c r="O574" s="294" t="s">
        <v>4882</v>
      </c>
      <c r="P574" s="294" t="s">
        <v>2833</v>
      </c>
      <c r="Q574" s="294">
        <v>11109</v>
      </c>
      <c r="R574" s="296"/>
    </row>
    <row r="575" spans="1:18" x14ac:dyDescent="0.35">
      <c r="A575" s="294" t="s">
        <v>4883</v>
      </c>
      <c r="B575" s="294" t="s">
        <v>4884</v>
      </c>
      <c r="C575" s="294" t="s">
        <v>1813</v>
      </c>
      <c r="D575" s="294" t="s">
        <v>4885</v>
      </c>
      <c r="E575" s="294">
        <v>8</v>
      </c>
      <c r="F575" s="294" t="s">
        <v>2437</v>
      </c>
      <c r="G575" s="294" t="s">
        <v>2438</v>
      </c>
      <c r="H575" s="295">
        <v>48</v>
      </c>
      <c r="I575" s="294" t="s">
        <v>1301</v>
      </c>
      <c r="J575" s="295" t="s">
        <v>2776</v>
      </c>
      <c r="K575" s="294" t="s">
        <v>2429</v>
      </c>
      <c r="L575" s="294" t="s">
        <v>2448</v>
      </c>
      <c r="M575" s="294">
        <v>10</v>
      </c>
      <c r="N575" s="294" t="s">
        <v>2449</v>
      </c>
      <c r="O575" s="294" t="s">
        <v>4886</v>
      </c>
      <c r="P575" s="294" t="s">
        <v>2451</v>
      </c>
      <c r="Q575" s="294">
        <v>11110</v>
      </c>
      <c r="R575" s="296"/>
    </row>
    <row r="576" spans="1:18" x14ac:dyDescent="0.35">
      <c r="A576" s="294" t="s">
        <v>4887</v>
      </c>
      <c r="B576" s="294" t="s">
        <v>4888</v>
      </c>
      <c r="C576" s="294" t="s">
        <v>1814</v>
      </c>
      <c r="D576" s="294" t="s">
        <v>4889</v>
      </c>
      <c r="E576" s="294">
        <v>8</v>
      </c>
      <c r="F576" s="294" t="s">
        <v>2437</v>
      </c>
      <c r="G576" s="294" t="s">
        <v>2438</v>
      </c>
      <c r="H576" s="295">
        <v>48</v>
      </c>
      <c r="I576" s="294" t="s">
        <v>1301</v>
      </c>
      <c r="J576" s="295" t="s">
        <v>3127</v>
      </c>
      <c r="K576" s="294" t="s">
        <v>2429</v>
      </c>
      <c r="L576" s="294" t="s">
        <v>2440</v>
      </c>
      <c r="M576" s="294">
        <v>6</v>
      </c>
      <c r="N576" s="294" t="s">
        <v>2441</v>
      </c>
      <c r="O576" s="294" t="s">
        <v>4890</v>
      </c>
      <c r="P576" s="294" t="s">
        <v>2443</v>
      </c>
      <c r="Q576" s="294">
        <v>11111</v>
      </c>
      <c r="R576" s="296"/>
    </row>
    <row r="577" spans="1:18" x14ac:dyDescent="0.35">
      <c r="A577" s="294" t="s">
        <v>4891</v>
      </c>
      <c r="B577" s="294" t="s">
        <v>4892</v>
      </c>
      <c r="C577" s="294" t="s">
        <v>1815</v>
      </c>
      <c r="D577" s="294" t="s">
        <v>4893</v>
      </c>
      <c r="E577" s="294">
        <v>8</v>
      </c>
      <c r="F577" s="294" t="s">
        <v>2437</v>
      </c>
      <c r="G577" s="294" t="s">
        <v>2438</v>
      </c>
      <c r="H577" s="295">
        <v>48</v>
      </c>
      <c r="I577" s="294" t="s">
        <v>1301</v>
      </c>
      <c r="J577" s="295" t="s">
        <v>3002</v>
      </c>
      <c r="K577" s="294" t="s">
        <v>2429</v>
      </c>
      <c r="L577" s="294" t="s">
        <v>2440</v>
      </c>
      <c r="M577" s="294">
        <v>6</v>
      </c>
      <c r="N577" s="294" t="s">
        <v>2441</v>
      </c>
      <c r="O577" s="294" t="s">
        <v>4894</v>
      </c>
      <c r="P577" s="294" t="s">
        <v>2443</v>
      </c>
      <c r="Q577" s="294">
        <v>11112</v>
      </c>
      <c r="R577" s="296"/>
    </row>
    <row r="578" spans="1:18" x14ac:dyDescent="0.35">
      <c r="A578" s="294" t="s">
        <v>4895</v>
      </c>
      <c r="B578" s="294" t="s">
        <v>4896</v>
      </c>
      <c r="C578" s="294" t="s">
        <v>1816</v>
      </c>
      <c r="D578" s="294" t="s">
        <v>4897</v>
      </c>
      <c r="E578" s="294">
        <v>8</v>
      </c>
      <c r="F578" s="294" t="s">
        <v>2437</v>
      </c>
      <c r="G578" s="294" t="s">
        <v>2438</v>
      </c>
      <c r="H578" s="295">
        <v>48</v>
      </c>
      <c r="I578" s="294" t="s">
        <v>1301</v>
      </c>
      <c r="J578" s="295" t="s">
        <v>4898</v>
      </c>
      <c r="K578" s="294" t="s">
        <v>2429</v>
      </c>
      <c r="L578" s="294" t="s">
        <v>2490</v>
      </c>
      <c r="M578" s="294">
        <v>13</v>
      </c>
      <c r="N578" s="294" t="s">
        <v>2491</v>
      </c>
      <c r="O578" s="294" t="s">
        <v>4899</v>
      </c>
      <c r="P578" s="294" t="s">
        <v>2493</v>
      </c>
      <c r="Q578" s="294">
        <v>11451</v>
      </c>
      <c r="R578" s="296"/>
    </row>
    <row r="579" spans="1:18" x14ac:dyDescent="0.35">
      <c r="A579" s="294" t="s">
        <v>4900</v>
      </c>
      <c r="B579" s="294" t="s">
        <v>4901</v>
      </c>
      <c r="C579" s="294" t="s">
        <v>2250</v>
      </c>
      <c r="D579" s="294" t="s">
        <v>4902</v>
      </c>
      <c r="E579" s="294">
        <v>8</v>
      </c>
      <c r="F579" s="294" t="s">
        <v>2437</v>
      </c>
      <c r="G579" s="294" t="s">
        <v>2438</v>
      </c>
      <c r="H579" s="295">
        <v>48</v>
      </c>
      <c r="I579" s="294" t="s">
        <v>1301</v>
      </c>
      <c r="J579" s="295" t="s">
        <v>2556</v>
      </c>
      <c r="K579" s="294" t="s">
        <v>2418</v>
      </c>
      <c r="L579" s="294" t="s">
        <v>2557</v>
      </c>
      <c r="M579" s="294">
        <v>2</v>
      </c>
      <c r="N579" s="294" t="s">
        <v>2597</v>
      </c>
      <c r="O579" s="294" t="s">
        <v>4903</v>
      </c>
      <c r="P579" s="294" t="s">
        <v>2560</v>
      </c>
      <c r="Q579" s="294">
        <v>40840</v>
      </c>
      <c r="R579" s="296"/>
    </row>
    <row r="580" spans="1:18" x14ac:dyDescent="0.35">
      <c r="A580" s="294" t="s">
        <v>4904</v>
      </c>
      <c r="B580" s="294" t="s">
        <v>4905</v>
      </c>
      <c r="C580" s="294" t="s">
        <v>1908</v>
      </c>
      <c r="D580" s="294" t="s">
        <v>4906</v>
      </c>
      <c r="E580" s="294">
        <v>9</v>
      </c>
      <c r="F580" s="294" t="s">
        <v>2415</v>
      </c>
      <c r="G580" s="294" t="s">
        <v>2416</v>
      </c>
      <c r="H580" s="295">
        <v>30</v>
      </c>
      <c r="I580" s="294" t="s">
        <v>1309</v>
      </c>
      <c r="J580" s="295" t="s">
        <v>4907</v>
      </c>
      <c r="K580" s="294" t="s">
        <v>2418</v>
      </c>
      <c r="L580" s="294" t="s">
        <v>2419</v>
      </c>
      <c r="M580" s="294">
        <v>20</v>
      </c>
      <c r="N580" s="294" t="s">
        <v>3030</v>
      </c>
      <c r="O580" s="294" t="s">
        <v>4908</v>
      </c>
      <c r="P580" s="294" t="s">
        <v>3032</v>
      </c>
      <c r="Q580" s="294">
        <v>10666</v>
      </c>
      <c r="R580" s="296"/>
    </row>
    <row r="581" spans="1:18" x14ac:dyDescent="0.35">
      <c r="A581" s="294" t="s">
        <v>4909</v>
      </c>
      <c r="B581" s="294" t="s">
        <v>4910</v>
      </c>
      <c r="C581" s="294" t="s">
        <v>1909</v>
      </c>
      <c r="D581" s="294" t="s">
        <v>4911</v>
      </c>
      <c r="E581" s="294">
        <v>9</v>
      </c>
      <c r="F581" s="294" t="s">
        <v>2437</v>
      </c>
      <c r="G581" s="294" t="s">
        <v>2438</v>
      </c>
      <c r="H581" s="295">
        <v>30</v>
      </c>
      <c r="I581" s="294" t="s">
        <v>1309</v>
      </c>
      <c r="J581" s="295" t="s">
        <v>4436</v>
      </c>
      <c r="K581" s="294" t="s">
        <v>2429</v>
      </c>
      <c r="L581" s="294" t="s">
        <v>2490</v>
      </c>
      <c r="M581" s="294">
        <v>13</v>
      </c>
      <c r="N581" s="294" t="s">
        <v>2503</v>
      </c>
      <c r="O581" s="294" t="s">
        <v>4912</v>
      </c>
      <c r="P581" s="294" t="s">
        <v>2493</v>
      </c>
      <c r="Q581" s="294">
        <v>10871</v>
      </c>
      <c r="R581" s="296"/>
    </row>
    <row r="582" spans="1:18" x14ac:dyDescent="0.35">
      <c r="A582" s="294" t="s">
        <v>4913</v>
      </c>
      <c r="B582" s="294" t="s">
        <v>4914</v>
      </c>
      <c r="C582" s="294" t="s">
        <v>1910</v>
      </c>
      <c r="D582" s="294" t="s">
        <v>4915</v>
      </c>
      <c r="E582" s="294">
        <v>9</v>
      </c>
      <c r="F582" s="294" t="s">
        <v>2437</v>
      </c>
      <c r="G582" s="294" t="s">
        <v>2438</v>
      </c>
      <c r="H582" s="295">
        <v>30</v>
      </c>
      <c r="I582" s="294" t="s">
        <v>1309</v>
      </c>
      <c r="J582" s="295" t="s">
        <v>4643</v>
      </c>
      <c r="K582" s="294" t="s">
        <v>2429</v>
      </c>
      <c r="L582" s="294" t="s">
        <v>2440</v>
      </c>
      <c r="M582" s="294">
        <v>6</v>
      </c>
      <c r="N582" s="294" t="s">
        <v>2456</v>
      </c>
      <c r="O582" s="294" t="s">
        <v>4916</v>
      </c>
      <c r="P582" s="294" t="s">
        <v>2443</v>
      </c>
      <c r="Q582" s="294">
        <v>10872</v>
      </c>
      <c r="R582" s="296"/>
    </row>
    <row r="583" spans="1:18" x14ac:dyDescent="0.35">
      <c r="A583" s="294" t="s">
        <v>4917</v>
      </c>
      <c r="B583" s="294" t="s">
        <v>4918</v>
      </c>
      <c r="C583" s="294" t="s">
        <v>1911</v>
      </c>
      <c r="D583" s="294" t="s">
        <v>4919</v>
      </c>
      <c r="E583" s="294">
        <v>9</v>
      </c>
      <c r="F583" s="294" t="s">
        <v>2437</v>
      </c>
      <c r="G583" s="294" t="s">
        <v>2438</v>
      </c>
      <c r="H583" s="295">
        <v>30</v>
      </c>
      <c r="I583" s="294" t="s">
        <v>1309</v>
      </c>
      <c r="J583" s="295" t="s">
        <v>4061</v>
      </c>
      <c r="K583" s="294" t="s">
        <v>2429</v>
      </c>
      <c r="L583" s="294" t="s">
        <v>2440</v>
      </c>
      <c r="M583" s="294">
        <v>6</v>
      </c>
      <c r="N583" s="294" t="s">
        <v>2456</v>
      </c>
      <c r="O583" s="294" t="s">
        <v>4920</v>
      </c>
      <c r="P583" s="294" t="s">
        <v>2443</v>
      </c>
      <c r="Q583" s="294">
        <v>10873</v>
      </c>
      <c r="R583" s="296"/>
    </row>
    <row r="584" spans="1:18" x14ac:dyDescent="0.35">
      <c r="A584" s="294" t="s">
        <v>4921</v>
      </c>
      <c r="B584" s="294" t="s">
        <v>4922</v>
      </c>
      <c r="C584" s="294" t="s">
        <v>1912</v>
      </c>
      <c r="D584" s="294" t="s">
        <v>4923</v>
      </c>
      <c r="E584" s="294">
        <v>9</v>
      </c>
      <c r="F584" s="294" t="s">
        <v>2437</v>
      </c>
      <c r="G584" s="294" t="s">
        <v>2438</v>
      </c>
      <c r="H584" s="295">
        <v>30</v>
      </c>
      <c r="I584" s="294" t="s">
        <v>1309</v>
      </c>
      <c r="J584" s="295" t="s">
        <v>3002</v>
      </c>
      <c r="K584" s="294" t="s">
        <v>2429</v>
      </c>
      <c r="L584" s="294" t="s">
        <v>2440</v>
      </c>
      <c r="M584" s="294">
        <v>5</v>
      </c>
      <c r="N584" s="294" t="s">
        <v>2467</v>
      </c>
      <c r="O584" s="294" t="s">
        <v>4924</v>
      </c>
      <c r="P584" s="294" t="s">
        <v>2469</v>
      </c>
      <c r="Q584" s="294">
        <v>10874</v>
      </c>
      <c r="R584" s="296"/>
    </row>
    <row r="585" spans="1:18" x14ac:dyDescent="0.35">
      <c r="A585" s="294" t="s">
        <v>4925</v>
      </c>
      <c r="B585" s="294" t="s">
        <v>4926</v>
      </c>
      <c r="C585" s="294" t="s">
        <v>1913</v>
      </c>
      <c r="D585" s="294" t="s">
        <v>4927</v>
      </c>
      <c r="E585" s="294">
        <v>9</v>
      </c>
      <c r="F585" s="294" t="s">
        <v>2437</v>
      </c>
      <c r="G585" s="294" t="s">
        <v>2438</v>
      </c>
      <c r="H585" s="295">
        <v>30</v>
      </c>
      <c r="I585" s="294" t="s">
        <v>1309</v>
      </c>
      <c r="J585" s="295" t="s">
        <v>4713</v>
      </c>
      <c r="K585" s="294" t="s">
        <v>2429</v>
      </c>
      <c r="L585" s="294" t="s">
        <v>2448</v>
      </c>
      <c r="M585" s="294">
        <v>10</v>
      </c>
      <c r="N585" s="294" t="s">
        <v>2449</v>
      </c>
      <c r="O585" s="294" t="s">
        <v>4928</v>
      </c>
      <c r="P585" s="294" t="s">
        <v>2451</v>
      </c>
      <c r="Q585" s="294">
        <v>10875</v>
      </c>
      <c r="R585" s="296"/>
    </row>
    <row r="586" spans="1:18" x14ac:dyDescent="0.35">
      <c r="A586" s="294" t="s">
        <v>4929</v>
      </c>
      <c r="B586" s="294" t="s">
        <v>4930</v>
      </c>
      <c r="C586" s="294" t="s">
        <v>1914</v>
      </c>
      <c r="D586" s="294" t="s">
        <v>4931</v>
      </c>
      <c r="E586" s="294">
        <v>9</v>
      </c>
      <c r="F586" s="294" t="s">
        <v>2437</v>
      </c>
      <c r="G586" s="294" t="s">
        <v>2438</v>
      </c>
      <c r="H586" s="295">
        <v>30</v>
      </c>
      <c r="I586" s="294" t="s">
        <v>1309</v>
      </c>
      <c r="J586" s="295" t="s">
        <v>4932</v>
      </c>
      <c r="K586" s="294" t="s">
        <v>2429</v>
      </c>
      <c r="L586" s="294" t="s">
        <v>2490</v>
      </c>
      <c r="M586" s="294">
        <v>12</v>
      </c>
      <c r="N586" s="294" t="s">
        <v>2503</v>
      </c>
      <c r="O586" s="294" t="s">
        <v>4933</v>
      </c>
      <c r="P586" s="294" t="s">
        <v>2505</v>
      </c>
      <c r="Q586" s="294">
        <v>10876</v>
      </c>
      <c r="R586" s="296"/>
    </row>
    <row r="587" spans="1:18" x14ac:dyDescent="0.35">
      <c r="A587" s="294" t="s">
        <v>4934</v>
      </c>
      <c r="B587" s="294" t="s">
        <v>4935</v>
      </c>
      <c r="C587" s="294" t="s">
        <v>1915</v>
      </c>
      <c r="D587" s="294" t="s">
        <v>4936</v>
      </c>
      <c r="E587" s="294">
        <v>9</v>
      </c>
      <c r="F587" s="294" t="s">
        <v>2437</v>
      </c>
      <c r="G587" s="294" t="s">
        <v>2438</v>
      </c>
      <c r="H587" s="295">
        <v>30</v>
      </c>
      <c r="I587" s="294" t="s">
        <v>1309</v>
      </c>
      <c r="J587" s="295" t="s">
        <v>4937</v>
      </c>
      <c r="K587" s="294" t="s">
        <v>2429</v>
      </c>
      <c r="L587" s="294" t="s">
        <v>2490</v>
      </c>
      <c r="M587" s="294">
        <v>13</v>
      </c>
      <c r="N587" s="294" t="s">
        <v>2491</v>
      </c>
      <c r="O587" s="294" t="s">
        <v>4938</v>
      </c>
      <c r="P587" s="294" t="s">
        <v>2493</v>
      </c>
      <c r="Q587" s="294">
        <v>10877</v>
      </c>
      <c r="R587" s="296"/>
    </row>
    <row r="588" spans="1:18" x14ac:dyDescent="0.35">
      <c r="A588" s="294" t="s">
        <v>4939</v>
      </c>
      <c r="B588" s="294" t="s">
        <v>4940</v>
      </c>
      <c r="C588" s="294" t="s">
        <v>1916</v>
      </c>
      <c r="D588" s="294" t="s">
        <v>4941</v>
      </c>
      <c r="E588" s="294">
        <v>9</v>
      </c>
      <c r="F588" s="294" t="s">
        <v>2437</v>
      </c>
      <c r="G588" s="294" t="s">
        <v>2438</v>
      </c>
      <c r="H588" s="295">
        <v>30</v>
      </c>
      <c r="I588" s="294" t="s">
        <v>1309</v>
      </c>
      <c r="J588" s="295" t="s">
        <v>2803</v>
      </c>
      <c r="K588" s="294" t="s">
        <v>2429</v>
      </c>
      <c r="L588" s="294" t="s">
        <v>2440</v>
      </c>
      <c r="M588" s="294">
        <v>6</v>
      </c>
      <c r="N588" s="294" t="s">
        <v>2456</v>
      </c>
      <c r="O588" s="294" t="s">
        <v>4942</v>
      </c>
      <c r="P588" s="294" t="s">
        <v>2443</v>
      </c>
      <c r="Q588" s="294">
        <v>10878</v>
      </c>
      <c r="R588" s="296"/>
    </row>
    <row r="589" spans="1:18" x14ac:dyDescent="0.35">
      <c r="A589" s="294" t="s">
        <v>4943</v>
      </c>
      <c r="B589" s="294" t="s">
        <v>4944</v>
      </c>
      <c r="C589" s="294" t="s">
        <v>1917</v>
      </c>
      <c r="D589" s="294" t="s">
        <v>4945</v>
      </c>
      <c r="E589" s="294">
        <v>9</v>
      </c>
      <c r="F589" s="294" t="s">
        <v>2437</v>
      </c>
      <c r="G589" s="294" t="s">
        <v>2438</v>
      </c>
      <c r="H589" s="295">
        <v>30</v>
      </c>
      <c r="I589" s="294" t="s">
        <v>1309</v>
      </c>
      <c r="J589" s="295" t="s">
        <v>3972</v>
      </c>
      <c r="K589" s="294" t="s">
        <v>2429</v>
      </c>
      <c r="L589" s="294" t="s">
        <v>2440</v>
      </c>
      <c r="M589" s="294">
        <v>7</v>
      </c>
      <c r="N589" s="294" t="s">
        <v>3011</v>
      </c>
      <c r="O589" s="294" t="s">
        <v>4946</v>
      </c>
      <c r="P589" s="294" t="s">
        <v>2833</v>
      </c>
      <c r="Q589" s="294">
        <v>10879</v>
      </c>
      <c r="R589" s="296"/>
    </row>
    <row r="590" spans="1:18" x14ac:dyDescent="0.35">
      <c r="A590" s="294" t="s">
        <v>4947</v>
      </c>
      <c r="B590" s="294" t="s">
        <v>4948</v>
      </c>
      <c r="C590" s="294" t="s">
        <v>1918</v>
      </c>
      <c r="D590" s="294" t="s">
        <v>4949</v>
      </c>
      <c r="E590" s="294">
        <v>9</v>
      </c>
      <c r="F590" s="294" t="s">
        <v>2437</v>
      </c>
      <c r="G590" s="294" t="s">
        <v>2438</v>
      </c>
      <c r="H590" s="295">
        <v>30</v>
      </c>
      <c r="I590" s="294" t="s">
        <v>1309</v>
      </c>
      <c r="J590" s="295" t="s">
        <v>2675</v>
      </c>
      <c r="K590" s="294" t="s">
        <v>2429</v>
      </c>
      <c r="L590" s="294" t="s">
        <v>2440</v>
      </c>
      <c r="M590" s="294">
        <v>6</v>
      </c>
      <c r="N590" s="294" t="s">
        <v>2441</v>
      </c>
      <c r="O590" s="294" t="s">
        <v>4950</v>
      </c>
      <c r="P590" s="294" t="s">
        <v>2443</v>
      </c>
      <c r="Q590" s="294">
        <v>10880</v>
      </c>
      <c r="R590" s="296"/>
    </row>
    <row r="591" spans="1:18" x14ac:dyDescent="0.35">
      <c r="A591" s="294" t="s">
        <v>4951</v>
      </c>
      <c r="B591" s="294" t="s">
        <v>4952</v>
      </c>
      <c r="C591" s="294" t="s">
        <v>1919</v>
      </c>
      <c r="D591" s="294" t="s">
        <v>4953</v>
      </c>
      <c r="E591" s="294">
        <v>9</v>
      </c>
      <c r="F591" s="294" t="s">
        <v>2437</v>
      </c>
      <c r="G591" s="294" t="s">
        <v>2438</v>
      </c>
      <c r="H591" s="295">
        <v>30</v>
      </c>
      <c r="I591" s="294" t="s">
        <v>1309</v>
      </c>
      <c r="J591" s="295" t="s">
        <v>3904</v>
      </c>
      <c r="K591" s="294" t="s">
        <v>2429</v>
      </c>
      <c r="L591" s="294" t="s">
        <v>2490</v>
      </c>
      <c r="M591" s="294">
        <v>13</v>
      </c>
      <c r="N591" s="294" t="s">
        <v>2491</v>
      </c>
      <c r="O591" s="294" t="s">
        <v>4954</v>
      </c>
      <c r="P591" s="294" t="s">
        <v>2493</v>
      </c>
      <c r="Q591" s="294">
        <v>10881</v>
      </c>
      <c r="R591" s="296"/>
    </row>
    <row r="592" spans="1:18" x14ac:dyDescent="0.35">
      <c r="A592" s="294" t="s">
        <v>4955</v>
      </c>
      <c r="B592" s="294" t="s">
        <v>4956</v>
      </c>
      <c r="C592" s="294" t="s">
        <v>1920</v>
      </c>
      <c r="D592" s="294" t="s">
        <v>4957</v>
      </c>
      <c r="E592" s="294">
        <v>9</v>
      </c>
      <c r="F592" s="294" t="s">
        <v>2437</v>
      </c>
      <c r="G592" s="294" t="s">
        <v>2438</v>
      </c>
      <c r="H592" s="295">
        <v>30</v>
      </c>
      <c r="I592" s="294" t="s">
        <v>1309</v>
      </c>
      <c r="J592" s="295" t="s">
        <v>4958</v>
      </c>
      <c r="K592" s="294" t="s">
        <v>2429</v>
      </c>
      <c r="L592" s="294" t="s">
        <v>2448</v>
      </c>
      <c r="M592" s="294">
        <v>10</v>
      </c>
      <c r="N592" s="294" t="s">
        <v>2449</v>
      </c>
      <c r="O592" s="294" t="s">
        <v>4959</v>
      </c>
      <c r="P592" s="294" t="s">
        <v>2451</v>
      </c>
      <c r="Q592" s="294">
        <v>10882</v>
      </c>
      <c r="R592" s="296"/>
    </row>
    <row r="593" spans="1:18" x14ac:dyDescent="0.35">
      <c r="A593" s="294" t="s">
        <v>4960</v>
      </c>
      <c r="B593" s="294" t="s">
        <v>4961</v>
      </c>
      <c r="C593" s="294" t="s">
        <v>1921</v>
      </c>
      <c r="D593" s="294" t="s">
        <v>4962</v>
      </c>
      <c r="E593" s="294">
        <v>9</v>
      </c>
      <c r="F593" s="294" t="s">
        <v>2437</v>
      </c>
      <c r="G593" s="294" t="s">
        <v>2438</v>
      </c>
      <c r="H593" s="295">
        <v>30</v>
      </c>
      <c r="I593" s="294" t="s">
        <v>1309</v>
      </c>
      <c r="J593" s="295" t="s">
        <v>3016</v>
      </c>
      <c r="K593" s="294" t="s">
        <v>2429</v>
      </c>
      <c r="L593" s="294" t="s">
        <v>2448</v>
      </c>
      <c r="M593" s="294">
        <v>10</v>
      </c>
      <c r="N593" s="294" t="s">
        <v>2809</v>
      </c>
      <c r="O593" s="294" t="s">
        <v>4963</v>
      </c>
      <c r="P593" s="294" t="s">
        <v>2451</v>
      </c>
      <c r="Q593" s="294">
        <v>10883</v>
      </c>
      <c r="R593" s="296"/>
    </row>
    <row r="594" spans="1:18" x14ac:dyDescent="0.35">
      <c r="A594" s="294" t="s">
        <v>4964</v>
      </c>
      <c r="B594" s="294" t="s">
        <v>4965</v>
      </c>
      <c r="C594" s="294" t="s">
        <v>1922</v>
      </c>
      <c r="D594" s="294" t="s">
        <v>4966</v>
      </c>
      <c r="E594" s="294">
        <v>9</v>
      </c>
      <c r="F594" s="294" t="s">
        <v>2437</v>
      </c>
      <c r="G594" s="294" t="s">
        <v>2438</v>
      </c>
      <c r="H594" s="295">
        <v>30</v>
      </c>
      <c r="I594" s="294" t="s">
        <v>1309</v>
      </c>
      <c r="J594" s="295" t="s">
        <v>3790</v>
      </c>
      <c r="K594" s="294" t="s">
        <v>2429</v>
      </c>
      <c r="L594" s="294" t="s">
        <v>2490</v>
      </c>
      <c r="M594" s="294">
        <v>13</v>
      </c>
      <c r="N594" s="294" t="s">
        <v>2491</v>
      </c>
      <c r="O594" s="294" t="s">
        <v>4967</v>
      </c>
      <c r="P594" s="294" t="s">
        <v>2493</v>
      </c>
      <c r="Q594" s="294">
        <v>10884</v>
      </c>
      <c r="R594" s="296"/>
    </row>
    <row r="595" spans="1:18" x14ac:dyDescent="0.35">
      <c r="A595" s="294" t="s">
        <v>4968</v>
      </c>
      <c r="B595" s="294" t="s">
        <v>4969</v>
      </c>
      <c r="C595" s="294" t="s">
        <v>1923</v>
      </c>
      <c r="D595" s="294" t="s">
        <v>4970</v>
      </c>
      <c r="E595" s="294">
        <v>9</v>
      </c>
      <c r="F595" s="294" t="s">
        <v>2437</v>
      </c>
      <c r="G595" s="294" t="s">
        <v>2438</v>
      </c>
      <c r="H595" s="295">
        <v>30</v>
      </c>
      <c r="I595" s="294" t="s">
        <v>1309</v>
      </c>
      <c r="J595" s="295" t="s">
        <v>2837</v>
      </c>
      <c r="K595" s="294" t="s">
        <v>2429</v>
      </c>
      <c r="L595" s="294" t="s">
        <v>2440</v>
      </c>
      <c r="M595" s="294">
        <v>6</v>
      </c>
      <c r="N595" s="294" t="s">
        <v>2456</v>
      </c>
      <c r="O595" s="294" t="s">
        <v>4971</v>
      </c>
      <c r="P595" s="294" t="s">
        <v>2443</v>
      </c>
      <c r="Q595" s="294">
        <v>10885</v>
      </c>
      <c r="R595" s="296"/>
    </row>
    <row r="596" spans="1:18" x14ac:dyDescent="0.35">
      <c r="A596" s="294" t="s">
        <v>4972</v>
      </c>
      <c r="B596" s="294" t="s">
        <v>4973</v>
      </c>
      <c r="C596" s="294" t="s">
        <v>1924</v>
      </c>
      <c r="D596" s="294" t="s">
        <v>4974</v>
      </c>
      <c r="E596" s="294">
        <v>9</v>
      </c>
      <c r="F596" s="294" t="s">
        <v>2437</v>
      </c>
      <c r="G596" s="294" t="s">
        <v>2438</v>
      </c>
      <c r="H596" s="295">
        <v>30</v>
      </c>
      <c r="I596" s="294" t="s">
        <v>1309</v>
      </c>
      <c r="J596" s="295" t="s">
        <v>2447</v>
      </c>
      <c r="K596" s="294" t="s">
        <v>2429</v>
      </c>
      <c r="L596" s="294" t="s">
        <v>2448</v>
      </c>
      <c r="M596" s="294">
        <v>10</v>
      </c>
      <c r="N596" s="294" t="s">
        <v>2449</v>
      </c>
      <c r="O596" s="294" t="s">
        <v>4975</v>
      </c>
      <c r="P596" s="294" t="s">
        <v>2451</v>
      </c>
      <c r="Q596" s="294">
        <v>10886</v>
      </c>
      <c r="R596" s="296"/>
    </row>
    <row r="597" spans="1:18" x14ac:dyDescent="0.35">
      <c r="A597" s="294" t="s">
        <v>4976</v>
      </c>
      <c r="B597" s="294" t="s">
        <v>4977</v>
      </c>
      <c r="C597" s="294" t="s">
        <v>1925</v>
      </c>
      <c r="D597" s="294" t="s">
        <v>4978</v>
      </c>
      <c r="E597" s="294">
        <v>9</v>
      </c>
      <c r="F597" s="294" t="s">
        <v>2437</v>
      </c>
      <c r="G597" s="294" t="s">
        <v>2438</v>
      </c>
      <c r="H597" s="295">
        <v>30</v>
      </c>
      <c r="I597" s="294" t="s">
        <v>1309</v>
      </c>
      <c r="J597" s="295" t="s">
        <v>4979</v>
      </c>
      <c r="K597" s="294" t="s">
        <v>2429</v>
      </c>
      <c r="L597" s="294" t="s">
        <v>2448</v>
      </c>
      <c r="M597" s="294">
        <v>10</v>
      </c>
      <c r="N597" s="294" t="s">
        <v>2449</v>
      </c>
      <c r="O597" s="294" t="s">
        <v>4980</v>
      </c>
      <c r="P597" s="294" t="s">
        <v>2451</v>
      </c>
      <c r="Q597" s="294">
        <v>10887</v>
      </c>
      <c r="R597" s="296"/>
    </row>
    <row r="598" spans="1:18" x14ac:dyDescent="0.35">
      <c r="A598" s="294" t="s">
        <v>4981</v>
      </c>
      <c r="B598" s="294" t="s">
        <v>4982</v>
      </c>
      <c r="C598" s="294" t="s">
        <v>1926</v>
      </c>
      <c r="D598" s="294" t="s">
        <v>4983</v>
      </c>
      <c r="E598" s="294">
        <v>9</v>
      </c>
      <c r="F598" s="294" t="s">
        <v>2437</v>
      </c>
      <c r="G598" s="294" t="s">
        <v>2438</v>
      </c>
      <c r="H598" s="295">
        <v>30</v>
      </c>
      <c r="I598" s="294" t="s">
        <v>1309</v>
      </c>
      <c r="J598" s="295" t="s">
        <v>2653</v>
      </c>
      <c r="K598" s="294" t="s">
        <v>2429</v>
      </c>
      <c r="L598" s="294" t="s">
        <v>2440</v>
      </c>
      <c r="M598" s="294">
        <v>5</v>
      </c>
      <c r="N598" s="294" t="s">
        <v>2467</v>
      </c>
      <c r="O598" s="294" t="s">
        <v>4984</v>
      </c>
      <c r="P598" s="294" t="s">
        <v>2469</v>
      </c>
      <c r="Q598" s="294">
        <v>10888</v>
      </c>
      <c r="R598" s="296"/>
    </row>
    <row r="599" spans="1:18" x14ac:dyDescent="0.35">
      <c r="A599" s="294" t="s">
        <v>4985</v>
      </c>
      <c r="B599" s="294" t="s">
        <v>4986</v>
      </c>
      <c r="C599" s="294" t="s">
        <v>1927</v>
      </c>
      <c r="D599" s="294" t="s">
        <v>4987</v>
      </c>
      <c r="E599" s="294">
        <v>9</v>
      </c>
      <c r="F599" s="294" t="s">
        <v>2437</v>
      </c>
      <c r="G599" s="294" t="s">
        <v>2438</v>
      </c>
      <c r="H599" s="295">
        <v>30</v>
      </c>
      <c r="I599" s="294" t="s">
        <v>1309</v>
      </c>
      <c r="J599" s="295" t="s">
        <v>4988</v>
      </c>
      <c r="K599" s="294" t="s">
        <v>2429</v>
      </c>
      <c r="L599" s="294" t="s">
        <v>2448</v>
      </c>
      <c r="M599" s="294">
        <v>10</v>
      </c>
      <c r="N599" s="294" t="s">
        <v>2809</v>
      </c>
      <c r="O599" s="294" t="s">
        <v>4989</v>
      </c>
      <c r="P599" s="294" t="s">
        <v>2451</v>
      </c>
      <c r="Q599" s="294">
        <v>10889</v>
      </c>
      <c r="R599" s="296"/>
    </row>
    <row r="600" spans="1:18" x14ac:dyDescent="0.35">
      <c r="A600" s="294" t="s">
        <v>4990</v>
      </c>
      <c r="B600" s="294" t="s">
        <v>4991</v>
      </c>
      <c r="C600" s="294" t="s">
        <v>2261</v>
      </c>
      <c r="D600" s="294" t="s">
        <v>4992</v>
      </c>
      <c r="E600" s="294">
        <v>9</v>
      </c>
      <c r="F600" s="294" t="s">
        <v>2426</v>
      </c>
      <c r="G600" s="294" t="s">
        <v>2427</v>
      </c>
      <c r="H600" s="295">
        <v>30</v>
      </c>
      <c r="I600" s="294" t="s">
        <v>1309</v>
      </c>
      <c r="J600" s="295" t="s">
        <v>4993</v>
      </c>
      <c r="K600" s="294" t="s">
        <v>2429</v>
      </c>
      <c r="L600" s="294" t="s">
        <v>2430</v>
      </c>
      <c r="M600" s="294">
        <v>15</v>
      </c>
      <c r="N600" s="294" t="s">
        <v>2431</v>
      </c>
      <c r="O600" s="294" t="s">
        <v>4994</v>
      </c>
      <c r="P600" s="294" t="s">
        <v>2433</v>
      </c>
      <c r="Q600" s="294">
        <v>10890</v>
      </c>
      <c r="R600" s="296"/>
    </row>
    <row r="601" spans="1:18" x14ac:dyDescent="0.35">
      <c r="A601" s="294" t="s">
        <v>4995</v>
      </c>
      <c r="B601" s="294" t="s">
        <v>4996</v>
      </c>
      <c r="C601" s="294" t="s">
        <v>2262</v>
      </c>
      <c r="D601" s="294" t="s">
        <v>4997</v>
      </c>
      <c r="E601" s="294">
        <v>9</v>
      </c>
      <c r="F601" s="294" t="s">
        <v>2437</v>
      </c>
      <c r="G601" s="294" t="s">
        <v>2438</v>
      </c>
      <c r="H601" s="295">
        <v>30</v>
      </c>
      <c r="I601" s="294" t="s">
        <v>1309</v>
      </c>
      <c r="J601" s="295" t="s">
        <v>3938</v>
      </c>
      <c r="K601" s="294" t="s">
        <v>2429</v>
      </c>
      <c r="L601" s="294" t="s">
        <v>2440</v>
      </c>
      <c r="M601" s="294">
        <v>6</v>
      </c>
      <c r="N601" s="294" t="s">
        <v>2456</v>
      </c>
      <c r="O601" s="294" t="s">
        <v>4998</v>
      </c>
      <c r="P601" s="294" t="s">
        <v>2443</v>
      </c>
      <c r="Q601" s="294">
        <v>10891</v>
      </c>
      <c r="R601" s="296"/>
    </row>
    <row r="602" spans="1:18" x14ac:dyDescent="0.35">
      <c r="A602" s="294" t="s">
        <v>4999</v>
      </c>
      <c r="B602" s="294" t="s">
        <v>5000</v>
      </c>
      <c r="C602" s="294" t="s">
        <v>1930</v>
      </c>
      <c r="D602" s="294" t="s">
        <v>5001</v>
      </c>
      <c r="E602" s="294">
        <v>9</v>
      </c>
      <c r="F602" s="294" t="s">
        <v>2437</v>
      </c>
      <c r="G602" s="294" t="s">
        <v>2438</v>
      </c>
      <c r="H602" s="295">
        <v>30</v>
      </c>
      <c r="I602" s="294" t="s">
        <v>1309</v>
      </c>
      <c r="J602" s="295" t="s">
        <v>2723</v>
      </c>
      <c r="K602" s="294" t="s">
        <v>2429</v>
      </c>
      <c r="L602" s="294" t="s">
        <v>2440</v>
      </c>
      <c r="M602" s="294">
        <v>5</v>
      </c>
      <c r="N602" s="294" t="s">
        <v>2441</v>
      </c>
      <c r="O602" s="294" t="s">
        <v>5002</v>
      </c>
      <c r="P602" s="294" t="s">
        <v>2469</v>
      </c>
      <c r="Q602" s="294">
        <v>10892</v>
      </c>
      <c r="R602" s="296"/>
    </row>
    <row r="603" spans="1:18" x14ac:dyDescent="0.35">
      <c r="A603" s="294" t="s">
        <v>5003</v>
      </c>
      <c r="B603" s="294" t="s">
        <v>5004</v>
      </c>
      <c r="C603" s="294" t="s">
        <v>1931</v>
      </c>
      <c r="D603" s="294" t="s">
        <v>5005</v>
      </c>
      <c r="E603" s="294">
        <v>9</v>
      </c>
      <c r="F603" s="294" t="s">
        <v>2437</v>
      </c>
      <c r="G603" s="294" t="s">
        <v>2438</v>
      </c>
      <c r="H603" s="295">
        <v>30</v>
      </c>
      <c r="I603" s="294" t="s">
        <v>1309</v>
      </c>
      <c r="J603" s="295" t="s">
        <v>2709</v>
      </c>
      <c r="K603" s="294" t="s">
        <v>2429</v>
      </c>
      <c r="L603" s="294" t="s">
        <v>2440</v>
      </c>
      <c r="M603" s="294">
        <v>5</v>
      </c>
      <c r="N603" s="294" t="s">
        <v>2467</v>
      </c>
      <c r="O603" s="294" t="s">
        <v>5006</v>
      </c>
      <c r="P603" s="294" t="s">
        <v>2469</v>
      </c>
      <c r="Q603" s="294">
        <v>10893</v>
      </c>
      <c r="R603" s="296"/>
    </row>
    <row r="604" spans="1:18" x14ac:dyDescent="0.35">
      <c r="A604" s="294" t="s">
        <v>5007</v>
      </c>
      <c r="B604" s="294" t="s">
        <v>5008</v>
      </c>
      <c r="C604" s="294" t="s">
        <v>1932</v>
      </c>
      <c r="D604" s="294" t="s">
        <v>5009</v>
      </c>
      <c r="E604" s="294">
        <v>9</v>
      </c>
      <c r="F604" s="294" t="s">
        <v>2437</v>
      </c>
      <c r="G604" s="294" t="s">
        <v>2438</v>
      </c>
      <c r="H604" s="295">
        <v>30</v>
      </c>
      <c r="I604" s="294" t="s">
        <v>1309</v>
      </c>
      <c r="J604" s="295" t="s">
        <v>2723</v>
      </c>
      <c r="K604" s="294" t="s">
        <v>2429</v>
      </c>
      <c r="L604" s="294" t="s">
        <v>2440</v>
      </c>
      <c r="M604" s="294">
        <v>6</v>
      </c>
      <c r="N604" s="294" t="s">
        <v>2441</v>
      </c>
      <c r="O604" s="294" t="s">
        <v>5010</v>
      </c>
      <c r="P604" s="294" t="s">
        <v>2443</v>
      </c>
      <c r="Q604" s="294">
        <v>10894</v>
      </c>
      <c r="R604" s="296"/>
    </row>
    <row r="605" spans="1:18" x14ac:dyDescent="0.35">
      <c r="A605" s="294" t="s">
        <v>5011</v>
      </c>
      <c r="B605" s="294" t="s">
        <v>5012</v>
      </c>
      <c r="C605" s="294" t="s">
        <v>2263</v>
      </c>
      <c r="D605" s="294" t="s">
        <v>5013</v>
      </c>
      <c r="E605" s="294">
        <v>9</v>
      </c>
      <c r="F605" s="294" t="s">
        <v>2437</v>
      </c>
      <c r="G605" s="294" t="s">
        <v>2438</v>
      </c>
      <c r="H605" s="295">
        <v>30</v>
      </c>
      <c r="I605" s="294" t="s">
        <v>1309</v>
      </c>
      <c r="J605" s="295" t="s">
        <v>2653</v>
      </c>
      <c r="K605" s="294" t="s">
        <v>2429</v>
      </c>
      <c r="L605" s="294" t="s">
        <v>2440</v>
      </c>
      <c r="M605" s="294">
        <v>5</v>
      </c>
      <c r="N605" s="294" t="s">
        <v>2467</v>
      </c>
      <c r="O605" s="294" t="s">
        <v>5014</v>
      </c>
      <c r="P605" s="294" t="s">
        <v>2469</v>
      </c>
      <c r="Q605" s="294">
        <v>11602</v>
      </c>
      <c r="R605" s="296"/>
    </row>
    <row r="606" spans="1:18" x14ac:dyDescent="0.35">
      <c r="A606" s="294" t="s">
        <v>5015</v>
      </c>
      <c r="B606" s="294" t="s">
        <v>5016</v>
      </c>
      <c r="C606" s="294" t="s">
        <v>1934</v>
      </c>
      <c r="D606" s="294" t="s">
        <v>5017</v>
      </c>
      <c r="E606" s="294">
        <v>9</v>
      </c>
      <c r="F606" s="294" t="s">
        <v>2437</v>
      </c>
      <c r="G606" s="294" t="s">
        <v>2438</v>
      </c>
      <c r="H606" s="295">
        <v>30</v>
      </c>
      <c r="I606" s="294" t="s">
        <v>1309</v>
      </c>
      <c r="J606" s="295" t="s">
        <v>2653</v>
      </c>
      <c r="K606" s="294" t="s">
        <v>2429</v>
      </c>
      <c r="L606" s="294" t="s">
        <v>2440</v>
      </c>
      <c r="M606" s="294">
        <v>5</v>
      </c>
      <c r="N606" s="294" t="s">
        <v>2441</v>
      </c>
      <c r="O606" s="294" t="s">
        <v>5018</v>
      </c>
      <c r="P606" s="294" t="s">
        <v>2469</v>
      </c>
      <c r="Q606" s="294">
        <v>11608</v>
      </c>
      <c r="R606" s="296"/>
    </row>
    <row r="607" spans="1:18" x14ac:dyDescent="0.35">
      <c r="A607" s="294" t="s">
        <v>5019</v>
      </c>
      <c r="B607" s="294" t="s">
        <v>5020</v>
      </c>
      <c r="C607" s="294" t="s">
        <v>1935</v>
      </c>
      <c r="D607" s="294" t="s">
        <v>5021</v>
      </c>
      <c r="E607" s="294">
        <v>9</v>
      </c>
      <c r="F607" s="294" t="s">
        <v>2437</v>
      </c>
      <c r="G607" s="294" t="s">
        <v>2438</v>
      </c>
      <c r="H607" s="295">
        <v>30</v>
      </c>
      <c r="I607" s="294" t="s">
        <v>1309</v>
      </c>
      <c r="J607" s="295" t="s">
        <v>2653</v>
      </c>
      <c r="K607" s="294" t="s">
        <v>2429</v>
      </c>
      <c r="L607" s="294" t="s">
        <v>2440</v>
      </c>
      <c r="M607" s="294">
        <v>6</v>
      </c>
      <c r="N607" s="294" t="s">
        <v>2441</v>
      </c>
      <c r="O607" s="294" t="s">
        <v>5022</v>
      </c>
      <c r="P607" s="294" t="s">
        <v>2443</v>
      </c>
      <c r="Q607" s="294">
        <v>22456</v>
      </c>
      <c r="R607" s="296"/>
    </row>
    <row r="608" spans="1:18" x14ac:dyDescent="0.35">
      <c r="A608" s="294" t="s">
        <v>5023</v>
      </c>
      <c r="B608" s="294" t="s">
        <v>5024</v>
      </c>
      <c r="C608" s="294" t="s">
        <v>1936</v>
      </c>
      <c r="D608" s="294" t="s">
        <v>5025</v>
      </c>
      <c r="E608" s="294">
        <v>9</v>
      </c>
      <c r="F608" s="294" t="s">
        <v>2426</v>
      </c>
      <c r="G608" s="294" t="s">
        <v>2427</v>
      </c>
      <c r="H608" s="295">
        <v>30</v>
      </c>
      <c r="I608" s="294" t="s">
        <v>1309</v>
      </c>
      <c r="J608" s="295" t="s">
        <v>3083</v>
      </c>
      <c r="K608" s="294" t="s">
        <v>2418</v>
      </c>
      <c r="L608" s="294" t="s">
        <v>2430</v>
      </c>
      <c r="M608" s="294">
        <v>14</v>
      </c>
      <c r="N608" s="294" t="s">
        <v>2474</v>
      </c>
      <c r="O608" s="294" t="s">
        <v>5026</v>
      </c>
      <c r="P608" s="294" t="s">
        <v>3407</v>
      </c>
      <c r="Q608" s="294">
        <v>23839</v>
      </c>
      <c r="R608" s="296"/>
    </row>
    <row r="609" spans="1:18" x14ac:dyDescent="0.35">
      <c r="A609" s="294" t="s">
        <v>5027</v>
      </c>
      <c r="B609" s="294" t="s">
        <v>2748</v>
      </c>
      <c r="C609" s="294" t="s">
        <v>1937</v>
      </c>
      <c r="D609" s="294" t="s">
        <v>5028</v>
      </c>
      <c r="E609" s="294">
        <v>9</v>
      </c>
      <c r="F609" s="294" t="s">
        <v>2437</v>
      </c>
      <c r="G609" s="294" t="s">
        <v>2438</v>
      </c>
      <c r="H609" s="295">
        <v>30</v>
      </c>
      <c r="I609" s="294" t="s">
        <v>1309</v>
      </c>
      <c r="J609" s="295" t="s">
        <v>2653</v>
      </c>
      <c r="K609" s="294" t="s">
        <v>2418</v>
      </c>
      <c r="L609" s="294" t="s">
        <v>2557</v>
      </c>
      <c r="M609" s="294">
        <v>4</v>
      </c>
      <c r="N609" s="294" t="s">
        <v>2753</v>
      </c>
      <c r="O609" s="294" t="s">
        <v>5029</v>
      </c>
      <c r="P609" s="294" t="s">
        <v>2985</v>
      </c>
      <c r="Q609" s="294">
        <v>24692</v>
      </c>
      <c r="R609" s="296"/>
    </row>
    <row r="610" spans="1:18" x14ac:dyDescent="0.35">
      <c r="A610" s="294" t="s">
        <v>5030</v>
      </c>
      <c r="B610" s="294" t="s">
        <v>5031</v>
      </c>
      <c r="C610" s="294" t="s">
        <v>2264</v>
      </c>
      <c r="D610" s="294" t="s">
        <v>1938</v>
      </c>
      <c r="E610" s="294">
        <v>9</v>
      </c>
      <c r="F610" s="294" t="s">
        <v>2437</v>
      </c>
      <c r="G610" s="294" t="s">
        <v>2438</v>
      </c>
      <c r="H610" s="295">
        <v>30</v>
      </c>
      <c r="I610" s="294" t="s">
        <v>1309</v>
      </c>
      <c r="J610" s="295" t="s">
        <v>2497</v>
      </c>
      <c r="K610" s="294" t="s">
        <v>2418</v>
      </c>
      <c r="L610" s="294" t="s">
        <v>2557</v>
      </c>
      <c r="M610" s="294">
        <v>3</v>
      </c>
      <c r="N610" s="294" t="s">
        <v>2597</v>
      </c>
      <c r="O610" s="294" t="s">
        <v>5032</v>
      </c>
      <c r="P610" s="294" t="s">
        <v>3145</v>
      </c>
      <c r="Q610" s="294">
        <v>27839</v>
      </c>
      <c r="R610" s="296"/>
    </row>
    <row r="611" spans="1:18" x14ac:dyDescent="0.35">
      <c r="A611" s="294" t="s">
        <v>5033</v>
      </c>
      <c r="B611" s="294" t="s">
        <v>5034</v>
      </c>
      <c r="C611" s="294" t="s">
        <v>2265</v>
      </c>
      <c r="D611" s="294" t="s">
        <v>1939</v>
      </c>
      <c r="E611" s="294">
        <v>9</v>
      </c>
      <c r="F611" s="294" t="s">
        <v>2437</v>
      </c>
      <c r="G611" s="294" t="s">
        <v>2438</v>
      </c>
      <c r="H611" s="295">
        <v>30</v>
      </c>
      <c r="I611" s="294" t="s">
        <v>1309</v>
      </c>
      <c r="J611" s="295" t="s">
        <v>2497</v>
      </c>
      <c r="K611" s="294" t="s">
        <v>2418</v>
      </c>
      <c r="L611" s="294" t="s">
        <v>2557</v>
      </c>
      <c r="M611" s="294">
        <v>3</v>
      </c>
      <c r="N611" s="294" t="s">
        <v>2597</v>
      </c>
      <c r="O611" s="294" t="s">
        <v>5035</v>
      </c>
      <c r="P611" s="294" t="s">
        <v>3145</v>
      </c>
      <c r="Q611" s="294">
        <v>27840</v>
      </c>
      <c r="R611" s="296"/>
    </row>
    <row r="612" spans="1:18" x14ac:dyDescent="0.35">
      <c r="A612" s="294" t="s">
        <v>5036</v>
      </c>
      <c r="B612" s="294" t="s">
        <v>5037</v>
      </c>
      <c r="C612" s="294" t="s">
        <v>2266</v>
      </c>
      <c r="D612" s="294" t="s">
        <v>1940</v>
      </c>
      <c r="E612" s="294">
        <v>9</v>
      </c>
      <c r="F612" s="294" t="s">
        <v>2437</v>
      </c>
      <c r="G612" s="294" t="s">
        <v>2438</v>
      </c>
      <c r="H612" s="295">
        <v>30</v>
      </c>
      <c r="I612" s="294" t="s">
        <v>1309</v>
      </c>
      <c r="J612" s="295" t="s">
        <v>2497</v>
      </c>
      <c r="K612" s="294" t="s">
        <v>2418</v>
      </c>
      <c r="L612" s="294" t="s">
        <v>2557</v>
      </c>
      <c r="M612" s="294">
        <v>3</v>
      </c>
      <c r="N612" s="294" t="s">
        <v>2597</v>
      </c>
      <c r="O612" s="294" t="s">
        <v>5038</v>
      </c>
      <c r="P612" s="294" t="s">
        <v>3145</v>
      </c>
      <c r="Q612" s="294">
        <v>27841</v>
      </c>
      <c r="R612" s="296"/>
    </row>
    <row r="613" spans="1:18" x14ac:dyDescent="0.35">
      <c r="A613" s="294" t="s">
        <v>5039</v>
      </c>
      <c r="B613" s="294" t="s">
        <v>5040</v>
      </c>
      <c r="C613" s="294" t="s">
        <v>1941</v>
      </c>
      <c r="D613" s="294" t="s">
        <v>1310</v>
      </c>
      <c r="E613" s="294">
        <v>9</v>
      </c>
      <c r="F613" s="294" t="s">
        <v>2415</v>
      </c>
      <c r="G613" s="294" t="s">
        <v>2416</v>
      </c>
      <c r="H613" s="295">
        <v>31</v>
      </c>
      <c r="I613" s="294" t="s">
        <v>1310</v>
      </c>
      <c r="J613" s="295" t="s">
        <v>5041</v>
      </c>
      <c r="K613" s="294" t="s">
        <v>2429</v>
      </c>
      <c r="L613" s="294" t="s">
        <v>2419</v>
      </c>
      <c r="M613" s="294">
        <v>19</v>
      </c>
      <c r="N613" s="294" t="s">
        <v>2602</v>
      </c>
      <c r="O613" s="294" t="s">
        <v>5042</v>
      </c>
      <c r="P613" s="294" t="s">
        <v>2604</v>
      </c>
      <c r="Q613" s="294">
        <v>10667</v>
      </c>
      <c r="R613" s="296"/>
    </row>
    <row r="614" spans="1:18" x14ac:dyDescent="0.35">
      <c r="A614" s="294" t="s">
        <v>5043</v>
      </c>
      <c r="B614" s="294" t="s">
        <v>5044</v>
      </c>
      <c r="C614" s="294" t="s">
        <v>1942</v>
      </c>
      <c r="D614" s="294" t="s">
        <v>5045</v>
      </c>
      <c r="E614" s="294">
        <v>9</v>
      </c>
      <c r="F614" s="294" t="s">
        <v>2437</v>
      </c>
      <c r="G614" s="294" t="s">
        <v>2438</v>
      </c>
      <c r="H614" s="295">
        <v>31</v>
      </c>
      <c r="I614" s="294" t="s">
        <v>1310</v>
      </c>
      <c r="J614" s="295" t="s">
        <v>2776</v>
      </c>
      <c r="K614" s="294" t="s">
        <v>2429</v>
      </c>
      <c r="L614" s="294" t="s">
        <v>2440</v>
      </c>
      <c r="M614" s="294">
        <v>9</v>
      </c>
      <c r="N614" s="294" t="s">
        <v>2456</v>
      </c>
      <c r="O614" s="294" t="s">
        <v>5046</v>
      </c>
      <c r="P614" s="294" t="s">
        <v>2511</v>
      </c>
      <c r="Q614" s="294">
        <v>10895</v>
      </c>
      <c r="R614" s="296"/>
    </row>
    <row r="615" spans="1:18" x14ac:dyDescent="0.35">
      <c r="A615" s="294" t="s">
        <v>5047</v>
      </c>
      <c r="B615" s="294" t="s">
        <v>5048</v>
      </c>
      <c r="C615" s="294" t="s">
        <v>1943</v>
      </c>
      <c r="D615" s="294" t="s">
        <v>5049</v>
      </c>
      <c r="E615" s="294">
        <v>9</v>
      </c>
      <c r="F615" s="294" t="s">
        <v>2437</v>
      </c>
      <c r="G615" s="294" t="s">
        <v>2438</v>
      </c>
      <c r="H615" s="295">
        <v>31</v>
      </c>
      <c r="I615" s="294" t="s">
        <v>1310</v>
      </c>
      <c r="J615" s="295" t="s">
        <v>2509</v>
      </c>
      <c r="K615" s="294" t="s">
        <v>2429</v>
      </c>
      <c r="L615" s="294" t="s">
        <v>2440</v>
      </c>
      <c r="M615" s="294">
        <v>7</v>
      </c>
      <c r="N615" s="294" t="s">
        <v>3011</v>
      </c>
      <c r="O615" s="294" t="s">
        <v>5050</v>
      </c>
      <c r="P615" s="294" t="s">
        <v>2833</v>
      </c>
      <c r="Q615" s="294">
        <v>10896</v>
      </c>
      <c r="R615" s="296"/>
    </row>
    <row r="616" spans="1:18" x14ac:dyDescent="0.35">
      <c r="A616" s="294" t="s">
        <v>5051</v>
      </c>
      <c r="B616" s="294" t="s">
        <v>5052</v>
      </c>
      <c r="C616" s="294" t="s">
        <v>2267</v>
      </c>
      <c r="D616" s="294" t="s">
        <v>5053</v>
      </c>
      <c r="E616" s="294">
        <v>9</v>
      </c>
      <c r="F616" s="294" t="s">
        <v>2426</v>
      </c>
      <c r="G616" s="294" t="s">
        <v>2427</v>
      </c>
      <c r="H616" s="295">
        <v>31</v>
      </c>
      <c r="I616" s="294" t="s">
        <v>1310</v>
      </c>
      <c r="J616" s="295" t="s">
        <v>5054</v>
      </c>
      <c r="K616" s="294" t="s">
        <v>2418</v>
      </c>
      <c r="L616" s="294" t="s">
        <v>2430</v>
      </c>
      <c r="M616" s="294">
        <v>16</v>
      </c>
      <c r="N616" s="294" t="s">
        <v>2431</v>
      </c>
      <c r="O616" s="294" t="s">
        <v>5055</v>
      </c>
      <c r="P616" s="294" t="s">
        <v>2759</v>
      </c>
      <c r="Q616" s="294">
        <v>10897</v>
      </c>
      <c r="R616" s="296"/>
    </row>
    <row r="617" spans="1:18" x14ac:dyDescent="0.35">
      <c r="A617" s="294" t="s">
        <v>5056</v>
      </c>
      <c r="B617" s="294" t="s">
        <v>5057</v>
      </c>
      <c r="C617" s="294" t="s">
        <v>1945</v>
      </c>
      <c r="D617" s="294" t="s">
        <v>5058</v>
      </c>
      <c r="E617" s="294">
        <v>9</v>
      </c>
      <c r="F617" s="294" t="s">
        <v>2437</v>
      </c>
      <c r="G617" s="294" t="s">
        <v>2438</v>
      </c>
      <c r="H617" s="295">
        <v>31</v>
      </c>
      <c r="I617" s="294" t="s">
        <v>1310</v>
      </c>
      <c r="J617" s="295" t="s">
        <v>2479</v>
      </c>
      <c r="K617" s="294" t="s">
        <v>2429</v>
      </c>
      <c r="L617" s="294" t="s">
        <v>2440</v>
      </c>
      <c r="M617" s="294">
        <v>6</v>
      </c>
      <c r="N617" s="294" t="s">
        <v>2456</v>
      </c>
      <c r="O617" s="294" t="s">
        <v>5059</v>
      </c>
      <c r="P617" s="294" t="s">
        <v>2443</v>
      </c>
      <c r="Q617" s="294">
        <v>10898</v>
      </c>
      <c r="R617" s="296"/>
    </row>
    <row r="618" spans="1:18" x14ac:dyDescent="0.35">
      <c r="A618" s="294" t="s">
        <v>5060</v>
      </c>
      <c r="B618" s="294" t="s">
        <v>5061</v>
      </c>
      <c r="C618" s="294" t="s">
        <v>1946</v>
      </c>
      <c r="D618" s="294" t="s">
        <v>5062</v>
      </c>
      <c r="E618" s="294">
        <v>9</v>
      </c>
      <c r="F618" s="294" t="s">
        <v>2437</v>
      </c>
      <c r="G618" s="294" t="s">
        <v>2438</v>
      </c>
      <c r="H618" s="295">
        <v>31</v>
      </c>
      <c r="I618" s="294" t="s">
        <v>1310</v>
      </c>
      <c r="J618" s="295" t="s">
        <v>4148</v>
      </c>
      <c r="K618" s="294" t="s">
        <v>2429</v>
      </c>
      <c r="L618" s="294" t="s">
        <v>2448</v>
      </c>
      <c r="M618" s="294">
        <v>10</v>
      </c>
      <c r="N618" s="294" t="s">
        <v>2449</v>
      </c>
      <c r="O618" s="294" t="s">
        <v>5063</v>
      </c>
      <c r="P618" s="294" t="s">
        <v>2451</v>
      </c>
      <c r="Q618" s="294">
        <v>10899</v>
      </c>
      <c r="R618" s="296"/>
    </row>
    <row r="619" spans="1:18" x14ac:dyDescent="0.35">
      <c r="A619" s="294" t="s">
        <v>5064</v>
      </c>
      <c r="B619" s="294" t="s">
        <v>5065</v>
      </c>
      <c r="C619" s="294" t="s">
        <v>1947</v>
      </c>
      <c r="D619" s="294" t="s">
        <v>5066</v>
      </c>
      <c r="E619" s="294">
        <v>9</v>
      </c>
      <c r="F619" s="294" t="s">
        <v>2437</v>
      </c>
      <c r="G619" s="294" t="s">
        <v>2438</v>
      </c>
      <c r="H619" s="295">
        <v>31</v>
      </c>
      <c r="I619" s="294" t="s">
        <v>1310</v>
      </c>
      <c r="J619" s="295" t="s">
        <v>4979</v>
      </c>
      <c r="K619" s="294" t="s">
        <v>2429</v>
      </c>
      <c r="L619" s="294" t="s">
        <v>2490</v>
      </c>
      <c r="M619" s="294">
        <v>13</v>
      </c>
      <c r="N619" s="294" t="s">
        <v>2491</v>
      </c>
      <c r="O619" s="294" t="s">
        <v>5067</v>
      </c>
      <c r="P619" s="294" t="s">
        <v>2493</v>
      </c>
      <c r="Q619" s="294">
        <v>10900</v>
      </c>
      <c r="R619" s="296"/>
    </row>
    <row r="620" spans="1:18" x14ac:dyDescent="0.35">
      <c r="A620" s="294" t="s">
        <v>5068</v>
      </c>
      <c r="B620" s="294" t="s">
        <v>5069</v>
      </c>
      <c r="C620" s="294" t="s">
        <v>1948</v>
      </c>
      <c r="D620" s="294" t="s">
        <v>5070</v>
      </c>
      <c r="E620" s="294">
        <v>9</v>
      </c>
      <c r="F620" s="294" t="s">
        <v>2437</v>
      </c>
      <c r="G620" s="294" t="s">
        <v>2438</v>
      </c>
      <c r="H620" s="295">
        <v>31</v>
      </c>
      <c r="I620" s="294" t="s">
        <v>1310</v>
      </c>
      <c r="J620" s="295" t="s">
        <v>2455</v>
      </c>
      <c r="K620" s="294" t="s">
        <v>2429</v>
      </c>
      <c r="L620" s="294" t="s">
        <v>2440</v>
      </c>
      <c r="M620" s="294">
        <v>6</v>
      </c>
      <c r="N620" s="294" t="s">
        <v>2456</v>
      </c>
      <c r="O620" s="294" t="s">
        <v>5071</v>
      </c>
      <c r="P620" s="294" t="s">
        <v>2443</v>
      </c>
      <c r="Q620" s="294">
        <v>10901</v>
      </c>
      <c r="R620" s="296"/>
    </row>
    <row r="621" spans="1:18" x14ac:dyDescent="0.35">
      <c r="A621" s="294" t="s">
        <v>5072</v>
      </c>
      <c r="B621" s="294" t="s">
        <v>5073</v>
      </c>
      <c r="C621" s="294" t="s">
        <v>1949</v>
      </c>
      <c r="D621" s="294" t="s">
        <v>5074</v>
      </c>
      <c r="E621" s="294">
        <v>9</v>
      </c>
      <c r="F621" s="294" t="s">
        <v>2437</v>
      </c>
      <c r="G621" s="294" t="s">
        <v>2438</v>
      </c>
      <c r="H621" s="295">
        <v>31</v>
      </c>
      <c r="I621" s="294" t="s">
        <v>1310</v>
      </c>
      <c r="J621" s="295" t="s">
        <v>3585</v>
      </c>
      <c r="K621" s="294" t="s">
        <v>2429</v>
      </c>
      <c r="L621" s="294" t="s">
        <v>2448</v>
      </c>
      <c r="M621" s="294">
        <v>9</v>
      </c>
      <c r="N621" s="294" t="s">
        <v>2688</v>
      </c>
      <c r="O621" s="294" t="s">
        <v>5075</v>
      </c>
      <c r="P621" s="294" t="s">
        <v>2511</v>
      </c>
      <c r="Q621" s="294">
        <v>10902</v>
      </c>
      <c r="R621" s="296"/>
    </row>
    <row r="622" spans="1:18" x14ac:dyDescent="0.35">
      <c r="A622" s="294" t="s">
        <v>5076</v>
      </c>
      <c r="B622" s="294" t="s">
        <v>5077</v>
      </c>
      <c r="C622" s="294" t="s">
        <v>1950</v>
      </c>
      <c r="D622" s="294" t="s">
        <v>5078</v>
      </c>
      <c r="E622" s="294">
        <v>9</v>
      </c>
      <c r="F622" s="294" t="s">
        <v>2437</v>
      </c>
      <c r="G622" s="294" t="s">
        <v>2438</v>
      </c>
      <c r="H622" s="295">
        <v>31</v>
      </c>
      <c r="I622" s="294" t="s">
        <v>1310</v>
      </c>
      <c r="J622" s="295" t="s">
        <v>5079</v>
      </c>
      <c r="K622" s="294" t="s">
        <v>2429</v>
      </c>
      <c r="L622" s="294" t="s">
        <v>2490</v>
      </c>
      <c r="M622" s="294">
        <v>13</v>
      </c>
      <c r="N622" s="294" t="s">
        <v>2491</v>
      </c>
      <c r="O622" s="294" t="s">
        <v>5080</v>
      </c>
      <c r="P622" s="294" t="s">
        <v>2493</v>
      </c>
      <c r="Q622" s="294">
        <v>10904</v>
      </c>
      <c r="R622" s="296"/>
    </row>
    <row r="623" spans="1:18" x14ac:dyDescent="0.35">
      <c r="A623" s="294" t="s">
        <v>5081</v>
      </c>
      <c r="B623" s="294" t="s">
        <v>5082</v>
      </c>
      <c r="C623" s="294" t="s">
        <v>1951</v>
      </c>
      <c r="D623" s="294" t="s">
        <v>5083</v>
      </c>
      <c r="E623" s="294">
        <v>9</v>
      </c>
      <c r="F623" s="294" t="s">
        <v>2437</v>
      </c>
      <c r="G623" s="294" t="s">
        <v>2438</v>
      </c>
      <c r="H623" s="295">
        <v>31</v>
      </c>
      <c r="I623" s="294" t="s">
        <v>1310</v>
      </c>
      <c r="J623" s="295" t="s">
        <v>3982</v>
      </c>
      <c r="K623" s="294" t="s">
        <v>2429</v>
      </c>
      <c r="L623" s="294" t="s">
        <v>2490</v>
      </c>
      <c r="M623" s="294">
        <v>13</v>
      </c>
      <c r="N623" s="294" t="s">
        <v>2491</v>
      </c>
      <c r="O623" s="294" t="s">
        <v>5084</v>
      </c>
      <c r="P623" s="294" t="s">
        <v>2493</v>
      </c>
      <c r="Q623" s="294">
        <v>10905</v>
      </c>
      <c r="R623" s="296"/>
    </row>
    <row r="624" spans="1:18" x14ac:dyDescent="0.35">
      <c r="A624" s="294" t="s">
        <v>5085</v>
      </c>
      <c r="B624" s="294" t="s">
        <v>5086</v>
      </c>
      <c r="C624" s="294" t="s">
        <v>1952</v>
      </c>
      <c r="D624" s="294" t="s">
        <v>5087</v>
      </c>
      <c r="E624" s="294">
        <v>9</v>
      </c>
      <c r="F624" s="294" t="s">
        <v>2437</v>
      </c>
      <c r="G624" s="294" t="s">
        <v>2438</v>
      </c>
      <c r="H624" s="295">
        <v>31</v>
      </c>
      <c r="I624" s="294" t="s">
        <v>1310</v>
      </c>
      <c r="J624" s="295" t="s">
        <v>2502</v>
      </c>
      <c r="K624" s="294" t="s">
        <v>2429</v>
      </c>
      <c r="L624" s="294" t="s">
        <v>2440</v>
      </c>
      <c r="M624" s="294">
        <v>6</v>
      </c>
      <c r="N624" s="294" t="s">
        <v>2441</v>
      </c>
      <c r="O624" s="294" t="s">
        <v>5088</v>
      </c>
      <c r="P624" s="294" t="s">
        <v>2443</v>
      </c>
      <c r="Q624" s="294">
        <v>10906</v>
      </c>
      <c r="R624" s="296"/>
    </row>
    <row r="625" spans="1:18" x14ac:dyDescent="0.35">
      <c r="A625" s="294" t="s">
        <v>5089</v>
      </c>
      <c r="B625" s="294" t="s">
        <v>5090</v>
      </c>
      <c r="C625" s="294" t="s">
        <v>1953</v>
      </c>
      <c r="D625" s="294" t="s">
        <v>5091</v>
      </c>
      <c r="E625" s="294">
        <v>9</v>
      </c>
      <c r="F625" s="294" t="s">
        <v>2437</v>
      </c>
      <c r="G625" s="294" t="s">
        <v>2438</v>
      </c>
      <c r="H625" s="295">
        <v>31</v>
      </c>
      <c r="I625" s="294" t="s">
        <v>1310</v>
      </c>
      <c r="J625" s="295" t="s">
        <v>2528</v>
      </c>
      <c r="K625" s="294" t="s">
        <v>2429</v>
      </c>
      <c r="L625" s="294" t="s">
        <v>2440</v>
      </c>
      <c r="M625" s="294">
        <v>5</v>
      </c>
      <c r="N625" s="294" t="s">
        <v>2441</v>
      </c>
      <c r="O625" s="294" t="s">
        <v>5092</v>
      </c>
      <c r="P625" s="294" t="s">
        <v>2469</v>
      </c>
      <c r="Q625" s="294">
        <v>10907</v>
      </c>
      <c r="R625" s="296"/>
    </row>
    <row r="626" spans="1:18" x14ac:dyDescent="0.35">
      <c r="A626" s="294" t="s">
        <v>5093</v>
      </c>
      <c r="B626" s="294" t="s">
        <v>5094</v>
      </c>
      <c r="C626" s="294" t="s">
        <v>1954</v>
      </c>
      <c r="D626" s="294" t="s">
        <v>5095</v>
      </c>
      <c r="E626" s="294">
        <v>9</v>
      </c>
      <c r="F626" s="294" t="s">
        <v>2437</v>
      </c>
      <c r="G626" s="294" t="s">
        <v>2438</v>
      </c>
      <c r="H626" s="295">
        <v>31</v>
      </c>
      <c r="I626" s="294" t="s">
        <v>1310</v>
      </c>
      <c r="J626" s="295" t="s">
        <v>3002</v>
      </c>
      <c r="K626" s="294" t="s">
        <v>2429</v>
      </c>
      <c r="L626" s="294" t="s">
        <v>2440</v>
      </c>
      <c r="M626" s="294">
        <v>6</v>
      </c>
      <c r="N626" s="294" t="s">
        <v>2441</v>
      </c>
      <c r="O626" s="294" t="s">
        <v>5096</v>
      </c>
      <c r="P626" s="294" t="s">
        <v>2443</v>
      </c>
      <c r="Q626" s="294">
        <v>10908</v>
      </c>
      <c r="R626" s="296"/>
    </row>
    <row r="627" spans="1:18" x14ac:dyDescent="0.35">
      <c r="A627" s="294" t="s">
        <v>5097</v>
      </c>
      <c r="B627" s="294" t="s">
        <v>5098</v>
      </c>
      <c r="C627" s="294" t="s">
        <v>1955</v>
      </c>
      <c r="D627" s="294" t="s">
        <v>5099</v>
      </c>
      <c r="E627" s="294">
        <v>9</v>
      </c>
      <c r="F627" s="294" t="s">
        <v>2437</v>
      </c>
      <c r="G627" s="294" t="s">
        <v>2438</v>
      </c>
      <c r="H627" s="295">
        <v>31</v>
      </c>
      <c r="I627" s="294" t="s">
        <v>1310</v>
      </c>
      <c r="J627" s="295" t="s">
        <v>2675</v>
      </c>
      <c r="K627" s="294" t="s">
        <v>2429</v>
      </c>
      <c r="L627" s="294" t="s">
        <v>2440</v>
      </c>
      <c r="M627" s="294">
        <v>6</v>
      </c>
      <c r="N627" s="294" t="s">
        <v>2441</v>
      </c>
      <c r="O627" s="294" t="s">
        <v>5100</v>
      </c>
      <c r="P627" s="294" t="s">
        <v>2443</v>
      </c>
      <c r="Q627" s="294">
        <v>10909</v>
      </c>
      <c r="R627" s="296"/>
    </row>
    <row r="628" spans="1:18" x14ac:dyDescent="0.35">
      <c r="A628" s="294" t="s">
        <v>5101</v>
      </c>
      <c r="B628" s="294" t="s">
        <v>5102</v>
      </c>
      <c r="C628" s="294" t="s">
        <v>1956</v>
      </c>
      <c r="D628" s="294" t="s">
        <v>5103</v>
      </c>
      <c r="E628" s="294">
        <v>9</v>
      </c>
      <c r="F628" s="294" t="s">
        <v>2437</v>
      </c>
      <c r="G628" s="294" t="s">
        <v>2438</v>
      </c>
      <c r="H628" s="295">
        <v>31</v>
      </c>
      <c r="I628" s="294" t="s">
        <v>1310</v>
      </c>
      <c r="J628" s="295" t="s">
        <v>2670</v>
      </c>
      <c r="K628" s="294" t="s">
        <v>2429</v>
      </c>
      <c r="L628" s="294" t="s">
        <v>2440</v>
      </c>
      <c r="M628" s="294">
        <v>5</v>
      </c>
      <c r="N628" s="294" t="s">
        <v>2441</v>
      </c>
      <c r="O628" s="294" t="s">
        <v>5104</v>
      </c>
      <c r="P628" s="294" t="s">
        <v>2469</v>
      </c>
      <c r="Q628" s="294">
        <v>10910</v>
      </c>
      <c r="R628" s="296"/>
    </row>
    <row r="629" spans="1:18" x14ac:dyDescent="0.35">
      <c r="A629" s="294" t="s">
        <v>5105</v>
      </c>
      <c r="B629" s="294" t="s">
        <v>5106</v>
      </c>
      <c r="C629" s="294" t="s">
        <v>1957</v>
      </c>
      <c r="D629" s="294" t="s">
        <v>5107</v>
      </c>
      <c r="E629" s="294">
        <v>9</v>
      </c>
      <c r="F629" s="294" t="s">
        <v>2437</v>
      </c>
      <c r="G629" s="294" t="s">
        <v>2438</v>
      </c>
      <c r="H629" s="295">
        <v>31</v>
      </c>
      <c r="I629" s="294" t="s">
        <v>1310</v>
      </c>
      <c r="J629" s="295" t="s">
        <v>2533</v>
      </c>
      <c r="K629" s="294" t="s">
        <v>2429</v>
      </c>
      <c r="L629" s="294" t="s">
        <v>2440</v>
      </c>
      <c r="M629" s="294">
        <v>5</v>
      </c>
      <c r="N629" s="294" t="s">
        <v>2467</v>
      </c>
      <c r="O629" s="294" t="s">
        <v>5108</v>
      </c>
      <c r="P629" s="294" t="s">
        <v>2469</v>
      </c>
      <c r="Q629" s="294">
        <v>10911</v>
      </c>
      <c r="R629" s="296"/>
    </row>
    <row r="630" spans="1:18" x14ac:dyDescent="0.35">
      <c r="A630" s="294" t="s">
        <v>5109</v>
      </c>
      <c r="B630" s="294" t="s">
        <v>5110</v>
      </c>
      <c r="C630" s="294" t="s">
        <v>1958</v>
      </c>
      <c r="D630" s="294" t="s">
        <v>5111</v>
      </c>
      <c r="E630" s="294">
        <v>9</v>
      </c>
      <c r="F630" s="294" t="s">
        <v>2437</v>
      </c>
      <c r="G630" s="294" t="s">
        <v>2438</v>
      </c>
      <c r="H630" s="295">
        <v>31</v>
      </c>
      <c r="I630" s="294" t="s">
        <v>1310</v>
      </c>
      <c r="J630" s="295" t="s">
        <v>2466</v>
      </c>
      <c r="K630" s="294" t="s">
        <v>2429</v>
      </c>
      <c r="L630" s="294" t="s">
        <v>2440</v>
      </c>
      <c r="M630" s="294">
        <v>5</v>
      </c>
      <c r="N630" s="294" t="s">
        <v>2441</v>
      </c>
      <c r="O630" s="294" t="s">
        <v>5112</v>
      </c>
      <c r="P630" s="294" t="s">
        <v>2469</v>
      </c>
      <c r="Q630" s="294">
        <v>10912</v>
      </c>
      <c r="R630" s="296"/>
    </row>
    <row r="631" spans="1:18" x14ac:dyDescent="0.35">
      <c r="A631" s="294" t="s">
        <v>5113</v>
      </c>
      <c r="B631" s="294" t="s">
        <v>5114</v>
      </c>
      <c r="C631" s="294" t="s">
        <v>1959</v>
      </c>
      <c r="D631" s="294" t="s">
        <v>5115</v>
      </c>
      <c r="E631" s="294">
        <v>9</v>
      </c>
      <c r="F631" s="294" t="s">
        <v>2437</v>
      </c>
      <c r="G631" s="294" t="s">
        <v>2438</v>
      </c>
      <c r="H631" s="295">
        <v>31</v>
      </c>
      <c r="I631" s="294" t="s">
        <v>1310</v>
      </c>
      <c r="J631" s="295" t="s">
        <v>2867</v>
      </c>
      <c r="K631" s="294" t="s">
        <v>2429</v>
      </c>
      <c r="L631" s="294" t="s">
        <v>2440</v>
      </c>
      <c r="M631" s="294">
        <v>5</v>
      </c>
      <c r="N631" s="294" t="s">
        <v>2467</v>
      </c>
      <c r="O631" s="294" t="s">
        <v>5116</v>
      </c>
      <c r="P631" s="294" t="s">
        <v>2469</v>
      </c>
      <c r="Q631" s="294">
        <v>10913</v>
      </c>
      <c r="R631" s="296"/>
    </row>
    <row r="632" spans="1:18" x14ac:dyDescent="0.35">
      <c r="A632" s="294" t="s">
        <v>5117</v>
      </c>
      <c r="B632" s="294" t="s">
        <v>5118</v>
      </c>
      <c r="C632" s="294" t="s">
        <v>1960</v>
      </c>
      <c r="D632" s="294" t="s">
        <v>5119</v>
      </c>
      <c r="E632" s="294">
        <v>9</v>
      </c>
      <c r="F632" s="294" t="s">
        <v>2437</v>
      </c>
      <c r="G632" s="294" t="s">
        <v>2438</v>
      </c>
      <c r="H632" s="295">
        <v>31</v>
      </c>
      <c r="I632" s="294" t="s">
        <v>1310</v>
      </c>
      <c r="J632" s="295" t="s">
        <v>2653</v>
      </c>
      <c r="K632" s="294" t="s">
        <v>2429</v>
      </c>
      <c r="L632" s="294" t="s">
        <v>2440</v>
      </c>
      <c r="M632" s="294">
        <v>5</v>
      </c>
      <c r="N632" s="294" t="s">
        <v>2467</v>
      </c>
      <c r="O632" s="294" t="s">
        <v>5120</v>
      </c>
      <c r="P632" s="294" t="s">
        <v>2469</v>
      </c>
      <c r="Q632" s="294">
        <v>10914</v>
      </c>
      <c r="R632" s="296"/>
    </row>
    <row r="633" spans="1:18" x14ac:dyDescent="0.35">
      <c r="A633" s="294" t="s">
        <v>5121</v>
      </c>
      <c r="B633" s="294" t="s">
        <v>2748</v>
      </c>
      <c r="C633" s="294" t="s">
        <v>1961</v>
      </c>
      <c r="D633" s="294" t="s">
        <v>5122</v>
      </c>
      <c r="E633" s="294">
        <v>9</v>
      </c>
      <c r="F633" s="294" t="s">
        <v>2437</v>
      </c>
      <c r="G633" s="294" t="s">
        <v>2438</v>
      </c>
      <c r="H633" s="295">
        <v>31</v>
      </c>
      <c r="I633" s="294" t="s">
        <v>1310</v>
      </c>
      <c r="J633" s="295" t="s">
        <v>3415</v>
      </c>
      <c r="K633" s="294" t="s">
        <v>2429</v>
      </c>
      <c r="L633" s="294" t="s">
        <v>2440</v>
      </c>
      <c r="M633" s="294">
        <v>5</v>
      </c>
      <c r="N633" s="294" t="s">
        <v>2441</v>
      </c>
      <c r="O633" s="294" t="s">
        <v>5123</v>
      </c>
      <c r="P633" s="294" t="s">
        <v>2469</v>
      </c>
      <c r="Q633" s="294">
        <v>11619</v>
      </c>
      <c r="R633" s="296"/>
    </row>
    <row r="634" spans="1:18" x14ac:dyDescent="0.35">
      <c r="A634" s="294" t="s">
        <v>5124</v>
      </c>
      <c r="B634" s="294" t="s">
        <v>5125</v>
      </c>
      <c r="C634" s="294" t="s">
        <v>2268</v>
      </c>
      <c r="D634" s="294" t="s">
        <v>5126</v>
      </c>
      <c r="E634" s="294">
        <v>9</v>
      </c>
      <c r="F634" s="294" t="s">
        <v>2437</v>
      </c>
      <c r="G634" s="294" t="s">
        <v>2438</v>
      </c>
      <c r="H634" s="295">
        <v>31</v>
      </c>
      <c r="I634" s="294" t="s">
        <v>1310</v>
      </c>
      <c r="J634" s="295" t="s">
        <v>2570</v>
      </c>
      <c r="K634" s="294" t="s">
        <v>2429</v>
      </c>
      <c r="L634" s="294" t="s">
        <v>2557</v>
      </c>
      <c r="M634" s="294">
        <v>3</v>
      </c>
      <c r="N634" s="294" t="s">
        <v>2753</v>
      </c>
      <c r="O634" s="294" t="s">
        <v>5127</v>
      </c>
      <c r="P634" s="294" t="s">
        <v>3145</v>
      </c>
      <c r="Q634" s="294">
        <v>23578</v>
      </c>
      <c r="R634" s="296"/>
    </row>
    <row r="635" spans="1:18" x14ac:dyDescent="0.35">
      <c r="A635" s="294" t="s">
        <v>5128</v>
      </c>
      <c r="B635" s="294" t="s">
        <v>5129</v>
      </c>
      <c r="C635" s="294" t="s">
        <v>2269</v>
      </c>
      <c r="D635" s="294" t="s">
        <v>1963</v>
      </c>
      <c r="E635" s="294">
        <v>9</v>
      </c>
      <c r="F635" s="294" t="s">
        <v>2437</v>
      </c>
      <c r="G635" s="294" t="s">
        <v>2438</v>
      </c>
      <c r="H635" s="295">
        <v>31</v>
      </c>
      <c r="I635" s="294" t="s">
        <v>1310</v>
      </c>
      <c r="J635" s="295" t="s">
        <v>3462</v>
      </c>
      <c r="K635" s="294" t="s">
        <v>2418</v>
      </c>
      <c r="L635" s="294" t="s">
        <v>2557</v>
      </c>
      <c r="M635" s="294">
        <v>2</v>
      </c>
      <c r="N635" s="294" t="s">
        <v>2753</v>
      </c>
      <c r="O635" s="294" t="s">
        <v>5130</v>
      </c>
      <c r="P635" s="294" t="s">
        <v>2560</v>
      </c>
      <c r="Q635" s="294">
        <v>28020</v>
      </c>
      <c r="R635" s="296"/>
    </row>
    <row r="636" spans="1:18" x14ac:dyDescent="0.35">
      <c r="A636" s="294" t="s">
        <v>5131</v>
      </c>
      <c r="B636" s="294" t="s">
        <v>5132</v>
      </c>
      <c r="C636" s="294" t="s">
        <v>1964</v>
      </c>
      <c r="D636" s="294" t="s">
        <v>1311</v>
      </c>
      <c r="E636" s="294">
        <v>9</v>
      </c>
      <c r="F636" s="294" t="s">
        <v>2415</v>
      </c>
      <c r="G636" s="294" t="s">
        <v>2416</v>
      </c>
      <c r="H636" s="295">
        <v>32</v>
      </c>
      <c r="I636" s="294" t="s">
        <v>1311</v>
      </c>
      <c r="J636" s="295" t="s">
        <v>5133</v>
      </c>
      <c r="K636" s="294" t="s">
        <v>2429</v>
      </c>
      <c r="L636" s="294" t="s">
        <v>2419</v>
      </c>
      <c r="M636" s="294">
        <v>19</v>
      </c>
      <c r="N636" s="294" t="s">
        <v>2602</v>
      </c>
      <c r="O636" s="294" t="s">
        <v>5134</v>
      </c>
      <c r="P636" s="294" t="s">
        <v>2604</v>
      </c>
      <c r="Q636" s="294">
        <v>10668</v>
      </c>
      <c r="R636" s="296"/>
    </row>
    <row r="637" spans="1:18" x14ac:dyDescent="0.35">
      <c r="A637" s="294" t="s">
        <v>5135</v>
      </c>
      <c r="B637" s="294" t="s">
        <v>5136</v>
      </c>
      <c r="C637" s="294" t="s">
        <v>1965</v>
      </c>
      <c r="D637" s="294" t="s">
        <v>5137</v>
      </c>
      <c r="E637" s="294">
        <v>9</v>
      </c>
      <c r="F637" s="294" t="s">
        <v>2437</v>
      </c>
      <c r="G637" s="294" t="s">
        <v>2438</v>
      </c>
      <c r="H637" s="295">
        <v>32</v>
      </c>
      <c r="I637" s="294" t="s">
        <v>1311</v>
      </c>
      <c r="J637" s="295" t="s">
        <v>2803</v>
      </c>
      <c r="K637" s="294" t="s">
        <v>2418</v>
      </c>
      <c r="L637" s="294" t="s">
        <v>2440</v>
      </c>
      <c r="M637" s="294">
        <v>6</v>
      </c>
      <c r="N637" s="294" t="s">
        <v>2456</v>
      </c>
      <c r="O637" s="294" t="s">
        <v>5138</v>
      </c>
      <c r="P637" s="294" t="s">
        <v>2443</v>
      </c>
      <c r="Q637" s="294">
        <v>10915</v>
      </c>
      <c r="R637" s="296"/>
    </row>
    <row r="638" spans="1:18" x14ac:dyDescent="0.35">
      <c r="A638" s="294" t="s">
        <v>5139</v>
      </c>
      <c r="B638" s="294" t="s">
        <v>5140</v>
      </c>
      <c r="C638" s="294" t="s">
        <v>1966</v>
      </c>
      <c r="D638" s="294" t="s">
        <v>5141</v>
      </c>
      <c r="E638" s="294">
        <v>9</v>
      </c>
      <c r="F638" s="294" t="s">
        <v>2437</v>
      </c>
      <c r="G638" s="294" t="s">
        <v>2438</v>
      </c>
      <c r="H638" s="295">
        <v>32</v>
      </c>
      <c r="I638" s="294" t="s">
        <v>1311</v>
      </c>
      <c r="J638" s="295" t="s">
        <v>4436</v>
      </c>
      <c r="K638" s="294" t="s">
        <v>2418</v>
      </c>
      <c r="L638" s="294" t="s">
        <v>2448</v>
      </c>
      <c r="M638" s="294">
        <v>10</v>
      </c>
      <c r="N638" s="294" t="s">
        <v>2449</v>
      </c>
      <c r="O638" s="294" t="s">
        <v>5142</v>
      </c>
      <c r="P638" s="294" t="s">
        <v>2451</v>
      </c>
      <c r="Q638" s="294">
        <v>10916</v>
      </c>
      <c r="R638" s="296"/>
    </row>
    <row r="639" spans="1:18" x14ac:dyDescent="0.35">
      <c r="A639" s="294" t="s">
        <v>5143</v>
      </c>
      <c r="B639" s="294" t="s">
        <v>5144</v>
      </c>
      <c r="C639" s="294" t="s">
        <v>1967</v>
      </c>
      <c r="D639" s="294" t="s">
        <v>5145</v>
      </c>
      <c r="E639" s="294">
        <v>9</v>
      </c>
      <c r="F639" s="294" t="s">
        <v>2437</v>
      </c>
      <c r="G639" s="294" t="s">
        <v>2438</v>
      </c>
      <c r="H639" s="295">
        <v>32</v>
      </c>
      <c r="I639" s="294" t="s">
        <v>1311</v>
      </c>
      <c r="J639" s="295" t="s">
        <v>2455</v>
      </c>
      <c r="K639" s="294" t="s">
        <v>2429</v>
      </c>
      <c r="L639" s="294" t="s">
        <v>2440</v>
      </c>
      <c r="M639" s="294">
        <v>6</v>
      </c>
      <c r="N639" s="294" t="s">
        <v>2456</v>
      </c>
      <c r="O639" s="294" t="s">
        <v>5146</v>
      </c>
      <c r="P639" s="294" t="s">
        <v>2443</v>
      </c>
      <c r="Q639" s="294">
        <v>10917</v>
      </c>
      <c r="R639" s="296"/>
    </row>
    <row r="640" spans="1:18" x14ac:dyDescent="0.35">
      <c r="A640" s="294" t="s">
        <v>5147</v>
      </c>
      <c r="B640" s="294" t="s">
        <v>5148</v>
      </c>
      <c r="C640" s="294" t="s">
        <v>2270</v>
      </c>
      <c r="D640" s="294" t="s">
        <v>5149</v>
      </c>
      <c r="E640" s="294">
        <v>9</v>
      </c>
      <c r="F640" s="294" t="s">
        <v>2426</v>
      </c>
      <c r="G640" s="294" t="s">
        <v>2427</v>
      </c>
      <c r="H640" s="295">
        <v>32</v>
      </c>
      <c r="I640" s="294" t="s">
        <v>1311</v>
      </c>
      <c r="J640" s="295" t="s">
        <v>5150</v>
      </c>
      <c r="K640" s="294" t="s">
        <v>2429</v>
      </c>
      <c r="L640" s="294" t="s">
        <v>2430</v>
      </c>
      <c r="M640" s="294">
        <v>14</v>
      </c>
      <c r="N640" s="294" t="s">
        <v>2474</v>
      </c>
      <c r="O640" s="294" t="s">
        <v>5151</v>
      </c>
      <c r="P640" s="294" t="s">
        <v>3407</v>
      </c>
      <c r="Q640" s="294">
        <v>10918</v>
      </c>
      <c r="R640" s="296"/>
    </row>
    <row r="641" spans="1:18" x14ac:dyDescent="0.35">
      <c r="A641" s="294" t="s">
        <v>5152</v>
      </c>
      <c r="B641" s="294" t="s">
        <v>5153</v>
      </c>
      <c r="C641" s="294" t="s">
        <v>1969</v>
      </c>
      <c r="D641" s="294" t="s">
        <v>5154</v>
      </c>
      <c r="E641" s="294">
        <v>9</v>
      </c>
      <c r="F641" s="294" t="s">
        <v>2437</v>
      </c>
      <c r="G641" s="294" t="s">
        <v>2438</v>
      </c>
      <c r="H641" s="295">
        <v>32</v>
      </c>
      <c r="I641" s="294" t="s">
        <v>1311</v>
      </c>
      <c r="J641" s="295" t="s">
        <v>4207</v>
      </c>
      <c r="K641" s="294" t="s">
        <v>2429</v>
      </c>
      <c r="L641" s="294" t="s">
        <v>2440</v>
      </c>
      <c r="M641" s="294">
        <v>6</v>
      </c>
      <c r="N641" s="294" t="s">
        <v>2456</v>
      </c>
      <c r="O641" s="294" t="s">
        <v>5155</v>
      </c>
      <c r="P641" s="294" t="s">
        <v>2443</v>
      </c>
      <c r="Q641" s="294">
        <v>10919</v>
      </c>
      <c r="R641" s="296"/>
    </row>
    <row r="642" spans="1:18" x14ac:dyDescent="0.35">
      <c r="A642" s="294" t="s">
        <v>5156</v>
      </c>
      <c r="B642" s="294" t="s">
        <v>5157</v>
      </c>
      <c r="C642" s="294" t="s">
        <v>1970</v>
      </c>
      <c r="D642" s="294" t="s">
        <v>5158</v>
      </c>
      <c r="E642" s="294">
        <v>9</v>
      </c>
      <c r="F642" s="294" t="s">
        <v>2437</v>
      </c>
      <c r="G642" s="294" t="s">
        <v>2438</v>
      </c>
      <c r="H642" s="295">
        <v>32</v>
      </c>
      <c r="I642" s="294" t="s">
        <v>1311</v>
      </c>
      <c r="J642" s="295" t="s">
        <v>2489</v>
      </c>
      <c r="K642" s="294" t="s">
        <v>2429</v>
      </c>
      <c r="L642" s="294" t="s">
        <v>2490</v>
      </c>
      <c r="M642" s="294">
        <v>13</v>
      </c>
      <c r="N642" s="294" t="s">
        <v>2491</v>
      </c>
      <c r="O642" s="294" t="s">
        <v>5159</v>
      </c>
      <c r="P642" s="294" t="s">
        <v>2493</v>
      </c>
      <c r="Q642" s="294">
        <v>10920</v>
      </c>
      <c r="R642" s="296"/>
    </row>
    <row r="643" spans="1:18" x14ac:dyDescent="0.35">
      <c r="A643" s="294" t="s">
        <v>5160</v>
      </c>
      <c r="B643" s="294" t="s">
        <v>5161</v>
      </c>
      <c r="C643" s="294" t="s">
        <v>1971</v>
      </c>
      <c r="D643" s="294" t="s">
        <v>5162</v>
      </c>
      <c r="E643" s="294">
        <v>9</v>
      </c>
      <c r="F643" s="294" t="s">
        <v>2437</v>
      </c>
      <c r="G643" s="294" t="s">
        <v>2438</v>
      </c>
      <c r="H643" s="295">
        <v>32</v>
      </c>
      <c r="I643" s="294" t="s">
        <v>1311</v>
      </c>
      <c r="J643" s="295" t="s">
        <v>2502</v>
      </c>
      <c r="K643" s="294" t="s">
        <v>2429</v>
      </c>
      <c r="L643" s="294" t="s">
        <v>2440</v>
      </c>
      <c r="M643" s="294">
        <v>5</v>
      </c>
      <c r="N643" s="294" t="s">
        <v>2441</v>
      </c>
      <c r="O643" s="294" t="s">
        <v>5163</v>
      </c>
      <c r="P643" s="294" t="s">
        <v>2469</v>
      </c>
      <c r="Q643" s="294">
        <v>10921</v>
      </c>
      <c r="R643" s="296"/>
    </row>
    <row r="644" spans="1:18" x14ac:dyDescent="0.35">
      <c r="A644" s="294" t="s">
        <v>5164</v>
      </c>
      <c r="B644" s="294" t="s">
        <v>5165</v>
      </c>
      <c r="C644" s="294" t="s">
        <v>1972</v>
      </c>
      <c r="D644" s="294" t="s">
        <v>5166</v>
      </c>
      <c r="E644" s="294">
        <v>9</v>
      </c>
      <c r="F644" s="294" t="s">
        <v>2437</v>
      </c>
      <c r="G644" s="294" t="s">
        <v>2438</v>
      </c>
      <c r="H644" s="295">
        <v>32</v>
      </c>
      <c r="I644" s="294" t="s">
        <v>1311</v>
      </c>
      <c r="J644" s="295" t="s">
        <v>2880</v>
      </c>
      <c r="K644" s="294" t="s">
        <v>2429</v>
      </c>
      <c r="L644" s="294" t="s">
        <v>2490</v>
      </c>
      <c r="M644" s="294">
        <v>13</v>
      </c>
      <c r="N644" s="294" t="s">
        <v>2491</v>
      </c>
      <c r="O644" s="294" t="s">
        <v>5167</v>
      </c>
      <c r="P644" s="294" t="s">
        <v>2493</v>
      </c>
      <c r="Q644" s="294">
        <v>10922</v>
      </c>
      <c r="R644" s="296"/>
    </row>
    <row r="645" spans="1:18" x14ac:dyDescent="0.35">
      <c r="A645" s="294" t="s">
        <v>5168</v>
      </c>
      <c r="B645" s="294" t="s">
        <v>5169</v>
      </c>
      <c r="C645" s="294" t="s">
        <v>1973</v>
      </c>
      <c r="D645" s="294" t="s">
        <v>5170</v>
      </c>
      <c r="E645" s="294">
        <v>9</v>
      </c>
      <c r="F645" s="294" t="s">
        <v>2437</v>
      </c>
      <c r="G645" s="294" t="s">
        <v>2438</v>
      </c>
      <c r="H645" s="295">
        <v>32</v>
      </c>
      <c r="I645" s="294" t="s">
        <v>1311</v>
      </c>
      <c r="J645" s="295" t="s">
        <v>5171</v>
      </c>
      <c r="K645" s="294" t="s">
        <v>2429</v>
      </c>
      <c r="L645" s="294" t="s">
        <v>2490</v>
      </c>
      <c r="M645" s="294">
        <v>13</v>
      </c>
      <c r="N645" s="294" t="s">
        <v>2491</v>
      </c>
      <c r="O645" s="294" t="s">
        <v>5172</v>
      </c>
      <c r="P645" s="294" t="s">
        <v>2493</v>
      </c>
      <c r="Q645" s="294">
        <v>10923</v>
      </c>
      <c r="R645" s="296"/>
    </row>
    <row r="646" spans="1:18" x14ac:dyDescent="0.35">
      <c r="A646" s="294" t="s">
        <v>5173</v>
      </c>
      <c r="B646" s="294" t="s">
        <v>5174</v>
      </c>
      <c r="C646" s="294" t="s">
        <v>1974</v>
      </c>
      <c r="D646" s="294" t="s">
        <v>5175</v>
      </c>
      <c r="E646" s="294">
        <v>9</v>
      </c>
      <c r="F646" s="294" t="s">
        <v>2437</v>
      </c>
      <c r="G646" s="294" t="s">
        <v>2438</v>
      </c>
      <c r="H646" s="295">
        <v>32</v>
      </c>
      <c r="I646" s="294" t="s">
        <v>1311</v>
      </c>
      <c r="J646" s="295" t="s">
        <v>2894</v>
      </c>
      <c r="K646" s="294" t="s">
        <v>2429</v>
      </c>
      <c r="L646" s="294" t="s">
        <v>2440</v>
      </c>
      <c r="M646" s="294">
        <v>6</v>
      </c>
      <c r="N646" s="294" t="s">
        <v>2441</v>
      </c>
      <c r="O646" s="294" t="s">
        <v>5176</v>
      </c>
      <c r="P646" s="294" t="s">
        <v>2443</v>
      </c>
      <c r="Q646" s="294">
        <v>10924</v>
      </c>
      <c r="R646" s="296"/>
    </row>
    <row r="647" spans="1:18" x14ac:dyDescent="0.35">
      <c r="A647" s="294" t="s">
        <v>5177</v>
      </c>
      <c r="B647" s="294" t="s">
        <v>5178</v>
      </c>
      <c r="C647" s="294" t="s">
        <v>1975</v>
      </c>
      <c r="D647" s="294" t="s">
        <v>5179</v>
      </c>
      <c r="E647" s="294">
        <v>9</v>
      </c>
      <c r="F647" s="294" t="s">
        <v>2437</v>
      </c>
      <c r="G647" s="294" t="s">
        <v>2438</v>
      </c>
      <c r="H647" s="295">
        <v>32</v>
      </c>
      <c r="I647" s="294" t="s">
        <v>1311</v>
      </c>
      <c r="J647" s="295" t="s">
        <v>2842</v>
      </c>
      <c r="K647" s="294" t="s">
        <v>2429</v>
      </c>
      <c r="L647" s="294" t="s">
        <v>2440</v>
      </c>
      <c r="M647" s="294">
        <v>6</v>
      </c>
      <c r="N647" s="294" t="s">
        <v>2441</v>
      </c>
      <c r="O647" s="294" t="s">
        <v>5180</v>
      </c>
      <c r="P647" s="294" t="s">
        <v>2443</v>
      </c>
      <c r="Q647" s="294">
        <v>10925</v>
      </c>
      <c r="R647" s="296"/>
    </row>
    <row r="648" spans="1:18" x14ac:dyDescent="0.35">
      <c r="A648" s="294" t="s">
        <v>5181</v>
      </c>
      <c r="B648" s="294" t="s">
        <v>5182</v>
      </c>
      <c r="C648" s="294" t="s">
        <v>1976</v>
      </c>
      <c r="D648" s="294" t="s">
        <v>5183</v>
      </c>
      <c r="E648" s="294">
        <v>9</v>
      </c>
      <c r="F648" s="294" t="s">
        <v>2437</v>
      </c>
      <c r="G648" s="294" t="s">
        <v>2438</v>
      </c>
      <c r="H648" s="295">
        <v>32</v>
      </c>
      <c r="I648" s="294" t="s">
        <v>1311</v>
      </c>
      <c r="J648" s="295" t="s">
        <v>2670</v>
      </c>
      <c r="K648" s="294" t="s">
        <v>2429</v>
      </c>
      <c r="L648" s="294" t="s">
        <v>2440</v>
      </c>
      <c r="M648" s="294">
        <v>6</v>
      </c>
      <c r="N648" s="294" t="s">
        <v>2441</v>
      </c>
      <c r="O648" s="294" t="s">
        <v>5184</v>
      </c>
      <c r="P648" s="294" t="s">
        <v>2443</v>
      </c>
      <c r="Q648" s="294">
        <v>10926</v>
      </c>
      <c r="R648" s="296"/>
    </row>
    <row r="649" spans="1:18" x14ac:dyDescent="0.35">
      <c r="A649" s="294" t="s">
        <v>5185</v>
      </c>
      <c r="B649" s="294" t="s">
        <v>5186</v>
      </c>
      <c r="C649" s="294" t="s">
        <v>1977</v>
      </c>
      <c r="D649" s="294" t="s">
        <v>5187</v>
      </c>
      <c r="E649" s="294">
        <v>9</v>
      </c>
      <c r="F649" s="294" t="s">
        <v>2437</v>
      </c>
      <c r="G649" s="294" t="s">
        <v>2438</v>
      </c>
      <c r="H649" s="295">
        <v>32</v>
      </c>
      <c r="I649" s="294" t="s">
        <v>1311</v>
      </c>
      <c r="J649" s="295" t="s">
        <v>3127</v>
      </c>
      <c r="K649" s="294" t="s">
        <v>2429</v>
      </c>
      <c r="L649" s="294" t="s">
        <v>2440</v>
      </c>
      <c r="M649" s="294">
        <v>5</v>
      </c>
      <c r="N649" s="294" t="s">
        <v>2441</v>
      </c>
      <c r="O649" s="294" t="s">
        <v>5188</v>
      </c>
      <c r="P649" s="294" t="s">
        <v>2469</v>
      </c>
      <c r="Q649" s="294">
        <v>22302</v>
      </c>
      <c r="R649" s="296"/>
    </row>
    <row r="650" spans="1:18" x14ac:dyDescent="0.35">
      <c r="A650" s="294" t="s">
        <v>5189</v>
      </c>
      <c r="B650" s="294" t="s">
        <v>5190</v>
      </c>
      <c r="C650" s="294" t="s">
        <v>2271</v>
      </c>
      <c r="D650" s="294" t="s">
        <v>1978</v>
      </c>
      <c r="E650" s="294">
        <v>9</v>
      </c>
      <c r="F650" s="294" t="s">
        <v>2437</v>
      </c>
      <c r="G650" s="294" t="s">
        <v>2438</v>
      </c>
      <c r="H650" s="295">
        <v>32</v>
      </c>
      <c r="I650" s="294" t="s">
        <v>1311</v>
      </c>
      <c r="J650" s="295" t="s">
        <v>3101</v>
      </c>
      <c r="K650" s="294" t="s">
        <v>2418</v>
      </c>
      <c r="L650" s="294" t="s">
        <v>2557</v>
      </c>
      <c r="M650" s="294">
        <v>3</v>
      </c>
      <c r="N650" s="294" t="s">
        <v>2753</v>
      </c>
      <c r="O650" s="294" t="s">
        <v>5191</v>
      </c>
      <c r="P650" s="294" t="s">
        <v>3145</v>
      </c>
      <c r="Q650" s="294">
        <v>27842</v>
      </c>
      <c r="R650" s="296"/>
    </row>
    <row r="651" spans="1:18" x14ac:dyDescent="0.35">
      <c r="A651" s="294" t="s">
        <v>5192</v>
      </c>
      <c r="B651" s="294" t="s">
        <v>5193</v>
      </c>
      <c r="C651" s="294" t="s">
        <v>2272</v>
      </c>
      <c r="D651" s="294" t="s">
        <v>1979</v>
      </c>
      <c r="E651" s="294">
        <v>9</v>
      </c>
      <c r="F651" s="294" t="s">
        <v>2437</v>
      </c>
      <c r="G651" s="294" t="s">
        <v>2438</v>
      </c>
      <c r="H651" s="295">
        <v>32</v>
      </c>
      <c r="I651" s="294" t="s">
        <v>1311</v>
      </c>
      <c r="J651" s="295" t="s">
        <v>2497</v>
      </c>
      <c r="K651" s="294" t="s">
        <v>2429</v>
      </c>
      <c r="L651" s="294" t="s">
        <v>2557</v>
      </c>
      <c r="M651" s="294">
        <v>4</v>
      </c>
      <c r="N651" s="294" t="s">
        <v>2753</v>
      </c>
      <c r="O651" s="294" t="s">
        <v>5194</v>
      </c>
      <c r="P651" s="294" t="s">
        <v>2985</v>
      </c>
      <c r="Q651" s="294">
        <v>27843</v>
      </c>
      <c r="R651" s="296"/>
    </row>
    <row r="652" spans="1:18" x14ac:dyDescent="0.35">
      <c r="A652" s="294" t="s">
        <v>5195</v>
      </c>
      <c r="B652" s="294" t="s">
        <v>5196</v>
      </c>
      <c r="C652" s="294" t="s">
        <v>2273</v>
      </c>
      <c r="D652" s="294" t="s">
        <v>1980</v>
      </c>
      <c r="E652" s="294">
        <v>9</v>
      </c>
      <c r="F652" s="294" t="s">
        <v>2437</v>
      </c>
      <c r="G652" s="294" t="s">
        <v>2438</v>
      </c>
      <c r="H652" s="295">
        <v>32</v>
      </c>
      <c r="I652" s="294" t="s">
        <v>1311</v>
      </c>
      <c r="J652" s="295" t="s">
        <v>2556</v>
      </c>
      <c r="K652" s="294" t="s">
        <v>2418</v>
      </c>
      <c r="L652" s="294" t="s">
        <v>2557</v>
      </c>
      <c r="M652" s="294">
        <v>3</v>
      </c>
      <c r="N652" s="294" t="s">
        <v>2753</v>
      </c>
      <c r="O652" s="294" t="s">
        <v>5197</v>
      </c>
      <c r="P652" s="294" t="s">
        <v>3145</v>
      </c>
      <c r="Q652" s="294">
        <v>27844</v>
      </c>
      <c r="R652" s="296"/>
    </row>
    <row r="653" spans="1:18" x14ac:dyDescent="0.35">
      <c r="A653" s="294" t="s">
        <v>5198</v>
      </c>
      <c r="B653" s="294" t="s">
        <v>5199</v>
      </c>
      <c r="C653" s="294" t="s">
        <v>2259</v>
      </c>
      <c r="D653" s="294" t="s">
        <v>1892</v>
      </c>
      <c r="E653" s="294">
        <v>9</v>
      </c>
      <c r="F653" s="294" t="s">
        <v>2437</v>
      </c>
      <c r="G653" s="294" t="s">
        <v>2438</v>
      </c>
      <c r="H653" s="295">
        <v>36</v>
      </c>
      <c r="I653" s="294" t="s">
        <v>1308</v>
      </c>
      <c r="J653" s="295" t="s">
        <v>2556</v>
      </c>
      <c r="K653" s="294" t="s">
        <v>2429</v>
      </c>
      <c r="L653" s="294" t="s">
        <v>2557</v>
      </c>
      <c r="M653" s="294">
        <v>2</v>
      </c>
      <c r="N653" s="294" t="s">
        <v>2558</v>
      </c>
      <c r="O653" s="294" t="s">
        <v>5200</v>
      </c>
      <c r="P653" s="294" t="s">
        <v>2560</v>
      </c>
      <c r="Q653" s="294">
        <v>4007</v>
      </c>
      <c r="R653" s="296"/>
    </row>
    <row r="654" spans="1:18" x14ac:dyDescent="0.35">
      <c r="A654" s="294" t="s">
        <v>5201</v>
      </c>
      <c r="B654" s="294" t="s">
        <v>5202</v>
      </c>
      <c r="C654" s="294" t="s">
        <v>1893</v>
      </c>
      <c r="D654" s="294" t="s">
        <v>1308</v>
      </c>
      <c r="E654" s="294">
        <v>9</v>
      </c>
      <c r="F654" s="294" t="s">
        <v>2426</v>
      </c>
      <c r="G654" s="294" t="s">
        <v>2427</v>
      </c>
      <c r="H654" s="295">
        <v>36</v>
      </c>
      <c r="I654" s="294" t="s">
        <v>1308</v>
      </c>
      <c r="J654" s="295" t="s">
        <v>5203</v>
      </c>
      <c r="K654" s="294" t="s">
        <v>2429</v>
      </c>
      <c r="L654" s="294" t="s">
        <v>2418</v>
      </c>
      <c r="M654" s="294">
        <v>17</v>
      </c>
      <c r="N654" s="294" t="s">
        <v>2564</v>
      </c>
      <c r="O654" s="294" t="s">
        <v>5204</v>
      </c>
      <c r="P654" s="294" t="s">
        <v>2566</v>
      </c>
      <c r="Q654" s="294">
        <v>10702</v>
      </c>
      <c r="R654" s="296"/>
    </row>
    <row r="655" spans="1:18" x14ac:dyDescent="0.35">
      <c r="A655" s="294" t="s">
        <v>5205</v>
      </c>
      <c r="B655" s="294" t="s">
        <v>5206</v>
      </c>
      <c r="C655" s="294" t="s">
        <v>1894</v>
      </c>
      <c r="D655" s="294" t="s">
        <v>5207</v>
      </c>
      <c r="E655" s="294">
        <v>9</v>
      </c>
      <c r="F655" s="294" t="s">
        <v>2437</v>
      </c>
      <c r="G655" s="294" t="s">
        <v>2438</v>
      </c>
      <c r="H655" s="295">
        <v>36</v>
      </c>
      <c r="I655" s="294" t="s">
        <v>1308</v>
      </c>
      <c r="J655" s="295" t="s">
        <v>2975</v>
      </c>
      <c r="K655" s="294" t="s">
        <v>2429</v>
      </c>
      <c r="L655" s="294" t="s">
        <v>2440</v>
      </c>
      <c r="M655" s="294">
        <v>6</v>
      </c>
      <c r="N655" s="294" t="s">
        <v>2441</v>
      </c>
      <c r="O655" s="294" t="s">
        <v>5208</v>
      </c>
      <c r="P655" s="294" t="s">
        <v>2443</v>
      </c>
      <c r="Q655" s="294">
        <v>10970</v>
      </c>
      <c r="R655" s="296"/>
    </row>
    <row r="656" spans="1:18" x14ac:dyDescent="0.35">
      <c r="A656" s="294" t="s">
        <v>5209</v>
      </c>
      <c r="B656" s="294" t="s">
        <v>5210</v>
      </c>
      <c r="C656" s="294" t="s">
        <v>1895</v>
      </c>
      <c r="D656" s="294" t="s">
        <v>5211</v>
      </c>
      <c r="E656" s="294">
        <v>9</v>
      </c>
      <c r="F656" s="294" t="s">
        <v>2437</v>
      </c>
      <c r="G656" s="294" t="s">
        <v>2438</v>
      </c>
      <c r="H656" s="295">
        <v>36</v>
      </c>
      <c r="I656" s="294" t="s">
        <v>1308</v>
      </c>
      <c r="J656" s="295" t="s">
        <v>2497</v>
      </c>
      <c r="K656" s="294" t="s">
        <v>2429</v>
      </c>
      <c r="L656" s="294" t="s">
        <v>2440</v>
      </c>
      <c r="M656" s="294">
        <v>6</v>
      </c>
      <c r="N656" s="294" t="s">
        <v>2441</v>
      </c>
      <c r="O656" s="294" t="s">
        <v>5212</v>
      </c>
      <c r="P656" s="294" t="s">
        <v>2443</v>
      </c>
      <c r="Q656" s="294">
        <v>10971</v>
      </c>
      <c r="R656" s="296"/>
    </row>
    <row r="657" spans="1:18" x14ac:dyDescent="0.35">
      <c r="A657" s="294" t="s">
        <v>5213</v>
      </c>
      <c r="B657" s="294" t="s">
        <v>5214</v>
      </c>
      <c r="C657" s="294" t="s">
        <v>1896</v>
      </c>
      <c r="D657" s="294" t="s">
        <v>5215</v>
      </c>
      <c r="E657" s="294">
        <v>9</v>
      </c>
      <c r="F657" s="294" t="s">
        <v>2437</v>
      </c>
      <c r="G657" s="294" t="s">
        <v>2438</v>
      </c>
      <c r="H657" s="295">
        <v>36</v>
      </c>
      <c r="I657" s="294" t="s">
        <v>1308</v>
      </c>
      <c r="J657" s="295" t="s">
        <v>3803</v>
      </c>
      <c r="K657" s="294" t="s">
        <v>2429</v>
      </c>
      <c r="L657" s="294" t="s">
        <v>2440</v>
      </c>
      <c r="M657" s="294">
        <v>7</v>
      </c>
      <c r="N657" s="294" t="s">
        <v>3011</v>
      </c>
      <c r="O657" s="294" t="s">
        <v>5216</v>
      </c>
      <c r="P657" s="294" t="s">
        <v>2833</v>
      </c>
      <c r="Q657" s="294">
        <v>10972</v>
      </c>
      <c r="R657" s="296"/>
    </row>
    <row r="658" spans="1:18" x14ac:dyDescent="0.35">
      <c r="A658" s="294" t="s">
        <v>5217</v>
      </c>
      <c r="B658" s="294" t="s">
        <v>5218</v>
      </c>
      <c r="C658" s="294" t="s">
        <v>1897</v>
      </c>
      <c r="D658" s="294" t="s">
        <v>5219</v>
      </c>
      <c r="E658" s="294">
        <v>9</v>
      </c>
      <c r="F658" s="294" t="s">
        <v>2437</v>
      </c>
      <c r="G658" s="294" t="s">
        <v>2438</v>
      </c>
      <c r="H658" s="295">
        <v>36</v>
      </c>
      <c r="I658" s="294" t="s">
        <v>1308</v>
      </c>
      <c r="J658" s="295" t="s">
        <v>2970</v>
      </c>
      <c r="K658" s="294" t="s">
        <v>2429</v>
      </c>
      <c r="L658" s="294" t="s">
        <v>2490</v>
      </c>
      <c r="M658" s="294">
        <v>12</v>
      </c>
      <c r="N658" s="294" t="s">
        <v>2503</v>
      </c>
      <c r="O658" s="294" t="s">
        <v>5220</v>
      </c>
      <c r="P658" s="294" t="s">
        <v>2505</v>
      </c>
      <c r="Q658" s="294">
        <v>10973</v>
      </c>
      <c r="R658" s="296"/>
    </row>
    <row r="659" spans="1:18" x14ac:dyDescent="0.35">
      <c r="A659" s="294" t="s">
        <v>5221</v>
      </c>
      <c r="B659" s="294" t="s">
        <v>5222</v>
      </c>
      <c r="C659" s="294" t="s">
        <v>1898</v>
      </c>
      <c r="D659" s="294" t="s">
        <v>5223</v>
      </c>
      <c r="E659" s="294">
        <v>9</v>
      </c>
      <c r="F659" s="294" t="s">
        <v>2437</v>
      </c>
      <c r="G659" s="294" t="s">
        <v>2438</v>
      </c>
      <c r="H659" s="295">
        <v>36</v>
      </c>
      <c r="I659" s="294" t="s">
        <v>1308</v>
      </c>
      <c r="J659" s="295" t="s">
        <v>2455</v>
      </c>
      <c r="K659" s="294" t="s">
        <v>2429</v>
      </c>
      <c r="L659" s="294" t="s">
        <v>2448</v>
      </c>
      <c r="M659" s="294">
        <v>10</v>
      </c>
      <c r="N659" s="294" t="s">
        <v>2449</v>
      </c>
      <c r="O659" s="294" t="s">
        <v>5224</v>
      </c>
      <c r="P659" s="294" t="s">
        <v>2451</v>
      </c>
      <c r="Q659" s="294">
        <v>10974</v>
      </c>
      <c r="R659" s="296"/>
    </row>
    <row r="660" spans="1:18" x14ac:dyDescent="0.35">
      <c r="A660" s="294" t="s">
        <v>5225</v>
      </c>
      <c r="B660" s="294" t="s">
        <v>5226</v>
      </c>
      <c r="C660" s="294" t="s">
        <v>1899</v>
      </c>
      <c r="D660" s="294" t="s">
        <v>5227</v>
      </c>
      <c r="E660" s="294">
        <v>9</v>
      </c>
      <c r="F660" s="294" t="s">
        <v>2437</v>
      </c>
      <c r="G660" s="294" t="s">
        <v>2438</v>
      </c>
      <c r="H660" s="295">
        <v>36</v>
      </c>
      <c r="I660" s="294" t="s">
        <v>1308</v>
      </c>
      <c r="J660" s="295" t="s">
        <v>2587</v>
      </c>
      <c r="K660" s="294" t="s">
        <v>2429</v>
      </c>
      <c r="L660" s="294" t="s">
        <v>2448</v>
      </c>
      <c r="M660" s="294">
        <v>9</v>
      </c>
      <c r="N660" s="294" t="s">
        <v>2449</v>
      </c>
      <c r="O660" s="294" t="s">
        <v>5228</v>
      </c>
      <c r="P660" s="294" t="s">
        <v>2511</v>
      </c>
      <c r="Q660" s="294">
        <v>10975</v>
      </c>
      <c r="R660" s="296"/>
    </row>
    <row r="661" spans="1:18" x14ac:dyDescent="0.35">
      <c r="A661" s="294" t="s">
        <v>5229</v>
      </c>
      <c r="B661" s="294" t="s">
        <v>5230</v>
      </c>
      <c r="C661" s="294" t="s">
        <v>1900</v>
      </c>
      <c r="D661" s="294" t="s">
        <v>5231</v>
      </c>
      <c r="E661" s="294">
        <v>9</v>
      </c>
      <c r="F661" s="294" t="s">
        <v>2437</v>
      </c>
      <c r="G661" s="294" t="s">
        <v>2438</v>
      </c>
      <c r="H661" s="295">
        <v>36</v>
      </c>
      <c r="I661" s="294" t="s">
        <v>1308</v>
      </c>
      <c r="J661" s="295" t="s">
        <v>2497</v>
      </c>
      <c r="K661" s="294" t="s">
        <v>2429</v>
      </c>
      <c r="L661" s="294" t="s">
        <v>2440</v>
      </c>
      <c r="M661" s="294">
        <v>5</v>
      </c>
      <c r="N661" s="294" t="s">
        <v>2441</v>
      </c>
      <c r="O661" s="294" t="s">
        <v>5232</v>
      </c>
      <c r="P661" s="294" t="s">
        <v>2469</v>
      </c>
      <c r="Q661" s="294">
        <v>10976</v>
      </c>
      <c r="R661" s="296"/>
    </row>
    <row r="662" spans="1:18" x14ac:dyDescent="0.35">
      <c r="A662" s="294" t="s">
        <v>5233</v>
      </c>
      <c r="B662" s="294" t="s">
        <v>5234</v>
      </c>
      <c r="C662" s="294" t="s">
        <v>1901</v>
      </c>
      <c r="D662" s="294" t="s">
        <v>5235</v>
      </c>
      <c r="E662" s="294">
        <v>9</v>
      </c>
      <c r="F662" s="294" t="s">
        <v>2437</v>
      </c>
      <c r="G662" s="294" t="s">
        <v>2438</v>
      </c>
      <c r="H662" s="295">
        <v>36</v>
      </c>
      <c r="I662" s="294" t="s">
        <v>1308</v>
      </c>
      <c r="J662" s="295" t="s">
        <v>2497</v>
      </c>
      <c r="K662" s="294" t="s">
        <v>2429</v>
      </c>
      <c r="L662" s="294" t="s">
        <v>2440</v>
      </c>
      <c r="M662" s="294">
        <v>6</v>
      </c>
      <c r="N662" s="294" t="s">
        <v>2456</v>
      </c>
      <c r="O662" s="294" t="s">
        <v>5236</v>
      </c>
      <c r="P662" s="294" t="s">
        <v>2443</v>
      </c>
      <c r="Q662" s="294">
        <v>10977</v>
      </c>
      <c r="R662" s="296"/>
    </row>
    <row r="663" spans="1:18" x14ac:dyDescent="0.35">
      <c r="A663" s="294" t="s">
        <v>5237</v>
      </c>
      <c r="B663" s="294" t="s">
        <v>5238</v>
      </c>
      <c r="C663" s="294" t="s">
        <v>2260</v>
      </c>
      <c r="D663" s="294" t="s">
        <v>5239</v>
      </c>
      <c r="E663" s="294">
        <v>9</v>
      </c>
      <c r="F663" s="294" t="s">
        <v>2437</v>
      </c>
      <c r="G663" s="294" t="s">
        <v>2438</v>
      </c>
      <c r="H663" s="295">
        <v>36</v>
      </c>
      <c r="I663" s="294" t="s">
        <v>1308</v>
      </c>
      <c r="J663" s="295" t="s">
        <v>5240</v>
      </c>
      <c r="K663" s="294" t="s">
        <v>2429</v>
      </c>
      <c r="L663" s="294" t="s">
        <v>2490</v>
      </c>
      <c r="M663" s="294">
        <v>14</v>
      </c>
      <c r="N663" s="294" t="s">
        <v>2491</v>
      </c>
      <c r="O663" s="294" t="s">
        <v>5241</v>
      </c>
      <c r="P663" s="294" t="s">
        <v>3407</v>
      </c>
      <c r="Q663" s="294">
        <v>10978</v>
      </c>
      <c r="R663" s="296"/>
    </row>
    <row r="664" spans="1:18" x14ac:dyDescent="0.35">
      <c r="A664" s="294" t="s">
        <v>5242</v>
      </c>
      <c r="B664" s="294" t="s">
        <v>5243</v>
      </c>
      <c r="C664" s="294" t="s">
        <v>1903</v>
      </c>
      <c r="D664" s="294" t="s">
        <v>5244</v>
      </c>
      <c r="E664" s="294">
        <v>9</v>
      </c>
      <c r="F664" s="294" t="s">
        <v>2437</v>
      </c>
      <c r="G664" s="294" t="s">
        <v>2438</v>
      </c>
      <c r="H664" s="295">
        <v>36</v>
      </c>
      <c r="I664" s="294" t="s">
        <v>1308</v>
      </c>
      <c r="J664" s="295" t="s">
        <v>2497</v>
      </c>
      <c r="K664" s="294" t="s">
        <v>2429</v>
      </c>
      <c r="L664" s="294" t="s">
        <v>2440</v>
      </c>
      <c r="M664" s="294">
        <v>6</v>
      </c>
      <c r="N664" s="294" t="s">
        <v>2441</v>
      </c>
      <c r="O664" s="294" t="s">
        <v>5245</v>
      </c>
      <c r="P664" s="294" t="s">
        <v>2443</v>
      </c>
      <c r="Q664" s="294">
        <v>10979</v>
      </c>
      <c r="R664" s="296"/>
    </row>
    <row r="665" spans="1:18" x14ac:dyDescent="0.35">
      <c r="A665" s="294" t="s">
        <v>5246</v>
      </c>
      <c r="B665" s="294" t="s">
        <v>5247</v>
      </c>
      <c r="C665" s="294" t="s">
        <v>1904</v>
      </c>
      <c r="D665" s="294" t="s">
        <v>5248</v>
      </c>
      <c r="E665" s="294">
        <v>9</v>
      </c>
      <c r="F665" s="294" t="s">
        <v>2437</v>
      </c>
      <c r="G665" s="294" t="s">
        <v>2438</v>
      </c>
      <c r="H665" s="295">
        <v>36</v>
      </c>
      <c r="I665" s="294" t="s">
        <v>1308</v>
      </c>
      <c r="J665" s="295" t="s">
        <v>5249</v>
      </c>
      <c r="K665" s="294" t="s">
        <v>2429</v>
      </c>
      <c r="L665" s="294" t="s">
        <v>2490</v>
      </c>
      <c r="M665" s="294">
        <v>12</v>
      </c>
      <c r="N665" s="294" t="s">
        <v>2503</v>
      </c>
      <c r="O665" s="294" t="s">
        <v>5250</v>
      </c>
      <c r="P665" s="294" t="s">
        <v>2505</v>
      </c>
      <c r="Q665" s="294">
        <v>10980</v>
      </c>
      <c r="R665" s="296"/>
    </row>
    <row r="666" spans="1:18" x14ac:dyDescent="0.35">
      <c r="A666" s="294" t="s">
        <v>5251</v>
      </c>
      <c r="B666" s="294" t="s">
        <v>5252</v>
      </c>
      <c r="C666" s="294" t="s">
        <v>1905</v>
      </c>
      <c r="D666" s="294" t="s">
        <v>5253</v>
      </c>
      <c r="E666" s="294">
        <v>9</v>
      </c>
      <c r="F666" s="294" t="s">
        <v>2437</v>
      </c>
      <c r="G666" s="294" t="s">
        <v>2438</v>
      </c>
      <c r="H666" s="295">
        <v>36</v>
      </c>
      <c r="I666" s="294" t="s">
        <v>1308</v>
      </c>
      <c r="J666" s="295" t="s">
        <v>2497</v>
      </c>
      <c r="K666" s="294" t="s">
        <v>2429</v>
      </c>
      <c r="L666" s="294" t="s">
        <v>2440</v>
      </c>
      <c r="M666" s="294">
        <v>6</v>
      </c>
      <c r="N666" s="294" t="s">
        <v>2456</v>
      </c>
      <c r="O666" s="294" t="s">
        <v>5254</v>
      </c>
      <c r="P666" s="294" t="s">
        <v>2443</v>
      </c>
      <c r="Q666" s="294">
        <v>10981</v>
      </c>
      <c r="R666" s="296"/>
    </row>
    <row r="667" spans="1:18" x14ac:dyDescent="0.35">
      <c r="A667" s="294" t="s">
        <v>5255</v>
      </c>
      <c r="B667" s="294" t="s">
        <v>5256</v>
      </c>
      <c r="C667" s="294" t="s">
        <v>1906</v>
      </c>
      <c r="D667" s="294" t="s">
        <v>5257</v>
      </c>
      <c r="E667" s="294">
        <v>9</v>
      </c>
      <c r="F667" s="294" t="s">
        <v>2437</v>
      </c>
      <c r="G667" s="294" t="s">
        <v>2438</v>
      </c>
      <c r="H667" s="295">
        <v>36</v>
      </c>
      <c r="I667" s="294" t="s">
        <v>1308</v>
      </c>
      <c r="J667" s="295" t="s">
        <v>2497</v>
      </c>
      <c r="K667" s="294" t="s">
        <v>2429</v>
      </c>
      <c r="L667" s="294" t="s">
        <v>2440</v>
      </c>
      <c r="M667" s="294">
        <v>5</v>
      </c>
      <c r="N667" s="294" t="s">
        <v>2441</v>
      </c>
      <c r="O667" s="294" t="s">
        <v>5258</v>
      </c>
      <c r="P667" s="294" t="s">
        <v>2469</v>
      </c>
      <c r="Q667" s="294">
        <v>10982</v>
      </c>
      <c r="R667" s="296"/>
    </row>
    <row r="668" spans="1:18" x14ac:dyDescent="0.35">
      <c r="A668" s="294" t="s">
        <v>5259</v>
      </c>
      <c r="B668" s="294" t="s">
        <v>5260</v>
      </c>
      <c r="C668" s="294" t="s">
        <v>1907</v>
      </c>
      <c r="D668" s="294" t="s">
        <v>5261</v>
      </c>
      <c r="E668" s="294">
        <v>9</v>
      </c>
      <c r="F668" s="294" t="s">
        <v>2437</v>
      </c>
      <c r="G668" s="294" t="s">
        <v>2438</v>
      </c>
      <c r="H668" s="295">
        <v>36</v>
      </c>
      <c r="I668" s="294" t="s">
        <v>1308</v>
      </c>
      <c r="J668" s="295" t="s">
        <v>2497</v>
      </c>
      <c r="K668" s="294" t="s">
        <v>2429</v>
      </c>
      <c r="L668" s="294" t="s">
        <v>2440</v>
      </c>
      <c r="M668" s="294">
        <v>5</v>
      </c>
      <c r="N668" s="294" t="s">
        <v>2467</v>
      </c>
      <c r="O668" s="294" t="s">
        <v>5262</v>
      </c>
      <c r="P668" s="294" t="s">
        <v>2469</v>
      </c>
      <c r="Q668" s="294">
        <v>10983</v>
      </c>
      <c r="R668" s="296"/>
    </row>
    <row r="669" spans="1:18" x14ac:dyDescent="0.35">
      <c r="A669" s="294" t="s">
        <v>5263</v>
      </c>
      <c r="B669" s="294" t="s">
        <v>5264</v>
      </c>
      <c r="C669" s="294" t="s">
        <v>1997</v>
      </c>
      <c r="D669" s="294" t="s">
        <v>1314</v>
      </c>
      <c r="E669" s="294">
        <v>10</v>
      </c>
      <c r="F669" s="294" t="s">
        <v>2426</v>
      </c>
      <c r="G669" s="294" t="s">
        <v>2427</v>
      </c>
      <c r="H669" s="295">
        <v>33</v>
      </c>
      <c r="I669" s="294" t="s">
        <v>1314</v>
      </c>
      <c r="J669" s="295" t="s">
        <v>5265</v>
      </c>
      <c r="K669" s="294" t="s">
        <v>2418</v>
      </c>
      <c r="L669" s="294" t="s">
        <v>2418</v>
      </c>
      <c r="M669" s="294">
        <v>17</v>
      </c>
      <c r="N669" s="294" t="s">
        <v>2564</v>
      </c>
      <c r="O669" s="294" t="s">
        <v>5266</v>
      </c>
      <c r="P669" s="294" t="s">
        <v>2566</v>
      </c>
      <c r="Q669" s="294">
        <v>10700</v>
      </c>
      <c r="R669" s="296"/>
    </row>
    <row r="670" spans="1:18" x14ac:dyDescent="0.35">
      <c r="A670" s="294" t="s">
        <v>5267</v>
      </c>
      <c r="B670" s="294" t="s">
        <v>5268</v>
      </c>
      <c r="C670" s="294" t="s">
        <v>1998</v>
      </c>
      <c r="D670" s="294" t="s">
        <v>5269</v>
      </c>
      <c r="E670" s="294">
        <v>10</v>
      </c>
      <c r="F670" s="294" t="s">
        <v>2437</v>
      </c>
      <c r="G670" s="294" t="s">
        <v>2438</v>
      </c>
      <c r="H670" s="295">
        <v>33</v>
      </c>
      <c r="I670" s="294" t="s">
        <v>1314</v>
      </c>
      <c r="J670" s="295" t="s">
        <v>2497</v>
      </c>
      <c r="K670" s="294" t="s">
        <v>2418</v>
      </c>
      <c r="L670" s="294" t="s">
        <v>2440</v>
      </c>
      <c r="M670" s="294">
        <v>5</v>
      </c>
      <c r="N670" s="294" t="s">
        <v>2441</v>
      </c>
      <c r="O670" s="294" t="s">
        <v>5270</v>
      </c>
      <c r="P670" s="294" t="s">
        <v>2469</v>
      </c>
      <c r="Q670" s="294">
        <v>10927</v>
      </c>
      <c r="R670" s="296"/>
    </row>
    <row r="671" spans="1:18" x14ac:dyDescent="0.35">
      <c r="A671" s="294" t="s">
        <v>5271</v>
      </c>
      <c r="B671" s="294" t="s">
        <v>5272</v>
      </c>
      <c r="C671" s="294" t="s">
        <v>1999</v>
      </c>
      <c r="D671" s="294" t="s">
        <v>5273</v>
      </c>
      <c r="E671" s="294">
        <v>10</v>
      </c>
      <c r="F671" s="294" t="s">
        <v>2437</v>
      </c>
      <c r="G671" s="294" t="s">
        <v>2438</v>
      </c>
      <c r="H671" s="295">
        <v>33</v>
      </c>
      <c r="I671" s="294" t="s">
        <v>1314</v>
      </c>
      <c r="J671" s="295" t="s">
        <v>3065</v>
      </c>
      <c r="K671" s="294" t="s">
        <v>2418</v>
      </c>
      <c r="L671" s="294" t="s">
        <v>2440</v>
      </c>
      <c r="M671" s="294">
        <v>10</v>
      </c>
      <c r="N671" s="294" t="s">
        <v>3011</v>
      </c>
      <c r="O671" s="294" t="s">
        <v>5274</v>
      </c>
      <c r="P671" s="294" t="s">
        <v>2451</v>
      </c>
      <c r="Q671" s="294">
        <v>10928</v>
      </c>
      <c r="R671" s="296"/>
    </row>
    <row r="672" spans="1:18" x14ac:dyDescent="0.35">
      <c r="A672" s="294" t="s">
        <v>5275</v>
      </c>
      <c r="B672" s="294" t="s">
        <v>5276</v>
      </c>
      <c r="C672" s="294" t="s">
        <v>2000</v>
      </c>
      <c r="D672" s="294" t="s">
        <v>5277</v>
      </c>
      <c r="E672" s="294">
        <v>10</v>
      </c>
      <c r="F672" s="294" t="s">
        <v>2437</v>
      </c>
      <c r="G672" s="294" t="s">
        <v>2438</v>
      </c>
      <c r="H672" s="295">
        <v>33</v>
      </c>
      <c r="I672" s="294" t="s">
        <v>1314</v>
      </c>
      <c r="J672" s="295" t="s">
        <v>5278</v>
      </c>
      <c r="K672" s="294" t="s">
        <v>2418</v>
      </c>
      <c r="L672" s="294" t="s">
        <v>2490</v>
      </c>
      <c r="M672" s="294">
        <v>13</v>
      </c>
      <c r="N672" s="294" t="s">
        <v>2491</v>
      </c>
      <c r="O672" s="294" t="s">
        <v>5279</v>
      </c>
      <c r="P672" s="294" t="s">
        <v>2493</v>
      </c>
      <c r="Q672" s="294">
        <v>10929</v>
      </c>
      <c r="R672" s="296"/>
    </row>
    <row r="673" spans="1:18" x14ac:dyDescent="0.35">
      <c r="A673" s="294" t="s">
        <v>5280</v>
      </c>
      <c r="B673" s="294" t="s">
        <v>5281</v>
      </c>
      <c r="C673" s="294" t="s">
        <v>2001</v>
      </c>
      <c r="D673" s="294" t="s">
        <v>5282</v>
      </c>
      <c r="E673" s="294">
        <v>10</v>
      </c>
      <c r="F673" s="294" t="s">
        <v>2437</v>
      </c>
      <c r="G673" s="294" t="s">
        <v>2438</v>
      </c>
      <c r="H673" s="295">
        <v>33</v>
      </c>
      <c r="I673" s="294" t="s">
        <v>1314</v>
      </c>
      <c r="J673" s="295" t="s">
        <v>5283</v>
      </c>
      <c r="K673" s="294" t="s">
        <v>2418</v>
      </c>
      <c r="L673" s="294" t="s">
        <v>2490</v>
      </c>
      <c r="M673" s="294">
        <v>13</v>
      </c>
      <c r="N673" s="294" t="s">
        <v>2491</v>
      </c>
      <c r="O673" s="294" t="s">
        <v>5284</v>
      </c>
      <c r="P673" s="294" t="s">
        <v>2493</v>
      </c>
      <c r="Q673" s="294">
        <v>10930</v>
      </c>
      <c r="R673" s="296"/>
    </row>
    <row r="674" spans="1:18" x14ac:dyDescent="0.35">
      <c r="A674" s="294" t="s">
        <v>5285</v>
      </c>
      <c r="B674" s="294" t="s">
        <v>5286</v>
      </c>
      <c r="C674" s="294" t="s">
        <v>2002</v>
      </c>
      <c r="D674" s="294" t="s">
        <v>5287</v>
      </c>
      <c r="E674" s="294">
        <v>10</v>
      </c>
      <c r="F674" s="294" t="s">
        <v>2437</v>
      </c>
      <c r="G674" s="294" t="s">
        <v>2438</v>
      </c>
      <c r="H674" s="295">
        <v>33</v>
      </c>
      <c r="I674" s="294" t="s">
        <v>1314</v>
      </c>
      <c r="J674" s="295" t="s">
        <v>2533</v>
      </c>
      <c r="K674" s="294" t="s">
        <v>2418</v>
      </c>
      <c r="L674" s="294" t="s">
        <v>2440</v>
      </c>
      <c r="M674" s="294">
        <v>6</v>
      </c>
      <c r="N674" s="294" t="s">
        <v>2441</v>
      </c>
      <c r="O674" s="294" t="s">
        <v>5288</v>
      </c>
      <c r="P674" s="294" t="s">
        <v>2443</v>
      </c>
      <c r="Q674" s="294">
        <v>10931</v>
      </c>
      <c r="R674" s="296"/>
    </row>
    <row r="675" spans="1:18" x14ac:dyDescent="0.35">
      <c r="A675" s="294" t="s">
        <v>5289</v>
      </c>
      <c r="B675" s="294" t="s">
        <v>5290</v>
      </c>
      <c r="C675" s="294" t="s">
        <v>2003</v>
      </c>
      <c r="D675" s="294" t="s">
        <v>5291</v>
      </c>
      <c r="E675" s="294">
        <v>10</v>
      </c>
      <c r="F675" s="294" t="s">
        <v>2437</v>
      </c>
      <c r="G675" s="294" t="s">
        <v>2438</v>
      </c>
      <c r="H675" s="295">
        <v>33</v>
      </c>
      <c r="I675" s="294" t="s">
        <v>1314</v>
      </c>
      <c r="J675" s="295" t="s">
        <v>3002</v>
      </c>
      <c r="K675" s="294" t="s">
        <v>2418</v>
      </c>
      <c r="L675" s="294" t="s">
        <v>2440</v>
      </c>
      <c r="M675" s="294">
        <v>6</v>
      </c>
      <c r="N675" s="294" t="s">
        <v>2456</v>
      </c>
      <c r="O675" s="294" t="s">
        <v>5292</v>
      </c>
      <c r="P675" s="294" t="s">
        <v>2443</v>
      </c>
      <c r="Q675" s="294">
        <v>10932</v>
      </c>
      <c r="R675" s="296"/>
    </row>
    <row r="676" spans="1:18" x14ac:dyDescent="0.35">
      <c r="A676" s="294" t="s">
        <v>5293</v>
      </c>
      <c r="B676" s="294" t="s">
        <v>5294</v>
      </c>
      <c r="C676" s="294" t="s">
        <v>2004</v>
      </c>
      <c r="D676" s="294" t="s">
        <v>5295</v>
      </c>
      <c r="E676" s="294">
        <v>10</v>
      </c>
      <c r="F676" s="294" t="s">
        <v>2437</v>
      </c>
      <c r="G676" s="294" t="s">
        <v>2438</v>
      </c>
      <c r="H676" s="295">
        <v>33</v>
      </c>
      <c r="I676" s="294" t="s">
        <v>1314</v>
      </c>
      <c r="J676" s="295" t="s">
        <v>4436</v>
      </c>
      <c r="K676" s="294" t="s">
        <v>2418</v>
      </c>
      <c r="L676" s="294" t="s">
        <v>2448</v>
      </c>
      <c r="M676" s="294">
        <v>10</v>
      </c>
      <c r="N676" s="294" t="s">
        <v>2809</v>
      </c>
      <c r="O676" s="294" t="s">
        <v>5296</v>
      </c>
      <c r="P676" s="294" t="s">
        <v>2451</v>
      </c>
      <c r="Q676" s="294">
        <v>10933</v>
      </c>
      <c r="R676" s="296"/>
    </row>
    <row r="677" spans="1:18" x14ac:dyDescent="0.35">
      <c r="A677" s="294" t="s">
        <v>5297</v>
      </c>
      <c r="B677" s="294" t="s">
        <v>5298</v>
      </c>
      <c r="C677" s="294" t="s">
        <v>2005</v>
      </c>
      <c r="D677" s="294" t="s">
        <v>5299</v>
      </c>
      <c r="E677" s="294">
        <v>10</v>
      </c>
      <c r="F677" s="294" t="s">
        <v>2437</v>
      </c>
      <c r="G677" s="294" t="s">
        <v>2438</v>
      </c>
      <c r="H677" s="295">
        <v>33</v>
      </c>
      <c r="I677" s="294" t="s">
        <v>1314</v>
      </c>
      <c r="J677" s="295" t="s">
        <v>4436</v>
      </c>
      <c r="K677" s="294" t="s">
        <v>2418</v>
      </c>
      <c r="L677" s="294" t="s">
        <v>2448</v>
      </c>
      <c r="M677" s="294">
        <v>10</v>
      </c>
      <c r="N677" s="294" t="s">
        <v>2449</v>
      </c>
      <c r="O677" s="294" t="s">
        <v>5300</v>
      </c>
      <c r="P677" s="294" t="s">
        <v>2451</v>
      </c>
      <c r="Q677" s="294">
        <v>10934</v>
      </c>
      <c r="R677" s="296"/>
    </row>
    <row r="678" spans="1:18" x14ac:dyDescent="0.35">
      <c r="A678" s="294" t="s">
        <v>5301</v>
      </c>
      <c r="B678" s="294" t="s">
        <v>5302</v>
      </c>
      <c r="C678" s="294" t="s">
        <v>2006</v>
      </c>
      <c r="D678" s="294" t="s">
        <v>5303</v>
      </c>
      <c r="E678" s="294">
        <v>10</v>
      </c>
      <c r="F678" s="294" t="s">
        <v>2437</v>
      </c>
      <c r="G678" s="294" t="s">
        <v>2438</v>
      </c>
      <c r="H678" s="295">
        <v>33</v>
      </c>
      <c r="I678" s="294" t="s">
        <v>1314</v>
      </c>
      <c r="J678" s="295" t="s">
        <v>2965</v>
      </c>
      <c r="K678" s="294" t="s">
        <v>2418</v>
      </c>
      <c r="L678" s="294" t="s">
        <v>2490</v>
      </c>
      <c r="M678" s="294">
        <v>13</v>
      </c>
      <c r="N678" s="294" t="s">
        <v>2503</v>
      </c>
      <c r="O678" s="294" t="s">
        <v>5304</v>
      </c>
      <c r="P678" s="294" t="s">
        <v>2493</v>
      </c>
      <c r="Q678" s="294">
        <v>10935</v>
      </c>
      <c r="R678" s="296"/>
    </row>
    <row r="679" spans="1:18" x14ac:dyDescent="0.35">
      <c r="A679" s="294" t="s">
        <v>5305</v>
      </c>
      <c r="B679" s="294" t="s">
        <v>5306</v>
      </c>
      <c r="C679" s="294" t="s">
        <v>2007</v>
      </c>
      <c r="D679" s="294" t="s">
        <v>5307</v>
      </c>
      <c r="E679" s="294">
        <v>10</v>
      </c>
      <c r="F679" s="294" t="s">
        <v>2437</v>
      </c>
      <c r="G679" s="294" t="s">
        <v>2438</v>
      </c>
      <c r="H679" s="295">
        <v>33</v>
      </c>
      <c r="I679" s="294" t="s">
        <v>1314</v>
      </c>
      <c r="J679" s="295" t="s">
        <v>2497</v>
      </c>
      <c r="K679" s="294" t="s">
        <v>2418</v>
      </c>
      <c r="L679" s="294" t="s">
        <v>2440</v>
      </c>
      <c r="M679" s="294">
        <v>5</v>
      </c>
      <c r="N679" s="294" t="s">
        <v>2467</v>
      </c>
      <c r="O679" s="294" t="s">
        <v>5308</v>
      </c>
      <c r="P679" s="294" t="s">
        <v>2469</v>
      </c>
      <c r="Q679" s="294">
        <v>10936</v>
      </c>
      <c r="R679" s="296"/>
    </row>
    <row r="680" spans="1:18" x14ac:dyDescent="0.35">
      <c r="A680" s="294" t="s">
        <v>5309</v>
      </c>
      <c r="B680" s="294" t="s">
        <v>5310</v>
      </c>
      <c r="C680" s="294" t="s">
        <v>2008</v>
      </c>
      <c r="D680" s="294" t="s">
        <v>5311</v>
      </c>
      <c r="E680" s="294">
        <v>10</v>
      </c>
      <c r="F680" s="294" t="s">
        <v>2437</v>
      </c>
      <c r="G680" s="294" t="s">
        <v>2438</v>
      </c>
      <c r="H680" s="295">
        <v>33</v>
      </c>
      <c r="I680" s="294" t="s">
        <v>1314</v>
      </c>
      <c r="J680" s="295" t="s">
        <v>2497</v>
      </c>
      <c r="K680" s="294" t="s">
        <v>2418</v>
      </c>
      <c r="L680" s="294" t="s">
        <v>2440</v>
      </c>
      <c r="M680" s="294">
        <v>6</v>
      </c>
      <c r="N680" s="294" t="s">
        <v>2441</v>
      </c>
      <c r="O680" s="294" t="s">
        <v>5312</v>
      </c>
      <c r="P680" s="294" t="s">
        <v>2443</v>
      </c>
      <c r="Q680" s="294">
        <v>10937</v>
      </c>
      <c r="R680" s="296"/>
    </row>
    <row r="681" spans="1:18" x14ac:dyDescent="0.35">
      <c r="A681" s="294" t="s">
        <v>5313</v>
      </c>
      <c r="B681" s="294" t="s">
        <v>5314</v>
      </c>
      <c r="C681" s="294" t="s">
        <v>2009</v>
      </c>
      <c r="D681" s="294" t="s">
        <v>5315</v>
      </c>
      <c r="E681" s="294">
        <v>10</v>
      </c>
      <c r="F681" s="294" t="s">
        <v>2437</v>
      </c>
      <c r="G681" s="294" t="s">
        <v>2438</v>
      </c>
      <c r="H681" s="295">
        <v>33</v>
      </c>
      <c r="I681" s="294" t="s">
        <v>1314</v>
      </c>
      <c r="J681" s="295" t="s">
        <v>2497</v>
      </c>
      <c r="K681" s="294" t="s">
        <v>2418</v>
      </c>
      <c r="L681" s="294" t="s">
        <v>2440</v>
      </c>
      <c r="M681" s="294">
        <v>5</v>
      </c>
      <c r="N681" s="294" t="s">
        <v>2441</v>
      </c>
      <c r="O681" s="294" t="s">
        <v>5316</v>
      </c>
      <c r="P681" s="294" t="s">
        <v>2469</v>
      </c>
      <c r="Q681" s="294">
        <v>10938</v>
      </c>
      <c r="R681" s="296"/>
    </row>
    <row r="682" spans="1:18" x14ac:dyDescent="0.35">
      <c r="A682" s="294" t="s">
        <v>5317</v>
      </c>
      <c r="B682" s="294" t="s">
        <v>5318</v>
      </c>
      <c r="C682" s="294" t="s">
        <v>2010</v>
      </c>
      <c r="D682" s="294" t="s">
        <v>5319</v>
      </c>
      <c r="E682" s="294">
        <v>10</v>
      </c>
      <c r="F682" s="294" t="s">
        <v>2437</v>
      </c>
      <c r="G682" s="294" t="s">
        <v>2438</v>
      </c>
      <c r="H682" s="295">
        <v>33</v>
      </c>
      <c r="I682" s="294" t="s">
        <v>1314</v>
      </c>
      <c r="J682" s="295" t="s">
        <v>2632</v>
      </c>
      <c r="K682" s="294" t="s">
        <v>2418</v>
      </c>
      <c r="L682" s="294" t="s">
        <v>2440</v>
      </c>
      <c r="M682" s="294">
        <v>6</v>
      </c>
      <c r="N682" s="294" t="s">
        <v>2441</v>
      </c>
      <c r="O682" s="294" t="s">
        <v>5320</v>
      </c>
      <c r="P682" s="294" t="s">
        <v>2443</v>
      </c>
      <c r="Q682" s="294">
        <v>10939</v>
      </c>
      <c r="R682" s="296"/>
    </row>
    <row r="683" spans="1:18" x14ac:dyDescent="0.35">
      <c r="A683" s="294" t="s">
        <v>5321</v>
      </c>
      <c r="B683" s="294" t="s">
        <v>5322</v>
      </c>
      <c r="C683" s="294" t="s">
        <v>2011</v>
      </c>
      <c r="D683" s="294" t="s">
        <v>5323</v>
      </c>
      <c r="E683" s="294">
        <v>10</v>
      </c>
      <c r="F683" s="294" t="s">
        <v>2437</v>
      </c>
      <c r="G683" s="294" t="s">
        <v>2438</v>
      </c>
      <c r="H683" s="295">
        <v>33</v>
      </c>
      <c r="I683" s="294" t="s">
        <v>1314</v>
      </c>
      <c r="J683" s="295" t="s">
        <v>3415</v>
      </c>
      <c r="K683" s="294" t="s">
        <v>2418</v>
      </c>
      <c r="L683" s="294" t="s">
        <v>2440</v>
      </c>
      <c r="M683" s="294">
        <v>6</v>
      </c>
      <c r="N683" s="294" t="s">
        <v>2441</v>
      </c>
      <c r="O683" s="294" t="s">
        <v>5324</v>
      </c>
      <c r="P683" s="294" t="s">
        <v>2443</v>
      </c>
      <c r="Q683" s="294">
        <v>10940</v>
      </c>
      <c r="R683" s="296"/>
    </row>
    <row r="684" spans="1:18" x14ac:dyDescent="0.35">
      <c r="A684" s="294" t="s">
        <v>5325</v>
      </c>
      <c r="B684" s="294" t="s">
        <v>5326</v>
      </c>
      <c r="C684" s="294" t="s">
        <v>2012</v>
      </c>
      <c r="D684" s="294" t="s">
        <v>5327</v>
      </c>
      <c r="E684" s="294">
        <v>10</v>
      </c>
      <c r="F684" s="294" t="s">
        <v>2437</v>
      </c>
      <c r="G684" s="294" t="s">
        <v>2438</v>
      </c>
      <c r="H684" s="295">
        <v>33</v>
      </c>
      <c r="I684" s="294" t="s">
        <v>1314</v>
      </c>
      <c r="J684" s="295" t="s">
        <v>2484</v>
      </c>
      <c r="K684" s="294" t="s">
        <v>2418</v>
      </c>
      <c r="L684" s="294" t="s">
        <v>2440</v>
      </c>
      <c r="M684" s="294">
        <v>6</v>
      </c>
      <c r="N684" s="294" t="s">
        <v>2441</v>
      </c>
      <c r="O684" s="294" t="s">
        <v>5328</v>
      </c>
      <c r="P684" s="294" t="s">
        <v>2443</v>
      </c>
      <c r="Q684" s="294">
        <v>10941</v>
      </c>
      <c r="R684" s="296"/>
    </row>
    <row r="685" spans="1:18" x14ac:dyDescent="0.35">
      <c r="A685" s="294" t="s">
        <v>5329</v>
      </c>
      <c r="B685" s="294" t="s">
        <v>5330</v>
      </c>
      <c r="C685" s="294" t="s">
        <v>2013</v>
      </c>
      <c r="D685" s="294" t="s">
        <v>5331</v>
      </c>
      <c r="E685" s="294">
        <v>10</v>
      </c>
      <c r="F685" s="294" t="s">
        <v>2437</v>
      </c>
      <c r="G685" s="294" t="s">
        <v>2438</v>
      </c>
      <c r="H685" s="295">
        <v>33</v>
      </c>
      <c r="I685" s="294" t="s">
        <v>1314</v>
      </c>
      <c r="J685" s="295" t="s">
        <v>2533</v>
      </c>
      <c r="K685" s="294" t="s">
        <v>2418</v>
      </c>
      <c r="L685" s="294" t="s">
        <v>2440</v>
      </c>
      <c r="M685" s="294">
        <v>6</v>
      </c>
      <c r="N685" s="294" t="s">
        <v>2441</v>
      </c>
      <c r="O685" s="294" t="s">
        <v>5332</v>
      </c>
      <c r="P685" s="294" t="s">
        <v>2443</v>
      </c>
      <c r="Q685" s="294">
        <v>10942</v>
      </c>
      <c r="R685" s="296"/>
    </row>
    <row r="686" spans="1:18" x14ac:dyDescent="0.35">
      <c r="A686" s="294" t="s">
        <v>5333</v>
      </c>
      <c r="B686" s="294" t="s">
        <v>5334</v>
      </c>
      <c r="C686" s="294" t="s">
        <v>2014</v>
      </c>
      <c r="D686" s="294" t="s">
        <v>5335</v>
      </c>
      <c r="E686" s="294">
        <v>10</v>
      </c>
      <c r="F686" s="294" t="s">
        <v>2437</v>
      </c>
      <c r="G686" s="294" t="s">
        <v>2438</v>
      </c>
      <c r="H686" s="295">
        <v>33</v>
      </c>
      <c r="I686" s="294" t="s">
        <v>1314</v>
      </c>
      <c r="J686" s="295" t="s">
        <v>2497</v>
      </c>
      <c r="K686" s="294" t="s">
        <v>2418</v>
      </c>
      <c r="L686" s="294" t="s">
        <v>2440</v>
      </c>
      <c r="M686" s="294">
        <v>5</v>
      </c>
      <c r="N686" s="294" t="s">
        <v>2467</v>
      </c>
      <c r="O686" s="294" t="s">
        <v>5336</v>
      </c>
      <c r="P686" s="294" t="s">
        <v>2469</v>
      </c>
      <c r="Q686" s="294">
        <v>10943</v>
      </c>
      <c r="R686" s="296"/>
    </row>
    <row r="687" spans="1:18" x14ac:dyDescent="0.35">
      <c r="A687" s="294" t="s">
        <v>5337</v>
      </c>
      <c r="B687" s="294" t="s">
        <v>5338</v>
      </c>
      <c r="C687" s="294" t="s">
        <v>2015</v>
      </c>
      <c r="D687" s="294" t="s">
        <v>5339</v>
      </c>
      <c r="E687" s="294">
        <v>10</v>
      </c>
      <c r="F687" s="294" t="s">
        <v>2437</v>
      </c>
      <c r="G687" s="294" t="s">
        <v>2438</v>
      </c>
      <c r="H687" s="295">
        <v>33</v>
      </c>
      <c r="I687" s="294" t="s">
        <v>1314</v>
      </c>
      <c r="J687" s="295" t="s">
        <v>2497</v>
      </c>
      <c r="K687" s="294" t="s">
        <v>2429</v>
      </c>
      <c r="L687" s="294" t="s">
        <v>2440</v>
      </c>
      <c r="M687" s="294">
        <v>5</v>
      </c>
      <c r="N687" s="294" t="s">
        <v>2441</v>
      </c>
      <c r="O687" s="294" t="s">
        <v>5340</v>
      </c>
      <c r="P687" s="294" t="s">
        <v>2469</v>
      </c>
      <c r="Q687" s="294">
        <v>23125</v>
      </c>
      <c r="R687" s="296"/>
    </row>
    <row r="688" spans="1:18" x14ac:dyDescent="0.35">
      <c r="A688" s="294" t="s">
        <v>5341</v>
      </c>
      <c r="B688" s="294" t="s">
        <v>5342</v>
      </c>
      <c r="C688" s="294" t="s">
        <v>2274</v>
      </c>
      <c r="D688" s="294" t="s">
        <v>5343</v>
      </c>
      <c r="E688" s="294">
        <v>10</v>
      </c>
      <c r="F688" s="294" t="s">
        <v>2437</v>
      </c>
      <c r="G688" s="294" t="s">
        <v>2438</v>
      </c>
      <c r="H688" s="295">
        <v>33</v>
      </c>
      <c r="I688" s="294" t="s">
        <v>1314</v>
      </c>
      <c r="J688" s="295" t="s">
        <v>2556</v>
      </c>
      <c r="K688" s="294" t="s">
        <v>2418</v>
      </c>
      <c r="L688" s="294" t="s">
        <v>2557</v>
      </c>
      <c r="M688" s="294">
        <v>4</v>
      </c>
      <c r="N688" s="294" t="s">
        <v>2753</v>
      </c>
      <c r="O688" s="294" t="s">
        <v>5344</v>
      </c>
      <c r="P688" s="294" t="s">
        <v>2985</v>
      </c>
      <c r="Q688" s="294">
        <v>28014</v>
      </c>
      <c r="R688" s="296"/>
    </row>
    <row r="689" spans="1:18" x14ac:dyDescent="0.35">
      <c r="A689" s="294" t="s">
        <v>5345</v>
      </c>
      <c r="B689" s="294" t="s">
        <v>5346</v>
      </c>
      <c r="C689" s="294" t="s">
        <v>2275</v>
      </c>
      <c r="D689" s="294" t="s">
        <v>2017</v>
      </c>
      <c r="E689" s="294">
        <v>10</v>
      </c>
      <c r="F689" s="294" t="s">
        <v>2437</v>
      </c>
      <c r="G689" s="294" t="s">
        <v>2438</v>
      </c>
      <c r="H689" s="295">
        <v>33</v>
      </c>
      <c r="I689" s="294" t="s">
        <v>1314</v>
      </c>
      <c r="J689" s="295" t="s">
        <v>2736</v>
      </c>
      <c r="K689" s="294" t="s">
        <v>2418</v>
      </c>
      <c r="L689" s="294" t="s">
        <v>2557</v>
      </c>
      <c r="M689" s="294">
        <v>3</v>
      </c>
      <c r="N689" s="294" t="s">
        <v>2597</v>
      </c>
      <c r="O689" s="294" t="s">
        <v>5347</v>
      </c>
      <c r="P689" s="294" t="s">
        <v>3145</v>
      </c>
      <c r="Q689" s="294">
        <v>28015</v>
      </c>
      <c r="R689" s="296"/>
    </row>
    <row r="690" spans="1:18" x14ac:dyDescent="0.35">
      <c r="A690" s="294" t="s">
        <v>5348</v>
      </c>
      <c r="B690" s="294" t="s">
        <v>5349</v>
      </c>
      <c r="C690" s="294" t="s">
        <v>2276</v>
      </c>
      <c r="D690" s="294" t="s">
        <v>5350</v>
      </c>
      <c r="E690" s="294">
        <v>10</v>
      </c>
      <c r="F690" s="294" t="s">
        <v>2437</v>
      </c>
      <c r="G690" s="294" t="s">
        <v>2438</v>
      </c>
      <c r="H690" s="295">
        <v>33</v>
      </c>
      <c r="I690" s="294" t="s">
        <v>1314</v>
      </c>
      <c r="J690" s="295" t="s">
        <v>2596</v>
      </c>
      <c r="K690" s="294" t="s">
        <v>2418</v>
      </c>
      <c r="L690" s="294" t="s">
        <v>2557</v>
      </c>
      <c r="M690" s="294">
        <v>2</v>
      </c>
      <c r="N690" s="294" t="s">
        <v>2597</v>
      </c>
      <c r="O690" s="294" t="s">
        <v>5351</v>
      </c>
      <c r="P690" s="294" t="s">
        <v>2560</v>
      </c>
      <c r="Q690" s="294">
        <v>28016</v>
      </c>
      <c r="R690" s="296"/>
    </row>
    <row r="691" spans="1:18" x14ac:dyDescent="0.35">
      <c r="A691" s="294" t="s">
        <v>5352</v>
      </c>
      <c r="B691" s="294" t="s">
        <v>5353</v>
      </c>
      <c r="C691" s="294" t="s">
        <v>2026</v>
      </c>
      <c r="D691" s="294" t="s">
        <v>5354</v>
      </c>
      <c r="E691" s="294">
        <v>10</v>
      </c>
      <c r="F691" s="294" t="s">
        <v>2415</v>
      </c>
      <c r="G691" s="294" t="s">
        <v>2416</v>
      </c>
      <c r="H691" s="295">
        <v>34</v>
      </c>
      <c r="I691" s="294" t="s">
        <v>1316</v>
      </c>
      <c r="J691" s="295" t="s">
        <v>5355</v>
      </c>
      <c r="K691" s="294" t="s">
        <v>2429</v>
      </c>
      <c r="L691" s="294" t="s">
        <v>2419</v>
      </c>
      <c r="M691" s="294">
        <v>20</v>
      </c>
      <c r="N691" s="294" t="s">
        <v>3030</v>
      </c>
      <c r="O691" s="294" t="s">
        <v>5356</v>
      </c>
      <c r="P691" s="294" t="s">
        <v>3032</v>
      </c>
      <c r="Q691" s="294">
        <v>10669</v>
      </c>
      <c r="R691" s="296"/>
    </row>
    <row r="692" spans="1:18" x14ac:dyDescent="0.35">
      <c r="A692" s="294" t="s">
        <v>5357</v>
      </c>
      <c r="B692" s="294" t="s">
        <v>5358</v>
      </c>
      <c r="C692" s="294" t="s">
        <v>2027</v>
      </c>
      <c r="D692" s="294" t="s">
        <v>5359</v>
      </c>
      <c r="E692" s="294">
        <v>10</v>
      </c>
      <c r="F692" s="294" t="s">
        <v>2437</v>
      </c>
      <c r="G692" s="294" t="s">
        <v>2438</v>
      </c>
      <c r="H692" s="295">
        <v>34</v>
      </c>
      <c r="I692" s="294" t="s">
        <v>1316</v>
      </c>
      <c r="J692" s="295" t="s">
        <v>2455</v>
      </c>
      <c r="K692" s="294" t="s">
        <v>2429</v>
      </c>
      <c r="L692" s="294" t="s">
        <v>2440</v>
      </c>
      <c r="M692" s="294">
        <v>6</v>
      </c>
      <c r="N692" s="294" t="s">
        <v>2456</v>
      </c>
      <c r="O692" s="294" t="s">
        <v>5360</v>
      </c>
      <c r="P692" s="294" t="s">
        <v>2443</v>
      </c>
      <c r="Q692" s="294">
        <v>10944</v>
      </c>
      <c r="R692" s="296"/>
    </row>
    <row r="693" spans="1:18" x14ac:dyDescent="0.35">
      <c r="A693" s="294" t="s">
        <v>5361</v>
      </c>
      <c r="B693" s="294" t="s">
        <v>5362</v>
      </c>
      <c r="C693" s="294" t="s">
        <v>2028</v>
      </c>
      <c r="D693" s="294" t="s">
        <v>5363</v>
      </c>
      <c r="E693" s="294">
        <v>10</v>
      </c>
      <c r="F693" s="294" t="s">
        <v>2437</v>
      </c>
      <c r="G693" s="294" t="s">
        <v>2438</v>
      </c>
      <c r="H693" s="295">
        <v>34</v>
      </c>
      <c r="I693" s="294" t="s">
        <v>1316</v>
      </c>
      <c r="J693" s="295" t="s">
        <v>2497</v>
      </c>
      <c r="K693" s="294" t="s">
        <v>2429</v>
      </c>
      <c r="L693" s="294" t="s">
        <v>2440</v>
      </c>
      <c r="M693" s="294">
        <v>5</v>
      </c>
      <c r="N693" s="294" t="s">
        <v>2441</v>
      </c>
      <c r="O693" s="294" t="s">
        <v>5364</v>
      </c>
      <c r="P693" s="294" t="s">
        <v>2469</v>
      </c>
      <c r="Q693" s="294">
        <v>10945</v>
      </c>
      <c r="R693" s="296"/>
    </row>
    <row r="694" spans="1:18" x14ac:dyDescent="0.35">
      <c r="A694" s="294" t="s">
        <v>5365</v>
      </c>
      <c r="B694" s="294" t="s">
        <v>5366</v>
      </c>
      <c r="C694" s="294" t="s">
        <v>2029</v>
      </c>
      <c r="D694" s="294" t="s">
        <v>5367</v>
      </c>
      <c r="E694" s="294">
        <v>10</v>
      </c>
      <c r="F694" s="294" t="s">
        <v>2437</v>
      </c>
      <c r="G694" s="294" t="s">
        <v>2438</v>
      </c>
      <c r="H694" s="295">
        <v>34</v>
      </c>
      <c r="I694" s="294" t="s">
        <v>1316</v>
      </c>
      <c r="J694" s="295" t="s">
        <v>4713</v>
      </c>
      <c r="K694" s="294" t="s">
        <v>2429</v>
      </c>
      <c r="L694" s="294" t="s">
        <v>2440</v>
      </c>
      <c r="M694" s="294">
        <v>7</v>
      </c>
      <c r="N694" s="294" t="s">
        <v>3011</v>
      </c>
      <c r="O694" s="294" t="s">
        <v>5368</v>
      </c>
      <c r="P694" s="294" t="s">
        <v>2833</v>
      </c>
      <c r="Q694" s="294">
        <v>10946</v>
      </c>
      <c r="R694" s="296"/>
    </row>
    <row r="695" spans="1:18" x14ac:dyDescent="0.35">
      <c r="A695" s="294" t="s">
        <v>5369</v>
      </c>
      <c r="B695" s="294" t="s">
        <v>5370</v>
      </c>
      <c r="C695" s="294" t="s">
        <v>2030</v>
      </c>
      <c r="D695" s="294" t="s">
        <v>5371</v>
      </c>
      <c r="E695" s="294">
        <v>10</v>
      </c>
      <c r="F695" s="294" t="s">
        <v>2437</v>
      </c>
      <c r="G695" s="294" t="s">
        <v>2438</v>
      </c>
      <c r="H695" s="295">
        <v>34</v>
      </c>
      <c r="I695" s="294" t="s">
        <v>1316</v>
      </c>
      <c r="J695" s="295" t="s">
        <v>3803</v>
      </c>
      <c r="K695" s="294" t="s">
        <v>2429</v>
      </c>
      <c r="L695" s="294" t="s">
        <v>2440</v>
      </c>
      <c r="M695" s="294">
        <v>7</v>
      </c>
      <c r="N695" s="294" t="s">
        <v>2456</v>
      </c>
      <c r="O695" s="294" t="s">
        <v>5372</v>
      </c>
      <c r="P695" s="294" t="s">
        <v>2833</v>
      </c>
      <c r="Q695" s="294">
        <v>10947</v>
      </c>
      <c r="R695" s="296"/>
    </row>
    <row r="696" spans="1:18" x14ac:dyDescent="0.35">
      <c r="A696" s="294" t="s">
        <v>5373</v>
      </c>
      <c r="B696" s="294" t="s">
        <v>5374</v>
      </c>
      <c r="C696" s="294" t="s">
        <v>2031</v>
      </c>
      <c r="D696" s="294" t="s">
        <v>5375</v>
      </c>
      <c r="E696" s="294">
        <v>10</v>
      </c>
      <c r="F696" s="294" t="s">
        <v>2437</v>
      </c>
      <c r="G696" s="294" t="s">
        <v>2438</v>
      </c>
      <c r="H696" s="295">
        <v>34</v>
      </c>
      <c r="I696" s="294" t="s">
        <v>1316</v>
      </c>
      <c r="J696" s="295" t="s">
        <v>2533</v>
      </c>
      <c r="K696" s="294" t="s">
        <v>2429</v>
      </c>
      <c r="L696" s="294" t="s">
        <v>2440</v>
      </c>
      <c r="M696" s="294">
        <v>6</v>
      </c>
      <c r="N696" s="294" t="s">
        <v>2441</v>
      </c>
      <c r="O696" s="294" t="s">
        <v>5376</v>
      </c>
      <c r="P696" s="294" t="s">
        <v>2443</v>
      </c>
      <c r="Q696" s="294">
        <v>10948</v>
      </c>
      <c r="R696" s="296"/>
    </row>
    <row r="697" spans="1:18" x14ac:dyDescent="0.35">
      <c r="A697" s="294" t="s">
        <v>5377</v>
      </c>
      <c r="B697" s="294" t="s">
        <v>5378</v>
      </c>
      <c r="C697" s="294" t="s">
        <v>2032</v>
      </c>
      <c r="D697" s="294" t="s">
        <v>5379</v>
      </c>
      <c r="E697" s="294">
        <v>10</v>
      </c>
      <c r="F697" s="294" t="s">
        <v>2437</v>
      </c>
      <c r="G697" s="294" t="s">
        <v>2438</v>
      </c>
      <c r="H697" s="295">
        <v>34</v>
      </c>
      <c r="I697" s="294" t="s">
        <v>1316</v>
      </c>
      <c r="J697" s="295" t="s">
        <v>2455</v>
      </c>
      <c r="K697" s="294" t="s">
        <v>2429</v>
      </c>
      <c r="L697" s="294" t="s">
        <v>2440</v>
      </c>
      <c r="M697" s="294">
        <v>6</v>
      </c>
      <c r="N697" s="294" t="s">
        <v>2456</v>
      </c>
      <c r="O697" s="294" t="s">
        <v>5380</v>
      </c>
      <c r="P697" s="294" t="s">
        <v>2443</v>
      </c>
      <c r="Q697" s="294">
        <v>10949</v>
      </c>
      <c r="R697" s="296"/>
    </row>
    <row r="698" spans="1:18" x14ac:dyDescent="0.35">
      <c r="A698" s="294" t="s">
        <v>5381</v>
      </c>
      <c r="B698" s="294" t="s">
        <v>5382</v>
      </c>
      <c r="C698" s="294" t="s">
        <v>2033</v>
      </c>
      <c r="D698" s="294" t="s">
        <v>5383</v>
      </c>
      <c r="E698" s="294">
        <v>10</v>
      </c>
      <c r="F698" s="294" t="s">
        <v>2437</v>
      </c>
      <c r="G698" s="294" t="s">
        <v>2438</v>
      </c>
      <c r="H698" s="295">
        <v>34</v>
      </c>
      <c r="I698" s="294" t="s">
        <v>1316</v>
      </c>
      <c r="J698" s="295" t="s">
        <v>2528</v>
      </c>
      <c r="K698" s="294" t="s">
        <v>2429</v>
      </c>
      <c r="L698" s="294" t="s">
        <v>2440</v>
      </c>
      <c r="M698" s="294">
        <v>7</v>
      </c>
      <c r="N698" s="294" t="s">
        <v>3011</v>
      </c>
      <c r="O698" s="294" t="s">
        <v>5384</v>
      </c>
      <c r="P698" s="294" t="s">
        <v>2833</v>
      </c>
      <c r="Q698" s="294">
        <v>10950</v>
      </c>
      <c r="R698" s="296"/>
    </row>
    <row r="699" spans="1:18" x14ac:dyDescent="0.35">
      <c r="A699" s="294" t="s">
        <v>5385</v>
      </c>
      <c r="B699" s="294" t="s">
        <v>5386</v>
      </c>
      <c r="C699" s="294" t="s">
        <v>2034</v>
      </c>
      <c r="D699" s="294" t="s">
        <v>5387</v>
      </c>
      <c r="E699" s="294">
        <v>10</v>
      </c>
      <c r="F699" s="294" t="s">
        <v>2437</v>
      </c>
      <c r="G699" s="294" t="s">
        <v>2438</v>
      </c>
      <c r="H699" s="295">
        <v>34</v>
      </c>
      <c r="I699" s="294" t="s">
        <v>1316</v>
      </c>
      <c r="J699" s="295" t="s">
        <v>5388</v>
      </c>
      <c r="K699" s="294" t="s">
        <v>2429</v>
      </c>
      <c r="L699" s="294" t="s">
        <v>2490</v>
      </c>
      <c r="M699" s="294">
        <v>13</v>
      </c>
      <c r="N699" s="294" t="s">
        <v>2491</v>
      </c>
      <c r="O699" s="294" t="s">
        <v>5389</v>
      </c>
      <c r="P699" s="294" t="s">
        <v>2493</v>
      </c>
      <c r="Q699" s="294">
        <v>10951</v>
      </c>
      <c r="R699" s="296"/>
    </row>
    <row r="700" spans="1:18" x14ac:dyDescent="0.35">
      <c r="A700" s="294" t="s">
        <v>5390</v>
      </c>
      <c r="B700" s="294" t="s">
        <v>5391</v>
      </c>
      <c r="C700" s="294" t="s">
        <v>2035</v>
      </c>
      <c r="D700" s="294" t="s">
        <v>5392</v>
      </c>
      <c r="E700" s="294">
        <v>10</v>
      </c>
      <c r="F700" s="294" t="s">
        <v>2437</v>
      </c>
      <c r="G700" s="294" t="s">
        <v>2438</v>
      </c>
      <c r="H700" s="295">
        <v>34</v>
      </c>
      <c r="I700" s="294" t="s">
        <v>1316</v>
      </c>
      <c r="J700" s="295" t="s">
        <v>3136</v>
      </c>
      <c r="K700" s="294" t="s">
        <v>2429</v>
      </c>
      <c r="L700" s="294" t="s">
        <v>2440</v>
      </c>
      <c r="M700" s="294">
        <v>6</v>
      </c>
      <c r="N700" s="294" t="s">
        <v>2441</v>
      </c>
      <c r="O700" s="294" t="s">
        <v>5393</v>
      </c>
      <c r="P700" s="294" t="s">
        <v>2443</v>
      </c>
      <c r="Q700" s="294">
        <v>10952</v>
      </c>
      <c r="R700" s="296"/>
    </row>
    <row r="701" spans="1:18" x14ac:dyDescent="0.35">
      <c r="A701" s="294" t="s">
        <v>5394</v>
      </c>
      <c r="B701" s="294" t="s">
        <v>5395</v>
      </c>
      <c r="C701" s="294" t="s">
        <v>2036</v>
      </c>
      <c r="D701" s="294" t="s">
        <v>5396</v>
      </c>
      <c r="E701" s="294">
        <v>10</v>
      </c>
      <c r="F701" s="294" t="s">
        <v>2437</v>
      </c>
      <c r="G701" s="294" t="s">
        <v>2438</v>
      </c>
      <c r="H701" s="295">
        <v>34</v>
      </c>
      <c r="I701" s="294" t="s">
        <v>1316</v>
      </c>
      <c r="J701" s="295" t="s">
        <v>2455</v>
      </c>
      <c r="K701" s="294" t="s">
        <v>2429</v>
      </c>
      <c r="L701" s="294" t="s">
        <v>2440</v>
      </c>
      <c r="M701" s="294">
        <v>7</v>
      </c>
      <c r="N701" s="294" t="s">
        <v>2456</v>
      </c>
      <c r="O701" s="294" t="s">
        <v>5397</v>
      </c>
      <c r="P701" s="294" t="s">
        <v>2833</v>
      </c>
      <c r="Q701" s="294">
        <v>10953</v>
      </c>
      <c r="R701" s="296"/>
    </row>
    <row r="702" spans="1:18" x14ac:dyDescent="0.35">
      <c r="A702" s="294" t="s">
        <v>5398</v>
      </c>
      <c r="B702" s="294" t="s">
        <v>5399</v>
      </c>
      <c r="C702" s="294" t="s">
        <v>2277</v>
      </c>
      <c r="D702" s="294" t="s">
        <v>5400</v>
      </c>
      <c r="E702" s="294">
        <v>10</v>
      </c>
      <c r="F702" s="294" t="s">
        <v>2426</v>
      </c>
      <c r="G702" s="294" t="s">
        <v>2427</v>
      </c>
      <c r="H702" s="295">
        <v>34</v>
      </c>
      <c r="I702" s="294" t="s">
        <v>1316</v>
      </c>
      <c r="J702" s="295" t="s">
        <v>5401</v>
      </c>
      <c r="K702" s="294" t="s">
        <v>2429</v>
      </c>
      <c r="L702" s="294" t="s">
        <v>2430</v>
      </c>
      <c r="M702" s="294">
        <v>15</v>
      </c>
      <c r="N702" s="294" t="s">
        <v>2431</v>
      </c>
      <c r="O702" s="294" t="s">
        <v>5402</v>
      </c>
      <c r="P702" s="294" t="s">
        <v>2433</v>
      </c>
      <c r="Q702" s="294">
        <v>10954</v>
      </c>
      <c r="R702" s="296"/>
    </row>
    <row r="703" spans="1:18" x14ac:dyDescent="0.35">
      <c r="A703" s="294" t="s">
        <v>5403</v>
      </c>
      <c r="B703" s="294" t="s">
        <v>5404</v>
      </c>
      <c r="C703" s="294" t="s">
        <v>2038</v>
      </c>
      <c r="D703" s="294" t="s">
        <v>5405</v>
      </c>
      <c r="E703" s="294">
        <v>10</v>
      </c>
      <c r="F703" s="294" t="s">
        <v>2437</v>
      </c>
      <c r="G703" s="294" t="s">
        <v>2438</v>
      </c>
      <c r="H703" s="295">
        <v>34</v>
      </c>
      <c r="I703" s="294" t="s">
        <v>1316</v>
      </c>
      <c r="J703" s="295" t="s">
        <v>2745</v>
      </c>
      <c r="K703" s="294" t="s">
        <v>2429</v>
      </c>
      <c r="L703" s="294" t="s">
        <v>2490</v>
      </c>
      <c r="M703" s="294">
        <v>13</v>
      </c>
      <c r="N703" s="294" t="s">
        <v>2491</v>
      </c>
      <c r="O703" s="294" t="s">
        <v>5406</v>
      </c>
      <c r="P703" s="294" t="s">
        <v>2493</v>
      </c>
      <c r="Q703" s="294">
        <v>10956</v>
      </c>
      <c r="R703" s="296"/>
    </row>
    <row r="704" spans="1:18" x14ac:dyDescent="0.35">
      <c r="A704" s="294" t="s">
        <v>5407</v>
      </c>
      <c r="B704" s="294" t="s">
        <v>5408</v>
      </c>
      <c r="C704" s="294" t="s">
        <v>2039</v>
      </c>
      <c r="D704" s="294" t="s">
        <v>5409</v>
      </c>
      <c r="E704" s="294">
        <v>10</v>
      </c>
      <c r="F704" s="294" t="s">
        <v>2437</v>
      </c>
      <c r="G704" s="294" t="s">
        <v>2438</v>
      </c>
      <c r="H704" s="295">
        <v>34</v>
      </c>
      <c r="I704" s="294" t="s">
        <v>1316</v>
      </c>
      <c r="J704" s="295" t="s">
        <v>2497</v>
      </c>
      <c r="K704" s="294" t="s">
        <v>2429</v>
      </c>
      <c r="L704" s="294" t="s">
        <v>2440</v>
      </c>
      <c r="M704" s="294">
        <v>5</v>
      </c>
      <c r="N704" s="294" t="s">
        <v>2441</v>
      </c>
      <c r="O704" s="294" t="s">
        <v>5410</v>
      </c>
      <c r="P704" s="294" t="s">
        <v>2469</v>
      </c>
      <c r="Q704" s="294">
        <v>10957</v>
      </c>
      <c r="R704" s="296"/>
    </row>
    <row r="705" spans="1:18" x14ac:dyDescent="0.35">
      <c r="A705" s="294" t="s">
        <v>5411</v>
      </c>
      <c r="B705" s="294" t="s">
        <v>5412</v>
      </c>
      <c r="C705" s="294" t="s">
        <v>2040</v>
      </c>
      <c r="D705" s="294" t="s">
        <v>5413</v>
      </c>
      <c r="E705" s="294">
        <v>10</v>
      </c>
      <c r="F705" s="294" t="s">
        <v>2437</v>
      </c>
      <c r="G705" s="294" t="s">
        <v>2438</v>
      </c>
      <c r="H705" s="295">
        <v>34</v>
      </c>
      <c r="I705" s="294" t="s">
        <v>1316</v>
      </c>
      <c r="J705" s="295" t="s">
        <v>2653</v>
      </c>
      <c r="K705" s="294" t="s">
        <v>2429</v>
      </c>
      <c r="L705" s="294" t="s">
        <v>2440</v>
      </c>
      <c r="M705" s="294">
        <v>6</v>
      </c>
      <c r="N705" s="294" t="s">
        <v>2441</v>
      </c>
      <c r="O705" s="294" t="s">
        <v>5414</v>
      </c>
      <c r="P705" s="294" t="s">
        <v>2443</v>
      </c>
      <c r="Q705" s="294">
        <v>10958</v>
      </c>
      <c r="R705" s="296"/>
    </row>
    <row r="706" spans="1:18" x14ac:dyDescent="0.35">
      <c r="A706" s="294" t="s">
        <v>5415</v>
      </c>
      <c r="B706" s="294" t="s">
        <v>5416</v>
      </c>
      <c r="C706" s="294" t="s">
        <v>2041</v>
      </c>
      <c r="D706" s="294" t="s">
        <v>5417</v>
      </c>
      <c r="E706" s="294">
        <v>10</v>
      </c>
      <c r="F706" s="294" t="s">
        <v>2437</v>
      </c>
      <c r="G706" s="294" t="s">
        <v>2438</v>
      </c>
      <c r="H706" s="295">
        <v>34</v>
      </c>
      <c r="I706" s="294" t="s">
        <v>1316</v>
      </c>
      <c r="J706" s="295" t="s">
        <v>2497</v>
      </c>
      <c r="K706" s="294" t="s">
        <v>2429</v>
      </c>
      <c r="L706" s="294" t="s">
        <v>2440</v>
      </c>
      <c r="M706" s="294">
        <v>6</v>
      </c>
      <c r="N706" s="294" t="s">
        <v>2441</v>
      </c>
      <c r="O706" s="294" t="s">
        <v>5418</v>
      </c>
      <c r="P706" s="294" t="s">
        <v>2443</v>
      </c>
      <c r="Q706" s="294">
        <v>10959</v>
      </c>
      <c r="R706" s="296"/>
    </row>
    <row r="707" spans="1:18" x14ac:dyDescent="0.35">
      <c r="A707" s="294" t="s">
        <v>5419</v>
      </c>
      <c r="B707" s="294" t="s">
        <v>5420</v>
      </c>
      <c r="C707" s="294" t="s">
        <v>2042</v>
      </c>
      <c r="D707" s="294" t="s">
        <v>5421</v>
      </c>
      <c r="E707" s="294">
        <v>10</v>
      </c>
      <c r="F707" s="294" t="s">
        <v>2437</v>
      </c>
      <c r="G707" s="294" t="s">
        <v>2438</v>
      </c>
      <c r="H707" s="295">
        <v>34</v>
      </c>
      <c r="I707" s="294" t="s">
        <v>1316</v>
      </c>
      <c r="J707" s="295" t="s">
        <v>4453</v>
      </c>
      <c r="K707" s="294" t="s">
        <v>2429</v>
      </c>
      <c r="L707" s="294" t="s">
        <v>2440</v>
      </c>
      <c r="M707" s="294">
        <v>5</v>
      </c>
      <c r="N707" s="294" t="s">
        <v>2467</v>
      </c>
      <c r="O707" s="294" t="s">
        <v>5422</v>
      </c>
      <c r="P707" s="294" t="s">
        <v>2469</v>
      </c>
      <c r="Q707" s="294">
        <v>10960</v>
      </c>
      <c r="R707" s="296"/>
    </row>
    <row r="708" spans="1:18" x14ac:dyDescent="0.35">
      <c r="A708" s="294" t="s">
        <v>5423</v>
      </c>
      <c r="B708" s="294" t="s">
        <v>5424</v>
      </c>
      <c r="C708" s="294" t="s">
        <v>2043</v>
      </c>
      <c r="D708" s="294" t="s">
        <v>5425</v>
      </c>
      <c r="E708" s="294">
        <v>10</v>
      </c>
      <c r="F708" s="294" t="s">
        <v>2437</v>
      </c>
      <c r="G708" s="294" t="s">
        <v>2438</v>
      </c>
      <c r="H708" s="295">
        <v>34</v>
      </c>
      <c r="I708" s="294" t="s">
        <v>1316</v>
      </c>
      <c r="J708" s="295" t="s">
        <v>3415</v>
      </c>
      <c r="K708" s="294" t="s">
        <v>2429</v>
      </c>
      <c r="L708" s="294" t="s">
        <v>2440</v>
      </c>
      <c r="M708" s="294">
        <v>6</v>
      </c>
      <c r="N708" s="294" t="s">
        <v>2441</v>
      </c>
      <c r="O708" s="294" t="s">
        <v>5426</v>
      </c>
      <c r="P708" s="294" t="s">
        <v>2443</v>
      </c>
      <c r="Q708" s="294">
        <v>10961</v>
      </c>
      <c r="R708" s="296"/>
    </row>
    <row r="709" spans="1:18" x14ac:dyDescent="0.35">
      <c r="A709" s="294" t="s">
        <v>5427</v>
      </c>
      <c r="B709" s="294" t="s">
        <v>5428</v>
      </c>
      <c r="C709" s="294" t="s">
        <v>2044</v>
      </c>
      <c r="D709" s="294" t="s">
        <v>5429</v>
      </c>
      <c r="E709" s="294">
        <v>10</v>
      </c>
      <c r="F709" s="294" t="s">
        <v>2437</v>
      </c>
      <c r="G709" s="294" t="s">
        <v>2438</v>
      </c>
      <c r="H709" s="295">
        <v>34</v>
      </c>
      <c r="I709" s="294" t="s">
        <v>1316</v>
      </c>
      <c r="J709" s="295" t="s">
        <v>5430</v>
      </c>
      <c r="K709" s="294" t="s">
        <v>2429</v>
      </c>
      <c r="L709" s="294" t="s">
        <v>2440</v>
      </c>
      <c r="M709" s="294">
        <v>5</v>
      </c>
      <c r="N709" s="294" t="s">
        <v>2467</v>
      </c>
      <c r="O709" s="294" t="s">
        <v>5431</v>
      </c>
      <c r="P709" s="294" t="s">
        <v>2469</v>
      </c>
      <c r="Q709" s="294">
        <v>10962</v>
      </c>
      <c r="R709" s="296"/>
    </row>
    <row r="710" spans="1:18" x14ac:dyDescent="0.35">
      <c r="A710" s="294" t="s">
        <v>5432</v>
      </c>
      <c r="B710" s="294" t="s">
        <v>5433</v>
      </c>
      <c r="C710" s="294" t="s">
        <v>2278</v>
      </c>
      <c r="D710" s="294" t="s">
        <v>5434</v>
      </c>
      <c r="E710" s="294">
        <v>10</v>
      </c>
      <c r="F710" s="294" t="s">
        <v>2426</v>
      </c>
      <c r="G710" s="294" t="s">
        <v>2427</v>
      </c>
      <c r="H710" s="295">
        <v>34</v>
      </c>
      <c r="I710" s="294" t="s">
        <v>1316</v>
      </c>
      <c r="J710" s="295" t="s">
        <v>5435</v>
      </c>
      <c r="K710" s="294" t="s">
        <v>2429</v>
      </c>
      <c r="L710" s="294" t="s">
        <v>2430</v>
      </c>
      <c r="M710" s="294">
        <v>15</v>
      </c>
      <c r="N710" s="294" t="s">
        <v>2431</v>
      </c>
      <c r="O710" s="294" t="s">
        <v>5436</v>
      </c>
      <c r="P710" s="294" t="s">
        <v>2433</v>
      </c>
      <c r="Q710" s="294">
        <v>11443</v>
      </c>
      <c r="R710" s="296"/>
    </row>
    <row r="711" spans="1:18" x14ac:dyDescent="0.35">
      <c r="A711" s="294" t="s">
        <v>5437</v>
      </c>
      <c r="B711" s="294" t="s">
        <v>5438</v>
      </c>
      <c r="C711" s="294" t="s">
        <v>2279</v>
      </c>
      <c r="D711" s="294" t="s">
        <v>5439</v>
      </c>
      <c r="E711" s="294">
        <v>10</v>
      </c>
      <c r="F711" s="294" t="s">
        <v>2426</v>
      </c>
      <c r="G711" s="294" t="s">
        <v>2427</v>
      </c>
      <c r="H711" s="295">
        <v>34</v>
      </c>
      <c r="I711" s="294" t="s">
        <v>1316</v>
      </c>
      <c r="J711" s="295" t="s">
        <v>2880</v>
      </c>
      <c r="K711" s="294" t="s">
        <v>2429</v>
      </c>
      <c r="L711" s="294" t="s">
        <v>2418</v>
      </c>
      <c r="M711" s="294">
        <v>16</v>
      </c>
      <c r="N711" s="294" t="s">
        <v>2881</v>
      </c>
      <c r="O711" s="294" t="s">
        <v>5440</v>
      </c>
      <c r="P711" s="294" t="s">
        <v>2759</v>
      </c>
      <c r="Q711" s="294">
        <v>21984</v>
      </c>
      <c r="R711" s="296"/>
    </row>
    <row r="712" spans="1:18" x14ac:dyDescent="0.35">
      <c r="A712" s="294" t="s">
        <v>5441</v>
      </c>
      <c r="B712" s="294" t="s">
        <v>5442</v>
      </c>
      <c r="C712" s="294" t="s">
        <v>2047</v>
      </c>
      <c r="D712" s="294" t="s">
        <v>5443</v>
      </c>
      <c r="E712" s="294">
        <v>10</v>
      </c>
      <c r="F712" s="294" t="s">
        <v>2437</v>
      </c>
      <c r="G712" s="294" t="s">
        <v>2438</v>
      </c>
      <c r="H712" s="295">
        <v>34</v>
      </c>
      <c r="I712" s="294" t="s">
        <v>1316</v>
      </c>
      <c r="J712" s="295" t="s">
        <v>3101</v>
      </c>
      <c r="K712" s="294" t="s">
        <v>2418</v>
      </c>
      <c r="L712" s="294" t="s">
        <v>2557</v>
      </c>
      <c r="M712" s="294">
        <v>4</v>
      </c>
      <c r="N712" s="294" t="s">
        <v>2753</v>
      </c>
      <c r="O712" s="294" t="s">
        <v>5444</v>
      </c>
      <c r="P712" s="294" t="s">
        <v>2985</v>
      </c>
      <c r="Q712" s="294">
        <v>24032</v>
      </c>
      <c r="R712" s="296"/>
    </row>
    <row r="713" spans="1:18" x14ac:dyDescent="0.35">
      <c r="A713" s="294" t="s">
        <v>5445</v>
      </c>
      <c r="B713" s="294" t="s">
        <v>5446</v>
      </c>
      <c r="C713" s="294" t="s">
        <v>2280</v>
      </c>
      <c r="D713" s="294" t="s">
        <v>5447</v>
      </c>
      <c r="E713" s="294">
        <v>10</v>
      </c>
      <c r="F713" s="294" t="s">
        <v>2437</v>
      </c>
      <c r="G713" s="294" t="s">
        <v>2438</v>
      </c>
      <c r="H713" s="295">
        <v>34</v>
      </c>
      <c r="I713" s="294" t="s">
        <v>1316</v>
      </c>
      <c r="J713" s="295" t="s">
        <v>4808</v>
      </c>
      <c r="K713" s="294" t="s">
        <v>2418</v>
      </c>
      <c r="L713" s="294" t="s">
        <v>2557</v>
      </c>
      <c r="M713" s="294">
        <v>3</v>
      </c>
      <c r="N713" s="294" t="s">
        <v>2753</v>
      </c>
      <c r="O713" s="294" t="s">
        <v>5448</v>
      </c>
      <c r="P713" s="294" t="s">
        <v>3145</v>
      </c>
      <c r="Q713" s="294">
        <v>24821</v>
      </c>
      <c r="R713" s="296"/>
    </row>
    <row r="714" spans="1:18" x14ac:dyDescent="0.35">
      <c r="A714" s="294" t="s">
        <v>5449</v>
      </c>
      <c r="B714" s="294" t="s">
        <v>5450</v>
      </c>
      <c r="C714" s="294" t="s">
        <v>2281</v>
      </c>
      <c r="D714" s="294" t="s">
        <v>2049</v>
      </c>
      <c r="E714" s="294">
        <v>10</v>
      </c>
      <c r="F714" s="294" t="s">
        <v>2437</v>
      </c>
      <c r="G714" s="294" t="s">
        <v>2438</v>
      </c>
      <c r="H714" s="295">
        <v>34</v>
      </c>
      <c r="I714" s="294" t="s">
        <v>1316</v>
      </c>
      <c r="J714" s="295" t="s">
        <v>2556</v>
      </c>
      <c r="K714" s="294" t="s">
        <v>2418</v>
      </c>
      <c r="L714" s="294" t="s">
        <v>2557</v>
      </c>
      <c r="M714" s="294">
        <v>3</v>
      </c>
      <c r="N714" s="294" t="s">
        <v>2753</v>
      </c>
      <c r="O714" s="294" t="s">
        <v>5451</v>
      </c>
      <c r="P714" s="294" t="s">
        <v>3145</v>
      </c>
      <c r="Q714" s="294">
        <v>27967</v>
      </c>
      <c r="R714" s="296"/>
    </row>
    <row r="715" spans="1:18" x14ac:dyDescent="0.35">
      <c r="A715" s="294" t="s">
        <v>5452</v>
      </c>
      <c r="B715" s="294" t="s">
        <v>5453</v>
      </c>
      <c r="C715" s="294" t="s">
        <v>2282</v>
      </c>
      <c r="D715" s="294" t="s">
        <v>2050</v>
      </c>
      <c r="E715" s="294">
        <v>10</v>
      </c>
      <c r="F715" s="294" t="s">
        <v>2437</v>
      </c>
      <c r="G715" s="294" t="s">
        <v>2438</v>
      </c>
      <c r="H715" s="295">
        <v>34</v>
      </c>
      <c r="I715" s="294" t="s">
        <v>1316</v>
      </c>
      <c r="J715" s="295" t="s">
        <v>2556</v>
      </c>
      <c r="K715" s="294" t="s">
        <v>2418</v>
      </c>
      <c r="L715" s="294" t="s">
        <v>2557</v>
      </c>
      <c r="M715" s="294">
        <v>3</v>
      </c>
      <c r="N715" s="294" t="s">
        <v>2753</v>
      </c>
      <c r="O715" s="294" t="s">
        <v>5454</v>
      </c>
      <c r="P715" s="294" t="s">
        <v>3145</v>
      </c>
      <c r="Q715" s="294">
        <v>27968</v>
      </c>
      <c r="R715" s="296"/>
    </row>
    <row r="716" spans="1:18" x14ac:dyDescent="0.35">
      <c r="A716" s="294" t="s">
        <v>5455</v>
      </c>
      <c r="B716" s="294" t="s">
        <v>5456</v>
      </c>
      <c r="C716" s="294" t="s">
        <v>2283</v>
      </c>
      <c r="D716" s="294" t="s">
        <v>2051</v>
      </c>
      <c r="E716" s="294">
        <v>10</v>
      </c>
      <c r="F716" s="294" t="s">
        <v>2437</v>
      </c>
      <c r="G716" s="294" t="s">
        <v>2438</v>
      </c>
      <c r="H716" s="295">
        <v>34</v>
      </c>
      <c r="I716" s="294" t="s">
        <v>1316</v>
      </c>
      <c r="J716" s="295" t="s">
        <v>3101</v>
      </c>
      <c r="K716" s="294" t="s">
        <v>2418</v>
      </c>
      <c r="L716" s="294" t="s">
        <v>2557</v>
      </c>
      <c r="M716" s="294">
        <v>3</v>
      </c>
      <c r="N716" s="294" t="s">
        <v>2753</v>
      </c>
      <c r="O716" s="294" t="s">
        <v>5457</v>
      </c>
      <c r="P716" s="294" t="s">
        <v>3145</v>
      </c>
      <c r="Q716" s="294">
        <v>27976</v>
      </c>
      <c r="R716" s="296"/>
    </row>
    <row r="717" spans="1:18" x14ac:dyDescent="0.35">
      <c r="A717" s="294" t="s">
        <v>5458</v>
      </c>
      <c r="B717" s="294" t="s">
        <v>5459</v>
      </c>
      <c r="C717" s="294" t="s">
        <v>1988</v>
      </c>
      <c r="D717" s="294" t="s">
        <v>1313</v>
      </c>
      <c r="E717" s="294">
        <v>10</v>
      </c>
      <c r="F717" s="294" t="s">
        <v>2426</v>
      </c>
      <c r="G717" s="294" t="s">
        <v>2427</v>
      </c>
      <c r="H717" s="295">
        <v>35</v>
      </c>
      <c r="I717" s="294" t="s">
        <v>1313</v>
      </c>
      <c r="J717" s="295" t="s">
        <v>5460</v>
      </c>
      <c r="K717" s="294" t="s">
        <v>2429</v>
      </c>
      <c r="L717" s="294" t="s">
        <v>2418</v>
      </c>
      <c r="M717" s="294">
        <v>16</v>
      </c>
      <c r="N717" s="294" t="s">
        <v>2881</v>
      </c>
      <c r="O717" s="294" t="s">
        <v>5461</v>
      </c>
      <c r="P717" s="294" t="s">
        <v>2759</v>
      </c>
      <c r="Q717" s="294">
        <v>10701</v>
      </c>
      <c r="R717" s="296"/>
    </row>
    <row r="718" spans="1:18" x14ac:dyDescent="0.35">
      <c r="A718" s="294" t="s">
        <v>5462</v>
      </c>
      <c r="B718" s="294" t="s">
        <v>5463</v>
      </c>
      <c r="C718" s="294" t="s">
        <v>1989</v>
      </c>
      <c r="D718" s="294" t="s">
        <v>5464</v>
      </c>
      <c r="E718" s="294">
        <v>10</v>
      </c>
      <c r="F718" s="294" t="s">
        <v>2437</v>
      </c>
      <c r="G718" s="294" t="s">
        <v>2438</v>
      </c>
      <c r="H718" s="295">
        <v>35</v>
      </c>
      <c r="I718" s="294" t="s">
        <v>1313</v>
      </c>
      <c r="J718" s="295" t="s">
        <v>2533</v>
      </c>
      <c r="K718" s="294" t="s">
        <v>2429</v>
      </c>
      <c r="L718" s="294" t="s">
        <v>2440</v>
      </c>
      <c r="M718" s="294">
        <v>5</v>
      </c>
      <c r="N718" s="294" t="s">
        <v>2441</v>
      </c>
      <c r="O718" s="294" t="s">
        <v>5465</v>
      </c>
      <c r="P718" s="294" t="s">
        <v>2469</v>
      </c>
      <c r="Q718" s="294">
        <v>10963</v>
      </c>
      <c r="R718" s="296"/>
    </row>
    <row r="719" spans="1:18" x14ac:dyDescent="0.35">
      <c r="A719" s="294" t="s">
        <v>5466</v>
      </c>
      <c r="B719" s="294" t="s">
        <v>5467</v>
      </c>
      <c r="C719" s="294" t="s">
        <v>1990</v>
      </c>
      <c r="D719" s="294" t="s">
        <v>5468</v>
      </c>
      <c r="E719" s="294">
        <v>10</v>
      </c>
      <c r="F719" s="294" t="s">
        <v>2437</v>
      </c>
      <c r="G719" s="294" t="s">
        <v>2438</v>
      </c>
      <c r="H719" s="295">
        <v>35</v>
      </c>
      <c r="I719" s="294" t="s">
        <v>1313</v>
      </c>
      <c r="J719" s="295" t="s">
        <v>2675</v>
      </c>
      <c r="K719" s="294" t="s">
        <v>2429</v>
      </c>
      <c r="L719" s="294" t="s">
        <v>2440</v>
      </c>
      <c r="M719" s="294">
        <v>6</v>
      </c>
      <c r="N719" s="294" t="s">
        <v>2456</v>
      </c>
      <c r="O719" s="294" t="s">
        <v>5469</v>
      </c>
      <c r="P719" s="294" t="s">
        <v>2443</v>
      </c>
      <c r="Q719" s="294">
        <v>10964</v>
      </c>
      <c r="R719" s="296"/>
    </row>
    <row r="720" spans="1:18" x14ac:dyDescent="0.35">
      <c r="A720" s="294" t="s">
        <v>5470</v>
      </c>
      <c r="B720" s="294" t="s">
        <v>5471</v>
      </c>
      <c r="C720" s="294" t="s">
        <v>1991</v>
      </c>
      <c r="D720" s="294" t="s">
        <v>5472</v>
      </c>
      <c r="E720" s="294">
        <v>10</v>
      </c>
      <c r="F720" s="294" t="s">
        <v>2437</v>
      </c>
      <c r="G720" s="294" t="s">
        <v>2438</v>
      </c>
      <c r="H720" s="295">
        <v>35</v>
      </c>
      <c r="I720" s="294" t="s">
        <v>1313</v>
      </c>
      <c r="J720" s="295" t="s">
        <v>3415</v>
      </c>
      <c r="K720" s="294" t="s">
        <v>2429</v>
      </c>
      <c r="L720" s="294" t="s">
        <v>2440</v>
      </c>
      <c r="M720" s="294">
        <v>6</v>
      </c>
      <c r="N720" s="294" t="s">
        <v>2456</v>
      </c>
      <c r="O720" s="294" t="s">
        <v>5473</v>
      </c>
      <c r="P720" s="294" t="s">
        <v>2443</v>
      </c>
      <c r="Q720" s="294">
        <v>10965</v>
      </c>
      <c r="R720" s="296"/>
    </row>
    <row r="721" spans="1:18" x14ac:dyDescent="0.35">
      <c r="A721" s="294" t="s">
        <v>5474</v>
      </c>
      <c r="B721" s="294" t="s">
        <v>5475</v>
      </c>
      <c r="C721" s="294" t="s">
        <v>1992</v>
      </c>
      <c r="D721" s="294" t="s">
        <v>5476</v>
      </c>
      <c r="E721" s="294">
        <v>10</v>
      </c>
      <c r="F721" s="294" t="s">
        <v>2437</v>
      </c>
      <c r="G721" s="294" t="s">
        <v>2438</v>
      </c>
      <c r="H721" s="295">
        <v>35</v>
      </c>
      <c r="I721" s="294" t="s">
        <v>1313</v>
      </c>
      <c r="J721" s="295" t="s">
        <v>2533</v>
      </c>
      <c r="K721" s="294" t="s">
        <v>2429</v>
      </c>
      <c r="L721" s="294" t="s">
        <v>2440</v>
      </c>
      <c r="M721" s="294">
        <v>5</v>
      </c>
      <c r="N721" s="294" t="s">
        <v>2441</v>
      </c>
      <c r="O721" s="294" t="s">
        <v>5477</v>
      </c>
      <c r="P721" s="294" t="s">
        <v>2469</v>
      </c>
      <c r="Q721" s="294">
        <v>10966</v>
      </c>
      <c r="R721" s="296"/>
    </row>
    <row r="722" spans="1:18" x14ac:dyDescent="0.35">
      <c r="A722" s="294" t="s">
        <v>5478</v>
      </c>
      <c r="B722" s="294" t="s">
        <v>5479</v>
      </c>
      <c r="C722" s="294" t="s">
        <v>1993</v>
      </c>
      <c r="D722" s="294" t="s">
        <v>5480</v>
      </c>
      <c r="E722" s="294">
        <v>10</v>
      </c>
      <c r="F722" s="294" t="s">
        <v>2437</v>
      </c>
      <c r="G722" s="294" t="s">
        <v>2438</v>
      </c>
      <c r="H722" s="295">
        <v>35</v>
      </c>
      <c r="I722" s="294" t="s">
        <v>1313</v>
      </c>
      <c r="J722" s="295" t="s">
        <v>2533</v>
      </c>
      <c r="K722" s="294" t="s">
        <v>2429</v>
      </c>
      <c r="L722" s="294" t="s">
        <v>2440</v>
      </c>
      <c r="M722" s="294">
        <v>6</v>
      </c>
      <c r="N722" s="294" t="s">
        <v>2441</v>
      </c>
      <c r="O722" s="294" t="s">
        <v>5481</v>
      </c>
      <c r="P722" s="294" t="s">
        <v>2443</v>
      </c>
      <c r="Q722" s="294">
        <v>10967</v>
      </c>
      <c r="R722" s="296"/>
    </row>
    <row r="723" spans="1:18" x14ac:dyDescent="0.35">
      <c r="A723" s="294" t="s">
        <v>5482</v>
      </c>
      <c r="B723" s="294" t="s">
        <v>5483</v>
      </c>
      <c r="C723" s="294" t="s">
        <v>1994</v>
      </c>
      <c r="D723" s="294" t="s">
        <v>5484</v>
      </c>
      <c r="E723" s="294">
        <v>10</v>
      </c>
      <c r="F723" s="294" t="s">
        <v>2437</v>
      </c>
      <c r="G723" s="294" t="s">
        <v>2438</v>
      </c>
      <c r="H723" s="295">
        <v>35</v>
      </c>
      <c r="I723" s="294" t="s">
        <v>1313</v>
      </c>
      <c r="J723" s="295" t="s">
        <v>2653</v>
      </c>
      <c r="K723" s="294" t="s">
        <v>2429</v>
      </c>
      <c r="L723" s="294" t="s">
        <v>2440</v>
      </c>
      <c r="M723" s="294">
        <v>5</v>
      </c>
      <c r="N723" s="294" t="s">
        <v>2467</v>
      </c>
      <c r="O723" s="294" t="s">
        <v>5485</v>
      </c>
      <c r="P723" s="294" t="s">
        <v>2469</v>
      </c>
      <c r="Q723" s="294">
        <v>10968</v>
      </c>
      <c r="R723" s="296"/>
    </row>
    <row r="724" spans="1:18" x14ac:dyDescent="0.35">
      <c r="A724" s="294" t="s">
        <v>5486</v>
      </c>
      <c r="B724" s="294" t="s">
        <v>5487</v>
      </c>
      <c r="C724" s="294" t="s">
        <v>1995</v>
      </c>
      <c r="D724" s="294" t="s">
        <v>5488</v>
      </c>
      <c r="E724" s="294">
        <v>10</v>
      </c>
      <c r="F724" s="294" t="s">
        <v>2437</v>
      </c>
      <c r="G724" s="294" t="s">
        <v>2438</v>
      </c>
      <c r="H724" s="295">
        <v>35</v>
      </c>
      <c r="I724" s="294" t="s">
        <v>1313</v>
      </c>
      <c r="J724" s="295" t="s">
        <v>4808</v>
      </c>
      <c r="K724" s="294" t="s">
        <v>2429</v>
      </c>
      <c r="L724" s="294" t="s">
        <v>2557</v>
      </c>
      <c r="M724" s="294">
        <v>3</v>
      </c>
      <c r="N724" s="294" t="s">
        <v>2753</v>
      </c>
      <c r="O724" s="294" t="s">
        <v>5489</v>
      </c>
      <c r="P724" s="294" t="s">
        <v>3145</v>
      </c>
      <c r="Q724" s="294">
        <v>10969</v>
      </c>
      <c r="R724" s="296"/>
    </row>
    <row r="725" spans="1:18" x14ac:dyDescent="0.35">
      <c r="A725" s="294" t="s">
        <v>5490</v>
      </c>
      <c r="B725" s="294" t="s">
        <v>5491</v>
      </c>
      <c r="C725" s="294" t="s">
        <v>1996</v>
      </c>
      <c r="D725" s="294" t="s">
        <v>5492</v>
      </c>
      <c r="E725" s="294">
        <v>10</v>
      </c>
      <c r="F725" s="294" t="s">
        <v>2437</v>
      </c>
      <c r="G725" s="294" t="s">
        <v>2438</v>
      </c>
      <c r="H725" s="295">
        <v>35</v>
      </c>
      <c r="I725" s="294" t="s">
        <v>1313</v>
      </c>
      <c r="J725" s="295" t="s">
        <v>2965</v>
      </c>
      <c r="K725" s="294" t="s">
        <v>2429</v>
      </c>
      <c r="L725" s="294" t="s">
        <v>2448</v>
      </c>
      <c r="M725" s="294">
        <v>10</v>
      </c>
      <c r="N725" s="294" t="s">
        <v>2449</v>
      </c>
      <c r="O725" s="294" t="s">
        <v>5493</v>
      </c>
      <c r="P725" s="294" t="s">
        <v>2451</v>
      </c>
      <c r="Q725" s="294">
        <v>11444</v>
      </c>
      <c r="R725" s="296"/>
    </row>
    <row r="726" spans="1:18" x14ac:dyDescent="0.35">
      <c r="A726" s="294" t="s">
        <v>5494</v>
      </c>
      <c r="B726" s="294" t="s">
        <v>5495</v>
      </c>
      <c r="C726" s="294" t="s">
        <v>2019</v>
      </c>
      <c r="D726" s="294" t="s">
        <v>1315</v>
      </c>
      <c r="E726" s="294">
        <v>10</v>
      </c>
      <c r="F726" s="294" t="s">
        <v>2426</v>
      </c>
      <c r="G726" s="294" t="s">
        <v>2427</v>
      </c>
      <c r="H726" s="295">
        <v>37</v>
      </c>
      <c r="I726" s="294" t="s">
        <v>1315</v>
      </c>
      <c r="J726" s="295" t="s">
        <v>5496</v>
      </c>
      <c r="K726" s="294" t="s">
        <v>2429</v>
      </c>
      <c r="L726" s="294" t="s">
        <v>2418</v>
      </c>
      <c r="M726" s="294">
        <v>16</v>
      </c>
      <c r="N726" s="294" t="s">
        <v>2881</v>
      </c>
      <c r="O726" s="294" t="s">
        <v>5497</v>
      </c>
      <c r="P726" s="294" t="s">
        <v>2759</v>
      </c>
      <c r="Q726" s="294">
        <v>10703</v>
      </c>
      <c r="R726" s="296"/>
    </row>
    <row r="727" spans="1:18" x14ac:dyDescent="0.35">
      <c r="A727" s="294" t="s">
        <v>5498</v>
      </c>
      <c r="B727" s="294" t="s">
        <v>5499</v>
      </c>
      <c r="C727" s="294" t="s">
        <v>2020</v>
      </c>
      <c r="D727" s="294" t="s">
        <v>5500</v>
      </c>
      <c r="E727" s="294">
        <v>10</v>
      </c>
      <c r="F727" s="294" t="s">
        <v>2437</v>
      </c>
      <c r="G727" s="294" t="s">
        <v>2438</v>
      </c>
      <c r="H727" s="295">
        <v>37</v>
      </c>
      <c r="I727" s="294" t="s">
        <v>1315</v>
      </c>
      <c r="J727" s="295" t="s">
        <v>2675</v>
      </c>
      <c r="K727" s="294" t="s">
        <v>2429</v>
      </c>
      <c r="L727" s="294" t="s">
        <v>2440</v>
      </c>
      <c r="M727" s="294">
        <v>6</v>
      </c>
      <c r="N727" s="294" t="s">
        <v>2441</v>
      </c>
      <c r="O727" s="294" t="s">
        <v>5501</v>
      </c>
      <c r="P727" s="294" t="s">
        <v>2443</v>
      </c>
      <c r="Q727" s="294">
        <v>10985</v>
      </c>
      <c r="R727" s="296"/>
    </row>
    <row r="728" spans="1:18" x14ac:dyDescent="0.35">
      <c r="A728" s="294" t="s">
        <v>5502</v>
      </c>
      <c r="B728" s="294" t="s">
        <v>5503</v>
      </c>
      <c r="C728" s="294" t="s">
        <v>2021</v>
      </c>
      <c r="D728" s="294" t="s">
        <v>5504</v>
      </c>
      <c r="E728" s="294">
        <v>10</v>
      </c>
      <c r="F728" s="294" t="s">
        <v>2437</v>
      </c>
      <c r="G728" s="294" t="s">
        <v>2438</v>
      </c>
      <c r="H728" s="295">
        <v>37</v>
      </c>
      <c r="I728" s="294" t="s">
        <v>1315</v>
      </c>
      <c r="J728" s="295" t="s">
        <v>2497</v>
      </c>
      <c r="K728" s="294" t="s">
        <v>2429</v>
      </c>
      <c r="L728" s="294" t="s">
        <v>2440</v>
      </c>
      <c r="M728" s="294">
        <v>6</v>
      </c>
      <c r="N728" s="294" t="s">
        <v>2441</v>
      </c>
      <c r="O728" s="294" t="s">
        <v>5505</v>
      </c>
      <c r="P728" s="294" t="s">
        <v>2443</v>
      </c>
      <c r="Q728" s="294">
        <v>10986</v>
      </c>
      <c r="R728" s="296"/>
    </row>
    <row r="729" spans="1:18" x14ac:dyDescent="0.35">
      <c r="A729" s="294" t="s">
        <v>5506</v>
      </c>
      <c r="B729" s="294" t="s">
        <v>5507</v>
      </c>
      <c r="C729" s="294" t="s">
        <v>2022</v>
      </c>
      <c r="D729" s="294" t="s">
        <v>5508</v>
      </c>
      <c r="E729" s="294">
        <v>10</v>
      </c>
      <c r="F729" s="294" t="s">
        <v>2437</v>
      </c>
      <c r="G729" s="294" t="s">
        <v>2438</v>
      </c>
      <c r="H729" s="295">
        <v>37</v>
      </c>
      <c r="I729" s="294" t="s">
        <v>1315</v>
      </c>
      <c r="J729" s="295" t="s">
        <v>2497</v>
      </c>
      <c r="K729" s="294" t="s">
        <v>2429</v>
      </c>
      <c r="L729" s="294" t="s">
        <v>2440</v>
      </c>
      <c r="M729" s="294">
        <v>5</v>
      </c>
      <c r="N729" s="294" t="s">
        <v>2467</v>
      </c>
      <c r="O729" s="294" t="s">
        <v>5509</v>
      </c>
      <c r="P729" s="294" t="s">
        <v>2469</v>
      </c>
      <c r="Q729" s="294">
        <v>10987</v>
      </c>
      <c r="R729" s="296"/>
    </row>
    <row r="730" spans="1:18" x14ac:dyDescent="0.35">
      <c r="A730" s="294" t="s">
        <v>5510</v>
      </c>
      <c r="B730" s="294" t="s">
        <v>5511</v>
      </c>
      <c r="C730" s="294" t="s">
        <v>2023</v>
      </c>
      <c r="D730" s="294" t="s">
        <v>5512</v>
      </c>
      <c r="E730" s="294">
        <v>10</v>
      </c>
      <c r="F730" s="294" t="s">
        <v>2437</v>
      </c>
      <c r="G730" s="294" t="s">
        <v>2438</v>
      </c>
      <c r="H730" s="295">
        <v>37</v>
      </c>
      <c r="I730" s="294" t="s">
        <v>1315</v>
      </c>
      <c r="J730" s="295" t="s">
        <v>2497</v>
      </c>
      <c r="K730" s="294" t="s">
        <v>2429</v>
      </c>
      <c r="L730" s="294" t="s">
        <v>2440</v>
      </c>
      <c r="M730" s="294">
        <v>5</v>
      </c>
      <c r="N730" s="294" t="s">
        <v>2441</v>
      </c>
      <c r="O730" s="294" t="s">
        <v>5513</v>
      </c>
      <c r="P730" s="294" t="s">
        <v>2469</v>
      </c>
      <c r="Q730" s="294">
        <v>10988</v>
      </c>
      <c r="R730" s="296"/>
    </row>
    <row r="731" spans="1:18" x14ac:dyDescent="0.35">
      <c r="A731" s="294" t="s">
        <v>5514</v>
      </c>
      <c r="B731" s="294" t="s">
        <v>5515</v>
      </c>
      <c r="C731" s="294" t="s">
        <v>2024</v>
      </c>
      <c r="D731" s="294" t="s">
        <v>5516</v>
      </c>
      <c r="E731" s="294">
        <v>10</v>
      </c>
      <c r="F731" s="294" t="s">
        <v>2437</v>
      </c>
      <c r="G731" s="294" t="s">
        <v>2438</v>
      </c>
      <c r="H731" s="295">
        <v>37</v>
      </c>
      <c r="I731" s="294" t="s">
        <v>1315</v>
      </c>
      <c r="J731" s="295" t="s">
        <v>3127</v>
      </c>
      <c r="K731" s="294" t="s">
        <v>2429</v>
      </c>
      <c r="L731" s="294" t="s">
        <v>2440</v>
      </c>
      <c r="M731" s="294">
        <v>6</v>
      </c>
      <c r="N731" s="294" t="s">
        <v>2441</v>
      </c>
      <c r="O731" s="294" t="s">
        <v>5517</v>
      </c>
      <c r="P731" s="294" t="s">
        <v>2443</v>
      </c>
      <c r="Q731" s="294">
        <v>10989</v>
      </c>
      <c r="R731" s="296"/>
    </row>
    <row r="732" spans="1:18" x14ac:dyDescent="0.35">
      <c r="A732" s="294" t="s">
        <v>5518</v>
      </c>
      <c r="B732" s="294" t="s">
        <v>5519</v>
      </c>
      <c r="C732" s="294" t="s">
        <v>2025</v>
      </c>
      <c r="D732" s="294" t="s">
        <v>5520</v>
      </c>
      <c r="E732" s="294">
        <v>10</v>
      </c>
      <c r="F732" s="294" t="s">
        <v>2437</v>
      </c>
      <c r="G732" s="294" t="s">
        <v>2438</v>
      </c>
      <c r="H732" s="295">
        <v>37</v>
      </c>
      <c r="I732" s="294" t="s">
        <v>1315</v>
      </c>
      <c r="J732" s="295" t="s">
        <v>2497</v>
      </c>
      <c r="K732" s="294" t="s">
        <v>2429</v>
      </c>
      <c r="L732" s="294" t="s">
        <v>2440</v>
      </c>
      <c r="M732" s="294">
        <v>5</v>
      </c>
      <c r="N732" s="294" t="s">
        <v>2441</v>
      </c>
      <c r="O732" s="294" t="s">
        <v>5521</v>
      </c>
      <c r="P732" s="294" t="s">
        <v>2469</v>
      </c>
      <c r="Q732" s="294">
        <v>10990</v>
      </c>
      <c r="R732" s="296"/>
    </row>
    <row r="733" spans="1:18" x14ac:dyDescent="0.35">
      <c r="A733" s="294" t="s">
        <v>5522</v>
      </c>
      <c r="B733" s="294" t="s">
        <v>5523</v>
      </c>
      <c r="C733" s="294" t="s">
        <v>1981</v>
      </c>
      <c r="D733" s="294" t="s">
        <v>1312</v>
      </c>
      <c r="E733" s="294">
        <v>10</v>
      </c>
      <c r="F733" s="294" t="s">
        <v>2426</v>
      </c>
      <c r="G733" s="294" t="s">
        <v>2427</v>
      </c>
      <c r="H733" s="295">
        <v>49</v>
      </c>
      <c r="I733" s="294" t="s">
        <v>1312</v>
      </c>
      <c r="J733" s="295" t="s">
        <v>5524</v>
      </c>
      <c r="K733" s="294" t="s">
        <v>2429</v>
      </c>
      <c r="L733" s="294" t="s">
        <v>2418</v>
      </c>
      <c r="M733" s="294">
        <v>16</v>
      </c>
      <c r="N733" s="294" t="s">
        <v>2881</v>
      </c>
      <c r="O733" s="294" t="s">
        <v>5525</v>
      </c>
      <c r="P733" s="294" t="s">
        <v>2759</v>
      </c>
      <c r="Q733" s="294">
        <v>10712</v>
      </c>
      <c r="R733" s="296"/>
    </row>
    <row r="734" spans="1:18" x14ac:dyDescent="0.35">
      <c r="A734" s="294" t="s">
        <v>5526</v>
      </c>
      <c r="B734" s="294" t="s">
        <v>5527</v>
      </c>
      <c r="C734" s="294" t="s">
        <v>1982</v>
      </c>
      <c r="D734" s="294" t="s">
        <v>5528</v>
      </c>
      <c r="E734" s="294">
        <v>10</v>
      </c>
      <c r="F734" s="294" t="s">
        <v>2437</v>
      </c>
      <c r="G734" s="294" t="s">
        <v>2438</v>
      </c>
      <c r="H734" s="295">
        <v>49</v>
      </c>
      <c r="I734" s="294" t="s">
        <v>1312</v>
      </c>
      <c r="J734" s="295" t="s">
        <v>2497</v>
      </c>
      <c r="K734" s="294" t="s">
        <v>2429</v>
      </c>
      <c r="L734" s="294" t="s">
        <v>2440</v>
      </c>
      <c r="M734" s="294">
        <v>6</v>
      </c>
      <c r="N734" s="294" t="s">
        <v>2441</v>
      </c>
      <c r="O734" s="294" t="s">
        <v>5529</v>
      </c>
      <c r="P734" s="294" t="s">
        <v>2443</v>
      </c>
      <c r="Q734" s="294">
        <v>11113</v>
      </c>
      <c r="R734" s="296"/>
    </row>
    <row r="735" spans="1:18" x14ac:dyDescent="0.35">
      <c r="A735" s="294" t="s">
        <v>5530</v>
      </c>
      <c r="B735" s="294" t="s">
        <v>5531</v>
      </c>
      <c r="C735" s="294" t="s">
        <v>1983</v>
      </c>
      <c r="D735" s="294" t="s">
        <v>5532</v>
      </c>
      <c r="E735" s="294">
        <v>10</v>
      </c>
      <c r="F735" s="294" t="s">
        <v>2437</v>
      </c>
      <c r="G735" s="294" t="s">
        <v>2438</v>
      </c>
      <c r="H735" s="295">
        <v>49</v>
      </c>
      <c r="I735" s="294" t="s">
        <v>1312</v>
      </c>
      <c r="J735" s="295" t="s">
        <v>2497</v>
      </c>
      <c r="K735" s="294" t="s">
        <v>2429</v>
      </c>
      <c r="L735" s="294" t="s">
        <v>2440</v>
      </c>
      <c r="M735" s="294">
        <v>6</v>
      </c>
      <c r="N735" s="294" t="s">
        <v>2441</v>
      </c>
      <c r="O735" s="294" t="s">
        <v>5533</v>
      </c>
      <c r="P735" s="294" t="s">
        <v>2443</v>
      </c>
      <c r="Q735" s="294">
        <v>11114</v>
      </c>
      <c r="R735" s="296"/>
    </row>
    <row r="736" spans="1:18" x14ac:dyDescent="0.35">
      <c r="A736" s="294" t="s">
        <v>5534</v>
      </c>
      <c r="B736" s="294" t="s">
        <v>5535</v>
      </c>
      <c r="C736" s="294" t="s">
        <v>1984</v>
      </c>
      <c r="D736" s="294" t="s">
        <v>5536</v>
      </c>
      <c r="E736" s="294">
        <v>10</v>
      </c>
      <c r="F736" s="294" t="s">
        <v>2437</v>
      </c>
      <c r="G736" s="294" t="s">
        <v>2438</v>
      </c>
      <c r="H736" s="295">
        <v>49</v>
      </c>
      <c r="I736" s="294" t="s">
        <v>1312</v>
      </c>
      <c r="J736" s="295" t="s">
        <v>2497</v>
      </c>
      <c r="K736" s="294" t="s">
        <v>2429</v>
      </c>
      <c r="L736" s="294" t="s">
        <v>2440</v>
      </c>
      <c r="M736" s="294">
        <v>6</v>
      </c>
      <c r="N736" s="294" t="s">
        <v>2441</v>
      </c>
      <c r="O736" s="294" t="s">
        <v>5537</v>
      </c>
      <c r="P736" s="294" t="s">
        <v>2443</v>
      </c>
      <c r="Q736" s="294">
        <v>11115</v>
      </c>
      <c r="R736" s="296"/>
    </row>
    <row r="737" spans="1:18" x14ac:dyDescent="0.35">
      <c r="A737" s="294" t="s">
        <v>5538</v>
      </c>
      <c r="B737" s="294" t="s">
        <v>5539</v>
      </c>
      <c r="C737" s="294" t="s">
        <v>1985</v>
      </c>
      <c r="D737" s="294" t="s">
        <v>5540</v>
      </c>
      <c r="E737" s="294">
        <v>10</v>
      </c>
      <c r="F737" s="294" t="s">
        <v>2437</v>
      </c>
      <c r="G737" s="294" t="s">
        <v>2438</v>
      </c>
      <c r="H737" s="295">
        <v>49</v>
      </c>
      <c r="I737" s="294" t="s">
        <v>1312</v>
      </c>
      <c r="J737" s="295" t="s">
        <v>2497</v>
      </c>
      <c r="K737" s="294" t="s">
        <v>2429</v>
      </c>
      <c r="L737" s="294" t="s">
        <v>2440</v>
      </c>
      <c r="M737" s="294">
        <v>6</v>
      </c>
      <c r="N737" s="294" t="s">
        <v>2441</v>
      </c>
      <c r="O737" s="294" t="s">
        <v>5541</v>
      </c>
      <c r="P737" s="294" t="s">
        <v>2443</v>
      </c>
      <c r="Q737" s="294">
        <v>11116</v>
      </c>
      <c r="R737" s="296"/>
    </row>
    <row r="738" spans="1:18" x14ac:dyDescent="0.35">
      <c r="A738" s="294" t="s">
        <v>5542</v>
      </c>
      <c r="B738" s="294" t="s">
        <v>5543</v>
      </c>
      <c r="C738" s="294" t="s">
        <v>1986</v>
      </c>
      <c r="D738" s="294" t="s">
        <v>5544</v>
      </c>
      <c r="E738" s="294">
        <v>10</v>
      </c>
      <c r="F738" s="294" t="s">
        <v>2437</v>
      </c>
      <c r="G738" s="294" t="s">
        <v>2438</v>
      </c>
      <c r="H738" s="295">
        <v>49</v>
      </c>
      <c r="I738" s="294" t="s">
        <v>1312</v>
      </c>
      <c r="J738" s="295" t="s">
        <v>2497</v>
      </c>
      <c r="K738" s="294" t="s">
        <v>2429</v>
      </c>
      <c r="L738" s="294" t="s">
        <v>2440</v>
      </c>
      <c r="M738" s="294">
        <v>5</v>
      </c>
      <c r="N738" s="294" t="s">
        <v>2467</v>
      </c>
      <c r="O738" s="294" t="s">
        <v>5545</v>
      </c>
      <c r="P738" s="294" t="s">
        <v>2469</v>
      </c>
      <c r="Q738" s="294">
        <v>11117</v>
      </c>
      <c r="R738" s="296"/>
    </row>
    <row r="739" spans="1:18" x14ac:dyDescent="0.35">
      <c r="A739" s="294" t="s">
        <v>5546</v>
      </c>
      <c r="B739" s="294" t="s">
        <v>5547</v>
      </c>
      <c r="C739" s="294" t="s">
        <v>1987</v>
      </c>
      <c r="D739" s="294" t="s">
        <v>5548</v>
      </c>
      <c r="E739" s="294">
        <v>10</v>
      </c>
      <c r="F739" s="294" t="s">
        <v>2437</v>
      </c>
      <c r="G739" s="294" t="s">
        <v>2438</v>
      </c>
      <c r="H739" s="295">
        <v>49</v>
      </c>
      <c r="I739" s="294" t="s">
        <v>1312</v>
      </c>
      <c r="J739" s="295" t="s">
        <v>2497</v>
      </c>
      <c r="K739" s="294" t="s">
        <v>2429</v>
      </c>
      <c r="L739" s="294" t="s">
        <v>2440</v>
      </c>
      <c r="M739" s="294">
        <v>5</v>
      </c>
      <c r="N739" s="294" t="s">
        <v>2467</v>
      </c>
      <c r="O739" s="294" t="s">
        <v>5549</v>
      </c>
      <c r="P739" s="294" t="s">
        <v>2469</v>
      </c>
      <c r="Q739" s="294">
        <v>11118</v>
      </c>
      <c r="R739" s="296"/>
    </row>
    <row r="740" spans="1:18" x14ac:dyDescent="0.35">
      <c r="A740" s="294" t="s">
        <v>5550</v>
      </c>
      <c r="B740" s="294" t="s">
        <v>5551</v>
      </c>
      <c r="C740" s="294" t="s">
        <v>2071</v>
      </c>
      <c r="D740" s="294" t="s">
        <v>5552</v>
      </c>
      <c r="E740" s="294">
        <v>11</v>
      </c>
      <c r="F740" s="294" t="s">
        <v>2415</v>
      </c>
      <c r="G740" s="294" t="s">
        <v>2416</v>
      </c>
      <c r="H740" s="295">
        <v>80</v>
      </c>
      <c r="I740" s="294" t="s">
        <v>1319</v>
      </c>
      <c r="J740" s="295" t="s">
        <v>5553</v>
      </c>
      <c r="K740" s="294" t="s">
        <v>2429</v>
      </c>
      <c r="L740" s="294" t="s">
        <v>2419</v>
      </c>
      <c r="M740" s="294">
        <v>19</v>
      </c>
      <c r="N740" s="294" t="s">
        <v>2602</v>
      </c>
      <c r="O740" s="294" t="s">
        <v>5554</v>
      </c>
      <c r="P740" s="294" t="s">
        <v>2604</v>
      </c>
      <c r="Q740" s="294">
        <v>10680</v>
      </c>
      <c r="R740" s="296"/>
    </row>
    <row r="741" spans="1:18" x14ac:dyDescent="0.35">
      <c r="A741" s="294" t="s">
        <v>5555</v>
      </c>
      <c r="B741" s="294" t="s">
        <v>5556</v>
      </c>
      <c r="C741" s="294" t="s">
        <v>2072</v>
      </c>
      <c r="D741" s="294" t="s">
        <v>5557</v>
      </c>
      <c r="E741" s="294">
        <v>11</v>
      </c>
      <c r="F741" s="294" t="s">
        <v>2437</v>
      </c>
      <c r="G741" s="294" t="s">
        <v>2438</v>
      </c>
      <c r="H741" s="295">
        <v>80</v>
      </c>
      <c r="I741" s="294" t="s">
        <v>1319</v>
      </c>
      <c r="J741" s="295" t="s">
        <v>2497</v>
      </c>
      <c r="K741" s="294" t="s">
        <v>2429</v>
      </c>
      <c r="L741" s="294" t="s">
        <v>2440</v>
      </c>
      <c r="M741" s="294">
        <v>6</v>
      </c>
      <c r="N741" s="294" t="s">
        <v>2441</v>
      </c>
      <c r="O741" s="294" t="s">
        <v>5558</v>
      </c>
      <c r="P741" s="294" t="s">
        <v>2443</v>
      </c>
      <c r="Q741" s="294">
        <v>11322</v>
      </c>
      <c r="R741" s="296"/>
    </row>
    <row r="742" spans="1:18" x14ac:dyDescent="0.35">
      <c r="A742" s="294" t="s">
        <v>5559</v>
      </c>
      <c r="B742" s="294" t="s">
        <v>5560</v>
      </c>
      <c r="C742" s="294" t="s">
        <v>2073</v>
      </c>
      <c r="D742" s="294" t="s">
        <v>5561</v>
      </c>
      <c r="E742" s="294">
        <v>11</v>
      </c>
      <c r="F742" s="294" t="s">
        <v>2437</v>
      </c>
      <c r="G742" s="294" t="s">
        <v>2438</v>
      </c>
      <c r="H742" s="295">
        <v>80</v>
      </c>
      <c r="I742" s="294" t="s">
        <v>1319</v>
      </c>
      <c r="J742" s="295" t="s">
        <v>2497</v>
      </c>
      <c r="K742" s="294" t="s">
        <v>2429</v>
      </c>
      <c r="L742" s="294" t="s">
        <v>2440</v>
      </c>
      <c r="M742" s="294">
        <v>6</v>
      </c>
      <c r="N742" s="294" t="s">
        <v>2441</v>
      </c>
      <c r="O742" s="294" t="s">
        <v>5562</v>
      </c>
      <c r="P742" s="294" t="s">
        <v>2443</v>
      </c>
      <c r="Q742" s="294">
        <v>11324</v>
      </c>
      <c r="R742" s="296"/>
    </row>
    <row r="743" spans="1:18" x14ac:dyDescent="0.35">
      <c r="A743" s="294" t="s">
        <v>5563</v>
      </c>
      <c r="B743" s="294" t="s">
        <v>5564</v>
      </c>
      <c r="C743" s="294" t="s">
        <v>2074</v>
      </c>
      <c r="D743" s="294" t="s">
        <v>5565</v>
      </c>
      <c r="E743" s="294">
        <v>11</v>
      </c>
      <c r="F743" s="294" t="s">
        <v>2437</v>
      </c>
      <c r="G743" s="294" t="s">
        <v>2438</v>
      </c>
      <c r="H743" s="295">
        <v>80</v>
      </c>
      <c r="I743" s="294" t="s">
        <v>1319</v>
      </c>
      <c r="J743" s="295" t="s">
        <v>5566</v>
      </c>
      <c r="K743" s="294" t="s">
        <v>2429</v>
      </c>
      <c r="L743" s="294" t="s">
        <v>2490</v>
      </c>
      <c r="M743" s="294">
        <v>13</v>
      </c>
      <c r="N743" s="294" t="s">
        <v>2491</v>
      </c>
      <c r="O743" s="294" t="s">
        <v>5567</v>
      </c>
      <c r="P743" s="294" t="s">
        <v>2493</v>
      </c>
      <c r="Q743" s="294">
        <v>11325</v>
      </c>
      <c r="R743" s="296"/>
    </row>
    <row r="744" spans="1:18" x14ac:dyDescent="0.35">
      <c r="A744" s="294" t="s">
        <v>5568</v>
      </c>
      <c r="B744" s="294" t="s">
        <v>5569</v>
      </c>
      <c r="C744" s="294" t="s">
        <v>2075</v>
      </c>
      <c r="D744" s="294" t="s">
        <v>5570</v>
      </c>
      <c r="E744" s="294">
        <v>11</v>
      </c>
      <c r="F744" s="294" t="s">
        <v>2437</v>
      </c>
      <c r="G744" s="294" t="s">
        <v>2438</v>
      </c>
      <c r="H744" s="295">
        <v>80</v>
      </c>
      <c r="I744" s="294" t="s">
        <v>1319</v>
      </c>
      <c r="J744" s="295" t="s">
        <v>2484</v>
      </c>
      <c r="K744" s="294" t="s">
        <v>2429</v>
      </c>
      <c r="L744" s="294" t="s">
        <v>2440</v>
      </c>
      <c r="M744" s="294">
        <v>5</v>
      </c>
      <c r="N744" s="294" t="s">
        <v>2467</v>
      </c>
      <c r="O744" s="294" t="s">
        <v>5571</v>
      </c>
      <c r="P744" s="294" t="s">
        <v>2469</v>
      </c>
      <c r="Q744" s="294">
        <v>11326</v>
      </c>
      <c r="R744" s="296"/>
    </row>
    <row r="745" spans="1:18" x14ac:dyDescent="0.35">
      <c r="A745" s="294" t="s">
        <v>5572</v>
      </c>
      <c r="B745" s="294" t="s">
        <v>5573</v>
      </c>
      <c r="C745" s="294" t="s">
        <v>2076</v>
      </c>
      <c r="D745" s="294" t="s">
        <v>5574</v>
      </c>
      <c r="E745" s="294">
        <v>11</v>
      </c>
      <c r="F745" s="294" t="s">
        <v>2437</v>
      </c>
      <c r="G745" s="294" t="s">
        <v>2438</v>
      </c>
      <c r="H745" s="295">
        <v>80</v>
      </c>
      <c r="I745" s="294" t="s">
        <v>1319</v>
      </c>
      <c r="J745" s="295" t="s">
        <v>2461</v>
      </c>
      <c r="K745" s="294" t="s">
        <v>2429</v>
      </c>
      <c r="L745" s="294" t="s">
        <v>2448</v>
      </c>
      <c r="M745" s="294">
        <v>9</v>
      </c>
      <c r="N745" s="294" t="s">
        <v>2688</v>
      </c>
      <c r="O745" s="294" t="s">
        <v>5575</v>
      </c>
      <c r="P745" s="294" t="s">
        <v>2511</v>
      </c>
      <c r="Q745" s="294">
        <v>11327</v>
      </c>
      <c r="R745" s="296"/>
    </row>
    <row r="746" spans="1:18" x14ac:dyDescent="0.35">
      <c r="A746" s="294" t="s">
        <v>5576</v>
      </c>
      <c r="B746" s="294" t="s">
        <v>5577</v>
      </c>
      <c r="C746" s="294" t="s">
        <v>2077</v>
      </c>
      <c r="D746" s="294" t="s">
        <v>5578</v>
      </c>
      <c r="E746" s="294">
        <v>11</v>
      </c>
      <c r="F746" s="294" t="s">
        <v>2437</v>
      </c>
      <c r="G746" s="294" t="s">
        <v>2438</v>
      </c>
      <c r="H746" s="295">
        <v>80</v>
      </c>
      <c r="I746" s="294" t="s">
        <v>1319</v>
      </c>
      <c r="J746" s="295" t="s">
        <v>2455</v>
      </c>
      <c r="K746" s="294" t="s">
        <v>2429</v>
      </c>
      <c r="L746" s="294" t="s">
        <v>2448</v>
      </c>
      <c r="M746" s="294">
        <v>10</v>
      </c>
      <c r="N746" s="294" t="s">
        <v>2449</v>
      </c>
      <c r="O746" s="294" t="s">
        <v>5579</v>
      </c>
      <c r="P746" s="294" t="s">
        <v>2451</v>
      </c>
      <c r="Q746" s="294">
        <v>11328</v>
      </c>
      <c r="R746" s="296"/>
    </row>
    <row r="747" spans="1:18" x14ac:dyDescent="0.35">
      <c r="A747" s="294" t="s">
        <v>5580</v>
      </c>
      <c r="B747" s="294" t="s">
        <v>5581</v>
      </c>
      <c r="C747" s="294" t="s">
        <v>2078</v>
      </c>
      <c r="D747" s="294" t="s">
        <v>5582</v>
      </c>
      <c r="E747" s="294">
        <v>11</v>
      </c>
      <c r="F747" s="294" t="s">
        <v>2437</v>
      </c>
      <c r="G747" s="294" t="s">
        <v>2438</v>
      </c>
      <c r="H747" s="295">
        <v>80</v>
      </c>
      <c r="I747" s="294" t="s">
        <v>1319</v>
      </c>
      <c r="J747" s="295" t="s">
        <v>5583</v>
      </c>
      <c r="K747" s="294" t="s">
        <v>2429</v>
      </c>
      <c r="L747" s="294" t="s">
        <v>2490</v>
      </c>
      <c r="M747" s="294">
        <v>13</v>
      </c>
      <c r="N747" s="294" t="s">
        <v>2491</v>
      </c>
      <c r="O747" s="294" t="s">
        <v>5584</v>
      </c>
      <c r="P747" s="294" t="s">
        <v>2493</v>
      </c>
      <c r="Q747" s="294">
        <v>11329</v>
      </c>
      <c r="R747" s="296"/>
    </row>
    <row r="748" spans="1:18" x14ac:dyDescent="0.35">
      <c r="A748" s="294" t="s">
        <v>5585</v>
      </c>
      <c r="B748" s="294" t="s">
        <v>5586</v>
      </c>
      <c r="C748" s="294" t="s">
        <v>2285</v>
      </c>
      <c r="D748" s="294" t="s">
        <v>5587</v>
      </c>
      <c r="E748" s="294">
        <v>11</v>
      </c>
      <c r="F748" s="294" t="s">
        <v>2426</v>
      </c>
      <c r="G748" s="294" t="s">
        <v>2427</v>
      </c>
      <c r="H748" s="295">
        <v>80</v>
      </c>
      <c r="I748" s="294" t="s">
        <v>1319</v>
      </c>
      <c r="J748" s="295" t="s">
        <v>5588</v>
      </c>
      <c r="K748" s="294" t="s">
        <v>2429</v>
      </c>
      <c r="L748" s="294" t="s">
        <v>2430</v>
      </c>
      <c r="M748" s="294">
        <v>15</v>
      </c>
      <c r="N748" s="294" t="s">
        <v>2431</v>
      </c>
      <c r="O748" s="294" t="s">
        <v>5589</v>
      </c>
      <c r="P748" s="294" t="s">
        <v>2433</v>
      </c>
      <c r="Q748" s="294">
        <v>11330</v>
      </c>
      <c r="R748" s="296"/>
    </row>
    <row r="749" spans="1:18" x14ac:dyDescent="0.35">
      <c r="A749" s="294" t="s">
        <v>5590</v>
      </c>
      <c r="B749" s="294" t="s">
        <v>5591</v>
      </c>
      <c r="C749" s="294" t="s">
        <v>2080</v>
      </c>
      <c r="D749" s="294" t="s">
        <v>5592</v>
      </c>
      <c r="E749" s="294">
        <v>11</v>
      </c>
      <c r="F749" s="294" t="s">
        <v>2437</v>
      </c>
      <c r="G749" s="294" t="s">
        <v>2438</v>
      </c>
      <c r="H749" s="295">
        <v>80</v>
      </c>
      <c r="I749" s="294" t="s">
        <v>1319</v>
      </c>
      <c r="J749" s="295" t="s">
        <v>2497</v>
      </c>
      <c r="K749" s="294" t="s">
        <v>2429</v>
      </c>
      <c r="L749" s="294" t="s">
        <v>2440</v>
      </c>
      <c r="M749" s="294">
        <v>5</v>
      </c>
      <c r="N749" s="294" t="s">
        <v>2467</v>
      </c>
      <c r="O749" s="294" t="s">
        <v>5593</v>
      </c>
      <c r="P749" s="294" t="s">
        <v>2469</v>
      </c>
      <c r="Q749" s="294">
        <v>11331</v>
      </c>
      <c r="R749" s="296"/>
    </row>
    <row r="750" spans="1:18" x14ac:dyDescent="0.35">
      <c r="A750" s="294" t="s">
        <v>5594</v>
      </c>
      <c r="B750" s="294" t="s">
        <v>5595</v>
      </c>
      <c r="C750" s="294" t="s">
        <v>2081</v>
      </c>
      <c r="D750" s="294" t="s">
        <v>5596</v>
      </c>
      <c r="E750" s="294">
        <v>11</v>
      </c>
      <c r="F750" s="294" t="s">
        <v>2437</v>
      </c>
      <c r="G750" s="294" t="s">
        <v>2438</v>
      </c>
      <c r="H750" s="295">
        <v>80</v>
      </c>
      <c r="I750" s="294" t="s">
        <v>1319</v>
      </c>
      <c r="J750" s="295" t="s">
        <v>3729</v>
      </c>
      <c r="K750" s="294" t="s">
        <v>2429</v>
      </c>
      <c r="L750" s="294" t="s">
        <v>2448</v>
      </c>
      <c r="M750" s="294">
        <v>10</v>
      </c>
      <c r="N750" s="294" t="s">
        <v>2449</v>
      </c>
      <c r="O750" s="294" t="s">
        <v>5597</v>
      </c>
      <c r="P750" s="294" t="s">
        <v>2451</v>
      </c>
      <c r="Q750" s="294">
        <v>11332</v>
      </c>
      <c r="R750" s="296"/>
    </row>
    <row r="751" spans="1:18" x14ac:dyDescent="0.35">
      <c r="A751" s="294" t="s">
        <v>5598</v>
      </c>
      <c r="B751" s="294" t="s">
        <v>5599</v>
      </c>
      <c r="C751" s="294" t="s">
        <v>2082</v>
      </c>
      <c r="D751" s="294" t="s">
        <v>5600</v>
      </c>
      <c r="E751" s="294">
        <v>11</v>
      </c>
      <c r="F751" s="294" t="s">
        <v>2437</v>
      </c>
      <c r="G751" s="294" t="s">
        <v>2438</v>
      </c>
      <c r="H751" s="295">
        <v>80</v>
      </c>
      <c r="I751" s="294" t="s">
        <v>1319</v>
      </c>
      <c r="J751" s="295" t="s">
        <v>2808</v>
      </c>
      <c r="K751" s="294" t="s">
        <v>2429</v>
      </c>
      <c r="L751" s="294" t="s">
        <v>2490</v>
      </c>
      <c r="M751" s="294">
        <v>13</v>
      </c>
      <c r="N751" s="294" t="s">
        <v>2491</v>
      </c>
      <c r="O751" s="294" t="s">
        <v>5601</v>
      </c>
      <c r="P751" s="294" t="s">
        <v>2493</v>
      </c>
      <c r="Q751" s="294">
        <v>11333</v>
      </c>
      <c r="R751" s="296"/>
    </row>
    <row r="752" spans="1:18" x14ac:dyDescent="0.35">
      <c r="A752" s="294" t="s">
        <v>5602</v>
      </c>
      <c r="B752" s="294" t="s">
        <v>5603</v>
      </c>
      <c r="C752" s="294" t="s">
        <v>2083</v>
      </c>
      <c r="D752" s="294" t="s">
        <v>5604</v>
      </c>
      <c r="E752" s="294">
        <v>11</v>
      </c>
      <c r="F752" s="294" t="s">
        <v>2437</v>
      </c>
      <c r="G752" s="294" t="s">
        <v>2438</v>
      </c>
      <c r="H752" s="295">
        <v>80</v>
      </c>
      <c r="I752" s="294" t="s">
        <v>1319</v>
      </c>
      <c r="J752" s="295" t="s">
        <v>2975</v>
      </c>
      <c r="K752" s="294" t="s">
        <v>2429</v>
      </c>
      <c r="L752" s="294" t="s">
        <v>2448</v>
      </c>
      <c r="M752" s="294">
        <v>10</v>
      </c>
      <c r="N752" s="294" t="s">
        <v>2449</v>
      </c>
      <c r="O752" s="294" t="s">
        <v>5605</v>
      </c>
      <c r="P752" s="294" t="s">
        <v>2451</v>
      </c>
      <c r="Q752" s="294">
        <v>11334</v>
      </c>
      <c r="R752" s="296"/>
    </row>
    <row r="753" spans="1:18" x14ac:dyDescent="0.35">
      <c r="A753" s="294" t="s">
        <v>5606</v>
      </c>
      <c r="B753" s="294" t="s">
        <v>5607</v>
      </c>
      <c r="C753" s="294" t="s">
        <v>2286</v>
      </c>
      <c r="D753" s="294" t="s">
        <v>5608</v>
      </c>
      <c r="E753" s="294">
        <v>11</v>
      </c>
      <c r="F753" s="294" t="s">
        <v>2426</v>
      </c>
      <c r="G753" s="294" t="s">
        <v>2427</v>
      </c>
      <c r="H753" s="295">
        <v>80</v>
      </c>
      <c r="I753" s="294" t="s">
        <v>1319</v>
      </c>
      <c r="J753" s="295" t="s">
        <v>5609</v>
      </c>
      <c r="K753" s="294" t="s">
        <v>2429</v>
      </c>
      <c r="L753" s="294" t="s">
        <v>2430</v>
      </c>
      <c r="M753" s="294">
        <v>14</v>
      </c>
      <c r="N753" s="294" t="s">
        <v>2474</v>
      </c>
      <c r="O753" s="294" t="s">
        <v>5610</v>
      </c>
      <c r="P753" s="294" t="s">
        <v>3407</v>
      </c>
      <c r="Q753" s="294">
        <v>11335</v>
      </c>
      <c r="R753" s="296"/>
    </row>
    <row r="754" spans="1:18" x14ac:dyDescent="0.35">
      <c r="A754" s="294" t="s">
        <v>5611</v>
      </c>
      <c r="B754" s="294" t="s">
        <v>5612</v>
      </c>
      <c r="C754" s="294" t="s">
        <v>2085</v>
      </c>
      <c r="D754" s="294" t="s">
        <v>5613</v>
      </c>
      <c r="E754" s="294">
        <v>11</v>
      </c>
      <c r="F754" s="294" t="s">
        <v>2437</v>
      </c>
      <c r="G754" s="294" t="s">
        <v>2438</v>
      </c>
      <c r="H754" s="295">
        <v>80</v>
      </c>
      <c r="I754" s="294" t="s">
        <v>1319</v>
      </c>
      <c r="J754" s="295" t="s">
        <v>2461</v>
      </c>
      <c r="K754" s="294" t="s">
        <v>2429</v>
      </c>
      <c r="L754" s="294" t="s">
        <v>2440</v>
      </c>
      <c r="M754" s="294">
        <v>5</v>
      </c>
      <c r="N754" s="294" t="s">
        <v>2441</v>
      </c>
      <c r="O754" s="294" t="s">
        <v>5614</v>
      </c>
      <c r="P754" s="294" t="s">
        <v>2469</v>
      </c>
      <c r="Q754" s="294">
        <v>11336</v>
      </c>
      <c r="R754" s="296"/>
    </row>
    <row r="755" spans="1:18" x14ac:dyDescent="0.35">
      <c r="A755" s="294" t="s">
        <v>5615</v>
      </c>
      <c r="B755" s="294" t="s">
        <v>5616</v>
      </c>
      <c r="C755" s="294" t="s">
        <v>2086</v>
      </c>
      <c r="D755" s="294" t="s">
        <v>5617</v>
      </c>
      <c r="E755" s="294">
        <v>11</v>
      </c>
      <c r="F755" s="294" t="s">
        <v>2437</v>
      </c>
      <c r="G755" s="294" t="s">
        <v>2438</v>
      </c>
      <c r="H755" s="295">
        <v>80</v>
      </c>
      <c r="I755" s="294" t="s">
        <v>1319</v>
      </c>
      <c r="J755" s="295" t="s">
        <v>2455</v>
      </c>
      <c r="K755" s="294" t="s">
        <v>2429</v>
      </c>
      <c r="L755" s="294" t="s">
        <v>2440</v>
      </c>
      <c r="M755" s="294">
        <v>6</v>
      </c>
      <c r="N755" s="294" t="s">
        <v>2456</v>
      </c>
      <c r="O755" s="294" t="s">
        <v>5618</v>
      </c>
      <c r="P755" s="294" t="s">
        <v>2443</v>
      </c>
      <c r="Q755" s="294">
        <v>11337</v>
      </c>
      <c r="R755" s="296"/>
    </row>
    <row r="756" spans="1:18" x14ac:dyDescent="0.35">
      <c r="A756" s="294" t="s">
        <v>5619</v>
      </c>
      <c r="B756" s="294" t="s">
        <v>5620</v>
      </c>
      <c r="C756" s="294" t="s">
        <v>2087</v>
      </c>
      <c r="D756" s="294" t="s">
        <v>5621</v>
      </c>
      <c r="E756" s="294">
        <v>11</v>
      </c>
      <c r="F756" s="294" t="s">
        <v>2437</v>
      </c>
      <c r="G756" s="294" t="s">
        <v>2438</v>
      </c>
      <c r="H756" s="295">
        <v>80</v>
      </c>
      <c r="I756" s="294" t="s">
        <v>1319</v>
      </c>
      <c r="J756" s="295" t="s">
        <v>2497</v>
      </c>
      <c r="K756" s="294" t="s">
        <v>2429</v>
      </c>
      <c r="L756" s="294" t="s">
        <v>2440</v>
      </c>
      <c r="M756" s="294">
        <v>6</v>
      </c>
      <c r="N756" s="294" t="s">
        <v>2441</v>
      </c>
      <c r="O756" s="294" t="s">
        <v>5622</v>
      </c>
      <c r="P756" s="294" t="s">
        <v>2443</v>
      </c>
      <c r="Q756" s="294">
        <v>11338</v>
      </c>
      <c r="R756" s="296"/>
    </row>
    <row r="757" spans="1:18" x14ac:dyDescent="0.35">
      <c r="A757" s="294" t="s">
        <v>5623</v>
      </c>
      <c r="B757" s="294" t="s">
        <v>5624</v>
      </c>
      <c r="C757" s="294" t="s">
        <v>2088</v>
      </c>
      <c r="D757" s="294" t="s">
        <v>5625</v>
      </c>
      <c r="E757" s="294">
        <v>11</v>
      </c>
      <c r="F757" s="294" t="s">
        <v>2437</v>
      </c>
      <c r="G757" s="294" t="s">
        <v>2438</v>
      </c>
      <c r="H757" s="295">
        <v>80</v>
      </c>
      <c r="I757" s="294" t="s">
        <v>1319</v>
      </c>
      <c r="J757" s="295" t="s">
        <v>3467</v>
      </c>
      <c r="K757" s="294" t="s">
        <v>2429</v>
      </c>
      <c r="L757" s="294" t="s">
        <v>2557</v>
      </c>
      <c r="M757" s="294">
        <v>3</v>
      </c>
      <c r="N757" s="294" t="s">
        <v>2597</v>
      </c>
      <c r="O757" s="294" t="s">
        <v>5626</v>
      </c>
      <c r="P757" s="294" t="s">
        <v>3145</v>
      </c>
      <c r="Q757" s="294">
        <v>11339</v>
      </c>
      <c r="R757" s="296"/>
    </row>
    <row r="758" spans="1:18" x14ac:dyDescent="0.35">
      <c r="A758" s="294" t="s">
        <v>5627</v>
      </c>
      <c r="B758" s="294" t="s">
        <v>5628</v>
      </c>
      <c r="C758" s="294" t="s">
        <v>2089</v>
      </c>
      <c r="D758" s="294" t="s">
        <v>5629</v>
      </c>
      <c r="E758" s="294">
        <v>11</v>
      </c>
      <c r="F758" s="294" t="s">
        <v>2437</v>
      </c>
      <c r="G758" s="294" t="s">
        <v>2438</v>
      </c>
      <c r="H758" s="295">
        <v>80</v>
      </c>
      <c r="I758" s="294" t="s">
        <v>1319</v>
      </c>
      <c r="J758" s="295" t="s">
        <v>2653</v>
      </c>
      <c r="K758" s="294" t="s">
        <v>2429</v>
      </c>
      <c r="L758" s="294" t="s">
        <v>2440</v>
      </c>
      <c r="M758" s="294">
        <v>5</v>
      </c>
      <c r="N758" s="294" t="s">
        <v>2441</v>
      </c>
      <c r="O758" s="294" t="s">
        <v>5630</v>
      </c>
      <c r="P758" s="294" t="s">
        <v>2469</v>
      </c>
      <c r="Q758" s="294">
        <v>11660</v>
      </c>
      <c r="R758" s="296"/>
    </row>
    <row r="759" spans="1:18" x14ac:dyDescent="0.35">
      <c r="A759" s="294" t="s">
        <v>5631</v>
      </c>
      <c r="B759" s="294" t="s">
        <v>2748</v>
      </c>
      <c r="C759" s="294" t="s">
        <v>1937</v>
      </c>
      <c r="D759" s="294" t="s">
        <v>5028</v>
      </c>
      <c r="E759" s="294">
        <v>11</v>
      </c>
      <c r="F759" s="294" t="s">
        <v>2437</v>
      </c>
      <c r="G759" s="294" t="s">
        <v>2438</v>
      </c>
      <c r="H759" s="295">
        <v>80</v>
      </c>
      <c r="I759" s="294" t="s">
        <v>1319</v>
      </c>
      <c r="J759" s="295" t="s">
        <v>2596</v>
      </c>
      <c r="K759" s="294" t="s">
        <v>2418</v>
      </c>
      <c r="L759" s="294" t="s">
        <v>2557</v>
      </c>
      <c r="M759" s="294">
        <v>3</v>
      </c>
      <c r="N759" s="294" t="s">
        <v>2753</v>
      </c>
      <c r="O759" s="294" t="s">
        <v>5632</v>
      </c>
      <c r="P759" s="294" t="s">
        <v>3145</v>
      </c>
      <c r="Q759" s="294">
        <v>40491</v>
      </c>
      <c r="R759" s="296"/>
    </row>
    <row r="760" spans="1:18" x14ac:dyDescent="0.35">
      <c r="A760" s="294" t="s">
        <v>5633</v>
      </c>
      <c r="B760" s="294" t="s">
        <v>5634</v>
      </c>
      <c r="C760" s="294" t="s">
        <v>2287</v>
      </c>
      <c r="D760" s="294" t="s">
        <v>5635</v>
      </c>
      <c r="E760" s="294">
        <v>11</v>
      </c>
      <c r="F760" s="294" t="s">
        <v>2437</v>
      </c>
      <c r="G760" s="294" t="s">
        <v>2438</v>
      </c>
      <c r="H760" s="295">
        <v>80</v>
      </c>
      <c r="I760" s="294" t="s">
        <v>1319</v>
      </c>
      <c r="J760" s="295" t="s">
        <v>2596</v>
      </c>
      <c r="K760" s="294" t="s">
        <v>2429</v>
      </c>
      <c r="L760" s="294" t="s">
        <v>2557</v>
      </c>
      <c r="M760" s="294">
        <v>3</v>
      </c>
      <c r="N760" s="294" t="s">
        <v>2753</v>
      </c>
      <c r="O760" s="294" t="s">
        <v>5636</v>
      </c>
      <c r="P760" s="294" t="s">
        <v>3145</v>
      </c>
      <c r="Q760" s="294">
        <v>40492</v>
      </c>
      <c r="R760" s="296"/>
    </row>
    <row r="761" spans="1:18" x14ac:dyDescent="0.35">
      <c r="A761" s="294" t="s">
        <v>5637</v>
      </c>
      <c r="B761" s="294" t="s">
        <v>5638</v>
      </c>
      <c r="C761" s="294" t="s">
        <v>2288</v>
      </c>
      <c r="D761" s="294" t="s">
        <v>5639</v>
      </c>
      <c r="E761" s="294">
        <v>11</v>
      </c>
      <c r="F761" s="294" t="s">
        <v>2437</v>
      </c>
      <c r="G761" s="294" t="s">
        <v>2438</v>
      </c>
      <c r="H761" s="295">
        <v>80</v>
      </c>
      <c r="I761" s="294" t="s">
        <v>1319</v>
      </c>
      <c r="J761" s="295" t="s">
        <v>2596</v>
      </c>
      <c r="K761" s="294" t="s">
        <v>2418</v>
      </c>
      <c r="L761" s="294" t="s">
        <v>2557</v>
      </c>
      <c r="M761" s="294">
        <v>2</v>
      </c>
      <c r="N761" s="294" t="s">
        <v>2753</v>
      </c>
      <c r="O761" s="294" t="s">
        <v>5640</v>
      </c>
      <c r="P761" s="294" t="s">
        <v>2560</v>
      </c>
      <c r="Q761" s="294">
        <v>40742</v>
      </c>
      <c r="R761" s="296"/>
    </row>
    <row r="762" spans="1:18" x14ac:dyDescent="0.35">
      <c r="A762" s="294" t="s">
        <v>5641</v>
      </c>
      <c r="B762" s="294" t="s">
        <v>5642</v>
      </c>
      <c r="C762" s="294" t="s">
        <v>2289</v>
      </c>
      <c r="D762" s="294" t="s">
        <v>5643</v>
      </c>
      <c r="E762" s="294">
        <v>11</v>
      </c>
      <c r="F762" s="294" t="s">
        <v>2437</v>
      </c>
      <c r="G762" s="294" t="s">
        <v>2438</v>
      </c>
      <c r="H762" s="295">
        <v>80</v>
      </c>
      <c r="I762" s="294" t="s">
        <v>1319</v>
      </c>
      <c r="J762" s="295" t="s">
        <v>2596</v>
      </c>
      <c r="K762" s="294" t="s">
        <v>2418</v>
      </c>
      <c r="L762" s="294" t="s">
        <v>2557</v>
      </c>
      <c r="M762" s="294">
        <v>4</v>
      </c>
      <c r="N762" s="294" t="s">
        <v>2753</v>
      </c>
      <c r="O762" s="294" t="s">
        <v>5644</v>
      </c>
      <c r="P762" s="294" t="s">
        <v>2985</v>
      </c>
      <c r="Q762" s="294">
        <v>40743</v>
      </c>
      <c r="R762" s="296"/>
    </row>
    <row r="763" spans="1:18" x14ac:dyDescent="0.35">
      <c r="A763" s="294" t="s">
        <v>5645</v>
      </c>
      <c r="B763" s="294" t="s">
        <v>5646</v>
      </c>
      <c r="C763" s="294" t="s">
        <v>2052</v>
      </c>
      <c r="D763" s="294" t="s">
        <v>1317</v>
      </c>
      <c r="E763" s="294">
        <v>11</v>
      </c>
      <c r="F763" s="294" t="s">
        <v>2426</v>
      </c>
      <c r="G763" s="294" t="s">
        <v>2427</v>
      </c>
      <c r="H763" s="295">
        <v>81</v>
      </c>
      <c r="I763" s="294" t="s">
        <v>1317</v>
      </c>
      <c r="J763" s="295" t="s">
        <v>5647</v>
      </c>
      <c r="K763" s="294" t="s">
        <v>2429</v>
      </c>
      <c r="L763" s="294" t="s">
        <v>2418</v>
      </c>
      <c r="M763" s="294">
        <v>16</v>
      </c>
      <c r="N763" s="294" t="s">
        <v>2881</v>
      </c>
      <c r="O763" s="294" t="s">
        <v>5648</v>
      </c>
      <c r="P763" s="294" t="s">
        <v>2759</v>
      </c>
      <c r="Q763" s="294">
        <v>10738</v>
      </c>
      <c r="R763" s="296"/>
    </row>
    <row r="764" spans="1:18" x14ac:dyDescent="0.35">
      <c r="A764" s="294" t="s">
        <v>5649</v>
      </c>
      <c r="B764" s="294" t="s">
        <v>5650</v>
      </c>
      <c r="C764" s="294" t="s">
        <v>2053</v>
      </c>
      <c r="D764" s="294" t="s">
        <v>5651</v>
      </c>
      <c r="E764" s="294">
        <v>11</v>
      </c>
      <c r="F764" s="294" t="s">
        <v>2437</v>
      </c>
      <c r="G764" s="294" t="s">
        <v>2438</v>
      </c>
      <c r="H764" s="295">
        <v>81</v>
      </c>
      <c r="I764" s="294" t="s">
        <v>1317</v>
      </c>
      <c r="J764" s="295" t="s">
        <v>2538</v>
      </c>
      <c r="K764" s="294" t="s">
        <v>2429</v>
      </c>
      <c r="L764" s="294" t="s">
        <v>2440</v>
      </c>
      <c r="M764" s="294">
        <v>6</v>
      </c>
      <c r="N764" s="294" t="s">
        <v>2441</v>
      </c>
      <c r="O764" s="294" t="s">
        <v>5652</v>
      </c>
      <c r="P764" s="294" t="s">
        <v>2443</v>
      </c>
      <c r="Q764" s="294">
        <v>11340</v>
      </c>
      <c r="R764" s="296"/>
    </row>
    <row r="765" spans="1:18" x14ac:dyDescent="0.35">
      <c r="A765" s="294" t="s">
        <v>5653</v>
      </c>
      <c r="B765" s="294" t="s">
        <v>5654</v>
      </c>
      <c r="C765" s="294" t="s">
        <v>2054</v>
      </c>
      <c r="D765" s="294" t="s">
        <v>5655</v>
      </c>
      <c r="E765" s="294">
        <v>11</v>
      </c>
      <c r="F765" s="294" t="s">
        <v>2437</v>
      </c>
      <c r="G765" s="294" t="s">
        <v>2438</v>
      </c>
      <c r="H765" s="295">
        <v>81</v>
      </c>
      <c r="I765" s="294" t="s">
        <v>1317</v>
      </c>
      <c r="J765" s="295" t="s">
        <v>3462</v>
      </c>
      <c r="K765" s="294" t="s">
        <v>2429</v>
      </c>
      <c r="L765" s="294" t="s">
        <v>2557</v>
      </c>
      <c r="M765" s="294">
        <v>4</v>
      </c>
      <c r="N765" s="294" t="s">
        <v>3987</v>
      </c>
      <c r="O765" s="294" t="s">
        <v>5656</v>
      </c>
      <c r="P765" s="294" t="s">
        <v>2985</v>
      </c>
      <c r="Q765" s="294">
        <v>11341</v>
      </c>
      <c r="R765" s="296"/>
    </row>
    <row r="766" spans="1:18" x14ac:dyDescent="0.35">
      <c r="A766" s="294" t="s">
        <v>5657</v>
      </c>
      <c r="B766" s="294" t="s">
        <v>5658</v>
      </c>
      <c r="C766" s="294" t="s">
        <v>2055</v>
      </c>
      <c r="D766" s="294" t="s">
        <v>5659</v>
      </c>
      <c r="E766" s="294">
        <v>11</v>
      </c>
      <c r="F766" s="294" t="s">
        <v>2437</v>
      </c>
      <c r="G766" s="294" t="s">
        <v>2438</v>
      </c>
      <c r="H766" s="295">
        <v>81</v>
      </c>
      <c r="I766" s="294" t="s">
        <v>1317</v>
      </c>
      <c r="J766" s="295" t="s">
        <v>3088</v>
      </c>
      <c r="K766" s="294" t="s">
        <v>2429</v>
      </c>
      <c r="L766" s="294" t="s">
        <v>2440</v>
      </c>
      <c r="M766" s="294">
        <v>7</v>
      </c>
      <c r="N766" s="294" t="s">
        <v>2456</v>
      </c>
      <c r="O766" s="294" t="s">
        <v>5660</v>
      </c>
      <c r="P766" s="294" t="s">
        <v>2833</v>
      </c>
      <c r="Q766" s="294">
        <v>11342</v>
      </c>
      <c r="R766" s="296"/>
    </row>
    <row r="767" spans="1:18" x14ac:dyDescent="0.35">
      <c r="A767" s="294" t="s">
        <v>5661</v>
      </c>
      <c r="B767" s="294" t="s">
        <v>5662</v>
      </c>
      <c r="C767" s="294" t="s">
        <v>2056</v>
      </c>
      <c r="D767" s="294" t="s">
        <v>5663</v>
      </c>
      <c r="E767" s="294">
        <v>11</v>
      </c>
      <c r="F767" s="294" t="s">
        <v>2437</v>
      </c>
      <c r="G767" s="294" t="s">
        <v>2438</v>
      </c>
      <c r="H767" s="295">
        <v>81</v>
      </c>
      <c r="I767" s="294" t="s">
        <v>1317</v>
      </c>
      <c r="J767" s="295" t="s">
        <v>2455</v>
      </c>
      <c r="K767" s="294" t="s">
        <v>2429</v>
      </c>
      <c r="L767" s="294" t="s">
        <v>2440</v>
      </c>
      <c r="M767" s="294">
        <v>6</v>
      </c>
      <c r="N767" s="294" t="s">
        <v>2441</v>
      </c>
      <c r="O767" s="294" t="s">
        <v>5664</v>
      </c>
      <c r="P767" s="294" t="s">
        <v>2443</v>
      </c>
      <c r="Q767" s="294">
        <v>11343</v>
      </c>
      <c r="R767" s="296"/>
    </row>
    <row r="768" spans="1:18" x14ac:dyDescent="0.35">
      <c r="A768" s="294" t="s">
        <v>5665</v>
      </c>
      <c r="B768" s="294" t="s">
        <v>5666</v>
      </c>
      <c r="C768" s="294" t="s">
        <v>2057</v>
      </c>
      <c r="D768" s="294" t="s">
        <v>5667</v>
      </c>
      <c r="E768" s="294">
        <v>11</v>
      </c>
      <c r="F768" s="294" t="s">
        <v>2437</v>
      </c>
      <c r="G768" s="294" t="s">
        <v>2438</v>
      </c>
      <c r="H768" s="295">
        <v>81</v>
      </c>
      <c r="I768" s="294" t="s">
        <v>1317</v>
      </c>
      <c r="J768" s="295" t="s">
        <v>2570</v>
      </c>
      <c r="K768" s="294" t="s">
        <v>2429</v>
      </c>
      <c r="L768" s="294" t="s">
        <v>2440</v>
      </c>
      <c r="M768" s="294">
        <v>6</v>
      </c>
      <c r="N768" s="294" t="s">
        <v>2441</v>
      </c>
      <c r="O768" s="294" t="s">
        <v>5668</v>
      </c>
      <c r="P768" s="294" t="s">
        <v>2443</v>
      </c>
      <c r="Q768" s="294">
        <v>11344</v>
      </c>
      <c r="R768" s="296"/>
    </row>
    <row r="769" spans="1:18" x14ac:dyDescent="0.35">
      <c r="A769" s="294" t="s">
        <v>5669</v>
      </c>
      <c r="B769" s="294" t="s">
        <v>5670</v>
      </c>
      <c r="C769" s="294" t="s">
        <v>2058</v>
      </c>
      <c r="D769" s="294" t="s">
        <v>5671</v>
      </c>
      <c r="E769" s="294">
        <v>11</v>
      </c>
      <c r="F769" s="294" t="s">
        <v>2437</v>
      </c>
      <c r="G769" s="294" t="s">
        <v>2438</v>
      </c>
      <c r="H769" s="295">
        <v>81</v>
      </c>
      <c r="I769" s="294" t="s">
        <v>1317</v>
      </c>
      <c r="J769" s="295" t="s">
        <v>2497</v>
      </c>
      <c r="K769" s="294" t="s">
        <v>2429</v>
      </c>
      <c r="L769" s="294" t="s">
        <v>2440</v>
      </c>
      <c r="M769" s="294">
        <v>5</v>
      </c>
      <c r="N769" s="294" t="s">
        <v>2467</v>
      </c>
      <c r="O769" s="294" t="s">
        <v>5672</v>
      </c>
      <c r="P769" s="294" t="s">
        <v>2469</v>
      </c>
      <c r="Q769" s="294">
        <v>11345</v>
      </c>
      <c r="R769" s="296"/>
    </row>
    <row r="770" spans="1:18" x14ac:dyDescent="0.35">
      <c r="A770" s="294" t="s">
        <v>5673</v>
      </c>
      <c r="B770" s="294" t="s">
        <v>5674</v>
      </c>
      <c r="C770" s="294" t="s">
        <v>2059</v>
      </c>
      <c r="D770" s="294" t="s">
        <v>5675</v>
      </c>
      <c r="E770" s="294">
        <v>11</v>
      </c>
      <c r="F770" s="294" t="s">
        <v>2437</v>
      </c>
      <c r="G770" s="294" t="s">
        <v>2438</v>
      </c>
      <c r="H770" s="295">
        <v>81</v>
      </c>
      <c r="I770" s="294" t="s">
        <v>1317</v>
      </c>
      <c r="J770" s="295" t="s">
        <v>2533</v>
      </c>
      <c r="K770" s="294" t="s">
        <v>2429</v>
      </c>
      <c r="L770" s="294" t="s">
        <v>2440</v>
      </c>
      <c r="M770" s="294">
        <v>6</v>
      </c>
      <c r="N770" s="294" t="s">
        <v>2456</v>
      </c>
      <c r="O770" s="294" t="s">
        <v>5676</v>
      </c>
      <c r="P770" s="294" t="s">
        <v>2443</v>
      </c>
      <c r="Q770" s="294">
        <v>11346</v>
      </c>
      <c r="R770" s="296"/>
    </row>
    <row r="771" spans="1:18" x14ac:dyDescent="0.35">
      <c r="A771" s="294" t="s">
        <v>5677</v>
      </c>
      <c r="B771" s="294" t="s">
        <v>5678</v>
      </c>
      <c r="C771" s="294" t="s">
        <v>2284</v>
      </c>
      <c r="D771" s="294" t="s">
        <v>5679</v>
      </c>
      <c r="E771" s="294">
        <v>11</v>
      </c>
      <c r="F771" s="294" t="s">
        <v>2437</v>
      </c>
      <c r="G771" s="294" t="s">
        <v>2438</v>
      </c>
      <c r="H771" s="295">
        <v>81</v>
      </c>
      <c r="I771" s="294" t="s">
        <v>1317</v>
      </c>
      <c r="J771" s="295" t="s">
        <v>4110</v>
      </c>
      <c r="K771" s="294" t="s">
        <v>2418</v>
      </c>
      <c r="L771" s="294" t="s">
        <v>2557</v>
      </c>
      <c r="M771" s="294">
        <v>2</v>
      </c>
      <c r="N771" s="294" t="s">
        <v>3987</v>
      </c>
      <c r="O771" s="294" t="s">
        <v>5680</v>
      </c>
      <c r="P771" s="294" t="s">
        <v>2560</v>
      </c>
      <c r="Q771" s="294">
        <v>77753</v>
      </c>
      <c r="R771" s="296"/>
    </row>
    <row r="772" spans="1:18" x14ac:dyDescent="0.35">
      <c r="A772" s="294" t="s">
        <v>5681</v>
      </c>
      <c r="B772" s="294" t="s">
        <v>5682</v>
      </c>
      <c r="C772" s="294" t="s">
        <v>2090</v>
      </c>
      <c r="D772" s="294" t="s">
        <v>1320</v>
      </c>
      <c r="E772" s="294">
        <v>11</v>
      </c>
      <c r="F772" s="294" t="s">
        <v>2426</v>
      </c>
      <c r="G772" s="294" t="s">
        <v>2427</v>
      </c>
      <c r="H772" s="295">
        <v>82</v>
      </c>
      <c r="I772" s="294" t="s">
        <v>1320</v>
      </c>
      <c r="J772" s="295" t="s">
        <v>5683</v>
      </c>
      <c r="K772" s="294" t="s">
        <v>2429</v>
      </c>
      <c r="L772" s="294" t="s">
        <v>2418</v>
      </c>
      <c r="M772" s="294">
        <v>16</v>
      </c>
      <c r="N772" s="294" t="s">
        <v>2881</v>
      </c>
      <c r="O772" s="294" t="s">
        <v>5684</v>
      </c>
      <c r="P772" s="294" t="s">
        <v>2759</v>
      </c>
      <c r="Q772" s="294">
        <v>10739</v>
      </c>
      <c r="R772" s="296"/>
    </row>
    <row r="773" spans="1:18" x14ac:dyDescent="0.35">
      <c r="A773" s="294" t="s">
        <v>5685</v>
      </c>
      <c r="B773" s="294" t="s">
        <v>5686</v>
      </c>
      <c r="C773" s="294" t="s">
        <v>2091</v>
      </c>
      <c r="D773" s="294" t="s">
        <v>5687</v>
      </c>
      <c r="E773" s="294">
        <v>11</v>
      </c>
      <c r="F773" s="294" t="s">
        <v>2426</v>
      </c>
      <c r="G773" s="294" t="s">
        <v>2427</v>
      </c>
      <c r="H773" s="295">
        <v>82</v>
      </c>
      <c r="I773" s="294" t="s">
        <v>1320</v>
      </c>
      <c r="J773" s="295" t="s">
        <v>5688</v>
      </c>
      <c r="K773" s="294" t="s">
        <v>2429</v>
      </c>
      <c r="L773" s="294" t="s">
        <v>2430</v>
      </c>
      <c r="M773" s="294">
        <v>14</v>
      </c>
      <c r="N773" s="294" t="s">
        <v>2474</v>
      </c>
      <c r="O773" s="294" t="s">
        <v>5689</v>
      </c>
      <c r="P773" s="294" t="s">
        <v>3407</v>
      </c>
      <c r="Q773" s="294">
        <v>10740</v>
      </c>
      <c r="R773" s="296"/>
    </row>
    <row r="774" spans="1:18" x14ac:dyDescent="0.35">
      <c r="A774" s="294" t="s">
        <v>5690</v>
      </c>
      <c r="B774" s="294" t="s">
        <v>5691</v>
      </c>
      <c r="C774" s="294" t="s">
        <v>2092</v>
      </c>
      <c r="D774" s="294" t="s">
        <v>5692</v>
      </c>
      <c r="E774" s="294">
        <v>11</v>
      </c>
      <c r="F774" s="294" t="s">
        <v>2437</v>
      </c>
      <c r="G774" s="294" t="s">
        <v>2438</v>
      </c>
      <c r="H774" s="295">
        <v>82</v>
      </c>
      <c r="I774" s="294" t="s">
        <v>1320</v>
      </c>
      <c r="J774" s="295" t="s">
        <v>2497</v>
      </c>
      <c r="K774" s="294" t="s">
        <v>2429</v>
      </c>
      <c r="L774" s="294" t="s">
        <v>2440</v>
      </c>
      <c r="M774" s="294">
        <v>5</v>
      </c>
      <c r="N774" s="294" t="s">
        <v>3987</v>
      </c>
      <c r="O774" s="294" t="s">
        <v>5693</v>
      </c>
      <c r="P774" s="294" t="s">
        <v>2469</v>
      </c>
      <c r="Q774" s="294">
        <v>11347</v>
      </c>
      <c r="R774" s="296"/>
    </row>
    <row r="775" spans="1:18" x14ac:dyDescent="0.35">
      <c r="A775" s="294" t="s">
        <v>5694</v>
      </c>
      <c r="B775" s="294" t="s">
        <v>5695</v>
      </c>
      <c r="C775" s="294" t="s">
        <v>2093</v>
      </c>
      <c r="D775" s="294" t="s">
        <v>5696</v>
      </c>
      <c r="E775" s="294">
        <v>11</v>
      </c>
      <c r="F775" s="294" t="s">
        <v>2437</v>
      </c>
      <c r="G775" s="294" t="s">
        <v>2438</v>
      </c>
      <c r="H775" s="295">
        <v>82</v>
      </c>
      <c r="I775" s="294" t="s">
        <v>1320</v>
      </c>
      <c r="J775" s="295" t="s">
        <v>2497</v>
      </c>
      <c r="K775" s="294" t="s">
        <v>2429</v>
      </c>
      <c r="L775" s="294" t="s">
        <v>2440</v>
      </c>
      <c r="M775" s="294">
        <v>5</v>
      </c>
      <c r="N775" s="294" t="s">
        <v>2467</v>
      </c>
      <c r="O775" s="294" t="s">
        <v>5697</v>
      </c>
      <c r="P775" s="294" t="s">
        <v>2469</v>
      </c>
      <c r="Q775" s="294">
        <v>11348</v>
      </c>
      <c r="R775" s="296"/>
    </row>
    <row r="776" spans="1:18" x14ac:dyDescent="0.35">
      <c r="A776" s="294" t="s">
        <v>5698</v>
      </c>
      <c r="B776" s="294" t="s">
        <v>5699</v>
      </c>
      <c r="C776" s="294" t="s">
        <v>2094</v>
      </c>
      <c r="D776" s="294" t="s">
        <v>5700</v>
      </c>
      <c r="E776" s="294">
        <v>11</v>
      </c>
      <c r="F776" s="294" t="s">
        <v>2437</v>
      </c>
      <c r="G776" s="294" t="s">
        <v>2438</v>
      </c>
      <c r="H776" s="295">
        <v>82</v>
      </c>
      <c r="I776" s="294" t="s">
        <v>1320</v>
      </c>
      <c r="J776" s="295" t="s">
        <v>2497</v>
      </c>
      <c r="K776" s="294" t="s">
        <v>2429</v>
      </c>
      <c r="L776" s="294" t="s">
        <v>2440</v>
      </c>
      <c r="M776" s="294">
        <v>6</v>
      </c>
      <c r="N776" s="294" t="s">
        <v>2441</v>
      </c>
      <c r="O776" s="294" t="s">
        <v>5701</v>
      </c>
      <c r="P776" s="294" t="s">
        <v>2443</v>
      </c>
      <c r="Q776" s="294">
        <v>11349</v>
      </c>
      <c r="R776" s="296"/>
    </row>
    <row r="777" spans="1:18" x14ac:dyDescent="0.35">
      <c r="A777" s="294" t="s">
        <v>5702</v>
      </c>
      <c r="B777" s="294" t="s">
        <v>3418</v>
      </c>
      <c r="C777" s="294" t="s">
        <v>1556</v>
      </c>
      <c r="D777" s="294" t="s">
        <v>3419</v>
      </c>
      <c r="E777" s="294">
        <v>11</v>
      </c>
      <c r="F777" s="294" t="s">
        <v>2437</v>
      </c>
      <c r="G777" s="294" t="s">
        <v>2438</v>
      </c>
      <c r="H777" s="295">
        <v>82</v>
      </c>
      <c r="I777" s="294" t="s">
        <v>1320</v>
      </c>
      <c r="J777" s="295" t="s">
        <v>2556</v>
      </c>
      <c r="K777" s="294" t="s">
        <v>2429</v>
      </c>
      <c r="L777" s="294" t="s">
        <v>2557</v>
      </c>
      <c r="M777" s="294">
        <v>2</v>
      </c>
      <c r="N777" s="294" t="s">
        <v>2753</v>
      </c>
      <c r="O777" s="294" t="s">
        <v>5703</v>
      </c>
      <c r="P777" s="294" t="s">
        <v>2560</v>
      </c>
      <c r="Q777" s="294">
        <v>11350</v>
      </c>
      <c r="R777" s="296"/>
    </row>
    <row r="778" spans="1:18" x14ac:dyDescent="0.35">
      <c r="A778" s="294" t="s">
        <v>5704</v>
      </c>
      <c r="B778" s="294" t="s">
        <v>5705</v>
      </c>
      <c r="C778" s="294" t="s">
        <v>2095</v>
      </c>
      <c r="D778" s="294" t="s">
        <v>5706</v>
      </c>
      <c r="E778" s="294">
        <v>11</v>
      </c>
      <c r="F778" s="294" t="s">
        <v>2437</v>
      </c>
      <c r="G778" s="294" t="s">
        <v>2438</v>
      </c>
      <c r="H778" s="295">
        <v>82</v>
      </c>
      <c r="I778" s="294" t="s">
        <v>1320</v>
      </c>
      <c r="J778" s="295" t="s">
        <v>2497</v>
      </c>
      <c r="K778" s="294" t="s">
        <v>2429</v>
      </c>
      <c r="L778" s="294" t="s">
        <v>2440</v>
      </c>
      <c r="M778" s="294">
        <v>5</v>
      </c>
      <c r="N778" s="294" t="s">
        <v>2467</v>
      </c>
      <c r="O778" s="294" t="s">
        <v>5707</v>
      </c>
      <c r="P778" s="294" t="s">
        <v>2469</v>
      </c>
      <c r="Q778" s="294">
        <v>11352</v>
      </c>
      <c r="R778" s="296"/>
    </row>
    <row r="779" spans="1:18" x14ac:dyDescent="0.35">
      <c r="A779" s="294" t="s">
        <v>5708</v>
      </c>
      <c r="B779" s="294" t="s">
        <v>5709</v>
      </c>
      <c r="C779" s="294" t="s">
        <v>2096</v>
      </c>
      <c r="D779" s="294" t="s">
        <v>5710</v>
      </c>
      <c r="E779" s="294">
        <v>11</v>
      </c>
      <c r="F779" s="294" t="s">
        <v>2437</v>
      </c>
      <c r="G779" s="294" t="s">
        <v>2438</v>
      </c>
      <c r="H779" s="295">
        <v>82</v>
      </c>
      <c r="I779" s="294" t="s">
        <v>1320</v>
      </c>
      <c r="J779" s="295" t="s">
        <v>2497</v>
      </c>
      <c r="K779" s="294" t="s">
        <v>2429</v>
      </c>
      <c r="L779" s="294" t="s">
        <v>2440</v>
      </c>
      <c r="M779" s="294">
        <v>5</v>
      </c>
      <c r="N779" s="294" t="s">
        <v>2467</v>
      </c>
      <c r="O779" s="294" t="s">
        <v>5711</v>
      </c>
      <c r="P779" s="294" t="s">
        <v>2469</v>
      </c>
      <c r="Q779" s="294">
        <v>11353</v>
      </c>
      <c r="R779" s="296"/>
    </row>
    <row r="780" spans="1:18" x14ac:dyDescent="0.35">
      <c r="A780" s="294" t="s">
        <v>5712</v>
      </c>
      <c r="B780" s="294" t="s">
        <v>5713</v>
      </c>
      <c r="C780" s="294" t="s">
        <v>2097</v>
      </c>
      <c r="D780" s="294" t="s">
        <v>5714</v>
      </c>
      <c r="E780" s="294">
        <v>11</v>
      </c>
      <c r="F780" s="294" t="s">
        <v>2437</v>
      </c>
      <c r="G780" s="294" t="s">
        <v>2438</v>
      </c>
      <c r="H780" s="295">
        <v>82</v>
      </c>
      <c r="I780" s="294" t="s">
        <v>1320</v>
      </c>
      <c r="J780" s="295" t="s">
        <v>2497</v>
      </c>
      <c r="K780" s="294" t="s">
        <v>2418</v>
      </c>
      <c r="L780" s="294" t="s">
        <v>2440</v>
      </c>
      <c r="M780" s="294">
        <v>6</v>
      </c>
      <c r="N780" s="294" t="s">
        <v>2441</v>
      </c>
      <c r="O780" s="294" t="s">
        <v>5715</v>
      </c>
      <c r="P780" s="294" t="s">
        <v>2443</v>
      </c>
      <c r="Q780" s="294">
        <v>11354</v>
      </c>
      <c r="R780" s="296"/>
    </row>
    <row r="781" spans="1:18" x14ac:dyDescent="0.35">
      <c r="A781" s="294" t="s">
        <v>5716</v>
      </c>
      <c r="B781" s="294" t="s">
        <v>5717</v>
      </c>
      <c r="C781" s="294" t="s">
        <v>2098</v>
      </c>
      <c r="D781" s="294" t="s">
        <v>5718</v>
      </c>
      <c r="E781" s="294">
        <v>11</v>
      </c>
      <c r="F781" s="294" t="s">
        <v>2415</v>
      </c>
      <c r="G781" s="294" t="s">
        <v>2416</v>
      </c>
      <c r="H781" s="295">
        <v>83</v>
      </c>
      <c r="I781" s="294" t="s">
        <v>1321</v>
      </c>
      <c r="J781" s="295" t="s">
        <v>5719</v>
      </c>
      <c r="K781" s="294" t="s">
        <v>2429</v>
      </c>
      <c r="L781" s="294" t="s">
        <v>2419</v>
      </c>
      <c r="M781" s="294">
        <v>18</v>
      </c>
      <c r="N781" s="294" t="s">
        <v>2420</v>
      </c>
      <c r="O781" s="294" t="s">
        <v>5720</v>
      </c>
      <c r="P781" s="294" t="s">
        <v>2422</v>
      </c>
      <c r="Q781" s="294">
        <v>10741</v>
      </c>
      <c r="R781" s="296"/>
    </row>
    <row r="782" spans="1:18" x14ac:dyDescent="0.35">
      <c r="A782" s="294" t="s">
        <v>5721</v>
      </c>
      <c r="B782" s="294" t="s">
        <v>5722</v>
      </c>
      <c r="C782" s="294" t="s">
        <v>2099</v>
      </c>
      <c r="D782" s="294" t="s">
        <v>5723</v>
      </c>
      <c r="E782" s="294">
        <v>11</v>
      </c>
      <c r="F782" s="294" t="s">
        <v>2437</v>
      </c>
      <c r="G782" s="294" t="s">
        <v>2438</v>
      </c>
      <c r="H782" s="295">
        <v>83</v>
      </c>
      <c r="I782" s="294" t="s">
        <v>1321</v>
      </c>
      <c r="J782" s="295" t="s">
        <v>2461</v>
      </c>
      <c r="K782" s="294" t="s">
        <v>2429</v>
      </c>
      <c r="L782" s="294" t="s">
        <v>2490</v>
      </c>
      <c r="M782" s="294">
        <v>12</v>
      </c>
      <c r="N782" s="294" t="s">
        <v>2503</v>
      </c>
      <c r="O782" s="294" t="s">
        <v>5724</v>
      </c>
      <c r="P782" s="294" t="s">
        <v>2505</v>
      </c>
      <c r="Q782" s="294">
        <v>11355</v>
      </c>
      <c r="R782" s="296"/>
    </row>
    <row r="783" spans="1:18" x14ac:dyDescent="0.35">
      <c r="A783" s="294" t="s">
        <v>5725</v>
      </c>
      <c r="B783" s="294" t="s">
        <v>5726</v>
      </c>
      <c r="C783" s="294" t="s">
        <v>2100</v>
      </c>
      <c r="D783" s="294" t="s">
        <v>5727</v>
      </c>
      <c r="E783" s="294">
        <v>11</v>
      </c>
      <c r="F783" s="294" t="s">
        <v>2437</v>
      </c>
      <c r="G783" s="294" t="s">
        <v>2438</v>
      </c>
      <c r="H783" s="295">
        <v>83</v>
      </c>
      <c r="I783" s="294" t="s">
        <v>1321</v>
      </c>
      <c r="J783" s="295" t="s">
        <v>2479</v>
      </c>
      <c r="K783" s="294" t="s">
        <v>2429</v>
      </c>
      <c r="L783" s="294" t="s">
        <v>2448</v>
      </c>
      <c r="M783" s="294">
        <v>10</v>
      </c>
      <c r="N783" s="294" t="s">
        <v>2449</v>
      </c>
      <c r="O783" s="294" t="s">
        <v>5728</v>
      </c>
      <c r="P783" s="294" t="s">
        <v>2451</v>
      </c>
      <c r="Q783" s="294">
        <v>11356</v>
      </c>
      <c r="R783" s="296"/>
    </row>
    <row r="784" spans="1:18" x14ac:dyDescent="0.35">
      <c r="A784" s="294" t="s">
        <v>5729</v>
      </c>
      <c r="B784" s="294" t="s">
        <v>5730</v>
      </c>
      <c r="C784" s="294" t="s">
        <v>2106</v>
      </c>
      <c r="D784" s="294" t="s">
        <v>1323</v>
      </c>
      <c r="E784" s="294">
        <v>11</v>
      </c>
      <c r="F784" s="294" t="s">
        <v>2415</v>
      </c>
      <c r="G784" s="294" t="s">
        <v>2416</v>
      </c>
      <c r="H784" s="295">
        <v>84</v>
      </c>
      <c r="I784" s="294" t="s">
        <v>1323</v>
      </c>
      <c r="J784" s="295" t="s">
        <v>5731</v>
      </c>
      <c r="K784" s="294" t="s">
        <v>2418</v>
      </c>
      <c r="L784" s="294" t="s">
        <v>2419</v>
      </c>
      <c r="M784" s="294">
        <v>19</v>
      </c>
      <c r="N784" s="294" t="s">
        <v>2602</v>
      </c>
      <c r="O784" s="294" t="s">
        <v>5732</v>
      </c>
      <c r="P784" s="294" t="s">
        <v>2604</v>
      </c>
      <c r="Q784" s="294">
        <v>10681</v>
      </c>
      <c r="R784" s="296"/>
    </row>
    <row r="785" spans="1:18" x14ac:dyDescent="0.35">
      <c r="A785" s="294" t="s">
        <v>5733</v>
      </c>
      <c r="B785" s="294" t="s">
        <v>5734</v>
      </c>
      <c r="C785" s="294" t="s">
        <v>2107</v>
      </c>
      <c r="D785" s="294" t="s">
        <v>5735</v>
      </c>
      <c r="E785" s="294">
        <v>11</v>
      </c>
      <c r="F785" s="294" t="s">
        <v>2426</v>
      </c>
      <c r="G785" s="294" t="s">
        <v>2427</v>
      </c>
      <c r="H785" s="295">
        <v>84</v>
      </c>
      <c r="I785" s="294" t="s">
        <v>1323</v>
      </c>
      <c r="J785" s="295" t="s">
        <v>5736</v>
      </c>
      <c r="K785" s="294" t="s">
        <v>2418</v>
      </c>
      <c r="L785" s="294" t="s">
        <v>2430</v>
      </c>
      <c r="M785" s="294">
        <v>14</v>
      </c>
      <c r="N785" s="294" t="s">
        <v>2474</v>
      </c>
      <c r="O785" s="294" t="s">
        <v>5737</v>
      </c>
      <c r="P785" s="294" t="s">
        <v>3407</v>
      </c>
      <c r="Q785" s="294">
        <v>10742</v>
      </c>
      <c r="R785" s="296"/>
    </row>
    <row r="786" spans="1:18" x14ac:dyDescent="0.35">
      <c r="A786" s="294" t="s">
        <v>5738</v>
      </c>
      <c r="B786" s="294" t="s">
        <v>5739</v>
      </c>
      <c r="C786" s="294" t="s">
        <v>2108</v>
      </c>
      <c r="D786" s="294" t="s">
        <v>5740</v>
      </c>
      <c r="E786" s="294">
        <v>11</v>
      </c>
      <c r="F786" s="294" t="s">
        <v>2437</v>
      </c>
      <c r="G786" s="294" t="s">
        <v>2438</v>
      </c>
      <c r="H786" s="295">
        <v>84</v>
      </c>
      <c r="I786" s="294" t="s">
        <v>1323</v>
      </c>
      <c r="J786" s="295" t="s">
        <v>3169</v>
      </c>
      <c r="K786" s="294" t="s">
        <v>2418</v>
      </c>
      <c r="L786" s="294" t="s">
        <v>2490</v>
      </c>
      <c r="M786" s="294">
        <v>13</v>
      </c>
      <c r="N786" s="294" t="s">
        <v>2503</v>
      </c>
      <c r="O786" s="294" t="s">
        <v>5741</v>
      </c>
      <c r="P786" s="294" t="s">
        <v>2493</v>
      </c>
      <c r="Q786" s="294">
        <v>11357</v>
      </c>
      <c r="R786" s="296"/>
    </row>
    <row r="787" spans="1:18" x14ac:dyDescent="0.35">
      <c r="A787" s="294" t="s">
        <v>5742</v>
      </c>
      <c r="B787" s="294" t="s">
        <v>5743</v>
      </c>
      <c r="C787" s="294" t="s">
        <v>2109</v>
      </c>
      <c r="D787" s="294" t="s">
        <v>5744</v>
      </c>
      <c r="E787" s="294">
        <v>11</v>
      </c>
      <c r="F787" s="294" t="s">
        <v>2437</v>
      </c>
      <c r="G787" s="294" t="s">
        <v>2438</v>
      </c>
      <c r="H787" s="295">
        <v>84</v>
      </c>
      <c r="I787" s="294" t="s">
        <v>1323</v>
      </c>
      <c r="J787" s="295" t="s">
        <v>2497</v>
      </c>
      <c r="K787" s="294" t="s">
        <v>2418</v>
      </c>
      <c r="L787" s="294" t="s">
        <v>2440</v>
      </c>
      <c r="M787" s="294">
        <v>5</v>
      </c>
      <c r="N787" s="294" t="s">
        <v>2441</v>
      </c>
      <c r="O787" s="294" t="s">
        <v>5745</v>
      </c>
      <c r="P787" s="294" t="s">
        <v>2469</v>
      </c>
      <c r="Q787" s="294">
        <v>11358</v>
      </c>
      <c r="R787" s="296"/>
    </row>
    <row r="788" spans="1:18" x14ac:dyDescent="0.35">
      <c r="A788" s="294" t="s">
        <v>5746</v>
      </c>
      <c r="B788" s="294" t="s">
        <v>5747</v>
      </c>
      <c r="C788" s="294" t="s">
        <v>2125</v>
      </c>
      <c r="D788" s="294" t="s">
        <v>5748</v>
      </c>
      <c r="E788" s="294">
        <v>11</v>
      </c>
      <c r="F788" s="294" t="s">
        <v>2437</v>
      </c>
      <c r="G788" s="294" t="s">
        <v>2438</v>
      </c>
      <c r="H788" s="295">
        <v>84</v>
      </c>
      <c r="I788" s="294" t="s">
        <v>1323</v>
      </c>
      <c r="J788" s="295" t="s">
        <v>2484</v>
      </c>
      <c r="K788" s="294" t="s">
        <v>2418</v>
      </c>
      <c r="L788" s="294" t="s">
        <v>2440</v>
      </c>
      <c r="M788" s="294">
        <v>5</v>
      </c>
      <c r="N788" s="294" t="s">
        <v>3987</v>
      </c>
      <c r="O788" s="294" t="s">
        <v>5749</v>
      </c>
      <c r="P788" s="294" t="s">
        <v>2469</v>
      </c>
      <c r="Q788" s="294">
        <v>11359</v>
      </c>
      <c r="R788" s="296"/>
    </row>
    <row r="789" spans="1:18" x14ac:dyDescent="0.35">
      <c r="A789" s="294" t="s">
        <v>5750</v>
      </c>
      <c r="B789" s="294" t="s">
        <v>5751</v>
      </c>
      <c r="C789" s="294" t="s">
        <v>2110</v>
      </c>
      <c r="D789" s="294" t="s">
        <v>5752</v>
      </c>
      <c r="E789" s="294">
        <v>11</v>
      </c>
      <c r="F789" s="294" t="s">
        <v>2437</v>
      </c>
      <c r="G789" s="294" t="s">
        <v>2438</v>
      </c>
      <c r="H789" s="295">
        <v>84</v>
      </c>
      <c r="I789" s="294" t="s">
        <v>1323</v>
      </c>
      <c r="J789" s="295" t="s">
        <v>2479</v>
      </c>
      <c r="K789" s="294" t="s">
        <v>2418</v>
      </c>
      <c r="L789" s="294" t="s">
        <v>2490</v>
      </c>
      <c r="M789" s="294">
        <v>12</v>
      </c>
      <c r="N789" s="294" t="s">
        <v>2503</v>
      </c>
      <c r="O789" s="294" t="s">
        <v>5753</v>
      </c>
      <c r="P789" s="294" t="s">
        <v>2505</v>
      </c>
      <c r="Q789" s="294">
        <v>11360</v>
      </c>
      <c r="R789" s="296"/>
    </row>
    <row r="790" spans="1:18" x14ac:dyDescent="0.35">
      <c r="A790" s="294" t="s">
        <v>5754</v>
      </c>
      <c r="B790" s="294" t="s">
        <v>5755</v>
      </c>
      <c r="C790" s="294" t="s">
        <v>2111</v>
      </c>
      <c r="D790" s="294" t="s">
        <v>5756</v>
      </c>
      <c r="E790" s="294">
        <v>11</v>
      </c>
      <c r="F790" s="294" t="s">
        <v>2437</v>
      </c>
      <c r="G790" s="294" t="s">
        <v>2438</v>
      </c>
      <c r="H790" s="295">
        <v>84</v>
      </c>
      <c r="I790" s="294" t="s">
        <v>1323</v>
      </c>
      <c r="J790" s="295" t="s">
        <v>2497</v>
      </c>
      <c r="K790" s="294" t="s">
        <v>2418</v>
      </c>
      <c r="L790" s="294" t="s">
        <v>2440</v>
      </c>
      <c r="M790" s="294">
        <v>6</v>
      </c>
      <c r="N790" s="294" t="s">
        <v>2441</v>
      </c>
      <c r="O790" s="294" t="s">
        <v>5757</v>
      </c>
      <c r="P790" s="294" t="s">
        <v>2443</v>
      </c>
      <c r="Q790" s="294">
        <v>11361</v>
      </c>
      <c r="R790" s="296"/>
    </row>
    <row r="791" spans="1:18" x14ac:dyDescent="0.35">
      <c r="A791" s="294" t="s">
        <v>5758</v>
      </c>
      <c r="B791" s="294" t="s">
        <v>5759</v>
      </c>
      <c r="C791" s="294" t="s">
        <v>2112</v>
      </c>
      <c r="D791" s="294" t="s">
        <v>5760</v>
      </c>
      <c r="E791" s="294">
        <v>11</v>
      </c>
      <c r="F791" s="294" t="s">
        <v>2437</v>
      </c>
      <c r="G791" s="294" t="s">
        <v>2438</v>
      </c>
      <c r="H791" s="295">
        <v>84</v>
      </c>
      <c r="I791" s="294" t="s">
        <v>1323</v>
      </c>
      <c r="J791" s="295" t="s">
        <v>2497</v>
      </c>
      <c r="K791" s="294" t="s">
        <v>2418</v>
      </c>
      <c r="L791" s="294" t="s">
        <v>2440</v>
      </c>
      <c r="M791" s="294">
        <v>6</v>
      </c>
      <c r="N791" s="294" t="s">
        <v>2441</v>
      </c>
      <c r="O791" s="294" t="s">
        <v>5761</v>
      </c>
      <c r="P791" s="294" t="s">
        <v>2443</v>
      </c>
      <c r="Q791" s="294">
        <v>11362</v>
      </c>
      <c r="R791" s="296"/>
    </row>
    <row r="792" spans="1:18" x14ac:dyDescent="0.35">
      <c r="A792" s="294" t="s">
        <v>5762</v>
      </c>
      <c r="B792" s="294" t="s">
        <v>5763</v>
      </c>
      <c r="C792" s="294" t="s">
        <v>2113</v>
      </c>
      <c r="D792" s="294" t="s">
        <v>5764</v>
      </c>
      <c r="E792" s="294">
        <v>11</v>
      </c>
      <c r="F792" s="294" t="s">
        <v>2437</v>
      </c>
      <c r="G792" s="294" t="s">
        <v>2438</v>
      </c>
      <c r="H792" s="295">
        <v>84</v>
      </c>
      <c r="I792" s="294" t="s">
        <v>1323</v>
      </c>
      <c r="J792" s="295" t="s">
        <v>3136</v>
      </c>
      <c r="K792" s="294" t="s">
        <v>2418</v>
      </c>
      <c r="L792" s="294" t="s">
        <v>2557</v>
      </c>
      <c r="M792" s="294">
        <v>2</v>
      </c>
      <c r="N792" s="294" t="s">
        <v>2558</v>
      </c>
      <c r="O792" s="294" t="s">
        <v>5765</v>
      </c>
      <c r="P792" s="294" t="s">
        <v>2560</v>
      </c>
      <c r="Q792" s="294">
        <v>11363</v>
      </c>
      <c r="R792" s="296"/>
    </row>
    <row r="793" spans="1:18" x14ac:dyDescent="0.35">
      <c r="A793" s="294" t="s">
        <v>5766</v>
      </c>
      <c r="B793" s="294" t="s">
        <v>5767</v>
      </c>
      <c r="C793" s="294" t="s">
        <v>2114</v>
      </c>
      <c r="D793" s="294" t="s">
        <v>5768</v>
      </c>
      <c r="E793" s="294">
        <v>11</v>
      </c>
      <c r="F793" s="294" t="s">
        <v>2437</v>
      </c>
      <c r="G793" s="294" t="s">
        <v>2438</v>
      </c>
      <c r="H793" s="295">
        <v>84</v>
      </c>
      <c r="I793" s="294" t="s">
        <v>1323</v>
      </c>
      <c r="J793" s="295" t="s">
        <v>3440</v>
      </c>
      <c r="K793" s="294" t="s">
        <v>2418</v>
      </c>
      <c r="L793" s="294" t="s">
        <v>2440</v>
      </c>
      <c r="M793" s="294">
        <v>6</v>
      </c>
      <c r="N793" s="294" t="s">
        <v>2441</v>
      </c>
      <c r="O793" s="294" t="s">
        <v>5769</v>
      </c>
      <c r="P793" s="294" t="s">
        <v>2443</v>
      </c>
      <c r="Q793" s="294">
        <v>11364</v>
      </c>
      <c r="R793" s="296"/>
    </row>
    <row r="794" spans="1:18" x14ac:dyDescent="0.35">
      <c r="A794" s="294" t="s">
        <v>5770</v>
      </c>
      <c r="B794" s="294" t="s">
        <v>5771</v>
      </c>
      <c r="C794" s="294" t="s">
        <v>2115</v>
      </c>
      <c r="D794" s="294" t="s">
        <v>5772</v>
      </c>
      <c r="E794" s="294">
        <v>11</v>
      </c>
      <c r="F794" s="294" t="s">
        <v>2437</v>
      </c>
      <c r="G794" s="294" t="s">
        <v>2438</v>
      </c>
      <c r="H794" s="295">
        <v>84</v>
      </c>
      <c r="I794" s="294" t="s">
        <v>1323</v>
      </c>
      <c r="J794" s="295" t="s">
        <v>4453</v>
      </c>
      <c r="K794" s="294" t="s">
        <v>2418</v>
      </c>
      <c r="L794" s="294" t="s">
        <v>2440</v>
      </c>
      <c r="M794" s="294">
        <v>5</v>
      </c>
      <c r="N794" s="294" t="s">
        <v>2441</v>
      </c>
      <c r="O794" s="294" t="s">
        <v>5773</v>
      </c>
      <c r="P794" s="294" t="s">
        <v>2469</v>
      </c>
      <c r="Q794" s="294">
        <v>11365</v>
      </c>
      <c r="R794" s="296"/>
    </row>
    <row r="795" spans="1:18" x14ac:dyDescent="0.35">
      <c r="A795" s="294" t="s">
        <v>5774</v>
      </c>
      <c r="B795" s="294" t="s">
        <v>5775</v>
      </c>
      <c r="C795" s="294" t="s">
        <v>2116</v>
      </c>
      <c r="D795" s="294" t="s">
        <v>5776</v>
      </c>
      <c r="E795" s="294">
        <v>11</v>
      </c>
      <c r="F795" s="294" t="s">
        <v>2437</v>
      </c>
      <c r="G795" s="294" t="s">
        <v>2438</v>
      </c>
      <c r="H795" s="295">
        <v>84</v>
      </c>
      <c r="I795" s="294" t="s">
        <v>1323</v>
      </c>
      <c r="J795" s="295" t="s">
        <v>2455</v>
      </c>
      <c r="K795" s="294" t="s">
        <v>2418</v>
      </c>
      <c r="L795" s="294" t="s">
        <v>2490</v>
      </c>
      <c r="M795" s="294">
        <v>12</v>
      </c>
      <c r="N795" s="294" t="s">
        <v>2503</v>
      </c>
      <c r="O795" s="294" t="s">
        <v>5777</v>
      </c>
      <c r="P795" s="294" t="s">
        <v>2505</v>
      </c>
      <c r="Q795" s="294">
        <v>11366</v>
      </c>
      <c r="R795" s="296"/>
    </row>
    <row r="796" spans="1:18" x14ac:dyDescent="0.35">
      <c r="A796" s="294" t="s">
        <v>5778</v>
      </c>
      <c r="B796" s="294" t="s">
        <v>5779</v>
      </c>
      <c r="C796" s="294" t="s">
        <v>2117</v>
      </c>
      <c r="D796" s="294" t="s">
        <v>5780</v>
      </c>
      <c r="E796" s="294">
        <v>11</v>
      </c>
      <c r="F796" s="294" t="s">
        <v>2437</v>
      </c>
      <c r="G796" s="294" t="s">
        <v>2438</v>
      </c>
      <c r="H796" s="295">
        <v>84</v>
      </c>
      <c r="I796" s="294" t="s">
        <v>1323</v>
      </c>
      <c r="J796" s="295" t="s">
        <v>2497</v>
      </c>
      <c r="K796" s="294" t="s">
        <v>2429</v>
      </c>
      <c r="L796" s="294" t="s">
        <v>2440</v>
      </c>
      <c r="M796" s="294">
        <v>5</v>
      </c>
      <c r="N796" s="294" t="s">
        <v>2467</v>
      </c>
      <c r="O796" s="294" t="s">
        <v>5781</v>
      </c>
      <c r="P796" s="294" t="s">
        <v>2469</v>
      </c>
      <c r="Q796" s="294">
        <v>11367</v>
      </c>
      <c r="R796" s="296"/>
    </row>
    <row r="797" spans="1:18" x14ac:dyDescent="0.35">
      <c r="A797" s="294" t="s">
        <v>5782</v>
      </c>
      <c r="B797" s="294" t="s">
        <v>5783</v>
      </c>
      <c r="C797" s="294" t="s">
        <v>2118</v>
      </c>
      <c r="D797" s="294" t="s">
        <v>5784</v>
      </c>
      <c r="E797" s="294">
        <v>11</v>
      </c>
      <c r="F797" s="294" t="s">
        <v>2437</v>
      </c>
      <c r="G797" s="294" t="s">
        <v>2438</v>
      </c>
      <c r="H797" s="295">
        <v>84</v>
      </c>
      <c r="I797" s="294" t="s">
        <v>1323</v>
      </c>
      <c r="J797" s="295" t="s">
        <v>3040</v>
      </c>
      <c r="K797" s="294" t="s">
        <v>2418</v>
      </c>
      <c r="L797" s="294" t="s">
        <v>2440</v>
      </c>
      <c r="M797" s="294">
        <v>6</v>
      </c>
      <c r="N797" s="294" t="s">
        <v>2441</v>
      </c>
      <c r="O797" s="294" t="s">
        <v>5785</v>
      </c>
      <c r="P797" s="294" t="s">
        <v>2443</v>
      </c>
      <c r="Q797" s="294">
        <v>11368</v>
      </c>
      <c r="R797" s="296"/>
    </row>
    <row r="798" spans="1:18" x14ac:dyDescent="0.35">
      <c r="A798" s="294" t="s">
        <v>5786</v>
      </c>
      <c r="B798" s="294" t="s">
        <v>5787</v>
      </c>
      <c r="C798" s="294" t="s">
        <v>2119</v>
      </c>
      <c r="D798" s="294" t="s">
        <v>5788</v>
      </c>
      <c r="E798" s="294">
        <v>11</v>
      </c>
      <c r="F798" s="294" t="s">
        <v>2437</v>
      </c>
      <c r="G798" s="294" t="s">
        <v>2438</v>
      </c>
      <c r="H798" s="295">
        <v>84</v>
      </c>
      <c r="I798" s="294" t="s">
        <v>1323</v>
      </c>
      <c r="J798" s="295" t="s">
        <v>2455</v>
      </c>
      <c r="K798" s="294" t="s">
        <v>2418</v>
      </c>
      <c r="L798" s="294" t="s">
        <v>2440</v>
      </c>
      <c r="M798" s="294">
        <v>6</v>
      </c>
      <c r="N798" s="294" t="s">
        <v>2456</v>
      </c>
      <c r="O798" s="294" t="s">
        <v>5789</v>
      </c>
      <c r="P798" s="294" t="s">
        <v>2443</v>
      </c>
      <c r="Q798" s="294">
        <v>11369</v>
      </c>
      <c r="R798" s="296"/>
    </row>
    <row r="799" spans="1:18" x14ac:dyDescent="0.35">
      <c r="A799" s="294" t="s">
        <v>5790</v>
      </c>
      <c r="B799" s="294" t="s">
        <v>5791</v>
      </c>
      <c r="C799" s="294" t="s">
        <v>2120</v>
      </c>
      <c r="D799" s="294" t="s">
        <v>5792</v>
      </c>
      <c r="E799" s="294">
        <v>11</v>
      </c>
      <c r="F799" s="294" t="s">
        <v>2437</v>
      </c>
      <c r="G799" s="294" t="s">
        <v>2438</v>
      </c>
      <c r="H799" s="295">
        <v>84</v>
      </c>
      <c r="I799" s="294" t="s">
        <v>1323</v>
      </c>
      <c r="J799" s="295" t="s">
        <v>4799</v>
      </c>
      <c r="K799" s="294" t="s">
        <v>2418</v>
      </c>
      <c r="L799" s="294" t="s">
        <v>2440</v>
      </c>
      <c r="M799" s="294">
        <v>6</v>
      </c>
      <c r="N799" s="294" t="s">
        <v>3011</v>
      </c>
      <c r="O799" s="294" t="s">
        <v>5793</v>
      </c>
      <c r="P799" s="294" t="s">
        <v>2443</v>
      </c>
      <c r="Q799" s="294">
        <v>11370</v>
      </c>
      <c r="R799" s="296"/>
    </row>
    <row r="800" spans="1:18" x14ac:dyDescent="0.35">
      <c r="A800" s="294" t="s">
        <v>5794</v>
      </c>
      <c r="B800" s="294" t="s">
        <v>5795</v>
      </c>
      <c r="C800" s="294" t="s">
        <v>2121</v>
      </c>
      <c r="D800" s="294" t="s">
        <v>5796</v>
      </c>
      <c r="E800" s="294">
        <v>11</v>
      </c>
      <c r="F800" s="294" t="s">
        <v>2437</v>
      </c>
      <c r="G800" s="294" t="s">
        <v>2438</v>
      </c>
      <c r="H800" s="295">
        <v>84</v>
      </c>
      <c r="I800" s="294" t="s">
        <v>1323</v>
      </c>
      <c r="J800" s="295" t="s">
        <v>2497</v>
      </c>
      <c r="K800" s="294" t="s">
        <v>2418</v>
      </c>
      <c r="L800" s="294" t="s">
        <v>2440</v>
      </c>
      <c r="M800" s="294">
        <v>5</v>
      </c>
      <c r="N800" s="294" t="s">
        <v>2467</v>
      </c>
      <c r="O800" s="294" t="s">
        <v>5797</v>
      </c>
      <c r="P800" s="294" t="s">
        <v>2469</v>
      </c>
      <c r="Q800" s="294">
        <v>11371</v>
      </c>
      <c r="R800" s="296"/>
    </row>
    <row r="801" spans="1:18" x14ac:dyDescent="0.35">
      <c r="A801" s="294" t="s">
        <v>5798</v>
      </c>
      <c r="B801" s="294" t="s">
        <v>5799</v>
      </c>
      <c r="C801" s="294" t="s">
        <v>2122</v>
      </c>
      <c r="D801" s="294" t="s">
        <v>5800</v>
      </c>
      <c r="E801" s="294">
        <v>11</v>
      </c>
      <c r="F801" s="294" t="s">
        <v>2437</v>
      </c>
      <c r="G801" s="294" t="s">
        <v>2438</v>
      </c>
      <c r="H801" s="295">
        <v>84</v>
      </c>
      <c r="I801" s="294" t="s">
        <v>1323</v>
      </c>
      <c r="J801" s="295" t="s">
        <v>5801</v>
      </c>
      <c r="K801" s="294" t="s">
        <v>2418</v>
      </c>
      <c r="L801" s="294" t="s">
        <v>2490</v>
      </c>
      <c r="M801" s="294">
        <v>13</v>
      </c>
      <c r="N801" s="294" t="s">
        <v>2491</v>
      </c>
      <c r="O801" s="294" t="s">
        <v>5802</v>
      </c>
      <c r="P801" s="294" t="s">
        <v>2493</v>
      </c>
      <c r="Q801" s="294">
        <v>11459</v>
      </c>
      <c r="R801" s="296"/>
    </row>
    <row r="802" spans="1:18" x14ac:dyDescent="0.35">
      <c r="A802" s="294" t="s">
        <v>5803</v>
      </c>
      <c r="B802" s="294" t="s">
        <v>5804</v>
      </c>
      <c r="C802" s="294" t="s">
        <v>2123</v>
      </c>
      <c r="D802" s="294" t="s">
        <v>5805</v>
      </c>
      <c r="E802" s="294">
        <v>11</v>
      </c>
      <c r="F802" s="294" t="s">
        <v>2437</v>
      </c>
      <c r="G802" s="294" t="s">
        <v>2438</v>
      </c>
      <c r="H802" s="295">
        <v>84</v>
      </c>
      <c r="I802" s="294" t="s">
        <v>1323</v>
      </c>
      <c r="J802" s="295" t="s">
        <v>2497</v>
      </c>
      <c r="K802" s="294" t="s">
        <v>2418</v>
      </c>
      <c r="L802" s="294" t="s">
        <v>2440</v>
      </c>
      <c r="M802" s="294">
        <v>5</v>
      </c>
      <c r="N802" s="294" t="s">
        <v>2467</v>
      </c>
      <c r="O802" s="294" t="s">
        <v>5806</v>
      </c>
      <c r="P802" s="294" t="s">
        <v>2469</v>
      </c>
      <c r="Q802" s="294">
        <v>11654</v>
      </c>
      <c r="R802" s="296"/>
    </row>
    <row r="803" spans="1:18" x14ac:dyDescent="0.35">
      <c r="A803" s="294" t="s">
        <v>5807</v>
      </c>
      <c r="B803" s="294" t="s">
        <v>5808</v>
      </c>
      <c r="C803" s="294" t="s">
        <v>2124</v>
      </c>
      <c r="D803" s="294" t="s">
        <v>5809</v>
      </c>
      <c r="E803" s="294">
        <v>11</v>
      </c>
      <c r="F803" s="294" t="s">
        <v>2437</v>
      </c>
      <c r="G803" s="294" t="s">
        <v>2438</v>
      </c>
      <c r="H803" s="295">
        <v>84</v>
      </c>
      <c r="I803" s="294" t="s">
        <v>1323</v>
      </c>
      <c r="J803" s="295" t="s">
        <v>3065</v>
      </c>
      <c r="K803" s="294" t="s">
        <v>2418</v>
      </c>
      <c r="L803" s="294" t="s">
        <v>2490</v>
      </c>
      <c r="M803" s="294">
        <v>12</v>
      </c>
      <c r="N803" s="294" t="s">
        <v>2503</v>
      </c>
      <c r="O803" s="294" t="s">
        <v>5810</v>
      </c>
      <c r="P803" s="294" t="s">
        <v>2505</v>
      </c>
      <c r="Q803" s="294">
        <v>14138</v>
      </c>
      <c r="R803" s="296"/>
    </row>
    <row r="804" spans="1:18" x14ac:dyDescent="0.35">
      <c r="A804" s="294" t="s">
        <v>5811</v>
      </c>
      <c r="B804" s="294" t="s">
        <v>5812</v>
      </c>
      <c r="C804" s="294" t="s">
        <v>2101</v>
      </c>
      <c r="D804" s="294" t="s">
        <v>1322</v>
      </c>
      <c r="E804" s="294">
        <v>11</v>
      </c>
      <c r="F804" s="294" t="s">
        <v>2426</v>
      </c>
      <c r="G804" s="294" t="s">
        <v>2427</v>
      </c>
      <c r="H804" s="295">
        <v>85</v>
      </c>
      <c r="I804" s="294" t="s">
        <v>1322</v>
      </c>
      <c r="J804" s="295" t="s">
        <v>5813</v>
      </c>
      <c r="K804" s="294" t="s">
        <v>2418</v>
      </c>
      <c r="L804" s="294" t="s">
        <v>2418</v>
      </c>
      <c r="M804" s="294">
        <v>16</v>
      </c>
      <c r="N804" s="294" t="s">
        <v>2881</v>
      </c>
      <c r="O804" s="294" t="s">
        <v>5814</v>
      </c>
      <c r="P804" s="294" t="s">
        <v>2759</v>
      </c>
      <c r="Q804" s="294">
        <v>10743</v>
      </c>
      <c r="R804" s="296"/>
    </row>
    <row r="805" spans="1:18" x14ac:dyDescent="0.35">
      <c r="A805" s="294" t="s">
        <v>5815</v>
      </c>
      <c r="B805" s="294" t="s">
        <v>5816</v>
      </c>
      <c r="C805" s="294" t="s">
        <v>2102</v>
      </c>
      <c r="D805" s="294" t="s">
        <v>5817</v>
      </c>
      <c r="E805" s="294">
        <v>11</v>
      </c>
      <c r="F805" s="294" t="s">
        <v>2437</v>
      </c>
      <c r="G805" s="294" t="s">
        <v>2438</v>
      </c>
      <c r="H805" s="295">
        <v>85</v>
      </c>
      <c r="I805" s="294" t="s">
        <v>1322</v>
      </c>
      <c r="J805" s="295" t="s">
        <v>3453</v>
      </c>
      <c r="K805" s="294" t="s">
        <v>2418</v>
      </c>
      <c r="L805" s="294" t="s">
        <v>2557</v>
      </c>
      <c r="M805" s="294">
        <v>2</v>
      </c>
      <c r="N805" s="294" t="s">
        <v>2558</v>
      </c>
      <c r="O805" s="294" t="s">
        <v>5818</v>
      </c>
      <c r="P805" s="294" t="s">
        <v>2560</v>
      </c>
      <c r="Q805" s="294">
        <v>11323</v>
      </c>
      <c r="R805" s="296"/>
    </row>
    <row r="806" spans="1:18" x14ac:dyDescent="0.35">
      <c r="A806" s="294" t="s">
        <v>5819</v>
      </c>
      <c r="B806" s="294" t="s">
        <v>5820</v>
      </c>
      <c r="C806" s="294" t="s">
        <v>2103</v>
      </c>
      <c r="D806" s="294" t="s">
        <v>5821</v>
      </c>
      <c r="E806" s="294">
        <v>11</v>
      </c>
      <c r="F806" s="294" t="s">
        <v>2437</v>
      </c>
      <c r="G806" s="294" t="s">
        <v>2438</v>
      </c>
      <c r="H806" s="295">
        <v>85</v>
      </c>
      <c r="I806" s="294" t="s">
        <v>1322</v>
      </c>
      <c r="J806" s="295" t="s">
        <v>2497</v>
      </c>
      <c r="K806" s="294" t="s">
        <v>2418</v>
      </c>
      <c r="L806" s="294" t="s">
        <v>2440</v>
      </c>
      <c r="M806" s="294">
        <v>5</v>
      </c>
      <c r="N806" s="294" t="s">
        <v>2467</v>
      </c>
      <c r="O806" s="294" t="s">
        <v>5822</v>
      </c>
      <c r="P806" s="294" t="s">
        <v>2469</v>
      </c>
      <c r="Q806" s="294">
        <v>11372</v>
      </c>
      <c r="R806" s="296"/>
    </row>
    <row r="807" spans="1:18" x14ac:dyDescent="0.35">
      <c r="A807" s="294" t="s">
        <v>5823</v>
      </c>
      <c r="B807" s="294" t="s">
        <v>5824</v>
      </c>
      <c r="C807" s="294" t="s">
        <v>2104</v>
      </c>
      <c r="D807" s="294" t="s">
        <v>5825</v>
      </c>
      <c r="E807" s="294">
        <v>11</v>
      </c>
      <c r="F807" s="294" t="s">
        <v>2437</v>
      </c>
      <c r="G807" s="294" t="s">
        <v>2438</v>
      </c>
      <c r="H807" s="295">
        <v>85</v>
      </c>
      <c r="I807" s="294" t="s">
        <v>1322</v>
      </c>
      <c r="J807" s="295" t="s">
        <v>2842</v>
      </c>
      <c r="K807" s="294" t="s">
        <v>2418</v>
      </c>
      <c r="L807" s="294" t="s">
        <v>2440</v>
      </c>
      <c r="M807" s="294">
        <v>6</v>
      </c>
      <c r="N807" s="294" t="s">
        <v>2441</v>
      </c>
      <c r="O807" s="294" t="s">
        <v>5826</v>
      </c>
      <c r="P807" s="294" t="s">
        <v>2443</v>
      </c>
      <c r="Q807" s="294">
        <v>11373</v>
      </c>
      <c r="R807" s="296"/>
    </row>
    <row r="808" spans="1:18" x14ac:dyDescent="0.35">
      <c r="A808" s="294" t="s">
        <v>5827</v>
      </c>
      <c r="B808" s="294" t="s">
        <v>5828</v>
      </c>
      <c r="C808" s="294" t="s">
        <v>2105</v>
      </c>
      <c r="D808" s="294" t="s">
        <v>5829</v>
      </c>
      <c r="E808" s="294">
        <v>11</v>
      </c>
      <c r="F808" s="294" t="s">
        <v>2437</v>
      </c>
      <c r="G808" s="294" t="s">
        <v>2438</v>
      </c>
      <c r="H808" s="295">
        <v>85</v>
      </c>
      <c r="I808" s="294" t="s">
        <v>1322</v>
      </c>
      <c r="J808" s="295" t="s">
        <v>3598</v>
      </c>
      <c r="K808" s="294" t="s">
        <v>2418</v>
      </c>
      <c r="L808" s="294" t="s">
        <v>2557</v>
      </c>
      <c r="M808" s="294">
        <v>2</v>
      </c>
      <c r="N808" s="294" t="s">
        <v>2558</v>
      </c>
      <c r="O808" s="294" t="s">
        <v>5830</v>
      </c>
      <c r="P808" s="294" t="s">
        <v>2560</v>
      </c>
      <c r="Q808" s="294">
        <v>11374</v>
      </c>
      <c r="R808" s="296"/>
    </row>
    <row r="809" spans="1:18" x14ac:dyDescent="0.35">
      <c r="A809" s="294" t="s">
        <v>5831</v>
      </c>
      <c r="B809" s="294" t="s">
        <v>5832</v>
      </c>
      <c r="C809" s="294" t="s">
        <v>2060</v>
      </c>
      <c r="D809" s="294" t="s">
        <v>5833</v>
      </c>
      <c r="E809" s="294">
        <v>11</v>
      </c>
      <c r="F809" s="294" t="s">
        <v>2426</v>
      </c>
      <c r="G809" s="294" t="s">
        <v>2427</v>
      </c>
      <c r="H809" s="295">
        <v>86</v>
      </c>
      <c r="I809" s="294" t="s">
        <v>1318</v>
      </c>
      <c r="J809" s="295" t="s">
        <v>3069</v>
      </c>
      <c r="K809" s="294" t="s">
        <v>2429</v>
      </c>
      <c r="L809" s="294" t="s">
        <v>2418</v>
      </c>
      <c r="M809" s="294">
        <v>17</v>
      </c>
      <c r="N809" s="294" t="s">
        <v>2564</v>
      </c>
      <c r="O809" s="294" t="s">
        <v>5834</v>
      </c>
      <c r="P809" s="294" t="s">
        <v>2566</v>
      </c>
      <c r="Q809" s="294">
        <v>10744</v>
      </c>
      <c r="R809" s="296"/>
    </row>
    <row r="810" spans="1:18" x14ac:dyDescent="0.35">
      <c r="A810" s="294" t="s">
        <v>5835</v>
      </c>
      <c r="B810" s="294" t="s">
        <v>5836</v>
      </c>
      <c r="C810" s="294" t="s">
        <v>2061</v>
      </c>
      <c r="D810" s="294" t="s">
        <v>5837</v>
      </c>
      <c r="E810" s="294">
        <v>11</v>
      </c>
      <c r="F810" s="294" t="s">
        <v>2437</v>
      </c>
      <c r="G810" s="294" t="s">
        <v>2438</v>
      </c>
      <c r="H810" s="295">
        <v>86</v>
      </c>
      <c r="I810" s="294" t="s">
        <v>1318</v>
      </c>
      <c r="J810" s="295" t="s">
        <v>3101</v>
      </c>
      <c r="K810" s="294" t="s">
        <v>2429</v>
      </c>
      <c r="L810" s="294" t="s">
        <v>2557</v>
      </c>
      <c r="M810" s="294">
        <v>2</v>
      </c>
      <c r="N810" s="294" t="s">
        <v>2753</v>
      </c>
      <c r="O810" s="294" t="s">
        <v>5838</v>
      </c>
      <c r="P810" s="294" t="s">
        <v>2560</v>
      </c>
      <c r="Q810" s="294">
        <v>11375</v>
      </c>
      <c r="R810" s="296"/>
    </row>
    <row r="811" spans="1:18" x14ac:dyDescent="0.35">
      <c r="A811" s="294" t="s">
        <v>5839</v>
      </c>
      <c r="B811" s="294" t="s">
        <v>5840</v>
      </c>
      <c r="C811" s="294" t="s">
        <v>2062</v>
      </c>
      <c r="D811" s="294" t="s">
        <v>5841</v>
      </c>
      <c r="E811" s="294">
        <v>11</v>
      </c>
      <c r="F811" s="294" t="s">
        <v>2437</v>
      </c>
      <c r="G811" s="294" t="s">
        <v>2438</v>
      </c>
      <c r="H811" s="295">
        <v>86</v>
      </c>
      <c r="I811" s="294" t="s">
        <v>1318</v>
      </c>
      <c r="J811" s="295" t="s">
        <v>2803</v>
      </c>
      <c r="K811" s="294" t="s">
        <v>2429</v>
      </c>
      <c r="L811" s="294" t="s">
        <v>2440</v>
      </c>
      <c r="M811" s="294">
        <v>7</v>
      </c>
      <c r="N811" s="294" t="s">
        <v>2456</v>
      </c>
      <c r="O811" s="294" t="s">
        <v>5842</v>
      </c>
      <c r="P811" s="294" t="s">
        <v>2833</v>
      </c>
      <c r="Q811" s="294">
        <v>11376</v>
      </c>
      <c r="R811" s="296"/>
    </row>
    <row r="812" spans="1:18" x14ac:dyDescent="0.35">
      <c r="A812" s="294" t="s">
        <v>5843</v>
      </c>
      <c r="B812" s="294" t="s">
        <v>5844</v>
      </c>
      <c r="C812" s="294" t="s">
        <v>2063</v>
      </c>
      <c r="D812" s="294" t="s">
        <v>5845</v>
      </c>
      <c r="E812" s="294">
        <v>11</v>
      </c>
      <c r="F812" s="294" t="s">
        <v>2437</v>
      </c>
      <c r="G812" s="294" t="s">
        <v>2438</v>
      </c>
      <c r="H812" s="295">
        <v>86</v>
      </c>
      <c r="I812" s="294" t="s">
        <v>1318</v>
      </c>
      <c r="J812" s="295" t="s">
        <v>2837</v>
      </c>
      <c r="K812" s="294" t="s">
        <v>2429</v>
      </c>
      <c r="L812" s="294" t="s">
        <v>2440</v>
      </c>
      <c r="M812" s="294">
        <v>5</v>
      </c>
      <c r="N812" s="294" t="s">
        <v>2441</v>
      </c>
      <c r="O812" s="294" t="s">
        <v>5846</v>
      </c>
      <c r="P812" s="294" t="s">
        <v>2469</v>
      </c>
      <c r="Q812" s="294">
        <v>11377</v>
      </c>
      <c r="R812" s="296"/>
    </row>
    <row r="813" spans="1:18" x14ac:dyDescent="0.35">
      <c r="A813" s="294" t="s">
        <v>5847</v>
      </c>
      <c r="B813" s="294" t="s">
        <v>5848</v>
      </c>
      <c r="C813" s="294" t="s">
        <v>2064</v>
      </c>
      <c r="D813" s="294" t="s">
        <v>5849</v>
      </c>
      <c r="E813" s="294">
        <v>11</v>
      </c>
      <c r="F813" s="294" t="s">
        <v>2437</v>
      </c>
      <c r="G813" s="294" t="s">
        <v>2438</v>
      </c>
      <c r="H813" s="295">
        <v>86</v>
      </c>
      <c r="I813" s="294" t="s">
        <v>1318</v>
      </c>
      <c r="J813" s="295" t="s">
        <v>2497</v>
      </c>
      <c r="K813" s="294" t="s">
        <v>2429</v>
      </c>
      <c r="L813" s="294" t="s">
        <v>2557</v>
      </c>
      <c r="M813" s="294">
        <v>3</v>
      </c>
      <c r="N813" s="294" t="s">
        <v>2753</v>
      </c>
      <c r="O813" s="294" t="s">
        <v>5850</v>
      </c>
      <c r="P813" s="294" t="s">
        <v>3145</v>
      </c>
      <c r="Q813" s="294">
        <v>11378</v>
      </c>
      <c r="R813" s="296"/>
    </row>
    <row r="814" spans="1:18" x14ac:dyDescent="0.35">
      <c r="A814" s="294" t="s">
        <v>5851</v>
      </c>
      <c r="B814" s="294" t="s">
        <v>5852</v>
      </c>
      <c r="C814" s="294" t="s">
        <v>2065</v>
      </c>
      <c r="D814" s="294" t="s">
        <v>5853</v>
      </c>
      <c r="E814" s="294">
        <v>11</v>
      </c>
      <c r="F814" s="294" t="s">
        <v>2437</v>
      </c>
      <c r="G814" s="294" t="s">
        <v>2438</v>
      </c>
      <c r="H814" s="295">
        <v>86</v>
      </c>
      <c r="I814" s="294" t="s">
        <v>1318</v>
      </c>
      <c r="J814" s="295" t="s">
        <v>5736</v>
      </c>
      <c r="K814" s="294" t="s">
        <v>2429</v>
      </c>
      <c r="L814" s="294" t="s">
        <v>2490</v>
      </c>
      <c r="M814" s="294">
        <v>13</v>
      </c>
      <c r="N814" s="294" t="s">
        <v>2491</v>
      </c>
      <c r="O814" s="294" t="s">
        <v>5854</v>
      </c>
      <c r="P814" s="294" t="s">
        <v>2493</v>
      </c>
      <c r="Q814" s="294">
        <v>11379</v>
      </c>
      <c r="R814" s="296"/>
    </row>
    <row r="815" spans="1:18" x14ac:dyDescent="0.35">
      <c r="A815" s="294" t="s">
        <v>5855</v>
      </c>
      <c r="B815" s="294" t="s">
        <v>5856</v>
      </c>
      <c r="C815" s="294" t="s">
        <v>2066</v>
      </c>
      <c r="D815" s="294" t="s">
        <v>5857</v>
      </c>
      <c r="E815" s="294">
        <v>11</v>
      </c>
      <c r="F815" s="294" t="s">
        <v>2437</v>
      </c>
      <c r="G815" s="294" t="s">
        <v>2438</v>
      </c>
      <c r="H815" s="295">
        <v>86</v>
      </c>
      <c r="I815" s="294" t="s">
        <v>1318</v>
      </c>
      <c r="J815" s="295" t="s">
        <v>3967</v>
      </c>
      <c r="K815" s="294" t="s">
        <v>2429</v>
      </c>
      <c r="L815" s="294" t="s">
        <v>2557</v>
      </c>
      <c r="M815" s="294">
        <v>3</v>
      </c>
      <c r="N815" s="294" t="s">
        <v>2753</v>
      </c>
      <c r="O815" s="294" t="s">
        <v>5858</v>
      </c>
      <c r="P815" s="294" t="s">
        <v>3145</v>
      </c>
      <c r="Q815" s="294">
        <v>11380</v>
      </c>
      <c r="R815" s="296"/>
    </row>
    <row r="816" spans="1:18" x14ac:dyDescent="0.35">
      <c r="A816" s="294" t="s">
        <v>5859</v>
      </c>
      <c r="B816" s="294" t="s">
        <v>5860</v>
      </c>
      <c r="C816" s="294" t="s">
        <v>2067</v>
      </c>
      <c r="D816" s="294" t="s">
        <v>5861</v>
      </c>
      <c r="E816" s="294">
        <v>11</v>
      </c>
      <c r="F816" s="294" t="s">
        <v>2437</v>
      </c>
      <c r="G816" s="294" t="s">
        <v>2438</v>
      </c>
      <c r="H816" s="295">
        <v>86</v>
      </c>
      <c r="I816" s="294" t="s">
        <v>1318</v>
      </c>
      <c r="J816" s="295" t="s">
        <v>3526</v>
      </c>
      <c r="K816" s="294" t="s">
        <v>2429</v>
      </c>
      <c r="L816" s="294" t="s">
        <v>2440</v>
      </c>
      <c r="M816" s="294">
        <v>5</v>
      </c>
      <c r="N816" s="294" t="s">
        <v>2467</v>
      </c>
      <c r="O816" s="294" t="s">
        <v>5862</v>
      </c>
      <c r="P816" s="294" t="s">
        <v>2469</v>
      </c>
      <c r="Q816" s="294">
        <v>11381</v>
      </c>
      <c r="R816" s="296"/>
    </row>
    <row r="817" spans="1:18" x14ac:dyDescent="0.35">
      <c r="A817" s="294" t="s">
        <v>5863</v>
      </c>
      <c r="B817" s="294" t="s">
        <v>5864</v>
      </c>
      <c r="C817" s="294" t="s">
        <v>2068</v>
      </c>
      <c r="D817" s="294" t="s">
        <v>5865</v>
      </c>
      <c r="E817" s="294">
        <v>11</v>
      </c>
      <c r="F817" s="294" t="s">
        <v>2437</v>
      </c>
      <c r="G817" s="294" t="s">
        <v>2438</v>
      </c>
      <c r="H817" s="295">
        <v>86</v>
      </c>
      <c r="I817" s="294" t="s">
        <v>1318</v>
      </c>
      <c r="J817" s="295" t="s">
        <v>3440</v>
      </c>
      <c r="K817" s="294" t="s">
        <v>2429</v>
      </c>
      <c r="L817" s="294" t="s">
        <v>2440</v>
      </c>
      <c r="M817" s="294">
        <v>5</v>
      </c>
      <c r="N817" s="294" t="s">
        <v>2467</v>
      </c>
      <c r="O817" s="294" t="s">
        <v>5866</v>
      </c>
      <c r="P817" s="294" t="s">
        <v>2469</v>
      </c>
      <c r="Q817" s="294">
        <v>11382</v>
      </c>
      <c r="R817" s="296"/>
    </row>
    <row r="818" spans="1:18" x14ac:dyDescent="0.35">
      <c r="A818" s="294" t="s">
        <v>5867</v>
      </c>
      <c r="B818" s="294" t="s">
        <v>5868</v>
      </c>
      <c r="C818" s="294" t="s">
        <v>2069</v>
      </c>
      <c r="D818" s="294" t="s">
        <v>5869</v>
      </c>
      <c r="E818" s="294">
        <v>11</v>
      </c>
      <c r="F818" s="294" t="s">
        <v>2437</v>
      </c>
      <c r="G818" s="294" t="s">
        <v>2438</v>
      </c>
      <c r="H818" s="295">
        <v>86</v>
      </c>
      <c r="I818" s="294" t="s">
        <v>1318</v>
      </c>
      <c r="J818" s="295" t="s">
        <v>2479</v>
      </c>
      <c r="K818" s="294" t="s">
        <v>2429</v>
      </c>
      <c r="L818" s="294" t="s">
        <v>2440</v>
      </c>
      <c r="M818" s="294">
        <v>7</v>
      </c>
      <c r="N818" s="294" t="s">
        <v>2456</v>
      </c>
      <c r="O818" s="294" t="s">
        <v>5870</v>
      </c>
      <c r="P818" s="294" t="s">
        <v>2833</v>
      </c>
      <c r="Q818" s="294">
        <v>11383</v>
      </c>
      <c r="R818" s="296"/>
    </row>
    <row r="819" spans="1:18" x14ac:dyDescent="0.35">
      <c r="A819" s="294" t="s">
        <v>5871</v>
      </c>
      <c r="B819" s="294" t="s">
        <v>5872</v>
      </c>
      <c r="C819" s="294" t="s">
        <v>2070</v>
      </c>
      <c r="D819" s="294" t="s">
        <v>5873</v>
      </c>
      <c r="E819" s="294">
        <v>11</v>
      </c>
      <c r="F819" s="294" t="s">
        <v>2437</v>
      </c>
      <c r="G819" s="294" t="s">
        <v>2438</v>
      </c>
      <c r="H819" s="295">
        <v>86</v>
      </c>
      <c r="I819" s="294" t="s">
        <v>1318</v>
      </c>
      <c r="J819" s="295" t="s">
        <v>2497</v>
      </c>
      <c r="K819" s="294" t="s">
        <v>2429</v>
      </c>
      <c r="L819" s="294" t="s">
        <v>2557</v>
      </c>
      <c r="M819" s="294">
        <v>3</v>
      </c>
      <c r="N819" s="294" t="s">
        <v>2753</v>
      </c>
      <c r="O819" s="294" t="s">
        <v>5874</v>
      </c>
      <c r="P819" s="294" t="s">
        <v>3145</v>
      </c>
      <c r="Q819" s="294">
        <v>11385</v>
      </c>
      <c r="R819" s="296"/>
    </row>
    <row r="820" spans="1:18" x14ac:dyDescent="0.35">
      <c r="A820" s="294" t="s">
        <v>5875</v>
      </c>
      <c r="B820" s="294" t="s">
        <v>5876</v>
      </c>
      <c r="C820" s="294" t="s">
        <v>2180</v>
      </c>
      <c r="D820" s="294" t="s">
        <v>5877</v>
      </c>
      <c r="E820" s="294">
        <v>12</v>
      </c>
      <c r="F820" s="294" t="s">
        <v>2415</v>
      </c>
      <c r="G820" s="294" t="s">
        <v>2416</v>
      </c>
      <c r="H820" s="295">
        <v>90</v>
      </c>
      <c r="I820" s="294" t="s">
        <v>1329</v>
      </c>
      <c r="J820" s="295" t="s">
        <v>5878</v>
      </c>
      <c r="K820" s="294" t="s">
        <v>2418</v>
      </c>
      <c r="L820" s="294" t="s">
        <v>2419</v>
      </c>
      <c r="M820" s="294">
        <v>18</v>
      </c>
      <c r="N820" s="294" t="s">
        <v>2420</v>
      </c>
      <c r="O820" s="294" t="s">
        <v>5879</v>
      </c>
      <c r="P820" s="294" t="s">
        <v>2422</v>
      </c>
      <c r="Q820" s="294">
        <v>10682</v>
      </c>
      <c r="R820" s="296"/>
    </row>
    <row r="821" spans="1:18" x14ac:dyDescent="0.35">
      <c r="A821" s="294" t="s">
        <v>5880</v>
      </c>
      <c r="B821" s="294" t="s">
        <v>5881</v>
      </c>
      <c r="C821" s="294" t="s">
        <v>2181</v>
      </c>
      <c r="D821" s="294" t="s">
        <v>1329</v>
      </c>
      <c r="E821" s="294">
        <v>12</v>
      </c>
      <c r="F821" s="294" t="s">
        <v>2426</v>
      </c>
      <c r="G821" s="294" t="s">
        <v>2427</v>
      </c>
      <c r="H821" s="295">
        <v>90</v>
      </c>
      <c r="I821" s="294" t="s">
        <v>1329</v>
      </c>
      <c r="J821" s="295" t="s">
        <v>5882</v>
      </c>
      <c r="K821" s="294" t="s">
        <v>2418</v>
      </c>
      <c r="L821" s="294" t="s">
        <v>2418</v>
      </c>
      <c r="M821" s="294">
        <v>17</v>
      </c>
      <c r="N821" s="294" t="s">
        <v>2564</v>
      </c>
      <c r="O821" s="294" t="s">
        <v>5883</v>
      </c>
      <c r="P821" s="294" t="s">
        <v>2566</v>
      </c>
      <c r="Q821" s="294">
        <v>10745</v>
      </c>
      <c r="R821" s="296"/>
    </row>
    <row r="822" spans="1:18" x14ac:dyDescent="0.35">
      <c r="A822" s="294" t="s">
        <v>5884</v>
      </c>
      <c r="B822" s="294" t="s">
        <v>5885</v>
      </c>
      <c r="C822" s="294" t="s">
        <v>2182</v>
      </c>
      <c r="D822" s="294" t="s">
        <v>5886</v>
      </c>
      <c r="E822" s="294">
        <v>12</v>
      </c>
      <c r="F822" s="294" t="s">
        <v>2437</v>
      </c>
      <c r="G822" s="294" t="s">
        <v>2438</v>
      </c>
      <c r="H822" s="295">
        <v>90</v>
      </c>
      <c r="I822" s="294" t="s">
        <v>1329</v>
      </c>
      <c r="J822" s="295" t="s">
        <v>2497</v>
      </c>
      <c r="K822" s="294" t="s">
        <v>2429</v>
      </c>
      <c r="L822" s="294" t="s">
        <v>2440</v>
      </c>
      <c r="M822" s="294">
        <v>6</v>
      </c>
      <c r="N822" s="294" t="s">
        <v>2441</v>
      </c>
      <c r="O822" s="294" t="s">
        <v>5887</v>
      </c>
      <c r="P822" s="294" t="s">
        <v>2443</v>
      </c>
      <c r="Q822" s="294">
        <v>11386</v>
      </c>
      <c r="R822" s="296"/>
    </row>
    <row r="823" spans="1:18" x14ac:dyDescent="0.35">
      <c r="A823" s="294" t="s">
        <v>5888</v>
      </c>
      <c r="B823" s="294" t="s">
        <v>5889</v>
      </c>
      <c r="C823" s="294" t="s">
        <v>2183</v>
      </c>
      <c r="D823" s="294" t="s">
        <v>5890</v>
      </c>
      <c r="E823" s="294">
        <v>12</v>
      </c>
      <c r="F823" s="294" t="s">
        <v>2437</v>
      </c>
      <c r="G823" s="294" t="s">
        <v>2438</v>
      </c>
      <c r="H823" s="295">
        <v>90</v>
      </c>
      <c r="I823" s="294" t="s">
        <v>1329</v>
      </c>
      <c r="J823" s="295" t="s">
        <v>2867</v>
      </c>
      <c r="K823" s="294" t="s">
        <v>2418</v>
      </c>
      <c r="L823" s="294" t="s">
        <v>2440</v>
      </c>
      <c r="M823" s="294">
        <v>7</v>
      </c>
      <c r="N823" s="294" t="s">
        <v>3011</v>
      </c>
      <c r="O823" s="294" t="s">
        <v>5891</v>
      </c>
      <c r="P823" s="294" t="s">
        <v>2833</v>
      </c>
      <c r="Q823" s="294">
        <v>11387</v>
      </c>
      <c r="R823" s="296"/>
    </row>
    <row r="824" spans="1:18" x14ac:dyDescent="0.35">
      <c r="A824" s="294" t="s">
        <v>5892</v>
      </c>
      <c r="B824" s="294" t="s">
        <v>5893</v>
      </c>
      <c r="C824" s="294" t="s">
        <v>2184</v>
      </c>
      <c r="D824" s="294" t="s">
        <v>5894</v>
      </c>
      <c r="E824" s="294">
        <v>12</v>
      </c>
      <c r="F824" s="294" t="s">
        <v>2437</v>
      </c>
      <c r="G824" s="294" t="s">
        <v>2438</v>
      </c>
      <c r="H824" s="295">
        <v>90</v>
      </c>
      <c r="I824" s="294" t="s">
        <v>1329</v>
      </c>
      <c r="J824" s="295" t="s">
        <v>5895</v>
      </c>
      <c r="K824" s="294" t="s">
        <v>2418</v>
      </c>
      <c r="L824" s="294" t="s">
        <v>2490</v>
      </c>
      <c r="M824" s="294">
        <v>13</v>
      </c>
      <c r="N824" s="294" t="s">
        <v>2503</v>
      </c>
      <c r="O824" s="294" t="s">
        <v>5896</v>
      </c>
      <c r="P824" s="294" t="s">
        <v>2493</v>
      </c>
      <c r="Q824" s="294">
        <v>11388</v>
      </c>
      <c r="R824" s="296"/>
    </row>
    <row r="825" spans="1:18" x14ac:dyDescent="0.35">
      <c r="A825" s="294" t="s">
        <v>5897</v>
      </c>
      <c r="B825" s="294" t="s">
        <v>5898</v>
      </c>
      <c r="C825" s="294" t="s">
        <v>2185</v>
      </c>
      <c r="D825" s="294" t="s">
        <v>5899</v>
      </c>
      <c r="E825" s="294">
        <v>12</v>
      </c>
      <c r="F825" s="294" t="s">
        <v>2437</v>
      </c>
      <c r="G825" s="294" t="s">
        <v>2438</v>
      </c>
      <c r="H825" s="295">
        <v>90</v>
      </c>
      <c r="I825" s="294" t="s">
        <v>1329</v>
      </c>
      <c r="J825" s="295" t="s">
        <v>2455</v>
      </c>
      <c r="K825" s="294" t="s">
        <v>2418</v>
      </c>
      <c r="L825" s="294" t="s">
        <v>2440</v>
      </c>
      <c r="M825" s="294">
        <v>7</v>
      </c>
      <c r="N825" s="294" t="s">
        <v>2456</v>
      </c>
      <c r="O825" s="294" t="s">
        <v>5900</v>
      </c>
      <c r="P825" s="294" t="s">
        <v>2833</v>
      </c>
      <c r="Q825" s="294">
        <v>11390</v>
      </c>
      <c r="R825" s="296"/>
    </row>
    <row r="826" spans="1:18" x14ac:dyDescent="0.35">
      <c r="A826" s="294" t="s">
        <v>5901</v>
      </c>
      <c r="B826" s="294" t="s">
        <v>5902</v>
      </c>
      <c r="C826" s="294" t="s">
        <v>2186</v>
      </c>
      <c r="D826" s="294" t="s">
        <v>5903</v>
      </c>
      <c r="E826" s="294">
        <v>12</v>
      </c>
      <c r="F826" s="294" t="s">
        <v>2437</v>
      </c>
      <c r="G826" s="294" t="s">
        <v>2438</v>
      </c>
      <c r="H826" s="295">
        <v>90</v>
      </c>
      <c r="I826" s="294" t="s">
        <v>1329</v>
      </c>
      <c r="J826" s="295" t="s">
        <v>2502</v>
      </c>
      <c r="K826" s="294" t="s">
        <v>2418</v>
      </c>
      <c r="L826" s="294" t="s">
        <v>2440</v>
      </c>
      <c r="M826" s="294">
        <v>7</v>
      </c>
      <c r="N826" s="294" t="s">
        <v>2456</v>
      </c>
      <c r="O826" s="294" t="s">
        <v>5904</v>
      </c>
      <c r="P826" s="294" t="s">
        <v>2833</v>
      </c>
      <c r="Q826" s="294">
        <v>11391</v>
      </c>
      <c r="R826" s="296"/>
    </row>
    <row r="827" spans="1:18" x14ac:dyDescent="0.35">
      <c r="A827" s="294" t="s">
        <v>5905</v>
      </c>
      <c r="B827" s="294" t="s">
        <v>5906</v>
      </c>
      <c r="C827" s="294" t="s">
        <v>2187</v>
      </c>
      <c r="D827" s="294" t="s">
        <v>5907</v>
      </c>
      <c r="E827" s="294">
        <v>12</v>
      </c>
      <c r="F827" s="294" t="s">
        <v>2437</v>
      </c>
      <c r="G827" s="294" t="s">
        <v>2438</v>
      </c>
      <c r="H827" s="295">
        <v>90</v>
      </c>
      <c r="I827" s="294" t="s">
        <v>1329</v>
      </c>
      <c r="J827" s="295" t="s">
        <v>2455</v>
      </c>
      <c r="K827" s="294" t="s">
        <v>2418</v>
      </c>
      <c r="L827" s="294" t="s">
        <v>2448</v>
      </c>
      <c r="M827" s="294">
        <v>9</v>
      </c>
      <c r="N827" s="294" t="s">
        <v>2449</v>
      </c>
      <c r="O827" s="294" t="s">
        <v>5908</v>
      </c>
      <c r="P827" s="294" t="s">
        <v>2511</v>
      </c>
      <c r="Q827" s="294">
        <v>11392</v>
      </c>
      <c r="R827" s="296"/>
    </row>
    <row r="828" spans="1:18" x14ac:dyDescent="0.35">
      <c r="A828" s="294" t="s">
        <v>5909</v>
      </c>
      <c r="B828" s="294" t="s">
        <v>5910</v>
      </c>
      <c r="C828" s="294" t="s">
        <v>2188</v>
      </c>
      <c r="D828" s="294" t="s">
        <v>5911</v>
      </c>
      <c r="E828" s="294">
        <v>12</v>
      </c>
      <c r="F828" s="294" t="s">
        <v>2437</v>
      </c>
      <c r="G828" s="294" t="s">
        <v>2438</v>
      </c>
      <c r="H828" s="295">
        <v>90</v>
      </c>
      <c r="I828" s="294" t="s">
        <v>1329</v>
      </c>
      <c r="J828" s="295" t="s">
        <v>2547</v>
      </c>
      <c r="K828" s="294" t="s">
        <v>2418</v>
      </c>
      <c r="L828" s="294" t="s">
        <v>2440</v>
      </c>
      <c r="M828" s="294">
        <v>5</v>
      </c>
      <c r="N828" s="294" t="s">
        <v>2467</v>
      </c>
      <c r="O828" s="294" t="s">
        <v>5912</v>
      </c>
      <c r="P828" s="294" t="s">
        <v>2469</v>
      </c>
      <c r="Q828" s="294">
        <v>11393</v>
      </c>
      <c r="R828" s="296"/>
    </row>
    <row r="829" spans="1:18" x14ac:dyDescent="0.35">
      <c r="A829" s="294" t="s">
        <v>5913</v>
      </c>
      <c r="B829" s="294" t="s">
        <v>5914</v>
      </c>
      <c r="C829" s="294" t="s">
        <v>2189</v>
      </c>
      <c r="D829" s="294" t="s">
        <v>5915</v>
      </c>
      <c r="E829" s="294">
        <v>12</v>
      </c>
      <c r="F829" s="294" t="s">
        <v>2437</v>
      </c>
      <c r="G829" s="294" t="s">
        <v>2438</v>
      </c>
      <c r="H829" s="295">
        <v>90</v>
      </c>
      <c r="I829" s="294" t="s">
        <v>1329</v>
      </c>
      <c r="J829" s="295" t="s">
        <v>2533</v>
      </c>
      <c r="K829" s="294" t="s">
        <v>2418</v>
      </c>
      <c r="L829" s="294" t="s">
        <v>2440</v>
      </c>
      <c r="M829" s="294">
        <v>6</v>
      </c>
      <c r="N829" s="294" t="s">
        <v>2456</v>
      </c>
      <c r="O829" s="294" t="s">
        <v>5916</v>
      </c>
      <c r="P829" s="294" t="s">
        <v>2443</v>
      </c>
      <c r="Q829" s="294">
        <v>11394</v>
      </c>
      <c r="R829" s="296"/>
    </row>
    <row r="830" spans="1:18" x14ac:dyDescent="0.35">
      <c r="A830" s="294" t="s">
        <v>5917</v>
      </c>
      <c r="B830" s="294" t="s">
        <v>5918</v>
      </c>
      <c r="C830" s="294" t="s">
        <v>2190</v>
      </c>
      <c r="D830" s="294" t="s">
        <v>5919</v>
      </c>
      <c r="E830" s="294">
        <v>12</v>
      </c>
      <c r="F830" s="294" t="s">
        <v>2437</v>
      </c>
      <c r="G830" s="294" t="s">
        <v>2438</v>
      </c>
      <c r="H830" s="295">
        <v>90</v>
      </c>
      <c r="I830" s="294" t="s">
        <v>1329</v>
      </c>
      <c r="J830" s="295" t="s">
        <v>2497</v>
      </c>
      <c r="K830" s="294" t="s">
        <v>2418</v>
      </c>
      <c r="L830" s="294" t="s">
        <v>2440</v>
      </c>
      <c r="M830" s="294">
        <v>6</v>
      </c>
      <c r="N830" s="294" t="s">
        <v>3011</v>
      </c>
      <c r="O830" s="294" t="s">
        <v>5920</v>
      </c>
      <c r="P830" s="294" t="s">
        <v>2443</v>
      </c>
      <c r="Q830" s="294">
        <v>11395</v>
      </c>
      <c r="R830" s="296"/>
    </row>
    <row r="831" spans="1:18" x14ac:dyDescent="0.35">
      <c r="A831" s="294" t="s">
        <v>5921</v>
      </c>
      <c r="B831" s="294" t="s">
        <v>5922</v>
      </c>
      <c r="C831" s="294" t="s">
        <v>2191</v>
      </c>
      <c r="D831" s="294" t="s">
        <v>5923</v>
      </c>
      <c r="E831" s="294">
        <v>12</v>
      </c>
      <c r="F831" s="294" t="s">
        <v>2437</v>
      </c>
      <c r="G831" s="294" t="s">
        <v>2438</v>
      </c>
      <c r="H831" s="295">
        <v>90</v>
      </c>
      <c r="I831" s="294" t="s">
        <v>1329</v>
      </c>
      <c r="J831" s="295" t="s">
        <v>4453</v>
      </c>
      <c r="K831" s="294" t="s">
        <v>2418</v>
      </c>
      <c r="L831" s="294" t="s">
        <v>2440</v>
      </c>
      <c r="M831" s="294">
        <v>5</v>
      </c>
      <c r="N831" s="294" t="s">
        <v>2467</v>
      </c>
      <c r="O831" s="294" t="s">
        <v>5924</v>
      </c>
      <c r="P831" s="294" t="s">
        <v>2469</v>
      </c>
      <c r="Q831" s="294">
        <v>11396</v>
      </c>
      <c r="R831" s="296"/>
    </row>
    <row r="832" spans="1:18" x14ac:dyDescent="0.35">
      <c r="A832" s="294" t="s">
        <v>5925</v>
      </c>
      <c r="B832" s="294" t="s">
        <v>5926</v>
      </c>
      <c r="C832" s="294" t="s">
        <v>2192</v>
      </c>
      <c r="D832" s="294" t="s">
        <v>5927</v>
      </c>
      <c r="E832" s="294">
        <v>12</v>
      </c>
      <c r="F832" s="294" t="s">
        <v>2437</v>
      </c>
      <c r="G832" s="294" t="s">
        <v>2438</v>
      </c>
      <c r="H832" s="295">
        <v>90</v>
      </c>
      <c r="I832" s="294" t="s">
        <v>1329</v>
      </c>
      <c r="J832" s="295" t="s">
        <v>2497</v>
      </c>
      <c r="K832" s="294" t="s">
        <v>2418</v>
      </c>
      <c r="L832" s="294" t="s">
        <v>2440</v>
      </c>
      <c r="M832" s="294">
        <v>5</v>
      </c>
      <c r="N832" s="294" t="s">
        <v>2441</v>
      </c>
      <c r="O832" s="294" t="s">
        <v>5928</v>
      </c>
      <c r="P832" s="294" t="s">
        <v>2469</v>
      </c>
      <c r="Q832" s="294">
        <v>11397</v>
      </c>
      <c r="R832" s="296"/>
    </row>
    <row r="833" spans="1:18" x14ac:dyDescent="0.35">
      <c r="A833" s="294" t="s">
        <v>5929</v>
      </c>
      <c r="B833" s="294" t="s">
        <v>5930</v>
      </c>
      <c r="C833" s="294" t="s">
        <v>2193</v>
      </c>
      <c r="D833" s="294" t="s">
        <v>5931</v>
      </c>
      <c r="E833" s="294">
        <v>12</v>
      </c>
      <c r="F833" s="294" t="s">
        <v>2437</v>
      </c>
      <c r="G833" s="294" t="s">
        <v>2438</v>
      </c>
      <c r="H833" s="295">
        <v>90</v>
      </c>
      <c r="I833" s="294" t="s">
        <v>1329</v>
      </c>
      <c r="J833" s="295" t="s">
        <v>2497</v>
      </c>
      <c r="K833" s="294" t="s">
        <v>2418</v>
      </c>
      <c r="L833" s="294" t="s">
        <v>2440</v>
      </c>
      <c r="M833" s="294">
        <v>6</v>
      </c>
      <c r="N833" s="294" t="s">
        <v>3011</v>
      </c>
      <c r="O833" s="294" t="s">
        <v>5932</v>
      </c>
      <c r="P833" s="294" t="s">
        <v>2443</v>
      </c>
      <c r="Q833" s="294">
        <v>11398</v>
      </c>
      <c r="R833" s="296"/>
    </row>
    <row r="834" spans="1:18" x14ac:dyDescent="0.35">
      <c r="A834" s="294" t="s">
        <v>5933</v>
      </c>
      <c r="B834" s="294" t="s">
        <v>5934</v>
      </c>
      <c r="C834" s="294" t="s">
        <v>2194</v>
      </c>
      <c r="D834" s="294" t="s">
        <v>5935</v>
      </c>
      <c r="E834" s="294">
        <v>12</v>
      </c>
      <c r="F834" s="294" t="s">
        <v>2437</v>
      </c>
      <c r="G834" s="294" t="s">
        <v>2438</v>
      </c>
      <c r="H834" s="295">
        <v>90</v>
      </c>
      <c r="I834" s="294" t="s">
        <v>1329</v>
      </c>
      <c r="J834" s="295" t="s">
        <v>3598</v>
      </c>
      <c r="K834" s="294" t="s">
        <v>2418</v>
      </c>
      <c r="L834" s="294" t="s">
        <v>2440</v>
      </c>
      <c r="M834" s="294">
        <v>5</v>
      </c>
      <c r="N834" s="294" t="s">
        <v>2441</v>
      </c>
      <c r="O834" s="294" t="s">
        <v>5936</v>
      </c>
      <c r="P834" s="294" t="s">
        <v>2469</v>
      </c>
      <c r="Q834" s="294">
        <v>11399</v>
      </c>
      <c r="R834" s="296"/>
    </row>
    <row r="835" spans="1:18" x14ac:dyDescent="0.35">
      <c r="A835" s="294" t="s">
        <v>5937</v>
      </c>
      <c r="B835" s="294" t="s">
        <v>5938</v>
      </c>
      <c r="C835" s="294" t="s">
        <v>2195</v>
      </c>
      <c r="D835" s="294" t="s">
        <v>5939</v>
      </c>
      <c r="E835" s="294">
        <v>12</v>
      </c>
      <c r="F835" s="294" t="s">
        <v>2437</v>
      </c>
      <c r="G835" s="294" t="s">
        <v>2438</v>
      </c>
      <c r="H835" s="295">
        <v>90</v>
      </c>
      <c r="I835" s="294" t="s">
        <v>1329</v>
      </c>
      <c r="J835" s="295" t="s">
        <v>2497</v>
      </c>
      <c r="K835" s="294" t="s">
        <v>2418</v>
      </c>
      <c r="L835" s="294" t="s">
        <v>2440</v>
      </c>
      <c r="M835" s="294">
        <v>6</v>
      </c>
      <c r="N835" s="294" t="s">
        <v>2456</v>
      </c>
      <c r="O835" s="294" t="s">
        <v>5940</v>
      </c>
      <c r="P835" s="294" t="s">
        <v>2443</v>
      </c>
      <c r="Q835" s="294">
        <v>11400</v>
      </c>
      <c r="R835" s="296"/>
    </row>
    <row r="836" spans="1:18" x14ac:dyDescent="0.35">
      <c r="A836" s="294" t="s">
        <v>5941</v>
      </c>
      <c r="B836" s="294" t="s">
        <v>5942</v>
      </c>
      <c r="C836" s="294" t="s">
        <v>2196</v>
      </c>
      <c r="D836" s="294" t="s">
        <v>5943</v>
      </c>
      <c r="E836" s="294">
        <v>12</v>
      </c>
      <c r="F836" s="294" t="s">
        <v>2437</v>
      </c>
      <c r="G836" s="294" t="s">
        <v>2438</v>
      </c>
      <c r="H836" s="295">
        <v>90</v>
      </c>
      <c r="I836" s="294" t="s">
        <v>1329</v>
      </c>
      <c r="J836" s="295" t="s">
        <v>3314</v>
      </c>
      <c r="K836" s="294" t="s">
        <v>2418</v>
      </c>
      <c r="L836" s="294" t="s">
        <v>2440</v>
      </c>
      <c r="M836" s="294">
        <v>5</v>
      </c>
      <c r="N836" s="294" t="s">
        <v>2467</v>
      </c>
      <c r="O836" s="294" t="s">
        <v>5944</v>
      </c>
      <c r="P836" s="294" t="s">
        <v>2469</v>
      </c>
      <c r="Q836" s="294">
        <v>11401</v>
      </c>
      <c r="R836" s="296"/>
    </row>
    <row r="837" spans="1:18" x14ac:dyDescent="0.35">
      <c r="A837" s="294" t="s">
        <v>5945</v>
      </c>
      <c r="B837" s="294" t="s">
        <v>5946</v>
      </c>
      <c r="C837" s="294" t="s">
        <v>2197</v>
      </c>
      <c r="D837" s="294" t="s">
        <v>1330</v>
      </c>
      <c r="E837" s="294">
        <v>12</v>
      </c>
      <c r="F837" s="294" t="s">
        <v>2426</v>
      </c>
      <c r="G837" s="294" t="s">
        <v>2427</v>
      </c>
      <c r="H837" s="295">
        <v>91</v>
      </c>
      <c r="I837" s="294" t="s">
        <v>1330</v>
      </c>
      <c r="J837" s="295" t="s">
        <v>5947</v>
      </c>
      <c r="K837" s="294" t="s">
        <v>2429</v>
      </c>
      <c r="L837" s="294" t="s">
        <v>2418</v>
      </c>
      <c r="M837" s="294">
        <v>16</v>
      </c>
      <c r="N837" s="294" t="s">
        <v>2881</v>
      </c>
      <c r="O837" s="294" t="s">
        <v>5948</v>
      </c>
      <c r="P837" s="294" t="s">
        <v>2759</v>
      </c>
      <c r="Q837" s="294">
        <v>10746</v>
      </c>
      <c r="R837" s="296"/>
    </row>
    <row r="838" spans="1:18" x14ac:dyDescent="0.35">
      <c r="A838" s="294" t="s">
        <v>5949</v>
      </c>
      <c r="B838" s="294" t="s">
        <v>5950</v>
      </c>
      <c r="C838" s="294" t="s">
        <v>2198</v>
      </c>
      <c r="D838" s="294" t="s">
        <v>5951</v>
      </c>
      <c r="E838" s="294">
        <v>12</v>
      </c>
      <c r="F838" s="294" t="s">
        <v>2437</v>
      </c>
      <c r="G838" s="294" t="s">
        <v>2438</v>
      </c>
      <c r="H838" s="295">
        <v>91</v>
      </c>
      <c r="I838" s="294" t="s">
        <v>1330</v>
      </c>
      <c r="J838" s="295" t="s">
        <v>2497</v>
      </c>
      <c r="K838" s="294" t="s">
        <v>2429</v>
      </c>
      <c r="L838" s="294" t="s">
        <v>2440</v>
      </c>
      <c r="M838" s="294">
        <v>5</v>
      </c>
      <c r="N838" s="294" t="s">
        <v>2467</v>
      </c>
      <c r="O838" s="294" t="s">
        <v>5952</v>
      </c>
      <c r="P838" s="294" t="s">
        <v>2469</v>
      </c>
      <c r="Q838" s="294">
        <v>11402</v>
      </c>
      <c r="R838" s="296"/>
    </row>
    <row r="839" spans="1:18" x14ac:dyDescent="0.35">
      <c r="A839" s="294" t="s">
        <v>5953</v>
      </c>
      <c r="B839" s="294" t="s">
        <v>5954</v>
      </c>
      <c r="C839" s="294" t="s">
        <v>2199</v>
      </c>
      <c r="D839" s="294" t="s">
        <v>5955</v>
      </c>
      <c r="E839" s="294">
        <v>12</v>
      </c>
      <c r="F839" s="294" t="s">
        <v>2437</v>
      </c>
      <c r="G839" s="294" t="s">
        <v>2438</v>
      </c>
      <c r="H839" s="295">
        <v>91</v>
      </c>
      <c r="I839" s="294" t="s">
        <v>1330</v>
      </c>
      <c r="J839" s="295" t="s">
        <v>2484</v>
      </c>
      <c r="K839" s="294" t="s">
        <v>2429</v>
      </c>
      <c r="L839" s="294" t="s">
        <v>2440</v>
      </c>
      <c r="M839" s="294">
        <v>5</v>
      </c>
      <c r="N839" s="294" t="s">
        <v>2441</v>
      </c>
      <c r="O839" s="294" t="s">
        <v>5956</v>
      </c>
      <c r="P839" s="294" t="s">
        <v>2469</v>
      </c>
      <c r="Q839" s="294">
        <v>11403</v>
      </c>
      <c r="R839" s="296"/>
    </row>
    <row r="840" spans="1:18" x14ac:dyDescent="0.35">
      <c r="A840" s="294" t="s">
        <v>5957</v>
      </c>
      <c r="B840" s="294" t="s">
        <v>5958</v>
      </c>
      <c r="C840" s="294" t="s">
        <v>2200</v>
      </c>
      <c r="D840" s="294" t="s">
        <v>5959</v>
      </c>
      <c r="E840" s="294">
        <v>12</v>
      </c>
      <c r="F840" s="294" t="s">
        <v>2437</v>
      </c>
      <c r="G840" s="294" t="s">
        <v>2438</v>
      </c>
      <c r="H840" s="295">
        <v>91</v>
      </c>
      <c r="I840" s="294" t="s">
        <v>1330</v>
      </c>
      <c r="J840" s="295" t="s">
        <v>2484</v>
      </c>
      <c r="K840" s="294" t="s">
        <v>2429</v>
      </c>
      <c r="L840" s="294" t="s">
        <v>2440</v>
      </c>
      <c r="M840" s="294">
        <v>5</v>
      </c>
      <c r="N840" s="294" t="s">
        <v>2467</v>
      </c>
      <c r="O840" s="294" t="s">
        <v>5960</v>
      </c>
      <c r="P840" s="294" t="s">
        <v>2469</v>
      </c>
      <c r="Q840" s="294">
        <v>11404</v>
      </c>
      <c r="R840" s="296"/>
    </row>
    <row r="841" spans="1:18" x14ac:dyDescent="0.35">
      <c r="A841" s="294" t="s">
        <v>5961</v>
      </c>
      <c r="B841" s="294" t="s">
        <v>5962</v>
      </c>
      <c r="C841" s="294" t="s">
        <v>2201</v>
      </c>
      <c r="D841" s="294" t="s">
        <v>5963</v>
      </c>
      <c r="E841" s="294">
        <v>12</v>
      </c>
      <c r="F841" s="294" t="s">
        <v>2437</v>
      </c>
      <c r="G841" s="294" t="s">
        <v>2438</v>
      </c>
      <c r="H841" s="295">
        <v>91</v>
      </c>
      <c r="I841" s="294" t="s">
        <v>1330</v>
      </c>
      <c r="J841" s="295" t="s">
        <v>3729</v>
      </c>
      <c r="K841" s="294" t="s">
        <v>2429</v>
      </c>
      <c r="L841" s="294" t="s">
        <v>2448</v>
      </c>
      <c r="M841" s="294">
        <v>10</v>
      </c>
      <c r="N841" s="294" t="s">
        <v>2449</v>
      </c>
      <c r="O841" s="294" t="s">
        <v>5964</v>
      </c>
      <c r="P841" s="294" t="s">
        <v>2451</v>
      </c>
      <c r="Q841" s="294">
        <v>11405</v>
      </c>
      <c r="R841" s="296"/>
    </row>
    <row r="842" spans="1:18" x14ac:dyDescent="0.35">
      <c r="A842" s="294" t="s">
        <v>5965</v>
      </c>
      <c r="B842" s="294" t="s">
        <v>5966</v>
      </c>
      <c r="C842" s="294" t="s">
        <v>2202</v>
      </c>
      <c r="D842" s="294" t="s">
        <v>5967</v>
      </c>
      <c r="E842" s="294">
        <v>12</v>
      </c>
      <c r="F842" s="294" t="s">
        <v>2437</v>
      </c>
      <c r="G842" s="294" t="s">
        <v>2438</v>
      </c>
      <c r="H842" s="295">
        <v>91</v>
      </c>
      <c r="I842" s="294" t="s">
        <v>1330</v>
      </c>
      <c r="J842" s="295" t="s">
        <v>2497</v>
      </c>
      <c r="K842" s="294" t="s">
        <v>2429</v>
      </c>
      <c r="L842" s="294" t="s">
        <v>2440</v>
      </c>
      <c r="M842" s="294">
        <v>5</v>
      </c>
      <c r="N842" s="294" t="s">
        <v>2467</v>
      </c>
      <c r="O842" s="294" t="s">
        <v>5968</v>
      </c>
      <c r="P842" s="294" t="s">
        <v>2469</v>
      </c>
      <c r="Q842" s="294">
        <v>11406</v>
      </c>
      <c r="R842" s="296"/>
    </row>
    <row r="843" spans="1:18" x14ac:dyDescent="0.35">
      <c r="A843" s="294" t="s">
        <v>5969</v>
      </c>
      <c r="B843" s="294" t="s">
        <v>5970</v>
      </c>
      <c r="C843" s="294" t="s">
        <v>2203</v>
      </c>
      <c r="D843" s="294" t="s">
        <v>5971</v>
      </c>
      <c r="E843" s="294">
        <v>12</v>
      </c>
      <c r="F843" s="294" t="s">
        <v>2437</v>
      </c>
      <c r="G843" s="294" t="s">
        <v>2438</v>
      </c>
      <c r="H843" s="295">
        <v>91</v>
      </c>
      <c r="I843" s="294" t="s">
        <v>1330</v>
      </c>
      <c r="J843" s="295" t="s">
        <v>2497</v>
      </c>
      <c r="K843" s="294" t="s">
        <v>2418</v>
      </c>
      <c r="L843" s="294" t="s">
        <v>2557</v>
      </c>
      <c r="M843" s="294">
        <v>3</v>
      </c>
      <c r="N843" s="294" t="s">
        <v>2597</v>
      </c>
      <c r="O843" s="294" t="s">
        <v>5972</v>
      </c>
      <c r="P843" s="294" t="s">
        <v>3145</v>
      </c>
      <c r="Q843" s="294">
        <v>28786</v>
      </c>
      <c r="R843" s="296"/>
    </row>
    <row r="844" spans="1:18" x14ac:dyDescent="0.35">
      <c r="A844" s="294" t="s">
        <v>5973</v>
      </c>
      <c r="B844" s="294" t="s">
        <v>5974</v>
      </c>
      <c r="C844" s="294" t="s">
        <v>2126</v>
      </c>
      <c r="D844" s="294" t="s">
        <v>1324</v>
      </c>
      <c r="E844" s="294">
        <v>12</v>
      </c>
      <c r="F844" s="294" t="s">
        <v>2415</v>
      </c>
      <c r="G844" s="294" t="s">
        <v>2416</v>
      </c>
      <c r="H844" s="295">
        <v>92</v>
      </c>
      <c r="I844" s="294" t="s">
        <v>1324</v>
      </c>
      <c r="J844" s="295" t="s">
        <v>5975</v>
      </c>
      <c r="K844" s="294" t="s">
        <v>2418</v>
      </c>
      <c r="L844" s="294" t="s">
        <v>2419</v>
      </c>
      <c r="M844" s="294">
        <v>18</v>
      </c>
      <c r="N844" s="294" t="s">
        <v>2420</v>
      </c>
      <c r="O844" s="294" t="s">
        <v>5976</v>
      </c>
      <c r="P844" s="294" t="s">
        <v>2422</v>
      </c>
      <c r="Q844" s="294">
        <v>10683</v>
      </c>
      <c r="R844" s="296"/>
    </row>
    <row r="845" spans="1:18" x14ac:dyDescent="0.35">
      <c r="A845" s="294" t="s">
        <v>5977</v>
      </c>
      <c r="B845" s="294" t="s">
        <v>5978</v>
      </c>
      <c r="C845" s="294" t="s">
        <v>2127</v>
      </c>
      <c r="D845" s="294" t="s">
        <v>5979</v>
      </c>
      <c r="E845" s="294">
        <v>12</v>
      </c>
      <c r="F845" s="294" t="s">
        <v>2437</v>
      </c>
      <c r="G845" s="294" t="s">
        <v>2438</v>
      </c>
      <c r="H845" s="295">
        <v>92</v>
      </c>
      <c r="I845" s="294" t="s">
        <v>1324</v>
      </c>
      <c r="J845" s="295" t="s">
        <v>2455</v>
      </c>
      <c r="K845" s="294" t="s">
        <v>2418</v>
      </c>
      <c r="L845" s="294" t="s">
        <v>2440</v>
      </c>
      <c r="M845" s="294">
        <v>10</v>
      </c>
      <c r="N845" s="294" t="s">
        <v>2456</v>
      </c>
      <c r="O845" s="294" t="s">
        <v>5980</v>
      </c>
      <c r="P845" s="294" t="s">
        <v>2451</v>
      </c>
      <c r="Q845" s="294">
        <v>11407</v>
      </c>
      <c r="R845" s="296"/>
    </row>
    <row r="846" spans="1:18" x14ac:dyDescent="0.35">
      <c r="A846" s="294" t="s">
        <v>5981</v>
      </c>
      <c r="B846" s="294" t="s">
        <v>5982</v>
      </c>
      <c r="C846" s="294" t="s">
        <v>2128</v>
      </c>
      <c r="D846" s="294" t="s">
        <v>5983</v>
      </c>
      <c r="E846" s="294">
        <v>12</v>
      </c>
      <c r="F846" s="294" t="s">
        <v>2437</v>
      </c>
      <c r="G846" s="294" t="s">
        <v>2438</v>
      </c>
      <c r="H846" s="295">
        <v>92</v>
      </c>
      <c r="I846" s="294" t="s">
        <v>1324</v>
      </c>
      <c r="J846" s="295" t="s">
        <v>2455</v>
      </c>
      <c r="K846" s="294" t="s">
        <v>2418</v>
      </c>
      <c r="L846" s="294" t="s">
        <v>2448</v>
      </c>
      <c r="M846" s="294">
        <v>9</v>
      </c>
      <c r="N846" s="294" t="s">
        <v>2449</v>
      </c>
      <c r="O846" s="294" t="s">
        <v>5984</v>
      </c>
      <c r="P846" s="294" t="s">
        <v>2511</v>
      </c>
      <c r="Q846" s="294">
        <v>11408</v>
      </c>
      <c r="R846" s="296"/>
    </row>
    <row r="847" spans="1:18" x14ac:dyDescent="0.35">
      <c r="A847" s="294" t="s">
        <v>5985</v>
      </c>
      <c r="B847" s="294" t="s">
        <v>5986</v>
      </c>
      <c r="C847" s="294" t="s">
        <v>2129</v>
      </c>
      <c r="D847" s="294" t="s">
        <v>5987</v>
      </c>
      <c r="E847" s="294">
        <v>12</v>
      </c>
      <c r="F847" s="294" t="s">
        <v>2437</v>
      </c>
      <c r="G847" s="294" t="s">
        <v>2438</v>
      </c>
      <c r="H847" s="295">
        <v>92</v>
      </c>
      <c r="I847" s="294" t="s">
        <v>1324</v>
      </c>
      <c r="J847" s="295" t="s">
        <v>2497</v>
      </c>
      <c r="K847" s="294" t="s">
        <v>2418</v>
      </c>
      <c r="L847" s="294" t="s">
        <v>2440</v>
      </c>
      <c r="M847" s="294">
        <v>6</v>
      </c>
      <c r="N847" s="294" t="s">
        <v>2456</v>
      </c>
      <c r="O847" s="294" t="s">
        <v>5988</v>
      </c>
      <c r="P847" s="294" t="s">
        <v>2443</v>
      </c>
      <c r="Q847" s="294">
        <v>11409</v>
      </c>
      <c r="R847" s="296"/>
    </row>
    <row r="848" spans="1:18" x14ac:dyDescent="0.35">
      <c r="A848" s="294" t="s">
        <v>5989</v>
      </c>
      <c r="B848" s="294" t="s">
        <v>5990</v>
      </c>
      <c r="C848" s="294" t="s">
        <v>2130</v>
      </c>
      <c r="D848" s="294" t="s">
        <v>5991</v>
      </c>
      <c r="E848" s="294">
        <v>12</v>
      </c>
      <c r="F848" s="294" t="s">
        <v>2437</v>
      </c>
      <c r="G848" s="294" t="s">
        <v>2438</v>
      </c>
      <c r="H848" s="295">
        <v>92</v>
      </c>
      <c r="I848" s="294" t="s">
        <v>1324</v>
      </c>
      <c r="J848" s="295" t="s">
        <v>2455</v>
      </c>
      <c r="K848" s="294" t="s">
        <v>2418</v>
      </c>
      <c r="L848" s="294" t="s">
        <v>2440</v>
      </c>
      <c r="M848" s="294">
        <v>6</v>
      </c>
      <c r="N848" s="294" t="s">
        <v>2441</v>
      </c>
      <c r="O848" s="294" t="s">
        <v>5992</v>
      </c>
      <c r="P848" s="294" t="s">
        <v>2443</v>
      </c>
      <c r="Q848" s="294">
        <v>11410</v>
      </c>
      <c r="R848" s="296"/>
    </row>
    <row r="849" spans="1:18" x14ac:dyDescent="0.35">
      <c r="A849" s="294" t="s">
        <v>5993</v>
      </c>
      <c r="B849" s="294" t="s">
        <v>5994</v>
      </c>
      <c r="C849" s="294" t="s">
        <v>2131</v>
      </c>
      <c r="D849" s="294" t="s">
        <v>5995</v>
      </c>
      <c r="E849" s="294">
        <v>12</v>
      </c>
      <c r="F849" s="294" t="s">
        <v>2437</v>
      </c>
      <c r="G849" s="294" t="s">
        <v>2438</v>
      </c>
      <c r="H849" s="295">
        <v>92</v>
      </c>
      <c r="I849" s="294" t="s">
        <v>1324</v>
      </c>
      <c r="J849" s="295" t="s">
        <v>3065</v>
      </c>
      <c r="K849" s="294" t="s">
        <v>2418</v>
      </c>
      <c r="L849" s="294" t="s">
        <v>2490</v>
      </c>
      <c r="M849" s="294">
        <v>12</v>
      </c>
      <c r="N849" s="294" t="s">
        <v>2503</v>
      </c>
      <c r="O849" s="294" t="s">
        <v>5996</v>
      </c>
      <c r="P849" s="294" t="s">
        <v>2505</v>
      </c>
      <c r="Q849" s="294">
        <v>11411</v>
      </c>
      <c r="R849" s="296"/>
    </row>
    <row r="850" spans="1:18" x14ac:dyDescent="0.35">
      <c r="A850" s="294" t="s">
        <v>5997</v>
      </c>
      <c r="B850" s="294" t="s">
        <v>5998</v>
      </c>
      <c r="C850" s="294" t="s">
        <v>2132</v>
      </c>
      <c r="D850" s="294" t="s">
        <v>5999</v>
      </c>
      <c r="E850" s="294">
        <v>12</v>
      </c>
      <c r="F850" s="294" t="s">
        <v>2437</v>
      </c>
      <c r="G850" s="294" t="s">
        <v>2438</v>
      </c>
      <c r="H850" s="295">
        <v>92</v>
      </c>
      <c r="I850" s="294" t="s">
        <v>1324</v>
      </c>
      <c r="J850" s="295" t="s">
        <v>2497</v>
      </c>
      <c r="K850" s="294" t="s">
        <v>2418</v>
      </c>
      <c r="L850" s="294" t="s">
        <v>2440</v>
      </c>
      <c r="M850" s="294">
        <v>6</v>
      </c>
      <c r="N850" s="294" t="s">
        <v>2441</v>
      </c>
      <c r="O850" s="294" t="s">
        <v>6000</v>
      </c>
      <c r="P850" s="294" t="s">
        <v>2443</v>
      </c>
      <c r="Q850" s="294">
        <v>11412</v>
      </c>
      <c r="R850" s="296"/>
    </row>
    <row r="851" spans="1:18" x14ac:dyDescent="0.35">
      <c r="A851" s="294" t="s">
        <v>6001</v>
      </c>
      <c r="B851" s="294" t="s">
        <v>6002</v>
      </c>
      <c r="C851" s="294" t="s">
        <v>2133</v>
      </c>
      <c r="D851" s="294" t="s">
        <v>6003</v>
      </c>
      <c r="E851" s="294">
        <v>12</v>
      </c>
      <c r="F851" s="294" t="s">
        <v>2437</v>
      </c>
      <c r="G851" s="294" t="s">
        <v>2438</v>
      </c>
      <c r="H851" s="295">
        <v>92</v>
      </c>
      <c r="I851" s="294" t="s">
        <v>1324</v>
      </c>
      <c r="J851" s="295" t="s">
        <v>2455</v>
      </c>
      <c r="K851" s="294" t="s">
        <v>2418</v>
      </c>
      <c r="L851" s="294" t="s">
        <v>2440</v>
      </c>
      <c r="M851" s="294">
        <v>6</v>
      </c>
      <c r="N851" s="294" t="s">
        <v>2441</v>
      </c>
      <c r="O851" s="294" t="s">
        <v>6004</v>
      </c>
      <c r="P851" s="294" t="s">
        <v>2443</v>
      </c>
      <c r="Q851" s="294">
        <v>11413</v>
      </c>
      <c r="R851" s="296"/>
    </row>
    <row r="852" spans="1:18" x14ac:dyDescent="0.35">
      <c r="A852" s="294" t="s">
        <v>6005</v>
      </c>
      <c r="B852" s="294" t="s">
        <v>6006</v>
      </c>
      <c r="C852" s="294" t="s">
        <v>2134</v>
      </c>
      <c r="D852" s="294" t="s">
        <v>6007</v>
      </c>
      <c r="E852" s="294">
        <v>12</v>
      </c>
      <c r="F852" s="294" t="s">
        <v>2437</v>
      </c>
      <c r="G852" s="294" t="s">
        <v>2438</v>
      </c>
      <c r="H852" s="295">
        <v>92</v>
      </c>
      <c r="I852" s="294" t="s">
        <v>1324</v>
      </c>
      <c r="J852" s="295" t="s">
        <v>2497</v>
      </c>
      <c r="K852" s="294" t="s">
        <v>2418</v>
      </c>
      <c r="L852" s="294" t="s">
        <v>2440</v>
      </c>
      <c r="M852" s="294">
        <v>5</v>
      </c>
      <c r="N852" s="294" t="s">
        <v>2467</v>
      </c>
      <c r="O852" s="294" t="s">
        <v>6008</v>
      </c>
      <c r="P852" s="294" t="s">
        <v>2469</v>
      </c>
      <c r="Q852" s="294">
        <v>14139</v>
      </c>
      <c r="R852" s="296"/>
    </row>
    <row r="853" spans="1:18" x14ac:dyDescent="0.35">
      <c r="A853" s="294" t="s">
        <v>6009</v>
      </c>
      <c r="B853" s="294" t="s">
        <v>6010</v>
      </c>
      <c r="C853" s="294" t="s">
        <v>2135</v>
      </c>
      <c r="D853" s="294" t="s">
        <v>6011</v>
      </c>
      <c r="E853" s="294">
        <v>12</v>
      </c>
      <c r="F853" s="294" t="s">
        <v>2437</v>
      </c>
      <c r="G853" s="294" t="s">
        <v>2438</v>
      </c>
      <c r="H853" s="295">
        <v>92</v>
      </c>
      <c r="I853" s="294" t="s">
        <v>1324</v>
      </c>
      <c r="J853" s="295" t="s">
        <v>2596</v>
      </c>
      <c r="K853" s="294" t="s">
        <v>2418</v>
      </c>
      <c r="L853" s="294" t="s">
        <v>2557</v>
      </c>
      <c r="M853" s="294">
        <v>2</v>
      </c>
      <c r="N853" s="294" t="s">
        <v>2597</v>
      </c>
      <c r="O853" s="294" t="s">
        <v>6012</v>
      </c>
      <c r="P853" s="294" t="s">
        <v>2560</v>
      </c>
      <c r="Q853" s="294">
        <v>28817</v>
      </c>
      <c r="R853" s="296"/>
    </row>
    <row r="854" spans="1:18" x14ac:dyDescent="0.35">
      <c r="A854" s="294" t="s">
        <v>6013</v>
      </c>
      <c r="B854" s="294" t="s">
        <v>6014</v>
      </c>
      <c r="C854" s="294" t="s">
        <v>2161</v>
      </c>
      <c r="D854" s="294" t="s">
        <v>1327</v>
      </c>
      <c r="E854" s="294">
        <v>12</v>
      </c>
      <c r="F854" s="294" t="s">
        <v>2426</v>
      </c>
      <c r="G854" s="294" t="s">
        <v>2427</v>
      </c>
      <c r="H854" s="295">
        <v>93</v>
      </c>
      <c r="I854" s="294" t="s">
        <v>1327</v>
      </c>
      <c r="J854" s="295" t="s">
        <v>6015</v>
      </c>
      <c r="K854" s="294" t="s">
        <v>2429</v>
      </c>
      <c r="L854" s="294" t="s">
        <v>2418</v>
      </c>
      <c r="M854" s="294">
        <v>17</v>
      </c>
      <c r="N854" s="294" t="s">
        <v>2564</v>
      </c>
      <c r="O854" s="294" t="s">
        <v>6016</v>
      </c>
      <c r="P854" s="294" t="s">
        <v>2566</v>
      </c>
      <c r="Q854" s="294">
        <v>10747</v>
      </c>
      <c r="R854" s="296"/>
    </row>
    <row r="855" spans="1:18" x14ac:dyDescent="0.35">
      <c r="A855" s="294" t="s">
        <v>6017</v>
      </c>
      <c r="B855" s="294" t="s">
        <v>6018</v>
      </c>
      <c r="C855" s="294" t="s">
        <v>2162</v>
      </c>
      <c r="D855" s="294" t="s">
        <v>6019</v>
      </c>
      <c r="E855" s="294">
        <v>12</v>
      </c>
      <c r="F855" s="294" t="s">
        <v>2437</v>
      </c>
      <c r="G855" s="294" t="s">
        <v>2438</v>
      </c>
      <c r="H855" s="295">
        <v>93</v>
      </c>
      <c r="I855" s="294" t="s">
        <v>1327</v>
      </c>
      <c r="J855" s="295" t="s">
        <v>2497</v>
      </c>
      <c r="K855" s="294" t="s">
        <v>2418</v>
      </c>
      <c r="L855" s="294" t="s">
        <v>2440</v>
      </c>
      <c r="M855" s="294">
        <v>5</v>
      </c>
      <c r="N855" s="294" t="s">
        <v>2441</v>
      </c>
      <c r="O855" s="294" t="s">
        <v>6020</v>
      </c>
      <c r="P855" s="294" t="s">
        <v>2469</v>
      </c>
      <c r="Q855" s="294">
        <v>11414</v>
      </c>
      <c r="R855" s="296"/>
    </row>
    <row r="856" spans="1:18" x14ac:dyDescent="0.35">
      <c r="A856" s="294" t="s">
        <v>6021</v>
      </c>
      <c r="B856" s="294" t="s">
        <v>6022</v>
      </c>
      <c r="C856" s="294" t="s">
        <v>2163</v>
      </c>
      <c r="D856" s="294" t="s">
        <v>6023</v>
      </c>
      <c r="E856" s="294">
        <v>12</v>
      </c>
      <c r="F856" s="294" t="s">
        <v>2437</v>
      </c>
      <c r="G856" s="294" t="s">
        <v>2438</v>
      </c>
      <c r="H856" s="295">
        <v>93</v>
      </c>
      <c r="I856" s="294" t="s">
        <v>1327</v>
      </c>
      <c r="J856" s="295" t="s">
        <v>2466</v>
      </c>
      <c r="K856" s="294" t="s">
        <v>2418</v>
      </c>
      <c r="L856" s="294" t="s">
        <v>2440</v>
      </c>
      <c r="M856" s="294">
        <v>6</v>
      </c>
      <c r="N856" s="294" t="s">
        <v>2441</v>
      </c>
      <c r="O856" s="294" t="s">
        <v>6024</v>
      </c>
      <c r="P856" s="294" t="s">
        <v>2443</v>
      </c>
      <c r="Q856" s="294">
        <v>11415</v>
      </c>
      <c r="R856" s="296"/>
    </row>
    <row r="857" spans="1:18" x14ac:dyDescent="0.35">
      <c r="A857" s="294" t="s">
        <v>6025</v>
      </c>
      <c r="B857" s="294" t="s">
        <v>6026</v>
      </c>
      <c r="C857" s="294" t="s">
        <v>2164</v>
      </c>
      <c r="D857" s="294" t="s">
        <v>6027</v>
      </c>
      <c r="E857" s="294">
        <v>12</v>
      </c>
      <c r="F857" s="294" t="s">
        <v>2437</v>
      </c>
      <c r="G857" s="294" t="s">
        <v>2438</v>
      </c>
      <c r="H857" s="295">
        <v>93</v>
      </c>
      <c r="I857" s="294" t="s">
        <v>1327</v>
      </c>
      <c r="J857" s="295" t="s">
        <v>2497</v>
      </c>
      <c r="K857" s="294" t="s">
        <v>2418</v>
      </c>
      <c r="L857" s="294" t="s">
        <v>2448</v>
      </c>
      <c r="M857" s="294">
        <v>9</v>
      </c>
      <c r="N857" s="294" t="s">
        <v>2688</v>
      </c>
      <c r="O857" s="294" t="s">
        <v>6028</v>
      </c>
      <c r="P857" s="294" t="s">
        <v>2511</v>
      </c>
      <c r="Q857" s="294">
        <v>11416</v>
      </c>
      <c r="R857" s="296"/>
    </row>
    <row r="858" spans="1:18" x14ac:dyDescent="0.35">
      <c r="A858" s="294" t="s">
        <v>6029</v>
      </c>
      <c r="B858" s="294" t="s">
        <v>6030</v>
      </c>
      <c r="C858" s="294" t="s">
        <v>2165</v>
      </c>
      <c r="D858" s="294" t="s">
        <v>6031</v>
      </c>
      <c r="E858" s="294">
        <v>12</v>
      </c>
      <c r="F858" s="294" t="s">
        <v>2437</v>
      </c>
      <c r="G858" s="294" t="s">
        <v>2438</v>
      </c>
      <c r="H858" s="295">
        <v>93</v>
      </c>
      <c r="I858" s="294" t="s">
        <v>1327</v>
      </c>
      <c r="J858" s="295" t="s">
        <v>3065</v>
      </c>
      <c r="K858" s="294" t="s">
        <v>2418</v>
      </c>
      <c r="L858" s="294" t="s">
        <v>2490</v>
      </c>
      <c r="M858" s="294">
        <v>12</v>
      </c>
      <c r="N858" s="294" t="s">
        <v>2503</v>
      </c>
      <c r="O858" s="294" t="s">
        <v>6032</v>
      </c>
      <c r="P858" s="294" t="s">
        <v>2505</v>
      </c>
      <c r="Q858" s="294">
        <v>11417</v>
      </c>
      <c r="R858" s="296"/>
    </row>
    <row r="859" spans="1:18" x14ac:dyDescent="0.35">
      <c r="A859" s="294" t="s">
        <v>6033</v>
      </c>
      <c r="B859" s="294" t="s">
        <v>6034</v>
      </c>
      <c r="C859" s="294" t="s">
        <v>2166</v>
      </c>
      <c r="D859" s="294" t="s">
        <v>6035</v>
      </c>
      <c r="E859" s="294">
        <v>12</v>
      </c>
      <c r="F859" s="294" t="s">
        <v>2437</v>
      </c>
      <c r="G859" s="294" t="s">
        <v>2438</v>
      </c>
      <c r="H859" s="295">
        <v>93</v>
      </c>
      <c r="I859" s="294" t="s">
        <v>1327</v>
      </c>
      <c r="J859" s="295" t="s">
        <v>2497</v>
      </c>
      <c r="K859" s="294" t="s">
        <v>2418</v>
      </c>
      <c r="L859" s="294" t="s">
        <v>2440</v>
      </c>
      <c r="M859" s="294">
        <v>6</v>
      </c>
      <c r="N859" s="294" t="s">
        <v>2441</v>
      </c>
      <c r="O859" s="294" t="s">
        <v>6036</v>
      </c>
      <c r="P859" s="294" t="s">
        <v>2443</v>
      </c>
      <c r="Q859" s="294">
        <v>11418</v>
      </c>
      <c r="R859" s="296"/>
    </row>
    <row r="860" spans="1:18" x14ac:dyDescent="0.35">
      <c r="A860" s="294" t="s">
        <v>6037</v>
      </c>
      <c r="B860" s="294" t="s">
        <v>6038</v>
      </c>
      <c r="C860" s="294" t="s">
        <v>2167</v>
      </c>
      <c r="D860" s="294" t="s">
        <v>6039</v>
      </c>
      <c r="E860" s="294">
        <v>12</v>
      </c>
      <c r="F860" s="294" t="s">
        <v>2437</v>
      </c>
      <c r="G860" s="294" t="s">
        <v>2438</v>
      </c>
      <c r="H860" s="295">
        <v>93</v>
      </c>
      <c r="I860" s="294" t="s">
        <v>1327</v>
      </c>
      <c r="J860" s="295" t="s">
        <v>2497</v>
      </c>
      <c r="K860" s="294" t="s">
        <v>2418</v>
      </c>
      <c r="L860" s="294" t="s">
        <v>2440</v>
      </c>
      <c r="M860" s="294">
        <v>5</v>
      </c>
      <c r="N860" s="294" t="s">
        <v>2467</v>
      </c>
      <c r="O860" s="294" t="s">
        <v>6040</v>
      </c>
      <c r="P860" s="294" t="s">
        <v>2469</v>
      </c>
      <c r="Q860" s="294">
        <v>11419</v>
      </c>
      <c r="R860" s="296"/>
    </row>
    <row r="861" spans="1:18" x14ac:dyDescent="0.35">
      <c r="A861" s="294" t="s">
        <v>6041</v>
      </c>
      <c r="B861" s="294" t="s">
        <v>6042</v>
      </c>
      <c r="C861" s="294" t="s">
        <v>2168</v>
      </c>
      <c r="D861" s="294" t="s">
        <v>6043</v>
      </c>
      <c r="E861" s="294">
        <v>12</v>
      </c>
      <c r="F861" s="294" t="s">
        <v>2437</v>
      </c>
      <c r="G861" s="294" t="s">
        <v>2438</v>
      </c>
      <c r="H861" s="295">
        <v>93</v>
      </c>
      <c r="I861" s="294" t="s">
        <v>1327</v>
      </c>
      <c r="J861" s="295" t="s">
        <v>2497</v>
      </c>
      <c r="K861" s="294" t="s">
        <v>2418</v>
      </c>
      <c r="L861" s="294" t="s">
        <v>2440</v>
      </c>
      <c r="M861" s="294">
        <v>6</v>
      </c>
      <c r="N861" s="294" t="s">
        <v>2441</v>
      </c>
      <c r="O861" s="294" t="s">
        <v>6044</v>
      </c>
      <c r="P861" s="294" t="s">
        <v>2443</v>
      </c>
      <c r="Q861" s="294">
        <v>11420</v>
      </c>
      <c r="R861" s="296"/>
    </row>
    <row r="862" spans="1:18" x14ac:dyDescent="0.35">
      <c r="A862" s="294" t="s">
        <v>6045</v>
      </c>
      <c r="B862" s="294" t="s">
        <v>6046</v>
      </c>
      <c r="C862" s="294" t="s">
        <v>2169</v>
      </c>
      <c r="D862" s="294" t="s">
        <v>6047</v>
      </c>
      <c r="E862" s="294">
        <v>12</v>
      </c>
      <c r="F862" s="294" t="s">
        <v>2437</v>
      </c>
      <c r="G862" s="294" t="s">
        <v>2438</v>
      </c>
      <c r="H862" s="295">
        <v>93</v>
      </c>
      <c r="I862" s="294" t="s">
        <v>1327</v>
      </c>
      <c r="J862" s="295" t="s">
        <v>2570</v>
      </c>
      <c r="K862" s="294" t="s">
        <v>2418</v>
      </c>
      <c r="L862" s="294" t="s">
        <v>2440</v>
      </c>
      <c r="M862" s="294">
        <v>5</v>
      </c>
      <c r="N862" s="294" t="s">
        <v>2467</v>
      </c>
      <c r="O862" s="294" t="s">
        <v>6048</v>
      </c>
      <c r="P862" s="294" t="s">
        <v>2469</v>
      </c>
      <c r="Q862" s="294">
        <v>11421</v>
      </c>
      <c r="R862" s="296"/>
    </row>
    <row r="863" spans="1:18" x14ac:dyDescent="0.35">
      <c r="A863" s="294" t="s">
        <v>6049</v>
      </c>
      <c r="B863" s="294" t="s">
        <v>6050</v>
      </c>
      <c r="C863" s="294" t="s">
        <v>2170</v>
      </c>
      <c r="D863" s="294" t="s">
        <v>6051</v>
      </c>
      <c r="E863" s="294">
        <v>12</v>
      </c>
      <c r="F863" s="294" t="s">
        <v>2437</v>
      </c>
      <c r="G863" s="294" t="s">
        <v>2438</v>
      </c>
      <c r="H863" s="295">
        <v>93</v>
      </c>
      <c r="I863" s="294" t="s">
        <v>1327</v>
      </c>
      <c r="J863" s="295" t="s">
        <v>2497</v>
      </c>
      <c r="K863" s="294" t="s">
        <v>2418</v>
      </c>
      <c r="L863" s="294" t="s">
        <v>2440</v>
      </c>
      <c r="M863" s="294">
        <v>5</v>
      </c>
      <c r="N863" s="294" t="s">
        <v>2441</v>
      </c>
      <c r="O863" s="294" t="s">
        <v>6052</v>
      </c>
      <c r="P863" s="294" t="s">
        <v>2469</v>
      </c>
      <c r="Q863" s="294">
        <v>11422</v>
      </c>
      <c r="R863" s="296"/>
    </row>
    <row r="864" spans="1:18" x14ac:dyDescent="0.35">
      <c r="A864" s="294" t="s">
        <v>6053</v>
      </c>
      <c r="B864" s="294" t="s">
        <v>6054</v>
      </c>
      <c r="C864" s="294" t="s">
        <v>2171</v>
      </c>
      <c r="D864" s="294" t="s">
        <v>6055</v>
      </c>
      <c r="E864" s="294">
        <v>12</v>
      </c>
      <c r="F864" s="294" t="s">
        <v>2437</v>
      </c>
      <c r="G864" s="294" t="s">
        <v>2438</v>
      </c>
      <c r="H864" s="295">
        <v>93</v>
      </c>
      <c r="I864" s="294" t="s">
        <v>1327</v>
      </c>
      <c r="J864" s="295" t="s">
        <v>2497</v>
      </c>
      <c r="K864" s="294" t="s">
        <v>2418</v>
      </c>
      <c r="L864" s="294" t="s">
        <v>2557</v>
      </c>
      <c r="M864" s="294">
        <v>3</v>
      </c>
      <c r="N864" s="294" t="s">
        <v>2753</v>
      </c>
      <c r="O864" s="294" t="s">
        <v>6056</v>
      </c>
      <c r="P864" s="294" t="s">
        <v>3145</v>
      </c>
      <c r="Q864" s="294">
        <v>24673</v>
      </c>
      <c r="R864" s="296"/>
    </row>
    <row r="865" spans="1:18" x14ac:dyDescent="0.35">
      <c r="A865" s="294" t="s">
        <v>6057</v>
      </c>
      <c r="B865" s="294" t="s">
        <v>6058</v>
      </c>
      <c r="C865" s="294" t="s">
        <v>2149</v>
      </c>
      <c r="D865" s="294" t="s">
        <v>1326</v>
      </c>
      <c r="E865" s="294">
        <v>12</v>
      </c>
      <c r="F865" s="294" t="s">
        <v>2426</v>
      </c>
      <c r="G865" s="294" t="s">
        <v>2427</v>
      </c>
      <c r="H865" s="295">
        <v>94</v>
      </c>
      <c r="I865" s="294" t="s">
        <v>1326</v>
      </c>
      <c r="J865" s="295" t="s">
        <v>6059</v>
      </c>
      <c r="K865" s="294" t="s">
        <v>2418</v>
      </c>
      <c r="L865" s="294" t="s">
        <v>2418</v>
      </c>
      <c r="M865" s="294">
        <v>17</v>
      </c>
      <c r="N865" s="294" t="s">
        <v>2564</v>
      </c>
      <c r="O865" s="294" t="s">
        <v>6060</v>
      </c>
      <c r="P865" s="294" t="s">
        <v>2566</v>
      </c>
      <c r="Q865" s="294">
        <v>10748</v>
      </c>
      <c r="R865" s="296"/>
    </row>
    <row r="866" spans="1:18" x14ac:dyDescent="0.35">
      <c r="A866" s="294" t="s">
        <v>6061</v>
      </c>
      <c r="B866" s="294" t="s">
        <v>6062</v>
      </c>
      <c r="C866" s="294" t="s">
        <v>2150</v>
      </c>
      <c r="D866" s="294" t="s">
        <v>6063</v>
      </c>
      <c r="E866" s="294">
        <v>12</v>
      </c>
      <c r="F866" s="294" t="s">
        <v>2437</v>
      </c>
      <c r="G866" s="294" t="s">
        <v>2438</v>
      </c>
      <c r="H866" s="295">
        <v>94</v>
      </c>
      <c r="I866" s="294" t="s">
        <v>1326</v>
      </c>
      <c r="J866" s="295" t="s">
        <v>5566</v>
      </c>
      <c r="K866" s="294" t="s">
        <v>2418</v>
      </c>
      <c r="L866" s="294" t="s">
        <v>2448</v>
      </c>
      <c r="M866" s="294">
        <v>10</v>
      </c>
      <c r="N866" s="294" t="s">
        <v>2449</v>
      </c>
      <c r="O866" s="294" t="s">
        <v>6064</v>
      </c>
      <c r="P866" s="294" t="s">
        <v>2451</v>
      </c>
      <c r="Q866" s="294">
        <v>11423</v>
      </c>
      <c r="R866" s="296"/>
    </row>
    <row r="867" spans="1:18" x14ac:dyDescent="0.35">
      <c r="A867" s="294" t="s">
        <v>6065</v>
      </c>
      <c r="B867" s="294" t="s">
        <v>6066</v>
      </c>
      <c r="C867" s="294" t="s">
        <v>2151</v>
      </c>
      <c r="D867" s="294" t="s">
        <v>6067</v>
      </c>
      <c r="E867" s="294">
        <v>12</v>
      </c>
      <c r="F867" s="294" t="s">
        <v>2437</v>
      </c>
      <c r="G867" s="294" t="s">
        <v>2438</v>
      </c>
      <c r="H867" s="295">
        <v>94</v>
      </c>
      <c r="I867" s="294" t="s">
        <v>1326</v>
      </c>
      <c r="J867" s="295" t="s">
        <v>2502</v>
      </c>
      <c r="K867" s="294" t="s">
        <v>2418</v>
      </c>
      <c r="L867" s="294" t="s">
        <v>2440</v>
      </c>
      <c r="M867" s="294">
        <v>7</v>
      </c>
      <c r="N867" s="294" t="s">
        <v>2456</v>
      </c>
      <c r="O867" s="294" t="s">
        <v>6068</v>
      </c>
      <c r="P867" s="294" t="s">
        <v>2833</v>
      </c>
      <c r="Q867" s="294">
        <v>11424</v>
      </c>
      <c r="R867" s="296"/>
    </row>
    <row r="868" spans="1:18" x14ac:dyDescent="0.35">
      <c r="A868" s="294" t="s">
        <v>6069</v>
      </c>
      <c r="B868" s="294" t="s">
        <v>6070</v>
      </c>
      <c r="C868" s="294" t="s">
        <v>2152</v>
      </c>
      <c r="D868" s="294" t="s">
        <v>6071</v>
      </c>
      <c r="E868" s="294">
        <v>12</v>
      </c>
      <c r="F868" s="294" t="s">
        <v>2437</v>
      </c>
      <c r="G868" s="294" t="s">
        <v>2438</v>
      </c>
      <c r="H868" s="295">
        <v>94</v>
      </c>
      <c r="I868" s="294" t="s">
        <v>1326</v>
      </c>
      <c r="J868" s="295" t="s">
        <v>3127</v>
      </c>
      <c r="K868" s="294" t="s">
        <v>2429</v>
      </c>
      <c r="L868" s="294" t="s">
        <v>2440</v>
      </c>
      <c r="M868" s="294">
        <v>6</v>
      </c>
      <c r="N868" s="294" t="s">
        <v>2441</v>
      </c>
      <c r="O868" s="294" t="s">
        <v>6072</v>
      </c>
      <c r="P868" s="294" t="s">
        <v>2443</v>
      </c>
      <c r="Q868" s="294">
        <v>11425</v>
      </c>
      <c r="R868" s="296"/>
    </row>
    <row r="869" spans="1:18" x14ac:dyDescent="0.35">
      <c r="A869" s="294" t="s">
        <v>6073</v>
      </c>
      <c r="B869" s="294" t="s">
        <v>6074</v>
      </c>
      <c r="C869" s="294" t="s">
        <v>2153</v>
      </c>
      <c r="D869" s="294" t="s">
        <v>6075</v>
      </c>
      <c r="E869" s="294">
        <v>12</v>
      </c>
      <c r="F869" s="294" t="s">
        <v>2437</v>
      </c>
      <c r="G869" s="294" t="s">
        <v>2438</v>
      </c>
      <c r="H869" s="295">
        <v>94</v>
      </c>
      <c r="I869" s="294" t="s">
        <v>1326</v>
      </c>
      <c r="J869" s="295" t="s">
        <v>2723</v>
      </c>
      <c r="K869" s="294" t="s">
        <v>2418</v>
      </c>
      <c r="L869" s="294" t="s">
        <v>2440</v>
      </c>
      <c r="M869" s="294">
        <v>6</v>
      </c>
      <c r="N869" s="294" t="s">
        <v>2441</v>
      </c>
      <c r="O869" s="294" t="s">
        <v>6076</v>
      </c>
      <c r="P869" s="294" t="s">
        <v>2443</v>
      </c>
      <c r="Q869" s="294">
        <v>11426</v>
      </c>
      <c r="R869" s="296"/>
    </row>
    <row r="870" spans="1:18" x14ac:dyDescent="0.35">
      <c r="A870" s="294" t="s">
        <v>6077</v>
      </c>
      <c r="B870" s="294" t="s">
        <v>6078</v>
      </c>
      <c r="C870" s="294" t="s">
        <v>2154</v>
      </c>
      <c r="D870" s="294" t="s">
        <v>6079</v>
      </c>
      <c r="E870" s="294">
        <v>12</v>
      </c>
      <c r="F870" s="294" t="s">
        <v>2437</v>
      </c>
      <c r="G870" s="294" t="s">
        <v>2438</v>
      </c>
      <c r="H870" s="295">
        <v>94</v>
      </c>
      <c r="I870" s="294" t="s">
        <v>1326</v>
      </c>
      <c r="J870" s="295" t="s">
        <v>2497</v>
      </c>
      <c r="K870" s="294" t="s">
        <v>2418</v>
      </c>
      <c r="L870" s="294" t="s">
        <v>2440</v>
      </c>
      <c r="M870" s="294">
        <v>5</v>
      </c>
      <c r="N870" s="294" t="s">
        <v>2467</v>
      </c>
      <c r="O870" s="294" t="s">
        <v>6080</v>
      </c>
      <c r="P870" s="294" t="s">
        <v>2469</v>
      </c>
      <c r="Q870" s="294">
        <v>11427</v>
      </c>
      <c r="R870" s="296"/>
    </row>
    <row r="871" spans="1:18" x14ac:dyDescent="0.35">
      <c r="A871" s="294" t="s">
        <v>6081</v>
      </c>
      <c r="B871" s="294" t="s">
        <v>6082</v>
      </c>
      <c r="C871" s="294" t="s">
        <v>2155</v>
      </c>
      <c r="D871" s="294" t="s">
        <v>6083</v>
      </c>
      <c r="E871" s="294">
        <v>12</v>
      </c>
      <c r="F871" s="294" t="s">
        <v>2437</v>
      </c>
      <c r="G871" s="294" t="s">
        <v>2438</v>
      </c>
      <c r="H871" s="295">
        <v>94</v>
      </c>
      <c r="I871" s="294" t="s">
        <v>1326</v>
      </c>
      <c r="J871" s="295" t="s">
        <v>2497</v>
      </c>
      <c r="K871" s="294" t="s">
        <v>2418</v>
      </c>
      <c r="L871" s="294" t="s">
        <v>2440</v>
      </c>
      <c r="M871" s="294">
        <v>5</v>
      </c>
      <c r="N871" s="294" t="s">
        <v>2467</v>
      </c>
      <c r="O871" s="294" t="s">
        <v>6084</v>
      </c>
      <c r="P871" s="294" t="s">
        <v>2469</v>
      </c>
      <c r="Q871" s="294">
        <v>11428</v>
      </c>
      <c r="R871" s="296"/>
    </row>
    <row r="872" spans="1:18" x14ac:dyDescent="0.35">
      <c r="A872" s="294" t="s">
        <v>6085</v>
      </c>
      <c r="B872" s="294" t="s">
        <v>6086</v>
      </c>
      <c r="C872" s="294" t="s">
        <v>2156</v>
      </c>
      <c r="D872" s="294" t="s">
        <v>6087</v>
      </c>
      <c r="E872" s="294">
        <v>12</v>
      </c>
      <c r="F872" s="294" t="s">
        <v>2437</v>
      </c>
      <c r="G872" s="294" t="s">
        <v>2438</v>
      </c>
      <c r="H872" s="295">
        <v>94</v>
      </c>
      <c r="I872" s="294" t="s">
        <v>1326</v>
      </c>
      <c r="J872" s="295" t="s">
        <v>2461</v>
      </c>
      <c r="K872" s="294" t="s">
        <v>2418</v>
      </c>
      <c r="L872" s="294" t="s">
        <v>2440</v>
      </c>
      <c r="M872" s="294">
        <v>7</v>
      </c>
      <c r="N872" s="294" t="s">
        <v>2456</v>
      </c>
      <c r="O872" s="294" t="s">
        <v>6088</v>
      </c>
      <c r="P872" s="294" t="s">
        <v>2833</v>
      </c>
      <c r="Q872" s="294">
        <v>11429</v>
      </c>
      <c r="R872" s="296"/>
    </row>
    <row r="873" spans="1:18" x14ac:dyDescent="0.35">
      <c r="A873" s="294" t="s">
        <v>6089</v>
      </c>
      <c r="B873" s="294" t="s">
        <v>6090</v>
      </c>
      <c r="C873" s="294" t="s">
        <v>2157</v>
      </c>
      <c r="D873" s="294" t="s">
        <v>6091</v>
      </c>
      <c r="E873" s="294">
        <v>12</v>
      </c>
      <c r="F873" s="294" t="s">
        <v>2437</v>
      </c>
      <c r="G873" s="294" t="s">
        <v>2438</v>
      </c>
      <c r="H873" s="295">
        <v>94</v>
      </c>
      <c r="I873" s="294" t="s">
        <v>1326</v>
      </c>
      <c r="J873" s="295" t="s">
        <v>2709</v>
      </c>
      <c r="K873" s="294" t="s">
        <v>2429</v>
      </c>
      <c r="L873" s="294" t="s">
        <v>2440</v>
      </c>
      <c r="M873" s="294">
        <v>7</v>
      </c>
      <c r="N873" s="294" t="s">
        <v>3011</v>
      </c>
      <c r="O873" s="294" t="s">
        <v>6092</v>
      </c>
      <c r="P873" s="294" t="s">
        <v>2833</v>
      </c>
      <c r="Q873" s="294">
        <v>11430</v>
      </c>
      <c r="R873" s="296"/>
    </row>
    <row r="874" spans="1:18" x14ac:dyDescent="0.35">
      <c r="A874" s="294" t="s">
        <v>6093</v>
      </c>
      <c r="B874" s="294" t="s">
        <v>6094</v>
      </c>
      <c r="C874" s="294" t="s">
        <v>2158</v>
      </c>
      <c r="D874" s="294" t="s">
        <v>6095</v>
      </c>
      <c r="E874" s="294">
        <v>12</v>
      </c>
      <c r="F874" s="294" t="s">
        <v>2437</v>
      </c>
      <c r="G874" s="294" t="s">
        <v>2438</v>
      </c>
      <c r="H874" s="295">
        <v>94</v>
      </c>
      <c r="I874" s="294" t="s">
        <v>1326</v>
      </c>
      <c r="J874" s="295" t="s">
        <v>6096</v>
      </c>
      <c r="K874" s="294" t="s">
        <v>2418</v>
      </c>
      <c r="L874" s="294" t="s">
        <v>2440</v>
      </c>
      <c r="M874" s="294">
        <v>5</v>
      </c>
      <c r="N874" s="294" t="s">
        <v>2467</v>
      </c>
      <c r="O874" s="294" t="s">
        <v>6097</v>
      </c>
      <c r="P874" s="294" t="s">
        <v>2469</v>
      </c>
      <c r="Q874" s="294">
        <v>11431</v>
      </c>
      <c r="R874" s="296"/>
    </row>
    <row r="875" spans="1:18" x14ac:dyDescent="0.35">
      <c r="A875" s="294" t="s">
        <v>6098</v>
      </c>
      <c r="B875" s="294" t="s">
        <v>6099</v>
      </c>
      <c r="C875" s="294" t="s">
        <v>2159</v>
      </c>
      <c r="D875" s="294" t="s">
        <v>6100</v>
      </c>
      <c r="E875" s="294">
        <v>12</v>
      </c>
      <c r="F875" s="294" t="s">
        <v>2437</v>
      </c>
      <c r="G875" s="294" t="s">
        <v>2438</v>
      </c>
      <c r="H875" s="295">
        <v>94</v>
      </c>
      <c r="I875" s="294" t="s">
        <v>1326</v>
      </c>
      <c r="J875" s="295" t="s">
        <v>2714</v>
      </c>
      <c r="K875" s="294" t="s">
        <v>2429</v>
      </c>
      <c r="L875" s="294" t="s">
        <v>2490</v>
      </c>
      <c r="M875" s="294">
        <v>12</v>
      </c>
      <c r="N875" s="294" t="s">
        <v>2503</v>
      </c>
      <c r="O875" s="294" t="s">
        <v>6101</v>
      </c>
      <c r="P875" s="294" t="s">
        <v>2505</v>
      </c>
      <c r="Q875" s="294">
        <v>11460</v>
      </c>
      <c r="R875" s="296"/>
    </row>
    <row r="876" spans="1:18" x14ac:dyDescent="0.35">
      <c r="A876" s="294" t="s">
        <v>6102</v>
      </c>
      <c r="B876" s="294" t="s">
        <v>6103</v>
      </c>
      <c r="C876" s="294" t="s">
        <v>2160</v>
      </c>
      <c r="D876" s="294" t="s">
        <v>6104</v>
      </c>
      <c r="E876" s="294">
        <v>12</v>
      </c>
      <c r="F876" s="294" t="s">
        <v>2437</v>
      </c>
      <c r="G876" s="294" t="s">
        <v>2438</v>
      </c>
      <c r="H876" s="295">
        <v>94</v>
      </c>
      <c r="I876" s="294" t="s">
        <v>1326</v>
      </c>
      <c r="J876" s="295" t="s">
        <v>2466</v>
      </c>
      <c r="K876" s="294" t="s">
        <v>2418</v>
      </c>
      <c r="L876" s="294" t="s">
        <v>2440</v>
      </c>
      <c r="M876" s="294">
        <v>5</v>
      </c>
      <c r="N876" s="294" t="s">
        <v>2467</v>
      </c>
      <c r="O876" s="294" t="s">
        <v>6105</v>
      </c>
      <c r="P876" s="294" t="s">
        <v>2469</v>
      </c>
      <c r="Q876" s="294">
        <v>11464</v>
      </c>
      <c r="R876" s="296"/>
    </row>
    <row r="877" spans="1:18" x14ac:dyDescent="0.35">
      <c r="A877" s="294" t="s">
        <v>6106</v>
      </c>
      <c r="B877" s="294" t="s">
        <v>6107</v>
      </c>
      <c r="C877" s="294" t="s">
        <v>2172</v>
      </c>
      <c r="D877" s="294" t="s">
        <v>1328</v>
      </c>
      <c r="E877" s="294">
        <v>12</v>
      </c>
      <c r="F877" s="294" t="s">
        <v>2415</v>
      </c>
      <c r="G877" s="294" t="s">
        <v>2416</v>
      </c>
      <c r="H877" s="295">
        <v>95</v>
      </c>
      <c r="I877" s="294" t="s">
        <v>1328</v>
      </c>
      <c r="J877" s="295" t="s">
        <v>6108</v>
      </c>
      <c r="K877" s="294" t="s">
        <v>2429</v>
      </c>
      <c r="L877" s="294" t="s">
        <v>2419</v>
      </c>
      <c r="M877" s="294">
        <v>18</v>
      </c>
      <c r="N877" s="294" t="s">
        <v>2420</v>
      </c>
      <c r="O877" s="294" t="s">
        <v>6109</v>
      </c>
      <c r="P877" s="294" t="s">
        <v>2422</v>
      </c>
      <c r="Q877" s="294">
        <v>10684</v>
      </c>
      <c r="R877" s="296"/>
    </row>
    <row r="878" spans="1:18" x14ac:dyDescent="0.35">
      <c r="A878" s="294" t="s">
        <v>6110</v>
      </c>
      <c r="B878" s="294" t="s">
        <v>6111</v>
      </c>
      <c r="C878" s="294" t="s">
        <v>2173</v>
      </c>
      <c r="D878" s="294" t="s">
        <v>6112</v>
      </c>
      <c r="E878" s="294">
        <v>12</v>
      </c>
      <c r="F878" s="294" t="s">
        <v>2426</v>
      </c>
      <c r="G878" s="294" t="s">
        <v>2427</v>
      </c>
      <c r="H878" s="295">
        <v>95</v>
      </c>
      <c r="I878" s="294" t="s">
        <v>1328</v>
      </c>
      <c r="J878" s="295" t="s">
        <v>6113</v>
      </c>
      <c r="K878" s="294" t="s">
        <v>2418</v>
      </c>
      <c r="L878" s="294" t="s">
        <v>2430</v>
      </c>
      <c r="M878" s="294">
        <v>14</v>
      </c>
      <c r="N878" s="294" t="s">
        <v>2474</v>
      </c>
      <c r="O878" s="294" t="s">
        <v>6114</v>
      </c>
      <c r="P878" s="294" t="s">
        <v>3407</v>
      </c>
      <c r="Q878" s="294">
        <v>10749</v>
      </c>
      <c r="R878" s="296"/>
    </row>
    <row r="879" spans="1:18" x14ac:dyDescent="0.35">
      <c r="A879" s="294" t="s">
        <v>6115</v>
      </c>
      <c r="B879" s="294" t="s">
        <v>6116</v>
      </c>
      <c r="C879" s="294" t="s">
        <v>2174</v>
      </c>
      <c r="D879" s="294" t="s">
        <v>6117</v>
      </c>
      <c r="E879" s="294">
        <v>12</v>
      </c>
      <c r="F879" s="294" t="s">
        <v>2437</v>
      </c>
      <c r="G879" s="294" t="s">
        <v>2438</v>
      </c>
      <c r="H879" s="295">
        <v>95</v>
      </c>
      <c r="I879" s="294" t="s">
        <v>1328</v>
      </c>
      <c r="J879" s="295" t="s">
        <v>2455</v>
      </c>
      <c r="K879" s="294" t="s">
        <v>2418</v>
      </c>
      <c r="L879" s="294" t="s">
        <v>2440</v>
      </c>
      <c r="M879" s="294">
        <v>6</v>
      </c>
      <c r="N879" s="294" t="s">
        <v>2441</v>
      </c>
      <c r="O879" s="294" t="s">
        <v>6118</v>
      </c>
      <c r="P879" s="294" t="s">
        <v>2443</v>
      </c>
      <c r="Q879" s="294">
        <v>11432</v>
      </c>
      <c r="R879" s="296"/>
    </row>
    <row r="880" spans="1:18" x14ac:dyDescent="0.35">
      <c r="A880" s="294" t="s">
        <v>6119</v>
      </c>
      <c r="B880" s="294" t="s">
        <v>6120</v>
      </c>
      <c r="C880" s="294" t="s">
        <v>2175</v>
      </c>
      <c r="D880" s="294" t="s">
        <v>6121</v>
      </c>
      <c r="E880" s="294">
        <v>12</v>
      </c>
      <c r="F880" s="294" t="s">
        <v>2437</v>
      </c>
      <c r="G880" s="294" t="s">
        <v>2438</v>
      </c>
      <c r="H880" s="295">
        <v>95</v>
      </c>
      <c r="I880" s="294" t="s">
        <v>1328</v>
      </c>
      <c r="J880" s="295" t="s">
        <v>2547</v>
      </c>
      <c r="K880" s="294" t="s">
        <v>2418</v>
      </c>
      <c r="L880" s="294" t="s">
        <v>2440</v>
      </c>
      <c r="M880" s="294">
        <v>5</v>
      </c>
      <c r="N880" s="294" t="s">
        <v>2467</v>
      </c>
      <c r="O880" s="294" t="s">
        <v>6122</v>
      </c>
      <c r="P880" s="294" t="s">
        <v>2469</v>
      </c>
      <c r="Q880" s="294">
        <v>11433</v>
      </c>
      <c r="R880" s="296"/>
    </row>
    <row r="881" spans="1:18" x14ac:dyDescent="0.35">
      <c r="A881" s="294" t="s">
        <v>6123</v>
      </c>
      <c r="B881" s="294" t="s">
        <v>6124</v>
      </c>
      <c r="C881" s="294" t="s">
        <v>2176</v>
      </c>
      <c r="D881" s="294" t="s">
        <v>6125</v>
      </c>
      <c r="E881" s="294">
        <v>12</v>
      </c>
      <c r="F881" s="294" t="s">
        <v>2437</v>
      </c>
      <c r="G881" s="294" t="s">
        <v>2438</v>
      </c>
      <c r="H881" s="295">
        <v>95</v>
      </c>
      <c r="I881" s="294" t="s">
        <v>1328</v>
      </c>
      <c r="J881" s="295" t="s">
        <v>2447</v>
      </c>
      <c r="K881" s="294" t="s">
        <v>2418</v>
      </c>
      <c r="L881" s="294" t="s">
        <v>2448</v>
      </c>
      <c r="M881" s="294">
        <v>10</v>
      </c>
      <c r="N881" s="294" t="s">
        <v>2449</v>
      </c>
      <c r="O881" s="294" t="s">
        <v>6126</v>
      </c>
      <c r="P881" s="294" t="s">
        <v>2451</v>
      </c>
      <c r="Q881" s="294">
        <v>11434</v>
      </c>
      <c r="R881" s="296"/>
    </row>
    <row r="882" spans="1:18" x14ac:dyDescent="0.35">
      <c r="A882" s="294" t="s">
        <v>6127</v>
      </c>
      <c r="B882" s="294" t="s">
        <v>6128</v>
      </c>
      <c r="C882" s="294" t="s">
        <v>2177</v>
      </c>
      <c r="D882" s="294" t="s">
        <v>6129</v>
      </c>
      <c r="E882" s="294">
        <v>12</v>
      </c>
      <c r="F882" s="294" t="s">
        <v>2437</v>
      </c>
      <c r="G882" s="294" t="s">
        <v>2438</v>
      </c>
      <c r="H882" s="295">
        <v>95</v>
      </c>
      <c r="I882" s="294" t="s">
        <v>1328</v>
      </c>
      <c r="J882" s="295" t="s">
        <v>2837</v>
      </c>
      <c r="K882" s="294" t="s">
        <v>2418</v>
      </c>
      <c r="L882" s="294" t="s">
        <v>2448</v>
      </c>
      <c r="M882" s="294">
        <v>10</v>
      </c>
      <c r="N882" s="294" t="s">
        <v>2449</v>
      </c>
      <c r="O882" s="294" t="s">
        <v>6130</v>
      </c>
      <c r="P882" s="294" t="s">
        <v>2451</v>
      </c>
      <c r="Q882" s="294">
        <v>11461</v>
      </c>
      <c r="R882" s="296"/>
    </row>
    <row r="883" spans="1:18" x14ac:dyDescent="0.35">
      <c r="A883" s="294" t="s">
        <v>6131</v>
      </c>
      <c r="B883" s="294" t="s">
        <v>6132</v>
      </c>
      <c r="C883" s="294" t="s">
        <v>2178</v>
      </c>
      <c r="D883" s="294" t="s">
        <v>6133</v>
      </c>
      <c r="E883" s="294">
        <v>12</v>
      </c>
      <c r="F883" s="294" t="s">
        <v>2437</v>
      </c>
      <c r="G883" s="294" t="s">
        <v>2438</v>
      </c>
      <c r="H883" s="295">
        <v>95</v>
      </c>
      <c r="I883" s="294" t="s">
        <v>1328</v>
      </c>
      <c r="J883" s="295" t="s">
        <v>5430</v>
      </c>
      <c r="K883" s="294" t="s">
        <v>2429</v>
      </c>
      <c r="L883" s="294" t="s">
        <v>2440</v>
      </c>
      <c r="M883" s="294">
        <v>5</v>
      </c>
      <c r="N883" s="294" t="s">
        <v>2467</v>
      </c>
      <c r="O883" s="294" t="s">
        <v>6134</v>
      </c>
      <c r="P883" s="294" t="s">
        <v>2469</v>
      </c>
      <c r="Q883" s="294">
        <v>13806</v>
      </c>
      <c r="R883" s="296"/>
    </row>
    <row r="884" spans="1:18" x14ac:dyDescent="0.35">
      <c r="A884" s="294" t="s">
        <v>6135</v>
      </c>
      <c r="B884" s="294" t="s">
        <v>6136</v>
      </c>
      <c r="C884" s="294" t="s">
        <v>2179</v>
      </c>
      <c r="D884" s="294" t="s">
        <v>6137</v>
      </c>
      <c r="E884" s="294">
        <v>12</v>
      </c>
      <c r="F884" s="294" t="s">
        <v>2437</v>
      </c>
      <c r="G884" s="294" t="s">
        <v>2438</v>
      </c>
      <c r="H884" s="295">
        <v>95</v>
      </c>
      <c r="I884" s="294" t="s">
        <v>1328</v>
      </c>
      <c r="J884" s="295" t="s">
        <v>2497</v>
      </c>
      <c r="K884" s="294" t="s">
        <v>2418</v>
      </c>
      <c r="L884" s="294" t="s">
        <v>2440</v>
      </c>
      <c r="M884" s="294">
        <v>5</v>
      </c>
      <c r="N884" s="294" t="s">
        <v>2467</v>
      </c>
      <c r="O884" s="294" t="s">
        <v>6138</v>
      </c>
      <c r="P884" s="294" t="s">
        <v>2469</v>
      </c>
      <c r="Q884" s="294">
        <v>24689</v>
      </c>
      <c r="R884" s="296"/>
    </row>
    <row r="885" spans="1:18" x14ac:dyDescent="0.35">
      <c r="A885" s="294" t="s">
        <v>6139</v>
      </c>
      <c r="B885" s="294" t="s">
        <v>6140</v>
      </c>
      <c r="C885" s="294" t="s">
        <v>2136</v>
      </c>
      <c r="D885" s="294" t="s">
        <v>6141</v>
      </c>
      <c r="E885" s="294">
        <v>12</v>
      </c>
      <c r="F885" s="294" t="s">
        <v>2426</v>
      </c>
      <c r="G885" s="294" t="s">
        <v>2427</v>
      </c>
      <c r="H885" s="295">
        <v>96</v>
      </c>
      <c r="I885" s="294" t="s">
        <v>1325</v>
      </c>
      <c r="J885" s="295" t="s">
        <v>6142</v>
      </c>
      <c r="K885" s="294" t="s">
        <v>2429</v>
      </c>
      <c r="L885" s="294" t="s">
        <v>2418</v>
      </c>
      <c r="M885" s="294">
        <v>17</v>
      </c>
      <c r="N885" s="294" t="s">
        <v>2564</v>
      </c>
      <c r="O885" s="294" t="s">
        <v>6143</v>
      </c>
      <c r="P885" s="294" t="s">
        <v>2566</v>
      </c>
      <c r="Q885" s="294">
        <v>10750</v>
      </c>
      <c r="R885" s="296"/>
    </row>
    <row r="886" spans="1:18" x14ac:dyDescent="0.35">
      <c r="A886" s="294" t="s">
        <v>6144</v>
      </c>
      <c r="B886" s="294" t="s">
        <v>6145</v>
      </c>
      <c r="C886" s="294" t="s">
        <v>2137</v>
      </c>
      <c r="D886" s="294" t="s">
        <v>6146</v>
      </c>
      <c r="E886" s="294">
        <v>12</v>
      </c>
      <c r="F886" s="294" t="s">
        <v>2426</v>
      </c>
      <c r="G886" s="294" t="s">
        <v>2427</v>
      </c>
      <c r="H886" s="295">
        <v>96</v>
      </c>
      <c r="I886" s="294" t="s">
        <v>1325</v>
      </c>
      <c r="J886" s="295" t="s">
        <v>6147</v>
      </c>
      <c r="K886" s="294" t="s">
        <v>2429</v>
      </c>
      <c r="L886" s="294" t="s">
        <v>2430</v>
      </c>
      <c r="M886" s="294">
        <v>15</v>
      </c>
      <c r="N886" s="294" t="s">
        <v>2431</v>
      </c>
      <c r="O886" s="294" t="s">
        <v>6148</v>
      </c>
      <c r="P886" s="294" t="s">
        <v>2433</v>
      </c>
      <c r="Q886" s="294">
        <v>10751</v>
      </c>
      <c r="R886" s="296"/>
    </row>
    <row r="887" spans="1:18" x14ac:dyDescent="0.35">
      <c r="A887" s="294" t="s">
        <v>6149</v>
      </c>
      <c r="B887" s="294" t="s">
        <v>6150</v>
      </c>
      <c r="C887" s="294" t="s">
        <v>2138</v>
      </c>
      <c r="D887" s="294" t="s">
        <v>6151</v>
      </c>
      <c r="E887" s="294">
        <v>12</v>
      </c>
      <c r="F887" s="294" t="s">
        <v>2437</v>
      </c>
      <c r="G887" s="294" t="s">
        <v>2438</v>
      </c>
      <c r="H887" s="295">
        <v>96</v>
      </c>
      <c r="I887" s="294" t="s">
        <v>1325</v>
      </c>
      <c r="J887" s="295" t="s">
        <v>2455</v>
      </c>
      <c r="K887" s="294" t="s">
        <v>2429</v>
      </c>
      <c r="L887" s="294" t="s">
        <v>2448</v>
      </c>
      <c r="M887" s="294">
        <v>10</v>
      </c>
      <c r="N887" s="294" t="s">
        <v>2449</v>
      </c>
      <c r="O887" s="294" t="s">
        <v>6152</v>
      </c>
      <c r="P887" s="294" t="s">
        <v>2451</v>
      </c>
      <c r="Q887" s="294">
        <v>11435</v>
      </c>
      <c r="R887" s="296"/>
    </row>
    <row r="888" spans="1:18" x14ac:dyDescent="0.35">
      <c r="A888" s="294" t="s">
        <v>6153</v>
      </c>
      <c r="B888" s="294" t="s">
        <v>6154</v>
      </c>
      <c r="C888" s="294" t="s">
        <v>2139</v>
      </c>
      <c r="D888" s="294" t="s">
        <v>6155</v>
      </c>
      <c r="E888" s="294">
        <v>12</v>
      </c>
      <c r="F888" s="294" t="s">
        <v>2437</v>
      </c>
      <c r="G888" s="294" t="s">
        <v>2438</v>
      </c>
      <c r="H888" s="295">
        <v>96</v>
      </c>
      <c r="I888" s="294" t="s">
        <v>1325</v>
      </c>
      <c r="J888" s="295" t="s">
        <v>2497</v>
      </c>
      <c r="K888" s="294" t="s">
        <v>2429</v>
      </c>
      <c r="L888" s="294" t="s">
        <v>2440</v>
      </c>
      <c r="M888" s="294">
        <v>6</v>
      </c>
      <c r="N888" s="294" t="s">
        <v>2441</v>
      </c>
      <c r="O888" s="294" t="s">
        <v>6156</v>
      </c>
      <c r="P888" s="294" t="s">
        <v>2443</v>
      </c>
      <c r="Q888" s="294">
        <v>11436</v>
      </c>
      <c r="R888" s="296"/>
    </row>
    <row r="889" spans="1:18" x14ac:dyDescent="0.35">
      <c r="A889" s="294" t="s">
        <v>6157</v>
      </c>
      <c r="B889" s="294" t="s">
        <v>6158</v>
      </c>
      <c r="C889" s="294" t="s">
        <v>2140</v>
      </c>
      <c r="D889" s="294" t="s">
        <v>6159</v>
      </c>
      <c r="E889" s="294">
        <v>12</v>
      </c>
      <c r="F889" s="294" t="s">
        <v>2437</v>
      </c>
      <c r="G889" s="294" t="s">
        <v>2438</v>
      </c>
      <c r="H889" s="295">
        <v>96</v>
      </c>
      <c r="I889" s="294" t="s">
        <v>1325</v>
      </c>
      <c r="J889" s="295" t="s">
        <v>4207</v>
      </c>
      <c r="K889" s="294" t="s">
        <v>2429</v>
      </c>
      <c r="L889" s="294" t="s">
        <v>2448</v>
      </c>
      <c r="M889" s="294">
        <v>10</v>
      </c>
      <c r="N889" s="294" t="s">
        <v>2449</v>
      </c>
      <c r="O889" s="294" t="s">
        <v>6160</v>
      </c>
      <c r="P889" s="294" t="s">
        <v>2451</v>
      </c>
      <c r="Q889" s="294">
        <v>11437</v>
      </c>
      <c r="R889" s="296"/>
    </row>
    <row r="890" spans="1:18" x14ac:dyDescent="0.35">
      <c r="A890" s="294" t="s">
        <v>6161</v>
      </c>
      <c r="B890" s="294" t="s">
        <v>6162</v>
      </c>
      <c r="C890" s="294" t="s">
        <v>2141</v>
      </c>
      <c r="D890" s="294" t="s">
        <v>6163</v>
      </c>
      <c r="E890" s="294">
        <v>12</v>
      </c>
      <c r="F890" s="294" t="s">
        <v>2437</v>
      </c>
      <c r="G890" s="294" t="s">
        <v>2438</v>
      </c>
      <c r="H890" s="295">
        <v>96</v>
      </c>
      <c r="I890" s="294" t="s">
        <v>1325</v>
      </c>
      <c r="J890" s="295" t="s">
        <v>2461</v>
      </c>
      <c r="K890" s="294" t="s">
        <v>2429</v>
      </c>
      <c r="L890" s="294" t="s">
        <v>2440</v>
      </c>
      <c r="M890" s="294">
        <v>7</v>
      </c>
      <c r="N890" s="294" t="s">
        <v>2456</v>
      </c>
      <c r="O890" s="294" t="s">
        <v>6164</v>
      </c>
      <c r="P890" s="294" t="s">
        <v>2833</v>
      </c>
      <c r="Q890" s="294">
        <v>11438</v>
      </c>
      <c r="R890" s="296"/>
    </row>
    <row r="891" spans="1:18" x14ac:dyDescent="0.35">
      <c r="A891" s="294" t="s">
        <v>6165</v>
      </c>
      <c r="B891" s="294" t="s">
        <v>6166</v>
      </c>
      <c r="C891" s="294" t="s">
        <v>2142</v>
      </c>
      <c r="D891" s="294" t="s">
        <v>6167</v>
      </c>
      <c r="E891" s="294">
        <v>12</v>
      </c>
      <c r="F891" s="294" t="s">
        <v>2437</v>
      </c>
      <c r="G891" s="294" t="s">
        <v>2438</v>
      </c>
      <c r="H891" s="295">
        <v>96</v>
      </c>
      <c r="I891" s="294" t="s">
        <v>1325</v>
      </c>
      <c r="J891" s="295" t="s">
        <v>2723</v>
      </c>
      <c r="K891" s="294" t="s">
        <v>2429</v>
      </c>
      <c r="L891" s="294" t="s">
        <v>2440</v>
      </c>
      <c r="M891" s="294">
        <v>6</v>
      </c>
      <c r="N891" s="294" t="s">
        <v>2441</v>
      </c>
      <c r="O891" s="294" t="s">
        <v>6168</v>
      </c>
      <c r="P891" s="294" t="s">
        <v>2443</v>
      </c>
      <c r="Q891" s="294">
        <v>11439</v>
      </c>
      <c r="R891" s="296"/>
    </row>
    <row r="892" spans="1:18" x14ac:dyDescent="0.35">
      <c r="A892" s="294" t="s">
        <v>6169</v>
      </c>
      <c r="B892" s="294" t="s">
        <v>6170</v>
      </c>
      <c r="C892" s="294" t="s">
        <v>2143</v>
      </c>
      <c r="D892" s="294" t="s">
        <v>6171</v>
      </c>
      <c r="E892" s="294">
        <v>12</v>
      </c>
      <c r="F892" s="294" t="s">
        <v>2437</v>
      </c>
      <c r="G892" s="294" t="s">
        <v>2438</v>
      </c>
      <c r="H892" s="295">
        <v>96</v>
      </c>
      <c r="I892" s="294" t="s">
        <v>1325</v>
      </c>
      <c r="J892" s="295" t="s">
        <v>2533</v>
      </c>
      <c r="K892" s="294" t="s">
        <v>2429</v>
      </c>
      <c r="L892" s="294" t="s">
        <v>2440</v>
      </c>
      <c r="M892" s="294">
        <v>6</v>
      </c>
      <c r="N892" s="294" t="s">
        <v>2441</v>
      </c>
      <c r="O892" s="294" t="s">
        <v>6172</v>
      </c>
      <c r="P892" s="294" t="s">
        <v>2443</v>
      </c>
      <c r="Q892" s="294">
        <v>11440</v>
      </c>
      <c r="R892" s="296"/>
    </row>
    <row r="893" spans="1:18" x14ac:dyDescent="0.35">
      <c r="A893" s="294" t="s">
        <v>6173</v>
      </c>
      <c r="B893" s="294" t="s">
        <v>6174</v>
      </c>
      <c r="C893" s="294" t="s">
        <v>2144</v>
      </c>
      <c r="D893" s="294" t="s">
        <v>6175</v>
      </c>
      <c r="E893" s="294">
        <v>12</v>
      </c>
      <c r="F893" s="294" t="s">
        <v>2437</v>
      </c>
      <c r="G893" s="294" t="s">
        <v>2438</v>
      </c>
      <c r="H893" s="295">
        <v>96</v>
      </c>
      <c r="I893" s="294" t="s">
        <v>1325</v>
      </c>
      <c r="J893" s="295" t="s">
        <v>3127</v>
      </c>
      <c r="K893" s="294" t="s">
        <v>2429</v>
      </c>
      <c r="L893" s="294" t="s">
        <v>2440</v>
      </c>
      <c r="M893" s="294">
        <v>5</v>
      </c>
      <c r="N893" s="294" t="s">
        <v>2467</v>
      </c>
      <c r="O893" s="294" t="s">
        <v>6176</v>
      </c>
      <c r="P893" s="294" t="s">
        <v>2469</v>
      </c>
      <c r="Q893" s="294">
        <v>11441</v>
      </c>
      <c r="R893" s="296"/>
    </row>
    <row r="894" spans="1:18" x14ac:dyDescent="0.35">
      <c r="A894" s="294" t="s">
        <v>6177</v>
      </c>
      <c r="B894" s="294" t="s">
        <v>6178</v>
      </c>
      <c r="C894" s="294" t="s">
        <v>2145</v>
      </c>
      <c r="D894" s="294" t="s">
        <v>6179</v>
      </c>
      <c r="E894" s="294">
        <v>12</v>
      </c>
      <c r="F894" s="294" t="s">
        <v>2437</v>
      </c>
      <c r="G894" s="294" t="s">
        <v>2438</v>
      </c>
      <c r="H894" s="295">
        <v>96</v>
      </c>
      <c r="I894" s="294" t="s">
        <v>1325</v>
      </c>
      <c r="J894" s="295" t="s">
        <v>2675</v>
      </c>
      <c r="K894" s="294" t="s">
        <v>2429</v>
      </c>
      <c r="L894" s="294" t="s">
        <v>2440</v>
      </c>
      <c r="M894" s="294">
        <v>6</v>
      </c>
      <c r="N894" s="294" t="s">
        <v>2441</v>
      </c>
      <c r="O894" s="294" t="s">
        <v>6180</v>
      </c>
      <c r="P894" s="294" t="s">
        <v>2443</v>
      </c>
      <c r="Q894" s="294">
        <v>11442</v>
      </c>
      <c r="R894" s="296"/>
    </row>
    <row r="895" spans="1:18" x14ac:dyDescent="0.35">
      <c r="A895" s="294" t="s">
        <v>6181</v>
      </c>
      <c r="B895" s="294" t="s">
        <v>6182</v>
      </c>
      <c r="C895" s="294" t="s">
        <v>2146</v>
      </c>
      <c r="D895" s="294" t="s">
        <v>6183</v>
      </c>
      <c r="E895" s="294">
        <v>12</v>
      </c>
      <c r="F895" s="294" t="s">
        <v>2437</v>
      </c>
      <c r="G895" s="294" t="s">
        <v>2438</v>
      </c>
      <c r="H895" s="295">
        <v>96</v>
      </c>
      <c r="I895" s="294" t="s">
        <v>1325</v>
      </c>
      <c r="J895" s="295" t="s">
        <v>3415</v>
      </c>
      <c r="K895" s="294" t="s">
        <v>2429</v>
      </c>
      <c r="L895" s="294" t="s">
        <v>2440</v>
      </c>
      <c r="M895" s="294">
        <v>6</v>
      </c>
      <c r="N895" s="294" t="s">
        <v>2441</v>
      </c>
      <c r="O895" s="294" t="s">
        <v>6184</v>
      </c>
      <c r="P895" s="294" t="s">
        <v>2443</v>
      </c>
      <c r="Q895" s="294">
        <v>13818</v>
      </c>
      <c r="R895" s="296"/>
    </row>
    <row r="896" spans="1:18" x14ac:dyDescent="0.35">
      <c r="A896" s="294" t="s">
        <v>6185</v>
      </c>
      <c r="B896" s="294" t="s">
        <v>6186</v>
      </c>
      <c r="C896" s="294" t="s">
        <v>2147</v>
      </c>
      <c r="D896" s="294" t="s">
        <v>6187</v>
      </c>
      <c r="E896" s="294">
        <v>12</v>
      </c>
      <c r="F896" s="294" t="s">
        <v>2437</v>
      </c>
      <c r="G896" s="294" t="s">
        <v>2438</v>
      </c>
      <c r="H896" s="295">
        <v>96</v>
      </c>
      <c r="I896" s="294" t="s">
        <v>1325</v>
      </c>
      <c r="J896" s="295" t="s">
        <v>2497</v>
      </c>
      <c r="K896" s="294" t="s">
        <v>2429</v>
      </c>
      <c r="L896" s="294" t="s">
        <v>2440</v>
      </c>
      <c r="M896" s="294">
        <v>6</v>
      </c>
      <c r="N896" s="294" t="s">
        <v>2441</v>
      </c>
      <c r="O896" s="294" t="s">
        <v>6188</v>
      </c>
      <c r="P896" s="294" t="s">
        <v>2443</v>
      </c>
      <c r="Q896" s="294">
        <v>15010</v>
      </c>
      <c r="R896" s="296"/>
    </row>
    <row r="897" spans="1:18" x14ac:dyDescent="0.35">
      <c r="A897" s="294" t="s">
        <v>6189</v>
      </c>
      <c r="B897" s="294" t="s">
        <v>6190</v>
      </c>
      <c r="C897" s="294" t="s">
        <v>2148</v>
      </c>
      <c r="D897" s="294" t="s">
        <v>6191</v>
      </c>
      <c r="E897" s="294">
        <v>12</v>
      </c>
      <c r="F897" s="294" t="s">
        <v>2437</v>
      </c>
      <c r="G897" s="294" t="s">
        <v>2438</v>
      </c>
      <c r="H897" s="295">
        <v>96</v>
      </c>
      <c r="I897" s="294" t="s">
        <v>1325</v>
      </c>
      <c r="J897" s="295" t="s">
        <v>2533</v>
      </c>
      <c r="K897" s="294" t="s">
        <v>2429</v>
      </c>
      <c r="L897" s="294" t="s">
        <v>2440</v>
      </c>
      <c r="M897" s="294">
        <v>6</v>
      </c>
      <c r="N897" s="294" t="s">
        <v>2441</v>
      </c>
      <c r="O897" s="294" t="s">
        <v>6192</v>
      </c>
      <c r="P897" s="294" t="s">
        <v>2443</v>
      </c>
      <c r="Q897" s="294">
        <v>23771</v>
      </c>
      <c r="R897" s="296"/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U22"/>
  <sheetViews>
    <sheetView topLeftCell="A3" zoomScale="90" zoomScaleNormal="90" workbookViewId="0">
      <pane xSplit="3855" topLeftCell="F1" activePane="topRight"/>
      <selection activeCell="B12" sqref="B12"/>
      <selection pane="topRight" activeCell="N20" sqref="N20"/>
    </sheetView>
  </sheetViews>
  <sheetFormatPr defaultRowHeight="14.25" x14ac:dyDescent="0.2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233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  <col min="21" max="21" width="11.375" bestFit="1" customWidth="1"/>
  </cols>
  <sheetData>
    <row r="1" spans="1:21" ht="23.25" x14ac:dyDescent="0.35">
      <c r="A1" s="560" t="s">
        <v>6571</v>
      </c>
      <c r="C1" s="560"/>
      <c r="D1" s="560"/>
      <c r="E1" s="560"/>
      <c r="F1" s="560"/>
      <c r="G1" s="560"/>
      <c r="O1"/>
    </row>
    <row r="2" spans="1:21" s="670" customFormat="1" ht="105" x14ac:dyDescent="0.2">
      <c r="A2" s="826" t="s">
        <v>6572</v>
      </c>
      <c r="B2" s="827" t="s">
        <v>715</v>
      </c>
      <c r="C2" s="827" t="s">
        <v>6573</v>
      </c>
      <c r="D2" s="669" t="s">
        <v>720</v>
      </c>
      <c r="E2" s="826" t="s">
        <v>717</v>
      </c>
      <c r="F2" s="826"/>
      <c r="G2" s="826"/>
      <c r="H2" s="826"/>
      <c r="I2" s="826"/>
      <c r="J2" s="826"/>
      <c r="K2" s="826"/>
      <c r="L2" s="826"/>
      <c r="M2" s="827" t="s">
        <v>6574</v>
      </c>
      <c r="N2" s="827"/>
      <c r="O2" s="827"/>
      <c r="P2" s="827"/>
      <c r="Q2" s="827"/>
      <c r="R2" s="827"/>
      <c r="S2" s="828" t="s">
        <v>716</v>
      </c>
      <c r="T2" s="818" t="s">
        <v>6614</v>
      </c>
    </row>
    <row r="3" spans="1:21" ht="87" customHeight="1" x14ac:dyDescent="0.2">
      <c r="A3" s="826"/>
      <c r="B3" s="827"/>
      <c r="C3" s="827"/>
      <c r="D3" s="671" t="s">
        <v>6575</v>
      </c>
      <c r="E3" s="671" t="s">
        <v>6576</v>
      </c>
      <c r="F3" s="671" t="s">
        <v>6577</v>
      </c>
      <c r="G3" s="671" t="s">
        <v>6578</v>
      </c>
      <c r="H3" s="671" t="s">
        <v>6579</v>
      </c>
      <c r="I3" s="672" t="s">
        <v>6580</v>
      </c>
      <c r="J3" s="671" t="s">
        <v>6581</v>
      </c>
      <c r="K3" s="671" t="s">
        <v>6582</v>
      </c>
      <c r="L3" s="672" t="s">
        <v>6583</v>
      </c>
      <c r="M3" s="673" t="s">
        <v>6584</v>
      </c>
      <c r="N3" s="673" t="s">
        <v>6585</v>
      </c>
      <c r="O3" s="673" t="s">
        <v>6586</v>
      </c>
      <c r="P3" s="671" t="s">
        <v>6666</v>
      </c>
      <c r="Q3" s="671" t="s">
        <v>700</v>
      </c>
      <c r="R3" s="673" t="s">
        <v>6587</v>
      </c>
      <c r="S3" s="799"/>
      <c r="T3" s="819"/>
    </row>
    <row r="4" spans="1:21" ht="21" x14ac:dyDescent="0.35">
      <c r="A4" s="582">
        <v>1</v>
      </c>
      <c r="B4" s="686" t="s">
        <v>6603</v>
      </c>
      <c r="C4" s="687" t="s">
        <v>6613</v>
      </c>
      <c r="D4" s="674">
        <v>240000</v>
      </c>
      <c r="E4" s="674">
        <v>151200</v>
      </c>
      <c r="F4" s="674">
        <v>335286</v>
      </c>
      <c r="G4" s="674">
        <v>16764.300000000003</v>
      </c>
      <c r="H4" s="674"/>
      <c r="I4" s="666">
        <v>25400</v>
      </c>
      <c r="J4" s="666"/>
      <c r="K4" s="666"/>
      <c r="L4" s="666">
        <v>107000</v>
      </c>
      <c r="M4" s="666"/>
      <c r="N4" s="666">
        <v>2330</v>
      </c>
      <c r="O4" s="666">
        <v>53044.31</v>
      </c>
      <c r="P4" s="666">
        <v>13000</v>
      </c>
      <c r="Q4" s="666">
        <v>2256.5</v>
      </c>
      <c r="R4" s="666">
        <v>12832.220000000001</v>
      </c>
      <c r="S4" s="666">
        <v>125000</v>
      </c>
      <c r="T4" s="675">
        <f>+D4+E4+F4+G4+H4+I4+J4+K4+L4+M4+N4+O4+P4+Q4+R4</f>
        <v>959113.33000000007</v>
      </c>
      <c r="U4" s="714"/>
    </row>
    <row r="5" spans="1:21" ht="21" x14ac:dyDescent="0.35">
      <c r="A5" s="582">
        <v>2</v>
      </c>
      <c r="B5" s="686" t="s">
        <v>6604</v>
      </c>
      <c r="C5" s="687" t="s">
        <v>6613</v>
      </c>
      <c r="D5" s="675">
        <v>240000</v>
      </c>
      <c r="E5" s="675">
        <v>168000</v>
      </c>
      <c r="F5" s="675">
        <v>477792</v>
      </c>
      <c r="G5" s="675">
        <v>23889.599999999999</v>
      </c>
      <c r="H5" s="675"/>
      <c r="I5" s="666">
        <v>25600</v>
      </c>
      <c r="J5" s="666"/>
      <c r="K5" s="666"/>
      <c r="L5" s="666">
        <v>125000</v>
      </c>
      <c r="M5" s="666"/>
      <c r="N5" s="666">
        <v>7725</v>
      </c>
      <c r="O5" s="666">
        <v>129769.8</v>
      </c>
      <c r="P5" s="666">
        <v>40000</v>
      </c>
      <c r="Q5" s="666">
        <v>1738.5</v>
      </c>
      <c r="R5" s="666">
        <v>14863.220000000001</v>
      </c>
      <c r="S5" s="666">
        <v>102800</v>
      </c>
      <c r="T5" s="675">
        <f t="shared" ref="T5:T13" si="0">+D5+E5+F5+G5+H5+I5+J5+K5+L5+M5+N5+O5+P5+Q5+R5</f>
        <v>1254378.1200000001</v>
      </c>
      <c r="U5" s="714"/>
    </row>
    <row r="6" spans="1:21" ht="27" customHeight="1" x14ac:dyDescent="0.35">
      <c r="A6" s="582">
        <v>3</v>
      </c>
      <c r="B6" s="686" t="s">
        <v>6605</v>
      </c>
      <c r="C6" s="687" t="s">
        <v>6613</v>
      </c>
      <c r="D6" s="675">
        <v>240000</v>
      </c>
      <c r="E6" s="675">
        <v>168000</v>
      </c>
      <c r="F6" s="675">
        <v>435204</v>
      </c>
      <c r="G6" s="675">
        <v>21760.199999999997</v>
      </c>
      <c r="H6" s="675"/>
      <c r="I6" s="666">
        <v>14800</v>
      </c>
      <c r="J6" s="666"/>
      <c r="K6" s="666"/>
      <c r="L6" s="666">
        <v>95000</v>
      </c>
      <c r="M6" s="666"/>
      <c r="N6" s="666">
        <v>7725</v>
      </c>
      <c r="O6" s="666">
        <v>132509.51999999999</v>
      </c>
      <c r="P6" s="666">
        <v>30000</v>
      </c>
      <c r="Q6" s="666">
        <v>4518</v>
      </c>
      <c r="R6" s="666">
        <v>12935.720000000001</v>
      </c>
      <c r="S6" s="666">
        <v>36400</v>
      </c>
      <c r="T6" s="675">
        <f t="shared" si="0"/>
        <v>1162452.44</v>
      </c>
      <c r="U6" s="714"/>
    </row>
    <row r="7" spans="1:21" ht="24" customHeight="1" x14ac:dyDescent="0.35">
      <c r="A7" s="582">
        <v>4</v>
      </c>
      <c r="B7" s="686" t="s">
        <v>6606</v>
      </c>
      <c r="C7" s="687" t="s">
        <v>2418</v>
      </c>
      <c r="D7" s="675">
        <v>216000</v>
      </c>
      <c r="E7" s="675">
        <v>73200</v>
      </c>
      <c r="F7" s="675">
        <v>145908</v>
      </c>
      <c r="G7" s="675">
        <v>7295.4000000000005</v>
      </c>
      <c r="H7" s="675"/>
      <c r="I7" s="666">
        <v>3000</v>
      </c>
      <c r="J7" s="666"/>
      <c r="K7" s="666"/>
      <c r="L7" s="666">
        <v>25625</v>
      </c>
      <c r="M7" s="666"/>
      <c r="N7" s="666">
        <v>2330</v>
      </c>
      <c r="O7" s="666">
        <v>47379.56</v>
      </c>
      <c r="P7" s="666">
        <v>13000</v>
      </c>
      <c r="Q7" s="666">
        <v>2571</v>
      </c>
      <c r="R7" s="666">
        <v>0</v>
      </c>
      <c r="S7" s="666">
        <v>102800</v>
      </c>
      <c r="T7" s="675">
        <f t="shared" si="0"/>
        <v>536308.96</v>
      </c>
      <c r="U7" s="714"/>
    </row>
    <row r="8" spans="1:21" ht="24.75" customHeight="1" x14ac:dyDescent="0.35">
      <c r="A8" s="582">
        <v>5</v>
      </c>
      <c r="B8" s="686" t="s">
        <v>6607</v>
      </c>
      <c r="C8" s="687" t="s">
        <v>2418</v>
      </c>
      <c r="D8" s="675">
        <v>216000</v>
      </c>
      <c r="E8" s="675">
        <v>146400</v>
      </c>
      <c r="F8" s="675">
        <v>305676</v>
      </c>
      <c r="G8" s="675">
        <v>15283.800000000001</v>
      </c>
      <c r="H8" s="675"/>
      <c r="I8" s="666">
        <v>13600</v>
      </c>
      <c r="J8" s="666"/>
      <c r="K8" s="666"/>
      <c r="L8" s="666">
        <v>64000</v>
      </c>
      <c r="M8" s="666"/>
      <c r="N8" s="666">
        <v>2330</v>
      </c>
      <c r="O8" s="666">
        <v>58826.86</v>
      </c>
      <c r="P8" s="666">
        <v>13000</v>
      </c>
      <c r="Q8" s="666">
        <v>1574.5</v>
      </c>
      <c r="R8" s="666">
        <v>0</v>
      </c>
      <c r="S8" s="666">
        <v>81200</v>
      </c>
      <c r="T8" s="675">
        <f t="shared" si="0"/>
        <v>836691.16</v>
      </c>
      <c r="U8" s="714"/>
    </row>
    <row r="9" spans="1:21" s="3" customFormat="1" ht="23.25" x14ac:dyDescent="0.35">
      <c r="A9" s="582">
        <v>6</v>
      </c>
      <c r="B9" s="686" t="s">
        <v>6608</v>
      </c>
      <c r="C9" s="687" t="s">
        <v>2418</v>
      </c>
      <c r="D9" s="675">
        <v>216000</v>
      </c>
      <c r="E9" s="675">
        <v>146400</v>
      </c>
      <c r="F9" s="675">
        <v>230706</v>
      </c>
      <c r="G9" s="675">
        <v>11535.3</v>
      </c>
      <c r="H9" s="675"/>
      <c r="I9" s="666">
        <v>12400</v>
      </c>
      <c r="J9" s="666"/>
      <c r="K9" s="666"/>
      <c r="L9" s="666">
        <v>63000</v>
      </c>
      <c r="M9" s="666"/>
      <c r="N9" s="666">
        <v>7725</v>
      </c>
      <c r="O9" s="666">
        <v>145802.68</v>
      </c>
      <c r="P9" s="666">
        <v>30000</v>
      </c>
      <c r="Q9" s="666">
        <v>4520</v>
      </c>
      <c r="R9" s="666">
        <v>0</v>
      </c>
      <c r="S9" s="666">
        <v>147600</v>
      </c>
      <c r="T9" s="675">
        <f t="shared" si="0"/>
        <v>868088.98</v>
      </c>
      <c r="U9" s="714"/>
    </row>
    <row r="10" spans="1:21" s="3" customFormat="1" ht="23.25" x14ac:dyDescent="0.35">
      <c r="A10" s="582">
        <v>7</v>
      </c>
      <c r="B10" s="686" t="s">
        <v>6609</v>
      </c>
      <c r="C10" s="687" t="s">
        <v>2418</v>
      </c>
      <c r="D10" s="675">
        <v>216000</v>
      </c>
      <c r="E10" s="675">
        <v>146400</v>
      </c>
      <c r="F10" s="675">
        <v>296352</v>
      </c>
      <c r="G10" s="675">
        <v>14817.599999999999</v>
      </c>
      <c r="H10" s="675"/>
      <c r="I10" s="666">
        <v>14400</v>
      </c>
      <c r="J10" s="666"/>
      <c r="K10" s="666"/>
      <c r="L10" s="666">
        <v>51000</v>
      </c>
      <c r="M10" s="666"/>
      <c r="N10" s="666">
        <v>2330</v>
      </c>
      <c r="O10" s="666">
        <v>52456.97</v>
      </c>
      <c r="P10" s="666">
        <v>13000</v>
      </c>
      <c r="Q10" s="666">
        <v>2502.5</v>
      </c>
      <c r="R10" s="666">
        <v>0</v>
      </c>
      <c r="S10" s="666">
        <v>167000</v>
      </c>
      <c r="T10" s="675">
        <f t="shared" si="0"/>
        <v>809259.07</v>
      </c>
      <c r="U10" s="714"/>
    </row>
    <row r="11" spans="1:21" s="3" customFormat="1" ht="23.25" x14ac:dyDescent="0.35">
      <c r="A11" s="582">
        <v>8</v>
      </c>
      <c r="B11" s="686" t="s">
        <v>6610</v>
      </c>
      <c r="C11" s="687" t="s">
        <v>2418</v>
      </c>
      <c r="D11" s="675">
        <v>216000</v>
      </c>
      <c r="E11" s="675">
        <v>146400</v>
      </c>
      <c r="F11" s="675">
        <v>232344</v>
      </c>
      <c r="G11" s="675">
        <v>11617.2</v>
      </c>
      <c r="H11" s="675"/>
      <c r="I11" s="666">
        <v>13800</v>
      </c>
      <c r="J11" s="666"/>
      <c r="K11" s="666"/>
      <c r="L11" s="666">
        <v>52000</v>
      </c>
      <c r="M11" s="666"/>
      <c r="N11" s="666">
        <v>2330</v>
      </c>
      <c r="O11" s="666">
        <v>32862.39</v>
      </c>
      <c r="P11" s="666">
        <v>13000</v>
      </c>
      <c r="Q11" s="666">
        <v>1084</v>
      </c>
      <c r="R11" s="666">
        <v>0</v>
      </c>
      <c r="S11" s="666">
        <v>44800</v>
      </c>
      <c r="T11" s="675">
        <f t="shared" si="0"/>
        <v>721437.59</v>
      </c>
      <c r="U11" s="714"/>
    </row>
    <row r="12" spans="1:21" s="3" customFormat="1" ht="32.25" customHeight="1" x14ac:dyDescent="0.35">
      <c r="A12" s="582">
        <v>9</v>
      </c>
      <c r="B12" s="686" t="s">
        <v>6611</v>
      </c>
      <c r="C12" s="687" t="s">
        <v>6613</v>
      </c>
      <c r="D12" s="675">
        <v>240000</v>
      </c>
      <c r="E12" s="675">
        <v>151200</v>
      </c>
      <c r="F12" s="675">
        <v>470358</v>
      </c>
      <c r="G12" s="675">
        <v>23517.9</v>
      </c>
      <c r="H12" s="675"/>
      <c r="I12" s="666">
        <v>20800</v>
      </c>
      <c r="J12" s="666"/>
      <c r="K12" s="666"/>
      <c r="L12" s="666">
        <v>78000</v>
      </c>
      <c r="M12" s="666"/>
      <c r="N12" s="666">
        <v>7725</v>
      </c>
      <c r="O12" s="666">
        <v>139503.13</v>
      </c>
      <c r="P12" s="666">
        <v>15000</v>
      </c>
      <c r="Q12" s="666">
        <v>3307</v>
      </c>
      <c r="R12" s="666">
        <v>13962.44</v>
      </c>
      <c r="S12" s="666">
        <v>60000</v>
      </c>
      <c r="T12" s="675">
        <f t="shared" si="0"/>
        <v>1163373.47</v>
      </c>
      <c r="U12" s="714"/>
    </row>
    <row r="13" spans="1:21" s="3" customFormat="1" ht="32.25" customHeight="1" x14ac:dyDescent="0.35">
      <c r="A13" s="582">
        <v>10</v>
      </c>
      <c r="B13" s="686" t="s">
        <v>6612</v>
      </c>
      <c r="C13" s="687"/>
      <c r="D13" s="675">
        <v>0</v>
      </c>
      <c r="E13" s="675">
        <v>0</v>
      </c>
      <c r="F13" s="675">
        <v>296100</v>
      </c>
      <c r="G13" s="675">
        <v>14805</v>
      </c>
      <c r="H13" s="675"/>
      <c r="I13" s="666">
        <v>0</v>
      </c>
      <c r="J13" s="666"/>
      <c r="K13" s="666"/>
      <c r="L13" s="666">
        <v>0</v>
      </c>
      <c r="M13" s="666"/>
      <c r="N13" s="666">
        <v>0</v>
      </c>
      <c r="O13" s="666">
        <v>0</v>
      </c>
      <c r="P13" s="666">
        <v>0</v>
      </c>
      <c r="Q13" s="666">
        <v>0</v>
      </c>
      <c r="R13" s="666">
        <v>0</v>
      </c>
      <c r="S13" s="666">
        <v>0</v>
      </c>
      <c r="T13" s="675">
        <f t="shared" si="0"/>
        <v>310905</v>
      </c>
      <c r="U13" s="714"/>
    </row>
    <row r="14" spans="1:21" s="3" customFormat="1" ht="31.5" customHeight="1" x14ac:dyDescent="0.35">
      <c r="A14" s="582">
        <v>11</v>
      </c>
      <c r="B14" s="447"/>
      <c r="C14" s="582"/>
      <c r="D14" s="675"/>
      <c r="E14" s="675"/>
      <c r="F14" s="675"/>
      <c r="G14" s="675"/>
      <c r="H14" s="675"/>
      <c r="I14" s="666"/>
      <c r="J14" s="666"/>
      <c r="K14" s="666"/>
      <c r="L14" s="666"/>
      <c r="M14" s="666"/>
      <c r="N14" s="666"/>
      <c r="O14" s="666"/>
      <c r="P14" s="666"/>
      <c r="Q14" s="666"/>
      <c r="R14" s="666"/>
      <c r="S14" s="666"/>
      <c r="T14" s="675"/>
      <c r="U14" s="714">
        <f t="shared" ref="U14" si="1">+E14+F14+G14+I14+L14</f>
        <v>0</v>
      </c>
    </row>
    <row r="15" spans="1:21" ht="21" x14ac:dyDescent="0.35">
      <c r="A15" s="582">
        <v>12</v>
      </c>
      <c r="B15" s="447"/>
      <c r="C15" s="582"/>
      <c r="D15" s="666"/>
      <c r="E15" s="666"/>
      <c r="F15" s="666"/>
      <c r="G15" s="666"/>
      <c r="H15" s="666"/>
      <c r="I15" s="666"/>
      <c r="J15" s="666"/>
      <c r="K15" s="666"/>
      <c r="L15" s="666"/>
      <c r="M15" s="666"/>
      <c r="N15" s="666"/>
      <c r="O15" s="666"/>
      <c r="P15" s="666"/>
      <c r="Q15" s="666"/>
      <c r="R15" s="666"/>
      <c r="S15" s="666"/>
      <c r="T15" s="675"/>
      <c r="U15" s="714">
        <f>+E15+F15+G15+I15+L15</f>
        <v>0</v>
      </c>
    </row>
    <row r="16" spans="1:21" ht="21" x14ac:dyDescent="0.35">
      <c r="A16" s="820" t="s">
        <v>631</v>
      </c>
      <c r="B16" s="810"/>
      <c r="C16" s="811"/>
      <c r="D16" s="676">
        <f t="shared" ref="D16:S16" si="2">SUM(D4:D15)</f>
        <v>2040000</v>
      </c>
      <c r="E16" s="676">
        <f t="shared" si="2"/>
        <v>1297200</v>
      </c>
      <c r="F16" s="676">
        <f t="shared" si="2"/>
        <v>3225726</v>
      </c>
      <c r="G16" s="676">
        <f t="shared" si="2"/>
        <v>161286.30000000002</v>
      </c>
      <c r="H16" s="676">
        <f t="shared" si="2"/>
        <v>0</v>
      </c>
      <c r="I16" s="676">
        <f t="shared" si="2"/>
        <v>143800</v>
      </c>
      <c r="J16" s="676">
        <f t="shared" si="2"/>
        <v>0</v>
      </c>
      <c r="K16" s="676">
        <f t="shared" si="2"/>
        <v>0</v>
      </c>
      <c r="L16" s="676">
        <f t="shared" si="2"/>
        <v>660625</v>
      </c>
      <c r="M16" s="677">
        <f t="shared" si="2"/>
        <v>0</v>
      </c>
      <c r="N16" s="677">
        <f t="shared" si="2"/>
        <v>42550</v>
      </c>
      <c r="O16" s="677">
        <f t="shared" si="2"/>
        <v>792155.22</v>
      </c>
      <c r="P16" s="677">
        <f t="shared" si="2"/>
        <v>180000</v>
      </c>
      <c r="Q16" s="677">
        <f t="shared" si="2"/>
        <v>24072</v>
      </c>
      <c r="R16" s="677">
        <f t="shared" si="2"/>
        <v>54593.600000000006</v>
      </c>
      <c r="S16" s="676">
        <f t="shared" si="2"/>
        <v>867600</v>
      </c>
      <c r="T16" s="678">
        <f>SUM(D16:S16)</f>
        <v>9489608.1199999992</v>
      </c>
    </row>
    <row r="17" spans="1:20" ht="21" x14ac:dyDescent="0.35">
      <c r="A17" s="820" t="s">
        <v>631</v>
      </c>
      <c r="B17" s="810"/>
      <c r="C17" s="811"/>
      <c r="D17" s="679">
        <f>D16</f>
        <v>2040000</v>
      </c>
      <c r="E17" s="821">
        <f>SUM(E16:L16)</f>
        <v>5488637.2999999998</v>
      </c>
      <c r="F17" s="821"/>
      <c r="G17" s="821"/>
      <c r="H17" s="821"/>
      <c r="I17" s="821"/>
      <c r="J17" s="821"/>
      <c r="K17" s="821"/>
      <c r="L17" s="822"/>
      <c r="M17" s="823">
        <f>SUM(M16:R16)</f>
        <v>1093370.82</v>
      </c>
      <c r="N17" s="824"/>
      <c r="O17" s="824"/>
      <c r="P17" s="824"/>
      <c r="Q17" s="824"/>
      <c r="R17" s="825"/>
      <c r="S17" s="676">
        <f>S16</f>
        <v>867600</v>
      </c>
      <c r="T17" s="680">
        <f>D17+E17+M17+S17</f>
        <v>9489608.1199999992</v>
      </c>
    </row>
    <row r="18" spans="1:20" ht="23.25" x14ac:dyDescent="0.3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43"/>
      <c r="P18" s="3"/>
      <c r="Q18" s="3"/>
      <c r="R18" s="3"/>
      <c r="S18" s="3"/>
      <c r="T18" s="3"/>
    </row>
    <row r="19" spans="1:20" x14ac:dyDescent="0.2">
      <c r="J19" s="714"/>
    </row>
    <row r="20" spans="1:20" x14ac:dyDescent="0.2">
      <c r="H20" s="714"/>
    </row>
    <row r="21" spans="1:20" x14ac:dyDescent="0.2">
      <c r="F21" s="714"/>
    </row>
    <row r="22" spans="1:20" x14ac:dyDescent="0.2">
      <c r="J22" s="714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</sheetPr>
  <dimension ref="A1:L438"/>
  <sheetViews>
    <sheetView zoomScale="90" zoomScaleNormal="90" workbookViewId="0">
      <pane xSplit="4" ySplit="1" topLeftCell="E398" activePane="bottomRight" state="frozen"/>
      <selection activeCell="H54" sqref="H54"/>
      <selection pane="topRight" activeCell="H54" sqref="H54"/>
      <selection pane="bottomLeft" activeCell="H54" sqref="H54"/>
      <selection pane="bottomRight" activeCell="F433" sqref="F433"/>
    </sheetView>
  </sheetViews>
  <sheetFormatPr defaultColWidth="9" defaultRowHeight="21" x14ac:dyDescent="0.2"/>
  <cols>
    <col min="1" max="1" width="17.25" style="86" customWidth="1"/>
    <col min="2" max="2" width="58.375" style="85" customWidth="1"/>
    <col min="3" max="3" width="11.375" style="86" customWidth="1"/>
    <col min="4" max="4" width="33.125" style="88" customWidth="1"/>
    <col min="5" max="5" width="14.125" style="86" customWidth="1"/>
    <col min="6" max="6" width="49" style="85" customWidth="1"/>
    <col min="7" max="7" width="9.375" style="86" customWidth="1"/>
    <col min="8" max="8" width="11.125" style="85" customWidth="1"/>
    <col min="9" max="9" width="16.375" style="85" customWidth="1"/>
    <col min="10" max="16384" width="9" style="85"/>
  </cols>
  <sheetData>
    <row r="1" spans="1:9" s="86" customFormat="1" ht="27" customHeight="1" x14ac:dyDescent="0.2">
      <c r="A1" s="81" t="s">
        <v>970</v>
      </c>
      <c r="B1" s="81" t="s">
        <v>971</v>
      </c>
      <c r="C1" s="83" t="s">
        <v>2375</v>
      </c>
      <c r="D1" s="83" t="s">
        <v>2374</v>
      </c>
      <c r="E1" s="89" t="s">
        <v>690</v>
      </c>
      <c r="F1" s="89" t="s">
        <v>691</v>
      </c>
      <c r="G1" s="84" t="s">
        <v>968</v>
      </c>
      <c r="H1" s="84" t="s">
        <v>969</v>
      </c>
    </row>
    <row r="2" spans="1:9" x14ac:dyDescent="0.2">
      <c r="A2" s="242" t="s">
        <v>139</v>
      </c>
      <c r="B2" s="79" t="s">
        <v>140</v>
      </c>
      <c r="C2" s="82" t="s">
        <v>16</v>
      </c>
      <c r="D2" s="80" t="s">
        <v>17</v>
      </c>
      <c r="E2" s="82" t="s">
        <v>906</v>
      </c>
      <c r="F2" s="79" t="s">
        <v>17</v>
      </c>
      <c r="G2" s="82">
        <v>9</v>
      </c>
      <c r="H2" s="79" t="s">
        <v>892</v>
      </c>
      <c r="I2" s="86"/>
    </row>
    <row r="3" spans="1:9" x14ac:dyDescent="0.2">
      <c r="A3" s="242" t="s">
        <v>141</v>
      </c>
      <c r="B3" s="79" t="s">
        <v>142</v>
      </c>
      <c r="C3" s="82" t="s">
        <v>16</v>
      </c>
      <c r="D3" s="80" t="s">
        <v>17</v>
      </c>
      <c r="E3" s="82" t="s">
        <v>906</v>
      </c>
      <c r="F3" s="79" t="s">
        <v>17</v>
      </c>
      <c r="G3" s="82">
        <v>9</v>
      </c>
      <c r="H3" s="79" t="s">
        <v>897</v>
      </c>
      <c r="I3" s="86"/>
    </row>
    <row r="4" spans="1:9" x14ac:dyDescent="0.2">
      <c r="A4" s="242" t="s">
        <v>143</v>
      </c>
      <c r="B4" s="79" t="s">
        <v>144</v>
      </c>
      <c r="C4" s="82" t="s">
        <v>16</v>
      </c>
      <c r="D4" s="80" t="s">
        <v>17</v>
      </c>
      <c r="E4" s="82" t="s">
        <v>906</v>
      </c>
      <c r="F4" s="79" t="s">
        <v>17</v>
      </c>
      <c r="G4" s="82">
        <v>9</v>
      </c>
      <c r="H4" s="79" t="s">
        <v>892</v>
      </c>
      <c r="I4" s="86"/>
    </row>
    <row r="5" spans="1:9" x14ac:dyDescent="0.2">
      <c r="A5" s="242" t="s">
        <v>145</v>
      </c>
      <c r="B5" s="79" t="s">
        <v>146</v>
      </c>
      <c r="C5" s="82" t="s">
        <v>16</v>
      </c>
      <c r="D5" s="80" t="s">
        <v>17</v>
      </c>
      <c r="E5" s="82" t="s">
        <v>906</v>
      </c>
      <c r="F5" s="79" t="s">
        <v>17</v>
      </c>
      <c r="G5" s="82">
        <v>9</v>
      </c>
      <c r="H5" s="79" t="s">
        <v>892</v>
      </c>
      <c r="I5" s="86"/>
    </row>
    <row r="6" spans="1:9" x14ac:dyDescent="0.2">
      <c r="A6" s="242" t="s">
        <v>147</v>
      </c>
      <c r="B6" s="79" t="s">
        <v>972</v>
      </c>
      <c r="C6" s="82" t="s">
        <v>16</v>
      </c>
      <c r="D6" s="80" t="s">
        <v>17</v>
      </c>
      <c r="E6" s="82" t="s">
        <v>906</v>
      </c>
      <c r="F6" s="79" t="s">
        <v>17</v>
      </c>
      <c r="G6" s="82">
        <v>9</v>
      </c>
      <c r="H6" s="79" t="s">
        <v>893</v>
      </c>
      <c r="I6" s="86"/>
    </row>
    <row r="7" spans="1:9" x14ac:dyDescent="0.2">
      <c r="A7" s="242" t="s">
        <v>148</v>
      </c>
      <c r="B7" s="79" t="s">
        <v>149</v>
      </c>
      <c r="C7" s="82" t="s">
        <v>16</v>
      </c>
      <c r="D7" s="80" t="s">
        <v>17</v>
      </c>
      <c r="E7" s="82" t="s">
        <v>906</v>
      </c>
      <c r="F7" s="79" t="s">
        <v>17</v>
      </c>
      <c r="G7" s="82">
        <v>9</v>
      </c>
      <c r="H7" s="79" t="s">
        <v>895</v>
      </c>
      <c r="I7" s="86"/>
    </row>
    <row r="8" spans="1:9" x14ac:dyDescent="0.2">
      <c r="A8" s="242" t="s">
        <v>150</v>
      </c>
      <c r="B8" s="79" t="s">
        <v>171</v>
      </c>
      <c r="C8" s="82" t="s">
        <v>16</v>
      </c>
      <c r="D8" s="80" t="s">
        <v>17</v>
      </c>
      <c r="E8" s="82" t="s">
        <v>906</v>
      </c>
      <c r="F8" s="79" t="s">
        <v>17</v>
      </c>
      <c r="G8" s="82">
        <v>9</v>
      </c>
      <c r="H8" s="79" t="s">
        <v>895</v>
      </c>
      <c r="I8" s="86"/>
    </row>
    <row r="9" spans="1:9" x14ac:dyDescent="0.2">
      <c r="A9" s="242" t="s">
        <v>151</v>
      </c>
      <c r="B9" s="79" t="s">
        <v>173</v>
      </c>
      <c r="C9" s="82" t="s">
        <v>16</v>
      </c>
      <c r="D9" s="80" t="s">
        <v>17</v>
      </c>
      <c r="E9" s="82" t="s">
        <v>906</v>
      </c>
      <c r="F9" s="79" t="s">
        <v>17</v>
      </c>
      <c r="G9" s="82">
        <v>9</v>
      </c>
      <c r="H9" s="79" t="s">
        <v>892</v>
      </c>
      <c r="I9" s="86"/>
    </row>
    <row r="10" spans="1:9" x14ac:dyDescent="0.2">
      <c r="A10" s="242" t="s">
        <v>152</v>
      </c>
      <c r="B10" s="79" t="s">
        <v>153</v>
      </c>
      <c r="C10" s="82" t="s">
        <v>16</v>
      </c>
      <c r="D10" s="80" t="s">
        <v>17</v>
      </c>
      <c r="E10" s="82" t="s">
        <v>906</v>
      </c>
      <c r="F10" s="79" t="s">
        <v>17</v>
      </c>
      <c r="G10" s="82">
        <v>9</v>
      </c>
      <c r="H10" s="79" t="s">
        <v>897</v>
      </c>
      <c r="I10" s="86"/>
    </row>
    <row r="11" spans="1:9" x14ac:dyDescent="0.2">
      <c r="A11" s="313" t="s">
        <v>6219</v>
      </c>
      <c r="B11" s="314" t="s">
        <v>6220</v>
      </c>
      <c r="C11" s="315" t="s">
        <v>16</v>
      </c>
      <c r="D11" s="316" t="s">
        <v>17</v>
      </c>
      <c r="E11" s="315" t="s">
        <v>906</v>
      </c>
      <c r="F11" s="314" t="s">
        <v>17</v>
      </c>
      <c r="G11" s="82">
        <v>9</v>
      </c>
      <c r="H11" s="79" t="s">
        <v>897</v>
      </c>
      <c r="I11" s="86"/>
    </row>
    <row r="12" spans="1:9" x14ac:dyDescent="0.2">
      <c r="A12" s="242" t="s">
        <v>154</v>
      </c>
      <c r="B12" s="79" t="s">
        <v>155</v>
      </c>
      <c r="C12" s="82" t="s">
        <v>16</v>
      </c>
      <c r="D12" s="80" t="s">
        <v>17</v>
      </c>
      <c r="E12" s="82" t="s">
        <v>906</v>
      </c>
      <c r="F12" s="79" t="s">
        <v>17</v>
      </c>
      <c r="G12" s="82">
        <v>9</v>
      </c>
      <c r="H12" s="79" t="s">
        <v>897</v>
      </c>
      <c r="I12" s="86"/>
    </row>
    <row r="13" spans="1:9" x14ac:dyDescent="0.2">
      <c r="A13" s="242" t="s">
        <v>112</v>
      </c>
      <c r="B13" s="79" t="s">
        <v>113</v>
      </c>
      <c r="C13" s="82" t="s">
        <v>12</v>
      </c>
      <c r="D13" s="80" t="s">
        <v>13</v>
      </c>
      <c r="E13" s="82" t="s">
        <v>899</v>
      </c>
      <c r="F13" s="79" t="s">
        <v>900</v>
      </c>
      <c r="G13" s="82">
        <v>8</v>
      </c>
      <c r="H13" s="79" t="s">
        <v>888</v>
      </c>
      <c r="I13" s="86"/>
    </row>
    <row r="14" spans="1:9" x14ac:dyDescent="0.2">
      <c r="A14" s="242" t="s">
        <v>114</v>
      </c>
      <c r="B14" s="79" t="s">
        <v>115</v>
      </c>
      <c r="C14" s="82" t="s">
        <v>12</v>
      </c>
      <c r="D14" s="80" t="s">
        <v>13</v>
      </c>
      <c r="E14" s="82" t="s">
        <v>899</v>
      </c>
      <c r="F14" s="79" t="s">
        <v>900</v>
      </c>
      <c r="G14" s="82">
        <v>8</v>
      </c>
      <c r="H14" s="79" t="s">
        <v>889</v>
      </c>
      <c r="I14" s="86"/>
    </row>
    <row r="15" spans="1:9" x14ac:dyDescent="0.2">
      <c r="A15" s="242" t="s">
        <v>739</v>
      </c>
      <c r="B15" s="79" t="s">
        <v>117</v>
      </c>
      <c r="C15" s="82" t="s">
        <v>12</v>
      </c>
      <c r="D15" s="80" t="s">
        <v>13</v>
      </c>
      <c r="E15" s="82" t="s">
        <v>899</v>
      </c>
      <c r="F15" s="79" t="s">
        <v>900</v>
      </c>
      <c r="G15" s="82">
        <v>8</v>
      </c>
      <c r="H15" s="79" t="s">
        <v>888</v>
      </c>
      <c r="I15" s="86"/>
    </row>
    <row r="16" spans="1:9" x14ac:dyDescent="0.2">
      <c r="A16" s="242" t="s">
        <v>740</v>
      </c>
      <c r="B16" s="79" t="s">
        <v>118</v>
      </c>
      <c r="C16" s="82" t="s">
        <v>12</v>
      </c>
      <c r="D16" s="80" t="s">
        <v>13</v>
      </c>
      <c r="E16" s="82" t="s">
        <v>899</v>
      </c>
      <c r="F16" s="79" t="s">
        <v>900</v>
      </c>
      <c r="G16" s="82">
        <v>8</v>
      </c>
      <c r="H16" s="79" t="s">
        <v>889</v>
      </c>
      <c r="I16" s="86"/>
    </row>
    <row r="17" spans="1:12" x14ac:dyDescent="0.2">
      <c r="A17" s="242" t="s">
        <v>119</v>
      </c>
      <c r="B17" s="79" t="s">
        <v>120</v>
      </c>
      <c r="C17" s="82" t="s">
        <v>12</v>
      </c>
      <c r="D17" s="80" t="s">
        <v>13</v>
      </c>
      <c r="E17" s="82" t="s">
        <v>899</v>
      </c>
      <c r="F17" s="79" t="s">
        <v>900</v>
      </c>
      <c r="G17" s="82">
        <v>8</v>
      </c>
      <c r="H17" s="79" t="s">
        <v>889</v>
      </c>
      <c r="I17" s="86"/>
    </row>
    <row r="18" spans="1:12" x14ac:dyDescent="0.2">
      <c r="A18" s="243" t="s">
        <v>121</v>
      </c>
      <c r="B18" s="209" t="s">
        <v>122</v>
      </c>
      <c r="C18" s="208" t="s">
        <v>12</v>
      </c>
      <c r="D18" s="210" t="s">
        <v>13</v>
      </c>
      <c r="E18" s="208" t="s">
        <v>901</v>
      </c>
      <c r="F18" s="209" t="s">
        <v>6230</v>
      </c>
      <c r="G18" s="82">
        <v>8</v>
      </c>
      <c r="H18" s="79" t="s">
        <v>888</v>
      </c>
      <c r="I18" s="86"/>
    </row>
    <row r="19" spans="1:12" x14ac:dyDescent="0.2">
      <c r="A19" s="242" t="s">
        <v>741</v>
      </c>
      <c r="B19" s="79" t="s">
        <v>116</v>
      </c>
      <c r="C19" s="82" t="s">
        <v>12</v>
      </c>
      <c r="D19" s="80" t="s">
        <v>13</v>
      </c>
      <c r="E19" s="82" t="s">
        <v>899</v>
      </c>
      <c r="F19" s="79" t="s">
        <v>900</v>
      </c>
      <c r="G19" s="82">
        <v>8</v>
      </c>
      <c r="H19" s="79" t="s">
        <v>889</v>
      </c>
      <c r="I19" s="86"/>
    </row>
    <row r="20" spans="1:12" x14ac:dyDescent="0.2">
      <c r="A20" s="242" t="s">
        <v>742</v>
      </c>
      <c r="B20" s="79" t="s">
        <v>79</v>
      </c>
      <c r="C20" s="82" t="s">
        <v>6</v>
      </c>
      <c r="D20" s="80" t="s">
        <v>7</v>
      </c>
      <c r="E20" s="82" t="s">
        <v>882</v>
      </c>
      <c r="F20" s="79" t="s">
        <v>883</v>
      </c>
      <c r="G20" s="82">
        <v>4</v>
      </c>
      <c r="H20" s="79" t="s">
        <v>868</v>
      </c>
      <c r="I20" s="86"/>
    </row>
    <row r="21" spans="1:12" x14ac:dyDescent="0.2">
      <c r="A21" s="242" t="s">
        <v>743</v>
      </c>
      <c r="B21" s="79" t="s">
        <v>744</v>
      </c>
      <c r="C21" s="82" t="s">
        <v>2</v>
      </c>
      <c r="D21" s="80" t="s">
        <v>3</v>
      </c>
      <c r="E21" s="82" t="s">
        <v>875</v>
      </c>
      <c r="F21" s="79" t="s">
        <v>3</v>
      </c>
      <c r="G21" s="82">
        <v>162</v>
      </c>
      <c r="H21" s="79" t="s">
        <v>881</v>
      </c>
      <c r="I21" s="86"/>
    </row>
    <row r="22" spans="1:12" x14ac:dyDescent="0.2">
      <c r="A22" s="242" t="s">
        <v>745</v>
      </c>
      <c r="B22" s="79" t="s">
        <v>746</v>
      </c>
      <c r="C22" s="82" t="s">
        <v>12</v>
      </c>
      <c r="D22" s="80" t="s">
        <v>13</v>
      </c>
      <c r="E22" s="82" t="s">
        <v>899</v>
      </c>
      <c r="F22" s="79" t="s">
        <v>900</v>
      </c>
      <c r="G22" s="82">
        <v>8</v>
      </c>
      <c r="H22" s="79" t="s">
        <v>887</v>
      </c>
      <c r="I22" s="86"/>
    </row>
    <row r="23" spans="1:12" x14ac:dyDescent="0.2">
      <c r="A23" s="242" t="s">
        <v>71</v>
      </c>
      <c r="B23" s="79" t="s">
        <v>973</v>
      </c>
      <c r="C23" s="82" t="s">
        <v>4</v>
      </c>
      <c r="D23" s="80" t="s">
        <v>5</v>
      </c>
      <c r="E23" s="82" t="s">
        <v>876</v>
      </c>
      <c r="F23" s="79" t="s">
        <v>6231</v>
      </c>
      <c r="G23" s="82">
        <v>162</v>
      </c>
      <c r="H23" s="79" t="s">
        <v>881</v>
      </c>
      <c r="I23" s="86"/>
    </row>
    <row r="24" spans="1:12" x14ac:dyDescent="0.2">
      <c r="A24" s="242" t="s">
        <v>72</v>
      </c>
      <c r="B24" s="79" t="s">
        <v>974</v>
      </c>
      <c r="C24" s="82" t="s">
        <v>4</v>
      </c>
      <c r="D24" s="80" t="s">
        <v>5</v>
      </c>
      <c r="E24" s="82" t="s">
        <v>877</v>
      </c>
      <c r="F24" s="79" t="s">
        <v>6232</v>
      </c>
      <c r="G24" s="82">
        <v>4</v>
      </c>
      <c r="H24" s="79" t="s">
        <v>868</v>
      </c>
      <c r="I24" s="86"/>
    </row>
    <row r="25" spans="1:12" x14ac:dyDescent="0.2">
      <c r="A25" s="242" t="s">
        <v>123</v>
      </c>
      <c r="B25" s="79" t="s">
        <v>975</v>
      </c>
      <c r="C25" s="82" t="s">
        <v>12</v>
      </c>
      <c r="D25" s="80" t="s">
        <v>13</v>
      </c>
      <c r="E25" s="82" t="s">
        <v>901</v>
      </c>
      <c r="F25" s="79" t="s">
        <v>6230</v>
      </c>
      <c r="G25" s="82">
        <v>4</v>
      </c>
      <c r="H25" s="79" t="s">
        <v>872</v>
      </c>
      <c r="I25" s="86"/>
    </row>
    <row r="26" spans="1:12" x14ac:dyDescent="0.2">
      <c r="A26" s="242" t="s">
        <v>124</v>
      </c>
      <c r="B26" s="79" t="s">
        <v>976</v>
      </c>
      <c r="C26" s="82" t="s">
        <v>12</v>
      </c>
      <c r="D26" s="80" t="s">
        <v>13</v>
      </c>
      <c r="E26" s="82" t="s">
        <v>903</v>
      </c>
      <c r="F26" s="79" t="s">
        <v>6233</v>
      </c>
      <c r="G26" s="82">
        <v>4</v>
      </c>
      <c r="H26" s="79" t="s">
        <v>872</v>
      </c>
      <c r="I26" s="86"/>
      <c r="L26" s="87"/>
    </row>
    <row r="27" spans="1:12" s="87" customFormat="1" x14ac:dyDescent="0.2">
      <c r="A27" s="242" t="s">
        <v>1180</v>
      </c>
      <c r="B27" s="79" t="s">
        <v>1131</v>
      </c>
      <c r="C27" s="82" t="s">
        <v>4</v>
      </c>
      <c r="D27" s="80" t="s">
        <v>5</v>
      </c>
      <c r="E27" s="82" t="s">
        <v>876</v>
      </c>
      <c r="F27" s="79" t="s">
        <v>6231</v>
      </c>
      <c r="G27" s="82">
        <v>162</v>
      </c>
      <c r="H27" s="79" t="s">
        <v>881</v>
      </c>
      <c r="I27" s="86"/>
    </row>
    <row r="28" spans="1:12" s="87" customFormat="1" x14ac:dyDescent="0.2">
      <c r="A28" s="242" t="s">
        <v>1181</v>
      </c>
      <c r="B28" s="79" t="s">
        <v>1132</v>
      </c>
      <c r="C28" s="82" t="s">
        <v>4</v>
      </c>
      <c r="D28" s="80" t="s">
        <v>5</v>
      </c>
      <c r="E28" s="82" t="s">
        <v>877</v>
      </c>
      <c r="F28" s="79" t="s">
        <v>6232</v>
      </c>
      <c r="G28" s="82">
        <v>4</v>
      </c>
      <c r="H28" s="79" t="s">
        <v>868</v>
      </c>
      <c r="I28" s="86"/>
    </row>
    <row r="29" spans="1:12" s="87" customFormat="1" x14ac:dyDescent="0.2">
      <c r="A29" s="242" t="s">
        <v>1182</v>
      </c>
      <c r="B29" s="79" t="s">
        <v>1133</v>
      </c>
      <c r="C29" s="82" t="s">
        <v>4</v>
      </c>
      <c r="D29" s="80" t="s">
        <v>5</v>
      </c>
      <c r="E29" s="317">
        <v>44060</v>
      </c>
      <c r="F29" s="318" t="s">
        <v>6199</v>
      </c>
      <c r="G29" s="82">
        <v>162</v>
      </c>
      <c r="H29" s="79" t="s">
        <v>868</v>
      </c>
      <c r="I29" s="86"/>
    </row>
    <row r="30" spans="1:12" s="87" customFormat="1" x14ac:dyDescent="0.2">
      <c r="A30" s="242" t="s">
        <v>1183</v>
      </c>
      <c r="B30" s="79" t="s">
        <v>1134</v>
      </c>
      <c r="C30" s="82" t="s">
        <v>4</v>
      </c>
      <c r="D30" s="80" t="s">
        <v>5</v>
      </c>
      <c r="E30" s="317">
        <v>44060</v>
      </c>
      <c r="F30" s="318" t="s">
        <v>6199</v>
      </c>
      <c r="G30" s="82">
        <v>4</v>
      </c>
      <c r="H30" s="79" t="s">
        <v>909</v>
      </c>
      <c r="I30" s="86"/>
      <c r="L30" s="85"/>
    </row>
    <row r="31" spans="1:12" x14ac:dyDescent="0.2">
      <c r="A31" s="242" t="s">
        <v>80</v>
      </c>
      <c r="B31" s="79" t="s">
        <v>977</v>
      </c>
      <c r="C31" s="82" t="s">
        <v>6</v>
      </c>
      <c r="D31" s="80" t="s">
        <v>7</v>
      </c>
      <c r="E31" s="82" t="s">
        <v>884</v>
      </c>
      <c r="F31" s="79" t="s">
        <v>6234</v>
      </c>
      <c r="G31" s="82">
        <v>4</v>
      </c>
      <c r="H31" s="79" t="s">
        <v>870</v>
      </c>
      <c r="I31" s="86"/>
    </row>
    <row r="32" spans="1:12" x14ac:dyDescent="0.2">
      <c r="A32" s="242" t="s">
        <v>81</v>
      </c>
      <c r="B32" s="79" t="s">
        <v>978</v>
      </c>
      <c r="C32" s="82" t="s">
        <v>6</v>
      </c>
      <c r="D32" s="80" t="s">
        <v>7</v>
      </c>
      <c r="E32" s="82" t="s">
        <v>885</v>
      </c>
      <c r="F32" s="79" t="s">
        <v>6235</v>
      </c>
      <c r="G32" s="82">
        <v>4</v>
      </c>
      <c r="H32" s="79" t="s">
        <v>868</v>
      </c>
      <c r="I32" s="86"/>
    </row>
    <row r="33" spans="1:9" x14ac:dyDescent="0.2">
      <c r="A33" s="242" t="s">
        <v>82</v>
      </c>
      <c r="B33" s="79" t="s">
        <v>83</v>
      </c>
      <c r="C33" s="82" t="s">
        <v>6</v>
      </c>
      <c r="D33" s="80" t="s">
        <v>7</v>
      </c>
      <c r="E33" s="82" t="s">
        <v>886</v>
      </c>
      <c r="F33" s="79" t="s">
        <v>634</v>
      </c>
      <c r="G33" s="82">
        <v>4</v>
      </c>
      <c r="H33" s="79" t="s">
        <v>868</v>
      </c>
      <c r="I33" s="86"/>
    </row>
    <row r="34" spans="1:9" x14ac:dyDescent="0.2">
      <c r="A34" s="242" t="s">
        <v>84</v>
      </c>
      <c r="B34" s="79" t="s">
        <v>85</v>
      </c>
      <c r="C34" s="82" t="s">
        <v>6</v>
      </c>
      <c r="D34" s="80" t="s">
        <v>7</v>
      </c>
      <c r="E34" s="82" t="s">
        <v>886</v>
      </c>
      <c r="F34" s="79" t="s">
        <v>634</v>
      </c>
      <c r="G34" s="82">
        <v>33</v>
      </c>
      <c r="H34" s="79" t="s">
        <v>909</v>
      </c>
      <c r="I34" s="86"/>
    </row>
    <row r="35" spans="1:9" x14ac:dyDescent="0.2">
      <c r="A35" s="242" t="s">
        <v>125</v>
      </c>
      <c r="B35" s="79" t="s">
        <v>979</v>
      </c>
      <c r="C35" s="82" t="s">
        <v>12</v>
      </c>
      <c r="D35" s="80" t="s">
        <v>13</v>
      </c>
      <c r="E35" s="82" t="s">
        <v>901</v>
      </c>
      <c r="F35" s="79" t="s">
        <v>6230</v>
      </c>
      <c r="G35" s="82">
        <v>4</v>
      </c>
      <c r="H35" s="79" t="s">
        <v>872</v>
      </c>
      <c r="I35" s="86"/>
    </row>
    <row r="36" spans="1:9" x14ac:dyDescent="0.2">
      <c r="A36" s="242" t="s">
        <v>126</v>
      </c>
      <c r="B36" s="79" t="s">
        <v>980</v>
      </c>
      <c r="C36" s="82" t="s">
        <v>12</v>
      </c>
      <c r="D36" s="80" t="s">
        <v>13</v>
      </c>
      <c r="E36" s="82" t="s">
        <v>903</v>
      </c>
      <c r="F36" s="79" t="s">
        <v>6233</v>
      </c>
      <c r="G36" s="82">
        <v>4</v>
      </c>
      <c r="H36" s="79" t="s">
        <v>872</v>
      </c>
      <c r="I36" s="86"/>
    </row>
    <row r="37" spans="1:9" x14ac:dyDescent="0.2">
      <c r="A37" s="242" t="s">
        <v>73</v>
      </c>
      <c r="B37" s="79" t="s">
        <v>981</v>
      </c>
      <c r="C37" s="82" t="s">
        <v>878</v>
      </c>
      <c r="D37" s="80" t="s">
        <v>678</v>
      </c>
      <c r="E37" s="82" t="s">
        <v>879</v>
      </c>
      <c r="F37" s="79" t="s">
        <v>6236</v>
      </c>
      <c r="G37" s="82">
        <v>25</v>
      </c>
      <c r="H37" s="79" t="s">
        <v>964</v>
      </c>
      <c r="I37" s="86"/>
    </row>
    <row r="38" spans="1:9" x14ac:dyDescent="0.2">
      <c r="A38" s="242" t="s">
        <v>74</v>
      </c>
      <c r="B38" s="79" t="s">
        <v>1137</v>
      </c>
      <c r="C38" s="82" t="s">
        <v>878</v>
      </c>
      <c r="D38" s="80" t="s">
        <v>678</v>
      </c>
      <c r="E38" s="82" t="s">
        <v>880</v>
      </c>
      <c r="F38" s="79" t="s">
        <v>6237</v>
      </c>
      <c r="G38" s="82">
        <v>25</v>
      </c>
      <c r="H38" s="79" t="s">
        <v>964</v>
      </c>
      <c r="I38" s="86"/>
    </row>
    <row r="39" spans="1:9" x14ac:dyDescent="0.2">
      <c r="A39" s="242" t="s">
        <v>75</v>
      </c>
      <c r="B39" s="79" t="s">
        <v>76</v>
      </c>
      <c r="C39" s="82" t="s">
        <v>878</v>
      </c>
      <c r="D39" s="80" t="s">
        <v>678</v>
      </c>
      <c r="E39" s="82" t="s">
        <v>881</v>
      </c>
      <c r="F39" s="79" t="s">
        <v>635</v>
      </c>
      <c r="G39" s="82">
        <v>25</v>
      </c>
      <c r="H39" s="79" t="s">
        <v>964</v>
      </c>
      <c r="I39" s="86"/>
    </row>
    <row r="40" spans="1:9" x14ac:dyDescent="0.2">
      <c r="A40" s="242" t="s">
        <v>77</v>
      </c>
      <c r="B40" s="79" t="s">
        <v>78</v>
      </c>
      <c r="C40" s="82" t="s">
        <v>878</v>
      </c>
      <c r="D40" s="80" t="s">
        <v>678</v>
      </c>
      <c r="E40" s="82" t="s">
        <v>881</v>
      </c>
      <c r="F40" s="79" t="s">
        <v>635</v>
      </c>
      <c r="G40" s="82">
        <v>25</v>
      </c>
      <c r="H40" s="79" t="s">
        <v>964</v>
      </c>
      <c r="I40" s="86"/>
    </row>
    <row r="41" spans="1:9" x14ac:dyDescent="0.2">
      <c r="A41" s="242" t="s">
        <v>747</v>
      </c>
      <c r="B41" s="79" t="s">
        <v>1135</v>
      </c>
      <c r="C41" s="82" t="s">
        <v>878</v>
      </c>
      <c r="D41" s="80" t="s">
        <v>678</v>
      </c>
      <c r="E41" s="82" t="s">
        <v>879</v>
      </c>
      <c r="F41" s="79" t="s">
        <v>6236</v>
      </c>
      <c r="G41" s="82">
        <v>25</v>
      </c>
      <c r="H41" s="79" t="s">
        <v>964</v>
      </c>
      <c r="I41" s="86"/>
    </row>
    <row r="42" spans="1:9" x14ac:dyDescent="0.2">
      <c r="A42" s="242" t="s">
        <v>748</v>
      </c>
      <c r="B42" s="79" t="s">
        <v>1136</v>
      </c>
      <c r="C42" s="82" t="s">
        <v>878</v>
      </c>
      <c r="D42" s="80" t="s">
        <v>678</v>
      </c>
      <c r="E42" s="82" t="s">
        <v>880</v>
      </c>
      <c r="F42" s="79" t="s">
        <v>6237</v>
      </c>
      <c r="G42" s="82">
        <v>25</v>
      </c>
      <c r="H42" s="79" t="s">
        <v>964</v>
      </c>
      <c r="I42" s="86"/>
    </row>
    <row r="43" spans="1:9" x14ac:dyDescent="0.2">
      <c r="A43" s="242" t="s">
        <v>749</v>
      </c>
      <c r="B43" s="79" t="s">
        <v>1138</v>
      </c>
      <c r="C43" s="82" t="s">
        <v>878</v>
      </c>
      <c r="D43" s="80" t="s">
        <v>678</v>
      </c>
      <c r="E43" s="82" t="s">
        <v>881</v>
      </c>
      <c r="F43" s="79" t="s">
        <v>635</v>
      </c>
      <c r="G43" s="82">
        <v>25</v>
      </c>
      <c r="H43" s="79" t="s">
        <v>964</v>
      </c>
      <c r="I43" s="86"/>
    </row>
    <row r="44" spans="1:9" x14ac:dyDescent="0.2">
      <c r="A44" s="242" t="s">
        <v>750</v>
      </c>
      <c r="B44" s="79" t="s">
        <v>1139</v>
      </c>
      <c r="C44" s="82" t="s">
        <v>878</v>
      </c>
      <c r="D44" s="80" t="s">
        <v>678</v>
      </c>
      <c r="E44" s="82" t="s">
        <v>881</v>
      </c>
      <c r="F44" s="79" t="s">
        <v>635</v>
      </c>
      <c r="G44" s="82">
        <v>25</v>
      </c>
      <c r="H44" s="79" t="s">
        <v>964</v>
      </c>
      <c r="I44" s="86"/>
    </row>
    <row r="45" spans="1:9" x14ac:dyDescent="0.2">
      <c r="A45" s="242" t="s">
        <v>45</v>
      </c>
      <c r="B45" s="79" t="s">
        <v>982</v>
      </c>
      <c r="C45" s="82" t="s">
        <v>0</v>
      </c>
      <c r="D45" s="80" t="s">
        <v>1</v>
      </c>
      <c r="E45" s="82" t="s">
        <v>868</v>
      </c>
      <c r="F45" s="79" t="s">
        <v>6238</v>
      </c>
      <c r="G45" s="82">
        <v>12</v>
      </c>
      <c r="H45" s="79" t="s">
        <v>906</v>
      </c>
      <c r="I45" s="86"/>
    </row>
    <row r="46" spans="1:9" x14ac:dyDescent="0.2">
      <c r="A46" s="242" t="s">
        <v>46</v>
      </c>
      <c r="B46" s="79" t="s">
        <v>983</v>
      </c>
      <c r="C46" s="82" t="s">
        <v>0</v>
      </c>
      <c r="D46" s="80" t="s">
        <v>1</v>
      </c>
      <c r="E46" s="82" t="s">
        <v>870</v>
      </c>
      <c r="F46" s="79" t="s">
        <v>6239</v>
      </c>
      <c r="G46" s="82">
        <v>12</v>
      </c>
      <c r="H46" s="79" t="s">
        <v>906</v>
      </c>
      <c r="I46" s="86"/>
    </row>
    <row r="47" spans="1:9" x14ac:dyDescent="0.2">
      <c r="A47" s="242" t="s">
        <v>47</v>
      </c>
      <c r="B47" s="79" t="s">
        <v>984</v>
      </c>
      <c r="C47" s="82" t="s">
        <v>0</v>
      </c>
      <c r="D47" s="80" t="s">
        <v>1</v>
      </c>
      <c r="E47" s="82" t="s">
        <v>868</v>
      </c>
      <c r="F47" s="79" t="s">
        <v>6238</v>
      </c>
      <c r="G47" s="82">
        <v>12</v>
      </c>
      <c r="H47" s="79" t="s">
        <v>906</v>
      </c>
      <c r="I47" s="86"/>
    </row>
    <row r="48" spans="1:9" x14ac:dyDescent="0.2">
      <c r="A48" s="242" t="s">
        <v>48</v>
      </c>
      <c r="B48" s="79" t="s">
        <v>985</v>
      </c>
      <c r="C48" s="82" t="s">
        <v>0</v>
      </c>
      <c r="D48" s="80" t="s">
        <v>1</v>
      </c>
      <c r="E48" s="82" t="s">
        <v>868</v>
      </c>
      <c r="F48" s="79" t="s">
        <v>6238</v>
      </c>
      <c r="G48" s="82">
        <v>12</v>
      </c>
      <c r="H48" s="79" t="s">
        <v>906</v>
      </c>
      <c r="I48" s="86"/>
    </row>
    <row r="49" spans="1:9" x14ac:dyDescent="0.2">
      <c r="A49" s="242" t="s">
        <v>49</v>
      </c>
      <c r="B49" s="79" t="s">
        <v>986</v>
      </c>
      <c r="C49" s="82" t="s">
        <v>0</v>
      </c>
      <c r="D49" s="80" t="s">
        <v>1</v>
      </c>
      <c r="E49" s="82" t="s">
        <v>868</v>
      </c>
      <c r="F49" s="79" t="s">
        <v>6238</v>
      </c>
      <c r="G49" s="82">
        <v>12</v>
      </c>
      <c r="H49" s="79" t="s">
        <v>906</v>
      </c>
      <c r="I49" s="86"/>
    </row>
    <row r="50" spans="1:9" x14ac:dyDescent="0.2">
      <c r="A50" s="242" t="s">
        <v>209</v>
      </c>
      <c r="B50" s="79" t="s">
        <v>210</v>
      </c>
      <c r="C50" s="82" t="s">
        <v>18</v>
      </c>
      <c r="D50" s="80" t="s">
        <v>653</v>
      </c>
      <c r="E50" s="82" t="s">
        <v>909</v>
      </c>
      <c r="F50" s="79" t="s">
        <v>639</v>
      </c>
      <c r="G50" s="82">
        <v>12</v>
      </c>
      <c r="H50" s="79" t="s">
        <v>906</v>
      </c>
      <c r="I50" s="86"/>
    </row>
    <row r="51" spans="1:9" s="212" customFormat="1" x14ac:dyDescent="0.2">
      <c r="A51" s="243" t="s">
        <v>50</v>
      </c>
      <c r="B51" s="209" t="s">
        <v>987</v>
      </c>
      <c r="C51" s="208" t="s">
        <v>0</v>
      </c>
      <c r="D51" s="210" t="s">
        <v>1</v>
      </c>
      <c r="E51" s="220">
        <v>44010</v>
      </c>
      <c r="F51" s="222" t="s">
        <v>633</v>
      </c>
      <c r="G51" s="208">
        <v>6</v>
      </c>
      <c r="H51" s="209" t="s">
        <v>876</v>
      </c>
      <c r="I51" s="211"/>
    </row>
    <row r="52" spans="1:9" s="212" customFormat="1" x14ac:dyDescent="0.2">
      <c r="A52" s="243" t="s">
        <v>51</v>
      </c>
      <c r="B52" s="209" t="s">
        <v>988</v>
      </c>
      <c r="C52" s="208" t="s">
        <v>0</v>
      </c>
      <c r="D52" s="210" t="s">
        <v>1</v>
      </c>
      <c r="E52" s="208" t="s">
        <v>873</v>
      </c>
      <c r="F52" s="209" t="s">
        <v>874</v>
      </c>
      <c r="G52" s="208">
        <v>10</v>
      </c>
      <c r="H52" s="209" t="s">
        <v>899</v>
      </c>
      <c r="I52" s="211"/>
    </row>
    <row r="53" spans="1:9" s="212" customFormat="1" x14ac:dyDescent="0.2">
      <c r="A53" s="243" t="s">
        <v>52</v>
      </c>
      <c r="B53" s="209" t="s">
        <v>989</v>
      </c>
      <c r="C53" s="208" t="s">
        <v>0</v>
      </c>
      <c r="D53" s="210" t="s">
        <v>1</v>
      </c>
      <c r="E53" s="220">
        <v>44010</v>
      </c>
      <c r="F53" s="222" t="s">
        <v>633</v>
      </c>
      <c r="G53" s="208">
        <v>12</v>
      </c>
      <c r="H53" s="209" t="s">
        <v>906</v>
      </c>
      <c r="I53" s="211"/>
    </row>
    <row r="54" spans="1:9" x14ac:dyDescent="0.2">
      <c r="A54" s="242" t="s">
        <v>53</v>
      </c>
      <c r="B54" s="79" t="s">
        <v>54</v>
      </c>
      <c r="C54" s="82" t="s">
        <v>0</v>
      </c>
      <c r="D54" s="80" t="s">
        <v>1</v>
      </c>
      <c r="E54" s="82" t="s">
        <v>873</v>
      </c>
      <c r="F54" s="79" t="s">
        <v>874</v>
      </c>
      <c r="G54" s="82">
        <v>10</v>
      </c>
      <c r="H54" s="79" t="s">
        <v>899</v>
      </c>
      <c r="I54" s="86"/>
    </row>
    <row r="55" spans="1:9" x14ac:dyDescent="0.2">
      <c r="A55" s="242" t="s">
        <v>55</v>
      </c>
      <c r="B55" s="79" t="s">
        <v>990</v>
      </c>
      <c r="C55" s="82" t="s">
        <v>0</v>
      </c>
      <c r="D55" s="80" t="s">
        <v>1</v>
      </c>
      <c r="E55" s="82" t="s">
        <v>873</v>
      </c>
      <c r="F55" s="79" t="s">
        <v>874</v>
      </c>
      <c r="G55" s="82">
        <v>10</v>
      </c>
      <c r="H55" s="79" t="s">
        <v>899</v>
      </c>
      <c r="I55" s="86"/>
    </row>
    <row r="56" spans="1:9" x14ac:dyDescent="0.2">
      <c r="A56" s="242" t="s">
        <v>56</v>
      </c>
      <c r="B56" s="79" t="s">
        <v>57</v>
      </c>
      <c r="C56" s="82" t="s">
        <v>0</v>
      </c>
      <c r="D56" s="80" t="s">
        <v>1</v>
      </c>
      <c r="E56" s="82" t="s">
        <v>873</v>
      </c>
      <c r="F56" s="79" t="s">
        <v>874</v>
      </c>
      <c r="G56" s="82">
        <v>10</v>
      </c>
      <c r="H56" s="79" t="s">
        <v>899</v>
      </c>
      <c r="I56" s="86"/>
    </row>
    <row r="57" spans="1:9" x14ac:dyDescent="0.2">
      <c r="A57" s="242" t="s">
        <v>58</v>
      </c>
      <c r="B57" s="79" t="s">
        <v>991</v>
      </c>
      <c r="C57" s="82" t="s">
        <v>0</v>
      </c>
      <c r="D57" s="80" t="s">
        <v>1</v>
      </c>
      <c r="E57" s="82" t="s">
        <v>872</v>
      </c>
      <c r="F57" s="79" t="s">
        <v>633</v>
      </c>
      <c r="G57" s="82">
        <v>6</v>
      </c>
      <c r="H57" s="79" t="s">
        <v>877</v>
      </c>
      <c r="I57" s="86"/>
    </row>
    <row r="58" spans="1:9" x14ac:dyDescent="0.2">
      <c r="A58" s="242" t="s">
        <v>59</v>
      </c>
      <c r="B58" s="79" t="s">
        <v>992</v>
      </c>
      <c r="C58" s="82" t="s">
        <v>0</v>
      </c>
      <c r="D58" s="80" t="s">
        <v>1</v>
      </c>
      <c r="E58" s="82" t="s">
        <v>872</v>
      </c>
      <c r="F58" s="79" t="s">
        <v>633</v>
      </c>
      <c r="G58" s="82">
        <v>10</v>
      </c>
      <c r="H58" s="79" t="s">
        <v>901</v>
      </c>
      <c r="I58" s="86"/>
    </row>
    <row r="59" spans="1:9" x14ac:dyDescent="0.2">
      <c r="A59" s="242" t="s">
        <v>60</v>
      </c>
      <c r="B59" s="79" t="s">
        <v>993</v>
      </c>
      <c r="C59" s="82" t="s">
        <v>0</v>
      </c>
      <c r="D59" s="80" t="s">
        <v>1</v>
      </c>
      <c r="E59" s="82" t="s">
        <v>872</v>
      </c>
      <c r="F59" s="79" t="s">
        <v>633</v>
      </c>
      <c r="G59" s="82">
        <v>10</v>
      </c>
      <c r="H59" s="79" t="s">
        <v>903</v>
      </c>
      <c r="I59" s="86"/>
    </row>
    <row r="60" spans="1:9" x14ac:dyDescent="0.2">
      <c r="A60" s="242" t="s">
        <v>61</v>
      </c>
      <c r="B60" s="79" t="s">
        <v>994</v>
      </c>
      <c r="C60" s="82" t="s">
        <v>0</v>
      </c>
      <c r="D60" s="80" t="s">
        <v>1</v>
      </c>
      <c r="E60" s="82" t="s">
        <v>872</v>
      </c>
      <c r="F60" s="79" t="s">
        <v>633</v>
      </c>
      <c r="G60" s="82">
        <v>7</v>
      </c>
      <c r="H60" s="79" t="s">
        <v>884</v>
      </c>
      <c r="I60" s="86"/>
    </row>
    <row r="61" spans="1:9" x14ac:dyDescent="0.2">
      <c r="A61" s="242" t="s">
        <v>6198</v>
      </c>
      <c r="B61" s="79" t="s">
        <v>995</v>
      </c>
      <c r="C61" s="82" t="s">
        <v>0</v>
      </c>
      <c r="D61" s="80" t="s">
        <v>1</v>
      </c>
      <c r="E61" s="82" t="s">
        <v>872</v>
      </c>
      <c r="F61" s="79" t="s">
        <v>633</v>
      </c>
      <c r="G61" s="82">
        <v>7</v>
      </c>
      <c r="H61" s="79" t="s">
        <v>885</v>
      </c>
      <c r="I61" s="86"/>
    </row>
    <row r="62" spans="1:9" x14ac:dyDescent="0.2">
      <c r="A62" s="242" t="s">
        <v>62</v>
      </c>
      <c r="B62" s="79" t="s">
        <v>996</v>
      </c>
      <c r="C62" s="82" t="s">
        <v>0</v>
      </c>
      <c r="D62" s="80" t="s">
        <v>1</v>
      </c>
      <c r="E62" s="82" t="s">
        <v>868</v>
      </c>
      <c r="F62" s="79" t="s">
        <v>869</v>
      </c>
      <c r="G62" s="82">
        <v>12</v>
      </c>
      <c r="H62" s="79" t="s">
        <v>906</v>
      </c>
      <c r="I62" s="86"/>
    </row>
    <row r="63" spans="1:9" x14ac:dyDescent="0.2">
      <c r="A63" s="242" t="s">
        <v>63</v>
      </c>
      <c r="B63" s="79" t="s">
        <v>64</v>
      </c>
      <c r="C63" s="82" t="s">
        <v>0</v>
      </c>
      <c r="D63" s="80" t="s">
        <v>1</v>
      </c>
      <c r="E63" s="82" t="s">
        <v>873</v>
      </c>
      <c r="F63" s="79" t="s">
        <v>874</v>
      </c>
      <c r="G63" s="82">
        <v>10</v>
      </c>
      <c r="H63" s="79" t="s">
        <v>899</v>
      </c>
      <c r="I63" s="86"/>
    </row>
    <row r="64" spans="1:9" x14ac:dyDescent="0.2">
      <c r="A64" s="242" t="s">
        <v>65</v>
      </c>
      <c r="B64" s="79" t="s">
        <v>66</v>
      </c>
      <c r="C64" s="82" t="s">
        <v>0</v>
      </c>
      <c r="D64" s="80" t="s">
        <v>1</v>
      </c>
      <c r="E64" s="82" t="s">
        <v>873</v>
      </c>
      <c r="F64" s="79" t="s">
        <v>874</v>
      </c>
      <c r="G64" s="82">
        <v>7</v>
      </c>
      <c r="H64" s="79" t="s">
        <v>882</v>
      </c>
      <c r="I64" s="86"/>
    </row>
    <row r="65" spans="1:9" x14ac:dyDescent="0.2">
      <c r="A65" s="242" t="s">
        <v>67</v>
      </c>
      <c r="B65" s="79" t="s">
        <v>1140</v>
      </c>
      <c r="C65" s="82" t="s">
        <v>0</v>
      </c>
      <c r="D65" s="80" t="s">
        <v>1</v>
      </c>
      <c r="E65" s="82" t="s">
        <v>868</v>
      </c>
      <c r="F65" s="79" t="s">
        <v>869</v>
      </c>
      <c r="G65" s="82">
        <v>12</v>
      </c>
      <c r="H65" s="79" t="s">
        <v>906</v>
      </c>
      <c r="I65" s="86"/>
    </row>
    <row r="66" spans="1:9" x14ac:dyDescent="0.2">
      <c r="A66" s="242" t="s">
        <v>68</v>
      </c>
      <c r="B66" s="79" t="s">
        <v>1141</v>
      </c>
      <c r="C66" s="82" t="s">
        <v>0</v>
      </c>
      <c r="D66" s="80" t="s">
        <v>1</v>
      </c>
      <c r="E66" s="82" t="s">
        <v>870</v>
      </c>
      <c r="F66" s="79" t="s">
        <v>871</v>
      </c>
      <c r="G66" s="82">
        <v>10</v>
      </c>
      <c r="H66" s="79" t="s">
        <v>899</v>
      </c>
      <c r="I66" s="86"/>
    </row>
    <row r="67" spans="1:9" x14ac:dyDescent="0.2">
      <c r="A67" s="242" t="s">
        <v>69</v>
      </c>
      <c r="B67" s="79" t="s">
        <v>997</v>
      </c>
      <c r="C67" s="82" t="s">
        <v>0</v>
      </c>
      <c r="D67" s="80" t="s">
        <v>1</v>
      </c>
      <c r="E67" s="82" t="s">
        <v>872</v>
      </c>
      <c r="F67" s="79" t="s">
        <v>633</v>
      </c>
      <c r="G67" s="82">
        <v>7</v>
      </c>
      <c r="H67" s="79" t="s">
        <v>886</v>
      </c>
      <c r="I67" s="86"/>
    </row>
    <row r="68" spans="1:9" x14ac:dyDescent="0.2">
      <c r="A68" s="242" t="s">
        <v>70</v>
      </c>
      <c r="B68" s="79" t="s">
        <v>998</v>
      </c>
      <c r="C68" s="82" t="s">
        <v>0</v>
      </c>
      <c r="D68" s="80" t="s">
        <v>1</v>
      </c>
      <c r="E68" s="82" t="s">
        <v>872</v>
      </c>
      <c r="F68" s="79" t="s">
        <v>633</v>
      </c>
      <c r="G68" s="82">
        <v>7</v>
      </c>
      <c r="H68" s="79" t="s">
        <v>886</v>
      </c>
      <c r="I68" s="86"/>
    </row>
    <row r="69" spans="1:9" x14ac:dyDescent="0.2">
      <c r="A69" s="242" t="s">
        <v>751</v>
      </c>
      <c r="B69" s="79" t="s">
        <v>752</v>
      </c>
      <c r="C69" s="82" t="s">
        <v>0</v>
      </c>
      <c r="D69" s="80" t="s">
        <v>1</v>
      </c>
      <c r="E69" s="82" t="s">
        <v>873</v>
      </c>
      <c r="F69" s="79" t="s">
        <v>874</v>
      </c>
      <c r="G69" s="82">
        <v>5</v>
      </c>
      <c r="H69" s="79" t="s">
        <v>875</v>
      </c>
      <c r="I69" s="86"/>
    </row>
    <row r="70" spans="1:9" x14ac:dyDescent="0.2">
      <c r="A70" s="242" t="s">
        <v>753</v>
      </c>
      <c r="B70" s="79" t="s">
        <v>754</v>
      </c>
      <c r="C70" s="82" t="s">
        <v>0</v>
      </c>
      <c r="D70" s="80" t="s">
        <v>1</v>
      </c>
      <c r="E70" s="82" t="s">
        <v>873</v>
      </c>
      <c r="F70" s="79" t="s">
        <v>874</v>
      </c>
      <c r="G70" s="82">
        <v>10</v>
      </c>
      <c r="H70" s="79" t="s">
        <v>899</v>
      </c>
      <c r="I70" s="86"/>
    </row>
    <row r="71" spans="1:9" x14ac:dyDescent="0.2">
      <c r="A71" s="242" t="s">
        <v>755</v>
      </c>
      <c r="B71" s="79" t="s">
        <v>756</v>
      </c>
      <c r="C71" s="82" t="s">
        <v>0</v>
      </c>
      <c r="D71" s="80" t="s">
        <v>1</v>
      </c>
      <c r="E71" s="82" t="s">
        <v>872</v>
      </c>
      <c r="F71" s="79" t="s">
        <v>633</v>
      </c>
      <c r="G71" s="82">
        <v>162</v>
      </c>
      <c r="H71" s="79" t="s">
        <v>879</v>
      </c>
      <c r="I71" s="86"/>
    </row>
    <row r="72" spans="1:9" x14ac:dyDescent="0.2">
      <c r="A72" s="242" t="s">
        <v>757</v>
      </c>
      <c r="B72" s="79" t="s">
        <v>758</v>
      </c>
      <c r="C72" s="82" t="s">
        <v>0</v>
      </c>
      <c r="D72" s="80" t="s">
        <v>1</v>
      </c>
      <c r="E72" s="82" t="s">
        <v>872</v>
      </c>
      <c r="F72" s="79" t="s">
        <v>633</v>
      </c>
      <c r="G72" s="82">
        <v>162</v>
      </c>
      <c r="H72" s="79" t="s">
        <v>880</v>
      </c>
      <c r="I72" s="86"/>
    </row>
    <row r="73" spans="1:9" x14ac:dyDescent="0.2">
      <c r="A73" s="242" t="s">
        <v>730</v>
      </c>
      <c r="B73" s="79" t="s">
        <v>999</v>
      </c>
      <c r="C73" s="82" t="s">
        <v>0</v>
      </c>
      <c r="D73" s="80" t="s">
        <v>1</v>
      </c>
      <c r="E73" s="82" t="s">
        <v>872</v>
      </c>
      <c r="F73" s="79" t="s">
        <v>633</v>
      </c>
      <c r="G73" s="82">
        <v>162</v>
      </c>
      <c r="H73" s="79" t="s">
        <v>881</v>
      </c>
      <c r="I73" s="86"/>
    </row>
    <row r="74" spans="1:9" x14ac:dyDescent="0.2">
      <c r="A74" s="242" t="s">
        <v>731</v>
      </c>
      <c r="B74" s="79" t="s">
        <v>732</v>
      </c>
      <c r="C74" s="82" t="s">
        <v>0</v>
      </c>
      <c r="D74" s="80" t="s">
        <v>1</v>
      </c>
      <c r="E74" s="82" t="s">
        <v>868</v>
      </c>
      <c r="F74" s="79" t="s">
        <v>6238</v>
      </c>
      <c r="G74" s="82">
        <v>162</v>
      </c>
      <c r="H74" s="79" t="s">
        <v>881</v>
      </c>
      <c r="I74" s="86"/>
    </row>
    <row r="75" spans="1:9" x14ac:dyDescent="0.2">
      <c r="A75" s="242" t="s">
        <v>733</v>
      </c>
      <c r="B75" s="79" t="s">
        <v>734</v>
      </c>
      <c r="C75" s="82" t="s">
        <v>0</v>
      </c>
      <c r="D75" s="80" t="s">
        <v>1</v>
      </c>
      <c r="E75" s="82" t="s">
        <v>872</v>
      </c>
      <c r="F75" s="79" t="s">
        <v>633</v>
      </c>
      <c r="G75" s="82">
        <v>162</v>
      </c>
      <c r="H75" s="79" t="s">
        <v>881</v>
      </c>
      <c r="I75" s="86"/>
    </row>
    <row r="76" spans="1:9" x14ac:dyDescent="0.2">
      <c r="A76" s="242" t="s">
        <v>735</v>
      </c>
      <c r="B76" s="79" t="s">
        <v>736</v>
      </c>
      <c r="C76" s="82" t="s">
        <v>0</v>
      </c>
      <c r="D76" s="80" t="s">
        <v>1</v>
      </c>
      <c r="E76" s="82" t="s">
        <v>872</v>
      </c>
      <c r="F76" s="79" t="s">
        <v>633</v>
      </c>
      <c r="G76" s="82">
        <v>162</v>
      </c>
      <c r="H76" s="79" t="s">
        <v>881</v>
      </c>
      <c r="I76" s="86"/>
    </row>
    <row r="77" spans="1:9" x14ac:dyDescent="0.2">
      <c r="A77" s="242" t="s">
        <v>737</v>
      </c>
      <c r="B77" s="79" t="s">
        <v>738</v>
      </c>
      <c r="C77" s="82" t="s">
        <v>0</v>
      </c>
      <c r="D77" s="80" t="s">
        <v>1</v>
      </c>
      <c r="E77" s="82" t="s">
        <v>872</v>
      </c>
      <c r="F77" s="79" t="s">
        <v>633</v>
      </c>
      <c r="G77" s="82">
        <v>162</v>
      </c>
      <c r="H77" s="79" t="s">
        <v>880</v>
      </c>
      <c r="I77" s="86"/>
    </row>
    <row r="78" spans="1:9" x14ac:dyDescent="0.2">
      <c r="A78" s="313" t="s">
        <v>6221</v>
      </c>
      <c r="B78" s="314" t="s">
        <v>6223</v>
      </c>
      <c r="C78" s="315" t="s">
        <v>0</v>
      </c>
      <c r="D78" s="316" t="s">
        <v>1</v>
      </c>
      <c r="E78" s="315" t="s">
        <v>868</v>
      </c>
      <c r="F78" s="314" t="s">
        <v>6238</v>
      </c>
      <c r="G78" s="82"/>
      <c r="H78" s="79"/>
      <c r="I78" s="86"/>
    </row>
    <row r="79" spans="1:9" x14ac:dyDescent="0.2">
      <c r="A79" s="313" t="s">
        <v>6222</v>
      </c>
      <c r="B79" s="314" t="s">
        <v>6224</v>
      </c>
      <c r="C79" s="315" t="s">
        <v>0</v>
      </c>
      <c r="D79" s="316" t="s">
        <v>1</v>
      </c>
      <c r="E79" s="315" t="s">
        <v>870</v>
      </c>
      <c r="F79" s="314" t="s">
        <v>6239</v>
      </c>
      <c r="G79" s="82"/>
      <c r="H79" s="79"/>
      <c r="I79" s="86"/>
    </row>
    <row r="80" spans="1:9" x14ac:dyDescent="0.2">
      <c r="A80" s="242" t="s">
        <v>86</v>
      </c>
      <c r="B80" s="79" t="s">
        <v>87</v>
      </c>
      <c r="C80" s="82" t="s">
        <v>8</v>
      </c>
      <c r="D80" s="80" t="s">
        <v>9</v>
      </c>
      <c r="E80" s="82" t="s">
        <v>890</v>
      </c>
      <c r="F80" s="79" t="s">
        <v>891</v>
      </c>
      <c r="G80" s="82">
        <v>4</v>
      </c>
      <c r="H80" s="79" t="s">
        <v>872</v>
      </c>
      <c r="I80" s="86"/>
    </row>
    <row r="81" spans="1:9" x14ac:dyDescent="0.2">
      <c r="A81" s="242" t="s">
        <v>88</v>
      </c>
      <c r="B81" s="79" t="s">
        <v>1000</v>
      </c>
      <c r="C81" s="82" t="s">
        <v>8</v>
      </c>
      <c r="D81" s="80" t="s">
        <v>9</v>
      </c>
      <c r="E81" s="82" t="s">
        <v>888</v>
      </c>
      <c r="F81" s="79" t="s">
        <v>6240</v>
      </c>
      <c r="G81" s="82">
        <v>4</v>
      </c>
      <c r="H81" s="79" t="s">
        <v>872</v>
      </c>
      <c r="I81" s="86"/>
    </row>
    <row r="82" spans="1:9" x14ac:dyDescent="0.2">
      <c r="A82" s="242" t="s">
        <v>89</v>
      </c>
      <c r="B82" s="79" t="s">
        <v>1001</v>
      </c>
      <c r="C82" s="82" t="s">
        <v>8</v>
      </c>
      <c r="D82" s="80" t="s">
        <v>9</v>
      </c>
      <c r="E82" s="82" t="s">
        <v>889</v>
      </c>
      <c r="F82" s="79" t="s">
        <v>6241</v>
      </c>
      <c r="G82" s="82">
        <v>4</v>
      </c>
      <c r="H82" s="79" t="s">
        <v>873</v>
      </c>
      <c r="I82" s="86"/>
    </row>
    <row r="83" spans="1:9" x14ac:dyDescent="0.2">
      <c r="A83" s="242" t="s">
        <v>90</v>
      </c>
      <c r="B83" s="79" t="s">
        <v>6350</v>
      </c>
      <c r="C83" s="82" t="s">
        <v>8</v>
      </c>
      <c r="D83" s="80" t="s">
        <v>9</v>
      </c>
      <c r="E83" s="82" t="s">
        <v>888</v>
      </c>
      <c r="F83" s="79" t="s">
        <v>6240</v>
      </c>
      <c r="G83" s="82">
        <v>4</v>
      </c>
      <c r="H83" s="79" t="s">
        <v>873</v>
      </c>
      <c r="I83" s="86"/>
    </row>
    <row r="84" spans="1:9" x14ac:dyDescent="0.2">
      <c r="A84" s="242" t="s">
        <v>91</v>
      </c>
      <c r="B84" s="79" t="s">
        <v>6351</v>
      </c>
      <c r="C84" s="82" t="s">
        <v>8</v>
      </c>
      <c r="D84" s="80" t="s">
        <v>9</v>
      </c>
      <c r="E84" s="82" t="s">
        <v>889</v>
      </c>
      <c r="F84" s="79" t="s">
        <v>6241</v>
      </c>
      <c r="G84" s="82">
        <v>4</v>
      </c>
      <c r="H84" s="79" t="s">
        <v>873</v>
      </c>
      <c r="I84" s="86"/>
    </row>
    <row r="85" spans="1:9" x14ac:dyDescent="0.2">
      <c r="A85" s="413" t="s">
        <v>6347</v>
      </c>
      <c r="B85" s="417" t="s">
        <v>6345</v>
      </c>
      <c r="C85" s="82" t="s">
        <v>8</v>
      </c>
      <c r="D85" s="80" t="s">
        <v>9</v>
      </c>
      <c r="E85" s="82" t="s">
        <v>888</v>
      </c>
      <c r="F85" s="79" t="s">
        <v>6240</v>
      </c>
      <c r="G85" s="82">
        <v>4</v>
      </c>
      <c r="H85" s="79" t="s">
        <v>873</v>
      </c>
      <c r="I85" s="86"/>
    </row>
    <row r="86" spans="1:9" x14ac:dyDescent="0.2">
      <c r="A86" s="413" t="s">
        <v>6348</v>
      </c>
      <c r="B86" s="417" t="s">
        <v>6346</v>
      </c>
      <c r="C86" s="82" t="s">
        <v>8</v>
      </c>
      <c r="D86" s="80" t="s">
        <v>9</v>
      </c>
      <c r="E86" s="82" t="s">
        <v>889</v>
      </c>
      <c r="F86" s="79" t="s">
        <v>6241</v>
      </c>
      <c r="G86" s="82">
        <v>4</v>
      </c>
      <c r="H86" s="79" t="s">
        <v>873</v>
      </c>
      <c r="I86" s="86"/>
    </row>
    <row r="87" spans="1:9" x14ac:dyDescent="0.2">
      <c r="A87" s="242" t="s">
        <v>92</v>
      </c>
      <c r="B87" s="79" t="s">
        <v>93</v>
      </c>
      <c r="C87" s="82" t="s">
        <v>8</v>
      </c>
      <c r="D87" s="80" t="s">
        <v>9</v>
      </c>
      <c r="E87" s="82" t="s">
        <v>890</v>
      </c>
      <c r="F87" s="79" t="s">
        <v>891</v>
      </c>
      <c r="G87" s="82">
        <v>4</v>
      </c>
      <c r="H87" s="79" t="s">
        <v>872</v>
      </c>
      <c r="I87" s="86"/>
    </row>
    <row r="88" spans="1:9" x14ac:dyDescent="0.2">
      <c r="A88" s="242" t="s">
        <v>94</v>
      </c>
      <c r="B88" s="79" t="s">
        <v>95</v>
      </c>
      <c r="C88" s="82" t="s">
        <v>8</v>
      </c>
      <c r="D88" s="80" t="s">
        <v>9</v>
      </c>
      <c r="E88" s="82" t="s">
        <v>889</v>
      </c>
      <c r="F88" s="79" t="s">
        <v>6241</v>
      </c>
      <c r="G88" s="82">
        <v>4</v>
      </c>
      <c r="H88" s="79" t="s">
        <v>873</v>
      </c>
      <c r="I88" s="86"/>
    </row>
    <row r="89" spans="1:9" x14ac:dyDescent="0.2">
      <c r="A89" s="242" t="s">
        <v>96</v>
      </c>
      <c r="B89" s="79" t="s">
        <v>1002</v>
      </c>
      <c r="C89" s="82" t="s">
        <v>8</v>
      </c>
      <c r="D89" s="80" t="s">
        <v>9</v>
      </c>
      <c r="E89" s="82" t="s">
        <v>888</v>
      </c>
      <c r="F89" s="79" t="s">
        <v>6240</v>
      </c>
      <c r="G89" s="82">
        <v>4</v>
      </c>
      <c r="H89" s="79" t="s">
        <v>868</v>
      </c>
      <c r="I89" s="86"/>
    </row>
    <row r="90" spans="1:9" x14ac:dyDescent="0.2">
      <c r="A90" s="242" t="s">
        <v>97</v>
      </c>
      <c r="B90" s="79" t="s">
        <v>1003</v>
      </c>
      <c r="C90" s="82" t="s">
        <v>8</v>
      </c>
      <c r="D90" s="80" t="s">
        <v>9</v>
      </c>
      <c r="E90" s="82" t="s">
        <v>889</v>
      </c>
      <c r="F90" s="79" t="s">
        <v>6241</v>
      </c>
      <c r="G90" s="82">
        <v>4</v>
      </c>
      <c r="H90" s="79" t="s">
        <v>872</v>
      </c>
      <c r="I90" s="86"/>
    </row>
    <row r="91" spans="1:9" x14ac:dyDescent="0.2">
      <c r="A91" s="242" t="s">
        <v>98</v>
      </c>
      <c r="B91" s="79" t="s">
        <v>1004</v>
      </c>
      <c r="C91" s="82" t="s">
        <v>8</v>
      </c>
      <c r="D91" s="80" t="s">
        <v>9</v>
      </c>
      <c r="E91" s="82" t="s">
        <v>887</v>
      </c>
      <c r="F91" s="79" t="s">
        <v>636</v>
      </c>
      <c r="G91" s="82">
        <v>4</v>
      </c>
      <c r="H91" s="79" t="s">
        <v>868</v>
      </c>
      <c r="I91" s="86"/>
    </row>
    <row r="92" spans="1:9" x14ac:dyDescent="0.2">
      <c r="A92" s="242" t="s">
        <v>99</v>
      </c>
      <c r="B92" s="79" t="s">
        <v>1005</v>
      </c>
      <c r="C92" s="82" t="s">
        <v>8</v>
      </c>
      <c r="D92" s="80" t="s">
        <v>9</v>
      </c>
      <c r="E92" s="82" t="s">
        <v>887</v>
      </c>
      <c r="F92" s="79" t="s">
        <v>636</v>
      </c>
      <c r="G92" s="82">
        <v>4</v>
      </c>
      <c r="H92" s="79" t="s">
        <v>873</v>
      </c>
      <c r="I92" s="86"/>
    </row>
    <row r="93" spans="1:9" x14ac:dyDescent="0.2">
      <c r="A93" s="242" t="s">
        <v>100</v>
      </c>
      <c r="B93" s="79" t="s">
        <v>1006</v>
      </c>
      <c r="C93" s="82" t="s">
        <v>8</v>
      </c>
      <c r="D93" s="80" t="s">
        <v>9</v>
      </c>
      <c r="E93" s="82" t="s">
        <v>887</v>
      </c>
      <c r="F93" s="79" t="s">
        <v>636</v>
      </c>
      <c r="G93" s="82">
        <v>4</v>
      </c>
      <c r="H93" s="79" t="s">
        <v>873</v>
      </c>
      <c r="I93" s="86"/>
    </row>
    <row r="94" spans="1:9" x14ac:dyDescent="0.2">
      <c r="A94" s="242" t="s">
        <v>101</v>
      </c>
      <c r="B94" s="79" t="s">
        <v>1007</v>
      </c>
      <c r="C94" s="82" t="s">
        <v>8</v>
      </c>
      <c r="D94" s="80" t="s">
        <v>9</v>
      </c>
      <c r="E94" s="82" t="s">
        <v>887</v>
      </c>
      <c r="F94" s="79" t="s">
        <v>636</v>
      </c>
      <c r="G94" s="82">
        <v>4</v>
      </c>
      <c r="H94" s="79" t="s">
        <v>868</v>
      </c>
      <c r="I94" s="86"/>
    </row>
    <row r="95" spans="1:9" x14ac:dyDescent="0.2">
      <c r="A95" s="242" t="s">
        <v>759</v>
      </c>
      <c r="B95" s="79" t="s">
        <v>102</v>
      </c>
      <c r="C95" s="82" t="s">
        <v>8</v>
      </c>
      <c r="D95" s="80" t="s">
        <v>9</v>
      </c>
      <c r="E95" s="82" t="s">
        <v>890</v>
      </c>
      <c r="F95" s="79" t="s">
        <v>891</v>
      </c>
      <c r="G95" s="82">
        <v>4</v>
      </c>
      <c r="H95" s="79" t="s">
        <v>872</v>
      </c>
      <c r="I95" s="86"/>
    </row>
    <row r="96" spans="1:9" x14ac:dyDescent="0.2">
      <c r="A96" s="242" t="s">
        <v>760</v>
      </c>
      <c r="B96" s="79" t="s">
        <v>103</v>
      </c>
      <c r="C96" s="82" t="s">
        <v>8</v>
      </c>
      <c r="D96" s="80" t="s">
        <v>9</v>
      </c>
      <c r="E96" s="82" t="s">
        <v>890</v>
      </c>
      <c r="F96" s="79" t="s">
        <v>891</v>
      </c>
      <c r="G96" s="82">
        <v>4</v>
      </c>
      <c r="H96" s="79" t="s">
        <v>872</v>
      </c>
      <c r="I96" s="86"/>
    </row>
    <row r="97" spans="1:12" x14ac:dyDescent="0.2">
      <c r="A97" s="242" t="s">
        <v>1194</v>
      </c>
      <c r="B97" s="79" t="s">
        <v>1195</v>
      </c>
      <c r="C97" s="82" t="s">
        <v>10</v>
      </c>
      <c r="D97" s="80" t="s">
        <v>11</v>
      </c>
      <c r="E97" s="82" t="s">
        <v>892</v>
      </c>
      <c r="F97" s="79" t="s">
        <v>637</v>
      </c>
      <c r="G97" s="82">
        <v>4</v>
      </c>
      <c r="H97" s="79" t="s">
        <v>873</v>
      </c>
      <c r="I97" s="86"/>
    </row>
    <row r="98" spans="1:12" x14ac:dyDescent="0.2">
      <c r="A98" s="242" t="s">
        <v>104</v>
      </c>
      <c r="B98" s="79" t="s">
        <v>1008</v>
      </c>
      <c r="C98" s="82" t="s">
        <v>10</v>
      </c>
      <c r="D98" s="80" t="s">
        <v>11</v>
      </c>
      <c r="E98" s="82" t="s">
        <v>893</v>
      </c>
      <c r="F98" s="79" t="s">
        <v>894</v>
      </c>
      <c r="G98" s="82">
        <v>4</v>
      </c>
      <c r="H98" s="79" t="s">
        <v>870</v>
      </c>
      <c r="I98" s="86"/>
    </row>
    <row r="99" spans="1:12" x14ac:dyDescent="0.2">
      <c r="A99" s="242" t="s">
        <v>105</v>
      </c>
      <c r="B99" s="79" t="s">
        <v>1009</v>
      </c>
      <c r="C99" s="82" t="s">
        <v>10</v>
      </c>
      <c r="D99" s="80" t="s">
        <v>11</v>
      </c>
      <c r="E99" s="82" t="s">
        <v>895</v>
      </c>
      <c r="F99" s="79" t="s">
        <v>896</v>
      </c>
      <c r="G99" s="82">
        <v>4</v>
      </c>
      <c r="H99" s="79" t="s">
        <v>870</v>
      </c>
      <c r="I99" s="86"/>
      <c r="L99" s="87"/>
    </row>
    <row r="100" spans="1:12" s="87" customFormat="1" x14ac:dyDescent="0.2">
      <c r="A100" s="242" t="s">
        <v>106</v>
      </c>
      <c r="B100" s="79" t="s">
        <v>1010</v>
      </c>
      <c r="C100" s="82" t="s">
        <v>10</v>
      </c>
      <c r="D100" s="80" t="s">
        <v>11</v>
      </c>
      <c r="E100" s="82" t="s">
        <v>892</v>
      </c>
      <c r="F100" s="79" t="s">
        <v>637</v>
      </c>
      <c r="G100" s="82">
        <v>4</v>
      </c>
      <c r="H100" s="79" t="s">
        <v>873</v>
      </c>
      <c r="I100" s="86"/>
      <c r="L100" s="85"/>
    </row>
    <row r="101" spans="1:12" x14ac:dyDescent="0.2">
      <c r="A101" s="242" t="s">
        <v>107</v>
      </c>
      <c r="B101" s="79" t="s">
        <v>1011</v>
      </c>
      <c r="C101" s="82" t="s">
        <v>10</v>
      </c>
      <c r="D101" s="80" t="s">
        <v>11</v>
      </c>
      <c r="E101" s="82" t="s">
        <v>892</v>
      </c>
      <c r="F101" s="79" t="s">
        <v>637</v>
      </c>
      <c r="G101" s="82">
        <v>4</v>
      </c>
      <c r="H101" s="79" t="s">
        <v>873</v>
      </c>
      <c r="I101" s="86"/>
    </row>
    <row r="102" spans="1:12" x14ac:dyDescent="0.2">
      <c r="A102" s="242" t="s">
        <v>108</v>
      </c>
      <c r="B102" s="79" t="s">
        <v>1012</v>
      </c>
      <c r="C102" s="82" t="s">
        <v>10</v>
      </c>
      <c r="D102" s="80" t="s">
        <v>11</v>
      </c>
      <c r="E102" s="82" t="s">
        <v>893</v>
      </c>
      <c r="F102" s="79" t="s">
        <v>894</v>
      </c>
      <c r="G102" s="82">
        <v>4</v>
      </c>
      <c r="H102" s="79" t="s">
        <v>873</v>
      </c>
      <c r="I102" s="86"/>
    </row>
    <row r="103" spans="1:12" x14ac:dyDescent="0.2">
      <c r="A103" s="242" t="s">
        <v>109</v>
      </c>
      <c r="B103" s="79" t="s">
        <v>1013</v>
      </c>
      <c r="C103" s="82" t="s">
        <v>10</v>
      </c>
      <c r="D103" s="80" t="s">
        <v>11</v>
      </c>
      <c r="E103" s="82" t="s">
        <v>892</v>
      </c>
      <c r="F103" s="79" t="s">
        <v>637</v>
      </c>
      <c r="G103" s="82">
        <v>4</v>
      </c>
      <c r="H103" s="79" t="s">
        <v>872</v>
      </c>
      <c r="I103" s="86"/>
    </row>
    <row r="104" spans="1:12" x14ac:dyDescent="0.2">
      <c r="A104" s="242" t="s">
        <v>110</v>
      </c>
      <c r="B104" s="79" t="s">
        <v>1014</v>
      </c>
      <c r="C104" s="82" t="s">
        <v>10</v>
      </c>
      <c r="D104" s="80" t="s">
        <v>11</v>
      </c>
      <c r="E104" s="82" t="s">
        <v>892</v>
      </c>
      <c r="F104" s="79" t="s">
        <v>637</v>
      </c>
      <c r="G104" s="82">
        <v>4</v>
      </c>
      <c r="H104" s="79" t="s">
        <v>872</v>
      </c>
      <c r="I104" s="86"/>
    </row>
    <row r="105" spans="1:12" x14ac:dyDescent="0.2">
      <c r="A105" s="242" t="s">
        <v>761</v>
      </c>
      <c r="B105" s="79" t="s">
        <v>762</v>
      </c>
      <c r="C105" s="82" t="s">
        <v>10</v>
      </c>
      <c r="D105" s="80" t="s">
        <v>11</v>
      </c>
      <c r="E105" s="82" t="s">
        <v>893</v>
      </c>
      <c r="F105" s="79" t="s">
        <v>894</v>
      </c>
      <c r="G105" s="82">
        <v>4</v>
      </c>
      <c r="H105" s="79" t="s">
        <v>868</v>
      </c>
      <c r="I105" s="86"/>
    </row>
    <row r="106" spans="1:12" x14ac:dyDescent="0.2">
      <c r="A106" s="242" t="s">
        <v>763</v>
      </c>
      <c r="B106" s="79" t="s">
        <v>764</v>
      </c>
      <c r="C106" s="82" t="s">
        <v>10</v>
      </c>
      <c r="D106" s="80" t="s">
        <v>11</v>
      </c>
      <c r="E106" s="82" t="s">
        <v>895</v>
      </c>
      <c r="F106" s="79" t="s">
        <v>896</v>
      </c>
      <c r="G106" s="82">
        <v>4</v>
      </c>
      <c r="H106" s="79" t="s">
        <v>868</v>
      </c>
      <c r="I106" s="86"/>
    </row>
    <row r="107" spans="1:12" x14ac:dyDescent="0.2">
      <c r="A107" s="242" t="s">
        <v>765</v>
      </c>
      <c r="B107" s="79" t="s">
        <v>766</v>
      </c>
      <c r="C107" s="82" t="s">
        <v>10</v>
      </c>
      <c r="D107" s="80" t="s">
        <v>11</v>
      </c>
      <c r="E107" s="82" t="s">
        <v>895</v>
      </c>
      <c r="F107" s="79" t="s">
        <v>896</v>
      </c>
      <c r="G107" s="82">
        <v>4</v>
      </c>
      <c r="H107" s="79" t="s">
        <v>870</v>
      </c>
      <c r="I107" s="86"/>
    </row>
    <row r="108" spans="1:12" x14ac:dyDescent="0.2">
      <c r="A108" s="242" t="s">
        <v>767</v>
      </c>
      <c r="B108" s="79" t="s">
        <v>768</v>
      </c>
      <c r="C108" s="82" t="s">
        <v>10</v>
      </c>
      <c r="D108" s="80" t="s">
        <v>11</v>
      </c>
      <c r="E108" s="82" t="s">
        <v>892</v>
      </c>
      <c r="F108" s="79" t="s">
        <v>637</v>
      </c>
      <c r="G108" s="82">
        <v>4</v>
      </c>
      <c r="H108" s="79" t="s">
        <v>872</v>
      </c>
      <c r="I108" s="86"/>
    </row>
    <row r="109" spans="1:12" x14ac:dyDescent="0.2">
      <c r="A109" s="242" t="s">
        <v>769</v>
      </c>
      <c r="B109" s="79" t="s">
        <v>770</v>
      </c>
      <c r="C109" s="82" t="s">
        <v>10</v>
      </c>
      <c r="D109" s="80" t="s">
        <v>11</v>
      </c>
      <c r="E109" s="298" t="s">
        <v>893</v>
      </c>
      <c r="F109" s="299" t="s">
        <v>894</v>
      </c>
      <c r="G109" s="82">
        <v>4</v>
      </c>
      <c r="H109" s="79" t="s">
        <v>873</v>
      </c>
      <c r="I109" s="86"/>
    </row>
    <row r="110" spans="1:12" x14ac:dyDescent="0.2">
      <c r="A110" s="242" t="s">
        <v>771</v>
      </c>
      <c r="B110" s="79" t="s">
        <v>111</v>
      </c>
      <c r="C110" s="82" t="s">
        <v>10</v>
      </c>
      <c r="D110" s="80" t="s">
        <v>11</v>
      </c>
      <c r="E110" s="82" t="s">
        <v>897</v>
      </c>
      <c r="F110" s="79" t="s">
        <v>898</v>
      </c>
      <c r="G110" s="82">
        <v>4</v>
      </c>
      <c r="H110" s="79" t="s">
        <v>872</v>
      </c>
      <c r="I110" s="86"/>
    </row>
    <row r="111" spans="1:12" x14ac:dyDescent="0.2">
      <c r="A111" s="242" t="s">
        <v>772</v>
      </c>
      <c r="B111" s="79" t="s">
        <v>773</v>
      </c>
      <c r="C111" s="82" t="s">
        <v>10</v>
      </c>
      <c r="D111" s="80" t="s">
        <v>11</v>
      </c>
      <c r="E111" s="82" t="s">
        <v>897</v>
      </c>
      <c r="F111" s="79" t="s">
        <v>898</v>
      </c>
      <c r="G111" s="82">
        <v>4</v>
      </c>
      <c r="H111" s="79" t="s">
        <v>872</v>
      </c>
      <c r="I111" s="86"/>
    </row>
    <row r="112" spans="1:12" x14ac:dyDescent="0.2">
      <c r="A112" s="242" t="s">
        <v>1184</v>
      </c>
      <c r="B112" s="79" t="s">
        <v>1142</v>
      </c>
      <c r="C112" s="82" t="s">
        <v>10</v>
      </c>
      <c r="D112" s="80" t="s">
        <v>11</v>
      </c>
      <c r="E112" s="82" t="s">
        <v>892</v>
      </c>
      <c r="F112" s="79" t="s">
        <v>637</v>
      </c>
      <c r="G112" s="82">
        <v>4</v>
      </c>
      <c r="H112" s="80">
        <v>44010</v>
      </c>
      <c r="I112" s="86"/>
    </row>
    <row r="113" spans="1:9" x14ac:dyDescent="0.2">
      <c r="A113" s="242" t="s">
        <v>127</v>
      </c>
      <c r="B113" s="79" t="s">
        <v>1015</v>
      </c>
      <c r="C113" s="82" t="s">
        <v>12</v>
      </c>
      <c r="D113" s="80" t="s">
        <v>13</v>
      </c>
      <c r="E113" s="82" t="s">
        <v>901</v>
      </c>
      <c r="F113" s="79" t="s">
        <v>902</v>
      </c>
      <c r="G113" s="82">
        <v>4</v>
      </c>
      <c r="H113" s="79" t="s">
        <v>872</v>
      </c>
      <c r="I113" s="86"/>
    </row>
    <row r="114" spans="1:9" x14ac:dyDescent="0.2">
      <c r="A114" s="242" t="s">
        <v>128</v>
      </c>
      <c r="B114" s="79" t="s">
        <v>1016</v>
      </c>
      <c r="C114" s="82" t="s">
        <v>12</v>
      </c>
      <c r="D114" s="80" t="s">
        <v>13</v>
      </c>
      <c r="E114" s="82" t="s">
        <v>901</v>
      </c>
      <c r="F114" s="79" t="s">
        <v>902</v>
      </c>
      <c r="G114" s="82">
        <v>8</v>
      </c>
      <c r="H114" s="79" t="s">
        <v>887</v>
      </c>
      <c r="I114" s="86"/>
    </row>
    <row r="115" spans="1:9" x14ac:dyDescent="0.2">
      <c r="A115" s="242" t="s">
        <v>129</v>
      </c>
      <c r="B115" s="79" t="s">
        <v>1017</v>
      </c>
      <c r="C115" s="82" t="s">
        <v>12</v>
      </c>
      <c r="D115" s="80" t="s">
        <v>13</v>
      </c>
      <c r="E115" s="82" t="s">
        <v>901</v>
      </c>
      <c r="F115" s="79" t="s">
        <v>902</v>
      </c>
      <c r="G115" s="82">
        <v>8</v>
      </c>
      <c r="H115" s="79" t="s">
        <v>887</v>
      </c>
      <c r="I115" s="86"/>
    </row>
    <row r="116" spans="1:9" x14ac:dyDescent="0.2">
      <c r="A116" s="242" t="s">
        <v>130</v>
      </c>
      <c r="B116" s="79" t="s">
        <v>131</v>
      </c>
      <c r="C116" s="82" t="s">
        <v>12</v>
      </c>
      <c r="D116" s="80" t="s">
        <v>13</v>
      </c>
      <c r="E116" s="82" t="s">
        <v>899</v>
      </c>
      <c r="F116" s="79" t="s">
        <v>900</v>
      </c>
      <c r="G116" s="82">
        <v>8</v>
      </c>
      <c r="H116" s="79" t="s">
        <v>887</v>
      </c>
      <c r="I116" s="86"/>
    </row>
    <row r="117" spans="1:9" x14ac:dyDescent="0.2">
      <c r="A117" s="242" t="s">
        <v>132</v>
      </c>
      <c r="B117" s="79" t="s">
        <v>133</v>
      </c>
      <c r="C117" s="82" t="s">
        <v>12</v>
      </c>
      <c r="D117" s="80" t="s">
        <v>13</v>
      </c>
      <c r="E117" s="82" t="s">
        <v>899</v>
      </c>
      <c r="F117" s="79" t="s">
        <v>900</v>
      </c>
      <c r="G117" s="82">
        <v>8</v>
      </c>
      <c r="H117" s="79" t="s">
        <v>890</v>
      </c>
      <c r="I117" s="86"/>
    </row>
    <row r="118" spans="1:9" x14ac:dyDescent="0.2">
      <c r="A118" s="242" t="s">
        <v>774</v>
      </c>
      <c r="B118" s="79" t="s">
        <v>775</v>
      </c>
      <c r="C118" s="82" t="s">
        <v>12</v>
      </c>
      <c r="D118" s="80" t="s">
        <v>13</v>
      </c>
      <c r="E118" s="82" t="s">
        <v>901</v>
      </c>
      <c r="F118" s="79" t="s">
        <v>902</v>
      </c>
      <c r="G118" s="82">
        <v>4</v>
      </c>
      <c r="H118" s="79" t="s">
        <v>872</v>
      </c>
      <c r="I118" s="86"/>
    </row>
    <row r="119" spans="1:9" x14ac:dyDescent="0.2">
      <c r="A119" s="242" t="s">
        <v>776</v>
      </c>
      <c r="B119" s="79" t="s">
        <v>777</v>
      </c>
      <c r="C119" s="82" t="s">
        <v>12</v>
      </c>
      <c r="D119" s="80" t="s">
        <v>13</v>
      </c>
      <c r="E119" s="82" t="s">
        <v>903</v>
      </c>
      <c r="F119" s="79" t="s">
        <v>904</v>
      </c>
      <c r="G119" s="82">
        <v>4</v>
      </c>
      <c r="H119" s="79" t="s">
        <v>872</v>
      </c>
      <c r="I119" s="86"/>
    </row>
    <row r="120" spans="1:9" x14ac:dyDescent="0.2">
      <c r="A120" s="242" t="s">
        <v>778</v>
      </c>
      <c r="B120" s="79" t="s">
        <v>779</v>
      </c>
      <c r="C120" s="82" t="s">
        <v>12</v>
      </c>
      <c r="D120" s="80" t="s">
        <v>13</v>
      </c>
      <c r="E120" s="82" t="s">
        <v>901</v>
      </c>
      <c r="F120" s="79" t="s">
        <v>902</v>
      </c>
      <c r="G120" s="82">
        <v>8</v>
      </c>
      <c r="H120" s="79" t="s">
        <v>887</v>
      </c>
      <c r="I120" s="86"/>
    </row>
    <row r="121" spans="1:9" x14ac:dyDescent="0.2">
      <c r="A121" s="242" t="s">
        <v>780</v>
      </c>
      <c r="B121" s="79" t="s">
        <v>781</v>
      </c>
      <c r="C121" s="82" t="s">
        <v>12</v>
      </c>
      <c r="D121" s="80" t="s">
        <v>13</v>
      </c>
      <c r="E121" s="82" t="s">
        <v>899</v>
      </c>
      <c r="F121" s="79" t="s">
        <v>900</v>
      </c>
      <c r="G121" s="82">
        <v>8</v>
      </c>
      <c r="H121" s="79" t="s">
        <v>890</v>
      </c>
      <c r="I121" s="86"/>
    </row>
    <row r="122" spans="1:9" x14ac:dyDescent="0.2">
      <c r="A122" s="242" t="s">
        <v>156</v>
      </c>
      <c r="B122" s="79" t="s">
        <v>157</v>
      </c>
      <c r="C122" s="82" t="s">
        <v>16</v>
      </c>
      <c r="D122" s="80" t="s">
        <v>17</v>
      </c>
      <c r="E122" s="82" t="s">
        <v>906</v>
      </c>
      <c r="F122" s="79" t="s">
        <v>17</v>
      </c>
      <c r="G122" s="82">
        <v>9</v>
      </c>
      <c r="H122" s="79" t="s">
        <v>897</v>
      </c>
      <c r="I122" s="86"/>
    </row>
    <row r="123" spans="1:9" x14ac:dyDescent="0.2">
      <c r="A123" s="242" t="s">
        <v>158</v>
      </c>
      <c r="B123" s="79" t="s">
        <v>1018</v>
      </c>
      <c r="C123" s="82" t="s">
        <v>16</v>
      </c>
      <c r="D123" s="80" t="s">
        <v>17</v>
      </c>
      <c r="E123" s="82" t="s">
        <v>906</v>
      </c>
      <c r="F123" s="79" t="s">
        <v>17</v>
      </c>
      <c r="G123" s="82">
        <v>10</v>
      </c>
      <c r="H123" s="79" t="s">
        <v>901</v>
      </c>
      <c r="I123" s="86"/>
    </row>
    <row r="124" spans="1:9" x14ac:dyDescent="0.2">
      <c r="A124" s="242" t="s">
        <v>159</v>
      </c>
      <c r="B124" s="79" t="s">
        <v>1019</v>
      </c>
      <c r="C124" s="82" t="s">
        <v>16</v>
      </c>
      <c r="D124" s="80" t="s">
        <v>17</v>
      </c>
      <c r="E124" s="82" t="s">
        <v>906</v>
      </c>
      <c r="F124" s="79" t="s">
        <v>17</v>
      </c>
      <c r="G124" s="82">
        <v>10</v>
      </c>
      <c r="H124" s="79" t="s">
        <v>899</v>
      </c>
      <c r="I124" s="86"/>
    </row>
    <row r="125" spans="1:9" x14ac:dyDescent="0.2">
      <c r="A125" s="242" t="s">
        <v>160</v>
      </c>
      <c r="B125" s="79" t="s">
        <v>161</v>
      </c>
      <c r="C125" s="82" t="s">
        <v>16</v>
      </c>
      <c r="D125" s="80" t="s">
        <v>17</v>
      </c>
      <c r="E125" s="82" t="s">
        <v>906</v>
      </c>
      <c r="F125" s="79" t="s">
        <v>17</v>
      </c>
      <c r="G125" s="82">
        <v>10</v>
      </c>
      <c r="H125" s="79" t="s">
        <v>899</v>
      </c>
      <c r="I125" s="86"/>
    </row>
    <row r="126" spans="1:9" x14ac:dyDescent="0.2">
      <c r="A126" s="242" t="s">
        <v>162</v>
      </c>
      <c r="B126" s="79" t="s">
        <v>163</v>
      </c>
      <c r="C126" s="82" t="s">
        <v>16</v>
      </c>
      <c r="D126" s="80" t="s">
        <v>17</v>
      </c>
      <c r="E126" s="82" t="s">
        <v>906</v>
      </c>
      <c r="F126" s="79" t="s">
        <v>17</v>
      </c>
      <c r="G126" s="82">
        <v>10</v>
      </c>
      <c r="H126" s="79" t="s">
        <v>899</v>
      </c>
      <c r="I126" s="86"/>
    </row>
    <row r="127" spans="1:9" x14ac:dyDescent="0.2">
      <c r="A127" s="242" t="s">
        <v>164</v>
      </c>
      <c r="B127" s="79" t="s">
        <v>165</v>
      </c>
      <c r="C127" s="82" t="s">
        <v>18</v>
      </c>
      <c r="D127" s="80" t="s">
        <v>653</v>
      </c>
      <c r="E127" s="82" t="s">
        <v>907</v>
      </c>
      <c r="F127" s="79" t="s">
        <v>640</v>
      </c>
      <c r="G127" s="82">
        <v>12</v>
      </c>
      <c r="H127" s="79" t="s">
        <v>906</v>
      </c>
      <c r="I127" s="86"/>
    </row>
    <row r="128" spans="1:9" x14ac:dyDescent="0.2">
      <c r="A128" s="242" t="s">
        <v>166</v>
      </c>
      <c r="B128" s="79" t="s">
        <v>167</v>
      </c>
      <c r="C128" s="82" t="s">
        <v>18</v>
      </c>
      <c r="D128" s="80" t="s">
        <v>653</v>
      </c>
      <c r="E128" s="82" t="s">
        <v>907</v>
      </c>
      <c r="F128" s="79" t="s">
        <v>640</v>
      </c>
      <c r="G128" s="82">
        <v>12</v>
      </c>
      <c r="H128" s="79" t="s">
        <v>906</v>
      </c>
      <c r="I128" s="86"/>
    </row>
    <row r="129" spans="1:9" s="212" customFormat="1" x14ac:dyDescent="0.2">
      <c r="A129" s="242" t="s">
        <v>168</v>
      </c>
      <c r="B129" s="79" t="s">
        <v>1020</v>
      </c>
      <c r="C129" s="82" t="s">
        <v>16</v>
      </c>
      <c r="D129" s="80" t="s">
        <v>17</v>
      </c>
      <c r="E129" s="82" t="s">
        <v>906</v>
      </c>
      <c r="F129" s="79" t="s">
        <v>17</v>
      </c>
      <c r="G129" s="82">
        <v>10</v>
      </c>
      <c r="H129" s="79" t="s">
        <v>901</v>
      </c>
      <c r="I129" s="211"/>
    </row>
    <row r="130" spans="1:9" x14ac:dyDescent="0.2">
      <c r="A130" s="242" t="s">
        <v>782</v>
      </c>
      <c r="B130" s="79" t="s">
        <v>783</v>
      </c>
      <c r="C130" s="82" t="s">
        <v>16</v>
      </c>
      <c r="D130" s="80" t="s">
        <v>17</v>
      </c>
      <c r="E130" s="82" t="s">
        <v>906</v>
      </c>
      <c r="F130" s="79" t="s">
        <v>17</v>
      </c>
      <c r="G130" s="82">
        <v>10</v>
      </c>
      <c r="H130" s="79" t="s">
        <v>903</v>
      </c>
      <c r="I130" s="86"/>
    </row>
    <row r="131" spans="1:9" x14ac:dyDescent="0.2">
      <c r="A131" s="243" t="s">
        <v>784</v>
      </c>
      <c r="B131" s="209" t="s">
        <v>785</v>
      </c>
      <c r="C131" s="208" t="s">
        <v>1196</v>
      </c>
      <c r="D131" s="210" t="s">
        <v>1199</v>
      </c>
      <c r="E131" s="208">
        <v>45111</v>
      </c>
      <c r="F131" s="209" t="s">
        <v>1199</v>
      </c>
      <c r="G131" s="208">
        <v>10</v>
      </c>
      <c r="H131" s="209" t="s">
        <v>903</v>
      </c>
      <c r="I131" s="86"/>
    </row>
    <row r="132" spans="1:9" x14ac:dyDescent="0.2">
      <c r="A132" s="242" t="s">
        <v>169</v>
      </c>
      <c r="B132" s="79" t="s">
        <v>1021</v>
      </c>
      <c r="C132" s="82" t="s">
        <v>16</v>
      </c>
      <c r="D132" s="80" t="s">
        <v>17</v>
      </c>
      <c r="E132" s="82" t="s">
        <v>906</v>
      </c>
      <c r="F132" s="79" t="s">
        <v>17</v>
      </c>
      <c r="G132" s="82">
        <v>10</v>
      </c>
      <c r="H132" s="79" t="s">
        <v>899</v>
      </c>
      <c r="I132" s="86"/>
    </row>
    <row r="133" spans="1:9" x14ac:dyDescent="0.2">
      <c r="A133" s="242" t="s">
        <v>170</v>
      </c>
      <c r="B133" s="79" t="s">
        <v>171</v>
      </c>
      <c r="C133" s="82" t="s">
        <v>16</v>
      </c>
      <c r="D133" s="80" t="s">
        <v>17</v>
      </c>
      <c r="E133" s="82" t="s">
        <v>906</v>
      </c>
      <c r="F133" s="79" t="s">
        <v>17</v>
      </c>
      <c r="G133" s="82">
        <v>12</v>
      </c>
      <c r="H133" s="79" t="s">
        <v>906</v>
      </c>
      <c r="I133" s="86"/>
    </row>
    <row r="134" spans="1:9" x14ac:dyDescent="0.2">
      <c r="A134" s="242" t="s">
        <v>172</v>
      </c>
      <c r="B134" s="79" t="s">
        <v>173</v>
      </c>
      <c r="C134" s="82" t="s">
        <v>16</v>
      </c>
      <c r="D134" s="80" t="s">
        <v>17</v>
      </c>
      <c r="E134" s="82" t="s">
        <v>906</v>
      </c>
      <c r="F134" s="79" t="s">
        <v>17</v>
      </c>
      <c r="G134" s="82">
        <v>12</v>
      </c>
      <c r="H134" s="79" t="s">
        <v>906</v>
      </c>
      <c r="I134" s="86"/>
    </row>
    <row r="135" spans="1:9" x14ac:dyDescent="0.2">
      <c r="A135" s="242" t="s">
        <v>786</v>
      </c>
      <c r="B135" s="79" t="s">
        <v>787</v>
      </c>
      <c r="C135" s="82" t="s">
        <v>16</v>
      </c>
      <c r="D135" s="80" t="s">
        <v>17</v>
      </c>
      <c r="E135" s="82" t="s">
        <v>906</v>
      </c>
      <c r="F135" s="79" t="s">
        <v>17</v>
      </c>
      <c r="G135" s="82">
        <v>12</v>
      </c>
      <c r="H135" s="79" t="s">
        <v>906</v>
      </c>
      <c r="I135" s="86"/>
    </row>
    <row r="136" spans="1:9" x14ac:dyDescent="0.2">
      <c r="A136" s="242" t="s">
        <v>138</v>
      </c>
      <c r="B136" s="79" t="s">
        <v>1022</v>
      </c>
      <c r="C136" s="82" t="s">
        <v>14</v>
      </c>
      <c r="D136" s="80" t="s">
        <v>15</v>
      </c>
      <c r="E136" s="82" t="s">
        <v>905</v>
      </c>
      <c r="F136" s="79" t="s">
        <v>15</v>
      </c>
      <c r="G136" s="82">
        <v>9</v>
      </c>
      <c r="H136" s="79" t="s">
        <v>892</v>
      </c>
      <c r="I136" s="86"/>
    </row>
    <row r="137" spans="1:9" x14ac:dyDescent="0.2">
      <c r="A137" s="242" t="s">
        <v>211</v>
      </c>
      <c r="B137" s="79" t="s">
        <v>1023</v>
      </c>
      <c r="C137" s="82" t="s">
        <v>18</v>
      </c>
      <c r="D137" s="80" t="s">
        <v>653</v>
      </c>
      <c r="E137" s="82" t="s">
        <v>908</v>
      </c>
      <c r="F137" s="79" t="s">
        <v>638</v>
      </c>
      <c r="G137" s="82">
        <v>10</v>
      </c>
      <c r="H137" s="79" t="s">
        <v>899</v>
      </c>
      <c r="I137" s="86"/>
    </row>
    <row r="138" spans="1:9" x14ac:dyDescent="0.2">
      <c r="A138" s="242" t="s">
        <v>174</v>
      </c>
      <c r="B138" s="79" t="s">
        <v>1024</v>
      </c>
      <c r="C138" s="82" t="s">
        <v>16</v>
      </c>
      <c r="D138" s="80" t="s">
        <v>17</v>
      </c>
      <c r="E138" s="82" t="s">
        <v>906</v>
      </c>
      <c r="F138" s="79" t="s">
        <v>17</v>
      </c>
      <c r="G138" s="82">
        <v>12</v>
      </c>
      <c r="H138" s="79" t="s">
        <v>906</v>
      </c>
      <c r="I138" s="86"/>
    </row>
    <row r="139" spans="1:9" x14ac:dyDescent="0.2">
      <c r="A139" s="242" t="s">
        <v>175</v>
      </c>
      <c r="B139" s="79" t="s">
        <v>1025</v>
      </c>
      <c r="C139" s="82" t="s">
        <v>16</v>
      </c>
      <c r="D139" s="80" t="s">
        <v>17</v>
      </c>
      <c r="E139" s="82" t="s">
        <v>906</v>
      </c>
      <c r="F139" s="79" t="s">
        <v>17</v>
      </c>
      <c r="G139" s="82">
        <v>12</v>
      </c>
      <c r="H139" s="79" t="s">
        <v>906</v>
      </c>
      <c r="I139" s="86"/>
    </row>
    <row r="140" spans="1:9" x14ac:dyDescent="0.2">
      <c r="A140" s="242" t="s">
        <v>176</v>
      </c>
      <c r="B140" s="79" t="s">
        <v>1026</v>
      </c>
      <c r="C140" s="82" t="s">
        <v>16</v>
      </c>
      <c r="D140" s="80" t="s">
        <v>17</v>
      </c>
      <c r="E140" s="82" t="s">
        <v>906</v>
      </c>
      <c r="F140" s="79" t="s">
        <v>17</v>
      </c>
      <c r="G140" s="82">
        <v>33</v>
      </c>
      <c r="H140" s="79" t="s">
        <v>907</v>
      </c>
      <c r="I140" s="86"/>
    </row>
    <row r="141" spans="1:9" x14ac:dyDescent="0.2">
      <c r="A141" s="242" t="s">
        <v>177</v>
      </c>
      <c r="B141" s="79" t="s">
        <v>1027</v>
      </c>
      <c r="C141" s="82" t="s">
        <v>16</v>
      </c>
      <c r="D141" s="80" t="s">
        <v>17</v>
      </c>
      <c r="E141" s="82" t="s">
        <v>906</v>
      </c>
      <c r="F141" s="79" t="s">
        <v>17</v>
      </c>
      <c r="G141" s="82">
        <v>33</v>
      </c>
      <c r="H141" s="79" t="s">
        <v>907</v>
      </c>
      <c r="I141" s="86"/>
    </row>
    <row r="142" spans="1:9" s="212" customFormat="1" x14ac:dyDescent="0.2">
      <c r="A142" s="242" t="s">
        <v>178</v>
      </c>
      <c r="B142" s="79" t="s">
        <v>1028</v>
      </c>
      <c r="C142" s="82" t="s">
        <v>16</v>
      </c>
      <c r="D142" s="80" t="s">
        <v>17</v>
      </c>
      <c r="E142" s="82" t="s">
        <v>906</v>
      </c>
      <c r="F142" s="79" t="s">
        <v>17</v>
      </c>
      <c r="G142" s="82">
        <v>12</v>
      </c>
      <c r="H142" s="79" t="s">
        <v>906</v>
      </c>
      <c r="I142" s="211"/>
    </row>
    <row r="143" spans="1:9" s="212" customFormat="1" x14ac:dyDescent="0.2">
      <c r="A143" s="313" t="s">
        <v>6226</v>
      </c>
      <c r="B143" s="314" t="s">
        <v>6225</v>
      </c>
      <c r="C143" s="315" t="s">
        <v>1196</v>
      </c>
      <c r="D143" s="316" t="s">
        <v>1199</v>
      </c>
      <c r="E143" s="315">
        <v>45111</v>
      </c>
      <c r="F143" s="314" t="s">
        <v>1199</v>
      </c>
      <c r="G143" s="208">
        <v>12</v>
      </c>
      <c r="H143" s="209" t="s">
        <v>906</v>
      </c>
      <c r="I143" s="211"/>
    </row>
    <row r="144" spans="1:9" s="212" customFormat="1" x14ac:dyDescent="0.2">
      <c r="A144" s="243" t="s">
        <v>788</v>
      </c>
      <c r="B144" s="209" t="s">
        <v>789</v>
      </c>
      <c r="C144" s="208" t="s">
        <v>1196</v>
      </c>
      <c r="D144" s="210" t="s">
        <v>1199</v>
      </c>
      <c r="E144" s="208">
        <v>45111</v>
      </c>
      <c r="F144" s="209" t="s">
        <v>1199</v>
      </c>
      <c r="G144" s="208">
        <v>12</v>
      </c>
      <c r="H144" s="209" t="s">
        <v>906</v>
      </c>
      <c r="I144" s="211"/>
    </row>
    <row r="145" spans="1:9" s="212" customFormat="1" x14ac:dyDescent="0.2">
      <c r="A145" s="243" t="s">
        <v>790</v>
      </c>
      <c r="B145" s="209" t="s">
        <v>791</v>
      </c>
      <c r="C145" s="208" t="s">
        <v>1196</v>
      </c>
      <c r="D145" s="210" t="s">
        <v>1199</v>
      </c>
      <c r="E145" s="208">
        <v>45111</v>
      </c>
      <c r="F145" s="209" t="s">
        <v>1199</v>
      </c>
      <c r="G145" s="208">
        <v>12</v>
      </c>
      <c r="H145" s="209" t="s">
        <v>906</v>
      </c>
      <c r="I145" s="211"/>
    </row>
    <row r="146" spans="1:9" s="212" customFormat="1" x14ac:dyDescent="0.2">
      <c r="A146" s="243" t="s">
        <v>792</v>
      </c>
      <c r="B146" s="209" t="s">
        <v>793</v>
      </c>
      <c r="C146" s="208" t="s">
        <v>1196</v>
      </c>
      <c r="D146" s="210" t="s">
        <v>1199</v>
      </c>
      <c r="E146" s="208">
        <v>45111</v>
      </c>
      <c r="F146" s="209" t="s">
        <v>1199</v>
      </c>
      <c r="G146" s="208">
        <v>12</v>
      </c>
      <c r="H146" s="209" t="s">
        <v>906</v>
      </c>
      <c r="I146" s="211"/>
    </row>
    <row r="147" spans="1:9" s="212" customFormat="1" x14ac:dyDescent="0.2">
      <c r="A147" s="243" t="s">
        <v>179</v>
      </c>
      <c r="B147" s="209" t="s">
        <v>1029</v>
      </c>
      <c r="C147" s="208" t="s">
        <v>1196</v>
      </c>
      <c r="D147" s="210" t="s">
        <v>1199</v>
      </c>
      <c r="E147" s="208">
        <v>45111</v>
      </c>
      <c r="F147" s="209" t="s">
        <v>1199</v>
      </c>
      <c r="G147" s="208">
        <v>12</v>
      </c>
      <c r="H147" s="209" t="s">
        <v>906</v>
      </c>
      <c r="I147" s="211"/>
    </row>
    <row r="148" spans="1:9" x14ac:dyDescent="0.2">
      <c r="A148" s="243" t="s">
        <v>794</v>
      </c>
      <c r="B148" s="209" t="s">
        <v>795</v>
      </c>
      <c r="C148" s="208" t="s">
        <v>1196</v>
      </c>
      <c r="D148" s="210" t="s">
        <v>1199</v>
      </c>
      <c r="E148" s="208">
        <v>45111</v>
      </c>
      <c r="F148" s="209" t="s">
        <v>1199</v>
      </c>
      <c r="G148" s="208">
        <v>12</v>
      </c>
      <c r="H148" s="209" t="s">
        <v>906</v>
      </c>
      <c r="I148" s="86"/>
    </row>
    <row r="149" spans="1:9" x14ac:dyDescent="0.2">
      <c r="A149" s="243" t="s">
        <v>180</v>
      </c>
      <c r="B149" s="209" t="s">
        <v>1030</v>
      </c>
      <c r="C149" s="208" t="s">
        <v>1196</v>
      </c>
      <c r="D149" s="210" t="s">
        <v>1199</v>
      </c>
      <c r="E149" s="208">
        <v>45111</v>
      </c>
      <c r="F149" s="209" t="s">
        <v>1199</v>
      </c>
      <c r="G149" s="208">
        <v>12</v>
      </c>
      <c r="H149" s="209" t="s">
        <v>906</v>
      </c>
      <c r="I149" s="86"/>
    </row>
    <row r="150" spans="1:9" x14ac:dyDescent="0.2">
      <c r="A150" s="242" t="s">
        <v>181</v>
      </c>
      <c r="B150" s="79" t="s">
        <v>182</v>
      </c>
      <c r="C150" s="82" t="s">
        <v>16</v>
      </c>
      <c r="D150" s="80" t="s">
        <v>17</v>
      </c>
      <c r="E150" s="82" t="s">
        <v>906</v>
      </c>
      <c r="F150" s="79" t="s">
        <v>17</v>
      </c>
      <c r="G150" s="82">
        <v>12</v>
      </c>
      <c r="H150" s="79" t="s">
        <v>906</v>
      </c>
      <c r="I150" s="86"/>
    </row>
    <row r="151" spans="1:9" x14ac:dyDescent="0.2">
      <c r="A151" s="242" t="s">
        <v>183</v>
      </c>
      <c r="B151" s="79" t="s">
        <v>184</v>
      </c>
      <c r="C151" s="82" t="s">
        <v>16</v>
      </c>
      <c r="D151" s="80" t="s">
        <v>17</v>
      </c>
      <c r="E151" s="82" t="s">
        <v>906</v>
      </c>
      <c r="F151" s="79" t="s">
        <v>17</v>
      </c>
      <c r="G151" s="82">
        <v>11</v>
      </c>
      <c r="H151" s="79" t="s">
        <v>905</v>
      </c>
      <c r="I151" s="86"/>
    </row>
    <row r="152" spans="1:9" x14ac:dyDescent="0.2">
      <c r="A152" s="242" t="s">
        <v>134</v>
      </c>
      <c r="B152" s="79" t="s">
        <v>135</v>
      </c>
      <c r="C152" s="82" t="s">
        <v>12</v>
      </c>
      <c r="D152" s="80" t="s">
        <v>13</v>
      </c>
      <c r="E152" s="82" t="s">
        <v>899</v>
      </c>
      <c r="F152" s="79" t="s">
        <v>900</v>
      </c>
      <c r="G152" s="82">
        <v>9</v>
      </c>
      <c r="H152" s="79" t="s">
        <v>893</v>
      </c>
      <c r="I152" s="86"/>
    </row>
    <row r="153" spans="1:9" x14ac:dyDescent="0.2">
      <c r="A153" s="242" t="s">
        <v>136</v>
      </c>
      <c r="B153" s="79" t="s">
        <v>137</v>
      </c>
      <c r="C153" s="82" t="s">
        <v>12</v>
      </c>
      <c r="D153" s="80" t="s">
        <v>13</v>
      </c>
      <c r="E153" s="82" t="s">
        <v>899</v>
      </c>
      <c r="F153" s="79" t="s">
        <v>900</v>
      </c>
      <c r="G153" s="82">
        <v>9</v>
      </c>
      <c r="H153" s="79" t="s">
        <v>895</v>
      </c>
      <c r="I153" s="86"/>
    </row>
    <row r="154" spans="1:9" x14ac:dyDescent="0.2">
      <c r="A154" s="242" t="s">
        <v>185</v>
      </c>
      <c r="B154" s="79" t="s">
        <v>186</v>
      </c>
      <c r="C154" s="82" t="s">
        <v>16</v>
      </c>
      <c r="D154" s="80" t="s">
        <v>17</v>
      </c>
      <c r="E154" s="82" t="s">
        <v>906</v>
      </c>
      <c r="F154" s="79" t="s">
        <v>17</v>
      </c>
      <c r="G154" s="82">
        <v>33</v>
      </c>
      <c r="H154" s="79" t="s">
        <v>908</v>
      </c>
      <c r="I154" s="86"/>
    </row>
    <row r="155" spans="1:9" x14ac:dyDescent="0.2">
      <c r="A155" s="242" t="s">
        <v>187</v>
      </c>
      <c r="B155" s="79" t="s">
        <v>188</v>
      </c>
      <c r="C155" s="82" t="s">
        <v>16</v>
      </c>
      <c r="D155" s="80" t="s">
        <v>17</v>
      </c>
      <c r="E155" s="82" t="s">
        <v>906</v>
      </c>
      <c r="F155" s="79" t="s">
        <v>17</v>
      </c>
      <c r="G155" s="82">
        <v>12</v>
      </c>
      <c r="H155" s="79" t="s">
        <v>906</v>
      </c>
      <c r="I155" s="86"/>
    </row>
    <row r="156" spans="1:9" x14ac:dyDescent="0.2">
      <c r="A156" s="242" t="s">
        <v>189</v>
      </c>
      <c r="B156" s="79" t="s">
        <v>190</v>
      </c>
      <c r="C156" s="82" t="s">
        <v>16</v>
      </c>
      <c r="D156" s="80" t="s">
        <v>17</v>
      </c>
      <c r="E156" s="82" t="s">
        <v>906</v>
      </c>
      <c r="F156" s="79" t="s">
        <v>17</v>
      </c>
      <c r="G156" s="82">
        <v>12</v>
      </c>
      <c r="H156" s="79" t="s">
        <v>906</v>
      </c>
      <c r="I156" s="86"/>
    </row>
    <row r="157" spans="1:9" x14ac:dyDescent="0.2">
      <c r="A157" s="242" t="s">
        <v>191</v>
      </c>
      <c r="B157" s="79" t="s">
        <v>192</v>
      </c>
      <c r="C157" s="82" t="s">
        <v>16</v>
      </c>
      <c r="D157" s="80" t="s">
        <v>17</v>
      </c>
      <c r="E157" s="82" t="s">
        <v>906</v>
      </c>
      <c r="F157" s="79" t="s">
        <v>17</v>
      </c>
      <c r="G157" s="82">
        <v>12</v>
      </c>
      <c r="H157" s="79" t="s">
        <v>906</v>
      </c>
      <c r="I157" s="86"/>
    </row>
    <row r="158" spans="1:9" x14ac:dyDescent="0.2">
      <c r="A158" s="242" t="s">
        <v>193</v>
      </c>
      <c r="B158" s="79" t="s">
        <v>194</v>
      </c>
      <c r="C158" s="82" t="s">
        <v>16</v>
      </c>
      <c r="D158" s="80" t="s">
        <v>17</v>
      </c>
      <c r="E158" s="82" t="s">
        <v>906</v>
      </c>
      <c r="F158" s="79" t="s">
        <v>17</v>
      </c>
      <c r="G158" s="82">
        <v>12</v>
      </c>
      <c r="H158" s="79" t="s">
        <v>906</v>
      </c>
      <c r="I158" s="86"/>
    </row>
    <row r="159" spans="1:9" x14ac:dyDescent="0.2">
      <c r="A159" s="242" t="s">
        <v>195</v>
      </c>
      <c r="B159" s="79" t="s">
        <v>1031</v>
      </c>
      <c r="C159" s="82" t="s">
        <v>16</v>
      </c>
      <c r="D159" s="80" t="s">
        <v>17</v>
      </c>
      <c r="E159" s="82" t="s">
        <v>906</v>
      </c>
      <c r="F159" s="79" t="s">
        <v>17</v>
      </c>
      <c r="G159" s="82">
        <v>12</v>
      </c>
      <c r="H159" s="79" t="s">
        <v>906</v>
      </c>
      <c r="I159" s="86"/>
    </row>
    <row r="160" spans="1:9" x14ac:dyDescent="0.2">
      <c r="A160" s="242" t="s">
        <v>196</v>
      </c>
      <c r="B160" s="79" t="s">
        <v>1032</v>
      </c>
      <c r="C160" s="82" t="s">
        <v>16</v>
      </c>
      <c r="D160" s="80" t="s">
        <v>17</v>
      </c>
      <c r="E160" s="82" t="s">
        <v>906</v>
      </c>
      <c r="F160" s="79" t="s">
        <v>17</v>
      </c>
      <c r="G160" s="82">
        <v>12</v>
      </c>
      <c r="H160" s="79" t="s">
        <v>906</v>
      </c>
      <c r="I160" s="86"/>
    </row>
    <row r="161" spans="1:9" x14ac:dyDescent="0.2">
      <c r="A161" s="242" t="s">
        <v>197</v>
      </c>
      <c r="B161" s="79" t="s">
        <v>198</v>
      </c>
      <c r="C161" s="82" t="s">
        <v>16</v>
      </c>
      <c r="D161" s="80" t="s">
        <v>17</v>
      </c>
      <c r="E161" s="82" t="s">
        <v>906</v>
      </c>
      <c r="F161" s="79" t="s">
        <v>17</v>
      </c>
      <c r="G161" s="82">
        <v>12</v>
      </c>
      <c r="H161" s="79" t="s">
        <v>906</v>
      </c>
      <c r="I161" s="86"/>
    </row>
    <row r="162" spans="1:9" x14ac:dyDescent="0.2">
      <c r="A162" s="242" t="s">
        <v>199</v>
      </c>
      <c r="B162" s="79" t="s">
        <v>200</v>
      </c>
      <c r="C162" s="82" t="s">
        <v>16</v>
      </c>
      <c r="D162" s="80" t="s">
        <v>17</v>
      </c>
      <c r="E162" s="82" t="s">
        <v>906</v>
      </c>
      <c r="F162" s="79" t="s">
        <v>17</v>
      </c>
      <c r="G162" s="82">
        <v>12</v>
      </c>
      <c r="H162" s="79" t="s">
        <v>906</v>
      </c>
      <c r="I162" s="86"/>
    </row>
    <row r="163" spans="1:9" x14ac:dyDescent="0.2">
      <c r="A163" s="242" t="s">
        <v>212</v>
      </c>
      <c r="B163" s="79" t="s">
        <v>213</v>
      </c>
      <c r="C163" s="82" t="s">
        <v>18</v>
      </c>
      <c r="D163" s="80" t="s">
        <v>653</v>
      </c>
      <c r="E163" s="82" t="s">
        <v>908</v>
      </c>
      <c r="F163" s="79" t="s">
        <v>638</v>
      </c>
      <c r="G163" s="82">
        <v>10</v>
      </c>
      <c r="H163" s="79" t="s">
        <v>899</v>
      </c>
      <c r="I163" s="86"/>
    </row>
    <row r="164" spans="1:9" x14ac:dyDescent="0.2">
      <c r="A164" s="242" t="s">
        <v>201</v>
      </c>
      <c r="B164" s="79" t="s">
        <v>1033</v>
      </c>
      <c r="C164" s="82" t="s">
        <v>16</v>
      </c>
      <c r="D164" s="80" t="s">
        <v>17</v>
      </c>
      <c r="E164" s="82" t="s">
        <v>906</v>
      </c>
      <c r="F164" s="79" t="s">
        <v>17</v>
      </c>
      <c r="G164" s="82">
        <v>12</v>
      </c>
      <c r="H164" s="79" t="s">
        <v>906</v>
      </c>
      <c r="I164" s="86"/>
    </row>
    <row r="165" spans="1:9" x14ac:dyDescent="0.2">
      <c r="A165" s="242" t="s">
        <v>202</v>
      </c>
      <c r="B165" s="79" t="s">
        <v>203</v>
      </c>
      <c r="C165" s="82" t="s">
        <v>16</v>
      </c>
      <c r="D165" s="80" t="s">
        <v>17</v>
      </c>
      <c r="E165" s="82" t="s">
        <v>906</v>
      </c>
      <c r="F165" s="79" t="s">
        <v>17</v>
      </c>
      <c r="G165" s="82">
        <v>12</v>
      </c>
      <c r="H165" s="79" t="s">
        <v>906</v>
      </c>
      <c r="I165" s="86"/>
    </row>
    <row r="166" spans="1:9" x14ac:dyDescent="0.2">
      <c r="A166" s="242" t="s">
        <v>204</v>
      </c>
      <c r="B166" s="79" t="s">
        <v>1034</v>
      </c>
      <c r="C166" s="82" t="s">
        <v>16</v>
      </c>
      <c r="D166" s="80" t="s">
        <v>17</v>
      </c>
      <c r="E166" s="82" t="s">
        <v>906</v>
      </c>
      <c r="F166" s="79" t="s">
        <v>17</v>
      </c>
      <c r="G166" s="82">
        <v>12</v>
      </c>
      <c r="H166" s="79" t="s">
        <v>906</v>
      </c>
      <c r="I166" s="86"/>
    </row>
    <row r="167" spans="1:9" x14ac:dyDescent="0.2">
      <c r="A167" s="242" t="s">
        <v>205</v>
      </c>
      <c r="B167" s="79" t="s">
        <v>206</v>
      </c>
      <c r="C167" s="82" t="s">
        <v>16</v>
      </c>
      <c r="D167" s="80" t="s">
        <v>17</v>
      </c>
      <c r="E167" s="82" t="s">
        <v>906</v>
      </c>
      <c r="F167" s="79" t="s">
        <v>17</v>
      </c>
      <c r="G167" s="82">
        <v>12</v>
      </c>
      <c r="H167" s="79" t="s">
        <v>906</v>
      </c>
      <c r="I167" s="86"/>
    </row>
    <row r="168" spans="1:9" x14ac:dyDescent="0.2">
      <c r="A168" s="242" t="s">
        <v>207</v>
      </c>
      <c r="B168" s="79" t="s">
        <v>208</v>
      </c>
      <c r="C168" s="82" t="s">
        <v>16</v>
      </c>
      <c r="D168" s="80" t="s">
        <v>17</v>
      </c>
      <c r="E168" s="82" t="s">
        <v>906</v>
      </c>
      <c r="F168" s="79" t="s">
        <v>17</v>
      </c>
      <c r="G168" s="82">
        <v>12</v>
      </c>
      <c r="H168" s="79" t="s">
        <v>906</v>
      </c>
      <c r="I168" s="86"/>
    </row>
    <row r="169" spans="1:9" x14ac:dyDescent="0.2">
      <c r="A169" s="242" t="s">
        <v>223</v>
      </c>
      <c r="B169" s="79" t="s">
        <v>224</v>
      </c>
      <c r="C169" s="82" t="s">
        <v>25</v>
      </c>
      <c r="D169" s="80" t="s">
        <v>26</v>
      </c>
      <c r="E169" s="82" t="s">
        <v>920</v>
      </c>
      <c r="F169" s="79" t="s">
        <v>921</v>
      </c>
      <c r="G169" s="82">
        <v>33</v>
      </c>
      <c r="H169" s="79" t="s">
        <v>908</v>
      </c>
      <c r="I169" s="86"/>
    </row>
    <row r="170" spans="1:9" x14ac:dyDescent="0.2">
      <c r="A170" s="242" t="s">
        <v>225</v>
      </c>
      <c r="B170" s="79" t="s">
        <v>226</v>
      </c>
      <c r="C170" s="82" t="s">
        <v>25</v>
      </c>
      <c r="D170" s="80" t="s">
        <v>26</v>
      </c>
      <c r="E170" s="82" t="s">
        <v>920</v>
      </c>
      <c r="F170" s="79" t="s">
        <v>921</v>
      </c>
      <c r="G170" s="82">
        <v>12</v>
      </c>
      <c r="H170" s="79" t="s">
        <v>906</v>
      </c>
      <c r="I170" s="86"/>
    </row>
    <row r="171" spans="1:9" x14ac:dyDescent="0.2">
      <c r="A171" s="242" t="s">
        <v>227</v>
      </c>
      <c r="B171" s="79" t="s">
        <v>228</v>
      </c>
      <c r="C171" s="82" t="s">
        <v>25</v>
      </c>
      <c r="D171" s="80" t="s">
        <v>26</v>
      </c>
      <c r="E171" s="82" t="s">
        <v>920</v>
      </c>
      <c r="F171" s="79" t="s">
        <v>921</v>
      </c>
      <c r="G171" s="82">
        <v>12</v>
      </c>
      <c r="H171" s="79" t="s">
        <v>906</v>
      </c>
      <c r="I171" s="86"/>
    </row>
    <row r="172" spans="1:9" x14ac:dyDescent="0.2">
      <c r="A172" s="242" t="s">
        <v>229</v>
      </c>
      <c r="B172" s="79" t="s">
        <v>230</v>
      </c>
      <c r="C172" s="82" t="s">
        <v>25</v>
      </c>
      <c r="D172" s="80" t="s">
        <v>26</v>
      </c>
      <c r="E172" s="82" t="s">
        <v>920</v>
      </c>
      <c r="F172" s="79" t="s">
        <v>921</v>
      </c>
      <c r="G172" s="82">
        <v>12</v>
      </c>
      <c r="H172" s="79" t="s">
        <v>906</v>
      </c>
      <c r="I172" s="86"/>
    </row>
    <row r="173" spans="1:9" x14ac:dyDescent="0.2">
      <c r="A173" s="242" t="s">
        <v>231</v>
      </c>
      <c r="B173" s="79" t="s">
        <v>232</v>
      </c>
      <c r="C173" s="82" t="s">
        <v>25</v>
      </c>
      <c r="D173" s="80" t="s">
        <v>26</v>
      </c>
      <c r="E173" s="82" t="s">
        <v>920</v>
      </c>
      <c r="F173" s="79" t="s">
        <v>921</v>
      </c>
      <c r="G173" s="82">
        <v>12</v>
      </c>
      <c r="H173" s="79" t="s">
        <v>906</v>
      </c>
      <c r="I173" s="86"/>
    </row>
    <row r="174" spans="1:9" x14ac:dyDescent="0.2">
      <c r="A174" s="242" t="s">
        <v>233</v>
      </c>
      <c r="B174" s="79" t="s">
        <v>234</v>
      </c>
      <c r="C174" s="82" t="s">
        <v>29</v>
      </c>
      <c r="D174" s="80" t="s">
        <v>30</v>
      </c>
      <c r="E174" s="82" t="s">
        <v>922</v>
      </c>
      <c r="F174" s="79" t="s">
        <v>923</v>
      </c>
      <c r="G174" s="82">
        <v>17</v>
      </c>
      <c r="H174" s="79" t="s">
        <v>920</v>
      </c>
      <c r="I174" s="86"/>
    </row>
    <row r="175" spans="1:9" x14ac:dyDescent="0.2">
      <c r="A175" s="242" t="s">
        <v>235</v>
      </c>
      <c r="B175" s="79" t="s">
        <v>236</v>
      </c>
      <c r="C175" s="82" t="s">
        <v>25</v>
      </c>
      <c r="D175" s="80" t="s">
        <v>26</v>
      </c>
      <c r="E175" s="82" t="s">
        <v>920</v>
      </c>
      <c r="F175" s="79" t="s">
        <v>921</v>
      </c>
      <c r="G175" s="82">
        <v>12</v>
      </c>
      <c r="H175" s="79" t="s">
        <v>906</v>
      </c>
      <c r="I175" s="86"/>
    </row>
    <row r="176" spans="1:9" x14ac:dyDescent="0.2">
      <c r="A176" s="242" t="s">
        <v>237</v>
      </c>
      <c r="B176" s="79" t="s">
        <v>238</v>
      </c>
      <c r="C176" s="82" t="s">
        <v>25</v>
      </c>
      <c r="D176" s="80" t="s">
        <v>26</v>
      </c>
      <c r="E176" s="82" t="s">
        <v>920</v>
      </c>
      <c r="F176" s="79" t="s">
        <v>921</v>
      </c>
      <c r="G176" s="82">
        <v>17</v>
      </c>
      <c r="H176" s="79" t="s">
        <v>920</v>
      </c>
      <c r="I176" s="86"/>
    </row>
    <row r="177" spans="1:9" x14ac:dyDescent="0.2">
      <c r="A177" s="242" t="s">
        <v>239</v>
      </c>
      <c r="B177" s="79" t="s">
        <v>240</v>
      </c>
      <c r="C177" s="82" t="s">
        <v>25</v>
      </c>
      <c r="D177" s="80" t="s">
        <v>26</v>
      </c>
      <c r="E177" s="82" t="s">
        <v>920</v>
      </c>
      <c r="F177" s="79" t="s">
        <v>921</v>
      </c>
      <c r="G177" s="82">
        <v>17</v>
      </c>
      <c r="H177" s="79" t="s">
        <v>920</v>
      </c>
      <c r="I177" s="86"/>
    </row>
    <row r="178" spans="1:9" x14ac:dyDescent="0.2">
      <c r="A178" s="242" t="s">
        <v>241</v>
      </c>
      <c r="B178" s="79" t="s">
        <v>242</v>
      </c>
      <c r="C178" s="82" t="s">
        <v>25</v>
      </c>
      <c r="D178" s="80" t="s">
        <v>26</v>
      </c>
      <c r="E178" s="82" t="s">
        <v>920</v>
      </c>
      <c r="F178" s="79" t="s">
        <v>921</v>
      </c>
      <c r="G178" s="82">
        <v>17</v>
      </c>
      <c r="H178" s="79" t="s">
        <v>920</v>
      </c>
      <c r="I178" s="86"/>
    </row>
    <row r="179" spans="1:9" x14ac:dyDescent="0.2">
      <c r="A179" s="242" t="s">
        <v>243</v>
      </c>
      <c r="B179" s="79" t="s">
        <v>244</v>
      </c>
      <c r="C179" s="82" t="s">
        <v>25</v>
      </c>
      <c r="D179" s="80" t="s">
        <v>26</v>
      </c>
      <c r="E179" s="82" t="s">
        <v>920</v>
      </c>
      <c r="F179" s="79" t="s">
        <v>921</v>
      </c>
      <c r="G179" s="82">
        <v>17</v>
      </c>
      <c r="H179" s="79" t="s">
        <v>920</v>
      </c>
      <c r="I179" s="86"/>
    </row>
    <row r="180" spans="1:9" x14ac:dyDescent="0.2">
      <c r="A180" s="242" t="s">
        <v>245</v>
      </c>
      <c r="B180" s="79" t="s">
        <v>246</v>
      </c>
      <c r="C180" s="82" t="s">
        <v>25</v>
      </c>
      <c r="D180" s="80" t="s">
        <v>26</v>
      </c>
      <c r="E180" s="82" t="s">
        <v>920</v>
      </c>
      <c r="F180" s="79" t="s">
        <v>921</v>
      </c>
      <c r="G180" s="82">
        <v>17</v>
      </c>
      <c r="H180" s="79" t="s">
        <v>920</v>
      </c>
      <c r="I180" s="86"/>
    </row>
    <row r="181" spans="1:9" x14ac:dyDescent="0.2">
      <c r="A181" s="242" t="s">
        <v>255</v>
      </c>
      <c r="B181" s="79" t="s">
        <v>256</v>
      </c>
      <c r="C181" s="82" t="s">
        <v>27</v>
      </c>
      <c r="D181" s="80" t="s">
        <v>28</v>
      </c>
      <c r="E181" s="82" t="s">
        <v>924</v>
      </c>
      <c r="F181" s="79" t="s">
        <v>925</v>
      </c>
      <c r="G181" s="82">
        <v>18</v>
      </c>
      <c r="H181" s="79" t="s">
        <v>928</v>
      </c>
      <c r="I181" s="86"/>
    </row>
    <row r="182" spans="1:9" x14ac:dyDescent="0.2">
      <c r="A182" s="242" t="s">
        <v>257</v>
      </c>
      <c r="B182" s="79" t="s">
        <v>258</v>
      </c>
      <c r="C182" s="82" t="s">
        <v>27</v>
      </c>
      <c r="D182" s="80" t="s">
        <v>28</v>
      </c>
      <c r="E182" s="82" t="s">
        <v>924</v>
      </c>
      <c r="F182" s="79" t="s">
        <v>925</v>
      </c>
      <c r="G182" s="82">
        <v>17</v>
      </c>
      <c r="H182" s="79" t="s">
        <v>920</v>
      </c>
      <c r="I182" s="86"/>
    </row>
    <row r="183" spans="1:9" x14ac:dyDescent="0.2">
      <c r="A183" s="242" t="s">
        <v>259</v>
      </c>
      <c r="B183" s="79" t="s">
        <v>1035</v>
      </c>
      <c r="C183" s="82" t="s">
        <v>27</v>
      </c>
      <c r="D183" s="80" t="s">
        <v>28</v>
      </c>
      <c r="E183" s="82" t="s">
        <v>926</v>
      </c>
      <c r="F183" s="79" t="s">
        <v>927</v>
      </c>
      <c r="G183" s="82">
        <v>18</v>
      </c>
      <c r="H183" s="79" t="s">
        <v>926</v>
      </c>
      <c r="I183" s="86"/>
    </row>
    <row r="184" spans="1:9" x14ac:dyDescent="0.2">
      <c r="A184" s="242" t="s">
        <v>260</v>
      </c>
      <c r="B184" s="79" t="s">
        <v>261</v>
      </c>
      <c r="C184" s="82" t="s">
        <v>27</v>
      </c>
      <c r="D184" s="80" t="s">
        <v>28</v>
      </c>
      <c r="E184" s="82" t="s">
        <v>926</v>
      </c>
      <c r="F184" s="79" t="s">
        <v>927</v>
      </c>
      <c r="G184" s="82">
        <v>18</v>
      </c>
      <c r="H184" s="79" t="s">
        <v>928</v>
      </c>
      <c r="I184" s="86"/>
    </row>
    <row r="185" spans="1:9" x14ac:dyDescent="0.2">
      <c r="A185" s="242" t="s">
        <v>262</v>
      </c>
      <c r="B185" s="79" t="s">
        <v>263</v>
      </c>
      <c r="C185" s="82" t="s">
        <v>27</v>
      </c>
      <c r="D185" s="80" t="s">
        <v>28</v>
      </c>
      <c r="E185" s="82" t="s">
        <v>928</v>
      </c>
      <c r="F185" s="79" t="s">
        <v>929</v>
      </c>
      <c r="G185" s="82">
        <v>17</v>
      </c>
      <c r="H185" s="79" t="s">
        <v>920</v>
      </c>
      <c r="I185" s="86"/>
    </row>
    <row r="186" spans="1:9" x14ac:dyDescent="0.2">
      <c r="A186" s="242" t="s">
        <v>264</v>
      </c>
      <c r="B186" s="79" t="s">
        <v>602</v>
      </c>
      <c r="C186" s="82" t="s">
        <v>27</v>
      </c>
      <c r="D186" s="80" t="s">
        <v>28</v>
      </c>
      <c r="E186" s="82" t="s">
        <v>928</v>
      </c>
      <c r="F186" s="79" t="s">
        <v>929</v>
      </c>
      <c r="G186" s="82">
        <v>17</v>
      </c>
      <c r="H186" s="79" t="s">
        <v>920</v>
      </c>
      <c r="I186" s="86"/>
    </row>
    <row r="187" spans="1:9" x14ac:dyDescent="0.2">
      <c r="A187" s="242" t="s">
        <v>247</v>
      </c>
      <c r="B187" s="79" t="s">
        <v>1036</v>
      </c>
      <c r="C187" s="82" t="s">
        <v>25</v>
      </c>
      <c r="D187" s="80" t="s">
        <v>26</v>
      </c>
      <c r="E187" s="82" t="s">
        <v>920</v>
      </c>
      <c r="F187" s="79" t="s">
        <v>921</v>
      </c>
      <c r="G187" s="82">
        <v>19</v>
      </c>
      <c r="H187" s="79" t="s">
        <v>922</v>
      </c>
      <c r="I187" s="86"/>
    </row>
    <row r="188" spans="1:9" x14ac:dyDescent="0.2">
      <c r="A188" s="242" t="s">
        <v>248</v>
      </c>
      <c r="B188" s="79" t="s">
        <v>1037</v>
      </c>
      <c r="C188" s="82" t="s">
        <v>25</v>
      </c>
      <c r="D188" s="80" t="s">
        <v>26</v>
      </c>
      <c r="E188" s="82" t="s">
        <v>920</v>
      </c>
      <c r="F188" s="79" t="s">
        <v>921</v>
      </c>
      <c r="G188" s="82">
        <v>17</v>
      </c>
      <c r="H188" s="79" t="s">
        <v>920</v>
      </c>
      <c r="I188" s="86"/>
    </row>
    <row r="189" spans="1:9" x14ac:dyDescent="0.2">
      <c r="A189" s="242" t="s">
        <v>249</v>
      </c>
      <c r="B189" s="79" t="s">
        <v>1038</v>
      </c>
      <c r="C189" s="82" t="s">
        <v>25</v>
      </c>
      <c r="D189" s="80" t="s">
        <v>26</v>
      </c>
      <c r="E189" s="82" t="s">
        <v>920</v>
      </c>
      <c r="F189" s="79" t="s">
        <v>921</v>
      </c>
      <c r="G189" s="82">
        <v>17</v>
      </c>
      <c r="H189" s="79" t="s">
        <v>920</v>
      </c>
      <c r="I189" s="86"/>
    </row>
    <row r="190" spans="1:9" x14ac:dyDescent="0.2">
      <c r="A190" s="242" t="s">
        <v>250</v>
      </c>
      <c r="B190" s="79" t="s">
        <v>1039</v>
      </c>
      <c r="C190" s="82" t="s">
        <v>25</v>
      </c>
      <c r="D190" s="80" t="s">
        <v>26</v>
      </c>
      <c r="E190" s="82" t="s">
        <v>920</v>
      </c>
      <c r="F190" s="79" t="s">
        <v>921</v>
      </c>
      <c r="G190" s="82">
        <v>17</v>
      </c>
      <c r="H190" s="79" t="s">
        <v>920</v>
      </c>
      <c r="I190" s="86"/>
    </row>
    <row r="191" spans="1:9" x14ac:dyDescent="0.2">
      <c r="A191" s="242" t="s">
        <v>251</v>
      </c>
      <c r="B191" s="79" t="s">
        <v>1040</v>
      </c>
      <c r="C191" s="82" t="s">
        <v>25</v>
      </c>
      <c r="D191" s="80" t="s">
        <v>26</v>
      </c>
      <c r="E191" s="82" t="s">
        <v>920</v>
      </c>
      <c r="F191" s="79" t="s">
        <v>921</v>
      </c>
      <c r="G191" s="82">
        <v>17</v>
      </c>
      <c r="H191" s="79" t="s">
        <v>920</v>
      </c>
      <c r="I191" s="86"/>
    </row>
    <row r="192" spans="1:9" x14ac:dyDescent="0.2">
      <c r="A192" s="242" t="s">
        <v>252</v>
      </c>
      <c r="B192" s="79" t="s">
        <v>1041</v>
      </c>
      <c r="C192" s="82" t="s">
        <v>25</v>
      </c>
      <c r="D192" s="80" t="s">
        <v>26</v>
      </c>
      <c r="E192" s="82" t="s">
        <v>920</v>
      </c>
      <c r="F192" s="79" t="s">
        <v>921</v>
      </c>
      <c r="G192" s="82">
        <v>17</v>
      </c>
      <c r="H192" s="79" t="s">
        <v>920</v>
      </c>
      <c r="I192" s="86"/>
    </row>
    <row r="193" spans="1:9" x14ac:dyDescent="0.2">
      <c r="A193" s="242" t="s">
        <v>253</v>
      </c>
      <c r="B193" s="79" t="s">
        <v>1042</v>
      </c>
      <c r="C193" s="82" t="s">
        <v>25</v>
      </c>
      <c r="D193" s="80" t="s">
        <v>26</v>
      </c>
      <c r="E193" s="82" t="s">
        <v>920</v>
      </c>
      <c r="F193" s="79" t="s">
        <v>921</v>
      </c>
      <c r="G193" s="82">
        <v>17</v>
      </c>
      <c r="H193" s="79" t="s">
        <v>920</v>
      </c>
      <c r="I193" s="86"/>
    </row>
    <row r="194" spans="1:9" x14ac:dyDescent="0.2">
      <c r="A194" s="242" t="s">
        <v>254</v>
      </c>
      <c r="B194" s="79" t="s">
        <v>1043</v>
      </c>
      <c r="C194" s="82" t="s">
        <v>25</v>
      </c>
      <c r="D194" s="80" t="s">
        <v>26</v>
      </c>
      <c r="E194" s="82" t="s">
        <v>920</v>
      </c>
      <c r="F194" s="79" t="s">
        <v>921</v>
      </c>
      <c r="G194" s="82">
        <v>18</v>
      </c>
      <c r="H194" s="79" t="s">
        <v>924</v>
      </c>
      <c r="I194" s="86"/>
    </row>
    <row r="195" spans="1:9" x14ac:dyDescent="0.2">
      <c r="A195" s="242" t="s">
        <v>796</v>
      </c>
      <c r="B195" s="79" t="s">
        <v>797</v>
      </c>
      <c r="C195" s="82" t="s">
        <v>25</v>
      </c>
      <c r="D195" s="80" t="s">
        <v>26</v>
      </c>
      <c r="E195" s="82" t="s">
        <v>920</v>
      </c>
      <c r="F195" s="79" t="s">
        <v>921</v>
      </c>
      <c r="G195" s="82">
        <v>18</v>
      </c>
      <c r="H195" s="79" t="s">
        <v>924</v>
      </c>
      <c r="I195" s="86"/>
    </row>
    <row r="196" spans="1:9" x14ac:dyDescent="0.2">
      <c r="A196" s="242" t="s">
        <v>798</v>
      </c>
      <c r="B196" s="79" t="s">
        <v>799</v>
      </c>
      <c r="C196" s="82" t="s">
        <v>25</v>
      </c>
      <c r="D196" s="80" t="s">
        <v>26</v>
      </c>
      <c r="E196" s="82" t="s">
        <v>920</v>
      </c>
      <c r="F196" s="79" t="s">
        <v>921</v>
      </c>
      <c r="G196" s="82">
        <v>18</v>
      </c>
      <c r="H196" s="79" t="s">
        <v>926</v>
      </c>
      <c r="I196" s="86"/>
    </row>
    <row r="197" spans="1:9" x14ac:dyDescent="0.2">
      <c r="A197" s="242" t="s">
        <v>800</v>
      </c>
      <c r="B197" s="79" t="s">
        <v>1065</v>
      </c>
      <c r="C197" s="82" t="s">
        <v>29</v>
      </c>
      <c r="D197" s="80" t="s">
        <v>30</v>
      </c>
      <c r="E197" s="82" t="s">
        <v>922</v>
      </c>
      <c r="F197" s="79" t="s">
        <v>923</v>
      </c>
      <c r="G197" s="82">
        <v>17</v>
      </c>
      <c r="H197" s="79" t="s">
        <v>920</v>
      </c>
      <c r="I197" s="86"/>
    </row>
    <row r="198" spans="1:9" x14ac:dyDescent="0.2">
      <c r="A198" s="242" t="s">
        <v>275</v>
      </c>
      <c r="B198" s="79" t="s">
        <v>6227</v>
      </c>
      <c r="C198" s="82" t="s">
        <v>31</v>
      </c>
      <c r="D198" s="80" t="s">
        <v>32</v>
      </c>
      <c r="E198" s="82" t="s">
        <v>930</v>
      </c>
      <c r="F198" s="79" t="s">
        <v>931</v>
      </c>
      <c r="G198" s="82">
        <v>19</v>
      </c>
      <c r="H198" s="79" t="s">
        <v>922</v>
      </c>
      <c r="I198" s="86"/>
    </row>
    <row r="199" spans="1:9" x14ac:dyDescent="0.2">
      <c r="A199" s="313" t="s">
        <v>6229</v>
      </c>
      <c r="B199" s="314" t="s">
        <v>6228</v>
      </c>
      <c r="C199" s="315" t="s">
        <v>31</v>
      </c>
      <c r="D199" s="316" t="s">
        <v>32</v>
      </c>
      <c r="E199" s="315" t="s">
        <v>930</v>
      </c>
      <c r="F199" s="314" t="s">
        <v>931</v>
      </c>
      <c r="G199" s="82">
        <v>19</v>
      </c>
      <c r="H199" s="79" t="s">
        <v>922</v>
      </c>
      <c r="I199" s="86"/>
    </row>
    <row r="200" spans="1:9" x14ac:dyDescent="0.2">
      <c r="A200" s="242" t="s">
        <v>276</v>
      </c>
      <c r="B200" s="79" t="s">
        <v>277</v>
      </c>
      <c r="C200" s="82" t="s">
        <v>31</v>
      </c>
      <c r="D200" s="80" t="s">
        <v>32</v>
      </c>
      <c r="E200" s="82" t="s">
        <v>930</v>
      </c>
      <c r="F200" s="79" t="s">
        <v>931</v>
      </c>
      <c r="G200" s="82">
        <v>19</v>
      </c>
      <c r="H200" s="79" t="s">
        <v>936</v>
      </c>
      <c r="I200" s="86"/>
    </row>
    <row r="201" spans="1:9" x14ac:dyDescent="0.2">
      <c r="A201" s="242" t="s">
        <v>278</v>
      </c>
      <c r="B201" s="79" t="s">
        <v>279</v>
      </c>
      <c r="C201" s="82" t="s">
        <v>31</v>
      </c>
      <c r="D201" s="80" t="s">
        <v>32</v>
      </c>
      <c r="E201" s="82" t="s">
        <v>930</v>
      </c>
      <c r="F201" s="79" t="s">
        <v>931</v>
      </c>
      <c r="G201" s="82">
        <v>19</v>
      </c>
      <c r="H201" s="79" t="s">
        <v>936</v>
      </c>
      <c r="I201" s="86"/>
    </row>
    <row r="202" spans="1:9" x14ac:dyDescent="0.2">
      <c r="A202" s="242" t="s">
        <v>280</v>
      </c>
      <c r="B202" s="79" t="s">
        <v>281</v>
      </c>
      <c r="C202" s="82" t="s">
        <v>31</v>
      </c>
      <c r="D202" s="80" t="s">
        <v>32</v>
      </c>
      <c r="E202" s="82" t="s">
        <v>930</v>
      </c>
      <c r="F202" s="79" t="s">
        <v>931</v>
      </c>
      <c r="G202" s="82">
        <v>19</v>
      </c>
      <c r="H202" s="79" t="s">
        <v>936</v>
      </c>
      <c r="I202" s="86"/>
    </row>
    <row r="203" spans="1:9" x14ac:dyDescent="0.2">
      <c r="A203" s="242" t="s">
        <v>282</v>
      </c>
      <c r="B203" s="79" t="s">
        <v>283</v>
      </c>
      <c r="C203" s="82" t="s">
        <v>31</v>
      </c>
      <c r="D203" s="80" t="s">
        <v>32</v>
      </c>
      <c r="E203" s="82" t="s">
        <v>930</v>
      </c>
      <c r="F203" s="79" t="s">
        <v>931</v>
      </c>
      <c r="G203" s="82">
        <v>20</v>
      </c>
      <c r="H203" s="79" t="s">
        <v>930</v>
      </c>
      <c r="I203" s="86"/>
    </row>
    <row r="204" spans="1:9" x14ac:dyDescent="0.2">
      <c r="A204" s="242" t="s">
        <v>1185</v>
      </c>
      <c r="B204" s="79" t="s">
        <v>1143</v>
      </c>
      <c r="C204" s="82" t="s">
        <v>31</v>
      </c>
      <c r="D204" s="80" t="s">
        <v>32</v>
      </c>
      <c r="E204" s="82" t="s">
        <v>930</v>
      </c>
      <c r="F204" s="79" t="s">
        <v>931</v>
      </c>
      <c r="G204" s="82">
        <v>20</v>
      </c>
      <c r="H204" s="79" t="s">
        <v>930</v>
      </c>
      <c r="I204" s="86"/>
    </row>
    <row r="205" spans="1:9" x14ac:dyDescent="0.2">
      <c r="A205" s="242" t="s">
        <v>1186</v>
      </c>
      <c r="B205" s="79" t="s">
        <v>1144</v>
      </c>
      <c r="C205" s="82" t="s">
        <v>31</v>
      </c>
      <c r="D205" s="80" t="s">
        <v>32</v>
      </c>
      <c r="E205" s="82" t="s">
        <v>930</v>
      </c>
      <c r="F205" s="79" t="s">
        <v>931</v>
      </c>
      <c r="G205" s="82">
        <v>20</v>
      </c>
      <c r="H205" s="79" t="s">
        <v>930</v>
      </c>
      <c r="I205" s="86"/>
    </row>
    <row r="206" spans="1:9" x14ac:dyDescent="0.2">
      <c r="A206" s="242" t="s">
        <v>284</v>
      </c>
      <c r="B206" s="79" t="s">
        <v>285</v>
      </c>
      <c r="C206" s="82" t="s">
        <v>31</v>
      </c>
      <c r="D206" s="80" t="s">
        <v>32</v>
      </c>
      <c r="E206" s="82" t="s">
        <v>930</v>
      </c>
      <c r="F206" s="79" t="s">
        <v>931</v>
      </c>
      <c r="G206" s="82">
        <v>20</v>
      </c>
      <c r="H206" s="79" t="s">
        <v>930</v>
      </c>
      <c r="I206" s="86"/>
    </row>
    <row r="207" spans="1:9" x14ac:dyDescent="0.2">
      <c r="A207" s="242" t="s">
        <v>286</v>
      </c>
      <c r="B207" s="79" t="s">
        <v>287</v>
      </c>
      <c r="C207" s="82" t="s">
        <v>31</v>
      </c>
      <c r="D207" s="80" t="s">
        <v>32</v>
      </c>
      <c r="E207" s="82" t="s">
        <v>930</v>
      </c>
      <c r="F207" s="79" t="s">
        <v>931</v>
      </c>
      <c r="G207" s="82">
        <v>20</v>
      </c>
      <c r="H207" s="79" t="s">
        <v>930</v>
      </c>
      <c r="I207" s="86"/>
    </row>
    <row r="208" spans="1:9" x14ac:dyDescent="0.2">
      <c r="A208" s="242" t="s">
        <v>268</v>
      </c>
      <c r="B208" s="79" t="s">
        <v>269</v>
      </c>
      <c r="C208" s="82" t="s">
        <v>29</v>
      </c>
      <c r="D208" s="80" t="s">
        <v>30</v>
      </c>
      <c r="E208" s="82" t="s">
        <v>934</v>
      </c>
      <c r="F208" s="79" t="s">
        <v>935</v>
      </c>
      <c r="G208" s="82">
        <v>20</v>
      </c>
      <c r="H208" s="79" t="s">
        <v>930</v>
      </c>
      <c r="I208" s="86"/>
    </row>
    <row r="209" spans="1:9" x14ac:dyDescent="0.2">
      <c r="A209" s="242" t="s">
        <v>271</v>
      </c>
      <c r="B209" s="79" t="s">
        <v>272</v>
      </c>
      <c r="C209" s="82" t="s">
        <v>29</v>
      </c>
      <c r="D209" s="80" t="s">
        <v>30</v>
      </c>
      <c r="E209" s="82" t="s">
        <v>934</v>
      </c>
      <c r="F209" s="79" t="s">
        <v>935</v>
      </c>
      <c r="G209" s="82">
        <v>20</v>
      </c>
      <c r="H209" s="79" t="s">
        <v>930</v>
      </c>
      <c r="I209" s="86"/>
    </row>
    <row r="210" spans="1:9" x14ac:dyDescent="0.2">
      <c r="A210" s="242" t="s">
        <v>273</v>
      </c>
      <c r="B210" s="79" t="s">
        <v>1145</v>
      </c>
      <c r="C210" s="82" t="s">
        <v>29</v>
      </c>
      <c r="D210" s="80" t="s">
        <v>30</v>
      </c>
      <c r="E210" s="82" t="s">
        <v>936</v>
      </c>
      <c r="F210" s="79" t="s">
        <v>937</v>
      </c>
      <c r="G210" s="82">
        <v>19</v>
      </c>
      <c r="H210" s="79" t="s">
        <v>934</v>
      </c>
      <c r="I210" s="86"/>
    </row>
    <row r="211" spans="1:9" x14ac:dyDescent="0.2">
      <c r="A211" s="242" t="s">
        <v>274</v>
      </c>
      <c r="B211" s="79" t="s">
        <v>1146</v>
      </c>
      <c r="C211" s="82" t="s">
        <v>29</v>
      </c>
      <c r="D211" s="80" t="s">
        <v>30</v>
      </c>
      <c r="E211" s="82" t="s">
        <v>936</v>
      </c>
      <c r="F211" s="79" t="s">
        <v>937</v>
      </c>
      <c r="G211" s="82">
        <v>19</v>
      </c>
      <c r="H211" s="79" t="s">
        <v>934</v>
      </c>
      <c r="I211" s="86"/>
    </row>
    <row r="212" spans="1:9" x14ac:dyDescent="0.2">
      <c r="A212" s="242" t="s">
        <v>801</v>
      </c>
      <c r="B212" s="79" t="s">
        <v>1147</v>
      </c>
      <c r="C212" s="82" t="s">
        <v>29</v>
      </c>
      <c r="D212" s="80" t="s">
        <v>30</v>
      </c>
      <c r="E212" s="82" t="s">
        <v>932</v>
      </c>
      <c r="F212" s="79" t="s">
        <v>933</v>
      </c>
      <c r="G212" s="82">
        <v>20</v>
      </c>
      <c r="H212" s="79" t="s">
        <v>930</v>
      </c>
      <c r="I212" s="86"/>
    </row>
    <row r="213" spans="1:9" x14ac:dyDescent="0.2">
      <c r="A213" s="242" t="s">
        <v>802</v>
      </c>
      <c r="B213" s="79" t="s">
        <v>1148</v>
      </c>
      <c r="C213" s="82" t="s">
        <v>29</v>
      </c>
      <c r="D213" s="80" t="s">
        <v>30</v>
      </c>
      <c r="E213" s="82" t="s">
        <v>932</v>
      </c>
      <c r="F213" s="79" t="s">
        <v>933</v>
      </c>
      <c r="G213" s="82">
        <v>20</v>
      </c>
      <c r="H213" s="79" t="s">
        <v>930</v>
      </c>
      <c r="I213" s="86"/>
    </row>
    <row r="214" spans="1:9" x14ac:dyDescent="0.2">
      <c r="A214" s="242" t="s">
        <v>1149</v>
      </c>
      <c r="B214" s="79" t="s">
        <v>1152</v>
      </c>
      <c r="C214" s="82" t="s">
        <v>29</v>
      </c>
      <c r="D214" s="80" t="s">
        <v>30</v>
      </c>
      <c r="E214" s="82" t="s">
        <v>936</v>
      </c>
      <c r="F214" s="79" t="s">
        <v>937</v>
      </c>
      <c r="G214" s="82">
        <v>19</v>
      </c>
      <c r="H214" s="79" t="s">
        <v>934</v>
      </c>
      <c r="I214" s="86"/>
    </row>
    <row r="215" spans="1:9" x14ac:dyDescent="0.2">
      <c r="A215" s="242" t="s">
        <v>1150</v>
      </c>
      <c r="B215" s="79" t="s">
        <v>1153</v>
      </c>
      <c r="C215" s="82" t="s">
        <v>29</v>
      </c>
      <c r="D215" s="80" t="s">
        <v>30</v>
      </c>
      <c r="E215" s="82" t="s">
        <v>936</v>
      </c>
      <c r="F215" s="79" t="s">
        <v>937</v>
      </c>
      <c r="G215" s="82">
        <v>19</v>
      </c>
      <c r="H215" s="79" t="s">
        <v>934</v>
      </c>
      <c r="I215" s="86"/>
    </row>
    <row r="216" spans="1:9" x14ac:dyDescent="0.2">
      <c r="A216" s="242" t="s">
        <v>1151</v>
      </c>
      <c r="B216" s="79" t="s">
        <v>1155</v>
      </c>
      <c r="C216" s="82" t="s">
        <v>29</v>
      </c>
      <c r="D216" s="80" t="s">
        <v>30</v>
      </c>
      <c r="E216" s="82" t="s">
        <v>932</v>
      </c>
      <c r="F216" s="79" t="s">
        <v>933</v>
      </c>
      <c r="G216" s="82">
        <v>20</v>
      </c>
      <c r="H216" s="79" t="s">
        <v>930</v>
      </c>
      <c r="I216" s="86"/>
    </row>
    <row r="217" spans="1:9" x14ac:dyDescent="0.2">
      <c r="A217" s="242" t="s">
        <v>1154</v>
      </c>
      <c r="B217" s="79" t="s">
        <v>1156</v>
      </c>
      <c r="C217" s="82" t="s">
        <v>29</v>
      </c>
      <c r="D217" s="80" t="s">
        <v>30</v>
      </c>
      <c r="E217" s="82" t="s">
        <v>932</v>
      </c>
      <c r="F217" s="79" t="s">
        <v>933</v>
      </c>
      <c r="G217" s="82">
        <v>20</v>
      </c>
      <c r="H217" s="79" t="s">
        <v>930</v>
      </c>
      <c r="I217" s="86"/>
    </row>
    <row r="218" spans="1:9" x14ac:dyDescent="0.2">
      <c r="A218" s="242" t="s">
        <v>803</v>
      </c>
      <c r="B218" s="79" t="s">
        <v>804</v>
      </c>
      <c r="C218" s="82" t="s">
        <v>29</v>
      </c>
      <c r="D218" s="80" t="s">
        <v>30</v>
      </c>
      <c r="E218" s="82" t="s">
        <v>936</v>
      </c>
      <c r="F218" s="79" t="s">
        <v>937</v>
      </c>
      <c r="G218" s="82">
        <v>19</v>
      </c>
      <c r="H218" s="79" t="s">
        <v>936</v>
      </c>
      <c r="I218" s="86"/>
    </row>
    <row r="219" spans="1:9" x14ac:dyDescent="0.2">
      <c r="A219" s="242" t="s">
        <v>1190</v>
      </c>
      <c r="B219" s="79" t="s">
        <v>1191</v>
      </c>
      <c r="C219" s="82" t="s">
        <v>31</v>
      </c>
      <c r="D219" s="80" t="s">
        <v>32</v>
      </c>
      <c r="E219" s="82" t="s">
        <v>930</v>
      </c>
      <c r="F219" s="79" t="s">
        <v>931</v>
      </c>
      <c r="G219" s="82">
        <v>20</v>
      </c>
      <c r="H219" s="79" t="s">
        <v>930</v>
      </c>
      <c r="I219" s="86"/>
    </row>
    <row r="220" spans="1:9" x14ac:dyDescent="0.2">
      <c r="A220" s="242" t="s">
        <v>1192</v>
      </c>
      <c r="B220" s="79" t="s">
        <v>1193</v>
      </c>
      <c r="C220" s="82" t="s">
        <v>31</v>
      </c>
      <c r="D220" s="80" t="s">
        <v>32</v>
      </c>
      <c r="E220" s="82" t="s">
        <v>930</v>
      </c>
      <c r="F220" s="79" t="s">
        <v>931</v>
      </c>
      <c r="G220" s="82">
        <v>20</v>
      </c>
      <c r="H220" s="79" t="s">
        <v>930</v>
      </c>
      <c r="I220" s="86"/>
    </row>
    <row r="221" spans="1:9" x14ac:dyDescent="0.2">
      <c r="A221" s="242" t="s">
        <v>805</v>
      </c>
      <c r="B221" s="79" t="s">
        <v>806</v>
      </c>
      <c r="C221" s="220" t="s">
        <v>29</v>
      </c>
      <c r="D221" s="221" t="s">
        <v>30</v>
      </c>
      <c r="E221" s="220" t="s">
        <v>936</v>
      </c>
      <c r="F221" s="222" t="s">
        <v>937</v>
      </c>
      <c r="G221" s="82">
        <v>19</v>
      </c>
      <c r="H221" s="79" t="s">
        <v>934</v>
      </c>
      <c r="I221" s="86"/>
    </row>
    <row r="222" spans="1:9" x14ac:dyDescent="0.2">
      <c r="A222" s="242" t="s">
        <v>807</v>
      </c>
      <c r="B222" s="79" t="s">
        <v>808</v>
      </c>
      <c r="C222" s="220" t="s">
        <v>29</v>
      </c>
      <c r="D222" s="221" t="s">
        <v>30</v>
      </c>
      <c r="E222" s="220" t="s">
        <v>936</v>
      </c>
      <c r="F222" s="222" t="s">
        <v>937</v>
      </c>
      <c r="G222" s="82">
        <v>19</v>
      </c>
      <c r="H222" s="79" t="s">
        <v>934</v>
      </c>
      <c r="I222" s="86"/>
    </row>
    <row r="223" spans="1:9" x14ac:dyDescent="0.2">
      <c r="A223" s="242" t="s">
        <v>288</v>
      </c>
      <c r="B223" s="79" t="s">
        <v>289</v>
      </c>
      <c r="C223" s="82" t="s">
        <v>31</v>
      </c>
      <c r="D223" s="80" t="s">
        <v>32</v>
      </c>
      <c r="E223" s="82" t="s">
        <v>930</v>
      </c>
      <c r="F223" s="79" t="s">
        <v>931</v>
      </c>
      <c r="G223" s="82">
        <v>20</v>
      </c>
      <c r="H223" s="79" t="s">
        <v>930</v>
      </c>
      <c r="I223" s="86"/>
    </row>
    <row r="224" spans="1:9" x14ac:dyDescent="0.2">
      <c r="A224" s="242" t="s">
        <v>290</v>
      </c>
      <c r="B224" s="79" t="s">
        <v>291</v>
      </c>
      <c r="C224" s="82" t="s">
        <v>31</v>
      </c>
      <c r="D224" s="80" t="s">
        <v>32</v>
      </c>
      <c r="E224" s="82" t="s">
        <v>930</v>
      </c>
      <c r="F224" s="79" t="s">
        <v>931</v>
      </c>
      <c r="G224" s="82">
        <v>20</v>
      </c>
      <c r="H224" s="79" t="s">
        <v>930</v>
      </c>
      <c r="I224" s="86"/>
    </row>
    <row r="225" spans="1:9" x14ac:dyDescent="0.2">
      <c r="A225" s="242" t="s">
        <v>809</v>
      </c>
      <c r="B225" s="79" t="s">
        <v>810</v>
      </c>
      <c r="C225" s="82" t="s">
        <v>31</v>
      </c>
      <c r="D225" s="80" t="s">
        <v>32</v>
      </c>
      <c r="E225" s="82" t="s">
        <v>930</v>
      </c>
      <c r="F225" s="79" t="s">
        <v>931</v>
      </c>
      <c r="G225" s="82">
        <v>20</v>
      </c>
      <c r="H225" s="79" t="s">
        <v>930</v>
      </c>
      <c r="I225" s="86"/>
    </row>
    <row r="226" spans="1:9" x14ac:dyDescent="0.2">
      <c r="A226" s="242" t="s">
        <v>292</v>
      </c>
      <c r="B226" s="79" t="s">
        <v>293</v>
      </c>
      <c r="C226" s="82" t="s">
        <v>31</v>
      </c>
      <c r="D226" s="80" t="s">
        <v>32</v>
      </c>
      <c r="E226" s="82" t="s">
        <v>930</v>
      </c>
      <c r="F226" s="79" t="s">
        <v>931</v>
      </c>
      <c r="G226" s="82">
        <v>20</v>
      </c>
      <c r="H226" s="79" t="s">
        <v>930</v>
      </c>
      <c r="I226" s="86"/>
    </row>
    <row r="227" spans="1:9" x14ac:dyDescent="0.2">
      <c r="A227" s="242" t="s">
        <v>294</v>
      </c>
      <c r="B227" s="79" t="s">
        <v>295</v>
      </c>
      <c r="C227" s="82" t="s">
        <v>31</v>
      </c>
      <c r="D227" s="80" t="s">
        <v>32</v>
      </c>
      <c r="E227" s="82" t="s">
        <v>930</v>
      </c>
      <c r="F227" s="79" t="s">
        <v>931</v>
      </c>
      <c r="G227" s="82">
        <v>20</v>
      </c>
      <c r="H227" s="79" t="s">
        <v>930</v>
      </c>
      <c r="I227" s="86"/>
    </row>
    <row r="228" spans="1:9" x14ac:dyDescent="0.2">
      <c r="A228" s="242" t="s">
        <v>296</v>
      </c>
      <c r="B228" s="79" t="s">
        <v>1044</v>
      </c>
      <c r="C228" s="82" t="s">
        <v>31</v>
      </c>
      <c r="D228" s="80" t="s">
        <v>32</v>
      </c>
      <c r="E228" s="82" t="s">
        <v>930</v>
      </c>
      <c r="F228" s="79" t="s">
        <v>931</v>
      </c>
      <c r="G228" s="82">
        <v>20</v>
      </c>
      <c r="H228" s="79" t="s">
        <v>930</v>
      </c>
      <c r="I228" s="86"/>
    </row>
    <row r="229" spans="1:9" x14ac:dyDescent="0.2">
      <c r="A229" s="242" t="s">
        <v>297</v>
      </c>
      <c r="B229" s="79" t="s">
        <v>298</v>
      </c>
      <c r="C229" s="82" t="s">
        <v>31</v>
      </c>
      <c r="D229" s="80" t="s">
        <v>32</v>
      </c>
      <c r="E229" s="82" t="s">
        <v>930</v>
      </c>
      <c r="F229" s="79" t="s">
        <v>931</v>
      </c>
      <c r="G229" s="82">
        <v>20</v>
      </c>
      <c r="H229" s="79" t="s">
        <v>930</v>
      </c>
      <c r="I229" s="86"/>
    </row>
    <row r="230" spans="1:9" x14ac:dyDescent="0.2">
      <c r="A230" s="242" t="s">
        <v>299</v>
      </c>
      <c r="B230" s="79" t="s">
        <v>300</v>
      </c>
      <c r="C230" s="82" t="s">
        <v>31</v>
      </c>
      <c r="D230" s="80" t="s">
        <v>32</v>
      </c>
      <c r="E230" s="82" t="s">
        <v>930</v>
      </c>
      <c r="F230" s="79" t="s">
        <v>931</v>
      </c>
      <c r="G230" s="82">
        <v>20</v>
      </c>
      <c r="H230" s="79" t="s">
        <v>930</v>
      </c>
      <c r="I230" s="86"/>
    </row>
    <row r="231" spans="1:9" x14ac:dyDescent="0.2">
      <c r="A231" s="242" t="s">
        <v>301</v>
      </c>
      <c r="B231" s="79" t="s">
        <v>302</v>
      </c>
      <c r="C231" s="82" t="s">
        <v>31</v>
      </c>
      <c r="D231" s="80" t="s">
        <v>32</v>
      </c>
      <c r="E231" s="82" t="s">
        <v>930</v>
      </c>
      <c r="F231" s="79" t="s">
        <v>931</v>
      </c>
      <c r="G231" s="82">
        <v>20</v>
      </c>
      <c r="H231" s="79" t="s">
        <v>930</v>
      </c>
      <c r="I231" s="86"/>
    </row>
    <row r="232" spans="1:9" x14ac:dyDescent="0.2">
      <c r="A232" s="242" t="s">
        <v>303</v>
      </c>
      <c r="B232" s="79" t="s">
        <v>289</v>
      </c>
      <c r="C232" s="82" t="s">
        <v>31</v>
      </c>
      <c r="D232" s="80" t="s">
        <v>32</v>
      </c>
      <c r="E232" s="82" t="s">
        <v>930</v>
      </c>
      <c r="F232" s="79" t="s">
        <v>931</v>
      </c>
      <c r="G232" s="82">
        <v>20</v>
      </c>
      <c r="H232" s="79" t="s">
        <v>930</v>
      </c>
      <c r="I232" s="86"/>
    </row>
    <row r="233" spans="1:9" x14ac:dyDescent="0.2">
      <c r="A233" s="242" t="s">
        <v>304</v>
      </c>
      <c r="B233" s="79" t="s">
        <v>305</v>
      </c>
      <c r="C233" s="82" t="s">
        <v>31</v>
      </c>
      <c r="D233" s="80" t="s">
        <v>32</v>
      </c>
      <c r="E233" s="82" t="s">
        <v>930</v>
      </c>
      <c r="F233" s="79" t="s">
        <v>931</v>
      </c>
      <c r="G233" s="82">
        <v>20</v>
      </c>
      <c r="H233" s="79" t="s">
        <v>930</v>
      </c>
      <c r="I233" s="86"/>
    </row>
    <row r="234" spans="1:9" x14ac:dyDescent="0.2">
      <c r="A234" s="242" t="s">
        <v>811</v>
      </c>
      <c r="B234" s="79" t="s">
        <v>812</v>
      </c>
      <c r="C234" s="82" t="s">
        <v>31</v>
      </c>
      <c r="D234" s="80" t="s">
        <v>32</v>
      </c>
      <c r="E234" s="82" t="s">
        <v>930</v>
      </c>
      <c r="F234" s="79" t="s">
        <v>931</v>
      </c>
      <c r="G234" s="82">
        <v>20</v>
      </c>
      <c r="H234" s="79" t="s">
        <v>930</v>
      </c>
      <c r="I234" s="86"/>
    </row>
    <row r="235" spans="1:9" x14ac:dyDescent="0.2">
      <c r="A235" s="242" t="s">
        <v>306</v>
      </c>
      <c r="B235" s="79" t="s">
        <v>307</v>
      </c>
      <c r="C235" s="82" t="s">
        <v>31</v>
      </c>
      <c r="D235" s="80" t="s">
        <v>32</v>
      </c>
      <c r="E235" s="82" t="s">
        <v>930</v>
      </c>
      <c r="F235" s="79" t="s">
        <v>931</v>
      </c>
      <c r="G235" s="82">
        <v>20</v>
      </c>
      <c r="H235" s="79" t="s">
        <v>930</v>
      </c>
      <c r="I235" s="86"/>
    </row>
    <row r="236" spans="1:9" x14ac:dyDescent="0.2">
      <c r="A236" s="242" t="s">
        <v>308</v>
      </c>
      <c r="B236" s="79" t="s">
        <v>309</v>
      </c>
      <c r="C236" s="82" t="s">
        <v>31</v>
      </c>
      <c r="D236" s="80" t="s">
        <v>32</v>
      </c>
      <c r="E236" s="82" t="s">
        <v>930</v>
      </c>
      <c r="F236" s="79" t="s">
        <v>931</v>
      </c>
      <c r="G236" s="82">
        <v>21</v>
      </c>
      <c r="H236" s="79" t="s">
        <v>938</v>
      </c>
      <c r="I236" s="86"/>
    </row>
    <row r="237" spans="1:9" x14ac:dyDescent="0.2">
      <c r="A237" s="242" t="s">
        <v>310</v>
      </c>
      <c r="B237" s="79" t="s">
        <v>311</v>
      </c>
      <c r="C237" s="82" t="s">
        <v>31</v>
      </c>
      <c r="D237" s="80" t="s">
        <v>32</v>
      </c>
      <c r="E237" s="82" t="s">
        <v>930</v>
      </c>
      <c r="F237" s="79" t="s">
        <v>931</v>
      </c>
      <c r="G237" s="82">
        <v>21</v>
      </c>
      <c r="H237" s="79" t="s">
        <v>938</v>
      </c>
      <c r="I237" s="86"/>
    </row>
    <row r="238" spans="1:9" x14ac:dyDescent="0.2">
      <c r="A238" s="242" t="s">
        <v>312</v>
      </c>
      <c r="B238" s="79" t="s">
        <v>1162</v>
      </c>
      <c r="C238" s="82" t="s">
        <v>31</v>
      </c>
      <c r="D238" s="80" t="s">
        <v>32</v>
      </c>
      <c r="E238" s="82" t="s">
        <v>930</v>
      </c>
      <c r="F238" s="79" t="s">
        <v>931</v>
      </c>
      <c r="G238" s="82">
        <v>21</v>
      </c>
      <c r="H238" s="79" t="s">
        <v>938</v>
      </c>
      <c r="I238" s="86"/>
    </row>
    <row r="239" spans="1:9" x14ac:dyDescent="0.2">
      <c r="A239" s="242" t="s">
        <v>1157</v>
      </c>
      <c r="B239" s="79" t="s">
        <v>1160</v>
      </c>
      <c r="C239" s="82" t="s">
        <v>31</v>
      </c>
      <c r="D239" s="80" t="s">
        <v>32</v>
      </c>
      <c r="E239" s="82" t="s">
        <v>930</v>
      </c>
      <c r="F239" s="79" t="s">
        <v>931</v>
      </c>
      <c r="G239" s="82">
        <v>21</v>
      </c>
      <c r="H239" s="79" t="s">
        <v>938</v>
      </c>
      <c r="I239" s="86"/>
    </row>
    <row r="240" spans="1:9" x14ac:dyDescent="0.2">
      <c r="A240" s="242" t="s">
        <v>313</v>
      </c>
      <c r="B240" s="79" t="s">
        <v>1161</v>
      </c>
      <c r="C240" s="82" t="s">
        <v>31</v>
      </c>
      <c r="D240" s="80" t="s">
        <v>32</v>
      </c>
      <c r="E240" s="82" t="s">
        <v>930</v>
      </c>
      <c r="F240" s="79" t="s">
        <v>931</v>
      </c>
      <c r="G240" s="82">
        <v>23</v>
      </c>
      <c r="H240" s="79" t="s">
        <v>950</v>
      </c>
      <c r="I240" s="86"/>
    </row>
    <row r="241" spans="1:9" x14ac:dyDescent="0.2">
      <c r="A241" s="242" t="s">
        <v>1158</v>
      </c>
      <c r="B241" s="79" t="s">
        <v>1163</v>
      </c>
      <c r="C241" s="82" t="s">
        <v>31</v>
      </c>
      <c r="D241" s="80" t="s">
        <v>32</v>
      </c>
      <c r="E241" s="82" t="s">
        <v>930</v>
      </c>
      <c r="F241" s="79" t="s">
        <v>931</v>
      </c>
      <c r="G241" s="82">
        <v>23</v>
      </c>
      <c r="H241" s="79" t="s">
        <v>950</v>
      </c>
      <c r="I241" s="86"/>
    </row>
    <row r="242" spans="1:9" x14ac:dyDescent="0.2">
      <c r="A242" s="242" t="s">
        <v>314</v>
      </c>
      <c r="B242" s="79" t="s">
        <v>1166</v>
      </c>
      <c r="C242" s="82" t="s">
        <v>33</v>
      </c>
      <c r="D242" s="80" t="s">
        <v>34</v>
      </c>
      <c r="E242" s="82" t="s">
        <v>938</v>
      </c>
      <c r="F242" s="79" t="s">
        <v>939</v>
      </c>
      <c r="G242" s="82">
        <v>21</v>
      </c>
      <c r="H242" s="79" t="s">
        <v>944</v>
      </c>
      <c r="I242" s="86"/>
    </row>
    <row r="243" spans="1:9" x14ac:dyDescent="0.2">
      <c r="A243" s="242" t="s">
        <v>1159</v>
      </c>
      <c r="B243" s="79" t="s">
        <v>1167</v>
      </c>
      <c r="C243" s="82" t="s">
        <v>33</v>
      </c>
      <c r="D243" s="80" t="s">
        <v>34</v>
      </c>
      <c r="E243" s="82" t="s">
        <v>938</v>
      </c>
      <c r="F243" s="79" t="s">
        <v>939</v>
      </c>
      <c r="G243" s="82">
        <v>21</v>
      </c>
      <c r="H243" s="79" t="s">
        <v>944</v>
      </c>
      <c r="I243" s="86"/>
    </row>
    <row r="244" spans="1:9" x14ac:dyDescent="0.2">
      <c r="A244" s="242" t="s">
        <v>315</v>
      </c>
      <c r="B244" s="79" t="s">
        <v>1168</v>
      </c>
      <c r="C244" s="82" t="s">
        <v>33</v>
      </c>
      <c r="D244" s="80" t="s">
        <v>34</v>
      </c>
      <c r="E244" s="82" t="s">
        <v>938</v>
      </c>
      <c r="F244" s="79" t="s">
        <v>939</v>
      </c>
      <c r="G244" s="82">
        <v>21</v>
      </c>
      <c r="H244" s="79" t="s">
        <v>944</v>
      </c>
      <c r="I244" s="86"/>
    </row>
    <row r="245" spans="1:9" x14ac:dyDescent="0.2">
      <c r="A245" s="242" t="s">
        <v>1164</v>
      </c>
      <c r="B245" s="79" t="s">
        <v>1169</v>
      </c>
      <c r="C245" s="82" t="s">
        <v>33</v>
      </c>
      <c r="D245" s="80" t="s">
        <v>34</v>
      </c>
      <c r="E245" s="82" t="s">
        <v>938</v>
      </c>
      <c r="F245" s="79" t="s">
        <v>939</v>
      </c>
      <c r="G245" s="82">
        <v>21</v>
      </c>
      <c r="H245" s="79" t="s">
        <v>944</v>
      </c>
      <c r="I245" s="86"/>
    </row>
    <row r="246" spans="1:9" x14ac:dyDescent="0.2">
      <c r="A246" s="242" t="s">
        <v>316</v>
      </c>
      <c r="B246" s="79" t="s">
        <v>1170</v>
      </c>
      <c r="C246" s="82" t="s">
        <v>33</v>
      </c>
      <c r="D246" s="80" t="s">
        <v>34</v>
      </c>
      <c r="E246" s="82" t="s">
        <v>938</v>
      </c>
      <c r="F246" s="79" t="s">
        <v>939</v>
      </c>
      <c r="G246" s="82">
        <v>21</v>
      </c>
      <c r="H246" s="79" t="s">
        <v>944</v>
      </c>
      <c r="I246" s="86"/>
    </row>
    <row r="247" spans="1:9" x14ac:dyDescent="0.2">
      <c r="A247" s="242" t="s">
        <v>1165</v>
      </c>
      <c r="B247" s="79" t="s">
        <v>1171</v>
      </c>
      <c r="C247" s="82" t="s">
        <v>33</v>
      </c>
      <c r="D247" s="80" t="s">
        <v>34</v>
      </c>
      <c r="E247" s="82" t="s">
        <v>938</v>
      </c>
      <c r="F247" s="79" t="s">
        <v>939</v>
      </c>
      <c r="G247" s="82">
        <v>21</v>
      </c>
      <c r="H247" s="79" t="s">
        <v>944</v>
      </c>
      <c r="I247" s="86"/>
    </row>
    <row r="248" spans="1:9" x14ac:dyDescent="0.2">
      <c r="A248" s="242" t="s">
        <v>813</v>
      </c>
      <c r="B248" s="79" t="s">
        <v>382</v>
      </c>
      <c r="C248" s="82" t="s">
        <v>37</v>
      </c>
      <c r="D248" s="80" t="s">
        <v>38</v>
      </c>
      <c r="E248" s="82" t="s">
        <v>950</v>
      </c>
      <c r="F248" s="79" t="s">
        <v>951</v>
      </c>
      <c r="G248" s="82">
        <v>16</v>
      </c>
      <c r="H248" s="79" t="s">
        <v>918</v>
      </c>
      <c r="I248" s="86"/>
    </row>
    <row r="249" spans="1:9" x14ac:dyDescent="0.2">
      <c r="A249" s="242" t="s">
        <v>814</v>
      </c>
      <c r="B249" s="79" t="s">
        <v>383</v>
      </c>
      <c r="C249" s="82" t="s">
        <v>37</v>
      </c>
      <c r="D249" s="80" t="s">
        <v>38</v>
      </c>
      <c r="E249" s="82" t="s">
        <v>950</v>
      </c>
      <c r="F249" s="79" t="s">
        <v>951</v>
      </c>
      <c r="G249" s="82">
        <v>23</v>
      </c>
      <c r="H249" s="79" t="s">
        <v>950</v>
      </c>
      <c r="I249" s="86"/>
    </row>
    <row r="250" spans="1:9" x14ac:dyDescent="0.2">
      <c r="A250" s="242" t="s">
        <v>815</v>
      </c>
      <c r="B250" s="79" t="s">
        <v>384</v>
      </c>
      <c r="C250" s="82" t="s">
        <v>37</v>
      </c>
      <c r="D250" s="80" t="s">
        <v>38</v>
      </c>
      <c r="E250" s="82" t="s">
        <v>950</v>
      </c>
      <c r="F250" s="79" t="s">
        <v>951</v>
      </c>
      <c r="G250" s="82">
        <v>23</v>
      </c>
      <c r="H250" s="79" t="s">
        <v>950</v>
      </c>
      <c r="I250" s="86"/>
    </row>
    <row r="251" spans="1:9" x14ac:dyDescent="0.2">
      <c r="A251" s="242" t="s">
        <v>816</v>
      </c>
      <c r="B251" s="79" t="s">
        <v>385</v>
      </c>
      <c r="C251" s="82" t="s">
        <v>37</v>
      </c>
      <c r="D251" s="80" t="s">
        <v>38</v>
      </c>
      <c r="E251" s="82" t="s">
        <v>950</v>
      </c>
      <c r="F251" s="79" t="s">
        <v>951</v>
      </c>
      <c r="G251" s="82">
        <v>163</v>
      </c>
      <c r="H251" s="79" t="s">
        <v>916</v>
      </c>
      <c r="I251" s="86"/>
    </row>
    <row r="252" spans="1:9" x14ac:dyDescent="0.2">
      <c r="A252" s="242" t="s">
        <v>817</v>
      </c>
      <c r="B252" s="79" t="s">
        <v>386</v>
      </c>
      <c r="C252" s="82" t="s">
        <v>37</v>
      </c>
      <c r="D252" s="80" t="s">
        <v>38</v>
      </c>
      <c r="E252" s="82" t="s">
        <v>950</v>
      </c>
      <c r="F252" s="79" t="s">
        <v>951</v>
      </c>
      <c r="G252" s="82">
        <v>15</v>
      </c>
      <c r="H252" s="79" t="s">
        <v>912</v>
      </c>
      <c r="I252" s="86"/>
    </row>
    <row r="253" spans="1:9" x14ac:dyDescent="0.2">
      <c r="A253" s="242" t="s">
        <v>818</v>
      </c>
      <c r="B253" s="79" t="s">
        <v>387</v>
      </c>
      <c r="C253" s="82" t="s">
        <v>37</v>
      </c>
      <c r="D253" s="80" t="s">
        <v>38</v>
      </c>
      <c r="E253" s="82" t="s">
        <v>950</v>
      </c>
      <c r="F253" s="79" t="s">
        <v>951</v>
      </c>
      <c r="G253" s="82">
        <v>23</v>
      </c>
      <c r="H253" s="79" t="s">
        <v>950</v>
      </c>
      <c r="I253" s="86"/>
    </row>
    <row r="254" spans="1:9" x14ac:dyDescent="0.2">
      <c r="A254" s="242" t="s">
        <v>819</v>
      </c>
      <c r="B254" s="79" t="s">
        <v>392</v>
      </c>
      <c r="C254" s="82" t="s">
        <v>37</v>
      </c>
      <c r="D254" s="80" t="s">
        <v>38</v>
      </c>
      <c r="E254" s="82" t="s">
        <v>950</v>
      </c>
      <c r="F254" s="79" t="s">
        <v>951</v>
      </c>
      <c r="G254" s="82">
        <v>21</v>
      </c>
      <c r="H254" s="79" t="s">
        <v>938</v>
      </c>
      <c r="I254" s="86"/>
    </row>
    <row r="255" spans="1:9" x14ac:dyDescent="0.2">
      <c r="A255" s="242" t="s">
        <v>2392</v>
      </c>
      <c r="B255" s="79" t="s">
        <v>393</v>
      </c>
      <c r="C255" s="82" t="s">
        <v>37</v>
      </c>
      <c r="D255" s="80" t="s">
        <v>38</v>
      </c>
      <c r="E255" s="82" t="s">
        <v>950</v>
      </c>
      <c r="F255" s="79" t="s">
        <v>951</v>
      </c>
      <c r="G255" s="82">
        <v>21</v>
      </c>
      <c r="H255" s="79" t="s">
        <v>938</v>
      </c>
      <c r="I255" s="86"/>
    </row>
    <row r="256" spans="1:9" x14ac:dyDescent="0.2">
      <c r="A256" s="242" t="s">
        <v>820</v>
      </c>
      <c r="B256" s="79" t="s">
        <v>394</v>
      </c>
      <c r="C256" s="82" t="s">
        <v>37</v>
      </c>
      <c r="D256" s="80" t="s">
        <v>38</v>
      </c>
      <c r="E256" s="82" t="s">
        <v>950</v>
      </c>
      <c r="F256" s="79" t="s">
        <v>951</v>
      </c>
      <c r="G256" s="82">
        <v>21</v>
      </c>
      <c r="H256" s="79" t="s">
        <v>938</v>
      </c>
      <c r="I256" s="86"/>
    </row>
    <row r="257" spans="1:9" x14ac:dyDescent="0.2">
      <c r="A257" s="242" t="s">
        <v>317</v>
      </c>
      <c r="B257" s="79" t="s">
        <v>318</v>
      </c>
      <c r="C257" s="82" t="s">
        <v>33</v>
      </c>
      <c r="D257" s="80" t="s">
        <v>34</v>
      </c>
      <c r="E257" s="82" t="s">
        <v>940</v>
      </c>
      <c r="F257" s="79" t="s">
        <v>941</v>
      </c>
      <c r="G257" s="82">
        <v>21</v>
      </c>
      <c r="H257" s="79" t="s">
        <v>940</v>
      </c>
      <c r="I257" s="86"/>
    </row>
    <row r="258" spans="1:9" x14ac:dyDescent="0.2">
      <c r="A258" s="242" t="s">
        <v>319</v>
      </c>
      <c r="B258" s="79" t="s">
        <v>320</v>
      </c>
      <c r="C258" s="82" t="s">
        <v>33</v>
      </c>
      <c r="D258" s="80" t="s">
        <v>34</v>
      </c>
      <c r="E258" s="82" t="s">
        <v>940</v>
      </c>
      <c r="F258" s="79" t="s">
        <v>941</v>
      </c>
      <c r="G258" s="82">
        <v>21</v>
      </c>
      <c r="H258" s="79" t="s">
        <v>942</v>
      </c>
      <c r="I258" s="86"/>
    </row>
    <row r="259" spans="1:9" x14ac:dyDescent="0.2">
      <c r="A259" s="242" t="s">
        <v>321</v>
      </c>
      <c r="B259" s="79" t="s">
        <v>322</v>
      </c>
      <c r="C259" s="82" t="s">
        <v>33</v>
      </c>
      <c r="D259" s="80" t="s">
        <v>34</v>
      </c>
      <c r="E259" s="82" t="s">
        <v>940</v>
      </c>
      <c r="F259" s="79" t="s">
        <v>941</v>
      </c>
      <c r="G259" s="82">
        <v>21</v>
      </c>
      <c r="H259" s="79" t="s">
        <v>942</v>
      </c>
      <c r="I259" s="86"/>
    </row>
    <row r="260" spans="1:9" x14ac:dyDescent="0.2">
      <c r="A260" s="242" t="s">
        <v>323</v>
      </c>
      <c r="B260" s="79" t="s">
        <v>324</v>
      </c>
      <c r="C260" s="82" t="s">
        <v>33</v>
      </c>
      <c r="D260" s="80" t="s">
        <v>34</v>
      </c>
      <c r="E260" s="82" t="s">
        <v>940</v>
      </c>
      <c r="F260" s="79" t="s">
        <v>941</v>
      </c>
      <c r="G260" s="82">
        <v>21</v>
      </c>
      <c r="H260" s="79" t="s">
        <v>942</v>
      </c>
      <c r="I260" s="86"/>
    </row>
    <row r="261" spans="1:9" x14ac:dyDescent="0.2">
      <c r="A261" s="242" t="s">
        <v>325</v>
      </c>
      <c r="B261" s="79" t="s">
        <v>326</v>
      </c>
      <c r="C261" s="82" t="s">
        <v>33</v>
      </c>
      <c r="D261" s="80" t="s">
        <v>34</v>
      </c>
      <c r="E261" s="82" t="s">
        <v>940</v>
      </c>
      <c r="F261" s="79" t="s">
        <v>941</v>
      </c>
      <c r="G261" s="82">
        <v>21</v>
      </c>
      <c r="H261" s="79" t="s">
        <v>942</v>
      </c>
      <c r="I261" s="86"/>
    </row>
    <row r="262" spans="1:9" x14ac:dyDescent="0.2">
      <c r="A262" s="242" t="s">
        <v>327</v>
      </c>
      <c r="B262" s="79" t="s">
        <v>328</v>
      </c>
      <c r="C262" s="82" t="s">
        <v>33</v>
      </c>
      <c r="D262" s="80" t="s">
        <v>34</v>
      </c>
      <c r="E262" s="82" t="s">
        <v>940</v>
      </c>
      <c r="F262" s="79" t="s">
        <v>941</v>
      </c>
      <c r="G262" s="82">
        <v>21</v>
      </c>
      <c r="H262" s="79" t="s">
        <v>942</v>
      </c>
      <c r="I262" s="86"/>
    </row>
    <row r="263" spans="1:9" x14ac:dyDescent="0.2">
      <c r="A263" s="242" t="s">
        <v>329</v>
      </c>
      <c r="B263" s="79" t="s">
        <v>330</v>
      </c>
      <c r="C263" s="82" t="s">
        <v>33</v>
      </c>
      <c r="D263" s="80" t="s">
        <v>34</v>
      </c>
      <c r="E263" s="82" t="s">
        <v>940</v>
      </c>
      <c r="F263" s="79" t="s">
        <v>941</v>
      </c>
      <c r="G263" s="82">
        <v>23</v>
      </c>
      <c r="H263" s="79" t="s">
        <v>950</v>
      </c>
      <c r="I263" s="86"/>
    </row>
    <row r="264" spans="1:9" x14ac:dyDescent="0.2">
      <c r="A264" s="242" t="s">
        <v>331</v>
      </c>
      <c r="B264" s="79" t="s">
        <v>332</v>
      </c>
      <c r="C264" s="82" t="s">
        <v>33</v>
      </c>
      <c r="D264" s="80" t="s">
        <v>34</v>
      </c>
      <c r="E264" s="82" t="s">
        <v>940</v>
      </c>
      <c r="F264" s="79" t="s">
        <v>941</v>
      </c>
      <c r="G264" s="82">
        <v>21</v>
      </c>
      <c r="H264" s="79" t="s">
        <v>944</v>
      </c>
      <c r="I264" s="86"/>
    </row>
    <row r="265" spans="1:9" x14ac:dyDescent="0.2">
      <c r="A265" s="242" t="s">
        <v>333</v>
      </c>
      <c r="B265" s="79" t="s">
        <v>334</v>
      </c>
      <c r="C265" s="82" t="s">
        <v>33</v>
      </c>
      <c r="D265" s="80" t="s">
        <v>34</v>
      </c>
      <c r="E265" s="82" t="s">
        <v>942</v>
      </c>
      <c r="F265" s="79" t="s">
        <v>943</v>
      </c>
      <c r="G265" s="82">
        <v>23</v>
      </c>
      <c r="H265" s="79" t="s">
        <v>950</v>
      </c>
      <c r="I265" s="86"/>
    </row>
    <row r="266" spans="1:9" x14ac:dyDescent="0.2">
      <c r="A266" s="242" t="s">
        <v>335</v>
      </c>
      <c r="B266" s="79" t="s">
        <v>336</v>
      </c>
      <c r="C266" s="82" t="s">
        <v>33</v>
      </c>
      <c r="D266" s="80" t="s">
        <v>34</v>
      </c>
      <c r="E266" s="82" t="s">
        <v>942</v>
      </c>
      <c r="F266" s="79" t="s">
        <v>943</v>
      </c>
      <c r="G266" s="82">
        <v>23</v>
      </c>
      <c r="H266" s="79" t="s">
        <v>950</v>
      </c>
      <c r="I266" s="86"/>
    </row>
    <row r="267" spans="1:9" x14ac:dyDescent="0.2">
      <c r="A267" s="242" t="s">
        <v>337</v>
      </c>
      <c r="B267" s="79" t="s">
        <v>1045</v>
      </c>
      <c r="C267" s="82" t="s">
        <v>33</v>
      </c>
      <c r="D267" s="80" t="s">
        <v>34</v>
      </c>
      <c r="E267" s="82" t="s">
        <v>942</v>
      </c>
      <c r="F267" s="79" t="s">
        <v>943</v>
      </c>
      <c r="G267" s="82">
        <v>23</v>
      </c>
      <c r="H267" s="79" t="s">
        <v>950</v>
      </c>
      <c r="I267" s="86"/>
    </row>
    <row r="268" spans="1:9" x14ac:dyDescent="0.2">
      <c r="A268" s="242" t="s">
        <v>338</v>
      </c>
      <c r="B268" s="79" t="s">
        <v>339</v>
      </c>
      <c r="C268" s="82" t="s">
        <v>33</v>
      </c>
      <c r="D268" s="80" t="s">
        <v>34</v>
      </c>
      <c r="E268" s="82" t="s">
        <v>942</v>
      </c>
      <c r="F268" s="79" t="s">
        <v>943</v>
      </c>
      <c r="G268" s="82">
        <v>23</v>
      </c>
      <c r="H268" s="79" t="s">
        <v>950</v>
      </c>
      <c r="I268" s="86"/>
    </row>
    <row r="269" spans="1:9" x14ac:dyDescent="0.2">
      <c r="A269" s="242" t="s">
        <v>340</v>
      </c>
      <c r="B269" s="79" t="s">
        <v>341</v>
      </c>
      <c r="C269" s="82" t="s">
        <v>33</v>
      </c>
      <c r="D269" s="80" t="s">
        <v>34</v>
      </c>
      <c r="E269" s="82" t="s">
        <v>942</v>
      </c>
      <c r="F269" s="79" t="s">
        <v>943</v>
      </c>
      <c r="G269" s="82">
        <v>23</v>
      </c>
      <c r="H269" s="79" t="s">
        <v>950</v>
      </c>
      <c r="I269" s="86"/>
    </row>
    <row r="270" spans="1:9" x14ac:dyDescent="0.2">
      <c r="A270" s="242" t="s">
        <v>821</v>
      </c>
      <c r="B270" s="79" t="s">
        <v>822</v>
      </c>
      <c r="C270" s="82" t="s">
        <v>37</v>
      </c>
      <c r="D270" s="80" t="s">
        <v>38</v>
      </c>
      <c r="E270" s="82" t="s">
        <v>950</v>
      </c>
      <c r="F270" s="79" t="s">
        <v>951</v>
      </c>
      <c r="G270" s="82">
        <v>21</v>
      </c>
      <c r="H270" s="79" t="s">
        <v>938</v>
      </c>
      <c r="I270" s="86"/>
    </row>
    <row r="271" spans="1:9" x14ac:dyDescent="0.2">
      <c r="A271" s="242" t="s">
        <v>342</v>
      </c>
      <c r="B271" s="79" t="s">
        <v>343</v>
      </c>
      <c r="C271" s="82" t="s">
        <v>33</v>
      </c>
      <c r="D271" s="80" t="s">
        <v>34</v>
      </c>
      <c r="E271" s="82" t="s">
        <v>944</v>
      </c>
      <c r="F271" s="79" t="s">
        <v>945</v>
      </c>
      <c r="G271" s="82">
        <v>21</v>
      </c>
      <c r="H271" s="79" t="s">
        <v>940</v>
      </c>
      <c r="I271" s="86"/>
    </row>
    <row r="272" spans="1:9" x14ac:dyDescent="0.2">
      <c r="A272" s="242" t="s">
        <v>344</v>
      </c>
      <c r="B272" s="79" t="s">
        <v>345</v>
      </c>
      <c r="C272" s="82" t="s">
        <v>33</v>
      </c>
      <c r="D272" s="80" t="s">
        <v>34</v>
      </c>
      <c r="E272" s="82" t="s">
        <v>944</v>
      </c>
      <c r="F272" s="79" t="s">
        <v>945</v>
      </c>
      <c r="G272" s="82">
        <v>21</v>
      </c>
      <c r="H272" s="79" t="s">
        <v>940</v>
      </c>
      <c r="I272" s="86"/>
    </row>
    <row r="273" spans="1:9" x14ac:dyDescent="0.2">
      <c r="A273" s="242" t="s">
        <v>346</v>
      </c>
      <c r="B273" s="79" t="s">
        <v>347</v>
      </c>
      <c r="C273" s="82" t="s">
        <v>33</v>
      </c>
      <c r="D273" s="80" t="s">
        <v>34</v>
      </c>
      <c r="E273" s="82" t="s">
        <v>944</v>
      </c>
      <c r="F273" s="79" t="s">
        <v>945</v>
      </c>
      <c r="G273" s="82">
        <v>21</v>
      </c>
      <c r="H273" s="79" t="s">
        <v>940</v>
      </c>
      <c r="I273" s="86"/>
    </row>
    <row r="274" spans="1:9" x14ac:dyDescent="0.2">
      <c r="A274" s="242" t="s">
        <v>348</v>
      </c>
      <c r="B274" s="79" t="s">
        <v>349</v>
      </c>
      <c r="C274" s="82" t="s">
        <v>33</v>
      </c>
      <c r="D274" s="80" t="s">
        <v>34</v>
      </c>
      <c r="E274" s="82" t="s">
        <v>944</v>
      </c>
      <c r="F274" s="79" t="s">
        <v>945</v>
      </c>
      <c r="G274" s="82">
        <v>21</v>
      </c>
      <c r="H274" s="79" t="s">
        <v>940</v>
      </c>
      <c r="I274" s="86"/>
    </row>
    <row r="275" spans="1:9" x14ac:dyDescent="0.2">
      <c r="A275" s="242" t="s">
        <v>350</v>
      </c>
      <c r="B275" s="79" t="s">
        <v>351</v>
      </c>
      <c r="C275" s="82" t="s">
        <v>33</v>
      </c>
      <c r="D275" s="80" t="s">
        <v>34</v>
      </c>
      <c r="E275" s="82" t="s">
        <v>944</v>
      </c>
      <c r="F275" s="79" t="s">
        <v>945</v>
      </c>
      <c r="G275" s="82">
        <v>21</v>
      </c>
      <c r="H275" s="79" t="s">
        <v>940</v>
      </c>
      <c r="I275" s="86"/>
    </row>
    <row r="276" spans="1:9" x14ac:dyDescent="0.2">
      <c r="A276" s="242" t="s">
        <v>352</v>
      </c>
      <c r="B276" s="79" t="s">
        <v>353</v>
      </c>
      <c r="C276" s="82" t="s">
        <v>33</v>
      </c>
      <c r="D276" s="80" t="s">
        <v>34</v>
      </c>
      <c r="E276" s="82" t="s">
        <v>944</v>
      </c>
      <c r="F276" s="79" t="s">
        <v>945</v>
      </c>
      <c r="G276" s="82">
        <v>21</v>
      </c>
      <c r="H276" s="79" t="s">
        <v>940</v>
      </c>
      <c r="I276" s="86"/>
    </row>
    <row r="277" spans="1:9" x14ac:dyDescent="0.2">
      <c r="A277" s="242" t="s">
        <v>354</v>
      </c>
      <c r="B277" s="79" t="s">
        <v>1046</v>
      </c>
      <c r="C277" s="82" t="s">
        <v>33</v>
      </c>
      <c r="D277" s="80" t="s">
        <v>34</v>
      </c>
      <c r="E277" s="82" t="s">
        <v>946</v>
      </c>
      <c r="F277" s="79" t="s">
        <v>947</v>
      </c>
      <c r="G277" s="82">
        <v>23</v>
      </c>
      <c r="H277" s="79" t="s">
        <v>950</v>
      </c>
      <c r="I277" s="86"/>
    </row>
    <row r="278" spans="1:9" x14ac:dyDescent="0.2">
      <c r="A278" s="242" t="s">
        <v>356</v>
      </c>
      <c r="B278" s="79" t="s">
        <v>1047</v>
      </c>
      <c r="C278" s="82" t="s">
        <v>33</v>
      </c>
      <c r="D278" s="80" t="s">
        <v>34</v>
      </c>
      <c r="E278" s="82" t="s">
        <v>944</v>
      </c>
      <c r="F278" s="79" t="s">
        <v>945</v>
      </c>
      <c r="G278" s="82">
        <v>21</v>
      </c>
      <c r="H278" s="79" t="s">
        <v>940</v>
      </c>
      <c r="I278" s="86"/>
    </row>
    <row r="279" spans="1:9" x14ac:dyDescent="0.2">
      <c r="A279" s="242" t="s">
        <v>357</v>
      </c>
      <c r="B279" s="79" t="s">
        <v>358</v>
      </c>
      <c r="C279" s="82" t="s">
        <v>33</v>
      </c>
      <c r="D279" s="80" t="s">
        <v>34</v>
      </c>
      <c r="E279" s="82" t="s">
        <v>946</v>
      </c>
      <c r="F279" s="79" t="s">
        <v>947</v>
      </c>
      <c r="G279" s="82">
        <v>23</v>
      </c>
      <c r="H279" s="79" t="s">
        <v>950</v>
      </c>
      <c r="I279" s="86"/>
    </row>
    <row r="280" spans="1:9" x14ac:dyDescent="0.2">
      <c r="A280" s="242" t="s">
        <v>359</v>
      </c>
      <c r="B280" s="79" t="s">
        <v>360</v>
      </c>
      <c r="C280" s="82" t="s">
        <v>33</v>
      </c>
      <c r="D280" s="80" t="s">
        <v>34</v>
      </c>
      <c r="E280" s="82" t="s">
        <v>946</v>
      </c>
      <c r="F280" s="79" t="s">
        <v>947</v>
      </c>
      <c r="G280" s="82">
        <v>23</v>
      </c>
      <c r="H280" s="79" t="s">
        <v>950</v>
      </c>
      <c r="I280" s="86"/>
    </row>
    <row r="281" spans="1:9" x14ac:dyDescent="0.2">
      <c r="A281" s="242" t="s">
        <v>361</v>
      </c>
      <c r="B281" s="79" t="s">
        <v>362</v>
      </c>
      <c r="C281" s="82" t="s">
        <v>33</v>
      </c>
      <c r="D281" s="80" t="s">
        <v>34</v>
      </c>
      <c r="E281" s="82" t="s">
        <v>938</v>
      </c>
      <c r="F281" s="79" t="s">
        <v>939</v>
      </c>
      <c r="G281" s="82">
        <v>21</v>
      </c>
      <c r="H281" s="79" t="s">
        <v>944</v>
      </c>
      <c r="I281" s="86"/>
    </row>
    <row r="282" spans="1:9" x14ac:dyDescent="0.2">
      <c r="A282" s="242" t="s">
        <v>363</v>
      </c>
      <c r="B282" s="79" t="s">
        <v>364</v>
      </c>
      <c r="C282" s="82" t="s">
        <v>33</v>
      </c>
      <c r="D282" s="80" t="s">
        <v>34</v>
      </c>
      <c r="E282" s="82" t="s">
        <v>938</v>
      </c>
      <c r="F282" s="79" t="s">
        <v>939</v>
      </c>
      <c r="G282" s="82">
        <v>21</v>
      </c>
      <c r="H282" s="79" t="s">
        <v>944</v>
      </c>
      <c r="I282" s="86"/>
    </row>
    <row r="283" spans="1:9" x14ac:dyDescent="0.2">
      <c r="A283" s="242" t="s">
        <v>373</v>
      </c>
      <c r="B283" s="79" t="s">
        <v>374</v>
      </c>
      <c r="C283" s="82" t="s">
        <v>35</v>
      </c>
      <c r="D283" s="80" t="s">
        <v>36</v>
      </c>
      <c r="E283" s="82" t="s">
        <v>948</v>
      </c>
      <c r="F283" s="79" t="s">
        <v>949</v>
      </c>
      <c r="G283" s="82">
        <v>21</v>
      </c>
      <c r="H283" s="79" t="s">
        <v>938</v>
      </c>
      <c r="I283" s="86"/>
    </row>
    <row r="284" spans="1:9" x14ac:dyDescent="0.2">
      <c r="A284" s="242" t="s">
        <v>375</v>
      </c>
      <c r="B284" s="79" t="s">
        <v>1048</v>
      </c>
      <c r="C284" s="82" t="s">
        <v>35</v>
      </c>
      <c r="D284" s="80" t="s">
        <v>36</v>
      </c>
      <c r="E284" s="82" t="s">
        <v>948</v>
      </c>
      <c r="F284" s="79" t="s">
        <v>949</v>
      </c>
      <c r="G284" s="82">
        <v>21</v>
      </c>
      <c r="H284" s="79" t="s">
        <v>938</v>
      </c>
      <c r="I284" s="86"/>
    </row>
    <row r="285" spans="1:9" x14ac:dyDescent="0.2">
      <c r="A285" s="242" t="s">
        <v>376</v>
      </c>
      <c r="B285" s="79" t="s">
        <v>377</v>
      </c>
      <c r="C285" s="82" t="s">
        <v>35</v>
      </c>
      <c r="D285" s="80" t="s">
        <v>36</v>
      </c>
      <c r="E285" s="82" t="s">
        <v>948</v>
      </c>
      <c r="F285" s="79" t="s">
        <v>949</v>
      </c>
      <c r="G285" s="82">
        <v>14</v>
      </c>
      <c r="H285" s="79" t="s">
        <v>910</v>
      </c>
      <c r="I285" s="86"/>
    </row>
    <row r="286" spans="1:9" x14ac:dyDescent="0.2">
      <c r="A286" s="242" t="s">
        <v>378</v>
      </c>
      <c r="B286" s="79" t="s">
        <v>379</v>
      </c>
      <c r="C286" s="82" t="s">
        <v>35</v>
      </c>
      <c r="D286" s="80" t="s">
        <v>36</v>
      </c>
      <c r="E286" s="82" t="s">
        <v>948</v>
      </c>
      <c r="F286" s="79" t="s">
        <v>949</v>
      </c>
      <c r="G286" s="82">
        <v>15</v>
      </c>
      <c r="H286" s="79" t="s">
        <v>912</v>
      </c>
      <c r="I286" s="86"/>
    </row>
    <row r="287" spans="1:9" x14ac:dyDescent="0.2">
      <c r="A287" s="242" t="s">
        <v>380</v>
      </c>
      <c r="B287" s="79" t="s">
        <v>381</v>
      </c>
      <c r="C287" s="82" t="s">
        <v>35</v>
      </c>
      <c r="D287" s="80" t="s">
        <v>36</v>
      </c>
      <c r="E287" s="82" t="s">
        <v>948</v>
      </c>
      <c r="F287" s="79" t="s">
        <v>949</v>
      </c>
      <c r="G287" s="82">
        <v>15</v>
      </c>
      <c r="H287" s="79" t="s">
        <v>914</v>
      </c>
      <c r="I287" s="86"/>
    </row>
    <row r="288" spans="1:9" x14ac:dyDescent="0.2">
      <c r="A288" s="242" t="s">
        <v>365</v>
      </c>
      <c r="B288" s="79" t="s">
        <v>366</v>
      </c>
      <c r="C288" s="82" t="s">
        <v>33</v>
      </c>
      <c r="D288" s="80" t="s">
        <v>34</v>
      </c>
      <c r="E288" s="82" t="s">
        <v>938</v>
      </c>
      <c r="F288" s="79" t="s">
        <v>939</v>
      </c>
      <c r="G288" s="82">
        <v>21</v>
      </c>
      <c r="H288" s="79" t="s">
        <v>946</v>
      </c>
      <c r="I288" s="86"/>
    </row>
    <row r="289" spans="1:9" x14ac:dyDescent="0.2">
      <c r="A289" s="242" t="s">
        <v>367</v>
      </c>
      <c r="B289" s="79" t="s">
        <v>368</v>
      </c>
      <c r="C289" s="82" t="s">
        <v>33</v>
      </c>
      <c r="D289" s="80" t="s">
        <v>34</v>
      </c>
      <c r="E289" s="82" t="s">
        <v>938</v>
      </c>
      <c r="F289" s="79" t="s">
        <v>939</v>
      </c>
      <c r="G289" s="82">
        <v>21</v>
      </c>
      <c r="H289" s="79" t="s">
        <v>944</v>
      </c>
      <c r="I289" s="86"/>
    </row>
    <row r="290" spans="1:9" x14ac:dyDescent="0.2">
      <c r="A290" s="242" t="s">
        <v>214</v>
      </c>
      <c r="B290" s="79" t="s">
        <v>215</v>
      </c>
      <c r="C290" s="82" t="s">
        <v>19</v>
      </c>
      <c r="D290" s="80" t="s">
        <v>20</v>
      </c>
      <c r="E290" s="82" t="s">
        <v>910</v>
      </c>
      <c r="F290" s="79" t="s">
        <v>911</v>
      </c>
      <c r="G290" s="82">
        <v>12</v>
      </c>
      <c r="H290" s="79" t="s">
        <v>906</v>
      </c>
      <c r="I290" s="86"/>
    </row>
    <row r="291" spans="1:9" x14ac:dyDescent="0.2">
      <c r="A291" s="242" t="s">
        <v>216</v>
      </c>
      <c r="B291" s="79" t="s">
        <v>1049</v>
      </c>
      <c r="C291" s="82" t="s">
        <v>21</v>
      </c>
      <c r="D291" s="80" t="s">
        <v>22</v>
      </c>
      <c r="E291" s="82" t="s">
        <v>912</v>
      </c>
      <c r="F291" s="79" t="s">
        <v>913</v>
      </c>
      <c r="G291" s="82">
        <v>12</v>
      </c>
      <c r="H291" s="79" t="s">
        <v>906</v>
      </c>
      <c r="I291" s="86"/>
    </row>
    <row r="292" spans="1:9" x14ac:dyDescent="0.2">
      <c r="A292" s="242" t="s">
        <v>218</v>
      </c>
      <c r="B292" s="79" t="s">
        <v>1050</v>
      </c>
      <c r="C292" s="82" t="s">
        <v>21</v>
      </c>
      <c r="D292" s="80" t="s">
        <v>22</v>
      </c>
      <c r="E292" s="82" t="s">
        <v>914</v>
      </c>
      <c r="F292" s="79" t="s">
        <v>915</v>
      </c>
      <c r="G292" s="82">
        <v>12</v>
      </c>
      <c r="H292" s="79" t="s">
        <v>906</v>
      </c>
      <c r="I292" s="86"/>
    </row>
    <row r="293" spans="1:9" x14ac:dyDescent="0.2">
      <c r="A293" s="242" t="s">
        <v>221</v>
      </c>
      <c r="B293" s="79" t="s">
        <v>222</v>
      </c>
      <c r="C293" s="82" t="s">
        <v>23</v>
      </c>
      <c r="D293" s="80" t="s">
        <v>24</v>
      </c>
      <c r="E293" s="82" t="s">
        <v>918</v>
      </c>
      <c r="F293" s="79" t="s">
        <v>919</v>
      </c>
      <c r="G293" s="82">
        <v>12</v>
      </c>
      <c r="H293" s="79" t="s">
        <v>906</v>
      </c>
      <c r="I293" s="86"/>
    </row>
    <row r="294" spans="1:9" x14ac:dyDescent="0.2">
      <c r="A294" s="242" t="s">
        <v>388</v>
      </c>
      <c r="B294" s="79" t="s">
        <v>389</v>
      </c>
      <c r="C294" s="82" t="s">
        <v>37</v>
      </c>
      <c r="D294" s="80" t="s">
        <v>38</v>
      </c>
      <c r="E294" s="82" t="s">
        <v>950</v>
      </c>
      <c r="F294" s="79" t="s">
        <v>951</v>
      </c>
      <c r="G294" s="82">
        <v>21</v>
      </c>
      <c r="H294" s="79" t="s">
        <v>938</v>
      </c>
      <c r="I294" s="86"/>
    </row>
    <row r="295" spans="1:9" x14ac:dyDescent="0.2">
      <c r="A295" s="242" t="s">
        <v>390</v>
      </c>
      <c r="B295" s="79" t="s">
        <v>391</v>
      </c>
      <c r="C295" s="82" t="s">
        <v>37</v>
      </c>
      <c r="D295" s="80" t="s">
        <v>38</v>
      </c>
      <c r="E295" s="82" t="s">
        <v>950</v>
      </c>
      <c r="F295" s="79" t="s">
        <v>951</v>
      </c>
      <c r="G295" s="82">
        <v>25</v>
      </c>
      <c r="H295" s="79" t="s">
        <v>964</v>
      </c>
      <c r="I295" s="86"/>
    </row>
    <row r="296" spans="1:9" x14ac:dyDescent="0.2">
      <c r="A296" s="242" t="s">
        <v>219</v>
      </c>
      <c r="B296" s="79" t="s">
        <v>220</v>
      </c>
      <c r="C296" s="82" t="s">
        <v>679</v>
      </c>
      <c r="D296" s="80" t="s">
        <v>680</v>
      </c>
      <c r="E296" s="82" t="s">
        <v>916</v>
      </c>
      <c r="F296" s="79" t="s">
        <v>917</v>
      </c>
      <c r="G296" s="82">
        <v>12</v>
      </c>
      <c r="H296" s="79" t="s">
        <v>906</v>
      </c>
      <c r="I296" s="86"/>
    </row>
    <row r="297" spans="1:9" x14ac:dyDescent="0.2">
      <c r="A297" s="242" t="s">
        <v>823</v>
      </c>
      <c r="B297" s="79" t="s">
        <v>824</v>
      </c>
      <c r="C297" s="82" t="s">
        <v>21</v>
      </c>
      <c r="D297" s="80" t="s">
        <v>22</v>
      </c>
      <c r="E297" s="82" t="s">
        <v>912</v>
      </c>
      <c r="F297" s="79" t="s">
        <v>913</v>
      </c>
      <c r="G297" s="82">
        <v>12</v>
      </c>
      <c r="H297" s="79" t="s">
        <v>906</v>
      </c>
      <c r="I297" s="86"/>
    </row>
    <row r="298" spans="1:9" x14ac:dyDescent="0.2">
      <c r="A298" s="242" t="s">
        <v>395</v>
      </c>
      <c r="B298" s="79" t="s">
        <v>1051</v>
      </c>
      <c r="C298" s="82" t="s">
        <v>37</v>
      </c>
      <c r="D298" s="80" t="s">
        <v>38</v>
      </c>
      <c r="E298" s="82" t="s">
        <v>950</v>
      </c>
      <c r="F298" s="79" t="s">
        <v>951</v>
      </c>
      <c r="G298" s="82">
        <v>21</v>
      </c>
      <c r="H298" s="79" t="s">
        <v>938</v>
      </c>
      <c r="I298" s="86"/>
    </row>
    <row r="299" spans="1:9" x14ac:dyDescent="0.2">
      <c r="A299" s="242" t="s">
        <v>369</v>
      </c>
      <c r="B299" s="79" t="s">
        <v>370</v>
      </c>
      <c r="C299" s="82" t="s">
        <v>33</v>
      </c>
      <c r="D299" s="80" t="s">
        <v>34</v>
      </c>
      <c r="E299" s="82" t="s">
        <v>938</v>
      </c>
      <c r="F299" s="79" t="s">
        <v>939</v>
      </c>
      <c r="G299" s="82">
        <v>21</v>
      </c>
      <c r="H299" s="79" t="s">
        <v>946</v>
      </c>
      <c r="I299" s="86"/>
    </row>
    <row r="300" spans="1:9" x14ac:dyDescent="0.2">
      <c r="A300" s="242" t="s">
        <v>371</v>
      </c>
      <c r="B300" s="79" t="s">
        <v>372</v>
      </c>
      <c r="C300" s="82" t="s">
        <v>33</v>
      </c>
      <c r="D300" s="80" t="s">
        <v>34</v>
      </c>
      <c r="E300" s="82" t="s">
        <v>938</v>
      </c>
      <c r="F300" s="79" t="s">
        <v>939</v>
      </c>
      <c r="G300" s="82">
        <v>21</v>
      </c>
      <c r="H300" s="79" t="s">
        <v>946</v>
      </c>
      <c r="I300" s="86"/>
    </row>
    <row r="301" spans="1:9" x14ac:dyDescent="0.2">
      <c r="A301" s="242" t="s">
        <v>486</v>
      </c>
      <c r="B301" s="79" t="s">
        <v>1052</v>
      </c>
      <c r="C301" s="82" t="s">
        <v>33</v>
      </c>
      <c r="D301" s="80" t="s">
        <v>34</v>
      </c>
      <c r="E301" s="82" t="s">
        <v>938</v>
      </c>
      <c r="F301" s="79" t="s">
        <v>939</v>
      </c>
      <c r="G301" s="82">
        <v>21</v>
      </c>
      <c r="H301" s="79" t="s">
        <v>938</v>
      </c>
      <c r="I301" s="86"/>
    </row>
    <row r="302" spans="1:9" x14ac:dyDescent="0.2">
      <c r="A302" s="242" t="s">
        <v>825</v>
      </c>
      <c r="B302" s="79" t="s">
        <v>826</v>
      </c>
      <c r="C302" s="82" t="s">
        <v>33</v>
      </c>
      <c r="D302" s="80" t="s">
        <v>34</v>
      </c>
      <c r="E302" s="82" t="s">
        <v>938</v>
      </c>
      <c r="F302" s="79" t="s">
        <v>939</v>
      </c>
      <c r="G302" s="82">
        <v>21</v>
      </c>
      <c r="H302" s="79" t="s">
        <v>938</v>
      </c>
      <c r="I302" s="86"/>
    </row>
    <row r="303" spans="1:9" x14ac:dyDescent="0.2">
      <c r="A303" s="242" t="s">
        <v>487</v>
      </c>
      <c r="B303" s="79" t="s">
        <v>488</v>
      </c>
      <c r="C303" s="82" t="s">
        <v>33</v>
      </c>
      <c r="D303" s="80" t="s">
        <v>34</v>
      </c>
      <c r="E303" s="82" t="s">
        <v>938</v>
      </c>
      <c r="F303" s="79" t="s">
        <v>939</v>
      </c>
      <c r="G303" s="82">
        <v>22</v>
      </c>
      <c r="H303" s="79" t="s">
        <v>948</v>
      </c>
      <c r="I303" s="86"/>
    </row>
    <row r="304" spans="1:9" x14ac:dyDescent="0.2">
      <c r="A304" s="242" t="s">
        <v>827</v>
      </c>
      <c r="B304" s="79" t="s">
        <v>828</v>
      </c>
      <c r="C304" s="82" t="s">
        <v>41</v>
      </c>
      <c r="D304" s="80" t="s">
        <v>42</v>
      </c>
      <c r="E304" s="82" t="s">
        <v>964</v>
      </c>
      <c r="F304" s="79" t="s">
        <v>965</v>
      </c>
      <c r="G304" s="82">
        <v>164</v>
      </c>
      <c r="H304" s="79" t="s">
        <v>966</v>
      </c>
      <c r="I304" s="86"/>
    </row>
    <row r="305" spans="1:9" x14ac:dyDescent="0.2">
      <c r="A305" s="242" t="s">
        <v>489</v>
      </c>
      <c r="B305" s="79" t="s">
        <v>490</v>
      </c>
      <c r="C305" s="82" t="s">
        <v>33</v>
      </c>
      <c r="D305" s="80" t="s">
        <v>34</v>
      </c>
      <c r="E305" s="82" t="s">
        <v>938</v>
      </c>
      <c r="F305" s="79" t="s">
        <v>939</v>
      </c>
      <c r="G305" s="82">
        <v>22</v>
      </c>
      <c r="H305" s="79" t="s">
        <v>948</v>
      </c>
      <c r="I305" s="86"/>
    </row>
    <row r="306" spans="1:9" x14ac:dyDescent="0.2">
      <c r="A306" s="242" t="s">
        <v>491</v>
      </c>
      <c r="B306" s="79" t="s">
        <v>492</v>
      </c>
      <c r="C306" s="82" t="s">
        <v>33</v>
      </c>
      <c r="D306" s="80" t="s">
        <v>34</v>
      </c>
      <c r="E306" s="82" t="s">
        <v>938</v>
      </c>
      <c r="F306" s="79" t="s">
        <v>939</v>
      </c>
      <c r="G306" s="82">
        <v>22</v>
      </c>
      <c r="H306" s="79" t="s">
        <v>948</v>
      </c>
      <c r="I306" s="86"/>
    </row>
    <row r="307" spans="1:9" x14ac:dyDescent="0.2">
      <c r="A307" s="242" t="s">
        <v>493</v>
      </c>
      <c r="B307" s="79" t="s">
        <v>1172</v>
      </c>
      <c r="C307" s="82" t="s">
        <v>41</v>
      </c>
      <c r="D307" s="80" t="s">
        <v>42</v>
      </c>
      <c r="E307" s="82" t="s">
        <v>958</v>
      </c>
      <c r="F307" s="79" t="s">
        <v>959</v>
      </c>
      <c r="G307" s="82">
        <v>164</v>
      </c>
      <c r="H307" s="79" t="s">
        <v>966</v>
      </c>
      <c r="I307" s="86"/>
    </row>
    <row r="308" spans="1:9" x14ac:dyDescent="0.2">
      <c r="A308" s="242" t="s">
        <v>494</v>
      </c>
      <c r="B308" s="79" t="s">
        <v>1173</v>
      </c>
      <c r="C308" s="82" t="s">
        <v>41</v>
      </c>
      <c r="D308" s="80" t="s">
        <v>42</v>
      </c>
      <c r="E308" s="82" t="s">
        <v>960</v>
      </c>
      <c r="F308" s="79" t="s">
        <v>961</v>
      </c>
      <c r="G308" s="82">
        <v>164</v>
      </c>
      <c r="H308" s="79" t="s">
        <v>966</v>
      </c>
      <c r="I308" s="86"/>
    </row>
    <row r="309" spans="1:9" x14ac:dyDescent="0.2">
      <c r="A309" s="242" t="s">
        <v>829</v>
      </c>
      <c r="B309" s="79" t="s">
        <v>830</v>
      </c>
      <c r="C309" s="82" t="s">
        <v>33</v>
      </c>
      <c r="D309" s="80" t="s">
        <v>34</v>
      </c>
      <c r="E309" s="82" t="s">
        <v>938</v>
      </c>
      <c r="F309" s="79" t="s">
        <v>939</v>
      </c>
      <c r="G309" s="82">
        <v>22</v>
      </c>
      <c r="H309" s="79" t="s">
        <v>948</v>
      </c>
      <c r="I309" s="86"/>
    </row>
    <row r="310" spans="1:9" x14ac:dyDescent="0.2">
      <c r="A310" s="242" t="s">
        <v>1174</v>
      </c>
      <c r="B310" s="79" t="s">
        <v>1175</v>
      </c>
      <c r="C310" s="82" t="s">
        <v>41</v>
      </c>
      <c r="D310" s="80" t="s">
        <v>42</v>
      </c>
      <c r="E310" s="82" t="s">
        <v>960</v>
      </c>
      <c r="F310" s="79" t="s">
        <v>961</v>
      </c>
      <c r="G310" s="82">
        <v>164</v>
      </c>
      <c r="H310" s="79" t="s">
        <v>966</v>
      </c>
      <c r="I310" s="86"/>
    </row>
    <row r="311" spans="1:9" s="212" customFormat="1" x14ac:dyDescent="0.2">
      <c r="A311" s="242" t="s">
        <v>495</v>
      </c>
      <c r="B311" s="79" t="s">
        <v>1053</v>
      </c>
      <c r="C311" s="82" t="s">
        <v>41</v>
      </c>
      <c r="D311" s="80" t="s">
        <v>42</v>
      </c>
      <c r="E311" s="82" t="s">
        <v>962</v>
      </c>
      <c r="F311" s="79" t="s">
        <v>963</v>
      </c>
      <c r="G311" s="82">
        <v>164</v>
      </c>
      <c r="H311" s="79" t="s">
        <v>966</v>
      </c>
      <c r="I311" s="211"/>
    </row>
    <row r="312" spans="1:9" s="212" customFormat="1" x14ac:dyDescent="0.2">
      <c r="A312" s="412" t="s">
        <v>496</v>
      </c>
      <c r="B312" s="416" t="s">
        <v>1054</v>
      </c>
      <c r="C312" s="82" t="s">
        <v>41</v>
      </c>
      <c r="D312" s="80" t="s">
        <v>42</v>
      </c>
      <c r="E312" s="82" t="s">
        <v>962</v>
      </c>
      <c r="F312" s="79" t="s">
        <v>963</v>
      </c>
      <c r="G312" s="82">
        <v>164</v>
      </c>
      <c r="H312" s="79" t="s">
        <v>966</v>
      </c>
      <c r="I312" s="211"/>
    </row>
    <row r="313" spans="1:9" x14ac:dyDescent="0.2">
      <c r="A313" s="243" t="s">
        <v>2378</v>
      </c>
      <c r="B313" s="209" t="s">
        <v>2376</v>
      </c>
      <c r="C313" s="208" t="s">
        <v>39</v>
      </c>
      <c r="D313" s="210" t="s">
        <v>40</v>
      </c>
      <c r="E313" s="208" t="s">
        <v>952</v>
      </c>
      <c r="F313" s="209" t="s">
        <v>953</v>
      </c>
      <c r="G313" s="208">
        <v>22</v>
      </c>
      <c r="H313" s="209" t="s">
        <v>948</v>
      </c>
      <c r="I313" s="86"/>
    </row>
    <row r="314" spans="1:9" x14ac:dyDescent="0.2">
      <c r="A314" s="421" t="s">
        <v>6349</v>
      </c>
      <c r="B314" s="415" t="s">
        <v>6242</v>
      </c>
      <c r="C314" s="315" t="s">
        <v>41</v>
      </c>
      <c r="D314" s="316" t="s">
        <v>42</v>
      </c>
      <c r="E314" s="315" t="s">
        <v>962</v>
      </c>
      <c r="F314" s="314" t="s">
        <v>963</v>
      </c>
      <c r="G314" s="208"/>
      <c r="H314" s="209"/>
      <c r="I314" s="86"/>
    </row>
    <row r="315" spans="1:9" x14ac:dyDescent="0.2">
      <c r="A315" s="242" t="s">
        <v>831</v>
      </c>
      <c r="B315" s="79" t="s">
        <v>832</v>
      </c>
      <c r="C315" s="82" t="s">
        <v>41</v>
      </c>
      <c r="D315" s="80" t="s">
        <v>42</v>
      </c>
      <c r="E315" s="82" t="s">
        <v>962</v>
      </c>
      <c r="F315" s="79" t="s">
        <v>963</v>
      </c>
      <c r="G315" s="82">
        <v>164</v>
      </c>
      <c r="H315" s="79" t="s">
        <v>966</v>
      </c>
      <c r="I315" s="86"/>
    </row>
    <row r="316" spans="1:9" x14ac:dyDescent="0.2">
      <c r="A316" s="242" t="s">
        <v>497</v>
      </c>
      <c r="B316" s="79" t="s">
        <v>498</v>
      </c>
      <c r="C316" s="82" t="s">
        <v>41</v>
      </c>
      <c r="D316" s="80" t="s">
        <v>42</v>
      </c>
      <c r="E316" s="82" t="s">
        <v>958</v>
      </c>
      <c r="F316" s="79" t="s">
        <v>959</v>
      </c>
      <c r="G316" s="82">
        <v>164</v>
      </c>
      <c r="H316" s="79" t="s">
        <v>966</v>
      </c>
      <c r="I316" s="86"/>
    </row>
    <row r="317" spans="1:9" x14ac:dyDescent="0.2">
      <c r="A317" s="242" t="s">
        <v>499</v>
      </c>
      <c r="B317" s="79" t="s">
        <v>500</v>
      </c>
      <c r="C317" s="82" t="s">
        <v>41</v>
      </c>
      <c r="D317" s="80" t="s">
        <v>42</v>
      </c>
      <c r="E317" s="82" t="s">
        <v>962</v>
      </c>
      <c r="F317" s="79" t="s">
        <v>963</v>
      </c>
      <c r="G317" s="82">
        <v>164</v>
      </c>
      <c r="H317" s="79" t="s">
        <v>966</v>
      </c>
      <c r="I317" s="86"/>
    </row>
    <row r="318" spans="1:9" x14ac:dyDescent="0.2">
      <c r="A318" s="242" t="s">
        <v>833</v>
      </c>
      <c r="B318" s="79" t="s">
        <v>834</v>
      </c>
      <c r="C318" s="82" t="s">
        <v>29</v>
      </c>
      <c r="D318" s="80" t="s">
        <v>30</v>
      </c>
      <c r="E318" s="82" t="s">
        <v>922</v>
      </c>
      <c r="F318" s="79" t="s">
        <v>923</v>
      </c>
      <c r="G318" s="82">
        <v>17</v>
      </c>
      <c r="H318" s="79" t="s">
        <v>920</v>
      </c>
      <c r="I318" s="86"/>
    </row>
    <row r="319" spans="1:9" x14ac:dyDescent="0.2">
      <c r="A319" s="242" t="s">
        <v>835</v>
      </c>
      <c r="B319" s="79" t="s">
        <v>836</v>
      </c>
      <c r="C319" s="82" t="s">
        <v>29</v>
      </c>
      <c r="D319" s="80" t="s">
        <v>30</v>
      </c>
      <c r="E319" s="82" t="s">
        <v>922</v>
      </c>
      <c r="F319" s="79" t="s">
        <v>923</v>
      </c>
      <c r="G319" s="82">
        <v>17</v>
      </c>
      <c r="H319" s="79" t="s">
        <v>920</v>
      </c>
      <c r="I319" s="86"/>
    </row>
    <row r="320" spans="1:9" x14ac:dyDescent="0.2">
      <c r="A320" s="242" t="s">
        <v>837</v>
      </c>
      <c r="B320" s="79" t="s">
        <v>838</v>
      </c>
      <c r="C320" s="82" t="s">
        <v>29</v>
      </c>
      <c r="D320" s="80" t="s">
        <v>30</v>
      </c>
      <c r="E320" s="82" t="s">
        <v>922</v>
      </c>
      <c r="F320" s="79" t="s">
        <v>923</v>
      </c>
      <c r="G320" s="82">
        <v>17</v>
      </c>
      <c r="H320" s="79" t="s">
        <v>920</v>
      </c>
      <c r="I320" s="86"/>
    </row>
    <row r="321" spans="1:9" x14ac:dyDescent="0.2">
      <c r="A321" s="242" t="s">
        <v>839</v>
      </c>
      <c r="B321" s="79" t="s">
        <v>1176</v>
      </c>
      <c r="C321" s="82" t="s">
        <v>29</v>
      </c>
      <c r="D321" s="80" t="s">
        <v>30</v>
      </c>
      <c r="E321" s="82" t="s">
        <v>922</v>
      </c>
      <c r="F321" s="79" t="s">
        <v>923</v>
      </c>
      <c r="G321" s="82">
        <v>17</v>
      </c>
      <c r="H321" s="79" t="s">
        <v>920</v>
      </c>
      <c r="I321" s="86"/>
    </row>
    <row r="322" spans="1:9" x14ac:dyDescent="0.2">
      <c r="A322" s="242" t="s">
        <v>840</v>
      </c>
      <c r="B322" s="79" t="s">
        <v>841</v>
      </c>
      <c r="C322" s="82" t="s">
        <v>29</v>
      </c>
      <c r="D322" s="80" t="s">
        <v>30</v>
      </c>
      <c r="E322" s="82" t="s">
        <v>922</v>
      </c>
      <c r="F322" s="79" t="s">
        <v>923</v>
      </c>
      <c r="G322" s="82">
        <v>17</v>
      </c>
      <c r="H322" s="79" t="s">
        <v>920</v>
      </c>
      <c r="I322" s="86"/>
    </row>
    <row r="323" spans="1:9" x14ac:dyDescent="0.2">
      <c r="A323" s="242" t="s">
        <v>842</v>
      </c>
      <c r="B323" s="79" t="s">
        <v>265</v>
      </c>
      <c r="C323" s="82" t="s">
        <v>29</v>
      </c>
      <c r="D323" s="80" t="s">
        <v>30</v>
      </c>
      <c r="E323" s="82" t="s">
        <v>922</v>
      </c>
      <c r="F323" s="79" t="s">
        <v>923</v>
      </c>
      <c r="G323" s="82">
        <v>19</v>
      </c>
      <c r="H323" s="79" t="s">
        <v>922</v>
      </c>
      <c r="I323" s="86"/>
    </row>
    <row r="324" spans="1:9" x14ac:dyDescent="0.2">
      <c r="A324" s="242" t="s">
        <v>843</v>
      </c>
      <c r="B324" s="79" t="s">
        <v>266</v>
      </c>
      <c r="C324" s="82" t="s">
        <v>29</v>
      </c>
      <c r="D324" s="80" t="s">
        <v>30</v>
      </c>
      <c r="E324" s="82" t="s">
        <v>922</v>
      </c>
      <c r="F324" s="79" t="s">
        <v>923</v>
      </c>
      <c r="G324" s="82">
        <v>20</v>
      </c>
      <c r="H324" s="79" t="s">
        <v>930</v>
      </c>
      <c r="I324" s="86"/>
    </row>
    <row r="325" spans="1:9" x14ac:dyDescent="0.2">
      <c r="A325" s="242" t="s">
        <v>844</v>
      </c>
      <c r="B325" s="79" t="s">
        <v>267</v>
      </c>
      <c r="C325" s="82" t="s">
        <v>29</v>
      </c>
      <c r="D325" s="80" t="s">
        <v>30</v>
      </c>
      <c r="E325" s="82" t="s">
        <v>922</v>
      </c>
      <c r="F325" s="79" t="s">
        <v>923</v>
      </c>
      <c r="G325" s="82">
        <v>20</v>
      </c>
      <c r="H325" s="79" t="s">
        <v>930</v>
      </c>
      <c r="I325" s="86"/>
    </row>
    <row r="326" spans="1:9" x14ac:dyDescent="0.2">
      <c r="A326" s="242" t="s">
        <v>845</v>
      </c>
      <c r="B326" s="79" t="s">
        <v>846</v>
      </c>
      <c r="C326" s="82" t="s">
        <v>29</v>
      </c>
      <c r="D326" s="80" t="s">
        <v>30</v>
      </c>
      <c r="E326" s="82" t="s">
        <v>922</v>
      </c>
      <c r="F326" s="79" t="s">
        <v>923</v>
      </c>
      <c r="G326" s="82">
        <v>20</v>
      </c>
      <c r="H326" s="79" t="s">
        <v>930</v>
      </c>
      <c r="I326" s="86"/>
    </row>
    <row r="327" spans="1:9" x14ac:dyDescent="0.2">
      <c r="A327" s="242" t="s">
        <v>847</v>
      </c>
      <c r="B327" s="79" t="s">
        <v>270</v>
      </c>
      <c r="C327" s="82" t="s">
        <v>29</v>
      </c>
      <c r="D327" s="80" t="s">
        <v>30</v>
      </c>
      <c r="E327" s="82" t="s">
        <v>922</v>
      </c>
      <c r="F327" s="79" t="s">
        <v>923</v>
      </c>
      <c r="G327" s="82">
        <v>20</v>
      </c>
      <c r="H327" s="79" t="s">
        <v>930</v>
      </c>
      <c r="I327" s="86"/>
    </row>
    <row r="328" spans="1:9" x14ac:dyDescent="0.2">
      <c r="A328" s="242" t="s">
        <v>1177</v>
      </c>
      <c r="B328" s="79" t="s">
        <v>1178</v>
      </c>
      <c r="C328" s="82" t="s">
        <v>29</v>
      </c>
      <c r="D328" s="80" t="s">
        <v>30</v>
      </c>
      <c r="E328" s="82" t="s">
        <v>922</v>
      </c>
      <c r="F328" s="79" t="s">
        <v>923</v>
      </c>
      <c r="G328" s="82">
        <v>17</v>
      </c>
      <c r="H328" s="79" t="s">
        <v>920</v>
      </c>
      <c r="I328" s="86"/>
    </row>
    <row r="329" spans="1:9" x14ac:dyDescent="0.2">
      <c r="A329" s="242" t="s">
        <v>396</v>
      </c>
      <c r="B329" s="79" t="s">
        <v>397</v>
      </c>
      <c r="C329" s="82" t="s">
        <v>39</v>
      </c>
      <c r="D329" s="80" t="s">
        <v>40</v>
      </c>
      <c r="E329" s="82" t="s">
        <v>952</v>
      </c>
      <c r="F329" s="79" t="s">
        <v>953</v>
      </c>
      <c r="G329" s="82">
        <v>21</v>
      </c>
      <c r="H329" s="79" t="s">
        <v>938</v>
      </c>
      <c r="I329" s="86"/>
    </row>
    <row r="330" spans="1:9" x14ac:dyDescent="0.2">
      <c r="A330" s="242" t="s">
        <v>398</v>
      </c>
      <c r="B330" s="79" t="s">
        <v>399</v>
      </c>
      <c r="C330" s="82" t="s">
        <v>39</v>
      </c>
      <c r="D330" s="80" t="s">
        <v>40</v>
      </c>
      <c r="E330" s="82" t="s">
        <v>952</v>
      </c>
      <c r="F330" s="79" t="s">
        <v>953</v>
      </c>
      <c r="G330" s="82">
        <v>21</v>
      </c>
      <c r="H330" s="79" t="s">
        <v>938</v>
      </c>
      <c r="I330" s="86"/>
    </row>
    <row r="331" spans="1:9" x14ac:dyDescent="0.2">
      <c r="A331" s="242" t="s">
        <v>400</v>
      </c>
      <c r="B331" s="79" t="s">
        <v>401</v>
      </c>
      <c r="C331" s="82" t="s">
        <v>39</v>
      </c>
      <c r="D331" s="80" t="s">
        <v>40</v>
      </c>
      <c r="E331" s="82" t="s">
        <v>952</v>
      </c>
      <c r="F331" s="79" t="s">
        <v>953</v>
      </c>
      <c r="G331" s="82">
        <v>25</v>
      </c>
      <c r="H331" s="79" t="s">
        <v>958</v>
      </c>
      <c r="I331" s="86"/>
    </row>
    <row r="332" spans="1:9" x14ac:dyDescent="0.2">
      <c r="A332" s="242" t="s">
        <v>402</v>
      </c>
      <c r="B332" s="79" t="s">
        <v>403</v>
      </c>
      <c r="C332" s="82" t="s">
        <v>39</v>
      </c>
      <c r="D332" s="80" t="s">
        <v>40</v>
      </c>
      <c r="E332" s="82" t="s">
        <v>952</v>
      </c>
      <c r="F332" s="79" t="s">
        <v>953</v>
      </c>
      <c r="G332" s="82">
        <v>25</v>
      </c>
      <c r="H332" s="79" t="s">
        <v>960</v>
      </c>
      <c r="I332" s="86"/>
    </row>
    <row r="333" spans="1:9" x14ac:dyDescent="0.2">
      <c r="A333" s="242" t="s">
        <v>404</v>
      </c>
      <c r="B333" s="79" t="s">
        <v>405</v>
      </c>
      <c r="C333" s="82" t="s">
        <v>39</v>
      </c>
      <c r="D333" s="80" t="s">
        <v>40</v>
      </c>
      <c r="E333" s="82" t="s">
        <v>952</v>
      </c>
      <c r="F333" s="79" t="s">
        <v>953</v>
      </c>
      <c r="G333" s="82">
        <v>21</v>
      </c>
      <c r="H333" s="79" t="s">
        <v>938</v>
      </c>
      <c r="I333" s="86"/>
    </row>
    <row r="334" spans="1:9" x14ac:dyDescent="0.2">
      <c r="A334" s="242" t="s">
        <v>406</v>
      </c>
      <c r="B334" s="79" t="s">
        <v>407</v>
      </c>
      <c r="C334" s="82" t="s">
        <v>39</v>
      </c>
      <c r="D334" s="80" t="s">
        <v>40</v>
      </c>
      <c r="E334" s="82" t="s">
        <v>952</v>
      </c>
      <c r="F334" s="79" t="s">
        <v>953</v>
      </c>
      <c r="G334" s="82">
        <v>25</v>
      </c>
      <c r="H334" s="79" t="s">
        <v>962</v>
      </c>
      <c r="I334" s="86"/>
    </row>
    <row r="335" spans="1:9" x14ac:dyDescent="0.2">
      <c r="A335" s="242" t="s">
        <v>408</v>
      </c>
      <c r="B335" s="79" t="s">
        <v>409</v>
      </c>
      <c r="C335" s="82" t="s">
        <v>39</v>
      </c>
      <c r="D335" s="80" t="s">
        <v>40</v>
      </c>
      <c r="E335" s="82" t="s">
        <v>952</v>
      </c>
      <c r="F335" s="79" t="s">
        <v>953</v>
      </c>
      <c r="G335" s="82">
        <v>25</v>
      </c>
      <c r="H335" s="79" t="s">
        <v>962</v>
      </c>
      <c r="I335" s="86"/>
    </row>
    <row r="336" spans="1:9" x14ac:dyDescent="0.2">
      <c r="A336" s="242" t="s">
        <v>410</v>
      </c>
      <c r="B336" s="79" t="s">
        <v>411</v>
      </c>
      <c r="C336" s="82" t="s">
        <v>39</v>
      </c>
      <c r="D336" s="80" t="s">
        <v>40</v>
      </c>
      <c r="E336" s="82" t="s">
        <v>952</v>
      </c>
      <c r="F336" s="79" t="s">
        <v>953</v>
      </c>
      <c r="G336" s="82">
        <v>25</v>
      </c>
      <c r="H336" s="79" t="s">
        <v>962</v>
      </c>
      <c r="I336" s="86"/>
    </row>
    <row r="337" spans="1:9" x14ac:dyDescent="0.2">
      <c r="A337" s="242" t="s">
        <v>412</v>
      </c>
      <c r="B337" s="79" t="s">
        <v>413</v>
      </c>
      <c r="C337" s="82" t="s">
        <v>39</v>
      </c>
      <c r="D337" s="80" t="s">
        <v>40</v>
      </c>
      <c r="E337" s="82" t="s">
        <v>952</v>
      </c>
      <c r="F337" s="79" t="s">
        <v>953</v>
      </c>
      <c r="G337" s="82">
        <v>25</v>
      </c>
      <c r="H337" s="79" t="s">
        <v>958</v>
      </c>
      <c r="I337" s="86"/>
    </row>
    <row r="338" spans="1:9" x14ac:dyDescent="0.2">
      <c r="A338" s="242" t="s">
        <v>414</v>
      </c>
      <c r="B338" s="79" t="s">
        <v>415</v>
      </c>
      <c r="C338" s="82" t="s">
        <v>39</v>
      </c>
      <c r="D338" s="80" t="s">
        <v>40</v>
      </c>
      <c r="E338" s="82" t="s">
        <v>954</v>
      </c>
      <c r="F338" s="79" t="s">
        <v>955</v>
      </c>
      <c r="G338" s="82">
        <v>24</v>
      </c>
      <c r="H338" s="79" t="s">
        <v>952</v>
      </c>
      <c r="I338" s="86"/>
    </row>
    <row r="339" spans="1:9" x14ac:dyDescent="0.2">
      <c r="A339" s="242" t="s">
        <v>416</v>
      </c>
      <c r="B339" s="79" t="s">
        <v>417</v>
      </c>
      <c r="C339" s="82" t="s">
        <v>39</v>
      </c>
      <c r="D339" s="80" t="s">
        <v>40</v>
      </c>
      <c r="E339" s="82" t="s">
        <v>954</v>
      </c>
      <c r="F339" s="79" t="s">
        <v>955</v>
      </c>
      <c r="G339" s="82">
        <v>24</v>
      </c>
      <c r="H339" s="79" t="s">
        <v>952</v>
      </c>
      <c r="I339" s="86"/>
    </row>
    <row r="340" spans="1:9" x14ac:dyDescent="0.2">
      <c r="A340" s="242" t="s">
        <v>418</v>
      </c>
      <c r="B340" s="79" t="s">
        <v>419</v>
      </c>
      <c r="C340" s="82" t="s">
        <v>39</v>
      </c>
      <c r="D340" s="80" t="s">
        <v>40</v>
      </c>
      <c r="E340" s="82" t="s">
        <v>954</v>
      </c>
      <c r="F340" s="79" t="s">
        <v>955</v>
      </c>
      <c r="G340" s="82">
        <v>24</v>
      </c>
      <c r="H340" s="79" t="s">
        <v>952</v>
      </c>
      <c r="I340" s="86"/>
    </row>
    <row r="341" spans="1:9" x14ac:dyDescent="0.2">
      <c r="A341" s="242" t="s">
        <v>420</v>
      </c>
      <c r="B341" s="79" t="s">
        <v>421</v>
      </c>
      <c r="C341" s="82" t="s">
        <v>39</v>
      </c>
      <c r="D341" s="80" t="s">
        <v>40</v>
      </c>
      <c r="E341" s="82" t="s">
        <v>954</v>
      </c>
      <c r="F341" s="79" t="s">
        <v>955</v>
      </c>
      <c r="G341" s="82">
        <v>24</v>
      </c>
      <c r="H341" s="79" t="s">
        <v>952</v>
      </c>
      <c r="I341" s="86"/>
    </row>
    <row r="342" spans="1:9" x14ac:dyDescent="0.2">
      <c r="A342" s="242" t="s">
        <v>422</v>
      </c>
      <c r="B342" s="79" t="s">
        <v>423</v>
      </c>
      <c r="C342" s="82" t="s">
        <v>39</v>
      </c>
      <c r="D342" s="80" t="s">
        <v>40</v>
      </c>
      <c r="E342" s="82" t="s">
        <v>954</v>
      </c>
      <c r="F342" s="79" t="s">
        <v>955</v>
      </c>
      <c r="G342" s="82">
        <v>24</v>
      </c>
      <c r="H342" s="79" t="s">
        <v>952</v>
      </c>
      <c r="I342" s="86"/>
    </row>
    <row r="343" spans="1:9" x14ac:dyDescent="0.2">
      <c r="A343" s="242" t="s">
        <v>424</v>
      </c>
      <c r="B343" s="79" t="s">
        <v>425</v>
      </c>
      <c r="C343" s="82" t="s">
        <v>39</v>
      </c>
      <c r="D343" s="80" t="s">
        <v>40</v>
      </c>
      <c r="E343" s="82" t="s">
        <v>954</v>
      </c>
      <c r="F343" s="79" t="s">
        <v>955</v>
      </c>
      <c r="G343" s="82">
        <v>24</v>
      </c>
      <c r="H343" s="79" t="s">
        <v>952</v>
      </c>
      <c r="I343" s="86"/>
    </row>
    <row r="344" spans="1:9" x14ac:dyDescent="0.2">
      <c r="A344" s="242" t="s">
        <v>426</v>
      </c>
      <c r="B344" s="79" t="s">
        <v>427</v>
      </c>
      <c r="C344" s="82" t="s">
        <v>39</v>
      </c>
      <c r="D344" s="80" t="s">
        <v>40</v>
      </c>
      <c r="E344" s="82" t="s">
        <v>954</v>
      </c>
      <c r="F344" s="79" t="s">
        <v>955</v>
      </c>
      <c r="G344" s="82">
        <v>24</v>
      </c>
      <c r="H344" s="79" t="s">
        <v>952</v>
      </c>
      <c r="I344" s="86"/>
    </row>
    <row r="345" spans="1:9" x14ac:dyDescent="0.2">
      <c r="A345" s="242" t="s">
        <v>428</v>
      </c>
      <c r="B345" s="79" t="s">
        <v>429</v>
      </c>
      <c r="C345" s="82" t="s">
        <v>39</v>
      </c>
      <c r="D345" s="80" t="s">
        <v>40</v>
      </c>
      <c r="E345" s="82" t="s">
        <v>954</v>
      </c>
      <c r="F345" s="79" t="s">
        <v>955</v>
      </c>
      <c r="G345" s="82">
        <v>24</v>
      </c>
      <c r="H345" s="79" t="s">
        <v>952</v>
      </c>
      <c r="I345" s="86"/>
    </row>
    <row r="346" spans="1:9" x14ac:dyDescent="0.2">
      <c r="A346" s="242" t="s">
        <v>848</v>
      </c>
      <c r="B346" s="79" t="s">
        <v>849</v>
      </c>
      <c r="C346" s="82" t="s">
        <v>39</v>
      </c>
      <c r="D346" s="80" t="s">
        <v>40</v>
      </c>
      <c r="E346" s="82" t="s">
        <v>954</v>
      </c>
      <c r="F346" s="79" t="s">
        <v>955</v>
      </c>
      <c r="G346" s="82">
        <v>24</v>
      </c>
      <c r="H346" s="79" t="s">
        <v>954</v>
      </c>
      <c r="I346" s="86"/>
    </row>
    <row r="347" spans="1:9" x14ac:dyDescent="0.2">
      <c r="A347" s="242" t="s">
        <v>430</v>
      </c>
      <c r="B347" s="79" t="s">
        <v>431</v>
      </c>
      <c r="C347" s="82" t="s">
        <v>39</v>
      </c>
      <c r="D347" s="80" t="s">
        <v>40</v>
      </c>
      <c r="E347" s="82" t="s">
        <v>954</v>
      </c>
      <c r="F347" s="79" t="s">
        <v>955</v>
      </c>
      <c r="G347" s="82">
        <v>24</v>
      </c>
      <c r="H347" s="79" t="s">
        <v>954</v>
      </c>
      <c r="I347" s="86"/>
    </row>
    <row r="348" spans="1:9" x14ac:dyDescent="0.2">
      <c r="A348" s="242" t="s">
        <v>850</v>
      </c>
      <c r="B348" s="79" t="s">
        <v>851</v>
      </c>
      <c r="C348" s="82" t="s">
        <v>39</v>
      </c>
      <c r="D348" s="80" t="s">
        <v>40</v>
      </c>
      <c r="E348" s="82" t="s">
        <v>954</v>
      </c>
      <c r="F348" s="79" t="s">
        <v>955</v>
      </c>
      <c r="G348" s="82">
        <v>24</v>
      </c>
      <c r="H348" s="79" t="s">
        <v>954</v>
      </c>
      <c r="I348" s="86"/>
    </row>
    <row r="349" spans="1:9" x14ac:dyDescent="0.2">
      <c r="A349" s="242" t="s">
        <v>852</v>
      </c>
      <c r="B349" s="79" t="s">
        <v>853</v>
      </c>
      <c r="C349" s="82" t="s">
        <v>39</v>
      </c>
      <c r="D349" s="80" t="s">
        <v>40</v>
      </c>
      <c r="E349" s="82" t="s">
        <v>954</v>
      </c>
      <c r="F349" s="79" t="s">
        <v>955</v>
      </c>
      <c r="G349" s="82">
        <v>24</v>
      </c>
      <c r="H349" s="79" t="s">
        <v>954</v>
      </c>
      <c r="I349" s="86"/>
    </row>
    <row r="350" spans="1:9" x14ac:dyDescent="0.2">
      <c r="A350" s="242" t="s">
        <v>854</v>
      </c>
      <c r="B350" s="79" t="s">
        <v>855</v>
      </c>
      <c r="C350" s="82" t="s">
        <v>39</v>
      </c>
      <c r="D350" s="80" t="s">
        <v>40</v>
      </c>
      <c r="E350" s="82" t="s">
        <v>954</v>
      </c>
      <c r="F350" s="79" t="s">
        <v>955</v>
      </c>
      <c r="G350" s="82">
        <v>24</v>
      </c>
      <c r="H350" s="79" t="s">
        <v>954</v>
      </c>
      <c r="I350" s="86"/>
    </row>
    <row r="351" spans="1:9" x14ac:dyDescent="0.2">
      <c r="A351" s="242" t="s">
        <v>432</v>
      </c>
      <c r="B351" s="79" t="s">
        <v>433</v>
      </c>
      <c r="C351" s="82" t="s">
        <v>39</v>
      </c>
      <c r="D351" s="80" t="s">
        <v>40</v>
      </c>
      <c r="E351" s="82" t="s">
        <v>954</v>
      </c>
      <c r="F351" s="79" t="s">
        <v>955</v>
      </c>
      <c r="G351" s="82">
        <v>24</v>
      </c>
      <c r="H351" s="79" t="s">
        <v>954</v>
      </c>
      <c r="I351" s="86"/>
    </row>
    <row r="352" spans="1:9" x14ac:dyDescent="0.2">
      <c r="A352" s="242" t="s">
        <v>434</v>
      </c>
      <c r="B352" s="79" t="s">
        <v>435</v>
      </c>
      <c r="C352" s="82" t="s">
        <v>39</v>
      </c>
      <c r="D352" s="80" t="s">
        <v>40</v>
      </c>
      <c r="E352" s="82" t="s">
        <v>956</v>
      </c>
      <c r="F352" s="79" t="s">
        <v>957</v>
      </c>
      <c r="G352" s="82">
        <v>24</v>
      </c>
      <c r="H352" s="79" t="s">
        <v>952</v>
      </c>
      <c r="I352" s="86"/>
    </row>
    <row r="353" spans="1:9" x14ac:dyDescent="0.2">
      <c r="A353" s="242" t="s">
        <v>436</v>
      </c>
      <c r="B353" s="79" t="s">
        <v>437</v>
      </c>
      <c r="C353" s="82" t="s">
        <v>39</v>
      </c>
      <c r="D353" s="80" t="s">
        <v>40</v>
      </c>
      <c r="E353" s="82" t="s">
        <v>956</v>
      </c>
      <c r="F353" s="79" t="s">
        <v>957</v>
      </c>
      <c r="G353" s="82">
        <v>24</v>
      </c>
      <c r="H353" s="79" t="s">
        <v>952</v>
      </c>
      <c r="I353" s="86"/>
    </row>
    <row r="354" spans="1:9" x14ac:dyDescent="0.2">
      <c r="A354" s="242" t="s">
        <v>438</v>
      </c>
      <c r="B354" s="79" t="s">
        <v>439</v>
      </c>
      <c r="C354" s="82" t="s">
        <v>39</v>
      </c>
      <c r="D354" s="80" t="s">
        <v>40</v>
      </c>
      <c r="E354" s="82" t="s">
        <v>952</v>
      </c>
      <c r="F354" s="79" t="s">
        <v>953</v>
      </c>
      <c r="G354" s="82">
        <v>25</v>
      </c>
      <c r="H354" s="79" t="s">
        <v>962</v>
      </c>
      <c r="I354" s="86"/>
    </row>
    <row r="355" spans="1:9" x14ac:dyDescent="0.2">
      <c r="A355" s="242" t="s">
        <v>440</v>
      </c>
      <c r="B355" s="79" t="s">
        <v>441</v>
      </c>
      <c r="C355" s="82" t="s">
        <v>39</v>
      </c>
      <c r="D355" s="80" t="s">
        <v>40</v>
      </c>
      <c r="E355" s="82" t="s">
        <v>952</v>
      </c>
      <c r="F355" s="79" t="s">
        <v>953</v>
      </c>
      <c r="G355" s="82">
        <v>19</v>
      </c>
      <c r="H355" s="79" t="s">
        <v>922</v>
      </c>
      <c r="I355" s="86"/>
    </row>
    <row r="356" spans="1:9" x14ac:dyDescent="0.2">
      <c r="A356" s="242" t="s">
        <v>442</v>
      </c>
      <c r="B356" s="79" t="s">
        <v>443</v>
      </c>
      <c r="C356" s="82" t="s">
        <v>39</v>
      </c>
      <c r="D356" s="80" t="s">
        <v>40</v>
      </c>
      <c r="E356" s="82" t="s">
        <v>952</v>
      </c>
      <c r="F356" s="79" t="s">
        <v>953</v>
      </c>
      <c r="G356" s="82">
        <v>19</v>
      </c>
      <c r="H356" s="79" t="s">
        <v>922</v>
      </c>
      <c r="I356" s="86"/>
    </row>
    <row r="357" spans="1:9" x14ac:dyDescent="0.2">
      <c r="A357" s="242" t="s">
        <v>444</v>
      </c>
      <c r="B357" s="79" t="s">
        <v>445</v>
      </c>
      <c r="C357" s="82" t="s">
        <v>39</v>
      </c>
      <c r="D357" s="80" t="s">
        <v>40</v>
      </c>
      <c r="E357" s="82" t="s">
        <v>952</v>
      </c>
      <c r="F357" s="79" t="s">
        <v>953</v>
      </c>
      <c r="G357" s="82">
        <v>19</v>
      </c>
      <c r="H357" s="79" t="s">
        <v>922</v>
      </c>
      <c r="I357" s="86"/>
    </row>
    <row r="358" spans="1:9" x14ac:dyDescent="0.2">
      <c r="A358" s="242" t="s">
        <v>446</v>
      </c>
      <c r="B358" s="79" t="s">
        <v>447</v>
      </c>
      <c r="C358" s="82" t="s">
        <v>39</v>
      </c>
      <c r="D358" s="80" t="s">
        <v>40</v>
      </c>
      <c r="E358" s="82" t="s">
        <v>952</v>
      </c>
      <c r="F358" s="79" t="s">
        <v>953</v>
      </c>
      <c r="G358" s="82">
        <v>19</v>
      </c>
      <c r="H358" s="79" t="s">
        <v>922</v>
      </c>
      <c r="I358" s="86"/>
    </row>
    <row r="359" spans="1:9" x14ac:dyDescent="0.2">
      <c r="A359" s="242" t="s">
        <v>448</v>
      </c>
      <c r="B359" s="79" t="s">
        <v>449</v>
      </c>
      <c r="C359" s="82" t="s">
        <v>39</v>
      </c>
      <c r="D359" s="80" t="s">
        <v>40</v>
      </c>
      <c r="E359" s="82" t="s">
        <v>952</v>
      </c>
      <c r="F359" s="79" t="s">
        <v>953</v>
      </c>
      <c r="G359" s="82">
        <v>19</v>
      </c>
      <c r="H359" s="79" t="s">
        <v>922</v>
      </c>
      <c r="I359" s="86"/>
    </row>
    <row r="360" spans="1:9" x14ac:dyDescent="0.2">
      <c r="A360" s="242" t="s">
        <v>450</v>
      </c>
      <c r="B360" s="79" t="s">
        <v>451</v>
      </c>
      <c r="C360" s="82" t="s">
        <v>39</v>
      </c>
      <c r="D360" s="80" t="s">
        <v>40</v>
      </c>
      <c r="E360" s="82" t="s">
        <v>952</v>
      </c>
      <c r="F360" s="79" t="s">
        <v>953</v>
      </c>
      <c r="G360" s="82">
        <v>19</v>
      </c>
      <c r="H360" s="79" t="s">
        <v>922</v>
      </c>
      <c r="I360" s="86"/>
    </row>
    <row r="361" spans="1:9" x14ac:dyDescent="0.2">
      <c r="A361" s="242" t="s">
        <v>452</v>
      </c>
      <c r="B361" s="79" t="s">
        <v>453</v>
      </c>
      <c r="C361" s="82" t="s">
        <v>39</v>
      </c>
      <c r="D361" s="80" t="s">
        <v>40</v>
      </c>
      <c r="E361" s="82" t="s">
        <v>952</v>
      </c>
      <c r="F361" s="79" t="s">
        <v>953</v>
      </c>
      <c r="G361" s="82">
        <v>19</v>
      </c>
      <c r="H361" s="79" t="s">
        <v>922</v>
      </c>
      <c r="I361" s="86"/>
    </row>
    <row r="362" spans="1:9" x14ac:dyDescent="0.2">
      <c r="A362" s="242" t="s">
        <v>454</v>
      </c>
      <c r="B362" s="79" t="s">
        <v>455</v>
      </c>
      <c r="C362" s="82" t="s">
        <v>39</v>
      </c>
      <c r="D362" s="80" t="s">
        <v>40</v>
      </c>
      <c r="E362" s="82" t="s">
        <v>952</v>
      </c>
      <c r="F362" s="79" t="s">
        <v>953</v>
      </c>
      <c r="G362" s="82">
        <v>19</v>
      </c>
      <c r="H362" s="79" t="s">
        <v>922</v>
      </c>
      <c r="I362" s="86"/>
    </row>
    <row r="363" spans="1:9" x14ac:dyDescent="0.2">
      <c r="A363" s="242" t="s">
        <v>456</v>
      </c>
      <c r="B363" s="79" t="s">
        <v>457</v>
      </c>
      <c r="C363" s="82" t="s">
        <v>39</v>
      </c>
      <c r="D363" s="80" t="s">
        <v>40</v>
      </c>
      <c r="E363" s="82" t="s">
        <v>952</v>
      </c>
      <c r="F363" s="79" t="s">
        <v>953</v>
      </c>
      <c r="G363" s="82">
        <v>19</v>
      </c>
      <c r="H363" s="79" t="s">
        <v>922</v>
      </c>
      <c r="I363" s="86"/>
    </row>
    <row r="364" spans="1:9" x14ac:dyDescent="0.2">
      <c r="A364" s="242" t="s">
        <v>458</v>
      </c>
      <c r="B364" s="79" t="s">
        <v>459</v>
      </c>
      <c r="C364" s="82" t="s">
        <v>39</v>
      </c>
      <c r="D364" s="80" t="s">
        <v>40</v>
      </c>
      <c r="E364" s="82" t="s">
        <v>954</v>
      </c>
      <c r="F364" s="79" t="s">
        <v>955</v>
      </c>
      <c r="G364" s="82">
        <v>24</v>
      </c>
      <c r="H364" s="79" t="s">
        <v>954</v>
      </c>
      <c r="I364" s="86"/>
    </row>
    <row r="365" spans="1:9" x14ac:dyDescent="0.2">
      <c r="A365" s="242" t="s">
        <v>460</v>
      </c>
      <c r="B365" s="79" t="s">
        <v>461</v>
      </c>
      <c r="C365" s="82" t="s">
        <v>39</v>
      </c>
      <c r="D365" s="80" t="s">
        <v>40</v>
      </c>
      <c r="E365" s="82" t="s">
        <v>954</v>
      </c>
      <c r="F365" s="79" t="s">
        <v>955</v>
      </c>
      <c r="G365" s="82">
        <v>24</v>
      </c>
      <c r="H365" s="79" t="s">
        <v>954</v>
      </c>
      <c r="I365" s="86"/>
    </row>
    <row r="366" spans="1:9" x14ac:dyDescent="0.2">
      <c r="A366" s="242" t="s">
        <v>462</v>
      </c>
      <c r="B366" s="79" t="s">
        <v>463</v>
      </c>
      <c r="C366" s="82" t="s">
        <v>39</v>
      </c>
      <c r="D366" s="80" t="s">
        <v>40</v>
      </c>
      <c r="E366" s="82" t="s">
        <v>954</v>
      </c>
      <c r="F366" s="79" t="s">
        <v>955</v>
      </c>
      <c r="G366" s="82">
        <v>24</v>
      </c>
      <c r="H366" s="79" t="s">
        <v>954</v>
      </c>
      <c r="I366" s="86"/>
    </row>
    <row r="367" spans="1:9" x14ac:dyDescent="0.2">
      <c r="A367" s="242" t="s">
        <v>464</v>
      </c>
      <c r="B367" s="79" t="s">
        <v>465</v>
      </c>
      <c r="C367" s="82" t="s">
        <v>39</v>
      </c>
      <c r="D367" s="80" t="s">
        <v>40</v>
      </c>
      <c r="E367" s="82" t="s">
        <v>954</v>
      </c>
      <c r="F367" s="79" t="s">
        <v>955</v>
      </c>
      <c r="G367" s="82">
        <v>24</v>
      </c>
      <c r="H367" s="79" t="s">
        <v>954</v>
      </c>
      <c r="I367" s="86"/>
    </row>
    <row r="368" spans="1:9" x14ac:dyDescent="0.2">
      <c r="A368" s="242" t="s">
        <v>466</v>
      </c>
      <c r="B368" s="79" t="s">
        <v>467</v>
      </c>
      <c r="C368" s="82" t="s">
        <v>39</v>
      </c>
      <c r="D368" s="80" t="s">
        <v>40</v>
      </c>
      <c r="E368" s="82" t="s">
        <v>954</v>
      </c>
      <c r="F368" s="79" t="s">
        <v>955</v>
      </c>
      <c r="G368" s="82">
        <v>24</v>
      </c>
      <c r="H368" s="79" t="s">
        <v>954</v>
      </c>
      <c r="I368" s="86"/>
    </row>
    <row r="369" spans="1:9" x14ac:dyDescent="0.2">
      <c r="A369" s="242" t="s">
        <v>468</v>
      </c>
      <c r="B369" s="79" t="s">
        <v>469</v>
      </c>
      <c r="C369" s="82" t="s">
        <v>39</v>
      </c>
      <c r="D369" s="80" t="s">
        <v>40</v>
      </c>
      <c r="E369" s="82" t="s">
        <v>954</v>
      </c>
      <c r="F369" s="79" t="s">
        <v>955</v>
      </c>
      <c r="G369" s="82">
        <v>24</v>
      </c>
      <c r="H369" s="79" t="s">
        <v>954</v>
      </c>
      <c r="I369" s="86"/>
    </row>
    <row r="370" spans="1:9" x14ac:dyDescent="0.2">
      <c r="A370" s="242" t="s">
        <v>470</v>
      </c>
      <c r="B370" s="79" t="s">
        <v>471</v>
      </c>
      <c r="C370" s="82" t="s">
        <v>39</v>
      </c>
      <c r="D370" s="80" t="s">
        <v>40</v>
      </c>
      <c r="E370" s="82" t="s">
        <v>954</v>
      </c>
      <c r="F370" s="79" t="s">
        <v>955</v>
      </c>
      <c r="G370" s="82">
        <v>24</v>
      </c>
      <c r="H370" s="79" t="s">
        <v>954</v>
      </c>
      <c r="I370" s="86"/>
    </row>
    <row r="371" spans="1:9" x14ac:dyDescent="0.2">
      <c r="A371" s="242" t="s">
        <v>472</v>
      </c>
      <c r="B371" s="79" t="s">
        <v>473</v>
      </c>
      <c r="C371" s="82" t="s">
        <v>39</v>
      </c>
      <c r="D371" s="80" t="s">
        <v>40</v>
      </c>
      <c r="E371" s="82" t="s">
        <v>954</v>
      </c>
      <c r="F371" s="79" t="s">
        <v>955</v>
      </c>
      <c r="G371" s="82">
        <v>24</v>
      </c>
      <c r="H371" s="79" t="s">
        <v>954</v>
      </c>
      <c r="I371" s="86"/>
    </row>
    <row r="372" spans="1:9" x14ac:dyDescent="0.2">
      <c r="A372" s="242" t="s">
        <v>474</v>
      </c>
      <c r="B372" s="79" t="s">
        <v>475</v>
      </c>
      <c r="C372" s="82" t="s">
        <v>39</v>
      </c>
      <c r="D372" s="80" t="s">
        <v>40</v>
      </c>
      <c r="E372" s="82" t="s">
        <v>954</v>
      </c>
      <c r="F372" s="79" t="s">
        <v>955</v>
      </c>
      <c r="G372" s="82">
        <v>24</v>
      </c>
      <c r="H372" s="79" t="s">
        <v>956</v>
      </c>
      <c r="I372" s="86"/>
    </row>
    <row r="373" spans="1:9" x14ac:dyDescent="0.2">
      <c r="A373" s="242" t="s">
        <v>476</v>
      </c>
      <c r="B373" s="79" t="s">
        <v>477</v>
      </c>
      <c r="C373" s="82" t="s">
        <v>39</v>
      </c>
      <c r="D373" s="80" t="s">
        <v>40</v>
      </c>
      <c r="E373" s="82" t="s">
        <v>954</v>
      </c>
      <c r="F373" s="79" t="s">
        <v>955</v>
      </c>
      <c r="G373" s="82">
        <v>24</v>
      </c>
      <c r="H373" s="79" t="s">
        <v>956</v>
      </c>
      <c r="I373" s="86"/>
    </row>
    <row r="374" spans="1:9" x14ac:dyDescent="0.2">
      <c r="A374" s="242" t="s">
        <v>478</v>
      </c>
      <c r="B374" s="79" t="s">
        <v>479</v>
      </c>
      <c r="C374" s="82" t="s">
        <v>39</v>
      </c>
      <c r="D374" s="80" t="s">
        <v>40</v>
      </c>
      <c r="E374" s="82" t="s">
        <v>956</v>
      </c>
      <c r="F374" s="79" t="s">
        <v>957</v>
      </c>
      <c r="G374" s="82">
        <v>24</v>
      </c>
      <c r="H374" s="79" t="s">
        <v>952</v>
      </c>
      <c r="I374" s="86"/>
    </row>
    <row r="375" spans="1:9" x14ac:dyDescent="0.2">
      <c r="A375" s="242" t="s">
        <v>480</v>
      </c>
      <c r="B375" s="79" t="s">
        <v>481</v>
      </c>
      <c r="C375" s="82" t="s">
        <v>39</v>
      </c>
      <c r="D375" s="80" t="s">
        <v>40</v>
      </c>
      <c r="E375" s="82" t="s">
        <v>956</v>
      </c>
      <c r="F375" s="79" t="s">
        <v>957</v>
      </c>
      <c r="G375" s="82">
        <v>24</v>
      </c>
      <c r="H375" s="79" t="s">
        <v>952</v>
      </c>
      <c r="I375" s="86"/>
    </row>
    <row r="376" spans="1:9" x14ac:dyDescent="0.2">
      <c r="A376" s="242" t="s">
        <v>482</v>
      </c>
      <c r="B376" s="79" t="s">
        <v>483</v>
      </c>
      <c r="C376" s="82" t="s">
        <v>39</v>
      </c>
      <c r="D376" s="80" t="s">
        <v>40</v>
      </c>
      <c r="E376" s="82" t="s">
        <v>952</v>
      </c>
      <c r="F376" s="79" t="s">
        <v>953</v>
      </c>
      <c r="G376" s="82">
        <v>19</v>
      </c>
      <c r="H376" s="79" t="s">
        <v>922</v>
      </c>
      <c r="I376" s="86"/>
    </row>
    <row r="377" spans="1:9" x14ac:dyDescent="0.2">
      <c r="A377" s="242" t="s">
        <v>484</v>
      </c>
      <c r="B377" s="79" t="s">
        <v>485</v>
      </c>
      <c r="C377" s="82" t="s">
        <v>39</v>
      </c>
      <c r="D377" s="80" t="s">
        <v>40</v>
      </c>
      <c r="E377" s="82" t="s">
        <v>952</v>
      </c>
      <c r="F377" s="79" t="s">
        <v>953</v>
      </c>
      <c r="G377" s="82">
        <v>24</v>
      </c>
      <c r="H377" s="79" t="s">
        <v>952</v>
      </c>
      <c r="I377" s="86"/>
    </row>
    <row r="378" spans="1:9" x14ac:dyDescent="0.2">
      <c r="A378" s="313" t="s">
        <v>6244</v>
      </c>
      <c r="B378" s="314" t="s">
        <v>6243</v>
      </c>
      <c r="C378" s="315" t="s">
        <v>31</v>
      </c>
      <c r="D378" s="316" t="s">
        <v>32</v>
      </c>
      <c r="E378" s="315" t="s">
        <v>930</v>
      </c>
      <c r="F378" s="314" t="s">
        <v>931</v>
      </c>
      <c r="G378" s="82"/>
      <c r="H378" s="79"/>
      <c r="I378" s="86"/>
    </row>
    <row r="379" spans="1:9" s="212" customFormat="1" x14ac:dyDescent="0.2">
      <c r="A379" s="242" t="s">
        <v>501</v>
      </c>
      <c r="B379" s="79" t="s">
        <v>502</v>
      </c>
      <c r="C379" s="82" t="s">
        <v>41</v>
      </c>
      <c r="D379" s="80" t="s">
        <v>42</v>
      </c>
      <c r="E379" s="82" t="s">
        <v>964</v>
      </c>
      <c r="F379" s="79" t="s">
        <v>965</v>
      </c>
      <c r="G379" s="82">
        <v>164</v>
      </c>
      <c r="H379" s="79" t="s">
        <v>966</v>
      </c>
      <c r="I379" s="211"/>
    </row>
    <row r="380" spans="1:9" x14ac:dyDescent="0.2">
      <c r="A380" s="242" t="s">
        <v>503</v>
      </c>
      <c r="B380" s="79" t="s">
        <v>504</v>
      </c>
      <c r="C380" s="82" t="s">
        <v>41</v>
      </c>
      <c r="D380" s="80" t="s">
        <v>42</v>
      </c>
      <c r="E380" s="82" t="s">
        <v>964</v>
      </c>
      <c r="F380" s="79" t="s">
        <v>965</v>
      </c>
      <c r="G380" s="82">
        <v>164</v>
      </c>
      <c r="H380" s="79" t="s">
        <v>966</v>
      </c>
      <c r="I380" s="86"/>
    </row>
    <row r="381" spans="1:9" x14ac:dyDescent="0.2">
      <c r="A381" s="243" t="s">
        <v>856</v>
      </c>
      <c r="B381" s="209" t="s">
        <v>857</v>
      </c>
      <c r="C381" s="208" t="s">
        <v>1197</v>
      </c>
      <c r="D381" s="210" t="s">
        <v>1198</v>
      </c>
      <c r="E381" s="208" t="s">
        <v>964</v>
      </c>
      <c r="F381" s="209" t="s">
        <v>965</v>
      </c>
      <c r="G381" s="208">
        <v>164</v>
      </c>
      <c r="H381" s="209" t="s">
        <v>966</v>
      </c>
      <c r="I381" s="86"/>
    </row>
    <row r="382" spans="1:9" x14ac:dyDescent="0.2">
      <c r="A382" s="242" t="s">
        <v>505</v>
      </c>
      <c r="B382" s="79" t="s">
        <v>1055</v>
      </c>
      <c r="C382" s="82" t="s">
        <v>681</v>
      </c>
      <c r="D382" s="80" t="s">
        <v>682</v>
      </c>
      <c r="E382" s="82" t="s">
        <v>966</v>
      </c>
      <c r="F382" s="79" t="s">
        <v>967</v>
      </c>
      <c r="G382" s="82">
        <v>24</v>
      </c>
      <c r="H382" s="79" t="s">
        <v>952</v>
      </c>
      <c r="I382" s="86"/>
    </row>
    <row r="383" spans="1:9" x14ac:dyDescent="0.2">
      <c r="A383" s="242" t="s">
        <v>506</v>
      </c>
      <c r="B383" s="79" t="s">
        <v>507</v>
      </c>
      <c r="C383" s="82" t="s">
        <v>681</v>
      </c>
      <c r="D383" s="80" t="s">
        <v>682</v>
      </c>
      <c r="E383" s="82" t="s">
        <v>966</v>
      </c>
      <c r="F383" s="79" t="s">
        <v>967</v>
      </c>
      <c r="G383" s="82">
        <v>24</v>
      </c>
      <c r="H383" s="79" t="s">
        <v>952</v>
      </c>
      <c r="I383" s="86"/>
    </row>
    <row r="384" spans="1:9" x14ac:dyDescent="0.2">
      <c r="A384" s="242" t="s">
        <v>508</v>
      </c>
      <c r="B384" s="79" t="s">
        <v>509</v>
      </c>
      <c r="C384" s="82" t="s">
        <v>681</v>
      </c>
      <c r="D384" s="80" t="s">
        <v>682</v>
      </c>
      <c r="E384" s="82" t="s">
        <v>966</v>
      </c>
      <c r="F384" s="79" t="s">
        <v>967</v>
      </c>
      <c r="G384" s="82">
        <v>24</v>
      </c>
      <c r="H384" s="79" t="s">
        <v>952</v>
      </c>
      <c r="I384" s="86"/>
    </row>
    <row r="385" spans="1:9" x14ac:dyDescent="0.2">
      <c r="A385" s="242" t="s">
        <v>510</v>
      </c>
      <c r="B385" s="79" t="s">
        <v>1056</v>
      </c>
      <c r="C385" s="82" t="s">
        <v>681</v>
      </c>
      <c r="D385" s="80" t="s">
        <v>682</v>
      </c>
      <c r="E385" s="82" t="s">
        <v>966</v>
      </c>
      <c r="F385" s="79" t="s">
        <v>967</v>
      </c>
      <c r="G385" s="82">
        <v>24</v>
      </c>
      <c r="H385" s="79" t="s">
        <v>952</v>
      </c>
      <c r="I385" s="86"/>
    </row>
    <row r="386" spans="1:9" x14ac:dyDescent="0.2">
      <c r="A386" s="242" t="s">
        <v>511</v>
      </c>
      <c r="B386" s="79" t="s">
        <v>1057</v>
      </c>
      <c r="C386" s="82" t="s">
        <v>681</v>
      </c>
      <c r="D386" s="80" t="s">
        <v>682</v>
      </c>
      <c r="E386" s="82" t="s">
        <v>966</v>
      </c>
      <c r="F386" s="79" t="s">
        <v>967</v>
      </c>
      <c r="G386" s="82">
        <v>24</v>
      </c>
      <c r="H386" s="79" t="s">
        <v>952</v>
      </c>
      <c r="I386" s="86"/>
    </row>
    <row r="387" spans="1:9" x14ac:dyDescent="0.2">
      <c r="A387" s="242" t="s">
        <v>512</v>
      </c>
      <c r="B387" s="79" t="s">
        <v>1187</v>
      </c>
      <c r="C387" s="82" t="s">
        <v>681</v>
      </c>
      <c r="D387" s="80" t="s">
        <v>682</v>
      </c>
      <c r="E387" s="82" t="s">
        <v>966</v>
      </c>
      <c r="F387" s="79" t="s">
        <v>967</v>
      </c>
      <c r="G387" s="82">
        <v>24</v>
      </c>
      <c r="H387" s="79" t="s">
        <v>954</v>
      </c>
      <c r="I387" s="86"/>
    </row>
    <row r="388" spans="1:9" x14ac:dyDescent="0.2">
      <c r="A388" s="242" t="s">
        <v>513</v>
      </c>
      <c r="B388" s="79" t="s">
        <v>1058</v>
      </c>
      <c r="C388" s="82" t="s">
        <v>681</v>
      </c>
      <c r="D388" s="80" t="s">
        <v>682</v>
      </c>
      <c r="E388" s="82" t="s">
        <v>966</v>
      </c>
      <c r="F388" s="79" t="s">
        <v>967</v>
      </c>
      <c r="G388" s="82">
        <v>24</v>
      </c>
      <c r="H388" s="79" t="s">
        <v>954</v>
      </c>
      <c r="I388" s="86"/>
    </row>
    <row r="389" spans="1:9" x14ac:dyDescent="0.2">
      <c r="A389" s="242" t="s">
        <v>514</v>
      </c>
      <c r="B389" s="79" t="s">
        <v>515</v>
      </c>
      <c r="C389" s="82" t="s">
        <v>681</v>
      </c>
      <c r="D389" s="80" t="s">
        <v>682</v>
      </c>
      <c r="E389" s="82" t="s">
        <v>966</v>
      </c>
      <c r="F389" s="79" t="s">
        <v>967</v>
      </c>
      <c r="G389" s="82">
        <v>24</v>
      </c>
      <c r="H389" s="79" t="s">
        <v>956</v>
      </c>
      <c r="I389" s="86"/>
    </row>
    <row r="390" spans="1:9" x14ac:dyDescent="0.2">
      <c r="A390" s="242" t="s">
        <v>516</v>
      </c>
      <c r="B390" s="79" t="s">
        <v>517</v>
      </c>
      <c r="C390" s="82" t="s">
        <v>681</v>
      </c>
      <c r="D390" s="80" t="s">
        <v>682</v>
      </c>
      <c r="E390" s="82" t="s">
        <v>966</v>
      </c>
      <c r="F390" s="79" t="s">
        <v>967</v>
      </c>
      <c r="G390" s="82">
        <v>24</v>
      </c>
      <c r="H390" s="79" t="s">
        <v>956</v>
      </c>
      <c r="I390" s="86"/>
    </row>
    <row r="391" spans="1:9" x14ac:dyDescent="0.2">
      <c r="A391" s="313" t="s">
        <v>6246</v>
      </c>
      <c r="B391" s="314" t="s">
        <v>6245</v>
      </c>
      <c r="C391" s="315" t="s">
        <v>681</v>
      </c>
      <c r="D391" s="316" t="s">
        <v>682</v>
      </c>
      <c r="E391" s="315" t="s">
        <v>966</v>
      </c>
      <c r="F391" s="314" t="s">
        <v>967</v>
      </c>
      <c r="G391" s="315">
        <v>24</v>
      </c>
      <c r="H391" s="314" t="s">
        <v>956</v>
      </c>
      <c r="I391" s="86"/>
    </row>
    <row r="392" spans="1:9" x14ac:dyDescent="0.2">
      <c r="A392" s="242" t="s">
        <v>518</v>
      </c>
      <c r="B392" s="79" t="s">
        <v>1059</v>
      </c>
      <c r="C392" s="82" t="s">
        <v>681</v>
      </c>
      <c r="D392" s="80" t="s">
        <v>682</v>
      </c>
      <c r="E392" s="82" t="s">
        <v>966</v>
      </c>
      <c r="F392" s="79" t="s">
        <v>967</v>
      </c>
      <c r="G392" s="82">
        <v>24</v>
      </c>
      <c r="H392" s="79" t="s">
        <v>952</v>
      </c>
      <c r="I392" s="86"/>
    </row>
    <row r="393" spans="1:9" x14ac:dyDescent="0.2">
      <c r="A393" s="242" t="s">
        <v>519</v>
      </c>
      <c r="B393" s="79" t="s">
        <v>1060</v>
      </c>
      <c r="C393" s="82" t="s">
        <v>681</v>
      </c>
      <c r="D393" s="80" t="s">
        <v>682</v>
      </c>
      <c r="E393" s="82" t="s">
        <v>966</v>
      </c>
      <c r="F393" s="79" t="s">
        <v>967</v>
      </c>
      <c r="G393" s="82">
        <v>24</v>
      </c>
      <c r="H393" s="79" t="s">
        <v>952</v>
      </c>
      <c r="I393" s="86"/>
    </row>
    <row r="394" spans="1:9" x14ac:dyDescent="0.2">
      <c r="A394" s="313" t="s">
        <v>6357</v>
      </c>
      <c r="B394" s="314" t="s">
        <v>6355</v>
      </c>
      <c r="C394" s="315" t="s">
        <v>681</v>
      </c>
      <c r="D394" s="316" t="s">
        <v>682</v>
      </c>
      <c r="E394" s="315" t="s">
        <v>966</v>
      </c>
      <c r="F394" s="314" t="s">
        <v>967</v>
      </c>
      <c r="G394" s="315">
        <v>24</v>
      </c>
      <c r="H394" s="314" t="s">
        <v>952</v>
      </c>
      <c r="I394" s="86"/>
    </row>
    <row r="395" spans="1:9" x14ac:dyDescent="0.2">
      <c r="A395" s="313" t="s">
        <v>6358</v>
      </c>
      <c r="B395" s="314" t="s">
        <v>6356</v>
      </c>
      <c r="C395" s="315" t="s">
        <v>681</v>
      </c>
      <c r="D395" s="316" t="s">
        <v>682</v>
      </c>
      <c r="E395" s="315" t="s">
        <v>966</v>
      </c>
      <c r="F395" s="314" t="s">
        <v>967</v>
      </c>
      <c r="G395" s="315">
        <v>24</v>
      </c>
      <c r="H395" s="314" t="s">
        <v>952</v>
      </c>
      <c r="I395" s="86"/>
    </row>
    <row r="396" spans="1:9" x14ac:dyDescent="0.2">
      <c r="A396" s="242" t="s">
        <v>1188</v>
      </c>
      <c r="B396" s="79" t="s">
        <v>1179</v>
      </c>
      <c r="C396" s="82" t="s">
        <v>41</v>
      </c>
      <c r="D396" s="80" t="s">
        <v>42</v>
      </c>
      <c r="E396" s="82" t="s">
        <v>964</v>
      </c>
      <c r="F396" s="79" t="s">
        <v>965</v>
      </c>
      <c r="G396" s="82">
        <v>164</v>
      </c>
      <c r="H396" s="79" t="s">
        <v>966</v>
      </c>
      <c r="I396" s="86"/>
    </row>
    <row r="397" spans="1:9" x14ac:dyDescent="0.2">
      <c r="A397" s="242" t="s">
        <v>520</v>
      </c>
      <c r="B397" s="79" t="s">
        <v>521</v>
      </c>
      <c r="C397" s="82" t="s">
        <v>41</v>
      </c>
      <c r="D397" s="80" t="s">
        <v>42</v>
      </c>
      <c r="E397" s="82" t="s">
        <v>964</v>
      </c>
      <c r="F397" s="79" t="s">
        <v>965</v>
      </c>
      <c r="G397" s="82">
        <v>164</v>
      </c>
      <c r="H397" s="79" t="s">
        <v>966</v>
      </c>
      <c r="I397" s="86"/>
    </row>
    <row r="398" spans="1:9" x14ac:dyDescent="0.2">
      <c r="A398" s="242" t="s">
        <v>522</v>
      </c>
      <c r="B398" s="79" t="s">
        <v>523</v>
      </c>
      <c r="C398" s="82" t="s">
        <v>41</v>
      </c>
      <c r="D398" s="80" t="s">
        <v>42</v>
      </c>
      <c r="E398" s="82" t="s">
        <v>964</v>
      </c>
      <c r="F398" s="79" t="s">
        <v>965</v>
      </c>
      <c r="G398" s="82">
        <v>164</v>
      </c>
      <c r="H398" s="79" t="s">
        <v>966</v>
      </c>
      <c r="I398" s="86"/>
    </row>
    <row r="399" spans="1:9" x14ac:dyDescent="0.2">
      <c r="A399" s="242" t="s">
        <v>524</v>
      </c>
      <c r="B399" s="79" t="s">
        <v>525</v>
      </c>
      <c r="C399" s="82" t="s">
        <v>41</v>
      </c>
      <c r="D399" s="80" t="s">
        <v>42</v>
      </c>
      <c r="E399" s="82" t="s">
        <v>964</v>
      </c>
      <c r="F399" s="79" t="s">
        <v>965</v>
      </c>
      <c r="G399" s="82">
        <v>164</v>
      </c>
      <c r="H399" s="79" t="s">
        <v>966</v>
      </c>
      <c r="I399" s="86"/>
    </row>
    <row r="400" spans="1:9" x14ac:dyDescent="0.2">
      <c r="A400" s="242" t="s">
        <v>526</v>
      </c>
      <c r="B400" s="79" t="s">
        <v>527</v>
      </c>
      <c r="C400" s="82" t="s">
        <v>41</v>
      </c>
      <c r="D400" s="80" t="s">
        <v>42</v>
      </c>
      <c r="E400" s="82" t="s">
        <v>964</v>
      </c>
      <c r="F400" s="79" t="s">
        <v>965</v>
      </c>
      <c r="G400" s="82">
        <v>164</v>
      </c>
      <c r="H400" s="79" t="s">
        <v>966</v>
      </c>
      <c r="I400" s="86"/>
    </row>
    <row r="401" spans="1:9" x14ac:dyDescent="0.2">
      <c r="A401" s="242" t="s">
        <v>528</v>
      </c>
      <c r="B401" s="79" t="s">
        <v>529</v>
      </c>
      <c r="C401" s="82" t="s">
        <v>41</v>
      </c>
      <c r="D401" s="80" t="s">
        <v>42</v>
      </c>
      <c r="E401" s="82" t="s">
        <v>964</v>
      </c>
      <c r="F401" s="79" t="s">
        <v>965</v>
      </c>
      <c r="G401" s="82">
        <v>164</v>
      </c>
      <c r="H401" s="79" t="s">
        <v>966</v>
      </c>
      <c r="I401" s="86"/>
    </row>
    <row r="402" spans="1:9" x14ac:dyDescent="0.2">
      <c r="A402" s="242" t="s">
        <v>530</v>
      </c>
      <c r="B402" s="79" t="s">
        <v>531</v>
      </c>
      <c r="C402" s="82" t="s">
        <v>41</v>
      </c>
      <c r="D402" s="80" t="s">
        <v>42</v>
      </c>
      <c r="E402" s="82" t="s">
        <v>964</v>
      </c>
      <c r="F402" s="79" t="s">
        <v>965</v>
      </c>
      <c r="G402" s="82">
        <v>164</v>
      </c>
      <c r="H402" s="79" t="s">
        <v>966</v>
      </c>
      <c r="I402" s="86"/>
    </row>
    <row r="403" spans="1:9" x14ac:dyDescent="0.2">
      <c r="A403" s="242" t="s">
        <v>532</v>
      </c>
      <c r="B403" s="79" t="s">
        <v>533</v>
      </c>
      <c r="C403" s="82" t="s">
        <v>41</v>
      </c>
      <c r="D403" s="80" t="s">
        <v>42</v>
      </c>
      <c r="E403" s="82" t="s">
        <v>964</v>
      </c>
      <c r="F403" s="79" t="s">
        <v>965</v>
      </c>
      <c r="G403" s="82">
        <v>164</v>
      </c>
      <c r="H403" s="79" t="s">
        <v>966</v>
      </c>
      <c r="I403" s="86"/>
    </row>
    <row r="404" spans="1:9" x14ac:dyDescent="0.2">
      <c r="A404" s="242" t="s">
        <v>534</v>
      </c>
      <c r="B404" s="79" t="s">
        <v>535</v>
      </c>
      <c r="C404" s="82" t="s">
        <v>41</v>
      </c>
      <c r="D404" s="80" t="s">
        <v>42</v>
      </c>
      <c r="E404" s="82" t="s">
        <v>964</v>
      </c>
      <c r="F404" s="79" t="s">
        <v>965</v>
      </c>
      <c r="G404" s="82">
        <v>164</v>
      </c>
      <c r="H404" s="79" t="s">
        <v>966</v>
      </c>
      <c r="I404" s="86"/>
    </row>
    <row r="405" spans="1:9" x14ac:dyDescent="0.2">
      <c r="A405" s="242" t="s">
        <v>536</v>
      </c>
      <c r="B405" s="79" t="s">
        <v>537</v>
      </c>
      <c r="C405" s="82" t="s">
        <v>41</v>
      </c>
      <c r="D405" s="80" t="s">
        <v>42</v>
      </c>
      <c r="E405" s="82" t="s">
        <v>964</v>
      </c>
      <c r="F405" s="79" t="s">
        <v>965</v>
      </c>
      <c r="G405" s="82">
        <v>164</v>
      </c>
      <c r="H405" s="79" t="s">
        <v>966</v>
      </c>
      <c r="I405" s="86"/>
    </row>
    <row r="406" spans="1:9" x14ac:dyDescent="0.2">
      <c r="A406" s="242" t="s">
        <v>538</v>
      </c>
      <c r="B406" s="79" t="s">
        <v>539</v>
      </c>
      <c r="C406" s="82" t="s">
        <v>41</v>
      </c>
      <c r="D406" s="80" t="s">
        <v>42</v>
      </c>
      <c r="E406" s="82" t="s">
        <v>964</v>
      </c>
      <c r="F406" s="79" t="s">
        <v>965</v>
      </c>
      <c r="G406" s="82">
        <v>164</v>
      </c>
      <c r="H406" s="79" t="s">
        <v>966</v>
      </c>
      <c r="I406" s="86"/>
    </row>
    <row r="407" spans="1:9" x14ac:dyDescent="0.2">
      <c r="A407" s="242" t="s">
        <v>540</v>
      </c>
      <c r="B407" s="79" t="s">
        <v>541</v>
      </c>
      <c r="C407" s="82" t="s">
        <v>41</v>
      </c>
      <c r="D407" s="80" t="s">
        <v>42</v>
      </c>
      <c r="E407" s="82" t="s">
        <v>964</v>
      </c>
      <c r="F407" s="79" t="s">
        <v>965</v>
      </c>
      <c r="G407" s="82">
        <v>164</v>
      </c>
      <c r="H407" s="79" t="s">
        <v>966</v>
      </c>
      <c r="I407" s="86"/>
    </row>
    <row r="408" spans="1:9" x14ac:dyDescent="0.2">
      <c r="A408" s="242" t="s">
        <v>542</v>
      </c>
      <c r="B408" s="79" t="s">
        <v>543</v>
      </c>
      <c r="C408" s="82" t="s">
        <v>41</v>
      </c>
      <c r="D408" s="80" t="s">
        <v>42</v>
      </c>
      <c r="E408" s="82" t="s">
        <v>964</v>
      </c>
      <c r="F408" s="79" t="s">
        <v>965</v>
      </c>
      <c r="G408" s="82">
        <v>164</v>
      </c>
      <c r="H408" s="79" t="s">
        <v>966</v>
      </c>
      <c r="I408" s="86"/>
    </row>
    <row r="409" spans="1:9" x14ac:dyDescent="0.2">
      <c r="A409" s="242" t="s">
        <v>544</v>
      </c>
      <c r="B409" s="79" t="s">
        <v>545</v>
      </c>
      <c r="C409" s="82" t="s">
        <v>41</v>
      </c>
      <c r="D409" s="80" t="s">
        <v>42</v>
      </c>
      <c r="E409" s="82" t="s">
        <v>964</v>
      </c>
      <c r="F409" s="79" t="s">
        <v>965</v>
      </c>
      <c r="G409" s="82">
        <v>25</v>
      </c>
      <c r="H409" s="79" t="s">
        <v>964</v>
      </c>
      <c r="I409" s="86"/>
    </row>
    <row r="410" spans="1:9" x14ac:dyDescent="0.2">
      <c r="A410" s="242" t="s">
        <v>546</v>
      </c>
      <c r="B410" s="79" t="s">
        <v>547</v>
      </c>
      <c r="C410" s="82" t="s">
        <v>41</v>
      </c>
      <c r="D410" s="80" t="s">
        <v>42</v>
      </c>
      <c r="E410" s="82" t="s">
        <v>964</v>
      </c>
      <c r="F410" s="79" t="s">
        <v>965</v>
      </c>
      <c r="G410" s="82">
        <v>25</v>
      </c>
      <c r="H410" s="79" t="s">
        <v>964</v>
      </c>
      <c r="I410" s="86"/>
    </row>
    <row r="411" spans="1:9" x14ac:dyDescent="0.2">
      <c r="A411" s="242" t="s">
        <v>548</v>
      </c>
      <c r="B411" s="79" t="s">
        <v>549</v>
      </c>
      <c r="C411" s="82" t="s">
        <v>41</v>
      </c>
      <c r="D411" s="80" t="s">
        <v>42</v>
      </c>
      <c r="E411" s="82" t="s">
        <v>964</v>
      </c>
      <c r="F411" s="79" t="s">
        <v>965</v>
      </c>
      <c r="G411" s="82">
        <v>25</v>
      </c>
      <c r="H411" s="79" t="s">
        <v>964</v>
      </c>
      <c r="I411" s="86"/>
    </row>
    <row r="412" spans="1:9" x14ac:dyDescent="0.2">
      <c r="A412" s="242" t="s">
        <v>550</v>
      </c>
      <c r="B412" s="79" t="s">
        <v>551</v>
      </c>
      <c r="C412" s="82" t="s">
        <v>41</v>
      </c>
      <c r="D412" s="80" t="s">
        <v>42</v>
      </c>
      <c r="E412" s="82" t="s">
        <v>964</v>
      </c>
      <c r="F412" s="79" t="s">
        <v>965</v>
      </c>
      <c r="G412" s="82">
        <v>25</v>
      </c>
      <c r="H412" s="79" t="s">
        <v>964</v>
      </c>
      <c r="I412" s="86"/>
    </row>
    <row r="413" spans="1:9" x14ac:dyDescent="0.2">
      <c r="A413" s="242" t="s">
        <v>552</v>
      </c>
      <c r="B413" s="79" t="s">
        <v>553</v>
      </c>
      <c r="C413" s="82" t="s">
        <v>41</v>
      </c>
      <c r="D413" s="80" t="s">
        <v>42</v>
      </c>
      <c r="E413" s="82" t="s">
        <v>964</v>
      </c>
      <c r="F413" s="79" t="s">
        <v>965</v>
      </c>
      <c r="G413" s="82">
        <v>25</v>
      </c>
      <c r="H413" s="79" t="s">
        <v>964</v>
      </c>
      <c r="I413" s="86"/>
    </row>
    <row r="414" spans="1:9" x14ac:dyDescent="0.2">
      <c r="A414" s="242" t="s">
        <v>554</v>
      </c>
      <c r="B414" s="79" t="s">
        <v>555</v>
      </c>
      <c r="C414" s="82" t="s">
        <v>41</v>
      </c>
      <c r="D414" s="80" t="s">
        <v>42</v>
      </c>
      <c r="E414" s="82" t="s">
        <v>964</v>
      </c>
      <c r="F414" s="79" t="s">
        <v>965</v>
      </c>
      <c r="G414" s="82">
        <v>25</v>
      </c>
      <c r="H414" s="79" t="s">
        <v>964</v>
      </c>
      <c r="I414" s="86"/>
    </row>
    <row r="415" spans="1:9" s="212" customFormat="1" x14ac:dyDescent="0.2">
      <c r="A415" s="242" t="s">
        <v>556</v>
      </c>
      <c r="B415" s="79" t="s">
        <v>557</v>
      </c>
      <c r="C415" s="82" t="s">
        <v>41</v>
      </c>
      <c r="D415" s="80" t="s">
        <v>42</v>
      </c>
      <c r="E415" s="82" t="s">
        <v>964</v>
      </c>
      <c r="F415" s="79" t="s">
        <v>965</v>
      </c>
      <c r="G415" s="82">
        <v>25</v>
      </c>
      <c r="H415" s="79" t="s">
        <v>964</v>
      </c>
      <c r="I415" s="211"/>
    </row>
    <row r="416" spans="1:9" s="212" customFormat="1" x14ac:dyDescent="0.2">
      <c r="A416" s="242" t="s">
        <v>558</v>
      </c>
      <c r="B416" s="79" t="s">
        <v>559</v>
      </c>
      <c r="C416" s="82" t="s">
        <v>41</v>
      </c>
      <c r="D416" s="80" t="s">
        <v>42</v>
      </c>
      <c r="E416" s="82" t="s">
        <v>964</v>
      </c>
      <c r="F416" s="79" t="s">
        <v>965</v>
      </c>
      <c r="G416" s="82">
        <v>25</v>
      </c>
      <c r="H416" s="79" t="s">
        <v>964</v>
      </c>
      <c r="I416" s="211"/>
    </row>
    <row r="417" spans="1:9" s="212" customFormat="1" x14ac:dyDescent="0.2">
      <c r="A417" s="243" t="s">
        <v>2393</v>
      </c>
      <c r="B417" s="209" t="s">
        <v>858</v>
      </c>
      <c r="C417" s="208" t="s">
        <v>1197</v>
      </c>
      <c r="D417" s="210" t="s">
        <v>1198</v>
      </c>
      <c r="E417" s="208" t="s">
        <v>964</v>
      </c>
      <c r="F417" s="209" t="s">
        <v>965</v>
      </c>
      <c r="G417" s="208">
        <v>25</v>
      </c>
      <c r="H417" s="209" t="s">
        <v>964</v>
      </c>
      <c r="I417" s="211"/>
    </row>
    <row r="418" spans="1:9" s="212" customFormat="1" x14ac:dyDescent="0.2">
      <c r="A418" s="243" t="s">
        <v>859</v>
      </c>
      <c r="B418" s="209" t="s">
        <v>860</v>
      </c>
      <c r="C418" s="208" t="s">
        <v>1197</v>
      </c>
      <c r="D418" s="210" t="s">
        <v>1198</v>
      </c>
      <c r="E418" s="208" t="s">
        <v>964</v>
      </c>
      <c r="F418" s="209" t="s">
        <v>965</v>
      </c>
      <c r="G418" s="208">
        <v>25</v>
      </c>
      <c r="H418" s="209" t="s">
        <v>964</v>
      </c>
      <c r="I418" s="211"/>
    </row>
    <row r="419" spans="1:9" s="212" customFormat="1" x14ac:dyDescent="0.2">
      <c r="A419" s="243" t="s">
        <v>861</v>
      </c>
      <c r="B419" s="209" t="s">
        <v>862</v>
      </c>
      <c r="C419" s="208" t="s">
        <v>1197</v>
      </c>
      <c r="D419" s="210" t="s">
        <v>1198</v>
      </c>
      <c r="E419" s="208" t="s">
        <v>964</v>
      </c>
      <c r="F419" s="209" t="s">
        <v>965</v>
      </c>
      <c r="G419" s="208">
        <v>25</v>
      </c>
      <c r="H419" s="209" t="s">
        <v>964</v>
      </c>
      <c r="I419" s="211"/>
    </row>
    <row r="420" spans="1:9" s="212" customFormat="1" x14ac:dyDescent="0.2">
      <c r="A420" s="243" t="s">
        <v>560</v>
      </c>
      <c r="B420" s="209" t="s">
        <v>1061</v>
      </c>
      <c r="C420" s="208" t="s">
        <v>1197</v>
      </c>
      <c r="D420" s="210" t="s">
        <v>1198</v>
      </c>
      <c r="E420" s="208" t="s">
        <v>964</v>
      </c>
      <c r="F420" s="209" t="s">
        <v>965</v>
      </c>
      <c r="G420" s="208">
        <v>25</v>
      </c>
      <c r="H420" s="209" t="s">
        <v>964</v>
      </c>
      <c r="I420" s="211"/>
    </row>
    <row r="421" spans="1:9" s="212" customFormat="1" x14ac:dyDescent="0.2">
      <c r="A421" s="243" t="s">
        <v>863</v>
      </c>
      <c r="B421" s="209" t="s">
        <v>864</v>
      </c>
      <c r="C421" s="208" t="s">
        <v>1197</v>
      </c>
      <c r="D421" s="210" t="s">
        <v>1198</v>
      </c>
      <c r="E421" s="208" t="s">
        <v>964</v>
      </c>
      <c r="F421" s="209" t="s">
        <v>965</v>
      </c>
      <c r="G421" s="208">
        <v>25</v>
      </c>
      <c r="H421" s="209" t="s">
        <v>964</v>
      </c>
      <c r="I421" s="211"/>
    </row>
    <row r="422" spans="1:9" x14ac:dyDescent="0.2">
      <c r="A422" s="243" t="s">
        <v>865</v>
      </c>
      <c r="B422" s="209" t="s">
        <v>866</v>
      </c>
      <c r="C422" s="208" t="s">
        <v>1197</v>
      </c>
      <c r="D422" s="210" t="s">
        <v>1198</v>
      </c>
      <c r="E422" s="208" t="s">
        <v>964</v>
      </c>
      <c r="F422" s="209" t="s">
        <v>965</v>
      </c>
      <c r="G422" s="208">
        <v>25</v>
      </c>
      <c r="H422" s="209" t="s">
        <v>964</v>
      </c>
      <c r="I422" s="86"/>
    </row>
    <row r="423" spans="1:9" x14ac:dyDescent="0.2">
      <c r="A423" s="243" t="s">
        <v>561</v>
      </c>
      <c r="B423" s="209" t="s">
        <v>1062</v>
      </c>
      <c r="C423" s="208" t="s">
        <v>1197</v>
      </c>
      <c r="D423" s="210" t="s">
        <v>1198</v>
      </c>
      <c r="E423" s="208" t="s">
        <v>964</v>
      </c>
      <c r="F423" s="209" t="s">
        <v>965</v>
      </c>
      <c r="G423" s="208">
        <v>25</v>
      </c>
      <c r="H423" s="209" t="s">
        <v>964</v>
      </c>
      <c r="I423" s="86"/>
    </row>
    <row r="424" spans="1:9" x14ac:dyDescent="0.2">
      <c r="A424" s="242" t="s">
        <v>867</v>
      </c>
      <c r="B424" s="79" t="s">
        <v>562</v>
      </c>
      <c r="C424" s="82" t="s">
        <v>41</v>
      </c>
      <c r="D424" s="80" t="s">
        <v>42</v>
      </c>
      <c r="E424" s="82" t="s">
        <v>964</v>
      </c>
      <c r="F424" s="79" t="s">
        <v>965</v>
      </c>
      <c r="G424" s="82">
        <v>25</v>
      </c>
      <c r="H424" s="79" t="s">
        <v>964</v>
      </c>
      <c r="I424" s="86"/>
    </row>
    <row r="425" spans="1:9" x14ac:dyDescent="0.2">
      <c r="A425" s="242" t="s">
        <v>563</v>
      </c>
      <c r="B425" s="79" t="s">
        <v>564</v>
      </c>
      <c r="C425" s="82" t="s">
        <v>41</v>
      </c>
      <c r="D425" s="80" t="s">
        <v>42</v>
      </c>
      <c r="E425" s="82" t="s">
        <v>964</v>
      </c>
      <c r="F425" s="79" t="s">
        <v>965</v>
      </c>
      <c r="G425" s="82">
        <v>25</v>
      </c>
      <c r="H425" s="79" t="s">
        <v>964</v>
      </c>
      <c r="I425" s="86"/>
    </row>
    <row r="426" spans="1:9" x14ac:dyDescent="0.2">
      <c r="A426" s="242" t="s">
        <v>565</v>
      </c>
      <c r="B426" s="79" t="s">
        <v>566</v>
      </c>
      <c r="C426" s="82" t="s">
        <v>41</v>
      </c>
      <c r="D426" s="80" t="s">
        <v>42</v>
      </c>
      <c r="E426" s="82" t="s">
        <v>964</v>
      </c>
      <c r="F426" s="79" t="s">
        <v>965</v>
      </c>
      <c r="G426" s="82">
        <v>25</v>
      </c>
      <c r="H426" s="79" t="s">
        <v>964</v>
      </c>
      <c r="I426" s="86"/>
    </row>
    <row r="427" spans="1:9" x14ac:dyDescent="0.2">
      <c r="A427" s="242" t="s">
        <v>567</v>
      </c>
      <c r="B427" s="79" t="s">
        <v>568</v>
      </c>
      <c r="C427" s="82" t="s">
        <v>41</v>
      </c>
      <c r="D427" s="80" t="s">
        <v>42</v>
      </c>
      <c r="E427" s="82" t="s">
        <v>964</v>
      </c>
      <c r="F427" s="79" t="s">
        <v>965</v>
      </c>
      <c r="G427" s="82">
        <v>25</v>
      </c>
      <c r="H427" s="79" t="s">
        <v>964</v>
      </c>
      <c r="I427" s="86"/>
    </row>
    <row r="428" spans="1:9" x14ac:dyDescent="0.2">
      <c r="A428" s="242" t="s">
        <v>569</v>
      </c>
      <c r="B428" s="79" t="s">
        <v>570</v>
      </c>
      <c r="C428" s="82" t="s">
        <v>41</v>
      </c>
      <c r="D428" s="80" t="s">
        <v>42</v>
      </c>
      <c r="E428" s="82" t="s">
        <v>964</v>
      </c>
      <c r="F428" s="79" t="s">
        <v>965</v>
      </c>
      <c r="G428" s="82">
        <v>25</v>
      </c>
      <c r="H428" s="79" t="s">
        <v>964</v>
      </c>
      <c r="I428" s="86"/>
    </row>
    <row r="429" spans="1:9" x14ac:dyDescent="0.2">
      <c r="A429" s="242" t="s">
        <v>571</v>
      </c>
      <c r="B429" s="79" t="s">
        <v>1063</v>
      </c>
      <c r="C429" s="82" t="s">
        <v>41</v>
      </c>
      <c r="D429" s="80" t="s">
        <v>42</v>
      </c>
      <c r="E429" s="82" t="s">
        <v>964</v>
      </c>
      <c r="F429" s="79" t="s">
        <v>965</v>
      </c>
      <c r="G429" s="82">
        <v>25</v>
      </c>
      <c r="H429" s="79" t="s">
        <v>964</v>
      </c>
      <c r="I429" s="86"/>
    </row>
    <row r="430" spans="1:9" x14ac:dyDescent="0.2">
      <c r="A430" s="242" t="s">
        <v>572</v>
      </c>
      <c r="B430" s="79" t="s">
        <v>1064</v>
      </c>
      <c r="C430" s="82" t="s">
        <v>41</v>
      </c>
      <c r="D430" s="80" t="s">
        <v>42</v>
      </c>
      <c r="E430" s="82" t="s">
        <v>964</v>
      </c>
      <c r="F430" s="79" t="s">
        <v>965</v>
      </c>
      <c r="G430" s="82">
        <v>25</v>
      </c>
      <c r="H430" s="79" t="s">
        <v>964</v>
      </c>
      <c r="I430" s="86"/>
    </row>
    <row r="431" spans="1:9" x14ac:dyDescent="0.2">
      <c r="A431" s="242" t="s">
        <v>573</v>
      </c>
      <c r="B431" s="79" t="s">
        <v>574</v>
      </c>
      <c r="C431" s="82" t="s">
        <v>41</v>
      </c>
      <c r="D431" s="80" t="s">
        <v>42</v>
      </c>
      <c r="E431" s="82" t="s">
        <v>964</v>
      </c>
      <c r="F431" s="79" t="s">
        <v>965</v>
      </c>
      <c r="G431" s="82">
        <v>25</v>
      </c>
      <c r="H431" s="79" t="s">
        <v>964</v>
      </c>
      <c r="I431" s="86"/>
    </row>
    <row r="432" spans="1:9" x14ac:dyDescent="0.2">
      <c r="A432" s="242" t="s">
        <v>575</v>
      </c>
      <c r="B432" s="79" t="s">
        <v>576</v>
      </c>
      <c r="C432" s="82" t="s">
        <v>41</v>
      </c>
      <c r="D432" s="80" t="s">
        <v>42</v>
      </c>
      <c r="E432" s="82" t="s">
        <v>964</v>
      </c>
      <c r="F432" s="79" t="s">
        <v>965</v>
      </c>
      <c r="G432" s="82">
        <v>25</v>
      </c>
      <c r="H432" s="79" t="s">
        <v>964</v>
      </c>
      <c r="I432" s="86"/>
    </row>
    <row r="433" spans="1:9" x14ac:dyDescent="0.2">
      <c r="A433" s="242" t="s">
        <v>577</v>
      </c>
      <c r="B433" s="79" t="s">
        <v>578</v>
      </c>
      <c r="C433" s="82" t="s">
        <v>41</v>
      </c>
      <c r="D433" s="80" t="s">
        <v>42</v>
      </c>
      <c r="E433" s="82" t="s">
        <v>964</v>
      </c>
      <c r="F433" s="79" t="s">
        <v>965</v>
      </c>
      <c r="G433" s="82">
        <v>25</v>
      </c>
      <c r="H433" s="79" t="s">
        <v>964</v>
      </c>
      <c r="I433" s="86"/>
    </row>
    <row r="434" spans="1:9" x14ac:dyDescent="0.2">
      <c r="A434" s="242" t="s">
        <v>579</v>
      </c>
      <c r="B434" s="79" t="s">
        <v>580</v>
      </c>
      <c r="C434" s="82" t="s">
        <v>41</v>
      </c>
      <c r="D434" s="80" t="s">
        <v>42</v>
      </c>
      <c r="E434" s="82" t="s">
        <v>964</v>
      </c>
      <c r="F434" s="79" t="s">
        <v>965</v>
      </c>
      <c r="G434" s="82">
        <v>25</v>
      </c>
      <c r="H434" s="79" t="s">
        <v>964</v>
      </c>
      <c r="I434" s="86"/>
    </row>
    <row r="435" spans="1:9" x14ac:dyDescent="0.2">
      <c r="A435" s="242" t="s">
        <v>581</v>
      </c>
      <c r="B435" s="79" t="s">
        <v>582</v>
      </c>
      <c r="C435" s="82" t="s">
        <v>41</v>
      </c>
      <c r="D435" s="80" t="s">
        <v>42</v>
      </c>
      <c r="E435" s="82" t="s">
        <v>964</v>
      </c>
      <c r="F435" s="79" t="s">
        <v>965</v>
      </c>
      <c r="G435" s="82">
        <v>25</v>
      </c>
      <c r="H435" s="79" t="s">
        <v>964</v>
      </c>
      <c r="I435" s="86"/>
    </row>
    <row r="436" spans="1:9" x14ac:dyDescent="0.2">
      <c r="A436" s="242" t="s">
        <v>583</v>
      </c>
      <c r="B436" s="79" t="s">
        <v>584</v>
      </c>
      <c r="C436" s="82" t="s">
        <v>41</v>
      </c>
      <c r="D436" s="80" t="s">
        <v>42</v>
      </c>
      <c r="E436" s="82" t="s">
        <v>964</v>
      </c>
      <c r="F436" s="79" t="s">
        <v>965</v>
      </c>
      <c r="G436" s="82">
        <v>25</v>
      </c>
      <c r="H436" s="79" t="s">
        <v>964</v>
      </c>
      <c r="I436" s="86"/>
    </row>
    <row r="437" spans="1:9" x14ac:dyDescent="0.2">
      <c r="A437" s="414" t="s">
        <v>585</v>
      </c>
      <c r="B437" s="418" t="s">
        <v>586</v>
      </c>
      <c r="C437" s="419" t="s">
        <v>41</v>
      </c>
      <c r="D437" s="420" t="s">
        <v>42</v>
      </c>
      <c r="E437" s="419" t="s">
        <v>964</v>
      </c>
      <c r="F437" s="418" t="s">
        <v>965</v>
      </c>
      <c r="G437" s="419">
        <v>25</v>
      </c>
      <c r="H437" s="418" t="s">
        <v>964</v>
      </c>
    </row>
    <row r="438" spans="1:9" x14ac:dyDescent="0.2">
      <c r="A438" s="414" t="s">
        <v>587</v>
      </c>
      <c r="B438" s="418" t="s">
        <v>588</v>
      </c>
      <c r="C438" s="419" t="s">
        <v>41</v>
      </c>
      <c r="D438" s="420" t="s">
        <v>42</v>
      </c>
      <c r="E438" s="419" t="s">
        <v>964</v>
      </c>
      <c r="F438" s="418" t="s">
        <v>965</v>
      </c>
      <c r="G438" s="419">
        <v>25</v>
      </c>
      <c r="H438" s="418" t="s">
        <v>964</v>
      </c>
    </row>
  </sheetData>
  <sortState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97"/>
  <sheetViews>
    <sheetView workbookViewId="0">
      <selection activeCell="G20" sqref="G20"/>
    </sheetView>
  </sheetViews>
  <sheetFormatPr defaultColWidth="8.75" defaultRowHeight="14.25" x14ac:dyDescent="0.2"/>
  <cols>
    <col min="1" max="2" width="8.75" style="309"/>
    <col min="3" max="3" width="5.875" style="310" bestFit="1" customWidth="1"/>
    <col min="4" max="4" width="58.375" style="309" bestFit="1" customWidth="1"/>
    <col min="5" max="5" width="16.375" style="311" bestFit="1" customWidth="1"/>
    <col min="6" max="16384" width="8.75" style="309"/>
  </cols>
  <sheetData>
    <row r="1" spans="1:5" x14ac:dyDescent="0.2">
      <c r="A1" s="309" t="s">
        <v>6203</v>
      </c>
      <c r="B1" s="309" t="s">
        <v>6204</v>
      </c>
      <c r="C1" s="310" t="s">
        <v>1206</v>
      </c>
      <c r="D1" s="309" t="s">
        <v>6205</v>
      </c>
      <c r="E1" s="311" t="s">
        <v>6206</v>
      </c>
    </row>
    <row r="2" spans="1:5" x14ac:dyDescent="0.2">
      <c r="A2" s="309">
        <v>1</v>
      </c>
      <c r="B2" s="309" t="s">
        <v>1256</v>
      </c>
      <c r="C2" s="312">
        <v>10713</v>
      </c>
      <c r="D2" s="309" t="s">
        <v>1352</v>
      </c>
      <c r="E2" s="311">
        <v>2546341563.2249432</v>
      </c>
    </row>
    <row r="3" spans="1:5" x14ac:dyDescent="0.2">
      <c r="A3" s="309">
        <v>1</v>
      </c>
      <c r="B3" s="309" t="s">
        <v>1256</v>
      </c>
      <c r="C3" s="312">
        <v>11119</v>
      </c>
      <c r="D3" s="309" t="s">
        <v>2212</v>
      </c>
      <c r="E3" s="311">
        <v>400145366.64111412</v>
      </c>
    </row>
    <row r="4" spans="1:5" x14ac:dyDescent="0.2">
      <c r="A4" s="309">
        <v>1</v>
      </c>
      <c r="B4" s="309" t="s">
        <v>1256</v>
      </c>
      <c r="C4" s="312">
        <v>11120</v>
      </c>
      <c r="D4" s="309" t="s">
        <v>2213</v>
      </c>
      <c r="E4" s="311">
        <v>56317767.576914996</v>
      </c>
    </row>
    <row r="5" spans="1:5" x14ac:dyDescent="0.2">
      <c r="A5" s="309">
        <v>1</v>
      </c>
      <c r="B5" s="309" t="s">
        <v>1256</v>
      </c>
      <c r="C5" s="312">
        <v>11121</v>
      </c>
      <c r="D5" s="309" t="s">
        <v>1355</v>
      </c>
      <c r="E5" s="311">
        <v>125186853.19572298</v>
      </c>
    </row>
    <row r="6" spans="1:5" x14ac:dyDescent="0.2">
      <c r="A6" s="309">
        <v>1</v>
      </c>
      <c r="B6" s="309" t="s">
        <v>1256</v>
      </c>
      <c r="C6" s="312">
        <v>11122</v>
      </c>
      <c r="D6" s="309" t="s">
        <v>1356</v>
      </c>
      <c r="E6" s="311">
        <v>91329132.944338799</v>
      </c>
    </row>
    <row r="7" spans="1:5" x14ac:dyDescent="0.2">
      <c r="A7" s="309">
        <v>1</v>
      </c>
      <c r="B7" s="309" t="s">
        <v>1256</v>
      </c>
      <c r="C7" s="312">
        <v>11123</v>
      </c>
      <c r="D7" s="309" t="s">
        <v>1357</v>
      </c>
      <c r="E7" s="311">
        <v>97779822.846317992</v>
      </c>
    </row>
    <row r="8" spans="1:5" x14ac:dyDescent="0.2">
      <c r="A8" s="309">
        <v>1</v>
      </c>
      <c r="B8" s="309" t="s">
        <v>1256</v>
      </c>
      <c r="C8" s="312">
        <v>11124</v>
      </c>
      <c r="D8" s="309" t="s">
        <v>1358</v>
      </c>
      <c r="E8" s="311">
        <v>32842542.9032658</v>
      </c>
    </row>
    <row r="9" spans="1:5" x14ac:dyDescent="0.2">
      <c r="A9" s="309">
        <v>1</v>
      </c>
      <c r="B9" s="309" t="s">
        <v>1256</v>
      </c>
      <c r="C9" s="312">
        <v>11125</v>
      </c>
      <c r="D9" s="309" t="s">
        <v>2214</v>
      </c>
      <c r="E9" s="311">
        <v>483463652.12963396</v>
      </c>
    </row>
    <row r="10" spans="1:5" x14ac:dyDescent="0.2">
      <c r="A10" s="309">
        <v>1</v>
      </c>
      <c r="B10" s="309" t="s">
        <v>1256</v>
      </c>
      <c r="C10" s="312">
        <v>11126</v>
      </c>
      <c r="D10" s="309" t="s">
        <v>1360</v>
      </c>
      <c r="E10" s="311">
        <v>121447540.0062204</v>
      </c>
    </row>
    <row r="11" spans="1:5" x14ac:dyDescent="0.2">
      <c r="A11" s="309">
        <v>1</v>
      </c>
      <c r="B11" s="309" t="s">
        <v>1256</v>
      </c>
      <c r="C11" s="312">
        <v>11127</v>
      </c>
      <c r="D11" s="309" t="s">
        <v>1361</v>
      </c>
      <c r="E11" s="311">
        <v>84912561.771779999</v>
      </c>
    </row>
    <row r="12" spans="1:5" x14ac:dyDescent="0.2">
      <c r="A12" s="309">
        <v>1</v>
      </c>
      <c r="B12" s="309" t="s">
        <v>1256</v>
      </c>
      <c r="C12" s="312">
        <v>11128</v>
      </c>
      <c r="D12" s="309" t="s">
        <v>1362</v>
      </c>
      <c r="E12" s="311">
        <v>308111313.8880918</v>
      </c>
    </row>
    <row r="13" spans="1:5" x14ac:dyDescent="0.2">
      <c r="A13" s="309">
        <v>1</v>
      </c>
      <c r="B13" s="309" t="s">
        <v>1256</v>
      </c>
      <c r="C13" s="312">
        <v>11129</v>
      </c>
      <c r="D13" s="309" t="s">
        <v>1363</v>
      </c>
      <c r="E13" s="311">
        <v>69912814.922929198</v>
      </c>
    </row>
    <row r="14" spans="1:5" x14ac:dyDescent="0.2">
      <c r="A14" s="309">
        <v>1</v>
      </c>
      <c r="B14" s="309" t="s">
        <v>1256</v>
      </c>
      <c r="C14" s="312">
        <v>11130</v>
      </c>
      <c r="D14" s="309" t="s">
        <v>1364</v>
      </c>
      <c r="E14" s="311">
        <v>313796130.74439597</v>
      </c>
    </row>
    <row r="15" spans="1:5" x14ac:dyDescent="0.2">
      <c r="A15" s="309">
        <v>1</v>
      </c>
      <c r="B15" s="309" t="s">
        <v>1256</v>
      </c>
      <c r="C15" s="312">
        <v>11131</v>
      </c>
      <c r="D15" s="309" t="s">
        <v>1365</v>
      </c>
      <c r="E15" s="311">
        <v>147910217.60599679</v>
      </c>
    </row>
    <row r="16" spans="1:5" x14ac:dyDescent="0.2">
      <c r="A16" s="309">
        <v>1</v>
      </c>
      <c r="B16" s="309" t="s">
        <v>1256</v>
      </c>
      <c r="C16" s="312">
        <v>11132</v>
      </c>
      <c r="D16" s="309" t="s">
        <v>1366</v>
      </c>
      <c r="E16" s="311">
        <v>67914392.805539981</v>
      </c>
    </row>
    <row r="17" spans="1:5" x14ac:dyDescent="0.2">
      <c r="A17" s="309">
        <v>1</v>
      </c>
      <c r="B17" s="309" t="s">
        <v>1256</v>
      </c>
      <c r="C17" s="312">
        <v>11133</v>
      </c>
      <c r="D17" s="309" t="s">
        <v>1367</v>
      </c>
      <c r="E17" s="311">
        <v>49070704.578740403</v>
      </c>
    </row>
    <row r="18" spans="1:5" x14ac:dyDescent="0.2">
      <c r="A18" s="309">
        <v>1</v>
      </c>
      <c r="B18" s="309" t="s">
        <v>1256</v>
      </c>
      <c r="C18" s="312">
        <v>11134</v>
      </c>
      <c r="D18" s="309" t="s">
        <v>1368</v>
      </c>
      <c r="E18" s="311">
        <v>63424947.737271585</v>
      </c>
    </row>
    <row r="19" spans="1:5" x14ac:dyDescent="0.2">
      <c r="A19" s="309">
        <v>1</v>
      </c>
      <c r="B19" s="309" t="s">
        <v>1256</v>
      </c>
      <c r="C19" s="312">
        <v>11135</v>
      </c>
      <c r="D19" s="309" t="s">
        <v>1369</v>
      </c>
      <c r="E19" s="311">
        <v>95436048.538745999</v>
      </c>
    </row>
    <row r="20" spans="1:5" x14ac:dyDescent="0.2">
      <c r="A20" s="309">
        <v>1</v>
      </c>
      <c r="B20" s="309" t="s">
        <v>1256</v>
      </c>
      <c r="C20" s="312">
        <v>11136</v>
      </c>
      <c r="D20" s="309" t="s">
        <v>1370</v>
      </c>
      <c r="E20" s="311">
        <v>34781969.519772001</v>
      </c>
    </row>
    <row r="21" spans="1:5" x14ac:dyDescent="0.2">
      <c r="A21" s="309">
        <v>1</v>
      </c>
      <c r="B21" s="309" t="s">
        <v>1256</v>
      </c>
      <c r="C21" s="312">
        <v>11137</v>
      </c>
      <c r="D21" s="309" t="s">
        <v>1371</v>
      </c>
      <c r="E21" s="311">
        <v>65427654.321160786</v>
      </c>
    </row>
    <row r="22" spans="1:5" x14ac:dyDescent="0.2">
      <c r="A22" s="309">
        <v>1</v>
      </c>
      <c r="B22" s="309" t="s">
        <v>1256</v>
      </c>
      <c r="C22" s="312">
        <v>11138</v>
      </c>
      <c r="D22" s="309" t="s">
        <v>1372</v>
      </c>
      <c r="E22" s="311">
        <v>70452905.670822009</v>
      </c>
    </row>
    <row r="23" spans="1:5" x14ac:dyDescent="0.2">
      <c r="A23" s="309">
        <v>1</v>
      </c>
      <c r="B23" s="309" t="s">
        <v>1256</v>
      </c>
      <c r="C23" s="312">
        <v>11139</v>
      </c>
      <c r="D23" s="309" t="s">
        <v>1373</v>
      </c>
      <c r="E23" s="311">
        <v>41734327.320659995</v>
      </c>
    </row>
    <row r="24" spans="1:5" x14ac:dyDescent="0.2">
      <c r="A24" s="309">
        <v>1</v>
      </c>
      <c r="B24" s="309" t="s">
        <v>1256</v>
      </c>
      <c r="C24" s="312">
        <v>11643</v>
      </c>
      <c r="D24" s="309" t="s">
        <v>1374</v>
      </c>
      <c r="E24" s="311">
        <v>25992699.439852796</v>
      </c>
    </row>
    <row r="25" spans="1:5" x14ac:dyDescent="0.2">
      <c r="A25" s="309">
        <v>1</v>
      </c>
      <c r="B25" s="309" t="s">
        <v>1256</v>
      </c>
      <c r="C25" s="312">
        <v>23736</v>
      </c>
      <c r="D25" s="309" t="s">
        <v>1375</v>
      </c>
      <c r="E25" s="311">
        <v>17633882.965006802</v>
      </c>
    </row>
    <row r="26" spans="1:5" x14ac:dyDescent="0.2">
      <c r="A26" s="309">
        <v>1</v>
      </c>
      <c r="B26" s="309" t="s">
        <v>1255</v>
      </c>
      <c r="C26" s="312">
        <v>10674</v>
      </c>
      <c r="D26" s="309" t="s">
        <v>1334</v>
      </c>
      <c r="E26" s="311">
        <v>3294944498.5939426</v>
      </c>
    </row>
    <row r="27" spans="1:5" x14ac:dyDescent="0.2">
      <c r="A27" s="309">
        <v>1</v>
      </c>
      <c r="B27" s="309" t="s">
        <v>1255</v>
      </c>
      <c r="C27" s="312">
        <v>11189</v>
      </c>
      <c r="D27" s="309" t="s">
        <v>1335</v>
      </c>
      <c r="E27" s="311">
        <v>129300120.94632781</v>
      </c>
    </row>
    <row r="28" spans="1:5" x14ac:dyDescent="0.2">
      <c r="A28" s="309">
        <v>1</v>
      </c>
      <c r="B28" s="309" t="s">
        <v>1255</v>
      </c>
      <c r="C28" s="312">
        <v>11190</v>
      </c>
      <c r="D28" s="309" t="s">
        <v>1336</v>
      </c>
      <c r="E28" s="311">
        <v>219420226.54003739</v>
      </c>
    </row>
    <row r="29" spans="1:5" x14ac:dyDescent="0.2">
      <c r="A29" s="309">
        <v>1</v>
      </c>
      <c r="B29" s="309" t="s">
        <v>1255</v>
      </c>
      <c r="C29" s="312">
        <v>11191</v>
      </c>
      <c r="D29" s="309" t="s">
        <v>1337</v>
      </c>
      <c r="E29" s="311">
        <v>49211362.454971805</v>
      </c>
    </row>
    <row r="30" spans="1:5" x14ac:dyDescent="0.2">
      <c r="A30" s="309">
        <v>1</v>
      </c>
      <c r="B30" s="309" t="s">
        <v>1255</v>
      </c>
      <c r="C30" s="312">
        <v>11192</v>
      </c>
      <c r="D30" s="309" t="s">
        <v>1338</v>
      </c>
      <c r="E30" s="311">
        <v>274958661.27489722</v>
      </c>
    </row>
    <row r="31" spans="1:5" x14ac:dyDescent="0.2">
      <c r="A31" s="309">
        <v>1</v>
      </c>
      <c r="B31" s="309" t="s">
        <v>1255</v>
      </c>
      <c r="C31" s="312">
        <v>11193</v>
      </c>
      <c r="D31" s="309" t="s">
        <v>1339</v>
      </c>
      <c r="E31" s="311">
        <v>101095880.8029846</v>
      </c>
    </row>
    <row r="32" spans="1:5" x14ac:dyDescent="0.2">
      <c r="A32" s="309">
        <v>1</v>
      </c>
      <c r="B32" s="309" t="s">
        <v>1255</v>
      </c>
      <c r="C32" s="312">
        <v>11194</v>
      </c>
      <c r="D32" s="309" t="s">
        <v>1340</v>
      </c>
      <c r="E32" s="311">
        <v>196606052.07937917</v>
      </c>
    </row>
    <row r="33" spans="1:5" x14ac:dyDescent="0.2">
      <c r="A33" s="309">
        <v>1</v>
      </c>
      <c r="B33" s="309" t="s">
        <v>1255</v>
      </c>
      <c r="C33" s="312">
        <v>11195</v>
      </c>
      <c r="D33" s="309" t="s">
        <v>1341</v>
      </c>
      <c r="E33" s="311">
        <v>112923802.48093021</v>
      </c>
    </row>
    <row r="34" spans="1:5" x14ac:dyDescent="0.2">
      <c r="A34" s="309">
        <v>1</v>
      </c>
      <c r="B34" s="309" t="s">
        <v>1255</v>
      </c>
      <c r="C34" s="312">
        <v>11196</v>
      </c>
      <c r="D34" s="309" t="s">
        <v>1342</v>
      </c>
      <c r="E34" s="311">
        <v>135389554.42257059</v>
      </c>
    </row>
    <row r="35" spans="1:5" x14ac:dyDescent="0.2">
      <c r="A35" s="309">
        <v>1</v>
      </c>
      <c r="B35" s="309" t="s">
        <v>1255</v>
      </c>
      <c r="C35" s="312">
        <v>11197</v>
      </c>
      <c r="D35" s="309" t="s">
        <v>1343</v>
      </c>
      <c r="E35" s="311">
        <v>85189677.625097394</v>
      </c>
    </row>
    <row r="36" spans="1:5" x14ac:dyDescent="0.2">
      <c r="A36" s="309">
        <v>1</v>
      </c>
      <c r="B36" s="309" t="s">
        <v>1255</v>
      </c>
      <c r="C36" s="312">
        <v>11198</v>
      </c>
      <c r="D36" s="309" t="s">
        <v>1344</v>
      </c>
      <c r="E36" s="311">
        <v>49082002.168242596</v>
      </c>
    </row>
    <row r="37" spans="1:5" x14ac:dyDescent="0.2">
      <c r="A37" s="309">
        <v>1</v>
      </c>
      <c r="B37" s="309" t="s">
        <v>1255</v>
      </c>
      <c r="C37" s="312">
        <v>11199</v>
      </c>
      <c r="D37" s="309" t="s">
        <v>1345</v>
      </c>
      <c r="E37" s="311">
        <v>56061813.363264002</v>
      </c>
    </row>
    <row r="38" spans="1:5" x14ac:dyDescent="0.2">
      <c r="A38" s="309">
        <v>1</v>
      </c>
      <c r="B38" s="309" t="s">
        <v>1255</v>
      </c>
      <c r="C38" s="312">
        <v>11200</v>
      </c>
      <c r="D38" s="309" t="s">
        <v>1346</v>
      </c>
      <c r="E38" s="311">
        <v>49716433.342256993</v>
      </c>
    </row>
    <row r="39" spans="1:5" x14ac:dyDescent="0.2">
      <c r="A39" s="309">
        <v>1</v>
      </c>
      <c r="B39" s="309" t="s">
        <v>1255</v>
      </c>
      <c r="C39" s="312">
        <v>11201</v>
      </c>
      <c r="D39" s="309" t="s">
        <v>1347</v>
      </c>
      <c r="E39" s="311">
        <v>57289715.336165398</v>
      </c>
    </row>
    <row r="40" spans="1:5" x14ac:dyDescent="0.2">
      <c r="A40" s="309">
        <v>1</v>
      </c>
      <c r="B40" s="309" t="s">
        <v>1255</v>
      </c>
      <c r="C40" s="312">
        <v>11202</v>
      </c>
      <c r="D40" s="309" t="s">
        <v>1348</v>
      </c>
      <c r="E40" s="311">
        <v>64680632.533545002</v>
      </c>
    </row>
    <row r="41" spans="1:5" x14ac:dyDescent="0.2">
      <c r="A41" s="309">
        <v>1</v>
      </c>
      <c r="B41" s="309" t="s">
        <v>1255</v>
      </c>
      <c r="C41" s="312">
        <v>11454</v>
      </c>
      <c r="D41" s="309" t="s">
        <v>1349</v>
      </c>
      <c r="E41" s="311">
        <v>111371227.31081998</v>
      </c>
    </row>
    <row r="42" spans="1:5" x14ac:dyDescent="0.2">
      <c r="A42" s="309">
        <v>1</v>
      </c>
      <c r="B42" s="309" t="s">
        <v>1255</v>
      </c>
      <c r="C42" s="312">
        <v>15012</v>
      </c>
      <c r="D42" s="309" t="s">
        <v>1350</v>
      </c>
      <c r="E42" s="311">
        <v>208582415.43036422</v>
      </c>
    </row>
    <row r="43" spans="1:5" x14ac:dyDescent="0.2">
      <c r="A43" s="309">
        <v>1</v>
      </c>
      <c r="B43" s="309" t="s">
        <v>1255</v>
      </c>
      <c r="C43" s="312">
        <v>28823</v>
      </c>
      <c r="D43" s="309" t="s">
        <v>1351</v>
      </c>
      <c r="E43" s="311">
        <v>23905779.367472995</v>
      </c>
    </row>
    <row r="44" spans="1:5" x14ac:dyDescent="0.2">
      <c r="A44" s="309">
        <v>1</v>
      </c>
      <c r="B44" s="309" t="s">
        <v>1259</v>
      </c>
      <c r="C44" s="312">
        <v>10715</v>
      </c>
      <c r="D44" s="309" t="s">
        <v>1398</v>
      </c>
      <c r="E44" s="311">
        <v>1276802996.0853443</v>
      </c>
    </row>
    <row r="45" spans="1:5" x14ac:dyDescent="0.2">
      <c r="A45" s="309">
        <v>1</v>
      </c>
      <c r="B45" s="309" t="s">
        <v>1259</v>
      </c>
      <c r="C45" s="312">
        <v>11166</v>
      </c>
      <c r="D45" s="309" t="s">
        <v>1399</v>
      </c>
      <c r="E45" s="311">
        <v>75316142.737053603</v>
      </c>
    </row>
    <row r="46" spans="1:5" x14ac:dyDescent="0.2">
      <c r="A46" s="309">
        <v>1</v>
      </c>
      <c r="B46" s="309" t="s">
        <v>1259</v>
      </c>
      <c r="C46" s="312">
        <v>11167</v>
      </c>
      <c r="D46" s="309" t="s">
        <v>1400</v>
      </c>
      <c r="E46" s="311">
        <v>60771153.317520589</v>
      </c>
    </row>
    <row r="47" spans="1:5" x14ac:dyDescent="0.2">
      <c r="A47" s="309">
        <v>1</v>
      </c>
      <c r="B47" s="309" t="s">
        <v>1259</v>
      </c>
      <c r="C47" s="312">
        <v>11169</v>
      </c>
      <c r="D47" s="309" t="s">
        <v>1401</v>
      </c>
      <c r="E47" s="311">
        <v>71723981.639326811</v>
      </c>
    </row>
    <row r="48" spans="1:5" x14ac:dyDescent="0.2">
      <c r="A48" s="309">
        <v>1</v>
      </c>
      <c r="B48" s="309" t="s">
        <v>1259</v>
      </c>
      <c r="C48" s="312">
        <v>11170</v>
      </c>
      <c r="D48" s="309" t="s">
        <v>1402</v>
      </c>
      <c r="E48" s="311">
        <v>53668637.652760208</v>
      </c>
    </row>
    <row r="49" spans="1:5" x14ac:dyDescent="0.2">
      <c r="A49" s="309">
        <v>1</v>
      </c>
      <c r="B49" s="309" t="s">
        <v>1259</v>
      </c>
      <c r="C49" s="312">
        <v>11171</v>
      </c>
      <c r="D49" s="309" t="s">
        <v>1403</v>
      </c>
      <c r="E49" s="311">
        <v>60735349.787919596</v>
      </c>
    </row>
    <row r="50" spans="1:5" x14ac:dyDescent="0.2">
      <c r="A50" s="309">
        <v>1</v>
      </c>
      <c r="B50" s="309" t="s">
        <v>1259</v>
      </c>
      <c r="C50" s="312">
        <v>11172</v>
      </c>
      <c r="D50" s="309" t="s">
        <v>1404</v>
      </c>
      <c r="E50" s="311">
        <v>31301148.772839598</v>
      </c>
    </row>
    <row r="51" spans="1:5" x14ac:dyDescent="0.2">
      <c r="A51" s="309">
        <v>1</v>
      </c>
      <c r="B51" s="309" t="s">
        <v>1259</v>
      </c>
      <c r="C51" s="312">
        <v>11452</v>
      </c>
      <c r="D51" s="309" t="s">
        <v>1405</v>
      </c>
      <c r="E51" s="311">
        <v>53042004.133799396</v>
      </c>
    </row>
    <row r="52" spans="1:5" x14ac:dyDescent="0.2">
      <c r="A52" s="309">
        <v>1</v>
      </c>
      <c r="B52" s="309" t="s">
        <v>1260</v>
      </c>
      <c r="C52" s="312">
        <v>10719</v>
      </c>
      <c r="D52" s="309" t="s">
        <v>1406</v>
      </c>
      <c r="E52" s="311">
        <v>310144646.6769222</v>
      </c>
    </row>
    <row r="53" spans="1:5" x14ac:dyDescent="0.2">
      <c r="A53" s="309">
        <v>1</v>
      </c>
      <c r="B53" s="309" t="s">
        <v>1260</v>
      </c>
      <c r="C53" s="312">
        <v>11203</v>
      </c>
      <c r="D53" s="309" t="s">
        <v>1407</v>
      </c>
      <c r="E53" s="311">
        <v>54135542.130251996</v>
      </c>
    </row>
    <row r="54" spans="1:5" x14ac:dyDescent="0.2">
      <c r="A54" s="309">
        <v>1</v>
      </c>
      <c r="B54" s="309" t="s">
        <v>1260</v>
      </c>
      <c r="C54" s="312">
        <v>11204</v>
      </c>
      <c r="D54" s="309" t="s">
        <v>1408</v>
      </c>
      <c r="E54" s="311">
        <v>89252956.242601812</v>
      </c>
    </row>
    <row r="55" spans="1:5" x14ac:dyDescent="0.2">
      <c r="A55" s="309">
        <v>1</v>
      </c>
      <c r="B55" s="309" t="s">
        <v>1260</v>
      </c>
      <c r="C55" s="312">
        <v>11205</v>
      </c>
      <c r="D55" s="309" t="s">
        <v>1409</v>
      </c>
      <c r="E55" s="311">
        <v>162238042.84272417</v>
      </c>
    </row>
    <row r="56" spans="1:5" x14ac:dyDescent="0.2">
      <c r="A56" s="309">
        <v>1</v>
      </c>
      <c r="B56" s="309" t="s">
        <v>1260</v>
      </c>
      <c r="C56" s="312">
        <v>11206</v>
      </c>
      <c r="D56" s="309" t="s">
        <v>1410</v>
      </c>
      <c r="E56" s="311">
        <v>39224847.788144998</v>
      </c>
    </row>
    <row r="57" spans="1:5" x14ac:dyDescent="0.2">
      <c r="A57" s="309">
        <v>1</v>
      </c>
      <c r="B57" s="309" t="s">
        <v>1260</v>
      </c>
      <c r="C57" s="312">
        <v>11207</v>
      </c>
      <c r="D57" s="309" t="s">
        <v>1411</v>
      </c>
      <c r="E57" s="311">
        <v>36973375.560968995</v>
      </c>
    </row>
    <row r="58" spans="1:5" x14ac:dyDescent="0.2">
      <c r="A58" s="309">
        <v>1</v>
      </c>
      <c r="B58" s="309" t="s">
        <v>1260</v>
      </c>
      <c r="C58" s="312">
        <v>11208</v>
      </c>
      <c r="D58" s="309" t="s">
        <v>1412</v>
      </c>
      <c r="E58" s="311">
        <v>29604030.485970002</v>
      </c>
    </row>
    <row r="59" spans="1:5" x14ac:dyDescent="0.2">
      <c r="A59" s="309">
        <v>1</v>
      </c>
      <c r="B59" s="309" t="s">
        <v>1257</v>
      </c>
      <c r="C59" s="312">
        <v>10716</v>
      </c>
      <c r="D59" s="309" t="s">
        <v>1376</v>
      </c>
      <c r="E59" s="311">
        <v>1123601438.0382707</v>
      </c>
    </row>
    <row r="60" spans="1:5" x14ac:dyDescent="0.2">
      <c r="A60" s="309">
        <v>1</v>
      </c>
      <c r="B60" s="309" t="s">
        <v>1257</v>
      </c>
      <c r="C60" s="312">
        <v>11173</v>
      </c>
      <c r="D60" s="309" t="s">
        <v>1377</v>
      </c>
      <c r="E60" s="311">
        <v>23087920.688955598</v>
      </c>
    </row>
    <row r="61" spans="1:5" x14ac:dyDescent="0.2">
      <c r="A61" s="309">
        <v>1</v>
      </c>
      <c r="B61" s="309" t="s">
        <v>1257</v>
      </c>
      <c r="C61" s="312">
        <v>11174</v>
      </c>
      <c r="D61" s="309" t="s">
        <v>1378</v>
      </c>
      <c r="E61" s="311">
        <v>21127073.404418401</v>
      </c>
    </row>
    <row r="62" spans="1:5" x14ac:dyDescent="0.2">
      <c r="A62" s="309">
        <v>1</v>
      </c>
      <c r="B62" s="309" t="s">
        <v>1257</v>
      </c>
      <c r="C62" s="312">
        <v>11175</v>
      </c>
      <c r="D62" s="309" t="s">
        <v>1379</v>
      </c>
      <c r="E62" s="311">
        <v>48266705.452739395</v>
      </c>
    </row>
    <row r="63" spans="1:5" x14ac:dyDescent="0.2">
      <c r="A63" s="309">
        <v>1</v>
      </c>
      <c r="B63" s="309" t="s">
        <v>1257</v>
      </c>
      <c r="C63" s="312">
        <v>11176</v>
      </c>
      <c r="D63" s="309" t="s">
        <v>1380</v>
      </c>
      <c r="E63" s="311">
        <v>73765821.5292162</v>
      </c>
    </row>
    <row r="64" spans="1:5" x14ac:dyDescent="0.2">
      <c r="A64" s="309">
        <v>1</v>
      </c>
      <c r="B64" s="309" t="s">
        <v>1257</v>
      </c>
      <c r="C64" s="312">
        <v>11177</v>
      </c>
      <c r="D64" s="309" t="s">
        <v>1381</v>
      </c>
      <c r="E64" s="311">
        <v>86946274.121189401</v>
      </c>
    </row>
    <row r="65" spans="1:5" x14ac:dyDescent="0.2">
      <c r="A65" s="309">
        <v>1</v>
      </c>
      <c r="B65" s="309" t="s">
        <v>1257</v>
      </c>
      <c r="C65" s="312">
        <v>11178</v>
      </c>
      <c r="D65" s="309" t="s">
        <v>1382</v>
      </c>
      <c r="E65" s="311">
        <v>31583286.020895001</v>
      </c>
    </row>
    <row r="66" spans="1:5" x14ac:dyDescent="0.2">
      <c r="A66" s="309">
        <v>1</v>
      </c>
      <c r="B66" s="309" t="s">
        <v>1257</v>
      </c>
      <c r="C66" s="312">
        <v>11179</v>
      </c>
      <c r="D66" s="309" t="s">
        <v>1383</v>
      </c>
      <c r="E66" s="311">
        <v>44572151.647068605</v>
      </c>
    </row>
    <row r="67" spans="1:5" x14ac:dyDescent="0.2">
      <c r="A67" s="309">
        <v>1</v>
      </c>
      <c r="B67" s="309" t="s">
        <v>1257</v>
      </c>
      <c r="C67" s="312">
        <v>11180</v>
      </c>
      <c r="D67" s="309" t="s">
        <v>1384</v>
      </c>
      <c r="E67" s="311">
        <v>24037223.840637002</v>
      </c>
    </row>
    <row r="68" spans="1:5" x14ac:dyDescent="0.2">
      <c r="A68" s="309">
        <v>1</v>
      </c>
      <c r="B68" s="309" t="s">
        <v>1257</v>
      </c>
      <c r="C68" s="312">
        <v>11181</v>
      </c>
      <c r="D68" s="309" t="s">
        <v>1385</v>
      </c>
      <c r="E68" s="311">
        <v>29368190.923996203</v>
      </c>
    </row>
    <row r="69" spans="1:5" x14ac:dyDescent="0.2">
      <c r="A69" s="309">
        <v>1</v>
      </c>
      <c r="B69" s="309" t="s">
        <v>1257</v>
      </c>
      <c r="C69" s="312">
        <v>11182</v>
      </c>
      <c r="D69" s="309" t="s">
        <v>1386</v>
      </c>
      <c r="E69" s="311">
        <v>25122120.357899994</v>
      </c>
    </row>
    <row r="70" spans="1:5" x14ac:dyDescent="0.2">
      <c r="A70" s="309">
        <v>1</v>
      </c>
      <c r="B70" s="309" t="s">
        <v>1257</v>
      </c>
      <c r="C70" s="312">
        <v>11183</v>
      </c>
      <c r="D70" s="309" t="s">
        <v>1387</v>
      </c>
      <c r="E70" s="311">
        <v>13469545.175133001</v>
      </c>
    </row>
    <row r="71" spans="1:5" x14ac:dyDescent="0.2">
      <c r="A71" s="309">
        <v>1</v>
      </c>
      <c r="B71" s="309" t="s">
        <v>1257</v>
      </c>
      <c r="C71" s="312">
        <v>11453</v>
      </c>
      <c r="D71" s="309" t="s">
        <v>1388</v>
      </c>
      <c r="E71" s="311">
        <v>241148811.66978776</v>
      </c>
    </row>
    <row r="72" spans="1:5" x14ac:dyDescent="0.2">
      <c r="A72" s="309">
        <v>1</v>
      </c>
      <c r="B72" s="309" t="s">
        <v>1257</v>
      </c>
      <c r="C72" s="312">
        <v>11625</v>
      </c>
      <c r="D72" s="309" t="s">
        <v>1389</v>
      </c>
      <c r="E72" s="311">
        <v>14119453.925813999</v>
      </c>
    </row>
    <row r="73" spans="1:5" x14ac:dyDescent="0.2">
      <c r="A73" s="309">
        <v>1</v>
      </c>
      <c r="B73" s="309" t="s">
        <v>1257</v>
      </c>
      <c r="C73" s="312">
        <v>25017</v>
      </c>
      <c r="D73" s="309" t="s">
        <v>2215</v>
      </c>
      <c r="E73" s="311">
        <v>26240540.895974398</v>
      </c>
    </row>
    <row r="74" spans="1:5" x14ac:dyDescent="0.2">
      <c r="A74" s="309">
        <v>1</v>
      </c>
      <c r="B74" s="309" t="s">
        <v>1258</v>
      </c>
      <c r="C74" s="312">
        <v>10717</v>
      </c>
      <c r="D74" s="309" t="s">
        <v>1391</v>
      </c>
      <c r="E74" s="311">
        <v>942051151.06676054</v>
      </c>
    </row>
    <row r="75" spans="1:5" x14ac:dyDescent="0.2">
      <c r="A75" s="309">
        <v>1</v>
      </c>
      <c r="B75" s="309" t="s">
        <v>1258</v>
      </c>
      <c r="C75" s="312">
        <v>10718</v>
      </c>
      <c r="D75" s="309" t="s">
        <v>1392</v>
      </c>
      <c r="E75" s="311">
        <v>497895855.05838776</v>
      </c>
    </row>
    <row r="76" spans="1:5" x14ac:dyDescent="0.2">
      <c r="A76" s="309">
        <v>1</v>
      </c>
      <c r="B76" s="309" t="s">
        <v>1258</v>
      </c>
      <c r="C76" s="312">
        <v>11184</v>
      </c>
      <c r="D76" s="309" t="s">
        <v>1393</v>
      </c>
      <c r="E76" s="311">
        <v>86810797.872578412</v>
      </c>
    </row>
    <row r="77" spans="1:5" x14ac:dyDescent="0.2">
      <c r="A77" s="309">
        <v>1</v>
      </c>
      <c r="B77" s="309" t="s">
        <v>1258</v>
      </c>
      <c r="C77" s="312">
        <v>11185</v>
      </c>
      <c r="D77" s="309" t="s">
        <v>1394</v>
      </c>
      <c r="E77" s="311">
        <v>47506220.885028593</v>
      </c>
    </row>
    <row r="78" spans="1:5" x14ac:dyDescent="0.2">
      <c r="A78" s="309">
        <v>1</v>
      </c>
      <c r="B78" s="309" t="s">
        <v>1258</v>
      </c>
      <c r="C78" s="312">
        <v>11186</v>
      </c>
      <c r="D78" s="309" t="s">
        <v>1395</v>
      </c>
      <c r="E78" s="311">
        <v>103534988.97808319</v>
      </c>
    </row>
    <row r="79" spans="1:5" x14ac:dyDescent="0.2">
      <c r="A79" s="309">
        <v>1</v>
      </c>
      <c r="B79" s="309" t="s">
        <v>1258</v>
      </c>
      <c r="C79" s="312">
        <v>11187</v>
      </c>
      <c r="D79" s="309" t="s">
        <v>1396</v>
      </c>
      <c r="E79" s="311">
        <v>75457701.275954992</v>
      </c>
    </row>
    <row r="80" spans="1:5" x14ac:dyDescent="0.2">
      <c r="A80" s="309">
        <v>1</v>
      </c>
      <c r="B80" s="309" t="s">
        <v>1258</v>
      </c>
      <c r="C80" s="312">
        <v>11188</v>
      </c>
      <c r="D80" s="309" t="s">
        <v>1397</v>
      </c>
      <c r="E80" s="311">
        <v>42871710.278664</v>
      </c>
    </row>
    <row r="81" spans="1:5" x14ac:dyDescent="0.2">
      <c r="A81" s="309">
        <v>1</v>
      </c>
      <c r="B81" s="309" t="s">
        <v>1258</v>
      </c>
      <c r="C81" s="312">
        <v>40744</v>
      </c>
      <c r="D81" s="309" t="s">
        <v>2216</v>
      </c>
      <c r="E81" s="311">
        <v>3742413.7253676001</v>
      </c>
    </row>
    <row r="82" spans="1:5" x14ac:dyDescent="0.2">
      <c r="A82" s="309">
        <v>1</v>
      </c>
      <c r="B82" s="309" t="s">
        <v>1258</v>
      </c>
      <c r="C82" s="312">
        <v>40745</v>
      </c>
      <c r="D82" s="309" t="s">
        <v>2217</v>
      </c>
      <c r="E82" s="311">
        <v>0</v>
      </c>
    </row>
    <row r="83" spans="1:5" x14ac:dyDescent="0.2">
      <c r="A83" s="309">
        <v>1</v>
      </c>
      <c r="B83" s="309" t="s">
        <v>1261</v>
      </c>
      <c r="C83" s="312">
        <v>10672</v>
      </c>
      <c r="D83" s="309" t="s">
        <v>1413</v>
      </c>
      <c r="E83" s="311">
        <v>2621978950.3900542</v>
      </c>
    </row>
    <row r="84" spans="1:5" x14ac:dyDescent="0.2">
      <c r="A84" s="309">
        <v>1</v>
      </c>
      <c r="B84" s="309" t="s">
        <v>1261</v>
      </c>
      <c r="C84" s="312">
        <v>11146</v>
      </c>
      <c r="D84" s="309" t="s">
        <v>1414</v>
      </c>
      <c r="E84" s="311">
        <v>58208646.897344999</v>
      </c>
    </row>
    <row r="85" spans="1:5" x14ac:dyDescent="0.2">
      <c r="A85" s="309">
        <v>1</v>
      </c>
      <c r="B85" s="309" t="s">
        <v>1261</v>
      </c>
      <c r="C85" s="312">
        <v>11147</v>
      </c>
      <c r="D85" s="309" t="s">
        <v>1415</v>
      </c>
      <c r="E85" s="311">
        <v>201228934.80394498</v>
      </c>
    </row>
    <row r="86" spans="1:5" x14ac:dyDescent="0.2">
      <c r="A86" s="309">
        <v>1</v>
      </c>
      <c r="B86" s="309" t="s">
        <v>1261</v>
      </c>
      <c r="C86" s="312">
        <v>11148</v>
      </c>
      <c r="D86" s="309" t="s">
        <v>1416</v>
      </c>
      <c r="E86" s="311">
        <v>50246357.242250994</v>
      </c>
    </row>
    <row r="87" spans="1:5" x14ac:dyDescent="0.2">
      <c r="A87" s="309">
        <v>1</v>
      </c>
      <c r="B87" s="309" t="s">
        <v>1261</v>
      </c>
      <c r="C87" s="312">
        <v>11149</v>
      </c>
      <c r="D87" s="309" t="s">
        <v>1417</v>
      </c>
      <c r="E87" s="311">
        <v>63309661.879841998</v>
      </c>
    </row>
    <row r="88" spans="1:5" x14ac:dyDescent="0.2">
      <c r="A88" s="309">
        <v>1</v>
      </c>
      <c r="B88" s="309" t="s">
        <v>1261</v>
      </c>
      <c r="C88" s="312">
        <v>11150</v>
      </c>
      <c r="D88" s="309" t="s">
        <v>1418</v>
      </c>
      <c r="E88" s="311">
        <v>61815173.632470012</v>
      </c>
    </row>
    <row r="89" spans="1:5" x14ac:dyDescent="0.2">
      <c r="A89" s="309">
        <v>1</v>
      </c>
      <c r="B89" s="309" t="s">
        <v>1261</v>
      </c>
      <c r="C89" s="312">
        <v>11151</v>
      </c>
      <c r="D89" s="309" t="s">
        <v>1419</v>
      </c>
      <c r="E89" s="311">
        <v>65068395.332200781</v>
      </c>
    </row>
    <row r="90" spans="1:5" x14ac:dyDescent="0.2">
      <c r="A90" s="309">
        <v>1</v>
      </c>
      <c r="B90" s="309" t="s">
        <v>1261</v>
      </c>
      <c r="C90" s="312">
        <v>11152</v>
      </c>
      <c r="D90" s="309" t="s">
        <v>1420</v>
      </c>
      <c r="E90" s="311">
        <v>130347644.8205694</v>
      </c>
    </row>
    <row r="91" spans="1:5" x14ac:dyDescent="0.2">
      <c r="A91" s="309">
        <v>1</v>
      </c>
      <c r="B91" s="309" t="s">
        <v>1261</v>
      </c>
      <c r="C91" s="312">
        <v>11153</v>
      </c>
      <c r="D91" s="309" t="s">
        <v>1421</v>
      </c>
      <c r="E91" s="311">
        <v>22633419.3289464</v>
      </c>
    </row>
    <row r="92" spans="1:5" x14ac:dyDescent="0.2">
      <c r="A92" s="309">
        <v>1</v>
      </c>
      <c r="B92" s="309" t="s">
        <v>1261</v>
      </c>
      <c r="C92" s="312">
        <v>11154</v>
      </c>
      <c r="D92" s="309" t="s">
        <v>1422</v>
      </c>
      <c r="E92" s="311">
        <v>49892158.485638991</v>
      </c>
    </row>
    <row r="93" spans="1:5" x14ac:dyDescent="0.2">
      <c r="A93" s="309">
        <v>1</v>
      </c>
      <c r="B93" s="309" t="s">
        <v>1261</v>
      </c>
      <c r="C93" s="312">
        <v>11155</v>
      </c>
      <c r="D93" s="309" t="s">
        <v>1423</v>
      </c>
      <c r="E93" s="311">
        <v>43675149.773199007</v>
      </c>
    </row>
    <row r="94" spans="1:5" x14ac:dyDescent="0.2">
      <c r="A94" s="309">
        <v>1</v>
      </c>
      <c r="B94" s="309" t="s">
        <v>1261</v>
      </c>
      <c r="C94" s="312">
        <v>11156</v>
      </c>
      <c r="D94" s="309" t="s">
        <v>1424</v>
      </c>
      <c r="E94" s="311">
        <v>74630223.939321592</v>
      </c>
    </row>
    <row r="95" spans="1:5" x14ac:dyDescent="0.2">
      <c r="A95" s="309">
        <v>1</v>
      </c>
      <c r="B95" s="309" t="s">
        <v>1261</v>
      </c>
      <c r="C95" s="312">
        <v>11157</v>
      </c>
      <c r="D95" s="309" t="s">
        <v>1425</v>
      </c>
      <c r="E95" s="311">
        <v>46449649.413490802</v>
      </c>
    </row>
    <row r="96" spans="1:5" x14ac:dyDescent="0.2">
      <c r="A96" s="309">
        <v>1</v>
      </c>
      <c r="B96" s="309" t="s">
        <v>1262</v>
      </c>
      <c r="C96" s="312">
        <v>10714</v>
      </c>
      <c r="D96" s="309" t="s">
        <v>1426</v>
      </c>
      <c r="E96" s="311">
        <v>1177938791.1536489</v>
      </c>
    </row>
    <row r="97" spans="1:5" x14ac:dyDescent="0.2">
      <c r="A97" s="309">
        <v>1</v>
      </c>
      <c r="B97" s="309" t="s">
        <v>1262</v>
      </c>
      <c r="C97" s="312">
        <v>11140</v>
      </c>
      <c r="D97" s="309" t="s">
        <v>1427</v>
      </c>
      <c r="E97" s="311">
        <v>41089513.361635201</v>
      </c>
    </row>
    <row r="98" spans="1:5" x14ac:dyDescent="0.2">
      <c r="A98" s="309">
        <v>1</v>
      </c>
      <c r="B98" s="309" t="s">
        <v>1262</v>
      </c>
      <c r="C98" s="312">
        <v>11141</v>
      </c>
      <c r="D98" s="309" t="s">
        <v>1428</v>
      </c>
      <c r="E98" s="311">
        <v>61599433.125482395</v>
      </c>
    </row>
    <row r="99" spans="1:5" x14ac:dyDescent="0.2">
      <c r="A99" s="309">
        <v>1</v>
      </c>
      <c r="B99" s="309" t="s">
        <v>1262</v>
      </c>
      <c r="C99" s="312">
        <v>11142</v>
      </c>
      <c r="D99" s="309" t="s">
        <v>1429</v>
      </c>
      <c r="E99" s="311">
        <v>120545643.12629221</v>
      </c>
    </row>
    <row r="100" spans="1:5" x14ac:dyDescent="0.2">
      <c r="A100" s="309">
        <v>1</v>
      </c>
      <c r="B100" s="309" t="s">
        <v>1262</v>
      </c>
      <c r="C100" s="312">
        <v>11143</v>
      </c>
      <c r="D100" s="309" t="s">
        <v>1430</v>
      </c>
      <c r="E100" s="311">
        <v>28357101.092542201</v>
      </c>
    </row>
    <row r="101" spans="1:5" x14ac:dyDescent="0.2">
      <c r="A101" s="309">
        <v>1</v>
      </c>
      <c r="B101" s="309" t="s">
        <v>1262</v>
      </c>
      <c r="C101" s="312">
        <v>11144</v>
      </c>
      <c r="D101" s="309" t="s">
        <v>1431</v>
      </c>
      <c r="E101" s="311">
        <v>111308421.9267018</v>
      </c>
    </row>
    <row r="102" spans="1:5" x14ac:dyDescent="0.2">
      <c r="A102" s="309">
        <v>1</v>
      </c>
      <c r="B102" s="309" t="s">
        <v>1262</v>
      </c>
      <c r="C102" s="312">
        <v>11145</v>
      </c>
      <c r="D102" s="309" t="s">
        <v>1432</v>
      </c>
      <c r="E102" s="311">
        <v>34930675.078959599</v>
      </c>
    </row>
    <row r="103" spans="1:5" x14ac:dyDescent="0.2">
      <c r="A103" s="309">
        <v>1</v>
      </c>
      <c r="B103" s="309" t="s">
        <v>1262</v>
      </c>
      <c r="C103" s="312">
        <v>24956</v>
      </c>
      <c r="D103" s="309" t="s">
        <v>1433</v>
      </c>
      <c r="E103" s="311">
        <v>28541431.651618801</v>
      </c>
    </row>
    <row r="104" spans="1:5" x14ac:dyDescent="0.2">
      <c r="A104" s="309">
        <v>2</v>
      </c>
      <c r="B104" s="309" t="s">
        <v>1265</v>
      </c>
      <c r="C104" s="312">
        <v>10727</v>
      </c>
      <c r="D104" s="309" t="s">
        <v>1452</v>
      </c>
      <c r="E104" s="311">
        <v>1208741182.3084736</v>
      </c>
    </row>
    <row r="105" spans="1:5" x14ac:dyDescent="0.2">
      <c r="A105" s="309">
        <v>2</v>
      </c>
      <c r="B105" s="309" t="s">
        <v>1265</v>
      </c>
      <c r="C105" s="312">
        <v>11264</v>
      </c>
      <c r="D105" s="309" t="s">
        <v>1453</v>
      </c>
      <c r="E105" s="311">
        <v>112375212.22688882</v>
      </c>
    </row>
    <row r="106" spans="1:5" x14ac:dyDescent="0.2">
      <c r="A106" s="309">
        <v>2</v>
      </c>
      <c r="B106" s="309" t="s">
        <v>1265</v>
      </c>
      <c r="C106" s="312">
        <v>11265</v>
      </c>
      <c r="D106" s="309" t="s">
        <v>1454</v>
      </c>
      <c r="E106" s="311">
        <v>344942956.01762033</v>
      </c>
    </row>
    <row r="107" spans="1:5" x14ac:dyDescent="0.2">
      <c r="A107" s="309">
        <v>2</v>
      </c>
      <c r="B107" s="309" t="s">
        <v>1265</v>
      </c>
      <c r="C107" s="312">
        <v>11266</v>
      </c>
      <c r="D107" s="309" t="s">
        <v>1455</v>
      </c>
      <c r="E107" s="311">
        <v>386744743.28049839</v>
      </c>
    </row>
    <row r="108" spans="1:5" x14ac:dyDescent="0.2">
      <c r="A108" s="309">
        <v>2</v>
      </c>
      <c r="B108" s="309" t="s">
        <v>1265</v>
      </c>
      <c r="C108" s="312">
        <v>11267</v>
      </c>
      <c r="D108" s="309" t="s">
        <v>1456</v>
      </c>
      <c r="E108" s="311">
        <v>96958045.366645768</v>
      </c>
    </row>
    <row r="109" spans="1:5" x14ac:dyDescent="0.2">
      <c r="A109" s="309">
        <v>2</v>
      </c>
      <c r="B109" s="309" t="s">
        <v>1265</v>
      </c>
      <c r="C109" s="312">
        <v>11268</v>
      </c>
      <c r="D109" s="309" t="s">
        <v>1457</v>
      </c>
      <c r="E109" s="311">
        <v>169017643.01419857</v>
      </c>
    </row>
    <row r="110" spans="1:5" x14ac:dyDescent="0.2">
      <c r="A110" s="309">
        <v>2</v>
      </c>
      <c r="B110" s="309" t="s">
        <v>1265</v>
      </c>
      <c r="C110" s="312">
        <v>11269</v>
      </c>
      <c r="D110" s="309" t="s">
        <v>1458</v>
      </c>
      <c r="E110" s="311">
        <v>107489505.346992</v>
      </c>
    </row>
    <row r="111" spans="1:5" x14ac:dyDescent="0.2">
      <c r="A111" s="309">
        <v>2</v>
      </c>
      <c r="B111" s="309" t="s">
        <v>1265</v>
      </c>
      <c r="C111" s="312">
        <v>11270</v>
      </c>
      <c r="D111" s="309" t="s">
        <v>1459</v>
      </c>
      <c r="E111" s="311">
        <v>24900649.256756999</v>
      </c>
    </row>
    <row r="112" spans="1:5" x14ac:dyDescent="0.2">
      <c r="A112" s="309">
        <v>2</v>
      </c>
      <c r="B112" s="309" t="s">
        <v>1265</v>
      </c>
      <c r="C112" s="312">
        <v>11271</v>
      </c>
      <c r="D112" s="309" t="s">
        <v>1460</v>
      </c>
      <c r="E112" s="311">
        <v>55375717.860571206</v>
      </c>
    </row>
    <row r="113" spans="1:5" x14ac:dyDescent="0.2">
      <c r="A113" s="309">
        <v>2</v>
      </c>
      <c r="B113" s="309" t="s">
        <v>1265</v>
      </c>
      <c r="C113" s="312">
        <v>11272</v>
      </c>
      <c r="D113" s="309" t="s">
        <v>1461</v>
      </c>
      <c r="E113" s="311">
        <v>45546774.171013802</v>
      </c>
    </row>
    <row r="114" spans="1:5" x14ac:dyDescent="0.2">
      <c r="A114" s="309">
        <v>2</v>
      </c>
      <c r="B114" s="309" t="s">
        <v>1265</v>
      </c>
      <c r="C114" s="312">
        <v>11457</v>
      </c>
      <c r="D114" s="309" t="s">
        <v>1462</v>
      </c>
      <c r="E114" s="311">
        <v>185644996.75582319</v>
      </c>
    </row>
    <row r="115" spans="1:5" x14ac:dyDescent="0.2">
      <c r="A115" s="309">
        <v>2</v>
      </c>
      <c r="B115" s="309" t="s">
        <v>1263</v>
      </c>
      <c r="C115" s="312">
        <v>10722</v>
      </c>
      <c r="D115" s="309" t="s">
        <v>1434</v>
      </c>
      <c r="E115" s="311">
        <v>675703356.17857969</v>
      </c>
    </row>
    <row r="116" spans="1:5" x14ac:dyDescent="0.2">
      <c r="A116" s="309">
        <v>2</v>
      </c>
      <c r="B116" s="309" t="s">
        <v>1263</v>
      </c>
      <c r="C116" s="312">
        <v>10723</v>
      </c>
      <c r="D116" s="309" t="s">
        <v>1435</v>
      </c>
      <c r="E116" s="311">
        <v>715538348.99685419</v>
      </c>
    </row>
    <row r="117" spans="1:5" x14ac:dyDescent="0.2">
      <c r="A117" s="309">
        <v>2</v>
      </c>
      <c r="B117" s="309" t="s">
        <v>1263</v>
      </c>
      <c r="C117" s="312">
        <v>11238</v>
      </c>
      <c r="D117" s="309" t="s">
        <v>1436</v>
      </c>
      <c r="E117" s="311">
        <v>74274193.366763383</v>
      </c>
    </row>
    <row r="118" spans="1:5" x14ac:dyDescent="0.2">
      <c r="A118" s="309">
        <v>2</v>
      </c>
      <c r="B118" s="309" t="s">
        <v>1263</v>
      </c>
      <c r="C118" s="312">
        <v>11239</v>
      </c>
      <c r="D118" s="309" t="s">
        <v>1437</v>
      </c>
      <c r="E118" s="311">
        <v>53036506.343374804</v>
      </c>
    </row>
    <row r="119" spans="1:5" x14ac:dyDescent="0.2">
      <c r="A119" s="309">
        <v>2</v>
      </c>
      <c r="B119" s="309" t="s">
        <v>1263</v>
      </c>
      <c r="C119" s="312">
        <v>11240</v>
      </c>
      <c r="D119" s="309" t="s">
        <v>1438</v>
      </c>
      <c r="E119" s="311">
        <v>144290215.14490679</v>
      </c>
    </row>
    <row r="120" spans="1:5" x14ac:dyDescent="0.2">
      <c r="A120" s="309">
        <v>2</v>
      </c>
      <c r="B120" s="309" t="s">
        <v>1263</v>
      </c>
      <c r="C120" s="312">
        <v>11241</v>
      </c>
      <c r="D120" s="309" t="s">
        <v>1439</v>
      </c>
      <c r="E120" s="311">
        <v>112171973.05338418</v>
      </c>
    </row>
    <row r="121" spans="1:5" x14ac:dyDescent="0.2">
      <c r="A121" s="309">
        <v>2</v>
      </c>
      <c r="B121" s="309" t="s">
        <v>1263</v>
      </c>
      <c r="C121" s="312">
        <v>11242</v>
      </c>
      <c r="D121" s="309" t="s">
        <v>1440</v>
      </c>
      <c r="E121" s="311">
        <v>95747090.203361988</v>
      </c>
    </row>
    <row r="122" spans="1:5" x14ac:dyDescent="0.2">
      <c r="A122" s="309">
        <v>2</v>
      </c>
      <c r="B122" s="309" t="s">
        <v>1263</v>
      </c>
      <c r="C122" s="312">
        <v>11243</v>
      </c>
      <c r="D122" s="309" t="s">
        <v>1441</v>
      </c>
      <c r="E122" s="311">
        <v>77508091.937638193</v>
      </c>
    </row>
    <row r="123" spans="1:5" x14ac:dyDescent="0.2">
      <c r="A123" s="309">
        <v>2</v>
      </c>
      <c r="B123" s="309" t="s">
        <v>1263</v>
      </c>
      <c r="C123" s="312">
        <v>27443</v>
      </c>
      <c r="D123" s="309" t="s">
        <v>1442</v>
      </c>
      <c r="E123" s="311">
        <v>33863287.986495003</v>
      </c>
    </row>
    <row r="124" spans="1:5" x14ac:dyDescent="0.2">
      <c r="A124" s="309">
        <v>2</v>
      </c>
      <c r="B124" s="309" t="s">
        <v>1264</v>
      </c>
      <c r="C124" s="312">
        <v>10676</v>
      </c>
      <c r="D124" s="309" t="s">
        <v>1443</v>
      </c>
      <c r="E124" s="311">
        <v>3288470546.5540667</v>
      </c>
    </row>
    <row r="125" spans="1:5" x14ac:dyDescent="0.2">
      <c r="A125" s="309">
        <v>2</v>
      </c>
      <c r="B125" s="309" t="s">
        <v>1264</v>
      </c>
      <c r="C125" s="312">
        <v>11251</v>
      </c>
      <c r="D125" s="309" t="s">
        <v>1444</v>
      </c>
      <c r="E125" s="311">
        <v>59927665.268635198</v>
      </c>
    </row>
    <row r="126" spans="1:5" x14ac:dyDescent="0.2">
      <c r="A126" s="309">
        <v>2</v>
      </c>
      <c r="B126" s="309" t="s">
        <v>1264</v>
      </c>
      <c r="C126" s="312">
        <v>11252</v>
      </c>
      <c r="D126" s="309" t="s">
        <v>1445</v>
      </c>
      <c r="E126" s="311">
        <v>121858991.90989561</v>
      </c>
    </row>
    <row r="127" spans="1:5" x14ac:dyDescent="0.2">
      <c r="A127" s="309">
        <v>2</v>
      </c>
      <c r="B127" s="309" t="s">
        <v>1264</v>
      </c>
      <c r="C127" s="312">
        <v>11253</v>
      </c>
      <c r="D127" s="309" t="s">
        <v>1446</v>
      </c>
      <c r="E127" s="311">
        <v>101258565.83043301</v>
      </c>
    </row>
    <row r="128" spans="1:5" x14ac:dyDescent="0.2">
      <c r="A128" s="309">
        <v>2</v>
      </c>
      <c r="B128" s="309" t="s">
        <v>1264</v>
      </c>
      <c r="C128" s="312">
        <v>11254</v>
      </c>
      <c r="D128" s="309" t="s">
        <v>1447</v>
      </c>
      <c r="E128" s="311">
        <v>109958748.05521859</v>
      </c>
    </row>
    <row r="129" spans="1:5" x14ac:dyDescent="0.2">
      <c r="A129" s="309">
        <v>2</v>
      </c>
      <c r="B129" s="309" t="s">
        <v>1264</v>
      </c>
      <c r="C129" s="312">
        <v>11255</v>
      </c>
      <c r="D129" s="309" t="s">
        <v>1448</v>
      </c>
      <c r="E129" s="311">
        <v>68065294.119902998</v>
      </c>
    </row>
    <row r="130" spans="1:5" x14ac:dyDescent="0.2">
      <c r="A130" s="309">
        <v>2</v>
      </c>
      <c r="B130" s="309" t="s">
        <v>1264</v>
      </c>
      <c r="C130" s="312">
        <v>11256</v>
      </c>
      <c r="D130" s="309" t="s">
        <v>1449</v>
      </c>
      <c r="E130" s="311">
        <v>154225360.66122061</v>
      </c>
    </row>
    <row r="131" spans="1:5" x14ac:dyDescent="0.2">
      <c r="A131" s="309">
        <v>2</v>
      </c>
      <c r="B131" s="309" t="s">
        <v>1264</v>
      </c>
      <c r="C131" s="312">
        <v>11257</v>
      </c>
      <c r="D131" s="309" t="s">
        <v>1450</v>
      </c>
      <c r="E131" s="311">
        <v>69245611.821503401</v>
      </c>
    </row>
    <row r="132" spans="1:5" x14ac:dyDescent="0.2">
      <c r="A132" s="309">
        <v>2</v>
      </c>
      <c r="B132" s="309" t="s">
        <v>1264</v>
      </c>
      <c r="C132" s="312">
        <v>11455</v>
      </c>
      <c r="D132" s="309" t="s">
        <v>1451</v>
      </c>
      <c r="E132" s="311">
        <v>155124213.33831239</v>
      </c>
    </row>
    <row r="133" spans="1:5" x14ac:dyDescent="0.2">
      <c r="A133" s="309">
        <v>2</v>
      </c>
      <c r="B133" s="309" t="s">
        <v>1266</v>
      </c>
      <c r="C133" s="312">
        <v>10724</v>
      </c>
      <c r="D133" s="309" t="s">
        <v>1463</v>
      </c>
      <c r="E133" s="311">
        <v>498327196.92275465</v>
      </c>
    </row>
    <row r="134" spans="1:5" x14ac:dyDescent="0.2">
      <c r="A134" s="309">
        <v>2</v>
      </c>
      <c r="B134" s="309" t="s">
        <v>1266</v>
      </c>
      <c r="C134" s="312">
        <v>10725</v>
      </c>
      <c r="D134" s="309" t="s">
        <v>1464</v>
      </c>
      <c r="E134" s="311">
        <v>452773683.79760647</v>
      </c>
    </row>
    <row r="135" spans="1:5" x14ac:dyDescent="0.2">
      <c r="A135" s="309">
        <v>2</v>
      </c>
      <c r="B135" s="309" t="s">
        <v>1266</v>
      </c>
      <c r="C135" s="312">
        <v>11244</v>
      </c>
      <c r="D135" s="309" t="s">
        <v>1465</v>
      </c>
      <c r="E135" s="311">
        <v>60105626.139107399</v>
      </c>
    </row>
    <row r="136" spans="1:5" x14ac:dyDescent="0.2">
      <c r="A136" s="309">
        <v>2</v>
      </c>
      <c r="B136" s="309" t="s">
        <v>1266</v>
      </c>
      <c r="C136" s="312">
        <v>11245</v>
      </c>
      <c r="D136" s="309" t="s">
        <v>1466</v>
      </c>
      <c r="E136" s="311">
        <v>70521275.115889803</v>
      </c>
    </row>
    <row r="137" spans="1:5" x14ac:dyDescent="0.2">
      <c r="A137" s="309">
        <v>2</v>
      </c>
      <c r="B137" s="309" t="s">
        <v>1266</v>
      </c>
      <c r="C137" s="312">
        <v>11246</v>
      </c>
      <c r="D137" s="309" t="s">
        <v>1467</v>
      </c>
      <c r="E137" s="311">
        <v>80596205.007433206</v>
      </c>
    </row>
    <row r="138" spans="1:5" x14ac:dyDescent="0.2">
      <c r="A138" s="309">
        <v>2</v>
      </c>
      <c r="B138" s="309" t="s">
        <v>1266</v>
      </c>
      <c r="C138" s="312">
        <v>11247</v>
      </c>
      <c r="D138" s="309" t="s">
        <v>1468</v>
      </c>
      <c r="E138" s="311">
        <v>111971636.44256878</v>
      </c>
    </row>
    <row r="139" spans="1:5" x14ac:dyDescent="0.2">
      <c r="A139" s="309">
        <v>2</v>
      </c>
      <c r="B139" s="309" t="s">
        <v>1266</v>
      </c>
      <c r="C139" s="312">
        <v>11248</v>
      </c>
      <c r="D139" s="309" t="s">
        <v>1469</v>
      </c>
      <c r="E139" s="311">
        <v>174627449.74894798</v>
      </c>
    </row>
    <row r="140" spans="1:5" x14ac:dyDescent="0.2">
      <c r="A140" s="309">
        <v>2</v>
      </c>
      <c r="B140" s="309" t="s">
        <v>1266</v>
      </c>
      <c r="C140" s="312">
        <v>11249</v>
      </c>
      <c r="D140" s="309" t="s">
        <v>1470</v>
      </c>
      <c r="E140" s="311">
        <v>47680165.428792</v>
      </c>
    </row>
    <row r="141" spans="1:5" x14ac:dyDescent="0.2">
      <c r="A141" s="309">
        <v>2</v>
      </c>
      <c r="B141" s="309" t="s">
        <v>1266</v>
      </c>
      <c r="C141" s="312">
        <v>11250</v>
      </c>
      <c r="D141" s="309" t="s">
        <v>1471</v>
      </c>
      <c r="E141" s="311">
        <v>71182850.968190998</v>
      </c>
    </row>
    <row r="142" spans="1:5" x14ac:dyDescent="0.2">
      <c r="A142" s="309">
        <v>2</v>
      </c>
      <c r="B142" s="309" t="s">
        <v>1267</v>
      </c>
      <c r="C142" s="312">
        <v>10673</v>
      </c>
      <c r="D142" s="309" t="s">
        <v>1472</v>
      </c>
      <c r="E142" s="311">
        <v>1467597419.2250938</v>
      </c>
    </row>
    <row r="143" spans="1:5" x14ac:dyDescent="0.2">
      <c r="A143" s="309">
        <v>2</v>
      </c>
      <c r="B143" s="309" t="s">
        <v>1267</v>
      </c>
      <c r="C143" s="312">
        <v>11158</v>
      </c>
      <c r="D143" s="309" t="s">
        <v>1473</v>
      </c>
      <c r="E143" s="311">
        <v>58313625.487339191</v>
      </c>
    </row>
    <row r="144" spans="1:5" x14ac:dyDescent="0.2">
      <c r="A144" s="309">
        <v>2</v>
      </c>
      <c r="B144" s="309" t="s">
        <v>1267</v>
      </c>
      <c r="C144" s="312">
        <v>11159</v>
      </c>
      <c r="D144" s="309" t="s">
        <v>1474</v>
      </c>
      <c r="E144" s="311">
        <v>42516176.778196201</v>
      </c>
    </row>
    <row r="145" spans="1:5" x14ac:dyDescent="0.2">
      <c r="A145" s="309">
        <v>2</v>
      </c>
      <c r="B145" s="309" t="s">
        <v>1267</v>
      </c>
      <c r="C145" s="312">
        <v>11160</v>
      </c>
      <c r="D145" s="309" t="s">
        <v>1475</v>
      </c>
      <c r="E145" s="311">
        <v>68481325.064102992</v>
      </c>
    </row>
    <row r="146" spans="1:5" x14ac:dyDescent="0.2">
      <c r="A146" s="309">
        <v>2</v>
      </c>
      <c r="B146" s="309" t="s">
        <v>1267</v>
      </c>
      <c r="C146" s="312">
        <v>11161</v>
      </c>
      <c r="D146" s="309" t="s">
        <v>1476</v>
      </c>
      <c r="E146" s="311">
        <v>21002937.257080797</v>
      </c>
    </row>
    <row r="147" spans="1:5" x14ac:dyDescent="0.2">
      <c r="A147" s="309">
        <v>2</v>
      </c>
      <c r="B147" s="309" t="s">
        <v>1267</v>
      </c>
      <c r="C147" s="312">
        <v>11162</v>
      </c>
      <c r="D147" s="309" t="s">
        <v>1477</v>
      </c>
      <c r="E147" s="311">
        <v>20802346.833237004</v>
      </c>
    </row>
    <row r="148" spans="1:5" x14ac:dyDescent="0.2">
      <c r="A148" s="309">
        <v>2</v>
      </c>
      <c r="B148" s="309" t="s">
        <v>1267</v>
      </c>
      <c r="C148" s="312">
        <v>11163</v>
      </c>
      <c r="D148" s="309" t="s">
        <v>1478</v>
      </c>
      <c r="E148" s="311">
        <v>90352461.717971995</v>
      </c>
    </row>
    <row r="149" spans="1:5" x14ac:dyDescent="0.2">
      <c r="A149" s="309">
        <v>2</v>
      </c>
      <c r="B149" s="309" t="s">
        <v>1267</v>
      </c>
      <c r="C149" s="312">
        <v>11164</v>
      </c>
      <c r="D149" s="309" t="s">
        <v>1479</v>
      </c>
      <c r="E149" s="311">
        <v>80418949.378640994</v>
      </c>
    </row>
    <row r="150" spans="1:5" x14ac:dyDescent="0.2">
      <c r="A150" s="309">
        <v>2</v>
      </c>
      <c r="B150" s="309" t="s">
        <v>1267</v>
      </c>
      <c r="C150" s="312">
        <v>11165</v>
      </c>
      <c r="D150" s="309" t="s">
        <v>1480</v>
      </c>
      <c r="E150" s="311">
        <v>43522043.740186796</v>
      </c>
    </row>
    <row r="151" spans="1:5" x14ac:dyDescent="0.2">
      <c r="A151" s="309">
        <v>3</v>
      </c>
      <c r="B151" s="309" t="s">
        <v>1268</v>
      </c>
      <c r="C151" s="312">
        <v>10721</v>
      </c>
      <c r="D151" s="309" t="s">
        <v>1481</v>
      </c>
      <c r="E151" s="311">
        <v>1074852973.6715784</v>
      </c>
    </row>
    <row r="152" spans="1:5" x14ac:dyDescent="0.2">
      <c r="A152" s="309">
        <v>3</v>
      </c>
      <c r="B152" s="309" t="s">
        <v>1268</v>
      </c>
      <c r="C152" s="312">
        <v>11228</v>
      </c>
      <c r="D152" s="309" t="s">
        <v>1482</v>
      </c>
      <c r="E152" s="311">
        <v>28140742.1428506</v>
      </c>
    </row>
    <row r="153" spans="1:5" x14ac:dyDescent="0.2">
      <c r="A153" s="309">
        <v>3</v>
      </c>
      <c r="B153" s="309" t="s">
        <v>1268</v>
      </c>
      <c r="C153" s="312">
        <v>11229</v>
      </c>
      <c r="D153" s="309" t="s">
        <v>1483</v>
      </c>
      <c r="E153" s="311">
        <v>55596840.162988201</v>
      </c>
    </row>
    <row r="154" spans="1:5" x14ac:dyDescent="0.2">
      <c r="A154" s="309">
        <v>3</v>
      </c>
      <c r="B154" s="309" t="s">
        <v>1268</v>
      </c>
      <c r="C154" s="312">
        <v>11230</v>
      </c>
      <c r="D154" s="309" t="s">
        <v>1484</v>
      </c>
      <c r="E154" s="311">
        <v>84165843.86688599</v>
      </c>
    </row>
    <row r="155" spans="1:5" x14ac:dyDescent="0.2">
      <c r="A155" s="309">
        <v>3</v>
      </c>
      <c r="B155" s="309" t="s">
        <v>1268</v>
      </c>
      <c r="C155" s="312">
        <v>11231</v>
      </c>
      <c r="D155" s="309" t="s">
        <v>1485</v>
      </c>
      <c r="E155" s="311">
        <v>163602259.5867306</v>
      </c>
    </row>
    <row r="156" spans="1:5" x14ac:dyDescent="0.2">
      <c r="A156" s="309">
        <v>3</v>
      </c>
      <c r="B156" s="309" t="s">
        <v>1268</v>
      </c>
      <c r="C156" s="312">
        <v>11232</v>
      </c>
      <c r="D156" s="309" t="s">
        <v>1486</v>
      </c>
      <c r="E156" s="311">
        <v>151769487.84338939</v>
      </c>
    </row>
    <row r="157" spans="1:5" x14ac:dyDescent="0.2">
      <c r="A157" s="309">
        <v>3</v>
      </c>
      <c r="B157" s="309" t="s">
        <v>1268</v>
      </c>
      <c r="C157" s="312">
        <v>11233</v>
      </c>
      <c r="D157" s="309" t="s">
        <v>1487</v>
      </c>
      <c r="E157" s="311">
        <v>89990865.876183003</v>
      </c>
    </row>
    <row r="158" spans="1:5" x14ac:dyDescent="0.2">
      <c r="A158" s="309">
        <v>3</v>
      </c>
      <c r="B158" s="309" t="s">
        <v>1268</v>
      </c>
      <c r="C158" s="312">
        <v>11234</v>
      </c>
      <c r="D158" s="309" t="s">
        <v>1488</v>
      </c>
      <c r="E158" s="311">
        <v>66861064.97721301</v>
      </c>
    </row>
    <row r="159" spans="1:5" x14ac:dyDescent="0.2">
      <c r="A159" s="309">
        <v>3</v>
      </c>
      <c r="B159" s="309" t="s">
        <v>1268</v>
      </c>
      <c r="C159" s="312">
        <v>11235</v>
      </c>
      <c r="D159" s="309" t="s">
        <v>1489</v>
      </c>
      <c r="E159" s="311">
        <v>45936310.430565596</v>
      </c>
    </row>
    <row r="160" spans="1:5" x14ac:dyDescent="0.2">
      <c r="A160" s="309">
        <v>3</v>
      </c>
      <c r="B160" s="309" t="s">
        <v>1268</v>
      </c>
      <c r="C160" s="312">
        <v>11236</v>
      </c>
      <c r="D160" s="309" t="s">
        <v>1490</v>
      </c>
      <c r="E160" s="311">
        <v>41909761.169637598</v>
      </c>
    </row>
    <row r="161" spans="1:5" x14ac:dyDescent="0.2">
      <c r="A161" s="309">
        <v>3</v>
      </c>
      <c r="B161" s="309" t="s">
        <v>1268</v>
      </c>
      <c r="C161" s="312">
        <v>14135</v>
      </c>
      <c r="D161" s="309" t="s">
        <v>1491</v>
      </c>
      <c r="E161" s="311">
        <v>50036793.2714874</v>
      </c>
    </row>
    <row r="162" spans="1:5" x14ac:dyDescent="0.2">
      <c r="A162" s="309">
        <v>3</v>
      </c>
      <c r="B162" s="309" t="s">
        <v>1268</v>
      </c>
      <c r="C162" s="312">
        <v>28010</v>
      </c>
      <c r="D162" s="309" t="s">
        <v>2218</v>
      </c>
      <c r="E162" s="311">
        <v>30709103.918380197</v>
      </c>
    </row>
    <row r="163" spans="1:5" x14ac:dyDescent="0.2">
      <c r="A163" s="309">
        <v>3</v>
      </c>
      <c r="B163" s="309" t="s">
        <v>1269</v>
      </c>
      <c r="C163" s="312">
        <v>10694</v>
      </c>
      <c r="D163" s="309" t="s">
        <v>1493</v>
      </c>
      <c r="E163" s="311">
        <v>785819380.45210195</v>
      </c>
    </row>
    <row r="164" spans="1:5" x14ac:dyDescent="0.2">
      <c r="A164" s="309">
        <v>3</v>
      </c>
      <c r="B164" s="309" t="s">
        <v>1269</v>
      </c>
      <c r="C164" s="312">
        <v>10802</v>
      </c>
      <c r="D164" s="309" t="s">
        <v>1494</v>
      </c>
      <c r="E164" s="311">
        <v>40872213.875993997</v>
      </c>
    </row>
    <row r="165" spans="1:5" x14ac:dyDescent="0.2">
      <c r="A165" s="309">
        <v>3</v>
      </c>
      <c r="B165" s="309" t="s">
        <v>1269</v>
      </c>
      <c r="C165" s="312">
        <v>10803</v>
      </c>
      <c r="D165" s="309" t="s">
        <v>1495</v>
      </c>
      <c r="E165" s="311">
        <v>44821064.2937916</v>
      </c>
    </row>
    <row r="166" spans="1:5" x14ac:dyDescent="0.2">
      <c r="A166" s="309">
        <v>3</v>
      </c>
      <c r="B166" s="309" t="s">
        <v>1269</v>
      </c>
      <c r="C166" s="312">
        <v>10804</v>
      </c>
      <c r="D166" s="309" t="s">
        <v>1496</v>
      </c>
      <c r="E166" s="311">
        <v>49926361.659119993</v>
      </c>
    </row>
    <row r="167" spans="1:5" x14ac:dyDescent="0.2">
      <c r="A167" s="309">
        <v>3</v>
      </c>
      <c r="B167" s="309" t="s">
        <v>1269</v>
      </c>
      <c r="C167" s="312">
        <v>10805</v>
      </c>
      <c r="D167" s="309" t="s">
        <v>1497</v>
      </c>
      <c r="E167" s="311">
        <v>98477007.916876197</v>
      </c>
    </row>
    <row r="168" spans="1:5" x14ac:dyDescent="0.2">
      <c r="A168" s="309">
        <v>3</v>
      </c>
      <c r="B168" s="309" t="s">
        <v>1269</v>
      </c>
      <c r="C168" s="312">
        <v>10806</v>
      </c>
      <c r="D168" s="309" t="s">
        <v>1498</v>
      </c>
      <c r="E168" s="311">
        <v>71514146.668351203</v>
      </c>
    </row>
    <row r="169" spans="1:5" x14ac:dyDescent="0.2">
      <c r="A169" s="309">
        <v>3</v>
      </c>
      <c r="B169" s="309" t="s">
        <v>1269</v>
      </c>
      <c r="C169" s="312">
        <v>27974</v>
      </c>
      <c r="D169" s="309" t="s">
        <v>2219</v>
      </c>
      <c r="E169" s="311">
        <v>28791081.177262202</v>
      </c>
    </row>
    <row r="170" spans="1:5" x14ac:dyDescent="0.2">
      <c r="A170" s="309">
        <v>3</v>
      </c>
      <c r="B170" s="309" t="s">
        <v>1269</v>
      </c>
      <c r="C170" s="312">
        <v>27975</v>
      </c>
      <c r="D170" s="309" t="s">
        <v>2220</v>
      </c>
      <c r="E170" s="311">
        <v>13878988.015407598</v>
      </c>
    </row>
    <row r="171" spans="1:5" x14ac:dyDescent="0.2">
      <c r="A171" s="309">
        <v>3</v>
      </c>
      <c r="B171" s="309" t="s">
        <v>1270</v>
      </c>
      <c r="C171" s="312">
        <v>10675</v>
      </c>
      <c r="D171" s="309" t="s">
        <v>1501</v>
      </c>
      <c r="E171" s="311">
        <v>2366991339.5801105</v>
      </c>
    </row>
    <row r="172" spans="1:5" x14ac:dyDescent="0.2">
      <c r="A172" s="309">
        <v>3</v>
      </c>
      <c r="B172" s="309" t="s">
        <v>1270</v>
      </c>
      <c r="C172" s="312">
        <v>11209</v>
      </c>
      <c r="D172" s="309" t="s">
        <v>1502</v>
      </c>
      <c r="E172" s="311">
        <v>51342448.077961795</v>
      </c>
    </row>
    <row r="173" spans="1:5" x14ac:dyDescent="0.2">
      <c r="A173" s="309">
        <v>3</v>
      </c>
      <c r="B173" s="309" t="s">
        <v>1270</v>
      </c>
      <c r="C173" s="312">
        <v>11210</v>
      </c>
      <c r="D173" s="309" t="s">
        <v>1503</v>
      </c>
      <c r="E173" s="311">
        <v>109727811.8956248</v>
      </c>
    </row>
    <row r="174" spans="1:5" x14ac:dyDescent="0.2">
      <c r="A174" s="309">
        <v>3</v>
      </c>
      <c r="B174" s="309" t="s">
        <v>1270</v>
      </c>
      <c r="C174" s="312">
        <v>11211</v>
      </c>
      <c r="D174" s="309" t="s">
        <v>1504</v>
      </c>
      <c r="E174" s="311">
        <v>98807305.848012</v>
      </c>
    </row>
    <row r="175" spans="1:5" x14ac:dyDescent="0.2">
      <c r="A175" s="309">
        <v>3</v>
      </c>
      <c r="B175" s="309" t="s">
        <v>1270</v>
      </c>
      <c r="C175" s="312">
        <v>11212</v>
      </c>
      <c r="D175" s="309" t="s">
        <v>1505</v>
      </c>
      <c r="E175" s="311">
        <v>113106337.11494398</v>
      </c>
    </row>
    <row r="176" spans="1:5" x14ac:dyDescent="0.2">
      <c r="A176" s="309">
        <v>3</v>
      </c>
      <c r="B176" s="309" t="s">
        <v>1270</v>
      </c>
      <c r="C176" s="312">
        <v>11213</v>
      </c>
      <c r="D176" s="309" t="s">
        <v>1506</v>
      </c>
      <c r="E176" s="311">
        <v>58934970.840334199</v>
      </c>
    </row>
    <row r="177" spans="1:5" x14ac:dyDescent="0.2">
      <c r="A177" s="309">
        <v>3</v>
      </c>
      <c r="B177" s="309" t="s">
        <v>1270</v>
      </c>
      <c r="C177" s="312">
        <v>11214</v>
      </c>
      <c r="D177" s="309" t="s">
        <v>1507</v>
      </c>
      <c r="E177" s="311">
        <v>161998870.60694218</v>
      </c>
    </row>
    <row r="178" spans="1:5" x14ac:dyDescent="0.2">
      <c r="A178" s="309">
        <v>3</v>
      </c>
      <c r="B178" s="309" t="s">
        <v>1270</v>
      </c>
      <c r="C178" s="312">
        <v>11215</v>
      </c>
      <c r="D178" s="309" t="s">
        <v>1508</v>
      </c>
      <c r="E178" s="311">
        <v>85600587.392725185</v>
      </c>
    </row>
    <row r="179" spans="1:5" x14ac:dyDescent="0.2">
      <c r="A179" s="309">
        <v>3</v>
      </c>
      <c r="B179" s="309" t="s">
        <v>1270</v>
      </c>
      <c r="C179" s="312">
        <v>11216</v>
      </c>
      <c r="D179" s="309" t="s">
        <v>1509</v>
      </c>
      <c r="E179" s="311">
        <v>72164581.403565601</v>
      </c>
    </row>
    <row r="180" spans="1:5" x14ac:dyDescent="0.2">
      <c r="A180" s="309">
        <v>3</v>
      </c>
      <c r="B180" s="309" t="s">
        <v>1270</v>
      </c>
      <c r="C180" s="312">
        <v>11217</v>
      </c>
      <c r="D180" s="309" t="s">
        <v>1510</v>
      </c>
      <c r="E180" s="311">
        <v>63606984.497784004</v>
      </c>
    </row>
    <row r="181" spans="1:5" x14ac:dyDescent="0.2">
      <c r="A181" s="309">
        <v>3</v>
      </c>
      <c r="B181" s="309" t="s">
        <v>1270</v>
      </c>
      <c r="C181" s="312">
        <v>11218</v>
      </c>
      <c r="D181" s="309" t="s">
        <v>1511</v>
      </c>
      <c r="E181" s="311">
        <v>150328075.18480802</v>
      </c>
    </row>
    <row r="182" spans="1:5" x14ac:dyDescent="0.2">
      <c r="A182" s="309">
        <v>3</v>
      </c>
      <c r="B182" s="309" t="s">
        <v>1270</v>
      </c>
      <c r="C182" s="312">
        <v>11219</v>
      </c>
      <c r="D182" s="309" t="s">
        <v>1512</v>
      </c>
      <c r="E182" s="311">
        <v>57269336.194199398</v>
      </c>
    </row>
    <row r="183" spans="1:5" x14ac:dyDescent="0.2">
      <c r="A183" s="309">
        <v>3</v>
      </c>
      <c r="B183" s="309" t="s">
        <v>1270</v>
      </c>
      <c r="C183" s="312">
        <v>11220</v>
      </c>
      <c r="D183" s="309" t="s">
        <v>1513</v>
      </c>
      <c r="E183" s="311">
        <v>52484036.458682403</v>
      </c>
    </row>
    <row r="184" spans="1:5" x14ac:dyDescent="0.2">
      <c r="A184" s="309">
        <v>3</v>
      </c>
      <c r="B184" s="309" t="s">
        <v>1270</v>
      </c>
      <c r="C184" s="312">
        <v>40749</v>
      </c>
      <c r="D184" s="309" t="s">
        <v>2221</v>
      </c>
      <c r="E184" s="311">
        <v>22277243.848949999</v>
      </c>
    </row>
    <row r="185" spans="1:5" x14ac:dyDescent="0.2">
      <c r="A185" s="309">
        <v>3</v>
      </c>
      <c r="B185" s="309" t="s">
        <v>1271</v>
      </c>
      <c r="C185" s="312">
        <v>10726</v>
      </c>
      <c r="D185" s="309" t="s">
        <v>1514</v>
      </c>
      <c r="E185" s="311">
        <v>903078276.58792365</v>
      </c>
    </row>
    <row r="186" spans="1:5" x14ac:dyDescent="0.2">
      <c r="A186" s="309">
        <v>3</v>
      </c>
      <c r="B186" s="309" t="s">
        <v>1271</v>
      </c>
      <c r="C186" s="312">
        <v>11258</v>
      </c>
      <c r="D186" s="309" t="s">
        <v>1515</v>
      </c>
      <c r="E186" s="311">
        <v>44188196.882237993</v>
      </c>
    </row>
    <row r="187" spans="1:5" x14ac:dyDescent="0.2">
      <c r="A187" s="309">
        <v>3</v>
      </c>
      <c r="B187" s="309" t="s">
        <v>1271</v>
      </c>
      <c r="C187" s="312">
        <v>11259</v>
      </c>
      <c r="D187" s="309" t="s">
        <v>1516</v>
      </c>
      <c r="E187" s="311">
        <v>46077725.899109401</v>
      </c>
    </row>
    <row r="188" spans="1:5" x14ac:dyDescent="0.2">
      <c r="A188" s="309">
        <v>3</v>
      </c>
      <c r="B188" s="309" t="s">
        <v>1271</v>
      </c>
      <c r="C188" s="312">
        <v>11260</v>
      </c>
      <c r="D188" s="309" t="s">
        <v>1517</v>
      </c>
      <c r="E188" s="311">
        <v>189594420.44140321</v>
      </c>
    </row>
    <row r="189" spans="1:5" x14ac:dyDescent="0.2">
      <c r="A189" s="309">
        <v>3</v>
      </c>
      <c r="B189" s="309" t="s">
        <v>1271</v>
      </c>
      <c r="C189" s="312">
        <v>11261</v>
      </c>
      <c r="D189" s="309" t="s">
        <v>1518</v>
      </c>
      <c r="E189" s="311">
        <v>71088269.009123415</v>
      </c>
    </row>
    <row r="190" spans="1:5" x14ac:dyDescent="0.2">
      <c r="A190" s="309">
        <v>3</v>
      </c>
      <c r="B190" s="309" t="s">
        <v>1271</v>
      </c>
      <c r="C190" s="312">
        <v>11262</v>
      </c>
      <c r="D190" s="309" t="s">
        <v>1519</v>
      </c>
      <c r="E190" s="311">
        <v>48010860.107690394</v>
      </c>
    </row>
    <row r="191" spans="1:5" x14ac:dyDescent="0.2">
      <c r="A191" s="309">
        <v>3</v>
      </c>
      <c r="B191" s="309" t="s">
        <v>1271</v>
      </c>
      <c r="C191" s="312">
        <v>11263</v>
      </c>
      <c r="D191" s="309" t="s">
        <v>1520</v>
      </c>
      <c r="E191" s="311">
        <v>56258529.630710408</v>
      </c>
    </row>
    <row r="192" spans="1:5" x14ac:dyDescent="0.2">
      <c r="A192" s="309">
        <v>3</v>
      </c>
      <c r="B192" s="309" t="s">
        <v>1271</v>
      </c>
      <c r="C192" s="312">
        <v>11456</v>
      </c>
      <c r="D192" s="309" t="s">
        <v>1521</v>
      </c>
      <c r="E192" s="311">
        <v>175468994.48712298</v>
      </c>
    </row>
    <row r="193" spans="1:5" x14ac:dyDescent="0.2">
      <c r="A193" s="309">
        <v>3</v>
      </c>
      <c r="B193" s="309" t="s">
        <v>1271</v>
      </c>
      <c r="C193" s="312">
        <v>11631</v>
      </c>
      <c r="D193" s="309" t="s">
        <v>1522</v>
      </c>
      <c r="E193" s="311">
        <v>40749447.845560804</v>
      </c>
    </row>
    <row r="194" spans="1:5" x14ac:dyDescent="0.2">
      <c r="A194" s="309">
        <v>3</v>
      </c>
      <c r="B194" s="309" t="s">
        <v>1271</v>
      </c>
      <c r="C194" s="312">
        <v>27978</v>
      </c>
      <c r="D194" s="309" t="s">
        <v>1523</v>
      </c>
      <c r="E194" s="311">
        <v>27021586.045101598</v>
      </c>
    </row>
    <row r="195" spans="1:5" x14ac:dyDescent="0.2">
      <c r="A195" s="309">
        <v>3</v>
      </c>
      <c r="B195" s="309" t="s">
        <v>1271</v>
      </c>
      <c r="C195" s="312">
        <v>27979</v>
      </c>
      <c r="D195" s="309" t="s">
        <v>1524</v>
      </c>
      <c r="E195" s="311">
        <v>16081018.756772401</v>
      </c>
    </row>
    <row r="196" spans="1:5" x14ac:dyDescent="0.2">
      <c r="A196" s="309">
        <v>3</v>
      </c>
      <c r="B196" s="309" t="s">
        <v>1271</v>
      </c>
      <c r="C196" s="312">
        <v>27980</v>
      </c>
      <c r="D196" s="309" t="s">
        <v>1525</v>
      </c>
      <c r="E196" s="311">
        <v>15591988.665475201</v>
      </c>
    </row>
    <row r="197" spans="1:5" x14ac:dyDescent="0.2">
      <c r="A197" s="309">
        <v>3</v>
      </c>
      <c r="B197" s="309" t="s">
        <v>1272</v>
      </c>
      <c r="C197" s="312">
        <v>10720</v>
      </c>
      <c r="D197" s="309" t="s">
        <v>1526</v>
      </c>
      <c r="E197" s="311">
        <v>563026774.8000102</v>
      </c>
    </row>
    <row r="198" spans="1:5" x14ac:dyDescent="0.2">
      <c r="A198" s="309">
        <v>3</v>
      </c>
      <c r="B198" s="309" t="s">
        <v>1272</v>
      </c>
      <c r="C198" s="312">
        <v>11221</v>
      </c>
      <c r="D198" s="309" t="s">
        <v>1527</v>
      </c>
      <c r="E198" s="311">
        <v>97922977.672637388</v>
      </c>
    </row>
    <row r="199" spans="1:5" x14ac:dyDescent="0.2">
      <c r="A199" s="309">
        <v>3</v>
      </c>
      <c r="B199" s="309" t="s">
        <v>1272</v>
      </c>
      <c r="C199" s="312">
        <v>11222</v>
      </c>
      <c r="D199" s="309" t="s">
        <v>1528</v>
      </c>
      <c r="E199" s="311">
        <v>45017414.587657794</v>
      </c>
    </row>
    <row r="200" spans="1:5" x14ac:dyDescent="0.2">
      <c r="A200" s="309">
        <v>3</v>
      </c>
      <c r="B200" s="309" t="s">
        <v>1272</v>
      </c>
      <c r="C200" s="312">
        <v>11223</v>
      </c>
      <c r="D200" s="309" t="s">
        <v>1529</v>
      </c>
      <c r="E200" s="311">
        <v>128219906.1365034</v>
      </c>
    </row>
    <row r="201" spans="1:5" x14ac:dyDescent="0.2">
      <c r="A201" s="309">
        <v>3</v>
      </c>
      <c r="B201" s="309" t="s">
        <v>1272</v>
      </c>
      <c r="C201" s="312">
        <v>11224</v>
      </c>
      <c r="D201" s="309" t="s">
        <v>1530</v>
      </c>
      <c r="E201" s="311">
        <v>16099476.152148601</v>
      </c>
    </row>
    <row r="202" spans="1:5" x14ac:dyDescent="0.2">
      <c r="A202" s="309">
        <v>3</v>
      </c>
      <c r="B202" s="309" t="s">
        <v>1272</v>
      </c>
      <c r="C202" s="312">
        <v>11225</v>
      </c>
      <c r="D202" s="309" t="s">
        <v>1531</v>
      </c>
      <c r="E202" s="311">
        <v>74123213.649745792</v>
      </c>
    </row>
    <row r="203" spans="1:5" x14ac:dyDescent="0.2">
      <c r="A203" s="309">
        <v>3</v>
      </c>
      <c r="B203" s="309" t="s">
        <v>1272</v>
      </c>
      <c r="C203" s="312">
        <v>11226</v>
      </c>
      <c r="D203" s="309" t="s">
        <v>1532</v>
      </c>
      <c r="E203" s="311">
        <v>80249917.287037194</v>
      </c>
    </row>
    <row r="204" spans="1:5" x14ac:dyDescent="0.2">
      <c r="A204" s="309">
        <v>3</v>
      </c>
      <c r="B204" s="309" t="s">
        <v>1272</v>
      </c>
      <c r="C204" s="312">
        <v>11227</v>
      </c>
      <c r="D204" s="309" t="s">
        <v>1533</v>
      </c>
      <c r="E204" s="311">
        <v>37115905.200402603</v>
      </c>
    </row>
    <row r="205" spans="1:5" x14ac:dyDescent="0.2">
      <c r="A205" s="309">
        <v>4</v>
      </c>
      <c r="B205" s="309" t="s">
        <v>1273</v>
      </c>
      <c r="C205" s="312">
        <v>10698</v>
      </c>
      <c r="D205" s="309" t="s">
        <v>1534</v>
      </c>
      <c r="E205" s="311">
        <v>615380179.1080476</v>
      </c>
    </row>
    <row r="206" spans="1:5" x14ac:dyDescent="0.2">
      <c r="A206" s="309">
        <v>4</v>
      </c>
      <c r="B206" s="309" t="s">
        <v>1273</v>
      </c>
      <c r="C206" s="312">
        <v>10863</v>
      </c>
      <c r="D206" s="309" t="s">
        <v>1535</v>
      </c>
      <c r="E206" s="311">
        <v>36632429.923005</v>
      </c>
    </row>
    <row r="207" spans="1:5" x14ac:dyDescent="0.2">
      <c r="A207" s="309">
        <v>4</v>
      </c>
      <c r="B207" s="309" t="s">
        <v>1273</v>
      </c>
      <c r="C207" s="312">
        <v>10864</v>
      </c>
      <c r="D207" s="309" t="s">
        <v>1536</v>
      </c>
      <c r="E207" s="311">
        <v>80335928.463694811</v>
      </c>
    </row>
    <row r="208" spans="1:5" x14ac:dyDescent="0.2">
      <c r="A208" s="309">
        <v>4</v>
      </c>
      <c r="B208" s="309" t="s">
        <v>1273</v>
      </c>
      <c r="C208" s="312">
        <v>10865</v>
      </c>
      <c r="D208" s="309" t="s">
        <v>1537</v>
      </c>
      <c r="E208" s="311">
        <v>53314169.461769991</v>
      </c>
    </row>
    <row r="209" spans="1:5" x14ac:dyDescent="0.2">
      <c r="A209" s="309">
        <v>4</v>
      </c>
      <c r="B209" s="309" t="s">
        <v>1274</v>
      </c>
      <c r="C209" s="312">
        <v>10686</v>
      </c>
      <c r="D209" s="309" t="s">
        <v>1538</v>
      </c>
      <c r="E209" s="311">
        <v>1806731942.1822</v>
      </c>
    </row>
    <row r="210" spans="1:5" x14ac:dyDescent="0.2">
      <c r="A210" s="309">
        <v>4</v>
      </c>
      <c r="B210" s="309" t="s">
        <v>1274</v>
      </c>
      <c r="C210" s="312">
        <v>10756</v>
      </c>
      <c r="D210" s="309" t="s">
        <v>1539</v>
      </c>
      <c r="E210" s="311">
        <v>109885286.25971581</v>
      </c>
    </row>
    <row r="211" spans="1:5" x14ac:dyDescent="0.2">
      <c r="A211" s="309">
        <v>4</v>
      </c>
      <c r="B211" s="309" t="s">
        <v>1274</v>
      </c>
      <c r="C211" s="312">
        <v>10757</v>
      </c>
      <c r="D211" s="309" t="s">
        <v>1540</v>
      </c>
      <c r="E211" s="311">
        <v>185576470.92464581</v>
      </c>
    </row>
    <row r="212" spans="1:5" x14ac:dyDescent="0.2">
      <c r="A212" s="309">
        <v>4</v>
      </c>
      <c r="B212" s="309" t="s">
        <v>1274</v>
      </c>
      <c r="C212" s="312">
        <v>10758</v>
      </c>
      <c r="D212" s="309" t="s">
        <v>1541</v>
      </c>
      <c r="E212" s="311">
        <v>150311134.650855</v>
      </c>
    </row>
    <row r="213" spans="1:5" x14ac:dyDescent="0.2">
      <c r="A213" s="309">
        <v>4</v>
      </c>
      <c r="B213" s="309" t="s">
        <v>1274</v>
      </c>
      <c r="C213" s="312">
        <v>10759</v>
      </c>
      <c r="D213" s="309" t="s">
        <v>1542</v>
      </c>
      <c r="E213" s="311">
        <v>110370809.31483001</v>
      </c>
    </row>
    <row r="214" spans="1:5" x14ac:dyDescent="0.2">
      <c r="A214" s="309">
        <v>4</v>
      </c>
      <c r="B214" s="309" t="s">
        <v>1274</v>
      </c>
      <c r="C214" s="312">
        <v>10760</v>
      </c>
      <c r="D214" s="309" t="s">
        <v>1543</v>
      </c>
      <c r="E214" s="311">
        <v>224276509.54109278</v>
      </c>
    </row>
    <row r="215" spans="1:5" x14ac:dyDescent="0.2">
      <c r="A215" s="309">
        <v>4</v>
      </c>
      <c r="B215" s="309" t="s">
        <v>1274</v>
      </c>
      <c r="C215" s="312">
        <v>28875</v>
      </c>
      <c r="D215" s="309" t="s">
        <v>2222</v>
      </c>
      <c r="E215" s="311">
        <v>20037496.215386398</v>
      </c>
    </row>
    <row r="216" spans="1:5" x14ac:dyDescent="0.2">
      <c r="A216" s="309">
        <v>4</v>
      </c>
      <c r="B216" s="309" t="s">
        <v>1275</v>
      </c>
      <c r="C216" s="312">
        <v>10687</v>
      </c>
      <c r="D216" s="309" t="s">
        <v>1544</v>
      </c>
      <c r="E216" s="311">
        <v>1155713134.6609333</v>
      </c>
    </row>
    <row r="217" spans="1:5" x14ac:dyDescent="0.2">
      <c r="A217" s="309">
        <v>4</v>
      </c>
      <c r="B217" s="309" t="s">
        <v>1275</v>
      </c>
      <c r="C217" s="312">
        <v>10761</v>
      </c>
      <c r="D217" s="309" t="s">
        <v>1545</v>
      </c>
      <c r="E217" s="311">
        <v>119082753.34335721</v>
      </c>
    </row>
    <row r="218" spans="1:5" x14ac:dyDescent="0.2">
      <c r="A218" s="309">
        <v>4</v>
      </c>
      <c r="B218" s="309" t="s">
        <v>1275</v>
      </c>
      <c r="C218" s="312">
        <v>10762</v>
      </c>
      <c r="D218" s="309" t="s">
        <v>1546</v>
      </c>
      <c r="E218" s="311">
        <v>105187972.00767839</v>
      </c>
    </row>
    <row r="219" spans="1:5" x14ac:dyDescent="0.2">
      <c r="A219" s="309">
        <v>4</v>
      </c>
      <c r="B219" s="309" t="s">
        <v>1275</v>
      </c>
      <c r="C219" s="312">
        <v>10763</v>
      </c>
      <c r="D219" s="309" t="s">
        <v>1547</v>
      </c>
      <c r="E219" s="311">
        <v>76359204.958987802</v>
      </c>
    </row>
    <row r="220" spans="1:5" x14ac:dyDescent="0.2">
      <c r="A220" s="309">
        <v>4</v>
      </c>
      <c r="B220" s="309" t="s">
        <v>1275</v>
      </c>
      <c r="C220" s="312">
        <v>10764</v>
      </c>
      <c r="D220" s="309" t="s">
        <v>1548</v>
      </c>
      <c r="E220" s="311">
        <v>63333588.412117198</v>
      </c>
    </row>
    <row r="221" spans="1:5" x14ac:dyDescent="0.2">
      <c r="A221" s="309">
        <v>4</v>
      </c>
      <c r="B221" s="309" t="s">
        <v>1275</v>
      </c>
      <c r="C221" s="312">
        <v>10765</v>
      </c>
      <c r="D221" s="309" t="s">
        <v>1549</v>
      </c>
      <c r="E221" s="311">
        <v>68024955.158865005</v>
      </c>
    </row>
    <row r="222" spans="1:5" x14ac:dyDescent="0.2">
      <c r="A222" s="309">
        <v>4</v>
      </c>
      <c r="B222" s="309" t="s">
        <v>1275</v>
      </c>
      <c r="C222" s="312">
        <v>10766</v>
      </c>
      <c r="D222" s="309" t="s">
        <v>1550</v>
      </c>
      <c r="E222" s="311">
        <v>89833865.984392196</v>
      </c>
    </row>
    <row r="223" spans="1:5" x14ac:dyDescent="0.2">
      <c r="A223" s="309">
        <v>4</v>
      </c>
      <c r="B223" s="309" t="s">
        <v>1275</v>
      </c>
      <c r="C223" s="312">
        <v>10767</v>
      </c>
      <c r="D223" s="309" t="s">
        <v>1551</v>
      </c>
      <c r="E223" s="311">
        <v>50134841.283812389</v>
      </c>
    </row>
    <row r="224" spans="1:5" x14ac:dyDescent="0.2">
      <c r="A224" s="309">
        <v>4</v>
      </c>
      <c r="B224" s="309" t="s">
        <v>1276</v>
      </c>
      <c r="C224" s="312">
        <v>10660</v>
      </c>
      <c r="D224" s="309" t="s">
        <v>1552</v>
      </c>
      <c r="E224" s="311">
        <v>1257576824.8788509</v>
      </c>
    </row>
    <row r="225" spans="1:5" x14ac:dyDescent="0.2">
      <c r="A225" s="309">
        <v>4</v>
      </c>
      <c r="B225" s="309" t="s">
        <v>1276</v>
      </c>
      <c r="C225" s="312">
        <v>10688</v>
      </c>
      <c r="D225" s="309" t="s">
        <v>1553</v>
      </c>
      <c r="E225" s="311">
        <v>281190864.64126199</v>
      </c>
    </row>
    <row r="226" spans="1:5" x14ac:dyDescent="0.2">
      <c r="A226" s="309">
        <v>4</v>
      </c>
      <c r="B226" s="309" t="s">
        <v>1276</v>
      </c>
      <c r="C226" s="312">
        <v>10768</v>
      </c>
      <c r="D226" s="309" t="s">
        <v>1554</v>
      </c>
      <c r="E226" s="311">
        <v>58021649.10683699</v>
      </c>
    </row>
    <row r="227" spans="1:5" x14ac:dyDescent="0.2">
      <c r="A227" s="309">
        <v>4</v>
      </c>
      <c r="B227" s="309" t="s">
        <v>1276</v>
      </c>
      <c r="C227" s="312">
        <v>10769</v>
      </c>
      <c r="D227" s="309" t="s">
        <v>1555</v>
      </c>
      <c r="E227" s="311">
        <v>50273413.568057388</v>
      </c>
    </row>
    <row r="228" spans="1:5" x14ac:dyDescent="0.2">
      <c r="A228" s="309">
        <v>4</v>
      </c>
      <c r="B228" s="309" t="s">
        <v>1276</v>
      </c>
      <c r="C228" s="312">
        <v>10770</v>
      </c>
      <c r="D228" s="309" t="s">
        <v>1556</v>
      </c>
      <c r="E228" s="311">
        <v>49071714.430576794</v>
      </c>
    </row>
    <row r="229" spans="1:5" x14ac:dyDescent="0.2">
      <c r="A229" s="309">
        <v>4</v>
      </c>
      <c r="B229" s="309" t="s">
        <v>1276</v>
      </c>
      <c r="C229" s="312">
        <v>10771</v>
      </c>
      <c r="D229" s="309" t="s">
        <v>1557</v>
      </c>
      <c r="E229" s="311">
        <v>27636605.417215191</v>
      </c>
    </row>
    <row r="230" spans="1:5" x14ac:dyDescent="0.2">
      <c r="A230" s="309">
        <v>4</v>
      </c>
      <c r="B230" s="309" t="s">
        <v>1276</v>
      </c>
      <c r="C230" s="312">
        <v>10772</v>
      </c>
      <c r="D230" s="309" t="s">
        <v>1558</v>
      </c>
      <c r="E230" s="311">
        <v>122100975.93932399</v>
      </c>
    </row>
    <row r="231" spans="1:5" x14ac:dyDescent="0.2">
      <c r="A231" s="309">
        <v>4</v>
      </c>
      <c r="B231" s="309" t="s">
        <v>1276</v>
      </c>
      <c r="C231" s="312">
        <v>10773</v>
      </c>
      <c r="D231" s="309" t="s">
        <v>1559</v>
      </c>
      <c r="E231" s="311">
        <v>60682503.353357404</v>
      </c>
    </row>
    <row r="232" spans="1:5" x14ac:dyDescent="0.2">
      <c r="A232" s="309">
        <v>4</v>
      </c>
      <c r="B232" s="309" t="s">
        <v>1276</v>
      </c>
      <c r="C232" s="312">
        <v>10774</v>
      </c>
      <c r="D232" s="309" t="s">
        <v>1560</v>
      </c>
      <c r="E232" s="311">
        <v>54938717.035863012</v>
      </c>
    </row>
    <row r="233" spans="1:5" x14ac:dyDescent="0.2">
      <c r="A233" s="309">
        <v>4</v>
      </c>
      <c r="B233" s="309" t="s">
        <v>1276</v>
      </c>
      <c r="C233" s="312">
        <v>10775</v>
      </c>
      <c r="D233" s="309" t="s">
        <v>1561</v>
      </c>
      <c r="E233" s="311">
        <v>56674288.7979462</v>
      </c>
    </row>
    <row r="234" spans="1:5" x14ac:dyDescent="0.2">
      <c r="A234" s="309">
        <v>4</v>
      </c>
      <c r="B234" s="309" t="s">
        <v>1276</v>
      </c>
      <c r="C234" s="312">
        <v>10776</v>
      </c>
      <c r="D234" s="309" t="s">
        <v>1562</v>
      </c>
      <c r="E234" s="311">
        <v>55570962.675774597</v>
      </c>
    </row>
    <row r="235" spans="1:5" x14ac:dyDescent="0.2">
      <c r="A235" s="309">
        <v>4</v>
      </c>
      <c r="B235" s="309" t="s">
        <v>1276</v>
      </c>
      <c r="C235" s="312">
        <v>10777</v>
      </c>
      <c r="D235" s="309" t="s">
        <v>1563</v>
      </c>
      <c r="E235" s="311">
        <v>80912190.083332196</v>
      </c>
    </row>
    <row r="236" spans="1:5" x14ac:dyDescent="0.2">
      <c r="A236" s="309">
        <v>4</v>
      </c>
      <c r="B236" s="309" t="s">
        <v>1276</v>
      </c>
      <c r="C236" s="312">
        <v>10778</v>
      </c>
      <c r="D236" s="309" t="s">
        <v>1564</v>
      </c>
      <c r="E236" s="311">
        <v>16804116.699922197</v>
      </c>
    </row>
    <row r="237" spans="1:5" x14ac:dyDescent="0.2">
      <c r="A237" s="309">
        <v>4</v>
      </c>
      <c r="B237" s="309" t="s">
        <v>1276</v>
      </c>
      <c r="C237" s="312">
        <v>10779</v>
      </c>
      <c r="D237" s="309" t="s">
        <v>1565</v>
      </c>
      <c r="E237" s="311">
        <v>60709195.061817601</v>
      </c>
    </row>
    <row r="238" spans="1:5" x14ac:dyDescent="0.2">
      <c r="A238" s="309">
        <v>4</v>
      </c>
      <c r="B238" s="309" t="s">
        <v>1276</v>
      </c>
      <c r="C238" s="312">
        <v>10780</v>
      </c>
      <c r="D238" s="309" t="s">
        <v>1566</v>
      </c>
      <c r="E238" s="311">
        <v>22767572.263055399</v>
      </c>
    </row>
    <row r="239" spans="1:5" x14ac:dyDescent="0.2">
      <c r="A239" s="309">
        <v>4</v>
      </c>
      <c r="B239" s="309" t="s">
        <v>1276</v>
      </c>
      <c r="C239" s="312">
        <v>10781</v>
      </c>
      <c r="D239" s="309" t="s">
        <v>1567</v>
      </c>
      <c r="E239" s="311">
        <v>22270157.057782799</v>
      </c>
    </row>
    <row r="240" spans="1:5" x14ac:dyDescent="0.2">
      <c r="A240" s="309">
        <v>4</v>
      </c>
      <c r="B240" s="309" t="s">
        <v>1277</v>
      </c>
      <c r="C240" s="312">
        <v>10690</v>
      </c>
      <c r="D240" s="309" t="s">
        <v>1568</v>
      </c>
      <c r="E240" s="311">
        <v>1004906145.6082103</v>
      </c>
    </row>
    <row r="241" spans="1:5" x14ac:dyDescent="0.2">
      <c r="A241" s="309">
        <v>4</v>
      </c>
      <c r="B241" s="309" t="s">
        <v>1277</v>
      </c>
      <c r="C241" s="312">
        <v>10691</v>
      </c>
      <c r="D241" s="309" t="s">
        <v>1569</v>
      </c>
      <c r="E241" s="311">
        <v>330897406.45112222</v>
      </c>
    </row>
    <row r="242" spans="1:5" x14ac:dyDescent="0.2">
      <c r="A242" s="309">
        <v>4</v>
      </c>
      <c r="B242" s="309" t="s">
        <v>1277</v>
      </c>
      <c r="C242" s="312">
        <v>10789</v>
      </c>
      <c r="D242" s="309" t="s">
        <v>1570</v>
      </c>
      <c r="E242" s="311">
        <v>87885799.997023806</v>
      </c>
    </row>
    <row r="243" spans="1:5" x14ac:dyDescent="0.2">
      <c r="A243" s="309">
        <v>4</v>
      </c>
      <c r="B243" s="309" t="s">
        <v>1277</v>
      </c>
      <c r="C243" s="312">
        <v>10790</v>
      </c>
      <c r="D243" s="309" t="s">
        <v>1571</v>
      </c>
      <c r="E243" s="311">
        <v>156005299.68289798</v>
      </c>
    </row>
    <row r="244" spans="1:5" x14ac:dyDescent="0.2">
      <c r="A244" s="309">
        <v>4</v>
      </c>
      <c r="B244" s="309" t="s">
        <v>1277</v>
      </c>
      <c r="C244" s="312">
        <v>10791</v>
      </c>
      <c r="D244" s="309" t="s">
        <v>1572</v>
      </c>
      <c r="E244" s="311">
        <v>292391289.9271878</v>
      </c>
    </row>
    <row r="245" spans="1:5" x14ac:dyDescent="0.2">
      <c r="A245" s="309">
        <v>4</v>
      </c>
      <c r="B245" s="309" t="s">
        <v>1277</v>
      </c>
      <c r="C245" s="312">
        <v>10792</v>
      </c>
      <c r="D245" s="309" t="s">
        <v>1573</v>
      </c>
      <c r="E245" s="311">
        <v>63691969.042291805</v>
      </c>
    </row>
    <row r="246" spans="1:5" x14ac:dyDescent="0.2">
      <c r="A246" s="309">
        <v>4</v>
      </c>
      <c r="B246" s="309" t="s">
        <v>1277</v>
      </c>
      <c r="C246" s="312">
        <v>10793</v>
      </c>
      <c r="D246" s="309" t="s">
        <v>1574</v>
      </c>
      <c r="E246" s="311">
        <v>50408321.098434597</v>
      </c>
    </row>
    <row r="247" spans="1:5" x14ac:dyDescent="0.2">
      <c r="A247" s="309">
        <v>4</v>
      </c>
      <c r="B247" s="309" t="s">
        <v>1277</v>
      </c>
      <c r="C247" s="312">
        <v>10794</v>
      </c>
      <c r="D247" s="309" t="s">
        <v>1575</v>
      </c>
      <c r="E247" s="311">
        <v>35780840.459638193</v>
      </c>
    </row>
    <row r="248" spans="1:5" x14ac:dyDescent="0.2">
      <c r="A248" s="309">
        <v>4</v>
      </c>
      <c r="B248" s="309" t="s">
        <v>1277</v>
      </c>
      <c r="C248" s="312">
        <v>10795</v>
      </c>
      <c r="D248" s="309" t="s">
        <v>1576</v>
      </c>
      <c r="E248" s="311">
        <v>38066583.117172197</v>
      </c>
    </row>
    <row r="249" spans="1:5" x14ac:dyDescent="0.2">
      <c r="A249" s="309">
        <v>4</v>
      </c>
      <c r="B249" s="309" t="s">
        <v>1277</v>
      </c>
      <c r="C249" s="312">
        <v>10796</v>
      </c>
      <c r="D249" s="309" t="s">
        <v>1577</v>
      </c>
      <c r="E249" s="311">
        <v>36770692.270792797</v>
      </c>
    </row>
    <row r="250" spans="1:5" x14ac:dyDescent="0.2">
      <c r="A250" s="309">
        <v>4</v>
      </c>
      <c r="B250" s="309" t="s">
        <v>1277</v>
      </c>
      <c r="C250" s="312">
        <v>10797</v>
      </c>
      <c r="D250" s="309" t="s">
        <v>1578</v>
      </c>
      <c r="E250" s="311">
        <v>40938649.997165397</v>
      </c>
    </row>
    <row r="251" spans="1:5" x14ac:dyDescent="0.2">
      <c r="A251" s="309">
        <v>4</v>
      </c>
      <c r="B251" s="309" t="s">
        <v>1278</v>
      </c>
      <c r="C251" s="312">
        <v>10661</v>
      </c>
      <c r="D251" s="309" t="s">
        <v>1579</v>
      </c>
      <c r="E251" s="311">
        <v>1975018880.7038951</v>
      </c>
    </row>
    <row r="252" spans="1:5" x14ac:dyDescent="0.2">
      <c r="A252" s="309">
        <v>4</v>
      </c>
      <c r="B252" s="309" t="s">
        <v>1278</v>
      </c>
      <c r="C252" s="312">
        <v>10695</v>
      </c>
      <c r="D252" s="309" t="s">
        <v>1580</v>
      </c>
      <c r="E252" s="311">
        <v>514248275.78065914</v>
      </c>
    </row>
    <row r="253" spans="1:5" x14ac:dyDescent="0.2">
      <c r="A253" s="309">
        <v>4</v>
      </c>
      <c r="B253" s="309" t="s">
        <v>1278</v>
      </c>
      <c r="C253" s="312">
        <v>10807</v>
      </c>
      <c r="D253" s="309" t="s">
        <v>1581</v>
      </c>
      <c r="E253" s="311">
        <v>102653438.54255219</v>
      </c>
    </row>
    <row r="254" spans="1:5" x14ac:dyDescent="0.2">
      <c r="A254" s="309">
        <v>4</v>
      </c>
      <c r="B254" s="309" t="s">
        <v>1278</v>
      </c>
      <c r="C254" s="312">
        <v>10808</v>
      </c>
      <c r="D254" s="309" t="s">
        <v>1582</v>
      </c>
      <c r="E254" s="311">
        <v>74498982.334105194</v>
      </c>
    </row>
    <row r="255" spans="1:5" x14ac:dyDescent="0.2">
      <c r="A255" s="309">
        <v>4</v>
      </c>
      <c r="B255" s="309" t="s">
        <v>1278</v>
      </c>
      <c r="C255" s="312">
        <v>10809</v>
      </c>
      <c r="D255" s="309" t="s">
        <v>1583</v>
      </c>
      <c r="E255" s="311">
        <v>59023545.348569393</v>
      </c>
    </row>
    <row r="256" spans="1:5" x14ac:dyDescent="0.2">
      <c r="A256" s="309">
        <v>4</v>
      </c>
      <c r="B256" s="309" t="s">
        <v>1278</v>
      </c>
      <c r="C256" s="312">
        <v>10810</v>
      </c>
      <c r="D256" s="309" t="s">
        <v>1584</v>
      </c>
      <c r="E256" s="311">
        <v>20345837.556461401</v>
      </c>
    </row>
    <row r="257" spans="1:5" x14ac:dyDescent="0.2">
      <c r="A257" s="309">
        <v>4</v>
      </c>
      <c r="B257" s="309" t="s">
        <v>1278</v>
      </c>
      <c r="C257" s="312">
        <v>10811</v>
      </c>
      <c r="D257" s="309" t="s">
        <v>1585</v>
      </c>
      <c r="E257" s="311">
        <v>39389716.6975566</v>
      </c>
    </row>
    <row r="258" spans="1:5" x14ac:dyDescent="0.2">
      <c r="A258" s="309">
        <v>4</v>
      </c>
      <c r="B258" s="309" t="s">
        <v>1278</v>
      </c>
      <c r="C258" s="312">
        <v>10812</v>
      </c>
      <c r="D258" s="309" t="s">
        <v>1586</v>
      </c>
      <c r="E258" s="311">
        <v>14242283.489645399</v>
      </c>
    </row>
    <row r="259" spans="1:5" x14ac:dyDescent="0.2">
      <c r="A259" s="309">
        <v>4</v>
      </c>
      <c r="B259" s="309" t="s">
        <v>1278</v>
      </c>
      <c r="C259" s="312">
        <v>10813</v>
      </c>
      <c r="D259" s="309" t="s">
        <v>1587</v>
      </c>
      <c r="E259" s="311">
        <v>24120286.971448798</v>
      </c>
    </row>
    <row r="260" spans="1:5" x14ac:dyDescent="0.2">
      <c r="A260" s="309">
        <v>4</v>
      </c>
      <c r="B260" s="309" t="s">
        <v>1278</v>
      </c>
      <c r="C260" s="312">
        <v>10814</v>
      </c>
      <c r="D260" s="309" t="s">
        <v>1588</v>
      </c>
      <c r="E260" s="311">
        <v>54508809.265657201</v>
      </c>
    </row>
    <row r="261" spans="1:5" x14ac:dyDescent="0.2">
      <c r="A261" s="309">
        <v>4</v>
      </c>
      <c r="B261" s="309" t="s">
        <v>1278</v>
      </c>
      <c r="C261" s="312">
        <v>10815</v>
      </c>
      <c r="D261" s="309" t="s">
        <v>1589</v>
      </c>
      <c r="E261" s="311">
        <v>66956311.034752801</v>
      </c>
    </row>
    <row r="262" spans="1:5" x14ac:dyDescent="0.2">
      <c r="A262" s="309">
        <v>4</v>
      </c>
      <c r="B262" s="309" t="s">
        <v>1278</v>
      </c>
      <c r="C262" s="312">
        <v>10816</v>
      </c>
      <c r="D262" s="309" t="s">
        <v>1590</v>
      </c>
      <c r="E262" s="311">
        <v>44261569.018344</v>
      </c>
    </row>
    <row r="263" spans="1:5" x14ac:dyDescent="0.2">
      <c r="A263" s="309">
        <v>4</v>
      </c>
      <c r="B263" s="309" t="s">
        <v>1279</v>
      </c>
      <c r="C263" s="312">
        <v>10692</v>
      </c>
      <c r="D263" s="309" t="s">
        <v>1591</v>
      </c>
      <c r="E263" s="311">
        <v>515700724.9783566</v>
      </c>
    </row>
    <row r="264" spans="1:5" x14ac:dyDescent="0.2">
      <c r="A264" s="309">
        <v>4</v>
      </c>
      <c r="B264" s="309" t="s">
        <v>1279</v>
      </c>
      <c r="C264" s="312">
        <v>10693</v>
      </c>
      <c r="D264" s="309" t="s">
        <v>1592</v>
      </c>
      <c r="E264" s="311">
        <v>210984038.51831341</v>
      </c>
    </row>
    <row r="265" spans="1:5" x14ac:dyDescent="0.2">
      <c r="A265" s="309">
        <v>4</v>
      </c>
      <c r="B265" s="309" t="s">
        <v>1279</v>
      </c>
      <c r="C265" s="312">
        <v>10798</v>
      </c>
      <c r="D265" s="309" t="s">
        <v>1593</v>
      </c>
      <c r="E265" s="311">
        <v>44038277.863502398</v>
      </c>
    </row>
    <row r="266" spans="1:5" x14ac:dyDescent="0.2">
      <c r="A266" s="309">
        <v>4</v>
      </c>
      <c r="B266" s="309" t="s">
        <v>1279</v>
      </c>
      <c r="C266" s="312">
        <v>10799</v>
      </c>
      <c r="D266" s="309" t="s">
        <v>1594</v>
      </c>
      <c r="E266" s="311">
        <v>48413881.7224686</v>
      </c>
    </row>
    <row r="267" spans="1:5" x14ac:dyDescent="0.2">
      <c r="A267" s="309">
        <v>4</v>
      </c>
      <c r="B267" s="309" t="s">
        <v>1279</v>
      </c>
      <c r="C267" s="312">
        <v>10800</v>
      </c>
      <c r="D267" s="309" t="s">
        <v>1595</v>
      </c>
      <c r="E267" s="311">
        <v>27923075.845229995</v>
      </c>
    </row>
    <row r="268" spans="1:5" x14ac:dyDescent="0.2">
      <c r="A268" s="309">
        <v>4</v>
      </c>
      <c r="B268" s="309" t="s">
        <v>1279</v>
      </c>
      <c r="C268" s="312">
        <v>10801</v>
      </c>
      <c r="D268" s="309" t="s">
        <v>1596</v>
      </c>
      <c r="E268" s="311">
        <v>24782343.818302795</v>
      </c>
    </row>
    <row r="269" spans="1:5" x14ac:dyDescent="0.2">
      <c r="A269" s="309">
        <v>4</v>
      </c>
      <c r="B269" s="309" t="s">
        <v>1280</v>
      </c>
      <c r="C269" s="312">
        <v>10689</v>
      </c>
      <c r="D269" s="309" t="s">
        <v>1597</v>
      </c>
      <c r="E269" s="311">
        <v>590224646.90221739</v>
      </c>
    </row>
    <row r="270" spans="1:5" x14ac:dyDescent="0.2">
      <c r="A270" s="309">
        <v>4</v>
      </c>
      <c r="B270" s="309" t="s">
        <v>1280</v>
      </c>
      <c r="C270" s="312">
        <v>10782</v>
      </c>
      <c r="D270" s="309" t="s">
        <v>1598</v>
      </c>
      <c r="E270" s="311">
        <v>39329851.998632401</v>
      </c>
    </row>
    <row r="271" spans="1:5" x14ac:dyDescent="0.2">
      <c r="A271" s="309">
        <v>4</v>
      </c>
      <c r="B271" s="309" t="s">
        <v>1280</v>
      </c>
      <c r="C271" s="312">
        <v>10784</v>
      </c>
      <c r="D271" s="309" t="s">
        <v>1599</v>
      </c>
      <c r="E271" s="311">
        <v>66762721.971663594</v>
      </c>
    </row>
    <row r="272" spans="1:5" x14ac:dyDescent="0.2">
      <c r="A272" s="309">
        <v>4</v>
      </c>
      <c r="B272" s="309" t="s">
        <v>1280</v>
      </c>
      <c r="C272" s="312">
        <v>10785</v>
      </c>
      <c r="D272" s="309" t="s">
        <v>1600</v>
      </c>
      <c r="E272" s="311">
        <v>101795379.5470998</v>
      </c>
    </row>
    <row r="273" spans="1:5" x14ac:dyDescent="0.2">
      <c r="A273" s="309">
        <v>4</v>
      </c>
      <c r="B273" s="309" t="s">
        <v>1280</v>
      </c>
      <c r="C273" s="312">
        <v>10786</v>
      </c>
      <c r="D273" s="309" t="s">
        <v>1601</v>
      </c>
      <c r="E273" s="311">
        <v>57856586.046363592</v>
      </c>
    </row>
    <row r="274" spans="1:5" x14ac:dyDescent="0.2">
      <c r="A274" s="309">
        <v>4</v>
      </c>
      <c r="B274" s="309" t="s">
        <v>1280</v>
      </c>
      <c r="C274" s="312">
        <v>10787</v>
      </c>
      <c r="D274" s="309" t="s">
        <v>1602</v>
      </c>
      <c r="E274" s="311">
        <v>121670508.63628739</v>
      </c>
    </row>
    <row r="275" spans="1:5" x14ac:dyDescent="0.2">
      <c r="A275" s="309">
        <v>4</v>
      </c>
      <c r="B275" s="309" t="s">
        <v>1280</v>
      </c>
      <c r="C275" s="312">
        <v>10788</v>
      </c>
      <c r="D275" s="309" t="s">
        <v>1603</v>
      </c>
      <c r="E275" s="311">
        <v>31748302.081695601</v>
      </c>
    </row>
    <row r="276" spans="1:5" x14ac:dyDescent="0.2">
      <c r="A276" s="309">
        <v>5</v>
      </c>
      <c r="B276" s="309" t="s">
        <v>1284</v>
      </c>
      <c r="C276" s="312">
        <v>10736</v>
      </c>
      <c r="D276" s="309" t="s">
        <v>1636</v>
      </c>
      <c r="E276" s="311">
        <v>939518596.91419256</v>
      </c>
    </row>
    <row r="277" spans="1:5" x14ac:dyDescent="0.2">
      <c r="A277" s="309">
        <v>5</v>
      </c>
      <c r="B277" s="309" t="s">
        <v>1284</v>
      </c>
      <c r="C277" s="312">
        <v>11308</v>
      </c>
      <c r="D277" s="309" t="s">
        <v>1637</v>
      </c>
      <c r="E277" s="311">
        <v>60047452.442051992</v>
      </c>
    </row>
    <row r="278" spans="1:5" x14ac:dyDescent="0.2">
      <c r="A278" s="309">
        <v>5</v>
      </c>
      <c r="B278" s="309" t="s">
        <v>1284</v>
      </c>
      <c r="C278" s="312">
        <v>11309</v>
      </c>
      <c r="D278" s="309" t="s">
        <v>1638</v>
      </c>
      <c r="E278" s="311">
        <v>28368851.861470796</v>
      </c>
    </row>
    <row r="279" spans="1:5" x14ac:dyDescent="0.2">
      <c r="A279" s="309">
        <v>5</v>
      </c>
      <c r="B279" s="309" t="s">
        <v>1284</v>
      </c>
      <c r="C279" s="312">
        <v>11310</v>
      </c>
      <c r="D279" s="309" t="s">
        <v>1639</v>
      </c>
      <c r="E279" s="311">
        <v>147324687.29826239</v>
      </c>
    </row>
    <row r="280" spans="1:5" x14ac:dyDescent="0.2">
      <c r="A280" s="309">
        <v>5</v>
      </c>
      <c r="B280" s="309" t="s">
        <v>1284</v>
      </c>
      <c r="C280" s="312">
        <v>11311</v>
      </c>
      <c r="D280" s="309" t="s">
        <v>1640</v>
      </c>
      <c r="E280" s="311">
        <v>112605897.05166358</v>
      </c>
    </row>
    <row r="281" spans="1:5" x14ac:dyDescent="0.2">
      <c r="A281" s="309">
        <v>5</v>
      </c>
      <c r="B281" s="309" t="s">
        <v>1284</v>
      </c>
      <c r="C281" s="312">
        <v>11312</v>
      </c>
      <c r="D281" s="309" t="s">
        <v>1641</v>
      </c>
      <c r="E281" s="311">
        <v>62437487.940681599</v>
      </c>
    </row>
    <row r="282" spans="1:5" x14ac:dyDescent="0.2">
      <c r="A282" s="309">
        <v>5</v>
      </c>
      <c r="B282" s="309" t="s">
        <v>1284</v>
      </c>
      <c r="C282" s="312">
        <v>11313</v>
      </c>
      <c r="D282" s="309" t="s">
        <v>1642</v>
      </c>
      <c r="E282" s="311">
        <v>52113379.321633793</v>
      </c>
    </row>
    <row r="283" spans="1:5" x14ac:dyDescent="0.2">
      <c r="A283" s="309">
        <v>5</v>
      </c>
      <c r="B283" s="309" t="s">
        <v>1284</v>
      </c>
      <c r="C283" s="312">
        <v>11314</v>
      </c>
      <c r="D283" s="309" t="s">
        <v>1643</v>
      </c>
      <c r="E283" s="311">
        <v>38203781.8199514</v>
      </c>
    </row>
    <row r="284" spans="1:5" x14ac:dyDescent="0.2">
      <c r="A284" s="309">
        <v>5</v>
      </c>
      <c r="B284" s="309" t="s">
        <v>1281</v>
      </c>
      <c r="C284" s="312">
        <v>10731</v>
      </c>
      <c r="D284" s="309" t="s">
        <v>1604</v>
      </c>
      <c r="E284" s="311">
        <v>1349693810.0710449</v>
      </c>
    </row>
    <row r="285" spans="1:5" x14ac:dyDescent="0.2">
      <c r="A285" s="309">
        <v>5</v>
      </c>
      <c r="B285" s="309" t="s">
        <v>1281</v>
      </c>
      <c r="C285" s="312">
        <v>10732</v>
      </c>
      <c r="D285" s="309" t="s">
        <v>1605</v>
      </c>
      <c r="E285" s="311">
        <v>640015740.21106935</v>
      </c>
    </row>
    <row r="286" spans="1:5" x14ac:dyDescent="0.2">
      <c r="A286" s="309">
        <v>5</v>
      </c>
      <c r="B286" s="309" t="s">
        <v>1281</v>
      </c>
      <c r="C286" s="312">
        <v>11278</v>
      </c>
      <c r="D286" s="309" t="s">
        <v>1606</v>
      </c>
      <c r="E286" s="311">
        <v>55689946.046287797</v>
      </c>
    </row>
    <row r="287" spans="1:5" x14ac:dyDescent="0.2">
      <c r="A287" s="309">
        <v>5</v>
      </c>
      <c r="B287" s="309" t="s">
        <v>1281</v>
      </c>
      <c r="C287" s="312">
        <v>11279</v>
      </c>
      <c r="D287" s="309" t="s">
        <v>1607</v>
      </c>
      <c r="E287" s="311">
        <v>18973892.423970599</v>
      </c>
    </row>
    <row r="288" spans="1:5" x14ac:dyDescent="0.2">
      <c r="A288" s="309">
        <v>5</v>
      </c>
      <c r="B288" s="309" t="s">
        <v>1281</v>
      </c>
      <c r="C288" s="312">
        <v>11280</v>
      </c>
      <c r="D288" s="309" t="s">
        <v>1608</v>
      </c>
      <c r="E288" s="311">
        <v>100857123.35287739</v>
      </c>
    </row>
    <row r="289" spans="1:5" x14ac:dyDescent="0.2">
      <c r="A289" s="309">
        <v>5</v>
      </c>
      <c r="B289" s="309" t="s">
        <v>1281</v>
      </c>
      <c r="C289" s="312">
        <v>11281</v>
      </c>
      <c r="D289" s="309" t="s">
        <v>1609</v>
      </c>
      <c r="E289" s="311">
        <v>19069075.490605801</v>
      </c>
    </row>
    <row r="290" spans="1:5" x14ac:dyDescent="0.2">
      <c r="A290" s="309">
        <v>5</v>
      </c>
      <c r="B290" s="309" t="s">
        <v>1281</v>
      </c>
      <c r="C290" s="312">
        <v>11282</v>
      </c>
      <c r="D290" s="309" t="s">
        <v>1610</v>
      </c>
      <c r="E290" s="311">
        <v>229911662.13165718</v>
      </c>
    </row>
    <row r="291" spans="1:5" x14ac:dyDescent="0.2">
      <c r="A291" s="309">
        <v>5</v>
      </c>
      <c r="B291" s="309" t="s">
        <v>1281</v>
      </c>
      <c r="C291" s="312">
        <v>11283</v>
      </c>
      <c r="D291" s="309" t="s">
        <v>1611</v>
      </c>
      <c r="E291" s="311">
        <v>67414674.320394605</v>
      </c>
    </row>
    <row r="292" spans="1:5" x14ac:dyDescent="0.2">
      <c r="A292" s="309">
        <v>5</v>
      </c>
      <c r="B292" s="309" t="s">
        <v>1281</v>
      </c>
      <c r="C292" s="312">
        <v>11284</v>
      </c>
      <c r="D292" s="309" t="s">
        <v>1612</v>
      </c>
      <c r="E292" s="311">
        <v>66267023.314776592</v>
      </c>
    </row>
    <row r="293" spans="1:5" x14ac:dyDescent="0.2">
      <c r="A293" s="309">
        <v>5</v>
      </c>
      <c r="B293" s="309" t="s">
        <v>1281</v>
      </c>
      <c r="C293" s="312">
        <v>11285</v>
      </c>
      <c r="D293" s="309" t="s">
        <v>1613</v>
      </c>
      <c r="E293" s="311">
        <v>91777640.637784794</v>
      </c>
    </row>
    <row r="294" spans="1:5" x14ac:dyDescent="0.2">
      <c r="A294" s="309">
        <v>5</v>
      </c>
      <c r="B294" s="309" t="s">
        <v>1281</v>
      </c>
      <c r="C294" s="312">
        <v>11286</v>
      </c>
      <c r="D294" s="309" t="s">
        <v>1614</v>
      </c>
      <c r="E294" s="311">
        <v>72988370.363200799</v>
      </c>
    </row>
    <row r="295" spans="1:5" x14ac:dyDescent="0.2">
      <c r="A295" s="309">
        <v>5</v>
      </c>
      <c r="B295" s="309" t="s">
        <v>1281</v>
      </c>
      <c r="C295" s="312">
        <v>11287</v>
      </c>
      <c r="D295" s="309" t="s">
        <v>1615</v>
      </c>
      <c r="E295" s="311">
        <v>71050681.698918596</v>
      </c>
    </row>
    <row r="296" spans="1:5" x14ac:dyDescent="0.2">
      <c r="A296" s="309">
        <v>5</v>
      </c>
      <c r="B296" s="309" t="s">
        <v>1281</v>
      </c>
      <c r="C296" s="312">
        <v>11288</v>
      </c>
      <c r="D296" s="309" t="s">
        <v>1616</v>
      </c>
      <c r="E296" s="311">
        <v>32092792.3358538</v>
      </c>
    </row>
    <row r="297" spans="1:5" x14ac:dyDescent="0.2">
      <c r="A297" s="309">
        <v>5</v>
      </c>
      <c r="B297" s="309" t="s">
        <v>1281</v>
      </c>
      <c r="C297" s="312">
        <v>14136</v>
      </c>
      <c r="D297" s="309" t="s">
        <v>1617</v>
      </c>
      <c r="E297" s="311">
        <v>11001691.7190396</v>
      </c>
    </row>
    <row r="298" spans="1:5" x14ac:dyDescent="0.2">
      <c r="A298" s="309">
        <v>5</v>
      </c>
      <c r="B298" s="309" t="s">
        <v>1281</v>
      </c>
      <c r="C298" s="312">
        <v>21948</v>
      </c>
      <c r="D298" s="309" t="s">
        <v>1618</v>
      </c>
      <c r="E298" s="311">
        <v>33588568.154797204</v>
      </c>
    </row>
    <row r="299" spans="1:5" x14ac:dyDescent="0.2">
      <c r="A299" s="309">
        <v>5</v>
      </c>
      <c r="B299" s="309" t="s">
        <v>1282</v>
      </c>
      <c r="C299" s="312">
        <v>10679</v>
      </c>
      <c r="D299" s="309" t="s">
        <v>1619</v>
      </c>
      <c r="E299" s="311">
        <v>2277105607.9156084</v>
      </c>
    </row>
    <row r="300" spans="1:5" x14ac:dyDescent="0.2">
      <c r="A300" s="309">
        <v>5</v>
      </c>
      <c r="B300" s="309" t="s">
        <v>1282</v>
      </c>
      <c r="C300" s="312">
        <v>11297</v>
      </c>
      <c r="D300" s="309" t="s">
        <v>1620</v>
      </c>
      <c r="E300" s="311">
        <v>177670463.21744761</v>
      </c>
    </row>
    <row r="301" spans="1:5" x14ac:dyDescent="0.2">
      <c r="A301" s="309">
        <v>5</v>
      </c>
      <c r="B301" s="309" t="s">
        <v>1282</v>
      </c>
      <c r="C301" s="312">
        <v>11298</v>
      </c>
      <c r="D301" s="309" t="s">
        <v>1621</v>
      </c>
      <c r="E301" s="311">
        <v>83718419.71810019</v>
      </c>
    </row>
    <row r="302" spans="1:5" x14ac:dyDescent="0.2">
      <c r="A302" s="309">
        <v>5</v>
      </c>
      <c r="B302" s="309" t="s">
        <v>1282</v>
      </c>
      <c r="C302" s="312">
        <v>11299</v>
      </c>
      <c r="D302" s="309" t="s">
        <v>1622</v>
      </c>
      <c r="E302" s="311">
        <v>92571621.300215989</v>
      </c>
    </row>
    <row r="303" spans="1:5" x14ac:dyDescent="0.2">
      <c r="A303" s="309">
        <v>5</v>
      </c>
      <c r="B303" s="309" t="s">
        <v>1282</v>
      </c>
      <c r="C303" s="312">
        <v>11300</v>
      </c>
      <c r="D303" s="309" t="s">
        <v>1623</v>
      </c>
      <c r="E303" s="311">
        <v>93508127.570366979</v>
      </c>
    </row>
    <row r="304" spans="1:5" x14ac:dyDescent="0.2">
      <c r="A304" s="309">
        <v>5</v>
      </c>
      <c r="B304" s="309" t="s">
        <v>1282</v>
      </c>
      <c r="C304" s="312">
        <v>11301</v>
      </c>
      <c r="D304" s="309" t="s">
        <v>1624</v>
      </c>
      <c r="E304" s="311">
        <v>66466994.297234997</v>
      </c>
    </row>
    <row r="305" spans="1:5" x14ac:dyDescent="0.2">
      <c r="A305" s="309">
        <v>5</v>
      </c>
      <c r="B305" s="309" t="s">
        <v>1282</v>
      </c>
      <c r="C305" s="312">
        <v>11302</v>
      </c>
      <c r="D305" s="309" t="s">
        <v>1625</v>
      </c>
      <c r="E305" s="311">
        <v>357358197.65269852</v>
      </c>
    </row>
    <row r="306" spans="1:5" x14ac:dyDescent="0.2">
      <c r="A306" s="309">
        <v>5</v>
      </c>
      <c r="B306" s="309" t="s">
        <v>1282</v>
      </c>
      <c r="C306" s="312">
        <v>11303</v>
      </c>
      <c r="D306" s="309" t="s">
        <v>1626</v>
      </c>
      <c r="E306" s="311">
        <v>60237605.449314006</v>
      </c>
    </row>
    <row r="307" spans="1:5" x14ac:dyDescent="0.2">
      <c r="A307" s="309">
        <v>5</v>
      </c>
      <c r="B307" s="309" t="s">
        <v>1282</v>
      </c>
      <c r="C307" s="312">
        <v>13819</v>
      </c>
      <c r="D307" s="309" t="s">
        <v>1627</v>
      </c>
      <c r="E307" s="311">
        <v>44388985.587492593</v>
      </c>
    </row>
    <row r="308" spans="1:5" x14ac:dyDescent="0.2">
      <c r="A308" s="309">
        <v>5</v>
      </c>
      <c r="B308" s="309" t="s">
        <v>1283</v>
      </c>
      <c r="C308" s="312">
        <v>10737</v>
      </c>
      <c r="D308" s="309" t="s">
        <v>1628</v>
      </c>
      <c r="E308" s="311">
        <v>580989120.45263338</v>
      </c>
    </row>
    <row r="309" spans="1:5" x14ac:dyDescent="0.2">
      <c r="A309" s="309">
        <v>5</v>
      </c>
      <c r="B309" s="309" t="s">
        <v>1283</v>
      </c>
      <c r="C309" s="312">
        <v>11315</v>
      </c>
      <c r="D309" s="309" t="s">
        <v>1629</v>
      </c>
      <c r="E309" s="311">
        <v>58886100.378354594</v>
      </c>
    </row>
    <row r="310" spans="1:5" x14ac:dyDescent="0.2">
      <c r="A310" s="309">
        <v>5</v>
      </c>
      <c r="B310" s="309" t="s">
        <v>1283</v>
      </c>
      <c r="C310" s="312">
        <v>11316</v>
      </c>
      <c r="D310" s="309" t="s">
        <v>1630</v>
      </c>
      <c r="E310" s="311">
        <v>115665146.93441162</v>
      </c>
    </row>
    <row r="311" spans="1:5" x14ac:dyDescent="0.2">
      <c r="A311" s="309">
        <v>5</v>
      </c>
      <c r="B311" s="309" t="s">
        <v>1283</v>
      </c>
      <c r="C311" s="312">
        <v>11317</v>
      </c>
      <c r="D311" s="309" t="s">
        <v>1631</v>
      </c>
      <c r="E311" s="311">
        <v>292652376.2535888</v>
      </c>
    </row>
    <row r="312" spans="1:5" x14ac:dyDescent="0.2">
      <c r="A312" s="309">
        <v>5</v>
      </c>
      <c r="B312" s="309" t="s">
        <v>1283</v>
      </c>
      <c r="C312" s="312">
        <v>11318</v>
      </c>
      <c r="D312" s="309" t="s">
        <v>1632</v>
      </c>
      <c r="E312" s="311">
        <v>56926782.827134199</v>
      </c>
    </row>
    <row r="313" spans="1:5" x14ac:dyDescent="0.2">
      <c r="A313" s="309">
        <v>5</v>
      </c>
      <c r="B313" s="309" t="s">
        <v>1283</v>
      </c>
      <c r="C313" s="312">
        <v>11319</v>
      </c>
      <c r="D313" s="309" t="s">
        <v>1633</v>
      </c>
      <c r="E313" s="311">
        <v>105586360.73944199</v>
      </c>
    </row>
    <row r="314" spans="1:5" x14ac:dyDescent="0.2">
      <c r="A314" s="309">
        <v>5</v>
      </c>
      <c r="B314" s="309" t="s">
        <v>1283</v>
      </c>
      <c r="C314" s="312">
        <v>11320</v>
      </c>
      <c r="D314" s="309" t="s">
        <v>1634</v>
      </c>
      <c r="E314" s="311">
        <v>986517813.48940444</v>
      </c>
    </row>
    <row r="315" spans="1:5" x14ac:dyDescent="0.2">
      <c r="A315" s="309">
        <v>5</v>
      </c>
      <c r="B315" s="309" t="s">
        <v>1283</v>
      </c>
      <c r="C315" s="312">
        <v>11321</v>
      </c>
      <c r="D315" s="309" t="s">
        <v>1635</v>
      </c>
      <c r="E315" s="311">
        <v>122801256.8112576</v>
      </c>
    </row>
    <row r="316" spans="1:5" x14ac:dyDescent="0.2">
      <c r="A316" s="309">
        <v>5</v>
      </c>
      <c r="B316" s="309" t="s">
        <v>1285</v>
      </c>
      <c r="C316" s="312">
        <v>10677</v>
      </c>
      <c r="D316" s="309" t="s">
        <v>1644</v>
      </c>
      <c r="E316" s="311">
        <v>2302239822.2682743</v>
      </c>
    </row>
    <row r="317" spans="1:5" x14ac:dyDescent="0.2">
      <c r="A317" s="309">
        <v>5</v>
      </c>
      <c r="B317" s="309" t="s">
        <v>1285</v>
      </c>
      <c r="C317" s="312">
        <v>10728</v>
      </c>
      <c r="D317" s="309" t="s">
        <v>1645</v>
      </c>
      <c r="E317" s="311">
        <v>327798184.75220942</v>
      </c>
    </row>
    <row r="318" spans="1:5" x14ac:dyDescent="0.2">
      <c r="A318" s="309">
        <v>5</v>
      </c>
      <c r="B318" s="309" t="s">
        <v>1285</v>
      </c>
      <c r="C318" s="312">
        <v>10729</v>
      </c>
      <c r="D318" s="309" t="s">
        <v>1646</v>
      </c>
      <c r="E318" s="311">
        <v>498041808.75714242</v>
      </c>
    </row>
    <row r="319" spans="1:5" x14ac:dyDescent="0.2">
      <c r="A319" s="309">
        <v>5</v>
      </c>
      <c r="B319" s="309" t="s">
        <v>1285</v>
      </c>
      <c r="C319" s="312">
        <v>10730</v>
      </c>
      <c r="D319" s="309" t="s">
        <v>1647</v>
      </c>
      <c r="E319" s="311">
        <v>539542903.02496493</v>
      </c>
    </row>
    <row r="320" spans="1:5" x14ac:dyDescent="0.2">
      <c r="A320" s="309">
        <v>5</v>
      </c>
      <c r="B320" s="309" t="s">
        <v>1285</v>
      </c>
      <c r="C320" s="312">
        <v>11273</v>
      </c>
      <c r="D320" s="309" t="s">
        <v>1648</v>
      </c>
      <c r="E320" s="311">
        <v>71097204.149962187</v>
      </c>
    </row>
    <row r="321" spans="1:5" x14ac:dyDescent="0.2">
      <c r="A321" s="309">
        <v>5</v>
      </c>
      <c r="B321" s="309" t="s">
        <v>1285</v>
      </c>
      <c r="C321" s="312">
        <v>11274</v>
      </c>
      <c r="D321" s="309" t="s">
        <v>1649</v>
      </c>
      <c r="E321" s="311">
        <v>59065604.889706798</v>
      </c>
    </row>
    <row r="322" spans="1:5" x14ac:dyDescent="0.2">
      <c r="A322" s="309">
        <v>5</v>
      </c>
      <c r="B322" s="309" t="s">
        <v>1285</v>
      </c>
      <c r="C322" s="312">
        <v>11275</v>
      </c>
      <c r="D322" s="309" t="s">
        <v>1650</v>
      </c>
      <c r="E322" s="311">
        <v>25389600.6371646</v>
      </c>
    </row>
    <row r="323" spans="1:5" x14ac:dyDescent="0.2">
      <c r="A323" s="309">
        <v>5</v>
      </c>
      <c r="B323" s="309" t="s">
        <v>1285</v>
      </c>
      <c r="C323" s="312">
        <v>11276</v>
      </c>
      <c r="D323" s="309" t="s">
        <v>1651</v>
      </c>
      <c r="E323" s="311">
        <v>75626181.281685591</v>
      </c>
    </row>
    <row r="324" spans="1:5" x14ac:dyDescent="0.2">
      <c r="A324" s="309">
        <v>5</v>
      </c>
      <c r="B324" s="309" t="s">
        <v>1285</v>
      </c>
      <c r="C324" s="312">
        <v>11277</v>
      </c>
      <c r="D324" s="309" t="s">
        <v>1652</v>
      </c>
      <c r="E324" s="311">
        <v>40475871.2204898</v>
      </c>
    </row>
    <row r="325" spans="1:5" x14ac:dyDescent="0.2">
      <c r="A325" s="309">
        <v>5</v>
      </c>
      <c r="B325" s="309" t="s">
        <v>1285</v>
      </c>
      <c r="C325" s="312">
        <v>11458</v>
      </c>
      <c r="D325" s="309" t="s">
        <v>1653</v>
      </c>
      <c r="E325" s="311">
        <v>113266731.0069786</v>
      </c>
    </row>
    <row r="326" spans="1:5" x14ac:dyDescent="0.2">
      <c r="A326" s="309">
        <v>5</v>
      </c>
      <c r="B326" s="309" t="s">
        <v>1285</v>
      </c>
      <c r="C326" s="312">
        <v>28858</v>
      </c>
      <c r="D326" s="309" t="s">
        <v>2223</v>
      </c>
      <c r="E326" s="311">
        <v>10294670.536737602</v>
      </c>
    </row>
    <row r="327" spans="1:5" x14ac:dyDescent="0.2">
      <c r="A327" s="309">
        <v>5</v>
      </c>
      <c r="B327" s="309" t="s">
        <v>1286</v>
      </c>
      <c r="C327" s="312">
        <v>10735</v>
      </c>
      <c r="D327" s="309" t="s">
        <v>1654</v>
      </c>
      <c r="E327" s="311">
        <v>557440391.84159231</v>
      </c>
    </row>
    <row r="328" spans="1:5" x14ac:dyDescent="0.2">
      <c r="A328" s="309">
        <v>5</v>
      </c>
      <c r="B328" s="309" t="s">
        <v>1286</v>
      </c>
      <c r="C328" s="312">
        <v>11306</v>
      </c>
      <c r="D328" s="309" t="s">
        <v>1655</v>
      </c>
      <c r="E328" s="311">
        <v>64617279.391173005</v>
      </c>
    </row>
    <row r="329" spans="1:5" x14ac:dyDescent="0.2">
      <c r="A329" s="309">
        <v>5</v>
      </c>
      <c r="B329" s="309" t="s">
        <v>1286</v>
      </c>
      <c r="C329" s="312">
        <v>11307</v>
      </c>
      <c r="D329" s="309" t="s">
        <v>1656</v>
      </c>
      <c r="E329" s="311">
        <v>46160052.040036187</v>
      </c>
    </row>
    <row r="330" spans="1:5" x14ac:dyDescent="0.2">
      <c r="A330" s="309">
        <v>5</v>
      </c>
      <c r="B330" s="309" t="s">
        <v>1287</v>
      </c>
      <c r="C330" s="312">
        <v>10734</v>
      </c>
      <c r="D330" s="309" t="s">
        <v>1657</v>
      </c>
      <c r="E330" s="311">
        <v>1968533315.1336415</v>
      </c>
    </row>
    <row r="331" spans="1:5" x14ac:dyDescent="0.2">
      <c r="A331" s="309">
        <v>5</v>
      </c>
      <c r="B331" s="309" t="s">
        <v>1287</v>
      </c>
      <c r="C331" s="312">
        <v>11304</v>
      </c>
      <c r="D331" s="309" t="s">
        <v>1658</v>
      </c>
      <c r="E331" s="311">
        <v>662516848.79087818</v>
      </c>
    </row>
    <row r="332" spans="1:5" x14ac:dyDescent="0.2">
      <c r="A332" s="309">
        <v>5</v>
      </c>
      <c r="B332" s="309" t="s">
        <v>1288</v>
      </c>
      <c r="C332" s="312">
        <v>10678</v>
      </c>
      <c r="D332" s="309" t="s">
        <v>1659</v>
      </c>
      <c r="E332" s="311">
        <v>1430338082.8595297</v>
      </c>
    </row>
    <row r="333" spans="1:5" x14ac:dyDescent="0.2">
      <c r="A333" s="309">
        <v>5</v>
      </c>
      <c r="B333" s="309" t="s">
        <v>1288</v>
      </c>
      <c r="C333" s="312">
        <v>10733</v>
      </c>
      <c r="D333" s="309" t="s">
        <v>1660</v>
      </c>
      <c r="E333" s="311">
        <v>377629661.29697454</v>
      </c>
    </row>
    <row r="334" spans="1:5" x14ac:dyDescent="0.2">
      <c r="A334" s="309">
        <v>5</v>
      </c>
      <c r="B334" s="309" t="s">
        <v>1288</v>
      </c>
      <c r="C334" s="312">
        <v>11289</v>
      </c>
      <c r="D334" s="309" t="s">
        <v>1661</v>
      </c>
      <c r="E334" s="311">
        <v>185076586.62139979</v>
      </c>
    </row>
    <row r="335" spans="1:5" x14ac:dyDescent="0.2">
      <c r="A335" s="309">
        <v>5</v>
      </c>
      <c r="B335" s="309" t="s">
        <v>1288</v>
      </c>
      <c r="C335" s="312">
        <v>11290</v>
      </c>
      <c r="D335" s="309" t="s">
        <v>1662</v>
      </c>
      <c r="E335" s="311">
        <v>162326584.2711792</v>
      </c>
    </row>
    <row r="336" spans="1:5" x14ac:dyDescent="0.2">
      <c r="A336" s="309">
        <v>5</v>
      </c>
      <c r="B336" s="309" t="s">
        <v>1288</v>
      </c>
      <c r="C336" s="312">
        <v>11291</v>
      </c>
      <c r="D336" s="309" t="s">
        <v>1663</v>
      </c>
      <c r="E336" s="311">
        <v>115241276.57548019</v>
      </c>
    </row>
    <row r="337" spans="1:5" x14ac:dyDescent="0.2">
      <c r="A337" s="309">
        <v>5</v>
      </c>
      <c r="B337" s="309" t="s">
        <v>1288</v>
      </c>
      <c r="C337" s="312">
        <v>11292</v>
      </c>
      <c r="D337" s="309" t="s">
        <v>1664</v>
      </c>
      <c r="E337" s="311">
        <v>130719194.6308368</v>
      </c>
    </row>
    <row r="338" spans="1:5" x14ac:dyDescent="0.2">
      <c r="A338" s="309">
        <v>5</v>
      </c>
      <c r="B338" s="309" t="s">
        <v>1288</v>
      </c>
      <c r="C338" s="312">
        <v>11293</v>
      </c>
      <c r="D338" s="309" t="s">
        <v>1665</v>
      </c>
      <c r="E338" s="311">
        <v>133589793.25190163</v>
      </c>
    </row>
    <row r="339" spans="1:5" x14ac:dyDescent="0.2">
      <c r="A339" s="309">
        <v>5</v>
      </c>
      <c r="B339" s="309" t="s">
        <v>1288</v>
      </c>
      <c r="C339" s="312">
        <v>11294</v>
      </c>
      <c r="D339" s="309" t="s">
        <v>1666</v>
      </c>
      <c r="E339" s="311">
        <v>143674469.3615334</v>
      </c>
    </row>
    <row r="340" spans="1:5" x14ac:dyDescent="0.2">
      <c r="A340" s="309">
        <v>5</v>
      </c>
      <c r="B340" s="309" t="s">
        <v>1288</v>
      </c>
      <c r="C340" s="312">
        <v>11295</v>
      </c>
      <c r="D340" s="309" t="s">
        <v>1667</v>
      </c>
      <c r="E340" s="311">
        <v>282310471.48954558</v>
      </c>
    </row>
    <row r="341" spans="1:5" x14ac:dyDescent="0.2">
      <c r="A341" s="309">
        <v>5</v>
      </c>
      <c r="B341" s="309" t="s">
        <v>1288</v>
      </c>
      <c r="C341" s="312">
        <v>11296</v>
      </c>
      <c r="D341" s="309" t="s">
        <v>1668</v>
      </c>
      <c r="E341" s="311">
        <v>58501693.247837991</v>
      </c>
    </row>
    <row r="342" spans="1:5" x14ac:dyDescent="0.2">
      <c r="A342" s="309">
        <v>6</v>
      </c>
      <c r="B342" s="309" t="s">
        <v>1289</v>
      </c>
      <c r="C342" s="312">
        <v>10664</v>
      </c>
      <c r="D342" s="309" t="s">
        <v>1669</v>
      </c>
      <c r="E342" s="311">
        <v>2122832933.8106873</v>
      </c>
    </row>
    <row r="343" spans="1:5" x14ac:dyDescent="0.2">
      <c r="A343" s="309">
        <v>6</v>
      </c>
      <c r="B343" s="309" t="s">
        <v>1289</v>
      </c>
      <c r="C343" s="312">
        <v>10834</v>
      </c>
      <c r="D343" s="309" t="s">
        <v>1670</v>
      </c>
      <c r="E343" s="311">
        <v>63643820.109129593</v>
      </c>
    </row>
    <row r="344" spans="1:5" x14ac:dyDescent="0.2">
      <c r="A344" s="309">
        <v>6</v>
      </c>
      <c r="B344" s="309" t="s">
        <v>1289</v>
      </c>
      <c r="C344" s="312">
        <v>10835</v>
      </c>
      <c r="D344" s="309" t="s">
        <v>1671</v>
      </c>
      <c r="E344" s="311">
        <v>44659393.396481402</v>
      </c>
    </row>
    <row r="345" spans="1:5" x14ac:dyDescent="0.2">
      <c r="A345" s="309">
        <v>6</v>
      </c>
      <c r="B345" s="309" t="s">
        <v>1289</v>
      </c>
      <c r="C345" s="312">
        <v>10836</v>
      </c>
      <c r="D345" s="309" t="s">
        <v>1672</v>
      </c>
      <c r="E345" s="311">
        <v>39019580.7982224</v>
      </c>
    </row>
    <row r="346" spans="1:5" x14ac:dyDescent="0.2">
      <c r="A346" s="309">
        <v>6</v>
      </c>
      <c r="B346" s="309" t="s">
        <v>1289</v>
      </c>
      <c r="C346" s="312">
        <v>10837</v>
      </c>
      <c r="D346" s="309" t="s">
        <v>1673</v>
      </c>
      <c r="E346" s="311">
        <v>39491740.5961584</v>
      </c>
    </row>
    <row r="347" spans="1:5" x14ac:dyDescent="0.2">
      <c r="A347" s="309">
        <v>6</v>
      </c>
      <c r="B347" s="309" t="s">
        <v>1289</v>
      </c>
      <c r="C347" s="312">
        <v>10838</v>
      </c>
      <c r="D347" s="309" t="s">
        <v>1674</v>
      </c>
      <c r="E347" s="311">
        <v>70201026.237565205</v>
      </c>
    </row>
    <row r="348" spans="1:5" x14ac:dyDescent="0.2">
      <c r="A348" s="309">
        <v>6</v>
      </c>
      <c r="B348" s="309" t="s">
        <v>1289</v>
      </c>
      <c r="C348" s="312">
        <v>10839</v>
      </c>
      <c r="D348" s="309" t="s">
        <v>1675</v>
      </c>
      <c r="E348" s="311">
        <v>53055716.991114609</v>
      </c>
    </row>
    <row r="349" spans="1:5" x14ac:dyDescent="0.2">
      <c r="A349" s="309">
        <v>6</v>
      </c>
      <c r="B349" s="309" t="s">
        <v>1289</v>
      </c>
      <c r="C349" s="312">
        <v>10840</v>
      </c>
      <c r="D349" s="309" t="s">
        <v>1676</v>
      </c>
      <c r="E349" s="311">
        <v>54036473.564171404</v>
      </c>
    </row>
    <row r="350" spans="1:5" x14ac:dyDescent="0.2">
      <c r="A350" s="309">
        <v>6</v>
      </c>
      <c r="B350" s="309" t="s">
        <v>1289</v>
      </c>
      <c r="C350" s="312">
        <v>10841</v>
      </c>
      <c r="D350" s="309" t="s">
        <v>1677</v>
      </c>
      <c r="E350" s="311">
        <v>81017825.830346406</v>
      </c>
    </row>
    <row r="351" spans="1:5" x14ac:dyDescent="0.2">
      <c r="A351" s="309">
        <v>6</v>
      </c>
      <c r="B351" s="309" t="s">
        <v>1289</v>
      </c>
      <c r="C351" s="312">
        <v>10842</v>
      </c>
      <c r="D351" s="309" t="s">
        <v>1678</v>
      </c>
      <c r="E351" s="311">
        <v>50395774.392759606</v>
      </c>
    </row>
    <row r="352" spans="1:5" x14ac:dyDescent="0.2">
      <c r="A352" s="309">
        <v>6</v>
      </c>
      <c r="B352" s="309" t="s">
        <v>1289</v>
      </c>
      <c r="C352" s="312">
        <v>10843</v>
      </c>
      <c r="D352" s="309" t="s">
        <v>1679</v>
      </c>
      <c r="E352" s="311">
        <v>59637831.109053597</v>
      </c>
    </row>
    <row r="353" spans="1:5" x14ac:dyDescent="0.2">
      <c r="A353" s="309">
        <v>6</v>
      </c>
      <c r="B353" s="309" t="s">
        <v>1289</v>
      </c>
      <c r="C353" s="312">
        <v>10844</v>
      </c>
      <c r="D353" s="309" t="s">
        <v>1680</v>
      </c>
      <c r="E353" s="311">
        <v>53681971.331707798</v>
      </c>
    </row>
    <row r="354" spans="1:5" x14ac:dyDescent="0.2">
      <c r="A354" s="309">
        <v>6</v>
      </c>
      <c r="B354" s="309" t="s">
        <v>1290</v>
      </c>
      <c r="C354" s="312">
        <v>10697</v>
      </c>
      <c r="D354" s="309" t="s">
        <v>1681</v>
      </c>
      <c r="E354" s="311">
        <v>1282299942.5748439</v>
      </c>
    </row>
    <row r="355" spans="1:5" x14ac:dyDescent="0.2">
      <c r="A355" s="309">
        <v>6</v>
      </c>
      <c r="B355" s="309" t="s">
        <v>1290</v>
      </c>
      <c r="C355" s="312">
        <v>10833</v>
      </c>
      <c r="D355" s="309" t="s">
        <v>1682</v>
      </c>
      <c r="E355" s="311">
        <v>72955913.242359594</v>
      </c>
    </row>
    <row r="356" spans="1:5" x14ac:dyDescent="0.2">
      <c r="A356" s="309">
        <v>6</v>
      </c>
      <c r="B356" s="309" t="s">
        <v>1290</v>
      </c>
      <c r="C356" s="312">
        <v>10850</v>
      </c>
      <c r="D356" s="309" t="s">
        <v>1683</v>
      </c>
      <c r="E356" s="311">
        <v>82705778.922102585</v>
      </c>
    </row>
    <row r="357" spans="1:5" x14ac:dyDescent="0.2">
      <c r="A357" s="309">
        <v>6</v>
      </c>
      <c r="B357" s="309" t="s">
        <v>1290</v>
      </c>
      <c r="C357" s="312">
        <v>10851</v>
      </c>
      <c r="D357" s="309" t="s">
        <v>1684</v>
      </c>
      <c r="E357" s="311">
        <v>109412687.387187</v>
      </c>
    </row>
    <row r="358" spans="1:5" x14ac:dyDescent="0.2">
      <c r="A358" s="309">
        <v>6</v>
      </c>
      <c r="B358" s="309" t="s">
        <v>1290</v>
      </c>
      <c r="C358" s="312">
        <v>10852</v>
      </c>
      <c r="D358" s="309" t="s">
        <v>1685</v>
      </c>
      <c r="E358" s="311">
        <v>133540905.14655061</v>
      </c>
    </row>
    <row r="359" spans="1:5" x14ac:dyDescent="0.2">
      <c r="A359" s="309">
        <v>6</v>
      </c>
      <c r="B359" s="309" t="s">
        <v>1290</v>
      </c>
      <c r="C359" s="312">
        <v>10853</v>
      </c>
      <c r="D359" s="309" t="s">
        <v>1686</v>
      </c>
      <c r="E359" s="311">
        <v>99430033.215782404</v>
      </c>
    </row>
    <row r="360" spans="1:5" x14ac:dyDescent="0.2">
      <c r="A360" s="309">
        <v>6</v>
      </c>
      <c r="B360" s="309" t="s">
        <v>1290</v>
      </c>
      <c r="C360" s="312">
        <v>10854</v>
      </c>
      <c r="D360" s="309" t="s">
        <v>1687</v>
      </c>
      <c r="E360" s="311">
        <v>209748222.35286963</v>
      </c>
    </row>
    <row r="361" spans="1:5" x14ac:dyDescent="0.2">
      <c r="A361" s="309">
        <v>6</v>
      </c>
      <c r="B361" s="309" t="s">
        <v>1290</v>
      </c>
      <c r="C361" s="312">
        <v>10855</v>
      </c>
      <c r="D361" s="309" t="s">
        <v>1688</v>
      </c>
      <c r="E361" s="311">
        <v>165433465.12899539</v>
      </c>
    </row>
    <row r="362" spans="1:5" x14ac:dyDescent="0.2">
      <c r="A362" s="309">
        <v>6</v>
      </c>
      <c r="B362" s="309" t="s">
        <v>1290</v>
      </c>
      <c r="C362" s="312">
        <v>10856</v>
      </c>
      <c r="D362" s="309" t="s">
        <v>1689</v>
      </c>
      <c r="E362" s="311">
        <v>76488801.945538193</v>
      </c>
    </row>
    <row r="363" spans="1:5" x14ac:dyDescent="0.2">
      <c r="A363" s="309">
        <v>6</v>
      </c>
      <c r="B363" s="309" t="s">
        <v>1290</v>
      </c>
      <c r="C363" s="312">
        <v>13747</v>
      </c>
      <c r="D363" s="309" t="s">
        <v>1690</v>
      </c>
      <c r="E363" s="311">
        <v>22399628.802287996</v>
      </c>
    </row>
    <row r="364" spans="1:5" x14ac:dyDescent="0.2">
      <c r="A364" s="309">
        <v>6</v>
      </c>
      <c r="B364" s="309" t="s">
        <v>1290</v>
      </c>
      <c r="C364" s="312">
        <v>31327</v>
      </c>
      <c r="D364" s="309" t="s">
        <v>2224</v>
      </c>
      <c r="E364" s="311">
        <v>13652017.890899997</v>
      </c>
    </row>
    <row r="365" spans="1:5" x14ac:dyDescent="0.2">
      <c r="A365" s="309">
        <v>6</v>
      </c>
      <c r="B365" s="309" t="s">
        <v>1291</v>
      </c>
      <c r="C365" s="312">
        <v>10662</v>
      </c>
      <c r="D365" s="309" t="s">
        <v>1691</v>
      </c>
      <c r="E365" s="311">
        <v>2243484549.6464958</v>
      </c>
    </row>
    <row r="366" spans="1:5" x14ac:dyDescent="0.2">
      <c r="A366" s="309">
        <v>6</v>
      </c>
      <c r="B366" s="309" t="s">
        <v>1291</v>
      </c>
      <c r="C366" s="312">
        <v>10817</v>
      </c>
      <c r="D366" s="309" t="s">
        <v>1692</v>
      </c>
      <c r="E366" s="311">
        <v>220513682.36103898</v>
      </c>
    </row>
    <row r="367" spans="1:5" x14ac:dyDescent="0.2">
      <c r="A367" s="309">
        <v>6</v>
      </c>
      <c r="B367" s="309" t="s">
        <v>1291</v>
      </c>
      <c r="C367" s="312">
        <v>10818</v>
      </c>
      <c r="D367" s="309" t="s">
        <v>1693</v>
      </c>
      <c r="E367" s="311">
        <v>38803148.1926952</v>
      </c>
    </row>
    <row r="368" spans="1:5" x14ac:dyDescent="0.2">
      <c r="A368" s="309">
        <v>6</v>
      </c>
      <c r="B368" s="309" t="s">
        <v>1291</v>
      </c>
      <c r="C368" s="312">
        <v>10819</v>
      </c>
      <c r="D368" s="309" t="s">
        <v>2225</v>
      </c>
      <c r="E368" s="311">
        <v>535220617.76726341</v>
      </c>
    </row>
    <row r="369" spans="1:5" x14ac:dyDescent="0.2">
      <c r="A369" s="309">
        <v>6</v>
      </c>
      <c r="B369" s="309" t="s">
        <v>1291</v>
      </c>
      <c r="C369" s="312">
        <v>10820</v>
      </c>
      <c r="D369" s="309" t="s">
        <v>1695</v>
      </c>
      <c r="E369" s="311">
        <v>41686510.455228001</v>
      </c>
    </row>
    <row r="370" spans="1:5" x14ac:dyDescent="0.2">
      <c r="A370" s="309">
        <v>6</v>
      </c>
      <c r="B370" s="309" t="s">
        <v>1291</v>
      </c>
      <c r="C370" s="312">
        <v>10821</v>
      </c>
      <c r="D370" s="309" t="s">
        <v>1696</v>
      </c>
      <c r="E370" s="311">
        <v>143247937.72627079</v>
      </c>
    </row>
    <row r="371" spans="1:5" x14ac:dyDescent="0.2">
      <c r="A371" s="309">
        <v>6</v>
      </c>
      <c r="B371" s="309" t="s">
        <v>1291</v>
      </c>
      <c r="C371" s="312">
        <v>10822</v>
      </c>
      <c r="D371" s="309" t="s">
        <v>1697</v>
      </c>
      <c r="E371" s="311">
        <v>426309772.02488995</v>
      </c>
    </row>
    <row r="372" spans="1:5" x14ac:dyDescent="0.2">
      <c r="A372" s="309">
        <v>6</v>
      </c>
      <c r="B372" s="309" t="s">
        <v>1291</v>
      </c>
      <c r="C372" s="312">
        <v>10823</v>
      </c>
      <c r="D372" s="309" t="s">
        <v>1698</v>
      </c>
      <c r="E372" s="311">
        <v>287672547.96703196</v>
      </c>
    </row>
    <row r="373" spans="1:5" x14ac:dyDescent="0.2">
      <c r="A373" s="309">
        <v>6</v>
      </c>
      <c r="B373" s="309" t="s">
        <v>1291</v>
      </c>
      <c r="C373" s="312">
        <v>10824</v>
      </c>
      <c r="D373" s="309" t="s">
        <v>1699</v>
      </c>
      <c r="E373" s="311">
        <v>13797547.976129398</v>
      </c>
    </row>
    <row r="374" spans="1:5" x14ac:dyDescent="0.2">
      <c r="A374" s="309">
        <v>6</v>
      </c>
      <c r="B374" s="309" t="s">
        <v>1291</v>
      </c>
      <c r="C374" s="312">
        <v>10825</v>
      </c>
      <c r="D374" s="309" t="s">
        <v>1700</v>
      </c>
      <c r="E374" s="311">
        <v>98707837.316195369</v>
      </c>
    </row>
    <row r="375" spans="1:5" x14ac:dyDescent="0.2">
      <c r="A375" s="309">
        <v>6</v>
      </c>
      <c r="B375" s="309" t="s">
        <v>1291</v>
      </c>
      <c r="C375" s="312">
        <v>10826</v>
      </c>
      <c r="D375" s="309" t="s">
        <v>1701</v>
      </c>
      <c r="E375" s="311">
        <v>74871609.314732999</v>
      </c>
    </row>
    <row r="376" spans="1:5" x14ac:dyDescent="0.2">
      <c r="A376" s="309">
        <v>6</v>
      </c>
      <c r="B376" s="309" t="s">
        <v>1291</v>
      </c>
      <c r="C376" s="312">
        <v>28006</v>
      </c>
      <c r="D376" s="309" t="s">
        <v>2226</v>
      </c>
      <c r="E376" s="311">
        <v>52003917.404247001</v>
      </c>
    </row>
    <row r="377" spans="1:5" x14ac:dyDescent="0.2">
      <c r="A377" s="309">
        <v>6</v>
      </c>
      <c r="B377" s="309" t="s">
        <v>1292</v>
      </c>
      <c r="C377" s="312">
        <v>10696</v>
      </c>
      <c r="D377" s="309" t="s">
        <v>1703</v>
      </c>
      <c r="E377" s="311">
        <v>558863910.69400084</v>
      </c>
    </row>
    <row r="378" spans="1:5" x14ac:dyDescent="0.2">
      <c r="A378" s="309">
        <v>6</v>
      </c>
      <c r="B378" s="309" t="s">
        <v>1292</v>
      </c>
      <c r="C378" s="312">
        <v>10845</v>
      </c>
      <c r="D378" s="309" t="s">
        <v>1704</v>
      </c>
      <c r="E378" s="311">
        <v>48850800.137467206</v>
      </c>
    </row>
    <row r="379" spans="1:5" x14ac:dyDescent="0.2">
      <c r="A379" s="309">
        <v>6</v>
      </c>
      <c r="B379" s="309" t="s">
        <v>1292</v>
      </c>
      <c r="C379" s="312">
        <v>10846</v>
      </c>
      <c r="D379" s="309" t="s">
        <v>1705</v>
      </c>
      <c r="E379" s="311">
        <v>47228652.160519794</v>
      </c>
    </row>
    <row r="380" spans="1:5" x14ac:dyDescent="0.2">
      <c r="A380" s="309">
        <v>6</v>
      </c>
      <c r="B380" s="309" t="s">
        <v>1292</v>
      </c>
      <c r="C380" s="312">
        <v>10847</v>
      </c>
      <c r="D380" s="309" t="s">
        <v>1706</v>
      </c>
      <c r="E380" s="311">
        <v>49704588.980853006</v>
      </c>
    </row>
    <row r="381" spans="1:5" x14ac:dyDescent="0.2">
      <c r="A381" s="309">
        <v>6</v>
      </c>
      <c r="B381" s="309" t="s">
        <v>1292</v>
      </c>
      <c r="C381" s="312">
        <v>10848</v>
      </c>
      <c r="D381" s="309" t="s">
        <v>1707</v>
      </c>
      <c r="E381" s="311">
        <v>45377290.527464405</v>
      </c>
    </row>
    <row r="382" spans="1:5" x14ac:dyDescent="0.2">
      <c r="A382" s="309">
        <v>6</v>
      </c>
      <c r="B382" s="309" t="s">
        <v>1292</v>
      </c>
      <c r="C382" s="312">
        <v>10849</v>
      </c>
      <c r="D382" s="309" t="s">
        <v>1708</v>
      </c>
      <c r="E382" s="311">
        <v>5972260.2096023997</v>
      </c>
    </row>
    <row r="383" spans="1:5" x14ac:dyDescent="0.2">
      <c r="A383" s="309">
        <v>6</v>
      </c>
      <c r="B383" s="309" t="s">
        <v>1292</v>
      </c>
      <c r="C383" s="312">
        <v>13816</v>
      </c>
      <c r="D383" s="309" t="s">
        <v>1709</v>
      </c>
      <c r="E383" s="311">
        <v>27733956.152652603</v>
      </c>
    </row>
    <row r="384" spans="1:5" x14ac:dyDescent="0.2">
      <c r="A384" s="309">
        <v>6</v>
      </c>
      <c r="B384" s="309" t="s">
        <v>1293</v>
      </c>
      <c r="C384" s="312">
        <v>10665</v>
      </c>
      <c r="D384" s="309" t="s">
        <v>1710</v>
      </c>
      <c r="E384" s="311">
        <v>1088816504.2533274</v>
      </c>
    </row>
    <row r="385" spans="1:5" x14ac:dyDescent="0.2">
      <c r="A385" s="309">
        <v>6</v>
      </c>
      <c r="B385" s="309" t="s">
        <v>1293</v>
      </c>
      <c r="C385" s="312">
        <v>10857</v>
      </c>
      <c r="D385" s="309" t="s">
        <v>2227</v>
      </c>
      <c r="E385" s="311">
        <v>365485298.31834179</v>
      </c>
    </row>
    <row r="386" spans="1:5" x14ac:dyDescent="0.2">
      <c r="A386" s="309">
        <v>6</v>
      </c>
      <c r="B386" s="309" t="s">
        <v>1293</v>
      </c>
      <c r="C386" s="312">
        <v>10858</v>
      </c>
      <c r="D386" s="309" t="s">
        <v>1712</v>
      </c>
      <c r="E386" s="311">
        <v>56399002.997470796</v>
      </c>
    </row>
    <row r="387" spans="1:5" x14ac:dyDescent="0.2">
      <c r="A387" s="309">
        <v>6</v>
      </c>
      <c r="B387" s="309" t="s">
        <v>1293</v>
      </c>
      <c r="C387" s="312">
        <v>10859</v>
      </c>
      <c r="D387" s="309" t="s">
        <v>1713</v>
      </c>
      <c r="E387" s="311">
        <v>36966816.110569201</v>
      </c>
    </row>
    <row r="388" spans="1:5" x14ac:dyDescent="0.2">
      <c r="A388" s="309">
        <v>6</v>
      </c>
      <c r="B388" s="309" t="s">
        <v>1293</v>
      </c>
      <c r="C388" s="312">
        <v>10860</v>
      </c>
      <c r="D388" s="309" t="s">
        <v>1714</v>
      </c>
      <c r="E388" s="311">
        <v>42010959.319003798</v>
      </c>
    </row>
    <row r="389" spans="1:5" x14ac:dyDescent="0.2">
      <c r="A389" s="309">
        <v>6</v>
      </c>
      <c r="B389" s="309" t="s">
        <v>1293</v>
      </c>
      <c r="C389" s="312">
        <v>10861</v>
      </c>
      <c r="D389" s="309" t="s">
        <v>1715</v>
      </c>
      <c r="E389" s="311">
        <v>60994418.76556319</v>
      </c>
    </row>
    <row r="390" spans="1:5" x14ac:dyDescent="0.2">
      <c r="A390" s="309">
        <v>6</v>
      </c>
      <c r="B390" s="309" t="s">
        <v>1293</v>
      </c>
      <c r="C390" s="312">
        <v>10862</v>
      </c>
      <c r="D390" s="309" t="s">
        <v>1716</v>
      </c>
      <c r="E390" s="311">
        <v>31168753.702935599</v>
      </c>
    </row>
    <row r="391" spans="1:5" x14ac:dyDescent="0.2">
      <c r="A391" s="309">
        <v>6</v>
      </c>
      <c r="B391" s="309" t="s">
        <v>1294</v>
      </c>
      <c r="C391" s="312">
        <v>10663</v>
      </c>
      <c r="D391" s="309" t="s">
        <v>1717</v>
      </c>
      <c r="E391" s="311">
        <v>1723789028.4453359</v>
      </c>
    </row>
    <row r="392" spans="1:5" x14ac:dyDescent="0.2">
      <c r="A392" s="309">
        <v>6</v>
      </c>
      <c r="B392" s="309" t="s">
        <v>1294</v>
      </c>
      <c r="C392" s="312">
        <v>10827</v>
      </c>
      <c r="D392" s="309" t="s">
        <v>2228</v>
      </c>
      <c r="E392" s="311">
        <v>243762237.4762938</v>
      </c>
    </row>
    <row r="393" spans="1:5" x14ac:dyDescent="0.2">
      <c r="A393" s="309">
        <v>6</v>
      </c>
      <c r="B393" s="309" t="s">
        <v>1294</v>
      </c>
      <c r="C393" s="312">
        <v>10828</v>
      </c>
      <c r="D393" s="309" t="s">
        <v>1719</v>
      </c>
      <c r="E393" s="311">
        <v>87690184.436762393</v>
      </c>
    </row>
    <row r="394" spans="1:5" x14ac:dyDescent="0.2">
      <c r="A394" s="309">
        <v>6</v>
      </c>
      <c r="B394" s="309" t="s">
        <v>1294</v>
      </c>
      <c r="C394" s="312">
        <v>10829</v>
      </c>
      <c r="D394" s="309" t="s">
        <v>2229</v>
      </c>
      <c r="E394" s="311">
        <v>344654894.35724163</v>
      </c>
    </row>
    <row r="395" spans="1:5" x14ac:dyDescent="0.2">
      <c r="A395" s="309">
        <v>6</v>
      </c>
      <c r="B395" s="309" t="s">
        <v>1294</v>
      </c>
      <c r="C395" s="312">
        <v>10830</v>
      </c>
      <c r="D395" s="309" t="s">
        <v>1721</v>
      </c>
      <c r="E395" s="311">
        <v>64012650.177050993</v>
      </c>
    </row>
    <row r="396" spans="1:5" x14ac:dyDescent="0.2">
      <c r="A396" s="309">
        <v>6</v>
      </c>
      <c r="B396" s="309" t="s">
        <v>1294</v>
      </c>
      <c r="C396" s="312">
        <v>10831</v>
      </c>
      <c r="D396" s="309" t="s">
        <v>1722</v>
      </c>
      <c r="E396" s="311">
        <v>84427826.306408405</v>
      </c>
    </row>
    <row r="397" spans="1:5" x14ac:dyDescent="0.2">
      <c r="A397" s="309">
        <v>6</v>
      </c>
      <c r="B397" s="309" t="s">
        <v>1294</v>
      </c>
      <c r="C397" s="312">
        <v>10832</v>
      </c>
      <c r="D397" s="309" t="s">
        <v>1725</v>
      </c>
      <c r="E397" s="311">
        <v>118146315.7972818</v>
      </c>
    </row>
    <row r="398" spans="1:5" x14ac:dyDescent="0.2">
      <c r="A398" s="309">
        <v>6</v>
      </c>
      <c r="B398" s="309" t="s">
        <v>1294</v>
      </c>
      <c r="C398" s="312">
        <v>22734</v>
      </c>
      <c r="D398" s="309" t="s">
        <v>1723</v>
      </c>
      <c r="E398" s="311">
        <v>40349222.772961192</v>
      </c>
    </row>
    <row r="399" spans="1:5" x14ac:dyDescent="0.2">
      <c r="A399" s="309">
        <v>6</v>
      </c>
      <c r="B399" s="309" t="s">
        <v>1294</v>
      </c>
      <c r="C399" s="312">
        <v>23962</v>
      </c>
      <c r="D399" s="309" t="s">
        <v>1724</v>
      </c>
      <c r="E399" s="311">
        <v>38530901.564661004</v>
      </c>
    </row>
    <row r="400" spans="1:5" x14ac:dyDescent="0.2">
      <c r="A400" s="309">
        <v>6</v>
      </c>
      <c r="B400" s="309" t="s">
        <v>1295</v>
      </c>
      <c r="C400" s="312">
        <v>10685</v>
      </c>
      <c r="D400" s="309" t="s">
        <v>1726</v>
      </c>
      <c r="E400" s="311">
        <v>1452506504.9088821</v>
      </c>
    </row>
    <row r="401" spans="1:5" x14ac:dyDescent="0.2">
      <c r="A401" s="309">
        <v>6</v>
      </c>
      <c r="B401" s="309" t="s">
        <v>1295</v>
      </c>
      <c r="C401" s="312">
        <v>10752</v>
      </c>
      <c r="D401" s="309" t="s">
        <v>1727</v>
      </c>
      <c r="E401" s="311">
        <v>318463701.2559678</v>
      </c>
    </row>
    <row r="402" spans="1:5" x14ac:dyDescent="0.2">
      <c r="A402" s="309">
        <v>6</v>
      </c>
      <c r="B402" s="309" t="s">
        <v>1295</v>
      </c>
      <c r="C402" s="312">
        <v>10753</v>
      </c>
      <c r="D402" s="309" t="s">
        <v>2230</v>
      </c>
      <c r="E402" s="311">
        <v>540621893.25412261</v>
      </c>
    </row>
    <row r="403" spans="1:5" x14ac:dyDescent="0.2">
      <c r="A403" s="309">
        <v>6</v>
      </c>
      <c r="B403" s="309" t="s">
        <v>1295</v>
      </c>
      <c r="C403" s="312">
        <v>10754</v>
      </c>
      <c r="D403" s="309" t="s">
        <v>1729</v>
      </c>
      <c r="E403" s="311">
        <v>119091070.67029139</v>
      </c>
    </row>
    <row r="404" spans="1:5" x14ac:dyDescent="0.2">
      <c r="A404" s="309">
        <v>6</v>
      </c>
      <c r="B404" s="309" t="s">
        <v>1295</v>
      </c>
      <c r="C404" s="312">
        <v>10755</v>
      </c>
      <c r="D404" s="309" t="s">
        <v>1730</v>
      </c>
      <c r="E404" s="311">
        <v>91862997.493184388</v>
      </c>
    </row>
    <row r="405" spans="1:5" x14ac:dyDescent="0.2">
      <c r="A405" s="309">
        <v>6</v>
      </c>
      <c r="B405" s="309" t="s">
        <v>1295</v>
      </c>
      <c r="C405" s="312">
        <v>28785</v>
      </c>
      <c r="D405" s="309" t="s">
        <v>2231</v>
      </c>
      <c r="E405" s="311">
        <v>24548482.323617995</v>
      </c>
    </row>
    <row r="406" spans="1:5" x14ac:dyDescent="0.2">
      <c r="A406" s="309">
        <v>6</v>
      </c>
      <c r="B406" s="309" t="s">
        <v>1296</v>
      </c>
      <c r="C406" s="312">
        <v>10699</v>
      </c>
      <c r="D406" s="309" t="s">
        <v>1732</v>
      </c>
      <c r="E406" s="311">
        <v>1030896562.407606</v>
      </c>
    </row>
    <row r="407" spans="1:5" x14ac:dyDescent="0.2">
      <c r="A407" s="309">
        <v>6</v>
      </c>
      <c r="B407" s="309" t="s">
        <v>1296</v>
      </c>
      <c r="C407" s="312">
        <v>10866</v>
      </c>
      <c r="D407" s="309" t="s">
        <v>1733</v>
      </c>
      <c r="E407" s="311">
        <v>65928906.275431201</v>
      </c>
    </row>
    <row r="408" spans="1:5" x14ac:dyDescent="0.2">
      <c r="A408" s="309">
        <v>6</v>
      </c>
      <c r="B408" s="309" t="s">
        <v>1296</v>
      </c>
      <c r="C408" s="312">
        <v>10867</v>
      </c>
      <c r="D408" s="309" t="s">
        <v>1734</v>
      </c>
      <c r="E408" s="311">
        <v>66773438.587508395</v>
      </c>
    </row>
    <row r="409" spans="1:5" x14ac:dyDescent="0.2">
      <c r="A409" s="309">
        <v>6</v>
      </c>
      <c r="B409" s="309" t="s">
        <v>1296</v>
      </c>
      <c r="C409" s="312">
        <v>10868</v>
      </c>
      <c r="D409" s="309" t="s">
        <v>1735</v>
      </c>
      <c r="E409" s="311">
        <v>89098851.219954595</v>
      </c>
    </row>
    <row r="410" spans="1:5" x14ac:dyDescent="0.2">
      <c r="A410" s="309">
        <v>6</v>
      </c>
      <c r="B410" s="309" t="s">
        <v>1296</v>
      </c>
      <c r="C410" s="312">
        <v>10869</v>
      </c>
      <c r="D410" s="309" t="s">
        <v>1736</v>
      </c>
      <c r="E410" s="311">
        <v>142165412.10331017</v>
      </c>
    </row>
    <row r="411" spans="1:5" x14ac:dyDescent="0.2">
      <c r="A411" s="309">
        <v>6</v>
      </c>
      <c r="B411" s="309" t="s">
        <v>1296</v>
      </c>
      <c r="C411" s="312">
        <v>10870</v>
      </c>
      <c r="D411" s="309" t="s">
        <v>2232</v>
      </c>
      <c r="E411" s="311">
        <v>279727869.52826279</v>
      </c>
    </row>
    <row r="412" spans="1:5" x14ac:dyDescent="0.2">
      <c r="A412" s="309">
        <v>6</v>
      </c>
      <c r="B412" s="309" t="s">
        <v>1296</v>
      </c>
      <c r="C412" s="312">
        <v>13817</v>
      </c>
      <c r="D412" s="309" t="s">
        <v>1738</v>
      </c>
      <c r="E412" s="311">
        <v>61115163.390866391</v>
      </c>
    </row>
    <row r="413" spans="1:5" x14ac:dyDescent="0.2">
      <c r="A413" s="309">
        <v>6</v>
      </c>
      <c r="B413" s="309" t="s">
        <v>1296</v>
      </c>
      <c r="C413" s="312">
        <v>28849</v>
      </c>
      <c r="D413" s="309" t="s">
        <v>2233</v>
      </c>
      <c r="E413" s="311">
        <v>11650203.006207</v>
      </c>
    </row>
    <row r="414" spans="1:5" x14ac:dyDescent="0.2">
      <c r="A414" s="309">
        <v>6</v>
      </c>
      <c r="B414" s="309" t="s">
        <v>1296</v>
      </c>
      <c r="C414" s="312">
        <v>28850</v>
      </c>
      <c r="D414" s="309" t="s">
        <v>2234</v>
      </c>
      <c r="E414" s="311">
        <v>11065782.776001601</v>
      </c>
    </row>
    <row r="415" spans="1:5" x14ac:dyDescent="0.2">
      <c r="A415" s="309">
        <v>7</v>
      </c>
      <c r="B415" s="309" t="s">
        <v>1297</v>
      </c>
      <c r="C415" s="312">
        <v>10709</v>
      </c>
      <c r="D415" s="309" t="s">
        <v>1739</v>
      </c>
      <c r="E415" s="311">
        <v>1302375512.002089</v>
      </c>
    </row>
    <row r="416" spans="1:5" x14ac:dyDescent="0.2">
      <c r="A416" s="309">
        <v>7</v>
      </c>
      <c r="B416" s="309" t="s">
        <v>1297</v>
      </c>
      <c r="C416" s="312">
        <v>11077</v>
      </c>
      <c r="D416" s="309" t="s">
        <v>1740</v>
      </c>
      <c r="E416" s="311">
        <v>54102968.496580794</v>
      </c>
    </row>
    <row r="417" spans="1:5" x14ac:dyDescent="0.2">
      <c r="A417" s="309">
        <v>7</v>
      </c>
      <c r="B417" s="309" t="s">
        <v>1297</v>
      </c>
      <c r="C417" s="312">
        <v>11078</v>
      </c>
      <c r="D417" s="309" t="s">
        <v>2235</v>
      </c>
      <c r="E417" s="311">
        <v>165707223.78532797</v>
      </c>
    </row>
    <row r="418" spans="1:5" x14ac:dyDescent="0.2">
      <c r="A418" s="309">
        <v>7</v>
      </c>
      <c r="B418" s="309" t="s">
        <v>1297</v>
      </c>
      <c r="C418" s="312">
        <v>11079</v>
      </c>
      <c r="D418" s="309" t="s">
        <v>1742</v>
      </c>
      <c r="E418" s="311">
        <v>29431223.304697804</v>
      </c>
    </row>
    <row r="419" spans="1:5" x14ac:dyDescent="0.2">
      <c r="A419" s="309">
        <v>7</v>
      </c>
      <c r="B419" s="309" t="s">
        <v>1297</v>
      </c>
      <c r="C419" s="312">
        <v>11080</v>
      </c>
      <c r="D419" s="309" t="s">
        <v>1743</v>
      </c>
      <c r="E419" s="311">
        <v>116499969.264507</v>
      </c>
    </row>
    <row r="420" spans="1:5" x14ac:dyDescent="0.2">
      <c r="A420" s="309">
        <v>7</v>
      </c>
      <c r="B420" s="309" t="s">
        <v>1297</v>
      </c>
      <c r="C420" s="312">
        <v>11081</v>
      </c>
      <c r="D420" s="309" t="s">
        <v>1744</v>
      </c>
      <c r="E420" s="311">
        <v>197462188.60080719</v>
      </c>
    </row>
    <row r="421" spans="1:5" x14ac:dyDescent="0.2">
      <c r="A421" s="309">
        <v>7</v>
      </c>
      <c r="B421" s="309" t="s">
        <v>1297</v>
      </c>
      <c r="C421" s="312">
        <v>11082</v>
      </c>
      <c r="D421" s="309" t="s">
        <v>1745</v>
      </c>
      <c r="E421" s="311">
        <v>63535794.591501586</v>
      </c>
    </row>
    <row r="422" spans="1:5" x14ac:dyDescent="0.2">
      <c r="A422" s="309">
        <v>7</v>
      </c>
      <c r="B422" s="309" t="s">
        <v>1297</v>
      </c>
      <c r="C422" s="312">
        <v>11083</v>
      </c>
      <c r="D422" s="309" t="s">
        <v>1746</v>
      </c>
      <c r="E422" s="311">
        <v>52680809.244098395</v>
      </c>
    </row>
    <row r="423" spans="1:5" x14ac:dyDescent="0.2">
      <c r="A423" s="309">
        <v>7</v>
      </c>
      <c r="B423" s="309" t="s">
        <v>1297</v>
      </c>
      <c r="C423" s="312">
        <v>11084</v>
      </c>
      <c r="D423" s="309" t="s">
        <v>1747</v>
      </c>
      <c r="E423" s="311">
        <v>92804522.926452011</v>
      </c>
    </row>
    <row r="424" spans="1:5" x14ac:dyDescent="0.2">
      <c r="A424" s="309">
        <v>7</v>
      </c>
      <c r="B424" s="309" t="s">
        <v>1297</v>
      </c>
      <c r="C424" s="312">
        <v>11085</v>
      </c>
      <c r="D424" s="309" t="s">
        <v>1748</v>
      </c>
      <c r="E424" s="311">
        <v>62656562.576346599</v>
      </c>
    </row>
    <row r="425" spans="1:5" x14ac:dyDescent="0.2">
      <c r="A425" s="309">
        <v>7</v>
      </c>
      <c r="B425" s="309" t="s">
        <v>1297</v>
      </c>
      <c r="C425" s="312">
        <v>11086</v>
      </c>
      <c r="D425" s="309" t="s">
        <v>1749</v>
      </c>
      <c r="E425" s="311">
        <v>101185446.13879199</v>
      </c>
    </row>
    <row r="426" spans="1:5" x14ac:dyDescent="0.2">
      <c r="A426" s="309">
        <v>7</v>
      </c>
      <c r="B426" s="309" t="s">
        <v>1297</v>
      </c>
      <c r="C426" s="312">
        <v>11087</v>
      </c>
      <c r="D426" s="309" t="s">
        <v>1750</v>
      </c>
      <c r="E426" s="311">
        <v>152685580.54788959</v>
      </c>
    </row>
    <row r="427" spans="1:5" x14ac:dyDescent="0.2">
      <c r="A427" s="309">
        <v>7</v>
      </c>
      <c r="B427" s="309" t="s">
        <v>1297</v>
      </c>
      <c r="C427" s="312">
        <v>11088</v>
      </c>
      <c r="D427" s="309" t="s">
        <v>1751</v>
      </c>
      <c r="E427" s="311">
        <v>43484729.033015996</v>
      </c>
    </row>
    <row r="428" spans="1:5" x14ac:dyDescent="0.2">
      <c r="A428" s="309">
        <v>7</v>
      </c>
      <c r="B428" s="309" t="s">
        <v>1297</v>
      </c>
      <c r="C428" s="312">
        <v>11449</v>
      </c>
      <c r="D428" s="309" t="s">
        <v>1752</v>
      </c>
      <c r="E428" s="311">
        <v>283312401.4645164</v>
      </c>
    </row>
    <row r="429" spans="1:5" x14ac:dyDescent="0.2">
      <c r="A429" s="309">
        <v>7</v>
      </c>
      <c r="B429" s="309" t="s">
        <v>1297</v>
      </c>
      <c r="C429" s="312">
        <v>28017</v>
      </c>
      <c r="D429" s="309" t="s">
        <v>2236</v>
      </c>
      <c r="E429" s="311">
        <v>48486606.145874999</v>
      </c>
    </row>
    <row r="430" spans="1:5" x14ac:dyDescent="0.2">
      <c r="A430" s="309">
        <v>7</v>
      </c>
      <c r="B430" s="309" t="s">
        <v>1297</v>
      </c>
      <c r="C430" s="312">
        <v>28789</v>
      </c>
      <c r="D430" s="309" t="s">
        <v>2237</v>
      </c>
      <c r="E430" s="311">
        <v>22466620.942411203</v>
      </c>
    </row>
    <row r="431" spans="1:5" x14ac:dyDescent="0.2">
      <c r="A431" s="309">
        <v>7</v>
      </c>
      <c r="B431" s="309" t="s">
        <v>1297</v>
      </c>
      <c r="C431" s="312">
        <v>28790</v>
      </c>
      <c r="D431" s="309" t="s">
        <v>2238</v>
      </c>
      <c r="E431" s="311">
        <v>18571580.353833001</v>
      </c>
    </row>
    <row r="432" spans="1:5" x14ac:dyDescent="0.2">
      <c r="A432" s="309">
        <v>7</v>
      </c>
      <c r="B432" s="309" t="s">
        <v>1297</v>
      </c>
      <c r="C432" s="312">
        <v>28791</v>
      </c>
      <c r="D432" s="309" t="s">
        <v>2239</v>
      </c>
      <c r="E432" s="311">
        <v>28086020.295583799</v>
      </c>
    </row>
    <row r="433" spans="1:5" x14ac:dyDescent="0.2">
      <c r="A433" s="309">
        <v>7</v>
      </c>
      <c r="B433" s="309" t="s">
        <v>1298</v>
      </c>
      <c r="C433" s="312">
        <v>10670</v>
      </c>
      <c r="D433" s="309" t="s">
        <v>1753</v>
      </c>
      <c r="E433" s="311">
        <v>3302469490.2118125</v>
      </c>
    </row>
    <row r="434" spans="1:5" x14ac:dyDescent="0.2">
      <c r="A434" s="309">
        <v>7</v>
      </c>
      <c r="B434" s="309" t="s">
        <v>1298</v>
      </c>
      <c r="C434" s="312">
        <v>10995</v>
      </c>
      <c r="D434" s="309" t="s">
        <v>1754</v>
      </c>
      <c r="E434" s="311">
        <v>90539843.014467001</v>
      </c>
    </row>
    <row r="435" spans="1:5" x14ac:dyDescent="0.2">
      <c r="A435" s="309">
        <v>7</v>
      </c>
      <c r="B435" s="309" t="s">
        <v>1298</v>
      </c>
      <c r="C435" s="312">
        <v>10996</v>
      </c>
      <c r="D435" s="309" t="s">
        <v>1755</v>
      </c>
      <c r="E435" s="311">
        <v>50036547.3739338</v>
      </c>
    </row>
    <row r="436" spans="1:5" x14ac:dyDescent="0.2">
      <c r="A436" s="309">
        <v>7</v>
      </c>
      <c r="B436" s="309" t="s">
        <v>1298</v>
      </c>
      <c r="C436" s="312">
        <v>10997</v>
      </c>
      <c r="D436" s="309" t="s">
        <v>1756</v>
      </c>
      <c r="E436" s="311">
        <v>126272774.10118498</v>
      </c>
    </row>
    <row r="437" spans="1:5" x14ac:dyDescent="0.2">
      <c r="A437" s="309">
        <v>7</v>
      </c>
      <c r="B437" s="309" t="s">
        <v>1298</v>
      </c>
      <c r="C437" s="312">
        <v>10998</v>
      </c>
      <c r="D437" s="309" t="s">
        <v>2240</v>
      </c>
      <c r="E437" s="311">
        <v>622605554.23543429</v>
      </c>
    </row>
    <row r="438" spans="1:5" x14ac:dyDescent="0.2">
      <c r="A438" s="309">
        <v>7</v>
      </c>
      <c r="B438" s="309" t="s">
        <v>1298</v>
      </c>
      <c r="C438" s="312">
        <v>10999</v>
      </c>
      <c r="D438" s="309" t="s">
        <v>1758</v>
      </c>
      <c r="E438" s="311">
        <v>72310685.410035595</v>
      </c>
    </row>
    <row r="439" spans="1:5" x14ac:dyDescent="0.2">
      <c r="A439" s="309">
        <v>7</v>
      </c>
      <c r="B439" s="309" t="s">
        <v>1298</v>
      </c>
      <c r="C439" s="312">
        <v>11000</v>
      </c>
      <c r="D439" s="309" t="s">
        <v>1759</v>
      </c>
      <c r="E439" s="311">
        <v>176094160.78282502</v>
      </c>
    </row>
    <row r="440" spans="1:5" x14ac:dyDescent="0.2">
      <c r="A440" s="309">
        <v>7</v>
      </c>
      <c r="B440" s="309" t="s">
        <v>1298</v>
      </c>
      <c r="C440" s="312">
        <v>11001</v>
      </c>
      <c r="D440" s="309" t="s">
        <v>1760</v>
      </c>
      <c r="E440" s="311">
        <v>65056591.20162899</v>
      </c>
    </row>
    <row r="441" spans="1:5" x14ac:dyDescent="0.2">
      <c r="A441" s="309">
        <v>7</v>
      </c>
      <c r="B441" s="309" t="s">
        <v>1298</v>
      </c>
      <c r="C441" s="312">
        <v>11002</v>
      </c>
      <c r="D441" s="309" t="s">
        <v>1761</v>
      </c>
      <c r="E441" s="311">
        <v>202830500.46274376</v>
      </c>
    </row>
    <row r="442" spans="1:5" x14ac:dyDescent="0.2">
      <c r="A442" s="309">
        <v>7</v>
      </c>
      <c r="B442" s="309" t="s">
        <v>1298</v>
      </c>
      <c r="C442" s="312">
        <v>11003</v>
      </c>
      <c r="D442" s="309" t="s">
        <v>1762</v>
      </c>
      <c r="E442" s="311">
        <v>30296778.489044398</v>
      </c>
    </row>
    <row r="443" spans="1:5" x14ac:dyDescent="0.2">
      <c r="A443" s="309">
        <v>7</v>
      </c>
      <c r="B443" s="309" t="s">
        <v>1298</v>
      </c>
      <c r="C443" s="312">
        <v>11004</v>
      </c>
      <c r="D443" s="309" t="s">
        <v>1763</v>
      </c>
      <c r="E443" s="311">
        <v>177395997.5070132</v>
      </c>
    </row>
    <row r="444" spans="1:5" x14ac:dyDescent="0.2">
      <c r="A444" s="309">
        <v>7</v>
      </c>
      <c r="B444" s="309" t="s">
        <v>1298</v>
      </c>
      <c r="C444" s="312">
        <v>11005</v>
      </c>
      <c r="D444" s="309" t="s">
        <v>1764</v>
      </c>
      <c r="E444" s="311">
        <v>45447765.550476</v>
      </c>
    </row>
    <row r="445" spans="1:5" x14ac:dyDescent="0.2">
      <c r="A445" s="309">
        <v>7</v>
      </c>
      <c r="B445" s="309" t="s">
        <v>1298</v>
      </c>
      <c r="C445" s="312">
        <v>11006</v>
      </c>
      <c r="D445" s="309" t="s">
        <v>1765</v>
      </c>
      <c r="E445" s="311">
        <v>77111931.498336583</v>
      </c>
    </row>
    <row r="446" spans="1:5" x14ac:dyDescent="0.2">
      <c r="A446" s="309">
        <v>7</v>
      </c>
      <c r="B446" s="309" t="s">
        <v>1298</v>
      </c>
      <c r="C446" s="312">
        <v>11007</v>
      </c>
      <c r="D446" s="309" t="s">
        <v>1766</v>
      </c>
      <c r="E446" s="311">
        <v>100758268.43064</v>
      </c>
    </row>
    <row r="447" spans="1:5" x14ac:dyDescent="0.2">
      <c r="A447" s="309">
        <v>7</v>
      </c>
      <c r="B447" s="309" t="s">
        <v>1298</v>
      </c>
      <c r="C447" s="312">
        <v>11008</v>
      </c>
      <c r="D447" s="309" t="s">
        <v>1767</v>
      </c>
      <c r="E447" s="311">
        <v>91223827.871832609</v>
      </c>
    </row>
    <row r="448" spans="1:5" x14ac:dyDescent="0.2">
      <c r="A448" s="309">
        <v>7</v>
      </c>
      <c r="B448" s="309" t="s">
        <v>1298</v>
      </c>
      <c r="C448" s="312">
        <v>11009</v>
      </c>
      <c r="D448" s="309" t="s">
        <v>1768</v>
      </c>
      <c r="E448" s="311">
        <v>106968789.06757681</v>
      </c>
    </row>
    <row r="449" spans="1:5" x14ac:dyDescent="0.2">
      <c r="A449" s="309">
        <v>7</v>
      </c>
      <c r="B449" s="309" t="s">
        <v>1298</v>
      </c>
      <c r="C449" s="312">
        <v>11010</v>
      </c>
      <c r="D449" s="309" t="s">
        <v>1769</v>
      </c>
      <c r="E449" s="311">
        <v>80799609.616826981</v>
      </c>
    </row>
    <row r="450" spans="1:5" x14ac:dyDescent="0.2">
      <c r="A450" s="309">
        <v>7</v>
      </c>
      <c r="B450" s="309" t="s">
        <v>1298</v>
      </c>
      <c r="C450" s="312">
        <v>11011</v>
      </c>
      <c r="D450" s="309" t="s">
        <v>1770</v>
      </c>
      <c r="E450" s="311">
        <v>50611895.804230802</v>
      </c>
    </row>
    <row r="451" spans="1:5" x14ac:dyDescent="0.2">
      <c r="A451" s="309">
        <v>7</v>
      </c>
      <c r="B451" s="309" t="s">
        <v>1298</v>
      </c>
      <c r="C451" s="312">
        <v>11012</v>
      </c>
      <c r="D451" s="309" t="s">
        <v>1771</v>
      </c>
      <c r="E451" s="311">
        <v>31511516.879400603</v>
      </c>
    </row>
    <row r="452" spans="1:5" x14ac:dyDescent="0.2">
      <c r="A452" s="309">
        <v>7</v>
      </c>
      <c r="B452" s="309" t="s">
        <v>1298</v>
      </c>
      <c r="C452" s="312">
        <v>11445</v>
      </c>
      <c r="D452" s="309" t="s">
        <v>1772</v>
      </c>
      <c r="E452" s="311">
        <v>132531096.80827381</v>
      </c>
    </row>
    <row r="453" spans="1:5" x14ac:dyDescent="0.2">
      <c r="A453" s="309">
        <v>7</v>
      </c>
      <c r="B453" s="309" t="s">
        <v>1298</v>
      </c>
      <c r="C453" s="312">
        <v>12275</v>
      </c>
      <c r="D453" s="309" t="s">
        <v>1773</v>
      </c>
      <c r="E453" s="311">
        <v>263009398.09306499</v>
      </c>
    </row>
    <row r="454" spans="1:5" x14ac:dyDescent="0.2">
      <c r="A454" s="309">
        <v>7</v>
      </c>
      <c r="B454" s="309" t="s">
        <v>1298</v>
      </c>
      <c r="C454" s="312">
        <v>14132</v>
      </c>
      <c r="D454" s="309" t="s">
        <v>1774</v>
      </c>
      <c r="E454" s="311">
        <v>31928622.244504798</v>
      </c>
    </row>
    <row r="455" spans="1:5" x14ac:dyDescent="0.2">
      <c r="A455" s="309">
        <v>7</v>
      </c>
      <c r="B455" s="309" t="s">
        <v>1298</v>
      </c>
      <c r="C455" s="312">
        <v>77649</v>
      </c>
      <c r="D455" s="309" t="s">
        <v>2241</v>
      </c>
      <c r="E455" s="311">
        <v>16626838.076799</v>
      </c>
    </row>
    <row r="456" spans="1:5" x14ac:dyDescent="0.2">
      <c r="A456" s="309">
        <v>7</v>
      </c>
      <c r="B456" s="309" t="s">
        <v>1298</v>
      </c>
      <c r="C456" s="312">
        <v>77650</v>
      </c>
      <c r="D456" s="309" t="s">
        <v>2242</v>
      </c>
      <c r="E456" s="311">
        <v>15915913.34481</v>
      </c>
    </row>
    <row r="457" spans="1:5" x14ac:dyDescent="0.2">
      <c r="A457" s="309">
        <v>7</v>
      </c>
      <c r="B457" s="309" t="s">
        <v>1298</v>
      </c>
      <c r="C457" s="312">
        <v>77651</v>
      </c>
      <c r="D457" s="309" t="s">
        <v>2243</v>
      </c>
      <c r="E457" s="311">
        <v>19375828.361102398</v>
      </c>
    </row>
    <row r="458" spans="1:5" x14ac:dyDescent="0.2">
      <c r="A458" s="309">
        <v>7</v>
      </c>
      <c r="B458" s="309" t="s">
        <v>1298</v>
      </c>
      <c r="C458" s="312">
        <v>77652</v>
      </c>
      <c r="D458" s="309" t="s">
        <v>2244</v>
      </c>
      <c r="E458" s="311">
        <v>11515330.676266799</v>
      </c>
    </row>
    <row r="459" spans="1:5" x14ac:dyDescent="0.2">
      <c r="A459" s="309">
        <v>7</v>
      </c>
      <c r="B459" s="309" t="s">
        <v>1299</v>
      </c>
      <c r="C459" s="312">
        <v>10707</v>
      </c>
      <c r="D459" s="309" t="s">
        <v>1775</v>
      </c>
      <c r="E459" s="311">
        <v>1347197003.3493083</v>
      </c>
    </row>
    <row r="460" spans="1:5" x14ac:dyDescent="0.2">
      <c r="A460" s="309">
        <v>7</v>
      </c>
      <c r="B460" s="309" t="s">
        <v>1299</v>
      </c>
      <c r="C460" s="312">
        <v>11051</v>
      </c>
      <c r="D460" s="309" t="s">
        <v>1776</v>
      </c>
      <c r="E460" s="311">
        <v>29542066.225849204</v>
      </c>
    </row>
    <row r="461" spans="1:5" x14ac:dyDescent="0.2">
      <c r="A461" s="309">
        <v>7</v>
      </c>
      <c r="B461" s="309" t="s">
        <v>1299</v>
      </c>
      <c r="C461" s="312">
        <v>11052</v>
      </c>
      <c r="D461" s="309" t="s">
        <v>1777</v>
      </c>
      <c r="E461" s="311">
        <v>167010846.82997638</v>
      </c>
    </row>
    <row r="462" spans="1:5" x14ac:dyDescent="0.2">
      <c r="A462" s="309">
        <v>7</v>
      </c>
      <c r="B462" s="309" t="s">
        <v>1299</v>
      </c>
      <c r="C462" s="312">
        <v>11053</v>
      </c>
      <c r="D462" s="309" t="s">
        <v>1778</v>
      </c>
      <c r="E462" s="311">
        <v>62430619.564835384</v>
      </c>
    </row>
    <row r="463" spans="1:5" x14ac:dyDescent="0.2">
      <c r="A463" s="309">
        <v>7</v>
      </c>
      <c r="B463" s="309" t="s">
        <v>1299</v>
      </c>
      <c r="C463" s="312">
        <v>11054</v>
      </c>
      <c r="D463" s="309" t="s">
        <v>1779</v>
      </c>
      <c r="E463" s="311">
        <v>87416697.125865012</v>
      </c>
    </row>
    <row r="464" spans="1:5" x14ac:dyDescent="0.2">
      <c r="A464" s="309">
        <v>7</v>
      </c>
      <c r="B464" s="309" t="s">
        <v>1299</v>
      </c>
      <c r="C464" s="312">
        <v>11055</v>
      </c>
      <c r="D464" s="309" t="s">
        <v>1780</v>
      </c>
      <c r="E464" s="311">
        <v>204851957.19128281</v>
      </c>
    </row>
    <row r="465" spans="1:5" x14ac:dyDescent="0.2">
      <c r="A465" s="309">
        <v>7</v>
      </c>
      <c r="B465" s="309" t="s">
        <v>1299</v>
      </c>
      <c r="C465" s="312">
        <v>11056</v>
      </c>
      <c r="D465" s="309" t="s">
        <v>1781</v>
      </c>
      <c r="E465" s="311">
        <v>49903922.15112</v>
      </c>
    </row>
    <row r="466" spans="1:5" x14ac:dyDescent="0.2">
      <c r="A466" s="309">
        <v>7</v>
      </c>
      <c r="B466" s="309" t="s">
        <v>1299</v>
      </c>
      <c r="C466" s="312">
        <v>11057</v>
      </c>
      <c r="D466" s="309" t="s">
        <v>1782</v>
      </c>
      <c r="E466" s="311">
        <v>132580214.400747</v>
      </c>
    </row>
    <row r="467" spans="1:5" x14ac:dyDescent="0.2">
      <c r="A467" s="309">
        <v>7</v>
      </c>
      <c r="B467" s="309" t="s">
        <v>1299</v>
      </c>
      <c r="C467" s="312">
        <v>11058</v>
      </c>
      <c r="D467" s="309" t="s">
        <v>1783</v>
      </c>
      <c r="E467" s="311">
        <v>146804239.701132</v>
      </c>
    </row>
    <row r="468" spans="1:5" x14ac:dyDescent="0.2">
      <c r="A468" s="309">
        <v>7</v>
      </c>
      <c r="B468" s="309" t="s">
        <v>1299</v>
      </c>
      <c r="C468" s="312">
        <v>11059</v>
      </c>
      <c r="D468" s="309" t="s">
        <v>1784</v>
      </c>
      <c r="E468" s="311">
        <v>39576902.486755796</v>
      </c>
    </row>
    <row r="469" spans="1:5" x14ac:dyDescent="0.2">
      <c r="A469" s="309">
        <v>7</v>
      </c>
      <c r="B469" s="309" t="s">
        <v>1299</v>
      </c>
      <c r="C469" s="312">
        <v>11060</v>
      </c>
      <c r="D469" s="309" t="s">
        <v>1785</v>
      </c>
      <c r="E469" s="311">
        <v>35641813.479450598</v>
      </c>
    </row>
    <row r="470" spans="1:5" x14ac:dyDescent="0.2">
      <c r="A470" s="309">
        <v>7</v>
      </c>
      <c r="B470" s="309" t="s">
        <v>1299</v>
      </c>
      <c r="C470" s="312">
        <v>24704</v>
      </c>
      <c r="D470" s="309" t="s">
        <v>2245</v>
      </c>
      <c r="E470" s="311">
        <v>23591244.907130998</v>
      </c>
    </row>
    <row r="471" spans="1:5" x14ac:dyDescent="0.2">
      <c r="A471" s="309">
        <v>7</v>
      </c>
      <c r="B471" s="309" t="s">
        <v>1299</v>
      </c>
      <c r="C471" s="312">
        <v>28843</v>
      </c>
      <c r="D471" s="309" t="s">
        <v>2246</v>
      </c>
      <c r="E471" s="311">
        <v>15432274.3453098</v>
      </c>
    </row>
    <row r="472" spans="1:5" x14ac:dyDescent="0.2">
      <c r="A472" s="309">
        <v>7</v>
      </c>
      <c r="B472" s="309" t="s">
        <v>1300</v>
      </c>
      <c r="C472" s="312">
        <v>10708</v>
      </c>
      <c r="D472" s="309" t="s">
        <v>1786</v>
      </c>
      <c r="E472" s="311">
        <v>2124663512.0084214</v>
      </c>
    </row>
    <row r="473" spans="1:5" x14ac:dyDescent="0.2">
      <c r="A473" s="309">
        <v>7</v>
      </c>
      <c r="B473" s="309" t="s">
        <v>1300</v>
      </c>
      <c r="C473" s="312">
        <v>11061</v>
      </c>
      <c r="D473" s="309" t="s">
        <v>1787</v>
      </c>
      <c r="E473" s="311">
        <v>190287856.498974</v>
      </c>
    </row>
    <row r="474" spans="1:5" x14ac:dyDescent="0.2">
      <c r="A474" s="309">
        <v>7</v>
      </c>
      <c r="B474" s="309" t="s">
        <v>1300</v>
      </c>
      <c r="C474" s="312">
        <v>11062</v>
      </c>
      <c r="D474" s="309" t="s">
        <v>1788</v>
      </c>
      <c r="E474" s="311">
        <v>78523162.932352185</v>
      </c>
    </row>
    <row r="475" spans="1:5" x14ac:dyDescent="0.2">
      <c r="A475" s="309">
        <v>7</v>
      </c>
      <c r="B475" s="309" t="s">
        <v>1300</v>
      </c>
      <c r="C475" s="312">
        <v>11063</v>
      </c>
      <c r="D475" s="309" t="s">
        <v>1789</v>
      </c>
      <c r="E475" s="311">
        <v>93756035.407978207</v>
      </c>
    </row>
    <row r="476" spans="1:5" x14ac:dyDescent="0.2">
      <c r="A476" s="309">
        <v>7</v>
      </c>
      <c r="B476" s="309" t="s">
        <v>1300</v>
      </c>
      <c r="C476" s="312">
        <v>11064</v>
      </c>
      <c r="D476" s="309" t="s">
        <v>1790</v>
      </c>
      <c r="E476" s="311">
        <v>60398857.689517789</v>
      </c>
    </row>
    <row r="477" spans="1:5" x14ac:dyDescent="0.2">
      <c r="A477" s="309">
        <v>7</v>
      </c>
      <c r="B477" s="309" t="s">
        <v>1300</v>
      </c>
      <c r="C477" s="312">
        <v>11065</v>
      </c>
      <c r="D477" s="309" t="s">
        <v>1791</v>
      </c>
      <c r="E477" s="311">
        <v>99781822.154176205</v>
      </c>
    </row>
    <row r="478" spans="1:5" x14ac:dyDescent="0.2">
      <c r="A478" s="309">
        <v>7</v>
      </c>
      <c r="B478" s="309" t="s">
        <v>1300</v>
      </c>
      <c r="C478" s="312">
        <v>11066</v>
      </c>
      <c r="D478" s="309" t="s">
        <v>1792</v>
      </c>
      <c r="E478" s="311">
        <v>224466240.426687</v>
      </c>
    </row>
    <row r="479" spans="1:5" x14ac:dyDescent="0.2">
      <c r="A479" s="309">
        <v>7</v>
      </c>
      <c r="B479" s="309" t="s">
        <v>1300</v>
      </c>
      <c r="C479" s="312">
        <v>11067</v>
      </c>
      <c r="D479" s="309" t="s">
        <v>1793</v>
      </c>
      <c r="E479" s="311">
        <v>65255401.666982993</v>
      </c>
    </row>
    <row r="480" spans="1:5" x14ac:dyDescent="0.2">
      <c r="A480" s="309">
        <v>7</v>
      </c>
      <c r="B480" s="309" t="s">
        <v>1300</v>
      </c>
      <c r="C480" s="312">
        <v>11068</v>
      </c>
      <c r="D480" s="309" t="s">
        <v>1794</v>
      </c>
      <c r="E480" s="311">
        <v>87390193.218825594</v>
      </c>
    </row>
    <row r="481" spans="1:5" x14ac:dyDescent="0.2">
      <c r="A481" s="309">
        <v>7</v>
      </c>
      <c r="B481" s="309" t="s">
        <v>1300</v>
      </c>
      <c r="C481" s="312">
        <v>11069</v>
      </c>
      <c r="D481" s="309" t="s">
        <v>1795</v>
      </c>
      <c r="E481" s="311">
        <v>184522370.56077358</v>
      </c>
    </row>
    <row r="482" spans="1:5" x14ac:dyDescent="0.2">
      <c r="A482" s="309">
        <v>7</v>
      </c>
      <c r="B482" s="309" t="s">
        <v>1300</v>
      </c>
      <c r="C482" s="312">
        <v>11070</v>
      </c>
      <c r="D482" s="309" t="s">
        <v>1796</v>
      </c>
      <c r="E482" s="311">
        <v>229918162.95576</v>
      </c>
    </row>
    <row r="483" spans="1:5" x14ac:dyDescent="0.2">
      <c r="A483" s="309">
        <v>7</v>
      </c>
      <c r="B483" s="309" t="s">
        <v>1300</v>
      </c>
      <c r="C483" s="312">
        <v>11071</v>
      </c>
      <c r="D483" s="309" t="s">
        <v>1797</v>
      </c>
      <c r="E483" s="311">
        <v>31712476.938656401</v>
      </c>
    </row>
    <row r="484" spans="1:5" x14ac:dyDescent="0.2">
      <c r="A484" s="309">
        <v>7</v>
      </c>
      <c r="B484" s="309" t="s">
        <v>1300</v>
      </c>
      <c r="C484" s="312">
        <v>11072</v>
      </c>
      <c r="D484" s="309" t="s">
        <v>1798</v>
      </c>
      <c r="E484" s="311">
        <v>30442823.425358996</v>
      </c>
    </row>
    <row r="485" spans="1:5" x14ac:dyDescent="0.2">
      <c r="A485" s="309">
        <v>7</v>
      </c>
      <c r="B485" s="309" t="s">
        <v>1300</v>
      </c>
      <c r="C485" s="312">
        <v>11073</v>
      </c>
      <c r="D485" s="309" t="s">
        <v>1799</v>
      </c>
      <c r="E485" s="311">
        <v>85093628.492088586</v>
      </c>
    </row>
    <row r="486" spans="1:5" x14ac:dyDescent="0.2">
      <c r="A486" s="309">
        <v>7</v>
      </c>
      <c r="B486" s="309" t="s">
        <v>1300</v>
      </c>
      <c r="C486" s="312">
        <v>11074</v>
      </c>
      <c r="D486" s="309" t="s">
        <v>1800</v>
      </c>
      <c r="E486" s="311">
        <v>34565504.389287598</v>
      </c>
    </row>
    <row r="487" spans="1:5" x14ac:dyDescent="0.2">
      <c r="A487" s="309">
        <v>7</v>
      </c>
      <c r="B487" s="309" t="s">
        <v>1300</v>
      </c>
      <c r="C487" s="312">
        <v>11075</v>
      </c>
      <c r="D487" s="309" t="s">
        <v>1801</v>
      </c>
      <c r="E487" s="311">
        <v>49373950.597994998</v>
      </c>
    </row>
    <row r="488" spans="1:5" x14ac:dyDescent="0.2">
      <c r="A488" s="309">
        <v>7</v>
      </c>
      <c r="B488" s="309" t="s">
        <v>1300</v>
      </c>
      <c r="C488" s="312">
        <v>11076</v>
      </c>
      <c r="D488" s="309" t="s">
        <v>1802</v>
      </c>
      <c r="E488" s="311">
        <v>51885444.137999997</v>
      </c>
    </row>
    <row r="489" spans="1:5" x14ac:dyDescent="0.2">
      <c r="A489" s="309">
        <v>7</v>
      </c>
      <c r="B489" s="309" t="s">
        <v>1300</v>
      </c>
      <c r="C489" s="312">
        <v>27988</v>
      </c>
      <c r="D489" s="309" t="s">
        <v>2247</v>
      </c>
      <c r="E489" s="311">
        <v>29975497.565963402</v>
      </c>
    </row>
    <row r="490" spans="1:5" x14ac:dyDescent="0.2">
      <c r="A490" s="309">
        <v>7</v>
      </c>
      <c r="B490" s="309" t="s">
        <v>1300</v>
      </c>
      <c r="C490" s="312">
        <v>27989</v>
      </c>
      <c r="D490" s="309" t="s">
        <v>2248</v>
      </c>
      <c r="E490" s="311">
        <v>23848925.4463818</v>
      </c>
    </row>
    <row r="491" spans="1:5" x14ac:dyDescent="0.2">
      <c r="A491" s="309">
        <v>7</v>
      </c>
      <c r="B491" s="309" t="s">
        <v>1300</v>
      </c>
      <c r="C491" s="312">
        <v>27990</v>
      </c>
      <c r="D491" s="309" t="s">
        <v>2249</v>
      </c>
      <c r="E491" s="311">
        <v>25576912.395843603</v>
      </c>
    </row>
    <row r="492" spans="1:5" x14ac:dyDescent="0.2">
      <c r="A492" s="309">
        <v>8</v>
      </c>
      <c r="B492" s="309" t="s">
        <v>1303</v>
      </c>
      <c r="C492" s="312">
        <v>10705</v>
      </c>
      <c r="D492" s="309" t="s">
        <v>1825</v>
      </c>
      <c r="E492" s="311">
        <v>1000447533.9527795</v>
      </c>
    </row>
    <row r="493" spans="1:5" x14ac:dyDescent="0.2">
      <c r="A493" s="309">
        <v>8</v>
      </c>
      <c r="B493" s="309" t="s">
        <v>1303</v>
      </c>
      <c r="C493" s="312">
        <v>11030</v>
      </c>
      <c r="D493" s="309" t="s">
        <v>1826</v>
      </c>
      <c r="E493" s="311">
        <v>42510424.089755997</v>
      </c>
    </row>
    <row r="494" spans="1:5" x14ac:dyDescent="0.2">
      <c r="A494" s="309">
        <v>8</v>
      </c>
      <c r="B494" s="309" t="s">
        <v>1303</v>
      </c>
      <c r="C494" s="312">
        <v>11031</v>
      </c>
      <c r="D494" s="309" t="s">
        <v>1827</v>
      </c>
      <c r="E494" s="311">
        <v>86879129.121165007</v>
      </c>
    </row>
    <row r="495" spans="1:5" x14ac:dyDescent="0.2">
      <c r="A495" s="309">
        <v>8</v>
      </c>
      <c r="B495" s="309" t="s">
        <v>1303</v>
      </c>
      <c r="C495" s="312">
        <v>11032</v>
      </c>
      <c r="D495" s="309" t="s">
        <v>1828</v>
      </c>
      <c r="E495" s="311">
        <v>59096139.536523588</v>
      </c>
    </row>
    <row r="496" spans="1:5" x14ac:dyDescent="0.2">
      <c r="A496" s="309">
        <v>8</v>
      </c>
      <c r="B496" s="309" t="s">
        <v>1303</v>
      </c>
      <c r="C496" s="312">
        <v>11033</v>
      </c>
      <c r="D496" s="309" t="s">
        <v>1829</v>
      </c>
      <c r="E496" s="311">
        <v>21530324.974835999</v>
      </c>
    </row>
    <row r="497" spans="1:5" x14ac:dyDescent="0.2">
      <c r="A497" s="309">
        <v>8</v>
      </c>
      <c r="B497" s="309" t="s">
        <v>1303</v>
      </c>
      <c r="C497" s="312">
        <v>11034</v>
      </c>
      <c r="D497" s="309" t="s">
        <v>1830</v>
      </c>
      <c r="E497" s="311">
        <v>34596163.242479995</v>
      </c>
    </row>
    <row r="498" spans="1:5" x14ac:dyDescent="0.2">
      <c r="A498" s="309">
        <v>8</v>
      </c>
      <c r="B498" s="309" t="s">
        <v>1303</v>
      </c>
      <c r="C498" s="312">
        <v>11035</v>
      </c>
      <c r="D498" s="309" t="s">
        <v>1831</v>
      </c>
      <c r="E498" s="311">
        <v>54938987.456593193</v>
      </c>
    </row>
    <row r="499" spans="1:5" x14ac:dyDescent="0.2">
      <c r="A499" s="309">
        <v>8</v>
      </c>
      <c r="B499" s="309" t="s">
        <v>1303</v>
      </c>
      <c r="C499" s="312">
        <v>11036</v>
      </c>
      <c r="D499" s="309" t="s">
        <v>1832</v>
      </c>
      <c r="E499" s="311">
        <v>156257851.78356001</v>
      </c>
    </row>
    <row r="500" spans="1:5" x14ac:dyDescent="0.2">
      <c r="A500" s="309">
        <v>8</v>
      </c>
      <c r="B500" s="309" t="s">
        <v>1303</v>
      </c>
      <c r="C500" s="312">
        <v>11037</v>
      </c>
      <c r="D500" s="309" t="s">
        <v>1833</v>
      </c>
      <c r="E500" s="311">
        <v>46588774.708314002</v>
      </c>
    </row>
    <row r="501" spans="1:5" x14ac:dyDescent="0.2">
      <c r="A501" s="309">
        <v>8</v>
      </c>
      <c r="B501" s="309" t="s">
        <v>1303</v>
      </c>
      <c r="C501" s="312">
        <v>11038</v>
      </c>
      <c r="D501" s="309" t="s">
        <v>1834</v>
      </c>
      <c r="E501" s="311">
        <v>45372820.799400002</v>
      </c>
    </row>
    <row r="502" spans="1:5" x14ac:dyDescent="0.2">
      <c r="A502" s="309">
        <v>8</v>
      </c>
      <c r="B502" s="309" t="s">
        <v>1303</v>
      </c>
      <c r="C502" s="312">
        <v>11039</v>
      </c>
      <c r="D502" s="309" t="s">
        <v>1835</v>
      </c>
      <c r="E502" s="311">
        <v>60294197.161055394</v>
      </c>
    </row>
    <row r="503" spans="1:5" x14ac:dyDescent="0.2">
      <c r="A503" s="309">
        <v>8</v>
      </c>
      <c r="B503" s="309" t="s">
        <v>1303</v>
      </c>
      <c r="C503" s="312">
        <v>11447</v>
      </c>
      <c r="D503" s="309" t="s">
        <v>1836</v>
      </c>
      <c r="E503" s="311">
        <v>108054051.81733739</v>
      </c>
    </row>
    <row r="504" spans="1:5" x14ac:dyDescent="0.2">
      <c r="A504" s="309">
        <v>8</v>
      </c>
      <c r="B504" s="309" t="s">
        <v>1303</v>
      </c>
      <c r="C504" s="312">
        <v>14133</v>
      </c>
      <c r="D504" s="309" t="s">
        <v>1837</v>
      </c>
      <c r="E504" s="311">
        <v>51663891.477876008</v>
      </c>
    </row>
    <row r="505" spans="1:5" x14ac:dyDescent="0.2">
      <c r="A505" s="309">
        <v>8</v>
      </c>
      <c r="B505" s="309" t="s">
        <v>1303</v>
      </c>
      <c r="C505" s="312">
        <v>28861</v>
      </c>
      <c r="D505" s="309" t="s">
        <v>2251</v>
      </c>
      <c r="E505" s="311">
        <v>32859905.386274997</v>
      </c>
    </row>
    <row r="506" spans="1:5" x14ac:dyDescent="0.2">
      <c r="A506" s="309">
        <v>8</v>
      </c>
      <c r="B506" s="309" t="s">
        <v>1301</v>
      </c>
      <c r="C506" s="312">
        <v>10711</v>
      </c>
      <c r="D506" s="309" t="s">
        <v>1806</v>
      </c>
      <c r="E506" s="311">
        <v>762247120.3181026</v>
      </c>
    </row>
    <row r="507" spans="1:5" x14ac:dyDescent="0.2">
      <c r="A507" s="309">
        <v>8</v>
      </c>
      <c r="B507" s="309" t="s">
        <v>1301</v>
      </c>
      <c r="C507" s="312">
        <v>11104</v>
      </c>
      <c r="D507" s="309" t="s">
        <v>1807</v>
      </c>
      <c r="E507" s="311">
        <v>61346874.2189916</v>
      </c>
    </row>
    <row r="508" spans="1:5" x14ac:dyDescent="0.2">
      <c r="A508" s="309">
        <v>8</v>
      </c>
      <c r="B508" s="309" t="s">
        <v>1301</v>
      </c>
      <c r="C508" s="312">
        <v>11105</v>
      </c>
      <c r="D508" s="309" t="s">
        <v>1808</v>
      </c>
      <c r="E508" s="311">
        <v>49003832.206408784</v>
      </c>
    </row>
    <row r="509" spans="1:5" x14ac:dyDescent="0.2">
      <c r="A509" s="309">
        <v>8</v>
      </c>
      <c r="B509" s="309" t="s">
        <v>1301</v>
      </c>
      <c r="C509" s="312">
        <v>11106</v>
      </c>
      <c r="D509" s="309" t="s">
        <v>1809</v>
      </c>
      <c r="E509" s="311">
        <v>47416372.848408595</v>
      </c>
    </row>
    <row r="510" spans="1:5" x14ac:dyDescent="0.2">
      <c r="A510" s="309">
        <v>8</v>
      </c>
      <c r="B510" s="309" t="s">
        <v>1301</v>
      </c>
      <c r="C510" s="312">
        <v>11107</v>
      </c>
      <c r="D510" s="309" t="s">
        <v>1810</v>
      </c>
      <c r="E510" s="311">
        <v>28890261.595659602</v>
      </c>
    </row>
    <row r="511" spans="1:5" x14ac:dyDescent="0.2">
      <c r="A511" s="309">
        <v>8</v>
      </c>
      <c r="B511" s="309" t="s">
        <v>1301</v>
      </c>
      <c r="C511" s="312">
        <v>11108</v>
      </c>
      <c r="D511" s="309" t="s">
        <v>1811</v>
      </c>
      <c r="E511" s="311">
        <v>62662448.385318592</v>
      </c>
    </row>
    <row r="512" spans="1:5" x14ac:dyDescent="0.2">
      <c r="A512" s="309">
        <v>8</v>
      </c>
      <c r="B512" s="309" t="s">
        <v>1301</v>
      </c>
      <c r="C512" s="312">
        <v>11109</v>
      </c>
      <c r="D512" s="309" t="s">
        <v>1812</v>
      </c>
      <c r="E512" s="311">
        <v>62971323.207202204</v>
      </c>
    </row>
    <row r="513" spans="1:5" x14ac:dyDescent="0.2">
      <c r="A513" s="309">
        <v>8</v>
      </c>
      <c r="B513" s="309" t="s">
        <v>1301</v>
      </c>
      <c r="C513" s="312">
        <v>11110</v>
      </c>
      <c r="D513" s="309" t="s">
        <v>1813</v>
      </c>
      <c r="E513" s="311">
        <v>143323446.96659639</v>
      </c>
    </row>
    <row r="514" spans="1:5" x14ac:dyDescent="0.2">
      <c r="A514" s="309">
        <v>8</v>
      </c>
      <c r="B514" s="309" t="s">
        <v>1301</v>
      </c>
      <c r="C514" s="312">
        <v>11111</v>
      </c>
      <c r="D514" s="309" t="s">
        <v>1814</v>
      </c>
      <c r="E514" s="311">
        <v>60782701.600713</v>
      </c>
    </row>
    <row r="515" spans="1:5" x14ac:dyDescent="0.2">
      <c r="A515" s="309">
        <v>8</v>
      </c>
      <c r="B515" s="309" t="s">
        <v>1301</v>
      </c>
      <c r="C515" s="312">
        <v>11112</v>
      </c>
      <c r="D515" s="309" t="s">
        <v>1815</v>
      </c>
      <c r="E515" s="311">
        <v>65188444.456049994</v>
      </c>
    </row>
    <row r="516" spans="1:5" x14ac:dyDescent="0.2">
      <c r="A516" s="309">
        <v>8</v>
      </c>
      <c r="B516" s="309" t="s">
        <v>1301</v>
      </c>
      <c r="C516" s="312">
        <v>11451</v>
      </c>
      <c r="D516" s="309" t="s">
        <v>1816</v>
      </c>
      <c r="E516" s="311">
        <v>179589564.31254843</v>
      </c>
    </row>
    <row r="517" spans="1:5" x14ac:dyDescent="0.2">
      <c r="A517" s="309">
        <v>8</v>
      </c>
      <c r="B517" s="309" t="s">
        <v>1301</v>
      </c>
      <c r="C517" s="312">
        <v>40840</v>
      </c>
      <c r="D517" s="309" t="s">
        <v>2250</v>
      </c>
      <c r="E517" s="311">
        <v>21414245.5602342</v>
      </c>
    </row>
    <row r="518" spans="1:5" x14ac:dyDescent="0.2">
      <c r="A518" s="309">
        <v>8</v>
      </c>
      <c r="B518" s="309" t="s">
        <v>1302</v>
      </c>
      <c r="C518" s="312">
        <v>11040</v>
      </c>
      <c r="D518" s="309" t="s">
        <v>1817</v>
      </c>
      <c r="E518" s="311">
        <v>506808879.18520916</v>
      </c>
    </row>
    <row r="519" spans="1:5" x14ac:dyDescent="0.2">
      <c r="A519" s="309">
        <v>8</v>
      </c>
      <c r="B519" s="309" t="s">
        <v>1302</v>
      </c>
      <c r="C519" s="312">
        <v>11041</v>
      </c>
      <c r="D519" s="309" t="s">
        <v>1818</v>
      </c>
      <c r="E519" s="311">
        <v>74548386.979669198</v>
      </c>
    </row>
    <row r="520" spans="1:5" x14ac:dyDescent="0.2">
      <c r="A520" s="309">
        <v>8</v>
      </c>
      <c r="B520" s="309" t="s">
        <v>1302</v>
      </c>
      <c r="C520" s="312">
        <v>11043</v>
      </c>
      <c r="D520" s="309" t="s">
        <v>1819</v>
      </c>
      <c r="E520" s="311">
        <v>77391548.407432199</v>
      </c>
    </row>
    <row r="521" spans="1:5" x14ac:dyDescent="0.2">
      <c r="A521" s="309">
        <v>8</v>
      </c>
      <c r="B521" s="309" t="s">
        <v>1302</v>
      </c>
      <c r="C521" s="312">
        <v>11046</v>
      </c>
      <c r="D521" s="309" t="s">
        <v>1820</v>
      </c>
      <c r="E521" s="311">
        <v>209942334.42910677</v>
      </c>
    </row>
    <row r="522" spans="1:5" x14ac:dyDescent="0.2">
      <c r="A522" s="309">
        <v>8</v>
      </c>
      <c r="B522" s="309" t="s">
        <v>1302</v>
      </c>
      <c r="C522" s="312">
        <v>11047</v>
      </c>
      <c r="D522" s="309" t="s">
        <v>1821</v>
      </c>
      <c r="E522" s="311">
        <v>57565661.104764</v>
      </c>
    </row>
    <row r="523" spans="1:5" x14ac:dyDescent="0.2">
      <c r="A523" s="309">
        <v>8</v>
      </c>
      <c r="B523" s="309" t="s">
        <v>1302</v>
      </c>
      <c r="C523" s="312">
        <v>11048</v>
      </c>
      <c r="D523" s="309" t="s">
        <v>1822</v>
      </c>
      <c r="E523" s="311">
        <v>72841283.210374802</v>
      </c>
    </row>
    <row r="524" spans="1:5" x14ac:dyDescent="0.2">
      <c r="A524" s="309">
        <v>8</v>
      </c>
      <c r="B524" s="309" t="s">
        <v>1302</v>
      </c>
      <c r="C524" s="312">
        <v>11049</v>
      </c>
      <c r="D524" s="309" t="s">
        <v>1823</v>
      </c>
      <c r="E524" s="311">
        <v>53960776.534754395</v>
      </c>
    </row>
    <row r="525" spans="1:5" x14ac:dyDescent="0.2">
      <c r="A525" s="309">
        <v>8</v>
      </c>
      <c r="B525" s="309" t="s">
        <v>1302</v>
      </c>
      <c r="C525" s="312">
        <v>11050</v>
      </c>
      <c r="D525" s="309" t="s">
        <v>1824</v>
      </c>
      <c r="E525" s="311">
        <v>20600557.843760397</v>
      </c>
    </row>
    <row r="526" spans="1:5" x14ac:dyDescent="0.2">
      <c r="A526" s="309">
        <v>8</v>
      </c>
      <c r="B526" s="309" t="s">
        <v>1304</v>
      </c>
      <c r="C526" s="312">
        <v>10710</v>
      </c>
      <c r="D526" s="309" t="s">
        <v>1838</v>
      </c>
      <c r="E526" s="311">
        <v>2238328186.9393997</v>
      </c>
    </row>
    <row r="527" spans="1:5" x14ac:dyDescent="0.2">
      <c r="A527" s="309">
        <v>8</v>
      </c>
      <c r="B527" s="309" t="s">
        <v>1304</v>
      </c>
      <c r="C527" s="312">
        <v>11089</v>
      </c>
      <c r="D527" s="309" t="s">
        <v>1839</v>
      </c>
      <c r="E527" s="311">
        <v>58132606.864019997</v>
      </c>
    </row>
    <row r="528" spans="1:5" x14ac:dyDescent="0.2">
      <c r="A528" s="309">
        <v>8</v>
      </c>
      <c r="B528" s="309" t="s">
        <v>1304</v>
      </c>
      <c r="C528" s="312">
        <v>11090</v>
      </c>
      <c r="D528" s="309" t="s">
        <v>1840</v>
      </c>
      <c r="E528" s="311">
        <v>41134295.801445</v>
      </c>
    </row>
    <row r="529" spans="1:5" x14ac:dyDescent="0.2">
      <c r="A529" s="309">
        <v>8</v>
      </c>
      <c r="B529" s="309" t="s">
        <v>1304</v>
      </c>
      <c r="C529" s="312">
        <v>11091</v>
      </c>
      <c r="D529" s="309" t="s">
        <v>1841</v>
      </c>
      <c r="E529" s="311">
        <v>131056210.987656</v>
      </c>
    </row>
    <row r="530" spans="1:5" x14ac:dyDescent="0.2">
      <c r="A530" s="309">
        <v>8</v>
      </c>
      <c r="B530" s="309" t="s">
        <v>1304</v>
      </c>
      <c r="C530" s="312">
        <v>11092</v>
      </c>
      <c r="D530" s="309" t="s">
        <v>1842</v>
      </c>
      <c r="E530" s="311">
        <v>113206297.3185738</v>
      </c>
    </row>
    <row r="531" spans="1:5" x14ac:dyDescent="0.2">
      <c r="A531" s="309">
        <v>8</v>
      </c>
      <c r="B531" s="309" t="s">
        <v>1304</v>
      </c>
      <c r="C531" s="312">
        <v>11093</v>
      </c>
      <c r="D531" s="309" t="s">
        <v>1843</v>
      </c>
      <c r="E531" s="311">
        <v>52570274.496300012</v>
      </c>
    </row>
    <row r="532" spans="1:5" x14ac:dyDescent="0.2">
      <c r="A532" s="309">
        <v>8</v>
      </c>
      <c r="B532" s="309" t="s">
        <v>1304</v>
      </c>
      <c r="C532" s="312">
        <v>11094</v>
      </c>
      <c r="D532" s="309" t="s">
        <v>1844</v>
      </c>
      <c r="E532" s="311">
        <v>14993836.997548804</v>
      </c>
    </row>
    <row r="533" spans="1:5" x14ac:dyDescent="0.2">
      <c r="A533" s="309">
        <v>8</v>
      </c>
      <c r="B533" s="309" t="s">
        <v>1304</v>
      </c>
      <c r="C533" s="312">
        <v>11095</v>
      </c>
      <c r="D533" s="309" t="s">
        <v>1845</v>
      </c>
      <c r="E533" s="311">
        <v>342927841.84067637</v>
      </c>
    </row>
    <row r="534" spans="1:5" x14ac:dyDescent="0.2">
      <c r="A534" s="309">
        <v>8</v>
      </c>
      <c r="B534" s="309" t="s">
        <v>1304</v>
      </c>
      <c r="C534" s="312">
        <v>11096</v>
      </c>
      <c r="D534" s="309" t="s">
        <v>1846</v>
      </c>
      <c r="E534" s="311">
        <v>58316241.095572785</v>
      </c>
    </row>
    <row r="535" spans="1:5" x14ac:dyDescent="0.2">
      <c r="A535" s="309">
        <v>8</v>
      </c>
      <c r="B535" s="309" t="s">
        <v>1304</v>
      </c>
      <c r="C535" s="312">
        <v>11097</v>
      </c>
      <c r="D535" s="309" t="s">
        <v>1847</v>
      </c>
      <c r="E535" s="311">
        <v>125513961.7453374</v>
      </c>
    </row>
    <row r="536" spans="1:5" x14ac:dyDescent="0.2">
      <c r="A536" s="309">
        <v>8</v>
      </c>
      <c r="B536" s="309" t="s">
        <v>1304</v>
      </c>
      <c r="C536" s="312">
        <v>11098</v>
      </c>
      <c r="D536" s="309" t="s">
        <v>1848</v>
      </c>
      <c r="E536" s="311">
        <v>92373016.71118319</v>
      </c>
    </row>
    <row r="537" spans="1:5" x14ac:dyDescent="0.2">
      <c r="A537" s="309">
        <v>8</v>
      </c>
      <c r="B537" s="309" t="s">
        <v>1304</v>
      </c>
      <c r="C537" s="312">
        <v>11099</v>
      </c>
      <c r="D537" s="309" t="s">
        <v>1849</v>
      </c>
      <c r="E537" s="311">
        <v>41605742.380579203</v>
      </c>
    </row>
    <row r="538" spans="1:5" x14ac:dyDescent="0.2">
      <c r="A538" s="309">
        <v>8</v>
      </c>
      <c r="B538" s="309" t="s">
        <v>1304</v>
      </c>
      <c r="C538" s="312">
        <v>11100</v>
      </c>
      <c r="D538" s="309" t="s">
        <v>1850</v>
      </c>
      <c r="E538" s="311">
        <v>30431996.831266202</v>
      </c>
    </row>
    <row r="539" spans="1:5" x14ac:dyDescent="0.2">
      <c r="A539" s="309">
        <v>8</v>
      </c>
      <c r="B539" s="309" t="s">
        <v>1304</v>
      </c>
      <c r="C539" s="312">
        <v>11101</v>
      </c>
      <c r="D539" s="309" t="s">
        <v>1851</v>
      </c>
      <c r="E539" s="311">
        <v>46632554.151433796</v>
      </c>
    </row>
    <row r="540" spans="1:5" x14ac:dyDescent="0.2">
      <c r="A540" s="309">
        <v>8</v>
      </c>
      <c r="B540" s="309" t="s">
        <v>1304</v>
      </c>
      <c r="C540" s="312">
        <v>11102</v>
      </c>
      <c r="D540" s="309" t="s">
        <v>1852</v>
      </c>
      <c r="E540" s="311">
        <v>50030151.781259999</v>
      </c>
    </row>
    <row r="541" spans="1:5" x14ac:dyDescent="0.2">
      <c r="A541" s="309">
        <v>8</v>
      </c>
      <c r="B541" s="309" t="s">
        <v>1304</v>
      </c>
      <c r="C541" s="312">
        <v>11103</v>
      </c>
      <c r="D541" s="309" t="s">
        <v>1853</v>
      </c>
      <c r="E541" s="311">
        <v>50070783.318959996</v>
      </c>
    </row>
    <row r="542" spans="1:5" x14ac:dyDescent="0.2">
      <c r="A542" s="309">
        <v>8</v>
      </c>
      <c r="B542" s="309" t="s">
        <v>1304</v>
      </c>
      <c r="C542" s="312">
        <v>11450</v>
      </c>
      <c r="D542" s="309" t="s">
        <v>2252</v>
      </c>
      <c r="E542" s="311">
        <v>426541965.95589542</v>
      </c>
    </row>
    <row r="543" spans="1:5" x14ac:dyDescent="0.2">
      <c r="A543" s="309">
        <v>8</v>
      </c>
      <c r="B543" s="309" t="s">
        <v>1304</v>
      </c>
      <c r="C543" s="312">
        <v>21323</v>
      </c>
      <c r="D543" s="309" t="s">
        <v>6207</v>
      </c>
      <c r="E543" s="311">
        <v>40031182.065517798</v>
      </c>
    </row>
    <row r="544" spans="1:5" x14ac:dyDescent="0.2">
      <c r="A544" s="309">
        <v>8</v>
      </c>
      <c r="B544" s="309" t="s">
        <v>1305</v>
      </c>
      <c r="C544" s="312">
        <v>10706</v>
      </c>
      <c r="D544" s="309" t="s">
        <v>1856</v>
      </c>
      <c r="E544" s="311">
        <v>928493086.64376307</v>
      </c>
    </row>
    <row r="545" spans="1:5" x14ac:dyDescent="0.2">
      <c r="A545" s="309">
        <v>8</v>
      </c>
      <c r="B545" s="309" t="s">
        <v>1305</v>
      </c>
      <c r="C545" s="312">
        <v>11042</v>
      </c>
      <c r="D545" s="309" t="s">
        <v>1857</v>
      </c>
      <c r="E545" s="311">
        <v>162554141.78063223</v>
      </c>
    </row>
    <row r="546" spans="1:5" x14ac:dyDescent="0.2">
      <c r="A546" s="309">
        <v>8</v>
      </c>
      <c r="B546" s="309" t="s">
        <v>1305</v>
      </c>
      <c r="C546" s="312">
        <v>11044</v>
      </c>
      <c r="D546" s="309" t="s">
        <v>1858</v>
      </c>
      <c r="E546" s="311">
        <v>33993374.462554798</v>
      </c>
    </row>
    <row r="547" spans="1:5" x14ac:dyDescent="0.2">
      <c r="A547" s="309">
        <v>8</v>
      </c>
      <c r="B547" s="309" t="s">
        <v>1305</v>
      </c>
      <c r="C547" s="312">
        <v>11045</v>
      </c>
      <c r="D547" s="309" t="s">
        <v>1859</v>
      </c>
      <c r="E547" s="311">
        <v>45220142.608897194</v>
      </c>
    </row>
    <row r="548" spans="1:5" x14ac:dyDescent="0.2">
      <c r="A548" s="309">
        <v>8</v>
      </c>
      <c r="B548" s="309" t="s">
        <v>1305</v>
      </c>
      <c r="C548" s="312">
        <v>11448</v>
      </c>
      <c r="D548" s="309" t="s">
        <v>1860</v>
      </c>
      <c r="E548" s="311">
        <v>564381311.52247679</v>
      </c>
    </row>
    <row r="549" spans="1:5" x14ac:dyDescent="0.2">
      <c r="A549" s="309">
        <v>8</v>
      </c>
      <c r="B549" s="309" t="s">
        <v>1305</v>
      </c>
      <c r="C549" s="312">
        <v>21356</v>
      </c>
      <c r="D549" s="309" t="s">
        <v>1861</v>
      </c>
      <c r="E549" s="311">
        <v>27440477.989583395</v>
      </c>
    </row>
    <row r="550" spans="1:5" x14ac:dyDescent="0.2">
      <c r="A550" s="309">
        <v>8</v>
      </c>
      <c r="B550" s="309" t="s">
        <v>1305</v>
      </c>
      <c r="C550" s="312">
        <v>28778</v>
      </c>
      <c r="D550" s="309" t="s">
        <v>2253</v>
      </c>
      <c r="E550" s="311">
        <v>16830158.907919802</v>
      </c>
    </row>
    <row r="551" spans="1:5" x14ac:dyDescent="0.2">
      <c r="A551" s="309">
        <v>8</v>
      </c>
      <c r="B551" s="309" t="s">
        <v>1305</v>
      </c>
      <c r="C551" s="312">
        <v>28811</v>
      </c>
      <c r="D551" s="309" t="s">
        <v>2254</v>
      </c>
      <c r="E551" s="311">
        <v>44695603.167482994</v>
      </c>
    </row>
    <row r="552" spans="1:5" x14ac:dyDescent="0.2">
      <c r="A552" s="309">
        <v>8</v>
      </c>
      <c r="B552" s="309" t="s">
        <v>1305</v>
      </c>
      <c r="C552" s="312">
        <v>28815</v>
      </c>
      <c r="D552" s="309" t="s">
        <v>2255</v>
      </c>
      <c r="E552" s="311">
        <v>41790358.870771199</v>
      </c>
    </row>
    <row r="553" spans="1:5" x14ac:dyDescent="0.2">
      <c r="A553" s="309">
        <v>8</v>
      </c>
      <c r="B553" s="309" t="s">
        <v>1306</v>
      </c>
      <c r="C553" s="312">
        <v>10704</v>
      </c>
      <c r="D553" s="309" t="s">
        <v>1865</v>
      </c>
      <c r="E553" s="311">
        <v>611588378.51611066</v>
      </c>
    </row>
    <row r="554" spans="1:5" x14ac:dyDescent="0.2">
      <c r="A554" s="309">
        <v>8</v>
      </c>
      <c r="B554" s="309" t="s">
        <v>1306</v>
      </c>
      <c r="C554" s="312">
        <v>10991</v>
      </c>
      <c r="D554" s="309" t="s">
        <v>1866</v>
      </c>
      <c r="E554" s="311">
        <v>99707814.289547414</v>
      </c>
    </row>
    <row r="555" spans="1:5" x14ac:dyDescent="0.2">
      <c r="A555" s="309">
        <v>8</v>
      </c>
      <c r="B555" s="309" t="s">
        <v>1306</v>
      </c>
      <c r="C555" s="312">
        <v>10992</v>
      </c>
      <c r="D555" s="309" t="s">
        <v>1867</v>
      </c>
      <c r="E555" s="311">
        <v>80218870.846826404</v>
      </c>
    </row>
    <row r="556" spans="1:5" x14ac:dyDescent="0.2">
      <c r="A556" s="309">
        <v>8</v>
      </c>
      <c r="B556" s="309" t="s">
        <v>1306</v>
      </c>
      <c r="C556" s="312">
        <v>10993</v>
      </c>
      <c r="D556" s="309" t="s">
        <v>1868</v>
      </c>
      <c r="E556" s="311">
        <v>121815173.04968399</v>
      </c>
    </row>
    <row r="557" spans="1:5" x14ac:dyDescent="0.2">
      <c r="A557" s="309">
        <v>8</v>
      </c>
      <c r="B557" s="309" t="s">
        <v>1306</v>
      </c>
      <c r="C557" s="312">
        <v>10994</v>
      </c>
      <c r="D557" s="309" t="s">
        <v>1869</v>
      </c>
      <c r="E557" s="311">
        <v>88095618.384956405</v>
      </c>
    </row>
    <row r="558" spans="1:5" x14ac:dyDescent="0.2">
      <c r="A558" s="309">
        <v>8</v>
      </c>
      <c r="B558" s="309" t="s">
        <v>1306</v>
      </c>
      <c r="C558" s="312">
        <v>23367</v>
      </c>
      <c r="D558" s="309" t="s">
        <v>1870</v>
      </c>
      <c r="E558" s="311">
        <v>55602491.109219596</v>
      </c>
    </row>
    <row r="559" spans="1:5" x14ac:dyDescent="0.2">
      <c r="A559" s="309">
        <v>8</v>
      </c>
      <c r="B559" s="309" t="s">
        <v>1307</v>
      </c>
      <c r="C559" s="312">
        <v>10671</v>
      </c>
      <c r="D559" s="309" t="s">
        <v>1871</v>
      </c>
      <c r="E559" s="311">
        <v>3561486704.7559109</v>
      </c>
    </row>
    <row r="560" spans="1:5" x14ac:dyDescent="0.2">
      <c r="A560" s="309">
        <v>8</v>
      </c>
      <c r="B560" s="309" t="s">
        <v>1307</v>
      </c>
      <c r="C560" s="312">
        <v>11013</v>
      </c>
      <c r="D560" s="309" t="s">
        <v>1872</v>
      </c>
      <c r="E560" s="311">
        <v>89941190.156430602</v>
      </c>
    </row>
    <row r="561" spans="1:5" x14ac:dyDescent="0.2">
      <c r="A561" s="309">
        <v>8</v>
      </c>
      <c r="B561" s="309" t="s">
        <v>1307</v>
      </c>
      <c r="C561" s="312">
        <v>11014</v>
      </c>
      <c r="D561" s="309" t="s">
        <v>1873</v>
      </c>
      <c r="E561" s="311">
        <v>66342739.134199202</v>
      </c>
    </row>
    <row r="562" spans="1:5" x14ac:dyDescent="0.2">
      <c r="A562" s="309">
        <v>8</v>
      </c>
      <c r="B562" s="309" t="s">
        <v>1307</v>
      </c>
      <c r="C562" s="312">
        <v>11015</v>
      </c>
      <c r="D562" s="309" t="s">
        <v>2256</v>
      </c>
      <c r="E562" s="311">
        <v>471274567.05127501</v>
      </c>
    </row>
    <row r="563" spans="1:5" x14ac:dyDescent="0.2">
      <c r="A563" s="309">
        <v>8</v>
      </c>
      <c r="B563" s="309" t="s">
        <v>1307</v>
      </c>
      <c r="C563" s="312">
        <v>11016</v>
      </c>
      <c r="D563" s="309" t="s">
        <v>1875</v>
      </c>
      <c r="E563" s="311">
        <v>7074682.4634600002</v>
      </c>
    </row>
    <row r="564" spans="1:5" x14ac:dyDescent="0.2">
      <c r="A564" s="309">
        <v>8</v>
      </c>
      <c r="B564" s="309" t="s">
        <v>1307</v>
      </c>
      <c r="C564" s="312">
        <v>11017</v>
      </c>
      <c r="D564" s="309" t="s">
        <v>1876</v>
      </c>
      <c r="E564" s="311">
        <v>55634912.758377001</v>
      </c>
    </row>
    <row r="565" spans="1:5" x14ac:dyDescent="0.2">
      <c r="A565" s="309">
        <v>8</v>
      </c>
      <c r="B565" s="309" t="s">
        <v>1307</v>
      </c>
      <c r="C565" s="312">
        <v>11018</v>
      </c>
      <c r="D565" s="309" t="s">
        <v>1877</v>
      </c>
      <c r="E565" s="311">
        <v>180992776.95139199</v>
      </c>
    </row>
    <row r="566" spans="1:5" x14ac:dyDescent="0.2">
      <c r="A566" s="309">
        <v>8</v>
      </c>
      <c r="B566" s="309" t="s">
        <v>1307</v>
      </c>
      <c r="C566" s="312">
        <v>11019</v>
      </c>
      <c r="D566" s="309" t="s">
        <v>1878</v>
      </c>
      <c r="E566" s="311">
        <v>44221927.013629198</v>
      </c>
    </row>
    <row r="567" spans="1:5" x14ac:dyDescent="0.2">
      <c r="A567" s="309">
        <v>8</v>
      </c>
      <c r="B567" s="309" t="s">
        <v>1307</v>
      </c>
      <c r="C567" s="312">
        <v>11020</v>
      </c>
      <c r="D567" s="309" t="s">
        <v>1879</v>
      </c>
      <c r="E567" s="311">
        <v>54163504.408041</v>
      </c>
    </row>
    <row r="568" spans="1:5" x14ac:dyDescent="0.2">
      <c r="A568" s="309">
        <v>8</v>
      </c>
      <c r="B568" s="309" t="s">
        <v>1307</v>
      </c>
      <c r="C568" s="312">
        <v>11021</v>
      </c>
      <c r="D568" s="309" t="s">
        <v>1880</v>
      </c>
      <c r="E568" s="311">
        <v>47752229.785439998</v>
      </c>
    </row>
    <row r="569" spans="1:5" x14ac:dyDescent="0.2">
      <c r="A569" s="309">
        <v>8</v>
      </c>
      <c r="B569" s="309" t="s">
        <v>1307</v>
      </c>
      <c r="C569" s="312">
        <v>11022</v>
      </c>
      <c r="D569" s="309" t="s">
        <v>1881</v>
      </c>
      <c r="E569" s="311">
        <v>93583970.444256604</v>
      </c>
    </row>
    <row r="570" spans="1:5" x14ac:dyDescent="0.2">
      <c r="A570" s="309">
        <v>8</v>
      </c>
      <c r="B570" s="309" t="s">
        <v>1307</v>
      </c>
      <c r="C570" s="312">
        <v>11023</v>
      </c>
      <c r="D570" s="309" t="s">
        <v>1882</v>
      </c>
      <c r="E570" s="311">
        <v>190359923.40780783</v>
      </c>
    </row>
    <row r="571" spans="1:5" x14ac:dyDescent="0.2">
      <c r="A571" s="309">
        <v>8</v>
      </c>
      <c r="B571" s="309" t="s">
        <v>1307</v>
      </c>
      <c r="C571" s="312">
        <v>11024</v>
      </c>
      <c r="D571" s="309" t="s">
        <v>1883</v>
      </c>
      <c r="E571" s="311">
        <v>74977829.832859784</v>
      </c>
    </row>
    <row r="572" spans="1:5" x14ac:dyDescent="0.2">
      <c r="A572" s="309">
        <v>8</v>
      </c>
      <c r="B572" s="309" t="s">
        <v>1307</v>
      </c>
      <c r="C572" s="312">
        <v>11025</v>
      </c>
      <c r="D572" s="309" t="s">
        <v>1884</v>
      </c>
      <c r="E572" s="311">
        <v>142305996.4223412</v>
      </c>
    </row>
    <row r="573" spans="1:5" x14ac:dyDescent="0.2">
      <c r="A573" s="309">
        <v>8</v>
      </c>
      <c r="B573" s="309" t="s">
        <v>1307</v>
      </c>
      <c r="C573" s="312">
        <v>11026</v>
      </c>
      <c r="D573" s="309" t="s">
        <v>1885</v>
      </c>
      <c r="E573" s="311">
        <v>34315688.946908399</v>
      </c>
    </row>
    <row r="574" spans="1:5" x14ac:dyDescent="0.2">
      <c r="A574" s="309">
        <v>8</v>
      </c>
      <c r="B574" s="309" t="s">
        <v>1307</v>
      </c>
      <c r="C574" s="312">
        <v>11027</v>
      </c>
      <c r="D574" s="309" t="s">
        <v>1886</v>
      </c>
      <c r="E574" s="311">
        <v>31995030.525890991</v>
      </c>
    </row>
    <row r="575" spans="1:5" x14ac:dyDescent="0.2">
      <c r="A575" s="309">
        <v>8</v>
      </c>
      <c r="B575" s="309" t="s">
        <v>1307</v>
      </c>
      <c r="C575" s="312">
        <v>11028</v>
      </c>
      <c r="D575" s="309" t="s">
        <v>1887</v>
      </c>
      <c r="E575" s="311">
        <v>33877266.579368405</v>
      </c>
    </row>
    <row r="576" spans="1:5" x14ac:dyDescent="0.2">
      <c r="A576" s="309">
        <v>8</v>
      </c>
      <c r="B576" s="309" t="s">
        <v>1307</v>
      </c>
      <c r="C576" s="312">
        <v>11029</v>
      </c>
      <c r="D576" s="309" t="s">
        <v>1888</v>
      </c>
      <c r="E576" s="311">
        <v>39850499.332042798</v>
      </c>
    </row>
    <row r="577" spans="1:5" x14ac:dyDescent="0.2">
      <c r="A577" s="309">
        <v>8</v>
      </c>
      <c r="B577" s="309" t="s">
        <v>1307</v>
      </c>
      <c r="C577" s="312">
        <v>11446</v>
      </c>
      <c r="D577" s="309" t="s">
        <v>1889</v>
      </c>
      <c r="E577" s="311">
        <v>241533846.76130521</v>
      </c>
    </row>
    <row r="578" spans="1:5" x14ac:dyDescent="0.2">
      <c r="A578" s="309">
        <v>8</v>
      </c>
      <c r="B578" s="309" t="s">
        <v>1307</v>
      </c>
      <c r="C578" s="312">
        <v>25058</v>
      </c>
      <c r="D578" s="309" t="s">
        <v>2257</v>
      </c>
      <c r="E578" s="311">
        <v>31960378.673214599</v>
      </c>
    </row>
    <row r="579" spans="1:5" x14ac:dyDescent="0.2">
      <c r="A579" s="309">
        <v>8</v>
      </c>
      <c r="B579" s="309" t="s">
        <v>1307</v>
      </c>
      <c r="C579" s="312">
        <v>25059</v>
      </c>
      <c r="D579" s="309" t="s">
        <v>2258</v>
      </c>
      <c r="E579" s="311">
        <v>24397050.906702004</v>
      </c>
    </row>
    <row r="580" spans="1:5" x14ac:dyDescent="0.2">
      <c r="A580" s="309">
        <v>9</v>
      </c>
      <c r="B580" s="309" t="s">
        <v>1308</v>
      </c>
      <c r="C580" s="312">
        <v>4007</v>
      </c>
      <c r="D580" s="309" t="s">
        <v>2259</v>
      </c>
      <c r="E580" s="311">
        <v>21792462.049693201</v>
      </c>
    </row>
    <row r="581" spans="1:5" x14ac:dyDescent="0.2">
      <c r="A581" s="309">
        <v>9</v>
      </c>
      <c r="B581" s="309" t="s">
        <v>1308</v>
      </c>
      <c r="C581" s="312">
        <v>10702</v>
      </c>
      <c r="D581" s="309" t="s">
        <v>1893</v>
      </c>
      <c r="E581" s="311">
        <v>1453958470.9050641</v>
      </c>
    </row>
    <row r="582" spans="1:5" x14ac:dyDescent="0.2">
      <c r="A582" s="309">
        <v>9</v>
      </c>
      <c r="B582" s="309" t="s">
        <v>1308</v>
      </c>
      <c r="C582" s="312">
        <v>10970</v>
      </c>
      <c r="D582" s="309" t="s">
        <v>1894</v>
      </c>
      <c r="E582" s="311">
        <v>71508900.188086808</v>
      </c>
    </row>
    <row r="583" spans="1:5" x14ac:dyDescent="0.2">
      <c r="A583" s="309">
        <v>9</v>
      </c>
      <c r="B583" s="309" t="s">
        <v>1308</v>
      </c>
      <c r="C583" s="312">
        <v>10971</v>
      </c>
      <c r="D583" s="309" t="s">
        <v>1895</v>
      </c>
      <c r="E583" s="311">
        <v>67315650.029189408</v>
      </c>
    </row>
    <row r="584" spans="1:5" x14ac:dyDescent="0.2">
      <c r="A584" s="309">
        <v>9</v>
      </c>
      <c r="B584" s="309" t="s">
        <v>1308</v>
      </c>
      <c r="C584" s="312">
        <v>10972</v>
      </c>
      <c r="D584" s="309" t="s">
        <v>1896</v>
      </c>
      <c r="E584" s="311">
        <v>163968540.29228461</v>
      </c>
    </row>
    <row r="585" spans="1:5" x14ac:dyDescent="0.2">
      <c r="A585" s="309">
        <v>9</v>
      </c>
      <c r="B585" s="309" t="s">
        <v>1308</v>
      </c>
      <c r="C585" s="312">
        <v>10973</v>
      </c>
      <c r="D585" s="309" t="s">
        <v>1897</v>
      </c>
      <c r="E585" s="311">
        <v>210585543.21121621</v>
      </c>
    </row>
    <row r="586" spans="1:5" x14ac:dyDescent="0.2">
      <c r="A586" s="309">
        <v>9</v>
      </c>
      <c r="B586" s="309" t="s">
        <v>1308</v>
      </c>
      <c r="C586" s="312">
        <v>10974</v>
      </c>
      <c r="D586" s="309" t="s">
        <v>1898</v>
      </c>
      <c r="E586" s="311">
        <v>173891728.18932599</v>
      </c>
    </row>
    <row r="587" spans="1:5" x14ac:dyDescent="0.2">
      <c r="A587" s="309">
        <v>9</v>
      </c>
      <c r="B587" s="309" t="s">
        <v>1308</v>
      </c>
      <c r="C587" s="312">
        <v>10975</v>
      </c>
      <c r="D587" s="309" t="s">
        <v>1899</v>
      </c>
      <c r="E587" s="311">
        <v>107984793.50883539</v>
      </c>
    </row>
    <row r="588" spans="1:5" x14ac:dyDescent="0.2">
      <c r="A588" s="309">
        <v>9</v>
      </c>
      <c r="B588" s="309" t="s">
        <v>1308</v>
      </c>
      <c r="C588" s="312">
        <v>10976</v>
      </c>
      <c r="D588" s="309" t="s">
        <v>1900</v>
      </c>
      <c r="E588" s="311">
        <v>73578474.939982191</v>
      </c>
    </row>
    <row r="589" spans="1:5" x14ac:dyDescent="0.2">
      <c r="A589" s="309">
        <v>9</v>
      </c>
      <c r="B589" s="309" t="s">
        <v>1308</v>
      </c>
      <c r="C589" s="312">
        <v>10977</v>
      </c>
      <c r="D589" s="309" t="s">
        <v>1901</v>
      </c>
      <c r="E589" s="311">
        <v>49609309.276380591</v>
      </c>
    </row>
    <row r="590" spans="1:5" x14ac:dyDescent="0.2">
      <c r="A590" s="309">
        <v>9</v>
      </c>
      <c r="B590" s="309" t="s">
        <v>1308</v>
      </c>
      <c r="C590" s="312">
        <v>10978</v>
      </c>
      <c r="D590" s="309" t="s">
        <v>2260</v>
      </c>
      <c r="E590" s="311">
        <v>474739862.29716301</v>
      </c>
    </row>
    <row r="591" spans="1:5" x14ac:dyDescent="0.2">
      <c r="A591" s="309">
        <v>9</v>
      </c>
      <c r="B591" s="309" t="s">
        <v>1308</v>
      </c>
      <c r="C591" s="312">
        <v>10979</v>
      </c>
      <c r="D591" s="309" t="s">
        <v>1903</v>
      </c>
      <c r="E591" s="311">
        <v>74498980.102483809</v>
      </c>
    </row>
    <row r="592" spans="1:5" x14ac:dyDescent="0.2">
      <c r="A592" s="309">
        <v>9</v>
      </c>
      <c r="B592" s="309" t="s">
        <v>1308</v>
      </c>
      <c r="C592" s="312">
        <v>10980</v>
      </c>
      <c r="D592" s="309" t="s">
        <v>1904</v>
      </c>
      <c r="E592" s="311">
        <v>141764581.01604176</v>
      </c>
    </row>
    <row r="593" spans="1:5" x14ac:dyDescent="0.2">
      <c r="A593" s="309">
        <v>9</v>
      </c>
      <c r="B593" s="309" t="s">
        <v>1308</v>
      </c>
      <c r="C593" s="312">
        <v>10981</v>
      </c>
      <c r="D593" s="309" t="s">
        <v>1905</v>
      </c>
      <c r="E593" s="311">
        <v>71472901.706012994</v>
      </c>
    </row>
    <row r="594" spans="1:5" x14ac:dyDescent="0.2">
      <c r="A594" s="309">
        <v>9</v>
      </c>
      <c r="B594" s="309" t="s">
        <v>1308</v>
      </c>
      <c r="C594" s="312">
        <v>10982</v>
      </c>
      <c r="D594" s="309" t="s">
        <v>1906</v>
      </c>
      <c r="E594" s="311">
        <v>52499394.637439393</v>
      </c>
    </row>
    <row r="595" spans="1:5" x14ac:dyDescent="0.2">
      <c r="A595" s="309">
        <v>9</v>
      </c>
      <c r="B595" s="309" t="s">
        <v>1308</v>
      </c>
      <c r="C595" s="312">
        <v>10983</v>
      </c>
      <c r="D595" s="309" t="s">
        <v>1907</v>
      </c>
      <c r="E595" s="311">
        <v>44113713.201404408</v>
      </c>
    </row>
    <row r="596" spans="1:5" x14ac:dyDescent="0.2">
      <c r="A596" s="309">
        <v>9</v>
      </c>
      <c r="B596" s="309" t="s">
        <v>1309</v>
      </c>
      <c r="C596" s="312">
        <v>10666</v>
      </c>
      <c r="D596" s="309" t="s">
        <v>1908</v>
      </c>
      <c r="E596" s="311">
        <v>5394035383.9182892</v>
      </c>
    </row>
    <row r="597" spans="1:5" x14ac:dyDescent="0.2">
      <c r="A597" s="309">
        <v>9</v>
      </c>
      <c r="B597" s="309" t="s">
        <v>1309</v>
      </c>
      <c r="C597" s="312">
        <v>10871</v>
      </c>
      <c r="D597" s="309" t="s">
        <v>1909</v>
      </c>
      <c r="E597" s="311">
        <v>172921474.1567418</v>
      </c>
    </row>
    <row r="598" spans="1:5" x14ac:dyDescent="0.2">
      <c r="A598" s="309">
        <v>9</v>
      </c>
      <c r="B598" s="309" t="s">
        <v>1309</v>
      </c>
      <c r="C598" s="312">
        <v>10872</v>
      </c>
      <c r="D598" s="309" t="s">
        <v>1910</v>
      </c>
      <c r="E598" s="311">
        <v>90647085.417924598</v>
      </c>
    </row>
    <row r="599" spans="1:5" x14ac:dyDescent="0.2">
      <c r="A599" s="309">
        <v>9</v>
      </c>
      <c r="B599" s="309" t="s">
        <v>1309</v>
      </c>
      <c r="C599" s="312">
        <v>10873</v>
      </c>
      <c r="D599" s="309" t="s">
        <v>1911</v>
      </c>
      <c r="E599" s="311">
        <v>63095593.461423598</v>
      </c>
    </row>
    <row r="600" spans="1:5" x14ac:dyDescent="0.2">
      <c r="A600" s="309">
        <v>9</v>
      </c>
      <c r="B600" s="309" t="s">
        <v>1309</v>
      </c>
      <c r="C600" s="312">
        <v>10874</v>
      </c>
      <c r="D600" s="309" t="s">
        <v>1912</v>
      </c>
      <c r="E600" s="311">
        <v>55785186.074751005</v>
      </c>
    </row>
    <row r="601" spans="1:5" x14ac:dyDescent="0.2">
      <c r="A601" s="309">
        <v>9</v>
      </c>
      <c r="B601" s="309" t="s">
        <v>1309</v>
      </c>
      <c r="C601" s="312">
        <v>10875</v>
      </c>
      <c r="D601" s="309" t="s">
        <v>1913</v>
      </c>
      <c r="E601" s="311">
        <v>94235043.423191398</v>
      </c>
    </row>
    <row r="602" spans="1:5" x14ac:dyDescent="0.2">
      <c r="A602" s="309">
        <v>9</v>
      </c>
      <c r="B602" s="309" t="s">
        <v>1309</v>
      </c>
      <c r="C602" s="312">
        <v>10876</v>
      </c>
      <c r="D602" s="309" t="s">
        <v>1914</v>
      </c>
      <c r="E602" s="311">
        <v>190971366.61279261</v>
      </c>
    </row>
    <row r="603" spans="1:5" x14ac:dyDescent="0.2">
      <c r="A603" s="309">
        <v>9</v>
      </c>
      <c r="B603" s="309" t="s">
        <v>1309</v>
      </c>
      <c r="C603" s="312">
        <v>10877</v>
      </c>
      <c r="D603" s="309" t="s">
        <v>1915</v>
      </c>
      <c r="E603" s="311">
        <v>186884204.99812439</v>
      </c>
    </row>
    <row r="604" spans="1:5" x14ac:dyDescent="0.2">
      <c r="A604" s="309">
        <v>9</v>
      </c>
      <c r="B604" s="309" t="s">
        <v>1309</v>
      </c>
      <c r="C604" s="312">
        <v>10878</v>
      </c>
      <c r="D604" s="309" t="s">
        <v>1916</v>
      </c>
      <c r="E604" s="311">
        <v>100779263.0192658</v>
      </c>
    </row>
    <row r="605" spans="1:5" x14ac:dyDescent="0.2">
      <c r="A605" s="309">
        <v>9</v>
      </c>
      <c r="B605" s="309" t="s">
        <v>1309</v>
      </c>
      <c r="C605" s="312">
        <v>10879</v>
      </c>
      <c r="D605" s="309" t="s">
        <v>1917</v>
      </c>
      <c r="E605" s="311">
        <v>120414939.89665619</v>
      </c>
    </row>
    <row r="606" spans="1:5" x14ac:dyDescent="0.2">
      <c r="A606" s="309">
        <v>9</v>
      </c>
      <c r="B606" s="309" t="s">
        <v>1309</v>
      </c>
      <c r="C606" s="312">
        <v>10880</v>
      </c>
      <c r="D606" s="309" t="s">
        <v>1918</v>
      </c>
      <c r="E606" s="311">
        <v>69973370.561429381</v>
      </c>
    </row>
    <row r="607" spans="1:5" x14ac:dyDescent="0.2">
      <c r="A607" s="309">
        <v>9</v>
      </c>
      <c r="B607" s="309" t="s">
        <v>1309</v>
      </c>
      <c r="C607" s="312">
        <v>10881</v>
      </c>
      <c r="D607" s="309" t="s">
        <v>1919</v>
      </c>
      <c r="E607" s="311">
        <v>268314828.09161517</v>
      </c>
    </row>
    <row r="608" spans="1:5" x14ac:dyDescent="0.2">
      <c r="A608" s="309">
        <v>9</v>
      </c>
      <c r="B608" s="309" t="s">
        <v>1309</v>
      </c>
      <c r="C608" s="312">
        <v>10882</v>
      </c>
      <c r="D608" s="309" t="s">
        <v>1920</v>
      </c>
      <c r="E608" s="311">
        <v>91466272.700256586</v>
      </c>
    </row>
    <row r="609" spans="1:5" x14ac:dyDescent="0.2">
      <c r="A609" s="309">
        <v>9</v>
      </c>
      <c r="B609" s="309" t="s">
        <v>1309</v>
      </c>
      <c r="C609" s="312">
        <v>10883</v>
      </c>
      <c r="D609" s="309" t="s">
        <v>1921</v>
      </c>
      <c r="E609" s="311">
        <v>169539262.49614018</v>
      </c>
    </row>
    <row r="610" spans="1:5" x14ac:dyDescent="0.2">
      <c r="A610" s="309">
        <v>9</v>
      </c>
      <c r="B610" s="309" t="s">
        <v>1309</v>
      </c>
      <c r="C610" s="312">
        <v>10884</v>
      </c>
      <c r="D610" s="309" t="s">
        <v>1922</v>
      </c>
      <c r="E610" s="311">
        <v>284740908.39762419</v>
      </c>
    </row>
    <row r="611" spans="1:5" x14ac:dyDescent="0.2">
      <c r="A611" s="309">
        <v>9</v>
      </c>
      <c r="B611" s="309" t="s">
        <v>1309</v>
      </c>
      <c r="C611" s="312">
        <v>10885</v>
      </c>
      <c r="D611" s="309" t="s">
        <v>1923</v>
      </c>
      <c r="E611" s="311">
        <v>104007822.71335259</v>
      </c>
    </row>
    <row r="612" spans="1:5" x14ac:dyDescent="0.2">
      <c r="A612" s="309">
        <v>9</v>
      </c>
      <c r="B612" s="309" t="s">
        <v>1309</v>
      </c>
      <c r="C612" s="312">
        <v>10886</v>
      </c>
      <c r="D612" s="309" t="s">
        <v>1924</v>
      </c>
      <c r="E612" s="311">
        <v>114812555.89223582</v>
      </c>
    </row>
    <row r="613" spans="1:5" x14ac:dyDescent="0.2">
      <c r="A613" s="309">
        <v>9</v>
      </c>
      <c r="B613" s="309" t="s">
        <v>1309</v>
      </c>
      <c r="C613" s="312">
        <v>10887</v>
      </c>
      <c r="D613" s="309" t="s">
        <v>1925</v>
      </c>
      <c r="E613" s="311">
        <v>134898195.27062523</v>
      </c>
    </row>
    <row r="614" spans="1:5" x14ac:dyDescent="0.2">
      <c r="A614" s="309">
        <v>9</v>
      </c>
      <c r="B614" s="309" t="s">
        <v>1309</v>
      </c>
      <c r="C614" s="312">
        <v>10888</v>
      </c>
      <c r="D614" s="309" t="s">
        <v>1926</v>
      </c>
      <c r="E614" s="311">
        <v>55550775.403931394</v>
      </c>
    </row>
    <row r="615" spans="1:5" x14ac:dyDescent="0.2">
      <c r="A615" s="309">
        <v>9</v>
      </c>
      <c r="B615" s="309" t="s">
        <v>1309</v>
      </c>
      <c r="C615" s="312">
        <v>10889</v>
      </c>
      <c r="D615" s="309" t="s">
        <v>1927</v>
      </c>
      <c r="E615" s="311">
        <v>181797930.07224482</v>
      </c>
    </row>
    <row r="616" spans="1:5" x14ac:dyDescent="0.2">
      <c r="A616" s="309">
        <v>9</v>
      </c>
      <c r="B616" s="309" t="s">
        <v>1309</v>
      </c>
      <c r="C616" s="312">
        <v>10890</v>
      </c>
      <c r="D616" s="309" t="s">
        <v>2261</v>
      </c>
      <c r="E616" s="311">
        <v>573499786.11302221</v>
      </c>
    </row>
    <row r="617" spans="1:5" x14ac:dyDescent="0.2">
      <c r="A617" s="309">
        <v>9</v>
      </c>
      <c r="B617" s="309" t="s">
        <v>1309</v>
      </c>
      <c r="C617" s="312">
        <v>10891</v>
      </c>
      <c r="D617" s="309" t="s">
        <v>2262</v>
      </c>
      <c r="E617" s="311">
        <v>76895346.180860996</v>
      </c>
    </row>
    <row r="618" spans="1:5" x14ac:dyDescent="0.2">
      <c r="A618" s="309">
        <v>9</v>
      </c>
      <c r="B618" s="309" t="s">
        <v>1309</v>
      </c>
      <c r="C618" s="312">
        <v>10892</v>
      </c>
      <c r="D618" s="309" t="s">
        <v>1930</v>
      </c>
      <c r="E618" s="311">
        <v>50341034.643203996</v>
      </c>
    </row>
    <row r="619" spans="1:5" x14ac:dyDescent="0.2">
      <c r="A619" s="309">
        <v>9</v>
      </c>
      <c r="B619" s="309" t="s">
        <v>1309</v>
      </c>
      <c r="C619" s="312">
        <v>10893</v>
      </c>
      <c r="D619" s="309" t="s">
        <v>1931</v>
      </c>
      <c r="E619" s="311">
        <v>36828036.014287196</v>
      </c>
    </row>
    <row r="620" spans="1:5" x14ac:dyDescent="0.2">
      <c r="A620" s="309">
        <v>9</v>
      </c>
      <c r="B620" s="309" t="s">
        <v>1309</v>
      </c>
      <c r="C620" s="312">
        <v>10894</v>
      </c>
      <c r="D620" s="309" t="s">
        <v>1932</v>
      </c>
      <c r="E620" s="311">
        <v>50821265.562285595</v>
      </c>
    </row>
    <row r="621" spans="1:5" x14ac:dyDescent="0.2">
      <c r="A621" s="309">
        <v>9</v>
      </c>
      <c r="B621" s="309" t="s">
        <v>1309</v>
      </c>
      <c r="C621" s="312">
        <v>11602</v>
      </c>
      <c r="D621" s="309" t="s">
        <v>2263</v>
      </c>
      <c r="E621" s="311">
        <v>74211400.21340999</v>
      </c>
    </row>
    <row r="622" spans="1:5" x14ac:dyDescent="0.2">
      <c r="A622" s="309">
        <v>9</v>
      </c>
      <c r="B622" s="309" t="s">
        <v>1309</v>
      </c>
      <c r="C622" s="312">
        <v>11608</v>
      </c>
      <c r="D622" s="309" t="s">
        <v>1934</v>
      </c>
      <c r="E622" s="311">
        <v>52853570.066826597</v>
      </c>
    </row>
    <row r="623" spans="1:5" x14ac:dyDescent="0.2">
      <c r="A623" s="309">
        <v>9</v>
      </c>
      <c r="B623" s="309" t="s">
        <v>1309</v>
      </c>
      <c r="C623" s="312">
        <v>22456</v>
      </c>
      <c r="D623" s="309" t="s">
        <v>1935</v>
      </c>
      <c r="E623" s="311">
        <v>54298624.706873998</v>
      </c>
    </row>
    <row r="624" spans="1:5" x14ac:dyDescent="0.2">
      <c r="A624" s="309">
        <v>9</v>
      </c>
      <c r="B624" s="309" t="s">
        <v>1309</v>
      </c>
      <c r="C624" s="312">
        <v>23839</v>
      </c>
      <c r="D624" s="309" t="s">
        <v>1936</v>
      </c>
      <c r="E624" s="311">
        <v>381052068.89757419</v>
      </c>
    </row>
    <row r="625" spans="1:5" x14ac:dyDescent="0.2">
      <c r="A625" s="309">
        <v>9</v>
      </c>
      <c r="B625" s="309" t="s">
        <v>1309</v>
      </c>
      <c r="C625" s="312">
        <v>24692</v>
      </c>
      <c r="D625" s="309" t="s">
        <v>1937</v>
      </c>
      <c r="E625" s="311">
        <v>40709339.764867209</v>
      </c>
    </row>
    <row r="626" spans="1:5" x14ac:dyDescent="0.2">
      <c r="A626" s="309">
        <v>9</v>
      </c>
      <c r="B626" s="309" t="s">
        <v>1309</v>
      </c>
      <c r="C626" s="312">
        <v>27839</v>
      </c>
      <c r="D626" s="309" t="s">
        <v>2264</v>
      </c>
      <c r="E626" s="311">
        <v>32845200.690376803</v>
      </c>
    </row>
    <row r="627" spans="1:5" x14ac:dyDescent="0.2">
      <c r="A627" s="309">
        <v>9</v>
      </c>
      <c r="B627" s="309" t="s">
        <v>1309</v>
      </c>
      <c r="C627" s="312">
        <v>27840</v>
      </c>
      <c r="D627" s="309" t="s">
        <v>2265</v>
      </c>
      <c r="E627" s="311">
        <v>25581611.611030199</v>
      </c>
    </row>
    <row r="628" spans="1:5" x14ac:dyDescent="0.2">
      <c r="A628" s="309">
        <v>9</v>
      </c>
      <c r="B628" s="309" t="s">
        <v>1309</v>
      </c>
      <c r="C628" s="312">
        <v>27841</v>
      </c>
      <c r="D628" s="309" t="s">
        <v>2266</v>
      </c>
      <c r="E628" s="311">
        <v>26356939.272154201</v>
      </c>
    </row>
    <row r="629" spans="1:5" x14ac:dyDescent="0.2">
      <c r="A629" s="309">
        <v>9</v>
      </c>
      <c r="B629" s="309" t="s">
        <v>1310</v>
      </c>
      <c r="C629" s="312">
        <v>10667</v>
      </c>
      <c r="D629" s="309" t="s">
        <v>1941</v>
      </c>
      <c r="E629" s="311">
        <v>2703833939.5829916</v>
      </c>
    </row>
    <row r="630" spans="1:5" x14ac:dyDescent="0.2">
      <c r="A630" s="309">
        <v>9</v>
      </c>
      <c r="B630" s="309" t="s">
        <v>1310</v>
      </c>
      <c r="C630" s="312">
        <v>10895</v>
      </c>
      <c r="D630" s="309" t="s">
        <v>1942</v>
      </c>
      <c r="E630" s="311">
        <v>93551121.2484954</v>
      </c>
    </row>
    <row r="631" spans="1:5" x14ac:dyDescent="0.2">
      <c r="A631" s="309">
        <v>9</v>
      </c>
      <c r="B631" s="309" t="s">
        <v>1310</v>
      </c>
      <c r="C631" s="312">
        <v>10896</v>
      </c>
      <c r="D631" s="309" t="s">
        <v>1943</v>
      </c>
      <c r="E631" s="311">
        <v>119778558.86501998</v>
      </c>
    </row>
    <row r="632" spans="1:5" x14ac:dyDescent="0.2">
      <c r="A632" s="309">
        <v>9</v>
      </c>
      <c r="B632" s="309" t="s">
        <v>1310</v>
      </c>
      <c r="C632" s="312">
        <v>10897</v>
      </c>
      <c r="D632" s="309" t="s">
        <v>2267</v>
      </c>
      <c r="E632" s="311">
        <v>587895777.28574109</v>
      </c>
    </row>
    <row r="633" spans="1:5" x14ac:dyDescent="0.2">
      <c r="A633" s="309">
        <v>9</v>
      </c>
      <c r="B633" s="309" t="s">
        <v>1310</v>
      </c>
      <c r="C633" s="312">
        <v>10898</v>
      </c>
      <c r="D633" s="309" t="s">
        <v>1945</v>
      </c>
      <c r="E633" s="311">
        <v>103482556.62642002</v>
      </c>
    </row>
    <row r="634" spans="1:5" x14ac:dyDescent="0.2">
      <c r="A634" s="309">
        <v>9</v>
      </c>
      <c r="B634" s="309" t="s">
        <v>1310</v>
      </c>
      <c r="C634" s="312">
        <v>10899</v>
      </c>
      <c r="D634" s="309" t="s">
        <v>1946</v>
      </c>
      <c r="E634" s="311">
        <v>119763910.9706676</v>
      </c>
    </row>
    <row r="635" spans="1:5" x14ac:dyDescent="0.2">
      <c r="A635" s="309">
        <v>9</v>
      </c>
      <c r="B635" s="309" t="s">
        <v>1310</v>
      </c>
      <c r="C635" s="312">
        <v>10900</v>
      </c>
      <c r="D635" s="309" t="s">
        <v>1947</v>
      </c>
      <c r="E635" s="311">
        <v>196225170.50380433</v>
      </c>
    </row>
    <row r="636" spans="1:5" x14ac:dyDescent="0.2">
      <c r="A636" s="309">
        <v>9</v>
      </c>
      <c r="B636" s="309" t="s">
        <v>1310</v>
      </c>
      <c r="C636" s="312">
        <v>10901</v>
      </c>
      <c r="D636" s="309" t="s">
        <v>1948</v>
      </c>
      <c r="E636" s="311">
        <v>87271802.189676613</v>
      </c>
    </row>
    <row r="637" spans="1:5" x14ac:dyDescent="0.2">
      <c r="A637" s="309">
        <v>9</v>
      </c>
      <c r="B637" s="309" t="s">
        <v>1310</v>
      </c>
      <c r="C637" s="312">
        <v>10902</v>
      </c>
      <c r="D637" s="309" t="s">
        <v>1949</v>
      </c>
      <c r="E637" s="311">
        <v>86917746.343139991</v>
      </c>
    </row>
    <row r="638" spans="1:5" x14ac:dyDescent="0.2">
      <c r="A638" s="309">
        <v>9</v>
      </c>
      <c r="B638" s="309" t="s">
        <v>1310</v>
      </c>
      <c r="C638" s="312">
        <v>10904</v>
      </c>
      <c r="D638" s="309" t="s">
        <v>1950</v>
      </c>
      <c r="E638" s="311">
        <v>183209763.97006196</v>
      </c>
    </row>
    <row r="639" spans="1:5" x14ac:dyDescent="0.2">
      <c r="A639" s="309">
        <v>9</v>
      </c>
      <c r="B639" s="309" t="s">
        <v>1310</v>
      </c>
      <c r="C639" s="312">
        <v>10905</v>
      </c>
      <c r="D639" s="309" t="s">
        <v>1951</v>
      </c>
      <c r="E639" s="311">
        <v>189834799.17062217</v>
      </c>
    </row>
    <row r="640" spans="1:5" x14ac:dyDescent="0.2">
      <c r="A640" s="309">
        <v>9</v>
      </c>
      <c r="B640" s="309" t="s">
        <v>1310</v>
      </c>
      <c r="C640" s="312">
        <v>10906</v>
      </c>
      <c r="D640" s="309" t="s">
        <v>1952</v>
      </c>
      <c r="E640" s="311">
        <v>53694883.456139997</v>
      </c>
    </row>
    <row r="641" spans="1:5" x14ac:dyDescent="0.2">
      <c r="A641" s="309">
        <v>9</v>
      </c>
      <c r="B641" s="309" t="s">
        <v>1310</v>
      </c>
      <c r="C641" s="312">
        <v>10907</v>
      </c>
      <c r="D641" s="309" t="s">
        <v>1953</v>
      </c>
      <c r="E641" s="311">
        <v>55992369.127409995</v>
      </c>
    </row>
    <row r="642" spans="1:5" x14ac:dyDescent="0.2">
      <c r="A642" s="309">
        <v>9</v>
      </c>
      <c r="B642" s="309" t="s">
        <v>1310</v>
      </c>
      <c r="C642" s="312">
        <v>10908</v>
      </c>
      <c r="D642" s="309" t="s">
        <v>1954</v>
      </c>
      <c r="E642" s="311">
        <v>67280121.716455191</v>
      </c>
    </row>
    <row r="643" spans="1:5" x14ac:dyDescent="0.2">
      <c r="A643" s="309">
        <v>9</v>
      </c>
      <c r="B643" s="309" t="s">
        <v>1310</v>
      </c>
      <c r="C643" s="312">
        <v>10909</v>
      </c>
      <c r="D643" s="309" t="s">
        <v>1955</v>
      </c>
      <c r="E643" s="311">
        <v>52212600.525686406</v>
      </c>
    </row>
    <row r="644" spans="1:5" x14ac:dyDescent="0.2">
      <c r="A644" s="309">
        <v>9</v>
      </c>
      <c r="B644" s="309" t="s">
        <v>1310</v>
      </c>
      <c r="C644" s="312">
        <v>10910</v>
      </c>
      <c r="D644" s="309" t="s">
        <v>1956</v>
      </c>
      <c r="E644" s="311">
        <v>38389743.669612601</v>
      </c>
    </row>
    <row r="645" spans="1:5" x14ac:dyDescent="0.2">
      <c r="A645" s="309">
        <v>9</v>
      </c>
      <c r="B645" s="309" t="s">
        <v>1310</v>
      </c>
      <c r="C645" s="312">
        <v>10911</v>
      </c>
      <c r="D645" s="309" t="s">
        <v>1957</v>
      </c>
      <c r="E645" s="311">
        <v>35372968.668499798</v>
      </c>
    </row>
    <row r="646" spans="1:5" x14ac:dyDescent="0.2">
      <c r="A646" s="309">
        <v>9</v>
      </c>
      <c r="B646" s="309" t="s">
        <v>1310</v>
      </c>
      <c r="C646" s="312">
        <v>10912</v>
      </c>
      <c r="D646" s="309" t="s">
        <v>1958</v>
      </c>
      <c r="E646" s="311">
        <v>47451302.420819998</v>
      </c>
    </row>
    <row r="647" spans="1:5" x14ac:dyDescent="0.2">
      <c r="A647" s="309">
        <v>9</v>
      </c>
      <c r="B647" s="309" t="s">
        <v>1310</v>
      </c>
      <c r="C647" s="312">
        <v>10913</v>
      </c>
      <c r="D647" s="309" t="s">
        <v>1959</v>
      </c>
      <c r="E647" s="311">
        <v>49782208.287023991</v>
      </c>
    </row>
    <row r="648" spans="1:5" x14ac:dyDescent="0.2">
      <c r="A648" s="309">
        <v>9</v>
      </c>
      <c r="B648" s="309" t="s">
        <v>1310</v>
      </c>
      <c r="C648" s="312">
        <v>10914</v>
      </c>
      <c r="D648" s="309" t="s">
        <v>1960</v>
      </c>
      <c r="E648" s="311">
        <v>55821404.981837988</v>
      </c>
    </row>
    <row r="649" spans="1:5" x14ac:dyDescent="0.2">
      <c r="A649" s="309">
        <v>9</v>
      </c>
      <c r="B649" s="309" t="s">
        <v>1310</v>
      </c>
      <c r="C649" s="312">
        <v>11619</v>
      </c>
      <c r="D649" s="309" t="s">
        <v>1961</v>
      </c>
      <c r="E649" s="311">
        <v>45783168.198435001</v>
      </c>
    </row>
    <row r="650" spans="1:5" x14ac:dyDescent="0.2">
      <c r="A650" s="309">
        <v>9</v>
      </c>
      <c r="B650" s="309" t="s">
        <v>1310</v>
      </c>
      <c r="C650" s="312">
        <v>23578</v>
      </c>
      <c r="D650" s="309" t="s">
        <v>2268</v>
      </c>
      <c r="E650" s="311">
        <v>43001110.894860595</v>
      </c>
    </row>
    <row r="651" spans="1:5" x14ac:dyDescent="0.2">
      <c r="A651" s="309">
        <v>9</v>
      </c>
      <c r="B651" s="309" t="s">
        <v>1310</v>
      </c>
      <c r="C651" s="312">
        <v>28020</v>
      </c>
      <c r="D651" s="309" t="s">
        <v>2269</v>
      </c>
      <c r="E651" s="311">
        <v>49992928.348637402</v>
      </c>
    </row>
    <row r="652" spans="1:5" x14ac:dyDescent="0.2">
      <c r="A652" s="309">
        <v>9</v>
      </c>
      <c r="B652" s="309" t="s">
        <v>1311</v>
      </c>
      <c r="C652" s="312">
        <v>10668</v>
      </c>
      <c r="D652" s="309" t="s">
        <v>1964</v>
      </c>
      <c r="E652" s="311">
        <v>2246270568.6821957</v>
      </c>
    </row>
    <row r="653" spans="1:5" x14ac:dyDescent="0.2">
      <c r="A653" s="309">
        <v>9</v>
      </c>
      <c r="B653" s="309" t="s">
        <v>1311</v>
      </c>
      <c r="C653" s="312">
        <v>10915</v>
      </c>
      <c r="D653" s="309" t="s">
        <v>1965</v>
      </c>
      <c r="E653" s="311">
        <v>81660428.659433991</v>
      </c>
    </row>
    <row r="654" spans="1:5" x14ac:dyDescent="0.2">
      <c r="A654" s="309">
        <v>9</v>
      </c>
      <c r="B654" s="309" t="s">
        <v>1311</v>
      </c>
      <c r="C654" s="312">
        <v>10916</v>
      </c>
      <c r="D654" s="309" t="s">
        <v>1966</v>
      </c>
      <c r="E654" s="311">
        <v>247521464.10166559</v>
      </c>
    </row>
    <row r="655" spans="1:5" x14ac:dyDescent="0.2">
      <c r="A655" s="309">
        <v>9</v>
      </c>
      <c r="B655" s="309" t="s">
        <v>1311</v>
      </c>
      <c r="C655" s="312">
        <v>10917</v>
      </c>
      <c r="D655" s="309" t="s">
        <v>1967</v>
      </c>
      <c r="E655" s="311">
        <v>75007035.962167799</v>
      </c>
    </row>
    <row r="656" spans="1:5" x14ac:dyDescent="0.2">
      <c r="A656" s="309">
        <v>9</v>
      </c>
      <c r="B656" s="309" t="s">
        <v>1311</v>
      </c>
      <c r="C656" s="312">
        <v>10918</v>
      </c>
      <c r="D656" s="309" t="s">
        <v>2270</v>
      </c>
      <c r="E656" s="311">
        <v>420323381.85437036</v>
      </c>
    </row>
    <row r="657" spans="1:5" x14ac:dyDescent="0.2">
      <c r="A657" s="309">
        <v>9</v>
      </c>
      <c r="B657" s="309" t="s">
        <v>1311</v>
      </c>
      <c r="C657" s="312">
        <v>10919</v>
      </c>
      <c r="D657" s="309" t="s">
        <v>1969</v>
      </c>
      <c r="E657" s="311">
        <v>88767919.976858392</v>
      </c>
    </row>
    <row r="658" spans="1:5" x14ac:dyDescent="0.2">
      <c r="A658" s="309">
        <v>9</v>
      </c>
      <c r="B658" s="309" t="s">
        <v>1311</v>
      </c>
      <c r="C658" s="312">
        <v>10920</v>
      </c>
      <c r="D658" s="309" t="s">
        <v>1970</v>
      </c>
      <c r="E658" s="311">
        <v>192158073.52043757</v>
      </c>
    </row>
    <row r="659" spans="1:5" x14ac:dyDescent="0.2">
      <c r="A659" s="309">
        <v>9</v>
      </c>
      <c r="B659" s="309" t="s">
        <v>1311</v>
      </c>
      <c r="C659" s="312">
        <v>10921</v>
      </c>
      <c r="D659" s="309" t="s">
        <v>1971</v>
      </c>
      <c r="E659" s="311">
        <v>56758988.286725998</v>
      </c>
    </row>
    <row r="660" spans="1:5" x14ac:dyDescent="0.2">
      <c r="A660" s="309">
        <v>9</v>
      </c>
      <c r="B660" s="309" t="s">
        <v>1311</v>
      </c>
      <c r="C660" s="312">
        <v>10922</v>
      </c>
      <c r="D660" s="309" t="s">
        <v>1972</v>
      </c>
      <c r="E660" s="311">
        <v>287080130.48111641</v>
      </c>
    </row>
    <row r="661" spans="1:5" x14ac:dyDescent="0.2">
      <c r="A661" s="309">
        <v>9</v>
      </c>
      <c r="B661" s="309" t="s">
        <v>1311</v>
      </c>
      <c r="C661" s="312">
        <v>10923</v>
      </c>
      <c r="D661" s="309" t="s">
        <v>1973</v>
      </c>
      <c r="E661" s="311">
        <v>204165481.01836503</v>
      </c>
    </row>
    <row r="662" spans="1:5" x14ac:dyDescent="0.2">
      <c r="A662" s="309">
        <v>9</v>
      </c>
      <c r="B662" s="309" t="s">
        <v>1311</v>
      </c>
      <c r="C662" s="312">
        <v>10924</v>
      </c>
      <c r="D662" s="309" t="s">
        <v>1974</v>
      </c>
      <c r="E662" s="311">
        <v>134832978.3298434</v>
      </c>
    </row>
    <row r="663" spans="1:5" x14ac:dyDescent="0.2">
      <c r="A663" s="309">
        <v>9</v>
      </c>
      <c r="B663" s="309" t="s">
        <v>1311</v>
      </c>
      <c r="C663" s="312">
        <v>10925</v>
      </c>
      <c r="D663" s="309" t="s">
        <v>1975</v>
      </c>
      <c r="E663" s="311">
        <v>76924258.919766605</v>
      </c>
    </row>
    <row r="664" spans="1:5" x14ac:dyDescent="0.2">
      <c r="A664" s="309">
        <v>9</v>
      </c>
      <c r="B664" s="309" t="s">
        <v>1311</v>
      </c>
      <c r="C664" s="312">
        <v>10926</v>
      </c>
      <c r="D664" s="309" t="s">
        <v>1976</v>
      </c>
      <c r="E664" s="311">
        <v>48420407.599912196</v>
      </c>
    </row>
    <row r="665" spans="1:5" x14ac:dyDescent="0.2">
      <c r="A665" s="309">
        <v>9</v>
      </c>
      <c r="B665" s="309" t="s">
        <v>1311</v>
      </c>
      <c r="C665" s="312">
        <v>22302</v>
      </c>
      <c r="D665" s="309" t="s">
        <v>1977</v>
      </c>
      <c r="E665" s="311">
        <v>51782635.436099999</v>
      </c>
    </row>
    <row r="666" spans="1:5" x14ac:dyDescent="0.2">
      <c r="A666" s="309">
        <v>9</v>
      </c>
      <c r="B666" s="309" t="s">
        <v>1311</v>
      </c>
      <c r="C666" s="312">
        <v>27842</v>
      </c>
      <c r="D666" s="309" t="s">
        <v>2271</v>
      </c>
      <c r="E666" s="311">
        <v>33298917.555322804</v>
      </c>
    </row>
    <row r="667" spans="1:5" x14ac:dyDescent="0.2">
      <c r="A667" s="309">
        <v>9</v>
      </c>
      <c r="B667" s="309" t="s">
        <v>1311</v>
      </c>
      <c r="C667" s="312">
        <v>27843</v>
      </c>
      <c r="D667" s="309" t="s">
        <v>2272</v>
      </c>
      <c r="E667" s="311">
        <v>43436761.4529984</v>
      </c>
    </row>
    <row r="668" spans="1:5" x14ac:dyDescent="0.2">
      <c r="A668" s="309">
        <v>9</v>
      </c>
      <c r="B668" s="309" t="s">
        <v>1311</v>
      </c>
      <c r="C668" s="312">
        <v>27844</v>
      </c>
      <c r="D668" s="309" t="s">
        <v>2273</v>
      </c>
      <c r="E668" s="311">
        <v>40365224.018699877</v>
      </c>
    </row>
    <row r="669" spans="1:5" x14ac:dyDescent="0.2">
      <c r="A669" s="309">
        <v>10</v>
      </c>
      <c r="B669" s="309" t="s">
        <v>1312</v>
      </c>
      <c r="C669" s="312">
        <v>10712</v>
      </c>
      <c r="D669" s="309" t="s">
        <v>1981</v>
      </c>
      <c r="E669" s="311">
        <v>637250180.52008224</v>
      </c>
    </row>
    <row r="670" spans="1:5" x14ac:dyDescent="0.2">
      <c r="A670" s="309">
        <v>10</v>
      </c>
      <c r="B670" s="309" t="s">
        <v>1312</v>
      </c>
      <c r="C670" s="312">
        <v>11113</v>
      </c>
      <c r="D670" s="309" t="s">
        <v>1982</v>
      </c>
      <c r="E670" s="311">
        <v>47656586.1417384</v>
      </c>
    </row>
    <row r="671" spans="1:5" x14ac:dyDescent="0.2">
      <c r="A671" s="309">
        <v>10</v>
      </c>
      <c r="B671" s="309" t="s">
        <v>1312</v>
      </c>
      <c r="C671" s="312">
        <v>11114</v>
      </c>
      <c r="D671" s="309" t="s">
        <v>1983</v>
      </c>
      <c r="E671" s="311">
        <v>49931271.324835196</v>
      </c>
    </row>
    <row r="672" spans="1:5" x14ac:dyDescent="0.2">
      <c r="A672" s="309">
        <v>10</v>
      </c>
      <c r="B672" s="309" t="s">
        <v>1312</v>
      </c>
      <c r="C672" s="312">
        <v>11115</v>
      </c>
      <c r="D672" s="309" t="s">
        <v>1984</v>
      </c>
      <c r="E672" s="311">
        <v>39250580.478884995</v>
      </c>
    </row>
    <row r="673" spans="1:5" x14ac:dyDescent="0.2">
      <c r="A673" s="309">
        <v>10</v>
      </c>
      <c r="B673" s="309" t="s">
        <v>1312</v>
      </c>
      <c r="C673" s="312">
        <v>11116</v>
      </c>
      <c r="D673" s="309" t="s">
        <v>1985</v>
      </c>
      <c r="E673" s="311">
        <v>73709356.304789394</v>
      </c>
    </row>
    <row r="674" spans="1:5" x14ac:dyDescent="0.2">
      <c r="A674" s="309">
        <v>10</v>
      </c>
      <c r="B674" s="309" t="s">
        <v>1312</v>
      </c>
      <c r="C674" s="312">
        <v>11117</v>
      </c>
      <c r="D674" s="309" t="s">
        <v>1986</v>
      </c>
      <c r="E674" s="311">
        <v>24970667.327545799</v>
      </c>
    </row>
    <row r="675" spans="1:5" x14ac:dyDescent="0.2">
      <c r="A675" s="309">
        <v>10</v>
      </c>
      <c r="B675" s="309" t="s">
        <v>1312</v>
      </c>
      <c r="C675" s="312">
        <v>11118</v>
      </c>
      <c r="D675" s="309" t="s">
        <v>1987</v>
      </c>
      <c r="E675" s="311">
        <v>45440274.379647598</v>
      </c>
    </row>
    <row r="676" spans="1:5" x14ac:dyDescent="0.2">
      <c r="A676" s="309">
        <v>10</v>
      </c>
      <c r="B676" s="309" t="s">
        <v>1313</v>
      </c>
      <c r="C676" s="312">
        <v>10701</v>
      </c>
      <c r="D676" s="309" t="s">
        <v>1988</v>
      </c>
      <c r="E676" s="311">
        <v>919668785.82870531</v>
      </c>
    </row>
    <row r="677" spans="1:5" x14ac:dyDescent="0.2">
      <c r="A677" s="309">
        <v>10</v>
      </c>
      <c r="B677" s="309" t="s">
        <v>1313</v>
      </c>
      <c r="C677" s="312">
        <v>10963</v>
      </c>
      <c r="D677" s="309" t="s">
        <v>1989</v>
      </c>
      <c r="E677" s="311">
        <v>33215003.252052601</v>
      </c>
    </row>
    <row r="678" spans="1:5" x14ac:dyDescent="0.2">
      <c r="A678" s="309">
        <v>10</v>
      </c>
      <c r="B678" s="309" t="s">
        <v>1313</v>
      </c>
      <c r="C678" s="312">
        <v>10964</v>
      </c>
      <c r="D678" s="309" t="s">
        <v>1990</v>
      </c>
      <c r="E678" s="311">
        <v>87846469.371306002</v>
      </c>
    </row>
    <row r="679" spans="1:5" x14ac:dyDescent="0.2">
      <c r="A679" s="309">
        <v>10</v>
      </c>
      <c r="B679" s="309" t="s">
        <v>1313</v>
      </c>
      <c r="C679" s="312">
        <v>10965</v>
      </c>
      <c r="D679" s="309" t="s">
        <v>1991</v>
      </c>
      <c r="E679" s="311">
        <v>83078782.196018398</v>
      </c>
    </row>
    <row r="680" spans="1:5" x14ac:dyDescent="0.2">
      <c r="A680" s="309">
        <v>10</v>
      </c>
      <c r="B680" s="309" t="s">
        <v>1313</v>
      </c>
      <c r="C680" s="312">
        <v>10966</v>
      </c>
      <c r="D680" s="309" t="s">
        <v>1992</v>
      </c>
      <c r="E680" s="311">
        <v>41005250.91309721</v>
      </c>
    </row>
    <row r="681" spans="1:5" x14ac:dyDescent="0.2">
      <c r="A681" s="309">
        <v>10</v>
      </c>
      <c r="B681" s="309" t="s">
        <v>1313</v>
      </c>
      <c r="C681" s="312">
        <v>10967</v>
      </c>
      <c r="D681" s="309" t="s">
        <v>1993</v>
      </c>
      <c r="E681" s="311">
        <v>72148491.598212615</v>
      </c>
    </row>
    <row r="682" spans="1:5" x14ac:dyDescent="0.2">
      <c r="A682" s="309">
        <v>10</v>
      </c>
      <c r="B682" s="309" t="s">
        <v>1313</v>
      </c>
      <c r="C682" s="312">
        <v>10968</v>
      </c>
      <c r="D682" s="309" t="s">
        <v>1994</v>
      </c>
      <c r="E682" s="311">
        <v>32718097.214011803</v>
      </c>
    </row>
    <row r="683" spans="1:5" x14ac:dyDescent="0.2">
      <c r="A683" s="309">
        <v>10</v>
      </c>
      <c r="B683" s="309" t="s">
        <v>1313</v>
      </c>
      <c r="C683" s="312">
        <v>10969</v>
      </c>
      <c r="D683" s="309" t="s">
        <v>1995</v>
      </c>
      <c r="E683" s="311">
        <v>36116303.965515599</v>
      </c>
    </row>
    <row r="684" spans="1:5" x14ac:dyDescent="0.2">
      <c r="A684" s="309">
        <v>10</v>
      </c>
      <c r="B684" s="309" t="s">
        <v>1313</v>
      </c>
      <c r="C684" s="312">
        <v>11444</v>
      </c>
      <c r="D684" s="309" t="s">
        <v>1996</v>
      </c>
      <c r="E684" s="311">
        <v>202582285.3394964</v>
      </c>
    </row>
    <row r="685" spans="1:5" x14ac:dyDescent="0.2">
      <c r="A685" s="309">
        <v>10</v>
      </c>
      <c r="B685" s="309" t="s">
        <v>1314</v>
      </c>
      <c r="C685" s="312">
        <v>10700</v>
      </c>
      <c r="D685" s="309" t="s">
        <v>1997</v>
      </c>
      <c r="E685" s="311">
        <v>1820186775.9665701</v>
      </c>
    </row>
    <row r="686" spans="1:5" x14ac:dyDescent="0.2">
      <c r="A686" s="309">
        <v>10</v>
      </c>
      <c r="B686" s="309" t="s">
        <v>1314</v>
      </c>
      <c r="C686" s="312">
        <v>10927</v>
      </c>
      <c r="D686" s="309" t="s">
        <v>1998</v>
      </c>
      <c r="E686" s="311">
        <v>48400469.579219386</v>
      </c>
    </row>
    <row r="687" spans="1:5" x14ac:dyDescent="0.2">
      <c r="A687" s="309">
        <v>10</v>
      </c>
      <c r="B687" s="309" t="s">
        <v>1314</v>
      </c>
      <c r="C687" s="312">
        <v>10928</v>
      </c>
      <c r="D687" s="309" t="s">
        <v>1999</v>
      </c>
      <c r="E687" s="311">
        <v>162928109.16431043</v>
      </c>
    </row>
    <row r="688" spans="1:5" x14ac:dyDescent="0.2">
      <c r="A688" s="309">
        <v>10</v>
      </c>
      <c r="B688" s="309" t="s">
        <v>1314</v>
      </c>
      <c r="C688" s="312">
        <v>10929</v>
      </c>
      <c r="D688" s="309" t="s">
        <v>2000</v>
      </c>
      <c r="E688" s="311">
        <v>345353579.24999219</v>
      </c>
    </row>
    <row r="689" spans="1:5" x14ac:dyDescent="0.2">
      <c r="A689" s="309">
        <v>10</v>
      </c>
      <c r="B689" s="309" t="s">
        <v>1314</v>
      </c>
      <c r="C689" s="312">
        <v>10930</v>
      </c>
      <c r="D689" s="309" t="s">
        <v>2001</v>
      </c>
      <c r="E689" s="311">
        <v>220131474.8571294</v>
      </c>
    </row>
    <row r="690" spans="1:5" x14ac:dyDescent="0.2">
      <c r="A690" s="309">
        <v>10</v>
      </c>
      <c r="B690" s="309" t="s">
        <v>1314</v>
      </c>
      <c r="C690" s="312">
        <v>10931</v>
      </c>
      <c r="D690" s="309" t="s">
        <v>2002</v>
      </c>
      <c r="E690" s="311">
        <v>61498005.538311601</v>
      </c>
    </row>
    <row r="691" spans="1:5" x14ac:dyDescent="0.2">
      <c r="A691" s="309">
        <v>10</v>
      </c>
      <c r="B691" s="309" t="s">
        <v>1314</v>
      </c>
      <c r="C691" s="312">
        <v>10932</v>
      </c>
      <c r="D691" s="309" t="s">
        <v>2003</v>
      </c>
      <c r="E691" s="311">
        <v>88446699.282896399</v>
      </c>
    </row>
    <row r="692" spans="1:5" x14ac:dyDescent="0.2">
      <c r="A692" s="309">
        <v>10</v>
      </c>
      <c r="B692" s="309" t="s">
        <v>1314</v>
      </c>
      <c r="C692" s="312">
        <v>10933</v>
      </c>
      <c r="D692" s="309" t="s">
        <v>2004</v>
      </c>
      <c r="E692" s="311">
        <v>178107754.066632</v>
      </c>
    </row>
    <row r="693" spans="1:5" x14ac:dyDescent="0.2">
      <c r="A693" s="309">
        <v>10</v>
      </c>
      <c r="B693" s="309" t="s">
        <v>1314</v>
      </c>
      <c r="C693" s="312">
        <v>10934</v>
      </c>
      <c r="D693" s="309" t="s">
        <v>2005</v>
      </c>
      <c r="E693" s="311">
        <v>167202670.32298559</v>
      </c>
    </row>
    <row r="694" spans="1:5" x14ac:dyDescent="0.2">
      <c r="A694" s="309">
        <v>10</v>
      </c>
      <c r="B694" s="309" t="s">
        <v>1314</v>
      </c>
      <c r="C694" s="312">
        <v>10935</v>
      </c>
      <c r="D694" s="309" t="s">
        <v>2006</v>
      </c>
      <c r="E694" s="311">
        <v>176662988.6126616</v>
      </c>
    </row>
    <row r="695" spans="1:5" x14ac:dyDescent="0.2">
      <c r="A695" s="309">
        <v>10</v>
      </c>
      <c r="B695" s="309" t="s">
        <v>1314</v>
      </c>
      <c r="C695" s="312">
        <v>10936</v>
      </c>
      <c r="D695" s="309" t="s">
        <v>2007</v>
      </c>
      <c r="E695" s="311">
        <v>18061214.655035399</v>
      </c>
    </row>
    <row r="696" spans="1:5" x14ac:dyDescent="0.2">
      <c r="A696" s="309">
        <v>10</v>
      </c>
      <c r="B696" s="309" t="s">
        <v>1314</v>
      </c>
      <c r="C696" s="312">
        <v>10937</v>
      </c>
      <c r="D696" s="309" t="s">
        <v>2008</v>
      </c>
      <c r="E696" s="311">
        <v>46061800.148752809</v>
      </c>
    </row>
    <row r="697" spans="1:5" x14ac:dyDescent="0.2">
      <c r="A697" s="309">
        <v>10</v>
      </c>
      <c r="B697" s="309" t="s">
        <v>1314</v>
      </c>
      <c r="C697" s="312">
        <v>10938</v>
      </c>
      <c r="D697" s="309" t="s">
        <v>2009</v>
      </c>
      <c r="E697" s="311">
        <v>59857243.360678799</v>
      </c>
    </row>
    <row r="698" spans="1:5" x14ac:dyDescent="0.2">
      <c r="A698" s="309">
        <v>10</v>
      </c>
      <c r="B698" s="309" t="s">
        <v>1314</v>
      </c>
      <c r="C698" s="312">
        <v>10939</v>
      </c>
      <c r="D698" s="309" t="s">
        <v>2010</v>
      </c>
      <c r="E698" s="311">
        <v>85905495.032888412</v>
      </c>
    </row>
    <row r="699" spans="1:5" x14ac:dyDescent="0.2">
      <c r="A699" s="309">
        <v>10</v>
      </c>
      <c r="B699" s="309" t="s">
        <v>1314</v>
      </c>
      <c r="C699" s="312">
        <v>10940</v>
      </c>
      <c r="D699" s="309" t="s">
        <v>2011</v>
      </c>
      <c r="E699" s="311">
        <v>49358050.098249592</v>
      </c>
    </row>
    <row r="700" spans="1:5" x14ac:dyDescent="0.2">
      <c r="A700" s="309">
        <v>10</v>
      </c>
      <c r="B700" s="309" t="s">
        <v>1314</v>
      </c>
      <c r="C700" s="312">
        <v>10941</v>
      </c>
      <c r="D700" s="309" t="s">
        <v>2012</v>
      </c>
      <c r="E700" s="311">
        <v>49858925.487985201</v>
      </c>
    </row>
    <row r="701" spans="1:5" x14ac:dyDescent="0.2">
      <c r="A701" s="309">
        <v>10</v>
      </c>
      <c r="B701" s="309" t="s">
        <v>1314</v>
      </c>
      <c r="C701" s="312">
        <v>10942</v>
      </c>
      <c r="D701" s="309" t="s">
        <v>2013</v>
      </c>
      <c r="E701" s="311">
        <v>63683397.002282999</v>
      </c>
    </row>
    <row r="702" spans="1:5" x14ac:dyDescent="0.2">
      <c r="A702" s="309">
        <v>10</v>
      </c>
      <c r="B702" s="309" t="s">
        <v>1314</v>
      </c>
      <c r="C702" s="312">
        <v>10943</v>
      </c>
      <c r="D702" s="309" t="s">
        <v>2014</v>
      </c>
      <c r="E702" s="311">
        <v>32083155.269943595</v>
      </c>
    </row>
    <row r="703" spans="1:5" x14ac:dyDescent="0.2">
      <c r="A703" s="309">
        <v>10</v>
      </c>
      <c r="B703" s="309" t="s">
        <v>1314</v>
      </c>
      <c r="C703" s="312">
        <v>23125</v>
      </c>
      <c r="D703" s="309" t="s">
        <v>2015</v>
      </c>
      <c r="E703" s="311">
        <v>48001948.799581796</v>
      </c>
    </row>
    <row r="704" spans="1:5" x14ac:dyDescent="0.2">
      <c r="A704" s="309">
        <v>10</v>
      </c>
      <c r="B704" s="309" t="s">
        <v>1314</v>
      </c>
      <c r="C704" s="312">
        <v>28014</v>
      </c>
      <c r="D704" s="309" t="s">
        <v>2274</v>
      </c>
      <c r="E704" s="311">
        <v>51213649.358414397</v>
      </c>
    </row>
    <row r="705" spans="1:5" x14ac:dyDescent="0.2">
      <c r="A705" s="309">
        <v>10</v>
      </c>
      <c r="B705" s="309" t="s">
        <v>1314</v>
      </c>
      <c r="C705" s="312">
        <v>28015</v>
      </c>
      <c r="D705" s="309" t="s">
        <v>2275</v>
      </c>
      <c r="E705" s="311">
        <v>23772203.338319398</v>
      </c>
    </row>
    <row r="706" spans="1:5" x14ac:dyDescent="0.2">
      <c r="A706" s="309">
        <v>10</v>
      </c>
      <c r="B706" s="309" t="s">
        <v>1314</v>
      </c>
      <c r="C706" s="312">
        <v>28016</v>
      </c>
      <c r="D706" s="309" t="s">
        <v>2276</v>
      </c>
      <c r="E706" s="311">
        <v>26050141.103441998</v>
      </c>
    </row>
    <row r="707" spans="1:5" x14ac:dyDescent="0.2">
      <c r="A707" s="309">
        <v>10</v>
      </c>
      <c r="B707" s="309" t="s">
        <v>1315</v>
      </c>
      <c r="C707" s="312">
        <v>10703</v>
      </c>
      <c r="D707" s="309" t="s">
        <v>2019</v>
      </c>
      <c r="E707" s="311">
        <v>709151059.80407214</v>
      </c>
    </row>
    <row r="708" spans="1:5" x14ac:dyDescent="0.2">
      <c r="A708" s="309">
        <v>10</v>
      </c>
      <c r="B708" s="309" t="s">
        <v>1315</v>
      </c>
      <c r="C708" s="312">
        <v>10985</v>
      </c>
      <c r="D708" s="309" t="s">
        <v>2020</v>
      </c>
      <c r="E708" s="311">
        <v>45935576.498371795</v>
      </c>
    </row>
    <row r="709" spans="1:5" x14ac:dyDescent="0.2">
      <c r="A709" s="309">
        <v>10</v>
      </c>
      <c r="B709" s="309" t="s">
        <v>1315</v>
      </c>
      <c r="C709" s="312">
        <v>10986</v>
      </c>
      <c r="D709" s="309" t="s">
        <v>2021</v>
      </c>
      <c r="E709" s="311">
        <v>75833059.033741787</v>
      </c>
    </row>
    <row r="710" spans="1:5" x14ac:dyDescent="0.2">
      <c r="A710" s="309">
        <v>10</v>
      </c>
      <c r="B710" s="309" t="s">
        <v>1315</v>
      </c>
      <c r="C710" s="312">
        <v>10987</v>
      </c>
      <c r="D710" s="309" t="s">
        <v>2022</v>
      </c>
      <c r="E710" s="311">
        <v>48772157.022578999</v>
      </c>
    </row>
    <row r="711" spans="1:5" x14ac:dyDescent="0.2">
      <c r="A711" s="309">
        <v>10</v>
      </c>
      <c r="B711" s="309" t="s">
        <v>1315</v>
      </c>
      <c r="C711" s="312">
        <v>10988</v>
      </c>
      <c r="D711" s="309" t="s">
        <v>2023</v>
      </c>
      <c r="E711" s="311">
        <v>42408978.933190204</v>
      </c>
    </row>
    <row r="712" spans="1:5" x14ac:dyDescent="0.2">
      <c r="A712" s="309">
        <v>10</v>
      </c>
      <c r="B712" s="309" t="s">
        <v>1315</v>
      </c>
      <c r="C712" s="312">
        <v>10989</v>
      </c>
      <c r="D712" s="309" t="s">
        <v>2024</v>
      </c>
      <c r="E712" s="311">
        <v>88193000.683657795</v>
      </c>
    </row>
    <row r="713" spans="1:5" x14ac:dyDescent="0.2">
      <c r="A713" s="309">
        <v>10</v>
      </c>
      <c r="B713" s="309" t="s">
        <v>1315</v>
      </c>
      <c r="C713" s="312">
        <v>10990</v>
      </c>
      <c r="D713" s="309" t="s">
        <v>2025</v>
      </c>
      <c r="E713" s="311">
        <v>52420805.180100001</v>
      </c>
    </row>
    <row r="714" spans="1:5" x14ac:dyDescent="0.2">
      <c r="A714" s="309">
        <v>10</v>
      </c>
      <c r="B714" s="309" t="s">
        <v>1316</v>
      </c>
      <c r="C714" s="312">
        <v>10669</v>
      </c>
      <c r="D714" s="309" t="s">
        <v>2026</v>
      </c>
      <c r="E714" s="311">
        <v>4007813915.3556547</v>
      </c>
    </row>
    <row r="715" spans="1:5" x14ac:dyDescent="0.2">
      <c r="A715" s="309">
        <v>10</v>
      </c>
      <c r="B715" s="309" t="s">
        <v>1316</v>
      </c>
      <c r="C715" s="312">
        <v>10944</v>
      </c>
      <c r="D715" s="309" t="s">
        <v>2027</v>
      </c>
      <c r="E715" s="311">
        <v>78614415.916431606</v>
      </c>
    </row>
    <row r="716" spans="1:5" x14ac:dyDescent="0.2">
      <c r="A716" s="309">
        <v>10</v>
      </c>
      <c r="B716" s="309" t="s">
        <v>1316</v>
      </c>
      <c r="C716" s="312">
        <v>10945</v>
      </c>
      <c r="D716" s="309" t="s">
        <v>2028</v>
      </c>
      <c r="E716" s="311">
        <v>46174911.839786395</v>
      </c>
    </row>
    <row r="717" spans="1:5" x14ac:dyDescent="0.2">
      <c r="A717" s="309">
        <v>10</v>
      </c>
      <c r="B717" s="309" t="s">
        <v>1316</v>
      </c>
      <c r="C717" s="312">
        <v>10946</v>
      </c>
      <c r="D717" s="309" t="s">
        <v>2029</v>
      </c>
      <c r="E717" s="311">
        <v>173953902.98628119</v>
      </c>
    </row>
    <row r="718" spans="1:5" x14ac:dyDescent="0.2">
      <c r="A718" s="309">
        <v>10</v>
      </c>
      <c r="B718" s="309" t="s">
        <v>1316</v>
      </c>
      <c r="C718" s="312">
        <v>10947</v>
      </c>
      <c r="D718" s="309" t="s">
        <v>2030</v>
      </c>
      <c r="E718" s="311">
        <v>134713987.8452664</v>
      </c>
    </row>
    <row r="719" spans="1:5" x14ac:dyDescent="0.2">
      <c r="A719" s="309">
        <v>10</v>
      </c>
      <c r="B719" s="309" t="s">
        <v>1316</v>
      </c>
      <c r="C719" s="312">
        <v>10948</v>
      </c>
      <c r="D719" s="309" t="s">
        <v>2031</v>
      </c>
      <c r="E719" s="311">
        <v>72385571.830720201</v>
      </c>
    </row>
    <row r="720" spans="1:5" x14ac:dyDescent="0.2">
      <c r="A720" s="309">
        <v>10</v>
      </c>
      <c r="B720" s="309" t="s">
        <v>1316</v>
      </c>
      <c r="C720" s="312">
        <v>10949</v>
      </c>
      <c r="D720" s="309" t="s">
        <v>2032</v>
      </c>
      <c r="E720" s="311">
        <v>75156695.336068809</v>
      </c>
    </row>
    <row r="721" spans="1:5" x14ac:dyDescent="0.2">
      <c r="A721" s="309">
        <v>10</v>
      </c>
      <c r="B721" s="309" t="s">
        <v>1316</v>
      </c>
      <c r="C721" s="312">
        <v>10950</v>
      </c>
      <c r="D721" s="309" t="s">
        <v>2033</v>
      </c>
      <c r="E721" s="311">
        <v>93767546.148147583</v>
      </c>
    </row>
    <row r="722" spans="1:5" x14ac:dyDescent="0.2">
      <c r="A722" s="309">
        <v>10</v>
      </c>
      <c r="B722" s="309" t="s">
        <v>1316</v>
      </c>
      <c r="C722" s="312">
        <v>10951</v>
      </c>
      <c r="D722" s="309" t="s">
        <v>2034</v>
      </c>
      <c r="E722" s="311">
        <v>250440652.46893078</v>
      </c>
    </row>
    <row r="723" spans="1:5" x14ac:dyDescent="0.2">
      <c r="A723" s="309">
        <v>10</v>
      </c>
      <c r="B723" s="309" t="s">
        <v>1316</v>
      </c>
      <c r="C723" s="312">
        <v>10952</v>
      </c>
      <c r="D723" s="309" t="s">
        <v>2035</v>
      </c>
      <c r="E723" s="311">
        <v>55536835.599350393</v>
      </c>
    </row>
    <row r="724" spans="1:5" x14ac:dyDescent="0.2">
      <c r="A724" s="309">
        <v>10</v>
      </c>
      <c r="B724" s="309" t="s">
        <v>1316</v>
      </c>
      <c r="C724" s="312">
        <v>10953</v>
      </c>
      <c r="D724" s="309" t="s">
        <v>2036</v>
      </c>
      <c r="E724" s="311">
        <v>121132729.60157697</v>
      </c>
    </row>
    <row r="725" spans="1:5" x14ac:dyDescent="0.2">
      <c r="A725" s="309">
        <v>10</v>
      </c>
      <c r="B725" s="309" t="s">
        <v>1316</v>
      </c>
      <c r="C725" s="312">
        <v>10954</v>
      </c>
      <c r="D725" s="309" t="s">
        <v>2277</v>
      </c>
      <c r="E725" s="311">
        <v>533392606.00811577</v>
      </c>
    </row>
    <row r="726" spans="1:5" x14ac:dyDescent="0.2">
      <c r="A726" s="309">
        <v>10</v>
      </c>
      <c r="B726" s="309" t="s">
        <v>1316</v>
      </c>
      <c r="C726" s="312">
        <v>10956</v>
      </c>
      <c r="D726" s="309" t="s">
        <v>2038</v>
      </c>
      <c r="E726" s="311">
        <v>236410627.25684279</v>
      </c>
    </row>
    <row r="727" spans="1:5" x14ac:dyDescent="0.2">
      <c r="A727" s="309">
        <v>10</v>
      </c>
      <c r="B727" s="309" t="s">
        <v>1316</v>
      </c>
      <c r="C727" s="312">
        <v>10957</v>
      </c>
      <c r="D727" s="309" t="s">
        <v>2039</v>
      </c>
      <c r="E727" s="311">
        <v>37053561.42902039</v>
      </c>
    </row>
    <row r="728" spans="1:5" x14ac:dyDescent="0.2">
      <c r="A728" s="309">
        <v>10</v>
      </c>
      <c r="B728" s="309" t="s">
        <v>1316</v>
      </c>
      <c r="C728" s="312">
        <v>10958</v>
      </c>
      <c r="D728" s="309" t="s">
        <v>2040</v>
      </c>
      <c r="E728" s="311">
        <v>50302354.319359802</v>
      </c>
    </row>
    <row r="729" spans="1:5" x14ac:dyDescent="0.2">
      <c r="A729" s="309">
        <v>10</v>
      </c>
      <c r="B729" s="309" t="s">
        <v>1316</v>
      </c>
      <c r="C729" s="312">
        <v>10959</v>
      </c>
      <c r="D729" s="309" t="s">
        <v>2041</v>
      </c>
      <c r="E729" s="311">
        <v>65990894.3436234</v>
      </c>
    </row>
    <row r="730" spans="1:5" x14ac:dyDescent="0.2">
      <c r="A730" s="309">
        <v>10</v>
      </c>
      <c r="B730" s="309" t="s">
        <v>1316</v>
      </c>
      <c r="C730" s="312">
        <v>10960</v>
      </c>
      <c r="D730" s="309" t="s">
        <v>2042</v>
      </c>
      <c r="E730" s="311">
        <v>37344375.936184198</v>
      </c>
    </row>
    <row r="731" spans="1:5" x14ac:dyDescent="0.2">
      <c r="A731" s="309">
        <v>10</v>
      </c>
      <c r="B731" s="309" t="s">
        <v>1316</v>
      </c>
      <c r="C731" s="312">
        <v>10961</v>
      </c>
      <c r="D731" s="309" t="s">
        <v>2043</v>
      </c>
      <c r="E731" s="311">
        <v>65146273.0625958</v>
      </c>
    </row>
    <row r="732" spans="1:5" x14ac:dyDescent="0.2">
      <c r="A732" s="309">
        <v>10</v>
      </c>
      <c r="B732" s="309" t="s">
        <v>1316</v>
      </c>
      <c r="C732" s="312">
        <v>10962</v>
      </c>
      <c r="D732" s="309" t="s">
        <v>2044</v>
      </c>
      <c r="E732" s="311">
        <v>41327172.817025408</v>
      </c>
    </row>
    <row r="733" spans="1:5" x14ac:dyDescent="0.2">
      <c r="A733" s="309">
        <v>10</v>
      </c>
      <c r="B733" s="309" t="s">
        <v>1316</v>
      </c>
      <c r="C733" s="312">
        <v>11443</v>
      </c>
      <c r="D733" s="309" t="s">
        <v>2278</v>
      </c>
      <c r="E733" s="311">
        <v>640282423.60422349</v>
      </c>
    </row>
    <row r="734" spans="1:5" x14ac:dyDescent="0.2">
      <c r="A734" s="309">
        <v>10</v>
      </c>
      <c r="B734" s="309" t="s">
        <v>1316</v>
      </c>
      <c r="C734" s="312">
        <v>21984</v>
      </c>
      <c r="D734" s="309" t="s">
        <v>2279</v>
      </c>
      <c r="E734" s="311">
        <v>473829123.89353025</v>
      </c>
    </row>
    <row r="735" spans="1:5" x14ac:dyDescent="0.2">
      <c r="A735" s="309">
        <v>10</v>
      </c>
      <c r="B735" s="309" t="s">
        <v>1316</v>
      </c>
      <c r="C735" s="312">
        <v>24032</v>
      </c>
      <c r="D735" s="309" t="s">
        <v>2047</v>
      </c>
      <c r="E735" s="311">
        <v>38723476.103071198</v>
      </c>
    </row>
    <row r="736" spans="1:5" x14ac:dyDescent="0.2">
      <c r="A736" s="309">
        <v>10</v>
      </c>
      <c r="B736" s="309" t="s">
        <v>1316</v>
      </c>
      <c r="C736" s="312">
        <v>24821</v>
      </c>
      <c r="D736" s="309" t="s">
        <v>2280</v>
      </c>
      <c r="E736" s="311">
        <v>37884390.328102797</v>
      </c>
    </row>
    <row r="737" spans="1:5" x14ac:dyDescent="0.2">
      <c r="A737" s="309">
        <v>10</v>
      </c>
      <c r="B737" s="309" t="s">
        <v>1316</v>
      </c>
      <c r="C737" s="312">
        <v>27967</v>
      </c>
      <c r="D737" s="309" t="s">
        <v>2281</v>
      </c>
      <c r="E737" s="311">
        <v>30758474.608776599</v>
      </c>
    </row>
    <row r="738" spans="1:5" x14ac:dyDescent="0.2">
      <c r="A738" s="309">
        <v>10</v>
      </c>
      <c r="B738" s="309" t="s">
        <v>1316</v>
      </c>
      <c r="C738" s="312">
        <v>27968</v>
      </c>
      <c r="D738" s="309" t="s">
        <v>2282</v>
      </c>
      <c r="E738" s="311">
        <v>28734251.360148001</v>
      </c>
    </row>
    <row r="739" spans="1:5" x14ac:dyDescent="0.2">
      <c r="A739" s="309">
        <v>10</v>
      </c>
      <c r="B739" s="309" t="s">
        <v>1316</v>
      </c>
      <c r="C739" s="312">
        <v>27976</v>
      </c>
      <c r="D739" s="309" t="s">
        <v>2283</v>
      </c>
      <c r="E739" s="311">
        <v>30780910.615226999</v>
      </c>
    </row>
    <row r="740" spans="1:5" x14ac:dyDescent="0.2">
      <c r="A740" s="309">
        <v>11</v>
      </c>
      <c r="B740" s="309" t="s">
        <v>1317</v>
      </c>
      <c r="C740" s="312">
        <v>10738</v>
      </c>
      <c r="D740" s="309" t="s">
        <v>2052</v>
      </c>
      <c r="E740" s="311">
        <v>1038140668.8526489</v>
      </c>
    </row>
    <row r="741" spans="1:5" x14ac:dyDescent="0.2">
      <c r="A741" s="309">
        <v>11</v>
      </c>
      <c r="B741" s="309" t="s">
        <v>1317</v>
      </c>
      <c r="C741" s="312">
        <v>11340</v>
      </c>
      <c r="D741" s="309" t="s">
        <v>2053</v>
      </c>
      <c r="E741" s="311">
        <v>67918011.213193193</v>
      </c>
    </row>
    <row r="742" spans="1:5" x14ac:dyDescent="0.2">
      <c r="A742" s="309">
        <v>11</v>
      </c>
      <c r="B742" s="309" t="s">
        <v>1317</v>
      </c>
      <c r="C742" s="312">
        <v>11341</v>
      </c>
      <c r="D742" s="309" t="s">
        <v>2054</v>
      </c>
      <c r="E742" s="311">
        <v>41200945.369189203</v>
      </c>
    </row>
    <row r="743" spans="1:5" x14ac:dyDescent="0.2">
      <c r="A743" s="309">
        <v>11</v>
      </c>
      <c r="B743" s="309" t="s">
        <v>1317</v>
      </c>
      <c r="C743" s="312">
        <v>11342</v>
      </c>
      <c r="D743" s="309" t="s">
        <v>2055</v>
      </c>
      <c r="E743" s="311">
        <v>80465262.402496204</v>
      </c>
    </row>
    <row r="744" spans="1:5" x14ac:dyDescent="0.2">
      <c r="A744" s="309">
        <v>11</v>
      </c>
      <c r="B744" s="309" t="s">
        <v>1317</v>
      </c>
      <c r="C744" s="312">
        <v>11343</v>
      </c>
      <c r="D744" s="309" t="s">
        <v>2056</v>
      </c>
      <c r="E744" s="311">
        <v>89200391.189606398</v>
      </c>
    </row>
    <row r="745" spans="1:5" x14ac:dyDescent="0.2">
      <c r="A745" s="309">
        <v>11</v>
      </c>
      <c r="B745" s="309" t="s">
        <v>1317</v>
      </c>
      <c r="C745" s="312">
        <v>11344</v>
      </c>
      <c r="D745" s="309" t="s">
        <v>2057</v>
      </c>
      <c r="E745" s="311">
        <v>48470171.906403594</v>
      </c>
    </row>
    <row r="746" spans="1:5" x14ac:dyDescent="0.2">
      <c r="A746" s="309">
        <v>11</v>
      </c>
      <c r="B746" s="309" t="s">
        <v>1317</v>
      </c>
      <c r="C746" s="312">
        <v>11345</v>
      </c>
      <c r="D746" s="309" t="s">
        <v>2058</v>
      </c>
      <c r="E746" s="311">
        <v>38662866.720716402</v>
      </c>
    </row>
    <row r="747" spans="1:5" x14ac:dyDescent="0.2">
      <c r="A747" s="309">
        <v>11</v>
      </c>
      <c r="B747" s="309" t="s">
        <v>1317</v>
      </c>
      <c r="C747" s="312">
        <v>11346</v>
      </c>
      <c r="D747" s="309" t="s">
        <v>2059</v>
      </c>
      <c r="E747" s="311">
        <v>63138939.994650602</v>
      </c>
    </row>
    <row r="748" spans="1:5" x14ac:dyDescent="0.2">
      <c r="A748" s="309">
        <v>11</v>
      </c>
      <c r="B748" s="309" t="s">
        <v>1317</v>
      </c>
      <c r="C748" s="312">
        <v>77753</v>
      </c>
      <c r="D748" s="309" t="s">
        <v>2284</v>
      </c>
      <c r="E748" s="311">
        <v>4695993.5143799996</v>
      </c>
    </row>
    <row r="749" spans="1:5" x14ac:dyDescent="0.2">
      <c r="A749" s="309">
        <v>11</v>
      </c>
      <c r="B749" s="309" t="s">
        <v>1318</v>
      </c>
      <c r="C749" s="312">
        <v>10744</v>
      </c>
      <c r="D749" s="309" t="s">
        <v>2060</v>
      </c>
      <c r="E749" s="311">
        <v>1076931321.1984439</v>
      </c>
    </row>
    <row r="750" spans="1:5" x14ac:dyDescent="0.2">
      <c r="A750" s="309">
        <v>11</v>
      </c>
      <c r="B750" s="309" t="s">
        <v>1318</v>
      </c>
      <c r="C750" s="312">
        <v>11375</v>
      </c>
      <c r="D750" s="309" t="s">
        <v>2061</v>
      </c>
      <c r="E750" s="311">
        <v>32516503.966089599</v>
      </c>
    </row>
    <row r="751" spans="1:5" x14ac:dyDescent="0.2">
      <c r="A751" s="309">
        <v>11</v>
      </c>
      <c r="B751" s="309" t="s">
        <v>1318</v>
      </c>
      <c r="C751" s="312">
        <v>11376</v>
      </c>
      <c r="D751" s="309" t="s">
        <v>2062</v>
      </c>
      <c r="E751" s="311">
        <v>110333573.02264319</v>
      </c>
    </row>
    <row r="752" spans="1:5" x14ac:dyDescent="0.2">
      <c r="A752" s="309">
        <v>11</v>
      </c>
      <c r="B752" s="309" t="s">
        <v>1318</v>
      </c>
      <c r="C752" s="312">
        <v>11377</v>
      </c>
      <c r="D752" s="309" t="s">
        <v>2063</v>
      </c>
      <c r="E752" s="311">
        <v>41699601.910783201</v>
      </c>
    </row>
    <row r="753" spans="1:5" x14ac:dyDescent="0.2">
      <c r="A753" s="309">
        <v>11</v>
      </c>
      <c r="B753" s="309" t="s">
        <v>1318</v>
      </c>
      <c r="C753" s="312">
        <v>11378</v>
      </c>
      <c r="D753" s="309" t="s">
        <v>2064</v>
      </c>
      <c r="E753" s="311">
        <v>10599027.570555598</v>
      </c>
    </row>
    <row r="754" spans="1:5" x14ac:dyDescent="0.2">
      <c r="A754" s="309">
        <v>11</v>
      </c>
      <c r="B754" s="309" t="s">
        <v>1318</v>
      </c>
      <c r="C754" s="312">
        <v>11379</v>
      </c>
      <c r="D754" s="309" t="s">
        <v>2065</v>
      </c>
      <c r="E754" s="311">
        <v>198515964.55350661</v>
      </c>
    </row>
    <row r="755" spans="1:5" x14ac:dyDescent="0.2">
      <c r="A755" s="309">
        <v>11</v>
      </c>
      <c r="B755" s="309" t="s">
        <v>1318</v>
      </c>
      <c r="C755" s="312">
        <v>11380</v>
      </c>
      <c r="D755" s="309" t="s">
        <v>2066</v>
      </c>
      <c r="E755" s="311">
        <v>38222631.487517998</v>
      </c>
    </row>
    <row r="756" spans="1:5" x14ac:dyDescent="0.2">
      <c r="A756" s="309">
        <v>11</v>
      </c>
      <c r="B756" s="309" t="s">
        <v>1318</v>
      </c>
      <c r="C756" s="312">
        <v>11381</v>
      </c>
      <c r="D756" s="309" t="s">
        <v>2067</v>
      </c>
      <c r="E756" s="311">
        <v>53817344.864087388</v>
      </c>
    </row>
    <row r="757" spans="1:5" x14ac:dyDescent="0.2">
      <c r="A757" s="309">
        <v>11</v>
      </c>
      <c r="B757" s="309" t="s">
        <v>1318</v>
      </c>
      <c r="C757" s="312">
        <v>11382</v>
      </c>
      <c r="D757" s="309" t="s">
        <v>2068</v>
      </c>
      <c r="E757" s="311">
        <v>33357855.305296198</v>
      </c>
    </row>
    <row r="758" spans="1:5" x14ac:dyDescent="0.2">
      <c r="A758" s="309">
        <v>11</v>
      </c>
      <c r="B758" s="309" t="s">
        <v>1318</v>
      </c>
      <c r="C758" s="312">
        <v>11383</v>
      </c>
      <c r="D758" s="309" t="s">
        <v>2069</v>
      </c>
      <c r="E758" s="311">
        <v>101039063.2782822</v>
      </c>
    </row>
    <row r="759" spans="1:5" x14ac:dyDescent="0.2">
      <c r="A759" s="309">
        <v>11</v>
      </c>
      <c r="B759" s="309" t="s">
        <v>1318</v>
      </c>
      <c r="C759" s="312">
        <v>11385</v>
      </c>
      <c r="D759" s="309" t="s">
        <v>2070</v>
      </c>
      <c r="E759" s="311">
        <v>31744541.725660205</v>
      </c>
    </row>
    <row r="760" spans="1:5" x14ac:dyDescent="0.2">
      <c r="A760" s="309">
        <v>11</v>
      </c>
      <c r="B760" s="309" t="s">
        <v>1319</v>
      </c>
      <c r="C760" s="312">
        <v>10680</v>
      </c>
      <c r="D760" s="309" t="s">
        <v>2071</v>
      </c>
      <c r="E760" s="311">
        <v>2525480041.6829944</v>
      </c>
    </row>
    <row r="761" spans="1:5" x14ac:dyDescent="0.2">
      <c r="A761" s="309">
        <v>11</v>
      </c>
      <c r="B761" s="309" t="s">
        <v>1319</v>
      </c>
      <c r="C761" s="312">
        <v>11322</v>
      </c>
      <c r="D761" s="309" t="s">
        <v>2072</v>
      </c>
      <c r="E761" s="311">
        <v>56274333.924147591</v>
      </c>
    </row>
    <row r="762" spans="1:5" x14ac:dyDescent="0.2">
      <c r="A762" s="309">
        <v>11</v>
      </c>
      <c r="B762" s="309" t="s">
        <v>1319</v>
      </c>
      <c r="C762" s="312">
        <v>11324</v>
      </c>
      <c r="D762" s="309" t="s">
        <v>2073</v>
      </c>
      <c r="E762" s="311">
        <v>77620143.115330786</v>
      </c>
    </row>
    <row r="763" spans="1:5" x14ac:dyDescent="0.2">
      <c r="A763" s="309">
        <v>11</v>
      </c>
      <c r="B763" s="309" t="s">
        <v>1319</v>
      </c>
      <c r="C763" s="312">
        <v>11325</v>
      </c>
      <c r="D763" s="309" t="s">
        <v>2074</v>
      </c>
      <c r="E763" s="311">
        <v>101655909.3373116</v>
      </c>
    </row>
    <row r="764" spans="1:5" x14ac:dyDescent="0.2">
      <c r="A764" s="309">
        <v>11</v>
      </c>
      <c r="B764" s="309" t="s">
        <v>1319</v>
      </c>
      <c r="C764" s="312">
        <v>11326</v>
      </c>
      <c r="D764" s="309" t="s">
        <v>2075</v>
      </c>
      <c r="E764" s="311">
        <v>35195692.856479794</v>
      </c>
    </row>
    <row r="765" spans="1:5" x14ac:dyDescent="0.2">
      <c r="A765" s="309">
        <v>11</v>
      </c>
      <c r="B765" s="309" t="s">
        <v>1319</v>
      </c>
      <c r="C765" s="312">
        <v>11327</v>
      </c>
      <c r="D765" s="309" t="s">
        <v>2076</v>
      </c>
      <c r="E765" s="311">
        <v>74785477.001720399</v>
      </c>
    </row>
    <row r="766" spans="1:5" x14ac:dyDescent="0.2">
      <c r="A766" s="309">
        <v>11</v>
      </c>
      <c r="B766" s="309" t="s">
        <v>1319</v>
      </c>
      <c r="C766" s="312">
        <v>11328</v>
      </c>
      <c r="D766" s="309" t="s">
        <v>2077</v>
      </c>
      <c r="E766" s="311">
        <v>99329585.692617595</v>
      </c>
    </row>
    <row r="767" spans="1:5" x14ac:dyDescent="0.2">
      <c r="A767" s="309">
        <v>11</v>
      </c>
      <c r="B767" s="309" t="s">
        <v>1319</v>
      </c>
      <c r="C767" s="312">
        <v>11329</v>
      </c>
      <c r="D767" s="309" t="s">
        <v>2078</v>
      </c>
      <c r="E767" s="311">
        <v>404060737.17735243</v>
      </c>
    </row>
    <row r="768" spans="1:5" x14ac:dyDescent="0.2">
      <c r="A768" s="309">
        <v>11</v>
      </c>
      <c r="B768" s="309" t="s">
        <v>1319</v>
      </c>
      <c r="C768" s="312">
        <v>11330</v>
      </c>
      <c r="D768" s="309" t="s">
        <v>2285</v>
      </c>
      <c r="E768" s="311">
        <v>645835697.06858778</v>
      </c>
    </row>
    <row r="769" spans="1:5" x14ac:dyDescent="0.2">
      <c r="A769" s="309">
        <v>11</v>
      </c>
      <c r="B769" s="309" t="s">
        <v>1319</v>
      </c>
      <c r="C769" s="312">
        <v>11331</v>
      </c>
      <c r="D769" s="309" t="s">
        <v>2080</v>
      </c>
      <c r="E769" s="311">
        <v>45944824.966252789</v>
      </c>
    </row>
    <row r="770" spans="1:5" x14ac:dyDescent="0.2">
      <c r="A770" s="309">
        <v>11</v>
      </c>
      <c r="B770" s="309" t="s">
        <v>1319</v>
      </c>
      <c r="C770" s="312">
        <v>11332</v>
      </c>
      <c r="D770" s="309" t="s">
        <v>2081</v>
      </c>
      <c r="E770" s="311">
        <v>99278297.533933192</v>
      </c>
    </row>
    <row r="771" spans="1:5" x14ac:dyDescent="0.2">
      <c r="A771" s="309">
        <v>11</v>
      </c>
      <c r="B771" s="309" t="s">
        <v>1319</v>
      </c>
      <c r="C771" s="312">
        <v>11333</v>
      </c>
      <c r="D771" s="309" t="s">
        <v>2082</v>
      </c>
      <c r="E771" s="311">
        <v>125536727.98243737</v>
      </c>
    </row>
    <row r="772" spans="1:5" x14ac:dyDescent="0.2">
      <c r="A772" s="309">
        <v>11</v>
      </c>
      <c r="B772" s="309" t="s">
        <v>1319</v>
      </c>
      <c r="C772" s="312">
        <v>11334</v>
      </c>
      <c r="D772" s="309" t="s">
        <v>2083</v>
      </c>
      <c r="E772" s="311">
        <v>86673271.984511405</v>
      </c>
    </row>
    <row r="773" spans="1:5" x14ac:dyDescent="0.2">
      <c r="A773" s="309">
        <v>11</v>
      </c>
      <c r="B773" s="309" t="s">
        <v>1319</v>
      </c>
      <c r="C773" s="312">
        <v>11335</v>
      </c>
      <c r="D773" s="309" t="s">
        <v>2286</v>
      </c>
      <c r="E773" s="311">
        <v>476986739.30764139</v>
      </c>
    </row>
    <row r="774" spans="1:5" x14ac:dyDescent="0.2">
      <c r="A774" s="309">
        <v>11</v>
      </c>
      <c r="B774" s="309" t="s">
        <v>1319</v>
      </c>
      <c r="C774" s="312">
        <v>11336</v>
      </c>
      <c r="D774" s="309" t="s">
        <v>2085</v>
      </c>
      <c r="E774" s="311">
        <v>61916739.666473404</v>
      </c>
    </row>
    <row r="775" spans="1:5" x14ac:dyDescent="0.2">
      <c r="A775" s="309">
        <v>11</v>
      </c>
      <c r="B775" s="309" t="s">
        <v>1319</v>
      </c>
      <c r="C775" s="312">
        <v>11337</v>
      </c>
      <c r="D775" s="309" t="s">
        <v>2086</v>
      </c>
      <c r="E775" s="311">
        <v>73370316.298889399</v>
      </c>
    </row>
    <row r="776" spans="1:5" x14ac:dyDescent="0.2">
      <c r="A776" s="309">
        <v>11</v>
      </c>
      <c r="B776" s="309" t="s">
        <v>1319</v>
      </c>
      <c r="C776" s="312">
        <v>11338</v>
      </c>
      <c r="D776" s="309" t="s">
        <v>2087</v>
      </c>
      <c r="E776" s="311">
        <v>55816165.763590194</v>
      </c>
    </row>
    <row r="777" spans="1:5" x14ac:dyDescent="0.2">
      <c r="A777" s="309">
        <v>11</v>
      </c>
      <c r="B777" s="309" t="s">
        <v>1319</v>
      </c>
      <c r="C777" s="312">
        <v>11339</v>
      </c>
      <c r="D777" s="309" t="s">
        <v>2088</v>
      </c>
      <c r="E777" s="311">
        <v>31006576.659096595</v>
      </c>
    </row>
    <row r="778" spans="1:5" x14ac:dyDescent="0.2">
      <c r="A778" s="309">
        <v>11</v>
      </c>
      <c r="B778" s="309" t="s">
        <v>1319</v>
      </c>
      <c r="C778" s="312">
        <v>11660</v>
      </c>
      <c r="D778" s="309" t="s">
        <v>2089</v>
      </c>
      <c r="E778" s="311">
        <v>36152707.061509199</v>
      </c>
    </row>
    <row r="779" spans="1:5" x14ac:dyDescent="0.2">
      <c r="A779" s="309">
        <v>11</v>
      </c>
      <c r="B779" s="309" t="s">
        <v>1319</v>
      </c>
      <c r="C779" s="312">
        <v>40491</v>
      </c>
      <c r="D779" s="309" t="s">
        <v>1937</v>
      </c>
      <c r="E779" s="311">
        <v>33867370.337140799</v>
      </c>
    </row>
    <row r="780" spans="1:5" x14ac:dyDescent="0.2">
      <c r="A780" s="309">
        <v>11</v>
      </c>
      <c r="B780" s="309" t="s">
        <v>1319</v>
      </c>
      <c r="C780" s="312">
        <v>40492</v>
      </c>
      <c r="D780" s="309" t="s">
        <v>2287</v>
      </c>
      <c r="E780" s="311">
        <v>25096478.978696398</v>
      </c>
    </row>
    <row r="781" spans="1:5" x14ac:dyDescent="0.2">
      <c r="A781" s="309">
        <v>11</v>
      </c>
      <c r="B781" s="309" t="s">
        <v>1319</v>
      </c>
      <c r="C781" s="312">
        <v>40742</v>
      </c>
      <c r="D781" s="309" t="s">
        <v>2288</v>
      </c>
      <c r="E781" s="311">
        <v>21536376.416967601</v>
      </c>
    </row>
    <row r="782" spans="1:5" x14ac:dyDescent="0.2">
      <c r="A782" s="309">
        <v>11</v>
      </c>
      <c r="B782" s="309" t="s">
        <v>1319</v>
      </c>
      <c r="C782" s="312">
        <v>40743</v>
      </c>
      <c r="D782" s="309" t="s">
        <v>2289</v>
      </c>
      <c r="E782" s="311">
        <v>36446303.019666001</v>
      </c>
    </row>
    <row r="783" spans="1:5" x14ac:dyDescent="0.2">
      <c r="A783" s="309">
        <v>11</v>
      </c>
      <c r="B783" s="309" t="s">
        <v>1320</v>
      </c>
      <c r="C783" s="312">
        <v>10739</v>
      </c>
      <c r="D783" s="309" t="s">
        <v>2090</v>
      </c>
      <c r="E783" s="311">
        <v>408412414.615008</v>
      </c>
    </row>
    <row r="784" spans="1:5" x14ac:dyDescent="0.2">
      <c r="A784" s="309">
        <v>11</v>
      </c>
      <c r="B784" s="309" t="s">
        <v>1320</v>
      </c>
      <c r="C784" s="312">
        <v>10740</v>
      </c>
      <c r="D784" s="309" t="s">
        <v>2091</v>
      </c>
      <c r="E784" s="311">
        <v>407995812.36340016</v>
      </c>
    </row>
    <row r="785" spans="1:5" x14ac:dyDescent="0.2">
      <c r="A785" s="309">
        <v>11</v>
      </c>
      <c r="B785" s="309" t="s">
        <v>1320</v>
      </c>
      <c r="C785" s="312">
        <v>11347</v>
      </c>
      <c r="D785" s="309" t="s">
        <v>2092</v>
      </c>
      <c r="E785" s="311">
        <v>10249389.237074399</v>
      </c>
    </row>
    <row r="786" spans="1:5" x14ac:dyDescent="0.2">
      <c r="A786" s="309">
        <v>11</v>
      </c>
      <c r="B786" s="309" t="s">
        <v>1320</v>
      </c>
      <c r="C786" s="312">
        <v>11348</v>
      </c>
      <c r="D786" s="309" t="s">
        <v>2093</v>
      </c>
      <c r="E786" s="311">
        <v>18318596.773488596</v>
      </c>
    </row>
    <row r="787" spans="1:5" x14ac:dyDescent="0.2">
      <c r="A787" s="309">
        <v>11</v>
      </c>
      <c r="B787" s="309" t="s">
        <v>1320</v>
      </c>
      <c r="C787" s="312">
        <v>11349</v>
      </c>
      <c r="D787" s="309" t="s">
        <v>2094</v>
      </c>
      <c r="E787" s="311">
        <v>45243075.083297402</v>
      </c>
    </row>
    <row r="788" spans="1:5" x14ac:dyDescent="0.2">
      <c r="A788" s="309">
        <v>11</v>
      </c>
      <c r="B788" s="309" t="s">
        <v>1320</v>
      </c>
      <c r="C788" s="312">
        <v>11350</v>
      </c>
      <c r="D788" s="309" t="s">
        <v>1556</v>
      </c>
      <c r="E788" s="311">
        <v>17727803.870964002</v>
      </c>
    </row>
    <row r="789" spans="1:5" x14ac:dyDescent="0.2">
      <c r="A789" s="309">
        <v>11</v>
      </c>
      <c r="B789" s="309" t="s">
        <v>1320</v>
      </c>
      <c r="C789" s="312">
        <v>11352</v>
      </c>
      <c r="D789" s="309" t="s">
        <v>2095</v>
      </c>
      <c r="E789" s="311">
        <v>40025751.951169789</v>
      </c>
    </row>
    <row r="790" spans="1:5" x14ac:dyDescent="0.2">
      <c r="A790" s="309">
        <v>11</v>
      </c>
      <c r="B790" s="309" t="s">
        <v>1320</v>
      </c>
      <c r="C790" s="312">
        <v>11353</v>
      </c>
      <c r="D790" s="309" t="s">
        <v>2096</v>
      </c>
      <c r="E790" s="311">
        <v>36243035.463882603</v>
      </c>
    </row>
    <row r="791" spans="1:5" x14ac:dyDescent="0.2">
      <c r="A791" s="309">
        <v>11</v>
      </c>
      <c r="B791" s="309" t="s">
        <v>1320</v>
      </c>
      <c r="C791" s="312">
        <v>11354</v>
      </c>
      <c r="D791" s="309" t="s">
        <v>2097</v>
      </c>
      <c r="E791" s="311">
        <v>36440909.375683203</v>
      </c>
    </row>
    <row r="792" spans="1:5" x14ac:dyDescent="0.2">
      <c r="A792" s="309">
        <v>11</v>
      </c>
      <c r="B792" s="309" t="s">
        <v>1321</v>
      </c>
      <c r="C792" s="312">
        <v>10741</v>
      </c>
      <c r="D792" s="309" t="s">
        <v>2098</v>
      </c>
      <c r="E792" s="311">
        <v>2644964988.4013553</v>
      </c>
    </row>
    <row r="793" spans="1:5" x14ac:dyDescent="0.2">
      <c r="A793" s="309">
        <v>11</v>
      </c>
      <c r="B793" s="309" t="s">
        <v>1321</v>
      </c>
      <c r="C793" s="312">
        <v>11355</v>
      </c>
      <c r="D793" s="309" t="s">
        <v>2099</v>
      </c>
      <c r="E793" s="311">
        <v>138554986.0721412</v>
      </c>
    </row>
    <row r="794" spans="1:5" x14ac:dyDescent="0.2">
      <c r="A794" s="309">
        <v>11</v>
      </c>
      <c r="B794" s="309" t="s">
        <v>1321</v>
      </c>
      <c r="C794" s="312">
        <v>11356</v>
      </c>
      <c r="D794" s="309" t="s">
        <v>2100</v>
      </c>
      <c r="E794" s="311">
        <v>186215520.75354719</v>
      </c>
    </row>
    <row r="795" spans="1:5" x14ac:dyDescent="0.2">
      <c r="A795" s="309">
        <v>11</v>
      </c>
      <c r="B795" s="309" t="s">
        <v>1322</v>
      </c>
      <c r="C795" s="312">
        <v>10743</v>
      </c>
      <c r="D795" s="309" t="s">
        <v>2101</v>
      </c>
      <c r="E795" s="311">
        <v>431168365.18562341</v>
      </c>
    </row>
    <row r="796" spans="1:5" x14ac:dyDescent="0.2">
      <c r="A796" s="309">
        <v>11</v>
      </c>
      <c r="B796" s="309" t="s">
        <v>1322</v>
      </c>
      <c r="C796" s="312">
        <v>11323</v>
      </c>
      <c r="D796" s="309" t="s">
        <v>2102</v>
      </c>
      <c r="E796" s="311">
        <v>15882016.211695798</v>
      </c>
    </row>
    <row r="797" spans="1:5" x14ac:dyDescent="0.2">
      <c r="A797" s="309">
        <v>11</v>
      </c>
      <c r="B797" s="309" t="s">
        <v>1322</v>
      </c>
      <c r="C797" s="312">
        <v>11372</v>
      </c>
      <c r="D797" s="309" t="s">
        <v>2103</v>
      </c>
      <c r="E797" s="311">
        <v>25019295.8866974</v>
      </c>
    </row>
    <row r="798" spans="1:5" x14ac:dyDescent="0.2">
      <c r="A798" s="309">
        <v>11</v>
      </c>
      <c r="B798" s="309" t="s">
        <v>1322</v>
      </c>
      <c r="C798" s="312">
        <v>11373</v>
      </c>
      <c r="D798" s="309" t="s">
        <v>2104</v>
      </c>
      <c r="E798" s="311">
        <v>54804381.786916196</v>
      </c>
    </row>
    <row r="799" spans="1:5" x14ac:dyDescent="0.2">
      <c r="A799" s="309">
        <v>11</v>
      </c>
      <c r="B799" s="309" t="s">
        <v>1322</v>
      </c>
      <c r="C799" s="312">
        <v>11374</v>
      </c>
      <c r="D799" s="309" t="s">
        <v>2105</v>
      </c>
      <c r="E799" s="311">
        <v>18969409.380154196</v>
      </c>
    </row>
    <row r="800" spans="1:5" x14ac:dyDescent="0.2">
      <c r="A800" s="309">
        <v>11</v>
      </c>
      <c r="B800" s="309" t="s">
        <v>1323</v>
      </c>
      <c r="C800" s="312">
        <v>10681</v>
      </c>
      <c r="D800" s="309" t="s">
        <v>2106</v>
      </c>
      <c r="E800" s="311">
        <v>2402453053.5683532</v>
      </c>
    </row>
    <row r="801" spans="1:5" x14ac:dyDescent="0.2">
      <c r="A801" s="309">
        <v>11</v>
      </c>
      <c r="B801" s="309" t="s">
        <v>1323</v>
      </c>
      <c r="C801" s="312">
        <v>10742</v>
      </c>
      <c r="D801" s="309" t="s">
        <v>2107</v>
      </c>
      <c r="E801" s="311">
        <v>367376488.8821454</v>
      </c>
    </row>
    <row r="802" spans="1:5" x14ac:dyDescent="0.2">
      <c r="A802" s="309">
        <v>11</v>
      </c>
      <c r="B802" s="309" t="s">
        <v>1323</v>
      </c>
      <c r="C802" s="312">
        <v>11357</v>
      </c>
      <c r="D802" s="309" t="s">
        <v>2108</v>
      </c>
      <c r="E802" s="311">
        <v>263318779.12312436</v>
      </c>
    </row>
    <row r="803" spans="1:5" x14ac:dyDescent="0.2">
      <c r="A803" s="309">
        <v>11</v>
      </c>
      <c r="B803" s="309" t="s">
        <v>1323</v>
      </c>
      <c r="C803" s="312">
        <v>11358</v>
      </c>
      <c r="D803" s="309" t="s">
        <v>2109</v>
      </c>
      <c r="E803" s="311">
        <v>51635766.846547812</v>
      </c>
    </row>
    <row r="804" spans="1:5" x14ac:dyDescent="0.2">
      <c r="A804" s="309">
        <v>11</v>
      </c>
      <c r="B804" s="309" t="s">
        <v>1323</v>
      </c>
      <c r="C804" s="312">
        <v>11359</v>
      </c>
      <c r="D804" s="309" t="s">
        <v>2125</v>
      </c>
      <c r="E804" s="311">
        <v>80077914.019633204</v>
      </c>
    </row>
    <row r="805" spans="1:5" x14ac:dyDescent="0.2">
      <c r="A805" s="309">
        <v>11</v>
      </c>
      <c r="B805" s="309" t="s">
        <v>1323</v>
      </c>
      <c r="C805" s="312">
        <v>11360</v>
      </c>
      <c r="D805" s="309" t="s">
        <v>2110</v>
      </c>
      <c r="E805" s="311">
        <v>123278695.02260399</v>
      </c>
    </row>
    <row r="806" spans="1:5" x14ac:dyDescent="0.2">
      <c r="A806" s="309">
        <v>11</v>
      </c>
      <c r="B806" s="309" t="s">
        <v>1323</v>
      </c>
      <c r="C806" s="312">
        <v>11361</v>
      </c>
      <c r="D806" s="309" t="s">
        <v>2111</v>
      </c>
      <c r="E806" s="311">
        <v>67017923.364479996</v>
      </c>
    </row>
    <row r="807" spans="1:5" x14ac:dyDescent="0.2">
      <c r="A807" s="309">
        <v>11</v>
      </c>
      <c r="B807" s="309" t="s">
        <v>1323</v>
      </c>
      <c r="C807" s="312">
        <v>11362</v>
      </c>
      <c r="D807" s="309" t="s">
        <v>2112</v>
      </c>
      <c r="E807" s="311">
        <v>59151765.116480991</v>
      </c>
    </row>
    <row r="808" spans="1:5" x14ac:dyDescent="0.2">
      <c r="A808" s="309">
        <v>11</v>
      </c>
      <c r="B808" s="309" t="s">
        <v>1323</v>
      </c>
      <c r="C808" s="312">
        <v>11363</v>
      </c>
      <c r="D808" s="309" t="s">
        <v>2113</v>
      </c>
      <c r="E808" s="311">
        <v>35205361.867865399</v>
      </c>
    </row>
    <row r="809" spans="1:5" x14ac:dyDescent="0.2">
      <c r="A809" s="309">
        <v>11</v>
      </c>
      <c r="B809" s="309" t="s">
        <v>1323</v>
      </c>
      <c r="C809" s="312">
        <v>11364</v>
      </c>
      <c r="D809" s="309" t="s">
        <v>2114</v>
      </c>
      <c r="E809" s="311">
        <v>61547370.840760186</v>
      </c>
    </row>
    <row r="810" spans="1:5" x14ac:dyDescent="0.2">
      <c r="A810" s="309">
        <v>11</v>
      </c>
      <c r="B810" s="309" t="s">
        <v>1323</v>
      </c>
      <c r="C810" s="312">
        <v>11365</v>
      </c>
      <c r="D810" s="309" t="s">
        <v>2115</v>
      </c>
      <c r="E810" s="311">
        <v>51243419.520784199</v>
      </c>
    </row>
    <row r="811" spans="1:5" x14ac:dyDescent="0.2">
      <c r="A811" s="309">
        <v>11</v>
      </c>
      <c r="B811" s="309" t="s">
        <v>1323</v>
      </c>
      <c r="C811" s="312">
        <v>11366</v>
      </c>
      <c r="D811" s="309" t="s">
        <v>2116</v>
      </c>
      <c r="E811" s="311">
        <v>107868357.29372698</v>
      </c>
    </row>
    <row r="812" spans="1:5" x14ac:dyDescent="0.2">
      <c r="A812" s="309">
        <v>11</v>
      </c>
      <c r="B812" s="309" t="s">
        <v>1323</v>
      </c>
      <c r="C812" s="312">
        <v>11367</v>
      </c>
      <c r="D812" s="309" t="s">
        <v>2117</v>
      </c>
      <c r="E812" s="311">
        <v>45295125.507136792</v>
      </c>
    </row>
    <row r="813" spans="1:5" x14ac:dyDescent="0.2">
      <c r="A813" s="309">
        <v>11</v>
      </c>
      <c r="B813" s="309" t="s">
        <v>1323</v>
      </c>
      <c r="C813" s="312">
        <v>11368</v>
      </c>
      <c r="D813" s="309" t="s">
        <v>2118</v>
      </c>
      <c r="E813" s="311">
        <v>71606893.161970213</v>
      </c>
    </row>
    <row r="814" spans="1:5" x14ac:dyDescent="0.2">
      <c r="A814" s="309">
        <v>11</v>
      </c>
      <c r="B814" s="309" t="s">
        <v>1323</v>
      </c>
      <c r="C814" s="312">
        <v>11369</v>
      </c>
      <c r="D814" s="309" t="s">
        <v>2119</v>
      </c>
      <c r="E814" s="311">
        <v>89341143.595347583</v>
      </c>
    </row>
    <row r="815" spans="1:5" x14ac:dyDescent="0.2">
      <c r="A815" s="309">
        <v>11</v>
      </c>
      <c r="B815" s="309" t="s">
        <v>1323</v>
      </c>
      <c r="C815" s="312">
        <v>11370</v>
      </c>
      <c r="D815" s="309" t="s">
        <v>2120</v>
      </c>
      <c r="E815" s="311">
        <v>89298182.78739959</v>
      </c>
    </row>
    <row r="816" spans="1:5" x14ac:dyDescent="0.2">
      <c r="A816" s="309">
        <v>11</v>
      </c>
      <c r="B816" s="309" t="s">
        <v>1323</v>
      </c>
      <c r="C816" s="312">
        <v>11371</v>
      </c>
      <c r="D816" s="309" t="s">
        <v>2121</v>
      </c>
      <c r="E816" s="311">
        <v>37837685.919773996</v>
      </c>
    </row>
    <row r="817" spans="1:5" x14ac:dyDescent="0.2">
      <c r="A817" s="309">
        <v>11</v>
      </c>
      <c r="B817" s="309" t="s">
        <v>1323</v>
      </c>
      <c r="C817" s="312">
        <v>11459</v>
      </c>
      <c r="D817" s="309" t="s">
        <v>2122</v>
      </c>
      <c r="E817" s="311">
        <v>221901894.16412574</v>
      </c>
    </row>
    <row r="818" spans="1:5" x14ac:dyDescent="0.2">
      <c r="A818" s="309">
        <v>11</v>
      </c>
      <c r="B818" s="309" t="s">
        <v>1323</v>
      </c>
      <c r="C818" s="312">
        <v>11654</v>
      </c>
      <c r="D818" s="309" t="s">
        <v>2123</v>
      </c>
      <c r="E818" s="311">
        <v>36630673.29174</v>
      </c>
    </row>
    <row r="819" spans="1:5" x14ac:dyDescent="0.2">
      <c r="A819" s="309">
        <v>11</v>
      </c>
      <c r="B819" s="309" t="s">
        <v>1323</v>
      </c>
      <c r="C819" s="312">
        <v>14138</v>
      </c>
      <c r="D819" s="309" t="s">
        <v>2124</v>
      </c>
      <c r="E819" s="311">
        <v>95512965.993822008</v>
      </c>
    </row>
    <row r="820" spans="1:5" x14ac:dyDescent="0.2">
      <c r="A820" s="309">
        <v>12</v>
      </c>
      <c r="B820" s="309" t="s">
        <v>1324</v>
      </c>
      <c r="C820" s="312">
        <v>10683</v>
      </c>
      <c r="D820" s="309" t="s">
        <v>2126</v>
      </c>
      <c r="E820" s="311">
        <v>1665782266.1396351</v>
      </c>
    </row>
    <row r="821" spans="1:5" x14ac:dyDescent="0.2">
      <c r="A821" s="309">
        <v>12</v>
      </c>
      <c r="B821" s="309" t="s">
        <v>1324</v>
      </c>
      <c r="C821" s="312">
        <v>11407</v>
      </c>
      <c r="D821" s="309" t="s">
        <v>2127</v>
      </c>
      <c r="E821" s="311">
        <v>115450157.2385664</v>
      </c>
    </row>
    <row r="822" spans="1:5" x14ac:dyDescent="0.2">
      <c r="A822" s="309">
        <v>12</v>
      </c>
      <c r="B822" s="309" t="s">
        <v>1324</v>
      </c>
      <c r="C822" s="312">
        <v>11408</v>
      </c>
      <c r="D822" s="309" t="s">
        <v>2128</v>
      </c>
      <c r="E822" s="311">
        <v>107682673.3487418</v>
      </c>
    </row>
    <row r="823" spans="1:5" x14ac:dyDescent="0.2">
      <c r="A823" s="309">
        <v>12</v>
      </c>
      <c r="B823" s="309" t="s">
        <v>1324</v>
      </c>
      <c r="C823" s="312">
        <v>11409</v>
      </c>
      <c r="D823" s="309" t="s">
        <v>2129</v>
      </c>
      <c r="E823" s="311">
        <v>56648351.303542808</v>
      </c>
    </row>
    <row r="824" spans="1:5" x14ac:dyDescent="0.2">
      <c r="A824" s="309">
        <v>12</v>
      </c>
      <c r="B824" s="309" t="s">
        <v>1324</v>
      </c>
      <c r="C824" s="312">
        <v>11410</v>
      </c>
      <c r="D824" s="309" t="s">
        <v>2130</v>
      </c>
      <c r="E824" s="311">
        <v>65473537.048955984</v>
      </c>
    </row>
    <row r="825" spans="1:5" x14ac:dyDescent="0.2">
      <c r="A825" s="309">
        <v>12</v>
      </c>
      <c r="B825" s="309" t="s">
        <v>1324</v>
      </c>
      <c r="C825" s="312">
        <v>11411</v>
      </c>
      <c r="D825" s="309" t="s">
        <v>2131</v>
      </c>
      <c r="E825" s="311">
        <v>181076992.53588063</v>
      </c>
    </row>
    <row r="826" spans="1:5" x14ac:dyDescent="0.2">
      <c r="A826" s="309">
        <v>12</v>
      </c>
      <c r="B826" s="309" t="s">
        <v>1324</v>
      </c>
      <c r="C826" s="312">
        <v>11412</v>
      </c>
      <c r="D826" s="309" t="s">
        <v>2132</v>
      </c>
      <c r="E826" s="311">
        <v>51036713.899481393</v>
      </c>
    </row>
    <row r="827" spans="1:5" x14ac:dyDescent="0.2">
      <c r="A827" s="309">
        <v>12</v>
      </c>
      <c r="B827" s="309" t="s">
        <v>1324</v>
      </c>
      <c r="C827" s="312">
        <v>11413</v>
      </c>
      <c r="D827" s="309" t="s">
        <v>2133</v>
      </c>
      <c r="E827" s="311">
        <v>72912487.948925391</v>
      </c>
    </row>
    <row r="828" spans="1:5" x14ac:dyDescent="0.2">
      <c r="A828" s="309">
        <v>12</v>
      </c>
      <c r="B828" s="309" t="s">
        <v>1324</v>
      </c>
      <c r="C828" s="312">
        <v>14139</v>
      </c>
      <c r="D828" s="309" t="s">
        <v>2134</v>
      </c>
      <c r="E828" s="311">
        <v>45463499.184121802</v>
      </c>
    </row>
    <row r="829" spans="1:5" x14ac:dyDescent="0.2">
      <c r="A829" s="309">
        <v>12</v>
      </c>
      <c r="B829" s="309" t="s">
        <v>1324</v>
      </c>
      <c r="C829" s="312">
        <v>28817</v>
      </c>
      <c r="D829" s="309" t="s">
        <v>2135</v>
      </c>
      <c r="E829" s="311">
        <v>26817446.270574003</v>
      </c>
    </row>
    <row r="830" spans="1:5" x14ac:dyDescent="0.2">
      <c r="A830" s="309">
        <v>12</v>
      </c>
      <c r="B830" s="309" t="s">
        <v>1325</v>
      </c>
      <c r="C830" s="312">
        <v>10750</v>
      </c>
      <c r="D830" s="309" t="s">
        <v>2136</v>
      </c>
      <c r="E830" s="311">
        <v>683558310.39256382</v>
      </c>
    </row>
    <row r="831" spans="1:5" x14ac:dyDescent="0.2">
      <c r="A831" s="309">
        <v>12</v>
      </c>
      <c r="B831" s="309" t="s">
        <v>1325</v>
      </c>
      <c r="C831" s="312">
        <v>10751</v>
      </c>
      <c r="D831" s="309" t="s">
        <v>2137</v>
      </c>
      <c r="E831" s="311">
        <v>361139068.53977036</v>
      </c>
    </row>
    <row r="832" spans="1:5" x14ac:dyDescent="0.2">
      <c r="A832" s="309">
        <v>12</v>
      </c>
      <c r="B832" s="309" t="s">
        <v>1325</v>
      </c>
      <c r="C832" s="312">
        <v>11435</v>
      </c>
      <c r="D832" s="309" t="s">
        <v>2138</v>
      </c>
      <c r="E832" s="311">
        <v>93370188.191212207</v>
      </c>
    </row>
    <row r="833" spans="1:5" x14ac:dyDescent="0.2">
      <c r="A833" s="309">
        <v>12</v>
      </c>
      <c r="B833" s="309" t="s">
        <v>1325</v>
      </c>
      <c r="C833" s="312">
        <v>11436</v>
      </c>
      <c r="D833" s="309" t="s">
        <v>2139</v>
      </c>
      <c r="E833" s="311">
        <v>62341137.674407199</v>
      </c>
    </row>
    <row r="834" spans="1:5" x14ac:dyDescent="0.2">
      <c r="A834" s="309">
        <v>12</v>
      </c>
      <c r="B834" s="309" t="s">
        <v>1325</v>
      </c>
      <c r="C834" s="312">
        <v>11437</v>
      </c>
      <c r="D834" s="309" t="s">
        <v>2140</v>
      </c>
      <c r="E834" s="311">
        <v>101148603.0311712</v>
      </c>
    </row>
    <row r="835" spans="1:5" x14ac:dyDescent="0.2">
      <c r="A835" s="309">
        <v>12</v>
      </c>
      <c r="B835" s="309" t="s">
        <v>1325</v>
      </c>
      <c r="C835" s="312">
        <v>11438</v>
      </c>
      <c r="D835" s="309" t="s">
        <v>2141</v>
      </c>
      <c r="E835" s="311">
        <v>76584770.456600398</v>
      </c>
    </row>
    <row r="836" spans="1:5" x14ac:dyDescent="0.2">
      <c r="A836" s="309">
        <v>12</v>
      </c>
      <c r="B836" s="309" t="s">
        <v>1325</v>
      </c>
      <c r="C836" s="312">
        <v>11439</v>
      </c>
      <c r="D836" s="309" t="s">
        <v>2142</v>
      </c>
      <c r="E836" s="311">
        <v>43244159.284402803</v>
      </c>
    </row>
    <row r="837" spans="1:5" x14ac:dyDescent="0.2">
      <c r="A837" s="309">
        <v>12</v>
      </c>
      <c r="B837" s="309" t="s">
        <v>1325</v>
      </c>
      <c r="C837" s="312">
        <v>11440</v>
      </c>
      <c r="D837" s="309" t="s">
        <v>2143</v>
      </c>
      <c r="E837" s="311">
        <v>66892482.372081593</v>
      </c>
    </row>
    <row r="838" spans="1:5" x14ac:dyDescent="0.2">
      <c r="A838" s="309">
        <v>12</v>
      </c>
      <c r="B838" s="309" t="s">
        <v>1325</v>
      </c>
      <c r="C838" s="312">
        <v>11441</v>
      </c>
      <c r="D838" s="309" t="s">
        <v>2144</v>
      </c>
      <c r="E838" s="311">
        <v>37318313.507970594</v>
      </c>
    </row>
    <row r="839" spans="1:5" x14ac:dyDescent="0.2">
      <c r="A839" s="309">
        <v>12</v>
      </c>
      <c r="B839" s="309" t="s">
        <v>1325</v>
      </c>
      <c r="C839" s="312">
        <v>11442</v>
      </c>
      <c r="D839" s="309" t="s">
        <v>2145</v>
      </c>
      <c r="E839" s="311">
        <v>52693673.086600214</v>
      </c>
    </row>
    <row r="840" spans="1:5" x14ac:dyDescent="0.2">
      <c r="A840" s="309">
        <v>12</v>
      </c>
      <c r="B840" s="309" t="s">
        <v>1325</v>
      </c>
      <c r="C840" s="312">
        <v>13818</v>
      </c>
      <c r="D840" s="309" t="s">
        <v>2146</v>
      </c>
      <c r="E840" s="311">
        <v>52224095.595188394</v>
      </c>
    </row>
    <row r="841" spans="1:5" x14ac:dyDescent="0.2">
      <c r="A841" s="309">
        <v>12</v>
      </c>
      <c r="B841" s="309" t="s">
        <v>1325</v>
      </c>
      <c r="C841" s="312">
        <v>15010</v>
      </c>
      <c r="D841" s="309" t="s">
        <v>2147</v>
      </c>
      <c r="E841" s="311">
        <v>43786087.840330184</v>
      </c>
    </row>
    <row r="842" spans="1:5" x14ac:dyDescent="0.2">
      <c r="A842" s="309">
        <v>12</v>
      </c>
      <c r="B842" s="309" t="s">
        <v>1325</v>
      </c>
      <c r="C842" s="312">
        <v>23771</v>
      </c>
      <c r="D842" s="309" t="s">
        <v>2148</v>
      </c>
      <c r="E842" s="311">
        <v>44322934.809388801</v>
      </c>
    </row>
    <row r="843" spans="1:5" x14ac:dyDescent="0.2">
      <c r="A843" s="309">
        <v>12</v>
      </c>
      <c r="B843" s="309" t="s">
        <v>1326</v>
      </c>
      <c r="C843" s="312">
        <v>10748</v>
      </c>
      <c r="D843" s="309" t="s">
        <v>2149</v>
      </c>
      <c r="E843" s="311">
        <v>838932915.97957563</v>
      </c>
    </row>
    <row r="844" spans="1:5" x14ac:dyDescent="0.2">
      <c r="A844" s="309">
        <v>12</v>
      </c>
      <c r="B844" s="309" t="s">
        <v>1326</v>
      </c>
      <c r="C844" s="312">
        <v>11423</v>
      </c>
      <c r="D844" s="309" t="s">
        <v>2150</v>
      </c>
      <c r="E844" s="311">
        <v>89674211.067276001</v>
      </c>
    </row>
    <row r="845" spans="1:5" x14ac:dyDescent="0.2">
      <c r="A845" s="309">
        <v>12</v>
      </c>
      <c r="B845" s="309" t="s">
        <v>1326</v>
      </c>
      <c r="C845" s="312">
        <v>11424</v>
      </c>
      <c r="D845" s="309" t="s">
        <v>2151</v>
      </c>
      <c r="E845" s="311">
        <v>66187048.6863354</v>
      </c>
    </row>
    <row r="846" spans="1:5" x14ac:dyDescent="0.2">
      <c r="A846" s="309">
        <v>12</v>
      </c>
      <c r="B846" s="309" t="s">
        <v>1326</v>
      </c>
      <c r="C846" s="312">
        <v>11425</v>
      </c>
      <c r="D846" s="309" t="s">
        <v>2152</v>
      </c>
      <c r="E846" s="311">
        <v>45795253.772220597</v>
      </c>
    </row>
    <row r="847" spans="1:5" x14ac:dyDescent="0.2">
      <c r="A847" s="309">
        <v>12</v>
      </c>
      <c r="B847" s="309" t="s">
        <v>1326</v>
      </c>
      <c r="C847" s="312">
        <v>11426</v>
      </c>
      <c r="D847" s="309" t="s">
        <v>2153</v>
      </c>
      <c r="E847" s="311">
        <v>62245491.342896387</v>
      </c>
    </row>
    <row r="848" spans="1:5" x14ac:dyDescent="0.2">
      <c r="A848" s="309">
        <v>12</v>
      </c>
      <c r="B848" s="309" t="s">
        <v>1326</v>
      </c>
      <c r="C848" s="312">
        <v>11427</v>
      </c>
      <c r="D848" s="309" t="s">
        <v>2154</v>
      </c>
      <c r="E848" s="311">
        <v>34521847.956591606</v>
      </c>
    </row>
    <row r="849" spans="1:5" x14ac:dyDescent="0.2">
      <c r="A849" s="309">
        <v>12</v>
      </c>
      <c r="B849" s="309" t="s">
        <v>1326</v>
      </c>
      <c r="C849" s="312">
        <v>11428</v>
      </c>
      <c r="D849" s="309" t="s">
        <v>2155</v>
      </c>
      <c r="E849" s="311">
        <v>21007543.434615001</v>
      </c>
    </row>
    <row r="850" spans="1:5" x14ac:dyDescent="0.2">
      <c r="A850" s="309">
        <v>12</v>
      </c>
      <c r="B850" s="309" t="s">
        <v>1326</v>
      </c>
      <c r="C850" s="312">
        <v>11429</v>
      </c>
      <c r="D850" s="309" t="s">
        <v>2156</v>
      </c>
      <c r="E850" s="311">
        <v>81227404.473095998</v>
      </c>
    </row>
    <row r="851" spans="1:5" x14ac:dyDescent="0.2">
      <c r="A851" s="309">
        <v>12</v>
      </c>
      <c r="B851" s="309" t="s">
        <v>1326</v>
      </c>
      <c r="C851" s="312">
        <v>11430</v>
      </c>
      <c r="D851" s="309" t="s">
        <v>2157</v>
      </c>
      <c r="E851" s="311">
        <v>69970158.136259407</v>
      </c>
    </row>
    <row r="852" spans="1:5" x14ac:dyDescent="0.2">
      <c r="A852" s="309">
        <v>12</v>
      </c>
      <c r="B852" s="309" t="s">
        <v>1326</v>
      </c>
      <c r="C852" s="312">
        <v>11431</v>
      </c>
      <c r="D852" s="309" t="s">
        <v>2158</v>
      </c>
      <c r="E852" s="311">
        <v>22654550.983511999</v>
      </c>
    </row>
    <row r="853" spans="1:5" x14ac:dyDescent="0.2">
      <c r="A853" s="309">
        <v>12</v>
      </c>
      <c r="B853" s="309" t="s">
        <v>1326</v>
      </c>
      <c r="C853" s="312">
        <v>11460</v>
      </c>
      <c r="D853" s="309" t="s">
        <v>2159</v>
      </c>
      <c r="E853" s="311">
        <v>143806792.73597637</v>
      </c>
    </row>
    <row r="854" spans="1:5" x14ac:dyDescent="0.2">
      <c r="A854" s="309">
        <v>12</v>
      </c>
      <c r="B854" s="309" t="s">
        <v>1326</v>
      </c>
      <c r="C854" s="312">
        <v>11464</v>
      </c>
      <c r="D854" s="309" t="s">
        <v>2160</v>
      </c>
      <c r="E854" s="311">
        <v>27069510.792783596</v>
      </c>
    </row>
    <row r="855" spans="1:5" x14ac:dyDescent="0.2">
      <c r="A855" s="309">
        <v>12</v>
      </c>
      <c r="B855" s="309" t="s">
        <v>1327</v>
      </c>
      <c r="C855" s="312">
        <v>10747</v>
      </c>
      <c r="D855" s="309" t="s">
        <v>2161</v>
      </c>
      <c r="E855" s="311">
        <v>1383918349.7364573</v>
      </c>
    </row>
    <row r="856" spans="1:5" x14ac:dyDescent="0.2">
      <c r="A856" s="309">
        <v>12</v>
      </c>
      <c r="B856" s="309" t="s">
        <v>1327</v>
      </c>
      <c r="C856" s="312">
        <v>11414</v>
      </c>
      <c r="D856" s="309" t="s">
        <v>2162</v>
      </c>
      <c r="E856" s="311">
        <v>31654668.463087801</v>
      </c>
    </row>
    <row r="857" spans="1:5" x14ac:dyDescent="0.2">
      <c r="A857" s="309">
        <v>12</v>
      </c>
      <c r="B857" s="309" t="s">
        <v>1327</v>
      </c>
      <c r="C857" s="312">
        <v>11415</v>
      </c>
      <c r="D857" s="309" t="s">
        <v>2163</v>
      </c>
      <c r="E857" s="311">
        <v>57260000.483484</v>
      </c>
    </row>
    <row r="858" spans="1:5" x14ac:dyDescent="0.2">
      <c r="A858" s="309">
        <v>12</v>
      </c>
      <c r="B858" s="309" t="s">
        <v>1327</v>
      </c>
      <c r="C858" s="312">
        <v>11416</v>
      </c>
      <c r="D858" s="309" t="s">
        <v>2164</v>
      </c>
      <c r="E858" s="311">
        <v>47142098.749179602</v>
      </c>
    </row>
    <row r="859" spans="1:5" x14ac:dyDescent="0.2">
      <c r="A859" s="309">
        <v>12</v>
      </c>
      <c r="B859" s="309" t="s">
        <v>1327</v>
      </c>
      <c r="C859" s="312">
        <v>11417</v>
      </c>
      <c r="D859" s="309" t="s">
        <v>2165</v>
      </c>
      <c r="E859" s="311">
        <v>185786807.12271959</v>
      </c>
    </row>
    <row r="860" spans="1:5" x14ac:dyDescent="0.2">
      <c r="A860" s="309">
        <v>12</v>
      </c>
      <c r="B860" s="309" t="s">
        <v>1327</v>
      </c>
      <c r="C860" s="312">
        <v>11418</v>
      </c>
      <c r="D860" s="309" t="s">
        <v>2166</v>
      </c>
      <c r="E860" s="311">
        <v>55984708.982154608</v>
      </c>
    </row>
    <row r="861" spans="1:5" x14ac:dyDescent="0.2">
      <c r="A861" s="309">
        <v>12</v>
      </c>
      <c r="B861" s="309" t="s">
        <v>1327</v>
      </c>
      <c r="C861" s="312">
        <v>11419</v>
      </c>
      <c r="D861" s="309" t="s">
        <v>2167</v>
      </c>
      <c r="E861" s="311">
        <v>29268170.232330002</v>
      </c>
    </row>
    <row r="862" spans="1:5" x14ac:dyDescent="0.2">
      <c r="A862" s="309">
        <v>12</v>
      </c>
      <c r="B862" s="309" t="s">
        <v>1327</v>
      </c>
      <c r="C862" s="312">
        <v>11420</v>
      </c>
      <c r="D862" s="309" t="s">
        <v>2168</v>
      </c>
      <c r="E862" s="311">
        <v>42568528.187348396</v>
      </c>
    </row>
    <row r="863" spans="1:5" x14ac:dyDescent="0.2">
      <c r="A863" s="309">
        <v>12</v>
      </c>
      <c r="B863" s="309" t="s">
        <v>1327</v>
      </c>
      <c r="C863" s="312">
        <v>11421</v>
      </c>
      <c r="D863" s="309" t="s">
        <v>2169</v>
      </c>
      <c r="E863" s="311">
        <v>32642659.484206196</v>
      </c>
    </row>
    <row r="864" spans="1:5" x14ac:dyDescent="0.2">
      <c r="A864" s="309">
        <v>12</v>
      </c>
      <c r="B864" s="309" t="s">
        <v>1327</v>
      </c>
      <c r="C864" s="312">
        <v>11422</v>
      </c>
      <c r="D864" s="309" t="s">
        <v>2170</v>
      </c>
      <c r="E864" s="311">
        <v>47856530.14746961</v>
      </c>
    </row>
    <row r="865" spans="1:5" x14ac:dyDescent="0.2">
      <c r="A865" s="309">
        <v>12</v>
      </c>
      <c r="B865" s="309" t="s">
        <v>1327</v>
      </c>
      <c r="C865" s="312">
        <v>24673</v>
      </c>
      <c r="D865" s="309" t="s">
        <v>2171</v>
      </c>
      <c r="E865" s="311">
        <v>30282552.371136595</v>
      </c>
    </row>
    <row r="866" spans="1:5" x14ac:dyDescent="0.2">
      <c r="A866" s="309">
        <v>12</v>
      </c>
      <c r="B866" s="309" t="s">
        <v>1328</v>
      </c>
      <c r="C866" s="312">
        <v>10684</v>
      </c>
      <c r="D866" s="309" t="s">
        <v>2172</v>
      </c>
      <c r="E866" s="311">
        <v>1248066672.239362</v>
      </c>
    </row>
    <row r="867" spans="1:5" x14ac:dyDescent="0.2">
      <c r="A867" s="309">
        <v>12</v>
      </c>
      <c r="B867" s="309" t="s">
        <v>1328</v>
      </c>
      <c r="C867" s="312">
        <v>10749</v>
      </c>
      <c r="D867" s="309" t="s">
        <v>2173</v>
      </c>
      <c r="E867" s="311">
        <v>185520199.34577543</v>
      </c>
    </row>
    <row r="868" spans="1:5" x14ac:dyDescent="0.2">
      <c r="A868" s="309">
        <v>12</v>
      </c>
      <c r="B868" s="309" t="s">
        <v>1328</v>
      </c>
      <c r="C868" s="312">
        <v>11432</v>
      </c>
      <c r="D868" s="309" t="s">
        <v>2174</v>
      </c>
      <c r="E868" s="311">
        <v>68362994.609296188</v>
      </c>
    </row>
    <row r="869" spans="1:5" x14ac:dyDescent="0.2">
      <c r="A869" s="309">
        <v>12</v>
      </c>
      <c r="B869" s="309" t="s">
        <v>1328</v>
      </c>
      <c r="C869" s="312">
        <v>11433</v>
      </c>
      <c r="D869" s="309" t="s">
        <v>2175</v>
      </c>
      <c r="E869" s="311">
        <v>31778049.927851401</v>
      </c>
    </row>
    <row r="870" spans="1:5" x14ac:dyDescent="0.2">
      <c r="A870" s="309">
        <v>12</v>
      </c>
      <c r="B870" s="309" t="s">
        <v>1328</v>
      </c>
      <c r="C870" s="312">
        <v>11434</v>
      </c>
      <c r="D870" s="309" t="s">
        <v>2176</v>
      </c>
      <c r="E870" s="311">
        <v>131039323.3344996</v>
      </c>
    </row>
    <row r="871" spans="1:5" x14ac:dyDescent="0.2">
      <c r="A871" s="309">
        <v>12</v>
      </c>
      <c r="B871" s="309" t="s">
        <v>1328</v>
      </c>
      <c r="C871" s="312">
        <v>11461</v>
      </c>
      <c r="D871" s="309" t="s">
        <v>2177</v>
      </c>
      <c r="E871" s="311">
        <v>79917993.662864387</v>
      </c>
    </row>
    <row r="872" spans="1:5" x14ac:dyDescent="0.2">
      <c r="A872" s="309">
        <v>12</v>
      </c>
      <c r="B872" s="309" t="s">
        <v>1328</v>
      </c>
      <c r="C872" s="312">
        <v>13806</v>
      </c>
      <c r="D872" s="309" t="s">
        <v>2178</v>
      </c>
      <c r="E872" s="311">
        <v>26881304.141593799</v>
      </c>
    </row>
    <row r="873" spans="1:5" x14ac:dyDescent="0.2">
      <c r="A873" s="309">
        <v>12</v>
      </c>
      <c r="B873" s="309" t="s">
        <v>1328</v>
      </c>
      <c r="C873" s="312">
        <v>24689</v>
      </c>
      <c r="D873" s="309" t="s">
        <v>2179</v>
      </c>
      <c r="E873" s="311">
        <v>35652346.855752602</v>
      </c>
    </row>
    <row r="874" spans="1:5" x14ac:dyDescent="0.2">
      <c r="A874" s="309">
        <v>12</v>
      </c>
      <c r="B874" s="309" t="s">
        <v>1329</v>
      </c>
      <c r="C874" s="312">
        <v>10682</v>
      </c>
      <c r="D874" s="309" t="s">
        <v>2180</v>
      </c>
      <c r="E874" s="311">
        <v>2572066149.9982762</v>
      </c>
    </row>
    <row r="875" spans="1:5" x14ac:dyDescent="0.2">
      <c r="A875" s="309">
        <v>12</v>
      </c>
      <c r="B875" s="309" t="s">
        <v>1329</v>
      </c>
      <c r="C875" s="312">
        <v>10745</v>
      </c>
      <c r="D875" s="309" t="s">
        <v>2181</v>
      </c>
      <c r="E875" s="311">
        <v>1162629304.7727747</v>
      </c>
    </row>
    <row r="876" spans="1:5" x14ac:dyDescent="0.2">
      <c r="A876" s="309">
        <v>12</v>
      </c>
      <c r="B876" s="309" t="s">
        <v>1329</v>
      </c>
      <c r="C876" s="312">
        <v>11386</v>
      </c>
      <c r="D876" s="309" t="s">
        <v>2182</v>
      </c>
      <c r="E876" s="311">
        <v>51615733.063405201</v>
      </c>
    </row>
    <row r="877" spans="1:5" x14ac:dyDescent="0.2">
      <c r="A877" s="309">
        <v>12</v>
      </c>
      <c r="B877" s="309" t="s">
        <v>1329</v>
      </c>
      <c r="C877" s="312">
        <v>11387</v>
      </c>
      <c r="D877" s="309" t="s">
        <v>2183</v>
      </c>
      <c r="E877" s="311">
        <v>102279347.71692118</v>
      </c>
    </row>
    <row r="878" spans="1:5" x14ac:dyDescent="0.2">
      <c r="A878" s="309">
        <v>12</v>
      </c>
      <c r="B878" s="309" t="s">
        <v>1329</v>
      </c>
      <c r="C878" s="312">
        <v>11388</v>
      </c>
      <c r="D878" s="309" t="s">
        <v>6208</v>
      </c>
      <c r="E878" s="311">
        <v>193702332.52257723</v>
      </c>
    </row>
    <row r="879" spans="1:5" x14ac:dyDescent="0.2">
      <c r="A879" s="309">
        <v>12</v>
      </c>
      <c r="B879" s="309" t="s">
        <v>1329</v>
      </c>
      <c r="C879" s="312">
        <v>11390</v>
      </c>
      <c r="D879" s="309" t="s">
        <v>2185</v>
      </c>
      <c r="E879" s="311">
        <v>93259836.633638993</v>
      </c>
    </row>
    <row r="880" spans="1:5" x14ac:dyDescent="0.2">
      <c r="A880" s="309">
        <v>12</v>
      </c>
      <c r="B880" s="309" t="s">
        <v>1329</v>
      </c>
      <c r="C880" s="312">
        <v>11391</v>
      </c>
      <c r="D880" s="309" t="s">
        <v>2186</v>
      </c>
      <c r="E880" s="311">
        <v>89128301.508370787</v>
      </c>
    </row>
    <row r="881" spans="1:5" x14ac:dyDescent="0.2">
      <c r="A881" s="309">
        <v>12</v>
      </c>
      <c r="B881" s="309" t="s">
        <v>1329</v>
      </c>
      <c r="C881" s="312">
        <v>11392</v>
      </c>
      <c r="D881" s="309" t="s">
        <v>2187</v>
      </c>
      <c r="E881" s="311">
        <v>99034632.920978993</v>
      </c>
    </row>
    <row r="882" spans="1:5" x14ac:dyDescent="0.2">
      <c r="A882" s="309">
        <v>12</v>
      </c>
      <c r="B882" s="309" t="s">
        <v>1329</v>
      </c>
      <c r="C882" s="312">
        <v>11393</v>
      </c>
      <c r="D882" s="309" t="s">
        <v>2188</v>
      </c>
      <c r="E882" s="311">
        <v>20680701.2370288</v>
      </c>
    </row>
    <row r="883" spans="1:5" x14ac:dyDescent="0.2">
      <c r="A883" s="309">
        <v>12</v>
      </c>
      <c r="B883" s="309" t="s">
        <v>1329</v>
      </c>
      <c r="C883" s="312">
        <v>11394</v>
      </c>
      <c r="D883" s="309" t="s">
        <v>2189</v>
      </c>
      <c r="E883" s="311">
        <v>79086807.433111191</v>
      </c>
    </row>
    <row r="884" spans="1:5" x14ac:dyDescent="0.2">
      <c r="A884" s="309">
        <v>12</v>
      </c>
      <c r="B884" s="309" t="s">
        <v>1329</v>
      </c>
      <c r="C884" s="312">
        <v>11395</v>
      </c>
      <c r="D884" s="309" t="s">
        <v>2190</v>
      </c>
      <c r="E884" s="311">
        <v>88051050.378071398</v>
      </c>
    </row>
    <row r="885" spans="1:5" x14ac:dyDescent="0.2">
      <c r="A885" s="309">
        <v>12</v>
      </c>
      <c r="B885" s="309" t="s">
        <v>1329</v>
      </c>
      <c r="C885" s="312">
        <v>11396</v>
      </c>
      <c r="D885" s="309" t="s">
        <v>2191</v>
      </c>
      <c r="E885" s="311">
        <v>40562221.467976794</v>
      </c>
    </row>
    <row r="886" spans="1:5" x14ac:dyDescent="0.2">
      <c r="A886" s="309">
        <v>12</v>
      </c>
      <c r="B886" s="309" t="s">
        <v>1329</v>
      </c>
      <c r="C886" s="312">
        <v>11397</v>
      </c>
      <c r="D886" s="309" t="s">
        <v>2192</v>
      </c>
      <c r="E886" s="311">
        <v>40119162.814507797</v>
      </c>
    </row>
    <row r="887" spans="1:5" x14ac:dyDescent="0.2">
      <c r="A887" s="309">
        <v>12</v>
      </c>
      <c r="B887" s="309" t="s">
        <v>1329</v>
      </c>
      <c r="C887" s="312">
        <v>11398</v>
      </c>
      <c r="D887" s="309" t="s">
        <v>2193</v>
      </c>
      <c r="E887" s="311">
        <v>46743134.530341595</v>
      </c>
    </row>
    <row r="888" spans="1:5" x14ac:dyDescent="0.2">
      <c r="A888" s="309">
        <v>12</v>
      </c>
      <c r="B888" s="309" t="s">
        <v>1329</v>
      </c>
      <c r="C888" s="312">
        <v>11399</v>
      </c>
      <c r="D888" s="309" t="s">
        <v>2194</v>
      </c>
      <c r="E888" s="311">
        <v>30756718.8652284</v>
      </c>
    </row>
    <row r="889" spans="1:5" x14ac:dyDescent="0.2">
      <c r="A889" s="309">
        <v>12</v>
      </c>
      <c r="B889" s="309" t="s">
        <v>1329</v>
      </c>
      <c r="C889" s="312">
        <v>11400</v>
      </c>
      <c r="D889" s="309" t="s">
        <v>2195</v>
      </c>
      <c r="E889" s="311">
        <v>45253690.006251</v>
      </c>
    </row>
    <row r="890" spans="1:5" x14ac:dyDescent="0.2">
      <c r="A890" s="309">
        <v>12</v>
      </c>
      <c r="B890" s="309" t="s">
        <v>1329</v>
      </c>
      <c r="C890" s="312">
        <v>11401</v>
      </c>
      <c r="D890" s="309" t="s">
        <v>2196</v>
      </c>
      <c r="E890" s="311">
        <v>30386148.773743797</v>
      </c>
    </row>
    <row r="891" spans="1:5" x14ac:dyDescent="0.2">
      <c r="A891" s="309">
        <v>12</v>
      </c>
      <c r="B891" s="309" t="s">
        <v>1330</v>
      </c>
      <c r="C891" s="312">
        <v>10746</v>
      </c>
      <c r="D891" s="309" t="s">
        <v>2197</v>
      </c>
      <c r="E891" s="311">
        <v>461617989.89023376</v>
      </c>
    </row>
    <row r="892" spans="1:5" x14ac:dyDescent="0.2">
      <c r="A892" s="309">
        <v>12</v>
      </c>
      <c r="B892" s="309" t="s">
        <v>1330</v>
      </c>
      <c r="C892" s="312">
        <v>11402</v>
      </c>
      <c r="D892" s="309" t="s">
        <v>2198</v>
      </c>
      <c r="E892" s="311">
        <v>36927734.785319395</v>
      </c>
    </row>
    <row r="893" spans="1:5" x14ac:dyDescent="0.2">
      <c r="A893" s="309">
        <v>12</v>
      </c>
      <c r="B893" s="309" t="s">
        <v>1330</v>
      </c>
      <c r="C893" s="312">
        <v>11403</v>
      </c>
      <c r="D893" s="309" t="s">
        <v>2199</v>
      </c>
      <c r="E893" s="311">
        <v>34691973.074164197</v>
      </c>
    </row>
    <row r="894" spans="1:5" x14ac:dyDescent="0.2">
      <c r="A894" s="309">
        <v>12</v>
      </c>
      <c r="B894" s="309" t="s">
        <v>1330</v>
      </c>
      <c r="C894" s="312">
        <v>11404</v>
      </c>
      <c r="D894" s="309" t="s">
        <v>2200</v>
      </c>
      <c r="E894" s="311">
        <v>37075057.885873206</v>
      </c>
    </row>
    <row r="895" spans="1:5" x14ac:dyDescent="0.2">
      <c r="A895" s="309">
        <v>12</v>
      </c>
      <c r="B895" s="309" t="s">
        <v>1330</v>
      </c>
      <c r="C895" s="312">
        <v>11405</v>
      </c>
      <c r="D895" s="309" t="s">
        <v>2201</v>
      </c>
      <c r="E895" s="311">
        <v>108039988.95301503</v>
      </c>
    </row>
    <row r="896" spans="1:5" x14ac:dyDescent="0.2">
      <c r="A896" s="309">
        <v>12</v>
      </c>
      <c r="B896" s="309" t="s">
        <v>1330</v>
      </c>
      <c r="C896" s="312">
        <v>11406</v>
      </c>
      <c r="D896" s="309" t="s">
        <v>2202</v>
      </c>
      <c r="E896" s="311">
        <v>37880783.275826991</v>
      </c>
    </row>
    <row r="897" spans="1:5" x14ac:dyDescent="0.2">
      <c r="A897" s="309">
        <v>12</v>
      </c>
      <c r="B897" s="309" t="s">
        <v>1330</v>
      </c>
      <c r="C897" s="312">
        <v>28786</v>
      </c>
      <c r="D897" s="309" t="s">
        <v>2203</v>
      </c>
      <c r="E897" s="311">
        <v>34589744.4088872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158" bestFit="1" customWidth="1"/>
    <col min="2" max="2" width="7.75" style="159" customWidth="1"/>
    <col min="3" max="3" width="32.125" style="158" customWidth="1"/>
    <col min="4" max="4" width="17.375" style="158" bestFit="1" customWidth="1"/>
    <col min="5" max="6" width="15.75" style="158" bestFit="1" customWidth="1"/>
    <col min="7" max="7" width="14.625" style="158" bestFit="1" customWidth="1"/>
    <col min="8" max="13" width="15.75" style="158" bestFit="1" customWidth="1"/>
    <col min="14" max="18" width="14.625" style="158" bestFit="1" customWidth="1"/>
    <col min="19" max="20" width="15.75" style="158" bestFit="1" customWidth="1"/>
    <col min="21" max="21" width="14.625" style="158" bestFit="1" customWidth="1"/>
    <col min="22" max="22" width="17.375" style="158" bestFit="1" customWidth="1"/>
    <col min="23" max="27" width="15.75" style="158" bestFit="1" customWidth="1"/>
    <col min="28" max="28" width="14.625" style="158" bestFit="1" customWidth="1"/>
    <col min="29" max="30" width="15.75" style="158" bestFit="1" customWidth="1"/>
    <col min="31" max="31" width="14.625" style="158" bestFit="1" customWidth="1"/>
    <col min="32" max="36" width="15.75" style="158" bestFit="1" customWidth="1"/>
    <col min="37" max="37" width="14.625" style="158" bestFit="1" customWidth="1"/>
    <col min="38" max="39" width="15.75" style="158" bestFit="1" customWidth="1"/>
    <col min="40" max="45" width="14.625" style="158" bestFit="1" customWidth="1"/>
    <col min="46" max="46" width="15.75" style="158" bestFit="1" customWidth="1"/>
    <col min="47" max="49" width="14.625" style="158" bestFit="1" customWidth="1"/>
    <col min="50" max="51" width="15.75" style="158" bestFit="1" customWidth="1"/>
    <col min="52" max="57" width="14.625" style="158" bestFit="1" customWidth="1"/>
    <col min="58" max="58" width="15.75" style="158" bestFit="1" customWidth="1"/>
    <col min="59" max="60" width="14.625" style="158" bestFit="1" customWidth="1"/>
    <col min="61" max="61" width="17.375" style="158" bestFit="1" customWidth="1"/>
    <col min="62" max="63" width="15.75" style="158" bestFit="1" customWidth="1"/>
    <col min="64" max="64" width="14.625" style="158" bestFit="1" customWidth="1"/>
    <col min="65" max="66" width="15.75" style="158" bestFit="1" customWidth="1"/>
    <col min="67" max="67" width="14.625" style="158" bestFit="1" customWidth="1"/>
    <col min="68" max="68" width="17.375" style="158" bestFit="1" customWidth="1"/>
    <col min="69" max="72" width="15.75" style="158" bestFit="1" customWidth="1"/>
    <col min="73" max="74" width="14.625" style="158" bestFit="1" customWidth="1"/>
    <col min="75" max="76" width="15.75" style="158" bestFit="1" customWidth="1"/>
    <col min="77" max="77" width="14.625" style="158" bestFit="1" customWidth="1"/>
    <col min="78" max="79" width="15.75" style="158" bestFit="1" customWidth="1"/>
    <col min="80" max="82" width="14.625" style="158" bestFit="1" customWidth="1"/>
    <col min="83" max="83" width="17.375" style="158" bestFit="1" customWidth="1"/>
    <col min="84" max="85" width="15.75" style="158" bestFit="1" customWidth="1"/>
    <col min="86" max="86" width="14.625" style="158" bestFit="1" customWidth="1"/>
    <col min="87" max="90" width="15.75" style="158" bestFit="1" customWidth="1"/>
    <col min="91" max="91" width="14.625" style="158" bestFit="1" customWidth="1"/>
    <col min="92" max="92" width="15.75" style="158" bestFit="1" customWidth="1"/>
    <col min="93" max="93" width="14.625" style="158" bestFit="1" customWidth="1"/>
    <col min="94" max="94" width="15.75" style="158" bestFit="1" customWidth="1"/>
    <col min="95" max="95" width="14.625" style="158" bestFit="1" customWidth="1"/>
    <col min="96" max="96" width="15.75" style="158" bestFit="1" customWidth="1"/>
    <col min="97" max="98" width="14.625" style="158" bestFit="1" customWidth="1"/>
    <col min="99" max="99" width="15.75" style="158" bestFit="1" customWidth="1"/>
    <col min="100" max="100" width="14.625" style="158" bestFit="1" customWidth="1"/>
    <col min="101" max="101" width="15.75" style="158" bestFit="1" customWidth="1"/>
    <col min="102" max="103" width="14.625" style="158" bestFit="1" customWidth="1"/>
    <col min="104" max="106" width="15.75" style="158" bestFit="1" customWidth="1"/>
    <col min="107" max="107" width="14.625" style="158" bestFit="1" customWidth="1"/>
    <col min="108" max="111" width="15.75" style="158" bestFit="1" customWidth="1"/>
    <col min="112" max="112" width="14.625" style="158" bestFit="1" customWidth="1"/>
    <col min="113" max="113" width="17.375" style="158" bestFit="1" customWidth="1"/>
    <col min="114" max="114" width="14.625" style="158" bestFit="1" customWidth="1"/>
    <col min="115" max="121" width="15.75" style="158" bestFit="1" customWidth="1"/>
    <col min="122" max="122" width="17.375" style="158" bestFit="1" customWidth="1"/>
    <col min="123" max="128" width="15.75" style="158" bestFit="1" customWidth="1"/>
    <col min="129" max="131" width="14.625" style="158" bestFit="1" customWidth="1"/>
    <col min="132" max="134" width="15.75" style="158" bestFit="1" customWidth="1"/>
    <col min="135" max="135" width="14.625" style="158" bestFit="1" customWidth="1"/>
    <col min="136" max="139" width="15.75" style="158" bestFit="1" customWidth="1"/>
    <col min="140" max="140" width="14.625" style="158" bestFit="1" customWidth="1"/>
    <col min="141" max="141" width="15.75" style="158" bestFit="1" customWidth="1"/>
    <col min="142" max="142" width="17.375" style="158" bestFit="1" customWidth="1"/>
    <col min="143" max="147" width="14.625" style="158" bestFit="1" customWidth="1"/>
    <col min="148" max="149" width="15.75" style="158" bestFit="1" customWidth="1"/>
    <col min="150" max="150" width="14.625" style="158" bestFit="1" customWidth="1"/>
    <col min="151" max="151" width="17.375" style="158" bestFit="1" customWidth="1"/>
    <col min="152" max="153" width="14.625" style="158" bestFit="1" customWidth="1"/>
    <col min="154" max="157" width="15.75" style="158" bestFit="1" customWidth="1"/>
    <col min="158" max="162" width="14.625" style="158" bestFit="1" customWidth="1"/>
    <col min="163" max="163" width="15.75" style="158" bestFit="1" customWidth="1"/>
    <col min="164" max="166" width="14.625" style="158" bestFit="1" customWidth="1"/>
    <col min="167" max="168" width="15.75" style="158" bestFit="1" customWidth="1"/>
    <col min="169" max="169" width="5.625" style="158" customWidth="1"/>
    <col min="170" max="170" width="14.625" style="158" bestFit="1" customWidth="1"/>
    <col min="171" max="171" width="17.375" style="158" bestFit="1" customWidth="1"/>
    <col min="172" max="172" width="14.625" style="158" bestFit="1" customWidth="1"/>
    <col min="173" max="175" width="15.75" style="158" bestFit="1" customWidth="1"/>
    <col min="176" max="176" width="14.625" style="158" bestFit="1" customWidth="1"/>
    <col min="177" max="181" width="15.75" style="158" bestFit="1" customWidth="1"/>
    <col min="182" max="183" width="14.625" style="158" bestFit="1" customWidth="1"/>
    <col min="184" max="184" width="17.375" style="158" bestFit="1" customWidth="1"/>
    <col min="185" max="186" width="14.625" style="158" bestFit="1" customWidth="1"/>
    <col min="187" max="188" width="15.75" style="158" bestFit="1" customWidth="1"/>
    <col min="189" max="190" width="14.625" style="158" bestFit="1" customWidth="1"/>
    <col min="191" max="191" width="15.75" style="158" bestFit="1" customWidth="1"/>
    <col min="192" max="195" width="14.625" style="158" bestFit="1" customWidth="1"/>
    <col min="196" max="197" width="15.75" style="158" bestFit="1" customWidth="1"/>
    <col min="198" max="198" width="14.625" style="158" bestFit="1" customWidth="1"/>
    <col min="199" max="199" width="15.75" style="158" bestFit="1" customWidth="1"/>
    <col min="200" max="200" width="14.625" style="158" bestFit="1" customWidth="1"/>
    <col min="201" max="202" width="15.75" style="158" bestFit="1" customWidth="1"/>
    <col min="203" max="203" width="14.625" style="158" bestFit="1" customWidth="1"/>
    <col min="204" max="204" width="15.75" style="158" bestFit="1" customWidth="1"/>
    <col min="205" max="205" width="14.625" style="158" bestFit="1" customWidth="1"/>
    <col min="206" max="207" width="15.75" style="158" bestFit="1" customWidth="1"/>
    <col min="208" max="208" width="17.375" style="158" bestFit="1" customWidth="1"/>
    <col min="209" max="217" width="15.75" style="158" bestFit="1" customWidth="1"/>
    <col min="218" max="219" width="14.625" style="158" bestFit="1" customWidth="1"/>
    <col min="220" max="220" width="15.75" style="158" bestFit="1" customWidth="1"/>
    <col min="221" max="221" width="14.625" style="158" bestFit="1" customWidth="1"/>
    <col min="222" max="222" width="17.375" style="158" bestFit="1" customWidth="1"/>
    <col min="223" max="223" width="15.75" style="158" bestFit="1" customWidth="1"/>
    <col min="224" max="227" width="14.625" style="158" bestFit="1" customWidth="1"/>
    <col min="228" max="228" width="15.75" style="158" bestFit="1" customWidth="1"/>
    <col min="229" max="232" width="14.625" style="158" bestFit="1" customWidth="1"/>
    <col min="233" max="233" width="15.75" style="158" bestFit="1" customWidth="1"/>
    <col min="234" max="234" width="14.625" style="158" bestFit="1" customWidth="1"/>
    <col min="235" max="235" width="15.75" style="158" bestFit="1" customWidth="1"/>
    <col min="236" max="237" width="14.625" style="158" bestFit="1" customWidth="1"/>
    <col min="238" max="238" width="17.375" style="158" bestFit="1" customWidth="1"/>
    <col min="239" max="242" width="15.75" style="158" bestFit="1" customWidth="1"/>
    <col min="243" max="248" width="14.625" style="158" bestFit="1" customWidth="1"/>
    <col min="249" max="249" width="17.375" style="158" bestFit="1" customWidth="1"/>
    <col min="250" max="252" width="15.75" style="158" bestFit="1" customWidth="1"/>
    <col min="253" max="258" width="14.625" style="158" bestFit="1" customWidth="1"/>
    <col min="259" max="259" width="15.75" style="158" bestFit="1" customWidth="1"/>
    <col min="260" max="260" width="14.625" style="158" bestFit="1" customWidth="1"/>
    <col min="261" max="262" width="15.75" style="158" bestFit="1" customWidth="1"/>
    <col min="263" max="266" width="14.625" style="158" bestFit="1" customWidth="1"/>
    <col min="267" max="267" width="15.75" style="158" bestFit="1" customWidth="1"/>
    <col min="268" max="269" width="14.625" style="158" bestFit="1" customWidth="1"/>
    <col min="270" max="270" width="15.75" style="158" bestFit="1" customWidth="1"/>
    <col min="271" max="271" width="14.625" style="158" bestFit="1" customWidth="1"/>
    <col min="272" max="272" width="15.75" style="158" bestFit="1" customWidth="1"/>
    <col min="273" max="273" width="14.625" style="158" bestFit="1" customWidth="1"/>
    <col min="274" max="274" width="17.375" style="158" bestFit="1" customWidth="1"/>
    <col min="275" max="275" width="15.75" style="158" bestFit="1" customWidth="1"/>
    <col min="276" max="277" width="14.625" style="158" bestFit="1" customWidth="1"/>
    <col min="278" max="278" width="15.75" style="158" bestFit="1" customWidth="1"/>
    <col min="279" max="279" width="14.625" style="158" bestFit="1" customWidth="1"/>
    <col min="280" max="281" width="15.75" style="158" bestFit="1" customWidth="1"/>
    <col min="282" max="282" width="14.625" style="158" bestFit="1" customWidth="1"/>
    <col min="283" max="283" width="15.75" style="158" bestFit="1" customWidth="1"/>
    <col min="284" max="285" width="14.625" style="158" bestFit="1" customWidth="1"/>
    <col min="286" max="286" width="15.75" style="158" bestFit="1" customWidth="1"/>
    <col min="287" max="288" width="14.625" style="158" bestFit="1" customWidth="1"/>
    <col min="289" max="289" width="17.375" style="158" bestFit="1" customWidth="1"/>
    <col min="290" max="295" width="15.75" style="158" bestFit="1" customWidth="1"/>
    <col min="296" max="297" width="14.625" style="158" bestFit="1" customWidth="1"/>
    <col min="298" max="298" width="15.75" style="158" bestFit="1" customWidth="1"/>
    <col min="299" max="299" width="14.625" style="158" bestFit="1" customWidth="1"/>
    <col min="300" max="301" width="15.75" style="158" bestFit="1" customWidth="1"/>
    <col min="302" max="302" width="14.625" style="158" bestFit="1" customWidth="1"/>
    <col min="303" max="306" width="15.75" style="158" bestFit="1" customWidth="1"/>
    <col min="307" max="308" width="14.625" style="158" bestFit="1" customWidth="1"/>
    <col min="309" max="310" width="15.75" style="158" bestFit="1" customWidth="1"/>
    <col min="311" max="313" width="14.625" style="158" bestFit="1" customWidth="1"/>
    <col min="314" max="314" width="17.375" style="158" bestFit="1" customWidth="1"/>
    <col min="315" max="318" width="15.75" style="158" bestFit="1" customWidth="1"/>
    <col min="319" max="320" width="14.625" style="158" bestFit="1" customWidth="1"/>
    <col min="321" max="321" width="15.75" style="158" bestFit="1" customWidth="1"/>
    <col min="322" max="322" width="14.625" style="158" bestFit="1" customWidth="1"/>
    <col min="323" max="325" width="15.75" style="158" bestFit="1" customWidth="1"/>
    <col min="326" max="326" width="14.625" style="158" bestFit="1" customWidth="1"/>
    <col min="327" max="327" width="17.375" style="158" bestFit="1" customWidth="1"/>
    <col min="328" max="328" width="15.75" style="158" bestFit="1" customWidth="1"/>
    <col min="329" max="329" width="17.375" style="158" bestFit="1" customWidth="1"/>
    <col min="330" max="337" width="15.75" style="158" bestFit="1" customWidth="1"/>
    <col min="338" max="338" width="14.625" style="158" bestFit="1" customWidth="1"/>
    <col min="339" max="339" width="17.375" style="158" bestFit="1" customWidth="1"/>
    <col min="340" max="340" width="15.75" style="158" bestFit="1" customWidth="1"/>
    <col min="341" max="343" width="14.625" style="158" bestFit="1" customWidth="1"/>
    <col min="344" max="344" width="15.75" style="158" bestFit="1" customWidth="1"/>
    <col min="345" max="346" width="14.625" style="158" bestFit="1" customWidth="1"/>
    <col min="347" max="347" width="15.75" style="158" bestFit="1" customWidth="1"/>
    <col min="348" max="350" width="14.625" style="158" bestFit="1" customWidth="1"/>
    <col min="351" max="351" width="17.375" style="158" bestFit="1" customWidth="1"/>
    <col min="352" max="352" width="14.625" style="158" bestFit="1" customWidth="1"/>
    <col min="353" max="355" width="15.75" style="158" bestFit="1" customWidth="1"/>
    <col min="356" max="356" width="14.625" style="158" bestFit="1" customWidth="1"/>
    <col min="357" max="359" width="15.75" style="158" bestFit="1" customWidth="1"/>
    <col min="360" max="360" width="14.625" style="158" bestFit="1" customWidth="1"/>
    <col min="361" max="361" width="17.375" style="158" bestFit="1" customWidth="1"/>
    <col min="362" max="362" width="15.75" style="158" bestFit="1" customWidth="1"/>
    <col min="363" max="363" width="14.625" style="158" bestFit="1" customWidth="1"/>
    <col min="364" max="364" width="15.75" style="158" bestFit="1" customWidth="1"/>
    <col min="365" max="365" width="14.625" style="158" bestFit="1" customWidth="1"/>
    <col min="366" max="368" width="15.75" style="158" bestFit="1" customWidth="1"/>
    <col min="369" max="369" width="14.625" style="158" bestFit="1" customWidth="1"/>
    <col min="370" max="371" width="15.75" style="158" bestFit="1" customWidth="1"/>
    <col min="372" max="372" width="14.625" style="158" bestFit="1" customWidth="1"/>
    <col min="373" max="373" width="15.75" style="158" bestFit="1" customWidth="1"/>
    <col min="374" max="379" width="14.625" style="158" bestFit="1" customWidth="1"/>
    <col min="380" max="381" width="15.75" style="158" bestFit="1" customWidth="1"/>
    <col min="382" max="384" width="14.625" style="158" bestFit="1" customWidth="1"/>
    <col min="385" max="385" width="15.75" style="158" bestFit="1" customWidth="1"/>
    <col min="386" max="386" width="14.625" style="158" bestFit="1" customWidth="1"/>
    <col min="387" max="387" width="17.375" style="158" bestFit="1" customWidth="1"/>
    <col min="388" max="392" width="15.75" style="158" bestFit="1" customWidth="1"/>
    <col min="393" max="394" width="14.625" style="158" bestFit="1" customWidth="1"/>
    <col min="395" max="395" width="5.625" style="158" customWidth="1"/>
    <col min="396" max="396" width="17.375" style="158" bestFit="1" customWidth="1"/>
    <col min="397" max="400" width="15.75" style="158" bestFit="1" customWidth="1"/>
    <col min="401" max="401" width="14.625" style="158" bestFit="1" customWidth="1"/>
    <col min="402" max="403" width="15.75" style="158" bestFit="1" customWidth="1"/>
    <col min="404" max="404" width="14.625" style="158" bestFit="1" customWidth="1"/>
    <col min="405" max="407" width="15.75" style="158" bestFit="1" customWidth="1"/>
    <col min="408" max="408" width="14.625" style="158" bestFit="1" customWidth="1"/>
    <col min="409" max="409" width="17.375" style="158" bestFit="1" customWidth="1"/>
    <col min="410" max="410" width="14.625" style="158" bestFit="1" customWidth="1"/>
    <col min="411" max="411" width="15.75" style="158" bestFit="1" customWidth="1"/>
    <col min="412" max="412" width="14.625" style="158" bestFit="1" customWidth="1"/>
    <col min="413" max="414" width="15.75" style="158" bestFit="1" customWidth="1"/>
    <col min="415" max="416" width="14.625" style="158" bestFit="1" customWidth="1"/>
    <col min="417" max="417" width="15.75" style="158" bestFit="1" customWidth="1"/>
    <col min="418" max="418" width="14.625" style="158" bestFit="1" customWidth="1"/>
    <col min="419" max="420" width="15.75" style="158" bestFit="1" customWidth="1"/>
    <col min="421" max="421" width="14.625" style="158" bestFit="1" customWidth="1"/>
    <col min="422" max="422" width="15.75" style="158" bestFit="1" customWidth="1"/>
    <col min="423" max="423" width="17.375" style="158" bestFit="1" customWidth="1"/>
    <col min="424" max="424" width="15.75" style="158" bestFit="1" customWidth="1"/>
    <col min="425" max="425" width="14.625" style="158" bestFit="1" customWidth="1"/>
    <col min="426" max="429" width="15.75" style="158" bestFit="1" customWidth="1"/>
    <col min="430" max="430" width="14.625" style="158" bestFit="1" customWidth="1"/>
    <col min="431" max="431" width="15.75" style="158" bestFit="1" customWidth="1"/>
    <col min="432" max="432" width="14.625" style="158" bestFit="1" customWidth="1"/>
    <col min="433" max="433" width="15.75" style="158" bestFit="1" customWidth="1"/>
    <col min="434" max="435" width="14.625" style="158" bestFit="1" customWidth="1"/>
    <col min="436" max="438" width="15.75" style="158" bestFit="1" customWidth="1"/>
    <col min="439" max="441" width="14.625" style="158" bestFit="1" customWidth="1"/>
    <col min="442" max="443" width="15.75" style="158" bestFit="1" customWidth="1"/>
    <col min="444" max="444" width="14.625" style="158" bestFit="1" customWidth="1"/>
    <col min="445" max="445" width="17.375" style="158" bestFit="1" customWidth="1"/>
    <col min="446" max="446" width="14.625" style="158" bestFit="1" customWidth="1"/>
    <col min="447" max="450" width="15.75" style="158" bestFit="1" customWidth="1"/>
    <col min="451" max="451" width="14.625" style="158" bestFit="1" customWidth="1"/>
    <col min="452" max="453" width="15.75" style="158" bestFit="1" customWidth="1"/>
    <col min="454" max="455" width="14.625" style="158" bestFit="1" customWidth="1"/>
    <col min="456" max="456" width="17.375" style="158" bestFit="1" customWidth="1"/>
    <col min="457" max="457" width="15.75" style="158" bestFit="1" customWidth="1"/>
    <col min="458" max="458" width="14.625" style="158" bestFit="1" customWidth="1"/>
    <col min="459" max="462" width="15.75" style="158" bestFit="1" customWidth="1"/>
    <col min="463" max="463" width="14.625" style="158" bestFit="1" customWidth="1"/>
    <col min="464" max="466" width="15.75" style="158" bestFit="1" customWidth="1"/>
    <col min="467" max="468" width="14.625" style="158" bestFit="1" customWidth="1"/>
    <col min="469" max="469" width="15.75" style="158" bestFit="1" customWidth="1"/>
    <col min="470" max="475" width="14.625" style="158" bestFit="1" customWidth="1"/>
    <col min="476" max="476" width="15.75" style="158" bestFit="1" customWidth="1"/>
    <col min="477" max="480" width="14.625" style="158" bestFit="1" customWidth="1"/>
    <col min="481" max="483" width="15.75" style="158" bestFit="1" customWidth="1"/>
    <col min="484" max="485" width="14.625" style="158" bestFit="1" customWidth="1"/>
    <col min="486" max="487" width="15.75" style="158" bestFit="1" customWidth="1"/>
    <col min="488" max="488" width="14.625" style="158" bestFit="1" customWidth="1"/>
    <col min="489" max="490" width="15.75" style="158" bestFit="1" customWidth="1"/>
    <col min="491" max="494" width="14.625" style="158" bestFit="1" customWidth="1"/>
    <col min="495" max="495" width="17.375" style="158" bestFit="1" customWidth="1"/>
    <col min="496" max="496" width="14.625" style="158" bestFit="1" customWidth="1"/>
    <col min="497" max="497" width="15.75" style="158" bestFit="1" customWidth="1"/>
    <col min="498" max="501" width="14.625" style="158" bestFit="1" customWidth="1"/>
    <col min="502" max="502" width="15.75" style="158" bestFit="1" customWidth="1"/>
    <col min="503" max="505" width="14.625" style="158" bestFit="1" customWidth="1"/>
    <col min="506" max="506" width="15.75" style="158" bestFit="1" customWidth="1"/>
    <col min="507" max="507" width="14.625" style="158" bestFit="1" customWidth="1"/>
    <col min="508" max="508" width="17.375" style="158" bestFit="1" customWidth="1"/>
    <col min="509" max="510" width="14.625" style="158" bestFit="1" customWidth="1"/>
    <col min="511" max="513" width="15.75" style="158" bestFit="1" customWidth="1"/>
    <col min="514" max="514" width="14.625" style="158" bestFit="1" customWidth="1"/>
    <col min="515" max="515" width="15.75" style="158" bestFit="1" customWidth="1"/>
    <col min="516" max="516" width="14.625" style="158" bestFit="1" customWidth="1"/>
    <col min="517" max="518" width="15.75" style="158" bestFit="1" customWidth="1"/>
    <col min="519" max="520" width="14.625" style="158" bestFit="1" customWidth="1"/>
    <col min="521" max="521" width="15.75" style="158" bestFit="1" customWidth="1"/>
    <col min="522" max="523" width="14.625" style="158" bestFit="1" customWidth="1"/>
    <col min="524" max="524" width="15.75" style="158" bestFit="1" customWidth="1"/>
    <col min="525" max="525" width="14.625" style="158" bestFit="1" customWidth="1"/>
    <col min="526" max="527" width="15.75" style="158" bestFit="1" customWidth="1"/>
    <col min="528" max="529" width="14.625" style="158" bestFit="1" customWidth="1"/>
    <col min="530" max="530" width="15.75" style="158" bestFit="1" customWidth="1"/>
    <col min="531" max="534" width="14.625" style="158" bestFit="1" customWidth="1"/>
    <col min="535" max="539" width="15.75" style="158" bestFit="1" customWidth="1"/>
    <col min="540" max="540" width="14.625" style="158" bestFit="1" customWidth="1"/>
    <col min="541" max="541" width="17.375" style="158" bestFit="1" customWidth="1"/>
    <col min="542" max="542" width="15.75" style="158" bestFit="1" customWidth="1"/>
    <col min="543" max="543" width="14.625" style="158" bestFit="1" customWidth="1"/>
    <col min="544" max="544" width="15.75" style="158" bestFit="1" customWidth="1"/>
    <col min="545" max="546" width="14.625" style="158" bestFit="1" customWidth="1"/>
    <col min="547" max="547" width="15.75" style="158" bestFit="1" customWidth="1"/>
    <col min="548" max="550" width="14.625" style="158" bestFit="1" customWidth="1"/>
    <col min="551" max="554" width="15.75" style="158" bestFit="1" customWidth="1"/>
    <col min="555" max="558" width="14.625" style="158" bestFit="1" customWidth="1"/>
    <col min="559" max="559" width="15.75" style="158" bestFit="1" customWidth="1"/>
    <col min="560" max="562" width="14.625" style="158" bestFit="1" customWidth="1"/>
    <col min="563" max="563" width="17.375" style="158" bestFit="1" customWidth="1"/>
    <col min="564" max="564" width="15.75" style="158" bestFit="1" customWidth="1"/>
    <col min="565" max="565" width="14.625" style="158" bestFit="1" customWidth="1"/>
    <col min="566" max="569" width="15.75" style="158" bestFit="1" customWidth="1"/>
    <col min="570" max="571" width="14.625" style="158" bestFit="1" customWidth="1"/>
    <col min="572" max="572" width="15.75" style="158" bestFit="1" customWidth="1"/>
    <col min="573" max="573" width="14.625" style="158" bestFit="1" customWidth="1"/>
    <col min="574" max="575" width="15.75" style="158" bestFit="1" customWidth="1"/>
    <col min="576" max="577" width="14.625" style="158" bestFit="1" customWidth="1"/>
    <col min="578" max="578" width="17.375" style="158" bestFit="1" customWidth="1"/>
    <col min="579" max="581" width="15.75" style="158" bestFit="1" customWidth="1"/>
    <col min="582" max="582" width="14.625" style="158" bestFit="1" customWidth="1"/>
    <col min="583" max="587" width="15.75" style="158" bestFit="1" customWidth="1"/>
    <col min="588" max="588" width="14.625" style="158" bestFit="1" customWidth="1"/>
    <col min="589" max="595" width="15.75" style="158" bestFit="1" customWidth="1"/>
    <col min="596" max="596" width="14.625" style="158" bestFit="1" customWidth="1"/>
    <col min="597" max="599" width="15.75" style="158" bestFit="1" customWidth="1"/>
    <col min="600" max="605" width="14.625" style="158" bestFit="1" customWidth="1"/>
    <col min="606" max="606" width="15.75" style="158" bestFit="1" customWidth="1"/>
    <col min="607" max="610" width="14.625" style="158" bestFit="1" customWidth="1"/>
    <col min="611" max="611" width="17.375" style="158" bestFit="1" customWidth="1"/>
    <col min="612" max="621" width="15.75" style="158" bestFit="1" customWidth="1"/>
    <col min="622" max="623" width="14.625" style="158" bestFit="1" customWidth="1"/>
    <col min="624" max="624" width="15.75" style="158" bestFit="1" customWidth="1"/>
    <col min="625" max="633" width="14.625" style="158" bestFit="1" customWidth="1"/>
    <col min="634" max="634" width="17.375" style="158" bestFit="1" customWidth="1"/>
    <col min="635" max="640" width="15.75" style="158" bestFit="1" customWidth="1"/>
    <col min="641" max="641" width="14.625" style="158" bestFit="1" customWidth="1"/>
    <col min="642" max="645" width="15.75" style="158" bestFit="1" customWidth="1"/>
    <col min="646" max="650" width="14.625" style="158" bestFit="1" customWidth="1"/>
    <col min="651" max="651" width="15.75" style="158" bestFit="1" customWidth="1"/>
    <col min="652" max="654" width="14.625" style="158" bestFit="1" customWidth="1"/>
    <col min="655" max="655" width="15.75" style="158" bestFit="1" customWidth="1"/>
    <col min="656" max="657" width="14.625" style="158" bestFit="1" customWidth="1"/>
    <col min="658" max="658" width="15.75" style="158" bestFit="1" customWidth="1"/>
    <col min="659" max="659" width="14.625" style="158" bestFit="1" customWidth="1"/>
    <col min="660" max="661" width="15.75" style="158" bestFit="1" customWidth="1"/>
    <col min="662" max="665" width="14.625" style="158" bestFit="1" customWidth="1"/>
    <col min="666" max="666" width="15.75" style="158" bestFit="1" customWidth="1"/>
    <col min="667" max="667" width="17.375" style="158" bestFit="1" customWidth="1"/>
    <col min="668" max="668" width="14.625" style="158" bestFit="1" customWidth="1"/>
    <col min="669" max="671" width="15.75" style="158" bestFit="1" customWidth="1"/>
    <col min="672" max="673" width="14.625" style="158" bestFit="1" customWidth="1"/>
    <col min="674" max="676" width="15.75" style="158" bestFit="1" customWidth="1"/>
    <col min="677" max="688" width="14.625" style="158" bestFit="1" customWidth="1"/>
    <col min="689" max="689" width="15.75" style="158" bestFit="1" customWidth="1"/>
    <col min="690" max="693" width="14.625" style="158" bestFit="1" customWidth="1"/>
    <col min="694" max="694" width="15.75" style="158" bestFit="1" customWidth="1"/>
    <col min="695" max="695" width="14.625" style="158" bestFit="1" customWidth="1"/>
    <col min="696" max="696" width="17.375" style="158" bestFit="1" customWidth="1"/>
    <col min="697" max="697" width="15.75" style="158" bestFit="1" customWidth="1"/>
    <col min="698" max="698" width="14.625" style="158" bestFit="1" customWidth="1"/>
    <col min="699" max="700" width="15.75" style="158" bestFit="1" customWidth="1"/>
    <col min="701" max="701" width="14.625" style="158" bestFit="1" customWidth="1"/>
    <col min="702" max="704" width="15.75" style="158" bestFit="1" customWidth="1"/>
    <col min="705" max="705" width="14.625" style="158" bestFit="1" customWidth="1"/>
    <col min="706" max="708" width="15.75" style="158" bestFit="1" customWidth="1"/>
    <col min="709" max="714" width="14.625" style="158" bestFit="1" customWidth="1"/>
    <col min="715" max="716" width="15.75" style="158" bestFit="1" customWidth="1"/>
    <col min="717" max="721" width="14.625" style="158" bestFit="1" customWidth="1"/>
    <col min="722" max="723" width="15.75" style="158" bestFit="1" customWidth="1"/>
    <col min="724" max="724" width="14.625" style="158" bestFit="1" customWidth="1"/>
    <col min="725" max="726" width="15.75" style="158" bestFit="1" customWidth="1"/>
    <col min="727" max="728" width="14.625" style="158" bestFit="1" customWidth="1"/>
    <col min="729" max="730" width="15.75" style="158" bestFit="1" customWidth="1"/>
    <col min="731" max="731" width="14.625" style="158" bestFit="1" customWidth="1"/>
    <col min="732" max="732" width="15.75" style="158" bestFit="1" customWidth="1"/>
    <col min="733" max="734" width="14.625" style="158" bestFit="1" customWidth="1"/>
    <col min="735" max="735" width="15.75" style="158" bestFit="1" customWidth="1"/>
    <col min="736" max="738" width="14.625" style="158" bestFit="1" customWidth="1"/>
    <col min="739" max="739" width="15.75" style="158" bestFit="1" customWidth="1"/>
    <col min="740" max="740" width="14.625" style="158" bestFit="1" customWidth="1"/>
    <col min="741" max="741" width="17.375" style="158" bestFit="1" customWidth="1"/>
    <col min="742" max="743" width="14.625" style="158" bestFit="1" customWidth="1"/>
    <col min="744" max="744" width="15.75" style="158" bestFit="1" customWidth="1"/>
    <col min="745" max="745" width="14.625" style="158" bestFit="1" customWidth="1"/>
    <col min="746" max="749" width="15.75" style="158" bestFit="1" customWidth="1"/>
    <col min="750" max="750" width="14.625" style="158" bestFit="1" customWidth="1"/>
    <col min="751" max="754" width="15.75" style="158" bestFit="1" customWidth="1"/>
    <col min="755" max="755" width="14.625" style="158" bestFit="1" customWidth="1"/>
    <col min="756" max="756" width="15.75" style="158" bestFit="1" customWidth="1"/>
    <col min="757" max="759" width="14.625" style="158" bestFit="1" customWidth="1"/>
    <col min="760" max="761" width="15.75" style="158" bestFit="1" customWidth="1"/>
    <col min="762" max="768" width="14.625" style="158" bestFit="1" customWidth="1"/>
    <col min="769" max="769" width="17.375" style="158" bestFit="1" customWidth="1"/>
    <col min="770" max="772" width="15.75" style="158" bestFit="1" customWidth="1"/>
    <col min="773" max="776" width="14.625" style="158" bestFit="1" customWidth="1"/>
    <col min="777" max="777" width="17.375" style="158" bestFit="1" customWidth="1"/>
    <col min="778" max="781" width="15.75" style="158" bestFit="1" customWidth="1"/>
    <col min="782" max="782" width="14.625" style="158" bestFit="1" customWidth="1"/>
    <col min="783" max="783" width="15.75" style="158" bestFit="1" customWidth="1"/>
    <col min="784" max="785" width="14.625" style="158" bestFit="1" customWidth="1"/>
    <col min="786" max="787" width="15.75" style="158" bestFit="1" customWidth="1"/>
    <col min="788" max="789" width="14.625" style="158" bestFit="1" customWidth="1"/>
    <col min="790" max="791" width="15.75" style="158" bestFit="1" customWidth="1"/>
    <col min="792" max="792" width="14.625" style="158" bestFit="1" customWidth="1"/>
    <col min="793" max="793" width="15.75" style="158" bestFit="1" customWidth="1"/>
    <col min="794" max="794" width="14.625" style="158" bestFit="1" customWidth="1"/>
    <col min="795" max="795" width="15.75" style="158" bestFit="1" customWidth="1"/>
    <col min="796" max="796" width="5.625" style="158" customWidth="1"/>
    <col min="797" max="797" width="17.375" style="158" bestFit="1" customWidth="1"/>
    <col min="798" max="800" width="15.75" style="158" bestFit="1" customWidth="1"/>
    <col min="801" max="801" width="14.625" style="158" bestFit="1" customWidth="1"/>
    <col min="802" max="802" width="15.75" style="158" bestFit="1" customWidth="1"/>
    <col min="803" max="803" width="14.625" style="158" bestFit="1" customWidth="1"/>
    <col min="804" max="804" width="15.75" style="158" bestFit="1" customWidth="1"/>
    <col min="805" max="806" width="14.625" style="158" bestFit="1" customWidth="1"/>
    <col min="807" max="814" width="15.75" style="158" bestFit="1" customWidth="1"/>
    <col min="815" max="815" width="14.625" style="158" bestFit="1" customWidth="1"/>
    <col min="816" max="817" width="15.75" style="158" bestFit="1" customWidth="1"/>
    <col min="818" max="818" width="14.625" style="158" bestFit="1" customWidth="1"/>
    <col min="819" max="819" width="15.75" style="158" bestFit="1" customWidth="1"/>
    <col min="820" max="820" width="17.375" style="158" bestFit="1" customWidth="1"/>
    <col min="821" max="824" width="15.75" style="158" bestFit="1" customWidth="1"/>
    <col min="825" max="826" width="14.625" style="158" bestFit="1" customWidth="1"/>
    <col min="827" max="828" width="15.75" style="158" bestFit="1" customWidth="1"/>
    <col min="829" max="829" width="14.625" style="158" bestFit="1" customWidth="1"/>
    <col min="830" max="830" width="15.75" style="158" bestFit="1" customWidth="1"/>
    <col min="831" max="831" width="14.625" style="158" bestFit="1" customWidth="1"/>
    <col min="832" max="832" width="15.75" style="158" bestFit="1" customWidth="1"/>
    <col min="833" max="835" width="14.625" style="158" bestFit="1" customWidth="1"/>
    <col min="836" max="836" width="15.75" style="158" bestFit="1" customWidth="1"/>
    <col min="837" max="840" width="14.625" style="158" bestFit="1" customWidth="1"/>
    <col min="841" max="841" width="15.75" style="158" bestFit="1" customWidth="1"/>
    <col min="842" max="842" width="14.625" style="158" bestFit="1" customWidth="1"/>
    <col min="843" max="843" width="17.375" style="158" bestFit="1" customWidth="1"/>
    <col min="844" max="845" width="15.75" style="158" bestFit="1" customWidth="1"/>
    <col min="846" max="846" width="14.625" style="158" bestFit="1" customWidth="1"/>
    <col min="847" max="848" width="15.75" style="158" bestFit="1" customWidth="1"/>
    <col min="849" max="850" width="14.625" style="158" bestFit="1" customWidth="1"/>
    <col min="851" max="852" width="17.375" style="158" bestFit="1" customWidth="1"/>
    <col min="853" max="853" width="14.625" style="158" bestFit="1" customWidth="1"/>
    <col min="854" max="858" width="15.75" style="158" bestFit="1" customWidth="1"/>
    <col min="859" max="859" width="14.625" style="158" bestFit="1" customWidth="1"/>
    <col min="860" max="861" width="15.75" style="158" bestFit="1" customWidth="1"/>
    <col min="862" max="867" width="14.625" style="158" bestFit="1" customWidth="1"/>
    <col min="868" max="868" width="15.75" style="158" bestFit="1" customWidth="1"/>
    <col min="869" max="869" width="14.625" style="158" bestFit="1" customWidth="1"/>
    <col min="870" max="870" width="15.75" style="158" bestFit="1" customWidth="1"/>
    <col min="871" max="871" width="14.625" style="158" bestFit="1" customWidth="1"/>
    <col min="872" max="872" width="15.75" style="158" bestFit="1" customWidth="1"/>
    <col min="873" max="874" width="14.625" style="158" bestFit="1" customWidth="1"/>
    <col min="875" max="16384" width="8.75" style="158"/>
  </cols>
  <sheetData>
    <row r="1" spans="1:874" x14ac:dyDescent="0.2">
      <c r="D1" s="158">
        <v>1</v>
      </c>
      <c r="CZ1" s="158">
        <v>2</v>
      </c>
      <c r="EU1" s="158">
        <v>3</v>
      </c>
      <c r="GV1" s="158">
        <v>4</v>
      </c>
      <c r="JN1" s="158">
        <v>5</v>
      </c>
      <c r="MA1" s="158">
        <v>6</v>
      </c>
      <c r="OS1" s="158">
        <v>7</v>
      </c>
      <c r="RH1" s="158">
        <v>8</v>
      </c>
      <c r="UP1" s="158">
        <v>9</v>
      </c>
      <c r="YA1" s="158">
        <v>10</v>
      </c>
      <c r="AAT1" s="158">
        <v>11</v>
      </c>
      <c r="ADQ1" s="158">
        <v>12</v>
      </c>
    </row>
    <row r="2" spans="1:874" x14ac:dyDescent="0.2">
      <c r="D2" s="158" t="s">
        <v>1255</v>
      </c>
      <c r="V2" s="158" t="s">
        <v>1256</v>
      </c>
      <c r="AT2" s="158" t="s">
        <v>1257</v>
      </c>
      <c r="BI2" s="158" t="s">
        <v>1258</v>
      </c>
      <c r="BP2" s="158" t="s">
        <v>1259</v>
      </c>
      <c r="BX2" s="158" t="s">
        <v>1260</v>
      </c>
      <c r="CE2" s="158" t="s">
        <v>1261</v>
      </c>
      <c r="CR2" s="158" t="s">
        <v>1262</v>
      </c>
      <c r="CZ2" s="158" t="s">
        <v>1263</v>
      </c>
      <c r="DI2" s="158" t="s">
        <v>1264</v>
      </c>
      <c r="DR2" s="158" t="s">
        <v>1265</v>
      </c>
      <c r="EC2" s="158" t="s">
        <v>1266</v>
      </c>
      <c r="EL2" s="158" t="s">
        <v>1267</v>
      </c>
      <c r="EU2" s="158" t="s">
        <v>1268</v>
      </c>
      <c r="FG2" s="158" t="s">
        <v>1269</v>
      </c>
      <c r="FO2" s="158" t="s">
        <v>1270</v>
      </c>
      <c r="GB2" s="158" t="s">
        <v>1271</v>
      </c>
      <c r="GN2" s="158" t="s">
        <v>1272</v>
      </c>
      <c r="GV2" s="158" t="s">
        <v>1273</v>
      </c>
      <c r="GZ2" s="158" t="s">
        <v>1274</v>
      </c>
      <c r="HF2" s="158" t="s">
        <v>1275</v>
      </c>
      <c r="HN2" s="158" t="s">
        <v>1276</v>
      </c>
      <c r="ID2" s="158" t="s">
        <v>1277</v>
      </c>
      <c r="IO2" s="158" t="s">
        <v>1278</v>
      </c>
      <c r="JA2" s="158" t="s">
        <v>1279</v>
      </c>
      <c r="JG2" s="158" t="s">
        <v>1280</v>
      </c>
      <c r="JN2" s="158" t="s">
        <v>1281</v>
      </c>
      <c r="KC2" s="158" t="s">
        <v>1282</v>
      </c>
      <c r="KL2" s="158" t="s">
        <v>1283</v>
      </c>
      <c r="KT2" s="158" t="s">
        <v>1284</v>
      </c>
      <c r="LB2" s="158" t="s">
        <v>1285</v>
      </c>
      <c r="LL2" s="158" t="s">
        <v>1286</v>
      </c>
      <c r="LO2" s="158" t="s">
        <v>1287</v>
      </c>
      <c r="LQ2" s="158" t="s">
        <v>1288</v>
      </c>
      <c r="MA2" s="158" t="s">
        <v>1289</v>
      </c>
      <c r="MM2" s="158" t="s">
        <v>1290</v>
      </c>
      <c r="MW2" s="158" t="s">
        <v>1291</v>
      </c>
      <c r="NI2" s="158" t="s">
        <v>1292</v>
      </c>
      <c r="NP2" s="158" t="s">
        <v>1293</v>
      </c>
      <c r="NW2" s="158" t="s">
        <v>1294</v>
      </c>
      <c r="OF2" s="158" t="s">
        <v>1295</v>
      </c>
      <c r="OL2" s="158" t="s">
        <v>1296</v>
      </c>
      <c r="OS2" s="158" t="s">
        <v>1297</v>
      </c>
      <c r="PG2" s="158" t="s">
        <v>1298</v>
      </c>
      <c r="QC2" s="158" t="s">
        <v>1299</v>
      </c>
      <c r="QN2" s="158" t="s">
        <v>1300</v>
      </c>
      <c r="RH2" s="158" t="s">
        <v>1301</v>
      </c>
      <c r="RS2" s="158" t="s">
        <v>1302</v>
      </c>
      <c r="SA2" s="158" t="s">
        <v>1303</v>
      </c>
      <c r="SN2" s="158" t="s">
        <v>1304</v>
      </c>
      <c r="TF2" s="158" t="s">
        <v>1305</v>
      </c>
      <c r="TO2" s="158" t="s">
        <v>1306</v>
      </c>
      <c r="TU2" s="158" t="s">
        <v>1307</v>
      </c>
      <c r="UP2" s="158" t="s">
        <v>1308</v>
      </c>
      <c r="VF2" s="158" t="s">
        <v>1309</v>
      </c>
      <c r="WM2" s="158" t="s">
        <v>1310</v>
      </c>
      <c r="XJ2" s="158" t="s">
        <v>1311</v>
      </c>
      <c r="YA2" s="158" t="s">
        <v>1312</v>
      </c>
      <c r="YH2" s="158" t="s">
        <v>1313</v>
      </c>
      <c r="YQ2" s="158" t="s">
        <v>1314</v>
      </c>
      <c r="ZM2" s="158" t="s">
        <v>1315</v>
      </c>
      <c r="ZT2" s="158" t="s">
        <v>1316</v>
      </c>
      <c r="AAT2" s="158" t="s">
        <v>1317</v>
      </c>
      <c r="ABB2" s="158" t="s">
        <v>1318</v>
      </c>
      <c r="ABM2" s="158" t="s">
        <v>1319</v>
      </c>
      <c r="ACF2" s="158" t="s">
        <v>1320</v>
      </c>
      <c r="ACO2" s="158" t="s">
        <v>1321</v>
      </c>
      <c r="ACR2" s="158" t="s">
        <v>1322</v>
      </c>
      <c r="ACW2" s="158" t="s">
        <v>1323</v>
      </c>
      <c r="ADQ2" s="158" t="s">
        <v>1324</v>
      </c>
      <c r="AEA2" s="158" t="s">
        <v>1325</v>
      </c>
      <c r="AEN2" s="158" t="s">
        <v>1326</v>
      </c>
      <c r="AEZ2" s="158" t="s">
        <v>1327</v>
      </c>
      <c r="AFK2" s="158" t="s">
        <v>1328</v>
      </c>
      <c r="AFS2" s="158" t="s">
        <v>1329</v>
      </c>
      <c r="AGJ2" s="158" t="s">
        <v>1330</v>
      </c>
    </row>
    <row r="3" spans="1:874" x14ac:dyDescent="0.2">
      <c r="D3" s="159">
        <v>10674</v>
      </c>
      <c r="E3" s="159">
        <v>11189</v>
      </c>
      <c r="F3" s="159">
        <v>11190</v>
      </c>
      <c r="G3" s="159">
        <v>11191</v>
      </c>
      <c r="H3" s="159">
        <v>11192</v>
      </c>
      <c r="I3" s="159">
        <v>11193</v>
      </c>
      <c r="J3" s="159">
        <v>11194</v>
      </c>
      <c r="K3" s="159">
        <v>11195</v>
      </c>
      <c r="L3" s="159">
        <v>11196</v>
      </c>
      <c r="M3" s="159">
        <v>11197</v>
      </c>
      <c r="N3" s="159">
        <v>11198</v>
      </c>
      <c r="O3" s="159">
        <v>11199</v>
      </c>
      <c r="P3" s="159">
        <v>11200</v>
      </c>
      <c r="Q3" s="159">
        <v>11201</v>
      </c>
      <c r="R3" s="159">
        <v>11202</v>
      </c>
      <c r="S3" s="159">
        <v>11454</v>
      </c>
      <c r="T3" s="159">
        <v>15012</v>
      </c>
      <c r="U3" s="159">
        <v>28823</v>
      </c>
      <c r="V3" s="159">
        <v>10713</v>
      </c>
      <c r="W3" s="159">
        <v>11119</v>
      </c>
      <c r="X3" s="159">
        <v>11120</v>
      </c>
      <c r="Y3" s="159">
        <v>11121</v>
      </c>
      <c r="Z3" s="159">
        <v>11122</v>
      </c>
      <c r="AA3" s="159">
        <v>11123</v>
      </c>
      <c r="AB3" s="159">
        <v>11124</v>
      </c>
      <c r="AC3" s="159">
        <v>11125</v>
      </c>
      <c r="AD3" s="159">
        <v>11126</v>
      </c>
      <c r="AE3" s="159">
        <v>11127</v>
      </c>
      <c r="AF3" s="159">
        <v>11128</v>
      </c>
      <c r="AG3" s="159">
        <v>11129</v>
      </c>
      <c r="AH3" s="159">
        <v>11130</v>
      </c>
      <c r="AI3" s="159">
        <v>11131</v>
      </c>
      <c r="AJ3" s="159">
        <v>11132</v>
      </c>
      <c r="AK3" s="159">
        <v>11133</v>
      </c>
      <c r="AL3" s="159">
        <v>11134</v>
      </c>
      <c r="AM3" s="159">
        <v>11135</v>
      </c>
      <c r="AN3" s="159">
        <v>11136</v>
      </c>
      <c r="AO3" s="159">
        <v>11137</v>
      </c>
      <c r="AP3" s="159">
        <v>11138</v>
      </c>
      <c r="AQ3" s="159">
        <v>11139</v>
      </c>
      <c r="AR3" s="159">
        <v>11643</v>
      </c>
      <c r="AS3" s="159">
        <v>23736</v>
      </c>
      <c r="AT3" s="159">
        <v>10716</v>
      </c>
      <c r="AU3" s="159">
        <v>11173</v>
      </c>
      <c r="AV3" s="159">
        <v>11174</v>
      </c>
      <c r="AW3" s="159">
        <v>11175</v>
      </c>
      <c r="AX3" s="159">
        <v>11176</v>
      </c>
      <c r="AY3" s="159">
        <v>11177</v>
      </c>
      <c r="AZ3" s="159">
        <v>11178</v>
      </c>
      <c r="BA3" s="159">
        <v>11179</v>
      </c>
      <c r="BB3" s="159">
        <v>11180</v>
      </c>
      <c r="BC3" s="159">
        <v>11181</v>
      </c>
      <c r="BD3" s="159">
        <v>11182</v>
      </c>
      <c r="BE3" s="159">
        <v>11183</v>
      </c>
      <c r="BF3" s="159">
        <v>11453</v>
      </c>
      <c r="BG3" s="159">
        <v>11625</v>
      </c>
      <c r="BH3" s="159">
        <v>25017</v>
      </c>
      <c r="BI3" s="159">
        <v>10717</v>
      </c>
      <c r="BJ3" s="159">
        <v>10718</v>
      </c>
      <c r="BK3" s="159">
        <v>11184</v>
      </c>
      <c r="BL3" s="159">
        <v>11185</v>
      </c>
      <c r="BM3" s="159">
        <v>11186</v>
      </c>
      <c r="BN3" s="159">
        <v>11187</v>
      </c>
      <c r="BO3" s="159">
        <v>11188</v>
      </c>
      <c r="BP3" s="159">
        <v>10715</v>
      </c>
      <c r="BQ3" s="159">
        <v>11166</v>
      </c>
      <c r="BR3" s="159">
        <v>11167</v>
      </c>
      <c r="BS3" s="159">
        <v>11169</v>
      </c>
      <c r="BT3" s="159">
        <v>11170</v>
      </c>
      <c r="BU3" s="159">
        <v>11171</v>
      </c>
      <c r="BV3" s="159">
        <v>11172</v>
      </c>
      <c r="BW3" s="159">
        <v>11452</v>
      </c>
      <c r="BX3" s="159">
        <v>10719</v>
      </c>
      <c r="BY3" s="159">
        <v>11203</v>
      </c>
      <c r="BZ3" s="159">
        <v>11204</v>
      </c>
      <c r="CA3" s="159">
        <v>11205</v>
      </c>
      <c r="CB3" s="159">
        <v>11206</v>
      </c>
      <c r="CC3" s="159">
        <v>11207</v>
      </c>
      <c r="CD3" s="159">
        <v>11208</v>
      </c>
      <c r="CE3" s="159">
        <v>10672</v>
      </c>
      <c r="CF3" s="159">
        <v>11146</v>
      </c>
      <c r="CG3" s="159">
        <v>11147</v>
      </c>
      <c r="CH3" s="159">
        <v>11148</v>
      </c>
      <c r="CI3" s="159">
        <v>11149</v>
      </c>
      <c r="CJ3" s="159">
        <v>11150</v>
      </c>
      <c r="CK3" s="159">
        <v>11151</v>
      </c>
      <c r="CL3" s="159">
        <v>11152</v>
      </c>
      <c r="CM3" s="159">
        <v>11153</v>
      </c>
      <c r="CN3" s="159">
        <v>11154</v>
      </c>
      <c r="CO3" s="159">
        <v>11155</v>
      </c>
      <c r="CP3" s="159">
        <v>11156</v>
      </c>
      <c r="CQ3" s="159">
        <v>11157</v>
      </c>
      <c r="CR3" s="159">
        <v>10714</v>
      </c>
      <c r="CS3" s="159">
        <v>11140</v>
      </c>
      <c r="CT3" s="159">
        <v>11141</v>
      </c>
      <c r="CU3" s="159">
        <v>11142</v>
      </c>
      <c r="CV3" s="159">
        <v>11143</v>
      </c>
      <c r="CW3" s="159">
        <v>11144</v>
      </c>
      <c r="CX3" s="159">
        <v>11145</v>
      </c>
      <c r="CY3" s="159">
        <v>24956</v>
      </c>
      <c r="CZ3" s="159">
        <v>10722</v>
      </c>
      <c r="DA3" s="159">
        <v>10723</v>
      </c>
      <c r="DB3" s="159">
        <v>11238</v>
      </c>
      <c r="DC3" s="159">
        <v>11239</v>
      </c>
      <c r="DD3" s="159">
        <v>11240</v>
      </c>
      <c r="DE3" s="159">
        <v>11241</v>
      </c>
      <c r="DF3" s="159">
        <v>11242</v>
      </c>
      <c r="DG3" s="159">
        <v>11243</v>
      </c>
      <c r="DH3" s="159">
        <v>27443</v>
      </c>
      <c r="DI3" s="159">
        <v>10676</v>
      </c>
      <c r="DJ3" s="159">
        <v>11251</v>
      </c>
      <c r="DK3" s="159">
        <v>11252</v>
      </c>
      <c r="DL3" s="159">
        <v>11253</v>
      </c>
      <c r="DM3" s="159">
        <v>11254</v>
      </c>
      <c r="DN3" s="159">
        <v>11255</v>
      </c>
      <c r="DO3" s="159">
        <v>11256</v>
      </c>
      <c r="DP3" s="159">
        <v>11257</v>
      </c>
      <c r="DQ3" s="159">
        <v>11455</v>
      </c>
      <c r="DR3" s="159">
        <v>10727</v>
      </c>
      <c r="DS3" s="159">
        <v>11264</v>
      </c>
      <c r="DT3" s="159">
        <v>11265</v>
      </c>
      <c r="DU3" s="159">
        <v>11266</v>
      </c>
      <c r="DV3" s="159">
        <v>11267</v>
      </c>
      <c r="DW3" s="159">
        <v>11268</v>
      </c>
      <c r="DX3" s="159">
        <v>11269</v>
      </c>
      <c r="DY3" s="159">
        <v>11270</v>
      </c>
      <c r="DZ3" s="159">
        <v>11271</v>
      </c>
      <c r="EA3" s="159">
        <v>11272</v>
      </c>
      <c r="EB3" s="159">
        <v>11457</v>
      </c>
      <c r="EC3" s="159">
        <v>10724</v>
      </c>
      <c r="ED3" s="159">
        <v>10725</v>
      </c>
      <c r="EE3" s="159">
        <v>11244</v>
      </c>
      <c r="EF3" s="159">
        <v>11245</v>
      </c>
      <c r="EG3" s="159">
        <v>11246</v>
      </c>
      <c r="EH3" s="159">
        <v>11247</v>
      </c>
      <c r="EI3" s="159">
        <v>11248</v>
      </c>
      <c r="EJ3" s="159">
        <v>11249</v>
      </c>
      <c r="EK3" s="159">
        <v>11250</v>
      </c>
      <c r="EL3" s="159">
        <v>10673</v>
      </c>
      <c r="EM3" s="159">
        <v>11158</v>
      </c>
      <c r="EN3" s="159">
        <v>11159</v>
      </c>
      <c r="EO3" s="159">
        <v>11160</v>
      </c>
      <c r="EP3" s="159">
        <v>11161</v>
      </c>
      <c r="EQ3" s="159">
        <v>11162</v>
      </c>
      <c r="ER3" s="159">
        <v>11163</v>
      </c>
      <c r="ES3" s="159">
        <v>11164</v>
      </c>
      <c r="ET3" s="159">
        <v>11165</v>
      </c>
      <c r="EU3" s="159">
        <v>10721</v>
      </c>
      <c r="EV3" s="159">
        <v>11228</v>
      </c>
      <c r="EW3" s="159">
        <v>11229</v>
      </c>
      <c r="EX3" s="159">
        <v>11230</v>
      </c>
      <c r="EY3" s="159">
        <v>11231</v>
      </c>
      <c r="EZ3" s="159">
        <v>11232</v>
      </c>
      <c r="FA3" s="159">
        <v>11233</v>
      </c>
      <c r="FB3" s="159">
        <v>11234</v>
      </c>
      <c r="FC3" s="159">
        <v>11235</v>
      </c>
      <c r="FD3" s="159">
        <v>11236</v>
      </c>
      <c r="FE3" s="159">
        <v>14135</v>
      </c>
      <c r="FF3" s="159">
        <v>28010</v>
      </c>
      <c r="FG3" s="159">
        <v>10694</v>
      </c>
      <c r="FH3" s="159">
        <v>10802</v>
      </c>
      <c r="FI3" s="159">
        <v>10803</v>
      </c>
      <c r="FJ3" s="159">
        <v>10804</v>
      </c>
      <c r="FK3" s="159">
        <v>10805</v>
      </c>
      <c r="FL3" s="159">
        <v>10806</v>
      </c>
      <c r="FM3" s="159">
        <v>27974</v>
      </c>
      <c r="FN3" s="159">
        <v>27975</v>
      </c>
      <c r="FO3" s="159">
        <v>10675</v>
      </c>
      <c r="FP3" s="159">
        <v>11209</v>
      </c>
      <c r="FQ3" s="159">
        <v>11210</v>
      </c>
      <c r="FR3" s="159">
        <v>11211</v>
      </c>
      <c r="FS3" s="159">
        <v>11212</v>
      </c>
      <c r="FT3" s="159">
        <v>11213</v>
      </c>
      <c r="FU3" s="159">
        <v>11214</v>
      </c>
      <c r="FV3" s="159">
        <v>11215</v>
      </c>
      <c r="FW3" s="159">
        <v>11216</v>
      </c>
      <c r="FX3" s="159">
        <v>11217</v>
      </c>
      <c r="FY3" s="159">
        <v>11218</v>
      </c>
      <c r="FZ3" s="159">
        <v>11219</v>
      </c>
      <c r="GA3" s="159">
        <v>11220</v>
      </c>
      <c r="GB3" s="159">
        <v>10726</v>
      </c>
      <c r="GC3" s="159">
        <v>11258</v>
      </c>
      <c r="GD3" s="159">
        <v>11259</v>
      </c>
      <c r="GE3" s="159">
        <v>11260</v>
      </c>
      <c r="GF3" s="159">
        <v>11261</v>
      </c>
      <c r="GG3" s="159">
        <v>11262</v>
      </c>
      <c r="GH3" s="159">
        <v>11263</v>
      </c>
      <c r="GI3" s="159">
        <v>11456</v>
      </c>
      <c r="GJ3" s="159">
        <v>11631</v>
      </c>
      <c r="GK3" s="159">
        <v>27978</v>
      </c>
      <c r="GL3" s="159">
        <v>27979</v>
      </c>
      <c r="GM3" s="159">
        <v>27980</v>
      </c>
      <c r="GN3" s="159">
        <v>10720</v>
      </c>
      <c r="GO3" s="159">
        <v>11221</v>
      </c>
      <c r="GP3" s="159">
        <v>11222</v>
      </c>
      <c r="GQ3" s="159">
        <v>11223</v>
      </c>
      <c r="GR3" s="159">
        <v>11224</v>
      </c>
      <c r="GS3" s="159">
        <v>11225</v>
      </c>
      <c r="GT3" s="159">
        <v>11226</v>
      </c>
      <c r="GU3" s="159">
        <v>11227</v>
      </c>
      <c r="GV3" s="159">
        <v>10698</v>
      </c>
      <c r="GW3" s="159">
        <v>10863</v>
      </c>
      <c r="GX3" s="159">
        <v>10864</v>
      </c>
      <c r="GY3" s="159">
        <v>10865</v>
      </c>
      <c r="GZ3" s="159">
        <v>10686</v>
      </c>
      <c r="HA3" s="159">
        <v>10756</v>
      </c>
      <c r="HB3" s="159">
        <v>10757</v>
      </c>
      <c r="HC3" s="159">
        <v>10758</v>
      </c>
      <c r="HD3" s="159">
        <v>10759</v>
      </c>
      <c r="HE3" s="159">
        <v>10760</v>
      </c>
      <c r="HF3" s="159">
        <v>10687</v>
      </c>
      <c r="HG3" s="159">
        <v>10761</v>
      </c>
      <c r="HH3" s="159">
        <v>10762</v>
      </c>
      <c r="HI3" s="159">
        <v>10763</v>
      </c>
      <c r="HJ3" s="159">
        <v>10764</v>
      </c>
      <c r="HK3" s="159">
        <v>10765</v>
      </c>
      <c r="HL3" s="159">
        <v>10766</v>
      </c>
      <c r="HM3" s="159">
        <v>10767</v>
      </c>
      <c r="HN3" s="159">
        <v>10660</v>
      </c>
      <c r="HO3" s="159">
        <v>10688</v>
      </c>
      <c r="HP3" s="159">
        <v>10768</v>
      </c>
      <c r="HQ3" s="159">
        <v>10769</v>
      </c>
      <c r="HR3" s="159">
        <v>10770</v>
      </c>
      <c r="HS3" s="159">
        <v>10771</v>
      </c>
      <c r="HT3" s="159">
        <v>10772</v>
      </c>
      <c r="HU3" s="159">
        <v>10773</v>
      </c>
      <c r="HV3" s="159">
        <v>10774</v>
      </c>
      <c r="HW3" s="159">
        <v>10775</v>
      </c>
      <c r="HX3" s="159">
        <v>10776</v>
      </c>
      <c r="HY3" s="159">
        <v>10777</v>
      </c>
      <c r="HZ3" s="159">
        <v>10778</v>
      </c>
      <c r="IA3" s="159">
        <v>10779</v>
      </c>
      <c r="IB3" s="159">
        <v>10780</v>
      </c>
      <c r="IC3" s="159">
        <v>10781</v>
      </c>
      <c r="ID3" s="159">
        <v>10690</v>
      </c>
      <c r="IE3" s="159">
        <v>10691</v>
      </c>
      <c r="IF3" s="159">
        <v>10789</v>
      </c>
      <c r="IG3" s="159">
        <v>10790</v>
      </c>
      <c r="IH3" s="159">
        <v>10791</v>
      </c>
      <c r="II3" s="159">
        <v>10792</v>
      </c>
      <c r="IJ3" s="159">
        <v>10793</v>
      </c>
      <c r="IK3" s="159">
        <v>10794</v>
      </c>
      <c r="IL3" s="159">
        <v>10795</v>
      </c>
      <c r="IM3" s="159">
        <v>10796</v>
      </c>
      <c r="IN3" s="159">
        <v>10797</v>
      </c>
      <c r="IO3" s="159">
        <v>10661</v>
      </c>
      <c r="IP3" s="159">
        <v>10695</v>
      </c>
      <c r="IQ3" s="159">
        <v>10807</v>
      </c>
      <c r="IR3" s="159">
        <v>10808</v>
      </c>
      <c r="IS3" s="159">
        <v>10809</v>
      </c>
      <c r="IT3" s="159">
        <v>10810</v>
      </c>
      <c r="IU3" s="159">
        <v>10811</v>
      </c>
      <c r="IV3" s="159">
        <v>10812</v>
      </c>
      <c r="IW3" s="159">
        <v>10813</v>
      </c>
      <c r="IX3" s="159">
        <v>10814</v>
      </c>
      <c r="IY3" s="159">
        <v>10815</v>
      </c>
      <c r="IZ3" s="159">
        <v>10816</v>
      </c>
      <c r="JA3" s="159">
        <v>10692</v>
      </c>
      <c r="JB3" s="159">
        <v>10693</v>
      </c>
      <c r="JC3" s="159">
        <v>10798</v>
      </c>
      <c r="JD3" s="159">
        <v>10799</v>
      </c>
      <c r="JE3" s="159">
        <v>10800</v>
      </c>
      <c r="JF3" s="159">
        <v>10801</v>
      </c>
      <c r="JG3" s="159">
        <v>10689</v>
      </c>
      <c r="JH3" s="159">
        <v>10782</v>
      </c>
      <c r="JI3" s="159">
        <v>10784</v>
      </c>
      <c r="JJ3" s="159">
        <v>10785</v>
      </c>
      <c r="JK3" s="159">
        <v>10786</v>
      </c>
      <c r="JL3" s="159">
        <v>10787</v>
      </c>
      <c r="JM3" s="159">
        <v>10788</v>
      </c>
      <c r="JN3" s="159">
        <v>10731</v>
      </c>
      <c r="JO3" s="159">
        <v>10732</v>
      </c>
      <c r="JP3" s="159">
        <v>11278</v>
      </c>
      <c r="JQ3" s="159">
        <v>11279</v>
      </c>
      <c r="JR3" s="159">
        <v>11280</v>
      </c>
      <c r="JS3" s="159">
        <v>11281</v>
      </c>
      <c r="JT3" s="159">
        <v>11282</v>
      </c>
      <c r="JU3" s="159">
        <v>11283</v>
      </c>
      <c r="JV3" s="159">
        <v>11284</v>
      </c>
      <c r="JW3" s="159">
        <v>11285</v>
      </c>
      <c r="JX3" s="159">
        <v>11286</v>
      </c>
      <c r="JY3" s="159">
        <v>11287</v>
      </c>
      <c r="JZ3" s="159">
        <v>11288</v>
      </c>
      <c r="KA3" s="159">
        <v>14136</v>
      </c>
      <c r="KB3" s="159">
        <v>21948</v>
      </c>
      <c r="KC3" s="159">
        <v>10679</v>
      </c>
      <c r="KD3" s="159">
        <v>11297</v>
      </c>
      <c r="KE3" s="159">
        <v>11298</v>
      </c>
      <c r="KF3" s="159">
        <v>11299</v>
      </c>
      <c r="KG3" s="159">
        <v>11300</v>
      </c>
      <c r="KH3" s="159">
        <v>11301</v>
      </c>
      <c r="KI3" s="159">
        <v>11302</v>
      </c>
      <c r="KJ3" s="159">
        <v>11303</v>
      </c>
      <c r="KK3" s="159">
        <v>13819</v>
      </c>
      <c r="KL3" s="159">
        <v>10737</v>
      </c>
      <c r="KM3" s="159">
        <v>11315</v>
      </c>
      <c r="KN3" s="159">
        <v>11316</v>
      </c>
      <c r="KO3" s="159">
        <v>11317</v>
      </c>
      <c r="KP3" s="159">
        <v>11318</v>
      </c>
      <c r="KQ3" s="159">
        <v>11319</v>
      </c>
      <c r="KR3" s="159">
        <v>11320</v>
      </c>
      <c r="KS3" s="159">
        <v>11321</v>
      </c>
      <c r="KT3" s="159">
        <v>10736</v>
      </c>
      <c r="KU3" s="159">
        <v>11308</v>
      </c>
      <c r="KV3" s="159">
        <v>11309</v>
      </c>
      <c r="KW3" s="159">
        <v>11310</v>
      </c>
      <c r="KX3" s="159">
        <v>11311</v>
      </c>
      <c r="KY3" s="159">
        <v>11312</v>
      </c>
      <c r="KZ3" s="159">
        <v>11313</v>
      </c>
      <c r="LA3" s="159">
        <v>11314</v>
      </c>
      <c r="LB3" s="159">
        <v>10677</v>
      </c>
      <c r="LC3" s="159">
        <v>10728</v>
      </c>
      <c r="LD3" s="159">
        <v>10729</v>
      </c>
      <c r="LE3" s="159">
        <v>10730</v>
      </c>
      <c r="LF3" s="159">
        <v>11273</v>
      </c>
      <c r="LG3" s="159">
        <v>11274</v>
      </c>
      <c r="LH3" s="159">
        <v>11275</v>
      </c>
      <c r="LI3" s="159">
        <v>11276</v>
      </c>
      <c r="LJ3" s="159">
        <v>11277</v>
      </c>
      <c r="LK3" s="159">
        <v>11458</v>
      </c>
      <c r="LL3" s="159">
        <v>10735</v>
      </c>
      <c r="LM3" s="159">
        <v>11306</v>
      </c>
      <c r="LN3" s="159">
        <v>11307</v>
      </c>
      <c r="LO3" s="159">
        <v>10734</v>
      </c>
      <c r="LP3" s="159">
        <v>11304</v>
      </c>
      <c r="LQ3" s="159">
        <v>10678</v>
      </c>
      <c r="LR3" s="159">
        <v>10733</v>
      </c>
      <c r="LS3" s="159">
        <v>11289</v>
      </c>
      <c r="LT3" s="159">
        <v>11290</v>
      </c>
      <c r="LU3" s="159">
        <v>11291</v>
      </c>
      <c r="LV3" s="159">
        <v>11292</v>
      </c>
      <c r="LW3" s="159">
        <v>11293</v>
      </c>
      <c r="LX3" s="159">
        <v>11294</v>
      </c>
      <c r="LY3" s="159">
        <v>11295</v>
      </c>
      <c r="LZ3" s="159">
        <v>11296</v>
      </c>
      <c r="MA3" s="159">
        <v>10664</v>
      </c>
      <c r="MB3" s="159">
        <v>10834</v>
      </c>
      <c r="MC3" s="159">
        <v>10835</v>
      </c>
      <c r="MD3" s="159">
        <v>10836</v>
      </c>
      <c r="ME3" s="159">
        <v>10837</v>
      </c>
      <c r="MF3" s="159">
        <v>10838</v>
      </c>
      <c r="MG3" s="159">
        <v>10839</v>
      </c>
      <c r="MH3" s="159">
        <v>10840</v>
      </c>
      <c r="MI3" s="159">
        <v>10841</v>
      </c>
      <c r="MJ3" s="159">
        <v>10842</v>
      </c>
      <c r="MK3" s="159">
        <v>10843</v>
      </c>
      <c r="ML3" s="159">
        <v>10844</v>
      </c>
      <c r="MM3" s="159">
        <v>10697</v>
      </c>
      <c r="MN3" s="159">
        <v>10833</v>
      </c>
      <c r="MO3" s="159">
        <v>10850</v>
      </c>
      <c r="MP3" s="159">
        <v>10851</v>
      </c>
      <c r="MQ3" s="159">
        <v>10852</v>
      </c>
      <c r="MR3" s="159">
        <v>10853</v>
      </c>
      <c r="MS3" s="159">
        <v>10854</v>
      </c>
      <c r="MT3" s="159">
        <v>10855</v>
      </c>
      <c r="MU3" s="159">
        <v>10856</v>
      </c>
      <c r="MV3" s="159">
        <v>13747</v>
      </c>
      <c r="MW3" s="159">
        <v>10662</v>
      </c>
      <c r="MX3" s="159">
        <v>10817</v>
      </c>
      <c r="MY3" s="159">
        <v>10818</v>
      </c>
      <c r="MZ3" s="159">
        <v>10819</v>
      </c>
      <c r="NA3" s="159">
        <v>10820</v>
      </c>
      <c r="NB3" s="159">
        <v>10821</v>
      </c>
      <c r="NC3" s="159">
        <v>10822</v>
      </c>
      <c r="ND3" s="159">
        <v>10823</v>
      </c>
      <c r="NE3" s="159">
        <v>10824</v>
      </c>
      <c r="NF3" s="159">
        <v>10825</v>
      </c>
      <c r="NG3" s="159">
        <v>10826</v>
      </c>
      <c r="NH3" s="159">
        <v>28006</v>
      </c>
      <c r="NI3" s="159">
        <v>10696</v>
      </c>
      <c r="NJ3" s="159">
        <v>10845</v>
      </c>
      <c r="NK3" s="159">
        <v>10846</v>
      </c>
      <c r="NL3" s="159">
        <v>10847</v>
      </c>
      <c r="NM3" s="159">
        <v>10848</v>
      </c>
      <c r="NN3" s="159">
        <v>10849</v>
      </c>
      <c r="NO3" s="159">
        <v>13816</v>
      </c>
      <c r="NP3" s="159">
        <v>10665</v>
      </c>
      <c r="NQ3" s="159">
        <v>10857</v>
      </c>
      <c r="NR3" s="159">
        <v>10858</v>
      </c>
      <c r="NS3" s="159">
        <v>10859</v>
      </c>
      <c r="NT3" s="159">
        <v>10860</v>
      </c>
      <c r="NU3" s="159">
        <v>10861</v>
      </c>
      <c r="NV3" s="159">
        <v>10862</v>
      </c>
      <c r="NW3" s="159">
        <v>10663</v>
      </c>
      <c r="NX3" s="159">
        <v>10827</v>
      </c>
      <c r="NY3" s="159">
        <v>10828</v>
      </c>
      <c r="NZ3" s="159">
        <v>10829</v>
      </c>
      <c r="OA3" s="159">
        <v>10830</v>
      </c>
      <c r="OB3" s="159">
        <v>10831</v>
      </c>
      <c r="OC3" s="159">
        <v>22734</v>
      </c>
      <c r="OD3" s="159">
        <v>23962</v>
      </c>
      <c r="OE3" s="159">
        <v>10832</v>
      </c>
      <c r="OF3" s="159">
        <v>10685</v>
      </c>
      <c r="OG3" s="159">
        <v>10752</v>
      </c>
      <c r="OH3" s="159">
        <v>10753</v>
      </c>
      <c r="OI3" s="159">
        <v>10754</v>
      </c>
      <c r="OJ3" s="159">
        <v>10755</v>
      </c>
      <c r="OK3" s="159">
        <v>28785</v>
      </c>
      <c r="OL3" s="159">
        <v>10699</v>
      </c>
      <c r="OM3" s="159">
        <v>10866</v>
      </c>
      <c r="ON3" s="159">
        <v>10867</v>
      </c>
      <c r="OO3" s="159">
        <v>10868</v>
      </c>
      <c r="OP3" s="159">
        <v>10869</v>
      </c>
      <c r="OQ3" s="159">
        <v>10870</v>
      </c>
      <c r="OR3" s="159">
        <v>13817</v>
      </c>
      <c r="OS3" s="159">
        <v>10709</v>
      </c>
      <c r="OT3" s="159">
        <v>11077</v>
      </c>
      <c r="OU3" s="159">
        <v>11078</v>
      </c>
      <c r="OV3" s="159">
        <v>11079</v>
      </c>
      <c r="OW3" s="159">
        <v>11080</v>
      </c>
      <c r="OX3" s="159">
        <v>11081</v>
      </c>
      <c r="OY3" s="159">
        <v>11082</v>
      </c>
      <c r="OZ3" s="159">
        <v>11083</v>
      </c>
      <c r="PA3" s="159">
        <v>11084</v>
      </c>
      <c r="PB3" s="159">
        <v>11085</v>
      </c>
      <c r="PC3" s="159">
        <v>11086</v>
      </c>
      <c r="PD3" s="159">
        <v>11087</v>
      </c>
      <c r="PE3" s="159">
        <v>11088</v>
      </c>
      <c r="PF3" s="159">
        <v>11449</v>
      </c>
      <c r="PG3" s="159">
        <v>10670</v>
      </c>
      <c r="PH3" s="159">
        <v>10995</v>
      </c>
      <c r="PI3" s="159">
        <v>10996</v>
      </c>
      <c r="PJ3" s="159">
        <v>10997</v>
      </c>
      <c r="PK3" s="159">
        <v>10998</v>
      </c>
      <c r="PL3" s="159">
        <v>10999</v>
      </c>
      <c r="PM3" s="159">
        <v>11000</v>
      </c>
      <c r="PN3" s="159">
        <v>11001</v>
      </c>
      <c r="PO3" s="159">
        <v>11002</v>
      </c>
      <c r="PP3" s="159">
        <v>11003</v>
      </c>
      <c r="PQ3" s="159">
        <v>11004</v>
      </c>
      <c r="PR3" s="159">
        <v>11005</v>
      </c>
      <c r="PS3" s="159">
        <v>11006</v>
      </c>
      <c r="PT3" s="159">
        <v>11007</v>
      </c>
      <c r="PU3" s="159">
        <v>11008</v>
      </c>
      <c r="PV3" s="159">
        <v>11009</v>
      </c>
      <c r="PW3" s="159">
        <v>11010</v>
      </c>
      <c r="PX3" s="159">
        <v>11011</v>
      </c>
      <c r="PY3" s="159">
        <v>11012</v>
      </c>
      <c r="PZ3" s="159">
        <v>11445</v>
      </c>
      <c r="QA3" s="159">
        <v>12275</v>
      </c>
      <c r="QB3" s="159">
        <v>14132</v>
      </c>
      <c r="QC3" s="159">
        <v>10707</v>
      </c>
      <c r="QD3" s="159">
        <v>11051</v>
      </c>
      <c r="QE3" s="159">
        <v>11052</v>
      </c>
      <c r="QF3" s="159">
        <v>11053</v>
      </c>
      <c r="QG3" s="159">
        <v>11054</v>
      </c>
      <c r="QH3" s="159">
        <v>11055</v>
      </c>
      <c r="QI3" s="159">
        <v>11056</v>
      </c>
      <c r="QJ3" s="159">
        <v>11057</v>
      </c>
      <c r="QK3" s="159">
        <v>11058</v>
      </c>
      <c r="QL3" s="159">
        <v>11059</v>
      </c>
      <c r="QM3" s="159">
        <v>11060</v>
      </c>
      <c r="QN3" s="159">
        <v>10708</v>
      </c>
      <c r="QO3" s="159">
        <v>11061</v>
      </c>
      <c r="QP3" s="159">
        <v>11062</v>
      </c>
      <c r="QQ3" s="159">
        <v>11063</v>
      </c>
      <c r="QR3" s="159">
        <v>11064</v>
      </c>
      <c r="QS3" s="159">
        <v>11065</v>
      </c>
      <c r="QT3" s="159">
        <v>11066</v>
      </c>
      <c r="QU3" s="159">
        <v>11067</v>
      </c>
      <c r="QV3" s="159">
        <v>11068</v>
      </c>
      <c r="QW3" s="159">
        <v>11069</v>
      </c>
      <c r="QX3" s="159">
        <v>11070</v>
      </c>
      <c r="QY3" s="159">
        <v>11071</v>
      </c>
      <c r="QZ3" s="159">
        <v>11072</v>
      </c>
      <c r="RA3" s="159">
        <v>11073</v>
      </c>
      <c r="RB3" s="159">
        <v>11074</v>
      </c>
      <c r="RC3" s="159">
        <v>11075</v>
      </c>
      <c r="RD3" s="159">
        <v>11076</v>
      </c>
      <c r="RE3" s="159">
        <v>27988</v>
      </c>
      <c r="RF3" s="159">
        <v>27989</v>
      </c>
      <c r="RG3" s="159">
        <v>27990</v>
      </c>
      <c r="RH3" s="159">
        <v>10711</v>
      </c>
      <c r="RI3" s="159">
        <v>11104</v>
      </c>
      <c r="RJ3" s="159">
        <v>11105</v>
      </c>
      <c r="RK3" s="159">
        <v>11106</v>
      </c>
      <c r="RL3" s="159">
        <v>11107</v>
      </c>
      <c r="RM3" s="159">
        <v>11108</v>
      </c>
      <c r="RN3" s="159">
        <v>11109</v>
      </c>
      <c r="RO3" s="159">
        <v>11110</v>
      </c>
      <c r="RP3" s="159">
        <v>11111</v>
      </c>
      <c r="RQ3" s="159">
        <v>11112</v>
      </c>
      <c r="RR3" s="159">
        <v>11451</v>
      </c>
      <c r="RS3" s="159">
        <v>11040</v>
      </c>
      <c r="RT3" s="159">
        <v>11041</v>
      </c>
      <c r="RU3" s="159">
        <v>11043</v>
      </c>
      <c r="RV3" s="159">
        <v>11046</v>
      </c>
      <c r="RW3" s="159">
        <v>11047</v>
      </c>
      <c r="RX3" s="159">
        <v>11048</v>
      </c>
      <c r="RY3" s="159">
        <v>11049</v>
      </c>
      <c r="RZ3" s="159">
        <v>11050</v>
      </c>
      <c r="SA3" s="159">
        <v>10705</v>
      </c>
      <c r="SB3" s="159">
        <v>11030</v>
      </c>
      <c r="SC3" s="159">
        <v>11031</v>
      </c>
      <c r="SD3" s="159">
        <v>11032</v>
      </c>
      <c r="SE3" s="159">
        <v>11033</v>
      </c>
      <c r="SF3" s="159">
        <v>11034</v>
      </c>
      <c r="SG3" s="159">
        <v>11035</v>
      </c>
      <c r="SH3" s="159">
        <v>11036</v>
      </c>
      <c r="SI3" s="159">
        <v>11037</v>
      </c>
      <c r="SJ3" s="159">
        <v>11038</v>
      </c>
      <c r="SK3" s="159">
        <v>11039</v>
      </c>
      <c r="SL3" s="159">
        <v>11447</v>
      </c>
      <c r="SM3" s="159">
        <v>14133</v>
      </c>
      <c r="SN3" s="159">
        <v>10710</v>
      </c>
      <c r="SO3" s="159">
        <v>11089</v>
      </c>
      <c r="SP3" s="159">
        <v>11090</v>
      </c>
      <c r="SQ3" s="159">
        <v>11091</v>
      </c>
      <c r="SR3" s="159">
        <v>11092</v>
      </c>
      <c r="SS3" s="159">
        <v>11093</v>
      </c>
      <c r="ST3" s="159">
        <v>11094</v>
      </c>
      <c r="SU3" s="159">
        <v>11095</v>
      </c>
      <c r="SV3" s="159">
        <v>11096</v>
      </c>
      <c r="SW3" s="159">
        <v>11097</v>
      </c>
      <c r="SX3" s="159">
        <v>11098</v>
      </c>
      <c r="SY3" s="159">
        <v>11099</v>
      </c>
      <c r="SZ3" s="159">
        <v>11100</v>
      </c>
      <c r="TA3" s="159">
        <v>11101</v>
      </c>
      <c r="TB3" s="159">
        <v>11102</v>
      </c>
      <c r="TC3" s="159">
        <v>11103</v>
      </c>
      <c r="TD3" s="159">
        <v>11450</v>
      </c>
      <c r="TE3" s="159">
        <v>21323</v>
      </c>
      <c r="TF3" s="159">
        <v>10706</v>
      </c>
      <c r="TG3" s="159">
        <v>11042</v>
      </c>
      <c r="TH3" s="159">
        <v>11044</v>
      </c>
      <c r="TI3" s="159">
        <v>11045</v>
      </c>
      <c r="TJ3" s="159">
        <v>11448</v>
      </c>
      <c r="TK3" s="159">
        <v>21356</v>
      </c>
      <c r="TL3" s="159">
        <v>28778</v>
      </c>
      <c r="TM3" s="159">
        <v>28811</v>
      </c>
      <c r="TN3" s="159">
        <v>28815</v>
      </c>
      <c r="TO3" s="159">
        <v>10704</v>
      </c>
      <c r="TP3" s="159">
        <v>10991</v>
      </c>
      <c r="TQ3" s="159">
        <v>10992</v>
      </c>
      <c r="TR3" s="159">
        <v>10993</v>
      </c>
      <c r="TS3" s="159">
        <v>10994</v>
      </c>
      <c r="TT3" s="159">
        <v>23367</v>
      </c>
      <c r="TU3" s="159">
        <v>10671</v>
      </c>
      <c r="TV3" s="159">
        <v>11013</v>
      </c>
      <c r="TW3" s="159">
        <v>11014</v>
      </c>
      <c r="TX3" s="159">
        <v>11015</v>
      </c>
      <c r="TY3" s="159">
        <v>11016</v>
      </c>
      <c r="TZ3" s="159">
        <v>11017</v>
      </c>
      <c r="UA3" s="159">
        <v>11018</v>
      </c>
      <c r="UB3" s="159">
        <v>11019</v>
      </c>
      <c r="UC3" s="159">
        <v>11020</v>
      </c>
      <c r="UD3" s="159">
        <v>11021</v>
      </c>
      <c r="UE3" s="159">
        <v>11022</v>
      </c>
      <c r="UF3" s="159">
        <v>11023</v>
      </c>
      <c r="UG3" s="159">
        <v>11024</v>
      </c>
      <c r="UH3" s="159">
        <v>11025</v>
      </c>
      <c r="UI3" s="159">
        <v>11026</v>
      </c>
      <c r="UJ3" s="159">
        <v>11027</v>
      </c>
      <c r="UK3" s="159">
        <v>11028</v>
      </c>
      <c r="UL3" s="159">
        <v>11029</v>
      </c>
      <c r="UM3" s="159">
        <v>11446</v>
      </c>
      <c r="UN3" s="159">
        <v>25058</v>
      </c>
      <c r="UO3" s="159">
        <v>25059</v>
      </c>
      <c r="UP3" s="159">
        <v>4007</v>
      </c>
      <c r="UQ3" s="159">
        <v>10702</v>
      </c>
      <c r="UR3" s="159">
        <v>10970</v>
      </c>
      <c r="US3" s="159">
        <v>10971</v>
      </c>
      <c r="UT3" s="159">
        <v>10972</v>
      </c>
      <c r="UU3" s="159">
        <v>10973</v>
      </c>
      <c r="UV3" s="159">
        <v>10974</v>
      </c>
      <c r="UW3" s="159">
        <v>10975</v>
      </c>
      <c r="UX3" s="159">
        <v>10976</v>
      </c>
      <c r="UY3" s="159">
        <v>10977</v>
      </c>
      <c r="UZ3" s="159">
        <v>10978</v>
      </c>
      <c r="VA3" s="159">
        <v>10979</v>
      </c>
      <c r="VB3" s="159">
        <v>10980</v>
      </c>
      <c r="VC3" s="159">
        <v>10981</v>
      </c>
      <c r="VD3" s="159">
        <v>10982</v>
      </c>
      <c r="VE3" s="159">
        <v>10983</v>
      </c>
      <c r="VF3" s="159">
        <v>10666</v>
      </c>
      <c r="VG3" s="159">
        <v>10871</v>
      </c>
      <c r="VH3" s="159">
        <v>10872</v>
      </c>
      <c r="VI3" s="159">
        <v>10873</v>
      </c>
      <c r="VJ3" s="159">
        <v>10874</v>
      </c>
      <c r="VK3" s="159">
        <v>10875</v>
      </c>
      <c r="VL3" s="159">
        <v>10876</v>
      </c>
      <c r="VM3" s="159">
        <v>10877</v>
      </c>
      <c r="VN3" s="159">
        <v>10878</v>
      </c>
      <c r="VO3" s="159">
        <v>10879</v>
      </c>
      <c r="VP3" s="159">
        <v>10880</v>
      </c>
      <c r="VQ3" s="159">
        <v>10881</v>
      </c>
      <c r="VR3" s="159">
        <v>10882</v>
      </c>
      <c r="VS3" s="159">
        <v>10883</v>
      </c>
      <c r="VT3" s="159">
        <v>10884</v>
      </c>
      <c r="VU3" s="159">
        <v>10885</v>
      </c>
      <c r="VV3" s="159">
        <v>10886</v>
      </c>
      <c r="VW3" s="159">
        <v>10887</v>
      </c>
      <c r="VX3" s="159">
        <v>10888</v>
      </c>
      <c r="VY3" s="159">
        <v>10889</v>
      </c>
      <c r="VZ3" s="159">
        <v>10890</v>
      </c>
      <c r="WA3" s="159">
        <v>10891</v>
      </c>
      <c r="WB3" s="159">
        <v>10892</v>
      </c>
      <c r="WC3" s="159">
        <v>10893</v>
      </c>
      <c r="WD3" s="159">
        <v>10894</v>
      </c>
      <c r="WE3" s="159">
        <v>11602</v>
      </c>
      <c r="WF3" s="159">
        <v>11608</v>
      </c>
      <c r="WG3" s="159">
        <v>22456</v>
      </c>
      <c r="WH3" s="159">
        <v>23839</v>
      </c>
      <c r="WI3" s="159">
        <v>24692</v>
      </c>
      <c r="WJ3" s="159">
        <v>27839</v>
      </c>
      <c r="WK3" s="159">
        <v>27840</v>
      </c>
      <c r="WL3" s="159">
        <v>27841</v>
      </c>
      <c r="WM3" s="159">
        <v>10667</v>
      </c>
      <c r="WN3" s="159">
        <v>10895</v>
      </c>
      <c r="WO3" s="159">
        <v>10896</v>
      </c>
      <c r="WP3" s="159">
        <v>10897</v>
      </c>
      <c r="WQ3" s="159">
        <v>10898</v>
      </c>
      <c r="WR3" s="159">
        <v>10899</v>
      </c>
      <c r="WS3" s="159">
        <v>10900</v>
      </c>
      <c r="WT3" s="159">
        <v>10901</v>
      </c>
      <c r="WU3" s="159">
        <v>10902</v>
      </c>
      <c r="WV3" s="159">
        <v>10904</v>
      </c>
      <c r="WW3" s="159">
        <v>10905</v>
      </c>
      <c r="WX3" s="159">
        <v>10906</v>
      </c>
      <c r="WY3" s="159">
        <v>10907</v>
      </c>
      <c r="WZ3" s="159">
        <v>10908</v>
      </c>
      <c r="XA3" s="159">
        <v>10909</v>
      </c>
      <c r="XB3" s="159">
        <v>10910</v>
      </c>
      <c r="XC3" s="159">
        <v>10911</v>
      </c>
      <c r="XD3" s="159">
        <v>10912</v>
      </c>
      <c r="XE3" s="159">
        <v>10913</v>
      </c>
      <c r="XF3" s="159">
        <v>10914</v>
      </c>
      <c r="XG3" s="159">
        <v>11619</v>
      </c>
      <c r="XH3" s="159">
        <v>23578</v>
      </c>
      <c r="XI3" s="159">
        <v>28020</v>
      </c>
      <c r="XJ3" s="159">
        <v>10668</v>
      </c>
      <c r="XK3" s="159">
        <v>10915</v>
      </c>
      <c r="XL3" s="159">
        <v>10916</v>
      </c>
      <c r="XM3" s="159">
        <v>10917</v>
      </c>
      <c r="XN3" s="159">
        <v>10918</v>
      </c>
      <c r="XO3" s="159">
        <v>10919</v>
      </c>
      <c r="XP3" s="159">
        <v>10920</v>
      </c>
      <c r="XQ3" s="159">
        <v>10921</v>
      </c>
      <c r="XR3" s="159">
        <v>10922</v>
      </c>
      <c r="XS3" s="159">
        <v>10923</v>
      </c>
      <c r="XT3" s="159">
        <v>10924</v>
      </c>
      <c r="XU3" s="159">
        <v>10925</v>
      </c>
      <c r="XV3" s="159">
        <v>10926</v>
      </c>
      <c r="XW3" s="159">
        <v>22302</v>
      </c>
      <c r="XX3" s="159">
        <v>27842</v>
      </c>
      <c r="XY3" s="159">
        <v>27843</v>
      </c>
      <c r="XZ3" s="159">
        <v>27844</v>
      </c>
      <c r="YA3" s="159">
        <v>10712</v>
      </c>
      <c r="YB3" s="159">
        <v>11113</v>
      </c>
      <c r="YC3" s="159">
        <v>11114</v>
      </c>
      <c r="YD3" s="159">
        <v>11115</v>
      </c>
      <c r="YE3" s="159">
        <v>11116</v>
      </c>
      <c r="YF3" s="159">
        <v>11117</v>
      </c>
      <c r="YG3" s="159">
        <v>11118</v>
      </c>
      <c r="YH3" s="159">
        <v>10701</v>
      </c>
      <c r="YI3" s="159">
        <v>10963</v>
      </c>
      <c r="YJ3" s="159">
        <v>10964</v>
      </c>
      <c r="YK3" s="159">
        <v>10965</v>
      </c>
      <c r="YL3" s="159">
        <v>10966</v>
      </c>
      <c r="YM3" s="159">
        <v>10967</v>
      </c>
      <c r="YN3" s="159">
        <v>10968</v>
      </c>
      <c r="YO3" s="159">
        <v>10969</v>
      </c>
      <c r="YP3" s="159">
        <v>11444</v>
      </c>
      <c r="YQ3" s="159">
        <v>10700</v>
      </c>
      <c r="YR3" s="159">
        <v>10927</v>
      </c>
      <c r="YS3" s="159">
        <v>10928</v>
      </c>
      <c r="YT3" s="159">
        <v>10929</v>
      </c>
      <c r="YU3" s="159">
        <v>10930</v>
      </c>
      <c r="YV3" s="159">
        <v>10931</v>
      </c>
      <c r="YW3" s="159">
        <v>10932</v>
      </c>
      <c r="YX3" s="159">
        <v>10933</v>
      </c>
      <c r="YY3" s="159">
        <v>10934</v>
      </c>
      <c r="YZ3" s="159">
        <v>10935</v>
      </c>
      <c r="ZA3" s="159">
        <v>10936</v>
      </c>
      <c r="ZB3" s="159">
        <v>10937</v>
      </c>
      <c r="ZC3" s="159">
        <v>10938</v>
      </c>
      <c r="ZD3" s="159">
        <v>10939</v>
      </c>
      <c r="ZE3" s="159">
        <v>10940</v>
      </c>
      <c r="ZF3" s="159">
        <v>10941</v>
      </c>
      <c r="ZG3" s="159">
        <v>10942</v>
      </c>
      <c r="ZH3" s="159">
        <v>10943</v>
      </c>
      <c r="ZI3" s="159">
        <v>23125</v>
      </c>
      <c r="ZJ3" s="159">
        <v>28014</v>
      </c>
      <c r="ZK3" s="159">
        <v>28015</v>
      </c>
      <c r="ZL3" s="159">
        <v>28016</v>
      </c>
      <c r="ZM3" s="159">
        <v>10703</v>
      </c>
      <c r="ZN3" s="159">
        <v>10985</v>
      </c>
      <c r="ZO3" s="159">
        <v>10986</v>
      </c>
      <c r="ZP3" s="159">
        <v>10987</v>
      </c>
      <c r="ZQ3" s="159">
        <v>10988</v>
      </c>
      <c r="ZR3" s="159">
        <v>10989</v>
      </c>
      <c r="ZS3" s="159">
        <v>10990</v>
      </c>
      <c r="ZT3" s="159">
        <v>10669</v>
      </c>
      <c r="ZU3" s="159">
        <v>10944</v>
      </c>
      <c r="ZV3" s="159">
        <v>10945</v>
      </c>
      <c r="ZW3" s="159">
        <v>10946</v>
      </c>
      <c r="ZX3" s="159">
        <v>10947</v>
      </c>
      <c r="ZY3" s="159">
        <v>10948</v>
      </c>
      <c r="ZZ3" s="159">
        <v>10949</v>
      </c>
      <c r="AAA3" s="159">
        <v>10950</v>
      </c>
      <c r="AAB3" s="159">
        <v>10951</v>
      </c>
      <c r="AAC3" s="159">
        <v>10952</v>
      </c>
      <c r="AAD3" s="159">
        <v>10953</v>
      </c>
      <c r="AAE3" s="159">
        <v>10954</v>
      </c>
      <c r="AAF3" s="159">
        <v>10956</v>
      </c>
      <c r="AAG3" s="159">
        <v>10957</v>
      </c>
      <c r="AAH3" s="159">
        <v>10958</v>
      </c>
      <c r="AAI3" s="159">
        <v>10959</v>
      </c>
      <c r="AAJ3" s="159">
        <v>10960</v>
      </c>
      <c r="AAK3" s="159">
        <v>10961</v>
      </c>
      <c r="AAL3" s="159">
        <v>10962</v>
      </c>
      <c r="AAM3" s="159">
        <v>11443</v>
      </c>
      <c r="AAN3" s="159">
        <v>21984</v>
      </c>
      <c r="AAO3" s="159">
        <v>24032</v>
      </c>
      <c r="AAP3" s="159">
        <v>24821</v>
      </c>
      <c r="AAQ3" s="159">
        <v>27967</v>
      </c>
      <c r="AAR3" s="159">
        <v>27968</v>
      </c>
      <c r="AAS3" s="159">
        <v>27976</v>
      </c>
      <c r="AAT3" s="159">
        <v>10738</v>
      </c>
      <c r="AAU3" s="159">
        <v>11340</v>
      </c>
      <c r="AAV3" s="159">
        <v>11341</v>
      </c>
      <c r="AAW3" s="159">
        <v>11342</v>
      </c>
      <c r="AAX3" s="159">
        <v>11343</v>
      </c>
      <c r="AAY3" s="159">
        <v>11344</v>
      </c>
      <c r="AAZ3" s="159">
        <v>11345</v>
      </c>
      <c r="ABA3" s="159">
        <v>11346</v>
      </c>
      <c r="ABB3" s="159">
        <v>10744</v>
      </c>
      <c r="ABC3" s="159">
        <v>11375</v>
      </c>
      <c r="ABD3" s="159">
        <v>11376</v>
      </c>
      <c r="ABE3" s="159">
        <v>11377</v>
      </c>
      <c r="ABF3" s="159">
        <v>11378</v>
      </c>
      <c r="ABG3" s="159">
        <v>11379</v>
      </c>
      <c r="ABH3" s="159">
        <v>11380</v>
      </c>
      <c r="ABI3" s="159">
        <v>11381</v>
      </c>
      <c r="ABJ3" s="159">
        <v>11382</v>
      </c>
      <c r="ABK3" s="159">
        <v>11383</v>
      </c>
      <c r="ABL3" s="159">
        <v>11385</v>
      </c>
      <c r="ABM3" s="159">
        <v>10680</v>
      </c>
      <c r="ABN3" s="159">
        <v>11322</v>
      </c>
      <c r="ABO3" s="159">
        <v>11324</v>
      </c>
      <c r="ABP3" s="159">
        <v>11325</v>
      </c>
      <c r="ABQ3" s="159">
        <v>11326</v>
      </c>
      <c r="ABR3" s="159">
        <v>11327</v>
      </c>
      <c r="ABS3" s="159">
        <v>11328</v>
      </c>
      <c r="ABT3" s="159">
        <v>11329</v>
      </c>
      <c r="ABU3" s="159">
        <v>11330</v>
      </c>
      <c r="ABV3" s="159">
        <v>11331</v>
      </c>
      <c r="ABW3" s="159">
        <v>11332</v>
      </c>
      <c r="ABX3" s="159">
        <v>11333</v>
      </c>
      <c r="ABY3" s="159">
        <v>11334</v>
      </c>
      <c r="ABZ3" s="159">
        <v>11335</v>
      </c>
      <c r="ACA3" s="159">
        <v>11336</v>
      </c>
      <c r="ACB3" s="159">
        <v>11337</v>
      </c>
      <c r="ACC3" s="159">
        <v>11338</v>
      </c>
      <c r="ACD3" s="159">
        <v>11339</v>
      </c>
      <c r="ACE3" s="159">
        <v>11660</v>
      </c>
      <c r="ACF3" s="159">
        <v>10739</v>
      </c>
      <c r="ACG3" s="159">
        <v>10740</v>
      </c>
      <c r="ACH3" s="159">
        <v>11347</v>
      </c>
      <c r="ACI3" s="159">
        <v>11348</v>
      </c>
      <c r="ACJ3" s="159">
        <v>11349</v>
      </c>
      <c r="ACK3" s="159">
        <v>11350</v>
      </c>
      <c r="ACL3" s="159">
        <v>11352</v>
      </c>
      <c r="ACM3" s="159">
        <v>11353</v>
      </c>
      <c r="ACN3" s="159">
        <v>11354</v>
      </c>
      <c r="ACO3" s="159">
        <v>10741</v>
      </c>
      <c r="ACP3" s="159">
        <v>11355</v>
      </c>
      <c r="ACQ3" s="159">
        <v>11356</v>
      </c>
      <c r="ACR3" s="159">
        <v>10743</v>
      </c>
      <c r="ACS3" s="159">
        <v>11323</v>
      </c>
      <c r="ACT3" s="159">
        <v>11372</v>
      </c>
      <c r="ACU3" s="159">
        <v>11373</v>
      </c>
      <c r="ACV3" s="159">
        <v>11374</v>
      </c>
      <c r="ACW3" s="159">
        <v>10681</v>
      </c>
      <c r="ACX3" s="159">
        <v>10742</v>
      </c>
      <c r="ACY3" s="159">
        <v>11357</v>
      </c>
      <c r="ACZ3" s="159">
        <v>11358</v>
      </c>
      <c r="ADA3" s="159">
        <v>11360</v>
      </c>
      <c r="ADB3" s="159">
        <v>11361</v>
      </c>
      <c r="ADC3" s="159">
        <v>11362</v>
      </c>
      <c r="ADD3" s="159">
        <v>11363</v>
      </c>
      <c r="ADE3" s="159">
        <v>11364</v>
      </c>
      <c r="ADF3" s="159">
        <v>11365</v>
      </c>
      <c r="ADG3" s="159">
        <v>11366</v>
      </c>
      <c r="ADH3" s="159">
        <v>11367</v>
      </c>
      <c r="ADI3" s="159">
        <v>11368</v>
      </c>
      <c r="ADJ3" s="159">
        <v>11369</v>
      </c>
      <c r="ADK3" s="159">
        <v>11370</v>
      </c>
      <c r="ADL3" s="159">
        <v>11371</v>
      </c>
      <c r="ADM3" s="159">
        <v>11459</v>
      </c>
      <c r="ADN3" s="159">
        <v>11654</v>
      </c>
      <c r="ADO3" s="159">
        <v>14138</v>
      </c>
      <c r="ADP3" s="159">
        <v>11359</v>
      </c>
      <c r="ADQ3" s="159">
        <v>10683</v>
      </c>
      <c r="ADR3" s="159">
        <v>11407</v>
      </c>
      <c r="ADS3" s="159">
        <v>11408</v>
      </c>
      <c r="ADT3" s="159">
        <v>11409</v>
      </c>
      <c r="ADU3" s="159">
        <v>11410</v>
      </c>
      <c r="ADV3" s="159">
        <v>11411</v>
      </c>
      <c r="ADW3" s="159">
        <v>11412</v>
      </c>
      <c r="ADX3" s="159">
        <v>11413</v>
      </c>
      <c r="ADY3" s="159">
        <v>14139</v>
      </c>
      <c r="ADZ3" s="159">
        <v>28817</v>
      </c>
      <c r="AEA3" s="159">
        <v>10750</v>
      </c>
      <c r="AEB3" s="159">
        <v>10751</v>
      </c>
      <c r="AEC3" s="159">
        <v>11435</v>
      </c>
      <c r="AED3" s="159">
        <v>11436</v>
      </c>
      <c r="AEE3" s="159">
        <v>11437</v>
      </c>
      <c r="AEF3" s="159">
        <v>11438</v>
      </c>
      <c r="AEG3" s="159">
        <v>11439</v>
      </c>
      <c r="AEH3" s="159">
        <v>11440</v>
      </c>
      <c r="AEI3" s="159">
        <v>11441</v>
      </c>
      <c r="AEJ3" s="159">
        <v>11442</v>
      </c>
      <c r="AEK3" s="159">
        <v>13818</v>
      </c>
      <c r="AEL3" s="159">
        <v>15010</v>
      </c>
      <c r="AEM3" s="159">
        <v>23771</v>
      </c>
      <c r="AEN3" s="159">
        <v>10748</v>
      </c>
      <c r="AEO3" s="159">
        <v>11423</v>
      </c>
      <c r="AEP3" s="159">
        <v>11424</v>
      </c>
      <c r="AEQ3" s="159">
        <v>11425</v>
      </c>
      <c r="AER3" s="159">
        <v>11426</v>
      </c>
      <c r="AES3" s="159">
        <v>11427</v>
      </c>
      <c r="AET3" s="159">
        <v>11428</v>
      </c>
      <c r="AEU3" s="159">
        <v>11429</v>
      </c>
      <c r="AEV3" s="159">
        <v>11430</v>
      </c>
      <c r="AEW3" s="159">
        <v>11431</v>
      </c>
      <c r="AEX3" s="159">
        <v>11460</v>
      </c>
      <c r="AEY3" s="159">
        <v>11464</v>
      </c>
      <c r="AEZ3" s="159">
        <v>10747</v>
      </c>
      <c r="AFA3" s="159">
        <v>11414</v>
      </c>
      <c r="AFB3" s="159">
        <v>11415</v>
      </c>
      <c r="AFC3" s="159">
        <v>11416</v>
      </c>
      <c r="AFD3" s="159">
        <v>11417</v>
      </c>
      <c r="AFE3" s="159">
        <v>11418</v>
      </c>
      <c r="AFF3" s="159">
        <v>11419</v>
      </c>
      <c r="AFG3" s="159">
        <v>11420</v>
      </c>
      <c r="AFH3" s="159">
        <v>11421</v>
      </c>
      <c r="AFI3" s="159">
        <v>11422</v>
      </c>
      <c r="AFJ3" s="159">
        <v>24673</v>
      </c>
      <c r="AFK3" s="159">
        <v>10684</v>
      </c>
      <c r="AFL3" s="159">
        <v>10749</v>
      </c>
      <c r="AFM3" s="159">
        <v>11432</v>
      </c>
      <c r="AFN3" s="159">
        <v>11433</v>
      </c>
      <c r="AFO3" s="159">
        <v>11434</v>
      </c>
      <c r="AFP3" s="159">
        <v>11461</v>
      </c>
      <c r="AFQ3" s="159">
        <v>13806</v>
      </c>
      <c r="AFR3" s="159">
        <v>24689</v>
      </c>
      <c r="AFS3" s="159">
        <v>10682</v>
      </c>
      <c r="AFT3" s="159">
        <v>10745</v>
      </c>
      <c r="AFU3" s="159">
        <v>11386</v>
      </c>
      <c r="AFV3" s="159">
        <v>11387</v>
      </c>
      <c r="AFW3" s="159">
        <v>11388</v>
      </c>
      <c r="AFX3" s="159">
        <v>11390</v>
      </c>
      <c r="AFY3" s="159">
        <v>11391</v>
      </c>
      <c r="AFZ3" s="159">
        <v>11392</v>
      </c>
      <c r="AGA3" s="159">
        <v>11393</v>
      </c>
      <c r="AGB3" s="159">
        <v>11394</v>
      </c>
      <c r="AGC3" s="159">
        <v>11395</v>
      </c>
      <c r="AGD3" s="159">
        <v>11396</v>
      </c>
      <c r="AGE3" s="159">
        <v>11397</v>
      </c>
      <c r="AGF3" s="159">
        <v>11398</v>
      </c>
      <c r="AGG3" s="159">
        <v>11399</v>
      </c>
      <c r="AGH3" s="159">
        <v>11400</v>
      </c>
      <c r="AGI3" s="159">
        <v>11401</v>
      </c>
      <c r="AGJ3" s="159">
        <v>10746</v>
      </c>
      <c r="AGK3" s="159">
        <v>11402</v>
      </c>
      <c r="AGL3" s="159">
        <v>11403</v>
      </c>
      <c r="AGM3" s="159">
        <v>11404</v>
      </c>
      <c r="AGN3" s="159">
        <v>11405</v>
      </c>
      <c r="AGO3" s="159">
        <v>11406</v>
      </c>
      <c r="AGP3" s="159">
        <v>28786</v>
      </c>
    </row>
    <row r="4" spans="1:874" x14ac:dyDescent="0.2">
      <c r="A4" s="158" t="s">
        <v>1331</v>
      </c>
      <c r="B4" s="159" t="s">
        <v>1332</v>
      </c>
      <c r="C4" s="158" t="s">
        <v>1333</v>
      </c>
      <c r="D4" s="158" t="s">
        <v>1334</v>
      </c>
      <c r="E4" s="158" t="s">
        <v>1335</v>
      </c>
      <c r="F4" s="158" t="s">
        <v>1336</v>
      </c>
      <c r="G4" s="158" t="s">
        <v>1337</v>
      </c>
      <c r="H4" s="158" t="s">
        <v>1338</v>
      </c>
      <c r="I4" s="158" t="s">
        <v>1339</v>
      </c>
      <c r="J4" s="158" t="s">
        <v>1340</v>
      </c>
      <c r="K4" s="158" t="s">
        <v>1341</v>
      </c>
      <c r="L4" s="158" t="s">
        <v>1342</v>
      </c>
      <c r="M4" s="158" t="s">
        <v>1343</v>
      </c>
      <c r="N4" s="158" t="s">
        <v>1344</v>
      </c>
      <c r="O4" s="158" t="s">
        <v>1345</v>
      </c>
      <c r="P4" s="158" t="s">
        <v>1346</v>
      </c>
      <c r="Q4" s="158" t="s">
        <v>1347</v>
      </c>
      <c r="R4" s="158" t="s">
        <v>1348</v>
      </c>
      <c r="S4" s="158" t="s">
        <v>1349</v>
      </c>
      <c r="T4" s="158" t="s">
        <v>1350</v>
      </c>
      <c r="U4" s="158" t="s">
        <v>1351</v>
      </c>
      <c r="V4" s="158" t="s">
        <v>1352</v>
      </c>
      <c r="W4" s="158" t="s">
        <v>1353</v>
      </c>
      <c r="X4" s="158" t="s">
        <v>1354</v>
      </c>
      <c r="Y4" s="158" t="s">
        <v>1355</v>
      </c>
      <c r="Z4" s="158" t="s">
        <v>1356</v>
      </c>
      <c r="AA4" s="158" t="s">
        <v>1357</v>
      </c>
      <c r="AB4" s="158" t="s">
        <v>1358</v>
      </c>
      <c r="AC4" s="158" t="s">
        <v>1359</v>
      </c>
      <c r="AD4" s="158" t="s">
        <v>1360</v>
      </c>
      <c r="AE4" s="158" t="s">
        <v>1361</v>
      </c>
      <c r="AF4" s="158" t="s">
        <v>1362</v>
      </c>
      <c r="AG4" s="158" t="s">
        <v>1363</v>
      </c>
      <c r="AH4" s="158" t="s">
        <v>1364</v>
      </c>
      <c r="AI4" s="158" t="s">
        <v>1365</v>
      </c>
      <c r="AJ4" s="158" t="s">
        <v>1366</v>
      </c>
      <c r="AK4" s="158" t="s">
        <v>1367</v>
      </c>
      <c r="AL4" s="158" t="s">
        <v>1368</v>
      </c>
      <c r="AM4" s="158" t="s">
        <v>1369</v>
      </c>
      <c r="AN4" s="158" t="s">
        <v>1370</v>
      </c>
      <c r="AO4" s="158" t="s">
        <v>1371</v>
      </c>
      <c r="AP4" s="158" t="s">
        <v>1372</v>
      </c>
      <c r="AQ4" s="158" t="s">
        <v>1373</v>
      </c>
      <c r="AR4" s="158" t="s">
        <v>1374</v>
      </c>
      <c r="AS4" s="158" t="s">
        <v>1375</v>
      </c>
      <c r="AT4" s="158" t="s">
        <v>1376</v>
      </c>
      <c r="AU4" s="158" t="s">
        <v>1377</v>
      </c>
      <c r="AV4" s="158" t="s">
        <v>1378</v>
      </c>
      <c r="AW4" s="158" t="s">
        <v>1379</v>
      </c>
      <c r="AX4" s="158" t="s">
        <v>1380</v>
      </c>
      <c r="AY4" s="158" t="s">
        <v>1381</v>
      </c>
      <c r="AZ4" s="158" t="s">
        <v>1382</v>
      </c>
      <c r="BA4" s="158" t="s">
        <v>1383</v>
      </c>
      <c r="BB4" s="158" t="s">
        <v>1384</v>
      </c>
      <c r="BC4" s="158" t="s">
        <v>1385</v>
      </c>
      <c r="BD4" s="158" t="s">
        <v>1386</v>
      </c>
      <c r="BE4" s="158" t="s">
        <v>1387</v>
      </c>
      <c r="BF4" s="158" t="s">
        <v>1388</v>
      </c>
      <c r="BG4" s="158" t="s">
        <v>1389</v>
      </c>
      <c r="BH4" s="158" t="s">
        <v>1390</v>
      </c>
      <c r="BI4" s="158" t="s">
        <v>1391</v>
      </c>
      <c r="BJ4" s="158" t="s">
        <v>1392</v>
      </c>
      <c r="BK4" s="158" t="s">
        <v>1393</v>
      </c>
      <c r="BL4" s="158" t="s">
        <v>1394</v>
      </c>
      <c r="BM4" s="158" t="s">
        <v>1395</v>
      </c>
      <c r="BN4" s="158" t="s">
        <v>1396</v>
      </c>
      <c r="BO4" s="158" t="s">
        <v>1397</v>
      </c>
      <c r="BP4" s="158" t="s">
        <v>1398</v>
      </c>
      <c r="BQ4" s="158" t="s">
        <v>1399</v>
      </c>
      <c r="BR4" s="158" t="s">
        <v>1400</v>
      </c>
      <c r="BS4" s="158" t="s">
        <v>1401</v>
      </c>
      <c r="BT4" s="158" t="s">
        <v>1402</v>
      </c>
      <c r="BU4" s="158" t="s">
        <v>1403</v>
      </c>
      <c r="BV4" s="158" t="s">
        <v>1404</v>
      </c>
      <c r="BW4" s="158" t="s">
        <v>1405</v>
      </c>
      <c r="BX4" s="158" t="s">
        <v>1406</v>
      </c>
      <c r="BY4" s="158" t="s">
        <v>1407</v>
      </c>
      <c r="BZ4" s="158" t="s">
        <v>1408</v>
      </c>
      <c r="CA4" s="158" t="s">
        <v>1409</v>
      </c>
      <c r="CB4" s="158" t="s">
        <v>1410</v>
      </c>
      <c r="CC4" s="158" t="s">
        <v>1411</v>
      </c>
      <c r="CD4" s="158" t="s">
        <v>1412</v>
      </c>
      <c r="CE4" s="158" t="s">
        <v>1413</v>
      </c>
      <c r="CF4" s="158" t="s">
        <v>1414</v>
      </c>
      <c r="CG4" s="158" t="s">
        <v>1415</v>
      </c>
      <c r="CH4" s="158" t="s">
        <v>1416</v>
      </c>
      <c r="CI4" s="158" t="s">
        <v>1417</v>
      </c>
      <c r="CJ4" s="158" t="s">
        <v>1418</v>
      </c>
      <c r="CK4" s="158" t="s">
        <v>1419</v>
      </c>
      <c r="CL4" s="158" t="s">
        <v>1420</v>
      </c>
      <c r="CM4" s="158" t="s">
        <v>1421</v>
      </c>
      <c r="CN4" s="158" t="s">
        <v>1422</v>
      </c>
      <c r="CO4" s="158" t="s">
        <v>1423</v>
      </c>
      <c r="CP4" s="158" t="s">
        <v>1424</v>
      </c>
      <c r="CQ4" s="158" t="s">
        <v>1425</v>
      </c>
      <c r="CR4" s="158" t="s">
        <v>1426</v>
      </c>
      <c r="CS4" s="158" t="s">
        <v>1427</v>
      </c>
      <c r="CT4" s="158" t="s">
        <v>1428</v>
      </c>
      <c r="CU4" s="158" t="s">
        <v>1429</v>
      </c>
      <c r="CV4" s="158" t="s">
        <v>1430</v>
      </c>
      <c r="CW4" s="158" t="s">
        <v>1431</v>
      </c>
      <c r="CX4" s="158" t="s">
        <v>1432</v>
      </c>
      <c r="CY4" s="158" t="s">
        <v>1433</v>
      </c>
      <c r="CZ4" s="158" t="s">
        <v>1434</v>
      </c>
      <c r="DA4" s="158" t="s">
        <v>1435</v>
      </c>
      <c r="DB4" s="158" t="s">
        <v>1436</v>
      </c>
      <c r="DC4" s="158" t="s">
        <v>1437</v>
      </c>
      <c r="DD4" s="158" t="s">
        <v>1438</v>
      </c>
      <c r="DE4" s="158" t="s">
        <v>1439</v>
      </c>
      <c r="DF4" s="158" t="s">
        <v>1440</v>
      </c>
      <c r="DG4" s="158" t="s">
        <v>1441</v>
      </c>
      <c r="DH4" s="158" t="s">
        <v>1442</v>
      </c>
      <c r="DI4" s="158" t="s">
        <v>1443</v>
      </c>
      <c r="DJ4" s="158" t="s">
        <v>1444</v>
      </c>
      <c r="DK4" s="158" t="s">
        <v>1445</v>
      </c>
      <c r="DL4" s="158" t="s">
        <v>1446</v>
      </c>
      <c r="DM4" s="158" t="s">
        <v>1447</v>
      </c>
      <c r="DN4" s="158" t="s">
        <v>1448</v>
      </c>
      <c r="DO4" s="158" t="s">
        <v>1449</v>
      </c>
      <c r="DP4" s="158" t="s">
        <v>1450</v>
      </c>
      <c r="DQ4" s="158" t="s">
        <v>1451</v>
      </c>
      <c r="DR4" s="158" t="s">
        <v>1452</v>
      </c>
      <c r="DS4" s="158" t="s">
        <v>1453</v>
      </c>
      <c r="DT4" s="158" t="s">
        <v>1454</v>
      </c>
      <c r="DU4" s="158" t="s">
        <v>1455</v>
      </c>
      <c r="DV4" s="158" t="s">
        <v>1456</v>
      </c>
      <c r="DW4" s="158" t="s">
        <v>1457</v>
      </c>
      <c r="DX4" s="158" t="s">
        <v>1458</v>
      </c>
      <c r="DY4" s="158" t="s">
        <v>1459</v>
      </c>
      <c r="DZ4" s="158" t="s">
        <v>1460</v>
      </c>
      <c r="EA4" s="158" t="s">
        <v>1461</v>
      </c>
      <c r="EB4" s="158" t="s">
        <v>1462</v>
      </c>
      <c r="EC4" s="158" t="s">
        <v>1463</v>
      </c>
      <c r="ED4" s="158" t="s">
        <v>1464</v>
      </c>
      <c r="EE4" s="158" t="s">
        <v>1465</v>
      </c>
      <c r="EF4" s="158" t="s">
        <v>1466</v>
      </c>
      <c r="EG4" s="158" t="s">
        <v>1467</v>
      </c>
      <c r="EH4" s="158" t="s">
        <v>1468</v>
      </c>
      <c r="EI4" s="158" t="s">
        <v>1469</v>
      </c>
      <c r="EJ4" s="158" t="s">
        <v>1470</v>
      </c>
      <c r="EK4" s="158" t="s">
        <v>1471</v>
      </c>
      <c r="EL4" s="158" t="s">
        <v>1472</v>
      </c>
      <c r="EM4" s="158" t="s">
        <v>1473</v>
      </c>
      <c r="EN4" s="158" t="s">
        <v>1474</v>
      </c>
      <c r="EO4" s="158" t="s">
        <v>1475</v>
      </c>
      <c r="EP4" s="158" t="s">
        <v>1476</v>
      </c>
      <c r="EQ4" s="158" t="s">
        <v>1477</v>
      </c>
      <c r="ER4" s="158" t="s">
        <v>1478</v>
      </c>
      <c r="ES4" s="158" t="s">
        <v>1479</v>
      </c>
      <c r="ET4" s="158" t="s">
        <v>1480</v>
      </c>
      <c r="EU4" s="158" t="s">
        <v>1481</v>
      </c>
      <c r="EV4" s="158" t="s">
        <v>1482</v>
      </c>
      <c r="EW4" s="158" t="s">
        <v>1483</v>
      </c>
      <c r="EX4" s="158" t="s">
        <v>1484</v>
      </c>
      <c r="EY4" s="158" t="s">
        <v>1485</v>
      </c>
      <c r="EZ4" s="158" t="s">
        <v>1486</v>
      </c>
      <c r="FA4" s="158" t="s">
        <v>1487</v>
      </c>
      <c r="FB4" s="158" t="s">
        <v>1488</v>
      </c>
      <c r="FC4" s="158" t="s">
        <v>1489</v>
      </c>
      <c r="FD4" s="158" t="s">
        <v>1490</v>
      </c>
      <c r="FE4" s="158" t="s">
        <v>1491</v>
      </c>
      <c r="FF4" s="158" t="s">
        <v>1492</v>
      </c>
      <c r="FG4" s="158" t="s">
        <v>1493</v>
      </c>
      <c r="FH4" s="158" t="s">
        <v>1494</v>
      </c>
      <c r="FI4" s="158" t="s">
        <v>1495</v>
      </c>
      <c r="FJ4" s="158" t="s">
        <v>1496</v>
      </c>
      <c r="FK4" s="158" t="s">
        <v>1497</v>
      </c>
      <c r="FL4" s="158" t="s">
        <v>1498</v>
      </c>
      <c r="FM4" s="158" t="s">
        <v>1499</v>
      </c>
      <c r="FN4" s="158" t="s">
        <v>1500</v>
      </c>
      <c r="FO4" s="158" t="s">
        <v>1501</v>
      </c>
      <c r="FP4" s="158" t="s">
        <v>1502</v>
      </c>
      <c r="FQ4" s="158" t="s">
        <v>1503</v>
      </c>
      <c r="FR4" s="158" t="s">
        <v>1504</v>
      </c>
      <c r="FS4" s="158" t="s">
        <v>1505</v>
      </c>
      <c r="FT4" s="158" t="s">
        <v>1506</v>
      </c>
      <c r="FU4" s="158" t="s">
        <v>1507</v>
      </c>
      <c r="FV4" s="158" t="s">
        <v>1508</v>
      </c>
      <c r="FW4" s="158" t="s">
        <v>1509</v>
      </c>
      <c r="FX4" s="158" t="s">
        <v>1510</v>
      </c>
      <c r="FY4" s="158" t="s">
        <v>1511</v>
      </c>
      <c r="FZ4" s="158" t="s">
        <v>1512</v>
      </c>
      <c r="GA4" s="158" t="s">
        <v>1513</v>
      </c>
      <c r="GB4" s="158" t="s">
        <v>1514</v>
      </c>
      <c r="GC4" s="158" t="s">
        <v>1515</v>
      </c>
      <c r="GD4" s="158" t="s">
        <v>1516</v>
      </c>
      <c r="GE4" s="158" t="s">
        <v>1517</v>
      </c>
      <c r="GF4" s="158" t="s">
        <v>1518</v>
      </c>
      <c r="GG4" s="158" t="s">
        <v>1519</v>
      </c>
      <c r="GH4" s="158" t="s">
        <v>1520</v>
      </c>
      <c r="GI4" s="158" t="s">
        <v>1521</v>
      </c>
      <c r="GJ4" s="158" t="s">
        <v>1522</v>
      </c>
      <c r="GK4" s="158" t="s">
        <v>1523</v>
      </c>
      <c r="GL4" s="158" t="s">
        <v>1524</v>
      </c>
      <c r="GM4" s="158" t="s">
        <v>1525</v>
      </c>
      <c r="GN4" s="158" t="s">
        <v>1526</v>
      </c>
      <c r="GO4" s="158" t="s">
        <v>1527</v>
      </c>
      <c r="GP4" s="158" t="s">
        <v>1528</v>
      </c>
      <c r="GQ4" s="158" t="s">
        <v>1529</v>
      </c>
      <c r="GR4" s="158" t="s">
        <v>1530</v>
      </c>
      <c r="GS4" s="158" t="s">
        <v>1531</v>
      </c>
      <c r="GT4" s="158" t="s">
        <v>1532</v>
      </c>
      <c r="GU4" s="158" t="s">
        <v>1533</v>
      </c>
      <c r="GV4" s="158" t="s">
        <v>1534</v>
      </c>
      <c r="GW4" s="158" t="s">
        <v>1535</v>
      </c>
      <c r="GX4" s="158" t="s">
        <v>1536</v>
      </c>
      <c r="GY4" s="158" t="s">
        <v>1537</v>
      </c>
      <c r="GZ4" s="158" t="s">
        <v>1538</v>
      </c>
      <c r="HA4" s="158" t="s">
        <v>1539</v>
      </c>
      <c r="HB4" s="158" t="s">
        <v>1540</v>
      </c>
      <c r="HC4" s="158" t="s">
        <v>1541</v>
      </c>
      <c r="HD4" s="158" t="s">
        <v>1542</v>
      </c>
      <c r="HE4" s="158" t="s">
        <v>1543</v>
      </c>
      <c r="HF4" s="158" t="s">
        <v>1544</v>
      </c>
      <c r="HG4" s="158" t="s">
        <v>1545</v>
      </c>
      <c r="HH4" s="158" t="s">
        <v>1546</v>
      </c>
      <c r="HI4" s="158" t="s">
        <v>1547</v>
      </c>
      <c r="HJ4" s="158" t="s">
        <v>1548</v>
      </c>
      <c r="HK4" s="158" t="s">
        <v>1549</v>
      </c>
      <c r="HL4" s="158" t="s">
        <v>1550</v>
      </c>
      <c r="HM4" s="158" t="s">
        <v>1551</v>
      </c>
      <c r="HN4" s="158" t="s">
        <v>1552</v>
      </c>
      <c r="HO4" s="158" t="s">
        <v>1553</v>
      </c>
      <c r="HP4" s="158" t="s">
        <v>1554</v>
      </c>
      <c r="HQ4" s="158" t="s">
        <v>1555</v>
      </c>
      <c r="HR4" s="158" t="s">
        <v>1556</v>
      </c>
      <c r="HS4" s="158" t="s">
        <v>1557</v>
      </c>
      <c r="HT4" s="158" t="s">
        <v>1558</v>
      </c>
      <c r="HU4" s="158" t="s">
        <v>1559</v>
      </c>
      <c r="HV4" s="158" t="s">
        <v>1560</v>
      </c>
      <c r="HW4" s="158" t="s">
        <v>1561</v>
      </c>
      <c r="HX4" s="158" t="s">
        <v>1562</v>
      </c>
      <c r="HY4" s="158" t="s">
        <v>1563</v>
      </c>
      <c r="HZ4" s="158" t="s">
        <v>1564</v>
      </c>
      <c r="IA4" s="158" t="s">
        <v>1565</v>
      </c>
      <c r="IB4" s="158" t="s">
        <v>1566</v>
      </c>
      <c r="IC4" s="158" t="s">
        <v>1567</v>
      </c>
      <c r="ID4" s="158" t="s">
        <v>1568</v>
      </c>
      <c r="IE4" s="158" t="s">
        <v>1569</v>
      </c>
      <c r="IF4" s="158" t="s">
        <v>1570</v>
      </c>
      <c r="IG4" s="158" t="s">
        <v>1571</v>
      </c>
      <c r="IH4" s="158" t="s">
        <v>1572</v>
      </c>
      <c r="II4" s="158" t="s">
        <v>1573</v>
      </c>
      <c r="IJ4" s="158" t="s">
        <v>1574</v>
      </c>
      <c r="IK4" s="158" t="s">
        <v>1575</v>
      </c>
      <c r="IL4" s="158" t="s">
        <v>1576</v>
      </c>
      <c r="IM4" s="158" t="s">
        <v>1577</v>
      </c>
      <c r="IN4" s="158" t="s">
        <v>1578</v>
      </c>
      <c r="IO4" s="158" t="s">
        <v>1579</v>
      </c>
      <c r="IP4" s="158" t="s">
        <v>1580</v>
      </c>
      <c r="IQ4" s="158" t="s">
        <v>1581</v>
      </c>
      <c r="IR4" s="158" t="s">
        <v>1582</v>
      </c>
      <c r="IS4" s="158" t="s">
        <v>1583</v>
      </c>
      <c r="IT4" s="158" t="s">
        <v>1584</v>
      </c>
      <c r="IU4" s="158" t="s">
        <v>1585</v>
      </c>
      <c r="IV4" s="158" t="s">
        <v>1586</v>
      </c>
      <c r="IW4" s="158" t="s">
        <v>1587</v>
      </c>
      <c r="IX4" s="158" t="s">
        <v>1588</v>
      </c>
      <c r="IY4" s="158" t="s">
        <v>1589</v>
      </c>
      <c r="IZ4" s="158" t="s">
        <v>1590</v>
      </c>
      <c r="JA4" s="158" t="s">
        <v>1591</v>
      </c>
      <c r="JB4" s="158" t="s">
        <v>1592</v>
      </c>
      <c r="JC4" s="158" t="s">
        <v>1593</v>
      </c>
      <c r="JD4" s="158" t="s">
        <v>1594</v>
      </c>
      <c r="JE4" s="158" t="s">
        <v>1595</v>
      </c>
      <c r="JF4" s="158" t="s">
        <v>1596</v>
      </c>
      <c r="JG4" s="158" t="s">
        <v>1597</v>
      </c>
      <c r="JH4" s="158" t="s">
        <v>1598</v>
      </c>
      <c r="JI4" s="158" t="s">
        <v>1599</v>
      </c>
      <c r="JJ4" s="158" t="s">
        <v>1600</v>
      </c>
      <c r="JK4" s="158" t="s">
        <v>1601</v>
      </c>
      <c r="JL4" s="158" t="s">
        <v>1602</v>
      </c>
      <c r="JM4" s="158" t="s">
        <v>1603</v>
      </c>
      <c r="JN4" s="158" t="s">
        <v>1604</v>
      </c>
      <c r="JO4" s="158" t="s">
        <v>1605</v>
      </c>
      <c r="JP4" s="158" t="s">
        <v>1606</v>
      </c>
      <c r="JQ4" s="158" t="s">
        <v>1607</v>
      </c>
      <c r="JR4" s="158" t="s">
        <v>1608</v>
      </c>
      <c r="JS4" s="158" t="s">
        <v>1609</v>
      </c>
      <c r="JT4" s="158" t="s">
        <v>1610</v>
      </c>
      <c r="JU4" s="158" t="s">
        <v>1611</v>
      </c>
      <c r="JV4" s="158" t="s">
        <v>1612</v>
      </c>
      <c r="JW4" s="158" t="s">
        <v>1613</v>
      </c>
      <c r="JX4" s="158" t="s">
        <v>1614</v>
      </c>
      <c r="JY4" s="158" t="s">
        <v>1615</v>
      </c>
      <c r="JZ4" s="158" t="s">
        <v>1616</v>
      </c>
      <c r="KA4" s="158" t="s">
        <v>1617</v>
      </c>
      <c r="KB4" s="158" t="s">
        <v>1618</v>
      </c>
      <c r="KC4" s="158" t="s">
        <v>1619</v>
      </c>
      <c r="KD4" s="158" t="s">
        <v>1620</v>
      </c>
      <c r="KE4" s="158" t="s">
        <v>1621</v>
      </c>
      <c r="KF4" s="158" t="s">
        <v>1622</v>
      </c>
      <c r="KG4" s="158" t="s">
        <v>1623</v>
      </c>
      <c r="KH4" s="158" t="s">
        <v>1624</v>
      </c>
      <c r="KI4" s="158" t="s">
        <v>1625</v>
      </c>
      <c r="KJ4" s="158" t="s">
        <v>1626</v>
      </c>
      <c r="KK4" s="158" t="s">
        <v>1627</v>
      </c>
      <c r="KL4" s="158" t="s">
        <v>1628</v>
      </c>
      <c r="KM4" s="158" t="s">
        <v>1629</v>
      </c>
      <c r="KN4" s="158" t="s">
        <v>1630</v>
      </c>
      <c r="KO4" s="158" t="s">
        <v>1631</v>
      </c>
      <c r="KP4" s="158" t="s">
        <v>1632</v>
      </c>
      <c r="KQ4" s="158" t="s">
        <v>1633</v>
      </c>
      <c r="KR4" s="158" t="s">
        <v>1634</v>
      </c>
      <c r="KS4" s="158" t="s">
        <v>1635</v>
      </c>
      <c r="KT4" s="158" t="s">
        <v>1636</v>
      </c>
      <c r="KU4" s="158" t="s">
        <v>1637</v>
      </c>
      <c r="KV4" s="158" t="s">
        <v>1638</v>
      </c>
      <c r="KW4" s="158" t="s">
        <v>1639</v>
      </c>
      <c r="KX4" s="158" t="s">
        <v>1640</v>
      </c>
      <c r="KY4" s="158" t="s">
        <v>1641</v>
      </c>
      <c r="KZ4" s="158" t="s">
        <v>1642</v>
      </c>
      <c r="LA4" s="158" t="s">
        <v>1643</v>
      </c>
      <c r="LB4" s="158" t="s">
        <v>1644</v>
      </c>
      <c r="LC4" s="158" t="s">
        <v>1645</v>
      </c>
      <c r="LD4" s="158" t="s">
        <v>1646</v>
      </c>
      <c r="LE4" s="158" t="s">
        <v>1647</v>
      </c>
      <c r="LF4" s="158" t="s">
        <v>1648</v>
      </c>
      <c r="LG4" s="158" t="s">
        <v>1649</v>
      </c>
      <c r="LH4" s="158" t="s">
        <v>1650</v>
      </c>
      <c r="LI4" s="158" t="s">
        <v>1651</v>
      </c>
      <c r="LJ4" s="158" t="s">
        <v>1652</v>
      </c>
      <c r="LK4" s="158" t="s">
        <v>1653</v>
      </c>
      <c r="LL4" s="158" t="s">
        <v>1654</v>
      </c>
      <c r="LM4" s="158" t="s">
        <v>1655</v>
      </c>
      <c r="LN4" s="158" t="s">
        <v>1656</v>
      </c>
      <c r="LO4" s="158" t="s">
        <v>1657</v>
      </c>
      <c r="LP4" s="158" t="s">
        <v>1658</v>
      </c>
      <c r="LQ4" s="158" t="s">
        <v>1659</v>
      </c>
      <c r="LR4" s="158" t="s">
        <v>1660</v>
      </c>
      <c r="LS4" s="158" t="s">
        <v>1661</v>
      </c>
      <c r="LT4" s="158" t="s">
        <v>1662</v>
      </c>
      <c r="LU4" s="158" t="s">
        <v>1663</v>
      </c>
      <c r="LV4" s="158" t="s">
        <v>1664</v>
      </c>
      <c r="LW4" s="158" t="s">
        <v>1665</v>
      </c>
      <c r="LX4" s="158" t="s">
        <v>1666</v>
      </c>
      <c r="LY4" s="158" t="s">
        <v>1667</v>
      </c>
      <c r="LZ4" s="158" t="s">
        <v>1668</v>
      </c>
      <c r="MA4" s="158" t="s">
        <v>1669</v>
      </c>
      <c r="MB4" s="158" t="s">
        <v>1670</v>
      </c>
      <c r="MC4" s="158" t="s">
        <v>1671</v>
      </c>
      <c r="MD4" s="158" t="s">
        <v>1672</v>
      </c>
      <c r="ME4" s="158" t="s">
        <v>1673</v>
      </c>
      <c r="MF4" s="158" t="s">
        <v>1674</v>
      </c>
      <c r="MG4" s="158" t="s">
        <v>1675</v>
      </c>
      <c r="MH4" s="158" t="s">
        <v>1676</v>
      </c>
      <c r="MI4" s="158" t="s">
        <v>1677</v>
      </c>
      <c r="MJ4" s="158" t="s">
        <v>1678</v>
      </c>
      <c r="MK4" s="158" t="s">
        <v>1679</v>
      </c>
      <c r="ML4" s="158" t="s">
        <v>1680</v>
      </c>
      <c r="MM4" s="158" t="s">
        <v>1681</v>
      </c>
      <c r="MN4" s="158" t="s">
        <v>1682</v>
      </c>
      <c r="MO4" s="158" t="s">
        <v>1683</v>
      </c>
      <c r="MP4" s="158" t="s">
        <v>1684</v>
      </c>
      <c r="MQ4" s="158" t="s">
        <v>1685</v>
      </c>
      <c r="MR4" s="158" t="s">
        <v>1686</v>
      </c>
      <c r="MS4" s="158" t="s">
        <v>1687</v>
      </c>
      <c r="MT4" s="158" t="s">
        <v>1688</v>
      </c>
      <c r="MU4" s="158" t="s">
        <v>1689</v>
      </c>
      <c r="MV4" s="158" t="s">
        <v>1690</v>
      </c>
      <c r="MW4" s="158" t="s">
        <v>1691</v>
      </c>
      <c r="MX4" s="158" t="s">
        <v>1692</v>
      </c>
      <c r="MY4" s="158" t="s">
        <v>1693</v>
      </c>
      <c r="MZ4" s="158" t="s">
        <v>1694</v>
      </c>
      <c r="NA4" s="158" t="s">
        <v>1695</v>
      </c>
      <c r="NB4" s="158" t="s">
        <v>1696</v>
      </c>
      <c r="NC4" s="158" t="s">
        <v>1697</v>
      </c>
      <c r="ND4" s="158" t="s">
        <v>1698</v>
      </c>
      <c r="NE4" s="158" t="s">
        <v>1699</v>
      </c>
      <c r="NF4" s="158" t="s">
        <v>1700</v>
      </c>
      <c r="NG4" s="158" t="s">
        <v>1701</v>
      </c>
      <c r="NH4" s="158" t="s">
        <v>1702</v>
      </c>
      <c r="NI4" s="158" t="s">
        <v>1703</v>
      </c>
      <c r="NJ4" s="158" t="s">
        <v>1704</v>
      </c>
      <c r="NK4" s="158" t="s">
        <v>1705</v>
      </c>
      <c r="NL4" s="158" t="s">
        <v>1706</v>
      </c>
      <c r="NM4" s="158" t="s">
        <v>1707</v>
      </c>
      <c r="NN4" s="158" t="s">
        <v>1708</v>
      </c>
      <c r="NO4" s="158" t="s">
        <v>1709</v>
      </c>
      <c r="NP4" s="158" t="s">
        <v>1710</v>
      </c>
      <c r="NQ4" s="158" t="s">
        <v>1711</v>
      </c>
      <c r="NR4" s="158" t="s">
        <v>1712</v>
      </c>
      <c r="NS4" s="158" t="s">
        <v>1713</v>
      </c>
      <c r="NT4" s="158" t="s">
        <v>1714</v>
      </c>
      <c r="NU4" s="158" t="s">
        <v>1715</v>
      </c>
      <c r="NV4" s="158" t="s">
        <v>1716</v>
      </c>
      <c r="NW4" s="158" t="s">
        <v>1717</v>
      </c>
      <c r="NX4" s="158" t="s">
        <v>1718</v>
      </c>
      <c r="NY4" s="158" t="s">
        <v>1719</v>
      </c>
      <c r="NZ4" s="158" t="s">
        <v>1720</v>
      </c>
      <c r="OA4" s="158" t="s">
        <v>1721</v>
      </c>
      <c r="OB4" s="158" t="s">
        <v>1722</v>
      </c>
      <c r="OC4" s="158" t="s">
        <v>1723</v>
      </c>
      <c r="OD4" s="158" t="s">
        <v>1724</v>
      </c>
      <c r="OE4" s="158" t="s">
        <v>1725</v>
      </c>
      <c r="OF4" s="158" t="s">
        <v>1726</v>
      </c>
      <c r="OG4" s="158" t="s">
        <v>1727</v>
      </c>
      <c r="OH4" s="158" t="s">
        <v>1728</v>
      </c>
      <c r="OI4" s="158" t="s">
        <v>1729</v>
      </c>
      <c r="OJ4" s="158" t="s">
        <v>1730</v>
      </c>
      <c r="OK4" s="158" t="s">
        <v>1731</v>
      </c>
      <c r="OL4" s="158" t="s">
        <v>1732</v>
      </c>
      <c r="OM4" s="158" t="s">
        <v>1733</v>
      </c>
      <c r="ON4" s="158" t="s">
        <v>1734</v>
      </c>
      <c r="OO4" s="158" t="s">
        <v>1735</v>
      </c>
      <c r="OP4" s="158" t="s">
        <v>1736</v>
      </c>
      <c r="OQ4" s="158" t="s">
        <v>1737</v>
      </c>
      <c r="OR4" s="158" t="s">
        <v>1738</v>
      </c>
      <c r="OS4" s="158" t="s">
        <v>1739</v>
      </c>
      <c r="OT4" s="158" t="s">
        <v>1740</v>
      </c>
      <c r="OU4" s="158" t="s">
        <v>1741</v>
      </c>
      <c r="OV4" s="158" t="s">
        <v>1742</v>
      </c>
      <c r="OW4" s="158" t="s">
        <v>1743</v>
      </c>
      <c r="OX4" s="158" t="s">
        <v>1744</v>
      </c>
      <c r="OY4" s="158" t="s">
        <v>1745</v>
      </c>
      <c r="OZ4" s="158" t="s">
        <v>1746</v>
      </c>
      <c r="PA4" s="158" t="s">
        <v>1747</v>
      </c>
      <c r="PB4" s="158" t="s">
        <v>1748</v>
      </c>
      <c r="PC4" s="158" t="s">
        <v>1749</v>
      </c>
      <c r="PD4" s="158" t="s">
        <v>1750</v>
      </c>
      <c r="PE4" s="158" t="s">
        <v>1751</v>
      </c>
      <c r="PF4" s="158" t="s">
        <v>1752</v>
      </c>
      <c r="PG4" s="158" t="s">
        <v>1753</v>
      </c>
      <c r="PH4" s="158" t="s">
        <v>1754</v>
      </c>
      <c r="PI4" s="158" t="s">
        <v>1755</v>
      </c>
      <c r="PJ4" s="158" t="s">
        <v>1756</v>
      </c>
      <c r="PK4" s="158" t="s">
        <v>1757</v>
      </c>
      <c r="PL4" s="158" t="s">
        <v>1758</v>
      </c>
      <c r="PM4" s="158" t="s">
        <v>1759</v>
      </c>
      <c r="PN4" s="158" t="s">
        <v>1760</v>
      </c>
      <c r="PO4" s="158" t="s">
        <v>1761</v>
      </c>
      <c r="PP4" s="158" t="s">
        <v>1762</v>
      </c>
      <c r="PQ4" s="158" t="s">
        <v>1763</v>
      </c>
      <c r="PR4" s="158" t="s">
        <v>1764</v>
      </c>
      <c r="PS4" s="158" t="s">
        <v>1765</v>
      </c>
      <c r="PT4" s="158" t="s">
        <v>1766</v>
      </c>
      <c r="PU4" s="158" t="s">
        <v>1767</v>
      </c>
      <c r="PV4" s="158" t="s">
        <v>1768</v>
      </c>
      <c r="PW4" s="158" t="s">
        <v>1769</v>
      </c>
      <c r="PX4" s="158" t="s">
        <v>1770</v>
      </c>
      <c r="PY4" s="158" t="s">
        <v>1771</v>
      </c>
      <c r="PZ4" s="158" t="s">
        <v>1772</v>
      </c>
      <c r="QA4" s="158" t="s">
        <v>1773</v>
      </c>
      <c r="QB4" s="158" t="s">
        <v>1774</v>
      </c>
      <c r="QC4" s="158" t="s">
        <v>1775</v>
      </c>
      <c r="QD4" s="158" t="s">
        <v>1776</v>
      </c>
      <c r="QE4" s="158" t="s">
        <v>1777</v>
      </c>
      <c r="QF4" s="158" t="s">
        <v>1778</v>
      </c>
      <c r="QG4" s="158" t="s">
        <v>1779</v>
      </c>
      <c r="QH4" s="158" t="s">
        <v>1780</v>
      </c>
      <c r="QI4" s="158" t="s">
        <v>1781</v>
      </c>
      <c r="QJ4" s="158" t="s">
        <v>1782</v>
      </c>
      <c r="QK4" s="158" t="s">
        <v>1783</v>
      </c>
      <c r="QL4" s="158" t="s">
        <v>1784</v>
      </c>
      <c r="QM4" s="158" t="s">
        <v>1785</v>
      </c>
      <c r="QN4" s="158" t="s">
        <v>1786</v>
      </c>
      <c r="QO4" s="158" t="s">
        <v>1787</v>
      </c>
      <c r="QP4" s="158" t="s">
        <v>1788</v>
      </c>
      <c r="QQ4" s="158" t="s">
        <v>1789</v>
      </c>
      <c r="QR4" s="158" t="s">
        <v>1790</v>
      </c>
      <c r="QS4" s="158" t="s">
        <v>1791</v>
      </c>
      <c r="QT4" s="158" t="s">
        <v>1792</v>
      </c>
      <c r="QU4" s="158" t="s">
        <v>1793</v>
      </c>
      <c r="QV4" s="158" t="s">
        <v>1794</v>
      </c>
      <c r="QW4" s="158" t="s">
        <v>1795</v>
      </c>
      <c r="QX4" s="158" t="s">
        <v>1796</v>
      </c>
      <c r="QY4" s="158" t="s">
        <v>1797</v>
      </c>
      <c r="QZ4" s="158" t="s">
        <v>1798</v>
      </c>
      <c r="RA4" s="158" t="s">
        <v>1799</v>
      </c>
      <c r="RB4" s="158" t="s">
        <v>1800</v>
      </c>
      <c r="RC4" s="158" t="s">
        <v>1801</v>
      </c>
      <c r="RD4" s="158" t="s">
        <v>1802</v>
      </c>
      <c r="RE4" s="158" t="s">
        <v>1803</v>
      </c>
      <c r="RF4" s="158" t="s">
        <v>1804</v>
      </c>
      <c r="RG4" s="158" t="s">
        <v>1805</v>
      </c>
      <c r="RH4" s="158" t="s">
        <v>1806</v>
      </c>
      <c r="RI4" s="158" t="s">
        <v>1807</v>
      </c>
      <c r="RJ4" s="158" t="s">
        <v>1808</v>
      </c>
      <c r="RK4" s="158" t="s">
        <v>1809</v>
      </c>
      <c r="RL4" s="158" t="s">
        <v>1810</v>
      </c>
      <c r="RM4" s="158" t="s">
        <v>1811</v>
      </c>
      <c r="RN4" s="158" t="s">
        <v>1812</v>
      </c>
      <c r="RO4" s="158" t="s">
        <v>1813</v>
      </c>
      <c r="RP4" s="158" t="s">
        <v>1814</v>
      </c>
      <c r="RQ4" s="158" t="s">
        <v>1815</v>
      </c>
      <c r="RR4" s="158" t="s">
        <v>1816</v>
      </c>
      <c r="RS4" s="158" t="s">
        <v>1817</v>
      </c>
      <c r="RT4" s="158" t="s">
        <v>1818</v>
      </c>
      <c r="RU4" s="158" t="s">
        <v>1819</v>
      </c>
      <c r="RV4" s="158" t="s">
        <v>1820</v>
      </c>
      <c r="RW4" s="158" t="s">
        <v>1821</v>
      </c>
      <c r="RX4" s="158" t="s">
        <v>1822</v>
      </c>
      <c r="RY4" s="158" t="s">
        <v>1823</v>
      </c>
      <c r="RZ4" s="158" t="s">
        <v>1824</v>
      </c>
      <c r="SA4" s="158" t="s">
        <v>1825</v>
      </c>
      <c r="SB4" s="158" t="s">
        <v>1826</v>
      </c>
      <c r="SC4" s="158" t="s">
        <v>1827</v>
      </c>
      <c r="SD4" s="158" t="s">
        <v>1828</v>
      </c>
      <c r="SE4" s="158" t="s">
        <v>1829</v>
      </c>
      <c r="SF4" s="158" t="s">
        <v>1830</v>
      </c>
      <c r="SG4" s="158" t="s">
        <v>1831</v>
      </c>
      <c r="SH4" s="158" t="s">
        <v>1832</v>
      </c>
      <c r="SI4" s="158" t="s">
        <v>1833</v>
      </c>
      <c r="SJ4" s="158" t="s">
        <v>1834</v>
      </c>
      <c r="SK4" s="158" t="s">
        <v>1835</v>
      </c>
      <c r="SL4" s="158" t="s">
        <v>1836</v>
      </c>
      <c r="SM4" s="158" t="s">
        <v>1837</v>
      </c>
      <c r="SN4" s="158" t="s">
        <v>1838</v>
      </c>
      <c r="SO4" s="158" t="s">
        <v>1839</v>
      </c>
      <c r="SP4" s="158" t="s">
        <v>1840</v>
      </c>
      <c r="SQ4" s="158" t="s">
        <v>1841</v>
      </c>
      <c r="SR4" s="158" t="s">
        <v>1842</v>
      </c>
      <c r="SS4" s="158" t="s">
        <v>1843</v>
      </c>
      <c r="ST4" s="158" t="s">
        <v>1844</v>
      </c>
      <c r="SU4" s="158" t="s">
        <v>1845</v>
      </c>
      <c r="SV4" s="158" t="s">
        <v>1846</v>
      </c>
      <c r="SW4" s="158" t="s">
        <v>1847</v>
      </c>
      <c r="SX4" s="158" t="s">
        <v>1848</v>
      </c>
      <c r="SY4" s="158" t="s">
        <v>1849</v>
      </c>
      <c r="SZ4" s="158" t="s">
        <v>1850</v>
      </c>
      <c r="TA4" s="158" t="s">
        <v>1851</v>
      </c>
      <c r="TB4" s="158" t="s">
        <v>1852</v>
      </c>
      <c r="TC4" s="158" t="s">
        <v>1853</v>
      </c>
      <c r="TD4" s="158" t="s">
        <v>1854</v>
      </c>
      <c r="TE4" s="158" t="s">
        <v>1855</v>
      </c>
      <c r="TF4" s="158" t="s">
        <v>1856</v>
      </c>
      <c r="TG4" s="158" t="s">
        <v>1857</v>
      </c>
      <c r="TH4" s="158" t="s">
        <v>1858</v>
      </c>
      <c r="TI4" s="158" t="s">
        <v>1859</v>
      </c>
      <c r="TJ4" s="158" t="s">
        <v>1860</v>
      </c>
      <c r="TK4" s="158" t="s">
        <v>1861</v>
      </c>
      <c r="TL4" s="158" t="s">
        <v>1862</v>
      </c>
      <c r="TM4" s="158" t="s">
        <v>1863</v>
      </c>
      <c r="TN4" s="158" t="s">
        <v>1864</v>
      </c>
      <c r="TO4" s="158" t="s">
        <v>1865</v>
      </c>
      <c r="TP4" s="158" t="s">
        <v>1866</v>
      </c>
      <c r="TQ4" s="158" t="s">
        <v>1867</v>
      </c>
      <c r="TR4" s="158" t="s">
        <v>1868</v>
      </c>
      <c r="TS4" s="158" t="s">
        <v>1869</v>
      </c>
      <c r="TT4" s="158" t="s">
        <v>1870</v>
      </c>
      <c r="TU4" s="158" t="s">
        <v>1871</v>
      </c>
      <c r="TV4" s="158" t="s">
        <v>1872</v>
      </c>
      <c r="TW4" s="158" t="s">
        <v>1873</v>
      </c>
      <c r="TX4" s="158" t="s">
        <v>1874</v>
      </c>
      <c r="TY4" s="158" t="s">
        <v>1875</v>
      </c>
      <c r="TZ4" s="158" t="s">
        <v>1876</v>
      </c>
      <c r="UA4" s="158" t="s">
        <v>1877</v>
      </c>
      <c r="UB4" s="158" t="s">
        <v>1878</v>
      </c>
      <c r="UC4" s="158" t="s">
        <v>1879</v>
      </c>
      <c r="UD4" s="158" t="s">
        <v>1880</v>
      </c>
      <c r="UE4" s="158" t="s">
        <v>1881</v>
      </c>
      <c r="UF4" s="158" t="s">
        <v>1882</v>
      </c>
      <c r="UG4" s="158" t="s">
        <v>1883</v>
      </c>
      <c r="UH4" s="158" t="s">
        <v>1884</v>
      </c>
      <c r="UI4" s="158" t="s">
        <v>1885</v>
      </c>
      <c r="UJ4" s="158" t="s">
        <v>1886</v>
      </c>
      <c r="UK4" s="158" t="s">
        <v>1887</v>
      </c>
      <c r="UL4" s="158" t="s">
        <v>1888</v>
      </c>
      <c r="UM4" s="158" t="s">
        <v>1889</v>
      </c>
      <c r="UN4" s="158" t="s">
        <v>1890</v>
      </c>
      <c r="UO4" s="158" t="s">
        <v>1891</v>
      </c>
      <c r="UP4" s="158" t="s">
        <v>1892</v>
      </c>
      <c r="UQ4" s="158" t="s">
        <v>1893</v>
      </c>
      <c r="UR4" s="158" t="s">
        <v>1894</v>
      </c>
      <c r="US4" s="158" t="s">
        <v>1895</v>
      </c>
      <c r="UT4" s="158" t="s">
        <v>1896</v>
      </c>
      <c r="UU4" s="158" t="s">
        <v>1897</v>
      </c>
      <c r="UV4" s="158" t="s">
        <v>1898</v>
      </c>
      <c r="UW4" s="158" t="s">
        <v>1899</v>
      </c>
      <c r="UX4" s="158" t="s">
        <v>1900</v>
      </c>
      <c r="UY4" s="158" t="s">
        <v>1901</v>
      </c>
      <c r="UZ4" s="158" t="s">
        <v>1902</v>
      </c>
      <c r="VA4" s="158" t="s">
        <v>1903</v>
      </c>
      <c r="VB4" s="158" t="s">
        <v>1904</v>
      </c>
      <c r="VC4" s="158" t="s">
        <v>1905</v>
      </c>
      <c r="VD4" s="158" t="s">
        <v>1906</v>
      </c>
      <c r="VE4" s="158" t="s">
        <v>1907</v>
      </c>
      <c r="VF4" s="158" t="s">
        <v>1908</v>
      </c>
      <c r="VG4" s="158" t="s">
        <v>1909</v>
      </c>
      <c r="VH4" s="158" t="s">
        <v>1910</v>
      </c>
      <c r="VI4" s="158" t="s">
        <v>1911</v>
      </c>
      <c r="VJ4" s="158" t="s">
        <v>1912</v>
      </c>
      <c r="VK4" s="158" t="s">
        <v>1913</v>
      </c>
      <c r="VL4" s="158" t="s">
        <v>1914</v>
      </c>
      <c r="VM4" s="158" t="s">
        <v>1915</v>
      </c>
      <c r="VN4" s="158" t="s">
        <v>1916</v>
      </c>
      <c r="VO4" s="158" t="s">
        <v>1917</v>
      </c>
      <c r="VP4" s="158" t="s">
        <v>1918</v>
      </c>
      <c r="VQ4" s="158" t="s">
        <v>1919</v>
      </c>
      <c r="VR4" s="158" t="s">
        <v>1920</v>
      </c>
      <c r="VS4" s="158" t="s">
        <v>1921</v>
      </c>
      <c r="VT4" s="158" t="s">
        <v>1922</v>
      </c>
      <c r="VU4" s="158" t="s">
        <v>1923</v>
      </c>
      <c r="VV4" s="158" t="s">
        <v>1924</v>
      </c>
      <c r="VW4" s="158" t="s">
        <v>1925</v>
      </c>
      <c r="VX4" s="158" t="s">
        <v>1926</v>
      </c>
      <c r="VY4" s="158" t="s">
        <v>1927</v>
      </c>
      <c r="VZ4" s="158" t="s">
        <v>1928</v>
      </c>
      <c r="WA4" s="158" t="s">
        <v>1929</v>
      </c>
      <c r="WB4" s="158" t="s">
        <v>1930</v>
      </c>
      <c r="WC4" s="158" t="s">
        <v>1931</v>
      </c>
      <c r="WD4" s="158" t="s">
        <v>1932</v>
      </c>
      <c r="WE4" s="158" t="s">
        <v>1933</v>
      </c>
      <c r="WF4" s="158" t="s">
        <v>1934</v>
      </c>
      <c r="WG4" s="158" t="s">
        <v>1935</v>
      </c>
      <c r="WH4" s="158" t="s">
        <v>1936</v>
      </c>
      <c r="WI4" s="158" t="s">
        <v>1937</v>
      </c>
      <c r="WJ4" s="158" t="s">
        <v>1938</v>
      </c>
      <c r="WK4" s="158" t="s">
        <v>1939</v>
      </c>
      <c r="WL4" s="158" t="s">
        <v>1940</v>
      </c>
      <c r="WM4" s="158" t="s">
        <v>1941</v>
      </c>
      <c r="WN4" s="158" t="s">
        <v>1942</v>
      </c>
      <c r="WO4" s="158" t="s">
        <v>1943</v>
      </c>
      <c r="WP4" s="158" t="s">
        <v>1944</v>
      </c>
      <c r="WQ4" s="158" t="s">
        <v>1945</v>
      </c>
      <c r="WR4" s="158" t="s">
        <v>1946</v>
      </c>
      <c r="WS4" s="158" t="s">
        <v>1947</v>
      </c>
      <c r="WT4" s="158" t="s">
        <v>1948</v>
      </c>
      <c r="WU4" s="158" t="s">
        <v>1949</v>
      </c>
      <c r="WV4" s="158" t="s">
        <v>1950</v>
      </c>
      <c r="WW4" s="158" t="s">
        <v>1951</v>
      </c>
      <c r="WX4" s="158" t="s">
        <v>1952</v>
      </c>
      <c r="WY4" s="158" t="s">
        <v>1953</v>
      </c>
      <c r="WZ4" s="158" t="s">
        <v>1954</v>
      </c>
      <c r="XA4" s="158" t="s">
        <v>1955</v>
      </c>
      <c r="XB4" s="158" t="s">
        <v>1956</v>
      </c>
      <c r="XC4" s="158" t="s">
        <v>1957</v>
      </c>
      <c r="XD4" s="158" t="s">
        <v>1958</v>
      </c>
      <c r="XE4" s="158" t="s">
        <v>1959</v>
      </c>
      <c r="XF4" s="158" t="s">
        <v>1960</v>
      </c>
      <c r="XG4" s="158" t="s">
        <v>1961</v>
      </c>
      <c r="XH4" s="158" t="s">
        <v>1962</v>
      </c>
      <c r="XI4" s="158" t="s">
        <v>1963</v>
      </c>
      <c r="XJ4" s="158" t="s">
        <v>1964</v>
      </c>
      <c r="XK4" s="158" t="s">
        <v>1965</v>
      </c>
      <c r="XL4" s="158" t="s">
        <v>1966</v>
      </c>
      <c r="XM4" s="158" t="s">
        <v>1967</v>
      </c>
      <c r="XN4" s="158" t="s">
        <v>1968</v>
      </c>
      <c r="XO4" s="158" t="s">
        <v>1969</v>
      </c>
      <c r="XP4" s="158" t="s">
        <v>1970</v>
      </c>
      <c r="XQ4" s="158" t="s">
        <v>1971</v>
      </c>
      <c r="XR4" s="158" t="s">
        <v>1972</v>
      </c>
      <c r="XS4" s="158" t="s">
        <v>1973</v>
      </c>
      <c r="XT4" s="158" t="s">
        <v>1974</v>
      </c>
      <c r="XU4" s="158" t="s">
        <v>1975</v>
      </c>
      <c r="XV4" s="158" t="s">
        <v>1976</v>
      </c>
      <c r="XW4" s="158" t="s">
        <v>1977</v>
      </c>
      <c r="XX4" s="158" t="s">
        <v>1978</v>
      </c>
      <c r="XY4" s="158" t="s">
        <v>1979</v>
      </c>
      <c r="XZ4" s="158" t="s">
        <v>1980</v>
      </c>
      <c r="YA4" s="158" t="s">
        <v>1981</v>
      </c>
      <c r="YB4" s="158" t="s">
        <v>1982</v>
      </c>
      <c r="YC4" s="158" t="s">
        <v>1983</v>
      </c>
      <c r="YD4" s="158" t="s">
        <v>1984</v>
      </c>
      <c r="YE4" s="158" t="s">
        <v>1985</v>
      </c>
      <c r="YF4" s="158" t="s">
        <v>1986</v>
      </c>
      <c r="YG4" s="158" t="s">
        <v>1987</v>
      </c>
      <c r="YH4" s="158" t="s">
        <v>1988</v>
      </c>
      <c r="YI4" s="158" t="s">
        <v>1989</v>
      </c>
      <c r="YJ4" s="158" t="s">
        <v>1990</v>
      </c>
      <c r="YK4" s="158" t="s">
        <v>1991</v>
      </c>
      <c r="YL4" s="158" t="s">
        <v>1992</v>
      </c>
      <c r="YM4" s="158" t="s">
        <v>1993</v>
      </c>
      <c r="YN4" s="158" t="s">
        <v>1994</v>
      </c>
      <c r="YO4" s="158" t="s">
        <v>1995</v>
      </c>
      <c r="YP4" s="158" t="s">
        <v>1996</v>
      </c>
      <c r="YQ4" s="158" t="s">
        <v>1997</v>
      </c>
      <c r="YR4" s="158" t="s">
        <v>1998</v>
      </c>
      <c r="YS4" s="158" t="s">
        <v>1999</v>
      </c>
      <c r="YT4" s="158" t="s">
        <v>2000</v>
      </c>
      <c r="YU4" s="158" t="s">
        <v>2001</v>
      </c>
      <c r="YV4" s="158" t="s">
        <v>2002</v>
      </c>
      <c r="YW4" s="158" t="s">
        <v>2003</v>
      </c>
      <c r="YX4" s="158" t="s">
        <v>2004</v>
      </c>
      <c r="YY4" s="158" t="s">
        <v>2005</v>
      </c>
      <c r="YZ4" s="158" t="s">
        <v>2006</v>
      </c>
      <c r="ZA4" s="158" t="s">
        <v>2007</v>
      </c>
      <c r="ZB4" s="158" t="s">
        <v>2008</v>
      </c>
      <c r="ZC4" s="158" t="s">
        <v>2009</v>
      </c>
      <c r="ZD4" s="158" t="s">
        <v>2010</v>
      </c>
      <c r="ZE4" s="158" t="s">
        <v>2011</v>
      </c>
      <c r="ZF4" s="158" t="s">
        <v>2012</v>
      </c>
      <c r="ZG4" s="158" t="s">
        <v>2013</v>
      </c>
      <c r="ZH4" s="158" t="s">
        <v>2014</v>
      </c>
      <c r="ZI4" s="158" t="s">
        <v>2015</v>
      </c>
      <c r="ZJ4" s="158" t="s">
        <v>2016</v>
      </c>
      <c r="ZK4" s="158" t="s">
        <v>2017</v>
      </c>
      <c r="ZL4" s="158" t="s">
        <v>2018</v>
      </c>
      <c r="ZM4" s="158" t="s">
        <v>2019</v>
      </c>
      <c r="ZN4" s="158" t="s">
        <v>2020</v>
      </c>
      <c r="ZO4" s="158" t="s">
        <v>2021</v>
      </c>
      <c r="ZP4" s="158" t="s">
        <v>2022</v>
      </c>
      <c r="ZQ4" s="158" t="s">
        <v>2023</v>
      </c>
      <c r="ZR4" s="158" t="s">
        <v>2024</v>
      </c>
      <c r="ZS4" s="158" t="s">
        <v>2025</v>
      </c>
      <c r="ZT4" s="158" t="s">
        <v>2026</v>
      </c>
      <c r="ZU4" s="158" t="s">
        <v>2027</v>
      </c>
      <c r="ZV4" s="158" t="s">
        <v>2028</v>
      </c>
      <c r="ZW4" s="158" t="s">
        <v>2029</v>
      </c>
      <c r="ZX4" s="158" t="s">
        <v>2030</v>
      </c>
      <c r="ZY4" s="158" t="s">
        <v>2031</v>
      </c>
      <c r="ZZ4" s="158" t="s">
        <v>2032</v>
      </c>
      <c r="AAA4" s="158" t="s">
        <v>2033</v>
      </c>
      <c r="AAB4" s="158" t="s">
        <v>2034</v>
      </c>
      <c r="AAC4" s="158" t="s">
        <v>2035</v>
      </c>
      <c r="AAD4" s="158" t="s">
        <v>2036</v>
      </c>
      <c r="AAE4" s="158" t="s">
        <v>2037</v>
      </c>
      <c r="AAF4" s="158" t="s">
        <v>2038</v>
      </c>
      <c r="AAG4" s="158" t="s">
        <v>2039</v>
      </c>
      <c r="AAH4" s="158" t="s">
        <v>2040</v>
      </c>
      <c r="AAI4" s="158" t="s">
        <v>2041</v>
      </c>
      <c r="AAJ4" s="158" t="s">
        <v>2042</v>
      </c>
      <c r="AAK4" s="158" t="s">
        <v>2043</v>
      </c>
      <c r="AAL4" s="158" t="s">
        <v>2044</v>
      </c>
      <c r="AAM4" s="158" t="s">
        <v>2045</v>
      </c>
      <c r="AAN4" s="158" t="s">
        <v>2046</v>
      </c>
      <c r="AAO4" s="158" t="s">
        <v>2047</v>
      </c>
      <c r="AAP4" s="158" t="s">
        <v>2048</v>
      </c>
      <c r="AAQ4" s="158" t="s">
        <v>2049</v>
      </c>
      <c r="AAR4" s="158" t="s">
        <v>2050</v>
      </c>
      <c r="AAS4" s="158" t="s">
        <v>2051</v>
      </c>
      <c r="AAT4" s="158" t="s">
        <v>2052</v>
      </c>
      <c r="AAU4" s="158" t="s">
        <v>2053</v>
      </c>
      <c r="AAV4" s="158" t="s">
        <v>2054</v>
      </c>
      <c r="AAW4" s="158" t="s">
        <v>2055</v>
      </c>
      <c r="AAX4" s="158" t="s">
        <v>2056</v>
      </c>
      <c r="AAY4" s="158" t="s">
        <v>2057</v>
      </c>
      <c r="AAZ4" s="158" t="s">
        <v>2058</v>
      </c>
      <c r="ABA4" s="158" t="s">
        <v>2059</v>
      </c>
      <c r="ABB4" s="158" t="s">
        <v>2060</v>
      </c>
      <c r="ABC4" s="158" t="s">
        <v>2061</v>
      </c>
      <c r="ABD4" s="158" t="s">
        <v>2062</v>
      </c>
      <c r="ABE4" s="158" t="s">
        <v>2063</v>
      </c>
      <c r="ABF4" s="158" t="s">
        <v>2064</v>
      </c>
      <c r="ABG4" s="158" t="s">
        <v>2065</v>
      </c>
      <c r="ABH4" s="158" t="s">
        <v>2066</v>
      </c>
      <c r="ABI4" s="158" t="s">
        <v>2067</v>
      </c>
      <c r="ABJ4" s="158" t="s">
        <v>2068</v>
      </c>
      <c r="ABK4" s="158" t="s">
        <v>2069</v>
      </c>
      <c r="ABL4" s="158" t="s">
        <v>2070</v>
      </c>
      <c r="ABM4" s="158" t="s">
        <v>2071</v>
      </c>
      <c r="ABN4" s="158" t="s">
        <v>2072</v>
      </c>
      <c r="ABO4" s="158" t="s">
        <v>2073</v>
      </c>
      <c r="ABP4" s="158" t="s">
        <v>2074</v>
      </c>
      <c r="ABQ4" s="158" t="s">
        <v>2075</v>
      </c>
      <c r="ABR4" s="158" t="s">
        <v>2076</v>
      </c>
      <c r="ABS4" s="158" t="s">
        <v>2077</v>
      </c>
      <c r="ABT4" s="158" t="s">
        <v>2078</v>
      </c>
      <c r="ABU4" s="158" t="s">
        <v>2079</v>
      </c>
      <c r="ABV4" s="158" t="s">
        <v>2080</v>
      </c>
      <c r="ABW4" s="158" t="s">
        <v>2081</v>
      </c>
      <c r="ABX4" s="158" t="s">
        <v>2082</v>
      </c>
      <c r="ABY4" s="158" t="s">
        <v>2083</v>
      </c>
      <c r="ABZ4" s="158" t="s">
        <v>2084</v>
      </c>
      <c r="ACA4" s="158" t="s">
        <v>2085</v>
      </c>
      <c r="ACB4" s="158" t="s">
        <v>2086</v>
      </c>
      <c r="ACC4" s="158" t="s">
        <v>2087</v>
      </c>
      <c r="ACD4" s="158" t="s">
        <v>2088</v>
      </c>
      <c r="ACE4" s="158" t="s">
        <v>2089</v>
      </c>
      <c r="ACF4" s="158" t="s">
        <v>2090</v>
      </c>
      <c r="ACG4" s="158" t="s">
        <v>2091</v>
      </c>
      <c r="ACH4" s="158" t="s">
        <v>2092</v>
      </c>
      <c r="ACI4" s="158" t="s">
        <v>2093</v>
      </c>
      <c r="ACJ4" s="158" t="s">
        <v>2094</v>
      </c>
      <c r="ACK4" s="158" t="s">
        <v>1556</v>
      </c>
      <c r="ACL4" s="158" t="s">
        <v>2095</v>
      </c>
      <c r="ACM4" s="158" t="s">
        <v>2096</v>
      </c>
      <c r="ACN4" s="158" t="s">
        <v>2097</v>
      </c>
      <c r="ACO4" s="158" t="s">
        <v>2098</v>
      </c>
      <c r="ACP4" s="158" t="s">
        <v>2099</v>
      </c>
      <c r="ACQ4" s="158" t="s">
        <v>2100</v>
      </c>
      <c r="ACR4" s="158" t="s">
        <v>2101</v>
      </c>
      <c r="ACS4" s="158" t="s">
        <v>2102</v>
      </c>
      <c r="ACT4" s="158" t="s">
        <v>2103</v>
      </c>
      <c r="ACU4" s="158" t="s">
        <v>2104</v>
      </c>
      <c r="ACV4" s="158" t="s">
        <v>2105</v>
      </c>
      <c r="ACW4" s="158" t="s">
        <v>2106</v>
      </c>
      <c r="ACX4" s="158" t="s">
        <v>2107</v>
      </c>
      <c r="ACY4" s="158" t="s">
        <v>2108</v>
      </c>
      <c r="ACZ4" s="158" t="s">
        <v>2109</v>
      </c>
      <c r="ADA4" s="158" t="s">
        <v>2110</v>
      </c>
      <c r="ADB4" s="158" t="s">
        <v>2111</v>
      </c>
      <c r="ADC4" s="158" t="s">
        <v>2112</v>
      </c>
      <c r="ADD4" s="158" t="s">
        <v>2113</v>
      </c>
      <c r="ADE4" s="158" t="s">
        <v>2114</v>
      </c>
      <c r="ADF4" s="158" t="s">
        <v>2115</v>
      </c>
      <c r="ADG4" s="158" t="s">
        <v>2116</v>
      </c>
      <c r="ADH4" s="158" t="s">
        <v>2117</v>
      </c>
      <c r="ADI4" s="158" t="s">
        <v>2118</v>
      </c>
      <c r="ADJ4" s="158" t="s">
        <v>2119</v>
      </c>
      <c r="ADK4" s="158" t="s">
        <v>2120</v>
      </c>
      <c r="ADL4" s="158" t="s">
        <v>2121</v>
      </c>
      <c r="ADM4" s="158" t="s">
        <v>2122</v>
      </c>
      <c r="ADN4" s="158" t="s">
        <v>2123</v>
      </c>
      <c r="ADO4" s="158" t="s">
        <v>2124</v>
      </c>
      <c r="ADP4" s="158" t="s">
        <v>2125</v>
      </c>
      <c r="ADQ4" s="158" t="s">
        <v>2126</v>
      </c>
      <c r="ADR4" s="158" t="s">
        <v>2127</v>
      </c>
      <c r="ADS4" s="158" t="s">
        <v>2128</v>
      </c>
      <c r="ADT4" s="158" t="s">
        <v>2129</v>
      </c>
      <c r="ADU4" s="158" t="s">
        <v>2130</v>
      </c>
      <c r="ADV4" s="158" t="s">
        <v>2131</v>
      </c>
      <c r="ADW4" s="158" t="s">
        <v>2132</v>
      </c>
      <c r="ADX4" s="158" t="s">
        <v>2133</v>
      </c>
      <c r="ADY4" s="158" t="s">
        <v>2134</v>
      </c>
      <c r="ADZ4" s="158" t="s">
        <v>2135</v>
      </c>
      <c r="AEA4" s="158" t="s">
        <v>2136</v>
      </c>
      <c r="AEB4" s="158" t="s">
        <v>2137</v>
      </c>
      <c r="AEC4" s="158" t="s">
        <v>2138</v>
      </c>
      <c r="AED4" s="158" t="s">
        <v>2139</v>
      </c>
      <c r="AEE4" s="158" t="s">
        <v>2140</v>
      </c>
      <c r="AEF4" s="158" t="s">
        <v>2141</v>
      </c>
      <c r="AEG4" s="158" t="s">
        <v>2142</v>
      </c>
      <c r="AEH4" s="158" t="s">
        <v>2143</v>
      </c>
      <c r="AEI4" s="158" t="s">
        <v>2144</v>
      </c>
      <c r="AEJ4" s="158" t="s">
        <v>2145</v>
      </c>
      <c r="AEK4" s="158" t="s">
        <v>2146</v>
      </c>
      <c r="AEL4" s="158" t="s">
        <v>2147</v>
      </c>
      <c r="AEM4" s="158" t="s">
        <v>2148</v>
      </c>
      <c r="AEN4" s="158" t="s">
        <v>2149</v>
      </c>
      <c r="AEO4" s="158" t="s">
        <v>2150</v>
      </c>
      <c r="AEP4" s="158" t="s">
        <v>2151</v>
      </c>
      <c r="AEQ4" s="158" t="s">
        <v>2152</v>
      </c>
      <c r="AER4" s="158" t="s">
        <v>2153</v>
      </c>
      <c r="AES4" s="158" t="s">
        <v>2154</v>
      </c>
      <c r="AET4" s="158" t="s">
        <v>2155</v>
      </c>
      <c r="AEU4" s="158" t="s">
        <v>2156</v>
      </c>
      <c r="AEV4" s="158" t="s">
        <v>2157</v>
      </c>
      <c r="AEW4" s="158" t="s">
        <v>2158</v>
      </c>
      <c r="AEX4" s="158" t="s">
        <v>2159</v>
      </c>
      <c r="AEY4" s="158" t="s">
        <v>2160</v>
      </c>
      <c r="AEZ4" s="158" t="s">
        <v>2161</v>
      </c>
      <c r="AFA4" s="158" t="s">
        <v>2162</v>
      </c>
      <c r="AFB4" s="158" t="s">
        <v>2163</v>
      </c>
      <c r="AFC4" s="158" t="s">
        <v>2164</v>
      </c>
      <c r="AFD4" s="158" t="s">
        <v>2165</v>
      </c>
      <c r="AFE4" s="158" t="s">
        <v>2166</v>
      </c>
      <c r="AFF4" s="158" t="s">
        <v>2167</v>
      </c>
      <c r="AFG4" s="158" t="s">
        <v>2168</v>
      </c>
      <c r="AFH4" s="158" t="s">
        <v>2169</v>
      </c>
      <c r="AFI4" s="158" t="s">
        <v>2170</v>
      </c>
      <c r="AFJ4" s="158" t="s">
        <v>2171</v>
      </c>
      <c r="AFK4" s="158" t="s">
        <v>2172</v>
      </c>
      <c r="AFL4" s="158" t="s">
        <v>2173</v>
      </c>
      <c r="AFM4" s="158" t="s">
        <v>2174</v>
      </c>
      <c r="AFN4" s="158" t="s">
        <v>2175</v>
      </c>
      <c r="AFO4" s="158" t="s">
        <v>2176</v>
      </c>
      <c r="AFP4" s="158" t="s">
        <v>2177</v>
      </c>
      <c r="AFQ4" s="158" t="s">
        <v>2178</v>
      </c>
      <c r="AFR4" s="158" t="s">
        <v>2179</v>
      </c>
      <c r="AFS4" s="158" t="s">
        <v>2180</v>
      </c>
      <c r="AFT4" s="158" t="s">
        <v>2181</v>
      </c>
      <c r="AFU4" s="158" t="s">
        <v>2182</v>
      </c>
      <c r="AFV4" s="158" t="s">
        <v>2183</v>
      </c>
      <c r="AFW4" s="158" t="s">
        <v>2184</v>
      </c>
      <c r="AFX4" s="158" t="s">
        <v>2185</v>
      </c>
      <c r="AFY4" s="158" t="s">
        <v>2186</v>
      </c>
      <c r="AFZ4" s="158" t="s">
        <v>2187</v>
      </c>
      <c r="AGA4" s="158" t="s">
        <v>2188</v>
      </c>
      <c r="AGB4" s="158" t="s">
        <v>2189</v>
      </c>
      <c r="AGC4" s="158" t="s">
        <v>2190</v>
      </c>
      <c r="AGD4" s="158" t="s">
        <v>2191</v>
      </c>
      <c r="AGE4" s="158" t="s">
        <v>2192</v>
      </c>
      <c r="AGF4" s="158" t="s">
        <v>2193</v>
      </c>
      <c r="AGG4" s="158" t="s">
        <v>2194</v>
      </c>
      <c r="AGH4" s="158" t="s">
        <v>2195</v>
      </c>
      <c r="AGI4" s="158" t="s">
        <v>2196</v>
      </c>
      <c r="AGJ4" s="158" t="s">
        <v>2197</v>
      </c>
      <c r="AGK4" s="158" t="s">
        <v>2198</v>
      </c>
      <c r="AGL4" s="158" t="s">
        <v>2199</v>
      </c>
      <c r="AGM4" s="158" t="s">
        <v>2200</v>
      </c>
      <c r="AGN4" s="158" t="s">
        <v>2201</v>
      </c>
      <c r="AGO4" s="158" t="s">
        <v>2202</v>
      </c>
      <c r="AGP4" s="158" t="s">
        <v>2203</v>
      </c>
    </row>
    <row r="5" spans="1:874" x14ac:dyDescent="0.2">
      <c r="A5" s="158" t="s">
        <v>641</v>
      </c>
      <c r="B5" s="159" t="s">
        <v>0</v>
      </c>
      <c r="C5" s="158" t="s">
        <v>1</v>
      </c>
      <c r="D5" s="160">
        <v>744678176.5</v>
      </c>
      <c r="E5" s="160">
        <v>91494795.180000007</v>
      </c>
      <c r="F5" s="160">
        <v>157854466.68000001</v>
      </c>
      <c r="G5" s="160">
        <v>39093956.780000009</v>
      </c>
      <c r="H5" s="160">
        <v>144489928.80000001</v>
      </c>
      <c r="I5" s="160">
        <v>51388556.030000001</v>
      </c>
      <c r="J5" s="160">
        <v>78063943.379999995</v>
      </c>
      <c r="K5" s="160">
        <v>94835584.090000018</v>
      </c>
      <c r="L5" s="160">
        <v>78346678.890000001</v>
      </c>
      <c r="M5" s="160">
        <v>57893232.339999989</v>
      </c>
      <c r="N5" s="160">
        <v>46505492.75</v>
      </c>
      <c r="O5" s="160">
        <v>47022828.700000003</v>
      </c>
      <c r="P5" s="160">
        <v>26002445.109999999</v>
      </c>
      <c r="Q5" s="160">
        <v>34686366.840000004</v>
      </c>
      <c r="R5" s="160">
        <v>38485719.529999986</v>
      </c>
      <c r="S5" s="160">
        <v>76781389.900000006</v>
      </c>
      <c r="T5" s="160">
        <v>54493346.019999996</v>
      </c>
      <c r="U5" s="160">
        <v>25215614.93</v>
      </c>
      <c r="V5" s="160">
        <v>577372286.65999997</v>
      </c>
      <c r="W5" s="160">
        <v>197688376.14999998</v>
      </c>
      <c r="X5" s="160">
        <v>59448393.579999998</v>
      </c>
      <c r="Y5" s="160">
        <v>93024513.950000003</v>
      </c>
      <c r="Z5" s="160">
        <v>52619290.109999999</v>
      </c>
      <c r="AA5" s="160">
        <v>61812152.68</v>
      </c>
      <c r="AB5" s="160">
        <v>27362801.25</v>
      </c>
      <c r="AC5" s="160">
        <v>165682537.29999998</v>
      </c>
      <c r="AD5" s="160">
        <v>70846821.040000007</v>
      </c>
      <c r="AE5" s="160">
        <v>45482856.879999995</v>
      </c>
      <c r="AF5" s="160">
        <v>123786993.89</v>
      </c>
      <c r="AG5" s="160">
        <v>59787819.149999991</v>
      </c>
      <c r="AH5" s="160">
        <v>102462672.77000001</v>
      </c>
      <c r="AI5" s="160">
        <v>65100941.569999993</v>
      </c>
      <c r="AJ5" s="160">
        <v>56144222.25</v>
      </c>
      <c r="AK5" s="160">
        <v>39609521.520000003</v>
      </c>
      <c r="AL5" s="160">
        <v>83753392.190000013</v>
      </c>
      <c r="AM5" s="160">
        <v>48712553.580000006</v>
      </c>
      <c r="AN5" s="160">
        <v>22987398.870000005</v>
      </c>
      <c r="AO5" s="160">
        <v>24259632.600000009</v>
      </c>
      <c r="AP5" s="160">
        <v>41018736.700000003</v>
      </c>
      <c r="AQ5" s="160">
        <v>24234089.59</v>
      </c>
      <c r="AR5" s="160">
        <v>32673398.030000001</v>
      </c>
      <c r="AS5" s="160">
        <v>24652803.760000002</v>
      </c>
      <c r="AT5" s="160">
        <v>227904275.1099999</v>
      </c>
      <c r="AU5" s="160">
        <v>18061521.260000005</v>
      </c>
      <c r="AV5" s="160">
        <v>17406853.629999999</v>
      </c>
      <c r="AW5" s="160">
        <v>24212403.519999996</v>
      </c>
      <c r="AX5" s="160">
        <v>37197340.030000001</v>
      </c>
      <c r="AY5" s="160">
        <v>48797337.879999995</v>
      </c>
      <c r="AZ5" s="160">
        <v>21589682.280000001</v>
      </c>
      <c r="BA5" s="160">
        <v>27394434.170000002</v>
      </c>
      <c r="BB5" s="160">
        <v>11285648.26</v>
      </c>
      <c r="BC5" s="160">
        <v>12655190.439999999</v>
      </c>
      <c r="BD5" s="160">
        <v>19269717.700000003</v>
      </c>
      <c r="BE5" s="160">
        <v>15376046.530000001</v>
      </c>
      <c r="BF5" s="160">
        <v>54118479.629999988</v>
      </c>
      <c r="BG5" s="160">
        <v>15554661.650000002</v>
      </c>
      <c r="BH5" s="160">
        <v>10358098.300000001</v>
      </c>
      <c r="BI5" s="160">
        <v>212923443.57999995</v>
      </c>
      <c r="BJ5" s="160">
        <v>150467309.42999995</v>
      </c>
      <c r="BK5" s="160">
        <v>54206005.069999993</v>
      </c>
      <c r="BL5" s="160">
        <v>19693154.559999999</v>
      </c>
      <c r="BM5" s="160">
        <v>70750672.099999979</v>
      </c>
      <c r="BN5" s="160">
        <v>62075122.710000008</v>
      </c>
      <c r="BO5" s="160">
        <v>30875675.490000002</v>
      </c>
      <c r="BP5" s="160">
        <v>291839499.04999995</v>
      </c>
      <c r="BQ5" s="160">
        <v>49901701.280000001</v>
      </c>
      <c r="BR5" s="160">
        <v>57536480.93</v>
      </c>
      <c r="BS5" s="160">
        <v>74481719.75</v>
      </c>
      <c r="BT5" s="160">
        <v>39342621.570000008</v>
      </c>
      <c r="BU5" s="160">
        <v>57604434.919999994</v>
      </c>
      <c r="BV5" s="160">
        <v>17056763.010000002</v>
      </c>
      <c r="BW5" s="160">
        <v>28093448.109999996</v>
      </c>
      <c r="BX5" s="160">
        <v>82947532.180000007</v>
      </c>
      <c r="BY5" s="160">
        <v>31293223.740000002</v>
      </c>
      <c r="BZ5" s="160">
        <v>22075509.789999999</v>
      </c>
      <c r="CA5" s="160">
        <v>69479760.169999957</v>
      </c>
      <c r="CB5" s="160">
        <v>34681153.189999998</v>
      </c>
      <c r="CC5" s="160">
        <v>35391064.049999997</v>
      </c>
      <c r="CD5" s="160">
        <v>22947862.669999998</v>
      </c>
      <c r="CE5" s="160">
        <v>783316856.04000008</v>
      </c>
      <c r="CF5" s="160">
        <v>36371821.010000005</v>
      </c>
      <c r="CG5" s="160">
        <v>62471367.74000001</v>
      </c>
      <c r="CH5" s="160">
        <v>35387467.68</v>
      </c>
      <c r="CI5" s="160">
        <v>60207878.889999993</v>
      </c>
      <c r="CJ5" s="160">
        <v>38352905.409999996</v>
      </c>
      <c r="CK5" s="160">
        <v>52628610.909999996</v>
      </c>
      <c r="CL5" s="160">
        <v>67157050.74000001</v>
      </c>
      <c r="CM5" s="160">
        <v>15860532.760000002</v>
      </c>
      <c r="CN5" s="160">
        <v>57714421.899999999</v>
      </c>
      <c r="CO5" s="160">
        <v>39589337.689999998</v>
      </c>
      <c r="CP5" s="160">
        <v>39950934.119999997</v>
      </c>
      <c r="CQ5" s="160">
        <v>39267629.93</v>
      </c>
      <c r="CR5" s="160">
        <v>248811235.52999994</v>
      </c>
      <c r="CS5" s="160">
        <v>33895140.420000002</v>
      </c>
      <c r="CT5" s="160">
        <v>34870695.369999997</v>
      </c>
      <c r="CU5" s="160">
        <v>85234919.430000007</v>
      </c>
      <c r="CV5" s="160">
        <v>27087478.650000006</v>
      </c>
      <c r="CW5" s="160">
        <v>55545173</v>
      </c>
      <c r="CX5" s="160">
        <v>19225289.270000007</v>
      </c>
      <c r="CY5" s="160">
        <v>17213382.57</v>
      </c>
      <c r="CZ5" s="160">
        <v>146760266.59</v>
      </c>
      <c r="DA5" s="160">
        <v>115489646.81</v>
      </c>
      <c r="DB5" s="160">
        <v>41852217.979999997</v>
      </c>
      <c r="DC5" s="160">
        <v>34464705.289999992</v>
      </c>
      <c r="DD5" s="160">
        <v>60470604.460000001</v>
      </c>
      <c r="DE5" s="160">
        <v>72748987.349999994</v>
      </c>
      <c r="DF5" s="160">
        <v>60781997.180000007</v>
      </c>
      <c r="DG5" s="160">
        <v>66011186.610000007</v>
      </c>
      <c r="DH5" s="160">
        <v>32637975.649999995</v>
      </c>
      <c r="DI5" s="160">
        <v>1022115493.1900002</v>
      </c>
      <c r="DJ5" s="160">
        <v>50373546.460000001</v>
      </c>
      <c r="DK5" s="160">
        <v>74759829.829999998</v>
      </c>
      <c r="DL5" s="160">
        <v>43920297.670000002</v>
      </c>
      <c r="DM5" s="160">
        <v>70878679.400000006</v>
      </c>
      <c r="DN5" s="160">
        <v>40166428.260000005</v>
      </c>
      <c r="DO5" s="160">
        <v>123231216.22000003</v>
      </c>
      <c r="DP5" s="160">
        <v>53377457.100000001</v>
      </c>
      <c r="DQ5" s="160">
        <v>109880172.50999996</v>
      </c>
      <c r="DR5" s="160">
        <v>384213568.13</v>
      </c>
      <c r="DS5" s="160">
        <v>71238759.969999999</v>
      </c>
      <c r="DT5" s="160">
        <v>180596288.72</v>
      </c>
      <c r="DU5" s="160">
        <v>238050400.62</v>
      </c>
      <c r="DV5" s="160">
        <v>64227233.430000007</v>
      </c>
      <c r="DW5" s="160">
        <v>97469087.909999982</v>
      </c>
      <c r="DX5" s="160">
        <v>91389585.299999997</v>
      </c>
      <c r="DY5" s="160">
        <v>25688464.390000001</v>
      </c>
      <c r="DZ5" s="160">
        <v>48442396.539999999</v>
      </c>
      <c r="EA5" s="160">
        <v>38751493.880000003</v>
      </c>
      <c r="EB5" s="160">
        <v>87715372.709999964</v>
      </c>
      <c r="EC5" s="160">
        <v>137014350.02000001</v>
      </c>
      <c r="ED5" s="160">
        <v>118149364.15000004</v>
      </c>
      <c r="EE5" s="160">
        <v>42888419.980000004</v>
      </c>
      <c r="EF5" s="160">
        <v>55611023.260000005</v>
      </c>
      <c r="EG5" s="160">
        <v>49883607.790000007</v>
      </c>
      <c r="EH5" s="160">
        <v>79958160.909999996</v>
      </c>
      <c r="EI5" s="160">
        <v>75055005.150000006</v>
      </c>
      <c r="EJ5" s="160">
        <v>32211473.57</v>
      </c>
      <c r="EK5" s="160">
        <v>48457578.439999998</v>
      </c>
      <c r="EL5" s="160">
        <v>395253319.0799998</v>
      </c>
      <c r="EM5" s="160">
        <v>39946234.860000014</v>
      </c>
      <c r="EN5" s="160">
        <v>42083978.669999994</v>
      </c>
      <c r="EO5" s="160">
        <v>37941891.390000001</v>
      </c>
      <c r="EP5" s="160">
        <v>22823119.07</v>
      </c>
      <c r="EQ5" s="160">
        <v>18981977.370000001</v>
      </c>
      <c r="ER5" s="160">
        <v>71902001.159999996</v>
      </c>
      <c r="ES5" s="160">
        <v>44545970.68</v>
      </c>
      <c r="ET5" s="160">
        <v>35741600.690000005</v>
      </c>
      <c r="EU5" s="160">
        <v>376012435.78999996</v>
      </c>
      <c r="EV5" s="160">
        <v>18377579.560000002</v>
      </c>
      <c r="EW5" s="160">
        <v>48374532.36999999</v>
      </c>
      <c r="EX5" s="160">
        <v>72248288.439999998</v>
      </c>
      <c r="EY5" s="160">
        <v>102696350.35000002</v>
      </c>
      <c r="EZ5" s="160">
        <v>86174457.789999992</v>
      </c>
      <c r="FA5" s="160">
        <v>58415566.009999998</v>
      </c>
      <c r="FB5" s="160">
        <v>34402014.109999999</v>
      </c>
      <c r="FC5" s="160">
        <v>37809973.879999995</v>
      </c>
      <c r="FD5" s="160">
        <v>37137159.75</v>
      </c>
      <c r="FE5" s="160">
        <v>31637708.640000001</v>
      </c>
      <c r="FF5" s="160">
        <v>24600476.950000003</v>
      </c>
      <c r="FG5" s="160">
        <v>189302494.16999999</v>
      </c>
      <c r="FH5" s="160">
        <v>28792681.770000003</v>
      </c>
      <c r="FI5" s="160">
        <v>33032073.700000007</v>
      </c>
      <c r="FJ5" s="160">
        <v>34595974.670000017</v>
      </c>
      <c r="FK5" s="160">
        <v>47916631.770000003</v>
      </c>
      <c r="FL5" s="160">
        <v>66239896.259999998</v>
      </c>
      <c r="FM5" s="160">
        <v>0</v>
      </c>
      <c r="FN5" s="160">
        <v>11212307.880000001</v>
      </c>
      <c r="FO5" s="160">
        <v>598225712.4200002</v>
      </c>
      <c r="FP5" s="160">
        <v>24480651.309999999</v>
      </c>
      <c r="FQ5" s="160">
        <v>66351291.100000001</v>
      </c>
      <c r="FR5" s="160">
        <v>63335565.339999996</v>
      </c>
      <c r="FS5" s="160">
        <v>81095738.870000005</v>
      </c>
      <c r="FT5" s="160">
        <v>32214263.149999999</v>
      </c>
      <c r="FU5" s="160">
        <v>103715505.55999999</v>
      </c>
      <c r="FV5" s="160">
        <v>61700231.420000002</v>
      </c>
      <c r="FW5" s="160">
        <v>66975277.270000011</v>
      </c>
      <c r="FX5" s="160">
        <v>51759776.640000001</v>
      </c>
      <c r="FY5" s="160">
        <v>115617430.42999999</v>
      </c>
      <c r="FZ5" s="160">
        <v>32594402.689999994</v>
      </c>
      <c r="GA5" s="160">
        <v>51607508.480000004</v>
      </c>
      <c r="GB5" s="160">
        <v>235747627.85000002</v>
      </c>
      <c r="GC5" s="160">
        <v>23930412.190000001</v>
      </c>
      <c r="GD5" s="160">
        <v>33174586.199999999</v>
      </c>
      <c r="GE5" s="160">
        <v>67825857.370000005</v>
      </c>
      <c r="GF5" s="160">
        <v>34769181.57</v>
      </c>
      <c r="GG5" s="160">
        <v>26431705.480000004</v>
      </c>
      <c r="GH5" s="160">
        <v>29235345.869999997</v>
      </c>
      <c r="GI5" s="160">
        <v>74455950.710000008</v>
      </c>
      <c r="GJ5" s="160">
        <v>26435362.640000001</v>
      </c>
      <c r="GK5" s="160">
        <v>15375952.9</v>
      </c>
      <c r="GL5" s="160">
        <v>14121765.299999999</v>
      </c>
      <c r="GM5" s="160">
        <v>9036061.5700000003</v>
      </c>
      <c r="GN5" s="160">
        <v>124202742.61999999</v>
      </c>
      <c r="GO5" s="160">
        <v>40792355.32</v>
      </c>
      <c r="GP5" s="160">
        <v>31237028.719999999</v>
      </c>
      <c r="GQ5" s="160">
        <v>62273895.709999993</v>
      </c>
      <c r="GR5" s="160">
        <v>11469261.859999999</v>
      </c>
      <c r="GS5" s="160">
        <v>52816296.559999987</v>
      </c>
      <c r="GT5" s="160">
        <v>54395585.179999992</v>
      </c>
      <c r="GU5" s="160">
        <v>26626374.120000001</v>
      </c>
      <c r="GV5" s="160">
        <v>94885850.640000001</v>
      </c>
      <c r="GW5" s="160">
        <v>12637139.930000002</v>
      </c>
      <c r="GX5" s="160">
        <v>48019147.959999993</v>
      </c>
      <c r="GY5" s="160">
        <v>32082363.77</v>
      </c>
      <c r="GZ5" s="160">
        <v>433835377.67000002</v>
      </c>
      <c r="HA5" s="160">
        <v>58403797.480000019</v>
      </c>
      <c r="HB5" s="160">
        <v>62299675.530000001</v>
      </c>
      <c r="HC5" s="160">
        <v>76910436.850000009</v>
      </c>
      <c r="HD5" s="160">
        <v>65629354.480000004</v>
      </c>
      <c r="HE5" s="160">
        <v>72252034.169999987</v>
      </c>
      <c r="HF5" s="160">
        <v>277098713.58999997</v>
      </c>
      <c r="HG5" s="160">
        <v>69703442.220000014</v>
      </c>
      <c r="HH5" s="160">
        <v>88717897.000000015</v>
      </c>
      <c r="HI5" s="160">
        <v>35758053.890000001</v>
      </c>
      <c r="HJ5" s="160">
        <v>38921708.219999999</v>
      </c>
      <c r="HK5" s="160">
        <v>28818261.43999999</v>
      </c>
      <c r="HL5" s="160">
        <v>48748109.979999997</v>
      </c>
      <c r="HM5" s="160">
        <v>24668136.759999998</v>
      </c>
      <c r="HN5" s="160">
        <v>368853760.14999986</v>
      </c>
      <c r="HO5" s="160">
        <v>92934018.63000001</v>
      </c>
      <c r="HP5" s="160">
        <v>29623098.059999999</v>
      </c>
      <c r="HQ5" s="160">
        <v>25715154.120000008</v>
      </c>
      <c r="HR5" s="160">
        <v>26024976.109999999</v>
      </c>
      <c r="HS5" s="160">
        <v>27134936.330000002</v>
      </c>
      <c r="HT5" s="160">
        <v>65386702.850000001</v>
      </c>
      <c r="HU5" s="160">
        <v>35716681.909999989</v>
      </c>
      <c r="HV5" s="160">
        <v>32922906.710000008</v>
      </c>
      <c r="HW5" s="160">
        <v>28893066.740000002</v>
      </c>
      <c r="HX5" s="160">
        <v>33506669.089999996</v>
      </c>
      <c r="HY5" s="160">
        <v>57577024.010000005</v>
      </c>
      <c r="HZ5" s="160">
        <v>15094588.279999999</v>
      </c>
      <c r="IA5" s="160">
        <v>34828750.049999997</v>
      </c>
      <c r="IB5" s="160">
        <v>22820234.879999999</v>
      </c>
      <c r="IC5" s="160">
        <v>16052624.26</v>
      </c>
      <c r="ID5" s="160">
        <v>229171162.27999997</v>
      </c>
      <c r="IE5" s="160">
        <v>62465375.039999999</v>
      </c>
      <c r="IF5" s="160">
        <v>54359214.189999998</v>
      </c>
      <c r="IG5" s="160">
        <v>75243285.480000004</v>
      </c>
      <c r="IH5" s="160">
        <v>99133935.450000003</v>
      </c>
      <c r="II5" s="160">
        <v>36204057.049999997</v>
      </c>
      <c r="IJ5" s="160">
        <v>33376675.479999997</v>
      </c>
      <c r="IK5" s="160">
        <v>21060940.68</v>
      </c>
      <c r="IL5" s="160">
        <v>24471157.560000002</v>
      </c>
      <c r="IM5" s="160">
        <v>35063291.880000003</v>
      </c>
      <c r="IN5" s="160">
        <v>29568436.48</v>
      </c>
      <c r="IO5" s="160">
        <v>459982535.10000002</v>
      </c>
      <c r="IP5" s="160">
        <v>98107058.830000013</v>
      </c>
      <c r="IQ5" s="160">
        <v>48125302.089999981</v>
      </c>
      <c r="IR5" s="160">
        <v>33197694.189999998</v>
      </c>
      <c r="IS5" s="160">
        <v>31238885.699999988</v>
      </c>
      <c r="IT5" s="160">
        <v>15090393.470000001</v>
      </c>
      <c r="IU5" s="160">
        <v>38941618.900000006</v>
      </c>
      <c r="IV5" s="160">
        <v>17944853.240000002</v>
      </c>
      <c r="IW5" s="160">
        <v>15727639.890000001</v>
      </c>
      <c r="IX5" s="160">
        <v>23946131.210000001</v>
      </c>
      <c r="IY5" s="160">
        <v>46823942.560000002</v>
      </c>
      <c r="IZ5" s="160">
        <v>20960538.670000002</v>
      </c>
      <c r="JA5" s="160">
        <v>50939422.350000016</v>
      </c>
      <c r="JB5" s="160">
        <v>68203906.059999987</v>
      </c>
      <c r="JC5" s="160">
        <v>28715608.989999998</v>
      </c>
      <c r="JD5" s="160">
        <v>21027392.039999999</v>
      </c>
      <c r="JE5" s="160">
        <v>18784916.909999996</v>
      </c>
      <c r="JF5" s="160">
        <v>14411519.450000001</v>
      </c>
      <c r="JG5" s="160">
        <v>116698439.44</v>
      </c>
      <c r="JH5" s="160">
        <v>22093541.920000002</v>
      </c>
      <c r="JI5" s="160">
        <v>24581229.25</v>
      </c>
      <c r="JJ5" s="160">
        <v>41219576.500000007</v>
      </c>
      <c r="JK5" s="160">
        <v>33695824.309999995</v>
      </c>
      <c r="JL5" s="160">
        <v>44600178.82</v>
      </c>
      <c r="JM5" s="160">
        <v>19752575.060000002</v>
      </c>
      <c r="JN5" s="160">
        <v>305264509.02999997</v>
      </c>
      <c r="JO5" s="160">
        <v>130026905.75999999</v>
      </c>
      <c r="JP5" s="160">
        <v>29219966.310000002</v>
      </c>
      <c r="JQ5" s="160">
        <v>12100329.660000002</v>
      </c>
      <c r="JR5" s="160">
        <v>59892711.50999999</v>
      </c>
      <c r="JS5" s="160">
        <v>17725916.210000001</v>
      </c>
      <c r="JT5" s="160">
        <v>93424768.579999998</v>
      </c>
      <c r="JU5" s="160">
        <v>32473617.84</v>
      </c>
      <c r="JV5" s="160">
        <v>13407397.969999999</v>
      </c>
      <c r="JW5" s="160">
        <v>33758486.810000002</v>
      </c>
      <c r="JX5" s="160">
        <v>42741897.129999995</v>
      </c>
      <c r="JY5" s="160">
        <v>29931210.090000004</v>
      </c>
      <c r="JZ5" s="160">
        <v>36314272.18</v>
      </c>
      <c r="KA5" s="160">
        <v>15981849.59</v>
      </c>
      <c r="KB5" s="160">
        <v>27990138.969999999</v>
      </c>
      <c r="KC5" s="160">
        <v>640424626.80999994</v>
      </c>
      <c r="KD5" s="160">
        <v>116839395.39999999</v>
      </c>
      <c r="KE5" s="160">
        <v>30089963.249999996</v>
      </c>
      <c r="KF5" s="160">
        <v>34370154.119999997</v>
      </c>
      <c r="KG5" s="160">
        <v>39809540.369999997</v>
      </c>
      <c r="KH5" s="160">
        <v>37272423.039999999</v>
      </c>
      <c r="KI5" s="160">
        <v>145089942.85999998</v>
      </c>
      <c r="KJ5" s="160">
        <v>26068894.569999993</v>
      </c>
      <c r="KK5" s="160">
        <v>26278927.919999994</v>
      </c>
      <c r="KL5" s="160">
        <v>108187818.89</v>
      </c>
      <c r="KM5" s="160">
        <v>44697119.959999993</v>
      </c>
      <c r="KN5" s="160">
        <v>45674433.290000007</v>
      </c>
      <c r="KO5" s="160">
        <v>102887870.09999999</v>
      </c>
      <c r="KP5" s="160">
        <v>37136376.280000001</v>
      </c>
      <c r="KQ5" s="160">
        <v>54597421.68999999</v>
      </c>
      <c r="KR5" s="160">
        <v>275837370.40000004</v>
      </c>
      <c r="KS5" s="160">
        <v>51266673.530000001</v>
      </c>
      <c r="KT5" s="160">
        <v>142394773.22</v>
      </c>
      <c r="KU5" s="160">
        <v>16922627.100000001</v>
      </c>
      <c r="KV5" s="160">
        <v>11956309.260000002</v>
      </c>
      <c r="KW5" s="160">
        <v>59497787.869999997</v>
      </c>
      <c r="KX5" s="160">
        <v>52953511.540000007</v>
      </c>
      <c r="KY5" s="160">
        <v>17646503.570000004</v>
      </c>
      <c r="KZ5" s="160">
        <v>33749204.719999999</v>
      </c>
      <c r="LA5" s="160">
        <v>25694740.850000001</v>
      </c>
      <c r="LB5" s="160">
        <v>456593052.24000001</v>
      </c>
      <c r="LC5" s="160">
        <v>86811393.820000008</v>
      </c>
      <c r="LD5" s="160">
        <v>105618876.91000004</v>
      </c>
      <c r="LE5" s="160">
        <v>97827538.14000006</v>
      </c>
      <c r="LF5" s="160">
        <v>25006670.709999997</v>
      </c>
      <c r="LG5" s="160">
        <v>25980252.670000002</v>
      </c>
      <c r="LH5" s="160">
        <v>23204594.33070001</v>
      </c>
      <c r="LI5" s="160">
        <v>43013170.63000001</v>
      </c>
      <c r="LJ5" s="160">
        <v>21794719.749999996</v>
      </c>
      <c r="LK5" s="160">
        <v>59300599.629999995</v>
      </c>
      <c r="LL5" s="160">
        <v>135351190.53999999</v>
      </c>
      <c r="LM5" s="160">
        <v>20495478.060000002</v>
      </c>
      <c r="LN5" s="160">
        <v>34283343.620000005</v>
      </c>
      <c r="LO5" s="160">
        <v>301669095.67999995</v>
      </c>
      <c r="LP5" s="160">
        <v>159659661.48000002</v>
      </c>
      <c r="LQ5" s="160">
        <v>388401648.25999999</v>
      </c>
      <c r="LR5" s="160">
        <v>163400679.38999999</v>
      </c>
      <c r="LS5" s="160">
        <v>85484383.370000005</v>
      </c>
      <c r="LT5" s="160">
        <v>80313610.470000014</v>
      </c>
      <c r="LU5" s="160">
        <v>49191588.960000001</v>
      </c>
      <c r="LV5" s="160">
        <v>38821992.210000016</v>
      </c>
      <c r="LW5" s="160">
        <v>40873510.699999996</v>
      </c>
      <c r="LX5" s="160">
        <v>34198809.990000002</v>
      </c>
      <c r="LY5" s="160">
        <v>111306517.11999999</v>
      </c>
      <c r="LZ5" s="160">
        <v>38453380.949999988</v>
      </c>
      <c r="MA5" s="160">
        <v>475729181.92000002</v>
      </c>
      <c r="MB5" s="160">
        <v>49201763.039999999</v>
      </c>
      <c r="MC5" s="160">
        <v>23873730.159999996</v>
      </c>
      <c r="MD5" s="160">
        <v>28048384.879999999</v>
      </c>
      <c r="ME5" s="160">
        <v>25897935.280000001</v>
      </c>
      <c r="MF5" s="160">
        <v>56435374.840000004</v>
      </c>
      <c r="MG5" s="160">
        <v>33431600.779999986</v>
      </c>
      <c r="MH5" s="160">
        <v>31481993.580000002</v>
      </c>
      <c r="MI5" s="160">
        <v>65229761.469999999</v>
      </c>
      <c r="MJ5" s="160">
        <v>41905581.089999996</v>
      </c>
      <c r="MK5" s="160">
        <v>36703472.359999999</v>
      </c>
      <c r="ML5" s="160">
        <v>29046119.540000003</v>
      </c>
      <c r="MM5" s="160">
        <v>372623444.62999994</v>
      </c>
      <c r="MN5" s="160">
        <v>55212133.239999995</v>
      </c>
      <c r="MO5" s="160">
        <v>33496682.09</v>
      </c>
      <c r="MP5" s="160">
        <v>77558134.820000008</v>
      </c>
      <c r="MQ5" s="160">
        <v>54673242.959999993</v>
      </c>
      <c r="MR5" s="160">
        <v>25708476.729999997</v>
      </c>
      <c r="MS5" s="160">
        <v>68500352.269999996</v>
      </c>
      <c r="MT5" s="160">
        <v>73241963.279999986</v>
      </c>
      <c r="MU5" s="160">
        <v>30687261.299999993</v>
      </c>
      <c r="MV5" s="160">
        <v>14291034.169999996</v>
      </c>
      <c r="MW5" s="160">
        <v>706555256.63999987</v>
      </c>
      <c r="MX5" s="160">
        <v>101391937.47</v>
      </c>
      <c r="MY5" s="160">
        <v>23220456.77</v>
      </c>
      <c r="MZ5" s="160">
        <v>354747681.26000017</v>
      </c>
      <c r="NA5" s="160">
        <v>26448480.02</v>
      </c>
      <c r="NB5" s="160">
        <v>71493983.879999995</v>
      </c>
      <c r="NC5" s="160">
        <v>137245759.46000001</v>
      </c>
      <c r="ND5" s="160">
        <v>190969343</v>
      </c>
      <c r="NE5" s="160">
        <v>19563110.66</v>
      </c>
      <c r="NF5" s="160">
        <v>88512313.239999995</v>
      </c>
      <c r="NG5" s="160">
        <v>50662358.519999996</v>
      </c>
      <c r="NH5" s="160">
        <v>34598473.880000003</v>
      </c>
      <c r="NI5" s="160">
        <v>151237750.46999997</v>
      </c>
      <c r="NJ5" s="160">
        <v>14089039.079999998</v>
      </c>
      <c r="NK5" s="160">
        <v>28987261.570000004</v>
      </c>
      <c r="NL5" s="160">
        <v>27944774.140000001</v>
      </c>
      <c r="NM5" s="160">
        <v>15717823.73</v>
      </c>
      <c r="NN5" s="160">
        <v>8128042.7400000002</v>
      </c>
      <c r="NO5" s="160">
        <v>17163066.519999996</v>
      </c>
      <c r="NP5" s="160">
        <v>129358967.78000003</v>
      </c>
      <c r="NQ5" s="160">
        <v>153520685.65000007</v>
      </c>
      <c r="NR5" s="160">
        <v>40765324.450000003</v>
      </c>
      <c r="NS5" s="160">
        <v>25749318.789999999</v>
      </c>
      <c r="NT5" s="160">
        <v>36457049.359999999</v>
      </c>
      <c r="NU5" s="160">
        <v>42485186.99000001</v>
      </c>
      <c r="NV5" s="160">
        <v>19309364.010000005</v>
      </c>
      <c r="NW5" s="160">
        <v>595398761.73000014</v>
      </c>
      <c r="NX5" s="160">
        <v>66800272.140000015</v>
      </c>
      <c r="NY5" s="160">
        <v>49829641.379999995</v>
      </c>
      <c r="NZ5" s="160">
        <v>148652428.72</v>
      </c>
      <c r="OA5" s="160">
        <v>35015485.610000007</v>
      </c>
      <c r="OB5" s="160">
        <v>47725402.769999996</v>
      </c>
      <c r="OC5" s="160">
        <v>19610764.289999999</v>
      </c>
      <c r="OD5" s="160">
        <v>38125450.840000004</v>
      </c>
      <c r="OE5" s="160"/>
      <c r="OF5" s="160">
        <v>474943211.30999988</v>
      </c>
      <c r="OG5" s="160">
        <v>84563460.429999992</v>
      </c>
      <c r="OH5" s="160">
        <v>211691808.09999996</v>
      </c>
      <c r="OI5" s="160">
        <v>73747691.50999999</v>
      </c>
      <c r="OJ5" s="160">
        <v>78700543.920000017</v>
      </c>
      <c r="OK5" s="160">
        <v>43745312.810000002</v>
      </c>
      <c r="OL5" s="160">
        <v>267790294.50999993</v>
      </c>
      <c r="OM5" s="160">
        <v>44494628.960000001</v>
      </c>
      <c r="ON5" s="160">
        <v>36291618.360000007</v>
      </c>
      <c r="OO5" s="160">
        <v>87529962.540000007</v>
      </c>
      <c r="OP5" s="160">
        <v>54773120.100000009</v>
      </c>
      <c r="OQ5" s="160">
        <v>97390094.830000013</v>
      </c>
      <c r="OR5" s="160">
        <v>55394792.280000009</v>
      </c>
      <c r="OS5" s="160">
        <v>543299546.29999995</v>
      </c>
      <c r="OT5" s="160">
        <v>36985966.57</v>
      </c>
      <c r="OU5" s="160">
        <v>83955031.039999992</v>
      </c>
      <c r="OV5" s="160">
        <v>17992893.529999997</v>
      </c>
      <c r="OW5" s="160">
        <v>60191567.229999997</v>
      </c>
      <c r="OX5" s="160">
        <v>133915104.31999999</v>
      </c>
      <c r="OY5" s="160">
        <v>34327582.970000006</v>
      </c>
      <c r="OZ5" s="160">
        <v>30186034.969999999</v>
      </c>
      <c r="PA5" s="160">
        <v>74674517.450000003</v>
      </c>
      <c r="PB5" s="160">
        <v>40973688.49000001</v>
      </c>
      <c r="PC5" s="160">
        <v>63290164.599999994</v>
      </c>
      <c r="PD5" s="160">
        <v>61572486.370000005</v>
      </c>
      <c r="PE5" s="160">
        <v>26919775.02</v>
      </c>
      <c r="PF5" s="160">
        <v>102025373.60000002</v>
      </c>
      <c r="PG5" s="160">
        <v>1133201254.3799999</v>
      </c>
      <c r="PH5" s="160">
        <v>34847113.089999996</v>
      </c>
      <c r="PI5" s="160">
        <v>25341047.519999996</v>
      </c>
      <c r="PJ5" s="160">
        <v>69316541.539999992</v>
      </c>
      <c r="PK5" s="160">
        <v>203844747.05000001</v>
      </c>
      <c r="PL5" s="160">
        <v>68495312.939999998</v>
      </c>
      <c r="PM5" s="160">
        <v>93369597.930000007</v>
      </c>
      <c r="PN5" s="160">
        <v>34627759.359999992</v>
      </c>
      <c r="PO5" s="160">
        <v>99145967.140000015</v>
      </c>
      <c r="PP5" s="160">
        <v>23380257.480000004</v>
      </c>
      <c r="PQ5" s="160">
        <v>71820371.379999995</v>
      </c>
      <c r="PR5" s="160">
        <v>26816864.760000005</v>
      </c>
      <c r="PS5" s="160">
        <v>30128185.749999996</v>
      </c>
      <c r="PT5" s="160">
        <v>63755840.459999993</v>
      </c>
      <c r="PU5" s="160">
        <v>83604506.569999993</v>
      </c>
      <c r="PV5" s="160">
        <v>70456957.620000005</v>
      </c>
      <c r="PW5" s="160">
        <v>28364979.260000005</v>
      </c>
      <c r="PX5" s="160">
        <v>36081468.43</v>
      </c>
      <c r="PY5" s="160">
        <v>24063357.02</v>
      </c>
      <c r="PZ5" s="160">
        <v>68032200.290000007</v>
      </c>
      <c r="QA5" s="160">
        <v>68110372.519999981</v>
      </c>
      <c r="QB5" s="160">
        <v>30091842.880000003</v>
      </c>
      <c r="QC5" s="160">
        <v>366974306.03999996</v>
      </c>
      <c r="QD5" s="160">
        <v>31554518.890000001</v>
      </c>
      <c r="QE5" s="160">
        <v>99190715.430000007</v>
      </c>
      <c r="QF5" s="160">
        <v>46129260.269999996</v>
      </c>
      <c r="QG5" s="160">
        <v>54944043.410000004</v>
      </c>
      <c r="QH5" s="160">
        <v>143651913.38</v>
      </c>
      <c r="QI5" s="160">
        <v>43189212.120000005</v>
      </c>
      <c r="QJ5" s="160">
        <v>68628587.040000007</v>
      </c>
      <c r="QK5" s="160">
        <v>95094655</v>
      </c>
      <c r="QL5" s="160">
        <v>27350982.75</v>
      </c>
      <c r="QM5" s="160">
        <v>35922596.120000005</v>
      </c>
      <c r="QN5" s="160">
        <v>587556283.72000003</v>
      </c>
      <c r="QO5" s="160">
        <v>102857590.99000001</v>
      </c>
      <c r="QP5" s="160">
        <v>41207764.310000002</v>
      </c>
      <c r="QQ5" s="160">
        <v>61850114.439999998</v>
      </c>
      <c r="QR5" s="160">
        <v>55122811.829999998</v>
      </c>
      <c r="QS5" s="160">
        <v>58580158.980000012</v>
      </c>
      <c r="QT5" s="160">
        <v>114006934.58000003</v>
      </c>
      <c r="QU5" s="160">
        <v>45197818.379999995</v>
      </c>
      <c r="QV5" s="160">
        <v>54053222.980000004</v>
      </c>
      <c r="QW5" s="160">
        <v>124766901.69</v>
      </c>
      <c r="QX5" s="160">
        <v>131584004.65000001</v>
      </c>
      <c r="QY5" s="160">
        <v>24931213.93</v>
      </c>
      <c r="QZ5" s="160">
        <v>27564508.299999997</v>
      </c>
      <c r="RA5" s="160">
        <v>50302846.789999992</v>
      </c>
      <c r="RB5" s="160">
        <v>30838866.280000001</v>
      </c>
      <c r="RC5" s="160">
        <v>30701611.34</v>
      </c>
      <c r="RD5" s="160">
        <v>32960402.800000001</v>
      </c>
      <c r="RE5" s="160">
        <v>27853024.259999994</v>
      </c>
      <c r="RF5" s="160">
        <v>21977771.41</v>
      </c>
      <c r="RG5" s="160">
        <v>19941718.84</v>
      </c>
      <c r="RH5" s="160">
        <v>204455683.50999999</v>
      </c>
      <c r="RI5" s="160">
        <v>43393462.600000001</v>
      </c>
      <c r="RJ5" s="160">
        <v>32800384.390000001</v>
      </c>
      <c r="RK5" s="160">
        <v>28871909.75</v>
      </c>
      <c r="RL5" s="160">
        <v>27882156.809999999</v>
      </c>
      <c r="RM5" s="160">
        <v>31227956.189999998</v>
      </c>
      <c r="RN5" s="160">
        <v>67648841.949999988</v>
      </c>
      <c r="RO5" s="160">
        <v>65229210.380000003</v>
      </c>
      <c r="RP5" s="160">
        <v>34746760.68</v>
      </c>
      <c r="RQ5" s="160">
        <v>48054215.870000005</v>
      </c>
      <c r="RR5" s="160">
        <v>68914461.810000002</v>
      </c>
      <c r="RS5" s="160">
        <v>182641989.10999998</v>
      </c>
      <c r="RT5" s="160">
        <v>47009917.789999999</v>
      </c>
      <c r="RU5" s="160">
        <v>52657132.599999994</v>
      </c>
      <c r="RV5" s="160">
        <v>71075986.75999999</v>
      </c>
      <c r="RW5" s="160">
        <v>36576582.800000012</v>
      </c>
      <c r="RX5" s="160">
        <v>44486581.469999999</v>
      </c>
      <c r="RY5" s="160">
        <v>36995348.449999996</v>
      </c>
      <c r="RZ5" s="160">
        <v>20110845.689999998</v>
      </c>
      <c r="SA5" s="160">
        <v>448812350.27999997</v>
      </c>
      <c r="SB5" s="160">
        <v>23784082.239999995</v>
      </c>
      <c r="SC5" s="160">
        <v>56932280.650000006</v>
      </c>
      <c r="SD5" s="160">
        <v>50696518.119999997</v>
      </c>
      <c r="SE5" s="160">
        <v>16233323.020000001</v>
      </c>
      <c r="SF5" s="160">
        <v>22308976.609999999</v>
      </c>
      <c r="SG5" s="160">
        <v>34867041.939999998</v>
      </c>
      <c r="SH5" s="160">
        <v>99264128.729999989</v>
      </c>
      <c r="SI5" s="160">
        <v>33129548.279999997</v>
      </c>
      <c r="SJ5" s="160">
        <v>27081362.440000005</v>
      </c>
      <c r="SK5" s="160">
        <v>45157775.180000007</v>
      </c>
      <c r="SL5" s="160">
        <v>64200871.099999987</v>
      </c>
      <c r="SM5" s="160">
        <v>43312178.390000001</v>
      </c>
      <c r="SN5" s="160">
        <v>563866501.08999991</v>
      </c>
      <c r="SO5" s="160">
        <v>38575609.759999998</v>
      </c>
      <c r="SP5" s="160">
        <v>30828008.110000003</v>
      </c>
      <c r="SQ5" s="160">
        <v>95902370.489999995</v>
      </c>
      <c r="SR5" s="160">
        <v>59703162.780000001</v>
      </c>
      <c r="SS5" s="160">
        <v>50818374.119999997</v>
      </c>
      <c r="ST5" s="160">
        <v>19153911.52</v>
      </c>
      <c r="SU5" s="160">
        <v>161832813.52000001</v>
      </c>
      <c r="SV5" s="160">
        <v>36884070.639999993</v>
      </c>
      <c r="SW5" s="160">
        <v>92326420.089999989</v>
      </c>
      <c r="SX5" s="160">
        <v>77848831.749999985</v>
      </c>
      <c r="SY5" s="160">
        <v>39814839.939999998</v>
      </c>
      <c r="SZ5" s="160">
        <v>20587868.890000001</v>
      </c>
      <c r="TA5" s="160">
        <v>35227814.99000001</v>
      </c>
      <c r="TB5" s="160">
        <v>38126083.530000001</v>
      </c>
      <c r="TC5" s="160">
        <v>33133293.34</v>
      </c>
      <c r="TD5" s="160">
        <v>194551446.41</v>
      </c>
      <c r="TE5" s="160">
        <v>45917896.720000006</v>
      </c>
      <c r="TF5" s="160">
        <v>267342389.14999995</v>
      </c>
      <c r="TG5" s="160">
        <v>93381514.510000005</v>
      </c>
      <c r="TH5" s="160">
        <v>30137368.750000004</v>
      </c>
      <c r="TI5" s="160">
        <v>30799000.91</v>
      </c>
      <c r="TJ5" s="160">
        <v>183022190.47</v>
      </c>
      <c r="TK5" s="160">
        <v>25016002.710000001</v>
      </c>
      <c r="TL5" s="160">
        <v>19036656.509999998</v>
      </c>
      <c r="TM5" s="160">
        <v>35265315.399999999</v>
      </c>
      <c r="TN5" s="160">
        <v>32027205.170000002</v>
      </c>
      <c r="TO5" s="160">
        <v>229348336.81</v>
      </c>
      <c r="TP5" s="160">
        <v>82570988.640000001</v>
      </c>
      <c r="TQ5" s="160">
        <v>53126522.520000011</v>
      </c>
      <c r="TR5" s="160">
        <v>98953300.579999998</v>
      </c>
      <c r="TS5" s="160">
        <v>58603954.719999999</v>
      </c>
      <c r="TT5" s="160">
        <v>48271738.75</v>
      </c>
      <c r="TU5" s="160">
        <v>1243460990.4299996</v>
      </c>
      <c r="TV5" s="160">
        <v>56851102.890000001</v>
      </c>
      <c r="TW5" s="160">
        <v>43228088.850000001</v>
      </c>
      <c r="TX5" s="160">
        <v>140630171.84999999</v>
      </c>
      <c r="TY5" s="160">
        <v>16916295.609999999</v>
      </c>
      <c r="TZ5" s="160">
        <v>40167904.340000011</v>
      </c>
      <c r="UA5" s="160">
        <v>112865125.62999998</v>
      </c>
      <c r="UB5" s="160">
        <v>32616349.409999993</v>
      </c>
      <c r="UC5" s="160">
        <v>33604407.120000005</v>
      </c>
      <c r="UD5" s="160">
        <v>40868403.269999996</v>
      </c>
      <c r="UE5" s="160">
        <v>63917131.810000002</v>
      </c>
      <c r="UF5" s="160">
        <v>114238650.27000001</v>
      </c>
      <c r="UG5" s="160">
        <v>69923407.930000007</v>
      </c>
      <c r="UH5" s="160">
        <v>118898979.53999999</v>
      </c>
      <c r="UI5" s="160">
        <v>32563134.620000008</v>
      </c>
      <c r="UJ5" s="160">
        <v>31135924.810000002</v>
      </c>
      <c r="UK5" s="160">
        <v>28299974.789999995</v>
      </c>
      <c r="UL5" s="160">
        <v>33905375.030000001</v>
      </c>
      <c r="UM5" s="160">
        <v>144454384.63999999</v>
      </c>
      <c r="UN5" s="160">
        <v>20630754.75</v>
      </c>
      <c r="UO5" s="160">
        <v>20995636.229999997</v>
      </c>
      <c r="UP5" s="160">
        <v>32003426.329999998</v>
      </c>
      <c r="UQ5" s="160">
        <v>418676467.67000008</v>
      </c>
      <c r="UR5" s="160">
        <v>39179327.709999993</v>
      </c>
      <c r="US5" s="160">
        <v>42049453.649999999</v>
      </c>
      <c r="UT5" s="160">
        <v>106380638.06999998</v>
      </c>
      <c r="UU5" s="160">
        <v>116326403.56999999</v>
      </c>
      <c r="UV5" s="160">
        <v>77585166.709999949</v>
      </c>
      <c r="UW5" s="160">
        <v>65027301.100000031</v>
      </c>
      <c r="UX5" s="160">
        <v>42930502.780000016</v>
      </c>
      <c r="UY5" s="160">
        <v>50241094.910000011</v>
      </c>
      <c r="UZ5" s="160">
        <v>185420530.36999997</v>
      </c>
      <c r="VA5" s="160">
        <v>44000848.439999998</v>
      </c>
      <c r="VB5" s="160">
        <v>78413697.290000007</v>
      </c>
      <c r="VC5" s="160">
        <v>61107822.769999996</v>
      </c>
      <c r="VD5" s="160">
        <v>37775492.159999996</v>
      </c>
      <c r="VE5" s="160">
        <v>28779203.119999997</v>
      </c>
      <c r="VF5" s="160">
        <v>2076017914.2999997</v>
      </c>
      <c r="VG5" s="160">
        <v>90137815.409999996</v>
      </c>
      <c r="VH5" s="160">
        <v>64513412.170000009</v>
      </c>
      <c r="VI5" s="160">
        <v>44736279.299999997</v>
      </c>
      <c r="VJ5" s="160">
        <v>54598991.790000007</v>
      </c>
      <c r="VK5" s="160">
        <v>62660372.880000003</v>
      </c>
      <c r="VL5" s="160">
        <v>83342743.669999987</v>
      </c>
      <c r="VM5" s="160">
        <v>127979335.86</v>
      </c>
      <c r="VN5" s="160">
        <v>55453859.859999992</v>
      </c>
      <c r="VO5" s="160">
        <v>85020950.179999992</v>
      </c>
      <c r="VP5" s="160">
        <v>43800939.960000001</v>
      </c>
      <c r="VQ5" s="160">
        <v>124903635.88</v>
      </c>
      <c r="VR5" s="160">
        <v>104912457.06000002</v>
      </c>
      <c r="VS5" s="160">
        <v>86162171.529999971</v>
      </c>
      <c r="VT5" s="160">
        <v>157811308.03000006</v>
      </c>
      <c r="VU5" s="160">
        <v>83161939.270000026</v>
      </c>
      <c r="VV5" s="160">
        <v>107520662.67999998</v>
      </c>
      <c r="VW5" s="160">
        <v>46905171.410000004</v>
      </c>
      <c r="VX5" s="160">
        <v>31081292.620000001</v>
      </c>
      <c r="VY5" s="160">
        <v>117157523.43000001</v>
      </c>
      <c r="VZ5" s="160">
        <v>225273599.09999999</v>
      </c>
      <c r="WA5" s="160">
        <v>61996814.579999991</v>
      </c>
      <c r="WB5" s="160">
        <v>37236234.700000003</v>
      </c>
      <c r="WC5" s="160">
        <v>27722048.520000003</v>
      </c>
      <c r="WD5" s="160">
        <v>45489959</v>
      </c>
      <c r="WE5" s="160">
        <v>41249804.799999997</v>
      </c>
      <c r="WF5" s="160">
        <v>45070357.069999985</v>
      </c>
      <c r="WG5" s="160">
        <v>46015733.560000002</v>
      </c>
      <c r="WH5" s="160">
        <v>123804866.55000001</v>
      </c>
      <c r="WI5" s="160">
        <v>43771537.489999987</v>
      </c>
      <c r="WJ5" s="160">
        <v>0</v>
      </c>
      <c r="WK5" s="160">
        <v>21598318.120000001</v>
      </c>
      <c r="WL5" s="160">
        <v>9719069.709999999</v>
      </c>
      <c r="WM5" s="160">
        <v>750014988.6700002</v>
      </c>
      <c r="WN5" s="160">
        <v>76524903.670000002</v>
      </c>
      <c r="WO5" s="160">
        <v>102232657.17999999</v>
      </c>
      <c r="WP5" s="160">
        <v>263348198.1500001</v>
      </c>
      <c r="WQ5" s="160">
        <v>79279421.770000011</v>
      </c>
      <c r="WR5" s="160">
        <v>96609763.640000015</v>
      </c>
      <c r="WS5" s="160">
        <v>142349353.44999999</v>
      </c>
      <c r="WT5" s="160">
        <v>83877611.75999999</v>
      </c>
      <c r="WU5" s="160">
        <v>53110860.75</v>
      </c>
      <c r="WV5" s="160">
        <v>141262150.34999999</v>
      </c>
      <c r="WW5" s="160">
        <v>131507681.66</v>
      </c>
      <c r="WX5" s="160">
        <v>48024558.209999986</v>
      </c>
      <c r="WY5" s="160">
        <v>37417401.450000003</v>
      </c>
      <c r="WZ5" s="160">
        <v>51499860.920000002</v>
      </c>
      <c r="XA5" s="160">
        <v>48450521.449999996</v>
      </c>
      <c r="XB5" s="160">
        <v>37492541.390000001</v>
      </c>
      <c r="XC5" s="160">
        <v>41692742.790000007</v>
      </c>
      <c r="XD5" s="160">
        <v>46365063.259999998</v>
      </c>
      <c r="XE5" s="160">
        <v>39587774.759999998</v>
      </c>
      <c r="XF5" s="160">
        <v>39541014.409999996</v>
      </c>
      <c r="XG5" s="160">
        <v>42648849.219999999</v>
      </c>
      <c r="XH5" s="160">
        <v>45874145.959999993</v>
      </c>
      <c r="XI5" s="160">
        <v>43896078.849999994</v>
      </c>
      <c r="XJ5" s="160">
        <v>756488998.78000021</v>
      </c>
      <c r="XK5" s="160">
        <v>69698611.170000002</v>
      </c>
      <c r="XL5" s="160">
        <v>121437780.52999997</v>
      </c>
      <c r="XM5" s="160">
        <v>52781347.820000008</v>
      </c>
      <c r="XN5" s="160">
        <v>204496942.72999993</v>
      </c>
      <c r="XO5" s="160">
        <v>63622070.780000001</v>
      </c>
      <c r="XP5" s="160">
        <v>114747621.13999999</v>
      </c>
      <c r="XQ5" s="160">
        <v>43054828.100000001</v>
      </c>
      <c r="XR5" s="160">
        <v>165436503.18000001</v>
      </c>
      <c r="XS5" s="160">
        <v>161038063.06999999</v>
      </c>
      <c r="XT5" s="160">
        <v>82054387.989999995</v>
      </c>
      <c r="XU5" s="160">
        <v>60123078.549999997</v>
      </c>
      <c r="XV5" s="160">
        <v>46480663.220000006</v>
      </c>
      <c r="XW5" s="160">
        <v>50962326.870000005</v>
      </c>
      <c r="XX5" s="160">
        <v>39501470.720000006</v>
      </c>
      <c r="XY5" s="160">
        <v>42767488.57</v>
      </c>
      <c r="XZ5" s="160">
        <v>39459417.980000004</v>
      </c>
      <c r="YA5" s="160">
        <v>162216613.65999994</v>
      </c>
      <c r="YB5" s="160">
        <v>30292547.039999999</v>
      </c>
      <c r="YC5" s="160">
        <v>33069238.390000001</v>
      </c>
      <c r="YD5" s="160">
        <v>47622893.890000001</v>
      </c>
      <c r="YE5" s="160">
        <v>39569414.670000002</v>
      </c>
      <c r="YF5" s="160">
        <v>25185152.679999996</v>
      </c>
      <c r="YG5" s="160">
        <v>24048370.750000007</v>
      </c>
      <c r="YH5" s="160">
        <v>261103922.70999995</v>
      </c>
      <c r="YI5" s="160">
        <v>25775527.319999997</v>
      </c>
      <c r="YJ5" s="160">
        <v>42080655.600000001</v>
      </c>
      <c r="YK5" s="160">
        <v>44142342.719999991</v>
      </c>
      <c r="YL5" s="160">
        <v>24025185.699999996</v>
      </c>
      <c r="YM5" s="160">
        <v>35873227.799999997</v>
      </c>
      <c r="YN5" s="160">
        <v>22295196.210000001</v>
      </c>
      <c r="YO5" s="160">
        <v>22776757.739999998</v>
      </c>
      <c r="YP5" s="160">
        <v>98467907.650000006</v>
      </c>
      <c r="YQ5" s="160">
        <v>520145966.07999992</v>
      </c>
      <c r="YR5" s="160">
        <v>28648966.309999999</v>
      </c>
      <c r="YS5" s="160">
        <v>75748355.920000002</v>
      </c>
      <c r="YT5" s="160">
        <v>139655089.89999998</v>
      </c>
      <c r="YU5" s="160">
        <v>127242117.70000002</v>
      </c>
      <c r="YV5" s="160">
        <v>37879013.24000001</v>
      </c>
      <c r="YW5" s="160">
        <v>48086589.049999982</v>
      </c>
      <c r="YX5" s="160">
        <v>91585526.149999991</v>
      </c>
      <c r="YY5" s="160">
        <v>70610558.469999999</v>
      </c>
      <c r="YZ5" s="160">
        <v>91963018.820000008</v>
      </c>
      <c r="ZA5" s="160">
        <v>23304114.48</v>
      </c>
      <c r="ZB5" s="160">
        <v>27669056.84</v>
      </c>
      <c r="ZC5" s="160">
        <v>29859265.550000001</v>
      </c>
      <c r="ZD5" s="160">
        <v>48676489.140000001</v>
      </c>
      <c r="ZE5" s="160">
        <v>39796061.030000001</v>
      </c>
      <c r="ZF5" s="160">
        <v>34128253.93</v>
      </c>
      <c r="ZG5" s="160">
        <v>38433704.289999992</v>
      </c>
      <c r="ZH5" s="160">
        <v>21225098.620000001</v>
      </c>
      <c r="ZI5" s="160">
        <v>40110680.149999991</v>
      </c>
      <c r="ZJ5" s="160">
        <v>35732341.269999996</v>
      </c>
      <c r="ZK5" s="160">
        <v>25958238.510000002</v>
      </c>
      <c r="ZL5" s="160">
        <v>13910815.32</v>
      </c>
      <c r="ZM5" s="160">
        <v>195517609.30000001</v>
      </c>
      <c r="ZN5" s="160">
        <v>33282112.799999997</v>
      </c>
      <c r="ZO5" s="160">
        <v>46700706.179999992</v>
      </c>
      <c r="ZP5" s="160">
        <v>26083600.130000003</v>
      </c>
      <c r="ZQ5" s="160">
        <v>29973060.600000001</v>
      </c>
      <c r="ZR5" s="160">
        <v>41513352.650000006</v>
      </c>
      <c r="ZS5" s="160">
        <v>33549476.080000002</v>
      </c>
      <c r="ZT5" s="160">
        <v>1223364352.01</v>
      </c>
      <c r="ZU5" s="160">
        <v>57919050.789999984</v>
      </c>
      <c r="ZV5" s="160">
        <v>34101033.019999996</v>
      </c>
      <c r="ZW5" s="160">
        <v>61858503.61999999</v>
      </c>
      <c r="ZX5" s="160">
        <v>71366867.049999997</v>
      </c>
      <c r="ZY5" s="160">
        <v>52522006.140000008</v>
      </c>
      <c r="ZZ5" s="160">
        <v>75819624.50999999</v>
      </c>
      <c r="AAA5" s="160">
        <v>84780274.090000004</v>
      </c>
      <c r="AAB5" s="160">
        <v>109197629.73</v>
      </c>
      <c r="AAC5" s="160">
        <v>40963169.479999989</v>
      </c>
      <c r="AAD5" s="160">
        <v>61381419.770000003</v>
      </c>
      <c r="AAE5" s="160">
        <v>205306337</v>
      </c>
      <c r="AAF5" s="160">
        <v>126086465.54000001</v>
      </c>
      <c r="AAG5" s="160">
        <v>24690936.580000002</v>
      </c>
      <c r="AAH5" s="160">
        <v>42791293.030000001</v>
      </c>
      <c r="AAI5" s="160">
        <v>42788699.859999999</v>
      </c>
      <c r="AAJ5" s="160">
        <v>31875034.57</v>
      </c>
      <c r="AAK5" s="160">
        <v>53517173.980000004</v>
      </c>
      <c r="AAL5" s="160">
        <v>30993697.799999993</v>
      </c>
      <c r="AAM5" s="160">
        <v>246200509.50999999</v>
      </c>
      <c r="AAN5" s="160">
        <v>132623134.35000001</v>
      </c>
      <c r="AAO5" s="160">
        <v>34432577</v>
      </c>
      <c r="AAP5" s="160">
        <v>28396735.859999996</v>
      </c>
      <c r="AAQ5" s="160">
        <v>25688222.649999999</v>
      </c>
      <c r="AAR5" s="160">
        <v>27111940.68</v>
      </c>
      <c r="AAS5" s="160">
        <v>21551709.780000001</v>
      </c>
      <c r="AAT5" s="160">
        <v>181095951.82999998</v>
      </c>
      <c r="AAU5" s="160">
        <v>62499868.269999996</v>
      </c>
      <c r="AAV5" s="160">
        <v>35859271.219999999</v>
      </c>
      <c r="AAW5" s="160">
        <v>81726914.090000018</v>
      </c>
      <c r="AAX5" s="160">
        <v>64646329.569999985</v>
      </c>
      <c r="AAY5" s="160">
        <v>35662292.359999999</v>
      </c>
      <c r="AAZ5" s="160">
        <v>33943703.190000005</v>
      </c>
      <c r="ABA5" s="160">
        <v>50518526.099999994</v>
      </c>
      <c r="ABB5" s="160">
        <v>234936931.52000001</v>
      </c>
      <c r="ABC5" s="160">
        <v>15702031.65</v>
      </c>
      <c r="ABD5" s="160">
        <v>57986740.919999987</v>
      </c>
      <c r="ABE5" s="160">
        <v>24132690.990000002</v>
      </c>
      <c r="ABF5" s="160">
        <v>20705242.510000002</v>
      </c>
      <c r="ABG5" s="160">
        <v>92433873.290000021</v>
      </c>
      <c r="ABH5" s="160">
        <v>15210878.780000003</v>
      </c>
      <c r="ABI5" s="160">
        <v>25980993.190000001</v>
      </c>
      <c r="ABJ5" s="160">
        <v>25314211.52</v>
      </c>
      <c r="ABK5" s="160">
        <v>46025019.57</v>
      </c>
      <c r="ABL5" s="160">
        <v>21378324.410000004</v>
      </c>
      <c r="ABM5" s="160">
        <v>478982819.07999986</v>
      </c>
      <c r="ABN5" s="160">
        <v>27289842.810000002</v>
      </c>
      <c r="ABO5" s="160">
        <v>32933626.879999992</v>
      </c>
      <c r="ABP5" s="160">
        <v>65083278.25</v>
      </c>
      <c r="ABQ5" s="160">
        <v>24586058.970000003</v>
      </c>
      <c r="ABR5" s="160">
        <v>56582284.57</v>
      </c>
      <c r="ABS5" s="160">
        <v>66065926.090000011</v>
      </c>
      <c r="ABT5" s="160">
        <v>195463729.06999999</v>
      </c>
      <c r="ABU5" s="160">
        <v>172604772.32999998</v>
      </c>
      <c r="ABV5" s="160">
        <v>32549217.920000002</v>
      </c>
      <c r="ABW5" s="160">
        <v>50048021.099999994</v>
      </c>
      <c r="ABX5" s="160">
        <v>55787106.239999995</v>
      </c>
      <c r="ABY5" s="160">
        <v>50893402.770000003</v>
      </c>
      <c r="ABZ5" s="160">
        <v>152350002.50999999</v>
      </c>
      <c r="ACA5" s="160">
        <v>26162625.199999999</v>
      </c>
      <c r="ACB5" s="160">
        <v>45287104.069999993</v>
      </c>
      <c r="ACC5" s="160">
        <v>35650102.300000004</v>
      </c>
      <c r="ACD5" s="160">
        <v>19326898.010000005</v>
      </c>
      <c r="ACE5" s="160">
        <v>21726319.960000001</v>
      </c>
      <c r="ACF5" s="160">
        <v>83691174.239999995</v>
      </c>
      <c r="ACG5" s="160">
        <v>88826863.689999983</v>
      </c>
      <c r="ACH5" s="160">
        <v>13908399.189999999</v>
      </c>
      <c r="ACI5" s="160">
        <v>13707058.07</v>
      </c>
      <c r="ACJ5" s="160">
        <v>34668579.829999998</v>
      </c>
      <c r="ACK5" s="160">
        <v>9798160.2200000007</v>
      </c>
      <c r="ACL5" s="160">
        <v>26338208.989999995</v>
      </c>
      <c r="ACM5" s="160">
        <v>19086265.240000002</v>
      </c>
      <c r="ACN5" s="160">
        <v>34560559.770000003</v>
      </c>
      <c r="ACO5" s="160">
        <v>370357904.30000001</v>
      </c>
      <c r="ACP5" s="160">
        <v>26476121.490000006</v>
      </c>
      <c r="ACQ5" s="160">
        <v>46192078.229999997</v>
      </c>
      <c r="ACR5" s="160">
        <v>72909152.230000004</v>
      </c>
      <c r="ACS5" s="160">
        <v>14310642.540000001</v>
      </c>
      <c r="ACT5" s="160">
        <v>15933602.479999995</v>
      </c>
      <c r="ACU5" s="160">
        <v>19875894.149999999</v>
      </c>
      <c r="ACV5" s="160">
        <v>17686628.07</v>
      </c>
      <c r="ACW5" s="160">
        <v>673579460.38999999</v>
      </c>
      <c r="ACX5" s="160">
        <v>59472618.409999989</v>
      </c>
      <c r="ACY5" s="160">
        <v>99331318.419999987</v>
      </c>
      <c r="ACZ5" s="160">
        <v>26677087.18</v>
      </c>
      <c r="ADA5" s="160">
        <v>38683445.420000002</v>
      </c>
      <c r="ADB5" s="160">
        <v>41587820.970000014</v>
      </c>
      <c r="ADC5" s="160">
        <v>44906572.43</v>
      </c>
      <c r="ADD5" s="160">
        <v>30392811.66</v>
      </c>
      <c r="ADE5" s="160">
        <v>41490492.830000006</v>
      </c>
      <c r="ADF5" s="160">
        <v>30443912.039999999</v>
      </c>
      <c r="ADG5" s="160">
        <v>66370147.68</v>
      </c>
      <c r="ADH5" s="160">
        <v>26733615.13000001</v>
      </c>
      <c r="ADI5" s="160">
        <v>55969116.029999994</v>
      </c>
      <c r="ADJ5" s="160">
        <v>59321775.419999994</v>
      </c>
      <c r="ADK5" s="160">
        <v>29319823.950000003</v>
      </c>
      <c r="ADL5" s="160">
        <v>35093661.240000002</v>
      </c>
      <c r="ADM5" s="160">
        <v>73087469.239999995</v>
      </c>
      <c r="ADN5" s="160">
        <v>34163503.619999997</v>
      </c>
      <c r="ADO5" s="160">
        <v>43260556.020000003</v>
      </c>
      <c r="ADP5" s="160"/>
      <c r="ADQ5" s="160">
        <v>420496636.31000006</v>
      </c>
      <c r="ADR5" s="160">
        <v>88137190.840000004</v>
      </c>
      <c r="ADS5" s="160">
        <v>57556574.889999993</v>
      </c>
      <c r="ADT5" s="160">
        <v>64888096.079999998</v>
      </c>
      <c r="ADU5" s="160">
        <v>46123926.649999999</v>
      </c>
      <c r="ADV5" s="160">
        <v>91675907.689999998</v>
      </c>
      <c r="ADW5" s="160">
        <v>43168594.200000003</v>
      </c>
      <c r="ADX5" s="160">
        <v>43564210.260000005</v>
      </c>
      <c r="ADY5" s="160">
        <v>34629377.019999996</v>
      </c>
      <c r="ADZ5" s="160">
        <v>22650914.150000002</v>
      </c>
      <c r="AEA5" s="160">
        <v>237694788.88999996</v>
      </c>
      <c r="AEB5" s="160">
        <v>146968320.32000002</v>
      </c>
      <c r="AEC5" s="160">
        <v>83809575.769999996</v>
      </c>
      <c r="AED5" s="160">
        <v>68639707.159999996</v>
      </c>
      <c r="AEE5" s="160">
        <v>110932198.42999999</v>
      </c>
      <c r="AEF5" s="160">
        <v>99277432.840000004</v>
      </c>
      <c r="AEG5" s="160">
        <v>56231891.800000004</v>
      </c>
      <c r="AEH5" s="160">
        <v>61195065.879999988</v>
      </c>
      <c r="AEI5" s="160">
        <v>26209917.449999999</v>
      </c>
      <c r="AEJ5" s="160">
        <v>66655866.539999999</v>
      </c>
      <c r="AEK5" s="160">
        <v>54232901.93</v>
      </c>
      <c r="AEL5" s="160">
        <v>45882725.75999999</v>
      </c>
      <c r="AEM5" s="160">
        <v>62194466.159999996</v>
      </c>
      <c r="AEN5" s="160">
        <v>279555640.94000006</v>
      </c>
      <c r="AEO5" s="160">
        <v>57623771.280000001</v>
      </c>
      <c r="AEP5" s="160">
        <v>63520337.780000001</v>
      </c>
      <c r="AEQ5" s="160">
        <v>44019575.839999989</v>
      </c>
      <c r="AER5" s="160">
        <v>58619964.289999999</v>
      </c>
      <c r="AES5" s="160">
        <v>46518568.829999998</v>
      </c>
      <c r="AET5" s="160">
        <v>35419870.469999999</v>
      </c>
      <c r="AEU5" s="160">
        <v>72812898.349999994</v>
      </c>
      <c r="AEV5" s="160">
        <v>81582113.37999998</v>
      </c>
      <c r="AEW5" s="160">
        <v>35047373.049999997</v>
      </c>
      <c r="AEX5" s="160">
        <v>69804282.889999971</v>
      </c>
      <c r="AEY5" s="160">
        <v>34321692.240000002</v>
      </c>
      <c r="AEZ5" s="160">
        <v>218099707.84000009</v>
      </c>
      <c r="AFA5" s="160">
        <v>33877944.5</v>
      </c>
      <c r="AFB5" s="160">
        <v>27642337.869999997</v>
      </c>
      <c r="AFC5" s="160">
        <v>30690485.869999986</v>
      </c>
      <c r="AFD5" s="160">
        <v>70823616.73999998</v>
      </c>
      <c r="AFE5" s="160">
        <v>37587855.250000007</v>
      </c>
      <c r="AFF5" s="160">
        <v>19130983.990000002</v>
      </c>
      <c r="AFG5" s="160">
        <v>36707918.489999995</v>
      </c>
      <c r="AFH5" s="160">
        <v>24521804.000000004</v>
      </c>
      <c r="AFI5" s="160">
        <v>43631616.580000013</v>
      </c>
      <c r="AFJ5" s="160">
        <v>30577623.009999998</v>
      </c>
      <c r="AFK5" s="160">
        <v>349922962.42000002</v>
      </c>
      <c r="AFL5" s="160">
        <v>72185694.930000022</v>
      </c>
      <c r="AFM5" s="160">
        <v>73503571.299999997</v>
      </c>
      <c r="AFN5" s="160">
        <v>27245482.02</v>
      </c>
      <c r="AFO5" s="160">
        <v>102610192.53</v>
      </c>
      <c r="AFP5" s="160">
        <v>62324255.300000004</v>
      </c>
      <c r="AFQ5" s="160">
        <v>30120329.449999992</v>
      </c>
      <c r="AFR5" s="160">
        <v>36477360.470000006</v>
      </c>
      <c r="AFS5" s="160">
        <v>820423360.8900001</v>
      </c>
      <c r="AFT5" s="160">
        <v>324011038.50999999</v>
      </c>
      <c r="AFU5" s="160">
        <v>26448385.380000003</v>
      </c>
      <c r="AFV5" s="160">
        <v>85877665.350000009</v>
      </c>
      <c r="AFW5" s="160">
        <v>99637979.920000002</v>
      </c>
      <c r="AFX5" s="160">
        <v>72513385.139999986</v>
      </c>
      <c r="AFY5" s="160">
        <v>61371044.929999992</v>
      </c>
      <c r="AFZ5" s="160">
        <v>42330200.25</v>
      </c>
      <c r="AGA5" s="160">
        <v>20711016.389999997</v>
      </c>
      <c r="AGB5" s="160">
        <v>38052244.349999994</v>
      </c>
      <c r="AGC5" s="160">
        <v>50425582.32</v>
      </c>
      <c r="AGD5" s="160">
        <v>19976581.759999998</v>
      </c>
      <c r="AGE5" s="160">
        <v>25952630.420000006</v>
      </c>
      <c r="AGF5" s="160">
        <v>42739391.869999997</v>
      </c>
      <c r="AGG5" s="160">
        <v>26924355.68</v>
      </c>
      <c r="AGH5" s="160">
        <v>23577370.960000001</v>
      </c>
      <c r="AGI5" s="160">
        <v>25042954.830000002</v>
      </c>
      <c r="AGJ5" s="160">
        <v>156134084.08000004</v>
      </c>
      <c r="AGK5" s="160">
        <v>21246698.91</v>
      </c>
      <c r="AGL5" s="160">
        <v>31039201.660000015</v>
      </c>
      <c r="AGM5" s="160">
        <v>31928751.260000013</v>
      </c>
      <c r="AGN5" s="160">
        <v>61916747.999999993</v>
      </c>
      <c r="AGO5" s="160">
        <v>26105824.830000002</v>
      </c>
      <c r="AGP5" s="160">
        <v>17586797.300000001</v>
      </c>
    </row>
    <row r="6" spans="1:874" x14ac:dyDescent="0.2">
      <c r="B6" s="159" t="s">
        <v>2</v>
      </c>
      <c r="C6" s="158" t="s">
        <v>3</v>
      </c>
      <c r="D6" s="160">
        <v>2208132</v>
      </c>
      <c r="E6" s="160">
        <v>486750</v>
      </c>
      <c r="F6" s="160">
        <v>54700</v>
      </c>
      <c r="G6" s="160">
        <v>107700</v>
      </c>
      <c r="H6" s="160">
        <v>367000</v>
      </c>
      <c r="I6" s="160">
        <v>326850</v>
      </c>
      <c r="J6" s="160">
        <v>28250</v>
      </c>
      <c r="K6" s="160">
        <v>304250</v>
      </c>
      <c r="L6" s="160">
        <v>387600</v>
      </c>
      <c r="M6" s="160">
        <v>174650</v>
      </c>
      <c r="N6" s="160">
        <v>14950</v>
      </c>
      <c r="O6" s="160">
        <v>8600</v>
      </c>
      <c r="P6" s="160">
        <v>51890</v>
      </c>
      <c r="Q6" s="160">
        <v>206250</v>
      </c>
      <c r="R6" s="160">
        <v>166100</v>
      </c>
      <c r="S6" s="160"/>
      <c r="T6" s="160">
        <v>98400</v>
      </c>
      <c r="U6" s="160">
        <v>37150</v>
      </c>
      <c r="V6" s="160">
        <v>425680</v>
      </c>
      <c r="W6" s="160">
        <v>285950</v>
      </c>
      <c r="X6" s="160">
        <v>109150</v>
      </c>
      <c r="Y6" s="160">
        <v>82150</v>
      </c>
      <c r="Z6" s="160"/>
      <c r="AA6" s="160">
        <v>47700</v>
      </c>
      <c r="AB6" s="160">
        <v>153550</v>
      </c>
      <c r="AC6" s="160">
        <v>73950</v>
      </c>
      <c r="AD6" s="160">
        <v>71350</v>
      </c>
      <c r="AE6" s="160">
        <v>7250</v>
      </c>
      <c r="AF6" s="160">
        <v>238350</v>
      </c>
      <c r="AG6" s="160">
        <v>79950</v>
      </c>
      <c r="AH6" s="160">
        <v>206800</v>
      </c>
      <c r="AI6" s="160">
        <v>343600</v>
      </c>
      <c r="AJ6" s="160">
        <v>219800</v>
      </c>
      <c r="AK6" s="160"/>
      <c r="AL6" s="160">
        <v>111500</v>
      </c>
      <c r="AM6" s="160">
        <v>38200</v>
      </c>
      <c r="AN6" s="160"/>
      <c r="AO6" s="160">
        <v>92550</v>
      </c>
      <c r="AP6" s="160">
        <v>30600</v>
      </c>
      <c r="AQ6" s="160">
        <v>17658</v>
      </c>
      <c r="AR6" s="160">
        <v>142900</v>
      </c>
      <c r="AS6" s="160">
        <v>57458</v>
      </c>
      <c r="AT6" s="160">
        <v>1137980</v>
      </c>
      <c r="AU6" s="160">
        <v>19950</v>
      </c>
      <c r="AV6" s="160">
        <v>20400</v>
      </c>
      <c r="AW6" s="160">
        <v>70296.800000000003</v>
      </c>
      <c r="AX6" s="160">
        <v>87750</v>
      </c>
      <c r="AY6" s="160">
        <v>278150</v>
      </c>
      <c r="AZ6" s="160">
        <v>135200</v>
      </c>
      <c r="BA6" s="160">
        <v>143050</v>
      </c>
      <c r="BB6" s="160">
        <v>31200</v>
      </c>
      <c r="BC6" s="160">
        <v>119650</v>
      </c>
      <c r="BD6" s="160">
        <v>172200</v>
      </c>
      <c r="BE6" s="160">
        <v>67800</v>
      </c>
      <c r="BF6" s="160">
        <v>181000</v>
      </c>
      <c r="BG6" s="160">
        <v>51000</v>
      </c>
      <c r="BH6" s="160">
        <v>20503.62</v>
      </c>
      <c r="BI6" s="160">
        <v>1132070</v>
      </c>
      <c r="BJ6" s="160">
        <v>270843</v>
      </c>
      <c r="BK6" s="160">
        <v>384600</v>
      </c>
      <c r="BL6" s="160">
        <v>284500</v>
      </c>
      <c r="BM6" s="160">
        <v>106500</v>
      </c>
      <c r="BN6" s="160">
        <v>117800</v>
      </c>
      <c r="BO6" s="160">
        <v>107000</v>
      </c>
      <c r="BP6" s="160">
        <v>910584</v>
      </c>
      <c r="BQ6" s="160">
        <v>149800</v>
      </c>
      <c r="BR6" s="160">
        <v>190850</v>
      </c>
      <c r="BS6" s="160">
        <v>260850</v>
      </c>
      <c r="BT6" s="160">
        <v>383400</v>
      </c>
      <c r="BU6" s="160">
        <v>123850</v>
      </c>
      <c r="BV6" s="160">
        <v>264350</v>
      </c>
      <c r="BW6" s="160">
        <v>136050</v>
      </c>
      <c r="BX6" s="160">
        <v>160800</v>
      </c>
      <c r="BY6" s="160">
        <v>79100</v>
      </c>
      <c r="BZ6" s="160">
        <v>215600</v>
      </c>
      <c r="CA6" s="160">
        <v>358650</v>
      </c>
      <c r="CB6" s="160">
        <v>18450</v>
      </c>
      <c r="CC6" s="160">
        <v>86250</v>
      </c>
      <c r="CD6" s="160">
        <v>25800</v>
      </c>
      <c r="CE6" s="160">
        <v>4653254.8899999997</v>
      </c>
      <c r="CF6" s="160">
        <v>198450</v>
      </c>
      <c r="CG6" s="160">
        <v>135500</v>
      </c>
      <c r="CH6" s="160">
        <v>189550</v>
      </c>
      <c r="CI6" s="160">
        <v>104770</v>
      </c>
      <c r="CJ6" s="160">
        <v>168450</v>
      </c>
      <c r="CK6" s="160">
        <v>128100</v>
      </c>
      <c r="CL6" s="160">
        <v>264100</v>
      </c>
      <c r="CM6" s="160">
        <v>103050</v>
      </c>
      <c r="CN6" s="160">
        <v>52150</v>
      </c>
      <c r="CO6" s="160">
        <v>344400</v>
      </c>
      <c r="CP6" s="160">
        <v>198750</v>
      </c>
      <c r="CQ6" s="160">
        <v>122200</v>
      </c>
      <c r="CR6" s="160">
        <v>948607</v>
      </c>
      <c r="CS6" s="160">
        <v>147150</v>
      </c>
      <c r="CT6" s="160">
        <v>46800</v>
      </c>
      <c r="CU6" s="160">
        <v>261450</v>
      </c>
      <c r="CV6" s="160">
        <v>40600</v>
      </c>
      <c r="CW6" s="160">
        <v>179850</v>
      </c>
      <c r="CX6" s="160">
        <v>84600</v>
      </c>
      <c r="CY6" s="160">
        <v>74700</v>
      </c>
      <c r="CZ6" s="160">
        <v>813050</v>
      </c>
      <c r="DA6" s="160">
        <v>650650</v>
      </c>
      <c r="DB6" s="160">
        <v>74500</v>
      </c>
      <c r="DC6" s="160">
        <v>105650</v>
      </c>
      <c r="DD6" s="160">
        <v>245000</v>
      </c>
      <c r="DE6" s="160">
        <v>50950</v>
      </c>
      <c r="DF6" s="160">
        <v>28250</v>
      </c>
      <c r="DG6" s="160">
        <v>48475</v>
      </c>
      <c r="DH6" s="160">
        <v>69700</v>
      </c>
      <c r="DI6" s="160">
        <v>249324</v>
      </c>
      <c r="DJ6" s="160">
        <v>121200</v>
      </c>
      <c r="DK6" s="160">
        <v>79500</v>
      </c>
      <c r="DL6" s="160">
        <v>58000</v>
      </c>
      <c r="DM6" s="160">
        <v>320950</v>
      </c>
      <c r="DN6" s="160">
        <v>150900</v>
      </c>
      <c r="DO6" s="160">
        <v>106050</v>
      </c>
      <c r="DP6" s="160">
        <v>139500</v>
      </c>
      <c r="DQ6" s="160">
        <v>293950</v>
      </c>
      <c r="DR6" s="160">
        <v>538830</v>
      </c>
      <c r="DS6" s="160">
        <v>521450</v>
      </c>
      <c r="DT6" s="160">
        <v>997550</v>
      </c>
      <c r="DU6" s="160">
        <v>442350</v>
      </c>
      <c r="DV6" s="160">
        <v>275350</v>
      </c>
      <c r="DW6" s="160">
        <v>352150</v>
      </c>
      <c r="DX6" s="160">
        <v>451200</v>
      </c>
      <c r="DY6" s="160">
        <v>61800</v>
      </c>
      <c r="DZ6" s="160">
        <v>229200</v>
      </c>
      <c r="EA6" s="160">
        <v>184200</v>
      </c>
      <c r="EB6" s="160">
        <v>363550</v>
      </c>
      <c r="EC6" s="160">
        <v>286995</v>
      </c>
      <c r="ED6" s="160">
        <v>206850</v>
      </c>
      <c r="EE6" s="160">
        <v>105400</v>
      </c>
      <c r="EF6" s="160">
        <v>166850</v>
      </c>
      <c r="EG6" s="160">
        <v>112450</v>
      </c>
      <c r="EH6" s="160">
        <v>122150</v>
      </c>
      <c r="EI6" s="160">
        <v>186100</v>
      </c>
      <c r="EJ6" s="160">
        <v>32000</v>
      </c>
      <c r="EK6" s="160">
        <v>39850</v>
      </c>
      <c r="EL6" s="160">
        <v>1433844</v>
      </c>
      <c r="EM6" s="160">
        <v>761000</v>
      </c>
      <c r="EN6" s="160">
        <v>290150</v>
      </c>
      <c r="EO6" s="160">
        <v>534150</v>
      </c>
      <c r="EP6" s="160">
        <v>138750</v>
      </c>
      <c r="EQ6" s="160">
        <v>126700</v>
      </c>
      <c r="ER6" s="160">
        <v>269750</v>
      </c>
      <c r="ES6" s="160">
        <v>307500</v>
      </c>
      <c r="ET6" s="160">
        <v>203100</v>
      </c>
      <c r="EU6" s="160">
        <v>79500</v>
      </c>
      <c r="EV6" s="160">
        <v>27450</v>
      </c>
      <c r="EW6" s="160">
        <v>71600</v>
      </c>
      <c r="EX6" s="160">
        <v>1000</v>
      </c>
      <c r="EY6" s="160">
        <v>64250</v>
      </c>
      <c r="EZ6" s="160">
        <v>100450</v>
      </c>
      <c r="FA6" s="160">
        <v>30500</v>
      </c>
      <c r="FB6" s="160">
        <v>64800</v>
      </c>
      <c r="FC6" s="160">
        <v>38450</v>
      </c>
      <c r="FD6" s="160">
        <v>4750</v>
      </c>
      <c r="FE6" s="160">
        <v>21050</v>
      </c>
      <c r="FF6" s="160">
        <v>7950</v>
      </c>
      <c r="FG6" s="160">
        <v>843200</v>
      </c>
      <c r="FH6" s="160">
        <v>412700</v>
      </c>
      <c r="FI6" s="160">
        <v>299050</v>
      </c>
      <c r="FJ6" s="160">
        <v>535250</v>
      </c>
      <c r="FK6" s="160">
        <v>162850</v>
      </c>
      <c r="FL6" s="160">
        <v>652100</v>
      </c>
      <c r="FM6" s="160">
        <v>0</v>
      </c>
      <c r="FN6" s="160">
        <v>50150</v>
      </c>
      <c r="FO6" s="160">
        <v>1209441</v>
      </c>
      <c r="FP6" s="160">
        <v>271750</v>
      </c>
      <c r="FQ6" s="160">
        <v>441700</v>
      </c>
      <c r="FR6" s="160">
        <v>434500</v>
      </c>
      <c r="FS6" s="160">
        <v>125950</v>
      </c>
      <c r="FT6" s="160">
        <v>587607</v>
      </c>
      <c r="FU6" s="160">
        <v>1071350</v>
      </c>
      <c r="FV6" s="160">
        <v>185050</v>
      </c>
      <c r="FW6" s="160">
        <v>203650</v>
      </c>
      <c r="FX6" s="160">
        <v>227400</v>
      </c>
      <c r="FY6" s="160">
        <v>490250</v>
      </c>
      <c r="FZ6" s="160">
        <v>176750</v>
      </c>
      <c r="GA6" s="160">
        <v>101800</v>
      </c>
      <c r="GB6" s="160">
        <v>752050</v>
      </c>
      <c r="GC6" s="160">
        <v>49700</v>
      </c>
      <c r="GD6" s="160">
        <v>143900</v>
      </c>
      <c r="GE6" s="160">
        <v>60100</v>
      </c>
      <c r="GF6" s="160">
        <v>23900</v>
      </c>
      <c r="GG6" s="160">
        <v>63350</v>
      </c>
      <c r="GH6" s="160">
        <v>40450</v>
      </c>
      <c r="GI6" s="160">
        <v>24550</v>
      </c>
      <c r="GJ6" s="160">
        <v>102650</v>
      </c>
      <c r="GK6" s="160">
        <v>11500</v>
      </c>
      <c r="GL6" s="160">
        <v>40200</v>
      </c>
      <c r="GM6" s="160"/>
      <c r="GN6" s="160">
        <v>496900</v>
      </c>
      <c r="GO6" s="160">
        <v>235400</v>
      </c>
      <c r="GP6" s="160">
        <v>245100</v>
      </c>
      <c r="GQ6" s="160">
        <v>139100</v>
      </c>
      <c r="GR6" s="160">
        <v>120850</v>
      </c>
      <c r="GS6" s="160">
        <v>70350</v>
      </c>
      <c r="GT6" s="160">
        <v>176100</v>
      </c>
      <c r="GU6" s="160">
        <v>72650</v>
      </c>
      <c r="GV6" s="160">
        <v>1417650</v>
      </c>
      <c r="GW6" s="160">
        <v>41050</v>
      </c>
      <c r="GX6" s="160">
        <v>193400</v>
      </c>
      <c r="GY6" s="160">
        <v>69150</v>
      </c>
      <c r="GZ6" s="160">
        <v>970350</v>
      </c>
      <c r="HA6" s="160">
        <v>127400</v>
      </c>
      <c r="HB6" s="160">
        <v>203000</v>
      </c>
      <c r="HC6" s="160">
        <v>376950</v>
      </c>
      <c r="HD6" s="160">
        <v>117600</v>
      </c>
      <c r="HE6" s="160">
        <v>72950</v>
      </c>
      <c r="HF6" s="160">
        <v>1102086</v>
      </c>
      <c r="HG6" s="160">
        <v>49750</v>
      </c>
      <c r="HH6" s="160">
        <v>241750</v>
      </c>
      <c r="HI6" s="160">
        <v>255050</v>
      </c>
      <c r="HJ6" s="160">
        <v>81600</v>
      </c>
      <c r="HK6" s="160">
        <v>171700</v>
      </c>
      <c r="HL6" s="160">
        <v>199800</v>
      </c>
      <c r="HM6" s="160">
        <v>35600</v>
      </c>
      <c r="HN6" s="160">
        <v>902737.92000000004</v>
      </c>
      <c r="HO6" s="160">
        <v>111300</v>
      </c>
      <c r="HP6" s="160">
        <v>341950</v>
      </c>
      <c r="HQ6" s="160">
        <v>135950</v>
      </c>
      <c r="HR6" s="160">
        <v>64444.5</v>
      </c>
      <c r="HS6" s="160">
        <v>70350</v>
      </c>
      <c r="HT6" s="160">
        <v>101050</v>
      </c>
      <c r="HU6" s="160">
        <v>1000</v>
      </c>
      <c r="HV6" s="160">
        <v>158900</v>
      </c>
      <c r="HW6" s="160">
        <v>184350</v>
      </c>
      <c r="HX6" s="160">
        <v>90450</v>
      </c>
      <c r="HY6" s="160">
        <v>491800</v>
      </c>
      <c r="HZ6" s="160">
        <v>24900</v>
      </c>
      <c r="IA6" s="160">
        <v>186400</v>
      </c>
      <c r="IB6" s="160">
        <v>90800</v>
      </c>
      <c r="IC6" s="160">
        <v>29850</v>
      </c>
      <c r="ID6" s="160">
        <v>572350</v>
      </c>
      <c r="IE6" s="160">
        <v>366450</v>
      </c>
      <c r="IF6" s="160">
        <v>206898</v>
      </c>
      <c r="IG6" s="160">
        <v>25050</v>
      </c>
      <c r="IH6" s="160">
        <v>10000</v>
      </c>
      <c r="II6" s="160">
        <v>123050</v>
      </c>
      <c r="IJ6" s="160">
        <v>121550</v>
      </c>
      <c r="IK6" s="160">
        <v>7700</v>
      </c>
      <c r="IL6" s="160">
        <v>35450</v>
      </c>
      <c r="IM6" s="160">
        <v>73250</v>
      </c>
      <c r="IN6" s="160">
        <v>16850</v>
      </c>
      <c r="IO6" s="160">
        <v>1132700</v>
      </c>
      <c r="IP6" s="160">
        <v>675600</v>
      </c>
      <c r="IQ6" s="160">
        <v>302300</v>
      </c>
      <c r="IR6" s="160">
        <v>450000</v>
      </c>
      <c r="IS6" s="160">
        <v>120100</v>
      </c>
      <c r="IT6" s="160">
        <v>65750</v>
      </c>
      <c r="IU6" s="160">
        <v>217200</v>
      </c>
      <c r="IV6" s="160">
        <v>123800</v>
      </c>
      <c r="IW6" s="160">
        <v>147018</v>
      </c>
      <c r="IX6" s="160">
        <v>108150</v>
      </c>
      <c r="IY6" s="160">
        <v>216150</v>
      </c>
      <c r="IZ6" s="160">
        <v>133900</v>
      </c>
      <c r="JA6" s="160">
        <v>1201400</v>
      </c>
      <c r="JB6" s="160">
        <v>238600</v>
      </c>
      <c r="JC6" s="160">
        <v>69350</v>
      </c>
      <c r="JD6" s="160">
        <v>19550</v>
      </c>
      <c r="JE6" s="160"/>
      <c r="JF6" s="160">
        <v>65000</v>
      </c>
      <c r="JG6" s="160">
        <v>1156252</v>
      </c>
      <c r="JH6" s="160">
        <v>74500</v>
      </c>
      <c r="JI6" s="160">
        <v>227950</v>
      </c>
      <c r="JJ6" s="160">
        <v>380550</v>
      </c>
      <c r="JK6" s="160">
        <v>201150</v>
      </c>
      <c r="JL6" s="160">
        <v>607550</v>
      </c>
      <c r="JM6" s="160">
        <v>76300</v>
      </c>
      <c r="JN6" s="160">
        <v>831513</v>
      </c>
      <c r="JO6" s="160">
        <v>230250</v>
      </c>
      <c r="JP6" s="160">
        <v>48750</v>
      </c>
      <c r="JQ6" s="160">
        <v>6700</v>
      </c>
      <c r="JR6" s="160">
        <v>34300</v>
      </c>
      <c r="JS6" s="160">
        <v>104500</v>
      </c>
      <c r="JT6" s="160">
        <v>230150</v>
      </c>
      <c r="JU6" s="160">
        <v>138500</v>
      </c>
      <c r="JV6" s="160">
        <v>219900.92</v>
      </c>
      <c r="JW6" s="160">
        <v>117400</v>
      </c>
      <c r="JX6" s="160">
        <v>68500</v>
      </c>
      <c r="JY6" s="160">
        <v>70150</v>
      </c>
      <c r="JZ6" s="160">
        <v>2750</v>
      </c>
      <c r="KA6" s="160">
        <v>35750</v>
      </c>
      <c r="KB6" s="160">
        <v>52850</v>
      </c>
      <c r="KC6" s="160">
        <v>1330821</v>
      </c>
      <c r="KD6" s="160">
        <v>61150</v>
      </c>
      <c r="KE6" s="160">
        <v>174650</v>
      </c>
      <c r="KF6" s="160">
        <v>57250</v>
      </c>
      <c r="KG6" s="160">
        <v>38950</v>
      </c>
      <c r="KH6" s="160">
        <v>28600</v>
      </c>
      <c r="KI6" s="160">
        <v>215050</v>
      </c>
      <c r="KJ6" s="160">
        <v>39100</v>
      </c>
      <c r="KK6" s="160">
        <v>29700</v>
      </c>
      <c r="KL6" s="160">
        <v>1047950</v>
      </c>
      <c r="KM6" s="160">
        <v>84950</v>
      </c>
      <c r="KN6" s="160">
        <v>151000</v>
      </c>
      <c r="KO6" s="160">
        <v>210950</v>
      </c>
      <c r="KP6" s="160">
        <v>140050</v>
      </c>
      <c r="KQ6" s="160">
        <v>220500</v>
      </c>
      <c r="KR6" s="160">
        <v>1030400</v>
      </c>
      <c r="KS6" s="160">
        <v>50850</v>
      </c>
      <c r="KT6" s="160">
        <v>1161750</v>
      </c>
      <c r="KU6" s="160">
        <v>129550</v>
      </c>
      <c r="KV6" s="160">
        <v>259500</v>
      </c>
      <c r="KW6" s="160">
        <v>584600</v>
      </c>
      <c r="KX6" s="160">
        <v>265450</v>
      </c>
      <c r="KY6" s="160">
        <v>144400</v>
      </c>
      <c r="KZ6" s="160">
        <v>157600</v>
      </c>
      <c r="LA6" s="160">
        <v>30550</v>
      </c>
      <c r="LB6" s="160">
        <v>1750167</v>
      </c>
      <c r="LC6" s="160">
        <v>179300</v>
      </c>
      <c r="LD6" s="160">
        <v>524500</v>
      </c>
      <c r="LE6" s="160">
        <v>429000</v>
      </c>
      <c r="LF6" s="160">
        <v>274750</v>
      </c>
      <c r="LG6" s="160">
        <v>57000</v>
      </c>
      <c r="LH6" s="160">
        <v>169551.03</v>
      </c>
      <c r="LI6" s="160">
        <v>112800</v>
      </c>
      <c r="LJ6" s="160">
        <v>176600</v>
      </c>
      <c r="LK6" s="160">
        <v>192000</v>
      </c>
      <c r="LL6" s="160">
        <v>858282</v>
      </c>
      <c r="LM6" s="160">
        <v>61000</v>
      </c>
      <c r="LN6" s="160">
        <v>109253</v>
      </c>
      <c r="LO6" s="160">
        <v>1454505</v>
      </c>
      <c r="LP6" s="160">
        <v>421450</v>
      </c>
      <c r="LQ6" s="160">
        <v>619150</v>
      </c>
      <c r="LR6" s="160">
        <v>182150</v>
      </c>
      <c r="LS6" s="160">
        <v>152100</v>
      </c>
      <c r="LT6" s="160">
        <v>208100</v>
      </c>
      <c r="LU6" s="160">
        <v>64850</v>
      </c>
      <c r="LV6" s="160">
        <v>37600</v>
      </c>
      <c r="LW6" s="160">
        <v>192600</v>
      </c>
      <c r="LX6" s="160">
        <v>152300</v>
      </c>
      <c r="LY6" s="160">
        <v>199350</v>
      </c>
      <c r="LZ6" s="160">
        <v>17950</v>
      </c>
      <c r="MA6" s="160">
        <v>1209619</v>
      </c>
      <c r="MB6" s="160">
        <v>101250</v>
      </c>
      <c r="MC6" s="160">
        <v>95950</v>
      </c>
      <c r="MD6" s="160">
        <v>77950</v>
      </c>
      <c r="ME6" s="160">
        <v>115900</v>
      </c>
      <c r="MF6" s="160">
        <v>74900</v>
      </c>
      <c r="MG6" s="160">
        <v>93250</v>
      </c>
      <c r="MH6" s="160">
        <v>50400</v>
      </c>
      <c r="MI6" s="160">
        <v>94050</v>
      </c>
      <c r="MJ6" s="160">
        <v>63450</v>
      </c>
      <c r="MK6" s="160">
        <v>69900</v>
      </c>
      <c r="ML6" s="160">
        <v>19100</v>
      </c>
      <c r="MM6" s="160">
        <v>2063550</v>
      </c>
      <c r="MN6" s="160">
        <v>118950</v>
      </c>
      <c r="MO6" s="160">
        <v>372750</v>
      </c>
      <c r="MP6" s="160">
        <v>166400</v>
      </c>
      <c r="MQ6" s="160">
        <v>617450</v>
      </c>
      <c r="MR6" s="160">
        <v>201050</v>
      </c>
      <c r="MS6" s="160">
        <v>256850</v>
      </c>
      <c r="MT6" s="160">
        <v>82000</v>
      </c>
      <c r="MU6" s="160">
        <v>81800</v>
      </c>
      <c r="MV6" s="160">
        <v>61050</v>
      </c>
      <c r="MW6" s="160">
        <v>899350</v>
      </c>
      <c r="MX6" s="160">
        <v>225100</v>
      </c>
      <c r="MY6" s="160">
        <v>59150</v>
      </c>
      <c r="MZ6" s="160">
        <v>201500</v>
      </c>
      <c r="NA6" s="160">
        <v>29250</v>
      </c>
      <c r="NB6" s="160">
        <v>116750</v>
      </c>
      <c r="NC6" s="160">
        <v>169150</v>
      </c>
      <c r="ND6" s="160">
        <v>142300</v>
      </c>
      <c r="NE6" s="160">
        <v>7800</v>
      </c>
      <c r="NF6" s="160">
        <v>17750</v>
      </c>
      <c r="NG6" s="160">
        <v>9250</v>
      </c>
      <c r="NH6" s="160">
        <v>26250</v>
      </c>
      <c r="NI6" s="160">
        <v>789400</v>
      </c>
      <c r="NJ6" s="160">
        <v>60250</v>
      </c>
      <c r="NK6" s="160">
        <v>79700</v>
      </c>
      <c r="NL6" s="160">
        <v>88300</v>
      </c>
      <c r="NM6" s="160">
        <v>99350</v>
      </c>
      <c r="NN6" s="160">
        <v>821750</v>
      </c>
      <c r="NO6" s="160">
        <v>631000</v>
      </c>
      <c r="NP6" s="160">
        <v>1442272</v>
      </c>
      <c r="NQ6" s="160"/>
      <c r="NR6" s="160">
        <v>356300</v>
      </c>
      <c r="NS6" s="160">
        <v>76800</v>
      </c>
      <c r="NT6" s="160">
        <v>190350</v>
      </c>
      <c r="NU6" s="160">
        <v>156800</v>
      </c>
      <c r="NV6" s="160">
        <v>97350</v>
      </c>
      <c r="NW6" s="160"/>
      <c r="NX6" s="160">
        <v>82700</v>
      </c>
      <c r="NY6" s="160">
        <v>95400</v>
      </c>
      <c r="NZ6" s="160">
        <v>175150</v>
      </c>
      <c r="OA6" s="160">
        <v>95100</v>
      </c>
      <c r="OB6" s="160">
        <v>24200</v>
      </c>
      <c r="OC6" s="160">
        <v>7750</v>
      </c>
      <c r="OD6" s="160">
        <v>15000</v>
      </c>
      <c r="OE6" s="160"/>
      <c r="OF6" s="160">
        <v>1684204</v>
      </c>
      <c r="OG6" s="160">
        <v>158300</v>
      </c>
      <c r="OH6" s="160">
        <v>125300</v>
      </c>
      <c r="OI6" s="160">
        <v>247350</v>
      </c>
      <c r="OJ6" s="160">
        <v>301650</v>
      </c>
      <c r="OK6" s="160"/>
      <c r="OL6" s="160">
        <v>1051250</v>
      </c>
      <c r="OM6" s="160">
        <v>114400</v>
      </c>
      <c r="ON6" s="160">
        <v>334700</v>
      </c>
      <c r="OO6" s="160">
        <v>453100</v>
      </c>
      <c r="OP6" s="160">
        <v>275200</v>
      </c>
      <c r="OQ6" s="160">
        <v>323800</v>
      </c>
      <c r="OR6" s="160">
        <v>132650</v>
      </c>
      <c r="OS6" s="160">
        <v>571900</v>
      </c>
      <c r="OT6" s="160">
        <v>110100</v>
      </c>
      <c r="OU6" s="160">
        <v>103850</v>
      </c>
      <c r="OV6" s="160">
        <v>55950</v>
      </c>
      <c r="OW6" s="160">
        <v>125950</v>
      </c>
      <c r="OX6" s="160">
        <v>190250</v>
      </c>
      <c r="OY6" s="160">
        <v>71550</v>
      </c>
      <c r="OZ6" s="160">
        <v>65650</v>
      </c>
      <c r="PA6" s="160">
        <v>71000</v>
      </c>
      <c r="PB6" s="160">
        <v>84100</v>
      </c>
      <c r="PC6" s="160">
        <v>47000</v>
      </c>
      <c r="PD6" s="160">
        <v>142350</v>
      </c>
      <c r="PE6" s="160">
        <v>28800</v>
      </c>
      <c r="PF6" s="160">
        <v>290550</v>
      </c>
      <c r="PG6" s="160">
        <v>8157492</v>
      </c>
      <c r="PH6" s="160">
        <v>13200</v>
      </c>
      <c r="PI6" s="160">
        <v>193100</v>
      </c>
      <c r="PJ6" s="160">
        <v>31800</v>
      </c>
      <c r="PK6" s="160">
        <v>102850</v>
      </c>
      <c r="PL6" s="160">
        <v>156500</v>
      </c>
      <c r="PM6" s="160">
        <v>973700</v>
      </c>
      <c r="PN6" s="160">
        <v>192520</v>
      </c>
      <c r="PO6" s="160">
        <v>169800</v>
      </c>
      <c r="PP6" s="160">
        <v>13600</v>
      </c>
      <c r="PQ6" s="160">
        <v>264200</v>
      </c>
      <c r="PR6" s="160">
        <v>5750</v>
      </c>
      <c r="PS6" s="160">
        <v>26250</v>
      </c>
      <c r="PT6" s="160">
        <v>114400</v>
      </c>
      <c r="PU6" s="160">
        <v>61900</v>
      </c>
      <c r="PV6" s="160">
        <v>59500</v>
      </c>
      <c r="PW6" s="160">
        <v>98800</v>
      </c>
      <c r="PX6" s="160">
        <v>83550</v>
      </c>
      <c r="PY6" s="160">
        <v>18200</v>
      </c>
      <c r="PZ6" s="160">
        <v>192400</v>
      </c>
      <c r="QA6" s="160">
        <v>110300</v>
      </c>
      <c r="QB6" s="160">
        <v>129150</v>
      </c>
      <c r="QC6" s="160">
        <v>1898350</v>
      </c>
      <c r="QD6" s="160">
        <v>354400</v>
      </c>
      <c r="QE6" s="160">
        <v>719739.5</v>
      </c>
      <c r="QF6" s="160">
        <v>466800</v>
      </c>
      <c r="QG6" s="160">
        <v>520500</v>
      </c>
      <c r="QH6" s="160">
        <v>1943400</v>
      </c>
      <c r="QI6" s="160">
        <v>687250</v>
      </c>
      <c r="QJ6" s="160">
        <v>699400</v>
      </c>
      <c r="QK6" s="160">
        <v>1532250</v>
      </c>
      <c r="QL6" s="160">
        <v>475050</v>
      </c>
      <c r="QM6" s="160">
        <v>423050</v>
      </c>
      <c r="QN6" s="160">
        <v>1482684</v>
      </c>
      <c r="QO6" s="160">
        <v>192300</v>
      </c>
      <c r="QP6" s="160">
        <v>151450</v>
      </c>
      <c r="QQ6" s="160">
        <v>23550</v>
      </c>
      <c r="QR6" s="160">
        <v>664800</v>
      </c>
      <c r="QS6" s="160">
        <v>76600</v>
      </c>
      <c r="QT6" s="160">
        <v>342800</v>
      </c>
      <c r="QU6" s="160">
        <v>12400</v>
      </c>
      <c r="QV6" s="160">
        <v>92900</v>
      </c>
      <c r="QW6" s="160">
        <v>828300</v>
      </c>
      <c r="QX6" s="160">
        <v>226150</v>
      </c>
      <c r="QY6" s="160">
        <v>160150</v>
      </c>
      <c r="QZ6" s="160">
        <v>47600</v>
      </c>
      <c r="RA6" s="160">
        <v>81200</v>
      </c>
      <c r="RB6" s="160">
        <v>27800</v>
      </c>
      <c r="RC6" s="160">
        <v>108350</v>
      </c>
      <c r="RD6" s="160">
        <v>119150</v>
      </c>
      <c r="RE6" s="160">
        <v>163000</v>
      </c>
      <c r="RF6" s="160">
        <v>296300</v>
      </c>
      <c r="RG6" s="160">
        <v>50150</v>
      </c>
      <c r="RH6" s="160">
        <v>142735</v>
      </c>
      <c r="RI6" s="160"/>
      <c r="RJ6" s="160">
        <v>64300</v>
      </c>
      <c r="RK6" s="160">
        <v>87150</v>
      </c>
      <c r="RL6" s="160">
        <v>5600</v>
      </c>
      <c r="RM6" s="160">
        <v>97150</v>
      </c>
      <c r="RN6" s="160"/>
      <c r="RO6" s="160">
        <v>89900</v>
      </c>
      <c r="RP6" s="160">
        <v>87900</v>
      </c>
      <c r="RQ6" s="160">
        <v>68550</v>
      </c>
      <c r="RR6" s="160">
        <v>361420</v>
      </c>
      <c r="RS6" s="160">
        <v>271394</v>
      </c>
      <c r="RT6" s="160">
        <v>230600</v>
      </c>
      <c r="RU6" s="160">
        <v>63550</v>
      </c>
      <c r="RV6" s="160"/>
      <c r="RW6" s="160">
        <v>97250</v>
      </c>
      <c r="RX6" s="160">
        <v>60700</v>
      </c>
      <c r="RY6" s="160">
        <v>93300</v>
      </c>
      <c r="RZ6" s="160">
        <v>75200</v>
      </c>
      <c r="SA6" s="160">
        <v>746400</v>
      </c>
      <c r="SB6" s="160">
        <v>112600</v>
      </c>
      <c r="SC6" s="160">
        <v>413950</v>
      </c>
      <c r="SD6" s="160">
        <v>99400</v>
      </c>
      <c r="SE6" s="160">
        <v>78950</v>
      </c>
      <c r="SF6" s="160">
        <v>68800</v>
      </c>
      <c r="SG6" s="160">
        <v>318800</v>
      </c>
      <c r="SH6" s="160">
        <v>548200</v>
      </c>
      <c r="SI6" s="160">
        <v>190850</v>
      </c>
      <c r="SJ6" s="160">
        <v>225500</v>
      </c>
      <c r="SK6" s="160">
        <v>97800</v>
      </c>
      <c r="SL6" s="160">
        <v>241150</v>
      </c>
      <c r="SM6" s="160">
        <v>119500</v>
      </c>
      <c r="SN6" s="160">
        <v>677677</v>
      </c>
      <c r="SO6" s="160">
        <v>69850</v>
      </c>
      <c r="SP6" s="160">
        <v>57250</v>
      </c>
      <c r="SQ6" s="160">
        <v>257500</v>
      </c>
      <c r="SR6" s="160">
        <v>212200</v>
      </c>
      <c r="SS6" s="160">
        <v>248650</v>
      </c>
      <c r="ST6" s="160">
        <v>28500</v>
      </c>
      <c r="SU6" s="160">
        <v>178700</v>
      </c>
      <c r="SV6" s="160">
        <v>136268</v>
      </c>
      <c r="SW6" s="160">
        <v>331350</v>
      </c>
      <c r="SX6" s="160">
        <v>352900</v>
      </c>
      <c r="SY6" s="160">
        <v>304450</v>
      </c>
      <c r="SZ6" s="160">
        <v>68257</v>
      </c>
      <c r="TA6" s="160">
        <v>111050</v>
      </c>
      <c r="TB6" s="160">
        <v>13250</v>
      </c>
      <c r="TC6" s="160">
        <v>72050</v>
      </c>
      <c r="TD6" s="160">
        <v>134150</v>
      </c>
      <c r="TE6" s="160">
        <v>126350</v>
      </c>
      <c r="TF6" s="160">
        <v>388244</v>
      </c>
      <c r="TG6" s="160">
        <v>165750</v>
      </c>
      <c r="TH6" s="160">
        <v>84800</v>
      </c>
      <c r="TI6" s="160">
        <v>12800</v>
      </c>
      <c r="TJ6" s="160">
        <v>45450</v>
      </c>
      <c r="TK6" s="160">
        <v>38350</v>
      </c>
      <c r="TL6" s="160"/>
      <c r="TM6" s="160">
        <v>93750</v>
      </c>
      <c r="TN6" s="160">
        <v>90650</v>
      </c>
      <c r="TO6" s="160">
        <v>1505534</v>
      </c>
      <c r="TP6" s="160">
        <v>216150</v>
      </c>
      <c r="TQ6" s="160">
        <v>131250</v>
      </c>
      <c r="TR6" s="160">
        <v>123552.4</v>
      </c>
      <c r="TS6" s="160">
        <v>124650</v>
      </c>
      <c r="TT6" s="160">
        <v>83700</v>
      </c>
      <c r="TU6" s="160">
        <v>1048150</v>
      </c>
      <c r="TV6" s="160">
        <v>76450</v>
      </c>
      <c r="TW6" s="160">
        <v>67950</v>
      </c>
      <c r="TX6" s="160">
        <v>163750</v>
      </c>
      <c r="TY6" s="160">
        <v>3200</v>
      </c>
      <c r="TZ6" s="160">
        <v>89050</v>
      </c>
      <c r="UA6" s="160">
        <v>162300</v>
      </c>
      <c r="UB6" s="160">
        <v>125750</v>
      </c>
      <c r="UC6" s="160">
        <v>103350</v>
      </c>
      <c r="UD6" s="160">
        <v>32900</v>
      </c>
      <c r="UE6" s="160">
        <v>77600</v>
      </c>
      <c r="UF6" s="160">
        <v>136300</v>
      </c>
      <c r="UG6" s="160">
        <v>106600</v>
      </c>
      <c r="UH6" s="160">
        <v>128250</v>
      </c>
      <c r="UI6" s="160">
        <v>34150</v>
      </c>
      <c r="UJ6" s="160">
        <v>20900</v>
      </c>
      <c r="UK6" s="160">
        <v>76200</v>
      </c>
      <c r="UL6" s="160">
        <v>67350</v>
      </c>
      <c r="UM6" s="160">
        <v>108900</v>
      </c>
      <c r="UN6" s="160">
        <v>12300</v>
      </c>
      <c r="UO6" s="160">
        <v>14850</v>
      </c>
      <c r="UP6" s="160">
        <v>26605</v>
      </c>
      <c r="UQ6" s="160">
        <v>1304130</v>
      </c>
      <c r="UR6" s="160">
        <v>217190</v>
      </c>
      <c r="US6" s="160">
        <v>305539.3</v>
      </c>
      <c r="UT6" s="160">
        <v>397740</v>
      </c>
      <c r="UU6" s="160">
        <v>326795</v>
      </c>
      <c r="UV6" s="160">
        <v>167965</v>
      </c>
      <c r="UW6" s="160">
        <v>159980</v>
      </c>
      <c r="UX6" s="160">
        <v>63750</v>
      </c>
      <c r="UY6" s="160">
        <v>65375</v>
      </c>
      <c r="UZ6" s="160">
        <v>160920</v>
      </c>
      <c r="VA6" s="160">
        <v>178965</v>
      </c>
      <c r="VB6" s="160">
        <v>132650</v>
      </c>
      <c r="VC6" s="160">
        <v>82600</v>
      </c>
      <c r="VD6" s="160">
        <v>149360</v>
      </c>
      <c r="VE6" s="160">
        <v>104150</v>
      </c>
      <c r="VF6" s="160">
        <v>1819445</v>
      </c>
      <c r="VG6" s="160">
        <v>214550</v>
      </c>
      <c r="VH6" s="160">
        <v>494800</v>
      </c>
      <c r="VI6" s="160">
        <v>121900</v>
      </c>
      <c r="VJ6" s="160">
        <v>400250</v>
      </c>
      <c r="VK6" s="160">
        <v>477650</v>
      </c>
      <c r="VL6" s="160">
        <v>257050</v>
      </c>
      <c r="VM6" s="160">
        <v>81000</v>
      </c>
      <c r="VN6" s="160">
        <v>112200</v>
      </c>
      <c r="VO6" s="160">
        <v>211450</v>
      </c>
      <c r="VP6" s="160">
        <v>276350</v>
      </c>
      <c r="VQ6" s="160">
        <v>168000</v>
      </c>
      <c r="VR6" s="160">
        <v>211950</v>
      </c>
      <c r="VS6" s="160">
        <v>628100</v>
      </c>
      <c r="VT6" s="160">
        <v>220750</v>
      </c>
      <c r="VU6" s="160">
        <v>76600</v>
      </c>
      <c r="VV6" s="160">
        <v>145150</v>
      </c>
      <c r="VW6" s="160">
        <v>170150</v>
      </c>
      <c r="VX6" s="160">
        <v>299900</v>
      </c>
      <c r="VY6" s="160">
        <v>467500</v>
      </c>
      <c r="VZ6" s="160">
        <v>371900</v>
      </c>
      <c r="WA6" s="160">
        <v>195550</v>
      </c>
      <c r="WB6" s="160">
        <v>20450</v>
      </c>
      <c r="WC6" s="160">
        <v>140450</v>
      </c>
      <c r="WD6" s="160">
        <v>163400</v>
      </c>
      <c r="WE6" s="160">
        <v>132850</v>
      </c>
      <c r="WF6" s="160">
        <v>303150</v>
      </c>
      <c r="WG6" s="160">
        <v>99600</v>
      </c>
      <c r="WH6" s="160">
        <v>86400</v>
      </c>
      <c r="WI6" s="160">
        <v>257250</v>
      </c>
      <c r="WJ6" s="160"/>
      <c r="WK6" s="160"/>
      <c r="WL6" s="160">
        <v>13850</v>
      </c>
      <c r="WM6" s="160">
        <v>1136848</v>
      </c>
      <c r="WN6" s="160">
        <v>104900</v>
      </c>
      <c r="WO6" s="160">
        <v>160990</v>
      </c>
      <c r="WP6" s="160">
        <v>59700</v>
      </c>
      <c r="WQ6" s="160">
        <v>105200</v>
      </c>
      <c r="WR6" s="160">
        <v>130412</v>
      </c>
      <c r="WS6" s="160">
        <v>242705</v>
      </c>
      <c r="WT6" s="160">
        <v>163300</v>
      </c>
      <c r="WU6" s="160">
        <v>124510</v>
      </c>
      <c r="WV6" s="160">
        <v>139245</v>
      </c>
      <c r="WW6" s="160">
        <v>123465</v>
      </c>
      <c r="WX6" s="160">
        <v>84935</v>
      </c>
      <c r="WY6" s="160">
        <v>39950</v>
      </c>
      <c r="WZ6" s="160">
        <v>249400</v>
      </c>
      <c r="XA6" s="160">
        <v>139730</v>
      </c>
      <c r="XB6" s="160">
        <v>312092</v>
      </c>
      <c r="XC6" s="160">
        <v>134100</v>
      </c>
      <c r="XD6" s="160">
        <v>144775</v>
      </c>
      <c r="XE6" s="160">
        <v>91210</v>
      </c>
      <c r="XF6" s="160">
        <v>70500</v>
      </c>
      <c r="XG6" s="160">
        <v>72250</v>
      </c>
      <c r="XH6" s="160">
        <v>125870</v>
      </c>
      <c r="XI6" s="160">
        <v>24350</v>
      </c>
      <c r="XJ6" s="160">
        <v>637100</v>
      </c>
      <c r="XK6" s="160">
        <v>256350</v>
      </c>
      <c r="XL6" s="160">
        <v>71350</v>
      </c>
      <c r="XM6" s="160">
        <v>10850</v>
      </c>
      <c r="XN6" s="160">
        <v>449900</v>
      </c>
      <c r="XO6" s="160">
        <v>24050</v>
      </c>
      <c r="XP6" s="160">
        <v>81200</v>
      </c>
      <c r="XQ6" s="160">
        <v>25600</v>
      </c>
      <c r="XR6" s="160">
        <v>424450</v>
      </c>
      <c r="XS6" s="160">
        <v>161850</v>
      </c>
      <c r="XT6" s="160">
        <v>4500</v>
      </c>
      <c r="XU6" s="160">
        <v>41050</v>
      </c>
      <c r="XV6" s="160">
        <v>29100</v>
      </c>
      <c r="XW6" s="160">
        <v>12950</v>
      </c>
      <c r="XX6" s="160">
        <v>138750</v>
      </c>
      <c r="XY6" s="160"/>
      <c r="XZ6" s="160">
        <v>34100</v>
      </c>
      <c r="YA6" s="160">
        <v>849444</v>
      </c>
      <c r="YB6" s="160">
        <v>167350</v>
      </c>
      <c r="YC6" s="160">
        <v>204450</v>
      </c>
      <c r="YD6" s="160">
        <v>34150</v>
      </c>
      <c r="YE6" s="160">
        <v>103400</v>
      </c>
      <c r="YF6" s="160">
        <v>95900</v>
      </c>
      <c r="YG6" s="160">
        <v>107290</v>
      </c>
      <c r="YH6" s="160">
        <v>732697</v>
      </c>
      <c r="YI6" s="160">
        <v>70300</v>
      </c>
      <c r="YJ6" s="160">
        <v>233400</v>
      </c>
      <c r="YK6" s="160">
        <v>416100</v>
      </c>
      <c r="YL6" s="160">
        <v>43462</v>
      </c>
      <c r="YM6" s="160">
        <v>85650</v>
      </c>
      <c r="YN6" s="160">
        <v>123150</v>
      </c>
      <c r="YO6" s="160">
        <v>54950</v>
      </c>
      <c r="YP6" s="160">
        <v>366450</v>
      </c>
      <c r="YQ6" s="160">
        <v>635450</v>
      </c>
      <c r="YR6" s="160">
        <v>227200</v>
      </c>
      <c r="YS6" s="160">
        <v>355400</v>
      </c>
      <c r="YT6" s="160">
        <v>285840</v>
      </c>
      <c r="YU6" s="160">
        <v>1261910</v>
      </c>
      <c r="YV6" s="160">
        <v>515200</v>
      </c>
      <c r="YW6" s="160">
        <v>98900</v>
      </c>
      <c r="YX6" s="160">
        <v>481100</v>
      </c>
      <c r="YY6" s="160">
        <v>719200</v>
      </c>
      <c r="YZ6" s="160">
        <v>538900</v>
      </c>
      <c r="ZA6" s="160">
        <v>136350</v>
      </c>
      <c r="ZB6" s="160">
        <v>274250</v>
      </c>
      <c r="ZC6" s="160">
        <v>148900</v>
      </c>
      <c r="ZD6" s="160">
        <v>301750</v>
      </c>
      <c r="ZE6" s="160">
        <v>218000</v>
      </c>
      <c r="ZF6" s="160">
        <v>274000</v>
      </c>
      <c r="ZG6" s="160">
        <v>270250</v>
      </c>
      <c r="ZH6" s="160">
        <v>89200</v>
      </c>
      <c r="ZI6" s="160">
        <v>160950</v>
      </c>
      <c r="ZJ6" s="160">
        <v>294074</v>
      </c>
      <c r="ZK6" s="160">
        <v>244050</v>
      </c>
      <c r="ZL6" s="160"/>
      <c r="ZM6" s="160">
        <v>231600</v>
      </c>
      <c r="ZN6" s="160">
        <v>48450</v>
      </c>
      <c r="ZO6" s="160">
        <v>117250</v>
      </c>
      <c r="ZP6" s="160">
        <v>90100</v>
      </c>
      <c r="ZQ6" s="160">
        <v>42600</v>
      </c>
      <c r="ZR6" s="160">
        <v>329450</v>
      </c>
      <c r="ZS6" s="160">
        <v>331750</v>
      </c>
      <c r="ZT6" s="160">
        <v>308250</v>
      </c>
      <c r="ZU6" s="160">
        <v>30200</v>
      </c>
      <c r="ZV6" s="160"/>
      <c r="ZW6" s="160">
        <v>139650</v>
      </c>
      <c r="ZX6" s="160">
        <v>718250</v>
      </c>
      <c r="ZY6" s="160">
        <v>93650</v>
      </c>
      <c r="ZZ6" s="160">
        <v>26600</v>
      </c>
      <c r="AAA6" s="160">
        <v>12750</v>
      </c>
      <c r="AAB6" s="160">
        <v>182850</v>
      </c>
      <c r="AAC6" s="160">
        <v>411250</v>
      </c>
      <c r="AAD6" s="160">
        <v>144050</v>
      </c>
      <c r="AAE6" s="160">
        <v>225550</v>
      </c>
      <c r="AAF6" s="160">
        <v>122550</v>
      </c>
      <c r="AAG6" s="160">
        <v>151100</v>
      </c>
      <c r="AAH6" s="160">
        <v>46850</v>
      </c>
      <c r="AAI6" s="160">
        <v>29450</v>
      </c>
      <c r="AAJ6" s="160">
        <v>75500</v>
      </c>
      <c r="AAK6" s="160">
        <v>44250</v>
      </c>
      <c r="AAL6" s="160">
        <v>429950</v>
      </c>
      <c r="AAM6" s="160">
        <v>359850</v>
      </c>
      <c r="AAN6" s="160">
        <v>101100</v>
      </c>
      <c r="AAO6" s="160">
        <v>61050</v>
      </c>
      <c r="AAP6" s="160">
        <v>98750</v>
      </c>
      <c r="AAQ6" s="160">
        <v>3250</v>
      </c>
      <c r="AAR6" s="160">
        <v>65200</v>
      </c>
      <c r="AAS6" s="160">
        <v>24700</v>
      </c>
      <c r="AAT6" s="160">
        <v>600000</v>
      </c>
      <c r="AAU6" s="160">
        <v>206350</v>
      </c>
      <c r="AAV6" s="160">
        <v>48800</v>
      </c>
      <c r="AAW6" s="160">
        <v>240450</v>
      </c>
      <c r="AAX6" s="160">
        <v>382850</v>
      </c>
      <c r="AAY6" s="160"/>
      <c r="AAZ6" s="160"/>
      <c r="ABA6" s="160"/>
      <c r="ABB6" s="160">
        <v>802700</v>
      </c>
      <c r="ABC6" s="160">
        <v>39100</v>
      </c>
      <c r="ABD6" s="160">
        <v>218100</v>
      </c>
      <c r="ABE6" s="160">
        <v>31250</v>
      </c>
      <c r="ABF6" s="160">
        <v>33050</v>
      </c>
      <c r="ABG6" s="160">
        <v>50100</v>
      </c>
      <c r="ABH6" s="160">
        <v>46300</v>
      </c>
      <c r="ABI6" s="160">
        <v>81500</v>
      </c>
      <c r="ABJ6" s="160">
        <v>106750</v>
      </c>
      <c r="ABK6" s="160">
        <v>107200</v>
      </c>
      <c r="ABL6" s="160">
        <v>49200</v>
      </c>
      <c r="ABM6" s="160">
        <v>1273232</v>
      </c>
      <c r="ABN6" s="160">
        <v>171750</v>
      </c>
      <c r="ABO6" s="160">
        <v>68000</v>
      </c>
      <c r="ABP6" s="160">
        <v>230150</v>
      </c>
      <c r="ABQ6" s="160">
        <v>13050</v>
      </c>
      <c r="ABR6" s="160">
        <v>46900</v>
      </c>
      <c r="ABS6" s="160">
        <v>116000</v>
      </c>
      <c r="ABT6" s="160">
        <v>340800</v>
      </c>
      <c r="ABU6" s="160"/>
      <c r="ABV6" s="160"/>
      <c r="ABW6" s="160">
        <v>4500</v>
      </c>
      <c r="ABX6" s="160">
        <v>336450</v>
      </c>
      <c r="ABY6" s="160">
        <v>399500</v>
      </c>
      <c r="ABZ6" s="160">
        <v>13850</v>
      </c>
      <c r="ACA6" s="160">
        <v>56000</v>
      </c>
      <c r="ACB6" s="160">
        <v>292000</v>
      </c>
      <c r="ACC6" s="160">
        <v>55500</v>
      </c>
      <c r="ACD6" s="160">
        <v>8200</v>
      </c>
      <c r="ACE6" s="160">
        <v>199200</v>
      </c>
      <c r="ACF6" s="160">
        <v>262350</v>
      </c>
      <c r="ACG6" s="160">
        <v>150950</v>
      </c>
      <c r="ACH6" s="160">
        <v>362750</v>
      </c>
      <c r="ACI6" s="160">
        <v>54650</v>
      </c>
      <c r="ACJ6" s="160">
        <v>45650</v>
      </c>
      <c r="ACK6" s="160">
        <v>20050</v>
      </c>
      <c r="ACL6" s="160">
        <v>50250</v>
      </c>
      <c r="ACM6" s="160">
        <v>21900</v>
      </c>
      <c r="ACN6" s="160">
        <v>96000</v>
      </c>
      <c r="ACO6" s="160">
        <v>1021300</v>
      </c>
      <c r="ACP6" s="160">
        <v>121450</v>
      </c>
      <c r="ACQ6" s="160">
        <v>113700</v>
      </c>
      <c r="ACR6" s="160"/>
      <c r="ACS6" s="160"/>
      <c r="ACT6" s="160"/>
      <c r="ACU6" s="160"/>
      <c r="ACV6" s="160"/>
      <c r="ACW6" s="160">
        <v>932100</v>
      </c>
      <c r="ACX6" s="160">
        <v>528400</v>
      </c>
      <c r="ACY6" s="160">
        <v>238850</v>
      </c>
      <c r="ACZ6" s="160">
        <v>80650</v>
      </c>
      <c r="ADA6" s="160">
        <v>69150</v>
      </c>
      <c r="ADB6" s="160">
        <v>125100</v>
      </c>
      <c r="ADC6" s="160">
        <v>123850</v>
      </c>
      <c r="ADD6" s="160">
        <v>64600</v>
      </c>
      <c r="ADE6" s="160">
        <v>63800</v>
      </c>
      <c r="ADF6" s="160">
        <v>137450</v>
      </c>
      <c r="ADG6" s="160">
        <v>304950</v>
      </c>
      <c r="ADH6" s="160">
        <v>54250</v>
      </c>
      <c r="ADI6" s="160">
        <v>76800</v>
      </c>
      <c r="ADJ6" s="160">
        <v>62450</v>
      </c>
      <c r="ADK6" s="160">
        <v>286250</v>
      </c>
      <c r="ADL6" s="160">
        <v>24900</v>
      </c>
      <c r="ADM6" s="160">
        <v>131150</v>
      </c>
      <c r="ADN6" s="160">
        <v>35500</v>
      </c>
      <c r="ADO6" s="160">
        <v>59950</v>
      </c>
      <c r="ADP6" s="160"/>
      <c r="ADQ6" s="160">
        <v>1909202</v>
      </c>
      <c r="ADR6" s="160">
        <v>550550</v>
      </c>
      <c r="ADS6" s="160">
        <v>347600</v>
      </c>
      <c r="ADT6" s="160">
        <v>234300</v>
      </c>
      <c r="ADU6" s="160">
        <v>227500</v>
      </c>
      <c r="ADV6" s="160">
        <v>409150</v>
      </c>
      <c r="ADW6" s="160">
        <v>152200</v>
      </c>
      <c r="ADX6" s="160">
        <v>311550</v>
      </c>
      <c r="ADY6" s="160">
        <v>111750</v>
      </c>
      <c r="ADZ6" s="160">
        <v>110350</v>
      </c>
      <c r="AEA6" s="160">
        <v>1006504</v>
      </c>
      <c r="AEB6" s="160">
        <v>66200</v>
      </c>
      <c r="AEC6" s="160">
        <v>83500</v>
      </c>
      <c r="AED6" s="160"/>
      <c r="AEE6" s="160"/>
      <c r="AEF6" s="160"/>
      <c r="AEG6" s="160">
        <v>104818</v>
      </c>
      <c r="AEH6" s="160">
        <v>40850</v>
      </c>
      <c r="AEI6" s="160"/>
      <c r="AEJ6" s="160">
        <v>3450</v>
      </c>
      <c r="AEK6" s="160">
        <v>11300</v>
      </c>
      <c r="AEL6" s="160">
        <v>331554.07</v>
      </c>
      <c r="AEM6" s="160">
        <v>77500</v>
      </c>
      <c r="AEN6" s="160">
        <v>1047700</v>
      </c>
      <c r="AEO6" s="160"/>
      <c r="AEP6" s="160"/>
      <c r="AEQ6" s="160"/>
      <c r="AER6" s="160"/>
      <c r="AES6" s="160"/>
      <c r="AET6" s="160"/>
      <c r="AEU6" s="160"/>
      <c r="AEV6" s="160"/>
      <c r="AEW6" s="160">
        <v>12100</v>
      </c>
      <c r="AEX6" s="160">
        <v>0</v>
      </c>
      <c r="AEY6" s="160"/>
      <c r="AEZ6" s="160">
        <v>502000</v>
      </c>
      <c r="AFA6" s="160">
        <v>69050</v>
      </c>
      <c r="AFB6" s="160">
        <v>221200</v>
      </c>
      <c r="AFC6" s="160">
        <v>111250</v>
      </c>
      <c r="AFD6" s="160">
        <v>335050</v>
      </c>
      <c r="AFE6" s="160">
        <v>548800</v>
      </c>
      <c r="AFF6" s="160">
        <v>122750</v>
      </c>
      <c r="AFG6" s="160">
        <v>283450</v>
      </c>
      <c r="AFH6" s="160">
        <v>57950</v>
      </c>
      <c r="AFI6" s="160">
        <v>186750</v>
      </c>
      <c r="AFJ6" s="160">
        <v>63750</v>
      </c>
      <c r="AFK6" s="160">
        <v>468340</v>
      </c>
      <c r="AFL6" s="160">
        <v>34100</v>
      </c>
      <c r="AFM6" s="160">
        <v>29550</v>
      </c>
      <c r="AFN6" s="160">
        <v>29900</v>
      </c>
      <c r="AFO6" s="160">
        <v>163395</v>
      </c>
      <c r="AFP6" s="160">
        <v>57400</v>
      </c>
      <c r="AFQ6" s="160">
        <v>27100</v>
      </c>
      <c r="AFR6" s="160">
        <v>50500</v>
      </c>
      <c r="AFS6" s="160">
        <v>528786</v>
      </c>
      <c r="AFT6" s="160">
        <v>15750</v>
      </c>
      <c r="AFU6" s="160">
        <v>7300</v>
      </c>
      <c r="AFV6" s="160">
        <v>15950</v>
      </c>
      <c r="AFW6" s="160">
        <v>99150</v>
      </c>
      <c r="AFX6" s="160">
        <v>51250</v>
      </c>
      <c r="AFY6" s="160">
        <v>67050</v>
      </c>
      <c r="AFZ6" s="160">
        <v>132750</v>
      </c>
      <c r="AGA6" s="160">
        <v>25100</v>
      </c>
      <c r="AGB6" s="160">
        <v>5800</v>
      </c>
      <c r="AGC6" s="160">
        <v>12700</v>
      </c>
      <c r="AGD6" s="160">
        <v>45400</v>
      </c>
      <c r="AGE6" s="160">
        <v>2250</v>
      </c>
      <c r="AGF6" s="160">
        <v>7930</v>
      </c>
      <c r="AGG6" s="160">
        <v>21450</v>
      </c>
      <c r="AGH6" s="160">
        <v>20100</v>
      </c>
      <c r="AGI6" s="160">
        <v>16500</v>
      </c>
      <c r="AGJ6" s="160">
        <v>1648600</v>
      </c>
      <c r="AGK6" s="160">
        <v>2250</v>
      </c>
      <c r="AGL6" s="160">
        <v>6950</v>
      </c>
      <c r="AGM6" s="160">
        <v>4550</v>
      </c>
      <c r="AGN6" s="160">
        <v>15850</v>
      </c>
      <c r="AGO6" s="160"/>
      <c r="AGP6" s="160"/>
    </row>
    <row r="7" spans="1:874" x14ac:dyDescent="0.2">
      <c r="B7" s="159" t="s">
        <v>4</v>
      </c>
      <c r="C7" s="158" t="s">
        <v>5</v>
      </c>
      <c r="D7" s="160">
        <v>63822166.18</v>
      </c>
      <c r="E7" s="160">
        <v>1204230.6399999999</v>
      </c>
      <c r="F7" s="160">
        <v>6919559.8700000001</v>
      </c>
      <c r="G7" s="160">
        <v>854462.95</v>
      </c>
      <c r="H7" s="160">
        <v>4005589.8</v>
      </c>
      <c r="I7" s="160">
        <v>669046.4</v>
      </c>
      <c r="J7" s="160">
        <v>1477160.43</v>
      </c>
      <c r="K7" s="160">
        <v>722676.2</v>
      </c>
      <c r="L7" s="160">
        <v>1718361.97</v>
      </c>
      <c r="M7" s="160">
        <v>1261429.25</v>
      </c>
      <c r="N7" s="160">
        <v>599352.87</v>
      </c>
      <c r="O7" s="160">
        <v>676959.22</v>
      </c>
      <c r="P7" s="160">
        <v>44017.47</v>
      </c>
      <c r="Q7" s="160">
        <v>599903.02</v>
      </c>
      <c r="R7" s="160">
        <v>456704.92</v>
      </c>
      <c r="S7" s="160">
        <v>2160824</v>
      </c>
      <c r="T7" s="160">
        <v>1158878.4100000001</v>
      </c>
      <c r="U7" s="160">
        <v>89245.1</v>
      </c>
      <c r="V7" s="160">
        <v>30853303.649999999</v>
      </c>
      <c r="W7" s="160">
        <v>6745818.8399999999</v>
      </c>
      <c r="X7" s="160">
        <v>781793.18</v>
      </c>
      <c r="Y7" s="160">
        <v>1071893.78</v>
      </c>
      <c r="Z7" s="160">
        <v>936016.31</v>
      </c>
      <c r="AA7" s="160">
        <v>774335.71</v>
      </c>
      <c r="AB7" s="160">
        <v>582759.67000000004</v>
      </c>
      <c r="AC7" s="160">
        <v>6301631.3599999994</v>
      </c>
      <c r="AD7" s="160">
        <v>598178.40999999992</v>
      </c>
      <c r="AE7" s="160">
        <v>1199180.31</v>
      </c>
      <c r="AF7" s="160">
        <v>8952832.9100000001</v>
      </c>
      <c r="AG7" s="160">
        <v>576093.80000000005</v>
      </c>
      <c r="AH7" s="160">
        <v>1053882.8900000001</v>
      </c>
      <c r="AI7" s="160">
        <v>1787479.6</v>
      </c>
      <c r="AJ7" s="160">
        <v>870741.15</v>
      </c>
      <c r="AK7" s="160">
        <v>423746.13</v>
      </c>
      <c r="AL7" s="160">
        <v>307895.32999999996</v>
      </c>
      <c r="AM7" s="160">
        <v>1516160.51</v>
      </c>
      <c r="AN7" s="160">
        <v>218932.42999999996</v>
      </c>
      <c r="AO7" s="160">
        <v>530994.80000000005</v>
      </c>
      <c r="AP7" s="160">
        <v>233512.01</v>
      </c>
      <c r="AQ7" s="160">
        <v>348746.93000000005</v>
      </c>
      <c r="AR7" s="160">
        <v>133385</v>
      </c>
      <c r="AS7" s="160">
        <v>127315.27</v>
      </c>
      <c r="AT7" s="160">
        <v>26462116.91</v>
      </c>
      <c r="AU7" s="160">
        <v>685685.79</v>
      </c>
      <c r="AV7" s="160">
        <v>615130.30000000005</v>
      </c>
      <c r="AW7" s="160">
        <v>1152409.3700000001</v>
      </c>
      <c r="AX7" s="160">
        <v>2018310.8699999999</v>
      </c>
      <c r="AY7" s="160">
        <v>1433290.3</v>
      </c>
      <c r="AZ7" s="160">
        <v>683745.8</v>
      </c>
      <c r="BA7" s="160">
        <v>563623.67999999993</v>
      </c>
      <c r="BB7" s="160">
        <v>547325</v>
      </c>
      <c r="BC7" s="160">
        <v>420665</v>
      </c>
      <c r="BD7" s="160">
        <v>203206</v>
      </c>
      <c r="BE7" s="160">
        <v>428452.22</v>
      </c>
      <c r="BF7" s="160">
        <v>7263493.1499999994</v>
      </c>
      <c r="BG7" s="160">
        <v>54027.28</v>
      </c>
      <c r="BH7" s="160">
        <v>459460</v>
      </c>
      <c r="BI7" s="160">
        <v>29850113.600000001</v>
      </c>
      <c r="BJ7" s="160">
        <v>9805591.3200000003</v>
      </c>
      <c r="BK7" s="160">
        <v>740084.15999999992</v>
      </c>
      <c r="BL7" s="160">
        <v>796270.37</v>
      </c>
      <c r="BM7" s="160">
        <v>1358474.73</v>
      </c>
      <c r="BN7" s="160">
        <v>1338987.76</v>
      </c>
      <c r="BO7" s="160">
        <v>928742.70000000007</v>
      </c>
      <c r="BP7" s="160">
        <v>35634795.740000002</v>
      </c>
      <c r="BQ7" s="160">
        <v>2383112.77</v>
      </c>
      <c r="BR7" s="160">
        <v>939294.59</v>
      </c>
      <c r="BS7" s="160">
        <v>1326428.73</v>
      </c>
      <c r="BT7" s="160">
        <v>1281286.1099999999</v>
      </c>
      <c r="BU7" s="160">
        <v>774728.75</v>
      </c>
      <c r="BV7" s="160">
        <v>1278664.58</v>
      </c>
      <c r="BW7" s="160">
        <v>1623613.01</v>
      </c>
      <c r="BX7" s="160">
        <v>6498412.4199999999</v>
      </c>
      <c r="BY7" s="160">
        <v>869850.42999999993</v>
      </c>
      <c r="BZ7" s="160">
        <v>856775.13000000012</v>
      </c>
      <c r="CA7" s="160">
        <v>2574814.14</v>
      </c>
      <c r="CB7" s="160">
        <v>728205.23</v>
      </c>
      <c r="CC7" s="160">
        <v>245870.09</v>
      </c>
      <c r="CD7" s="160">
        <v>200777.77000000002</v>
      </c>
      <c r="CE7" s="160">
        <v>85222980.299999997</v>
      </c>
      <c r="CF7" s="160">
        <v>1201739.78</v>
      </c>
      <c r="CG7" s="160">
        <v>2129312.16</v>
      </c>
      <c r="CH7" s="160">
        <v>385217.18</v>
      </c>
      <c r="CI7" s="160">
        <v>739021.18</v>
      </c>
      <c r="CJ7" s="160">
        <v>804627</v>
      </c>
      <c r="CK7" s="160">
        <v>783816.39</v>
      </c>
      <c r="CL7" s="160">
        <v>1878995.2000000002</v>
      </c>
      <c r="CM7" s="160">
        <v>381326.55</v>
      </c>
      <c r="CN7" s="160">
        <v>554865.34</v>
      </c>
      <c r="CO7" s="160">
        <v>537170.75</v>
      </c>
      <c r="CP7" s="160">
        <v>941596.71</v>
      </c>
      <c r="CQ7" s="160">
        <v>968228.15</v>
      </c>
      <c r="CR7" s="160">
        <v>21381608.279999997</v>
      </c>
      <c r="CS7" s="160">
        <v>337313.93</v>
      </c>
      <c r="CT7" s="160">
        <v>1088225.06</v>
      </c>
      <c r="CU7" s="160">
        <v>1640472.9</v>
      </c>
      <c r="CV7" s="160">
        <v>414731.58</v>
      </c>
      <c r="CW7" s="160">
        <v>1375337.9600000002</v>
      </c>
      <c r="CX7" s="160">
        <v>665747.31000000006</v>
      </c>
      <c r="CY7" s="160">
        <v>535834</v>
      </c>
      <c r="CZ7" s="160">
        <v>18655666.129999999</v>
      </c>
      <c r="DA7" s="160">
        <v>16446033.619999999</v>
      </c>
      <c r="DB7" s="160">
        <v>1509934.03</v>
      </c>
      <c r="DC7" s="160">
        <v>1228920.75</v>
      </c>
      <c r="DD7" s="160">
        <v>2173689.64</v>
      </c>
      <c r="DE7" s="160">
        <v>477842.91</v>
      </c>
      <c r="DF7" s="160">
        <v>447001.92</v>
      </c>
      <c r="DG7" s="160">
        <v>666421.80000000005</v>
      </c>
      <c r="DH7" s="160">
        <v>202802.39</v>
      </c>
      <c r="DI7" s="160">
        <v>78856538.079999998</v>
      </c>
      <c r="DJ7" s="160">
        <v>517581.81</v>
      </c>
      <c r="DK7" s="160">
        <v>794838.52</v>
      </c>
      <c r="DL7" s="160">
        <v>2454114.23</v>
      </c>
      <c r="DM7" s="160">
        <v>1346462.12</v>
      </c>
      <c r="DN7" s="160">
        <v>896174.08000000007</v>
      </c>
      <c r="DO7" s="160">
        <v>1074363.1000000001</v>
      </c>
      <c r="DP7" s="160">
        <v>513799.74</v>
      </c>
      <c r="DQ7" s="160">
        <v>1745644.04</v>
      </c>
      <c r="DR7" s="160">
        <v>19997280.469999999</v>
      </c>
      <c r="DS7" s="160">
        <v>784805.12</v>
      </c>
      <c r="DT7" s="160">
        <v>4578022.8599999994</v>
      </c>
      <c r="DU7" s="160">
        <v>4597661.8899999997</v>
      </c>
      <c r="DV7" s="160">
        <v>643139.12</v>
      </c>
      <c r="DW7" s="160">
        <v>2437053.4399999999</v>
      </c>
      <c r="DX7" s="160">
        <v>821269.35000000009</v>
      </c>
      <c r="DY7" s="160">
        <v>163762.78</v>
      </c>
      <c r="DZ7" s="160">
        <v>403161.72</v>
      </c>
      <c r="EA7" s="160">
        <v>302984.06</v>
      </c>
      <c r="EB7" s="160">
        <v>2216176.2400000002</v>
      </c>
      <c r="EC7" s="160">
        <v>12397900.470000001</v>
      </c>
      <c r="ED7" s="160">
        <v>11374354.48</v>
      </c>
      <c r="EE7" s="160">
        <v>854062.4</v>
      </c>
      <c r="EF7" s="160">
        <v>1079893.29</v>
      </c>
      <c r="EG7" s="160">
        <v>1015384.6</v>
      </c>
      <c r="EH7" s="160">
        <v>1207403.49</v>
      </c>
      <c r="EI7" s="160">
        <v>3116974.19</v>
      </c>
      <c r="EJ7" s="160">
        <v>589129.00999999989</v>
      </c>
      <c r="EK7" s="160">
        <v>1617072.99</v>
      </c>
      <c r="EL7" s="160">
        <v>49216573.570000008</v>
      </c>
      <c r="EM7" s="160">
        <v>894357.59</v>
      </c>
      <c r="EN7" s="160">
        <v>926384.5</v>
      </c>
      <c r="EO7" s="160">
        <v>1072349.0499999998</v>
      </c>
      <c r="EP7" s="160">
        <v>461394.35000000009</v>
      </c>
      <c r="EQ7" s="160">
        <v>286021.32</v>
      </c>
      <c r="ER7" s="160">
        <v>1416525.93</v>
      </c>
      <c r="ES7" s="160">
        <v>2912618.39</v>
      </c>
      <c r="ET7" s="160">
        <v>516312.78</v>
      </c>
      <c r="EU7" s="160">
        <v>15642609.940000001</v>
      </c>
      <c r="EV7" s="160">
        <v>275706.23</v>
      </c>
      <c r="EW7" s="160">
        <v>685397.64</v>
      </c>
      <c r="EX7" s="160">
        <v>614833.88</v>
      </c>
      <c r="EY7" s="160">
        <v>1133091.04</v>
      </c>
      <c r="EZ7" s="160">
        <v>1990691.27</v>
      </c>
      <c r="FA7" s="160">
        <v>1319889.43</v>
      </c>
      <c r="FB7" s="160">
        <v>754298.63</v>
      </c>
      <c r="FC7" s="160">
        <v>649846.86</v>
      </c>
      <c r="FD7" s="160">
        <v>364369.77</v>
      </c>
      <c r="FE7" s="160">
        <v>454492.51</v>
      </c>
      <c r="FF7" s="160">
        <v>165796.35</v>
      </c>
      <c r="FG7" s="160">
        <v>20673123.809999999</v>
      </c>
      <c r="FH7" s="160">
        <v>299701.15000000002</v>
      </c>
      <c r="FI7" s="160">
        <v>1707743.24</v>
      </c>
      <c r="FJ7" s="160">
        <v>1510237.79</v>
      </c>
      <c r="FK7" s="160">
        <v>964238.95</v>
      </c>
      <c r="FL7" s="160">
        <v>1059555.1100000001</v>
      </c>
      <c r="FM7" s="160">
        <v>0</v>
      </c>
      <c r="FN7" s="160">
        <v>32186.5</v>
      </c>
      <c r="FO7" s="160">
        <v>39191955.869999997</v>
      </c>
      <c r="FP7" s="160">
        <v>832850.01</v>
      </c>
      <c r="FQ7" s="160">
        <v>2236352.75</v>
      </c>
      <c r="FR7" s="160">
        <v>766972.95</v>
      </c>
      <c r="FS7" s="160">
        <v>795050.62</v>
      </c>
      <c r="FT7" s="160">
        <v>589055.44999999995</v>
      </c>
      <c r="FU7" s="160">
        <v>1514611.17</v>
      </c>
      <c r="FV7" s="160">
        <v>1159767.32</v>
      </c>
      <c r="FW7" s="160">
        <v>622151.19999999995</v>
      </c>
      <c r="FX7" s="160">
        <v>717165.14999999991</v>
      </c>
      <c r="FY7" s="160">
        <v>2060884.71</v>
      </c>
      <c r="FZ7" s="160">
        <v>488368.02999999997</v>
      </c>
      <c r="GA7" s="160">
        <v>154233.19999999998</v>
      </c>
      <c r="GB7" s="160">
        <v>27207323.450000003</v>
      </c>
      <c r="GC7" s="160">
        <v>295401.8</v>
      </c>
      <c r="GD7" s="160">
        <v>639573.89</v>
      </c>
      <c r="GE7" s="160">
        <v>7155963.290000001</v>
      </c>
      <c r="GF7" s="160">
        <v>797209.86</v>
      </c>
      <c r="GG7" s="160">
        <v>538049.25</v>
      </c>
      <c r="GH7" s="160">
        <v>593237.27</v>
      </c>
      <c r="GI7" s="160">
        <v>4224711</v>
      </c>
      <c r="GJ7" s="160">
        <v>242473.81000000003</v>
      </c>
      <c r="GK7" s="160">
        <v>134524</v>
      </c>
      <c r="GL7" s="160">
        <v>40777.5</v>
      </c>
      <c r="GM7" s="160">
        <v>120282.5</v>
      </c>
      <c r="GN7" s="160">
        <v>13944961.99</v>
      </c>
      <c r="GO7" s="160">
        <v>4533157.6100000003</v>
      </c>
      <c r="GP7" s="160">
        <v>409096.7</v>
      </c>
      <c r="GQ7" s="160">
        <v>1753555.76</v>
      </c>
      <c r="GR7" s="160">
        <v>184066.39</v>
      </c>
      <c r="GS7" s="160">
        <v>843760.95000000007</v>
      </c>
      <c r="GT7" s="160">
        <v>1056246</v>
      </c>
      <c r="GU7" s="160">
        <v>154103.21999999997</v>
      </c>
      <c r="GV7" s="160">
        <v>15357909</v>
      </c>
      <c r="GW7" s="160">
        <v>2855654.4499999997</v>
      </c>
      <c r="GX7" s="160">
        <v>1240255.24</v>
      </c>
      <c r="GY7" s="160">
        <v>597328.9</v>
      </c>
      <c r="GZ7" s="160">
        <v>35097249.629999995</v>
      </c>
      <c r="HA7" s="160">
        <v>8464884.6400000006</v>
      </c>
      <c r="HB7" s="160">
        <v>1975048.47</v>
      </c>
      <c r="HC7" s="160">
        <v>2060348</v>
      </c>
      <c r="HD7" s="160">
        <v>1268859.31</v>
      </c>
      <c r="HE7" s="160">
        <v>2532736.5700000003</v>
      </c>
      <c r="HF7" s="160">
        <v>11829323.25</v>
      </c>
      <c r="HG7" s="160">
        <v>145383.15</v>
      </c>
      <c r="HH7" s="160">
        <v>255666.58000000002</v>
      </c>
      <c r="HI7" s="160">
        <v>180334.9</v>
      </c>
      <c r="HJ7" s="160">
        <v>656518.81999999995</v>
      </c>
      <c r="HK7" s="160">
        <v>515726.77</v>
      </c>
      <c r="HL7" s="160">
        <v>380939.79</v>
      </c>
      <c r="HM7" s="160">
        <v>41953</v>
      </c>
      <c r="HN7" s="160">
        <v>28735368.469999999</v>
      </c>
      <c r="HO7" s="160">
        <v>7376275.4299999997</v>
      </c>
      <c r="HP7" s="160">
        <v>1133319.5</v>
      </c>
      <c r="HQ7" s="160">
        <v>673348.75</v>
      </c>
      <c r="HR7" s="160">
        <v>1014789.83</v>
      </c>
      <c r="HS7" s="160">
        <v>482010.11</v>
      </c>
      <c r="HT7" s="160">
        <v>564170</v>
      </c>
      <c r="HU7" s="160">
        <v>684403.87</v>
      </c>
      <c r="HV7" s="160">
        <v>869871.14</v>
      </c>
      <c r="HW7" s="160">
        <v>967140.94000000006</v>
      </c>
      <c r="HX7" s="160">
        <v>604401.46</v>
      </c>
      <c r="HY7" s="160">
        <v>455341.32</v>
      </c>
      <c r="HZ7" s="160">
        <v>208249.60000000001</v>
      </c>
      <c r="IA7" s="160">
        <v>1295954.8599999999</v>
      </c>
      <c r="IB7" s="160">
        <v>475891.58999999997</v>
      </c>
      <c r="IC7" s="160">
        <v>452988.17</v>
      </c>
      <c r="ID7" s="160">
        <v>20119181.75</v>
      </c>
      <c r="IE7" s="160">
        <v>9219381.9399999995</v>
      </c>
      <c r="IF7" s="160">
        <v>756145.16999999993</v>
      </c>
      <c r="IG7" s="160">
        <v>1744832.28</v>
      </c>
      <c r="IH7" s="160">
        <v>2043481.67</v>
      </c>
      <c r="II7" s="160">
        <v>768783.21</v>
      </c>
      <c r="IJ7" s="160">
        <v>514459.47</v>
      </c>
      <c r="IK7" s="160">
        <v>269098.37</v>
      </c>
      <c r="IL7" s="160">
        <v>141162.23999999999</v>
      </c>
      <c r="IM7" s="160">
        <v>223260</v>
      </c>
      <c r="IN7" s="160">
        <v>451892.83</v>
      </c>
      <c r="IO7" s="160">
        <v>62403724.729999997</v>
      </c>
      <c r="IP7" s="160">
        <v>14538133</v>
      </c>
      <c r="IQ7" s="160">
        <v>1633145.65</v>
      </c>
      <c r="IR7" s="160">
        <v>1345897.63</v>
      </c>
      <c r="IS7" s="160">
        <v>380676.75</v>
      </c>
      <c r="IT7" s="160">
        <v>390771.45</v>
      </c>
      <c r="IU7" s="160">
        <v>1210031.94</v>
      </c>
      <c r="IV7" s="160">
        <v>194321.59999999998</v>
      </c>
      <c r="IW7" s="160">
        <v>309504.95999999996</v>
      </c>
      <c r="IX7" s="160">
        <v>1796950.8199999998</v>
      </c>
      <c r="IY7" s="160">
        <v>1434654</v>
      </c>
      <c r="IZ7" s="160">
        <v>353459.5</v>
      </c>
      <c r="JA7" s="160">
        <v>21848247</v>
      </c>
      <c r="JB7" s="160">
        <v>2829770.76</v>
      </c>
      <c r="JC7" s="160">
        <v>558683.54</v>
      </c>
      <c r="JD7" s="160">
        <v>313589.33</v>
      </c>
      <c r="JE7" s="160">
        <v>188105</v>
      </c>
      <c r="JF7" s="160">
        <v>860395.95</v>
      </c>
      <c r="JG7" s="160">
        <v>20941920.829999998</v>
      </c>
      <c r="JH7" s="160">
        <v>281417.23</v>
      </c>
      <c r="JI7" s="160">
        <v>2478656.9300000002</v>
      </c>
      <c r="JJ7" s="160">
        <v>855512.78</v>
      </c>
      <c r="JK7" s="160">
        <v>870558.81</v>
      </c>
      <c r="JL7" s="160">
        <v>2700420.6999999997</v>
      </c>
      <c r="JM7" s="160">
        <v>554291.83000000007</v>
      </c>
      <c r="JN7" s="160">
        <v>23734487.629999999</v>
      </c>
      <c r="JO7" s="160">
        <v>8001802.8800000008</v>
      </c>
      <c r="JP7" s="160">
        <v>335489.95999999996</v>
      </c>
      <c r="JQ7" s="160">
        <v>137906.12</v>
      </c>
      <c r="JR7" s="160">
        <v>1570605.73</v>
      </c>
      <c r="JS7" s="160">
        <v>247480.88999999998</v>
      </c>
      <c r="JT7" s="160">
        <v>6678443.1899999995</v>
      </c>
      <c r="JU7" s="160">
        <v>716067.08</v>
      </c>
      <c r="JV7" s="160">
        <v>213054.87</v>
      </c>
      <c r="JW7" s="160">
        <v>1276605.3599999999</v>
      </c>
      <c r="JX7" s="160">
        <v>384211.7</v>
      </c>
      <c r="JY7" s="160">
        <v>444781.2</v>
      </c>
      <c r="JZ7" s="160">
        <v>254523.6</v>
      </c>
      <c r="KA7" s="160">
        <v>117283.75</v>
      </c>
      <c r="KB7" s="160">
        <v>280026.82</v>
      </c>
      <c r="KC7" s="160">
        <v>38819786.049999997</v>
      </c>
      <c r="KD7" s="160">
        <v>1174841.75</v>
      </c>
      <c r="KE7" s="160">
        <v>831605.49</v>
      </c>
      <c r="KF7" s="160">
        <v>1355414.4</v>
      </c>
      <c r="KG7" s="160">
        <v>1495481.6700000002</v>
      </c>
      <c r="KH7" s="160">
        <v>850524.18</v>
      </c>
      <c r="KI7" s="160">
        <v>1526796.08</v>
      </c>
      <c r="KJ7" s="160">
        <v>1308418.42</v>
      </c>
      <c r="KK7" s="160">
        <v>1056875.8599999999</v>
      </c>
      <c r="KL7" s="160">
        <v>9061617.7899999991</v>
      </c>
      <c r="KM7" s="160">
        <v>483947.89</v>
      </c>
      <c r="KN7" s="160">
        <v>837522.66999999993</v>
      </c>
      <c r="KO7" s="160">
        <v>3180413.47</v>
      </c>
      <c r="KP7" s="160">
        <v>481368.97</v>
      </c>
      <c r="KQ7" s="160">
        <v>1234967.3899999999</v>
      </c>
      <c r="KR7" s="160">
        <v>24220484.109999999</v>
      </c>
      <c r="KS7" s="160">
        <v>1184390.96</v>
      </c>
      <c r="KT7" s="160">
        <v>19081457.449999999</v>
      </c>
      <c r="KU7" s="160">
        <v>779640.43</v>
      </c>
      <c r="KV7" s="160">
        <v>235641.94999999998</v>
      </c>
      <c r="KW7" s="160">
        <v>1809872.56</v>
      </c>
      <c r="KX7" s="160">
        <v>3956066.11</v>
      </c>
      <c r="KY7" s="160">
        <v>3425906.7199999997</v>
      </c>
      <c r="KZ7" s="160">
        <v>769710.71</v>
      </c>
      <c r="LA7" s="160">
        <v>471168.55</v>
      </c>
      <c r="LB7" s="160">
        <v>63886297.799999997</v>
      </c>
      <c r="LC7" s="160">
        <v>5626076.5199999996</v>
      </c>
      <c r="LD7" s="160">
        <v>12383775.32</v>
      </c>
      <c r="LE7" s="160">
        <v>15264935.340000002</v>
      </c>
      <c r="LF7" s="160">
        <v>1465541.95</v>
      </c>
      <c r="LG7" s="160">
        <v>896672.3</v>
      </c>
      <c r="LH7" s="160">
        <v>330801.49</v>
      </c>
      <c r="LI7" s="160">
        <v>524608.62</v>
      </c>
      <c r="LJ7" s="160">
        <v>1101095.58</v>
      </c>
      <c r="LK7" s="160">
        <v>752650.4</v>
      </c>
      <c r="LL7" s="160">
        <v>13725784.52</v>
      </c>
      <c r="LM7" s="160">
        <v>1492041.77</v>
      </c>
      <c r="LN7" s="160">
        <v>819593.49</v>
      </c>
      <c r="LO7" s="160">
        <v>28445830</v>
      </c>
      <c r="LP7" s="160">
        <v>8946029.879999999</v>
      </c>
      <c r="LQ7" s="160">
        <v>46243422</v>
      </c>
      <c r="LR7" s="160">
        <v>8955251.4499999993</v>
      </c>
      <c r="LS7" s="160">
        <v>3795267.26</v>
      </c>
      <c r="LT7" s="160">
        <v>1493623.49</v>
      </c>
      <c r="LU7" s="160">
        <v>2352038.04</v>
      </c>
      <c r="LV7" s="160">
        <v>3051229</v>
      </c>
      <c r="LW7" s="160">
        <v>1174967.0399999998</v>
      </c>
      <c r="LX7" s="160">
        <v>4855598.4800000004</v>
      </c>
      <c r="LY7" s="160">
        <v>3548916.37</v>
      </c>
      <c r="LZ7" s="160">
        <v>969998.15999999992</v>
      </c>
      <c r="MA7" s="160">
        <v>63453055.470000006</v>
      </c>
      <c r="MB7" s="160">
        <v>1359626.8900000001</v>
      </c>
      <c r="MC7" s="160">
        <v>622644.73</v>
      </c>
      <c r="MD7" s="160">
        <v>343461.66</v>
      </c>
      <c r="ME7" s="160">
        <v>467503.82</v>
      </c>
      <c r="MF7" s="160">
        <v>840443</v>
      </c>
      <c r="MG7" s="160">
        <v>555549.75000000012</v>
      </c>
      <c r="MH7" s="160">
        <v>1253461.67</v>
      </c>
      <c r="MI7" s="160">
        <v>713540.39</v>
      </c>
      <c r="MJ7" s="160">
        <v>282615.51</v>
      </c>
      <c r="MK7" s="160">
        <v>595640.99</v>
      </c>
      <c r="ML7" s="160">
        <v>365942.18</v>
      </c>
      <c r="MM7" s="160">
        <v>26142277.009999998</v>
      </c>
      <c r="MN7" s="160">
        <v>177499.32</v>
      </c>
      <c r="MO7" s="160">
        <v>2015191.29</v>
      </c>
      <c r="MP7" s="160">
        <v>717442.92999999993</v>
      </c>
      <c r="MQ7" s="160">
        <v>1819084.16</v>
      </c>
      <c r="MR7" s="160">
        <v>1129788</v>
      </c>
      <c r="MS7" s="160">
        <v>2635075.1500000004</v>
      </c>
      <c r="MT7" s="160">
        <v>1164379.23</v>
      </c>
      <c r="MU7" s="160">
        <v>1387704.6300000001</v>
      </c>
      <c r="MV7" s="160">
        <v>303292.36000000004</v>
      </c>
      <c r="MW7" s="160">
        <v>45066909.799999997</v>
      </c>
      <c r="MX7" s="160">
        <v>1538087.47</v>
      </c>
      <c r="MY7" s="160">
        <v>184417.26</v>
      </c>
      <c r="MZ7" s="160">
        <v>2403109.38</v>
      </c>
      <c r="NA7" s="160">
        <v>208052.76</v>
      </c>
      <c r="NB7" s="160">
        <v>1281678.3500000001</v>
      </c>
      <c r="NC7" s="160">
        <v>4008797.61</v>
      </c>
      <c r="ND7" s="160">
        <v>1817243.6199999999</v>
      </c>
      <c r="NE7" s="160">
        <v>131412.15</v>
      </c>
      <c r="NF7" s="160">
        <v>162215.75</v>
      </c>
      <c r="NG7" s="160">
        <v>651796.85</v>
      </c>
      <c r="NH7" s="160">
        <v>314015.44</v>
      </c>
      <c r="NI7" s="160">
        <v>10490852.77</v>
      </c>
      <c r="NJ7" s="160">
        <v>376760.68</v>
      </c>
      <c r="NK7" s="160">
        <v>510071.5</v>
      </c>
      <c r="NL7" s="160">
        <v>291566.89999999997</v>
      </c>
      <c r="NM7" s="160">
        <v>969877.41999999993</v>
      </c>
      <c r="NN7" s="160">
        <v>18639.75</v>
      </c>
      <c r="NO7" s="160">
        <v>104572</v>
      </c>
      <c r="NP7" s="160">
        <v>19257269.739999998</v>
      </c>
      <c r="NQ7" s="160">
        <v>3715144.45</v>
      </c>
      <c r="NR7" s="160">
        <v>762419.79</v>
      </c>
      <c r="NS7" s="160">
        <v>388272.82999999996</v>
      </c>
      <c r="NT7" s="160">
        <v>692365.75</v>
      </c>
      <c r="NU7" s="160">
        <v>955037.55</v>
      </c>
      <c r="NV7" s="160">
        <v>656702.25</v>
      </c>
      <c r="NW7" s="160">
        <v>24474243.379999999</v>
      </c>
      <c r="NX7" s="160">
        <v>350789.3</v>
      </c>
      <c r="NY7" s="160">
        <v>419059.06999999995</v>
      </c>
      <c r="NZ7" s="160">
        <v>9562685.5899999999</v>
      </c>
      <c r="OA7" s="160">
        <v>474992.35</v>
      </c>
      <c r="OB7" s="160">
        <v>887285</v>
      </c>
      <c r="OC7" s="160">
        <v>123326</v>
      </c>
      <c r="OD7" s="160">
        <v>147702.75</v>
      </c>
      <c r="OE7" s="160"/>
      <c r="OF7" s="160">
        <v>19711172.68</v>
      </c>
      <c r="OG7" s="160">
        <v>2041921.3599999999</v>
      </c>
      <c r="OH7" s="160">
        <v>18358283.219999999</v>
      </c>
      <c r="OI7" s="160">
        <v>530975.18999999994</v>
      </c>
      <c r="OJ7" s="160">
        <v>335933.33999999997</v>
      </c>
      <c r="OK7" s="160">
        <v>244</v>
      </c>
      <c r="OL7" s="160">
        <v>11049905.970000001</v>
      </c>
      <c r="OM7" s="160">
        <v>210817.38999999998</v>
      </c>
      <c r="ON7" s="160">
        <v>357384.82999999996</v>
      </c>
      <c r="OO7" s="160">
        <v>2158460</v>
      </c>
      <c r="OP7" s="160">
        <v>960107.59</v>
      </c>
      <c r="OQ7" s="160">
        <v>4832623.5399999991</v>
      </c>
      <c r="OR7" s="160">
        <v>613011.72</v>
      </c>
      <c r="OS7" s="160">
        <v>27549207.350000001</v>
      </c>
      <c r="OT7" s="160">
        <v>818226.86999999988</v>
      </c>
      <c r="OU7" s="160">
        <v>8394281.0500000007</v>
      </c>
      <c r="OV7" s="160">
        <v>656758.31000000006</v>
      </c>
      <c r="OW7" s="160">
        <v>2646743.04</v>
      </c>
      <c r="OX7" s="160">
        <v>5244128.49</v>
      </c>
      <c r="OY7" s="160">
        <v>929518.13</v>
      </c>
      <c r="OZ7" s="160">
        <v>534380.84</v>
      </c>
      <c r="PA7" s="160">
        <v>1440681.71</v>
      </c>
      <c r="PB7" s="160">
        <v>908783.83</v>
      </c>
      <c r="PC7" s="160">
        <v>1941588.6</v>
      </c>
      <c r="PD7" s="160">
        <v>4349516</v>
      </c>
      <c r="PE7" s="160">
        <v>615483</v>
      </c>
      <c r="PF7" s="160">
        <v>6376536.4199999999</v>
      </c>
      <c r="PG7" s="160">
        <v>63538027.770000003</v>
      </c>
      <c r="PH7" s="160">
        <v>849220.31</v>
      </c>
      <c r="PI7" s="160">
        <v>818850.29</v>
      </c>
      <c r="PJ7" s="160">
        <v>1145279.42</v>
      </c>
      <c r="PK7" s="160">
        <v>11830903.42</v>
      </c>
      <c r="PL7" s="160">
        <v>590882.93999999994</v>
      </c>
      <c r="PM7" s="160">
        <v>2466472.37</v>
      </c>
      <c r="PN7" s="160">
        <v>3704788</v>
      </c>
      <c r="PO7" s="160">
        <v>1885643.4300000002</v>
      </c>
      <c r="PP7" s="160">
        <v>663567.77</v>
      </c>
      <c r="PQ7" s="160">
        <v>5433963.9499999993</v>
      </c>
      <c r="PR7" s="160">
        <v>667601.66</v>
      </c>
      <c r="PS7" s="160">
        <v>387362.49000000005</v>
      </c>
      <c r="PT7" s="160">
        <v>1146395.28</v>
      </c>
      <c r="PU7" s="160">
        <v>1026666.5699999998</v>
      </c>
      <c r="PV7" s="160">
        <v>1614431.7</v>
      </c>
      <c r="PW7" s="160">
        <v>1120037.02</v>
      </c>
      <c r="PX7" s="160">
        <v>706374.9</v>
      </c>
      <c r="PY7" s="160">
        <v>406052.23000000004</v>
      </c>
      <c r="PZ7" s="160">
        <v>1490020.88</v>
      </c>
      <c r="QA7" s="160">
        <v>2029569.45</v>
      </c>
      <c r="QB7" s="160">
        <v>393803.14</v>
      </c>
      <c r="QC7" s="160">
        <v>27919053.140000001</v>
      </c>
      <c r="QD7" s="160">
        <v>513994.9</v>
      </c>
      <c r="QE7" s="160">
        <v>4951638.75</v>
      </c>
      <c r="QF7" s="160">
        <v>1115430.1099999999</v>
      </c>
      <c r="QG7" s="160">
        <v>742207.54</v>
      </c>
      <c r="QH7" s="160">
        <v>2778930.25</v>
      </c>
      <c r="QI7" s="160">
        <v>1015843.26</v>
      </c>
      <c r="QJ7" s="160">
        <v>2443646.92</v>
      </c>
      <c r="QK7" s="160">
        <v>2459728.5299999998</v>
      </c>
      <c r="QL7" s="160">
        <v>749600.55</v>
      </c>
      <c r="QM7" s="160">
        <v>462864.52</v>
      </c>
      <c r="QN7" s="160">
        <v>41298593.960000001</v>
      </c>
      <c r="QO7" s="160">
        <v>5872307.1900000004</v>
      </c>
      <c r="QP7" s="160">
        <v>2090483.1099999999</v>
      </c>
      <c r="QQ7" s="160">
        <v>1957593.66</v>
      </c>
      <c r="QR7" s="160">
        <v>766766.77</v>
      </c>
      <c r="QS7" s="160">
        <v>881371.35</v>
      </c>
      <c r="QT7" s="160">
        <v>4025820.5500000003</v>
      </c>
      <c r="QU7" s="160">
        <v>812609.27</v>
      </c>
      <c r="QV7" s="160">
        <v>2257066.92</v>
      </c>
      <c r="QW7" s="160">
        <v>2582691.5499999998</v>
      </c>
      <c r="QX7" s="160">
        <v>1844494.98</v>
      </c>
      <c r="QY7" s="160">
        <v>1615528.17</v>
      </c>
      <c r="QZ7" s="160">
        <v>519787.7</v>
      </c>
      <c r="RA7" s="160">
        <v>893428.64</v>
      </c>
      <c r="RB7" s="160">
        <v>655985.87</v>
      </c>
      <c r="RC7" s="160">
        <v>488803.99</v>
      </c>
      <c r="RD7" s="160">
        <v>835526.17999999993</v>
      </c>
      <c r="RE7" s="160">
        <v>133355.07999999999</v>
      </c>
      <c r="RF7" s="160">
        <v>124198.25</v>
      </c>
      <c r="RG7" s="160">
        <v>206123.95</v>
      </c>
      <c r="RH7" s="160">
        <v>13762000.030000001</v>
      </c>
      <c r="RI7" s="160">
        <v>1699355.9700000002</v>
      </c>
      <c r="RJ7" s="160">
        <v>631228.49</v>
      </c>
      <c r="RK7" s="160">
        <v>491804.51</v>
      </c>
      <c r="RL7" s="160">
        <v>219766.45</v>
      </c>
      <c r="RM7" s="160">
        <v>1276592.81</v>
      </c>
      <c r="RN7" s="160">
        <v>456059.95999999996</v>
      </c>
      <c r="RO7" s="160">
        <v>5424348.1399999997</v>
      </c>
      <c r="RP7" s="160">
        <v>310346.84999999998</v>
      </c>
      <c r="RQ7" s="160">
        <v>453868.85</v>
      </c>
      <c r="RR7" s="160">
        <v>3636811.84</v>
      </c>
      <c r="RS7" s="160">
        <v>7584673.7199999997</v>
      </c>
      <c r="RT7" s="160">
        <v>818138.27</v>
      </c>
      <c r="RU7" s="160">
        <v>633638.1</v>
      </c>
      <c r="RV7" s="160">
        <v>1608223.52</v>
      </c>
      <c r="RW7" s="160">
        <v>490475.61</v>
      </c>
      <c r="RX7" s="160">
        <v>1040602.7599999999</v>
      </c>
      <c r="RY7" s="160">
        <v>698632.56</v>
      </c>
      <c r="RZ7" s="160">
        <v>258123.14</v>
      </c>
      <c r="SA7" s="160">
        <v>16840475.830000002</v>
      </c>
      <c r="SB7" s="160">
        <v>344771.39</v>
      </c>
      <c r="SC7" s="160">
        <v>1153495.92</v>
      </c>
      <c r="SD7" s="160">
        <v>644851.91999999993</v>
      </c>
      <c r="SE7" s="160">
        <v>442688.82</v>
      </c>
      <c r="SF7" s="160">
        <v>485756.51</v>
      </c>
      <c r="SG7" s="160">
        <v>773702.79</v>
      </c>
      <c r="SH7" s="160">
        <v>2335471.09</v>
      </c>
      <c r="SI7" s="160">
        <v>719636</v>
      </c>
      <c r="SJ7" s="160">
        <v>966008.01</v>
      </c>
      <c r="SK7" s="160">
        <v>653698.35</v>
      </c>
      <c r="SL7" s="160">
        <v>1473196.1500000001</v>
      </c>
      <c r="SM7" s="160">
        <v>764416.57000000007</v>
      </c>
      <c r="SN7" s="160">
        <v>40092555.349999994</v>
      </c>
      <c r="SO7" s="160">
        <v>428243.94999999995</v>
      </c>
      <c r="SP7" s="160">
        <v>750215.85</v>
      </c>
      <c r="SQ7" s="160">
        <v>2410339.6</v>
      </c>
      <c r="SR7" s="160">
        <v>2909532.02</v>
      </c>
      <c r="SS7" s="160">
        <v>865492.88</v>
      </c>
      <c r="ST7" s="160">
        <v>463589.2</v>
      </c>
      <c r="SU7" s="160">
        <v>6374457.0599999996</v>
      </c>
      <c r="SV7" s="160">
        <v>853076.02</v>
      </c>
      <c r="SW7" s="160">
        <v>1967820.23</v>
      </c>
      <c r="SX7" s="160">
        <v>1753444.8900000001</v>
      </c>
      <c r="SY7" s="160">
        <v>675474.12000000011</v>
      </c>
      <c r="SZ7" s="160">
        <v>255883.03</v>
      </c>
      <c r="TA7" s="160">
        <v>1156514.7599999998</v>
      </c>
      <c r="TB7" s="160">
        <v>638517.52</v>
      </c>
      <c r="TC7" s="160">
        <v>546031.37</v>
      </c>
      <c r="TD7" s="160">
        <v>7705153.6300000008</v>
      </c>
      <c r="TE7" s="160">
        <v>493528.03</v>
      </c>
      <c r="TF7" s="160">
        <v>18821700.260000002</v>
      </c>
      <c r="TG7" s="160">
        <v>1931653.76</v>
      </c>
      <c r="TH7" s="160">
        <v>629420.97</v>
      </c>
      <c r="TI7" s="160">
        <v>389731.1</v>
      </c>
      <c r="TJ7" s="160">
        <v>11372106.110000001</v>
      </c>
      <c r="TK7" s="160">
        <v>207939.36000000002</v>
      </c>
      <c r="TL7" s="160">
        <v>120935</v>
      </c>
      <c r="TM7" s="160">
        <v>122398.68000000001</v>
      </c>
      <c r="TN7" s="160">
        <v>24019</v>
      </c>
      <c r="TO7" s="160">
        <v>13853265.850000001</v>
      </c>
      <c r="TP7" s="160">
        <v>961017.81</v>
      </c>
      <c r="TQ7" s="160">
        <v>790827.24</v>
      </c>
      <c r="TR7" s="160">
        <v>1280810.7000000002</v>
      </c>
      <c r="TS7" s="160">
        <v>783754.02</v>
      </c>
      <c r="TT7" s="160">
        <v>724211.34</v>
      </c>
      <c r="TU7" s="160">
        <v>58779834.079999998</v>
      </c>
      <c r="TV7" s="160">
        <v>1134804.1099999999</v>
      </c>
      <c r="TW7" s="160">
        <v>581127.54</v>
      </c>
      <c r="TX7" s="160">
        <v>6349347.7300000004</v>
      </c>
      <c r="TY7" s="160">
        <v>95822</v>
      </c>
      <c r="TZ7" s="160">
        <v>666577.68999999994</v>
      </c>
      <c r="UA7" s="160">
        <v>2674116.88</v>
      </c>
      <c r="UB7" s="160">
        <v>652407.68999999994</v>
      </c>
      <c r="UC7" s="160">
        <v>428674.92</v>
      </c>
      <c r="UD7" s="160">
        <v>724107.79999999993</v>
      </c>
      <c r="UE7" s="160">
        <v>1114970.76</v>
      </c>
      <c r="UF7" s="160">
        <v>3819134.64</v>
      </c>
      <c r="UG7" s="160">
        <v>1072593.53</v>
      </c>
      <c r="UH7" s="160">
        <v>1766512.01</v>
      </c>
      <c r="UI7" s="160">
        <v>511230.98</v>
      </c>
      <c r="UJ7" s="160">
        <v>289128.32000000001</v>
      </c>
      <c r="UK7" s="160">
        <v>415112.64</v>
      </c>
      <c r="UL7" s="160">
        <v>404802.89999999997</v>
      </c>
      <c r="UM7" s="160">
        <v>3186396.89</v>
      </c>
      <c r="UN7" s="160">
        <v>193526.99000000002</v>
      </c>
      <c r="UO7" s="160">
        <v>88968.09</v>
      </c>
      <c r="UP7" s="160">
        <v>79475</v>
      </c>
      <c r="UQ7" s="160">
        <v>25878667.030000001</v>
      </c>
      <c r="UR7" s="160">
        <v>2436030.33</v>
      </c>
      <c r="US7" s="160">
        <v>1064177</v>
      </c>
      <c r="UT7" s="160">
        <v>1979457.22</v>
      </c>
      <c r="UU7" s="160">
        <v>1326024.7</v>
      </c>
      <c r="UV7" s="160">
        <v>3183598.84</v>
      </c>
      <c r="UW7" s="160">
        <v>994696.2</v>
      </c>
      <c r="UX7" s="160">
        <v>522771.5</v>
      </c>
      <c r="UY7" s="160">
        <v>828216.4</v>
      </c>
      <c r="UZ7" s="160">
        <v>5513237.5800000001</v>
      </c>
      <c r="VA7" s="160">
        <v>553985.43999999994</v>
      </c>
      <c r="VB7" s="160">
        <v>1497211.02</v>
      </c>
      <c r="VC7" s="160">
        <v>1715724.4700000002</v>
      </c>
      <c r="VD7" s="160">
        <v>204568.2</v>
      </c>
      <c r="VE7" s="160">
        <v>425267.92</v>
      </c>
      <c r="VF7" s="160">
        <v>117774599.83000001</v>
      </c>
      <c r="VG7" s="160">
        <v>1668718.16</v>
      </c>
      <c r="VH7" s="160">
        <v>541201.05999999994</v>
      </c>
      <c r="VI7" s="160">
        <v>682728.47</v>
      </c>
      <c r="VJ7" s="160">
        <v>606954.10000000009</v>
      </c>
      <c r="VK7" s="160">
        <v>775507.51</v>
      </c>
      <c r="VL7" s="160">
        <v>1757966.78</v>
      </c>
      <c r="VM7" s="160">
        <v>2650170.25</v>
      </c>
      <c r="VN7" s="160">
        <v>1539560.7100000002</v>
      </c>
      <c r="VO7" s="160">
        <v>2230460.52</v>
      </c>
      <c r="VP7" s="160">
        <v>1522916</v>
      </c>
      <c r="VQ7" s="160">
        <v>6888220.3900000006</v>
      </c>
      <c r="VR7" s="160">
        <v>2387921</v>
      </c>
      <c r="VS7" s="160">
        <v>1296267.6199999999</v>
      </c>
      <c r="VT7" s="160">
        <v>2940545.7600000002</v>
      </c>
      <c r="VU7" s="160">
        <v>1327725.06</v>
      </c>
      <c r="VV7" s="160">
        <v>3555702.14</v>
      </c>
      <c r="VW7" s="160">
        <v>1677108.93</v>
      </c>
      <c r="VX7" s="160">
        <v>463802.73</v>
      </c>
      <c r="VY7" s="160">
        <v>3074015.5100000002</v>
      </c>
      <c r="VZ7" s="160">
        <v>4169337.5900000003</v>
      </c>
      <c r="WA7" s="160">
        <v>856145.08</v>
      </c>
      <c r="WB7" s="160">
        <v>368454.85</v>
      </c>
      <c r="WC7" s="160">
        <v>674254.22</v>
      </c>
      <c r="WD7" s="160">
        <v>465727.24</v>
      </c>
      <c r="WE7" s="160">
        <v>235757.89</v>
      </c>
      <c r="WF7" s="160">
        <v>475804.08999999997</v>
      </c>
      <c r="WG7" s="160">
        <v>417675.26</v>
      </c>
      <c r="WH7" s="160">
        <v>4996986.8600000003</v>
      </c>
      <c r="WI7" s="160">
        <v>709617</v>
      </c>
      <c r="WJ7" s="160">
        <v>131616</v>
      </c>
      <c r="WK7" s="160">
        <v>122122</v>
      </c>
      <c r="WL7" s="160"/>
      <c r="WM7" s="160">
        <v>38567792.390000001</v>
      </c>
      <c r="WN7" s="160">
        <v>967427.7</v>
      </c>
      <c r="WO7" s="160">
        <v>735155.31</v>
      </c>
      <c r="WP7" s="160">
        <v>14267253.6</v>
      </c>
      <c r="WQ7" s="160">
        <v>949826.47</v>
      </c>
      <c r="WR7" s="160">
        <v>1057745.69</v>
      </c>
      <c r="WS7" s="160">
        <v>2004605.0900000003</v>
      </c>
      <c r="WT7" s="160">
        <v>859565.69</v>
      </c>
      <c r="WU7" s="160">
        <v>1720501.54</v>
      </c>
      <c r="WV7" s="160">
        <v>2692169.5300000003</v>
      </c>
      <c r="WW7" s="160">
        <v>2059247.44</v>
      </c>
      <c r="WX7" s="160">
        <v>665112.07000000007</v>
      </c>
      <c r="WY7" s="160">
        <v>854793.71</v>
      </c>
      <c r="WZ7" s="160">
        <v>743276.89</v>
      </c>
      <c r="XA7" s="160">
        <v>576746.48</v>
      </c>
      <c r="XB7" s="160">
        <v>726355.75</v>
      </c>
      <c r="XC7" s="160">
        <v>497787.78</v>
      </c>
      <c r="XD7" s="160">
        <v>526577.06999999995</v>
      </c>
      <c r="XE7" s="160">
        <v>1220936.3899999999</v>
      </c>
      <c r="XF7" s="160">
        <v>400755.02</v>
      </c>
      <c r="XG7" s="160">
        <v>622099.69999999995</v>
      </c>
      <c r="XH7" s="160">
        <v>639107.04</v>
      </c>
      <c r="XI7" s="160">
        <v>452687.07999999996</v>
      </c>
      <c r="XJ7" s="160">
        <v>39807569.57</v>
      </c>
      <c r="XK7" s="160">
        <v>981573.62</v>
      </c>
      <c r="XL7" s="160">
        <v>2501693.0500000003</v>
      </c>
      <c r="XM7" s="160">
        <v>580876</v>
      </c>
      <c r="XN7" s="160">
        <v>3331331.1</v>
      </c>
      <c r="XO7" s="160">
        <v>682104</v>
      </c>
      <c r="XP7" s="160">
        <v>2331457</v>
      </c>
      <c r="XQ7" s="160">
        <v>788990</v>
      </c>
      <c r="XR7" s="160">
        <v>3661827.3200000003</v>
      </c>
      <c r="XS7" s="160">
        <v>1341900.27</v>
      </c>
      <c r="XT7" s="160">
        <v>1733161.5200000003</v>
      </c>
      <c r="XU7" s="160">
        <v>970485.15</v>
      </c>
      <c r="XV7" s="160">
        <v>483957.7</v>
      </c>
      <c r="XW7" s="160">
        <v>250997.28</v>
      </c>
      <c r="XX7" s="160">
        <v>209320.06</v>
      </c>
      <c r="XY7" s="160">
        <v>91608</v>
      </c>
      <c r="XZ7" s="160">
        <v>158458.53</v>
      </c>
      <c r="YA7" s="160">
        <v>14769640.129999999</v>
      </c>
      <c r="YB7" s="160">
        <v>540928.34</v>
      </c>
      <c r="YC7" s="160">
        <v>1075733.56</v>
      </c>
      <c r="YD7" s="160">
        <v>364726.77</v>
      </c>
      <c r="YE7" s="160">
        <v>1741818.22</v>
      </c>
      <c r="YF7" s="160">
        <v>283731.62</v>
      </c>
      <c r="YG7" s="160">
        <v>955700.34</v>
      </c>
      <c r="YH7" s="160">
        <v>14378171.450000001</v>
      </c>
      <c r="YI7" s="160">
        <v>1059209.5899999999</v>
      </c>
      <c r="YJ7" s="160">
        <v>962899.61</v>
      </c>
      <c r="YK7" s="160">
        <v>1386424.72</v>
      </c>
      <c r="YL7" s="160">
        <v>464380.49</v>
      </c>
      <c r="YM7" s="160">
        <v>607457.91</v>
      </c>
      <c r="YN7" s="160">
        <v>452680.01</v>
      </c>
      <c r="YO7" s="160">
        <v>304887</v>
      </c>
      <c r="YP7" s="160">
        <v>2680695.21</v>
      </c>
      <c r="YQ7" s="160">
        <v>38700411.640000001</v>
      </c>
      <c r="YR7" s="160">
        <v>1081004.97</v>
      </c>
      <c r="YS7" s="160">
        <v>4489334.8099999996</v>
      </c>
      <c r="YT7" s="160">
        <v>6112322.8399999999</v>
      </c>
      <c r="YU7" s="160">
        <v>2407890.2400000002</v>
      </c>
      <c r="YV7" s="160">
        <v>514815.85</v>
      </c>
      <c r="YW7" s="160">
        <v>654982.16999999993</v>
      </c>
      <c r="YX7" s="160">
        <v>3776782.09</v>
      </c>
      <c r="YY7" s="160">
        <v>2930373.1500000004</v>
      </c>
      <c r="YZ7" s="160">
        <v>1909480.08</v>
      </c>
      <c r="ZA7" s="160">
        <v>579664.02</v>
      </c>
      <c r="ZB7" s="160">
        <v>456500.32</v>
      </c>
      <c r="ZC7" s="160">
        <v>465276.45999999996</v>
      </c>
      <c r="ZD7" s="160">
        <v>1642830.55</v>
      </c>
      <c r="ZE7" s="160">
        <v>484324.56</v>
      </c>
      <c r="ZF7" s="160">
        <v>619312.75</v>
      </c>
      <c r="ZG7" s="160">
        <v>284232.49000000005</v>
      </c>
      <c r="ZH7" s="160">
        <v>278724.58</v>
      </c>
      <c r="ZI7" s="160">
        <v>701265.25</v>
      </c>
      <c r="ZJ7" s="160">
        <v>194396.27</v>
      </c>
      <c r="ZK7" s="160">
        <v>312520.77999999997</v>
      </c>
      <c r="ZL7" s="160">
        <v>59139</v>
      </c>
      <c r="ZM7" s="160">
        <v>21156213.02</v>
      </c>
      <c r="ZN7" s="160">
        <v>741790.21</v>
      </c>
      <c r="ZO7" s="160">
        <v>1520014.12</v>
      </c>
      <c r="ZP7" s="160">
        <v>1066770.31</v>
      </c>
      <c r="ZQ7" s="160">
        <v>752939.66999999993</v>
      </c>
      <c r="ZR7" s="160">
        <v>1759934</v>
      </c>
      <c r="ZS7" s="160">
        <v>756235.46</v>
      </c>
      <c r="ZT7" s="160">
        <v>134946807.53</v>
      </c>
      <c r="ZU7" s="160">
        <v>811050.56</v>
      </c>
      <c r="ZV7" s="160">
        <v>358850</v>
      </c>
      <c r="ZW7" s="160">
        <v>3159926.9799999995</v>
      </c>
      <c r="ZX7" s="160">
        <v>2450071.62</v>
      </c>
      <c r="ZY7" s="160">
        <v>752129.66</v>
      </c>
      <c r="ZZ7" s="160">
        <v>1386156.02</v>
      </c>
      <c r="AAA7" s="160">
        <v>716042.91999999993</v>
      </c>
      <c r="AAB7" s="160">
        <v>2956853</v>
      </c>
      <c r="AAC7" s="160">
        <v>958114.87</v>
      </c>
      <c r="AAD7" s="160">
        <v>1539520.74</v>
      </c>
      <c r="AAE7" s="160">
        <v>8710750.370000001</v>
      </c>
      <c r="AAF7" s="160">
        <v>3941868.29</v>
      </c>
      <c r="AAG7" s="160">
        <v>256858.19</v>
      </c>
      <c r="AAH7" s="160">
        <v>504792.94</v>
      </c>
      <c r="AAI7" s="160">
        <v>607994.31999999995</v>
      </c>
      <c r="AAJ7" s="160">
        <v>367232.49</v>
      </c>
      <c r="AAK7" s="160">
        <v>703270.95</v>
      </c>
      <c r="AAL7" s="160">
        <v>502484.35</v>
      </c>
      <c r="AAM7" s="160">
        <v>9660193.6699999999</v>
      </c>
      <c r="AAN7" s="160">
        <v>7576598.1200000001</v>
      </c>
      <c r="AAO7" s="160">
        <v>543477.24</v>
      </c>
      <c r="AAP7" s="160">
        <v>418927.61</v>
      </c>
      <c r="AAQ7" s="160">
        <v>112905.51999999999</v>
      </c>
      <c r="AAR7" s="160">
        <v>138324.83000000002</v>
      </c>
      <c r="AAS7" s="160">
        <v>198629.93</v>
      </c>
      <c r="AAT7" s="160">
        <v>15992545.060000001</v>
      </c>
      <c r="AAU7" s="160">
        <v>323047</v>
      </c>
      <c r="AAV7" s="160">
        <v>417368.49</v>
      </c>
      <c r="AAW7" s="160">
        <v>1076184.73</v>
      </c>
      <c r="AAX7" s="160">
        <v>1070504.73</v>
      </c>
      <c r="AAY7" s="160">
        <v>708218.55999999994</v>
      </c>
      <c r="AAZ7" s="160">
        <v>403465.58999999997</v>
      </c>
      <c r="ABA7" s="160">
        <v>786844.64</v>
      </c>
      <c r="ABB7" s="160">
        <v>26864628.520000003</v>
      </c>
      <c r="ABC7" s="160">
        <v>247178.18</v>
      </c>
      <c r="ABD7" s="160">
        <v>740365.73</v>
      </c>
      <c r="ABE7" s="160">
        <v>579573.47</v>
      </c>
      <c r="ABF7" s="160">
        <v>233352.11</v>
      </c>
      <c r="ABG7" s="160">
        <v>2183139.29</v>
      </c>
      <c r="ABH7" s="160">
        <v>431823</v>
      </c>
      <c r="ABI7" s="160">
        <v>551521.21</v>
      </c>
      <c r="ABJ7" s="160">
        <v>648465.97000000009</v>
      </c>
      <c r="ABK7" s="160">
        <v>1058478.46</v>
      </c>
      <c r="ABL7" s="160">
        <v>370621.33999999997</v>
      </c>
      <c r="ABM7" s="160">
        <v>50594848.230000004</v>
      </c>
      <c r="ABN7" s="160">
        <v>923434.1</v>
      </c>
      <c r="ABO7" s="160">
        <v>1074382.95</v>
      </c>
      <c r="ABP7" s="160">
        <v>1817288.4899999998</v>
      </c>
      <c r="ABQ7" s="160">
        <v>1091603.47</v>
      </c>
      <c r="ABR7" s="160">
        <v>1418891.03</v>
      </c>
      <c r="ABS7" s="160">
        <v>2772187.59</v>
      </c>
      <c r="ABT7" s="160">
        <v>4346481.97</v>
      </c>
      <c r="ABU7" s="160">
        <v>14948552.609999999</v>
      </c>
      <c r="ABV7" s="160">
        <v>1952394.87</v>
      </c>
      <c r="ABW7" s="160">
        <v>981116.37</v>
      </c>
      <c r="ABX7" s="160">
        <v>2996436.31</v>
      </c>
      <c r="ABY7" s="160">
        <v>951697</v>
      </c>
      <c r="ABZ7" s="160">
        <v>6640588.6099999994</v>
      </c>
      <c r="ACA7" s="160">
        <v>742275.59000000008</v>
      </c>
      <c r="ACB7" s="160">
        <v>878892.3</v>
      </c>
      <c r="ACC7" s="160">
        <v>604567.42999999993</v>
      </c>
      <c r="ACD7" s="160">
        <v>352924.85</v>
      </c>
      <c r="ACE7" s="160">
        <v>664143.02</v>
      </c>
      <c r="ACF7" s="160">
        <v>8360602.9800000004</v>
      </c>
      <c r="ACG7" s="160">
        <v>8195984.04</v>
      </c>
      <c r="ACH7" s="160">
        <v>126032.09999999999</v>
      </c>
      <c r="ACI7" s="160">
        <v>208845.7</v>
      </c>
      <c r="ACJ7" s="160">
        <v>773067.75</v>
      </c>
      <c r="ACK7" s="160">
        <v>332561.12</v>
      </c>
      <c r="ACL7" s="160">
        <v>480378.35</v>
      </c>
      <c r="ACM7" s="160">
        <v>269995.94</v>
      </c>
      <c r="ACN7" s="160">
        <v>686506.99</v>
      </c>
      <c r="ACO7" s="160">
        <v>66595839.609999999</v>
      </c>
      <c r="ACP7" s="160">
        <v>795773.62</v>
      </c>
      <c r="ACQ7" s="160">
        <v>962867.21000000008</v>
      </c>
      <c r="ACR7" s="160">
        <v>9996338.1799999997</v>
      </c>
      <c r="ACS7" s="160">
        <v>126814.3</v>
      </c>
      <c r="ACT7" s="160">
        <v>300085.2</v>
      </c>
      <c r="ACU7" s="160">
        <v>481124.87</v>
      </c>
      <c r="ACV7" s="160">
        <v>191809.9</v>
      </c>
      <c r="ACW7" s="160">
        <v>59754865.569999993</v>
      </c>
      <c r="ACX7" s="160">
        <v>2573811.7600000002</v>
      </c>
      <c r="ACY7" s="160">
        <v>2135834</v>
      </c>
      <c r="ACZ7" s="160">
        <v>472049.99</v>
      </c>
      <c r="ADA7" s="160">
        <v>900446.89</v>
      </c>
      <c r="ADB7" s="160">
        <v>754750.51</v>
      </c>
      <c r="ADC7" s="160">
        <v>690714.4</v>
      </c>
      <c r="ADD7" s="160">
        <v>667410.31000000006</v>
      </c>
      <c r="ADE7" s="160">
        <v>598216.01</v>
      </c>
      <c r="ADF7" s="160">
        <v>689970.38</v>
      </c>
      <c r="ADG7" s="160">
        <v>3012659.4299999997</v>
      </c>
      <c r="ADH7" s="160">
        <v>1042524.78</v>
      </c>
      <c r="ADI7" s="160">
        <v>449388.38000000006</v>
      </c>
      <c r="ADJ7" s="160">
        <v>581214.51</v>
      </c>
      <c r="ADK7" s="160">
        <v>1220472.7200000002</v>
      </c>
      <c r="ADL7" s="160">
        <v>536573.29</v>
      </c>
      <c r="ADM7" s="160">
        <v>2701813.17</v>
      </c>
      <c r="ADN7" s="160">
        <v>229700.51</v>
      </c>
      <c r="ADO7" s="160">
        <v>620919.05000000005</v>
      </c>
      <c r="ADP7" s="160"/>
      <c r="ADQ7" s="160">
        <v>50757326.100000001</v>
      </c>
      <c r="ADR7" s="160">
        <v>1959369.98</v>
      </c>
      <c r="ADS7" s="160">
        <v>1559037.8699999999</v>
      </c>
      <c r="ADT7" s="160">
        <v>1119232.32</v>
      </c>
      <c r="ADU7" s="160">
        <v>746014.39</v>
      </c>
      <c r="ADV7" s="160">
        <v>3349369.68</v>
      </c>
      <c r="ADW7" s="160">
        <v>630961.58000000007</v>
      </c>
      <c r="ADX7" s="160">
        <v>1599278.26</v>
      </c>
      <c r="ADY7" s="160">
        <v>783633.85000000009</v>
      </c>
      <c r="ADZ7" s="160">
        <v>292630.05</v>
      </c>
      <c r="AEA7" s="160">
        <v>18490940.620000001</v>
      </c>
      <c r="AEB7" s="160">
        <v>9082052.0700000003</v>
      </c>
      <c r="AEC7" s="160">
        <v>1180996.95</v>
      </c>
      <c r="AED7" s="160">
        <v>891087.8899999999</v>
      </c>
      <c r="AEE7" s="160">
        <v>851202.84</v>
      </c>
      <c r="AEF7" s="160">
        <v>637653.5</v>
      </c>
      <c r="AEG7" s="160">
        <v>419055.35999999999</v>
      </c>
      <c r="AEH7" s="160">
        <v>456032.16999999993</v>
      </c>
      <c r="AEI7" s="160">
        <v>1198062.3599999999</v>
      </c>
      <c r="AEJ7" s="160">
        <v>534559.81000000006</v>
      </c>
      <c r="AEK7" s="160">
        <v>262039.95</v>
      </c>
      <c r="AEL7" s="160">
        <v>165882.22</v>
      </c>
      <c r="AEM7" s="160">
        <v>537036.79</v>
      </c>
      <c r="AEN7" s="160">
        <v>22409253.5</v>
      </c>
      <c r="AEO7" s="160">
        <v>1892199.1800000002</v>
      </c>
      <c r="AEP7" s="160">
        <v>645432.62</v>
      </c>
      <c r="AEQ7" s="160">
        <v>748694.19000000006</v>
      </c>
      <c r="AER7" s="160">
        <v>696363.64</v>
      </c>
      <c r="AES7" s="160">
        <v>269290.60000000003</v>
      </c>
      <c r="AET7" s="160">
        <v>331247.93</v>
      </c>
      <c r="AEU7" s="160">
        <v>715885.84000000008</v>
      </c>
      <c r="AEV7" s="160">
        <v>478161.32</v>
      </c>
      <c r="AEW7" s="160">
        <v>495931.51</v>
      </c>
      <c r="AEX7" s="160">
        <v>1697187.7999999998</v>
      </c>
      <c r="AEY7" s="160">
        <v>383526</v>
      </c>
      <c r="AEZ7" s="160">
        <v>32203245.899999999</v>
      </c>
      <c r="AFA7" s="160">
        <v>623453.41999999993</v>
      </c>
      <c r="AFB7" s="160">
        <v>1168928.19</v>
      </c>
      <c r="AFC7" s="160">
        <v>957759.37</v>
      </c>
      <c r="AFD7" s="160">
        <v>3842931.27</v>
      </c>
      <c r="AFE7" s="160">
        <v>917117.65</v>
      </c>
      <c r="AFF7" s="160">
        <v>515574.97000000003</v>
      </c>
      <c r="AFG7" s="160">
        <v>1027766.19</v>
      </c>
      <c r="AFH7" s="160">
        <v>811005.71</v>
      </c>
      <c r="AFI7" s="160">
        <v>997049.62000000011</v>
      </c>
      <c r="AFJ7" s="160">
        <v>849000.72999999986</v>
      </c>
      <c r="AFK7" s="160">
        <v>32013268.370000001</v>
      </c>
      <c r="AFL7" s="160">
        <v>4808516.04</v>
      </c>
      <c r="AFM7" s="160">
        <v>389020</v>
      </c>
      <c r="AFN7" s="160">
        <v>567621.04999999993</v>
      </c>
      <c r="AFO7" s="160">
        <v>866825.01</v>
      </c>
      <c r="AFP7" s="160">
        <v>1051130</v>
      </c>
      <c r="AFQ7" s="160">
        <v>131465.84</v>
      </c>
      <c r="AFR7" s="160">
        <v>579335</v>
      </c>
      <c r="AFS7" s="160">
        <v>53249851.07</v>
      </c>
      <c r="AFT7" s="160">
        <v>18406106.920000002</v>
      </c>
      <c r="AFU7" s="160">
        <v>627024.29</v>
      </c>
      <c r="AFV7" s="160">
        <v>1342416.54</v>
      </c>
      <c r="AFW7" s="160">
        <v>1994032.0699999998</v>
      </c>
      <c r="AFX7" s="160">
        <v>1085945</v>
      </c>
      <c r="AFY7" s="160">
        <v>408656.86</v>
      </c>
      <c r="AFZ7" s="160">
        <v>4370841.9399999995</v>
      </c>
      <c r="AGA7" s="160">
        <v>564326.64999999991</v>
      </c>
      <c r="AGB7" s="160">
        <v>979612.64999999991</v>
      </c>
      <c r="AGC7" s="160">
        <v>1480537.68</v>
      </c>
      <c r="AGD7" s="160">
        <v>484895.85000000003</v>
      </c>
      <c r="AGE7" s="160">
        <v>684827.82</v>
      </c>
      <c r="AGF7" s="160">
        <v>423168.74999999994</v>
      </c>
      <c r="AGG7" s="160">
        <v>866685.2</v>
      </c>
      <c r="AGH7" s="160">
        <v>670150.21</v>
      </c>
      <c r="AGI7" s="160">
        <v>255511.90000000002</v>
      </c>
      <c r="AGJ7" s="160">
        <v>13236860.57</v>
      </c>
      <c r="AGK7" s="160">
        <v>749654.62</v>
      </c>
      <c r="AGL7" s="160">
        <v>548398.69000000006</v>
      </c>
      <c r="AGM7" s="160">
        <v>863978</v>
      </c>
      <c r="AGN7" s="160">
        <v>1790749.9</v>
      </c>
      <c r="AGO7" s="160">
        <v>527713.38</v>
      </c>
      <c r="AGP7" s="160">
        <v>333678.78000000003</v>
      </c>
    </row>
    <row r="8" spans="1:874" x14ac:dyDescent="0.2">
      <c r="B8" s="159" t="s">
        <v>6</v>
      </c>
      <c r="C8" s="158" t="s">
        <v>7</v>
      </c>
      <c r="D8" s="160">
        <v>369159509.76999998</v>
      </c>
      <c r="E8" s="160">
        <v>8676861.120000001</v>
      </c>
      <c r="F8" s="160">
        <v>32102769.940000001</v>
      </c>
      <c r="G8" s="160">
        <v>3948145.59</v>
      </c>
      <c r="H8" s="160">
        <v>22510743.619999997</v>
      </c>
      <c r="I8" s="160">
        <v>7962840.4900000002</v>
      </c>
      <c r="J8" s="160">
        <v>10077497.550000001</v>
      </c>
      <c r="K8" s="160">
        <v>4105000.77</v>
      </c>
      <c r="L8" s="160">
        <v>6405676.6399999997</v>
      </c>
      <c r="M8" s="160">
        <v>5299869.92</v>
      </c>
      <c r="N8" s="160">
        <v>3166254.45</v>
      </c>
      <c r="O8" s="160">
        <v>4846721.58</v>
      </c>
      <c r="P8" s="160">
        <v>361167.81</v>
      </c>
      <c r="Q8" s="160">
        <v>5083256.43</v>
      </c>
      <c r="R8" s="160">
        <v>2928167.12</v>
      </c>
      <c r="S8" s="160">
        <v>13738444.289999999</v>
      </c>
      <c r="T8" s="160">
        <v>8120434.8300000001</v>
      </c>
      <c r="U8" s="160">
        <v>495125.48000000004</v>
      </c>
      <c r="V8" s="160">
        <v>339145476.51999998</v>
      </c>
      <c r="W8" s="160">
        <v>46268267.209999993</v>
      </c>
      <c r="X8" s="160">
        <v>4139744.4299999997</v>
      </c>
      <c r="Y8" s="160">
        <v>5183326.8100000005</v>
      </c>
      <c r="Z8" s="160">
        <v>6598696.2799999993</v>
      </c>
      <c r="AA8" s="160">
        <v>5412829</v>
      </c>
      <c r="AB8" s="160">
        <v>2444082.5599999996</v>
      </c>
      <c r="AC8" s="160">
        <v>26940200.240000002</v>
      </c>
      <c r="AD8" s="160">
        <v>5404190.7000000002</v>
      </c>
      <c r="AE8" s="160">
        <v>5827163.3599999994</v>
      </c>
      <c r="AF8" s="160">
        <v>54269714.399999999</v>
      </c>
      <c r="AG8" s="160">
        <v>5243328.2699999996</v>
      </c>
      <c r="AH8" s="160">
        <v>9682499.8300000001</v>
      </c>
      <c r="AI8" s="160">
        <v>9228629.8900000006</v>
      </c>
      <c r="AJ8" s="160">
        <v>4074467.09</v>
      </c>
      <c r="AK8" s="160">
        <v>2376421.9900000002</v>
      </c>
      <c r="AL8" s="160">
        <v>1657416.2799999998</v>
      </c>
      <c r="AM8" s="160">
        <v>12086907.800000001</v>
      </c>
      <c r="AN8" s="160">
        <v>895621.6100000001</v>
      </c>
      <c r="AO8" s="160">
        <v>2813850.8099999996</v>
      </c>
      <c r="AP8" s="160">
        <v>1774429.57</v>
      </c>
      <c r="AQ8" s="160">
        <v>2256708.61</v>
      </c>
      <c r="AR8" s="160">
        <v>939356.71</v>
      </c>
      <c r="AS8" s="160">
        <v>548636.31000000006</v>
      </c>
      <c r="AT8" s="160">
        <v>189582086.89999998</v>
      </c>
      <c r="AU8" s="160">
        <v>2651110.91</v>
      </c>
      <c r="AV8" s="160">
        <v>1863108.61</v>
      </c>
      <c r="AW8" s="160">
        <v>5605088</v>
      </c>
      <c r="AX8" s="160">
        <v>13112894.640000001</v>
      </c>
      <c r="AY8" s="160">
        <v>10169247.699999999</v>
      </c>
      <c r="AZ8" s="160">
        <v>3933032.38</v>
      </c>
      <c r="BA8" s="160">
        <v>5782591.6799999997</v>
      </c>
      <c r="BB8" s="160">
        <v>2052527.35</v>
      </c>
      <c r="BC8" s="160">
        <v>1605325</v>
      </c>
      <c r="BD8" s="160">
        <v>1006369.06</v>
      </c>
      <c r="BE8" s="160">
        <v>1067733.0699999998</v>
      </c>
      <c r="BF8" s="160">
        <v>38653498.979999997</v>
      </c>
      <c r="BG8" s="160">
        <v>356978.5</v>
      </c>
      <c r="BH8" s="160">
        <v>1219385</v>
      </c>
      <c r="BI8" s="160">
        <v>226922361.48000002</v>
      </c>
      <c r="BJ8" s="160">
        <v>81933328.310000002</v>
      </c>
      <c r="BK8" s="160">
        <v>6583550.5199999996</v>
      </c>
      <c r="BL8" s="160">
        <v>5365698.3600000003</v>
      </c>
      <c r="BM8" s="160">
        <v>9657895.0800000001</v>
      </c>
      <c r="BN8" s="160">
        <v>5743175.5999999996</v>
      </c>
      <c r="BO8" s="160">
        <v>6200727.3499999996</v>
      </c>
      <c r="BP8" s="160">
        <v>236540414.88</v>
      </c>
      <c r="BQ8" s="160">
        <v>13455454.430000002</v>
      </c>
      <c r="BR8" s="160">
        <v>5287484.9000000004</v>
      </c>
      <c r="BS8" s="160">
        <v>13120572.25</v>
      </c>
      <c r="BT8" s="160">
        <v>5673885.2299999995</v>
      </c>
      <c r="BU8" s="160">
        <v>3949344.76</v>
      </c>
      <c r="BV8" s="160">
        <v>6132690.1799999997</v>
      </c>
      <c r="BW8" s="160">
        <v>7763113.9500000002</v>
      </c>
      <c r="BX8" s="160">
        <v>43670921.629999995</v>
      </c>
      <c r="BY8" s="160">
        <v>3739186</v>
      </c>
      <c r="BZ8" s="160">
        <v>7626571.7800000003</v>
      </c>
      <c r="CA8" s="160">
        <v>16749112.060000001</v>
      </c>
      <c r="CB8" s="160">
        <v>3007929.47</v>
      </c>
      <c r="CC8" s="160">
        <v>1357015.54</v>
      </c>
      <c r="CD8" s="160">
        <v>1035035.88</v>
      </c>
      <c r="CE8" s="160">
        <v>410214887.88</v>
      </c>
      <c r="CF8" s="160">
        <v>2709417.1</v>
      </c>
      <c r="CG8" s="160">
        <v>14382791.810000001</v>
      </c>
      <c r="CH8" s="160">
        <v>2957682.59</v>
      </c>
      <c r="CI8" s="160">
        <v>4816419.88</v>
      </c>
      <c r="CJ8" s="160">
        <v>6661342</v>
      </c>
      <c r="CK8" s="160">
        <v>4375722.92</v>
      </c>
      <c r="CL8" s="160">
        <v>10695272.370000001</v>
      </c>
      <c r="CM8" s="160">
        <v>2414960.33</v>
      </c>
      <c r="CN8" s="160">
        <v>2867582.66</v>
      </c>
      <c r="CO8" s="160">
        <v>2164351.2100000004</v>
      </c>
      <c r="CP8" s="160">
        <v>9900996.9199999999</v>
      </c>
      <c r="CQ8" s="160">
        <v>2802555.55</v>
      </c>
      <c r="CR8" s="160">
        <v>152988974.06</v>
      </c>
      <c r="CS8" s="160">
        <v>2500708</v>
      </c>
      <c r="CT8" s="160">
        <v>4831835.54</v>
      </c>
      <c r="CU8" s="160">
        <v>9204738.1900000013</v>
      </c>
      <c r="CV8" s="160">
        <v>2122299.34</v>
      </c>
      <c r="CW8" s="160">
        <v>12179502.470000001</v>
      </c>
      <c r="CX8" s="160">
        <v>2530594.11</v>
      </c>
      <c r="CY8" s="160">
        <v>1186705</v>
      </c>
      <c r="CZ8" s="160">
        <v>121627029.36</v>
      </c>
      <c r="DA8" s="160">
        <v>113282850.56999999</v>
      </c>
      <c r="DB8" s="160">
        <v>10197876.959999999</v>
      </c>
      <c r="DC8" s="160">
        <v>5386453.46</v>
      </c>
      <c r="DD8" s="160">
        <v>10688674.08</v>
      </c>
      <c r="DE8" s="160">
        <v>3458626.4699999997</v>
      </c>
      <c r="DF8" s="160">
        <v>2518961.35</v>
      </c>
      <c r="DG8" s="160">
        <v>6132906.9199999999</v>
      </c>
      <c r="DH8" s="160">
        <v>770877.56</v>
      </c>
      <c r="DI8" s="160">
        <v>484795180.49000001</v>
      </c>
      <c r="DJ8" s="160">
        <v>5430435.29</v>
      </c>
      <c r="DK8" s="160">
        <v>5365792.82</v>
      </c>
      <c r="DL8" s="160">
        <v>17543300.190000001</v>
      </c>
      <c r="DM8" s="160">
        <v>10005971.82</v>
      </c>
      <c r="DN8" s="160">
        <v>10180785.880000001</v>
      </c>
      <c r="DO8" s="160">
        <v>12867930.109999999</v>
      </c>
      <c r="DP8" s="160">
        <v>2838359.5399999996</v>
      </c>
      <c r="DQ8" s="160">
        <v>12848394.23</v>
      </c>
      <c r="DR8" s="160">
        <v>139748229.07999998</v>
      </c>
      <c r="DS8" s="160">
        <v>5255331.9000000004</v>
      </c>
      <c r="DT8" s="160">
        <v>34707410.219999999</v>
      </c>
      <c r="DU8" s="160">
        <v>29245213.07</v>
      </c>
      <c r="DV8" s="160">
        <v>4259580.25</v>
      </c>
      <c r="DW8" s="160">
        <v>13956430.960000001</v>
      </c>
      <c r="DX8" s="160">
        <v>6667658.96</v>
      </c>
      <c r="DY8" s="160">
        <v>921727.82000000007</v>
      </c>
      <c r="DZ8" s="160">
        <v>2873493.42</v>
      </c>
      <c r="EA8" s="160">
        <v>3022528.88</v>
      </c>
      <c r="EB8" s="160">
        <v>18825367.739999998</v>
      </c>
      <c r="EC8" s="160">
        <v>88389806.829999998</v>
      </c>
      <c r="ED8" s="160">
        <v>73934110.609999999</v>
      </c>
      <c r="EE8" s="160">
        <v>4288614.53</v>
      </c>
      <c r="EF8" s="160">
        <v>6139241.8099999996</v>
      </c>
      <c r="EG8" s="160">
        <v>9410538.25</v>
      </c>
      <c r="EH8" s="160">
        <v>10157744.75</v>
      </c>
      <c r="EI8" s="160">
        <v>15586502.51</v>
      </c>
      <c r="EJ8" s="160">
        <v>4198066.7300000004</v>
      </c>
      <c r="EK8" s="160">
        <v>11913955.380000001</v>
      </c>
      <c r="EL8" s="160">
        <v>393119407.03999996</v>
      </c>
      <c r="EM8" s="160">
        <v>5351162.7299999995</v>
      </c>
      <c r="EN8" s="160">
        <v>4321313.09</v>
      </c>
      <c r="EO8" s="160">
        <v>9186628.5500000007</v>
      </c>
      <c r="EP8" s="160">
        <v>3202295.94</v>
      </c>
      <c r="EQ8" s="160">
        <v>2017842.76</v>
      </c>
      <c r="ER8" s="160">
        <v>8217907.1200000001</v>
      </c>
      <c r="ES8" s="160">
        <v>14362590.539999999</v>
      </c>
      <c r="ET8" s="160">
        <v>2989896.06</v>
      </c>
      <c r="EU8" s="160">
        <v>106804583.29000001</v>
      </c>
      <c r="EV8" s="160">
        <v>1588312.44</v>
      </c>
      <c r="EW8" s="160">
        <v>3281610.56</v>
      </c>
      <c r="EX8" s="160">
        <v>5341653.07</v>
      </c>
      <c r="EY8" s="160">
        <v>10885012.84</v>
      </c>
      <c r="EZ8" s="160">
        <v>12851133.859999999</v>
      </c>
      <c r="FA8" s="160">
        <v>6197950.6299999999</v>
      </c>
      <c r="FB8" s="160">
        <v>3341958.94</v>
      </c>
      <c r="FC8" s="160">
        <v>4360269.16</v>
      </c>
      <c r="FD8" s="160">
        <v>1880804.01</v>
      </c>
      <c r="FE8" s="160">
        <v>3741025.71</v>
      </c>
      <c r="FF8" s="160">
        <v>867960.3</v>
      </c>
      <c r="FG8" s="160">
        <v>111369379.77</v>
      </c>
      <c r="FH8" s="160">
        <v>3238114.88</v>
      </c>
      <c r="FI8" s="160">
        <v>5676372.3799999999</v>
      </c>
      <c r="FJ8" s="160">
        <v>6069646.0899999999</v>
      </c>
      <c r="FK8" s="160">
        <v>8915199.9499999993</v>
      </c>
      <c r="FL8" s="160">
        <v>7513659.0499999998</v>
      </c>
      <c r="FM8" s="160">
        <v>0</v>
      </c>
      <c r="FN8" s="160">
        <v>417340.5</v>
      </c>
      <c r="FO8" s="160">
        <v>285724134.65999997</v>
      </c>
      <c r="FP8" s="160">
        <v>9356685.1999999993</v>
      </c>
      <c r="FQ8" s="160">
        <v>12846164.380000001</v>
      </c>
      <c r="FR8" s="160">
        <v>5433752.5099999998</v>
      </c>
      <c r="FS8" s="160">
        <v>8632754.75</v>
      </c>
      <c r="FT8" s="160">
        <v>6465306.9299999997</v>
      </c>
      <c r="FU8" s="160">
        <v>13618189.819999998</v>
      </c>
      <c r="FV8" s="160">
        <v>9537129.5800000001</v>
      </c>
      <c r="FW8" s="160">
        <v>4855554.4000000004</v>
      </c>
      <c r="FX8" s="160">
        <v>9440018.5700000003</v>
      </c>
      <c r="FY8" s="160">
        <v>11992219.050000001</v>
      </c>
      <c r="FZ8" s="160">
        <v>5247671.68</v>
      </c>
      <c r="GA8" s="160">
        <v>1816081.09</v>
      </c>
      <c r="GB8" s="160">
        <v>161626427</v>
      </c>
      <c r="GC8" s="160">
        <v>2755853.95</v>
      </c>
      <c r="GD8" s="160">
        <v>2609755.7800000003</v>
      </c>
      <c r="GE8" s="160">
        <v>33964616.230000004</v>
      </c>
      <c r="GF8" s="160">
        <v>7843545.9000000004</v>
      </c>
      <c r="GG8" s="160">
        <v>4422035.2</v>
      </c>
      <c r="GH8" s="160">
        <v>5819869.3399999999</v>
      </c>
      <c r="GI8" s="160">
        <v>30851934.989999998</v>
      </c>
      <c r="GJ8" s="160">
        <v>2236117.2799999998</v>
      </c>
      <c r="GK8" s="160">
        <v>636457</v>
      </c>
      <c r="GL8" s="160">
        <v>301020</v>
      </c>
      <c r="GM8" s="160">
        <v>861610.5</v>
      </c>
      <c r="GN8" s="160">
        <v>109340114.77000001</v>
      </c>
      <c r="GO8" s="160">
        <v>42762995.189999998</v>
      </c>
      <c r="GP8" s="160">
        <v>5535109.8100000005</v>
      </c>
      <c r="GQ8" s="160">
        <v>24820835.469999999</v>
      </c>
      <c r="GR8" s="160">
        <v>3071251.0300000003</v>
      </c>
      <c r="GS8" s="160">
        <v>8268894.6199999992</v>
      </c>
      <c r="GT8" s="160">
        <v>7615607.0999999996</v>
      </c>
      <c r="GU8" s="160">
        <v>3015616.6</v>
      </c>
      <c r="GV8" s="160">
        <v>112391515.53999999</v>
      </c>
      <c r="GW8" s="160">
        <v>17119224.059999999</v>
      </c>
      <c r="GX8" s="160">
        <v>15723683.1</v>
      </c>
      <c r="GY8" s="160">
        <v>8560328.1800000016</v>
      </c>
      <c r="GZ8" s="160">
        <v>339038860.95000005</v>
      </c>
      <c r="HA8" s="160">
        <v>21575988.620000001</v>
      </c>
      <c r="HB8" s="160">
        <v>9096142.0299999993</v>
      </c>
      <c r="HC8" s="160">
        <v>6719073.3899999997</v>
      </c>
      <c r="HD8" s="160">
        <v>9667327.4499999993</v>
      </c>
      <c r="HE8" s="160">
        <v>32472728.940000001</v>
      </c>
      <c r="HF8" s="160">
        <v>74428958.939999998</v>
      </c>
      <c r="HG8" s="160">
        <v>2369564.15</v>
      </c>
      <c r="HH8" s="160">
        <v>3465521.58</v>
      </c>
      <c r="HI8" s="160">
        <v>2414362.19</v>
      </c>
      <c r="HJ8" s="160">
        <v>3430798.06</v>
      </c>
      <c r="HK8" s="160">
        <v>3297844.14</v>
      </c>
      <c r="HL8" s="160">
        <v>7287243.2999999998</v>
      </c>
      <c r="HM8" s="160">
        <v>1070199.75</v>
      </c>
      <c r="HN8" s="160">
        <v>192652055.50999999</v>
      </c>
      <c r="HO8" s="160">
        <v>41693953.18</v>
      </c>
      <c r="HP8" s="160">
        <v>6003851.5</v>
      </c>
      <c r="HQ8" s="160">
        <v>4927935.3100000005</v>
      </c>
      <c r="HR8" s="160">
        <v>5007031.8099999996</v>
      </c>
      <c r="HS8" s="160">
        <v>3728816.03</v>
      </c>
      <c r="HT8" s="160">
        <v>6689937</v>
      </c>
      <c r="HU8" s="160">
        <v>6786625.7699999996</v>
      </c>
      <c r="HV8" s="160">
        <v>6004674.1699999999</v>
      </c>
      <c r="HW8" s="160">
        <v>5648839.9000000004</v>
      </c>
      <c r="HX8" s="160">
        <v>4417511.57</v>
      </c>
      <c r="HY8" s="160">
        <v>3295969.56</v>
      </c>
      <c r="HZ8" s="160">
        <v>1491465.88</v>
      </c>
      <c r="IA8" s="160">
        <v>9014094.0999999996</v>
      </c>
      <c r="IB8" s="160">
        <v>3449055.0700000003</v>
      </c>
      <c r="IC8" s="160">
        <v>4598649.03</v>
      </c>
      <c r="ID8" s="160">
        <v>230509425.03999999</v>
      </c>
      <c r="IE8" s="160">
        <v>78288830.549999997</v>
      </c>
      <c r="IF8" s="160">
        <v>4782402.74</v>
      </c>
      <c r="IG8" s="160">
        <v>11326964.439999999</v>
      </c>
      <c r="IH8" s="160">
        <v>13923124.770000001</v>
      </c>
      <c r="II8" s="160">
        <v>10506279.639999999</v>
      </c>
      <c r="IJ8" s="160">
        <v>3866563.36</v>
      </c>
      <c r="IK8" s="160">
        <v>2455610.29</v>
      </c>
      <c r="IL8" s="160">
        <v>1751265.3900000001</v>
      </c>
      <c r="IM8" s="160">
        <v>2478597.79</v>
      </c>
      <c r="IN8" s="160">
        <v>3209878.81</v>
      </c>
      <c r="IO8" s="160">
        <v>313200197.05999994</v>
      </c>
      <c r="IP8" s="160">
        <v>73283973.219999999</v>
      </c>
      <c r="IQ8" s="160">
        <v>7645093.71</v>
      </c>
      <c r="IR8" s="160">
        <v>8383086.8699999992</v>
      </c>
      <c r="IS8" s="160">
        <v>2667765.02</v>
      </c>
      <c r="IT8" s="160">
        <v>2992292.06</v>
      </c>
      <c r="IU8" s="160">
        <v>6003441.3099999996</v>
      </c>
      <c r="IV8" s="160">
        <v>1757547.77</v>
      </c>
      <c r="IW8" s="160">
        <v>5342252.91</v>
      </c>
      <c r="IX8" s="160">
        <v>12870676.390000001</v>
      </c>
      <c r="IY8" s="160">
        <v>4383845</v>
      </c>
      <c r="IZ8" s="160">
        <v>2888801.57</v>
      </c>
      <c r="JA8" s="160">
        <v>146311461.13999999</v>
      </c>
      <c r="JB8" s="160">
        <v>41148250.600000001</v>
      </c>
      <c r="JC8" s="160">
        <v>4916600.6900000004</v>
      </c>
      <c r="JD8" s="160">
        <v>2944008.08</v>
      </c>
      <c r="JE8" s="160">
        <v>3039052.5</v>
      </c>
      <c r="JF8" s="160">
        <v>5662862.4000000004</v>
      </c>
      <c r="JG8" s="160">
        <v>115027693.58</v>
      </c>
      <c r="JH8" s="160">
        <v>5079015.2</v>
      </c>
      <c r="JI8" s="160">
        <v>10304563.870000001</v>
      </c>
      <c r="JJ8" s="160">
        <v>12669600.57</v>
      </c>
      <c r="JK8" s="160">
        <v>5338370.7699999996</v>
      </c>
      <c r="JL8" s="160">
        <v>19125755.41</v>
      </c>
      <c r="JM8" s="160">
        <v>4054588.58</v>
      </c>
      <c r="JN8" s="160">
        <v>293112904.25</v>
      </c>
      <c r="JO8" s="160">
        <v>50863001.670000002</v>
      </c>
      <c r="JP8" s="160">
        <v>4612678.04</v>
      </c>
      <c r="JQ8" s="160">
        <v>1257455.0599999998</v>
      </c>
      <c r="JR8" s="160">
        <v>7618040.0700000003</v>
      </c>
      <c r="JS8" s="160">
        <v>1476288.87</v>
      </c>
      <c r="JT8" s="160">
        <v>39505863.280000001</v>
      </c>
      <c r="JU8" s="160">
        <v>8674033.6500000004</v>
      </c>
      <c r="JV8" s="160">
        <v>2675310.5</v>
      </c>
      <c r="JW8" s="160">
        <v>11668326.4</v>
      </c>
      <c r="JX8" s="160">
        <v>2483792.0099999993</v>
      </c>
      <c r="JY8" s="160">
        <v>5537300.9100000001</v>
      </c>
      <c r="JZ8" s="160">
        <v>1423982.22</v>
      </c>
      <c r="KA8" s="160">
        <v>604805.85</v>
      </c>
      <c r="KB8" s="160">
        <v>1737217.73</v>
      </c>
      <c r="KC8" s="160">
        <v>302690443.43000001</v>
      </c>
      <c r="KD8" s="160">
        <v>13275277</v>
      </c>
      <c r="KE8" s="160">
        <v>7460712.4199999999</v>
      </c>
      <c r="KF8" s="160">
        <v>11465527.869999997</v>
      </c>
      <c r="KG8" s="160">
        <v>25881640.699999999</v>
      </c>
      <c r="KH8" s="160">
        <v>6436811.54</v>
      </c>
      <c r="KI8" s="160">
        <v>21723463.57</v>
      </c>
      <c r="KJ8" s="160">
        <v>5742098.0300000003</v>
      </c>
      <c r="KK8" s="160">
        <v>8221090.4900000002</v>
      </c>
      <c r="KL8" s="160">
        <v>69040526.75</v>
      </c>
      <c r="KM8" s="160">
        <v>7371527.9500000002</v>
      </c>
      <c r="KN8" s="160">
        <v>7718185.6000000006</v>
      </c>
      <c r="KO8" s="160">
        <v>14828528.41</v>
      </c>
      <c r="KP8" s="160">
        <v>4104909.0999999996</v>
      </c>
      <c r="KQ8" s="160">
        <v>9216237.6400000006</v>
      </c>
      <c r="KR8" s="160">
        <v>111724891.92</v>
      </c>
      <c r="KS8" s="160">
        <v>10181779.130000001</v>
      </c>
      <c r="KT8" s="160">
        <v>175547089.12</v>
      </c>
      <c r="KU8" s="160">
        <v>6753082.5700000003</v>
      </c>
      <c r="KV8" s="160">
        <v>5214430.8899999997</v>
      </c>
      <c r="KW8" s="160">
        <v>9277023.0999999996</v>
      </c>
      <c r="KX8" s="160">
        <v>21917483.989999998</v>
      </c>
      <c r="KY8" s="160">
        <v>19993662.850000001</v>
      </c>
      <c r="KZ8" s="160">
        <v>4206310.4000000004</v>
      </c>
      <c r="LA8" s="160">
        <v>4186893.8400000003</v>
      </c>
      <c r="LB8" s="160">
        <v>648973607.25</v>
      </c>
      <c r="LC8" s="160">
        <v>45257318.469999999</v>
      </c>
      <c r="LD8" s="160">
        <v>62172818.800000004</v>
      </c>
      <c r="LE8" s="160">
        <v>86446125.739999995</v>
      </c>
      <c r="LF8" s="160">
        <v>7477788.7299999995</v>
      </c>
      <c r="LG8" s="160">
        <v>9352788.6899999995</v>
      </c>
      <c r="LH8" s="160">
        <v>4245356.54</v>
      </c>
      <c r="LI8" s="160">
        <v>7322792.0700000003</v>
      </c>
      <c r="LJ8" s="160">
        <v>11985226.93</v>
      </c>
      <c r="LK8" s="160">
        <v>5823181.2899999991</v>
      </c>
      <c r="LL8" s="160">
        <v>97671664.929999992</v>
      </c>
      <c r="LM8" s="160">
        <v>16242629.16</v>
      </c>
      <c r="LN8" s="160">
        <v>7965425.9000000004</v>
      </c>
      <c r="LO8" s="160">
        <v>147040894.88</v>
      </c>
      <c r="LP8" s="160">
        <v>59084086.700000003</v>
      </c>
      <c r="LQ8" s="160">
        <v>294971223.48000002</v>
      </c>
      <c r="LR8" s="160">
        <v>65177023.039999999</v>
      </c>
      <c r="LS8" s="160">
        <v>24788342.300000001</v>
      </c>
      <c r="LT8" s="160">
        <v>16501667.149999999</v>
      </c>
      <c r="LU8" s="160">
        <v>25539057.949999999</v>
      </c>
      <c r="LV8" s="160">
        <v>21078429</v>
      </c>
      <c r="LW8" s="160">
        <v>10522591.09</v>
      </c>
      <c r="LX8" s="160">
        <v>39215817.020000003</v>
      </c>
      <c r="LY8" s="160">
        <v>35457017.289999999</v>
      </c>
      <c r="LZ8" s="160">
        <v>7781191.0800000001</v>
      </c>
      <c r="MA8" s="160">
        <v>303655179.28999996</v>
      </c>
      <c r="MB8" s="160">
        <v>6716942.1699999999</v>
      </c>
      <c r="MC8" s="160">
        <v>4524377.92</v>
      </c>
      <c r="MD8" s="160">
        <v>2554232.3899999997</v>
      </c>
      <c r="ME8" s="160">
        <v>2298924.11</v>
      </c>
      <c r="MF8" s="160">
        <v>4825613.55</v>
      </c>
      <c r="MG8" s="160">
        <v>6035066.4100000001</v>
      </c>
      <c r="MH8" s="160">
        <v>7589350.2999999998</v>
      </c>
      <c r="MI8" s="160">
        <v>6294617.5300000003</v>
      </c>
      <c r="MJ8" s="160">
        <v>1832212.68</v>
      </c>
      <c r="MK8" s="160">
        <v>4300860.8599999994</v>
      </c>
      <c r="ML8" s="160">
        <v>3472885.1100000003</v>
      </c>
      <c r="MM8" s="160">
        <v>155823970.17000002</v>
      </c>
      <c r="MN8" s="160">
        <v>2064964.99</v>
      </c>
      <c r="MO8" s="160">
        <v>10572187.92</v>
      </c>
      <c r="MP8" s="160">
        <v>5061445.29</v>
      </c>
      <c r="MQ8" s="160">
        <v>7641384.9900000002</v>
      </c>
      <c r="MR8" s="160">
        <v>10278779</v>
      </c>
      <c r="MS8" s="160">
        <v>19538638.870000001</v>
      </c>
      <c r="MT8" s="160">
        <v>6211301.6299999999</v>
      </c>
      <c r="MU8" s="160">
        <v>4739405.8599999994</v>
      </c>
      <c r="MV8" s="160">
        <v>1143034.24</v>
      </c>
      <c r="MW8" s="160">
        <v>305713063.19</v>
      </c>
      <c r="MX8" s="160">
        <v>9325338.6300000008</v>
      </c>
      <c r="MY8" s="160">
        <v>1168813</v>
      </c>
      <c r="MZ8" s="160">
        <v>15915646.780000001</v>
      </c>
      <c r="NA8" s="160">
        <v>1994879.45</v>
      </c>
      <c r="NB8" s="160">
        <v>7831237.7200000007</v>
      </c>
      <c r="NC8" s="160">
        <v>31242072.600000001</v>
      </c>
      <c r="ND8" s="160">
        <v>9733593.6399999987</v>
      </c>
      <c r="NE8" s="160">
        <v>838995.02999999991</v>
      </c>
      <c r="NF8" s="160">
        <v>4312395.3600000003</v>
      </c>
      <c r="NG8" s="160">
        <v>2593318.9699999997</v>
      </c>
      <c r="NH8" s="160">
        <v>2603969.62</v>
      </c>
      <c r="NI8" s="160">
        <v>84587529.719999999</v>
      </c>
      <c r="NJ8" s="160">
        <v>7281911.3300000001</v>
      </c>
      <c r="NK8" s="160">
        <v>3392773.34</v>
      </c>
      <c r="NL8" s="160">
        <v>4256586.0999999996</v>
      </c>
      <c r="NM8" s="160">
        <v>11596321.82</v>
      </c>
      <c r="NN8" s="160">
        <v>218352.49000000002</v>
      </c>
      <c r="NO8" s="160">
        <v>552104.47</v>
      </c>
      <c r="NP8" s="160">
        <v>155082585.49000001</v>
      </c>
      <c r="NQ8" s="160">
        <v>23423249.57</v>
      </c>
      <c r="NR8" s="160">
        <v>3325711.33</v>
      </c>
      <c r="NS8" s="160">
        <v>2798949.4299999997</v>
      </c>
      <c r="NT8" s="160">
        <v>4336505.1399999997</v>
      </c>
      <c r="NU8" s="160">
        <v>3282091.91</v>
      </c>
      <c r="NV8" s="160">
        <v>2279721.7599999998</v>
      </c>
      <c r="NW8" s="160">
        <v>173632844.86000001</v>
      </c>
      <c r="NX8" s="160">
        <v>3982518</v>
      </c>
      <c r="NY8" s="160">
        <v>2455047.2800000003</v>
      </c>
      <c r="NZ8" s="160">
        <v>32421637.019999996</v>
      </c>
      <c r="OA8" s="160">
        <v>9811337.1300000008</v>
      </c>
      <c r="OB8" s="160">
        <v>4791347.45</v>
      </c>
      <c r="OC8" s="160">
        <v>1015687.54</v>
      </c>
      <c r="OD8" s="160">
        <v>561360.5</v>
      </c>
      <c r="OE8" s="160"/>
      <c r="OF8" s="160">
        <v>118517027.87</v>
      </c>
      <c r="OG8" s="160">
        <v>19744785.829999998</v>
      </c>
      <c r="OH8" s="160">
        <v>62182303.390000001</v>
      </c>
      <c r="OI8" s="160">
        <v>3539829.22</v>
      </c>
      <c r="OJ8" s="160">
        <v>3012262.7199999997</v>
      </c>
      <c r="OK8" s="160">
        <v>115669</v>
      </c>
      <c r="OL8" s="160">
        <v>92484290.400000006</v>
      </c>
      <c r="OM8" s="160">
        <v>2799725.7</v>
      </c>
      <c r="ON8" s="160">
        <v>3498752.71</v>
      </c>
      <c r="OO8" s="160">
        <v>5275202.29</v>
      </c>
      <c r="OP8" s="160">
        <v>9016384.120000001</v>
      </c>
      <c r="OQ8" s="160">
        <v>27644863.640000001</v>
      </c>
      <c r="OR8" s="160">
        <v>2620663.54</v>
      </c>
      <c r="OS8" s="160">
        <v>125522811.06</v>
      </c>
      <c r="OT8" s="160">
        <v>4245609.7699999996</v>
      </c>
      <c r="OU8" s="160">
        <v>57018753</v>
      </c>
      <c r="OV8" s="160">
        <v>4085929.4</v>
      </c>
      <c r="OW8" s="160">
        <v>25790051.370000001</v>
      </c>
      <c r="OX8" s="160">
        <v>20658235.439999998</v>
      </c>
      <c r="OY8" s="160">
        <v>3778628.77</v>
      </c>
      <c r="OZ8" s="160">
        <v>3889693.5999999996</v>
      </c>
      <c r="PA8" s="160">
        <v>5867963.7300000004</v>
      </c>
      <c r="PB8" s="160">
        <v>2854101.99</v>
      </c>
      <c r="PC8" s="160">
        <v>11594360.300000001</v>
      </c>
      <c r="PD8" s="160">
        <v>18368360.550000001</v>
      </c>
      <c r="PE8" s="160">
        <v>5305480</v>
      </c>
      <c r="PF8" s="160">
        <v>39778115.939999998</v>
      </c>
      <c r="PG8" s="160">
        <v>298824636.85000002</v>
      </c>
      <c r="PH8" s="160">
        <v>6931556.8700000001</v>
      </c>
      <c r="PI8" s="160">
        <v>4023300.19</v>
      </c>
      <c r="PJ8" s="160">
        <v>9203728.7899999991</v>
      </c>
      <c r="PK8" s="160">
        <v>66497236.619999997</v>
      </c>
      <c r="PL8" s="160">
        <v>4205910.2</v>
      </c>
      <c r="PM8" s="160">
        <v>20530057.75</v>
      </c>
      <c r="PN8" s="160">
        <v>5273092</v>
      </c>
      <c r="PO8" s="160">
        <v>14254497.879999999</v>
      </c>
      <c r="PP8" s="160">
        <v>2551246.2999999998</v>
      </c>
      <c r="PQ8" s="160">
        <v>19559620</v>
      </c>
      <c r="PR8" s="160">
        <v>4746197.7200000007</v>
      </c>
      <c r="PS8" s="160">
        <v>4512248.74</v>
      </c>
      <c r="PT8" s="160">
        <v>7459430.3499999996</v>
      </c>
      <c r="PU8" s="160">
        <v>8382461.6800000006</v>
      </c>
      <c r="PV8" s="160">
        <v>20078108.609999999</v>
      </c>
      <c r="PW8" s="160">
        <v>10303828.300000001</v>
      </c>
      <c r="PX8" s="160">
        <v>4236347.8</v>
      </c>
      <c r="PY8" s="160">
        <v>2467541.4299999997</v>
      </c>
      <c r="PZ8" s="160">
        <v>10852918.75</v>
      </c>
      <c r="QA8" s="160">
        <v>11973789.959999999</v>
      </c>
      <c r="QB8" s="160">
        <v>2736188.92</v>
      </c>
      <c r="QC8" s="160">
        <v>238650824.01999998</v>
      </c>
      <c r="QD8" s="160">
        <v>2728314.44</v>
      </c>
      <c r="QE8" s="160">
        <v>37551335.210000001</v>
      </c>
      <c r="QF8" s="160">
        <v>7675297.79</v>
      </c>
      <c r="QG8" s="160">
        <v>8074400</v>
      </c>
      <c r="QH8" s="160">
        <v>28995933.640000001</v>
      </c>
      <c r="QI8" s="160">
        <v>5284287.75</v>
      </c>
      <c r="QJ8" s="160">
        <v>8746015.6400000006</v>
      </c>
      <c r="QK8" s="160">
        <v>33108984.130000003</v>
      </c>
      <c r="QL8" s="160">
        <v>4496469.87</v>
      </c>
      <c r="QM8" s="160">
        <v>2453265.59</v>
      </c>
      <c r="QN8" s="160">
        <v>350288646.56999999</v>
      </c>
      <c r="QO8" s="160">
        <v>23413419.859999999</v>
      </c>
      <c r="QP8" s="160">
        <v>9727283.5399999991</v>
      </c>
      <c r="QQ8" s="160">
        <v>9965510.459999999</v>
      </c>
      <c r="QR8" s="160">
        <v>5341039.13</v>
      </c>
      <c r="QS8" s="160">
        <v>6904047.1499999994</v>
      </c>
      <c r="QT8" s="160">
        <v>24027735.619999997</v>
      </c>
      <c r="QU8" s="160">
        <v>3528737.08</v>
      </c>
      <c r="QV8" s="160">
        <v>11922756.119999999</v>
      </c>
      <c r="QW8" s="160">
        <v>20814855.129999999</v>
      </c>
      <c r="QX8" s="160">
        <v>31109027.259999998</v>
      </c>
      <c r="QY8" s="160">
        <v>13482610.220000001</v>
      </c>
      <c r="QZ8" s="160">
        <v>2535901.6100000003</v>
      </c>
      <c r="RA8" s="160">
        <v>6213064.1399999997</v>
      </c>
      <c r="RB8" s="160">
        <v>3250164.14</v>
      </c>
      <c r="RC8" s="160">
        <v>3438321.08</v>
      </c>
      <c r="RD8" s="160">
        <v>4875826.92</v>
      </c>
      <c r="RE8" s="160">
        <v>1217155.1399999999</v>
      </c>
      <c r="RF8" s="160">
        <v>696478.75</v>
      </c>
      <c r="RG8" s="160">
        <v>1603713</v>
      </c>
      <c r="RH8" s="160">
        <v>97154160.109999999</v>
      </c>
      <c r="RI8" s="160">
        <v>10601625.159999998</v>
      </c>
      <c r="RJ8" s="160">
        <v>4310614.88</v>
      </c>
      <c r="RK8" s="160">
        <v>3700547.39</v>
      </c>
      <c r="RL8" s="160">
        <v>1122593.82</v>
      </c>
      <c r="RM8" s="160">
        <v>12629033.050000001</v>
      </c>
      <c r="RN8" s="160">
        <v>1526311.33</v>
      </c>
      <c r="RO8" s="160">
        <v>13656454.34</v>
      </c>
      <c r="RP8" s="160">
        <v>1965970.05</v>
      </c>
      <c r="RQ8" s="160">
        <v>2157334.23</v>
      </c>
      <c r="RR8" s="160">
        <v>23793599.18</v>
      </c>
      <c r="RS8" s="160">
        <v>40445130.710000001</v>
      </c>
      <c r="RT8" s="160">
        <v>4500774.6100000003</v>
      </c>
      <c r="RU8" s="160">
        <v>3525416.17</v>
      </c>
      <c r="RV8" s="160">
        <v>15799988.699999999</v>
      </c>
      <c r="RW8" s="160">
        <v>5313265.3499999996</v>
      </c>
      <c r="RX8" s="160">
        <v>6735219.3700000001</v>
      </c>
      <c r="RY8" s="160">
        <v>4540651.53</v>
      </c>
      <c r="RZ8" s="160">
        <v>1665999.12</v>
      </c>
      <c r="SA8" s="160">
        <v>143485855.72</v>
      </c>
      <c r="SB8" s="160">
        <v>1436076.01</v>
      </c>
      <c r="SC8" s="160">
        <v>7871710.8399999999</v>
      </c>
      <c r="SD8" s="160">
        <v>3452345.33</v>
      </c>
      <c r="SE8" s="160">
        <v>2000775.79</v>
      </c>
      <c r="SF8" s="160">
        <v>3036707.13</v>
      </c>
      <c r="SG8" s="160">
        <v>6026686.9100000001</v>
      </c>
      <c r="SH8" s="160">
        <v>11983179.65</v>
      </c>
      <c r="SI8" s="160">
        <v>4543949.82</v>
      </c>
      <c r="SJ8" s="160">
        <v>3082160.48</v>
      </c>
      <c r="SK8" s="160">
        <v>2695075.64</v>
      </c>
      <c r="SL8" s="160">
        <v>10166029.6</v>
      </c>
      <c r="SM8" s="160">
        <v>3202154.96</v>
      </c>
      <c r="SN8" s="160">
        <v>244238033.00999999</v>
      </c>
      <c r="SO8" s="160">
        <v>3155085.1900000004</v>
      </c>
      <c r="SP8" s="160">
        <v>3265334.63</v>
      </c>
      <c r="SQ8" s="160">
        <v>13288733.48</v>
      </c>
      <c r="SR8" s="160">
        <v>13685891.969999999</v>
      </c>
      <c r="SS8" s="160">
        <v>6386732.5800000001</v>
      </c>
      <c r="ST8" s="160">
        <v>1377388.3</v>
      </c>
      <c r="SU8" s="160">
        <v>28194920.52</v>
      </c>
      <c r="SV8" s="160">
        <v>3307100.06</v>
      </c>
      <c r="SW8" s="160">
        <v>15886451.24</v>
      </c>
      <c r="SX8" s="160">
        <v>9916190.7300000004</v>
      </c>
      <c r="SY8" s="160">
        <v>2709685.21</v>
      </c>
      <c r="SZ8" s="160">
        <v>2122120.67</v>
      </c>
      <c r="TA8" s="160">
        <v>6294695.9299999997</v>
      </c>
      <c r="TB8" s="160">
        <v>3509141.76</v>
      </c>
      <c r="TC8" s="160">
        <v>2234397.7999999998</v>
      </c>
      <c r="TD8" s="160">
        <v>53797010.68</v>
      </c>
      <c r="TE8" s="160">
        <v>3331487.75</v>
      </c>
      <c r="TF8" s="160">
        <v>131906557.48999999</v>
      </c>
      <c r="TG8" s="160">
        <v>14107851.41</v>
      </c>
      <c r="TH8" s="160">
        <v>3901416.98</v>
      </c>
      <c r="TI8" s="160">
        <v>2524136.5500000003</v>
      </c>
      <c r="TJ8" s="160">
        <v>70146723.260000005</v>
      </c>
      <c r="TK8" s="160">
        <v>1443116.3399999999</v>
      </c>
      <c r="TL8" s="160">
        <v>468439</v>
      </c>
      <c r="TM8" s="160">
        <v>521247.17</v>
      </c>
      <c r="TN8" s="160">
        <v>96054</v>
      </c>
      <c r="TO8" s="160">
        <v>73055695.609999999</v>
      </c>
      <c r="TP8" s="160">
        <v>6194477.4800000004</v>
      </c>
      <c r="TQ8" s="160">
        <v>4304101.83</v>
      </c>
      <c r="TR8" s="160">
        <v>8019690.8599999994</v>
      </c>
      <c r="TS8" s="160">
        <v>3482638.05</v>
      </c>
      <c r="TT8" s="160">
        <v>3840672.32</v>
      </c>
      <c r="TU8" s="160">
        <v>496924191.55000001</v>
      </c>
      <c r="TV8" s="160">
        <v>5975763.2000000002</v>
      </c>
      <c r="TW8" s="160">
        <v>3568126.14</v>
      </c>
      <c r="TX8" s="160">
        <v>43953412.329999998</v>
      </c>
      <c r="TY8" s="160">
        <v>936515.67999999993</v>
      </c>
      <c r="TZ8" s="160">
        <v>4146219.7</v>
      </c>
      <c r="UA8" s="160">
        <v>22005809.98</v>
      </c>
      <c r="UB8" s="160">
        <v>3455958.06</v>
      </c>
      <c r="UC8" s="160">
        <v>2484657.37</v>
      </c>
      <c r="UD8" s="160">
        <v>4659638.49</v>
      </c>
      <c r="UE8" s="160">
        <v>5888819.21</v>
      </c>
      <c r="UF8" s="160">
        <v>15671626.120000001</v>
      </c>
      <c r="UG8" s="160">
        <v>4382907.07</v>
      </c>
      <c r="UH8" s="160">
        <v>10430645.24</v>
      </c>
      <c r="UI8" s="160">
        <v>3622813.55</v>
      </c>
      <c r="UJ8" s="160">
        <v>2597252.5099999998</v>
      </c>
      <c r="UK8" s="160">
        <v>1519235.73</v>
      </c>
      <c r="UL8" s="160">
        <v>2878228.93</v>
      </c>
      <c r="UM8" s="160">
        <v>18343467.459999997</v>
      </c>
      <c r="UN8" s="160">
        <v>669401.40999999992</v>
      </c>
      <c r="UO8" s="160">
        <v>536468.83000000007</v>
      </c>
      <c r="UP8" s="160">
        <v>587076.25</v>
      </c>
      <c r="UQ8" s="160">
        <v>141855086.42000002</v>
      </c>
      <c r="UR8" s="160">
        <v>7844075.8600000003</v>
      </c>
      <c r="US8" s="160">
        <v>7438864</v>
      </c>
      <c r="UT8" s="160">
        <v>11968022.76</v>
      </c>
      <c r="UU8" s="160">
        <v>7141778.0499999998</v>
      </c>
      <c r="UV8" s="160">
        <v>20482550.02</v>
      </c>
      <c r="UW8" s="160">
        <v>7395965.4500000002</v>
      </c>
      <c r="UX8" s="160">
        <v>3793181.52</v>
      </c>
      <c r="UY8" s="160">
        <v>1806445.04</v>
      </c>
      <c r="UZ8" s="160">
        <v>26259969.520000003</v>
      </c>
      <c r="VA8" s="160">
        <v>4060134.4699999997</v>
      </c>
      <c r="VB8" s="160">
        <v>10457682.540000001</v>
      </c>
      <c r="VC8" s="160">
        <v>5882782.1500000004</v>
      </c>
      <c r="VD8" s="160">
        <v>2638258.61</v>
      </c>
      <c r="VE8" s="160">
        <v>2783958.83</v>
      </c>
      <c r="VF8" s="160">
        <v>936828152.31999993</v>
      </c>
      <c r="VG8" s="160">
        <v>10677874.33</v>
      </c>
      <c r="VH8" s="160">
        <v>3081796</v>
      </c>
      <c r="VI8" s="160">
        <v>4380013.88</v>
      </c>
      <c r="VJ8" s="160">
        <v>3538243.29</v>
      </c>
      <c r="VK8" s="160">
        <v>6776236.7400000002</v>
      </c>
      <c r="VL8" s="160">
        <v>10024015.699999999</v>
      </c>
      <c r="VM8" s="160">
        <v>10029120.859999999</v>
      </c>
      <c r="VN8" s="160">
        <v>8478372.6500000004</v>
      </c>
      <c r="VO8" s="160">
        <v>9762090.9800000004</v>
      </c>
      <c r="VP8" s="160">
        <v>6424138.1899999995</v>
      </c>
      <c r="VQ8" s="160">
        <v>24717079.740000002</v>
      </c>
      <c r="VR8" s="160">
        <v>8229835.0499999998</v>
      </c>
      <c r="VS8" s="160">
        <v>10975017.649999999</v>
      </c>
      <c r="VT8" s="160">
        <v>21407794.780000001</v>
      </c>
      <c r="VU8" s="160">
        <v>6364105.2300000004</v>
      </c>
      <c r="VV8" s="160">
        <v>12097574.709999999</v>
      </c>
      <c r="VW8" s="160">
        <v>10488580.23</v>
      </c>
      <c r="VX8" s="160">
        <v>3748432.0799999996</v>
      </c>
      <c r="VY8" s="160">
        <v>13543140.07</v>
      </c>
      <c r="VZ8" s="160">
        <v>34886728.700000003</v>
      </c>
      <c r="WA8" s="160">
        <v>3686147.8</v>
      </c>
      <c r="WB8" s="160">
        <v>3377697.4</v>
      </c>
      <c r="WC8" s="160">
        <v>2589036.9699999997</v>
      </c>
      <c r="WD8" s="160">
        <v>2663830.2200000002</v>
      </c>
      <c r="WE8" s="160">
        <v>2108498.2599999998</v>
      </c>
      <c r="WF8" s="160">
        <v>2978767.1300000004</v>
      </c>
      <c r="WG8" s="160">
        <v>3564195.61</v>
      </c>
      <c r="WH8" s="160">
        <v>27378598.82</v>
      </c>
      <c r="WI8" s="160">
        <v>4013123.5200000005</v>
      </c>
      <c r="WJ8" s="160">
        <v>697235</v>
      </c>
      <c r="WK8" s="160">
        <v>813631</v>
      </c>
      <c r="WL8" s="160"/>
      <c r="WM8" s="160">
        <v>250695313.72</v>
      </c>
      <c r="WN8" s="160">
        <v>6315919.9800000004</v>
      </c>
      <c r="WO8" s="160">
        <v>4832840.66</v>
      </c>
      <c r="WP8" s="160">
        <v>70353560.069999993</v>
      </c>
      <c r="WQ8" s="160">
        <v>6867207.4500000002</v>
      </c>
      <c r="WR8" s="160">
        <v>8807471.2699999996</v>
      </c>
      <c r="WS8" s="160">
        <v>17761648.91</v>
      </c>
      <c r="WT8" s="160">
        <v>6960370.1600000001</v>
      </c>
      <c r="WU8" s="160">
        <v>9206931.129999999</v>
      </c>
      <c r="WV8" s="160">
        <v>15515063.66</v>
      </c>
      <c r="WW8" s="160">
        <v>10117857.93</v>
      </c>
      <c r="WX8" s="160">
        <v>4185086.25</v>
      </c>
      <c r="WY8" s="160">
        <v>7477739.9500000002</v>
      </c>
      <c r="WZ8" s="160">
        <v>4379423.7</v>
      </c>
      <c r="XA8" s="160">
        <v>2741174.38</v>
      </c>
      <c r="XB8" s="160">
        <v>2789110.8200000003</v>
      </c>
      <c r="XC8" s="160">
        <v>1974014.91</v>
      </c>
      <c r="XD8" s="160">
        <v>2642822.09</v>
      </c>
      <c r="XE8" s="160">
        <v>4937472.2300000004</v>
      </c>
      <c r="XF8" s="160">
        <v>2799663.4699999997</v>
      </c>
      <c r="XG8" s="160">
        <v>4969139.6500000004</v>
      </c>
      <c r="XH8" s="160">
        <v>2032918.0999999999</v>
      </c>
      <c r="XI8" s="160">
        <v>1500596.32</v>
      </c>
      <c r="XJ8" s="160">
        <v>424778582.54000002</v>
      </c>
      <c r="XK8" s="160">
        <v>6776704.7400000002</v>
      </c>
      <c r="XL8" s="160">
        <v>23260580.34</v>
      </c>
      <c r="XM8" s="160">
        <v>4498635.1500000004</v>
      </c>
      <c r="XN8" s="160">
        <v>28857951.350000001</v>
      </c>
      <c r="XO8" s="160">
        <v>4868292.3</v>
      </c>
      <c r="XP8" s="160">
        <v>15422674</v>
      </c>
      <c r="XQ8" s="160">
        <v>4072104</v>
      </c>
      <c r="XR8" s="160">
        <v>25109916.25</v>
      </c>
      <c r="XS8" s="160">
        <v>11071628.26</v>
      </c>
      <c r="XT8" s="160">
        <v>10350837.48</v>
      </c>
      <c r="XU8" s="160">
        <v>4427524.5999999996</v>
      </c>
      <c r="XV8" s="160">
        <v>3260976.8000000003</v>
      </c>
      <c r="XW8" s="160">
        <v>2689853.23</v>
      </c>
      <c r="XX8" s="160">
        <v>1270744.57</v>
      </c>
      <c r="XY8" s="160">
        <v>815180</v>
      </c>
      <c r="XZ8" s="160">
        <v>866386.4</v>
      </c>
      <c r="YA8" s="160">
        <v>90658790.079999998</v>
      </c>
      <c r="YB8" s="160">
        <v>5626949.4000000004</v>
      </c>
      <c r="YC8" s="160">
        <v>8067309.5</v>
      </c>
      <c r="YD8" s="160">
        <v>1622843.8599999999</v>
      </c>
      <c r="YE8" s="160">
        <v>13701621.6</v>
      </c>
      <c r="YF8" s="160">
        <v>2113869.54</v>
      </c>
      <c r="YG8" s="160">
        <v>6808887.0299999993</v>
      </c>
      <c r="YH8" s="160">
        <v>104807050.95</v>
      </c>
      <c r="YI8" s="160">
        <v>6346330.4299999997</v>
      </c>
      <c r="YJ8" s="160">
        <v>5695161.3900000006</v>
      </c>
      <c r="YK8" s="160">
        <v>13471335.34</v>
      </c>
      <c r="YL8" s="160">
        <v>3278097.51</v>
      </c>
      <c r="YM8" s="160">
        <v>5807075.1400000006</v>
      </c>
      <c r="YN8" s="160">
        <v>3551774.61</v>
      </c>
      <c r="YO8" s="160">
        <v>2147473</v>
      </c>
      <c r="YP8" s="160">
        <v>26514871.23</v>
      </c>
      <c r="YQ8" s="160">
        <v>379793421.61000001</v>
      </c>
      <c r="YR8" s="160">
        <v>3988615.8000000003</v>
      </c>
      <c r="YS8" s="160">
        <v>20340821.600000001</v>
      </c>
      <c r="YT8" s="160">
        <v>31027584.560000002</v>
      </c>
      <c r="YU8" s="160">
        <v>16385528.620000001</v>
      </c>
      <c r="YV8" s="160">
        <v>2418049.33</v>
      </c>
      <c r="YW8" s="160">
        <v>5125740.1499999994</v>
      </c>
      <c r="YX8" s="160">
        <v>10644399.59</v>
      </c>
      <c r="YY8" s="160">
        <v>18289216.5</v>
      </c>
      <c r="YZ8" s="160">
        <v>12226092.73</v>
      </c>
      <c r="ZA8" s="160">
        <v>3112684.1500000004</v>
      </c>
      <c r="ZB8" s="160">
        <v>2107312.1399999997</v>
      </c>
      <c r="ZC8" s="160">
        <v>2162082.9</v>
      </c>
      <c r="ZD8" s="160">
        <v>10483094.68</v>
      </c>
      <c r="ZE8" s="160">
        <v>2598586.63</v>
      </c>
      <c r="ZF8" s="160">
        <v>2686801.7</v>
      </c>
      <c r="ZG8" s="160">
        <v>2611143.3199999998</v>
      </c>
      <c r="ZH8" s="160">
        <v>2482039.6</v>
      </c>
      <c r="ZI8" s="160">
        <v>7105491.1299999999</v>
      </c>
      <c r="ZJ8" s="160">
        <v>1002165.73</v>
      </c>
      <c r="ZK8" s="160">
        <v>691666.05</v>
      </c>
      <c r="ZL8" s="160">
        <v>483236.95</v>
      </c>
      <c r="ZM8" s="160">
        <v>109208549.56</v>
      </c>
      <c r="ZN8" s="160">
        <v>4266642.95</v>
      </c>
      <c r="ZO8" s="160">
        <v>8491928.3399999999</v>
      </c>
      <c r="ZP8" s="160">
        <v>7368087.0300000003</v>
      </c>
      <c r="ZQ8" s="160">
        <v>3906711</v>
      </c>
      <c r="ZR8" s="160">
        <v>12314143.5</v>
      </c>
      <c r="ZS8" s="160">
        <v>3418459.83</v>
      </c>
      <c r="ZT8" s="160">
        <v>932655807.33999991</v>
      </c>
      <c r="ZU8" s="160">
        <v>6140313.6499999994</v>
      </c>
      <c r="ZV8" s="160">
        <v>2111290.12</v>
      </c>
      <c r="ZW8" s="160">
        <v>21604346.640000001</v>
      </c>
      <c r="ZX8" s="160">
        <v>24950186.539999999</v>
      </c>
      <c r="ZY8" s="160">
        <v>3655220.06</v>
      </c>
      <c r="ZZ8" s="160">
        <v>5144605.51</v>
      </c>
      <c r="AAA8" s="160">
        <v>7457627.7199999997</v>
      </c>
      <c r="AAB8" s="160">
        <v>14325425.659999998</v>
      </c>
      <c r="AAC8" s="160">
        <v>4830450.08</v>
      </c>
      <c r="AAD8" s="160">
        <v>7393531.6999999993</v>
      </c>
      <c r="AAE8" s="160">
        <v>48721107.25</v>
      </c>
      <c r="AAF8" s="160">
        <v>17214008.969999999</v>
      </c>
      <c r="AAG8" s="160">
        <v>3088955.92</v>
      </c>
      <c r="AAH8" s="160">
        <v>3836394.9299999997</v>
      </c>
      <c r="AAI8" s="160">
        <v>2704129.48</v>
      </c>
      <c r="AAJ8" s="160">
        <v>1860579.92</v>
      </c>
      <c r="AAK8" s="160">
        <v>4403888.5999999996</v>
      </c>
      <c r="AAL8" s="160">
        <v>2210228.12</v>
      </c>
      <c r="AAM8" s="160">
        <v>56060618.489999995</v>
      </c>
      <c r="AAN8" s="160">
        <v>51974080.599999994</v>
      </c>
      <c r="AAO8" s="160">
        <v>1569592.1600000001</v>
      </c>
      <c r="AAP8" s="160">
        <v>1409240.68</v>
      </c>
      <c r="AAQ8" s="160">
        <v>545907.98</v>
      </c>
      <c r="AAR8" s="160">
        <v>685882.51</v>
      </c>
      <c r="AAS8" s="160">
        <v>1318010.6000000001</v>
      </c>
      <c r="AAT8" s="160">
        <v>79148412.13000001</v>
      </c>
      <c r="AAU8" s="160">
        <v>4193960.58</v>
      </c>
      <c r="AAV8" s="160">
        <v>2125324</v>
      </c>
      <c r="AAW8" s="160">
        <v>6286423.6799999997</v>
      </c>
      <c r="AAX8" s="160">
        <v>7214835.1999999993</v>
      </c>
      <c r="AAY8" s="160">
        <v>3949236.13</v>
      </c>
      <c r="AAZ8" s="160">
        <v>2142253.8000000003</v>
      </c>
      <c r="ABA8" s="160">
        <v>4633023.5200000005</v>
      </c>
      <c r="ABB8" s="160">
        <v>165434611.34</v>
      </c>
      <c r="ABC8" s="160">
        <v>1885918.5599999998</v>
      </c>
      <c r="ABD8" s="160">
        <v>8225638.46</v>
      </c>
      <c r="ABE8" s="160">
        <v>4316291.3600000003</v>
      </c>
      <c r="ABF8" s="160">
        <v>2347834.25</v>
      </c>
      <c r="ABG8" s="160">
        <v>20469971.159999996</v>
      </c>
      <c r="ABH8" s="160">
        <v>3024801</v>
      </c>
      <c r="ABI8" s="160">
        <v>6090950.1100000003</v>
      </c>
      <c r="ABJ8" s="160">
        <v>3328608.98</v>
      </c>
      <c r="ABK8" s="160">
        <v>8047315.2000000002</v>
      </c>
      <c r="ABL8" s="160">
        <v>3553723.6799999997</v>
      </c>
      <c r="ABM8" s="160">
        <v>380692801.04000002</v>
      </c>
      <c r="ABN8" s="160">
        <v>6122862.4400000004</v>
      </c>
      <c r="ABO8" s="160">
        <v>11295027.119999999</v>
      </c>
      <c r="ABP8" s="160">
        <v>9558130.7599999998</v>
      </c>
      <c r="ABQ8" s="160">
        <v>3520642.5</v>
      </c>
      <c r="ABR8" s="160">
        <v>12329691.800000001</v>
      </c>
      <c r="ABS8" s="160">
        <v>12391155.619999999</v>
      </c>
      <c r="ABT8" s="160">
        <v>39469486.479999997</v>
      </c>
      <c r="ABU8" s="160">
        <v>79913805.349999994</v>
      </c>
      <c r="ABV8" s="160">
        <v>7672685.8799999999</v>
      </c>
      <c r="ABW8" s="160">
        <v>6295277.3100000005</v>
      </c>
      <c r="ABX8" s="160">
        <v>14933292.439999999</v>
      </c>
      <c r="ABY8" s="160">
        <v>8823561</v>
      </c>
      <c r="ABZ8" s="160">
        <v>47265468.32</v>
      </c>
      <c r="ACA8" s="160">
        <v>5509902.3000000007</v>
      </c>
      <c r="ACB8" s="160">
        <v>8649667.6699999999</v>
      </c>
      <c r="ACC8" s="160">
        <v>2191682.4900000002</v>
      </c>
      <c r="ACD8" s="160">
        <v>2332949.39</v>
      </c>
      <c r="ACE8" s="160">
        <v>4035166.2099999995</v>
      </c>
      <c r="ACF8" s="160">
        <v>86853065.379999995</v>
      </c>
      <c r="ACG8" s="160">
        <v>60025503.729999997</v>
      </c>
      <c r="ACH8" s="160">
        <v>673049.53</v>
      </c>
      <c r="ACI8" s="160">
        <v>2304727.17</v>
      </c>
      <c r="ACJ8" s="160">
        <v>7349886.3899999997</v>
      </c>
      <c r="ACK8" s="160">
        <v>1047248.5</v>
      </c>
      <c r="ACL8" s="160">
        <v>2905668.95</v>
      </c>
      <c r="ACM8" s="160">
        <v>2516809.29</v>
      </c>
      <c r="ACN8" s="160">
        <v>3949148.7199999997</v>
      </c>
      <c r="ACO8" s="160">
        <v>202354817.93000001</v>
      </c>
      <c r="ACP8" s="160">
        <v>3306750.49</v>
      </c>
      <c r="ACQ8" s="160">
        <v>6794951.6699999999</v>
      </c>
      <c r="ACR8" s="160">
        <v>60426603.359999999</v>
      </c>
      <c r="ACS8" s="160">
        <v>1080649.2</v>
      </c>
      <c r="ACT8" s="160">
        <v>2233154.94</v>
      </c>
      <c r="ACU8" s="160">
        <v>3558219.02</v>
      </c>
      <c r="ACV8" s="160">
        <v>868725.84</v>
      </c>
      <c r="ACW8" s="160">
        <v>452527869.76999998</v>
      </c>
      <c r="ACX8" s="160">
        <v>30961080.710000001</v>
      </c>
      <c r="ACY8" s="160">
        <v>15813402.359999999</v>
      </c>
      <c r="ACZ8" s="160">
        <v>3206271.11</v>
      </c>
      <c r="ADA8" s="160">
        <v>10383780.85</v>
      </c>
      <c r="ADB8" s="160">
        <v>4211054.7799999993</v>
      </c>
      <c r="ADC8" s="160">
        <v>5447896.3599999994</v>
      </c>
      <c r="ADD8" s="160">
        <v>3860986.27</v>
      </c>
      <c r="ADE8" s="160">
        <v>2914043.52</v>
      </c>
      <c r="ADF8" s="160">
        <v>16235715.1</v>
      </c>
      <c r="ADG8" s="160">
        <v>15435509.630000001</v>
      </c>
      <c r="ADH8" s="160">
        <v>5142303.91</v>
      </c>
      <c r="ADI8" s="160">
        <v>3503400.66</v>
      </c>
      <c r="ADJ8" s="160">
        <v>4627570.46</v>
      </c>
      <c r="ADK8" s="160">
        <v>9441747.2800000012</v>
      </c>
      <c r="ADL8" s="160">
        <v>2342972.9699999997</v>
      </c>
      <c r="ADM8" s="160">
        <v>12187241.02</v>
      </c>
      <c r="ADN8" s="160">
        <v>1844092.12</v>
      </c>
      <c r="ADO8" s="160">
        <v>7306731.1300000008</v>
      </c>
      <c r="ADP8" s="160"/>
      <c r="ADQ8" s="160">
        <v>258379980.44</v>
      </c>
      <c r="ADR8" s="160">
        <v>12163415.02</v>
      </c>
      <c r="ADS8" s="160">
        <v>12317308.27</v>
      </c>
      <c r="ADT8" s="160">
        <v>6446122.75</v>
      </c>
      <c r="ADU8" s="160">
        <v>4301126.07</v>
      </c>
      <c r="ADV8" s="160">
        <v>21910742.710000001</v>
      </c>
      <c r="ADW8" s="160">
        <v>3739873.54</v>
      </c>
      <c r="ADX8" s="160">
        <v>9387350.2599999998</v>
      </c>
      <c r="ADY8" s="160">
        <v>6426969.5999999996</v>
      </c>
      <c r="ADZ8" s="160">
        <v>854400.05999999994</v>
      </c>
      <c r="AEA8" s="160">
        <v>122356005.11</v>
      </c>
      <c r="AEB8" s="160">
        <v>56212298.140000001</v>
      </c>
      <c r="AEC8" s="160">
        <v>11114482.609999999</v>
      </c>
      <c r="AED8" s="160">
        <v>3899350.5</v>
      </c>
      <c r="AEE8" s="160">
        <v>8024675.6600000011</v>
      </c>
      <c r="AEF8" s="160">
        <v>4912335.1099999994</v>
      </c>
      <c r="AEG8" s="160">
        <v>2537359.7599999998</v>
      </c>
      <c r="AEH8" s="160">
        <v>3569949.9699999997</v>
      </c>
      <c r="AEI8" s="160">
        <v>8002072.0499999998</v>
      </c>
      <c r="AEJ8" s="160">
        <v>3640777.32</v>
      </c>
      <c r="AEK8" s="160">
        <v>2047914.7800000003</v>
      </c>
      <c r="AEL8" s="160">
        <v>1328940.06</v>
      </c>
      <c r="AEM8" s="160">
        <v>2512711.17</v>
      </c>
      <c r="AEN8" s="160">
        <v>135791696.18000001</v>
      </c>
      <c r="AEO8" s="160">
        <v>13606119.32</v>
      </c>
      <c r="AEP8" s="160">
        <v>4578384.68</v>
      </c>
      <c r="AEQ8" s="160">
        <v>5182931.4000000004</v>
      </c>
      <c r="AER8" s="160">
        <v>3020231.02</v>
      </c>
      <c r="AES8" s="160">
        <v>2084070.7000000002</v>
      </c>
      <c r="AET8" s="160">
        <v>2465226.02</v>
      </c>
      <c r="AEU8" s="160">
        <v>4492023.959999999</v>
      </c>
      <c r="AEV8" s="160">
        <v>3918538.54</v>
      </c>
      <c r="AEW8" s="160">
        <v>3831373.84</v>
      </c>
      <c r="AEX8" s="160">
        <v>9212044.7600000016</v>
      </c>
      <c r="AEY8" s="160">
        <v>2746933.41</v>
      </c>
      <c r="AEZ8" s="160">
        <v>188773883.13</v>
      </c>
      <c r="AFA8" s="160">
        <v>3326908.9</v>
      </c>
      <c r="AFB8" s="160">
        <v>6891079.4500000002</v>
      </c>
      <c r="AFC8" s="160">
        <v>5941296.1599999992</v>
      </c>
      <c r="AFD8" s="160">
        <v>31881157.07</v>
      </c>
      <c r="AFE8" s="160">
        <v>8143150.4700000007</v>
      </c>
      <c r="AFF8" s="160">
        <v>4877174.8699999992</v>
      </c>
      <c r="AFG8" s="160">
        <v>4342839.0999999996</v>
      </c>
      <c r="AFH8" s="160">
        <v>5488115.4100000001</v>
      </c>
      <c r="AFI8" s="160">
        <v>6869987.5899999999</v>
      </c>
      <c r="AFJ8" s="160">
        <v>3175030.65</v>
      </c>
      <c r="AFK8" s="160">
        <v>214598940.34</v>
      </c>
      <c r="AFL8" s="160">
        <v>34750789.600000001</v>
      </c>
      <c r="AFM8" s="160">
        <v>2950402.57</v>
      </c>
      <c r="AFN8" s="160">
        <v>3169606.7399999998</v>
      </c>
      <c r="AFO8" s="160">
        <v>9595262.9299999997</v>
      </c>
      <c r="AFP8" s="160">
        <v>14766594.400000002</v>
      </c>
      <c r="AFQ8" s="160">
        <v>2451571.29</v>
      </c>
      <c r="AFR8" s="160">
        <v>5836297.6500000004</v>
      </c>
      <c r="AFS8" s="160">
        <v>404747661.75999999</v>
      </c>
      <c r="AFT8" s="160">
        <v>245168818.66</v>
      </c>
      <c r="AFU8" s="160">
        <v>6986256.0700000003</v>
      </c>
      <c r="AFV8" s="160">
        <v>11175946.959999999</v>
      </c>
      <c r="AFW8" s="160">
        <v>18017923.460000001</v>
      </c>
      <c r="AFX8" s="160">
        <v>8690852.1199999992</v>
      </c>
      <c r="AFY8" s="160">
        <v>6189870.54</v>
      </c>
      <c r="AFZ8" s="160">
        <v>20999280.27</v>
      </c>
      <c r="AGA8" s="160">
        <v>4411529.2300000004</v>
      </c>
      <c r="AGB8" s="160">
        <v>8012579.6200000001</v>
      </c>
      <c r="AGC8" s="160">
        <v>6345808.6799999997</v>
      </c>
      <c r="AGD8" s="160">
        <v>5497026.9100000001</v>
      </c>
      <c r="AGE8" s="160">
        <v>7176802.1899999995</v>
      </c>
      <c r="AGF8" s="160">
        <v>1910672.4500000002</v>
      </c>
      <c r="AGG8" s="160">
        <v>3759328.4</v>
      </c>
      <c r="AGH8" s="160">
        <v>5980422.9299999997</v>
      </c>
      <c r="AGI8" s="160">
        <v>2455696.35</v>
      </c>
      <c r="AGJ8" s="160">
        <v>74992126.909999996</v>
      </c>
      <c r="AGK8" s="160">
        <v>4895940.43</v>
      </c>
      <c r="AGL8" s="160">
        <v>4609212.82</v>
      </c>
      <c r="AGM8" s="160">
        <v>5049370.5199999996</v>
      </c>
      <c r="AGN8" s="160">
        <v>11282207.91</v>
      </c>
      <c r="AGO8" s="160">
        <v>4121148.93</v>
      </c>
      <c r="AGP8" s="160">
        <v>1466787.12</v>
      </c>
    </row>
    <row r="9" spans="1:874" x14ac:dyDescent="0.2">
      <c r="B9" s="159" t="s">
        <v>8</v>
      </c>
      <c r="C9" s="158" t="s">
        <v>9</v>
      </c>
      <c r="D9" s="160">
        <v>117695629.72000001</v>
      </c>
      <c r="E9" s="160">
        <v>1562617.45</v>
      </c>
      <c r="F9" s="160">
        <v>5056672.1100000003</v>
      </c>
      <c r="G9" s="160">
        <v>995350.17999999993</v>
      </c>
      <c r="H9" s="160">
        <v>4053213.27</v>
      </c>
      <c r="I9" s="160">
        <v>1161607.75</v>
      </c>
      <c r="J9" s="160">
        <v>1652910.45</v>
      </c>
      <c r="K9" s="160">
        <v>1439219.91</v>
      </c>
      <c r="L9" s="160">
        <v>2442249.38</v>
      </c>
      <c r="M9" s="160">
        <v>879959.08</v>
      </c>
      <c r="N9" s="160">
        <v>585848.32000000007</v>
      </c>
      <c r="O9" s="160">
        <v>547820.5199999999</v>
      </c>
      <c r="P9" s="160">
        <v>302722.84999999998</v>
      </c>
      <c r="Q9" s="160">
        <v>1625139.13</v>
      </c>
      <c r="R9" s="160">
        <v>487841.81</v>
      </c>
      <c r="S9" s="160">
        <v>1860067.17</v>
      </c>
      <c r="T9" s="160">
        <v>2274496.89</v>
      </c>
      <c r="U9" s="160">
        <v>70794.41</v>
      </c>
      <c r="V9" s="160">
        <v>99618514.780000001</v>
      </c>
      <c r="W9" s="160">
        <v>3179898.4499999997</v>
      </c>
      <c r="X9" s="160">
        <v>309951.59999999998</v>
      </c>
      <c r="Y9" s="160">
        <v>1712774</v>
      </c>
      <c r="Z9" s="160">
        <v>1068085.27</v>
      </c>
      <c r="AA9" s="160">
        <v>1762783.8399999999</v>
      </c>
      <c r="AB9" s="160">
        <v>840195.69</v>
      </c>
      <c r="AC9" s="160">
        <v>5547260</v>
      </c>
      <c r="AD9" s="160">
        <v>1233740.0899999999</v>
      </c>
      <c r="AE9" s="160">
        <v>1028516.3399999999</v>
      </c>
      <c r="AF9" s="160">
        <v>20077217.560000002</v>
      </c>
      <c r="AG9" s="160">
        <v>767216.04</v>
      </c>
      <c r="AH9" s="160">
        <v>1556410.76</v>
      </c>
      <c r="AI9" s="160">
        <v>1961268.9900000002</v>
      </c>
      <c r="AJ9" s="160">
        <v>803831.01</v>
      </c>
      <c r="AK9" s="160">
        <v>240922.88</v>
      </c>
      <c r="AL9" s="160">
        <v>488610.47000000003</v>
      </c>
      <c r="AM9" s="160">
        <v>1375099</v>
      </c>
      <c r="AN9" s="160">
        <v>239498.33</v>
      </c>
      <c r="AO9" s="160">
        <v>655187.61</v>
      </c>
      <c r="AP9" s="160">
        <v>266507.51</v>
      </c>
      <c r="AQ9" s="160">
        <v>807096</v>
      </c>
      <c r="AR9" s="160">
        <v>577389.4</v>
      </c>
      <c r="AS9" s="160">
        <v>248895.36999999994</v>
      </c>
      <c r="AT9" s="160">
        <v>33489659.919999998</v>
      </c>
      <c r="AU9" s="160">
        <v>510349.24999999994</v>
      </c>
      <c r="AV9" s="160">
        <v>530952.01</v>
      </c>
      <c r="AW9" s="160">
        <v>1515701</v>
      </c>
      <c r="AX9" s="160">
        <v>1571552.75</v>
      </c>
      <c r="AY9" s="160">
        <v>1510704.6</v>
      </c>
      <c r="AZ9" s="160">
        <v>722074</v>
      </c>
      <c r="BA9" s="160">
        <v>755855.37</v>
      </c>
      <c r="BB9" s="160">
        <v>294801.2</v>
      </c>
      <c r="BC9" s="160">
        <v>374880.16</v>
      </c>
      <c r="BD9" s="160">
        <v>618755.33000000007</v>
      </c>
      <c r="BE9" s="160">
        <v>212609.74</v>
      </c>
      <c r="BF9" s="160">
        <v>3422212.5699999989</v>
      </c>
      <c r="BG9" s="160">
        <v>173796.44</v>
      </c>
      <c r="BH9" s="160">
        <v>470190.65</v>
      </c>
      <c r="BI9" s="160">
        <v>46966574.270000003</v>
      </c>
      <c r="BJ9" s="160">
        <v>15090343.199999999</v>
      </c>
      <c r="BK9" s="160">
        <v>921647.79</v>
      </c>
      <c r="BL9" s="160">
        <v>453444.92000000004</v>
      </c>
      <c r="BM9" s="160">
        <v>1635072.96</v>
      </c>
      <c r="BN9" s="160">
        <v>667992.91999999993</v>
      </c>
      <c r="BO9" s="160">
        <v>1081668.1299999999</v>
      </c>
      <c r="BP9" s="160">
        <v>100634702.72</v>
      </c>
      <c r="BQ9" s="160">
        <v>1448660</v>
      </c>
      <c r="BR9" s="160">
        <v>1100328</v>
      </c>
      <c r="BS9" s="160">
        <v>1685117</v>
      </c>
      <c r="BT9" s="160">
        <v>1354038</v>
      </c>
      <c r="BU9" s="160">
        <v>828036</v>
      </c>
      <c r="BV9" s="160">
        <v>659691</v>
      </c>
      <c r="BW9" s="160">
        <v>1888530</v>
      </c>
      <c r="BX9" s="160">
        <v>11682716.359999999</v>
      </c>
      <c r="BY9" s="160">
        <v>894023.33</v>
      </c>
      <c r="BZ9" s="160">
        <v>630747.47000000009</v>
      </c>
      <c r="CA9" s="160">
        <v>1405898.03</v>
      </c>
      <c r="CB9" s="160">
        <v>633794.16</v>
      </c>
      <c r="CC9" s="160">
        <v>190194.25000000003</v>
      </c>
      <c r="CD9" s="160">
        <v>447497</v>
      </c>
      <c r="CE9" s="160">
        <v>129587977.20999999</v>
      </c>
      <c r="CF9" s="160">
        <v>4951391.4700000007</v>
      </c>
      <c r="CG9" s="160">
        <v>5363377.22</v>
      </c>
      <c r="CH9" s="160">
        <v>810581.44</v>
      </c>
      <c r="CI9" s="160">
        <v>789083.28</v>
      </c>
      <c r="CJ9" s="160">
        <v>989121.8</v>
      </c>
      <c r="CK9" s="160">
        <v>833193.19</v>
      </c>
      <c r="CL9" s="160">
        <v>2597927.4700000002</v>
      </c>
      <c r="CM9" s="160">
        <v>377260.18</v>
      </c>
      <c r="CN9" s="160">
        <v>1893956</v>
      </c>
      <c r="CO9" s="160">
        <v>748504.37</v>
      </c>
      <c r="CP9" s="160">
        <v>2933986.16</v>
      </c>
      <c r="CQ9" s="160">
        <v>699337.52999999991</v>
      </c>
      <c r="CR9" s="160">
        <v>82637658.5</v>
      </c>
      <c r="CS9" s="160">
        <v>2591802.63</v>
      </c>
      <c r="CT9" s="160">
        <v>2106381.8100000005</v>
      </c>
      <c r="CU9" s="160">
        <v>2392581.85</v>
      </c>
      <c r="CV9" s="160">
        <v>856506.92</v>
      </c>
      <c r="CW9" s="160">
        <v>3415364.88</v>
      </c>
      <c r="CX9" s="160">
        <v>1036272.9600000002</v>
      </c>
      <c r="CY9" s="160">
        <v>421791</v>
      </c>
      <c r="CZ9" s="160">
        <v>26287376.460000001</v>
      </c>
      <c r="DA9" s="160">
        <v>29650350.640000004</v>
      </c>
      <c r="DB9" s="160">
        <v>168320.78000000012</v>
      </c>
      <c r="DC9" s="160">
        <v>1083179.0900000001</v>
      </c>
      <c r="DD9" s="160">
        <v>1817807.61</v>
      </c>
      <c r="DE9" s="160">
        <v>1245997.74</v>
      </c>
      <c r="DF9" s="160">
        <v>676911.61</v>
      </c>
      <c r="DG9" s="160">
        <v>546589.30000000005</v>
      </c>
      <c r="DH9" s="160">
        <v>622752.92000000004</v>
      </c>
      <c r="DI9" s="160">
        <v>174581569.80999994</v>
      </c>
      <c r="DJ9" s="160">
        <v>1083677.99</v>
      </c>
      <c r="DK9" s="160">
        <v>1873422.56</v>
      </c>
      <c r="DL9" s="160">
        <v>1377231.78</v>
      </c>
      <c r="DM9" s="160">
        <v>1645594.37</v>
      </c>
      <c r="DN9" s="160">
        <v>1904781.1</v>
      </c>
      <c r="DO9" s="160">
        <v>3186630.43</v>
      </c>
      <c r="DP9" s="160">
        <v>1082692.96</v>
      </c>
      <c r="DQ9" s="160">
        <v>2703910.72</v>
      </c>
      <c r="DR9" s="160">
        <v>76864603.820000008</v>
      </c>
      <c r="DS9" s="160">
        <v>1499133.46</v>
      </c>
      <c r="DT9" s="160">
        <v>6347369.1400000006</v>
      </c>
      <c r="DU9" s="160">
        <v>9457709.1600000001</v>
      </c>
      <c r="DV9" s="160">
        <v>1619137.25</v>
      </c>
      <c r="DW9" s="160">
        <v>4329222</v>
      </c>
      <c r="DX9" s="160">
        <v>3823558.25</v>
      </c>
      <c r="DY9" s="160">
        <v>350079.47</v>
      </c>
      <c r="DZ9" s="160">
        <v>770001.71</v>
      </c>
      <c r="EA9" s="160">
        <v>1142965.1399999999</v>
      </c>
      <c r="EB9" s="160">
        <v>1976813</v>
      </c>
      <c r="EC9" s="160">
        <v>30503277.34</v>
      </c>
      <c r="ED9" s="160">
        <v>17881806.32</v>
      </c>
      <c r="EE9" s="160">
        <v>705775.37000000011</v>
      </c>
      <c r="EF9" s="160">
        <v>1072890.7699999998</v>
      </c>
      <c r="EG9" s="160">
        <v>559864.0199999999</v>
      </c>
      <c r="EH9" s="160">
        <v>1581155.45</v>
      </c>
      <c r="EI9" s="160">
        <v>1559150.25</v>
      </c>
      <c r="EJ9" s="160">
        <v>300693.05000000005</v>
      </c>
      <c r="EK9" s="160">
        <v>181277.61</v>
      </c>
      <c r="EL9" s="160">
        <v>56581655.939999998</v>
      </c>
      <c r="EM9" s="160">
        <v>611556.30999999994</v>
      </c>
      <c r="EN9" s="160">
        <v>1530116.5</v>
      </c>
      <c r="EO9" s="160">
        <v>625749.19999999984</v>
      </c>
      <c r="EP9" s="160">
        <v>275150.42</v>
      </c>
      <c r="EQ9" s="160">
        <v>-160994.41</v>
      </c>
      <c r="ER9" s="160">
        <v>1184164.67</v>
      </c>
      <c r="ES9" s="160">
        <v>952892.01999999979</v>
      </c>
      <c r="ET9" s="160">
        <v>757950.76</v>
      </c>
      <c r="EU9" s="160">
        <v>34253220.019999996</v>
      </c>
      <c r="EV9" s="160">
        <v>381334</v>
      </c>
      <c r="EW9" s="160">
        <v>763827.37</v>
      </c>
      <c r="EX9" s="160">
        <v>1440723.79</v>
      </c>
      <c r="EY9" s="160">
        <v>2425520</v>
      </c>
      <c r="EZ9" s="160">
        <v>2435438.9</v>
      </c>
      <c r="FA9" s="160">
        <v>1304474.71</v>
      </c>
      <c r="FB9" s="160">
        <v>2910776.02</v>
      </c>
      <c r="FC9" s="160">
        <v>647201.69999999995</v>
      </c>
      <c r="FD9" s="160">
        <v>291888</v>
      </c>
      <c r="FE9" s="160">
        <v>602398.68999999994</v>
      </c>
      <c r="FF9" s="160">
        <v>419431</v>
      </c>
      <c r="FG9" s="160">
        <v>36454941.649999999</v>
      </c>
      <c r="FH9" s="160">
        <v>1249325.95</v>
      </c>
      <c r="FI9" s="160">
        <v>863789.39</v>
      </c>
      <c r="FJ9" s="160">
        <v>594765.32000000007</v>
      </c>
      <c r="FK9" s="160">
        <v>855357.59</v>
      </c>
      <c r="FL9" s="160">
        <v>2483173</v>
      </c>
      <c r="FM9" s="160">
        <v>0</v>
      </c>
      <c r="FN9" s="160">
        <v>132477.35999999999</v>
      </c>
      <c r="FO9" s="160">
        <v>106489795.56999999</v>
      </c>
      <c r="FP9" s="160">
        <v>1490514.3499999999</v>
      </c>
      <c r="FQ9" s="160">
        <v>2248473.77</v>
      </c>
      <c r="FR9" s="160">
        <v>2197959.96</v>
      </c>
      <c r="FS9" s="160">
        <v>2775887.4799999995</v>
      </c>
      <c r="FT9" s="160">
        <v>1698003.1700000002</v>
      </c>
      <c r="FU9" s="160">
        <v>3311739.98</v>
      </c>
      <c r="FV9" s="160">
        <v>2173635.4799999995</v>
      </c>
      <c r="FW9" s="160">
        <v>1048131.1799999999</v>
      </c>
      <c r="FX9" s="160">
        <v>1924188.6400000001</v>
      </c>
      <c r="FY9" s="160">
        <v>5182655.54</v>
      </c>
      <c r="FZ9" s="160">
        <v>1505540.73</v>
      </c>
      <c r="GA9" s="160">
        <v>635840.38</v>
      </c>
      <c r="GB9" s="160">
        <v>43497527.260000005</v>
      </c>
      <c r="GC9" s="160">
        <v>620831.84</v>
      </c>
      <c r="GD9" s="160">
        <v>533093.68999999994</v>
      </c>
      <c r="GE9" s="160">
        <v>3045710.62</v>
      </c>
      <c r="GF9" s="160">
        <v>615858.66</v>
      </c>
      <c r="GG9" s="160">
        <v>533563.16999999993</v>
      </c>
      <c r="GH9" s="160">
        <v>613978.14</v>
      </c>
      <c r="GI9" s="160">
        <v>2319491.1900000004</v>
      </c>
      <c r="GJ9" s="160">
        <v>764047.39</v>
      </c>
      <c r="GK9" s="160">
        <v>285963.27</v>
      </c>
      <c r="GL9" s="160">
        <v>215360</v>
      </c>
      <c r="GM9" s="160">
        <v>238977.69000000003</v>
      </c>
      <c r="GN9" s="160">
        <v>21797050.250000004</v>
      </c>
      <c r="GO9" s="160">
        <v>2221792.13</v>
      </c>
      <c r="GP9" s="160">
        <v>648979.24</v>
      </c>
      <c r="GQ9" s="160">
        <v>1793149.54</v>
      </c>
      <c r="GR9" s="160">
        <v>256545.57000000004</v>
      </c>
      <c r="GS9" s="160">
        <v>518499.42</v>
      </c>
      <c r="GT9" s="160">
        <v>781983.7699999999</v>
      </c>
      <c r="GU9" s="160">
        <v>658882.23</v>
      </c>
      <c r="GV9" s="160">
        <v>58318207.700000003</v>
      </c>
      <c r="GW9" s="160">
        <v>1023951.2</v>
      </c>
      <c r="GX9" s="160">
        <v>4347593.62</v>
      </c>
      <c r="GY9" s="160">
        <v>2179208.44</v>
      </c>
      <c r="GZ9" s="160">
        <v>132792366.84</v>
      </c>
      <c r="HA9" s="160">
        <v>7194567.5</v>
      </c>
      <c r="HB9" s="160">
        <v>916352</v>
      </c>
      <c r="HC9" s="160">
        <v>1631747.4</v>
      </c>
      <c r="HD9" s="160">
        <v>3930186.7</v>
      </c>
      <c r="HE9" s="160">
        <v>1904150</v>
      </c>
      <c r="HF9" s="160">
        <v>130870918.02000001</v>
      </c>
      <c r="HG9" s="160">
        <v>138299.44</v>
      </c>
      <c r="HH9" s="160">
        <v>500540.32</v>
      </c>
      <c r="HI9" s="160">
        <v>251046.31</v>
      </c>
      <c r="HJ9" s="160">
        <v>390912.93</v>
      </c>
      <c r="HK9" s="160">
        <v>2328669.31</v>
      </c>
      <c r="HL9" s="160">
        <v>285617.41000000003</v>
      </c>
      <c r="HM9" s="160">
        <v>315898</v>
      </c>
      <c r="HN9" s="160">
        <v>135709918.19</v>
      </c>
      <c r="HO9" s="160">
        <v>26277716.530000005</v>
      </c>
      <c r="HP9" s="160">
        <v>4423650</v>
      </c>
      <c r="HQ9" s="160">
        <v>2091344.5399999998</v>
      </c>
      <c r="HR9" s="160">
        <v>1486667.52</v>
      </c>
      <c r="HS9" s="160">
        <v>584947.44000000006</v>
      </c>
      <c r="HT9" s="160">
        <v>4254429.45</v>
      </c>
      <c r="HU9" s="160">
        <v>2174806.2599999998</v>
      </c>
      <c r="HV9" s="160">
        <v>1185061.2600000002</v>
      </c>
      <c r="HW9" s="160">
        <v>2401742.2000000002</v>
      </c>
      <c r="HX9" s="160">
        <v>2629872.37</v>
      </c>
      <c r="HY9" s="160">
        <v>1616308.31</v>
      </c>
      <c r="HZ9" s="160">
        <v>612470.91</v>
      </c>
      <c r="IA9" s="160">
        <v>4369900.46</v>
      </c>
      <c r="IB9" s="160">
        <v>1480711.58</v>
      </c>
      <c r="IC9" s="160">
        <v>998091.86</v>
      </c>
      <c r="ID9" s="160">
        <v>76795717.749999985</v>
      </c>
      <c r="IE9" s="160">
        <v>38230179.059999995</v>
      </c>
      <c r="IF9" s="160">
        <v>4717799.13</v>
      </c>
      <c r="IG9" s="160">
        <v>4019955.7399999998</v>
      </c>
      <c r="IH9" s="160">
        <v>8538474.9500000011</v>
      </c>
      <c r="II9" s="160">
        <v>1312431.3799999999</v>
      </c>
      <c r="IJ9" s="160">
        <v>2325063.69</v>
      </c>
      <c r="IK9" s="160">
        <v>2078938.58</v>
      </c>
      <c r="IL9" s="160">
        <v>530452.36999999988</v>
      </c>
      <c r="IM9" s="160">
        <v>1341502.97</v>
      </c>
      <c r="IN9" s="160">
        <v>2142450.4900000002</v>
      </c>
      <c r="IO9" s="160">
        <v>230856615.72</v>
      </c>
      <c r="IP9" s="160">
        <v>46281902.370000005</v>
      </c>
      <c r="IQ9" s="160">
        <v>7042440.4499999993</v>
      </c>
      <c r="IR9" s="160">
        <v>6298280.830000001</v>
      </c>
      <c r="IS9" s="160">
        <v>4817299.34</v>
      </c>
      <c r="IT9" s="160">
        <v>1081917.2</v>
      </c>
      <c r="IU9" s="160">
        <v>2798508.5</v>
      </c>
      <c r="IV9" s="160">
        <v>1046839.3200000001</v>
      </c>
      <c r="IW9" s="160">
        <v>1106690.79</v>
      </c>
      <c r="IX9" s="160">
        <v>4186663.66</v>
      </c>
      <c r="IY9" s="160">
        <v>2488355.91</v>
      </c>
      <c r="IZ9" s="160">
        <v>2704798.9</v>
      </c>
      <c r="JA9" s="160">
        <v>48359604.68</v>
      </c>
      <c r="JB9" s="160">
        <v>4540114.17</v>
      </c>
      <c r="JC9" s="160">
        <v>771779.46</v>
      </c>
      <c r="JD9" s="160">
        <v>1127631</v>
      </c>
      <c r="JE9" s="160">
        <v>2472738.75</v>
      </c>
      <c r="JF9" s="160">
        <v>963680.96000000008</v>
      </c>
      <c r="JG9" s="160">
        <v>50312487.010000005</v>
      </c>
      <c r="JH9" s="160">
        <v>1436235.9</v>
      </c>
      <c r="JI9" s="160">
        <v>3445178.2800000003</v>
      </c>
      <c r="JJ9" s="160">
        <v>2123824.06</v>
      </c>
      <c r="JK9" s="160">
        <v>824489.2699999999</v>
      </c>
      <c r="JL9" s="160">
        <v>3081465.28</v>
      </c>
      <c r="JM9" s="160">
        <v>682997.28999999992</v>
      </c>
      <c r="JN9" s="160">
        <v>64715670.439999998</v>
      </c>
      <c r="JO9" s="160">
        <v>39053015.010000005</v>
      </c>
      <c r="JP9" s="160">
        <v>1244460.3999999999</v>
      </c>
      <c r="JQ9" s="160">
        <v>351717.14</v>
      </c>
      <c r="JR9" s="160">
        <v>1077579.8800000001</v>
      </c>
      <c r="JS9" s="160">
        <v>304992.30000000005</v>
      </c>
      <c r="JT9" s="160">
        <v>3776416.14</v>
      </c>
      <c r="JU9" s="160">
        <v>604721.15999999992</v>
      </c>
      <c r="JV9" s="160">
        <v>162826.44999999995</v>
      </c>
      <c r="JW9" s="160">
        <v>1486901.47</v>
      </c>
      <c r="JX9" s="160">
        <v>541671.6</v>
      </c>
      <c r="JY9" s="160">
        <v>657266.22</v>
      </c>
      <c r="JZ9" s="160">
        <v>208624.2</v>
      </c>
      <c r="KA9" s="160">
        <v>38856.979999999996</v>
      </c>
      <c r="KB9" s="160">
        <v>250048.27000000002</v>
      </c>
      <c r="KC9" s="160">
        <v>201342901.96999997</v>
      </c>
      <c r="KD9" s="160">
        <v>7085635.3099999996</v>
      </c>
      <c r="KE9" s="160">
        <v>10633481.710000001</v>
      </c>
      <c r="KF9" s="160">
        <v>4961903.38</v>
      </c>
      <c r="KG9" s="160">
        <v>7994335.9700000007</v>
      </c>
      <c r="KH9" s="160">
        <v>5115934.8499999996</v>
      </c>
      <c r="KI9" s="160">
        <v>8092130.4400000004</v>
      </c>
      <c r="KJ9" s="160">
        <v>5699743.209999999</v>
      </c>
      <c r="KK9" s="160">
        <v>3084515.49</v>
      </c>
      <c r="KL9" s="160">
        <v>33797156.150000006</v>
      </c>
      <c r="KM9" s="160">
        <v>2343208.39</v>
      </c>
      <c r="KN9" s="160">
        <v>4912910.9899999993</v>
      </c>
      <c r="KO9" s="160">
        <v>18209643.149999999</v>
      </c>
      <c r="KP9" s="160">
        <v>464530.68000000005</v>
      </c>
      <c r="KQ9" s="160">
        <v>1567560.1400000001</v>
      </c>
      <c r="KR9" s="160">
        <v>112400895.40999998</v>
      </c>
      <c r="KS9" s="160">
        <v>4999653.13</v>
      </c>
      <c r="KT9" s="160">
        <v>61783166.820000008</v>
      </c>
      <c r="KU9" s="160">
        <v>3236897.59</v>
      </c>
      <c r="KV9" s="160">
        <v>1145103.44</v>
      </c>
      <c r="KW9" s="160">
        <v>7747666.5</v>
      </c>
      <c r="KX9" s="160">
        <v>7956061.5699999994</v>
      </c>
      <c r="KY9" s="160">
        <v>1810148.8400000003</v>
      </c>
      <c r="KZ9" s="160">
        <v>1033952.91</v>
      </c>
      <c r="LA9" s="160">
        <v>696488.07</v>
      </c>
      <c r="LB9" s="160">
        <v>155546933.17999998</v>
      </c>
      <c r="LC9" s="160">
        <v>9414588.0899999999</v>
      </c>
      <c r="LD9" s="160">
        <v>67030870.890000001</v>
      </c>
      <c r="LE9" s="160">
        <v>57544279.520000011</v>
      </c>
      <c r="LF9" s="160">
        <v>978657.18</v>
      </c>
      <c r="LG9" s="160">
        <v>1105606.57</v>
      </c>
      <c r="LH9" s="160">
        <v>2604999.3499999996</v>
      </c>
      <c r="LI9" s="160">
        <v>3470590.9000000004</v>
      </c>
      <c r="LJ9" s="160">
        <v>1314110.7300000002</v>
      </c>
      <c r="LK9" s="160">
        <v>1374195.5100000002</v>
      </c>
      <c r="LL9" s="160">
        <v>35778113.880000003</v>
      </c>
      <c r="LM9" s="160">
        <v>2482957.77</v>
      </c>
      <c r="LN9" s="160">
        <v>971867.84</v>
      </c>
      <c r="LO9" s="160">
        <v>276319621.52999997</v>
      </c>
      <c r="LP9" s="160">
        <v>47329144.050000004</v>
      </c>
      <c r="LQ9" s="160">
        <v>66833138.819999993</v>
      </c>
      <c r="LR9" s="160">
        <v>18498888.16</v>
      </c>
      <c r="LS9" s="160">
        <v>2523340.54</v>
      </c>
      <c r="LT9" s="160">
        <v>5433097.0800000001</v>
      </c>
      <c r="LU9" s="160">
        <v>2180370.9099999997</v>
      </c>
      <c r="LV9" s="160">
        <v>2795211.83</v>
      </c>
      <c r="LW9" s="160">
        <v>2694673.99</v>
      </c>
      <c r="LX9" s="160">
        <v>3840672.4</v>
      </c>
      <c r="LY9" s="160">
        <v>13408226.99</v>
      </c>
      <c r="LZ9" s="160">
        <v>1320625</v>
      </c>
      <c r="MA9" s="160">
        <v>124834209.46000002</v>
      </c>
      <c r="MB9" s="160">
        <v>890151.64</v>
      </c>
      <c r="MC9" s="160">
        <v>1547161.9699999997</v>
      </c>
      <c r="MD9" s="160">
        <v>1578326.7199999997</v>
      </c>
      <c r="ME9" s="160">
        <v>688373.92</v>
      </c>
      <c r="MF9" s="160">
        <v>1422356.02</v>
      </c>
      <c r="MG9" s="160">
        <v>1268445.1299999999</v>
      </c>
      <c r="MH9" s="160">
        <v>884607.44000000006</v>
      </c>
      <c r="MI9" s="160">
        <v>1198079.93</v>
      </c>
      <c r="MJ9" s="160">
        <v>466955.32</v>
      </c>
      <c r="MK9" s="160">
        <v>2418230.3099999996</v>
      </c>
      <c r="ML9" s="160">
        <v>215093.39999999997</v>
      </c>
      <c r="MM9" s="160">
        <v>179890524.20999998</v>
      </c>
      <c r="MN9" s="160">
        <v>1213154.8900000001</v>
      </c>
      <c r="MO9" s="160">
        <v>4525692.92</v>
      </c>
      <c r="MP9" s="160">
        <v>5948926.1699999999</v>
      </c>
      <c r="MQ9" s="160">
        <v>2101995.9900000002</v>
      </c>
      <c r="MR9" s="160">
        <v>8972580.8800000008</v>
      </c>
      <c r="MS9" s="160">
        <v>10853802.51</v>
      </c>
      <c r="MT9" s="160">
        <v>4535821.59</v>
      </c>
      <c r="MU9" s="160">
        <v>5754881.4699999997</v>
      </c>
      <c r="MV9" s="160">
        <v>1154415.45</v>
      </c>
      <c r="MW9" s="160">
        <v>361763102.42000002</v>
      </c>
      <c r="MX9" s="160">
        <v>39615022.889999993</v>
      </c>
      <c r="MY9" s="160">
        <v>6463677.4199999999</v>
      </c>
      <c r="MZ9" s="160">
        <v>26767807.02</v>
      </c>
      <c r="NA9" s="160">
        <v>1516865.87</v>
      </c>
      <c r="NB9" s="160">
        <v>24964747.699999999</v>
      </c>
      <c r="NC9" s="160">
        <v>38344399.620000005</v>
      </c>
      <c r="ND9" s="160">
        <v>18493693.289999999</v>
      </c>
      <c r="NE9" s="160">
        <v>517517.76</v>
      </c>
      <c r="NF9" s="160">
        <v>467819.27</v>
      </c>
      <c r="NG9" s="160">
        <v>6747368.04</v>
      </c>
      <c r="NH9" s="160">
        <v>3705002.83</v>
      </c>
      <c r="NI9" s="160">
        <v>33807210.57</v>
      </c>
      <c r="NJ9" s="160">
        <v>846388.65000000014</v>
      </c>
      <c r="NK9" s="160">
        <v>762332.12</v>
      </c>
      <c r="NL9" s="160">
        <v>532137.88</v>
      </c>
      <c r="NM9" s="160">
        <v>1416770.32</v>
      </c>
      <c r="NN9" s="160">
        <v>896143.33000000007</v>
      </c>
      <c r="NO9" s="160">
        <v>1298386.6299999999</v>
      </c>
      <c r="NP9" s="160">
        <v>99881787.730000004</v>
      </c>
      <c r="NQ9" s="160">
        <v>48133066.299999997</v>
      </c>
      <c r="NR9" s="160">
        <v>2871683.2199999997</v>
      </c>
      <c r="NS9" s="160">
        <v>1211706.9099999997</v>
      </c>
      <c r="NT9" s="160">
        <v>2609946.0100000002</v>
      </c>
      <c r="NU9" s="160">
        <v>6517493.4400000004</v>
      </c>
      <c r="NV9" s="160">
        <v>2154791.27</v>
      </c>
      <c r="NW9" s="160">
        <v>302434805.97000003</v>
      </c>
      <c r="NX9" s="160">
        <v>27797826.070000004</v>
      </c>
      <c r="NY9" s="160">
        <v>3517439.35</v>
      </c>
      <c r="NZ9" s="160">
        <v>5465180.8200000022</v>
      </c>
      <c r="OA9" s="160">
        <v>4446978.3</v>
      </c>
      <c r="OB9" s="160">
        <v>6026900.0800000001</v>
      </c>
      <c r="OC9" s="160">
        <v>1149603.21</v>
      </c>
      <c r="OD9" s="160">
        <v>4835967.3499999996</v>
      </c>
      <c r="OE9" s="160"/>
      <c r="OF9" s="160">
        <v>54814203.739999987</v>
      </c>
      <c r="OG9" s="160">
        <v>15665621.92</v>
      </c>
      <c r="OH9" s="160">
        <v>24458731.210000001</v>
      </c>
      <c r="OI9" s="160">
        <v>887783</v>
      </c>
      <c r="OJ9" s="160">
        <v>646732.80000000005</v>
      </c>
      <c r="OK9" s="160">
        <v>138</v>
      </c>
      <c r="OL9" s="160">
        <v>69112424.390000001</v>
      </c>
      <c r="OM9" s="160">
        <v>1079412.27</v>
      </c>
      <c r="ON9" s="160">
        <v>746039.30999999994</v>
      </c>
      <c r="OO9" s="160">
        <v>4699731.43</v>
      </c>
      <c r="OP9" s="160">
        <v>2425958</v>
      </c>
      <c r="OQ9" s="160">
        <v>7727123.4299999997</v>
      </c>
      <c r="OR9" s="160">
        <v>1197312.8199999998</v>
      </c>
      <c r="OS9" s="160">
        <v>76646167.120000005</v>
      </c>
      <c r="OT9" s="160">
        <v>764454.72</v>
      </c>
      <c r="OU9" s="160">
        <v>7693315.6100000003</v>
      </c>
      <c r="OV9" s="160">
        <v>498450</v>
      </c>
      <c r="OW9" s="160">
        <v>4577397.95</v>
      </c>
      <c r="OX9" s="160">
        <v>3326382.38</v>
      </c>
      <c r="OY9" s="160">
        <v>1179645.25</v>
      </c>
      <c r="OZ9" s="160">
        <v>713813.45000000007</v>
      </c>
      <c r="PA9" s="160">
        <v>1069800.29</v>
      </c>
      <c r="PB9" s="160">
        <v>847920.9</v>
      </c>
      <c r="PC9" s="160">
        <v>1220082.22</v>
      </c>
      <c r="PD9" s="160">
        <v>1904586.8399999999</v>
      </c>
      <c r="PE9" s="160">
        <v>1014361.6100000001</v>
      </c>
      <c r="PF9" s="160">
        <v>2417040.2399999993</v>
      </c>
      <c r="PG9" s="160">
        <v>235271979.16999999</v>
      </c>
      <c r="PH9" s="160">
        <v>6065999.1599999992</v>
      </c>
      <c r="PI9" s="160">
        <v>1900017.1099999999</v>
      </c>
      <c r="PJ9" s="160">
        <v>1151376.7</v>
      </c>
      <c r="PK9" s="160">
        <v>50451904.409999996</v>
      </c>
      <c r="PL9" s="160">
        <v>664630.68999999994</v>
      </c>
      <c r="PM9" s="160">
        <v>8968539.8399999999</v>
      </c>
      <c r="PN9" s="160">
        <v>2178482.0499999998</v>
      </c>
      <c r="PO9" s="160">
        <v>7201155.0099999998</v>
      </c>
      <c r="PP9" s="160">
        <v>611081.79</v>
      </c>
      <c r="PQ9" s="160">
        <v>7665282.3499999996</v>
      </c>
      <c r="PR9" s="160">
        <v>733970.9800000001</v>
      </c>
      <c r="PS9" s="160">
        <v>822325.30999999994</v>
      </c>
      <c r="PT9" s="160">
        <v>1794853.99</v>
      </c>
      <c r="PU9" s="160">
        <v>1570125</v>
      </c>
      <c r="PV9" s="160">
        <v>3344573.3899999997</v>
      </c>
      <c r="PW9" s="160">
        <v>1011872.7</v>
      </c>
      <c r="PX9" s="160">
        <v>2212460.66</v>
      </c>
      <c r="PY9" s="160">
        <v>206236.84000000008</v>
      </c>
      <c r="PZ9" s="160">
        <v>2212182.3200000003</v>
      </c>
      <c r="QA9" s="160">
        <v>8703444.1900000013</v>
      </c>
      <c r="QB9" s="160">
        <v>611379.85000000009</v>
      </c>
      <c r="QC9" s="160">
        <v>74268236.459999993</v>
      </c>
      <c r="QD9" s="160">
        <v>637489.66</v>
      </c>
      <c r="QE9" s="160">
        <v>10360027</v>
      </c>
      <c r="QF9" s="160">
        <v>1561890.21</v>
      </c>
      <c r="QG9" s="160">
        <v>2325994.65</v>
      </c>
      <c r="QH9" s="160">
        <v>4425727.13</v>
      </c>
      <c r="QI9" s="160">
        <v>828068.1</v>
      </c>
      <c r="QJ9" s="160">
        <v>2379687.0699999998</v>
      </c>
      <c r="QK9" s="160">
        <v>2310268.14</v>
      </c>
      <c r="QL9" s="160">
        <v>550410</v>
      </c>
      <c r="QM9" s="160">
        <v>483323.93</v>
      </c>
      <c r="QN9" s="160">
        <v>98373838.450000003</v>
      </c>
      <c r="QO9" s="160">
        <v>3237850.2199999997</v>
      </c>
      <c r="QP9" s="160">
        <v>373381.4</v>
      </c>
      <c r="QQ9" s="160">
        <v>2010286.43</v>
      </c>
      <c r="QR9" s="160">
        <v>1359517.29</v>
      </c>
      <c r="QS9" s="160">
        <v>812424.74</v>
      </c>
      <c r="QT9" s="160">
        <v>3821803.31</v>
      </c>
      <c r="QU9" s="160">
        <v>733436</v>
      </c>
      <c r="QV9" s="160">
        <v>1687592</v>
      </c>
      <c r="QW9" s="160">
        <v>4068575.98</v>
      </c>
      <c r="QX9" s="160">
        <v>3815647.59</v>
      </c>
      <c r="QY9" s="160">
        <v>537299.65</v>
      </c>
      <c r="QZ9" s="160">
        <v>422589.79999999993</v>
      </c>
      <c r="RA9" s="160">
        <v>1444239</v>
      </c>
      <c r="RB9" s="160">
        <v>52330.219999999972</v>
      </c>
      <c r="RC9" s="160">
        <v>616580.91999999993</v>
      </c>
      <c r="RD9" s="160">
        <v>2007307.01</v>
      </c>
      <c r="RE9" s="160">
        <v>323277.67</v>
      </c>
      <c r="RF9" s="160">
        <v>329890.13</v>
      </c>
      <c r="RG9" s="160">
        <v>174068.87</v>
      </c>
      <c r="RH9" s="160">
        <v>27818289.140000001</v>
      </c>
      <c r="RI9" s="160">
        <v>2164922</v>
      </c>
      <c r="RJ9" s="160">
        <v>633379.06999999995</v>
      </c>
      <c r="RK9" s="160">
        <v>572843.31000000006</v>
      </c>
      <c r="RL9" s="160">
        <v>438270.07999999996</v>
      </c>
      <c r="RM9" s="160">
        <v>1493026.46</v>
      </c>
      <c r="RN9" s="160">
        <v>827089.38</v>
      </c>
      <c r="RO9" s="160">
        <v>941310.43</v>
      </c>
      <c r="RP9" s="160">
        <v>348582.62</v>
      </c>
      <c r="RQ9" s="160">
        <v>509655</v>
      </c>
      <c r="RR9" s="160">
        <v>4337941.3099999996</v>
      </c>
      <c r="RS9" s="160">
        <v>12985467.710000001</v>
      </c>
      <c r="RT9" s="160">
        <v>796798.25</v>
      </c>
      <c r="RU9" s="160">
        <v>663315.14999999991</v>
      </c>
      <c r="RV9" s="160">
        <v>1343688.53</v>
      </c>
      <c r="RW9" s="160">
        <v>754838.9</v>
      </c>
      <c r="RX9" s="160">
        <v>1012536.6</v>
      </c>
      <c r="RY9" s="160">
        <v>906594.6100000001</v>
      </c>
      <c r="RZ9" s="160">
        <v>299756.52999999997</v>
      </c>
      <c r="SA9" s="160">
        <v>34911453.18</v>
      </c>
      <c r="SB9" s="160">
        <v>285326.90000000002</v>
      </c>
      <c r="SC9" s="160">
        <v>1011749.66</v>
      </c>
      <c r="SD9" s="160">
        <v>482112.79000000004</v>
      </c>
      <c r="SE9" s="160">
        <v>284609.21999999997</v>
      </c>
      <c r="SF9" s="160">
        <v>609456.82999999996</v>
      </c>
      <c r="SG9" s="160">
        <v>30059.879999999946</v>
      </c>
      <c r="SH9" s="160">
        <v>1880667.2800000003</v>
      </c>
      <c r="SI9" s="160">
        <v>598913.44000000006</v>
      </c>
      <c r="SJ9" s="160">
        <v>372670.65</v>
      </c>
      <c r="SK9" s="160">
        <v>639164.06999999995</v>
      </c>
      <c r="SL9" s="160">
        <v>903744.77</v>
      </c>
      <c r="SM9" s="160">
        <v>745832.97</v>
      </c>
      <c r="SN9" s="160">
        <v>87597016.840000004</v>
      </c>
      <c r="SO9" s="160">
        <v>841508.35000000009</v>
      </c>
      <c r="SP9" s="160">
        <v>384109.81999999995</v>
      </c>
      <c r="SQ9" s="160">
        <v>1216429.72</v>
      </c>
      <c r="SR9" s="160">
        <v>3763927.3099999996</v>
      </c>
      <c r="SS9" s="160">
        <v>491375.02999999997</v>
      </c>
      <c r="ST9" s="160">
        <v>344748.77</v>
      </c>
      <c r="SU9" s="160">
        <v>3321194.49</v>
      </c>
      <c r="SV9" s="160">
        <v>476665.23000000004</v>
      </c>
      <c r="SW9" s="160">
        <v>1827785.5999999999</v>
      </c>
      <c r="SX9" s="160">
        <v>1050078.07</v>
      </c>
      <c r="SY9" s="160">
        <v>603226.9800000001</v>
      </c>
      <c r="SZ9" s="160">
        <v>213352.96000000002</v>
      </c>
      <c r="TA9" s="160">
        <v>984169.14</v>
      </c>
      <c r="TB9" s="160">
        <v>333398.32000000007</v>
      </c>
      <c r="TC9" s="160">
        <v>441212.94999999995</v>
      </c>
      <c r="TD9" s="160">
        <v>9325508.4600000009</v>
      </c>
      <c r="TE9" s="160">
        <v>393997.73</v>
      </c>
      <c r="TF9" s="160">
        <v>37944185.259999998</v>
      </c>
      <c r="TG9" s="160">
        <v>1579717.9500000002</v>
      </c>
      <c r="TH9" s="160">
        <v>326753.33999999991</v>
      </c>
      <c r="TI9" s="160">
        <v>28726.949999999917</v>
      </c>
      <c r="TJ9" s="160">
        <v>9822919.8500000015</v>
      </c>
      <c r="TK9" s="160">
        <v>367422.22</v>
      </c>
      <c r="TL9" s="160">
        <v>123708</v>
      </c>
      <c r="TM9" s="160">
        <v>348617.22</v>
      </c>
      <c r="TN9" s="160">
        <v>229563.33000000002</v>
      </c>
      <c r="TO9" s="160">
        <v>29596151.57</v>
      </c>
      <c r="TP9" s="160">
        <v>2452203.3200000003</v>
      </c>
      <c r="TQ9" s="160">
        <v>1864337.18</v>
      </c>
      <c r="TR9" s="160">
        <v>3073785.1</v>
      </c>
      <c r="TS9" s="160">
        <v>1167678.8500000001</v>
      </c>
      <c r="TT9" s="160">
        <v>736577</v>
      </c>
      <c r="TU9" s="160">
        <v>117668661.66000001</v>
      </c>
      <c r="TV9" s="160">
        <v>1453867.9000000001</v>
      </c>
      <c r="TW9" s="160">
        <v>422492.62999999995</v>
      </c>
      <c r="TX9" s="160">
        <v>4828748.67</v>
      </c>
      <c r="TY9" s="160">
        <v>177563.49</v>
      </c>
      <c r="TZ9" s="160">
        <v>582809.67000000004</v>
      </c>
      <c r="UA9" s="160">
        <v>3020943.9299999997</v>
      </c>
      <c r="UB9" s="160">
        <v>481218.33999999997</v>
      </c>
      <c r="UC9" s="160">
        <v>495088.66000000003</v>
      </c>
      <c r="UD9" s="160">
        <v>582616.87</v>
      </c>
      <c r="UE9" s="160">
        <v>375063.39999999991</v>
      </c>
      <c r="UF9" s="160">
        <v>2583907.7400000002</v>
      </c>
      <c r="UG9" s="160">
        <v>1395992.35</v>
      </c>
      <c r="UH9" s="160">
        <v>1894026.5899999999</v>
      </c>
      <c r="UI9" s="160">
        <v>334727.58</v>
      </c>
      <c r="UJ9" s="160">
        <v>476826.83</v>
      </c>
      <c r="UK9" s="160">
        <v>466282.63</v>
      </c>
      <c r="UL9" s="160">
        <v>593082.65</v>
      </c>
      <c r="UM9" s="160">
        <v>2146111.9699999997</v>
      </c>
      <c r="UN9" s="160">
        <v>194517.53000000003</v>
      </c>
      <c r="UO9" s="160">
        <v>225152.3</v>
      </c>
      <c r="UP9" s="160">
        <v>550924</v>
      </c>
      <c r="UQ9" s="160">
        <v>24036294.810000002</v>
      </c>
      <c r="UR9" s="160">
        <v>1691572</v>
      </c>
      <c r="US9" s="160">
        <v>2060654</v>
      </c>
      <c r="UT9" s="160">
        <v>2725709.4</v>
      </c>
      <c r="UU9" s="160">
        <v>2010868.71</v>
      </c>
      <c r="UV9" s="160">
        <v>4247493</v>
      </c>
      <c r="UW9" s="160">
        <v>5481268.5</v>
      </c>
      <c r="UX9" s="160">
        <v>1886165.56</v>
      </c>
      <c r="UY9" s="160">
        <v>1621913.48</v>
      </c>
      <c r="UZ9" s="160">
        <v>11379945.51</v>
      </c>
      <c r="VA9" s="160">
        <v>1164835.52</v>
      </c>
      <c r="VB9" s="160">
        <v>3844410.2800000003</v>
      </c>
      <c r="VC9" s="160">
        <v>2471295.81</v>
      </c>
      <c r="VD9" s="160">
        <v>269786</v>
      </c>
      <c r="VE9" s="160">
        <v>879820</v>
      </c>
      <c r="VF9" s="160">
        <v>275890285.71000004</v>
      </c>
      <c r="VG9" s="160">
        <v>2344259.13</v>
      </c>
      <c r="VH9" s="160">
        <v>1954314.56</v>
      </c>
      <c r="VI9" s="160">
        <v>1367685</v>
      </c>
      <c r="VJ9" s="160">
        <v>695761.99</v>
      </c>
      <c r="VK9" s="160">
        <v>3357733.65</v>
      </c>
      <c r="VL9" s="160">
        <v>10487554.08</v>
      </c>
      <c r="VM9" s="160">
        <v>4770505.71</v>
      </c>
      <c r="VN9" s="160">
        <v>4034792.0300000003</v>
      </c>
      <c r="VO9" s="160">
        <v>5224382.78</v>
      </c>
      <c r="VP9" s="160">
        <v>2358962.7400000002</v>
      </c>
      <c r="VQ9" s="160">
        <v>6115537.6099999994</v>
      </c>
      <c r="VR9" s="160">
        <v>1896539.28</v>
      </c>
      <c r="VS9" s="160">
        <v>8473885.8499999996</v>
      </c>
      <c r="VT9" s="160">
        <v>9698861.4199999999</v>
      </c>
      <c r="VU9" s="160">
        <v>2717915.34</v>
      </c>
      <c r="VV9" s="160">
        <v>4537767.16</v>
      </c>
      <c r="VW9" s="160">
        <v>12044890.569999998</v>
      </c>
      <c r="VX9" s="160">
        <v>2245644.92</v>
      </c>
      <c r="VY9" s="160">
        <v>6285083.5599999987</v>
      </c>
      <c r="VZ9" s="160">
        <v>56773709.679999992</v>
      </c>
      <c r="WA9" s="160">
        <v>3816160</v>
      </c>
      <c r="WB9" s="160">
        <v>1147234.8900000001</v>
      </c>
      <c r="WC9" s="160">
        <v>1586538.4200000002</v>
      </c>
      <c r="WD9" s="160">
        <v>1332114.8</v>
      </c>
      <c r="WE9" s="160">
        <v>801595</v>
      </c>
      <c r="WF9" s="160">
        <v>243837.65000000005</v>
      </c>
      <c r="WG9" s="160">
        <v>1317146.0499999998</v>
      </c>
      <c r="WH9" s="160">
        <v>23530689.469999999</v>
      </c>
      <c r="WI9" s="160">
        <v>2086789.4100000001</v>
      </c>
      <c r="WJ9" s="160">
        <v>122928.17</v>
      </c>
      <c r="WK9" s="160">
        <v>247828.78</v>
      </c>
      <c r="WL9" s="160"/>
      <c r="WM9" s="160">
        <v>130637304.37999998</v>
      </c>
      <c r="WN9" s="160">
        <v>1594535</v>
      </c>
      <c r="WO9" s="160">
        <v>755750.69</v>
      </c>
      <c r="WP9" s="160">
        <v>13396280.85</v>
      </c>
      <c r="WQ9" s="160">
        <v>1444372.3900000001</v>
      </c>
      <c r="WR9" s="160">
        <v>1156543.21</v>
      </c>
      <c r="WS9" s="160">
        <v>2524252.19</v>
      </c>
      <c r="WT9" s="160">
        <v>969903.99000000022</v>
      </c>
      <c r="WU9" s="160">
        <v>1865332</v>
      </c>
      <c r="WV9" s="160">
        <v>2400500.69</v>
      </c>
      <c r="WW9" s="160">
        <v>1973204.7100000002</v>
      </c>
      <c r="WX9" s="160">
        <v>619660.82999999996</v>
      </c>
      <c r="WY9" s="160">
        <v>642563.23</v>
      </c>
      <c r="WZ9" s="160">
        <v>870201.55</v>
      </c>
      <c r="XA9" s="160">
        <v>478559.98000000004</v>
      </c>
      <c r="XB9" s="160">
        <v>724125.05</v>
      </c>
      <c r="XC9" s="160">
        <v>523501.32999999996</v>
      </c>
      <c r="XD9" s="160">
        <v>1012647.05</v>
      </c>
      <c r="XE9" s="160">
        <v>537716.84000000008</v>
      </c>
      <c r="XF9" s="160">
        <v>836703.32</v>
      </c>
      <c r="XG9" s="160">
        <v>706322.16999999993</v>
      </c>
      <c r="XH9" s="160">
        <v>460908.97000000003</v>
      </c>
      <c r="XI9" s="160">
        <v>940103.93</v>
      </c>
      <c r="XJ9" s="160">
        <v>82599541.679999977</v>
      </c>
      <c r="XK9" s="160">
        <v>234572.37</v>
      </c>
      <c r="XL9" s="160">
        <v>4095846.43</v>
      </c>
      <c r="XM9" s="160">
        <v>994452.82000000007</v>
      </c>
      <c r="XN9" s="160">
        <v>5654819.4700000007</v>
      </c>
      <c r="XO9" s="160">
        <v>1038465</v>
      </c>
      <c r="XP9" s="160">
        <v>3465204</v>
      </c>
      <c r="XQ9" s="160">
        <v>819855</v>
      </c>
      <c r="XR9" s="160">
        <v>3842388.4699999997</v>
      </c>
      <c r="XS9" s="160">
        <v>1995827.1600000001</v>
      </c>
      <c r="XT9" s="160">
        <v>1210111.58</v>
      </c>
      <c r="XU9" s="160">
        <v>1159443.55</v>
      </c>
      <c r="XV9" s="160">
        <v>864877.65</v>
      </c>
      <c r="XW9" s="160">
        <v>637995.36</v>
      </c>
      <c r="XX9" s="160">
        <v>520404.39</v>
      </c>
      <c r="XY9" s="160">
        <v>522066.03</v>
      </c>
      <c r="XZ9" s="160">
        <v>297994</v>
      </c>
      <c r="YA9" s="160">
        <v>32607440.689999998</v>
      </c>
      <c r="YB9" s="160">
        <v>993197.19</v>
      </c>
      <c r="YC9" s="160">
        <v>432211.86000000004</v>
      </c>
      <c r="YD9" s="160">
        <v>762902.73</v>
      </c>
      <c r="YE9" s="160">
        <v>882853</v>
      </c>
      <c r="YF9" s="160">
        <v>981646.42</v>
      </c>
      <c r="YG9" s="160">
        <v>843953.42999999993</v>
      </c>
      <c r="YH9" s="160">
        <v>30814616.190000005</v>
      </c>
      <c r="YI9" s="160">
        <v>1971353.26</v>
      </c>
      <c r="YJ9" s="160">
        <v>1226924.06</v>
      </c>
      <c r="YK9" s="160">
        <v>1306727.6000000001</v>
      </c>
      <c r="YL9" s="160">
        <v>453003.91000000003</v>
      </c>
      <c r="YM9" s="160">
        <v>1350734.18</v>
      </c>
      <c r="YN9" s="160">
        <v>295150.55</v>
      </c>
      <c r="YO9" s="160">
        <v>461725</v>
      </c>
      <c r="YP9" s="160">
        <v>2784502.26</v>
      </c>
      <c r="YQ9" s="160">
        <v>93735718.290000007</v>
      </c>
      <c r="YR9" s="160">
        <v>1203819</v>
      </c>
      <c r="YS9" s="160">
        <v>2492370.7999999998</v>
      </c>
      <c r="YT9" s="160">
        <v>8932611.8200000003</v>
      </c>
      <c r="YU9" s="160">
        <v>4399205</v>
      </c>
      <c r="YV9" s="160">
        <v>934364.85000000009</v>
      </c>
      <c r="YW9" s="160">
        <v>1169278.74</v>
      </c>
      <c r="YX9" s="160">
        <v>3985162.82</v>
      </c>
      <c r="YY9" s="160">
        <v>3505301.1399999997</v>
      </c>
      <c r="YZ9" s="160">
        <v>3543483.0900000003</v>
      </c>
      <c r="ZA9" s="160">
        <v>588316.6</v>
      </c>
      <c r="ZB9" s="160">
        <v>885851.85</v>
      </c>
      <c r="ZC9" s="160">
        <v>682015.51</v>
      </c>
      <c r="ZD9" s="160">
        <v>1842407.73</v>
      </c>
      <c r="ZE9" s="160">
        <v>785342.23</v>
      </c>
      <c r="ZF9" s="160">
        <v>547244.19999999995</v>
      </c>
      <c r="ZG9" s="160">
        <v>1623097.93</v>
      </c>
      <c r="ZH9" s="160">
        <v>878768.35000000009</v>
      </c>
      <c r="ZI9" s="160">
        <v>590441.1</v>
      </c>
      <c r="ZJ9" s="160">
        <v>436489.25</v>
      </c>
      <c r="ZK9" s="160">
        <v>417105.4</v>
      </c>
      <c r="ZL9" s="160">
        <v>202001</v>
      </c>
      <c r="ZM9" s="160">
        <v>24836544.270000003</v>
      </c>
      <c r="ZN9" s="160">
        <v>866489.86</v>
      </c>
      <c r="ZO9" s="160">
        <v>1497426.91</v>
      </c>
      <c r="ZP9" s="160">
        <v>978007</v>
      </c>
      <c r="ZQ9" s="160">
        <v>666453.19999999995</v>
      </c>
      <c r="ZR9" s="160">
        <v>1626948</v>
      </c>
      <c r="ZS9" s="160">
        <v>597273.69999999995</v>
      </c>
      <c r="ZT9" s="160">
        <v>209105882.84</v>
      </c>
      <c r="ZU9" s="160">
        <v>848822.93</v>
      </c>
      <c r="ZV9" s="160">
        <v>1225891.58</v>
      </c>
      <c r="ZW9" s="160">
        <v>2145440.6</v>
      </c>
      <c r="ZX9" s="160">
        <v>1733729.6400000001</v>
      </c>
      <c r="ZY9" s="160">
        <v>596714.84000000008</v>
      </c>
      <c r="ZZ9" s="160">
        <v>1826458.48</v>
      </c>
      <c r="AAA9" s="160">
        <v>1304084.8599999999</v>
      </c>
      <c r="AAB9" s="160">
        <v>2439002.8200000003</v>
      </c>
      <c r="AAC9" s="160">
        <v>1166610.6000000001</v>
      </c>
      <c r="AAD9" s="160">
        <v>1205160.3400000001</v>
      </c>
      <c r="AAE9" s="160">
        <v>12298568.66</v>
      </c>
      <c r="AAF9" s="160">
        <v>2185978.42</v>
      </c>
      <c r="AAG9" s="160">
        <v>963008.49</v>
      </c>
      <c r="AAH9" s="160">
        <v>803204.91</v>
      </c>
      <c r="AAI9" s="160">
        <v>2051971.67</v>
      </c>
      <c r="AAJ9" s="160">
        <v>505705.49</v>
      </c>
      <c r="AAK9" s="160">
        <v>1295382.4099999999</v>
      </c>
      <c r="AAL9" s="160">
        <v>441718.12</v>
      </c>
      <c r="AAM9" s="160">
        <v>12055617.199999999</v>
      </c>
      <c r="AAN9" s="160">
        <v>7827113.8699999992</v>
      </c>
      <c r="AAO9" s="160">
        <v>544450.76</v>
      </c>
      <c r="AAP9" s="160">
        <v>516289.98</v>
      </c>
      <c r="AAQ9" s="160">
        <v>352443.52</v>
      </c>
      <c r="AAR9" s="160">
        <v>347378.62</v>
      </c>
      <c r="AAS9" s="160">
        <v>502722.39</v>
      </c>
      <c r="AAT9" s="160">
        <v>60599504.63000001</v>
      </c>
      <c r="AAU9" s="160">
        <v>2519007.77</v>
      </c>
      <c r="AAV9" s="160">
        <v>1894956.3399999999</v>
      </c>
      <c r="AAW9" s="160">
        <v>2331499.9</v>
      </c>
      <c r="AAX9" s="160">
        <v>2894358.57</v>
      </c>
      <c r="AAY9" s="160">
        <v>2156287.21</v>
      </c>
      <c r="AAZ9" s="160">
        <v>863975.3</v>
      </c>
      <c r="ABA9" s="160">
        <v>2005062.16</v>
      </c>
      <c r="ABB9" s="160">
        <v>51858560.960000001</v>
      </c>
      <c r="ABC9" s="160">
        <v>2328614.8099999996</v>
      </c>
      <c r="ABD9" s="160">
        <v>2599647.0499999998</v>
      </c>
      <c r="ABE9" s="160">
        <v>1418599.3699999999</v>
      </c>
      <c r="ABF9" s="160">
        <v>992645.82000000007</v>
      </c>
      <c r="ABG9" s="160">
        <v>3583357.1199999996</v>
      </c>
      <c r="ABH9" s="160">
        <v>804030</v>
      </c>
      <c r="ABI9" s="160">
        <v>1095282.8399999999</v>
      </c>
      <c r="ABJ9" s="160">
        <v>482566.33999999997</v>
      </c>
      <c r="ABK9" s="160">
        <v>1507020.53</v>
      </c>
      <c r="ABL9" s="160">
        <v>337120.67000000004</v>
      </c>
      <c r="ABM9" s="160">
        <v>86836759.730000019</v>
      </c>
      <c r="ABN9" s="160">
        <v>792864</v>
      </c>
      <c r="ABO9" s="160">
        <v>1645883.84</v>
      </c>
      <c r="ABP9" s="160">
        <v>1643062.24</v>
      </c>
      <c r="ABQ9" s="160">
        <v>-95765.440000000002</v>
      </c>
      <c r="ABR9" s="160">
        <v>859913.97000000009</v>
      </c>
      <c r="ABS9" s="160">
        <v>1256251.5</v>
      </c>
      <c r="ABT9" s="160">
        <v>6394209.4699999997</v>
      </c>
      <c r="ABU9" s="160">
        <v>40772274.18</v>
      </c>
      <c r="ABV9" s="160">
        <v>684254.19000000006</v>
      </c>
      <c r="ABW9" s="160">
        <v>1400053.92</v>
      </c>
      <c r="ABX9" s="160">
        <v>2921286</v>
      </c>
      <c r="ABY9" s="160">
        <v>-404214.62000000011</v>
      </c>
      <c r="ABZ9" s="160">
        <v>13700082.390000001</v>
      </c>
      <c r="ACA9" s="160">
        <v>1836845.57</v>
      </c>
      <c r="ACB9" s="160">
        <v>1325829.02</v>
      </c>
      <c r="ACC9" s="160">
        <v>433979.06999999995</v>
      </c>
      <c r="ACD9" s="160">
        <v>852340.38</v>
      </c>
      <c r="ACE9" s="160">
        <v>400030.02999999997</v>
      </c>
      <c r="ACF9" s="160">
        <v>18325270.66</v>
      </c>
      <c r="ACG9" s="160">
        <v>19442500.59</v>
      </c>
      <c r="ACH9" s="160">
        <v>460984.3</v>
      </c>
      <c r="ACI9" s="160">
        <v>275800.71999999997</v>
      </c>
      <c r="ACJ9" s="160">
        <v>1263536.6100000001</v>
      </c>
      <c r="ACK9" s="160">
        <v>845055.4</v>
      </c>
      <c r="ACL9" s="160">
        <v>219417.71000000002</v>
      </c>
      <c r="ACM9" s="160">
        <v>798611.88</v>
      </c>
      <c r="ACN9" s="160">
        <v>1648758.84</v>
      </c>
      <c r="ACO9" s="160">
        <v>244249622.22999999</v>
      </c>
      <c r="ACP9" s="160">
        <v>21749445.16</v>
      </c>
      <c r="ACQ9" s="160">
        <v>12841184.640000001</v>
      </c>
      <c r="ACR9" s="160">
        <v>26174929.070000004</v>
      </c>
      <c r="ACS9" s="160">
        <v>165985.23000000004</v>
      </c>
      <c r="ACT9" s="160">
        <v>504547.02999999997</v>
      </c>
      <c r="ACU9" s="160">
        <v>575760.77</v>
      </c>
      <c r="ACV9" s="160">
        <v>361472</v>
      </c>
      <c r="ACW9" s="160">
        <v>301541979.32000005</v>
      </c>
      <c r="ACX9" s="160">
        <v>58260473.140000001</v>
      </c>
      <c r="ACY9" s="160">
        <v>6428478.4399999995</v>
      </c>
      <c r="ACZ9" s="160">
        <v>1547732.0899999999</v>
      </c>
      <c r="ADA9" s="160">
        <v>1780464</v>
      </c>
      <c r="ADB9" s="160">
        <v>1052637.3700000001</v>
      </c>
      <c r="ADC9" s="160">
        <v>1617521.4</v>
      </c>
      <c r="ADD9" s="160">
        <v>1571083</v>
      </c>
      <c r="ADE9" s="160">
        <v>772725.6399999999</v>
      </c>
      <c r="ADF9" s="160">
        <v>1875706</v>
      </c>
      <c r="ADG9" s="160">
        <v>2517964.66</v>
      </c>
      <c r="ADH9" s="160">
        <v>884233.3</v>
      </c>
      <c r="ADI9" s="160">
        <v>718874.6</v>
      </c>
      <c r="ADJ9" s="160">
        <v>1246705.68</v>
      </c>
      <c r="ADK9" s="160">
        <v>3747424.04</v>
      </c>
      <c r="ADL9" s="160">
        <v>867821.42999999993</v>
      </c>
      <c r="ADM9" s="160">
        <v>4396839.04</v>
      </c>
      <c r="ADN9" s="160">
        <v>782877.5</v>
      </c>
      <c r="ADO9" s="160">
        <v>4345252.3600000003</v>
      </c>
      <c r="ADP9" s="160"/>
      <c r="ADQ9" s="160">
        <v>78068688.150000006</v>
      </c>
      <c r="ADR9" s="160">
        <v>6092483.2399999993</v>
      </c>
      <c r="ADS9" s="160">
        <v>4082329.81</v>
      </c>
      <c r="ADT9" s="160">
        <v>1459961.85</v>
      </c>
      <c r="ADU9" s="160">
        <v>2569111.86</v>
      </c>
      <c r="ADV9" s="160">
        <v>6405945.0099999998</v>
      </c>
      <c r="ADW9" s="160">
        <v>968415.54999999993</v>
      </c>
      <c r="ADX9" s="160">
        <v>3037051.5</v>
      </c>
      <c r="ADY9" s="160">
        <v>1239481.53</v>
      </c>
      <c r="ADZ9" s="160">
        <v>643345.1</v>
      </c>
      <c r="AEA9" s="160">
        <v>35845665.879999995</v>
      </c>
      <c r="AEB9" s="160">
        <v>16027707.74</v>
      </c>
      <c r="AEC9" s="160">
        <v>1194934.03</v>
      </c>
      <c r="AED9" s="160">
        <v>793029.9</v>
      </c>
      <c r="AEE9" s="160">
        <v>911713.62</v>
      </c>
      <c r="AEF9" s="160">
        <v>1333587.95</v>
      </c>
      <c r="AEG9" s="160">
        <v>54962.8</v>
      </c>
      <c r="AEH9" s="160">
        <v>385649.68</v>
      </c>
      <c r="AEI9" s="160">
        <v>630940.82999999996</v>
      </c>
      <c r="AEJ9" s="160">
        <v>516479.98</v>
      </c>
      <c r="AEK9" s="160">
        <v>330868.49</v>
      </c>
      <c r="AEL9" s="160">
        <v>313881.49000000005</v>
      </c>
      <c r="AEM9" s="160">
        <v>551652.82999999996</v>
      </c>
      <c r="AEN9" s="160">
        <v>41610314.43</v>
      </c>
      <c r="AEO9" s="160">
        <v>1191165.47</v>
      </c>
      <c r="AEP9" s="160">
        <v>2063466.48</v>
      </c>
      <c r="AEQ9" s="160">
        <v>562102.35</v>
      </c>
      <c r="AER9" s="160">
        <v>370175.27</v>
      </c>
      <c r="AES9" s="160">
        <v>379147</v>
      </c>
      <c r="AET9" s="160">
        <v>273183.78000000003</v>
      </c>
      <c r="AEU9" s="160">
        <v>1474698</v>
      </c>
      <c r="AEV9" s="160">
        <v>629088.99</v>
      </c>
      <c r="AEW9" s="160">
        <v>425910.55</v>
      </c>
      <c r="AEX9" s="160">
        <v>1096029.23</v>
      </c>
      <c r="AEY9" s="160">
        <v>501520.13</v>
      </c>
      <c r="AEZ9" s="160">
        <v>47244938.340000004</v>
      </c>
      <c r="AFA9" s="160">
        <v>831277.28999999992</v>
      </c>
      <c r="AFB9" s="160">
        <v>866408.86</v>
      </c>
      <c r="AFC9" s="160">
        <v>1093381.95</v>
      </c>
      <c r="AFD9" s="160">
        <v>3429815.3</v>
      </c>
      <c r="AFE9" s="160">
        <v>1115732.5799999998</v>
      </c>
      <c r="AFF9" s="160">
        <v>221819.72000000003</v>
      </c>
      <c r="AFG9" s="160">
        <v>882749.61</v>
      </c>
      <c r="AFH9" s="160">
        <v>852751.73</v>
      </c>
      <c r="AFI9" s="160">
        <v>921713.83000000007</v>
      </c>
      <c r="AFJ9" s="160">
        <v>645778.52999999991</v>
      </c>
      <c r="AFK9" s="160">
        <v>37192799.849999994</v>
      </c>
      <c r="AFL9" s="160">
        <v>10306803.380000001</v>
      </c>
      <c r="AFM9" s="160">
        <v>591322.58000000007</v>
      </c>
      <c r="AFN9" s="160">
        <v>530222.62</v>
      </c>
      <c r="AFO9" s="160">
        <v>972217.54</v>
      </c>
      <c r="AFP9" s="160">
        <v>656053.63</v>
      </c>
      <c r="AFQ9" s="160">
        <v>174496.03</v>
      </c>
      <c r="AFR9" s="160">
        <v>240208.71</v>
      </c>
      <c r="AFS9" s="160">
        <v>182613409.87</v>
      </c>
      <c r="AFT9" s="160">
        <v>118755497.61999999</v>
      </c>
      <c r="AFU9" s="160">
        <v>1963683.65</v>
      </c>
      <c r="AFV9" s="160">
        <v>2951163.05</v>
      </c>
      <c r="AFW9" s="160">
        <v>3329201.35</v>
      </c>
      <c r="AFX9" s="160">
        <v>1793204.45</v>
      </c>
      <c r="AFY9" s="160">
        <v>551252.94999999995</v>
      </c>
      <c r="AFZ9" s="160">
        <v>4741049.6499999994</v>
      </c>
      <c r="AGA9" s="160">
        <v>602610.95000000007</v>
      </c>
      <c r="AGB9" s="160">
        <v>3772173.35</v>
      </c>
      <c r="AGC9" s="160">
        <v>5206824.95</v>
      </c>
      <c r="AGD9" s="160">
        <v>2483993.02</v>
      </c>
      <c r="AGE9" s="160">
        <v>2211257.9000000004</v>
      </c>
      <c r="AGF9" s="160">
        <v>951196.76</v>
      </c>
      <c r="AGG9" s="160">
        <v>2758789.3</v>
      </c>
      <c r="AGH9" s="160">
        <v>2465858.77</v>
      </c>
      <c r="AGI9" s="160">
        <v>921426.05</v>
      </c>
      <c r="AGJ9" s="160">
        <v>13352579.620000001</v>
      </c>
      <c r="AGK9" s="160">
        <v>1220777.5999999999</v>
      </c>
      <c r="AGL9" s="160">
        <v>656211.32999999996</v>
      </c>
      <c r="AGM9" s="160">
        <v>1104311</v>
      </c>
      <c r="AGN9" s="160">
        <v>1784846</v>
      </c>
      <c r="AGO9" s="160">
        <v>786129.02</v>
      </c>
      <c r="AGP9" s="160">
        <v>450644</v>
      </c>
    </row>
    <row r="10" spans="1:874" x14ac:dyDescent="0.2">
      <c r="B10" s="159" t="s">
        <v>10</v>
      </c>
      <c r="C10" s="158" t="s">
        <v>11</v>
      </c>
      <c r="D10" s="160">
        <v>8044582.209999999</v>
      </c>
      <c r="E10" s="160">
        <v>313182.18</v>
      </c>
      <c r="F10" s="160">
        <v>500373.78</v>
      </c>
      <c r="G10" s="160">
        <v>13198.75</v>
      </c>
      <c r="H10" s="160">
        <v>1628974.74</v>
      </c>
      <c r="I10" s="160">
        <v>3598683.38</v>
      </c>
      <c r="J10" s="160">
        <v>2128626.23</v>
      </c>
      <c r="K10" s="160">
        <v>910054.66999999993</v>
      </c>
      <c r="L10" s="160">
        <v>944230.81</v>
      </c>
      <c r="M10" s="160">
        <v>159482.54999999999</v>
      </c>
      <c r="N10" s="160">
        <v>37956</v>
      </c>
      <c r="O10" s="160">
        <v>26687.47</v>
      </c>
      <c r="P10" s="160">
        <v>126731.27</v>
      </c>
      <c r="Q10" s="160">
        <v>374931.92</v>
      </c>
      <c r="R10" s="160">
        <v>91322.47</v>
      </c>
      <c r="S10" s="160">
        <v>75771.360000000001</v>
      </c>
      <c r="T10" s="160">
        <v>204862.06</v>
      </c>
      <c r="U10" s="160">
        <v>145084.82</v>
      </c>
      <c r="V10" s="160">
        <v>47115566</v>
      </c>
      <c r="W10" s="160">
        <v>1031227.88</v>
      </c>
      <c r="X10" s="160">
        <v>318552</v>
      </c>
      <c r="Y10" s="160">
        <v>2153602.04</v>
      </c>
      <c r="Z10" s="160">
        <v>2087932.82</v>
      </c>
      <c r="AA10" s="160">
        <v>4072276.6000000006</v>
      </c>
      <c r="AB10" s="160">
        <v>2973801</v>
      </c>
      <c r="AC10" s="160">
        <v>24764672.73</v>
      </c>
      <c r="AD10" s="160">
        <v>1243353.1800000002</v>
      </c>
      <c r="AE10" s="160">
        <v>403319.64</v>
      </c>
      <c r="AF10" s="160">
        <v>1645940.31</v>
      </c>
      <c r="AG10" s="160">
        <v>2858435.6399999997</v>
      </c>
      <c r="AH10" s="160">
        <v>17224301.539999999</v>
      </c>
      <c r="AI10" s="160">
        <v>12401242.629999999</v>
      </c>
      <c r="AJ10" s="160">
        <v>-816447</v>
      </c>
      <c r="AK10" s="160">
        <v>86932</v>
      </c>
      <c r="AL10" s="160">
        <v>17469</v>
      </c>
      <c r="AM10" s="160">
        <v>5957868.9000000004</v>
      </c>
      <c r="AN10" s="160">
        <v>496447.73000000004</v>
      </c>
      <c r="AO10" s="160">
        <v>957765.4</v>
      </c>
      <c r="AP10" s="160">
        <v>548646.47000000009</v>
      </c>
      <c r="AQ10" s="160">
        <v>267451.40000000002</v>
      </c>
      <c r="AR10" s="160">
        <v>512347</v>
      </c>
      <c r="AS10" s="160">
        <v>90.5</v>
      </c>
      <c r="AT10" s="160">
        <v>371911.25</v>
      </c>
      <c r="AU10" s="160">
        <v>0</v>
      </c>
      <c r="AV10" s="160">
        <v>21813</v>
      </c>
      <c r="AW10" s="160">
        <v>32476</v>
      </c>
      <c r="AX10" s="160">
        <v>33866</v>
      </c>
      <c r="AY10" s="160">
        <v>151327.32</v>
      </c>
      <c r="AZ10" s="160">
        <v>43840.759999999995</v>
      </c>
      <c r="BA10" s="160">
        <v>92286.98</v>
      </c>
      <c r="BB10" s="160">
        <v>24866</v>
      </c>
      <c r="BC10" s="160">
        <v>0</v>
      </c>
      <c r="BD10" s="160">
        <v>0</v>
      </c>
      <c r="BE10" s="160">
        <v>50207.83</v>
      </c>
      <c r="BF10" s="160">
        <v>132074</v>
      </c>
      <c r="BG10" s="160">
        <v>669.94</v>
      </c>
      <c r="BH10" s="160">
        <v>0</v>
      </c>
      <c r="BI10" s="160">
        <v>1253037.5899999999</v>
      </c>
      <c r="BJ10" s="160">
        <v>201214.64999999997</v>
      </c>
      <c r="BK10" s="160">
        <v>3536</v>
      </c>
      <c r="BL10" s="160">
        <v>46569.22</v>
      </c>
      <c r="BM10" s="160">
        <v>294829.39</v>
      </c>
      <c r="BN10" s="160">
        <v>88111.9</v>
      </c>
      <c r="BO10" s="160">
        <v>48762</v>
      </c>
      <c r="BP10" s="160">
        <v>360750.4</v>
      </c>
      <c r="BQ10" s="160">
        <v>76349.67</v>
      </c>
      <c r="BR10" s="160">
        <v>15885</v>
      </c>
      <c r="BS10" s="160">
        <v>1000</v>
      </c>
      <c r="BT10" s="160">
        <v>11599</v>
      </c>
      <c r="BU10" s="160">
        <v>2450</v>
      </c>
      <c r="BV10" s="160">
        <v>0</v>
      </c>
      <c r="BW10" s="160">
        <v>52821</v>
      </c>
      <c r="BX10" s="160">
        <v>1908486.37</v>
      </c>
      <c r="BY10" s="160">
        <v>335866</v>
      </c>
      <c r="BZ10" s="160">
        <v>186451</v>
      </c>
      <c r="CA10" s="160">
        <v>57119</v>
      </c>
      <c r="CB10" s="160">
        <v>25615</v>
      </c>
      <c r="CC10" s="160">
        <v>570</v>
      </c>
      <c r="CD10" s="160">
        <v>20914</v>
      </c>
      <c r="CE10" s="160">
        <v>3590495.8</v>
      </c>
      <c r="CF10" s="160">
        <v>46253</v>
      </c>
      <c r="CG10" s="160">
        <v>23164.190000000002</v>
      </c>
      <c r="CH10" s="160">
        <v>19358.2</v>
      </c>
      <c r="CI10" s="160">
        <v>67778.95</v>
      </c>
      <c r="CJ10" s="160">
        <v>115658</v>
      </c>
      <c r="CK10" s="160">
        <v>13026</v>
      </c>
      <c r="CL10" s="160">
        <v>110607</v>
      </c>
      <c r="CM10" s="160">
        <v>0</v>
      </c>
      <c r="CN10" s="160">
        <v>36547</v>
      </c>
      <c r="CO10" s="160">
        <v>3351</v>
      </c>
      <c r="CP10" s="160">
        <v>171987.35</v>
      </c>
      <c r="CQ10" s="160">
        <v>20037.59</v>
      </c>
      <c r="CR10" s="160">
        <v>6890435.3899999997</v>
      </c>
      <c r="CS10" s="160">
        <v>315664.90000000002</v>
      </c>
      <c r="CT10" s="160">
        <v>338108.15</v>
      </c>
      <c r="CU10" s="160">
        <v>210880.86</v>
      </c>
      <c r="CV10" s="160">
        <v>30156</v>
      </c>
      <c r="CW10" s="160">
        <v>1249293.69</v>
      </c>
      <c r="CX10" s="160">
        <v>1202652.1300000001</v>
      </c>
      <c r="CY10" s="160">
        <v>583954.75</v>
      </c>
      <c r="CZ10" s="160">
        <v>2715892.39</v>
      </c>
      <c r="DA10" s="160">
        <v>51742614.960000001</v>
      </c>
      <c r="DB10" s="160">
        <v>193795</v>
      </c>
      <c r="DC10" s="160">
        <v>16527.5</v>
      </c>
      <c r="DD10" s="160">
        <v>122164</v>
      </c>
      <c r="DE10" s="160">
        <v>299952</v>
      </c>
      <c r="DF10" s="160">
        <v>888919.99999999988</v>
      </c>
      <c r="DG10" s="160">
        <v>52814.149999999907</v>
      </c>
      <c r="DH10" s="160">
        <v>40843</v>
      </c>
      <c r="DI10" s="160">
        <v>1384596.83</v>
      </c>
      <c r="DJ10" s="160">
        <v>237229.47999999998</v>
      </c>
      <c r="DK10" s="160">
        <v>99055.209999999992</v>
      </c>
      <c r="DL10" s="160">
        <v>60721.35</v>
      </c>
      <c r="DM10" s="160">
        <v>63725.4</v>
      </c>
      <c r="DN10" s="160">
        <v>86490.02</v>
      </c>
      <c r="DO10" s="160">
        <v>312003.5</v>
      </c>
      <c r="DP10" s="160">
        <v>2316</v>
      </c>
      <c r="DQ10" s="160">
        <v>386042.9</v>
      </c>
      <c r="DR10" s="160">
        <v>929182.09999999986</v>
      </c>
      <c r="DS10" s="160">
        <v>127671</v>
      </c>
      <c r="DT10" s="160">
        <v>162671.13</v>
      </c>
      <c r="DU10" s="160">
        <v>402297.82999999996</v>
      </c>
      <c r="DV10" s="160">
        <v>197277.65</v>
      </c>
      <c r="DW10" s="160">
        <v>0</v>
      </c>
      <c r="DX10" s="160">
        <v>1358781</v>
      </c>
      <c r="DY10" s="160">
        <v>12614</v>
      </c>
      <c r="DZ10" s="160">
        <v>55170.3</v>
      </c>
      <c r="EA10" s="160">
        <v>98759.75</v>
      </c>
      <c r="EB10" s="160">
        <v>7039</v>
      </c>
      <c r="EC10" s="160">
        <v>196109.80000000002</v>
      </c>
      <c r="ED10" s="160">
        <v>370383</v>
      </c>
      <c r="EE10" s="160">
        <v>56996.57</v>
      </c>
      <c r="EF10" s="160">
        <v>29796</v>
      </c>
      <c r="EG10" s="160">
        <v>44518.100000000006</v>
      </c>
      <c r="EH10" s="160">
        <v>136248</v>
      </c>
      <c r="EI10" s="160">
        <v>20978</v>
      </c>
      <c r="EJ10" s="160">
        <v>6496.9599999999991</v>
      </c>
      <c r="EK10" s="160">
        <v>4752</v>
      </c>
      <c r="EL10" s="160">
        <v>270112.73000000004</v>
      </c>
      <c r="EM10" s="160">
        <v>5619</v>
      </c>
      <c r="EN10" s="160">
        <v>8659</v>
      </c>
      <c r="EO10" s="160">
        <v>2092</v>
      </c>
      <c r="EP10" s="160">
        <v>7758</v>
      </c>
      <c r="EQ10" s="160">
        <v>124</v>
      </c>
      <c r="ER10" s="160">
        <v>32180</v>
      </c>
      <c r="ES10" s="160">
        <v>6598</v>
      </c>
      <c r="ET10" s="160">
        <v>49614</v>
      </c>
      <c r="EU10" s="160">
        <v>3805855.3499999996</v>
      </c>
      <c r="EV10" s="160">
        <v>317538.38</v>
      </c>
      <c r="EW10" s="160">
        <v>689517.99</v>
      </c>
      <c r="EX10" s="160">
        <v>208547</v>
      </c>
      <c r="EY10" s="160">
        <v>1116458.8999999999</v>
      </c>
      <c r="EZ10" s="160">
        <v>1118095.3799999999</v>
      </c>
      <c r="FA10" s="160">
        <v>407936</v>
      </c>
      <c r="FB10" s="160">
        <v>305734.53999999998</v>
      </c>
      <c r="FC10" s="160">
        <v>600363.69999999995</v>
      </c>
      <c r="FD10" s="160">
        <v>130333.23999999999</v>
      </c>
      <c r="FE10" s="160">
        <v>396115.20000000001</v>
      </c>
      <c r="FF10" s="160">
        <v>240685</v>
      </c>
      <c r="FG10" s="160">
        <v>1063811.5</v>
      </c>
      <c r="FH10" s="160">
        <v>86954</v>
      </c>
      <c r="FI10" s="160">
        <v>0</v>
      </c>
      <c r="FJ10" s="160">
        <v>74960</v>
      </c>
      <c r="FK10" s="160">
        <v>34468</v>
      </c>
      <c r="FL10" s="160">
        <v>301120.52</v>
      </c>
      <c r="FM10" s="160">
        <v>0</v>
      </c>
      <c r="FN10" s="160">
        <v>0</v>
      </c>
      <c r="FO10" s="160">
        <v>7451454.5800000001</v>
      </c>
      <c r="FP10" s="160">
        <v>150998</v>
      </c>
      <c r="FQ10" s="160">
        <v>80952.5</v>
      </c>
      <c r="FR10" s="160">
        <v>407627.76</v>
      </c>
      <c r="FS10" s="160">
        <v>526218</v>
      </c>
      <c r="FT10" s="160">
        <v>273476</v>
      </c>
      <c r="FU10" s="160">
        <v>517331.1</v>
      </c>
      <c r="FV10" s="160">
        <v>286255</v>
      </c>
      <c r="FW10" s="160">
        <v>103980</v>
      </c>
      <c r="FX10" s="160">
        <v>578209</v>
      </c>
      <c r="FY10" s="160">
        <v>149886</v>
      </c>
      <c r="FZ10" s="160">
        <v>56979.7</v>
      </c>
      <c r="GA10" s="160">
        <v>141038</v>
      </c>
      <c r="GB10" s="160">
        <v>1635726.6099999999</v>
      </c>
      <c r="GC10" s="160">
        <v>62939.5</v>
      </c>
      <c r="GD10" s="160">
        <v>47891</v>
      </c>
      <c r="GE10" s="160">
        <v>267044.75</v>
      </c>
      <c r="GF10" s="160">
        <v>38272</v>
      </c>
      <c r="GG10" s="160">
        <v>192981</v>
      </c>
      <c r="GH10" s="160">
        <v>11202</v>
      </c>
      <c r="GI10" s="160">
        <v>50479</v>
      </c>
      <c r="GJ10" s="160">
        <v>18360</v>
      </c>
      <c r="GK10" s="160">
        <v>0</v>
      </c>
      <c r="GL10" s="160">
        <v>0</v>
      </c>
      <c r="GM10" s="160">
        <v>1235</v>
      </c>
      <c r="GN10" s="160">
        <v>38528</v>
      </c>
      <c r="GO10" s="160">
        <v>134773.14000000001</v>
      </c>
      <c r="GP10" s="160">
        <v>16730</v>
      </c>
      <c r="GQ10" s="160">
        <v>3400</v>
      </c>
      <c r="GR10" s="160">
        <v>0</v>
      </c>
      <c r="GS10" s="160">
        <v>68485</v>
      </c>
      <c r="GT10" s="160">
        <v>0</v>
      </c>
      <c r="GU10" s="160">
        <v>63956</v>
      </c>
      <c r="GV10" s="160">
        <v>1787142.9</v>
      </c>
      <c r="GW10" s="160">
        <v>4001</v>
      </c>
      <c r="GX10" s="160">
        <v>1060451.21</v>
      </c>
      <c r="GY10" s="160">
        <v>1655109.5</v>
      </c>
      <c r="GZ10" s="160">
        <v>38516465.310000002</v>
      </c>
      <c r="HA10" s="160">
        <v>4228514.8999999994</v>
      </c>
      <c r="HB10" s="160">
        <v>7306316.3899999997</v>
      </c>
      <c r="HC10" s="160">
        <v>8960866</v>
      </c>
      <c r="HD10" s="160">
        <v>2321134.4900000002</v>
      </c>
      <c r="HE10" s="160">
        <v>6123132</v>
      </c>
      <c r="HF10" s="160">
        <v>22205609.02</v>
      </c>
      <c r="HG10" s="160">
        <v>15832986.200000001</v>
      </c>
      <c r="HH10" s="160">
        <v>7753685.1400000006</v>
      </c>
      <c r="HI10" s="160">
        <v>4245297.25</v>
      </c>
      <c r="HJ10" s="160">
        <v>5837084.6699999999</v>
      </c>
      <c r="HK10" s="160">
        <v>3520456.93</v>
      </c>
      <c r="HL10" s="160">
        <v>7666912.8300000001</v>
      </c>
      <c r="HM10" s="160">
        <v>3255510.71</v>
      </c>
      <c r="HN10" s="160">
        <v>4593460.7699999996</v>
      </c>
      <c r="HO10" s="160">
        <v>173861.33999999994</v>
      </c>
      <c r="HP10" s="160">
        <v>76684.66</v>
      </c>
      <c r="HQ10" s="160">
        <v>140579.34000000003</v>
      </c>
      <c r="HR10" s="160">
        <v>13213</v>
      </c>
      <c r="HS10" s="160">
        <v>9543</v>
      </c>
      <c r="HT10" s="160">
        <v>188864</v>
      </c>
      <c r="HU10" s="160">
        <v>1412232.25</v>
      </c>
      <c r="HV10" s="160">
        <v>37814.5</v>
      </c>
      <c r="HW10" s="160">
        <v>143531</v>
      </c>
      <c r="HX10" s="160">
        <v>55998.34</v>
      </c>
      <c r="HY10" s="160">
        <v>434860.16</v>
      </c>
      <c r="HZ10" s="160">
        <v>6635</v>
      </c>
      <c r="IA10" s="160">
        <v>41453</v>
      </c>
      <c r="IB10" s="160">
        <v>800</v>
      </c>
      <c r="IC10" s="160">
        <v>0</v>
      </c>
      <c r="ID10" s="160">
        <v>2435717.33</v>
      </c>
      <c r="IE10" s="160">
        <v>474027</v>
      </c>
      <c r="IF10" s="160">
        <v>1773940.5</v>
      </c>
      <c r="IG10" s="160">
        <v>623044.96</v>
      </c>
      <c r="IH10" s="160">
        <v>1872675.34</v>
      </c>
      <c r="II10" s="160">
        <v>263372.15000000002</v>
      </c>
      <c r="IJ10" s="160">
        <v>214468.5</v>
      </c>
      <c r="IK10" s="160">
        <v>3954</v>
      </c>
      <c r="IL10" s="160">
        <v>57981</v>
      </c>
      <c r="IM10" s="160">
        <v>147922.5</v>
      </c>
      <c r="IN10" s="160">
        <v>2910</v>
      </c>
      <c r="IO10" s="160">
        <v>8284836</v>
      </c>
      <c r="IP10" s="160">
        <v>3988612</v>
      </c>
      <c r="IQ10" s="160">
        <v>392957</v>
      </c>
      <c r="IR10" s="160">
        <v>790860</v>
      </c>
      <c r="IS10" s="160">
        <v>297499</v>
      </c>
      <c r="IT10" s="160">
        <v>37018</v>
      </c>
      <c r="IU10" s="160">
        <v>286424.5</v>
      </c>
      <c r="IV10" s="160">
        <v>6813</v>
      </c>
      <c r="IW10" s="160">
        <v>144847</v>
      </c>
      <c r="IX10" s="160">
        <v>1228404</v>
      </c>
      <c r="IY10" s="160">
        <v>252786</v>
      </c>
      <c r="IZ10" s="160">
        <v>1364519</v>
      </c>
      <c r="JA10" s="160">
        <v>264370.40000000002</v>
      </c>
      <c r="JB10" s="160">
        <v>135400.87</v>
      </c>
      <c r="JC10" s="160">
        <v>238277.67</v>
      </c>
      <c r="JD10" s="160">
        <v>565356</v>
      </c>
      <c r="JE10" s="160">
        <v>365632</v>
      </c>
      <c r="JF10" s="160">
        <v>16000</v>
      </c>
      <c r="JG10" s="160">
        <v>2710826.6900000004</v>
      </c>
      <c r="JH10" s="160">
        <v>23320</v>
      </c>
      <c r="JI10" s="160">
        <v>75442.94</v>
      </c>
      <c r="JJ10" s="160">
        <v>125834.79000000001</v>
      </c>
      <c r="JK10" s="160">
        <v>1600</v>
      </c>
      <c r="JL10" s="160">
        <v>143032.58000000002</v>
      </c>
      <c r="JM10" s="160">
        <v>0</v>
      </c>
      <c r="JN10" s="160">
        <v>12247988.01</v>
      </c>
      <c r="JO10" s="160">
        <v>7932748.1999999993</v>
      </c>
      <c r="JP10" s="160">
        <v>2059724.6</v>
      </c>
      <c r="JQ10" s="160">
        <v>1012655</v>
      </c>
      <c r="JR10" s="160">
        <v>609899</v>
      </c>
      <c r="JS10" s="160">
        <v>228733.05</v>
      </c>
      <c r="JT10" s="160">
        <v>6303755.8899999997</v>
      </c>
      <c r="JU10" s="160">
        <v>4040659</v>
      </c>
      <c r="JV10" s="160">
        <v>724186</v>
      </c>
      <c r="JW10" s="160">
        <v>560516</v>
      </c>
      <c r="JX10" s="160">
        <v>174642.8</v>
      </c>
      <c r="JY10" s="160">
        <v>331688</v>
      </c>
      <c r="JZ10" s="160">
        <v>90970</v>
      </c>
      <c r="KA10" s="160">
        <v>9347.69</v>
      </c>
      <c r="KB10" s="160">
        <v>120402.38</v>
      </c>
      <c r="KC10" s="160">
        <v>28748882.09</v>
      </c>
      <c r="KD10" s="160">
        <v>5568598.5899999999</v>
      </c>
      <c r="KE10" s="160">
        <v>2679218.16</v>
      </c>
      <c r="KF10" s="160">
        <v>3244966.3</v>
      </c>
      <c r="KG10" s="160">
        <v>4368246</v>
      </c>
      <c r="KH10" s="160">
        <v>13286288.309999999</v>
      </c>
      <c r="KI10" s="160">
        <v>15637088.449999999</v>
      </c>
      <c r="KJ10" s="160">
        <v>4372531.9799999995</v>
      </c>
      <c r="KK10" s="160">
        <v>884251.49</v>
      </c>
      <c r="KL10" s="160">
        <v>18690157.530000001</v>
      </c>
      <c r="KM10" s="160">
        <v>2406042.88</v>
      </c>
      <c r="KN10" s="160">
        <v>1930230.59</v>
      </c>
      <c r="KO10" s="160">
        <v>8362554.9900000002</v>
      </c>
      <c r="KP10" s="160">
        <v>198678.13</v>
      </c>
      <c r="KQ10" s="160">
        <v>1972987.2000000002</v>
      </c>
      <c r="KR10" s="160">
        <v>18456615.649999999</v>
      </c>
      <c r="KS10" s="160">
        <v>1159406</v>
      </c>
      <c r="KT10" s="160">
        <v>4024303.83</v>
      </c>
      <c r="KU10" s="160">
        <v>558383</v>
      </c>
      <c r="KV10" s="160">
        <v>277350</v>
      </c>
      <c r="KW10" s="160">
        <v>2725523.7800000003</v>
      </c>
      <c r="KX10" s="160">
        <v>819663.75</v>
      </c>
      <c r="KY10" s="160">
        <v>208848.95</v>
      </c>
      <c r="KZ10" s="160">
        <v>2696064.1999999997</v>
      </c>
      <c r="LA10" s="160">
        <v>298281.42</v>
      </c>
      <c r="LB10" s="160">
        <v>18919664.760000002</v>
      </c>
      <c r="LC10" s="160">
        <v>2141382.7000000002</v>
      </c>
      <c r="LD10" s="160">
        <v>5904295</v>
      </c>
      <c r="LE10" s="160">
        <v>11869434.699999999</v>
      </c>
      <c r="LF10" s="160">
        <v>1430089.01</v>
      </c>
      <c r="LG10" s="160">
        <v>1682865.42</v>
      </c>
      <c r="LH10" s="160">
        <v>191937.25</v>
      </c>
      <c r="LI10" s="160">
        <v>5774242.0299999993</v>
      </c>
      <c r="LJ10" s="160">
        <v>89521</v>
      </c>
      <c r="LK10" s="160">
        <v>3454006.7</v>
      </c>
      <c r="LL10" s="160">
        <v>11528987.889999999</v>
      </c>
      <c r="LM10" s="160">
        <v>30266</v>
      </c>
      <c r="LN10" s="160">
        <v>1064954</v>
      </c>
      <c r="LO10" s="160">
        <v>191153878.16999999</v>
      </c>
      <c r="LP10" s="160">
        <v>13867935</v>
      </c>
      <c r="LQ10" s="160">
        <v>-258368.37999999989</v>
      </c>
      <c r="LR10" s="160">
        <v>1555852.03</v>
      </c>
      <c r="LS10" s="160">
        <v>217900</v>
      </c>
      <c r="LT10" s="160">
        <v>623656.5</v>
      </c>
      <c r="LU10" s="160">
        <v>139409.71000000002</v>
      </c>
      <c r="LV10" s="160">
        <v>97412</v>
      </c>
      <c r="LW10" s="160">
        <v>604274.5</v>
      </c>
      <c r="LX10" s="160">
        <v>793731</v>
      </c>
      <c r="LY10" s="160">
        <v>1451461.54</v>
      </c>
      <c r="LZ10" s="160">
        <v>326908.5</v>
      </c>
      <c r="MA10" s="160">
        <v>10652685.49</v>
      </c>
      <c r="MB10" s="160">
        <v>893027.85</v>
      </c>
      <c r="MC10" s="160">
        <v>698947.02</v>
      </c>
      <c r="MD10" s="160">
        <v>900513.34</v>
      </c>
      <c r="ME10" s="160">
        <v>771690.65</v>
      </c>
      <c r="MF10" s="160">
        <v>1784130.15</v>
      </c>
      <c r="MG10" s="160">
        <v>1580295.94</v>
      </c>
      <c r="MH10" s="160">
        <v>1837545.2</v>
      </c>
      <c r="MI10" s="160">
        <v>410141.68</v>
      </c>
      <c r="MJ10" s="160">
        <v>1249492.52</v>
      </c>
      <c r="MK10" s="160">
        <v>667338.88</v>
      </c>
      <c r="ML10" s="160">
        <v>1252309.8999999999</v>
      </c>
      <c r="MM10" s="160">
        <v>9007244.3900000006</v>
      </c>
      <c r="MN10" s="160">
        <v>372745.88</v>
      </c>
      <c r="MO10" s="160">
        <v>655904.4</v>
      </c>
      <c r="MP10" s="160">
        <v>346247</v>
      </c>
      <c r="MQ10" s="160">
        <v>1154471</v>
      </c>
      <c r="MR10" s="160">
        <v>1842054</v>
      </c>
      <c r="MS10" s="160">
        <v>3333433</v>
      </c>
      <c r="MT10" s="160">
        <v>1509041.8</v>
      </c>
      <c r="MU10" s="160">
        <v>3399606.48</v>
      </c>
      <c r="MV10" s="160">
        <v>150350.41999999998</v>
      </c>
      <c r="MW10" s="160">
        <v>47508001.230000004</v>
      </c>
      <c r="MX10" s="160">
        <v>5777992.9100000001</v>
      </c>
      <c r="MY10" s="160">
        <v>11400477</v>
      </c>
      <c r="MZ10" s="160">
        <v>46598870.649999999</v>
      </c>
      <c r="NA10" s="160">
        <v>2521539.84</v>
      </c>
      <c r="NB10" s="160">
        <v>3949387.06</v>
      </c>
      <c r="NC10" s="160">
        <v>7656516</v>
      </c>
      <c r="ND10" s="160">
        <v>47329603.68</v>
      </c>
      <c r="NE10" s="160">
        <v>14800</v>
      </c>
      <c r="NF10" s="160">
        <v>3756959.87</v>
      </c>
      <c r="NG10" s="160">
        <v>2477573</v>
      </c>
      <c r="NH10" s="160">
        <v>1656023.5</v>
      </c>
      <c r="NI10" s="160">
        <v>18127943.669999998</v>
      </c>
      <c r="NJ10" s="160">
        <v>4703566.7</v>
      </c>
      <c r="NK10" s="160">
        <v>2859906.14</v>
      </c>
      <c r="NL10" s="160">
        <v>1269445.78</v>
      </c>
      <c r="NM10" s="160">
        <v>5484031.3099999996</v>
      </c>
      <c r="NN10" s="160">
        <v>1003343.2</v>
      </c>
      <c r="NO10" s="160">
        <v>1892037</v>
      </c>
      <c r="NP10" s="160">
        <v>4189609.07</v>
      </c>
      <c r="NQ10" s="160">
        <v>950832.22000000009</v>
      </c>
      <c r="NR10" s="160">
        <v>611270.47</v>
      </c>
      <c r="NS10" s="160">
        <v>1009248</v>
      </c>
      <c r="NT10" s="160">
        <v>1379075</v>
      </c>
      <c r="NU10" s="160">
        <v>1442227.9300000002</v>
      </c>
      <c r="NV10" s="160">
        <v>398847</v>
      </c>
      <c r="NW10" s="160">
        <v>24344190.700000003</v>
      </c>
      <c r="NX10" s="160">
        <v>9054339.9199999999</v>
      </c>
      <c r="NY10" s="160">
        <v>1576742.81</v>
      </c>
      <c r="NZ10" s="160">
        <v>6917159.9800000004</v>
      </c>
      <c r="OA10" s="160">
        <v>7381237.3400000008</v>
      </c>
      <c r="OB10" s="160">
        <v>4397173.84</v>
      </c>
      <c r="OC10" s="160">
        <v>563609.5</v>
      </c>
      <c r="OD10" s="160">
        <v>11712357</v>
      </c>
      <c r="OE10" s="160">
        <v>0</v>
      </c>
      <c r="OF10" s="160">
        <v>23389539.07</v>
      </c>
      <c r="OG10" s="160">
        <v>1649671</v>
      </c>
      <c r="OH10" s="160">
        <v>35429682.980000004</v>
      </c>
      <c r="OI10" s="160">
        <v>1901120</v>
      </c>
      <c r="OJ10" s="160">
        <v>8319167.2999999998</v>
      </c>
      <c r="OK10" s="160">
        <v>0</v>
      </c>
      <c r="OL10" s="160">
        <v>2907254.03</v>
      </c>
      <c r="OM10" s="160">
        <v>684930.8</v>
      </c>
      <c r="ON10" s="160">
        <v>157175.67999999999</v>
      </c>
      <c r="OO10" s="160">
        <v>5393714.25</v>
      </c>
      <c r="OP10" s="160">
        <v>2823776.1399999997</v>
      </c>
      <c r="OQ10" s="160">
        <v>2039164.3</v>
      </c>
      <c r="OR10" s="160">
        <v>453412.79</v>
      </c>
      <c r="OS10" s="160">
        <v>-193829.02999999991</v>
      </c>
      <c r="OT10" s="160">
        <v>9280</v>
      </c>
      <c r="OU10" s="160">
        <v>53907</v>
      </c>
      <c r="OV10" s="160">
        <v>2698</v>
      </c>
      <c r="OW10" s="160">
        <v>118206</v>
      </c>
      <c r="OX10" s="160">
        <v>43496</v>
      </c>
      <c r="OY10" s="160">
        <v>0</v>
      </c>
      <c r="OZ10" s="160">
        <v>4160</v>
      </c>
      <c r="PA10" s="160">
        <v>9831</v>
      </c>
      <c r="PB10" s="160">
        <v>1580</v>
      </c>
      <c r="PC10" s="160">
        <v>63742</v>
      </c>
      <c r="PD10" s="160">
        <v>58325</v>
      </c>
      <c r="PE10" s="160">
        <v>49508</v>
      </c>
      <c r="PF10" s="160">
        <v>213577.14</v>
      </c>
      <c r="PG10" s="160">
        <v>1248015</v>
      </c>
      <c r="PH10" s="160">
        <v>61764</v>
      </c>
      <c r="PI10" s="160">
        <v>61418.679999999993</v>
      </c>
      <c r="PJ10" s="160">
        <v>25177</v>
      </c>
      <c r="PK10" s="160">
        <v>79130</v>
      </c>
      <c r="PL10" s="160">
        <v>19395.96</v>
      </c>
      <c r="PM10" s="160">
        <v>77085</v>
      </c>
      <c r="PN10" s="160">
        <v>33489</v>
      </c>
      <c r="PO10" s="160">
        <v>190156.5</v>
      </c>
      <c r="PP10" s="160">
        <v>6630</v>
      </c>
      <c r="PQ10" s="160">
        <v>0</v>
      </c>
      <c r="PR10" s="160">
        <v>12070</v>
      </c>
      <c r="PS10" s="160">
        <v>18478</v>
      </c>
      <c r="PT10" s="160">
        <v>0</v>
      </c>
      <c r="PU10" s="160">
        <v>73075</v>
      </c>
      <c r="PV10" s="160">
        <v>167698</v>
      </c>
      <c r="PW10" s="160">
        <v>48338</v>
      </c>
      <c r="PX10" s="160">
        <v>24528</v>
      </c>
      <c r="PY10" s="160">
        <v>1085</v>
      </c>
      <c r="PZ10" s="160">
        <v>182408</v>
      </c>
      <c r="QA10" s="160">
        <v>89733</v>
      </c>
      <c r="QB10" s="160">
        <v>43112</v>
      </c>
      <c r="QC10" s="160">
        <v>352882.14</v>
      </c>
      <c r="QD10" s="160">
        <v>-770270.12</v>
      </c>
      <c r="QE10" s="160">
        <v>0</v>
      </c>
      <c r="QF10" s="160">
        <v>3616.2</v>
      </c>
      <c r="QG10" s="160">
        <v>96100</v>
      </c>
      <c r="QH10" s="160">
        <v>61162</v>
      </c>
      <c r="QI10" s="160">
        <v>76781</v>
      </c>
      <c r="QJ10" s="160">
        <v>71857</v>
      </c>
      <c r="QK10" s="160">
        <v>166867</v>
      </c>
      <c r="QL10" s="160">
        <v>0</v>
      </c>
      <c r="QM10" s="160">
        <v>14382</v>
      </c>
      <c r="QN10" s="160">
        <v>875982.17999999993</v>
      </c>
      <c r="QO10" s="160">
        <v>21173.82</v>
      </c>
      <c r="QP10" s="160">
        <v>15326.5</v>
      </c>
      <c r="QQ10" s="160">
        <v>38810.239999999998</v>
      </c>
      <c r="QR10" s="160">
        <v>3725</v>
      </c>
      <c r="QS10" s="160">
        <v>25854</v>
      </c>
      <c r="QT10" s="160">
        <v>10968</v>
      </c>
      <c r="QU10" s="160">
        <v>5501</v>
      </c>
      <c r="QV10" s="160">
        <v>135634.5</v>
      </c>
      <c r="QW10" s="160">
        <v>13319</v>
      </c>
      <c r="QX10" s="160">
        <v>8758</v>
      </c>
      <c r="QY10" s="160">
        <v>0</v>
      </c>
      <c r="QZ10" s="160">
        <v>1500</v>
      </c>
      <c r="RA10" s="160">
        <v>23088</v>
      </c>
      <c r="RB10" s="160">
        <v>11526</v>
      </c>
      <c r="RC10" s="160">
        <v>1021.7999999999993</v>
      </c>
      <c r="RD10" s="160">
        <v>20252</v>
      </c>
      <c r="RE10" s="160">
        <v>1610</v>
      </c>
      <c r="RF10" s="160">
        <v>350</v>
      </c>
      <c r="RG10" s="160">
        <v>0</v>
      </c>
      <c r="RH10" s="160">
        <v>1108155.0899999996</v>
      </c>
      <c r="RI10" s="160">
        <v>46345</v>
      </c>
      <c r="RJ10" s="160">
        <v>298645.93</v>
      </c>
      <c r="RK10" s="160">
        <v>455640</v>
      </c>
      <c r="RL10" s="160">
        <v>0</v>
      </c>
      <c r="RM10" s="160">
        <v>181710</v>
      </c>
      <c r="RN10" s="160">
        <v>393772.62</v>
      </c>
      <c r="RO10" s="160">
        <v>682111.85</v>
      </c>
      <c r="RP10" s="160">
        <v>2948</v>
      </c>
      <c r="RQ10" s="160">
        <v>44809</v>
      </c>
      <c r="RR10" s="160">
        <v>182016.8</v>
      </c>
      <c r="RS10" s="160">
        <v>-2494.640000000014</v>
      </c>
      <c r="RT10" s="160">
        <v>58794.67</v>
      </c>
      <c r="RU10" s="160">
        <v>28135</v>
      </c>
      <c r="RV10" s="160">
        <v>-1983</v>
      </c>
      <c r="RW10" s="160">
        <v>63023.5</v>
      </c>
      <c r="RX10" s="160">
        <v>10809</v>
      </c>
      <c r="RY10" s="160">
        <v>58029.96</v>
      </c>
      <c r="RZ10" s="160">
        <v>110222.5</v>
      </c>
      <c r="SA10" s="160">
        <v>2101822.5</v>
      </c>
      <c r="SB10" s="160">
        <v>0</v>
      </c>
      <c r="SC10" s="160">
        <v>57025</v>
      </c>
      <c r="SD10" s="160">
        <v>0</v>
      </c>
      <c r="SE10" s="160">
        <v>0</v>
      </c>
      <c r="SF10" s="160">
        <v>30037</v>
      </c>
      <c r="SG10" s="160">
        <v>0</v>
      </c>
      <c r="SH10" s="160">
        <v>0</v>
      </c>
      <c r="SI10" s="160">
        <v>14308</v>
      </c>
      <c r="SJ10" s="160">
        <v>886</v>
      </c>
      <c r="SK10" s="160">
        <v>0</v>
      </c>
      <c r="SL10" s="160">
        <v>84102</v>
      </c>
      <c r="SM10" s="160">
        <v>81428</v>
      </c>
      <c r="SN10" s="160">
        <v>450761.89999999991</v>
      </c>
      <c r="SO10" s="160">
        <v>21869</v>
      </c>
      <c r="SP10" s="160">
        <v>2068</v>
      </c>
      <c r="SQ10" s="160">
        <v>85031</v>
      </c>
      <c r="SR10" s="160">
        <v>79462</v>
      </c>
      <c r="SS10" s="160">
        <v>63644</v>
      </c>
      <c r="ST10" s="160">
        <v>14519</v>
      </c>
      <c r="SU10" s="160">
        <v>226187.24</v>
      </c>
      <c r="SV10" s="160">
        <v>85916</v>
      </c>
      <c r="SW10" s="160">
        <v>86146</v>
      </c>
      <c r="SX10" s="160">
        <v>78908</v>
      </c>
      <c r="SY10" s="160">
        <v>69568</v>
      </c>
      <c r="SZ10" s="160">
        <v>6000</v>
      </c>
      <c r="TA10" s="160">
        <v>32495.89</v>
      </c>
      <c r="TB10" s="160">
        <v>62400</v>
      </c>
      <c r="TC10" s="160">
        <v>39712</v>
      </c>
      <c r="TD10" s="160">
        <v>147697</v>
      </c>
      <c r="TE10" s="160">
        <v>29248</v>
      </c>
      <c r="TF10" s="160">
        <v>742429.87</v>
      </c>
      <c r="TG10" s="160">
        <v>179444.28999999998</v>
      </c>
      <c r="TH10" s="160">
        <v>438483</v>
      </c>
      <c r="TI10" s="160">
        <v>149220</v>
      </c>
      <c r="TJ10" s="160">
        <v>1029211.74</v>
      </c>
      <c r="TK10" s="160">
        <v>22290.5</v>
      </c>
      <c r="TL10" s="160">
        <v>1078</v>
      </c>
      <c r="TM10" s="160">
        <v>0</v>
      </c>
      <c r="TN10" s="160">
        <v>-1373014.68</v>
      </c>
      <c r="TO10" s="160">
        <v>270562</v>
      </c>
      <c r="TP10" s="160">
        <v>35355</v>
      </c>
      <c r="TQ10" s="160">
        <v>13723</v>
      </c>
      <c r="TR10" s="160">
        <v>15758.21</v>
      </c>
      <c r="TS10" s="160">
        <v>43174</v>
      </c>
      <c r="TT10" s="160">
        <v>22803</v>
      </c>
      <c r="TU10" s="160">
        <v>3937448.45</v>
      </c>
      <c r="TV10" s="160">
        <v>16798</v>
      </c>
      <c r="TW10" s="160">
        <v>23572</v>
      </c>
      <c r="TX10" s="160">
        <v>41801</v>
      </c>
      <c r="TY10" s="160">
        <v>1264</v>
      </c>
      <c r="TZ10" s="160">
        <v>2654</v>
      </c>
      <c r="UA10" s="160">
        <v>35531</v>
      </c>
      <c r="UB10" s="160">
        <v>2298</v>
      </c>
      <c r="UC10" s="160">
        <v>2608</v>
      </c>
      <c r="UD10" s="160">
        <v>24678</v>
      </c>
      <c r="UE10" s="160">
        <v>35114</v>
      </c>
      <c r="UF10" s="160">
        <v>60007</v>
      </c>
      <c r="UG10" s="160">
        <v>38799</v>
      </c>
      <c r="UH10" s="160">
        <v>73715.259999999995</v>
      </c>
      <c r="UI10" s="160">
        <v>15980</v>
      </c>
      <c r="UJ10" s="160">
        <v>3344</v>
      </c>
      <c r="UK10" s="160">
        <v>75898</v>
      </c>
      <c r="UL10" s="160">
        <v>27420</v>
      </c>
      <c r="UM10" s="160">
        <v>121152.68</v>
      </c>
      <c r="UN10" s="160">
        <v>0</v>
      </c>
      <c r="UO10" s="160">
        <v>94568</v>
      </c>
      <c r="UP10" s="160">
        <v>17704</v>
      </c>
      <c r="UQ10" s="160">
        <v>150714.84999999998</v>
      </c>
      <c r="UR10" s="160">
        <v>56366</v>
      </c>
      <c r="US10" s="160">
        <v>21997</v>
      </c>
      <c r="UT10" s="160">
        <v>81067</v>
      </c>
      <c r="UU10" s="160">
        <v>110074.5</v>
      </c>
      <c r="UV10" s="160">
        <v>6397</v>
      </c>
      <c r="UW10" s="160">
        <v>57497</v>
      </c>
      <c r="UX10" s="160">
        <v>29407.25</v>
      </c>
      <c r="UY10" s="160">
        <v>239726</v>
      </c>
      <c r="UZ10" s="160">
        <v>124884</v>
      </c>
      <c r="VA10" s="160">
        <v>13960</v>
      </c>
      <c r="VB10" s="160">
        <v>148131</v>
      </c>
      <c r="VC10" s="160">
        <v>137485</v>
      </c>
      <c r="VD10" s="160">
        <v>50911</v>
      </c>
      <c r="VE10" s="160">
        <v>3856</v>
      </c>
      <c r="VF10" s="160">
        <v>187448.76</v>
      </c>
      <c r="VG10" s="160">
        <v>1171063.67</v>
      </c>
      <c r="VH10" s="160">
        <v>1611312.38</v>
      </c>
      <c r="VI10" s="160">
        <v>38133.35</v>
      </c>
      <c r="VJ10" s="160">
        <v>0</v>
      </c>
      <c r="VK10" s="160">
        <v>23884</v>
      </c>
      <c r="VL10" s="160">
        <v>413272</v>
      </c>
      <c r="VM10" s="160">
        <v>130517</v>
      </c>
      <c r="VN10" s="160">
        <v>27629</v>
      </c>
      <c r="VO10" s="160">
        <v>43093</v>
      </c>
      <c r="VP10" s="160">
        <v>36486.46</v>
      </c>
      <c r="VQ10" s="160">
        <v>92811</v>
      </c>
      <c r="VR10" s="160">
        <v>6510</v>
      </c>
      <c r="VS10" s="160">
        <v>260234</v>
      </c>
      <c r="VT10" s="160">
        <v>93352.93</v>
      </c>
      <c r="VU10" s="160">
        <v>65138.13</v>
      </c>
      <c r="VV10" s="160">
        <v>19251</v>
      </c>
      <c r="VW10" s="160">
        <v>814030.5</v>
      </c>
      <c r="VX10" s="160">
        <v>124271.67</v>
      </c>
      <c r="VY10" s="160">
        <v>291288.56</v>
      </c>
      <c r="VZ10" s="160">
        <v>6324018</v>
      </c>
      <c r="WA10" s="160">
        <v>370282</v>
      </c>
      <c r="WB10" s="160">
        <v>11171.35</v>
      </c>
      <c r="WC10" s="160">
        <v>8970</v>
      </c>
      <c r="WD10" s="160">
        <v>512529</v>
      </c>
      <c r="WE10" s="160">
        <v>11656</v>
      </c>
      <c r="WF10" s="160">
        <v>7937</v>
      </c>
      <c r="WG10" s="160">
        <v>-16251</v>
      </c>
      <c r="WH10" s="160">
        <v>1534359</v>
      </c>
      <c r="WI10" s="160">
        <v>1648</v>
      </c>
      <c r="WJ10" s="160">
        <v>0</v>
      </c>
      <c r="WK10" s="160">
        <v>0</v>
      </c>
      <c r="WL10" s="160">
        <v>0</v>
      </c>
      <c r="WM10" s="160">
        <v>1101111.08</v>
      </c>
      <c r="WN10" s="160">
        <v>13381</v>
      </c>
      <c r="WO10" s="160">
        <v>64000</v>
      </c>
      <c r="WP10" s="160">
        <v>158388.18</v>
      </c>
      <c r="WQ10" s="160">
        <v>37740</v>
      </c>
      <c r="WR10" s="160">
        <v>47108.6</v>
      </c>
      <c r="WS10" s="160">
        <v>116672.38</v>
      </c>
      <c r="WT10" s="160">
        <v>38352.9</v>
      </c>
      <c r="WU10" s="160">
        <v>3063</v>
      </c>
      <c r="WV10" s="160">
        <v>46446.35</v>
      </c>
      <c r="WW10" s="160">
        <v>64640</v>
      </c>
      <c r="WX10" s="160">
        <v>13343</v>
      </c>
      <c r="WY10" s="160">
        <v>0</v>
      </c>
      <c r="WZ10" s="160">
        <v>4909</v>
      </c>
      <c r="XA10" s="160">
        <v>4302.6000000000004</v>
      </c>
      <c r="XB10" s="160">
        <v>0</v>
      </c>
      <c r="XC10" s="160">
        <v>4728</v>
      </c>
      <c r="XD10" s="160">
        <v>10902</v>
      </c>
      <c r="XE10" s="160">
        <v>3545.2</v>
      </c>
      <c r="XF10" s="160">
        <v>13252.3</v>
      </c>
      <c r="XG10" s="160">
        <v>29139.7</v>
      </c>
      <c r="XH10" s="160">
        <v>719</v>
      </c>
      <c r="XI10" s="160">
        <v>7868</v>
      </c>
      <c r="XJ10" s="160">
        <v>2535981.59</v>
      </c>
      <c r="XK10" s="160">
        <v>4352</v>
      </c>
      <c r="XL10" s="160">
        <v>63550</v>
      </c>
      <c r="XM10" s="160">
        <v>165246</v>
      </c>
      <c r="XN10" s="160">
        <v>48415</v>
      </c>
      <c r="XO10" s="160">
        <v>70122</v>
      </c>
      <c r="XP10" s="160">
        <v>3756</v>
      </c>
      <c r="XQ10" s="160">
        <v>24016</v>
      </c>
      <c r="XR10" s="160">
        <v>24062</v>
      </c>
      <c r="XS10" s="160">
        <v>14073.6</v>
      </c>
      <c r="XT10" s="160">
        <v>33320.5</v>
      </c>
      <c r="XU10" s="160">
        <v>48247</v>
      </c>
      <c r="XV10" s="160">
        <v>11067.25</v>
      </c>
      <c r="XW10" s="160">
        <v>13135.6</v>
      </c>
      <c r="XX10" s="160">
        <v>0</v>
      </c>
      <c r="XY10" s="160">
        <v>731</v>
      </c>
      <c r="XZ10" s="160">
        <v>15239</v>
      </c>
      <c r="YA10" s="160">
        <v>1276223.8499999999</v>
      </c>
      <c r="YB10" s="160">
        <v>27180</v>
      </c>
      <c r="YC10" s="160">
        <v>-5631</v>
      </c>
      <c r="YD10" s="160">
        <v>36966</v>
      </c>
      <c r="YE10" s="160">
        <v>19611</v>
      </c>
      <c r="YF10" s="160">
        <v>2742</v>
      </c>
      <c r="YG10" s="160">
        <v>42780</v>
      </c>
      <c r="YH10" s="160">
        <v>1231237.18</v>
      </c>
      <c r="YI10" s="160">
        <v>57219</v>
      </c>
      <c r="YJ10" s="160">
        <v>26840.61</v>
      </c>
      <c r="YK10" s="160">
        <v>32780</v>
      </c>
      <c r="YL10" s="160">
        <v>5049</v>
      </c>
      <c r="YM10" s="160">
        <v>46876.3</v>
      </c>
      <c r="YN10" s="160">
        <v>2666</v>
      </c>
      <c r="YO10" s="160">
        <v>0</v>
      </c>
      <c r="YP10" s="160">
        <v>-65677</v>
      </c>
      <c r="YQ10" s="160">
        <v>812972.33000000007</v>
      </c>
      <c r="YR10" s="160">
        <v>450</v>
      </c>
      <c r="YS10" s="160">
        <v>2500</v>
      </c>
      <c r="YT10" s="160">
        <v>141734.75</v>
      </c>
      <c r="YU10" s="160">
        <v>120911</v>
      </c>
      <c r="YV10" s="160">
        <v>271</v>
      </c>
      <c r="YW10" s="160">
        <v>15205</v>
      </c>
      <c r="YX10" s="160">
        <v>128252.5</v>
      </c>
      <c r="YY10" s="160">
        <v>40715</v>
      </c>
      <c r="YZ10" s="160">
        <v>166552</v>
      </c>
      <c r="ZA10" s="160">
        <v>14522.5</v>
      </c>
      <c r="ZB10" s="160">
        <v>6057.5</v>
      </c>
      <c r="ZC10" s="160">
        <v>4028</v>
      </c>
      <c r="ZD10" s="160">
        <v>6886</v>
      </c>
      <c r="ZE10" s="160">
        <v>22179.5</v>
      </c>
      <c r="ZF10" s="160">
        <v>19174.75</v>
      </c>
      <c r="ZG10" s="160">
        <v>116266.32999999996</v>
      </c>
      <c r="ZH10" s="160">
        <v>4113</v>
      </c>
      <c r="ZI10" s="160">
        <v>19007.75</v>
      </c>
      <c r="ZJ10" s="160">
        <v>697</v>
      </c>
      <c r="ZK10" s="160">
        <v>11381.5</v>
      </c>
      <c r="ZL10" s="160">
        <v>1379</v>
      </c>
      <c r="ZM10" s="160">
        <v>1160303</v>
      </c>
      <c r="ZN10" s="160">
        <v>2730</v>
      </c>
      <c r="ZO10" s="160">
        <v>3353</v>
      </c>
      <c r="ZP10" s="160">
        <v>23337</v>
      </c>
      <c r="ZQ10" s="160">
        <v>35996</v>
      </c>
      <c r="ZR10" s="160">
        <v>8338</v>
      </c>
      <c r="ZS10" s="160">
        <v>2742</v>
      </c>
      <c r="ZT10" s="160">
        <v>1683258.24</v>
      </c>
      <c r="ZU10" s="160">
        <v>103624</v>
      </c>
      <c r="ZV10" s="160">
        <v>163997.78</v>
      </c>
      <c r="ZW10" s="160">
        <v>73113</v>
      </c>
      <c r="ZX10" s="160">
        <v>41324</v>
      </c>
      <c r="ZY10" s="160">
        <v>122426</v>
      </c>
      <c r="ZZ10" s="160">
        <v>28500</v>
      </c>
      <c r="AAA10" s="160">
        <v>568700.52</v>
      </c>
      <c r="AAB10" s="160">
        <v>0</v>
      </c>
      <c r="AAC10" s="160">
        <v>1100</v>
      </c>
      <c r="AAD10" s="160">
        <v>61870</v>
      </c>
      <c r="AAE10" s="160">
        <v>522875</v>
      </c>
      <c r="AAF10" s="160">
        <v>0</v>
      </c>
      <c r="AAG10" s="160">
        <v>6005</v>
      </c>
      <c r="AAH10" s="160">
        <v>95392</v>
      </c>
      <c r="AAI10" s="160">
        <v>8400</v>
      </c>
      <c r="AAJ10" s="160">
        <v>20112</v>
      </c>
      <c r="AAK10" s="160">
        <v>390</v>
      </c>
      <c r="AAL10" s="160">
        <v>0</v>
      </c>
      <c r="AAM10" s="160">
        <v>272970</v>
      </c>
      <c r="AAN10" s="160">
        <v>179572</v>
      </c>
      <c r="AAO10" s="160">
        <v>12800</v>
      </c>
      <c r="AAP10" s="160">
        <v>23034</v>
      </c>
      <c r="AAQ10" s="160">
        <v>61455.199999999997</v>
      </c>
      <c r="AAR10" s="160">
        <v>0</v>
      </c>
      <c r="AAS10" s="160">
        <v>40472</v>
      </c>
      <c r="AAT10" s="160">
        <v>4174316.5700000003</v>
      </c>
      <c r="AAU10" s="160">
        <v>638836.82000000007</v>
      </c>
      <c r="AAV10" s="160">
        <v>796269.68</v>
      </c>
      <c r="AAW10" s="160">
        <v>271641</v>
      </c>
      <c r="AAX10" s="160">
        <v>300129</v>
      </c>
      <c r="AAY10" s="160">
        <v>93019</v>
      </c>
      <c r="AAZ10" s="160">
        <v>149081</v>
      </c>
      <c r="ABA10" s="160">
        <v>375058</v>
      </c>
      <c r="ABB10" s="160">
        <v>21998535.239999998</v>
      </c>
      <c r="ABC10" s="160">
        <v>16769101.32</v>
      </c>
      <c r="ABD10" s="160">
        <v>3479617</v>
      </c>
      <c r="ABE10" s="160">
        <v>1530993.6</v>
      </c>
      <c r="ABF10" s="160">
        <v>5281792.99</v>
      </c>
      <c r="ABG10" s="160">
        <v>3601779.63</v>
      </c>
      <c r="ABH10" s="160">
        <v>2383790.12</v>
      </c>
      <c r="ABI10" s="160">
        <v>2503396.5099999998</v>
      </c>
      <c r="ABJ10" s="160">
        <v>675577.91999999993</v>
      </c>
      <c r="ABK10" s="160">
        <v>3489496</v>
      </c>
      <c r="ABL10" s="160">
        <v>172694</v>
      </c>
      <c r="ABM10" s="160">
        <v>9532308.0800000001</v>
      </c>
      <c r="ABN10" s="160">
        <v>78391</v>
      </c>
      <c r="ABO10" s="160">
        <v>147758.5</v>
      </c>
      <c r="ABP10" s="160">
        <v>2275001.73</v>
      </c>
      <c r="ABQ10" s="160">
        <v>26341</v>
      </c>
      <c r="ABR10" s="160">
        <v>4706.67</v>
      </c>
      <c r="ABS10" s="160">
        <v>61500</v>
      </c>
      <c r="ABT10" s="160">
        <v>882766.1</v>
      </c>
      <c r="ABU10" s="160">
        <v>1910759.3</v>
      </c>
      <c r="ABV10" s="160">
        <v>50752</v>
      </c>
      <c r="ABW10" s="160">
        <v>470397</v>
      </c>
      <c r="ABX10" s="160">
        <v>246691.7</v>
      </c>
      <c r="ABY10" s="160">
        <v>144485</v>
      </c>
      <c r="ABZ10" s="160">
        <v>4373888.7300000004</v>
      </c>
      <c r="ACA10" s="160">
        <v>6225603.1900000004</v>
      </c>
      <c r="ACB10" s="160">
        <v>177961.33000000002</v>
      </c>
      <c r="ACC10" s="160">
        <v>299266.5</v>
      </c>
      <c r="ACD10" s="160">
        <v>395798.3</v>
      </c>
      <c r="ACE10" s="160">
        <v>64543.7</v>
      </c>
      <c r="ACF10" s="160">
        <v>10135871.42</v>
      </c>
      <c r="ACG10" s="160">
        <v>13567950.059999999</v>
      </c>
      <c r="ACH10" s="160">
        <v>172105.57</v>
      </c>
      <c r="ACI10" s="160">
        <v>-304738.81999999995</v>
      </c>
      <c r="ACJ10" s="160">
        <v>864546.32000000007</v>
      </c>
      <c r="ACK10" s="160">
        <v>278671</v>
      </c>
      <c r="ACL10" s="160">
        <v>1485434.39</v>
      </c>
      <c r="ACM10" s="160">
        <v>-362424.85</v>
      </c>
      <c r="ACN10" s="160">
        <v>1349949.21</v>
      </c>
      <c r="ACO10" s="160">
        <v>102359591.84</v>
      </c>
      <c r="ACP10" s="160">
        <v>8808637</v>
      </c>
      <c r="ACQ10" s="160">
        <v>10841650.970000001</v>
      </c>
      <c r="ACR10" s="160">
        <v>55340918.189999998</v>
      </c>
      <c r="ACS10" s="160">
        <v>3626278.96</v>
      </c>
      <c r="ACT10" s="160">
        <v>655725.59</v>
      </c>
      <c r="ACU10" s="160">
        <v>7807264.71</v>
      </c>
      <c r="ACV10" s="160">
        <v>539549</v>
      </c>
      <c r="ACW10" s="160">
        <v>13533421.4</v>
      </c>
      <c r="ACX10" s="160">
        <v>6460849.3499999996</v>
      </c>
      <c r="ACY10" s="160">
        <v>2026174.52</v>
      </c>
      <c r="ACZ10" s="160">
        <v>753459.8</v>
      </c>
      <c r="ADA10" s="160">
        <v>1630557.79</v>
      </c>
      <c r="ADB10" s="160">
        <v>844828.76</v>
      </c>
      <c r="ADC10" s="160">
        <v>948233</v>
      </c>
      <c r="ADD10" s="160">
        <v>1861577.96</v>
      </c>
      <c r="ADE10" s="160">
        <v>1511136.49</v>
      </c>
      <c r="ADF10" s="160">
        <v>3250013.5700000003</v>
      </c>
      <c r="ADG10" s="160">
        <v>2151439.4500000002</v>
      </c>
      <c r="ADH10" s="160">
        <v>208817.16999999998</v>
      </c>
      <c r="ADI10" s="160">
        <v>1982150</v>
      </c>
      <c r="ADJ10" s="160">
        <v>601764.14</v>
      </c>
      <c r="ADK10" s="160">
        <v>398482</v>
      </c>
      <c r="ADL10" s="160">
        <v>368169.4</v>
      </c>
      <c r="ADM10" s="160">
        <v>1603516.67</v>
      </c>
      <c r="ADN10" s="160">
        <v>693966.75</v>
      </c>
      <c r="ADO10" s="160">
        <v>6912108.7199999997</v>
      </c>
      <c r="ADP10" s="160">
        <v>0</v>
      </c>
      <c r="ADQ10" s="160">
        <v>9385340.4299999997</v>
      </c>
      <c r="ADR10" s="160">
        <v>3101860.9</v>
      </c>
      <c r="ADS10" s="160">
        <v>589608</v>
      </c>
      <c r="ADT10" s="160">
        <v>329262</v>
      </c>
      <c r="ADU10" s="160">
        <v>1050611.23</v>
      </c>
      <c r="ADV10" s="160">
        <v>1959606.2</v>
      </c>
      <c r="ADW10" s="160">
        <v>843044.83</v>
      </c>
      <c r="ADX10" s="160">
        <v>411853</v>
      </c>
      <c r="ADY10" s="160">
        <v>628922.5</v>
      </c>
      <c r="ADZ10" s="160">
        <v>70950</v>
      </c>
      <c r="AEA10" s="160">
        <v>938854.95</v>
      </c>
      <c r="AEB10" s="160">
        <v>593890.13</v>
      </c>
      <c r="AEC10" s="160">
        <v>128563.21</v>
      </c>
      <c r="AED10" s="160">
        <v>5962</v>
      </c>
      <c r="AEE10" s="160">
        <v>6369</v>
      </c>
      <c r="AEF10" s="160">
        <v>126323</v>
      </c>
      <c r="AEG10" s="160">
        <v>9271</v>
      </c>
      <c r="AEH10" s="160">
        <v>28242</v>
      </c>
      <c r="AEI10" s="160">
        <v>3314</v>
      </c>
      <c r="AEJ10" s="160">
        <v>5094</v>
      </c>
      <c r="AEK10" s="160">
        <v>0</v>
      </c>
      <c r="AEL10" s="160">
        <v>412</v>
      </c>
      <c r="AEM10" s="160">
        <v>0</v>
      </c>
      <c r="AEN10" s="160">
        <v>22717972.199999999</v>
      </c>
      <c r="AEO10" s="160">
        <v>89845.290000000008</v>
      </c>
      <c r="AEP10" s="160">
        <v>49570</v>
      </c>
      <c r="AEQ10" s="160">
        <v>32567</v>
      </c>
      <c r="AER10" s="160">
        <v>14422</v>
      </c>
      <c r="AES10" s="160">
        <v>68658</v>
      </c>
      <c r="AET10" s="160">
        <v>0</v>
      </c>
      <c r="AEU10" s="160">
        <v>103074</v>
      </c>
      <c r="AEV10" s="160">
        <v>12333</v>
      </c>
      <c r="AEW10" s="160">
        <v>1350</v>
      </c>
      <c r="AEX10" s="160">
        <v>445566</v>
      </c>
      <c r="AEY10" s="160">
        <v>544</v>
      </c>
      <c r="AEZ10" s="160">
        <v>866404.6</v>
      </c>
      <c r="AFA10" s="160">
        <v>184468.65</v>
      </c>
      <c r="AFB10" s="160">
        <v>38841.14</v>
      </c>
      <c r="AFC10" s="160">
        <v>43117</v>
      </c>
      <c r="AFD10" s="160">
        <v>26892.720000000001</v>
      </c>
      <c r="AFE10" s="160">
        <v>117507.86</v>
      </c>
      <c r="AFF10" s="160">
        <v>10221.75</v>
      </c>
      <c r="AFG10" s="160">
        <v>104972.94</v>
      </c>
      <c r="AFH10" s="160">
        <v>73390</v>
      </c>
      <c r="AFI10" s="160">
        <v>218291.56</v>
      </c>
      <c r="AFJ10" s="160">
        <v>22174</v>
      </c>
      <c r="AFK10" s="160">
        <v>3578835.61</v>
      </c>
      <c r="AFL10" s="160">
        <v>572210.29</v>
      </c>
      <c r="AFM10" s="160">
        <v>43816</v>
      </c>
      <c r="AFN10" s="160">
        <v>89920</v>
      </c>
      <c r="AFO10" s="160">
        <v>28000</v>
      </c>
      <c r="AFP10" s="160">
        <v>114245</v>
      </c>
      <c r="AFQ10" s="160">
        <v>100607.6</v>
      </c>
      <c r="AFR10" s="160">
        <v>0</v>
      </c>
      <c r="AFS10" s="160">
        <v>25739024.940000001</v>
      </c>
      <c r="AFT10" s="160">
        <v>3722284.0700000003</v>
      </c>
      <c r="AFU10" s="160">
        <v>2519</v>
      </c>
      <c r="AFV10" s="160">
        <v>996347</v>
      </c>
      <c r="AFW10" s="160">
        <v>694546.08</v>
      </c>
      <c r="AFX10" s="160">
        <v>1280585.58</v>
      </c>
      <c r="AFY10" s="160">
        <v>927436.6</v>
      </c>
      <c r="AFZ10" s="160">
        <v>566985.52</v>
      </c>
      <c r="AGA10" s="160">
        <v>6005</v>
      </c>
      <c r="AGB10" s="160">
        <v>609611.19999999995</v>
      </c>
      <c r="AGC10" s="160">
        <v>2687189</v>
      </c>
      <c r="AGD10" s="160">
        <v>77657</v>
      </c>
      <c r="AGE10" s="160">
        <v>56065</v>
      </c>
      <c r="AGF10" s="160">
        <v>787290</v>
      </c>
      <c r="AGG10" s="160">
        <v>237443.82</v>
      </c>
      <c r="AGH10" s="160">
        <v>2215957.2200000002</v>
      </c>
      <c r="AGI10" s="160">
        <v>212301</v>
      </c>
      <c r="AGJ10" s="160">
        <v>2597852.31</v>
      </c>
      <c r="AGK10" s="160">
        <v>0</v>
      </c>
      <c r="AGL10" s="160">
        <v>293193</v>
      </c>
      <c r="AGM10" s="160">
        <v>0</v>
      </c>
      <c r="AGN10" s="160">
        <v>1157026</v>
      </c>
      <c r="AGO10" s="160">
        <v>0</v>
      </c>
      <c r="AGP10" s="160">
        <v>7696</v>
      </c>
    </row>
    <row r="11" spans="1:874" x14ac:dyDescent="0.2">
      <c r="B11" s="159" t="s">
        <v>12</v>
      </c>
      <c r="C11" s="158" t="s">
        <v>13</v>
      </c>
      <c r="D11" s="160">
        <v>363903763.75</v>
      </c>
      <c r="E11" s="160">
        <v>5689587</v>
      </c>
      <c r="F11" s="160">
        <v>10343575</v>
      </c>
      <c r="G11" s="160">
        <v>2271580</v>
      </c>
      <c r="H11" s="160">
        <v>28448381</v>
      </c>
      <c r="I11" s="160">
        <v>14961624</v>
      </c>
      <c r="J11" s="160">
        <v>54728046.239999995</v>
      </c>
      <c r="K11" s="160">
        <v>6884123.8799999999</v>
      </c>
      <c r="L11" s="160">
        <v>9332022.7599999998</v>
      </c>
      <c r="M11" s="160">
        <v>7320995</v>
      </c>
      <c r="N11" s="160">
        <v>8110209.4000000004</v>
      </c>
      <c r="O11" s="160">
        <v>2357498</v>
      </c>
      <c r="P11" s="160">
        <v>6120158</v>
      </c>
      <c r="Q11" s="160">
        <v>3135077.44</v>
      </c>
      <c r="R11" s="160">
        <v>2046137</v>
      </c>
      <c r="S11" s="160">
        <v>16427169.289999999</v>
      </c>
      <c r="T11" s="160">
        <v>15475951.370000001</v>
      </c>
      <c r="U11" s="160">
        <v>893284</v>
      </c>
      <c r="V11" s="160">
        <v>262278743.81</v>
      </c>
      <c r="W11" s="160">
        <v>28199413.280000001</v>
      </c>
      <c r="X11" s="160">
        <v>3294946.2</v>
      </c>
      <c r="Y11" s="160">
        <v>13489995</v>
      </c>
      <c r="Z11" s="160">
        <v>8924874.6600000001</v>
      </c>
      <c r="AA11" s="160">
        <v>8172417.54</v>
      </c>
      <c r="AB11" s="160">
        <v>3460590</v>
      </c>
      <c r="AC11" s="160">
        <v>56470698.600000001</v>
      </c>
      <c r="AD11" s="160">
        <v>11199735.720000001</v>
      </c>
      <c r="AE11" s="160">
        <v>3423439</v>
      </c>
      <c r="AF11" s="160">
        <v>34382165.219999999</v>
      </c>
      <c r="AG11" s="160">
        <v>8938601.129999999</v>
      </c>
      <c r="AH11" s="160">
        <v>22630442.350000001</v>
      </c>
      <c r="AI11" s="160">
        <v>18853726.579999998</v>
      </c>
      <c r="AJ11" s="160">
        <v>10407981</v>
      </c>
      <c r="AK11" s="160">
        <v>1708341</v>
      </c>
      <c r="AL11" s="160">
        <v>2069210</v>
      </c>
      <c r="AM11" s="160">
        <v>17095568</v>
      </c>
      <c r="AN11" s="160">
        <v>8548763.3900000006</v>
      </c>
      <c r="AO11" s="160">
        <v>4745347.5600000005</v>
      </c>
      <c r="AP11" s="160">
        <v>4388351.91</v>
      </c>
      <c r="AQ11" s="160">
        <v>2766854</v>
      </c>
      <c r="AR11" s="160">
        <v>1630454.93</v>
      </c>
      <c r="AS11" s="160">
        <v>517902.42000000004</v>
      </c>
      <c r="AT11" s="160">
        <v>79950763</v>
      </c>
      <c r="AU11" s="160">
        <v>995952.39</v>
      </c>
      <c r="AV11" s="160">
        <v>2065352.7199999997</v>
      </c>
      <c r="AW11" s="160">
        <v>2831614</v>
      </c>
      <c r="AX11" s="160">
        <v>3746185.9</v>
      </c>
      <c r="AY11" s="160">
        <v>4541432.24</v>
      </c>
      <c r="AZ11" s="160">
        <v>3097029.46</v>
      </c>
      <c r="BA11" s="160">
        <v>2685933</v>
      </c>
      <c r="BB11" s="160">
        <v>830964</v>
      </c>
      <c r="BC11" s="160">
        <v>928242.4</v>
      </c>
      <c r="BD11" s="160">
        <v>737455</v>
      </c>
      <c r="BE11" s="160">
        <v>1499208.15</v>
      </c>
      <c r="BF11" s="160">
        <v>16748671</v>
      </c>
      <c r="BG11" s="160">
        <v>6286681.7300000004</v>
      </c>
      <c r="BH11" s="160">
        <v>662276.66</v>
      </c>
      <c r="BI11" s="160">
        <v>67559014.320000008</v>
      </c>
      <c r="BJ11" s="160">
        <v>44841254.869999997</v>
      </c>
      <c r="BK11" s="160">
        <v>2874824.1799999997</v>
      </c>
      <c r="BL11" s="160">
        <v>1882991.9</v>
      </c>
      <c r="BM11" s="160">
        <v>5071346.71</v>
      </c>
      <c r="BN11" s="160">
        <v>3148359.87</v>
      </c>
      <c r="BO11" s="160">
        <v>2677800.7400000002</v>
      </c>
      <c r="BP11" s="160">
        <v>59373699.960000001</v>
      </c>
      <c r="BQ11" s="160">
        <v>4159113</v>
      </c>
      <c r="BR11" s="160">
        <v>2752819</v>
      </c>
      <c r="BS11" s="160">
        <v>3970439.05</v>
      </c>
      <c r="BT11" s="160">
        <v>3249211</v>
      </c>
      <c r="BU11" s="160">
        <v>1349350</v>
      </c>
      <c r="BV11" s="160">
        <v>888138</v>
      </c>
      <c r="BW11" s="160">
        <v>3757080</v>
      </c>
      <c r="BX11" s="160">
        <v>50672680.25</v>
      </c>
      <c r="BY11" s="160">
        <v>3706074.76</v>
      </c>
      <c r="BZ11" s="160">
        <v>12112672.460000001</v>
      </c>
      <c r="CA11" s="160">
        <v>11321849</v>
      </c>
      <c r="CB11" s="160">
        <v>1854541.82</v>
      </c>
      <c r="CC11" s="160">
        <v>1194403.93</v>
      </c>
      <c r="CD11" s="160">
        <v>7782429.5</v>
      </c>
      <c r="CE11" s="160">
        <v>191752654.40000001</v>
      </c>
      <c r="CF11" s="160">
        <v>7910052</v>
      </c>
      <c r="CG11" s="160">
        <v>15637875.210000001</v>
      </c>
      <c r="CH11" s="160">
        <v>1810080.5</v>
      </c>
      <c r="CI11" s="160">
        <v>2645741.25</v>
      </c>
      <c r="CJ11" s="160">
        <v>2283688</v>
      </c>
      <c r="CK11" s="160">
        <v>2822378.75</v>
      </c>
      <c r="CL11" s="160">
        <v>7290314</v>
      </c>
      <c r="CM11" s="160">
        <v>881102.28</v>
      </c>
      <c r="CN11" s="160">
        <v>2357206</v>
      </c>
      <c r="CO11" s="160">
        <v>2545966</v>
      </c>
      <c r="CP11" s="160">
        <v>5219686.3</v>
      </c>
      <c r="CQ11" s="160">
        <v>1357891.7</v>
      </c>
      <c r="CR11" s="160">
        <v>83583905.629999995</v>
      </c>
      <c r="CS11" s="160">
        <v>3398998.38</v>
      </c>
      <c r="CT11" s="160">
        <v>2589477.67</v>
      </c>
      <c r="CU11" s="160">
        <v>4716629.59</v>
      </c>
      <c r="CV11" s="160">
        <v>1103141.1099999999</v>
      </c>
      <c r="CW11" s="160">
        <v>8252061.4800000004</v>
      </c>
      <c r="CX11" s="160">
        <v>6049383.5600000005</v>
      </c>
      <c r="CY11" s="160">
        <v>839141.52</v>
      </c>
      <c r="CZ11" s="160">
        <v>40447223.990000002</v>
      </c>
      <c r="DA11" s="160">
        <v>164360150.38</v>
      </c>
      <c r="DB11" s="160">
        <v>5514539.2199999997</v>
      </c>
      <c r="DC11" s="160">
        <v>3935318.25</v>
      </c>
      <c r="DD11" s="160">
        <v>15880750.690000001</v>
      </c>
      <c r="DE11" s="160">
        <v>15623843.23</v>
      </c>
      <c r="DF11" s="160">
        <v>18732146</v>
      </c>
      <c r="DG11" s="160">
        <v>35676639.07</v>
      </c>
      <c r="DH11" s="160">
        <v>1960335</v>
      </c>
      <c r="DI11" s="160">
        <v>192646911.05000001</v>
      </c>
      <c r="DJ11" s="160">
        <v>2362997.9</v>
      </c>
      <c r="DK11" s="160">
        <v>4715593.5</v>
      </c>
      <c r="DL11" s="160">
        <v>6604870.0099999998</v>
      </c>
      <c r="DM11" s="160">
        <v>3569413</v>
      </c>
      <c r="DN11" s="160">
        <v>3248272.79</v>
      </c>
      <c r="DO11" s="160">
        <v>7765025.75</v>
      </c>
      <c r="DP11" s="160">
        <v>3006049</v>
      </c>
      <c r="DQ11" s="160">
        <v>6086924.3799999999</v>
      </c>
      <c r="DR11" s="160">
        <v>93729607.439999998</v>
      </c>
      <c r="DS11" s="160">
        <v>6533519.3899999997</v>
      </c>
      <c r="DT11" s="160">
        <v>20944466.870000001</v>
      </c>
      <c r="DU11" s="160">
        <v>20946218</v>
      </c>
      <c r="DV11" s="160">
        <v>5259866.5</v>
      </c>
      <c r="DW11" s="160">
        <v>8804612</v>
      </c>
      <c r="DX11" s="160">
        <v>8851536</v>
      </c>
      <c r="DY11" s="160">
        <v>633347</v>
      </c>
      <c r="DZ11" s="160">
        <v>1819464.9100000001</v>
      </c>
      <c r="EA11" s="160">
        <v>3865329.5</v>
      </c>
      <c r="EB11" s="160">
        <v>8957517.0099999998</v>
      </c>
      <c r="EC11" s="160">
        <v>40854642</v>
      </c>
      <c r="ED11" s="160">
        <v>44213144.82</v>
      </c>
      <c r="EE11" s="160">
        <v>2643002</v>
      </c>
      <c r="EF11" s="160">
        <v>2887748</v>
      </c>
      <c r="EG11" s="160">
        <v>2592874</v>
      </c>
      <c r="EH11" s="160">
        <v>4568034.75</v>
      </c>
      <c r="EI11" s="160">
        <v>10296747</v>
      </c>
      <c r="EJ11" s="160">
        <v>1414357.3</v>
      </c>
      <c r="EK11" s="160">
        <v>2348363</v>
      </c>
      <c r="EL11" s="160">
        <v>97441270.530000001</v>
      </c>
      <c r="EM11" s="160">
        <v>2586284.75</v>
      </c>
      <c r="EN11" s="160">
        <v>1968678.55</v>
      </c>
      <c r="EO11" s="160">
        <v>2709516.55</v>
      </c>
      <c r="EP11" s="160">
        <v>872186</v>
      </c>
      <c r="EQ11" s="160">
        <v>2398086</v>
      </c>
      <c r="ER11" s="160">
        <v>4018796.5</v>
      </c>
      <c r="ES11" s="160">
        <v>7878907</v>
      </c>
      <c r="ET11" s="160">
        <v>1366867.17</v>
      </c>
      <c r="EU11" s="160">
        <v>66388390.68</v>
      </c>
      <c r="EV11" s="160">
        <v>774857</v>
      </c>
      <c r="EW11" s="160">
        <v>2026672</v>
      </c>
      <c r="EX11" s="160">
        <v>3569456</v>
      </c>
      <c r="EY11" s="160">
        <v>6307506</v>
      </c>
      <c r="EZ11" s="160">
        <v>6914158</v>
      </c>
      <c r="FA11" s="160">
        <v>4349219</v>
      </c>
      <c r="FB11" s="160">
        <v>3184070</v>
      </c>
      <c r="FC11" s="160">
        <v>2389921</v>
      </c>
      <c r="FD11" s="160">
        <v>2066937</v>
      </c>
      <c r="FE11" s="160">
        <v>2742364</v>
      </c>
      <c r="FF11" s="160">
        <v>903136</v>
      </c>
      <c r="FG11" s="160">
        <v>39852999.600000001</v>
      </c>
      <c r="FH11" s="160">
        <v>3281207</v>
      </c>
      <c r="FI11" s="160">
        <v>2741051.11</v>
      </c>
      <c r="FJ11" s="160">
        <v>969213</v>
      </c>
      <c r="FK11" s="160">
        <v>6721384.9400000004</v>
      </c>
      <c r="FL11" s="160">
        <v>1397412</v>
      </c>
      <c r="FM11" s="160">
        <v>0</v>
      </c>
      <c r="FN11" s="160">
        <v>2241289</v>
      </c>
      <c r="FO11" s="160">
        <v>124321629.66</v>
      </c>
      <c r="FP11" s="160">
        <v>4289854.46</v>
      </c>
      <c r="FQ11" s="160">
        <v>5089797.7</v>
      </c>
      <c r="FR11" s="160">
        <v>4323374.5</v>
      </c>
      <c r="FS11" s="160">
        <v>5368364</v>
      </c>
      <c r="FT11" s="160">
        <v>2477349</v>
      </c>
      <c r="FU11" s="160">
        <v>8082838.54</v>
      </c>
      <c r="FV11" s="160">
        <v>4400935</v>
      </c>
      <c r="FW11" s="160">
        <v>3195204</v>
      </c>
      <c r="FX11" s="160">
        <v>3207565</v>
      </c>
      <c r="FY11" s="160">
        <v>4556670</v>
      </c>
      <c r="FZ11" s="160">
        <v>3902195.3</v>
      </c>
      <c r="GA11" s="160">
        <v>1888400</v>
      </c>
      <c r="GB11" s="160">
        <v>63887927.440000005</v>
      </c>
      <c r="GC11" s="160">
        <v>2394935.7000000002</v>
      </c>
      <c r="GD11" s="160">
        <v>1928502.63</v>
      </c>
      <c r="GE11" s="160">
        <v>12317145</v>
      </c>
      <c r="GF11" s="160">
        <v>4168386</v>
      </c>
      <c r="GG11" s="160">
        <v>3559800.18</v>
      </c>
      <c r="GH11" s="160">
        <v>3691462.95</v>
      </c>
      <c r="GI11" s="160">
        <v>16764242</v>
      </c>
      <c r="GJ11" s="160">
        <v>2614649.71</v>
      </c>
      <c r="GK11" s="160">
        <v>900042</v>
      </c>
      <c r="GL11" s="160">
        <v>721006</v>
      </c>
      <c r="GM11" s="160">
        <v>487736</v>
      </c>
      <c r="GN11" s="160">
        <v>50191026.850000001</v>
      </c>
      <c r="GO11" s="160">
        <v>13393238.93</v>
      </c>
      <c r="GP11" s="160">
        <v>3171140.75</v>
      </c>
      <c r="GQ11" s="160">
        <v>11102491.48</v>
      </c>
      <c r="GR11" s="160">
        <v>1075510.75</v>
      </c>
      <c r="GS11" s="160">
        <v>4950624.3899999997</v>
      </c>
      <c r="GT11" s="160">
        <v>5642442.0500000007</v>
      </c>
      <c r="GU11" s="160">
        <v>2672054.39</v>
      </c>
      <c r="GV11" s="160">
        <v>59256709.630000003</v>
      </c>
      <c r="GW11" s="160">
        <v>2200911</v>
      </c>
      <c r="GX11" s="160">
        <v>8991497.75</v>
      </c>
      <c r="GY11" s="160">
        <v>6479163</v>
      </c>
      <c r="GZ11" s="160">
        <v>153809291.16999999</v>
      </c>
      <c r="HA11" s="160">
        <v>13502326.380000001</v>
      </c>
      <c r="HB11" s="160">
        <v>25907431.32</v>
      </c>
      <c r="HC11" s="160">
        <v>15980146.42</v>
      </c>
      <c r="HD11" s="160">
        <v>13413352.51</v>
      </c>
      <c r="HE11" s="160">
        <v>31625356.699999999</v>
      </c>
      <c r="HF11" s="160">
        <v>105558287.25</v>
      </c>
      <c r="HG11" s="160">
        <v>14044509</v>
      </c>
      <c r="HH11" s="160">
        <v>12045110.4</v>
      </c>
      <c r="HI11" s="160">
        <v>9856376.1699999999</v>
      </c>
      <c r="HJ11" s="160">
        <v>5426555</v>
      </c>
      <c r="HK11" s="160">
        <v>7447007</v>
      </c>
      <c r="HL11" s="160">
        <v>16853084</v>
      </c>
      <c r="HM11" s="160">
        <v>7652859.6200000001</v>
      </c>
      <c r="HN11" s="160">
        <v>153062032.34999999</v>
      </c>
      <c r="HO11" s="160">
        <v>32488816.25</v>
      </c>
      <c r="HP11" s="160">
        <v>6215590.5299999993</v>
      </c>
      <c r="HQ11" s="160">
        <v>3945372.59</v>
      </c>
      <c r="HR11" s="160">
        <v>3801316.5</v>
      </c>
      <c r="HS11" s="160">
        <v>2043158</v>
      </c>
      <c r="HT11" s="160">
        <v>9549221</v>
      </c>
      <c r="HU11" s="160">
        <v>5316367.75</v>
      </c>
      <c r="HV11" s="160">
        <v>2931758.35</v>
      </c>
      <c r="HW11" s="160">
        <v>6590405</v>
      </c>
      <c r="HX11" s="160">
        <v>5676853</v>
      </c>
      <c r="HY11" s="160">
        <v>10487611</v>
      </c>
      <c r="HZ11" s="160">
        <v>1915877.75</v>
      </c>
      <c r="IA11" s="160">
        <v>12754076.129999999</v>
      </c>
      <c r="IB11" s="160">
        <v>2257698.5</v>
      </c>
      <c r="IC11" s="160">
        <v>1845931</v>
      </c>
      <c r="ID11" s="160">
        <v>83786610</v>
      </c>
      <c r="IE11" s="160">
        <v>25378791.870000001</v>
      </c>
      <c r="IF11" s="160">
        <v>5182697</v>
      </c>
      <c r="IG11" s="160">
        <v>7651712</v>
      </c>
      <c r="IH11" s="160">
        <v>17313489.210000001</v>
      </c>
      <c r="II11" s="160">
        <v>3546733</v>
      </c>
      <c r="IJ11" s="160">
        <v>3861033.79</v>
      </c>
      <c r="IK11" s="160">
        <v>1057946</v>
      </c>
      <c r="IL11" s="160">
        <v>1497650</v>
      </c>
      <c r="IM11" s="160">
        <v>1866882</v>
      </c>
      <c r="IN11" s="160">
        <v>3027453</v>
      </c>
      <c r="IO11" s="160">
        <v>157033861.24000001</v>
      </c>
      <c r="IP11" s="160">
        <v>64293364</v>
      </c>
      <c r="IQ11" s="160">
        <v>16024592</v>
      </c>
      <c r="IR11" s="160">
        <v>12014506.74</v>
      </c>
      <c r="IS11" s="160">
        <v>3893375</v>
      </c>
      <c r="IT11" s="160">
        <v>1587839</v>
      </c>
      <c r="IU11" s="160">
        <v>3298932</v>
      </c>
      <c r="IV11" s="160">
        <v>1045050.73</v>
      </c>
      <c r="IW11" s="160">
        <v>1806435</v>
      </c>
      <c r="IX11" s="160">
        <v>9210986.879999999</v>
      </c>
      <c r="IY11" s="160">
        <v>7657410</v>
      </c>
      <c r="IZ11" s="160">
        <v>3873619</v>
      </c>
      <c r="JA11" s="160">
        <v>55284172.170000002</v>
      </c>
      <c r="JB11" s="160">
        <v>12210282.5</v>
      </c>
      <c r="JC11" s="160">
        <v>3049345.45</v>
      </c>
      <c r="JD11" s="160">
        <v>2350670.75</v>
      </c>
      <c r="JE11" s="160">
        <v>2621996.25</v>
      </c>
      <c r="JF11" s="160">
        <v>2598008</v>
      </c>
      <c r="JG11" s="160">
        <v>53864081.079999998</v>
      </c>
      <c r="JH11" s="160">
        <v>2011970</v>
      </c>
      <c r="JI11" s="160">
        <v>5651915</v>
      </c>
      <c r="JJ11" s="160">
        <v>8749751</v>
      </c>
      <c r="JK11" s="160">
        <v>3610866</v>
      </c>
      <c r="JL11" s="160">
        <v>11647674.07</v>
      </c>
      <c r="JM11" s="160">
        <v>2343495</v>
      </c>
      <c r="JN11" s="160">
        <v>139633513.94</v>
      </c>
      <c r="JO11" s="160">
        <v>43967496.289999999</v>
      </c>
      <c r="JP11" s="160">
        <v>3426283.3000000003</v>
      </c>
      <c r="JQ11" s="160">
        <v>4376063.76</v>
      </c>
      <c r="JR11" s="160">
        <v>6107961.2700000005</v>
      </c>
      <c r="JS11" s="160">
        <v>2242221.09</v>
      </c>
      <c r="JT11" s="160">
        <v>28050165.57</v>
      </c>
      <c r="JU11" s="160">
        <v>33799842.520000003</v>
      </c>
      <c r="JV11" s="160">
        <v>32337608.34</v>
      </c>
      <c r="JW11" s="160">
        <v>6116479</v>
      </c>
      <c r="JX11" s="160">
        <v>2425920</v>
      </c>
      <c r="JY11" s="160">
        <v>3149439</v>
      </c>
      <c r="JZ11" s="160">
        <v>2340954.16</v>
      </c>
      <c r="KA11" s="160">
        <v>773457.1</v>
      </c>
      <c r="KB11" s="160">
        <v>2272548.7000000002</v>
      </c>
      <c r="KC11" s="160">
        <v>210118065</v>
      </c>
      <c r="KD11" s="160">
        <v>16420386</v>
      </c>
      <c r="KE11" s="160">
        <v>6377189</v>
      </c>
      <c r="KF11" s="160">
        <v>14902604.68</v>
      </c>
      <c r="KG11" s="160">
        <v>9678062.4800000004</v>
      </c>
      <c r="KH11" s="160">
        <v>8863473.8000000007</v>
      </c>
      <c r="KI11" s="160">
        <v>38912155</v>
      </c>
      <c r="KJ11" s="160">
        <v>12905107.23</v>
      </c>
      <c r="KK11" s="160">
        <v>8925963</v>
      </c>
      <c r="KL11" s="160">
        <v>57800019.689999998</v>
      </c>
      <c r="KM11" s="160">
        <v>4684771.82</v>
      </c>
      <c r="KN11" s="160">
        <v>8390458.8300000001</v>
      </c>
      <c r="KO11" s="160">
        <v>28657329.480000004</v>
      </c>
      <c r="KP11" s="160">
        <v>4812573.8600000003</v>
      </c>
      <c r="KQ11" s="160">
        <v>10910314.949999999</v>
      </c>
      <c r="KR11" s="160">
        <v>146757929.93000001</v>
      </c>
      <c r="KS11" s="160">
        <v>9387777.8800000008</v>
      </c>
      <c r="KT11" s="160">
        <v>98587985.609999999</v>
      </c>
      <c r="KU11" s="160">
        <v>8192610</v>
      </c>
      <c r="KV11" s="160">
        <v>1623331</v>
      </c>
      <c r="KW11" s="160">
        <v>16503170.449999999</v>
      </c>
      <c r="KX11" s="160">
        <v>8801519.1999999993</v>
      </c>
      <c r="KY11" s="160">
        <v>3014069</v>
      </c>
      <c r="KZ11" s="160">
        <v>3839764</v>
      </c>
      <c r="LA11" s="160">
        <v>3226242.68</v>
      </c>
      <c r="LB11" s="160">
        <v>181574408.53</v>
      </c>
      <c r="LC11" s="160">
        <v>41299665.049999997</v>
      </c>
      <c r="LD11" s="160">
        <v>35167008.079999998</v>
      </c>
      <c r="LE11" s="160">
        <v>32750921.82</v>
      </c>
      <c r="LF11" s="160">
        <v>10873925.24</v>
      </c>
      <c r="LG11" s="160">
        <v>3130397</v>
      </c>
      <c r="LH11" s="160">
        <v>3668571</v>
      </c>
      <c r="LI11" s="160">
        <v>8917019.379999999</v>
      </c>
      <c r="LJ11" s="160">
        <v>3953290</v>
      </c>
      <c r="LK11" s="160">
        <v>6317491.6500000004</v>
      </c>
      <c r="LL11" s="160">
        <v>55400897.359999999</v>
      </c>
      <c r="LM11" s="160">
        <v>5476984.6500000004</v>
      </c>
      <c r="LN11" s="160">
        <v>3594133.19</v>
      </c>
      <c r="LO11" s="160">
        <v>127521590.3</v>
      </c>
      <c r="LP11" s="160">
        <v>94789044.129999995</v>
      </c>
      <c r="LQ11" s="160">
        <v>111082552.45</v>
      </c>
      <c r="LR11" s="160">
        <v>52725207</v>
      </c>
      <c r="LS11" s="160">
        <v>15593193.050000001</v>
      </c>
      <c r="LT11" s="160">
        <v>11862017</v>
      </c>
      <c r="LU11" s="160">
        <v>9527127.25</v>
      </c>
      <c r="LV11" s="160">
        <v>8887884</v>
      </c>
      <c r="LW11" s="160">
        <v>5882474</v>
      </c>
      <c r="LX11" s="160">
        <v>11858659.5</v>
      </c>
      <c r="LY11" s="160">
        <v>36598066.259999998</v>
      </c>
      <c r="LZ11" s="160">
        <v>5399895</v>
      </c>
      <c r="MA11" s="160">
        <v>223133374.02000001</v>
      </c>
      <c r="MB11" s="160">
        <v>6512764</v>
      </c>
      <c r="MC11" s="160">
        <v>4000819</v>
      </c>
      <c r="MD11" s="160">
        <v>4184215.32</v>
      </c>
      <c r="ME11" s="160">
        <v>3129587</v>
      </c>
      <c r="MF11" s="160">
        <v>7056713.3100000005</v>
      </c>
      <c r="MG11" s="160">
        <v>7376095.25</v>
      </c>
      <c r="MH11" s="160">
        <v>5935600</v>
      </c>
      <c r="MI11" s="160">
        <v>11261104</v>
      </c>
      <c r="MJ11" s="160">
        <v>3913949</v>
      </c>
      <c r="MK11" s="160">
        <v>4746957</v>
      </c>
      <c r="ML11" s="160">
        <v>6745974</v>
      </c>
      <c r="MM11" s="160">
        <v>150133779</v>
      </c>
      <c r="MN11" s="160">
        <v>6331655</v>
      </c>
      <c r="MO11" s="160">
        <v>27727657.210000001</v>
      </c>
      <c r="MP11" s="160">
        <v>12126371.109999999</v>
      </c>
      <c r="MQ11" s="160">
        <v>21559499.25</v>
      </c>
      <c r="MR11" s="160">
        <v>15345843.050000001</v>
      </c>
      <c r="MS11" s="160">
        <v>30540013</v>
      </c>
      <c r="MT11" s="160">
        <v>11896851.830000002</v>
      </c>
      <c r="MU11" s="160">
        <v>9567525.7599999998</v>
      </c>
      <c r="MV11" s="160">
        <v>1295549</v>
      </c>
      <c r="MW11" s="160">
        <v>312415332.50999999</v>
      </c>
      <c r="MX11" s="160">
        <v>39168133.25</v>
      </c>
      <c r="MY11" s="160">
        <v>6715975.25</v>
      </c>
      <c r="MZ11" s="160">
        <v>126459664.26000001</v>
      </c>
      <c r="NA11" s="160">
        <v>6885050</v>
      </c>
      <c r="NB11" s="160">
        <v>20698908.990000002</v>
      </c>
      <c r="NC11" s="160">
        <v>43075285</v>
      </c>
      <c r="ND11" s="160">
        <v>52610685.920000002</v>
      </c>
      <c r="NE11" s="160">
        <v>899131.1</v>
      </c>
      <c r="NF11" s="160">
        <v>10738461.25</v>
      </c>
      <c r="NG11" s="160">
        <v>8484019.5</v>
      </c>
      <c r="NH11" s="160">
        <v>5400522</v>
      </c>
      <c r="NI11" s="160">
        <v>67896258.530000001</v>
      </c>
      <c r="NJ11" s="160">
        <v>7697921.2599999998</v>
      </c>
      <c r="NK11" s="160">
        <v>4626758.7</v>
      </c>
      <c r="NL11" s="160">
        <v>3778580.53</v>
      </c>
      <c r="NM11" s="160">
        <v>4007323.59</v>
      </c>
      <c r="NN11" s="160">
        <v>610135</v>
      </c>
      <c r="NO11" s="160">
        <v>4809537</v>
      </c>
      <c r="NP11" s="160">
        <v>93891871.829999998</v>
      </c>
      <c r="NQ11" s="160">
        <v>34710523.379999995</v>
      </c>
      <c r="NR11" s="160">
        <v>6483722.2999999998</v>
      </c>
      <c r="NS11" s="160">
        <v>2797334</v>
      </c>
      <c r="NT11" s="160">
        <v>3916698.72</v>
      </c>
      <c r="NU11" s="160">
        <v>8392148.1199999992</v>
      </c>
      <c r="NV11" s="160">
        <v>2596508.4500000002</v>
      </c>
      <c r="NW11" s="160">
        <v>118756986.75</v>
      </c>
      <c r="NX11" s="160">
        <v>31121465.199999999</v>
      </c>
      <c r="NY11" s="160">
        <v>16211857.1</v>
      </c>
      <c r="NZ11" s="160">
        <v>31963717.259999998</v>
      </c>
      <c r="OA11" s="160">
        <v>11019872.91</v>
      </c>
      <c r="OB11" s="160">
        <v>11340881</v>
      </c>
      <c r="OC11" s="160">
        <v>2912080</v>
      </c>
      <c r="OD11" s="160">
        <v>12647623.99</v>
      </c>
      <c r="OE11" s="160"/>
      <c r="OF11" s="160">
        <v>182916741.64999998</v>
      </c>
      <c r="OG11" s="160">
        <v>51616329</v>
      </c>
      <c r="OH11" s="160">
        <v>87031982.780000001</v>
      </c>
      <c r="OI11" s="160">
        <v>20070938</v>
      </c>
      <c r="OJ11" s="160">
        <v>9974758.1199999992</v>
      </c>
      <c r="OK11" s="160">
        <v>816938</v>
      </c>
      <c r="OL11" s="160">
        <v>75578867</v>
      </c>
      <c r="OM11" s="160">
        <v>6200998.8799999999</v>
      </c>
      <c r="ON11" s="160">
        <v>5720514.71</v>
      </c>
      <c r="OO11" s="160">
        <v>11170496</v>
      </c>
      <c r="OP11" s="160">
        <v>9994071</v>
      </c>
      <c r="OQ11" s="160">
        <v>37415562.609999999</v>
      </c>
      <c r="OR11" s="160">
        <v>3900631.5700000003</v>
      </c>
      <c r="OS11" s="160">
        <v>65475145.960000001</v>
      </c>
      <c r="OT11" s="160">
        <v>1546899</v>
      </c>
      <c r="OU11" s="160">
        <v>18487648.989999998</v>
      </c>
      <c r="OV11" s="160">
        <v>1464480</v>
      </c>
      <c r="OW11" s="160">
        <v>4893699.7200000007</v>
      </c>
      <c r="OX11" s="160">
        <v>8111497</v>
      </c>
      <c r="OY11" s="160">
        <v>1627240.26</v>
      </c>
      <c r="OZ11" s="160">
        <v>1686997.45</v>
      </c>
      <c r="PA11" s="160">
        <v>3833329</v>
      </c>
      <c r="PB11" s="160">
        <v>1785594.82</v>
      </c>
      <c r="PC11" s="160">
        <v>4654306.25</v>
      </c>
      <c r="PD11" s="160">
        <v>6969599</v>
      </c>
      <c r="PE11" s="160">
        <v>2236535.41</v>
      </c>
      <c r="PF11" s="160">
        <v>10123843.379999999</v>
      </c>
      <c r="PG11" s="160">
        <v>183387937.65000001</v>
      </c>
      <c r="PH11" s="160">
        <v>3422483.44</v>
      </c>
      <c r="PI11" s="160">
        <v>2842369.5</v>
      </c>
      <c r="PJ11" s="160">
        <v>3448132.06</v>
      </c>
      <c r="PK11" s="160">
        <v>28381499</v>
      </c>
      <c r="PL11" s="160">
        <v>2411865</v>
      </c>
      <c r="PM11" s="160">
        <v>8402162.8499999996</v>
      </c>
      <c r="PN11" s="160">
        <v>4692590.88</v>
      </c>
      <c r="PO11" s="160">
        <v>11773884.74</v>
      </c>
      <c r="PP11" s="160">
        <v>1329494.07</v>
      </c>
      <c r="PQ11" s="160">
        <v>28457697.93</v>
      </c>
      <c r="PR11" s="160">
        <v>2071281.71</v>
      </c>
      <c r="PS11" s="160">
        <v>18130603.140000001</v>
      </c>
      <c r="PT11" s="160">
        <v>3702035.08</v>
      </c>
      <c r="PU11" s="160">
        <v>3439429</v>
      </c>
      <c r="PV11" s="160">
        <v>4515739</v>
      </c>
      <c r="PW11" s="160">
        <v>2617400</v>
      </c>
      <c r="PX11" s="160">
        <v>1966502</v>
      </c>
      <c r="PY11" s="160">
        <v>935585</v>
      </c>
      <c r="PZ11" s="160">
        <v>5575252.8200000003</v>
      </c>
      <c r="QA11" s="160">
        <v>16310861.5</v>
      </c>
      <c r="QB11" s="160">
        <v>1135028</v>
      </c>
      <c r="QC11" s="160">
        <v>101247099.00999999</v>
      </c>
      <c r="QD11" s="160">
        <v>1260583.5</v>
      </c>
      <c r="QE11" s="160">
        <v>9468986</v>
      </c>
      <c r="QF11" s="160">
        <v>2299678.7999999998</v>
      </c>
      <c r="QG11" s="160">
        <v>3767294</v>
      </c>
      <c r="QH11" s="160">
        <v>9564624.2199999988</v>
      </c>
      <c r="QI11" s="160">
        <v>2191248.88</v>
      </c>
      <c r="QJ11" s="160">
        <v>6403349</v>
      </c>
      <c r="QK11" s="160">
        <v>7822307</v>
      </c>
      <c r="QL11" s="160">
        <v>2409826.19</v>
      </c>
      <c r="QM11" s="160">
        <v>794926.25</v>
      </c>
      <c r="QN11" s="160">
        <v>104451528.97999999</v>
      </c>
      <c r="QO11" s="160">
        <v>6686963</v>
      </c>
      <c r="QP11" s="160">
        <v>2303208</v>
      </c>
      <c r="QQ11" s="160">
        <v>3091673</v>
      </c>
      <c r="QR11" s="160">
        <v>7301055.5800000001</v>
      </c>
      <c r="QS11" s="160">
        <v>3585153.5</v>
      </c>
      <c r="QT11" s="160">
        <v>10964401</v>
      </c>
      <c r="QU11" s="160">
        <v>1684416</v>
      </c>
      <c r="QV11" s="160">
        <v>2092912</v>
      </c>
      <c r="QW11" s="160">
        <v>9749284.7199999988</v>
      </c>
      <c r="QX11" s="160">
        <v>13367623.699999999</v>
      </c>
      <c r="QY11" s="160">
        <v>3172945</v>
      </c>
      <c r="QZ11" s="160">
        <v>954444.15</v>
      </c>
      <c r="RA11" s="160">
        <v>4900745.34</v>
      </c>
      <c r="RB11" s="160">
        <v>786946</v>
      </c>
      <c r="RC11" s="160">
        <v>1612774.0699999998</v>
      </c>
      <c r="RD11" s="160">
        <v>1901762</v>
      </c>
      <c r="RE11" s="160">
        <v>429337</v>
      </c>
      <c r="RF11" s="160">
        <v>197875.02</v>
      </c>
      <c r="RG11" s="160">
        <v>478097.26</v>
      </c>
      <c r="RH11" s="160">
        <v>97601524.359999999</v>
      </c>
      <c r="RI11" s="160">
        <v>2887753.1</v>
      </c>
      <c r="RJ11" s="160">
        <v>2818985.7800000003</v>
      </c>
      <c r="RK11" s="160">
        <v>6064100</v>
      </c>
      <c r="RL11" s="160">
        <v>1159123.33</v>
      </c>
      <c r="RM11" s="160">
        <v>4626484</v>
      </c>
      <c r="RN11" s="160">
        <v>379283.18</v>
      </c>
      <c r="RO11" s="160">
        <v>6627857.75</v>
      </c>
      <c r="RP11" s="160">
        <v>2316716.75</v>
      </c>
      <c r="RQ11" s="160">
        <v>1696944.6500000001</v>
      </c>
      <c r="RR11" s="160">
        <v>19111082</v>
      </c>
      <c r="RS11" s="160">
        <v>39267629.049999997</v>
      </c>
      <c r="RT11" s="160">
        <v>3874869.55</v>
      </c>
      <c r="RU11" s="160">
        <v>3648071.7199999997</v>
      </c>
      <c r="RV11" s="160">
        <v>9673465</v>
      </c>
      <c r="RW11" s="160">
        <v>5102121</v>
      </c>
      <c r="RX11" s="160">
        <v>7005033.1600000001</v>
      </c>
      <c r="RY11" s="160">
        <v>2839460.5</v>
      </c>
      <c r="RZ11" s="160">
        <v>2625457.61</v>
      </c>
      <c r="SA11" s="160">
        <v>115451248.75999999</v>
      </c>
      <c r="SB11" s="160">
        <v>1680543</v>
      </c>
      <c r="SC11" s="160">
        <v>8185480.4000000004</v>
      </c>
      <c r="SD11" s="160">
        <v>4690953</v>
      </c>
      <c r="SE11" s="160">
        <v>1831669</v>
      </c>
      <c r="SF11" s="160">
        <v>2216458</v>
      </c>
      <c r="SG11" s="160">
        <v>13599123.5</v>
      </c>
      <c r="SH11" s="160">
        <v>7886822</v>
      </c>
      <c r="SI11" s="160">
        <v>2411631.34</v>
      </c>
      <c r="SJ11" s="160">
        <v>1833010.82</v>
      </c>
      <c r="SK11" s="160">
        <v>1959646</v>
      </c>
      <c r="SL11" s="160">
        <v>10863225.98</v>
      </c>
      <c r="SM11" s="160">
        <v>2018961</v>
      </c>
      <c r="SN11" s="160">
        <v>140277339.90000001</v>
      </c>
      <c r="SO11" s="160">
        <v>2442580.4</v>
      </c>
      <c r="SP11" s="160">
        <v>1780068.25</v>
      </c>
      <c r="SQ11" s="160">
        <v>10258402</v>
      </c>
      <c r="SR11" s="160">
        <v>12091901.68</v>
      </c>
      <c r="SS11" s="160">
        <v>2282677.1</v>
      </c>
      <c r="ST11" s="160">
        <v>673349</v>
      </c>
      <c r="SU11" s="160">
        <v>14783452.25</v>
      </c>
      <c r="SV11" s="160">
        <v>2191576</v>
      </c>
      <c r="SW11" s="160">
        <v>6552422</v>
      </c>
      <c r="SX11" s="160">
        <v>5001978</v>
      </c>
      <c r="SY11" s="160">
        <v>1503118</v>
      </c>
      <c r="SZ11" s="160">
        <v>1608794</v>
      </c>
      <c r="TA11" s="160">
        <v>2262301</v>
      </c>
      <c r="TB11" s="160">
        <v>2030877</v>
      </c>
      <c r="TC11" s="160">
        <v>1588635</v>
      </c>
      <c r="TD11" s="160">
        <v>27748717</v>
      </c>
      <c r="TE11" s="160">
        <v>3107447.26</v>
      </c>
      <c r="TF11" s="160">
        <v>110451298.23</v>
      </c>
      <c r="TG11" s="160">
        <v>17221494.68</v>
      </c>
      <c r="TH11" s="160">
        <v>3269576.8099999996</v>
      </c>
      <c r="TI11" s="160">
        <v>3899340</v>
      </c>
      <c r="TJ11" s="160">
        <v>86618392.799999997</v>
      </c>
      <c r="TK11" s="160">
        <v>1256673.5</v>
      </c>
      <c r="TL11" s="160">
        <v>526536</v>
      </c>
      <c r="TM11" s="160">
        <v>2409783.9500000002</v>
      </c>
      <c r="TN11" s="160">
        <v>1628215</v>
      </c>
      <c r="TO11" s="160">
        <v>54382636.68</v>
      </c>
      <c r="TP11" s="160">
        <v>5254277.95</v>
      </c>
      <c r="TQ11" s="160">
        <v>2552455.25</v>
      </c>
      <c r="TR11" s="160">
        <v>5994337</v>
      </c>
      <c r="TS11" s="160">
        <v>2411121.87</v>
      </c>
      <c r="TT11" s="160">
        <v>4075880</v>
      </c>
      <c r="TU11" s="160">
        <v>196418164.5</v>
      </c>
      <c r="TV11" s="160">
        <v>5094063.75</v>
      </c>
      <c r="TW11" s="160">
        <v>3391319.16</v>
      </c>
      <c r="TX11" s="160">
        <v>20853152.800000001</v>
      </c>
      <c r="TY11" s="160">
        <v>852065</v>
      </c>
      <c r="TZ11" s="160">
        <v>1994131</v>
      </c>
      <c r="UA11" s="160">
        <v>11363538</v>
      </c>
      <c r="UB11" s="160">
        <v>1561042</v>
      </c>
      <c r="UC11" s="160">
        <v>2407357.0699999998</v>
      </c>
      <c r="UD11" s="160">
        <v>2141380</v>
      </c>
      <c r="UE11" s="160">
        <v>3713744</v>
      </c>
      <c r="UF11" s="160">
        <v>9198831</v>
      </c>
      <c r="UG11" s="160">
        <v>5282302</v>
      </c>
      <c r="UH11" s="160">
        <v>8312339.1500000004</v>
      </c>
      <c r="UI11" s="160">
        <v>1676252</v>
      </c>
      <c r="UJ11" s="160">
        <v>1540558</v>
      </c>
      <c r="UK11" s="160">
        <v>965143.48</v>
      </c>
      <c r="UL11" s="160">
        <v>1427764</v>
      </c>
      <c r="UM11" s="160">
        <v>14176738.84</v>
      </c>
      <c r="UN11" s="160">
        <v>592217</v>
      </c>
      <c r="UO11" s="160">
        <v>854350</v>
      </c>
      <c r="UP11" s="160">
        <v>885102</v>
      </c>
      <c r="UQ11" s="160">
        <v>63158301.109999999</v>
      </c>
      <c r="UR11" s="160">
        <v>2643910</v>
      </c>
      <c r="US11" s="160">
        <v>2344443.75</v>
      </c>
      <c r="UT11" s="160">
        <v>3387224.49</v>
      </c>
      <c r="UU11" s="160">
        <v>4668082.58</v>
      </c>
      <c r="UV11" s="160">
        <v>2504372.5</v>
      </c>
      <c r="UW11" s="160">
        <v>7075131.5</v>
      </c>
      <c r="UX11" s="160">
        <v>3381153.5</v>
      </c>
      <c r="UY11" s="160">
        <v>2860209</v>
      </c>
      <c r="UZ11" s="160">
        <v>20970061.399999999</v>
      </c>
      <c r="VA11" s="160">
        <v>2525318</v>
      </c>
      <c r="VB11" s="160">
        <v>7194765</v>
      </c>
      <c r="VC11" s="160">
        <v>2680971.1</v>
      </c>
      <c r="VD11" s="160">
        <v>1476923</v>
      </c>
      <c r="VE11" s="160">
        <v>1465755</v>
      </c>
      <c r="VF11" s="160">
        <v>367070023.21999997</v>
      </c>
      <c r="VG11" s="160">
        <v>12314940.5</v>
      </c>
      <c r="VH11" s="160">
        <v>6030407</v>
      </c>
      <c r="VI11" s="160">
        <v>2629425.2800000003</v>
      </c>
      <c r="VJ11" s="160">
        <v>2131270</v>
      </c>
      <c r="VK11" s="160">
        <v>6537515</v>
      </c>
      <c r="VL11" s="160">
        <v>10283405.800000001</v>
      </c>
      <c r="VM11" s="160">
        <v>5223262</v>
      </c>
      <c r="VN11" s="160">
        <v>4556897</v>
      </c>
      <c r="VO11" s="160">
        <v>9711266.2300000004</v>
      </c>
      <c r="VP11" s="160">
        <v>3484282.35</v>
      </c>
      <c r="VQ11" s="160">
        <v>22379995.379999999</v>
      </c>
      <c r="VR11" s="160">
        <v>6369980.75</v>
      </c>
      <c r="VS11" s="160">
        <v>13044073.75</v>
      </c>
      <c r="VT11" s="160">
        <v>15106696</v>
      </c>
      <c r="VU11" s="160">
        <v>5910283</v>
      </c>
      <c r="VV11" s="160">
        <v>5419095.0800000001</v>
      </c>
      <c r="VW11" s="160">
        <v>11957398.65</v>
      </c>
      <c r="VX11" s="160">
        <v>3513499.7</v>
      </c>
      <c r="VY11" s="160">
        <v>11955830</v>
      </c>
      <c r="VZ11" s="160">
        <v>35794212.079999998</v>
      </c>
      <c r="WA11" s="160">
        <v>4406979.96</v>
      </c>
      <c r="WB11" s="160">
        <v>1852205.42</v>
      </c>
      <c r="WC11" s="160">
        <v>3043175.75</v>
      </c>
      <c r="WD11" s="160">
        <v>6470281.5</v>
      </c>
      <c r="WE11" s="160">
        <v>915556</v>
      </c>
      <c r="WF11" s="160">
        <v>1787720</v>
      </c>
      <c r="WG11" s="160">
        <v>1926074.54</v>
      </c>
      <c r="WH11" s="160">
        <v>43040277.519999996</v>
      </c>
      <c r="WI11" s="160">
        <v>2491702</v>
      </c>
      <c r="WJ11" s="160">
        <v>304466</v>
      </c>
      <c r="WK11" s="160">
        <v>626771</v>
      </c>
      <c r="WL11" s="160">
        <v>883967</v>
      </c>
      <c r="WM11" s="160">
        <v>131858009.94999999</v>
      </c>
      <c r="WN11" s="160">
        <v>7416724.2400000002</v>
      </c>
      <c r="WO11" s="160">
        <v>3510771</v>
      </c>
      <c r="WP11" s="160">
        <v>39073003.149999999</v>
      </c>
      <c r="WQ11" s="160">
        <v>5667075</v>
      </c>
      <c r="WR11" s="160">
        <v>5125447</v>
      </c>
      <c r="WS11" s="160">
        <v>10596490.460000001</v>
      </c>
      <c r="WT11" s="160">
        <v>5001353</v>
      </c>
      <c r="WU11" s="160">
        <v>5078145.3900000006</v>
      </c>
      <c r="WV11" s="160">
        <v>7676237.4299999997</v>
      </c>
      <c r="WW11" s="160">
        <v>6828777.3400000008</v>
      </c>
      <c r="WX11" s="160">
        <v>2232687</v>
      </c>
      <c r="WY11" s="160">
        <v>1937160</v>
      </c>
      <c r="WZ11" s="160">
        <v>2559599.8199999998</v>
      </c>
      <c r="XA11" s="160">
        <v>1518866</v>
      </c>
      <c r="XB11" s="160">
        <v>1877846</v>
      </c>
      <c r="XC11" s="160">
        <v>1235936.5</v>
      </c>
      <c r="XD11" s="160">
        <v>1534170.76</v>
      </c>
      <c r="XE11" s="160">
        <v>2920869.7800000003</v>
      </c>
      <c r="XF11" s="160">
        <v>2055031</v>
      </c>
      <c r="XG11" s="160">
        <v>1717183</v>
      </c>
      <c r="XH11" s="160">
        <v>1450432.03</v>
      </c>
      <c r="XI11" s="160">
        <v>1705920.48</v>
      </c>
      <c r="XJ11" s="160">
        <v>175873260.97000003</v>
      </c>
      <c r="XK11" s="160">
        <v>3025605</v>
      </c>
      <c r="XL11" s="160">
        <v>8582897.3499999996</v>
      </c>
      <c r="XM11" s="160">
        <v>2459972.27</v>
      </c>
      <c r="XN11" s="160">
        <v>19505053.040000003</v>
      </c>
      <c r="XO11" s="160">
        <v>8501570.75</v>
      </c>
      <c r="XP11" s="160">
        <v>7546373</v>
      </c>
      <c r="XQ11" s="160">
        <v>1532997</v>
      </c>
      <c r="XR11" s="160">
        <v>11537824.75</v>
      </c>
      <c r="XS11" s="160">
        <v>6792191.4799999995</v>
      </c>
      <c r="XT11" s="160">
        <v>4492085</v>
      </c>
      <c r="XU11" s="160">
        <v>3733759</v>
      </c>
      <c r="XV11" s="160">
        <v>2151259.75</v>
      </c>
      <c r="XW11" s="160">
        <v>1814775</v>
      </c>
      <c r="XX11" s="160">
        <v>961315</v>
      </c>
      <c r="XY11" s="160">
        <v>748477</v>
      </c>
      <c r="XZ11" s="160">
        <v>676898.3</v>
      </c>
      <c r="YA11" s="160">
        <v>91600644.800000012</v>
      </c>
      <c r="YB11" s="160">
        <v>3027612.75</v>
      </c>
      <c r="YC11" s="160">
        <v>2832560</v>
      </c>
      <c r="YD11" s="160">
        <v>1197115.43</v>
      </c>
      <c r="YE11" s="160">
        <v>1749632.23</v>
      </c>
      <c r="YF11" s="160">
        <v>1576939.81</v>
      </c>
      <c r="YG11" s="160">
        <v>1573786</v>
      </c>
      <c r="YH11" s="160">
        <v>49306978.25</v>
      </c>
      <c r="YI11" s="160">
        <v>1495713.54</v>
      </c>
      <c r="YJ11" s="160">
        <v>7856138.3300000001</v>
      </c>
      <c r="YK11" s="160">
        <v>3079922.55</v>
      </c>
      <c r="YL11" s="160">
        <v>1236461</v>
      </c>
      <c r="YM11" s="160">
        <v>2202110</v>
      </c>
      <c r="YN11" s="160">
        <v>810699</v>
      </c>
      <c r="YO11" s="160">
        <v>1341959</v>
      </c>
      <c r="YP11" s="160">
        <v>7452560</v>
      </c>
      <c r="YQ11" s="160">
        <v>90196916.799999997</v>
      </c>
      <c r="YR11" s="160">
        <v>2078242.5299999998</v>
      </c>
      <c r="YS11" s="160">
        <v>5868924.8799999999</v>
      </c>
      <c r="YT11" s="160">
        <v>24459419.25</v>
      </c>
      <c r="YU11" s="160">
        <v>8270506.7599999998</v>
      </c>
      <c r="YV11" s="160">
        <v>1990803.6400000001</v>
      </c>
      <c r="YW11" s="160">
        <v>2269722.5499999998</v>
      </c>
      <c r="YX11" s="160">
        <v>7605660.75</v>
      </c>
      <c r="YY11" s="160">
        <v>6395641</v>
      </c>
      <c r="YZ11" s="160">
        <v>5826887.4699999997</v>
      </c>
      <c r="ZA11" s="160">
        <v>842626.7</v>
      </c>
      <c r="ZB11" s="160">
        <v>6409645.4000000004</v>
      </c>
      <c r="ZC11" s="160">
        <v>1446158.25</v>
      </c>
      <c r="ZD11" s="160">
        <v>2679682.7999999998</v>
      </c>
      <c r="ZE11" s="160">
        <v>1735270.74</v>
      </c>
      <c r="ZF11" s="160">
        <v>1681315.41</v>
      </c>
      <c r="ZG11" s="160">
        <v>1645264.9300000002</v>
      </c>
      <c r="ZH11" s="160">
        <v>979053.75</v>
      </c>
      <c r="ZI11" s="160">
        <v>3051493.3499999996</v>
      </c>
      <c r="ZJ11" s="160">
        <v>1470309.45</v>
      </c>
      <c r="ZK11" s="160">
        <v>853942.7</v>
      </c>
      <c r="ZL11" s="160">
        <v>273450</v>
      </c>
      <c r="ZM11" s="160">
        <v>42401972.269999996</v>
      </c>
      <c r="ZN11" s="160">
        <v>3171703.02</v>
      </c>
      <c r="ZO11" s="160">
        <v>2753836.25</v>
      </c>
      <c r="ZP11" s="160">
        <v>3753413.5</v>
      </c>
      <c r="ZQ11" s="160">
        <v>1584905.05</v>
      </c>
      <c r="ZR11" s="160">
        <v>3742621.75</v>
      </c>
      <c r="ZS11" s="160">
        <v>1234774</v>
      </c>
      <c r="ZT11" s="160">
        <v>376987903.91000003</v>
      </c>
      <c r="ZU11" s="160">
        <v>5649763.8700000001</v>
      </c>
      <c r="ZV11" s="160">
        <v>5461555.5199999996</v>
      </c>
      <c r="ZW11" s="160">
        <v>7099734</v>
      </c>
      <c r="ZX11" s="160">
        <v>17013700.059999999</v>
      </c>
      <c r="ZY11" s="160">
        <v>3195135.5</v>
      </c>
      <c r="ZZ11" s="160">
        <v>4496190.25</v>
      </c>
      <c r="AAA11" s="160">
        <v>5062372</v>
      </c>
      <c r="AAB11" s="160">
        <v>29155241.489999998</v>
      </c>
      <c r="AAC11" s="160">
        <v>1505306</v>
      </c>
      <c r="AAD11" s="160">
        <v>5070470.88</v>
      </c>
      <c r="AAE11" s="160">
        <v>41272531</v>
      </c>
      <c r="AAF11" s="160">
        <v>12040143</v>
      </c>
      <c r="AAG11" s="160">
        <v>1115601</v>
      </c>
      <c r="AAH11" s="160">
        <v>1865256</v>
      </c>
      <c r="AAI11" s="160">
        <v>2229628</v>
      </c>
      <c r="AAJ11" s="160">
        <v>751587</v>
      </c>
      <c r="AAK11" s="160">
        <v>8328674.25</v>
      </c>
      <c r="AAL11" s="160">
        <v>1238530.25</v>
      </c>
      <c r="AAM11" s="160">
        <v>38705885.770000003</v>
      </c>
      <c r="AAN11" s="160">
        <v>15116085</v>
      </c>
      <c r="AAO11" s="160">
        <v>3426468.83</v>
      </c>
      <c r="AAP11" s="160">
        <v>1306475.7599999998</v>
      </c>
      <c r="AAQ11" s="160">
        <v>849144</v>
      </c>
      <c r="AAR11" s="160">
        <v>649314.63</v>
      </c>
      <c r="AAS11" s="160">
        <v>795379</v>
      </c>
      <c r="AAT11" s="160">
        <v>117871620.44</v>
      </c>
      <c r="AAU11" s="160">
        <v>4978947</v>
      </c>
      <c r="AAV11" s="160">
        <v>4073595.45</v>
      </c>
      <c r="AAW11" s="160">
        <v>6067771</v>
      </c>
      <c r="AAX11" s="160">
        <v>9843176</v>
      </c>
      <c r="AAY11" s="160">
        <v>2762290</v>
      </c>
      <c r="AAZ11" s="160">
        <v>2582694</v>
      </c>
      <c r="ABA11" s="160">
        <v>4785217</v>
      </c>
      <c r="ABB11" s="160">
        <v>109626599.07999998</v>
      </c>
      <c r="ABC11" s="160">
        <v>5867719</v>
      </c>
      <c r="ABD11" s="160">
        <v>8968270.0399999991</v>
      </c>
      <c r="ABE11" s="160">
        <v>3740179</v>
      </c>
      <c r="ABF11" s="160">
        <v>4965089.0199999996</v>
      </c>
      <c r="ABG11" s="160">
        <v>24779276</v>
      </c>
      <c r="ABH11" s="160">
        <v>3004946.3</v>
      </c>
      <c r="ABI11" s="160">
        <v>4167936</v>
      </c>
      <c r="ABJ11" s="160">
        <v>1985044.55</v>
      </c>
      <c r="ABK11" s="160">
        <v>5944429</v>
      </c>
      <c r="ABL11" s="160">
        <v>3526513</v>
      </c>
      <c r="ABM11" s="160">
        <v>156669213.91</v>
      </c>
      <c r="ABN11" s="160">
        <v>2913227.55</v>
      </c>
      <c r="ABO11" s="160">
        <v>5303735.5</v>
      </c>
      <c r="ABP11" s="160">
        <v>8263988.8200000003</v>
      </c>
      <c r="ABQ11" s="160">
        <v>2349480</v>
      </c>
      <c r="ABR11" s="160">
        <v>5237732.4800000004</v>
      </c>
      <c r="ABS11" s="160">
        <v>5975207.0999999996</v>
      </c>
      <c r="ABT11" s="160">
        <v>36993246</v>
      </c>
      <c r="ABU11" s="160">
        <v>62493625.769999996</v>
      </c>
      <c r="ABV11" s="160">
        <v>5771352.2000000002</v>
      </c>
      <c r="ABW11" s="160">
        <v>4456063.5599999996</v>
      </c>
      <c r="ABX11" s="160">
        <v>7701799.6799999997</v>
      </c>
      <c r="ABY11" s="160">
        <v>3925203</v>
      </c>
      <c r="ABZ11" s="160">
        <v>49015516.999999993</v>
      </c>
      <c r="ACA11" s="160">
        <v>8714271.0399999991</v>
      </c>
      <c r="ACB11" s="160">
        <v>4775109</v>
      </c>
      <c r="ACC11" s="160">
        <v>2094314</v>
      </c>
      <c r="ACD11" s="160">
        <v>1348731.27</v>
      </c>
      <c r="ACE11" s="160">
        <v>1890927.53</v>
      </c>
      <c r="ACF11" s="160">
        <v>50754273.719999999</v>
      </c>
      <c r="ACG11" s="160">
        <v>42388907.5</v>
      </c>
      <c r="ACH11" s="160">
        <v>1538335.5699999998</v>
      </c>
      <c r="ACI11" s="160">
        <v>1808012.2</v>
      </c>
      <c r="ACJ11" s="160">
        <v>6042088</v>
      </c>
      <c r="ACK11" s="160">
        <v>1499021</v>
      </c>
      <c r="ACL11" s="160">
        <v>2360519.66</v>
      </c>
      <c r="ACM11" s="160">
        <v>2583362.84</v>
      </c>
      <c r="ACN11" s="160">
        <v>5626203.5600000005</v>
      </c>
      <c r="ACO11" s="160">
        <v>243456938.49999997</v>
      </c>
      <c r="ACP11" s="160">
        <v>79692032.310000017</v>
      </c>
      <c r="ACQ11" s="160">
        <v>24996685.5</v>
      </c>
      <c r="ACR11" s="160">
        <v>60924915.120000005</v>
      </c>
      <c r="ACS11" s="160">
        <v>1482129.5</v>
      </c>
      <c r="ACT11" s="160">
        <v>2054582.77</v>
      </c>
      <c r="ACU11" s="160">
        <v>6817475</v>
      </c>
      <c r="ACV11" s="160">
        <v>901364.69000000006</v>
      </c>
      <c r="ACW11" s="160">
        <v>204103937.47999999</v>
      </c>
      <c r="ACX11" s="160">
        <v>70171865.079999998</v>
      </c>
      <c r="ACY11" s="160">
        <v>42435286.289999999</v>
      </c>
      <c r="ACZ11" s="160">
        <v>2722440.17</v>
      </c>
      <c r="ADA11" s="160">
        <v>7831992.8199999994</v>
      </c>
      <c r="ADB11" s="160">
        <v>5143050</v>
      </c>
      <c r="ADC11" s="160">
        <v>4406907</v>
      </c>
      <c r="ADD11" s="160">
        <v>5329729</v>
      </c>
      <c r="ADE11" s="160">
        <v>3438055.74</v>
      </c>
      <c r="ADF11" s="160">
        <v>19700928.5</v>
      </c>
      <c r="ADG11" s="160">
        <v>7757325.3700000001</v>
      </c>
      <c r="ADH11" s="160">
        <v>3147336.25</v>
      </c>
      <c r="ADI11" s="160">
        <v>5928260</v>
      </c>
      <c r="ADJ11" s="160">
        <v>5190353</v>
      </c>
      <c r="ADK11" s="160">
        <v>9479658.379999999</v>
      </c>
      <c r="ADL11" s="160">
        <v>3095716</v>
      </c>
      <c r="ADM11" s="160">
        <v>11252145</v>
      </c>
      <c r="ADN11" s="160">
        <v>3213621.62</v>
      </c>
      <c r="ADO11" s="160">
        <v>11129552</v>
      </c>
      <c r="ADP11" s="160"/>
      <c r="ADQ11" s="160">
        <v>138232234.83000001</v>
      </c>
      <c r="ADR11" s="160">
        <v>10173032.93</v>
      </c>
      <c r="ADS11" s="160">
        <v>6328731.8399999999</v>
      </c>
      <c r="ADT11" s="160">
        <v>2898116</v>
      </c>
      <c r="ADU11" s="160">
        <v>3489847</v>
      </c>
      <c r="ADV11" s="160">
        <v>22762422.800000001</v>
      </c>
      <c r="ADW11" s="160">
        <v>2761885.06</v>
      </c>
      <c r="ADX11" s="160">
        <v>5313471</v>
      </c>
      <c r="ADY11" s="160">
        <v>3201023</v>
      </c>
      <c r="ADZ11" s="160">
        <v>673049</v>
      </c>
      <c r="AEA11" s="160">
        <v>46741049.649999999</v>
      </c>
      <c r="AEB11" s="160">
        <v>30093984</v>
      </c>
      <c r="AEC11" s="160">
        <v>5422260</v>
      </c>
      <c r="AED11" s="160">
        <v>1446274</v>
      </c>
      <c r="AEE11" s="160">
        <v>3140675</v>
      </c>
      <c r="AEF11" s="160">
        <v>3286027</v>
      </c>
      <c r="AEG11" s="160">
        <v>1017975</v>
      </c>
      <c r="AEH11" s="160">
        <v>1542325</v>
      </c>
      <c r="AEI11" s="160">
        <v>1100646</v>
      </c>
      <c r="AEJ11" s="160">
        <v>1772924</v>
      </c>
      <c r="AEK11" s="160">
        <v>1293635</v>
      </c>
      <c r="AEL11" s="160">
        <v>498330</v>
      </c>
      <c r="AEM11" s="160">
        <v>1053670</v>
      </c>
      <c r="AEN11" s="160">
        <v>68034379.829999998</v>
      </c>
      <c r="AEO11" s="160">
        <v>4296621</v>
      </c>
      <c r="AEP11" s="160">
        <v>2200354.65</v>
      </c>
      <c r="AEQ11" s="160">
        <v>1847343.13</v>
      </c>
      <c r="AER11" s="160">
        <v>1165057</v>
      </c>
      <c r="AES11" s="160">
        <v>1046299.88</v>
      </c>
      <c r="AET11" s="160">
        <v>669469.15999999992</v>
      </c>
      <c r="AEU11" s="160">
        <v>3204746.16</v>
      </c>
      <c r="AEV11" s="160">
        <v>2519654</v>
      </c>
      <c r="AEW11" s="160">
        <v>986494</v>
      </c>
      <c r="AEX11" s="160">
        <v>4648488.74</v>
      </c>
      <c r="AEY11" s="160">
        <v>767610</v>
      </c>
      <c r="AEZ11" s="160">
        <v>76747297.410000011</v>
      </c>
      <c r="AFA11" s="160">
        <v>1834513.55</v>
      </c>
      <c r="AFB11" s="160">
        <v>2272302.0300000003</v>
      </c>
      <c r="AFC11" s="160">
        <v>3052364.49</v>
      </c>
      <c r="AFD11" s="160">
        <v>10258367.060000001</v>
      </c>
      <c r="AFE11" s="160">
        <v>2003650.06</v>
      </c>
      <c r="AFF11" s="160">
        <v>1287491</v>
      </c>
      <c r="AFG11" s="160">
        <v>1884984</v>
      </c>
      <c r="AFH11" s="160">
        <v>1843276.95</v>
      </c>
      <c r="AFI11" s="160">
        <v>2830205.08</v>
      </c>
      <c r="AFJ11" s="160">
        <v>1409669</v>
      </c>
      <c r="AFK11" s="160">
        <v>75933673.109999985</v>
      </c>
      <c r="AFL11" s="160">
        <v>18826126.659999996</v>
      </c>
      <c r="AFM11" s="160">
        <v>1643177</v>
      </c>
      <c r="AFN11" s="160">
        <v>756239</v>
      </c>
      <c r="AFO11" s="160">
        <v>2281365</v>
      </c>
      <c r="AFP11" s="160">
        <v>2605805.9</v>
      </c>
      <c r="AFQ11" s="160">
        <v>480299.83</v>
      </c>
      <c r="AFR11" s="160">
        <v>620191</v>
      </c>
      <c r="AFS11" s="160">
        <v>263742153.08000001</v>
      </c>
      <c r="AFT11" s="160">
        <v>99642719.349999994</v>
      </c>
      <c r="AFU11" s="160">
        <v>3109106.5300000003</v>
      </c>
      <c r="AFV11" s="160">
        <v>5582231</v>
      </c>
      <c r="AFW11" s="160">
        <v>10227152.02</v>
      </c>
      <c r="AFX11" s="160">
        <v>6379949.4899999993</v>
      </c>
      <c r="AFY11" s="160">
        <v>2859328.6</v>
      </c>
      <c r="AFZ11" s="160">
        <v>6834578.3100000005</v>
      </c>
      <c r="AGA11" s="160">
        <v>964545.5</v>
      </c>
      <c r="AGB11" s="160">
        <v>5115860.66</v>
      </c>
      <c r="AGC11" s="160">
        <v>6960339</v>
      </c>
      <c r="AGD11" s="160">
        <v>4194230.75</v>
      </c>
      <c r="AGE11" s="160">
        <v>3429696</v>
      </c>
      <c r="AGF11" s="160">
        <v>4370355</v>
      </c>
      <c r="AGG11" s="160">
        <v>3198988.64</v>
      </c>
      <c r="AGH11" s="160">
        <v>3433374.34</v>
      </c>
      <c r="AGI11" s="160">
        <v>3084477.25</v>
      </c>
      <c r="AGJ11" s="160">
        <v>32578878.809999999</v>
      </c>
      <c r="AGK11" s="160">
        <v>1479998</v>
      </c>
      <c r="AGL11" s="160">
        <v>2247879</v>
      </c>
      <c r="AGM11" s="160">
        <v>2023871</v>
      </c>
      <c r="AGN11" s="160">
        <v>8115174</v>
      </c>
      <c r="AGO11" s="160">
        <v>2200765</v>
      </c>
      <c r="AGP11" s="160">
        <v>871202</v>
      </c>
    </row>
    <row r="12" spans="1:874" x14ac:dyDescent="0.2">
      <c r="B12" s="159" t="s">
        <v>14</v>
      </c>
      <c r="C12" s="158" t="s">
        <v>15</v>
      </c>
      <c r="D12" s="160">
        <v>528814661.16000003</v>
      </c>
      <c r="E12" s="160">
        <v>46509875.32</v>
      </c>
      <c r="F12" s="160">
        <v>66157169.5</v>
      </c>
      <c r="G12" s="160">
        <v>27419001.5</v>
      </c>
      <c r="H12" s="160">
        <v>68804717.290000007</v>
      </c>
      <c r="I12" s="160">
        <v>40278242.600000001</v>
      </c>
      <c r="J12" s="160">
        <v>59972596.200000003</v>
      </c>
      <c r="K12" s="160">
        <v>39504586.030000001</v>
      </c>
      <c r="L12" s="160">
        <v>41484609.93</v>
      </c>
      <c r="M12" s="160">
        <v>33839557.310000002</v>
      </c>
      <c r="N12" s="160">
        <v>24840936.66</v>
      </c>
      <c r="O12" s="160">
        <v>24956346.350000001</v>
      </c>
      <c r="P12" s="160">
        <v>19707136.579999998</v>
      </c>
      <c r="Q12" s="160">
        <v>31744754.780000001</v>
      </c>
      <c r="R12" s="160">
        <v>26824281.620000001</v>
      </c>
      <c r="S12" s="160">
        <v>53224190.950000003</v>
      </c>
      <c r="T12" s="160">
        <v>34848119.939999998</v>
      </c>
      <c r="U12" s="160">
        <v>338709.67</v>
      </c>
      <c r="V12" s="160">
        <v>428827254.25999999</v>
      </c>
      <c r="W12" s="160">
        <v>96754477.299999997</v>
      </c>
      <c r="X12" s="160">
        <v>25065443.5</v>
      </c>
      <c r="Y12" s="160">
        <v>37214424.270000003</v>
      </c>
      <c r="Z12" s="160">
        <v>50355564.560000002</v>
      </c>
      <c r="AA12" s="160">
        <v>39935696.799999997</v>
      </c>
      <c r="AB12" s="160">
        <v>21195612.91</v>
      </c>
      <c r="AC12" s="160">
        <v>88231659.409999996</v>
      </c>
      <c r="AD12" s="160">
        <v>37031707.07</v>
      </c>
      <c r="AE12" s="160">
        <v>32195554.300000001</v>
      </c>
      <c r="AF12" s="160">
        <v>96338380.510000005</v>
      </c>
      <c r="AG12" s="160">
        <v>46016654.439999998</v>
      </c>
      <c r="AH12" s="160">
        <v>71862515.310000002</v>
      </c>
      <c r="AI12" s="160">
        <v>56580633.119999997</v>
      </c>
      <c r="AJ12" s="160">
        <v>33570386.030000001</v>
      </c>
      <c r="AK12" s="160">
        <v>17263566.859999999</v>
      </c>
      <c r="AL12" s="160">
        <v>24110233.399999999</v>
      </c>
      <c r="AM12" s="160">
        <v>50913982.100000001</v>
      </c>
      <c r="AN12" s="160">
        <v>15625058.91</v>
      </c>
      <c r="AO12" s="160">
        <v>25592801.02</v>
      </c>
      <c r="AP12" s="160">
        <v>29662384.43</v>
      </c>
      <c r="AQ12" s="160">
        <v>27061454.48</v>
      </c>
      <c r="AR12" s="160">
        <v>23622022.489999998</v>
      </c>
      <c r="AS12" s="160">
        <v>10454308.810000001</v>
      </c>
      <c r="AT12" s="160">
        <v>309222010.82999998</v>
      </c>
      <c r="AU12" s="160">
        <v>19086154.169999998</v>
      </c>
      <c r="AV12" s="160">
        <v>11542289</v>
      </c>
      <c r="AW12" s="160">
        <v>27389533.239999998</v>
      </c>
      <c r="AX12" s="160">
        <v>45682502.359999999</v>
      </c>
      <c r="AY12" s="160">
        <v>63091995.219999999</v>
      </c>
      <c r="AZ12" s="160">
        <v>20045549.140000001</v>
      </c>
      <c r="BA12" s="160">
        <v>26024748.939999998</v>
      </c>
      <c r="BB12" s="160">
        <v>17141917.68</v>
      </c>
      <c r="BC12" s="160">
        <v>19414338.399999999</v>
      </c>
      <c r="BD12" s="160">
        <v>10487877</v>
      </c>
      <c r="BE12" s="160">
        <v>12781561.609999999</v>
      </c>
      <c r="BF12" s="160">
        <v>85508692.579999998</v>
      </c>
      <c r="BG12" s="160">
        <v>9209482.0899999999</v>
      </c>
      <c r="BH12" s="160">
        <v>6239020</v>
      </c>
      <c r="BI12" s="160">
        <v>288386589.99000001</v>
      </c>
      <c r="BJ12" s="160">
        <v>165567862.47</v>
      </c>
      <c r="BK12" s="160">
        <v>40518262.079999998</v>
      </c>
      <c r="BL12" s="160">
        <v>28690751.27</v>
      </c>
      <c r="BM12" s="160">
        <v>61225403.43</v>
      </c>
      <c r="BN12" s="160">
        <v>39512524.640000001</v>
      </c>
      <c r="BO12" s="160">
        <v>41913165.549999997</v>
      </c>
      <c r="BP12" s="160">
        <v>346080516.94</v>
      </c>
      <c r="BQ12" s="160">
        <v>52284854.829999998</v>
      </c>
      <c r="BR12" s="160">
        <v>35752474.950000003</v>
      </c>
      <c r="BS12" s="160">
        <v>56963747.189999998</v>
      </c>
      <c r="BT12" s="160">
        <v>40883005.390000001</v>
      </c>
      <c r="BU12" s="160">
        <v>26016660.670000002</v>
      </c>
      <c r="BV12" s="160">
        <v>34620986.32</v>
      </c>
      <c r="BW12" s="160">
        <v>53488514.869999997</v>
      </c>
      <c r="BX12" s="160">
        <v>118742608.38</v>
      </c>
      <c r="BY12" s="160">
        <v>23823861.449999999</v>
      </c>
      <c r="BZ12" s="160">
        <v>39054583.219999999</v>
      </c>
      <c r="CA12" s="160">
        <v>55535299.170000002</v>
      </c>
      <c r="CB12" s="160">
        <v>20832874.600000001</v>
      </c>
      <c r="CC12" s="160">
        <v>16988746.129999999</v>
      </c>
      <c r="CD12" s="160">
        <v>19120188.629999999</v>
      </c>
      <c r="CE12" s="160">
        <v>574737851.25</v>
      </c>
      <c r="CF12" s="160">
        <v>42040065.649999999</v>
      </c>
      <c r="CG12" s="160">
        <v>68390112</v>
      </c>
      <c r="CH12" s="160">
        <v>31690571.75</v>
      </c>
      <c r="CI12" s="160">
        <v>36392712.090000004</v>
      </c>
      <c r="CJ12" s="160">
        <v>47106493.039999999</v>
      </c>
      <c r="CK12" s="160">
        <v>30733835.5</v>
      </c>
      <c r="CL12" s="160">
        <v>53413910.020000003</v>
      </c>
      <c r="CM12" s="160">
        <v>21154118.789999999</v>
      </c>
      <c r="CN12" s="160">
        <v>42391252.079999998</v>
      </c>
      <c r="CO12" s="160">
        <v>26233092.149999999</v>
      </c>
      <c r="CP12" s="160">
        <v>55635888.740000002</v>
      </c>
      <c r="CQ12" s="160">
        <v>29082141.66</v>
      </c>
      <c r="CR12" s="160">
        <v>268466907.70999998</v>
      </c>
      <c r="CS12" s="160">
        <v>30420072.289999999</v>
      </c>
      <c r="CT12" s="160">
        <v>37268443.899999999</v>
      </c>
      <c r="CU12" s="160">
        <v>44993554.789999999</v>
      </c>
      <c r="CV12" s="160">
        <v>22577758.18</v>
      </c>
      <c r="CW12" s="160">
        <v>49658452.310000002</v>
      </c>
      <c r="CX12" s="160">
        <v>34470822.5</v>
      </c>
      <c r="CY12" s="160">
        <v>11038819.09</v>
      </c>
      <c r="CZ12" s="160">
        <v>206283916.91</v>
      </c>
      <c r="DA12" s="160">
        <v>207326836.43000001</v>
      </c>
      <c r="DB12" s="160">
        <v>43771404.350000001</v>
      </c>
      <c r="DC12" s="160">
        <v>29108169.23</v>
      </c>
      <c r="DD12" s="160">
        <v>50279614.82</v>
      </c>
      <c r="DE12" s="160">
        <v>32534149.239999998</v>
      </c>
      <c r="DF12" s="160">
        <v>28640988.079999998</v>
      </c>
      <c r="DG12" s="160">
        <v>28368269.82</v>
      </c>
      <c r="DH12" s="160">
        <v>5475820</v>
      </c>
      <c r="DI12" s="160">
        <v>639244984.91999996</v>
      </c>
      <c r="DJ12" s="160">
        <v>30695518.059999999</v>
      </c>
      <c r="DK12" s="160">
        <v>46537132.840000004</v>
      </c>
      <c r="DL12" s="160">
        <v>46161858.960000001</v>
      </c>
      <c r="DM12" s="160">
        <v>49150065.189999998</v>
      </c>
      <c r="DN12" s="160">
        <v>42297940.310000002</v>
      </c>
      <c r="DO12" s="160">
        <v>61530570.159999996</v>
      </c>
      <c r="DP12" s="160">
        <v>34423918.149999999</v>
      </c>
      <c r="DQ12" s="160">
        <v>48118095.939999998</v>
      </c>
      <c r="DR12" s="160">
        <v>280119166.19999999</v>
      </c>
      <c r="DS12" s="160">
        <v>42121266.289999999</v>
      </c>
      <c r="DT12" s="160">
        <v>91068862.769999996</v>
      </c>
      <c r="DU12" s="160">
        <v>71898883.269999996</v>
      </c>
      <c r="DV12" s="160">
        <v>30918048.890000001</v>
      </c>
      <c r="DW12" s="160">
        <v>55320563.770000003</v>
      </c>
      <c r="DX12" s="160">
        <v>38077735.729999997</v>
      </c>
      <c r="DY12" s="160">
        <v>9298410.1999999993</v>
      </c>
      <c r="DZ12" s="160">
        <v>26124647.829999998</v>
      </c>
      <c r="EA12" s="160">
        <v>26229964.41</v>
      </c>
      <c r="EB12" s="160">
        <v>68292825.650000006</v>
      </c>
      <c r="EC12" s="160">
        <v>218907406.31</v>
      </c>
      <c r="ED12" s="160">
        <v>181751942.34</v>
      </c>
      <c r="EE12" s="160">
        <v>33166045</v>
      </c>
      <c r="EF12" s="160">
        <v>39827731.969999999</v>
      </c>
      <c r="EG12" s="160">
        <v>42314871.280000001</v>
      </c>
      <c r="EH12" s="160">
        <v>50508154.5</v>
      </c>
      <c r="EI12" s="160">
        <v>80074131.640000001</v>
      </c>
      <c r="EJ12" s="160">
        <v>27060685.48</v>
      </c>
      <c r="EK12" s="160">
        <v>31002283.829999998</v>
      </c>
      <c r="EL12" s="160">
        <v>428927402.47000003</v>
      </c>
      <c r="EM12" s="160">
        <v>34434583.810000002</v>
      </c>
      <c r="EN12" s="160">
        <v>29950222.260000002</v>
      </c>
      <c r="EO12" s="160">
        <v>30252376.379999999</v>
      </c>
      <c r="EP12" s="160">
        <v>18459668.640000001</v>
      </c>
      <c r="EQ12" s="160">
        <v>17516333.699999999</v>
      </c>
      <c r="ER12" s="160">
        <v>42598173.219999999</v>
      </c>
      <c r="ES12" s="160">
        <v>37338111.479999997</v>
      </c>
      <c r="ET12" s="160">
        <v>29370267.059999999</v>
      </c>
      <c r="EU12" s="160">
        <v>268977982.22000003</v>
      </c>
      <c r="EV12" s="160">
        <v>19874194.809999999</v>
      </c>
      <c r="EW12" s="160">
        <v>26108068.059999999</v>
      </c>
      <c r="EX12" s="160">
        <v>37077002.329999998</v>
      </c>
      <c r="EY12" s="160">
        <v>50410679.770000003</v>
      </c>
      <c r="EZ12" s="160">
        <v>40528340.909999996</v>
      </c>
      <c r="FA12" s="160">
        <v>45953086.039999999</v>
      </c>
      <c r="FB12" s="160">
        <v>24376235.48</v>
      </c>
      <c r="FC12" s="160">
        <v>20434505.039999999</v>
      </c>
      <c r="FD12" s="160">
        <v>17933425.629999999</v>
      </c>
      <c r="FE12" s="160">
        <v>16951078.390000001</v>
      </c>
      <c r="FF12" s="160">
        <v>1343430</v>
      </c>
      <c r="FG12" s="160">
        <v>236502461.05000001</v>
      </c>
      <c r="FH12" s="160">
        <v>28362412.850000001</v>
      </c>
      <c r="FI12" s="160">
        <v>33269189.07</v>
      </c>
      <c r="FJ12" s="160">
        <v>34760112.869999997</v>
      </c>
      <c r="FK12" s="160">
        <v>44740054.310000002</v>
      </c>
      <c r="FL12" s="160">
        <v>41378401.909999996</v>
      </c>
      <c r="FM12" s="160">
        <v>0</v>
      </c>
      <c r="FN12" s="160">
        <v>1614155.48</v>
      </c>
      <c r="FO12" s="160">
        <v>501092401.25</v>
      </c>
      <c r="FP12" s="160">
        <v>33590569.149999999</v>
      </c>
      <c r="FQ12" s="160">
        <v>42467987.289999999</v>
      </c>
      <c r="FR12" s="160">
        <v>38976773.810000002</v>
      </c>
      <c r="FS12" s="160">
        <v>51001986.649999999</v>
      </c>
      <c r="FT12" s="160">
        <v>30378925.010000002</v>
      </c>
      <c r="FU12" s="160">
        <v>63294558.299999997</v>
      </c>
      <c r="FV12" s="160">
        <v>43744256.140000001</v>
      </c>
      <c r="FW12" s="160">
        <v>36270934.299999997</v>
      </c>
      <c r="FX12" s="160">
        <v>35058153.969999999</v>
      </c>
      <c r="FY12" s="160">
        <v>60529985.159999996</v>
      </c>
      <c r="FZ12" s="160">
        <v>32815696.010000002</v>
      </c>
      <c r="GA12" s="160">
        <v>17270216.800000001</v>
      </c>
      <c r="GB12" s="160">
        <v>286342736.76999998</v>
      </c>
      <c r="GC12" s="160">
        <v>28568054.170000002</v>
      </c>
      <c r="GD12" s="160">
        <v>31751849.539999999</v>
      </c>
      <c r="GE12" s="160">
        <v>60004556.719999999</v>
      </c>
      <c r="GF12" s="160">
        <v>43969169.219999999</v>
      </c>
      <c r="GG12" s="160">
        <v>31001880.77</v>
      </c>
      <c r="GH12" s="160">
        <v>34978448.390000001</v>
      </c>
      <c r="GI12" s="160">
        <v>76431786.079999998</v>
      </c>
      <c r="GJ12" s="160">
        <v>25266948.719999999</v>
      </c>
      <c r="GK12" s="160">
        <v>2162340</v>
      </c>
      <c r="GL12" s="160">
        <v>5113630</v>
      </c>
      <c r="GM12" s="160">
        <v>206172</v>
      </c>
      <c r="GN12" s="160">
        <v>228823209.83000001</v>
      </c>
      <c r="GO12" s="160">
        <v>52209589.030000001</v>
      </c>
      <c r="GP12" s="160">
        <v>31691473.539999999</v>
      </c>
      <c r="GQ12" s="160">
        <v>43224290</v>
      </c>
      <c r="GR12" s="160">
        <v>17649605.809999999</v>
      </c>
      <c r="GS12" s="160">
        <v>28885066.670000002</v>
      </c>
      <c r="GT12" s="160">
        <v>33819433.799999997</v>
      </c>
      <c r="GU12" s="160">
        <v>21732213</v>
      </c>
      <c r="GV12" s="160">
        <v>255894472.88</v>
      </c>
      <c r="GW12" s="160">
        <v>26983650.260000002</v>
      </c>
      <c r="GX12" s="160">
        <v>58403139.240000002</v>
      </c>
      <c r="GY12" s="160">
        <v>43068529.219999999</v>
      </c>
      <c r="GZ12" s="160">
        <v>379164275.11000001</v>
      </c>
      <c r="HA12" s="160">
        <v>56083864.130000003</v>
      </c>
      <c r="HB12" s="160">
        <v>52132517.270000003</v>
      </c>
      <c r="HC12" s="160">
        <v>69495597.269999996</v>
      </c>
      <c r="HD12" s="160">
        <v>47015101.450000003</v>
      </c>
      <c r="HE12" s="160">
        <v>67682448.170000002</v>
      </c>
      <c r="HF12" s="160">
        <v>251488465.09999999</v>
      </c>
      <c r="HG12" s="160">
        <v>39936488.490000002</v>
      </c>
      <c r="HH12" s="160">
        <v>53341119.880000003</v>
      </c>
      <c r="HI12" s="160">
        <v>43620573.82</v>
      </c>
      <c r="HJ12" s="160">
        <v>30542080.920000002</v>
      </c>
      <c r="HK12" s="160">
        <v>32519776.379999999</v>
      </c>
      <c r="HL12" s="160">
        <v>44099845.460000001</v>
      </c>
      <c r="HM12" s="160">
        <v>22908498.739999998</v>
      </c>
      <c r="HN12" s="160">
        <v>339500263.52999997</v>
      </c>
      <c r="HO12" s="160">
        <v>140228395.55000001</v>
      </c>
      <c r="HP12" s="160">
        <v>37316366.170000002</v>
      </c>
      <c r="HQ12" s="160">
        <v>32645032.240000002</v>
      </c>
      <c r="HR12" s="160">
        <v>29959887.239999998</v>
      </c>
      <c r="HS12" s="160">
        <v>31913351.829999998</v>
      </c>
      <c r="HT12" s="160">
        <v>56787579.329999998</v>
      </c>
      <c r="HU12" s="160">
        <v>26059902.800000001</v>
      </c>
      <c r="HV12" s="160">
        <v>27336576.379999999</v>
      </c>
      <c r="HW12" s="160">
        <v>31901127.27</v>
      </c>
      <c r="HX12" s="160">
        <v>30485967.440000001</v>
      </c>
      <c r="HY12" s="160">
        <v>38903659.990000002</v>
      </c>
      <c r="HZ12" s="160">
        <v>17479977.850000001</v>
      </c>
      <c r="IA12" s="160">
        <v>32496768.300000001</v>
      </c>
      <c r="IB12" s="160">
        <v>22835823.140000001</v>
      </c>
      <c r="IC12" s="160">
        <v>19184224.43</v>
      </c>
      <c r="ID12" s="160">
        <v>279355368.87</v>
      </c>
      <c r="IE12" s="160">
        <v>157437522.34999999</v>
      </c>
      <c r="IF12" s="160">
        <v>39771676.390000001</v>
      </c>
      <c r="IG12" s="160">
        <v>67041980.210000001</v>
      </c>
      <c r="IH12" s="160">
        <v>66225731.600000001</v>
      </c>
      <c r="II12" s="160">
        <v>37021966</v>
      </c>
      <c r="IJ12" s="160">
        <v>28282250</v>
      </c>
      <c r="IK12" s="160">
        <v>18101880.199999999</v>
      </c>
      <c r="IL12" s="160">
        <v>16905476.300000001</v>
      </c>
      <c r="IM12" s="160">
        <v>21025607</v>
      </c>
      <c r="IN12" s="160">
        <v>23668888.800000001</v>
      </c>
      <c r="IO12" s="160">
        <v>464495348.30000001</v>
      </c>
      <c r="IP12" s="160">
        <v>248913198.41999999</v>
      </c>
      <c r="IQ12" s="160">
        <v>59435021.109999999</v>
      </c>
      <c r="IR12" s="160">
        <v>32332368.239999998</v>
      </c>
      <c r="IS12" s="160">
        <v>25417201.719999999</v>
      </c>
      <c r="IT12" s="160">
        <v>23491068.59</v>
      </c>
      <c r="IU12" s="160">
        <v>31241923.18</v>
      </c>
      <c r="IV12" s="160">
        <v>18163104.41</v>
      </c>
      <c r="IW12" s="160">
        <v>25962791.93</v>
      </c>
      <c r="IX12" s="160">
        <v>35331339.719999999</v>
      </c>
      <c r="IY12" s="160">
        <v>28914190</v>
      </c>
      <c r="IZ12" s="160">
        <v>26111718</v>
      </c>
      <c r="JA12" s="160">
        <v>219861943.97999999</v>
      </c>
      <c r="JB12" s="160">
        <v>167275384.56</v>
      </c>
      <c r="JC12" s="160">
        <v>38699364.840000004</v>
      </c>
      <c r="JD12" s="160">
        <v>38575135.649999999</v>
      </c>
      <c r="JE12" s="160">
        <v>29626138.800000001</v>
      </c>
      <c r="JF12" s="160">
        <v>31131719.239999998</v>
      </c>
      <c r="JG12" s="160">
        <v>225495236.84</v>
      </c>
      <c r="JH12" s="160">
        <v>26231356.420000002</v>
      </c>
      <c r="JI12" s="160">
        <v>38539206.149999999</v>
      </c>
      <c r="JJ12" s="160">
        <v>43466106.780000001</v>
      </c>
      <c r="JK12" s="160">
        <v>32820532.77</v>
      </c>
      <c r="JL12" s="160">
        <v>67880984.980000004</v>
      </c>
      <c r="JM12" s="160">
        <v>25595139.59</v>
      </c>
      <c r="JN12" s="160">
        <v>247122586.80000001</v>
      </c>
      <c r="JO12" s="160">
        <v>168018669.31999999</v>
      </c>
      <c r="JP12" s="160">
        <v>31039832.789999999</v>
      </c>
      <c r="JQ12" s="160">
        <v>18721978.32</v>
      </c>
      <c r="JR12" s="160">
        <v>45954004.780000001</v>
      </c>
      <c r="JS12" s="160">
        <v>12114534.140000001</v>
      </c>
      <c r="JT12" s="160">
        <v>80081250.819999993</v>
      </c>
      <c r="JU12" s="160">
        <v>38642371.189999998</v>
      </c>
      <c r="JV12" s="160">
        <v>22047405.390000001</v>
      </c>
      <c r="JW12" s="160">
        <v>46564455.549999997</v>
      </c>
      <c r="JX12" s="160">
        <v>25388341.100000001</v>
      </c>
      <c r="JY12" s="160">
        <v>30353728.02</v>
      </c>
      <c r="JZ12" s="160">
        <v>18602698.370000001</v>
      </c>
      <c r="KA12" s="160">
        <v>8567899.6600000001</v>
      </c>
      <c r="KB12" s="160">
        <v>17444659.670000002</v>
      </c>
      <c r="KC12" s="160">
        <v>452531331.32000005</v>
      </c>
      <c r="KD12" s="160">
        <v>55332419.159999996</v>
      </c>
      <c r="KE12" s="160">
        <v>41098483.659999996</v>
      </c>
      <c r="KF12" s="160">
        <v>50625798.219999999</v>
      </c>
      <c r="KG12" s="160">
        <v>38981915.039999999</v>
      </c>
      <c r="KH12" s="160">
        <v>38176585.579999998</v>
      </c>
      <c r="KI12" s="160">
        <v>64242242.630000003</v>
      </c>
      <c r="KJ12" s="160">
        <v>30910295.219999999</v>
      </c>
      <c r="KK12" s="160">
        <v>30838404.09</v>
      </c>
      <c r="KL12" s="160">
        <v>172958649.77000001</v>
      </c>
      <c r="KM12" s="160">
        <v>29592216.870000001</v>
      </c>
      <c r="KN12" s="160">
        <v>41942647.659999996</v>
      </c>
      <c r="KO12" s="160">
        <v>59606333.700000003</v>
      </c>
      <c r="KP12" s="160">
        <v>27954446.219999999</v>
      </c>
      <c r="KQ12" s="160">
        <v>38204192.740000002</v>
      </c>
      <c r="KR12" s="160">
        <v>138451735.63999999</v>
      </c>
      <c r="KS12" s="160">
        <v>48597850.399999999</v>
      </c>
      <c r="KT12" s="160">
        <v>307845081.95999998</v>
      </c>
      <c r="KU12" s="160">
        <v>35779400</v>
      </c>
      <c r="KV12" s="160">
        <v>30370171.280000001</v>
      </c>
      <c r="KW12" s="160">
        <v>50745930.479999997</v>
      </c>
      <c r="KX12" s="160">
        <v>58434801.670000002</v>
      </c>
      <c r="KY12" s="160">
        <v>38166641.090000004</v>
      </c>
      <c r="KZ12" s="160">
        <v>32532610.219999999</v>
      </c>
      <c r="LA12" s="160">
        <v>23108230.75</v>
      </c>
      <c r="LB12" s="160">
        <v>496621947.69</v>
      </c>
      <c r="LC12" s="160">
        <v>160214746.86000001</v>
      </c>
      <c r="LD12" s="160">
        <v>243826005.72999999</v>
      </c>
      <c r="LE12" s="160">
        <v>186026917.68000001</v>
      </c>
      <c r="LF12" s="160">
        <v>35744668.07</v>
      </c>
      <c r="LG12" s="160">
        <v>42142825.310000002</v>
      </c>
      <c r="LH12" s="160">
        <v>29452456</v>
      </c>
      <c r="LI12" s="160">
        <v>48762892.710000001</v>
      </c>
      <c r="LJ12" s="160">
        <v>34639313.75</v>
      </c>
      <c r="LK12" s="160">
        <v>48994198.68</v>
      </c>
      <c r="LL12" s="160">
        <v>235189952.11000001</v>
      </c>
      <c r="LM12" s="160">
        <v>77532674.709999993</v>
      </c>
      <c r="LN12" s="160">
        <v>38161778.979999997</v>
      </c>
      <c r="LO12" s="160">
        <v>359437598.80000001</v>
      </c>
      <c r="LP12" s="160">
        <v>121141669.09</v>
      </c>
      <c r="LQ12" s="160">
        <v>364204354.30000001</v>
      </c>
      <c r="LR12" s="160">
        <v>160961780.61000001</v>
      </c>
      <c r="LS12" s="160">
        <v>61924495.979999997</v>
      </c>
      <c r="LT12" s="160">
        <v>50356342.140000001</v>
      </c>
      <c r="LU12" s="160">
        <v>58373747.490000002</v>
      </c>
      <c r="LV12" s="160">
        <v>53263848.840000004</v>
      </c>
      <c r="LW12" s="160">
        <v>47498449.539999999</v>
      </c>
      <c r="LX12" s="160">
        <v>48384436.299999997</v>
      </c>
      <c r="LY12" s="160">
        <v>85014441.140000001</v>
      </c>
      <c r="LZ12" s="160">
        <v>29020772.640000001</v>
      </c>
      <c r="MA12" s="160">
        <v>462700574.94</v>
      </c>
      <c r="MB12" s="160">
        <v>34890857.340000004</v>
      </c>
      <c r="MC12" s="160">
        <v>26418845.489999998</v>
      </c>
      <c r="MD12" s="160">
        <v>22533841.07</v>
      </c>
      <c r="ME12" s="160">
        <v>22218386.57</v>
      </c>
      <c r="MF12" s="160">
        <v>36968190.920000002</v>
      </c>
      <c r="MG12" s="160">
        <v>30455736.699999999</v>
      </c>
      <c r="MH12" s="160">
        <v>35202275.390000001</v>
      </c>
      <c r="MI12" s="160">
        <v>40058900.659999996</v>
      </c>
      <c r="MJ12" s="160">
        <v>19658427.629999999</v>
      </c>
      <c r="MK12" s="160">
        <v>25445809.010000002</v>
      </c>
      <c r="ML12" s="160">
        <v>26723594.84</v>
      </c>
      <c r="MM12" s="160">
        <v>347679974.06</v>
      </c>
      <c r="MN12" s="160">
        <v>19479378.359999999</v>
      </c>
      <c r="MO12" s="160">
        <v>32466858.109999999</v>
      </c>
      <c r="MP12" s="160">
        <v>47456080</v>
      </c>
      <c r="MQ12" s="160">
        <v>55266318.350000001</v>
      </c>
      <c r="MR12" s="160">
        <v>29141851.169999998</v>
      </c>
      <c r="MS12" s="160">
        <v>62619230.869999997</v>
      </c>
      <c r="MT12" s="160">
        <v>53033193.600000001</v>
      </c>
      <c r="MU12" s="160">
        <v>40523816.340000004</v>
      </c>
      <c r="MV12" s="160">
        <v>13237825.140000001</v>
      </c>
      <c r="MW12" s="160">
        <v>522410521.00999999</v>
      </c>
      <c r="MX12" s="160">
        <v>74069665.659999996</v>
      </c>
      <c r="MY12" s="160">
        <v>25734581.600000001</v>
      </c>
      <c r="MZ12" s="160">
        <v>128022572.04000001</v>
      </c>
      <c r="NA12" s="160">
        <v>26334234.219999999</v>
      </c>
      <c r="NB12" s="160">
        <v>54202707.399999999</v>
      </c>
      <c r="NC12" s="160">
        <v>96470283.799999997</v>
      </c>
      <c r="ND12" s="160">
        <v>87579110.430000007</v>
      </c>
      <c r="NE12" s="160">
        <v>12043489.289999999</v>
      </c>
      <c r="NF12" s="160">
        <v>67309684.129999995</v>
      </c>
      <c r="NG12" s="160">
        <v>36773268.479999997</v>
      </c>
      <c r="NH12" s="160">
        <v>7843502.7400000002</v>
      </c>
      <c r="NI12" s="160">
        <v>225908740.93000001</v>
      </c>
      <c r="NJ12" s="160">
        <v>34577924.259999998</v>
      </c>
      <c r="NK12" s="160">
        <v>30051122.32</v>
      </c>
      <c r="NL12" s="160">
        <v>26144000.330000002</v>
      </c>
      <c r="NM12" s="160">
        <v>29764615.48</v>
      </c>
      <c r="NN12" s="160">
        <v>7188853.4500000002</v>
      </c>
      <c r="NO12" s="160">
        <v>10713361.220000001</v>
      </c>
      <c r="NP12" s="160">
        <v>307288030.56999999</v>
      </c>
      <c r="NQ12" s="160">
        <v>95140815.579999998</v>
      </c>
      <c r="NR12" s="160">
        <v>32493053.449999999</v>
      </c>
      <c r="NS12" s="160">
        <v>26615874.289999999</v>
      </c>
      <c r="NT12" s="160">
        <v>36349142.609999999</v>
      </c>
      <c r="NU12" s="160">
        <v>45468985.700000003</v>
      </c>
      <c r="NV12" s="160">
        <v>25353863.649999999</v>
      </c>
      <c r="NW12" s="160">
        <v>358522636.19</v>
      </c>
      <c r="NX12" s="160">
        <v>86027494.450000003</v>
      </c>
      <c r="NY12" s="160">
        <v>51918859.759999998</v>
      </c>
      <c r="NZ12" s="160">
        <v>82011907.549999997</v>
      </c>
      <c r="OA12" s="160">
        <v>29873387.420000002</v>
      </c>
      <c r="OB12" s="160">
        <v>50940100</v>
      </c>
      <c r="OC12" s="160">
        <v>11954683.77</v>
      </c>
      <c r="OD12" s="160">
        <v>8062891</v>
      </c>
      <c r="OE12" s="160"/>
      <c r="OF12" s="160">
        <v>291779013.70999998</v>
      </c>
      <c r="OG12" s="160">
        <v>73513679.920000002</v>
      </c>
      <c r="OH12" s="160">
        <v>72218486.689999998</v>
      </c>
      <c r="OI12" s="160">
        <v>45780048.710000001</v>
      </c>
      <c r="OJ12" s="160">
        <v>38558967.380000003</v>
      </c>
      <c r="OK12" s="160">
        <v>1289751.5</v>
      </c>
      <c r="OL12" s="160">
        <v>153807135.06999999</v>
      </c>
      <c r="OM12" s="160">
        <v>25202320.77</v>
      </c>
      <c r="ON12" s="160">
        <v>28767117.960000001</v>
      </c>
      <c r="OO12" s="160">
        <v>44036485.969999999</v>
      </c>
      <c r="OP12" s="160">
        <v>42172797.149999999</v>
      </c>
      <c r="OQ12" s="160">
        <v>76985565.689999998</v>
      </c>
      <c r="OR12" s="160">
        <v>21020985.739999998</v>
      </c>
      <c r="OS12" s="160">
        <v>290120901.30000001</v>
      </c>
      <c r="OT12" s="160">
        <v>19844615.949999999</v>
      </c>
      <c r="OU12" s="160">
        <v>73267914.780000001</v>
      </c>
      <c r="OV12" s="160">
        <v>22483931.260000002</v>
      </c>
      <c r="OW12" s="160">
        <v>40462949.439999998</v>
      </c>
      <c r="OX12" s="160">
        <v>74309704.180000007</v>
      </c>
      <c r="OY12" s="160">
        <v>23877923.539999999</v>
      </c>
      <c r="OZ12" s="160">
        <v>26454847.18</v>
      </c>
      <c r="PA12" s="160">
        <v>32396047.600000001</v>
      </c>
      <c r="PB12" s="160">
        <v>23494131.649999999</v>
      </c>
      <c r="PC12" s="160">
        <v>32655434.809999999</v>
      </c>
      <c r="PD12" s="160">
        <v>39744241.43</v>
      </c>
      <c r="PE12" s="160">
        <v>25987748.399999999</v>
      </c>
      <c r="PF12" s="160">
        <v>74939715.319999993</v>
      </c>
      <c r="PG12" s="160">
        <v>614045942.66999996</v>
      </c>
      <c r="PH12" s="160">
        <v>46740063.479999997</v>
      </c>
      <c r="PI12" s="160">
        <v>41145726</v>
      </c>
      <c r="PJ12" s="160">
        <v>48321267.100000001</v>
      </c>
      <c r="PK12" s="160">
        <v>95632570.799999997</v>
      </c>
      <c r="PL12" s="160">
        <v>40757258.200000003</v>
      </c>
      <c r="PM12" s="160">
        <v>75235055.159999996</v>
      </c>
      <c r="PN12" s="160">
        <v>35524771.270000003</v>
      </c>
      <c r="PO12" s="160">
        <v>77841717.590000004</v>
      </c>
      <c r="PP12" s="160">
        <v>25178237.18</v>
      </c>
      <c r="PQ12" s="160">
        <v>82244360.159999996</v>
      </c>
      <c r="PR12" s="160">
        <v>23603893.48</v>
      </c>
      <c r="PS12" s="160">
        <v>25754803.300000001</v>
      </c>
      <c r="PT12" s="160">
        <v>38661076.149999999</v>
      </c>
      <c r="PU12" s="160">
        <v>42990767.210000001</v>
      </c>
      <c r="PV12" s="160">
        <v>54117254.539999999</v>
      </c>
      <c r="PW12" s="160">
        <v>35510432.920000002</v>
      </c>
      <c r="PX12" s="160">
        <v>29747671.66</v>
      </c>
      <c r="PY12" s="160">
        <v>23429566.460000001</v>
      </c>
      <c r="PZ12" s="160">
        <v>64657424.340000004</v>
      </c>
      <c r="QA12" s="160">
        <v>62534281.409999996</v>
      </c>
      <c r="QB12" s="160">
        <v>24598097.300000001</v>
      </c>
      <c r="QC12" s="160">
        <v>326427375.56</v>
      </c>
      <c r="QD12" s="160">
        <v>24286160</v>
      </c>
      <c r="QE12" s="160">
        <v>64542434</v>
      </c>
      <c r="QF12" s="160">
        <v>40198910</v>
      </c>
      <c r="QG12" s="160">
        <v>47700470</v>
      </c>
      <c r="QH12" s="160">
        <v>55662809.969999999</v>
      </c>
      <c r="QI12" s="160">
        <v>27942610</v>
      </c>
      <c r="QJ12" s="160">
        <v>53118721.240000002</v>
      </c>
      <c r="QK12" s="160">
        <v>56269209.030000001</v>
      </c>
      <c r="QL12" s="160">
        <v>29175980</v>
      </c>
      <c r="QM12" s="160">
        <v>20523405</v>
      </c>
      <c r="QN12" s="160">
        <v>371598942.88</v>
      </c>
      <c r="QO12" s="160">
        <v>48406779.899999999</v>
      </c>
      <c r="QP12" s="160">
        <v>29207337.48</v>
      </c>
      <c r="QQ12" s="160">
        <v>38990209.759999998</v>
      </c>
      <c r="QR12" s="160">
        <v>36761046.32</v>
      </c>
      <c r="QS12" s="160">
        <v>43646801.469999999</v>
      </c>
      <c r="QT12" s="160">
        <v>60915273.729999997</v>
      </c>
      <c r="QU12" s="160">
        <v>30834247.27</v>
      </c>
      <c r="QV12" s="160">
        <v>35597403.350000001</v>
      </c>
      <c r="QW12" s="160">
        <v>60652861.490000002</v>
      </c>
      <c r="QX12" s="160">
        <v>63842860.789999999</v>
      </c>
      <c r="QY12" s="160">
        <v>29822604.199999999</v>
      </c>
      <c r="QZ12" s="160">
        <v>20599978.420000002</v>
      </c>
      <c r="RA12" s="160">
        <v>36373876.25</v>
      </c>
      <c r="RB12" s="160">
        <v>20493220.98</v>
      </c>
      <c r="RC12" s="160">
        <v>30076749.600000001</v>
      </c>
      <c r="RD12" s="160">
        <v>38472100.960000001</v>
      </c>
      <c r="RE12" s="160">
        <v>449160</v>
      </c>
      <c r="RF12" s="160">
        <v>449160</v>
      </c>
      <c r="RG12" s="160">
        <v>440840</v>
      </c>
      <c r="RH12" s="160">
        <v>228984421.06</v>
      </c>
      <c r="RI12" s="160">
        <v>24817766.039999999</v>
      </c>
      <c r="RJ12" s="160">
        <v>33633492.140000001</v>
      </c>
      <c r="RK12" s="160">
        <v>36302665.170000002</v>
      </c>
      <c r="RL12" s="160">
        <v>15813780.960000001</v>
      </c>
      <c r="RM12" s="160">
        <v>38151207.689999998</v>
      </c>
      <c r="RN12" s="160">
        <v>40864284.299999997</v>
      </c>
      <c r="RO12" s="160">
        <v>41766387.710000001</v>
      </c>
      <c r="RP12" s="160">
        <v>29195099.09</v>
      </c>
      <c r="RQ12" s="160">
        <v>24610614.43</v>
      </c>
      <c r="RR12" s="160">
        <v>67868239.109999999</v>
      </c>
      <c r="RS12" s="160">
        <v>81073074.640000001</v>
      </c>
      <c r="RT12" s="160">
        <v>22216959.699999999</v>
      </c>
      <c r="RU12" s="160">
        <v>26373957.870000001</v>
      </c>
      <c r="RV12" s="160">
        <v>37352588.539999999</v>
      </c>
      <c r="RW12" s="160">
        <v>18598349.440000001</v>
      </c>
      <c r="RX12" s="160">
        <v>21015548.43</v>
      </c>
      <c r="RY12" s="160">
        <v>22372881.449999999</v>
      </c>
      <c r="RZ12" s="160">
        <v>12510528.73</v>
      </c>
      <c r="SA12" s="160">
        <v>254741587.11000001</v>
      </c>
      <c r="SB12" s="160">
        <v>25713682.09</v>
      </c>
      <c r="SC12" s="160">
        <v>37579076.439999998</v>
      </c>
      <c r="SD12" s="160">
        <v>21039313.620000001</v>
      </c>
      <c r="SE12" s="160">
        <v>12414200.960000001</v>
      </c>
      <c r="SF12" s="160">
        <v>22754880</v>
      </c>
      <c r="SG12" s="160">
        <v>24641195.84</v>
      </c>
      <c r="SH12" s="160">
        <v>69737115.719999999</v>
      </c>
      <c r="SI12" s="160">
        <v>37273636.689999998</v>
      </c>
      <c r="SJ12" s="160">
        <v>22556000.149999999</v>
      </c>
      <c r="SK12" s="160">
        <v>21926073.579999998</v>
      </c>
      <c r="SL12" s="160">
        <v>43263047.210000001</v>
      </c>
      <c r="SM12" s="160">
        <v>20011367.84</v>
      </c>
      <c r="SN12" s="160">
        <v>339773802.51999998</v>
      </c>
      <c r="SO12" s="160">
        <v>23901104.640000001</v>
      </c>
      <c r="SP12" s="160">
        <v>21235307.109999999</v>
      </c>
      <c r="SQ12" s="160">
        <v>52840842.149999999</v>
      </c>
      <c r="SR12" s="160">
        <v>47952625.799999997</v>
      </c>
      <c r="SS12" s="160">
        <v>28929030.890000001</v>
      </c>
      <c r="ST12" s="160">
        <v>13912381.65</v>
      </c>
      <c r="SU12" s="160">
        <v>51245434.329999998</v>
      </c>
      <c r="SV12" s="160">
        <v>23069186.530000001</v>
      </c>
      <c r="SW12" s="160">
        <v>28939491.280000001</v>
      </c>
      <c r="SX12" s="160">
        <v>45210252.289999999</v>
      </c>
      <c r="SY12" s="160">
        <v>22046905.079999998</v>
      </c>
      <c r="SZ12" s="160">
        <v>18769906.199999999</v>
      </c>
      <c r="TA12" s="160">
        <v>35165426.450000003</v>
      </c>
      <c r="TB12" s="160">
        <v>18857007.460000001</v>
      </c>
      <c r="TC12" s="160">
        <v>16580880.890000001</v>
      </c>
      <c r="TD12" s="160">
        <v>89969839.120000005</v>
      </c>
      <c r="TE12" s="160">
        <v>17264076.129999999</v>
      </c>
      <c r="TF12" s="160">
        <v>247293077.72999999</v>
      </c>
      <c r="TG12" s="160">
        <v>62390067.380000003</v>
      </c>
      <c r="TH12" s="160">
        <v>30519029.530000001</v>
      </c>
      <c r="TI12" s="160">
        <v>17916930</v>
      </c>
      <c r="TJ12" s="160">
        <v>98470003.239999995</v>
      </c>
      <c r="TK12" s="160">
        <v>20068440.73</v>
      </c>
      <c r="TL12" s="160">
        <v>389340</v>
      </c>
      <c r="TM12" s="160">
        <v>852663.87</v>
      </c>
      <c r="TN12" s="160">
        <v>517590</v>
      </c>
      <c r="TO12" s="160">
        <v>138032112.22999999</v>
      </c>
      <c r="TP12" s="160">
        <v>44734005.390000001</v>
      </c>
      <c r="TQ12" s="160">
        <v>28760377.890000001</v>
      </c>
      <c r="TR12" s="160">
        <v>49496018.219999999</v>
      </c>
      <c r="TS12" s="160">
        <v>28575617.539999999</v>
      </c>
      <c r="TT12" s="160">
        <v>15922737.68</v>
      </c>
      <c r="TU12" s="160">
        <v>588299886.90999997</v>
      </c>
      <c r="TV12" s="160">
        <v>40843533.520000003</v>
      </c>
      <c r="TW12" s="160">
        <v>30297862.609999999</v>
      </c>
      <c r="TX12" s="160">
        <v>84858867.349999994</v>
      </c>
      <c r="TY12" s="160">
        <v>7336315.9699999997</v>
      </c>
      <c r="TZ12" s="160">
        <v>27844033.309999999</v>
      </c>
      <c r="UA12" s="160">
        <v>63600732.380000003</v>
      </c>
      <c r="UB12" s="160">
        <v>23445978.059999999</v>
      </c>
      <c r="UC12" s="160">
        <v>18956741.02</v>
      </c>
      <c r="UD12" s="160">
        <v>22831490.239999998</v>
      </c>
      <c r="UE12" s="160">
        <v>31561808.09</v>
      </c>
      <c r="UF12" s="160">
        <v>53177910.240000002</v>
      </c>
      <c r="UG12" s="160">
        <v>35035706.539999999</v>
      </c>
      <c r="UH12" s="160">
        <v>50208062.689999998</v>
      </c>
      <c r="UI12" s="160">
        <v>21584072.91</v>
      </c>
      <c r="UJ12" s="160">
        <v>22524249.02</v>
      </c>
      <c r="UK12" s="160">
        <v>13389800</v>
      </c>
      <c r="UL12" s="160">
        <v>17537136.850000001</v>
      </c>
      <c r="UM12" s="160">
        <v>53740504.18</v>
      </c>
      <c r="UN12" s="160">
        <v>3544549.35</v>
      </c>
      <c r="UO12" s="160">
        <v>4138329.02</v>
      </c>
      <c r="UP12" s="160">
        <v>2878925.36</v>
      </c>
      <c r="UQ12" s="160">
        <v>316634810.82999998</v>
      </c>
      <c r="UR12" s="160">
        <v>38614339.590000004</v>
      </c>
      <c r="US12" s="160">
        <v>34249189.619999997</v>
      </c>
      <c r="UT12" s="160">
        <v>34348159.909999996</v>
      </c>
      <c r="UU12" s="160">
        <v>43638287.159999996</v>
      </c>
      <c r="UV12" s="160">
        <v>48341287.350000001</v>
      </c>
      <c r="UW12" s="160">
        <v>42965454.969999999</v>
      </c>
      <c r="UX12" s="160">
        <v>29776398.289999999</v>
      </c>
      <c r="UY12" s="160">
        <v>28878793.34</v>
      </c>
      <c r="UZ12" s="160">
        <v>80300639.519999996</v>
      </c>
      <c r="VA12" s="160">
        <v>26653329.43</v>
      </c>
      <c r="VB12" s="160">
        <v>55308583.020000003</v>
      </c>
      <c r="VC12" s="160">
        <v>26460835.379999999</v>
      </c>
      <c r="VD12" s="160">
        <v>18455250.809999999</v>
      </c>
      <c r="VE12" s="160">
        <v>24149918.109999999</v>
      </c>
      <c r="VF12" s="160">
        <v>850218391.85000002</v>
      </c>
      <c r="VG12" s="160">
        <v>47566062.049999997</v>
      </c>
      <c r="VH12" s="160">
        <v>30925373.800000001</v>
      </c>
      <c r="VI12" s="160">
        <v>36228210.740000002</v>
      </c>
      <c r="VJ12" s="160">
        <v>21130752.149999999</v>
      </c>
      <c r="VK12" s="160">
        <v>42529626.939999998</v>
      </c>
      <c r="VL12" s="160">
        <v>47017855</v>
      </c>
      <c r="VM12" s="160">
        <v>59341859.130000003</v>
      </c>
      <c r="VN12" s="160">
        <v>47116759.939999998</v>
      </c>
      <c r="VO12" s="160">
        <v>50158428.649999999</v>
      </c>
      <c r="VP12" s="160">
        <v>33475421.329999998</v>
      </c>
      <c r="VQ12" s="160">
        <v>67744442.849999994</v>
      </c>
      <c r="VR12" s="160">
        <v>49923077.109999999</v>
      </c>
      <c r="VS12" s="160">
        <v>67151110.5</v>
      </c>
      <c r="VT12" s="160">
        <v>68118195</v>
      </c>
      <c r="VU12" s="160">
        <v>30567299.5</v>
      </c>
      <c r="VV12" s="160">
        <v>42497620.600000001</v>
      </c>
      <c r="VW12" s="160">
        <v>56054205.109999999</v>
      </c>
      <c r="VX12" s="160">
        <v>36400280.5</v>
      </c>
      <c r="VY12" s="160">
        <v>58291162.770000003</v>
      </c>
      <c r="VZ12" s="160">
        <v>98842260.829999998</v>
      </c>
      <c r="WA12" s="160">
        <v>29901889.199999999</v>
      </c>
      <c r="WB12" s="160">
        <v>26076673.460000001</v>
      </c>
      <c r="WC12" s="160">
        <v>22903088.84</v>
      </c>
      <c r="WD12" s="160">
        <v>21710716.460000001</v>
      </c>
      <c r="WE12" s="160">
        <v>18215216</v>
      </c>
      <c r="WF12" s="160">
        <v>13184258.25</v>
      </c>
      <c r="WG12" s="160">
        <v>16169352.880000001</v>
      </c>
      <c r="WH12" s="160">
        <v>44279849.479999997</v>
      </c>
      <c r="WI12" s="160">
        <v>6902848.8499999996</v>
      </c>
      <c r="WJ12" s="160">
        <v>748470</v>
      </c>
      <c r="WK12" s="160">
        <v>2491279.83</v>
      </c>
      <c r="WL12" s="160">
        <v>1919341</v>
      </c>
      <c r="WM12" s="160">
        <v>384514126.94999999</v>
      </c>
      <c r="WN12" s="160">
        <v>36485221.57</v>
      </c>
      <c r="WO12" s="160">
        <v>35019456.770000003</v>
      </c>
      <c r="WP12" s="160">
        <v>125184598.23</v>
      </c>
      <c r="WQ12" s="160">
        <v>36667257.899999999</v>
      </c>
      <c r="WR12" s="160">
        <v>41011767.409999996</v>
      </c>
      <c r="WS12" s="160">
        <v>74665539.140000001</v>
      </c>
      <c r="WT12" s="160">
        <v>28782799.039999999</v>
      </c>
      <c r="WU12" s="160">
        <v>37180854.689999998</v>
      </c>
      <c r="WV12" s="160">
        <v>69526860.799999997</v>
      </c>
      <c r="WW12" s="160">
        <v>48628851.770000003</v>
      </c>
      <c r="WX12" s="160">
        <v>26125172.02</v>
      </c>
      <c r="WY12" s="160">
        <v>24024507.239999998</v>
      </c>
      <c r="WZ12" s="160">
        <v>23551370</v>
      </c>
      <c r="XA12" s="160">
        <v>20431111.829999998</v>
      </c>
      <c r="XB12" s="160">
        <v>24644322.09</v>
      </c>
      <c r="XC12" s="160">
        <v>14820111.24</v>
      </c>
      <c r="XD12" s="160">
        <v>19729709.039999999</v>
      </c>
      <c r="XE12" s="160">
        <v>17731397.23</v>
      </c>
      <c r="XF12" s="160">
        <v>18990058.329999998</v>
      </c>
      <c r="XG12" s="160">
        <v>19540684.510000002</v>
      </c>
      <c r="XH12" s="160">
        <v>11151117.98</v>
      </c>
      <c r="XI12" s="160">
        <v>4664088.78</v>
      </c>
      <c r="XJ12" s="160">
        <v>457055454.02999997</v>
      </c>
      <c r="XK12" s="160">
        <v>30151776.699999999</v>
      </c>
      <c r="XL12" s="160">
        <v>52286486.979999997</v>
      </c>
      <c r="XM12" s="160">
        <v>41532724.100000001</v>
      </c>
      <c r="XN12" s="160">
        <v>76311109.359999999</v>
      </c>
      <c r="XO12" s="160">
        <v>36871622.740000002</v>
      </c>
      <c r="XP12" s="160">
        <v>52545656.159999996</v>
      </c>
      <c r="XQ12" s="160">
        <v>22687432.68</v>
      </c>
      <c r="XR12" s="160">
        <v>63430180.920000002</v>
      </c>
      <c r="XS12" s="160">
        <v>57617297.990000002</v>
      </c>
      <c r="XT12" s="160">
        <v>39780990.969999999</v>
      </c>
      <c r="XU12" s="160">
        <v>25243496.27</v>
      </c>
      <c r="XV12" s="160">
        <v>25551776.579999998</v>
      </c>
      <c r="XW12" s="160">
        <v>14315138.699999999</v>
      </c>
      <c r="XX12" s="160">
        <v>798920</v>
      </c>
      <c r="XY12" s="160"/>
      <c r="XZ12" s="160">
        <v>971600</v>
      </c>
      <c r="YA12" s="160">
        <v>212585455.87</v>
      </c>
      <c r="YB12" s="160">
        <v>38643532.909999996</v>
      </c>
      <c r="YC12" s="160">
        <v>34220591.490000002</v>
      </c>
      <c r="YD12" s="160">
        <v>23485302.809999999</v>
      </c>
      <c r="YE12" s="160">
        <v>37284748</v>
      </c>
      <c r="YF12" s="160">
        <v>23799333.219999999</v>
      </c>
      <c r="YG12" s="160">
        <v>28047665.809999999</v>
      </c>
      <c r="YH12" s="160">
        <v>234521065.81999999</v>
      </c>
      <c r="YI12" s="160">
        <v>29973784.649999999</v>
      </c>
      <c r="YJ12" s="160">
        <v>38213337.93</v>
      </c>
      <c r="YK12" s="160">
        <v>46855975.310000002</v>
      </c>
      <c r="YL12" s="160">
        <v>25282755.140000001</v>
      </c>
      <c r="YM12" s="160">
        <v>28987920.899999999</v>
      </c>
      <c r="YN12" s="160">
        <v>22057986.649999999</v>
      </c>
      <c r="YO12" s="160">
        <v>19368286.960000001</v>
      </c>
      <c r="YP12" s="160">
        <v>65088418.079999998</v>
      </c>
      <c r="YQ12" s="160">
        <v>347761666.68000001</v>
      </c>
      <c r="YR12" s="160">
        <v>28659921.329999998</v>
      </c>
      <c r="YS12" s="160">
        <v>52989979</v>
      </c>
      <c r="YT12" s="160">
        <v>84595267.319999993</v>
      </c>
      <c r="YU12" s="160">
        <v>67556659.120000005</v>
      </c>
      <c r="YV12" s="160">
        <v>29260951.850000001</v>
      </c>
      <c r="YW12" s="160">
        <v>32105640.260000002</v>
      </c>
      <c r="YX12" s="160">
        <v>59549930.340000004</v>
      </c>
      <c r="YY12" s="160">
        <v>59793429.390000001</v>
      </c>
      <c r="YZ12" s="160">
        <v>70756085.900000006</v>
      </c>
      <c r="ZA12" s="160">
        <v>20766850.23</v>
      </c>
      <c r="ZB12" s="160">
        <v>22749975.879999999</v>
      </c>
      <c r="ZC12" s="160">
        <v>21713818.309999999</v>
      </c>
      <c r="ZD12" s="160">
        <v>26991998.059999999</v>
      </c>
      <c r="ZE12" s="160">
        <v>24182175.140000001</v>
      </c>
      <c r="ZF12" s="160">
        <v>26436468.350000001</v>
      </c>
      <c r="ZG12" s="160">
        <v>24188899.199999999</v>
      </c>
      <c r="ZH12" s="160">
        <v>18905124.649999999</v>
      </c>
      <c r="ZI12" s="160">
        <v>8091991.9000000004</v>
      </c>
      <c r="ZJ12" s="160">
        <v>2421030</v>
      </c>
      <c r="ZK12" s="160">
        <v>1875590.25</v>
      </c>
      <c r="ZL12" s="160">
        <v>1443547</v>
      </c>
      <c r="ZM12" s="160">
        <v>180547005.34999999</v>
      </c>
      <c r="ZN12" s="160">
        <v>25879070.170000002</v>
      </c>
      <c r="ZO12" s="160">
        <v>21620374.030000001</v>
      </c>
      <c r="ZP12" s="160">
        <v>26980031.84</v>
      </c>
      <c r="ZQ12" s="160">
        <v>28842650.210000001</v>
      </c>
      <c r="ZR12" s="160">
        <v>28335344.23</v>
      </c>
      <c r="ZS12" s="160">
        <v>22766363.739999998</v>
      </c>
      <c r="ZT12" s="160">
        <v>779583039.19000006</v>
      </c>
      <c r="ZU12" s="160">
        <v>29962686.34</v>
      </c>
      <c r="ZV12" s="160">
        <v>18914202.210000001</v>
      </c>
      <c r="ZW12" s="160">
        <v>49832884.140000001</v>
      </c>
      <c r="ZX12" s="160">
        <v>39868086.979999997</v>
      </c>
      <c r="ZY12" s="160">
        <v>24621728.210000001</v>
      </c>
      <c r="ZZ12" s="160">
        <v>24040189.670000002</v>
      </c>
      <c r="AAA12" s="160">
        <v>26677731.800000001</v>
      </c>
      <c r="AAB12" s="160">
        <v>54146249.049999997</v>
      </c>
      <c r="AAC12" s="160">
        <v>14699901.77</v>
      </c>
      <c r="AAD12" s="160">
        <v>35334156.780000001</v>
      </c>
      <c r="AAE12" s="160">
        <v>94698082.299999997</v>
      </c>
      <c r="AAF12" s="160">
        <v>56014742.270000003</v>
      </c>
      <c r="AAG12" s="160">
        <v>19673188.629999999</v>
      </c>
      <c r="AAH12" s="160">
        <v>17975579.690000001</v>
      </c>
      <c r="AAI12" s="160">
        <v>27427213.370000001</v>
      </c>
      <c r="AAJ12" s="160">
        <v>12086766.140000001</v>
      </c>
      <c r="AAK12" s="160">
        <v>18968755.140000001</v>
      </c>
      <c r="AAL12" s="160">
        <v>11544490.48</v>
      </c>
      <c r="AAM12" s="160">
        <v>92291940.209999993</v>
      </c>
      <c r="AAN12" s="160">
        <v>62043699.329999998</v>
      </c>
      <c r="AAO12" s="160">
        <v>5680839.0700000003</v>
      </c>
      <c r="AAP12" s="160">
        <v>7588755</v>
      </c>
      <c r="AAQ12" s="160">
        <v>7463688.8399999999</v>
      </c>
      <c r="AAR12" s="160">
        <v>5105536.37</v>
      </c>
      <c r="AAS12" s="160">
        <v>8378171.1900000004</v>
      </c>
      <c r="AAT12" s="160">
        <v>195123936.75999999</v>
      </c>
      <c r="AAU12" s="160">
        <v>33314953.530000001</v>
      </c>
      <c r="AAV12" s="160">
        <v>18995453.66</v>
      </c>
      <c r="AAW12" s="160">
        <v>41166104.619999997</v>
      </c>
      <c r="AAX12" s="160">
        <v>48968600.950000003</v>
      </c>
      <c r="AAY12" s="160">
        <v>27673283.579999998</v>
      </c>
      <c r="AAZ12" s="160">
        <v>25681092.489999998</v>
      </c>
      <c r="ABA12" s="160">
        <v>42402558.119999997</v>
      </c>
      <c r="ABB12" s="160">
        <v>260825691.27000001</v>
      </c>
      <c r="ABC12" s="160">
        <v>29453913.59</v>
      </c>
      <c r="ABD12" s="160">
        <v>50089228.130000003</v>
      </c>
      <c r="ABE12" s="160">
        <v>37720878.049999997</v>
      </c>
      <c r="ABF12" s="160">
        <v>18029331.07</v>
      </c>
      <c r="ABG12" s="160">
        <v>74087607.569999993</v>
      </c>
      <c r="ABH12" s="160">
        <v>18488884.170000002</v>
      </c>
      <c r="ABI12" s="160">
        <v>30281384.510000002</v>
      </c>
      <c r="ABJ12" s="160">
        <v>18906384.949999999</v>
      </c>
      <c r="ABK12" s="160">
        <v>41182765.619999997</v>
      </c>
      <c r="ABL12" s="160">
        <v>20402893.75</v>
      </c>
      <c r="ABM12" s="160">
        <v>531235982.75999999</v>
      </c>
      <c r="ABN12" s="160">
        <v>37706928.539999999</v>
      </c>
      <c r="ABO12" s="160">
        <v>39454974.659999996</v>
      </c>
      <c r="ABP12" s="160">
        <v>67212870.430000007</v>
      </c>
      <c r="ABQ12" s="160">
        <v>28376248.010000002</v>
      </c>
      <c r="ABR12" s="160">
        <v>39199059.960000001</v>
      </c>
      <c r="ABS12" s="160">
        <v>42880945.659999996</v>
      </c>
      <c r="ABT12" s="160">
        <v>87722930.760000005</v>
      </c>
      <c r="ABU12" s="160">
        <v>123841137.90000001</v>
      </c>
      <c r="ABV12" s="160">
        <v>33990499.119999997</v>
      </c>
      <c r="ABW12" s="160">
        <v>36182334.399999999</v>
      </c>
      <c r="ABX12" s="160">
        <v>52303308.219999999</v>
      </c>
      <c r="ABY12" s="160">
        <v>55381971.119999997</v>
      </c>
      <c r="ABZ12" s="160">
        <v>69314104.170000002</v>
      </c>
      <c r="ACA12" s="160">
        <v>30235012.129999999</v>
      </c>
      <c r="ACB12" s="160">
        <v>44004839.509999998</v>
      </c>
      <c r="ACC12" s="160">
        <v>26605349.100000001</v>
      </c>
      <c r="ACD12" s="160">
        <v>17338274.510000002</v>
      </c>
      <c r="ACE12" s="160">
        <v>22685538.710000001</v>
      </c>
      <c r="ACF12" s="160">
        <v>155259894.56999999</v>
      </c>
      <c r="ACG12" s="160">
        <v>125895732.87</v>
      </c>
      <c r="ACH12" s="160">
        <v>21490022.170000002</v>
      </c>
      <c r="ACI12" s="160">
        <v>24425161.170000002</v>
      </c>
      <c r="ACJ12" s="160">
        <v>35384274.590000004</v>
      </c>
      <c r="ACK12" s="160">
        <v>18834581.07</v>
      </c>
      <c r="ACL12" s="160">
        <v>33353601.780000001</v>
      </c>
      <c r="ACM12" s="160">
        <v>31207518.66</v>
      </c>
      <c r="ACN12" s="160">
        <v>40916496.719999999</v>
      </c>
      <c r="ACO12" s="160">
        <v>311208828.25</v>
      </c>
      <c r="ACP12" s="160">
        <v>58946433.219999999</v>
      </c>
      <c r="ACQ12" s="160">
        <v>66067677.119999997</v>
      </c>
      <c r="ACR12" s="160">
        <v>182178456.13999999</v>
      </c>
      <c r="ACS12" s="160">
        <v>21456913.789999999</v>
      </c>
      <c r="ACT12" s="160">
        <v>28954600.98</v>
      </c>
      <c r="ACU12" s="160">
        <v>45349428.710000001</v>
      </c>
      <c r="ACV12" s="160">
        <v>17484437.91</v>
      </c>
      <c r="ACW12" s="160">
        <v>559379643.87</v>
      </c>
      <c r="ACX12" s="160">
        <v>83805584.890000001</v>
      </c>
      <c r="ACY12" s="160">
        <v>55590069.219999999</v>
      </c>
      <c r="ACZ12" s="160">
        <v>25618022.510000002</v>
      </c>
      <c r="ADA12" s="160">
        <v>37593122.609999999</v>
      </c>
      <c r="ADB12" s="160">
        <v>23436058.390000001</v>
      </c>
      <c r="ADC12" s="160">
        <v>24701038.870000001</v>
      </c>
      <c r="ADD12" s="160">
        <v>15054409.939999999</v>
      </c>
      <c r="ADE12" s="160">
        <v>18279313.390000001</v>
      </c>
      <c r="ADF12" s="160">
        <v>22008921.800000001</v>
      </c>
      <c r="ADG12" s="160">
        <v>44953369.299999997</v>
      </c>
      <c r="ADH12" s="160">
        <v>26551945.059999999</v>
      </c>
      <c r="ADI12" s="160">
        <v>21793086.600000001</v>
      </c>
      <c r="ADJ12" s="160">
        <v>31932674.780000001</v>
      </c>
      <c r="ADK12" s="160">
        <v>53587164.740000002</v>
      </c>
      <c r="ADL12" s="160">
        <v>22873929.379999999</v>
      </c>
      <c r="ADM12" s="160">
        <v>44606002.5</v>
      </c>
      <c r="ADN12" s="160">
        <v>16038377.49</v>
      </c>
      <c r="ADO12" s="160">
        <v>40402171.810000002</v>
      </c>
      <c r="ADP12" s="160"/>
      <c r="ADQ12" s="160">
        <v>353350083.25999999</v>
      </c>
      <c r="ADR12" s="160">
        <v>50880011.520000003</v>
      </c>
      <c r="ADS12" s="160">
        <v>56411899.729999997</v>
      </c>
      <c r="ADT12" s="160">
        <v>38041874.740000002</v>
      </c>
      <c r="ADU12" s="160">
        <v>31269401.66</v>
      </c>
      <c r="ADV12" s="160">
        <v>62227389.649999999</v>
      </c>
      <c r="ADW12" s="160">
        <v>31392100.649999999</v>
      </c>
      <c r="ADX12" s="160">
        <v>47732931.359999999</v>
      </c>
      <c r="ADY12" s="160">
        <v>27416780.82</v>
      </c>
      <c r="ADZ12" s="160"/>
      <c r="AEA12" s="160">
        <v>303311021.47000003</v>
      </c>
      <c r="AEB12" s="160">
        <v>181156724.00999999</v>
      </c>
      <c r="AEC12" s="160">
        <v>67065154.950000003</v>
      </c>
      <c r="AED12" s="160">
        <v>53157078.93</v>
      </c>
      <c r="AEE12" s="160">
        <v>82492511</v>
      </c>
      <c r="AEF12" s="160">
        <v>77010043.239999995</v>
      </c>
      <c r="AEG12" s="160">
        <v>35982699.780000001</v>
      </c>
      <c r="AEH12" s="160">
        <v>61061432.469999999</v>
      </c>
      <c r="AEI12" s="160">
        <v>24783273.129999999</v>
      </c>
      <c r="AEJ12" s="160">
        <v>52715243.530000001</v>
      </c>
      <c r="AEK12" s="160">
        <v>38882617.380000003</v>
      </c>
      <c r="AEL12" s="160">
        <v>39002166.490000002</v>
      </c>
      <c r="AEM12" s="160">
        <v>53384241.719999999</v>
      </c>
      <c r="AEN12" s="160">
        <v>314609081.38</v>
      </c>
      <c r="AEO12" s="160">
        <v>87277621.129999995</v>
      </c>
      <c r="AEP12" s="160">
        <v>51973100.810000002</v>
      </c>
      <c r="AEQ12" s="160">
        <v>48876083.539999999</v>
      </c>
      <c r="AER12" s="160">
        <v>45033370.740000002</v>
      </c>
      <c r="AES12" s="160">
        <v>35394284.039999999</v>
      </c>
      <c r="AET12" s="160">
        <v>32978675.190000001</v>
      </c>
      <c r="AEU12" s="160">
        <v>64511533.009999998</v>
      </c>
      <c r="AEV12" s="160">
        <v>55552625.950000003</v>
      </c>
      <c r="AEW12" s="160">
        <v>30994906.809999999</v>
      </c>
      <c r="AEX12" s="160">
        <v>61011914.590000004</v>
      </c>
      <c r="AEY12" s="160">
        <v>28143572.949999999</v>
      </c>
      <c r="AEZ12" s="160">
        <v>302947936.70999998</v>
      </c>
      <c r="AFA12" s="160">
        <v>26149038.039999999</v>
      </c>
      <c r="AFB12" s="160">
        <v>34248540.719999999</v>
      </c>
      <c r="AFC12" s="160">
        <v>33340063.420000002</v>
      </c>
      <c r="AFD12" s="160">
        <v>74670739.25</v>
      </c>
      <c r="AFE12" s="160">
        <v>30092014.649999999</v>
      </c>
      <c r="AFF12" s="160">
        <v>29083444.32</v>
      </c>
      <c r="AFG12" s="160">
        <v>31636958.829999998</v>
      </c>
      <c r="AFH12" s="160">
        <v>28371668.43</v>
      </c>
      <c r="AFI12" s="160">
        <v>40524346.630000003</v>
      </c>
      <c r="AFJ12" s="160">
        <v>14382956.710000001</v>
      </c>
      <c r="AFK12" s="160">
        <v>451113038.19999999</v>
      </c>
      <c r="AFL12" s="160">
        <v>129300756.98</v>
      </c>
      <c r="AFM12" s="160">
        <v>47347153.329999998</v>
      </c>
      <c r="AFN12" s="160">
        <v>28097831.75</v>
      </c>
      <c r="AFO12" s="160">
        <v>63592671.479999997</v>
      </c>
      <c r="AFP12" s="160">
        <v>71260285.950000003</v>
      </c>
      <c r="AFQ12" s="160">
        <v>25764995.449999999</v>
      </c>
      <c r="AFR12" s="160">
        <v>18440406.899999999</v>
      </c>
      <c r="AFS12" s="160">
        <v>589236866.09000003</v>
      </c>
      <c r="AFT12" s="160">
        <v>383313537.31999999</v>
      </c>
      <c r="AFU12" s="160">
        <v>45278718.310000002</v>
      </c>
      <c r="AFV12" s="160">
        <v>77746077.390000001</v>
      </c>
      <c r="AFW12" s="160">
        <v>85097957.599999994</v>
      </c>
      <c r="AFX12" s="160">
        <v>64747928.740000002</v>
      </c>
      <c r="AFY12" s="160">
        <v>54248269.880000003</v>
      </c>
      <c r="AFZ12" s="160">
        <v>53794206.119999997</v>
      </c>
      <c r="AGA12" s="160">
        <v>19136708.68</v>
      </c>
      <c r="AGB12" s="160">
        <v>47485511.439999998</v>
      </c>
      <c r="AGC12" s="160">
        <v>39397167.020000003</v>
      </c>
      <c r="AGD12" s="160">
        <v>30988088.899999999</v>
      </c>
      <c r="AGE12" s="160">
        <v>28419518.5</v>
      </c>
      <c r="AGF12" s="160">
        <v>25026303.129999999</v>
      </c>
      <c r="AGG12" s="160">
        <v>29433886.350000001</v>
      </c>
      <c r="AGH12" s="160">
        <v>44304653.100000001</v>
      </c>
      <c r="AGI12" s="160">
        <v>27506660.829999998</v>
      </c>
      <c r="AGJ12" s="160">
        <v>183071202.77000001</v>
      </c>
      <c r="AGK12" s="160">
        <v>43086476.359999999</v>
      </c>
      <c r="AGL12" s="160">
        <v>47960065.219999999</v>
      </c>
      <c r="AGM12" s="160">
        <v>36083606.990000002</v>
      </c>
      <c r="AGN12" s="160">
        <v>60992373.329999998</v>
      </c>
      <c r="AGO12" s="160">
        <v>37396910.689999998</v>
      </c>
      <c r="AGP12" s="160">
        <v>576373.06000000006</v>
      </c>
    </row>
    <row r="13" spans="1:874" x14ac:dyDescent="0.2">
      <c r="B13" s="159" t="s">
        <v>16</v>
      </c>
      <c r="C13" s="158" t="s">
        <v>17</v>
      </c>
      <c r="D13" s="160">
        <v>164682787.60999998</v>
      </c>
      <c r="E13" s="160">
        <v>9364061.1100000013</v>
      </c>
      <c r="F13" s="160">
        <v>19808931.140000001</v>
      </c>
      <c r="G13" s="160">
        <v>6670026.6900000004</v>
      </c>
      <c r="H13" s="160">
        <v>66403812.57</v>
      </c>
      <c r="I13" s="160">
        <v>20748612.16</v>
      </c>
      <c r="J13" s="160">
        <v>52993530.420000002</v>
      </c>
      <c r="K13" s="160">
        <v>14868202.989999998</v>
      </c>
      <c r="L13" s="160">
        <v>11651830.979999999</v>
      </c>
      <c r="M13" s="160">
        <v>5277196.01</v>
      </c>
      <c r="N13" s="160">
        <v>3106766.1199999996</v>
      </c>
      <c r="O13" s="160">
        <v>12283621.52</v>
      </c>
      <c r="P13" s="160">
        <v>23914338.449999999</v>
      </c>
      <c r="Q13" s="160">
        <v>6961880.3299999991</v>
      </c>
      <c r="R13" s="160">
        <v>8681638.3000000007</v>
      </c>
      <c r="S13" s="160">
        <v>11815017.469999999</v>
      </c>
      <c r="T13" s="160">
        <v>5650418.1400000006</v>
      </c>
      <c r="U13" s="160">
        <v>1179087.19</v>
      </c>
      <c r="V13" s="160">
        <v>95019056.5</v>
      </c>
      <c r="W13" s="160">
        <v>40015839.980000004</v>
      </c>
      <c r="X13" s="160">
        <v>6952097.1600000001</v>
      </c>
      <c r="Y13" s="160">
        <v>41868525.369999997</v>
      </c>
      <c r="Z13" s="160">
        <v>7099775.21</v>
      </c>
      <c r="AA13" s="160">
        <v>19386691.469999999</v>
      </c>
      <c r="AB13" s="160">
        <v>4829767.29</v>
      </c>
      <c r="AC13" s="160">
        <v>85817371.980000004</v>
      </c>
      <c r="AD13" s="160">
        <v>48324407.629999995</v>
      </c>
      <c r="AE13" s="160">
        <v>5784191.2000000002</v>
      </c>
      <c r="AF13" s="160">
        <v>22358401.949999996</v>
      </c>
      <c r="AG13" s="160">
        <v>14802506.580000002</v>
      </c>
      <c r="AH13" s="160">
        <v>144048619.54999998</v>
      </c>
      <c r="AI13" s="160">
        <v>8873977.7199999988</v>
      </c>
      <c r="AJ13" s="160">
        <v>7628384.8400000017</v>
      </c>
      <c r="AK13" s="160">
        <v>4445874.8000000007</v>
      </c>
      <c r="AL13" s="160">
        <v>6392461.9200000009</v>
      </c>
      <c r="AM13" s="160">
        <v>10285700.210000001</v>
      </c>
      <c r="AN13" s="160">
        <v>42262495.990000002</v>
      </c>
      <c r="AO13" s="160">
        <v>16917061.950000003</v>
      </c>
      <c r="AP13" s="160">
        <v>15835643.85</v>
      </c>
      <c r="AQ13" s="160">
        <v>4384908.45</v>
      </c>
      <c r="AR13" s="160">
        <v>10350149.68</v>
      </c>
      <c r="AS13" s="160">
        <v>3545929.07</v>
      </c>
      <c r="AT13" s="160">
        <v>43873477.57</v>
      </c>
      <c r="AU13" s="160">
        <v>7635415.0899999999</v>
      </c>
      <c r="AV13" s="160">
        <v>6296845.1800000006</v>
      </c>
      <c r="AW13" s="160">
        <v>2564425.2799999998</v>
      </c>
      <c r="AX13" s="160">
        <v>13679278.800000001</v>
      </c>
      <c r="AY13" s="160">
        <v>45562956.559999995</v>
      </c>
      <c r="AZ13" s="160">
        <v>1995434.5499999998</v>
      </c>
      <c r="BA13" s="160">
        <v>6140923.1299999999</v>
      </c>
      <c r="BB13" s="160">
        <v>3909248.33</v>
      </c>
      <c r="BC13" s="160">
        <v>3266707.8</v>
      </c>
      <c r="BD13" s="160">
        <v>2738094.78</v>
      </c>
      <c r="BE13" s="160">
        <v>2214450.0900000003</v>
      </c>
      <c r="BF13" s="160">
        <v>21513400.699999999</v>
      </c>
      <c r="BG13" s="160">
        <v>4896037.9700000007</v>
      </c>
      <c r="BH13" s="160">
        <v>713192.36</v>
      </c>
      <c r="BI13" s="160">
        <v>57841368.230000004</v>
      </c>
      <c r="BJ13" s="160">
        <v>23900038.620000001</v>
      </c>
      <c r="BK13" s="160">
        <v>6668662.1299999999</v>
      </c>
      <c r="BL13" s="160">
        <v>3499458.19</v>
      </c>
      <c r="BM13" s="160">
        <v>8149065.6000000006</v>
      </c>
      <c r="BN13" s="160">
        <v>9647245.3100000005</v>
      </c>
      <c r="BO13" s="160">
        <v>6311703.8700000001</v>
      </c>
      <c r="BP13" s="160">
        <v>57998473.680000007</v>
      </c>
      <c r="BQ13" s="160">
        <v>12872915.07</v>
      </c>
      <c r="BR13" s="160">
        <v>8444290.8599999994</v>
      </c>
      <c r="BS13" s="160">
        <v>9110810.839999998</v>
      </c>
      <c r="BT13" s="160">
        <v>9048213.9400000032</v>
      </c>
      <c r="BU13" s="160">
        <v>5214522.01</v>
      </c>
      <c r="BV13" s="160">
        <v>5658604.6400000006</v>
      </c>
      <c r="BW13" s="160">
        <v>18192828.59</v>
      </c>
      <c r="BX13" s="160">
        <v>52416613.030000001</v>
      </c>
      <c r="BY13" s="160">
        <v>6784171.2199999997</v>
      </c>
      <c r="BZ13" s="160">
        <v>15101628.369999999</v>
      </c>
      <c r="CA13" s="160">
        <v>24614638.560000006</v>
      </c>
      <c r="CB13" s="160">
        <v>4022521.87</v>
      </c>
      <c r="CC13" s="160">
        <v>6469800.6699999999</v>
      </c>
      <c r="CD13" s="160">
        <v>11024383.880000001</v>
      </c>
      <c r="CE13" s="160">
        <v>225423129.31</v>
      </c>
      <c r="CF13" s="160">
        <v>23175058.640000001</v>
      </c>
      <c r="CG13" s="160">
        <v>41315028.119999997</v>
      </c>
      <c r="CH13" s="160">
        <v>6386995.9499999993</v>
      </c>
      <c r="CI13" s="160">
        <v>8833625.6399999987</v>
      </c>
      <c r="CJ13" s="160">
        <v>10899639.789999999</v>
      </c>
      <c r="CK13" s="160">
        <v>8546036.7899999991</v>
      </c>
      <c r="CL13" s="160">
        <v>12278864.419999998</v>
      </c>
      <c r="CM13" s="160">
        <v>5150959.78</v>
      </c>
      <c r="CN13" s="160">
        <v>13570150.640000001</v>
      </c>
      <c r="CO13" s="160">
        <v>6274539</v>
      </c>
      <c r="CP13" s="160">
        <v>10374312.77</v>
      </c>
      <c r="CQ13" s="160">
        <v>8115898.25</v>
      </c>
      <c r="CR13" s="160">
        <v>66141145.590000004</v>
      </c>
      <c r="CS13" s="160">
        <v>5665265.4399999995</v>
      </c>
      <c r="CT13" s="160">
        <v>8759573.9100000001</v>
      </c>
      <c r="CU13" s="160">
        <v>6050409.7799999984</v>
      </c>
      <c r="CV13" s="160">
        <v>3740417.8800000004</v>
      </c>
      <c r="CW13" s="160">
        <v>9831942.3499999996</v>
      </c>
      <c r="CX13" s="160">
        <v>5271636.6399999997</v>
      </c>
      <c r="CY13" s="160">
        <v>3085685.4899999998</v>
      </c>
      <c r="CZ13" s="160">
        <v>44971552.789999999</v>
      </c>
      <c r="DA13" s="160">
        <v>86206773.789999992</v>
      </c>
      <c r="DB13" s="160">
        <v>6322953.6500000004</v>
      </c>
      <c r="DC13" s="160">
        <v>4484584.3</v>
      </c>
      <c r="DD13" s="160">
        <v>25232826.52</v>
      </c>
      <c r="DE13" s="160">
        <v>23994419.25</v>
      </c>
      <c r="DF13" s="160">
        <v>21190832.5</v>
      </c>
      <c r="DG13" s="160">
        <v>30500926.719999999</v>
      </c>
      <c r="DH13" s="160">
        <v>3612817.0700000003</v>
      </c>
      <c r="DI13" s="160">
        <v>168123055.35000002</v>
      </c>
      <c r="DJ13" s="160">
        <v>5512905.7600000007</v>
      </c>
      <c r="DK13" s="160">
        <v>37553008.340000004</v>
      </c>
      <c r="DL13" s="160">
        <v>5888740.2799999993</v>
      </c>
      <c r="DM13" s="160">
        <v>21608340.489999998</v>
      </c>
      <c r="DN13" s="160">
        <v>5737149.71</v>
      </c>
      <c r="DO13" s="160">
        <v>9539140.2799999993</v>
      </c>
      <c r="DP13" s="160">
        <v>4222556.3800000008</v>
      </c>
      <c r="DQ13" s="160">
        <v>7089093.5700000003</v>
      </c>
      <c r="DR13" s="160">
        <v>51994631.480000004</v>
      </c>
      <c r="DS13" s="160">
        <v>6121298.3399999999</v>
      </c>
      <c r="DT13" s="160">
        <v>25016704.309999999</v>
      </c>
      <c r="DU13" s="160">
        <v>13977196.919999998</v>
      </c>
      <c r="DV13" s="160">
        <v>4970561.42</v>
      </c>
      <c r="DW13" s="160">
        <v>8127161.2699999996</v>
      </c>
      <c r="DX13" s="160">
        <v>5896337.5</v>
      </c>
      <c r="DY13" s="160">
        <v>4573088.7699999996</v>
      </c>
      <c r="DZ13" s="160">
        <v>4282511.46</v>
      </c>
      <c r="EA13" s="160">
        <v>6603445.5</v>
      </c>
      <c r="EB13" s="160">
        <v>15793550.400000002</v>
      </c>
      <c r="EC13" s="160">
        <v>66597289.550000012</v>
      </c>
      <c r="ED13" s="160">
        <v>38683210.32</v>
      </c>
      <c r="EE13" s="160">
        <v>4922152.9000000004</v>
      </c>
      <c r="EF13" s="160">
        <v>5188116.09</v>
      </c>
      <c r="EG13" s="160">
        <v>5477121.5500000007</v>
      </c>
      <c r="EH13" s="160">
        <v>7654836.75</v>
      </c>
      <c r="EI13" s="160">
        <v>10444267.700000001</v>
      </c>
      <c r="EJ13" s="160">
        <v>3602680.75</v>
      </c>
      <c r="EK13" s="160">
        <v>3725667.3</v>
      </c>
      <c r="EL13" s="160">
        <v>104346157.61999999</v>
      </c>
      <c r="EM13" s="160">
        <v>6469584.9900000002</v>
      </c>
      <c r="EN13" s="160">
        <v>6041107.2200000007</v>
      </c>
      <c r="EO13" s="160">
        <v>4162794.57</v>
      </c>
      <c r="EP13" s="160">
        <v>3540941.3</v>
      </c>
      <c r="EQ13" s="160">
        <v>4294707.57</v>
      </c>
      <c r="ER13" s="160">
        <v>6532026.1100000003</v>
      </c>
      <c r="ES13" s="160">
        <v>7098805.6500000004</v>
      </c>
      <c r="ET13" s="160">
        <v>6078048</v>
      </c>
      <c r="EU13" s="160">
        <v>66879932.989999995</v>
      </c>
      <c r="EV13" s="160">
        <v>2235690.71</v>
      </c>
      <c r="EW13" s="160">
        <v>6335862.5099999998</v>
      </c>
      <c r="EX13" s="160">
        <v>6956821.4500000002</v>
      </c>
      <c r="EY13" s="160">
        <v>7295383.0200000005</v>
      </c>
      <c r="EZ13" s="160">
        <v>10871905.079999998</v>
      </c>
      <c r="FA13" s="160">
        <v>6322138.9299999997</v>
      </c>
      <c r="FB13" s="160">
        <v>3922252.2700000005</v>
      </c>
      <c r="FC13" s="160">
        <v>3469290.05</v>
      </c>
      <c r="FD13" s="160">
        <v>4202823.3499999996</v>
      </c>
      <c r="FE13" s="160">
        <v>5132525.620000001</v>
      </c>
      <c r="FF13" s="160">
        <v>5981801.0799999991</v>
      </c>
      <c r="FG13" s="160">
        <v>43325321.039999999</v>
      </c>
      <c r="FH13" s="160">
        <v>5073365.66</v>
      </c>
      <c r="FI13" s="160">
        <v>6191921.0899999999</v>
      </c>
      <c r="FJ13" s="160">
        <v>1545922.82</v>
      </c>
      <c r="FK13" s="160">
        <v>45045646.859999999</v>
      </c>
      <c r="FL13" s="160">
        <v>8205334.8100000005</v>
      </c>
      <c r="FM13" s="160">
        <v>0</v>
      </c>
      <c r="FN13" s="160">
        <v>685518.79</v>
      </c>
      <c r="FO13" s="160">
        <v>100443158.60999998</v>
      </c>
      <c r="FP13" s="160">
        <v>12608797.5</v>
      </c>
      <c r="FQ13" s="160">
        <v>7346365.8000000007</v>
      </c>
      <c r="FR13" s="160">
        <v>4972381.4400000004</v>
      </c>
      <c r="FS13" s="160">
        <v>7920059.46</v>
      </c>
      <c r="FT13" s="160">
        <v>9536889.4700000007</v>
      </c>
      <c r="FU13" s="160">
        <v>8000630.7399999993</v>
      </c>
      <c r="FV13" s="160">
        <v>8492977.290000001</v>
      </c>
      <c r="FW13" s="160">
        <v>36504732.710000008</v>
      </c>
      <c r="FX13" s="160">
        <v>4397905.38</v>
      </c>
      <c r="FY13" s="160">
        <v>44822525.450000003</v>
      </c>
      <c r="FZ13" s="160">
        <v>14461655.699999999</v>
      </c>
      <c r="GA13" s="160">
        <v>3728669.6299999994</v>
      </c>
      <c r="GB13" s="160">
        <v>81330209.440000013</v>
      </c>
      <c r="GC13" s="160">
        <v>9077224.7400000002</v>
      </c>
      <c r="GD13" s="160">
        <v>3240675.77</v>
      </c>
      <c r="GE13" s="160">
        <v>16991757.719999999</v>
      </c>
      <c r="GF13" s="160">
        <v>19330802.57</v>
      </c>
      <c r="GG13" s="160">
        <v>4922589.8899999997</v>
      </c>
      <c r="GH13" s="160">
        <v>11740921.09</v>
      </c>
      <c r="GI13" s="160">
        <v>13073034.369999999</v>
      </c>
      <c r="GJ13" s="160">
        <v>6224607.4900000002</v>
      </c>
      <c r="GK13" s="160">
        <v>1083207.6099999999</v>
      </c>
      <c r="GL13" s="160">
        <v>741377.66999999993</v>
      </c>
      <c r="GM13" s="160">
        <v>303876.39</v>
      </c>
      <c r="GN13" s="160">
        <v>37855497.980000004</v>
      </c>
      <c r="GO13" s="160">
        <v>19503248.41</v>
      </c>
      <c r="GP13" s="160">
        <v>3941197.6500000004</v>
      </c>
      <c r="GQ13" s="160">
        <v>12532590.02</v>
      </c>
      <c r="GR13" s="160">
        <v>2157580.0099999998</v>
      </c>
      <c r="GS13" s="160">
        <v>5260630.62</v>
      </c>
      <c r="GT13" s="160">
        <v>9045944.1900000013</v>
      </c>
      <c r="GU13" s="160">
        <v>1902254.39</v>
      </c>
      <c r="GV13" s="160">
        <v>29215057.650000002</v>
      </c>
      <c r="GW13" s="160">
        <v>3171446.91</v>
      </c>
      <c r="GX13" s="160">
        <v>34111724.590000004</v>
      </c>
      <c r="GY13" s="160">
        <v>14146099.890000001</v>
      </c>
      <c r="GZ13" s="160">
        <v>79637868.150000006</v>
      </c>
      <c r="HA13" s="160">
        <v>13118877.82</v>
      </c>
      <c r="HB13" s="160">
        <v>34964123.289999992</v>
      </c>
      <c r="HC13" s="160">
        <v>7600512.5499999998</v>
      </c>
      <c r="HD13" s="160">
        <v>13049665.41</v>
      </c>
      <c r="HE13" s="160">
        <v>254110346.59999999</v>
      </c>
      <c r="HF13" s="160">
        <v>54435072.080000006</v>
      </c>
      <c r="HG13" s="160">
        <v>6181802.7000000002</v>
      </c>
      <c r="HH13" s="160">
        <v>11952174.220000001</v>
      </c>
      <c r="HI13" s="160">
        <v>10223534.33</v>
      </c>
      <c r="HJ13" s="160">
        <v>5530501.6799999997</v>
      </c>
      <c r="HK13" s="160">
        <v>4602794.46</v>
      </c>
      <c r="HL13" s="160">
        <v>8685494.1999999993</v>
      </c>
      <c r="HM13" s="160">
        <v>3572944.34</v>
      </c>
      <c r="HN13" s="160">
        <v>82141404.349999994</v>
      </c>
      <c r="HO13" s="160">
        <v>29041655.099999998</v>
      </c>
      <c r="HP13" s="160">
        <v>3016002.6</v>
      </c>
      <c r="HQ13" s="160">
        <v>4336646.3899999997</v>
      </c>
      <c r="HR13" s="160">
        <v>5857071.4900000012</v>
      </c>
      <c r="HS13" s="160">
        <v>4546638.3000000007</v>
      </c>
      <c r="HT13" s="160">
        <v>30936669.640000001</v>
      </c>
      <c r="HU13" s="160">
        <v>4795555.9800000004</v>
      </c>
      <c r="HV13" s="160">
        <v>27340152.489999998</v>
      </c>
      <c r="HW13" s="160">
        <v>3800862.8300000005</v>
      </c>
      <c r="HX13" s="160">
        <v>3889603.3</v>
      </c>
      <c r="HY13" s="160">
        <v>16497387.09</v>
      </c>
      <c r="HZ13" s="160">
        <v>2449088.8899999997</v>
      </c>
      <c r="IA13" s="160">
        <v>5037761.0600000005</v>
      </c>
      <c r="IB13" s="160">
        <v>5339331.8499999996</v>
      </c>
      <c r="IC13" s="160">
        <v>3635222.89</v>
      </c>
      <c r="ID13" s="160">
        <v>50196362.399999999</v>
      </c>
      <c r="IE13" s="160">
        <v>23586459.899999999</v>
      </c>
      <c r="IF13" s="160">
        <v>4750535.25</v>
      </c>
      <c r="IG13" s="160">
        <v>9031126.1099999994</v>
      </c>
      <c r="IH13" s="160">
        <v>7601273.96</v>
      </c>
      <c r="II13" s="160">
        <v>6275348.29</v>
      </c>
      <c r="IJ13" s="160">
        <v>2717388.46</v>
      </c>
      <c r="IK13" s="160">
        <v>2630564.16</v>
      </c>
      <c r="IL13" s="160">
        <v>3369444.36</v>
      </c>
      <c r="IM13" s="160">
        <v>5384340.2499999991</v>
      </c>
      <c r="IN13" s="160">
        <v>2751963.89</v>
      </c>
      <c r="IO13" s="160">
        <v>302942770.22000003</v>
      </c>
      <c r="IP13" s="160">
        <v>32438093.319999997</v>
      </c>
      <c r="IQ13" s="160">
        <v>10341175.720000001</v>
      </c>
      <c r="IR13" s="160">
        <v>16515872.48</v>
      </c>
      <c r="IS13" s="160">
        <v>3642901.52</v>
      </c>
      <c r="IT13" s="160">
        <v>2441970.2599999998</v>
      </c>
      <c r="IU13" s="160">
        <v>5173741.8800000008</v>
      </c>
      <c r="IV13" s="160">
        <v>4399658.96</v>
      </c>
      <c r="IW13" s="160">
        <v>3637008</v>
      </c>
      <c r="IX13" s="160">
        <v>4348575.37</v>
      </c>
      <c r="IY13" s="160">
        <v>6021758.6399999997</v>
      </c>
      <c r="IZ13" s="160">
        <v>2531189.7599999998</v>
      </c>
      <c r="JA13" s="160">
        <v>25887256.079999998</v>
      </c>
      <c r="JB13" s="160">
        <v>24096104.879999999</v>
      </c>
      <c r="JC13" s="160">
        <v>6225740.6399999997</v>
      </c>
      <c r="JD13" s="160">
        <v>3322103.45</v>
      </c>
      <c r="JE13" s="160">
        <v>2639560.4500000002</v>
      </c>
      <c r="JF13" s="160">
        <v>6541545.8100000005</v>
      </c>
      <c r="JG13" s="160">
        <v>34768320.369999997</v>
      </c>
      <c r="JH13" s="160">
        <v>3383867.3</v>
      </c>
      <c r="JI13" s="160">
        <v>6567945.6699999999</v>
      </c>
      <c r="JJ13" s="160">
        <v>10034102.35</v>
      </c>
      <c r="JK13" s="160">
        <v>3225546.34</v>
      </c>
      <c r="JL13" s="160">
        <v>16597131.139999999</v>
      </c>
      <c r="JM13" s="160">
        <v>2934213.97</v>
      </c>
      <c r="JN13" s="160">
        <v>110614159.34999999</v>
      </c>
      <c r="JO13" s="160">
        <v>22768581.530000001</v>
      </c>
      <c r="JP13" s="160">
        <v>12444488.129999999</v>
      </c>
      <c r="JQ13" s="160">
        <v>10018880.67</v>
      </c>
      <c r="JR13" s="160">
        <v>11950689.610000001</v>
      </c>
      <c r="JS13" s="160">
        <v>5924603.6299999999</v>
      </c>
      <c r="JT13" s="160">
        <v>20491583.16</v>
      </c>
      <c r="JU13" s="160">
        <v>17121986.460000001</v>
      </c>
      <c r="JV13" s="160">
        <v>12708523.4</v>
      </c>
      <c r="JW13" s="160">
        <v>8010972.3799999999</v>
      </c>
      <c r="JX13" s="160">
        <v>11980481.640000001</v>
      </c>
      <c r="JY13" s="160">
        <v>11216479.040000001</v>
      </c>
      <c r="JZ13" s="160">
        <v>43612370.729999997</v>
      </c>
      <c r="KA13" s="160">
        <v>5171659.34</v>
      </c>
      <c r="KB13" s="160">
        <v>3305219.66</v>
      </c>
      <c r="KC13" s="160">
        <v>81272222.189999998</v>
      </c>
      <c r="KD13" s="160">
        <v>10910786.600000001</v>
      </c>
      <c r="KE13" s="160">
        <v>3307381.94</v>
      </c>
      <c r="KF13" s="160">
        <v>12870402.57</v>
      </c>
      <c r="KG13" s="160">
        <v>10496787.23</v>
      </c>
      <c r="KH13" s="160">
        <v>12545460.290000001</v>
      </c>
      <c r="KI13" s="160">
        <v>12223587.27</v>
      </c>
      <c r="KJ13" s="160">
        <v>8133648.8099999996</v>
      </c>
      <c r="KK13" s="160">
        <v>7352498.21</v>
      </c>
      <c r="KL13" s="160">
        <v>41511805.249999993</v>
      </c>
      <c r="KM13" s="160">
        <v>5905252.6399999997</v>
      </c>
      <c r="KN13" s="160">
        <v>16914639.050000001</v>
      </c>
      <c r="KO13" s="160">
        <v>112336897.71000001</v>
      </c>
      <c r="KP13" s="160">
        <v>9052873.2300000004</v>
      </c>
      <c r="KQ13" s="160">
        <v>6345378.6600000011</v>
      </c>
      <c r="KR13" s="160">
        <v>31723155.919999998</v>
      </c>
      <c r="KS13" s="160">
        <v>15903588.069999998</v>
      </c>
      <c r="KT13" s="160">
        <v>74205925.310000002</v>
      </c>
      <c r="KU13" s="160">
        <v>15872913.08</v>
      </c>
      <c r="KV13" s="160">
        <v>4641644.9700000007</v>
      </c>
      <c r="KW13" s="160">
        <v>7234295.5199999996</v>
      </c>
      <c r="KX13" s="160">
        <v>13397884.26</v>
      </c>
      <c r="KY13" s="160">
        <v>5054863.3999999994</v>
      </c>
      <c r="KZ13" s="160">
        <v>5243619.66</v>
      </c>
      <c r="LA13" s="160">
        <v>5781491.75</v>
      </c>
      <c r="LB13" s="160">
        <v>108327376.79000002</v>
      </c>
      <c r="LC13" s="160">
        <v>39435889.729999997</v>
      </c>
      <c r="LD13" s="160">
        <v>31730981.530000001</v>
      </c>
      <c r="LE13" s="160">
        <v>25529844.080000002</v>
      </c>
      <c r="LF13" s="160">
        <v>29111522.329999998</v>
      </c>
      <c r="LG13" s="160">
        <v>8493691.4500000011</v>
      </c>
      <c r="LH13" s="160">
        <v>2950074.25</v>
      </c>
      <c r="LI13" s="160">
        <v>7719383.7024999997</v>
      </c>
      <c r="LJ13" s="160">
        <v>2774564.51</v>
      </c>
      <c r="LK13" s="160">
        <v>7282703.2999999998</v>
      </c>
      <c r="LL13" s="160">
        <v>50907786.869999997</v>
      </c>
      <c r="LM13" s="160">
        <v>11165491.130000001</v>
      </c>
      <c r="LN13" s="160">
        <v>6145330.4499999993</v>
      </c>
      <c r="LO13" s="160">
        <v>75055505.519999996</v>
      </c>
      <c r="LP13" s="160">
        <v>24116017.649999999</v>
      </c>
      <c r="LQ13" s="160">
        <v>73150677.25999999</v>
      </c>
      <c r="LR13" s="160">
        <v>32603538.729999997</v>
      </c>
      <c r="LS13" s="160">
        <v>22023538.270000003</v>
      </c>
      <c r="LT13" s="160">
        <v>14467665.890000001</v>
      </c>
      <c r="LU13" s="160">
        <v>18773325.219999999</v>
      </c>
      <c r="LV13" s="160">
        <v>4742472.37</v>
      </c>
      <c r="LW13" s="160">
        <v>7817696.0599999996</v>
      </c>
      <c r="LX13" s="160">
        <v>9199196.379999999</v>
      </c>
      <c r="LY13" s="160">
        <v>34988997.919999994</v>
      </c>
      <c r="LZ13" s="160">
        <v>9131919.3199999984</v>
      </c>
      <c r="MA13" s="160">
        <v>141241230.87</v>
      </c>
      <c r="MB13" s="160">
        <v>6493871.5500000007</v>
      </c>
      <c r="MC13" s="160">
        <v>3436749.3700000006</v>
      </c>
      <c r="MD13" s="160">
        <v>5310627.6100000003</v>
      </c>
      <c r="ME13" s="160">
        <v>4462599.67</v>
      </c>
      <c r="MF13" s="160">
        <v>6637747.0299999993</v>
      </c>
      <c r="MG13" s="160">
        <v>4318276.16</v>
      </c>
      <c r="MH13" s="160">
        <v>8716376.0800000001</v>
      </c>
      <c r="MI13" s="160">
        <v>5383097.9700000007</v>
      </c>
      <c r="MJ13" s="160">
        <v>4170507.69</v>
      </c>
      <c r="MK13" s="160">
        <v>5495599.8799999999</v>
      </c>
      <c r="ML13" s="160">
        <v>3394401.3200000003</v>
      </c>
      <c r="MM13" s="160">
        <v>62113401.380000003</v>
      </c>
      <c r="MN13" s="160">
        <v>6097138.3200000003</v>
      </c>
      <c r="MO13" s="160">
        <v>5983992.6499999994</v>
      </c>
      <c r="MP13" s="160">
        <v>5773980.9000000004</v>
      </c>
      <c r="MQ13" s="160">
        <v>4533184.1800000006</v>
      </c>
      <c r="MR13" s="160">
        <v>3151816.47</v>
      </c>
      <c r="MS13" s="160">
        <v>32768786.539999999</v>
      </c>
      <c r="MT13" s="160">
        <v>50702999.600000001</v>
      </c>
      <c r="MU13" s="160">
        <v>6985962.3899999997</v>
      </c>
      <c r="MV13" s="160">
        <v>2718861.92</v>
      </c>
      <c r="MW13" s="160">
        <v>150692181.74000001</v>
      </c>
      <c r="MX13" s="160">
        <v>62479968.090000004</v>
      </c>
      <c r="MY13" s="160">
        <v>8946502.9299999997</v>
      </c>
      <c r="MZ13" s="160">
        <v>54392893.82</v>
      </c>
      <c r="NA13" s="160">
        <v>2996644.58</v>
      </c>
      <c r="NB13" s="160">
        <v>9920566.1099999994</v>
      </c>
      <c r="NC13" s="160">
        <v>25508297.949999996</v>
      </c>
      <c r="ND13" s="160">
        <v>22796653.710000005</v>
      </c>
      <c r="NE13" s="160">
        <v>1437863.06</v>
      </c>
      <c r="NF13" s="160">
        <v>8402745.8900000006</v>
      </c>
      <c r="NG13" s="160">
        <v>25532472.890000001</v>
      </c>
      <c r="NH13" s="160">
        <v>6827819.4299999997</v>
      </c>
      <c r="NI13" s="160">
        <v>65127855.609999999</v>
      </c>
      <c r="NJ13" s="160">
        <v>13480236.65</v>
      </c>
      <c r="NK13" s="160">
        <v>4713577.51</v>
      </c>
      <c r="NL13" s="160">
        <v>5635349.1799999997</v>
      </c>
      <c r="NM13" s="160">
        <v>4485085.74</v>
      </c>
      <c r="NN13" s="160">
        <v>1406272.82</v>
      </c>
      <c r="NO13" s="160">
        <v>1999929.01</v>
      </c>
      <c r="NP13" s="160">
        <v>137125591.22000003</v>
      </c>
      <c r="NQ13" s="160">
        <v>15633816.450000001</v>
      </c>
      <c r="NR13" s="160">
        <v>2705301.3</v>
      </c>
      <c r="NS13" s="160">
        <v>3390448.46</v>
      </c>
      <c r="NT13" s="160">
        <v>3946610.09</v>
      </c>
      <c r="NU13" s="160">
        <v>5916703.7199999997</v>
      </c>
      <c r="NV13" s="160">
        <v>3303873.27</v>
      </c>
      <c r="NW13" s="160">
        <v>55956018.690000005</v>
      </c>
      <c r="NX13" s="160">
        <v>56717791</v>
      </c>
      <c r="NY13" s="160">
        <v>25349630.559999999</v>
      </c>
      <c r="NZ13" s="160">
        <v>8883030.0700000003</v>
      </c>
      <c r="OA13" s="160">
        <v>4242458.0299999993</v>
      </c>
      <c r="OB13" s="160">
        <v>4080950.2300000004</v>
      </c>
      <c r="OC13" s="160">
        <v>2032017.1400000001</v>
      </c>
      <c r="OD13" s="160">
        <v>6393640.2199999997</v>
      </c>
      <c r="OE13" s="160"/>
      <c r="OF13" s="160">
        <v>45483855.330000006</v>
      </c>
      <c r="OG13" s="160">
        <v>17224438.34</v>
      </c>
      <c r="OH13" s="160">
        <v>17514873.66</v>
      </c>
      <c r="OI13" s="160">
        <v>14555543.689999999</v>
      </c>
      <c r="OJ13" s="160">
        <v>4040132.31</v>
      </c>
      <c r="OK13" s="160">
        <v>1318945.29</v>
      </c>
      <c r="OL13" s="160">
        <v>32940156.549999997</v>
      </c>
      <c r="OM13" s="160">
        <v>3679710.92</v>
      </c>
      <c r="ON13" s="160">
        <v>6100281.290000001</v>
      </c>
      <c r="OO13" s="160">
        <v>7192361.0899999999</v>
      </c>
      <c r="OP13" s="160">
        <v>6164062.96</v>
      </c>
      <c r="OQ13" s="160">
        <v>13588983.540000001</v>
      </c>
      <c r="OR13" s="160">
        <v>5476916.540000001</v>
      </c>
      <c r="OS13" s="160">
        <v>75468190.219999999</v>
      </c>
      <c r="OT13" s="160">
        <v>2166923.87</v>
      </c>
      <c r="OU13" s="160">
        <v>9356369.8999999985</v>
      </c>
      <c r="OV13" s="160">
        <v>4158167.88</v>
      </c>
      <c r="OW13" s="160">
        <v>8583072.6900000013</v>
      </c>
      <c r="OX13" s="160">
        <v>75169564.399999991</v>
      </c>
      <c r="OY13" s="160">
        <v>3636168.95</v>
      </c>
      <c r="OZ13" s="160">
        <v>10083794.6</v>
      </c>
      <c r="PA13" s="160">
        <v>12381048.32</v>
      </c>
      <c r="PB13" s="160">
        <v>8631038.7999999989</v>
      </c>
      <c r="PC13" s="160">
        <v>6983356.3899999997</v>
      </c>
      <c r="PD13" s="160">
        <v>64161574.969999999</v>
      </c>
      <c r="PE13" s="160">
        <v>14223053.700000001</v>
      </c>
      <c r="PF13" s="160">
        <v>11328113.82</v>
      </c>
      <c r="PG13" s="160">
        <v>125256038.52000001</v>
      </c>
      <c r="PH13" s="160">
        <v>5886784.6999999993</v>
      </c>
      <c r="PI13" s="160">
        <v>4224934.57</v>
      </c>
      <c r="PJ13" s="160">
        <v>5255320.03</v>
      </c>
      <c r="PK13" s="160">
        <v>9224666.5099999998</v>
      </c>
      <c r="PL13" s="160">
        <v>3653638.29</v>
      </c>
      <c r="PM13" s="160">
        <v>16646578.229999999</v>
      </c>
      <c r="PN13" s="160">
        <v>3300459.99</v>
      </c>
      <c r="PO13" s="160">
        <v>5702641.8099999996</v>
      </c>
      <c r="PP13" s="160">
        <v>1375400.2400000002</v>
      </c>
      <c r="PQ13" s="160">
        <v>9240426.9199999999</v>
      </c>
      <c r="PR13" s="160">
        <v>2366267.5000000005</v>
      </c>
      <c r="PS13" s="160">
        <v>4585921.6500000004</v>
      </c>
      <c r="PT13" s="160">
        <v>6033778.3100000005</v>
      </c>
      <c r="PU13" s="160">
        <v>9820487.4700000007</v>
      </c>
      <c r="PV13" s="160">
        <v>7036761.4000000004</v>
      </c>
      <c r="PW13" s="160">
        <v>3435297.92</v>
      </c>
      <c r="PX13" s="160">
        <v>2951846.89</v>
      </c>
      <c r="PY13" s="160">
        <v>2292057.3000000003</v>
      </c>
      <c r="PZ13" s="160">
        <v>9053889.0199999996</v>
      </c>
      <c r="QA13" s="160">
        <v>8727060.4299999997</v>
      </c>
      <c r="QB13" s="160">
        <v>4234169.97</v>
      </c>
      <c r="QC13" s="160">
        <v>62799856.969999999</v>
      </c>
      <c r="QD13" s="160">
        <v>6640824.5600000005</v>
      </c>
      <c r="QE13" s="160">
        <v>7528228.7599999998</v>
      </c>
      <c r="QF13" s="160">
        <v>3751117.62</v>
      </c>
      <c r="QG13" s="160">
        <v>5314184.03</v>
      </c>
      <c r="QH13" s="160">
        <v>10282658.34</v>
      </c>
      <c r="QI13" s="160">
        <v>2571100.9300000002</v>
      </c>
      <c r="QJ13" s="160">
        <v>5987731.2299999995</v>
      </c>
      <c r="QK13" s="160">
        <v>7466744.2999999998</v>
      </c>
      <c r="QL13" s="160">
        <v>7366686.6499999994</v>
      </c>
      <c r="QM13" s="160">
        <v>10816870.250000002</v>
      </c>
      <c r="QN13" s="160">
        <v>79414280.969999999</v>
      </c>
      <c r="QO13" s="160">
        <v>8600143.0899999999</v>
      </c>
      <c r="QP13" s="160">
        <v>5011574.38</v>
      </c>
      <c r="QQ13" s="160">
        <v>5456950.9500000002</v>
      </c>
      <c r="QR13" s="160">
        <v>3111475.9</v>
      </c>
      <c r="QS13" s="160">
        <v>23095703.240000002</v>
      </c>
      <c r="QT13" s="160">
        <v>15976144.120000001</v>
      </c>
      <c r="QU13" s="160">
        <v>2463865.7799999998</v>
      </c>
      <c r="QV13" s="160">
        <v>7271398.1500000004</v>
      </c>
      <c r="QW13" s="160">
        <v>7998638.6799999997</v>
      </c>
      <c r="QX13" s="160">
        <v>11116702.649999999</v>
      </c>
      <c r="QY13" s="160">
        <v>1985889.94</v>
      </c>
      <c r="QZ13" s="160">
        <v>2775547.59</v>
      </c>
      <c r="RA13" s="160">
        <v>5619354.8700000001</v>
      </c>
      <c r="RB13" s="160">
        <v>5170304.25</v>
      </c>
      <c r="RC13" s="160">
        <v>3148221.6500000004</v>
      </c>
      <c r="RD13" s="160">
        <v>6391339.9700000007</v>
      </c>
      <c r="RE13" s="160">
        <v>7166009.8100000005</v>
      </c>
      <c r="RF13" s="160">
        <v>6993059.3399999999</v>
      </c>
      <c r="RG13" s="160">
        <v>1544134.4600000002</v>
      </c>
      <c r="RH13" s="160">
        <v>36691028.150000006</v>
      </c>
      <c r="RI13" s="160">
        <v>2747563.21</v>
      </c>
      <c r="RJ13" s="160">
        <v>4827344.8600000003</v>
      </c>
      <c r="RK13" s="160">
        <v>4597784.25</v>
      </c>
      <c r="RL13" s="160">
        <v>2206389.5</v>
      </c>
      <c r="RM13" s="160">
        <v>6238097.29</v>
      </c>
      <c r="RN13" s="160">
        <v>3250977.3</v>
      </c>
      <c r="RO13" s="160">
        <v>6314398.3499999987</v>
      </c>
      <c r="RP13" s="160">
        <v>3565090.65</v>
      </c>
      <c r="RQ13" s="160">
        <v>1822383.0799999998</v>
      </c>
      <c r="RR13" s="160">
        <v>36109282.359999999</v>
      </c>
      <c r="RS13" s="160">
        <v>18430421.890000001</v>
      </c>
      <c r="RT13" s="160">
        <v>10770824.120000001</v>
      </c>
      <c r="RU13" s="160">
        <v>10509315.92</v>
      </c>
      <c r="RV13" s="160">
        <v>82382387.480000019</v>
      </c>
      <c r="RW13" s="160">
        <v>6858275.6400000006</v>
      </c>
      <c r="RX13" s="160">
        <v>4145648.25</v>
      </c>
      <c r="RY13" s="160">
        <v>4963442.58</v>
      </c>
      <c r="RZ13" s="160">
        <v>5489274.5599999996</v>
      </c>
      <c r="SA13" s="160">
        <v>42042388.43</v>
      </c>
      <c r="SB13" s="160">
        <v>2768536.06</v>
      </c>
      <c r="SC13" s="160">
        <v>6480123.71</v>
      </c>
      <c r="SD13" s="160">
        <v>4009859.36</v>
      </c>
      <c r="SE13" s="160">
        <v>4632978.93</v>
      </c>
      <c r="SF13" s="160">
        <v>3135027.6</v>
      </c>
      <c r="SG13" s="160">
        <v>5505725.3099999996</v>
      </c>
      <c r="SH13" s="160">
        <v>10820873.589999998</v>
      </c>
      <c r="SI13" s="160">
        <v>3663196.14</v>
      </c>
      <c r="SJ13" s="160">
        <v>3603715.21</v>
      </c>
      <c r="SK13" s="160">
        <v>3310816.0700000003</v>
      </c>
      <c r="SL13" s="160">
        <v>15074689.060000001</v>
      </c>
      <c r="SM13" s="160">
        <v>3212033.7</v>
      </c>
      <c r="SN13" s="160">
        <v>67139165.849999994</v>
      </c>
      <c r="SO13" s="160">
        <v>4606564.6399999997</v>
      </c>
      <c r="SP13" s="160">
        <v>3701354.94</v>
      </c>
      <c r="SQ13" s="160">
        <v>9776241.879999999</v>
      </c>
      <c r="SR13" s="160">
        <v>10342451.84</v>
      </c>
      <c r="SS13" s="160">
        <v>15720943.25</v>
      </c>
      <c r="ST13" s="160">
        <v>1671598.04</v>
      </c>
      <c r="SU13" s="160">
        <v>12673226.809999999</v>
      </c>
      <c r="SV13" s="160">
        <v>3382152.67</v>
      </c>
      <c r="SW13" s="160">
        <v>6488574.9100000001</v>
      </c>
      <c r="SX13" s="160">
        <v>30781450.960000001</v>
      </c>
      <c r="SY13" s="160">
        <v>3932726.4499999997</v>
      </c>
      <c r="SZ13" s="160">
        <v>3599570.31</v>
      </c>
      <c r="TA13" s="160">
        <v>31552248.640000001</v>
      </c>
      <c r="TB13" s="160">
        <v>3313681.6799999997</v>
      </c>
      <c r="TC13" s="160">
        <v>2756690.6399999997</v>
      </c>
      <c r="TD13" s="160">
        <v>32491892.349999998</v>
      </c>
      <c r="TE13" s="160">
        <v>21461882.199999999</v>
      </c>
      <c r="TF13" s="160">
        <v>65877192.600000001</v>
      </c>
      <c r="TG13" s="160">
        <v>9108753.7300000023</v>
      </c>
      <c r="TH13" s="160">
        <v>3811196.66</v>
      </c>
      <c r="TI13" s="160">
        <v>6125792.8400000008</v>
      </c>
      <c r="TJ13" s="160">
        <v>65790466.829999998</v>
      </c>
      <c r="TK13" s="160">
        <v>3456607.95</v>
      </c>
      <c r="TL13" s="160">
        <v>6802353.5600000005</v>
      </c>
      <c r="TM13" s="160">
        <v>2097938.48</v>
      </c>
      <c r="TN13" s="160">
        <v>1168431.56</v>
      </c>
      <c r="TO13" s="160">
        <v>27594381.109999999</v>
      </c>
      <c r="TP13" s="160">
        <v>17100757.560000002</v>
      </c>
      <c r="TQ13" s="160">
        <v>16375894.439999999</v>
      </c>
      <c r="TR13" s="160">
        <v>20064249.100000001</v>
      </c>
      <c r="TS13" s="160">
        <v>9020050.3599999994</v>
      </c>
      <c r="TT13" s="160">
        <v>3469341.32</v>
      </c>
      <c r="TU13" s="160">
        <v>99206458.74000001</v>
      </c>
      <c r="TV13" s="160">
        <v>8529099.3900000006</v>
      </c>
      <c r="TW13" s="160">
        <v>6614223.8399999999</v>
      </c>
      <c r="TX13" s="160">
        <v>37165798.990000002</v>
      </c>
      <c r="TY13" s="160">
        <v>3802717.2700000005</v>
      </c>
      <c r="TZ13" s="160">
        <v>17499024.5</v>
      </c>
      <c r="UA13" s="160">
        <v>13503764.52</v>
      </c>
      <c r="UB13" s="160">
        <v>3484617.4699999997</v>
      </c>
      <c r="UC13" s="160">
        <v>3581777.06</v>
      </c>
      <c r="UD13" s="160">
        <v>8520717.9600000009</v>
      </c>
      <c r="UE13" s="160">
        <v>12391994.260000002</v>
      </c>
      <c r="UF13" s="160">
        <v>15597675.199999999</v>
      </c>
      <c r="UG13" s="160">
        <v>15941014.26</v>
      </c>
      <c r="UH13" s="160">
        <v>28688958.309999995</v>
      </c>
      <c r="UI13" s="160">
        <v>5582179.8599999994</v>
      </c>
      <c r="UJ13" s="160">
        <v>3559185.68</v>
      </c>
      <c r="UK13" s="160">
        <v>2055715.97</v>
      </c>
      <c r="UL13" s="160">
        <v>5192803.8699999992</v>
      </c>
      <c r="UM13" s="160">
        <v>19680878.190000001</v>
      </c>
      <c r="UN13" s="160">
        <v>3930332.14</v>
      </c>
      <c r="UO13" s="160">
        <v>3041378.67</v>
      </c>
      <c r="UP13" s="160">
        <v>1846414.1300000001</v>
      </c>
      <c r="UQ13" s="160">
        <v>44222469.969999999</v>
      </c>
      <c r="UR13" s="160">
        <v>5000077.91</v>
      </c>
      <c r="US13" s="160">
        <v>5547313.3500000006</v>
      </c>
      <c r="UT13" s="160">
        <v>9613046.5499999989</v>
      </c>
      <c r="UU13" s="160">
        <v>5727118.6500000004</v>
      </c>
      <c r="UV13" s="160">
        <v>7620393.5599999996</v>
      </c>
      <c r="UW13" s="160">
        <v>17907529.34</v>
      </c>
      <c r="UX13" s="160">
        <v>13591762.950000001</v>
      </c>
      <c r="UY13" s="160">
        <v>3304292.7100000004</v>
      </c>
      <c r="UZ13" s="160">
        <v>28046883.34</v>
      </c>
      <c r="VA13" s="160">
        <v>7967501.8499999996</v>
      </c>
      <c r="VB13" s="160">
        <v>10634685.840000002</v>
      </c>
      <c r="VC13" s="160">
        <v>4338102.57</v>
      </c>
      <c r="VD13" s="160">
        <v>5950764.0499999998</v>
      </c>
      <c r="VE13" s="160">
        <v>5008073.58</v>
      </c>
      <c r="VF13" s="160">
        <v>361714227.17000002</v>
      </c>
      <c r="VG13" s="160">
        <v>6227065.0399999991</v>
      </c>
      <c r="VH13" s="160">
        <v>3862752.67</v>
      </c>
      <c r="VI13" s="160">
        <v>8708939.1300000008</v>
      </c>
      <c r="VJ13" s="160">
        <v>12317327.140000001</v>
      </c>
      <c r="VK13" s="160">
        <v>19214526.969999999</v>
      </c>
      <c r="VL13" s="160">
        <v>8908001.2899999991</v>
      </c>
      <c r="VM13" s="160">
        <v>11157579.209999999</v>
      </c>
      <c r="VN13" s="160">
        <v>5191164.24</v>
      </c>
      <c r="VO13" s="160">
        <v>4510335</v>
      </c>
      <c r="VP13" s="160">
        <v>4347831.57</v>
      </c>
      <c r="VQ13" s="160">
        <v>25970978.449999999</v>
      </c>
      <c r="VR13" s="160">
        <v>2325090.4500000002</v>
      </c>
      <c r="VS13" s="160">
        <v>18413175.18</v>
      </c>
      <c r="VT13" s="160">
        <v>14837234</v>
      </c>
      <c r="VU13" s="160">
        <v>5402220.1300000008</v>
      </c>
      <c r="VV13" s="160">
        <v>5562748.8199999994</v>
      </c>
      <c r="VW13" s="160">
        <v>7251952.6699999999</v>
      </c>
      <c r="VX13" s="160">
        <v>9991670.5899999999</v>
      </c>
      <c r="VY13" s="160">
        <v>16431127.33</v>
      </c>
      <c r="VZ13" s="160">
        <v>20112134.529999997</v>
      </c>
      <c r="WA13" s="160">
        <v>3584153.3899999997</v>
      </c>
      <c r="WB13" s="160">
        <v>7225223.0199999996</v>
      </c>
      <c r="WC13" s="160">
        <v>14214313.09</v>
      </c>
      <c r="WD13" s="160">
        <v>17002105.039999999</v>
      </c>
      <c r="WE13" s="160">
        <v>3035179.0300000003</v>
      </c>
      <c r="WF13" s="160">
        <v>2650778.5</v>
      </c>
      <c r="WG13" s="160">
        <v>3989102.8600000003</v>
      </c>
      <c r="WH13" s="160">
        <v>51640881</v>
      </c>
      <c r="WI13" s="160">
        <v>10120892.720000001</v>
      </c>
      <c r="WJ13" s="160">
        <v>7925991.0199999996</v>
      </c>
      <c r="WK13" s="160">
        <v>2115376.41</v>
      </c>
      <c r="WL13" s="160">
        <v>738918.94</v>
      </c>
      <c r="WM13" s="160">
        <v>126845292.22</v>
      </c>
      <c r="WN13" s="160">
        <v>4511341.5</v>
      </c>
      <c r="WO13" s="160">
        <v>4076194.0500000003</v>
      </c>
      <c r="WP13" s="160">
        <v>79288325.650000006</v>
      </c>
      <c r="WQ13" s="160">
        <v>12637133.430000002</v>
      </c>
      <c r="WR13" s="160">
        <v>5639214.6100000003</v>
      </c>
      <c r="WS13" s="160">
        <v>8014611.6499999994</v>
      </c>
      <c r="WT13" s="160">
        <v>4678055.82</v>
      </c>
      <c r="WU13" s="160">
        <v>6558420.1000000006</v>
      </c>
      <c r="WV13" s="160">
        <v>7343926.3400000008</v>
      </c>
      <c r="WW13" s="160">
        <v>7188292.5499999998</v>
      </c>
      <c r="WX13" s="160">
        <v>3303770.08</v>
      </c>
      <c r="WY13" s="160">
        <v>6818620.7300000004</v>
      </c>
      <c r="WZ13" s="160">
        <v>13557467.219999999</v>
      </c>
      <c r="XA13" s="160">
        <v>6601266.1899999995</v>
      </c>
      <c r="XB13" s="160">
        <v>7051195.8899999997</v>
      </c>
      <c r="XC13" s="160">
        <v>7253040.8600000013</v>
      </c>
      <c r="XD13" s="160">
        <v>5100369.04</v>
      </c>
      <c r="XE13" s="160">
        <v>6658262.25</v>
      </c>
      <c r="XF13" s="160">
        <v>2998162.65</v>
      </c>
      <c r="XG13" s="160">
        <v>3770869.27</v>
      </c>
      <c r="XH13" s="160">
        <v>3723799.37</v>
      </c>
      <c r="XI13" s="160">
        <v>29941870.989999998</v>
      </c>
      <c r="XJ13" s="160">
        <v>84412008.710000008</v>
      </c>
      <c r="XK13" s="160">
        <v>6253852.79</v>
      </c>
      <c r="XL13" s="160">
        <v>7642862.46</v>
      </c>
      <c r="XM13" s="160">
        <v>5190974.3699999992</v>
      </c>
      <c r="XN13" s="160">
        <v>54584267.460000001</v>
      </c>
      <c r="XO13" s="160">
        <v>6696054.0999999996</v>
      </c>
      <c r="XP13" s="160">
        <v>7850491.8599999994</v>
      </c>
      <c r="XQ13" s="160">
        <v>4950182.4799999995</v>
      </c>
      <c r="XR13" s="160">
        <v>9200284.25</v>
      </c>
      <c r="XS13" s="160">
        <v>87107082.269999996</v>
      </c>
      <c r="XT13" s="160">
        <v>4839521.58</v>
      </c>
      <c r="XU13" s="160">
        <v>4268422.47</v>
      </c>
      <c r="XV13" s="160">
        <v>3346105.29</v>
      </c>
      <c r="XW13" s="160">
        <v>4172113.34</v>
      </c>
      <c r="XX13" s="160">
        <v>1727383.55</v>
      </c>
      <c r="XY13" s="160">
        <v>327802.75</v>
      </c>
      <c r="XZ13" s="160">
        <v>527362.5</v>
      </c>
      <c r="YA13" s="160">
        <v>33090445.650000002</v>
      </c>
      <c r="YB13" s="160">
        <v>6883423.7999999989</v>
      </c>
      <c r="YC13" s="160">
        <v>5027741.9399999995</v>
      </c>
      <c r="YD13" s="160">
        <v>4118063.83</v>
      </c>
      <c r="YE13" s="160">
        <v>4894787.5599999996</v>
      </c>
      <c r="YF13" s="160">
        <v>3303739.21</v>
      </c>
      <c r="YG13" s="160">
        <v>2936603.59</v>
      </c>
      <c r="YH13" s="160">
        <v>39992505.93</v>
      </c>
      <c r="YI13" s="160">
        <v>6156924.290000001</v>
      </c>
      <c r="YJ13" s="160">
        <v>10255719.99</v>
      </c>
      <c r="YK13" s="160">
        <v>8960229.7599999998</v>
      </c>
      <c r="YL13" s="160">
        <v>12453272.27</v>
      </c>
      <c r="YM13" s="160">
        <v>4259191.2300000004</v>
      </c>
      <c r="YN13" s="160">
        <v>4351896.1999999993</v>
      </c>
      <c r="YO13" s="160">
        <v>2949035.65</v>
      </c>
      <c r="YP13" s="160">
        <v>25068202.550000001</v>
      </c>
      <c r="YQ13" s="160">
        <v>88297740.209999993</v>
      </c>
      <c r="YR13" s="160">
        <v>3544313.2699999996</v>
      </c>
      <c r="YS13" s="160">
        <v>9208168.0700000003</v>
      </c>
      <c r="YT13" s="160">
        <v>11190340.359999999</v>
      </c>
      <c r="YU13" s="160">
        <v>7524822.9299999997</v>
      </c>
      <c r="YV13" s="160">
        <v>3584370.1499999994</v>
      </c>
      <c r="YW13" s="160">
        <v>4849374.9399999995</v>
      </c>
      <c r="YX13" s="160">
        <v>7025898.4000000004</v>
      </c>
      <c r="YY13" s="160">
        <v>13345787.659999998</v>
      </c>
      <c r="YZ13" s="160">
        <v>14663179.470000001</v>
      </c>
      <c r="ZA13" s="160">
        <v>2316093.6</v>
      </c>
      <c r="ZB13" s="160">
        <v>3835723.54</v>
      </c>
      <c r="ZC13" s="160">
        <v>3694292.51</v>
      </c>
      <c r="ZD13" s="160">
        <v>4914593.1400000006</v>
      </c>
      <c r="ZE13" s="160">
        <v>2313752.54</v>
      </c>
      <c r="ZF13" s="160">
        <v>3425558.12</v>
      </c>
      <c r="ZG13" s="160">
        <v>3472319.2800000003</v>
      </c>
      <c r="ZH13" s="160">
        <v>1803255.71</v>
      </c>
      <c r="ZI13" s="160">
        <v>3353649.7602000004</v>
      </c>
      <c r="ZJ13" s="160">
        <v>6458898.3100000005</v>
      </c>
      <c r="ZK13" s="160">
        <v>8602373.4499999993</v>
      </c>
      <c r="ZL13" s="160">
        <v>3489470.67</v>
      </c>
      <c r="ZM13" s="160">
        <v>57363846.389999993</v>
      </c>
      <c r="ZN13" s="160">
        <v>5501351.2299999995</v>
      </c>
      <c r="ZO13" s="160">
        <v>5484148.1900000004</v>
      </c>
      <c r="ZP13" s="160">
        <v>11974623.350000001</v>
      </c>
      <c r="ZQ13" s="160">
        <v>9792796.2699999996</v>
      </c>
      <c r="ZR13" s="160">
        <v>9505185.4100000001</v>
      </c>
      <c r="ZS13" s="160">
        <v>5851134.3499999996</v>
      </c>
      <c r="ZT13" s="160">
        <v>271892864.44999999</v>
      </c>
      <c r="ZU13" s="160">
        <v>4710233.6399999997</v>
      </c>
      <c r="ZV13" s="160">
        <v>7672727.7299999995</v>
      </c>
      <c r="ZW13" s="160">
        <v>39399279.019999996</v>
      </c>
      <c r="ZX13" s="160">
        <v>8242267.7100000009</v>
      </c>
      <c r="ZY13" s="160">
        <v>4885857.93</v>
      </c>
      <c r="ZZ13" s="160">
        <v>7239869.04</v>
      </c>
      <c r="AAA13" s="160">
        <v>6833856.0700000003</v>
      </c>
      <c r="AAB13" s="160">
        <v>37263016.829999998</v>
      </c>
      <c r="AAC13" s="160">
        <v>4938120.88</v>
      </c>
      <c r="AAD13" s="160">
        <v>9592601.879999999</v>
      </c>
      <c r="AAE13" s="160">
        <v>166621644.27999997</v>
      </c>
      <c r="AAF13" s="160">
        <v>15187602.289999999</v>
      </c>
      <c r="AAG13" s="160">
        <v>3847696.4899999998</v>
      </c>
      <c r="AAH13" s="160">
        <v>11889390.98</v>
      </c>
      <c r="AAI13" s="160">
        <v>4570329.53</v>
      </c>
      <c r="AAJ13" s="160">
        <v>2297588.6399999997</v>
      </c>
      <c r="AAK13" s="160">
        <v>2916395.75</v>
      </c>
      <c r="AAL13" s="160">
        <v>4826860.99</v>
      </c>
      <c r="AAM13" s="160">
        <v>18468351.810000002</v>
      </c>
      <c r="AAN13" s="160">
        <v>83596635.519999996</v>
      </c>
      <c r="AAO13" s="160">
        <v>5421091.5600000005</v>
      </c>
      <c r="AAP13" s="160">
        <v>4208081.08</v>
      </c>
      <c r="AAQ13" s="160">
        <v>8298552.6699999999</v>
      </c>
      <c r="AAR13" s="160">
        <v>14798852.080000002</v>
      </c>
      <c r="AAS13" s="160">
        <v>1973512.38</v>
      </c>
      <c r="AAT13" s="160">
        <v>36720565.100000001</v>
      </c>
      <c r="AAU13" s="160">
        <v>7776441.9800000004</v>
      </c>
      <c r="AAV13" s="160">
        <v>26972327.510000002</v>
      </c>
      <c r="AAW13" s="160">
        <v>5239192.53</v>
      </c>
      <c r="AAX13" s="160">
        <v>17117014.420000002</v>
      </c>
      <c r="AAY13" s="160">
        <v>7434629.96</v>
      </c>
      <c r="AAZ13" s="160">
        <v>4489523.96</v>
      </c>
      <c r="ABA13" s="160">
        <v>12706382.619999999</v>
      </c>
      <c r="ABB13" s="160">
        <v>37709918.399999999</v>
      </c>
      <c r="ABC13" s="160">
        <v>5693257.4799999995</v>
      </c>
      <c r="ABD13" s="160">
        <v>15658071.039999999</v>
      </c>
      <c r="ABE13" s="160">
        <v>4336924.7</v>
      </c>
      <c r="ABF13" s="160">
        <v>3125861.64</v>
      </c>
      <c r="ABG13" s="160">
        <v>35976134.140000001</v>
      </c>
      <c r="ABH13" s="160">
        <v>2729256.4</v>
      </c>
      <c r="ABI13" s="160">
        <v>4824907.2700000005</v>
      </c>
      <c r="ABJ13" s="160">
        <v>4466532.32</v>
      </c>
      <c r="ABK13" s="160">
        <v>5507711.8499999996</v>
      </c>
      <c r="ABL13" s="160">
        <v>3348308.0300000003</v>
      </c>
      <c r="ABM13" s="160">
        <v>110110548.74000001</v>
      </c>
      <c r="ABN13" s="160">
        <v>3777385.17</v>
      </c>
      <c r="ABO13" s="160">
        <v>4581057.8399999989</v>
      </c>
      <c r="ABP13" s="160">
        <v>12491867.209999999</v>
      </c>
      <c r="ABQ13" s="160">
        <v>8631775.6400000006</v>
      </c>
      <c r="ABR13" s="160">
        <v>647578.65</v>
      </c>
      <c r="ABS13" s="160">
        <v>5515286.5700000003</v>
      </c>
      <c r="ABT13" s="160">
        <v>16925190.719999999</v>
      </c>
      <c r="ABU13" s="160">
        <v>369289323.56999999</v>
      </c>
      <c r="ABV13" s="160">
        <v>10399222.309999999</v>
      </c>
      <c r="ABW13" s="160">
        <v>5698588.46</v>
      </c>
      <c r="ABX13" s="160">
        <v>4007192.71</v>
      </c>
      <c r="ABY13" s="160">
        <v>2953797.2800000003</v>
      </c>
      <c r="ABZ13" s="160">
        <v>18740734.66</v>
      </c>
      <c r="ACA13" s="160">
        <v>15019533</v>
      </c>
      <c r="ACB13" s="160">
        <v>6205402.3699999992</v>
      </c>
      <c r="ACC13" s="160">
        <v>7069046.5799999991</v>
      </c>
      <c r="ACD13" s="160">
        <v>21412889.400000002</v>
      </c>
      <c r="ACE13" s="160">
        <v>4022470.84</v>
      </c>
      <c r="ACF13" s="160">
        <v>28610535.82</v>
      </c>
      <c r="ACG13" s="160">
        <v>26350506.479999997</v>
      </c>
      <c r="ACH13" s="160">
        <v>4505070.04</v>
      </c>
      <c r="ACI13" s="160">
        <v>7579526.5600000005</v>
      </c>
      <c r="ACJ13" s="160">
        <v>7687924.4200000009</v>
      </c>
      <c r="ACK13" s="160">
        <v>4279392.8499999996</v>
      </c>
      <c r="ACL13" s="160">
        <v>11945554.960000001</v>
      </c>
      <c r="ACM13" s="160">
        <v>8594514.6500000004</v>
      </c>
      <c r="ACN13" s="160">
        <v>8292877.79</v>
      </c>
      <c r="ACO13" s="160">
        <v>144784379.27000001</v>
      </c>
      <c r="ACP13" s="160">
        <v>12326277.709999999</v>
      </c>
      <c r="ACQ13" s="160">
        <v>17876028.990000002</v>
      </c>
      <c r="ACR13" s="160">
        <v>58079049.350000001</v>
      </c>
      <c r="ACS13" s="160">
        <v>4341722.8</v>
      </c>
      <c r="ACT13" s="160">
        <v>11209016.67</v>
      </c>
      <c r="ACU13" s="160">
        <v>8519741.0299999993</v>
      </c>
      <c r="ACV13" s="160">
        <v>6246715.8200000003</v>
      </c>
      <c r="ACW13" s="160">
        <v>264162333.52000004</v>
      </c>
      <c r="ACX13" s="160">
        <v>31934066.109999999</v>
      </c>
      <c r="ACY13" s="160">
        <v>27324098.090000004</v>
      </c>
      <c r="ACZ13" s="160">
        <v>38519041.890000001</v>
      </c>
      <c r="ADA13" s="160">
        <v>8001981.8199999994</v>
      </c>
      <c r="ADB13" s="160">
        <v>7830933.1099999994</v>
      </c>
      <c r="ADC13" s="160">
        <v>16917828.440000001</v>
      </c>
      <c r="ADD13" s="160">
        <v>1867157.08</v>
      </c>
      <c r="ADE13" s="160">
        <v>4507401.4499999993</v>
      </c>
      <c r="ADF13" s="160">
        <v>18230358.969999999</v>
      </c>
      <c r="ADG13" s="160">
        <v>23417150.48</v>
      </c>
      <c r="ADH13" s="160">
        <v>5883092.3600000003</v>
      </c>
      <c r="ADI13" s="160">
        <v>3825550.91</v>
      </c>
      <c r="ADJ13" s="160">
        <v>7406844.8700000001</v>
      </c>
      <c r="ADK13" s="160">
        <v>11156027.85</v>
      </c>
      <c r="ADL13" s="160">
        <v>7210191.8399999999</v>
      </c>
      <c r="ADM13" s="160">
        <v>22301837.279999997</v>
      </c>
      <c r="ADN13" s="160">
        <v>12116580.92</v>
      </c>
      <c r="ADO13" s="160">
        <v>17196716.199999999</v>
      </c>
      <c r="ADP13" s="160"/>
      <c r="ADQ13" s="160">
        <v>186128312.26000002</v>
      </c>
      <c r="ADR13" s="160">
        <v>14879641.359999999</v>
      </c>
      <c r="ADS13" s="160">
        <v>35593718.499999993</v>
      </c>
      <c r="ADT13" s="160">
        <v>12928773.18</v>
      </c>
      <c r="ADU13" s="160">
        <v>5399450.5300000003</v>
      </c>
      <c r="ADV13" s="160">
        <v>15702951.809999999</v>
      </c>
      <c r="ADW13" s="160">
        <v>4479559.4000000004</v>
      </c>
      <c r="ADX13" s="160">
        <v>6544362.3699999992</v>
      </c>
      <c r="ADY13" s="160">
        <v>6668867.3599999994</v>
      </c>
      <c r="ADZ13" s="160">
        <v>1954840.99</v>
      </c>
      <c r="AEA13" s="160">
        <v>75534907.920000002</v>
      </c>
      <c r="AEB13" s="160">
        <v>40648861.049999997</v>
      </c>
      <c r="AEC13" s="160">
        <v>17479926.740000002</v>
      </c>
      <c r="AED13" s="160">
        <v>9852675.3300000001</v>
      </c>
      <c r="AEE13" s="160">
        <v>18699475.189999998</v>
      </c>
      <c r="AEF13" s="160">
        <v>10111571.750000002</v>
      </c>
      <c r="AEG13" s="160">
        <v>6957292.3399999999</v>
      </c>
      <c r="AEH13" s="160">
        <v>11371263.390000001</v>
      </c>
      <c r="AEI13" s="160">
        <v>5707845.7999999998</v>
      </c>
      <c r="AEJ13" s="160">
        <v>7653840.6700000009</v>
      </c>
      <c r="AEK13" s="160">
        <v>5710140.3700000001</v>
      </c>
      <c r="AEL13" s="160">
        <v>7903475.3500000006</v>
      </c>
      <c r="AEM13" s="160">
        <v>12035305.539999999</v>
      </c>
      <c r="AEN13" s="160">
        <v>75348553.929999992</v>
      </c>
      <c r="AEO13" s="160">
        <v>14391261.1</v>
      </c>
      <c r="AEP13" s="160">
        <v>9019341.9600000009</v>
      </c>
      <c r="AEQ13" s="160">
        <v>9645931.9199999999</v>
      </c>
      <c r="AER13" s="160">
        <v>10626955.939999999</v>
      </c>
      <c r="AES13" s="160">
        <v>5697497.0300000003</v>
      </c>
      <c r="AET13" s="160">
        <v>5600742.5</v>
      </c>
      <c r="AEU13" s="160">
        <v>27686822.130000003</v>
      </c>
      <c r="AEV13" s="160">
        <v>11321512.529999999</v>
      </c>
      <c r="AEW13" s="160">
        <v>19942305.32</v>
      </c>
      <c r="AEX13" s="160">
        <v>16672364.550000003</v>
      </c>
      <c r="AEY13" s="160">
        <v>4784185.9800000004</v>
      </c>
      <c r="AEZ13" s="160">
        <v>52022507.619999997</v>
      </c>
      <c r="AFA13" s="160">
        <v>4269209.0599999996</v>
      </c>
      <c r="AFB13" s="160">
        <v>3885016.8800000004</v>
      </c>
      <c r="AFC13" s="160">
        <v>4361843.1999999993</v>
      </c>
      <c r="AFD13" s="160">
        <v>13531161.039999999</v>
      </c>
      <c r="AFE13" s="160">
        <v>4853985.32</v>
      </c>
      <c r="AFF13" s="160">
        <v>4000925.5799999996</v>
      </c>
      <c r="AFG13" s="160">
        <v>3871121.12</v>
      </c>
      <c r="AFH13" s="160">
        <v>3616658.5100000002</v>
      </c>
      <c r="AFI13" s="160">
        <v>5047799.9000000004</v>
      </c>
      <c r="AFJ13" s="160">
        <v>4538800.54</v>
      </c>
      <c r="AFK13" s="160">
        <v>125060176.01999998</v>
      </c>
      <c r="AFL13" s="160">
        <v>18851920.059999999</v>
      </c>
      <c r="AFM13" s="160">
        <v>10917888.58</v>
      </c>
      <c r="AFN13" s="160">
        <v>8189647.9700000007</v>
      </c>
      <c r="AFO13" s="160">
        <v>15340009.499999998</v>
      </c>
      <c r="AFP13" s="160">
        <v>13362463.939999999</v>
      </c>
      <c r="AFQ13" s="160">
        <v>5953418.5199999996</v>
      </c>
      <c r="AFR13" s="160">
        <v>17620623.25</v>
      </c>
      <c r="AFS13" s="160">
        <v>152946958.82999998</v>
      </c>
      <c r="AFT13" s="160">
        <v>109936235.95</v>
      </c>
      <c r="AFU13" s="160">
        <v>2386389.7199999997</v>
      </c>
      <c r="AFV13" s="160">
        <v>23311823.639999997</v>
      </c>
      <c r="AFW13" s="160">
        <v>134259827.24000001</v>
      </c>
      <c r="AFX13" s="160">
        <v>9783926.4499999993</v>
      </c>
      <c r="AFY13" s="160">
        <v>10308899.17</v>
      </c>
      <c r="AFZ13" s="160">
        <v>7402191.4500000002</v>
      </c>
      <c r="AGA13" s="160">
        <v>2720675.22</v>
      </c>
      <c r="AGB13" s="160">
        <v>3284274.7199999997</v>
      </c>
      <c r="AGC13" s="160">
        <v>31746968.309999995</v>
      </c>
      <c r="AGD13" s="160">
        <v>6523383.1200000001</v>
      </c>
      <c r="AGE13" s="160">
        <v>3563665.87</v>
      </c>
      <c r="AGF13" s="160">
        <v>5180268.29</v>
      </c>
      <c r="AGG13" s="160">
        <v>8255496.6500000004</v>
      </c>
      <c r="AGH13" s="160">
        <v>4783816.93</v>
      </c>
      <c r="AGI13" s="160">
        <v>4146412.46</v>
      </c>
      <c r="AGJ13" s="160">
        <v>27204087.259999998</v>
      </c>
      <c r="AGK13" s="160">
        <v>5323484.72</v>
      </c>
      <c r="AGL13" s="160">
        <v>6609273.5600000005</v>
      </c>
      <c r="AGM13" s="160">
        <v>5469154.29</v>
      </c>
      <c r="AGN13" s="160">
        <v>13968129.880000001</v>
      </c>
      <c r="AGO13" s="160">
        <v>6737806.3600000003</v>
      </c>
      <c r="AGP13" s="160">
        <v>4061747.89</v>
      </c>
    </row>
    <row r="14" spans="1:874" x14ac:dyDescent="0.2">
      <c r="B14" s="159" t="s">
        <v>18</v>
      </c>
      <c r="C14" s="158" t="s">
        <v>653</v>
      </c>
      <c r="D14" s="160">
        <v>176135422.00999999</v>
      </c>
      <c r="E14" s="160">
        <v>5413376.21</v>
      </c>
      <c r="F14" s="160">
        <v>8487802.3200000003</v>
      </c>
      <c r="G14" s="160">
        <v>2577784.5099999998</v>
      </c>
      <c r="H14" s="160">
        <v>8043155.4299999997</v>
      </c>
      <c r="I14" s="160">
        <v>4119045.38</v>
      </c>
      <c r="J14" s="160">
        <v>5028823.05</v>
      </c>
      <c r="K14" s="160">
        <v>14564445.92</v>
      </c>
      <c r="L14" s="160">
        <v>4255026.5999999996</v>
      </c>
      <c r="M14" s="160">
        <v>3027270.54</v>
      </c>
      <c r="N14" s="160">
        <v>3103936.63</v>
      </c>
      <c r="O14" s="160">
        <v>2835344.15</v>
      </c>
      <c r="P14" s="160">
        <v>1861451.73</v>
      </c>
      <c r="Q14" s="160">
        <v>1281467.25</v>
      </c>
      <c r="R14" s="160">
        <v>3228903.67</v>
      </c>
      <c r="S14" s="160">
        <v>4001963.96</v>
      </c>
      <c r="T14" s="160">
        <v>2394981.12</v>
      </c>
      <c r="U14" s="160">
        <v>3133789.13</v>
      </c>
      <c r="V14" s="160">
        <v>449349775.63</v>
      </c>
      <c r="W14" s="160">
        <v>10861003.060000001</v>
      </c>
      <c r="X14" s="160">
        <v>2782359.28</v>
      </c>
      <c r="Y14" s="160">
        <v>4893645.4800000004</v>
      </c>
      <c r="Z14" s="160">
        <v>2633218</v>
      </c>
      <c r="AA14" s="160">
        <v>9144898.0199999996</v>
      </c>
      <c r="AB14" s="160">
        <v>1201935.71</v>
      </c>
      <c r="AC14" s="160">
        <v>8651084.0999999996</v>
      </c>
      <c r="AD14" s="160">
        <v>5127856.8600000003</v>
      </c>
      <c r="AE14" s="160">
        <v>3582932.84</v>
      </c>
      <c r="AF14" s="160">
        <v>5115388.9000000004</v>
      </c>
      <c r="AG14" s="160">
        <v>2409199.2000000002</v>
      </c>
      <c r="AH14" s="160">
        <v>6534922.6100000003</v>
      </c>
      <c r="AI14" s="160">
        <v>4951313.45</v>
      </c>
      <c r="AJ14" s="160">
        <v>4735286.96</v>
      </c>
      <c r="AK14" s="160">
        <v>1436686.1</v>
      </c>
      <c r="AL14" s="160">
        <v>3009942.39</v>
      </c>
      <c r="AM14" s="160">
        <v>3652200</v>
      </c>
      <c r="AN14" s="160">
        <v>1078612.94</v>
      </c>
      <c r="AO14" s="160">
        <v>2675634.7799999998</v>
      </c>
      <c r="AP14" s="160">
        <v>2873296.75</v>
      </c>
      <c r="AQ14" s="160">
        <v>2203229.35</v>
      </c>
      <c r="AR14" s="160">
        <v>1606918.16</v>
      </c>
      <c r="AS14" s="160">
        <v>872569.2</v>
      </c>
      <c r="AT14" s="160">
        <v>32898894.07</v>
      </c>
      <c r="AU14" s="160">
        <v>1345488.43</v>
      </c>
      <c r="AV14" s="160">
        <v>869576.7</v>
      </c>
      <c r="AW14" s="160">
        <v>2288185.7000000002</v>
      </c>
      <c r="AX14" s="160">
        <v>4329716.67</v>
      </c>
      <c r="AY14" s="160">
        <v>3293596.57</v>
      </c>
      <c r="AZ14" s="160">
        <v>1890633.56</v>
      </c>
      <c r="BA14" s="160">
        <v>1091022.6200000001</v>
      </c>
      <c r="BB14" s="160">
        <v>878175.85</v>
      </c>
      <c r="BC14" s="160">
        <v>1091109.2</v>
      </c>
      <c r="BD14" s="160">
        <v>1085388.83</v>
      </c>
      <c r="BE14" s="160">
        <v>413163.18</v>
      </c>
      <c r="BF14" s="160">
        <v>6707493.3399999999</v>
      </c>
      <c r="BG14" s="160">
        <v>1207731.31</v>
      </c>
      <c r="BH14" s="160">
        <v>3250195.55</v>
      </c>
      <c r="BI14" s="160">
        <v>114480032.39</v>
      </c>
      <c r="BJ14" s="160">
        <v>35263321.840000004</v>
      </c>
      <c r="BK14" s="160">
        <v>11452333.279999999</v>
      </c>
      <c r="BL14" s="160">
        <v>11717188.58</v>
      </c>
      <c r="BM14" s="160">
        <v>49001542.869999997</v>
      </c>
      <c r="BN14" s="160">
        <v>12595004.470000001</v>
      </c>
      <c r="BO14" s="160">
        <v>2407911.91</v>
      </c>
      <c r="BP14" s="160">
        <v>154855293.15000001</v>
      </c>
      <c r="BQ14" s="160">
        <v>3602932.02</v>
      </c>
      <c r="BR14" s="160">
        <v>2863434.58</v>
      </c>
      <c r="BS14" s="160">
        <v>2759767.09</v>
      </c>
      <c r="BT14" s="160">
        <v>2500817.7200000002</v>
      </c>
      <c r="BU14" s="160">
        <v>1736400</v>
      </c>
      <c r="BV14" s="160">
        <v>2379934.9300000002</v>
      </c>
      <c r="BW14" s="160">
        <v>1891905.65</v>
      </c>
      <c r="BX14" s="160">
        <v>7991413.4000000004</v>
      </c>
      <c r="BY14" s="160">
        <v>4850250.67</v>
      </c>
      <c r="BZ14" s="160">
        <v>10306401.779999999</v>
      </c>
      <c r="CA14" s="160">
        <v>4294700.05</v>
      </c>
      <c r="CB14" s="160">
        <v>4211260</v>
      </c>
      <c r="CC14" s="160">
        <v>3007155.99</v>
      </c>
      <c r="CD14" s="160">
        <v>2480308</v>
      </c>
      <c r="CE14" s="160">
        <v>288214778.65999997</v>
      </c>
      <c r="CF14" s="160">
        <v>3798428.84</v>
      </c>
      <c r="CG14" s="160">
        <v>40246268.980000004</v>
      </c>
      <c r="CH14" s="160">
        <v>2599231.88</v>
      </c>
      <c r="CI14" s="160">
        <v>3535424.63</v>
      </c>
      <c r="CJ14" s="160">
        <v>2378492.65</v>
      </c>
      <c r="CK14" s="160">
        <v>3235023.12</v>
      </c>
      <c r="CL14" s="160">
        <v>31548717.259999998</v>
      </c>
      <c r="CM14" s="160">
        <v>1069178.6599999999</v>
      </c>
      <c r="CN14" s="160">
        <v>2386481.73</v>
      </c>
      <c r="CO14" s="160">
        <v>11371083.59</v>
      </c>
      <c r="CP14" s="160">
        <v>2730825.49</v>
      </c>
      <c r="CQ14" s="160">
        <v>2083352.47</v>
      </c>
      <c r="CR14" s="160">
        <v>65210313.120000005</v>
      </c>
      <c r="CS14" s="160">
        <v>4008846.57</v>
      </c>
      <c r="CT14" s="160">
        <v>2988787.43</v>
      </c>
      <c r="CU14" s="160">
        <v>5451672.4299999997</v>
      </c>
      <c r="CV14" s="160">
        <v>1715570.72</v>
      </c>
      <c r="CW14" s="160">
        <v>4117825.66</v>
      </c>
      <c r="CX14" s="160">
        <v>1282146.3899999999</v>
      </c>
      <c r="CY14" s="160">
        <v>14699477.41</v>
      </c>
      <c r="CZ14" s="160">
        <v>140017500.29999998</v>
      </c>
      <c r="DA14" s="160">
        <v>158497526.27000001</v>
      </c>
      <c r="DB14" s="160">
        <v>3047798.86</v>
      </c>
      <c r="DC14" s="160">
        <v>3514136.18</v>
      </c>
      <c r="DD14" s="160">
        <v>3921985.28</v>
      </c>
      <c r="DE14" s="160">
        <v>4738195.28</v>
      </c>
      <c r="DF14" s="160">
        <v>6575516.1099999994</v>
      </c>
      <c r="DG14" s="160">
        <v>5571958.5499999998</v>
      </c>
      <c r="DH14" s="160">
        <v>1747474.95</v>
      </c>
      <c r="DI14" s="160">
        <v>254812881.72999999</v>
      </c>
      <c r="DJ14" s="160">
        <v>2371661.81</v>
      </c>
      <c r="DK14" s="160">
        <v>7696055.5700000003</v>
      </c>
      <c r="DL14" s="160">
        <v>12799140.66</v>
      </c>
      <c r="DM14" s="160">
        <v>5165025.43</v>
      </c>
      <c r="DN14" s="160">
        <v>3476528.57</v>
      </c>
      <c r="DO14" s="160">
        <v>5475117.3799999999</v>
      </c>
      <c r="DP14" s="160">
        <v>11654750.239999998</v>
      </c>
      <c r="DQ14" s="160">
        <v>13480000</v>
      </c>
      <c r="DR14" s="160">
        <v>77223076.530000001</v>
      </c>
      <c r="DS14" s="160">
        <v>2054640.82</v>
      </c>
      <c r="DT14" s="160">
        <v>11555109.27</v>
      </c>
      <c r="DU14" s="160">
        <v>8580365.1300000008</v>
      </c>
      <c r="DV14" s="160">
        <v>3217500.47</v>
      </c>
      <c r="DW14" s="160">
        <v>7690793.1200000001</v>
      </c>
      <c r="DX14" s="160">
        <v>12983486.870000001</v>
      </c>
      <c r="DY14" s="160">
        <v>3350675.91</v>
      </c>
      <c r="DZ14" s="160">
        <v>3610461.77</v>
      </c>
      <c r="EA14" s="160">
        <v>2284549.7200000002</v>
      </c>
      <c r="EB14" s="160">
        <v>15319753.76</v>
      </c>
      <c r="EC14" s="160">
        <v>70321269.150000006</v>
      </c>
      <c r="ED14" s="160">
        <v>14674971.9</v>
      </c>
      <c r="EE14" s="160">
        <v>2523154.83</v>
      </c>
      <c r="EF14" s="160">
        <v>3229569.43</v>
      </c>
      <c r="EG14" s="160">
        <v>4884218.2</v>
      </c>
      <c r="EH14" s="160">
        <v>5436158.6200000001</v>
      </c>
      <c r="EI14" s="160">
        <v>12238551.280000001</v>
      </c>
      <c r="EJ14" s="160">
        <v>1651740.63</v>
      </c>
      <c r="EK14" s="160">
        <v>4186559.37</v>
      </c>
      <c r="EL14" s="160">
        <v>139146837.42000002</v>
      </c>
      <c r="EM14" s="160">
        <v>2513367</v>
      </c>
      <c r="EN14" s="160">
        <v>3069119.8</v>
      </c>
      <c r="EO14" s="160">
        <v>1792529.26</v>
      </c>
      <c r="EP14" s="160">
        <v>2885941.14</v>
      </c>
      <c r="EQ14" s="160">
        <v>920249.51</v>
      </c>
      <c r="ER14" s="160">
        <v>3475454.18</v>
      </c>
      <c r="ES14" s="160">
        <v>2471592.48</v>
      </c>
      <c r="ET14" s="160">
        <v>1809134.82</v>
      </c>
      <c r="EU14" s="160">
        <v>79709972.689999998</v>
      </c>
      <c r="EV14" s="160">
        <v>1031298.26</v>
      </c>
      <c r="EW14" s="160">
        <v>3004111.9</v>
      </c>
      <c r="EX14" s="160">
        <v>6052029.1399999997</v>
      </c>
      <c r="EY14" s="160">
        <v>4923401.6399999997</v>
      </c>
      <c r="EZ14" s="160">
        <v>4189744.28</v>
      </c>
      <c r="FA14" s="160">
        <v>4821904</v>
      </c>
      <c r="FB14" s="160">
        <v>8576494.9700000007</v>
      </c>
      <c r="FC14" s="160">
        <v>1569404.74</v>
      </c>
      <c r="FD14" s="160">
        <v>14676771.189999999</v>
      </c>
      <c r="FE14" s="160">
        <v>8102724.5800000001</v>
      </c>
      <c r="FF14" s="160">
        <v>3929820.46</v>
      </c>
      <c r="FG14" s="160">
        <v>128284003.44</v>
      </c>
      <c r="FH14" s="160">
        <v>1013479.51</v>
      </c>
      <c r="FI14" s="160">
        <v>1985923.98</v>
      </c>
      <c r="FJ14" s="160">
        <v>2434194.3199999998</v>
      </c>
      <c r="FK14" s="160">
        <v>3216317.08</v>
      </c>
      <c r="FL14" s="160">
        <v>3595565.51</v>
      </c>
      <c r="FM14" s="160">
        <v>0</v>
      </c>
      <c r="FN14" s="160">
        <v>197332.13</v>
      </c>
      <c r="FO14" s="160">
        <v>174933449.28999999</v>
      </c>
      <c r="FP14" s="160">
        <v>2218759.89</v>
      </c>
      <c r="FQ14" s="160">
        <v>2949899.6</v>
      </c>
      <c r="FR14" s="160">
        <v>4786087.9700000007</v>
      </c>
      <c r="FS14" s="160">
        <v>3968230</v>
      </c>
      <c r="FT14" s="160">
        <v>1706383.89</v>
      </c>
      <c r="FU14" s="160">
        <v>36240534.869999997</v>
      </c>
      <c r="FV14" s="160">
        <v>5039668.79</v>
      </c>
      <c r="FW14" s="160">
        <v>3135602.51</v>
      </c>
      <c r="FX14" s="160">
        <v>4790502.8099999996</v>
      </c>
      <c r="FY14" s="160">
        <v>5514569.5</v>
      </c>
      <c r="FZ14" s="160">
        <v>4175440.19</v>
      </c>
      <c r="GA14" s="160">
        <v>5305100.25</v>
      </c>
      <c r="GB14" s="160">
        <v>111623104.23</v>
      </c>
      <c r="GC14" s="160">
        <v>4258372.4399999995</v>
      </c>
      <c r="GD14" s="160">
        <v>1596000</v>
      </c>
      <c r="GE14" s="160">
        <v>2370418.67</v>
      </c>
      <c r="GF14" s="160">
        <v>1440577.09</v>
      </c>
      <c r="GG14" s="160">
        <v>6834387.96</v>
      </c>
      <c r="GH14" s="160">
        <v>1515793.38</v>
      </c>
      <c r="GI14" s="160">
        <v>6455891.8600000003</v>
      </c>
      <c r="GJ14" s="160">
        <v>1527570.12</v>
      </c>
      <c r="GK14" s="160">
        <v>578000</v>
      </c>
      <c r="GL14" s="160">
        <v>807751.72</v>
      </c>
      <c r="GM14" s="160">
        <v>1288709.3400000001</v>
      </c>
      <c r="GN14" s="160">
        <v>26664961.100000001</v>
      </c>
      <c r="GO14" s="160">
        <v>4910463.91</v>
      </c>
      <c r="GP14" s="160">
        <v>1722064.14</v>
      </c>
      <c r="GQ14" s="160">
        <v>4278627.63</v>
      </c>
      <c r="GR14" s="160">
        <v>576463.71</v>
      </c>
      <c r="GS14" s="160">
        <v>5314529.0600000005</v>
      </c>
      <c r="GT14" s="160">
        <v>2473094.48</v>
      </c>
      <c r="GU14" s="160">
        <v>5390330.7300000004</v>
      </c>
      <c r="GV14" s="160">
        <v>8231856.9800000004</v>
      </c>
      <c r="GW14" s="160">
        <v>7830792.4100000001</v>
      </c>
      <c r="GX14" s="160">
        <v>7357300.0700000003</v>
      </c>
      <c r="GY14" s="160">
        <v>1932506.69</v>
      </c>
      <c r="GZ14" s="160">
        <v>421224333.16000003</v>
      </c>
      <c r="HA14" s="160">
        <v>23420454.57</v>
      </c>
      <c r="HB14" s="160">
        <v>1032000</v>
      </c>
      <c r="HC14" s="160">
        <v>5007000</v>
      </c>
      <c r="HD14" s="160">
        <v>3903060.62</v>
      </c>
      <c r="HE14" s="160">
        <v>3438336.04</v>
      </c>
      <c r="HF14" s="160">
        <v>41823232.119999997</v>
      </c>
      <c r="HG14" s="160">
        <v>15368472.220000001</v>
      </c>
      <c r="HH14" s="160">
        <v>4281204.3499999996</v>
      </c>
      <c r="HI14" s="160">
        <v>3509613.9</v>
      </c>
      <c r="HJ14" s="160">
        <v>1139681.73</v>
      </c>
      <c r="HK14" s="160">
        <v>1987206.91</v>
      </c>
      <c r="HL14" s="160">
        <v>3572987.75</v>
      </c>
      <c r="HM14" s="160">
        <v>1090645.1499999999</v>
      </c>
      <c r="HN14" s="160">
        <v>74272512.700000003</v>
      </c>
      <c r="HO14" s="160">
        <v>41682275.519999996</v>
      </c>
      <c r="HP14" s="160">
        <v>3103990</v>
      </c>
      <c r="HQ14" s="160">
        <v>5444910.2299999995</v>
      </c>
      <c r="HR14" s="160">
        <v>964134.07</v>
      </c>
      <c r="HS14" s="160">
        <v>772068.49</v>
      </c>
      <c r="HT14" s="160">
        <v>2282754.25</v>
      </c>
      <c r="HU14" s="160">
        <v>1154554.95</v>
      </c>
      <c r="HV14" s="160">
        <v>1153239.32</v>
      </c>
      <c r="HW14" s="160">
        <v>1527904.89</v>
      </c>
      <c r="HX14" s="160">
        <v>1988074.37</v>
      </c>
      <c r="HY14" s="160">
        <v>4029200</v>
      </c>
      <c r="HZ14" s="160">
        <v>462014.8</v>
      </c>
      <c r="IA14" s="160">
        <v>1823442.89</v>
      </c>
      <c r="IB14" s="160">
        <v>601877.64</v>
      </c>
      <c r="IC14" s="160">
        <v>565841.07999999996</v>
      </c>
      <c r="ID14" s="160">
        <v>28039290.27</v>
      </c>
      <c r="IE14" s="160">
        <v>8320992.9100000001</v>
      </c>
      <c r="IF14" s="160">
        <v>5975268.7300000004</v>
      </c>
      <c r="IG14" s="160">
        <v>16315344.289999999</v>
      </c>
      <c r="IH14" s="160">
        <v>5645732.6699999999</v>
      </c>
      <c r="II14" s="160">
        <v>1982368.7</v>
      </c>
      <c r="IJ14" s="160">
        <v>2170076.58</v>
      </c>
      <c r="IK14" s="160">
        <v>2679408.44</v>
      </c>
      <c r="IL14" s="160">
        <v>1337214.3899999999</v>
      </c>
      <c r="IM14" s="160">
        <v>1197295</v>
      </c>
      <c r="IN14" s="160">
        <v>1530143.02</v>
      </c>
      <c r="IO14" s="160">
        <v>30457925.579999998</v>
      </c>
      <c r="IP14" s="160">
        <v>11064507.08</v>
      </c>
      <c r="IQ14" s="160">
        <v>2734248.89</v>
      </c>
      <c r="IR14" s="160">
        <v>2855713.79</v>
      </c>
      <c r="IS14" s="160">
        <v>2259112.02</v>
      </c>
      <c r="IT14" s="160">
        <v>837727.43</v>
      </c>
      <c r="IU14" s="160">
        <v>2128540.84</v>
      </c>
      <c r="IV14" s="160">
        <v>1467393.1400000001</v>
      </c>
      <c r="IW14" s="160">
        <v>1672692.52</v>
      </c>
      <c r="IX14" s="160">
        <v>1632839.58</v>
      </c>
      <c r="IY14" s="160">
        <v>1977624.46</v>
      </c>
      <c r="IZ14" s="160">
        <v>1416984.12</v>
      </c>
      <c r="JA14" s="160">
        <v>26617927.199999999</v>
      </c>
      <c r="JB14" s="160">
        <v>10797593.18</v>
      </c>
      <c r="JC14" s="160">
        <v>2232440.4300000002</v>
      </c>
      <c r="JD14" s="160">
        <v>2034232.79</v>
      </c>
      <c r="JE14" s="160">
        <v>2216042.5499999998</v>
      </c>
      <c r="JF14" s="160">
        <v>1073071.51</v>
      </c>
      <c r="JG14" s="160">
        <v>16225947.039999999</v>
      </c>
      <c r="JH14" s="160">
        <v>2293174.7999999998</v>
      </c>
      <c r="JI14" s="160">
        <v>5573733.3300000001</v>
      </c>
      <c r="JJ14" s="160">
        <v>5796596.2599999998</v>
      </c>
      <c r="JK14" s="160">
        <v>7313503.3899999997</v>
      </c>
      <c r="JL14" s="160">
        <v>4282746.9000000004</v>
      </c>
      <c r="JM14" s="160">
        <v>11193686.720000001</v>
      </c>
      <c r="JN14" s="160">
        <v>97765199.949999988</v>
      </c>
      <c r="JO14" s="160">
        <v>33628345</v>
      </c>
      <c r="JP14" s="160">
        <v>2229307.79</v>
      </c>
      <c r="JQ14" s="160">
        <v>458274.57</v>
      </c>
      <c r="JR14" s="160">
        <v>3771457.04</v>
      </c>
      <c r="JS14" s="160">
        <v>946140.98</v>
      </c>
      <c r="JT14" s="160">
        <v>5214342.75</v>
      </c>
      <c r="JU14" s="160">
        <v>1610330.66</v>
      </c>
      <c r="JV14" s="160">
        <v>0</v>
      </c>
      <c r="JW14" s="160">
        <v>2150827.94</v>
      </c>
      <c r="JX14" s="160">
        <v>1782363.85</v>
      </c>
      <c r="JY14" s="160">
        <v>1419232.3</v>
      </c>
      <c r="JZ14" s="160">
        <v>4983573.83</v>
      </c>
      <c r="KA14" s="160">
        <v>400561.12</v>
      </c>
      <c r="KB14" s="160">
        <v>1955854.11</v>
      </c>
      <c r="KC14" s="160">
        <v>52702229.060000002</v>
      </c>
      <c r="KD14" s="160">
        <v>5670910.2000000002</v>
      </c>
      <c r="KE14" s="160">
        <v>2289199.58</v>
      </c>
      <c r="KF14" s="160">
        <v>3469743.36</v>
      </c>
      <c r="KG14" s="160">
        <v>1670000</v>
      </c>
      <c r="KH14" s="160">
        <v>4178750</v>
      </c>
      <c r="KI14" s="160">
        <v>35698455.920000002</v>
      </c>
      <c r="KJ14" s="160">
        <v>2260410.4700000002</v>
      </c>
      <c r="KK14" s="160">
        <v>1041060.77</v>
      </c>
      <c r="KL14" s="160">
        <v>18687692.600000001</v>
      </c>
      <c r="KM14" s="160">
        <v>1934200</v>
      </c>
      <c r="KN14" s="160">
        <v>2285139.61</v>
      </c>
      <c r="KO14" s="160">
        <v>9534594.9000000004</v>
      </c>
      <c r="KP14" s="160">
        <v>1962514.85</v>
      </c>
      <c r="KQ14" s="160">
        <v>2344023.9300000002</v>
      </c>
      <c r="KR14" s="160">
        <v>122602259.37</v>
      </c>
      <c r="KS14" s="160">
        <v>3194911.65</v>
      </c>
      <c r="KT14" s="160">
        <v>26042671.43</v>
      </c>
      <c r="KU14" s="160">
        <v>1619329.38</v>
      </c>
      <c r="KV14" s="160">
        <v>1050279.99</v>
      </c>
      <c r="KW14" s="160">
        <v>46181183.280000001</v>
      </c>
      <c r="KX14" s="160">
        <v>10211909.23</v>
      </c>
      <c r="KY14" s="160">
        <v>3030903.07</v>
      </c>
      <c r="KZ14" s="160">
        <v>3127717.36</v>
      </c>
      <c r="LA14" s="160">
        <v>1897113.13</v>
      </c>
      <c r="LB14" s="160">
        <v>341440472.06999999</v>
      </c>
      <c r="LC14" s="160">
        <v>35358457.18</v>
      </c>
      <c r="LD14" s="160">
        <v>18441250</v>
      </c>
      <c r="LE14" s="160">
        <v>13895412.66</v>
      </c>
      <c r="LF14" s="160">
        <v>2881928.48</v>
      </c>
      <c r="LG14" s="160">
        <v>2382043.2200000002</v>
      </c>
      <c r="LH14" s="160">
        <v>6241635.5199999996</v>
      </c>
      <c r="LI14" s="160">
        <v>8249583.8399999999</v>
      </c>
      <c r="LJ14" s="160">
        <v>3473856.32</v>
      </c>
      <c r="LK14" s="160">
        <v>3059178.45</v>
      </c>
      <c r="LL14" s="160">
        <v>34383243.789999999</v>
      </c>
      <c r="LM14" s="160">
        <v>2656631.42</v>
      </c>
      <c r="LN14" s="160">
        <v>2295343.7000000002</v>
      </c>
      <c r="LO14" s="160">
        <v>26342938.850000001</v>
      </c>
      <c r="LP14" s="160">
        <v>31210591.690000001</v>
      </c>
      <c r="LQ14" s="160">
        <v>107254814.80999999</v>
      </c>
      <c r="LR14" s="160">
        <v>9053316.9499999993</v>
      </c>
      <c r="LS14" s="160">
        <v>4857119.51</v>
      </c>
      <c r="LT14" s="160">
        <v>3039210.26</v>
      </c>
      <c r="LU14" s="160">
        <v>2970072.02</v>
      </c>
      <c r="LV14" s="160">
        <v>2033213.26</v>
      </c>
      <c r="LW14" s="160">
        <v>1749600</v>
      </c>
      <c r="LX14" s="160">
        <v>1832129.73</v>
      </c>
      <c r="LY14" s="160">
        <v>5270000</v>
      </c>
      <c r="LZ14" s="160">
        <v>1831429.98</v>
      </c>
      <c r="MA14" s="160">
        <v>206149496.31</v>
      </c>
      <c r="MB14" s="160">
        <v>3401009.78</v>
      </c>
      <c r="MC14" s="160">
        <v>2754078.21</v>
      </c>
      <c r="MD14" s="160">
        <v>4156854</v>
      </c>
      <c r="ME14" s="160">
        <v>10647571.970000001</v>
      </c>
      <c r="MF14" s="160">
        <v>2949678.67</v>
      </c>
      <c r="MG14" s="160">
        <v>3751538.33</v>
      </c>
      <c r="MH14" s="160">
        <v>3024208.94</v>
      </c>
      <c r="MI14" s="160">
        <v>6407211.8499999996</v>
      </c>
      <c r="MJ14" s="160">
        <v>3548564.53</v>
      </c>
      <c r="MK14" s="160">
        <v>8921062.4000000004</v>
      </c>
      <c r="ML14" s="160">
        <v>2506265.29</v>
      </c>
      <c r="MM14" s="160">
        <v>52809135.640000001</v>
      </c>
      <c r="MN14" s="160">
        <v>3322604.35</v>
      </c>
      <c r="MO14" s="160">
        <v>2941068.12</v>
      </c>
      <c r="MP14" s="160">
        <v>5879574.7000000002</v>
      </c>
      <c r="MQ14" s="160">
        <v>5194796.21</v>
      </c>
      <c r="MR14" s="160">
        <v>0</v>
      </c>
      <c r="MS14" s="160">
        <v>10112078.289999999</v>
      </c>
      <c r="MT14" s="160">
        <v>5335949.33</v>
      </c>
      <c r="MU14" s="160">
        <v>1652123.64</v>
      </c>
      <c r="MV14" s="160">
        <v>1340268.1000000001</v>
      </c>
      <c r="MW14" s="160">
        <v>129180774.09999999</v>
      </c>
      <c r="MX14" s="160">
        <v>6666040.5800000001</v>
      </c>
      <c r="MY14" s="160">
        <v>1937760.9</v>
      </c>
      <c r="MZ14" s="160">
        <v>16466920.17</v>
      </c>
      <c r="NA14" s="160">
        <v>1667873.17</v>
      </c>
      <c r="NB14" s="160">
        <v>3759355.86</v>
      </c>
      <c r="NC14" s="160">
        <v>8012025.5300000003</v>
      </c>
      <c r="ND14" s="160">
        <v>9635800</v>
      </c>
      <c r="NE14" s="160">
        <v>267793.40999999997</v>
      </c>
      <c r="NF14" s="160">
        <v>5223535.83</v>
      </c>
      <c r="NG14" s="160">
        <v>4897152.42</v>
      </c>
      <c r="NH14" s="160">
        <v>2224496.87</v>
      </c>
      <c r="NI14" s="160">
        <v>33799676.460000001</v>
      </c>
      <c r="NJ14" s="160">
        <v>1300147.69</v>
      </c>
      <c r="NK14" s="160">
        <v>3837654.24</v>
      </c>
      <c r="NL14" s="160">
        <v>3351228.64</v>
      </c>
      <c r="NM14" s="160">
        <v>1130672.03</v>
      </c>
      <c r="NN14" s="160">
        <v>158062.73000000001</v>
      </c>
      <c r="NO14" s="160">
        <v>667273.43000000005</v>
      </c>
      <c r="NP14" s="160">
        <v>45652632.509999998</v>
      </c>
      <c r="NQ14" s="160">
        <v>5950933.0499999998</v>
      </c>
      <c r="NR14" s="160">
        <v>3081252.15</v>
      </c>
      <c r="NS14" s="160">
        <v>860665.59</v>
      </c>
      <c r="NT14" s="160">
        <v>2846815.29</v>
      </c>
      <c r="NU14" s="160">
        <v>6426377.2599999998</v>
      </c>
      <c r="NV14" s="160">
        <v>1983366.8900000001</v>
      </c>
      <c r="NW14" s="160">
        <v>139912844.84</v>
      </c>
      <c r="NX14" s="160">
        <v>24908021.330000002</v>
      </c>
      <c r="NY14" s="160">
        <v>4029226.76</v>
      </c>
      <c r="NZ14" s="160">
        <v>11371715.75</v>
      </c>
      <c r="OA14" s="160">
        <v>1900516.66</v>
      </c>
      <c r="OB14" s="160">
        <v>3067811.15</v>
      </c>
      <c r="OC14" s="160">
        <v>1666402.64</v>
      </c>
      <c r="OD14" s="160">
        <v>1848309.81</v>
      </c>
      <c r="OE14" s="160">
        <v>0</v>
      </c>
      <c r="OF14" s="160">
        <v>257232254.97000003</v>
      </c>
      <c r="OG14" s="160">
        <v>7112797.9199999999</v>
      </c>
      <c r="OH14" s="160">
        <v>9330065.8599999994</v>
      </c>
      <c r="OI14" s="160">
        <v>4804728.6399999997</v>
      </c>
      <c r="OJ14" s="160">
        <v>7630043.4299999997</v>
      </c>
      <c r="OK14" s="160">
        <v>2116501.15</v>
      </c>
      <c r="OL14" s="160">
        <v>75538507.870000005</v>
      </c>
      <c r="OM14" s="160">
        <v>16540874.74</v>
      </c>
      <c r="ON14" s="160">
        <v>10077985.75</v>
      </c>
      <c r="OO14" s="160">
        <v>8941908.6500000004</v>
      </c>
      <c r="OP14" s="160">
        <v>6731928.8300000001</v>
      </c>
      <c r="OQ14" s="160">
        <v>40483917.350000001</v>
      </c>
      <c r="OR14" s="160">
        <v>7973961.25</v>
      </c>
      <c r="OS14" s="160">
        <v>144632395.81</v>
      </c>
      <c r="OT14" s="160">
        <v>4188456.88</v>
      </c>
      <c r="OU14" s="160">
        <v>10113493.800000001</v>
      </c>
      <c r="OV14" s="160">
        <v>2919146.71</v>
      </c>
      <c r="OW14" s="160">
        <v>4533405.8499999996</v>
      </c>
      <c r="OX14" s="160">
        <v>6630243.2199999997</v>
      </c>
      <c r="OY14" s="160">
        <v>2225200.16</v>
      </c>
      <c r="OZ14" s="160">
        <v>1494000</v>
      </c>
      <c r="PA14" s="160">
        <v>4531685.58</v>
      </c>
      <c r="PB14" s="160">
        <v>2480790.5099999998</v>
      </c>
      <c r="PC14" s="160">
        <v>4054861.98</v>
      </c>
      <c r="PD14" s="160">
        <v>4077642.61</v>
      </c>
      <c r="PE14" s="160">
        <v>1902132.39</v>
      </c>
      <c r="PF14" s="160">
        <v>10018656.15</v>
      </c>
      <c r="PG14" s="160">
        <v>261326321.05000001</v>
      </c>
      <c r="PH14" s="160">
        <v>2589692</v>
      </c>
      <c r="PI14" s="160">
        <v>0</v>
      </c>
      <c r="PJ14" s="160">
        <v>0</v>
      </c>
      <c r="PK14" s="160">
        <v>72175056.960000008</v>
      </c>
      <c r="PL14" s="160">
        <v>4097585.44</v>
      </c>
      <c r="PM14" s="160">
        <v>5762640.7199999997</v>
      </c>
      <c r="PN14" s="160">
        <v>0</v>
      </c>
      <c r="PO14" s="160">
        <v>7940827.7400000002</v>
      </c>
      <c r="PP14" s="160">
        <v>2255369.83</v>
      </c>
      <c r="PQ14" s="160">
        <v>6010168.0999999996</v>
      </c>
      <c r="PR14" s="160">
        <v>3563304.51</v>
      </c>
      <c r="PS14" s="160">
        <v>2638664.4300000002</v>
      </c>
      <c r="PT14" s="160">
        <v>3603703.45</v>
      </c>
      <c r="PU14" s="160">
        <v>6637286.4500000002</v>
      </c>
      <c r="PV14" s="160">
        <v>6251717.96</v>
      </c>
      <c r="PW14" s="160">
        <v>1404236.9</v>
      </c>
      <c r="PX14" s="160">
        <v>4061736.81</v>
      </c>
      <c r="PY14" s="160">
        <v>1994637.8</v>
      </c>
      <c r="PZ14" s="160">
        <v>4129858.43</v>
      </c>
      <c r="QA14" s="160">
        <v>29136255.449999999</v>
      </c>
      <c r="QB14" s="160">
        <v>1299642.3600000001</v>
      </c>
      <c r="QC14" s="160">
        <v>308919471.40999997</v>
      </c>
      <c r="QD14" s="160">
        <v>1780109.82</v>
      </c>
      <c r="QE14" s="160">
        <v>10267121.720000001</v>
      </c>
      <c r="QF14" s="160">
        <v>3684854.31</v>
      </c>
      <c r="QG14" s="160">
        <v>6485290.2999999998</v>
      </c>
      <c r="QH14" s="160">
        <v>11323723</v>
      </c>
      <c r="QI14" s="160">
        <v>7471294.79</v>
      </c>
      <c r="QJ14" s="160">
        <v>6804981.6100000003</v>
      </c>
      <c r="QK14" s="160">
        <v>8402049.4000000004</v>
      </c>
      <c r="QL14" s="160">
        <v>2355218.02</v>
      </c>
      <c r="QM14" s="160">
        <v>2467650.46</v>
      </c>
      <c r="QN14" s="160">
        <v>37860963.759999998</v>
      </c>
      <c r="QO14" s="160">
        <v>7466559.4100000001</v>
      </c>
      <c r="QP14" s="160">
        <v>2046885.25</v>
      </c>
      <c r="QQ14" s="160">
        <v>5463907.5600000005</v>
      </c>
      <c r="QR14" s="160">
        <v>4884329.07</v>
      </c>
      <c r="QS14" s="160">
        <v>2334671.7799999998</v>
      </c>
      <c r="QT14" s="160">
        <v>26564655.880000003</v>
      </c>
      <c r="QU14" s="160">
        <v>3590263.16</v>
      </c>
      <c r="QV14" s="160">
        <v>4587010.93</v>
      </c>
      <c r="QW14" s="160">
        <v>7057503.3200000003</v>
      </c>
      <c r="QX14" s="160">
        <v>7114819.25</v>
      </c>
      <c r="QY14" s="160">
        <v>1535620.21</v>
      </c>
      <c r="QZ14" s="160">
        <v>1594743.41</v>
      </c>
      <c r="RA14" s="160">
        <v>6292766.3899999997</v>
      </c>
      <c r="RB14" s="160">
        <v>951727.81</v>
      </c>
      <c r="RC14" s="160">
        <v>1297242.3999999999</v>
      </c>
      <c r="RD14" s="160">
        <v>3680877.79</v>
      </c>
      <c r="RE14" s="160">
        <v>10380562.65</v>
      </c>
      <c r="RF14" s="160">
        <v>4915609.91</v>
      </c>
      <c r="RG14" s="160">
        <v>2437658.56</v>
      </c>
      <c r="RH14" s="160">
        <v>107991282.7</v>
      </c>
      <c r="RI14" s="160">
        <v>1661815.3</v>
      </c>
      <c r="RJ14" s="160">
        <v>1728250.46</v>
      </c>
      <c r="RK14" s="160">
        <v>1274326.29</v>
      </c>
      <c r="RL14" s="160">
        <v>809102.1</v>
      </c>
      <c r="RM14" s="160">
        <v>4388611.49</v>
      </c>
      <c r="RN14" s="160">
        <v>5555850.9400000004</v>
      </c>
      <c r="RO14" s="160">
        <v>4965616.12</v>
      </c>
      <c r="RP14" s="160">
        <v>2298347.0099999998</v>
      </c>
      <c r="RQ14" s="160">
        <v>1971497.37</v>
      </c>
      <c r="RR14" s="160">
        <v>7423012.2699999996</v>
      </c>
      <c r="RS14" s="160">
        <v>51039649</v>
      </c>
      <c r="RT14" s="160">
        <v>4042731.07</v>
      </c>
      <c r="RU14" s="160">
        <v>4478092.1100000003</v>
      </c>
      <c r="RV14" s="160">
        <v>6885587.8700000001</v>
      </c>
      <c r="RW14" s="160">
        <v>2500077.7000000002</v>
      </c>
      <c r="RX14" s="160">
        <v>9976600.120000001</v>
      </c>
      <c r="RY14" s="160">
        <v>1890876.15</v>
      </c>
      <c r="RZ14" s="160">
        <v>1398145.48</v>
      </c>
      <c r="SA14" s="160">
        <v>159417649.77000001</v>
      </c>
      <c r="SB14" s="160">
        <v>1338110.78</v>
      </c>
      <c r="SC14" s="160">
        <v>3465750.26</v>
      </c>
      <c r="SD14" s="160">
        <v>3120042.58</v>
      </c>
      <c r="SE14" s="160">
        <v>1666940.01</v>
      </c>
      <c r="SF14" s="160">
        <v>950000</v>
      </c>
      <c r="SG14" s="160">
        <v>3000745.2</v>
      </c>
      <c r="SH14" s="160">
        <v>13447284.5</v>
      </c>
      <c r="SI14" s="160">
        <v>3676229.11</v>
      </c>
      <c r="SJ14" s="160">
        <v>3591849.51</v>
      </c>
      <c r="SK14" s="160">
        <v>3394704.71</v>
      </c>
      <c r="SL14" s="160">
        <v>2778518.78</v>
      </c>
      <c r="SM14" s="160">
        <v>3691104.86</v>
      </c>
      <c r="SN14" s="160">
        <v>209208168.25999999</v>
      </c>
      <c r="SO14" s="160">
        <v>3303327.6</v>
      </c>
      <c r="SP14" s="160">
        <v>2098490.38</v>
      </c>
      <c r="SQ14" s="160">
        <v>4738382.2699999996</v>
      </c>
      <c r="SR14" s="160">
        <v>6290340.9000000004</v>
      </c>
      <c r="SS14" s="160">
        <v>3603454.16</v>
      </c>
      <c r="ST14" s="160">
        <v>1401025.09</v>
      </c>
      <c r="SU14" s="160">
        <v>64981518.539999999</v>
      </c>
      <c r="SV14" s="160">
        <v>2174901.1800000002</v>
      </c>
      <c r="SW14" s="160">
        <v>4886745.3600000003</v>
      </c>
      <c r="SX14" s="160">
        <v>4917844.9800000004</v>
      </c>
      <c r="SY14" s="160">
        <v>1908051.87</v>
      </c>
      <c r="SZ14" s="160">
        <v>2623788.5</v>
      </c>
      <c r="TA14" s="160">
        <v>3351077.86</v>
      </c>
      <c r="TB14" s="160">
        <v>2741380.05</v>
      </c>
      <c r="TC14" s="160">
        <v>3063798.84</v>
      </c>
      <c r="TD14" s="160">
        <v>25659153.829999998</v>
      </c>
      <c r="TE14" s="160">
        <v>1673300</v>
      </c>
      <c r="TF14" s="160">
        <v>37908071.390000001</v>
      </c>
      <c r="TG14" s="160">
        <v>4237187.78</v>
      </c>
      <c r="TH14" s="160">
        <v>3659269.15</v>
      </c>
      <c r="TI14" s="160">
        <v>2130242.63</v>
      </c>
      <c r="TJ14" s="160">
        <v>19942571.039999999</v>
      </c>
      <c r="TK14" s="160">
        <v>1834121.78</v>
      </c>
      <c r="TL14" s="160">
        <v>2410534.25</v>
      </c>
      <c r="TM14" s="160">
        <v>8756546.879999999</v>
      </c>
      <c r="TN14" s="160">
        <v>9019408.629999999</v>
      </c>
      <c r="TO14" s="160">
        <v>48028801.57</v>
      </c>
      <c r="TP14" s="160">
        <v>3630156.01</v>
      </c>
      <c r="TQ14" s="160">
        <v>2605876.7200000002</v>
      </c>
      <c r="TR14" s="160">
        <v>4553516.78</v>
      </c>
      <c r="TS14" s="160">
        <v>3265413.95</v>
      </c>
      <c r="TT14" s="160">
        <v>1781009.65</v>
      </c>
      <c r="TU14" s="160">
        <v>104183570.93000001</v>
      </c>
      <c r="TV14" s="160">
        <v>11202027.060000001</v>
      </c>
      <c r="TW14" s="160">
        <v>2496083.4500000002</v>
      </c>
      <c r="TX14" s="160">
        <v>90164533.219999999</v>
      </c>
      <c r="TY14" s="160">
        <v>4799520.8899999997</v>
      </c>
      <c r="TZ14" s="160">
        <v>2493667.3199999998</v>
      </c>
      <c r="UA14" s="160">
        <v>24509864</v>
      </c>
      <c r="UB14" s="160">
        <v>3752250.2800000003</v>
      </c>
      <c r="UC14" s="160">
        <v>6490680.9000000004</v>
      </c>
      <c r="UD14" s="160">
        <v>6105133.2200000007</v>
      </c>
      <c r="UE14" s="160">
        <v>3729000</v>
      </c>
      <c r="UF14" s="160">
        <v>11504215.83</v>
      </c>
      <c r="UG14" s="160">
        <v>4946857.07</v>
      </c>
      <c r="UH14" s="160">
        <v>12105161.57</v>
      </c>
      <c r="UI14" s="160">
        <v>1712041.47</v>
      </c>
      <c r="UJ14" s="160">
        <v>1239246.6000000001</v>
      </c>
      <c r="UK14" s="160">
        <v>11903816.869999999</v>
      </c>
      <c r="UL14" s="160">
        <v>1199562.17</v>
      </c>
      <c r="UM14" s="160">
        <v>8804757.5600000005</v>
      </c>
      <c r="UN14" s="160">
        <v>1668965.67</v>
      </c>
      <c r="UO14" s="160">
        <v>4973877.38</v>
      </c>
      <c r="UP14" s="160">
        <v>793042.09</v>
      </c>
      <c r="UQ14" s="160">
        <v>273976862.22000003</v>
      </c>
      <c r="UR14" s="160">
        <v>3188041.5</v>
      </c>
      <c r="US14" s="160">
        <v>3839311.46</v>
      </c>
      <c r="UT14" s="160">
        <v>4180063.23</v>
      </c>
      <c r="UU14" s="160">
        <v>8781222.8900000006</v>
      </c>
      <c r="UV14" s="160">
        <v>5906900</v>
      </c>
      <c r="UW14" s="160">
        <v>4910434.47</v>
      </c>
      <c r="UX14" s="160">
        <v>2632013.06</v>
      </c>
      <c r="UY14" s="160">
        <v>4306020.51</v>
      </c>
      <c r="UZ14" s="160">
        <v>46851595.600000001</v>
      </c>
      <c r="VA14" s="160">
        <v>3438148.42</v>
      </c>
      <c r="VB14" s="160">
        <v>8948762.1799999997</v>
      </c>
      <c r="VC14" s="160">
        <v>3490908.25</v>
      </c>
      <c r="VD14" s="160">
        <v>1498447.94</v>
      </c>
      <c r="VE14" s="160">
        <v>2230165.41</v>
      </c>
      <c r="VF14" s="160">
        <v>469521208.76999998</v>
      </c>
      <c r="VG14" s="160">
        <v>4243736.38</v>
      </c>
      <c r="VH14" s="160">
        <v>4238803.12</v>
      </c>
      <c r="VI14" s="160">
        <v>10663029.560000001</v>
      </c>
      <c r="VJ14" s="160">
        <v>4016081.65</v>
      </c>
      <c r="VK14" s="160">
        <v>4879016.1900000004</v>
      </c>
      <c r="VL14" s="160">
        <v>6785393.9100000001</v>
      </c>
      <c r="VM14" s="160">
        <v>7551500</v>
      </c>
      <c r="VN14" s="160">
        <v>5130572.17</v>
      </c>
      <c r="VO14" s="160">
        <v>8011348.4500000002</v>
      </c>
      <c r="VP14" s="160">
        <v>3551989.75</v>
      </c>
      <c r="VQ14" s="160">
        <v>7276622.3899999997</v>
      </c>
      <c r="VR14" s="160">
        <v>6665849.5</v>
      </c>
      <c r="VS14" s="160">
        <v>7435909.46</v>
      </c>
      <c r="VT14" s="160">
        <v>11613630.35</v>
      </c>
      <c r="VU14" s="160">
        <v>4646539.13</v>
      </c>
      <c r="VV14" s="160">
        <v>5466743.4800000004</v>
      </c>
      <c r="VW14" s="160">
        <v>3372984.08</v>
      </c>
      <c r="VX14" s="160">
        <v>2512341.85</v>
      </c>
      <c r="VY14" s="160">
        <v>5977235.21</v>
      </c>
      <c r="VZ14" s="160">
        <v>8897379.6400000006</v>
      </c>
      <c r="WA14" s="160">
        <v>3258625.78</v>
      </c>
      <c r="WB14" s="160">
        <v>266893.78000000003</v>
      </c>
      <c r="WC14" s="160">
        <v>1397200</v>
      </c>
      <c r="WD14" s="160">
        <v>3683300</v>
      </c>
      <c r="WE14" s="160">
        <v>2045673.25</v>
      </c>
      <c r="WF14" s="160">
        <v>6912563.21</v>
      </c>
      <c r="WG14" s="160">
        <v>2847472.9</v>
      </c>
      <c r="WH14" s="160">
        <v>6760220.9299999997</v>
      </c>
      <c r="WI14" s="160">
        <v>2921533.85</v>
      </c>
      <c r="WJ14" s="160">
        <v>1157000</v>
      </c>
      <c r="WK14" s="160">
        <v>938374.81</v>
      </c>
      <c r="WL14" s="160">
        <v>0</v>
      </c>
      <c r="WM14" s="160">
        <v>201919070.75999999</v>
      </c>
      <c r="WN14" s="160">
        <v>2562618.21</v>
      </c>
      <c r="WO14" s="160">
        <v>4161060.26</v>
      </c>
      <c r="WP14" s="160">
        <v>11075792.130000001</v>
      </c>
      <c r="WQ14" s="160">
        <v>4026752.54</v>
      </c>
      <c r="WR14" s="160">
        <v>4498763.29</v>
      </c>
      <c r="WS14" s="160">
        <v>6689596.9100000001</v>
      </c>
      <c r="WT14" s="160">
        <v>3454627.87</v>
      </c>
      <c r="WU14" s="160">
        <v>2784785.9</v>
      </c>
      <c r="WV14" s="160">
        <v>6503322.2699999996</v>
      </c>
      <c r="WW14" s="160">
        <v>7622776.4199999999</v>
      </c>
      <c r="WX14" s="160">
        <v>2629732.23</v>
      </c>
      <c r="WY14" s="160">
        <v>3515463.24</v>
      </c>
      <c r="WZ14" s="160">
        <v>3279436.81</v>
      </c>
      <c r="XA14" s="160">
        <v>2540359.79</v>
      </c>
      <c r="XB14" s="160">
        <v>1939973.81</v>
      </c>
      <c r="XC14" s="160">
        <v>1640968.75</v>
      </c>
      <c r="XD14" s="160">
        <v>2074396.64</v>
      </c>
      <c r="XE14" s="160">
        <v>3014697.84</v>
      </c>
      <c r="XF14" s="160">
        <v>1989926.06</v>
      </c>
      <c r="XG14" s="160">
        <v>2841192.78</v>
      </c>
      <c r="XH14" s="160">
        <v>1701356.27</v>
      </c>
      <c r="XI14" s="160">
        <v>801034.68</v>
      </c>
      <c r="XJ14" s="160">
        <v>208169528.91</v>
      </c>
      <c r="XK14" s="160">
        <v>4955434.5599999996</v>
      </c>
      <c r="XL14" s="160">
        <v>6077915.9299999997</v>
      </c>
      <c r="XM14" s="160">
        <v>4145606.35</v>
      </c>
      <c r="XN14" s="160">
        <v>13838885.029999999</v>
      </c>
      <c r="XO14" s="160">
        <v>4958839.1100000003</v>
      </c>
      <c r="XP14" s="160">
        <v>6562449.8200000003</v>
      </c>
      <c r="XQ14" s="160">
        <v>2255883.1800000002</v>
      </c>
      <c r="XR14" s="160">
        <v>10230301.689999999</v>
      </c>
      <c r="XS14" s="160">
        <v>7210577.2800000003</v>
      </c>
      <c r="XT14" s="160">
        <v>4786566.6500000004</v>
      </c>
      <c r="XU14" s="160">
        <v>3443314.1</v>
      </c>
      <c r="XV14" s="160">
        <v>3396159.11</v>
      </c>
      <c r="XW14" s="160">
        <v>2629875.41</v>
      </c>
      <c r="XX14" s="160">
        <v>2012908.71</v>
      </c>
      <c r="XY14" s="160">
        <v>2767350.45</v>
      </c>
      <c r="XZ14" s="160">
        <v>2541970.96</v>
      </c>
      <c r="YA14" s="160">
        <v>65898701.230000004</v>
      </c>
      <c r="YB14" s="160">
        <v>1698793.86</v>
      </c>
      <c r="YC14" s="160">
        <v>3056987.4</v>
      </c>
      <c r="YD14" s="160">
        <v>16119757.84</v>
      </c>
      <c r="YE14" s="160">
        <v>3263216.11</v>
      </c>
      <c r="YF14" s="160">
        <v>14689823.689999999</v>
      </c>
      <c r="YG14" s="160">
        <v>17076510</v>
      </c>
      <c r="YH14" s="160">
        <v>76128621.930000007</v>
      </c>
      <c r="YI14" s="160">
        <v>1512610.06</v>
      </c>
      <c r="YJ14" s="160">
        <v>2613442.4500000002</v>
      </c>
      <c r="YK14" s="160">
        <v>3111176.08</v>
      </c>
      <c r="YL14" s="160">
        <v>1336354.22</v>
      </c>
      <c r="YM14" s="160">
        <v>2690033.82</v>
      </c>
      <c r="YN14" s="160">
        <v>1555054.78</v>
      </c>
      <c r="YO14" s="160">
        <v>3016393.48</v>
      </c>
      <c r="YP14" s="160">
        <v>0</v>
      </c>
      <c r="YQ14" s="160">
        <v>145170631.29000002</v>
      </c>
      <c r="YR14" s="160">
        <v>4314633.5999999996</v>
      </c>
      <c r="YS14" s="160">
        <v>200000</v>
      </c>
      <c r="YT14" s="160">
        <v>8463500</v>
      </c>
      <c r="YU14" s="160">
        <v>5832160.5</v>
      </c>
      <c r="YV14" s="160">
        <v>2505877.04</v>
      </c>
      <c r="YW14" s="160">
        <v>2659618.88</v>
      </c>
      <c r="YX14" s="160">
        <v>2969680.35</v>
      </c>
      <c r="YY14" s="160">
        <v>31295341.899999999</v>
      </c>
      <c r="YZ14" s="160">
        <v>6701013.2400000002</v>
      </c>
      <c r="ZA14" s="160">
        <v>6561089.3700000001</v>
      </c>
      <c r="ZB14" s="160">
        <v>4242758.8600000003</v>
      </c>
      <c r="ZC14" s="160">
        <v>1501656.14</v>
      </c>
      <c r="ZD14" s="160">
        <v>2286774.2599999998</v>
      </c>
      <c r="ZE14" s="160">
        <v>1863666.86</v>
      </c>
      <c r="ZF14" s="160">
        <v>14431315.73</v>
      </c>
      <c r="ZG14" s="160">
        <v>1960722.69</v>
      </c>
      <c r="ZH14" s="160">
        <v>3273269</v>
      </c>
      <c r="ZI14" s="160">
        <v>1380284.28</v>
      </c>
      <c r="ZJ14" s="160">
        <v>2228550.42</v>
      </c>
      <c r="ZK14" s="160">
        <v>10321893.029999999</v>
      </c>
      <c r="ZL14" s="160">
        <v>212900</v>
      </c>
      <c r="ZM14" s="160">
        <v>40525224.289999999</v>
      </c>
      <c r="ZN14" s="160">
        <v>2658706.06</v>
      </c>
      <c r="ZO14" s="160">
        <v>3022214.94</v>
      </c>
      <c r="ZP14" s="160">
        <v>4843142.4800000004</v>
      </c>
      <c r="ZQ14" s="160">
        <v>1671742.79</v>
      </c>
      <c r="ZR14" s="160">
        <v>4491109.6400000006</v>
      </c>
      <c r="ZS14" s="160">
        <v>3728935.67</v>
      </c>
      <c r="ZT14" s="160">
        <v>244415101.19</v>
      </c>
      <c r="ZU14" s="160">
        <v>4565595.3600000003</v>
      </c>
      <c r="ZV14" s="160">
        <v>1594000</v>
      </c>
      <c r="ZW14" s="160">
        <v>8311240.6299999999</v>
      </c>
      <c r="ZX14" s="160">
        <v>4682011.45</v>
      </c>
      <c r="ZY14" s="160">
        <v>3766627.39</v>
      </c>
      <c r="ZZ14" s="160">
        <v>3355407.03</v>
      </c>
      <c r="AAA14" s="160">
        <v>3831404.69</v>
      </c>
      <c r="AAB14" s="160">
        <v>6224424.1699999999</v>
      </c>
      <c r="AAC14" s="160">
        <v>2592760.0099999998</v>
      </c>
      <c r="AAD14" s="160">
        <v>4212795.45</v>
      </c>
      <c r="AAE14" s="160">
        <v>11067840.58</v>
      </c>
      <c r="AAF14" s="160">
        <v>8119349.2599999998</v>
      </c>
      <c r="AAG14" s="160">
        <v>1619500.74</v>
      </c>
      <c r="AAH14" s="160">
        <v>2393288.06</v>
      </c>
      <c r="AAI14" s="160">
        <v>2063982.93</v>
      </c>
      <c r="AAJ14" s="160">
        <v>3389747.11</v>
      </c>
      <c r="AAK14" s="160">
        <v>4652143.78</v>
      </c>
      <c r="AAL14" s="160">
        <v>1228715.71</v>
      </c>
      <c r="AAM14" s="160">
        <v>12924829.1</v>
      </c>
      <c r="AAN14" s="160">
        <v>6204670.54</v>
      </c>
      <c r="AAO14" s="160">
        <v>2366750.91</v>
      </c>
      <c r="AAP14" s="160">
        <v>1669996.45</v>
      </c>
      <c r="AAQ14" s="160">
        <v>1824306.13</v>
      </c>
      <c r="AAR14" s="160">
        <v>1912139.07</v>
      </c>
      <c r="AAS14" s="160">
        <v>1517352.82</v>
      </c>
      <c r="AAT14" s="160">
        <v>60092596.200000003</v>
      </c>
      <c r="AAU14" s="160">
        <v>2600279.9500000002</v>
      </c>
      <c r="AAV14" s="160">
        <v>0</v>
      </c>
      <c r="AAW14" s="160">
        <v>5191000</v>
      </c>
      <c r="AAX14" s="160">
        <v>4939144.59</v>
      </c>
      <c r="AAY14" s="160">
        <v>3227597.44</v>
      </c>
      <c r="AAZ14" s="160">
        <v>1847012.86</v>
      </c>
      <c r="ABA14" s="160">
        <v>3390976.19</v>
      </c>
      <c r="ABB14" s="160">
        <v>75634855.659999996</v>
      </c>
      <c r="ABC14" s="160">
        <v>1061165.04</v>
      </c>
      <c r="ABD14" s="160">
        <v>4063000</v>
      </c>
      <c r="ABE14" s="160">
        <v>1806450</v>
      </c>
      <c r="ABF14" s="160">
        <v>1007965.17</v>
      </c>
      <c r="ABG14" s="160">
        <v>4139010</v>
      </c>
      <c r="ABH14" s="160">
        <v>1231865.07</v>
      </c>
      <c r="ABI14" s="160">
        <v>2648398.73</v>
      </c>
      <c r="ABJ14" s="160">
        <v>1310446.8600000001</v>
      </c>
      <c r="ABK14" s="160">
        <v>4705312.45</v>
      </c>
      <c r="ABL14" s="160">
        <v>1450148.95</v>
      </c>
      <c r="ABM14" s="160">
        <v>95952461.650000006</v>
      </c>
      <c r="ABN14" s="160">
        <v>9909090.9499999993</v>
      </c>
      <c r="ABO14" s="160">
        <v>2821458.09</v>
      </c>
      <c r="ABP14" s="160">
        <v>5914310.5899999999</v>
      </c>
      <c r="ABQ14" s="160">
        <v>1707836.92</v>
      </c>
      <c r="ABR14" s="160">
        <v>5908947.3399999999</v>
      </c>
      <c r="ABS14" s="160">
        <v>5694832.2800000003</v>
      </c>
      <c r="ABT14" s="160">
        <v>13657032.58</v>
      </c>
      <c r="ABU14" s="160">
        <v>13751656.710000001</v>
      </c>
      <c r="ABV14" s="160">
        <v>4334988.45</v>
      </c>
      <c r="ABW14" s="160">
        <v>3871021.66</v>
      </c>
      <c r="ABX14" s="160">
        <v>5382742.46</v>
      </c>
      <c r="ABY14" s="160">
        <v>6277418.0599999996</v>
      </c>
      <c r="ABZ14" s="160">
        <v>10495494.140000001</v>
      </c>
      <c r="ACA14" s="160">
        <v>2456780.66</v>
      </c>
      <c r="ACB14" s="160">
        <v>4072479.32</v>
      </c>
      <c r="ACC14" s="160">
        <v>3101329.31</v>
      </c>
      <c r="ACD14" s="160">
        <v>3182212.69</v>
      </c>
      <c r="ACE14" s="160">
        <v>1406439.79</v>
      </c>
      <c r="ACF14" s="160">
        <v>9402517.1099999994</v>
      </c>
      <c r="ACG14" s="160">
        <v>36920575.850000001</v>
      </c>
      <c r="ACH14" s="160">
        <v>2880677.16</v>
      </c>
      <c r="ACI14" s="160">
        <v>653777.46</v>
      </c>
      <c r="ACJ14" s="160">
        <v>2001418.91</v>
      </c>
      <c r="ACK14" s="160">
        <v>284886.93</v>
      </c>
      <c r="ACL14" s="160">
        <v>710852.69</v>
      </c>
      <c r="ACM14" s="160">
        <v>1924288.11</v>
      </c>
      <c r="ACN14" s="160">
        <v>0</v>
      </c>
      <c r="ACO14" s="160">
        <v>123497038.67</v>
      </c>
      <c r="ACP14" s="160">
        <v>67173693.159999996</v>
      </c>
      <c r="ACQ14" s="160">
        <v>28595488.43</v>
      </c>
      <c r="ACR14" s="160">
        <v>36663082.049999997</v>
      </c>
      <c r="ACS14" s="160">
        <v>968131.62</v>
      </c>
      <c r="ACT14" s="160">
        <v>1622306.02</v>
      </c>
      <c r="ACU14" s="160">
        <v>2812487.83</v>
      </c>
      <c r="ACV14" s="160">
        <v>949460.08</v>
      </c>
      <c r="ACW14" s="160">
        <v>328282053.11000001</v>
      </c>
      <c r="ACX14" s="160">
        <v>11613975.9</v>
      </c>
      <c r="ACY14" s="160">
        <v>21973575.740000002</v>
      </c>
      <c r="ACZ14" s="160">
        <v>1725203.15</v>
      </c>
      <c r="ADA14" s="160">
        <v>18403224.219999999</v>
      </c>
      <c r="ADB14" s="160">
        <v>2212864.7400000002</v>
      </c>
      <c r="ADC14" s="160">
        <v>963930.49</v>
      </c>
      <c r="ADD14" s="160">
        <v>20256878.16</v>
      </c>
      <c r="ADE14" s="160">
        <v>1933890</v>
      </c>
      <c r="ADF14" s="160">
        <v>4115837.31</v>
      </c>
      <c r="ADG14" s="160">
        <v>4051526.43</v>
      </c>
      <c r="ADH14" s="160">
        <v>1756261.06</v>
      </c>
      <c r="ADI14" s="160">
        <v>3720577.82</v>
      </c>
      <c r="ADJ14" s="160">
        <v>2766011.93</v>
      </c>
      <c r="ADK14" s="160">
        <v>1739770</v>
      </c>
      <c r="ADL14" s="160">
        <v>2069768.34</v>
      </c>
      <c r="ADM14" s="160">
        <v>15276961.620000001</v>
      </c>
      <c r="ADN14" s="160">
        <v>1826500</v>
      </c>
      <c r="ADO14" s="160">
        <v>15279190.23</v>
      </c>
      <c r="ADP14" s="160">
        <v>0</v>
      </c>
      <c r="ADQ14" s="160">
        <v>59025499.719999999</v>
      </c>
      <c r="ADR14" s="160">
        <v>6321650.0800000001</v>
      </c>
      <c r="ADS14" s="160">
        <v>3924628.72</v>
      </c>
      <c r="ADT14" s="160">
        <v>4531624.91</v>
      </c>
      <c r="ADU14" s="160">
        <v>2282321</v>
      </c>
      <c r="ADV14" s="160">
        <v>6406540.04</v>
      </c>
      <c r="ADW14" s="160">
        <v>2412924.13</v>
      </c>
      <c r="ADX14" s="160">
        <v>2272114.17</v>
      </c>
      <c r="ADY14" s="160">
        <v>1919511.33</v>
      </c>
      <c r="ADZ14" s="160">
        <v>995125.74</v>
      </c>
      <c r="AEA14" s="160">
        <v>54636319.270000003</v>
      </c>
      <c r="AEB14" s="160">
        <v>25494652.02</v>
      </c>
      <c r="AEC14" s="160">
        <v>5440355.5300000003</v>
      </c>
      <c r="AED14" s="160">
        <v>4644410.72</v>
      </c>
      <c r="AEE14" s="160">
        <v>6914759.6299999999</v>
      </c>
      <c r="AEF14" s="160">
        <v>3872653.49</v>
      </c>
      <c r="AEG14" s="160">
        <v>3351732.04</v>
      </c>
      <c r="AEH14" s="160">
        <v>2078716.1</v>
      </c>
      <c r="AEI14" s="160">
        <v>2185752.7200000002</v>
      </c>
      <c r="AEJ14" s="160">
        <v>2228813.98</v>
      </c>
      <c r="AEK14" s="160">
        <v>2944968.44</v>
      </c>
      <c r="AEL14" s="160">
        <v>3004766.94</v>
      </c>
      <c r="AEM14" s="160">
        <v>3626550.43</v>
      </c>
      <c r="AEN14" s="160">
        <v>98023527.359999999</v>
      </c>
      <c r="AEO14" s="160">
        <v>4723849.26</v>
      </c>
      <c r="AEP14" s="160">
        <v>3637093.29</v>
      </c>
      <c r="AEQ14" s="160">
        <v>2588508.23</v>
      </c>
      <c r="AER14" s="160">
        <v>3413740.98</v>
      </c>
      <c r="AES14" s="160">
        <v>1976961.98</v>
      </c>
      <c r="AET14" s="160">
        <v>754517.11</v>
      </c>
      <c r="AEU14" s="160">
        <v>4910346.5999999996</v>
      </c>
      <c r="AEV14" s="160">
        <v>6074459.6399999997</v>
      </c>
      <c r="AEW14" s="160">
        <v>1532156.38</v>
      </c>
      <c r="AEX14" s="160">
        <v>4926478.3899999997</v>
      </c>
      <c r="AEY14" s="160">
        <v>1514768.11</v>
      </c>
      <c r="AEZ14" s="160">
        <v>33671163.609999999</v>
      </c>
      <c r="AFA14" s="160">
        <v>1728476.81</v>
      </c>
      <c r="AFB14" s="160">
        <v>2218797.69</v>
      </c>
      <c r="AFC14" s="160">
        <v>2084759.2</v>
      </c>
      <c r="AFD14" s="160">
        <v>7395716.1600000001</v>
      </c>
      <c r="AFE14" s="160">
        <v>2567869.71</v>
      </c>
      <c r="AFF14" s="160">
        <v>1229496.23</v>
      </c>
      <c r="AFG14" s="160">
        <v>2302380.81</v>
      </c>
      <c r="AFH14" s="160">
        <v>3614742.65</v>
      </c>
      <c r="AFI14" s="160">
        <v>1439314.49</v>
      </c>
      <c r="AFJ14" s="160">
        <v>1440966.77</v>
      </c>
      <c r="AFK14" s="160">
        <v>136801816.80000001</v>
      </c>
      <c r="AFL14" s="160">
        <v>17519829.109999999</v>
      </c>
      <c r="AFM14" s="160">
        <v>2685175.37</v>
      </c>
      <c r="AFN14" s="160">
        <v>2103608.4300000002</v>
      </c>
      <c r="AFO14" s="160">
        <v>3988931.65</v>
      </c>
      <c r="AFP14" s="160">
        <v>3513902.11</v>
      </c>
      <c r="AFQ14" s="160">
        <v>1178821.03</v>
      </c>
      <c r="AFR14" s="160">
        <v>1616217.78</v>
      </c>
      <c r="AFS14" s="160">
        <v>240660235.11000001</v>
      </c>
      <c r="AFT14" s="160">
        <v>96287870.189999998</v>
      </c>
      <c r="AFU14" s="160">
        <v>1941680.24</v>
      </c>
      <c r="AFV14" s="160">
        <v>6427648.9800000004</v>
      </c>
      <c r="AFW14" s="160">
        <v>6594904.6799999997</v>
      </c>
      <c r="AFX14" s="160">
        <v>4083329.6</v>
      </c>
      <c r="AFY14" s="160">
        <v>3856301.81</v>
      </c>
      <c r="AFZ14" s="160">
        <v>3046781</v>
      </c>
      <c r="AGA14" s="160">
        <v>1439276.9</v>
      </c>
      <c r="AGB14" s="160">
        <v>3271612.2</v>
      </c>
      <c r="AGC14" s="160">
        <v>3343417.4</v>
      </c>
      <c r="AGD14" s="160">
        <v>11421606.439999999</v>
      </c>
      <c r="AGE14" s="160">
        <v>2575205.09</v>
      </c>
      <c r="AGF14" s="160">
        <v>5425845.0199999996</v>
      </c>
      <c r="AGG14" s="160">
        <v>2484338.27</v>
      </c>
      <c r="AGH14" s="160">
        <v>2672889.66</v>
      </c>
      <c r="AGI14" s="160">
        <v>11787553.220000001</v>
      </c>
      <c r="AGJ14" s="160">
        <v>66691494.009999998</v>
      </c>
      <c r="AGK14" s="160">
        <v>1568261.82</v>
      </c>
      <c r="AGL14" s="160">
        <v>10608776.35</v>
      </c>
      <c r="AGM14" s="160">
        <v>14326100</v>
      </c>
      <c r="AGN14" s="160">
        <v>5541534.6299999999</v>
      </c>
      <c r="AGO14" s="160">
        <v>4708890.2</v>
      </c>
      <c r="AGP14" s="160">
        <v>3301494.87</v>
      </c>
    </row>
    <row r="15" spans="1:874" s="161" customFormat="1" x14ac:dyDescent="0.2">
      <c r="A15" s="161" t="s">
        <v>2204</v>
      </c>
      <c r="B15" s="162"/>
      <c r="D15" s="163">
        <v>2539144830.9099998</v>
      </c>
      <c r="E15" s="163">
        <v>170715336.21000004</v>
      </c>
      <c r="F15" s="163">
        <v>307286020.33999997</v>
      </c>
      <c r="G15" s="163">
        <v>83951206.950000003</v>
      </c>
      <c r="H15" s="163">
        <v>348755516.52000004</v>
      </c>
      <c r="I15" s="163">
        <v>145215108.19</v>
      </c>
      <c r="J15" s="163">
        <v>266151383.95000005</v>
      </c>
      <c r="K15" s="163">
        <v>178138144.46000001</v>
      </c>
      <c r="L15" s="163">
        <v>156968287.95999998</v>
      </c>
      <c r="M15" s="163">
        <v>115133642</v>
      </c>
      <c r="N15" s="163">
        <v>90071703.200000003</v>
      </c>
      <c r="O15" s="163">
        <v>95562427.510000005</v>
      </c>
      <c r="P15" s="163">
        <v>78492059.269999996</v>
      </c>
      <c r="Q15" s="163">
        <v>85699027.140000001</v>
      </c>
      <c r="R15" s="163">
        <v>83396816.439999983</v>
      </c>
      <c r="S15" s="163">
        <v>180084838.38999999</v>
      </c>
      <c r="T15" s="163">
        <v>124719888.78</v>
      </c>
      <c r="U15" s="163">
        <v>31597884.730000004</v>
      </c>
      <c r="V15" s="163">
        <v>2330005657.8099999</v>
      </c>
      <c r="W15" s="163">
        <v>431030272.14999998</v>
      </c>
      <c r="X15" s="163">
        <v>103202430.92999999</v>
      </c>
      <c r="Y15" s="163">
        <v>200694850.70000002</v>
      </c>
      <c r="Z15" s="163">
        <v>132323453.22</v>
      </c>
      <c r="AA15" s="163">
        <v>150521781.66</v>
      </c>
      <c r="AB15" s="163">
        <v>65045096.079999998</v>
      </c>
      <c r="AC15" s="163">
        <v>468481065.72000003</v>
      </c>
      <c r="AD15" s="163">
        <v>181081340.70000002</v>
      </c>
      <c r="AE15" s="163">
        <v>98934403.870000005</v>
      </c>
      <c r="AF15" s="163">
        <v>367165385.64999998</v>
      </c>
      <c r="AG15" s="163">
        <v>141479804.24999997</v>
      </c>
      <c r="AH15" s="163">
        <v>377263067.61000001</v>
      </c>
      <c r="AI15" s="163">
        <v>180082813.54999995</v>
      </c>
      <c r="AJ15" s="163">
        <v>117638653.33</v>
      </c>
      <c r="AK15" s="163">
        <v>67592013.280000001</v>
      </c>
      <c r="AL15" s="163">
        <v>121918130.98000002</v>
      </c>
      <c r="AM15" s="163">
        <v>151634240.10000002</v>
      </c>
      <c r="AN15" s="163">
        <v>92352830.200000003</v>
      </c>
      <c r="AO15" s="163">
        <v>79240826.530000016</v>
      </c>
      <c r="AP15" s="163">
        <v>96632109.199999988</v>
      </c>
      <c r="AQ15" s="163">
        <v>64348196.810000002</v>
      </c>
      <c r="AR15" s="163">
        <v>72188321.400000006</v>
      </c>
      <c r="AS15" s="163">
        <v>41025908.710000008</v>
      </c>
      <c r="AT15" s="163">
        <v>944893175.55999994</v>
      </c>
      <c r="AU15" s="163">
        <v>50991627.289999999</v>
      </c>
      <c r="AV15" s="163">
        <v>41232321.149999999</v>
      </c>
      <c r="AW15" s="163">
        <v>67662132.909999996</v>
      </c>
      <c r="AX15" s="163">
        <v>121459398.02</v>
      </c>
      <c r="AY15" s="163">
        <v>178830038.38999999</v>
      </c>
      <c r="AZ15" s="163">
        <v>54136221.930000007</v>
      </c>
      <c r="BA15" s="163">
        <v>70674469.569999993</v>
      </c>
      <c r="BB15" s="163">
        <v>36996673.670000002</v>
      </c>
      <c r="BC15" s="163">
        <v>39876108.399999999</v>
      </c>
      <c r="BD15" s="163">
        <v>36319063.700000003</v>
      </c>
      <c r="BE15" s="163">
        <v>34111232.419999994</v>
      </c>
      <c r="BF15" s="163">
        <v>234249015.94999996</v>
      </c>
      <c r="BG15" s="163">
        <v>37791066.910000004</v>
      </c>
      <c r="BH15" s="163">
        <v>23392322.140000001</v>
      </c>
      <c r="BI15" s="163">
        <v>1047314605.4499999</v>
      </c>
      <c r="BJ15" s="163">
        <v>527341107.70999992</v>
      </c>
      <c r="BK15" s="163">
        <v>124353505.20999998</v>
      </c>
      <c r="BL15" s="163">
        <v>72430027.36999999</v>
      </c>
      <c r="BM15" s="163">
        <v>207250802.86999997</v>
      </c>
      <c r="BN15" s="163">
        <v>134934325.18000004</v>
      </c>
      <c r="BO15" s="163">
        <v>92553157.74000001</v>
      </c>
      <c r="BP15" s="163">
        <v>1284228730.5200002</v>
      </c>
      <c r="BQ15" s="163">
        <v>140334893.07000002</v>
      </c>
      <c r="BR15" s="163">
        <v>114883342.81</v>
      </c>
      <c r="BS15" s="163">
        <v>163680451.90000001</v>
      </c>
      <c r="BT15" s="163">
        <v>103728077.96000001</v>
      </c>
      <c r="BU15" s="163">
        <v>97599777.109999999</v>
      </c>
      <c r="BV15" s="163">
        <v>68939822.660000011</v>
      </c>
      <c r="BW15" s="163">
        <v>116887905.18000001</v>
      </c>
      <c r="BX15" s="163">
        <v>376692184.01999998</v>
      </c>
      <c r="BY15" s="163">
        <v>76375607.599999994</v>
      </c>
      <c r="BZ15" s="163">
        <v>108166941</v>
      </c>
      <c r="CA15" s="163">
        <v>186391840.17999998</v>
      </c>
      <c r="CB15" s="163">
        <v>70016345.339999989</v>
      </c>
      <c r="CC15" s="163">
        <v>64931070.649999999</v>
      </c>
      <c r="CD15" s="163">
        <v>65085197.329999998</v>
      </c>
      <c r="CE15" s="163">
        <v>2696714865.7400002</v>
      </c>
      <c r="CF15" s="163">
        <v>122402677.49000001</v>
      </c>
      <c r="CG15" s="163">
        <v>250094797.43000001</v>
      </c>
      <c r="CH15" s="163">
        <v>82236737.170000002</v>
      </c>
      <c r="CI15" s="163">
        <v>118132455.79000001</v>
      </c>
      <c r="CJ15" s="163">
        <v>109760417.69</v>
      </c>
      <c r="CK15" s="163">
        <v>104099743.56999999</v>
      </c>
      <c r="CL15" s="163">
        <v>187235758.47999999</v>
      </c>
      <c r="CM15" s="163">
        <v>47392489.329999998</v>
      </c>
      <c r="CN15" s="163">
        <v>123824613.35000001</v>
      </c>
      <c r="CO15" s="163">
        <v>89811795.75999999</v>
      </c>
      <c r="CP15" s="163">
        <v>128058964.55999999</v>
      </c>
      <c r="CQ15" s="163">
        <v>84519272.829999998</v>
      </c>
      <c r="CR15" s="163">
        <v>997060790.80999994</v>
      </c>
      <c r="CS15" s="163">
        <v>83280962.560000002</v>
      </c>
      <c r="CT15" s="163">
        <v>94888328.840000004</v>
      </c>
      <c r="CU15" s="163">
        <v>160157309.82000002</v>
      </c>
      <c r="CV15" s="163">
        <v>59688660.380000003</v>
      </c>
      <c r="CW15" s="163">
        <v>145804803.80000001</v>
      </c>
      <c r="CX15" s="163">
        <v>71819144.870000005</v>
      </c>
      <c r="CY15" s="163">
        <v>49679490.829999998</v>
      </c>
      <c r="CZ15" s="163">
        <v>748579474.91999984</v>
      </c>
      <c r="DA15" s="163">
        <v>943653433.46999991</v>
      </c>
      <c r="DB15" s="163">
        <v>112653340.83</v>
      </c>
      <c r="DC15" s="163">
        <v>83327644.049999997</v>
      </c>
      <c r="DD15" s="163">
        <v>170833117.10000002</v>
      </c>
      <c r="DE15" s="163">
        <v>155172963.47</v>
      </c>
      <c r="DF15" s="163">
        <v>140481524.75</v>
      </c>
      <c r="DG15" s="163">
        <v>173576187.94</v>
      </c>
      <c r="DH15" s="163">
        <v>47141398.539999999</v>
      </c>
      <c r="DI15" s="163">
        <v>3016810535.4499998</v>
      </c>
      <c r="DJ15" s="163">
        <v>98706754.560000002</v>
      </c>
      <c r="DK15" s="163">
        <v>179474229.18999997</v>
      </c>
      <c r="DL15" s="163">
        <v>136868275.13</v>
      </c>
      <c r="DM15" s="163">
        <v>163754227.22000003</v>
      </c>
      <c r="DN15" s="163">
        <v>108145450.72</v>
      </c>
      <c r="DO15" s="163">
        <v>225088046.93000001</v>
      </c>
      <c r="DP15" s="163">
        <v>111261399.11</v>
      </c>
      <c r="DQ15" s="163">
        <v>202632228.28999996</v>
      </c>
      <c r="DR15" s="163">
        <v>1125358175.2500002</v>
      </c>
      <c r="DS15" s="163">
        <v>136257876.28999999</v>
      </c>
      <c r="DT15" s="163">
        <v>375974455.28999996</v>
      </c>
      <c r="DU15" s="163">
        <v>397598295.88999999</v>
      </c>
      <c r="DV15" s="163">
        <v>115587694.98000002</v>
      </c>
      <c r="DW15" s="163">
        <v>198487074.47</v>
      </c>
      <c r="DX15" s="163">
        <v>170321148.95999998</v>
      </c>
      <c r="DY15" s="163">
        <v>45053970.339999989</v>
      </c>
      <c r="DZ15" s="163">
        <v>88610509.659999982</v>
      </c>
      <c r="EA15" s="163">
        <v>82486220.840000004</v>
      </c>
      <c r="EB15" s="163">
        <v>219467965.50999996</v>
      </c>
      <c r="EC15" s="163">
        <v>665469046.46999991</v>
      </c>
      <c r="ED15" s="163">
        <v>501240137.94</v>
      </c>
      <c r="EE15" s="163">
        <v>92153623.579999998</v>
      </c>
      <c r="EF15" s="163">
        <v>115232860.62000002</v>
      </c>
      <c r="EG15" s="163">
        <v>116295447.79000002</v>
      </c>
      <c r="EH15" s="163">
        <v>161330047.22</v>
      </c>
      <c r="EI15" s="163">
        <v>208578407.72</v>
      </c>
      <c r="EJ15" s="163">
        <v>71067323.479999989</v>
      </c>
      <c r="EK15" s="163">
        <v>103477359.92</v>
      </c>
      <c r="EL15" s="163">
        <v>1665736580.3999999</v>
      </c>
      <c r="EM15" s="163">
        <v>93573751.040000007</v>
      </c>
      <c r="EN15" s="163">
        <v>90189729.589999989</v>
      </c>
      <c r="EO15" s="163">
        <v>88280076.949999988</v>
      </c>
      <c r="EP15" s="163">
        <v>52667204.859999999</v>
      </c>
      <c r="EQ15" s="163">
        <v>46381047.82</v>
      </c>
      <c r="ER15" s="163">
        <v>139646978.89000002</v>
      </c>
      <c r="ES15" s="163">
        <v>117875586.23999999</v>
      </c>
      <c r="ET15" s="163">
        <v>78882791.340000004</v>
      </c>
      <c r="EU15" s="163">
        <v>1018554482.97</v>
      </c>
      <c r="EV15" s="163">
        <v>44883961.390000001</v>
      </c>
      <c r="EW15" s="163">
        <v>91341200.400000006</v>
      </c>
      <c r="EX15" s="163">
        <v>133510355.09999999</v>
      </c>
      <c r="EY15" s="163">
        <v>187257653.56000003</v>
      </c>
      <c r="EZ15" s="163">
        <v>167174415.47</v>
      </c>
      <c r="FA15" s="163">
        <v>129122664.75</v>
      </c>
      <c r="FB15" s="163">
        <v>81838634.959999993</v>
      </c>
      <c r="FC15" s="163">
        <v>71969226.129999995</v>
      </c>
      <c r="FD15" s="163">
        <v>78689261.940000013</v>
      </c>
      <c r="FE15" s="163">
        <v>69781483.340000004</v>
      </c>
      <c r="FF15" s="163">
        <v>38460487.140000008</v>
      </c>
      <c r="FG15" s="163">
        <v>807671736.02999997</v>
      </c>
      <c r="FH15" s="163">
        <v>71809942.770000011</v>
      </c>
      <c r="FI15" s="163">
        <v>85767113.960000023</v>
      </c>
      <c r="FJ15" s="163">
        <v>83090276.879999995</v>
      </c>
      <c r="FK15" s="163">
        <v>158572149.45000002</v>
      </c>
      <c r="FL15" s="163">
        <v>132826218.17</v>
      </c>
      <c r="FM15" s="163">
        <v>0</v>
      </c>
      <c r="FN15" s="163">
        <v>16582757.640000002</v>
      </c>
      <c r="FO15" s="163">
        <v>1939083132.9100001</v>
      </c>
      <c r="FP15" s="163">
        <v>89291429.86999999</v>
      </c>
      <c r="FQ15" s="163">
        <v>142058984.88999999</v>
      </c>
      <c r="FR15" s="163">
        <v>125634996.23999999</v>
      </c>
      <c r="FS15" s="163">
        <v>162210239.83000001</v>
      </c>
      <c r="FT15" s="163">
        <v>85927259.070000008</v>
      </c>
      <c r="FU15" s="163">
        <v>239367290.07999998</v>
      </c>
      <c r="FV15" s="163">
        <v>136719906.02000001</v>
      </c>
      <c r="FW15" s="163">
        <v>152915217.57000002</v>
      </c>
      <c r="FX15" s="163">
        <v>112100885.16</v>
      </c>
      <c r="FY15" s="163">
        <v>250917075.83999997</v>
      </c>
      <c r="FZ15" s="163">
        <v>95424700.029999986</v>
      </c>
      <c r="GA15" s="163">
        <v>82648887.830000013</v>
      </c>
      <c r="GB15" s="163">
        <v>1013650660.0500001</v>
      </c>
      <c r="GC15" s="163">
        <v>72013726.329999998</v>
      </c>
      <c r="GD15" s="163">
        <v>75665828.499999985</v>
      </c>
      <c r="GE15" s="163">
        <v>204003170.37</v>
      </c>
      <c r="GF15" s="163">
        <v>112996902.87</v>
      </c>
      <c r="GG15" s="163">
        <v>78500342.899999991</v>
      </c>
      <c r="GH15" s="163">
        <v>88240708.430000007</v>
      </c>
      <c r="GI15" s="163">
        <v>224652071.20000002</v>
      </c>
      <c r="GJ15" s="163">
        <v>65432787.159999996</v>
      </c>
      <c r="GK15" s="163">
        <v>21167986.780000001</v>
      </c>
      <c r="GL15" s="163">
        <v>22102888.189999998</v>
      </c>
      <c r="GM15" s="163">
        <v>12544660.99</v>
      </c>
      <c r="GN15" s="163">
        <v>613354993.3900001</v>
      </c>
      <c r="GO15" s="163">
        <v>180697013.66999999</v>
      </c>
      <c r="GP15" s="163">
        <v>78617920.549999997</v>
      </c>
      <c r="GQ15" s="163">
        <v>161921935.61000001</v>
      </c>
      <c r="GR15" s="163">
        <v>36561135.129999995</v>
      </c>
      <c r="GS15" s="163">
        <v>106997137.28999999</v>
      </c>
      <c r="GT15" s="163">
        <v>115006436.56999999</v>
      </c>
      <c r="GU15" s="163">
        <v>62288434.680000007</v>
      </c>
      <c r="GV15" s="163">
        <v>636756372.91999996</v>
      </c>
      <c r="GW15" s="163">
        <v>73867821.219999999</v>
      </c>
      <c r="GX15" s="163">
        <v>179448192.78</v>
      </c>
      <c r="GY15" s="163">
        <v>110769787.58999999</v>
      </c>
      <c r="GZ15" s="163">
        <v>2014086437.9900005</v>
      </c>
      <c r="HA15" s="163">
        <v>206120676.04000002</v>
      </c>
      <c r="HB15" s="163">
        <v>195832606.30000001</v>
      </c>
      <c r="HC15" s="163">
        <v>194742677.88000003</v>
      </c>
      <c r="HD15" s="163">
        <v>160315642.42000002</v>
      </c>
      <c r="HE15" s="163">
        <v>472214219.19</v>
      </c>
      <c r="HF15" s="163">
        <v>970840665.37</v>
      </c>
      <c r="HG15" s="163">
        <v>163770697.57000002</v>
      </c>
      <c r="HH15" s="163">
        <v>182554669.47</v>
      </c>
      <c r="HI15" s="163">
        <v>110314242.76000001</v>
      </c>
      <c r="HJ15" s="163">
        <v>91957442.030000016</v>
      </c>
      <c r="HK15" s="163">
        <v>85209443.339999974</v>
      </c>
      <c r="HL15" s="163">
        <v>137780034.71999997</v>
      </c>
      <c r="HM15" s="163">
        <v>64612246.07</v>
      </c>
      <c r="HN15" s="163">
        <v>1380423513.9399998</v>
      </c>
      <c r="HO15" s="163">
        <v>412008267.53000003</v>
      </c>
      <c r="HP15" s="163">
        <v>91254503.019999996</v>
      </c>
      <c r="HQ15" s="163">
        <v>80056273.51000002</v>
      </c>
      <c r="HR15" s="163">
        <v>74193532.069999978</v>
      </c>
      <c r="HS15" s="163">
        <v>71285819.530000001</v>
      </c>
      <c r="HT15" s="163">
        <v>176741377.51999998</v>
      </c>
      <c r="HU15" s="163">
        <v>84102131.539999992</v>
      </c>
      <c r="HV15" s="163">
        <v>99940954.319999993</v>
      </c>
      <c r="HW15" s="163">
        <v>82058970.770000011</v>
      </c>
      <c r="HX15" s="163">
        <v>83345400.939999998</v>
      </c>
      <c r="HY15" s="163">
        <v>133789161.44000003</v>
      </c>
      <c r="HZ15" s="163">
        <v>39745268.959999993</v>
      </c>
      <c r="IA15" s="163">
        <v>101848600.84999999</v>
      </c>
      <c r="IB15" s="163">
        <v>59352224.25</v>
      </c>
      <c r="IC15" s="163">
        <v>47363422.719999999</v>
      </c>
      <c r="ID15" s="163">
        <v>1000981185.6899999</v>
      </c>
      <c r="IE15" s="163">
        <v>403768010.62</v>
      </c>
      <c r="IF15" s="163">
        <v>122276577.10000001</v>
      </c>
      <c r="IG15" s="163">
        <v>193023295.50999996</v>
      </c>
      <c r="IH15" s="163">
        <v>222307919.62</v>
      </c>
      <c r="II15" s="163">
        <v>98004389.420000017</v>
      </c>
      <c r="IJ15" s="163">
        <v>77449529.329999983</v>
      </c>
      <c r="IK15" s="163">
        <v>50346040.719999999</v>
      </c>
      <c r="IL15" s="163">
        <v>50097253.609999999</v>
      </c>
      <c r="IM15" s="163">
        <v>68801949.390000001</v>
      </c>
      <c r="IN15" s="163">
        <v>66370867.32</v>
      </c>
      <c r="IO15" s="163">
        <v>2030790513.95</v>
      </c>
      <c r="IP15" s="163">
        <v>593584442.24000013</v>
      </c>
      <c r="IQ15" s="163">
        <v>153676276.61999997</v>
      </c>
      <c r="IR15" s="163">
        <v>114184280.77000001</v>
      </c>
      <c r="IS15" s="163">
        <v>74734816.069999978</v>
      </c>
      <c r="IT15" s="163">
        <v>48016747.459999993</v>
      </c>
      <c r="IU15" s="163">
        <v>91300363.050000012</v>
      </c>
      <c r="IV15" s="163">
        <v>46149382.170000009</v>
      </c>
      <c r="IW15" s="163">
        <v>55856881.000000007</v>
      </c>
      <c r="IX15" s="163">
        <v>94660717.629999995</v>
      </c>
      <c r="IY15" s="163">
        <v>100170716.56999999</v>
      </c>
      <c r="IZ15" s="163">
        <v>62339528.519999996</v>
      </c>
      <c r="JA15" s="163">
        <v>596575805.00000012</v>
      </c>
      <c r="JB15" s="163">
        <v>331475407.57999998</v>
      </c>
      <c r="JC15" s="163">
        <v>85477191.710000023</v>
      </c>
      <c r="JD15" s="163">
        <v>72279669.090000004</v>
      </c>
      <c r="JE15" s="163">
        <v>61954183.209999993</v>
      </c>
      <c r="JF15" s="163">
        <v>63323803.32</v>
      </c>
      <c r="JG15" s="163">
        <v>637201204.87999988</v>
      </c>
      <c r="JH15" s="163">
        <v>62908398.769999996</v>
      </c>
      <c r="JI15" s="163">
        <v>97445821.419999987</v>
      </c>
      <c r="JJ15" s="163">
        <v>125421455.09000002</v>
      </c>
      <c r="JK15" s="163">
        <v>87902441.660000011</v>
      </c>
      <c r="JL15" s="163">
        <v>170666939.88000003</v>
      </c>
      <c r="JM15" s="163">
        <v>67187288.039999992</v>
      </c>
      <c r="JN15" s="163">
        <v>1295042532.3999999</v>
      </c>
      <c r="JO15" s="163">
        <v>504490815.65999997</v>
      </c>
      <c r="JP15" s="163">
        <v>86660981.320000008</v>
      </c>
      <c r="JQ15" s="163">
        <v>48441960.300000004</v>
      </c>
      <c r="JR15" s="163">
        <v>138587248.88999999</v>
      </c>
      <c r="JS15" s="163">
        <v>41315411.160000004</v>
      </c>
      <c r="JT15" s="163">
        <v>283756739.38</v>
      </c>
      <c r="JU15" s="163">
        <v>137822129.56</v>
      </c>
      <c r="JV15" s="163">
        <v>84496213.840000004</v>
      </c>
      <c r="JW15" s="163">
        <v>111710970.91</v>
      </c>
      <c r="JX15" s="163">
        <v>87971821.829999998</v>
      </c>
      <c r="JY15" s="163">
        <v>83111274.780000001</v>
      </c>
      <c r="JZ15" s="163">
        <v>107834719.29000001</v>
      </c>
      <c r="KA15" s="163">
        <v>31701471.080000002</v>
      </c>
      <c r="KB15" s="163">
        <v>55408966.310000002</v>
      </c>
      <c r="KC15" s="163">
        <v>2009981308.9200001</v>
      </c>
      <c r="KD15" s="163">
        <v>232339400.00999996</v>
      </c>
      <c r="KE15" s="163">
        <v>104941885.20999999</v>
      </c>
      <c r="KF15" s="163">
        <v>137323764.90000001</v>
      </c>
      <c r="KG15" s="163">
        <v>140414959.45999998</v>
      </c>
      <c r="KH15" s="163">
        <v>126754851.59</v>
      </c>
      <c r="KI15" s="163">
        <v>343360912.21999997</v>
      </c>
      <c r="KJ15" s="163">
        <v>97440247.939999998</v>
      </c>
      <c r="KK15" s="163">
        <v>87713287.319999993</v>
      </c>
      <c r="KL15" s="163">
        <v>530783394.42000008</v>
      </c>
      <c r="KM15" s="163">
        <v>99503238.400000006</v>
      </c>
      <c r="KN15" s="163">
        <v>130757168.29000001</v>
      </c>
      <c r="KO15" s="163">
        <v>357815115.90999997</v>
      </c>
      <c r="KP15" s="163">
        <v>86308321.320000008</v>
      </c>
      <c r="KQ15" s="163">
        <v>126613584.34</v>
      </c>
      <c r="KR15" s="163">
        <v>983205738.35000002</v>
      </c>
      <c r="KS15" s="163">
        <v>145926880.75</v>
      </c>
      <c r="KT15" s="163">
        <v>910674204.74999988</v>
      </c>
      <c r="KU15" s="163">
        <v>89844433.149999991</v>
      </c>
      <c r="KV15" s="163">
        <v>56773762.780000009</v>
      </c>
      <c r="KW15" s="163">
        <v>202307053.54000002</v>
      </c>
      <c r="KX15" s="163">
        <v>178714351.31999996</v>
      </c>
      <c r="KY15" s="163">
        <v>92495947.49000001</v>
      </c>
      <c r="KZ15" s="163">
        <v>87356554.179999992</v>
      </c>
      <c r="LA15" s="163">
        <v>65391201.040000007</v>
      </c>
      <c r="LB15" s="163">
        <v>2473633927.3099999</v>
      </c>
      <c r="LC15" s="163">
        <v>425738818.42000002</v>
      </c>
      <c r="LD15" s="163">
        <v>582800382.25999999</v>
      </c>
      <c r="LE15" s="163">
        <v>527584409.68000007</v>
      </c>
      <c r="LF15" s="163">
        <v>115245541.69999999</v>
      </c>
      <c r="LG15" s="163">
        <v>95224142.63000001</v>
      </c>
      <c r="LH15" s="163">
        <v>73059976.760700002</v>
      </c>
      <c r="LI15" s="163">
        <v>133867083.88250001</v>
      </c>
      <c r="LJ15" s="163">
        <v>81302298.569999993</v>
      </c>
      <c r="LK15" s="163">
        <v>136550205.61000001</v>
      </c>
      <c r="LL15" s="163">
        <v>670795903.88999999</v>
      </c>
      <c r="LM15" s="163">
        <v>137636154.66999999</v>
      </c>
      <c r="LN15" s="163">
        <v>95411024.170000017</v>
      </c>
      <c r="LO15" s="163">
        <v>1534441458.7299998</v>
      </c>
      <c r="LP15" s="163">
        <v>560565629.67000008</v>
      </c>
      <c r="LQ15" s="163">
        <v>1452502613</v>
      </c>
      <c r="LR15" s="163">
        <v>513113687.35999995</v>
      </c>
      <c r="LS15" s="163">
        <v>221359680.28</v>
      </c>
      <c r="LT15" s="163">
        <v>184298989.98000002</v>
      </c>
      <c r="LU15" s="163">
        <v>169111587.55000001</v>
      </c>
      <c r="LV15" s="163">
        <v>134809292.51000002</v>
      </c>
      <c r="LW15" s="163">
        <v>119010836.92</v>
      </c>
      <c r="LX15" s="163">
        <v>154331350.79999998</v>
      </c>
      <c r="LY15" s="163">
        <v>327242994.63</v>
      </c>
      <c r="LZ15" s="163">
        <v>94254070.62999998</v>
      </c>
      <c r="MA15" s="163">
        <v>2012758606.77</v>
      </c>
      <c r="MB15" s="163">
        <v>110461264.26000001</v>
      </c>
      <c r="MC15" s="163">
        <v>67973303.86999999</v>
      </c>
      <c r="MD15" s="163">
        <v>69688406.989999995</v>
      </c>
      <c r="ME15" s="163">
        <v>70698472.99000001</v>
      </c>
      <c r="MF15" s="163">
        <v>118995147.49000001</v>
      </c>
      <c r="MG15" s="163">
        <v>88865854.449999973</v>
      </c>
      <c r="MH15" s="163">
        <v>95975818.599999994</v>
      </c>
      <c r="MI15" s="163">
        <v>137050505.48000002</v>
      </c>
      <c r="MJ15" s="163">
        <v>77091755.969999999</v>
      </c>
      <c r="MK15" s="163">
        <v>89364871.690000013</v>
      </c>
      <c r="ML15" s="163">
        <v>73741685.579999998</v>
      </c>
      <c r="MM15" s="163">
        <v>1358287300.4900002</v>
      </c>
      <c r="MN15" s="163">
        <v>94390224.349999994</v>
      </c>
      <c r="MO15" s="163">
        <v>120757984.71000002</v>
      </c>
      <c r="MP15" s="163">
        <v>161034602.92000002</v>
      </c>
      <c r="MQ15" s="163">
        <v>154561427.09</v>
      </c>
      <c r="MR15" s="163">
        <v>95772239.299999997</v>
      </c>
      <c r="MS15" s="163">
        <v>241158260.5</v>
      </c>
      <c r="MT15" s="163">
        <v>207713501.88999999</v>
      </c>
      <c r="MU15" s="163">
        <v>104780087.86999999</v>
      </c>
      <c r="MV15" s="163">
        <v>35695680.799999997</v>
      </c>
      <c r="MW15" s="163">
        <v>2582204492.6399999</v>
      </c>
      <c r="MX15" s="163">
        <v>340257286.94999999</v>
      </c>
      <c r="MY15" s="163">
        <v>85831812.130000025</v>
      </c>
      <c r="MZ15" s="163">
        <v>771976665.38000011</v>
      </c>
      <c r="NA15" s="163">
        <v>70602869.909999996</v>
      </c>
      <c r="NB15" s="163">
        <v>198219323.06999999</v>
      </c>
      <c r="NC15" s="163">
        <v>391732587.56999999</v>
      </c>
      <c r="ND15" s="163">
        <v>441108027.28999996</v>
      </c>
      <c r="NE15" s="163">
        <v>35721912.460000001</v>
      </c>
      <c r="NF15" s="163">
        <v>188903880.59</v>
      </c>
      <c r="NG15" s="163">
        <v>138828578.66999999</v>
      </c>
      <c r="NH15" s="163">
        <v>65200076.309999995</v>
      </c>
      <c r="NI15" s="163">
        <v>691773218.73000014</v>
      </c>
      <c r="NJ15" s="163">
        <v>84414146.299999997</v>
      </c>
      <c r="NK15" s="163">
        <v>79821157.439999998</v>
      </c>
      <c r="NL15" s="163">
        <v>73291969.480000004</v>
      </c>
      <c r="NM15" s="163">
        <v>74671871.439999998</v>
      </c>
      <c r="NN15" s="163">
        <v>20449595.510000002</v>
      </c>
      <c r="NO15" s="163">
        <v>39831267.279999994</v>
      </c>
      <c r="NP15" s="163">
        <v>993170617.94000006</v>
      </c>
      <c r="NQ15" s="163">
        <v>381179066.65000004</v>
      </c>
      <c r="NR15" s="163">
        <v>93456038.459999993</v>
      </c>
      <c r="NS15" s="163">
        <v>64898618.299999997</v>
      </c>
      <c r="NT15" s="163">
        <v>92724557.970000014</v>
      </c>
      <c r="NU15" s="163">
        <v>121043052.62</v>
      </c>
      <c r="NV15" s="163">
        <v>58134388.550000004</v>
      </c>
      <c r="NW15" s="163">
        <v>1793433333.1100001</v>
      </c>
      <c r="NX15" s="163">
        <v>306843217.41000003</v>
      </c>
      <c r="NY15" s="163">
        <v>155402904.06999999</v>
      </c>
      <c r="NZ15" s="163">
        <v>337424612.75999993</v>
      </c>
      <c r="OA15" s="163">
        <v>104261365.75000001</v>
      </c>
      <c r="OB15" s="163">
        <v>133282051.52000001</v>
      </c>
      <c r="OC15" s="163">
        <v>41035924.090000004</v>
      </c>
      <c r="OD15" s="163">
        <v>84350303.460000008</v>
      </c>
      <c r="OE15" s="163">
        <v>0</v>
      </c>
      <c r="OF15" s="163">
        <v>1470471224.3299999</v>
      </c>
      <c r="OG15" s="163">
        <v>273291005.71999997</v>
      </c>
      <c r="OH15" s="163">
        <v>538341517.88999999</v>
      </c>
      <c r="OI15" s="163">
        <v>166066007.95999998</v>
      </c>
      <c r="OJ15" s="163">
        <v>151520191.32000002</v>
      </c>
      <c r="OK15" s="163">
        <v>49403499.75</v>
      </c>
      <c r="OL15" s="163">
        <v>782260085.78999984</v>
      </c>
      <c r="OM15" s="163">
        <v>101007820.43000001</v>
      </c>
      <c r="ON15" s="163">
        <v>92051570.600000009</v>
      </c>
      <c r="OO15" s="163">
        <v>176851422.22000003</v>
      </c>
      <c r="OP15" s="163">
        <v>135337405.89000002</v>
      </c>
      <c r="OQ15" s="163">
        <v>308431698.93000001</v>
      </c>
      <c r="OR15" s="163">
        <v>98784338.250000015</v>
      </c>
      <c r="OS15" s="163">
        <v>1349092436.0900002</v>
      </c>
      <c r="OT15" s="163">
        <v>70680533.629999995</v>
      </c>
      <c r="OU15" s="163">
        <v>268444565.17000002</v>
      </c>
      <c r="OV15" s="163">
        <v>54318405.090000004</v>
      </c>
      <c r="OW15" s="163">
        <v>151923043.28999999</v>
      </c>
      <c r="OX15" s="163">
        <v>327598605.43000001</v>
      </c>
      <c r="OY15" s="163">
        <v>71653458.030000001</v>
      </c>
      <c r="OZ15" s="163">
        <v>75113372.090000004</v>
      </c>
      <c r="PA15" s="163">
        <v>136275904.68000001</v>
      </c>
      <c r="PB15" s="163">
        <v>82061730.99000001</v>
      </c>
      <c r="PC15" s="163">
        <v>126504897.15000001</v>
      </c>
      <c r="PD15" s="163">
        <v>201348682.77000001</v>
      </c>
      <c r="PE15" s="163">
        <v>78282877.530000001</v>
      </c>
      <c r="PF15" s="163">
        <v>257511522.01000002</v>
      </c>
      <c r="PG15" s="163">
        <v>2924257645.0600004</v>
      </c>
      <c r="PH15" s="163">
        <v>107407877.05</v>
      </c>
      <c r="PI15" s="163">
        <v>80550763.859999985</v>
      </c>
      <c r="PJ15" s="163">
        <v>137898622.64000002</v>
      </c>
      <c r="PK15" s="163">
        <v>538220564.76999998</v>
      </c>
      <c r="PL15" s="163">
        <v>125052979.66</v>
      </c>
      <c r="PM15" s="163">
        <v>232431889.84999999</v>
      </c>
      <c r="PN15" s="163">
        <v>89527952.549999997</v>
      </c>
      <c r="PO15" s="163">
        <v>226106291.84000003</v>
      </c>
      <c r="PP15" s="163">
        <v>57364884.660000004</v>
      </c>
      <c r="PQ15" s="163">
        <v>230696090.78999996</v>
      </c>
      <c r="PR15" s="163">
        <v>64587202.32</v>
      </c>
      <c r="PS15" s="163">
        <v>87004842.810000017</v>
      </c>
      <c r="PT15" s="163">
        <v>126271513.06999998</v>
      </c>
      <c r="PU15" s="163">
        <v>157606704.94999999</v>
      </c>
      <c r="PV15" s="163">
        <v>167642742.22000003</v>
      </c>
      <c r="PW15" s="163">
        <v>83915223.020000026</v>
      </c>
      <c r="PX15" s="163">
        <v>82072487.149999991</v>
      </c>
      <c r="PY15" s="163">
        <v>55814319.079999998</v>
      </c>
      <c r="PZ15" s="163">
        <v>166378554.85000002</v>
      </c>
      <c r="QA15" s="163">
        <v>207725667.90999997</v>
      </c>
      <c r="QB15" s="163">
        <v>65272414.420000002</v>
      </c>
      <c r="QC15" s="163">
        <v>1509457454.75</v>
      </c>
      <c r="QD15" s="163">
        <v>68986125.649999991</v>
      </c>
      <c r="QE15" s="163">
        <v>244580226.37</v>
      </c>
      <c r="QF15" s="163">
        <v>106886855.31</v>
      </c>
      <c r="QG15" s="163">
        <v>129970483.92999999</v>
      </c>
      <c r="QH15" s="163">
        <v>268690881.92999995</v>
      </c>
      <c r="QI15" s="163">
        <v>91257696.830000028</v>
      </c>
      <c r="QJ15" s="163">
        <v>155283976.75</v>
      </c>
      <c r="QK15" s="163">
        <v>214633062.53</v>
      </c>
      <c r="QL15" s="163">
        <v>74930224.030000001</v>
      </c>
      <c r="QM15" s="163">
        <v>74362334.120000005</v>
      </c>
      <c r="QN15" s="163">
        <v>1673201745.4700003</v>
      </c>
      <c r="QO15" s="163">
        <v>206755087.48000002</v>
      </c>
      <c r="QP15" s="163">
        <v>92134693.969999999</v>
      </c>
      <c r="QQ15" s="163">
        <v>128848606.49999999</v>
      </c>
      <c r="QR15" s="163">
        <v>115316566.89000002</v>
      </c>
      <c r="QS15" s="163">
        <v>139942786.21000001</v>
      </c>
      <c r="QT15" s="163">
        <v>260656536.79000002</v>
      </c>
      <c r="QU15" s="163">
        <v>88863293.939999998</v>
      </c>
      <c r="QV15" s="163">
        <v>119697896.95000002</v>
      </c>
      <c r="QW15" s="163">
        <v>238532931.56</v>
      </c>
      <c r="QX15" s="163">
        <v>264030088.87</v>
      </c>
      <c r="QY15" s="163">
        <v>77243861.319999993</v>
      </c>
      <c r="QZ15" s="163">
        <v>57016600.979999989</v>
      </c>
      <c r="RA15" s="163">
        <v>112144609.42</v>
      </c>
      <c r="RB15" s="163">
        <v>62238871.549999997</v>
      </c>
      <c r="RC15" s="163">
        <v>71489676.850000009</v>
      </c>
      <c r="RD15" s="163">
        <v>91264545.63000001</v>
      </c>
      <c r="RE15" s="163">
        <v>48116491.609999992</v>
      </c>
      <c r="RF15" s="163">
        <v>35980692.810000002</v>
      </c>
      <c r="RG15" s="163">
        <v>26876504.940000001</v>
      </c>
      <c r="RH15" s="163">
        <v>815709279.14999998</v>
      </c>
      <c r="RI15" s="163">
        <v>90020608.379999995</v>
      </c>
      <c r="RJ15" s="163">
        <v>81746626</v>
      </c>
      <c r="RK15" s="163">
        <v>82418770.670000002</v>
      </c>
      <c r="RL15" s="163">
        <v>49656783.049999997</v>
      </c>
      <c r="RM15" s="163">
        <v>100309868.97999999</v>
      </c>
      <c r="RN15" s="163">
        <v>120902470.95999998</v>
      </c>
      <c r="RO15" s="163">
        <v>145697595.06999999</v>
      </c>
      <c r="RP15" s="163">
        <v>74837761.700000003</v>
      </c>
      <c r="RQ15" s="163">
        <v>81389872.480000004</v>
      </c>
      <c r="RR15" s="163">
        <v>231737866.68000004</v>
      </c>
      <c r="RS15" s="163">
        <v>433736935.19</v>
      </c>
      <c r="RT15" s="163">
        <v>94320408.030000001</v>
      </c>
      <c r="RU15" s="163">
        <v>102580624.64</v>
      </c>
      <c r="RV15" s="163">
        <v>226119933.40000001</v>
      </c>
      <c r="RW15" s="163">
        <v>76354259.940000013</v>
      </c>
      <c r="RX15" s="163">
        <v>95489279.159999996</v>
      </c>
      <c r="RY15" s="163">
        <v>75359217.790000007</v>
      </c>
      <c r="RZ15" s="163">
        <v>44543553.359999999</v>
      </c>
      <c r="SA15" s="163">
        <v>1218551231.5799999</v>
      </c>
      <c r="SB15" s="163">
        <v>57463728.469999999</v>
      </c>
      <c r="SC15" s="163">
        <v>123150642.88000001</v>
      </c>
      <c r="SD15" s="163">
        <v>88235396.719999999</v>
      </c>
      <c r="SE15" s="163">
        <v>39586135.75</v>
      </c>
      <c r="SF15" s="163">
        <v>55596099.68</v>
      </c>
      <c r="SG15" s="163">
        <v>88763081.370000005</v>
      </c>
      <c r="SH15" s="163">
        <v>217903742.56</v>
      </c>
      <c r="SI15" s="163">
        <v>86221898.819999993</v>
      </c>
      <c r="SJ15" s="163">
        <v>63313163.270000003</v>
      </c>
      <c r="SK15" s="163">
        <v>79834753.600000009</v>
      </c>
      <c r="SL15" s="163">
        <v>149048574.64999998</v>
      </c>
      <c r="SM15" s="163">
        <v>77158978.290000007</v>
      </c>
      <c r="SN15" s="163">
        <v>1693321021.7199998</v>
      </c>
      <c r="SO15" s="163">
        <v>77345743.529999986</v>
      </c>
      <c r="SP15" s="163">
        <v>64102207.090000004</v>
      </c>
      <c r="SQ15" s="163">
        <v>190774272.59</v>
      </c>
      <c r="SR15" s="163">
        <v>157031496.30000001</v>
      </c>
      <c r="SS15" s="163">
        <v>109410374.00999999</v>
      </c>
      <c r="ST15" s="163">
        <v>39041010.57</v>
      </c>
      <c r="SU15" s="163">
        <v>343811904.76000005</v>
      </c>
      <c r="SV15" s="163">
        <v>72560912.329999998</v>
      </c>
      <c r="SW15" s="163">
        <v>159293206.71000001</v>
      </c>
      <c r="SX15" s="163">
        <v>176911879.66999999</v>
      </c>
      <c r="SY15" s="163">
        <v>73568045.649999991</v>
      </c>
      <c r="SZ15" s="163">
        <v>49855541.560000002</v>
      </c>
      <c r="TA15" s="163">
        <v>116137794.66000001</v>
      </c>
      <c r="TB15" s="163">
        <v>69625737.320000008</v>
      </c>
      <c r="TC15" s="163">
        <v>60456702.829999998</v>
      </c>
      <c r="TD15" s="163">
        <v>441530568.48000002</v>
      </c>
      <c r="TE15" s="163">
        <v>93799213.820000008</v>
      </c>
      <c r="TF15" s="163">
        <v>918675145.98000002</v>
      </c>
      <c r="TG15" s="163">
        <v>204303435.49000001</v>
      </c>
      <c r="TH15" s="163">
        <v>76777315.190000013</v>
      </c>
      <c r="TI15" s="163">
        <v>63975920.980000012</v>
      </c>
      <c r="TJ15" s="163">
        <v>546260035.34000003</v>
      </c>
      <c r="TK15" s="163">
        <v>53710965.090000004</v>
      </c>
      <c r="TL15" s="163">
        <v>29879580.32</v>
      </c>
      <c r="TM15" s="163">
        <v>50468261.649999991</v>
      </c>
      <c r="TN15" s="163">
        <v>43428122.010000005</v>
      </c>
      <c r="TO15" s="163">
        <v>615667477.43000007</v>
      </c>
      <c r="TP15" s="163">
        <v>163149389.16</v>
      </c>
      <c r="TQ15" s="163">
        <v>110525366.07000001</v>
      </c>
      <c r="TR15" s="163">
        <v>191575018.94999999</v>
      </c>
      <c r="TS15" s="163">
        <v>107478053.36</v>
      </c>
      <c r="TT15" s="163">
        <v>78928671.060000002</v>
      </c>
      <c r="TU15" s="163">
        <v>2909927357.2499995</v>
      </c>
      <c r="TV15" s="163">
        <v>131177509.82000001</v>
      </c>
      <c r="TW15" s="163">
        <v>90690846.220000014</v>
      </c>
      <c r="TX15" s="163">
        <v>429009583.93999994</v>
      </c>
      <c r="TY15" s="163">
        <v>34921279.909999996</v>
      </c>
      <c r="TZ15" s="163">
        <v>95486071.530000001</v>
      </c>
      <c r="UA15" s="163">
        <v>253741726.31999999</v>
      </c>
      <c r="UB15" s="163">
        <v>69577869.310000002</v>
      </c>
      <c r="UC15" s="163">
        <v>68555342.120000005</v>
      </c>
      <c r="UD15" s="163">
        <v>86491065.849999994</v>
      </c>
      <c r="UE15" s="163">
        <v>122805245.53000002</v>
      </c>
      <c r="UF15" s="163">
        <v>225988258.04000002</v>
      </c>
      <c r="UG15" s="163">
        <v>138126179.75</v>
      </c>
      <c r="UH15" s="163">
        <v>232506650.35999998</v>
      </c>
      <c r="UI15" s="163">
        <v>67636582.969999999</v>
      </c>
      <c r="UJ15" s="163">
        <v>63386615.769999996</v>
      </c>
      <c r="UK15" s="163">
        <v>59167180.109999992</v>
      </c>
      <c r="UL15" s="163">
        <v>63233526.399999999</v>
      </c>
      <c r="UM15" s="163">
        <v>264763292.41</v>
      </c>
      <c r="UN15" s="163">
        <v>31436564.840000004</v>
      </c>
      <c r="UO15" s="163">
        <v>34963578.520000003</v>
      </c>
      <c r="UP15" s="163">
        <v>39668694.160000004</v>
      </c>
      <c r="UQ15" s="163">
        <v>1309893804.9100001</v>
      </c>
      <c r="UR15" s="163">
        <v>100870930.89999999</v>
      </c>
      <c r="US15" s="163">
        <v>98920943.12999998</v>
      </c>
      <c r="UT15" s="163">
        <v>175061128.62999997</v>
      </c>
      <c r="UU15" s="163">
        <v>190056655.81</v>
      </c>
      <c r="UV15" s="163">
        <v>170046123.97999996</v>
      </c>
      <c r="UW15" s="163">
        <v>151975258.53000003</v>
      </c>
      <c r="UX15" s="163">
        <v>98607106.410000026</v>
      </c>
      <c r="UY15" s="163">
        <v>94152086.390000001</v>
      </c>
      <c r="UZ15" s="163">
        <v>405028666.83999997</v>
      </c>
      <c r="VA15" s="163">
        <v>90557026.569999993</v>
      </c>
      <c r="VB15" s="163">
        <v>176580578.17000002</v>
      </c>
      <c r="VC15" s="163">
        <v>108368527.5</v>
      </c>
      <c r="VD15" s="163">
        <v>68469761.769999996</v>
      </c>
      <c r="VE15" s="163">
        <v>65830167.969999999</v>
      </c>
      <c r="VF15" s="163">
        <v>5457041696.9300003</v>
      </c>
      <c r="VG15" s="163">
        <v>176566084.66999999</v>
      </c>
      <c r="VH15" s="163">
        <v>117254172.76000002</v>
      </c>
      <c r="VI15" s="163">
        <v>109556344.71000001</v>
      </c>
      <c r="VJ15" s="163">
        <v>99435632.110000014</v>
      </c>
      <c r="VK15" s="163">
        <v>147232069.88</v>
      </c>
      <c r="VL15" s="163">
        <v>179277258.22999996</v>
      </c>
      <c r="VM15" s="163">
        <v>228914850.02000001</v>
      </c>
      <c r="VN15" s="163">
        <v>131641807.59999998</v>
      </c>
      <c r="VO15" s="163">
        <v>174883805.78999999</v>
      </c>
      <c r="VP15" s="163">
        <v>99279318.349999994</v>
      </c>
      <c r="VQ15" s="163">
        <v>286257323.69</v>
      </c>
      <c r="VR15" s="163">
        <v>182929210.19999999</v>
      </c>
      <c r="VS15" s="163">
        <v>213839945.53999999</v>
      </c>
      <c r="VT15" s="163">
        <v>301848368.2700001</v>
      </c>
      <c r="VU15" s="163">
        <v>140239764.79000002</v>
      </c>
      <c r="VV15" s="163">
        <v>186822315.66999996</v>
      </c>
      <c r="VW15" s="163">
        <v>150736472.15000001</v>
      </c>
      <c r="VX15" s="163">
        <v>90381136.659999996</v>
      </c>
      <c r="VY15" s="163">
        <v>233473906.44000006</v>
      </c>
      <c r="VZ15" s="163">
        <v>491445280.14999992</v>
      </c>
      <c r="WA15" s="163">
        <v>112072747.78999998</v>
      </c>
      <c r="WB15" s="163">
        <v>77582238.870000005</v>
      </c>
      <c r="WC15" s="163">
        <v>74279075.810000002</v>
      </c>
      <c r="WD15" s="163">
        <v>99493963.25999999</v>
      </c>
      <c r="WE15" s="163">
        <v>68751786.229999989</v>
      </c>
      <c r="WF15" s="163">
        <v>73615172.899999991</v>
      </c>
      <c r="WG15" s="163">
        <v>76330102.659999996</v>
      </c>
      <c r="WH15" s="163">
        <v>327053129.63000005</v>
      </c>
      <c r="WI15" s="163">
        <v>73276942.839999989</v>
      </c>
      <c r="WJ15" s="163">
        <v>11087706.189999999</v>
      </c>
      <c r="WK15" s="163">
        <v>28953701.950000003</v>
      </c>
      <c r="WL15" s="163">
        <v>13275146.649999999</v>
      </c>
      <c r="WM15" s="163">
        <v>2017289858.1200001</v>
      </c>
      <c r="WN15" s="163">
        <v>136496972.87</v>
      </c>
      <c r="WO15" s="163">
        <v>155548875.91999999</v>
      </c>
      <c r="WP15" s="163">
        <v>616205100.01000011</v>
      </c>
      <c r="WQ15" s="163">
        <v>147681986.95000002</v>
      </c>
      <c r="WR15" s="163">
        <v>164084236.72</v>
      </c>
      <c r="WS15" s="163">
        <v>264965475.18000001</v>
      </c>
      <c r="WT15" s="163">
        <v>134785940.22999999</v>
      </c>
      <c r="WU15" s="163">
        <v>117633404.5</v>
      </c>
      <c r="WV15" s="163">
        <v>253105922.42000002</v>
      </c>
      <c r="WW15" s="163">
        <v>216114794.82000002</v>
      </c>
      <c r="WX15" s="163">
        <v>87884056.689999983</v>
      </c>
      <c r="WY15" s="163">
        <v>82728199.549999997</v>
      </c>
      <c r="WZ15" s="163">
        <v>100694945.91</v>
      </c>
      <c r="XA15" s="163">
        <v>83482638.700000003</v>
      </c>
      <c r="XB15" s="163">
        <v>77557562.799999997</v>
      </c>
      <c r="XC15" s="163">
        <v>69776932.160000011</v>
      </c>
      <c r="XD15" s="163">
        <v>79141431.950000003</v>
      </c>
      <c r="XE15" s="163">
        <v>76703882.520000011</v>
      </c>
      <c r="XF15" s="163">
        <v>69695066.560000002</v>
      </c>
      <c r="XG15" s="163">
        <v>76917730</v>
      </c>
      <c r="XH15" s="163">
        <v>67160374.719999999</v>
      </c>
      <c r="XI15" s="163">
        <v>83934599.109999999</v>
      </c>
      <c r="XJ15" s="163">
        <v>2232358026.7800002</v>
      </c>
      <c r="XK15" s="163">
        <v>122338832.95000002</v>
      </c>
      <c r="XL15" s="163">
        <v>226020963.06999996</v>
      </c>
      <c r="XM15" s="163">
        <v>112360684.88000001</v>
      </c>
      <c r="XN15" s="163">
        <v>407078674.53999984</v>
      </c>
      <c r="XO15" s="163">
        <v>127333190.77999999</v>
      </c>
      <c r="XP15" s="163">
        <v>210556882.97999996</v>
      </c>
      <c r="XQ15" s="163">
        <v>80211888.440000013</v>
      </c>
      <c r="XR15" s="163">
        <v>292897738.82999998</v>
      </c>
      <c r="XS15" s="163">
        <v>334350491.37999994</v>
      </c>
      <c r="XT15" s="163">
        <v>149285483.27000001</v>
      </c>
      <c r="XU15" s="163">
        <v>103458820.68999998</v>
      </c>
      <c r="XV15" s="163">
        <v>85575943.350000009</v>
      </c>
      <c r="XW15" s="163">
        <v>77499160.790000007</v>
      </c>
      <c r="XX15" s="163">
        <v>47141217.000000007</v>
      </c>
      <c r="XY15" s="163">
        <v>48040703.800000004</v>
      </c>
      <c r="XZ15" s="163">
        <v>45549427.670000002</v>
      </c>
      <c r="YA15" s="163">
        <v>705553399.95999992</v>
      </c>
      <c r="YB15" s="163">
        <v>87901515.289999992</v>
      </c>
      <c r="YC15" s="163">
        <v>87981193.140000015</v>
      </c>
      <c r="YD15" s="163">
        <v>95364723.159999996</v>
      </c>
      <c r="YE15" s="163">
        <v>103211102.39</v>
      </c>
      <c r="YF15" s="163">
        <v>72032878.189999998</v>
      </c>
      <c r="YG15" s="163">
        <v>82441546.950000003</v>
      </c>
      <c r="YH15" s="163">
        <v>813016867.40999985</v>
      </c>
      <c r="YI15" s="163">
        <v>74418972.140000001</v>
      </c>
      <c r="YJ15" s="163">
        <v>109164519.97</v>
      </c>
      <c r="YK15" s="163">
        <v>122763014.07999998</v>
      </c>
      <c r="YL15" s="163">
        <v>68578021.239999995</v>
      </c>
      <c r="YM15" s="163">
        <v>81910277.279999986</v>
      </c>
      <c r="YN15" s="163">
        <v>55496254.010000005</v>
      </c>
      <c r="YO15" s="163">
        <v>52421467.829999998</v>
      </c>
      <c r="YP15" s="163">
        <v>228357929.98000002</v>
      </c>
      <c r="YQ15" s="163">
        <v>1705250894.9300001</v>
      </c>
      <c r="YR15" s="163">
        <v>73747166.809999987</v>
      </c>
      <c r="YS15" s="163">
        <v>171695855.07999998</v>
      </c>
      <c r="YT15" s="163">
        <v>314863710.79999995</v>
      </c>
      <c r="YU15" s="163">
        <v>241001711.87</v>
      </c>
      <c r="YV15" s="163">
        <v>79603716.950000033</v>
      </c>
      <c r="YW15" s="163">
        <v>97035051.73999998</v>
      </c>
      <c r="YX15" s="163">
        <v>187752392.99000001</v>
      </c>
      <c r="YY15" s="163">
        <v>206925564.21000001</v>
      </c>
      <c r="YZ15" s="163">
        <v>208294692.80000004</v>
      </c>
      <c r="ZA15" s="163">
        <v>58222311.649999999</v>
      </c>
      <c r="ZB15" s="163">
        <v>68637132.330000013</v>
      </c>
      <c r="ZC15" s="163">
        <v>61677493.630000003</v>
      </c>
      <c r="ZD15" s="163">
        <v>99826506.359999999</v>
      </c>
      <c r="ZE15" s="163">
        <v>73999359.230000019</v>
      </c>
      <c r="ZF15" s="163">
        <v>84249444.940000013</v>
      </c>
      <c r="ZG15" s="163">
        <v>74605900.459999993</v>
      </c>
      <c r="ZH15" s="163">
        <v>49918647.259999998</v>
      </c>
      <c r="ZI15" s="163">
        <v>64565254.670199998</v>
      </c>
      <c r="ZJ15" s="163">
        <v>50238951.700000003</v>
      </c>
      <c r="ZK15" s="163">
        <v>49288761.670000002</v>
      </c>
      <c r="ZL15" s="163">
        <v>20075938.939999998</v>
      </c>
      <c r="ZM15" s="163">
        <v>672948867.44999993</v>
      </c>
      <c r="ZN15" s="163">
        <v>76419046.300000012</v>
      </c>
      <c r="ZO15" s="163">
        <v>91211251.959999979</v>
      </c>
      <c r="ZP15" s="163">
        <v>83161112.640000001</v>
      </c>
      <c r="ZQ15" s="163">
        <v>77269854.790000007</v>
      </c>
      <c r="ZR15" s="163">
        <v>103626427.18000001</v>
      </c>
      <c r="ZS15" s="163">
        <v>72237144.829999998</v>
      </c>
      <c r="ZT15" s="163">
        <v>4174943266.6999998</v>
      </c>
      <c r="ZU15" s="163">
        <v>110741341.13999999</v>
      </c>
      <c r="ZV15" s="163">
        <v>71603547.959999993</v>
      </c>
      <c r="ZW15" s="163">
        <v>193624118.62999994</v>
      </c>
      <c r="ZX15" s="163">
        <v>171066495.05000001</v>
      </c>
      <c r="ZY15" s="163">
        <v>94211495.730000004</v>
      </c>
      <c r="ZZ15" s="163">
        <v>123363600.51000001</v>
      </c>
      <c r="AAA15" s="163">
        <v>137244844.66999999</v>
      </c>
      <c r="AAB15" s="163">
        <v>255890692.74999997</v>
      </c>
      <c r="AAC15" s="163">
        <v>72066783.689999983</v>
      </c>
      <c r="AAD15" s="163">
        <v>125935577.54000001</v>
      </c>
      <c r="AAE15" s="163">
        <v>589445286.44000006</v>
      </c>
      <c r="AAF15" s="163">
        <v>240912708.03999999</v>
      </c>
      <c r="AAG15" s="163">
        <v>55412851.040000007</v>
      </c>
      <c r="AAH15" s="163">
        <v>82201442.540000007</v>
      </c>
      <c r="AAI15" s="163">
        <v>84481799.160000011</v>
      </c>
      <c r="AAJ15" s="163">
        <v>53229853.359999999</v>
      </c>
      <c r="AAK15" s="163">
        <v>94830324.859999999</v>
      </c>
      <c r="AAL15" s="163">
        <v>53416675.819999993</v>
      </c>
      <c r="AAM15" s="163">
        <v>487000765.75999993</v>
      </c>
      <c r="AAN15" s="163">
        <v>367242689.32999998</v>
      </c>
      <c r="AAO15" s="163">
        <v>54059097.530000001</v>
      </c>
      <c r="AAP15" s="163">
        <v>45636286.419999994</v>
      </c>
      <c r="AAQ15" s="163">
        <v>45199876.509999998</v>
      </c>
      <c r="AAR15" s="163">
        <v>50814568.789999999</v>
      </c>
      <c r="AAS15" s="163">
        <v>36300660.090000004</v>
      </c>
      <c r="AAT15" s="163">
        <v>751419448.72000003</v>
      </c>
      <c r="AAU15" s="163">
        <v>119051692.89999999</v>
      </c>
      <c r="AAV15" s="163">
        <v>91183366.350000009</v>
      </c>
      <c r="AAW15" s="163">
        <v>149597181.55000004</v>
      </c>
      <c r="AAX15" s="163">
        <v>157376943.03</v>
      </c>
      <c r="AAY15" s="163">
        <v>83666854.239999995</v>
      </c>
      <c r="AAZ15" s="163">
        <v>72102802.189999998</v>
      </c>
      <c r="ABA15" s="163">
        <v>121603648.34999999</v>
      </c>
      <c r="ABB15" s="163">
        <v>985693031.98999989</v>
      </c>
      <c r="ABC15" s="163">
        <v>79047999.63000001</v>
      </c>
      <c r="ABD15" s="163">
        <v>152028678.36999997</v>
      </c>
      <c r="ABE15" s="163">
        <v>79613830.540000007</v>
      </c>
      <c r="ABF15" s="163">
        <v>56722164.580000006</v>
      </c>
      <c r="ABG15" s="163">
        <v>261304248.19999999</v>
      </c>
      <c r="ABH15" s="163">
        <v>47356574.840000004</v>
      </c>
      <c r="ABI15" s="163">
        <v>78226270.370000005</v>
      </c>
      <c r="ABJ15" s="163">
        <v>57224589.409999996</v>
      </c>
      <c r="ABK15" s="163">
        <v>117574748.67999999</v>
      </c>
      <c r="ABL15" s="163">
        <v>54589547.830000013</v>
      </c>
      <c r="ABM15" s="163">
        <v>1901880975.22</v>
      </c>
      <c r="ABN15" s="163">
        <v>89685776.560000002</v>
      </c>
      <c r="ABO15" s="163">
        <v>99325905.379999995</v>
      </c>
      <c r="ABP15" s="163">
        <v>174489948.52000001</v>
      </c>
      <c r="ABQ15" s="163">
        <v>70207271.070000008</v>
      </c>
      <c r="ABR15" s="163">
        <v>122235706.47000003</v>
      </c>
      <c r="ABS15" s="163">
        <v>142729292.41</v>
      </c>
      <c r="ABT15" s="163">
        <v>402195873.14999992</v>
      </c>
      <c r="ABU15" s="163">
        <v>879525907.72000003</v>
      </c>
      <c r="ABV15" s="163">
        <v>97405366.940000013</v>
      </c>
      <c r="ABW15" s="163">
        <v>109407373.77999999</v>
      </c>
      <c r="ABX15" s="163">
        <v>146616305.76000002</v>
      </c>
      <c r="ABY15" s="163">
        <v>129346820.61000001</v>
      </c>
      <c r="ABZ15" s="163">
        <v>371909730.52999997</v>
      </c>
      <c r="ACA15" s="163">
        <v>96958848.679999992</v>
      </c>
      <c r="ACB15" s="163">
        <v>115669284.58999999</v>
      </c>
      <c r="ACC15" s="163">
        <v>78105136.780000016</v>
      </c>
      <c r="ACD15" s="163">
        <v>66551218.800000012</v>
      </c>
      <c r="ACE15" s="163">
        <v>57094779.789999999</v>
      </c>
      <c r="ACF15" s="163">
        <v>451655555.89999998</v>
      </c>
      <c r="ACG15" s="163">
        <v>421765474.81000006</v>
      </c>
      <c r="ACH15" s="163">
        <v>46117425.629999995</v>
      </c>
      <c r="ACI15" s="163">
        <v>50712820.230000004</v>
      </c>
      <c r="ACJ15" s="163">
        <v>96080972.820000008</v>
      </c>
      <c r="ACK15" s="163">
        <v>37219628.090000004</v>
      </c>
      <c r="ACL15" s="163">
        <v>79849887.479999989</v>
      </c>
      <c r="ACM15" s="163">
        <v>66640841.759999998</v>
      </c>
      <c r="ACN15" s="163">
        <v>97126501.600000009</v>
      </c>
      <c r="ACO15" s="163">
        <v>1809886260.6000001</v>
      </c>
      <c r="ACP15" s="163">
        <v>279396614.16000003</v>
      </c>
      <c r="ACQ15" s="163">
        <v>215282312.76000002</v>
      </c>
      <c r="ACR15" s="163">
        <v>562693443.68999994</v>
      </c>
      <c r="ACS15" s="163">
        <v>47559267.93999999</v>
      </c>
      <c r="ACT15" s="163">
        <v>63467621.68</v>
      </c>
      <c r="ACU15" s="163">
        <v>95797396.089999989</v>
      </c>
      <c r="ACV15" s="163">
        <v>45230163.309999995</v>
      </c>
      <c r="ACW15" s="163">
        <v>2857797664.4300003</v>
      </c>
      <c r="ACX15" s="163">
        <v>355782725.34999996</v>
      </c>
      <c r="ACY15" s="163">
        <v>273297087.07999998</v>
      </c>
      <c r="ACZ15" s="163">
        <v>101321957.89</v>
      </c>
      <c r="ADA15" s="163">
        <v>125278166.41999999</v>
      </c>
      <c r="ADB15" s="163">
        <v>87199098.629999995</v>
      </c>
      <c r="ADC15" s="163">
        <v>100724492.38999999</v>
      </c>
      <c r="ADD15" s="163">
        <v>80926643.379999995</v>
      </c>
      <c r="ADE15" s="163">
        <v>75509075.070000008</v>
      </c>
      <c r="ADF15" s="163">
        <v>116688813.67</v>
      </c>
      <c r="ADG15" s="163">
        <v>169972042.42999998</v>
      </c>
      <c r="ADH15" s="163">
        <v>71404379.020000011</v>
      </c>
      <c r="ADI15" s="163">
        <v>97967204.99999997</v>
      </c>
      <c r="ADJ15" s="163">
        <v>113737364.79000001</v>
      </c>
      <c r="ADK15" s="163">
        <v>120376820.96000001</v>
      </c>
      <c r="ADL15" s="163">
        <v>74483703.890000001</v>
      </c>
      <c r="ADM15" s="163">
        <v>187544975.53999999</v>
      </c>
      <c r="ADN15" s="163">
        <v>70944720.529999986</v>
      </c>
      <c r="ADO15" s="163">
        <v>146513147.52000001</v>
      </c>
      <c r="ADP15" s="163">
        <v>0</v>
      </c>
      <c r="ADQ15" s="163">
        <v>1555733303.5</v>
      </c>
      <c r="ADR15" s="163">
        <v>194259205.87000003</v>
      </c>
      <c r="ADS15" s="163">
        <v>178711437.63</v>
      </c>
      <c r="ADT15" s="163">
        <v>132877363.83000001</v>
      </c>
      <c r="ADU15" s="163">
        <v>97459310.390000001</v>
      </c>
      <c r="ADV15" s="163">
        <v>232810025.59000003</v>
      </c>
      <c r="ADW15" s="163">
        <v>90549558.939999998</v>
      </c>
      <c r="ADX15" s="163">
        <v>120174172.18000001</v>
      </c>
      <c r="ADY15" s="163">
        <v>83026317.00999999</v>
      </c>
      <c r="ADZ15" s="163">
        <v>28245605.09</v>
      </c>
      <c r="AEA15" s="163">
        <v>896556057.75999987</v>
      </c>
      <c r="AEB15" s="163">
        <v>506344689.48000002</v>
      </c>
      <c r="AEC15" s="163">
        <v>192919749.78999999</v>
      </c>
      <c r="AED15" s="163">
        <v>143329576.43000001</v>
      </c>
      <c r="AEE15" s="163">
        <v>231973580.37</v>
      </c>
      <c r="AEF15" s="163">
        <v>200567627.88</v>
      </c>
      <c r="AEG15" s="163">
        <v>106667057.88000001</v>
      </c>
      <c r="AEH15" s="163">
        <v>141729526.66</v>
      </c>
      <c r="AEI15" s="163">
        <v>69821824.339999989</v>
      </c>
      <c r="AEJ15" s="163">
        <v>135727049.82999998</v>
      </c>
      <c r="AEK15" s="163">
        <v>105716386.34</v>
      </c>
      <c r="AEL15" s="163">
        <v>98432134.379999995</v>
      </c>
      <c r="AEM15" s="163">
        <v>135973134.63999999</v>
      </c>
      <c r="AEN15" s="163">
        <v>1059148119.75</v>
      </c>
      <c r="AEO15" s="163">
        <v>185092453.03</v>
      </c>
      <c r="AEP15" s="163">
        <v>137687082.27000001</v>
      </c>
      <c r="AEQ15" s="163">
        <v>113503737.59999999</v>
      </c>
      <c r="AER15" s="163">
        <v>122960280.88000001</v>
      </c>
      <c r="AES15" s="163">
        <v>93434778.060000017</v>
      </c>
      <c r="AET15" s="163">
        <v>78492932.159999996</v>
      </c>
      <c r="AEU15" s="163">
        <v>179912028.04999998</v>
      </c>
      <c r="AEV15" s="163">
        <v>162088487.34999996</v>
      </c>
      <c r="AEW15" s="163">
        <v>93269901.459999979</v>
      </c>
      <c r="AEX15" s="163">
        <v>169514356.94999999</v>
      </c>
      <c r="AEY15" s="163">
        <v>73164352.820000008</v>
      </c>
      <c r="AEZ15" s="163">
        <v>953079085.16000009</v>
      </c>
      <c r="AFA15" s="163">
        <v>72894340.219999999</v>
      </c>
      <c r="AFB15" s="163">
        <v>79453452.829999983</v>
      </c>
      <c r="AFC15" s="163">
        <v>81676320.659999996</v>
      </c>
      <c r="AFD15" s="163">
        <v>216195446.60999995</v>
      </c>
      <c r="AFE15" s="163">
        <v>87947683.549999997</v>
      </c>
      <c r="AFF15" s="163">
        <v>60479882.429999992</v>
      </c>
      <c r="AFG15" s="163">
        <v>83045141.090000004</v>
      </c>
      <c r="AFH15" s="163">
        <v>69251363.390000001</v>
      </c>
      <c r="AFI15" s="163">
        <v>102667075.28000002</v>
      </c>
      <c r="AFJ15" s="163">
        <v>57105749.940000005</v>
      </c>
      <c r="AFK15" s="163">
        <v>1426683850.72</v>
      </c>
      <c r="AFL15" s="163">
        <v>307156747.05000007</v>
      </c>
      <c r="AFM15" s="163">
        <v>140101076.72999999</v>
      </c>
      <c r="AFN15" s="163">
        <v>70780079.580000013</v>
      </c>
      <c r="AFO15" s="163">
        <v>199438870.64000002</v>
      </c>
      <c r="AFP15" s="163">
        <v>169712136.23000002</v>
      </c>
      <c r="AFQ15" s="163">
        <v>66383105.039999992</v>
      </c>
      <c r="AFR15" s="163">
        <v>81481140.760000005</v>
      </c>
      <c r="AFS15" s="163">
        <v>2733888307.6400003</v>
      </c>
      <c r="AFT15" s="163">
        <v>1399259858.5900002</v>
      </c>
      <c r="AFU15" s="163">
        <v>88751063.189999998</v>
      </c>
      <c r="AFV15" s="163">
        <v>215427269.91</v>
      </c>
      <c r="AFW15" s="163">
        <v>359952674.42000002</v>
      </c>
      <c r="AFX15" s="163">
        <v>170410356.56999996</v>
      </c>
      <c r="AFY15" s="163">
        <v>140788111.33999997</v>
      </c>
      <c r="AFZ15" s="163">
        <v>144218864.50999999</v>
      </c>
      <c r="AGA15" s="163">
        <v>50581794.519999988</v>
      </c>
      <c r="AGB15" s="163">
        <v>110589280.19</v>
      </c>
      <c r="AGC15" s="163">
        <v>147606534.36000001</v>
      </c>
      <c r="AGD15" s="163">
        <v>81692863.75</v>
      </c>
      <c r="AGE15" s="163">
        <v>74071918.790000021</v>
      </c>
      <c r="AGF15" s="163">
        <v>86822421.269999996</v>
      </c>
      <c r="AGG15" s="163">
        <v>77940762.310000002</v>
      </c>
      <c r="AGH15" s="163">
        <v>90124594.120000005</v>
      </c>
      <c r="AGI15" s="163">
        <v>75429493.890000001</v>
      </c>
      <c r="AGJ15" s="163">
        <v>571507766.34000003</v>
      </c>
      <c r="AGK15" s="163">
        <v>79573542.459999993</v>
      </c>
      <c r="AGL15" s="163">
        <v>104579161.63000001</v>
      </c>
      <c r="AGM15" s="163">
        <v>96853693.060000017</v>
      </c>
      <c r="AGN15" s="163">
        <v>166564639.64999998</v>
      </c>
      <c r="AGO15" s="163">
        <v>82585188.409999996</v>
      </c>
      <c r="AGP15" s="163">
        <v>28656421.020000003</v>
      </c>
    </row>
    <row r="16" spans="1:874" x14ac:dyDescent="0.2">
      <c r="A16" s="158" t="s">
        <v>661</v>
      </c>
      <c r="B16" s="159" t="s">
        <v>19</v>
      </c>
      <c r="C16" s="158" t="s">
        <v>20</v>
      </c>
      <c r="D16" s="160">
        <v>517668451.10000002</v>
      </c>
      <c r="E16" s="160">
        <v>22709202.239999998</v>
      </c>
      <c r="F16" s="160">
        <v>33487792.210000001</v>
      </c>
      <c r="G16" s="160">
        <v>5582512.7800000003</v>
      </c>
      <c r="H16" s="160">
        <v>34163866.710000001</v>
      </c>
      <c r="I16" s="160">
        <v>11300112.220000001</v>
      </c>
      <c r="J16" s="160">
        <v>34407190.119999997</v>
      </c>
      <c r="K16" s="160">
        <v>9901038.8399999999</v>
      </c>
      <c r="L16" s="160">
        <v>13468462.140000001</v>
      </c>
      <c r="M16" s="160">
        <v>8584942.1699999999</v>
      </c>
      <c r="N16" s="160">
        <v>6051394.6500000004</v>
      </c>
      <c r="O16" s="160">
        <v>6182459.25</v>
      </c>
      <c r="P16" s="160">
        <v>6341440.9100000001</v>
      </c>
      <c r="Q16" s="160">
        <v>4270607.09</v>
      </c>
      <c r="R16" s="160">
        <v>5693709.0800000001</v>
      </c>
      <c r="S16" s="160">
        <v>13481684.24</v>
      </c>
      <c r="T16" s="160">
        <v>11412919.380000001</v>
      </c>
      <c r="U16" s="160">
        <v>1916856.62</v>
      </c>
      <c r="V16" s="160">
        <v>409352434.99000001</v>
      </c>
      <c r="W16" s="160">
        <v>47386682.07</v>
      </c>
      <c r="X16" s="160">
        <v>8971865.5299999993</v>
      </c>
      <c r="Y16" s="160">
        <v>17839120.710000001</v>
      </c>
      <c r="Z16" s="160">
        <v>12651668.939999999</v>
      </c>
      <c r="AA16" s="160">
        <v>13428312.07</v>
      </c>
      <c r="AB16" s="160">
        <v>3432718.21</v>
      </c>
      <c r="AC16" s="160">
        <v>61730490.020000003</v>
      </c>
      <c r="AD16" s="160">
        <v>14503724.640000001</v>
      </c>
      <c r="AE16" s="160">
        <v>13186363.609999999</v>
      </c>
      <c r="AF16" s="160">
        <v>61622496.640000001</v>
      </c>
      <c r="AG16" s="160">
        <v>10273683.460000001</v>
      </c>
      <c r="AH16" s="160">
        <v>24372919.489999998</v>
      </c>
      <c r="AI16" s="160">
        <v>24243329.690000001</v>
      </c>
      <c r="AJ16" s="160">
        <v>10029219.99</v>
      </c>
      <c r="AK16" s="160">
        <v>4556550.34</v>
      </c>
      <c r="AL16" s="160">
        <v>9854325.9600000009</v>
      </c>
      <c r="AM16" s="160">
        <v>11232287.560000001</v>
      </c>
      <c r="AN16" s="160">
        <v>5036320.42</v>
      </c>
      <c r="AO16" s="160">
        <v>8407294.2300000004</v>
      </c>
      <c r="AP16" s="160">
        <v>7021946.3300000001</v>
      </c>
      <c r="AQ16" s="160">
        <v>4492835.78</v>
      </c>
      <c r="AR16" s="160">
        <v>6873905.3899999997</v>
      </c>
      <c r="AS16" s="160">
        <v>2344814.9</v>
      </c>
      <c r="AT16" s="160">
        <v>155508573.21000001</v>
      </c>
      <c r="AU16" s="160">
        <v>3262936.67</v>
      </c>
      <c r="AV16" s="160">
        <v>2233019.73</v>
      </c>
      <c r="AW16" s="160">
        <v>4673491.6900000004</v>
      </c>
      <c r="AX16" s="160">
        <v>10833105.210000001</v>
      </c>
      <c r="AY16" s="160">
        <v>11388873.199999999</v>
      </c>
      <c r="AZ16" s="160">
        <v>3713603.32</v>
      </c>
      <c r="BA16" s="160">
        <v>6001082.5700000003</v>
      </c>
      <c r="BB16" s="160">
        <v>3090932.47</v>
      </c>
      <c r="BC16" s="160">
        <v>2569932.2400000002</v>
      </c>
      <c r="BD16" s="160">
        <v>1924604.24</v>
      </c>
      <c r="BE16" s="160">
        <v>1725274.55</v>
      </c>
      <c r="BF16" s="160">
        <v>29432256.629999999</v>
      </c>
      <c r="BG16" s="160">
        <v>2115810.91</v>
      </c>
      <c r="BH16" s="160">
        <v>1324118.07</v>
      </c>
      <c r="BI16" s="160">
        <v>194576360.02000001</v>
      </c>
      <c r="BJ16" s="160">
        <v>83277309.819999993</v>
      </c>
      <c r="BK16" s="160">
        <v>12749854.529999999</v>
      </c>
      <c r="BL16" s="160">
        <v>4899446.54</v>
      </c>
      <c r="BM16" s="160">
        <v>19258397.59</v>
      </c>
      <c r="BN16" s="160">
        <v>12243958.5</v>
      </c>
      <c r="BO16" s="160">
        <v>7385806.71</v>
      </c>
      <c r="BP16" s="160">
        <v>237556627.69</v>
      </c>
      <c r="BQ16" s="160">
        <v>9111111.7100000009</v>
      </c>
      <c r="BR16" s="160">
        <v>9507167.8100000005</v>
      </c>
      <c r="BS16" s="160">
        <v>9989293.1399999987</v>
      </c>
      <c r="BT16" s="160">
        <v>4471248.17</v>
      </c>
      <c r="BU16" s="160">
        <v>6864122.0800000001</v>
      </c>
      <c r="BV16" s="160">
        <v>5616547.0999999996</v>
      </c>
      <c r="BW16" s="160">
        <v>8972667.4499999993</v>
      </c>
      <c r="BX16" s="160">
        <v>49888541.07</v>
      </c>
      <c r="BY16" s="160">
        <v>5829531.5499999998</v>
      </c>
      <c r="BZ16" s="160">
        <v>10539973.26</v>
      </c>
      <c r="CA16" s="160">
        <v>15137649.369999999</v>
      </c>
      <c r="CB16" s="160">
        <v>6578868.5099999998</v>
      </c>
      <c r="CC16" s="160">
        <v>3131079.25</v>
      </c>
      <c r="CD16" s="160">
        <v>5377984.0700000003</v>
      </c>
      <c r="CE16" s="160">
        <v>458750769.32999998</v>
      </c>
      <c r="CF16" s="160">
        <v>11439810.52</v>
      </c>
      <c r="CG16" s="160">
        <v>21168856.710000001</v>
      </c>
      <c r="CH16" s="160">
        <v>6421418.8499999996</v>
      </c>
      <c r="CI16" s="160">
        <v>10466890.82</v>
      </c>
      <c r="CJ16" s="160">
        <v>6428283.1500000004</v>
      </c>
      <c r="CK16" s="160">
        <v>10123330.380000001</v>
      </c>
      <c r="CL16" s="160">
        <v>14065755.84</v>
      </c>
      <c r="CM16" s="160">
        <v>3579631.24</v>
      </c>
      <c r="CN16" s="160">
        <v>7327927.0899999999</v>
      </c>
      <c r="CO16" s="160">
        <v>6490860.46</v>
      </c>
      <c r="CP16" s="160">
        <v>9153590.8100000005</v>
      </c>
      <c r="CQ16" s="160">
        <v>6798027.7800000003</v>
      </c>
      <c r="CR16" s="160">
        <v>154053835.66999999</v>
      </c>
      <c r="CS16" s="160">
        <v>6883783.6799999997</v>
      </c>
      <c r="CT16" s="160">
        <v>7384855.9699999997</v>
      </c>
      <c r="CU16" s="160">
        <v>16173583.25</v>
      </c>
      <c r="CV16" s="160">
        <v>4149833.19</v>
      </c>
      <c r="CW16" s="160">
        <v>16810463.329999998</v>
      </c>
      <c r="CX16" s="160">
        <v>5244672.9400000004</v>
      </c>
      <c r="CY16" s="160">
        <v>2997320.41</v>
      </c>
      <c r="CZ16" s="160">
        <v>112060267.83</v>
      </c>
      <c r="DA16" s="160">
        <v>124127104.34</v>
      </c>
      <c r="DB16" s="160">
        <v>11237023.369999999</v>
      </c>
      <c r="DC16" s="160">
        <v>10851793.4</v>
      </c>
      <c r="DD16" s="160">
        <v>22219045.120000001</v>
      </c>
      <c r="DE16" s="160">
        <v>15363837.52</v>
      </c>
      <c r="DF16" s="160">
        <v>10540019.939999999</v>
      </c>
      <c r="DG16" s="160">
        <v>15197060.470000001</v>
      </c>
      <c r="DH16" s="160">
        <v>4668042.16</v>
      </c>
      <c r="DI16" s="160">
        <v>709131930.46000004</v>
      </c>
      <c r="DJ16" s="160">
        <v>8050533.8799999999</v>
      </c>
      <c r="DK16" s="160">
        <v>19685774.329999998</v>
      </c>
      <c r="DL16" s="160">
        <v>14822573.02</v>
      </c>
      <c r="DM16" s="160">
        <v>16620629.859999999</v>
      </c>
      <c r="DN16" s="160">
        <v>10965326.4</v>
      </c>
      <c r="DO16" s="160">
        <v>24395101</v>
      </c>
      <c r="DP16" s="160">
        <v>11647470.619999999</v>
      </c>
      <c r="DQ16" s="160">
        <v>22891792.629999999</v>
      </c>
      <c r="DR16" s="160">
        <v>182180187.71000001</v>
      </c>
      <c r="DS16" s="160">
        <v>15630656.18</v>
      </c>
      <c r="DT16" s="160">
        <v>54272566.259999998</v>
      </c>
      <c r="DU16" s="160">
        <v>47703935.68</v>
      </c>
      <c r="DV16" s="160">
        <v>12261345.960000001</v>
      </c>
      <c r="DW16" s="160">
        <v>24575605.739999998</v>
      </c>
      <c r="DX16" s="160">
        <v>17574509.5</v>
      </c>
      <c r="DY16" s="160">
        <v>3493482.46</v>
      </c>
      <c r="DZ16" s="160">
        <v>8711329.5399999991</v>
      </c>
      <c r="EA16" s="160">
        <v>7162706.2800000003</v>
      </c>
      <c r="EB16" s="160">
        <v>21905041</v>
      </c>
      <c r="EC16" s="160">
        <v>84172948.730000004</v>
      </c>
      <c r="ED16" s="160">
        <v>66917735.420000002</v>
      </c>
      <c r="EE16" s="160">
        <v>8249253.3700000001</v>
      </c>
      <c r="EF16" s="160">
        <v>11147136.18</v>
      </c>
      <c r="EG16" s="160">
        <v>15483923.619999999</v>
      </c>
      <c r="EH16" s="160">
        <v>25892177</v>
      </c>
      <c r="EI16" s="160">
        <v>23567071.489999998</v>
      </c>
      <c r="EJ16" s="160">
        <v>6900648.8600000003</v>
      </c>
      <c r="EK16" s="160">
        <v>15863264.59</v>
      </c>
      <c r="EL16" s="160">
        <v>369664427.37</v>
      </c>
      <c r="EM16" s="160">
        <v>7058573.8700000001</v>
      </c>
      <c r="EN16" s="160">
        <v>9526424.8000000007</v>
      </c>
      <c r="EO16" s="160">
        <v>9187743.6300000008</v>
      </c>
      <c r="EP16" s="160">
        <v>2912931.54</v>
      </c>
      <c r="EQ16" s="160">
        <v>2439685.84</v>
      </c>
      <c r="ER16" s="160">
        <v>16707383.609999999</v>
      </c>
      <c r="ES16" s="160">
        <v>10203502</v>
      </c>
      <c r="ET16" s="160">
        <v>8599226.1899999995</v>
      </c>
      <c r="EU16" s="160">
        <v>149340525.31999999</v>
      </c>
      <c r="EV16" s="160">
        <v>3977655.4</v>
      </c>
      <c r="EW16" s="160">
        <v>9828906.8800000008</v>
      </c>
      <c r="EX16" s="160">
        <v>16582631.029999999</v>
      </c>
      <c r="EY16" s="160">
        <v>27895434.890000001</v>
      </c>
      <c r="EZ16" s="160">
        <v>24627806.359999999</v>
      </c>
      <c r="FA16" s="160">
        <v>12689968.539999999</v>
      </c>
      <c r="FB16" s="160">
        <v>7140728.8700000001</v>
      </c>
      <c r="FC16" s="160">
        <v>7017724.2000000002</v>
      </c>
      <c r="FD16" s="160">
        <v>5241633.71</v>
      </c>
      <c r="FE16" s="160">
        <v>6024772.8099999996</v>
      </c>
      <c r="FF16" s="160">
        <v>3107287.23</v>
      </c>
      <c r="FG16" s="160">
        <v>102863585.28</v>
      </c>
      <c r="FH16" s="160">
        <v>5435092.7000000002</v>
      </c>
      <c r="FI16" s="160">
        <v>5232397.13</v>
      </c>
      <c r="FJ16" s="160">
        <v>8241526.04</v>
      </c>
      <c r="FK16" s="160">
        <v>9901454.8200000003</v>
      </c>
      <c r="FL16" s="160">
        <v>10536668.85</v>
      </c>
      <c r="FM16" s="160">
        <v>0</v>
      </c>
      <c r="FN16" s="160">
        <v>1853977.83</v>
      </c>
      <c r="FO16" s="160">
        <v>404337268.60000002</v>
      </c>
      <c r="FP16" s="160">
        <v>7389964.8600000003</v>
      </c>
      <c r="FQ16" s="160">
        <v>19903243.379999999</v>
      </c>
      <c r="FR16" s="160">
        <v>14525309.890000001</v>
      </c>
      <c r="FS16" s="160">
        <v>19103845.34</v>
      </c>
      <c r="FT16" s="160">
        <v>8972670.4499999993</v>
      </c>
      <c r="FU16" s="160">
        <v>26111740.84</v>
      </c>
      <c r="FV16" s="160">
        <v>14466876.880000001</v>
      </c>
      <c r="FW16" s="160">
        <v>13292101.17</v>
      </c>
      <c r="FX16" s="160">
        <v>14261590.08</v>
      </c>
      <c r="FY16" s="160">
        <v>22826640.77</v>
      </c>
      <c r="FZ16" s="160">
        <v>7648459.5499999998</v>
      </c>
      <c r="GA16" s="160">
        <v>7213748.04</v>
      </c>
      <c r="GB16" s="160">
        <v>174307420.74000001</v>
      </c>
      <c r="GC16" s="160">
        <v>5781573.1299999999</v>
      </c>
      <c r="GD16" s="160">
        <v>5906466.5300000003</v>
      </c>
      <c r="GE16" s="160">
        <v>33619022.770000003</v>
      </c>
      <c r="GF16" s="160">
        <v>11698484.220000001</v>
      </c>
      <c r="GG16" s="160">
        <v>6923742.8200000003</v>
      </c>
      <c r="GH16" s="160">
        <v>6967885.1799999997</v>
      </c>
      <c r="GI16" s="160">
        <v>34122266.700000003</v>
      </c>
      <c r="GJ16" s="160">
        <v>5040092.67</v>
      </c>
      <c r="GK16" s="160">
        <v>2837827.9</v>
      </c>
      <c r="GL16" s="160">
        <v>1498433.8</v>
      </c>
      <c r="GM16" s="160">
        <v>2537146.5</v>
      </c>
      <c r="GN16" s="160">
        <v>91295235.609999999</v>
      </c>
      <c r="GO16" s="160">
        <v>13081335.189999999</v>
      </c>
      <c r="GP16" s="160">
        <v>4339713.04</v>
      </c>
      <c r="GQ16" s="160">
        <v>16122152.300000001</v>
      </c>
      <c r="GR16" s="160">
        <v>1700893.75</v>
      </c>
      <c r="GS16" s="160">
        <v>9094125.4499999993</v>
      </c>
      <c r="GT16" s="160">
        <v>8483024.5</v>
      </c>
      <c r="GU16" s="160">
        <v>4432721.88</v>
      </c>
      <c r="GV16" s="160">
        <v>82378156.840000004</v>
      </c>
      <c r="GW16" s="160">
        <v>7137989.3099999996</v>
      </c>
      <c r="GX16" s="160">
        <v>15153361.189999999</v>
      </c>
      <c r="GY16" s="160">
        <v>9032389.6300000008</v>
      </c>
      <c r="GZ16" s="160">
        <v>428798276.39999998</v>
      </c>
      <c r="HA16" s="160">
        <v>14233372.25</v>
      </c>
      <c r="HB16" s="160">
        <v>23219989.120000001</v>
      </c>
      <c r="HC16" s="160">
        <v>21641730.559999999</v>
      </c>
      <c r="HD16" s="160">
        <v>12433617.619999999</v>
      </c>
      <c r="HE16" s="160">
        <v>37768170.729999997</v>
      </c>
      <c r="HF16" s="160">
        <v>182281339.53999999</v>
      </c>
      <c r="HG16" s="160">
        <v>14610306.01</v>
      </c>
      <c r="HH16" s="160">
        <v>19139987.18</v>
      </c>
      <c r="HI16" s="160">
        <v>9687856.0700000003</v>
      </c>
      <c r="HJ16" s="160">
        <v>10547027.689999999</v>
      </c>
      <c r="HK16" s="160">
        <v>8967521.4499999993</v>
      </c>
      <c r="HL16" s="160">
        <v>9384351.6099999994</v>
      </c>
      <c r="HM16" s="160">
        <v>5085104.67</v>
      </c>
      <c r="HN16" s="160">
        <v>260537383.02000001</v>
      </c>
      <c r="HO16" s="160">
        <v>68559269.439999998</v>
      </c>
      <c r="HP16" s="160">
        <v>9492289.6300000008</v>
      </c>
      <c r="HQ16" s="160">
        <v>10710285.6</v>
      </c>
      <c r="HR16" s="160">
        <v>7478831.1699999999</v>
      </c>
      <c r="HS16" s="160">
        <v>4231061.24</v>
      </c>
      <c r="HT16" s="160">
        <v>21619227.829999998</v>
      </c>
      <c r="HU16" s="160">
        <v>8669402.3599999994</v>
      </c>
      <c r="HV16" s="160">
        <v>8137014.9400000004</v>
      </c>
      <c r="HW16" s="160">
        <v>7695774.7999999998</v>
      </c>
      <c r="HX16" s="160">
        <v>7163903.4500000002</v>
      </c>
      <c r="HY16" s="160">
        <v>12679436.32</v>
      </c>
      <c r="HZ16" s="160">
        <v>2026355.7</v>
      </c>
      <c r="IA16" s="160">
        <v>8104720.6500000004</v>
      </c>
      <c r="IB16" s="160">
        <v>3107370.95</v>
      </c>
      <c r="IC16" s="160">
        <v>3284757.5</v>
      </c>
      <c r="ID16" s="160">
        <v>222036076.11000001</v>
      </c>
      <c r="IE16" s="160">
        <v>62471532.119999997</v>
      </c>
      <c r="IF16" s="160">
        <v>14749136.4</v>
      </c>
      <c r="IG16" s="160">
        <v>23321258.870000001</v>
      </c>
      <c r="IH16" s="160">
        <v>29367274.399999999</v>
      </c>
      <c r="II16" s="160">
        <v>8432839.6400000006</v>
      </c>
      <c r="IJ16" s="160">
        <v>7814733.3600000003</v>
      </c>
      <c r="IK16" s="160">
        <v>4149231.99</v>
      </c>
      <c r="IL16" s="160">
        <v>4221883.87</v>
      </c>
      <c r="IM16" s="160">
        <v>5979046.1500000004</v>
      </c>
      <c r="IN16" s="160">
        <v>7999055.25</v>
      </c>
      <c r="IO16" s="160">
        <v>436879126.63999999</v>
      </c>
      <c r="IP16" s="160">
        <v>92209727.75</v>
      </c>
      <c r="IQ16" s="160">
        <v>13042585.689999999</v>
      </c>
      <c r="IR16" s="160">
        <v>7293833.9800000004</v>
      </c>
      <c r="IS16" s="160">
        <v>6757655.5499999998</v>
      </c>
      <c r="IT16" s="160">
        <v>2165667.08</v>
      </c>
      <c r="IU16" s="160">
        <v>7200074.0999999996</v>
      </c>
      <c r="IV16" s="160">
        <v>2187267.0099999998</v>
      </c>
      <c r="IW16" s="160">
        <v>2545682.5699999998</v>
      </c>
      <c r="IX16" s="160">
        <v>7751831.9199999999</v>
      </c>
      <c r="IY16" s="160">
        <v>6901164.5099999998</v>
      </c>
      <c r="IZ16" s="160">
        <v>4327887.34</v>
      </c>
      <c r="JA16" s="160">
        <v>91907156.569999993</v>
      </c>
      <c r="JB16" s="160">
        <v>29409178.489999998</v>
      </c>
      <c r="JC16" s="160">
        <v>8697717.0899999999</v>
      </c>
      <c r="JD16" s="160">
        <v>5776353.7699999996</v>
      </c>
      <c r="JE16" s="160">
        <v>2962411.06</v>
      </c>
      <c r="JF16" s="160">
        <v>3448083.47</v>
      </c>
      <c r="JG16" s="160">
        <v>104856612.56</v>
      </c>
      <c r="JH16" s="160">
        <v>3842805.42</v>
      </c>
      <c r="JI16" s="160">
        <v>8337870.0599999996</v>
      </c>
      <c r="JJ16" s="160">
        <v>13267916.48</v>
      </c>
      <c r="JK16" s="160">
        <v>7149667.0300000003</v>
      </c>
      <c r="JL16" s="160">
        <v>13157797.800000001</v>
      </c>
      <c r="JM16" s="160">
        <v>5016385.1399999997</v>
      </c>
      <c r="JN16" s="160">
        <v>238601227.44</v>
      </c>
      <c r="JO16" s="160">
        <v>62599764.210000001</v>
      </c>
      <c r="JP16" s="160">
        <v>11208875.92</v>
      </c>
      <c r="JQ16" s="160">
        <v>3040050.26</v>
      </c>
      <c r="JR16" s="160">
        <v>13140858.050000001</v>
      </c>
      <c r="JS16" s="160">
        <v>2163449.33</v>
      </c>
      <c r="JT16" s="160">
        <v>39759430.090000004</v>
      </c>
      <c r="JU16" s="160">
        <v>12641064.33</v>
      </c>
      <c r="JV16" s="160">
        <v>6506845.4400000004</v>
      </c>
      <c r="JW16" s="160">
        <v>15803475.01</v>
      </c>
      <c r="JX16" s="160">
        <v>8905191.0800000001</v>
      </c>
      <c r="JY16" s="160">
        <v>5993844.8099999996</v>
      </c>
      <c r="JZ16" s="160">
        <v>5489158.8300000001</v>
      </c>
      <c r="KA16" s="160">
        <v>1026469.11</v>
      </c>
      <c r="KB16" s="160">
        <v>4298792.3499999996</v>
      </c>
      <c r="KC16" s="160">
        <v>410423123.02999997</v>
      </c>
      <c r="KD16" s="160">
        <v>33593450.979999997</v>
      </c>
      <c r="KE16" s="160">
        <v>11493657.66</v>
      </c>
      <c r="KF16" s="160">
        <v>9595558.3699999992</v>
      </c>
      <c r="KG16" s="160">
        <v>13749543.710000001</v>
      </c>
      <c r="KH16" s="160">
        <v>14205608.949999999</v>
      </c>
      <c r="KI16" s="160">
        <v>36847897.159999996</v>
      </c>
      <c r="KJ16" s="160">
        <v>12058351.140000001</v>
      </c>
      <c r="KK16" s="160">
        <v>5481125.5099999998</v>
      </c>
      <c r="KL16" s="160">
        <v>74630179.099999994</v>
      </c>
      <c r="KM16" s="160">
        <v>7207338.7000000002</v>
      </c>
      <c r="KN16" s="160">
        <v>12270332.529999999</v>
      </c>
      <c r="KO16" s="160">
        <v>29804026.359999999</v>
      </c>
      <c r="KP16" s="160">
        <v>6117134.9400000004</v>
      </c>
      <c r="KQ16" s="160">
        <v>13995875.140000001</v>
      </c>
      <c r="KR16" s="160">
        <v>181543502.84999999</v>
      </c>
      <c r="KS16" s="160">
        <v>11425618.119999999</v>
      </c>
      <c r="KT16" s="160">
        <v>176052089.33000001</v>
      </c>
      <c r="KU16" s="160">
        <v>7120883.1299999999</v>
      </c>
      <c r="KV16" s="160">
        <v>3737072.95</v>
      </c>
      <c r="KW16" s="160">
        <v>17269908.66</v>
      </c>
      <c r="KX16" s="160">
        <v>19906268.620000001</v>
      </c>
      <c r="KY16" s="160">
        <v>9884080.2699999996</v>
      </c>
      <c r="KZ16" s="160">
        <v>9064405.8499999996</v>
      </c>
      <c r="LA16" s="160">
        <v>6600152.3399999999</v>
      </c>
      <c r="LB16" s="160">
        <v>560724241.77999997</v>
      </c>
      <c r="LC16" s="160">
        <v>46974184.700000003</v>
      </c>
      <c r="LD16" s="160">
        <v>84539620.269999996</v>
      </c>
      <c r="LE16" s="160">
        <v>65468862.350000001</v>
      </c>
      <c r="LF16" s="160">
        <v>8704301.9900000002</v>
      </c>
      <c r="LG16" s="160">
        <v>8440954.9800000004</v>
      </c>
      <c r="LH16" s="160">
        <v>4496865.8600000003</v>
      </c>
      <c r="LI16" s="160">
        <v>10065045.390000001</v>
      </c>
      <c r="LJ16" s="160">
        <v>8023821.6299999999</v>
      </c>
      <c r="LK16" s="160">
        <v>14498477.09</v>
      </c>
      <c r="LL16" s="160">
        <v>132742239.54000001</v>
      </c>
      <c r="LM16" s="160">
        <v>15197213.789999999</v>
      </c>
      <c r="LN16" s="160">
        <v>7857580.0899999999</v>
      </c>
      <c r="LO16" s="160">
        <v>195591222.05000001</v>
      </c>
      <c r="LP16" s="160">
        <v>121241398.20999999</v>
      </c>
      <c r="LQ16" s="160">
        <v>300275756.07999998</v>
      </c>
      <c r="LR16" s="160">
        <v>76198956.450000003</v>
      </c>
      <c r="LS16" s="160">
        <v>28971800.870000001</v>
      </c>
      <c r="LT16" s="160">
        <v>20514930.280000001</v>
      </c>
      <c r="LU16" s="160">
        <v>23164793.25</v>
      </c>
      <c r="LV16" s="160">
        <v>22845970.18</v>
      </c>
      <c r="LW16" s="160">
        <v>11888195.869999999</v>
      </c>
      <c r="LX16" s="160">
        <v>29821573.719999999</v>
      </c>
      <c r="LY16" s="160">
        <v>44264822.109999999</v>
      </c>
      <c r="LZ16" s="160">
        <v>9270888.2899999991</v>
      </c>
      <c r="MA16" s="160">
        <v>315276928.11000001</v>
      </c>
      <c r="MB16" s="160">
        <v>6427717.9699999997</v>
      </c>
      <c r="MC16" s="160">
        <v>2817576.96</v>
      </c>
      <c r="MD16" s="160">
        <v>6083492.4199999999</v>
      </c>
      <c r="ME16" s="160">
        <v>5276382.87</v>
      </c>
      <c r="MF16" s="160">
        <v>8525895.1400000006</v>
      </c>
      <c r="MG16" s="160">
        <v>5364126.03</v>
      </c>
      <c r="MH16" s="160">
        <v>9187483.5199999996</v>
      </c>
      <c r="MI16" s="160">
        <v>13691387.960000001</v>
      </c>
      <c r="MJ16" s="160">
        <v>6424600.0099999998</v>
      </c>
      <c r="MK16" s="160">
        <v>5289414.5600000005</v>
      </c>
      <c r="ML16" s="160">
        <v>6350914.2699999996</v>
      </c>
      <c r="MM16" s="160">
        <v>284250638.27999997</v>
      </c>
      <c r="MN16" s="160">
        <v>6258140.5099999998</v>
      </c>
      <c r="MO16" s="160">
        <v>10278471.199999999</v>
      </c>
      <c r="MP16" s="160">
        <v>14113942.58</v>
      </c>
      <c r="MQ16" s="160">
        <v>15257986.789999999</v>
      </c>
      <c r="MR16" s="160">
        <v>9441009.7799999993</v>
      </c>
      <c r="MS16" s="160">
        <v>19448243</v>
      </c>
      <c r="MT16" s="160">
        <v>13554732.67</v>
      </c>
      <c r="MU16" s="160">
        <v>8367214.25</v>
      </c>
      <c r="MV16" s="160">
        <v>2851853.63</v>
      </c>
      <c r="MW16" s="160">
        <v>625943403.61000001</v>
      </c>
      <c r="MX16" s="160">
        <v>25477688.66</v>
      </c>
      <c r="MY16" s="160">
        <v>4190373.38</v>
      </c>
      <c r="MZ16" s="160">
        <v>77489450.829999998</v>
      </c>
      <c r="NA16" s="160">
        <v>5747098.0999999996</v>
      </c>
      <c r="NB16" s="160">
        <v>19522276.350000001</v>
      </c>
      <c r="NC16" s="160">
        <v>45252525.369999997</v>
      </c>
      <c r="ND16" s="160">
        <v>43255730.950000003</v>
      </c>
      <c r="NE16" s="160">
        <v>1695238.56</v>
      </c>
      <c r="NF16" s="160">
        <v>9847556.0399999991</v>
      </c>
      <c r="NG16" s="160">
        <v>9317992.6199999992</v>
      </c>
      <c r="NH16" s="160">
        <v>8695783.0600000005</v>
      </c>
      <c r="NI16" s="160">
        <v>84875404.890000001</v>
      </c>
      <c r="NJ16" s="160">
        <v>4640623.3099999996</v>
      </c>
      <c r="NK16" s="160">
        <v>6071301.3699999992</v>
      </c>
      <c r="NL16" s="160">
        <v>7674472.3000000007</v>
      </c>
      <c r="NM16" s="160">
        <v>7387473.1100000003</v>
      </c>
      <c r="NN16" s="160">
        <v>651230.51</v>
      </c>
      <c r="NO16" s="160">
        <v>1882331.65</v>
      </c>
      <c r="NP16" s="160">
        <v>152191219.53</v>
      </c>
      <c r="NQ16" s="160">
        <v>45790786.390000001</v>
      </c>
      <c r="NR16" s="160">
        <v>4856193.6100000003</v>
      </c>
      <c r="NS16" s="160">
        <v>5976806.04</v>
      </c>
      <c r="NT16" s="160">
        <v>5231944.09</v>
      </c>
      <c r="NU16" s="160">
        <v>9491535.1300000008</v>
      </c>
      <c r="NV16" s="160">
        <v>3547556.25</v>
      </c>
      <c r="NW16" s="160">
        <v>325436504.73000002</v>
      </c>
      <c r="NX16" s="160">
        <v>25628451.41</v>
      </c>
      <c r="NY16" s="160">
        <v>17395808.07</v>
      </c>
      <c r="NZ16" s="160">
        <v>51903788.060000002</v>
      </c>
      <c r="OA16" s="160">
        <v>8865687.1099999994</v>
      </c>
      <c r="OB16" s="160">
        <v>16947995.09</v>
      </c>
      <c r="OC16" s="160">
        <v>5191573.5</v>
      </c>
      <c r="OD16" s="160">
        <v>5625357.2400000002</v>
      </c>
      <c r="OE16" s="160"/>
      <c r="OF16" s="160">
        <v>211658966.77000001</v>
      </c>
      <c r="OG16" s="160">
        <v>41546764.68</v>
      </c>
      <c r="OH16" s="160">
        <v>47383887.399999999</v>
      </c>
      <c r="OI16" s="160">
        <v>12668595.76</v>
      </c>
      <c r="OJ16" s="160">
        <v>13916075.18</v>
      </c>
      <c r="OK16" s="160">
        <v>9192589.5099999998</v>
      </c>
      <c r="OL16" s="160">
        <v>96167150.060000002</v>
      </c>
      <c r="OM16" s="160">
        <v>5120368.5999999996</v>
      </c>
      <c r="ON16" s="160">
        <v>5015378.96</v>
      </c>
      <c r="OO16" s="160">
        <v>11273360.99</v>
      </c>
      <c r="OP16" s="160">
        <v>11654498.09</v>
      </c>
      <c r="OQ16" s="160">
        <v>33153165.84</v>
      </c>
      <c r="OR16" s="160">
        <v>7550924.7400000002</v>
      </c>
      <c r="OS16" s="160">
        <v>163479586.46000001</v>
      </c>
      <c r="OT16" s="160">
        <v>6983992.6500000004</v>
      </c>
      <c r="OU16" s="160">
        <v>45834154.5</v>
      </c>
      <c r="OV16" s="160">
        <v>3106746.2</v>
      </c>
      <c r="OW16" s="160">
        <v>20487537.48</v>
      </c>
      <c r="OX16" s="160">
        <v>32194110.059999999</v>
      </c>
      <c r="OY16" s="160">
        <v>8238289.9400000004</v>
      </c>
      <c r="OZ16" s="160">
        <v>7187710.3300000001</v>
      </c>
      <c r="PA16" s="160">
        <v>16718261.32</v>
      </c>
      <c r="PB16" s="160">
        <v>8068789.1200000001</v>
      </c>
      <c r="PC16" s="160">
        <v>11644747.939999999</v>
      </c>
      <c r="PD16" s="160">
        <v>18868672.760000002</v>
      </c>
      <c r="PE16" s="160">
        <v>6082149.5499999998</v>
      </c>
      <c r="PF16" s="160">
        <v>34611924.640000001</v>
      </c>
      <c r="PG16" s="160">
        <v>500945455.82999998</v>
      </c>
      <c r="PH16" s="160">
        <v>12669374.779999999</v>
      </c>
      <c r="PI16" s="160">
        <v>8851077.5399999991</v>
      </c>
      <c r="PJ16" s="160">
        <v>24056336.109999999</v>
      </c>
      <c r="PK16" s="160">
        <v>80038442.900000006</v>
      </c>
      <c r="PL16" s="160">
        <v>12124687.77</v>
      </c>
      <c r="PM16" s="160">
        <v>29451067.129999999</v>
      </c>
      <c r="PN16" s="160">
        <v>10860582.77</v>
      </c>
      <c r="PO16" s="160">
        <v>20983838.59</v>
      </c>
      <c r="PP16" s="160">
        <v>2932548.12</v>
      </c>
      <c r="PQ16" s="160">
        <v>15412813.779999999</v>
      </c>
      <c r="PR16" s="160">
        <v>5258364.2300000004</v>
      </c>
      <c r="PS16" s="160">
        <v>6505681.2000000002</v>
      </c>
      <c r="PT16" s="160">
        <v>13254131.380000001</v>
      </c>
      <c r="PU16" s="160">
        <v>20070240.550000001</v>
      </c>
      <c r="PV16" s="160">
        <v>22261680.93</v>
      </c>
      <c r="PW16" s="160">
        <v>7461709.3200000003</v>
      </c>
      <c r="PX16" s="160">
        <v>7706421.3799999999</v>
      </c>
      <c r="PY16" s="160">
        <v>4796799.26</v>
      </c>
      <c r="PZ16" s="160">
        <v>18943853.98</v>
      </c>
      <c r="QA16" s="160">
        <v>15594183.09</v>
      </c>
      <c r="QB16" s="160">
        <v>5152828.79</v>
      </c>
      <c r="QC16" s="160">
        <v>220733849.30000001</v>
      </c>
      <c r="QD16" s="160">
        <v>5004136.95</v>
      </c>
      <c r="QE16" s="160">
        <v>30107043.41</v>
      </c>
      <c r="QF16" s="160">
        <v>9366055.1600000001</v>
      </c>
      <c r="QG16" s="160">
        <v>8907071.8399999999</v>
      </c>
      <c r="QH16" s="160">
        <v>28473147.420000002</v>
      </c>
      <c r="QI16" s="160">
        <v>7448517.0700000003</v>
      </c>
      <c r="QJ16" s="160">
        <v>12486214.779999999</v>
      </c>
      <c r="QK16" s="160">
        <v>11858330.810000001</v>
      </c>
      <c r="QL16" s="160">
        <v>5518554.1100000003</v>
      </c>
      <c r="QM16" s="160">
        <v>4734639.54</v>
      </c>
      <c r="QN16" s="160">
        <v>385509474.58999997</v>
      </c>
      <c r="QO16" s="160">
        <v>23985137.140000001</v>
      </c>
      <c r="QP16" s="160">
        <v>7203736.6100000003</v>
      </c>
      <c r="QQ16" s="160">
        <v>12918295.220000001</v>
      </c>
      <c r="QR16" s="160">
        <v>9735909.1300000008</v>
      </c>
      <c r="QS16" s="160">
        <v>12518901.460000001</v>
      </c>
      <c r="QT16" s="160">
        <v>33402224.469999999</v>
      </c>
      <c r="QU16" s="160">
        <v>6991917.9400000004</v>
      </c>
      <c r="QV16" s="160">
        <v>11505661.220000001</v>
      </c>
      <c r="QW16" s="160">
        <v>24579336.870000001</v>
      </c>
      <c r="QX16" s="160">
        <v>34873076.5</v>
      </c>
      <c r="QY16" s="160">
        <v>12081395.640000001</v>
      </c>
      <c r="QZ16" s="160">
        <v>3965646.7</v>
      </c>
      <c r="RA16" s="160">
        <v>13646220.390000001</v>
      </c>
      <c r="RB16" s="160">
        <v>3858087.43</v>
      </c>
      <c r="RC16" s="160">
        <v>6040580.8799999999</v>
      </c>
      <c r="RD16" s="160">
        <v>7321493.0700000003</v>
      </c>
      <c r="RE16" s="160">
        <v>3408377.24</v>
      </c>
      <c r="RF16" s="160">
        <v>3381504.47</v>
      </c>
      <c r="RG16" s="160">
        <v>3592885.52</v>
      </c>
      <c r="RH16" s="160">
        <v>106805071.19</v>
      </c>
      <c r="RI16" s="160">
        <v>7959150.6799999997</v>
      </c>
      <c r="RJ16" s="160">
        <v>4755528.66</v>
      </c>
      <c r="RK16" s="160">
        <v>5594443.3499999996</v>
      </c>
      <c r="RL16" s="160">
        <v>4453060.3</v>
      </c>
      <c r="RM16" s="160">
        <v>10487592.869999999</v>
      </c>
      <c r="RN16" s="160">
        <v>11039844.6</v>
      </c>
      <c r="RO16" s="160">
        <v>17289715.199999999</v>
      </c>
      <c r="RP16" s="160">
        <v>4549177.1500000004</v>
      </c>
      <c r="RQ16" s="160">
        <v>9450964.4299999997</v>
      </c>
      <c r="RR16" s="160">
        <v>20250173.010000002</v>
      </c>
      <c r="RS16" s="160">
        <v>54522505.689999998</v>
      </c>
      <c r="RT16" s="160">
        <v>8943616.8499999996</v>
      </c>
      <c r="RU16" s="160">
        <v>9392070.0600000005</v>
      </c>
      <c r="RV16" s="160">
        <v>17037586.879999999</v>
      </c>
      <c r="RW16" s="160">
        <v>5920013.3499999996</v>
      </c>
      <c r="RX16" s="160">
        <v>10634629.289999999</v>
      </c>
      <c r="RY16" s="160">
        <v>6943245.8300000001</v>
      </c>
      <c r="RZ16" s="160">
        <v>4292165.2</v>
      </c>
      <c r="SA16" s="160">
        <v>196867206.40000001</v>
      </c>
      <c r="SB16" s="160">
        <v>3792250.94</v>
      </c>
      <c r="SC16" s="160">
        <v>13331504.210000001</v>
      </c>
      <c r="SD16" s="160">
        <v>7719411.4199999999</v>
      </c>
      <c r="SE16" s="160">
        <v>2556833.48</v>
      </c>
      <c r="SF16" s="160">
        <v>3952919.49</v>
      </c>
      <c r="SG16" s="160">
        <v>8984556.6500000004</v>
      </c>
      <c r="SH16" s="160">
        <v>19349518.350000001</v>
      </c>
      <c r="SI16" s="160">
        <v>5815383.5800000001</v>
      </c>
      <c r="SJ16" s="160">
        <v>3438957</v>
      </c>
      <c r="SK16" s="160">
        <v>7425802.9800000004</v>
      </c>
      <c r="SL16" s="160">
        <v>18711233.309999999</v>
      </c>
      <c r="SM16" s="160">
        <v>5543094.46</v>
      </c>
      <c r="SN16" s="160">
        <v>367864428.77999997</v>
      </c>
      <c r="SO16" s="160">
        <v>5551285.21</v>
      </c>
      <c r="SP16" s="160">
        <v>4608231.0999999996</v>
      </c>
      <c r="SQ16" s="160">
        <v>20975238.710000001</v>
      </c>
      <c r="SR16" s="160">
        <v>16173389.720000001</v>
      </c>
      <c r="SS16" s="160">
        <v>8900542.0399999991</v>
      </c>
      <c r="ST16" s="160">
        <v>1947651.84</v>
      </c>
      <c r="SU16" s="160">
        <v>32136670.52</v>
      </c>
      <c r="SV16" s="160">
        <v>6308634.3300000001</v>
      </c>
      <c r="SW16" s="160">
        <v>20310808.600000001</v>
      </c>
      <c r="SX16" s="160">
        <v>14863677.85</v>
      </c>
      <c r="SY16" s="160">
        <v>5112708.75</v>
      </c>
      <c r="SZ16" s="160">
        <v>3978001.08</v>
      </c>
      <c r="TA16" s="160">
        <v>6603572.21</v>
      </c>
      <c r="TB16" s="160">
        <v>7469890.3799999999</v>
      </c>
      <c r="TC16" s="160">
        <v>4857946.1399999997</v>
      </c>
      <c r="TD16" s="160">
        <v>68450669.040000007</v>
      </c>
      <c r="TE16" s="160">
        <v>5556444.75</v>
      </c>
      <c r="TF16" s="160">
        <v>190780328.31999999</v>
      </c>
      <c r="TG16" s="160">
        <v>24904012.969999999</v>
      </c>
      <c r="TH16" s="160">
        <v>5646864.5499999998</v>
      </c>
      <c r="TI16" s="160">
        <v>4357015.95</v>
      </c>
      <c r="TJ16" s="160">
        <v>69077260.25</v>
      </c>
      <c r="TK16" s="160">
        <v>3864937.76</v>
      </c>
      <c r="TL16" s="160">
        <v>1790087.52</v>
      </c>
      <c r="TM16" s="160">
        <v>4846276.6100000003</v>
      </c>
      <c r="TN16" s="160">
        <v>2319462.1800000002</v>
      </c>
      <c r="TO16" s="160">
        <v>81984634.489999995</v>
      </c>
      <c r="TP16" s="160">
        <v>14299366.52</v>
      </c>
      <c r="TQ16" s="160">
        <v>10357371.92</v>
      </c>
      <c r="TR16" s="160">
        <v>20434584.25</v>
      </c>
      <c r="TS16" s="160">
        <v>11729995.220000001</v>
      </c>
      <c r="TT16" s="160">
        <v>8176395.1500000004</v>
      </c>
      <c r="TU16" s="160">
        <v>630150087.87</v>
      </c>
      <c r="TV16" s="160">
        <v>11192516.449999999</v>
      </c>
      <c r="TW16" s="160">
        <v>7874550.1100000003</v>
      </c>
      <c r="TX16" s="160">
        <v>44409001.780000001</v>
      </c>
      <c r="TY16" s="160">
        <v>1061950.03</v>
      </c>
      <c r="TZ16" s="160">
        <v>9187369.7400000002</v>
      </c>
      <c r="UA16" s="160">
        <v>25419697.190000001</v>
      </c>
      <c r="UB16" s="160">
        <v>5531267.04</v>
      </c>
      <c r="UC16" s="160">
        <v>4609418.97</v>
      </c>
      <c r="UD16" s="160">
        <v>7889213.4100000001</v>
      </c>
      <c r="UE16" s="160">
        <v>8708451.4000000004</v>
      </c>
      <c r="UF16" s="160">
        <v>19710364.98</v>
      </c>
      <c r="UG16" s="160">
        <v>8523991.5600000005</v>
      </c>
      <c r="UH16" s="160">
        <v>14837507</v>
      </c>
      <c r="UI16" s="160">
        <v>5089805.93</v>
      </c>
      <c r="UJ16" s="160">
        <v>4389169.0599999996</v>
      </c>
      <c r="UK16" s="160">
        <v>2892483.28</v>
      </c>
      <c r="UL16" s="160">
        <v>4957211.93</v>
      </c>
      <c r="UM16" s="160">
        <v>16363057.25</v>
      </c>
      <c r="UN16" s="160">
        <v>1960621.35</v>
      </c>
      <c r="UO16" s="160">
        <v>2453610.9</v>
      </c>
      <c r="UP16" s="160">
        <v>2495075.9900000002</v>
      </c>
      <c r="UQ16" s="160">
        <v>168931810.34</v>
      </c>
      <c r="UR16" s="160">
        <v>7690815.8399999999</v>
      </c>
      <c r="US16" s="160">
        <v>8830898.8800000008</v>
      </c>
      <c r="UT16" s="160">
        <v>22460325.329999998</v>
      </c>
      <c r="UU16" s="160">
        <v>26236911.059999999</v>
      </c>
      <c r="UV16" s="160">
        <v>17985284.120000001</v>
      </c>
      <c r="UW16" s="160">
        <v>13114810.32</v>
      </c>
      <c r="UX16" s="160">
        <v>8473585.0700000003</v>
      </c>
      <c r="UY16" s="160">
        <v>5876066.6799999997</v>
      </c>
      <c r="UZ16" s="160">
        <v>49067651.689999998</v>
      </c>
      <c r="VA16" s="160">
        <v>10225142.380000001</v>
      </c>
      <c r="VB16" s="160">
        <v>22192922.280000001</v>
      </c>
      <c r="VC16" s="160">
        <v>14377592.4</v>
      </c>
      <c r="VD16" s="160">
        <v>6018562.4100000001</v>
      </c>
      <c r="VE16" s="160">
        <v>6469020.8899999997</v>
      </c>
      <c r="VF16" s="160">
        <v>1159205043.3499999</v>
      </c>
      <c r="VG16" s="160">
        <v>29244465.800000001</v>
      </c>
      <c r="VH16" s="160">
        <v>10926918.91</v>
      </c>
      <c r="VI16" s="160">
        <v>12065473.42</v>
      </c>
      <c r="VJ16" s="160">
        <v>6061998.0999999996</v>
      </c>
      <c r="VK16" s="160">
        <v>12191655.970000001</v>
      </c>
      <c r="VL16" s="160">
        <v>19474696.210000001</v>
      </c>
      <c r="VM16" s="160">
        <v>28966488.75</v>
      </c>
      <c r="VN16" s="160">
        <v>9608572.1099999994</v>
      </c>
      <c r="VO16" s="160">
        <v>18452315.379999999</v>
      </c>
      <c r="VP16" s="160">
        <v>10435691.810000001</v>
      </c>
      <c r="VQ16" s="160">
        <v>31489995.48</v>
      </c>
      <c r="VR16" s="160">
        <v>16653643.210000001</v>
      </c>
      <c r="VS16" s="160">
        <v>24268766.629999999</v>
      </c>
      <c r="VT16" s="160">
        <v>39768214.939999998</v>
      </c>
      <c r="VU16" s="160">
        <v>13813984.029999999</v>
      </c>
      <c r="VV16" s="160">
        <v>21268862.780000001</v>
      </c>
      <c r="VW16" s="160">
        <v>15338280.619999999</v>
      </c>
      <c r="VX16" s="160">
        <v>8863841.7300000004</v>
      </c>
      <c r="VY16" s="160">
        <v>26254029.640000001</v>
      </c>
      <c r="VZ16" s="160">
        <v>58163306.439999998</v>
      </c>
      <c r="WA16" s="160">
        <v>13764163.85</v>
      </c>
      <c r="WB16" s="160">
        <v>7318585.0199999996</v>
      </c>
      <c r="WC16" s="160">
        <v>6072397.9199999999</v>
      </c>
      <c r="WD16" s="160">
        <v>7496540.5499999998</v>
      </c>
      <c r="WE16" s="160">
        <v>6866439.3099999996</v>
      </c>
      <c r="WF16" s="160">
        <v>5602716.2000000002</v>
      </c>
      <c r="WG16" s="160">
        <v>9431040.3900000006</v>
      </c>
      <c r="WH16" s="160">
        <v>34712321.340000004</v>
      </c>
      <c r="WI16" s="160">
        <v>5798249.1299999999</v>
      </c>
      <c r="WJ16" s="160">
        <v>1666962.75</v>
      </c>
      <c r="WK16" s="160">
        <v>2629291.14</v>
      </c>
      <c r="WL16" s="160">
        <v>460712.8</v>
      </c>
      <c r="WM16" s="160">
        <v>471754203.69999999</v>
      </c>
      <c r="WN16" s="160">
        <v>17365712.760000002</v>
      </c>
      <c r="WO16" s="160">
        <v>14491746.27</v>
      </c>
      <c r="WP16" s="160">
        <v>89217356.769999996</v>
      </c>
      <c r="WQ16" s="160">
        <v>16904830.449999999</v>
      </c>
      <c r="WR16" s="160">
        <v>14270210.560000001</v>
      </c>
      <c r="WS16" s="160">
        <v>26859706.18</v>
      </c>
      <c r="WT16" s="160">
        <v>12151629.33</v>
      </c>
      <c r="WU16" s="160">
        <v>11413577.130000001</v>
      </c>
      <c r="WV16" s="160">
        <v>28411573.440000001</v>
      </c>
      <c r="WW16" s="160">
        <v>20557928.390000001</v>
      </c>
      <c r="WX16" s="160">
        <v>7150660.1500000004</v>
      </c>
      <c r="WY16" s="160">
        <v>6473499.7999999998</v>
      </c>
      <c r="WZ16" s="160">
        <v>9016478.8499999996</v>
      </c>
      <c r="XA16" s="160">
        <v>7711626.9199999999</v>
      </c>
      <c r="XB16" s="160">
        <v>6058468.8200000003</v>
      </c>
      <c r="XC16" s="160">
        <v>5917828.2999999998</v>
      </c>
      <c r="XD16" s="160">
        <v>5958508.3799999999</v>
      </c>
      <c r="XE16" s="160">
        <v>8083671.6600000001</v>
      </c>
      <c r="XF16" s="160">
        <v>4608718.6500000004</v>
      </c>
      <c r="XG16" s="160">
        <v>7516296.4699999997</v>
      </c>
      <c r="XH16" s="160">
        <v>6446134.9400000004</v>
      </c>
      <c r="XI16" s="160">
        <v>3657391.02</v>
      </c>
      <c r="XJ16" s="160">
        <v>450531214.78000003</v>
      </c>
      <c r="XK16" s="160">
        <v>11924759.380000001</v>
      </c>
      <c r="XL16" s="160">
        <v>24504275.949999999</v>
      </c>
      <c r="XM16" s="160">
        <v>9512285.5800000001</v>
      </c>
      <c r="XN16" s="160">
        <v>47732707.810000002</v>
      </c>
      <c r="XO16" s="160">
        <v>11351085.539999999</v>
      </c>
      <c r="XP16" s="160">
        <v>22930359.629999999</v>
      </c>
      <c r="XQ16" s="160">
        <v>4912247.7300000004</v>
      </c>
      <c r="XR16" s="160">
        <v>27568112.010000002</v>
      </c>
      <c r="XS16" s="160">
        <v>27246136.690000001</v>
      </c>
      <c r="XT16" s="160">
        <v>10420463.630000001</v>
      </c>
      <c r="XU16" s="160">
        <v>8090856.1500000004</v>
      </c>
      <c r="XV16" s="160">
        <v>6740721.7400000002</v>
      </c>
      <c r="XW16" s="160">
        <v>6052565.4699999997</v>
      </c>
      <c r="XX16" s="160">
        <v>4093503.19</v>
      </c>
      <c r="XY16" s="160">
        <v>3395086.84</v>
      </c>
      <c r="XZ16" s="160">
        <v>5171363.22</v>
      </c>
      <c r="YA16" s="160">
        <v>98604211.060000002</v>
      </c>
      <c r="YB16" s="160">
        <v>5370106.3899999997</v>
      </c>
      <c r="YC16" s="160">
        <v>4667310.07</v>
      </c>
      <c r="YD16" s="160">
        <v>3927840.46</v>
      </c>
      <c r="YE16" s="160">
        <v>6021746.9400000004</v>
      </c>
      <c r="YF16" s="160">
        <v>2901127.6</v>
      </c>
      <c r="YG16" s="160">
        <v>3607158.1</v>
      </c>
      <c r="YH16" s="160">
        <v>96957280.879999995</v>
      </c>
      <c r="YI16" s="160">
        <v>4637338.47</v>
      </c>
      <c r="YJ16" s="160">
        <v>7725384.5899999999</v>
      </c>
      <c r="YK16" s="160">
        <v>11756804.51</v>
      </c>
      <c r="YL16" s="160">
        <v>5278540.45</v>
      </c>
      <c r="YM16" s="160">
        <v>9133652.8699999992</v>
      </c>
      <c r="YN16" s="160">
        <v>3935540.65</v>
      </c>
      <c r="YO16" s="160">
        <v>4286106</v>
      </c>
      <c r="YP16" s="160">
        <v>26037479.350000001</v>
      </c>
      <c r="YQ16" s="160">
        <v>292922173.25999999</v>
      </c>
      <c r="YR16" s="160">
        <v>5708699.4699999997</v>
      </c>
      <c r="YS16" s="160">
        <v>24193439.280000001</v>
      </c>
      <c r="YT16" s="160">
        <v>39617801.659999996</v>
      </c>
      <c r="YU16" s="160">
        <v>31928224.559999999</v>
      </c>
      <c r="YV16" s="160">
        <v>7915581.6100000003</v>
      </c>
      <c r="YW16" s="160">
        <v>9499285.0999999996</v>
      </c>
      <c r="YX16" s="160">
        <v>20454174.510000002</v>
      </c>
      <c r="YY16" s="160">
        <v>23367814.16</v>
      </c>
      <c r="YZ16" s="160">
        <v>22580703.280000001</v>
      </c>
      <c r="ZA16" s="160">
        <v>3819172.6100000003</v>
      </c>
      <c r="ZB16" s="160">
        <v>8332760.3099999996</v>
      </c>
      <c r="ZC16" s="160">
        <v>5303077.2699999996</v>
      </c>
      <c r="ZD16" s="160">
        <v>11303147.869999999</v>
      </c>
      <c r="ZE16" s="160">
        <v>6545919.4299999997</v>
      </c>
      <c r="ZF16" s="160">
        <v>6952362.9199999999</v>
      </c>
      <c r="ZG16" s="160">
        <v>8078462.6200000001</v>
      </c>
      <c r="ZH16" s="160">
        <v>2444051.5</v>
      </c>
      <c r="ZI16" s="160">
        <v>10116778.4407</v>
      </c>
      <c r="ZJ16" s="160">
        <v>3972460.19</v>
      </c>
      <c r="ZK16" s="160">
        <v>3320602.33</v>
      </c>
      <c r="ZL16" s="160">
        <v>1133048.3600000001</v>
      </c>
      <c r="ZM16" s="160">
        <v>97044728.200000003</v>
      </c>
      <c r="ZN16" s="160">
        <v>6629590.2300000004</v>
      </c>
      <c r="ZO16" s="160">
        <v>7879395.8799999999</v>
      </c>
      <c r="ZP16" s="160">
        <v>5449066.1299999999</v>
      </c>
      <c r="ZQ16" s="160">
        <v>6165188.0999999996</v>
      </c>
      <c r="ZR16" s="160">
        <v>10246140.779999999</v>
      </c>
      <c r="ZS16" s="160">
        <v>7332143.9400000004</v>
      </c>
      <c r="ZT16" s="160">
        <v>1213702094.3800001</v>
      </c>
      <c r="ZU16" s="160">
        <v>10125901.02</v>
      </c>
      <c r="ZV16" s="160">
        <v>5914101.8799999999</v>
      </c>
      <c r="ZW16" s="160">
        <v>22421113.93</v>
      </c>
      <c r="ZX16" s="160">
        <v>18955975.719999999</v>
      </c>
      <c r="ZY16" s="160">
        <v>7557761.5</v>
      </c>
      <c r="ZZ16" s="160">
        <v>10451474.619999999</v>
      </c>
      <c r="AAA16" s="160">
        <v>17544567.510000002</v>
      </c>
      <c r="AAB16" s="160">
        <v>27440988.370000001</v>
      </c>
      <c r="AAC16" s="160">
        <v>8882271.3100000005</v>
      </c>
      <c r="AAD16" s="160">
        <v>14135519.51</v>
      </c>
      <c r="AAE16" s="160">
        <v>56700954.340000004</v>
      </c>
      <c r="AAF16" s="160">
        <v>29725161.539999999</v>
      </c>
      <c r="AAG16" s="160">
        <v>4313040.0999999996</v>
      </c>
      <c r="AAH16" s="160">
        <v>6819026.7300000004</v>
      </c>
      <c r="AAI16" s="160">
        <v>10216397.57</v>
      </c>
      <c r="AAJ16" s="160">
        <v>4674613.6100000003</v>
      </c>
      <c r="AAK16" s="160">
        <v>7881177.96</v>
      </c>
      <c r="AAL16" s="160">
        <v>4994239.33</v>
      </c>
      <c r="AAM16" s="160">
        <v>50460309.43</v>
      </c>
      <c r="AAN16" s="160">
        <v>33363971.440000001</v>
      </c>
      <c r="AAO16" s="160">
        <v>5961474.5899999999</v>
      </c>
      <c r="AAP16" s="160">
        <v>5212146.53</v>
      </c>
      <c r="AAQ16" s="160">
        <v>4285850.59</v>
      </c>
      <c r="AAR16" s="160">
        <v>3243319.54</v>
      </c>
      <c r="AAS16" s="160">
        <v>3160965.89</v>
      </c>
      <c r="AAT16" s="160">
        <v>124968891</v>
      </c>
      <c r="AAU16" s="160">
        <v>8223857.21</v>
      </c>
      <c r="AAV16" s="160">
        <v>3816092.34</v>
      </c>
      <c r="AAW16" s="160">
        <v>13502312.92</v>
      </c>
      <c r="AAX16" s="160">
        <v>9877603.4800000004</v>
      </c>
      <c r="AAY16" s="160">
        <v>7357535.75</v>
      </c>
      <c r="AAZ16" s="160">
        <v>5364337.3600000003</v>
      </c>
      <c r="ABA16" s="160">
        <v>9102535.0500000007</v>
      </c>
      <c r="ABB16" s="160">
        <v>204407115.56</v>
      </c>
      <c r="ABC16" s="160">
        <v>5003965.0199999996</v>
      </c>
      <c r="ABD16" s="160">
        <v>15065357.449999999</v>
      </c>
      <c r="ABE16" s="160">
        <v>6061626.2800000003</v>
      </c>
      <c r="ABF16" s="160">
        <v>3586166.23</v>
      </c>
      <c r="ABG16" s="160">
        <v>28212050.879999999</v>
      </c>
      <c r="ABH16" s="160">
        <v>4774109.58</v>
      </c>
      <c r="ABI16" s="160">
        <v>6878710.4500000002</v>
      </c>
      <c r="ABJ16" s="160">
        <v>5801079.0599999996</v>
      </c>
      <c r="ABK16" s="160">
        <v>14357034.5</v>
      </c>
      <c r="ABL16" s="160">
        <v>4158021.06</v>
      </c>
      <c r="ABM16" s="160">
        <v>369612074.27999997</v>
      </c>
      <c r="ABN16" s="160">
        <v>6292890.7800000003</v>
      </c>
      <c r="ABO16" s="160">
        <v>11193779.810000001</v>
      </c>
      <c r="ABP16" s="160">
        <v>14890149.1</v>
      </c>
      <c r="ABQ16" s="160">
        <v>6163623.7999999998</v>
      </c>
      <c r="ABR16" s="160">
        <v>14977483.27</v>
      </c>
      <c r="ABS16" s="160">
        <v>18937932.420000002</v>
      </c>
      <c r="ABT16" s="160">
        <v>52894376.329999998</v>
      </c>
      <c r="ABU16" s="160">
        <v>67856498.790000007</v>
      </c>
      <c r="ABV16" s="160">
        <v>7952806.3300000001</v>
      </c>
      <c r="ABW16" s="160">
        <v>11795244.48</v>
      </c>
      <c r="ABX16" s="160">
        <v>16661223.98</v>
      </c>
      <c r="ABY16" s="160">
        <v>12641496.029999999</v>
      </c>
      <c r="ABZ16" s="160">
        <v>42602038.579999998</v>
      </c>
      <c r="ACA16" s="160">
        <v>7040836.2699999996</v>
      </c>
      <c r="ACB16" s="160">
        <v>9303605.3000000007</v>
      </c>
      <c r="ACC16" s="160">
        <v>5452460.0300000003</v>
      </c>
      <c r="ACD16" s="160">
        <v>2887124.84</v>
      </c>
      <c r="ACE16" s="160">
        <v>4830090.54</v>
      </c>
      <c r="ACF16" s="160">
        <v>72410298.670000002</v>
      </c>
      <c r="ACG16" s="160">
        <v>42771542.210000001</v>
      </c>
      <c r="ACH16" s="160">
        <v>1169779.48</v>
      </c>
      <c r="ACI16" s="160">
        <v>1357944.6</v>
      </c>
      <c r="ACJ16" s="160">
        <v>7793494.6100000003</v>
      </c>
      <c r="ACK16" s="160">
        <v>1280295.2</v>
      </c>
      <c r="ACL16" s="160">
        <v>3262599.15</v>
      </c>
      <c r="ACM16" s="160">
        <v>5261504.67</v>
      </c>
      <c r="ACN16" s="160">
        <v>7504894.5800000001</v>
      </c>
      <c r="ACO16" s="160">
        <v>316155622.69999999</v>
      </c>
      <c r="ACP16" s="160">
        <v>14245164.279999999</v>
      </c>
      <c r="ACQ16" s="160">
        <v>18515411.210000001</v>
      </c>
      <c r="ACR16" s="160">
        <v>73578477.530000001</v>
      </c>
      <c r="ACS16" s="160">
        <v>1468617.44</v>
      </c>
      <c r="ACT16" s="160">
        <v>3095718.8</v>
      </c>
      <c r="ACU16" s="160">
        <v>5674178.3899999997</v>
      </c>
      <c r="ACV16" s="160">
        <v>1943610.21</v>
      </c>
      <c r="ACW16" s="160">
        <v>629551699.04999995</v>
      </c>
      <c r="ACX16" s="160">
        <v>39394342.979999997</v>
      </c>
      <c r="ACY16" s="160">
        <v>28021223.309999999</v>
      </c>
      <c r="ACZ16" s="160">
        <v>5452744.9299999997</v>
      </c>
      <c r="ADA16" s="160">
        <v>7722238.6299999999</v>
      </c>
      <c r="ADB16" s="160">
        <v>9271770.3599999994</v>
      </c>
      <c r="ADC16" s="160">
        <v>7791279.2699999996</v>
      </c>
      <c r="ADD16" s="160">
        <v>3760210.94</v>
      </c>
      <c r="ADE16" s="160">
        <v>6010271.29</v>
      </c>
      <c r="ADF16" s="160">
        <v>4683709.1500000004</v>
      </c>
      <c r="ADG16" s="160">
        <v>24046325.149999999</v>
      </c>
      <c r="ADH16" s="160">
        <v>8963025.4299999997</v>
      </c>
      <c r="ADI16" s="160">
        <v>10746809.689999999</v>
      </c>
      <c r="ADJ16" s="160">
        <v>10814960.17</v>
      </c>
      <c r="ADK16" s="160">
        <v>11111683.57</v>
      </c>
      <c r="ADL16" s="160">
        <v>5491911.3099999996</v>
      </c>
      <c r="ADM16" s="160">
        <v>19333725.219999999</v>
      </c>
      <c r="ADN16" s="160">
        <v>2692685.6</v>
      </c>
      <c r="ADO16" s="160">
        <v>13116818.52</v>
      </c>
      <c r="ADP16" s="160"/>
      <c r="ADQ16" s="160">
        <v>306872107.79000002</v>
      </c>
      <c r="ADR16" s="160">
        <v>20036068.960000001</v>
      </c>
      <c r="ADS16" s="160">
        <v>14212509.310000001</v>
      </c>
      <c r="ADT16" s="160">
        <v>11432847.23</v>
      </c>
      <c r="ADU16" s="160">
        <v>8655436.8800000008</v>
      </c>
      <c r="ADV16" s="160">
        <v>29213211.120000001</v>
      </c>
      <c r="ADW16" s="160">
        <v>7724579.9900000002</v>
      </c>
      <c r="ADX16" s="160">
        <v>13110369.689999999</v>
      </c>
      <c r="ADY16" s="160">
        <v>7828043.7199999997</v>
      </c>
      <c r="ADZ16" s="160">
        <v>3334834.88</v>
      </c>
      <c r="AEA16" s="160">
        <v>91920622.819999993</v>
      </c>
      <c r="AEB16" s="160">
        <v>50171391.479999997</v>
      </c>
      <c r="AEC16" s="160">
        <v>12210840.01</v>
      </c>
      <c r="AED16" s="160">
        <v>8884393.6300000008</v>
      </c>
      <c r="AEE16" s="160">
        <v>15461464.609999999</v>
      </c>
      <c r="AEF16" s="160">
        <v>10164996.27</v>
      </c>
      <c r="AEG16" s="160">
        <v>4818662.33</v>
      </c>
      <c r="AEH16" s="160">
        <v>8084410.6500000004</v>
      </c>
      <c r="AEI16" s="160">
        <v>4601438.08</v>
      </c>
      <c r="AEJ16" s="160">
        <v>7888456.29</v>
      </c>
      <c r="AEK16" s="160">
        <v>4770309.68</v>
      </c>
      <c r="AEL16" s="160">
        <v>3748372.91</v>
      </c>
      <c r="AEM16" s="160">
        <v>5232089.62</v>
      </c>
      <c r="AEN16" s="160">
        <v>111406596.82999998</v>
      </c>
      <c r="AEO16" s="160">
        <v>9498537.8499999996</v>
      </c>
      <c r="AEP16" s="160">
        <v>9162579.5</v>
      </c>
      <c r="AEQ16" s="160">
        <v>4751601.7200000007</v>
      </c>
      <c r="AER16" s="160">
        <v>4815115.7300000004</v>
      </c>
      <c r="AES16" s="160">
        <v>4266417.47</v>
      </c>
      <c r="AET16" s="160">
        <v>2683447.9900000002</v>
      </c>
      <c r="AEU16" s="160">
        <v>8651944.7799999993</v>
      </c>
      <c r="AEV16" s="160">
        <v>7020896.54</v>
      </c>
      <c r="AEW16" s="160">
        <v>2775041.12</v>
      </c>
      <c r="AEX16" s="160">
        <v>13552876.32</v>
      </c>
      <c r="AEY16" s="160">
        <v>3381139.36</v>
      </c>
      <c r="AEZ16" s="160">
        <v>142075420.33000001</v>
      </c>
      <c r="AFA16" s="160">
        <v>4937380.68</v>
      </c>
      <c r="AFB16" s="160">
        <v>5602423.6399999997</v>
      </c>
      <c r="AFC16" s="160">
        <v>7353449.1900000004</v>
      </c>
      <c r="AFD16" s="160">
        <v>17750683.920000002</v>
      </c>
      <c r="AFE16" s="160">
        <v>6203939.79</v>
      </c>
      <c r="AFF16" s="160">
        <v>2982069.34</v>
      </c>
      <c r="AFG16" s="160">
        <v>6337731.6600000001</v>
      </c>
      <c r="AFH16" s="160">
        <v>4047527.44</v>
      </c>
      <c r="AFI16" s="160">
        <v>6263412.79</v>
      </c>
      <c r="AFJ16" s="160">
        <v>5034281.41</v>
      </c>
      <c r="AFK16" s="160">
        <v>159999730.63999999</v>
      </c>
      <c r="AFL16" s="160">
        <v>27801392.66</v>
      </c>
      <c r="AFM16" s="160">
        <v>7581212.5099999998</v>
      </c>
      <c r="AFN16" s="160">
        <v>3259440.99</v>
      </c>
      <c r="AFO16" s="160">
        <v>11293198.58</v>
      </c>
      <c r="AFP16" s="160">
        <v>4686782.91</v>
      </c>
      <c r="AFQ16" s="160">
        <v>4867505.4800000004</v>
      </c>
      <c r="AFR16" s="160">
        <v>3510367.15</v>
      </c>
      <c r="AFS16" s="160">
        <v>554569003.70000005</v>
      </c>
      <c r="AFT16" s="160">
        <v>218595034.34999999</v>
      </c>
      <c r="AFU16" s="160">
        <v>7854028.1299999999</v>
      </c>
      <c r="AFV16" s="160">
        <v>16463085.829999998</v>
      </c>
      <c r="AFW16" s="160">
        <v>22327928.77</v>
      </c>
      <c r="AFX16" s="160">
        <v>12064717.51</v>
      </c>
      <c r="AFY16" s="160">
        <v>7109849.5999999996</v>
      </c>
      <c r="AFZ16" s="160">
        <v>13885331.970000001</v>
      </c>
      <c r="AGA16" s="160">
        <v>2848074.57</v>
      </c>
      <c r="AGB16" s="160">
        <v>11207561.560000001</v>
      </c>
      <c r="AGC16" s="160">
        <v>11846513.48</v>
      </c>
      <c r="AGD16" s="160">
        <v>3672072.73</v>
      </c>
      <c r="AGE16" s="160">
        <v>4566319.78</v>
      </c>
      <c r="AGF16" s="160">
        <v>5212097.96</v>
      </c>
      <c r="AGG16" s="160">
        <v>3793438.7</v>
      </c>
      <c r="AGH16" s="160">
        <v>7131014</v>
      </c>
      <c r="AGI16" s="160">
        <v>3980211.25</v>
      </c>
      <c r="AGJ16" s="160">
        <v>63483536.710000001</v>
      </c>
      <c r="AGK16" s="160">
        <v>3898726.04</v>
      </c>
      <c r="AGL16" s="160">
        <v>6610753.5899999999</v>
      </c>
      <c r="AGM16" s="160">
        <v>4303123.34</v>
      </c>
      <c r="AGN16" s="160">
        <v>16554232.59</v>
      </c>
      <c r="AGO16" s="160">
        <v>4104667.7</v>
      </c>
      <c r="AGP16" s="160">
        <v>4349378.1399999997</v>
      </c>
    </row>
    <row r="17" spans="1:874" x14ac:dyDescent="0.2">
      <c r="B17" s="159" t="s">
        <v>21</v>
      </c>
      <c r="C17" s="158" t="s">
        <v>22</v>
      </c>
      <c r="D17" s="160">
        <v>354746140.11000001</v>
      </c>
      <c r="E17" s="160">
        <v>3397388.58</v>
      </c>
      <c r="F17" s="160">
        <v>5408295.4100000001</v>
      </c>
      <c r="G17" s="160">
        <v>1817525.9700000002</v>
      </c>
      <c r="H17" s="160">
        <v>19685905.010000002</v>
      </c>
      <c r="I17" s="160">
        <v>3734053.7300000004</v>
      </c>
      <c r="J17" s="160">
        <v>13435397.360000001</v>
      </c>
      <c r="K17" s="160">
        <v>4646706.8</v>
      </c>
      <c r="L17" s="160">
        <v>5637629.1600000001</v>
      </c>
      <c r="M17" s="160">
        <v>5442570.5500000007</v>
      </c>
      <c r="N17" s="160">
        <v>2864627.83</v>
      </c>
      <c r="O17" s="160">
        <v>1901221.67</v>
      </c>
      <c r="P17" s="160">
        <v>2973358.2899999996</v>
      </c>
      <c r="Q17" s="160">
        <v>2731270.75</v>
      </c>
      <c r="R17" s="160">
        <v>2077035.53</v>
      </c>
      <c r="S17" s="160">
        <v>6185890.4199999999</v>
      </c>
      <c r="T17" s="160">
        <v>3256023.91</v>
      </c>
      <c r="U17" s="160">
        <v>918495.55</v>
      </c>
      <c r="V17" s="160">
        <v>122911452.71000001</v>
      </c>
      <c r="W17" s="160">
        <v>24942566.420000002</v>
      </c>
      <c r="X17" s="160">
        <v>4678603.1500000004</v>
      </c>
      <c r="Y17" s="160">
        <v>4650466.32</v>
      </c>
      <c r="Z17" s="160">
        <v>4857120.7699999996</v>
      </c>
      <c r="AA17" s="160">
        <v>3700339.67</v>
      </c>
      <c r="AB17" s="160">
        <v>1252233.33</v>
      </c>
      <c r="AC17" s="160">
        <v>30668104.079999998</v>
      </c>
      <c r="AD17" s="160">
        <v>4826572.43</v>
      </c>
      <c r="AE17" s="160">
        <v>2706305.88</v>
      </c>
      <c r="AF17" s="160">
        <v>17519631.880000003</v>
      </c>
      <c r="AG17" s="160">
        <v>3109148.04</v>
      </c>
      <c r="AH17" s="160">
        <v>10076877.84</v>
      </c>
      <c r="AI17" s="160">
        <v>6014110.2200000007</v>
      </c>
      <c r="AJ17" s="160">
        <v>3052181.3000000003</v>
      </c>
      <c r="AK17" s="160">
        <v>1618733.5899999999</v>
      </c>
      <c r="AL17" s="160">
        <v>2741677.0199999996</v>
      </c>
      <c r="AM17" s="160">
        <v>5728425.2699999996</v>
      </c>
      <c r="AN17" s="160">
        <v>1611048.83</v>
      </c>
      <c r="AO17" s="160">
        <v>1611690.87</v>
      </c>
      <c r="AP17" s="160">
        <v>1581886.18</v>
      </c>
      <c r="AQ17" s="160">
        <v>1400704.3</v>
      </c>
      <c r="AR17" s="160">
        <v>1396968.77</v>
      </c>
      <c r="AS17" s="160">
        <v>808918.73</v>
      </c>
      <c r="AT17" s="160">
        <v>85654526.25999999</v>
      </c>
      <c r="AU17" s="160">
        <v>1444438.4</v>
      </c>
      <c r="AV17" s="160">
        <v>928523.39999999991</v>
      </c>
      <c r="AW17" s="160">
        <v>1627238.88</v>
      </c>
      <c r="AX17" s="160">
        <v>3904156.18</v>
      </c>
      <c r="AY17" s="160">
        <v>4095813.22</v>
      </c>
      <c r="AZ17" s="160">
        <v>1050530.8</v>
      </c>
      <c r="BA17" s="160">
        <v>1576582.2900000003</v>
      </c>
      <c r="BB17" s="160">
        <v>1174308.57</v>
      </c>
      <c r="BC17" s="160">
        <v>1571623.43</v>
      </c>
      <c r="BD17" s="160">
        <v>943139.97</v>
      </c>
      <c r="BE17" s="160">
        <v>749952.62</v>
      </c>
      <c r="BF17" s="160">
        <v>10447343.979999999</v>
      </c>
      <c r="BG17" s="160">
        <v>1162119.8800000001</v>
      </c>
      <c r="BH17" s="160">
        <v>658620.14</v>
      </c>
      <c r="BI17" s="160">
        <v>86943368.640000001</v>
      </c>
      <c r="BJ17" s="160">
        <v>39619999.519999996</v>
      </c>
      <c r="BK17" s="160">
        <v>2990273.8899999997</v>
      </c>
      <c r="BL17" s="160">
        <v>2100651.5499999998</v>
      </c>
      <c r="BM17" s="160">
        <v>3808524.3200000003</v>
      </c>
      <c r="BN17" s="160">
        <v>3228733.3600000003</v>
      </c>
      <c r="BO17" s="160">
        <v>3100030.77</v>
      </c>
      <c r="BP17" s="160">
        <v>110076392.00999999</v>
      </c>
      <c r="BQ17" s="160">
        <v>2208449.11</v>
      </c>
      <c r="BR17" s="160">
        <v>2407452.9400000004</v>
      </c>
      <c r="BS17" s="160">
        <v>3347089.71</v>
      </c>
      <c r="BT17" s="160">
        <v>2116005.9299999997</v>
      </c>
      <c r="BU17" s="160">
        <v>2209696.69</v>
      </c>
      <c r="BV17" s="160">
        <v>2219470.7599999998</v>
      </c>
      <c r="BW17" s="160">
        <v>3265428.5999999996</v>
      </c>
      <c r="BX17" s="160">
        <v>24519284.990000002</v>
      </c>
      <c r="BY17" s="160">
        <v>1961143.63</v>
      </c>
      <c r="BZ17" s="160">
        <v>3162042.65</v>
      </c>
      <c r="CA17" s="160">
        <v>7945673.0300000003</v>
      </c>
      <c r="CB17" s="160">
        <v>1441166.32</v>
      </c>
      <c r="CC17" s="160">
        <v>1232500.78</v>
      </c>
      <c r="CD17" s="160">
        <v>1316709.47</v>
      </c>
      <c r="CE17" s="160">
        <v>295527899.62</v>
      </c>
      <c r="CF17" s="160">
        <v>2967221.39</v>
      </c>
      <c r="CG17" s="160">
        <v>12293953.209999999</v>
      </c>
      <c r="CH17" s="160">
        <v>2802679.37</v>
      </c>
      <c r="CI17" s="160">
        <v>2822346.88</v>
      </c>
      <c r="CJ17" s="160">
        <v>2182969.31</v>
      </c>
      <c r="CK17" s="160">
        <v>2572948.23</v>
      </c>
      <c r="CL17" s="160">
        <v>3970473.1199999996</v>
      </c>
      <c r="CM17" s="160">
        <v>884438.03</v>
      </c>
      <c r="CN17" s="160">
        <v>1549389.08</v>
      </c>
      <c r="CO17" s="160">
        <v>1381132.54</v>
      </c>
      <c r="CP17" s="160">
        <v>1648375.55</v>
      </c>
      <c r="CQ17" s="160">
        <v>1568952.62</v>
      </c>
      <c r="CR17" s="160">
        <v>83595903.319999993</v>
      </c>
      <c r="CS17" s="160">
        <v>2103186.64</v>
      </c>
      <c r="CT17" s="160">
        <v>2233126.34</v>
      </c>
      <c r="CU17" s="160">
        <v>4943265.26</v>
      </c>
      <c r="CV17" s="160">
        <v>1427012.78</v>
      </c>
      <c r="CW17" s="160">
        <v>5103594.33</v>
      </c>
      <c r="CX17" s="160">
        <v>2014876.27</v>
      </c>
      <c r="CY17" s="160">
        <v>1058393.21</v>
      </c>
      <c r="CZ17" s="160">
        <v>48952594.390000001</v>
      </c>
      <c r="DA17" s="160">
        <v>54305906.009999998</v>
      </c>
      <c r="DB17" s="160">
        <v>3192705.16</v>
      </c>
      <c r="DC17" s="160">
        <v>3452968.3</v>
      </c>
      <c r="DD17" s="160">
        <v>7095736.6499999994</v>
      </c>
      <c r="DE17" s="160">
        <v>7454723.6400000006</v>
      </c>
      <c r="DF17" s="160">
        <v>4843459.33</v>
      </c>
      <c r="DG17" s="160">
        <v>6012865.8900000006</v>
      </c>
      <c r="DH17" s="160">
        <v>2049776.96</v>
      </c>
      <c r="DI17" s="160">
        <v>321073648.81999999</v>
      </c>
      <c r="DJ17" s="160">
        <v>1594945.17</v>
      </c>
      <c r="DK17" s="160">
        <v>3332100.08</v>
      </c>
      <c r="DL17" s="160">
        <v>6537023.2599999998</v>
      </c>
      <c r="DM17" s="160">
        <v>3486802.34</v>
      </c>
      <c r="DN17" s="160">
        <v>2719265.03</v>
      </c>
      <c r="DO17" s="160">
        <v>6246387.2300000004</v>
      </c>
      <c r="DP17" s="160">
        <v>3039256.9</v>
      </c>
      <c r="DQ17" s="160">
        <v>9760191.620000001</v>
      </c>
      <c r="DR17" s="160">
        <v>80629317.090000004</v>
      </c>
      <c r="DS17" s="160">
        <v>6211170.4299999997</v>
      </c>
      <c r="DT17" s="160">
        <v>14037190.5</v>
      </c>
      <c r="DU17" s="160">
        <v>29467539.849999998</v>
      </c>
      <c r="DV17" s="160">
        <v>5602871.3300000001</v>
      </c>
      <c r="DW17" s="160">
        <v>11586125.449999999</v>
      </c>
      <c r="DX17" s="160">
        <v>6459375.3999999994</v>
      </c>
      <c r="DY17" s="160">
        <v>1561319</v>
      </c>
      <c r="DZ17" s="160">
        <v>3689353.6799999997</v>
      </c>
      <c r="EA17" s="160">
        <v>3938668.91</v>
      </c>
      <c r="EB17" s="160">
        <v>6282744.3100000005</v>
      </c>
      <c r="EC17" s="160">
        <v>44943649.890000001</v>
      </c>
      <c r="ED17" s="160">
        <v>36174892.25</v>
      </c>
      <c r="EE17" s="160">
        <v>3577064.13</v>
      </c>
      <c r="EF17" s="160">
        <v>4293376.75</v>
      </c>
      <c r="EG17" s="160">
        <v>3906991.7699999996</v>
      </c>
      <c r="EH17" s="160">
        <v>5549984.8600000003</v>
      </c>
      <c r="EI17" s="160">
        <v>7694095.5500000007</v>
      </c>
      <c r="EJ17" s="160">
        <v>2008111.46</v>
      </c>
      <c r="EK17" s="160">
        <v>2390168.09</v>
      </c>
      <c r="EL17" s="160">
        <v>141602642.47</v>
      </c>
      <c r="EM17" s="160">
        <v>2517523.96</v>
      </c>
      <c r="EN17" s="160">
        <v>2791977.65</v>
      </c>
      <c r="EO17" s="160">
        <v>2926100.63</v>
      </c>
      <c r="EP17" s="160">
        <v>1008506.76</v>
      </c>
      <c r="EQ17" s="160">
        <v>839719.69</v>
      </c>
      <c r="ER17" s="160">
        <v>4551796.07</v>
      </c>
      <c r="ES17" s="160">
        <v>3027878.54</v>
      </c>
      <c r="ET17" s="160">
        <v>2490162.98</v>
      </c>
      <c r="EU17" s="160">
        <v>109570466.87</v>
      </c>
      <c r="EV17" s="160">
        <v>1128773.45</v>
      </c>
      <c r="EW17" s="160">
        <v>1511508.59</v>
      </c>
      <c r="EX17" s="160">
        <v>6674946.6100000003</v>
      </c>
      <c r="EY17" s="160">
        <v>5392948.3500000006</v>
      </c>
      <c r="EZ17" s="160">
        <v>3014354.71</v>
      </c>
      <c r="FA17" s="160">
        <v>3498367.59</v>
      </c>
      <c r="FB17" s="160">
        <v>2443275.77</v>
      </c>
      <c r="FC17" s="160">
        <v>3722500.6900000004</v>
      </c>
      <c r="FD17" s="160">
        <v>1553321.8800000001</v>
      </c>
      <c r="FE17" s="160">
        <v>1900731.44</v>
      </c>
      <c r="FF17" s="160">
        <v>984179.33</v>
      </c>
      <c r="FG17" s="160">
        <v>44662450.699999996</v>
      </c>
      <c r="FH17" s="160">
        <v>1926203.88</v>
      </c>
      <c r="FI17" s="160">
        <v>2444957.89</v>
      </c>
      <c r="FJ17" s="160">
        <v>1983564.6400000001</v>
      </c>
      <c r="FK17" s="160">
        <v>3105525.5700000003</v>
      </c>
      <c r="FL17" s="160">
        <v>2953853.39</v>
      </c>
      <c r="FM17" s="160">
        <v>0</v>
      </c>
      <c r="FN17" s="160">
        <v>419136.57999999996</v>
      </c>
      <c r="FO17" s="160">
        <v>145403851.19</v>
      </c>
      <c r="FP17" s="160">
        <v>2131109.9299999997</v>
      </c>
      <c r="FQ17" s="160">
        <v>5645240.7999999998</v>
      </c>
      <c r="FR17" s="160">
        <v>4939897.7300000004</v>
      </c>
      <c r="FS17" s="160">
        <v>6430505.9799999995</v>
      </c>
      <c r="FT17" s="160">
        <v>3224770</v>
      </c>
      <c r="FU17" s="160">
        <v>6007533.9800000004</v>
      </c>
      <c r="FV17" s="160">
        <v>4045663.8</v>
      </c>
      <c r="FW17" s="160">
        <v>3933486.41</v>
      </c>
      <c r="FX17" s="160">
        <v>3152689.4099999997</v>
      </c>
      <c r="FY17" s="160">
        <v>9920278.6899999995</v>
      </c>
      <c r="FZ17" s="160">
        <v>2598867.89</v>
      </c>
      <c r="GA17" s="160">
        <v>1622703.06</v>
      </c>
      <c r="GB17" s="160">
        <v>94014835.590000004</v>
      </c>
      <c r="GC17" s="160">
        <v>1789505.58</v>
      </c>
      <c r="GD17" s="160">
        <v>3570288.1</v>
      </c>
      <c r="GE17" s="160">
        <v>14551578.159999998</v>
      </c>
      <c r="GF17" s="160">
        <v>3933615.78</v>
      </c>
      <c r="GG17" s="160">
        <v>2979115.9400000004</v>
      </c>
      <c r="GH17" s="160">
        <v>2880747.71</v>
      </c>
      <c r="GI17" s="160">
        <v>10140598.780000001</v>
      </c>
      <c r="GJ17" s="160">
        <v>2336872.21</v>
      </c>
      <c r="GK17" s="160">
        <v>970248.83000000007</v>
      </c>
      <c r="GL17" s="160">
        <v>570120.69999999995</v>
      </c>
      <c r="GM17" s="160">
        <v>793467.75</v>
      </c>
      <c r="GN17" s="160">
        <v>57621884.870000005</v>
      </c>
      <c r="GO17" s="160">
        <v>5298444.6099999994</v>
      </c>
      <c r="GP17" s="160">
        <v>2034267.5899999999</v>
      </c>
      <c r="GQ17" s="160">
        <v>6935540.4100000001</v>
      </c>
      <c r="GR17" s="160">
        <v>773634.06</v>
      </c>
      <c r="GS17" s="160">
        <v>5179271.1900000004</v>
      </c>
      <c r="GT17" s="160">
        <v>4476122.88</v>
      </c>
      <c r="GU17" s="160">
        <v>2326052.0500000003</v>
      </c>
      <c r="GV17" s="160">
        <v>51713247.5</v>
      </c>
      <c r="GW17" s="160">
        <v>1872522.16</v>
      </c>
      <c r="GX17" s="160">
        <v>4333051</v>
      </c>
      <c r="GY17" s="160">
        <v>2300816.34</v>
      </c>
      <c r="GZ17" s="160">
        <v>166332382.69</v>
      </c>
      <c r="HA17" s="160">
        <v>6980073.79</v>
      </c>
      <c r="HB17" s="160">
        <v>7458827.7400000002</v>
      </c>
      <c r="HC17" s="160">
        <v>11392974.879999999</v>
      </c>
      <c r="HD17" s="160">
        <v>4672605.99</v>
      </c>
      <c r="HE17" s="160">
        <v>7891577.4800000004</v>
      </c>
      <c r="HF17" s="160">
        <v>82747913.339999989</v>
      </c>
      <c r="HG17" s="160">
        <v>4264240.88</v>
      </c>
      <c r="HH17" s="160">
        <v>7072567.8899999997</v>
      </c>
      <c r="HI17" s="160">
        <v>4228403.3000000007</v>
      </c>
      <c r="HJ17" s="160">
        <v>4213041.12</v>
      </c>
      <c r="HK17" s="160">
        <v>2318649.4299999997</v>
      </c>
      <c r="HL17" s="160">
        <v>5308775.07</v>
      </c>
      <c r="HM17" s="160">
        <v>1367120.1</v>
      </c>
      <c r="HN17" s="160">
        <v>124529182.92999999</v>
      </c>
      <c r="HO17" s="160">
        <v>21379230.719999999</v>
      </c>
      <c r="HP17" s="160">
        <v>2723533.08</v>
      </c>
      <c r="HQ17" s="160">
        <v>2558151.61</v>
      </c>
      <c r="HR17" s="160">
        <v>1809436.5</v>
      </c>
      <c r="HS17" s="160">
        <v>1298326.19</v>
      </c>
      <c r="HT17" s="160">
        <v>4421842.3</v>
      </c>
      <c r="HU17" s="160">
        <v>4295868.6900000004</v>
      </c>
      <c r="HV17" s="160">
        <v>1777620.22</v>
      </c>
      <c r="HW17" s="160">
        <v>2000826.1300000001</v>
      </c>
      <c r="HX17" s="160">
        <v>1922225.3499999999</v>
      </c>
      <c r="HY17" s="160">
        <v>3950030.0300000003</v>
      </c>
      <c r="HZ17" s="160">
        <v>1503587.54</v>
      </c>
      <c r="IA17" s="160">
        <v>2846048.29</v>
      </c>
      <c r="IB17" s="160">
        <v>1047626.72</v>
      </c>
      <c r="IC17" s="160">
        <v>952608.15</v>
      </c>
      <c r="ID17" s="160">
        <v>84139263.599999994</v>
      </c>
      <c r="IE17" s="160">
        <v>18404639.52</v>
      </c>
      <c r="IF17" s="160">
        <v>4197044.3500000006</v>
      </c>
      <c r="IG17" s="160">
        <v>10981866.73</v>
      </c>
      <c r="IH17" s="160">
        <v>13317166.52</v>
      </c>
      <c r="II17" s="160">
        <v>3182552.9200000004</v>
      </c>
      <c r="IJ17" s="160">
        <v>3305827.66</v>
      </c>
      <c r="IK17" s="160">
        <v>2242876.77</v>
      </c>
      <c r="IL17" s="160">
        <v>2107043.69</v>
      </c>
      <c r="IM17" s="160">
        <v>3534590.32</v>
      </c>
      <c r="IN17" s="160">
        <v>2546643.11</v>
      </c>
      <c r="IO17" s="160">
        <v>213610938.30000001</v>
      </c>
      <c r="IP17" s="160">
        <v>48672219.100000001</v>
      </c>
      <c r="IQ17" s="160">
        <v>6618348.25</v>
      </c>
      <c r="IR17" s="160">
        <v>3900687.3600000003</v>
      </c>
      <c r="IS17" s="160">
        <v>3438925.72</v>
      </c>
      <c r="IT17" s="160">
        <v>1414452.94</v>
      </c>
      <c r="IU17" s="160">
        <v>2350728.88</v>
      </c>
      <c r="IV17" s="160">
        <v>1285747.03</v>
      </c>
      <c r="IW17" s="160">
        <v>1006121.99</v>
      </c>
      <c r="IX17" s="160">
        <v>2927999.85</v>
      </c>
      <c r="IY17" s="160">
        <v>4160866.79</v>
      </c>
      <c r="IZ17" s="160">
        <v>1863740.12</v>
      </c>
      <c r="JA17" s="160">
        <v>35037752.890000001</v>
      </c>
      <c r="JB17" s="160">
        <v>10314383.51</v>
      </c>
      <c r="JC17" s="160">
        <v>1816204.66</v>
      </c>
      <c r="JD17" s="160">
        <v>1394304.6300000001</v>
      </c>
      <c r="JE17" s="160">
        <v>1647182.3900000001</v>
      </c>
      <c r="JF17" s="160">
        <v>1182043.8</v>
      </c>
      <c r="JG17" s="160">
        <v>46242534.330000006</v>
      </c>
      <c r="JH17" s="160">
        <v>985761.01</v>
      </c>
      <c r="JI17" s="160">
        <v>2740549.79</v>
      </c>
      <c r="JJ17" s="160">
        <v>5612609.9500000002</v>
      </c>
      <c r="JK17" s="160">
        <v>1713876.07</v>
      </c>
      <c r="JL17" s="160">
        <v>4928371.3599999994</v>
      </c>
      <c r="JM17" s="160">
        <v>1570515.98</v>
      </c>
      <c r="JN17" s="160">
        <v>101971190.98999999</v>
      </c>
      <c r="JO17" s="160">
        <v>35316801.819999993</v>
      </c>
      <c r="JP17" s="160">
        <v>4033758.46</v>
      </c>
      <c r="JQ17" s="160">
        <v>1325131.69</v>
      </c>
      <c r="JR17" s="160">
        <v>3734551.14</v>
      </c>
      <c r="JS17" s="160">
        <v>880732.55</v>
      </c>
      <c r="JT17" s="160">
        <v>10615125.469999999</v>
      </c>
      <c r="JU17" s="160">
        <v>7498578.1699999999</v>
      </c>
      <c r="JV17" s="160">
        <v>2967841.84</v>
      </c>
      <c r="JW17" s="160">
        <v>2581204.0300000003</v>
      </c>
      <c r="JX17" s="160">
        <v>3003803.6999999997</v>
      </c>
      <c r="JY17" s="160">
        <v>1933056.0299999998</v>
      </c>
      <c r="JZ17" s="160">
        <v>2577408.6</v>
      </c>
      <c r="KA17" s="160">
        <v>947318.87</v>
      </c>
      <c r="KB17" s="160">
        <v>1633005.27</v>
      </c>
      <c r="KC17" s="160">
        <v>201755593.15000004</v>
      </c>
      <c r="KD17" s="160">
        <v>12853103.439999999</v>
      </c>
      <c r="KE17" s="160">
        <v>2958619.73</v>
      </c>
      <c r="KF17" s="160">
        <v>2240294.0099999998</v>
      </c>
      <c r="KG17" s="160">
        <v>9234364.7999999989</v>
      </c>
      <c r="KH17" s="160">
        <v>4993569.29</v>
      </c>
      <c r="KI17" s="160">
        <v>16204096.07</v>
      </c>
      <c r="KJ17" s="160">
        <v>2476059.2200000002</v>
      </c>
      <c r="KK17" s="160">
        <v>2803190.6100000003</v>
      </c>
      <c r="KL17" s="160">
        <v>35510539.359999999</v>
      </c>
      <c r="KM17" s="160">
        <v>2284165.9699999997</v>
      </c>
      <c r="KN17" s="160">
        <v>4549667.12</v>
      </c>
      <c r="KO17" s="160">
        <v>21419980.330000002</v>
      </c>
      <c r="KP17" s="160">
        <v>2059481.04</v>
      </c>
      <c r="KQ17" s="160">
        <v>5070432.7799999993</v>
      </c>
      <c r="KR17" s="160">
        <v>100077092.94</v>
      </c>
      <c r="KS17" s="160">
        <v>3945145.46</v>
      </c>
      <c r="KT17" s="160">
        <v>67049821.969999999</v>
      </c>
      <c r="KU17" s="160">
        <v>3006038.19</v>
      </c>
      <c r="KV17" s="160">
        <v>1274981.4300000002</v>
      </c>
      <c r="KW17" s="160">
        <v>4509666.2699999996</v>
      </c>
      <c r="KX17" s="160">
        <v>5308709.42</v>
      </c>
      <c r="KY17" s="160">
        <v>4218706.13</v>
      </c>
      <c r="KZ17" s="160">
        <v>2267769.1800000002</v>
      </c>
      <c r="LA17" s="160">
        <v>2329178.17</v>
      </c>
      <c r="LB17" s="160">
        <v>185491670.69</v>
      </c>
      <c r="LC17" s="160">
        <v>15658712.24</v>
      </c>
      <c r="LD17" s="160">
        <v>42873591.810000002</v>
      </c>
      <c r="LE17" s="160">
        <v>30473540.259999998</v>
      </c>
      <c r="LF17" s="160">
        <v>3870697.95</v>
      </c>
      <c r="LG17" s="160">
        <v>3922687.5999999996</v>
      </c>
      <c r="LH17" s="160">
        <v>1420212.03</v>
      </c>
      <c r="LI17" s="160">
        <v>3984285.67</v>
      </c>
      <c r="LJ17" s="160">
        <v>2401713.27</v>
      </c>
      <c r="LK17" s="160">
        <v>4806287.43</v>
      </c>
      <c r="LL17" s="160">
        <v>49095470.07</v>
      </c>
      <c r="LM17" s="160">
        <v>5028519.87</v>
      </c>
      <c r="LN17" s="160">
        <v>1972491.3699999999</v>
      </c>
      <c r="LO17" s="160"/>
      <c r="LP17" s="160">
        <v>50216216.969999999</v>
      </c>
      <c r="LQ17" s="160">
        <v>133570290.22</v>
      </c>
      <c r="LR17" s="160">
        <v>51353273.400000006</v>
      </c>
      <c r="LS17" s="160">
        <v>19384549.360000003</v>
      </c>
      <c r="LT17" s="160">
        <v>5081946.7699999996</v>
      </c>
      <c r="LU17" s="160">
        <v>4572334.41</v>
      </c>
      <c r="LV17" s="160">
        <v>3857608.23</v>
      </c>
      <c r="LW17" s="160">
        <v>3556983.1500000004</v>
      </c>
      <c r="LX17" s="160">
        <v>4270532.4000000004</v>
      </c>
      <c r="LY17" s="160">
        <v>9203061.5800000001</v>
      </c>
      <c r="LZ17" s="160">
        <v>2104226.27</v>
      </c>
      <c r="MA17" s="160">
        <v>193734807.09</v>
      </c>
      <c r="MB17" s="160">
        <v>2924466.69</v>
      </c>
      <c r="MC17" s="160">
        <v>2075160.69</v>
      </c>
      <c r="MD17" s="160">
        <v>1990119.0999999999</v>
      </c>
      <c r="ME17" s="160">
        <v>1841544.35</v>
      </c>
      <c r="MF17" s="160">
        <v>8302480.6100000003</v>
      </c>
      <c r="MG17" s="160">
        <v>1915222.33</v>
      </c>
      <c r="MH17" s="160">
        <v>2125555.67</v>
      </c>
      <c r="MI17" s="160">
        <v>5185236.2699999996</v>
      </c>
      <c r="MJ17" s="160">
        <v>2438445.62</v>
      </c>
      <c r="MK17" s="160">
        <v>2151058.7399999998</v>
      </c>
      <c r="ML17" s="160">
        <v>3762462.7</v>
      </c>
      <c r="MM17" s="160">
        <v>92104325.019999996</v>
      </c>
      <c r="MN17" s="160">
        <v>2862064.62</v>
      </c>
      <c r="MO17" s="160">
        <v>2759257.42</v>
      </c>
      <c r="MP17" s="160">
        <v>8834547.879999999</v>
      </c>
      <c r="MQ17" s="160">
        <v>5130629.95</v>
      </c>
      <c r="MR17" s="160">
        <v>2605838.6100000003</v>
      </c>
      <c r="MS17" s="160">
        <v>11912763.4</v>
      </c>
      <c r="MT17" s="160">
        <v>7010023.1999999993</v>
      </c>
      <c r="MU17" s="160">
        <v>2360201.69</v>
      </c>
      <c r="MV17" s="160">
        <v>763499.7</v>
      </c>
      <c r="MW17" s="160">
        <v>263874942.40000001</v>
      </c>
      <c r="MX17" s="160">
        <v>16653462.689999999</v>
      </c>
      <c r="MY17" s="160">
        <v>2608297.21</v>
      </c>
      <c r="MZ17" s="160">
        <v>99460073.359999999</v>
      </c>
      <c r="NA17" s="160">
        <v>2387716.35</v>
      </c>
      <c r="NB17" s="160">
        <v>7653066.9900000002</v>
      </c>
      <c r="NC17" s="160">
        <v>27291299.770000003</v>
      </c>
      <c r="ND17" s="160">
        <v>19420807.210000001</v>
      </c>
      <c r="NE17" s="160">
        <v>955549.1399999999</v>
      </c>
      <c r="NF17" s="160">
        <v>5179869.99</v>
      </c>
      <c r="NG17" s="160">
        <v>4687376.95</v>
      </c>
      <c r="NH17" s="160">
        <v>4501367.8599999994</v>
      </c>
      <c r="NI17" s="160">
        <v>35021017.329999998</v>
      </c>
      <c r="NJ17" s="160">
        <v>1052258.01</v>
      </c>
      <c r="NK17" s="160">
        <v>1782050.87</v>
      </c>
      <c r="NL17" s="160">
        <v>1619833.69</v>
      </c>
      <c r="NM17" s="160">
        <v>1705912.12</v>
      </c>
      <c r="NN17" s="160">
        <v>255493.24</v>
      </c>
      <c r="NO17" s="160">
        <v>1074616.6099999999</v>
      </c>
      <c r="NP17" s="160">
        <v>70839697</v>
      </c>
      <c r="NQ17" s="160">
        <v>35005828.840000004</v>
      </c>
      <c r="NR17" s="160">
        <v>3406347.8</v>
      </c>
      <c r="NS17" s="160">
        <v>1303475.97</v>
      </c>
      <c r="NT17" s="160">
        <v>2193904.7800000003</v>
      </c>
      <c r="NU17" s="160">
        <v>2723059.94</v>
      </c>
      <c r="NV17" s="160">
        <v>1366400.02</v>
      </c>
      <c r="NW17" s="160">
        <v>123209234.22999999</v>
      </c>
      <c r="NX17" s="160">
        <v>11935594.34</v>
      </c>
      <c r="NY17" s="160">
        <v>4098020.57</v>
      </c>
      <c r="NZ17" s="160">
        <v>21788735.919999998</v>
      </c>
      <c r="OA17" s="160">
        <v>2201257.4500000002</v>
      </c>
      <c r="OB17" s="160">
        <v>4896628.0999999996</v>
      </c>
      <c r="OC17" s="160">
        <v>1337903.93</v>
      </c>
      <c r="OD17" s="160">
        <v>2616688.19</v>
      </c>
      <c r="OE17" s="160"/>
      <c r="OF17" s="160">
        <v>101651700.19</v>
      </c>
      <c r="OG17" s="160">
        <v>11526664.460000001</v>
      </c>
      <c r="OH17" s="160">
        <v>35268868.460000001</v>
      </c>
      <c r="OI17" s="160">
        <v>5975803.1000000006</v>
      </c>
      <c r="OJ17" s="160">
        <v>3939763.1500000004</v>
      </c>
      <c r="OK17" s="160">
        <v>1606492.67</v>
      </c>
      <c r="OL17" s="160">
        <v>56415317.299999997</v>
      </c>
      <c r="OM17" s="160">
        <v>2525613.2000000002</v>
      </c>
      <c r="ON17" s="160">
        <v>2446090.5</v>
      </c>
      <c r="OO17" s="160">
        <v>4228000.4400000004</v>
      </c>
      <c r="OP17" s="160">
        <v>3422154.58</v>
      </c>
      <c r="OQ17" s="160">
        <v>16460931.100000001</v>
      </c>
      <c r="OR17" s="160">
        <v>2160073.25</v>
      </c>
      <c r="OS17" s="160">
        <v>99395362.109999999</v>
      </c>
      <c r="OT17" s="160">
        <v>2143404.66</v>
      </c>
      <c r="OU17" s="160">
        <v>12680608.4</v>
      </c>
      <c r="OV17" s="160">
        <v>2234046.12</v>
      </c>
      <c r="OW17" s="160">
        <v>8499369.9900000002</v>
      </c>
      <c r="OX17" s="160">
        <v>13041950.220000001</v>
      </c>
      <c r="OY17" s="160">
        <v>2762433.68</v>
      </c>
      <c r="OZ17" s="160">
        <v>2576960.73</v>
      </c>
      <c r="PA17" s="160">
        <v>4887140.4399999995</v>
      </c>
      <c r="PB17" s="160">
        <v>3910796.7500000005</v>
      </c>
      <c r="PC17" s="160">
        <v>4291978.5</v>
      </c>
      <c r="PD17" s="160">
        <v>7223148.1099999994</v>
      </c>
      <c r="PE17" s="160">
        <v>2042343.06</v>
      </c>
      <c r="PF17" s="160">
        <v>14651154.390000001</v>
      </c>
      <c r="PG17" s="160">
        <v>305990687.26999998</v>
      </c>
      <c r="PH17" s="160">
        <v>6219895.1899999995</v>
      </c>
      <c r="PI17" s="160">
        <v>2900724.5300000003</v>
      </c>
      <c r="PJ17" s="160">
        <v>9131940.1500000004</v>
      </c>
      <c r="PK17" s="160">
        <v>32027497.98</v>
      </c>
      <c r="PL17" s="160">
        <v>4582234.33</v>
      </c>
      <c r="PM17" s="160">
        <v>12309844.84</v>
      </c>
      <c r="PN17" s="160">
        <v>2564060.1800000002</v>
      </c>
      <c r="PO17" s="160">
        <v>19042965.990000002</v>
      </c>
      <c r="PP17" s="160">
        <v>1301009.3900000001</v>
      </c>
      <c r="PQ17" s="160">
        <v>8796624.5500000007</v>
      </c>
      <c r="PR17" s="160">
        <v>2088042.91</v>
      </c>
      <c r="PS17" s="160">
        <v>3427749.3</v>
      </c>
      <c r="PT17" s="160">
        <v>4943904.99</v>
      </c>
      <c r="PU17" s="160">
        <v>9498345.7699999996</v>
      </c>
      <c r="PV17" s="160">
        <v>5857853.0299999993</v>
      </c>
      <c r="PW17" s="160">
        <v>4023093.21</v>
      </c>
      <c r="PX17" s="160">
        <v>4143009.6</v>
      </c>
      <c r="PY17" s="160">
        <v>2039015.87</v>
      </c>
      <c r="PZ17" s="160">
        <v>7997329.959999999</v>
      </c>
      <c r="QA17" s="160">
        <v>17754991.059999999</v>
      </c>
      <c r="QB17" s="160">
        <v>1794868.06</v>
      </c>
      <c r="QC17" s="160">
        <v>125020418.63</v>
      </c>
      <c r="QD17" s="160">
        <v>2076592.8499999999</v>
      </c>
      <c r="QE17" s="160">
        <v>8255003.6999999993</v>
      </c>
      <c r="QF17" s="160">
        <v>3388312.37</v>
      </c>
      <c r="QG17" s="160">
        <v>4887346.9800000004</v>
      </c>
      <c r="QH17" s="160">
        <v>12821375.299999999</v>
      </c>
      <c r="QI17" s="160">
        <v>3182336.68</v>
      </c>
      <c r="QJ17" s="160">
        <v>7147046.8599999994</v>
      </c>
      <c r="QK17" s="160">
        <v>7640550.1700000009</v>
      </c>
      <c r="QL17" s="160">
        <v>2174156.2200000002</v>
      </c>
      <c r="QM17" s="160">
        <v>4781977.57</v>
      </c>
      <c r="QN17" s="160">
        <v>168642167.47</v>
      </c>
      <c r="QO17" s="160">
        <v>12342046.359999999</v>
      </c>
      <c r="QP17" s="160">
        <v>3008827</v>
      </c>
      <c r="QQ17" s="160">
        <v>6212821.4299999997</v>
      </c>
      <c r="QR17" s="160">
        <v>2755730.59</v>
      </c>
      <c r="QS17" s="160">
        <v>5623557.2199999997</v>
      </c>
      <c r="QT17" s="160">
        <v>9984254.3900000006</v>
      </c>
      <c r="QU17" s="160">
        <v>3789388.58</v>
      </c>
      <c r="QV17" s="160">
        <v>3474598.97</v>
      </c>
      <c r="QW17" s="160">
        <v>11044403.600000001</v>
      </c>
      <c r="QX17" s="160">
        <v>17252482.57</v>
      </c>
      <c r="QY17" s="160">
        <v>6086084.6200000001</v>
      </c>
      <c r="QZ17" s="160">
        <v>2689954.12</v>
      </c>
      <c r="RA17" s="160">
        <v>3533304.58</v>
      </c>
      <c r="RB17" s="160">
        <v>1498776.19</v>
      </c>
      <c r="RC17" s="160">
        <v>2866017.24</v>
      </c>
      <c r="RD17" s="160">
        <v>3224989.2</v>
      </c>
      <c r="RE17" s="160">
        <v>1916631.61</v>
      </c>
      <c r="RF17" s="160">
        <v>1175436.1599999999</v>
      </c>
      <c r="RG17" s="160">
        <v>1729460.22</v>
      </c>
      <c r="RH17" s="160">
        <v>63050558.18</v>
      </c>
      <c r="RI17" s="160">
        <v>4769258.29</v>
      </c>
      <c r="RJ17" s="160">
        <v>1678511.27</v>
      </c>
      <c r="RK17" s="160">
        <v>3209045.84</v>
      </c>
      <c r="RL17" s="160">
        <v>1730266.5399999998</v>
      </c>
      <c r="RM17" s="160">
        <v>4140814.4200000004</v>
      </c>
      <c r="RN17" s="160">
        <v>2958611.81</v>
      </c>
      <c r="RO17" s="160">
        <v>11994822.200000001</v>
      </c>
      <c r="RP17" s="160">
        <v>2533010.6799999997</v>
      </c>
      <c r="RQ17" s="160">
        <v>2552585.3600000003</v>
      </c>
      <c r="RR17" s="160">
        <v>13461261.6</v>
      </c>
      <c r="RS17" s="160">
        <v>28989502.989999998</v>
      </c>
      <c r="RT17" s="160">
        <v>2910510.89</v>
      </c>
      <c r="RU17" s="160">
        <v>3574574.49</v>
      </c>
      <c r="RV17" s="160">
        <v>9841399.9100000001</v>
      </c>
      <c r="RW17" s="160">
        <v>2389145.9</v>
      </c>
      <c r="RX17" s="160">
        <v>3951484.5</v>
      </c>
      <c r="RY17" s="160">
        <v>1957743.14</v>
      </c>
      <c r="RZ17" s="160">
        <v>1197112.74</v>
      </c>
      <c r="SA17" s="160">
        <v>113515696.94</v>
      </c>
      <c r="SB17" s="160">
        <v>1545956.84</v>
      </c>
      <c r="SC17" s="160">
        <v>4318858.07</v>
      </c>
      <c r="SD17" s="160">
        <v>3228721.0799999996</v>
      </c>
      <c r="SE17" s="160">
        <v>1347416.27</v>
      </c>
      <c r="SF17" s="160">
        <v>1689084.49</v>
      </c>
      <c r="SG17" s="160">
        <v>7435044.0099999998</v>
      </c>
      <c r="SH17" s="160">
        <v>9118502.6400000006</v>
      </c>
      <c r="SI17" s="160">
        <v>3122602.25</v>
      </c>
      <c r="SJ17" s="160">
        <v>2916897.36</v>
      </c>
      <c r="SK17" s="160">
        <v>2988599.48</v>
      </c>
      <c r="SL17" s="160">
        <v>6992864.2599999998</v>
      </c>
      <c r="SM17" s="160">
        <v>2705265.11</v>
      </c>
      <c r="SN17" s="160">
        <v>111233080.64999999</v>
      </c>
      <c r="SO17" s="160">
        <v>3556644.53</v>
      </c>
      <c r="SP17" s="160">
        <v>2569073.08</v>
      </c>
      <c r="SQ17" s="160">
        <v>12013594.41</v>
      </c>
      <c r="SR17" s="160">
        <v>11461223.120000001</v>
      </c>
      <c r="SS17" s="160">
        <v>3176007.88</v>
      </c>
      <c r="ST17" s="160">
        <v>630194.39</v>
      </c>
      <c r="SU17" s="160">
        <v>24750001.419999998</v>
      </c>
      <c r="SV17" s="160">
        <v>2473936.96</v>
      </c>
      <c r="SW17" s="160">
        <v>7464294.1200000001</v>
      </c>
      <c r="SX17" s="160">
        <v>10360339.370000001</v>
      </c>
      <c r="SY17" s="160">
        <v>3373515.88</v>
      </c>
      <c r="SZ17" s="160">
        <v>1958852.75</v>
      </c>
      <c r="TA17" s="160">
        <v>2727052.21</v>
      </c>
      <c r="TB17" s="160">
        <v>3760280.2199999997</v>
      </c>
      <c r="TC17" s="160">
        <v>2369878.86</v>
      </c>
      <c r="TD17" s="160">
        <v>24800598.949999999</v>
      </c>
      <c r="TE17" s="160">
        <v>3617570.79</v>
      </c>
      <c r="TF17" s="160">
        <v>71114650.100000009</v>
      </c>
      <c r="TG17" s="160">
        <v>11340158.57</v>
      </c>
      <c r="TH17" s="160">
        <v>1506801.3900000001</v>
      </c>
      <c r="TI17" s="160">
        <v>2042827.9000000001</v>
      </c>
      <c r="TJ17" s="160">
        <v>61290104.170000002</v>
      </c>
      <c r="TK17" s="160">
        <v>1182657.72</v>
      </c>
      <c r="TL17" s="160">
        <v>594205.85</v>
      </c>
      <c r="TM17" s="160">
        <v>2254447.2799999998</v>
      </c>
      <c r="TN17" s="160">
        <v>1509123.71</v>
      </c>
      <c r="TO17" s="160">
        <v>43986575.960000001</v>
      </c>
      <c r="TP17" s="160">
        <v>6727808.4100000001</v>
      </c>
      <c r="TQ17" s="160">
        <v>4133158.75</v>
      </c>
      <c r="TR17" s="160">
        <v>10713242.969999999</v>
      </c>
      <c r="TS17" s="160">
        <v>3413709.08</v>
      </c>
      <c r="TT17" s="160">
        <v>7806463.0300000003</v>
      </c>
      <c r="TU17" s="160">
        <v>326322094.28999996</v>
      </c>
      <c r="TV17" s="160">
        <v>5204197.37</v>
      </c>
      <c r="TW17" s="160">
        <v>5358450.6899999995</v>
      </c>
      <c r="TX17" s="160">
        <v>26152608.32</v>
      </c>
      <c r="TY17" s="160">
        <v>588634.07999999996</v>
      </c>
      <c r="TZ17" s="160">
        <v>2223970.67</v>
      </c>
      <c r="UA17" s="160">
        <v>11302046.09</v>
      </c>
      <c r="UB17" s="160">
        <v>3040203.4299999997</v>
      </c>
      <c r="UC17" s="160">
        <v>2689919.22</v>
      </c>
      <c r="UD17" s="160">
        <v>4069474.5700000003</v>
      </c>
      <c r="UE17" s="160">
        <v>3640149</v>
      </c>
      <c r="UF17" s="160">
        <v>9664424.9399999995</v>
      </c>
      <c r="UG17" s="160">
        <v>4403451.7</v>
      </c>
      <c r="UH17" s="160">
        <v>10535910.9</v>
      </c>
      <c r="UI17" s="160">
        <v>2588783.61</v>
      </c>
      <c r="UJ17" s="160">
        <v>1538561.9200000002</v>
      </c>
      <c r="UK17" s="160">
        <v>2326700.21</v>
      </c>
      <c r="UL17" s="160">
        <v>2299661.13</v>
      </c>
      <c r="UM17" s="160">
        <v>13055116.74</v>
      </c>
      <c r="UN17" s="160">
        <v>1250056.6000000001</v>
      </c>
      <c r="UO17" s="160">
        <v>2063014.33</v>
      </c>
      <c r="UP17" s="160">
        <v>1450489.1099999999</v>
      </c>
      <c r="UQ17" s="160">
        <v>79711291.230000004</v>
      </c>
      <c r="UR17" s="160">
        <v>3944453.17</v>
      </c>
      <c r="US17" s="160">
        <v>3963168.71</v>
      </c>
      <c r="UT17" s="160">
        <v>7260947.9400000013</v>
      </c>
      <c r="UU17" s="160">
        <v>8029531.8300000001</v>
      </c>
      <c r="UV17" s="160">
        <v>12153662.350000001</v>
      </c>
      <c r="UW17" s="160">
        <v>5078907.07</v>
      </c>
      <c r="UX17" s="160">
        <v>4105748.06</v>
      </c>
      <c r="UY17" s="160">
        <v>8225911.9700000007</v>
      </c>
      <c r="UZ17" s="160">
        <v>31613940.190000001</v>
      </c>
      <c r="VA17" s="160">
        <v>4244125.1100000003</v>
      </c>
      <c r="VB17" s="160">
        <v>11532540.739999998</v>
      </c>
      <c r="VC17" s="160">
        <v>3581928.2</v>
      </c>
      <c r="VD17" s="160">
        <v>2393839.6</v>
      </c>
      <c r="VE17" s="160">
        <v>2354732.98</v>
      </c>
      <c r="VF17" s="160">
        <v>535096736.47999996</v>
      </c>
      <c r="VG17" s="160">
        <v>9088775.9000000004</v>
      </c>
      <c r="VH17" s="160">
        <v>6149627.21</v>
      </c>
      <c r="VI17" s="160">
        <v>2470063.0499999998</v>
      </c>
      <c r="VJ17" s="160">
        <v>2372230.12</v>
      </c>
      <c r="VK17" s="160">
        <v>6775926.5700000003</v>
      </c>
      <c r="VL17" s="160">
        <v>8580836.0800000001</v>
      </c>
      <c r="VM17" s="160">
        <v>7577467.2299999995</v>
      </c>
      <c r="VN17" s="160">
        <v>5153185.99</v>
      </c>
      <c r="VO17" s="160">
        <v>7867504.8000000007</v>
      </c>
      <c r="VP17" s="160">
        <v>2611154.33</v>
      </c>
      <c r="VQ17" s="160">
        <v>16933968.900000002</v>
      </c>
      <c r="VR17" s="160">
        <v>4473525.1999999993</v>
      </c>
      <c r="VS17" s="160">
        <v>9516709.25</v>
      </c>
      <c r="VT17" s="160">
        <v>15886130.16</v>
      </c>
      <c r="VU17" s="160">
        <v>4619683.93</v>
      </c>
      <c r="VV17" s="160">
        <v>7097763.6200000001</v>
      </c>
      <c r="VW17" s="160">
        <v>4853315.8899999997</v>
      </c>
      <c r="VX17" s="160">
        <v>2586636.4699999997</v>
      </c>
      <c r="VY17" s="160">
        <v>11076417.85</v>
      </c>
      <c r="VZ17" s="160">
        <v>40267534.609999999</v>
      </c>
      <c r="WA17" s="160">
        <v>4834232.26</v>
      </c>
      <c r="WB17" s="160">
        <v>4159335.6399999997</v>
      </c>
      <c r="WC17" s="160">
        <v>2497352.0700000003</v>
      </c>
      <c r="WD17" s="160">
        <v>3822487.8200000003</v>
      </c>
      <c r="WE17" s="160">
        <v>2105127.77</v>
      </c>
      <c r="WF17" s="160">
        <v>2655713.5100000002</v>
      </c>
      <c r="WG17" s="160">
        <v>3268284.91</v>
      </c>
      <c r="WH17" s="160">
        <v>33908316.100000001</v>
      </c>
      <c r="WI17" s="160">
        <v>2535496.48</v>
      </c>
      <c r="WJ17" s="160">
        <v>264753.2</v>
      </c>
      <c r="WK17" s="160">
        <v>569565.94999999995</v>
      </c>
      <c r="WL17" s="160">
        <v>218819.83999999997</v>
      </c>
      <c r="WM17" s="160">
        <v>150998393.52000001</v>
      </c>
      <c r="WN17" s="160">
        <v>4099652.11</v>
      </c>
      <c r="WO17" s="160">
        <v>7975073.2899999991</v>
      </c>
      <c r="WP17" s="160">
        <v>40194004.520000003</v>
      </c>
      <c r="WQ17" s="160">
        <v>3674323.7</v>
      </c>
      <c r="WR17" s="160">
        <v>7066114.46</v>
      </c>
      <c r="WS17" s="160">
        <v>10890489.16</v>
      </c>
      <c r="WT17" s="160">
        <v>3540349.9899999998</v>
      </c>
      <c r="WU17" s="160">
        <v>3555239.79</v>
      </c>
      <c r="WV17" s="160">
        <v>8001343.3399999999</v>
      </c>
      <c r="WW17" s="160">
        <v>7268701.3199999994</v>
      </c>
      <c r="WX17" s="160">
        <v>2652325.1500000004</v>
      </c>
      <c r="WY17" s="160">
        <v>1831197.33</v>
      </c>
      <c r="WZ17" s="160">
        <v>2509760.85</v>
      </c>
      <c r="XA17" s="160">
        <v>2778599.6100000003</v>
      </c>
      <c r="XB17" s="160">
        <v>2525605.1900000004</v>
      </c>
      <c r="XC17" s="160">
        <v>1908701.69</v>
      </c>
      <c r="XD17" s="160">
        <v>2186639.4700000002</v>
      </c>
      <c r="XE17" s="160">
        <v>2311374.5499999998</v>
      </c>
      <c r="XF17" s="160">
        <v>2293669</v>
      </c>
      <c r="XG17" s="160">
        <v>2565686.7000000002</v>
      </c>
      <c r="XH17" s="160">
        <v>1756603.01</v>
      </c>
      <c r="XI17" s="160">
        <v>1779498.7000000002</v>
      </c>
      <c r="XJ17" s="160">
        <v>127132592.55</v>
      </c>
      <c r="XK17" s="160">
        <v>2403800.5</v>
      </c>
      <c r="XL17" s="160">
        <v>9336985.8000000007</v>
      </c>
      <c r="XM17" s="160">
        <v>3777507.59</v>
      </c>
      <c r="XN17" s="160">
        <v>18979435.07</v>
      </c>
      <c r="XO17" s="160">
        <v>4128141.54</v>
      </c>
      <c r="XP17" s="160">
        <v>9223074.8900000006</v>
      </c>
      <c r="XQ17" s="160">
        <v>1621300.08</v>
      </c>
      <c r="XR17" s="160">
        <v>24978382.100000001</v>
      </c>
      <c r="XS17" s="160">
        <v>12936186.899999999</v>
      </c>
      <c r="XT17" s="160">
        <v>6073091.5500000007</v>
      </c>
      <c r="XU17" s="160">
        <v>3748862.82</v>
      </c>
      <c r="XV17" s="160">
        <v>3182882.08</v>
      </c>
      <c r="XW17" s="160">
        <v>2715538.0700000003</v>
      </c>
      <c r="XX17" s="160">
        <v>1883775.7600000002</v>
      </c>
      <c r="XY17" s="160">
        <v>2868013.07</v>
      </c>
      <c r="XZ17" s="160">
        <v>1951663.29</v>
      </c>
      <c r="YA17" s="160">
        <v>49452424.369999997</v>
      </c>
      <c r="YB17" s="160">
        <v>2134683</v>
      </c>
      <c r="YC17" s="160">
        <v>2515085.7199999997</v>
      </c>
      <c r="YD17" s="160">
        <v>2035556.44</v>
      </c>
      <c r="YE17" s="160">
        <v>3040531.05</v>
      </c>
      <c r="YF17" s="160">
        <v>1206481.69</v>
      </c>
      <c r="YG17" s="160">
        <v>1663051.75</v>
      </c>
      <c r="YH17" s="160">
        <v>56708677.700000003</v>
      </c>
      <c r="YI17" s="160">
        <v>2336630.63</v>
      </c>
      <c r="YJ17" s="160">
        <v>2321301.96</v>
      </c>
      <c r="YK17" s="160">
        <v>3673965.47</v>
      </c>
      <c r="YL17" s="160">
        <v>1445095.69</v>
      </c>
      <c r="YM17" s="160">
        <v>2846824.77</v>
      </c>
      <c r="YN17" s="160">
        <v>1946530.59</v>
      </c>
      <c r="YO17" s="160">
        <v>1405494.05</v>
      </c>
      <c r="YP17" s="160">
        <v>8748726.4700000007</v>
      </c>
      <c r="YQ17" s="160">
        <v>117393407.7</v>
      </c>
      <c r="YR17" s="160">
        <v>2399530.33</v>
      </c>
      <c r="YS17" s="160">
        <v>6754743.3999999994</v>
      </c>
      <c r="YT17" s="160">
        <v>12948856.959999999</v>
      </c>
      <c r="YU17" s="160">
        <v>11716451.370000001</v>
      </c>
      <c r="YV17" s="160">
        <v>2375607.0099999998</v>
      </c>
      <c r="YW17" s="160">
        <v>3828757</v>
      </c>
      <c r="YX17" s="160">
        <v>7967196.1200000001</v>
      </c>
      <c r="YY17" s="160">
        <v>6531280.6400000006</v>
      </c>
      <c r="YZ17" s="160">
        <v>7305516</v>
      </c>
      <c r="ZA17" s="160">
        <v>1841005.59</v>
      </c>
      <c r="ZB17" s="160">
        <v>1833554.7599999998</v>
      </c>
      <c r="ZC17" s="160">
        <v>2042258.3399999999</v>
      </c>
      <c r="ZD17" s="160">
        <v>3385949.91</v>
      </c>
      <c r="ZE17" s="160">
        <v>2667351.5299999998</v>
      </c>
      <c r="ZF17" s="160">
        <v>2079119.3800000001</v>
      </c>
      <c r="ZG17" s="160">
        <v>3736696.54</v>
      </c>
      <c r="ZH17" s="160">
        <v>1371398.93</v>
      </c>
      <c r="ZI17" s="160">
        <v>2257253.34</v>
      </c>
      <c r="ZJ17" s="160">
        <v>1422543.7899999998</v>
      </c>
      <c r="ZK17" s="160">
        <v>1447199.83</v>
      </c>
      <c r="ZL17" s="160">
        <v>638068.52</v>
      </c>
      <c r="ZM17" s="160">
        <v>44616694.350000001</v>
      </c>
      <c r="ZN17" s="160">
        <v>2763368</v>
      </c>
      <c r="ZO17" s="160">
        <v>3379530.1500000004</v>
      </c>
      <c r="ZP17" s="160">
        <v>3102356.27</v>
      </c>
      <c r="ZQ17" s="160">
        <v>1958472.09</v>
      </c>
      <c r="ZR17" s="160">
        <v>3654526.94</v>
      </c>
      <c r="ZS17" s="160">
        <v>2087563.74</v>
      </c>
      <c r="ZT17" s="160">
        <v>464481837.12</v>
      </c>
      <c r="ZU17" s="160">
        <v>3471651.33</v>
      </c>
      <c r="ZV17" s="160">
        <v>2161331.5299999998</v>
      </c>
      <c r="ZW17" s="160">
        <v>4430893.63</v>
      </c>
      <c r="ZX17" s="160">
        <v>5999556.9900000002</v>
      </c>
      <c r="ZY17" s="160">
        <v>3903390.66</v>
      </c>
      <c r="ZZ17" s="160">
        <v>4633722.9800000004</v>
      </c>
      <c r="AAA17" s="160">
        <v>8026952.2799999993</v>
      </c>
      <c r="AAB17" s="160">
        <v>10522693.42</v>
      </c>
      <c r="AAC17" s="160">
        <v>2899318.63</v>
      </c>
      <c r="AAD17" s="160">
        <v>5851710.54</v>
      </c>
      <c r="AAE17" s="160">
        <v>40010454.030000001</v>
      </c>
      <c r="AAF17" s="160">
        <v>12045619.48</v>
      </c>
      <c r="AAG17" s="160">
        <v>1275456.99</v>
      </c>
      <c r="AAH17" s="160">
        <v>2916625.7800000003</v>
      </c>
      <c r="AAI17" s="160">
        <v>3351771.7199999997</v>
      </c>
      <c r="AAJ17" s="160">
        <v>1736004.2</v>
      </c>
      <c r="AAK17" s="160">
        <v>3359890.54</v>
      </c>
      <c r="AAL17" s="160">
        <v>2207133.6100000003</v>
      </c>
      <c r="AAM17" s="160">
        <v>43074800.129999995</v>
      </c>
      <c r="AAN17" s="160">
        <v>18951695.159999996</v>
      </c>
      <c r="AAO17" s="160">
        <v>1132252.9500000002</v>
      </c>
      <c r="AAP17" s="160">
        <v>2032263.35</v>
      </c>
      <c r="AAQ17" s="160">
        <v>1688755.93</v>
      </c>
      <c r="AAR17" s="160">
        <v>1076189.3700000001</v>
      </c>
      <c r="AAS17" s="160">
        <v>1044335.5299999999</v>
      </c>
      <c r="AAT17" s="160">
        <v>57246496.479999997</v>
      </c>
      <c r="AAU17" s="160">
        <v>3804200.05</v>
      </c>
      <c r="AAV17" s="160">
        <v>535945.31000000006</v>
      </c>
      <c r="AAW17" s="160">
        <v>4097407.88</v>
      </c>
      <c r="AAX17" s="160">
        <v>4816752.0999999996</v>
      </c>
      <c r="AAY17" s="160">
        <v>1859382.32</v>
      </c>
      <c r="AAZ17" s="160">
        <v>1689600.73</v>
      </c>
      <c r="ABA17" s="160">
        <v>2886634.2199999997</v>
      </c>
      <c r="ABB17" s="160">
        <v>75479530.099999994</v>
      </c>
      <c r="ABC17" s="160">
        <v>2516525.1799999997</v>
      </c>
      <c r="ABD17" s="160">
        <v>5624053.8200000003</v>
      </c>
      <c r="ABE17" s="160">
        <v>2027998.65</v>
      </c>
      <c r="ABF17" s="160">
        <v>1535015.31</v>
      </c>
      <c r="ABG17" s="160">
        <v>15079147.57</v>
      </c>
      <c r="ABH17" s="160">
        <v>1504392.49</v>
      </c>
      <c r="ABI17" s="160">
        <v>2014463.8399999999</v>
      </c>
      <c r="ABJ17" s="160">
        <v>2029930.24</v>
      </c>
      <c r="ABK17" s="160">
        <v>4147842.92</v>
      </c>
      <c r="ABL17" s="160">
        <v>1380163.55</v>
      </c>
      <c r="ABM17" s="160">
        <v>133146496.5</v>
      </c>
      <c r="ABN17" s="160">
        <v>1767939.0500000003</v>
      </c>
      <c r="ABO17" s="160">
        <v>2781379.8</v>
      </c>
      <c r="ABP17" s="160">
        <v>6170915.2699999996</v>
      </c>
      <c r="ABQ17" s="160">
        <v>1897968.13</v>
      </c>
      <c r="ABR17" s="160">
        <v>4739316.5600000005</v>
      </c>
      <c r="ABS17" s="160">
        <v>4720080.0299999993</v>
      </c>
      <c r="ABT17" s="160">
        <v>24168293.18</v>
      </c>
      <c r="ABU17" s="160">
        <v>50020067.5</v>
      </c>
      <c r="ABV17" s="160">
        <v>2551749.5499999998</v>
      </c>
      <c r="ABW17" s="160">
        <v>4658856.9800000004</v>
      </c>
      <c r="ABX17" s="160">
        <v>5501559.6200000001</v>
      </c>
      <c r="ABY17" s="160">
        <v>5409754.6200000001</v>
      </c>
      <c r="ABZ17" s="160">
        <v>33706712.43</v>
      </c>
      <c r="ACA17" s="160">
        <v>2728252.0500000003</v>
      </c>
      <c r="ACB17" s="160">
        <v>2448166.4299999997</v>
      </c>
      <c r="ACC17" s="160">
        <v>2312423.6800000002</v>
      </c>
      <c r="ACD17" s="160">
        <v>1002856</v>
      </c>
      <c r="ACE17" s="160">
        <v>1292725.9500000002</v>
      </c>
      <c r="ACF17" s="160">
        <v>23433916.670000002</v>
      </c>
      <c r="ACG17" s="160">
        <v>16332417.27</v>
      </c>
      <c r="ACH17" s="160">
        <v>855541.75</v>
      </c>
      <c r="ACI17" s="160">
        <v>834087.75</v>
      </c>
      <c r="ACJ17" s="160">
        <v>2157267.15</v>
      </c>
      <c r="ACK17" s="160">
        <v>625276.03</v>
      </c>
      <c r="ACL17" s="160">
        <v>1420070.35</v>
      </c>
      <c r="ACM17" s="160">
        <v>1052021.74</v>
      </c>
      <c r="ACN17" s="160">
        <v>1684345.43</v>
      </c>
      <c r="ACO17" s="160">
        <v>193211560.30000001</v>
      </c>
      <c r="ACP17" s="160">
        <v>9412781.1600000001</v>
      </c>
      <c r="ACQ17" s="160">
        <v>14214339.08</v>
      </c>
      <c r="ACR17" s="160">
        <v>29970542.759999998</v>
      </c>
      <c r="ACS17" s="160">
        <v>717970.33000000007</v>
      </c>
      <c r="ACT17" s="160">
        <v>1256955.71</v>
      </c>
      <c r="ACU17" s="160">
        <v>2326962.2999999998</v>
      </c>
      <c r="ACV17" s="160">
        <v>759389.70000000007</v>
      </c>
      <c r="ACW17" s="160">
        <v>229996471.63</v>
      </c>
      <c r="ACX17" s="160">
        <v>31874266.909999996</v>
      </c>
      <c r="ACY17" s="160">
        <v>12765715.800000001</v>
      </c>
      <c r="ACZ17" s="160">
        <v>2375525.7599999998</v>
      </c>
      <c r="ADA17" s="160">
        <v>3829342.52</v>
      </c>
      <c r="ADB17" s="160">
        <v>3248275.0500000003</v>
      </c>
      <c r="ADC17" s="160">
        <v>2410409.81</v>
      </c>
      <c r="ADD17" s="160">
        <v>1746114.78</v>
      </c>
      <c r="ADE17" s="160">
        <v>2091737.26</v>
      </c>
      <c r="ADF17" s="160">
        <v>3690778.12</v>
      </c>
      <c r="ADG17" s="160">
        <v>5651164.5800000001</v>
      </c>
      <c r="ADH17" s="160">
        <v>2824002.65</v>
      </c>
      <c r="ADI17" s="160">
        <v>3514480.11</v>
      </c>
      <c r="ADJ17" s="160">
        <v>3145593.55</v>
      </c>
      <c r="ADK17" s="160">
        <v>4891338.1900000004</v>
      </c>
      <c r="ADL17" s="160">
        <v>2512652.4699999997</v>
      </c>
      <c r="ADM17" s="160">
        <v>7088946.9800000004</v>
      </c>
      <c r="ADN17" s="160">
        <v>1508426.3</v>
      </c>
      <c r="ADO17" s="160">
        <v>4535948.63</v>
      </c>
      <c r="ADP17" s="160"/>
      <c r="ADQ17" s="160">
        <v>137855527.52000001</v>
      </c>
      <c r="ADR17" s="160">
        <v>8486344.2199999988</v>
      </c>
      <c r="ADS17" s="160">
        <v>3255491.6799999997</v>
      </c>
      <c r="ADT17" s="160">
        <v>3992021.3699999996</v>
      </c>
      <c r="ADU17" s="160">
        <v>3449756.49</v>
      </c>
      <c r="ADV17" s="160">
        <v>12290274.76</v>
      </c>
      <c r="ADW17" s="160">
        <v>3236731.94</v>
      </c>
      <c r="ADX17" s="160">
        <v>6297230.3200000003</v>
      </c>
      <c r="ADY17" s="160">
        <v>2034238.65</v>
      </c>
      <c r="ADZ17" s="160">
        <v>1036109.06</v>
      </c>
      <c r="AEA17" s="160">
        <v>62009292.950000003</v>
      </c>
      <c r="AEB17" s="160">
        <v>22995841.620000001</v>
      </c>
      <c r="AEC17" s="160">
        <v>5256484.3800000008</v>
      </c>
      <c r="AED17" s="160">
        <v>5548178.7999999998</v>
      </c>
      <c r="AEE17" s="160">
        <v>7641533.6600000001</v>
      </c>
      <c r="AEF17" s="160">
        <v>3889809.04</v>
      </c>
      <c r="AEG17" s="160">
        <v>3264755.9799999995</v>
      </c>
      <c r="AEH17" s="160">
        <v>2300996.94</v>
      </c>
      <c r="AEI17" s="160">
        <v>2178471.7599999998</v>
      </c>
      <c r="AEJ17" s="160">
        <v>3092975.89</v>
      </c>
      <c r="AEK17" s="160">
        <v>4124610.84</v>
      </c>
      <c r="AEL17" s="160">
        <v>3463417.78</v>
      </c>
      <c r="AEM17" s="160">
        <v>2001961.04</v>
      </c>
      <c r="AEN17" s="160">
        <v>50398200.920000002</v>
      </c>
      <c r="AEO17" s="160">
        <v>7074768.4900000002</v>
      </c>
      <c r="AEP17" s="160">
        <v>3440338.43</v>
      </c>
      <c r="AEQ17" s="160">
        <v>2343048.7299999995</v>
      </c>
      <c r="AER17" s="160">
        <v>3031026.29</v>
      </c>
      <c r="AES17" s="160">
        <v>1785415.5300000003</v>
      </c>
      <c r="AET17" s="160">
        <v>992479.82000000007</v>
      </c>
      <c r="AEU17" s="160">
        <v>3623791.73</v>
      </c>
      <c r="AEV17" s="160">
        <v>4103238.0900000003</v>
      </c>
      <c r="AEW17" s="160">
        <v>1516922.12</v>
      </c>
      <c r="AEX17" s="160">
        <v>5915870.3200000003</v>
      </c>
      <c r="AEY17" s="160">
        <v>2039388.13</v>
      </c>
      <c r="AEZ17" s="160">
        <v>60768931.579999998</v>
      </c>
      <c r="AFA17" s="160">
        <v>1628043.08</v>
      </c>
      <c r="AFB17" s="160">
        <v>2502612.6800000002</v>
      </c>
      <c r="AFC17" s="160">
        <v>1875184.5999999999</v>
      </c>
      <c r="AFD17" s="160">
        <v>6550888.0700000003</v>
      </c>
      <c r="AFE17" s="160">
        <v>2078522.16</v>
      </c>
      <c r="AFF17" s="160">
        <v>1387785.3</v>
      </c>
      <c r="AFG17" s="160">
        <v>2373889.7199999997</v>
      </c>
      <c r="AFH17" s="160">
        <v>1686101.6400000001</v>
      </c>
      <c r="AFI17" s="160">
        <v>2304239.7199999997</v>
      </c>
      <c r="AFJ17" s="160">
        <v>1971030.49</v>
      </c>
      <c r="AFK17" s="160">
        <v>103175086.23999999</v>
      </c>
      <c r="AFL17" s="160">
        <v>12598419.760000002</v>
      </c>
      <c r="AFM17" s="160">
        <v>4219292.51</v>
      </c>
      <c r="AFN17" s="160">
        <v>2068179.17</v>
      </c>
      <c r="AFO17" s="160">
        <v>5220628.03</v>
      </c>
      <c r="AFP17" s="160">
        <v>3775891.84</v>
      </c>
      <c r="AFQ17" s="160">
        <v>2689335.97</v>
      </c>
      <c r="AFR17" s="160">
        <v>2037331.67</v>
      </c>
      <c r="AFS17" s="160">
        <v>278333885.19999999</v>
      </c>
      <c r="AFT17" s="160">
        <v>88121921.930000007</v>
      </c>
      <c r="AFU17" s="160">
        <v>1899519.9</v>
      </c>
      <c r="AFV17" s="160">
        <v>3472819.0700000003</v>
      </c>
      <c r="AFW17" s="160">
        <v>9864559.5899999999</v>
      </c>
      <c r="AFX17" s="160">
        <v>5697246.6300000008</v>
      </c>
      <c r="AFY17" s="160">
        <v>3088504.8</v>
      </c>
      <c r="AFZ17" s="160">
        <v>6925547.5499999998</v>
      </c>
      <c r="AGA17" s="160">
        <v>656672.31000000006</v>
      </c>
      <c r="AGB17" s="160">
        <v>5165666.87</v>
      </c>
      <c r="AGC17" s="160">
        <v>4665197.97</v>
      </c>
      <c r="AGD17" s="160">
        <v>2097885.06</v>
      </c>
      <c r="AGE17" s="160">
        <v>1840425.71</v>
      </c>
      <c r="AGF17" s="160">
        <v>2497978.12</v>
      </c>
      <c r="AGG17" s="160">
        <v>1784558.35</v>
      </c>
      <c r="AGH17" s="160">
        <v>1884775.21</v>
      </c>
      <c r="AGI17" s="160">
        <v>1873585.47</v>
      </c>
      <c r="AGJ17" s="160">
        <v>32381509.330000002</v>
      </c>
      <c r="AGK17" s="160">
        <v>2058339.9700000002</v>
      </c>
      <c r="AGL17" s="160">
        <v>2202704.9300000002</v>
      </c>
      <c r="AGM17" s="160">
        <v>2574722.67</v>
      </c>
      <c r="AGN17" s="160">
        <v>6254408.71</v>
      </c>
      <c r="AGO17" s="160">
        <v>1775456.98</v>
      </c>
      <c r="AGP17" s="160">
        <v>2042663.93</v>
      </c>
    </row>
    <row r="18" spans="1:874" x14ac:dyDescent="0.2">
      <c r="B18" s="159" t="s">
        <v>23</v>
      </c>
      <c r="C18" s="158" t="s">
        <v>24</v>
      </c>
      <c r="D18" s="160">
        <v>74337782.930000007</v>
      </c>
      <c r="E18" s="160">
        <v>5961207.7999999998</v>
      </c>
      <c r="F18" s="160">
        <v>6674277.7199999997</v>
      </c>
      <c r="G18" s="160">
        <v>2167085.7999999998</v>
      </c>
      <c r="H18" s="160">
        <v>10520996.470000001</v>
      </c>
      <c r="I18" s="160">
        <v>3839234.55</v>
      </c>
      <c r="J18" s="160">
        <v>14724876.32</v>
      </c>
      <c r="K18" s="160">
        <v>4863038.5</v>
      </c>
      <c r="L18" s="160">
        <v>5443077.21</v>
      </c>
      <c r="M18" s="160">
        <v>3536684.25</v>
      </c>
      <c r="N18" s="160">
        <v>2157261.75</v>
      </c>
      <c r="O18" s="160">
        <v>2194689.9</v>
      </c>
      <c r="P18" s="160">
        <v>2157307.7999999998</v>
      </c>
      <c r="Q18" s="160">
        <v>2699070.3</v>
      </c>
      <c r="R18" s="160">
        <v>1628701.25</v>
      </c>
      <c r="S18" s="160">
        <v>6246919.0999999996</v>
      </c>
      <c r="T18" s="160">
        <v>3711884.25</v>
      </c>
      <c r="U18" s="160">
        <v>640926.75</v>
      </c>
      <c r="V18" s="160">
        <v>72505850.519999996</v>
      </c>
      <c r="W18" s="160">
        <v>12773451.4</v>
      </c>
      <c r="X18" s="160">
        <v>4024280.55</v>
      </c>
      <c r="Y18" s="160">
        <v>6667853.5700000003</v>
      </c>
      <c r="Z18" s="160">
        <v>3515992.29</v>
      </c>
      <c r="AA18" s="160">
        <v>5273812.6500000004</v>
      </c>
      <c r="AB18" s="160">
        <v>1376558.67</v>
      </c>
      <c r="AC18" s="160">
        <v>29236805.699999999</v>
      </c>
      <c r="AD18" s="160">
        <v>6054752.6699999999</v>
      </c>
      <c r="AE18" s="160">
        <v>4269416.28</v>
      </c>
      <c r="AF18" s="160">
        <v>18049874.52</v>
      </c>
      <c r="AG18" s="160">
        <v>3508010.2</v>
      </c>
      <c r="AH18" s="160">
        <v>10137819.380000001</v>
      </c>
      <c r="AI18" s="160">
        <v>8372070.0599999996</v>
      </c>
      <c r="AJ18" s="160">
        <v>3093631.62</v>
      </c>
      <c r="AK18" s="160">
        <v>2212993.1</v>
      </c>
      <c r="AL18" s="160">
        <v>3641793.4</v>
      </c>
      <c r="AM18" s="160">
        <v>5349235.5</v>
      </c>
      <c r="AN18" s="160">
        <v>1717052.99</v>
      </c>
      <c r="AO18" s="160">
        <v>3450378.04</v>
      </c>
      <c r="AP18" s="160">
        <v>4892829.8899999997</v>
      </c>
      <c r="AQ18" s="160">
        <v>1137839</v>
      </c>
      <c r="AR18" s="160">
        <v>1789477.49</v>
      </c>
      <c r="AS18" s="160">
        <v>1571013.4</v>
      </c>
      <c r="AT18" s="160">
        <v>52688629.18</v>
      </c>
      <c r="AU18" s="160">
        <v>833436</v>
      </c>
      <c r="AV18" s="160">
        <v>918605.5</v>
      </c>
      <c r="AW18" s="160">
        <v>1331260</v>
      </c>
      <c r="AX18" s="160">
        <v>4231188.8</v>
      </c>
      <c r="AY18" s="160">
        <v>3164720.83</v>
      </c>
      <c r="AZ18" s="160">
        <v>1277647.3</v>
      </c>
      <c r="BA18" s="160">
        <v>1535003.8</v>
      </c>
      <c r="BB18" s="160">
        <v>1217992</v>
      </c>
      <c r="BC18" s="160">
        <v>767826.3</v>
      </c>
      <c r="BD18" s="160">
        <v>1002720</v>
      </c>
      <c r="BE18" s="160">
        <v>630880</v>
      </c>
      <c r="BF18" s="160">
        <v>7727026.0800000001</v>
      </c>
      <c r="BG18" s="160">
        <v>585232.49</v>
      </c>
      <c r="BH18" s="160">
        <v>92956</v>
      </c>
      <c r="BI18" s="160">
        <v>31884914.949999999</v>
      </c>
      <c r="BJ18" s="160">
        <v>15794994.16</v>
      </c>
      <c r="BK18" s="160">
        <v>2244515.25</v>
      </c>
      <c r="BL18" s="160">
        <v>1835130.76</v>
      </c>
      <c r="BM18" s="160">
        <v>4511485.4400000004</v>
      </c>
      <c r="BN18" s="160">
        <v>2794580.78</v>
      </c>
      <c r="BO18" s="160">
        <v>1325537.68</v>
      </c>
      <c r="BP18" s="160">
        <v>47300441.479999997</v>
      </c>
      <c r="BQ18" s="160">
        <v>2250305.4</v>
      </c>
      <c r="BR18" s="160">
        <v>1710937.41</v>
      </c>
      <c r="BS18" s="160">
        <v>2710573.83</v>
      </c>
      <c r="BT18" s="160">
        <v>1662456.06</v>
      </c>
      <c r="BU18" s="160">
        <v>2750682.7</v>
      </c>
      <c r="BV18" s="160">
        <v>1338967.45</v>
      </c>
      <c r="BW18" s="160">
        <v>2137120.7000000002</v>
      </c>
      <c r="BX18" s="160">
        <v>12384043.57</v>
      </c>
      <c r="BY18" s="160">
        <v>2088285.8</v>
      </c>
      <c r="BZ18" s="160">
        <v>3049655.9</v>
      </c>
      <c r="CA18" s="160">
        <v>8745869.8000000007</v>
      </c>
      <c r="CB18" s="160">
        <v>2711539.63</v>
      </c>
      <c r="CC18" s="160">
        <v>1774727.75</v>
      </c>
      <c r="CD18" s="160">
        <v>1850204</v>
      </c>
      <c r="CE18" s="160">
        <v>65034023.530000001</v>
      </c>
      <c r="CF18" s="160">
        <v>1912776.29</v>
      </c>
      <c r="CG18" s="160">
        <v>4028307.78</v>
      </c>
      <c r="CH18" s="160">
        <v>1257669.5</v>
      </c>
      <c r="CI18" s="160">
        <v>2034645.17</v>
      </c>
      <c r="CJ18" s="160">
        <v>1471338.35</v>
      </c>
      <c r="CK18" s="160">
        <v>2849462.75</v>
      </c>
      <c r="CL18" s="160">
        <v>2331729.9700000002</v>
      </c>
      <c r="CM18" s="160">
        <v>1017922.74</v>
      </c>
      <c r="CN18" s="160">
        <v>1316864.69</v>
      </c>
      <c r="CO18" s="160">
        <v>1177437.22</v>
      </c>
      <c r="CP18" s="160">
        <v>2326304.7999999998</v>
      </c>
      <c r="CQ18" s="160">
        <v>1502746.64</v>
      </c>
      <c r="CR18" s="160">
        <v>30544444.27</v>
      </c>
      <c r="CS18" s="160">
        <v>1512730.67</v>
      </c>
      <c r="CT18" s="160">
        <v>1909261.54</v>
      </c>
      <c r="CU18" s="160">
        <v>4253836.25</v>
      </c>
      <c r="CV18" s="160">
        <v>1405604.48</v>
      </c>
      <c r="CW18" s="160">
        <v>3496476.38</v>
      </c>
      <c r="CX18" s="160">
        <v>2282438.7999999998</v>
      </c>
      <c r="CY18" s="160">
        <v>1142951.8999999999</v>
      </c>
      <c r="CZ18" s="160">
        <v>18416934.41</v>
      </c>
      <c r="DA18" s="160">
        <v>18826378.800000001</v>
      </c>
      <c r="DB18" s="160">
        <v>3494188.55</v>
      </c>
      <c r="DC18" s="160">
        <v>2946945</v>
      </c>
      <c r="DD18" s="160">
        <v>5451354.9000000004</v>
      </c>
      <c r="DE18" s="160">
        <v>4130128.16</v>
      </c>
      <c r="DF18" s="160">
        <v>5433968.71</v>
      </c>
      <c r="DG18" s="160">
        <v>3593755.09</v>
      </c>
      <c r="DH18" s="160">
        <v>1444343.25</v>
      </c>
      <c r="DI18" s="160">
        <v>100281601.83</v>
      </c>
      <c r="DJ18" s="160">
        <v>4084307.32</v>
      </c>
      <c r="DK18" s="160">
        <v>5400141.5999999996</v>
      </c>
      <c r="DL18" s="160">
        <v>3004636.2</v>
      </c>
      <c r="DM18" s="160">
        <v>5567983.2300000004</v>
      </c>
      <c r="DN18" s="160">
        <v>3529000.11</v>
      </c>
      <c r="DO18" s="160">
        <v>10699053.76</v>
      </c>
      <c r="DP18" s="160">
        <v>3300709.42</v>
      </c>
      <c r="DQ18" s="160">
        <v>9008764.8800000008</v>
      </c>
      <c r="DR18" s="160">
        <v>22877965.239999998</v>
      </c>
      <c r="DS18" s="160">
        <v>8055048.75</v>
      </c>
      <c r="DT18" s="160">
        <v>21731956.59</v>
      </c>
      <c r="DU18" s="160">
        <v>15602096.130000001</v>
      </c>
      <c r="DV18" s="160">
        <v>6398242</v>
      </c>
      <c r="DW18" s="160">
        <v>10845646.15</v>
      </c>
      <c r="DX18" s="160">
        <v>11196167</v>
      </c>
      <c r="DY18" s="160">
        <v>1704122.5</v>
      </c>
      <c r="DZ18" s="160">
        <v>4124152</v>
      </c>
      <c r="EA18" s="160">
        <v>6128760</v>
      </c>
      <c r="EB18" s="160">
        <v>6776837.5999999996</v>
      </c>
      <c r="EC18" s="160">
        <v>10996057.82</v>
      </c>
      <c r="ED18" s="160">
        <v>10056680.050000001</v>
      </c>
      <c r="EE18" s="160">
        <v>5964829</v>
      </c>
      <c r="EF18" s="160">
        <v>6674708.0099999998</v>
      </c>
      <c r="EG18" s="160">
        <v>5346813</v>
      </c>
      <c r="EH18" s="160">
        <v>9877816.1999999993</v>
      </c>
      <c r="EI18" s="160">
        <v>9261610.5500000007</v>
      </c>
      <c r="EJ18" s="160">
        <v>5213589.99</v>
      </c>
      <c r="EK18" s="160">
        <v>8114675</v>
      </c>
      <c r="EL18" s="160">
        <v>50051705.880000003</v>
      </c>
      <c r="EM18" s="160">
        <v>3385041</v>
      </c>
      <c r="EN18" s="160">
        <v>2801393</v>
      </c>
      <c r="EO18" s="160">
        <v>3848605.12</v>
      </c>
      <c r="EP18" s="160">
        <v>1602115.57</v>
      </c>
      <c r="EQ18" s="160">
        <v>1813004.2</v>
      </c>
      <c r="ER18" s="160">
        <v>7878699.7000000002</v>
      </c>
      <c r="ES18" s="160">
        <v>3482962.66</v>
      </c>
      <c r="ET18" s="160">
        <v>2194752.4</v>
      </c>
      <c r="EU18" s="160">
        <v>50978610</v>
      </c>
      <c r="EV18" s="160">
        <v>2402535</v>
      </c>
      <c r="EW18" s="160">
        <v>5139169</v>
      </c>
      <c r="EX18" s="160">
        <v>10834974</v>
      </c>
      <c r="EY18" s="160">
        <v>11740768.300000001</v>
      </c>
      <c r="EZ18" s="160">
        <v>12402368.25</v>
      </c>
      <c r="FA18" s="160">
        <v>10185577.99</v>
      </c>
      <c r="FB18" s="160">
        <v>4804638</v>
      </c>
      <c r="FC18" s="160">
        <v>7474114</v>
      </c>
      <c r="FD18" s="160">
        <v>4746223.5999999996</v>
      </c>
      <c r="FE18" s="160">
        <v>5592262.25</v>
      </c>
      <c r="FF18" s="160">
        <v>3846734</v>
      </c>
      <c r="FG18" s="160">
        <v>20601092.260000002</v>
      </c>
      <c r="FH18" s="160">
        <v>1695367.15</v>
      </c>
      <c r="FI18" s="160">
        <v>2889555.36</v>
      </c>
      <c r="FJ18" s="160">
        <v>2622495.44</v>
      </c>
      <c r="FK18" s="160">
        <v>3550949</v>
      </c>
      <c r="FL18" s="160">
        <v>3072334.69</v>
      </c>
      <c r="FM18" s="160">
        <v>0</v>
      </c>
      <c r="FN18" s="160">
        <v>352178.02</v>
      </c>
      <c r="FO18" s="160">
        <v>68350519.810000002</v>
      </c>
      <c r="FP18" s="160">
        <v>3402750.13</v>
      </c>
      <c r="FQ18" s="160">
        <v>4524632.17</v>
      </c>
      <c r="FR18" s="160">
        <v>5690277.8399999999</v>
      </c>
      <c r="FS18" s="160">
        <v>6252768.5999999996</v>
      </c>
      <c r="FT18" s="160">
        <v>2299591.31</v>
      </c>
      <c r="FU18" s="160">
        <v>10777586.76</v>
      </c>
      <c r="FV18" s="160">
        <v>3918309.44</v>
      </c>
      <c r="FW18" s="160">
        <v>5653714.1100000003</v>
      </c>
      <c r="FX18" s="160">
        <v>3954039.6</v>
      </c>
      <c r="FY18" s="160">
        <v>11932260.199999999</v>
      </c>
      <c r="FZ18" s="160">
        <v>1918096.57</v>
      </c>
      <c r="GA18" s="160">
        <v>4373184.24</v>
      </c>
      <c r="GB18" s="160">
        <v>27551351.629999999</v>
      </c>
      <c r="GC18" s="160">
        <v>2403506.9</v>
      </c>
      <c r="GD18" s="160">
        <v>2785289.08</v>
      </c>
      <c r="GE18" s="160">
        <v>7110999.1500000004</v>
      </c>
      <c r="GF18" s="160">
        <v>4538045.4400000004</v>
      </c>
      <c r="GG18" s="160">
        <v>1948550.96</v>
      </c>
      <c r="GH18" s="160">
        <v>3049067.6</v>
      </c>
      <c r="GI18" s="160">
        <v>8069784.9000000004</v>
      </c>
      <c r="GJ18" s="160">
        <v>2132826.62</v>
      </c>
      <c r="GK18" s="160">
        <v>1212570</v>
      </c>
      <c r="GL18" s="160">
        <v>1091350.6000000001</v>
      </c>
      <c r="GM18" s="160">
        <v>297611.5</v>
      </c>
      <c r="GN18" s="160">
        <v>12694641.27</v>
      </c>
      <c r="GO18" s="160">
        <v>8066423</v>
      </c>
      <c r="GP18" s="160">
        <v>4595141.37</v>
      </c>
      <c r="GQ18" s="160">
        <v>7291835.6200000001</v>
      </c>
      <c r="GR18" s="160">
        <v>739742.3</v>
      </c>
      <c r="GS18" s="160">
        <v>4626849.75</v>
      </c>
      <c r="GT18" s="160">
        <v>3029743.21</v>
      </c>
      <c r="GU18" s="160">
        <v>1832966.83</v>
      </c>
      <c r="GV18" s="160">
        <v>18840751.109999999</v>
      </c>
      <c r="GW18" s="160">
        <v>1601105</v>
      </c>
      <c r="GX18" s="160">
        <v>5111084.8600000003</v>
      </c>
      <c r="GY18" s="160">
        <v>2653740.1</v>
      </c>
      <c r="GZ18" s="160">
        <v>45229131.859999999</v>
      </c>
      <c r="HA18" s="160">
        <v>4882936.4400000004</v>
      </c>
      <c r="HB18" s="160">
        <v>11715949.300000001</v>
      </c>
      <c r="HC18" s="160">
        <v>4894500.9000000004</v>
      </c>
      <c r="HD18" s="160">
        <v>7438548.1899999995</v>
      </c>
      <c r="HE18" s="160">
        <v>9498759.5199999996</v>
      </c>
      <c r="HF18" s="160">
        <v>23747140.309999999</v>
      </c>
      <c r="HG18" s="160">
        <v>7989435.4000000004</v>
      </c>
      <c r="HH18" s="160">
        <v>8568158</v>
      </c>
      <c r="HI18" s="160">
        <v>5617392.8499999996</v>
      </c>
      <c r="HJ18" s="160">
        <v>4073863.25</v>
      </c>
      <c r="HK18" s="160">
        <v>2865908.56</v>
      </c>
      <c r="HL18" s="160">
        <v>4668665</v>
      </c>
      <c r="HM18" s="160">
        <v>1649599.2</v>
      </c>
      <c r="HN18" s="160">
        <v>55846731.369999997</v>
      </c>
      <c r="HO18" s="160">
        <v>11746351.59</v>
      </c>
      <c r="HP18" s="160">
        <v>2931411.11</v>
      </c>
      <c r="HQ18" s="160">
        <v>3475592.3</v>
      </c>
      <c r="HR18" s="160">
        <v>3976257.34</v>
      </c>
      <c r="HS18" s="160">
        <v>2976555.2</v>
      </c>
      <c r="HT18" s="160">
        <v>5109602.5</v>
      </c>
      <c r="HU18" s="160">
        <v>3384963.24</v>
      </c>
      <c r="HV18" s="160">
        <v>3840922.85</v>
      </c>
      <c r="HW18" s="160">
        <v>2669307.52</v>
      </c>
      <c r="HX18" s="160">
        <v>1341649.6000000001</v>
      </c>
      <c r="HY18" s="160">
        <v>3225146.2</v>
      </c>
      <c r="HZ18" s="160">
        <v>370402.71</v>
      </c>
      <c r="IA18" s="160">
        <v>3736301.38</v>
      </c>
      <c r="IB18" s="160">
        <v>1109983</v>
      </c>
      <c r="IC18" s="160">
        <v>1750051.47</v>
      </c>
      <c r="ID18" s="160">
        <v>30597325.600000001</v>
      </c>
      <c r="IE18" s="160">
        <v>12696802.550000001</v>
      </c>
      <c r="IF18" s="160">
        <v>4704010.7</v>
      </c>
      <c r="IG18" s="160">
        <v>8360965.1100000003</v>
      </c>
      <c r="IH18" s="160">
        <v>10584429.6</v>
      </c>
      <c r="II18" s="160">
        <v>3616784.3</v>
      </c>
      <c r="IJ18" s="160">
        <v>3528492.9</v>
      </c>
      <c r="IK18" s="160">
        <v>2418181</v>
      </c>
      <c r="IL18" s="160">
        <v>2428414.7000000002</v>
      </c>
      <c r="IM18" s="160">
        <v>3647166.05</v>
      </c>
      <c r="IN18" s="160">
        <v>2843327.17</v>
      </c>
      <c r="IO18" s="160">
        <v>50582118.649999999</v>
      </c>
      <c r="IP18" s="160">
        <v>7074201.71</v>
      </c>
      <c r="IQ18" s="160">
        <v>7062026.7999999998</v>
      </c>
      <c r="IR18" s="160">
        <v>3665418</v>
      </c>
      <c r="IS18" s="160">
        <v>3732127.5</v>
      </c>
      <c r="IT18" s="160">
        <v>779887.1</v>
      </c>
      <c r="IU18" s="160">
        <v>2295192.79</v>
      </c>
      <c r="IV18" s="160">
        <v>920302.85</v>
      </c>
      <c r="IW18" s="160">
        <v>233578.6</v>
      </c>
      <c r="IX18" s="160">
        <v>2442055</v>
      </c>
      <c r="IY18" s="160">
        <v>3959928.32</v>
      </c>
      <c r="IZ18" s="160">
        <v>2842811.2</v>
      </c>
      <c r="JA18" s="160">
        <v>16419027.25</v>
      </c>
      <c r="JB18" s="160">
        <v>5480779.6500000004</v>
      </c>
      <c r="JC18" s="160">
        <v>1630433.58</v>
      </c>
      <c r="JD18" s="160">
        <v>1694090.35</v>
      </c>
      <c r="JE18" s="160">
        <v>1462182.32</v>
      </c>
      <c r="JF18" s="160">
        <v>687306.6</v>
      </c>
      <c r="JG18" s="160">
        <v>26898298.039999999</v>
      </c>
      <c r="JH18" s="160">
        <v>1108328</v>
      </c>
      <c r="JI18" s="160">
        <v>1965227.5</v>
      </c>
      <c r="JJ18" s="160">
        <v>2345509.2200000002</v>
      </c>
      <c r="JK18" s="160">
        <v>1964938.79</v>
      </c>
      <c r="JL18" s="160">
        <v>3199919.11</v>
      </c>
      <c r="JM18" s="160">
        <v>1353991.59</v>
      </c>
      <c r="JN18" s="160">
        <v>35483410.770000003</v>
      </c>
      <c r="JO18" s="160">
        <v>9560442.9399999995</v>
      </c>
      <c r="JP18" s="160">
        <v>2674205.08</v>
      </c>
      <c r="JQ18" s="160">
        <v>1577096.45</v>
      </c>
      <c r="JR18" s="160">
        <v>3676478.48</v>
      </c>
      <c r="JS18" s="160">
        <v>1004929.7</v>
      </c>
      <c r="JT18" s="160">
        <v>15352835.300000001</v>
      </c>
      <c r="JU18" s="160">
        <v>5013867.3</v>
      </c>
      <c r="JV18" s="160">
        <v>2927354.53</v>
      </c>
      <c r="JW18" s="160">
        <v>2686663.1</v>
      </c>
      <c r="JX18" s="160">
        <v>3323886.31</v>
      </c>
      <c r="JY18" s="160">
        <v>2182471.25</v>
      </c>
      <c r="JZ18" s="160">
        <v>1837081.94</v>
      </c>
      <c r="KA18" s="160">
        <v>1100528.95</v>
      </c>
      <c r="KB18" s="160">
        <v>2233633.16</v>
      </c>
      <c r="KC18" s="160">
        <v>57291968.590000004</v>
      </c>
      <c r="KD18" s="160">
        <v>6100519.4900000002</v>
      </c>
      <c r="KE18" s="160">
        <v>1975006.35</v>
      </c>
      <c r="KF18" s="160">
        <v>4590526.5999999996</v>
      </c>
      <c r="KG18" s="160">
        <v>2836510.59</v>
      </c>
      <c r="KH18" s="160">
        <v>2362536</v>
      </c>
      <c r="KI18" s="160">
        <v>9812624.9800000004</v>
      </c>
      <c r="KJ18" s="160">
        <v>2482614.33</v>
      </c>
      <c r="KK18" s="160">
        <v>1428241.29</v>
      </c>
      <c r="KL18" s="160">
        <v>15339489.75</v>
      </c>
      <c r="KM18" s="160">
        <v>2298386</v>
      </c>
      <c r="KN18" s="160">
        <v>3924957.98</v>
      </c>
      <c r="KO18" s="160">
        <v>6536584.8099999996</v>
      </c>
      <c r="KP18" s="160">
        <v>1739195.65</v>
      </c>
      <c r="KQ18" s="160">
        <v>3806384.45</v>
      </c>
      <c r="KR18" s="160">
        <v>34257413.880000003</v>
      </c>
      <c r="KS18" s="160">
        <v>3384683.8</v>
      </c>
      <c r="KT18" s="160">
        <v>20696861.690000001</v>
      </c>
      <c r="KU18" s="160">
        <v>3014537.1</v>
      </c>
      <c r="KV18" s="160">
        <v>2044315.38</v>
      </c>
      <c r="KW18" s="160">
        <v>5180269.97</v>
      </c>
      <c r="KX18" s="160">
        <v>4900720.82</v>
      </c>
      <c r="KY18" s="160">
        <v>3266028.05</v>
      </c>
      <c r="KZ18" s="160">
        <v>3279179.48</v>
      </c>
      <c r="LA18" s="160">
        <v>3002102.92</v>
      </c>
      <c r="LB18" s="160">
        <v>63358738.300000004</v>
      </c>
      <c r="LC18" s="160">
        <v>7564154.2999999998</v>
      </c>
      <c r="LD18" s="160">
        <v>9162829.9399999995</v>
      </c>
      <c r="LE18" s="160">
        <v>8164858.5499999998</v>
      </c>
      <c r="LF18" s="160">
        <v>2257123.86</v>
      </c>
      <c r="LG18" s="160">
        <v>2050660</v>
      </c>
      <c r="LH18" s="160">
        <v>2138238.4</v>
      </c>
      <c r="LI18" s="160">
        <v>2968717.12</v>
      </c>
      <c r="LJ18" s="160">
        <v>2433788.9500000002</v>
      </c>
      <c r="LK18" s="160">
        <v>2691524.7</v>
      </c>
      <c r="LL18" s="160">
        <v>18318704.23</v>
      </c>
      <c r="LM18" s="160">
        <v>4066877.27</v>
      </c>
      <c r="LN18" s="160">
        <v>2013589.09</v>
      </c>
      <c r="LO18" s="160">
        <v>144645177.03</v>
      </c>
      <c r="LP18" s="160">
        <v>21588424.300000001</v>
      </c>
      <c r="LQ18" s="160">
        <v>27323868.190000001</v>
      </c>
      <c r="LR18" s="160">
        <v>10570971.310000001</v>
      </c>
      <c r="LS18" s="160">
        <v>5866520.1500000004</v>
      </c>
      <c r="LT18" s="160">
        <v>4341442.9000000004</v>
      </c>
      <c r="LU18" s="160">
        <v>3494951.5</v>
      </c>
      <c r="LV18" s="160">
        <v>5432674.0199999996</v>
      </c>
      <c r="LW18" s="160">
        <v>3829052.61</v>
      </c>
      <c r="LX18" s="160">
        <v>3016524.63</v>
      </c>
      <c r="LY18" s="160">
        <v>7330955.2999999998</v>
      </c>
      <c r="LZ18" s="160">
        <v>3032038.99</v>
      </c>
      <c r="MA18" s="160">
        <v>98298457.210000008</v>
      </c>
      <c r="MB18" s="160">
        <v>5050126.26</v>
      </c>
      <c r="MC18" s="160">
        <v>1795044.49</v>
      </c>
      <c r="MD18" s="160">
        <v>2587679</v>
      </c>
      <c r="ME18" s="160">
        <v>2279831</v>
      </c>
      <c r="MF18" s="160">
        <v>1056023.04</v>
      </c>
      <c r="MG18" s="160">
        <v>3228244</v>
      </c>
      <c r="MH18" s="160">
        <v>2724220.75</v>
      </c>
      <c r="MI18" s="160">
        <v>4743649</v>
      </c>
      <c r="MJ18" s="160">
        <v>3992266</v>
      </c>
      <c r="MK18" s="160">
        <v>2537413.2000000002</v>
      </c>
      <c r="ML18" s="160">
        <v>3052987.9</v>
      </c>
      <c r="MM18" s="160">
        <v>50765462.700000003</v>
      </c>
      <c r="MN18" s="160">
        <v>2626128.5</v>
      </c>
      <c r="MO18" s="160">
        <v>3346825.96</v>
      </c>
      <c r="MP18" s="160">
        <v>4697282.2</v>
      </c>
      <c r="MQ18" s="160">
        <v>3538992.13</v>
      </c>
      <c r="MR18" s="160">
        <v>2464708.5</v>
      </c>
      <c r="MS18" s="160">
        <v>5480296.8499999996</v>
      </c>
      <c r="MT18" s="160">
        <v>4467410.4400000004</v>
      </c>
      <c r="MU18" s="160">
        <v>3373353.7</v>
      </c>
      <c r="MV18" s="160">
        <v>887785</v>
      </c>
      <c r="MW18" s="160">
        <v>111195659.08</v>
      </c>
      <c r="MX18" s="160">
        <v>9052320.9800000004</v>
      </c>
      <c r="MY18" s="160">
        <v>1842536.83</v>
      </c>
      <c r="MZ18" s="160">
        <v>20428714.09</v>
      </c>
      <c r="NA18" s="160">
        <v>2062805.98</v>
      </c>
      <c r="NB18" s="160">
        <v>9184542.7400000002</v>
      </c>
      <c r="NC18" s="160">
        <v>11138453.109999999</v>
      </c>
      <c r="ND18" s="160">
        <v>16503504.649999999</v>
      </c>
      <c r="NE18" s="160">
        <v>689806.5</v>
      </c>
      <c r="NF18" s="160">
        <v>4089170.38</v>
      </c>
      <c r="NG18" s="160">
        <v>2938477</v>
      </c>
      <c r="NH18" s="160">
        <v>3772676.26</v>
      </c>
      <c r="NI18" s="160">
        <v>25114499.09</v>
      </c>
      <c r="NJ18" s="160">
        <v>3657900.2</v>
      </c>
      <c r="NK18" s="160">
        <v>4086948.51</v>
      </c>
      <c r="NL18" s="160">
        <v>2907046.28</v>
      </c>
      <c r="NM18" s="160">
        <v>2108593.0299999998</v>
      </c>
      <c r="NN18" s="160">
        <v>391710.77999999997</v>
      </c>
      <c r="NO18" s="160">
        <v>2115340.17</v>
      </c>
      <c r="NP18" s="160">
        <v>26459342.760000002</v>
      </c>
      <c r="NQ18" s="160">
        <v>19600386.800000001</v>
      </c>
      <c r="NR18" s="160">
        <v>2788097.3</v>
      </c>
      <c r="NS18" s="160">
        <v>1822226</v>
      </c>
      <c r="NT18" s="160">
        <v>4577052.47</v>
      </c>
      <c r="NU18" s="160">
        <v>3078712</v>
      </c>
      <c r="NV18" s="160">
        <v>1688664.94</v>
      </c>
      <c r="NW18" s="160">
        <v>42268434.560000002</v>
      </c>
      <c r="NX18" s="160">
        <v>10118795.630000001</v>
      </c>
      <c r="NY18" s="160">
        <v>3927302.17</v>
      </c>
      <c r="NZ18" s="160">
        <v>14206461.68</v>
      </c>
      <c r="OA18" s="160">
        <v>2369059.4</v>
      </c>
      <c r="OB18" s="160">
        <v>3332111.45</v>
      </c>
      <c r="OC18" s="160">
        <v>3517924.1</v>
      </c>
      <c r="OD18" s="160">
        <v>4630475.91</v>
      </c>
      <c r="OE18" s="160"/>
      <c r="OF18" s="160">
        <v>51016199.289999999</v>
      </c>
      <c r="OG18" s="160">
        <v>9461013.4800000004</v>
      </c>
      <c r="OH18" s="160">
        <v>14410956.75</v>
      </c>
      <c r="OI18" s="160">
        <v>4980491.8499999996</v>
      </c>
      <c r="OJ18" s="160">
        <v>5301249.33</v>
      </c>
      <c r="OK18" s="160">
        <v>1057170.02</v>
      </c>
      <c r="OL18" s="160">
        <v>40923472.649999999</v>
      </c>
      <c r="OM18" s="160">
        <v>2953265</v>
      </c>
      <c r="ON18" s="160">
        <v>1939920.07</v>
      </c>
      <c r="OO18" s="160">
        <v>7480089.7400000002</v>
      </c>
      <c r="OP18" s="160">
        <v>4148067.5</v>
      </c>
      <c r="OQ18" s="160">
        <v>11648482.6</v>
      </c>
      <c r="OR18" s="160">
        <v>2919235.67</v>
      </c>
      <c r="OS18" s="160">
        <v>40279288.710000001</v>
      </c>
      <c r="OT18" s="160">
        <v>3844743.43</v>
      </c>
      <c r="OU18" s="160">
        <v>14650807.189999999</v>
      </c>
      <c r="OV18" s="160">
        <v>1190681.8</v>
      </c>
      <c r="OW18" s="160">
        <v>7528847.4199999999</v>
      </c>
      <c r="OX18" s="160">
        <v>9989832.9499999993</v>
      </c>
      <c r="OY18" s="160">
        <v>2987560.9</v>
      </c>
      <c r="OZ18" s="160">
        <v>3250202.38</v>
      </c>
      <c r="PA18" s="160">
        <v>8556880.7899999991</v>
      </c>
      <c r="PB18" s="160">
        <v>2742758.35</v>
      </c>
      <c r="PC18" s="160">
        <v>5150455</v>
      </c>
      <c r="PD18" s="160">
        <v>10180258.279999999</v>
      </c>
      <c r="PE18" s="160">
        <v>2090258.76</v>
      </c>
      <c r="PF18" s="160">
        <v>9302926.8499999996</v>
      </c>
      <c r="PG18" s="160">
        <v>108775075.14</v>
      </c>
      <c r="PH18" s="160">
        <v>2765410.43</v>
      </c>
      <c r="PI18" s="160">
        <v>1656950.19</v>
      </c>
      <c r="PJ18" s="160">
        <v>8816886.1500000004</v>
      </c>
      <c r="PK18" s="160">
        <v>16555777.800000001</v>
      </c>
      <c r="PL18" s="160">
        <v>3504410.4</v>
      </c>
      <c r="PM18" s="160">
        <v>8704540.5299999993</v>
      </c>
      <c r="PN18" s="160">
        <v>1725027.29</v>
      </c>
      <c r="PO18" s="160">
        <v>7802954.8200000003</v>
      </c>
      <c r="PP18" s="160">
        <v>2369873.7599999998</v>
      </c>
      <c r="PQ18" s="160">
        <v>11324254.25</v>
      </c>
      <c r="PR18" s="160">
        <v>1888011.11</v>
      </c>
      <c r="PS18" s="160">
        <v>3527346.8</v>
      </c>
      <c r="PT18" s="160">
        <v>3260903.8</v>
      </c>
      <c r="PU18" s="160">
        <v>8841263.6600000001</v>
      </c>
      <c r="PV18" s="160">
        <v>4138013.96</v>
      </c>
      <c r="PW18" s="160">
        <v>2098285.19</v>
      </c>
      <c r="PX18" s="160">
        <v>2985369.9</v>
      </c>
      <c r="PY18" s="160">
        <v>1632907.63</v>
      </c>
      <c r="PZ18" s="160">
        <v>5620469.2199999997</v>
      </c>
      <c r="QA18" s="160">
        <v>4788321.9400000004</v>
      </c>
      <c r="QB18" s="160">
        <v>1616047</v>
      </c>
      <c r="QC18" s="160">
        <v>43907167.799999997</v>
      </c>
      <c r="QD18" s="160">
        <v>1031720</v>
      </c>
      <c r="QE18" s="160">
        <v>7057627.0999999996</v>
      </c>
      <c r="QF18" s="160">
        <v>2725195</v>
      </c>
      <c r="QG18" s="160">
        <v>4350338</v>
      </c>
      <c r="QH18" s="160">
        <v>9152264.2799999993</v>
      </c>
      <c r="QI18" s="160">
        <v>4909608.22</v>
      </c>
      <c r="QJ18" s="160">
        <v>3035085.9</v>
      </c>
      <c r="QK18" s="160">
        <v>4988570</v>
      </c>
      <c r="QL18" s="160">
        <v>1565532.54</v>
      </c>
      <c r="QM18" s="160">
        <v>3521284.63</v>
      </c>
      <c r="QN18" s="160">
        <v>48167333.219999999</v>
      </c>
      <c r="QO18" s="160">
        <v>15454080.9</v>
      </c>
      <c r="QP18" s="160">
        <v>8165538</v>
      </c>
      <c r="QQ18" s="160">
        <v>5020632.7699999996</v>
      </c>
      <c r="QR18" s="160">
        <v>5629197.5499999998</v>
      </c>
      <c r="QS18" s="160">
        <v>8215770.1200000001</v>
      </c>
      <c r="QT18" s="160">
        <v>17344431.829999998</v>
      </c>
      <c r="QU18" s="160">
        <v>3208262</v>
      </c>
      <c r="QV18" s="160">
        <v>4695862.47</v>
      </c>
      <c r="QW18" s="160">
        <v>14888086.41</v>
      </c>
      <c r="QX18" s="160">
        <v>10758228</v>
      </c>
      <c r="QY18" s="160">
        <v>2005950</v>
      </c>
      <c r="QZ18" s="160">
        <v>2555150</v>
      </c>
      <c r="RA18" s="160">
        <v>6559672.6100000003</v>
      </c>
      <c r="RB18" s="160">
        <v>2937979</v>
      </c>
      <c r="RC18" s="160">
        <v>4256404</v>
      </c>
      <c r="RD18" s="160">
        <v>5664381</v>
      </c>
      <c r="RE18" s="160">
        <v>1449750.5</v>
      </c>
      <c r="RF18" s="160">
        <v>2247019.46</v>
      </c>
      <c r="RG18" s="160">
        <v>1456317</v>
      </c>
      <c r="RH18" s="160">
        <v>27847189.539999999</v>
      </c>
      <c r="RI18" s="160">
        <v>1407893</v>
      </c>
      <c r="RJ18" s="160">
        <v>2585983</v>
      </c>
      <c r="RK18" s="160">
        <v>3294287</v>
      </c>
      <c r="RL18" s="160">
        <v>1453746</v>
      </c>
      <c r="RM18" s="160">
        <v>2166140.1100000003</v>
      </c>
      <c r="RN18" s="160">
        <v>2648024.59</v>
      </c>
      <c r="RO18" s="160">
        <v>4960657.5</v>
      </c>
      <c r="RP18" s="160">
        <v>2949522.17</v>
      </c>
      <c r="RQ18" s="160">
        <v>3371147</v>
      </c>
      <c r="RR18" s="160">
        <v>6407986</v>
      </c>
      <c r="RS18" s="160">
        <v>11538112.4</v>
      </c>
      <c r="RT18" s="160">
        <v>3041798</v>
      </c>
      <c r="RU18" s="160">
        <v>3309604.57</v>
      </c>
      <c r="RV18" s="160">
        <v>4192427.45</v>
      </c>
      <c r="RW18" s="160">
        <v>2963325.77</v>
      </c>
      <c r="RX18" s="160">
        <v>2235465.7400000002</v>
      </c>
      <c r="RY18" s="160">
        <v>3029418.72</v>
      </c>
      <c r="RZ18" s="160">
        <v>771444.5</v>
      </c>
      <c r="SA18" s="160">
        <v>21251228.600000001</v>
      </c>
      <c r="SB18" s="160">
        <v>1964435.86</v>
      </c>
      <c r="SC18" s="160">
        <v>3785748.26</v>
      </c>
      <c r="SD18" s="160">
        <v>2720640.19</v>
      </c>
      <c r="SE18" s="160">
        <v>2158480</v>
      </c>
      <c r="SF18" s="160">
        <v>2079687.2</v>
      </c>
      <c r="SG18" s="160">
        <v>37800</v>
      </c>
      <c r="SH18" s="160">
        <v>8027772.25</v>
      </c>
      <c r="SI18" s="160">
        <v>1817093.92</v>
      </c>
      <c r="SJ18" s="160">
        <v>2133086.0499999998</v>
      </c>
      <c r="SK18" s="160">
        <v>3842864.9</v>
      </c>
      <c r="SL18" s="160">
        <v>4694124.33</v>
      </c>
      <c r="SM18" s="160">
        <v>3536679.09</v>
      </c>
      <c r="SN18" s="160">
        <v>57470442.380000003</v>
      </c>
      <c r="SO18" s="160">
        <v>2347774.7999999998</v>
      </c>
      <c r="SP18" s="160">
        <v>1913272</v>
      </c>
      <c r="SQ18" s="160">
        <v>5546224.9000000004</v>
      </c>
      <c r="SR18" s="160">
        <v>8756642.7100000009</v>
      </c>
      <c r="SS18" s="160">
        <v>4029677.22</v>
      </c>
      <c r="ST18" s="160">
        <v>1105677.6399999999</v>
      </c>
      <c r="SU18" s="160">
        <v>10892015.67</v>
      </c>
      <c r="SV18" s="160">
        <v>1824992.9</v>
      </c>
      <c r="SW18" s="160">
        <v>5082928.47</v>
      </c>
      <c r="SX18" s="160">
        <v>6249913.4299999997</v>
      </c>
      <c r="SY18" s="160">
        <v>1789232.9</v>
      </c>
      <c r="SZ18" s="160">
        <v>2304942.1</v>
      </c>
      <c r="TA18" s="160">
        <v>2496171.06</v>
      </c>
      <c r="TB18" s="160">
        <v>2963504.7</v>
      </c>
      <c r="TC18" s="160">
        <v>1916941.5</v>
      </c>
      <c r="TD18" s="160">
        <v>21939108.170000002</v>
      </c>
      <c r="TE18" s="160">
        <v>2363633.0699999998</v>
      </c>
      <c r="TF18" s="160">
        <v>21634703.98</v>
      </c>
      <c r="TG18" s="160">
        <v>7106265.6100000003</v>
      </c>
      <c r="TH18" s="160">
        <v>2225509.6</v>
      </c>
      <c r="TI18" s="160">
        <v>2098470</v>
      </c>
      <c r="TJ18" s="160">
        <v>19684797.829999998</v>
      </c>
      <c r="TK18" s="160">
        <v>1531638</v>
      </c>
      <c r="TL18" s="160">
        <v>1187460.2</v>
      </c>
      <c r="TM18" s="160">
        <v>2347172</v>
      </c>
      <c r="TN18" s="160">
        <v>577670.19999999995</v>
      </c>
      <c r="TO18" s="160">
        <v>22967538</v>
      </c>
      <c r="TP18" s="160">
        <v>4142069.4</v>
      </c>
      <c r="TQ18" s="160">
        <v>3474963.79</v>
      </c>
      <c r="TR18" s="160">
        <v>6166878</v>
      </c>
      <c r="TS18" s="160">
        <v>3281758.4</v>
      </c>
      <c r="TT18" s="160">
        <v>1006656.51</v>
      </c>
      <c r="TU18" s="160">
        <v>71835610.239999995</v>
      </c>
      <c r="TV18" s="160">
        <v>4211589</v>
      </c>
      <c r="TW18" s="160">
        <v>3208149.67</v>
      </c>
      <c r="TX18" s="160">
        <v>16020581.1</v>
      </c>
      <c r="TY18" s="160">
        <v>791860.2</v>
      </c>
      <c r="TZ18" s="160">
        <v>2685973.82</v>
      </c>
      <c r="UA18" s="160">
        <v>10817365.300000001</v>
      </c>
      <c r="UB18" s="160">
        <v>2050028.5</v>
      </c>
      <c r="UC18" s="160">
        <v>2225699</v>
      </c>
      <c r="UD18" s="160">
        <v>2447006</v>
      </c>
      <c r="UE18" s="160">
        <v>3670003</v>
      </c>
      <c r="UF18" s="160">
        <v>10039997.699999999</v>
      </c>
      <c r="UG18" s="160">
        <v>3412783.8</v>
      </c>
      <c r="UH18" s="160">
        <v>6361367.7300000004</v>
      </c>
      <c r="UI18" s="160">
        <v>1744330.5</v>
      </c>
      <c r="UJ18" s="160">
        <v>2008109.32</v>
      </c>
      <c r="UK18" s="160">
        <v>1723153.2</v>
      </c>
      <c r="UL18" s="160">
        <v>1494250.71</v>
      </c>
      <c r="UM18" s="160">
        <v>7274031.04</v>
      </c>
      <c r="UN18" s="160">
        <v>1196302</v>
      </c>
      <c r="UO18" s="160">
        <v>652629.68000000005</v>
      </c>
      <c r="UP18" s="160">
        <v>2162405</v>
      </c>
      <c r="UQ18" s="160">
        <v>33748067.909999996</v>
      </c>
      <c r="UR18" s="160">
        <v>3680286.5</v>
      </c>
      <c r="US18" s="160">
        <v>2339902.23</v>
      </c>
      <c r="UT18" s="160">
        <v>11597527</v>
      </c>
      <c r="UU18" s="160">
        <v>10835406.77</v>
      </c>
      <c r="UV18" s="160">
        <v>7468925.9400000004</v>
      </c>
      <c r="UW18" s="160">
        <v>3490651.97</v>
      </c>
      <c r="UX18" s="160">
        <v>4701908.5999999996</v>
      </c>
      <c r="UY18" s="160">
        <v>4354516.17</v>
      </c>
      <c r="UZ18" s="160">
        <v>17678942.23</v>
      </c>
      <c r="VA18" s="160">
        <v>3704214</v>
      </c>
      <c r="VB18" s="160">
        <v>5170406</v>
      </c>
      <c r="VC18" s="160">
        <v>11200999</v>
      </c>
      <c r="VD18" s="160">
        <v>2246956.2599999998</v>
      </c>
      <c r="VE18" s="160">
        <v>3301089.1</v>
      </c>
      <c r="VF18" s="160">
        <v>159940622.19999999</v>
      </c>
      <c r="VG18" s="160">
        <v>3851156.09</v>
      </c>
      <c r="VH18" s="160">
        <v>4225022.16</v>
      </c>
      <c r="VI18" s="160">
        <v>3852090.46</v>
      </c>
      <c r="VJ18" s="160">
        <v>2448457.89</v>
      </c>
      <c r="VK18" s="160">
        <v>3657311.1</v>
      </c>
      <c r="VL18" s="160">
        <v>9425019.6899999995</v>
      </c>
      <c r="VM18" s="160">
        <v>9959260.6999999993</v>
      </c>
      <c r="VN18" s="160">
        <v>5365436.3499999996</v>
      </c>
      <c r="VO18" s="160">
        <v>6788521.4100000001</v>
      </c>
      <c r="VP18" s="160">
        <v>2665703.61</v>
      </c>
      <c r="VQ18" s="160">
        <v>11093082.16</v>
      </c>
      <c r="VR18" s="160">
        <v>8606747.9900000002</v>
      </c>
      <c r="VS18" s="160">
        <v>6277127.1900000004</v>
      </c>
      <c r="VT18" s="160">
        <v>10977278.619999999</v>
      </c>
      <c r="VU18" s="160">
        <v>4478361.9000000004</v>
      </c>
      <c r="VV18" s="160">
        <v>5150991.59</v>
      </c>
      <c r="VW18" s="160">
        <v>7963570.9000000004</v>
      </c>
      <c r="VX18" s="160">
        <v>4039953.42</v>
      </c>
      <c r="VY18" s="160">
        <v>9447001.4000000004</v>
      </c>
      <c r="VZ18" s="160">
        <v>20721537.399999999</v>
      </c>
      <c r="WA18" s="160">
        <v>5308475.1900000004</v>
      </c>
      <c r="WB18" s="160">
        <v>2732182.54</v>
      </c>
      <c r="WC18" s="160">
        <v>2185327.4500000002</v>
      </c>
      <c r="WD18" s="160">
        <v>3327570.22</v>
      </c>
      <c r="WE18" s="160">
        <v>2123013.8199999998</v>
      </c>
      <c r="WF18" s="160">
        <v>2045924.73</v>
      </c>
      <c r="WG18" s="160">
        <v>1875387.63</v>
      </c>
      <c r="WH18" s="160">
        <v>8961114.4499999993</v>
      </c>
      <c r="WI18" s="160">
        <v>2107467.9900000002</v>
      </c>
      <c r="WJ18" s="160">
        <v>114077.23</v>
      </c>
      <c r="WK18" s="160">
        <v>347193.2</v>
      </c>
      <c r="WL18" s="160">
        <v>200240.1</v>
      </c>
      <c r="WM18" s="160">
        <v>64806941.109999999</v>
      </c>
      <c r="WN18" s="160">
        <v>4603814.2300000004</v>
      </c>
      <c r="WO18" s="160">
        <v>4738693.8499999996</v>
      </c>
      <c r="WP18" s="160">
        <v>20429336.800000001</v>
      </c>
      <c r="WQ18" s="160">
        <v>4983542</v>
      </c>
      <c r="WR18" s="160">
        <v>4955380.4000000004</v>
      </c>
      <c r="WS18" s="160">
        <v>8825454.3399999999</v>
      </c>
      <c r="WT18" s="160">
        <v>2951863.1</v>
      </c>
      <c r="WU18" s="160">
        <v>3901838.99</v>
      </c>
      <c r="WV18" s="160">
        <v>8714213.6400000006</v>
      </c>
      <c r="WW18" s="160">
        <v>8006155.4299999997</v>
      </c>
      <c r="WX18" s="160">
        <v>2999982.5</v>
      </c>
      <c r="WY18" s="160">
        <v>3125808.9</v>
      </c>
      <c r="WZ18" s="160">
        <v>3456568</v>
      </c>
      <c r="XA18" s="160">
        <v>2064985.55</v>
      </c>
      <c r="XB18" s="160">
        <v>1844364</v>
      </c>
      <c r="XC18" s="160">
        <v>2240030.9300000002</v>
      </c>
      <c r="XD18" s="160">
        <v>2536523.4</v>
      </c>
      <c r="XE18" s="160">
        <v>2300920</v>
      </c>
      <c r="XF18" s="160">
        <v>2088469.18</v>
      </c>
      <c r="XG18" s="160">
        <v>3195603.46</v>
      </c>
      <c r="XH18" s="160">
        <v>1831953</v>
      </c>
      <c r="XI18" s="160">
        <v>1662359.32</v>
      </c>
      <c r="XJ18" s="160">
        <v>59399968.740000002</v>
      </c>
      <c r="XK18" s="160">
        <v>4181288.4</v>
      </c>
      <c r="XL18" s="160">
        <v>12519124.619999999</v>
      </c>
      <c r="XM18" s="160">
        <v>3100366.08</v>
      </c>
      <c r="XN18" s="160">
        <v>23705711.100000001</v>
      </c>
      <c r="XO18" s="160">
        <v>5398107.2800000003</v>
      </c>
      <c r="XP18" s="160">
        <v>11063415</v>
      </c>
      <c r="XQ18" s="160">
        <v>2461095.9</v>
      </c>
      <c r="XR18" s="160">
        <v>20355598.100000001</v>
      </c>
      <c r="XS18" s="160">
        <v>12273323.609999999</v>
      </c>
      <c r="XT18" s="160">
        <v>5219893.1100000003</v>
      </c>
      <c r="XU18" s="160">
        <v>4023377.1</v>
      </c>
      <c r="XV18" s="160">
        <v>1956796.5</v>
      </c>
      <c r="XW18" s="160">
        <v>3280141.6</v>
      </c>
      <c r="XX18" s="160">
        <v>2543345.85</v>
      </c>
      <c r="XY18" s="160">
        <v>1374559.5</v>
      </c>
      <c r="XZ18" s="160">
        <v>2391067.7999999998</v>
      </c>
      <c r="YA18" s="160">
        <v>21322839</v>
      </c>
      <c r="YB18" s="160">
        <v>2176381.0499999998</v>
      </c>
      <c r="YC18" s="160">
        <v>2824190</v>
      </c>
      <c r="YD18" s="160">
        <v>3385088.1</v>
      </c>
      <c r="YE18" s="160">
        <v>3974830.5</v>
      </c>
      <c r="YF18" s="160">
        <v>1643034</v>
      </c>
      <c r="YG18" s="160">
        <v>2677403</v>
      </c>
      <c r="YH18" s="160">
        <v>9281993.8699999992</v>
      </c>
      <c r="YI18" s="160">
        <v>1813523.5</v>
      </c>
      <c r="YJ18" s="160">
        <v>4547431.6900000004</v>
      </c>
      <c r="YK18" s="160">
        <v>3693570</v>
      </c>
      <c r="YL18" s="160">
        <v>2003385</v>
      </c>
      <c r="YM18" s="160">
        <v>4779093</v>
      </c>
      <c r="YN18" s="160">
        <v>1623410</v>
      </c>
      <c r="YO18" s="160">
        <v>1761221</v>
      </c>
      <c r="YP18" s="160">
        <v>7446430</v>
      </c>
      <c r="YQ18" s="160">
        <v>59061231.850000001</v>
      </c>
      <c r="YR18" s="160">
        <v>1433846.46</v>
      </c>
      <c r="YS18" s="160">
        <v>7005213.1900000004</v>
      </c>
      <c r="YT18" s="160">
        <v>14338912.560000001</v>
      </c>
      <c r="YU18" s="160">
        <v>7609872.5899999999</v>
      </c>
      <c r="YV18" s="160">
        <v>2932928.17</v>
      </c>
      <c r="YW18" s="160">
        <v>3227898.55</v>
      </c>
      <c r="YX18" s="160">
        <v>7635169.9000000004</v>
      </c>
      <c r="YY18" s="160">
        <v>4085011.24</v>
      </c>
      <c r="YZ18" s="160">
        <v>8992906.2200000007</v>
      </c>
      <c r="ZA18" s="160">
        <v>1790584.07</v>
      </c>
      <c r="ZB18" s="160">
        <v>2010540.15</v>
      </c>
      <c r="ZC18" s="160">
        <v>2618870.15</v>
      </c>
      <c r="ZD18" s="160">
        <v>4974560.0599999996</v>
      </c>
      <c r="ZE18" s="160">
        <v>2087070.44</v>
      </c>
      <c r="ZF18" s="160">
        <v>2187712.4300000002</v>
      </c>
      <c r="ZG18" s="160">
        <v>1650162.93</v>
      </c>
      <c r="ZH18" s="160">
        <v>1231225.29</v>
      </c>
      <c r="ZI18" s="160">
        <v>3613690.91</v>
      </c>
      <c r="ZJ18" s="160">
        <v>1745605.61</v>
      </c>
      <c r="ZK18" s="160">
        <v>1916611.97</v>
      </c>
      <c r="ZL18" s="160">
        <v>545314.05000000005</v>
      </c>
      <c r="ZM18" s="160">
        <v>17984079.649999999</v>
      </c>
      <c r="ZN18" s="160">
        <v>2610371.8199999998</v>
      </c>
      <c r="ZO18" s="160">
        <v>3294101.5</v>
      </c>
      <c r="ZP18" s="160">
        <v>2144921</v>
      </c>
      <c r="ZQ18" s="160">
        <v>1928449.7</v>
      </c>
      <c r="ZR18" s="160">
        <v>3892025.5</v>
      </c>
      <c r="ZS18" s="160">
        <v>2430791.4700000002</v>
      </c>
      <c r="ZT18" s="160">
        <v>164079104.37</v>
      </c>
      <c r="ZU18" s="160">
        <v>2749908.36</v>
      </c>
      <c r="ZV18" s="160">
        <v>1718546.45</v>
      </c>
      <c r="ZW18" s="160">
        <v>6051246.1299999999</v>
      </c>
      <c r="ZX18" s="160">
        <v>4540595.0199999996</v>
      </c>
      <c r="ZY18" s="160">
        <v>2973043.3</v>
      </c>
      <c r="ZZ18" s="160">
        <v>3949351.6</v>
      </c>
      <c r="AAA18" s="160">
        <v>3557806.1</v>
      </c>
      <c r="AAB18" s="160">
        <v>11693519.800000001</v>
      </c>
      <c r="AAC18" s="160">
        <v>2036034</v>
      </c>
      <c r="AAD18" s="160">
        <v>3227359.14</v>
      </c>
      <c r="AAE18" s="160">
        <v>14306288.84</v>
      </c>
      <c r="AAF18" s="160">
        <v>9729697.2300000004</v>
      </c>
      <c r="AAG18" s="160">
        <v>1521583.36</v>
      </c>
      <c r="AAH18" s="160">
        <v>2354611.7999999998</v>
      </c>
      <c r="AAI18" s="160">
        <v>2189542.9300000002</v>
      </c>
      <c r="AAJ18" s="160">
        <v>1700641.48</v>
      </c>
      <c r="AAK18" s="160">
        <v>2215246.66</v>
      </c>
      <c r="AAL18" s="160">
        <v>1765134.54</v>
      </c>
      <c r="AAM18" s="160">
        <v>14227411.9</v>
      </c>
      <c r="AAN18" s="160">
        <v>15081307.25</v>
      </c>
      <c r="AAO18" s="160">
        <v>1996180.65</v>
      </c>
      <c r="AAP18" s="160">
        <v>1378523.3</v>
      </c>
      <c r="AAQ18" s="160">
        <v>1657017.45</v>
      </c>
      <c r="AAR18" s="160">
        <v>1184024.8799999999</v>
      </c>
      <c r="AAS18" s="160">
        <v>842928.05</v>
      </c>
      <c r="AAT18" s="160">
        <v>15328752.84</v>
      </c>
      <c r="AAU18" s="160">
        <v>3631857</v>
      </c>
      <c r="AAV18" s="160">
        <v>2348272.7000000002</v>
      </c>
      <c r="AAW18" s="160">
        <v>6063672.9500000002</v>
      </c>
      <c r="AAX18" s="160">
        <v>5388588.5</v>
      </c>
      <c r="AAY18" s="160">
        <v>2731315.2000000002</v>
      </c>
      <c r="AAZ18" s="160">
        <v>2272716.5</v>
      </c>
      <c r="ABA18" s="160">
        <v>4251179.8</v>
      </c>
      <c r="ABB18" s="160">
        <v>37121134</v>
      </c>
      <c r="ABC18" s="160">
        <v>5396517.04</v>
      </c>
      <c r="ABD18" s="160">
        <v>3548380.5</v>
      </c>
      <c r="ABE18" s="160">
        <v>2420538.1</v>
      </c>
      <c r="ABF18" s="160">
        <v>1540161.8</v>
      </c>
      <c r="ABG18" s="160">
        <v>6495486.5</v>
      </c>
      <c r="ABH18" s="160">
        <v>2843940</v>
      </c>
      <c r="ABI18" s="160">
        <v>2288337.58</v>
      </c>
      <c r="ABJ18" s="160">
        <v>2423616.7799999998</v>
      </c>
      <c r="ABK18" s="160">
        <v>3554819.21</v>
      </c>
      <c r="ABL18" s="160">
        <v>2090153.3</v>
      </c>
      <c r="ABM18" s="160">
        <v>46543807.659999996</v>
      </c>
      <c r="ABN18" s="160">
        <v>3348409.5</v>
      </c>
      <c r="ABO18" s="160">
        <v>4236135.45</v>
      </c>
      <c r="ABP18" s="160">
        <v>5260610.09</v>
      </c>
      <c r="ABQ18" s="160">
        <v>2916866.4</v>
      </c>
      <c r="ABR18" s="160">
        <v>7070716</v>
      </c>
      <c r="ABS18" s="160">
        <v>4909763.5</v>
      </c>
      <c r="ABT18" s="160">
        <v>14936924.859999999</v>
      </c>
      <c r="ABU18" s="160">
        <v>19130284.489999998</v>
      </c>
      <c r="ABV18" s="160">
        <v>3611818</v>
      </c>
      <c r="ABW18" s="160">
        <v>5612796.1600000001</v>
      </c>
      <c r="ABX18" s="160">
        <v>6746045.2300000004</v>
      </c>
      <c r="ABY18" s="160">
        <v>3781419</v>
      </c>
      <c r="ABZ18" s="160">
        <v>16460131.949999999</v>
      </c>
      <c r="ACA18" s="160">
        <v>5809238</v>
      </c>
      <c r="ACB18" s="160">
        <v>3101671.3</v>
      </c>
      <c r="ACC18" s="160">
        <v>3308844</v>
      </c>
      <c r="ACD18" s="160">
        <v>3024744</v>
      </c>
      <c r="ACE18" s="160">
        <v>2851091.5</v>
      </c>
      <c r="ACF18" s="160">
        <v>14118214.470000001</v>
      </c>
      <c r="ACG18" s="160">
        <v>12174278.43</v>
      </c>
      <c r="ACH18" s="160">
        <v>723867.3</v>
      </c>
      <c r="ACI18" s="160">
        <v>1732967.5</v>
      </c>
      <c r="ACJ18" s="160">
        <v>4083045.5</v>
      </c>
      <c r="ACK18" s="160">
        <v>1541063.59</v>
      </c>
      <c r="ACL18" s="160">
        <v>1793307.6</v>
      </c>
      <c r="ACM18" s="160">
        <v>2473852.31</v>
      </c>
      <c r="ACN18" s="160">
        <v>4123112</v>
      </c>
      <c r="ACO18" s="160">
        <v>106446279.09</v>
      </c>
      <c r="ACP18" s="160">
        <v>8814058</v>
      </c>
      <c r="ACQ18" s="160">
        <v>6888022.7599999998</v>
      </c>
      <c r="ACR18" s="160">
        <v>13831413.08</v>
      </c>
      <c r="ACS18" s="160">
        <v>1206381</v>
      </c>
      <c r="ACT18" s="160">
        <v>1445717.75</v>
      </c>
      <c r="ACU18" s="160">
        <v>2593904.85</v>
      </c>
      <c r="ACV18" s="160">
        <v>1233852</v>
      </c>
      <c r="ACW18" s="160">
        <v>86914051.530000001</v>
      </c>
      <c r="ACX18" s="160">
        <v>11176732.1</v>
      </c>
      <c r="ACY18" s="160">
        <v>10057232.92</v>
      </c>
      <c r="ACZ18" s="160">
        <v>2826343.5</v>
      </c>
      <c r="ADA18" s="160">
        <v>2812602.2</v>
      </c>
      <c r="ADB18" s="160">
        <v>2912483.4</v>
      </c>
      <c r="ADC18" s="160">
        <v>2805604.92</v>
      </c>
      <c r="ADD18" s="160">
        <v>1543308.87</v>
      </c>
      <c r="ADE18" s="160">
        <v>2425476.02</v>
      </c>
      <c r="ADF18" s="160">
        <v>2689802.48</v>
      </c>
      <c r="ADG18" s="160">
        <v>8371719.5</v>
      </c>
      <c r="ADH18" s="160">
        <v>2677898.4</v>
      </c>
      <c r="ADI18" s="160">
        <v>4237399.9400000004</v>
      </c>
      <c r="ADJ18" s="160">
        <v>3726913.99</v>
      </c>
      <c r="ADK18" s="160">
        <v>4295630.6900000004</v>
      </c>
      <c r="ADL18" s="160">
        <v>2522131.2999999998</v>
      </c>
      <c r="ADM18" s="160">
        <v>6368998</v>
      </c>
      <c r="ADN18" s="160">
        <v>1530178.4</v>
      </c>
      <c r="ADO18" s="160">
        <v>4926911.34</v>
      </c>
      <c r="ADP18" s="160"/>
      <c r="ADQ18" s="160">
        <v>57922467.899999999</v>
      </c>
      <c r="ADR18" s="160">
        <v>7540653.8200000003</v>
      </c>
      <c r="ADS18" s="160">
        <v>5451093.7999999998</v>
      </c>
      <c r="ADT18" s="160">
        <v>5254584.5</v>
      </c>
      <c r="ADU18" s="160">
        <v>3057768.75</v>
      </c>
      <c r="ADV18" s="160">
        <v>9161849.1799999997</v>
      </c>
      <c r="ADW18" s="160">
        <v>2229119.1</v>
      </c>
      <c r="ADX18" s="160">
        <v>4537136.71</v>
      </c>
      <c r="ADY18" s="160">
        <v>2506818</v>
      </c>
      <c r="ADZ18" s="160">
        <v>1927989</v>
      </c>
      <c r="AEA18" s="160">
        <v>32610207.440000001</v>
      </c>
      <c r="AEB18" s="160">
        <v>12326611.970000001</v>
      </c>
      <c r="AEC18" s="160">
        <v>8493027.0999999996</v>
      </c>
      <c r="AED18" s="160">
        <v>3909490</v>
      </c>
      <c r="AEE18" s="160">
        <v>14603687</v>
      </c>
      <c r="AEF18" s="160">
        <v>7716104.2000000002</v>
      </c>
      <c r="AEG18" s="160">
        <v>4481009.5</v>
      </c>
      <c r="AEH18" s="160">
        <v>2935373</v>
      </c>
      <c r="AEI18" s="160">
        <v>2566492.5</v>
      </c>
      <c r="AEJ18" s="160">
        <v>4558816.17</v>
      </c>
      <c r="AEK18" s="160">
        <v>5295872</v>
      </c>
      <c r="AEL18" s="160">
        <v>3802310.31</v>
      </c>
      <c r="AEM18" s="160">
        <v>3567233.3</v>
      </c>
      <c r="AEN18" s="160">
        <v>40905874.25</v>
      </c>
      <c r="AEO18" s="160">
        <v>5732304.5</v>
      </c>
      <c r="AEP18" s="160">
        <v>5770963.6200000001</v>
      </c>
      <c r="AEQ18" s="160">
        <v>2742816.65</v>
      </c>
      <c r="AER18" s="160">
        <v>4619467.8</v>
      </c>
      <c r="AES18" s="160">
        <v>2832116.8</v>
      </c>
      <c r="AET18" s="160">
        <v>3900305.1</v>
      </c>
      <c r="AEU18" s="160">
        <v>6828207.9000000004</v>
      </c>
      <c r="AEV18" s="160">
        <v>5527747</v>
      </c>
      <c r="AEW18" s="160">
        <v>2025040.82</v>
      </c>
      <c r="AEX18" s="160">
        <v>5507496.2599999998</v>
      </c>
      <c r="AEY18" s="160">
        <v>2752860.35</v>
      </c>
      <c r="AEZ18" s="160">
        <v>30057322.239999998</v>
      </c>
      <c r="AFA18" s="160">
        <v>2652062.9</v>
      </c>
      <c r="AFB18" s="160">
        <v>1665522.5</v>
      </c>
      <c r="AFC18" s="160">
        <v>2673649</v>
      </c>
      <c r="AFD18" s="160">
        <v>5189420.97</v>
      </c>
      <c r="AFE18" s="160">
        <v>4274660.01</v>
      </c>
      <c r="AFF18" s="160">
        <v>1556624.71</v>
      </c>
      <c r="AFG18" s="160">
        <v>2279067.19</v>
      </c>
      <c r="AFH18" s="160">
        <v>1547169.9</v>
      </c>
      <c r="AFI18" s="160">
        <v>2735638.58</v>
      </c>
      <c r="AFJ18" s="160">
        <v>2476757.6</v>
      </c>
      <c r="AFK18" s="160">
        <v>29732504.420000002</v>
      </c>
      <c r="AFL18" s="160">
        <v>6313930.54</v>
      </c>
      <c r="AFM18" s="160">
        <v>4452398.46</v>
      </c>
      <c r="AFN18" s="160">
        <v>1764271.52</v>
      </c>
      <c r="AFO18" s="160">
        <v>8150074.1200000001</v>
      </c>
      <c r="AFP18" s="160">
        <v>3583528</v>
      </c>
      <c r="AFQ18" s="160">
        <v>2456258.2000000002</v>
      </c>
      <c r="AFR18" s="160">
        <v>1808612.5</v>
      </c>
      <c r="AFS18" s="160">
        <v>98942780.140000001</v>
      </c>
      <c r="AFT18" s="160">
        <v>55499403.25</v>
      </c>
      <c r="AFU18" s="160">
        <v>1594723.62</v>
      </c>
      <c r="AFV18" s="160">
        <v>4867255.5999999996</v>
      </c>
      <c r="AFW18" s="160">
        <v>7534049.0999999996</v>
      </c>
      <c r="AFX18" s="160">
        <v>3999684</v>
      </c>
      <c r="AFY18" s="160">
        <v>4656651</v>
      </c>
      <c r="AFZ18" s="160">
        <v>3392817.9</v>
      </c>
      <c r="AGA18" s="160">
        <v>1468085.1</v>
      </c>
      <c r="AGB18" s="160">
        <v>4328597.55</v>
      </c>
      <c r="AGC18" s="160">
        <v>4389717.0999999996</v>
      </c>
      <c r="AGD18" s="160">
        <v>1893637.8</v>
      </c>
      <c r="AGE18" s="160">
        <v>2259174.5</v>
      </c>
      <c r="AGF18" s="160">
        <v>2186079.9</v>
      </c>
      <c r="AGG18" s="160">
        <v>1445582.72</v>
      </c>
      <c r="AGH18" s="160">
        <v>2317211.5</v>
      </c>
      <c r="AGI18" s="160">
        <v>1438309.55</v>
      </c>
      <c r="AGJ18" s="160">
        <v>15163722.91</v>
      </c>
      <c r="AGK18" s="160">
        <v>3235310.15</v>
      </c>
      <c r="AGL18" s="160">
        <v>2913644.49</v>
      </c>
      <c r="AGM18" s="160">
        <v>4927850.04</v>
      </c>
      <c r="AGN18" s="160">
        <v>7960696.8499999996</v>
      </c>
      <c r="AGO18" s="160">
        <v>3319152</v>
      </c>
      <c r="AGP18" s="160">
        <v>2741903.95</v>
      </c>
    </row>
    <row r="19" spans="1:874" x14ac:dyDescent="0.2">
      <c r="B19" s="159" t="s">
        <v>25</v>
      </c>
      <c r="C19" s="158" t="s">
        <v>26</v>
      </c>
      <c r="D19" s="160">
        <v>534410803.44</v>
      </c>
      <c r="E19" s="160">
        <v>46678566.25</v>
      </c>
      <c r="F19" s="160">
        <v>66468976.829999998</v>
      </c>
      <c r="G19" s="160">
        <v>27509370.299999997</v>
      </c>
      <c r="H19" s="160">
        <v>71070982.129999995</v>
      </c>
      <c r="I19" s="160">
        <v>40330190.719999999</v>
      </c>
      <c r="J19" s="160">
        <v>60100347.160000004</v>
      </c>
      <c r="K19" s="160">
        <v>39644076.309999995</v>
      </c>
      <c r="L19" s="160">
        <v>41614566.57</v>
      </c>
      <c r="M19" s="160">
        <v>33900731.75</v>
      </c>
      <c r="N19" s="160">
        <v>24860608.68</v>
      </c>
      <c r="O19" s="160">
        <v>25017196.670000002</v>
      </c>
      <c r="P19" s="160">
        <v>19707136.579999998</v>
      </c>
      <c r="Q19" s="160">
        <v>31821755.419999998</v>
      </c>
      <c r="R19" s="160">
        <v>26852297.839999996</v>
      </c>
      <c r="S19" s="160">
        <v>53359863.199999996</v>
      </c>
      <c r="T19" s="160">
        <v>34998156.479999997</v>
      </c>
      <c r="U19" s="160">
        <v>3027799.67</v>
      </c>
      <c r="V19" s="160">
        <v>430615796.46999997</v>
      </c>
      <c r="W19" s="160">
        <v>96943883.950000003</v>
      </c>
      <c r="X19" s="160">
        <v>25120337.280000001</v>
      </c>
      <c r="Y19" s="160">
        <v>37264180.710000001</v>
      </c>
      <c r="Z19" s="160">
        <v>50566288.650000006</v>
      </c>
      <c r="AA19" s="160">
        <v>40070072.980000004</v>
      </c>
      <c r="AB19" s="160">
        <v>21775074.16</v>
      </c>
      <c r="AC19" s="160">
        <v>88500330.189999998</v>
      </c>
      <c r="AD19" s="160">
        <v>37116476.030000001</v>
      </c>
      <c r="AE19" s="160">
        <v>32265364.359999996</v>
      </c>
      <c r="AF19" s="160">
        <v>96686049.669999987</v>
      </c>
      <c r="AG19" s="160">
        <v>46303991.740000002</v>
      </c>
      <c r="AH19" s="160">
        <v>72201244.730000004</v>
      </c>
      <c r="AI19" s="160">
        <v>56575383.119999997</v>
      </c>
      <c r="AJ19" s="160">
        <v>33785019.679999992</v>
      </c>
      <c r="AK19" s="160">
        <v>17299538.059999999</v>
      </c>
      <c r="AL19" s="160">
        <v>24104245.480000004</v>
      </c>
      <c r="AM19" s="160">
        <v>51043224.260000005</v>
      </c>
      <c r="AN19" s="160">
        <v>15635652.089999998</v>
      </c>
      <c r="AO19" s="160">
        <v>25614701.32</v>
      </c>
      <c r="AP19" s="160">
        <v>29677013.309999995</v>
      </c>
      <c r="AQ19" s="160">
        <v>27096951.380000003</v>
      </c>
      <c r="AR19" s="160">
        <v>23622022.490000002</v>
      </c>
      <c r="AS19" s="160">
        <v>10454308.810000001</v>
      </c>
      <c r="AT19" s="160">
        <v>310890269.33000004</v>
      </c>
      <c r="AU19" s="160">
        <v>19086154.169999998</v>
      </c>
      <c r="AV19" s="160">
        <v>11517952.24</v>
      </c>
      <c r="AW19" s="160">
        <v>26737573.239999998</v>
      </c>
      <c r="AX19" s="160">
        <v>45822642.359999992</v>
      </c>
      <c r="AY19" s="160">
        <v>63300976.119999997</v>
      </c>
      <c r="AZ19" s="160">
        <v>19701216.390000001</v>
      </c>
      <c r="BA19" s="160">
        <v>26160549.259999998</v>
      </c>
      <c r="BB19" s="160">
        <v>17330046.68</v>
      </c>
      <c r="BC19" s="160">
        <v>19503648.399999999</v>
      </c>
      <c r="BD19" s="160">
        <v>10556897</v>
      </c>
      <c r="BE19" s="160">
        <v>12781561.609999999</v>
      </c>
      <c r="BF19" s="160">
        <v>85630256.840000004</v>
      </c>
      <c r="BG19" s="160">
        <v>9209482.0899999999</v>
      </c>
      <c r="BH19" s="160">
        <v>6239020</v>
      </c>
      <c r="BI19" s="160">
        <v>289947172.14999998</v>
      </c>
      <c r="BJ19" s="160">
        <v>166056742.56999999</v>
      </c>
      <c r="BK19" s="160">
        <v>40643752.029999994</v>
      </c>
      <c r="BL19" s="160">
        <v>28737839.870000005</v>
      </c>
      <c r="BM19" s="160">
        <v>61459106.93</v>
      </c>
      <c r="BN19" s="160">
        <v>39606109.039999999</v>
      </c>
      <c r="BO19" s="160">
        <v>42111912.609999999</v>
      </c>
      <c r="BP19" s="160">
        <v>347795281.06999999</v>
      </c>
      <c r="BQ19" s="160">
        <v>52349150.169999994</v>
      </c>
      <c r="BR19" s="160">
        <v>35913120.620000005</v>
      </c>
      <c r="BS19" s="160">
        <v>57099445.350000001</v>
      </c>
      <c r="BT19" s="160">
        <v>40952287.770000003</v>
      </c>
      <c r="BU19" s="160">
        <v>26066034.760000002</v>
      </c>
      <c r="BV19" s="160">
        <v>34685875.350000001</v>
      </c>
      <c r="BW19" s="160">
        <v>53488617.109999999</v>
      </c>
      <c r="BX19" s="160">
        <v>119394276.96999998</v>
      </c>
      <c r="BY19" s="160">
        <v>23856130.629999999</v>
      </c>
      <c r="BZ19" s="160">
        <v>39172728.730000004</v>
      </c>
      <c r="CA19" s="160">
        <v>55541140.170000002</v>
      </c>
      <c r="CB19" s="160">
        <v>20832874.600000001</v>
      </c>
      <c r="CC19" s="160">
        <v>16988746.129999999</v>
      </c>
      <c r="CD19" s="160">
        <v>20713590.629999999</v>
      </c>
      <c r="CE19" s="160">
        <v>577674077.63999999</v>
      </c>
      <c r="CF19" s="160">
        <v>42220089.57</v>
      </c>
      <c r="CG19" s="160">
        <v>68823014.25999999</v>
      </c>
      <c r="CH19" s="160">
        <v>31806888.950000007</v>
      </c>
      <c r="CI19" s="160">
        <v>36593368.149999999</v>
      </c>
      <c r="CJ19" s="160">
        <v>47332127.089999996</v>
      </c>
      <c r="CK19" s="160">
        <v>30851307.119999997</v>
      </c>
      <c r="CL19" s="160">
        <v>53567469.620000005</v>
      </c>
      <c r="CM19" s="160">
        <v>21155996.84</v>
      </c>
      <c r="CN19" s="160">
        <v>42496363.790000007</v>
      </c>
      <c r="CO19" s="160">
        <v>26322828.809999999</v>
      </c>
      <c r="CP19" s="160">
        <v>55915407.309999995</v>
      </c>
      <c r="CQ19" s="160">
        <v>29168959.079999998</v>
      </c>
      <c r="CR19" s="160">
        <v>274594957.32000005</v>
      </c>
      <c r="CS19" s="160">
        <v>30470192.390000001</v>
      </c>
      <c r="CT19" s="160">
        <v>37650259.100000001</v>
      </c>
      <c r="CU19" s="160">
        <v>46678917.070000008</v>
      </c>
      <c r="CV19" s="160">
        <v>22709811.670000002</v>
      </c>
      <c r="CW19" s="160">
        <v>49922852.489999995</v>
      </c>
      <c r="CX19" s="160">
        <v>34647561.560000002</v>
      </c>
      <c r="CY19" s="160">
        <v>11071800.85</v>
      </c>
      <c r="CZ19" s="160">
        <v>207193858.34999999</v>
      </c>
      <c r="DA19" s="160">
        <v>208201784.56</v>
      </c>
      <c r="DB19" s="160">
        <v>43832999.869999997</v>
      </c>
      <c r="DC19" s="160">
        <v>29364965.75</v>
      </c>
      <c r="DD19" s="160">
        <v>50431452.579999998</v>
      </c>
      <c r="DE19" s="160">
        <v>32566046.239999998</v>
      </c>
      <c r="DF19" s="160">
        <v>28815547.959999997</v>
      </c>
      <c r="DG19" s="160">
        <v>28376163.120000001</v>
      </c>
      <c r="DH19" s="160">
        <v>5475820</v>
      </c>
      <c r="DI19" s="160">
        <v>642459558.52999985</v>
      </c>
      <c r="DJ19" s="160">
        <v>30747591.48</v>
      </c>
      <c r="DK19" s="160">
        <v>46740713.740000002</v>
      </c>
      <c r="DL19" s="160">
        <v>46339601.70000001</v>
      </c>
      <c r="DM19" s="160">
        <v>49372758.829999998</v>
      </c>
      <c r="DN19" s="160">
        <v>42525090.349999994</v>
      </c>
      <c r="DO19" s="160">
        <v>61786521.699999996</v>
      </c>
      <c r="DP19" s="160">
        <v>34447122.840000004</v>
      </c>
      <c r="DQ19" s="160">
        <v>48183003.469999999</v>
      </c>
      <c r="DR19" s="160">
        <v>280119166.19999999</v>
      </c>
      <c r="DS19" s="160">
        <v>42499071.289999999</v>
      </c>
      <c r="DT19" s="160">
        <v>92474280.060000002</v>
      </c>
      <c r="DU19" s="160">
        <v>72083679.890000001</v>
      </c>
      <c r="DV19" s="160">
        <v>30973082.150000002</v>
      </c>
      <c r="DW19" s="160">
        <v>55846682.069999993</v>
      </c>
      <c r="DX19" s="160">
        <v>38568868.670000002</v>
      </c>
      <c r="DY19" s="160">
        <v>9314070.1999999993</v>
      </c>
      <c r="DZ19" s="160">
        <v>26169342.030000001</v>
      </c>
      <c r="EA19" s="160">
        <v>26307538.210000001</v>
      </c>
      <c r="EB19" s="160">
        <v>68758142.090000004</v>
      </c>
      <c r="EC19" s="160">
        <v>220835097.35000002</v>
      </c>
      <c r="ED19" s="160">
        <v>182795897.03999999</v>
      </c>
      <c r="EE19" s="160">
        <v>33319037</v>
      </c>
      <c r="EF19" s="160">
        <v>40007773.369999997</v>
      </c>
      <c r="EG19" s="160">
        <v>42508504.18</v>
      </c>
      <c r="EH19" s="160">
        <v>51019319.420000017</v>
      </c>
      <c r="EI19" s="160">
        <v>80450949.959999993</v>
      </c>
      <c r="EJ19" s="160">
        <v>27218245.119999997</v>
      </c>
      <c r="EK19" s="160">
        <v>31096426.140000004</v>
      </c>
      <c r="EL19" s="160">
        <v>430855935.11000001</v>
      </c>
      <c r="EM19" s="160">
        <v>34534291.170000002</v>
      </c>
      <c r="EN19" s="160">
        <v>30045088.039999999</v>
      </c>
      <c r="EO19" s="160">
        <v>30481607.740000002</v>
      </c>
      <c r="EP19" s="160">
        <v>16971897.710000001</v>
      </c>
      <c r="EQ19" s="160">
        <v>17615557.189999998</v>
      </c>
      <c r="ER19" s="160">
        <v>42811199.920000009</v>
      </c>
      <c r="ES19" s="160">
        <v>37471413.789999999</v>
      </c>
      <c r="ET19" s="160">
        <v>29442358.439999998</v>
      </c>
      <c r="EU19" s="160">
        <v>270473264.75</v>
      </c>
      <c r="EV19" s="160">
        <v>19874194.809999999</v>
      </c>
      <c r="EW19" s="160">
        <v>26183218.240000002</v>
      </c>
      <c r="EX19" s="160">
        <v>37077002.329999998</v>
      </c>
      <c r="EY19" s="160">
        <v>50592201.730000004</v>
      </c>
      <c r="EZ19" s="160">
        <v>40528340.910000004</v>
      </c>
      <c r="FA19" s="160">
        <v>45978965.93999999</v>
      </c>
      <c r="FB19" s="160">
        <v>24420590.599999998</v>
      </c>
      <c r="FC19" s="160">
        <v>20459965.500000004</v>
      </c>
      <c r="FD19" s="160">
        <v>17724732.300000001</v>
      </c>
      <c r="FE19" s="160">
        <v>17004492.609999999</v>
      </c>
      <c r="FF19" s="160">
        <v>2018170</v>
      </c>
      <c r="FG19" s="160">
        <v>238788689.63999996</v>
      </c>
      <c r="FH19" s="160">
        <v>28338702.850000001</v>
      </c>
      <c r="FI19" s="160">
        <v>33316364.559999999</v>
      </c>
      <c r="FJ19" s="160">
        <v>33954612.869999997</v>
      </c>
      <c r="FK19" s="160">
        <v>44740054.309999995</v>
      </c>
      <c r="FL19" s="160">
        <v>41378401.910000004</v>
      </c>
      <c r="FM19" s="160">
        <v>0</v>
      </c>
      <c r="FN19" s="160">
        <v>1614155.48</v>
      </c>
      <c r="FO19" s="160">
        <v>500891948.92000002</v>
      </c>
      <c r="FP19" s="160">
        <v>33601969.149999999</v>
      </c>
      <c r="FQ19" s="160">
        <v>42484487.289999999</v>
      </c>
      <c r="FR19" s="160">
        <v>38976773.810000002</v>
      </c>
      <c r="FS19" s="160">
        <v>51019694.149999999</v>
      </c>
      <c r="FT19" s="160">
        <v>30378925.010000002</v>
      </c>
      <c r="FU19" s="160">
        <v>63304643.299999997</v>
      </c>
      <c r="FV19" s="160">
        <v>43744256.140000001</v>
      </c>
      <c r="FW19" s="160">
        <v>36270934.299999997</v>
      </c>
      <c r="FX19" s="160">
        <v>35058153.969999999</v>
      </c>
      <c r="FY19" s="160">
        <v>60526285.160000004</v>
      </c>
      <c r="FZ19" s="160">
        <v>32815696.010000002</v>
      </c>
      <c r="GA19" s="160">
        <v>17270216.800000001</v>
      </c>
      <c r="GB19" s="160">
        <v>286400407.76999998</v>
      </c>
      <c r="GC19" s="160">
        <v>28634904.409999996</v>
      </c>
      <c r="GD19" s="160">
        <v>31754654.539999999</v>
      </c>
      <c r="GE19" s="160">
        <v>60099161.839999989</v>
      </c>
      <c r="GF19" s="160">
        <v>50512875.220000006</v>
      </c>
      <c r="GG19" s="160">
        <v>30689249.269999996</v>
      </c>
      <c r="GH19" s="160">
        <v>32592446.039999995</v>
      </c>
      <c r="GI19" s="160">
        <v>76849590.099999994</v>
      </c>
      <c r="GJ19" s="160">
        <v>25266948.720000003</v>
      </c>
      <c r="GK19" s="160">
        <v>1689540</v>
      </c>
      <c r="GL19" s="160">
        <v>6714810</v>
      </c>
      <c r="GM19" s="160">
        <v>198372.5</v>
      </c>
      <c r="GN19" s="160">
        <v>239071104.27000001</v>
      </c>
      <c r="GO19" s="160">
        <v>52228222.590000004</v>
      </c>
      <c r="GP19" s="160">
        <v>32492488.619999997</v>
      </c>
      <c r="GQ19" s="160">
        <v>43250397.979999997</v>
      </c>
      <c r="GR19" s="160">
        <v>17905558.689999998</v>
      </c>
      <c r="GS19" s="160">
        <v>28923994.609999999</v>
      </c>
      <c r="GT19" s="160">
        <v>33852007.159999996</v>
      </c>
      <c r="GU19" s="160">
        <v>21902126</v>
      </c>
      <c r="GV19" s="160">
        <v>257617429.42000005</v>
      </c>
      <c r="GW19" s="160">
        <v>26976900.259999998</v>
      </c>
      <c r="GX19" s="160">
        <v>58455999.239999995</v>
      </c>
      <c r="GY19" s="160">
        <v>43068529.219999999</v>
      </c>
      <c r="GZ19" s="160">
        <v>384592628.00000006</v>
      </c>
      <c r="HA19" s="160">
        <v>56307141.859999992</v>
      </c>
      <c r="HB19" s="160">
        <v>52935360.539999999</v>
      </c>
      <c r="HC19" s="160">
        <v>69565513.349999994</v>
      </c>
      <c r="HD19" s="160">
        <v>47093176.869999997</v>
      </c>
      <c r="HE19" s="160">
        <v>67835051.200000003</v>
      </c>
      <c r="HF19" s="160">
        <v>252508121.23999998</v>
      </c>
      <c r="HG19" s="160">
        <v>40013646.479999997</v>
      </c>
      <c r="HH19" s="160">
        <v>53551320.420000002</v>
      </c>
      <c r="HI19" s="160">
        <v>43605573.819999993</v>
      </c>
      <c r="HJ19" s="160">
        <v>30614879.850000001</v>
      </c>
      <c r="HK19" s="160">
        <v>32519776.379999999</v>
      </c>
      <c r="HL19" s="160">
        <v>44204787.960000001</v>
      </c>
      <c r="HM19" s="160">
        <v>22992796.859999996</v>
      </c>
      <c r="HN19" s="160">
        <v>340481492.90000004</v>
      </c>
      <c r="HO19" s="160">
        <v>140957275.29000005</v>
      </c>
      <c r="HP19" s="160">
        <v>37526286.170000002</v>
      </c>
      <c r="HQ19" s="160">
        <v>31919852.25</v>
      </c>
      <c r="HR19" s="160">
        <v>30070376.34</v>
      </c>
      <c r="HS19" s="160">
        <v>31927296.310000002</v>
      </c>
      <c r="HT19" s="160">
        <v>56875473.939999998</v>
      </c>
      <c r="HU19" s="160">
        <v>25959095.380000003</v>
      </c>
      <c r="HV19" s="160">
        <v>27679409.199999999</v>
      </c>
      <c r="HW19" s="160">
        <v>31901127.27</v>
      </c>
      <c r="HX19" s="160">
        <v>30532071.579999998</v>
      </c>
      <c r="HY19" s="160">
        <v>39091778.710000001</v>
      </c>
      <c r="HZ19" s="160">
        <v>17550195.239999998</v>
      </c>
      <c r="IA19" s="160">
        <v>32622563.759999998</v>
      </c>
      <c r="IB19" s="160">
        <v>23453013.02</v>
      </c>
      <c r="IC19" s="160">
        <v>19266328.289999999</v>
      </c>
      <c r="ID19" s="160">
        <v>280747593.11000001</v>
      </c>
      <c r="IE19" s="160">
        <v>156140718.80000001</v>
      </c>
      <c r="IF19" s="160">
        <v>39789241.590000004</v>
      </c>
      <c r="IG19" s="160">
        <v>67072560.859999999</v>
      </c>
      <c r="IH19" s="160">
        <v>66225731.600000001</v>
      </c>
      <c r="II19" s="160">
        <v>37052466</v>
      </c>
      <c r="IJ19" s="160">
        <v>28799191.199999999</v>
      </c>
      <c r="IK19" s="160">
        <v>18105520.200000003</v>
      </c>
      <c r="IL19" s="160">
        <v>16747011.300000001</v>
      </c>
      <c r="IM19" s="160">
        <v>22604043.800000001</v>
      </c>
      <c r="IN19" s="160">
        <v>23806724.800000001</v>
      </c>
      <c r="IO19" s="160">
        <v>464489233.31999999</v>
      </c>
      <c r="IP19" s="160">
        <v>249673188.48000002</v>
      </c>
      <c r="IQ19" s="160">
        <v>59810316.950000003</v>
      </c>
      <c r="IR19" s="160">
        <v>44887838.410000004</v>
      </c>
      <c r="IS19" s="160">
        <v>25540993.43</v>
      </c>
      <c r="IT19" s="160">
        <v>22883218.590000004</v>
      </c>
      <c r="IU19" s="160">
        <v>31408182</v>
      </c>
      <c r="IV19" s="160">
        <v>20061627.210000001</v>
      </c>
      <c r="IW19" s="160">
        <v>26084231.710000001</v>
      </c>
      <c r="IX19" s="160">
        <v>35388319.719999999</v>
      </c>
      <c r="IY19" s="160">
        <v>29143488.960000001</v>
      </c>
      <c r="IZ19" s="160">
        <v>25462324.82</v>
      </c>
      <c r="JA19" s="160">
        <v>217337207.15000001</v>
      </c>
      <c r="JB19" s="160">
        <v>166960050.02000001</v>
      </c>
      <c r="JC19" s="160">
        <v>38601971.469999991</v>
      </c>
      <c r="JD19" s="160">
        <v>32742514.16</v>
      </c>
      <c r="JE19" s="160">
        <v>29367549.399999999</v>
      </c>
      <c r="JF19" s="160">
        <v>33318371.240000002</v>
      </c>
      <c r="JG19" s="160">
        <v>225495236.83999997</v>
      </c>
      <c r="JH19" s="160">
        <v>26349808.82</v>
      </c>
      <c r="JI19" s="160">
        <v>38539206.150000006</v>
      </c>
      <c r="JJ19" s="160">
        <v>43466106.780000001</v>
      </c>
      <c r="JK19" s="160">
        <v>32820532.77</v>
      </c>
      <c r="JL19" s="160">
        <v>67880984.980000004</v>
      </c>
      <c r="JM19" s="160">
        <v>25715851.43</v>
      </c>
      <c r="JN19" s="160">
        <v>274413769.89999998</v>
      </c>
      <c r="JO19" s="160">
        <v>168866250.36000001</v>
      </c>
      <c r="JP19" s="160">
        <v>31375527.789999999</v>
      </c>
      <c r="JQ19" s="160">
        <v>18765238.32</v>
      </c>
      <c r="JR19" s="160">
        <v>46000429.779999994</v>
      </c>
      <c r="JS19" s="160">
        <v>12114534.140000001</v>
      </c>
      <c r="JT19" s="160">
        <v>80445331.530000001</v>
      </c>
      <c r="JU19" s="160">
        <v>38666560.07</v>
      </c>
      <c r="JV19" s="160">
        <v>22053797.589999996</v>
      </c>
      <c r="JW19" s="160">
        <v>46676536.989999995</v>
      </c>
      <c r="JX19" s="160">
        <v>25388337.5</v>
      </c>
      <c r="JY19" s="160">
        <v>29477573.300000001</v>
      </c>
      <c r="JZ19" s="160">
        <v>18609135.170000002</v>
      </c>
      <c r="KA19" s="160">
        <v>8567899.6600000001</v>
      </c>
      <c r="KB19" s="160">
        <v>17444659.669999998</v>
      </c>
      <c r="KC19" s="160">
        <v>468670807.13</v>
      </c>
      <c r="KD19" s="160">
        <v>55544786.740000002</v>
      </c>
      <c r="KE19" s="160">
        <v>39382483.659999996</v>
      </c>
      <c r="KF19" s="160">
        <v>50791942.530000001</v>
      </c>
      <c r="KG19" s="160">
        <v>38905632.840000004</v>
      </c>
      <c r="KH19" s="160">
        <v>37906038.660000004</v>
      </c>
      <c r="KI19" s="160">
        <v>64242242.630000003</v>
      </c>
      <c r="KJ19" s="160">
        <v>29033429.469999999</v>
      </c>
      <c r="KK19" s="160">
        <v>31121522.259999998</v>
      </c>
      <c r="KL19" s="160">
        <v>174351966.49000001</v>
      </c>
      <c r="KM19" s="160">
        <v>29634304.349999998</v>
      </c>
      <c r="KN19" s="160">
        <v>42281667.659999996</v>
      </c>
      <c r="KO19" s="160">
        <v>59679333.699999996</v>
      </c>
      <c r="KP19" s="160">
        <v>27917076.219999999</v>
      </c>
      <c r="KQ19" s="160">
        <v>38204192.739999995</v>
      </c>
      <c r="KR19" s="160">
        <v>139052348.06</v>
      </c>
      <c r="KS19" s="160">
        <v>48776839.299999997</v>
      </c>
      <c r="KT19" s="160">
        <v>309514127.39999998</v>
      </c>
      <c r="KU19" s="160">
        <v>37886541.530000001</v>
      </c>
      <c r="KV19" s="160">
        <v>30418751.279999997</v>
      </c>
      <c r="KW19" s="160">
        <v>50974228.869999997</v>
      </c>
      <c r="KX19" s="160">
        <v>58444782.669999987</v>
      </c>
      <c r="KY19" s="160">
        <v>38612770.360000007</v>
      </c>
      <c r="KZ19" s="160">
        <v>32916663.340000004</v>
      </c>
      <c r="LA19" s="160">
        <v>23240542.119999997</v>
      </c>
      <c r="LB19" s="160">
        <v>512589763.60999995</v>
      </c>
      <c r="LC19" s="160">
        <v>161339218.81</v>
      </c>
      <c r="LD19" s="160">
        <v>245124871.69999996</v>
      </c>
      <c r="LE19" s="160">
        <v>184514023.68000001</v>
      </c>
      <c r="LF19" s="160">
        <v>35756668.07</v>
      </c>
      <c r="LG19" s="160">
        <v>41897425.310000002</v>
      </c>
      <c r="LH19" s="160">
        <v>29564190</v>
      </c>
      <c r="LI19" s="160">
        <v>48897413.309999995</v>
      </c>
      <c r="LJ19" s="160">
        <v>34637532.75</v>
      </c>
      <c r="LK19" s="160">
        <v>46659247.68</v>
      </c>
      <c r="LL19" s="160">
        <v>236527791.63</v>
      </c>
      <c r="LM19" s="160">
        <v>77532854.709999993</v>
      </c>
      <c r="LN19" s="160">
        <v>38161778.980000004</v>
      </c>
      <c r="LO19" s="160">
        <v>358928025.25999993</v>
      </c>
      <c r="LP19" s="160">
        <v>121689529.44</v>
      </c>
      <c r="LQ19" s="160">
        <v>366445474.77999997</v>
      </c>
      <c r="LR19" s="160">
        <v>161001780.61000001</v>
      </c>
      <c r="LS19" s="160">
        <v>61926838.979999997</v>
      </c>
      <c r="LT19" s="160">
        <v>50844909</v>
      </c>
      <c r="LU19" s="160">
        <v>58720036.730000004</v>
      </c>
      <c r="LV19" s="160">
        <v>53263848.840000004</v>
      </c>
      <c r="LW19" s="160">
        <v>47761121.219999999</v>
      </c>
      <c r="LX19" s="160">
        <v>48616455.100000001</v>
      </c>
      <c r="LY19" s="160">
        <v>85105531.139999986</v>
      </c>
      <c r="LZ19" s="160">
        <v>29020772.640000001</v>
      </c>
      <c r="MA19" s="160">
        <v>465519468.61000007</v>
      </c>
      <c r="MB19" s="160">
        <v>35020683</v>
      </c>
      <c r="MC19" s="160">
        <v>26573239.229999997</v>
      </c>
      <c r="MD19" s="160">
        <v>22618761.43</v>
      </c>
      <c r="ME19" s="160">
        <v>22215788.23</v>
      </c>
      <c r="MF19" s="160">
        <v>36453667.240000002</v>
      </c>
      <c r="MG19" s="160">
        <v>30490699.34</v>
      </c>
      <c r="MH19" s="160">
        <v>35414830.969999999</v>
      </c>
      <c r="MI19" s="160">
        <v>40110965.240000002</v>
      </c>
      <c r="MJ19" s="160">
        <v>19662423.629999999</v>
      </c>
      <c r="MK19" s="160">
        <v>25470273.389999997</v>
      </c>
      <c r="ML19" s="160">
        <v>26946449.770000003</v>
      </c>
      <c r="MM19" s="160">
        <v>348998853.58999991</v>
      </c>
      <c r="MN19" s="160">
        <v>19483358.640000001</v>
      </c>
      <c r="MO19" s="160">
        <v>35747551.990000002</v>
      </c>
      <c r="MP19" s="160">
        <v>47456080</v>
      </c>
      <c r="MQ19" s="160">
        <v>53012659.350000001</v>
      </c>
      <c r="MR19" s="160">
        <v>27841924.199999999</v>
      </c>
      <c r="MS19" s="160">
        <v>62237850.979999989</v>
      </c>
      <c r="MT19" s="160">
        <v>50368406.600000001</v>
      </c>
      <c r="MU19" s="160">
        <v>40518608.969999999</v>
      </c>
      <c r="MV19" s="160">
        <v>13301102.139999999</v>
      </c>
      <c r="MW19" s="160">
        <v>525926798.86999995</v>
      </c>
      <c r="MX19" s="160">
        <v>73024149.659999996</v>
      </c>
      <c r="MY19" s="160">
        <v>25725516.23</v>
      </c>
      <c r="MZ19" s="160">
        <v>127852627.61</v>
      </c>
      <c r="NA19" s="160">
        <v>26336894.220000003</v>
      </c>
      <c r="NB19" s="160">
        <v>54433096.289999999</v>
      </c>
      <c r="NC19" s="160">
        <v>99126553.109999999</v>
      </c>
      <c r="ND19" s="160">
        <v>88224299.390000015</v>
      </c>
      <c r="NE19" s="160">
        <v>12045579.99</v>
      </c>
      <c r="NF19" s="160">
        <v>67666508.120000005</v>
      </c>
      <c r="NG19" s="160">
        <v>36853168.480000004</v>
      </c>
      <c r="NH19" s="160">
        <v>7843502.7400000002</v>
      </c>
      <c r="NI19" s="160">
        <v>227985260.50999999</v>
      </c>
      <c r="NJ19" s="160">
        <v>34639341.899999999</v>
      </c>
      <c r="NK19" s="160">
        <v>30129419.239999998</v>
      </c>
      <c r="NL19" s="160">
        <v>26156261.43</v>
      </c>
      <c r="NM19" s="160">
        <v>29826828.699999999</v>
      </c>
      <c r="NN19" s="160">
        <v>7195179.6500000004</v>
      </c>
      <c r="NO19" s="160">
        <v>11738775.220000001</v>
      </c>
      <c r="NP19" s="160">
        <v>311800888.51000005</v>
      </c>
      <c r="NQ19" s="160">
        <v>95582042.580000013</v>
      </c>
      <c r="NR19" s="160">
        <v>31082420</v>
      </c>
      <c r="NS19" s="160">
        <v>26897881.889999997</v>
      </c>
      <c r="NT19" s="160">
        <v>36347643.609999999</v>
      </c>
      <c r="NU19" s="160">
        <v>45567860.240000002</v>
      </c>
      <c r="NV19" s="160">
        <v>25799402.700000003</v>
      </c>
      <c r="NW19" s="160">
        <v>339968528.82999992</v>
      </c>
      <c r="NX19" s="160">
        <v>82979811.859999999</v>
      </c>
      <c r="NY19" s="160">
        <v>52280809.759999998</v>
      </c>
      <c r="NZ19" s="160">
        <v>75146463.049999997</v>
      </c>
      <c r="OA19" s="160">
        <v>29899717.100000001</v>
      </c>
      <c r="OB19" s="160">
        <v>49068600</v>
      </c>
      <c r="OC19" s="160">
        <v>11965818.270000001</v>
      </c>
      <c r="OD19" s="160">
        <v>7200057</v>
      </c>
      <c r="OE19" s="160"/>
      <c r="OF19" s="160">
        <v>291840574.92000002</v>
      </c>
      <c r="OG19" s="160">
        <v>72782171.859999985</v>
      </c>
      <c r="OH19" s="160">
        <v>72218216.689999998</v>
      </c>
      <c r="OI19" s="160">
        <v>45780048.710000001</v>
      </c>
      <c r="OJ19" s="160">
        <v>36890192.380000003</v>
      </c>
      <c r="OK19" s="160">
        <v>160710</v>
      </c>
      <c r="OL19" s="160">
        <v>153947584.02999997</v>
      </c>
      <c r="OM19" s="160">
        <v>25227313.629999999</v>
      </c>
      <c r="ON19" s="160">
        <v>28789218.540000003</v>
      </c>
      <c r="OO19" s="160">
        <v>44172698.759999998</v>
      </c>
      <c r="OP19" s="160">
        <v>42253556.309999995</v>
      </c>
      <c r="OQ19" s="160">
        <v>77281862.01000002</v>
      </c>
      <c r="OR19" s="160">
        <v>21045276.02</v>
      </c>
      <c r="OS19" s="160">
        <v>292139358.20999998</v>
      </c>
      <c r="OT19" s="160">
        <v>19844615.950000003</v>
      </c>
      <c r="OU19" s="160">
        <v>74602218.460000008</v>
      </c>
      <c r="OV19" s="160">
        <v>22483931.259999998</v>
      </c>
      <c r="OW19" s="160">
        <v>40462949.439999998</v>
      </c>
      <c r="OX19" s="160">
        <v>74309704.180000007</v>
      </c>
      <c r="OY19" s="160">
        <v>23924452.279999997</v>
      </c>
      <c r="OZ19" s="160">
        <v>26454847.18</v>
      </c>
      <c r="PA19" s="160">
        <v>32396047.600000001</v>
      </c>
      <c r="PB19" s="160">
        <v>23494131.650000002</v>
      </c>
      <c r="PC19" s="160">
        <v>32655434.810000002</v>
      </c>
      <c r="PD19" s="160">
        <v>39744241.430000007</v>
      </c>
      <c r="PE19" s="160">
        <v>25987748.399999999</v>
      </c>
      <c r="PF19" s="160">
        <v>74939715.319999993</v>
      </c>
      <c r="PG19" s="160">
        <v>615251451.00999999</v>
      </c>
      <c r="PH19" s="160">
        <v>46703455.479999997</v>
      </c>
      <c r="PI19" s="160">
        <v>40784440</v>
      </c>
      <c r="PJ19" s="160">
        <v>48415310.880000003</v>
      </c>
      <c r="PK19" s="160">
        <v>95632570.799999997</v>
      </c>
      <c r="PL19" s="160">
        <v>38974615.600000001</v>
      </c>
      <c r="PM19" s="160">
        <v>75555807.719999999</v>
      </c>
      <c r="PN19" s="160">
        <v>35922601.349999994</v>
      </c>
      <c r="PO19" s="160">
        <v>78745264.49000001</v>
      </c>
      <c r="PP19" s="160">
        <v>24142025.18</v>
      </c>
      <c r="PQ19" s="160">
        <v>82822314.179999992</v>
      </c>
      <c r="PR19" s="160">
        <v>23621797.719999999</v>
      </c>
      <c r="PS19" s="160">
        <v>25700167.509999998</v>
      </c>
      <c r="PT19" s="160">
        <v>38966700.550000012</v>
      </c>
      <c r="PU19" s="160">
        <v>45722815.82</v>
      </c>
      <c r="PV19" s="160">
        <v>54227324.539999992</v>
      </c>
      <c r="PW19" s="160">
        <v>35997299.019999996</v>
      </c>
      <c r="PX19" s="160">
        <v>29778147.82</v>
      </c>
      <c r="PY19" s="160">
        <v>23459457.02</v>
      </c>
      <c r="PZ19" s="160">
        <v>64824740.399999999</v>
      </c>
      <c r="QA19" s="160">
        <v>63206169.549999997</v>
      </c>
      <c r="QB19" s="160">
        <v>24666976.080000002</v>
      </c>
      <c r="QC19" s="160">
        <v>327643621.71000004</v>
      </c>
      <c r="QD19" s="160">
        <v>24284660</v>
      </c>
      <c r="QE19" s="160">
        <v>64542334</v>
      </c>
      <c r="QF19" s="160">
        <v>40196660</v>
      </c>
      <c r="QG19" s="160">
        <v>47984320</v>
      </c>
      <c r="QH19" s="160">
        <v>55664420.969999999</v>
      </c>
      <c r="QI19" s="160">
        <v>27882070</v>
      </c>
      <c r="QJ19" s="160">
        <v>53118721.240000002</v>
      </c>
      <c r="QK19" s="160">
        <v>70622453.030000001</v>
      </c>
      <c r="QL19" s="160">
        <v>29195910</v>
      </c>
      <c r="QM19" s="160">
        <v>20591565</v>
      </c>
      <c r="QN19" s="160">
        <v>373154362.63999999</v>
      </c>
      <c r="QO19" s="160">
        <v>48899575.900000006</v>
      </c>
      <c r="QP19" s="160">
        <v>29286375.880000003</v>
      </c>
      <c r="QQ19" s="160">
        <v>38982925.760000005</v>
      </c>
      <c r="QR19" s="160">
        <v>36761046.32</v>
      </c>
      <c r="QS19" s="160">
        <v>43646801.469999991</v>
      </c>
      <c r="QT19" s="160">
        <v>60915273.730000004</v>
      </c>
      <c r="QU19" s="160">
        <v>30834247.27</v>
      </c>
      <c r="QV19" s="160">
        <v>35779288.349999994</v>
      </c>
      <c r="QW19" s="160">
        <v>60661693.989999995</v>
      </c>
      <c r="QX19" s="160">
        <v>63842860.789999999</v>
      </c>
      <c r="QY19" s="160">
        <v>29822604.199999996</v>
      </c>
      <c r="QZ19" s="160">
        <v>21339060.16</v>
      </c>
      <c r="RA19" s="160">
        <v>36373876.25</v>
      </c>
      <c r="RB19" s="160">
        <v>20493220.98</v>
      </c>
      <c r="RC19" s="160">
        <v>30188550.66</v>
      </c>
      <c r="RD19" s="160">
        <v>38817404.07</v>
      </c>
      <c r="RE19" s="160">
        <v>449160</v>
      </c>
      <c r="RF19" s="160">
        <v>449160</v>
      </c>
      <c r="RG19" s="160">
        <v>441008</v>
      </c>
      <c r="RH19" s="160">
        <v>229974934.01000002</v>
      </c>
      <c r="RI19" s="160">
        <v>24817766.039999999</v>
      </c>
      <c r="RJ19" s="160">
        <v>33633492.140000001</v>
      </c>
      <c r="RK19" s="160">
        <v>36320665.170000002</v>
      </c>
      <c r="RL19" s="160">
        <v>15840262.68</v>
      </c>
      <c r="RM19" s="160">
        <v>38151207.689999998</v>
      </c>
      <c r="RN19" s="160">
        <v>40714637.5</v>
      </c>
      <c r="RO19" s="160">
        <v>41849803.329999991</v>
      </c>
      <c r="RP19" s="160">
        <v>29195099.09</v>
      </c>
      <c r="RQ19" s="160">
        <v>24599375.109999999</v>
      </c>
      <c r="RR19" s="160">
        <v>68249080.25999999</v>
      </c>
      <c r="RS19" s="160">
        <v>81248819.120000005</v>
      </c>
      <c r="RT19" s="160">
        <v>22216959.699999999</v>
      </c>
      <c r="RU19" s="160">
        <v>26598134.560000002</v>
      </c>
      <c r="RV19" s="160">
        <v>37352588.539999999</v>
      </c>
      <c r="RW19" s="160">
        <v>18598349.439999998</v>
      </c>
      <c r="RX19" s="160">
        <v>21021948.43</v>
      </c>
      <c r="RY19" s="160">
        <v>22443481.450000003</v>
      </c>
      <c r="RZ19" s="160">
        <v>12516431.23</v>
      </c>
      <c r="SA19" s="160">
        <v>258534066.5</v>
      </c>
      <c r="SB19" s="160">
        <v>26059557.189999998</v>
      </c>
      <c r="SC19" s="160">
        <v>38171759.299999997</v>
      </c>
      <c r="SD19" s="160">
        <v>21350937.219999999</v>
      </c>
      <c r="SE19" s="160">
        <v>12550390.959999999</v>
      </c>
      <c r="SF19" s="160">
        <v>22873689.900000002</v>
      </c>
      <c r="SG19" s="160">
        <v>24987336.02</v>
      </c>
      <c r="SH19" s="160">
        <v>70487013.569999993</v>
      </c>
      <c r="SI19" s="160">
        <v>37631020.630000003</v>
      </c>
      <c r="SJ19" s="160">
        <v>22865923.460000001</v>
      </c>
      <c r="SK19" s="160">
        <v>22545753.579999998</v>
      </c>
      <c r="SL19" s="160">
        <v>43436610.93</v>
      </c>
      <c r="SM19" s="160">
        <v>20694855.34</v>
      </c>
      <c r="SN19" s="160">
        <v>340571985.39000005</v>
      </c>
      <c r="SO19" s="160">
        <v>23995549.559999999</v>
      </c>
      <c r="SP19" s="160">
        <v>27037330.390000001</v>
      </c>
      <c r="SQ19" s="160">
        <v>53056590.780000001</v>
      </c>
      <c r="SR19" s="160">
        <v>48089127.709999993</v>
      </c>
      <c r="SS19" s="160">
        <v>29128764.210000001</v>
      </c>
      <c r="ST19" s="160">
        <v>16718676.109999999</v>
      </c>
      <c r="SU19" s="160">
        <v>51441760.549999997</v>
      </c>
      <c r="SV19" s="160">
        <v>23140544.349999998</v>
      </c>
      <c r="SW19" s="160">
        <v>29046582.219999999</v>
      </c>
      <c r="SX19" s="160">
        <v>45316500.170000002</v>
      </c>
      <c r="SY19" s="160">
        <v>22084666.530000001</v>
      </c>
      <c r="SZ19" s="160">
        <v>18783321.18</v>
      </c>
      <c r="TA19" s="160">
        <v>41716672.230000004</v>
      </c>
      <c r="TB19" s="160">
        <v>18875432.509999998</v>
      </c>
      <c r="TC19" s="160">
        <v>16613350.040000001</v>
      </c>
      <c r="TD19" s="160">
        <v>91719363.269999996</v>
      </c>
      <c r="TE19" s="160">
        <v>17579840.530000001</v>
      </c>
      <c r="TF19" s="160">
        <v>248656481.58999997</v>
      </c>
      <c r="TG19" s="160">
        <v>62403584.530000001</v>
      </c>
      <c r="TH19" s="160">
        <v>30775187.93</v>
      </c>
      <c r="TI19" s="160">
        <v>17871836.32</v>
      </c>
      <c r="TJ19" s="160">
        <v>98617002.099999994</v>
      </c>
      <c r="TK19" s="160">
        <v>20102591.809999999</v>
      </c>
      <c r="TL19" s="160">
        <v>389340</v>
      </c>
      <c r="TM19" s="160">
        <v>852663.87</v>
      </c>
      <c r="TN19" s="160">
        <v>517590</v>
      </c>
      <c r="TO19" s="160">
        <v>138185644.50999999</v>
      </c>
      <c r="TP19" s="160">
        <v>44800945.049999997</v>
      </c>
      <c r="TQ19" s="160">
        <v>28781227.93</v>
      </c>
      <c r="TR19" s="160">
        <v>49557952.619999997</v>
      </c>
      <c r="TS19" s="160">
        <v>28601935.039999999</v>
      </c>
      <c r="TT19" s="160">
        <v>15929892.280000001</v>
      </c>
      <c r="TU19" s="160">
        <v>591113719.16000009</v>
      </c>
      <c r="TV19" s="160">
        <v>41005678.520000003</v>
      </c>
      <c r="TW19" s="160">
        <v>30504780.740000002</v>
      </c>
      <c r="TX19" s="160">
        <v>85147386.780000001</v>
      </c>
      <c r="TY19" s="160">
        <v>7338818.9099999992</v>
      </c>
      <c r="TZ19" s="160">
        <v>27965371.25</v>
      </c>
      <c r="UA19" s="160">
        <v>63809205.229999997</v>
      </c>
      <c r="UB19" s="160">
        <v>23467754.259999998</v>
      </c>
      <c r="UC19" s="160">
        <v>19064997.219999999</v>
      </c>
      <c r="UD19" s="160">
        <v>23132474.359999999</v>
      </c>
      <c r="UE19" s="160">
        <v>31680033.370000001</v>
      </c>
      <c r="UF19" s="160">
        <v>53334275.100000001</v>
      </c>
      <c r="UG19" s="160">
        <v>35069617.940000005</v>
      </c>
      <c r="UH19" s="160">
        <v>50428011.960000001</v>
      </c>
      <c r="UI19" s="160">
        <v>21617105.189999998</v>
      </c>
      <c r="UJ19" s="160">
        <v>22573058.719999999</v>
      </c>
      <c r="UK19" s="160">
        <v>13424946</v>
      </c>
      <c r="UL19" s="160">
        <v>17537136.850000001</v>
      </c>
      <c r="UM19" s="160">
        <v>53857164.730000004</v>
      </c>
      <c r="UN19" s="160">
        <v>3558897.2</v>
      </c>
      <c r="UO19" s="160">
        <v>4151475.86</v>
      </c>
      <c r="UP19" s="160">
        <v>2878925.36</v>
      </c>
      <c r="UQ19" s="160">
        <v>317386833.97999996</v>
      </c>
      <c r="UR19" s="160">
        <v>38685067.07</v>
      </c>
      <c r="US19" s="160">
        <v>34606641.359999999</v>
      </c>
      <c r="UT19" s="160">
        <v>34419707.989999995</v>
      </c>
      <c r="UU19" s="160">
        <v>43743945.419999994</v>
      </c>
      <c r="UV19" s="160">
        <v>48134237.150000006</v>
      </c>
      <c r="UW19" s="160">
        <v>43112026.280000001</v>
      </c>
      <c r="UX19" s="160">
        <v>29792763.349999998</v>
      </c>
      <c r="UY19" s="160">
        <v>29420699.859999999</v>
      </c>
      <c r="UZ19" s="160">
        <v>81005134.840000004</v>
      </c>
      <c r="VA19" s="160">
        <v>26725785.469999999</v>
      </c>
      <c r="VB19" s="160">
        <v>55808431.32</v>
      </c>
      <c r="VC19" s="160">
        <v>26466211.020000003</v>
      </c>
      <c r="VD19" s="160">
        <v>18458409.57</v>
      </c>
      <c r="VE19" s="160">
        <v>24149918.110000003</v>
      </c>
      <c r="VF19" s="160">
        <v>850199971.85000002</v>
      </c>
      <c r="VG19" s="160">
        <v>47566062.050000004</v>
      </c>
      <c r="VH19" s="160">
        <v>30651373.800000001</v>
      </c>
      <c r="VI19" s="160">
        <v>37041070.740000002</v>
      </c>
      <c r="VJ19" s="160">
        <v>21130752.150000002</v>
      </c>
      <c r="VK19" s="160">
        <v>43686066.770000003</v>
      </c>
      <c r="VL19" s="160">
        <v>47100134.019999996</v>
      </c>
      <c r="VM19" s="160">
        <v>59447328.689999998</v>
      </c>
      <c r="VN19" s="160">
        <v>47241000.310000002</v>
      </c>
      <c r="VO19" s="160">
        <v>50158428.649999999</v>
      </c>
      <c r="VP19" s="160">
        <v>33637821.329999998</v>
      </c>
      <c r="VQ19" s="160">
        <v>67744442.849999994</v>
      </c>
      <c r="VR19" s="160">
        <v>44995391.5</v>
      </c>
      <c r="VS19" s="160">
        <v>68744342.50999999</v>
      </c>
      <c r="VT19" s="160">
        <v>68160756.700000003</v>
      </c>
      <c r="VU19" s="160">
        <v>30870307.270000003</v>
      </c>
      <c r="VV19" s="160">
        <v>40657059.600000001</v>
      </c>
      <c r="VW19" s="160">
        <v>56053241.109999992</v>
      </c>
      <c r="VX19" s="160">
        <v>36400280.5</v>
      </c>
      <c r="VY19" s="160">
        <v>58291162.770000003</v>
      </c>
      <c r="VZ19" s="160">
        <v>98842260.829999998</v>
      </c>
      <c r="WA19" s="160">
        <v>29901889.199999999</v>
      </c>
      <c r="WB19" s="160">
        <v>26076673.460000001</v>
      </c>
      <c r="WC19" s="160">
        <v>22902806.640000004</v>
      </c>
      <c r="WD19" s="160">
        <v>20863835.210000001</v>
      </c>
      <c r="WE19" s="160">
        <v>18206225</v>
      </c>
      <c r="WF19" s="160">
        <v>13528280</v>
      </c>
      <c r="WG19" s="160">
        <v>16142880.300000001</v>
      </c>
      <c r="WH19" s="160">
        <v>44368593.260000005</v>
      </c>
      <c r="WI19" s="160">
        <v>6939697.0599999996</v>
      </c>
      <c r="WJ19" s="160">
        <v>748470</v>
      </c>
      <c r="WK19" s="160">
        <v>2491279.83</v>
      </c>
      <c r="WL19" s="160">
        <v>2177763</v>
      </c>
      <c r="WM19" s="160">
        <v>407543381.94999999</v>
      </c>
      <c r="WN19" s="160">
        <v>36727338.149999999</v>
      </c>
      <c r="WO19" s="160">
        <v>35459332.18</v>
      </c>
      <c r="WP19" s="160">
        <v>125943868.8</v>
      </c>
      <c r="WQ19" s="160">
        <v>37316263.219999999</v>
      </c>
      <c r="WR19" s="160">
        <v>41267363.289999999</v>
      </c>
      <c r="WS19" s="160">
        <v>75320567.599999994</v>
      </c>
      <c r="WT19" s="160">
        <v>28978122.939999998</v>
      </c>
      <c r="WU19" s="160">
        <v>37575489.310000002</v>
      </c>
      <c r="WV19" s="160">
        <v>69817046.659999996</v>
      </c>
      <c r="WW19" s="160">
        <v>48726615.909999996</v>
      </c>
      <c r="WX19" s="160">
        <v>26461751.32</v>
      </c>
      <c r="WY19" s="160">
        <v>24103257.48</v>
      </c>
      <c r="WZ19" s="160">
        <v>23999228.079999998</v>
      </c>
      <c r="XA19" s="160">
        <v>20795019.050000001</v>
      </c>
      <c r="XB19" s="160">
        <v>24999643.890000001</v>
      </c>
      <c r="XC19" s="160">
        <v>15102186.720000001</v>
      </c>
      <c r="XD19" s="160">
        <v>19824589.759999998</v>
      </c>
      <c r="XE19" s="160">
        <v>17744869.510000002</v>
      </c>
      <c r="XF19" s="160">
        <v>19019645.440000001</v>
      </c>
      <c r="XG19" s="160">
        <v>19550803.350000001</v>
      </c>
      <c r="XH19" s="160">
        <v>11156064.140000001</v>
      </c>
      <c r="XI19" s="160">
        <v>4705663.34</v>
      </c>
      <c r="XJ19" s="160">
        <v>459414120.02000004</v>
      </c>
      <c r="XK19" s="160">
        <v>30231599.189999998</v>
      </c>
      <c r="XL19" s="160">
        <v>51548986.979999997</v>
      </c>
      <c r="XM19" s="160">
        <v>38113733.660000004</v>
      </c>
      <c r="XN19" s="160">
        <v>78088905.079999998</v>
      </c>
      <c r="XO19" s="160">
        <v>36945083.32</v>
      </c>
      <c r="XP19" s="160">
        <v>52741416.160000004</v>
      </c>
      <c r="XQ19" s="160">
        <v>22971362.68</v>
      </c>
      <c r="XR19" s="160">
        <v>63610278.760000005</v>
      </c>
      <c r="XS19" s="160">
        <v>57733640.810000002</v>
      </c>
      <c r="XT19" s="160">
        <v>39640703.950000003</v>
      </c>
      <c r="XU19" s="160">
        <v>25328986.669999998</v>
      </c>
      <c r="XV19" s="160">
        <v>25577689.380000003</v>
      </c>
      <c r="XW19" s="160">
        <v>14401851.359999999</v>
      </c>
      <c r="XX19" s="160">
        <v>805550.24</v>
      </c>
      <c r="XY19" s="160"/>
      <c r="XZ19" s="160">
        <v>971600</v>
      </c>
      <c r="YA19" s="160">
        <v>214715244.02999997</v>
      </c>
      <c r="YB19" s="160">
        <v>39524430.170000002</v>
      </c>
      <c r="YC19" s="160">
        <v>34568719.489999995</v>
      </c>
      <c r="YD19" s="160">
        <v>23663962.809999999</v>
      </c>
      <c r="YE19" s="160">
        <v>37284747.199999996</v>
      </c>
      <c r="YF19" s="160">
        <v>23776793.219999999</v>
      </c>
      <c r="YG19" s="160">
        <v>28225008.509999998</v>
      </c>
      <c r="YH19" s="160">
        <v>234894794.79999998</v>
      </c>
      <c r="YI19" s="160">
        <v>29903877.609999999</v>
      </c>
      <c r="YJ19" s="160">
        <v>36564883.43</v>
      </c>
      <c r="YK19" s="160">
        <v>47905722.810000002</v>
      </c>
      <c r="YL19" s="160">
        <v>25286107.82</v>
      </c>
      <c r="YM19" s="160">
        <v>28077170.899999999</v>
      </c>
      <c r="YN19" s="160">
        <v>21855012.540000003</v>
      </c>
      <c r="YO19" s="160">
        <v>19353231.960000001</v>
      </c>
      <c r="YP19" s="160">
        <v>65239993.579999998</v>
      </c>
      <c r="YQ19" s="160">
        <v>348141616.62</v>
      </c>
      <c r="YR19" s="160">
        <v>28659921.329999998</v>
      </c>
      <c r="YS19" s="160">
        <v>53115930.24000001</v>
      </c>
      <c r="YT19" s="160">
        <v>84890375.820000008</v>
      </c>
      <c r="YU19" s="160">
        <v>67374497.039999992</v>
      </c>
      <c r="YV19" s="160">
        <v>29272941.850000001</v>
      </c>
      <c r="YW19" s="160">
        <v>32139665.050000001</v>
      </c>
      <c r="YX19" s="160">
        <v>59663969.780000001</v>
      </c>
      <c r="YY19" s="160">
        <v>60673175.390000008</v>
      </c>
      <c r="YZ19" s="160">
        <v>70954990.079999983</v>
      </c>
      <c r="ZA19" s="160">
        <v>21077811.43</v>
      </c>
      <c r="ZB19" s="160">
        <v>23169193.960000001</v>
      </c>
      <c r="ZC19" s="160">
        <v>21713818.309999999</v>
      </c>
      <c r="ZD19" s="160">
        <v>27185194.060000002</v>
      </c>
      <c r="ZE19" s="160">
        <v>24249375.140000001</v>
      </c>
      <c r="ZF19" s="160">
        <v>26746448.010000002</v>
      </c>
      <c r="ZG19" s="160">
        <v>24188399.199999999</v>
      </c>
      <c r="ZH19" s="160">
        <v>18930647.649999999</v>
      </c>
      <c r="ZI19" s="160">
        <v>7532598.1000000006</v>
      </c>
      <c r="ZJ19" s="160">
        <v>2123563</v>
      </c>
      <c r="ZK19" s="160">
        <v>1875090.25</v>
      </c>
      <c r="ZL19" s="160">
        <v>1317547</v>
      </c>
      <c r="ZM19" s="160">
        <v>180549005.35000002</v>
      </c>
      <c r="ZN19" s="160">
        <v>25995055.470000003</v>
      </c>
      <c r="ZO19" s="160">
        <v>21625669.030000001</v>
      </c>
      <c r="ZP19" s="160">
        <v>26980031.840000004</v>
      </c>
      <c r="ZQ19" s="160">
        <v>28862891.559999999</v>
      </c>
      <c r="ZR19" s="160">
        <v>28346920.529999997</v>
      </c>
      <c r="ZS19" s="160">
        <v>22766363.740000002</v>
      </c>
      <c r="ZT19" s="160">
        <v>779674768.18999994</v>
      </c>
      <c r="ZU19" s="160">
        <v>29991284.5</v>
      </c>
      <c r="ZV19" s="160">
        <v>18500628.489999998</v>
      </c>
      <c r="ZW19" s="160">
        <v>49832884.140000001</v>
      </c>
      <c r="ZX19" s="160">
        <v>39897730.040000007</v>
      </c>
      <c r="ZY19" s="160">
        <v>24782328.07</v>
      </c>
      <c r="ZZ19" s="160">
        <v>24745455.77</v>
      </c>
      <c r="AAA19" s="160">
        <v>26677731.800000001</v>
      </c>
      <c r="AAB19" s="160">
        <v>54400631.529999994</v>
      </c>
      <c r="AAC19" s="160">
        <v>14707848.469999999</v>
      </c>
      <c r="AAD19" s="160">
        <v>35336861.619999997</v>
      </c>
      <c r="AAE19" s="160">
        <v>94822475.439999983</v>
      </c>
      <c r="AAF19" s="160">
        <v>56014702.270000003</v>
      </c>
      <c r="AAG19" s="160">
        <v>19572101.34</v>
      </c>
      <c r="AAH19" s="160">
        <v>17975579.690000001</v>
      </c>
      <c r="AAI19" s="160">
        <v>27427213.369999997</v>
      </c>
      <c r="AAJ19" s="160">
        <v>11703366.139999999</v>
      </c>
      <c r="AAK19" s="160">
        <v>18968755.140000001</v>
      </c>
      <c r="AAL19" s="160">
        <v>11544490.48</v>
      </c>
      <c r="AAM19" s="160">
        <v>92393160.949999988</v>
      </c>
      <c r="AAN19" s="160">
        <v>62797144.760000005</v>
      </c>
      <c r="AAO19" s="160">
        <v>5886472.6699999999</v>
      </c>
      <c r="AAP19" s="160">
        <v>7588755</v>
      </c>
      <c r="AAQ19" s="160">
        <v>7463688.8399999999</v>
      </c>
      <c r="AAR19" s="160">
        <v>5113146.1700000009</v>
      </c>
      <c r="AAS19" s="160">
        <v>8376971.5</v>
      </c>
      <c r="AAT19" s="160">
        <v>196641209.02000004</v>
      </c>
      <c r="AAU19" s="160">
        <v>33374412.510000002</v>
      </c>
      <c r="AAV19" s="160">
        <v>18995453.659999996</v>
      </c>
      <c r="AAW19" s="160">
        <v>40901668.720000006</v>
      </c>
      <c r="AAX19" s="160">
        <v>48351176.800000004</v>
      </c>
      <c r="AAY19" s="160">
        <v>27686670.360000003</v>
      </c>
      <c r="AAZ19" s="160">
        <v>25891455.550000001</v>
      </c>
      <c r="ABA19" s="160">
        <v>42488894.519999996</v>
      </c>
      <c r="ABB19" s="160">
        <v>330413916.45999998</v>
      </c>
      <c r="ABC19" s="160">
        <v>29454195.829999998</v>
      </c>
      <c r="ABD19" s="160">
        <v>50348628.130000003</v>
      </c>
      <c r="ABE19" s="160">
        <v>37873348.610000007</v>
      </c>
      <c r="ABF19" s="160">
        <v>17935839.219999999</v>
      </c>
      <c r="ABG19" s="160">
        <v>74601977.189999983</v>
      </c>
      <c r="ABH19" s="160">
        <v>18899266.399999999</v>
      </c>
      <c r="ABI19" s="160">
        <v>30468018.280000001</v>
      </c>
      <c r="ABJ19" s="160">
        <v>18919847.920000002</v>
      </c>
      <c r="ABK19" s="160">
        <v>41158985.619999997</v>
      </c>
      <c r="ABL19" s="160">
        <v>20433088.109999999</v>
      </c>
      <c r="ABM19" s="160">
        <v>537938353.24000001</v>
      </c>
      <c r="ABN19" s="160">
        <v>37641305.539999999</v>
      </c>
      <c r="ABO19" s="160">
        <v>39566644.359999999</v>
      </c>
      <c r="ABP19" s="160">
        <v>67209252.430000007</v>
      </c>
      <c r="ABQ19" s="160">
        <v>28287076.010000005</v>
      </c>
      <c r="ABR19" s="160">
        <v>39239147.460000001</v>
      </c>
      <c r="ABS19" s="160">
        <v>43041885.259999998</v>
      </c>
      <c r="ABT19" s="160">
        <v>87722930.760000005</v>
      </c>
      <c r="ABU19" s="160">
        <v>122508524.78</v>
      </c>
      <c r="ABV19" s="160">
        <v>33990499.120000005</v>
      </c>
      <c r="ABW19" s="160">
        <v>36788628.399999999</v>
      </c>
      <c r="ABX19" s="160">
        <v>52261919.130000003</v>
      </c>
      <c r="ABY19" s="160">
        <v>55381971.119999997</v>
      </c>
      <c r="ABZ19" s="160">
        <v>69314104.170000002</v>
      </c>
      <c r="ACA19" s="160">
        <v>30230512.129999999</v>
      </c>
      <c r="ACB19" s="160">
        <v>44004839.510000005</v>
      </c>
      <c r="ACC19" s="160">
        <v>26605349.100000001</v>
      </c>
      <c r="ACD19" s="160">
        <v>17345962.309999999</v>
      </c>
      <c r="ACE19" s="160">
        <v>22734179.710000001</v>
      </c>
      <c r="ACF19" s="160">
        <v>156095649.56999999</v>
      </c>
      <c r="ACG19" s="160">
        <v>126524029.57000001</v>
      </c>
      <c r="ACH19" s="160">
        <v>21575433.879999999</v>
      </c>
      <c r="ACI19" s="160">
        <v>24423372.209999997</v>
      </c>
      <c r="ACJ19" s="160">
        <v>35728030.619999997</v>
      </c>
      <c r="ACK19" s="160">
        <v>20578301.73</v>
      </c>
      <c r="ACL19" s="160">
        <v>33513566.120000001</v>
      </c>
      <c r="ACM19" s="160">
        <v>31789541.010000002</v>
      </c>
      <c r="ACN19" s="160">
        <v>41387912.990000002</v>
      </c>
      <c r="ACO19" s="160">
        <v>335793589.01999998</v>
      </c>
      <c r="ACP19" s="160">
        <v>59127655.880000003</v>
      </c>
      <c r="ACQ19" s="160">
        <v>66417490.719999991</v>
      </c>
      <c r="ACR19" s="160">
        <v>183010678.17000002</v>
      </c>
      <c r="ACS19" s="160">
        <v>21456913.790000003</v>
      </c>
      <c r="ACT19" s="160">
        <v>29036506.269999996</v>
      </c>
      <c r="ACU19" s="160">
        <v>45571684.300000004</v>
      </c>
      <c r="ACV19" s="160">
        <v>17472787.609999999</v>
      </c>
      <c r="ACW19" s="160">
        <v>562524894.20000005</v>
      </c>
      <c r="ACX19" s="160">
        <v>83805584.890000001</v>
      </c>
      <c r="ACY19" s="160">
        <v>55836297.640000001</v>
      </c>
      <c r="ACZ19" s="160">
        <v>25642185.129999999</v>
      </c>
      <c r="ADA19" s="160">
        <v>37710772.989999995</v>
      </c>
      <c r="ADB19" s="160">
        <v>23432507.600000005</v>
      </c>
      <c r="ADC19" s="160">
        <v>24789875.349999998</v>
      </c>
      <c r="ADD19" s="160">
        <v>14404051.970000001</v>
      </c>
      <c r="ADE19" s="160">
        <v>18279313.390000001</v>
      </c>
      <c r="ADF19" s="160">
        <v>21977839.799999997</v>
      </c>
      <c r="ADG19" s="160">
        <v>44953369.300000004</v>
      </c>
      <c r="ADH19" s="160">
        <v>26551945.059999999</v>
      </c>
      <c r="ADI19" s="160">
        <v>21668218.159999996</v>
      </c>
      <c r="ADJ19" s="160">
        <v>31932674.780000001</v>
      </c>
      <c r="ADK19" s="160">
        <v>53932066.770000003</v>
      </c>
      <c r="ADL19" s="160">
        <v>22875849.379999999</v>
      </c>
      <c r="ADM19" s="160">
        <v>44708422.020000003</v>
      </c>
      <c r="ADN19" s="160">
        <v>16038377.489999998</v>
      </c>
      <c r="ADO19" s="160">
        <v>40402166.809999995</v>
      </c>
      <c r="ADP19" s="160"/>
      <c r="ADQ19" s="160">
        <v>356319343.44000006</v>
      </c>
      <c r="ADR19" s="160">
        <v>50888593.920000002</v>
      </c>
      <c r="ADS19" s="160">
        <v>56523064.530000009</v>
      </c>
      <c r="ADT19" s="160">
        <v>38041874.740000002</v>
      </c>
      <c r="ADU19" s="160">
        <v>31319668.940000001</v>
      </c>
      <c r="ADV19" s="160">
        <v>62631170.940000005</v>
      </c>
      <c r="ADW19" s="160">
        <v>31420518.809999999</v>
      </c>
      <c r="ADX19" s="160">
        <v>47732931.359999999</v>
      </c>
      <c r="ADY19" s="160">
        <v>27416780.82</v>
      </c>
      <c r="ADZ19" s="160"/>
      <c r="AEA19" s="160">
        <v>397475374.23000002</v>
      </c>
      <c r="AEB19" s="160">
        <v>191196846.05000001</v>
      </c>
      <c r="AEC19" s="160">
        <v>70292743.649999991</v>
      </c>
      <c r="AED19" s="160">
        <v>58369522.460000001</v>
      </c>
      <c r="AEE19" s="160">
        <v>86653758.279999986</v>
      </c>
      <c r="AEF19" s="160">
        <v>81055540.789999992</v>
      </c>
      <c r="AEG19" s="160">
        <v>38040909.380000003</v>
      </c>
      <c r="AEH19" s="160">
        <v>64217529.820000008</v>
      </c>
      <c r="AEI19" s="160">
        <v>27248052.629999999</v>
      </c>
      <c r="AEJ19" s="160">
        <v>55460032.549999997</v>
      </c>
      <c r="AEK19" s="160">
        <v>40809004.460000001</v>
      </c>
      <c r="AEL19" s="160">
        <v>41182739.390000001</v>
      </c>
      <c r="AEM19" s="160">
        <v>58551275.299999997</v>
      </c>
      <c r="AEN19" s="160">
        <v>337095556.00999999</v>
      </c>
      <c r="AEO19" s="160">
        <v>91505955.650000006</v>
      </c>
      <c r="AEP19" s="160">
        <v>54516725.570000008</v>
      </c>
      <c r="AEQ19" s="160">
        <v>51485017.440000005</v>
      </c>
      <c r="AER19" s="160">
        <v>45202866.900000006</v>
      </c>
      <c r="AES19" s="160">
        <v>37272138.88000001</v>
      </c>
      <c r="AET19" s="160">
        <v>34679025.910000004</v>
      </c>
      <c r="AEU19" s="160">
        <v>67594033.010000005</v>
      </c>
      <c r="AEV19" s="160">
        <v>58293680.789999999</v>
      </c>
      <c r="AEW19" s="160">
        <v>32397906.809999995</v>
      </c>
      <c r="AEX19" s="160">
        <v>64246992.689999998</v>
      </c>
      <c r="AEY19" s="160">
        <v>29784531.990000002</v>
      </c>
      <c r="AEZ19" s="160">
        <v>304601776.59000003</v>
      </c>
      <c r="AFA19" s="160">
        <v>26136643.52</v>
      </c>
      <c r="AFB19" s="160">
        <v>34302790.969999999</v>
      </c>
      <c r="AFC19" s="160">
        <v>33441309.039999999</v>
      </c>
      <c r="AFD19" s="160">
        <v>75057494.699999988</v>
      </c>
      <c r="AFE19" s="160">
        <v>30143839.109999999</v>
      </c>
      <c r="AFF19" s="160">
        <v>29159615.579999998</v>
      </c>
      <c r="AFG19" s="160">
        <v>31746572.709999997</v>
      </c>
      <c r="AFH19" s="160">
        <v>28371668.43</v>
      </c>
      <c r="AFI19" s="160">
        <v>40563906.609999999</v>
      </c>
      <c r="AFJ19" s="160">
        <v>14386928.590000002</v>
      </c>
      <c r="AFK19" s="160">
        <v>475728436.75</v>
      </c>
      <c r="AFL19" s="160">
        <v>135707011.47000003</v>
      </c>
      <c r="AFM19" s="160">
        <v>52355519.93</v>
      </c>
      <c r="AFN19" s="160">
        <v>31104270.460000001</v>
      </c>
      <c r="AFO19" s="160">
        <v>70614293.739999995</v>
      </c>
      <c r="AFP19" s="160">
        <v>74643836.050000012</v>
      </c>
      <c r="AFQ19" s="160">
        <v>27279995.449999999</v>
      </c>
      <c r="AFR19" s="160">
        <v>19582116.580000002</v>
      </c>
      <c r="AFS19" s="160">
        <v>591806672.52999997</v>
      </c>
      <c r="AFT19" s="160">
        <v>385876657.07999998</v>
      </c>
      <c r="AFU19" s="160">
        <v>45278718.310000002</v>
      </c>
      <c r="AFV19" s="160">
        <v>81050037.950000003</v>
      </c>
      <c r="AFW19" s="160">
        <v>89206872</v>
      </c>
      <c r="AFX19" s="160">
        <v>64747928.739999995</v>
      </c>
      <c r="AFY19" s="160">
        <v>57895334.390000001</v>
      </c>
      <c r="AFZ19" s="160">
        <v>53540233.119999997</v>
      </c>
      <c r="AGA19" s="160">
        <v>19152184.810000002</v>
      </c>
      <c r="AGB19" s="160">
        <v>47439671.43999999</v>
      </c>
      <c r="AGC19" s="160">
        <v>43000389.849999994</v>
      </c>
      <c r="AGD19" s="160">
        <v>30988088.899999999</v>
      </c>
      <c r="AGE19" s="160">
        <v>28601184.5</v>
      </c>
      <c r="AGF19" s="160">
        <v>25109380.009999998</v>
      </c>
      <c r="AGG19" s="160">
        <v>29433886.349999998</v>
      </c>
      <c r="AGH19" s="160">
        <v>44286803.100000009</v>
      </c>
      <c r="AGI19" s="160">
        <v>27589053.330000002</v>
      </c>
      <c r="AGJ19" s="160">
        <v>183569725.18000004</v>
      </c>
      <c r="AGK19" s="160">
        <v>43086476.359999999</v>
      </c>
      <c r="AGL19" s="160">
        <v>47991002.960000001</v>
      </c>
      <c r="AGM19" s="160">
        <v>36073102.990000002</v>
      </c>
      <c r="AGN19" s="160">
        <v>60229271.279999994</v>
      </c>
      <c r="AGO19" s="160">
        <v>37443198.050000004</v>
      </c>
      <c r="AGP19" s="160">
        <v>576368.06000000006</v>
      </c>
    </row>
    <row r="20" spans="1:874" x14ac:dyDescent="0.2">
      <c r="B20" s="159" t="s">
        <v>27</v>
      </c>
      <c r="C20" s="158" t="s">
        <v>28</v>
      </c>
      <c r="D20" s="160">
        <v>173564532</v>
      </c>
      <c r="E20" s="160">
        <v>15580249.16</v>
      </c>
      <c r="F20" s="160">
        <v>19411043.609999999</v>
      </c>
      <c r="G20" s="160">
        <v>9488428</v>
      </c>
      <c r="H20" s="160">
        <v>31844104.75</v>
      </c>
      <c r="I20" s="160">
        <v>14628122</v>
      </c>
      <c r="J20" s="160">
        <v>20708725</v>
      </c>
      <c r="K20" s="160">
        <v>14175372</v>
      </c>
      <c r="L20" s="160">
        <v>13692672</v>
      </c>
      <c r="M20" s="160">
        <v>11985638</v>
      </c>
      <c r="N20" s="160">
        <v>8728819</v>
      </c>
      <c r="O20" s="160">
        <v>7563351</v>
      </c>
      <c r="P20" s="160">
        <v>8365408.8499999996</v>
      </c>
      <c r="Q20" s="160">
        <v>9815040</v>
      </c>
      <c r="R20" s="160">
        <v>7348239</v>
      </c>
      <c r="S20" s="160">
        <v>10829753.59</v>
      </c>
      <c r="T20" s="160">
        <v>9995117</v>
      </c>
      <c r="U20" s="160">
        <v>3012677.25</v>
      </c>
      <c r="V20" s="160">
        <v>115985888.14</v>
      </c>
      <c r="W20" s="160">
        <v>38525327.770000003</v>
      </c>
      <c r="X20" s="160">
        <v>9691091</v>
      </c>
      <c r="Y20" s="160">
        <v>16386183.790000001</v>
      </c>
      <c r="Z20" s="160">
        <v>11816140.25</v>
      </c>
      <c r="AA20" s="160">
        <v>10322305.08</v>
      </c>
      <c r="AB20" s="160">
        <v>8147053</v>
      </c>
      <c r="AC20" s="160">
        <v>36459372.599999994</v>
      </c>
      <c r="AD20" s="160">
        <v>14262255.859999999</v>
      </c>
      <c r="AE20" s="160">
        <v>8264597</v>
      </c>
      <c r="AF20" s="160">
        <v>19470943</v>
      </c>
      <c r="AG20" s="160">
        <v>8478257.7699999996</v>
      </c>
      <c r="AH20" s="160">
        <v>19707531</v>
      </c>
      <c r="AI20" s="160">
        <v>16500786.73</v>
      </c>
      <c r="AJ20" s="160">
        <v>15001563.629999999</v>
      </c>
      <c r="AK20" s="160">
        <v>8577405</v>
      </c>
      <c r="AL20" s="160">
        <v>9293962.8399999999</v>
      </c>
      <c r="AM20" s="160">
        <v>13797704</v>
      </c>
      <c r="AN20" s="160">
        <v>7944779.8399999999</v>
      </c>
      <c r="AO20" s="160">
        <v>9983048.7300000004</v>
      </c>
      <c r="AP20" s="160">
        <v>6005536.4699999997</v>
      </c>
      <c r="AQ20" s="160">
        <v>6243791.2999999998</v>
      </c>
      <c r="AR20" s="160">
        <v>6370782.5599999996</v>
      </c>
      <c r="AS20" s="160">
        <v>6803112.1699999999</v>
      </c>
      <c r="AT20" s="160">
        <v>69588813.789999992</v>
      </c>
      <c r="AU20" s="160">
        <v>4686370</v>
      </c>
      <c r="AV20" s="160">
        <v>5357328</v>
      </c>
      <c r="AW20" s="160">
        <v>7283408.75</v>
      </c>
      <c r="AX20" s="160">
        <v>7844138</v>
      </c>
      <c r="AY20" s="160">
        <v>9941602</v>
      </c>
      <c r="AZ20" s="160">
        <v>5745881</v>
      </c>
      <c r="BA20" s="160">
        <v>6669016.9299999997</v>
      </c>
      <c r="BB20" s="160">
        <v>4700851.74</v>
      </c>
      <c r="BC20" s="160">
        <v>4392461</v>
      </c>
      <c r="BD20" s="160">
        <v>3636183</v>
      </c>
      <c r="BE20" s="160">
        <v>3831470</v>
      </c>
      <c r="BF20" s="160">
        <v>16211482</v>
      </c>
      <c r="BG20" s="160">
        <v>5000447</v>
      </c>
      <c r="BH20" s="160">
        <v>1623040.33</v>
      </c>
      <c r="BI20" s="160">
        <v>53375858</v>
      </c>
      <c r="BJ20" s="160">
        <v>27192775.539999999</v>
      </c>
      <c r="BK20" s="160">
        <v>9312951.1999999993</v>
      </c>
      <c r="BL20" s="160">
        <v>6450468.9799999995</v>
      </c>
      <c r="BM20" s="160">
        <v>11151671.5</v>
      </c>
      <c r="BN20" s="160">
        <v>7963368.1300000008</v>
      </c>
      <c r="BO20" s="160">
        <v>6740580</v>
      </c>
      <c r="BP20" s="160">
        <v>67267134</v>
      </c>
      <c r="BQ20" s="160">
        <v>8325543</v>
      </c>
      <c r="BR20" s="160">
        <v>10301828</v>
      </c>
      <c r="BS20" s="160">
        <v>8877336.9800000004</v>
      </c>
      <c r="BT20" s="160">
        <v>6829132.2000000002</v>
      </c>
      <c r="BU20" s="160">
        <v>8773793.6399999987</v>
      </c>
      <c r="BV20" s="160">
        <v>4420510</v>
      </c>
      <c r="BW20" s="160">
        <v>10751621</v>
      </c>
      <c r="BX20" s="160">
        <v>22827495.310000002</v>
      </c>
      <c r="BY20" s="160">
        <v>7224886.7999999998</v>
      </c>
      <c r="BZ20" s="160">
        <v>7696651.8099999996</v>
      </c>
      <c r="CA20" s="160">
        <v>18672455.07</v>
      </c>
      <c r="CB20" s="160">
        <v>7000977.2699999996</v>
      </c>
      <c r="CC20" s="160">
        <v>9023966.0700000003</v>
      </c>
      <c r="CD20" s="160">
        <v>6570028.6799999997</v>
      </c>
      <c r="CE20" s="160">
        <v>108379703.37</v>
      </c>
      <c r="CF20" s="160">
        <v>9993801.7699999996</v>
      </c>
      <c r="CG20" s="160">
        <v>17287624.899999999</v>
      </c>
      <c r="CH20" s="160">
        <v>4445636.5</v>
      </c>
      <c r="CI20" s="160">
        <v>8008780.7199999997</v>
      </c>
      <c r="CJ20" s="160">
        <v>6409537.5</v>
      </c>
      <c r="CK20" s="160">
        <v>9050070.2199999988</v>
      </c>
      <c r="CL20" s="160">
        <v>13973663.35</v>
      </c>
      <c r="CM20" s="160">
        <v>3391316</v>
      </c>
      <c r="CN20" s="160">
        <v>8023197</v>
      </c>
      <c r="CO20" s="160">
        <v>7878117.9199999999</v>
      </c>
      <c r="CP20" s="160">
        <v>5813192.3799999999</v>
      </c>
      <c r="CQ20" s="160">
        <v>6298961</v>
      </c>
      <c r="CR20" s="160">
        <v>64921938.969999999</v>
      </c>
      <c r="CS20" s="160">
        <v>7016398</v>
      </c>
      <c r="CT20" s="160">
        <v>4574085.6099999994</v>
      </c>
      <c r="CU20" s="160">
        <v>16236826.16</v>
      </c>
      <c r="CV20" s="160">
        <v>5808497.46</v>
      </c>
      <c r="CW20" s="160">
        <v>11900142</v>
      </c>
      <c r="CX20" s="160">
        <v>4499873</v>
      </c>
      <c r="CY20" s="160">
        <v>2733500.4</v>
      </c>
      <c r="CZ20" s="160">
        <v>35362523</v>
      </c>
      <c r="DA20" s="160">
        <v>66545032</v>
      </c>
      <c r="DB20" s="160">
        <v>9383590.1799999997</v>
      </c>
      <c r="DC20" s="160">
        <v>9197283.0600000005</v>
      </c>
      <c r="DD20" s="160">
        <v>16971410.760000002</v>
      </c>
      <c r="DE20" s="160">
        <v>22288521</v>
      </c>
      <c r="DF20" s="160">
        <v>20158902</v>
      </c>
      <c r="DG20" s="160">
        <v>20959006.269999996</v>
      </c>
      <c r="DH20" s="160">
        <v>7190280.8599999994</v>
      </c>
      <c r="DI20" s="160">
        <v>130697612</v>
      </c>
      <c r="DJ20" s="160">
        <v>9390245.1400000006</v>
      </c>
      <c r="DK20" s="160">
        <v>9605516.5</v>
      </c>
      <c r="DL20" s="160">
        <v>7148394.2700000005</v>
      </c>
      <c r="DM20" s="160">
        <v>8864759.3200000003</v>
      </c>
      <c r="DN20" s="160">
        <v>9186245.1600000001</v>
      </c>
      <c r="DO20" s="160">
        <v>9672338</v>
      </c>
      <c r="DP20" s="160">
        <v>10104085.969999999</v>
      </c>
      <c r="DQ20" s="160">
        <v>19620856.220000003</v>
      </c>
      <c r="DR20" s="160">
        <v>79930515.700000003</v>
      </c>
      <c r="DS20" s="160">
        <v>16944428</v>
      </c>
      <c r="DT20" s="160">
        <v>36301643.799999997</v>
      </c>
      <c r="DU20" s="160">
        <v>47749776</v>
      </c>
      <c r="DV20" s="160">
        <v>16167449.960000001</v>
      </c>
      <c r="DW20" s="160">
        <v>31839686.379999999</v>
      </c>
      <c r="DX20" s="160">
        <v>20053457.920000002</v>
      </c>
      <c r="DY20" s="160">
        <v>7420217.3599999994</v>
      </c>
      <c r="DZ20" s="160">
        <v>10942392</v>
      </c>
      <c r="EA20" s="160">
        <v>9782060.0800000001</v>
      </c>
      <c r="EB20" s="160">
        <v>21874436</v>
      </c>
      <c r="EC20" s="160">
        <v>30117948.5</v>
      </c>
      <c r="ED20" s="160">
        <v>32651386.379999995</v>
      </c>
      <c r="EE20" s="160">
        <v>6904942.1200000001</v>
      </c>
      <c r="EF20" s="160">
        <v>11232786.290000001</v>
      </c>
      <c r="EG20" s="160">
        <v>5950847.29</v>
      </c>
      <c r="EH20" s="160">
        <v>11443129.029999999</v>
      </c>
      <c r="EI20" s="160">
        <v>10369145.52</v>
      </c>
      <c r="EJ20" s="160">
        <v>4836383</v>
      </c>
      <c r="EK20" s="160">
        <v>5440257</v>
      </c>
      <c r="EL20" s="160">
        <v>97567805.219999999</v>
      </c>
      <c r="EM20" s="160">
        <v>6014701.7300000004</v>
      </c>
      <c r="EN20" s="160">
        <v>8558034.5</v>
      </c>
      <c r="EO20" s="160">
        <v>10922545.25</v>
      </c>
      <c r="EP20" s="160">
        <v>5926731.6499999994</v>
      </c>
      <c r="EQ20" s="160">
        <v>4336396.76</v>
      </c>
      <c r="ER20" s="160">
        <v>12186956.67</v>
      </c>
      <c r="ES20" s="160">
        <v>6664615.7699999996</v>
      </c>
      <c r="ET20" s="160">
        <v>9401854</v>
      </c>
      <c r="EU20" s="160">
        <v>61539682.479999997</v>
      </c>
      <c r="EV20" s="160">
        <v>3880377.2600000002</v>
      </c>
      <c r="EW20" s="160">
        <v>7666168.71</v>
      </c>
      <c r="EX20" s="160">
        <v>10140065.720000001</v>
      </c>
      <c r="EY20" s="160">
        <v>14315775.58</v>
      </c>
      <c r="EZ20" s="160">
        <v>16042618.129999999</v>
      </c>
      <c r="FA20" s="160">
        <v>11686734.4</v>
      </c>
      <c r="FB20" s="160">
        <v>7715800.709999999</v>
      </c>
      <c r="FC20" s="160">
        <v>7180459.4000000004</v>
      </c>
      <c r="FD20" s="160">
        <v>6162991.8900000006</v>
      </c>
      <c r="FE20" s="160">
        <v>7986836.5</v>
      </c>
      <c r="FF20" s="160">
        <v>3292021.41</v>
      </c>
      <c r="FG20" s="160">
        <v>34267662.710000001</v>
      </c>
      <c r="FH20" s="160">
        <v>6029395</v>
      </c>
      <c r="FI20" s="160">
        <v>9291300.9100000001</v>
      </c>
      <c r="FJ20" s="160">
        <v>7610809.8300000001</v>
      </c>
      <c r="FK20" s="160">
        <v>11071431.529999999</v>
      </c>
      <c r="FL20" s="160">
        <v>10719966.289999999</v>
      </c>
      <c r="FM20" s="160">
        <v>0</v>
      </c>
      <c r="FN20" s="160">
        <v>1335800</v>
      </c>
      <c r="FO20" s="160">
        <v>86454237.829999998</v>
      </c>
      <c r="FP20" s="160">
        <v>7793980.0600000005</v>
      </c>
      <c r="FQ20" s="160">
        <v>13426009</v>
      </c>
      <c r="FR20" s="160">
        <v>10190673.629999999</v>
      </c>
      <c r="FS20" s="160">
        <v>13376601</v>
      </c>
      <c r="FT20" s="160">
        <v>7916990</v>
      </c>
      <c r="FU20" s="160">
        <v>16858032</v>
      </c>
      <c r="FV20" s="160">
        <v>11607797</v>
      </c>
      <c r="FW20" s="160">
        <v>11735373.620000001</v>
      </c>
      <c r="FX20" s="160">
        <v>7606313.3000000007</v>
      </c>
      <c r="FY20" s="160">
        <v>21764050.91</v>
      </c>
      <c r="FZ20" s="160">
        <v>8371939.8700000001</v>
      </c>
      <c r="GA20" s="160">
        <v>9347011</v>
      </c>
      <c r="GB20" s="160">
        <v>48852355.600000001</v>
      </c>
      <c r="GC20" s="160">
        <v>7431931.8100000005</v>
      </c>
      <c r="GD20" s="160">
        <v>6175679.5600000005</v>
      </c>
      <c r="GE20" s="160">
        <v>12956270</v>
      </c>
      <c r="GF20" s="160">
        <v>3670695.94</v>
      </c>
      <c r="GG20" s="160">
        <v>7685938</v>
      </c>
      <c r="GH20" s="160">
        <v>7512966</v>
      </c>
      <c r="GI20" s="160">
        <v>13443623.760000002</v>
      </c>
      <c r="GJ20" s="160">
        <v>7240921.7399999993</v>
      </c>
      <c r="GK20" s="160">
        <v>2121642</v>
      </c>
      <c r="GL20" s="160">
        <v>799874.76</v>
      </c>
      <c r="GM20" s="160">
        <v>2842286</v>
      </c>
      <c r="GN20" s="160">
        <v>30382186.190000001</v>
      </c>
      <c r="GO20" s="160">
        <v>14357085.199999999</v>
      </c>
      <c r="GP20" s="160">
        <v>7777850</v>
      </c>
      <c r="GQ20" s="160">
        <v>12062505.07</v>
      </c>
      <c r="GR20" s="160">
        <v>3139842.3</v>
      </c>
      <c r="GS20" s="160">
        <v>15026292.789999999</v>
      </c>
      <c r="GT20" s="160">
        <v>11205743.17</v>
      </c>
      <c r="GU20" s="160">
        <v>6233112.7000000002</v>
      </c>
      <c r="GV20" s="160">
        <v>13869326.970000001</v>
      </c>
      <c r="GW20" s="160">
        <v>2707122.4</v>
      </c>
      <c r="GX20" s="160">
        <v>8154972.1200000001</v>
      </c>
      <c r="GY20" s="160">
        <v>5638031.6699999999</v>
      </c>
      <c r="GZ20" s="160">
        <v>80765482</v>
      </c>
      <c r="HA20" s="160">
        <v>9733039</v>
      </c>
      <c r="HB20" s="160">
        <v>12482518.290000001</v>
      </c>
      <c r="HC20" s="160">
        <v>17665999.810000002</v>
      </c>
      <c r="HD20" s="160">
        <v>11684875.66</v>
      </c>
      <c r="HE20" s="160">
        <v>12838906.25</v>
      </c>
      <c r="HF20" s="160">
        <v>66159523.300000004</v>
      </c>
      <c r="HG20" s="160">
        <v>15449455.41</v>
      </c>
      <c r="HH20" s="160">
        <v>7774562.4800000004</v>
      </c>
      <c r="HI20" s="160">
        <v>5827470</v>
      </c>
      <c r="HJ20" s="160">
        <v>7624725</v>
      </c>
      <c r="HK20" s="160">
        <v>7430148.9199999999</v>
      </c>
      <c r="HL20" s="160">
        <v>9847329.4299999997</v>
      </c>
      <c r="HM20" s="160">
        <v>5388515.54</v>
      </c>
      <c r="HN20" s="160">
        <v>83081897.400000006</v>
      </c>
      <c r="HO20" s="160">
        <v>27347908.850000001</v>
      </c>
      <c r="HP20" s="160">
        <v>6631455.21</v>
      </c>
      <c r="HQ20" s="160">
        <v>5130782.8900000006</v>
      </c>
      <c r="HR20" s="160">
        <v>4043813.54</v>
      </c>
      <c r="HS20" s="160">
        <v>2531778.88</v>
      </c>
      <c r="HT20" s="160">
        <v>8828833.8399999999</v>
      </c>
      <c r="HU20" s="160">
        <v>6038294.5</v>
      </c>
      <c r="HV20" s="160">
        <v>5118848.33</v>
      </c>
      <c r="HW20" s="160">
        <v>6894928</v>
      </c>
      <c r="HX20" s="160">
        <v>5869295.9500000002</v>
      </c>
      <c r="HY20" s="160">
        <v>9181800</v>
      </c>
      <c r="HZ20" s="160">
        <v>2889343</v>
      </c>
      <c r="IA20" s="160">
        <v>9969377</v>
      </c>
      <c r="IB20" s="160">
        <v>3042116</v>
      </c>
      <c r="IC20" s="160">
        <v>4955623.96</v>
      </c>
      <c r="ID20" s="160">
        <v>78305305</v>
      </c>
      <c r="IE20" s="160">
        <v>19798122.199999999</v>
      </c>
      <c r="IF20" s="160">
        <v>10627864</v>
      </c>
      <c r="IG20" s="160">
        <v>12579227.51</v>
      </c>
      <c r="IH20" s="160">
        <v>21779449.809999999</v>
      </c>
      <c r="II20" s="160">
        <v>10011215.27</v>
      </c>
      <c r="IJ20" s="160">
        <v>6354845</v>
      </c>
      <c r="IK20" s="160">
        <v>6095129</v>
      </c>
      <c r="IL20" s="160">
        <v>7091245.1299999999</v>
      </c>
      <c r="IM20" s="160">
        <v>7856876</v>
      </c>
      <c r="IN20" s="160">
        <v>6705335.5999999996</v>
      </c>
      <c r="IO20" s="160">
        <v>89969197.870000005</v>
      </c>
      <c r="IP20" s="160">
        <v>34461994</v>
      </c>
      <c r="IQ20" s="160">
        <v>10045865.609999999</v>
      </c>
      <c r="IR20" s="160">
        <v>8636879</v>
      </c>
      <c r="IS20" s="160">
        <v>6982483.9100000001</v>
      </c>
      <c r="IT20" s="160">
        <v>3217692.4000000004</v>
      </c>
      <c r="IU20" s="160">
        <v>9712445.5700000003</v>
      </c>
      <c r="IV20" s="160">
        <v>4204843.01</v>
      </c>
      <c r="IW20" s="160">
        <v>4995410</v>
      </c>
      <c r="IX20" s="160">
        <v>11164101</v>
      </c>
      <c r="IY20" s="160">
        <v>13117980</v>
      </c>
      <c r="IZ20" s="160">
        <v>9465033.3000000007</v>
      </c>
      <c r="JA20" s="160">
        <v>28844008</v>
      </c>
      <c r="JB20" s="160">
        <v>17551183</v>
      </c>
      <c r="JC20" s="160">
        <v>3570535.63</v>
      </c>
      <c r="JD20" s="160">
        <v>2904885</v>
      </c>
      <c r="JE20" s="160">
        <v>3981235.14</v>
      </c>
      <c r="JF20" s="160">
        <v>2157410</v>
      </c>
      <c r="JG20" s="160">
        <v>44817026.259999998</v>
      </c>
      <c r="JH20" s="160">
        <v>4333731</v>
      </c>
      <c r="JI20" s="160">
        <v>7491532</v>
      </c>
      <c r="JJ20" s="160">
        <v>9815185</v>
      </c>
      <c r="JK20" s="160">
        <v>6682907</v>
      </c>
      <c r="JL20" s="160">
        <v>13163782.9</v>
      </c>
      <c r="JM20" s="160">
        <v>3496048</v>
      </c>
      <c r="JN20" s="160">
        <v>70759831</v>
      </c>
      <c r="JO20" s="160">
        <v>29649338.399999999</v>
      </c>
      <c r="JP20" s="160">
        <v>6819470</v>
      </c>
      <c r="JQ20" s="160">
        <v>4372555</v>
      </c>
      <c r="JR20" s="160">
        <v>10766288.9</v>
      </c>
      <c r="JS20" s="160">
        <v>3750419</v>
      </c>
      <c r="JT20" s="160">
        <v>21756477</v>
      </c>
      <c r="JU20" s="160">
        <v>13007970</v>
      </c>
      <c r="JV20" s="160">
        <v>8185305</v>
      </c>
      <c r="JW20" s="160">
        <v>8186773.7400000002</v>
      </c>
      <c r="JX20" s="160">
        <v>6830595</v>
      </c>
      <c r="JY20" s="160">
        <v>4727803</v>
      </c>
      <c r="JZ20" s="160">
        <v>6691095.6599999992</v>
      </c>
      <c r="KA20" s="160">
        <v>3978931</v>
      </c>
      <c r="KB20" s="160">
        <v>5330430.5</v>
      </c>
      <c r="KC20" s="160">
        <v>112665542.58</v>
      </c>
      <c r="KD20" s="160">
        <v>20280239</v>
      </c>
      <c r="KE20" s="160">
        <v>6577717.3799999999</v>
      </c>
      <c r="KF20" s="160">
        <v>11273308.809999999</v>
      </c>
      <c r="KG20" s="160">
        <v>16558865.26</v>
      </c>
      <c r="KH20" s="160">
        <v>4579149.3899999997</v>
      </c>
      <c r="KI20" s="160">
        <v>35876224.769999996</v>
      </c>
      <c r="KJ20" s="160">
        <v>10258919.5</v>
      </c>
      <c r="KK20" s="160">
        <v>6323502</v>
      </c>
      <c r="KL20" s="160">
        <v>30868250.09</v>
      </c>
      <c r="KM20" s="160">
        <v>11081993.34</v>
      </c>
      <c r="KN20" s="160">
        <v>13623373.859999999</v>
      </c>
      <c r="KO20" s="160">
        <v>22314909</v>
      </c>
      <c r="KP20" s="160">
        <v>6963736</v>
      </c>
      <c r="KQ20" s="160">
        <v>18569413</v>
      </c>
      <c r="KR20" s="160">
        <v>81993511.099999994</v>
      </c>
      <c r="KS20" s="160">
        <v>10584844</v>
      </c>
      <c r="KT20" s="160">
        <v>49883351.329999998</v>
      </c>
      <c r="KU20" s="160">
        <v>8386964</v>
      </c>
      <c r="KV20" s="160">
        <v>4023728</v>
      </c>
      <c r="KW20" s="160">
        <v>14676898</v>
      </c>
      <c r="KX20" s="160">
        <v>10362058.310000001</v>
      </c>
      <c r="KY20" s="160">
        <v>8713407</v>
      </c>
      <c r="KZ20" s="160">
        <v>7031975</v>
      </c>
      <c r="LA20" s="160">
        <v>6312284.54</v>
      </c>
      <c r="LB20" s="160">
        <v>114813971.71000001</v>
      </c>
      <c r="LC20" s="160">
        <v>24686876.5</v>
      </c>
      <c r="LD20" s="160">
        <v>25826322.77</v>
      </c>
      <c r="LE20" s="160">
        <v>30263365.870000001</v>
      </c>
      <c r="LF20" s="160">
        <v>11469919.92</v>
      </c>
      <c r="LG20" s="160">
        <v>5741383</v>
      </c>
      <c r="LH20" s="160">
        <v>4961225.4800000004</v>
      </c>
      <c r="LI20" s="160">
        <v>8450733.629999999</v>
      </c>
      <c r="LJ20" s="160">
        <v>4510702</v>
      </c>
      <c r="LK20" s="160">
        <v>10645654</v>
      </c>
      <c r="LL20" s="160">
        <v>42633818.699999996</v>
      </c>
      <c r="LM20" s="160">
        <v>7753241.2400000002</v>
      </c>
      <c r="LN20" s="160">
        <v>4265234.6500000004</v>
      </c>
      <c r="LO20" s="160">
        <v>146742536.58000001</v>
      </c>
      <c r="LP20" s="160">
        <v>54093407.600000001</v>
      </c>
      <c r="LQ20" s="160">
        <v>99071407</v>
      </c>
      <c r="LR20" s="160">
        <v>45283455.180000007</v>
      </c>
      <c r="LS20" s="160">
        <v>19879103.090000004</v>
      </c>
      <c r="LT20" s="160">
        <v>15490886</v>
      </c>
      <c r="LU20" s="160">
        <v>12452700</v>
      </c>
      <c r="LV20" s="160">
        <v>11649106.460000001</v>
      </c>
      <c r="LW20" s="160">
        <v>7815173.3300000001</v>
      </c>
      <c r="LX20" s="160">
        <v>9724078</v>
      </c>
      <c r="LY20" s="160">
        <v>32185512.219999999</v>
      </c>
      <c r="LZ20" s="160">
        <v>9658038</v>
      </c>
      <c r="MA20" s="160">
        <v>126861849</v>
      </c>
      <c r="MB20" s="160">
        <v>8864830.4900000002</v>
      </c>
      <c r="MC20" s="160">
        <v>5224063.0500000007</v>
      </c>
      <c r="MD20" s="160">
        <v>6158139.3100000005</v>
      </c>
      <c r="ME20" s="160">
        <v>4693401.87</v>
      </c>
      <c r="MF20" s="160">
        <v>9630122.0999999996</v>
      </c>
      <c r="MG20" s="160">
        <v>6184353.3100000005</v>
      </c>
      <c r="MH20" s="160">
        <v>8872230.8399999999</v>
      </c>
      <c r="MI20" s="160">
        <v>10267111.18</v>
      </c>
      <c r="MJ20" s="160">
        <v>5275668</v>
      </c>
      <c r="MK20" s="160">
        <v>6354577.0200000005</v>
      </c>
      <c r="ML20" s="160">
        <v>5401763</v>
      </c>
      <c r="MM20" s="160">
        <v>81927931.800000012</v>
      </c>
      <c r="MN20" s="160">
        <v>10725796.49</v>
      </c>
      <c r="MO20" s="160">
        <v>5046221.4800000004</v>
      </c>
      <c r="MP20" s="160">
        <v>17304310</v>
      </c>
      <c r="MQ20" s="160">
        <v>13415654</v>
      </c>
      <c r="MR20" s="160">
        <v>8052053.7999999998</v>
      </c>
      <c r="MS20" s="160">
        <v>19999183.23</v>
      </c>
      <c r="MT20" s="160">
        <v>13407075</v>
      </c>
      <c r="MU20" s="160">
        <v>8200841.2300000004</v>
      </c>
      <c r="MV20" s="160">
        <v>2644568.34</v>
      </c>
      <c r="MW20" s="160">
        <v>194647562.38</v>
      </c>
      <c r="MX20" s="160">
        <v>20228052.359999999</v>
      </c>
      <c r="MY20" s="160">
        <v>5495334.75</v>
      </c>
      <c r="MZ20" s="160">
        <v>65259946</v>
      </c>
      <c r="NA20" s="160">
        <v>5580762.5899999999</v>
      </c>
      <c r="NB20" s="160">
        <v>24873039.640000001</v>
      </c>
      <c r="NC20" s="160">
        <v>30263888</v>
      </c>
      <c r="ND20" s="160">
        <v>27738549</v>
      </c>
      <c r="NE20" s="160">
        <v>2931771.36</v>
      </c>
      <c r="NF20" s="160">
        <v>8262146.1500000004</v>
      </c>
      <c r="NG20" s="160">
        <v>8587440.9399999995</v>
      </c>
      <c r="NH20" s="160">
        <v>10382875</v>
      </c>
      <c r="NI20" s="160">
        <v>41575986.329999998</v>
      </c>
      <c r="NJ20" s="160">
        <v>7655367</v>
      </c>
      <c r="NK20" s="160">
        <v>7685105</v>
      </c>
      <c r="NL20" s="160">
        <v>5927038.7200000007</v>
      </c>
      <c r="NM20" s="160">
        <v>8080513.5</v>
      </c>
      <c r="NN20" s="160">
        <v>2819284.3899999997</v>
      </c>
      <c r="NO20" s="160">
        <v>6628613.3000000007</v>
      </c>
      <c r="NP20" s="160">
        <v>56503938.82</v>
      </c>
      <c r="NQ20" s="160">
        <v>36356021.729999997</v>
      </c>
      <c r="NR20" s="160">
        <v>7525262.5299999993</v>
      </c>
      <c r="NS20" s="160">
        <v>3541979.5</v>
      </c>
      <c r="NT20" s="160">
        <v>6081045.0700000003</v>
      </c>
      <c r="NU20" s="160">
        <v>9722087.3499999996</v>
      </c>
      <c r="NV20" s="160">
        <v>4658132.6399999997</v>
      </c>
      <c r="NW20" s="160">
        <v>92776403.730000004</v>
      </c>
      <c r="NX20" s="160">
        <v>30007734.369999997</v>
      </c>
      <c r="NY20" s="160">
        <v>13673644.01</v>
      </c>
      <c r="NZ20" s="160">
        <v>32868971.560000002</v>
      </c>
      <c r="OA20" s="160">
        <v>8504112.9800000004</v>
      </c>
      <c r="OB20" s="160">
        <v>10628251.699999999</v>
      </c>
      <c r="OC20" s="160">
        <v>9075389.5199999996</v>
      </c>
      <c r="OD20" s="160">
        <v>9693386.3999999985</v>
      </c>
      <c r="OE20" s="160"/>
      <c r="OF20" s="160">
        <v>103733872.28</v>
      </c>
      <c r="OG20" s="160">
        <v>28441602.510000002</v>
      </c>
      <c r="OH20" s="160">
        <v>32548059.800000001</v>
      </c>
      <c r="OI20" s="160">
        <v>17756736.540000003</v>
      </c>
      <c r="OJ20" s="160">
        <v>9793094.1600000001</v>
      </c>
      <c r="OK20" s="160">
        <v>1600304</v>
      </c>
      <c r="OL20" s="160">
        <v>65224570</v>
      </c>
      <c r="OM20" s="160">
        <v>6027731.8300000001</v>
      </c>
      <c r="ON20" s="160">
        <v>6347605.5</v>
      </c>
      <c r="OO20" s="160">
        <v>15629966.699999999</v>
      </c>
      <c r="OP20" s="160">
        <v>13158531</v>
      </c>
      <c r="OQ20" s="160">
        <v>22148430.240000002</v>
      </c>
      <c r="OR20" s="160">
        <v>8333395.0800000001</v>
      </c>
      <c r="OS20" s="160">
        <v>82489628.359999999</v>
      </c>
      <c r="OT20" s="160">
        <v>8234794.7599999998</v>
      </c>
      <c r="OU20" s="160">
        <v>21510114.98</v>
      </c>
      <c r="OV20" s="160">
        <v>3162343.2800000003</v>
      </c>
      <c r="OW20" s="160">
        <v>15114847.130000001</v>
      </c>
      <c r="OX20" s="160">
        <v>18862523.920000002</v>
      </c>
      <c r="OY20" s="160">
        <v>9076165.4499999993</v>
      </c>
      <c r="OZ20" s="160">
        <v>4850439</v>
      </c>
      <c r="PA20" s="160">
        <v>14499411</v>
      </c>
      <c r="PB20" s="160">
        <v>8357605.7000000002</v>
      </c>
      <c r="PC20" s="160">
        <v>9509603</v>
      </c>
      <c r="PD20" s="160">
        <v>13661081</v>
      </c>
      <c r="PE20" s="160">
        <v>5970182</v>
      </c>
      <c r="PF20" s="160">
        <v>31540671.620000001</v>
      </c>
      <c r="PG20" s="160">
        <v>187851009.09</v>
      </c>
      <c r="PH20" s="160">
        <v>8268654.6299999999</v>
      </c>
      <c r="PI20" s="160">
        <v>6565401.2999999998</v>
      </c>
      <c r="PJ20" s="160">
        <v>14007209.66</v>
      </c>
      <c r="PK20" s="160">
        <v>46862315.390000001</v>
      </c>
      <c r="PL20" s="160">
        <v>18465920.799999997</v>
      </c>
      <c r="PM20" s="160">
        <v>29478625</v>
      </c>
      <c r="PN20" s="160">
        <v>6904624</v>
      </c>
      <c r="PO20" s="160">
        <v>19455517.559999999</v>
      </c>
      <c r="PP20" s="160">
        <v>5995214.3900000006</v>
      </c>
      <c r="PQ20" s="160">
        <v>16292463.560000001</v>
      </c>
      <c r="PR20" s="160">
        <v>8509205</v>
      </c>
      <c r="PS20" s="160">
        <v>9249175.9800000004</v>
      </c>
      <c r="PT20" s="160">
        <v>12755687</v>
      </c>
      <c r="PU20" s="160">
        <v>13760575.75</v>
      </c>
      <c r="PV20" s="160">
        <v>14089258</v>
      </c>
      <c r="PW20" s="160">
        <v>7355419</v>
      </c>
      <c r="PX20" s="160">
        <v>8953470.4199999999</v>
      </c>
      <c r="PY20" s="160">
        <v>6552164.5499999998</v>
      </c>
      <c r="PZ20" s="160">
        <v>18901728.899999999</v>
      </c>
      <c r="QA20" s="160">
        <v>17630064.93</v>
      </c>
      <c r="QB20" s="160">
        <v>7136335</v>
      </c>
      <c r="QC20" s="160">
        <v>81424764.560000002</v>
      </c>
      <c r="QD20" s="160">
        <v>9310885</v>
      </c>
      <c r="QE20" s="160">
        <v>17351778.890000001</v>
      </c>
      <c r="QF20" s="160">
        <v>11176075</v>
      </c>
      <c r="QG20" s="160">
        <v>12461636.390000001</v>
      </c>
      <c r="QH20" s="160">
        <v>23918502</v>
      </c>
      <c r="QI20" s="160">
        <v>12040647.869999999</v>
      </c>
      <c r="QJ20" s="160">
        <v>20645871.16</v>
      </c>
      <c r="QK20" s="160">
        <v>5217159</v>
      </c>
      <c r="QL20" s="160">
        <v>8103041.2199999997</v>
      </c>
      <c r="QM20" s="160">
        <v>8401786</v>
      </c>
      <c r="QN20" s="160">
        <v>146260859.16999999</v>
      </c>
      <c r="QO20" s="160">
        <v>16660700.41</v>
      </c>
      <c r="QP20" s="160">
        <v>7833751</v>
      </c>
      <c r="QQ20" s="160">
        <v>12258059.879999999</v>
      </c>
      <c r="QR20" s="160">
        <v>9395345</v>
      </c>
      <c r="QS20" s="160">
        <v>14120619.710000001</v>
      </c>
      <c r="QT20" s="160">
        <v>17210732</v>
      </c>
      <c r="QU20" s="160">
        <v>8799911.9399999995</v>
      </c>
      <c r="QV20" s="160">
        <v>11373638.629999999</v>
      </c>
      <c r="QW20" s="160">
        <v>15517321</v>
      </c>
      <c r="QX20" s="160">
        <v>21444570.939999998</v>
      </c>
      <c r="QY20" s="160">
        <v>4786318</v>
      </c>
      <c r="QZ20" s="160">
        <v>4838299.43</v>
      </c>
      <c r="RA20" s="160">
        <v>8986484</v>
      </c>
      <c r="RB20" s="160">
        <v>4492109.91</v>
      </c>
      <c r="RC20" s="160">
        <v>4654207.5</v>
      </c>
      <c r="RD20" s="160">
        <v>5171642</v>
      </c>
      <c r="RE20" s="160">
        <v>4243767.6899999995</v>
      </c>
      <c r="RF20" s="160">
        <v>3552355.67</v>
      </c>
      <c r="RG20" s="160">
        <v>5104357</v>
      </c>
      <c r="RH20" s="160">
        <v>57548482.280000001</v>
      </c>
      <c r="RI20" s="160">
        <v>10302120</v>
      </c>
      <c r="RJ20" s="160">
        <v>6821806</v>
      </c>
      <c r="RK20" s="160">
        <v>7271126.1799999997</v>
      </c>
      <c r="RL20" s="160">
        <v>6705001</v>
      </c>
      <c r="RM20" s="160">
        <v>9791708.3599999994</v>
      </c>
      <c r="RN20" s="160">
        <v>6396864.5600000005</v>
      </c>
      <c r="RO20" s="160">
        <v>13878391.140000001</v>
      </c>
      <c r="RP20" s="160">
        <v>7439477</v>
      </c>
      <c r="RQ20" s="160">
        <v>8728151.1199999992</v>
      </c>
      <c r="RR20" s="160">
        <v>21695779</v>
      </c>
      <c r="RS20" s="160">
        <v>42529560.260000005</v>
      </c>
      <c r="RT20" s="160">
        <v>10427121</v>
      </c>
      <c r="RU20" s="160">
        <v>12544273.58</v>
      </c>
      <c r="RV20" s="160">
        <v>17090596</v>
      </c>
      <c r="RW20" s="160">
        <v>8871304.7199999988</v>
      </c>
      <c r="RX20" s="160">
        <v>10405496</v>
      </c>
      <c r="RY20" s="160">
        <v>7611431.9399999995</v>
      </c>
      <c r="RZ20" s="160">
        <v>6652072</v>
      </c>
      <c r="SA20" s="160">
        <v>58458728.109999999</v>
      </c>
      <c r="SB20" s="160">
        <v>4589328.71</v>
      </c>
      <c r="SC20" s="160">
        <v>9556724.1699999999</v>
      </c>
      <c r="SD20" s="160">
        <v>6527175.0499999998</v>
      </c>
      <c r="SE20" s="160">
        <v>4709485</v>
      </c>
      <c r="SF20" s="160">
        <v>3918239.6799999997</v>
      </c>
      <c r="SG20" s="160">
        <v>4343645.9700000007</v>
      </c>
      <c r="SH20" s="160">
        <v>17874305.91</v>
      </c>
      <c r="SI20" s="160">
        <v>5468789.2200000007</v>
      </c>
      <c r="SJ20" s="160">
        <v>5965338.1899999995</v>
      </c>
      <c r="SK20" s="160">
        <v>6453369</v>
      </c>
      <c r="SL20" s="160">
        <v>16088904</v>
      </c>
      <c r="SM20" s="160">
        <v>6458474</v>
      </c>
      <c r="SN20" s="160">
        <v>117244695.56</v>
      </c>
      <c r="SO20" s="160">
        <v>9433486</v>
      </c>
      <c r="SP20" s="160">
        <v>7560159.9699999997</v>
      </c>
      <c r="SQ20" s="160">
        <v>19140226</v>
      </c>
      <c r="SR20" s="160">
        <v>16044808.289999999</v>
      </c>
      <c r="SS20" s="160">
        <v>11885168</v>
      </c>
      <c r="ST20" s="160">
        <v>5208163.83</v>
      </c>
      <c r="SU20" s="160">
        <v>33509439</v>
      </c>
      <c r="SV20" s="160">
        <v>10279576</v>
      </c>
      <c r="SW20" s="160">
        <v>20640035.440000001</v>
      </c>
      <c r="SX20" s="160">
        <v>15514218</v>
      </c>
      <c r="SY20" s="160">
        <v>12283773</v>
      </c>
      <c r="SZ20" s="160">
        <v>5764459.7299999995</v>
      </c>
      <c r="TA20" s="160">
        <v>13847637.539999999</v>
      </c>
      <c r="TB20" s="160">
        <v>9624593</v>
      </c>
      <c r="TC20" s="160">
        <v>9000312</v>
      </c>
      <c r="TD20" s="160">
        <v>48343876.600000001</v>
      </c>
      <c r="TE20" s="160">
        <v>9896996.4800000004</v>
      </c>
      <c r="TF20" s="160">
        <v>41728310.410000004</v>
      </c>
      <c r="TG20" s="160">
        <v>16652935.199999999</v>
      </c>
      <c r="TH20" s="160">
        <v>5019302.9000000004</v>
      </c>
      <c r="TI20" s="160">
        <v>8071564.0999999996</v>
      </c>
      <c r="TJ20" s="160">
        <v>50629156.5</v>
      </c>
      <c r="TK20" s="160">
        <v>4733167.3499999996</v>
      </c>
      <c r="TL20" s="160">
        <v>4443590</v>
      </c>
      <c r="TM20" s="160">
        <v>6968776</v>
      </c>
      <c r="TN20" s="160">
        <v>3831126.2</v>
      </c>
      <c r="TO20" s="160">
        <v>44321886</v>
      </c>
      <c r="TP20" s="160">
        <v>13245243.02</v>
      </c>
      <c r="TQ20" s="160">
        <v>9170626.1799999997</v>
      </c>
      <c r="TR20" s="160">
        <v>17115997</v>
      </c>
      <c r="TS20" s="160">
        <v>7589672.1799999997</v>
      </c>
      <c r="TT20" s="160">
        <v>8990400.7699999996</v>
      </c>
      <c r="TU20" s="160">
        <v>167314236.66</v>
      </c>
      <c r="TV20" s="160">
        <v>8956297.5</v>
      </c>
      <c r="TW20" s="160">
        <v>7942266</v>
      </c>
      <c r="TX20" s="160">
        <v>30383262.48</v>
      </c>
      <c r="TY20" s="160">
        <v>4736729</v>
      </c>
      <c r="TZ20" s="160">
        <v>8026819</v>
      </c>
      <c r="UA20" s="160">
        <v>20175587.900000002</v>
      </c>
      <c r="UB20" s="160">
        <v>6196951</v>
      </c>
      <c r="UC20" s="160">
        <v>7763817.879999999</v>
      </c>
      <c r="UD20" s="160">
        <v>8146406</v>
      </c>
      <c r="UE20" s="160">
        <v>10249594.99</v>
      </c>
      <c r="UF20" s="160">
        <v>18015275.07</v>
      </c>
      <c r="UG20" s="160">
        <v>12055186.16</v>
      </c>
      <c r="UH20" s="160">
        <v>21182612.300000001</v>
      </c>
      <c r="UI20" s="160">
        <v>5294341</v>
      </c>
      <c r="UJ20" s="160">
        <v>5266040</v>
      </c>
      <c r="UK20" s="160">
        <v>6920548.4399999995</v>
      </c>
      <c r="UL20" s="160">
        <v>5709342.5999999996</v>
      </c>
      <c r="UM20" s="160">
        <v>22004023.109999999</v>
      </c>
      <c r="UN20" s="160">
        <v>3946700</v>
      </c>
      <c r="UO20" s="160">
        <v>3457454.3899999997</v>
      </c>
      <c r="UP20" s="160">
        <v>4075345.41</v>
      </c>
      <c r="UQ20" s="160">
        <v>79134619.290000007</v>
      </c>
      <c r="UR20" s="160">
        <v>9755041.5599999987</v>
      </c>
      <c r="US20" s="160">
        <v>8892390.879999999</v>
      </c>
      <c r="UT20" s="160">
        <v>14008768</v>
      </c>
      <c r="UU20" s="160">
        <v>19886848.649999999</v>
      </c>
      <c r="UV20" s="160">
        <v>12630214</v>
      </c>
      <c r="UW20" s="160">
        <v>14770933</v>
      </c>
      <c r="UX20" s="160">
        <v>6880106.3399999999</v>
      </c>
      <c r="UY20" s="160">
        <v>8358696</v>
      </c>
      <c r="UZ20" s="160">
        <v>37198307.879999995</v>
      </c>
      <c r="VA20" s="160">
        <v>8673200</v>
      </c>
      <c r="VB20" s="160">
        <v>11479715.5</v>
      </c>
      <c r="VC20" s="160">
        <v>10471015</v>
      </c>
      <c r="VD20" s="160">
        <v>8268728</v>
      </c>
      <c r="VE20" s="160">
        <v>8246198.8899999997</v>
      </c>
      <c r="VF20" s="160">
        <v>237502908.24000001</v>
      </c>
      <c r="VG20" s="160">
        <v>21886648.23</v>
      </c>
      <c r="VH20" s="160">
        <v>14378398</v>
      </c>
      <c r="VI20" s="160">
        <v>10092505.060000001</v>
      </c>
      <c r="VJ20" s="160">
        <v>10844650</v>
      </c>
      <c r="VK20" s="160">
        <v>13424127</v>
      </c>
      <c r="VL20" s="160">
        <v>17268145</v>
      </c>
      <c r="VM20" s="160">
        <v>22844269</v>
      </c>
      <c r="VN20" s="160">
        <v>14801374.140000001</v>
      </c>
      <c r="VO20" s="160">
        <v>19348729</v>
      </c>
      <c r="VP20" s="160">
        <v>12329575</v>
      </c>
      <c r="VQ20" s="160">
        <v>26834343.090000004</v>
      </c>
      <c r="VR20" s="160">
        <v>17299341</v>
      </c>
      <c r="VS20" s="160">
        <v>17550034</v>
      </c>
      <c r="VT20" s="160">
        <v>30581518</v>
      </c>
      <c r="VU20" s="160">
        <v>13018836</v>
      </c>
      <c r="VV20" s="160">
        <v>14939602</v>
      </c>
      <c r="VW20" s="160">
        <v>17365966</v>
      </c>
      <c r="VX20" s="160">
        <v>8763902</v>
      </c>
      <c r="VY20" s="160">
        <v>27423032</v>
      </c>
      <c r="VZ20" s="160">
        <v>59250480.75</v>
      </c>
      <c r="WA20" s="160">
        <v>14076322.18</v>
      </c>
      <c r="WB20" s="160">
        <v>11795725</v>
      </c>
      <c r="WC20" s="160">
        <v>8829884.5</v>
      </c>
      <c r="WD20" s="160">
        <v>12739811.5</v>
      </c>
      <c r="WE20" s="160">
        <v>8841456.2199999988</v>
      </c>
      <c r="WF20" s="160">
        <v>10904541</v>
      </c>
      <c r="WG20" s="160">
        <v>11577417</v>
      </c>
      <c r="WH20" s="160">
        <v>32972207.709999997</v>
      </c>
      <c r="WI20" s="160">
        <v>8917926</v>
      </c>
      <c r="WJ20" s="160">
        <v>724860</v>
      </c>
      <c r="WK20" s="160">
        <v>4234014.13</v>
      </c>
      <c r="WL20" s="160">
        <v>2882631</v>
      </c>
      <c r="WM20" s="160">
        <v>156059306.87</v>
      </c>
      <c r="WN20" s="160">
        <v>15310373</v>
      </c>
      <c r="WO20" s="160">
        <v>20474801</v>
      </c>
      <c r="WP20" s="160">
        <v>48839464.25</v>
      </c>
      <c r="WQ20" s="160">
        <v>13719136.050000001</v>
      </c>
      <c r="WR20" s="160">
        <v>20221900</v>
      </c>
      <c r="WS20" s="160">
        <v>18082442.07</v>
      </c>
      <c r="WT20" s="160">
        <v>16084649</v>
      </c>
      <c r="WU20" s="160">
        <v>13726890</v>
      </c>
      <c r="WV20" s="160">
        <v>25958434.52</v>
      </c>
      <c r="WW20" s="160">
        <v>28201205.5</v>
      </c>
      <c r="WX20" s="160">
        <v>11223964.57</v>
      </c>
      <c r="WY20" s="160">
        <v>8098010.54</v>
      </c>
      <c r="WZ20" s="160">
        <v>9824547</v>
      </c>
      <c r="XA20" s="160">
        <v>10512489.82</v>
      </c>
      <c r="XB20" s="160">
        <v>10602773.640000001</v>
      </c>
      <c r="XC20" s="160">
        <v>7464572</v>
      </c>
      <c r="XD20" s="160">
        <v>7899387.8400000008</v>
      </c>
      <c r="XE20" s="160">
        <v>10609210</v>
      </c>
      <c r="XF20" s="160">
        <v>10090412</v>
      </c>
      <c r="XG20" s="160">
        <v>9338485</v>
      </c>
      <c r="XH20" s="160">
        <v>8108239</v>
      </c>
      <c r="XI20" s="160">
        <v>5679095.8300000001</v>
      </c>
      <c r="XJ20" s="160">
        <v>158597752</v>
      </c>
      <c r="XK20" s="160">
        <v>12743293.720000001</v>
      </c>
      <c r="XL20" s="160">
        <v>19083398.370000001</v>
      </c>
      <c r="XM20" s="160">
        <v>9113094.6300000008</v>
      </c>
      <c r="XN20" s="160">
        <v>43633327.790000007</v>
      </c>
      <c r="XO20" s="160">
        <v>10145689.300000001</v>
      </c>
      <c r="XP20" s="160">
        <v>18995815.5</v>
      </c>
      <c r="XQ20" s="160">
        <v>10291014.699999999</v>
      </c>
      <c r="XR20" s="160">
        <v>30223212.539999999</v>
      </c>
      <c r="XS20" s="160">
        <v>23028606</v>
      </c>
      <c r="XT20" s="160">
        <v>16473137</v>
      </c>
      <c r="XU20" s="160">
        <v>11318422</v>
      </c>
      <c r="XV20" s="160">
        <v>6444691</v>
      </c>
      <c r="XW20" s="160">
        <v>11377103.77</v>
      </c>
      <c r="XX20" s="160">
        <v>4295643</v>
      </c>
      <c r="XY20" s="160">
        <v>8984522.370000001</v>
      </c>
      <c r="XZ20" s="160">
        <v>6383064</v>
      </c>
      <c r="YA20" s="160">
        <v>47116523.310000002</v>
      </c>
      <c r="YB20" s="160">
        <v>5084603.37</v>
      </c>
      <c r="YC20" s="160">
        <v>4739811</v>
      </c>
      <c r="YD20" s="160">
        <v>9503433.7599999998</v>
      </c>
      <c r="YE20" s="160">
        <v>5199805</v>
      </c>
      <c r="YF20" s="160">
        <v>3854840.5300000003</v>
      </c>
      <c r="YG20" s="160">
        <v>4016611</v>
      </c>
      <c r="YH20" s="160">
        <v>42387327.18</v>
      </c>
      <c r="YI20" s="160">
        <v>5352857</v>
      </c>
      <c r="YJ20" s="160">
        <v>9342436</v>
      </c>
      <c r="YK20" s="160">
        <v>6873787</v>
      </c>
      <c r="YL20" s="160">
        <v>5860221</v>
      </c>
      <c r="YM20" s="160">
        <v>7376635</v>
      </c>
      <c r="YN20" s="160">
        <v>4948150.5100000007</v>
      </c>
      <c r="YO20" s="160">
        <v>4435221.4399999995</v>
      </c>
      <c r="YP20" s="160">
        <v>21873873</v>
      </c>
      <c r="YQ20" s="160">
        <v>91445839.920000002</v>
      </c>
      <c r="YR20" s="160">
        <v>5785566</v>
      </c>
      <c r="YS20" s="160">
        <v>11775115</v>
      </c>
      <c r="YT20" s="160">
        <v>24231997</v>
      </c>
      <c r="YU20" s="160">
        <v>17629974</v>
      </c>
      <c r="YV20" s="160">
        <v>6610228</v>
      </c>
      <c r="YW20" s="160">
        <v>7430269</v>
      </c>
      <c r="YX20" s="160">
        <v>15580700.68</v>
      </c>
      <c r="YY20" s="160">
        <v>12242091</v>
      </c>
      <c r="YZ20" s="160">
        <v>14155317.23</v>
      </c>
      <c r="ZA20" s="160">
        <v>4331444.5199999996</v>
      </c>
      <c r="ZB20" s="160">
        <v>5180010</v>
      </c>
      <c r="ZC20" s="160">
        <v>4909809</v>
      </c>
      <c r="ZD20" s="160">
        <v>8023301</v>
      </c>
      <c r="ZE20" s="160">
        <v>7598632.4000000004</v>
      </c>
      <c r="ZF20" s="160">
        <v>6130830</v>
      </c>
      <c r="ZG20" s="160">
        <v>5548031</v>
      </c>
      <c r="ZH20" s="160">
        <v>5825338.3699999992</v>
      </c>
      <c r="ZI20" s="160">
        <v>5916049.6500000004</v>
      </c>
      <c r="ZJ20" s="160">
        <v>6647022.75</v>
      </c>
      <c r="ZK20" s="160">
        <v>5582713</v>
      </c>
      <c r="ZL20" s="160">
        <v>1812076</v>
      </c>
      <c r="ZM20" s="160">
        <v>52710820.5</v>
      </c>
      <c r="ZN20" s="160">
        <v>6179578</v>
      </c>
      <c r="ZO20" s="160">
        <v>8281220.0999999996</v>
      </c>
      <c r="ZP20" s="160">
        <v>6491280</v>
      </c>
      <c r="ZQ20" s="160">
        <v>5828175.6899999995</v>
      </c>
      <c r="ZR20" s="160">
        <v>8247081</v>
      </c>
      <c r="ZS20" s="160">
        <v>6605994</v>
      </c>
      <c r="ZT20" s="160">
        <v>207270642.07999998</v>
      </c>
      <c r="ZU20" s="160">
        <v>15309876</v>
      </c>
      <c r="ZV20" s="160">
        <v>8735110</v>
      </c>
      <c r="ZW20" s="160">
        <v>16208221</v>
      </c>
      <c r="ZX20" s="160">
        <v>17523999.350000001</v>
      </c>
      <c r="ZY20" s="160">
        <v>10129142</v>
      </c>
      <c r="ZZ20" s="160">
        <v>16539133</v>
      </c>
      <c r="AAA20" s="160">
        <v>14874943.84</v>
      </c>
      <c r="AAB20" s="160">
        <v>24772321</v>
      </c>
      <c r="AAC20" s="160">
        <v>10073295</v>
      </c>
      <c r="AAD20" s="160">
        <v>13289353</v>
      </c>
      <c r="AAE20" s="160">
        <v>46690159</v>
      </c>
      <c r="AAF20" s="160">
        <v>25466043.300000001</v>
      </c>
      <c r="AAG20" s="160">
        <v>7488504.5</v>
      </c>
      <c r="AAH20" s="160">
        <v>9218756.8000000007</v>
      </c>
      <c r="AAI20" s="160">
        <v>9269914</v>
      </c>
      <c r="AAJ20" s="160">
        <v>9023353</v>
      </c>
      <c r="AAK20" s="160">
        <v>12206211</v>
      </c>
      <c r="AAL20" s="160">
        <v>8689876</v>
      </c>
      <c r="AAM20" s="160">
        <v>57647897</v>
      </c>
      <c r="AAN20" s="160">
        <v>30092688.960000001</v>
      </c>
      <c r="AAO20" s="160">
        <v>7230626</v>
      </c>
      <c r="AAP20" s="160">
        <v>6491284</v>
      </c>
      <c r="AAQ20" s="160">
        <v>4553372.41</v>
      </c>
      <c r="AAR20" s="160">
        <v>5229076</v>
      </c>
      <c r="AAS20" s="160">
        <v>2990548</v>
      </c>
      <c r="AAT20" s="160">
        <v>70511150</v>
      </c>
      <c r="AAU20" s="160">
        <v>9237691.1199999992</v>
      </c>
      <c r="AAV20" s="160">
        <v>5919328.8799999999</v>
      </c>
      <c r="AAW20" s="160">
        <v>12242873.35</v>
      </c>
      <c r="AAX20" s="160">
        <v>12915487.300000001</v>
      </c>
      <c r="AAY20" s="160">
        <v>8537217.9499999993</v>
      </c>
      <c r="AAZ20" s="160">
        <v>8223272.2699999996</v>
      </c>
      <c r="ABA20" s="160">
        <v>7540089</v>
      </c>
      <c r="ABB20" s="160">
        <v>74655710.439999998</v>
      </c>
      <c r="ABC20" s="160">
        <v>3348773.9299999997</v>
      </c>
      <c r="ABD20" s="160">
        <v>10076424.5</v>
      </c>
      <c r="ABE20" s="160">
        <v>4241723.3</v>
      </c>
      <c r="ABF20" s="160">
        <v>5644417.8700000001</v>
      </c>
      <c r="ABG20" s="160">
        <v>17409786.98</v>
      </c>
      <c r="ABH20" s="160">
        <v>4269827</v>
      </c>
      <c r="ABI20" s="160">
        <v>8493861.7200000007</v>
      </c>
      <c r="ABJ20" s="160">
        <v>5771268.0500000007</v>
      </c>
      <c r="ABK20" s="160">
        <v>9570795.5700000003</v>
      </c>
      <c r="ABL20" s="160">
        <v>5167759.7</v>
      </c>
      <c r="ABM20" s="160">
        <v>98648233.670000002</v>
      </c>
      <c r="ABN20" s="160">
        <v>4561556.0599999996</v>
      </c>
      <c r="ABO20" s="160">
        <v>6032299.9400000004</v>
      </c>
      <c r="ABP20" s="160">
        <v>16460129</v>
      </c>
      <c r="ABQ20" s="160">
        <v>6688206</v>
      </c>
      <c r="ABR20" s="160">
        <v>11383939</v>
      </c>
      <c r="ABS20" s="160">
        <v>15690874</v>
      </c>
      <c r="ABT20" s="160">
        <v>41470371.219999999</v>
      </c>
      <c r="ABU20" s="160">
        <v>40034742.600000001</v>
      </c>
      <c r="ABV20" s="160">
        <v>9687331.1799999997</v>
      </c>
      <c r="ABW20" s="160">
        <v>10460880</v>
      </c>
      <c r="ABX20" s="160">
        <v>12733270.83</v>
      </c>
      <c r="ABY20" s="160">
        <v>10240664</v>
      </c>
      <c r="ABZ20" s="160">
        <v>20627863.579999998</v>
      </c>
      <c r="ACA20" s="160">
        <v>7646965</v>
      </c>
      <c r="ACB20" s="160">
        <v>11245597.280000001</v>
      </c>
      <c r="ACC20" s="160">
        <v>8317097</v>
      </c>
      <c r="ACD20" s="160">
        <v>7518102</v>
      </c>
      <c r="ACE20" s="160">
        <v>3531812</v>
      </c>
      <c r="ACF20" s="160">
        <v>27615542.59</v>
      </c>
      <c r="ACG20" s="160">
        <v>19055719.449999999</v>
      </c>
      <c r="ACH20" s="160">
        <v>2792859.48</v>
      </c>
      <c r="ACI20" s="160">
        <v>3351408.33</v>
      </c>
      <c r="ACJ20" s="160">
        <v>5901081.9500000002</v>
      </c>
      <c r="ACK20" s="160">
        <v>2189742.23</v>
      </c>
      <c r="ACL20" s="160">
        <v>2822664.02</v>
      </c>
      <c r="ACM20" s="160">
        <v>3387544.23</v>
      </c>
      <c r="ACN20" s="160">
        <v>4591997.55</v>
      </c>
      <c r="ACO20" s="160">
        <v>163926620.01000002</v>
      </c>
      <c r="ACP20" s="160">
        <v>19844316.84</v>
      </c>
      <c r="ACQ20" s="160">
        <v>16158905.199999999</v>
      </c>
      <c r="ACR20" s="160">
        <v>35930473.119999997</v>
      </c>
      <c r="ACS20" s="160">
        <v>2723293.8499999996</v>
      </c>
      <c r="ACT20" s="160">
        <v>5144498.53</v>
      </c>
      <c r="ACU20" s="160">
        <v>7240837.1500000004</v>
      </c>
      <c r="ACV20" s="160">
        <v>4435237</v>
      </c>
      <c r="ACW20" s="160">
        <v>125451301.7</v>
      </c>
      <c r="ACX20" s="160">
        <v>33318139.780000001</v>
      </c>
      <c r="ACY20" s="160">
        <v>32757782.310000002</v>
      </c>
      <c r="ACZ20" s="160">
        <v>8840876</v>
      </c>
      <c r="ADA20" s="160">
        <v>9663724.5299999993</v>
      </c>
      <c r="ADB20" s="160">
        <v>12861528.32</v>
      </c>
      <c r="ADC20" s="160">
        <v>13503918.439999999</v>
      </c>
      <c r="ADD20" s="160">
        <v>11899118.17</v>
      </c>
      <c r="ADE20" s="160">
        <v>10485096.800000001</v>
      </c>
      <c r="ADF20" s="160">
        <v>9211242.2799999993</v>
      </c>
      <c r="ADG20" s="160">
        <v>12602649.600000001</v>
      </c>
      <c r="ADH20" s="160">
        <v>6586895</v>
      </c>
      <c r="ADI20" s="160">
        <v>15548513.939999999</v>
      </c>
      <c r="ADJ20" s="160">
        <v>14107211.18</v>
      </c>
      <c r="ADK20" s="160">
        <v>11161263.359999999</v>
      </c>
      <c r="ADL20" s="160">
        <v>10431324.709999999</v>
      </c>
      <c r="ADM20" s="160">
        <v>19756830.41</v>
      </c>
      <c r="ADN20" s="160">
        <v>10220135</v>
      </c>
      <c r="ADO20" s="160">
        <v>12534319.609999999</v>
      </c>
      <c r="ADP20" s="160"/>
      <c r="ADQ20" s="160">
        <v>120996286.47</v>
      </c>
      <c r="ADR20" s="160">
        <v>18864062</v>
      </c>
      <c r="ADS20" s="160">
        <v>12486199.030000001</v>
      </c>
      <c r="ADT20" s="160">
        <v>13102886</v>
      </c>
      <c r="ADU20" s="160">
        <v>10392642.68</v>
      </c>
      <c r="ADV20" s="160">
        <v>27114582.939999998</v>
      </c>
      <c r="ADW20" s="160">
        <v>9079083.5</v>
      </c>
      <c r="ADX20" s="160">
        <v>8452978.9699999988</v>
      </c>
      <c r="ADY20" s="160">
        <v>8185812</v>
      </c>
      <c r="ADZ20" s="160">
        <v>7568187.0999999996</v>
      </c>
      <c r="AEA20" s="160">
        <v>42244367.5</v>
      </c>
      <c r="AEB20" s="160">
        <v>27006234.120000001</v>
      </c>
      <c r="AEC20" s="160">
        <v>8429192.790000001</v>
      </c>
      <c r="AED20" s="160">
        <v>8167383.3600000003</v>
      </c>
      <c r="AEE20" s="160">
        <v>13128207.5</v>
      </c>
      <c r="AEF20" s="160">
        <v>10034366.48</v>
      </c>
      <c r="AEG20" s="160">
        <v>8763645</v>
      </c>
      <c r="AEH20" s="160">
        <v>5865271.3499999996</v>
      </c>
      <c r="AEI20" s="160">
        <v>4080916.29</v>
      </c>
      <c r="AEJ20" s="160">
        <v>6527900</v>
      </c>
      <c r="AEK20" s="160">
        <v>8602649.3100000005</v>
      </c>
      <c r="AEL20" s="160">
        <v>6110540</v>
      </c>
      <c r="AEM20" s="160">
        <v>5689117</v>
      </c>
      <c r="AEN20" s="160">
        <v>39632513.399999999</v>
      </c>
      <c r="AEO20" s="160">
        <v>11566159.5</v>
      </c>
      <c r="AEP20" s="160">
        <v>8377682</v>
      </c>
      <c r="AEQ20" s="160">
        <v>10039003.200000001</v>
      </c>
      <c r="AER20" s="160">
        <v>10383940.699999999</v>
      </c>
      <c r="AES20" s="160">
        <v>8778701.2899999991</v>
      </c>
      <c r="AET20" s="160">
        <v>5691116.9500000002</v>
      </c>
      <c r="AEU20" s="160">
        <v>10196196</v>
      </c>
      <c r="AEV20" s="160">
        <v>10400916.9</v>
      </c>
      <c r="AEW20" s="160">
        <v>6876416.9700000007</v>
      </c>
      <c r="AEX20" s="160">
        <v>11051605.140000001</v>
      </c>
      <c r="AEY20" s="160">
        <v>7914853.0999999996</v>
      </c>
      <c r="AEZ20" s="160">
        <v>69344920.200000003</v>
      </c>
      <c r="AFA20" s="160">
        <v>8238887.96</v>
      </c>
      <c r="AFB20" s="160">
        <v>7540632.46</v>
      </c>
      <c r="AFC20" s="160">
        <v>7979887.5999999996</v>
      </c>
      <c r="AFD20" s="160">
        <v>12831593.08</v>
      </c>
      <c r="AFE20" s="160">
        <v>9590495.5</v>
      </c>
      <c r="AFF20" s="160">
        <v>4601902</v>
      </c>
      <c r="AFG20" s="160">
        <v>7180241.379999999</v>
      </c>
      <c r="AFH20" s="160">
        <v>5835812.4000000004</v>
      </c>
      <c r="AFI20" s="160">
        <v>7722692.4900000002</v>
      </c>
      <c r="AFJ20" s="160">
        <v>5606919.6899999995</v>
      </c>
      <c r="AFK20" s="160">
        <v>72521214.670000017</v>
      </c>
      <c r="AFL20" s="160">
        <v>15033303.470000001</v>
      </c>
      <c r="AFM20" s="160">
        <v>12337183.949999999</v>
      </c>
      <c r="AFN20" s="160">
        <v>7368246.0099999998</v>
      </c>
      <c r="AFO20" s="160">
        <v>18397823.199999999</v>
      </c>
      <c r="AFP20" s="160">
        <v>11999798.289999999</v>
      </c>
      <c r="AFQ20" s="160">
        <v>5790785</v>
      </c>
      <c r="AFR20" s="160">
        <v>9222096.5</v>
      </c>
      <c r="AFS20" s="160">
        <v>171981740.56999999</v>
      </c>
      <c r="AFT20" s="160">
        <v>84252343.25</v>
      </c>
      <c r="AFU20" s="160">
        <v>7750467.4300000006</v>
      </c>
      <c r="AFV20" s="160">
        <v>13639230.5</v>
      </c>
      <c r="AFW20" s="160">
        <v>16883988.18</v>
      </c>
      <c r="AFX20" s="160">
        <v>15970704</v>
      </c>
      <c r="AFY20" s="160">
        <v>9569553.290000001</v>
      </c>
      <c r="AFZ20" s="160">
        <v>15492687.039999999</v>
      </c>
      <c r="AGA20" s="160">
        <v>6051596</v>
      </c>
      <c r="AGB20" s="160">
        <v>8095896.0199999996</v>
      </c>
      <c r="AGC20" s="160">
        <v>9015616.4200000018</v>
      </c>
      <c r="AGD20" s="160">
        <v>5507906.9399999995</v>
      </c>
      <c r="AGE20" s="160">
        <v>7160181</v>
      </c>
      <c r="AGF20" s="160">
        <v>7208904.29</v>
      </c>
      <c r="AGG20" s="160">
        <v>6984915</v>
      </c>
      <c r="AGH20" s="160">
        <v>4397392.63</v>
      </c>
      <c r="AGI20" s="160">
        <v>4770326.8100000005</v>
      </c>
      <c r="AGJ20" s="160">
        <v>34236995.649999999</v>
      </c>
      <c r="AGK20" s="160">
        <v>4368086</v>
      </c>
      <c r="AGL20" s="160">
        <v>6788180.7000000002</v>
      </c>
      <c r="AGM20" s="160">
        <v>7206653.4700000007</v>
      </c>
      <c r="AGN20" s="160">
        <v>12484460.629999999</v>
      </c>
      <c r="AGO20" s="160">
        <v>4165425.64</v>
      </c>
      <c r="AGP20" s="160">
        <v>5823701</v>
      </c>
    </row>
    <row r="21" spans="1:874" x14ac:dyDescent="0.2">
      <c r="B21" s="159" t="s">
        <v>29</v>
      </c>
      <c r="C21" s="158" t="s">
        <v>30</v>
      </c>
      <c r="D21" s="160">
        <v>363678530</v>
      </c>
      <c r="E21" s="160">
        <v>19993575</v>
      </c>
      <c r="F21" s="160">
        <v>45034877.969999999</v>
      </c>
      <c r="G21" s="160">
        <v>10026734</v>
      </c>
      <c r="H21" s="160">
        <v>37374090.409999996</v>
      </c>
      <c r="I21" s="160">
        <v>19598703.75</v>
      </c>
      <c r="J21" s="160">
        <v>28784322</v>
      </c>
      <c r="K21" s="160">
        <v>19860572.5</v>
      </c>
      <c r="L21" s="160">
        <v>20877878</v>
      </c>
      <c r="M21" s="160">
        <v>14140019</v>
      </c>
      <c r="N21" s="160">
        <v>16597155</v>
      </c>
      <c r="O21" s="160">
        <v>10981890</v>
      </c>
      <c r="P21" s="160">
        <v>13774850.5</v>
      </c>
      <c r="Q21" s="160">
        <v>12535978</v>
      </c>
      <c r="R21" s="160">
        <v>10814693</v>
      </c>
      <c r="S21" s="160">
        <v>27645574.75</v>
      </c>
      <c r="T21" s="160">
        <v>14917119</v>
      </c>
      <c r="U21" s="160">
        <v>2248335.2999999998</v>
      </c>
      <c r="V21" s="160">
        <v>271183000.5</v>
      </c>
      <c r="W21" s="160">
        <v>88465200.5</v>
      </c>
      <c r="X21" s="160">
        <v>19909183</v>
      </c>
      <c r="Y21" s="160">
        <v>26502189.449999999</v>
      </c>
      <c r="Z21" s="160">
        <v>19608471</v>
      </c>
      <c r="AA21" s="160">
        <v>22474677.02</v>
      </c>
      <c r="AB21" s="160">
        <v>10962429.5</v>
      </c>
      <c r="AC21" s="160">
        <v>69117100</v>
      </c>
      <c r="AD21" s="160">
        <v>26531609.789999999</v>
      </c>
      <c r="AE21" s="160">
        <v>15185056</v>
      </c>
      <c r="AF21" s="160">
        <v>50511565</v>
      </c>
      <c r="AG21" s="160">
        <v>15679853</v>
      </c>
      <c r="AH21" s="160">
        <v>41781826.340000004</v>
      </c>
      <c r="AI21" s="160">
        <v>25917534.75</v>
      </c>
      <c r="AJ21" s="160">
        <v>22920181</v>
      </c>
      <c r="AK21" s="160">
        <v>14373735</v>
      </c>
      <c r="AL21" s="160">
        <v>22243904.43</v>
      </c>
      <c r="AM21" s="160">
        <v>27982372.75</v>
      </c>
      <c r="AN21" s="160">
        <v>14453183.5</v>
      </c>
      <c r="AO21" s="160">
        <v>14466157.18</v>
      </c>
      <c r="AP21" s="160">
        <v>13256492.5</v>
      </c>
      <c r="AQ21" s="160">
        <v>10082217.5</v>
      </c>
      <c r="AR21" s="160">
        <v>11956276.25</v>
      </c>
      <c r="AS21" s="160">
        <v>8818571.6600000001</v>
      </c>
      <c r="AT21" s="160">
        <v>136292630.68000001</v>
      </c>
      <c r="AU21" s="160">
        <v>6892377</v>
      </c>
      <c r="AV21" s="160">
        <v>9283065</v>
      </c>
      <c r="AW21" s="160">
        <v>8797207.5</v>
      </c>
      <c r="AX21" s="160">
        <v>17625722</v>
      </c>
      <c r="AY21" s="160">
        <v>21057746</v>
      </c>
      <c r="AZ21" s="160">
        <v>8166297</v>
      </c>
      <c r="BA21" s="160">
        <v>8868937.5</v>
      </c>
      <c r="BB21" s="160">
        <v>7732056</v>
      </c>
      <c r="BC21" s="160">
        <v>7920872</v>
      </c>
      <c r="BD21" s="160">
        <v>9660290</v>
      </c>
      <c r="BE21" s="160">
        <v>8344300</v>
      </c>
      <c r="BF21" s="160">
        <v>36044660</v>
      </c>
      <c r="BG21" s="160">
        <v>9172259</v>
      </c>
      <c r="BH21" s="160">
        <v>2388149</v>
      </c>
      <c r="BI21" s="160">
        <v>142384243.88</v>
      </c>
      <c r="BJ21" s="160">
        <v>78625652.379999995</v>
      </c>
      <c r="BK21" s="160">
        <v>17957544.870000001</v>
      </c>
      <c r="BL21" s="160">
        <v>11810098.5</v>
      </c>
      <c r="BM21" s="160">
        <v>21419643.75</v>
      </c>
      <c r="BN21" s="160">
        <v>16730239.5</v>
      </c>
      <c r="BO21" s="160">
        <v>12176587.52</v>
      </c>
      <c r="BP21" s="160">
        <v>157909348.75</v>
      </c>
      <c r="BQ21" s="160">
        <v>15901494.5</v>
      </c>
      <c r="BR21" s="160">
        <v>13306448.75</v>
      </c>
      <c r="BS21" s="160">
        <v>17167560</v>
      </c>
      <c r="BT21" s="160">
        <v>12366562</v>
      </c>
      <c r="BU21" s="160">
        <v>12500215</v>
      </c>
      <c r="BV21" s="160">
        <v>11355757</v>
      </c>
      <c r="BW21" s="160">
        <v>14851916</v>
      </c>
      <c r="BX21" s="160">
        <v>60937173.530000001</v>
      </c>
      <c r="BY21" s="160">
        <v>14887160.5</v>
      </c>
      <c r="BZ21" s="160">
        <v>18164877.5</v>
      </c>
      <c r="CA21" s="160">
        <v>37396145.659999996</v>
      </c>
      <c r="CB21" s="160">
        <v>14545233.23</v>
      </c>
      <c r="CC21" s="160">
        <v>13304466.5</v>
      </c>
      <c r="CD21" s="160">
        <v>11014449</v>
      </c>
      <c r="CE21" s="160">
        <v>287792576.72000003</v>
      </c>
      <c r="CF21" s="160">
        <v>14546000.75</v>
      </c>
      <c r="CG21" s="160">
        <v>38886584.359999999</v>
      </c>
      <c r="CH21" s="160">
        <v>10393400.520000001</v>
      </c>
      <c r="CI21" s="160">
        <v>17388418.5</v>
      </c>
      <c r="CJ21" s="160">
        <v>12969082</v>
      </c>
      <c r="CK21" s="160">
        <v>15275121.43</v>
      </c>
      <c r="CL21" s="160">
        <v>22714990.050000001</v>
      </c>
      <c r="CM21" s="160">
        <v>10051161.879999999</v>
      </c>
      <c r="CN21" s="160">
        <v>13103508.359999999</v>
      </c>
      <c r="CO21" s="160">
        <v>10996467.84</v>
      </c>
      <c r="CP21" s="160">
        <v>14928920</v>
      </c>
      <c r="CQ21" s="160">
        <v>9040885</v>
      </c>
      <c r="CR21" s="160">
        <v>159626744.68000001</v>
      </c>
      <c r="CS21" s="160">
        <v>12542723.5</v>
      </c>
      <c r="CT21" s="160">
        <v>11983770</v>
      </c>
      <c r="CU21" s="160">
        <v>26382819</v>
      </c>
      <c r="CV21" s="160">
        <v>13284141</v>
      </c>
      <c r="CW21" s="160">
        <v>16677755</v>
      </c>
      <c r="CX21" s="160">
        <v>10744778.5</v>
      </c>
      <c r="CY21" s="160">
        <v>6648401</v>
      </c>
      <c r="CZ21" s="160">
        <v>73880875.289999992</v>
      </c>
      <c r="DA21" s="160">
        <v>146326014.99000001</v>
      </c>
      <c r="DB21" s="160">
        <v>13654865.5</v>
      </c>
      <c r="DC21" s="160">
        <v>14551378.75</v>
      </c>
      <c r="DD21" s="160">
        <v>31282078.600000001</v>
      </c>
      <c r="DE21" s="160">
        <v>28007153</v>
      </c>
      <c r="DF21" s="160">
        <v>27280679.02</v>
      </c>
      <c r="DG21" s="160">
        <v>29570669.009999998</v>
      </c>
      <c r="DH21" s="160">
        <v>7619162.6200000001</v>
      </c>
      <c r="DI21" s="160">
        <v>321844270.25</v>
      </c>
      <c r="DJ21" s="160">
        <v>14470451.700000001</v>
      </c>
      <c r="DK21" s="160">
        <v>19988665.699999999</v>
      </c>
      <c r="DL21" s="160">
        <v>13519538</v>
      </c>
      <c r="DM21" s="160">
        <v>17522317.329999998</v>
      </c>
      <c r="DN21" s="160">
        <v>16197613.6</v>
      </c>
      <c r="DO21" s="160">
        <v>31528368.649999999</v>
      </c>
      <c r="DP21" s="160">
        <v>14279370.66</v>
      </c>
      <c r="DQ21" s="160">
        <v>36580267.530000001</v>
      </c>
      <c r="DR21" s="160">
        <v>147148398.26999998</v>
      </c>
      <c r="DS21" s="160">
        <v>21352330</v>
      </c>
      <c r="DT21" s="160">
        <v>48023331.850000001</v>
      </c>
      <c r="DU21" s="160">
        <v>74320434.450000003</v>
      </c>
      <c r="DV21" s="160">
        <v>16008010</v>
      </c>
      <c r="DW21" s="160">
        <v>26370501.57</v>
      </c>
      <c r="DX21" s="160">
        <v>27372893.75</v>
      </c>
      <c r="DY21" s="160">
        <v>9063812.5</v>
      </c>
      <c r="DZ21" s="160">
        <v>11914230</v>
      </c>
      <c r="EA21" s="160">
        <v>14717705</v>
      </c>
      <c r="EB21" s="160">
        <v>27927891</v>
      </c>
      <c r="EC21" s="160">
        <v>72748037.710000008</v>
      </c>
      <c r="ED21" s="160">
        <v>73313886</v>
      </c>
      <c r="EE21" s="160">
        <v>11648183.67</v>
      </c>
      <c r="EF21" s="160">
        <v>15122720.5</v>
      </c>
      <c r="EG21" s="160">
        <v>13849214.33</v>
      </c>
      <c r="EH21" s="160">
        <v>21616347.859999999</v>
      </c>
      <c r="EI21" s="160">
        <v>26960818.050000001</v>
      </c>
      <c r="EJ21" s="160">
        <v>8505387.5</v>
      </c>
      <c r="EK21" s="160">
        <v>11796806.99</v>
      </c>
      <c r="EL21" s="160">
        <v>202378568.87</v>
      </c>
      <c r="EM21" s="160">
        <v>15024251.25</v>
      </c>
      <c r="EN21" s="160">
        <v>14491399</v>
      </c>
      <c r="EO21" s="160">
        <v>15067801.25</v>
      </c>
      <c r="EP21" s="160">
        <v>9190503.6799999997</v>
      </c>
      <c r="EQ21" s="160">
        <v>10128146.42</v>
      </c>
      <c r="ER21" s="160">
        <v>20815752.5</v>
      </c>
      <c r="ES21" s="160">
        <v>19894888.27</v>
      </c>
      <c r="ET21" s="160">
        <v>11896733.5</v>
      </c>
      <c r="EU21" s="160">
        <v>180328866.63</v>
      </c>
      <c r="EV21" s="160">
        <v>6046980</v>
      </c>
      <c r="EW21" s="160">
        <v>10605325.5</v>
      </c>
      <c r="EX21" s="160">
        <v>15188099.789999999</v>
      </c>
      <c r="EY21" s="160">
        <v>26714475.5</v>
      </c>
      <c r="EZ21" s="160">
        <v>25067598.57</v>
      </c>
      <c r="FA21" s="160">
        <v>16979307.5</v>
      </c>
      <c r="FB21" s="160">
        <v>8846580</v>
      </c>
      <c r="FC21" s="160">
        <v>10108490</v>
      </c>
      <c r="FD21" s="160">
        <v>10275423.33</v>
      </c>
      <c r="FE21" s="160">
        <v>10845692</v>
      </c>
      <c r="FF21" s="160">
        <v>6587488.71</v>
      </c>
      <c r="FG21" s="160">
        <v>90665005.739999995</v>
      </c>
      <c r="FH21" s="160">
        <v>11606100</v>
      </c>
      <c r="FI21" s="160">
        <v>16515356</v>
      </c>
      <c r="FJ21" s="160">
        <v>12631665</v>
      </c>
      <c r="FK21" s="160">
        <v>19297494.5</v>
      </c>
      <c r="FL21" s="160">
        <v>15942407.5</v>
      </c>
      <c r="FM21" s="160">
        <v>0</v>
      </c>
      <c r="FN21" s="160">
        <v>187750</v>
      </c>
      <c r="FO21" s="160">
        <v>190300494.53</v>
      </c>
      <c r="FP21" s="160">
        <v>12485614</v>
      </c>
      <c r="FQ21" s="160">
        <v>19074579.920000002</v>
      </c>
      <c r="FR21" s="160">
        <v>19428571.59</v>
      </c>
      <c r="FS21" s="160">
        <v>29083425.5</v>
      </c>
      <c r="FT21" s="160">
        <v>14332097</v>
      </c>
      <c r="FU21" s="160">
        <v>30028866</v>
      </c>
      <c r="FV21" s="160">
        <v>18780351.370000001</v>
      </c>
      <c r="FW21" s="160">
        <v>17028745.659999996</v>
      </c>
      <c r="FX21" s="160">
        <v>14419960</v>
      </c>
      <c r="FY21" s="160">
        <v>37281051.740000002</v>
      </c>
      <c r="FZ21" s="160">
        <v>14081890.779999999</v>
      </c>
      <c r="GA21" s="160">
        <v>16060432.66</v>
      </c>
      <c r="GB21" s="160">
        <v>139470615.56999999</v>
      </c>
      <c r="GC21" s="160">
        <v>11405405</v>
      </c>
      <c r="GD21" s="160">
        <v>10360828.49</v>
      </c>
      <c r="GE21" s="160">
        <v>24891370.359999999</v>
      </c>
      <c r="GF21" s="160">
        <v>14847031.229999999</v>
      </c>
      <c r="GG21" s="160">
        <v>10412262.5</v>
      </c>
      <c r="GH21" s="160">
        <v>14214542</v>
      </c>
      <c r="GI21" s="160">
        <v>34589876.009999998</v>
      </c>
      <c r="GJ21" s="160">
        <v>10068355.800000001</v>
      </c>
      <c r="GK21" s="160">
        <v>3827192.63</v>
      </c>
      <c r="GL21" s="160">
        <v>3716511.59</v>
      </c>
      <c r="GM21" s="160">
        <v>2362359.6</v>
      </c>
      <c r="GN21" s="160">
        <v>69914450.5</v>
      </c>
      <c r="GO21" s="160">
        <v>25916227</v>
      </c>
      <c r="GP21" s="160">
        <v>10995369</v>
      </c>
      <c r="GQ21" s="160">
        <v>23727282</v>
      </c>
      <c r="GR21" s="160">
        <v>4933300</v>
      </c>
      <c r="GS21" s="160">
        <v>16221878</v>
      </c>
      <c r="GT21" s="160">
        <v>18690174.5</v>
      </c>
      <c r="GU21" s="160">
        <v>9833561.6699999999</v>
      </c>
      <c r="GV21" s="160">
        <v>78966382.680000007</v>
      </c>
      <c r="GW21" s="160">
        <v>7846927.5999999996</v>
      </c>
      <c r="GX21" s="160">
        <v>21560068.440000001</v>
      </c>
      <c r="GY21" s="160">
        <v>15640023.420000002</v>
      </c>
      <c r="GZ21" s="160">
        <v>219647080</v>
      </c>
      <c r="HA21" s="160">
        <v>30721215.100000001</v>
      </c>
      <c r="HB21" s="160">
        <v>35332034.340000004</v>
      </c>
      <c r="HC21" s="160">
        <v>40051154.119999997</v>
      </c>
      <c r="HD21" s="160">
        <v>26247412.209999993</v>
      </c>
      <c r="HE21" s="160">
        <v>35264899</v>
      </c>
      <c r="HF21" s="160">
        <v>147199631.73999998</v>
      </c>
      <c r="HG21" s="160">
        <v>26376978.91</v>
      </c>
      <c r="HH21" s="160">
        <v>27966400.379999999</v>
      </c>
      <c r="HI21" s="160">
        <v>19346236</v>
      </c>
      <c r="HJ21" s="160">
        <v>15578059</v>
      </c>
      <c r="HK21" s="160">
        <v>14588365</v>
      </c>
      <c r="HL21" s="160">
        <v>22749223.899999999</v>
      </c>
      <c r="HM21" s="160">
        <v>11099506</v>
      </c>
      <c r="HN21" s="160">
        <v>176112901.84</v>
      </c>
      <c r="HO21" s="160">
        <v>52241882.200000003</v>
      </c>
      <c r="HP21" s="160">
        <v>13965357.42</v>
      </c>
      <c r="HQ21" s="160">
        <v>9091565</v>
      </c>
      <c r="HR21" s="160">
        <v>10679805</v>
      </c>
      <c r="HS21" s="160">
        <v>7087327.5</v>
      </c>
      <c r="HT21" s="160">
        <v>21910022</v>
      </c>
      <c r="HU21" s="160">
        <v>11348750</v>
      </c>
      <c r="HV21" s="160">
        <v>10680962.33</v>
      </c>
      <c r="HW21" s="160">
        <v>11902257</v>
      </c>
      <c r="HX21" s="160">
        <v>10399793</v>
      </c>
      <c r="HY21" s="160">
        <v>16124519.25</v>
      </c>
      <c r="HZ21" s="160">
        <v>6559920.25</v>
      </c>
      <c r="IA21" s="160">
        <v>17962352.25</v>
      </c>
      <c r="IB21" s="160">
        <v>7626411.6100000003</v>
      </c>
      <c r="IC21" s="160">
        <v>7344486.25</v>
      </c>
      <c r="ID21" s="160">
        <v>164853635</v>
      </c>
      <c r="IE21" s="160">
        <v>55759743.049999997</v>
      </c>
      <c r="IF21" s="160">
        <v>18107134</v>
      </c>
      <c r="IG21" s="160">
        <v>26018780.449999999</v>
      </c>
      <c r="IH21" s="160">
        <v>40893235.189999998</v>
      </c>
      <c r="II21" s="160">
        <v>17262442</v>
      </c>
      <c r="IJ21" s="160">
        <v>10348242.5</v>
      </c>
      <c r="IK21" s="160">
        <v>8929854.6500000004</v>
      </c>
      <c r="IL21" s="160">
        <v>8543482.129999999</v>
      </c>
      <c r="IM21" s="160">
        <v>10585696.5</v>
      </c>
      <c r="IN21" s="160">
        <v>10801101</v>
      </c>
      <c r="IO21" s="160">
        <v>271670991.08000004</v>
      </c>
      <c r="IP21" s="160">
        <v>81242230.400000006</v>
      </c>
      <c r="IQ21" s="160">
        <v>24936447</v>
      </c>
      <c r="IR21" s="160">
        <v>18490310.490000002</v>
      </c>
      <c r="IS21" s="160">
        <v>11656584.51</v>
      </c>
      <c r="IT21" s="160">
        <v>8917120</v>
      </c>
      <c r="IU21" s="160">
        <v>13649438</v>
      </c>
      <c r="IV21" s="160">
        <v>7335690</v>
      </c>
      <c r="IW21" s="160">
        <v>9799718.4399999995</v>
      </c>
      <c r="IX21" s="160">
        <v>16897925</v>
      </c>
      <c r="IY21" s="160">
        <v>19718209</v>
      </c>
      <c r="IZ21" s="160">
        <v>10940217.49</v>
      </c>
      <c r="JA21" s="160">
        <v>74189751</v>
      </c>
      <c r="JB21" s="160">
        <v>32540534.370000001</v>
      </c>
      <c r="JC21" s="160">
        <v>11768084</v>
      </c>
      <c r="JD21" s="160">
        <v>10997657.5</v>
      </c>
      <c r="JE21" s="160">
        <v>6174589.6699999999</v>
      </c>
      <c r="JF21" s="160">
        <v>8976358</v>
      </c>
      <c r="JG21" s="160">
        <v>82266318.060000002</v>
      </c>
      <c r="JH21" s="160">
        <v>8037454</v>
      </c>
      <c r="JI21" s="160">
        <v>14414471</v>
      </c>
      <c r="JJ21" s="160">
        <v>15663821</v>
      </c>
      <c r="JK21" s="160">
        <v>8866233</v>
      </c>
      <c r="JL21" s="160">
        <v>24212662.5</v>
      </c>
      <c r="JM21" s="160">
        <v>8661926</v>
      </c>
      <c r="JN21" s="160">
        <v>154380173.53999999</v>
      </c>
      <c r="JO21" s="160">
        <v>78194423.25</v>
      </c>
      <c r="JP21" s="160">
        <v>15499069.460000001</v>
      </c>
      <c r="JQ21" s="160">
        <v>8790209</v>
      </c>
      <c r="JR21" s="160">
        <v>15749880.279999999</v>
      </c>
      <c r="JS21" s="160">
        <v>7720426</v>
      </c>
      <c r="JT21" s="160">
        <v>41362973.770000003</v>
      </c>
      <c r="JU21" s="160">
        <v>28645683</v>
      </c>
      <c r="JV21" s="160">
        <v>15347987</v>
      </c>
      <c r="JW21" s="160">
        <v>15845880.5</v>
      </c>
      <c r="JX21" s="160">
        <v>9630189</v>
      </c>
      <c r="JY21" s="160">
        <v>11810744</v>
      </c>
      <c r="JZ21" s="160">
        <v>13960564.58</v>
      </c>
      <c r="KA21" s="160">
        <v>6138210</v>
      </c>
      <c r="KB21" s="160">
        <v>9116449</v>
      </c>
      <c r="KC21" s="160">
        <v>219332517</v>
      </c>
      <c r="KD21" s="160">
        <v>30606093.370000001</v>
      </c>
      <c r="KE21" s="160">
        <v>16456598.879999999</v>
      </c>
      <c r="KF21" s="160">
        <v>15521323.66</v>
      </c>
      <c r="KG21" s="160">
        <v>13373023.5</v>
      </c>
      <c r="KH21" s="160">
        <v>10900765.140000001</v>
      </c>
      <c r="KI21" s="160">
        <v>50033202.350000001</v>
      </c>
      <c r="KJ21" s="160">
        <v>14987650.93</v>
      </c>
      <c r="KK21" s="160">
        <v>15474829.25</v>
      </c>
      <c r="KL21" s="160">
        <v>82666286.390000001</v>
      </c>
      <c r="KM21" s="160">
        <v>11377675.140000001</v>
      </c>
      <c r="KN21" s="160">
        <v>21187552.68</v>
      </c>
      <c r="KO21" s="160">
        <v>39917778</v>
      </c>
      <c r="KP21" s="160">
        <v>11508863.33</v>
      </c>
      <c r="KQ21" s="160">
        <v>16959568</v>
      </c>
      <c r="KR21" s="160">
        <v>140425332.69</v>
      </c>
      <c r="KS21" s="160">
        <v>17356854</v>
      </c>
      <c r="KT21" s="160">
        <v>106793970.87</v>
      </c>
      <c r="KU21" s="160">
        <v>13324460.5</v>
      </c>
      <c r="KV21" s="160">
        <v>9200510</v>
      </c>
      <c r="KW21" s="160">
        <v>23447946.5</v>
      </c>
      <c r="KX21" s="160">
        <v>24090779.75</v>
      </c>
      <c r="KY21" s="160">
        <v>22758268.5</v>
      </c>
      <c r="KZ21" s="160">
        <v>12506867.060000001</v>
      </c>
      <c r="LA21" s="160">
        <v>10886722</v>
      </c>
      <c r="LB21" s="160">
        <v>224420860.99000001</v>
      </c>
      <c r="LC21" s="160">
        <v>58204211.68</v>
      </c>
      <c r="LD21" s="160">
        <v>65009049.5</v>
      </c>
      <c r="LE21" s="160">
        <v>52097475</v>
      </c>
      <c r="LF21" s="160">
        <v>17297586.710000001</v>
      </c>
      <c r="LG21" s="160">
        <v>14925562</v>
      </c>
      <c r="LH21" s="160">
        <v>12626628.5</v>
      </c>
      <c r="LI21" s="160">
        <v>18975707.390000001</v>
      </c>
      <c r="LJ21" s="160">
        <v>11052541.5</v>
      </c>
      <c r="LK21" s="160">
        <v>20321864.5</v>
      </c>
      <c r="LL21" s="160">
        <v>73980318.429999992</v>
      </c>
      <c r="LM21" s="160">
        <v>18560294</v>
      </c>
      <c r="LN21" s="160">
        <v>9726227.7200000007</v>
      </c>
      <c r="LO21" s="160">
        <v>246975903</v>
      </c>
      <c r="LP21" s="160">
        <v>113838860.87</v>
      </c>
      <c r="LQ21" s="160">
        <v>176313611.59</v>
      </c>
      <c r="LR21" s="160">
        <v>52714683.25</v>
      </c>
      <c r="LS21" s="160">
        <v>25057205.800000001</v>
      </c>
      <c r="LT21" s="160">
        <v>27772068.699999999</v>
      </c>
      <c r="LU21" s="160">
        <v>19646500</v>
      </c>
      <c r="LV21" s="160">
        <v>16756296</v>
      </c>
      <c r="LW21" s="160">
        <v>15533710</v>
      </c>
      <c r="LX21" s="160">
        <v>16302907</v>
      </c>
      <c r="LY21" s="160">
        <v>38466607</v>
      </c>
      <c r="LZ21" s="160">
        <v>11805421</v>
      </c>
      <c r="MA21" s="160">
        <v>253378143.25</v>
      </c>
      <c r="MB21" s="160">
        <v>14108758.049999999</v>
      </c>
      <c r="MC21" s="160">
        <v>9759636.7899999991</v>
      </c>
      <c r="MD21" s="160">
        <v>9448703.25</v>
      </c>
      <c r="ME21" s="160">
        <v>8137640</v>
      </c>
      <c r="MF21" s="160">
        <v>15665067.699999999</v>
      </c>
      <c r="MG21" s="160">
        <v>10424043</v>
      </c>
      <c r="MH21" s="160">
        <v>11732360</v>
      </c>
      <c r="MI21" s="160">
        <v>22957915.579999998</v>
      </c>
      <c r="MJ21" s="160">
        <v>13704354.48</v>
      </c>
      <c r="MK21" s="160">
        <v>13794515.120000001</v>
      </c>
      <c r="ML21" s="160">
        <v>10386812.5</v>
      </c>
      <c r="MM21" s="160">
        <v>187524399.91</v>
      </c>
      <c r="MN21" s="160">
        <v>15944313</v>
      </c>
      <c r="MO21" s="160">
        <v>16988248.240000002</v>
      </c>
      <c r="MP21" s="160">
        <v>26691522</v>
      </c>
      <c r="MQ21" s="160">
        <v>21899036</v>
      </c>
      <c r="MR21" s="160">
        <v>19059415</v>
      </c>
      <c r="MS21" s="160">
        <v>34058316.140000001</v>
      </c>
      <c r="MT21" s="160">
        <v>26911246.5</v>
      </c>
      <c r="MU21" s="160">
        <v>16888645.460000001</v>
      </c>
      <c r="MV21" s="160">
        <v>7383793.5</v>
      </c>
      <c r="MW21" s="160">
        <v>393253086</v>
      </c>
      <c r="MX21" s="160">
        <v>61095543.630000003</v>
      </c>
      <c r="MY21" s="160">
        <v>14258347.060000001</v>
      </c>
      <c r="MZ21" s="160">
        <v>122708856.97</v>
      </c>
      <c r="NA21" s="160">
        <v>11321195</v>
      </c>
      <c r="NB21" s="160">
        <v>39240657.75</v>
      </c>
      <c r="NC21" s="160">
        <v>71111856.609999999</v>
      </c>
      <c r="ND21" s="160">
        <v>61386462.899999999</v>
      </c>
      <c r="NE21" s="160">
        <v>9495864.7300000004</v>
      </c>
      <c r="NF21" s="160">
        <v>22311832.18</v>
      </c>
      <c r="NG21" s="160">
        <v>20206006.439999998</v>
      </c>
      <c r="NH21" s="160">
        <v>12936530.220000001</v>
      </c>
      <c r="NI21" s="160">
        <v>76848248</v>
      </c>
      <c r="NJ21" s="160">
        <v>15789636.75</v>
      </c>
      <c r="NK21" s="160">
        <v>10268327</v>
      </c>
      <c r="NL21" s="160">
        <v>12411622</v>
      </c>
      <c r="NM21" s="160">
        <v>9024674.25</v>
      </c>
      <c r="NN21" s="160">
        <v>7055914.5</v>
      </c>
      <c r="NO21" s="160">
        <v>7566671.8100000005</v>
      </c>
      <c r="NP21" s="160">
        <v>149511501.75</v>
      </c>
      <c r="NQ21" s="160">
        <v>68760133</v>
      </c>
      <c r="NR21" s="160">
        <v>13868680.24</v>
      </c>
      <c r="NS21" s="160">
        <v>8847827.5</v>
      </c>
      <c r="NT21" s="160">
        <v>12235644.129999999</v>
      </c>
      <c r="NU21" s="160">
        <v>19133757</v>
      </c>
      <c r="NV21" s="160">
        <v>10192325.25</v>
      </c>
      <c r="NW21" s="160">
        <v>199276021.19</v>
      </c>
      <c r="NX21" s="160">
        <v>44277476.350000009</v>
      </c>
      <c r="NY21" s="160">
        <v>17012214</v>
      </c>
      <c r="NZ21" s="160">
        <v>56390255</v>
      </c>
      <c r="OA21" s="160">
        <v>13645628.629999999</v>
      </c>
      <c r="OB21" s="160">
        <v>17744005.02</v>
      </c>
      <c r="OC21" s="160">
        <v>9392889.620000001</v>
      </c>
      <c r="OD21" s="160">
        <v>9923087.3499999996</v>
      </c>
      <c r="OE21" s="160"/>
      <c r="OF21" s="160">
        <v>197122125.65000001</v>
      </c>
      <c r="OG21" s="160">
        <v>49570499.999999993</v>
      </c>
      <c r="OH21" s="160">
        <v>82381445.049999997</v>
      </c>
      <c r="OI21" s="160">
        <v>34755584.5</v>
      </c>
      <c r="OJ21" s="160">
        <v>26568947.829999998</v>
      </c>
      <c r="OK21" s="160">
        <v>5009753</v>
      </c>
      <c r="OL21" s="160">
        <v>99123786</v>
      </c>
      <c r="OM21" s="160">
        <v>13962510.640000001</v>
      </c>
      <c r="ON21" s="160">
        <v>14526980</v>
      </c>
      <c r="OO21" s="160">
        <v>27306802.789999999</v>
      </c>
      <c r="OP21" s="160">
        <v>18517161.5</v>
      </c>
      <c r="OQ21" s="160">
        <v>39345546</v>
      </c>
      <c r="OR21" s="160">
        <v>14918390.870000001</v>
      </c>
      <c r="OS21" s="160">
        <v>147399799.72</v>
      </c>
      <c r="OT21" s="160">
        <v>11583689.5</v>
      </c>
      <c r="OU21" s="160">
        <v>42243397.5</v>
      </c>
      <c r="OV21" s="160">
        <v>9031090</v>
      </c>
      <c r="OW21" s="160">
        <v>26617585.030000001</v>
      </c>
      <c r="OX21" s="160">
        <v>46502849.780000001</v>
      </c>
      <c r="OY21" s="160">
        <v>17389215</v>
      </c>
      <c r="OZ21" s="160">
        <v>10143020.25</v>
      </c>
      <c r="PA21" s="160">
        <v>23394617.629999999</v>
      </c>
      <c r="PB21" s="160">
        <v>12657036.75</v>
      </c>
      <c r="PC21" s="160">
        <v>20581141</v>
      </c>
      <c r="PD21" s="160">
        <v>25969047.75</v>
      </c>
      <c r="PE21" s="160">
        <v>10677676.539999999</v>
      </c>
      <c r="PF21" s="160">
        <v>49767619.629999995</v>
      </c>
      <c r="PG21" s="160">
        <v>410547390.38</v>
      </c>
      <c r="PH21" s="160">
        <v>10661278</v>
      </c>
      <c r="PI21" s="160">
        <v>13376124</v>
      </c>
      <c r="PJ21" s="160">
        <v>20437704.879999999</v>
      </c>
      <c r="PK21" s="160">
        <v>76448641.5</v>
      </c>
      <c r="PL21" s="160">
        <v>23035868.969999999</v>
      </c>
      <c r="PM21" s="160">
        <v>45713323</v>
      </c>
      <c r="PN21" s="160">
        <v>13526766.33</v>
      </c>
      <c r="PO21" s="160">
        <v>39864244.920000002</v>
      </c>
      <c r="PP21" s="160">
        <v>10666671.75</v>
      </c>
      <c r="PQ21" s="160">
        <v>32021249.899999999</v>
      </c>
      <c r="PR21" s="160">
        <v>11269380.5</v>
      </c>
      <c r="PS21" s="160">
        <v>11737937.299999999</v>
      </c>
      <c r="PT21" s="160">
        <v>20299601</v>
      </c>
      <c r="PU21" s="160">
        <v>20597357.5</v>
      </c>
      <c r="PV21" s="160">
        <v>24759565</v>
      </c>
      <c r="PW21" s="160">
        <v>17311149.5</v>
      </c>
      <c r="PX21" s="160">
        <v>15222701.5</v>
      </c>
      <c r="PY21" s="160">
        <v>9174685.5</v>
      </c>
      <c r="PZ21" s="160">
        <v>30657185.039999999</v>
      </c>
      <c r="QA21" s="160">
        <v>31989199.09</v>
      </c>
      <c r="QB21" s="160">
        <v>11486852</v>
      </c>
      <c r="QC21" s="160">
        <v>203422518.31</v>
      </c>
      <c r="QD21" s="160">
        <v>10155314</v>
      </c>
      <c r="QE21" s="160">
        <v>31155706.5</v>
      </c>
      <c r="QF21" s="160">
        <v>18244753.52</v>
      </c>
      <c r="QG21" s="160">
        <v>20507420</v>
      </c>
      <c r="QH21" s="160">
        <v>38744616</v>
      </c>
      <c r="QI21" s="160">
        <v>15730048</v>
      </c>
      <c r="QJ21" s="160">
        <v>27794607.080000002</v>
      </c>
      <c r="QK21" s="160">
        <v>31962434.25</v>
      </c>
      <c r="QL21" s="160">
        <v>14569691</v>
      </c>
      <c r="QM21" s="160">
        <v>12447705</v>
      </c>
      <c r="QN21" s="160">
        <v>245495337</v>
      </c>
      <c r="QO21" s="160">
        <v>27940095.940000001</v>
      </c>
      <c r="QP21" s="160">
        <v>11854210</v>
      </c>
      <c r="QQ21" s="160">
        <v>18807680</v>
      </c>
      <c r="QR21" s="160">
        <v>15785699.75</v>
      </c>
      <c r="QS21" s="160">
        <v>19641052.59</v>
      </c>
      <c r="QT21" s="160">
        <v>40066245</v>
      </c>
      <c r="QU21" s="160">
        <v>13610482.74</v>
      </c>
      <c r="QV21" s="160">
        <v>16221166</v>
      </c>
      <c r="QW21" s="160">
        <v>30420610.579999998</v>
      </c>
      <c r="QX21" s="160">
        <v>36087508</v>
      </c>
      <c r="QY21" s="160">
        <v>12052058.140000001</v>
      </c>
      <c r="QZ21" s="160">
        <v>9410939.5800000001</v>
      </c>
      <c r="RA21" s="160">
        <v>18854948</v>
      </c>
      <c r="RB21" s="160">
        <v>10252330</v>
      </c>
      <c r="RC21" s="160">
        <v>10684508</v>
      </c>
      <c r="RD21" s="160">
        <v>12484133.68</v>
      </c>
      <c r="RE21" s="160">
        <v>5678615.7699999996</v>
      </c>
      <c r="RF21" s="160">
        <v>4635556.75</v>
      </c>
      <c r="RG21" s="160">
        <v>6325517.2700000005</v>
      </c>
      <c r="RH21" s="160">
        <v>112512288.26000001</v>
      </c>
      <c r="RI21" s="160">
        <v>14703615</v>
      </c>
      <c r="RJ21" s="160">
        <v>10694801</v>
      </c>
      <c r="RK21" s="160">
        <v>12136165</v>
      </c>
      <c r="RL21" s="160">
        <v>7669407.5</v>
      </c>
      <c r="RM21" s="160">
        <v>10683475</v>
      </c>
      <c r="RN21" s="160">
        <v>13246204.5</v>
      </c>
      <c r="RO21" s="160">
        <v>23395205.5</v>
      </c>
      <c r="RP21" s="160">
        <v>13044392</v>
      </c>
      <c r="RQ21" s="160">
        <v>11581236.960000001</v>
      </c>
      <c r="RR21" s="160">
        <v>31139620.5</v>
      </c>
      <c r="RS21" s="160">
        <v>63961292.229999997</v>
      </c>
      <c r="RT21" s="160">
        <v>13526675</v>
      </c>
      <c r="RU21" s="160">
        <v>14995510.129999999</v>
      </c>
      <c r="RV21" s="160">
        <v>29068304.5</v>
      </c>
      <c r="RW21" s="160">
        <v>13445877.66</v>
      </c>
      <c r="RX21" s="160">
        <v>18452404.25</v>
      </c>
      <c r="RY21" s="160">
        <v>13694716.5</v>
      </c>
      <c r="RZ21" s="160">
        <v>8755453.0099999998</v>
      </c>
      <c r="SA21" s="160">
        <v>135644417.63</v>
      </c>
      <c r="SB21" s="160">
        <v>9040603.7899999991</v>
      </c>
      <c r="SC21" s="160">
        <v>21065113</v>
      </c>
      <c r="SD21" s="160">
        <v>18111704.5</v>
      </c>
      <c r="SE21" s="160">
        <v>8161671.25</v>
      </c>
      <c r="SF21" s="160">
        <v>10281498.4</v>
      </c>
      <c r="SG21" s="160">
        <v>13492874.67</v>
      </c>
      <c r="SH21" s="160">
        <v>29024695.649999999</v>
      </c>
      <c r="SI21" s="160">
        <v>11886762.51</v>
      </c>
      <c r="SJ21" s="160">
        <v>9440339</v>
      </c>
      <c r="SK21" s="160">
        <v>14367755</v>
      </c>
      <c r="SL21" s="160">
        <v>22511847.5</v>
      </c>
      <c r="SM21" s="160">
        <v>12582398.5</v>
      </c>
      <c r="SN21" s="160">
        <v>182040243.25999999</v>
      </c>
      <c r="SO21" s="160">
        <v>10904596.5</v>
      </c>
      <c r="SP21" s="160">
        <v>3815518.38</v>
      </c>
      <c r="SQ21" s="160">
        <v>21899687.98</v>
      </c>
      <c r="SR21" s="160">
        <v>21022817</v>
      </c>
      <c r="SS21" s="160">
        <v>11847955</v>
      </c>
      <c r="ST21" s="160">
        <v>3816240</v>
      </c>
      <c r="SU21" s="160">
        <v>37949537.5</v>
      </c>
      <c r="SV21" s="160">
        <v>10374855</v>
      </c>
      <c r="SW21" s="160">
        <v>19861841.640000001</v>
      </c>
      <c r="SX21" s="160">
        <v>19054465.100000001</v>
      </c>
      <c r="SY21" s="160">
        <v>10817847.5</v>
      </c>
      <c r="SZ21" s="160">
        <v>7600208.5</v>
      </c>
      <c r="TA21" s="160">
        <v>6539300</v>
      </c>
      <c r="TB21" s="160">
        <v>9333220</v>
      </c>
      <c r="TC21" s="160">
        <v>9789419</v>
      </c>
      <c r="TD21" s="160">
        <v>53739772.25</v>
      </c>
      <c r="TE21" s="160">
        <v>12150682.5</v>
      </c>
      <c r="TF21" s="160">
        <v>96127141.060000002</v>
      </c>
      <c r="TG21" s="160">
        <v>31595559</v>
      </c>
      <c r="TH21" s="160">
        <v>10026552.41</v>
      </c>
      <c r="TI21" s="160">
        <v>13168592.5</v>
      </c>
      <c r="TJ21" s="160">
        <v>82696170</v>
      </c>
      <c r="TK21" s="160">
        <v>8980937.3000000007</v>
      </c>
      <c r="TL21" s="160">
        <v>4555833</v>
      </c>
      <c r="TM21" s="160">
        <v>9904192.4299999997</v>
      </c>
      <c r="TN21" s="160">
        <v>6155988</v>
      </c>
      <c r="TO21" s="160">
        <v>102564595.03999999</v>
      </c>
      <c r="TP21" s="160">
        <v>26681713</v>
      </c>
      <c r="TQ21" s="160">
        <v>14879150</v>
      </c>
      <c r="TR21" s="160">
        <v>30898709.399999999</v>
      </c>
      <c r="TS21" s="160">
        <v>18722246.66</v>
      </c>
      <c r="TT21" s="160">
        <v>14891500</v>
      </c>
      <c r="TU21" s="160">
        <v>347941952.25</v>
      </c>
      <c r="TV21" s="160">
        <v>17063665</v>
      </c>
      <c r="TW21" s="160">
        <v>14167037</v>
      </c>
      <c r="TX21" s="160">
        <v>49579784.189999998</v>
      </c>
      <c r="TY21" s="160">
        <v>5096471</v>
      </c>
      <c r="TZ21" s="160">
        <v>12690494.25</v>
      </c>
      <c r="UA21" s="160">
        <v>33169869.5</v>
      </c>
      <c r="UB21" s="160">
        <v>11028656.5</v>
      </c>
      <c r="UC21" s="160">
        <v>11708380.5</v>
      </c>
      <c r="UD21" s="160">
        <v>13988298</v>
      </c>
      <c r="UE21" s="160">
        <v>15893689</v>
      </c>
      <c r="UF21" s="160">
        <v>28455728</v>
      </c>
      <c r="UG21" s="160">
        <v>20924311.359999999</v>
      </c>
      <c r="UH21" s="160">
        <v>29011801.5</v>
      </c>
      <c r="UI21" s="160">
        <v>10969273</v>
      </c>
      <c r="UJ21" s="160">
        <v>9462885</v>
      </c>
      <c r="UK21" s="160">
        <v>11031445.75</v>
      </c>
      <c r="UL21" s="160">
        <v>10654718</v>
      </c>
      <c r="UM21" s="160">
        <v>32752247</v>
      </c>
      <c r="UN21" s="160">
        <v>5967641</v>
      </c>
      <c r="UO21" s="160">
        <v>5827297</v>
      </c>
      <c r="UP21" s="160">
        <v>5747038.3700000001</v>
      </c>
      <c r="UQ21" s="160">
        <v>169873048</v>
      </c>
      <c r="UR21" s="160">
        <v>15830702</v>
      </c>
      <c r="US21" s="160">
        <v>13417240</v>
      </c>
      <c r="UT21" s="160">
        <v>21673580</v>
      </c>
      <c r="UU21" s="160">
        <v>26832799</v>
      </c>
      <c r="UV21" s="160">
        <v>26188393</v>
      </c>
      <c r="UW21" s="160">
        <v>20491204</v>
      </c>
      <c r="UX21" s="160">
        <v>13929047</v>
      </c>
      <c r="UY21" s="160">
        <v>14385693.07</v>
      </c>
      <c r="UZ21" s="160">
        <v>55301936.75</v>
      </c>
      <c r="VA21" s="160">
        <v>12343815</v>
      </c>
      <c r="VB21" s="160">
        <v>28237643.5</v>
      </c>
      <c r="VC21" s="160">
        <v>14442947.6</v>
      </c>
      <c r="VD21" s="160">
        <v>12274041.5</v>
      </c>
      <c r="VE21" s="160">
        <v>10310820</v>
      </c>
      <c r="VF21" s="160">
        <v>589653873.85000002</v>
      </c>
      <c r="VG21" s="160">
        <v>27635673</v>
      </c>
      <c r="VH21" s="160">
        <v>22041022</v>
      </c>
      <c r="VI21" s="160">
        <v>15776309</v>
      </c>
      <c r="VJ21" s="160">
        <v>10878707</v>
      </c>
      <c r="VK21" s="160">
        <v>20334207.170000002</v>
      </c>
      <c r="VL21" s="160">
        <v>27521023</v>
      </c>
      <c r="VM21" s="160">
        <v>33438511</v>
      </c>
      <c r="VN21" s="160">
        <v>17804712.75</v>
      </c>
      <c r="VO21" s="160">
        <v>26831750.25</v>
      </c>
      <c r="VP21" s="160">
        <v>16569098</v>
      </c>
      <c r="VQ21" s="160">
        <v>44463399</v>
      </c>
      <c r="VR21" s="160">
        <v>21417443</v>
      </c>
      <c r="VS21" s="160">
        <v>31754142</v>
      </c>
      <c r="VT21" s="160">
        <v>46572430</v>
      </c>
      <c r="VU21" s="160">
        <v>17729613</v>
      </c>
      <c r="VV21" s="160">
        <v>23174084</v>
      </c>
      <c r="VW21" s="160">
        <v>30534623</v>
      </c>
      <c r="VX21" s="160">
        <v>13048811.5</v>
      </c>
      <c r="VY21" s="160">
        <v>34560464</v>
      </c>
      <c r="VZ21" s="160">
        <v>76529235.840000004</v>
      </c>
      <c r="WA21" s="160">
        <v>18823092</v>
      </c>
      <c r="WB21" s="160">
        <v>12765833</v>
      </c>
      <c r="WC21" s="160">
        <v>10720077</v>
      </c>
      <c r="WD21" s="160">
        <v>14308022.5</v>
      </c>
      <c r="WE21" s="160">
        <v>13694711</v>
      </c>
      <c r="WF21" s="160">
        <v>12158120</v>
      </c>
      <c r="WG21" s="160">
        <v>12132783.33</v>
      </c>
      <c r="WH21" s="160">
        <v>52622234.340000004</v>
      </c>
      <c r="WI21" s="160">
        <v>10313684</v>
      </c>
      <c r="WJ21" s="160">
        <v>855995</v>
      </c>
      <c r="WK21" s="160">
        <v>4664606</v>
      </c>
      <c r="WL21" s="160">
        <v>1792975</v>
      </c>
      <c r="WM21" s="160">
        <v>305985402.19999999</v>
      </c>
      <c r="WN21" s="160">
        <v>19777579</v>
      </c>
      <c r="WO21" s="160">
        <v>22239341.710000001</v>
      </c>
      <c r="WP21" s="160">
        <v>98118258.060000002</v>
      </c>
      <c r="WQ21" s="160">
        <v>22594181</v>
      </c>
      <c r="WR21" s="160">
        <v>27987956.420000002</v>
      </c>
      <c r="WS21" s="160">
        <v>37209608</v>
      </c>
      <c r="WT21" s="160">
        <v>22370078.25</v>
      </c>
      <c r="WU21" s="160">
        <v>18516091.5</v>
      </c>
      <c r="WV21" s="160">
        <v>44824452.5</v>
      </c>
      <c r="WW21" s="160">
        <v>28424640</v>
      </c>
      <c r="WX21" s="160">
        <v>13021382.5</v>
      </c>
      <c r="WY21" s="160">
        <v>12281568</v>
      </c>
      <c r="WZ21" s="160">
        <v>16562242</v>
      </c>
      <c r="XA21" s="160">
        <v>13941188</v>
      </c>
      <c r="XB21" s="160">
        <v>12022260</v>
      </c>
      <c r="XC21" s="160">
        <v>11832574.25</v>
      </c>
      <c r="XD21" s="160">
        <v>13290135</v>
      </c>
      <c r="XE21" s="160">
        <v>12671283.969999999</v>
      </c>
      <c r="XF21" s="160">
        <v>13536515</v>
      </c>
      <c r="XG21" s="160">
        <v>12034108</v>
      </c>
      <c r="XH21" s="160">
        <v>9698099</v>
      </c>
      <c r="XI21" s="160">
        <v>9454895</v>
      </c>
      <c r="XJ21" s="160">
        <v>339677606</v>
      </c>
      <c r="XK21" s="160">
        <v>19020775</v>
      </c>
      <c r="XL21" s="160">
        <v>32756700</v>
      </c>
      <c r="XM21" s="160">
        <v>15936771</v>
      </c>
      <c r="XN21" s="160">
        <v>68370052</v>
      </c>
      <c r="XO21" s="160">
        <v>20667868</v>
      </c>
      <c r="XP21" s="160">
        <v>40256812.450000003</v>
      </c>
      <c r="XQ21" s="160">
        <v>12387563.300000001</v>
      </c>
      <c r="XR21" s="160">
        <v>48103120</v>
      </c>
      <c r="XS21" s="160">
        <v>41915864.890000001</v>
      </c>
      <c r="XT21" s="160">
        <v>25741361</v>
      </c>
      <c r="XU21" s="160">
        <v>15303835</v>
      </c>
      <c r="XV21" s="160">
        <v>13717275</v>
      </c>
      <c r="XW21" s="160">
        <v>15579045</v>
      </c>
      <c r="XX21" s="160">
        <v>5244566</v>
      </c>
      <c r="XY21" s="160">
        <v>7812365.0899999999</v>
      </c>
      <c r="XZ21" s="160">
        <v>7760881.1500000004</v>
      </c>
      <c r="YA21" s="160">
        <v>96643551.659999996</v>
      </c>
      <c r="YB21" s="160">
        <v>17072277</v>
      </c>
      <c r="YC21" s="160">
        <v>13437490</v>
      </c>
      <c r="YD21" s="160">
        <v>17512238.5</v>
      </c>
      <c r="YE21" s="160">
        <v>15231799.76</v>
      </c>
      <c r="YF21" s="160">
        <v>11145090</v>
      </c>
      <c r="YG21" s="160">
        <v>13329169</v>
      </c>
      <c r="YH21" s="160">
        <v>123009057.49000001</v>
      </c>
      <c r="YI21" s="160">
        <v>9874076.5</v>
      </c>
      <c r="YJ21" s="160">
        <v>15857143</v>
      </c>
      <c r="YK21" s="160">
        <v>17483428</v>
      </c>
      <c r="YL21" s="160">
        <v>8644991</v>
      </c>
      <c r="YM21" s="160">
        <v>15897836</v>
      </c>
      <c r="YN21" s="160">
        <v>9140587</v>
      </c>
      <c r="YO21" s="160">
        <v>8248870</v>
      </c>
      <c r="YP21" s="160">
        <v>33285120</v>
      </c>
      <c r="YQ21" s="160">
        <v>193610849.53</v>
      </c>
      <c r="YR21" s="160">
        <v>9779166</v>
      </c>
      <c r="YS21" s="160">
        <v>25840766</v>
      </c>
      <c r="YT21" s="160">
        <v>47733825</v>
      </c>
      <c r="YU21" s="160">
        <v>33178876</v>
      </c>
      <c r="YV21" s="160">
        <v>11668634</v>
      </c>
      <c r="YW21" s="160">
        <v>13998082</v>
      </c>
      <c r="YX21" s="160">
        <v>27789062.909999996</v>
      </c>
      <c r="YY21" s="160">
        <v>18004590</v>
      </c>
      <c r="YZ21" s="160">
        <v>28344303</v>
      </c>
      <c r="ZA21" s="160">
        <v>9893380</v>
      </c>
      <c r="ZB21" s="160">
        <v>10845899</v>
      </c>
      <c r="ZC21" s="160">
        <v>10436145</v>
      </c>
      <c r="ZD21" s="160">
        <v>14580434</v>
      </c>
      <c r="ZE21" s="160">
        <v>9855843.1999999993</v>
      </c>
      <c r="ZF21" s="160">
        <v>12333826</v>
      </c>
      <c r="ZG21" s="160">
        <v>12586832</v>
      </c>
      <c r="ZH21" s="160">
        <v>10277766.720000001</v>
      </c>
      <c r="ZI21" s="160">
        <v>10209458</v>
      </c>
      <c r="ZJ21" s="160">
        <v>5258963.5</v>
      </c>
      <c r="ZK21" s="160">
        <v>7666528.5300000003</v>
      </c>
      <c r="ZL21" s="160">
        <v>1214249</v>
      </c>
      <c r="ZM21" s="160">
        <v>103530370.73</v>
      </c>
      <c r="ZN21" s="160">
        <v>11734555</v>
      </c>
      <c r="ZO21" s="160">
        <v>13960782.5</v>
      </c>
      <c r="ZP21" s="160">
        <v>13084492</v>
      </c>
      <c r="ZQ21" s="160">
        <v>11489945</v>
      </c>
      <c r="ZR21" s="160">
        <v>15925006.700000001</v>
      </c>
      <c r="ZS21" s="160">
        <v>11435245</v>
      </c>
      <c r="ZT21" s="160">
        <v>552473854.07999992</v>
      </c>
      <c r="ZU21" s="160">
        <v>17888808.5</v>
      </c>
      <c r="ZV21" s="160">
        <v>11673926.800000001</v>
      </c>
      <c r="ZW21" s="160">
        <v>26390466</v>
      </c>
      <c r="ZX21" s="160">
        <v>22574251</v>
      </c>
      <c r="ZY21" s="160">
        <v>16217695</v>
      </c>
      <c r="ZZ21" s="160">
        <v>21415214</v>
      </c>
      <c r="AAA21" s="160">
        <v>21886504.5</v>
      </c>
      <c r="AAB21" s="160">
        <v>33987255</v>
      </c>
      <c r="AAC21" s="160">
        <v>13482367.5</v>
      </c>
      <c r="AAD21" s="160">
        <v>20992820</v>
      </c>
      <c r="AAE21" s="160">
        <v>69953403</v>
      </c>
      <c r="AAF21" s="160">
        <v>34968710</v>
      </c>
      <c r="AAG21" s="160">
        <v>9576312</v>
      </c>
      <c r="AAH21" s="160">
        <v>13535466.5</v>
      </c>
      <c r="AAI21" s="160">
        <v>13597214</v>
      </c>
      <c r="AAJ21" s="160">
        <v>9230795</v>
      </c>
      <c r="AAK21" s="160">
        <v>16090221</v>
      </c>
      <c r="AAL21" s="160">
        <v>9875890</v>
      </c>
      <c r="AAM21" s="160">
        <v>74775153</v>
      </c>
      <c r="AAN21" s="160">
        <v>47194177.340000004</v>
      </c>
      <c r="AAO21" s="160">
        <v>9703785.4499999993</v>
      </c>
      <c r="AAP21" s="160">
        <v>8532673.5</v>
      </c>
      <c r="AAQ21" s="160">
        <v>8910788</v>
      </c>
      <c r="AAR21" s="160">
        <v>7273733</v>
      </c>
      <c r="AAS21" s="160">
        <v>7160470</v>
      </c>
      <c r="AAT21" s="160">
        <v>80587948</v>
      </c>
      <c r="AAU21" s="160">
        <v>17545361.829999998</v>
      </c>
      <c r="AAV21" s="160">
        <v>14439415</v>
      </c>
      <c r="AAW21" s="160">
        <v>20647361.539999999</v>
      </c>
      <c r="AAX21" s="160">
        <v>21346834.75</v>
      </c>
      <c r="AAY21" s="160">
        <v>14213526.5</v>
      </c>
      <c r="AAZ21" s="160">
        <v>10567918</v>
      </c>
      <c r="ABA21" s="160">
        <v>15422631.5</v>
      </c>
      <c r="ABB21" s="160">
        <v>59718627.43</v>
      </c>
      <c r="ABC21" s="160">
        <v>10895710</v>
      </c>
      <c r="ABD21" s="160">
        <v>20036340</v>
      </c>
      <c r="ABE21" s="160">
        <v>11559366.5</v>
      </c>
      <c r="ABF21" s="160">
        <v>9823786.5</v>
      </c>
      <c r="ABG21" s="160">
        <v>39980958</v>
      </c>
      <c r="ABH21" s="160">
        <v>11615665</v>
      </c>
      <c r="ABI21" s="160">
        <v>13436576</v>
      </c>
      <c r="ABJ21" s="160">
        <v>11791277.439999999</v>
      </c>
      <c r="ABK21" s="160">
        <v>19107244</v>
      </c>
      <c r="ABL21" s="160">
        <v>8716192</v>
      </c>
      <c r="ABM21" s="160">
        <v>274025286.71000004</v>
      </c>
      <c r="ABN21" s="160">
        <v>12000452</v>
      </c>
      <c r="ABO21" s="160">
        <v>27116325.91</v>
      </c>
      <c r="ABP21" s="160">
        <v>27800523</v>
      </c>
      <c r="ABQ21" s="160">
        <v>14751505</v>
      </c>
      <c r="ABR21" s="160">
        <v>28609614</v>
      </c>
      <c r="ABS21" s="160">
        <v>25861508.109999999</v>
      </c>
      <c r="ABT21" s="160">
        <v>78317228.849999994</v>
      </c>
      <c r="ABU21" s="160">
        <v>104707469</v>
      </c>
      <c r="ABV21" s="160">
        <v>19607919</v>
      </c>
      <c r="ABW21" s="160">
        <v>24947666</v>
      </c>
      <c r="ABX21" s="160">
        <v>23133721.309999999</v>
      </c>
      <c r="ABY21" s="160">
        <v>24965675</v>
      </c>
      <c r="ABZ21" s="160">
        <v>68785563.879999995</v>
      </c>
      <c r="ACA21" s="160">
        <v>17036373</v>
      </c>
      <c r="ACB21" s="160">
        <v>18583590</v>
      </c>
      <c r="ACC21" s="160">
        <v>16761993</v>
      </c>
      <c r="ACD21" s="160">
        <v>10078859</v>
      </c>
      <c r="ACE21" s="160">
        <v>12726906.99</v>
      </c>
      <c r="ACF21" s="160">
        <v>60059493.049999997</v>
      </c>
      <c r="ACG21" s="160">
        <v>48888457.520000003</v>
      </c>
      <c r="ACH21" s="160">
        <v>7616198</v>
      </c>
      <c r="ACI21" s="160">
        <v>8760024</v>
      </c>
      <c r="ACJ21" s="160">
        <v>15422007</v>
      </c>
      <c r="ACK21" s="160">
        <v>6589289.2800000003</v>
      </c>
      <c r="ACL21" s="160">
        <v>10665712.35</v>
      </c>
      <c r="ACM21" s="160">
        <v>10305106.439999999</v>
      </c>
      <c r="ACN21" s="160">
        <v>14260781</v>
      </c>
      <c r="ACO21" s="160">
        <v>282745497.25</v>
      </c>
      <c r="ACP21" s="160">
        <v>42442814.850000001</v>
      </c>
      <c r="ACQ21" s="160">
        <v>31992888.809999999</v>
      </c>
      <c r="ACR21" s="160">
        <v>94681239.840000004</v>
      </c>
      <c r="ACS21" s="160">
        <v>7805450.9800000004</v>
      </c>
      <c r="ACT21" s="160">
        <v>9260413</v>
      </c>
      <c r="ACU21" s="160">
        <v>13781261.67</v>
      </c>
      <c r="ACV21" s="160">
        <v>8588582.8000000007</v>
      </c>
      <c r="ACW21" s="160">
        <v>315096762.25</v>
      </c>
      <c r="ACX21" s="160">
        <v>65216190.5</v>
      </c>
      <c r="ACY21" s="160">
        <v>38601118.32</v>
      </c>
      <c r="ACZ21" s="160">
        <v>13684321.020000001</v>
      </c>
      <c r="ADA21" s="160">
        <v>19547183</v>
      </c>
      <c r="ADB21" s="160">
        <v>15446482.43</v>
      </c>
      <c r="ADC21" s="160">
        <v>16143730.17</v>
      </c>
      <c r="ADD21" s="160">
        <v>12501220.569999998</v>
      </c>
      <c r="ADE21" s="160">
        <v>11497558.52</v>
      </c>
      <c r="ADF21" s="160">
        <v>15134322.210000001</v>
      </c>
      <c r="ADG21" s="160">
        <v>24775546.630000003</v>
      </c>
      <c r="ADH21" s="160">
        <v>11887437.5</v>
      </c>
      <c r="ADI21" s="160">
        <v>13060908.75</v>
      </c>
      <c r="ADJ21" s="160">
        <v>18854101.68</v>
      </c>
      <c r="ADK21" s="160">
        <v>24257271.799999997</v>
      </c>
      <c r="ADL21" s="160">
        <v>13681967.6</v>
      </c>
      <c r="ADM21" s="160">
        <v>29664464.52</v>
      </c>
      <c r="ADN21" s="160">
        <v>14176193</v>
      </c>
      <c r="ADO21" s="160">
        <v>20796246.710000001</v>
      </c>
      <c r="ADP21" s="160"/>
      <c r="ADQ21" s="160">
        <v>200814728.09999999</v>
      </c>
      <c r="ADR21" s="160">
        <v>24810415</v>
      </c>
      <c r="ADS21" s="160">
        <v>20501823.800000001</v>
      </c>
      <c r="ADT21" s="160">
        <v>14333199</v>
      </c>
      <c r="ADU21" s="160">
        <v>12120361.5</v>
      </c>
      <c r="ADV21" s="160">
        <v>32794825</v>
      </c>
      <c r="ADW21" s="160">
        <v>12360645</v>
      </c>
      <c r="ADX21" s="160">
        <v>15046079.66</v>
      </c>
      <c r="ADY21" s="160">
        <v>11898207.5</v>
      </c>
      <c r="ADZ21" s="160">
        <v>4845880</v>
      </c>
      <c r="AEA21" s="160">
        <v>71989136</v>
      </c>
      <c r="AEB21" s="160">
        <v>80052161.75999999</v>
      </c>
      <c r="AEC21" s="160">
        <v>33661695</v>
      </c>
      <c r="AED21" s="160">
        <v>20872280</v>
      </c>
      <c r="AEE21" s="160">
        <v>36459666</v>
      </c>
      <c r="AEF21" s="160">
        <v>34991490.75</v>
      </c>
      <c r="AEG21" s="160">
        <v>21827262</v>
      </c>
      <c r="AEH21" s="160">
        <v>25062403</v>
      </c>
      <c r="AEI21" s="160">
        <v>16499931.75</v>
      </c>
      <c r="AEJ21" s="160">
        <v>23094671.66</v>
      </c>
      <c r="AEK21" s="160">
        <v>24091187</v>
      </c>
      <c r="AEL21" s="160">
        <v>19681232</v>
      </c>
      <c r="AEM21" s="160">
        <v>19130546</v>
      </c>
      <c r="AEN21" s="160">
        <v>172978450.5</v>
      </c>
      <c r="AEO21" s="160">
        <v>34433582</v>
      </c>
      <c r="AEP21" s="160">
        <v>27287400</v>
      </c>
      <c r="AEQ21" s="160">
        <v>21035902.5</v>
      </c>
      <c r="AER21" s="160">
        <v>27488185.579999998</v>
      </c>
      <c r="AES21" s="160">
        <v>19334424.5</v>
      </c>
      <c r="AET21" s="160">
        <v>14873044</v>
      </c>
      <c r="AEU21" s="160">
        <v>29798560</v>
      </c>
      <c r="AEV21" s="160">
        <v>31985238</v>
      </c>
      <c r="AEW21" s="160">
        <v>14591212.9</v>
      </c>
      <c r="AEX21" s="160">
        <v>36252862</v>
      </c>
      <c r="AEY21" s="160">
        <v>15488536</v>
      </c>
      <c r="AEZ21" s="160">
        <v>143679323.25</v>
      </c>
      <c r="AFA21" s="160">
        <v>8956288</v>
      </c>
      <c r="AFB21" s="160">
        <v>10835995.24</v>
      </c>
      <c r="AFC21" s="160">
        <v>11147669</v>
      </c>
      <c r="AFD21" s="160">
        <v>27507589.5</v>
      </c>
      <c r="AFE21" s="160">
        <v>14155989</v>
      </c>
      <c r="AFF21" s="160">
        <v>8210473</v>
      </c>
      <c r="AFG21" s="160">
        <v>11191001.93</v>
      </c>
      <c r="AFH21" s="160">
        <v>9373378</v>
      </c>
      <c r="AFI21" s="160">
        <v>11489195</v>
      </c>
      <c r="AFJ21" s="160">
        <v>8505971</v>
      </c>
      <c r="AFK21" s="160">
        <v>214186593.22</v>
      </c>
      <c r="AFL21" s="160">
        <v>52266134.560000002</v>
      </c>
      <c r="AFM21" s="160">
        <v>27596466.399999999</v>
      </c>
      <c r="AFN21" s="160">
        <v>14932758.41</v>
      </c>
      <c r="AFO21" s="160">
        <v>35671895.920000002</v>
      </c>
      <c r="AFP21" s="160">
        <v>27186104.5</v>
      </c>
      <c r="AFQ21" s="160">
        <v>15964088</v>
      </c>
      <c r="AFR21" s="160">
        <v>15439147.25</v>
      </c>
      <c r="AFS21" s="160">
        <v>340648993.78999996</v>
      </c>
      <c r="AFT21" s="160">
        <v>156882192.13</v>
      </c>
      <c r="AFU21" s="160">
        <v>12706314</v>
      </c>
      <c r="AFV21" s="160">
        <v>37213404</v>
      </c>
      <c r="AFW21" s="160">
        <v>49094928</v>
      </c>
      <c r="AFX21" s="160">
        <v>28512959</v>
      </c>
      <c r="AFY21" s="160">
        <v>28233379.66</v>
      </c>
      <c r="AFZ21" s="160">
        <v>19341791.52</v>
      </c>
      <c r="AGA21" s="160">
        <v>9934899</v>
      </c>
      <c r="AGB21" s="160">
        <v>18598352.199999999</v>
      </c>
      <c r="AGC21" s="160">
        <v>21563327</v>
      </c>
      <c r="AGD21" s="160">
        <v>13962299</v>
      </c>
      <c r="AGE21" s="160">
        <v>13139706</v>
      </c>
      <c r="AGF21" s="160">
        <v>14303866.83</v>
      </c>
      <c r="AGG21" s="160">
        <v>13746859</v>
      </c>
      <c r="AGH21" s="160">
        <v>13263096.35</v>
      </c>
      <c r="AGI21" s="160">
        <v>11814080</v>
      </c>
      <c r="AGJ21" s="160">
        <v>80646347</v>
      </c>
      <c r="AGK21" s="160">
        <v>9434310</v>
      </c>
      <c r="AGL21" s="160">
        <v>12008905</v>
      </c>
      <c r="AGM21" s="160">
        <v>12510343</v>
      </c>
      <c r="AGN21" s="160">
        <v>26093569.5</v>
      </c>
      <c r="AGO21" s="160">
        <v>12183282.5</v>
      </c>
      <c r="AGP21" s="160">
        <v>10353384</v>
      </c>
    </row>
    <row r="22" spans="1:874" x14ac:dyDescent="0.2">
      <c r="B22" s="159" t="s">
        <v>31</v>
      </c>
      <c r="C22" s="158" t="s">
        <v>32</v>
      </c>
      <c r="D22" s="160">
        <v>39571612.75</v>
      </c>
      <c r="E22" s="160">
        <v>2700138.34</v>
      </c>
      <c r="F22" s="160">
        <v>4224994.84</v>
      </c>
      <c r="G22" s="160">
        <v>1703325.33</v>
      </c>
      <c r="H22" s="160">
        <v>4750871.88</v>
      </c>
      <c r="I22" s="160">
        <v>2431877.9899999998</v>
      </c>
      <c r="J22" s="160">
        <v>3734091.5500000003</v>
      </c>
      <c r="K22" s="160">
        <v>2878427.2</v>
      </c>
      <c r="L22" s="160">
        <v>3333218.0300000003</v>
      </c>
      <c r="M22" s="160">
        <v>2438573.96</v>
      </c>
      <c r="N22" s="160">
        <v>1329531.25</v>
      </c>
      <c r="O22" s="160">
        <v>1519114.1099999999</v>
      </c>
      <c r="P22" s="160">
        <v>1277157.24</v>
      </c>
      <c r="Q22" s="160">
        <v>2159827.61</v>
      </c>
      <c r="R22" s="160">
        <v>1706605.4</v>
      </c>
      <c r="S22" s="160">
        <v>2420845.23</v>
      </c>
      <c r="T22" s="160">
        <v>1787989.49</v>
      </c>
      <c r="U22" s="160">
        <v>139894</v>
      </c>
      <c r="V22" s="160">
        <v>30561557.73</v>
      </c>
      <c r="W22" s="160">
        <v>7250875.8299999991</v>
      </c>
      <c r="X22" s="160">
        <v>1812887.14</v>
      </c>
      <c r="Y22" s="160">
        <v>2421983.83</v>
      </c>
      <c r="Z22" s="160">
        <v>3128188.04</v>
      </c>
      <c r="AA22" s="160">
        <v>2305543.7699999996</v>
      </c>
      <c r="AB22" s="160">
        <v>1412450.13</v>
      </c>
      <c r="AC22" s="160">
        <v>6080576.21</v>
      </c>
      <c r="AD22" s="160">
        <v>2390159.5099999998</v>
      </c>
      <c r="AE22" s="160">
        <v>2115403.9</v>
      </c>
      <c r="AF22" s="160">
        <v>5931012.3100000005</v>
      </c>
      <c r="AG22" s="160">
        <v>2397141.81</v>
      </c>
      <c r="AH22" s="160">
        <v>4439008.41</v>
      </c>
      <c r="AI22" s="160">
        <v>3991686.5</v>
      </c>
      <c r="AJ22" s="160">
        <v>2644869.98</v>
      </c>
      <c r="AK22" s="160">
        <v>1476384.93</v>
      </c>
      <c r="AL22" s="160">
        <v>1573401</v>
      </c>
      <c r="AM22" s="160">
        <v>3411453.5300000003</v>
      </c>
      <c r="AN22" s="160">
        <v>1130463.44</v>
      </c>
      <c r="AO22" s="160">
        <v>1689488.23</v>
      </c>
      <c r="AP22" s="160">
        <v>1582441.8199999998</v>
      </c>
      <c r="AQ22" s="160">
        <v>1922804.53</v>
      </c>
      <c r="AR22" s="160">
        <v>729242</v>
      </c>
      <c r="AS22" s="160">
        <v>689445.41</v>
      </c>
      <c r="AT22" s="160">
        <v>18733579.030000001</v>
      </c>
      <c r="AU22" s="160">
        <v>1154571.5900000001</v>
      </c>
      <c r="AV22" s="160">
        <v>761751.65</v>
      </c>
      <c r="AW22" s="160">
        <v>843495.74</v>
      </c>
      <c r="AX22" s="160">
        <v>2978490.1100000003</v>
      </c>
      <c r="AY22" s="160">
        <v>2904125.1599999997</v>
      </c>
      <c r="AZ22" s="160">
        <v>939733.14999999991</v>
      </c>
      <c r="BA22" s="160">
        <v>1339830.6099999999</v>
      </c>
      <c r="BB22" s="160">
        <v>1209926.1399999999</v>
      </c>
      <c r="BC22" s="160">
        <v>927296.99999999988</v>
      </c>
      <c r="BD22" s="160">
        <v>265463.40000000002</v>
      </c>
      <c r="BE22" s="160">
        <v>763736.38</v>
      </c>
      <c r="BF22" s="160">
        <v>4509844.1399999997</v>
      </c>
      <c r="BG22" s="160">
        <v>708960.47</v>
      </c>
      <c r="BH22" s="160">
        <v>219819.19999999998</v>
      </c>
      <c r="BI22" s="160">
        <v>19753691.310000002</v>
      </c>
      <c r="BJ22" s="160">
        <v>8286616.0300000003</v>
      </c>
      <c r="BK22" s="160">
        <v>2620760.75</v>
      </c>
      <c r="BL22" s="160">
        <v>1734547.77</v>
      </c>
      <c r="BM22" s="160">
        <v>3980227.78</v>
      </c>
      <c r="BN22" s="160">
        <v>2359640.34</v>
      </c>
      <c r="BO22" s="160">
        <v>2410122.6</v>
      </c>
      <c r="BP22" s="160">
        <v>20971018.919999998</v>
      </c>
      <c r="BQ22" s="160">
        <v>3201407.3600000003</v>
      </c>
      <c r="BR22" s="160">
        <v>2509235.4099999997</v>
      </c>
      <c r="BS22" s="160">
        <v>3292164.96</v>
      </c>
      <c r="BT22" s="160">
        <v>2647099.12</v>
      </c>
      <c r="BU22" s="160">
        <v>1700240.98</v>
      </c>
      <c r="BV22" s="160">
        <v>1814149.3199999998</v>
      </c>
      <c r="BW22" s="160">
        <v>3015060.6400000006</v>
      </c>
      <c r="BX22" s="160">
        <v>4910026.76</v>
      </c>
      <c r="BY22" s="160">
        <v>1277824.17</v>
      </c>
      <c r="BZ22" s="160">
        <v>1895813.57</v>
      </c>
      <c r="CA22" s="160">
        <v>3638909.4800000004</v>
      </c>
      <c r="CB22" s="160">
        <v>1189316.69</v>
      </c>
      <c r="CC22" s="160">
        <v>1258942.73</v>
      </c>
      <c r="CD22" s="160">
        <v>1061784.22</v>
      </c>
      <c r="CE22" s="160">
        <v>35060975.229999997</v>
      </c>
      <c r="CF22" s="160">
        <v>2284130.38</v>
      </c>
      <c r="CG22" s="160">
        <v>5054345.8599999994</v>
      </c>
      <c r="CH22" s="160">
        <v>1743669.45</v>
      </c>
      <c r="CI22" s="160">
        <v>2121249.62</v>
      </c>
      <c r="CJ22" s="160">
        <v>2348701.96</v>
      </c>
      <c r="CK22" s="160">
        <v>2108968.31</v>
      </c>
      <c r="CL22" s="160">
        <v>2924450.68</v>
      </c>
      <c r="CM22" s="160">
        <v>1222957.1099999999</v>
      </c>
      <c r="CN22" s="160">
        <v>2880003.6799999997</v>
      </c>
      <c r="CO22" s="160">
        <v>1542242.6400000001</v>
      </c>
      <c r="CP22" s="160">
        <v>2582814.06</v>
      </c>
      <c r="CQ22" s="160">
        <v>1708477.94</v>
      </c>
      <c r="CR22" s="160">
        <v>18317395.760000002</v>
      </c>
      <c r="CS22" s="160">
        <v>2478820.9099999997</v>
      </c>
      <c r="CT22" s="160">
        <v>3258920.27</v>
      </c>
      <c r="CU22" s="160">
        <v>2901717.75</v>
      </c>
      <c r="CV22" s="160">
        <v>1398119.2599999998</v>
      </c>
      <c r="CW22" s="160">
        <v>4223530.8099999996</v>
      </c>
      <c r="CX22" s="160">
        <v>2377852.5</v>
      </c>
      <c r="CY22" s="160">
        <v>904591.56</v>
      </c>
      <c r="CZ22" s="160">
        <v>12815640.02</v>
      </c>
      <c r="DA22" s="160">
        <v>12020639.68</v>
      </c>
      <c r="DB22" s="160">
        <v>2707521.85</v>
      </c>
      <c r="DC22" s="160">
        <v>1896834.29</v>
      </c>
      <c r="DD22" s="160">
        <v>3171329.4000000004</v>
      </c>
      <c r="DE22" s="160">
        <v>2263039.6599999997</v>
      </c>
      <c r="DF22" s="160">
        <v>2182722.0699999998</v>
      </c>
      <c r="DG22" s="160">
        <v>2241729.7800000003</v>
      </c>
      <c r="DH22" s="160">
        <v>960791.3</v>
      </c>
      <c r="DI22" s="160">
        <v>43146433.230000004</v>
      </c>
      <c r="DJ22" s="160">
        <v>1782865.2899999998</v>
      </c>
      <c r="DK22" s="160">
        <v>2778986.78</v>
      </c>
      <c r="DL22" s="160">
        <v>2720875.94</v>
      </c>
      <c r="DM22" s="160">
        <v>3037283.5599999996</v>
      </c>
      <c r="DN22" s="160">
        <v>2535349.98</v>
      </c>
      <c r="DO22" s="160">
        <v>3376027.4000000004</v>
      </c>
      <c r="DP22" s="160">
        <v>2295725.46</v>
      </c>
      <c r="DQ22" s="160">
        <v>3265348.8000000003</v>
      </c>
      <c r="DR22" s="160">
        <v>17246319.789999999</v>
      </c>
      <c r="DS22" s="160">
        <v>2508029.44</v>
      </c>
      <c r="DT22" s="160">
        <v>6531215.7400000002</v>
      </c>
      <c r="DU22" s="160">
        <v>5611563.6099999994</v>
      </c>
      <c r="DV22" s="160">
        <v>2402746</v>
      </c>
      <c r="DW22" s="160">
        <v>4277038.8600000003</v>
      </c>
      <c r="DX22" s="160">
        <v>3017607.55</v>
      </c>
      <c r="DY22" s="160">
        <v>757644.64</v>
      </c>
      <c r="DZ22" s="160">
        <v>1808692.9699999997</v>
      </c>
      <c r="EA22" s="160">
        <v>1796708.37</v>
      </c>
      <c r="EB22" s="160">
        <v>4283632.5</v>
      </c>
      <c r="EC22" s="160">
        <v>12149037.050000001</v>
      </c>
      <c r="ED22" s="160">
        <v>11564400.219999999</v>
      </c>
      <c r="EE22" s="160">
        <v>1738332.3</v>
      </c>
      <c r="EF22" s="160">
        <v>2154253.37</v>
      </c>
      <c r="EG22" s="160">
        <v>1890157.58</v>
      </c>
      <c r="EH22" s="160">
        <v>3180698.7699999996</v>
      </c>
      <c r="EI22" s="160">
        <v>4886093.6300000008</v>
      </c>
      <c r="EJ22" s="160">
        <v>1702128.76</v>
      </c>
      <c r="EK22" s="160">
        <v>1714452.65</v>
      </c>
      <c r="EL22" s="160">
        <v>25738198.100000001</v>
      </c>
      <c r="EM22" s="160">
        <v>1960433.6099999999</v>
      </c>
      <c r="EN22" s="160">
        <v>1772419.22</v>
      </c>
      <c r="EO22" s="160">
        <v>2000740.94</v>
      </c>
      <c r="EP22" s="160">
        <v>1176667.73</v>
      </c>
      <c r="EQ22" s="160">
        <v>1036782</v>
      </c>
      <c r="ER22" s="160">
        <v>2823364.55</v>
      </c>
      <c r="ES22" s="160">
        <v>1731389.69</v>
      </c>
      <c r="ET22" s="160">
        <v>1447866.91</v>
      </c>
      <c r="EU22" s="160">
        <v>18944486.84</v>
      </c>
      <c r="EV22" s="160">
        <v>1120805.8500000001</v>
      </c>
      <c r="EW22" s="160">
        <v>1761038.76</v>
      </c>
      <c r="EX22" s="160">
        <v>1994034.19</v>
      </c>
      <c r="EY22" s="160">
        <v>3252519.24</v>
      </c>
      <c r="EZ22" s="160">
        <v>2543049.96</v>
      </c>
      <c r="FA22" s="160">
        <v>3139994.7</v>
      </c>
      <c r="FB22" s="160">
        <v>1719272.57</v>
      </c>
      <c r="FC22" s="160">
        <v>1235106.75</v>
      </c>
      <c r="FD22" s="160">
        <v>1102302.56</v>
      </c>
      <c r="FE22" s="160">
        <v>1242898.07</v>
      </c>
      <c r="FF22" s="160">
        <v>192856.86</v>
      </c>
      <c r="FG22" s="160">
        <v>12884815.189999999</v>
      </c>
      <c r="FH22" s="160">
        <v>1225582.9099999999</v>
      </c>
      <c r="FI22" s="160">
        <v>607679</v>
      </c>
      <c r="FJ22" s="160">
        <v>501740.5</v>
      </c>
      <c r="FK22" s="160">
        <v>570110.03</v>
      </c>
      <c r="FL22" s="160">
        <v>1135630</v>
      </c>
      <c r="FM22" s="160">
        <v>0</v>
      </c>
      <c r="FN22" s="160">
        <v>17714</v>
      </c>
      <c r="FO22" s="160">
        <v>30794473.439999998</v>
      </c>
      <c r="FP22" s="160">
        <v>1885504.76</v>
      </c>
      <c r="FQ22" s="160">
        <v>2711910.71</v>
      </c>
      <c r="FR22" s="160">
        <v>2411298.2300000004</v>
      </c>
      <c r="FS22" s="160">
        <v>3625822.02</v>
      </c>
      <c r="FT22" s="160">
        <v>1756994.6</v>
      </c>
      <c r="FU22" s="160">
        <v>3066633.55</v>
      </c>
      <c r="FV22" s="160">
        <v>2853219.41</v>
      </c>
      <c r="FW22" s="160">
        <v>2353317.63</v>
      </c>
      <c r="FX22" s="160">
        <v>1977410.0699999998</v>
      </c>
      <c r="FY22" s="160">
        <v>4415783.3499999996</v>
      </c>
      <c r="FZ22" s="160">
        <v>2003291.67</v>
      </c>
      <c r="GA22" s="160">
        <v>1415544.0499999998</v>
      </c>
      <c r="GB22" s="160">
        <v>19171850.119999997</v>
      </c>
      <c r="GC22" s="160">
        <v>1568197.58</v>
      </c>
      <c r="GD22" s="160">
        <v>1894907.46</v>
      </c>
      <c r="GE22" s="160">
        <v>3619566.63</v>
      </c>
      <c r="GF22" s="160">
        <v>2742725.97</v>
      </c>
      <c r="GG22" s="160">
        <v>2018724.2200000002</v>
      </c>
      <c r="GH22" s="160">
        <v>1886162.82</v>
      </c>
      <c r="GI22" s="160">
        <v>5226275.7</v>
      </c>
      <c r="GJ22" s="160">
        <v>1792747.36</v>
      </c>
      <c r="GK22" s="160">
        <v>136018.4</v>
      </c>
      <c r="GL22" s="160">
        <v>305889.59999999998</v>
      </c>
      <c r="GM22" s="160">
        <v>166720.5</v>
      </c>
      <c r="GN22" s="160">
        <v>13087829.08</v>
      </c>
      <c r="GO22" s="160">
        <v>1044488.5</v>
      </c>
      <c r="GP22" s="160">
        <v>1771577.1300000004</v>
      </c>
      <c r="GQ22" s="160">
        <v>2724584.77</v>
      </c>
      <c r="GR22" s="160">
        <v>944688.96</v>
      </c>
      <c r="GS22" s="160">
        <v>2015266.65</v>
      </c>
      <c r="GT22" s="160">
        <v>2213564.62</v>
      </c>
      <c r="GU22" s="160">
        <v>451357.4</v>
      </c>
      <c r="GV22" s="160">
        <v>10774464.810000001</v>
      </c>
      <c r="GW22" s="160">
        <v>377347.55</v>
      </c>
      <c r="GX22" s="160">
        <v>1046952.3</v>
      </c>
      <c r="GY22" s="160">
        <v>1007343</v>
      </c>
      <c r="GZ22" s="160">
        <v>22877227.390000001</v>
      </c>
      <c r="HA22" s="160">
        <v>2192617.84</v>
      </c>
      <c r="HB22" s="160">
        <v>3327750.46</v>
      </c>
      <c r="HC22" s="160">
        <v>3343900.73</v>
      </c>
      <c r="HD22" s="160">
        <v>2249396.73</v>
      </c>
      <c r="HE22" s="160">
        <v>3316444.17</v>
      </c>
      <c r="HF22" s="160">
        <v>15617041.18</v>
      </c>
      <c r="HG22" s="160">
        <v>2487804.1100000003</v>
      </c>
      <c r="HH22" s="160">
        <v>2776267.54</v>
      </c>
      <c r="HI22" s="160">
        <v>1801860.2999999998</v>
      </c>
      <c r="HJ22" s="160">
        <v>1751513.5999999999</v>
      </c>
      <c r="HK22" s="160">
        <v>2009781.26</v>
      </c>
      <c r="HL22" s="160">
        <v>2563357.0499999998</v>
      </c>
      <c r="HM22" s="160">
        <v>1327490.76</v>
      </c>
      <c r="HN22" s="160">
        <v>21714528.000000004</v>
      </c>
      <c r="HO22" s="160">
        <v>7981907.3900000006</v>
      </c>
      <c r="HP22" s="160">
        <v>772720.3</v>
      </c>
      <c r="HQ22" s="160">
        <v>1366054.79</v>
      </c>
      <c r="HR22" s="160">
        <v>1895396.4</v>
      </c>
      <c r="HS22" s="160">
        <v>1292337.08</v>
      </c>
      <c r="HT22" s="160">
        <v>3104517.88</v>
      </c>
      <c r="HU22" s="160">
        <v>1288679.83</v>
      </c>
      <c r="HV22" s="160">
        <v>1426191.29</v>
      </c>
      <c r="HW22" s="160">
        <v>1944554.2799999998</v>
      </c>
      <c r="HX22" s="160">
        <v>1853325.4500000002</v>
      </c>
      <c r="HY22" s="160">
        <v>2589171.2400000002</v>
      </c>
      <c r="HZ22" s="160">
        <v>885175.44</v>
      </c>
      <c r="IA22" s="160">
        <v>1978732.7799999998</v>
      </c>
      <c r="IB22" s="160">
        <v>1139286.8900000001</v>
      </c>
      <c r="IC22" s="160">
        <v>936584.26</v>
      </c>
      <c r="ID22" s="160">
        <v>15065742.180000002</v>
      </c>
      <c r="IE22" s="160">
        <v>7727405.8200000003</v>
      </c>
      <c r="IF22" s="160">
        <v>916911.5</v>
      </c>
      <c r="IG22" s="160">
        <v>1561178.9899999998</v>
      </c>
      <c r="IH22" s="160">
        <v>1748096.5</v>
      </c>
      <c r="II22" s="160">
        <v>1207052</v>
      </c>
      <c r="IJ22" s="160">
        <v>605886</v>
      </c>
      <c r="IK22" s="160">
        <v>368512.5</v>
      </c>
      <c r="IL22" s="160">
        <v>527844</v>
      </c>
      <c r="IM22" s="160">
        <v>715362</v>
      </c>
      <c r="IN22" s="160">
        <v>633357.80000000005</v>
      </c>
      <c r="IO22" s="160">
        <v>22968237.289999999</v>
      </c>
      <c r="IP22" s="160">
        <v>11171673.529999999</v>
      </c>
      <c r="IQ22" s="160">
        <v>3317374.3999999994</v>
      </c>
      <c r="IR22" s="160">
        <v>2061407.83</v>
      </c>
      <c r="IS22" s="160">
        <v>1530322.06</v>
      </c>
      <c r="IT22" s="160">
        <v>1126968.1000000001</v>
      </c>
      <c r="IU22" s="160">
        <v>2101427.4900000002</v>
      </c>
      <c r="IV22" s="160">
        <v>1175453.22</v>
      </c>
      <c r="IW22" s="160">
        <v>1155018.28</v>
      </c>
      <c r="IX22" s="160">
        <v>2018952.3499999999</v>
      </c>
      <c r="IY22" s="160">
        <v>1799704.25</v>
      </c>
      <c r="IZ22" s="160">
        <v>1493478.5099999998</v>
      </c>
      <c r="JA22" s="160">
        <v>13453376.419999998</v>
      </c>
      <c r="JB22" s="160">
        <v>8812893.9000000004</v>
      </c>
      <c r="JC22" s="160">
        <v>1878072.82</v>
      </c>
      <c r="JD22" s="160">
        <v>1683908.71</v>
      </c>
      <c r="JE22" s="160">
        <v>1490336.73</v>
      </c>
      <c r="JF22" s="160">
        <v>1748918.6600000001</v>
      </c>
      <c r="JG22" s="160">
        <v>11737205.01</v>
      </c>
      <c r="JH22" s="160">
        <v>1226214.4300000002</v>
      </c>
      <c r="JI22" s="160">
        <v>2144882.69</v>
      </c>
      <c r="JJ22" s="160">
        <v>2701389.3400000003</v>
      </c>
      <c r="JK22" s="160">
        <v>1616413.73</v>
      </c>
      <c r="JL22" s="160">
        <v>3975634.9699999997</v>
      </c>
      <c r="JM22" s="160">
        <v>1435674.55</v>
      </c>
      <c r="JN22" s="160">
        <v>9504624.8500000015</v>
      </c>
      <c r="JO22" s="160">
        <v>10081946.9</v>
      </c>
      <c r="JP22" s="160">
        <v>455556.96</v>
      </c>
      <c r="JQ22" s="160">
        <v>1006919.38</v>
      </c>
      <c r="JR22" s="160">
        <v>2466795.25</v>
      </c>
      <c r="JS22" s="160">
        <v>259558</v>
      </c>
      <c r="JT22" s="160">
        <v>4591654.4700000007</v>
      </c>
      <c r="JU22" s="160">
        <v>2258666.44</v>
      </c>
      <c r="JV22" s="160">
        <v>1276313.44</v>
      </c>
      <c r="JW22" s="160">
        <v>2165765.7600000002</v>
      </c>
      <c r="JX22" s="160">
        <v>725009.45</v>
      </c>
      <c r="JY22" s="160">
        <v>1320715.72</v>
      </c>
      <c r="JZ22" s="160">
        <v>1131900.3400000001</v>
      </c>
      <c r="KA22" s="160">
        <v>224883</v>
      </c>
      <c r="KB22" s="160">
        <v>1004110.73</v>
      </c>
      <c r="KC22" s="160">
        <v>26615614.329999998</v>
      </c>
      <c r="KD22" s="160">
        <v>1499716.75</v>
      </c>
      <c r="KE22" s="160">
        <v>799050.35</v>
      </c>
      <c r="KF22" s="160">
        <v>3187450.19</v>
      </c>
      <c r="KG22" s="160">
        <v>2702091.1</v>
      </c>
      <c r="KH22" s="160">
        <v>1579176.5</v>
      </c>
      <c r="KI22" s="160">
        <v>5216021.9499999993</v>
      </c>
      <c r="KJ22" s="160">
        <v>406265</v>
      </c>
      <c r="KK22" s="160">
        <v>635772.75</v>
      </c>
      <c r="KL22" s="160">
        <v>10155830.52</v>
      </c>
      <c r="KM22" s="160">
        <v>1940707.68</v>
      </c>
      <c r="KN22" s="160">
        <v>2912244.03</v>
      </c>
      <c r="KO22" s="160">
        <v>3708333.6799999997</v>
      </c>
      <c r="KP22" s="160">
        <v>1901891.59</v>
      </c>
      <c r="KQ22" s="160">
        <v>2321904.2800000003</v>
      </c>
      <c r="KR22" s="160">
        <v>10305086.190000001</v>
      </c>
      <c r="KS22" s="160">
        <v>2449521.36</v>
      </c>
      <c r="KT22" s="160">
        <v>19079493.32</v>
      </c>
      <c r="KU22" s="160">
        <v>2236420.92</v>
      </c>
      <c r="KV22" s="160">
        <v>1798961.0200000003</v>
      </c>
      <c r="KW22" s="160">
        <v>2762935.66</v>
      </c>
      <c r="KX22" s="160">
        <v>3200919.78</v>
      </c>
      <c r="KY22" s="160">
        <v>2356207.64</v>
      </c>
      <c r="KZ22" s="160">
        <v>2052167.0299999998</v>
      </c>
      <c r="LA22" s="160">
        <v>1367093.48</v>
      </c>
      <c r="LB22" s="160">
        <v>28441634.690000001</v>
      </c>
      <c r="LC22" s="160">
        <v>8230216.1500000004</v>
      </c>
      <c r="LD22" s="160">
        <v>12414487.08</v>
      </c>
      <c r="LE22" s="160">
        <v>8699130.1500000004</v>
      </c>
      <c r="LF22" s="160">
        <v>644771</v>
      </c>
      <c r="LG22" s="160">
        <v>654182.25</v>
      </c>
      <c r="LH22" s="160">
        <v>571187.5</v>
      </c>
      <c r="LI22" s="160">
        <v>2596495.2625000002</v>
      </c>
      <c r="LJ22" s="160">
        <v>1198451.98</v>
      </c>
      <c r="LK22" s="160">
        <v>809143</v>
      </c>
      <c r="LL22" s="160">
        <v>12292005.4</v>
      </c>
      <c r="LM22" s="160">
        <v>2937788.6900000004</v>
      </c>
      <c r="LN22" s="160">
        <v>1532910.63</v>
      </c>
      <c r="LO22" s="160">
        <v>24622904.970000003</v>
      </c>
      <c r="LP22" s="160">
        <v>8556999.629999999</v>
      </c>
      <c r="LQ22" s="160">
        <v>16574142.34</v>
      </c>
      <c r="LR22" s="160">
        <v>10233176.469999999</v>
      </c>
      <c r="LS22" s="160">
        <v>1335989.8999999999</v>
      </c>
      <c r="LT22" s="160">
        <v>3392505.4699999997</v>
      </c>
      <c r="LU22" s="160">
        <v>3462429.16</v>
      </c>
      <c r="LV22" s="160">
        <v>1260263.1000000001</v>
      </c>
      <c r="LW22" s="160">
        <v>2868219.0799999996</v>
      </c>
      <c r="LX22" s="160">
        <v>2993593.9</v>
      </c>
      <c r="LY22" s="160">
        <v>5826701.8399999999</v>
      </c>
      <c r="LZ22" s="160">
        <v>1790052.7600000002</v>
      </c>
      <c r="MA22" s="160">
        <v>28672604.550000001</v>
      </c>
      <c r="MB22" s="160">
        <v>1973557.5599999998</v>
      </c>
      <c r="MC22" s="160">
        <v>1517696.0799999998</v>
      </c>
      <c r="MD22" s="160">
        <v>1230559.1299999999</v>
      </c>
      <c r="ME22" s="160">
        <v>1205640.33</v>
      </c>
      <c r="MF22" s="160">
        <v>1467943.2999999998</v>
      </c>
      <c r="MG22" s="160">
        <v>1468195.85</v>
      </c>
      <c r="MH22" s="160">
        <v>1731767.3599999999</v>
      </c>
      <c r="MI22" s="160">
        <v>2191089.5699999998</v>
      </c>
      <c r="MJ22" s="160">
        <v>1094031.67</v>
      </c>
      <c r="MK22" s="160">
        <v>1526716.4000000001</v>
      </c>
      <c r="ML22" s="160">
        <v>959908.27</v>
      </c>
      <c r="MM22" s="160">
        <v>21047552.449999999</v>
      </c>
      <c r="MN22" s="160">
        <v>1348597.3199999998</v>
      </c>
      <c r="MO22" s="160">
        <v>768619</v>
      </c>
      <c r="MP22" s="160">
        <v>3100257.5</v>
      </c>
      <c r="MQ22" s="160">
        <v>2714330.6</v>
      </c>
      <c r="MR22" s="160">
        <v>456480.32500000001</v>
      </c>
      <c r="MS22" s="160">
        <v>1403061.7</v>
      </c>
      <c r="MT22" s="160">
        <v>906519</v>
      </c>
      <c r="MU22" s="160">
        <v>2229715.85</v>
      </c>
      <c r="MV22" s="160">
        <v>426103.5</v>
      </c>
      <c r="MW22" s="160">
        <v>43764965.259999998</v>
      </c>
      <c r="MX22" s="160">
        <v>2403195</v>
      </c>
      <c r="MY22" s="160">
        <v>1482757.83</v>
      </c>
      <c r="MZ22" s="160">
        <v>8764319.3100000005</v>
      </c>
      <c r="NA22" s="160">
        <v>1466412.6400000001</v>
      </c>
      <c r="NB22" s="160">
        <v>3905135.87</v>
      </c>
      <c r="NC22" s="160">
        <v>6673068.2800000003</v>
      </c>
      <c r="ND22" s="160">
        <v>5802646.5299999993</v>
      </c>
      <c r="NE22" s="160">
        <v>705403.86</v>
      </c>
      <c r="NF22" s="160">
        <v>2645209.39</v>
      </c>
      <c r="NG22" s="160">
        <v>1495451</v>
      </c>
      <c r="NH22" s="160">
        <v>965917.08</v>
      </c>
      <c r="NI22" s="160">
        <v>10536145.76</v>
      </c>
      <c r="NJ22" s="160">
        <v>1530455.9100000001</v>
      </c>
      <c r="NK22" s="160">
        <v>1433102.58</v>
      </c>
      <c r="NL22" s="160">
        <v>1198749.21</v>
      </c>
      <c r="NM22" s="160">
        <v>1250430.42</v>
      </c>
      <c r="NN22" s="160">
        <v>374452.15</v>
      </c>
      <c r="NO22" s="160">
        <v>831014.16</v>
      </c>
      <c r="NP22" s="160">
        <v>19392667.890000001</v>
      </c>
      <c r="NQ22" s="160">
        <v>5901995.5899999999</v>
      </c>
      <c r="NR22" s="160">
        <v>2051801.04</v>
      </c>
      <c r="NS22" s="160">
        <v>1425767.5899999999</v>
      </c>
      <c r="NT22" s="160">
        <v>1872482.1400000001</v>
      </c>
      <c r="NU22" s="160">
        <v>2620217.6799999997</v>
      </c>
      <c r="NV22" s="160">
        <v>1302350.53</v>
      </c>
      <c r="NW22" s="160">
        <v>22760660.879999999</v>
      </c>
      <c r="NX22" s="160">
        <v>3072865.7699999996</v>
      </c>
      <c r="NY22" s="160">
        <v>1440226.3</v>
      </c>
      <c r="NZ22" s="160">
        <v>6064041</v>
      </c>
      <c r="OA22" s="160">
        <v>1502480.2000000002</v>
      </c>
      <c r="OB22" s="160">
        <v>1767776.6</v>
      </c>
      <c r="OC22" s="160">
        <v>953479.22</v>
      </c>
      <c r="OD22" s="160">
        <v>582716.4</v>
      </c>
      <c r="OE22" s="160"/>
      <c r="OF22" s="160">
        <v>20280968.149999999</v>
      </c>
      <c r="OG22" s="160">
        <v>2282864.5499999998</v>
      </c>
      <c r="OH22" s="160">
        <v>2245686.4</v>
      </c>
      <c r="OI22" s="160">
        <v>1445590.35</v>
      </c>
      <c r="OJ22" s="160">
        <v>908484.8</v>
      </c>
      <c r="OK22" s="160">
        <v>53883</v>
      </c>
      <c r="OL22" s="160">
        <v>12115653.690000001</v>
      </c>
      <c r="OM22" s="160">
        <v>1249836.4899999998</v>
      </c>
      <c r="ON22" s="160">
        <v>1662078.2399999998</v>
      </c>
      <c r="OO22" s="160">
        <v>2523135.56</v>
      </c>
      <c r="OP22" s="160">
        <v>2185220.5</v>
      </c>
      <c r="OQ22" s="160">
        <v>3871148.9</v>
      </c>
      <c r="OR22" s="160">
        <v>1529172.5899999999</v>
      </c>
      <c r="OS22" s="160">
        <v>17531554.329999998</v>
      </c>
      <c r="OT22" s="160">
        <v>593614.5</v>
      </c>
      <c r="OU22" s="160">
        <v>3211049.49</v>
      </c>
      <c r="OV22" s="160">
        <v>1354127.2999999998</v>
      </c>
      <c r="OW22" s="160">
        <v>822216.72</v>
      </c>
      <c r="OX22" s="160">
        <v>2153635.0499999998</v>
      </c>
      <c r="OY22" s="160">
        <v>1592544.8900000001</v>
      </c>
      <c r="OZ22" s="160">
        <v>1642781.8499999999</v>
      </c>
      <c r="PA22" s="160">
        <v>2048695.36</v>
      </c>
      <c r="PB22" s="160">
        <v>1662241.1300000001</v>
      </c>
      <c r="PC22" s="160">
        <v>1464043.02</v>
      </c>
      <c r="PD22" s="160">
        <v>2063677.39</v>
      </c>
      <c r="PE22" s="160">
        <v>1528155.2</v>
      </c>
      <c r="PF22" s="160">
        <v>2164796.5</v>
      </c>
      <c r="PG22" s="160">
        <v>40184788.730000004</v>
      </c>
      <c r="PH22" s="160">
        <v>771963</v>
      </c>
      <c r="PI22" s="160">
        <v>614453.4</v>
      </c>
      <c r="PJ22" s="160">
        <v>2661023.3299999996</v>
      </c>
      <c r="PK22" s="160">
        <v>3815769.3000000003</v>
      </c>
      <c r="PL22" s="160">
        <v>2426889.65</v>
      </c>
      <c r="PM22" s="160">
        <v>4857325.6400000006</v>
      </c>
      <c r="PN22" s="160">
        <v>1132542.2</v>
      </c>
      <c r="PO22" s="160">
        <v>1719524.3</v>
      </c>
      <c r="PP22" s="160">
        <v>670537.19999999995</v>
      </c>
      <c r="PQ22" s="160">
        <v>3886916.51</v>
      </c>
      <c r="PR22" s="160">
        <v>568436</v>
      </c>
      <c r="PS22" s="160">
        <v>1209587.81</v>
      </c>
      <c r="PT22" s="160">
        <v>1431898.6800000002</v>
      </c>
      <c r="PU22" s="160">
        <v>2586999.11</v>
      </c>
      <c r="PV22" s="160">
        <v>948260</v>
      </c>
      <c r="PW22" s="160">
        <v>607549.75</v>
      </c>
      <c r="PX22" s="160">
        <v>679425.7</v>
      </c>
      <c r="PY22" s="160">
        <v>1070080.25</v>
      </c>
      <c r="PZ22" s="160">
        <v>4214168.12</v>
      </c>
      <c r="QA22" s="160">
        <v>3877592.85</v>
      </c>
      <c r="QB22" s="160">
        <v>1427884.3299999998</v>
      </c>
      <c r="QC22" s="160">
        <v>21479700.91</v>
      </c>
      <c r="QD22" s="160">
        <v>613281</v>
      </c>
      <c r="QE22" s="160">
        <v>905002.2</v>
      </c>
      <c r="QF22" s="160">
        <v>907538</v>
      </c>
      <c r="QG22" s="160">
        <v>911383.8</v>
      </c>
      <c r="QH22" s="160">
        <v>1309661</v>
      </c>
      <c r="QI22" s="160">
        <v>793682.8</v>
      </c>
      <c r="QJ22" s="160">
        <v>1514326.9</v>
      </c>
      <c r="QK22" s="160">
        <v>1420349</v>
      </c>
      <c r="QL22" s="160">
        <v>579516.6</v>
      </c>
      <c r="QM22" s="160">
        <v>547399.6</v>
      </c>
      <c r="QN22" s="160">
        <v>25696865.649999999</v>
      </c>
      <c r="QO22" s="160">
        <v>1074741.3</v>
      </c>
      <c r="QP22" s="160">
        <v>667416</v>
      </c>
      <c r="QQ22" s="160">
        <v>906057</v>
      </c>
      <c r="QR22" s="160">
        <v>647543</v>
      </c>
      <c r="QS22" s="160">
        <v>998204</v>
      </c>
      <c r="QT22" s="160">
        <v>1144096.7</v>
      </c>
      <c r="QU22" s="160">
        <v>678160.4</v>
      </c>
      <c r="QV22" s="160">
        <v>879973.2</v>
      </c>
      <c r="QW22" s="160">
        <v>1473643.4</v>
      </c>
      <c r="QX22" s="160">
        <v>1594952.6</v>
      </c>
      <c r="QY22" s="160">
        <v>522572.2</v>
      </c>
      <c r="QZ22" s="160">
        <v>450838.8</v>
      </c>
      <c r="RA22" s="160">
        <v>595368</v>
      </c>
      <c r="RB22" s="160">
        <v>331814.59999999998</v>
      </c>
      <c r="RC22" s="160">
        <v>475423.8</v>
      </c>
      <c r="RD22" s="160">
        <v>698449.9</v>
      </c>
      <c r="RE22" s="160">
        <v>336088.6</v>
      </c>
      <c r="RF22" s="160">
        <v>283915.5</v>
      </c>
      <c r="RG22" s="160">
        <v>323491.36</v>
      </c>
      <c r="RH22" s="160">
        <v>13563030.08</v>
      </c>
      <c r="RI22" s="160">
        <v>664005.75</v>
      </c>
      <c r="RJ22" s="160">
        <v>1976876.8699999999</v>
      </c>
      <c r="RK22" s="160">
        <v>2123581.0700000003</v>
      </c>
      <c r="RL22" s="160">
        <v>1150144.45</v>
      </c>
      <c r="RM22" s="160">
        <v>1880472.79</v>
      </c>
      <c r="RN22" s="160">
        <v>1933671.1</v>
      </c>
      <c r="RO22" s="160">
        <v>2648341.29</v>
      </c>
      <c r="RP22" s="160">
        <v>1692754.3000000003</v>
      </c>
      <c r="RQ22" s="160">
        <v>1492256.42</v>
      </c>
      <c r="RR22" s="160">
        <v>4226087.42</v>
      </c>
      <c r="RS22" s="160">
        <v>5419991.5199999996</v>
      </c>
      <c r="RT22" s="160">
        <v>1745687.11</v>
      </c>
      <c r="RU22" s="160">
        <v>1623449.37</v>
      </c>
      <c r="RV22" s="160">
        <v>2004036.1500000001</v>
      </c>
      <c r="RW22" s="160">
        <v>907952.7</v>
      </c>
      <c r="RX22" s="160">
        <v>1176599.6199999999</v>
      </c>
      <c r="RY22" s="160">
        <v>1010046.07</v>
      </c>
      <c r="RZ22" s="160">
        <v>732868.8</v>
      </c>
      <c r="SA22" s="160">
        <v>13811676.999999998</v>
      </c>
      <c r="SB22" s="160">
        <v>1288429.33</v>
      </c>
      <c r="SC22" s="160">
        <v>1915224.51</v>
      </c>
      <c r="SD22" s="160">
        <v>1234601.5099999998</v>
      </c>
      <c r="SE22" s="160">
        <v>748264.9800000001</v>
      </c>
      <c r="SF22" s="160">
        <v>1166870.7</v>
      </c>
      <c r="SG22" s="160">
        <v>967536.29999999993</v>
      </c>
      <c r="SH22" s="160">
        <v>3857098.88</v>
      </c>
      <c r="SI22" s="160">
        <v>1448082.94</v>
      </c>
      <c r="SJ22" s="160">
        <v>1189619.78</v>
      </c>
      <c r="SK22" s="160">
        <v>1313342.78</v>
      </c>
      <c r="SL22" s="160">
        <v>2295529.4</v>
      </c>
      <c r="SM22" s="160">
        <v>984794.25</v>
      </c>
      <c r="SN22" s="160">
        <v>22394752.969999999</v>
      </c>
      <c r="SO22" s="160">
        <v>1493731.16</v>
      </c>
      <c r="SP22" s="160">
        <v>1369146.15</v>
      </c>
      <c r="SQ22" s="160">
        <v>3245664.29</v>
      </c>
      <c r="SR22" s="160">
        <v>3035252.68</v>
      </c>
      <c r="SS22" s="160">
        <v>1935421.9100000001</v>
      </c>
      <c r="ST22" s="160">
        <v>899006.57000000007</v>
      </c>
      <c r="SU22" s="160">
        <v>6108395.8799999999</v>
      </c>
      <c r="SV22" s="160">
        <v>1644997.7999999998</v>
      </c>
      <c r="SW22" s="160">
        <v>2304953.4899999998</v>
      </c>
      <c r="SX22" s="160">
        <v>3049066.4</v>
      </c>
      <c r="SY22" s="160">
        <v>1441652.5</v>
      </c>
      <c r="SZ22" s="160">
        <v>1022891.99</v>
      </c>
      <c r="TA22" s="160">
        <v>2582005.56</v>
      </c>
      <c r="TB22" s="160">
        <v>1380648.4500000002</v>
      </c>
      <c r="TC22" s="160">
        <v>1203103.98</v>
      </c>
      <c r="TD22" s="160">
        <v>6555400.7599999998</v>
      </c>
      <c r="TE22" s="160">
        <v>1348833.38</v>
      </c>
      <c r="TF22" s="160">
        <v>15979613.640000001</v>
      </c>
      <c r="TG22" s="160">
        <v>3674367.67</v>
      </c>
      <c r="TH22" s="160">
        <v>1615698.16</v>
      </c>
      <c r="TI22" s="160">
        <v>1043752.3</v>
      </c>
      <c r="TJ22" s="160">
        <v>7017147.5500000007</v>
      </c>
      <c r="TK22" s="160">
        <v>1102568.52</v>
      </c>
      <c r="TL22" s="160">
        <v>232288</v>
      </c>
      <c r="TM22" s="160">
        <v>516044.5</v>
      </c>
      <c r="TN22" s="160">
        <v>290949.25</v>
      </c>
      <c r="TO22" s="160">
        <v>9212510.1800000016</v>
      </c>
      <c r="TP22" s="160">
        <v>2836060.55</v>
      </c>
      <c r="TQ22" s="160">
        <v>1738478.45</v>
      </c>
      <c r="TR22" s="160">
        <v>3357735.08</v>
      </c>
      <c r="TS22" s="160">
        <v>1724216.7899999998</v>
      </c>
      <c r="TT22" s="160">
        <v>1120686.53</v>
      </c>
      <c r="TU22" s="160">
        <v>36860234.380000003</v>
      </c>
      <c r="TV22" s="160">
        <v>2042318.82</v>
      </c>
      <c r="TW22" s="160">
        <v>1408622.35</v>
      </c>
      <c r="TX22" s="160">
        <v>5533445.6699999999</v>
      </c>
      <c r="TY22" s="160">
        <v>645401.05000000005</v>
      </c>
      <c r="TZ22" s="160">
        <v>1725126.64</v>
      </c>
      <c r="UA22" s="160">
        <v>4382451.33</v>
      </c>
      <c r="UB22" s="160">
        <v>1488538.75</v>
      </c>
      <c r="UC22" s="160">
        <v>1228465.3899999999</v>
      </c>
      <c r="UD22" s="160">
        <v>1559561.38</v>
      </c>
      <c r="UE22" s="160">
        <v>1857224.96</v>
      </c>
      <c r="UF22" s="160">
        <v>3417323.17</v>
      </c>
      <c r="UG22" s="160">
        <v>2319034.36</v>
      </c>
      <c r="UH22" s="160">
        <v>2732001.59</v>
      </c>
      <c r="UI22" s="160">
        <v>1348754.71</v>
      </c>
      <c r="UJ22" s="160">
        <v>1123561.51</v>
      </c>
      <c r="UK22" s="160">
        <v>896873.5</v>
      </c>
      <c r="UL22" s="160">
        <v>1024940.77</v>
      </c>
      <c r="UM22" s="160">
        <v>3728788.79</v>
      </c>
      <c r="UN22" s="160">
        <v>372248.97</v>
      </c>
      <c r="UO22" s="160">
        <v>342209.64999999997</v>
      </c>
      <c r="UP22" s="160">
        <v>309630.83999999997</v>
      </c>
      <c r="UQ22" s="160">
        <v>19875602.129999999</v>
      </c>
      <c r="UR22" s="160">
        <v>2432172.7199999997</v>
      </c>
      <c r="US22" s="160">
        <v>1631488.3900000001</v>
      </c>
      <c r="UT22" s="160">
        <v>2650684.46</v>
      </c>
      <c r="UU22" s="160">
        <v>1096698.45</v>
      </c>
      <c r="UV22" s="160">
        <v>2591323.0900000003</v>
      </c>
      <c r="UW22" s="160">
        <v>2957072.36</v>
      </c>
      <c r="UX22" s="160">
        <v>1859140.94</v>
      </c>
      <c r="UY22" s="160">
        <v>884828.1</v>
      </c>
      <c r="UZ22" s="160">
        <v>5860603.1100000003</v>
      </c>
      <c r="VA22" s="160">
        <v>1761225.8399999999</v>
      </c>
      <c r="VB22" s="160">
        <v>3313174.62</v>
      </c>
      <c r="VC22" s="160">
        <v>1881367.25</v>
      </c>
      <c r="VD22" s="160">
        <v>1302934.8999999999</v>
      </c>
      <c r="VE22" s="160">
        <v>1507340.96</v>
      </c>
      <c r="VF22" s="160">
        <v>52374457.93</v>
      </c>
      <c r="VG22" s="160">
        <v>1407517.5</v>
      </c>
      <c r="VH22" s="160">
        <v>950769.35</v>
      </c>
      <c r="VI22" s="160">
        <v>715439</v>
      </c>
      <c r="VJ22" s="160">
        <v>683393.5</v>
      </c>
      <c r="VK22" s="160">
        <v>919552</v>
      </c>
      <c r="VL22" s="160">
        <v>1407191.75</v>
      </c>
      <c r="VM22" s="160">
        <v>3997899.48</v>
      </c>
      <c r="VN22" s="160">
        <v>1088896.5</v>
      </c>
      <c r="VO22" s="160">
        <v>1368452.25</v>
      </c>
      <c r="VP22" s="160">
        <v>864069</v>
      </c>
      <c r="VQ22" s="160">
        <v>1843136.75</v>
      </c>
      <c r="VR22" s="160">
        <v>1420895.5</v>
      </c>
      <c r="VS22" s="160">
        <v>1916971.5</v>
      </c>
      <c r="VT22" s="160">
        <v>2124503.25</v>
      </c>
      <c r="VU22" s="160">
        <v>823056.5</v>
      </c>
      <c r="VV22" s="160">
        <v>1135017</v>
      </c>
      <c r="VW22" s="160">
        <v>1744850.25</v>
      </c>
      <c r="VX22" s="160">
        <v>798715</v>
      </c>
      <c r="VY22" s="160">
        <v>1827701.75</v>
      </c>
      <c r="VZ22" s="160">
        <v>4241394</v>
      </c>
      <c r="WA22" s="160">
        <v>946036</v>
      </c>
      <c r="WB22" s="160">
        <v>733402.25</v>
      </c>
      <c r="WC22" s="160">
        <v>430220.5</v>
      </c>
      <c r="WD22" s="160">
        <v>797030.5</v>
      </c>
      <c r="WE22" s="160">
        <v>488694.5</v>
      </c>
      <c r="WF22" s="160">
        <v>640977.75</v>
      </c>
      <c r="WG22" s="160">
        <v>696662</v>
      </c>
      <c r="WH22" s="160">
        <v>3274698.65</v>
      </c>
      <c r="WI22" s="160">
        <v>668825.25</v>
      </c>
      <c r="WJ22" s="160">
        <v>33159</v>
      </c>
      <c r="WK22" s="160">
        <v>220526</v>
      </c>
      <c r="WL22" s="160">
        <v>154524</v>
      </c>
      <c r="WM22" s="160">
        <v>24748429.119999997</v>
      </c>
      <c r="WN22" s="160">
        <v>929817.2</v>
      </c>
      <c r="WO22" s="160">
        <v>1359004.6400000001</v>
      </c>
      <c r="WP22" s="160">
        <v>3722929.84</v>
      </c>
      <c r="WQ22" s="160">
        <v>941942.85</v>
      </c>
      <c r="WR22" s="160">
        <v>1187527</v>
      </c>
      <c r="WS22" s="160">
        <v>1635703.1</v>
      </c>
      <c r="WT22" s="160">
        <v>1054768.5</v>
      </c>
      <c r="WU22" s="160">
        <v>819063.9</v>
      </c>
      <c r="WV22" s="160">
        <v>1969201.65</v>
      </c>
      <c r="WW22" s="160">
        <v>1696106.1</v>
      </c>
      <c r="WX22" s="160">
        <v>823493.3</v>
      </c>
      <c r="WY22" s="160">
        <v>604749</v>
      </c>
      <c r="WZ22" s="160">
        <v>608296.4</v>
      </c>
      <c r="XA22" s="160">
        <v>730718.8</v>
      </c>
      <c r="XB22" s="160">
        <v>757955.9</v>
      </c>
      <c r="XC22" s="160">
        <v>442661</v>
      </c>
      <c r="XD22" s="160">
        <v>506154.84</v>
      </c>
      <c r="XE22" s="160">
        <v>572225</v>
      </c>
      <c r="XF22" s="160">
        <v>599144.19999999995</v>
      </c>
      <c r="XG22" s="160">
        <v>590408.94999999995</v>
      </c>
      <c r="XH22" s="160">
        <v>430198.2</v>
      </c>
      <c r="XI22" s="160">
        <v>314377.40000000002</v>
      </c>
      <c r="XJ22" s="160">
        <v>31836023.869999997</v>
      </c>
      <c r="XK22" s="160">
        <v>2072376.27</v>
      </c>
      <c r="XL22" s="160">
        <v>3260548.8800000004</v>
      </c>
      <c r="XM22" s="160">
        <v>2306909.7599999998</v>
      </c>
      <c r="XN22" s="160">
        <v>4982134.92</v>
      </c>
      <c r="XO22" s="160">
        <v>2179736.9700000002</v>
      </c>
      <c r="XP22" s="160">
        <v>2281339</v>
      </c>
      <c r="XQ22" s="160">
        <v>1466264.0899999999</v>
      </c>
      <c r="XR22" s="160">
        <v>4603392.2299999995</v>
      </c>
      <c r="XS22" s="160">
        <v>3933910.36</v>
      </c>
      <c r="XT22" s="160">
        <v>2537538.9000000004</v>
      </c>
      <c r="XU22" s="160">
        <v>1692647.8</v>
      </c>
      <c r="XV22" s="160">
        <v>1385055.18</v>
      </c>
      <c r="XW22" s="160">
        <v>614893</v>
      </c>
      <c r="XX22" s="160">
        <v>221961.5</v>
      </c>
      <c r="XY22" s="160">
        <v>290855</v>
      </c>
      <c r="XZ22" s="160">
        <v>310697</v>
      </c>
      <c r="YA22" s="160">
        <v>12890597.879999999</v>
      </c>
      <c r="YB22" s="160">
        <v>2119821.1799999997</v>
      </c>
      <c r="YC22" s="160">
        <v>1430509.96</v>
      </c>
      <c r="YD22" s="160">
        <v>1336175.98</v>
      </c>
      <c r="YE22" s="160">
        <v>1674959.45</v>
      </c>
      <c r="YF22" s="160">
        <v>1492141.51</v>
      </c>
      <c r="YG22" s="160">
        <v>936216.35</v>
      </c>
      <c r="YH22" s="160">
        <v>13568719.91</v>
      </c>
      <c r="YI22" s="160">
        <v>1514155.48</v>
      </c>
      <c r="YJ22" s="160">
        <v>2020796.56</v>
      </c>
      <c r="YK22" s="160">
        <v>2808041.0100000002</v>
      </c>
      <c r="YL22" s="160">
        <v>1503972.6</v>
      </c>
      <c r="YM22" s="160">
        <v>1432124.1800000002</v>
      </c>
      <c r="YN22" s="160">
        <v>1354500.74</v>
      </c>
      <c r="YO22" s="160">
        <v>1154366.68</v>
      </c>
      <c r="YP22" s="160">
        <v>3070416.06</v>
      </c>
      <c r="YQ22" s="160">
        <v>24207351.09</v>
      </c>
      <c r="YR22" s="160">
        <v>1577625.9300000002</v>
      </c>
      <c r="YS22" s="160">
        <v>2820480.27</v>
      </c>
      <c r="YT22" s="160">
        <v>4526294.9799999995</v>
      </c>
      <c r="YU22" s="160">
        <v>3281631.75</v>
      </c>
      <c r="YV22" s="160">
        <v>1568092.98</v>
      </c>
      <c r="YW22" s="160">
        <v>1666271.6300000001</v>
      </c>
      <c r="YX22" s="160">
        <v>2526511.9300000002</v>
      </c>
      <c r="YY22" s="160">
        <v>3863786.85</v>
      </c>
      <c r="YZ22" s="160">
        <v>3901682.73</v>
      </c>
      <c r="ZA22" s="160">
        <v>1263333.83</v>
      </c>
      <c r="ZB22" s="160">
        <v>1356401.5</v>
      </c>
      <c r="ZC22" s="160">
        <v>1156274.3500000001</v>
      </c>
      <c r="ZD22" s="160">
        <v>1745573.3</v>
      </c>
      <c r="ZE22" s="160">
        <v>1509504.27</v>
      </c>
      <c r="ZF22" s="160">
        <v>1481563.31</v>
      </c>
      <c r="ZG22" s="160">
        <v>1239372.25</v>
      </c>
      <c r="ZH22" s="160">
        <v>1121248.96</v>
      </c>
      <c r="ZI22" s="160">
        <v>1228710.5499999998</v>
      </c>
      <c r="ZJ22" s="160">
        <v>301450</v>
      </c>
      <c r="ZK22" s="160">
        <v>337686</v>
      </c>
      <c r="ZL22" s="160">
        <v>105417</v>
      </c>
      <c r="ZM22" s="160">
        <v>10611803.17</v>
      </c>
      <c r="ZN22" s="160">
        <v>1474426</v>
      </c>
      <c r="ZO22" s="160">
        <v>1413452.49</v>
      </c>
      <c r="ZP22" s="160">
        <v>1648163.67</v>
      </c>
      <c r="ZQ22" s="160">
        <v>1583759.6400000001</v>
      </c>
      <c r="ZR22" s="160">
        <v>1789492.56</v>
      </c>
      <c r="ZS22" s="160">
        <v>1314368.17</v>
      </c>
      <c r="ZT22" s="160">
        <v>47146719.270000003</v>
      </c>
      <c r="ZU22" s="160">
        <v>2136779.67</v>
      </c>
      <c r="ZV22" s="160">
        <v>852164.72</v>
      </c>
      <c r="ZW22" s="160">
        <v>3207732.94</v>
      </c>
      <c r="ZX22" s="160">
        <v>2596919.0099999998</v>
      </c>
      <c r="ZY22" s="160">
        <v>1586644.62</v>
      </c>
      <c r="ZZ22" s="160">
        <v>1970480.94</v>
      </c>
      <c r="AAA22" s="160">
        <v>1968247.9</v>
      </c>
      <c r="AAB22" s="160">
        <v>3378717.4</v>
      </c>
      <c r="AAC22" s="160">
        <v>1243281.74</v>
      </c>
      <c r="AAD22" s="160">
        <v>2386887.0499999998</v>
      </c>
      <c r="AAE22" s="160">
        <v>5096639.01</v>
      </c>
      <c r="AAF22" s="160">
        <v>3544940.28</v>
      </c>
      <c r="AAG22" s="160">
        <v>1326860.0699999998</v>
      </c>
      <c r="AAH22" s="160">
        <v>1306376.25</v>
      </c>
      <c r="AAI22" s="160">
        <v>1597029.0899999999</v>
      </c>
      <c r="AAJ22" s="160">
        <v>946873.66</v>
      </c>
      <c r="AAK22" s="160">
        <v>1597714.91</v>
      </c>
      <c r="AAL22" s="160">
        <v>943834.96</v>
      </c>
      <c r="AAM22" s="160">
        <v>7104340.1600000001</v>
      </c>
      <c r="AAN22" s="160">
        <v>4405470.6900000004</v>
      </c>
      <c r="AAO22" s="160">
        <v>730561.45</v>
      </c>
      <c r="AAP22" s="160">
        <v>569093.15</v>
      </c>
      <c r="AAQ22" s="160">
        <v>529951.8899999999</v>
      </c>
      <c r="AAR22" s="160">
        <v>413155.08999999997</v>
      </c>
      <c r="AAS22" s="160">
        <v>525221.1</v>
      </c>
      <c r="AAT22" s="160">
        <v>13246165.98</v>
      </c>
      <c r="AAU22" s="160">
        <v>1938648.51</v>
      </c>
      <c r="AAV22" s="160">
        <v>344840</v>
      </c>
      <c r="AAW22" s="160">
        <v>2273889.33</v>
      </c>
      <c r="AAX22" s="160">
        <v>2936730.62</v>
      </c>
      <c r="AAY22" s="160">
        <v>1647890.24</v>
      </c>
      <c r="AAZ22" s="160">
        <v>1645017.1</v>
      </c>
      <c r="ABA22" s="160">
        <v>2606907.2200000002</v>
      </c>
      <c r="ABB22" s="160">
        <v>18018836.629999999</v>
      </c>
      <c r="ABC22" s="160">
        <v>1660597.4100000001</v>
      </c>
      <c r="ABD22" s="160">
        <v>2509696.7800000003</v>
      </c>
      <c r="ABE22" s="160">
        <v>1944214.8</v>
      </c>
      <c r="ABF22" s="160">
        <v>1176664.6000000001</v>
      </c>
      <c r="ABG22" s="160">
        <v>4341357.07</v>
      </c>
      <c r="ABH22" s="160">
        <v>729847.94</v>
      </c>
      <c r="ABI22" s="160">
        <v>1951090.3</v>
      </c>
      <c r="ABJ22" s="160">
        <v>1240688.8500000001</v>
      </c>
      <c r="ABK22" s="160">
        <v>2359899.06</v>
      </c>
      <c r="ABL22" s="160">
        <v>1192301.58</v>
      </c>
      <c r="ABM22" s="160">
        <v>32534899.309999999</v>
      </c>
      <c r="ABN22" s="160">
        <v>1784989.77</v>
      </c>
      <c r="ABO22" s="160">
        <v>2133317.77</v>
      </c>
      <c r="ABP22" s="160">
        <v>1617443.45</v>
      </c>
      <c r="ABQ22" s="160">
        <v>1260817.58</v>
      </c>
      <c r="ABR22" s="160">
        <v>660648</v>
      </c>
      <c r="ABS22" s="160">
        <v>2793329.4</v>
      </c>
      <c r="ABT22" s="160">
        <v>3274130.25</v>
      </c>
      <c r="ABU22" s="160">
        <v>4777584.8</v>
      </c>
      <c r="ABV22" s="160">
        <v>1194793.05</v>
      </c>
      <c r="ABW22" s="160">
        <v>2477875</v>
      </c>
      <c r="ABX22" s="160">
        <v>1140083.6000000001</v>
      </c>
      <c r="ABY22" s="160">
        <v>2282939</v>
      </c>
      <c r="ABZ22" s="160">
        <v>1713951.7</v>
      </c>
      <c r="ACA22" s="160">
        <v>561816.80000000005</v>
      </c>
      <c r="ACB22" s="160">
        <v>2173856.79</v>
      </c>
      <c r="ACC22" s="160">
        <v>1264766.43</v>
      </c>
      <c r="ACD22" s="160">
        <v>541137</v>
      </c>
      <c r="ACE22" s="160">
        <v>1394377.02</v>
      </c>
      <c r="ACF22" s="160">
        <v>9087865.959999999</v>
      </c>
      <c r="ACG22" s="160">
        <v>7456918.5800000001</v>
      </c>
      <c r="ACH22" s="160">
        <v>284840.2</v>
      </c>
      <c r="ACI22" s="160">
        <v>1067131.29</v>
      </c>
      <c r="ACJ22" s="160">
        <v>2401301.0699999998</v>
      </c>
      <c r="ACK22" s="160">
        <v>1040432.7</v>
      </c>
      <c r="ACL22" s="160">
        <v>1718862.8499999999</v>
      </c>
      <c r="ACM22" s="160">
        <v>1396228.5899999999</v>
      </c>
      <c r="ACN22" s="160">
        <v>1811028.48</v>
      </c>
      <c r="ACO22" s="160">
        <v>24198396.039999999</v>
      </c>
      <c r="ACP22" s="160">
        <v>5667954.7000000002</v>
      </c>
      <c r="ACQ22" s="160">
        <v>4282239.43</v>
      </c>
      <c r="ACR22" s="160">
        <v>11115328.879999999</v>
      </c>
      <c r="ACS22" s="160">
        <v>256800</v>
      </c>
      <c r="ACT22" s="160">
        <v>462008.3</v>
      </c>
      <c r="ACU22" s="160">
        <v>602221.30000000005</v>
      </c>
      <c r="ACV22" s="160">
        <v>970561.79</v>
      </c>
      <c r="ACW22" s="160">
        <v>34212540.909999996</v>
      </c>
      <c r="ACX22" s="160">
        <v>6487136.5999999996</v>
      </c>
      <c r="ACY22" s="160">
        <v>1771950</v>
      </c>
      <c r="ACZ22" s="160">
        <v>867387.2</v>
      </c>
      <c r="ADA22" s="160">
        <v>732505</v>
      </c>
      <c r="ADB22" s="160">
        <v>621335.5</v>
      </c>
      <c r="ADC22" s="160">
        <v>1100708.7</v>
      </c>
      <c r="ADD22" s="160">
        <v>1125080.2</v>
      </c>
      <c r="ADE22" s="160">
        <v>718624.15</v>
      </c>
      <c r="ADF22" s="160">
        <v>827328.54</v>
      </c>
      <c r="ADG22" s="160">
        <v>1067999.2</v>
      </c>
      <c r="ADH22" s="160">
        <v>645542.40000000002</v>
      </c>
      <c r="ADI22" s="160">
        <v>830107</v>
      </c>
      <c r="ADJ22" s="160">
        <v>898793.3</v>
      </c>
      <c r="ADK22" s="160">
        <v>1017403</v>
      </c>
      <c r="ADL22" s="160">
        <v>607570</v>
      </c>
      <c r="ADM22" s="160">
        <v>1288954.5</v>
      </c>
      <c r="ADN22" s="160">
        <v>572827</v>
      </c>
      <c r="ADO22" s="160">
        <v>948989</v>
      </c>
      <c r="ADP22" s="160"/>
      <c r="ADQ22" s="160">
        <v>24699703.140000001</v>
      </c>
      <c r="ADR22" s="160">
        <v>3541642.3899999997</v>
      </c>
      <c r="ADS22" s="160">
        <v>3683176.08</v>
      </c>
      <c r="ADT22" s="160">
        <v>2587752.41</v>
      </c>
      <c r="ADU22" s="160">
        <v>2145118.4900000002</v>
      </c>
      <c r="ADV22" s="160">
        <v>4560664.29</v>
      </c>
      <c r="ADW22" s="160">
        <v>2000525.49</v>
      </c>
      <c r="ADX22" s="160">
        <v>2593459.2599999998</v>
      </c>
      <c r="ADY22" s="160">
        <v>1701001.08</v>
      </c>
      <c r="ADZ22" s="160">
        <v>408278</v>
      </c>
      <c r="AEA22" s="160">
        <v>28280156.210000001</v>
      </c>
      <c r="AEB22" s="160">
        <v>9896191.0199999996</v>
      </c>
      <c r="AEC22" s="160">
        <v>2735758.09</v>
      </c>
      <c r="AED22" s="160">
        <v>2367630.7599999998</v>
      </c>
      <c r="AEE22" s="160">
        <v>3607457.4400000004</v>
      </c>
      <c r="AEF22" s="160">
        <v>3350230.0100000002</v>
      </c>
      <c r="AEG22" s="160">
        <v>1889678.05</v>
      </c>
      <c r="AEH22" s="160">
        <v>2657670.96</v>
      </c>
      <c r="AEI22" s="160">
        <v>1125231.4500000002</v>
      </c>
      <c r="AEJ22" s="160">
        <v>2243975.38</v>
      </c>
      <c r="AEK22" s="160">
        <v>1775061.3599999999</v>
      </c>
      <c r="AEL22" s="160">
        <v>1907519.6900000002</v>
      </c>
      <c r="AEM22" s="160">
        <v>2400528.08</v>
      </c>
      <c r="AEN22" s="160">
        <v>18039310.489999998</v>
      </c>
      <c r="AEO22" s="160">
        <v>3758395.23</v>
      </c>
      <c r="AEP22" s="160">
        <v>1877786.52</v>
      </c>
      <c r="AEQ22" s="160">
        <v>2537368.5</v>
      </c>
      <c r="AER22" s="160">
        <v>2248393.0299999998</v>
      </c>
      <c r="AES22" s="160">
        <v>1244516.75</v>
      </c>
      <c r="AET22" s="160">
        <v>1308339.8999999999</v>
      </c>
      <c r="AEU22" s="160">
        <v>2822713.86</v>
      </c>
      <c r="AEV22" s="160">
        <v>1748588.7300000002</v>
      </c>
      <c r="AEW22" s="160">
        <v>1377373.8</v>
      </c>
      <c r="AEX22" s="160">
        <v>2172502.2999999998</v>
      </c>
      <c r="AEY22" s="160">
        <v>1087278.76</v>
      </c>
      <c r="AEZ22" s="160">
        <v>20139111.309999999</v>
      </c>
      <c r="AFA22" s="160">
        <v>2310209.66</v>
      </c>
      <c r="AFB22" s="160">
        <v>1979336.34</v>
      </c>
      <c r="AFC22" s="160">
        <v>1769506.7200000002</v>
      </c>
      <c r="AFD22" s="160">
        <v>4609462.71</v>
      </c>
      <c r="AFE22" s="160">
        <v>1793404.86</v>
      </c>
      <c r="AFF22" s="160">
        <v>1614179.52</v>
      </c>
      <c r="AFG22" s="160">
        <v>1749859.38</v>
      </c>
      <c r="AFH22" s="160">
        <v>1834209.16</v>
      </c>
      <c r="AFI22" s="160">
        <v>1611058.8900000001</v>
      </c>
      <c r="AFJ22" s="160">
        <v>983805.89999999991</v>
      </c>
      <c r="AFK22" s="160">
        <v>23352875.02</v>
      </c>
      <c r="AFL22" s="160">
        <v>5138576.25</v>
      </c>
      <c r="AFM22" s="160">
        <v>2261193.34</v>
      </c>
      <c r="AFN22" s="160">
        <v>1300577.48</v>
      </c>
      <c r="AFO22" s="160">
        <v>3242404.79</v>
      </c>
      <c r="AFP22" s="160">
        <v>2754541.67</v>
      </c>
      <c r="AFQ22" s="160">
        <v>1286230.3999999999</v>
      </c>
      <c r="AFR22" s="160">
        <v>1303129.42</v>
      </c>
      <c r="AFS22" s="160">
        <v>39447208.270000003</v>
      </c>
      <c r="AFT22" s="160">
        <v>21399571.98</v>
      </c>
      <c r="AFU22" s="160">
        <v>613013.19999999995</v>
      </c>
      <c r="AFV22" s="160">
        <v>3580394.6900000004</v>
      </c>
      <c r="AFW22" s="160">
        <v>3947763.71</v>
      </c>
      <c r="AFX22" s="160">
        <v>1249340</v>
      </c>
      <c r="AFY22" s="160">
        <v>598162.19999999995</v>
      </c>
      <c r="AFZ22" s="160">
        <v>1185243.3</v>
      </c>
      <c r="AGA22" s="160">
        <v>651604.42999999993</v>
      </c>
      <c r="AGB22" s="160">
        <v>944091.7</v>
      </c>
      <c r="AGC22" s="160">
        <v>1315588.1499999999</v>
      </c>
      <c r="AGD22" s="160">
        <v>1388347.65</v>
      </c>
      <c r="AGE22" s="160">
        <v>786739</v>
      </c>
      <c r="AGF22" s="160">
        <v>1289921.18</v>
      </c>
      <c r="AGG22" s="160">
        <v>1020827.3</v>
      </c>
      <c r="AGH22" s="160">
        <v>479240.8</v>
      </c>
      <c r="AGI22" s="160">
        <v>1376648.46</v>
      </c>
      <c r="AGJ22" s="160">
        <v>8251173.3899999997</v>
      </c>
      <c r="AGK22" s="160">
        <v>1520597.51</v>
      </c>
      <c r="AGL22" s="160">
        <v>2444222.1300000004</v>
      </c>
      <c r="AGM22" s="160">
        <v>1919121.4900000002</v>
      </c>
      <c r="AGN22" s="160">
        <v>3406524.84</v>
      </c>
      <c r="AGO22" s="160">
        <v>2114197.66</v>
      </c>
      <c r="AGP22" s="160">
        <v>362364.8</v>
      </c>
    </row>
    <row r="23" spans="1:874" x14ac:dyDescent="0.2">
      <c r="B23" s="159" t="s">
        <v>33</v>
      </c>
      <c r="C23" s="158" t="s">
        <v>34</v>
      </c>
      <c r="D23" s="160">
        <v>197634067.47</v>
      </c>
      <c r="E23" s="160">
        <v>5351631.0900000008</v>
      </c>
      <c r="F23" s="160">
        <v>31977464.949999996</v>
      </c>
      <c r="G23" s="160">
        <v>2917604.7199999997</v>
      </c>
      <c r="H23" s="160">
        <v>18443829.259999998</v>
      </c>
      <c r="I23" s="160">
        <v>7955414.7599999998</v>
      </c>
      <c r="J23" s="160">
        <v>17472587.669999998</v>
      </c>
      <c r="K23" s="160">
        <v>5131139.01</v>
      </c>
      <c r="L23" s="160">
        <v>6042953.9300000006</v>
      </c>
      <c r="M23" s="160">
        <v>3843750.76</v>
      </c>
      <c r="N23" s="160">
        <v>2854693.14</v>
      </c>
      <c r="O23" s="160">
        <v>2257968.2799999998</v>
      </c>
      <c r="P23" s="160">
        <v>2516938.6800000002</v>
      </c>
      <c r="Q23" s="160">
        <v>3823916.26</v>
      </c>
      <c r="R23" s="160">
        <v>2729109.5300000003</v>
      </c>
      <c r="S23" s="160">
        <v>16894794.75</v>
      </c>
      <c r="T23" s="160">
        <v>15774358.880000001</v>
      </c>
      <c r="U23" s="160">
        <v>1095681.04</v>
      </c>
      <c r="V23" s="160">
        <v>112036348.39000003</v>
      </c>
      <c r="W23" s="160">
        <v>24792124.440000001</v>
      </c>
      <c r="X23" s="160">
        <v>4242892.8499999996</v>
      </c>
      <c r="Y23" s="160">
        <v>22269297.129999999</v>
      </c>
      <c r="Z23" s="160">
        <v>5905785.4500000002</v>
      </c>
      <c r="AA23" s="160">
        <v>11077648.580000002</v>
      </c>
      <c r="AB23" s="160">
        <v>3294121.43</v>
      </c>
      <c r="AC23" s="160">
        <v>37151949.5</v>
      </c>
      <c r="AD23" s="160">
        <v>12926020.119999999</v>
      </c>
      <c r="AE23" s="160">
        <v>5483027.5199999996</v>
      </c>
      <c r="AF23" s="160">
        <v>34167837.119999997</v>
      </c>
      <c r="AG23" s="160">
        <v>6291755.3300000001</v>
      </c>
      <c r="AH23" s="160">
        <v>12478234.65</v>
      </c>
      <c r="AI23" s="160">
        <v>10436697.780000001</v>
      </c>
      <c r="AJ23" s="160">
        <v>13482940.170000002</v>
      </c>
      <c r="AK23" s="160">
        <v>3186535.67</v>
      </c>
      <c r="AL23" s="160">
        <v>4777223.26</v>
      </c>
      <c r="AM23" s="160">
        <v>8577997.5300000012</v>
      </c>
      <c r="AN23" s="160">
        <v>3336021.82</v>
      </c>
      <c r="AO23" s="160">
        <v>6661024.4900000002</v>
      </c>
      <c r="AP23" s="160">
        <v>4739327.2200000007</v>
      </c>
      <c r="AQ23" s="160">
        <v>1721930.99</v>
      </c>
      <c r="AR23" s="160">
        <v>3548012.89</v>
      </c>
      <c r="AS23" s="160">
        <v>1928204</v>
      </c>
      <c r="AT23" s="160">
        <v>63883472.900000006</v>
      </c>
      <c r="AU23" s="160">
        <v>1411554.15</v>
      </c>
      <c r="AV23" s="160">
        <v>946684.03</v>
      </c>
      <c r="AW23" s="160">
        <v>949414.40000000002</v>
      </c>
      <c r="AX23" s="160">
        <v>3986133.71</v>
      </c>
      <c r="AY23" s="160">
        <v>8068315.5600000005</v>
      </c>
      <c r="AZ23" s="160">
        <v>1981163.1900000002</v>
      </c>
      <c r="BA23" s="160">
        <v>1944725.08</v>
      </c>
      <c r="BB23" s="160">
        <v>1677428</v>
      </c>
      <c r="BC23" s="160">
        <v>1148715.07</v>
      </c>
      <c r="BD23" s="160">
        <v>1055976.8999999999</v>
      </c>
      <c r="BE23" s="160">
        <v>771114.35</v>
      </c>
      <c r="BF23" s="160">
        <v>20657079.34</v>
      </c>
      <c r="BG23" s="160">
        <v>1577491.02</v>
      </c>
      <c r="BH23" s="160">
        <v>1607789.06</v>
      </c>
      <c r="BI23" s="160">
        <v>93442108.49000001</v>
      </c>
      <c r="BJ23" s="160">
        <v>31250154.52</v>
      </c>
      <c r="BK23" s="160">
        <v>5432723.25</v>
      </c>
      <c r="BL23" s="160">
        <v>2441792.25</v>
      </c>
      <c r="BM23" s="160">
        <v>7239469.5600000005</v>
      </c>
      <c r="BN23" s="160">
        <v>4459624.41</v>
      </c>
      <c r="BO23" s="160">
        <v>2960883.27</v>
      </c>
      <c r="BP23" s="160">
        <v>80406698.179999992</v>
      </c>
      <c r="BQ23" s="160">
        <v>10594472.59</v>
      </c>
      <c r="BR23" s="160">
        <v>3672337.0199999996</v>
      </c>
      <c r="BS23" s="160">
        <v>5303903.8999999994</v>
      </c>
      <c r="BT23" s="160">
        <v>3422202.85</v>
      </c>
      <c r="BU23" s="160">
        <v>2932264.8400000008</v>
      </c>
      <c r="BV23" s="160">
        <v>3905969.87</v>
      </c>
      <c r="BW23" s="160">
        <v>1676709.55</v>
      </c>
      <c r="BX23" s="160">
        <v>14278921.749999998</v>
      </c>
      <c r="BY23" s="160">
        <v>2848989.07</v>
      </c>
      <c r="BZ23" s="160">
        <v>4721325.5199999996</v>
      </c>
      <c r="CA23" s="160">
        <v>13927580.140000001</v>
      </c>
      <c r="CB23" s="160">
        <v>3343610.6399999997</v>
      </c>
      <c r="CC23" s="160">
        <v>3760232.4499999997</v>
      </c>
      <c r="CD23" s="160">
        <v>4470486.5199999996</v>
      </c>
      <c r="CE23" s="160">
        <v>97851422.659999996</v>
      </c>
      <c r="CF23" s="160">
        <v>16153141.330000002</v>
      </c>
      <c r="CG23" s="160">
        <v>21283868.84</v>
      </c>
      <c r="CH23" s="160">
        <v>5753025.21</v>
      </c>
      <c r="CI23" s="160">
        <v>8102179.5299999993</v>
      </c>
      <c r="CJ23" s="160">
        <v>5179910.42</v>
      </c>
      <c r="CK23" s="160">
        <v>8869274.2200000007</v>
      </c>
      <c r="CL23" s="160">
        <v>9001059.4699999988</v>
      </c>
      <c r="CM23" s="160">
        <v>3638464.26</v>
      </c>
      <c r="CN23" s="160">
        <v>3963637.37</v>
      </c>
      <c r="CO23" s="160">
        <v>4839215.9000000004</v>
      </c>
      <c r="CP23" s="160">
        <v>5646431.6500000004</v>
      </c>
      <c r="CQ23" s="160">
        <v>4611440.7200000007</v>
      </c>
      <c r="CR23" s="160">
        <v>54523661.980000004</v>
      </c>
      <c r="CS23" s="160">
        <v>4265973.87</v>
      </c>
      <c r="CT23" s="160">
        <v>5257579.6100000003</v>
      </c>
      <c r="CU23" s="160">
        <v>15940142.829999998</v>
      </c>
      <c r="CV23" s="160">
        <v>3822329.81</v>
      </c>
      <c r="CW23" s="160">
        <v>10849366.859999999</v>
      </c>
      <c r="CX23" s="160">
        <v>3619732.24</v>
      </c>
      <c r="CY23" s="160">
        <v>2791047.5300000003</v>
      </c>
      <c r="CZ23" s="160">
        <v>24422698.780000001</v>
      </c>
      <c r="DA23" s="160">
        <v>51928358.019999996</v>
      </c>
      <c r="DB23" s="160">
        <v>4499289.7399999993</v>
      </c>
      <c r="DC23" s="160">
        <v>5039257.75</v>
      </c>
      <c r="DD23" s="160">
        <v>7721976.6499999994</v>
      </c>
      <c r="DE23" s="160">
        <v>11432749.17</v>
      </c>
      <c r="DF23" s="160">
        <v>8034603.2800000003</v>
      </c>
      <c r="DG23" s="160">
        <v>8779845.4000000004</v>
      </c>
      <c r="DH23" s="160">
        <v>4866695.6499999994</v>
      </c>
      <c r="DI23" s="160">
        <v>95850643.019999996</v>
      </c>
      <c r="DJ23" s="160">
        <v>3742744.48</v>
      </c>
      <c r="DK23" s="160">
        <v>3148831.66</v>
      </c>
      <c r="DL23" s="160">
        <v>6634513.0200000005</v>
      </c>
      <c r="DM23" s="160">
        <v>3843723.96</v>
      </c>
      <c r="DN23" s="160">
        <v>5035294.37</v>
      </c>
      <c r="DO23" s="160">
        <v>5517428.8299999991</v>
      </c>
      <c r="DP23" s="160">
        <v>4166699.4299999997</v>
      </c>
      <c r="DQ23" s="160">
        <v>8516604.3499999996</v>
      </c>
      <c r="DR23" s="160">
        <v>39520773.729999997</v>
      </c>
      <c r="DS23" s="160">
        <v>5722401</v>
      </c>
      <c r="DT23" s="160">
        <v>22550214.550000001</v>
      </c>
      <c r="DU23" s="160">
        <v>22120023.210000001</v>
      </c>
      <c r="DV23" s="160">
        <v>6964438.5700000003</v>
      </c>
      <c r="DW23" s="160">
        <v>5727757.29</v>
      </c>
      <c r="DX23" s="160">
        <v>9912101.0999999996</v>
      </c>
      <c r="DY23" s="160">
        <v>1427748.7200000002</v>
      </c>
      <c r="DZ23" s="160">
        <v>5420849.71</v>
      </c>
      <c r="EA23" s="160">
        <v>3878420.1399999997</v>
      </c>
      <c r="EB23" s="160">
        <v>6520695.8100000005</v>
      </c>
      <c r="EC23" s="160">
        <v>44719641.829999998</v>
      </c>
      <c r="ED23" s="160">
        <v>22744578.500000004</v>
      </c>
      <c r="EE23" s="160">
        <v>5071406.45</v>
      </c>
      <c r="EF23" s="160">
        <v>6335087.5199999996</v>
      </c>
      <c r="EG23" s="160">
        <v>5466815.2499999991</v>
      </c>
      <c r="EH23" s="160">
        <v>5122241.3499999996</v>
      </c>
      <c r="EI23" s="160">
        <v>6697967.8499999996</v>
      </c>
      <c r="EJ23" s="160">
        <v>2816101.54</v>
      </c>
      <c r="EK23" s="160">
        <v>7889200.8000000007</v>
      </c>
      <c r="EL23" s="160">
        <v>92122185.769999996</v>
      </c>
      <c r="EM23" s="160">
        <v>3989373.4000000004</v>
      </c>
      <c r="EN23" s="160">
        <v>4207761.4400000004</v>
      </c>
      <c r="EO23" s="160">
        <v>3389325.93</v>
      </c>
      <c r="EP23" s="160">
        <v>2286886.6700000004</v>
      </c>
      <c r="EQ23" s="160">
        <v>2395703.7199999997</v>
      </c>
      <c r="ER23" s="160">
        <v>7564769.46</v>
      </c>
      <c r="ES23" s="160">
        <v>11791645.050000001</v>
      </c>
      <c r="ET23" s="160">
        <v>3635646.7800000003</v>
      </c>
      <c r="EU23" s="160">
        <v>65652642.400000006</v>
      </c>
      <c r="EV23" s="160">
        <v>2049512.73</v>
      </c>
      <c r="EW23" s="160">
        <v>1861388</v>
      </c>
      <c r="EX23" s="160">
        <v>5026806.1199999992</v>
      </c>
      <c r="EY23" s="160">
        <v>5218494.01</v>
      </c>
      <c r="EZ23" s="160">
        <v>4972199.33</v>
      </c>
      <c r="FA23" s="160">
        <v>4589845.24</v>
      </c>
      <c r="FB23" s="160">
        <v>2900069.11</v>
      </c>
      <c r="FC23" s="160">
        <v>2412475.5400000005</v>
      </c>
      <c r="FD23" s="160">
        <v>2117201.2000000002</v>
      </c>
      <c r="FE23" s="160">
        <v>2628356.5</v>
      </c>
      <c r="FF23" s="160">
        <v>2212438.9900000002</v>
      </c>
      <c r="FG23" s="160">
        <v>23292166.560000002</v>
      </c>
      <c r="FH23" s="160">
        <v>2873346.68</v>
      </c>
      <c r="FI23" s="160">
        <v>3355672.25</v>
      </c>
      <c r="FJ23" s="160">
        <v>3955730.3500000006</v>
      </c>
      <c r="FK23" s="160">
        <v>5907977.7199999997</v>
      </c>
      <c r="FL23" s="160">
        <v>3406816.3200000003</v>
      </c>
      <c r="FM23" s="160">
        <v>0</v>
      </c>
      <c r="FN23" s="160">
        <v>575657.41999999993</v>
      </c>
      <c r="FO23" s="160">
        <v>102064378.75</v>
      </c>
      <c r="FP23" s="160">
        <v>3610685.84</v>
      </c>
      <c r="FQ23" s="160">
        <v>4265186.9800000004</v>
      </c>
      <c r="FR23" s="160">
        <v>2979489.13</v>
      </c>
      <c r="FS23" s="160">
        <v>5716454.3799999999</v>
      </c>
      <c r="FT23" s="160">
        <v>4699261.4800000004</v>
      </c>
      <c r="FU23" s="160">
        <v>10605503.240000002</v>
      </c>
      <c r="FV23" s="160">
        <v>3875809.85</v>
      </c>
      <c r="FW23" s="160">
        <v>4059584.98</v>
      </c>
      <c r="FX23" s="160">
        <v>3827666.1</v>
      </c>
      <c r="FY23" s="160">
        <v>10284618.659999998</v>
      </c>
      <c r="FZ23" s="160">
        <v>2288279.39</v>
      </c>
      <c r="GA23" s="160">
        <v>3074183.14</v>
      </c>
      <c r="GB23" s="160">
        <v>53837987.909999996</v>
      </c>
      <c r="GC23" s="160">
        <v>2443327.85</v>
      </c>
      <c r="GD23" s="160">
        <v>6479017.8199999994</v>
      </c>
      <c r="GE23" s="160">
        <v>14004574.689999999</v>
      </c>
      <c r="GF23" s="160">
        <v>8357904.5800000001</v>
      </c>
      <c r="GG23" s="160">
        <v>8895614.9000000004</v>
      </c>
      <c r="GH23" s="160">
        <v>3218532.76</v>
      </c>
      <c r="GI23" s="160">
        <v>14211685.089999998</v>
      </c>
      <c r="GJ23" s="160">
        <v>5331174.75</v>
      </c>
      <c r="GK23" s="160">
        <v>1161380.1000000001</v>
      </c>
      <c r="GL23" s="160">
        <v>1394283.45</v>
      </c>
      <c r="GM23" s="160">
        <v>1074515.3900000001</v>
      </c>
      <c r="GN23" s="160">
        <v>42711550.229999997</v>
      </c>
      <c r="GO23" s="160">
        <v>9158178.0299999993</v>
      </c>
      <c r="GP23" s="160">
        <v>4799493.03</v>
      </c>
      <c r="GQ23" s="160">
        <v>8101474.2000000002</v>
      </c>
      <c r="GR23" s="160">
        <v>1913991.2599999998</v>
      </c>
      <c r="GS23" s="160">
        <v>7131201.3299999991</v>
      </c>
      <c r="GT23" s="160">
        <v>5678009.0999999996</v>
      </c>
      <c r="GU23" s="160">
        <v>2044050.6</v>
      </c>
      <c r="GV23" s="160">
        <v>50254009.810000002</v>
      </c>
      <c r="GW23" s="160">
        <v>8144954.5</v>
      </c>
      <c r="GX23" s="160">
        <v>9175878.0800000001</v>
      </c>
      <c r="GY23" s="160">
        <v>5460484.0399999991</v>
      </c>
      <c r="GZ23" s="160">
        <v>92353023.349999994</v>
      </c>
      <c r="HA23" s="160">
        <v>24989648.350000001</v>
      </c>
      <c r="HB23" s="160">
        <v>10638369.380000001</v>
      </c>
      <c r="HC23" s="160">
        <v>7657493.7999999998</v>
      </c>
      <c r="HD23" s="160">
        <v>8312603.25</v>
      </c>
      <c r="HE23" s="160">
        <v>11834328.93</v>
      </c>
      <c r="HF23" s="160">
        <v>61208457.269999996</v>
      </c>
      <c r="HG23" s="160">
        <v>14860136.699999999</v>
      </c>
      <c r="HH23" s="160">
        <v>13882728.180000002</v>
      </c>
      <c r="HI23" s="160">
        <v>5977317.3699999992</v>
      </c>
      <c r="HJ23" s="160">
        <v>3407898.9099999997</v>
      </c>
      <c r="HK23" s="160">
        <v>2900181.8300000005</v>
      </c>
      <c r="HL23" s="160">
        <v>12351672.619999999</v>
      </c>
      <c r="HM23" s="160">
        <v>5444718.709999999</v>
      </c>
      <c r="HN23" s="160">
        <v>65704932.710000008</v>
      </c>
      <c r="HO23" s="160">
        <v>23066847.659999996</v>
      </c>
      <c r="HP23" s="160">
        <v>3044830.58</v>
      </c>
      <c r="HQ23" s="160">
        <v>3203885.1900000004</v>
      </c>
      <c r="HR23" s="160">
        <v>4365183.4800000004</v>
      </c>
      <c r="HS23" s="160">
        <v>2020290.47</v>
      </c>
      <c r="HT23" s="160">
        <v>8267053.2199999997</v>
      </c>
      <c r="HU23" s="160">
        <v>3156984.9599999995</v>
      </c>
      <c r="HV23" s="160">
        <v>5344121.63</v>
      </c>
      <c r="HW23" s="160">
        <v>3765653.2800000003</v>
      </c>
      <c r="HX23" s="160">
        <v>3662161.38</v>
      </c>
      <c r="HY23" s="160">
        <v>7606461.3200000003</v>
      </c>
      <c r="HZ23" s="160">
        <v>2925652.79</v>
      </c>
      <c r="IA23" s="160">
        <v>5087629.62</v>
      </c>
      <c r="IB23" s="160">
        <v>1764319.37</v>
      </c>
      <c r="IC23" s="160">
        <v>2130083.9699999997</v>
      </c>
      <c r="ID23" s="160">
        <v>50149393.289999999</v>
      </c>
      <c r="IE23" s="160">
        <v>31574336.41</v>
      </c>
      <c r="IF23" s="160">
        <v>8250558.5999999996</v>
      </c>
      <c r="IG23" s="160">
        <v>6965019.7199999997</v>
      </c>
      <c r="IH23" s="160">
        <v>10718321.68</v>
      </c>
      <c r="II23" s="160">
        <v>3843941.3</v>
      </c>
      <c r="IJ23" s="160">
        <v>5064503.97</v>
      </c>
      <c r="IK23" s="160">
        <v>4874963.62</v>
      </c>
      <c r="IL23" s="160">
        <v>4650785.79</v>
      </c>
      <c r="IM23" s="160">
        <v>4748149.25</v>
      </c>
      <c r="IN23" s="160">
        <v>3747485.65</v>
      </c>
      <c r="IO23" s="160">
        <v>75379970.940000013</v>
      </c>
      <c r="IP23" s="160">
        <v>40038930.850000001</v>
      </c>
      <c r="IQ23" s="160">
        <v>7016559.1100000003</v>
      </c>
      <c r="IR23" s="160">
        <v>3037722.04</v>
      </c>
      <c r="IS23" s="160">
        <v>4633320.09</v>
      </c>
      <c r="IT23" s="160">
        <v>1648174.3399999999</v>
      </c>
      <c r="IU23" s="160">
        <v>2906433.2199999997</v>
      </c>
      <c r="IV23" s="160">
        <v>1955855.5999999999</v>
      </c>
      <c r="IW23" s="160">
        <v>1701430.87</v>
      </c>
      <c r="IX23" s="160">
        <v>4552516.1099999994</v>
      </c>
      <c r="IY23" s="160">
        <v>3690613.7199999997</v>
      </c>
      <c r="IZ23" s="160">
        <v>1654942.05</v>
      </c>
      <c r="JA23" s="160">
        <v>31462663.239999998</v>
      </c>
      <c r="JB23" s="160">
        <v>8315701.6799999997</v>
      </c>
      <c r="JC23" s="160">
        <v>5726477.3399999999</v>
      </c>
      <c r="JD23" s="160">
        <v>3564005.44</v>
      </c>
      <c r="JE23" s="160">
        <v>1602722.2399999998</v>
      </c>
      <c r="JF23" s="160">
        <v>4804728.7300000004</v>
      </c>
      <c r="JG23" s="160">
        <v>18739556.199999999</v>
      </c>
      <c r="JH23" s="160">
        <v>2620590.69</v>
      </c>
      <c r="JI23" s="160">
        <v>2763201.4899999998</v>
      </c>
      <c r="JJ23" s="160">
        <v>6619764.4799999995</v>
      </c>
      <c r="JK23" s="160">
        <v>1886771.76</v>
      </c>
      <c r="JL23" s="160">
        <v>3980294.11</v>
      </c>
      <c r="JM23" s="160">
        <v>4217155.8599999994</v>
      </c>
      <c r="JN23" s="160">
        <v>90687200.230000004</v>
      </c>
      <c r="JO23" s="160">
        <v>41994991.649999999</v>
      </c>
      <c r="JP23" s="160">
        <v>2264684.9500000002</v>
      </c>
      <c r="JQ23" s="160">
        <v>1328277.1200000001</v>
      </c>
      <c r="JR23" s="160">
        <v>5101026.1999999993</v>
      </c>
      <c r="JS23" s="160">
        <v>2783008.85</v>
      </c>
      <c r="JT23" s="160">
        <v>29977339.009999998</v>
      </c>
      <c r="JU23" s="160">
        <v>9338463.7599999998</v>
      </c>
      <c r="JV23" s="160">
        <v>4949940.8900000006</v>
      </c>
      <c r="JW23" s="160">
        <v>3030229.0300000003</v>
      </c>
      <c r="JX23" s="160">
        <v>4673989.4400000004</v>
      </c>
      <c r="JY23" s="160">
        <v>3301708.87</v>
      </c>
      <c r="JZ23" s="160">
        <v>5283104.0600000005</v>
      </c>
      <c r="KA23" s="160">
        <v>1374461.6700000002</v>
      </c>
      <c r="KB23" s="160">
        <v>1896266.78</v>
      </c>
      <c r="KC23" s="160">
        <v>111450464.67999999</v>
      </c>
      <c r="KD23" s="160">
        <v>9127891.7799999993</v>
      </c>
      <c r="KE23" s="160">
        <v>6115384.1399999997</v>
      </c>
      <c r="KF23" s="160">
        <v>2382381.6100000003</v>
      </c>
      <c r="KG23" s="160">
        <v>3326531.5</v>
      </c>
      <c r="KH23" s="160">
        <v>10510725.99</v>
      </c>
      <c r="KI23" s="160">
        <v>23859809.810000002</v>
      </c>
      <c r="KJ23" s="160">
        <v>4929304.79</v>
      </c>
      <c r="KK23" s="160">
        <v>2463659.4000000004</v>
      </c>
      <c r="KL23" s="160">
        <v>48701136.68</v>
      </c>
      <c r="KM23" s="160">
        <v>4055310.7199999997</v>
      </c>
      <c r="KN23" s="160">
        <v>6377446.1999999993</v>
      </c>
      <c r="KO23" s="160">
        <v>31830624.009999998</v>
      </c>
      <c r="KP23" s="160">
        <v>4630008.3899999997</v>
      </c>
      <c r="KQ23" s="160">
        <v>3604805.4899999998</v>
      </c>
      <c r="KR23" s="160">
        <v>45894042.88000001</v>
      </c>
      <c r="KS23" s="160">
        <v>4858712.3600000003</v>
      </c>
      <c r="KT23" s="160">
        <v>52761591.629999995</v>
      </c>
      <c r="KU23" s="160">
        <v>4720586.75</v>
      </c>
      <c r="KV23" s="160">
        <v>1851425.49</v>
      </c>
      <c r="KW23" s="160">
        <v>8493068.3599999994</v>
      </c>
      <c r="KX23" s="160">
        <v>19664242.039999995</v>
      </c>
      <c r="KY23" s="160">
        <v>2925868.58</v>
      </c>
      <c r="KZ23" s="160">
        <v>1831553.37</v>
      </c>
      <c r="LA23" s="160">
        <v>2969480.31</v>
      </c>
      <c r="LB23" s="160">
        <v>104711625.40000001</v>
      </c>
      <c r="LC23" s="160">
        <v>25321245.999999996</v>
      </c>
      <c r="LD23" s="160">
        <v>37867426.540000007</v>
      </c>
      <c r="LE23" s="160">
        <v>44339669.95000001</v>
      </c>
      <c r="LF23" s="160">
        <v>5628257.6299999999</v>
      </c>
      <c r="LG23" s="160">
        <v>3236988.85</v>
      </c>
      <c r="LH23" s="160">
        <v>3203179.080000001</v>
      </c>
      <c r="LI23" s="160">
        <v>3348920.08</v>
      </c>
      <c r="LJ23" s="160">
        <v>4700503.71</v>
      </c>
      <c r="LK23" s="160">
        <v>3447897.21</v>
      </c>
      <c r="LL23" s="160">
        <v>27637177.290000003</v>
      </c>
      <c r="LM23" s="160">
        <v>7183242.4900000002</v>
      </c>
      <c r="LN23" s="160">
        <v>3525095.18</v>
      </c>
      <c r="LO23" s="160">
        <v>93072160.739999995</v>
      </c>
      <c r="LP23" s="160">
        <v>57487257.370000005</v>
      </c>
      <c r="LQ23" s="160">
        <v>125688789.22</v>
      </c>
      <c r="LR23" s="160">
        <v>30344170.140000001</v>
      </c>
      <c r="LS23" s="160">
        <v>10376142.960000001</v>
      </c>
      <c r="LT23" s="160">
        <v>11804744.6</v>
      </c>
      <c r="LU23" s="160">
        <v>5642187.8100000005</v>
      </c>
      <c r="LV23" s="160">
        <v>3473124.84</v>
      </c>
      <c r="LW23" s="160">
        <v>3558573.21</v>
      </c>
      <c r="LX23" s="160">
        <v>8940894.8399999999</v>
      </c>
      <c r="LY23" s="160">
        <v>9253744.5199999996</v>
      </c>
      <c r="LZ23" s="160">
        <v>3294948.8200000003</v>
      </c>
      <c r="MA23" s="160">
        <v>119627591.73</v>
      </c>
      <c r="MB23" s="160">
        <v>6717450.9199999999</v>
      </c>
      <c r="MC23" s="160">
        <v>4030134.99</v>
      </c>
      <c r="MD23" s="160">
        <v>5418334.8000000007</v>
      </c>
      <c r="ME23" s="160">
        <v>3896592.4599999995</v>
      </c>
      <c r="MF23" s="160">
        <v>7552975.6400000006</v>
      </c>
      <c r="MG23" s="160">
        <v>6082443.9300000006</v>
      </c>
      <c r="MH23" s="160">
        <v>2702565.9699999997</v>
      </c>
      <c r="MI23" s="160">
        <v>6157457.6499999994</v>
      </c>
      <c r="MJ23" s="160">
        <v>6473323.0099999998</v>
      </c>
      <c r="MK23" s="160">
        <v>5413912.2800000003</v>
      </c>
      <c r="ML23" s="160">
        <v>2999025.13</v>
      </c>
      <c r="MM23" s="160">
        <v>51680011.779999994</v>
      </c>
      <c r="MN23" s="160">
        <v>5447468.6700000009</v>
      </c>
      <c r="MO23" s="160">
        <v>16516308.459999999</v>
      </c>
      <c r="MP23" s="160">
        <v>8356504.8899999997</v>
      </c>
      <c r="MQ23" s="160">
        <v>10740291.870000001</v>
      </c>
      <c r="MR23" s="160">
        <v>7476776.0600000015</v>
      </c>
      <c r="MS23" s="160">
        <v>20190561.650000002</v>
      </c>
      <c r="MT23" s="160">
        <v>14393954.67</v>
      </c>
      <c r="MU23" s="160">
        <v>7121057.3900000006</v>
      </c>
      <c r="MV23" s="160">
        <v>2307886.0100000002</v>
      </c>
      <c r="MW23" s="160">
        <v>114203158.98999998</v>
      </c>
      <c r="MX23" s="160">
        <v>27920165.500000004</v>
      </c>
      <c r="MY23" s="160">
        <v>4395156.66</v>
      </c>
      <c r="MZ23" s="160">
        <v>59755325.459999993</v>
      </c>
      <c r="NA23" s="160">
        <v>4308754.37</v>
      </c>
      <c r="NB23" s="160">
        <v>16949150.68</v>
      </c>
      <c r="NC23" s="160">
        <v>28756033.210000005</v>
      </c>
      <c r="ND23" s="160">
        <v>37239451.870000005</v>
      </c>
      <c r="NE23" s="160">
        <v>3683314.4400000004</v>
      </c>
      <c r="NF23" s="160">
        <v>8983515.7799999993</v>
      </c>
      <c r="NG23" s="160">
        <v>8023693.5099999998</v>
      </c>
      <c r="NH23" s="160">
        <v>1826621.8499999999</v>
      </c>
      <c r="NI23" s="160">
        <v>27092128.419999998</v>
      </c>
      <c r="NJ23" s="160">
        <v>4105269.1500000004</v>
      </c>
      <c r="NK23" s="160">
        <v>2085420.76</v>
      </c>
      <c r="NL23" s="160">
        <v>3511768.4400000004</v>
      </c>
      <c r="NM23" s="160">
        <v>3112716.6399999997</v>
      </c>
      <c r="NN23" s="160">
        <v>2806014.1</v>
      </c>
      <c r="NO23" s="160">
        <v>2920170.13</v>
      </c>
      <c r="NP23" s="160">
        <v>62957056.259999998</v>
      </c>
      <c r="NQ23" s="160">
        <v>20007267.309999999</v>
      </c>
      <c r="NR23" s="160">
        <v>6406477.4299999997</v>
      </c>
      <c r="NS23" s="160">
        <v>2606257.08</v>
      </c>
      <c r="NT23" s="160">
        <v>2276342.63</v>
      </c>
      <c r="NU23" s="160">
        <v>3368995.5500000007</v>
      </c>
      <c r="NV23" s="160">
        <v>1850001.09</v>
      </c>
      <c r="NW23" s="160">
        <v>125142337.16000001</v>
      </c>
      <c r="NX23" s="160">
        <v>13993277.66</v>
      </c>
      <c r="NY23" s="160">
        <v>6466992.6399999987</v>
      </c>
      <c r="NZ23" s="160">
        <v>25187871.950000003</v>
      </c>
      <c r="OA23" s="160">
        <v>16155202.93</v>
      </c>
      <c r="OB23" s="160">
        <v>4841589.38</v>
      </c>
      <c r="OC23" s="160">
        <v>1844601.87</v>
      </c>
      <c r="OD23" s="160">
        <v>12639690.129999999</v>
      </c>
      <c r="OE23" s="160"/>
      <c r="OF23" s="160">
        <v>63731186.460000001</v>
      </c>
      <c r="OG23" s="160">
        <v>23950069.320000004</v>
      </c>
      <c r="OH23" s="160">
        <v>120869456.84</v>
      </c>
      <c r="OI23" s="160">
        <v>8225559.0700000012</v>
      </c>
      <c r="OJ23" s="160">
        <v>10067667.700000001</v>
      </c>
      <c r="OK23" s="160">
        <v>2219068.2000000002</v>
      </c>
      <c r="OL23" s="160">
        <v>49310578.959999993</v>
      </c>
      <c r="OM23" s="160">
        <v>6225448.9299999997</v>
      </c>
      <c r="ON23" s="160">
        <v>3430320.56</v>
      </c>
      <c r="OO23" s="160">
        <v>12379526.140000001</v>
      </c>
      <c r="OP23" s="160">
        <v>7362795.71</v>
      </c>
      <c r="OQ23" s="160">
        <v>25255003.939999998</v>
      </c>
      <c r="OR23" s="160">
        <v>6361694.8199999994</v>
      </c>
      <c r="OS23" s="160">
        <v>70336355.209999993</v>
      </c>
      <c r="OT23" s="160">
        <v>2795271.37</v>
      </c>
      <c r="OU23" s="160">
        <v>11640497.110000001</v>
      </c>
      <c r="OV23" s="160">
        <v>1985568.22</v>
      </c>
      <c r="OW23" s="160">
        <v>6456638.790000001</v>
      </c>
      <c r="OX23" s="160">
        <v>8668954.5099999998</v>
      </c>
      <c r="OY23" s="160">
        <v>2931923.19</v>
      </c>
      <c r="OZ23" s="160">
        <v>2461907.13</v>
      </c>
      <c r="PA23" s="160">
        <v>3911743.98</v>
      </c>
      <c r="PB23" s="160">
        <v>5043437.91</v>
      </c>
      <c r="PC23" s="160">
        <v>8817754.25</v>
      </c>
      <c r="PD23" s="160">
        <v>7533142.9199999999</v>
      </c>
      <c r="PE23" s="160">
        <v>1975404.4300000002</v>
      </c>
      <c r="PF23" s="160">
        <v>18340941.52</v>
      </c>
      <c r="PG23" s="160">
        <v>194067928.55000004</v>
      </c>
      <c r="PH23" s="160">
        <v>6062915.2599999988</v>
      </c>
      <c r="PI23" s="160">
        <v>2772927.81</v>
      </c>
      <c r="PJ23" s="160">
        <v>6818168.5300000003</v>
      </c>
      <c r="PK23" s="160">
        <v>56871205.409999996</v>
      </c>
      <c r="PL23" s="160">
        <v>4527175.1100000003</v>
      </c>
      <c r="PM23" s="160">
        <v>6756650.7999999998</v>
      </c>
      <c r="PN23" s="160">
        <v>3627909.67</v>
      </c>
      <c r="PO23" s="160">
        <v>12036738.319999998</v>
      </c>
      <c r="PP23" s="160">
        <v>2072690.68</v>
      </c>
      <c r="PQ23" s="160">
        <v>27156955.82</v>
      </c>
      <c r="PR23" s="160">
        <v>2246637.4500000002</v>
      </c>
      <c r="PS23" s="160">
        <v>14402700.510000002</v>
      </c>
      <c r="PT23" s="160">
        <v>4604540.55</v>
      </c>
      <c r="PU23" s="160">
        <v>7517803.8599999994</v>
      </c>
      <c r="PV23" s="160">
        <v>22738474.899999999</v>
      </c>
      <c r="PW23" s="160">
        <v>2589803.4299999997</v>
      </c>
      <c r="PX23" s="160">
        <v>2813924.6799999997</v>
      </c>
      <c r="PY23" s="160">
        <v>2200567.09</v>
      </c>
      <c r="PZ23" s="160">
        <v>6163116.2999999998</v>
      </c>
      <c r="QA23" s="160">
        <v>10988754.889999999</v>
      </c>
      <c r="QB23" s="160">
        <v>1694544.79</v>
      </c>
      <c r="QC23" s="160">
        <v>69540393.030000001</v>
      </c>
      <c r="QD23" s="160">
        <v>1766653.42</v>
      </c>
      <c r="QE23" s="160">
        <v>36256324.020000003</v>
      </c>
      <c r="QF23" s="160">
        <v>3811084.86</v>
      </c>
      <c r="QG23" s="160">
        <v>4420652.01</v>
      </c>
      <c r="QH23" s="160">
        <v>24333856.759999998</v>
      </c>
      <c r="QI23" s="160">
        <v>2530052.9500000002</v>
      </c>
      <c r="QJ23" s="160">
        <v>4597782.43</v>
      </c>
      <c r="QK23" s="160">
        <v>33011530.530000005</v>
      </c>
      <c r="QL23" s="160">
        <v>1362489.73</v>
      </c>
      <c r="QM23" s="160">
        <v>3440010.9600000004</v>
      </c>
      <c r="QN23" s="160">
        <v>111235371.2</v>
      </c>
      <c r="QO23" s="160">
        <v>9882231.8599999994</v>
      </c>
      <c r="QP23" s="160">
        <v>7154125.3700000001</v>
      </c>
      <c r="QQ23" s="160">
        <v>7476044.0999999996</v>
      </c>
      <c r="QR23" s="160">
        <v>5861245.0300000012</v>
      </c>
      <c r="QS23" s="160">
        <v>4629089.1199999992</v>
      </c>
      <c r="QT23" s="160">
        <v>13255955.070000002</v>
      </c>
      <c r="QU23" s="160">
        <v>2598122.9300000002</v>
      </c>
      <c r="QV23" s="160">
        <v>4020523.46</v>
      </c>
      <c r="QW23" s="160">
        <v>9695740.4900000002</v>
      </c>
      <c r="QX23" s="160">
        <v>24289640.910000004</v>
      </c>
      <c r="QY23" s="160">
        <v>3468854.94</v>
      </c>
      <c r="QZ23" s="160">
        <v>3166282.42</v>
      </c>
      <c r="RA23" s="160">
        <v>3145186.3899999997</v>
      </c>
      <c r="RB23" s="160">
        <v>2863307.77</v>
      </c>
      <c r="RC23" s="160">
        <v>2793888.32</v>
      </c>
      <c r="RD23" s="160">
        <v>3781040.49</v>
      </c>
      <c r="RE23" s="160">
        <v>2711287.31</v>
      </c>
      <c r="RF23" s="160">
        <v>2129369.41</v>
      </c>
      <c r="RG23" s="160">
        <v>2016722.2500000002</v>
      </c>
      <c r="RH23" s="160">
        <v>50036291.280000001</v>
      </c>
      <c r="RI23" s="160">
        <v>6602196.8199999994</v>
      </c>
      <c r="RJ23" s="160">
        <v>1990758.9200000002</v>
      </c>
      <c r="RK23" s="160">
        <v>1721059.4400000002</v>
      </c>
      <c r="RL23" s="160">
        <v>828196</v>
      </c>
      <c r="RM23" s="160">
        <v>2229464.62</v>
      </c>
      <c r="RN23" s="160">
        <v>2482253.52</v>
      </c>
      <c r="RO23" s="160">
        <v>7780431.04</v>
      </c>
      <c r="RP23" s="160">
        <v>3615887.9800000004</v>
      </c>
      <c r="RQ23" s="160">
        <v>4869475.5999999996</v>
      </c>
      <c r="RR23" s="160">
        <v>9175531.3200000003</v>
      </c>
      <c r="RS23" s="160">
        <v>44516348.509999998</v>
      </c>
      <c r="RT23" s="160">
        <v>5537828.0299999993</v>
      </c>
      <c r="RU23" s="160">
        <v>3869432.25</v>
      </c>
      <c r="RV23" s="160">
        <v>6790265.4100000001</v>
      </c>
      <c r="RW23" s="160">
        <v>3287286.89</v>
      </c>
      <c r="RX23" s="160">
        <v>5926568.8600000013</v>
      </c>
      <c r="RY23" s="160">
        <v>3566203.11</v>
      </c>
      <c r="RZ23" s="160">
        <v>1277933.8400000001</v>
      </c>
      <c r="SA23" s="160">
        <v>74882008.340000004</v>
      </c>
      <c r="SB23" s="160">
        <v>1993530.2200000002</v>
      </c>
      <c r="SC23" s="160">
        <v>2185088.92</v>
      </c>
      <c r="SD23" s="160">
        <v>5143618.5</v>
      </c>
      <c r="SE23" s="160">
        <v>994786.23</v>
      </c>
      <c r="SF23" s="160">
        <v>1754775.08</v>
      </c>
      <c r="SG23" s="160">
        <v>1088458.1099999999</v>
      </c>
      <c r="SH23" s="160">
        <v>8495148.75</v>
      </c>
      <c r="SI23" s="160">
        <v>1675915.6199999999</v>
      </c>
      <c r="SJ23" s="160">
        <v>3326081.2600000002</v>
      </c>
      <c r="SK23" s="160">
        <v>1750034.1400000001</v>
      </c>
      <c r="SL23" s="160">
        <v>5741932.5599999996</v>
      </c>
      <c r="SM23" s="160">
        <v>1908222.04</v>
      </c>
      <c r="SN23" s="160">
        <v>137006913.88999999</v>
      </c>
      <c r="SO23" s="160">
        <v>4229409.34</v>
      </c>
      <c r="SP23" s="160">
        <v>2106747.5099999998</v>
      </c>
      <c r="SQ23" s="160">
        <v>5889044.46</v>
      </c>
      <c r="SR23" s="160">
        <v>8067082.5499999998</v>
      </c>
      <c r="SS23" s="160">
        <v>4899204.79</v>
      </c>
      <c r="ST23" s="160">
        <v>910806.04</v>
      </c>
      <c r="SU23" s="160">
        <v>40117073.179999992</v>
      </c>
      <c r="SV23" s="160">
        <v>2657068.3799999994</v>
      </c>
      <c r="SW23" s="160">
        <v>11718919.220000001</v>
      </c>
      <c r="SX23" s="160">
        <v>3270695.54</v>
      </c>
      <c r="SY23" s="160">
        <v>4220677.7299999995</v>
      </c>
      <c r="SZ23" s="160">
        <v>1520840.4100000001</v>
      </c>
      <c r="TA23" s="160">
        <v>4027568.4000000004</v>
      </c>
      <c r="TB23" s="160">
        <v>3167725.62</v>
      </c>
      <c r="TC23" s="160">
        <v>2039147.97</v>
      </c>
      <c r="TD23" s="160">
        <v>54143510.330000006</v>
      </c>
      <c r="TE23" s="160">
        <v>4572178.7699999996</v>
      </c>
      <c r="TF23" s="160">
        <v>46707719.530000001</v>
      </c>
      <c r="TG23" s="160">
        <v>10942065.99</v>
      </c>
      <c r="TH23" s="160">
        <v>1866946.01</v>
      </c>
      <c r="TI23" s="160">
        <v>3155388.6199999996</v>
      </c>
      <c r="TJ23" s="160">
        <v>48701696.479999997</v>
      </c>
      <c r="TK23" s="160">
        <v>1535517.78</v>
      </c>
      <c r="TL23" s="160">
        <v>2111066.58</v>
      </c>
      <c r="TM23" s="160">
        <v>3693975.3400000003</v>
      </c>
      <c r="TN23" s="160">
        <v>2289564.17</v>
      </c>
      <c r="TO23" s="160">
        <v>32009465.080000006</v>
      </c>
      <c r="TP23" s="160">
        <v>7183836.4100000001</v>
      </c>
      <c r="TQ23" s="160">
        <v>6634828.79</v>
      </c>
      <c r="TR23" s="160">
        <v>10093051.65</v>
      </c>
      <c r="TS23" s="160">
        <v>7539338.5700000003</v>
      </c>
      <c r="TT23" s="160">
        <v>4076815.05</v>
      </c>
      <c r="TU23" s="160">
        <v>177671331.12</v>
      </c>
      <c r="TV23" s="160">
        <v>6859423.3299999991</v>
      </c>
      <c r="TW23" s="160">
        <v>2574115.44</v>
      </c>
      <c r="TX23" s="160">
        <v>13758310.810000001</v>
      </c>
      <c r="TY23" s="160">
        <v>1966276</v>
      </c>
      <c r="TZ23" s="160">
        <v>1657851.9499999997</v>
      </c>
      <c r="UA23" s="160">
        <v>23943922.560000002</v>
      </c>
      <c r="UB23" s="160">
        <v>1338263.77</v>
      </c>
      <c r="UC23" s="160">
        <v>3772071.21</v>
      </c>
      <c r="UD23" s="160">
        <v>7154450.54</v>
      </c>
      <c r="UE23" s="160">
        <v>4637204.97</v>
      </c>
      <c r="UF23" s="160">
        <v>25593188.640000001</v>
      </c>
      <c r="UG23" s="160">
        <v>7642092.7300000004</v>
      </c>
      <c r="UH23" s="160">
        <v>4696151.8499999996</v>
      </c>
      <c r="UI23" s="160">
        <v>2055027.44</v>
      </c>
      <c r="UJ23" s="160">
        <v>2790956.76</v>
      </c>
      <c r="UK23" s="160">
        <v>2868148.79</v>
      </c>
      <c r="UL23" s="160">
        <v>2421158.3200000003</v>
      </c>
      <c r="UM23" s="160">
        <v>31476148.93</v>
      </c>
      <c r="UN23" s="160">
        <v>1070923.99</v>
      </c>
      <c r="UO23" s="160">
        <v>2200151.4500000002</v>
      </c>
      <c r="UP23" s="160">
        <v>1592403.69</v>
      </c>
      <c r="UQ23" s="160">
        <v>70080148.709999993</v>
      </c>
      <c r="UR23" s="160">
        <v>3921918.13</v>
      </c>
      <c r="US23" s="160">
        <v>3680100.79</v>
      </c>
      <c r="UT23" s="160">
        <v>16546141.870000001</v>
      </c>
      <c r="UU23" s="160">
        <v>13354600.41</v>
      </c>
      <c r="UV23" s="160">
        <v>11086490.359999999</v>
      </c>
      <c r="UW23" s="160">
        <v>12872878.76</v>
      </c>
      <c r="UX23" s="160">
        <v>4649230.3499999996</v>
      </c>
      <c r="UY23" s="160">
        <v>3845139</v>
      </c>
      <c r="UZ23" s="160">
        <v>27694750.770000003</v>
      </c>
      <c r="VA23" s="160">
        <v>5441334.4399999995</v>
      </c>
      <c r="VB23" s="160">
        <v>11780240.319999998</v>
      </c>
      <c r="VC23" s="160">
        <v>8138399.5099999998</v>
      </c>
      <c r="VD23" s="160">
        <v>2569900.4500000007</v>
      </c>
      <c r="VE23" s="160">
        <v>3063550.5300000003</v>
      </c>
      <c r="VF23" s="160">
        <v>232977035.93000004</v>
      </c>
      <c r="VG23" s="160">
        <v>7692525.7400000002</v>
      </c>
      <c r="VH23" s="160">
        <v>6930761.29</v>
      </c>
      <c r="VI23" s="160">
        <v>3280480.51</v>
      </c>
      <c r="VJ23" s="160">
        <v>1595119.72</v>
      </c>
      <c r="VK23" s="160">
        <v>7395409.0200000005</v>
      </c>
      <c r="VL23" s="160">
        <v>10653415.110000001</v>
      </c>
      <c r="VM23" s="160">
        <v>11281324.039999999</v>
      </c>
      <c r="VN23" s="160">
        <v>5004283.49</v>
      </c>
      <c r="VO23" s="160">
        <v>7921783.96</v>
      </c>
      <c r="VP23" s="160">
        <v>3398080.26</v>
      </c>
      <c r="VQ23" s="160">
        <v>11814408.01</v>
      </c>
      <c r="VR23" s="160">
        <v>5823008.1299999999</v>
      </c>
      <c r="VS23" s="160">
        <v>14412879.58</v>
      </c>
      <c r="VT23" s="160">
        <v>31312448.07</v>
      </c>
      <c r="VU23" s="160">
        <v>6617325.04</v>
      </c>
      <c r="VV23" s="160">
        <v>8784755.9899999984</v>
      </c>
      <c r="VW23" s="160">
        <v>9789901.4100000001</v>
      </c>
      <c r="VX23" s="160">
        <v>3563395.6899999995</v>
      </c>
      <c r="VY23" s="160">
        <v>17633967.59</v>
      </c>
      <c r="VZ23" s="160">
        <v>25470025.419999998</v>
      </c>
      <c r="WA23" s="160">
        <v>5564284.9000000004</v>
      </c>
      <c r="WB23" s="160">
        <v>3286442.2</v>
      </c>
      <c r="WC23" s="160">
        <v>2746031.83</v>
      </c>
      <c r="WD23" s="160">
        <v>3073285.0099999993</v>
      </c>
      <c r="WE23" s="160">
        <v>3348044.38</v>
      </c>
      <c r="WF23" s="160">
        <v>1582903.2</v>
      </c>
      <c r="WG23" s="160">
        <v>4364117.9499999993</v>
      </c>
      <c r="WH23" s="160">
        <v>28442204.349999998</v>
      </c>
      <c r="WI23" s="160">
        <v>3132285.4000000004</v>
      </c>
      <c r="WJ23" s="160">
        <v>744240</v>
      </c>
      <c r="WK23" s="160">
        <v>1240207.1299999999</v>
      </c>
      <c r="WL23" s="160">
        <v>1505319.4999999998</v>
      </c>
      <c r="WM23" s="160">
        <v>131301862.15999998</v>
      </c>
      <c r="WN23" s="160">
        <v>5070738.4499999993</v>
      </c>
      <c r="WO23" s="160">
        <v>2795719.03</v>
      </c>
      <c r="WP23" s="160">
        <v>42100775.049999997</v>
      </c>
      <c r="WQ23" s="160">
        <v>6736475.3600000003</v>
      </c>
      <c r="WR23" s="160">
        <v>4777279.9800000004</v>
      </c>
      <c r="WS23" s="160">
        <v>13045727.530000001</v>
      </c>
      <c r="WT23" s="160">
        <v>5313220.38</v>
      </c>
      <c r="WU23" s="160">
        <v>2470093.5700000003</v>
      </c>
      <c r="WV23" s="160">
        <v>12314592.040000001</v>
      </c>
      <c r="WW23" s="160">
        <v>7925824.6699999999</v>
      </c>
      <c r="WX23" s="160">
        <v>2909558.28</v>
      </c>
      <c r="WY23" s="160">
        <v>2212155.86</v>
      </c>
      <c r="WZ23" s="160">
        <v>4011751.06</v>
      </c>
      <c r="XA23" s="160">
        <v>2116903.89</v>
      </c>
      <c r="XB23" s="160">
        <v>3010311.61</v>
      </c>
      <c r="XC23" s="160">
        <v>2621993.04</v>
      </c>
      <c r="XD23" s="160">
        <v>2981963.2699999996</v>
      </c>
      <c r="XE23" s="160">
        <v>2290692.71</v>
      </c>
      <c r="XF23" s="160">
        <v>2833140.4</v>
      </c>
      <c r="XG23" s="160">
        <v>2347285.15</v>
      </c>
      <c r="XH23" s="160">
        <v>1742328.9100000001</v>
      </c>
      <c r="XI23" s="160">
        <v>1493229.1199999999</v>
      </c>
      <c r="XJ23" s="160">
        <v>108341731.01000001</v>
      </c>
      <c r="XK23" s="160">
        <v>4009517.6500000004</v>
      </c>
      <c r="XL23" s="160">
        <v>6467287.9500000002</v>
      </c>
      <c r="XM23" s="160">
        <v>2904270.2699999996</v>
      </c>
      <c r="XN23" s="160">
        <v>25954385.919999998</v>
      </c>
      <c r="XO23" s="160">
        <v>4792298.51</v>
      </c>
      <c r="XP23" s="160">
        <v>14687610.700000001</v>
      </c>
      <c r="XQ23" s="160">
        <v>1529135.73</v>
      </c>
      <c r="XR23" s="160">
        <v>7678179.4100000001</v>
      </c>
      <c r="XS23" s="160">
        <v>10971945.789999999</v>
      </c>
      <c r="XT23" s="160">
        <v>3388931.85</v>
      </c>
      <c r="XU23" s="160">
        <v>3730916.6700000004</v>
      </c>
      <c r="XV23" s="160">
        <v>2783085.56</v>
      </c>
      <c r="XW23" s="160">
        <v>2192492.59</v>
      </c>
      <c r="XX23" s="160">
        <v>1826838.22</v>
      </c>
      <c r="XY23" s="160">
        <v>2949105.52</v>
      </c>
      <c r="XZ23" s="160">
        <v>4416036.87</v>
      </c>
      <c r="YA23" s="160">
        <v>33154824.199999999</v>
      </c>
      <c r="YB23" s="160">
        <v>4007670.1100000003</v>
      </c>
      <c r="YC23" s="160">
        <v>10999606.76</v>
      </c>
      <c r="YD23" s="160">
        <v>4422512.78</v>
      </c>
      <c r="YE23" s="160">
        <v>9666983.6699999999</v>
      </c>
      <c r="YF23" s="160">
        <v>2142345.04</v>
      </c>
      <c r="YG23" s="160">
        <v>2375593.5</v>
      </c>
      <c r="YH23" s="160">
        <v>46113144.130000003</v>
      </c>
      <c r="YI23" s="160">
        <v>6885961.9100000001</v>
      </c>
      <c r="YJ23" s="160">
        <v>4960826.2200000007</v>
      </c>
      <c r="YK23" s="160">
        <v>9042725.5</v>
      </c>
      <c r="YL23" s="160">
        <v>1954946.05</v>
      </c>
      <c r="YM23" s="160">
        <v>3198867.13</v>
      </c>
      <c r="YN23" s="160">
        <v>1780789.99</v>
      </c>
      <c r="YO23" s="160">
        <v>2838286.62</v>
      </c>
      <c r="YP23" s="160">
        <v>20732980.360000003</v>
      </c>
      <c r="YQ23" s="160">
        <v>65979643.059999995</v>
      </c>
      <c r="YR23" s="160">
        <v>4419722.9399999995</v>
      </c>
      <c r="YS23" s="160">
        <v>15142519.460000001</v>
      </c>
      <c r="YT23" s="160">
        <v>24570698.829999998</v>
      </c>
      <c r="YU23" s="160">
        <v>14732838.969999999</v>
      </c>
      <c r="YV23" s="160">
        <v>2255729.2599999998</v>
      </c>
      <c r="YW23" s="160">
        <v>5247018.2999999989</v>
      </c>
      <c r="YX23" s="160">
        <v>7147111.9399999995</v>
      </c>
      <c r="YY23" s="160">
        <v>15809358.210000001</v>
      </c>
      <c r="YZ23" s="160">
        <v>10456734.359999999</v>
      </c>
      <c r="ZA23" s="160">
        <v>2823200.62</v>
      </c>
      <c r="ZB23" s="160">
        <v>3122331.36</v>
      </c>
      <c r="ZC23" s="160">
        <v>2359364.0500000003</v>
      </c>
      <c r="ZD23" s="160">
        <v>11389627.189999999</v>
      </c>
      <c r="ZE23" s="160">
        <v>985941.2</v>
      </c>
      <c r="ZF23" s="160">
        <v>3630173.31</v>
      </c>
      <c r="ZG23" s="160">
        <v>2134333.2999999998</v>
      </c>
      <c r="ZH23" s="160">
        <v>2710100.43</v>
      </c>
      <c r="ZI23" s="160">
        <v>11692688.870000001</v>
      </c>
      <c r="ZJ23" s="160">
        <v>4562983.13</v>
      </c>
      <c r="ZK23" s="160">
        <v>2566437.5999999996</v>
      </c>
      <c r="ZL23" s="160">
        <v>260698.73</v>
      </c>
      <c r="ZM23" s="160">
        <v>66637953.890000001</v>
      </c>
      <c r="ZN23" s="160">
        <v>3220851.46</v>
      </c>
      <c r="ZO23" s="160">
        <v>9766371.8000000007</v>
      </c>
      <c r="ZP23" s="160">
        <v>3146606.1399999997</v>
      </c>
      <c r="ZQ23" s="160">
        <v>3048126.0900000003</v>
      </c>
      <c r="ZR23" s="160">
        <v>8618369.4099999983</v>
      </c>
      <c r="ZS23" s="160">
        <v>3233859.39</v>
      </c>
      <c r="ZT23" s="160">
        <v>155431823.87</v>
      </c>
      <c r="ZU23" s="160">
        <v>2663101.59</v>
      </c>
      <c r="ZV23" s="160">
        <v>2248767.8099999996</v>
      </c>
      <c r="ZW23" s="160">
        <v>13238106.24</v>
      </c>
      <c r="ZX23" s="160">
        <v>11089878.640000001</v>
      </c>
      <c r="ZY23" s="160">
        <v>2632097.09</v>
      </c>
      <c r="ZZ23" s="160">
        <v>4742768.67</v>
      </c>
      <c r="AAA23" s="160">
        <v>5503343.3200000003</v>
      </c>
      <c r="AAB23" s="160">
        <v>2592778.77</v>
      </c>
      <c r="AAC23" s="160">
        <v>2913359.61</v>
      </c>
      <c r="AAD23" s="160">
        <v>7124144.4399999995</v>
      </c>
      <c r="AAE23" s="160">
        <v>25624025.010000002</v>
      </c>
      <c r="AAF23" s="160">
        <v>23616967.600000005</v>
      </c>
      <c r="AAG23" s="160">
        <v>880735.11999999988</v>
      </c>
      <c r="AAH23" s="160">
        <v>2055517.49</v>
      </c>
      <c r="AAI23" s="160">
        <v>1318554.0900000001</v>
      </c>
      <c r="AAJ23" s="160">
        <v>2396863.86</v>
      </c>
      <c r="AAK23" s="160">
        <v>4556599.43</v>
      </c>
      <c r="AAL23" s="160">
        <v>1346723.06</v>
      </c>
      <c r="AAM23" s="160">
        <v>41832809.760000005</v>
      </c>
      <c r="AAN23" s="160">
        <v>33343572.43</v>
      </c>
      <c r="AAO23" s="160">
        <v>3327489.5999999996</v>
      </c>
      <c r="AAP23" s="160">
        <v>1413915.66</v>
      </c>
      <c r="AAQ23" s="160">
        <v>2224511.9699999997</v>
      </c>
      <c r="AAR23" s="160">
        <v>1593281.7000000002</v>
      </c>
      <c r="AAS23" s="160">
        <v>1952568</v>
      </c>
      <c r="AAT23" s="160">
        <v>34971208.449999996</v>
      </c>
      <c r="AAU23" s="160">
        <v>6152984.7400000002</v>
      </c>
      <c r="AAV23" s="160">
        <v>3162050</v>
      </c>
      <c r="AAW23" s="160">
        <v>6824147.7000000011</v>
      </c>
      <c r="AAX23" s="160">
        <v>9118177.3499999978</v>
      </c>
      <c r="AAY23" s="160">
        <v>3262283.1199999996</v>
      </c>
      <c r="AAZ23" s="160">
        <v>2405409.79</v>
      </c>
      <c r="ABA23" s="160">
        <v>2874858.95</v>
      </c>
      <c r="ABB23" s="160">
        <v>46011852.32</v>
      </c>
      <c r="ABC23" s="160">
        <v>1792921.4100000001</v>
      </c>
      <c r="ABD23" s="160">
        <v>9271253.75</v>
      </c>
      <c r="ABE23" s="160">
        <v>3167353.01</v>
      </c>
      <c r="ABF23" s="160">
        <v>2845445.0999999996</v>
      </c>
      <c r="ABG23" s="160">
        <v>13739688.979999999</v>
      </c>
      <c r="ABH23" s="160">
        <v>2493734.67</v>
      </c>
      <c r="ABI23" s="160">
        <v>3832915.27</v>
      </c>
      <c r="ABJ23" s="160">
        <v>3204393.7500000005</v>
      </c>
      <c r="ABK23" s="160">
        <v>6956009.4399999995</v>
      </c>
      <c r="ABL23" s="160">
        <v>2549301.5999999996</v>
      </c>
      <c r="ABM23" s="160">
        <v>74604833.609999999</v>
      </c>
      <c r="ABN23" s="160">
        <v>2516417.6800000002</v>
      </c>
      <c r="ABO23" s="160">
        <v>3990008.5300000003</v>
      </c>
      <c r="ABP23" s="160">
        <v>9634074.0200000014</v>
      </c>
      <c r="ABQ23" s="160">
        <v>4297356.4899999993</v>
      </c>
      <c r="ABR23" s="160">
        <v>8916964.7699999996</v>
      </c>
      <c r="ABS23" s="160">
        <v>4799793.1400000006</v>
      </c>
      <c r="ABT23" s="160">
        <v>17374289.240000002</v>
      </c>
      <c r="ABU23" s="160">
        <v>45893579.029999994</v>
      </c>
      <c r="ABV23" s="160">
        <v>8740659.7899999991</v>
      </c>
      <c r="ABW23" s="160">
        <v>5949446.7400000002</v>
      </c>
      <c r="ABX23" s="160">
        <v>6101597.919999999</v>
      </c>
      <c r="ABY23" s="160">
        <v>4519545.7</v>
      </c>
      <c r="ABZ23" s="160">
        <v>22000583.059999999</v>
      </c>
      <c r="ACA23" s="160">
        <v>4188670.94</v>
      </c>
      <c r="ACB23" s="160">
        <v>5287072.1300000008</v>
      </c>
      <c r="ACC23" s="160">
        <v>2860028.23</v>
      </c>
      <c r="ACD23" s="160">
        <v>1786416.46</v>
      </c>
      <c r="ACE23" s="160">
        <v>2625587.7100000004</v>
      </c>
      <c r="ACF23" s="160">
        <v>23825428.5</v>
      </c>
      <c r="ACG23" s="160">
        <v>22990083.780000001</v>
      </c>
      <c r="ACH23" s="160">
        <v>2918905.73</v>
      </c>
      <c r="ACI23" s="160">
        <v>1842228.0699999998</v>
      </c>
      <c r="ACJ23" s="160">
        <v>4563642.53</v>
      </c>
      <c r="ACK23" s="160">
        <v>1347637.4300000002</v>
      </c>
      <c r="ACL23" s="160">
        <v>3274798.08</v>
      </c>
      <c r="ACM23" s="160">
        <v>2529859.8199999998</v>
      </c>
      <c r="ACN23" s="160">
        <v>5673446.4900000002</v>
      </c>
      <c r="ACO23" s="160">
        <v>108909429.14</v>
      </c>
      <c r="ACP23" s="160">
        <v>17685990.41</v>
      </c>
      <c r="ACQ23" s="160">
        <v>15179790</v>
      </c>
      <c r="ACR23" s="160">
        <v>33093724.760000002</v>
      </c>
      <c r="ACS23" s="160">
        <v>2582843.34</v>
      </c>
      <c r="ACT23" s="160">
        <v>2083899.2999999998</v>
      </c>
      <c r="ACU23" s="160">
        <v>3673821.62</v>
      </c>
      <c r="ACV23" s="160">
        <v>3994621.05</v>
      </c>
      <c r="ACW23" s="160">
        <v>160352100.90000001</v>
      </c>
      <c r="ACX23" s="160">
        <v>40319157.659999996</v>
      </c>
      <c r="ACY23" s="160">
        <v>18640018.170000002</v>
      </c>
      <c r="ACZ23" s="160">
        <v>3736012.1999999997</v>
      </c>
      <c r="ADA23" s="160">
        <v>9257169.8399999999</v>
      </c>
      <c r="ADB23" s="160">
        <v>8379285.6499999994</v>
      </c>
      <c r="ADC23" s="160">
        <v>5611563.8199999994</v>
      </c>
      <c r="ADD23" s="160">
        <v>2556097.06</v>
      </c>
      <c r="ADE23" s="160">
        <v>4698954.3400000008</v>
      </c>
      <c r="ADF23" s="160">
        <v>10194270.41</v>
      </c>
      <c r="ADG23" s="160">
        <v>7292242.9000000004</v>
      </c>
      <c r="ADH23" s="160">
        <v>3252924.6099999994</v>
      </c>
      <c r="ADI23" s="160">
        <v>7062569.2700000005</v>
      </c>
      <c r="ADJ23" s="160">
        <v>8735725.2599999998</v>
      </c>
      <c r="ADK23" s="160">
        <v>5314680.05</v>
      </c>
      <c r="ADL23" s="160">
        <v>4206898.49</v>
      </c>
      <c r="ADM23" s="160">
        <v>8296794.1400000006</v>
      </c>
      <c r="ADN23" s="160">
        <v>2264424.19</v>
      </c>
      <c r="ADO23" s="160">
        <v>6599138.3700000001</v>
      </c>
      <c r="ADP23" s="160"/>
      <c r="ADQ23" s="160">
        <v>79011690.729999989</v>
      </c>
      <c r="ADR23" s="160">
        <v>11324219.310000001</v>
      </c>
      <c r="ADS23" s="160">
        <v>6705239.7000000002</v>
      </c>
      <c r="ADT23" s="160">
        <v>4825263.33</v>
      </c>
      <c r="ADU23" s="160">
        <v>3711770.54</v>
      </c>
      <c r="ADV23" s="160">
        <v>15274665.940000001</v>
      </c>
      <c r="ADW23" s="160">
        <v>2706489.4299999997</v>
      </c>
      <c r="ADX23" s="160">
        <v>2976061.9699999997</v>
      </c>
      <c r="ADY23" s="160">
        <v>2730294.83</v>
      </c>
      <c r="ADZ23" s="160">
        <v>2219940.2999999998</v>
      </c>
      <c r="AEA23" s="160">
        <v>83681221.180000007</v>
      </c>
      <c r="AEB23" s="160">
        <v>19641800.059999999</v>
      </c>
      <c r="AEC23" s="160">
        <v>7791410.5900000008</v>
      </c>
      <c r="AED23" s="160">
        <v>3789238.78</v>
      </c>
      <c r="AEE23" s="160">
        <v>11425322.189999999</v>
      </c>
      <c r="AEF23" s="160">
        <v>4874088.18</v>
      </c>
      <c r="AEG23" s="160">
        <v>5358909.75</v>
      </c>
      <c r="AEH23" s="160">
        <v>5121860.28</v>
      </c>
      <c r="AEI23" s="160">
        <v>7619821.6299999999</v>
      </c>
      <c r="AEJ23" s="160">
        <v>9573967.5100000016</v>
      </c>
      <c r="AEK23" s="160">
        <v>4522744.38</v>
      </c>
      <c r="AEL23" s="160">
        <v>6229500.1200000001</v>
      </c>
      <c r="AEM23" s="160">
        <v>7021099.3100000005</v>
      </c>
      <c r="AEN23" s="160">
        <v>24215355.690000001</v>
      </c>
      <c r="AEO23" s="160">
        <v>3875659.2399999998</v>
      </c>
      <c r="AEP23" s="160">
        <v>3638217.17</v>
      </c>
      <c r="AEQ23" s="160">
        <v>2838908.93</v>
      </c>
      <c r="AER23" s="160">
        <v>4455643.9799999995</v>
      </c>
      <c r="AES23" s="160">
        <v>3914903.35</v>
      </c>
      <c r="AET23" s="160">
        <v>2514146.75</v>
      </c>
      <c r="AEU23" s="160">
        <v>7020360.4299999988</v>
      </c>
      <c r="AEV23" s="160">
        <v>7706446.6500000004</v>
      </c>
      <c r="AEW23" s="160">
        <v>5401971.9900000002</v>
      </c>
      <c r="AEX23" s="160">
        <v>3412685.43</v>
      </c>
      <c r="AEY23" s="160">
        <v>2481718.77</v>
      </c>
      <c r="AEZ23" s="160">
        <v>50887828.859999999</v>
      </c>
      <c r="AFA23" s="160">
        <v>1640635.3399999999</v>
      </c>
      <c r="AFB23" s="160">
        <v>3122836.93</v>
      </c>
      <c r="AFC23" s="160">
        <v>1972839.8800000001</v>
      </c>
      <c r="AFD23" s="160">
        <v>21042665.550000001</v>
      </c>
      <c r="AFE23" s="160">
        <v>4056729.69</v>
      </c>
      <c r="AFF23" s="160">
        <v>1478991.4100000001</v>
      </c>
      <c r="AFG23" s="160">
        <v>3834654.8999999994</v>
      </c>
      <c r="AFH23" s="160">
        <v>2008449.1199999999</v>
      </c>
      <c r="AFI23" s="160">
        <v>2610190.73</v>
      </c>
      <c r="AFJ23" s="160">
        <v>2857381.08</v>
      </c>
      <c r="AFK23" s="160">
        <v>83830671.260000005</v>
      </c>
      <c r="AFL23" s="160">
        <v>14598691.849999998</v>
      </c>
      <c r="AFM23" s="160">
        <v>4157699.8299999996</v>
      </c>
      <c r="AFN23" s="160">
        <v>3245051.6599999997</v>
      </c>
      <c r="AFO23" s="160">
        <v>9003703.8099999987</v>
      </c>
      <c r="AFP23" s="160">
        <v>3339922.4899999998</v>
      </c>
      <c r="AFQ23" s="160">
        <v>2664786.7300000004</v>
      </c>
      <c r="AFR23" s="160">
        <v>2496358.0700000003</v>
      </c>
      <c r="AFS23" s="160">
        <v>159799680.13</v>
      </c>
      <c r="AFT23" s="160">
        <v>104828337.14000002</v>
      </c>
      <c r="AFU23" s="160">
        <v>2681031.31</v>
      </c>
      <c r="AFV23" s="160">
        <v>4476877.58</v>
      </c>
      <c r="AFW23" s="160">
        <v>12850465.520000001</v>
      </c>
      <c r="AFX23" s="160">
        <v>6456844.9399999995</v>
      </c>
      <c r="AFY23" s="160">
        <v>2959347.9299999997</v>
      </c>
      <c r="AFZ23" s="160">
        <v>6276345.2400000002</v>
      </c>
      <c r="AGA23" s="160">
        <v>1423670.59</v>
      </c>
      <c r="AGB23" s="160">
        <v>4713870.54</v>
      </c>
      <c r="AGC23" s="160">
        <v>7592455.2400000012</v>
      </c>
      <c r="AGD23" s="160">
        <v>3055769.4899999998</v>
      </c>
      <c r="AGE23" s="160">
        <v>4372874.57</v>
      </c>
      <c r="AGF23" s="160">
        <v>2724704.14</v>
      </c>
      <c r="AGG23" s="160">
        <v>3757391.3900000006</v>
      </c>
      <c r="AGH23" s="160">
        <v>5222705.51</v>
      </c>
      <c r="AGI23" s="160">
        <v>3916716.7800000003</v>
      </c>
      <c r="AGJ23" s="160">
        <v>44611431.180000007</v>
      </c>
      <c r="AGK23" s="160">
        <v>4083104</v>
      </c>
      <c r="AGL23" s="160">
        <v>3161937.5800000005</v>
      </c>
      <c r="AGM23" s="160">
        <v>3926924.63</v>
      </c>
      <c r="AGN23" s="160">
        <v>12371275.529999999</v>
      </c>
      <c r="AGO23" s="160">
        <v>4397226.09</v>
      </c>
      <c r="AGP23" s="160">
        <v>1763845.53</v>
      </c>
    </row>
    <row r="24" spans="1:874" x14ac:dyDescent="0.2">
      <c r="B24" s="159" t="s">
        <v>35</v>
      </c>
      <c r="C24" s="158" t="s">
        <v>36</v>
      </c>
      <c r="D24" s="160">
        <v>43420968.139999993</v>
      </c>
      <c r="E24" s="160">
        <v>3137531.15</v>
      </c>
      <c r="F24" s="160">
        <v>5323996.1199999992</v>
      </c>
      <c r="G24" s="160">
        <v>1871636.6199999999</v>
      </c>
      <c r="H24" s="160">
        <v>9316260.4600000009</v>
      </c>
      <c r="I24" s="160">
        <v>2829629.0500000003</v>
      </c>
      <c r="J24" s="160">
        <v>7265455.5600000005</v>
      </c>
      <c r="K24" s="160">
        <v>3095132.44</v>
      </c>
      <c r="L24" s="160">
        <v>3192864.3</v>
      </c>
      <c r="M24" s="160">
        <v>2235028.69</v>
      </c>
      <c r="N24" s="160">
        <v>2273105.9199999999</v>
      </c>
      <c r="O24" s="160">
        <v>1861680.73</v>
      </c>
      <c r="P24" s="160">
        <v>1340118.31</v>
      </c>
      <c r="Q24" s="160">
        <v>1574963.3699999999</v>
      </c>
      <c r="R24" s="160">
        <v>1673281.24</v>
      </c>
      <c r="S24" s="160">
        <v>3834012.8899999997</v>
      </c>
      <c r="T24" s="160">
        <v>2897217.12</v>
      </c>
      <c r="U24" s="160">
        <v>543799.19999999995</v>
      </c>
      <c r="V24" s="160">
        <v>38433288.109999999</v>
      </c>
      <c r="W24" s="160">
        <v>11215702.82</v>
      </c>
      <c r="X24" s="160">
        <v>1924041.29</v>
      </c>
      <c r="Y24" s="160">
        <v>4032244.3200000003</v>
      </c>
      <c r="Z24" s="160">
        <v>2080191.53</v>
      </c>
      <c r="AA24" s="160">
        <v>2926045.08</v>
      </c>
      <c r="AB24" s="160">
        <v>1247985.21</v>
      </c>
      <c r="AC24" s="160">
        <v>12091411.179999998</v>
      </c>
      <c r="AD24" s="160">
        <v>2546676.19</v>
      </c>
      <c r="AE24" s="160">
        <v>1578021.99</v>
      </c>
      <c r="AF24" s="160">
        <v>6413955.8499999996</v>
      </c>
      <c r="AG24" s="160">
        <v>2072478.1800000002</v>
      </c>
      <c r="AH24" s="160">
        <v>3818167.2</v>
      </c>
      <c r="AI24" s="160">
        <v>4780647.88</v>
      </c>
      <c r="AJ24" s="160">
        <v>3288901.82</v>
      </c>
      <c r="AK24" s="160">
        <v>1570954.51</v>
      </c>
      <c r="AL24" s="160">
        <v>1737905.4000000001</v>
      </c>
      <c r="AM24" s="160">
        <v>3071879.9099999997</v>
      </c>
      <c r="AN24" s="160">
        <v>1143196.9100000001</v>
      </c>
      <c r="AO24" s="160">
        <v>1614251.0499999998</v>
      </c>
      <c r="AP24" s="160">
        <v>1548823.1400000001</v>
      </c>
      <c r="AQ24" s="160">
        <v>1067278.81</v>
      </c>
      <c r="AR24" s="160">
        <v>1033478.9099999999</v>
      </c>
      <c r="AS24" s="160">
        <v>608824.24</v>
      </c>
      <c r="AT24" s="160">
        <v>22933199.830000002</v>
      </c>
      <c r="AU24" s="160">
        <v>1142917.3900000001</v>
      </c>
      <c r="AV24" s="160">
        <v>993930.73</v>
      </c>
      <c r="AW24" s="160">
        <v>1654474.83</v>
      </c>
      <c r="AX24" s="160">
        <v>2507658.65</v>
      </c>
      <c r="AY24" s="160">
        <v>3570500.2199999997</v>
      </c>
      <c r="AZ24" s="160">
        <v>1221127.8700000001</v>
      </c>
      <c r="BA24" s="160">
        <v>1288800.06</v>
      </c>
      <c r="BB24" s="160">
        <v>1030298.9</v>
      </c>
      <c r="BC24" s="160">
        <v>1150053.5</v>
      </c>
      <c r="BD24" s="160">
        <v>574097.32999999996</v>
      </c>
      <c r="BE24" s="160">
        <v>911290.52999999991</v>
      </c>
      <c r="BF24" s="160">
        <v>5350573.2799999993</v>
      </c>
      <c r="BG24" s="160">
        <v>921402.26</v>
      </c>
      <c r="BH24" s="160">
        <v>260222.22</v>
      </c>
      <c r="BI24" s="160">
        <v>22548208.362999998</v>
      </c>
      <c r="BJ24" s="160">
        <v>11458370.35</v>
      </c>
      <c r="BK24" s="160">
        <v>2662974.0500000003</v>
      </c>
      <c r="BL24" s="160">
        <v>1037537.46</v>
      </c>
      <c r="BM24" s="160">
        <v>3700442.21</v>
      </c>
      <c r="BN24" s="160">
        <v>2128083.1100000003</v>
      </c>
      <c r="BO24" s="160">
        <v>1812795.47</v>
      </c>
      <c r="BP24" s="160">
        <v>22167200.479999997</v>
      </c>
      <c r="BQ24" s="160">
        <v>2759545.23</v>
      </c>
      <c r="BR24" s="160">
        <v>2689175.13</v>
      </c>
      <c r="BS24" s="160">
        <v>3299121.65</v>
      </c>
      <c r="BT24" s="160">
        <v>2127152.64</v>
      </c>
      <c r="BU24" s="160">
        <v>1681563.85</v>
      </c>
      <c r="BV24" s="160">
        <v>1927258.4900000002</v>
      </c>
      <c r="BW24" s="160">
        <v>3580263</v>
      </c>
      <c r="BX24" s="160">
        <v>7034270.8500000006</v>
      </c>
      <c r="BY24" s="160">
        <v>976244.65</v>
      </c>
      <c r="BZ24" s="160">
        <v>2718209.0700000003</v>
      </c>
      <c r="CA24" s="160">
        <v>5126937.6199999992</v>
      </c>
      <c r="CB24" s="160">
        <v>1306766.02</v>
      </c>
      <c r="CC24" s="160">
        <v>1524600.9000000001</v>
      </c>
      <c r="CD24" s="160">
        <v>1518848.29</v>
      </c>
      <c r="CE24" s="160">
        <v>46544838.809999995</v>
      </c>
      <c r="CF24" s="160">
        <v>2436468.09</v>
      </c>
      <c r="CG24" s="160">
        <v>5196460.2799999993</v>
      </c>
      <c r="CH24" s="160">
        <v>1582147.95</v>
      </c>
      <c r="CI24" s="160">
        <v>2197302.4700000002</v>
      </c>
      <c r="CJ24" s="160">
        <v>2016321.87</v>
      </c>
      <c r="CK24" s="160">
        <v>2118391.81</v>
      </c>
      <c r="CL24" s="160">
        <v>3601720.74</v>
      </c>
      <c r="CM24" s="160">
        <v>1744147.35</v>
      </c>
      <c r="CN24" s="160">
        <v>1869867.46</v>
      </c>
      <c r="CO24" s="160">
        <v>1563518.2600000002</v>
      </c>
      <c r="CP24" s="160">
        <v>2066752.3299999998</v>
      </c>
      <c r="CQ24" s="160">
        <v>1469931.99</v>
      </c>
      <c r="CR24" s="160">
        <v>19606199.93</v>
      </c>
      <c r="CS24" s="160">
        <v>1734663.81</v>
      </c>
      <c r="CT24" s="160">
        <v>1780814.4</v>
      </c>
      <c r="CU24" s="160">
        <v>3559279.64</v>
      </c>
      <c r="CV24" s="160">
        <v>1423810.42</v>
      </c>
      <c r="CW24" s="160">
        <v>2690060.5300000003</v>
      </c>
      <c r="CX24" s="160">
        <v>1937575.56</v>
      </c>
      <c r="CY24" s="160">
        <v>538313.74</v>
      </c>
      <c r="CZ24" s="160">
        <v>15938438.17</v>
      </c>
      <c r="DA24" s="160">
        <v>24140521.82</v>
      </c>
      <c r="DB24" s="160">
        <v>2641175.8199999998</v>
      </c>
      <c r="DC24" s="160">
        <v>2204653.81</v>
      </c>
      <c r="DD24" s="160">
        <v>3013536.54</v>
      </c>
      <c r="DE24" s="160">
        <v>3149616.76</v>
      </c>
      <c r="DF24" s="160">
        <v>2314561.65</v>
      </c>
      <c r="DG24" s="160">
        <v>2548636.6800000002</v>
      </c>
      <c r="DH24" s="160">
        <v>973102.91999999993</v>
      </c>
      <c r="DI24" s="160">
        <v>63519659.350000001</v>
      </c>
      <c r="DJ24" s="160">
        <v>2441110.9300000002</v>
      </c>
      <c r="DK24" s="160">
        <v>3325069.7399999998</v>
      </c>
      <c r="DL24" s="160">
        <v>3524751.0799999996</v>
      </c>
      <c r="DM24" s="160">
        <v>2734573.84</v>
      </c>
      <c r="DN24" s="160">
        <v>3528229.35</v>
      </c>
      <c r="DO24" s="160">
        <v>4978533.3800000008</v>
      </c>
      <c r="DP24" s="160">
        <v>2808638.54</v>
      </c>
      <c r="DQ24" s="160">
        <v>4895916.01</v>
      </c>
      <c r="DR24" s="160">
        <v>28650310.690000005</v>
      </c>
      <c r="DS24" s="160">
        <v>3566113.2</v>
      </c>
      <c r="DT24" s="160">
        <v>7811475.6200000001</v>
      </c>
      <c r="DU24" s="160">
        <v>13590874.649999999</v>
      </c>
      <c r="DV24" s="160">
        <v>2617512.42</v>
      </c>
      <c r="DW24" s="160">
        <v>5747218.04</v>
      </c>
      <c r="DX24" s="160">
        <v>4092739.19</v>
      </c>
      <c r="DY24" s="160">
        <v>686692.75</v>
      </c>
      <c r="DZ24" s="160">
        <v>2578789.15</v>
      </c>
      <c r="EA24" s="160">
        <v>1305653.4099999999</v>
      </c>
      <c r="EB24" s="160">
        <v>5334219.4800000004</v>
      </c>
      <c r="EC24" s="160">
        <v>12673577</v>
      </c>
      <c r="ED24" s="160">
        <v>14290047.9</v>
      </c>
      <c r="EE24" s="160">
        <v>2281613.86</v>
      </c>
      <c r="EF24" s="160">
        <v>2693599.43</v>
      </c>
      <c r="EG24" s="160">
        <v>2174817.1</v>
      </c>
      <c r="EH24" s="160">
        <v>3244005.79</v>
      </c>
      <c r="EI24" s="160">
        <v>3765325.41</v>
      </c>
      <c r="EJ24" s="160">
        <v>1758509.4</v>
      </c>
      <c r="EK24" s="160">
        <v>2950787.89</v>
      </c>
      <c r="EL24" s="160">
        <v>33704491.309999995</v>
      </c>
      <c r="EM24" s="160">
        <v>2658604.44</v>
      </c>
      <c r="EN24" s="160">
        <v>2240303</v>
      </c>
      <c r="EO24" s="160">
        <v>2577066.56</v>
      </c>
      <c r="EP24" s="160">
        <v>1081741.08</v>
      </c>
      <c r="EQ24" s="160">
        <v>891165.96000000008</v>
      </c>
      <c r="ER24" s="160">
        <v>4586986.6400000006</v>
      </c>
      <c r="ES24" s="160">
        <v>3338353.2</v>
      </c>
      <c r="ET24" s="160">
        <v>1568890.46</v>
      </c>
      <c r="EU24" s="160">
        <v>22828774.829999998</v>
      </c>
      <c r="EV24" s="160">
        <v>1526275.6300000001</v>
      </c>
      <c r="EW24" s="160">
        <v>2282499.1800000002</v>
      </c>
      <c r="EX24" s="160">
        <v>3767332.46</v>
      </c>
      <c r="EY24" s="160">
        <v>4543815.669999999</v>
      </c>
      <c r="EZ24" s="160">
        <v>4463041.71</v>
      </c>
      <c r="FA24" s="160">
        <v>4859122.5</v>
      </c>
      <c r="FB24" s="160">
        <v>2234545.9699999997</v>
      </c>
      <c r="FC24" s="160">
        <v>2220252.8199999998</v>
      </c>
      <c r="FD24" s="160">
        <v>1505185.36</v>
      </c>
      <c r="FE24" s="160">
        <v>1686431.95</v>
      </c>
      <c r="FF24" s="160">
        <v>894047.9</v>
      </c>
      <c r="FG24" s="160">
        <v>22074211.810000002</v>
      </c>
      <c r="FH24" s="160">
        <v>2009428.35</v>
      </c>
      <c r="FI24" s="160">
        <v>3352625.97</v>
      </c>
      <c r="FJ24" s="160">
        <v>2350309.62</v>
      </c>
      <c r="FK24" s="160">
        <v>3496816.11</v>
      </c>
      <c r="FL24" s="160">
        <v>3188412.41</v>
      </c>
      <c r="FM24" s="160">
        <v>0</v>
      </c>
      <c r="FN24" s="160">
        <v>346048.52</v>
      </c>
      <c r="FO24" s="160">
        <v>31266847.169999998</v>
      </c>
      <c r="FP24" s="160">
        <v>2345787.4500000002</v>
      </c>
      <c r="FQ24" s="160">
        <v>4158469.73</v>
      </c>
      <c r="FR24" s="160">
        <v>3691445.2399999998</v>
      </c>
      <c r="FS24" s="160">
        <v>4475183.82</v>
      </c>
      <c r="FT24" s="160">
        <v>2902414.98</v>
      </c>
      <c r="FU24" s="160">
        <v>5911385.46</v>
      </c>
      <c r="FV24" s="160">
        <v>3433901.33</v>
      </c>
      <c r="FW24" s="160">
        <v>3827451.62</v>
      </c>
      <c r="FX24" s="160">
        <v>2379374.0699999998</v>
      </c>
      <c r="FY24" s="160">
        <v>5579731.3500000006</v>
      </c>
      <c r="FZ24" s="160">
        <v>2726241.96</v>
      </c>
      <c r="GA24" s="160">
        <v>1795506.83</v>
      </c>
      <c r="GB24" s="160">
        <v>19575933.029999997</v>
      </c>
      <c r="GC24" s="160">
        <v>2192091.9300000002</v>
      </c>
      <c r="GD24" s="160">
        <v>1844749.1700000002</v>
      </c>
      <c r="GE24" s="160">
        <v>5616498.6699999999</v>
      </c>
      <c r="GF24" s="160">
        <v>2879594.77</v>
      </c>
      <c r="GG24" s="160">
        <v>2170904.4</v>
      </c>
      <c r="GH24" s="160">
        <v>3731330.79</v>
      </c>
      <c r="GI24" s="160">
        <v>6924699.71</v>
      </c>
      <c r="GJ24" s="160">
        <v>1779132.79</v>
      </c>
      <c r="GK24" s="160">
        <v>568660.36</v>
      </c>
      <c r="GL24" s="160">
        <v>511206.68</v>
      </c>
      <c r="GM24" s="160">
        <v>501507.98</v>
      </c>
      <c r="GN24" s="160">
        <v>15542060.83</v>
      </c>
      <c r="GO24" s="160">
        <v>5628419.0999999996</v>
      </c>
      <c r="GP24" s="160">
        <v>1959546.6600000001</v>
      </c>
      <c r="GQ24" s="160">
        <v>5303602.0500000007</v>
      </c>
      <c r="GR24" s="160">
        <v>747546.42</v>
      </c>
      <c r="GS24" s="160">
        <v>3505643.9299999997</v>
      </c>
      <c r="GT24" s="160">
        <v>3184487.81</v>
      </c>
      <c r="GU24" s="160">
        <v>1841010.67</v>
      </c>
      <c r="GV24" s="160">
        <v>22011375.600000001</v>
      </c>
      <c r="GW24" s="160">
        <v>2823264.63</v>
      </c>
      <c r="GX24" s="160">
        <v>4657682.6800000006</v>
      </c>
      <c r="GY24" s="160">
        <v>2766751.8</v>
      </c>
      <c r="GZ24" s="160">
        <v>43070010.909999996</v>
      </c>
      <c r="HA24" s="160">
        <v>2894630.0700000003</v>
      </c>
      <c r="HB24" s="160">
        <v>4062184.87</v>
      </c>
      <c r="HC24" s="160">
        <v>4071949.9200000004</v>
      </c>
      <c r="HD24" s="160">
        <v>4372615.5999999996</v>
      </c>
      <c r="HE24" s="160">
        <v>3628720.22</v>
      </c>
      <c r="HF24" s="160">
        <v>26524435.73</v>
      </c>
      <c r="HG24" s="160">
        <v>3603630.5</v>
      </c>
      <c r="HH24" s="160">
        <v>3902403.88</v>
      </c>
      <c r="HI24" s="160">
        <v>2620927.0499999998</v>
      </c>
      <c r="HJ24" s="160">
        <v>2435713.7399999998</v>
      </c>
      <c r="HK24" s="160">
        <v>2501270.9900000002</v>
      </c>
      <c r="HL24" s="160">
        <v>3351664.32</v>
      </c>
      <c r="HM24" s="160">
        <v>2026545.5199999998</v>
      </c>
      <c r="HN24" s="160">
        <v>31757437.5</v>
      </c>
      <c r="HO24" s="160">
        <v>12718223.540000001</v>
      </c>
      <c r="HP24" s="160">
        <v>2828639.02</v>
      </c>
      <c r="HQ24" s="160">
        <v>2027970.9600000002</v>
      </c>
      <c r="HR24" s="160">
        <v>1693700.03</v>
      </c>
      <c r="HS24" s="160">
        <v>1808879.85</v>
      </c>
      <c r="HT24" s="160">
        <v>4124797.0700000003</v>
      </c>
      <c r="HU24" s="160">
        <v>2098436.17</v>
      </c>
      <c r="HV24" s="160">
        <v>2293022.98</v>
      </c>
      <c r="HW24" s="160">
        <v>2572438.84</v>
      </c>
      <c r="HX24" s="160">
        <v>1729036.7999999998</v>
      </c>
      <c r="HY24" s="160">
        <v>3343379.48</v>
      </c>
      <c r="HZ24" s="160">
        <v>1237047.3800000001</v>
      </c>
      <c r="IA24" s="160">
        <v>2582238.96</v>
      </c>
      <c r="IB24" s="160">
        <v>1546639.95</v>
      </c>
      <c r="IC24" s="160">
        <v>1435008.98</v>
      </c>
      <c r="ID24" s="160">
        <v>28941728.560000002</v>
      </c>
      <c r="IE24" s="160">
        <v>13850472.6</v>
      </c>
      <c r="IF24" s="160">
        <v>3319640.2600000002</v>
      </c>
      <c r="IG24" s="160">
        <v>5801778.6999999993</v>
      </c>
      <c r="IH24" s="160">
        <v>7786554.0800000001</v>
      </c>
      <c r="II24" s="160">
        <v>2558656.3200000003</v>
      </c>
      <c r="IJ24" s="160">
        <v>2381005.0199999996</v>
      </c>
      <c r="IK24" s="160">
        <v>1537109.67</v>
      </c>
      <c r="IL24" s="160">
        <v>1442494.2099999997</v>
      </c>
      <c r="IM24" s="160">
        <v>2321429.25</v>
      </c>
      <c r="IN24" s="160">
        <v>1968209.38</v>
      </c>
      <c r="IO24" s="160">
        <v>41913642.949999996</v>
      </c>
      <c r="IP24" s="160">
        <v>19621380.600000001</v>
      </c>
      <c r="IQ24" s="160">
        <v>5078631.45</v>
      </c>
      <c r="IR24" s="160">
        <v>3074495.4299999997</v>
      </c>
      <c r="IS24" s="160">
        <v>2445523.31</v>
      </c>
      <c r="IT24" s="160">
        <v>1914579.1800000002</v>
      </c>
      <c r="IU24" s="160">
        <v>2405361.88</v>
      </c>
      <c r="IV24" s="160">
        <v>1314958.95</v>
      </c>
      <c r="IW24" s="160">
        <v>1698403.2699999998</v>
      </c>
      <c r="IX24" s="160">
        <v>2901112.67</v>
      </c>
      <c r="IY24" s="160">
        <v>3325833.54</v>
      </c>
      <c r="IZ24" s="160">
        <v>1975946.27</v>
      </c>
      <c r="JA24" s="160">
        <v>17860030.690000001</v>
      </c>
      <c r="JB24" s="160">
        <v>7696956.79</v>
      </c>
      <c r="JC24" s="160">
        <v>2020694.49</v>
      </c>
      <c r="JD24" s="160">
        <v>1604097.5799999998</v>
      </c>
      <c r="JE24" s="160">
        <v>1658787.92</v>
      </c>
      <c r="JF24" s="160">
        <v>1634938.6400000001</v>
      </c>
      <c r="JG24" s="160">
        <v>21494772.469999999</v>
      </c>
      <c r="JH24" s="160">
        <v>2037002.88</v>
      </c>
      <c r="JI24" s="160">
        <v>1970383.8399999999</v>
      </c>
      <c r="JJ24" s="160">
        <v>3765592.97</v>
      </c>
      <c r="JK24" s="160">
        <v>2353835.5699999998</v>
      </c>
      <c r="JL24" s="160">
        <v>4636925.32</v>
      </c>
      <c r="JM24" s="160">
        <v>2008961.25</v>
      </c>
      <c r="JN24" s="160">
        <v>26985439.090000004</v>
      </c>
      <c r="JO24" s="160">
        <v>12708356.33</v>
      </c>
      <c r="JP24" s="160">
        <v>2633901.19</v>
      </c>
      <c r="JQ24" s="160">
        <v>1530151.82</v>
      </c>
      <c r="JR24" s="160">
        <v>3453278.9799999995</v>
      </c>
      <c r="JS24" s="160">
        <v>893888.69000000006</v>
      </c>
      <c r="JT24" s="160">
        <v>9264936.1999999993</v>
      </c>
      <c r="JU24" s="160">
        <v>3990800.1999999997</v>
      </c>
      <c r="JV24" s="160">
        <v>2763548.47</v>
      </c>
      <c r="JW24" s="160">
        <v>2804284.7499999995</v>
      </c>
      <c r="JX24" s="160">
        <v>2540385.1800000002</v>
      </c>
      <c r="JY24" s="160">
        <v>1963940.06</v>
      </c>
      <c r="JZ24" s="160">
        <v>2205913.7799999998</v>
      </c>
      <c r="KA24" s="160">
        <v>849194.06</v>
      </c>
      <c r="KB24" s="160">
        <v>1632486.4300000002</v>
      </c>
      <c r="KC24" s="160">
        <v>44742783.690000005</v>
      </c>
      <c r="KD24" s="160">
        <v>5061010.1000000006</v>
      </c>
      <c r="KE24" s="160">
        <v>3126731.54</v>
      </c>
      <c r="KF24" s="160">
        <v>3468326.41</v>
      </c>
      <c r="KG24" s="160">
        <v>3522987</v>
      </c>
      <c r="KH24" s="160">
        <v>3517723.65</v>
      </c>
      <c r="KI24" s="160">
        <v>11263099.08</v>
      </c>
      <c r="KJ24" s="160">
        <v>2349974.27</v>
      </c>
      <c r="KK24" s="160">
        <v>2318087.1399999997</v>
      </c>
      <c r="KL24" s="160">
        <v>17505463.789999999</v>
      </c>
      <c r="KM24" s="160">
        <v>2356072.06</v>
      </c>
      <c r="KN24" s="160">
        <v>3480724.7600000002</v>
      </c>
      <c r="KO24" s="160">
        <v>8550723.959999999</v>
      </c>
      <c r="KP24" s="160">
        <v>1939273.51</v>
      </c>
      <c r="KQ24" s="160">
        <v>4078981.65</v>
      </c>
      <c r="KR24" s="160">
        <v>31124519.410000004</v>
      </c>
      <c r="KS24" s="160">
        <v>3840350.6599999997</v>
      </c>
      <c r="KT24" s="160">
        <v>29973146.460000001</v>
      </c>
      <c r="KU24" s="160">
        <v>2337426.1</v>
      </c>
      <c r="KV24" s="160">
        <v>1682667.41</v>
      </c>
      <c r="KW24" s="160">
        <v>6934913.7699999996</v>
      </c>
      <c r="KX24" s="160">
        <v>4580295.55</v>
      </c>
      <c r="KY24" s="160">
        <v>4451475.16</v>
      </c>
      <c r="KZ24" s="160">
        <v>2695236.0999999996</v>
      </c>
      <c r="LA24" s="160">
        <v>2043765.81</v>
      </c>
      <c r="LB24" s="160">
        <v>43487180.990000002</v>
      </c>
      <c r="LC24" s="160">
        <v>13540559.92</v>
      </c>
      <c r="LD24" s="160">
        <v>15190243.77</v>
      </c>
      <c r="LE24" s="160">
        <v>15522400.949999999</v>
      </c>
      <c r="LF24" s="160">
        <v>3528078.3200000003</v>
      </c>
      <c r="LG24" s="160">
        <v>2952184.16</v>
      </c>
      <c r="LH24" s="160">
        <v>2252919.85</v>
      </c>
      <c r="LI24" s="160">
        <v>3284244.36</v>
      </c>
      <c r="LJ24" s="160">
        <v>1177409.8899999999</v>
      </c>
      <c r="LK24" s="160">
        <v>3167717</v>
      </c>
      <c r="LL24" s="160">
        <v>15547386.26</v>
      </c>
      <c r="LM24" s="160">
        <v>4095176.0100000002</v>
      </c>
      <c r="LN24" s="160">
        <v>2733351.7100000004</v>
      </c>
      <c r="LO24" s="160">
        <v>50733729.009999998</v>
      </c>
      <c r="LP24" s="160">
        <v>17740621.98</v>
      </c>
      <c r="LQ24" s="160">
        <v>31450744.07</v>
      </c>
      <c r="LR24" s="160">
        <v>13472913.719999999</v>
      </c>
      <c r="LS24" s="160">
        <v>6268034.7400000002</v>
      </c>
      <c r="LT24" s="160">
        <v>6012298.5999999996</v>
      </c>
      <c r="LU24" s="160">
        <v>3180544.6</v>
      </c>
      <c r="LV24" s="160">
        <v>3975535.45</v>
      </c>
      <c r="LW24" s="160">
        <v>3475763.64</v>
      </c>
      <c r="LX24" s="160">
        <v>3667668.19</v>
      </c>
      <c r="LY24" s="160">
        <v>11735825.850000001</v>
      </c>
      <c r="LZ24" s="160">
        <v>2739373.47</v>
      </c>
      <c r="MA24" s="160">
        <v>36485164.189999998</v>
      </c>
      <c r="MB24" s="160">
        <v>2734477.1</v>
      </c>
      <c r="MC24" s="160">
        <v>1402454.3099999998</v>
      </c>
      <c r="MD24" s="160">
        <v>2136661.02</v>
      </c>
      <c r="ME24" s="160">
        <v>1418365.05</v>
      </c>
      <c r="MF24" s="160">
        <v>2737338.5199999996</v>
      </c>
      <c r="MG24" s="160">
        <v>2302323.36</v>
      </c>
      <c r="MH24" s="160">
        <v>2366670.37</v>
      </c>
      <c r="MI24" s="160">
        <v>2905232.61</v>
      </c>
      <c r="MJ24" s="160">
        <v>2333333.21</v>
      </c>
      <c r="MK24" s="160">
        <v>2670626.7800000003</v>
      </c>
      <c r="ML24" s="160">
        <v>2211232.8299999996</v>
      </c>
      <c r="MM24" s="160">
        <v>32498887.43</v>
      </c>
      <c r="MN24" s="160">
        <v>1930959.1600000001</v>
      </c>
      <c r="MO24" s="160">
        <v>1721113.03</v>
      </c>
      <c r="MP24" s="160">
        <v>3890775.0300000003</v>
      </c>
      <c r="MQ24" s="160">
        <v>6488700.5700000003</v>
      </c>
      <c r="MR24" s="160">
        <v>3937363.63</v>
      </c>
      <c r="MS24" s="160">
        <v>8436012.5299999993</v>
      </c>
      <c r="MT24" s="160">
        <v>3428653.25</v>
      </c>
      <c r="MU24" s="160">
        <v>2672665.8199999998</v>
      </c>
      <c r="MV24" s="160">
        <v>389111.98000000004</v>
      </c>
      <c r="MW24" s="160">
        <v>62843933.259999998</v>
      </c>
      <c r="MX24" s="160">
        <v>7583250.3099999996</v>
      </c>
      <c r="MY24" s="160">
        <v>2408947.83</v>
      </c>
      <c r="MZ24" s="160">
        <v>21896681.82</v>
      </c>
      <c r="NA24" s="160">
        <v>2068304.16</v>
      </c>
      <c r="NB24" s="160">
        <v>5765351.5499999998</v>
      </c>
      <c r="NC24" s="160">
        <v>11687034.74</v>
      </c>
      <c r="ND24" s="160">
        <v>11004327.289999999</v>
      </c>
      <c r="NE24" s="160">
        <v>1863031.63</v>
      </c>
      <c r="NF24" s="160">
        <v>3644382.04</v>
      </c>
      <c r="NG24" s="160">
        <v>3157565.8600000003</v>
      </c>
      <c r="NH24" s="160">
        <v>1822081.22</v>
      </c>
      <c r="NI24" s="160">
        <v>17381798.43</v>
      </c>
      <c r="NJ24" s="160">
        <v>2003500.6400000001</v>
      </c>
      <c r="NK24" s="160">
        <v>2268332.13</v>
      </c>
      <c r="NL24" s="160">
        <v>1904408.8299999998</v>
      </c>
      <c r="NM24" s="160">
        <v>1689675.19</v>
      </c>
      <c r="NN24" s="160">
        <v>759202.06</v>
      </c>
      <c r="NO24" s="160">
        <v>1021435.5</v>
      </c>
      <c r="NP24" s="160">
        <v>30584417.75</v>
      </c>
      <c r="NQ24" s="160">
        <v>13592946.359999999</v>
      </c>
      <c r="NR24" s="160">
        <v>2518908.0700000003</v>
      </c>
      <c r="NS24" s="160">
        <v>1989117.2200000002</v>
      </c>
      <c r="NT24" s="160">
        <v>2776611.0100000002</v>
      </c>
      <c r="NU24" s="160">
        <v>3070221.5999999996</v>
      </c>
      <c r="NV24" s="160">
        <v>1684702.46</v>
      </c>
      <c r="NW24" s="160">
        <v>43503460.919999994</v>
      </c>
      <c r="NX24" s="160">
        <v>12047593.73</v>
      </c>
      <c r="NY24" s="160">
        <v>3915459.42</v>
      </c>
      <c r="NZ24" s="160">
        <v>10489963.289999999</v>
      </c>
      <c r="OA24" s="160">
        <v>2521709.8200000003</v>
      </c>
      <c r="OB24" s="160">
        <v>3623745.6</v>
      </c>
      <c r="OC24" s="160">
        <v>1563490.4100000001</v>
      </c>
      <c r="OD24" s="160">
        <v>1895224.6300000001</v>
      </c>
      <c r="OE24" s="160"/>
      <c r="OF24" s="160">
        <v>33239111.390000004</v>
      </c>
      <c r="OG24" s="160">
        <v>12738568.380000001</v>
      </c>
      <c r="OH24" s="160">
        <v>13093381</v>
      </c>
      <c r="OI24" s="160">
        <v>4515316.46</v>
      </c>
      <c r="OJ24" s="160">
        <v>3837281.1199999996</v>
      </c>
      <c r="OK24" s="160">
        <v>404983.07999999996</v>
      </c>
      <c r="OL24" s="160">
        <v>26496539.75</v>
      </c>
      <c r="OM24" s="160">
        <v>2314573.0699999998</v>
      </c>
      <c r="ON24" s="160">
        <v>1839764.52</v>
      </c>
      <c r="OO24" s="160">
        <v>3698662.95</v>
      </c>
      <c r="OP24" s="160">
        <v>4513420.25</v>
      </c>
      <c r="OQ24" s="160">
        <v>9946136.839999998</v>
      </c>
      <c r="OR24" s="160">
        <v>2902537.9200000004</v>
      </c>
      <c r="OS24" s="160">
        <v>30744742.079999998</v>
      </c>
      <c r="OT24" s="160">
        <v>1814908.41</v>
      </c>
      <c r="OU24" s="160">
        <v>5911203.1000000006</v>
      </c>
      <c r="OV24" s="160">
        <v>1334820.4300000002</v>
      </c>
      <c r="OW24" s="160">
        <v>4036146.46</v>
      </c>
      <c r="OX24" s="160">
        <v>5295344.17</v>
      </c>
      <c r="OY24" s="160">
        <v>2391975.27</v>
      </c>
      <c r="OZ24" s="160">
        <v>1746625.26</v>
      </c>
      <c r="PA24" s="160">
        <v>2827402.54</v>
      </c>
      <c r="PB24" s="160">
        <v>1889560.27</v>
      </c>
      <c r="PC24" s="160">
        <v>3467488.77</v>
      </c>
      <c r="PD24" s="160">
        <v>2126107.25</v>
      </c>
      <c r="PE24" s="160">
        <v>1641192.7800000003</v>
      </c>
      <c r="PF24" s="160">
        <v>6781793.7300000004</v>
      </c>
      <c r="PG24" s="160">
        <v>59958688.369999997</v>
      </c>
      <c r="PH24" s="160">
        <v>2736483.2</v>
      </c>
      <c r="PI24" s="160">
        <v>1383673.87</v>
      </c>
      <c r="PJ24" s="160">
        <v>4110590.0900000003</v>
      </c>
      <c r="PK24" s="160">
        <v>17094523.120000001</v>
      </c>
      <c r="PL24" s="160">
        <v>3578797.21</v>
      </c>
      <c r="PM24" s="160">
        <v>4603332.62</v>
      </c>
      <c r="PN24" s="160">
        <v>3214514.97</v>
      </c>
      <c r="PO24" s="160">
        <v>7246546.0800000001</v>
      </c>
      <c r="PP24" s="160">
        <v>1568574.3099999998</v>
      </c>
      <c r="PQ24" s="160">
        <v>6152632.8599999994</v>
      </c>
      <c r="PR24" s="160">
        <v>2862888.69</v>
      </c>
      <c r="PS24" s="160">
        <v>2347648.81</v>
      </c>
      <c r="PT24" s="160">
        <v>1723880.1800000002</v>
      </c>
      <c r="PU24" s="160">
        <v>2675437.5500000003</v>
      </c>
      <c r="PV24" s="160">
        <v>4677095.26</v>
      </c>
      <c r="PW24" s="160">
        <v>3074851.31</v>
      </c>
      <c r="PX24" s="160">
        <v>2414435.33</v>
      </c>
      <c r="PY24" s="160">
        <v>1520576.25</v>
      </c>
      <c r="PZ24" s="160">
        <v>5899134.5700000012</v>
      </c>
      <c r="QA24" s="160">
        <v>5237417.6399999997</v>
      </c>
      <c r="QB24" s="160">
        <v>1790997.36</v>
      </c>
      <c r="QC24" s="160">
        <v>29779103.080000002</v>
      </c>
      <c r="QD24" s="160">
        <v>1568152.81</v>
      </c>
      <c r="QE24" s="160">
        <v>5131968.6900000004</v>
      </c>
      <c r="QF24" s="160">
        <v>2350756.31</v>
      </c>
      <c r="QG24" s="160">
        <v>3012857.2099999995</v>
      </c>
      <c r="QH24" s="160">
        <v>6031982.7400000002</v>
      </c>
      <c r="QI24" s="160">
        <v>2784338.48</v>
      </c>
      <c r="QJ24" s="160">
        <v>3939150.16</v>
      </c>
      <c r="QK24" s="160">
        <v>5560885.7699999996</v>
      </c>
      <c r="QL24" s="160">
        <v>1917572.42</v>
      </c>
      <c r="QM24" s="160">
        <v>1824042.1600000001</v>
      </c>
      <c r="QN24" s="160">
        <v>34664790.620000005</v>
      </c>
      <c r="QO24" s="160">
        <v>4532476.6100000003</v>
      </c>
      <c r="QP24" s="160">
        <v>1910803.48</v>
      </c>
      <c r="QQ24" s="160">
        <v>2345828.1300000004</v>
      </c>
      <c r="QR24" s="160">
        <v>1832416.12</v>
      </c>
      <c r="QS24" s="160">
        <v>3334298.38</v>
      </c>
      <c r="QT24" s="160">
        <v>5898985.9900000002</v>
      </c>
      <c r="QU24" s="160">
        <v>2349906.6800000002</v>
      </c>
      <c r="QV24" s="160">
        <v>2814931.96</v>
      </c>
      <c r="QW24" s="160">
        <v>4417083.6900000004</v>
      </c>
      <c r="QX24" s="160">
        <v>5280054.1300000008</v>
      </c>
      <c r="QY24" s="160">
        <v>1828753.95</v>
      </c>
      <c r="QZ24" s="160">
        <v>1538816.6</v>
      </c>
      <c r="RA24" s="160">
        <v>2728909.19</v>
      </c>
      <c r="RB24" s="160">
        <v>1088841.96</v>
      </c>
      <c r="RC24" s="160">
        <v>1694379.61</v>
      </c>
      <c r="RD24" s="160">
        <v>2249116.54</v>
      </c>
      <c r="RE24" s="160">
        <v>629384.09000000008</v>
      </c>
      <c r="RF24" s="160">
        <v>628021.6</v>
      </c>
      <c r="RG24" s="160">
        <v>595140.95000000007</v>
      </c>
      <c r="RH24" s="160">
        <v>19185559.100000001</v>
      </c>
      <c r="RI24" s="160">
        <v>3003195.8499999996</v>
      </c>
      <c r="RJ24" s="160">
        <v>2075037.19</v>
      </c>
      <c r="RK24" s="160">
        <v>1453727.8999999997</v>
      </c>
      <c r="RL24" s="160">
        <v>1054086.6200000001</v>
      </c>
      <c r="RM24" s="160">
        <v>2323588.87</v>
      </c>
      <c r="RN24" s="160">
        <v>1558003.89</v>
      </c>
      <c r="RO24" s="160">
        <v>3802903.19</v>
      </c>
      <c r="RP24" s="160">
        <v>1914307.82</v>
      </c>
      <c r="RQ24" s="160">
        <v>1963590.9200000002</v>
      </c>
      <c r="RR24" s="160">
        <v>4676714.3099999996</v>
      </c>
      <c r="RS24" s="160">
        <v>11384403</v>
      </c>
      <c r="RT24" s="160">
        <v>3000520.2199999997</v>
      </c>
      <c r="RU24" s="160">
        <v>2701421.3</v>
      </c>
      <c r="RV24" s="160">
        <v>3733004.8400000003</v>
      </c>
      <c r="RW24" s="160">
        <v>7959334.1299999999</v>
      </c>
      <c r="RX24" s="160">
        <v>2414241.3899999997</v>
      </c>
      <c r="RY24" s="160">
        <v>2092926.55</v>
      </c>
      <c r="RZ24" s="160">
        <v>1101340.2</v>
      </c>
      <c r="SA24" s="160">
        <v>25742167.77</v>
      </c>
      <c r="SB24" s="160">
        <v>1319412.3400000001</v>
      </c>
      <c r="SC24" s="160">
        <v>2649451.86</v>
      </c>
      <c r="SD24" s="160">
        <v>1980195.64</v>
      </c>
      <c r="SE24" s="160">
        <v>939624.44000000006</v>
      </c>
      <c r="SF24" s="160">
        <v>1120873.56</v>
      </c>
      <c r="SG24" s="160">
        <v>1694047.7</v>
      </c>
      <c r="SH24" s="160">
        <v>4895938.28</v>
      </c>
      <c r="SI24" s="160">
        <v>1535623.74</v>
      </c>
      <c r="SJ24" s="160">
        <v>1220392.5</v>
      </c>
      <c r="SK24" s="160">
        <v>1804279.31</v>
      </c>
      <c r="SL24" s="160">
        <v>3144186.6900000004</v>
      </c>
      <c r="SM24" s="160">
        <v>1498368.4300000002</v>
      </c>
      <c r="SN24" s="160">
        <v>39068014.670000002</v>
      </c>
      <c r="SO24" s="160">
        <v>2066432.9000000001</v>
      </c>
      <c r="SP24" s="160">
        <v>1922319.5799999998</v>
      </c>
      <c r="SQ24" s="160">
        <v>4545508.55</v>
      </c>
      <c r="SR24" s="160">
        <v>4148529.17</v>
      </c>
      <c r="SS24" s="160">
        <v>2942733.23</v>
      </c>
      <c r="ST24" s="160">
        <v>891549.88</v>
      </c>
      <c r="SU24" s="160">
        <v>6718378.8100000005</v>
      </c>
      <c r="SV24" s="160">
        <v>1873928.19</v>
      </c>
      <c r="SW24" s="160">
        <v>4796318.6900000004</v>
      </c>
      <c r="SX24" s="160">
        <v>3414981.7</v>
      </c>
      <c r="SY24" s="160">
        <v>1751646.7</v>
      </c>
      <c r="SZ24" s="160">
        <v>1429120.57</v>
      </c>
      <c r="TA24" s="160">
        <v>2757952.42</v>
      </c>
      <c r="TB24" s="160">
        <v>2072524.2899999998</v>
      </c>
      <c r="TC24" s="160">
        <v>1548586.5499999998</v>
      </c>
      <c r="TD24" s="160">
        <v>14603846.289999999</v>
      </c>
      <c r="TE24" s="160">
        <v>2339216.08</v>
      </c>
      <c r="TF24" s="160">
        <v>19096584.989999998</v>
      </c>
      <c r="TG24" s="160">
        <v>4414992.62</v>
      </c>
      <c r="TH24" s="160">
        <v>1651518.66</v>
      </c>
      <c r="TI24" s="160">
        <v>1707801.71</v>
      </c>
      <c r="TJ24" s="160">
        <v>16995576.939999998</v>
      </c>
      <c r="TK24" s="160">
        <v>1100386.53</v>
      </c>
      <c r="TL24" s="160">
        <v>621550.42999999993</v>
      </c>
      <c r="TM24" s="160">
        <v>1220859.3600000001</v>
      </c>
      <c r="TN24" s="160">
        <v>650387.04</v>
      </c>
      <c r="TO24" s="160">
        <v>19868467.210000001</v>
      </c>
      <c r="TP24" s="160">
        <v>5339400.3499999996</v>
      </c>
      <c r="TQ24" s="160">
        <v>3397338.83</v>
      </c>
      <c r="TR24" s="160">
        <v>4833547.0999999996</v>
      </c>
      <c r="TS24" s="160">
        <v>2244679.5700000003</v>
      </c>
      <c r="TT24" s="160">
        <v>2190095.4600000004</v>
      </c>
      <c r="TU24" s="160">
        <v>56598792.150000006</v>
      </c>
      <c r="TV24" s="160">
        <v>2717330</v>
      </c>
      <c r="TW24" s="160">
        <v>2351794.06</v>
      </c>
      <c r="TX24" s="160">
        <v>11660562.07</v>
      </c>
      <c r="TY24" s="160">
        <v>857912.8600000001</v>
      </c>
      <c r="TZ24" s="160">
        <v>2865796.35</v>
      </c>
      <c r="UA24" s="160">
        <v>6541666.8100000005</v>
      </c>
      <c r="UB24" s="160">
        <v>1872478.84</v>
      </c>
      <c r="UC24" s="160">
        <v>1966252.2699999998</v>
      </c>
      <c r="UD24" s="160">
        <v>2251614.4699999997</v>
      </c>
      <c r="UE24" s="160">
        <v>3192300.77</v>
      </c>
      <c r="UF24" s="160">
        <v>4958530.92</v>
      </c>
      <c r="UG24" s="160">
        <v>3944014.29</v>
      </c>
      <c r="UH24" s="160">
        <v>5627450.4800000004</v>
      </c>
      <c r="UI24" s="160">
        <v>1797672.62</v>
      </c>
      <c r="UJ24" s="160">
        <v>1827037.95</v>
      </c>
      <c r="UK24" s="160">
        <v>1589770.47</v>
      </c>
      <c r="UL24" s="160">
        <v>1691818.61</v>
      </c>
      <c r="UM24" s="160">
        <v>6779651.7700000005</v>
      </c>
      <c r="UN24" s="160">
        <v>699543.39</v>
      </c>
      <c r="UO24" s="160">
        <v>585429.19000000006</v>
      </c>
      <c r="UP24" s="160">
        <v>829040.55</v>
      </c>
      <c r="UQ24" s="160">
        <v>34428079.280000001</v>
      </c>
      <c r="UR24" s="160">
        <v>2521501.58</v>
      </c>
      <c r="US24" s="160">
        <v>2758523.9099999997</v>
      </c>
      <c r="UT24" s="160">
        <v>4591973.96</v>
      </c>
      <c r="UU24" s="160">
        <v>4973727.4399999995</v>
      </c>
      <c r="UV24" s="160">
        <v>4407324.4000000004</v>
      </c>
      <c r="UW24" s="160">
        <v>5456788.5499999998</v>
      </c>
      <c r="UX24" s="160">
        <v>2475696</v>
      </c>
      <c r="UY24" s="160">
        <v>2751786.72</v>
      </c>
      <c r="UZ24" s="160">
        <v>11245876.74</v>
      </c>
      <c r="VA24" s="160">
        <v>2523763.0099999998</v>
      </c>
      <c r="VB24" s="160">
        <v>4143088.18</v>
      </c>
      <c r="VC24" s="160">
        <v>2939604.78</v>
      </c>
      <c r="VD24" s="160">
        <v>2097176.0300000003</v>
      </c>
      <c r="VE24" s="160">
        <v>2390779.4900000002</v>
      </c>
      <c r="VF24" s="160">
        <v>90261090.299999997</v>
      </c>
      <c r="VG24" s="160">
        <v>6114145.5700000003</v>
      </c>
      <c r="VH24" s="160">
        <v>4061264.6900000004</v>
      </c>
      <c r="VI24" s="160">
        <v>3236783.29</v>
      </c>
      <c r="VJ24" s="160">
        <v>2186668.77</v>
      </c>
      <c r="VK24" s="160">
        <v>4490778.32</v>
      </c>
      <c r="VL24" s="160">
        <v>4645582.28</v>
      </c>
      <c r="VM24" s="160">
        <v>6799963.5099999998</v>
      </c>
      <c r="VN24" s="160">
        <v>3892792.65</v>
      </c>
      <c r="VO24" s="160">
        <v>4801053.7</v>
      </c>
      <c r="VP24" s="160">
        <v>3946941.42</v>
      </c>
      <c r="VQ24" s="160">
        <v>9575131.9299999997</v>
      </c>
      <c r="VR24" s="160">
        <v>3603906.1599999997</v>
      </c>
      <c r="VS24" s="160">
        <v>7584776.6100000003</v>
      </c>
      <c r="VT24" s="160">
        <v>9308722.2100000009</v>
      </c>
      <c r="VU24" s="160">
        <v>3410828.92</v>
      </c>
      <c r="VV24" s="160">
        <v>5244648.8999999994</v>
      </c>
      <c r="VW24" s="160">
        <v>5506119.3900000006</v>
      </c>
      <c r="VX24" s="160">
        <v>2540939.42</v>
      </c>
      <c r="VY24" s="160">
        <v>8507055.75</v>
      </c>
      <c r="VZ24" s="160">
        <v>15660692.630000001</v>
      </c>
      <c r="WA24" s="160">
        <v>2673328.9300000002</v>
      </c>
      <c r="WB24" s="160">
        <v>2241529.0099999998</v>
      </c>
      <c r="WC24" s="160">
        <v>2452406.3699999996</v>
      </c>
      <c r="WD24" s="160">
        <v>2402123.84</v>
      </c>
      <c r="WE24" s="160">
        <v>2077924.12</v>
      </c>
      <c r="WF24" s="160">
        <v>1696955.41</v>
      </c>
      <c r="WG24" s="160">
        <v>2181392.0100000002</v>
      </c>
      <c r="WH24" s="160">
        <v>11144219.329999998</v>
      </c>
      <c r="WI24" s="160">
        <v>2167451.38</v>
      </c>
      <c r="WJ24" s="160">
        <v>408959.44</v>
      </c>
      <c r="WK24" s="160">
        <v>753520.39</v>
      </c>
      <c r="WL24" s="160">
        <v>760739.27</v>
      </c>
      <c r="WM24" s="160">
        <v>40974241.570000008</v>
      </c>
      <c r="WN24" s="160">
        <v>4008179.57</v>
      </c>
      <c r="WO24" s="160">
        <v>4593415.05</v>
      </c>
      <c r="WP24" s="160">
        <v>16236832.700000001</v>
      </c>
      <c r="WQ24" s="160">
        <v>3844893.38</v>
      </c>
      <c r="WR24" s="160">
        <v>4907144.5600000005</v>
      </c>
      <c r="WS24" s="160">
        <v>5024547.1399999997</v>
      </c>
      <c r="WT24" s="160">
        <v>3295287.6999999997</v>
      </c>
      <c r="WU24" s="160">
        <v>3423284.6199999996</v>
      </c>
      <c r="WV24" s="160">
        <v>7761875.6399999997</v>
      </c>
      <c r="WW24" s="160">
        <v>4576455.75</v>
      </c>
      <c r="WX24" s="160">
        <v>2420002.1199999996</v>
      </c>
      <c r="WY24" s="160">
        <v>2151819.35</v>
      </c>
      <c r="WZ24" s="160">
        <v>2728743.2499999995</v>
      </c>
      <c r="XA24" s="160">
        <v>2115981.4699999997</v>
      </c>
      <c r="XB24" s="160">
        <v>2469880.2599999998</v>
      </c>
      <c r="XC24" s="160">
        <v>1576196.9200000002</v>
      </c>
      <c r="XD24" s="160">
        <v>2079563.06</v>
      </c>
      <c r="XE24" s="160">
        <v>2417920.61</v>
      </c>
      <c r="XF24" s="160">
        <v>1938820.08</v>
      </c>
      <c r="XG24" s="160">
        <v>1713381.14</v>
      </c>
      <c r="XH24" s="160">
        <v>1226159.25</v>
      </c>
      <c r="XI24" s="160">
        <v>1152322.53</v>
      </c>
      <c r="XJ24" s="160">
        <v>45004849.61999999</v>
      </c>
      <c r="XK24" s="160">
        <v>2974421.3299999996</v>
      </c>
      <c r="XL24" s="160">
        <v>6217462.4199999999</v>
      </c>
      <c r="XM24" s="160">
        <v>2921147.0800000005</v>
      </c>
      <c r="XN24" s="160">
        <v>10155649.359999999</v>
      </c>
      <c r="XO24" s="160">
        <v>2445579.4200000004</v>
      </c>
      <c r="XP24" s="160">
        <v>6510810.8700000001</v>
      </c>
      <c r="XQ24" s="160">
        <v>2801810.15</v>
      </c>
      <c r="XR24" s="160">
        <v>6581952.0199999996</v>
      </c>
      <c r="XS24" s="160">
        <v>9408410.4700000007</v>
      </c>
      <c r="XT24" s="160">
        <v>3755032.99</v>
      </c>
      <c r="XU24" s="160">
        <v>2908617.36</v>
      </c>
      <c r="XV24" s="160">
        <v>2259213.1</v>
      </c>
      <c r="XW24" s="160">
        <v>2052779.94</v>
      </c>
      <c r="XX24" s="160">
        <v>983583.84000000008</v>
      </c>
      <c r="XY24" s="160">
        <v>957596.94</v>
      </c>
      <c r="XZ24" s="160">
        <v>1129025.5</v>
      </c>
      <c r="YA24" s="160">
        <v>19273429.199999999</v>
      </c>
      <c r="YB24" s="160">
        <v>1702640.0999999999</v>
      </c>
      <c r="YC24" s="160">
        <v>1537451.0799999998</v>
      </c>
      <c r="YD24" s="160">
        <v>1752977.22</v>
      </c>
      <c r="YE24" s="160">
        <v>2690666.37</v>
      </c>
      <c r="YF24" s="160">
        <v>1241375.49</v>
      </c>
      <c r="YG24" s="160">
        <v>1493044.33</v>
      </c>
      <c r="YH24" s="160">
        <v>22047806.420000002</v>
      </c>
      <c r="YI24" s="160">
        <v>1416210.5</v>
      </c>
      <c r="YJ24" s="160">
        <v>2949629.2900000005</v>
      </c>
      <c r="YK24" s="160">
        <v>2485532.4099999997</v>
      </c>
      <c r="YL24" s="160">
        <v>1452883.7300000002</v>
      </c>
      <c r="YM24" s="160">
        <v>1983375.85</v>
      </c>
      <c r="YN24" s="160">
        <v>1319182.0999999999</v>
      </c>
      <c r="YO24" s="160">
        <v>1025778.6199999999</v>
      </c>
      <c r="YP24" s="160">
        <v>6170544.3300000001</v>
      </c>
      <c r="YQ24" s="160">
        <v>32948769.16</v>
      </c>
      <c r="YR24" s="160">
        <v>1653509.4300000002</v>
      </c>
      <c r="YS24" s="160">
        <v>3899451.86</v>
      </c>
      <c r="YT24" s="160">
        <v>11865931.390000001</v>
      </c>
      <c r="YU24" s="160">
        <v>7296814.6999999993</v>
      </c>
      <c r="YV24" s="160">
        <v>1876267.82</v>
      </c>
      <c r="YW24" s="160">
        <v>3002538.71</v>
      </c>
      <c r="YX24" s="160">
        <v>4225500.5199999996</v>
      </c>
      <c r="YY24" s="160">
        <v>3671439.3599999999</v>
      </c>
      <c r="YZ24" s="160">
        <v>5266892.67</v>
      </c>
      <c r="ZA24" s="160">
        <v>1491060.6099999999</v>
      </c>
      <c r="ZB24" s="160">
        <v>1954789.4000000001</v>
      </c>
      <c r="ZC24" s="160">
        <v>1465754.16</v>
      </c>
      <c r="ZD24" s="160">
        <v>2482984.02</v>
      </c>
      <c r="ZE24" s="160">
        <v>1825330.6400000001</v>
      </c>
      <c r="ZF24" s="160">
        <v>1860361.88</v>
      </c>
      <c r="ZG24" s="160">
        <v>2774975.09</v>
      </c>
      <c r="ZH24" s="160">
        <v>1488588.23</v>
      </c>
      <c r="ZI24" s="160">
        <v>1831982.16</v>
      </c>
      <c r="ZJ24" s="160">
        <v>935565.77</v>
      </c>
      <c r="ZK24" s="160">
        <v>961022.91</v>
      </c>
      <c r="ZL24" s="160">
        <v>327272.95</v>
      </c>
      <c r="ZM24" s="160">
        <v>19489486.539999999</v>
      </c>
      <c r="ZN24" s="160">
        <v>2123585.7100000004</v>
      </c>
      <c r="ZO24" s="160">
        <v>2470844.44</v>
      </c>
      <c r="ZP24" s="160">
        <v>1209292.6600000001</v>
      </c>
      <c r="ZQ24" s="160">
        <v>1753414.49</v>
      </c>
      <c r="ZR24" s="160">
        <v>2202253.48</v>
      </c>
      <c r="ZS24" s="160">
        <v>1870085.4700000002</v>
      </c>
      <c r="ZT24" s="160">
        <v>77054575.669999987</v>
      </c>
      <c r="ZU24" s="160">
        <v>2348159.5499999998</v>
      </c>
      <c r="ZV24" s="160">
        <v>2261943.86</v>
      </c>
      <c r="ZW24" s="160">
        <v>3782331.56</v>
      </c>
      <c r="ZX24" s="160">
        <v>4340977.6900000004</v>
      </c>
      <c r="ZY24" s="160">
        <v>2265340.71</v>
      </c>
      <c r="ZZ24" s="160">
        <v>3682926.57</v>
      </c>
      <c r="AAA24" s="160">
        <v>4312033.49</v>
      </c>
      <c r="AAB24" s="160">
        <v>5517747.7300000004</v>
      </c>
      <c r="AAC24" s="160">
        <v>2370512.12</v>
      </c>
      <c r="AAD24" s="160">
        <v>2791230.0799999996</v>
      </c>
      <c r="AAE24" s="160">
        <v>10372570.91</v>
      </c>
      <c r="AAF24" s="160">
        <v>7784895.4299999997</v>
      </c>
      <c r="AAG24" s="160">
        <v>1358292.0299999998</v>
      </c>
      <c r="AAH24" s="160">
        <v>2362017.73</v>
      </c>
      <c r="AAI24" s="160">
        <v>2191824.12</v>
      </c>
      <c r="AAJ24" s="160">
        <v>1372470.33</v>
      </c>
      <c r="AAK24" s="160">
        <v>3129346.21</v>
      </c>
      <c r="AAL24" s="160">
        <v>1771883.34</v>
      </c>
      <c r="AAM24" s="160">
        <v>15968311.289999999</v>
      </c>
      <c r="AAN24" s="160">
        <v>8948167.2200000007</v>
      </c>
      <c r="AAO24" s="160">
        <v>810845.3899999999</v>
      </c>
      <c r="AAP24" s="160">
        <v>977161.92</v>
      </c>
      <c r="AAQ24" s="160">
        <v>908528.51</v>
      </c>
      <c r="AAR24" s="160">
        <v>769166.65999999992</v>
      </c>
      <c r="AAS24" s="160">
        <v>823497.82000000007</v>
      </c>
      <c r="AAT24" s="160">
        <v>23603700.740000002</v>
      </c>
      <c r="AAU24" s="160">
        <v>2660428.6199999996</v>
      </c>
      <c r="AAV24" s="160">
        <v>1399635.8800000001</v>
      </c>
      <c r="AAW24" s="160">
        <v>3064405.65</v>
      </c>
      <c r="AAX24" s="160">
        <v>3706194.8100000005</v>
      </c>
      <c r="AAY24" s="160">
        <v>1904276.41</v>
      </c>
      <c r="AAZ24" s="160">
        <v>1438843.24</v>
      </c>
      <c r="ABA24" s="160">
        <v>2271896.33</v>
      </c>
      <c r="ABB24" s="160">
        <v>25477872.850000001</v>
      </c>
      <c r="ABC24" s="160">
        <v>1607845.2800000003</v>
      </c>
      <c r="ABD24" s="160">
        <v>3587508.65</v>
      </c>
      <c r="ABE24" s="160">
        <v>1817111.3199999998</v>
      </c>
      <c r="ABF24" s="160">
        <v>1723204.1199999999</v>
      </c>
      <c r="ABG24" s="160">
        <v>5909281.7000000002</v>
      </c>
      <c r="ABH24" s="160">
        <v>1671952.49</v>
      </c>
      <c r="ABI24" s="160">
        <v>2159125.69</v>
      </c>
      <c r="ABJ24" s="160">
        <v>1501524.0499999998</v>
      </c>
      <c r="ABK24" s="160">
        <v>3398040.83</v>
      </c>
      <c r="ABL24" s="160">
        <v>1573483.72</v>
      </c>
      <c r="ABM24" s="160">
        <v>36234485.320000008</v>
      </c>
      <c r="ABN24" s="160">
        <v>1836536.65</v>
      </c>
      <c r="ABO24" s="160">
        <v>2280073.5299999998</v>
      </c>
      <c r="ABP24" s="160">
        <v>4531483.7</v>
      </c>
      <c r="ABQ24" s="160">
        <v>1865738.5</v>
      </c>
      <c r="ABR24" s="160">
        <v>3924343.8899999997</v>
      </c>
      <c r="ABS24" s="160">
        <v>3758805.0700000003</v>
      </c>
      <c r="ABT24" s="160">
        <v>10074224.59</v>
      </c>
      <c r="ABU24" s="160">
        <v>17974539.810000002</v>
      </c>
      <c r="ABV24" s="160">
        <v>2069618.68</v>
      </c>
      <c r="ABW24" s="160">
        <v>3331945.33</v>
      </c>
      <c r="ABX24" s="160">
        <v>4793528.3200000003</v>
      </c>
      <c r="ABY24" s="160">
        <v>2733441.2800000003</v>
      </c>
      <c r="ABZ24" s="160">
        <v>11817798.689999999</v>
      </c>
      <c r="ACA24" s="160">
        <v>2577198.66</v>
      </c>
      <c r="ACB24" s="160">
        <v>2456433.13</v>
      </c>
      <c r="ACC24" s="160">
        <v>1821799.85</v>
      </c>
      <c r="ACD24" s="160">
        <v>1169666.54</v>
      </c>
      <c r="ACE24" s="160">
        <v>1712198.8800000001</v>
      </c>
      <c r="ACF24" s="160">
        <v>12514400.33</v>
      </c>
      <c r="ACG24" s="160">
        <v>9549102.2899999991</v>
      </c>
      <c r="ACH24" s="160">
        <v>1105758.93</v>
      </c>
      <c r="ACI24" s="160">
        <v>1250011.97</v>
      </c>
      <c r="ACJ24" s="160">
        <v>2616668.3600000003</v>
      </c>
      <c r="ACK24" s="160">
        <v>823817.92999999993</v>
      </c>
      <c r="ACL24" s="160">
        <v>1769006.57</v>
      </c>
      <c r="ACM24" s="160">
        <v>2086012.29</v>
      </c>
      <c r="ACN24" s="160">
        <v>2605704.84</v>
      </c>
      <c r="ACO24" s="160">
        <v>39841592.719999999</v>
      </c>
      <c r="ACP24" s="160">
        <v>8313723.6299999999</v>
      </c>
      <c r="ACQ24" s="160">
        <v>5143028.0200000005</v>
      </c>
      <c r="ACR24" s="160">
        <v>16694035.440000001</v>
      </c>
      <c r="ACS24" s="160">
        <v>998949.69</v>
      </c>
      <c r="ACT24" s="160">
        <v>1478538.33</v>
      </c>
      <c r="ACU24" s="160">
        <v>2304709.9800000004</v>
      </c>
      <c r="ACV24" s="160">
        <v>1302701.1299999999</v>
      </c>
      <c r="ACW24" s="160">
        <v>41607517.310000002</v>
      </c>
      <c r="ACX24" s="160">
        <v>12063034.960000001</v>
      </c>
      <c r="ACY24" s="160">
        <v>6477657.1099999994</v>
      </c>
      <c r="ACZ24" s="160">
        <v>2984031.86</v>
      </c>
      <c r="ADA24" s="160">
        <v>2975693.34</v>
      </c>
      <c r="ADB24" s="160">
        <v>3047788.21</v>
      </c>
      <c r="ADC24" s="160">
        <v>2895577.1</v>
      </c>
      <c r="ADD24" s="160">
        <v>2140784.15</v>
      </c>
      <c r="ADE24" s="160">
        <v>2254833.69</v>
      </c>
      <c r="ADF24" s="160">
        <v>2692939.4299999997</v>
      </c>
      <c r="ADG24" s="160">
        <v>4114424.0100000002</v>
      </c>
      <c r="ADH24" s="160">
        <v>1942005.84</v>
      </c>
      <c r="ADI24" s="160">
        <v>2304575.83</v>
      </c>
      <c r="ADJ24" s="160">
        <v>3489055.91</v>
      </c>
      <c r="ADK24" s="160">
        <v>2912103.15</v>
      </c>
      <c r="ADL24" s="160">
        <v>2139243.15</v>
      </c>
      <c r="ADM24" s="160">
        <v>4597735.6500000004</v>
      </c>
      <c r="ADN24" s="160">
        <v>1551213.3900000001</v>
      </c>
      <c r="ADO24" s="160">
        <v>3078585.7199999997</v>
      </c>
      <c r="ADP24" s="160"/>
      <c r="ADQ24" s="160">
        <v>22788863.649999999</v>
      </c>
      <c r="ADR24" s="160">
        <v>3381590.26</v>
      </c>
      <c r="ADS24" s="160">
        <v>3215325.72</v>
      </c>
      <c r="ADT24" s="160">
        <v>2184687.15</v>
      </c>
      <c r="ADU24" s="160">
        <v>1956634.06</v>
      </c>
      <c r="ADV24" s="160">
        <v>5799670.96</v>
      </c>
      <c r="ADW24" s="160">
        <v>1524388.43</v>
      </c>
      <c r="ADX24" s="160">
        <v>2708252.81</v>
      </c>
      <c r="ADY24" s="160">
        <v>2125577.29</v>
      </c>
      <c r="ADZ24" s="160">
        <v>548868.93999999994</v>
      </c>
      <c r="AEA24" s="160">
        <v>23707541.34</v>
      </c>
      <c r="AEB24" s="160">
        <v>15857707.209999999</v>
      </c>
      <c r="AEC24" s="160">
        <v>3460531.79</v>
      </c>
      <c r="AED24" s="160">
        <v>2501127.2799999998</v>
      </c>
      <c r="AEE24" s="160">
        <v>5185595.8100000005</v>
      </c>
      <c r="AEF24" s="160">
        <v>3932091.3899999997</v>
      </c>
      <c r="AEG24" s="160">
        <v>2824366.7699999996</v>
      </c>
      <c r="AEH24" s="160">
        <v>2459769.4</v>
      </c>
      <c r="AEI24" s="160">
        <v>2059228.7</v>
      </c>
      <c r="AEJ24" s="160">
        <v>2166419.94</v>
      </c>
      <c r="AEK24" s="160">
        <v>1979702.19</v>
      </c>
      <c r="AEL24" s="160">
        <v>1932469.83</v>
      </c>
      <c r="AEM24" s="160">
        <v>2282179.15</v>
      </c>
      <c r="AEN24" s="160">
        <v>21829539.250000004</v>
      </c>
      <c r="AEO24" s="160">
        <v>4079330.79</v>
      </c>
      <c r="AEP24" s="160">
        <v>3254067.58</v>
      </c>
      <c r="AEQ24" s="160">
        <v>1743230.86</v>
      </c>
      <c r="AER24" s="160">
        <v>2304793.36</v>
      </c>
      <c r="AES24" s="160">
        <v>1942250.8699999999</v>
      </c>
      <c r="AET24" s="160">
        <v>1927025.23</v>
      </c>
      <c r="AEU24" s="160">
        <v>3436047.62</v>
      </c>
      <c r="AEV24" s="160">
        <v>3903922.08</v>
      </c>
      <c r="AEW24" s="160">
        <v>1836387.85</v>
      </c>
      <c r="AEX24" s="160">
        <v>3489762.06</v>
      </c>
      <c r="AEY24" s="160">
        <v>2129481.0900000003</v>
      </c>
      <c r="AEZ24" s="160">
        <v>29982962.140000001</v>
      </c>
      <c r="AFA24" s="160">
        <v>1275945.4100000001</v>
      </c>
      <c r="AFB24" s="160">
        <v>2001793.27</v>
      </c>
      <c r="AFC24" s="160">
        <v>1882387.79</v>
      </c>
      <c r="AFD24" s="160">
        <v>5244455.0599999996</v>
      </c>
      <c r="AFE24" s="160">
        <v>2311953.08</v>
      </c>
      <c r="AFF24" s="160">
        <v>1443054.9300000002</v>
      </c>
      <c r="AFG24" s="160">
        <v>2197828.7000000002</v>
      </c>
      <c r="AFH24" s="160">
        <v>1639135.12</v>
      </c>
      <c r="AFI24" s="160">
        <v>2244113.7799999998</v>
      </c>
      <c r="AFJ24" s="160">
        <v>1342968.67</v>
      </c>
      <c r="AFK24" s="160">
        <v>23995904.990000002</v>
      </c>
      <c r="AFL24" s="160">
        <v>7609653.04</v>
      </c>
      <c r="AFM24" s="160">
        <v>3017944.12</v>
      </c>
      <c r="AFN24" s="160">
        <v>1904701.6300000001</v>
      </c>
      <c r="AFO24" s="160">
        <v>4368513.7799999993</v>
      </c>
      <c r="AFP24" s="160">
        <v>3417355.5300000003</v>
      </c>
      <c r="AFQ24" s="160">
        <v>1632309.02</v>
      </c>
      <c r="AFR24" s="160">
        <v>1314921.51</v>
      </c>
      <c r="AFS24" s="160">
        <v>46367788.07</v>
      </c>
      <c r="AFT24" s="160">
        <v>34676566.119999997</v>
      </c>
      <c r="AFU24" s="160">
        <v>1992003.1800000002</v>
      </c>
      <c r="AFV24" s="160">
        <v>3662095.43</v>
      </c>
      <c r="AFW24" s="160">
        <v>5827358</v>
      </c>
      <c r="AFX24" s="160">
        <v>3707993.04</v>
      </c>
      <c r="AFY24" s="160">
        <v>3490541.7299999995</v>
      </c>
      <c r="AFZ24" s="160">
        <v>3874070.3500000006</v>
      </c>
      <c r="AGA24" s="160">
        <v>1501593.05</v>
      </c>
      <c r="AGB24" s="160">
        <v>2513276.0299999998</v>
      </c>
      <c r="AGC24" s="160">
        <v>3309414.67</v>
      </c>
      <c r="AGD24" s="160">
        <v>1678727.3399999999</v>
      </c>
      <c r="AGE24" s="160">
        <v>1939180.27</v>
      </c>
      <c r="AGF24" s="160">
        <v>2445921.98</v>
      </c>
      <c r="AGG24" s="160">
        <v>2032496.98</v>
      </c>
      <c r="AGH24" s="160">
        <v>2411589.2999999998</v>
      </c>
      <c r="AGI24" s="160">
        <v>1775092.9000000001</v>
      </c>
      <c r="AGJ24" s="160">
        <v>17208974.050000001</v>
      </c>
      <c r="AGK24" s="160">
        <v>1514464.6099999999</v>
      </c>
      <c r="AGL24" s="160">
        <v>2096837.2999999998</v>
      </c>
      <c r="AGM24" s="160">
        <v>1912281.51</v>
      </c>
      <c r="AGN24" s="160">
        <v>4496444.9799999995</v>
      </c>
      <c r="AGO24" s="160">
        <v>1913708.01</v>
      </c>
      <c r="AGP24" s="160">
        <v>880750.33</v>
      </c>
    </row>
    <row r="25" spans="1:874" x14ac:dyDescent="0.2">
      <c r="B25" s="159" t="s">
        <v>37</v>
      </c>
      <c r="C25" s="158" t="s">
        <v>38</v>
      </c>
      <c r="D25" s="160">
        <v>82255650.400000006</v>
      </c>
      <c r="E25" s="160">
        <v>6287804.04</v>
      </c>
      <c r="F25" s="160">
        <v>15452207.640000001</v>
      </c>
      <c r="G25" s="160">
        <v>2524828.9700000002</v>
      </c>
      <c r="H25" s="160">
        <v>16030100.989999998</v>
      </c>
      <c r="I25" s="160">
        <v>5297943.95</v>
      </c>
      <c r="J25" s="160">
        <v>8184722.6400000006</v>
      </c>
      <c r="K25" s="160">
        <v>7397127.4000000004</v>
      </c>
      <c r="L25" s="160">
        <v>6332546.6200000001</v>
      </c>
      <c r="M25" s="160">
        <v>4426175.66</v>
      </c>
      <c r="N25" s="160">
        <v>4066924.3</v>
      </c>
      <c r="O25" s="160">
        <v>3535556.9400000004</v>
      </c>
      <c r="P25" s="160">
        <v>5028974.62</v>
      </c>
      <c r="Q25" s="160">
        <v>3025890.9</v>
      </c>
      <c r="R25" s="160">
        <v>2653696.2700000005</v>
      </c>
      <c r="S25" s="160">
        <v>5287468.55</v>
      </c>
      <c r="T25" s="160">
        <v>5961460.2400000002</v>
      </c>
      <c r="U25" s="160">
        <v>1007516.98</v>
      </c>
      <c r="V25" s="160">
        <v>48494187.019999996</v>
      </c>
      <c r="W25" s="160">
        <v>10756341.25</v>
      </c>
      <c r="X25" s="160">
        <v>4615240.08</v>
      </c>
      <c r="Y25" s="160">
        <v>4362919.0599999996</v>
      </c>
      <c r="Z25" s="160">
        <v>4204742.05</v>
      </c>
      <c r="AA25" s="160">
        <v>2968255.7199999997</v>
      </c>
      <c r="AB25" s="160">
        <v>1902441.4599999997</v>
      </c>
      <c r="AC25" s="160">
        <v>10329713.23</v>
      </c>
      <c r="AD25" s="160">
        <v>5543990.2699999996</v>
      </c>
      <c r="AE25" s="160">
        <v>2094461.1900000002</v>
      </c>
      <c r="AF25" s="160">
        <v>8503977.8200000003</v>
      </c>
      <c r="AG25" s="160">
        <v>1377026.47</v>
      </c>
      <c r="AH25" s="160">
        <v>7759672.0899999999</v>
      </c>
      <c r="AI25" s="160">
        <v>4992440.4800000004</v>
      </c>
      <c r="AJ25" s="160">
        <v>2909116.7800000003</v>
      </c>
      <c r="AK25" s="160">
        <v>2273539.4400000004</v>
      </c>
      <c r="AL25" s="160">
        <v>6352158.1000000006</v>
      </c>
      <c r="AM25" s="160">
        <v>3538132.45</v>
      </c>
      <c r="AN25" s="160">
        <v>2814619.4699999997</v>
      </c>
      <c r="AO25" s="160">
        <v>3962950.65</v>
      </c>
      <c r="AP25" s="160">
        <v>1886410.64</v>
      </c>
      <c r="AQ25" s="160">
        <v>1841121.5800000003</v>
      </c>
      <c r="AR25" s="160">
        <v>1399778.17</v>
      </c>
      <c r="AS25" s="160">
        <v>1559231.1600000001</v>
      </c>
      <c r="AT25" s="160">
        <v>37110632.460000001</v>
      </c>
      <c r="AU25" s="160">
        <v>1829001.52</v>
      </c>
      <c r="AV25" s="160">
        <v>1437387.01</v>
      </c>
      <c r="AW25" s="160">
        <v>1960110.12</v>
      </c>
      <c r="AX25" s="160">
        <v>3785019.2199999997</v>
      </c>
      <c r="AY25" s="160">
        <v>4287454</v>
      </c>
      <c r="AZ25" s="160">
        <v>1306396.24</v>
      </c>
      <c r="BA25" s="160">
        <v>2372650.94</v>
      </c>
      <c r="BB25" s="160">
        <v>1393124.3800000004</v>
      </c>
      <c r="BC25" s="160">
        <v>1322791.1400000001</v>
      </c>
      <c r="BD25" s="160">
        <v>1663903.3599999999</v>
      </c>
      <c r="BE25" s="160">
        <v>1409006.21</v>
      </c>
      <c r="BF25" s="160">
        <v>6096190.0199999996</v>
      </c>
      <c r="BG25" s="160">
        <v>1411052.5499999998</v>
      </c>
      <c r="BH25" s="160">
        <v>946179.99</v>
      </c>
      <c r="BI25" s="160">
        <v>14205600.559999999</v>
      </c>
      <c r="BJ25" s="160">
        <v>19842444.450000003</v>
      </c>
      <c r="BK25" s="160">
        <v>3228387.36</v>
      </c>
      <c r="BL25" s="160">
        <v>2058875.2000000002</v>
      </c>
      <c r="BM25" s="160">
        <v>4076070.02</v>
      </c>
      <c r="BN25" s="160">
        <v>3318676.48</v>
      </c>
      <c r="BO25" s="160">
        <v>2225181.35</v>
      </c>
      <c r="BP25" s="160">
        <v>33342017.660000004</v>
      </c>
      <c r="BQ25" s="160">
        <v>2777526.46</v>
      </c>
      <c r="BR25" s="160">
        <v>3480874.65</v>
      </c>
      <c r="BS25" s="160">
        <v>2197056.2999999998</v>
      </c>
      <c r="BT25" s="160">
        <v>3017787.03</v>
      </c>
      <c r="BU25" s="160">
        <v>2178319.65</v>
      </c>
      <c r="BV25" s="160">
        <v>2971205.45</v>
      </c>
      <c r="BW25" s="160">
        <v>3092624.59</v>
      </c>
      <c r="BX25" s="160">
        <v>11480123.83</v>
      </c>
      <c r="BY25" s="160">
        <v>1919874.05</v>
      </c>
      <c r="BZ25" s="160">
        <v>4349986.2300000004</v>
      </c>
      <c r="CA25" s="160">
        <v>8293975.5299999993</v>
      </c>
      <c r="CB25" s="160">
        <v>1991903.26</v>
      </c>
      <c r="CC25" s="160">
        <v>2940542.26</v>
      </c>
      <c r="CD25" s="160">
        <v>2240435.7400000002</v>
      </c>
      <c r="CE25" s="160">
        <v>52543415.089999996</v>
      </c>
      <c r="CF25" s="160">
        <v>3732621.0300000003</v>
      </c>
      <c r="CG25" s="160">
        <v>8158897.8499999996</v>
      </c>
      <c r="CH25" s="160">
        <v>3109300.58</v>
      </c>
      <c r="CI25" s="160">
        <v>2869788.6100000003</v>
      </c>
      <c r="CJ25" s="160">
        <v>2048954.97</v>
      </c>
      <c r="CK25" s="160">
        <v>2917372.3399999994</v>
      </c>
      <c r="CL25" s="160">
        <v>3241951.77</v>
      </c>
      <c r="CM25" s="160">
        <v>1950523.6800000002</v>
      </c>
      <c r="CN25" s="160">
        <v>2471993.75</v>
      </c>
      <c r="CO25" s="160">
        <v>2728588.23</v>
      </c>
      <c r="CP25" s="160">
        <v>1990310.6</v>
      </c>
      <c r="CQ25" s="160">
        <v>1512600.59</v>
      </c>
      <c r="CR25" s="160">
        <v>33230598.850000001</v>
      </c>
      <c r="CS25" s="160">
        <v>1585015.39</v>
      </c>
      <c r="CT25" s="160">
        <v>2186787.37</v>
      </c>
      <c r="CU25" s="160">
        <v>4527580.5699999994</v>
      </c>
      <c r="CV25" s="160">
        <v>2240450.5699999998</v>
      </c>
      <c r="CW25" s="160">
        <v>2907282.6100000003</v>
      </c>
      <c r="CX25" s="160">
        <v>3482408.4600000004</v>
      </c>
      <c r="CY25" s="160">
        <v>880378.38</v>
      </c>
      <c r="CZ25" s="160">
        <v>20147126.059999999</v>
      </c>
      <c r="DA25" s="160">
        <v>31632730.779999997</v>
      </c>
      <c r="DB25" s="160">
        <v>1920572.94</v>
      </c>
      <c r="DC25" s="160">
        <v>2415696.7800000003</v>
      </c>
      <c r="DD25" s="160">
        <v>7826014.21</v>
      </c>
      <c r="DE25" s="160">
        <v>7909582.6600000011</v>
      </c>
      <c r="DF25" s="160">
        <v>6358621.6200000001</v>
      </c>
      <c r="DG25" s="160">
        <v>17446698.459999997</v>
      </c>
      <c r="DH25" s="160">
        <v>1357716.56</v>
      </c>
      <c r="DI25" s="160">
        <v>67546891.480000004</v>
      </c>
      <c r="DJ25" s="160">
        <v>4892978.42</v>
      </c>
      <c r="DK25" s="160">
        <v>4546367.49</v>
      </c>
      <c r="DL25" s="160">
        <v>5651920.8499999996</v>
      </c>
      <c r="DM25" s="160">
        <v>2960867.49</v>
      </c>
      <c r="DN25" s="160">
        <v>4040908.51</v>
      </c>
      <c r="DO25" s="160">
        <v>5469207.5099999998</v>
      </c>
      <c r="DP25" s="160">
        <v>2628278.2799999998</v>
      </c>
      <c r="DQ25" s="160">
        <v>8948958.7200000007</v>
      </c>
      <c r="DR25" s="160">
        <v>41825671.670000009</v>
      </c>
      <c r="DS25" s="160">
        <v>3816118.93</v>
      </c>
      <c r="DT25" s="160">
        <v>14749290.550000001</v>
      </c>
      <c r="DU25" s="160">
        <v>16543638.789999999</v>
      </c>
      <c r="DV25" s="160">
        <v>3655981.27</v>
      </c>
      <c r="DW25" s="160">
        <v>10920094.41</v>
      </c>
      <c r="DX25" s="160">
        <v>7522033.6200000001</v>
      </c>
      <c r="DY25" s="160">
        <v>2455952.73</v>
      </c>
      <c r="DZ25" s="160">
        <v>3135071.96</v>
      </c>
      <c r="EA25" s="160">
        <v>2938312.46</v>
      </c>
      <c r="EB25" s="160">
        <v>6233704.3200000003</v>
      </c>
      <c r="EC25" s="160">
        <v>24183915.029999997</v>
      </c>
      <c r="ED25" s="160">
        <v>13416622.34</v>
      </c>
      <c r="EE25" s="160">
        <v>2990753.5</v>
      </c>
      <c r="EF25" s="160">
        <v>2574659.4</v>
      </c>
      <c r="EG25" s="160">
        <v>3234021.63</v>
      </c>
      <c r="EH25" s="160">
        <v>4768906.3899999997</v>
      </c>
      <c r="EI25" s="160">
        <v>7674435.7200000007</v>
      </c>
      <c r="EJ25" s="160">
        <v>1673008.67</v>
      </c>
      <c r="EK25" s="160">
        <v>2326970.4899999998</v>
      </c>
      <c r="EL25" s="160">
        <v>47915263.230000004</v>
      </c>
      <c r="EM25" s="160">
        <v>2097656.9900000002</v>
      </c>
      <c r="EN25" s="160">
        <v>2843213.3000000003</v>
      </c>
      <c r="EO25" s="160">
        <v>2694745.6</v>
      </c>
      <c r="EP25" s="160">
        <v>1659719.71</v>
      </c>
      <c r="EQ25" s="160">
        <v>1185830.29</v>
      </c>
      <c r="ER25" s="160">
        <v>6705178.7199999997</v>
      </c>
      <c r="ES25" s="160">
        <v>2511014.48</v>
      </c>
      <c r="ET25" s="160">
        <v>2555301.59</v>
      </c>
      <c r="EU25" s="160">
        <v>30630142.93</v>
      </c>
      <c r="EV25" s="160">
        <v>1317155.32</v>
      </c>
      <c r="EW25" s="160">
        <v>1836113.7799999998</v>
      </c>
      <c r="EX25" s="160">
        <v>5694767</v>
      </c>
      <c r="EY25" s="160">
        <v>13491232.33</v>
      </c>
      <c r="EZ25" s="160">
        <v>7653572.0099999998</v>
      </c>
      <c r="FA25" s="160">
        <v>5235930.7700000005</v>
      </c>
      <c r="FB25" s="160">
        <v>4639192.0599999996</v>
      </c>
      <c r="FC25" s="160">
        <v>3665082.9</v>
      </c>
      <c r="FD25" s="160">
        <v>2222881.84</v>
      </c>
      <c r="FE25" s="160">
        <v>2322434.4000000004</v>
      </c>
      <c r="FF25" s="160">
        <v>1254921</v>
      </c>
      <c r="FG25" s="160">
        <v>17825419.219999999</v>
      </c>
      <c r="FH25" s="160">
        <v>2302347.39</v>
      </c>
      <c r="FI25" s="160">
        <v>3153845.0300000003</v>
      </c>
      <c r="FJ25" s="160">
        <v>1176534.6599999999</v>
      </c>
      <c r="FK25" s="160">
        <v>2133218.2599999998</v>
      </c>
      <c r="FL25" s="160">
        <v>3942464.17</v>
      </c>
      <c r="FM25" s="160">
        <v>0</v>
      </c>
      <c r="FN25" s="160">
        <v>258005.43</v>
      </c>
      <c r="FO25" s="160">
        <v>46574227.200000003</v>
      </c>
      <c r="FP25" s="160">
        <v>2948085.91</v>
      </c>
      <c r="FQ25" s="160">
        <v>4155791.68</v>
      </c>
      <c r="FR25" s="160">
        <v>5512493.7599999998</v>
      </c>
      <c r="FS25" s="160">
        <v>4435184.45</v>
      </c>
      <c r="FT25" s="160">
        <v>1692478.27</v>
      </c>
      <c r="FU25" s="160">
        <v>9643110.1199999992</v>
      </c>
      <c r="FV25" s="160">
        <v>5043902.07</v>
      </c>
      <c r="FW25" s="160">
        <v>6982298.9199999999</v>
      </c>
      <c r="FX25" s="160">
        <v>2271902.1999999997</v>
      </c>
      <c r="FY25" s="160">
        <v>10551837.790000001</v>
      </c>
      <c r="FZ25" s="160">
        <v>3669135.3000000003</v>
      </c>
      <c r="GA25" s="160">
        <v>3332141.8600000003</v>
      </c>
      <c r="GB25" s="160">
        <v>34468256.859999999</v>
      </c>
      <c r="GC25" s="160">
        <v>2244092.63</v>
      </c>
      <c r="GD25" s="160">
        <v>1809745.48</v>
      </c>
      <c r="GE25" s="160">
        <v>5812607.0900000008</v>
      </c>
      <c r="GF25" s="160">
        <v>2590164.85</v>
      </c>
      <c r="GG25" s="160">
        <v>3461890.94</v>
      </c>
      <c r="GH25" s="160">
        <v>2132899.15</v>
      </c>
      <c r="GI25" s="160">
        <v>7844110.8599999994</v>
      </c>
      <c r="GJ25" s="160">
        <v>1506385.81</v>
      </c>
      <c r="GK25" s="160">
        <v>920120.88</v>
      </c>
      <c r="GL25" s="160">
        <v>729457.59</v>
      </c>
      <c r="GM25" s="160">
        <v>1084231.8099999998</v>
      </c>
      <c r="GN25" s="160">
        <v>11670317.26</v>
      </c>
      <c r="GO25" s="160">
        <v>5991329.04</v>
      </c>
      <c r="GP25" s="160">
        <v>2539182.41</v>
      </c>
      <c r="GQ25" s="160">
        <v>7197949.4300000006</v>
      </c>
      <c r="GR25" s="160">
        <v>875496.83000000007</v>
      </c>
      <c r="GS25" s="160">
        <v>3304378.3899999997</v>
      </c>
      <c r="GT25" s="160">
        <v>4704018.07</v>
      </c>
      <c r="GU25" s="160">
        <v>2243959.65</v>
      </c>
      <c r="GV25" s="160">
        <v>22298908.829999998</v>
      </c>
      <c r="GW25" s="160">
        <v>1695788.3399999999</v>
      </c>
      <c r="GX25" s="160">
        <v>6975643.4399999995</v>
      </c>
      <c r="GY25" s="160">
        <v>2321882.9700000002</v>
      </c>
      <c r="GZ25" s="160">
        <v>36665394.900000006</v>
      </c>
      <c r="HA25" s="160">
        <v>1802866.6400000001</v>
      </c>
      <c r="HB25" s="160">
        <v>3809219.63</v>
      </c>
      <c r="HC25" s="160">
        <v>4229861.9800000004</v>
      </c>
      <c r="HD25" s="160">
        <v>2727266.36</v>
      </c>
      <c r="HE25" s="160">
        <v>1879012.4</v>
      </c>
      <c r="HF25" s="160">
        <v>24335978.770000003</v>
      </c>
      <c r="HG25" s="160">
        <v>5403512.8399999999</v>
      </c>
      <c r="HH25" s="160">
        <v>7026603.3399999999</v>
      </c>
      <c r="HI25" s="160">
        <v>2173049.44</v>
      </c>
      <c r="HJ25" s="160">
        <v>2282844.02</v>
      </c>
      <c r="HK25" s="160">
        <v>1859194.29</v>
      </c>
      <c r="HL25" s="160">
        <v>4119032.15</v>
      </c>
      <c r="HM25" s="160">
        <v>1523618.33</v>
      </c>
      <c r="HN25" s="160">
        <v>42534496.629999995</v>
      </c>
      <c r="HO25" s="160">
        <v>11107226.699999999</v>
      </c>
      <c r="HP25" s="160">
        <v>2413035.5999999996</v>
      </c>
      <c r="HQ25" s="160">
        <v>3967425.1599999997</v>
      </c>
      <c r="HR25" s="160">
        <v>2157253.3299999996</v>
      </c>
      <c r="HS25" s="160">
        <v>2446778.12</v>
      </c>
      <c r="HT25" s="160">
        <v>5031937.0100000007</v>
      </c>
      <c r="HU25" s="160">
        <v>2334986.86</v>
      </c>
      <c r="HV25" s="160">
        <v>2844602.4400000004</v>
      </c>
      <c r="HW25" s="160">
        <v>3965614.15</v>
      </c>
      <c r="HX25" s="160">
        <v>3463290.42</v>
      </c>
      <c r="HY25" s="160">
        <v>3715923.1199999996</v>
      </c>
      <c r="HZ25" s="160">
        <v>1168144.21</v>
      </c>
      <c r="IA25" s="160">
        <v>3094736</v>
      </c>
      <c r="IB25" s="160">
        <v>1324448.25</v>
      </c>
      <c r="IC25" s="160">
        <v>1751299.8600000003</v>
      </c>
      <c r="ID25" s="160">
        <v>46456937.399999999</v>
      </c>
      <c r="IE25" s="160">
        <v>14173921.939999999</v>
      </c>
      <c r="IF25" s="160">
        <v>3992993.47</v>
      </c>
      <c r="IG25" s="160">
        <v>8774105.8499999996</v>
      </c>
      <c r="IH25" s="160">
        <v>6246645.4099999992</v>
      </c>
      <c r="II25" s="160">
        <v>2859381.7</v>
      </c>
      <c r="IJ25" s="160">
        <v>3492048.3000000003</v>
      </c>
      <c r="IK25" s="160">
        <v>2593033.6</v>
      </c>
      <c r="IL25" s="160">
        <v>2173025.5499999998</v>
      </c>
      <c r="IM25" s="160">
        <v>3725089.71</v>
      </c>
      <c r="IN25" s="160">
        <v>3049328.1700000004</v>
      </c>
      <c r="IO25" s="160">
        <v>52684389.389999993</v>
      </c>
      <c r="IP25" s="160">
        <v>25083927.039999999</v>
      </c>
      <c r="IQ25" s="160">
        <v>6755469.8300000001</v>
      </c>
      <c r="IR25" s="160">
        <v>3685929.0600000005</v>
      </c>
      <c r="IS25" s="160">
        <v>2421512.69</v>
      </c>
      <c r="IT25" s="160">
        <v>1013528.87</v>
      </c>
      <c r="IU25" s="160">
        <v>2396788.75</v>
      </c>
      <c r="IV25" s="160">
        <v>1214779.78</v>
      </c>
      <c r="IW25" s="160">
        <v>1814830.6099999999</v>
      </c>
      <c r="IX25" s="160">
        <v>4048820.9000000004</v>
      </c>
      <c r="IY25" s="160">
        <v>3782337.29</v>
      </c>
      <c r="IZ25" s="160">
        <v>1859742.65</v>
      </c>
      <c r="JA25" s="160">
        <v>19721932.350000001</v>
      </c>
      <c r="JB25" s="160">
        <v>6587418.8000000007</v>
      </c>
      <c r="JC25" s="160">
        <v>1120981.22</v>
      </c>
      <c r="JD25" s="160">
        <v>1122275.5900000001</v>
      </c>
      <c r="JE25" s="160">
        <v>826087.92999999993</v>
      </c>
      <c r="JF25" s="160">
        <v>1155480.7599999998</v>
      </c>
      <c r="JG25" s="160">
        <v>19496237.02</v>
      </c>
      <c r="JH25" s="160">
        <v>1554501.23</v>
      </c>
      <c r="JI25" s="160">
        <v>3008147.72</v>
      </c>
      <c r="JJ25" s="160">
        <v>4078534.3899999997</v>
      </c>
      <c r="JK25" s="160">
        <v>1915023.2799999998</v>
      </c>
      <c r="JL25" s="160">
        <v>4816917.0999999996</v>
      </c>
      <c r="JM25" s="160">
        <v>1202785.1400000001</v>
      </c>
      <c r="JN25" s="160">
        <v>45424206.530000001</v>
      </c>
      <c r="JO25" s="160">
        <v>15786367.07</v>
      </c>
      <c r="JP25" s="160">
        <v>3269473.79</v>
      </c>
      <c r="JQ25" s="160">
        <v>2201188.96</v>
      </c>
      <c r="JR25" s="160">
        <v>5403983.7699999996</v>
      </c>
      <c r="JS25" s="160">
        <v>1266263.6599999999</v>
      </c>
      <c r="JT25" s="160">
        <v>13531002.91</v>
      </c>
      <c r="JU25" s="160">
        <v>4954918.91</v>
      </c>
      <c r="JV25" s="160">
        <v>4928255.8600000003</v>
      </c>
      <c r="JW25" s="160">
        <v>3107324.58</v>
      </c>
      <c r="JX25" s="160">
        <v>3341382.64</v>
      </c>
      <c r="JY25" s="160">
        <v>2521042.8600000003</v>
      </c>
      <c r="JZ25" s="160">
        <v>5088053.91</v>
      </c>
      <c r="KA25" s="160">
        <v>946970.38</v>
      </c>
      <c r="KB25" s="160">
        <v>2516109.16</v>
      </c>
      <c r="KC25" s="160">
        <v>60676931.479999989</v>
      </c>
      <c r="KD25" s="160">
        <v>7570724.0899999999</v>
      </c>
      <c r="KE25" s="160">
        <v>2568817.92</v>
      </c>
      <c r="KF25" s="160">
        <v>4352460.96</v>
      </c>
      <c r="KG25" s="160">
        <v>3949393.19</v>
      </c>
      <c r="KH25" s="160">
        <v>4516987.8</v>
      </c>
      <c r="KI25" s="160">
        <v>9609761.9299999997</v>
      </c>
      <c r="KJ25" s="160">
        <v>2643497.3600000003</v>
      </c>
      <c r="KK25" s="160">
        <v>2087697.9600000002</v>
      </c>
      <c r="KL25" s="160">
        <v>19148389.009999998</v>
      </c>
      <c r="KM25" s="160">
        <v>2887192.86</v>
      </c>
      <c r="KN25" s="160">
        <v>4492758.709999999</v>
      </c>
      <c r="KO25" s="160">
        <v>19645928.989999998</v>
      </c>
      <c r="KP25" s="160">
        <v>3864863.61</v>
      </c>
      <c r="KQ25" s="160">
        <v>6602710.3700000001</v>
      </c>
      <c r="KR25" s="160">
        <v>32580343.16</v>
      </c>
      <c r="KS25" s="160">
        <v>5209138.4200000009</v>
      </c>
      <c r="KT25" s="160">
        <v>30016511.329999998</v>
      </c>
      <c r="KU25" s="160">
        <v>3608691.69</v>
      </c>
      <c r="KV25" s="160">
        <v>2416974.27</v>
      </c>
      <c r="KW25" s="160">
        <v>8956381.1699999999</v>
      </c>
      <c r="KX25" s="160">
        <v>6150345.3699999992</v>
      </c>
      <c r="KY25" s="160">
        <v>2815628.59</v>
      </c>
      <c r="KZ25" s="160">
        <v>1986262</v>
      </c>
      <c r="LA25" s="160">
        <v>1956856.75</v>
      </c>
      <c r="LB25" s="160">
        <v>68938363.969999999</v>
      </c>
      <c r="LC25" s="160">
        <v>8781229.4900000002</v>
      </c>
      <c r="LD25" s="160">
        <v>21974371.980000004</v>
      </c>
      <c r="LE25" s="160">
        <v>14735002.91</v>
      </c>
      <c r="LF25" s="160">
        <v>4725632.5999999996</v>
      </c>
      <c r="LG25" s="160">
        <v>2830478.21</v>
      </c>
      <c r="LH25" s="160">
        <v>2641298.1800000002</v>
      </c>
      <c r="LI25" s="160">
        <v>3698218.62</v>
      </c>
      <c r="LJ25" s="160">
        <v>2744962.34</v>
      </c>
      <c r="LK25" s="160">
        <v>5246079.91</v>
      </c>
      <c r="LL25" s="160">
        <v>19441294.34</v>
      </c>
      <c r="LM25" s="160">
        <v>3026211.84</v>
      </c>
      <c r="LN25" s="160">
        <v>2797341.2600000002</v>
      </c>
      <c r="LO25" s="160">
        <v>53202055.990000002</v>
      </c>
      <c r="LP25" s="160">
        <v>17505508.859999999</v>
      </c>
      <c r="LQ25" s="160">
        <v>52084993.569999993</v>
      </c>
      <c r="LR25" s="160">
        <v>15769260.57</v>
      </c>
      <c r="LS25" s="160">
        <v>11626064.050000001</v>
      </c>
      <c r="LT25" s="160">
        <v>7738900.4500000002</v>
      </c>
      <c r="LU25" s="160">
        <v>5258535.45</v>
      </c>
      <c r="LV25" s="160">
        <v>4006466.4299999997</v>
      </c>
      <c r="LW25" s="160">
        <v>3376338.02</v>
      </c>
      <c r="LX25" s="160">
        <v>4430988.96</v>
      </c>
      <c r="LY25" s="160">
        <v>17883337.59</v>
      </c>
      <c r="LZ25" s="160">
        <v>3891390.79</v>
      </c>
      <c r="MA25" s="160">
        <v>67545142.689999998</v>
      </c>
      <c r="MB25" s="160">
        <v>3707506.75</v>
      </c>
      <c r="MC25" s="160">
        <v>1537815.04</v>
      </c>
      <c r="MD25" s="160">
        <v>2525669.7999999998</v>
      </c>
      <c r="ME25" s="160">
        <v>1534571.6500000001</v>
      </c>
      <c r="MF25" s="160">
        <v>4528708.78</v>
      </c>
      <c r="MG25" s="160">
        <v>2489044.5700000003</v>
      </c>
      <c r="MH25" s="160">
        <v>2618595.5299999998</v>
      </c>
      <c r="MI25" s="160">
        <v>6685336.7300000004</v>
      </c>
      <c r="MJ25" s="160">
        <v>3403854.95</v>
      </c>
      <c r="MK25" s="160">
        <v>2026597.4</v>
      </c>
      <c r="ML25" s="160">
        <v>2047948.0700000003</v>
      </c>
      <c r="MM25" s="160">
        <v>41445982.089999996</v>
      </c>
      <c r="MN25" s="160">
        <v>3135365.4499999997</v>
      </c>
      <c r="MO25" s="160">
        <v>2538552.35</v>
      </c>
      <c r="MP25" s="160">
        <v>6230275.4399999995</v>
      </c>
      <c r="MQ25" s="160">
        <v>5460822.1600000001</v>
      </c>
      <c r="MR25" s="160">
        <v>2710402.37</v>
      </c>
      <c r="MS25" s="160">
        <v>8940736.9900000002</v>
      </c>
      <c r="MT25" s="160">
        <v>4376345.3000000007</v>
      </c>
      <c r="MU25" s="160">
        <v>4526249.4799999995</v>
      </c>
      <c r="MV25" s="160">
        <v>1949665.8599999996</v>
      </c>
      <c r="MW25" s="160">
        <v>114899488.16</v>
      </c>
      <c r="MX25" s="160">
        <v>9557184.0799999982</v>
      </c>
      <c r="MY25" s="160">
        <v>3326629.6399999997</v>
      </c>
      <c r="MZ25" s="160">
        <v>24622261.670000002</v>
      </c>
      <c r="NA25" s="160">
        <v>3393175.2399999998</v>
      </c>
      <c r="NB25" s="160">
        <v>8422364.870000001</v>
      </c>
      <c r="NC25" s="160">
        <v>17830934.619999997</v>
      </c>
      <c r="ND25" s="160">
        <v>9891814.3699999992</v>
      </c>
      <c r="NE25" s="160">
        <v>1182361.17</v>
      </c>
      <c r="NF25" s="160">
        <v>4413328.29</v>
      </c>
      <c r="NG25" s="160">
        <v>3526222.21</v>
      </c>
      <c r="NH25" s="160">
        <v>2502115.6800000002</v>
      </c>
      <c r="NI25" s="160">
        <v>24024849.930000003</v>
      </c>
      <c r="NJ25" s="160">
        <v>3804514.5999999996</v>
      </c>
      <c r="NK25" s="160">
        <v>2959198.0700000003</v>
      </c>
      <c r="NL25" s="160">
        <v>2665370.1200000006</v>
      </c>
      <c r="NM25" s="160">
        <v>2056553.3699999999</v>
      </c>
      <c r="NN25" s="160">
        <v>1135366.93</v>
      </c>
      <c r="NO25" s="160">
        <v>1378325.18</v>
      </c>
      <c r="NP25" s="160">
        <v>43140014.160000004</v>
      </c>
      <c r="NQ25" s="160">
        <v>15546724.039999999</v>
      </c>
      <c r="NR25" s="160">
        <v>3228968.1</v>
      </c>
      <c r="NS25" s="160">
        <v>1652052.21</v>
      </c>
      <c r="NT25" s="160">
        <v>2621905.46</v>
      </c>
      <c r="NU25" s="160">
        <v>3766453.47</v>
      </c>
      <c r="NV25" s="160">
        <v>1651183.7300000002</v>
      </c>
      <c r="NW25" s="160">
        <v>53579650.260000005</v>
      </c>
      <c r="NX25" s="160">
        <v>15029702.98</v>
      </c>
      <c r="NY25" s="160">
        <v>5563748.9900000002</v>
      </c>
      <c r="NZ25" s="160">
        <v>11448466.6</v>
      </c>
      <c r="OA25" s="160">
        <v>2487088.1399999997</v>
      </c>
      <c r="OB25" s="160">
        <v>3518107.1400000006</v>
      </c>
      <c r="OC25" s="160">
        <v>1664008.79</v>
      </c>
      <c r="OD25" s="160">
        <v>1200871.47</v>
      </c>
      <c r="OE25" s="160"/>
      <c r="OF25" s="160">
        <v>44970838.440000005</v>
      </c>
      <c r="OG25" s="160">
        <v>10603308.709999999</v>
      </c>
      <c r="OH25" s="160">
        <v>14620527.010000002</v>
      </c>
      <c r="OI25" s="160">
        <v>5320123.7600000007</v>
      </c>
      <c r="OJ25" s="160">
        <v>4856151.959999999</v>
      </c>
      <c r="OK25" s="160">
        <v>870791.99</v>
      </c>
      <c r="OL25" s="160">
        <v>25057065.210000001</v>
      </c>
      <c r="OM25" s="160">
        <v>2822009.36</v>
      </c>
      <c r="ON25" s="160">
        <v>2076278.5799999998</v>
      </c>
      <c r="OO25" s="160">
        <v>7613647.6800000006</v>
      </c>
      <c r="OP25" s="160">
        <v>4265332.33</v>
      </c>
      <c r="OQ25" s="160">
        <v>11594290.9</v>
      </c>
      <c r="OR25" s="160">
        <v>3030834.13</v>
      </c>
      <c r="OS25" s="160">
        <v>34219590.469999999</v>
      </c>
      <c r="OT25" s="160">
        <v>2140350.4300000002</v>
      </c>
      <c r="OU25" s="160">
        <v>8080064.0600000005</v>
      </c>
      <c r="OV25" s="160">
        <v>1266505.82</v>
      </c>
      <c r="OW25" s="160">
        <v>5578420.6600000001</v>
      </c>
      <c r="OX25" s="160">
        <v>9840381.0499999989</v>
      </c>
      <c r="OY25" s="160">
        <v>3257007.69</v>
      </c>
      <c r="OZ25" s="160">
        <v>1521666.72</v>
      </c>
      <c r="PA25" s="160">
        <v>6141974.75</v>
      </c>
      <c r="PB25" s="160">
        <v>3446655.6</v>
      </c>
      <c r="PC25" s="160">
        <v>3559068.02</v>
      </c>
      <c r="PD25" s="160">
        <v>6996648.8499999996</v>
      </c>
      <c r="PE25" s="160">
        <v>3315359.3400000003</v>
      </c>
      <c r="PF25" s="160">
        <v>8768168.0299999993</v>
      </c>
      <c r="PG25" s="160">
        <v>90836605.209999993</v>
      </c>
      <c r="PH25" s="160">
        <v>3978891.88</v>
      </c>
      <c r="PI25" s="160">
        <v>2811122.1399999997</v>
      </c>
      <c r="PJ25" s="160">
        <v>7510126.6600000001</v>
      </c>
      <c r="PK25" s="160">
        <v>11146685.85</v>
      </c>
      <c r="PL25" s="160">
        <v>5395194.1799999997</v>
      </c>
      <c r="PM25" s="160">
        <v>15692436.57</v>
      </c>
      <c r="PN25" s="160">
        <v>4759619.6499999994</v>
      </c>
      <c r="PO25" s="160">
        <v>9667816.8300000001</v>
      </c>
      <c r="PP25" s="160">
        <v>2327265.04</v>
      </c>
      <c r="PQ25" s="160">
        <v>8807799.9300000016</v>
      </c>
      <c r="PR25" s="160">
        <v>4145342.8</v>
      </c>
      <c r="PS25" s="160">
        <v>3594970.58</v>
      </c>
      <c r="PT25" s="160">
        <v>6198515.7000000002</v>
      </c>
      <c r="PU25" s="160">
        <v>10021664.680000002</v>
      </c>
      <c r="PV25" s="160">
        <v>5368313.7300000004</v>
      </c>
      <c r="PW25" s="160">
        <v>3806676.4799999995</v>
      </c>
      <c r="PX25" s="160">
        <v>3357053.71</v>
      </c>
      <c r="PY25" s="160">
        <v>2279586.9199999995</v>
      </c>
      <c r="PZ25" s="160">
        <v>7997970.6700000009</v>
      </c>
      <c r="QA25" s="160">
        <v>8007219.419999999</v>
      </c>
      <c r="QB25" s="160">
        <v>2806198.37</v>
      </c>
      <c r="QC25" s="160">
        <v>31945202.819999997</v>
      </c>
      <c r="QD25" s="160">
        <v>3000951.17</v>
      </c>
      <c r="QE25" s="160">
        <v>7038658.0300000003</v>
      </c>
      <c r="QF25" s="160">
        <v>3818752.2699999996</v>
      </c>
      <c r="QG25" s="160">
        <v>6068500.7300000004</v>
      </c>
      <c r="QH25" s="160">
        <v>9454605.8199999984</v>
      </c>
      <c r="QI25" s="160">
        <v>3056303.29</v>
      </c>
      <c r="QJ25" s="160">
        <v>7736310.6800000006</v>
      </c>
      <c r="QK25" s="160">
        <v>5528599.2399999993</v>
      </c>
      <c r="QL25" s="160">
        <v>2263657.5700000003</v>
      </c>
      <c r="QM25" s="160">
        <v>3352616.79</v>
      </c>
      <c r="QN25" s="160">
        <v>55021681.810000002</v>
      </c>
      <c r="QO25" s="160">
        <v>10176204.360000001</v>
      </c>
      <c r="QP25" s="160">
        <v>4581575.67</v>
      </c>
      <c r="QQ25" s="160">
        <v>5411779.5899999999</v>
      </c>
      <c r="QR25" s="160">
        <v>4402183.2799999993</v>
      </c>
      <c r="QS25" s="160">
        <v>5461341.1899999995</v>
      </c>
      <c r="QT25" s="160">
        <v>9856915.2200000007</v>
      </c>
      <c r="QU25" s="160">
        <v>4711989.12</v>
      </c>
      <c r="QV25" s="160">
        <v>5039222.43</v>
      </c>
      <c r="QW25" s="160">
        <v>7498874.5499999998</v>
      </c>
      <c r="QX25" s="160">
        <v>9215381.9199999999</v>
      </c>
      <c r="QY25" s="160">
        <v>2175279.06</v>
      </c>
      <c r="QZ25" s="160">
        <v>2010244.1900000002</v>
      </c>
      <c r="RA25" s="160">
        <v>4669757.8</v>
      </c>
      <c r="RB25" s="160">
        <v>2250190.31</v>
      </c>
      <c r="RC25" s="160">
        <v>2893246.2</v>
      </c>
      <c r="RD25" s="160">
        <v>3579749.28</v>
      </c>
      <c r="RE25" s="160">
        <v>2353406.2599999998</v>
      </c>
      <c r="RF25" s="160">
        <v>1110668.05</v>
      </c>
      <c r="RG25" s="160">
        <v>722992.90999999992</v>
      </c>
      <c r="RH25" s="160">
        <v>33560135.740000002</v>
      </c>
      <c r="RI25" s="160">
        <v>4911353.8900000006</v>
      </c>
      <c r="RJ25" s="160">
        <v>2645377.7599999998</v>
      </c>
      <c r="RK25" s="160">
        <v>3004222.8699999996</v>
      </c>
      <c r="RL25" s="160">
        <v>1905559.38</v>
      </c>
      <c r="RM25" s="160">
        <v>2390953.09</v>
      </c>
      <c r="RN25" s="160">
        <v>1745627.8399999999</v>
      </c>
      <c r="RO25" s="160">
        <v>4786113.34</v>
      </c>
      <c r="RP25" s="160">
        <v>2292040.09</v>
      </c>
      <c r="RQ25" s="160">
        <v>3009086.5300000003</v>
      </c>
      <c r="RR25" s="160">
        <v>8028816.29</v>
      </c>
      <c r="RS25" s="160">
        <v>16712702.199999997</v>
      </c>
      <c r="RT25" s="160">
        <v>3042254.1399999997</v>
      </c>
      <c r="RU25" s="160">
        <v>4576058.59</v>
      </c>
      <c r="RV25" s="160">
        <v>8829732.4100000001</v>
      </c>
      <c r="RW25" s="160">
        <v>4035063.0100000002</v>
      </c>
      <c r="RX25" s="160">
        <v>5194036.38</v>
      </c>
      <c r="RY25" s="160">
        <v>3744731.62</v>
      </c>
      <c r="RZ25" s="160">
        <v>1805484.9000000001</v>
      </c>
      <c r="SA25" s="160">
        <v>50562506.230000004</v>
      </c>
      <c r="SB25" s="160">
        <v>3289746.7699999996</v>
      </c>
      <c r="SC25" s="160">
        <v>9000743.0600000005</v>
      </c>
      <c r="SD25" s="160">
        <v>5295005.0999999996</v>
      </c>
      <c r="SE25" s="160">
        <v>1782850.24</v>
      </c>
      <c r="SF25" s="160">
        <v>2325752.88</v>
      </c>
      <c r="SG25" s="160">
        <v>6848725.4799999995</v>
      </c>
      <c r="SH25" s="160">
        <v>14988934.32</v>
      </c>
      <c r="SI25" s="160">
        <v>4575754.8</v>
      </c>
      <c r="SJ25" s="160">
        <v>3380242.46</v>
      </c>
      <c r="SK25" s="160">
        <v>4419285.5199999996</v>
      </c>
      <c r="SL25" s="160">
        <v>6193058.9299999997</v>
      </c>
      <c r="SM25" s="160">
        <v>4234594.33</v>
      </c>
      <c r="SN25" s="160">
        <v>64152032.870000005</v>
      </c>
      <c r="SO25" s="160">
        <v>4299789.21</v>
      </c>
      <c r="SP25" s="160">
        <v>3675793.5</v>
      </c>
      <c r="SQ25" s="160">
        <v>7397262.8399999999</v>
      </c>
      <c r="SR25" s="160">
        <v>9846934.9100000001</v>
      </c>
      <c r="SS25" s="160">
        <v>6043018.6699999999</v>
      </c>
      <c r="ST25" s="160">
        <v>1078723</v>
      </c>
      <c r="SU25" s="160">
        <v>25460870.219999999</v>
      </c>
      <c r="SV25" s="160">
        <v>4031769.34</v>
      </c>
      <c r="SW25" s="160">
        <v>11915349.260000002</v>
      </c>
      <c r="SX25" s="160">
        <v>6057585.2400000002</v>
      </c>
      <c r="SY25" s="160">
        <v>5536219</v>
      </c>
      <c r="SZ25" s="160">
        <v>2826238.3100000005</v>
      </c>
      <c r="TA25" s="160">
        <v>3932868.92</v>
      </c>
      <c r="TB25" s="160">
        <v>3010235.37</v>
      </c>
      <c r="TC25" s="160">
        <v>3312970.47</v>
      </c>
      <c r="TD25" s="160">
        <v>20171115.649999999</v>
      </c>
      <c r="TE25" s="160">
        <v>3533784.5</v>
      </c>
      <c r="TF25" s="160">
        <v>15983743.240000002</v>
      </c>
      <c r="TG25" s="160">
        <v>3711385.73</v>
      </c>
      <c r="TH25" s="160">
        <v>1736312.45</v>
      </c>
      <c r="TI25" s="160">
        <v>3489416.51</v>
      </c>
      <c r="TJ25" s="160">
        <v>19824721.75</v>
      </c>
      <c r="TK25" s="160">
        <v>1014151.87</v>
      </c>
      <c r="TL25" s="160">
        <v>823909.5</v>
      </c>
      <c r="TM25" s="160">
        <v>2891797.86</v>
      </c>
      <c r="TN25" s="160">
        <v>1162183.97</v>
      </c>
      <c r="TO25" s="160">
        <v>28446206.280000001</v>
      </c>
      <c r="TP25" s="160">
        <v>5570225.7199999997</v>
      </c>
      <c r="TQ25" s="160">
        <v>3918266.8299999996</v>
      </c>
      <c r="TR25" s="160">
        <v>6556886.2200000007</v>
      </c>
      <c r="TS25" s="160">
        <v>6437169.3700000001</v>
      </c>
      <c r="TT25" s="160">
        <v>4795278.21</v>
      </c>
      <c r="TU25" s="160">
        <v>84626164.00999999</v>
      </c>
      <c r="TV25" s="160">
        <v>3174639.1500000004</v>
      </c>
      <c r="TW25" s="160">
        <v>5169232.9799999995</v>
      </c>
      <c r="TX25" s="160">
        <v>13797352.439999999</v>
      </c>
      <c r="TY25" s="160">
        <v>1996651.06</v>
      </c>
      <c r="TZ25" s="160">
        <v>2422832.2599999998</v>
      </c>
      <c r="UA25" s="160">
        <v>10504055.73</v>
      </c>
      <c r="UB25" s="160">
        <v>3148838.46</v>
      </c>
      <c r="UC25" s="160">
        <v>2970272.63</v>
      </c>
      <c r="UD25" s="160">
        <v>3979202.0400000005</v>
      </c>
      <c r="UE25" s="160">
        <v>10167654.34</v>
      </c>
      <c r="UF25" s="160">
        <v>6841088.79</v>
      </c>
      <c r="UG25" s="160">
        <v>7814849.6200000001</v>
      </c>
      <c r="UH25" s="160">
        <v>6894043.4699999997</v>
      </c>
      <c r="UI25" s="160">
        <v>2374214.7000000002</v>
      </c>
      <c r="UJ25" s="160">
        <v>2232220.96</v>
      </c>
      <c r="UK25" s="160">
        <v>4017965.04</v>
      </c>
      <c r="UL25" s="160">
        <v>3279701.17</v>
      </c>
      <c r="UM25" s="160">
        <v>11632435.74</v>
      </c>
      <c r="UN25" s="160">
        <v>979914.07000000007</v>
      </c>
      <c r="UO25" s="160">
        <v>1224854.5</v>
      </c>
      <c r="UP25" s="160">
        <v>1162956.17</v>
      </c>
      <c r="UQ25" s="160">
        <v>34767180.759999998</v>
      </c>
      <c r="UR25" s="160">
        <v>2802362.4799999995</v>
      </c>
      <c r="US25" s="160">
        <v>3659559.21</v>
      </c>
      <c r="UT25" s="160">
        <v>4543650.43</v>
      </c>
      <c r="UU25" s="160">
        <v>11478741.559999999</v>
      </c>
      <c r="UV25" s="160">
        <v>6651771.9399999995</v>
      </c>
      <c r="UW25" s="160">
        <v>5654609.0299999993</v>
      </c>
      <c r="UX25" s="160">
        <v>4539066.37</v>
      </c>
      <c r="UY25" s="160">
        <v>4123048.9100000006</v>
      </c>
      <c r="UZ25" s="160">
        <v>18578668.200000003</v>
      </c>
      <c r="VA25" s="160">
        <v>3461978.24</v>
      </c>
      <c r="VB25" s="160">
        <v>5723789.5200000005</v>
      </c>
      <c r="VC25" s="160">
        <v>3937103.5999999996</v>
      </c>
      <c r="VD25" s="160">
        <v>3266205.84</v>
      </c>
      <c r="VE25" s="160">
        <v>3121881.24</v>
      </c>
      <c r="VF25" s="160">
        <v>114926921.34</v>
      </c>
      <c r="VG25" s="160">
        <v>11578730.650000002</v>
      </c>
      <c r="VH25" s="160">
        <v>7093541.8600000003</v>
      </c>
      <c r="VI25" s="160">
        <v>5498607.29</v>
      </c>
      <c r="VJ25" s="160">
        <v>3321476.52</v>
      </c>
      <c r="VK25" s="160">
        <v>6146115.4699999997</v>
      </c>
      <c r="VL25" s="160">
        <v>6870196.3800000008</v>
      </c>
      <c r="VM25" s="160">
        <v>8085951.6399999987</v>
      </c>
      <c r="VN25" s="160">
        <v>4137821.65</v>
      </c>
      <c r="VO25" s="160">
        <v>5631789.3000000007</v>
      </c>
      <c r="VP25" s="160">
        <v>4532245.7799999993</v>
      </c>
      <c r="VQ25" s="160">
        <v>16131291.619999999</v>
      </c>
      <c r="VR25" s="160">
        <v>6023865.1399999997</v>
      </c>
      <c r="VS25" s="160">
        <v>9400734.0900000017</v>
      </c>
      <c r="VT25" s="160">
        <v>8939892.4000000004</v>
      </c>
      <c r="VU25" s="160">
        <v>6808723.080000001</v>
      </c>
      <c r="VV25" s="160">
        <v>5858928.5099999998</v>
      </c>
      <c r="VW25" s="160">
        <v>11461262.5</v>
      </c>
      <c r="VX25" s="160">
        <v>2614241.6700000004</v>
      </c>
      <c r="VY25" s="160">
        <v>13618421.02</v>
      </c>
      <c r="VZ25" s="160">
        <v>41473553.889999993</v>
      </c>
      <c r="WA25" s="160">
        <v>4403342.66</v>
      </c>
      <c r="WB25" s="160">
        <v>2970140.19</v>
      </c>
      <c r="WC25" s="160">
        <v>4002898.37</v>
      </c>
      <c r="WD25" s="160">
        <v>5632732.5499999998</v>
      </c>
      <c r="WE25" s="160">
        <v>3023424.52</v>
      </c>
      <c r="WF25" s="160">
        <v>3282610.55</v>
      </c>
      <c r="WG25" s="160">
        <v>3268203.04</v>
      </c>
      <c r="WH25" s="160">
        <v>9108543.620000001</v>
      </c>
      <c r="WI25" s="160">
        <v>2600521.3900000006</v>
      </c>
      <c r="WJ25" s="160">
        <v>334656</v>
      </c>
      <c r="WK25" s="160">
        <v>2309728.5</v>
      </c>
      <c r="WL25" s="160">
        <v>823082.64999999991</v>
      </c>
      <c r="WM25" s="160">
        <v>69243889.620000005</v>
      </c>
      <c r="WN25" s="160">
        <v>5292625.63</v>
      </c>
      <c r="WO25" s="160">
        <v>6291319.2199999997</v>
      </c>
      <c r="WP25" s="160">
        <v>24642282.970000003</v>
      </c>
      <c r="WQ25" s="160">
        <v>4847813.8499999996</v>
      </c>
      <c r="WR25" s="160">
        <v>6157183.0099999998</v>
      </c>
      <c r="WS25" s="160">
        <v>10569666.35</v>
      </c>
      <c r="WT25" s="160">
        <v>5509302.7300000004</v>
      </c>
      <c r="WU25" s="160">
        <v>5939339.4799999995</v>
      </c>
      <c r="WV25" s="160">
        <v>9281909.2899999991</v>
      </c>
      <c r="WW25" s="160">
        <v>6820518.879999999</v>
      </c>
      <c r="WX25" s="160">
        <v>2955709.02</v>
      </c>
      <c r="WY25" s="160">
        <v>3157502.14</v>
      </c>
      <c r="WZ25" s="160">
        <v>4617655.8900000006</v>
      </c>
      <c r="XA25" s="160">
        <v>3837936.3499999996</v>
      </c>
      <c r="XB25" s="160">
        <v>2843625.54</v>
      </c>
      <c r="XC25" s="160">
        <v>2324399.34</v>
      </c>
      <c r="XD25" s="160">
        <v>3504169.0599999996</v>
      </c>
      <c r="XE25" s="160">
        <v>3034422.88</v>
      </c>
      <c r="XF25" s="160">
        <v>3571393.34</v>
      </c>
      <c r="XG25" s="160">
        <v>2730246.44</v>
      </c>
      <c r="XH25" s="160">
        <v>1986886.7899999998</v>
      </c>
      <c r="XI25" s="160">
        <v>1958774.57</v>
      </c>
      <c r="XJ25" s="160">
        <v>83905006.590000004</v>
      </c>
      <c r="XK25" s="160">
        <v>3994911.71</v>
      </c>
      <c r="XL25" s="160">
        <v>11878224.549999999</v>
      </c>
      <c r="XM25" s="160">
        <v>3213923.68</v>
      </c>
      <c r="XN25" s="160">
        <v>22777086.619999997</v>
      </c>
      <c r="XO25" s="160">
        <v>6701828.1299999999</v>
      </c>
      <c r="XP25" s="160">
        <v>9141736.290000001</v>
      </c>
      <c r="XQ25" s="160">
        <v>2465740.91</v>
      </c>
      <c r="XR25" s="160">
        <v>18351243.350000001</v>
      </c>
      <c r="XS25" s="160">
        <v>15706799.969999999</v>
      </c>
      <c r="XT25" s="160">
        <v>8961029</v>
      </c>
      <c r="XU25" s="160">
        <v>5122806.57</v>
      </c>
      <c r="XV25" s="160">
        <v>4116597.78</v>
      </c>
      <c r="XW25" s="160">
        <v>3343074.2700000005</v>
      </c>
      <c r="XX25" s="160">
        <v>2878610.84</v>
      </c>
      <c r="XY25" s="160">
        <v>3048487.6999999997</v>
      </c>
      <c r="XZ25" s="160">
        <v>3555878.7299999995</v>
      </c>
      <c r="YA25" s="160">
        <v>22049391.939999998</v>
      </c>
      <c r="YB25" s="160">
        <v>1748404.05</v>
      </c>
      <c r="YC25" s="160">
        <v>2631720.9499999997</v>
      </c>
      <c r="YD25" s="160">
        <v>2493888.0299999998</v>
      </c>
      <c r="YE25" s="160">
        <v>1563069.07</v>
      </c>
      <c r="YF25" s="160">
        <v>1622831.8</v>
      </c>
      <c r="YG25" s="160">
        <v>1604093</v>
      </c>
      <c r="YH25" s="160">
        <v>29138048.789999999</v>
      </c>
      <c r="YI25" s="160">
        <v>1977872.9700000002</v>
      </c>
      <c r="YJ25" s="160">
        <v>7750935.129999999</v>
      </c>
      <c r="YK25" s="160">
        <v>2858077</v>
      </c>
      <c r="YL25" s="160">
        <v>1481413.35</v>
      </c>
      <c r="YM25" s="160">
        <v>3269761.22</v>
      </c>
      <c r="YN25" s="160">
        <v>3201631.04</v>
      </c>
      <c r="YO25" s="160">
        <v>1460867.9</v>
      </c>
      <c r="YP25" s="160">
        <v>11550433.26</v>
      </c>
      <c r="YQ25" s="160">
        <v>61499590.280000001</v>
      </c>
      <c r="YR25" s="160">
        <v>1709773.2200000002</v>
      </c>
      <c r="YS25" s="160">
        <v>4530987.1000000006</v>
      </c>
      <c r="YT25" s="160">
        <v>16823989.84</v>
      </c>
      <c r="YU25" s="160">
        <v>11598662.130000001</v>
      </c>
      <c r="YV25" s="160">
        <v>2947351.5100000002</v>
      </c>
      <c r="YW25" s="160">
        <v>4046372.06</v>
      </c>
      <c r="YX25" s="160">
        <v>7703674.5899999999</v>
      </c>
      <c r="YY25" s="160">
        <v>5353453.34</v>
      </c>
      <c r="YZ25" s="160">
        <v>5290209.8</v>
      </c>
      <c r="ZA25" s="160">
        <v>2768777.37</v>
      </c>
      <c r="ZB25" s="160">
        <v>3025629.58</v>
      </c>
      <c r="ZC25" s="160">
        <v>2751846.42</v>
      </c>
      <c r="ZD25" s="160">
        <v>4753921.16</v>
      </c>
      <c r="ZE25" s="160">
        <v>3004534.8</v>
      </c>
      <c r="ZF25" s="160">
        <v>2038999.07</v>
      </c>
      <c r="ZG25" s="160">
        <v>3755280.7700000005</v>
      </c>
      <c r="ZH25" s="160">
        <v>1565737.19</v>
      </c>
      <c r="ZI25" s="160">
        <v>2158089.39</v>
      </c>
      <c r="ZJ25" s="160">
        <v>1594649</v>
      </c>
      <c r="ZK25" s="160">
        <v>2506977.92</v>
      </c>
      <c r="ZL25" s="160">
        <v>524329.09</v>
      </c>
      <c r="ZM25" s="160">
        <v>18226324.59</v>
      </c>
      <c r="ZN25" s="160">
        <v>3154984.5200000005</v>
      </c>
      <c r="ZO25" s="160">
        <v>2437511.0499999998</v>
      </c>
      <c r="ZP25" s="160">
        <v>3084843.1999999997</v>
      </c>
      <c r="ZQ25" s="160">
        <v>2093393.32</v>
      </c>
      <c r="ZR25" s="160">
        <v>5427964.6200000001</v>
      </c>
      <c r="ZS25" s="160">
        <v>1350478.98</v>
      </c>
      <c r="ZT25" s="160">
        <v>106306080.73</v>
      </c>
      <c r="ZU25" s="160">
        <v>5533575.959999999</v>
      </c>
      <c r="ZV25" s="160">
        <v>2632736.2400000002</v>
      </c>
      <c r="ZW25" s="160">
        <v>8086408.8099999996</v>
      </c>
      <c r="ZX25" s="160">
        <v>5652001.4000000004</v>
      </c>
      <c r="ZY25" s="160">
        <v>4410208.6999999993</v>
      </c>
      <c r="ZZ25" s="160">
        <v>4953506.3100000005</v>
      </c>
      <c r="AAA25" s="160">
        <v>4912495.78</v>
      </c>
      <c r="AAB25" s="160">
        <v>8363877.3499999996</v>
      </c>
      <c r="AAC25" s="160">
        <v>2200415.79</v>
      </c>
      <c r="AAD25" s="160">
        <v>3612445.01</v>
      </c>
      <c r="AAE25" s="160">
        <v>12461795.59</v>
      </c>
      <c r="AAF25" s="160">
        <v>8484465.8099999987</v>
      </c>
      <c r="AAG25" s="160">
        <v>1468422.83</v>
      </c>
      <c r="AAH25" s="160">
        <v>4677560.95</v>
      </c>
      <c r="AAI25" s="160">
        <v>2163109.12</v>
      </c>
      <c r="AAJ25" s="160">
        <v>2624925.8400000003</v>
      </c>
      <c r="AAK25" s="160">
        <v>5366247.8900000006</v>
      </c>
      <c r="AAL25" s="160">
        <v>2272558.37</v>
      </c>
      <c r="AAM25" s="160">
        <v>25392440.229999997</v>
      </c>
      <c r="AAN25" s="160">
        <v>10400058.220000001</v>
      </c>
      <c r="AAO25" s="160">
        <v>2158270.8199999998</v>
      </c>
      <c r="AAP25" s="160">
        <v>1399212.01</v>
      </c>
      <c r="AAQ25" s="160">
        <v>1534567.57</v>
      </c>
      <c r="AAR25" s="160">
        <v>2278050.86</v>
      </c>
      <c r="AAS25" s="160">
        <v>1008019.9</v>
      </c>
      <c r="AAT25" s="160">
        <v>28915548.719999999</v>
      </c>
      <c r="AAU25" s="160">
        <v>3551007.6399999992</v>
      </c>
      <c r="AAV25" s="160">
        <v>1917998.6900000002</v>
      </c>
      <c r="AAW25" s="160">
        <v>2847323.8299999996</v>
      </c>
      <c r="AAX25" s="160">
        <v>4945789.68</v>
      </c>
      <c r="AAY25" s="160">
        <v>3690878.42</v>
      </c>
      <c r="AAZ25" s="160">
        <v>2438350.5</v>
      </c>
      <c r="ABA25" s="160">
        <v>2147585.75</v>
      </c>
      <c r="ABB25" s="160">
        <v>35166441.170000002</v>
      </c>
      <c r="ABC25" s="160">
        <v>1884294.5799999998</v>
      </c>
      <c r="ABD25" s="160">
        <v>4930258.25</v>
      </c>
      <c r="ABE25" s="160">
        <v>1672328.69</v>
      </c>
      <c r="ABF25" s="160">
        <v>1678219.46</v>
      </c>
      <c r="ABG25" s="160">
        <v>7202316.9499999993</v>
      </c>
      <c r="ABH25" s="160">
        <v>1045441.56</v>
      </c>
      <c r="ABI25" s="160">
        <v>1982502.83</v>
      </c>
      <c r="ABJ25" s="160">
        <v>2147501.5</v>
      </c>
      <c r="ABK25" s="160">
        <v>2535818.6100000003</v>
      </c>
      <c r="ABL25" s="160">
        <v>1504458.24</v>
      </c>
      <c r="ABM25" s="160">
        <v>65125901.790000007</v>
      </c>
      <c r="ABN25" s="160">
        <v>1862706.29</v>
      </c>
      <c r="ABO25" s="160">
        <v>2211827.7999999998</v>
      </c>
      <c r="ABP25" s="160">
        <v>6278305.9699999997</v>
      </c>
      <c r="ABQ25" s="160">
        <v>1480876.04</v>
      </c>
      <c r="ABR25" s="160">
        <v>6595377.1900000004</v>
      </c>
      <c r="ABS25" s="160">
        <v>8187197.1299999999</v>
      </c>
      <c r="ABT25" s="160">
        <v>18389760.899999999</v>
      </c>
      <c r="ABU25" s="160">
        <v>14682978.32</v>
      </c>
      <c r="ABV25" s="160">
        <v>2973712.02</v>
      </c>
      <c r="ABW25" s="160">
        <v>3625826.6</v>
      </c>
      <c r="ABX25" s="160">
        <v>3585621.8400000003</v>
      </c>
      <c r="ABY25" s="160">
        <v>4340914.1899999995</v>
      </c>
      <c r="ABZ25" s="160">
        <v>14197528.010000002</v>
      </c>
      <c r="ACA25" s="160">
        <v>3306840.12</v>
      </c>
      <c r="ACB25" s="160">
        <v>4434773.6500000004</v>
      </c>
      <c r="ACC25" s="160">
        <v>2507130.44</v>
      </c>
      <c r="ACD25" s="160">
        <v>2203426.65</v>
      </c>
      <c r="ACE25" s="160">
        <v>2092653.08</v>
      </c>
      <c r="ACF25" s="160">
        <v>12846658.92</v>
      </c>
      <c r="ACG25" s="160">
        <v>11264668.370000001</v>
      </c>
      <c r="ACH25" s="160">
        <v>1228300.6800000002</v>
      </c>
      <c r="ACI25" s="160">
        <v>699907.91</v>
      </c>
      <c r="ACJ25" s="160">
        <v>2560632.3000000003</v>
      </c>
      <c r="ACK25" s="160">
        <v>617248.44999999995</v>
      </c>
      <c r="ACL25" s="160">
        <v>2051061.25</v>
      </c>
      <c r="ACM25" s="160">
        <v>1106340.2</v>
      </c>
      <c r="ACN25" s="160">
        <v>1840606.75</v>
      </c>
      <c r="ACO25" s="160">
        <v>57237933.489999995</v>
      </c>
      <c r="ACP25" s="160">
        <v>7197069.5399999991</v>
      </c>
      <c r="ACQ25" s="160">
        <v>5934036.0200000005</v>
      </c>
      <c r="ACR25" s="160">
        <v>19150376.710000001</v>
      </c>
      <c r="ACS25" s="160">
        <v>1574423.52</v>
      </c>
      <c r="ACT25" s="160">
        <v>1677544.02</v>
      </c>
      <c r="ACU25" s="160">
        <v>3380213.6</v>
      </c>
      <c r="ACV25" s="160">
        <v>2493709.0499999998</v>
      </c>
      <c r="ACW25" s="160">
        <v>65004363.460000001</v>
      </c>
      <c r="ACX25" s="160">
        <v>20718952.879999999</v>
      </c>
      <c r="ACY25" s="160">
        <v>6862826.2300000004</v>
      </c>
      <c r="ACZ25" s="160">
        <v>2525244.86</v>
      </c>
      <c r="ADA25" s="160">
        <v>3970673.06</v>
      </c>
      <c r="ADB25" s="160">
        <v>3831389.8</v>
      </c>
      <c r="ADC25" s="160">
        <v>5076600.96</v>
      </c>
      <c r="ADD25" s="160">
        <v>2271992.81</v>
      </c>
      <c r="ADE25" s="160">
        <v>1984803.31</v>
      </c>
      <c r="ADF25" s="160">
        <v>11533669</v>
      </c>
      <c r="ADG25" s="160">
        <v>3616950.13</v>
      </c>
      <c r="ADH25" s="160">
        <v>1632130.56</v>
      </c>
      <c r="ADI25" s="160">
        <v>3473540.47</v>
      </c>
      <c r="ADJ25" s="160">
        <v>4597345.16</v>
      </c>
      <c r="ADK25" s="160">
        <v>398082.34</v>
      </c>
      <c r="ADL25" s="160">
        <v>2766043</v>
      </c>
      <c r="ADM25" s="160">
        <v>5540775.7000000002</v>
      </c>
      <c r="ADN25" s="160">
        <v>2036883.3499999999</v>
      </c>
      <c r="ADO25" s="160">
        <v>3109424.47</v>
      </c>
      <c r="ADP25" s="160"/>
      <c r="ADQ25" s="160">
        <v>56037686.569999993</v>
      </c>
      <c r="ADR25" s="160">
        <v>5259211.3599999994</v>
      </c>
      <c r="ADS25" s="160">
        <v>3916849.17</v>
      </c>
      <c r="ADT25" s="160">
        <v>4545248.1900000004</v>
      </c>
      <c r="ADU25" s="160">
        <v>3971095.12</v>
      </c>
      <c r="ADV25" s="160">
        <v>7648667.9000000004</v>
      </c>
      <c r="ADW25" s="160">
        <v>3722439.7399999998</v>
      </c>
      <c r="ADX25" s="160">
        <v>5479778.5299999993</v>
      </c>
      <c r="ADY25" s="160">
        <v>2704232.35</v>
      </c>
      <c r="ADZ25" s="160">
        <v>1629485.5899999999</v>
      </c>
      <c r="AEA25" s="160">
        <v>41396486.549999997</v>
      </c>
      <c r="AEB25" s="160">
        <v>14937650.800000001</v>
      </c>
      <c r="AEC25" s="160">
        <v>8047198.9299999997</v>
      </c>
      <c r="AED25" s="160">
        <v>4584262.49</v>
      </c>
      <c r="AEE25" s="160">
        <v>5731163</v>
      </c>
      <c r="AEF25" s="160">
        <v>7855523.6699999999</v>
      </c>
      <c r="AEG25" s="160">
        <v>5014851.34</v>
      </c>
      <c r="AEH25" s="160">
        <v>5324352.57</v>
      </c>
      <c r="AEI25" s="160"/>
      <c r="AEJ25" s="160">
        <v>4152738.53</v>
      </c>
      <c r="AEK25" s="160">
        <v>4540886</v>
      </c>
      <c r="AEL25" s="160">
        <v>5515635.0800000001</v>
      </c>
      <c r="AEM25" s="160">
        <v>3478188.9099999997</v>
      </c>
      <c r="AEN25" s="160">
        <v>32635587.529999997</v>
      </c>
      <c r="AEO25" s="160">
        <v>4683959.8599999994</v>
      </c>
      <c r="AEP25" s="160">
        <v>5194630.5999999996</v>
      </c>
      <c r="AEQ25" s="160">
        <v>2012537.1600000001</v>
      </c>
      <c r="AER25" s="160">
        <v>4033209.89</v>
      </c>
      <c r="AES25" s="160">
        <v>2993214.25</v>
      </c>
      <c r="AET25" s="160">
        <v>3383969.7199999997</v>
      </c>
      <c r="AEU25" s="160">
        <v>4537160.4800000004</v>
      </c>
      <c r="AEV25" s="160">
        <v>10400139.23</v>
      </c>
      <c r="AEW25" s="160">
        <v>3352601.2</v>
      </c>
      <c r="AEX25" s="160">
        <v>6032669.8700000001</v>
      </c>
      <c r="AEY25" s="160">
        <v>2756807.34</v>
      </c>
      <c r="AEZ25" s="160">
        <v>45483679.649999999</v>
      </c>
      <c r="AFA25" s="160">
        <v>1715148.48</v>
      </c>
      <c r="AFB25" s="160">
        <v>2411031.87</v>
      </c>
      <c r="AFC25" s="160">
        <v>1887859.5699999998</v>
      </c>
      <c r="AFD25" s="160">
        <v>6018686.6000000006</v>
      </c>
      <c r="AFE25" s="160">
        <v>2378094.1399999997</v>
      </c>
      <c r="AFF25" s="160">
        <v>869178.03</v>
      </c>
      <c r="AFG25" s="160">
        <v>2399548.19</v>
      </c>
      <c r="AFH25" s="160">
        <v>1304660.33</v>
      </c>
      <c r="AFI25" s="160">
        <v>3774059.8599999994</v>
      </c>
      <c r="AFJ25" s="160">
        <v>1352262.08</v>
      </c>
      <c r="AFK25" s="160">
        <v>31486879.759999998</v>
      </c>
      <c r="AFL25" s="160">
        <v>7810913.4300000006</v>
      </c>
      <c r="AFM25" s="160">
        <v>3715692.13</v>
      </c>
      <c r="AFN25" s="160">
        <v>3039332.63</v>
      </c>
      <c r="AFO25" s="160">
        <v>10047378.139999999</v>
      </c>
      <c r="AFP25" s="160">
        <v>5275769.33</v>
      </c>
      <c r="AFQ25" s="160">
        <v>2331970.1900000004</v>
      </c>
      <c r="AFR25" s="160">
        <v>2656462.3400000003</v>
      </c>
      <c r="AFS25" s="160">
        <v>96850607.849999994</v>
      </c>
      <c r="AFT25" s="160">
        <v>56273561.700000003</v>
      </c>
      <c r="AFU25" s="160">
        <v>3217131.5500000003</v>
      </c>
      <c r="AFV25" s="160">
        <v>4837764.4000000004</v>
      </c>
      <c r="AFW25" s="160">
        <v>9444844.6500000004</v>
      </c>
      <c r="AFX25" s="160">
        <v>5514506.2999999989</v>
      </c>
      <c r="AFY25" s="160">
        <v>5673531.04</v>
      </c>
      <c r="AFZ25" s="160">
        <v>6050270.7300000004</v>
      </c>
      <c r="AGA25" s="160">
        <v>1861217.39</v>
      </c>
      <c r="AGB25" s="160">
        <v>4846199.43</v>
      </c>
      <c r="AGC25" s="160">
        <v>5227507.8000000007</v>
      </c>
      <c r="AGD25" s="160">
        <v>2438720.44</v>
      </c>
      <c r="AGE25" s="160">
        <v>1758026.78</v>
      </c>
      <c r="AGF25" s="160">
        <v>2693349.0100000002</v>
      </c>
      <c r="AGG25" s="160">
        <v>1695681.74</v>
      </c>
      <c r="AGH25" s="160">
        <v>2451808.41</v>
      </c>
      <c r="AGI25" s="160">
        <v>1383840.8499999999</v>
      </c>
      <c r="AGJ25" s="160">
        <v>20407951.030000001</v>
      </c>
      <c r="AGK25" s="160">
        <v>1675926.6600000001</v>
      </c>
      <c r="AGL25" s="160">
        <v>2517383.3000000003</v>
      </c>
      <c r="AGM25" s="160">
        <v>2884435.3</v>
      </c>
      <c r="AGN25" s="160">
        <v>5345048.7700000005</v>
      </c>
      <c r="AGO25" s="160">
        <v>1891116.18</v>
      </c>
      <c r="AGP25" s="160">
        <v>1231342.44</v>
      </c>
    </row>
    <row r="26" spans="1:874" x14ac:dyDescent="0.2">
      <c r="B26" s="159" t="s">
        <v>39</v>
      </c>
      <c r="C26" s="158" t="s">
        <v>40</v>
      </c>
      <c r="D26" s="160">
        <v>158065235.68000004</v>
      </c>
      <c r="E26" s="160">
        <v>9683303.1499999985</v>
      </c>
      <c r="F26" s="160">
        <v>8431687.9000000004</v>
      </c>
      <c r="G26" s="160">
        <v>6291902.5100000007</v>
      </c>
      <c r="H26" s="160">
        <v>28192865.07</v>
      </c>
      <c r="I26" s="160">
        <v>5084526.5199999996</v>
      </c>
      <c r="J26" s="160">
        <v>14240420.089999998</v>
      </c>
      <c r="K26" s="160">
        <v>9388774.9900000002</v>
      </c>
      <c r="L26" s="160">
        <v>9496114.4900000021</v>
      </c>
      <c r="M26" s="160">
        <v>5684257.3499999996</v>
      </c>
      <c r="N26" s="160">
        <v>1913837.41</v>
      </c>
      <c r="O26" s="160">
        <v>5294730.9100000011</v>
      </c>
      <c r="P26" s="160">
        <v>4421706.7299999995</v>
      </c>
      <c r="Q26" s="160">
        <v>5596771.1299999999</v>
      </c>
      <c r="R26" s="160">
        <v>4586667.0200000005</v>
      </c>
      <c r="S26" s="160">
        <v>7342598.9300000006</v>
      </c>
      <c r="T26" s="160">
        <v>7600194.8800000008</v>
      </c>
      <c r="U26" s="160">
        <v>3016582.54</v>
      </c>
      <c r="V26" s="160">
        <v>116340837.31999999</v>
      </c>
      <c r="W26" s="160">
        <v>48505406.040000007</v>
      </c>
      <c r="X26" s="160">
        <v>16210547.629999999</v>
      </c>
      <c r="Y26" s="160">
        <v>15039041.560000001</v>
      </c>
      <c r="Z26" s="160">
        <v>3479541.9000000004</v>
      </c>
      <c r="AA26" s="160">
        <v>6312401.6600000001</v>
      </c>
      <c r="AB26" s="160">
        <v>2692315.72</v>
      </c>
      <c r="AC26" s="160">
        <v>38228199.189999998</v>
      </c>
      <c r="AD26" s="160">
        <v>8252562.5300000012</v>
      </c>
      <c r="AE26" s="160">
        <v>2937161.8200000003</v>
      </c>
      <c r="AF26" s="160">
        <v>23367849.789999995</v>
      </c>
      <c r="AG26" s="160">
        <v>8927453.0399999991</v>
      </c>
      <c r="AH26" s="160">
        <v>18138157.960000001</v>
      </c>
      <c r="AI26" s="160">
        <v>13784008.880000001</v>
      </c>
      <c r="AJ26" s="160">
        <v>6755291.8599999994</v>
      </c>
      <c r="AK26" s="160">
        <v>4563277.4499999993</v>
      </c>
      <c r="AL26" s="160">
        <v>7111531.120000001</v>
      </c>
      <c r="AM26" s="160">
        <v>3975357.0300000003</v>
      </c>
      <c r="AN26" s="160">
        <v>5843617.1100000022</v>
      </c>
      <c r="AO26" s="160">
        <v>5793259.1900000013</v>
      </c>
      <c r="AP26" s="160">
        <v>3772572.9999999995</v>
      </c>
      <c r="AQ26" s="160">
        <v>2562620.2200000002</v>
      </c>
      <c r="AR26" s="160">
        <v>3362644.5500000003</v>
      </c>
      <c r="AS26" s="160">
        <v>4891970.07</v>
      </c>
      <c r="AT26" s="160">
        <v>70887422.599999994</v>
      </c>
      <c r="AU26" s="160">
        <v>2518562.2999999998</v>
      </c>
      <c r="AV26" s="160">
        <v>3031046.07</v>
      </c>
      <c r="AW26" s="160">
        <v>2426050.9900000002</v>
      </c>
      <c r="AX26" s="160">
        <v>5279124.1600000011</v>
      </c>
      <c r="AY26" s="160">
        <v>5977210.5799999991</v>
      </c>
      <c r="AZ26" s="160">
        <v>2761849.7700000005</v>
      </c>
      <c r="BA26" s="160">
        <v>3495001.2200000007</v>
      </c>
      <c r="BB26" s="160">
        <v>2152596.6199999996</v>
      </c>
      <c r="BC26" s="160">
        <v>3506314.77</v>
      </c>
      <c r="BD26" s="160">
        <v>4388732.59</v>
      </c>
      <c r="BE26" s="160">
        <v>2588737.5299999998</v>
      </c>
      <c r="BF26" s="160">
        <v>16867309.370000005</v>
      </c>
      <c r="BG26" s="160">
        <v>4396067.6099999994</v>
      </c>
      <c r="BH26" s="160">
        <v>2325132.3499999996</v>
      </c>
      <c r="BI26" s="160">
        <v>51961235.249999993</v>
      </c>
      <c r="BJ26" s="160">
        <v>37467824.860000007</v>
      </c>
      <c r="BK26" s="160">
        <v>13284911.430000002</v>
      </c>
      <c r="BL26" s="160">
        <v>9704804.1000000015</v>
      </c>
      <c r="BM26" s="160">
        <v>8480385.8100000005</v>
      </c>
      <c r="BN26" s="160">
        <v>6436914.5899999999</v>
      </c>
      <c r="BO26" s="160">
        <v>4311703.59</v>
      </c>
      <c r="BP26" s="160">
        <v>78371671.349999994</v>
      </c>
      <c r="BQ26" s="160">
        <v>3806090.5899999994</v>
      </c>
      <c r="BR26" s="160">
        <v>5798482.9199999981</v>
      </c>
      <c r="BS26" s="160">
        <v>5459400.3200000003</v>
      </c>
      <c r="BT26" s="160">
        <v>4149708.33</v>
      </c>
      <c r="BU26" s="160">
        <v>4367136.0599999996</v>
      </c>
      <c r="BV26" s="160">
        <v>5387497.3200000003</v>
      </c>
      <c r="BW26" s="160">
        <v>6722999.5399999982</v>
      </c>
      <c r="BX26" s="160">
        <v>32207936.039999995</v>
      </c>
      <c r="BY26" s="160">
        <v>6201610.2400000002</v>
      </c>
      <c r="BZ26" s="160">
        <v>6700133.5599999996</v>
      </c>
      <c r="CA26" s="160">
        <v>12340553.370000001</v>
      </c>
      <c r="CB26" s="160">
        <v>4422491.87</v>
      </c>
      <c r="CC26" s="160">
        <v>5206272.0199999996</v>
      </c>
      <c r="CD26" s="160">
        <v>2958415.73</v>
      </c>
      <c r="CE26" s="160">
        <v>190145959.23000002</v>
      </c>
      <c r="CF26" s="160">
        <v>8765758.6199999992</v>
      </c>
      <c r="CG26" s="160">
        <v>20334282.829999998</v>
      </c>
      <c r="CH26" s="160">
        <v>3651337.3000000003</v>
      </c>
      <c r="CI26" s="160">
        <v>4734137.5799999991</v>
      </c>
      <c r="CJ26" s="160">
        <v>4860907.33</v>
      </c>
      <c r="CK26" s="160">
        <v>5687934.7000000002</v>
      </c>
      <c r="CL26" s="160">
        <v>9341005.0399999991</v>
      </c>
      <c r="CM26" s="160">
        <v>4216136.59</v>
      </c>
      <c r="CN26" s="160">
        <v>3925229.03</v>
      </c>
      <c r="CO26" s="160">
        <v>3420436.34</v>
      </c>
      <c r="CP26" s="160">
        <v>5383964.0600000005</v>
      </c>
      <c r="CQ26" s="160">
        <v>5010466.9000000004</v>
      </c>
      <c r="CR26" s="160">
        <v>82134334.450000003</v>
      </c>
      <c r="CS26" s="160">
        <v>4503330.53</v>
      </c>
      <c r="CT26" s="160">
        <v>5723481.75</v>
      </c>
      <c r="CU26" s="160">
        <v>9265092.0099999979</v>
      </c>
      <c r="CV26" s="160">
        <v>4960361.22</v>
      </c>
      <c r="CW26" s="160">
        <v>5252566.8299999991</v>
      </c>
      <c r="CX26" s="160">
        <v>3688729.02</v>
      </c>
      <c r="CY26" s="160">
        <v>4528210.9000000004</v>
      </c>
      <c r="CZ26" s="160">
        <v>47372330.549999997</v>
      </c>
      <c r="DA26" s="160">
        <v>61894075.920000002</v>
      </c>
      <c r="DB26" s="160">
        <v>8664225.4100000001</v>
      </c>
      <c r="DC26" s="160">
        <v>6060070.6700000009</v>
      </c>
      <c r="DD26" s="160">
        <v>14070809.779999997</v>
      </c>
      <c r="DE26" s="160">
        <v>14482637.330000002</v>
      </c>
      <c r="DF26" s="160">
        <v>10701196.549999997</v>
      </c>
      <c r="DG26" s="160">
        <v>13882606.050000001</v>
      </c>
      <c r="DH26" s="160">
        <v>7053763.3899999997</v>
      </c>
      <c r="DI26" s="160">
        <v>151450849.57999998</v>
      </c>
      <c r="DJ26" s="160">
        <v>7202945.3200000003</v>
      </c>
      <c r="DK26" s="160">
        <v>8111869.3399999999</v>
      </c>
      <c r="DL26" s="160">
        <v>8066707.709999999</v>
      </c>
      <c r="DM26" s="160">
        <v>8326132.3099999996</v>
      </c>
      <c r="DN26" s="160">
        <v>5599086.0500000007</v>
      </c>
      <c r="DO26" s="160">
        <v>8645466.9000000004</v>
      </c>
      <c r="DP26" s="160">
        <v>5492599.7300000004</v>
      </c>
      <c r="DQ26" s="160">
        <v>13558814.560000001</v>
      </c>
      <c r="DR26" s="160">
        <v>77063165.170000002</v>
      </c>
      <c r="DS26" s="160">
        <v>9589479.120000001</v>
      </c>
      <c r="DT26" s="160">
        <v>15626218.109999998</v>
      </c>
      <c r="DU26" s="160">
        <v>25461143.180000003</v>
      </c>
      <c r="DV26" s="160">
        <v>6695226.6500000004</v>
      </c>
      <c r="DW26" s="160">
        <v>4808805.78</v>
      </c>
      <c r="DX26" s="160">
        <v>7842662.7700000005</v>
      </c>
      <c r="DY26" s="160">
        <v>3560117.83</v>
      </c>
      <c r="DZ26" s="160">
        <v>5785446.5499999989</v>
      </c>
      <c r="EA26" s="160">
        <v>4205291.01</v>
      </c>
      <c r="EB26" s="160">
        <v>14735690.130000001</v>
      </c>
      <c r="EC26" s="160">
        <v>51564319.930000007</v>
      </c>
      <c r="ED26" s="160">
        <v>35765659.319999993</v>
      </c>
      <c r="EE26" s="160">
        <v>5324164.919999999</v>
      </c>
      <c r="EF26" s="160">
        <v>6371268.5900000008</v>
      </c>
      <c r="EG26" s="160">
        <v>7203163.7400000002</v>
      </c>
      <c r="EH26" s="160">
        <v>7466972.1300000018</v>
      </c>
      <c r="EI26" s="160">
        <v>9695688.9299999997</v>
      </c>
      <c r="EJ26" s="160">
        <v>4275414.24</v>
      </c>
      <c r="EK26" s="160">
        <v>4906197.3599999994</v>
      </c>
      <c r="EL26" s="160">
        <v>108089102.81999999</v>
      </c>
      <c r="EM26" s="160">
        <v>4999221.790000001</v>
      </c>
      <c r="EN26" s="160">
        <v>3332392.54</v>
      </c>
      <c r="EO26" s="160">
        <v>5223687.0699999994</v>
      </c>
      <c r="EP26" s="160">
        <v>2891107.9099999997</v>
      </c>
      <c r="EQ26" s="160">
        <v>1872584.4500000002</v>
      </c>
      <c r="ER26" s="160">
        <v>6942667.1999999993</v>
      </c>
      <c r="ES26" s="160">
        <v>9521097.6900000013</v>
      </c>
      <c r="ET26" s="160">
        <v>3913470.34</v>
      </c>
      <c r="EU26" s="160">
        <v>78041088.349999979</v>
      </c>
      <c r="EV26" s="160">
        <v>2841119.97</v>
      </c>
      <c r="EW26" s="160">
        <v>6207198.879999999</v>
      </c>
      <c r="EX26" s="160">
        <v>11248300.890000002</v>
      </c>
      <c r="EY26" s="160">
        <v>16241601.280000001</v>
      </c>
      <c r="EZ26" s="160">
        <v>15551950.25</v>
      </c>
      <c r="FA26" s="160">
        <v>10913416.65</v>
      </c>
      <c r="FB26" s="160">
        <v>6296064.6000000015</v>
      </c>
      <c r="FC26" s="160">
        <v>7399504.7699999996</v>
      </c>
      <c r="FD26" s="160">
        <v>5997835.3299999991</v>
      </c>
      <c r="FE26" s="160">
        <v>5141255.51</v>
      </c>
      <c r="FF26" s="160">
        <v>5748179.2599999998</v>
      </c>
      <c r="FG26" s="160">
        <v>50169480.480000004</v>
      </c>
      <c r="FH26" s="160">
        <v>4361731.3500000006</v>
      </c>
      <c r="FI26" s="160">
        <v>21922678.93</v>
      </c>
      <c r="FJ26" s="160">
        <v>4045675.7600000002</v>
      </c>
      <c r="FK26" s="160">
        <v>7742167.4799999995</v>
      </c>
      <c r="FL26" s="160">
        <v>4646904.53</v>
      </c>
      <c r="FM26" s="160">
        <v>0</v>
      </c>
      <c r="FN26" s="160">
        <v>2577804</v>
      </c>
      <c r="FO26" s="160">
        <v>107566802.05000001</v>
      </c>
      <c r="FP26" s="160">
        <v>2860393.08</v>
      </c>
      <c r="FQ26" s="160">
        <v>10431482.879999999</v>
      </c>
      <c r="FR26" s="160">
        <v>5548192.1799999997</v>
      </c>
      <c r="FS26" s="160">
        <v>9665422.6799999978</v>
      </c>
      <c r="FT26" s="160">
        <v>5217783.5</v>
      </c>
      <c r="FU26" s="160">
        <v>14511879.35</v>
      </c>
      <c r="FV26" s="160">
        <v>9498564.2200000025</v>
      </c>
      <c r="FW26" s="160">
        <v>6838777.2000000002</v>
      </c>
      <c r="FX26" s="160">
        <v>4861133.8500000006</v>
      </c>
      <c r="FY26" s="160">
        <v>15360719.229999999</v>
      </c>
      <c r="FZ26" s="160">
        <v>4635013.68</v>
      </c>
      <c r="GA26" s="160">
        <v>7271217.2100000018</v>
      </c>
      <c r="GB26" s="160">
        <v>60517348.179999992</v>
      </c>
      <c r="GC26" s="160">
        <v>4346635.22</v>
      </c>
      <c r="GD26" s="160">
        <v>3623482.9</v>
      </c>
      <c r="GE26" s="160">
        <v>11742887.92</v>
      </c>
      <c r="GF26" s="160">
        <v>8910965.5600000024</v>
      </c>
      <c r="GG26" s="160">
        <v>5743852.3600000003</v>
      </c>
      <c r="GH26" s="160">
        <v>3191453.54</v>
      </c>
      <c r="GI26" s="160">
        <v>17597122.020000003</v>
      </c>
      <c r="GJ26" s="160">
        <v>4174300.3900000006</v>
      </c>
      <c r="GK26" s="160">
        <v>4194419.8599999994</v>
      </c>
      <c r="GL26" s="160">
        <v>3609806.0199999996</v>
      </c>
      <c r="GM26" s="160">
        <v>3420226.41</v>
      </c>
      <c r="GN26" s="160">
        <v>35201176.629999995</v>
      </c>
      <c r="GO26" s="160">
        <v>8858454.2199999988</v>
      </c>
      <c r="GP26" s="160">
        <v>6196670.3799999999</v>
      </c>
      <c r="GQ26" s="160">
        <v>11286849.719999999</v>
      </c>
      <c r="GR26" s="160">
        <v>1836421.98</v>
      </c>
      <c r="GS26" s="160">
        <v>8451041.6000000015</v>
      </c>
      <c r="GT26" s="160">
        <v>6689408.2600000007</v>
      </c>
      <c r="GU26" s="160">
        <v>4648118.5100000007</v>
      </c>
      <c r="GV26" s="160">
        <v>20633790.979999997</v>
      </c>
      <c r="GW26" s="160">
        <v>6552641.8600000003</v>
      </c>
      <c r="GX26" s="160">
        <v>9408282.8800000008</v>
      </c>
      <c r="GY26" s="160">
        <v>8958447.1199999992</v>
      </c>
      <c r="GZ26" s="160">
        <v>98675031.419999972</v>
      </c>
      <c r="HA26" s="160">
        <v>10548302.219999999</v>
      </c>
      <c r="HB26" s="160">
        <v>16191872.24</v>
      </c>
      <c r="HC26" s="160">
        <v>24214721.41</v>
      </c>
      <c r="HD26" s="160">
        <v>11675413.540000001</v>
      </c>
      <c r="HE26" s="160">
        <v>11887331.880000003</v>
      </c>
      <c r="HF26" s="160">
        <v>78922623.390000001</v>
      </c>
      <c r="HG26" s="160">
        <v>9873234.5999999996</v>
      </c>
      <c r="HH26" s="160">
        <v>11578801.729999999</v>
      </c>
      <c r="HI26" s="160">
        <v>4703165.04</v>
      </c>
      <c r="HJ26" s="160">
        <v>4463922.3</v>
      </c>
      <c r="HK26" s="160">
        <v>5213168.8500000006</v>
      </c>
      <c r="HL26" s="160">
        <v>7362544.8399999999</v>
      </c>
      <c r="HM26" s="160">
        <v>3666537.31</v>
      </c>
      <c r="HN26" s="160">
        <v>86784157.26000002</v>
      </c>
      <c r="HO26" s="160">
        <v>29868450.459999997</v>
      </c>
      <c r="HP26" s="160">
        <v>2789140.1599999997</v>
      </c>
      <c r="HQ26" s="160">
        <v>4438068.6599999992</v>
      </c>
      <c r="HR26" s="160">
        <v>5536559.9100000001</v>
      </c>
      <c r="HS26" s="160">
        <v>2679962.1700000004</v>
      </c>
      <c r="HT26" s="160">
        <v>6663769.0399999991</v>
      </c>
      <c r="HU26" s="160">
        <v>1575770.82</v>
      </c>
      <c r="HV26" s="160">
        <v>4657628.57</v>
      </c>
      <c r="HW26" s="160">
        <v>3706984.88</v>
      </c>
      <c r="HX26" s="160">
        <v>4462174.8999999985</v>
      </c>
      <c r="HY26" s="160">
        <v>10857794.550000001</v>
      </c>
      <c r="HZ26" s="160">
        <v>2690699.8300000005</v>
      </c>
      <c r="IA26" s="160">
        <v>4378535.43</v>
      </c>
      <c r="IB26" s="160">
        <v>3837552.9600000004</v>
      </c>
      <c r="IC26" s="160">
        <v>2332237.9699999997</v>
      </c>
      <c r="ID26" s="160">
        <v>93199396.75</v>
      </c>
      <c r="IE26" s="160">
        <v>40968181.549999997</v>
      </c>
      <c r="IF26" s="160">
        <v>7488044.2199999997</v>
      </c>
      <c r="IG26" s="160">
        <v>14828826.879999999</v>
      </c>
      <c r="IH26" s="160">
        <v>14117540.190000003</v>
      </c>
      <c r="II26" s="160">
        <v>6159590.9900000012</v>
      </c>
      <c r="IJ26" s="160">
        <v>3633845.3400000003</v>
      </c>
      <c r="IK26" s="160">
        <v>2007840.3900000001</v>
      </c>
      <c r="IL26" s="160">
        <v>3028106.78</v>
      </c>
      <c r="IM26" s="160">
        <v>2158950.0499999998</v>
      </c>
      <c r="IN26" s="160">
        <v>3050062.5600000005</v>
      </c>
      <c r="IO26" s="160">
        <v>107581391.06999998</v>
      </c>
      <c r="IP26" s="160">
        <v>37632530.420000002</v>
      </c>
      <c r="IQ26" s="160">
        <v>7012817.8900000006</v>
      </c>
      <c r="IR26" s="160">
        <v>4239770.8599999994</v>
      </c>
      <c r="IS26" s="160">
        <v>4669691.1100000003</v>
      </c>
      <c r="IT26" s="160">
        <v>1278430.7400000002</v>
      </c>
      <c r="IU26" s="160">
        <v>4067537.1499999994</v>
      </c>
      <c r="IV26" s="160">
        <v>2375412.0300000007</v>
      </c>
      <c r="IW26" s="160">
        <v>2319021.7400000002</v>
      </c>
      <c r="IX26" s="160">
        <v>3790452.09</v>
      </c>
      <c r="IY26" s="160">
        <v>4606531.18</v>
      </c>
      <c r="IZ26" s="160">
        <v>2101647.5100000007</v>
      </c>
      <c r="JA26" s="160">
        <v>64832408.599999994</v>
      </c>
      <c r="JB26" s="160">
        <v>25282151.899999995</v>
      </c>
      <c r="JC26" s="160">
        <v>4573623.2700000005</v>
      </c>
      <c r="JD26" s="160">
        <v>2335270.2999999998</v>
      </c>
      <c r="JE26" s="160">
        <v>2042217.46</v>
      </c>
      <c r="JF26" s="160">
        <v>2665133.0399999996</v>
      </c>
      <c r="JG26" s="160">
        <v>45386966.899999999</v>
      </c>
      <c r="JH26" s="160">
        <v>3291043.01</v>
      </c>
      <c r="JI26" s="160">
        <v>6445752.5500000007</v>
      </c>
      <c r="JJ26" s="160">
        <v>8277066.1499999994</v>
      </c>
      <c r="JK26" s="160">
        <v>4736388.1599999992</v>
      </c>
      <c r="JL26" s="160">
        <v>7796231.209999999</v>
      </c>
      <c r="JM26" s="160">
        <v>4342085.43</v>
      </c>
      <c r="JN26" s="160">
        <v>75062639.069999993</v>
      </c>
      <c r="JO26" s="160">
        <v>29469908.43</v>
      </c>
      <c r="JP26" s="160">
        <v>3523776.2799999993</v>
      </c>
      <c r="JQ26" s="160">
        <v>3612995.5900000003</v>
      </c>
      <c r="JR26" s="160">
        <v>15043354.870000001</v>
      </c>
      <c r="JS26" s="160">
        <v>2997080.0099999993</v>
      </c>
      <c r="JT26" s="160">
        <v>25936207.860000003</v>
      </c>
      <c r="JU26" s="160">
        <v>12313342.479999999</v>
      </c>
      <c r="JV26" s="160">
        <v>7421571.0300000003</v>
      </c>
      <c r="JW26" s="160">
        <v>4185100.0000000005</v>
      </c>
      <c r="JX26" s="160">
        <v>6097973.1800000006</v>
      </c>
      <c r="JY26" s="160">
        <v>4630923.1400000006</v>
      </c>
      <c r="JZ26" s="160">
        <v>8387322.5200000005</v>
      </c>
      <c r="KA26" s="160">
        <v>3091052.99</v>
      </c>
      <c r="KB26" s="160">
        <v>4563014.0200000005</v>
      </c>
      <c r="KC26" s="160">
        <v>113524955.05999999</v>
      </c>
      <c r="KD26" s="160">
        <v>14633476.860000001</v>
      </c>
      <c r="KE26" s="160">
        <v>5403628.9799999995</v>
      </c>
      <c r="KF26" s="160">
        <v>7168709.2600000007</v>
      </c>
      <c r="KG26" s="160">
        <v>8156558.2999999998</v>
      </c>
      <c r="KH26" s="160">
        <v>14268556.369999999</v>
      </c>
      <c r="KI26" s="160">
        <v>26979452.529999997</v>
      </c>
      <c r="KJ26" s="160">
        <v>3753336.2399999998</v>
      </c>
      <c r="KK26" s="160">
        <v>4166007.2800000003</v>
      </c>
      <c r="KL26" s="160">
        <v>40808052.919999994</v>
      </c>
      <c r="KM26" s="160">
        <v>5967561.1099999985</v>
      </c>
      <c r="KN26" s="160">
        <v>7850977.7999999998</v>
      </c>
      <c r="KO26" s="160">
        <v>45898928.020000003</v>
      </c>
      <c r="KP26" s="160">
        <v>5435225.6299999999</v>
      </c>
      <c r="KQ26" s="160">
        <v>8408956.3200000003</v>
      </c>
      <c r="KR26" s="160">
        <v>71144288.569999993</v>
      </c>
      <c r="KS26" s="160">
        <v>6808100.6399999997</v>
      </c>
      <c r="KT26" s="160">
        <v>69902588.389999986</v>
      </c>
      <c r="KU26" s="160">
        <v>4470047.68</v>
      </c>
      <c r="KV26" s="160">
        <v>2683978.41</v>
      </c>
      <c r="KW26" s="160">
        <v>12280738.189999999</v>
      </c>
      <c r="KX26" s="160">
        <v>11694702.609999999</v>
      </c>
      <c r="KY26" s="160">
        <v>5105737.870000001</v>
      </c>
      <c r="KZ26" s="160">
        <v>4645300.8000000017</v>
      </c>
      <c r="LA26" s="160">
        <v>3181460.7600000002</v>
      </c>
      <c r="LB26" s="160">
        <v>53286057.109999992</v>
      </c>
      <c r="LC26" s="160">
        <v>30911325.059999995</v>
      </c>
      <c r="LD26" s="160">
        <v>28725676.190000001</v>
      </c>
      <c r="LE26" s="160">
        <v>40640165.859999999</v>
      </c>
      <c r="LF26" s="160">
        <v>6487883.4199999999</v>
      </c>
      <c r="LG26" s="160">
        <v>3852724.2399999998</v>
      </c>
      <c r="LH26" s="160">
        <v>2886064.36</v>
      </c>
      <c r="LI26" s="160">
        <v>5569719.6100000003</v>
      </c>
      <c r="LJ26" s="160">
        <v>6775099.6100000013</v>
      </c>
      <c r="LK26" s="160">
        <v>8367835.7000000011</v>
      </c>
      <c r="LL26" s="160">
        <v>46366051.93</v>
      </c>
      <c r="LM26" s="160">
        <v>8840215.0600000005</v>
      </c>
      <c r="LN26" s="160">
        <v>6840243.3200000003</v>
      </c>
      <c r="LO26" s="160">
        <v>52052010.480000004</v>
      </c>
      <c r="LP26" s="160">
        <v>35876009.380000003</v>
      </c>
      <c r="LQ26" s="160">
        <v>40645165.089999996</v>
      </c>
      <c r="LR26" s="160">
        <v>35108964.359999999</v>
      </c>
      <c r="LS26" s="160">
        <v>20553882.820000004</v>
      </c>
      <c r="LT26" s="160">
        <v>15648663.279999999</v>
      </c>
      <c r="LU26" s="160">
        <v>6091564.5300000003</v>
      </c>
      <c r="LV26" s="160">
        <v>9067504.7899999991</v>
      </c>
      <c r="LW26" s="160">
        <v>8937985.3499999996</v>
      </c>
      <c r="LX26" s="160">
        <v>11132518.199999997</v>
      </c>
      <c r="LY26" s="160">
        <v>21953008.269999996</v>
      </c>
      <c r="LZ26" s="160">
        <v>7323855.2400000002</v>
      </c>
      <c r="MA26" s="160">
        <v>128805347.36000001</v>
      </c>
      <c r="MB26" s="160">
        <v>3865506.43</v>
      </c>
      <c r="MC26" s="160">
        <v>4299837.9700000007</v>
      </c>
      <c r="MD26" s="160">
        <v>3010459.6599999997</v>
      </c>
      <c r="ME26" s="160">
        <v>3695421.9900000007</v>
      </c>
      <c r="MF26" s="160">
        <v>3263874.9999999995</v>
      </c>
      <c r="MG26" s="160">
        <v>3525916.64</v>
      </c>
      <c r="MH26" s="160">
        <v>6128011.080000001</v>
      </c>
      <c r="MI26" s="160">
        <v>6023818.7700000014</v>
      </c>
      <c r="MJ26" s="160">
        <v>6196960.6200000001</v>
      </c>
      <c r="MK26" s="160">
        <v>4362966.1600000011</v>
      </c>
      <c r="ML26" s="160">
        <v>2992915.7199999997</v>
      </c>
      <c r="MM26" s="160">
        <v>102932999.18000001</v>
      </c>
      <c r="MN26" s="160">
        <v>6665299.2899999991</v>
      </c>
      <c r="MO26" s="160">
        <v>5258698.8</v>
      </c>
      <c r="MP26" s="160">
        <v>10169925.630000001</v>
      </c>
      <c r="MQ26" s="160">
        <v>9438412.3399999999</v>
      </c>
      <c r="MR26" s="160">
        <v>4388746.0999999987</v>
      </c>
      <c r="MS26" s="160">
        <v>28855880.48</v>
      </c>
      <c r="MT26" s="160">
        <v>7154184.5000000009</v>
      </c>
      <c r="MU26" s="160">
        <v>5236953.8499999987</v>
      </c>
      <c r="MV26" s="160">
        <v>2375951.59</v>
      </c>
      <c r="MW26" s="160">
        <v>145680534.93000001</v>
      </c>
      <c r="MX26" s="160">
        <v>17347988.129999999</v>
      </c>
      <c r="MY26" s="160">
        <v>4944439.74</v>
      </c>
      <c r="MZ26" s="160">
        <v>36676520.469999999</v>
      </c>
      <c r="NA26" s="160">
        <v>5234491.16</v>
      </c>
      <c r="NB26" s="160">
        <v>11573004.300000001</v>
      </c>
      <c r="NC26" s="160">
        <v>47675953.379999995</v>
      </c>
      <c r="ND26" s="160">
        <v>20908218.609999999</v>
      </c>
      <c r="NE26" s="160">
        <v>3528057.7599999993</v>
      </c>
      <c r="NF26" s="160">
        <v>44501824.82</v>
      </c>
      <c r="NG26" s="160">
        <v>5184020.12</v>
      </c>
      <c r="NH26" s="160">
        <v>7275149.4500000002</v>
      </c>
      <c r="NI26" s="160">
        <v>54325578.93</v>
      </c>
      <c r="NJ26" s="160">
        <v>6004355.4499999993</v>
      </c>
      <c r="NK26" s="160">
        <v>3506678.07</v>
      </c>
      <c r="NL26" s="160">
        <v>4087035.1399999997</v>
      </c>
      <c r="NM26" s="160">
        <v>2790069.28</v>
      </c>
      <c r="NN26" s="160">
        <v>2126017.48</v>
      </c>
      <c r="NO26" s="160">
        <v>3230603.79</v>
      </c>
      <c r="NP26" s="160">
        <v>54006471.529999994</v>
      </c>
      <c r="NQ26" s="160">
        <v>13534136.479999999</v>
      </c>
      <c r="NR26" s="160">
        <v>4381821.46</v>
      </c>
      <c r="NS26" s="160">
        <v>2287570.5100000002</v>
      </c>
      <c r="NT26" s="160">
        <v>2678754.34</v>
      </c>
      <c r="NU26" s="160">
        <v>5215529.25</v>
      </c>
      <c r="NV26" s="160">
        <v>3051366.1999999997</v>
      </c>
      <c r="NW26" s="160">
        <v>101594717.25000001</v>
      </c>
      <c r="NX26" s="160">
        <v>32644672.800000004</v>
      </c>
      <c r="NY26" s="160">
        <v>15034257.870000005</v>
      </c>
      <c r="NZ26" s="160">
        <v>13785669.289999999</v>
      </c>
      <c r="OA26" s="160">
        <v>4069460.33</v>
      </c>
      <c r="OB26" s="160">
        <v>4534770.67</v>
      </c>
      <c r="OC26" s="160">
        <v>3164679.5699999994</v>
      </c>
      <c r="OD26" s="160">
        <v>3379775.3299999996</v>
      </c>
      <c r="OE26" s="160">
        <v>0</v>
      </c>
      <c r="OF26" s="160">
        <v>69039242.25</v>
      </c>
      <c r="OG26" s="160">
        <v>19273772.539999995</v>
      </c>
      <c r="OH26" s="160">
        <v>39223560.980000004</v>
      </c>
      <c r="OI26" s="160">
        <v>10083376</v>
      </c>
      <c r="OJ26" s="160">
        <v>6776451.7199999997</v>
      </c>
      <c r="OK26" s="160">
        <v>1103737.75</v>
      </c>
      <c r="OL26" s="160">
        <v>63791658</v>
      </c>
      <c r="OM26" s="160">
        <v>5664731.1299999999</v>
      </c>
      <c r="ON26" s="160">
        <v>6572498.1600000011</v>
      </c>
      <c r="OO26" s="160">
        <v>17401015.800000001</v>
      </c>
      <c r="OP26" s="160">
        <v>10016618.76</v>
      </c>
      <c r="OQ26" s="160">
        <v>35157751.030000001</v>
      </c>
      <c r="OR26" s="160">
        <v>5827732.5499999998</v>
      </c>
      <c r="OS26" s="160">
        <v>66208874.109999992</v>
      </c>
      <c r="OT26" s="160">
        <v>4504912.58</v>
      </c>
      <c r="OU26" s="160">
        <v>11308016.300000001</v>
      </c>
      <c r="OV26" s="160">
        <v>4690668.9000000004</v>
      </c>
      <c r="OW26" s="160">
        <v>9097709.9299999978</v>
      </c>
      <c r="OX26" s="160">
        <v>17923861</v>
      </c>
      <c r="OY26" s="160">
        <v>3154877.42</v>
      </c>
      <c r="OZ26" s="160">
        <v>2887905</v>
      </c>
      <c r="PA26" s="160">
        <v>11372717.419999996</v>
      </c>
      <c r="PB26" s="160">
        <v>4828979.1899999995</v>
      </c>
      <c r="PC26" s="160">
        <v>5334026.2400000002</v>
      </c>
      <c r="PD26" s="160">
        <v>11617654</v>
      </c>
      <c r="PE26" s="160">
        <v>4156615.4899999998</v>
      </c>
      <c r="PF26" s="160">
        <v>21607314.819999997</v>
      </c>
      <c r="PG26" s="160">
        <v>205241450.11000001</v>
      </c>
      <c r="PH26" s="160">
        <v>4891419.0699999994</v>
      </c>
      <c r="PI26" s="160">
        <v>4818562.16</v>
      </c>
      <c r="PJ26" s="160">
        <v>9600936.0399999991</v>
      </c>
      <c r="PK26" s="160">
        <v>32671238.369999997</v>
      </c>
      <c r="PL26" s="160">
        <v>7899913.0200000005</v>
      </c>
      <c r="PM26" s="160">
        <v>10064544</v>
      </c>
      <c r="PN26" s="160">
        <v>5178072.4700000007</v>
      </c>
      <c r="PO26" s="160">
        <v>11232607.389999999</v>
      </c>
      <c r="PP26" s="160">
        <v>4290988.1499999994</v>
      </c>
      <c r="PQ26" s="160">
        <v>8624251.9400000013</v>
      </c>
      <c r="PR26" s="160">
        <v>4343102.1399999987</v>
      </c>
      <c r="PS26" s="160">
        <v>4840546.0600000005</v>
      </c>
      <c r="PT26" s="160">
        <v>5920543.3700000001</v>
      </c>
      <c r="PU26" s="160">
        <v>6487393.71</v>
      </c>
      <c r="PV26" s="160">
        <v>10780961.710000001</v>
      </c>
      <c r="PW26" s="160">
        <v>5833358.6800000006</v>
      </c>
      <c r="PX26" s="160">
        <v>5137529.1399999987</v>
      </c>
      <c r="PY26" s="160">
        <v>2655362.2400000002</v>
      </c>
      <c r="PZ26" s="160">
        <v>15119942.789999999</v>
      </c>
      <c r="QA26" s="160">
        <v>17453474.439999998</v>
      </c>
      <c r="QB26" s="160">
        <v>3546688.8000000007</v>
      </c>
      <c r="QC26" s="160">
        <v>85645121.200000018</v>
      </c>
      <c r="QD26" s="160">
        <v>3585732.4400000004</v>
      </c>
      <c r="QE26" s="160">
        <v>11067478.27</v>
      </c>
      <c r="QF26" s="160">
        <v>6567188.1799999997</v>
      </c>
      <c r="QG26" s="160">
        <v>7390814.8999999994</v>
      </c>
      <c r="QH26" s="160">
        <v>20633171.139999993</v>
      </c>
      <c r="QI26" s="160">
        <v>6250533.5800000001</v>
      </c>
      <c r="QJ26" s="160">
        <v>2759794.0999999996</v>
      </c>
      <c r="QK26" s="160">
        <v>11682052.42</v>
      </c>
      <c r="QL26" s="160">
        <v>4446011.2299999995</v>
      </c>
      <c r="QM26" s="160">
        <v>6583541.4100000001</v>
      </c>
      <c r="QN26" s="160">
        <v>142211241.56999999</v>
      </c>
      <c r="QO26" s="160">
        <v>11417401.329999998</v>
      </c>
      <c r="QP26" s="160">
        <v>8189582.879999999</v>
      </c>
      <c r="QQ26" s="160">
        <v>10516589.9</v>
      </c>
      <c r="QR26" s="160">
        <v>5172786.63</v>
      </c>
      <c r="QS26" s="160">
        <v>11362048.369999997</v>
      </c>
      <c r="QT26" s="160">
        <v>18753014.920000002</v>
      </c>
      <c r="QU26" s="160">
        <v>5668063.7499999991</v>
      </c>
      <c r="QV26" s="160">
        <v>5862365.5199999996</v>
      </c>
      <c r="QW26" s="160">
        <v>12840717.549999999</v>
      </c>
      <c r="QX26" s="160">
        <v>16045322.709999999</v>
      </c>
      <c r="QY26" s="160">
        <v>4161267.5300000003</v>
      </c>
      <c r="QZ26" s="160">
        <v>4492568.0999999996</v>
      </c>
      <c r="RA26" s="160">
        <v>5946878.7300000004</v>
      </c>
      <c r="RB26" s="160">
        <v>3690117.1799999997</v>
      </c>
      <c r="RC26" s="160">
        <v>4312512.7399999993</v>
      </c>
      <c r="RD26" s="160">
        <v>5236301.18</v>
      </c>
      <c r="RE26" s="160">
        <v>3479461.7399999998</v>
      </c>
      <c r="RF26" s="160">
        <v>6420183.0600000005</v>
      </c>
      <c r="RG26" s="160">
        <v>5949042.0699999994</v>
      </c>
      <c r="RH26" s="160">
        <v>88060194.699999988</v>
      </c>
      <c r="RI26" s="160">
        <v>3518391.1399999997</v>
      </c>
      <c r="RJ26" s="160">
        <v>3807812.43</v>
      </c>
      <c r="RK26" s="160">
        <v>4054866.3900000006</v>
      </c>
      <c r="RL26" s="160">
        <v>3264484.8699999996</v>
      </c>
      <c r="RM26" s="160">
        <v>5256568.2300000004</v>
      </c>
      <c r="RN26" s="160">
        <v>1074062.76</v>
      </c>
      <c r="RO26" s="160">
        <v>9158377.370000001</v>
      </c>
      <c r="RP26" s="160">
        <v>2804364.3000000007</v>
      </c>
      <c r="RQ26" s="160">
        <v>3428765.8400000003</v>
      </c>
      <c r="RR26" s="160">
        <v>11140394.169999998</v>
      </c>
      <c r="RS26" s="160">
        <v>50436188.040000007</v>
      </c>
      <c r="RT26" s="160">
        <v>4937958.59</v>
      </c>
      <c r="RU26" s="160">
        <v>5482872.54</v>
      </c>
      <c r="RV26" s="160">
        <v>14691902.919999998</v>
      </c>
      <c r="RW26" s="160">
        <v>6382820.3600000003</v>
      </c>
      <c r="RX26" s="160">
        <v>5431652.4699999997</v>
      </c>
      <c r="RY26" s="160">
        <v>4140820.5900000012</v>
      </c>
      <c r="RZ26" s="160">
        <v>2836847.2800000003</v>
      </c>
      <c r="SA26" s="160">
        <v>61006767.82</v>
      </c>
      <c r="SB26" s="160">
        <v>4675935.71</v>
      </c>
      <c r="SC26" s="160">
        <v>8978234.5999999996</v>
      </c>
      <c r="SD26" s="160">
        <v>5494416.8700000001</v>
      </c>
      <c r="SE26" s="160">
        <v>3490084.14</v>
      </c>
      <c r="SF26" s="160">
        <v>4095893.8899999997</v>
      </c>
      <c r="SG26" s="160">
        <v>6940115.1000000015</v>
      </c>
      <c r="SH26" s="160">
        <v>17915919.52</v>
      </c>
      <c r="SI26" s="160">
        <v>7325352.0999999996</v>
      </c>
      <c r="SJ26" s="160">
        <v>5662859.8399999989</v>
      </c>
      <c r="SK26" s="160">
        <v>5827317.2500000019</v>
      </c>
      <c r="SL26" s="160">
        <v>11396086.310000001</v>
      </c>
      <c r="SM26" s="160">
        <v>3934572.6399999997</v>
      </c>
      <c r="SN26" s="160">
        <v>94794910.289999992</v>
      </c>
      <c r="SO26" s="160">
        <v>4852891.8999999994</v>
      </c>
      <c r="SP26" s="160">
        <v>4197321.0600000005</v>
      </c>
      <c r="SQ26" s="160">
        <v>9445817.610000005</v>
      </c>
      <c r="SR26" s="160">
        <v>8642517.4500000011</v>
      </c>
      <c r="SS26" s="160">
        <v>6148011.8500000024</v>
      </c>
      <c r="ST26" s="160">
        <v>2948335.42</v>
      </c>
      <c r="SU26" s="160">
        <v>26622965.449999999</v>
      </c>
      <c r="SV26" s="160">
        <v>4316037.9800000004</v>
      </c>
      <c r="SW26" s="160">
        <v>9960882.4600000009</v>
      </c>
      <c r="SX26" s="160">
        <v>11962499.039999997</v>
      </c>
      <c r="SY26" s="160">
        <v>3681328.68</v>
      </c>
      <c r="SZ26" s="160">
        <v>2770615.29</v>
      </c>
      <c r="TA26" s="160">
        <v>9303975.7599999998</v>
      </c>
      <c r="TB26" s="160">
        <v>4862492.8800000008</v>
      </c>
      <c r="TC26" s="160">
        <v>4005248.209999999</v>
      </c>
      <c r="TD26" s="160">
        <v>50020552.190000005</v>
      </c>
      <c r="TE26" s="160">
        <v>13425792.220000001</v>
      </c>
      <c r="TF26" s="160">
        <v>59958732.81000001</v>
      </c>
      <c r="TG26" s="160">
        <v>14480920.1</v>
      </c>
      <c r="TH26" s="160">
        <v>3574056.1600000006</v>
      </c>
      <c r="TI26" s="160">
        <v>3084886.1699999995</v>
      </c>
      <c r="TJ26" s="160">
        <v>45917057.25</v>
      </c>
      <c r="TK26" s="160">
        <v>3260390.73</v>
      </c>
      <c r="TL26" s="160">
        <v>3468062.83</v>
      </c>
      <c r="TM26" s="160">
        <v>5007256.8</v>
      </c>
      <c r="TN26" s="160">
        <v>3652680.1500000004</v>
      </c>
      <c r="TO26" s="160">
        <v>53494437.329999998</v>
      </c>
      <c r="TP26" s="160">
        <v>10983215.600000003</v>
      </c>
      <c r="TQ26" s="160">
        <v>7823046.8799999999</v>
      </c>
      <c r="TR26" s="160">
        <v>15292099.460000001</v>
      </c>
      <c r="TS26" s="160">
        <v>5731323.8100000005</v>
      </c>
      <c r="TT26" s="160">
        <v>8281377.1600000011</v>
      </c>
      <c r="TU26" s="160">
        <v>171100988.21000001</v>
      </c>
      <c r="TV26" s="160">
        <v>6089123.8800000008</v>
      </c>
      <c r="TW26" s="160">
        <v>5916978.4600000009</v>
      </c>
      <c r="TX26" s="160">
        <v>32786204.18</v>
      </c>
      <c r="TY26" s="160">
        <v>2600611.09</v>
      </c>
      <c r="TZ26" s="160">
        <v>5194122.7999999989</v>
      </c>
      <c r="UA26" s="160">
        <v>14390381.960000003</v>
      </c>
      <c r="UB26" s="160">
        <v>5569506.9900000002</v>
      </c>
      <c r="UC26" s="160">
        <v>4638452.6899999995</v>
      </c>
      <c r="UD26" s="160">
        <v>6584497.0499999998</v>
      </c>
      <c r="UE26" s="160">
        <v>4855321.71</v>
      </c>
      <c r="UF26" s="160">
        <v>18346142.039999999</v>
      </c>
      <c r="UG26" s="160">
        <v>8269703.1600000001</v>
      </c>
      <c r="UH26" s="160">
        <v>11777629.51</v>
      </c>
      <c r="UI26" s="160">
        <v>4914573.0199999996</v>
      </c>
      <c r="UJ26" s="160">
        <v>3668843.4099999997</v>
      </c>
      <c r="UK26" s="160">
        <v>3822455.66</v>
      </c>
      <c r="UL26" s="160">
        <v>3241689.5</v>
      </c>
      <c r="UM26" s="160">
        <v>19316325.989999998</v>
      </c>
      <c r="UN26" s="160">
        <v>4114463.3099999996</v>
      </c>
      <c r="UO26" s="160">
        <v>5882772.7399999993</v>
      </c>
      <c r="UP26" s="160">
        <v>1102777.7499999998</v>
      </c>
      <c r="UQ26" s="160">
        <v>76132288.329999998</v>
      </c>
      <c r="UR26" s="160">
        <v>7628116.7199999988</v>
      </c>
      <c r="US26" s="160">
        <v>3858015.8600000003</v>
      </c>
      <c r="UT26" s="160">
        <v>16723351.870000003</v>
      </c>
      <c r="UU26" s="160">
        <v>6872859.9600000028</v>
      </c>
      <c r="UV26" s="160">
        <v>9146463.7399999984</v>
      </c>
      <c r="UW26" s="160">
        <v>11317114.429999996</v>
      </c>
      <c r="UX26" s="160">
        <v>5118817.75</v>
      </c>
      <c r="UY26" s="160">
        <v>10215694.01</v>
      </c>
      <c r="UZ26" s="160">
        <v>29364903.029999997</v>
      </c>
      <c r="VA26" s="160">
        <v>6472052.410000002</v>
      </c>
      <c r="VB26" s="160">
        <v>9082927.0800000001</v>
      </c>
      <c r="VC26" s="160">
        <v>6311124.0699999975</v>
      </c>
      <c r="VD26" s="160">
        <v>5034017.3</v>
      </c>
      <c r="VE26" s="160">
        <v>5738573.1999999993</v>
      </c>
      <c r="VF26" s="160">
        <v>272367590.83999997</v>
      </c>
      <c r="VG26" s="160">
        <v>16903471.970000003</v>
      </c>
      <c r="VH26" s="160">
        <v>6311047.5199999996</v>
      </c>
      <c r="VI26" s="160">
        <v>5938650.4800000014</v>
      </c>
      <c r="VJ26" s="160">
        <v>5597448.8699999992</v>
      </c>
      <c r="VK26" s="160">
        <v>8331459.1000000006</v>
      </c>
      <c r="VL26" s="160">
        <v>10910633.369999999</v>
      </c>
      <c r="VM26" s="160">
        <v>10034379.160000002</v>
      </c>
      <c r="VN26" s="160">
        <v>12690338.74</v>
      </c>
      <c r="VO26" s="160">
        <v>7946639.3999999985</v>
      </c>
      <c r="VP26" s="160">
        <v>4184602.0100000007</v>
      </c>
      <c r="VQ26" s="160">
        <v>27747865.950000003</v>
      </c>
      <c r="VR26" s="160">
        <v>8210202.1000000006</v>
      </c>
      <c r="VS26" s="160">
        <v>23686419.119999994</v>
      </c>
      <c r="VT26" s="160">
        <v>38867120.75</v>
      </c>
      <c r="VU26" s="160">
        <v>5746374.1199999992</v>
      </c>
      <c r="VV26" s="160">
        <v>10202856.6</v>
      </c>
      <c r="VW26" s="160">
        <v>11965908.240000002</v>
      </c>
      <c r="VX26" s="160">
        <v>5628032.8399999999</v>
      </c>
      <c r="VY26" s="160">
        <v>17886749.969999995</v>
      </c>
      <c r="VZ26" s="160">
        <v>29640500.09</v>
      </c>
      <c r="WA26" s="160">
        <v>7257998.9699999997</v>
      </c>
      <c r="WB26" s="160">
        <v>5234702.3</v>
      </c>
      <c r="WC26" s="160">
        <v>4895790.93</v>
      </c>
      <c r="WD26" s="160">
        <v>13963591.029999999</v>
      </c>
      <c r="WE26" s="160">
        <v>4456949.7200000007</v>
      </c>
      <c r="WF26" s="160">
        <v>5287649.92</v>
      </c>
      <c r="WG26" s="160">
        <v>6823898.3499999987</v>
      </c>
      <c r="WH26" s="160">
        <v>42233438.830000013</v>
      </c>
      <c r="WI26" s="160">
        <v>10180795.339999998</v>
      </c>
      <c r="WJ26" s="160">
        <v>2208003.3600000003</v>
      </c>
      <c r="WK26" s="160">
        <v>4205864.7100000009</v>
      </c>
      <c r="WL26" s="160">
        <v>3002074.04</v>
      </c>
      <c r="WM26" s="160">
        <v>149299083.38000003</v>
      </c>
      <c r="WN26" s="160">
        <v>10634897.09</v>
      </c>
      <c r="WO26" s="160">
        <v>10334920.200000001</v>
      </c>
      <c r="WP26" s="160">
        <v>48243381.610000007</v>
      </c>
      <c r="WQ26" s="160">
        <v>8696177.2699999996</v>
      </c>
      <c r="WR26" s="160">
        <v>9992223.4100000001</v>
      </c>
      <c r="WS26" s="160">
        <v>18946957.829999998</v>
      </c>
      <c r="WT26" s="160">
        <v>7263298.8199999994</v>
      </c>
      <c r="WU26" s="160">
        <v>6129729.21</v>
      </c>
      <c r="WV26" s="160">
        <v>16426860.26</v>
      </c>
      <c r="WW26" s="160">
        <v>13284043.260000002</v>
      </c>
      <c r="WX26" s="160">
        <v>6775461.3500000006</v>
      </c>
      <c r="WY26" s="160">
        <v>5270203.1300000008</v>
      </c>
      <c r="WZ26" s="160">
        <v>6579361.8300000001</v>
      </c>
      <c r="XA26" s="160">
        <v>5935203.0499999998</v>
      </c>
      <c r="XB26" s="160">
        <v>5140670.6100000003</v>
      </c>
      <c r="XC26" s="160">
        <v>4066998.78</v>
      </c>
      <c r="XD26" s="160">
        <v>6114175.709999999</v>
      </c>
      <c r="XE26" s="160">
        <v>6252031.3299999991</v>
      </c>
      <c r="XF26" s="160">
        <v>6352784.9299999997</v>
      </c>
      <c r="XG26" s="160">
        <v>4859375.2300000004</v>
      </c>
      <c r="XH26" s="160">
        <v>4335453.74</v>
      </c>
      <c r="XI26" s="160">
        <v>5433324.1300000008</v>
      </c>
      <c r="XJ26" s="160">
        <v>163390202.07000002</v>
      </c>
      <c r="XK26" s="160">
        <v>6304897.4100000011</v>
      </c>
      <c r="XL26" s="160">
        <v>22793578.609999999</v>
      </c>
      <c r="XM26" s="160">
        <v>6443191.9200000009</v>
      </c>
      <c r="XN26" s="160">
        <v>17108987.080000002</v>
      </c>
      <c r="XO26" s="160">
        <v>10765077.76</v>
      </c>
      <c r="XP26" s="160">
        <v>5367619.1300000008</v>
      </c>
      <c r="XQ26" s="160">
        <v>7890867.79</v>
      </c>
      <c r="XR26" s="160">
        <v>24842624.680000003</v>
      </c>
      <c r="XS26" s="160">
        <v>25119158.990000002</v>
      </c>
      <c r="XT26" s="160">
        <v>12651972.789999999</v>
      </c>
      <c r="XU26" s="160">
        <v>7553483.2799999993</v>
      </c>
      <c r="XV26" s="160">
        <v>4433713.2700000005</v>
      </c>
      <c r="XW26" s="160">
        <v>7838980.0599999996</v>
      </c>
      <c r="XX26" s="160">
        <v>3892906.8899999997</v>
      </c>
      <c r="XY26" s="160">
        <v>6597411.6900000023</v>
      </c>
      <c r="XZ26" s="160">
        <v>3758670.4800000004</v>
      </c>
      <c r="YA26" s="160">
        <v>63725784.850000001</v>
      </c>
      <c r="YB26" s="160">
        <v>5070110.7599999988</v>
      </c>
      <c r="YC26" s="160">
        <v>4726311.8999999994</v>
      </c>
      <c r="YD26" s="160">
        <v>4341600.959999999</v>
      </c>
      <c r="YE26" s="160">
        <v>7220999.0600000005</v>
      </c>
      <c r="YF26" s="160">
        <v>2886532.0599999996</v>
      </c>
      <c r="YG26" s="160">
        <v>3619169.0299999993</v>
      </c>
      <c r="YH26" s="160">
        <v>63062026.590000011</v>
      </c>
      <c r="YI26" s="160">
        <v>4470579.58</v>
      </c>
      <c r="YJ26" s="160">
        <v>5477005.4299999997</v>
      </c>
      <c r="YK26" s="160">
        <v>5528816.3199999994</v>
      </c>
      <c r="YL26" s="160">
        <v>3356083.3</v>
      </c>
      <c r="YM26" s="160">
        <v>4800983</v>
      </c>
      <c r="YN26" s="160">
        <v>4607500</v>
      </c>
      <c r="YO26" s="160">
        <v>4343881.32</v>
      </c>
      <c r="YP26" s="160">
        <v>12871437.49</v>
      </c>
      <c r="YQ26" s="160">
        <v>98946905.939999998</v>
      </c>
      <c r="YR26" s="160">
        <v>4672920.82</v>
      </c>
      <c r="YS26" s="160">
        <v>7696105.25</v>
      </c>
      <c r="YT26" s="160">
        <v>39835757.560000002</v>
      </c>
      <c r="YU26" s="160">
        <v>15331299.940000001</v>
      </c>
      <c r="YV26" s="160">
        <v>4142900.5900000008</v>
      </c>
      <c r="YW26" s="160">
        <v>6331542.2000000002</v>
      </c>
      <c r="YX26" s="160">
        <v>8699556</v>
      </c>
      <c r="YY26" s="160">
        <v>7178893.8400000008</v>
      </c>
      <c r="YZ26" s="160">
        <v>16513268.630000001</v>
      </c>
      <c r="ZA26" s="160">
        <v>4610505.8400000008</v>
      </c>
      <c r="ZB26" s="160">
        <v>4545071.1000000006</v>
      </c>
      <c r="ZC26" s="160">
        <v>3284266.75</v>
      </c>
      <c r="ZD26" s="160">
        <v>5483723.0599999996</v>
      </c>
      <c r="ZE26" s="160">
        <v>3994252.47</v>
      </c>
      <c r="ZF26" s="160">
        <v>3931083.9399999995</v>
      </c>
      <c r="ZG26" s="160">
        <v>5068552.5999999996</v>
      </c>
      <c r="ZH26" s="160">
        <v>3442465.44</v>
      </c>
      <c r="ZI26" s="160">
        <v>3873489.0300000003</v>
      </c>
      <c r="ZJ26" s="160">
        <v>2876960.38</v>
      </c>
      <c r="ZK26" s="160">
        <v>3706153.3799999994</v>
      </c>
      <c r="ZL26" s="160">
        <v>2617775.1000000006</v>
      </c>
      <c r="ZM26" s="160">
        <v>44235121.989999995</v>
      </c>
      <c r="ZN26" s="160">
        <v>4405047.3099999996</v>
      </c>
      <c r="ZO26" s="160">
        <v>5558021.080000001</v>
      </c>
      <c r="ZP26" s="160">
        <v>7470729.3699999992</v>
      </c>
      <c r="ZQ26" s="160">
        <v>3510688.4900000007</v>
      </c>
      <c r="ZR26" s="160">
        <v>7416782.9999999981</v>
      </c>
      <c r="ZS26" s="160">
        <v>4947907.92</v>
      </c>
      <c r="ZT26" s="160">
        <v>280806721.69</v>
      </c>
      <c r="ZU26" s="160">
        <v>5220303.7</v>
      </c>
      <c r="ZV26" s="160">
        <v>4307798.54</v>
      </c>
      <c r="ZW26" s="160">
        <v>9451290.5699999984</v>
      </c>
      <c r="ZX26" s="160">
        <v>9209065.1499999985</v>
      </c>
      <c r="ZY26" s="160">
        <v>2252598.9</v>
      </c>
      <c r="ZZ26" s="160">
        <v>7456795.2399999993</v>
      </c>
      <c r="AAA26" s="160">
        <v>5754688.7299999995</v>
      </c>
      <c r="AAB26" s="160">
        <v>10884279.98</v>
      </c>
      <c r="AAC26" s="160">
        <v>5561145.7199999997</v>
      </c>
      <c r="AAD26" s="160">
        <v>7779883.0700000003</v>
      </c>
      <c r="AAE26" s="160">
        <v>31238779.470000003</v>
      </c>
      <c r="AAF26" s="160">
        <v>13999150.329999998</v>
      </c>
      <c r="AAG26" s="160">
        <v>4048252.08</v>
      </c>
      <c r="AAH26" s="160">
        <v>7674377.0699999994</v>
      </c>
      <c r="AAI26" s="160">
        <v>3870129.0100000002</v>
      </c>
      <c r="AAJ26" s="160">
        <v>2801290.48</v>
      </c>
      <c r="AAK26" s="160">
        <v>4103847.1900000004</v>
      </c>
      <c r="AAL26" s="160">
        <v>3660302.7699999991</v>
      </c>
      <c r="AAM26" s="160">
        <v>30071854.290000003</v>
      </c>
      <c r="AAN26" s="160">
        <v>36726417.910000004</v>
      </c>
      <c r="AAO26" s="160">
        <v>1981677.8599999999</v>
      </c>
      <c r="AAP26" s="160">
        <v>6977862.7800000012</v>
      </c>
      <c r="AAQ26" s="160">
        <v>3162783.14</v>
      </c>
      <c r="AAR26" s="160">
        <v>4419894.6900000004</v>
      </c>
      <c r="AAS26" s="160">
        <v>3465948.82</v>
      </c>
      <c r="AAT26" s="160">
        <v>66157389.989999995</v>
      </c>
      <c r="AAU26" s="160">
        <v>6710491.5600000005</v>
      </c>
      <c r="AAV26" s="160">
        <v>3531748.8400000003</v>
      </c>
      <c r="AAW26" s="160">
        <v>11495279.689999998</v>
      </c>
      <c r="AAX26" s="160">
        <v>7095105.9299999997</v>
      </c>
      <c r="AAY26" s="160">
        <v>5351893.7600000007</v>
      </c>
      <c r="AAZ26" s="160">
        <v>5199461.33</v>
      </c>
      <c r="ABA26" s="160">
        <v>5329149.1899999995</v>
      </c>
      <c r="ABB26" s="160">
        <v>60312783.029999994</v>
      </c>
      <c r="ABC26" s="160">
        <v>3388492.78</v>
      </c>
      <c r="ABD26" s="160">
        <v>9160924.4800000004</v>
      </c>
      <c r="ABE26" s="160">
        <v>4481942.46</v>
      </c>
      <c r="ABF26" s="160">
        <v>4365056.17</v>
      </c>
      <c r="ABG26" s="160">
        <v>20784319.450000003</v>
      </c>
      <c r="ABH26" s="160">
        <v>11084909.330000002</v>
      </c>
      <c r="ABI26" s="160">
        <v>6123219.5899999999</v>
      </c>
      <c r="ABJ26" s="160">
        <v>4829196.5999999996</v>
      </c>
      <c r="ABK26" s="160">
        <v>2814558.8400000003</v>
      </c>
      <c r="ABL26" s="160">
        <v>2978297.09</v>
      </c>
      <c r="ABM26" s="160">
        <v>61675899.710000001</v>
      </c>
      <c r="ABN26" s="160">
        <v>5218266.8699999992</v>
      </c>
      <c r="ABO26" s="160">
        <v>10220843.75</v>
      </c>
      <c r="ABP26" s="160">
        <v>10052984.390000001</v>
      </c>
      <c r="ABQ26" s="160">
        <v>4755145.959999999</v>
      </c>
      <c r="ABR26" s="160">
        <v>11771331.9</v>
      </c>
      <c r="ABS26" s="160">
        <v>5131658.6100000003</v>
      </c>
      <c r="ABT26" s="160">
        <v>44571006.099999994</v>
      </c>
      <c r="ABU26" s="160">
        <v>45339855.350000009</v>
      </c>
      <c r="ABV26" s="160">
        <v>4442312.5999999996</v>
      </c>
      <c r="ABW26" s="160">
        <v>4622259.3599999994</v>
      </c>
      <c r="ABX26" s="160">
        <v>8926570.4299999997</v>
      </c>
      <c r="ABY26" s="160">
        <v>4534867.4000000004</v>
      </c>
      <c r="ABZ26" s="160">
        <v>51079702.99000001</v>
      </c>
      <c r="ACA26" s="160">
        <v>12488510.549999999</v>
      </c>
      <c r="ACB26" s="160">
        <v>8845233.3099999987</v>
      </c>
      <c r="ACC26" s="160">
        <v>4544761.9399999995</v>
      </c>
      <c r="ACD26" s="160">
        <v>4411317.7399999993</v>
      </c>
      <c r="ACE26" s="160">
        <v>7456256.5</v>
      </c>
      <c r="ACF26" s="160">
        <v>31102323.240000002</v>
      </c>
      <c r="ACG26" s="160">
        <v>62033148.609999999</v>
      </c>
      <c r="ACH26" s="160">
        <v>5350816.8500000006</v>
      </c>
      <c r="ACI26" s="160">
        <v>3271898.85</v>
      </c>
      <c r="ACJ26" s="160">
        <v>5081479.6400000006</v>
      </c>
      <c r="ACK26" s="160">
        <v>2317313.0300000003</v>
      </c>
      <c r="ACL26" s="160">
        <v>5517649.6799999997</v>
      </c>
      <c r="ACM26" s="160">
        <v>9815780.9499999993</v>
      </c>
      <c r="ACN26" s="160">
        <v>2892511.75</v>
      </c>
      <c r="ACO26" s="160">
        <v>118706402.13999999</v>
      </c>
      <c r="ACP26" s="160">
        <v>21596718.429999996</v>
      </c>
      <c r="ACQ26" s="160">
        <v>16427894.66</v>
      </c>
      <c r="ACR26" s="160">
        <v>5192324.67</v>
      </c>
      <c r="ACS26" s="160">
        <v>3218815.9299999997</v>
      </c>
      <c r="ACT26" s="160">
        <v>3569030.1700000004</v>
      </c>
      <c r="ACU26" s="160">
        <v>6016261.5499999998</v>
      </c>
      <c r="ACV26" s="160">
        <v>3708730.4400000004</v>
      </c>
      <c r="ACW26" s="160">
        <v>102667032.20999999</v>
      </c>
      <c r="ACX26" s="160">
        <v>30765435.990000002</v>
      </c>
      <c r="ACY26" s="160">
        <v>18507153.789999999</v>
      </c>
      <c r="ACZ26" s="160">
        <v>7235234.3899999997</v>
      </c>
      <c r="ADA26" s="160">
        <v>5684129.6400000006</v>
      </c>
      <c r="ADB26" s="160">
        <v>5657466.6300000008</v>
      </c>
      <c r="ADC26" s="160">
        <v>6213843.3900000006</v>
      </c>
      <c r="ADD26" s="160">
        <v>2859995.79</v>
      </c>
      <c r="ADE26" s="160">
        <v>5849340.4500000002</v>
      </c>
      <c r="ADF26" s="160">
        <v>3187327.46</v>
      </c>
      <c r="ADG26" s="160">
        <v>10169924.100000001</v>
      </c>
      <c r="ADH26" s="160">
        <v>4445509.57</v>
      </c>
      <c r="ADI26" s="160">
        <v>6624684.6699999999</v>
      </c>
      <c r="ADJ26" s="160">
        <v>6233433.1999999993</v>
      </c>
      <c r="ADK26" s="160">
        <v>4781746.46</v>
      </c>
      <c r="ADL26" s="160">
        <v>6415801.3999999994</v>
      </c>
      <c r="ADM26" s="160">
        <v>13169398.919999998</v>
      </c>
      <c r="ADN26" s="160">
        <v>4542503.49</v>
      </c>
      <c r="ADO26" s="160">
        <v>7123396.8699999992</v>
      </c>
      <c r="ADP26" s="160">
        <v>0</v>
      </c>
      <c r="ADQ26" s="160">
        <v>70178040.890000015</v>
      </c>
      <c r="ADR26" s="160">
        <v>9522506.3100000005</v>
      </c>
      <c r="ADS26" s="160">
        <v>7857822.5899999989</v>
      </c>
      <c r="ADT26" s="160">
        <v>4089073.9</v>
      </c>
      <c r="ADU26" s="160">
        <v>4023787.31</v>
      </c>
      <c r="ADV26" s="160">
        <v>20919818.199999999</v>
      </c>
      <c r="ADW26" s="160">
        <v>4564923.99</v>
      </c>
      <c r="ADX26" s="160">
        <v>4918602.54</v>
      </c>
      <c r="ADY26" s="160">
        <v>4196134.5599999996</v>
      </c>
      <c r="ADZ26" s="160">
        <v>12773106.41</v>
      </c>
      <c r="AEA26" s="160">
        <v>65433531.969999991</v>
      </c>
      <c r="AEB26" s="160">
        <v>49246540.75</v>
      </c>
      <c r="AEC26" s="160">
        <v>8684328.3200000003</v>
      </c>
      <c r="AED26" s="160">
        <v>7639874.6200000001</v>
      </c>
      <c r="AEE26" s="160">
        <v>10439345.709999999</v>
      </c>
      <c r="AEF26" s="160">
        <v>8207050.2499999991</v>
      </c>
      <c r="AEG26" s="160">
        <v>5447685.8299999991</v>
      </c>
      <c r="AEH26" s="160">
        <v>5735470.5200000014</v>
      </c>
      <c r="AEI26" s="160">
        <v>9608925.3000000007</v>
      </c>
      <c r="AEJ26" s="160">
        <v>7220775.1299999999</v>
      </c>
      <c r="AEK26" s="160">
        <v>4247505.330000001</v>
      </c>
      <c r="AEL26" s="160">
        <v>4521573.9100000011</v>
      </c>
      <c r="AEM26" s="160">
        <v>11092877.790000001</v>
      </c>
      <c r="AEN26" s="160">
        <v>17641766.420000006</v>
      </c>
      <c r="AEO26" s="160">
        <v>7772088.5099999998</v>
      </c>
      <c r="AEP26" s="160">
        <v>3711666.35</v>
      </c>
      <c r="AEQ26" s="160">
        <v>5179635.8100000005</v>
      </c>
      <c r="AER26" s="160">
        <v>5496709.0600000005</v>
      </c>
      <c r="AES26" s="160">
        <v>5670082.4900000002</v>
      </c>
      <c r="AET26" s="160">
        <v>4186838.1800000006</v>
      </c>
      <c r="AEU26" s="160">
        <v>7849579.46</v>
      </c>
      <c r="AEV26" s="160">
        <v>10357036.349999998</v>
      </c>
      <c r="AEW26" s="160">
        <v>4438274.709999999</v>
      </c>
      <c r="AEX26" s="160">
        <v>13696901.730000002</v>
      </c>
      <c r="AEY26" s="160">
        <v>6396217.2399999993</v>
      </c>
      <c r="AEZ26" s="160">
        <v>47674236.500000007</v>
      </c>
      <c r="AFA26" s="160">
        <v>3416331.0500000003</v>
      </c>
      <c r="AFB26" s="160">
        <v>4037263.23</v>
      </c>
      <c r="AFC26" s="160">
        <v>4102565.6399999992</v>
      </c>
      <c r="AFD26" s="160">
        <v>6901388.3700000001</v>
      </c>
      <c r="AFE26" s="160">
        <v>3576187.91</v>
      </c>
      <c r="AFF26" s="160">
        <v>5339750.1300000008</v>
      </c>
      <c r="AFG26" s="160">
        <v>2019178.1700000002</v>
      </c>
      <c r="AFH26" s="160">
        <v>3712933.4100000006</v>
      </c>
      <c r="AFI26" s="160">
        <v>3688521.8299999996</v>
      </c>
      <c r="AFJ26" s="160">
        <v>8953989.540000001</v>
      </c>
      <c r="AFK26" s="160">
        <v>78773435.140000001</v>
      </c>
      <c r="AFL26" s="160">
        <v>26219707.979999997</v>
      </c>
      <c r="AFM26" s="160">
        <v>2509301.9700000002</v>
      </c>
      <c r="AFN26" s="160">
        <v>3399623.3399999994</v>
      </c>
      <c r="AFO26" s="160">
        <v>12887836.609999999</v>
      </c>
      <c r="AFP26" s="160">
        <v>10114647.73</v>
      </c>
      <c r="AFQ26" s="160">
        <v>689357.62</v>
      </c>
      <c r="AFR26" s="160">
        <v>361544.15</v>
      </c>
      <c r="AFS26" s="160">
        <v>232661237.29999998</v>
      </c>
      <c r="AFT26" s="160">
        <v>75460039.129999995</v>
      </c>
      <c r="AFU26" s="160">
        <v>4574845.99</v>
      </c>
      <c r="AFV26" s="160">
        <v>7796112.5299999993</v>
      </c>
      <c r="AFW26" s="160">
        <v>23287593.000000004</v>
      </c>
      <c r="AFX26" s="160">
        <v>12435593.590000002</v>
      </c>
      <c r="AFY26" s="160">
        <v>5205222.8499999996</v>
      </c>
      <c r="AFZ26" s="160">
        <v>7973513.4000000013</v>
      </c>
      <c r="AGA26" s="160">
        <v>2929937.7499999995</v>
      </c>
      <c r="AGB26" s="160">
        <v>16817892.890000001</v>
      </c>
      <c r="AGC26" s="160">
        <v>12166366.83</v>
      </c>
      <c r="AGD26" s="160">
        <v>4180170.0799999996</v>
      </c>
      <c r="AGE26" s="160">
        <v>5344417.5399999991</v>
      </c>
      <c r="AGF26" s="160">
        <v>5363102.1000000006</v>
      </c>
      <c r="AGG26" s="160">
        <v>3556878.61</v>
      </c>
      <c r="AGH26" s="160">
        <v>3136439.58</v>
      </c>
      <c r="AGI26" s="160">
        <v>2905651.73</v>
      </c>
      <c r="AGJ26" s="160">
        <v>49459819.68</v>
      </c>
      <c r="AGK26" s="160">
        <v>4183486.38</v>
      </c>
      <c r="AGL26" s="160">
        <v>3357325.18</v>
      </c>
      <c r="AGM26" s="160">
        <v>3488887.6799999997</v>
      </c>
      <c r="AGN26" s="160">
        <v>13432461.219999999</v>
      </c>
      <c r="AGO26" s="160">
        <v>4896964.4000000004</v>
      </c>
      <c r="AGP26" s="160">
        <v>7840748.5199999996</v>
      </c>
    </row>
    <row r="27" spans="1:874" x14ac:dyDescent="0.2">
      <c r="B27" s="159" t="s">
        <v>41</v>
      </c>
      <c r="C27" s="158" t="s">
        <v>42</v>
      </c>
      <c r="D27" s="160">
        <v>223273722.01999998</v>
      </c>
      <c r="E27" s="160">
        <v>35440083.079999991</v>
      </c>
      <c r="F27" s="160">
        <v>57229506.369999997</v>
      </c>
      <c r="G27" s="160">
        <v>15634511.229999999</v>
      </c>
      <c r="H27" s="160">
        <v>56618496.579999998</v>
      </c>
      <c r="I27" s="160">
        <v>26971791.16</v>
      </c>
      <c r="J27" s="160">
        <v>30623865.239999998</v>
      </c>
      <c r="K27" s="160">
        <v>33555238.110000007</v>
      </c>
      <c r="L27" s="160">
        <v>22795663.890000001</v>
      </c>
      <c r="M27" s="160">
        <v>23210464.199999996</v>
      </c>
      <c r="N27" s="160">
        <v>17012699.570000004</v>
      </c>
      <c r="O27" s="160">
        <v>21162071.170000002</v>
      </c>
      <c r="P27" s="160">
        <v>14677718.82</v>
      </c>
      <c r="Q27" s="160">
        <v>17593812.690000001</v>
      </c>
      <c r="R27" s="160">
        <v>15979040.050000001</v>
      </c>
      <c r="S27" s="160">
        <v>33709826.670000002</v>
      </c>
      <c r="T27" s="160">
        <v>23585203.559999999</v>
      </c>
      <c r="U27" s="160">
        <v>10881657.189999999</v>
      </c>
      <c r="V27" s="160">
        <v>91835091.890000001</v>
      </c>
      <c r="W27" s="160">
        <v>36155510.829999991</v>
      </c>
      <c r="X27" s="160">
        <v>8827642.7300000004</v>
      </c>
      <c r="Y27" s="160">
        <v>43902847.459999993</v>
      </c>
      <c r="Z27" s="160">
        <v>19277218.979999997</v>
      </c>
      <c r="AA27" s="160">
        <v>31536144.779999997</v>
      </c>
      <c r="AB27" s="160">
        <v>5546648.4699999988</v>
      </c>
      <c r="AC27" s="160">
        <v>29556348.720000003</v>
      </c>
      <c r="AD27" s="160">
        <v>32498586.129999999</v>
      </c>
      <c r="AE27" s="160">
        <v>5120331.33</v>
      </c>
      <c r="AF27" s="160">
        <v>17802221.09</v>
      </c>
      <c r="AG27" s="160">
        <v>25930728.169999991</v>
      </c>
      <c r="AH27" s="160">
        <v>30463985.850000001</v>
      </c>
      <c r="AI27" s="160">
        <v>18060445.02</v>
      </c>
      <c r="AJ27" s="160">
        <v>13191463.939999999</v>
      </c>
      <c r="AK27" s="160">
        <v>6453159.3100000015</v>
      </c>
      <c r="AL27" s="160">
        <v>19727145.399999999</v>
      </c>
      <c r="AM27" s="160">
        <v>20867705.82</v>
      </c>
      <c r="AN27" s="160">
        <v>16783653.5</v>
      </c>
      <c r="AO27" s="160">
        <v>3636373.82</v>
      </c>
      <c r="AP27" s="160">
        <v>7976150.5200000014</v>
      </c>
      <c r="AQ27" s="160">
        <v>6807990.209999999</v>
      </c>
      <c r="AR27" s="160">
        <v>5188386.8099999996</v>
      </c>
      <c r="AS27" s="160">
        <v>2814748.54</v>
      </c>
      <c r="AT27" s="160">
        <v>84931579.719999999</v>
      </c>
      <c r="AU27" s="160">
        <v>2635971.89</v>
      </c>
      <c r="AV27" s="160">
        <v>3858732.4699999997</v>
      </c>
      <c r="AW27" s="160">
        <v>2593586.27</v>
      </c>
      <c r="AX27" s="160">
        <v>8252722.7100000009</v>
      </c>
      <c r="AY27" s="160">
        <v>6863566.2300000004</v>
      </c>
      <c r="AZ27" s="160">
        <v>2095911.23</v>
      </c>
      <c r="BA27" s="160">
        <v>4289896.49</v>
      </c>
      <c r="BB27" s="160">
        <v>2380413.09</v>
      </c>
      <c r="BC27" s="160">
        <v>2151807.13</v>
      </c>
      <c r="BD27" s="160">
        <v>3997796.52</v>
      </c>
      <c r="BE27" s="160">
        <v>2489588.42</v>
      </c>
      <c r="BF27" s="160">
        <v>9164890.3299999982</v>
      </c>
      <c r="BG27" s="160">
        <v>2708943.79</v>
      </c>
      <c r="BH27" s="160">
        <v>4866825.75</v>
      </c>
      <c r="BI27" s="160">
        <v>30229844.520000003</v>
      </c>
      <c r="BJ27" s="160">
        <v>9684503.4299999997</v>
      </c>
      <c r="BK27" s="160">
        <v>19177435.749999996</v>
      </c>
      <c r="BL27" s="160">
        <v>5052733.4399999995</v>
      </c>
      <c r="BM27" s="160">
        <v>28245436.870000005</v>
      </c>
      <c r="BN27" s="160">
        <v>22211526.319999997</v>
      </c>
      <c r="BO27" s="160">
        <v>9746899.370000001</v>
      </c>
      <c r="BP27" s="160">
        <v>19308945.720000003</v>
      </c>
      <c r="BQ27" s="160">
        <v>22675977.809999999</v>
      </c>
      <c r="BR27" s="160">
        <v>28236805.860000003</v>
      </c>
      <c r="BS27" s="160">
        <v>44147858.259999998</v>
      </c>
      <c r="BT27" s="160">
        <v>22595527.629999995</v>
      </c>
      <c r="BU27" s="160">
        <v>23753557.43</v>
      </c>
      <c r="BV27" s="160">
        <v>6281715.0199999996</v>
      </c>
      <c r="BW27" s="160">
        <v>7019064.7400000002</v>
      </c>
      <c r="BX27" s="160">
        <v>42749119.239999995</v>
      </c>
      <c r="BY27" s="160">
        <v>6838993.4500000002</v>
      </c>
      <c r="BZ27" s="160">
        <v>6371822.6000000006</v>
      </c>
      <c r="CA27" s="160">
        <v>10097697.190000001</v>
      </c>
      <c r="CB27" s="160">
        <v>5673746.3400000008</v>
      </c>
      <c r="CC27" s="160">
        <v>13368140.649999999</v>
      </c>
      <c r="CD27" s="160">
        <v>8194696.2300000004</v>
      </c>
      <c r="CE27" s="160">
        <v>112812599.47999999</v>
      </c>
      <c r="CF27" s="160">
        <v>14327587.950000001</v>
      </c>
      <c r="CG27" s="160">
        <v>17161577.099999998</v>
      </c>
      <c r="CH27" s="160">
        <v>11212175.699999999</v>
      </c>
      <c r="CI27" s="160">
        <v>17920819.710000001</v>
      </c>
      <c r="CJ27" s="160">
        <v>12123828.609999999</v>
      </c>
      <c r="CK27" s="160">
        <v>14123936</v>
      </c>
      <c r="CL27" s="160">
        <v>18367501</v>
      </c>
      <c r="CM27" s="160">
        <v>5318275.9700000007</v>
      </c>
      <c r="CN27" s="160">
        <v>28677424.59</v>
      </c>
      <c r="CO27" s="160">
        <v>14080416</v>
      </c>
      <c r="CP27" s="160">
        <v>19867272.230000004</v>
      </c>
      <c r="CQ27" s="160">
        <v>13779613.9</v>
      </c>
      <c r="CR27" s="160">
        <v>81812299.689999998</v>
      </c>
      <c r="CS27" s="160">
        <v>13769712.529999997</v>
      </c>
      <c r="CT27" s="160">
        <v>14493641.16</v>
      </c>
      <c r="CU27" s="160">
        <v>14041981.109999999</v>
      </c>
      <c r="CV27" s="160">
        <v>4435374.0800000001</v>
      </c>
      <c r="CW27" s="160">
        <v>27070495.199999999</v>
      </c>
      <c r="CX27" s="160">
        <v>7509116.0599999996</v>
      </c>
      <c r="CY27" s="160">
        <v>8823712.8399999999</v>
      </c>
      <c r="CZ27" s="160">
        <v>29362290.879999999</v>
      </c>
      <c r="DA27" s="160">
        <v>51251179.440000005</v>
      </c>
      <c r="DB27" s="160">
        <v>15218977.24</v>
      </c>
      <c r="DC27" s="160">
        <v>8945069.25</v>
      </c>
      <c r="DD27" s="160">
        <v>18149126.73</v>
      </c>
      <c r="DE27" s="160">
        <v>17393930.010000002</v>
      </c>
      <c r="DF27" s="160">
        <v>20637073.229999997</v>
      </c>
      <c r="DG27" s="160">
        <v>35345626.689999998</v>
      </c>
      <c r="DH27" s="160">
        <v>16729805.870000001</v>
      </c>
      <c r="DI27" s="160">
        <v>125936254.83999999</v>
      </c>
      <c r="DJ27" s="160">
        <v>10156421.080000002</v>
      </c>
      <c r="DK27" s="160">
        <v>20030531.18</v>
      </c>
      <c r="DL27" s="160">
        <v>14486722.430000003</v>
      </c>
      <c r="DM27" s="160">
        <v>30255084.199999999</v>
      </c>
      <c r="DN27" s="160">
        <v>8472775.1500000004</v>
      </c>
      <c r="DO27" s="160">
        <v>40077778.649999999</v>
      </c>
      <c r="DP27" s="160">
        <v>9244403.7599999998</v>
      </c>
      <c r="DQ27" s="160">
        <v>24772380.039999999</v>
      </c>
      <c r="DR27" s="160">
        <v>30131135.140000004</v>
      </c>
      <c r="DS27" s="160">
        <v>9812612.0500000026</v>
      </c>
      <c r="DT27" s="160">
        <v>21546820.710000001</v>
      </c>
      <c r="DU27" s="160">
        <v>11521561.040000001</v>
      </c>
      <c r="DV27" s="160">
        <v>6384275.4700000007</v>
      </c>
      <c r="DW27" s="160">
        <v>4137974.7699999996</v>
      </c>
      <c r="DX27" s="160">
        <v>10003950.689999999</v>
      </c>
      <c r="DY27" s="160">
        <v>4394565.4000000004</v>
      </c>
      <c r="DZ27" s="160">
        <v>3772785.48</v>
      </c>
      <c r="EA27" s="160">
        <v>3649185.11</v>
      </c>
      <c r="EB27" s="160">
        <v>12742873.52</v>
      </c>
      <c r="EC27" s="160">
        <v>23547430.890000004</v>
      </c>
      <c r="ED27" s="160">
        <v>12457104.33</v>
      </c>
      <c r="EE27" s="160">
        <v>8717159.6600000001</v>
      </c>
      <c r="EF27" s="160">
        <v>10502766.640000001</v>
      </c>
      <c r="EG27" s="160">
        <v>11224897.050000001</v>
      </c>
      <c r="EH27" s="160">
        <v>6534247.1799999997</v>
      </c>
      <c r="EI27" s="160">
        <v>14605278.940000001</v>
      </c>
      <c r="EJ27" s="160">
        <v>5128706.33</v>
      </c>
      <c r="EK27" s="160">
        <v>8771281.0600000005</v>
      </c>
      <c r="EL27" s="160">
        <v>91234638.690000013</v>
      </c>
      <c r="EM27" s="160">
        <v>9896453.3499999978</v>
      </c>
      <c r="EN27" s="160">
        <v>5514643.8999999994</v>
      </c>
      <c r="EO27" s="160">
        <v>5721576.8900000006</v>
      </c>
      <c r="EP27" s="160">
        <v>1713507.05</v>
      </c>
      <c r="EQ27" s="160">
        <v>2304376.5300000003</v>
      </c>
      <c r="ER27" s="160">
        <v>17791477.82</v>
      </c>
      <c r="ES27" s="160">
        <v>14474484.939999999</v>
      </c>
      <c r="ET27" s="160">
        <v>6542388.4499999993</v>
      </c>
      <c r="EU27" s="160">
        <v>34115929.579999998</v>
      </c>
      <c r="EV27" s="160">
        <v>4510524.4000000004</v>
      </c>
      <c r="EW27" s="160">
        <v>13341966.489999998</v>
      </c>
      <c r="EX27" s="160">
        <v>19566291.359999999</v>
      </c>
      <c r="EY27" s="160">
        <v>29567284.979999997</v>
      </c>
      <c r="EZ27" s="160">
        <v>24202641.829999998</v>
      </c>
      <c r="FA27" s="160">
        <v>11091507.769999998</v>
      </c>
      <c r="FB27" s="160">
        <v>8669282.3499999996</v>
      </c>
      <c r="FC27" s="160">
        <v>8334871.8399999999</v>
      </c>
      <c r="FD27" s="160">
        <v>8225175.2300000004</v>
      </c>
      <c r="FE27" s="160">
        <v>7369622.0299999993</v>
      </c>
      <c r="FF27" s="160">
        <v>10401985.539999999</v>
      </c>
      <c r="FG27" s="160">
        <v>41823721.049999997</v>
      </c>
      <c r="FH27" s="160">
        <v>8423864.0800000001</v>
      </c>
      <c r="FI27" s="160">
        <v>5790512.21</v>
      </c>
      <c r="FJ27" s="160">
        <v>7730658.0300000003</v>
      </c>
      <c r="FK27" s="160">
        <v>8032398.2199999997</v>
      </c>
      <c r="FL27" s="160">
        <v>14885981.200000001</v>
      </c>
      <c r="FM27" s="160">
        <v>0</v>
      </c>
      <c r="FN27" s="160">
        <v>1510713.8199999998</v>
      </c>
      <c r="FO27" s="160">
        <v>55398962.25</v>
      </c>
      <c r="FP27" s="160">
        <v>9761339.5399999991</v>
      </c>
      <c r="FQ27" s="160">
        <v>17363246.619999997</v>
      </c>
      <c r="FR27" s="160">
        <v>16967204.09</v>
      </c>
      <c r="FS27" s="160">
        <v>17706215.41</v>
      </c>
      <c r="FT27" s="160">
        <v>10113767.389999999</v>
      </c>
      <c r="FU27" s="160">
        <v>24452361.280000001</v>
      </c>
      <c r="FV27" s="160">
        <v>22188945.98</v>
      </c>
      <c r="FW27" s="160">
        <v>21313908.07</v>
      </c>
      <c r="FX27" s="160">
        <v>19310358.350000001</v>
      </c>
      <c r="FY27" s="160">
        <v>85958901.330000028</v>
      </c>
      <c r="FZ27" s="160">
        <v>13561599.74</v>
      </c>
      <c r="GA27" s="160">
        <v>20807394.32</v>
      </c>
      <c r="GB27" s="160">
        <v>54194005.550000004</v>
      </c>
      <c r="GC27" s="160">
        <v>5513684.8899999997</v>
      </c>
      <c r="GD27" s="160">
        <v>9049395.75</v>
      </c>
      <c r="GE27" s="160">
        <v>29137654.949999999</v>
      </c>
      <c r="GF27" s="160">
        <v>11635742.389999999</v>
      </c>
      <c r="GG27" s="160">
        <v>5914067.3499999996</v>
      </c>
      <c r="GH27" s="160">
        <v>8144996.7599999998</v>
      </c>
      <c r="GI27" s="160">
        <v>7773520.5700000003</v>
      </c>
      <c r="GJ27" s="160">
        <v>4700163.9000000004</v>
      </c>
      <c r="GK27" s="160">
        <v>1194530</v>
      </c>
      <c r="GL27" s="160">
        <v>5096958.7</v>
      </c>
      <c r="GM27" s="160">
        <v>171335.8</v>
      </c>
      <c r="GN27" s="160">
        <v>22068905.239999998</v>
      </c>
      <c r="GO27" s="160">
        <v>7876302.6699999999</v>
      </c>
      <c r="GP27" s="160">
        <v>7169606.7300000004</v>
      </c>
      <c r="GQ27" s="160">
        <v>14039856.579999998</v>
      </c>
      <c r="GR27" s="160">
        <v>3518479.66</v>
      </c>
      <c r="GS27" s="160">
        <v>15122588.739999998</v>
      </c>
      <c r="GT27" s="160">
        <v>8800343.2600000016</v>
      </c>
      <c r="GU27" s="160">
        <v>2808339.75</v>
      </c>
      <c r="GV27" s="160">
        <v>14440877.169999998</v>
      </c>
      <c r="GW27" s="160">
        <v>3821897.86</v>
      </c>
      <c r="GX27" s="160">
        <v>13913776.160000002</v>
      </c>
      <c r="GY27" s="160">
        <v>10029326.689999999</v>
      </c>
      <c r="GZ27" s="160">
        <v>41980835.82</v>
      </c>
      <c r="HA27" s="160">
        <v>17838499.559999999</v>
      </c>
      <c r="HB27" s="160">
        <v>16306127.309999999</v>
      </c>
      <c r="HC27" s="160">
        <v>30540971.560000002</v>
      </c>
      <c r="HD27" s="160">
        <v>23533989.520000003</v>
      </c>
      <c r="HE27" s="160">
        <v>20461194.100000001</v>
      </c>
      <c r="HF27" s="160">
        <v>48265075.239999995</v>
      </c>
      <c r="HG27" s="160">
        <v>29314137.23</v>
      </c>
      <c r="HH27" s="160">
        <v>16212998.379999999</v>
      </c>
      <c r="HI27" s="160">
        <v>5477823.5700000003</v>
      </c>
      <c r="HJ27" s="160">
        <v>6419957.1600000001</v>
      </c>
      <c r="HK27" s="160">
        <v>5376042.3700000001</v>
      </c>
      <c r="HL27" s="160">
        <v>10993293.060000001</v>
      </c>
      <c r="HM27" s="160">
        <v>6801655.0700000012</v>
      </c>
      <c r="HN27" s="160">
        <v>50103673.32</v>
      </c>
      <c r="HO27" s="160">
        <v>29468844.870000005</v>
      </c>
      <c r="HP27" s="160">
        <v>4714060.0100000007</v>
      </c>
      <c r="HQ27" s="160">
        <v>7434325.9100000001</v>
      </c>
      <c r="HR27" s="160">
        <v>4539600.99</v>
      </c>
      <c r="HS27" s="160">
        <v>8573684.6999999993</v>
      </c>
      <c r="HT27" s="160">
        <v>15898057.439999999</v>
      </c>
      <c r="HU27" s="160">
        <v>9373823.8100000005</v>
      </c>
      <c r="HV27" s="160">
        <v>9208014.7200000007</v>
      </c>
      <c r="HW27" s="160">
        <v>7041233.0999999996</v>
      </c>
      <c r="HX27" s="160">
        <v>8213129.5900000008</v>
      </c>
      <c r="HY27" s="160">
        <v>17365433.809999999</v>
      </c>
      <c r="HZ27" s="160">
        <v>5552439.7400000002</v>
      </c>
      <c r="IA27" s="160">
        <v>11293291.6</v>
      </c>
      <c r="IB27" s="160">
        <v>4296547.0049999999</v>
      </c>
      <c r="IC27" s="160">
        <v>1738864.95</v>
      </c>
      <c r="ID27" s="160">
        <v>40145839.629999995</v>
      </c>
      <c r="IE27" s="160">
        <v>7662306.959999999</v>
      </c>
      <c r="IF27" s="160">
        <v>10173261.379999999</v>
      </c>
      <c r="IG27" s="160">
        <v>15992023.689999999</v>
      </c>
      <c r="IH27" s="160">
        <v>17970602.289999999</v>
      </c>
      <c r="II27" s="160">
        <v>7183904.7700000005</v>
      </c>
      <c r="IJ27" s="160">
        <v>7571513.1599999992</v>
      </c>
      <c r="IK27" s="160">
        <v>4035558.21</v>
      </c>
      <c r="IL27" s="160">
        <v>4228127</v>
      </c>
      <c r="IM27" s="160">
        <v>8759707.4800000004</v>
      </c>
      <c r="IN27" s="160">
        <v>5861603.4199999999</v>
      </c>
      <c r="IO27" s="160">
        <v>140299867.17999998</v>
      </c>
      <c r="IP27" s="160">
        <v>14347046.970000001</v>
      </c>
      <c r="IQ27" s="160">
        <v>9472594.9900000002</v>
      </c>
      <c r="IR27" s="160">
        <v>9123327.7100000009</v>
      </c>
      <c r="IS27" s="160">
        <v>8958512.7300000004</v>
      </c>
      <c r="IT27" s="160">
        <v>4469594.8900000006</v>
      </c>
      <c r="IU27" s="160">
        <v>10153075.380000001</v>
      </c>
      <c r="IV27" s="160">
        <v>2193166.5700000003</v>
      </c>
      <c r="IW27" s="160">
        <v>1315664.6399999999</v>
      </c>
      <c r="IX27" s="160">
        <v>8242133.4100000001</v>
      </c>
      <c r="IY27" s="160">
        <v>11958024.75</v>
      </c>
      <c r="IZ27" s="160">
        <v>4536846.9700000007</v>
      </c>
      <c r="JA27" s="160">
        <v>14788238.950000001</v>
      </c>
      <c r="JB27" s="160">
        <v>12247142.82</v>
      </c>
      <c r="JC27" s="160">
        <v>10005176.279999999</v>
      </c>
      <c r="JD27" s="160">
        <v>7630875.3099999996</v>
      </c>
      <c r="JE27" s="160">
        <v>4308128.51</v>
      </c>
      <c r="JF27" s="160">
        <v>4775519</v>
      </c>
      <c r="JG27" s="160">
        <v>25470301.77</v>
      </c>
      <c r="JH27" s="160">
        <v>6408942.7599999998</v>
      </c>
      <c r="JI27" s="160">
        <v>6633635.2599999998</v>
      </c>
      <c r="JJ27" s="160">
        <v>9565617.5600000005</v>
      </c>
      <c r="JK27" s="160">
        <v>6404417.4800000004</v>
      </c>
      <c r="JL27" s="160">
        <v>13817831.530000001</v>
      </c>
      <c r="JM27" s="160">
        <v>5576146.6699999999</v>
      </c>
      <c r="JN27" s="160">
        <v>65244499.239999995</v>
      </c>
      <c r="JO27" s="160">
        <v>16636200.16</v>
      </c>
      <c r="JP27" s="160">
        <v>1193395.78</v>
      </c>
      <c r="JQ27" s="160">
        <v>4300951.6000000006</v>
      </c>
      <c r="JR27" s="160">
        <v>18156905.949999999</v>
      </c>
      <c r="JS27" s="160">
        <v>3668198.8</v>
      </c>
      <c r="JT27" s="160">
        <v>18842761.199999999</v>
      </c>
      <c r="JU27" s="160">
        <v>6091045</v>
      </c>
      <c r="JV27" s="160">
        <v>12114382.4</v>
      </c>
      <c r="JW27" s="160">
        <v>8041915.7400000002</v>
      </c>
      <c r="JX27" s="160">
        <v>7419540.5999999996</v>
      </c>
      <c r="JY27" s="160">
        <v>7095675.75</v>
      </c>
      <c r="JZ27" s="160">
        <v>7370423.3999999994</v>
      </c>
      <c r="KA27" s="160">
        <v>1819988.7000000002</v>
      </c>
      <c r="KB27" s="160">
        <v>4854206.17</v>
      </c>
      <c r="KC27" s="160">
        <v>70496505.319999993</v>
      </c>
      <c r="KD27" s="160">
        <v>32051601.199999996</v>
      </c>
      <c r="KE27" s="160">
        <v>7667799.0600000005</v>
      </c>
      <c r="KF27" s="160">
        <v>24983811.739999998</v>
      </c>
      <c r="KG27" s="160">
        <v>17451811.170000002</v>
      </c>
      <c r="KH27" s="160">
        <v>25019891.260000002</v>
      </c>
      <c r="KI27" s="160">
        <v>51314122.530000001</v>
      </c>
      <c r="KJ27" s="160">
        <v>6240699.8300000001</v>
      </c>
      <c r="KK27" s="160">
        <v>8141926.0100000007</v>
      </c>
      <c r="KL27" s="160">
        <v>16802464.469999999</v>
      </c>
      <c r="KM27" s="160">
        <v>15723497.52</v>
      </c>
      <c r="KN27" s="160">
        <v>10288603.050000001</v>
      </c>
      <c r="KO27" s="160">
        <v>27961048.759999998</v>
      </c>
      <c r="KP27" s="160">
        <v>7254236.0499999998</v>
      </c>
      <c r="KQ27" s="160">
        <v>18223255.989999998</v>
      </c>
      <c r="KR27" s="160">
        <v>19311487.32</v>
      </c>
      <c r="KS27" s="160">
        <v>11472125.66</v>
      </c>
      <c r="KT27" s="160">
        <v>16879271.869999997</v>
      </c>
      <c r="KU27" s="160">
        <v>5370580.9699999997</v>
      </c>
      <c r="KV27" s="160">
        <v>1696351.12</v>
      </c>
      <c r="KW27" s="160">
        <v>6968094.5099999998</v>
      </c>
      <c r="KX27" s="160">
        <v>7758316.9299999997</v>
      </c>
      <c r="KY27" s="160">
        <v>4747712.05</v>
      </c>
      <c r="KZ27" s="160">
        <v>5346463.32</v>
      </c>
      <c r="LA27" s="160">
        <v>1617340.0499999998</v>
      </c>
      <c r="LB27" s="160">
        <v>82486502.74000001</v>
      </c>
      <c r="LC27" s="160">
        <v>21702058.23</v>
      </c>
      <c r="LD27" s="160">
        <v>20161035.390000001</v>
      </c>
      <c r="LE27" s="160">
        <v>29041586.27</v>
      </c>
      <c r="LF27" s="160">
        <v>17444432.569999997</v>
      </c>
      <c r="LG27" s="160">
        <v>11078219.699999999</v>
      </c>
      <c r="LH27" s="160">
        <v>5306558.6757000005</v>
      </c>
      <c r="LI27" s="160">
        <v>20472507.234999999</v>
      </c>
      <c r="LJ27" s="160">
        <v>6270721.629999999</v>
      </c>
      <c r="LK27" s="160">
        <v>15800278.969999999</v>
      </c>
      <c r="LL27" s="160">
        <v>17962125.219999999</v>
      </c>
      <c r="LM27" s="160">
        <v>2157741.5499999998</v>
      </c>
      <c r="LN27" s="160">
        <v>5483994.6500000004</v>
      </c>
      <c r="LO27" s="160">
        <v>63923396.279999994</v>
      </c>
      <c r="LP27" s="160">
        <v>34957159.380000003</v>
      </c>
      <c r="LQ27" s="160">
        <v>197645187.97000006</v>
      </c>
      <c r="LR27" s="160">
        <v>14854056.25</v>
      </c>
      <c r="LS27" s="160">
        <v>13585023.370000001</v>
      </c>
      <c r="LT27" s="160">
        <v>20462322.049999997</v>
      </c>
      <c r="LU27" s="160">
        <v>13627872.029999999</v>
      </c>
      <c r="LV27" s="160">
        <v>10555949.65</v>
      </c>
      <c r="LW27" s="160">
        <v>9842092.290000001</v>
      </c>
      <c r="LX27" s="160">
        <v>8280785.9500000002</v>
      </c>
      <c r="LY27" s="160">
        <v>23335540.510000002</v>
      </c>
      <c r="LZ27" s="160">
        <v>6908540.7599999998</v>
      </c>
      <c r="MA27" s="160">
        <v>88406662.519999981</v>
      </c>
      <c r="MB27" s="160">
        <v>20690515.059999999</v>
      </c>
      <c r="MC27" s="160">
        <v>10493783.469999999</v>
      </c>
      <c r="MD27" s="160">
        <v>9326437.0399999991</v>
      </c>
      <c r="ME27" s="160">
        <v>10345783.549999999</v>
      </c>
      <c r="MF27" s="160">
        <v>22768513.370000005</v>
      </c>
      <c r="MG27" s="160">
        <v>16029513.25</v>
      </c>
      <c r="MH27" s="160">
        <v>13982425.720000001</v>
      </c>
      <c r="MI27" s="160">
        <v>18739219.490000002</v>
      </c>
      <c r="MJ27" s="160">
        <v>11335358.65</v>
      </c>
      <c r="MK27" s="160">
        <v>17391788.260000002</v>
      </c>
      <c r="ML27" s="160">
        <v>8172606.9800000014</v>
      </c>
      <c r="MM27" s="160">
        <v>35218355.219999999</v>
      </c>
      <c r="MN27" s="160">
        <v>10544124.9</v>
      </c>
      <c r="MO27" s="160">
        <v>16419893.93</v>
      </c>
      <c r="MP27" s="160">
        <v>10556896.629999999</v>
      </c>
      <c r="MQ27" s="160">
        <v>7378406.5099999998</v>
      </c>
      <c r="MR27" s="160">
        <v>12009171.26</v>
      </c>
      <c r="MS27" s="160">
        <v>12864206.050000001</v>
      </c>
      <c r="MT27" s="160">
        <v>12920297.630000001</v>
      </c>
      <c r="MU27" s="160">
        <v>4947086.91</v>
      </c>
      <c r="MV27" s="160">
        <v>4360977.07</v>
      </c>
      <c r="MW27" s="160">
        <v>109205296.03</v>
      </c>
      <c r="MX27" s="160">
        <v>15134519.669999998</v>
      </c>
      <c r="MY27" s="160">
        <v>3305474.26</v>
      </c>
      <c r="MZ27" s="160">
        <v>39316195.019999996</v>
      </c>
      <c r="NA27" s="160">
        <v>3029191.68</v>
      </c>
      <c r="NB27" s="160">
        <v>11181895.260000002</v>
      </c>
      <c r="NC27" s="160">
        <v>9666234.9800000004</v>
      </c>
      <c r="ND27" s="160">
        <v>36026030.719999999</v>
      </c>
      <c r="NE27" s="160">
        <v>1486421.78</v>
      </c>
      <c r="NF27" s="160">
        <v>15783107.330000002</v>
      </c>
      <c r="NG27" s="160">
        <v>13412707.780000001</v>
      </c>
      <c r="NH27" s="160">
        <v>8143798.8999999985</v>
      </c>
      <c r="NI27" s="160">
        <v>59170067.399999999</v>
      </c>
      <c r="NJ27" s="160">
        <v>6458209.5499999998</v>
      </c>
      <c r="NK27" s="160">
        <v>10597223.620000001</v>
      </c>
      <c r="NL27" s="160">
        <v>5632137.5499999998</v>
      </c>
      <c r="NM27" s="160">
        <v>8911399.0099999998</v>
      </c>
      <c r="NN27" s="160">
        <v>705187.5</v>
      </c>
      <c r="NO27" s="160">
        <v>2274969.5700000003</v>
      </c>
      <c r="NP27" s="160">
        <v>32465041.240000002</v>
      </c>
      <c r="NQ27" s="160">
        <v>16186735.970000001</v>
      </c>
      <c r="NR27" s="160">
        <v>10962389.470000001</v>
      </c>
      <c r="NS27" s="160">
        <v>11098072.319999998</v>
      </c>
      <c r="NT27" s="160">
        <v>16642807.150000002</v>
      </c>
      <c r="NU27" s="160">
        <v>18550178.260000002</v>
      </c>
      <c r="NV27" s="160">
        <v>5754339.1299999999</v>
      </c>
      <c r="NW27" s="160">
        <v>19004059.07</v>
      </c>
      <c r="NX27" s="160">
        <v>9212087.2599999998</v>
      </c>
      <c r="NY27" s="160">
        <v>14020580.5</v>
      </c>
      <c r="NZ27" s="160">
        <v>13681288.5</v>
      </c>
      <c r="OA27" s="160">
        <v>9385070.4399999995</v>
      </c>
      <c r="OB27" s="160">
        <v>20102820.979999997</v>
      </c>
      <c r="OC27" s="160">
        <v>2697427.46</v>
      </c>
      <c r="OD27" s="160">
        <v>12813946.040000001</v>
      </c>
      <c r="OE27" s="160"/>
      <c r="OF27" s="160">
        <v>147874972.31999999</v>
      </c>
      <c r="OG27" s="160">
        <v>34695914.630000003</v>
      </c>
      <c r="OH27" s="160">
        <v>25133265.559999999</v>
      </c>
      <c r="OI27" s="160">
        <v>16783102.120000001</v>
      </c>
      <c r="OJ27" s="160">
        <v>28221569.860000003</v>
      </c>
      <c r="OK27" s="160">
        <v>10449490.939999999</v>
      </c>
      <c r="OL27" s="160">
        <v>24352446.410000004</v>
      </c>
      <c r="OM27" s="160">
        <v>12615606.800000001</v>
      </c>
      <c r="ON27" s="160">
        <v>7342246.0600000005</v>
      </c>
      <c r="OO27" s="160">
        <v>24258954.059999995</v>
      </c>
      <c r="OP27" s="160">
        <v>15347555.9</v>
      </c>
      <c r="OQ27" s="160">
        <v>17724154.320000004</v>
      </c>
      <c r="OR27" s="160">
        <v>16668826.369999997</v>
      </c>
      <c r="OS27" s="160">
        <v>73862765.879999995</v>
      </c>
      <c r="OT27" s="160">
        <v>4493210.3</v>
      </c>
      <c r="OU27" s="160">
        <v>22648862.860000003</v>
      </c>
      <c r="OV27" s="160">
        <v>2529360.98</v>
      </c>
      <c r="OW27" s="160">
        <v>12869438.9</v>
      </c>
      <c r="OX27" s="160">
        <v>36295179.439999998</v>
      </c>
      <c r="OY27" s="160">
        <v>6260436.21</v>
      </c>
      <c r="OZ27" s="160">
        <v>4274830.2300000004</v>
      </c>
      <c r="PA27" s="160">
        <v>12512381.039999999</v>
      </c>
      <c r="PB27" s="160">
        <v>4942127.4400000004</v>
      </c>
      <c r="PC27" s="160">
        <v>12684511.530000001</v>
      </c>
      <c r="PD27" s="160">
        <v>11572451.48</v>
      </c>
      <c r="PE27" s="160">
        <v>6210804.04</v>
      </c>
      <c r="PF27" s="160">
        <v>13810608.619999999</v>
      </c>
      <c r="PG27" s="160">
        <v>266098370.19999999</v>
      </c>
      <c r="PH27" s="160">
        <v>3897397.6199999996</v>
      </c>
      <c r="PI27" s="160">
        <v>605981.39</v>
      </c>
      <c r="PJ27" s="160">
        <v>2543829.3299999996</v>
      </c>
      <c r="PK27" s="160">
        <v>5935594.2400000002</v>
      </c>
      <c r="PL27" s="160">
        <v>3343602.1399999997</v>
      </c>
      <c r="PM27" s="160">
        <v>2671624.0400000005</v>
      </c>
      <c r="PN27" s="160">
        <v>2371507.44</v>
      </c>
      <c r="PO27" s="160">
        <v>5787085.6199999992</v>
      </c>
      <c r="PP27" s="160">
        <v>2505041.19</v>
      </c>
      <c r="PQ27" s="160">
        <v>5658806.6099999994</v>
      </c>
      <c r="PR27" s="160">
        <v>2333959.54</v>
      </c>
      <c r="PS27" s="160">
        <v>4044448.9099999997</v>
      </c>
      <c r="PT27" s="160">
        <v>7672103.7699999996</v>
      </c>
      <c r="PU27" s="160">
        <v>4870440.6500000004</v>
      </c>
      <c r="PV27" s="160">
        <v>5615165.6699999999</v>
      </c>
      <c r="PW27" s="160">
        <v>2835374.1500000004</v>
      </c>
      <c r="PX27" s="160">
        <v>1680165.2</v>
      </c>
      <c r="PY27" s="160">
        <v>2458098.67</v>
      </c>
      <c r="PZ27" s="160">
        <v>8104206.0899999999</v>
      </c>
      <c r="QA27" s="160">
        <v>6860797.0700000003</v>
      </c>
      <c r="QB27" s="160">
        <v>1297426.3699999999</v>
      </c>
      <c r="QC27" s="160">
        <v>38922498.299999997</v>
      </c>
      <c r="QD27" s="160">
        <v>5538500.9100000001</v>
      </c>
      <c r="QE27" s="160">
        <v>15172614.67</v>
      </c>
      <c r="QF27" s="160">
        <v>8813192.4100000001</v>
      </c>
      <c r="QG27" s="160">
        <v>5901038.1100000003</v>
      </c>
      <c r="QH27" s="160">
        <v>24890596.949999999</v>
      </c>
      <c r="QI27" s="160">
        <v>5654749.6799999997</v>
      </c>
      <c r="QJ27" s="160">
        <v>1384484.6300000001</v>
      </c>
      <c r="QK27" s="160">
        <v>23108587.460000001</v>
      </c>
      <c r="QL27" s="160">
        <v>4516230.1099999994</v>
      </c>
      <c r="QM27" s="160">
        <v>4943024.0199999996</v>
      </c>
      <c r="QN27" s="160">
        <v>48467896.630000003</v>
      </c>
      <c r="QO27" s="160">
        <v>29399437.920000002</v>
      </c>
      <c r="QP27" s="160">
        <v>8706422.9000000004</v>
      </c>
      <c r="QQ27" s="160">
        <v>18675398.850000001</v>
      </c>
      <c r="QR27" s="160">
        <v>22238086.77</v>
      </c>
      <c r="QS27" s="160">
        <v>17445581.280000001</v>
      </c>
      <c r="QT27" s="160">
        <v>13930638.949999999</v>
      </c>
      <c r="QU27" s="160">
        <v>8980391.4000000004</v>
      </c>
      <c r="QV27" s="160">
        <v>18152496.07</v>
      </c>
      <c r="QW27" s="160">
        <v>25472941.549999997</v>
      </c>
      <c r="QX27" s="160">
        <v>7043980.9799999995</v>
      </c>
      <c r="QY27" s="160">
        <v>1728915.04</v>
      </c>
      <c r="QZ27" s="160">
        <v>4591255.41</v>
      </c>
      <c r="RA27" s="160">
        <v>17060513.530000001</v>
      </c>
      <c r="RB27" s="160">
        <v>6916029</v>
      </c>
      <c r="RC27" s="160">
        <v>5183788.38</v>
      </c>
      <c r="RD27" s="160">
        <v>6454107.4900000002</v>
      </c>
      <c r="RE27" s="160">
        <v>6928992.9699999997</v>
      </c>
      <c r="RF27" s="160">
        <v>6821806.0899999999</v>
      </c>
      <c r="RG27" s="160">
        <v>4173303.63</v>
      </c>
      <c r="RH27" s="160">
        <v>28549106.030000001</v>
      </c>
      <c r="RI27" s="160">
        <v>11442897.43</v>
      </c>
      <c r="RJ27" s="160">
        <v>5063472.9799999995</v>
      </c>
      <c r="RK27" s="160">
        <v>2600529.64</v>
      </c>
      <c r="RL27" s="160">
        <v>927526.95</v>
      </c>
      <c r="RM27" s="160">
        <v>6797303.8700000001</v>
      </c>
      <c r="RN27" s="160">
        <v>23809549.009999998</v>
      </c>
      <c r="RO27" s="160">
        <v>8741839.9499999993</v>
      </c>
      <c r="RP27" s="160">
        <v>1863665.2299999997</v>
      </c>
      <c r="RQ27" s="160">
        <v>8439634.4000000004</v>
      </c>
      <c r="RR27" s="160">
        <v>22142918.41</v>
      </c>
      <c r="RS27" s="160">
        <v>26888940.690000005</v>
      </c>
      <c r="RT27" s="160">
        <v>14329717.82</v>
      </c>
      <c r="RU27" s="160">
        <v>14233586.619999999</v>
      </c>
      <c r="RV27" s="160">
        <v>12987819.260000002</v>
      </c>
      <c r="RW27" s="160">
        <v>9473182.5099999998</v>
      </c>
      <c r="RX27" s="160">
        <v>5661106.7700000005</v>
      </c>
      <c r="RY27" s="160">
        <v>8631284.75</v>
      </c>
      <c r="RZ27" s="160">
        <v>4380314.22</v>
      </c>
      <c r="SA27" s="160">
        <v>128683555.80000001</v>
      </c>
      <c r="SB27" s="160">
        <v>2284047.41</v>
      </c>
      <c r="SC27" s="160">
        <v>18803059.140000001</v>
      </c>
      <c r="SD27" s="160">
        <v>8912450.7100000009</v>
      </c>
      <c r="SE27" s="160">
        <v>1839236.68</v>
      </c>
      <c r="SF27" s="160">
        <v>2543303.16</v>
      </c>
      <c r="SG27" s="160">
        <v>6158200.3399999999</v>
      </c>
      <c r="SH27" s="160">
        <v>19718667.079999998</v>
      </c>
      <c r="SI27" s="160">
        <v>4500890.67</v>
      </c>
      <c r="SJ27" s="160">
        <v>2769502.69</v>
      </c>
      <c r="SK27" s="160">
        <v>3389346.63</v>
      </c>
      <c r="SL27" s="160">
        <v>8621448.8300000001</v>
      </c>
      <c r="SM27" s="160">
        <v>3857681.13</v>
      </c>
      <c r="SN27" s="160">
        <v>18788021.770000003</v>
      </c>
      <c r="SO27" s="160">
        <v>5384819.1000000006</v>
      </c>
      <c r="SP27" s="160">
        <v>6147630.9199999999</v>
      </c>
      <c r="SQ27" s="160">
        <v>9843442.9699999988</v>
      </c>
      <c r="SR27" s="160">
        <v>8604712.5200000014</v>
      </c>
      <c r="SS27" s="160">
        <v>13163508.08</v>
      </c>
      <c r="ST27" s="160">
        <v>2470433.2500000005</v>
      </c>
      <c r="SU27" s="160">
        <v>9826243.129999999</v>
      </c>
      <c r="SV27" s="160">
        <v>5535965.5999999996</v>
      </c>
      <c r="SW27" s="160">
        <v>9581801.7400000021</v>
      </c>
      <c r="SX27" s="160">
        <v>17404174.829999998</v>
      </c>
      <c r="SY27" s="160">
        <v>7714596.3899999997</v>
      </c>
      <c r="SZ27" s="160">
        <v>2764925.84</v>
      </c>
      <c r="TA27" s="160">
        <v>5770404.9399999995</v>
      </c>
      <c r="TB27" s="160">
        <v>5402108.3300000001</v>
      </c>
      <c r="TC27" s="160">
        <v>4128781.9699999997</v>
      </c>
      <c r="TD27" s="160">
        <v>17011608.59</v>
      </c>
      <c r="TE27" s="160">
        <v>14430812.34</v>
      </c>
      <c r="TF27" s="160">
        <v>11360751.129999999</v>
      </c>
      <c r="TG27" s="160">
        <v>13839840.57</v>
      </c>
      <c r="TH27" s="160">
        <v>9652519.5600000005</v>
      </c>
      <c r="TI27" s="160">
        <v>4434930.4600000009</v>
      </c>
      <c r="TJ27" s="160">
        <v>46629078.250000007</v>
      </c>
      <c r="TK27" s="160">
        <v>1742593.28</v>
      </c>
      <c r="TL27" s="160">
        <v>18364592.829999998</v>
      </c>
      <c r="TM27" s="160">
        <v>8458181.9100000001</v>
      </c>
      <c r="TN27" s="160">
        <v>8896177.2799999993</v>
      </c>
      <c r="TO27" s="160">
        <v>36500259.880000003</v>
      </c>
      <c r="TP27" s="160">
        <v>21224653.609999999</v>
      </c>
      <c r="TQ27" s="160">
        <v>11619237.109999999</v>
      </c>
      <c r="TR27" s="160">
        <v>10930133.91</v>
      </c>
      <c r="TS27" s="160">
        <v>4077047.58</v>
      </c>
      <c r="TT27" s="160">
        <v>8262592.7799999993</v>
      </c>
      <c r="TU27" s="160">
        <v>95916475.170000032</v>
      </c>
      <c r="TV27" s="160">
        <v>19018831.189999998</v>
      </c>
      <c r="TW27" s="160">
        <v>4185884.5700000008</v>
      </c>
      <c r="TX27" s="160">
        <v>51873957.109999999</v>
      </c>
      <c r="TY27" s="160">
        <v>3864123.9200000004</v>
      </c>
      <c r="TZ27" s="160">
        <v>9703272.0399999991</v>
      </c>
      <c r="UA27" s="160">
        <v>21167948.890000001</v>
      </c>
      <c r="UB27" s="160">
        <v>5209992.83</v>
      </c>
      <c r="UC27" s="160">
        <v>2925562.1999999997</v>
      </c>
      <c r="UD27" s="160">
        <v>8501082.8599999994</v>
      </c>
      <c r="UE27" s="160">
        <v>23471327.850000001</v>
      </c>
      <c r="UF27" s="160">
        <v>29379858.670000002</v>
      </c>
      <c r="UG27" s="160">
        <v>11463062.85</v>
      </c>
      <c r="UH27" s="160">
        <v>24487470.440000001</v>
      </c>
      <c r="UI27" s="160">
        <v>6714467.1199999992</v>
      </c>
      <c r="UJ27" s="160">
        <v>4918919.1099999994</v>
      </c>
      <c r="UK27" s="160">
        <v>5028377.8800000008</v>
      </c>
      <c r="UL27" s="160">
        <v>4565419.3</v>
      </c>
      <c r="UM27" s="160">
        <v>37261707.010000005</v>
      </c>
      <c r="UN27" s="160">
        <v>5691181.8100000005</v>
      </c>
      <c r="UO27" s="160">
        <v>4973349.75</v>
      </c>
      <c r="UP27" s="160">
        <v>2873075.32</v>
      </c>
      <c r="UQ27" s="160">
        <v>20110006.5</v>
      </c>
      <c r="UR27" s="160">
        <v>5098806.3899999997</v>
      </c>
      <c r="US27" s="160">
        <v>11115723.98</v>
      </c>
      <c r="UT27" s="160">
        <v>10663295.779999999</v>
      </c>
      <c r="UU27" s="160">
        <v>12042271.899999999</v>
      </c>
      <c r="UV27" s="160">
        <v>9524349.7799999993</v>
      </c>
      <c r="UW27" s="160">
        <v>10533714.030000001</v>
      </c>
      <c r="UX27" s="160">
        <v>4706495.5600000005</v>
      </c>
      <c r="UY27" s="160">
        <v>5527933.3599999994</v>
      </c>
      <c r="UZ27" s="160">
        <v>25850268.579999998</v>
      </c>
      <c r="VA27" s="160">
        <v>8618381.1899999995</v>
      </c>
      <c r="VB27" s="160">
        <v>19912430.960000001</v>
      </c>
      <c r="VC27" s="160">
        <v>11499874.960000001</v>
      </c>
      <c r="VD27" s="160">
        <v>5670248.8700000001</v>
      </c>
      <c r="VE27" s="160">
        <v>3190019.36</v>
      </c>
      <c r="VF27" s="160">
        <v>246668067.63</v>
      </c>
      <c r="VG27" s="160">
        <v>14308348.149999999</v>
      </c>
      <c r="VH27" s="160">
        <v>12449184.92</v>
      </c>
      <c r="VI27" s="160">
        <v>3966133.5900000003</v>
      </c>
      <c r="VJ27" s="160">
        <v>5814453.6100000003</v>
      </c>
      <c r="VK27" s="160">
        <v>12726007.300000001</v>
      </c>
      <c r="VL27" s="160">
        <v>20432237.439999998</v>
      </c>
      <c r="VM27" s="160">
        <v>4823236.1900000004</v>
      </c>
      <c r="VN27" s="160">
        <v>11162843.24</v>
      </c>
      <c r="VO27" s="160">
        <v>18771964.300000001</v>
      </c>
      <c r="VP27" s="160">
        <v>4743358.07</v>
      </c>
      <c r="VQ27" s="160">
        <v>15338325.889999999</v>
      </c>
      <c r="VR27" s="160">
        <v>4922199.3499999996</v>
      </c>
      <c r="VS27" s="160">
        <v>8042692.8700000001</v>
      </c>
      <c r="VT27" s="160">
        <v>31160518.659999996</v>
      </c>
      <c r="VU27" s="160">
        <v>13719675.4</v>
      </c>
      <c r="VV27" s="160">
        <v>29853010.010000002</v>
      </c>
      <c r="VW27" s="160">
        <v>14260442.280000001</v>
      </c>
      <c r="VX27" s="160">
        <v>2494378.92</v>
      </c>
      <c r="VY27" s="160">
        <v>15222534.779999997</v>
      </c>
      <c r="VZ27" s="160">
        <v>36872512.759999998</v>
      </c>
      <c r="WA27" s="160">
        <v>3779689.4</v>
      </c>
      <c r="WB27" s="160">
        <v>5005328.6400000006</v>
      </c>
      <c r="WC27" s="160">
        <v>5232995.17</v>
      </c>
      <c r="WD27" s="160">
        <v>10454766.420000002</v>
      </c>
      <c r="WE27" s="160">
        <v>3344493.53</v>
      </c>
      <c r="WF27" s="160">
        <v>4483914.47</v>
      </c>
      <c r="WG27" s="160">
        <v>3617809.32</v>
      </c>
      <c r="WH27" s="160">
        <v>6537879.5900000008</v>
      </c>
      <c r="WI27" s="160">
        <v>5157899.0000000009</v>
      </c>
      <c r="WJ27" s="160">
        <v>519379.36000000004</v>
      </c>
      <c r="WK27" s="160">
        <v>4011145.7800000003</v>
      </c>
      <c r="WL27" s="160">
        <v>436043</v>
      </c>
      <c r="WM27" s="160">
        <v>94323044.849999994</v>
      </c>
      <c r="WN27" s="160">
        <v>15260331.219999999</v>
      </c>
      <c r="WO27" s="160">
        <v>24952362.599999998</v>
      </c>
      <c r="WP27" s="160">
        <v>23737892.920000002</v>
      </c>
      <c r="WQ27" s="160">
        <v>26179329.699999999</v>
      </c>
      <c r="WR27" s="160">
        <v>23645537.23</v>
      </c>
      <c r="WS27" s="160">
        <v>42024259.299999997</v>
      </c>
      <c r="WT27" s="160">
        <v>26542017.979999997</v>
      </c>
      <c r="WU27" s="160">
        <v>10851612.779999999</v>
      </c>
      <c r="WV27" s="160">
        <v>39455333.530000001</v>
      </c>
      <c r="WW27" s="160">
        <v>34034044.93</v>
      </c>
      <c r="WX27" s="160">
        <v>14497079.16</v>
      </c>
      <c r="WY27" s="160">
        <v>16173406.549999999</v>
      </c>
      <c r="WZ27" s="160">
        <v>16252175.08</v>
      </c>
      <c r="XA27" s="160">
        <v>10882811.33</v>
      </c>
      <c r="XB27" s="160">
        <v>8372077.4500000002</v>
      </c>
      <c r="XC27" s="160">
        <v>9749235.5199999977</v>
      </c>
      <c r="XD27" s="160">
        <v>15369015.07</v>
      </c>
      <c r="XE27" s="160">
        <v>6921620.5800000001</v>
      </c>
      <c r="XF27" s="160">
        <v>10888202.09</v>
      </c>
      <c r="XG27" s="160">
        <v>14542743.919999998</v>
      </c>
      <c r="XH27" s="160">
        <v>15376068.33</v>
      </c>
      <c r="XI27" s="160">
        <v>6398910.2499999991</v>
      </c>
      <c r="XJ27" s="160">
        <v>52768617.959999993</v>
      </c>
      <c r="XK27" s="160">
        <v>9871211.0600000005</v>
      </c>
      <c r="XL27" s="160">
        <v>22126165.370000005</v>
      </c>
      <c r="XM27" s="160">
        <v>13159124.579999998</v>
      </c>
      <c r="XN27" s="160">
        <v>25110458.850000001</v>
      </c>
      <c r="XO27" s="160">
        <v>12427526.93</v>
      </c>
      <c r="XP27" s="160">
        <v>16512087.48</v>
      </c>
      <c r="XQ27" s="160">
        <v>7308929.4399999995</v>
      </c>
      <c r="XR27" s="160">
        <v>17288180.939999998</v>
      </c>
      <c r="XS27" s="160">
        <v>26752791.16</v>
      </c>
      <c r="XT27" s="160">
        <v>9733640.9499999993</v>
      </c>
      <c r="XU27" s="160">
        <v>12030674.290000001</v>
      </c>
      <c r="XV27" s="160">
        <v>7058738.6599999992</v>
      </c>
      <c r="XW27" s="160">
        <v>5100343.08</v>
      </c>
      <c r="XX27" s="160">
        <v>6258883.8499999996</v>
      </c>
      <c r="XY27" s="160">
        <v>6534687.6699999999</v>
      </c>
      <c r="XZ27" s="160">
        <v>5155227.82</v>
      </c>
      <c r="YA27" s="160">
        <v>25050874.850000001</v>
      </c>
      <c r="YB27" s="160">
        <v>9583568.3000000007</v>
      </c>
      <c r="YC27" s="160">
        <v>9198872.7599999998</v>
      </c>
      <c r="YD27" s="160">
        <v>8027021.8399999999</v>
      </c>
      <c r="YE27" s="160">
        <v>6899399.1699999999</v>
      </c>
      <c r="YF27" s="160">
        <v>7081113.54</v>
      </c>
      <c r="YG27" s="160">
        <v>5043327.9400000004</v>
      </c>
      <c r="YH27" s="160">
        <v>11223604.1</v>
      </c>
      <c r="YI27" s="160">
        <v>2286115.81</v>
      </c>
      <c r="YJ27" s="160">
        <v>4742195.7300000004</v>
      </c>
      <c r="YK27" s="160">
        <v>3121474.29</v>
      </c>
      <c r="YL27" s="160">
        <v>2734969.51</v>
      </c>
      <c r="YM27" s="160">
        <v>1626103.51</v>
      </c>
      <c r="YN27" s="160">
        <v>1275533.74</v>
      </c>
      <c r="YO27" s="160">
        <v>2337454.2000000002</v>
      </c>
      <c r="YP27" s="160">
        <v>13124823.239999998</v>
      </c>
      <c r="YQ27" s="160">
        <v>31719332.329999998</v>
      </c>
      <c r="YR27" s="160">
        <v>3711254.7</v>
      </c>
      <c r="YS27" s="160">
        <v>11343254.390000001</v>
      </c>
      <c r="YT27" s="160">
        <v>4269686.07</v>
      </c>
      <c r="YU27" s="160">
        <v>8677140.629999999</v>
      </c>
      <c r="YV27" s="160">
        <v>3169167.37</v>
      </c>
      <c r="YW27" s="160">
        <v>3438208.13</v>
      </c>
      <c r="YX27" s="160">
        <v>7412891.79</v>
      </c>
      <c r="YY27" s="160">
        <v>5319960.66</v>
      </c>
      <c r="YZ27" s="160">
        <v>10159777.470000001</v>
      </c>
      <c r="ZA27" s="160">
        <v>3533700.6200000006</v>
      </c>
      <c r="ZB27" s="160">
        <v>2112512.96</v>
      </c>
      <c r="ZC27" s="160">
        <v>3050569.66</v>
      </c>
      <c r="ZD27" s="160">
        <v>5522898.3700000001</v>
      </c>
      <c r="ZE27" s="160">
        <v>6127469.9900000002</v>
      </c>
      <c r="ZF27" s="160">
        <v>3048799.1300000004</v>
      </c>
      <c r="ZG27" s="160">
        <v>2425855.7800000003</v>
      </c>
      <c r="ZH27" s="160">
        <v>3078244.61</v>
      </c>
      <c r="ZI27" s="160">
        <v>926426.33</v>
      </c>
      <c r="ZJ27" s="160">
        <v>2540599.9800000004</v>
      </c>
      <c r="ZK27" s="160">
        <v>10699831.760000002</v>
      </c>
      <c r="ZL27" s="160">
        <v>1927341.26</v>
      </c>
      <c r="ZM27" s="160">
        <v>37342151.719999999</v>
      </c>
      <c r="ZN27" s="160">
        <v>2670532.4</v>
      </c>
      <c r="ZO27" s="160">
        <v>3896812.39</v>
      </c>
      <c r="ZP27" s="160">
        <v>4480843.29</v>
      </c>
      <c r="ZQ27" s="160">
        <v>2995999.3899999997</v>
      </c>
      <c r="ZR27" s="160">
        <v>5489506.2100000009</v>
      </c>
      <c r="ZS27" s="160">
        <v>5862730.8200000003</v>
      </c>
      <c r="ZT27" s="160">
        <v>190208227.28</v>
      </c>
      <c r="ZU27" s="160">
        <v>9150306</v>
      </c>
      <c r="ZV27" s="160">
        <v>5503833.8799999999</v>
      </c>
      <c r="ZW27" s="160">
        <v>14145209.829999998</v>
      </c>
      <c r="ZX27" s="160">
        <v>10669672.709999999</v>
      </c>
      <c r="ZY27" s="160">
        <v>5934636.3599999994</v>
      </c>
      <c r="ZZ27" s="160">
        <v>13991895.75</v>
      </c>
      <c r="AAA27" s="160">
        <v>11712682.25</v>
      </c>
      <c r="AAB27" s="160">
        <v>16953179.280000001</v>
      </c>
      <c r="AAC27" s="160">
        <v>3913154.29</v>
      </c>
      <c r="AAD27" s="160">
        <v>4392758.55</v>
      </c>
      <c r="AAE27" s="160">
        <v>18926200.660000004</v>
      </c>
      <c r="AAF27" s="160">
        <v>9708334.1799999997</v>
      </c>
      <c r="AAG27" s="160">
        <v>3635194.15</v>
      </c>
      <c r="AAH27" s="160">
        <v>4676629.1100000003</v>
      </c>
      <c r="AAI27" s="160">
        <v>2262505.71</v>
      </c>
      <c r="AAJ27" s="160">
        <v>1602143.92</v>
      </c>
      <c r="AAK27" s="160">
        <v>8648020.8200000003</v>
      </c>
      <c r="AAL27" s="160">
        <v>3517841.18</v>
      </c>
      <c r="AAM27" s="160">
        <v>26268279.009999998</v>
      </c>
      <c r="AAN27" s="160">
        <v>24458497.52</v>
      </c>
      <c r="AAO27" s="160">
        <v>5395662.4499999993</v>
      </c>
      <c r="AAP27" s="160">
        <v>4458780.72</v>
      </c>
      <c r="AAQ27" s="160">
        <v>2386417.34</v>
      </c>
      <c r="AAR27" s="160">
        <v>3016975</v>
      </c>
      <c r="AAS27" s="160">
        <v>2737959.51</v>
      </c>
      <c r="AAT27" s="160">
        <v>39685729.890000001</v>
      </c>
      <c r="AAU27" s="160">
        <v>18728925.639999997</v>
      </c>
      <c r="AAV27" s="160">
        <v>11164217.220000001</v>
      </c>
      <c r="AAW27" s="160">
        <v>25324586.170000002</v>
      </c>
      <c r="AAX27" s="160">
        <v>16427134.16</v>
      </c>
      <c r="AAY27" s="160">
        <v>10544041.479999999</v>
      </c>
      <c r="AAZ27" s="160">
        <v>7428078.7999999998</v>
      </c>
      <c r="ABA27" s="160">
        <v>16336571.5</v>
      </c>
      <c r="ABB27" s="160">
        <v>16356760.27</v>
      </c>
      <c r="ABC27" s="160">
        <v>4931453.8900000006</v>
      </c>
      <c r="ABD27" s="160">
        <v>10874390.790000001</v>
      </c>
      <c r="ABE27" s="160">
        <v>2596532.2400000002</v>
      </c>
      <c r="ABF27" s="160">
        <v>3149878.89</v>
      </c>
      <c r="ABG27" s="160">
        <v>8991193.4999999981</v>
      </c>
      <c r="ABH27" s="160">
        <v>1098751.26</v>
      </c>
      <c r="ABI27" s="160">
        <v>2989133.33</v>
      </c>
      <c r="ABJ27" s="160">
        <v>2541286.3299999996</v>
      </c>
      <c r="ABK27" s="160">
        <v>9390486.3300000001</v>
      </c>
      <c r="ABL27" s="160">
        <v>3184425.9199999995</v>
      </c>
      <c r="ABM27" s="160">
        <v>55411078.700000003</v>
      </c>
      <c r="ABN27" s="160">
        <v>1267479.8</v>
      </c>
      <c r="ABO27" s="160">
        <v>1097023.76</v>
      </c>
      <c r="ABP27" s="160">
        <v>7170013.5999999996</v>
      </c>
      <c r="ABQ27" s="160">
        <v>3334775.9899999998</v>
      </c>
      <c r="ABR27" s="160">
        <v>1886546.8900000001</v>
      </c>
      <c r="ABS27" s="160">
        <v>4699952.5199999996</v>
      </c>
      <c r="ABT27" s="160">
        <v>14024328.220000001</v>
      </c>
      <c r="ABU27" s="160">
        <v>42386763.330000006</v>
      </c>
      <c r="ABV27" s="160">
        <v>4861689.4000000004</v>
      </c>
      <c r="ABW27" s="160">
        <v>2335385.5999999996</v>
      </c>
      <c r="ABX27" s="160">
        <v>1040841.8</v>
      </c>
      <c r="ABY27" s="160">
        <v>3305258.8899999997</v>
      </c>
      <c r="ABZ27" s="160">
        <v>3824828</v>
      </c>
      <c r="ACA27" s="160">
        <v>2077727.7999999998</v>
      </c>
      <c r="ACB27" s="160">
        <v>2644305.6500000004</v>
      </c>
      <c r="ACC27" s="160">
        <v>1067102.95</v>
      </c>
      <c r="ACD27" s="160">
        <v>558688.30000000005</v>
      </c>
      <c r="ACE27" s="160">
        <v>947424.26</v>
      </c>
      <c r="ACF27" s="160">
        <v>17699900.700000003</v>
      </c>
      <c r="ACG27" s="160">
        <v>41665824.99000001</v>
      </c>
      <c r="ACH27" s="160">
        <v>7814190.6400000006</v>
      </c>
      <c r="ACI27" s="160">
        <v>4917808.78</v>
      </c>
      <c r="ACJ27" s="160">
        <v>8149297.3399999999</v>
      </c>
      <c r="ACK27" s="160">
        <v>4236460.120000001</v>
      </c>
      <c r="ACL27" s="160">
        <v>10905663.870000001</v>
      </c>
      <c r="ACM27" s="160">
        <v>9261837.0299999993</v>
      </c>
      <c r="ACN27" s="160">
        <v>9054988.4500000011</v>
      </c>
      <c r="ACO27" s="160">
        <v>77275458.450000003</v>
      </c>
      <c r="ACP27" s="160">
        <v>5024776.78</v>
      </c>
      <c r="ACQ27" s="160">
        <v>12075466.939999999</v>
      </c>
      <c r="ACR27" s="160">
        <v>27930317.350000001</v>
      </c>
      <c r="ACS27" s="160">
        <v>4090419.12</v>
      </c>
      <c r="ACT27" s="160">
        <v>6691729.3699999992</v>
      </c>
      <c r="ACU27" s="160">
        <v>7680345.9000000004</v>
      </c>
      <c r="ACV27" s="160">
        <v>2534019.16</v>
      </c>
      <c r="ACW27" s="160">
        <v>305163527.39999998</v>
      </c>
      <c r="ACX27" s="160">
        <v>5725450.9199999999</v>
      </c>
      <c r="ACY27" s="160">
        <v>13723029.74</v>
      </c>
      <c r="ACZ27" s="160">
        <v>1344391.2999999998</v>
      </c>
      <c r="ADA27" s="160">
        <v>5864935.3100000005</v>
      </c>
      <c r="ADB27" s="160">
        <v>4808570.58</v>
      </c>
      <c r="ADC27" s="160">
        <v>4620447.18</v>
      </c>
      <c r="ADD27" s="160">
        <v>2476003.33</v>
      </c>
      <c r="ADE27" s="160">
        <v>2878121</v>
      </c>
      <c r="ADF27" s="160">
        <v>7124936.79</v>
      </c>
      <c r="ADG27" s="160">
        <v>11236995.35</v>
      </c>
      <c r="ADH27" s="160">
        <v>5004870.5600000005</v>
      </c>
      <c r="ADI27" s="160">
        <v>8134835.3100000005</v>
      </c>
      <c r="ADJ27" s="160">
        <v>4658081.04</v>
      </c>
      <c r="ADK27" s="160">
        <v>2134501.65</v>
      </c>
      <c r="ADL27" s="160">
        <v>2436505.4</v>
      </c>
      <c r="ADM27" s="160">
        <v>4015890.65</v>
      </c>
      <c r="ADN27" s="160">
        <v>3567825</v>
      </c>
      <c r="ADO27" s="160">
        <v>7597308.5399999991</v>
      </c>
      <c r="ADP27" s="160"/>
      <c r="ADQ27" s="160">
        <v>100665349.94</v>
      </c>
      <c r="ADR27" s="160">
        <v>37434477.700000003</v>
      </c>
      <c r="ADS27" s="160">
        <v>26131788.080000002</v>
      </c>
      <c r="ADT27" s="160">
        <v>22619156.229999993</v>
      </c>
      <c r="ADU27" s="160">
        <v>15159126.370000001</v>
      </c>
      <c r="ADV27" s="160">
        <v>29661313.699999999</v>
      </c>
      <c r="ADW27" s="160">
        <v>13066596.210000001</v>
      </c>
      <c r="ADX27" s="160">
        <v>12144837.059999999</v>
      </c>
      <c r="ADY27" s="160">
        <v>10321538.189999999</v>
      </c>
      <c r="ADZ27" s="160">
        <v>5363118.83</v>
      </c>
      <c r="AEA27" s="160">
        <v>12581245.23</v>
      </c>
      <c r="AEB27" s="160">
        <v>12880919.17</v>
      </c>
      <c r="AEC27" s="160">
        <v>12746807.75</v>
      </c>
      <c r="AED27" s="160">
        <v>13752382.390000001</v>
      </c>
      <c r="AEE27" s="160">
        <v>10630246.34</v>
      </c>
      <c r="AEF27" s="160">
        <v>14163432.48</v>
      </c>
      <c r="AEG27" s="160">
        <v>5448746.4299999997</v>
      </c>
      <c r="AEH27" s="160">
        <v>5469673.8100000005</v>
      </c>
      <c r="AEI27" s="160">
        <v>4689157.7200000007</v>
      </c>
      <c r="AEJ27" s="160">
        <v>6394755.3399999999</v>
      </c>
      <c r="AEK27" s="160">
        <v>6102293.2199999997</v>
      </c>
      <c r="AEL27" s="160">
        <v>2690265.3899999997</v>
      </c>
      <c r="AEM27" s="160">
        <v>8155528.7300000004</v>
      </c>
      <c r="AEN27" s="160">
        <v>17487168.300000001</v>
      </c>
      <c r="AEO27" s="160">
        <v>6310373</v>
      </c>
      <c r="AEP27" s="160">
        <v>10455703.92</v>
      </c>
      <c r="AEQ27" s="160">
        <v>6561037.25</v>
      </c>
      <c r="AER27" s="160">
        <v>8972824.4299999997</v>
      </c>
      <c r="AES27" s="160">
        <v>3386696.01</v>
      </c>
      <c r="AET27" s="160">
        <v>2089178.0199999998</v>
      </c>
      <c r="AEU27" s="160">
        <v>13629227.690000001</v>
      </c>
      <c r="AEV27" s="160">
        <v>10601162.57</v>
      </c>
      <c r="AEW27" s="160">
        <v>2711232.9299999997</v>
      </c>
      <c r="AEX27" s="160">
        <v>9080179.9800000004</v>
      </c>
      <c r="AEY27" s="160">
        <v>4902487.8899999997</v>
      </c>
      <c r="AEZ27" s="160">
        <v>24068327.229999997</v>
      </c>
      <c r="AFA27" s="160">
        <v>12793734.74</v>
      </c>
      <c r="AFB27" s="160">
        <v>8305823.9100000001</v>
      </c>
      <c r="AFC27" s="160">
        <v>6256617.7300000004</v>
      </c>
      <c r="AFD27" s="160">
        <v>28499810.390000008</v>
      </c>
      <c r="AFE27" s="160">
        <v>9616375.6400000006</v>
      </c>
      <c r="AFF27" s="160">
        <v>5206896.25</v>
      </c>
      <c r="AFG27" s="160">
        <v>10956068.25</v>
      </c>
      <c r="AFH27" s="160">
        <v>6138169.5</v>
      </c>
      <c r="AFI27" s="160">
        <v>14096623.549999999</v>
      </c>
      <c r="AFJ27" s="160">
        <v>9329985.0100000016</v>
      </c>
      <c r="AFK27" s="160">
        <v>59579504.259999998</v>
      </c>
      <c r="AFL27" s="160">
        <v>10817491.799999999</v>
      </c>
      <c r="AFM27" s="160">
        <v>15097856.349999998</v>
      </c>
      <c r="AFN27" s="160">
        <v>7183800</v>
      </c>
      <c r="AFO27" s="160">
        <v>16524853.800000001</v>
      </c>
      <c r="AFP27" s="160">
        <v>17179581.239999998</v>
      </c>
      <c r="AFQ27" s="160">
        <v>4908427.6599999992</v>
      </c>
      <c r="AFR27" s="160">
        <v>13295419.670000002</v>
      </c>
      <c r="AFS27" s="160">
        <v>193799843.49000001</v>
      </c>
      <c r="AFT27" s="160">
        <v>23837419.579999998</v>
      </c>
      <c r="AFU27" s="160">
        <v>5440713.7299999995</v>
      </c>
      <c r="AFV27" s="160">
        <v>26652894.710000001</v>
      </c>
      <c r="AFW27" s="160">
        <v>17008233</v>
      </c>
      <c r="AFX27" s="160">
        <v>15263253.5</v>
      </c>
      <c r="AFY27" s="160">
        <v>7592355.9199999999</v>
      </c>
      <c r="AFZ27" s="160">
        <v>12673367.48</v>
      </c>
      <c r="AGA27" s="160">
        <v>2893902.61</v>
      </c>
      <c r="AGB27" s="160">
        <v>8142327.9399999995</v>
      </c>
      <c r="AGC27" s="160">
        <v>14664548.859999999</v>
      </c>
      <c r="AGD27" s="160">
        <v>7067067.7699999996</v>
      </c>
      <c r="AGE27" s="160">
        <v>5726916.75</v>
      </c>
      <c r="AGF27" s="160">
        <v>10803889.57</v>
      </c>
      <c r="AGG27" s="160">
        <v>7851269.6199999992</v>
      </c>
      <c r="AGH27" s="160">
        <v>5844905.9900000002</v>
      </c>
      <c r="AGI27" s="160">
        <v>4492737.8899999997</v>
      </c>
      <c r="AGJ27" s="160">
        <v>7653111.6899999995</v>
      </c>
      <c r="AGK27" s="160">
        <v>5691483.04</v>
      </c>
      <c r="AGL27" s="160">
        <v>3689960.15</v>
      </c>
      <c r="AGM27" s="160">
        <v>5500824.790000001</v>
      </c>
      <c r="AGN27" s="160">
        <v>8016472.2999999998</v>
      </c>
      <c r="AGO27" s="160">
        <v>3575830.87</v>
      </c>
      <c r="AGP27" s="160">
        <v>3634505.29</v>
      </c>
    </row>
    <row r="28" spans="1:874" s="161" customFormat="1" x14ac:dyDescent="0.2">
      <c r="A28" s="161" t="s">
        <v>2205</v>
      </c>
      <c r="B28" s="162"/>
      <c r="D28" s="163">
        <v>2762627496.04</v>
      </c>
      <c r="E28" s="163">
        <v>176920679.88</v>
      </c>
      <c r="F28" s="163">
        <v>299125121.56999999</v>
      </c>
      <c r="G28" s="163">
        <v>87535466.229999989</v>
      </c>
      <c r="H28" s="163">
        <v>338012369.71999997</v>
      </c>
      <c r="I28" s="163">
        <v>144001600.40000001</v>
      </c>
      <c r="J28" s="163">
        <v>253682000.71000001</v>
      </c>
      <c r="K28" s="163">
        <v>154536644.09999999</v>
      </c>
      <c r="L28" s="163">
        <v>151927646.34000003</v>
      </c>
      <c r="M28" s="163">
        <v>119428836.33999997</v>
      </c>
      <c r="N28" s="163">
        <v>90710658.5</v>
      </c>
      <c r="O28" s="163">
        <v>89471930.629999995</v>
      </c>
      <c r="P28" s="163">
        <v>82582117.330000013</v>
      </c>
      <c r="Q28" s="163">
        <v>97648903.520000011</v>
      </c>
      <c r="R28" s="163">
        <v>83743075.209999993</v>
      </c>
      <c r="S28" s="163">
        <v>187239232.31999999</v>
      </c>
      <c r="T28" s="163">
        <v>135897644.18999997</v>
      </c>
      <c r="U28" s="163">
        <v>28450222.089999996</v>
      </c>
      <c r="V28" s="163">
        <v>1860255733.7900002</v>
      </c>
      <c r="W28" s="163">
        <v>447713073.31999999</v>
      </c>
      <c r="X28" s="163">
        <v>110028612.23</v>
      </c>
      <c r="Y28" s="163">
        <v>201338327.91000003</v>
      </c>
      <c r="Z28" s="163">
        <v>141091349.85000002</v>
      </c>
      <c r="AA28" s="163">
        <v>152395559.05999997</v>
      </c>
      <c r="AB28" s="163">
        <v>63042029.290000007</v>
      </c>
      <c r="AC28" s="163">
        <v>449150400.62000006</v>
      </c>
      <c r="AD28" s="163">
        <v>167453386.16999999</v>
      </c>
      <c r="AE28" s="163">
        <v>95205510.87999998</v>
      </c>
      <c r="AF28" s="163">
        <v>360047414.69</v>
      </c>
      <c r="AG28" s="163">
        <v>134349527.20999998</v>
      </c>
      <c r="AH28" s="163">
        <v>255375444.94</v>
      </c>
      <c r="AI28" s="163">
        <v>193669141.10999998</v>
      </c>
      <c r="AJ28" s="163">
        <v>130154381.76999998</v>
      </c>
      <c r="AK28" s="163">
        <v>68162806.399999991</v>
      </c>
      <c r="AL28" s="163">
        <v>113159273.41</v>
      </c>
      <c r="AM28" s="163">
        <v>158575775.60999998</v>
      </c>
      <c r="AN28" s="163">
        <v>77449609.920000002</v>
      </c>
      <c r="AO28" s="163">
        <v>86890617.799999982</v>
      </c>
      <c r="AP28" s="163">
        <v>83941431.019999996</v>
      </c>
      <c r="AQ28" s="163">
        <v>66378085.600000001</v>
      </c>
      <c r="AR28" s="163">
        <v>67270976.280000001</v>
      </c>
      <c r="AS28" s="163">
        <v>43293163.090000004</v>
      </c>
      <c r="AT28" s="163">
        <v>1109103328.99</v>
      </c>
      <c r="AU28" s="163">
        <v>46898291.079999998</v>
      </c>
      <c r="AV28" s="163">
        <v>41268025.829999998</v>
      </c>
      <c r="AW28" s="163">
        <v>60877312.410000004</v>
      </c>
      <c r="AX28" s="163">
        <v>117050101.10999998</v>
      </c>
      <c r="AY28" s="163">
        <v>144620903.12</v>
      </c>
      <c r="AZ28" s="163">
        <v>49961357.259999998</v>
      </c>
      <c r="BA28" s="163">
        <v>65542076.75</v>
      </c>
      <c r="BB28" s="163">
        <v>45089974.590000004</v>
      </c>
      <c r="BC28" s="163">
        <v>46933341.980000004</v>
      </c>
      <c r="BD28" s="163">
        <v>39669804.309999995</v>
      </c>
      <c r="BE28" s="163">
        <v>36996912.200000003</v>
      </c>
      <c r="BF28" s="163">
        <v>248138912.00999999</v>
      </c>
      <c r="BG28" s="163">
        <v>38969269.07</v>
      </c>
      <c r="BH28" s="163">
        <v>22551872.109999999</v>
      </c>
      <c r="BI28" s="163">
        <v>1031252606.133</v>
      </c>
      <c r="BJ28" s="163">
        <v>528557387.63</v>
      </c>
      <c r="BK28" s="163">
        <v>132306084.36</v>
      </c>
      <c r="BL28" s="163">
        <v>77863926.420000017</v>
      </c>
      <c r="BM28" s="163">
        <v>177330861.78000003</v>
      </c>
      <c r="BN28" s="163">
        <v>123481454.56</v>
      </c>
      <c r="BO28" s="163">
        <v>96308040.939999983</v>
      </c>
      <c r="BP28" s="163">
        <v>1222472777.3099999</v>
      </c>
      <c r="BQ28" s="163">
        <v>135961073.92999998</v>
      </c>
      <c r="BR28" s="163">
        <v>119533866.52</v>
      </c>
      <c r="BS28" s="163">
        <v>162890804.40000001</v>
      </c>
      <c r="BT28" s="163">
        <v>106357169.73</v>
      </c>
      <c r="BU28" s="163">
        <v>95777627.680000007</v>
      </c>
      <c r="BV28" s="163">
        <v>81924923.12999998</v>
      </c>
      <c r="BW28" s="163">
        <v>118574092.91999999</v>
      </c>
      <c r="BX28" s="163">
        <v>402611213.90999997</v>
      </c>
      <c r="BY28" s="163">
        <v>75910674.539999992</v>
      </c>
      <c r="BZ28" s="163">
        <v>108543220.39999999</v>
      </c>
      <c r="CA28" s="163">
        <v>196864586.42999998</v>
      </c>
      <c r="CB28" s="163">
        <v>71038494.379999995</v>
      </c>
      <c r="CC28" s="163">
        <v>73514217.49000001</v>
      </c>
      <c r="CD28" s="163">
        <v>67287632.579999983</v>
      </c>
      <c r="CE28" s="163">
        <v>2328118260.7099996</v>
      </c>
      <c r="CF28" s="163">
        <v>130779407.69</v>
      </c>
      <c r="CG28" s="163">
        <v>239677773.97999999</v>
      </c>
      <c r="CH28" s="163">
        <v>84179349.88000001</v>
      </c>
      <c r="CI28" s="163">
        <v>115259927.75999999</v>
      </c>
      <c r="CJ28" s="163">
        <v>105371962.56</v>
      </c>
      <c r="CK28" s="163">
        <v>106548117.51000001</v>
      </c>
      <c r="CL28" s="163">
        <v>157101770.65000001</v>
      </c>
      <c r="CM28" s="163">
        <v>58170971.689999998</v>
      </c>
      <c r="CN28" s="163">
        <v>117605405.89</v>
      </c>
      <c r="CO28" s="163">
        <v>82421262.159999996</v>
      </c>
      <c r="CP28" s="163">
        <v>127323335.78</v>
      </c>
      <c r="CQ28" s="163">
        <v>82471064.160000011</v>
      </c>
      <c r="CR28" s="163">
        <v>1056962314.8900001</v>
      </c>
      <c r="CS28" s="163">
        <v>88866531.920000002</v>
      </c>
      <c r="CT28" s="163">
        <v>98436583.120000005</v>
      </c>
      <c r="CU28" s="163">
        <v>164905040.89999998</v>
      </c>
      <c r="CV28" s="163">
        <v>67065345.939999998</v>
      </c>
      <c r="CW28" s="163">
        <v>156904586.36999997</v>
      </c>
      <c r="CX28" s="163">
        <v>82049614.909999996</v>
      </c>
      <c r="CY28" s="163">
        <v>44118622.719999999</v>
      </c>
      <c r="CZ28" s="163">
        <v>645925577.72999978</v>
      </c>
      <c r="DA28" s="163">
        <v>851199726.36000001</v>
      </c>
      <c r="DB28" s="163">
        <v>120447135.62999997</v>
      </c>
      <c r="DC28" s="163">
        <v>96926916.810000017</v>
      </c>
      <c r="DD28" s="163">
        <v>187403871.92000002</v>
      </c>
      <c r="DE28" s="163">
        <v>166441965.15000001</v>
      </c>
      <c r="DF28" s="163">
        <v>147301355.35999998</v>
      </c>
      <c r="DG28" s="163">
        <v>183954662.91000003</v>
      </c>
      <c r="DH28" s="163">
        <v>60389301.540000007</v>
      </c>
      <c r="DI28" s="163">
        <v>2772939353.3899999</v>
      </c>
      <c r="DJ28" s="163">
        <v>98557140.210000023</v>
      </c>
      <c r="DK28" s="163">
        <v>146694568.13999999</v>
      </c>
      <c r="DL28" s="163">
        <v>132457257.47999999</v>
      </c>
      <c r="DM28" s="163">
        <v>152592916.26999998</v>
      </c>
      <c r="DN28" s="163">
        <v>114334184.06</v>
      </c>
      <c r="DO28" s="163">
        <v>212392213.01000002</v>
      </c>
      <c r="DP28" s="163">
        <v>103454361.61</v>
      </c>
      <c r="DQ28" s="163">
        <v>210002898.82999998</v>
      </c>
      <c r="DR28" s="163">
        <v>1027322926.4</v>
      </c>
      <c r="DS28" s="163">
        <v>145707458.39000002</v>
      </c>
      <c r="DT28" s="163">
        <v>355656204.33999997</v>
      </c>
      <c r="DU28" s="163">
        <v>381776266.48000002</v>
      </c>
      <c r="DV28" s="163">
        <v>116131181.78</v>
      </c>
      <c r="DW28" s="163">
        <v>196683136.50999999</v>
      </c>
      <c r="DX28" s="163">
        <v>163616367.16</v>
      </c>
      <c r="DY28" s="163">
        <v>45839746.089999996</v>
      </c>
      <c r="DZ28" s="163">
        <v>88052435.069999993</v>
      </c>
      <c r="EA28" s="163">
        <v>85811008.980000004</v>
      </c>
      <c r="EB28" s="163">
        <v>203375907.75999999</v>
      </c>
      <c r="EC28" s="163">
        <v>632651661.7299999</v>
      </c>
      <c r="ED28" s="163">
        <v>512148889.74999994</v>
      </c>
      <c r="EE28" s="163">
        <v>95786739.979999989</v>
      </c>
      <c r="EF28" s="163">
        <v>119110136.05000001</v>
      </c>
      <c r="EG28" s="163">
        <v>118240166.53999998</v>
      </c>
      <c r="EH28" s="163">
        <v>155715845.97999999</v>
      </c>
      <c r="EI28" s="163">
        <v>205628481.59999999</v>
      </c>
      <c r="EJ28" s="163">
        <v>72036234.870000005</v>
      </c>
      <c r="EK28" s="163">
        <v>103260488.06</v>
      </c>
      <c r="EL28" s="163">
        <v>1690924964.8399999</v>
      </c>
      <c r="EM28" s="163">
        <v>94136126.560000002</v>
      </c>
      <c r="EN28" s="163">
        <v>88125050.390000015</v>
      </c>
      <c r="EO28" s="163">
        <v>94041546.609999999</v>
      </c>
      <c r="EP28" s="163">
        <v>48422317.059999987</v>
      </c>
      <c r="EQ28" s="163">
        <v>46858953.050000004</v>
      </c>
      <c r="ER28" s="163">
        <v>151366232.86000001</v>
      </c>
      <c r="ES28" s="163">
        <v>124113246.07999998</v>
      </c>
      <c r="ET28" s="163">
        <v>83688652.039999992</v>
      </c>
      <c r="EU28" s="163">
        <v>1072444480.9800001</v>
      </c>
      <c r="EV28" s="163">
        <v>50675909.82</v>
      </c>
      <c r="EW28" s="163">
        <v>88224502.00999999</v>
      </c>
      <c r="EX28" s="163">
        <v>143795251.5</v>
      </c>
      <c r="EY28" s="163">
        <v>208966551.86000001</v>
      </c>
      <c r="EZ28" s="163">
        <v>181069542.01999998</v>
      </c>
      <c r="FA28" s="163">
        <v>140848739.59</v>
      </c>
      <c r="FB28" s="163">
        <v>81830040.609999985</v>
      </c>
      <c r="FC28" s="163">
        <v>81230548.409999996</v>
      </c>
      <c r="FD28" s="163">
        <v>66874908.230000004</v>
      </c>
      <c r="FE28" s="163">
        <v>69745786.069999993</v>
      </c>
      <c r="FF28" s="163">
        <v>40540310.229999997</v>
      </c>
      <c r="FG28" s="163">
        <v>699918300.63999987</v>
      </c>
      <c r="FH28" s="163">
        <v>76227162.339999989</v>
      </c>
      <c r="FI28" s="163">
        <v>107872945.23999999</v>
      </c>
      <c r="FJ28" s="163">
        <v>86805322.739999995</v>
      </c>
      <c r="FK28" s="163">
        <v>119549597.55</v>
      </c>
      <c r="FL28" s="163">
        <v>115809841.25999999</v>
      </c>
      <c r="FM28" s="163">
        <v>0</v>
      </c>
      <c r="FN28" s="163">
        <v>11048941.1</v>
      </c>
      <c r="FO28" s="163">
        <v>1769404011.74</v>
      </c>
      <c r="FP28" s="163">
        <v>90217184.710000008</v>
      </c>
      <c r="FQ28" s="163">
        <v>148144281.16</v>
      </c>
      <c r="FR28" s="163">
        <v>130861627.12</v>
      </c>
      <c r="FS28" s="163">
        <v>170891123.32999998</v>
      </c>
      <c r="FT28" s="163">
        <v>93507743.99000001</v>
      </c>
      <c r="FU28" s="163">
        <v>221279275.88000003</v>
      </c>
      <c r="FV28" s="163">
        <v>143457597.48999998</v>
      </c>
      <c r="FW28" s="163">
        <v>133289693.69</v>
      </c>
      <c r="FX28" s="163">
        <v>113080590.99999997</v>
      </c>
      <c r="FY28" s="163">
        <v>296402159.18000001</v>
      </c>
      <c r="FZ28" s="163">
        <v>96318512.409999982</v>
      </c>
      <c r="GA28" s="163">
        <v>93583283.210000008</v>
      </c>
      <c r="GB28" s="163">
        <v>1012362368.55</v>
      </c>
      <c r="GC28" s="163">
        <v>75754856.930000007</v>
      </c>
      <c r="GD28" s="163">
        <v>85254504.88000001</v>
      </c>
      <c r="GE28" s="163">
        <v>223162192.22999993</v>
      </c>
      <c r="GF28" s="163">
        <v>126317845.95</v>
      </c>
      <c r="GG28" s="163">
        <v>88843913.659999996</v>
      </c>
      <c r="GH28" s="163">
        <v>89523030.350000024</v>
      </c>
      <c r="GI28" s="163">
        <v>236793154.19999996</v>
      </c>
      <c r="GJ28" s="163">
        <v>71369922.760000005</v>
      </c>
      <c r="GK28" s="163">
        <v>20834150.960000001</v>
      </c>
      <c r="GL28" s="163">
        <v>26038703.489999998</v>
      </c>
      <c r="GM28" s="163">
        <v>15449781.740000002</v>
      </c>
      <c r="GN28" s="163">
        <v>641261341.98000002</v>
      </c>
      <c r="GO28" s="163">
        <v>157504909.14999998</v>
      </c>
      <c r="GP28" s="163">
        <v>86670905.959999993</v>
      </c>
      <c r="GQ28" s="163">
        <v>158044030.13</v>
      </c>
      <c r="GR28" s="163">
        <v>39029596.209999993</v>
      </c>
      <c r="GS28" s="163">
        <v>118602532.42999999</v>
      </c>
      <c r="GT28" s="163">
        <v>111006646.54000002</v>
      </c>
      <c r="GU28" s="163">
        <v>60597377.710000001</v>
      </c>
      <c r="GV28" s="163">
        <v>643798721.72000015</v>
      </c>
      <c r="GW28" s="163">
        <v>71558461.469999999</v>
      </c>
      <c r="GX28" s="163">
        <v>157946752.38999999</v>
      </c>
      <c r="GY28" s="163">
        <v>108877765.99999999</v>
      </c>
      <c r="GZ28" s="163">
        <v>1660986504.7400002</v>
      </c>
      <c r="HA28" s="163">
        <v>183124343.11999997</v>
      </c>
      <c r="HB28" s="163">
        <v>197480203.22</v>
      </c>
      <c r="HC28" s="163">
        <v>239270773.01999998</v>
      </c>
      <c r="HD28" s="163">
        <v>162441521.53999999</v>
      </c>
      <c r="HE28" s="163">
        <v>224104395.88</v>
      </c>
      <c r="HF28" s="163">
        <v>1009517281.0499998</v>
      </c>
      <c r="HG28" s="163">
        <v>174246519.06999996</v>
      </c>
      <c r="HH28" s="163">
        <v>179452799.40000001</v>
      </c>
      <c r="HI28" s="163">
        <v>111067074.81</v>
      </c>
      <c r="HJ28" s="163">
        <v>93413445.639999971</v>
      </c>
      <c r="HK28" s="163">
        <v>88550009.330000013</v>
      </c>
      <c r="HL28" s="163">
        <v>136904697.00999999</v>
      </c>
      <c r="HM28" s="163">
        <v>68373208.070000008</v>
      </c>
      <c r="HN28" s="163">
        <v>1339188814.8800001</v>
      </c>
      <c r="HO28" s="163">
        <v>436443418.70999998</v>
      </c>
      <c r="HP28" s="163">
        <v>89832758.289999992</v>
      </c>
      <c r="HQ28" s="163">
        <v>85323960.319999978</v>
      </c>
      <c r="HR28" s="163">
        <v>78246214.029999986</v>
      </c>
      <c r="HS28" s="163">
        <v>68874277.709999993</v>
      </c>
      <c r="HT28" s="163">
        <v>161855134.06999996</v>
      </c>
      <c r="HU28" s="163">
        <v>79525056.620000005</v>
      </c>
      <c r="HV28" s="163">
        <v>83008359.5</v>
      </c>
      <c r="HW28" s="163">
        <v>86060699.25</v>
      </c>
      <c r="HX28" s="163">
        <v>80612057.469999999</v>
      </c>
      <c r="HY28" s="163">
        <v>129730874.03</v>
      </c>
      <c r="HZ28" s="163">
        <v>45358963.830000006</v>
      </c>
      <c r="IA28" s="163">
        <v>103656527.72</v>
      </c>
      <c r="IB28" s="163">
        <v>53295315.725000001</v>
      </c>
      <c r="IC28" s="163">
        <v>47877935.609999999</v>
      </c>
      <c r="ID28" s="163">
        <v>1134638236.23</v>
      </c>
      <c r="IE28" s="163">
        <v>441228183.52000004</v>
      </c>
      <c r="IF28" s="163">
        <v>126315840.47</v>
      </c>
      <c r="IG28" s="163">
        <v>202257593.35999998</v>
      </c>
      <c r="IH28" s="163">
        <v>240755047.27000001</v>
      </c>
      <c r="II28" s="163">
        <v>103370827.20999999</v>
      </c>
      <c r="IJ28" s="163">
        <v>82900134.409999996</v>
      </c>
      <c r="IK28" s="163">
        <v>57357811.600000001</v>
      </c>
      <c r="IL28" s="163">
        <v>57189464.149999999</v>
      </c>
      <c r="IM28" s="163">
        <v>76636106.560000002</v>
      </c>
      <c r="IN28" s="163">
        <v>73012233.909999996</v>
      </c>
      <c r="IO28" s="163">
        <v>1968029104.6800003</v>
      </c>
      <c r="IP28" s="163">
        <v>661229050.85000002</v>
      </c>
      <c r="IQ28" s="163">
        <v>160169037.97000003</v>
      </c>
      <c r="IR28" s="163">
        <v>112097620.17000002</v>
      </c>
      <c r="IS28" s="163">
        <v>82767652.609999999</v>
      </c>
      <c r="IT28" s="163">
        <v>50829314.230000012</v>
      </c>
      <c r="IU28" s="163">
        <v>90646685.209999993</v>
      </c>
      <c r="IV28" s="163">
        <v>46225103.260000005</v>
      </c>
      <c r="IW28" s="163">
        <v>54669112.720000006</v>
      </c>
      <c r="IX28" s="163">
        <v>102126220.02</v>
      </c>
      <c r="IY28" s="163">
        <v>106164682.31</v>
      </c>
      <c r="IZ28" s="163">
        <v>68524618.230000004</v>
      </c>
      <c r="JA28" s="163">
        <v>625853553.11000013</v>
      </c>
      <c r="JB28" s="163">
        <v>331198374.93000001</v>
      </c>
      <c r="JC28" s="163">
        <v>91409971.849999979</v>
      </c>
      <c r="JD28" s="163">
        <v>73450238.339999989</v>
      </c>
      <c r="JE28" s="163">
        <v>57523430.770000003</v>
      </c>
      <c r="JF28" s="163">
        <v>66554291.939999998</v>
      </c>
      <c r="JG28" s="163">
        <v>672901065.46000004</v>
      </c>
      <c r="JH28" s="163">
        <v>61796183.249999993</v>
      </c>
      <c r="JI28" s="163">
        <v>96454860.049999997</v>
      </c>
      <c r="JJ28" s="163">
        <v>125179113.32000002</v>
      </c>
      <c r="JK28" s="163">
        <v>78111004.640000001</v>
      </c>
      <c r="JL28" s="163">
        <v>165567352.89000002</v>
      </c>
      <c r="JM28" s="163">
        <v>64597527.039999999</v>
      </c>
      <c r="JN28" s="163">
        <v>1188518212.6499999</v>
      </c>
      <c r="JO28" s="163">
        <v>510864791.51999998</v>
      </c>
      <c r="JP28" s="163">
        <v>84951695.660000011</v>
      </c>
      <c r="JQ28" s="163">
        <v>51850765.190000005</v>
      </c>
      <c r="JR28" s="163">
        <v>142693831.65000001</v>
      </c>
      <c r="JS28" s="163">
        <v>39502488.729999997</v>
      </c>
      <c r="JT28" s="163">
        <v>311436074.80999994</v>
      </c>
      <c r="JU28" s="163">
        <v>144420959.66</v>
      </c>
      <c r="JV28" s="163">
        <v>91443143.49000001</v>
      </c>
      <c r="JW28" s="163">
        <v>115115153.22999999</v>
      </c>
      <c r="JX28" s="163">
        <v>81880283.079999998</v>
      </c>
      <c r="JY28" s="163">
        <v>76959498.789999992</v>
      </c>
      <c r="JZ28" s="163">
        <v>78631162.790000007</v>
      </c>
      <c r="KA28" s="163">
        <v>30065908.389999997</v>
      </c>
      <c r="KB28" s="163">
        <v>56523163.240000002</v>
      </c>
      <c r="KC28" s="163">
        <v>1897646806.04</v>
      </c>
      <c r="KD28" s="163">
        <v>228922613.80000001</v>
      </c>
      <c r="KE28" s="163">
        <v>104525495.65000001</v>
      </c>
      <c r="KF28" s="163">
        <v>139556094.15000001</v>
      </c>
      <c r="KG28" s="163">
        <v>133767312.95999999</v>
      </c>
      <c r="KH28" s="163">
        <v>134360729</v>
      </c>
      <c r="KI28" s="163">
        <v>341258555.78999996</v>
      </c>
      <c r="KJ28" s="163">
        <v>91620102.079999998</v>
      </c>
      <c r="KK28" s="163">
        <v>82445561.459999993</v>
      </c>
      <c r="KL28" s="163">
        <v>566488048.56999993</v>
      </c>
      <c r="KM28" s="163">
        <v>96814205.450000003</v>
      </c>
      <c r="KN28" s="163">
        <v>133240306.37999998</v>
      </c>
      <c r="KO28" s="163">
        <v>317268199.62</v>
      </c>
      <c r="KP28" s="163">
        <v>81330985.959999993</v>
      </c>
      <c r="KQ28" s="163">
        <v>139846480.21000001</v>
      </c>
      <c r="KR28" s="163">
        <v>887708969.05000007</v>
      </c>
      <c r="KS28" s="163">
        <v>130111933.77999999</v>
      </c>
      <c r="KT28" s="163">
        <v>948602825.59000015</v>
      </c>
      <c r="KU28" s="163">
        <v>95483178.560000002</v>
      </c>
      <c r="KV28" s="163">
        <v>62829716.759999998</v>
      </c>
      <c r="KW28" s="163">
        <v>162455049.92999998</v>
      </c>
      <c r="KX28" s="163">
        <v>176062141.87</v>
      </c>
      <c r="KY28" s="163">
        <v>109855890.2</v>
      </c>
      <c r="KZ28" s="163">
        <v>85623842.530000001</v>
      </c>
      <c r="LA28" s="163">
        <v>65506979.249999993</v>
      </c>
      <c r="LB28" s="163">
        <v>2042750611.98</v>
      </c>
      <c r="LC28" s="163">
        <v>422913993.08000004</v>
      </c>
      <c r="LD28" s="163">
        <v>608869526.94000006</v>
      </c>
      <c r="LE28" s="163">
        <v>523960081.80000001</v>
      </c>
      <c r="LF28" s="163">
        <v>117815354.03999998</v>
      </c>
      <c r="LG28" s="163">
        <v>101583450.29999998</v>
      </c>
      <c r="LH28" s="163">
        <v>72068567.915699989</v>
      </c>
      <c r="LI28" s="163">
        <v>132312007.67749999</v>
      </c>
      <c r="LJ28" s="163">
        <v>85927249.25999999</v>
      </c>
      <c r="LK28" s="163">
        <v>136462007.19</v>
      </c>
      <c r="LL28" s="163">
        <v>692544383.03999996</v>
      </c>
      <c r="LM28" s="163">
        <v>156379376.51999998</v>
      </c>
      <c r="LN28" s="163">
        <v>86909838.650000006</v>
      </c>
      <c r="LO28" s="163">
        <v>1430489121.3900001</v>
      </c>
      <c r="LP28" s="163">
        <v>654791393.99000013</v>
      </c>
      <c r="LQ28" s="163">
        <v>1567089430.1199996</v>
      </c>
      <c r="LR28" s="163">
        <v>516905661.70999998</v>
      </c>
      <c r="LS28" s="163">
        <v>224831156.09000003</v>
      </c>
      <c r="LT28" s="163">
        <v>189105618.09999996</v>
      </c>
      <c r="LU28" s="163">
        <v>159314449.47</v>
      </c>
      <c r="LV28" s="163">
        <v>146144347.99000001</v>
      </c>
      <c r="LW28" s="163">
        <v>122443207.76999998</v>
      </c>
      <c r="LX28" s="163">
        <v>151198520.88999999</v>
      </c>
      <c r="LY28" s="163">
        <v>306544647.93000001</v>
      </c>
      <c r="LZ28" s="163">
        <v>90839547.030000001</v>
      </c>
      <c r="MA28" s="163">
        <v>1922612166.3100004</v>
      </c>
      <c r="MB28" s="163">
        <v>112085596.28000002</v>
      </c>
      <c r="MC28" s="163">
        <v>71526443.069999993</v>
      </c>
      <c r="MD28" s="163">
        <v>72535015.959999993</v>
      </c>
      <c r="ME28" s="163">
        <v>66540963.349999994</v>
      </c>
      <c r="MF28" s="163">
        <v>121952610.44</v>
      </c>
      <c r="MG28" s="163">
        <v>89504125.609999999</v>
      </c>
      <c r="MH28" s="163">
        <v>99586717.780000001</v>
      </c>
      <c r="MI28" s="163">
        <v>139658420.05000001</v>
      </c>
      <c r="MJ28" s="163">
        <v>82334619.850000009</v>
      </c>
      <c r="MK28" s="163">
        <v>88989859.310000002</v>
      </c>
      <c r="ML28" s="163">
        <v>75285027.140000015</v>
      </c>
      <c r="MM28" s="163">
        <v>1330395399.45</v>
      </c>
      <c r="MN28" s="163">
        <v>86971616.550000012</v>
      </c>
      <c r="MO28" s="163">
        <v>117389761.85999998</v>
      </c>
      <c r="MP28" s="163">
        <v>161402319.77999997</v>
      </c>
      <c r="MQ28" s="163">
        <v>154475922.26999998</v>
      </c>
      <c r="MR28" s="163">
        <v>100443889.63500001</v>
      </c>
      <c r="MS28" s="163">
        <v>233827113</v>
      </c>
      <c r="MT28" s="163">
        <v>158898848.75999999</v>
      </c>
      <c r="MU28" s="163">
        <v>106442594.59999999</v>
      </c>
      <c r="MV28" s="163">
        <v>39642298.32</v>
      </c>
      <c r="MW28" s="163">
        <v>2705438828.9700003</v>
      </c>
      <c r="MX28" s="163">
        <v>285477520.67000002</v>
      </c>
      <c r="MY28" s="163">
        <v>73983811.420000002</v>
      </c>
      <c r="MZ28" s="163">
        <v>704230972.61000001</v>
      </c>
      <c r="NA28" s="163">
        <v>72936801.49000001</v>
      </c>
      <c r="NB28" s="163">
        <v>212703582.29000002</v>
      </c>
      <c r="NC28" s="163">
        <v>406473835.18000001</v>
      </c>
      <c r="ND28" s="163">
        <v>377401843.49000001</v>
      </c>
      <c r="NE28" s="163">
        <v>40262400.920000002</v>
      </c>
      <c r="NF28" s="163">
        <v>197328450.51000002</v>
      </c>
      <c r="NG28" s="163">
        <v>117390122.91000001</v>
      </c>
      <c r="NH28" s="163">
        <v>70668419.319999993</v>
      </c>
      <c r="NI28" s="163">
        <v>683950985.01999986</v>
      </c>
      <c r="NJ28" s="163">
        <v>91341432.469999999</v>
      </c>
      <c r="NK28" s="163">
        <v>82873107.219999999</v>
      </c>
      <c r="NL28" s="163">
        <v>75695743.709999993</v>
      </c>
      <c r="NM28" s="163">
        <v>77944838.620000005</v>
      </c>
      <c r="NN28" s="163">
        <v>26275053.289999999</v>
      </c>
      <c r="NO28" s="163">
        <v>42662867.089999996</v>
      </c>
      <c r="NP28" s="163">
        <v>1009852257.2</v>
      </c>
      <c r="NQ28" s="163">
        <v>385865005.09000009</v>
      </c>
      <c r="NR28" s="163">
        <v>93077367.049999997</v>
      </c>
      <c r="NS28" s="163">
        <v>69449033.829999983</v>
      </c>
      <c r="NT28" s="163">
        <v>95536136.88000001</v>
      </c>
      <c r="NU28" s="163">
        <v>126308607.47</v>
      </c>
      <c r="NV28" s="163">
        <v>62546424.940000013</v>
      </c>
      <c r="NW28" s="163">
        <v>1488520012.8100002</v>
      </c>
      <c r="NX28" s="163">
        <v>290948064.16000003</v>
      </c>
      <c r="NY28" s="163">
        <v>154829064.30000001</v>
      </c>
      <c r="NZ28" s="163">
        <v>332961975.90000004</v>
      </c>
      <c r="OA28" s="163">
        <v>101606474.53</v>
      </c>
      <c r="OB28" s="163">
        <v>141006401.72999999</v>
      </c>
      <c r="OC28" s="163">
        <v>52369186.259999998</v>
      </c>
      <c r="OD28" s="163">
        <v>72201276.089999989</v>
      </c>
      <c r="OE28" s="163">
        <v>0</v>
      </c>
      <c r="OF28" s="163">
        <v>1336159758.1100001</v>
      </c>
      <c r="OG28" s="163">
        <v>316873215.12</v>
      </c>
      <c r="OH28" s="163">
        <v>499397311.94</v>
      </c>
      <c r="OI28" s="163">
        <v>168290328.22</v>
      </c>
      <c r="OJ28" s="163">
        <v>151076929.19</v>
      </c>
      <c r="OK28" s="163">
        <v>33728974.159999996</v>
      </c>
      <c r="OL28" s="163">
        <v>712925822.05999994</v>
      </c>
      <c r="OM28" s="163">
        <v>86709008.679999992</v>
      </c>
      <c r="ON28" s="163">
        <v>81988379.690000013</v>
      </c>
      <c r="OO28" s="163">
        <v>177965861.61000004</v>
      </c>
      <c r="OP28" s="163">
        <v>136844912.42999998</v>
      </c>
      <c r="OQ28" s="163">
        <v>303586903.72000003</v>
      </c>
      <c r="OR28" s="163">
        <v>93248094.00999999</v>
      </c>
      <c r="OS28" s="163">
        <v>1118086905.6500001</v>
      </c>
      <c r="OT28" s="163">
        <v>68977508.539999992</v>
      </c>
      <c r="OU28" s="163">
        <v>274320993.95000005</v>
      </c>
      <c r="OV28" s="163">
        <v>54369890.309999987</v>
      </c>
      <c r="OW28" s="163">
        <v>157571707.95000002</v>
      </c>
      <c r="OX28" s="163">
        <v>275078326.33000004</v>
      </c>
      <c r="OY28" s="163">
        <v>83966881.919999987</v>
      </c>
      <c r="OZ28" s="163">
        <v>68998896.060000002</v>
      </c>
      <c r="PA28" s="163">
        <v>139267273.87</v>
      </c>
      <c r="PB28" s="163">
        <v>81044119.859999999</v>
      </c>
      <c r="PC28" s="163">
        <v>119160252.07999998</v>
      </c>
      <c r="PD28" s="163">
        <v>157556131.22</v>
      </c>
      <c r="PE28" s="163">
        <v>71677889.590000004</v>
      </c>
      <c r="PF28" s="163">
        <v>286287635.67000002</v>
      </c>
      <c r="PG28" s="163">
        <v>2985748899.8899999</v>
      </c>
      <c r="PH28" s="163">
        <v>109627138.53999999</v>
      </c>
      <c r="PI28" s="163">
        <v>87141438.330000013</v>
      </c>
      <c r="PJ28" s="163">
        <v>158110061.80999997</v>
      </c>
      <c r="PK28" s="163">
        <v>475100262.66000009</v>
      </c>
      <c r="PL28" s="163">
        <v>127859309.18000001</v>
      </c>
      <c r="PM28" s="163">
        <v>245859121.89000002</v>
      </c>
      <c r="PN28" s="163">
        <v>91787828.319999993</v>
      </c>
      <c r="PO28" s="163">
        <v>233585104.91000003</v>
      </c>
      <c r="PP28" s="163">
        <v>60842439.160000004</v>
      </c>
      <c r="PQ28" s="163">
        <v>226957083.88999999</v>
      </c>
      <c r="PR28" s="163">
        <v>69135168.090000004</v>
      </c>
      <c r="PS28" s="163">
        <v>90587960.770000011</v>
      </c>
      <c r="PT28" s="163">
        <v>121032410.97000003</v>
      </c>
      <c r="PU28" s="163">
        <v>152650338.61000001</v>
      </c>
      <c r="PV28" s="163">
        <v>175461966.72999996</v>
      </c>
      <c r="PW28" s="163">
        <v>92994569.040000007</v>
      </c>
      <c r="PX28" s="163">
        <v>84871654.379999995</v>
      </c>
      <c r="PY28" s="163">
        <v>59839301.250000007</v>
      </c>
      <c r="PZ28" s="163">
        <v>194443846.03999999</v>
      </c>
      <c r="QA28" s="163">
        <v>203388185.96999994</v>
      </c>
      <c r="QB28" s="163">
        <v>64417646.949999996</v>
      </c>
      <c r="QC28" s="163">
        <v>1279464359.6499999</v>
      </c>
      <c r="QD28" s="163">
        <v>67936580.549999997</v>
      </c>
      <c r="QE28" s="163">
        <v>234041539.48000002</v>
      </c>
      <c r="QF28" s="163">
        <v>111365563.07999998</v>
      </c>
      <c r="QG28" s="163">
        <v>126803379.97000001</v>
      </c>
      <c r="QH28" s="163">
        <v>255428200.37999997</v>
      </c>
      <c r="QI28" s="163">
        <v>92262888.620000005</v>
      </c>
      <c r="QJ28" s="163">
        <v>146159395.91999999</v>
      </c>
      <c r="QK28" s="163">
        <v>212601501.68000004</v>
      </c>
      <c r="QL28" s="163">
        <v>76212362.75</v>
      </c>
      <c r="QM28" s="163">
        <v>75169592.679999992</v>
      </c>
      <c r="QN28" s="163">
        <v>1784527381.5699999</v>
      </c>
      <c r="QO28" s="163">
        <v>211764130.03000003</v>
      </c>
      <c r="QP28" s="163">
        <v>98562364.790000021</v>
      </c>
      <c r="QQ28" s="163">
        <v>139532112.63</v>
      </c>
      <c r="QR28" s="163">
        <v>120217189.17</v>
      </c>
      <c r="QS28" s="163">
        <v>146997264.91</v>
      </c>
      <c r="QT28" s="163">
        <v>241762768.26999998</v>
      </c>
      <c r="QU28" s="163">
        <v>92220844.75000003</v>
      </c>
      <c r="QV28" s="163">
        <v>119819728.27999997</v>
      </c>
      <c r="QW28" s="163">
        <v>218510453.68000001</v>
      </c>
      <c r="QX28" s="163">
        <v>247728060.04999998</v>
      </c>
      <c r="QY28" s="163">
        <v>80720053.320000008</v>
      </c>
      <c r="QZ28" s="163">
        <v>61049055.50999999</v>
      </c>
      <c r="RA28" s="163">
        <v>122101119.47</v>
      </c>
      <c r="RB28" s="163">
        <v>60672804.330000013</v>
      </c>
      <c r="RC28" s="163">
        <v>76043507.329999998</v>
      </c>
      <c r="RD28" s="163">
        <v>94682807.900000021</v>
      </c>
      <c r="RE28" s="163">
        <v>33584923.780000001</v>
      </c>
      <c r="RF28" s="163">
        <v>32834996.220000003</v>
      </c>
      <c r="RG28" s="163">
        <v>32430238.18</v>
      </c>
      <c r="RH28" s="163">
        <v>830692840.3900001</v>
      </c>
      <c r="RI28" s="163">
        <v>94101843.889999986</v>
      </c>
      <c r="RJ28" s="163">
        <v>77729458.220000014</v>
      </c>
      <c r="RK28" s="163">
        <v>82783719.849999994</v>
      </c>
      <c r="RL28" s="163">
        <v>46981742.289999999</v>
      </c>
      <c r="RM28" s="163">
        <v>96299289.920000017</v>
      </c>
      <c r="RN28" s="163">
        <v>109607355.68000001</v>
      </c>
      <c r="RO28" s="163">
        <v>150286601.04999998</v>
      </c>
      <c r="RP28" s="163">
        <v>73893697.810000002</v>
      </c>
      <c r="RQ28" s="163">
        <v>83486269.690000013</v>
      </c>
      <c r="RR28" s="163">
        <v>220594362.28999996</v>
      </c>
      <c r="RS28" s="163">
        <v>438148366.64999998</v>
      </c>
      <c r="RT28" s="163">
        <v>93660647.349999994</v>
      </c>
      <c r="RU28" s="163">
        <v>102900988.06000002</v>
      </c>
      <c r="RV28" s="163">
        <v>163619664.26999998</v>
      </c>
      <c r="RW28" s="163">
        <v>84233656.439999998</v>
      </c>
      <c r="RX28" s="163">
        <v>92505633.699999988</v>
      </c>
      <c r="RY28" s="163">
        <v>78866050.269999996</v>
      </c>
      <c r="RZ28" s="163">
        <v>46319467.920000002</v>
      </c>
      <c r="SA28" s="163">
        <v>1138960027.1400001</v>
      </c>
      <c r="SB28" s="163">
        <v>61843235.109999999</v>
      </c>
      <c r="SC28" s="163">
        <v>133761509.09999999</v>
      </c>
      <c r="SD28" s="163">
        <v>87718877.789999992</v>
      </c>
      <c r="SE28" s="163">
        <v>41279123.670000002</v>
      </c>
      <c r="SF28" s="163">
        <v>57802588.430000007</v>
      </c>
      <c r="SG28" s="163">
        <v>82978340.349999994</v>
      </c>
      <c r="SH28" s="163">
        <v>223753515.19999999</v>
      </c>
      <c r="SI28" s="163">
        <v>86803271.979999989</v>
      </c>
      <c r="SJ28" s="163">
        <v>64309239.589999996</v>
      </c>
      <c r="SK28" s="163">
        <v>76127750.569999993</v>
      </c>
      <c r="SL28" s="163">
        <v>149827827.05000001</v>
      </c>
      <c r="SM28" s="163">
        <v>67938999.319999993</v>
      </c>
      <c r="SN28" s="163">
        <v>1552629522.48</v>
      </c>
      <c r="SO28" s="163">
        <v>78116410.209999993</v>
      </c>
      <c r="SP28" s="163">
        <v>66922543.640000001</v>
      </c>
      <c r="SQ28" s="163">
        <v>172998303.50000006</v>
      </c>
      <c r="SR28" s="163">
        <v>163893037.82999998</v>
      </c>
      <c r="SS28" s="163">
        <v>104100012.88000001</v>
      </c>
      <c r="ST28" s="163">
        <v>38625457.969999999</v>
      </c>
      <c r="SU28" s="163">
        <v>305533351.32999998</v>
      </c>
      <c r="SV28" s="163">
        <v>74462306.829999998</v>
      </c>
      <c r="SW28" s="163">
        <v>152684715.34999999</v>
      </c>
      <c r="SX28" s="163">
        <v>156518116.67000002</v>
      </c>
      <c r="SY28" s="163">
        <v>79807865.560000017</v>
      </c>
      <c r="SZ28" s="163">
        <v>52724417.750000015</v>
      </c>
      <c r="TA28" s="163">
        <v>102305181.25000001</v>
      </c>
      <c r="TB28" s="163">
        <v>71922655.75</v>
      </c>
      <c r="TC28" s="163">
        <v>60785686.68999999</v>
      </c>
      <c r="TD28" s="163">
        <v>471499422.08999991</v>
      </c>
      <c r="TE28" s="163">
        <v>90815785.410000011</v>
      </c>
      <c r="TF28" s="163">
        <v>839128760.80000007</v>
      </c>
      <c r="TG28" s="163">
        <v>205066088.55999997</v>
      </c>
      <c r="TH28" s="163">
        <v>75297269.780000001</v>
      </c>
      <c r="TI28" s="163">
        <v>64526482.539999999</v>
      </c>
      <c r="TJ28" s="163">
        <v>567079769.07000005</v>
      </c>
      <c r="TK28" s="163">
        <v>50151538.649999999</v>
      </c>
      <c r="TL28" s="163">
        <v>38581986.739999995</v>
      </c>
      <c r="TM28" s="163">
        <v>48961643.959999993</v>
      </c>
      <c r="TN28" s="163">
        <v>31852902.149999999</v>
      </c>
      <c r="TO28" s="163">
        <v>613542219.96000004</v>
      </c>
      <c r="TP28" s="163">
        <v>163034537.63999999</v>
      </c>
      <c r="TQ28" s="163">
        <v>105927695.45999999</v>
      </c>
      <c r="TR28" s="163">
        <v>185950817.66000003</v>
      </c>
      <c r="TS28" s="163">
        <v>101093092.27</v>
      </c>
      <c r="TT28" s="163">
        <v>85528152.929999992</v>
      </c>
      <c r="TU28" s="163">
        <v>2757451685.5100002</v>
      </c>
      <c r="TV28" s="163">
        <v>127535610.20999999</v>
      </c>
      <c r="TW28" s="163">
        <v>90661862.070000008</v>
      </c>
      <c r="TX28" s="163">
        <v>381102456.92999995</v>
      </c>
      <c r="TY28" s="163">
        <v>31545439.199999999</v>
      </c>
      <c r="TZ28" s="163">
        <v>86349000.770000011</v>
      </c>
      <c r="UA28" s="163">
        <v>245624198.49000001</v>
      </c>
      <c r="UB28" s="163">
        <v>69942480.370000005</v>
      </c>
      <c r="UC28" s="163">
        <v>65563309.18</v>
      </c>
      <c r="UD28" s="163">
        <v>89703280.680000007</v>
      </c>
      <c r="UE28" s="163">
        <v>122022955.35999998</v>
      </c>
      <c r="UF28" s="163">
        <v>227756198.01999992</v>
      </c>
      <c r="UG28" s="163">
        <v>125842099.53000002</v>
      </c>
      <c r="UH28" s="163">
        <v>188571958.72999996</v>
      </c>
      <c r="UI28" s="163">
        <v>66508348.839999996</v>
      </c>
      <c r="UJ28" s="163">
        <v>61799363.719999991</v>
      </c>
      <c r="UK28" s="163">
        <v>56542868.220000006</v>
      </c>
      <c r="UL28" s="163">
        <v>58877048.890000001</v>
      </c>
      <c r="UM28" s="163">
        <v>255500698.10000002</v>
      </c>
      <c r="UN28" s="163">
        <v>30808493.689999998</v>
      </c>
      <c r="UO28" s="163">
        <v>33814249.439999998</v>
      </c>
      <c r="UP28" s="163">
        <v>26679163.560000002</v>
      </c>
      <c r="UQ28" s="163">
        <v>1104178976.46</v>
      </c>
      <c r="UR28" s="163">
        <v>103991244.16</v>
      </c>
      <c r="US28" s="163">
        <v>98753654.200000003</v>
      </c>
      <c r="UT28" s="163">
        <v>167139954.63</v>
      </c>
      <c r="UU28" s="163">
        <v>185384342.44999999</v>
      </c>
      <c r="UV28" s="163">
        <v>167968439.87</v>
      </c>
      <c r="UW28" s="163">
        <v>148850709.80000001</v>
      </c>
      <c r="UX28" s="163">
        <v>91231605.390000001</v>
      </c>
      <c r="UY28" s="163">
        <v>97970013.849999994</v>
      </c>
      <c r="UZ28" s="163">
        <v>390460984.00999993</v>
      </c>
      <c r="VA28" s="163">
        <v>94195017.089999989</v>
      </c>
      <c r="VB28" s="163">
        <v>188377310.02000004</v>
      </c>
      <c r="VC28" s="163">
        <v>115248167.38999999</v>
      </c>
      <c r="VD28" s="163">
        <v>69601020.730000004</v>
      </c>
      <c r="VE28" s="163">
        <v>73843924.75</v>
      </c>
      <c r="VF28" s="163">
        <v>4541174319.9399996</v>
      </c>
      <c r="VG28" s="163">
        <v>197277520.65000001</v>
      </c>
      <c r="VH28" s="163">
        <v>126168931.70999999</v>
      </c>
      <c r="VI28" s="163">
        <v>103933605.89000003</v>
      </c>
      <c r="VJ28" s="163">
        <v>72935356.250000015</v>
      </c>
      <c r="VK28" s="163">
        <v>140078615.78999999</v>
      </c>
      <c r="VL28" s="163">
        <v>184289110.33000001</v>
      </c>
      <c r="VM28" s="163">
        <v>207256079.38999996</v>
      </c>
      <c r="VN28" s="163">
        <v>137951257.92000002</v>
      </c>
      <c r="VO28" s="163">
        <v>175888932.40000001</v>
      </c>
      <c r="VP28" s="163">
        <v>99918340.620000005</v>
      </c>
      <c r="VQ28" s="163">
        <v>281009391.63</v>
      </c>
      <c r="VR28" s="163">
        <v>143450168.28</v>
      </c>
      <c r="VS28" s="163">
        <v>223155595.35000002</v>
      </c>
      <c r="VT28" s="163">
        <v>333659533.75999999</v>
      </c>
      <c r="VU28" s="163">
        <v>121656769.19000001</v>
      </c>
      <c r="VV28" s="163">
        <v>173367580.59999999</v>
      </c>
      <c r="VW28" s="163">
        <v>186837481.59</v>
      </c>
      <c r="VX28" s="163">
        <v>91343129.160000011</v>
      </c>
      <c r="VY28" s="163">
        <v>241748538.52000001</v>
      </c>
      <c r="VZ28" s="163">
        <v>507133034.65999997</v>
      </c>
      <c r="WA28" s="163">
        <v>111332855.54000002</v>
      </c>
      <c r="WB28" s="163">
        <v>84319879.25</v>
      </c>
      <c r="WC28" s="163">
        <v>72968188.75</v>
      </c>
      <c r="WD28" s="163">
        <v>98881797.150000006</v>
      </c>
      <c r="WE28" s="163">
        <v>68576503.890000001</v>
      </c>
      <c r="WF28" s="163">
        <v>63870306.739999995</v>
      </c>
      <c r="WG28" s="163">
        <v>75379876.229999989</v>
      </c>
      <c r="WH28" s="163">
        <v>308285771.56999999</v>
      </c>
      <c r="WI28" s="163">
        <v>60520298.419999994</v>
      </c>
      <c r="WJ28" s="163">
        <v>8623515.3399999999</v>
      </c>
      <c r="WK28" s="163">
        <v>27676942.760000002</v>
      </c>
      <c r="WL28" s="163">
        <v>14414924.199999999</v>
      </c>
      <c r="WM28" s="163">
        <v>2067038180.0500002</v>
      </c>
      <c r="WN28" s="163">
        <v>139081058.41</v>
      </c>
      <c r="WO28" s="163">
        <v>155705729.04000002</v>
      </c>
      <c r="WP28" s="163">
        <v>581426384.28999996</v>
      </c>
      <c r="WQ28" s="163">
        <v>150438908.82999998</v>
      </c>
      <c r="WR28" s="163">
        <v>166435820.32000002</v>
      </c>
      <c r="WS28" s="163">
        <v>268435128.59999996</v>
      </c>
      <c r="WT28" s="163">
        <v>135054588.72</v>
      </c>
      <c r="WU28" s="163">
        <v>118322250.28</v>
      </c>
      <c r="WV28" s="163">
        <v>272936836.50999999</v>
      </c>
      <c r="WW28" s="163">
        <v>209522240.13999999</v>
      </c>
      <c r="WX28" s="163">
        <v>93891369.419999987</v>
      </c>
      <c r="WY28" s="163">
        <v>85483178.079999998</v>
      </c>
      <c r="WZ28" s="163">
        <v>100166808.28999999</v>
      </c>
      <c r="XA28" s="163">
        <v>83423463.840000004</v>
      </c>
      <c r="XB28" s="163">
        <v>80647636.910000011</v>
      </c>
      <c r="XC28" s="163">
        <v>65247378.489999995</v>
      </c>
      <c r="XD28" s="163">
        <v>82250824.860000014</v>
      </c>
      <c r="XE28" s="163">
        <v>75210242.799999997</v>
      </c>
      <c r="XF28" s="163">
        <v>77820914.310000002</v>
      </c>
      <c r="XG28" s="163">
        <v>80984423.810000002</v>
      </c>
      <c r="XH28" s="163">
        <v>64094188.310000002</v>
      </c>
      <c r="XI28" s="163">
        <v>43689841.210000001</v>
      </c>
      <c r="XJ28" s="163">
        <v>2079999685.2099998</v>
      </c>
      <c r="XK28" s="163">
        <v>109732851.61999999</v>
      </c>
      <c r="XL28" s="163">
        <v>222492739.5</v>
      </c>
      <c r="XM28" s="163">
        <v>110502325.83000001</v>
      </c>
      <c r="XN28" s="163">
        <v>386598841.60000008</v>
      </c>
      <c r="XO28" s="163">
        <v>127948022.70000002</v>
      </c>
      <c r="XP28" s="163">
        <v>209712097.09999996</v>
      </c>
      <c r="XQ28" s="163">
        <v>78107332.5</v>
      </c>
      <c r="XR28" s="163">
        <v>294184276.13999999</v>
      </c>
      <c r="XS28" s="163">
        <v>267026775.64000002</v>
      </c>
      <c r="XT28" s="163">
        <v>144596796.72</v>
      </c>
      <c r="XU28" s="163">
        <v>100853485.70999999</v>
      </c>
      <c r="XV28" s="163">
        <v>79656459.25</v>
      </c>
      <c r="XW28" s="163">
        <v>74548808.209999993</v>
      </c>
      <c r="XX28" s="163">
        <v>34929169.18</v>
      </c>
      <c r="XY28" s="163">
        <v>44812691.390000008</v>
      </c>
      <c r="XZ28" s="163">
        <v>42955175.860000007</v>
      </c>
      <c r="YA28" s="163">
        <v>703999696.35000014</v>
      </c>
      <c r="YB28" s="163">
        <v>95594695.479999989</v>
      </c>
      <c r="YC28" s="163">
        <v>93277079.690000013</v>
      </c>
      <c r="YD28" s="163">
        <v>82402296.879999995</v>
      </c>
      <c r="YE28" s="163">
        <v>100469537.24000001</v>
      </c>
      <c r="YF28" s="163">
        <v>60993706.479999997</v>
      </c>
      <c r="YG28" s="163">
        <v>68589845.510000005</v>
      </c>
      <c r="YH28" s="163">
        <v>748392481.86000001</v>
      </c>
      <c r="YI28" s="163">
        <v>72469199.959999993</v>
      </c>
      <c r="YJ28" s="163">
        <v>104259969.03000002</v>
      </c>
      <c r="YK28" s="163">
        <v>117231944.32000001</v>
      </c>
      <c r="YL28" s="163">
        <v>61002609.499999993</v>
      </c>
      <c r="YM28" s="163">
        <v>84422427.429999992</v>
      </c>
      <c r="YN28" s="163">
        <v>56988368.900000006</v>
      </c>
      <c r="YO28" s="163">
        <v>52650779.789999999</v>
      </c>
      <c r="YP28" s="163">
        <v>230152257.14000005</v>
      </c>
      <c r="YQ28" s="163">
        <v>1417876710.74</v>
      </c>
      <c r="YR28" s="163">
        <v>71511536.629999995</v>
      </c>
      <c r="YS28" s="163">
        <v>174118005.44</v>
      </c>
      <c r="YT28" s="163">
        <v>325654127.66999996</v>
      </c>
      <c r="YU28" s="163">
        <v>230356283.67999998</v>
      </c>
      <c r="YV28" s="163">
        <v>76735430.170000002</v>
      </c>
      <c r="YW28" s="163">
        <v>93855907.729999989</v>
      </c>
      <c r="YX28" s="163">
        <v>176805520.67000002</v>
      </c>
      <c r="YY28" s="163">
        <v>166100854.69000003</v>
      </c>
      <c r="YZ28" s="163">
        <v>203922301.46999997</v>
      </c>
      <c r="ZA28" s="163">
        <v>59243977.109999992</v>
      </c>
      <c r="ZB28" s="163">
        <v>67488694.079999998</v>
      </c>
      <c r="ZC28" s="163">
        <v>61092053.459999993</v>
      </c>
      <c r="ZD28" s="163">
        <v>100831314</v>
      </c>
      <c r="ZE28" s="163">
        <v>70451225.510000005</v>
      </c>
      <c r="ZF28" s="163">
        <v>72421279.38000001</v>
      </c>
      <c r="ZG28" s="163">
        <v>73186954.079999998</v>
      </c>
      <c r="ZH28" s="163">
        <v>53486813.319999985</v>
      </c>
      <c r="ZI28" s="163">
        <v>61357214.770699993</v>
      </c>
      <c r="ZJ28" s="163">
        <v>33982367.099999994</v>
      </c>
      <c r="ZK28" s="163">
        <v>42586855.479999997</v>
      </c>
      <c r="ZL28" s="163">
        <v>12423137.060000001</v>
      </c>
      <c r="ZM28" s="163">
        <v>692978540.68000019</v>
      </c>
      <c r="ZN28" s="163">
        <v>72961945.920000017</v>
      </c>
      <c r="ZO28" s="163">
        <v>83963712.409999996</v>
      </c>
      <c r="ZP28" s="163">
        <v>78292625.570000023</v>
      </c>
      <c r="ZQ28" s="163">
        <v>71218503.560000002</v>
      </c>
      <c r="ZR28" s="163">
        <v>101256070.73000002</v>
      </c>
      <c r="ZS28" s="163">
        <v>71237532.640000001</v>
      </c>
      <c r="ZT28" s="163">
        <v>4238636448.73</v>
      </c>
      <c r="ZU28" s="163">
        <v>106589656.18000001</v>
      </c>
      <c r="ZV28" s="163">
        <v>66510890.199999996</v>
      </c>
      <c r="ZW28" s="163">
        <v>177245904.77999997</v>
      </c>
      <c r="ZX28" s="163">
        <v>153050622.72000003</v>
      </c>
      <c r="ZY28" s="163">
        <v>84644886.910000011</v>
      </c>
      <c r="ZZ28" s="163">
        <v>118532725.44999999</v>
      </c>
      <c r="AAA28" s="163">
        <v>126731997.5</v>
      </c>
      <c r="AAB28" s="163">
        <v>210507989.63</v>
      </c>
      <c r="AAC28" s="163">
        <v>70283004.179999992</v>
      </c>
      <c r="AAD28" s="163">
        <v>120920972.01000001</v>
      </c>
      <c r="AAE28" s="163">
        <v>426203745.30000001</v>
      </c>
      <c r="AAF28" s="163">
        <v>235088687.44999999</v>
      </c>
      <c r="AAG28" s="163">
        <v>56464754.569999993</v>
      </c>
      <c r="AAH28" s="163">
        <v>75572545.900000006</v>
      </c>
      <c r="AAI28" s="163">
        <v>79455204.730000004</v>
      </c>
      <c r="AAJ28" s="163">
        <v>49813341.519999996</v>
      </c>
      <c r="AAK28" s="163">
        <v>88123278.75</v>
      </c>
      <c r="AAL28" s="163">
        <v>52589907.640000001</v>
      </c>
      <c r="AAM28" s="163">
        <v>479216767.15000004</v>
      </c>
      <c r="AAN28" s="163">
        <v>325763168.89999998</v>
      </c>
      <c r="AAO28" s="163">
        <v>46315299.879999995</v>
      </c>
      <c r="AAP28" s="163">
        <v>47031671.919999994</v>
      </c>
      <c r="AAQ28" s="163">
        <v>39306233.640000001</v>
      </c>
      <c r="AAR28" s="163">
        <v>35610012.960000001</v>
      </c>
      <c r="AAS28" s="163">
        <v>34089434.119999997</v>
      </c>
      <c r="AAT28" s="163">
        <v>751864191.11000013</v>
      </c>
      <c r="AAU28" s="163">
        <v>115559866.43000001</v>
      </c>
      <c r="AAV28" s="163">
        <v>67574998.520000011</v>
      </c>
      <c r="AAW28" s="163">
        <v>149284929.73000002</v>
      </c>
      <c r="AAX28" s="163">
        <v>146925575.47999999</v>
      </c>
      <c r="AAY28" s="163">
        <v>88786911.510000005</v>
      </c>
      <c r="AAZ28" s="163">
        <v>74564461.170000002</v>
      </c>
      <c r="ABA28" s="163">
        <v>113258933.03</v>
      </c>
      <c r="ABB28" s="163">
        <v>983140580.25999987</v>
      </c>
      <c r="ABC28" s="163">
        <v>71881292.349999994</v>
      </c>
      <c r="ABD28" s="163">
        <v>145033217.10000002</v>
      </c>
      <c r="ABE28" s="163">
        <v>79864083.959999979</v>
      </c>
      <c r="ABF28" s="163">
        <v>55003855.270000003</v>
      </c>
      <c r="ABG28" s="163">
        <v>242747564.76999992</v>
      </c>
      <c r="ABH28" s="163">
        <v>62031837.720000006</v>
      </c>
      <c r="ABI28" s="163">
        <v>82617954.879999995</v>
      </c>
      <c r="ABJ28" s="163">
        <v>62201610.569999993</v>
      </c>
      <c r="ABK28" s="163">
        <v>119351534.92999999</v>
      </c>
      <c r="ABL28" s="163">
        <v>54927645.870000005</v>
      </c>
      <c r="ABM28" s="163">
        <v>1785501350.4999998</v>
      </c>
      <c r="ABN28" s="163">
        <v>80098949.990000024</v>
      </c>
      <c r="ABO28" s="163">
        <v>112859660.41</v>
      </c>
      <c r="ABP28" s="163">
        <v>177075884.01999995</v>
      </c>
      <c r="ABQ28" s="163">
        <v>77699955.899999991</v>
      </c>
      <c r="ABR28" s="163">
        <v>139775428.92999998</v>
      </c>
      <c r="ABS28" s="163">
        <v>142532779.19000003</v>
      </c>
      <c r="ABT28" s="163">
        <v>407217864.5</v>
      </c>
      <c r="ABU28" s="163">
        <v>575312887.80000007</v>
      </c>
      <c r="ABV28" s="163">
        <v>101684908.72000001</v>
      </c>
      <c r="ABW28" s="163">
        <v>116606810.64999998</v>
      </c>
      <c r="ABX28" s="163">
        <v>142625984.01000002</v>
      </c>
      <c r="ABY28" s="163">
        <v>134137946.23</v>
      </c>
      <c r="ABZ28" s="163">
        <v>356130807.03999996</v>
      </c>
      <c r="ACA28" s="163">
        <v>95692941.319999993</v>
      </c>
      <c r="ACB28" s="163">
        <v>114529144.48000002</v>
      </c>
      <c r="ACC28" s="163">
        <v>76823756.649999991</v>
      </c>
      <c r="ACD28" s="163">
        <v>52528300.839999996</v>
      </c>
      <c r="ACE28" s="163">
        <v>64195304.140000008</v>
      </c>
      <c r="ACF28" s="163">
        <v>460809692.66999996</v>
      </c>
      <c r="ACG28" s="163">
        <v>420706191.07000011</v>
      </c>
      <c r="ACH28" s="163">
        <v>53436492.920000002</v>
      </c>
      <c r="ACI28" s="163">
        <v>53508791.259999998</v>
      </c>
      <c r="ACJ28" s="163">
        <v>96457948.069999993</v>
      </c>
      <c r="ACK28" s="163">
        <v>43186877.720000014</v>
      </c>
      <c r="ACL28" s="163">
        <v>78714961.890000015</v>
      </c>
      <c r="ACM28" s="163">
        <v>80465629.280000001</v>
      </c>
      <c r="ACN28" s="163">
        <v>97431330.310000002</v>
      </c>
      <c r="ACO28" s="163">
        <v>1824448380.3500001</v>
      </c>
      <c r="ACP28" s="163">
        <v>219373024.49999997</v>
      </c>
      <c r="ACQ28" s="163">
        <v>213229512.84999999</v>
      </c>
      <c r="ACR28" s="163">
        <v>544178932.30999994</v>
      </c>
      <c r="ACS28" s="163">
        <v>48100878.990000002</v>
      </c>
      <c r="ACT28" s="163">
        <v>65202559.54999999</v>
      </c>
      <c r="ACU28" s="163">
        <v>100846402.61</v>
      </c>
      <c r="ACV28" s="163">
        <v>49437801.939999998</v>
      </c>
      <c r="ACW28" s="163">
        <v>2658542262.5500002</v>
      </c>
      <c r="ACX28" s="163">
        <v>380864426.16999996</v>
      </c>
      <c r="ACY28" s="163">
        <v>244022005.34000003</v>
      </c>
      <c r="ACZ28" s="163">
        <v>77514298.150000006</v>
      </c>
      <c r="ADA28" s="163">
        <v>109770970.06000002</v>
      </c>
      <c r="ADB28" s="163">
        <v>93518883.529999986</v>
      </c>
      <c r="ADC28" s="163">
        <v>92963559.109999985</v>
      </c>
      <c r="ADD28" s="163">
        <v>59283978.640000008</v>
      </c>
      <c r="ADE28" s="163">
        <v>69174130.219999999</v>
      </c>
      <c r="ADF28" s="163">
        <v>92948165.669999987</v>
      </c>
      <c r="ADG28" s="163">
        <v>157899310.44999999</v>
      </c>
      <c r="ADH28" s="163">
        <v>76414187.580000013</v>
      </c>
      <c r="ADI28" s="163">
        <v>97206643.139999986</v>
      </c>
      <c r="ADJ28" s="163">
        <v>111193889.22</v>
      </c>
      <c r="ADK28" s="163">
        <v>126207771.03</v>
      </c>
      <c r="ADL28" s="163">
        <v>76087898.210000008</v>
      </c>
      <c r="ADM28" s="163">
        <v>163830936.70999998</v>
      </c>
      <c r="ADN28" s="163">
        <v>60701672.210000001</v>
      </c>
      <c r="ADO28" s="163">
        <v>124769254.59</v>
      </c>
      <c r="ADP28" s="163">
        <v>0</v>
      </c>
      <c r="ADQ28" s="163">
        <v>1534161796.1400003</v>
      </c>
      <c r="ADR28" s="163">
        <v>201089785.25</v>
      </c>
      <c r="ADS28" s="163">
        <v>163940383.49000001</v>
      </c>
      <c r="ADT28" s="163">
        <v>127008594.05</v>
      </c>
      <c r="ADU28" s="163">
        <v>99963167.130000025</v>
      </c>
      <c r="ADV28" s="163">
        <v>257070714.92999998</v>
      </c>
      <c r="ADW28" s="163">
        <v>93636041.629999995</v>
      </c>
      <c r="ADX28" s="163">
        <v>125997718.88000001</v>
      </c>
      <c r="ADY28" s="163">
        <v>83648678.989999995</v>
      </c>
      <c r="ADZ28" s="163">
        <v>41655798.109999999</v>
      </c>
      <c r="AEA28" s="163">
        <v>953329183.4200002</v>
      </c>
      <c r="AEB28" s="163">
        <v>506209896.00999999</v>
      </c>
      <c r="AEC28" s="163">
        <v>181810018.40000001</v>
      </c>
      <c r="AED28" s="163">
        <v>140385764.56999999</v>
      </c>
      <c r="AEE28" s="163">
        <v>220967447.53999999</v>
      </c>
      <c r="AEF28" s="163">
        <v>190234723.50999993</v>
      </c>
      <c r="AEG28" s="163">
        <v>107180482.35999998</v>
      </c>
      <c r="AEH28" s="163">
        <v>135234782.29999998</v>
      </c>
      <c r="AEI28" s="163">
        <v>82277667.810000002</v>
      </c>
      <c r="AEJ28" s="163">
        <v>132375484.38999999</v>
      </c>
      <c r="AEK28" s="163">
        <v>110861825.77</v>
      </c>
      <c r="AEL28" s="163">
        <v>100785576.41</v>
      </c>
      <c r="AEM28" s="163">
        <v>128602624.23</v>
      </c>
      <c r="AEN28" s="163">
        <v>884265919.58999991</v>
      </c>
      <c r="AEO28" s="163">
        <v>190291114.62</v>
      </c>
      <c r="AEP28" s="163">
        <v>136687761.25999999</v>
      </c>
      <c r="AEQ28" s="163">
        <v>113270108.75000001</v>
      </c>
      <c r="AER28" s="163">
        <v>123052176.75</v>
      </c>
      <c r="AES28" s="163">
        <v>93420878.189999998</v>
      </c>
      <c r="AET28" s="163">
        <v>78228917.570000008</v>
      </c>
      <c r="AEU28" s="163">
        <v>165987822.96000001</v>
      </c>
      <c r="AEV28" s="163">
        <v>162049012.93000001</v>
      </c>
      <c r="AEW28" s="163">
        <v>79300383.219999999</v>
      </c>
      <c r="AEX28" s="163">
        <v>174412404.10000002</v>
      </c>
      <c r="AEY28" s="163">
        <v>81115300.019999996</v>
      </c>
      <c r="AEZ28" s="163">
        <v>968763839.88</v>
      </c>
      <c r="AFA28" s="163">
        <v>75701310.819999993</v>
      </c>
      <c r="AFB28" s="163">
        <v>84308063.040000007</v>
      </c>
      <c r="AFC28" s="163">
        <v>82342925.760000005</v>
      </c>
      <c r="AFD28" s="163">
        <v>217204138.92000005</v>
      </c>
      <c r="AFE28" s="163">
        <v>90180190.890000001</v>
      </c>
      <c r="AFF28" s="163">
        <v>63850520.200000003</v>
      </c>
      <c r="AFG28" s="163">
        <v>84265642.179999992</v>
      </c>
      <c r="AFH28" s="163">
        <v>67499214.449999988</v>
      </c>
      <c r="AFI28" s="163">
        <v>99103653.829999998</v>
      </c>
      <c r="AFJ28" s="163">
        <v>62802281.060000002</v>
      </c>
      <c r="AFK28" s="163">
        <v>1356362836.3700001</v>
      </c>
      <c r="AFL28" s="163">
        <v>321915226.81000012</v>
      </c>
      <c r="AFM28" s="163">
        <v>139301761.5</v>
      </c>
      <c r="AFN28" s="163">
        <v>80570253.299999997</v>
      </c>
      <c r="AFO28" s="163">
        <v>205422604.51999998</v>
      </c>
      <c r="AFP28" s="163">
        <v>167957759.58000001</v>
      </c>
      <c r="AFQ28" s="163">
        <v>72561049.719999999</v>
      </c>
      <c r="AFR28" s="163">
        <v>73027506.810000002</v>
      </c>
      <c r="AFS28" s="163">
        <v>2805209441.04</v>
      </c>
      <c r="AFT28" s="163">
        <v>1305703047.6399999</v>
      </c>
      <c r="AFU28" s="163">
        <v>95602510.350000009</v>
      </c>
      <c r="AFV28" s="163">
        <v>207711972.29000002</v>
      </c>
      <c r="AFW28" s="163">
        <v>267278583.52000004</v>
      </c>
      <c r="AFX28" s="163">
        <v>175620771.25</v>
      </c>
      <c r="AFY28" s="163">
        <v>136072434.41</v>
      </c>
      <c r="AFZ28" s="163">
        <v>150611219.59999996</v>
      </c>
      <c r="AGA28" s="163">
        <v>51373437.610000007</v>
      </c>
      <c r="AGB28" s="163">
        <v>132813404.17</v>
      </c>
      <c r="AGC28" s="163">
        <v>138756643.37</v>
      </c>
      <c r="AGD28" s="163">
        <v>77930693.199999988</v>
      </c>
      <c r="AGE28" s="163">
        <v>77495146.400000006</v>
      </c>
      <c r="AGF28" s="163">
        <v>81839195.089999974</v>
      </c>
      <c r="AGG28" s="163">
        <v>77103785.760000005</v>
      </c>
      <c r="AGH28" s="163">
        <v>92826982.379999995</v>
      </c>
      <c r="AGI28" s="163">
        <v>67316255.019999996</v>
      </c>
      <c r="AGJ28" s="163">
        <v>557074297.80000007</v>
      </c>
      <c r="AGK28" s="163">
        <v>84750310.719999999</v>
      </c>
      <c r="AGL28" s="163">
        <v>95782857.310000002</v>
      </c>
      <c r="AGM28" s="163">
        <v>87228270.910000011</v>
      </c>
      <c r="AGN28" s="163">
        <v>176644867.19999999</v>
      </c>
      <c r="AGO28" s="163">
        <v>81780226.080000028</v>
      </c>
      <c r="AGP28" s="163">
        <v>41600955.990000002</v>
      </c>
    </row>
    <row r="29" spans="1:874" x14ac:dyDescent="0.2">
      <c r="A29" s="158" t="s">
        <v>2206</v>
      </c>
      <c r="B29" s="159" t="s">
        <v>43</v>
      </c>
      <c r="C29" s="158" t="s">
        <v>2207</v>
      </c>
      <c r="D29" s="160">
        <v>590741981.21000004</v>
      </c>
      <c r="E29" s="160">
        <v>10977470.270000001</v>
      </c>
      <c r="F29" s="160">
        <v>70639907.730000004</v>
      </c>
      <c r="G29" s="160">
        <v>11523562.440000001</v>
      </c>
      <c r="H29" s="160">
        <v>132963220.31000003</v>
      </c>
      <c r="I29" s="160">
        <v>16263918.68</v>
      </c>
      <c r="J29" s="160">
        <v>253376236.68000001</v>
      </c>
      <c r="K29" s="160">
        <v>110647826.50999999</v>
      </c>
      <c r="L29" s="160">
        <v>67090593.399999999</v>
      </c>
      <c r="M29" s="160">
        <v>12842341.34</v>
      </c>
      <c r="N29" s="160">
        <v>11299993.399999997</v>
      </c>
      <c r="O29" s="160">
        <v>3232264.7400000007</v>
      </c>
      <c r="P29" s="160">
        <v>86931445.599999994</v>
      </c>
      <c r="Q29" s="160">
        <v>-2636599.8899999987</v>
      </c>
      <c r="R29" s="160">
        <v>5564147.1000000006</v>
      </c>
      <c r="S29" s="160">
        <v>1301732.9600000009</v>
      </c>
      <c r="T29" s="160">
        <v>1927660.3699999994</v>
      </c>
      <c r="U29" s="160">
        <v>4074682.2300000018</v>
      </c>
      <c r="V29" s="160">
        <v>266470716.23999983</v>
      </c>
      <c r="W29" s="160">
        <v>12486375.530000025</v>
      </c>
      <c r="X29" s="160">
        <v>-4406792.8600000003</v>
      </c>
      <c r="Y29" s="160">
        <v>80284568.259999961</v>
      </c>
      <c r="Z29" s="160">
        <v>-12351927.839999994</v>
      </c>
      <c r="AA29" s="160">
        <v>27071327.229999997</v>
      </c>
      <c r="AB29" s="160">
        <v>-8452710.5100000016</v>
      </c>
      <c r="AC29" s="160">
        <v>22019413.62000002</v>
      </c>
      <c r="AD29" s="160">
        <v>76553714.110000029</v>
      </c>
      <c r="AE29" s="160">
        <v>-13431652.48</v>
      </c>
      <c r="AF29" s="160">
        <v>-6338748.6800000034</v>
      </c>
      <c r="AG29" s="160">
        <v>1047345.5400000028</v>
      </c>
      <c r="AH29" s="160">
        <v>26015793.619999986</v>
      </c>
      <c r="AI29" s="160">
        <v>-10240353.529999994</v>
      </c>
      <c r="AJ29" s="160">
        <v>-23626884.229999997</v>
      </c>
      <c r="AK29" s="160">
        <v>-4686013.8200000022</v>
      </c>
      <c r="AL29" s="160">
        <v>38236704.499999993</v>
      </c>
      <c r="AM29" s="160">
        <v>6264153.3599999994</v>
      </c>
      <c r="AN29" s="160">
        <v>72778172.440000027</v>
      </c>
      <c r="AO29" s="160">
        <v>13085975.700000007</v>
      </c>
      <c r="AP29" s="160">
        <v>1255050.1400000018</v>
      </c>
      <c r="AQ29" s="160">
        <v>1061251.2100000009</v>
      </c>
      <c r="AR29" s="160">
        <v>2446258</v>
      </c>
      <c r="AS29" s="160">
        <v>-1830607.680000002</v>
      </c>
      <c r="AT29" s="160">
        <v>317709118.74000007</v>
      </c>
      <c r="AU29" s="160">
        <v>4641152.5500000017</v>
      </c>
      <c r="AV29" s="160">
        <v>-1522033.29</v>
      </c>
      <c r="AW29" s="160">
        <v>6269598.040000001</v>
      </c>
      <c r="AX29" s="160">
        <v>-1051810.850000002</v>
      </c>
      <c r="AY29" s="160">
        <v>-7018128.6700000055</v>
      </c>
      <c r="AZ29" s="160">
        <v>2624610.19</v>
      </c>
      <c r="BA29" s="160">
        <v>3830769.7699999954</v>
      </c>
      <c r="BB29" s="160">
        <v>4342837.0000000009</v>
      </c>
      <c r="BC29" s="160">
        <v>291938.59000000078</v>
      </c>
      <c r="BD29" s="160">
        <v>7450807.6300000008</v>
      </c>
      <c r="BE29" s="160">
        <v>7017462.0600000015</v>
      </c>
      <c r="BF29" s="160">
        <v>303060.45000000019</v>
      </c>
      <c r="BG29" s="160">
        <v>9737099.2199999988</v>
      </c>
      <c r="BH29" s="160">
        <v>25044365.689999998</v>
      </c>
      <c r="BI29" s="160">
        <v>-63372398.242999971</v>
      </c>
      <c r="BJ29" s="160">
        <v>67016405.080000006</v>
      </c>
      <c r="BK29" s="160">
        <v>4235486.0999999959</v>
      </c>
      <c r="BL29" s="160">
        <v>7204442.1700000018</v>
      </c>
      <c r="BM29" s="160">
        <v>-7251185.8000000063</v>
      </c>
      <c r="BN29" s="160">
        <v>3734999.989999997</v>
      </c>
      <c r="BO29" s="160">
        <v>1883846.0800000003</v>
      </c>
      <c r="BP29" s="160">
        <v>202409223.72999999</v>
      </c>
      <c r="BQ29" s="160">
        <v>15505206.590000002</v>
      </c>
      <c r="BR29" s="160">
        <v>5726457.8599999975</v>
      </c>
      <c r="BS29" s="160">
        <v>10497933.149999997</v>
      </c>
      <c r="BT29" s="160">
        <v>4979877.9000000004</v>
      </c>
      <c r="BU29" s="160">
        <v>7993060.9300000006</v>
      </c>
      <c r="BV29" s="160">
        <v>8671229.1899999995</v>
      </c>
      <c r="BW29" s="160">
        <v>3988072.1900000004</v>
      </c>
      <c r="BX29" s="160">
        <v>9010133.4499999974</v>
      </c>
      <c r="BY29" s="160">
        <v>1316281.9199999995</v>
      </c>
      <c r="BZ29" s="160">
        <v>-1092222.7699999977</v>
      </c>
      <c r="CA29" s="160">
        <v>1339789.9999999979</v>
      </c>
      <c r="CB29" s="160">
        <v>4505844.3199999994</v>
      </c>
      <c r="CC29" s="160">
        <v>-2315169.0799999987</v>
      </c>
      <c r="CD29" s="160">
        <v>3953388.2</v>
      </c>
      <c r="CE29" s="160">
        <v>1097313864.5699999</v>
      </c>
      <c r="CF29" s="160">
        <v>-3720495.1099999994</v>
      </c>
      <c r="CG29" s="160">
        <v>7736993.1500000088</v>
      </c>
      <c r="CH29" s="160">
        <v>3666787.47</v>
      </c>
      <c r="CI29" s="160">
        <v>22411139.449999996</v>
      </c>
      <c r="CJ29" s="160">
        <v>5143257.6700000074</v>
      </c>
      <c r="CK29" s="160">
        <v>7730399.6100000013</v>
      </c>
      <c r="CL29" s="160">
        <v>-951.22000000299886</v>
      </c>
      <c r="CM29" s="160">
        <v>-2538835.0100000002</v>
      </c>
      <c r="CN29" s="160">
        <v>2610360.1900000013</v>
      </c>
      <c r="CO29" s="160">
        <v>3685411.149999999</v>
      </c>
      <c r="CP29" s="160">
        <v>-1745754.4600000035</v>
      </c>
      <c r="CQ29" s="160">
        <v>7589360.0200000023</v>
      </c>
      <c r="CR29" s="160">
        <v>191985095.72</v>
      </c>
      <c r="CS29" s="160">
        <v>4785002.8699999982</v>
      </c>
      <c r="CT29" s="160">
        <v>3049325.1800000016</v>
      </c>
      <c r="CU29" s="160">
        <v>-1572051.3499999989</v>
      </c>
      <c r="CV29" s="160">
        <v>17042292.379999999</v>
      </c>
      <c r="CW29" s="160">
        <v>3490301.7499999986</v>
      </c>
      <c r="CX29" s="160">
        <v>6024239.5199999977</v>
      </c>
      <c r="CY29" s="160">
        <v>2081274.8199999989</v>
      </c>
      <c r="CZ29" s="160">
        <v>23909537.039999984</v>
      </c>
      <c r="DA29" s="160">
        <v>234875905.33000007</v>
      </c>
      <c r="DB29" s="160">
        <v>23893681.230000004</v>
      </c>
      <c r="DC29" s="160">
        <v>2505528.919999999</v>
      </c>
      <c r="DD29" s="160">
        <v>6935542.1300000018</v>
      </c>
      <c r="DE29" s="160">
        <v>9589804.1400000006</v>
      </c>
      <c r="DF29" s="160">
        <v>18405703.100000001</v>
      </c>
      <c r="DG29" s="160">
        <v>35221049.520000003</v>
      </c>
      <c r="DH29" s="160">
        <v>8983501.7700000014</v>
      </c>
      <c r="DI29" s="160">
        <v>636401023.01999986</v>
      </c>
      <c r="DJ29" s="160">
        <v>2622701.8699999973</v>
      </c>
      <c r="DK29" s="160">
        <v>40876853.909999989</v>
      </c>
      <c r="DL29" s="160">
        <v>9685253.9699999932</v>
      </c>
      <c r="DM29" s="160">
        <v>11590383.169999996</v>
      </c>
      <c r="DN29" s="160">
        <v>-2692735.3999999976</v>
      </c>
      <c r="DO29" s="160">
        <v>71706281.169999972</v>
      </c>
      <c r="DP29" s="160">
        <v>14796455.850000001</v>
      </c>
      <c r="DQ29" s="160">
        <v>34092441.920000002</v>
      </c>
      <c r="DR29" s="160">
        <v>365447430.35000032</v>
      </c>
      <c r="DS29" s="160">
        <v>-17846488.020000003</v>
      </c>
      <c r="DT29" s="160">
        <v>-92182989.769999936</v>
      </c>
      <c r="DU29" s="160">
        <v>-11778405.14000001</v>
      </c>
      <c r="DV29" s="160">
        <v>-821810.09000000451</v>
      </c>
      <c r="DW29" s="160">
        <v>2852027.0700000003</v>
      </c>
      <c r="DX29" s="160">
        <v>2384964.9000000018</v>
      </c>
      <c r="DY29" s="160">
        <v>4203825.2800000012</v>
      </c>
      <c r="DZ29" s="160">
        <v>-19141061.440000001</v>
      </c>
      <c r="EA29" s="160">
        <v>-4950831.8299999973</v>
      </c>
      <c r="EB29" s="160">
        <v>-35326547.389999993</v>
      </c>
      <c r="EC29" s="160">
        <v>35962501.800000012</v>
      </c>
      <c r="ED29" s="160">
        <v>60193752.220000021</v>
      </c>
      <c r="EE29" s="160">
        <v>19640394.100000001</v>
      </c>
      <c r="EF29" s="160">
        <v>-6869494.9599999981</v>
      </c>
      <c r="EG29" s="160">
        <v>13131742.17</v>
      </c>
      <c r="EH29" s="160">
        <v>-12937349.279999999</v>
      </c>
      <c r="EI29" s="160">
        <v>638757.90000000061</v>
      </c>
      <c r="EJ29" s="160">
        <v>-4544303.33</v>
      </c>
      <c r="EK29" s="160">
        <v>-2017490.9800000014</v>
      </c>
      <c r="EL29" s="160">
        <v>42275875.730000071</v>
      </c>
      <c r="EM29" s="160">
        <v>1407887.140000002</v>
      </c>
      <c r="EN29" s="160">
        <v>-3619974.7899999949</v>
      </c>
      <c r="EO29" s="160">
        <v>-913785.5999999952</v>
      </c>
      <c r="EP29" s="160">
        <v>3339401.7899999986</v>
      </c>
      <c r="EQ29" s="160">
        <v>7262112.8200000003</v>
      </c>
      <c r="ER29" s="160">
        <v>-9400875.5300000068</v>
      </c>
      <c r="ES29" s="160">
        <v>30314653.350000009</v>
      </c>
      <c r="ET29" s="160">
        <v>-5324360.870000001</v>
      </c>
      <c r="EU29" s="160">
        <v>-42445817.050000019</v>
      </c>
      <c r="EV29" s="160">
        <v>25206692.779999997</v>
      </c>
      <c r="EW29" s="160">
        <v>177575.98999999935</v>
      </c>
      <c r="EX29" s="160">
        <v>20070551.560000002</v>
      </c>
      <c r="EY29" s="160">
        <v>59813416.449999996</v>
      </c>
      <c r="EZ29" s="160">
        <v>33861447.54999999</v>
      </c>
      <c r="FA29" s="160">
        <v>-6467350.2500000019</v>
      </c>
      <c r="FB29" s="160">
        <v>-2305175.4500000007</v>
      </c>
      <c r="FC29" s="160">
        <v>11418010.35</v>
      </c>
      <c r="FD29" s="160">
        <v>-2300328.1999999983</v>
      </c>
      <c r="FE29" s="160">
        <v>-2058537.290000001</v>
      </c>
      <c r="FF29" s="160">
        <v>6430163.5699999966</v>
      </c>
      <c r="FG29" s="160">
        <v>85388079.770000026</v>
      </c>
      <c r="FH29" s="160">
        <v>-607815.32999999984</v>
      </c>
      <c r="FI29" s="160">
        <v>-3041102.6500000013</v>
      </c>
      <c r="FJ29" s="160">
        <v>-584510.89999999921</v>
      </c>
      <c r="FK29" s="160">
        <v>-2599774.6199999987</v>
      </c>
      <c r="FL29" s="160">
        <v>15667225.510000002</v>
      </c>
      <c r="FM29" s="160">
        <v>-2082883.4500000011</v>
      </c>
      <c r="FN29" s="160"/>
      <c r="FO29" s="160">
        <v>706523288.21999979</v>
      </c>
      <c r="FP29" s="160">
        <v>-6335970.4399999985</v>
      </c>
      <c r="FQ29" s="160">
        <v>6266694.5900000026</v>
      </c>
      <c r="FR29" s="160">
        <v>-8307924.7099999981</v>
      </c>
      <c r="FS29" s="160">
        <v>19213244.359999999</v>
      </c>
      <c r="FT29" s="160">
        <v>-6429110.129999999</v>
      </c>
      <c r="FU29" s="160">
        <v>18852482.350000001</v>
      </c>
      <c r="FV29" s="160">
        <v>-11599126.880000001</v>
      </c>
      <c r="FW29" s="160">
        <v>4010765.8500000015</v>
      </c>
      <c r="FX29" s="160">
        <v>9690284.7900000028</v>
      </c>
      <c r="FY29" s="160">
        <v>3880226.2300000042</v>
      </c>
      <c r="FZ29" s="160">
        <v>-7685550.820000004</v>
      </c>
      <c r="GA29" s="160">
        <v>-11112205.109999996</v>
      </c>
      <c r="GB29" s="160">
        <v>-115108981.10999992</v>
      </c>
      <c r="GC29" s="160">
        <v>-1481874.2800000017</v>
      </c>
      <c r="GD29" s="160">
        <v>1606691.7000000002</v>
      </c>
      <c r="GE29" s="160">
        <v>-22009244.449999996</v>
      </c>
      <c r="GF29" s="160">
        <v>2886354.7</v>
      </c>
      <c r="GG29" s="160">
        <v>17287279.800000001</v>
      </c>
      <c r="GH29" s="160">
        <v>-4334987.2399999993</v>
      </c>
      <c r="GI29" s="160">
        <v>28372404.640000001</v>
      </c>
      <c r="GJ29" s="160">
        <v>-5289498.6799999988</v>
      </c>
      <c r="GK29" s="160"/>
      <c r="GL29" s="160"/>
      <c r="GM29" s="160"/>
      <c r="GN29" s="160">
        <v>13354113.519999975</v>
      </c>
      <c r="GO29" s="160">
        <v>34408530.219999999</v>
      </c>
      <c r="GP29" s="160">
        <v>-2590343.3800000004</v>
      </c>
      <c r="GQ29" s="160">
        <v>4924373.0399999954</v>
      </c>
      <c r="GR29" s="160">
        <v>843428.63000000024</v>
      </c>
      <c r="GS29" s="160">
        <v>-2828358.7699999996</v>
      </c>
      <c r="GT29" s="160">
        <v>4376391.7399999956</v>
      </c>
      <c r="GU29" s="160">
        <v>-2812989.1300000004</v>
      </c>
      <c r="GV29" s="160">
        <v>69395215.469999999</v>
      </c>
      <c r="GW29" s="160">
        <v>5894498.2899999991</v>
      </c>
      <c r="GX29" s="160">
        <v>6122869.54</v>
      </c>
      <c r="GY29" s="160">
        <v>-5580731.1400000006</v>
      </c>
      <c r="GZ29" s="160">
        <v>-73741494.279999971</v>
      </c>
      <c r="HA29" s="160">
        <v>94791103.169999972</v>
      </c>
      <c r="HB29" s="160">
        <v>41543793.330000013</v>
      </c>
      <c r="HC29" s="160">
        <v>-12515340.949999981</v>
      </c>
      <c r="HD29" s="160">
        <v>-10211027.180000002</v>
      </c>
      <c r="HE29" s="160">
        <v>75124832.140000015</v>
      </c>
      <c r="HF29" s="160">
        <v>572530821.96000028</v>
      </c>
      <c r="HG29" s="160">
        <v>51655678.029999986</v>
      </c>
      <c r="HH29" s="160">
        <v>134959594.97000003</v>
      </c>
      <c r="HI29" s="160">
        <v>118015795.37999994</v>
      </c>
      <c r="HJ29" s="160">
        <v>987028.08000000066</v>
      </c>
      <c r="HK29" s="160">
        <v>9320574.3300000019</v>
      </c>
      <c r="HL29" s="160">
        <v>43229034.829999983</v>
      </c>
      <c r="HM29" s="160">
        <v>-817522.61000000476</v>
      </c>
      <c r="HN29" s="160">
        <v>543707713.57000029</v>
      </c>
      <c r="HO29" s="160">
        <v>9713770.4999999925</v>
      </c>
      <c r="HP29" s="160">
        <v>3641669.0099999974</v>
      </c>
      <c r="HQ29" s="160">
        <v>4546705.3800000018</v>
      </c>
      <c r="HR29" s="160">
        <v>12762215.07</v>
      </c>
      <c r="HS29" s="160">
        <v>4226493.4099999964</v>
      </c>
      <c r="HT29" s="160">
        <v>36473473.790000014</v>
      </c>
      <c r="HU29" s="160">
        <v>-3381011.0199999986</v>
      </c>
      <c r="HV29" s="160">
        <v>2752115.9899999998</v>
      </c>
      <c r="HW29" s="160">
        <v>4564385.7399999984</v>
      </c>
      <c r="HX29" s="160">
        <v>2142777.0500000017</v>
      </c>
      <c r="HY29" s="160">
        <v>24656179.829999998</v>
      </c>
      <c r="HZ29" s="160">
        <v>1496291.3200000003</v>
      </c>
      <c r="IA29" s="160">
        <v>2284027.0200000033</v>
      </c>
      <c r="IB29" s="160">
        <v>3602351.546000002</v>
      </c>
      <c r="IC29" s="160">
        <v>652074.33999999973</v>
      </c>
      <c r="ID29" s="160">
        <v>97173298.51000002</v>
      </c>
      <c r="IE29" s="160">
        <v>22625256.620000027</v>
      </c>
      <c r="IF29" s="160">
        <v>-3257526.0100000007</v>
      </c>
      <c r="IG29" s="160">
        <v>-4316156.7100000139</v>
      </c>
      <c r="IH29" s="160">
        <v>-10966048.029999996</v>
      </c>
      <c r="II29" s="160">
        <v>-2072891.8300000038</v>
      </c>
      <c r="IJ29" s="160">
        <v>9413727.0100000072</v>
      </c>
      <c r="IK29" s="160">
        <v>5695998.5100000007</v>
      </c>
      <c r="IL29" s="160">
        <v>6764188.7400000012</v>
      </c>
      <c r="IM29" s="160">
        <v>2934273.05</v>
      </c>
      <c r="IN29" s="160">
        <v>18318853.689999994</v>
      </c>
      <c r="IO29" s="160">
        <v>90319363.389999941</v>
      </c>
      <c r="IP29" s="160">
        <v>6684524.6299999738</v>
      </c>
      <c r="IQ29" s="160">
        <v>26810015.649999999</v>
      </c>
      <c r="IR29" s="160">
        <v>6975569.9799999977</v>
      </c>
      <c r="IS29" s="160">
        <v>30165780.879999999</v>
      </c>
      <c r="IT29" s="160">
        <v>2572110.6999999997</v>
      </c>
      <c r="IU29" s="160">
        <v>4091591.2400000012</v>
      </c>
      <c r="IV29" s="160">
        <v>662036.0000000007</v>
      </c>
      <c r="IW29" s="160">
        <v>2423121.59</v>
      </c>
      <c r="IX29" s="160">
        <v>284060.37000000139</v>
      </c>
      <c r="IY29" s="160">
        <v>-2970371.9499999997</v>
      </c>
      <c r="IZ29" s="160">
        <v>1411968.5599999991</v>
      </c>
      <c r="JA29" s="160">
        <v>266893396.53000003</v>
      </c>
      <c r="JB29" s="160">
        <v>-45011333.519999966</v>
      </c>
      <c r="JC29" s="160">
        <v>4918409.7300000004</v>
      </c>
      <c r="JD29" s="160">
        <v>1742763.4899999995</v>
      </c>
      <c r="JE29" s="160">
        <v>326221.98000000021</v>
      </c>
      <c r="JF29" s="160">
        <v>8168787.5600000024</v>
      </c>
      <c r="JG29" s="160">
        <v>56309523.470000051</v>
      </c>
      <c r="JH29" s="160">
        <v>-3639110.7500000005</v>
      </c>
      <c r="JI29" s="160">
        <v>-17318084.400000006</v>
      </c>
      <c r="JJ29" s="160">
        <v>20151144.059999991</v>
      </c>
      <c r="JK29" s="160">
        <v>-482246.39000000106</v>
      </c>
      <c r="JL29" s="160">
        <v>-28642952.840000004</v>
      </c>
      <c r="JM29" s="160">
        <v>-3896935.3000000003</v>
      </c>
      <c r="JN29" s="160">
        <v>214442507.51999992</v>
      </c>
      <c r="JO29" s="160">
        <v>66159869.889999941</v>
      </c>
      <c r="JP29" s="160">
        <v>9434809.7599999979</v>
      </c>
      <c r="JQ29" s="160">
        <v>2353734.180000002</v>
      </c>
      <c r="JR29" s="160">
        <v>2348278.7199999988</v>
      </c>
      <c r="JS29" s="160">
        <v>6580107.0799999991</v>
      </c>
      <c r="JT29" s="160">
        <v>2414912.0500000017</v>
      </c>
      <c r="JU29" s="160">
        <v>8407119.3700000029</v>
      </c>
      <c r="JV29" s="160">
        <v>7131574.1799999988</v>
      </c>
      <c r="JW29" s="160">
        <v>3294564.830000001</v>
      </c>
      <c r="JX29" s="160">
        <v>8204017.5300000021</v>
      </c>
      <c r="JY29" s="160">
        <v>-1143309.7599999993</v>
      </c>
      <c r="JZ29" s="160">
        <v>-5441468.6100000013</v>
      </c>
      <c r="KA29" s="160">
        <v>340123.7300000008</v>
      </c>
      <c r="KB29" s="160">
        <v>4799480.3299999982</v>
      </c>
      <c r="KC29" s="160">
        <v>471580574.19999975</v>
      </c>
      <c r="KD29" s="160">
        <v>83585306.110000014</v>
      </c>
      <c r="KE29" s="160">
        <v>72272230.079999998</v>
      </c>
      <c r="KF29" s="160">
        <v>7376397.5599999987</v>
      </c>
      <c r="KG29" s="160">
        <v>25355585.179999981</v>
      </c>
      <c r="KH29" s="160">
        <v>124135235.83999997</v>
      </c>
      <c r="KI29" s="160">
        <v>54399321.480000004</v>
      </c>
      <c r="KJ29" s="160">
        <v>23788133.870000001</v>
      </c>
      <c r="KK29" s="160">
        <v>8686483.6300000064</v>
      </c>
      <c r="KL29" s="160">
        <v>-40039978.919999994</v>
      </c>
      <c r="KM29" s="160">
        <v>15663496.900000004</v>
      </c>
      <c r="KN29" s="160">
        <v>1392582.69</v>
      </c>
      <c r="KO29" s="160">
        <v>14123410.52</v>
      </c>
      <c r="KP29" s="160">
        <v>7048206.1199999964</v>
      </c>
      <c r="KQ29" s="160">
        <v>3552247.4100000151</v>
      </c>
      <c r="KR29" s="160">
        <v>75895529.119999945</v>
      </c>
      <c r="KS29" s="160">
        <v>64811446.219999999</v>
      </c>
      <c r="KT29" s="160">
        <v>122114027.09999996</v>
      </c>
      <c r="KU29" s="160">
        <v>-4483327.6099999975</v>
      </c>
      <c r="KV29" s="160">
        <v>-4145750.8599999994</v>
      </c>
      <c r="KW29" s="160">
        <v>22538128.659999996</v>
      </c>
      <c r="KX29" s="160">
        <v>5856063.0299999937</v>
      </c>
      <c r="KY29" s="160">
        <v>-9989111.3000000007</v>
      </c>
      <c r="KZ29" s="160">
        <v>5560104.7700000014</v>
      </c>
      <c r="LA29" s="160">
        <v>-4120514.5600000005</v>
      </c>
      <c r="LB29" s="160">
        <v>280633744.05000001</v>
      </c>
      <c r="LC29" s="160">
        <v>-16608866.440000013</v>
      </c>
      <c r="LD29" s="160">
        <v>74550598.779999956</v>
      </c>
      <c r="LE29" s="160">
        <v>38209369.75999999</v>
      </c>
      <c r="LF29" s="160">
        <v>38172031.07</v>
      </c>
      <c r="LG29" s="160">
        <v>3066525.4799999958</v>
      </c>
      <c r="LH29" s="160">
        <v>-5451561.0949999979</v>
      </c>
      <c r="LI29" s="160">
        <v>9257776.4449999928</v>
      </c>
      <c r="LJ29" s="160">
        <v>7593788.1099999994</v>
      </c>
      <c r="LK29" s="160">
        <v>-7859067.2099999953</v>
      </c>
      <c r="LL29" s="160">
        <v>-25262393.920000002</v>
      </c>
      <c r="LM29" s="160">
        <v>20901083.110000003</v>
      </c>
      <c r="LN29" s="160">
        <v>7291630.9899999984</v>
      </c>
      <c r="LO29" s="160">
        <v>369320148.94000041</v>
      </c>
      <c r="LP29" s="160">
        <v>6990747.4099999974</v>
      </c>
      <c r="LQ29" s="160">
        <v>8375173.9100000262</v>
      </c>
      <c r="LR29" s="160">
        <v>51752527.929999992</v>
      </c>
      <c r="LS29" s="160">
        <v>4166301.47</v>
      </c>
      <c r="LT29" s="160">
        <v>25308305.650000002</v>
      </c>
      <c r="LU29" s="160">
        <v>10293994.679999996</v>
      </c>
      <c r="LV29" s="160">
        <v>2459263.2400000063</v>
      </c>
      <c r="LW29" s="160">
        <v>4427944.3</v>
      </c>
      <c r="LX29" s="160">
        <v>44910307.149999976</v>
      </c>
      <c r="LY29" s="160">
        <v>11577117.439999968</v>
      </c>
      <c r="LZ29" s="160">
        <v>8967740.3300000001</v>
      </c>
      <c r="MA29" s="160">
        <v>384033501.06999987</v>
      </c>
      <c r="MB29" s="160">
        <v>-10951596.180000007</v>
      </c>
      <c r="MC29" s="160">
        <v>178898.05999999287</v>
      </c>
      <c r="MD29" s="160">
        <v>-9203500.209999999</v>
      </c>
      <c r="ME29" s="160">
        <v>2282171.9099999974</v>
      </c>
      <c r="MF29" s="160">
        <v>993989.6299999943</v>
      </c>
      <c r="MG29" s="160">
        <v>-2457.7000000057742</v>
      </c>
      <c r="MH29" s="160">
        <v>-828875.9599999974</v>
      </c>
      <c r="MI29" s="160">
        <v>1765265.6300000055</v>
      </c>
      <c r="MJ29" s="160">
        <v>4900857.9799999958</v>
      </c>
      <c r="MK29" s="160">
        <v>-1749740.0999999996</v>
      </c>
      <c r="ML29" s="160">
        <v>2691219.0799999996</v>
      </c>
      <c r="MM29" s="160">
        <v>268301625.41999996</v>
      </c>
      <c r="MN29" s="160">
        <v>14530435.090000007</v>
      </c>
      <c r="MO29" s="160">
        <v>76371823.419999987</v>
      </c>
      <c r="MP29" s="160">
        <v>10809222.010000004</v>
      </c>
      <c r="MQ29" s="160">
        <v>6643517.439999992</v>
      </c>
      <c r="MR29" s="160">
        <v>18258340.775000006</v>
      </c>
      <c r="MS29" s="160">
        <v>116422172.95999998</v>
      </c>
      <c r="MT29" s="160">
        <v>14063855.199999996</v>
      </c>
      <c r="MU29" s="160">
        <v>9007645.200000003</v>
      </c>
      <c r="MV29" s="160">
        <v>7950452.7700000005</v>
      </c>
      <c r="MW29" s="160">
        <v>969838836.02000022</v>
      </c>
      <c r="MX29" s="160">
        <v>115301427.42999996</v>
      </c>
      <c r="MY29" s="160">
        <v>51085611.899999991</v>
      </c>
      <c r="MZ29" s="160">
        <v>596107341.39999986</v>
      </c>
      <c r="NA29" s="160">
        <v>22105742.179999996</v>
      </c>
      <c r="NB29" s="160">
        <v>55266949.940000005</v>
      </c>
      <c r="NC29" s="160">
        <v>94836557.159999996</v>
      </c>
      <c r="ND29" s="160">
        <v>306650813.2700001</v>
      </c>
      <c r="NE29" s="160">
        <v>15462571.800000001</v>
      </c>
      <c r="NF29" s="160">
        <v>26006742.439999983</v>
      </c>
      <c r="NG29" s="160">
        <v>41259632.530000001</v>
      </c>
      <c r="NH29" s="160">
        <v>13843990.310000002</v>
      </c>
      <c r="NI29" s="160">
        <v>127126910.29999998</v>
      </c>
      <c r="NJ29" s="160">
        <v>7721988.7300000107</v>
      </c>
      <c r="NK29" s="160">
        <v>6614465.0699999938</v>
      </c>
      <c r="NL29" s="160">
        <v>4071729.3499999959</v>
      </c>
      <c r="NM29" s="160">
        <v>9056213.5399999898</v>
      </c>
      <c r="NN29" s="160">
        <v>4381768.3800000018</v>
      </c>
      <c r="NO29" s="160">
        <v>2750374.7599999965</v>
      </c>
      <c r="NP29" s="160">
        <v>183667948.1399999</v>
      </c>
      <c r="NQ29" s="160">
        <v>151359039.23999998</v>
      </c>
      <c r="NR29" s="160">
        <v>6648416.959999999</v>
      </c>
      <c r="NS29" s="160">
        <v>4488760.1399999941</v>
      </c>
      <c r="NT29" s="160">
        <v>1924864.8899999978</v>
      </c>
      <c r="NU29" s="160">
        <v>4641252.9900000021</v>
      </c>
      <c r="NV29" s="160">
        <v>1606868.02</v>
      </c>
      <c r="NW29" s="160">
        <v>1023932355.36</v>
      </c>
      <c r="NX29" s="160">
        <v>-19170941.759999987</v>
      </c>
      <c r="NY29" s="160">
        <v>65056592.449999973</v>
      </c>
      <c r="NZ29" s="160">
        <v>67019834.770000033</v>
      </c>
      <c r="OA29" s="160">
        <v>11598352.820000002</v>
      </c>
      <c r="OB29" s="160">
        <v>55191946.159999982</v>
      </c>
      <c r="OC29" s="160">
        <v>14779057.399999997</v>
      </c>
      <c r="OD29" s="160">
        <v>26259158.670000002</v>
      </c>
      <c r="OE29" s="160"/>
      <c r="OF29" s="160">
        <v>210682027.14000005</v>
      </c>
      <c r="OG29" s="160">
        <v>41386183.549999975</v>
      </c>
      <c r="OH29" s="160">
        <v>207825929</v>
      </c>
      <c r="OI29" s="160">
        <v>35966477.579999991</v>
      </c>
      <c r="OJ29" s="160">
        <v>17661001.720000003</v>
      </c>
      <c r="OK29" s="160">
        <v>62516804.200000003</v>
      </c>
      <c r="OL29" s="160">
        <v>102971979.80999994</v>
      </c>
      <c r="OM29" s="160">
        <v>5134977.3900000015</v>
      </c>
      <c r="ON29" s="160">
        <v>3110227.4700000007</v>
      </c>
      <c r="OO29" s="160">
        <v>26152421.949999999</v>
      </c>
      <c r="OP29" s="160">
        <v>602816.82999999519</v>
      </c>
      <c r="OQ29" s="160">
        <v>-8647089.3799999952</v>
      </c>
      <c r="OR29" s="160">
        <v>14352913.290000003</v>
      </c>
      <c r="OS29" s="160">
        <v>282627335.40999991</v>
      </c>
      <c r="OT29" s="160">
        <v>5249407.6099999938</v>
      </c>
      <c r="OU29" s="160">
        <v>-10222702.789999999</v>
      </c>
      <c r="OV29" s="160">
        <v>1839110.340000001</v>
      </c>
      <c r="OW29" s="160">
        <v>-20756926.770000011</v>
      </c>
      <c r="OX29" s="160">
        <v>25046437.139999989</v>
      </c>
      <c r="OY29" s="160">
        <v>-3870689.9800000004</v>
      </c>
      <c r="OZ29" s="160">
        <v>-3558734.1900000013</v>
      </c>
      <c r="PA29" s="160">
        <v>-15002726.109999988</v>
      </c>
      <c r="PB29" s="160">
        <v>-9013228.7500000019</v>
      </c>
      <c r="PC29" s="160">
        <v>12227342.069999997</v>
      </c>
      <c r="PD29" s="160">
        <v>21002940.260000002</v>
      </c>
      <c r="PE29" s="160">
        <v>1163835.8600000006</v>
      </c>
      <c r="PF29" s="160">
        <v>-47131450.190000005</v>
      </c>
      <c r="PG29" s="160">
        <v>75307082.069999918</v>
      </c>
      <c r="PH29" s="160">
        <v>12925828.599999996</v>
      </c>
      <c r="PI29" s="160">
        <v>-12709332.850000001</v>
      </c>
      <c r="PJ29" s="160">
        <v>63351505.109999999</v>
      </c>
      <c r="PK29" s="160">
        <v>-39322924.410000011</v>
      </c>
      <c r="PL29" s="160">
        <v>-1667150.5399999979</v>
      </c>
      <c r="PM29" s="160">
        <v>23111857.809999991</v>
      </c>
      <c r="PN29" s="160">
        <v>20362636.580000002</v>
      </c>
      <c r="PO29" s="160">
        <v>19827947.169999991</v>
      </c>
      <c r="PP29" s="160">
        <v>9153273.049999997</v>
      </c>
      <c r="PQ29" s="160">
        <v>7093286.5399999954</v>
      </c>
      <c r="PR29" s="160">
        <v>188888.35999999451</v>
      </c>
      <c r="PS29" s="160">
        <v>-524628.16000000108</v>
      </c>
      <c r="PT29" s="160">
        <v>66779495.020000003</v>
      </c>
      <c r="PU29" s="160">
        <v>59355687.410000004</v>
      </c>
      <c r="PV29" s="160">
        <v>54819041.86999999</v>
      </c>
      <c r="PW29" s="160">
        <v>-7239087.2800000012</v>
      </c>
      <c r="PX29" s="160">
        <v>-12171662</v>
      </c>
      <c r="PY29" s="160">
        <v>4831187.9600000037</v>
      </c>
      <c r="PZ29" s="160">
        <v>-32268888.469999976</v>
      </c>
      <c r="QA29" s="160">
        <v>-2163157.8500000047</v>
      </c>
      <c r="QB29" s="160">
        <v>-2763769.0000000005</v>
      </c>
      <c r="QC29" s="160">
        <v>367743113.42000002</v>
      </c>
      <c r="QD29" s="160">
        <v>2870446.4800000004</v>
      </c>
      <c r="QE29" s="160">
        <v>6762726.7499999953</v>
      </c>
      <c r="QF29" s="160">
        <v>14126365.199999997</v>
      </c>
      <c r="QG29" s="160">
        <v>8449518.459999999</v>
      </c>
      <c r="QH29" s="160">
        <v>134084681.13999993</v>
      </c>
      <c r="QI29" s="160">
        <v>12157453.519999998</v>
      </c>
      <c r="QJ29" s="160">
        <v>11504337.590000005</v>
      </c>
      <c r="QK29" s="160">
        <v>102792984.43999998</v>
      </c>
      <c r="QL29" s="160">
        <v>2474890.8999999976</v>
      </c>
      <c r="QM29" s="160">
        <v>1034830.9699999997</v>
      </c>
      <c r="QN29" s="160">
        <v>396174526.01999998</v>
      </c>
      <c r="QO29" s="160">
        <v>13738099.15</v>
      </c>
      <c r="QP29" s="160">
        <v>-14066688.489999996</v>
      </c>
      <c r="QQ29" s="160">
        <v>92550178.060000002</v>
      </c>
      <c r="QR29" s="160">
        <v>1206143.3999999969</v>
      </c>
      <c r="QS29" s="160">
        <v>-12273585.719999997</v>
      </c>
      <c r="QT29" s="160">
        <v>-9765021.25</v>
      </c>
      <c r="QU29" s="160">
        <v>6297886.2499999991</v>
      </c>
      <c r="QV29" s="160">
        <v>-2316423.0500000035</v>
      </c>
      <c r="QW29" s="160">
        <v>11994315.149999991</v>
      </c>
      <c r="QX29" s="160">
        <v>25387477.189999998</v>
      </c>
      <c r="QY29" s="160">
        <v>20016185.349999994</v>
      </c>
      <c r="QZ29" s="160">
        <v>-3429058.5700000012</v>
      </c>
      <c r="RA29" s="160">
        <v>-27510312.619999997</v>
      </c>
      <c r="RB29" s="160">
        <v>2016046.3400000017</v>
      </c>
      <c r="RC29" s="160">
        <v>-1513448.5799999991</v>
      </c>
      <c r="RD29" s="160">
        <v>-2257592.91</v>
      </c>
      <c r="RE29" s="160">
        <v>-5831220.9100000001</v>
      </c>
      <c r="RF29" s="160">
        <v>5903595.3300000001</v>
      </c>
      <c r="RG29" s="160">
        <v>-8641580.5299999993</v>
      </c>
      <c r="RH29" s="160">
        <v>169296203.63000005</v>
      </c>
      <c r="RI29" s="160">
        <v>40038480.700000018</v>
      </c>
      <c r="RJ29" s="160">
        <v>2610362.9899999984</v>
      </c>
      <c r="RK29" s="160">
        <v>3617975.6899999939</v>
      </c>
      <c r="RL29" s="160">
        <v>-106608.91000000091</v>
      </c>
      <c r="RM29" s="160">
        <v>1134047.0500000005</v>
      </c>
      <c r="RN29" s="160">
        <v>64102934.450000003</v>
      </c>
      <c r="RO29" s="160">
        <v>27949668.07</v>
      </c>
      <c r="RP29" s="160">
        <v>9912430.2800000031</v>
      </c>
      <c r="RQ29" s="160">
        <v>26602833.030000005</v>
      </c>
      <c r="RR29" s="160">
        <v>-17380323.960000016</v>
      </c>
      <c r="RS29" s="160">
        <v>-25674646.689999994</v>
      </c>
      <c r="RT29" s="160">
        <v>24468508.309999999</v>
      </c>
      <c r="RU29" s="160">
        <v>31388679.619999997</v>
      </c>
      <c r="RV29" s="160">
        <v>1151801.4800000086</v>
      </c>
      <c r="RW29" s="160">
        <v>15721898.869999995</v>
      </c>
      <c r="RX29" s="160">
        <v>11360247.309999995</v>
      </c>
      <c r="RY29" s="160">
        <v>1765177.1500000022</v>
      </c>
      <c r="RZ29" s="160">
        <v>-6115399.1599999992</v>
      </c>
      <c r="SA29" s="160">
        <v>43720504.490000054</v>
      </c>
      <c r="SB29" s="160">
        <v>8539557.5100000054</v>
      </c>
      <c r="SC29" s="160">
        <v>49612981.549999997</v>
      </c>
      <c r="SD29" s="160">
        <v>21811166.109999999</v>
      </c>
      <c r="SE29" s="160">
        <v>-1361596.3699999996</v>
      </c>
      <c r="SF29" s="160">
        <v>5522863.6099999994</v>
      </c>
      <c r="SG29" s="160">
        <v>22487709.219999995</v>
      </c>
      <c r="SH29" s="160">
        <v>20140959.46999998</v>
      </c>
      <c r="SI29" s="160">
        <v>8691301.8399999999</v>
      </c>
      <c r="SJ29" s="160">
        <v>-3481343.9400000027</v>
      </c>
      <c r="SK29" s="160">
        <v>16047412.149999999</v>
      </c>
      <c r="SL29" s="160">
        <v>-9810355.1600000001</v>
      </c>
      <c r="SM29" s="160">
        <v>43933837.340000004</v>
      </c>
      <c r="SN29" s="160">
        <v>117213159.89999998</v>
      </c>
      <c r="SO29" s="160">
        <v>13329562.77</v>
      </c>
      <c r="SP29" s="160">
        <v>19239771.600000005</v>
      </c>
      <c r="SQ29" s="160">
        <v>-4706401.3899999904</v>
      </c>
      <c r="SR29" s="160">
        <v>10028191.989999996</v>
      </c>
      <c r="SS29" s="160">
        <v>453409.06000000064</v>
      </c>
      <c r="ST29" s="160">
        <v>-281302.91999999963</v>
      </c>
      <c r="SU29" s="160">
        <v>10002222.859999998</v>
      </c>
      <c r="SV29" s="160">
        <v>15527162.700000005</v>
      </c>
      <c r="SW29" s="160">
        <v>4819690.7999999952</v>
      </c>
      <c r="SX29" s="160">
        <v>-15015340.169999992</v>
      </c>
      <c r="SY29" s="160">
        <v>14199308.470000003</v>
      </c>
      <c r="SZ29" s="160">
        <v>4520419.6899999967</v>
      </c>
      <c r="TA29" s="160">
        <v>-3446916.3999999976</v>
      </c>
      <c r="TB29" s="160">
        <v>4774131.2200000016</v>
      </c>
      <c r="TC29" s="160">
        <v>8403905.8300000001</v>
      </c>
      <c r="TD29" s="160">
        <v>21271916.43000003</v>
      </c>
      <c r="TE29" s="160">
        <v>585452.83999999659</v>
      </c>
      <c r="TF29" s="160">
        <v>232223429.31999993</v>
      </c>
      <c r="TG29" s="160">
        <v>20407693.140000015</v>
      </c>
      <c r="TH29" s="160">
        <v>550890.45999999973</v>
      </c>
      <c r="TI29" s="160">
        <v>3243876.070000004</v>
      </c>
      <c r="TJ29" s="160">
        <v>-57560627.700000003</v>
      </c>
      <c r="TK29" s="160">
        <v>4975455.7700000005</v>
      </c>
      <c r="TL29" s="160">
        <v>-5340868.2699999996</v>
      </c>
      <c r="TM29" s="160">
        <v>535762.75999998837</v>
      </c>
      <c r="TN29" s="160">
        <v>9310621.5699999984</v>
      </c>
      <c r="TO29" s="160">
        <v>66760566.410000004</v>
      </c>
      <c r="TP29" s="160">
        <v>532312.8199999975</v>
      </c>
      <c r="TQ29" s="160">
        <v>-1037972.8399999961</v>
      </c>
      <c r="TR29" s="160">
        <v>-372350.14000000618</v>
      </c>
      <c r="TS29" s="160">
        <v>-1491696.0599999989</v>
      </c>
      <c r="TT29" s="160">
        <v>5815767.0899999999</v>
      </c>
      <c r="TU29" s="160">
        <v>928356896.26000011</v>
      </c>
      <c r="TV29" s="160">
        <v>2678133.0900000017</v>
      </c>
      <c r="TW29" s="160">
        <v>-10634383.299999999</v>
      </c>
      <c r="TX29" s="160">
        <v>-20400262.400000013</v>
      </c>
      <c r="TY29" s="160">
        <v>-555072.2100000002</v>
      </c>
      <c r="TZ29" s="160">
        <v>1807853.6999999997</v>
      </c>
      <c r="UA29" s="160">
        <v>-1523077.5299999951</v>
      </c>
      <c r="UB29" s="160">
        <v>2796668.46</v>
      </c>
      <c r="UC29" s="160">
        <v>22621.339999999065</v>
      </c>
      <c r="UD29" s="160">
        <v>-6249813.3299999945</v>
      </c>
      <c r="UE29" s="160">
        <v>-3391683.8799999962</v>
      </c>
      <c r="UF29" s="160">
        <v>30327451.610000014</v>
      </c>
      <c r="UG29" s="160">
        <v>17297035.470000003</v>
      </c>
      <c r="UH29" s="160">
        <v>-21498218.879999999</v>
      </c>
      <c r="UI29" s="160">
        <v>1085867.7099999995</v>
      </c>
      <c r="UJ29" s="160">
        <v>8733270.2799999975</v>
      </c>
      <c r="UK29" s="160">
        <v>4156591.41</v>
      </c>
      <c r="UL29" s="160">
        <v>6358248.2499999981</v>
      </c>
      <c r="UM29" s="160">
        <v>30166225.529999997</v>
      </c>
      <c r="UN29" s="160">
        <v>2917787.1100000008</v>
      </c>
      <c r="UO29" s="160">
        <v>7790988.7200000016</v>
      </c>
      <c r="UP29" s="160">
        <v>8860786.9399999995</v>
      </c>
      <c r="UQ29" s="160">
        <v>59645670.250000022</v>
      </c>
      <c r="UR29" s="160">
        <v>-6161043.370000002</v>
      </c>
      <c r="US29" s="160">
        <v>24151259.090000004</v>
      </c>
      <c r="UT29" s="160">
        <v>23653423.750000004</v>
      </c>
      <c r="UU29" s="160">
        <v>122159029.44</v>
      </c>
      <c r="UV29" s="160">
        <v>50323066.300000004</v>
      </c>
      <c r="UW29" s="160">
        <v>5154819.9200000074</v>
      </c>
      <c r="UX29" s="160">
        <v>1731492.2100000007</v>
      </c>
      <c r="UY29" s="160">
        <v>38456586.640000001</v>
      </c>
      <c r="UZ29" s="160">
        <v>14781933.119999997</v>
      </c>
      <c r="VA29" s="160">
        <v>12927942.57</v>
      </c>
      <c r="VB29" s="160">
        <v>110003092.50999999</v>
      </c>
      <c r="VC29" s="160">
        <v>1497775.790000001</v>
      </c>
      <c r="VD29" s="160">
        <v>16152879.490000004</v>
      </c>
      <c r="VE29" s="160">
        <v>-6064671.9000000013</v>
      </c>
      <c r="VF29" s="160">
        <v>1816065228.2200005</v>
      </c>
      <c r="VG29" s="160">
        <v>41340340.99000001</v>
      </c>
      <c r="VH29" s="160">
        <v>49675430.320000023</v>
      </c>
      <c r="VI29" s="160">
        <v>10290530.400000004</v>
      </c>
      <c r="VJ29" s="160">
        <v>26656494.860000007</v>
      </c>
      <c r="VK29" s="160">
        <v>30530862.040000007</v>
      </c>
      <c r="VL29" s="160">
        <v>54293599.979999997</v>
      </c>
      <c r="VM29" s="160">
        <v>72131855.560000047</v>
      </c>
      <c r="VN29" s="160">
        <v>27211050.919999994</v>
      </c>
      <c r="VO29" s="160">
        <v>13420901.010000005</v>
      </c>
      <c r="VP29" s="160">
        <v>14029001.680000005</v>
      </c>
      <c r="VQ29" s="160">
        <v>19113949.570000008</v>
      </c>
      <c r="VR29" s="160">
        <v>13966895.749999998</v>
      </c>
      <c r="VS29" s="160">
        <v>48684216.899999991</v>
      </c>
      <c r="VT29" s="160">
        <v>98972448.919999987</v>
      </c>
      <c r="VU29" s="160">
        <v>35387598.719999999</v>
      </c>
      <c r="VV29" s="160">
        <v>24947817.179999981</v>
      </c>
      <c r="VW29" s="160">
        <v>80399836.219999999</v>
      </c>
      <c r="VX29" s="160">
        <v>1213706.8000000019</v>
      </c>
      <c r="VY29" s="160">
        <v>10438077.720000001</v>
      </c>
      <c r="VZ29" s="160">
        <v>104283190.18000001</v>
      </c>
      <c r="WA29" s="160">
        <v>35901618.350000009</v>
      </c>
      <c r="WB29" s="160">
        <v>30121237.43</v>
      </c>
      <c r="WC29" s="160">
        <v>4081777.9300000016</v>
      </c>
      <c r="WD29" s="160">
        <v>7058152.0600000024</v>
      </c>
      <c r="WE29" s="160">
        <v>6903133.2899999982</v>
      </c>
      <c r="WF29" s="160">
        <v>28036599.740000002</v>
      </c>
      <c r="WG29" s="160">
        <v>9484281.0800000001</v>
      </c>
      <c r="WH29" s="160">
        <v>88624437.540000007</v>
      </c>
      <c r="WI29" s="160">
        <v>29106513.289999995</v>
      </c>
      <c r="WJ29" s="160"/>
      <c r="WK29" s="160">
        <v>6775588.0900000017</v>
      </c>
      <c r="WL29" s="160"/>
      <c r="WM29" s="160">
        <v>592925025.45999992</v>
      </c>
      <c r="WN29" s="160">
        <v>17547790.550000001</v>
      </c>
      <c r="WO29" s="160">
        <v>95210790.560000002</v>
      </c>
      <c r="WP29" s="160">
        <v>71221307.519999996</v>
      </c>
      <c r="WQ29" s="160">
        <v>19406124.870000008</v>
      </c>
      <c r="WR29" s="160">
        <v>22621034.240000002</v>
      </c>
      <c r="WS29" s="160">
        <v>27161650.859999999</v>
      </c>
      <c r="WT29" s="160">
        <v>49534904.920000002</v>
      </c>
      <c r="WU29" s="160">
        <v>6983489.5100000016</v>
      </c>
      <c r="WV29" s="160">
        <v>103444514.76999997</v>
      </c>
      <c r="WW29" s="160">
        <v>37145716.129999995</v>
      </c>
      <c r="WX29" s="160">
        <v>5802113.7100000037</v>
      </c>
      <c r="WY29" s="160">
        <v>12597495.029999996</v>
      </c>
      <c r="WZ29" s="160">
        <v>4675289.2400000021</v>
      </c>
      <c r="XA29" s="160">
        <v>10521513.020000003</v>
      </c>
      <c r="XB29" s="160">
        <v>175636.42000000004</v>
      </c>
      <c r="XC29" s="160">
        <v>4069116.2299999995</v>
      </c>
      <c r="XD29" s="160">
        <v>5719347.9400000004</v>
      </c>
      <c r="XE29" s="160">
        <v>5371318.3999999994</v>
      </c>
      <c r="XF29" s="160">
        <v>4329131.0100000016</v>
      </c>
      <c r="XG29" s="160">
        <v>3902653.9299999969</v>
      </c>
      <c r="XH29" s="160">
        <v>11962591.209999997</v>
      </c>
      <c r="XI29" s="160">
        <v>23473028.250000004</v>
      </c>
      <c r="XJ29" s="160">
        <v>550242916.43000019</v>
      </c>
      <c r="XK29" s="160">
        <v>39500928.699999996</v>
      </c>
      <c r="XL29" s="160">
        <v>36387459.630000003</v>
      </c>
      <c r="XM29" s="160">
        <v>45260129.770000003</v>
      </c>
      <c r="XN29" s="160">
        <v>-11223797.969999984</v>
      </c>
      <c r="XO29" s="160">
        <v>43368768.950000003</v>
      </c>
      <c r="XP29" s="160">
        <v>-30162966.059999991</v>
      </c>
      <c r="XQ29" s="160">
        <v>-8648016.5099999998</v>
      </c>
      <c r="XR29" s="160">
        <v>3118437.5999999996</v>
      </c>
      <c r="XS29" s="160">
        <v>16238682.280000001</v>
      </c>
      <c r="XT29" s="160">
        <v>22392207.219999999</v>
      </c>
      <c r="XU29" s="160">
        <v>2747484.0300000021</v>
      </c>
      <c r="XV29" s="160">
        <v>21235013.010000002</v>
      </c>
      <c r="XW29" s="160">
        <v>402697.91999999993</v>
      </c>
      <c r="XX29" s="160">
        <v>35765211.18999999</v>
      </c>
      <c r="XY29" s="160">
        <v>34179531.609999999</v>
      </c>
      <c r="XZ29" s="160">
        <v>13214133.890000001</v>
      </c>
      <c r="YA29" s="160">
        <v>148826009.25000003</v>
      </c>
      <c r="YB29" s="160">
        <v>-6128630.5699999975</v>
      </c>
      <c r="YC29" s="160">
        <v>-1175201.0100000005</v>
      </c>
      <c r="YD29" s="160">
        <v>-9934862.8000000007</v>
      </c>
      <c r="YE29" s="160">
        <v>-1150889.9300000016</v>
      </c>
      <c r="YF29" s="160">
        <v>-2615371.6299999994</v>
      </c>
      <c r="YG29" s="160">
        <v>-208318.94000000012</v>
      </c>
      <c r="YH29" s="160">
        <v>103617365.51999995</v>
      </c>
      <c r="YI29" s="160">
        <v>12674077.140000001</v>
      </c>
      <c r="YJ29" s="160">
        <v>17711658.84</v>
      </c>
      <c r="YK29" s="160">
        <v>1575856.089999995</v>
      </c>
      <c r="YL29" s="160">
        <v>6549375.0799999973</v>
      </c>
      <c r="YM29" s="160">
        <v>-500682.74000000581</v>
      </c>
      <c r="YN29" s="160">
        <v>1182652.2600000016</v>
      </c>
      <c r="YO29" s="160">
        <v>4004845.9800000009</v>
      </c>
      <c r="YP29" s="160">
        <v>10115320.689999988</v>
      </c>
      <c r="YQ29" s="160">
        <v>231871786.13000003</v>
      </c>
      <c r="YR29" s="160">
        <v>14634505.820000002</v>
      </c>
      <c r="YS29" s="160">
        <v>75088408.420000032</v>
      </c>
      <c r="YT29" s="160">
        <v>256700779.53999999</v>
      </c>
      <c r="YU29" s="160">
        <v>120378473.27</v>
      </c>
      <c r="YV29" s="160">
        <v>23445579.599999998</v>
      </c>
      <c r="YW29" s="160">
        <v>18099168.329999994</v>
      </c>
      <c r="YX29" s="160">
        <v>190521797.08000001</v>
      </c>
      <c r="YY29" s="160">
        <v>330783042.91000003</v>
      </c>
      <c r="YZ29" s="160">
        <v>123958237.12</v>
      </c>
      <c r="ZA29" s="160">
        <v>8735031.1099999994</v>
      </c>
      <c r="ZB29" s="160">
        <v>42509241.75</v>
      </c>
      <c r="ZC29" s="160">
        <v>16216966.029999997</v>
      </c>
      <c r="ZD29" s="160">
        <v>14762619.139999995</v>
      </c>
      <c r="ZE29" s="160">
        <v>10033084.299999997</v>
      </c>
      <c r="ZF29" s="160">
        <v>15307395.009999998</v>
      </c>
      <c r="ZG29" s="160">
        <v>10169658.770000003</v>
      </c>
      <c r="ZH29" s="160">
        <v>6181447.1400000034</v>
      </c>
      <c r="ZI29" s="160">
        <v>38032920.839499995</v>
      </c>
      <c r="ZJ29" s="160">
        <v>15198608.759999998</v>
      </c>
      <c r="ZK29" s="160">
        <v>9155488.3099999987</v>
      </c>
      <c r="ZL29" s="160">
        <v>22050577.460000001</v>
      </c>
      <c r="ZM29" s="160">
        <v>3904401.319999936</v>
      </c>
      <c r="ZN29" s="160">
        <v>3792611.9000000018</v>
      </c>
      <c r="ZO29" s="160">
        <v>-5018159.1700000009</v>
      </c>
      <c r="ZP29" s="160">
        <v>-3742332.3999999976</v>
      </c>
      <c r="ZQ29" s="160">
        <v>-7570291.4999999972</v>
      </c>
      <c r="ZR29" s="160">
        <v>-14151008.760000009</v>
      </c>
      <c r="ZS29" s="160">
        <v>-9915528.9900000039</v>
      </c>
      <c r="ZT29" s="160">
        <v>1185729945.53</v>
      </c>
      <c r="ZU29" s="160">
        <v>-7865257.8800000018</v>
      </c>
      <c r="ZV29" s="160">
        <v>-5037348.0399999982</v>
      </c>
      <c r="ZW29" s="160">
        <v>-5858800.7000000114</v>
      </c>
      <c r="ZX29" s="160">
        <v>36045973.349999994</v>
      </c>
      <c r="ZY29" s="160">
        <v>19079334.640000001</v>
      </c>
      <c r="ZZ29" s="160">
        <v>25489514.230000004</v>
      </c>
      <c r="AAA29" s="160">
        <v>49389837.109999999</v>
      </c>
      <c r="AAB29" s="160">
        <v>10664098.519999998</v>
      </c>
      <c r="AAC29" s="160">
        <v>8446960.3800000027</v>
      </c>
      <c r="AAD29" s="160">
        <v>18810124.289999999</v>
      </c>
      <c r="AAE29" s="160">
        <v>2718493.7200000151</v>
      </c>
      <c r="AAF29" s="160">
        <v>25779410.909999996</v>
      </c>
      <c r="AAG29" s="160">
        <v>-7392688.049999998</v>
      </c>
      <c r="AAH29" s="160">
        <v>9622454.0499999989</v>
      </c>
      <c r="AAI29" s="160">
        <v>-9938717.0199999996</v>
      </c>
      <c r="AAJ29" s="160">
        <v>3447940.6199999996</v>
      </c>
      <c r="AAK29" s="160">
        <v>2035492.1200000029</v>
      </c>
      <c r="AAL29" s="160">
        <v>399891.97999999893</v>
      </c>
      <c r="AAM29" s="160">
        <v>5302333.0599999437</v>
      </c>
      <c r="AAN29" s="160">
        <v>-30948273.469999999</v>
      </c>
      <c r="AAO29" s="160">
        <v>1919937.3999999985</v>
      </c>
      <c r="AAP29" s="160">
        <v>-1311570.4400000004</v>
      </c>
      <c r="AAQ29" s="160">
        <v>-456516.30000000144</v>
      </c>
      <c r="AAR29" s="160">
        <v>14883183.380000003</v>
      </c>
      <c r="AAS29" s="160">
        <v>8195356.1300000008</v>
      </c>
      <c r="AAT29" s="160">
        <v>53174678.510000065</v>
      </c>
      <c r="AAU29" s="160">
        <v>48556800.870000005</v>
      </c>
      <c r="AAV29" s="160">
        <v>20699929.639999997</v>
      </c>
      <c r="AAW29" s="160">
        <v>40588091.850000009</v>
      </c>
      <c r="AAX29" s="160">
        <v>-1756524.3299999908</v>
      </c>
      <c r="AAY29" s="160">
        <v>5856340.1600000001</v>
      </c>
      <c r="AAZ29" s="160">
        <v>2320142.92</v>
      </c>
      <c r="ABA29" s="160">
        <v>7414310.9100000039</v>
      </c>
      <c r="ABB29" s="160">
        <v>186571495.41000006</v>
      </c>
      <c r="ABC29" s="160">
        <v>43574955.460000008</v>
      </c>
      <c r="ABD29" s="160">
        <v>21640152.050000001</v>
      </c>
      <c r="ABE29" s="160">
        <v>19308921.309999995</v>
      </c>
      <c r="ABF29" s="160">
        <v>9533527.1900000032</v>
      </c>
      <c r="ABG29" s="160">
        <v>-31722074.159999996</v>
      </c>
      <c r="ABH29" s="160">
        <v>4170399.0999999992</v>
      </c>
      <c r="ABI29" s="160">
        <v>185473.38999999588</v>
      </c>
      <c r="ABJ29" s="160">
        <v>3816366.6399999978</v>
      </c>
      <c r="ABK29" s="160">
        <v>9238756.25</v>
      </c>
      <c r="ABL29" s="160">
        <v>5597606.6099999985</v>
      </c>
      <c r="ABM29" s="160">
        <v>631462262.26000035</v>
      </c>
      <c r="ABN29" s="160">
        <v>8226458.5599999977</v>
      </c>
      <c r="ABO29" s="160">
        <v>-13424164.100000003</v>
      </c>
      <c r="ABP29" s="160">
        <v>-19899222.210000001</v>
      </c>
      <c r="ABQ29" s="160">
        <v>19897859.629999999</v>
      </c>
      <c r="ABR29" s="160">
        <v>-37339814.830000006</v>
      </c>
      <c r="ABS29" s="160">
        <v>84819929.909999996</v>
      </c>
      <c r="ABT29" s="160">
        <v>21914340.629999988</v>
      </c>
      <c r="ABU29" s="160">
        <v>-27473891.020000011</v>
      </c>
      <c r="ABV29" s="160">
        <v>-14379049.570000004</v>
      </c>
      <c r="ABW29" s="160">
        <v>-5802241.1799999988</v>
      </c>
      <c r="ABX29" s="160">
        <v>-1067369.1999999995</v>
      </c>
      <c r="ABY29" s="160">
        <v>12683808.640000004</v>
      </c>
      <c r="ABZ29" s="160">
        <v>160000751.85999998</v>
      </c>
      <c r="ACA29" s="160">
        <v>-634680.59999999893</v>
      </c>
      <c r="ACB29" s="160">
        <v>19394782.120000012</v>
      </c>
      <c r="ACC29" s="160">
        <v>2990954.6199999973</v>
      </c>
      <c r="ACD29" s="160">
        <v>-6017760.040000001</v>
      </c>
      <c r="ACE29" s="160">
        <v>-6941901.9099999992</v>
      </c>
      <c r="ACF29" s="160">
        <v>8067191.4600000121</v>
      </c>
      <c r="ACG29" s="160">
        <v>74698518.169999987</v>
      </c>
      <c r="ACH29" s="160">
        <v>-6490160.8599999975</v>
      </c>
      <c r="ACI29" s="160">
        <v>5424966.4700000025</v>
      </c>
      <c r="ACJ29" s="160">
        <v>-6429229.0300000003</v>
      </c>
      <c r="ACK29" s="160">
        <v>970579.42999999982</v>
      </c>
      <c r="ACL29" s="160">
        <v>1144976.5099999988</v>
      </c>
      <c r="ACM29" s="160">
        <v>-4489687.8400000008</v>
      </c>
      <c r="ACN29" s="160">
        <v>2888703.5299999956</v>
      </c>
      <c r="ACO29" s="160">
        <v>164767145.2899999</v>
      </c>
      <c r="ACP29" s="160">
        <v>55365422.459999993</v>
      </c>
      <c r="ACQ29" s="160">
        <v>4418622.28</v>
      </c>
      <c r="ACR29" s="160">
        <v>35553169.169999987</v>
      </c>
      <c r="ACS29" s="160">
        <v>3742142.7099999995</v>
      </c>
      <c r="ACT29" s="160">
        <v>9542971.8299999963</v>
      </c>
      <c r="ACU29" s="160">
        <v>54084602.250000007</v>
      </c>
      <c r="ACV29" s="160">
        <v>4131442.8099999991</v>
      </c>
      <c r="ACW29" s="160">
        <v>215653503.44000006</v>
      </c>
      <c r="ACX29" s="160">
        <v>38861340.790000014</v>
      </c>
      <c r="ACY29" s="160">
        <v>-13478759.169999985</v>
      </c>
      <c r="ACZ29" s="160">
        <v>-6925076.4800000023</v>
      </c>
      <c r="ADA29" s="160">
        <v>13015241.890000004</v>
      </c>
      <c r="ADB29" s="160">
        <v>-1271034.8000000021</v>
      </c>
      <c r="ADC29" s="160">
        <v>-3689847.36</v>
      </c>
      <c r="ADD29" s="160">
        <v>-2233336.8099999991</v>
      </c>
      <c r="ADE29" s="160">
        <v>8479357.4199999981</v>
      </c>
      <c r="ADF29" s="160">
        <v>31584429.95999999</v>
      </c>
      <c r="ADG29" s="160">
        <v>31633658.780000001</v>
      </c>
      <c r="ADH29" s="160">
        <v>10710891.069999998</v>
      </c>
      <c r="ADI29" s="160">
        <v>3922928.6999999974</v>
      </c>
      <c r="ADJ29" s="160">
        <v>2105982.9999999967</v>
      </c>
      <c r="ADK29" s="160">
        <v>3187997.8400000036</v>
      </c>
      <c r="ADL29" s="160">
        <v>-5414244.5000000009</v>
      </c>
      <c r="ADM29" s="160">
        <v>-13939476.99</v>
      </c>
      <c r="ADN29" s="160">
        <v>4241267.26</v>
      </c>
      <c r="ADO29" s="160">
        <v>-11662234.599999994</v>
      </c>
      <c r="ADP29" s="160"/>
      <c r="ADQ29" s="160">
        <v>280323812.07999998</v>
      </c>
      <c r="ADR29" s="160">
        <v>44631120.769999996</v>
      </c>
      <c r="ADS29" s="160">
        <v>-1640415.0999999978</v>
      </c>
      <c r="ADT29" s="160">
        <v>12227730.520000003</v>
      </c>
      <c r="ADU29" s="160">
        <v>5803285.4500000002</v>
      </c>
      <c r="ADV29" s="160">
        <v>2006610.2599999895</v>
      </c>
      <c r="ADW29" s="160">
        <v>5913645.6599999974</v>
      </c>
      <c r="ADX29" s="160">
        <v>-7438649.5599999996</v>
      </c>
      <c r="ADY29" s="160">
        <v>3530330.7600000026</v>
      </c>
      <c r="ADZ29" s="160"/>
      <c r="AEA29" s="160">
        <v>3229108.7800000091</v>
      </c>
      <c r="AEB29" s="160">
        <v>96257890.199999958</v>
      </c>
      <c r="AEC29" s="160">
        <v>84003026.679999977</v>
      </c>
      <c r="AED29" s="160">
        <v>32998015.889999997</v>
      </c>
      <c r="AEE29" s="160">
        <v>23892281.09</v>
      </c>
      <c r="AEF29" s="160">
        <v>75448904.639999986</v>
      </c>
      <c r="AEG29" s="160">
        <v>21461378.309999999</v>
      </c>
      <c r="AEH29" s="160">
        <v>23701781.669999994</v>
      </c>
      <c r="AEI29" s="160">
        <v>27867706.379999988</v>
      </c>
      <c r="AEJ29" s="160">
        <v>4908856.66</v>
      </c>
      <c r="AEK29" s="160">
        <v>6260695.1299999999</v>
      </c>
      <c r="AEL29" s="160">
        <v>5635248.2900000028</v>
      </c>
      <c r="AEM29" s="160">
        <v>11510500.390000001</v>
      </c>
      <c r="AEN29" s="160">
        <v>131553961.97000001</v>
      </c>
      <c r="AEO29" s="160">
        <v>-39601209.600000009</v>
      </c>
      <c r="AEP29" s="160">
        <v>5294609.2900000066</v>
      </c>
      <c r="AEQ29" s="160">
        <v>-10116922.979999991</v>
      </c>
      <c r="AER29" s="160">
        <v>14724849.929999996</v>
      </c>
      <c r="AES29" s="160">
        <v>16396326.32</v>
      </c>
      <c r="AET29" s="160">
        <v>-2092376.4700000002</v>
      </c>
      <c r="AEU29" s="160">
        <v>-11800758.959999997</v>
      </c>
      <c r="AEV29" s="160">
        <v>-4426093.4900000012</v>
      </c>
      <c r="AEW29" s="160">
        <v>-2437793.5100000002</v>
      </c>
      <c r="AEX29" s="160">
        <v>-24090799.850000001</v>
      </c>
      <c r="AEY29" s="160">
        <v>17559038.059999995</v>
      </c>
      <c r="AEZ29" s="160">
        <v>34535728.569999993</v>
      </c>
      <c r="AFA29" s="160">
        <v>-4347933.3</v>
      </c>
      <c r="AFB29" s="160">
        <v>-8498760.7600000016</v>
      </c>
      <c r="AFC29" s="160">
        <v>-7981651.2899999982</v>
      </c>
      <c r="AFD29" s="160">
        <v>320617.08000000054</v>
      </c>
      <c r="AFE29" s="160">
        <v>9363963.0099999998</v>
      </c>
      <c r="AFF29" s="160">
        <v>-3295236.200000003</v>
      </c>
      <c r="AFG29" s="160">
        <v>-13217578.49</v>
      </c>
      <c r="AFH29" s="160">
        <v>-13824.169999999867</v>
      </c>
      <c r="AFI29" s="160">
        <v>-4621488.3100000024</v>
      </c>
      <c r="AFJ29" s="160">
        <v>2772393.2799999993</v>
      </c>
      <c r="AFK29" s="160">
        <v>274285303.31</v>
      </c>
      <c r="AFL29" s="160">
        <v>-9770483.0899999943</v>
      </c>
      <c r="AFM29" s="160">
        <v>6732626.5100000063</v>
      </c>
      <c r="AFN29" s="160">
        <v>9096893.7599999942</v>
      </c>
      <c r="AFO29" s="160">
        <v>46842968.130000003</v>
      </c>
      <c r="AFP29" s="160">
        <v>9782345.4700000007</v>
      </c>
      <c r="AFQ29" s="160">
        <v>12813628.440000009</v>
      </c>
      <c r="AFR29" s="160">
        <v>15029672.499999998</v>
      </c>
      <c r="AFS29" s="160">
        <v>134320858.38999999</v>
      </c>
      <c r="AFT29" s="160">
        <v>76486614.729999959</v>
      </c>
      <c r="AFU29" s="160">
        <v>-2814441.3600000003</v>
      </c>
      <c r="AFV29" s="160">
        <v>77803399.480000004</v>
      </c>
      <c r="AFW29" s="160">
        <v>16863061.990000002</v>
      </c>
      <c r="AFX29" s="160">
        <v>13213489.470000001</v>
      </c>
      <c r="AFY29" s="160">
        <v>-3684040.3299999982</v>
      </c>
      <c r="AFZ29" s="160">
        <v>3874325.4599999995</v>
      </c>
      <c r="AGA29" s="160">
        <v>-6697505.7000000011</v>
      </c>
      <c r="AGB29" s="160">
        <v>7232782.4400000088</v>
      </c>
      <c r="AGC29" s="160">
        <v>38079779.019999988</v>
      </c>
      <c r="AGD29" s="160">
        <v>-5780389.6100000022</v>
      </c>
      <c r="AGE29" s="160">
        <v>-350271.5399999998</v>
      </c>
      <c r="AGF29" s="160">
        <v>8099195.6599999983</v>
      </c>
      <c r="AGG29" s="160">
        <v>2815780.8499999968</v>
      </c>
      <c r="AGH29" s="160">
        <v>-8514836.3599999994</v>
      </c>
      <c r="AGI29" s="160">
        <v>-5494320.9899999993</v>
      </c>
      <c r="AGJ29" s="160">
        <v>2901594.4999999995</v>
      </c>
      <c r="AGK29" s="160">
        <v>-3345328.0900000012</v>
      </c>
      <c r="AGL29" s="160">
        <v>-9147962.6100000013</v>
      </c>
      <c r="AGM29" s="160">
        <v>-6067418.0599999996</v>
      </c>
      <c r="AGN29" s="160">
        <v>-22473856.370000001</v>
      </c>
      <c r="AGO29" s="160">
        <v>1011683.7600000007</v>
      </c>
      <c r="AGP29" s="160">
        <v>-11689600.890000002</v>
      </c>
    </row>
    <row r="30" spans="1:874" x14ac:dyDescent="0.2">
      <c r="A30" s="158" t="s">
        <v>2208</v>
      </c>
      <c r="B30" s="159" t="s">
        <v>44</v>
      </c>
      <c r="C30" s="158" t="s">
        <v>2209</v>
      </c>
      <c r="D30" s="160">
        <v>537047169.79999995</v>
      </c>
      <c r="E30" s="160">
        <v>24596260.419999998</v>
      </c>
      <c r="F30" s="160">
        <v>83872939.049999997</v>
      </c>
      <c r="G30" s="160">
        <v>8054700.4500000002</v>
      </c>
      <c r="H30" s="160">
        <v>109795168.72</v>
      </c>
      <c r="I30" s="160">
        <v>13422910.199999999</v>
      </c>
      <c r="J30" s="160">
        <v>267853521.56</v>
      </c>
      <c r="K30" s="160">
        <v>115337499.66</v>
      </c>
      <c r="L30" s="160">
        <v>70822344.819999993</v>
      </c>
      <c r="M30" s="160">
        <v>21752410.27</v>
      </c>
      <c r="N30" s="160">
        <v>14297092.779999999</v>
      </c>
      <c r="O30" s="160">
        <v>13378036.460000001</v>
      </c>
      <c r="P30" s="160">
        <v>69766773.960000008</v>
      </c>
      <c r="Q30" s="160">
        <v>6523484.1399999997</v>
      </c>
      <c r="R30" s="160">
        <v>9950533.3300000001</v>
      </c>
      <c r="S30" s="160">
        <v>16956253.690000001</v>
      </c>
      <c r="T30" s="160">
        <v>11379952.6</v>
      </c>
      <c r="U30" s="160">
        <v>8558663.6699999999</v>
      </c>
      <c r="V30" s="160">
        <v>254309736.84999999</v>
      </c>
      <c r="W30" s="160">
        <v>35471816.390000001</v>
      </c>
      <c r="X30" s="160">
        <v>10330339.289999999</v>
      </c>
      <c r="Y30" s="160">
        <v>88522736.449999988</v>
      </c>
      <c r="Z30" s="160">
        <v>4680451.4399999995</v>
      </c>
      <c r="AA30" s="160">
        <v>33649395.350000001</v>
      </c>
      <c r="AB30" s="160">
        <v>866131.30000000016</v>
      </c>
      <c r="AC30" s="160">
        <v>49332642.640000001</v>
      </c>
      <c r="AD30" s="160">
        <v>79823999.400000006</v>
      </c>
      <c r="AE30" s="160">
        <v>5606689.0399999991</v>
      </c>
      <c r="AF30" s="160">
        <v>52530004.909999996</v>
      </c>
      <c r="AG30" s="160">
        <v>23801361.18</v>
      </c>
      <c r="AH30" s="160">
        <v>80218956.860000014</v>
      </c>
      <c r="AI30" s="160">
        <v>9149216.6600000001</v>
      </c>
      <c r="AJ30" s="160">
        <v>4056174.63</v>
      </c>
      <c r="AK30" s="160">
        <v>11834939.91</v>
      </c>
      <c r="AL30" s="160">
        <v>39000723.089999996</v>
      </c>
      <c r="AM30" s="160">
        <v>16013021.43</v>
      </c>
      <c r="AN30" s="160">
        <v>70856574.319999993</v>
      </c>
      <c r="AO30" s="160">
        <v>20855019.5</v>
      </c>
      <c r="AP30" s="160">
        <v>13388545.389999999</v>
      </c>
      <c r="AQ30" s="160">
        <v>5422398.3700000001</v>
      </c>
      <c r="AR30" s="160">
        <v>6725334.5700000003</v>
      </c>
      <c r="AS30" s="160">
        <v>4652859.66</v>
      </c>
      <c r="AT30" s="160">
        <v>225944038.29000002</v>
      </c>
      <c r="AU30" s="160">
        <v>7680055.0500000007</v>
      </c>
      <c r="AV30" s="160">
        <v>5610706.0899999989</v>
      </c>
      <c r="AW30" s="160">
        <v>8900860.7100000009</v>
      </c>
      <c r="AX30" s="160">
        <v>14972389.940000001</v>
      </c>
      <c r="AY30" s="160">
        <v>18063312.770000003</v>
      </c>
      <c r="AZ30" s="160">
        <v>4691966.88</v>
      </c>
      <c r="BA30" s="160">
        <v>12059507.24</v>
      </c>
      <c r="BB30" s="160">
        <v>9534027.6499999985</v>
      </c>
      <c r="BC30" s="160">
        <v>6227058.9699999997</v>
      </c>
      <c r="BD30" s="160">
        <v>5682552.2799999993</v>
      </c>
      <c r="BE30" s="160">
        <v>10126519.91</v>
      </c>
      <c r="BF30" s="160">
        <v>21074028.560000002</v>
      </c>
      <c r="BG30" s="160">
        <v>12053179.459999999</v>
      </c>
      <c r="BH30" s="160">
        <v>29414696.25</v>
      </c>
      <c r="BI30" s="160">
        <v>80441462.056999996</v>
      </c>
      <c r="BJ30" s="160">
        <v>82526102.120000005</v>
      </c>
      <c r="BK30" s="160">
        <v>11945842.24</v>
      </c>
      <c r="BL30" s="160">
        <v>7877561.1400000006</v>
      </c>
      <c r="BM30" s="160">
        <v>10665749.92</v>
      </c>
      <c r="BN30" s="160">
        <v>10131358.35</v>
      </c>
      <c r="BO30" s="160">
        <v>12388435.659999998</v>
      </c>
      <c r="BP30" s="160">
        <v>222287781.23999998</v>
      </c>
      <c r="BQ30" s="160">
        <v>14519103.91</v>
      </c>
      <c r="BR30" s="160">
        <v>12217747.68</v>
      </c>
      <c r="BS30" s="160">
        <v>12748078.75</v>
      </c>
      <c r="BT30" s="160">
        <v>11327574.070000002</v>
      </c>
      <c r="BU30" s="160">
        <v>15140137.969999999</v>
      </c>
      <c r="BV30" s="160">
        <v>6015940.6300000008</v>
      </c>
      <c r="BW30" s="160">
        <v>9500567.8699999992</v>
      </c>
      <c r="BX30" s="160">
        <v>53525631.429999992</v>
      </c>
      <c r="BY30" s="160">
        <v>8048977.8599999994</v>
      </c>
      <c r="BZ30" s="160">
        <v>9864820.9700000007</v>
      </c>
      <c r="CA30" s="160">
        <v>14378541.640000001</v>
      </c>
      <c r="CB30" s="160">
        <v>7066594.2800000003</v>
      </c>
      <c r="CC30" s="160">
        <v>4333134.07</v>
      </c>
      <c r="CD30" s="160">
        <v>5402014.3600000003</v>
      </c>
      <c r="CE30" s="160">
        <v>993278915.91000009</v>
      </c>
      <c r="CF30" s="160">
        <v>2733483.15</v>
      </c>
      <c r="CG30" s="160">
        <v>23355506.489999998</v>
      </c>
      <c r="CH30" s="160">
        <v>8021544.6399999997</v>
      </c>
      <c r="CI30" s="160">
        <v>26664083.829999998</v>
      </c>
      <c r="CJ30" s="160">
        <v>17493618.920000002</v>
      </c>
      <c r="CK30" s="160">
        <v>19546186.239999998</v>
      </c>
      <c r="CL30" s="160">
        <v>20925805.73</v>
      </c>
      <c r="CM30" s="160">
        <v>5282002.8</v>
      </c>
      <c r="CN30" s="160">
        <v>14420872.960000001</v>
      </c>
      <c r="CO30" s="160">
        <v>11662492.789999999</v>
      </c>
      <c r="CP30" s="160">
        <v>10880336.51</v>
      </c>
      <c r="CQ30" s="160">
        <v>16171781.640000001</v>
      </c>
      <c r="CR30" s="160">
        <v>148332944.83000001</v>
      </c>
      <c r="CS30" s="160">
        <v>13614998.039999999</v>
      </c>
      <c r="CT30" s="160">
        <v>17717167.010000002</v>
      </c>
      <c r="CU30" s="160">
        <v>10089698.369999999</v>
      </c>
      <c r="CV30" s="160">
        <v>16949343.129999999</v>
      </c>
      <c r="CW30" s="160">
        <v>10867628.359999999</v>
      </c>
      <c r="CX30" s="160">
        <v>10854055.25</v>
      </c>
      <c r="CY30" s="160">
        <v>9468293.4100000001</v>
      </c>
      <c r="CZ30" s="160">
        <v>82702940.319999993</v>
      </c>
      <c r="DA30" s="160">
        <v>282425801.78000003</v>
      </c>
      <c r="DB30" s="160">
        <v>28617012.260000002</v>
      </c>
      <c r="DC30" s="160">
        <v>9057959.7300000004</v>
      </c>
      <c r="DD30" s="160">
        <v>7702060.5800000001</v>
      </c>
      <c r="DE30" s="160">
        <v>21929838.82</v>
      </c>
      <c r="DF30" s="160">
        <v>35168341.969999999</v>
      </c>
      <c r="DG30" s="160">
        <v>9637815.9900000002</v>
      </c>
      <c r="DH30" s="160">
        <v>18813786.530000001</v>
      </c>
      <c r="DI30" s="160">
        <v>1068585492.8800001</v>
      </c>
      <c r="DJ30" s="160">
        <v>12763393.529999999</v>
      </c>
      <c r="DK30" s="160">
        <v>67440798.810000002</v>
      </c>
      <c r="DL30" s="160">
        <v>22403374.629999999</v>
      </c>
      <c r="DM30" s="160">
        <v>27536150.539999999</v>
      </c>
      <c r="DN30" s="160">
        <v>8640572.9700000007</v>
      </c>
      <c r="DO30" s="160">
        <v>82379779.030000001</v>
      </c>
      <c r="DP30" s="160">
        <v>23955661.030000001</v>
      </c>
      <c r="DQ30" s="160">
        <v>53591866.210000001</v>
      </c>
      <c r="DR30" s="160">
        <v>369294327.85999995</v>
      </c>
      <c r="DS30" s="160">
        <v>11312909.120000001</v>
      </c>
      <c r="DT30" s="160">
        <v>22651973.16</v>
      </c>
      <c r="DU30" s="160">
        <v>48141039.519999996</v>
      </c>
      <c r="DV30" s="160">
        <v>9596076.3599999994</v>
      </c>
      <c r="DW30" s="160">
        <v>16548281.75</v>
      </c>
      <c r="DX30" s="160">
        <v>24954120.190000001</v>
      </c>
      <c r="DY30" s="160">
        <v>8910365.1799999997</v>
      </c>
      <c r="DZ30" s="160">
        <v>9497659.9800000004</v>
      </c>
      <c r="EA30" s="160">
        <v>12942973.359999999</v>
      </c>
      <c r="EB30" s="160">
        <v>27870041.699999999</v>
      </c>
      <c r="EC30" s="160">
        <v>58325651.210000001</v>
      </c>
      <c r="ED30" s="160">
        <v>109518819.44</v>
      </c>
      <c r="EE30" s="160">
        <v>26703095.48</v>
      </c>
      <c r="EF30" s="160">
        <v>9416878.6799999997</v>
      </c>
      <c r="EG30" s="160">
        <v>20942163.23</v>
      </c>
      <c r="EH30" s="160">
        <v>3090735.8299999996</v>
      </c>
      <c r="EI30" s="160">
        <v>15280211.190000001</v>
      </c>
      <c r="EJ30" s="160">
        <v>10157674.030000001</v>
      </c>
      <c r="EK30" s="160">
        <v>15703924.27</v>
      </c>
      <c r="EL30" s="160">
        <v>96007433.290000007</v>
      </c>
      <c r="EM30" s="160">
        <v>10678207.850000001</v>
      </c>
      <c r="EN30" s="160">
        <v>12331706.390000001</v>
      </c>
      <c r="EO30" s="160">
        <v>13927894.07</v>
      </c>
      <c r="EP30" s="160">
        <v>5910422.3700000001</v>
      </c>
      <c r="EQ30" s="160">
        <v>8987680.2100000009</v>
      </c>
      <c r="ER30" s="160">
        <v>20412599.259999998</v>
      </c>
      <c r="ES30" s="160">
        <v>35794588.690000005</v>
      </c>
      <c r="ET30" s="160">
        <v>11435677.640000001</v>
      </c>
      <c r="EU30" s="160">
        <v>87601206.710000008</v>
      </c>
      <c r="EV30" s="160">
        <v>26211762.690000001</v>
      </c>
      <c r="EW30" s="160">
        <v>16105046.109999999</v>
      </c>
      <c r="EX30" s="160">
        <v>30508401.380000003</v>
      </c>
      <c r="EY30" s="160">
        <v>66381022.480000004</v>
      </c>
      <c r="EZ30" s="160">
        <v>44267460.439999998</v>
      </c>
      <c r="FA30" s="160">
        <v>27059516.159999996</v>
      </c>
      <c r="FB30" s="160">
        <v>12698096.76</v>
      </c>
      <c r="FC30" s="160">
        <v>16642233.84</v>
      </c>
      <c r="FD30" s="160">
        <v>6944485</v>
      </c>
      <c r="FE30" s="160">
        <v>3557744.96</v>
      </c>
      <c r="FF30" s="160">
        <v>17754790.399999999</v>
      </c>
      <c r="FG30" s="160">
        <v>65234329.109999999</v>
      </c>
      <c r="FH30" s="160">
        <v>7121507.0999999987</v>
      </c>
      <c r="FI30" s="160">
        <v>5346314.2300000004</v>
      </c>
      <c r="FJ30" s="160">
        <v>6692366</v>
      </c>
      <c r="FK30" s="160">
        <v>10166987.359999999</v>
      </c>
      <c r="FL30" s="160">
        <v>36908270.530000001</v>
      </c>
      <c r="FM30" s="160">
        <v>8092510.5299999993</v>
      </c>
      <c r="FN30" s="160"/>
      <c r="FO30" s="160">
        <v>849765168.45999992</v>
      </c>
      <c r="FP30" s="160">
        <v>5525098.8500000006</v>
      </c>
      <c r="FQ30" s="160">
        <v>20112405.400000002</v>
      </c>
      <c r="FR30" s="160">
        <v>20970692.039999999</v>
      </c>
      <c r="FS30" s="160">
        <v>26383382.469999999</v>
      </c>
      <c r="FT30" s="160">
        <v>5591771.0300000003</v>
      </c>
      <c r="FU30" s="160">
        <v>39104360.419999994</v>
      </c>
      <c r="FV30" s="160">
        <v>7637593.1100000003</v>
      </c>
      <c r="FW30" s="160">
        <v>17597543.079999998</v>
      </c>
      <c r="FX30" s="160">
        <v>23157360.079999998</v>
      </c>
      <c r="FY30" s="160">
        <v>33442555.089999996</v>
      </c>
      <c r="FZ30" s="160">
        <v>6464559.9400000004</v>
      </c>
      <c r="GA30" s="160">
        <v>6297267.0899999999</v>
      </c>
      <c r="GB30" s="160">
        <v>81057346.049999997</v>
      </c>
      <c r="GC30" s="160">
        <v>3645151.87</v>
      </c>
      <c r="GD30" s="160">
        <v>5660444.5999999996</v>
      </c>
      <c r="GE30" s="160">
        <v>9909316.8499999996</v>
      </c>
      <c r="GF30" s="160">
        <v>16786303.939999998</v>
      </c>
      <c r="GG30" s="160">
        <v>19548425.779999997</v>
      </c>
      <c r="GH30" s="160">
        <v>7429418.79</v>
      </c>
      <c r="GI30" s="160">
        <v>23875908.899999999</v>
      </c>
      <c r="GJ30" s="160">
        <v>2275140.6</v>
      </c>
      <c r="GK30" s="160"/>
      <c r="GL30" s="160"/>
      <c r="GM30" s="160"/>
      <c r="GN30" s="160">
        <v>80693103.209999993</v>
      </c>
      <c r="GO30" s="160">
        <v>24304751.709999997</v>
      </c>
      <c r="GP30" s="160">
        <v>4061901.15</v>
      </c>
      <c r="GQ30" s="160">
        <v>12287220</v>
      </c>
      <c r="GR30" s="160">
        <v>2841154.5300000003</v>
      </c>
      <c r="GS30" s="160">
        <v>9158845.5700000003</v>
      </c>
      <c r="GT30" s="160">
        <v>10912885.25</v>
      </c>
      <c r="GU30" s="160">
        <v>2861208.18</v>
      </c>
      <c r="GV30" s="160">
        <v>70512352.780000001</v>
      </c>
      <c r="GW30" s="160">
        <v>12986455.719999999</v>
      </c>
      <c r="GX30" s="160">
        <v>18746897.079999998</v>
      </c>
      <c r="GY30" s="160">
        <v>8396348.0499999989</v>
      </c>
      <c r="GZ30" s="160">
        <v>162614470.69999999</v>
      </c>
      <c r="HA30" s="160">
        <v>96142374.109999985</v>
      </c>
      <c r="HB30" s="160">
        <v>104858230.75999999</v>
      </c>
      <c r="HC30" s="160">
        <v>48548421.330000006</v>
      </c>
      <c r="HD30" s="160">
        <v>22898766.809999999</v>
      </c>
      <c r="HE30" s="160">
        <v>108614043.80999999</v>
      </c>
      <c r="HF30" s="160">
        <v>519955069.92000002</v>
      </c>
      <c r="HG30" s="160">
        <v>134276985.77000001</v>
      </c>
      <c r="HH30" s="160">
        <v>176015363.69999999</v>
      </c>
      <c r="HI30" s="160">
        <v>145324861.87</v>
      </c>
      <c r="HJ30" s="160">
        <v>20654956.719999999</v>
      </c>
      <c r="HK30" s="160">
        <v>21316698.060000002</v>
      </c>
      <c r="HL30" s="160">
        <v>80983429.50999999</v>
      </c>
      <c r="HM30" s="160">
        <v>25909642.75</v>
      </c>
      <c r="HN30" s="160">
        <v>451590082.17999989</v>
      </c>
      <c r="HO30" s="160">
        <v>51390923.129999995</v>
      </c>
      <c r="HP30" s="160">
        <v>18245140.530000001</v>
      </c>
      <c r="HQ30" s="160">
        <v>12408266.460000001</v>
      </c>
      <c r="HR30" s="160">
        <v>16247207.41</v>
      </c>
      <c r="HS30" s="160">
        <v>15103661.030000001</v>
      </c>
      <c r="HT30" s="160">
        <v>44089081.080000006</v>
      </c>
      <c r="HU30" s="160">
        <v>10964832.520000001</v>
      </c>
      <c r="HV30" s="160">
        <v>10827266.739999998</v>
      </c>
      <c r="HW30" s="160">
        <v>7766212.0800000001</v>
      </c>
      <c r="HX30" s="160">
        <v>8007272.2200000007</v>
      </c>
      <c r="HY30" s="160">
        <v>52171251.520000003</v>
      </c>
      <c r="HZ30" s="160">
        <v>5492138.3599999994</v>
      </c>
      <c r="IA30" s="160">
        <v>8312569.2299999995</v>
      </c>
      <c r="IB30" s="160">
        <v>10675334.15</v>
      </c>
      <c r="IC30" s="160">
        <v>4593751.3100000005</v>
      </c>
      <c r="ID30" s="160">
        <v>169345498.51999998</v>
      </c>
      <c r="IE30" s="160">
        <v>76647326.38000001</v>
      </c>
      <c r="IF30" s="160">
        <v>12089236.949999999</v>
      </c>
      <c r="IG30" s="160">
        <v>25441166.659999996</v>
      </c>
      <c r="IH30" s="160">
        <v>30862309.710000001</v>
      </c>
      <c r="II30" s="160">
        <v>12094231.889999999</v>
      </c>
      <c r="IJ30" s="160">
        <v>8829207</v>
      </c>
      <c r="IK30" s="160">
        <v>7877797.9400000004</v>
      </c>
      <c r="IL30" s="160">
        <v>14696920.189999999</v>
      </c>
      <c r="IM30" s="160">
        <v>14647990.75</v>
      </c>
      <c r="IN30" s="160">
        <v>23419360.479999997</v>
      </c>
      <c r="IO30" s="160">
        <v>75881575.200000003</v>
      </c>
      <c r="IP30" s="160">
        <v>7587831.1699999999</v>
      </c>
      <c r="IQ30" s="160">
        <v>34800820.240000002</v>
      </c>
      <c r="IR30" s="160">
        <v>17342718.25</v>
      </c>
      <c r="IS30" s="160">
        <v>35151987.490000002</v>
      </c>
      <c r="IT30" s="160">
        <v>5634285.0299999993</v>
      </c>
      <c r="IU30" s="160">
        <v>8941988.2400000002</v>
      </c>
      <c r="IV30" s="160">
        <v>2356992.42</v>
      </c>
      <c r="IW30" s="160">
        <v>3963383.6099999994</v>
      </c>
      <c r="IX30" s="160">
        <v>10386532.32</v>
      </c>
      <c r="IY30" s="160">
        <v>6144286.9199999999</v>
      </c>
      <c r="IZ30" s="160">
        <v>6887144.6200000001</v>
      </c>
      <c r="JA30" s="160">
        <v>147531493.75</v>
      </c>
      <c r="JB30" s="160">
        <v>14741484.190000003</v>
      </c>
      <c r="JC30" s="160">
        <v>9611830.1500000004</v>
      </c>
      <c r="JD30" s="160">
        <v>7786832.6800000006</v>
      </c>
      <c r="JE30" s="160">
        <v>5396548.3399999999</v>
      </c>
      <c r="JF30" s="160">
        <v>3696072.6100000003</v>
      </c>
      <c r="JG30" s="160">
        <v>144059989.55000001</v>
      </c>
      <c r="JH30" s="160">
        <v>9431681.8599999994</v>
      </c>
      <c r="JI30" s="160">
        <v>12451804.440000001</v>
      </c>
      <c r="JJ30" s="160">
        <v>44173785.270000003</v>
      </c>
      <c r="JK30" s="160">
        <v>10430933.199999999</v>
      </c>
      <c r="JL30" s="160">
        <v>8704435.3699999992</v>
      </c>
      <c r="JM30" s="160">
        <v>12301404.720000001</v>
      </c>
      <c r="JN30" s="160">
        <v>122422166.92</v>
      </c>
      <c r="JO30" s="160">
        <v>150406171.60999998</v>
      </c>
      <c r="JP30" s="160">
        <v>4338369.13</v>
      </c>
      <c r="JQ30" s="160">
        <v>3037790.91</v>
      </c>
      <c r="JR30" s="160">
        <v>9505402.879999999</v>
      </c>
      <c r="JS30" s="160">
        <v>9699249.8599999994</v>
      </c>
      <c r="JT30" s="160">
        <v>18816015.739999998</v>
      </c>
      <c r="JU30" s="160">
        <v>9667436.839999998</v>
      </c>
      <c r="JV30" s="160">
        <v>10454522.369999999</v>
      </c>
      <c r="JW30" s="160">
        <v>7564828.2800000003</v>
      </c>
      <c r="JX30" s="160">
        <v>13201599.41</v>
      </c>
      <c r="JY30" s="160">
        <v>10732732.279999999</v>
      </c>
      <c r="JZ30" s="160">
        <v>4109159.61</v>
      </c>
      <c r="KA30" s="160">
        <v>4458137.75</v>
      </c>
      <c r="KB30" s="160">
        <v>12257125.390000001</v>
      </c>
      <c r="KC30" s="160">
        <v>690490685.00000024</v>
      </c>
      <c r="KD30" s="160">
        <v>84796576.760000005</v>
      </c>
      <c r="KE30" s="160">
        <v>73245940.280000001</v>
      </c>
      <c r="KF30" s="160">
        <v>29238808.709999997</v>
      </c>
      <c r="KG30" s="160">
        <v>52176597.82</v>
      </c>
      <c r="KH30" s="160">
        <v>129604651.44</v>
      </c>
      <c r="KI30" s="160">
        <v>152706673.58999997</v>
      </c>
      <c r="KJ30" s="160">
        <v>27557309.18</v>
      </c>
      <c r="KK30" s="160">
        <v>18233215.719999999</v>
      </c>
      <c r="KL30" s="160">
        <v>83409562.400000006</v>
      </c>
      <c r="KM30" s="160">
        <v>35568099.039999999</v>
      </c>
      <c r="KN30" s="160">
        <v>13429867.140000001</v>
      </c>
      <c r="KO30" s="160">
        <v>43024448.859999999</v>
      </c>
      <c r="KP30" s="160">
        <v>22410395.939999998</v>
      </c>
      <c r="KQ30" s="160">
        <v>34253363.600000001</v>
      </c>
      <c r="KR30" s="160">
        <v>113533656.45</v>
      </c>
      <c r="KS30" s="160">
        <v>70664110.879999995</v>
      </c>
      <c r="KT30" s="160">
        <v>208680446.25999999</v>
      </c>
      <c r="KU30" s="160">
        <v>21515543.740000002</v>
      </c>
      <c r="KV30" s="160">
        <v>4990323.33</v>
      </c>
      <c r="KW30" s="160">
        <v>20882964.670000002</v>
      </c>
      <c r="KX30" s="160">
        <v>27125751.200000003</v>
      </c>
      <c r="KY30" s="160">
        <v>12351652.060000001</v>
      </c>
      <c r="KZ30" s="160">
        <v>23092127.510000002</v>
      </c>
      <c r="LA30" s="160">
        <v>10428829.310000001</v>
      </c>
      <c r="LB30" s="160">
        <v>383944996.94</v>
      </c>
      <c r="LC30" s="160">
        <v>35864029.620000005</v>
      </c>
      <c r="LD30" s="160">
        <v>82678667.650000006</v>
      </c>
      <c r="LE30" s="160">
        <v>61969513.220000006</v>
      </c>
      <c r="LF30" s="160">
        <v>42384440.919999994</v>
      </c>
      <c r="LG30" s="160">
        <v>12715773.799999999</v>
      </c>
      <c r="LH30" s="160">
        <v>4574024.7399999993</v>
      </c>
      <c r="LI30" s="160">
        <v>19690517.649999999</v>
      </c>
      <c r="LJ30" s="160">
        <v>10074714.689999999</v>
      </c>
      <c r="LK30" s="160">
        <v>20137548.500000004</v>
      </c>
      <c r="LL30" s="160">
        <v>95793099.859999999</v>
      </c>
      <c r="LM30" s="160">
        <v>32234041.960000001</v>
      </c>
      <c r="LN30" s="160">
        <v>19515712.979999997</v>
      </c>
      <c r="LO30" s="160">
        <v>703233356.04000008</v>
      </c>
      <c r="LP30" s="160">
        <v>128305631.78999999</v>
      </c>
      <c r="LQ30" s="160">
        <v>342641353.69999999</v>
      </c>
      <c r="LR30" s="160">
        <v>88309782.739999995</v>
      </c>
      <c r="LS30" s="160">
        <v>11795015.170000002</v>
      </c>
      <c r="LT30" s="160">
        <v>44797630.750000007</v>
      </c>
      <c r="LU30" s="160">
        <v>29536243.629999999</v>
      </c>
      <c r="LV30" s="160">
        <v>22207194.66</v>
      </c>
      <c r="LW30" s="160">
        <v>15639216.49</v>
      </c>
      <c r="LX30" s="160">
        <v>43793466</v>
      </c>
      <c r="LY30" s="160">
        <v>41591732.869999997</v>
      </c>
      <c r="LZ30" s="160">
        <v>21068423.579999998</v>
      </c>
      <c r="MA30" s="160">
        <v>365419152.32000005</v>
      </c>
      <c r="MB30" s="160">
        <v>17793818.009999998</v>
      </c>
      <c r="MC30" s="160">
        <v>12647194.119999997</v>
      </c>
      <c r="MD30" s="160">
        <v>1342630.49</v>
      </c>
      <c r="ME30" s="160">
        <v>12915193.380000001</v>
      </c>
      <c r="MF30" s="160">
        <v>22281951.350000001</v>
      </c>
      <c r="MG30" s="160">
        <v>20028963.220000003</v>
      </c>
      <c r="MH30" s="160">
        <v>4982486.71</v>
      </c>
      <c r="MI30" s="160">
        <v>21652430.300000001</v>
      </c>
      <c r="MJ30" s="160">
        <v>23439945.73</v>
      </c>
      <c r="MK30" s="160">
        <v>7206830.2999999998</v>
      </c>
      <c r="ML30" s="160">
        <v>17150075.620000001</v>
      </c>
      <c r="MM30" s="160">
        <v>384442334.41999996</v>
      </c>
      <c r="MN30" s="160">
        <v>30359868.649999999</v>
      </c>
      <c r="MO30" s="160">
        <v>112031651.16</v>
      </c>
      <c r="MP30" s="160">
        <v>27143185.02</v>
      </c>
      <c r="MQ30" s="160">
        <v>52599724.879999995</v>
      </c>
      <c r="MR30" s="160">
        <v>16389836.629999997</v>
      </c>
      <c r="MS30" s="160">
        <v>144867447.99000001</v>
      </c>
      <c r="MT30" s="160">
        <v>27718720.980000004</v>
      </c>
      <c r="MU30" s="160">
        <v>10793643.48</v>
      </c>
      <c r="MV30" s="160">
        <v>12071901.26</v>
      </c>
      <c r="MW30" s="160">
        <v>1055392794.6500001</v>
      </c>
      <c r="MX30" s="160">
        <v>126802408.40000001</v>
      </c>
      <c r="MY30" s="160">
        <v>53330094.060000002</v>
      </c>
      <c r="MZ30" s="160">
        <v>811020420.29999995</v>
      </c>
      <c r="NA30" s="160">
        <v>25625279</v>
      </c>
      <c r="NB30" s="160">
        <v>69977923.049999997</v>
      </c>
      <c r="NC30" s="160">
        <v>162641508.06</v>
      </c>
      <c r="ND30" s="160">
        <v>352685402.09000003</v>
      </c>
      <c r="NE30" s="160">
        <v>16643542.620000003</v>
      </c>
      <c r="NF30" s="160">
        <v>64779295.360000007</v>
      </c>
      <c r="NG30" s="160">
        <v>52474794.400000006</v>
      </c>
      <c r="NH30" s="160">
        <v>26446658.859999999</v>
      </c>
      <c r="NI30" s="160">
        <v>108740919.22999997</v>
      </c>
      <c r="NJ30" s="160">
        <v>18595685.969999999</v>
      </c>
      <c r="NK30" s="160">
        <v>23503010.100000001</v>
      </c>
      <c r="NL30" s="160">
        <v>12473275.600000001</v>
      </c>
      <c r="NM30" s="160">
        <v>13639629.83</v>
      </c>
      <c r="NN30" s="160">
        <v>6736698.5100000007</v>
      </c>
      <c r="NO30" s="160">
        <v>8027621.2500000009</v>
      </c>
      <c r="NP30" s="160">
        <v>207309239.04000002</v>
      </c>
      <c r="NQ30" s="160">
        <v>211807251.91</v>
      </c>
      <c r="NR30" s="160">
        <v>22302834.310000002</v>
      </c>
      <c r="NS30" s="160">
        <v>18472207.479999997</v>
      </c>
      <c r="NT30" s="160">
        <v>13055191.76</v>
      </c>
      <c r="NU30" s="160">
        <v>42852423.629999995</v>
      </c>
      <c r="NV30" s="160">
        <v>5210378.8900000006</v>
      </c>
      <c r="NW30" s="160">
        <v>972974275.43000019</v>
      </c>
      <c r="NX30" s="160">
        <v>37511257.200000003</v>
      </c>
      <c r="NY30" s="160">
        <v>45710552.469999991</v>
      </c>
      <c r="NZ30" s="160">
        <v>118323549.40000001</v>
      </c>
      <c r="OA30" s="160">
        <v>14618580.82</v>
      </c>
      <c r="OB30" s="160">
        <v>75999257.730000004</v>
      </c>
      <c r="OC30" s="160">
        <v>21958237.050000001</v>
      </c>
      <c r="OD30" s="160">
        <v>61266656.789999999</v>
      </c>
      <c r="OE30" s="160"/>
      <c r="OF30" s="160">
        <v>419525049.1400001</v>
      </c>
      <c r="OG30" s="160">
        <v>130326077.43000001</v>
      </c>
      <c r="OH30" s="160">
        <v>331914384.82000005</v>
      </c>
      <c r="OI30" s="160">
        <v>89508956.829999998</v>
      </c>
      <c r="OJ30" s="160">
        <v>70915368.709999993</v>
      </c>
      <c r="OK30" s="160">
        <v>73802252.270000011</v>
      </c>
      <c r="OL30" s="160">
        <v>172698764.97999999</v>
      </c>
      <c r="OM30" s="160">
        <v>6204206.75</v>
      </c>
      <c r="ON30" s="160">
        <v>7935986.839999998</v>
      </c>
      <c r="OO30" s="160">
        <v>16525547.669999996</v>
      </c>
      <c r="OP30" s="160">
        <v>23505644.869999997</v>
      </c>
      <c r="OQ30" s="160">
        <v>26611007.670000002</v>
      </c>
      <c r="OR30" s="160">
        <v>27875366.749999996</v>
      </c>
      <c r="OS30" s="160">
        <v>279159321.74000001</v>
      </c>
      <c r="OT30" s="160">
        <v>9972089.9299999997</v>
      </c>
      <c r="OU30" s="160">
        <v>8406764.9199999999</v>
      </c>
      <c r="OV30" s="160">
        <v>4557715.67</v>
      </c>
      <c r="OW30" s="160">
        <v>13983927.310000001</v>
      </c>
      <c r="OX30" s="160">
        <v>39076282.170000002</v>
      </c>
      <c r="OY30" s="160">
        <v>5392630.2599999998</v>
      </c>
      <c r="OZ30" s="160">
        <v>11145133.449999999</v>
      </c>
      <c r="PA30" s="160">
        <v>9272157.7599999998</v>
      </c>
      <c r="PB30" s="160">
        <v>5671732.96</v>
      </c>
      <c r="PC30" s="160">
        <v>32235864.43</v>
      </c>
      <c r="PD30" s="160">
        <v>43213239.200000003</v>
      </c>
      <c r="PE30" s="160">
        <v>6075073.3999999994</v>
      </c>
      <c r="PF30" s="160">
        <v>12895717.23</v>
      </c>
      <c r="PG30" s="160">
        <v>374532321.94000006</v>
      </c>
      <c r="PH30" s="160">
        <v>25461326.359999999</v>
      </c>
      <c r="PI30" s="160">
        <v>8314807.9100000001</v>
      </c>
      <c r="PJ30" s="160">
        <v>82453194.829999998</v>
      </c>
      <c r="PK30" s="160">
        <v>28856467.390000001</v>
      </c>
      <c r="PL30" s="160">
        <v>15517113.840000002</v>
      </c>
      <c r="PM30" s="160">
        <v>33824780.679999992</v>
      </c>
      <c r="PN30" s="160">
        <v>22582856.129999995</v>
      </c>
      <c r="PO30" s="160">
        <v>49985412.840000004</v>
      </c>
      <c r="PP30" s="160">
        <v>13907093.870000001</v>
      </c>
      <c r="PQ30" s="160">
        <v>12532284.379999999</v>
      </c>
      <c r="PR30" s="160">
        <v>7990872.7700000005</v>
      </c>
      <c r="PS30" s="160">
        <v>6009154.1899999995</v>
      </c>
      <c r="PT30" s="160">
        <v>80718029.579999998</v>
      </c>
      <c r="PU30" s="160">
        <v>61139322.400000006</v>
      </c>
      <c r="PV30" s="160">
        <v>71537168.129999995</v>
      </c>
      <c r="PW30" s="160">
        <v>3677110.54</v>
      </c>
      <c r="PX30" s="160">
        <v>4374726.87</v>
      </c>
      <c r="PY30" s="160">
        <v>12807126.48</v>
      </c>
      <c r="PZ30" s="160">
        <v>13622505.680000002</v>
      </c>
      <c r="QA30" s="160">
        <v>29694171.009999998</v>
      </c>
      <c r="QB30" s="160">
        <v>6652156.209999999</v>
      </c>
      <c r="QC30" s="160">
        <v>419247274.83999997</v>
      </c>
      <c r="QD30" s="160">
        <v>11707997.949999999</v>
      </c>
      <c r="QE30" s="160">
        <v>21982675.240000002</v>
      </c>
      <c r="QF30" s="160">
        <v>25702144.77</v>
      </c>
      <c r="QG30" s="160">
        <v>19111019.050000001</v>
      </c>
      <c r="QH30" s="160">
        <v>146384433.87</v>
      </c>
      <c r="QI30" s="160">
        <v>27025676.719999999</v>
      </c>
      <c r="QJ30" s="160">
        <v>21668418.34</v>
      </c>
      <c r="QK30" s="160">
        <v>114844758.91</v>
      </c>
      <c r="QL30" s="160">
        <v>12235702.529999999</v>
      </c>
      <c r="QM30" s="160">
        <v>6459421.3499999996</v>
      </c>
      <c r="QN30" s="160">
        <v>518941787.24000001</v>
      </c>
      <c r="QO30" s="160">
        <v>21644949.440000001</v>
      </c>
      <c r="QP30" s="160">
        <v>3037358.24</v>
      </c>
      <c r="QQ30" s="160">
        <v>96444599.340000004</v>
      </c>
      <c r="QR30" s="160">
        <v>7679231.5200000005</v>
      </c>
      <c r="QS30" s="160">
        <v>2280489.42</v>
      </c>
      <c r="QT30" s="160">
        <v>9544744.620000001</v>
      </c>
      <c r="QU30" s="160">
        <v>13545665.75</v>
      </c>
      <c r="QV30" s="160">
        <v>11595108.449999999</v>
      </c>
      <c r="QW30" s="160">
        <v>35965371.729999997</v>
      </c>
      <c r="QX30" s="160">
        <v>32251648.949999999</v>
      </c>
      <c r="QY30" s="160">
        <v>19822778.809999999</v>
      </c>
      <c r="QZ30" s="160">
        <v>7437044.9300000006</v>
      </c>
      <c r="RA30" s="160">
        <v>2451024.7800000003</v>
      </c>
      <c r="RB30" s="160">
        <v>12389680.52</v>
      </c>
      <c r="RC30" s="160">
        <v>8002672.4800000004</v>
      </c>
      <c r="RD30" s="160">
        <v>2248311.71</v>
      </c>
      <c r="RE30" s="160">
        <v>1507793.4</v>
      </c>
      <c r="RF30" s="160">
        <v>6081489.54</v>
      </c>
      <c r="RG30" s="160">
        <v>1914206.56</v>
      </c>
      <c r="RH30" s="160">
        <v>166646205.76999998</v>
      </c>
      <c r="RI30" s="160">
        <v>35459955.440000005</v>
      </c>
      <c r="RJ30" s="160">
        <v>12309815.329999998</v>
      </c>
      <c r="RK30" s="160">
        <v>18337886.510000002</v>
      </c>
      <c r="RL30" s="160">
        <v>6224683.4200000009</v>
      </c>
      <c r="RM30" s="160">
        <v>9095103.4100000001</v>
      </c>
      <c r="RN30" s="160">
        <v>70068329.180000007</v>
      </c>
      <c r="RO30" s="160">
        <v>31444832.07</v>
      </c>
      <c r="RP30" s="160">
        <v>17387120.239999998</v>
      </c>
      <c r="RQ30" s="160">
        <v>27124927.670000002</v>
      </c>
      <c r="RR30" s="160">
        <v>11106966.760000002</v>
      </c>
      <c r="RS30" s="160">
        <v>51107472.769999996</v>
      </c>
      <c r="RT30" s="160">
        <v>32912404.16</v>
      </c>
      <c r="RU30" s="160">
        <v>36680676.359999999</v>
      </c>
      <c r="RV30" s="160">
        <v>35542629.82</v>
      </c>
      <c r="RW30" s="160">
        <v>26678794.789999999</v>
      </c>
      <c r="RX30" s="160">
        <v>20762760.710000001</v>
      </c>
      <c r="RY30" s="160">
        <v>8226778.25</v>
      </c>
      <c r="RZ30" s="160">
        <v>6443344.4299999997</v>
      </c>
      <c r="SA30" s="160">
        <v>137353263.56</v>
      </c>
      <c r="SB30" s="160">
        <v>10159659.890000001</v>
      </c>
      <c r="SC30" s="160">
        <v>48497103.030000001</v>
      </c>
      <c r="SD30" s="160">
        <v>34220467.659999996</v>
      </c>
      <c r="SE30" s="160">
        <v>1926021.44</v>
      </c>
      <c r="SF30" s="160">
        <v>7092861.1799999997</v>
      </c>
      <c r="SG30" s="160">
        <v>20590589.460000001</v>
      </c>
      <c r="SH30" s="160">
        <v>29033146.219999999</v>
      </c>
      <c r="SI30" s="160">
        <v>9887980.3000000007</v>
      </c>
      <c r="SJ30" s="160">
        <v>2957199.5100000002</v>
      </c>
      <c r="SK30" s="160">
        <v>20534151.809999999</v>
      </c>
      <c r="SL30" s="160">
        <v>2770106.89</v>
      </c>
      <c r="SM30" s="160">
        <v>43802362.549999997</v>
      </c>
      <c r="SN30" s="160">
        <v>167658076.31</v>
      </c>
      <c r="SO30" s="160">
        <v>20213361.899999999</v>
      </c>
      <c r="SP30" s="160">
        <v>22290131.34</v>
      </c>
      <c r="SQ30" s="160">
        <v>19015873.09</v>
      </c>
      <c r="SR30" s="160">
        <v>13048990.539999999</v>
      </c>
      <c r="SS30" s="160">
        <v>9540201.5800000001</v>
      </c>
      <c r="ST30" s="160">
        <v>4664685.84</v>
      </c>
      <c r="SU30" s="160">
        <v>15813576.789999999</v>
      </c>
      <c r="SV30" s="160">
        <v>19577104.300000001</v>
      </c>
      <c r="SW30" s="160">
        <v>7167940.4299999997</v>
      </c>
      <c r="SX30" s="160">
        <v>6903557.7599999998</v>
      </c>
      <c r="SY30" s="160">
        <v>19738193.93</v>
      </c>
      <c r="SZ30" s="160">
        <v>12479363.4</v>
      </c>
      <c r="TA30" s="160">
        <v>8494294.1300000008</v>
      </c>
      <c r="TB30" s="160">
        <v>13839783.810000001</v>
      </c>
      <c r="TC30" s="160">
        <v>12949110.75</v>
      </c>
      <c r="TD30" s="160">
        <v>83453333.620000005</v>
      </c>
      <c r="TE30" s="160">
        <v>8710862.1999999993</v>
      </c>
      <c r="TF30" s="160">
        <v>206585768.13</v>
      </c>
      <c r="TG30" s="160">
        <v>40099416.390000001</v>
      </c>
      <c r="TH30" s="160">
        <v>11306281.43</v>
      </c>
      <c r="TI30" s="160">
        <v>11065864.33</v>
      </c>
      <c r="TJ30" s="160">
        <v>30151241.740000002</v>
      </c>
      <c r="TK30" s="160">
        <v>10156667.16</v>
      </c>
      <c r="TL30" s="160">
        <v>3742107.48</v>
      </c>
      <c r="TM30" s="160">
        <v>19968649.609999999</v>
      </c>
      <c r="TN30" s="160">
        <v>20458418.309999999</v>
      </c>
      <c r="TO30" s="160">
        <v>101840345.88</v>
      </c>
      <c r="TP30" s="160">
        <v>24619645.839999996</v>
      </c>
      <c r="TQ30" s="160">
        <v>18136429.870000001</v>
      </c>
      <c r="TR30" s="160">
        <v>38328525.599999994</v>
      </c>
      <c r="TS30" s="160">
        <v>10985399.75</v>
      </c>
      <c r="TT30" s="160">
        <v>13987797.210000001</v>
      </c>
      <c r="TU30" s="160">
        <v>847135723.82000005</v>
      </c>
      <c r="TV30" s="160">
        <v>24391986.420000002</v>
      </c>
      <c r="TW30" s="160">
        <v>6318705.3099999996</v>
      </c>
      <c r="TX30" s="160">
        <v>12468363.659999998</v>
      </c>
      <c r="TY30" s="160">
        <v>2299645.9500000002</v>
      </c>
      <c r="TZ30" s="160">
        <v>13643208.27</v>
      </c>
      <c r="UA30" s="160">
        <v>20662971.370000001</v>
      </c>
      <c r="UB30" s="160">
        <v>7015074.4800000004</v>
      </c>
      <c r="UC30" s="160">
        <v>8885702.3000000007</v>
      </c>
      <c r="UD30" s="160">
        <v>8047562.4500000002</v>
      </c>
      <c r="UE30" s="160">
        <v>7493261.6100000003</v>
      </c>
      <c r="UF30" s="160">
        <v>51039747.460000001</v>
      </c>
      <c r="UG30" s="160">
        <v>10316698.16</v>
      </c>
      <c r="UH30" s="160">
        <v>30419206.190000001</v>
      </c>
      <c r="UI30" s="160">
        <v>16100274.439999999</v>
      </c>
      <c r="UJ30" s="160">
        <v>22102975.449999999</v>
      </c>
      <c r="UK30" s="160">
        <v>11996671.130000001</v>
      </c>
      <c r="UL30" s="160">
        <v>9696023.4600000009</v>
      </c>
      <c r="UM30" s="160">
        <v>31176684.890000001</v>
      </c>
      <c r="UN30" s="160">
        <v>8236740.6000000006</v>
      </c>
      <c r="UO30" s="160">
        <v>13119295.140000001</v>
      </c>
      <c r="UP30" s="160">
        <v>9289665.6099999975</v>
      </c>
      <c r="UQ30" s="160">
        <v>129931207.98</v>
      </c>
      <c r="UR30" s="160">
        <v>5279779.74</v>
      </c>
      <c r="US30" s="160">
        <v>38662167.729999997</v>
      </c>
      <c r="UT30" s="160">
        <v>37481256.380000003</v>
      </c>
      <c r="UU30" s="160">
        <v>128655351.89999999</v>
      </c>
      <c r="UV30" s="160">
        <v>43735259.759999998</v>
      </c>
      <c r="UW30" s="160">
        <v>16147808.350000001</v>
      </c>
      <c r="UX30" s="160">
        <v>2406465.21</v>
      </c>
      <c r="UY30" s="160">
        <v>66666189.090000004</v>
      </c>
      <c r="UZ30" s="160">
        <v>7994083.1999999993</v>
      </c>
      <c r="VA30" s="160">
        <v>23246533.369999997</v>
      </c>
      <c r="VB30" s="160">
        <v>129507734.91</v>
      </c>
      <c r="VC30" s="160">
        <v>7794032.8100000005</v>
      </c>
      <c r="VD30" s="160">
        <v>16898086.390000001</v>
      </c>
      <c r="VE30" s="160">
        <v>2533110.33</v>
      </c>
      <c r="VF30" s="160">
        <v>1593954945.3700001</v>
      </c>
      <c r="VG30" s="160">
        <v>42618287.250000015</v>
      </c>
      <c r="VH30" s="160">
        <v>73176375.370000005</v>
      </c>
      <c r="VI30" s="160">
        <v>21056936.300000001</v>
      </c>
      <c r="VJ30" s="160">
        <v>27701178.530000001</v>
      </c>
      <c r="VK30" s="160">
        <v>26386086.259999998</v>
      </c>
      <c r="VL30" s="160">
        <v>58745705.990000002</v>
      </c>
      <c r="VM30" s="160">
        <v>94454181.700000018</v>
      </c>
      <c r="VN30" s="160">
        <v>26702054.559999999</v>
      </c>
      <c r="VO30" s="160">
        <v>20693616.550000001</v>
      </c>
      <c r="VP30" s="160">
        <v>12617548.860000003</v>
      </c>
      <c r="VQ30" s="160">
        <v>23049086.059999999</v>
      </c>
      <c r="VR30" s="160">
        <v>26517050.32</v>
      </c>
      <c r="VS30" s="160">
        <v>46155617.339999996</v>
      </c>
      <c r="VT30" s="160">
        <v>99669794.440000013</v>
      </c>
      <c r="VU30" s="160">
        <v>33013597.719999999</v>
      </c>
      <c r="VV30" s="160">
        <v>27239673.050000001</v>
      </c>
      <c r="VW30" s="160">
        <v>75977504.030000001</v>
      </c>
      <c r="VX30" s="160">
        <v>10825368.26</v>
      </c>
      <c r="VY30" s="160">
        <v>20579651.089999996</v>
      </c>
      <c r="VZ30" s="160">
        <v>184446334.21000001</v>
      </c>
      <c r="WA30" s="160">
        <v>32123207</v>
      </c>
      <c r="WB30" s="160">
        <v>36313802.420000002</v>
      </c>
      <c r="WC30" s="160">
        <v>18706825.699999999</v>
      </c>
      <c r="WD30" s="160">
        <v>10534606.439999999</v>
      </c>
      <c r="WE30" s="160">
        <v>13387901.52</v>
      </c>
      <c r="WF30" s="160">
        <v>19501524.450000003</v>
      </c>
      <c r="WG30" s="160">
        <v>16809268.629999999</v>
      </c>
      <c r="WH30" s="160">
        <v>99907358.170000002</v>
      </c>
      <c r="WI30" s="160">
        <v>15941158.240000002</v>
      </c>
      <c r="WJ30" s="160"/>
      <c r="WK30" s="160">
        <v>11684475.609999999</v>
      </c>
      <c r="WL30" s="160"/>
      <c r="WM30" s="160">
        <v>584607641.24000001</v>
      </c>
      <c r="WN30" s="160">
        <v>25248764.600000001</v>
      </c>
      <c r="WO30" s="160">
        <v>112851042.47</v>
      </c>
      <c r="WP30" s="160">
        <v>102975215.33</v>
      </c>
      <c r="WQ30" s="160">
        <v>39047980.149999999</v>
      </c>
      <c r="WR30" s="160">
        <v>37048043.020000003</v>
      </c>
      <c r="WS30" s="160">
        <v>45520679.719999999</v>
      </c>
      <c r="WT30" s="160">
        <v>59054644.109999999</v>
      </c>
      <c r="WU30" s="160">
        <v>17584276.07</v>
      </c>
      <c r="WV30" s="160">
        <v>114970225.97</v>
      </c>
      <c r="WW30" s="160">
        <v>46064076.840000004</v>
      </c>
      <c r="WX30" s="160">
        <v>16200177.800000001</v>
      </c>
      <c r="WY30" s="160">
        <v>18332362.579999998</v>
      </c>
      <c r="WZ30" s="160">
        <v>6162940.8099999996</v>
      </c>
      <c r="XA30" s="160">
        <v>15171505.119999999</v>
      </c>
      <c r="XB30" s="160">
        <v>6287182.2000000002</v>
      </c>
      <c r="XC30" s="160">
        <v>11841819.01</v>
      </c>
      <c r="XD30" s="160">
        <v>12145522.01</v>
      </c>
      <c r="XE30" s="160">
        <v>7952722.4199999999</v>
      </c>
      <c r="XF30" s="160">
        <v>8402242.25</v>
      </c>
      <c r="XG30" s="160">
        <v>9971241.4900000002</v>
      </c>
      <c r="XH30" s="160">
        <v>21236848.359999999</v>
      </c>
      <c r="XI30" s="160">
        <v>25633427.239999998</v>
      </c>
      <c r="XJ30" s="160">
        <v>522156187.13999999</v>
      </c>
      <c r="XK30" s="160">
        <v>47265402.320000008</v>
      </c>
      <c r="XL30" s="160">
        <v>37253700.289999999</v>
      </c>
      <c r="XM30" s="160">
        <v>44979494.139999993</v>
      </c>
      <c r="XN30" s="160">
        <v>37178114.199999996</v>
      </c>
      <c r="XO30" s="160">
        <v>50849364.889999993</v>
      </c>
      <c r="XP30" s="160">
        <v>13788440.170000002</v>
      </c>
      <c r="XQ30" s="160">
        <v>3234801.6300000004</v>
      </c>
      <c r="XR30" s="160">
        <v>22165675.430000003</v>
      </c>
      <c r="XS30" s="160">
        <v>19869727.240000002</v>
      </c>
      <c r="XT30" s="160">
        <v>27499036.450000003</v>
      </c>
      <c r="XU30" s="160">
        <v>12919920.83</v>
      </c>
      <c r="XV30" s="160">
        <v>31612089.879999999</v>
      </c>
      <c r="XW30" s="160">
        <v>542457.52</v>
      </c>
      <c r="XX30" s="160">
        <v>36206397.829999998</v>
      </c>
      <c r="XY30" s="160">
        <v>46024930.870000005</v>
      </c>
      <c r="XZ30" s="160">
        <v>17776116.190000001</v>
      </c>
      <c r="YA30" s="160">
        <v>152973843.14999998</v>
      </c>
      <c r="YB30" s="160">
        <v>7711518.9400000004</v>
      </c>
      <c r="YC30" s="160">
        <v>6453586.2699999996</v>
      </c>
      <c r="YD30" s="160">
        <v>8866947.9199999999</v>
      </c>
      <c r="YE30" s="160">
        <v>13514265.709999999</v>
      </c>
      <c r="YF30" s="160">
        <v>4913741.959999999</v>
      </c>
      <c r="YG30" s="160">
        <v>3278546.19</v>
      </c>
      <c r="YH30" s="160">
        <v>102703964.55</v>
      </c>
      <c r="YI30" s="160">
        <v>1587849.29</v>
      </c>
      <c r="YJ30" s="160">
        <v>9599726.8300000001</v>
      </c>
      <c r="YK30" s="160">
        <v>9723573.7100000009</v>
      </c>
      <c r="YL30" s="160">
        <v>12202674.719999999</v>
      </c>
      <c r="YM30" s="160">
        <v>11779477.229999999</v>
      </c>
      <c r="YN30" s="160">
        <v>6895848.3799999999</v>
      </c>
      <c r="YO30" s="160">
        <v>11045716.790000001</v>
      </c>
      <c r="YP30" s="160">
        <v>27452233.389999997</v>
      </c>
      <c r="YQ30" s="160">
        <v>326321378.23000002</v>
      </c>
      <c r="YR30" s="160">
        <v>25193284.789999999</v>
      </c>
      <c r="YS30" s="160">
        <v>75644187.340000004</v>
      </c>
      <c r="YT30" s="160">
        <v>285106437.25</v>
      </c>
      <c r="YU30" s="160">
        <v>127817838.72999999</v>
      </c>
      <c r="YV30" s="160">
        <v>21864430.84</v>
      </c>
      <c r="YW30" s="160">
        <v>35783380.93</v>
      </c>
      <c r="YX30" s="160">
        <v>213899643.94999999</v>
      </c>
      <c r="YY30" s="160">
        <v>340348347.79000008</v>
      </c>
      <c r="YZ30" s="160">
        <v>103230086.22</v>
      </c>
      <c r="ZA30" s="160">
        <v>4922121.28</v>
      </c>
      <c r="ZB30" s="160">
        <v>44812550.259999998</v>
      </c>
      <c r="ZC30" s="160">
        <v>29438456.390000001</v>
      </c>
      <c r="ZD30" s="160">
        <v>32130535.630000003</v>
      </c>
      <c r="ZE30" s="160">
        <v>15054911.920000002</v>
      </c>
      <c r="ZF30" s="160">
        <v>21526134.75</v>
      </c>
      <c r="ZG30" s="160">
        <v>14054020.940000003</v>
      </c>
      <c r="ZH30" s="160">
        <v>7604321.4299999997</v>
      </c>
      <c r="ZI30" s="160">
        <v>65518197.949999996</v>
      </c>
      <c r="ZJ30" s="160">
        <v>20058356.239999998</v>
      </c>
      <c r="ZK30" s="160">
        <v>8114850.1100000003</v>
      </c>
      <c r="ZL30" s="160">
        <v>26081949.780000001</v>
      </c>
      <c r="ZM30" s="160">
        <v>134187748.59</v>
      </c>
      <c r="ZN30" s="160">
        <v>14402321.159999998</v>
      </c>
      <c r="ZO30" s="160">
        <v>9250886.2699999996</v>
      </c>
      <c r="ZP30" s="160">
        <v>6883408.7299999995</v>
      </c>
      <c r="ZQ30" s="160">
        <v>10622089.02</v>
      </c>
      <c r="ZR30" s="160">
        <v>3052912.51</v>
      </c>
      <c r="ZS30" s="160">
        <v>5711768.1100000003</v>
      </c>
      <c r="ZT30" s="160">
        <v>1087797149.27</v>
      </c>
      <c r="ZU30" s="160">
        <v>17670929.690000001</v>
      </c>
      <c r="ZV30" s="160">
        <v>10895473.59</v>
      </c>
      <c r="ZW30" s="160">
        <v>28166608.159999996</v>
      </c>
      <c r="ZX30" s="160">
        <v>47391918.649999999</v>
      </c>
      <c r="ZY30" s="160">
        <v>25150370.41</v>
      </c>
      <c r="ZZ30" s="160">
        <v>30983813.77</v>
      </c>
      <c r="AAA30" s="160">
        <v>64780229.719999999</v>
      </c>
      <c r="AAB30" s="160">
        <v>51324404.559999995</v>
      </c>
      <c r="AAC30" s="160">
        <v>16726014.77</v>
      </c>
      <c r="AAD30" s="160">
        <v>27583050.199999999</v>
      </c>
      <c r="AAE30" s="160">
        <v>42047078.509999998</v>
      </c>
      <c r="AAF30" s="160">
        <v>34460898.829999998</v>
      </c>
      <c r="AAG30" s="160">
        <v>3668436.4300000006</v>
      </c>
      <c r="AAH30" s="160">
        <v>15099559.340000002</v>
      </c>
      <c r="AAI30" s="160">
        <v>13005080.210000001</v>
      </c>
      <c r="AAJ30" s="160">
        <v>7006252.75</v>
      </c>
      <c r="AAK30" s="160">
        <v>19209995.5</v>
      </c>
      <c r="AAL30" s="160">
        <v>8820571.9800000004</v>
      </c>
      <c r="AAM30" s="160">
        <v>78449836.949999988</v>
      </c>
      <c r="AAN30" s="160">
        <v>28579537.52</v>
      </c>
      <c r="AAO30" s="160">
        <v>13596494.630000001</v>
      </c>
      <c r="AAP30" s="160">
        <v>5379447.7599999998</v>
      </c>
      <c r="AAQ30" s="160">
        <v>4703112.17</v>
      </c>
      <c r="AAR30" s="160">
        <v>18519857.100000001</v>
      </c>
      <c r="AAS30" s="160">
        <v>9559578.0199999996</v>
      </c>
      <c r="AAT30" s="160">
        <v>152507566.64000002</v>
      </c>
      <c r="AAU30" s="160">
        <v>57781315.439999998</v>
      </c>
      <c r="AAV30" s="160">
        <v>23318530.880000003</v>
      </c>
      <c r="AAW30" s="160">
        <v>27740996.030000001</v>
      </c>
      <c r="AAX30" s="160">
        <v>16941506.050000001</v>
      </c>
      <c r="AAY30" s="160">
        <v>8683564.9199999999</v>
      </c>
      <c r="AAZ30" s="160">
        <v>16603133.979999999</v>
      </c>
      <c r="ABA30" s="160">
        <v>19962717.359999999</v>
      </c>
      <c r="ABB30" s="160">
        <v>263300540.23000002</v>
      </c>
      <c r="ABC30" s="160">
        <v>53236261.969999991</v>
      </c>
      <c r="ABD30" s="160">
        <v>24813801.82</v>
      </c>
      <c r="ABE30" s="160">
        <v>22723645.280000001</v>
      </c>
      <c r="ABF30" s="160">
        <v>19763747.029999997</v>
      </c>
      <c r="ABG30" s="160">
        <v>42059229.829999998</v>
      </c>
      <c r="ABH30" s="160">
        <v>3223340.7699999996</v>
      </c>
      <c r="ABI30" s="160">
        <v>10259082.380000001</v>
      </c>
      <c r="ABJ30" s="160">
        <v>5001870.03</v>
      </c>
      <c r="ABK30" s="160">
        <v>13606507.799999999</v>
      </c>
      <c r="ABL30" s="160">
        <v>10586190.83</v>
      </c>
      <c r="ABM30" s="160">
        <v>550915361.63</v>
      </c>
      <c r="ABN30" s="160">
        <v>9908825.6699999999</v>
      </c>
      <c r="ABO30" s="160">
        <v>3621036.9399999995</v>
      </c>
      <c r="ABP30" s="160">
        <v>12745788.580000002</v>
      </c>
      <c r="ABQ30" s="160">
        <v>24940245.27</v>
      </c>
      <c r="ABR30" s="160">
        <v>6508412.1100000013</v>
      </c>
      <c r="ABS30" s="160">
        <v>90643963.659999996</v>
      </c>
      <c r="ABT30" s="160">
        <v>62984832.219999999</v>
      </c>
      <c r="ABU30" s="160">
        <v>61468758.93999999</v>
      </c>
      <c r="ABV30" s="160">
        <v>8097114.3399999999</v>
      </c>
      <c r="ABW30" s="160">
        <v>14093093.409999998</v>
      </c>
      <c r="ABX30" s="160">
        <v>12663716.459999999</v>
      </c>
      <c r="ABY30" s="160">
        <v>30384321.640000001</v>
      </c>
      <c r="ABZ30" s="160">
        <v>178321321.91000003</v>
      </c>
      <c r="ACA30" s="160">
        <v>12508877.689999998</v>
      </c>
      <c r="ACB30" s="160">
        <v>25370376.070000004</v>
      </c>
      <c r="ACC30" s="160">
        <v>16430085.98</v>
      </c>
      <c r="ACD30" s="160">
        <v>3242871.4800000004</v>
      </c>
      <c r="ACE30" s="160">
        <v>6995121.1799999997</v>
      </c>
      <c r="ACF30" s="160">
        <v>73516367.420000002</v>
      </c>
      <c r="ACG30" s="160">
        <v>75180890.440000013</v>
      </c>
      <c r="ACH30" s="160">
        <v>802024.63</v>
      </c>
      <c r="ACI30" s="160">
        <v>10159831.470000001</v>
      </c>
      <c r="ACJ30" s="160">
        <v>4238441.4400000004</v>
      </c>
      <c r="ACK30" s="160">
        <v>2021627.52</v>
      </c>
      <c r="ACL30" s="160">
        <v>6868297.2799999993</v>
      </c>
      <c r="ACM30" s="160">
        <v>4878221.0999999996</v>
      </c>
      <c r="ACN30" s="160">
        <v>14305054.66</v>
      </c>
      <c r="ACO30" s="160">
        <v>390142479.87</v>
      </c>
      <c r="ACP30" s="160">
        <v>92389292.700000003</v>
      </c>
      <c r="ACQ30" s="160">
        <v>44030434.420000002</v>
      </c>
      <c r="ACR30" s="160">
        <v>77834076.599999994</v>
      </c>
      <c r="ACS30" s="160">
        <v>9258974.2199999988</v>
      </c>
      <c r="ACT30" s="160">
        <v>9170377.1699999999</v>
      </c>
      <c r="ACU30" s="160">
        <v>58863250.189999998</v>
      </c>
      <c r="ACV30" s="160">
        <v>5723572.7799999993</v>
      </c>
      <c r="ACW30" s="160">
        <v>405111797.97999996</v>
      </c>
      <c r="ACX30" s="160">
        <v>54810627.530000009</v>
      </c>
      <c r="ACY30" s="160">
        <v>28098867.709999997</v>
      </c>
      <c r="ACZ30" s="160">
        <v>23190780.270000007</v>
      </c>
      <c r="ADA30" s="160">
        <v>22829943.889999997</v>
      </c>
      <c r="ADB30" s="160">
        <v>17979363.940000001</v>
      </c>
      <c r="ADC30" s="160">
        <v>13041108.409999998</v>
      </c>
      <c r="ADD30" s="160">
        <v>5683724.2000000002</v>
      </c>
      <c r="ADE30" s="160">
        <v>28821427.280000001</v>
      </c>
      <c r="ADF30" s="160">
        <v>28227481.969999999</v>
      </c>
      <c r="ADG30" s="160">
        <v>43291433.779999994</v>
      </c>
      <c r="ADH30" s="160">
        <v>20149962.93</v>
      </c>
      <c r="ADI30" s="160">
        <v>17934194.98</v>
      </c>
      <c r="ADJ30" s="160">
        <v>19998251.949999999</v>
      </c>
      <c r="ADK30" s="160">
        <v>30250900.380000003</v>
      </c>
      <c r="ADL30" s="160">
        <v>3188343.33</v>
      </c>
      <c r="ADM30" s="160">
        <v>37345993.990000002</v>
      </c>
      <c r="ADN30" s="160">
        <v>9191720.6500000004</v>
      </c>
      <c r="ADO30" s="160">
        <v>23097162.18</v>
      </c>
      <c r="ADP30" s="160"/>
      <c r="ADQ30" s="160">
        <v>307260170</v>
      </c>
      <c r="ADR30" s="160">
        <v>56071147.010000005</v>
      </c>
      <c r="ADS30" s="160">
        <v>15798624.34</v>
      </c>
      <c r="ADT30" s="160">
        <v>16996820.699999999</v>
      </c>
      <c r="ADU30" s="160">
        <v>14676135.949999999</v>
      </c>
      <c r="ADV30" s="160">
        <v>28531414.890000001</v>
      </c>
      <c r="ADW30" s="160">
        <v>18346926.649999999</v>
      </c>
      <c r="ADX30" s="160">
        <v>18429649.27</v>
      </c>
      <c r="ADY30" s="160">
        <v>24395919.880000003</v>
      </c>
      <c r="ADZ30" s="160"/>
      <c r="AEA30" s="160">
        <v>76224609.400000006</v>
      </c>
      <c r="AEB30" s="160">
        <v>89181441.859999999</v>
      </c>
      <c r="AEC30" s="160">
        <v>95757576.88000001</v>
      </c>
      <c r="AED30" s="160">
        <v>39015389.439999998</v>
      </c>
      <c r="AEE30" s="160">
        <v>33784004.730000004</v>
      </c>
      <c r="AEF30" s="160">
        <v>90708073.189999998</v>
      </c>
      <c r="AEG30" s="160">
        <v>28264198.609999999</v>
      </c>
      <c r="AEH30" s="160">
        <v>30949855.09</v>
      </c>
      <c r="AEI30" s="160">
        <v>25178366.830000002</v>
      </c>
      <c r="AEJ30" s="160">
        <v>13674417.24</v>
      </c>
      <c r="AEK30" s="160">
        <v>10888807.84</v>
      </c>
      <c r="AEL30" s="160">
        <v>13665770.620000001</v>
      </c>
      <c r="AEM30" s="160">
        <v>21571587.039999999</v>
      </c>
      <c r="AEN30" s="160">
        <v>191301564.20999998</v>
      </c>
      <c r="AEO30" s="160">
        <v>6380701.2700000005</v>
      </c>
      <c r="AEP30" s="160">
        <v>23234164.790000003</v>
      </c>
      <c r="AEQ30" s="160">
        <v>6388528.5</v>
      </c>
      <c r="AER30" s="160">
        <v>23444681.66</v>
      </c>
      <c r="AES30" s="160">
        <v>24466212.899999999</v>
      </c>
      <c r="AET30" s="160">
        <v>5683595.8899999997</v>
      </c>
      <c r="AEU30" s="160">
        <v>15900728.42</v>
      </c>
      <c r="AEV30" s="160">
        <v>17485929.850000001</v>
      </c>
      <c r="AEW30" s="160">
        <v>3019175.23</v>
      </c>
      <c r="AEX30" s="160">
        <v>8150960.6399999997</v>
      </c>
      <c r="AEY30" s="160">
        <v>19784209.699999999</v>
      </c>
      <c r="AEZ30" s="160">
        <v>81196770.219999999</v>
      </c>
      <c r="AFA30" s="160">
        <v>2481884.59</v>
      </c>
      <c r="AFB30" s="160">
        <v>2400846.9299999997</v>
      </c>
      <c r="AFC30" s="160">
        <v>8235955.4900000002</v>
      </c>
      <c r="AFD30" s="160">
        <v>15055333.84</v>
      </c>
      <c r="AFE30" s="160">
        <v>14039290.190000001</v>
      </c>
      <c r="AFF30" s="160">
        <v>6804978.71</v>
      </c>
      <c r="AFG30" s="160">
        <v>4067473.5300000003</v>
      </c>
      <c r="AFH30" s="160">
        <v>5946627.4500000002</v>
      </c>
      <c r="AFI30" s="160">
        <v>9150901.9100000001</v>
      </c>
      <c r="AFJ30" s="160">
        <v>8367319.7599999998</v>
      </c>
      <c r="AFK30" s="160">
        <v>401078638.36000001</v>
      </c>
      <c r="AFL30" s="160">
        <v>23958259.670000002</v>
      </c>
      <c r="AFM30" s="160">
        <v>24218016.800000001</v>
      </c>
      <c r="AFN30" s="160">
        <v>13305891.01</v>
      </c>
      <c r="AFO30" s="160">
        <v>60870217.519999996</v>
      </c>
      <c r="AFP30" s="160">
        <v>26951800.970000003</v>
      </c>
      <c r="AFQ30" s="160">
        <v>19159437.140000004</v>
      </c>
      <c r="AFR30" s="160">
        <v>29336662.049999997</v>
      </c>
      <c r="AFS30" s="160">
        <v>482820643.60000002</v>
      </c>
      <c r="AFT30" s="160">
        <v>216882148.98000002</v>
      </c>
      <c r="AFU30" s="160">
        <v>7406931.1699999999</v>
      </c>
      <c r="AFV30" s="160">
        <v>112481634.97999999</v>
      </c>
      <c r="AFW30" s="160">
        <v>38289493.100000001</v>
      </c>
      <c r="AFX30" s="160">
        <v>25618905.780000001</v>
      </c>
      <c r="AFY30" s="160">
        <v>13957147.409999998</v>
      </c>
      <c r="AFZ30" s="160">
        <v>12738881.669999998</v>
      </c>
      <c r="AGA30" s="160">
        <v>4514498.1899999995</v>
      </c>
      <c r="AGB30" s="160">
        <v>29201072.250000004</v>
      </c>
      <c r="AGC30" s="160">
        <v>51820732.140000001</v>
      </c>
      <c r="AGD30" s="160">
        <v>7750849.1400000006</v>
      </c>
      <c r="AGE30" s="160">
        <v>9129945.5299999993</v>
      </c>
      <c r="AGF30" s="160">
        <v>19805139.809999999</v>
      </c>
      <c r="AGG30" s="160">
        <v>9887757.5099999998</v>
      </c>
      <c r="AGH30" s="160">
        <v>4941513.01</v>
      </c>
      <c r="AGI30" s="160">
        <v>5758581.9299999997</v>
      </c>
      <c r="AGJ30" s="160">
        <v>89050125.000000015</v>
      </c>
      <c r="AGK30" s="160">
        <v>2945363.8499999996</v>
      </c>
      <c r="AGL30" s="160">
        <v>12836549.559999999</v>
      </c>
      <c r="AGM30" s="160">
        <v>5465025.04</v>
      </c>
      <c r="AGN30" s="160">
        <v>15460471.619999999</v>
      </c>
      <c r="AGO30" s="160">
        <v>5341235.21</v>
      </c>
      <c r="AGP30" s="160">
        <v>9044652.9400000013</v>
      </c>
    </row>
    <row r="31" spans="1:874" x14ac:dyDescent="0.2">
      <c r="B31" s="159" t="s">
        <v>664</v>
      </c>
      <c r="C31" s="158" t="s">
        <v>2210</v>
      </c>
      <c r="D31" s="160">
        <v>-401734481.74000001</v>
      </c>
      <c r="E31" s="160">
        <v>-24804110.899999999</v>
      </c>
      <c r="F31" s="160">
        <v>-31593165.169999998</v>
      </c>
      <c r="G31" s="160">
        <v>-2467714.8499999996</v>
      </c>
      <c r="H31" s="160">
        <v>-32494290.040000003</v>
      </c>
      <c r="I31" s="160">
        <v>-21984462.77</v>
      </c>
      <c r="J31" s="160">
        <v>-46462414.699999996</v>
      </c>
      <c r="K31" s="160">
        <v>-10918417.319999998</v>
      </c>
      <c r="L31" s="160">
        <v>-15169024.07</v>
      </c>
      <c r="M31" s="160">
        <v>-15875331.590000002</v>
      </c>
      <c r="N31" s="160">
        <v>-13164145.190000001</v>
      </c>
      <c r="O31" s="160">
        <v>-15620884.199999999</v>
      </c>
      <c r="P31" s="160">
        <v>-10647130.98</v>
      </c>
      <c r="Q31" s="160">
        <v>-17501948.18</v>
      </c>
      <c r="R31" s="160">
        <v>-8397917.040000001</v>
      </c>
      <c r="S31" s="160">
        <v>-27887553.490000002</v>
      </c>
      <c r="T31" s="160">
        <v>-17715347.27</v>
      </c>
      <c r="U31" s="160">
        <v>-7673313.7500000009</v>
      </c>
      <c r="V31" s="160">
        <v>-272133688.50999999</v>
      </c>
      <c r="W31" s="160">
        <v>-76015803.709999979</v>
      </c>
      <c r="X31" s="160">
        <v>-20484041.739999998</v>
      </c>
      <c r="Y31" s="160">
        <v>-21630454.52</v>
      </c>
      <c r="Z31" s="160">
        <v>-22898031.129999999</v>
      </c>
      <c r="AA31" s="160">
        <v>-13913891.07</v>
      </c>
      <c r="AB31" s="160">
        <v>-13335435.85</v>
      </c>
      <c r="AC31" s="160">
        <v>-79656720.159999996</v>
      </c>
      <c r="AD31" s="160">
        <v>-16132963.560000001</v>
      </c>
      <c r="AE31" s="160">
        <v>-22445953.500000004</v>
      </c>
      <c r="AF31" s="160">
        <v>-103511372.2</v>
      </c>
      <c r="AG31" s="160">
        <v>-29076946.640000001</v>
      </c>
      <c r="AH31" s="160">
        <v>-83902627.200000003</v>
      </c>
      <c r="AI31" s="160">
        <v>-44108224.780000001</v>
      </c>
      <c r="AJ31" s="160">
        <v>-35259321.980000004</v>
      </c>
      <c r="AK31" s="160">
        <v>-20199504.249999993</v>
      </c>
      <c r="AL31" s="160">
        <v>-8106204.9000000004</v>
      </c>
      <c r="AM31" s="160">
        <v>-23573724.829999998</v>
      </c>
      <c r="AN31" s="160">
        <v>-3468723.6999999997</v>
      </c>
      <c r="AO31" s="160">
        <v>-12679120.689999999</v>
      </c>
      <c r="AP31" s="160">
        <v>-15819056.619999999</v>
      </c>
      <c r="AQ31" s="160">
        <v>-6613113.96</v>
      </c>
      <c r="AR31" s="160">
        <v>-9146769.0299999993</v>
      </c>
      <c r="AS31" s="160">
        <v>-9780936.8999999985</v>
      </c>
      <c r="AT31" s="160">
        <v>-84360893.270000011</v>
      </c>
      <c r="AU31" s="160">
        <v>-5635188.5299999993</v>
      </c>
      <c r="AV31" s="160">
        <v>-8916765.0500000026</v>
      </c>
      <c r="AW31" s="160">
        <v>-6312715.2599999988</v>
      </c>
      <c r="AX31" s="160">
        <v>-17417382.049999997</v>
      </c>
      <c r="AY31" s="160">
        <v>-25670070.039999999</v>
      </c>
      <c r="AZ31" s="160">
        <v>-4439999.4499999993</v>
      </c>
      <c r="BA31" s="160">
        <v>-10715278.33</v>
      </c>
      <c r="BB31" s="160">
        <v>-6055283.4800000004</v>
      </c>
      <c r="BC31" s="160">
        <v>-7575879.5200000005</v>
      </c>
      <c r="BD31" s="160">
        <v>-2547868.8200000003</v>
      </c>
      <c r="BE31" s="160">
        <v>-4343881.0699999994</v>
      </c>
      <c r="BF31" s="160">
        <v>-35339714.32</v>
      </c>
      <c r="BG31" s="160">
        <v>-6436931.7700000005</v>
      </c>
      <c r="BH31" s="160">
        <v>-7330846.1100000022</v>
      </c>
      <c r="BI31" s="160">
        <v>-238799734.93000001</v>
      </c>
      <c r="BJ31" s="160">
        <v>-67042143.890000001</v>
      </c>
      <c r="BK31" s="160">
        <v>-14552737.939999999</v>
      </c>
      <c r="BL31" s="160">
        <v>-3567347.19</v>
      </c>
      <c r="BM31" s="160">
        <v>-29135115.670000002</v>
      </c>
      <c r="BN31" s="160">
        <v>-11778034.6</v>
      </c>
      <c r="BO31" s="160">
        <v>-13593142.300000001</v>
      </c>
      <c r="BP31" s="160">
        <v>-133904953.64</v>
      </c>
      <c r="BQ31" s="160">
        <v>-6503070.4400000004</v>
      </c>
      <c r="BR31" s="160">
        <v>-12142356.23</v>
      </c>
      <c r="BS31" s="160">
        <v>-8536412.1400000006</v>
      </c>
      <c r="BT31" s="160">
        <v>-10514403.380000001</v>
      </c>
      <c r="BU31" s="160">
        <v>-11200328.85</v>
      </c>
      <c r="BV31" s="160">
        <v>-1323010.1800000002</v>
      </c>
      <c r="BW31" s="160">
        <v>-9919805.7899999991</v>
      </c>
      <c r="BX31" s="160">
        <v>-76392059.50999999</v>
      </c>
      <c r="BY31" s="160">
        <v>-9615540.5500000007</v>
      </c>
      <c r="BZ31" s="160">
        <v>-18004713.859999999</v>
      </c>
      <c r="CA31" s="160">
        <v>-23342144.420000002</v>
      </c>
      <c r="CB31" s="160">
        <v>-7100727.1900000004</v>
      </c>
      <c r="CC31" s="160">
        <v>-8936983.5700000003</v>
      </c>
      <c r="CD31" s="160">
        <v>-6490470.6900000013</v>
      </c>
      <c r="CE31" s="160">
        <v>-225875465.5</v>
      </c>
      <c r="CF31" s="160">
        <v>-26976694.969999999</v>
      </c>
      <c r="CG31" s="160">
        <v>-40059868.539999999</v>
      </c>
      <c r="CH31" s="160">
        <v>-8273114.7799999993</v>
      </c>
      <c r="CI31" s="160">
        <v>-12665943.590000002</v>
      </c>
      <c r="CJ31" s="160">
        <v>-15051713.959999999</v>
      </c>
      <c r="CK31" s="160">
        <v>-17554523.009999998</v>
      </c>
      <c r="CL31" s="160">
        <v>-29216401.350000001</v>
      </c>
      <c r="CM31" s="160">
        <v>-9147494.5199999996</v>
      </c>
      <c r="CN31" s="160">
        <v>-15050024.319999998</v>
      </c>
      <c r="CO31" s="160">
        <v>-10073784.33</v>
      </c>
      <c r="CP31" s="160">
        <v>-18534675.520000003</v>
      </c>
      <c r="CQ31" s="160">
        <v>-12020734.909999998</v>
      </c>
      <c r="CR31" s="160">
        <v>-113465205.59999999</v>
      </c>
      <c r="CS31" s="160">
        <v>-11543328.229999999</v>
      </c>
      <c r="CT31" s="160">
        <v>-18276578.580000002</v>
      </c>
      <c r="CU31" s="160">
        <v>-24110185.969999999</v>
      </c>
      <c r="CV31" s="160">
        <v>-2783998.7199999997</v>
      </c>
      <c r="CW31" s="160">
        <v>-16152767.229999999</v>
      </c>
      <c r="CX31" s="160">
        <v>-10180829.339999998</v>
      </c>
      <c r="CY31" s="160">
        <v>-8831804.0999999996</v>
      </c>
      <c r="CZ31" s="160">
        <v>-125095734.24999999</v>
      </c>
      <c r="DA31" s="160">
        <v>-161676510.03</v>
      </c>
      <c r="DB31" s="160">
        <v>-10934791.360000005</v>
      </c>
      <c r="DC31" s="160">
        <v>-15082698.479999999</v>
      </c>
      <c r="DD31" s="160">
        <v>-14017624.82</v>
      </c>
      <c r="DE31" s="160">
        <v>-23759993.949999999</v>
      </c>
      <c r="DF31" s="160">
        <v>-27053191.109999999</v>
      </c>
      <c r="DG31" s="160">
        <v>-11993690.739999998</v>
      </c>
      <c r="DH31" s="160">
        <v>-15019558.220000001</v>
      </c>
      <c r="DI31" s="160">
        <v>-585079672.6400001</v>
      </c>
      <c r="DJ31" s="160">
        <v>-14362554.75</v>
      </c>
      <c r="DK31" s="160">
        <v>-30369475.27</v>
      </c>
      <c r="DL31" s="160">
        <v>-21852904.440000001</v>
      </c>
      <c r="DM31" s="160">
        <v>-26535078.520000003</v>
      </c>
      <c r="DN31" s="160">
        <v>-20332990.650000002</v>
      </c>
      <c r="DO31" s="160">
        <v>-20260446.709999997</v>
      </c>
      <c r="DP31" s="160">
        <v>-14783341.309999999</v>
      </c>
      <c r="DQ31" s="160">
        <v>-29047700.719999999</v>
      </c>
      <c r="DR31" s="160">
        <v>-183726950.84999999</v>
      </c>
      <c r="DS31" s="160">
        <v>-37275593.340000004</v>
      </c>
      <c r="DT31" s="160">
        <v>-149625240.70000002</v>
      </c>
      <c r="DU31" s="160">
        <v>-94238676.719999999</v>
      </c>
      <c r="DV31" s="160">
        <v>-20817547.899999999</v>
      </c>
      <c r="DW31" s="160">
        <v>-29729196.120000001</v>
      </c>
      <c r="DX31" s="160">
        <v>-29840285.879999999</v>
      </c>
      <c r="DY31" s="160">
        <v>-6879787.2199999988</v>
      </c>
      <c r="DZ31" s="160">
        <v>-31602612.510000002</v>
      </c>
      <c r="EA31" s="160">
        <v>-21797775.349999998</v>
      </c>
      <c r="EB31" s="160">
        <v>-71740355.24000001</v>
      </c>
      <c r="EC31" s="160">
        <v>-120282693.54000001</v>
      </c>
      <c r="ED31" s="160">
        <v>-100976921.83</v>
      </c>
      <c r="EE31" s="160">
        <v>-12906832.710000001</v>
      </c>
      <c r="EF31" s="160">
        <v>-23162898.739999998</v>
      </c>
      <c r="EG31" s="160">
        <v>-13004713.619999999</v>
      </c>
      <c r="EH31" s="160">
        <v>-26516046.609999999</v>
      </c>
      <c r="EI31" s="160">
        <v>-26110532.140000001</v>
      </c>
      <c r="EJ31" s="160">
        <v>-18222383.030000001</v>
      </c>
      <c r="EK31" s="160">
        <v>-23633445.5</v>
      </c>
      <c r="EL31" s="160">
        <v>-338859174.26999998</v>
      </c>
      <c r="EM31" s="160">
        <v>-15393966.07</v>
      </c>
      <c r="EN31" s="160">
        <v>-23543274.550000001</v>
      </c>
      <c r="EO31" s="160">
        <v>-21642064.07</v>
      </c>
      <c r="EP31" s="160">
        <v>-7351160.46</v>
      </c>
      <c r="EQ31" s="160">
        <v>-5711128.8900000006</v>
      </c>
      <c r="ER31" s="160">
        <v>-40131978.660000011</v>
      </c>
      <c r="ES31" s="160">
        <v>-22738763.640000001</v>
      </c>
      <c r="ET31" s="160">
        <v>-21871850.580000002</v>
      </c>
      <c r="EU31" s="160">
        <v>-273470930.12999994</v>
      </c>
      <c r="EV31" s="160">
        <v>-3522477.6700000004</v>
      </c>
      <c r="EW31" s="160">
        <v>-20287743.670000002</v>
      </c>
      <c r="EX31" s="160">
        <v>-22599406.219999999</v>
      </c>
      <c r="EY31" s="160">
        <v>-24195980.579999998</v>
      </c>
      <c r="EZ31" s="160">
        <v>-25740864.210000005</v>
      </c>
      <c r="FA31" s="160">
        <v>-40254712.440000005</v>
      </c>
      <c r="FB31" s="160">
        <v>-23174422.689999998</v>
      </c>
      <c r="FC31" s="160">
        <v>-13160433.380000001</v>
      </c>
      <c r="FD31" s="160">
        <v>-12976853.330000002</v>
      </c>
      <c r="FE31" s="160">
        <v>-9323852.7500000019</v>
      </c>
      <c r="FF31" s="160">
        <v>-13927380.700000001</v>
      </c>
      <c r="FG31" s="160">
        <v>-58498134.239999995</v>
      </c>
      <c r="FH31" s="160">
        <v>-12003485.440000001</v>
      </c>
      <c r="FI31" s="160">
        <v>-13295970.559999999</v>
      </c>
      <c r="FJ31" s="160">
        <v>-9964725.709999999</v>
      </c>
      <c r="FK31" s="160">
        <v>-21410975.689999998</v>
      </c>
      <c r="FL31" s="160">
        <v>-30917471.939999998</v>
      </c>
      <c r="FM31" s="160">
        <v>-8986201.5100000016</v>
      </c>
      <c r="FN31" s="160"/>
      <c r="FO31" s="160">
        <v>-419787988.34999996</v>
      </c>
      <c r="FP31" s="160">
        <v>-15815966.719999999</v>
      </c>
      <c r="FQ31" s="160">
        <v>-24712636.459999997</v>
      </c>
      <c r="FR31" s="160">
        <v>-37111649.600000001</v>
      </c>
      <c r="FS31" s="160">
        <v>-15016035.419999998</v>
      </c>
      <c r="FT31" s="160">
        <v>-16379945.030000001</v>
      </c>
      <c r="FU31" s="160">
        <v>-37657835.009999998</v>
      </c>
      <c r="FV31" s="160">
        <v>-28162938.389999993</v>
      </c>
      <c r="FW31" s="160">
        <v>-22376086.440000001</v>
      </c>
      <c r="FX31" s="160">
        <v>-21681117.639999997</v>
      </c>
      <c r="FY31" s="160">
        <v>-51517022.629999995</v>
      </c>
      <c r="FZ31" s="160">
        <v>-18959240.460000001</v>
      </c>
      <c r="GA31" s="160">
        <v>-21881935.719999999</v>
      </c>
      <c r="GB31" s="160">
        <v>-273371345.97999996</v>
      </c>
      <c r="GC31" s="160">
        <v>-7678217.7400000012</v>
      </c>
      <c r="GD31" s="160">
        <v>-7049692.2699999996</v>
      </c>
      <c r="GE31" s="160">
        <v>-45706020.219999991</v>
      </c>
      <c r="GF31" s="160">
        <v>-20150205.690000001</v>
      </c>
      <c r="GG31" s="160">
        <v>-4953772.78</v>
      </c>
      <c r="GH31" s="160">
        <v>-15271650.15</v>
      </c>
      <c r="GI31" s="160">
        <v>-12340282.710000001</v>
      </c>
      <c r="GJ31" s="160">
        <v>-9069150.1600000001</v>
      </c>
      <c r="GK31" s="160"/>
      <c r="GL31" s="160"/>
      <c r="GM31" s="160"/>
      <c r="GN31" s="160">
        <v>-135625503.47000003</v>
      </c>
      <c r="GO31" s="160">
        <v>-13840080.459999999</v>
      </c>
      <c r="GP31" s="160">
        <v>-10632548.57</v>
      </c>
      <c r="GQ31" s="160">
        <v>-21417514.059999999</v>
      </c>
      <c r="GR31" s="160">
        <v>-3630092.56</v>
      </c>
      <c r="GS31" s="160">
        <v>-17843336.380000003</v>
      </c>
      <c r="GT31" s="160">
        <v>-13253442.789999999</v>
      </c>
      <c r="GU31" s="160">
        <v>-8547857.1099999994</v>
      </c>
      <c r="GV31" s="160">
        <v>-98833314.629999995</v>
      </c>
      <c r="GW31" s="160">
        <v>-10453932.57</v>
      </c>
      <c r="GX31" s="160">
        <v>-20921665.369999997</v>
      </c>
      <c r="GY31" s="160">
        <v>-13976468.609999999</v>
      </c>
      <c r="GZ31" s="160">
        <v>-455111574.25</v>
      </c>
      <c r="HA31" s="160">
        <v>-9629553.0700000003</v>
      </c>
      <c r="HB31" s="160">
        <v>-50160673.629999995</v>
      </c>
      <c r="HC31" s="160">
        <v>-49871999.069999993</v>
      </c>
      <c r="HD31" s="160">
        <v>-34750803.850000001</v>
      </c>
      <c r="HE31" s="160">
        <v>-31399147.279999997</v>
      </c>
      <c r="HF31" s="160">
        <v>-138428379.37</v>
      </c>
      <c r="HG31" s="160">
        <v>-44490651.280000001</v>
      </c>
      <c r="HH31" s="160">
        <v>-52228186.340000004</v>
      </c>
      <c r="HI31" s="160">
        <v>-17468281.499999996</v>
      </c>
      <c r="HJ31" s="160">
        <v>-21315460.710000001</v>
      </c>
      <c r="HK31" s="160">
        <v>-8117224.9200000018</v>
      </c>
      <c r="HL31" s="160">
        <v>-26874874.849999998</v>
      </c>
      <c r="HM31" s="160">
        <v>-27689849.500000004</v>
      </c>
      <c r="HN31" s="160">
        <v>-166805587.10999998</v>
      </c>
      <c r="HO31" s="160">
        <v>-90599038.13000001</v>
      </c>
      <c r="HP31" s="160">
        <v>-18633511.080000002</v>
      </c>
      <c r="HQ31" s="160">
        <v>-12794386.270000001</v>
      </c>
      <c r="HR31" s="160">
        <v>-9356717.0399999991</v>
      </c>
      <c r="HS31" s="160">
        <v>-14222272.029999999</v>
      </c>
      <c r="HT31" s="160">
        <v>-22811815.960000001</v>
      </c>
      <c r="HU31" s="160">
        <v>-20732938.190000001</v>
      </c>
      <c r="HV31" s="160">
        <v>-16112847.699999997</v>
      </c>
      <c r="HW31" s="160">
        <v>-11649367.200000001</v>
      </c>
      <c r="HX31" s="160">
        <v>-10368427.350000001</v>
      </c>
      <c r="HY31" s="160">
        <v>-44130630.630000003</v>
      </c>
      <c r="HZ31" s="160">
        <v>-5652675.4000000004</v>
      </c>
      <c r="IA31" s="160">
        <v>-13885830.83</v>
      </c>
      <c r="IB31" s="160">
        <v>-10816788.119999999</v>
      </c>
      <c r="IC31" s="160">
        <v>-6125905.4399999995</v>
      </c>
      <c r="ID31" s="160">
        <v>-256843209.06999999</v>
      </c>
      <c r="IE31" s="160">
        <v>-102909891.10999998</v>
      </c>
      <c r="IF31" s="160">
        <v>-22282789.439999998</v>
      </c>
      <c r="IG31" s="160">
        <v>-46845725.670000009</v>
      </c>
      <c r="IH31" s="160">
        <v>-69779690.370000005</v>
      </c>
      <c r="II31" s="160">
        <v>-18956393.690000001</v>
      </c>
      <c r="IJ31" s="160">
        <v>-9911159.9499999993</v>
      </c>
      <c r="IK31" s="160">
        <v>-8715460.7699999996</v>
      </c>
      <c r="IL31" s="160">
        <v>-10225306.210000001</v>
      </c>
      <c r="IM31" s="160">
        <v>-17570519.439999998</v>
      </c>
      <c r="IN31" s="160">
        <v>-9154863.629999999</v>
      </c>
      <c r="IO31" s="160">
        <v>-370170733.02000004</v>
      </c>
      <c r="IP31" s="160">
        <v>-80574089.849999994</v>
      </c>
      <c r="IQ31" s="160">
        <v>-21876527.740000002</v>
      </c>
      <c r="IR31" s="160">
        <v>-11383056.300000001</v>
      </c>
      <c r="IS31" s="160">
        <v>-10673070.66</v>
      </c>
      <c r="IT31" s="160">
        <v>-3788890.48</v>
      </c>
      <c r="IU31" s="160">
        <v>-11829572.48</v>
      </c>
      <c r="IV31" s="160">
        <v>-5060930.54</v>
      </c>
      <c r="IW31" s="160">
        <v>-5287320.9799999995</v>
      </c>
      <c r="IX31" s="160">
        <v>-17362689.860000003</v>
      </c>
      <c r="IY31" s="160">
        <v>-14989121.430000002</v>
      </c>
      <c r="IZ31" s="160">
        <v>-14496068.380000001</v>
      </c>
      <c r="JA31" s="160">
        <v>-38274065.729999997</v>
      </c>
      <c r="JB31" s="160">
        <v>-90532577.890000001</v>
      </c>
      <c r="JC31" s="160">
        <v>-8871886.3199999984</v>
      </c>
      <c r="JD31" s="160">
        <v>-10425407.530000001</v>
      </c>
      <c r="JE31" s="160">
        <v>-12467132.549999999</v>
      </c>
      <c r="JF31" s="160">
        <v>-5139065.6900000004</v>
      </c>
      <c r="JG31" s="160">
        <v>-183848824.17999998</v>
      </c>
      <c r="JH31" s="160">
        <v>-15796693.57</v>
      </c>
      <c r="JI31" s="160">
        <v>-39350129.300000004</v>
      </c>
      <c r="JJ31" s="160">
        <v>-32690530.779999997</v>
      </c>
      <c r="JK31" s="160">
        <v>-14434717.710000001</v>
      </c>
      <c r="JL31" s="160">
        <v>-40172988.350000001</v>
      </c>
      <c r="JM31" s="160">
        <v>-17082645.140000001</v>
      </c>
      <c r="JN31" s="160">
        <v>-143671230.64000002</v>
      </c>
      <c r="JO31" s="160">
        <v>-114637970.48</v>
      </c>
      <c r="JP31" s="160">
        <v>-9264924.5899999999</v>
      </c>
      <c r="JQ31" s="160">
        <v>-4268183.2699999996</v>
      </c>
      <c r="JR31" s="160">
        <v>-16552686.129999999</v>
      </c>
      <c r="JS31" s="160">
        <v>-4959700.1800000006</v>
      </c>
      <c r="JT31" s="160">
        <v>-41943342.359999999</v>
      </c>
      <c r="JU31" s="160">
        <v>-15540865.189999999</v>
      </c>
      <c r="JV31" s="160">
        <v>-7123121.7599999998</v>
      </c>
      <c r="JW31" s="160">
        <v>-12649659.779999999</v>
      </c>
      <c r="JX31" s="160">
        <v>-10546324.02</v>
      </c>
      <c r="JY31" s="160">
        <v>-16415263.84</v>
      </c>
      <c r="JZ31" s="160">
        <v>-10861340.539999999</v>
      </c>
      <c r="KA31" s="160">
        <v>-4304909.0299999993</v>
      </c>
      <c r="KB31" s="160">
        <v>-10190169.629999999</v>
      </c>
      <c r="KC31" s="160">
        <v>-425101375.57000011</v>
      </c>
      <c r="KD31" s="160">
        <v>-29016963.909999996</v>
      </c>
      <c r="KE31" s="160">
        <v>-12942542.890000001</v>
      </c>
      <c r="KF31" s="160">
        <v>-24181955.34</v>
      </c>
      <c r="KG31" s="160">
        <v>-32898312.640000001</v>
      </c>
      <c r="KH31" s="160">
        <v>-19552660.850000001</v>
      </c>
      <c r="KI31" s="160">
        <v>-86808028.290000007</v>
      </c>
      <c r="KJ31" s="160">
        <v>-6841007.5199999996</v>
      </c>
      <c r="KK31" s="160">
        <v>-12348543.679999996</v>
      </c>
      <c r="KL31" s="160">
        <v>-166970035.50000003</v>
      </c>
      <c r="KM31" s="160">
        <v>-23956913.59</v>
      </c>
      <c r="KN31" s="160">
        <v>-23037950.469999995</v>
      </c>
      <c r="KO31" s="160">
        <v>-71388176.569999993</v>
      </c>
      <c r="KP31" s="160">
        <v>-16478221.159999996</v>
      </c>
      <c r="KQ31" s="160">
        <v>-39663183.850000001</v>
      </c>
      <c r="KR31" s="160">
        <v>-212526269.06</v>
      </c>
      <c r="KS31" s="160">
        <v>-16096195.790000003</v>
      </c>
      <c r="KT31" s="160">
        <v>-155325126.13000003</v>
      </c>
      <c r="KU31" s="160">
        <v>-30207954.34</v>
      </c>
      <c r="KV31" s="160">
        <v>-11556898.800000001</v>
      </c>
      <c r="KW31" s="160">
        <v>-27880301.57</v>
      </c>
      <c r="KX31" s="160">
        <v>-34304573.079999998</v>
      </c>
      <c r="KY31" s="160">
        <v>-17037809.98</v>
      </c>
      <c r="KZ31" s="160">
        <v>-20084541.079999998</v>
      </c>
      <c r="LA31" s="160">
        <v>-17383763.610000003</v>
      </c>
      <c r="LB31" s="160">
        <v>-348043735.91999996</v>
      </c>
      <c r="LC31" s="160">
        <v>-79597883.069999993</v>
      </c>
      <c r="LD31" s="160">
        <v>-86067787.129999995</v>
      </c>
      <c r="LE31" s="160">
        <v>-81376603.950000003</v>
      </c>
      <c r="LF31" s="160">
        <v>-21450992.300000001</v>
      </c>
      <c r="LG31" s="160">
        <v>-9731822.3800000008</v>
      </c>
      <c r="LH31" s="160">
        <v>-11245730.585000003</v>
      </c>
      <c r="LI31" s="160">
        <v>-12583416.209999999</v>
      </c>
      <c r="LJ31" s="160">
        <v>-8651707.7699999996</v>
      </c>
      <c r="LK31" s="160">
        <v>-31361637.589999996</v>
      </c>
      <c r="LL31" s="160">
        <v>-160359664.57000002</v>
      </c>
      <c r="LM31" s="160">
        <v>-16497661.73</v>
      </c>
      <c r="LN31" s="160">
        <v>-14896419.27</v>
      </c>
      <c r="LO31" s="160">
        <v>-504869714.34000003</v>
      </c>
      <c r="LP31" s="160">
        <v>-151080739.84999996</v>
      </c>
      <c r="LQ31" s="160">
        <v>-494423776.62</v>
      </c>
      <c r="LR31" s="160">
        <v>-85686662.610000014</v>
      </c>
      <c r="LS31" s="160">
        <v>-22429890.970000003</v>
      </c>
      <c r="LT31" s="160">
        <v>-36215143</v>
      </c>
      <c r="LU31" s="160">
        <v>-33969090.310000002</v>
      </c>
      <c r="LV31" s="160">
        <v>-29126854.640000004</v>
      </c>
      <c r="LW31" s="160">
        <v>-20372963.52</v>
      </c>
      <c r="LX31" s="160">
        <v>-15807321.1</v>
      </c>
      <c r="LY31" s="160">
        <v>-53410986.109999999</v>
      </c>
      <c r="LZ31" s="160">
        <v>-17696851.52</v>
      </c>
      <c r="MA31" s="160">
        <v>-270714247.10999995</v>
      </c>
      <c r="MB31" s="160">
        <v>-28382556.210000005</v>
      </c>
      <c r="MC31" s="160">
        <v>-14929930.999999998</v>
      </c>
      <c r="MD31" s="160">
        <v>-13931120.729999999</v>
      </c>
      <c r="ME31" s="160">
        <v>-16466728.319999997</v>
      </c>
      <c r="MF31" s="160">
        <v>-23568535.490000002</v>
      </c>
      <c r="MG31" s="160">
        <v>-25802314.899999999</v>
      </c>
      <c r="MH31" s="160">
        <v>-11868511.189999999</v>
      </c>
      <c r="MI31" s="160">
        <v>-25260297.509999998</v>
      </c>
      <c r="MJ31" s="160">
        <v>-21541328.680000003</v>
      </c>
      <c r="MK31" s="160">
        <v>-16539182.42</v>
      </c>
      <c r="ML31" s="160">
        <v>-16743056.67</v>
      </c>
      <c r="MM31" s="160">
        <v>-361129937.10999995</v>
      </c>
      <c r="MN31" s="160">
        <v>-19101246.5</v>
      </c>
      <c r="MO31" s="160">
        <v>-63487454.049999997</v>
      </c>
      <c r="MP31" s="160">
        <v>-31727369.610000003</v>
      </c>
      <c r="MQ31" s="160">
        <v>-35249398.890000001</v>
      </c>
      <c r="MR31" s="160">
        <v>-39054784.975000001</v>
      </c>
      <c r="MS31" s="160">
        <v>-38878381.430000007</v>
      </c>
      <c r="MT31" s="160">
        <v>-25273084.629999999</v>
      </c>
      <c r="MU31" s="160">
        <v>-15803952.74</v>
      </c>
      <c r="MV31" s="160">
        <v>-6308654.7899999991</v>
      </c>
      <c r="MW31" s="160">
        <v>-805717366.64999998</v>
      </c>
      <c r="MX31" s="160">
        <v>-28266661.289999999</v>
      </c>
      <c r="MY31" s="160">
        <v>-7974161.4299999988</v>
      </c>
      <c r="MZ31" s="160">
        <v>-269118886.21000004</v>
      </c>
      <c r="NA31" s="160">
        <v>-7795382.9600000009</v>
      </c>
      <c r="NB31" s="160">
        <v>-30758886.120000005</v>
      </c>
      <c r="NC31" s="160">
        <v>-117043201.31</v>
      </c>
      <c r="ND31" s="160">
        <v>-92098707.780000016</v>
      </c>
      <c r="NE31" s="160">
        <v>-1773509.13</v>
      </c>
      <c r="NF31" s="160">
        <v>-37914035.060000002</v>
      </c>
      <c r="NG31" s="160">
        <v>-8772042.7899999991</v>
      </c>
      <c r="NH31" s="160">
        <v>-18694504.120000001</v>
      </c>
      <c r="NI31" s="160">
        <v>-115563958.23999999</v>
      </c>
      <c r="NJ31" s="160">
        <v>-5513649.7300000014</v>
      </c>
      <c r="NK31" s="160">
        <v>-15007850.6</v>
      </c>
      <c r="NL31" s="160">
        <v>-10638397.52</v>
      </c>
      <c r="NM31" s="160">
        <v>-15009438.920000006</v>
      </c>
      <c r="NN31" s="160">
        <v>-592968.21</v>
      </c>
      <c r="NO31" s="160">
        <v>-6837269.169999999</v>
      </c>
      <c r="NP31" s="160">
        <v>-221264269.07000005</v>
      </c>
      <c r="NQ31" s="160">
        <v>-122408827.98999998</v>
      </c>
      <c r="NR31" s="160">
        <v>-24788986.370000001</v>
      </c>
      <c r="NS31" s="160">
        <v>-19646480.909999996</v>
      </c>
      <c r="NT31" s="160">
        <v>-15920984.210000001</v>
      </c>
      <c r="NU31" s="160">
        <v>-37838597.939999998</v>
      </c>
      <c r="NV31" s="160">
        <v>-7954056.459999999</v>
      </c>
      <c r="NW31" s="160">
        <v>-325597669.20999992</v>
      </c>
      <c r="NX31" s="160">
        <v>-88352072.189999998</v>
      </c>
      <c r="NY31" s="160">
        <v>-21310020.719999999</v>
      </c>
      <c r="NZ31" s="160">
        <v>-75003730.820000008</v>
      </c>
      <c r="OA31" s="160">
        <v>-13923558.42</v>
      </c>
      <c r="OB31" s="160">
        <v>-24575561.350000001</v>
      </c>
      <c r="OC31" s="160">
        <v>-10156635.75</v>
      </c>
      <c r="OD31" s="160">
        <v>-39682775.039999999</v>
      </c>
      <c r="OE31" s="160"/>
      <c r="OF31" s="160">
        <v>-316614746.17999995</v>
      </c>
      <c r="OG31" s="160">
        <v>-96602263.590000004</v>
      </c>
      <c r="OH31" s="160">
        <v>-138999635.88000003</v>
      </c>
      <c r="OI31" s="160">
        <v>-47720517.900000006</v>
      </c>
      <c r="OJ31" s="160">
        <v>-47042591.339999996</v>
      </c>
      <c r="OK31" s="160">
        <v>-14534962.619999999</v>
      </c>
      <c r="OL31" s="160">
        <v>-185686430.78999999</v>
      </c>
      <c r="OM31" s="160">
        <v>-14496284.199999997</v>
      </c>
      <c r="ON31" s="160">
        <v>-8068371.7699999996</v>
      </c>
      <c r="OO31" s="160">
        <v>-21041866.32</v>
      </c>
      <c r="OP31" s="160">
        <v>-29945550.099999998</v>
      </c>
      <c r="OQ31" s="160">
        <v>-54898887.769999996</v>
      </c>
      <c r="OR31" s="160">
        <v>-18471504.629999999</v>
      </c>
      <c r="OS31" s="160">
        <v>-234084219.49000001</v>
      </c>
      <c r="OT31" s="160">
        <v>-9684669.5500000007</v>
      </c>
      <c r="OU31" s="160">
        <v>-56605444.049999997</v>
      </c>
      <c r="OV31" s="160">
        <v>-6278988.75</v>
      </c>
      <c r="OW31" s="160">
        <v>-45004794.169999994</v>
      </c>
      <c r="OX31" s="160">
        <v>-40690266.859999999</v>
      </c>
      <c r="OY31" s="160">
        <v>-16065292.249999996</v>
      </c>
      <c r="OZ31" s="160">
        <v>-18358671.020000003</v>
      </c>
      <c r="PA31" s="160">
        <v>-29950090.719999999</v>
      </c>
      <c r="PB31" s="160">
        <v>-22106677.760000002</v>
      </c>
      <c r="PC31" s="160">
        <v>-28633660.719999999</v>
      </c>
      <c r="PD31" s="160">
        <v>-27913983.969999999</v>
      </c>
      <c r="PE31" s="160">
        <v>-8019896.8599999994</v>
      </c>
      <c r="PF31" s="160">
        <v>-81244206.780000001</v>
      </c>
      <c r="PG31" s="160">
        <v>-649829057.66000021</v>
      </c>
      <c r="PH31" s="160">
        <v>-12196039.019999998</v>
      </c>
      <c r="PI31" s="160">
        <v>-23385015.310000002</v>
      </c>
      <c r="PJ31" s="160">
        <v>-37461766.589999996</v>
      </c>
      <c r="PK31" s="160">
        <v>-135942940.34999999</v>
      </c>
      <c r="PL31" s="160">
        <v>-24316618.810000002</v>
      </c>
      <c r="PM31" s="160">
        <v>-48035641.469999999</v>
      </c>
      <c r="PN31" s="160">
        <v>-8832643.3499999996</v>
      </c>
      <c r="PO31" s="160">
        <v>-46454205.680000007</v>
      </c>
      <c r="PP31" s="160">
        <v>-6896284.1400000006</v>
      </c>
      <c r="PQ31" s="160">
        <v>-31728990.449999999</v>
      </c>
      <c r="PR31" s="160">
        <v>-12993534.040000001</v>
      </c>
      <c r="PS31" s="160">
        <v>-11458008.060000001</v>
      </c>
      <c r="PT31" s="160">
        <v>-20155255.459999997</v>
      </c>
      <c r="PU31" s="160">
        <v>-38869224.879999995</v>
      </c>
      <c r="PV31" s="160">
        <v>-52277812.939999998</v>
      </c>
      <c r="PW31" s="160">
        <v>-18392358.41</v>
      </c>
      <c r="PX31" s="160">
        <v>-22520858.669999998</v>
      </c>
      <c r="PY31" s="160">
        <v>-10919878.690000001</v>
      </c>
      <c r="PZ31" s="160">
        <v>-70516224.299999997</v>
      </c>
      <c r="QA31" s="160">
        <v>-64259080.43999999</v>
      </c>
      <c r="QB31" s="160">
        <v>-11768375.9</v>
      </c>
      <c r="QC31" s="160">
        <v>-253356991.06000003</v>
      </c>
      <c r="QD31" s="160">
        <v>-13049556.59</v>
      </c>
      <c r="QE31" s="160">
        <v>-48209358.560000002</v>
      </c>
      <c r="QF31" s="160">
        <v>-17244960.25</v>
      </c>
      <c r="QG31" s="160">
        <v>-18723507.409999996</v>
      </c>
      <c r="QH31" s="160">
        <v>-31657344.34</v>
      </c>
      <c r="QI31" s="160">
        <v>-18930633.259999998</v>
      </c>
      <c r="QJ31" s="160">
        <v>-20417057.260000002</v>
      </c>
      <c r="QK31" s="160">
        <v>-27728761.939999998</v>
      </c>
      <c r="QL31" s="160">
        <v>-16952545.330000002</v>
      </c>
      <c r="QM31" s="160">
        <v>-10609669.18</v>
      </c>
      <c r="QN31" s="160">
        <v>-310129307.71999997</v>
      </c>
      <c r="QO31" s="160">
        <v>-36511649.389999993</v>
      </c>
      <c r="QP31" s="160">
        <v>-25377308.41</v>
      </c>
      <c r="QQ31" s="160">
        <v>-15467833.27</v>
      </c>
      <c r="QR31" s="160">
        <v>-17732064.219999999</v>
      </c>
      <c r="QS31" s="160">
        <v>-33897496.75</v>
      </c>
      <c r="QT31" s="160">
        <v>-62519824.520000003</v>
      </c>
      <c r="QU31" s="160">
        <v>-18375193.390000004</v>
      </c>
      <c r="QV31" s="160">
        <v>-22825175.710000001</v>
      </c>
      <c r="QW31" s="160">
        <v>-45118126.450000003</v>
      </c>
      <c r="QX31" s="160">
        <v>-45475424.43</v>
      </c>
      <c r="QY31" s="160">
        <v>-17050394.620000001</v>
      </c>
      <c r="QZ31" s="160">
        <v>-17969369.810000002</v>
      </c>
      <c r="RA31" s="160">
        <v>-41094510.240000002</v>
      </c>
      <c r="RB31" s="160">
        <v>-14934092.730000002</v>
      </c>
      <c r="RC31" s="160">
        <v>-14588225.670000002</v>
      </c>
      <c r="RD31" s="160">
        <v>-13033326.26</v>
      </c>
      <c r="RE31" s="160">
        <v>-9410970.370000001</v>
      </c>
      <c r="RF31" s="160">
        <v>-4004198.2700000005</v>
      </c>
      <c r="RG31" s="160">
        <v>-12225801.02</v>
      </c>
      <c r="RH31" s="160">
        <v>-117543771.59999999</v>
      </c>
      <c r="RI31" s="160">
        <v>-7178773.6899999995</v>
      </c>
      <c r="RJ31" s="160">
        <v>-13991694.029999999</v>
      </c>
      <c r="RK31" s="160">
        <v>-18895971.119999997</v>
      </c>
      <c r="RL31" s="160">
        <v>-9305107.5100000016</v>
      </c>
      <c r="RM31" s="160">
        <v>-16737553.18</v>
      </c>
      <c r="RN31" s="160">
        <v>-19805120.43</v>
      </c>
      <c r="RO31" s="160">
        <v>-20844567.100000001</v>
      </c>
      <c r="RP31" s="160">
        <v>-14229606.879999999</v>
      </c>
      <c r="RQ31" s="160">
        <v>-9048508.6400000006</v>
      </c>
      <c r="RR31" s="160">
        <v>-57533291.320000008</v>
      </c>
      <c r="RS31" s="160">
        <v>-119580685.42</v>
      </c>
      <c r="RT31" s="160">
        <v>-14342170.949999999</v>
      </c>
      <c r="RU31" s="160">
        <v>-11523039.879999999</v>
      </c>
      <c r="RV31" s="160">
        <v>-35977809.219999991</v>
      </c>
      <c r="RW31" s="160">
        <v>-26934565.390000001</v>
      </c>
      <c r="RX31" s="160">
        <v>-15155518.289999997</v>
      </c>
      <c r="RY31" s="160">
        <v>-11338717.789999999</v>
      </c>
      <c r="RZ31" s="160">
        <v>-14295098.68</v>
      </c>
      <c r="SA31" s="160">
        <v>-201776151.94</v>
      </c>
      <c r="SB31" s="160">
        <v>-5099449.54</v>
      </c>
      <c r="SC31" s="160">
        <v>-10908227.590000002</v>
      </c>
      <c r="SD31" s="160">
        <v>-21149680.079999998</v>
      </c>
      <c r="SE31" s="160">
        <v>-5767111.830000001</v>
      </c>
      <c r="SF31" s="160">
        <v>-5341521.57</v>
      </c>
      <c r="SG31" s="160">
        <v>-6783922.0599999996</v>
      </c>
      <c r="SH31" s="160">
        <v>-28577443.190000005</v>
      </c>
      <c r="SI31" s="160">
        <v>-8344300.7400000002</v>
      </c>
      <c r="SJ31" s="160">
        <v>-10615703.719999999</v>
      </c>
      <c r="SK31" s="160">
        <v>-10548254.810000001</v>
      </c>
      <c r="SL31" s="160">
        <v>-23633493.560000002</v>
      </c>
      <c r="SM31" s="160">
        <v>-4992842.1100000003</v>
      </c>
      <c r="SN31" s="160">
        <v>-376944376.44999999</v>
      </c>
      <c r="SO31" s="160">
        <v>-11290872.970000001</v>
      </c>
      <c r="SP31" s="160">
        <v>-6464571.3999999994</v>
      </c>
      <c r="SQ31" s="160">
        <v>-43316680.500000007</v>
      </c>
      <c r="SR31" s="160">
        <v>-26242510.870000001</v>
      </c>
      <c r="SS31" s="160">
        <v>-13125691.35</v>
      </c>
      <c r="ST31" s="160">
        <v>-7179712.0799999991</v>
      </c>
      <c r="SU31" s="160">
        <v>-46259815.710000001</v>
      </c>
      <c r="SV31" s="160">
        <v>-8927227.6799999997</v>
      </c>
      <c r="SW31" s="160">
        <v>-25528012.109999999</v>
      </c>
      <c r="SX31" s="160">
        <v>-32485713.27</v>
      </c>
      <c r="SY31" s="160">
        <v>-8450836.3900000006</v>
      </c>
      <c r="SZ31" s="160">
        <v>-11942493.190000001</v>
      </c>
      <c r="TA31" s="160">
        <v>-18570340.27</v>
      </c>
      <c r="TB31" s="160">
        <v>-12874990.449999999</v>
      </c>
      <c r="TC31" s="160">
        <v>-7501141.25</v>
      </c>
      <c r="TD31" s="160">
        <v>-102197258.20999999</v>
      </c>
      <c r="TE31" s="160">
        <v>-13373706.41</v>
      </c>
      <c r="TF31" s="160">
        <v>-96776196.979999989</v>
      </c>
      <c r="TG31" s="160">
        <v>-41197617.009999998</v>
      </c>
      <c r="TH31" s="160">
        <v>-14945937.91</v>
      </c>
      <c r="TI31" s="160">
        <v>-11401591.060000001</v>
      </c>
      <c r="TJ31" s="160">
        <v>-168535183.11000001</v>
      </c>
      <c r="TK31" s="160">
        <v>-8108353.4499999993</v>
      </c>
      <c r="TL31" s="160">
        <v>-9807119.9199999999</v>
      </c>
      <c r="TM31" s="160">
        <v>-24759381.020000003</v>
      </c>
      <c r="TN31" s="160">
        <v>-12838737.120000001</v>
      </c>
      <c r="TO31" s="160">
        <v>-125073255.31</v>
      </c>
      <c r="TP31" s="160">
        <v>-36328140.519999996</v>
      </c>
      <c r="TQ31" s="160">
        <v>-27293682.84</v>
      </c>
      <c r="TR31" s="160">
        <v>-56624935.150000006</v>
      </c>
      <c r="TS31" s="160">
        <v>-22080780.629999995</v>
      </c>
      <c r="TT31" s="160">
        <v>-19713880.949999999</v>
      </c>
      <c r="TU31" s="160">
        <v>-360625653.49999994</v>
      </c>
      <c r="TV31" s="160">
        <v>-27849949.419999994</v>
      </c>
      <c r="TW31" s="160">
        <v>-22813185.859999996</v>
      </c>
      <c r="TX31" s="160">
        <v>-78916172.949999988</v>
      </c>
      <c r="TY31" s="160">
        <v>-5089339.080000001</v>
      </c>
      <c r="TZ31" s="160">
        <v>-17797750.41</v>
      </c>
      <c r="UA31" s="160">
        <v>-40716961.519999996</v>
      </c>
      <c r="UB31" s="160">
        <v>-8540252.5600000005</v>
      </c>
      <c r="UC31" s="160">
        <v>-18587234.75</v>
      </c>
      <c r="UD31" s="160">
        <v>-24489507.139999997</v>
      </c>
      <c r="UE31" s="160">
        <v>-23895246.52</v>
      </c>
      <c r="UF31" s="160">
        <v>-36929486.640000001</v>
      </c>
      <c r="UG31" s="160">
        <v>-19542815.919999998</v>
      </c>
      <c r="UH31" s="160">
        <v>-72574786.069999993</v>
      </c>
      <c r="UI31" s="160">
        <v>-21852604.870000001</v>
      </c>
      <c r="UJ31" s="160">
        <v>-17780958.180000003</v>
      </c>
      <c r="UK31" s="160">
        <v>-12568473.680000002</v>
      </c>
      <c r="UL31" s="160">
        <v>-8851130.1199999992</v>
      </c>
      <c r="UM31" s="160">
        <v>-24357329.819999997</v>
      </c>
      <c r="UN31" s="160">
        <v>-7226417.2699999996</v>
      </c>
      <c r="UO31" s="160">
        <v>-7026293.4199999999</v>
      </c>
      <c r="UP31" s="160">
        <v>-6283199.5000000009</v>
      </c>
      <c r="UQ31" s="160">
        <v>-163465092.53000003</v>
      </c>
      <c r="UR31" s="160">
        <v>-21074033.960000001</v>
      </c>
      <c r="US31" s="160">
        <v>-20206397.399999999</v>
      </c>
      <c r="UT31" s="160">
        <v>-22332827.539999999</v>
      </c>
      <c r="UU31" s="160">
        <v>-21060766.810000002</v>
      </c>
      <c r="UV31" s="160">
        <v>-24403629.239999995</v>
      </c>
      <c r="UW31" s="160">
        <v>-27219541.399999999</v>
      </c>
      <c r="UX31" s="160">
        <v>-10610215.819999998</v>
      </c>
      <c r="UY31" s="160">
        <v>-23233488.919999998</v>
      </c>
      <c r="UZ31" s="160">
        <v>-52899949.210000001</v>
      </c>
      <c r="VA31" s="160">
        <v>-16462988.92</v>
      </c>
      <c r="VB31" s="160">
        <v>-33346923.270000003</v>
      </c>
      <c r="VC31" s="160">
        <v>-18446635.140000001</v>
      </c>
      <c r="VD31" s="160">
        <v>-5052369.1899999995</v>
      </c>
      <c r="VE31" s="160">
        <v>-12145173.059999999</v>
      </c>
      <c r="VF31" s="160">
        <v>-635186249.58000004</v>
      </c>
      <c r="VG31" s="160">
        <v>-26939717.800000001</v>
      </c>
      <c r="VH31" s="160">
        <v>-31679174.099999998</v>
      </c>
      <c r="VI31" s="160">
        <v>-21035689.5</v>
      </c>
      <c r="VJ31" s="160">
        <v>-6724601.2800000003</v>
      </c>
      <c r="VK31" s="160">
        <v>-17316881.710000005</v>
      </c>
      <c r="VL31" s="160">
        <v>-24873226.449999999</v>
      </c>
      <c r="VM31" s="160">
        <v>-47764812.880000003</v>
      </c>
      <c r="VN31" s="160">
        <v>-10040681.67</v>
      </c>
      <c r="VO31" s="160">
        <v>-25277855.620000001</v>
      </c>
      <c r="VP31" s="160">
        <v>-11193056.800000001</v>
      </c>
      <c r="VQ31" s="160">
        <v>-34166100.039999992</v>
      </c>
      <c r="VR31" s="160">
        <v>-27300788.799999997</v>
      </c>
      <c r="VS31" s="160">
        <v>-28390960.390000004</v>
      </c>
      <c r="VT31" s="160">
        <v>-40091112.219999991</v>
      </c>
      <c r="VU31" s="160">
        <v>-14854459.6</v>
      </c>
      <c r="VV31" s="160">
        <v>-26387684.360000003</v>
      </c>
      <c r="VW31" s="160">
        <v>-19656446.859999999</v>
      </c>
      <c r="VX31" s="160">
        <v>-14770340.699999999</v>
      </c>
      <c r="VY31" s="160">
        <v>-35782881.31000001</v>
      </c>
      <c r="VZ31" s="160">
        <v>-101777327.61999997</v>
      </c>
      <c r="WA31" s="160">
        <v>-11490710.599999998</v>
      </c>
      <c r="WB31" s="160">
        <v>-10020243.719999999</v>
      </c>
      <c r="WC31" s="160">
        <v>-13183538.779999999</v>
      </c>
      <c r="WD31" s="160">
        <v>-10664896.67</v>
      </c>
      <c r="WE31" s="160">
        <v>-10473923.850000001</v>
      </c>
      <c r="WF31" s="160">
        <v>-6101865.9199999999</v>
      </c>
      <c r="WG31" s="160">
        <v>-12276136.76</v>
      </c>
      <c r="WH31" s="160">
        <v>-65642642.5</v>
      </c>
      <c r="WI31" s="160">
        <v>-10492471.799999999</v>
      </c>
      <c r="WJ31" s="160"/>
      <c r="WK31" s="160">
        <v>-7525768.9500000002</v>
      </c>
      <c r="WL31" s="160"/>
      <c r="WM31" s="160">
        <v>-356006073.44</v>
      </c>
      <c r="WN31" s="160">
        <v>-18222746.460000001</v>
      </c>
      <c r="WO31" s="160">
        <v>-25653495.670000002</v>
      </c>
      <c r="WP31" s="160">
        <v>-103823357.81999999</v>
      </c>
      <c r="WQ31" s="160">
        <v>-25764869.710000001</v>
      </c>
      <c r="WR31" s="160">
        <v>-23298311.949999996</v>
      </c>
      <c r="WS31" s="160">
        <v>-36320722.350000001</v>
      </c>
      <c r="WT31" s="160">
        <v>-14942765.510000002</v>
      </c>
      <c r="WU31" s="160">
        <v>-18446458</v>
      </c>
      <c r="WV31" s="160">
        <v>-30404390.09</v>
      </c>
      <c r="WW31" s="160">
        <v>-22135014.950000003</v>
      </c>
      <c r="WX31" s="160">
        <v>-14316897.93</v>
      </c>
      <c r="WY31" s="160">
        <v>-10991545.840000002</v>
      </c>
      <c r="WZ31" s="160">
        <v>-6549779.1500000004</v>
      </c>
      <c r="XA31" s="160">
        <v>-8376189.4800000004</v>
      </c>
      <c r="XB31" s="160">
        <v>-9152326.2100000009</v>
      </c>
      <c r="XC31" s="160">
        <v>-11876951.939999999</v>
      </c>
      <c r="XD31" s="160">
        <v>-11171139.360000001</v>
      </c>
      <c r="XE31" s="160">
        <v>-7437313.9100000001</v>
      </c>
      <c r="XF31" s="160">
        <v>-7834912.3399999989</v>
      </c>
      <c r="XG31" s="160">
        <v>-11919259.650000002</v>
      </c>
      <c r="XH31" s="160">
        <v>-12570458.450000001</v>
      </c>
      <c r="XI31" s="160">
        <v>-6701500.4100000011</v>
      </c>
      <c r="XJ31" s="160">
        <v>-278523703.19999999</v>
      </c>
      <c r="XK31" s="160">
        <v>-17982769.149999999</v>
      </c>
      <c r="XL31" s="160">
        <v>-44055694.459999993</v>
      </c>
      <c r="XM31" s="160">
        <v>-8345940.8999999994</v>
      </c>
      <c r="XN31" s="160">
        <v>-87918137.290000007</v>
      </c>
      <c r="XO31" s="160">
        <v>-18994445.670000002</v>
      </c>
      <c r="XP31" s="160">
        <v>-58427298.75999999</v>
      </c>
      <c r="XQ31" s="160">
        <v>-17348423.470000003</v>
      </c>
      <c r="XR31" s="160">
        <v>-61840560.909999996</v>
      </c>
      <c r="XS31" s="160">
        <v>-40032313.160000004</v>
      </c>
      <c r="XT31" s="160">
        <v>-16081589.5</v>
      </c>
      <c r="XU31" s="160">
        <v>-14609706.98</v>
      </c>
      <c r="XV31" s="160">
        <v>-17910747.390000001</v>
      </c>
      <c r="XW31" s="160">
        <v>-8612948.8899999987</v>
      </c>
      <c r="XX31" s="160">
        <v>-8434666.1099999994</v>
      </c>
      <c r="XY31" s="160">
        <v>-20129520.299999997</v>
      </c>
      <c r="XZ31" s="160">
        <v>-7510398.0100000016</v>
      </c>
      <c r="YA31" s="160">
        <v>-78981691.280000001</v>
      </c>
      <c r="YB31" s="160">
        <v>-17440705.350000001</v>
      </c>
      <c r="YC31" s="160">
        <v>-10433260.879999999</v>
      </c>
      <c r="YD31" s="160">
        <v>-21886485.77</v>
      </c>
      <c r="YE31" s="160">
        <v>-22528638.170000002</v>
      </c>
      <c r="YF31" s="160">
        <v>-10559552.299999999</v>
      </c>
      <c r="YG31" s="160">
        <v>-7272225.9400000004</v>
      </c>
      <c r="YH31" s="160">
        <v>-134394188.24000001</v>
      </c>
      <c r="YI31" s="160">
        <v>-4683599.59</v>
      </c>
      <c r="YJ31" s="160">
        <v>-6554444.2500000009</v>
      </c>
      <c r="YK31" s="160">
        <v>-14437960.900000002</v>
      </c>
      <c r="YL31" s="160">
        <v>-8808024.4399999995</v>
      </c>
      <c r="YM31" s="160">
        <v>-18875287.279999997</v>
      </c>
      <c r="YN31" s="160">
        <v>-8566516.0099999998</v>
      </c>
      <c r="YO31" s="160">
        <v>-11400976.430000002</v>
      </c>
      <c r="YP31" s="160">
        <v>-44159302.169999987</v>
      </c>
      <c r="YQ31" s="160">
        <v>-368892724.69999999</v>
      </c>
      <c r="YR31" s="160">
        <v>-13839244.629999999</v>
      </c>
      <c r="YS31" s="160">
        <v>-27721956.82</v>
      </c>
      <c r="YT31" s="160">
        <v>-63139306.74000001</v>
      </c>
      <c r="YU31" s="160">
        <v>-27818987.719999999</v>
      </c>
      <c r="YV31" s="160">
        <v>-9731806.2599999998</v>
      </c>
      <c r="YW31" s="160">
        <v>-25469103.129999999</v>
      </c>
      <c r="YX31" s="160">
        <v>-42995335.370000005</v>
      </c>
      <c r="YY31" s="160">
        <v>-32321935.920000002</v>
      </c>
      <c r="YZ31" s="160">
        <v>-29818198.550000001</v>
      </c>
      <c r="ZA31" s="160">
        <v>-5800319.75</v>
      </c>
      <c r="ZB31" s="160">
        <v>-9858554.7300000004</v>
      </c>
      <c r="ZC31" s="160">
        <v>-20015471.079999998</v>
      </c>
      <c r="ZD31" s="160">
        <v>-27952989.120000005</v>
      </c>
      <c r="ZE31" s="160">
        <v>-13061717.469999999</v>
      </c>
      <c r="ZF31" s="160">
        <v>-18603957.32</v>
      </c>
      <c r="ZG31" s="160">
        <v>-11748388.73</v>
      </c>
      <c r="ZH31" s="160">
        <v>-9073370.0199999996</v>
      </c>
      <c r="ZI31" s="160">
        <v>-35382004.450000003</v>
      </c>
      <c r="ZJ31" s="160">
        <v>-9711751.7599999998</v>
      </c>
      <c r="ZK31" s="160">
        <v>-5286021.54</v>
      </c>
      <c r="ZL31" s="160">
        <v>-9378517.8999999985</v>
      </c>
      <c r="ZM31" s="160">
        <v>-170290375.90999997</v>
      </c>
      <c r="ZN31" s="160">
        <v>-15832476.630000003</v>
      </c>
      <c r="ZO31" s="160">
        <v>-22695103.91</v>
      </c>
      <c r="ZP31" s="160">
        <v>-16811732.23</v>
      </c>
      <c r="ZQ31" s="160">
        <v>-22645207.670000002</v>
      </c>
      <c r="ZR31" s="160">
        <v>-23410732.570000004</v>
      </c>
      <c r="ZS31" s="160">
        <v>-20636390.949999999</v>
      </c>
      <c r="ZT31" s="160">
        <v>-585788274.19000006</v>
      </c>
      <c r="ZU31" s="160">
        <v>-34078386.810000002</v>
      </c>
      <c r="ZV31" s="160">
        <v>-25056159.399999999</v>
      </c>
      <c r="ZW31" s="160">
        <v>-47262664.089999996</v>
      </c>
      <c r="ZX31" s="160">
        <v>-24357763.529999997</v>
      </c>
      <c r="ZY31" s="160">
        <v>-14115970.550000001</v>
      </c>
      <c r="ZZ31" s="160">
        <v>-17282513.650000002</v>
      </c>
      <c r="AAA31" s="160">
        <v>-29126026.839999996</v>
      </c>
      <c r="AAB31" s="160">
        <v>-78321979.239999995</v>
      </c>
      <c r="AAC31" s="160">
        <v>-16231396.340000002</v>
      </c>
      <c r="AAD31" s="160">
        <v>-16905800.120000001</v>
      </c>
      <c r="AAE31" s="160">
        <v>-125852825.63000001</v>
      </c>
      <c r="AAF31" s="160">
        <v>-43413980.980000004</v>
      </c>
      <c r="AAG31" s="160">
        <v>-15845937.030000001</v>
      </c>
      <c r="AAH31" s="160">
        <v>-10452672.65</v>
      </c>
      <c r="AAI31" s="160">
        <v>-30301376.110000003</v>
      </c>
      <c r="AAJ31" s="160">
        <v>-13203402.260000004</v>
      </c>
      <c r="AAK31" s="160">
        <v>-23852382.359999999</v>
      </c>
      <c r="AAL31" s="160">
        <v>-12033302.17</v>
      </c>
      <c r="AAM31" s="160">
        <v>-141925551.44000003</v>
      </c>
      <c r="AAN31" s="160">
        <v>-102566032.19</v>
      </c>
      <c r="AAO31" s="160">
        <v>-19761141.689999998</v>
      </c>
      <c r="AAP31" s="160">
        <v>-13972086.620000003</v>
      </c>
      <c r="AAQ31" s="160">
        <v>-8590338.8900000006</v>
      </c>
      <c r="AAR31" s="160">
        <v>-6805547.4800000004</v>
      </c>
      <c r="AAS31" s="160">
        <v>-4600953.72</v>
      </c>
      <c r="AAT31" s="160">
        <v>-203407907.77000001</v>
      </c>
      <c r="AAU31" s="160">
        <v>-9422693.6199999992</v>
      </c>
      <c r="AAV31" s="160">
        <v>-3663741.2300000004</v>
      </c>
      <c r="AAW31" s="160">
        <v>-20143469.989999998</v>
      </c>
      <c r="AAX31" s="160">
        <v>-22078593.059999999</v>
      </c>
      <c r="AAY31" s="160">
        <v>-8281183.7799999993</v>
      </c>
      <c r="AAZ31" s="160">
        <v>-12076222.33</v>
      </c>
      <c r="ABA31" s="160">
        <v>-21022049.830000002</v>
      </c>
      <c r="ABB31" s="160">
        <v>-208663569.43999997</v>
      </c>
      <c r="ABC31" s="160">
        <v>-2431222.02</v>
      </c>
      <c r="ABD31" s="160">
        <v>-6737212.5499999998</v>
      </c>
      <c r="ABE31" s="160">
        <v>-7939889.540000001</v>
      </c>
      <c r="ABF31" s="160">
        <v>-8163101.9299999997</v>
      </c>
      <c r="ABG31" s="160">
        <v>-85542715.830000013</v>
      </c>
      <c r="ABH31" s="160">
        <v>-5614273.6799999997</v>
      </c>
      <c r="ABI31" s="160">
        <v>-13620295.549999999</v>
      </c>
      <c r="ABJ31" s="160">
        <v>-3947289.4</v>
      </c>
      <c r="ABK31" s="160">
        <v>-6988025.9700000007</v>
      </c>
      <c r="ABL31" s="160">
        <v>-7853994.7599999998</v>
      </c>
      <c r="ABM31" s="160">
        <v>-264985004.30000004</v>
      </c>
      <c r="ABN31" s="160">
        <v>-9637990.1099999994</v>
      </c>
      <c r="ABO31" s="160">
        <v>-22022160.800000004</v>
      </c>
      <c r="ABP31" s="160">
        <v>-35994701.219999999</v>
      </c>
      <c r="ABQ31" s="160">
        <v>-9342972.1699999999</v>
      </c>
      <c r="ABR31" s="160">
        <v>-61458365.109999999</v>
      </c>
      <c r="ABS31" s="160">
        <v>-13306809.120000003</v>
      </c>
      <c r="ABT31" s="160">
        <v>-68063662.819999993</v>
      </c>
      <c r="ABU31" s="160">
        <v>-114020074.78999999</v>
      </c>
      <c r="ABV31" s="160">
        <v>-29435491.869999994</v>
      </c>
      <c r="ABW31" s="160">
        <v>-24645972.629999995</v>
      </c>
      <c r="ABX31" s="160">
        <v>-27631379.75</v>
      </c>
      <c r="ABY31" s="160">
        <v>-27315839.75</v>
      </c>
      <c r="ABZ31" s="160">
        <v>-40968541.739999995</v>
      </c>
      <c r="ACA31" s="160">
        <v>-16246660.380000001</v>
      </c>
      <c r="ACB31" s="160">
        <v>-11099136.440000001</v>
      </c>
      <c r="ACC31" s="160">
        <v>-17090983.120000005</v>
      </c>
      <c r="ACD31" s="160">
        <v>-13181095.52</v>
      </c>
      <c r="ACE31" s="160">
        <v>-17658732.73</v>
      </c>
      <c r="ACF31" s="160">
        <v>-100258100.86</v>
      </c>
      <c r="ACG31" s="160">
        <v>-62521127.82</v>
      </c>
      <c r="ACH31" s="160">
        <v>-9422910.7699999996</v>
      </c>
      <c r="ACI31" s="160">
        <v>-8520463.4900000002</v>
      </c>
      <c r="ACJ31" s="160">
        <v>-20501532.5</v>
      </c>
      <c r="ACK31" s="160">
        <v>-2254073.9299999997</v>
      </c>
      <c r="ACL31" s="160">
        <v>-6995299.9500000002</v>
      </c>
      <c r="ACM31" s="160">
        <v>-11367639.130000001</v>
      </c>
      <c r="ACN31" s="160">
        <v>-15138096.220000001</v>
      </c>
      <c r="ACO31" s="160">
        <v>-420572581.95000005</v>
      </c>
      <c r="ACP31" s="160">
        <v>-41329398.670000002</v>
      </c>
      <c r="ACQ31" s="160">
        <v>-35431918.009999998</v>
      </c>
      <c r="ACR31" s="160">
        <v>-101657063.96999998</v>
      </c>
      <c r="ACS31" s="160">
        <v>-4400815.9400000004</v>
      </c>
      <c r="ACT31" s="160">
        <v>-8280318.3000000007</v>
      </c>
      <c r="ACU31" s="160">
        <v>-4180239.7199999997</v>
      </c>
      <c r="ACV31" s="160">
        <v>-1980504.59</v>
      </c>
      <c r="ACW31" s="160">
        <v>-619671203.76000011</v>
      </c>
      <c r="ACX31" s="160">
        <v>-57972660.299999997</v>
      </c>
      <c r="ACY31" s="160">
        <v>-65934153.660000004</v>
      </c>
      <c r="ACZ31" s="160">
        <v>-32702527.739999998</v>
      </c>
      <c r="ADA31" s="160">
        <v>-18589353.009999998</v>
      </c>
      <c r="ADB31" s="160">
        <v>-29236699.729999993</v>
      </c>
      <c r="ADC31" s="160">
        <v>-24848135.879999999</v>
      </c>
      <c r="ADD31" s="160">
        <v>-13482745.09</v>
      </c>
      <c r="ADE31" s="160">
        <v>-19998961.190000005</v>
      </c>
      <c r="ADF31" s="160">
        <v>-20188936.449999996</v>
      </c>
      <c r="ADG31" s="160">
        <v>-26954479.759999998</v>
      </c>
      <c r="ADH31" s="160">
        <v>-15079113.4</v>
      </c>
      <c r="ADI31" s="160">
        <v>-22954698.200000003</v>
      </c>
      <c r="ADJ31" s="160">
        <v>-21395565.23</v>
      </c>
      <c r="ADK31" s="160">
        <v>-38807131.140000001</v>
      </c>
      <c r="ADL31" s="160">
        <v>-14410816.209999999</v>
      </c>
      <c r="ADM31" s="160">
        <v>-61968876.430000007</v>
      </c>
      <c r="ADN31" s="160">
        <v>-5640436.1599999992</v>
      </c>
      <c r="ADO31" s="160">
        <v>-43984841.100000001</v>
      </c>
      <c r="ADP31" s="160"/>
      <c r="ADQ31" s="160">
        <v>-202104915.34000003</v>
      </c>
      <c r="ADR31" s="160">
        <v>-20636161.220000003</v>
      </c>
      <c r="ADS31" s="160">
        <v>-32747543.329999998</v>
      </c>
      <c r="ADT31" s="160">
        <v>-20191269.949999999</v>
      </c>
      <c r="ADU31" s="160">
        <v>-16730027.299999999</v>
      </c>
      <c r="ADV31" s="160">
        <v>-50564067.090000011</v>
      </c>
      <c r="ADW31" s="160">
        <v>-25789611.379999999</v>
      </c>
      <c r="ADX31" s="160">
        <v>-39553639.450000003</v>
      </c>
      <c r="ADY31" s="160">
        <v>-26946140.469999995</v>
      </c>
      <c r="ADZ31" s="160"/>
      <c r="AEA31" s="160">
        <v>-136064698.51999998</v>
      </c>
      <c r="AEB31" s="160">
        <v>-64821002.629999995</v>
      </c>
      <c r="AEC31" s="160">
        <v>-17044094.359999999</v>
      </c>
      <c r="AED31" s="160">
        <v>-10584080.379999999</v>
      </c>
      <c r="AEE31" s="160">
        <v>-18627391.98</v>
      </c>
      <c r="AEF31" s="160">
        <v>-23728979.350000001</v>
      </c>
      <c r="AEG31" s="160">
        <v>-14955452.74</v>
      </c>
      <c r="AEH31" s="160">
        <v>-10545833.1</v>
      </c>
      <c r="AEI31" s="160">
        <v>-11070635.93</v>
      </c>
      <c r="AEJ31" s="160">
        <v>-11660834.390000001</v>
      </c>
      <c r="AEK31" s="160">
        <v>-9266541.4100000001</v>
      </c>
      <c r="AEL31" s="160">
        <v>-9725346.9000000004</v>
      </c>
      <c r="AEM31" s="160">
        <v>-12382418.880000001</v>
      </c>
      <c r="AEN31" s="160">
        <v>-134219373.73000002</v>
      </c>
      <c r="AEO31" s="160">
        <v>-49883679.170000002</v>
      </c>
      <c r="AEP31" s="160">
        <v>-22623412.839999996</v>
      </c>
      <c r="AEQ31" s="160">
        <v>-23764584.316999998</v>
      </c>
      <c r="AER31" s="160">
        <v>-12584044.639999999</v>
      </c>
      <c r="AES31" s="160">
        <v>-13868547.039999999</v>
      </c>
      <c r="AET31" s="160">
        <v>-10442663.209999999</v>
      </c>
      <c r="AEU31" s="160">
        <v>-33430442.210000001</v>
      </c>
      <c r="AEV31" s="160">
        <v>-26249872.060000002</v>
      </c>
      <c r="AEW31" s="160">
        <v>-8417280.5300000012</v>
      </c>
      <c r="AEX31" s="160">
        <v>-43757628.699999996</v>
      </c>
      <c r="AEY31" s="160">
        <v>-7703398.1000000006</v>
      </c>
      <c r="AEZ31" s="160">
        <v>-119238621.54000001</v>
      </c>
      <c r="AFA31" s="160">
        <v>-9714639.0299999975</v>
      </c>
      <c r="AFB31" s="160">
        <v>-12029134.140000001</v>
      </c>
      <c r="AFC31" s="160">
        <v>-14682151.76</v>
      </c>
      <c r="AFD31" s="160">
        <v>-26777649.889999997</v>
      </c>
      <c r="AFE31" s="160">
        <v>-8495167.6899999995</v>
      </c>
      <c r="AFF31" s="160">
        <v>-10543207.67</v>
      </c>
      <c r="AFG31" s="160">
        <v>-17072222.310000002</v>
      </c>
      <c r="AFH31" s="160">
        <v>-6484193.9199999999</v>
      </c>
      <c r="AFI31" s="160">
        <v>-17045968.609999999</v>
      </c>
      <c r="AFJ31" s="160">
        <v>-7246192.6000000006</v>
      </c>
      <c r="AFK31" s="160">
        <v>-183480567.77999997</v>
      </c>
      <c r="AFL31" s="160">
        <v>-51310752.57</v>
      </c>
      <c r="AFM31" s="160">
        <v>-21191431.620000001</v>
      </c>
      <c r="AFN31" s="160">
        <v>-10061730.789999999</v>
      </c>
      <c r="AFO31" s="160">
        <v>-25132278.91</v>
      </c>
      <c r="AFP31" s="160">
        <v>-21517305.949999999</v>
      </c>
      <c r="AFQ31" s="160">
        <v>-9267120.1999999993</v>
      </c>
      <c r="AFR31" s="160">
        <v>-17541095.82</v>
      </c>
      <c r="AFS31" s="160">
        <v>-353629542.23000008</v>
      </c>
      <c r="AFT31" s="160">
        <v>-74961280.600000009</v>
      </c>
      <c r="AFU31" s="160">
        <v>-11815634.689999999</v>
      </c>
      <c r="AFV31" s="160">
        <v>-37513698.289999999</v>
      </c>
      <c r="AFW31" s="160">
        <v>-28401941.349999998</v>
      </c>
      <c r="AFX31" s="160">
        <v>-27100739.039999995</v>
      </c>
      <c r="AFY31" s="160">
        <v>-22895519.740000002</v>
      </c>
      <c r="AFZ31" s="160">
        <v>-19071219.020000003</v>
      </c>
      <c r="AGA31" s="160">
        <v>-11213817.889999999</v>
      </c>
      <c r="AGB31" s="160">
        <v>-31775421.839999992</v>
      </c>
      <c r="AGC31" s="160">
        <v>-20599998.890000001</v>
      </c>
      <c r="AGD31" s="160">
        <v>-15819987.479999999</v>
      </c>
      <c r="AGE31" s="160">
        <v>-11376290.719999999</v>
      </c>
      <c r="AGF31" s="160">
        <v>-11619393.43</v>
      </c>
      <c r="AGG31" s="160">
        <v>-10242434.07</v>
      </c>
      <c r="AGH31" s="160">
        <v>-16540703.140000001</v>
      </c>
      <c r="AGI31" s="160">
        <v>-12277877.279999997</v>
      </c>
      <c r="AGJ31" s="160">
        <v>-121220563.13999999</v>
      </c>
      <c r="AGK31" s="160">
        <v>-9784134.6300000008</v>
      </c>
      <c r="AGL31" s="160">
        <v>-23023210.440000001</v>
      </c>
      <c r="AGM31" s="160">
        <v>-15928079.84</v>
      </c>
      <c r="AGN31" s="160">
        <v>-45137059.600000001</v>
      </c>
      <c r="AGO31" s="160">
        <v>-9729603.8100000005</v>
      </c>
      <c r="AGP31" s="160">
        <v>-16771331.25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1" x14ac:dyDescent="0.35"/>
  <cols>
    <col min="1" max="1" width="9" style="165"/>
    <col min="2" max="2" width="32.25" style="165" bestFit="1" customWidth="1"/>
    <col min="3" max="3" width="27" style="165" bestFit="1" customWidth="1"/>
    <col min="4" max="5" width="17.375" style="165" bestFit="1" customWidth="1"/>
    <col min="6" max="6" width="16.125" style="165" bestFit="1" customWidth="1"/>
    <col min="7" max="8" width="17.375" style="172" bestFit="1" customWidth="1"/>
    <col min="9" max="12" width="17.375" style="165" bestFit="1" customWidth="1"/>
    <col min="13" max="13" width="16.125" style="165" bestFit="1" customWidth="1"/>
    <col min="14" max="14" width="16.125" style="172" bestFit="1" customWidth="1"/>
    <col min="15" max="15" width="17.375" style="165" bestFit="1" customWidth="1"/>
    <col min="16" max="16" width="16.125" style="165" bestFit="1" customWidth="1"/>
    <col min="17" max="17" width="16.375" style="165" bestFit="1" customWidth="1"/>
    <col min="18" max="18" width="29.375" style="165" bestFit="1" customWidth="1"/>
    <col min="19" max="19" width="24.375" style="165" bestFit="1" customWidth="1"/>
    <col min="20" max="20" width="16.125" style="172" bestFit="1" customWidth="1"/>
    <col min="21" max="21" width="19.375" style="165" bestFit="1" customWidth="1"/>
    <col min="22" max="22" width="17.375" style="165" bestFit="1" customWidth="1"/>
    <col min="23" max="23" width="46.375" style="165" bestFit="1" customWidth="1"/>
    <col min="24" max="25" width="17.375" style="165" bestFit="1" customWidth="1"/>
    <col min="26" max="26" width="17.375" style="172" bestFit="1" customWidth="1"/>
    <col min="27" max="27" width="16.875" style="165" bestFit="1" customWidth="1"/>
    <col min="28" max="31" width="17.375" style="165" bestFit="1" customWidth="1"/>
    <col min="32" max="32" width="17.375" style="172" bestFit="1" customWidth="1"/>
    <col min="33" max="35" width="17.375" style="165" bestFit="1" customWidth="1"/>
    <col min="36" max="36" width="16.875" style="165" bestFit="1" customWidth="1"/>
    <col min="37" max="37" width="17.375" style="165" bestFit="1" customWidth="1"/>
    <col min="38" max="38" width="17.375" style="172" bestFit="1" customWidth="1"/>
    <col min="39" max="39" width="16.125" style="165" bestFit="1" customWidth="1"/>
    <col min="40" max="40" width="17.375" style="165" bestFit="1" customWidth="1"/>
    <col min="41" max="43" width="16.125" style="165" bestFit="1" customWidth="1"/>
    <col min="44" max="44" width="37" style="172" bestFit="1" customWidth="1"/>
    <col min="45" max="45" width="19.375" style="165" bestFit="1" customWidth="1"/>
    <col min="46" max="48" width="16.125" style="165" bestFit="1" customWidth="1"/>
    <col min="49" max="50" width="17.375" style="165" bestFit="1" customWidth="1"/>
    <col min="51" max="56" width="16.125" style="165" bestFit="1" customWidth="1"/>
    <col min="57" max="57" width="23.875" style="165" bestFit="1" customWidth="1"/>
    <col min="58" max="58" width="25" style="165" bestFit="1" customWidth="1"/>
    <col min="59" max="59" width="16.125" style="165" bestFit="1" customWidth="1"/>
    <col min="60" max="60" width="19.375" style="165" bestFit="1" customWidth="1"/>
    <col min="61" max="62" width="17.375" style="165" bestFit="1" customWidth="1"/>
    <col min="63" max="63" width="16.125" style="165" bestFit="1" customWidth="1"/>
    <col min="64" max="65" width="17.375" style="165" bestFit="1" customWidth="1"/>
    <col min="66" max="67" width="16.125" style="165" bestFit="1" customWidth="1"/>
    <col min="68" max="68" width="14.875" style="165" bestFit="1" customWidth="1"/>
    <col min="69" max="69" width="19.375" style="165" bestFit="1" customWidth="1"/>
    <col min="70" max="74" width="17.375" style="165" bestFit="1" customWidth="1"/>
    <col min="75" max="75" width="16.75" style="165" bestFit="1" customWidth="1"/>
    <col min="76" max="76" width="27.375" style="165" bestFit="1" customWidth="1"/>
    <col min="77" max="77" width="17.375" style="165" bestFit="1" customWidth="1"/>
    <col min="78" max="78" width="16.125" style="165" bestFit="1" customWidth="1"/>
    <col min="79" max="80" width="17.375" style="165" bestFit="1" customWidth="1"/>
    <col min="81" max="82" width="16.125" style="165" bestFit="1" customWidth="1"/>
    <col min="83" max="83" width="17.375" style="165" bestFit="1" customWidth="1"/>
    <col min="84" max="84" width="19.375" style="165" bestFit="1" customWidth="1"/>
    <col min="85" max="86" width="17.375" style="165" bestFit="1" customWidth="1"/>
    <col min="87" max="87" width="16.125" style="165" bestFit="1" customWidth="1"/>
    <col min="88" max="91" width="17.375" style="165" bestFit="1" customWidth="1"/>
    <col min="92" max="92" width="16.125" style="165" bestFit="1" customWidth="1"/>
    <col min="93" max="93" width="17.375" style="165" bestFit="1" customWidth="1"/>
    <col min="94" max="94" width="16.125" style="165" bestFit="1" customWidth="1"/>
    <col min="95" max="95" width="17.375" style="165" bestFit="1" customWidth="1"/>
    <col min="96" max="96" width="16.125" style="165" bestFit="1" customWidth="1"/>
    <col min="97" max="97" width="19.375" style="165" bestFit="1" customWidth="1"/>
    <col min="98" max="98" width="16.125" style="165" bestFit="1" customWidth="1"/>
    <col min="99" max="100" width="17.375" style="165" bestFit="1" customWidth="1"/>
    <col min="101" max="101" width="16.125" style="165" bestFit="1" customWidth="1"/>
    <col min="102" max="102" width="17.375" style="165" bestFit="1" customWidth="1"/>
    <col min="103" max="103" width="16.125" style="165" bestFit="1" customWidth="1"/>
    <col min="104" max="104" width="18.75" style="165" bestFit="1" customWidth="1"/>
    <col min="105" max="105" width="31.375" style="165" bestFit="1" customWidth="1"/>
    <col min="106" max="107" width="17.375" style="165" bestFit="1" customWidth="1"/>
    <col min="108" max="108" width="16.875" style="165" bestFit="1" customWidth="1"/>
    <col min="109" max="112" width="17.375" style="165" bestFit="1" customWidth="1"/>
    <col min="113" max="113" width="16.125" style="165" bestFit="1" customWidth="1"/>
    <col min="114" max="114" width="19.375" style="165" bestFit="1" customWidth="1"/>
    <col min="115" max="121" width="17.375" style="165" bestFit="1" customWidth="1"/>
    <col min="122" max="122" width="28.875" style="165" bestFit="1" customWidth="1"/>
    <col min="123" max="123" width="19.375" style="165" bestFit="1" customWidth="1"/>
    <col min="124" max="129" width="17.375" style="165" bestFit="1" customWidth="1"/>
    <col min="130" max="130" width="16.125" style="165" bestFit="1" customWidth="1"/>
    <col min="131" max="131" width="16.875" style="165" bestFit="1" customWidth="1"/>
    <col min="132" max="132" width="16.125" style="165" bestFit="1" customWidth="1"/>
    <col min="133" max="133" width="28.375" style="165" bestFit="1" customWidth="1"/>
    <col min="134" max="134" width="17.375" style="165" bestFit="1" customWidth="1"/>
    <col min="135" max="135" width="19" style="165" bestFit="1" customWidth="1"/>
    <col min="136" max="136" width="20.875" style="165" bestFit="1" customWidth="1"/>
    <col min="137" max="140" width="17.375" style="165" bestFit="1" customWidth="1"/>
    <col min="141" max="141" width="16.125" style="165" bestFit="1" customWidth="1"/>
    <col min="142" max="142" width="17.375" style="165" bestFit="1" customWidth="1"/>
    <col min="143" max="143" width="19.375" style="165" bestFit="1" customWidth="1"/>
    <col min="144" max="144" width="16.125" style="165" bestFit="1" customWidth="1"/>
    <col min="145" max="145" width="16.875" style="165" bestFit="1" customWidth="1"/>
    <col min="146" max="146" width="17.375" style="165" bestFit="1" customWidth="1"/>
    <col min="147" max="148" width="16.125" style="165" bestFit="1" customWidth="1"/>
    <col min="149" max="150" width="17.375" style="165" bestFit="1" customWidth="1"/>
    <col min="151" max="151" width="16.875" style="165" bestFit="1" customWidth="1"/>
    <col min="152" max="152" width="19.375" style="165" bestFit="1" customWidth="1"/>
    <col min="153" max="153" width="16.375" style="165" bestFit="1" customWidth="1"/>
    <col min="154" max="155" width="17.375" style="165" bestFit="1" customWidth="1"/>
    <col min="156" max="156" width="18.75" style="165" bestFit="1" customWidth="1"/>
    <col min="157" max="157" width="17.375" style="165" bestFit="1" customWidth="1"/>
    <col min="158" max="158" width="17.875" style="165" bestFit="1" customWidth="1"/>
    <col min="159" max="159" width="16.125" style="165" bestFit="1" customWidth="1"/>
    <col min="160" max="160" width="19.875" style="165" bestFit="1" customWidth="1"/>
    <col min="161" max="161" width="16.75" style="165" bestFit="1" customWidth="1"/>
    <col min="162" max="163" width="16.125" style="165" bestFit="1" customWidth="1"/>
    <col min="164" max="164" width="19.25" style="165" bestFit="1" customWidth="1"/>
    <col min="165" max="165" width="16.125" style="165" bestFit="1" customWidth="1"/>
    <col min="166" max="166" width="16.875" style="165" bestFit="1" customWidth="1"/>
    <col min="167" max="167" width="16.125" style="165" bestFit="1" customWidth="1"/>
    <col min="168" max="169" width="17.375" style="165" bestFit="1" customWidth="1"/>
    <col min="170" max="170" width="16.375" style="165" bestFit="1" customWidth="1"/>
    <col min="171" max="171" width="16.125" style="165" bestFit="1" customWidth="1"/>
    <col min="172" max="172" width="21" style="165" bestFit="1" customWidth="1"/>
    <col min="173" max="173" width="16.875" style="165" bestFit="1" customWidth="1"/>
    <col min="174" max="183" width="17.375" style="165" bestFit="1" customWidth="1"/>
    <col min="184" max="184" width="16.875" style="165" bestFit="1" customWidth="1"/>
    <col min="185" max="185" width="16.125" style="165" bestFit="1" customWidth="1"/>
    <col min="186" max="186" width="19.375" style="165" bestFit="1" customWidth="1"/>
    <col min="187" max="187" width="16.125" style="165" bestFit="1" customWidth="1"/>
    <col min="188" max="188" width="19.125" style="165" bestFit="1" customWidth="1"/>
    <col min="189" max="190" width="17.375" style="165" bestFit="1" customWidth="1"/>
    <col min="191" max="192" width="16.125" style="165" bestFit="1" customWidth="1"/>
    <col min="193" max="193" width="30.375" style="165" bestFit="1" customWidth="1"/>
    <col min="194" max="197" width="16.125" style="165" bestFit="1" customWidth="1"/>
    <col min="198" max="199" width="17.375" style="165" bestFit="1" customWidth="1"/>
    <col min="200" max="200" width="17" style="165" bestFit="1" customWidth="1"/>
    <col min="201" max="201" width="17.375" style="165" bestFit="1" customWidth="1"/>
    <col min="202" max="202" width="18.25" style="165" bestFit="1" customWidth="1"/>
    <col min="203" max="204" width="17.375" style="165" bestFit="1" customWidth="1"/>
    <col min="205" max="205" width="16.125" style="165" bestFit="1" customWidth="1"/>
    <col min="206" max="206" width="17.375" style="165" bestFit="1" customWidth="1"/>
    <col min="207" max="207" width="16.125" style="165" bestFit="1" customWidth="1"/>
    <col min="208" max="209" width="17.375" style="165" bestFit="1" customWidth="1"/>
    <col min="210" max="210" width="19.375" style="165" bestFit="1" customWidth="1"/>
    <col min="211" max="215" width="17.375" style="165" bestFit="1" customWidth="1"/>
    <col min="216" max="216" width="17.625" style="165" bestFit="1" customWidth="1"/>
    <col min="217" max="217" width="19.375" style="165" bestFit="1" customWidth="1"/>
    <col min="218" max="221" width="17.375" style="165" bestFit="1" customWidth="1"/>
    <col min="222" max="222" width="17.125" style="165" bestFit="1" customWidth="1"/>
    <col min="223" max="223" width="17.375" style="165" bestFit="1" customWidth="1"/>
    <col min="224" max="224" width="16.875" style="165" bestFit="1" customWidth="1"/>
    <col min="225" max="225" width="21.375" style="165" bestFit="1" customWidth="1"/>
    <col min="226" max="226" width="17.375" style="165" bestFit="1" customWidth="1"/>
    <col min="227" max="227" width="16.125" style="165" bestFit="1" customWidth="1"/>
    <col min="228" max="228" width="32.625" style="165" bestFit="1" customWidth="1"/>
    <col min="229" max="230" width="16.125" style="165" bestFit="1" customWidth="1"/>
    <col min="231" max="231" width="17.375" style="165" bestFit="1" customWidth="1"/>
    <col min="232" max="232" width="16.875" style="165" bestFit="1" customWidth="1"/>
    <col min="233" max="234" width="16.125" style="165" bestFit="1" customWidth="1"/>
    <col min="235" max="235" width="16.75" style="165" bestFit="1" customWidth="1"/>
    <col min="236" max="236" width="17.375" style="165" bestFit="1" customWidth="1"/>
    <col min="237" max="237" width="16.125" style="165" bestFit="1" customWidth="1"/>
    <col min="238" max="238" width="17.375" style="165" bestFit="1" customWidth="1"/>
    <col min="239" max="240" width="16.125" style="165" bestFit="1" customWidth="1"/>
    <col min="241" max="241" width="24.375" style="165" bestFit="1" customWidth="1"/>
    <col min="242" max="245" width="17.375" style="165" bestFit="1" customWidth="1"/>
    <col min="246" max="249" width="16.125" style="165" bestFit="1" customWidth="1"/>
    <col min="250" max="250" width="16.875" style="165" bestFit="1" customWidth="1"/>
    <col min="251" max="251" width="16.125" style="165" bestFit="1" customWidth="1"/>
    <col min="252" max="252" width="19.375" style="165" bestFit="1" customWidth="1"/>
    <col min="253" max="253" width="18.25" style="165" bestFit="1" customWidth="1"/>
    <col min="254" max="255" width="17.375" style="165" bestFit="1" customWidth="1"/>
    <col min="256" max="260" width="16.125" style="165" bestFit="1" customWidth="1"/>
    <col min="261" max="262" width="17.375" style="165" bestFit="1" customWidth="1"/>
    <col min="263" max="263" width="16.875" style="165" bestFit="1" customWidth="1"/>
    <col min="264" max="265" width="17.375" style="165" bestFit="1" customWidth="1"/>
    <col min="266" max="266" width="16.125" style="165" bestFit="1" customWidth="1"/>
    <col min="267" max="267" width="17.375" style="165" bestFit="1" customWidth="1"/>
    <col min="268" max="269" width="16.125" style="165" bestFit="1" customWidth="1"/>
    <col min="270" max="270" width="17.375" style="165" bestFit="1" customWidth="1"/>
    <col min="271" max="271" width="16.125" style="165" bestFit="1" customWidth="1"/>
    <col min="272" max="272" width="16.875" style="165" bestFit="1" customWidth="1"/>
    <col min="273" max="273" width="17.375" style="165" bestFit="1" customWidth="1"/>
    <col min="274" max="274" width="16.125" style="165" bestFit="1" customWidth="1"/>
    <col min="275" max="275" width="17.375" style="165" bestFit="1" customWidth="1"/>
    <col min="276" max="276" width="16.125" style="165" bestFit="1" customWidth="1"/>
    <col min="277" max="277" width="21.75" style="165" bestFit="1" customWidth="1"/>
    <col min="278" max="278" width="17.375" style="165" bestFit="1" customWidth="1"/>
    <col min="279" max="279" width="16.125" style="165" bestFit="1" customWidth="1"/>
    <col min="280" max="280" width="34.75" style="165" bestFit="1" customWidth="1"/>
    <col min="281" max="281" width="17.375" style="165" bestFit="1" customWidth="1"/>
    <col min="282" max="282" width="16.125" style="165" bestFit="1" customWidth="1"/>
    <col min="283" max="283" width="31.125" style="165" bestFit="1" customWidth="1"/>
    <col min="284" max="284" width="17.375" style="165" bestFit="1" customWidth="1"/>
    <col min="285" max="285" width="16.125" style="165" bestFit="1" customWidth="1"/>
    <col min="286" max="286" width="26.375" style="165" bestFit="1" customWidth="1"/>
    <col min="287" max="287" width="16.125" style="165" bestFit="1" customWidth="1"/>
    <col min="288" max="288" width="18.75" style="165" bestFit="1" customWidth="1"/>
    <col min="289" max="289" width="19.125" style="165" bestFit="1" customWidth="1"/>
    <col min="290" max="290" width="19.25" style="165" bestFit="1" customWidth="1"/>
    <col min="291" max="291" width="39.625" style="165" bestFit="1" customWidth="1"/>
    <col min="292" max="292" width="19.375" style="165" bestFit="1" customWidth="1"/>
    <col min="293" max="299" width="17.375" style="165" bestFit="1" customWidth="1"/>
    <col min="300" max="300" width="16.875" style="165" bestFit="1" customWidth="1"/>
    <col min="301" max="301" width="18.875" style="165" bestFit="1" customWidth="1"/>
    <col min="302" max="304" width="17.375" style="165" bestFit="1" customWidth="1"/>
    <col min="305" max="305" width="19.375" style="165" bestFit="1" customWidth="1"/>
    <col min="306" max="306" width="17.375" style="165" bestFit="1" customWidth="1"/>
    <col min="307" max="307" width="19.375" style="165" bestFit="1" customWidth="1"/>
    <col min="308" max="308" width="17.375" style="165" bestFit="1" customWidth="1"/>
    <col min="309" max="309" width="19.375" style="165" bestFit="1" customWidth="1"/>
    <col min="310" max="310" width="17.375" style="165" bestFit="1" customWidth="1"/>
    <col min="311" max="311" width="20.25" style="165" bestFit="1" customWidth="1"/>
    <col min="312" max="315" width="17.375" style="165" bestFit="1" customWidth="1"/>
    <col min="316" max="316" width="16.875" style="165" bestFit="1" customWidth="1"/>
    <col min="317" max="317" width="19.375" style="165" bestFit="1" customWidth="1"/>
    <col min="318" max="321" width="17.375" style="165" bestFit="1" customWidth="1"/>
    <col min="322" max="323" width="16.125" style="165" bestFit="1" customWidth="1"/>
    <col min="324" max="324" width="17.375" style="165" bestFit="1" customWidth="1"/>
    <col min="325" max="325" width="16.125" style="165" bestFit="1" customWidth="1"/>
    <col min="326" max="326" width="27.625" style="165" bestFit="1" customWidth="1"/>
    <col min="327" max="327" width="16.875" style="165" bestFit="1" customWidth="1"/>
    <col min="328" max="328" width="26.375" style="165" bestFit="1" customWidth="1"/>
    <col min="329" max="330" width="17.375" style="165" bestFit="1" customWidth="1"/>
    <col min="331" max="331" width="19.375" style="165" bestFit="1" customWidth="1"/>
    <col min="332" max="332" width="17.375" style="165" bestFit="1" customWidth="1"/>
    <col min="333" max="333" width="20.625" style="165" bestFit="1" customWidth="1"/>
    <col min="334" max="334" width="30.125" style="165" bestFit="1" customWidth="1"/>
    <col min="335" max="335" width="19.75" style="165" bestFit="1" customWidth="1"/>
    <col min="336" max="341" width="17.375" style="165" bestFit="1" customWidth="1"/>
    <col min="342" max="342" width="18" style="165" bestFit="1" customWidth="1"/>
    <col min="343" max="343" width="19.375" style="165" bestFit="1" customWidth="1"/>
    <col min="344" max="344" width="17.375" style="165" bestFit="1" customWidth="1"/>
    <col min="345" max="345" width="16.125" style="165" bestFit="1" customWidth="1"/>
    <col min="346" max="346" width="16.875" style="165" bestFit="1" customWidth="1"/>
    <col min="347" max="347" width="16.125" style="165" bestFit="1" customWidth="1"/>
    <col min="348" max="348" width="17.375" style="165" bestFit="1" customWidth="1"/>
    <col min="349" max="350" width="16.875" style="165" bestFit="1" customWidth="1"/>
    <col min="351" max="351" width="17.375" style="165" bestFit="1" customWidth="1"/>
    <col min="352" max="352" width="16.375" style="165" bestFit="1" customWidth="1"/>
    <col min="353" max="353" width="16.875" style="165" bestFit="1" customWidth="1"/>
    <col min="354" max="354" width="16.125" style="165" bestFit="1" customWidth="1"/>
    <col min="355" max="355" width="19.375" style="165" bestFit="1" customWidth="1"/>
    <col min="356" max="363" width="17.375" style="165" bestFit="1" customWidth="1"/>
    <col min="364" max="365" width="16.125" style="165" bestFit="1" customWidth="1"/>
    <col min="366" max="366" width="19.375" style="165" bestFit="1" customWidth="1"/>
    <col min="367" max="367" width="17.375" style="165" bestFit="1" customWidth="1"/>
    <col min="368" max="368" width="16.125" style="165" bestFit="1" customWidth="1"/>
    <col min="369" max="369" width="17.375" style="165" bestFit="1" customWidth="1"/>
    <col min="370" max="370" width="22" style="165" bestFit="1" customWidth="1"/>
    <col min="371" max="373" width="17.375" style="165" bestFit="1" customWidth="1"/>
    <col min="374" max="374" width="16.125" style="165" bestFit="1" customWidth="1"/>
    <col min="375" max="376" width="17.375" style="165" bestFit="1" customWidth="1"/>
    <col min="377" max="377" width="16.125" style="165" bestFit="1" customWidth="1"/>
    <col min="378" max="378" width="17.375" style="165" bestFit="1" customWidth="1"/>
    <col min="379" max="380" width="16.125" style="165" bestFit="1" customWidth="1"/>
    <col min="381" max="381" width="15.625" style="165" bestFit="1" customWidth="1"/>
    <col min="382" max="384" width="16.125" style="165" bestFit="1" customWidth="1"/>
    <col min="385" max="385" width="24" style="165" bestFit="1" customWidth="1"/>
    <col min="386" max="387" width="17.375" style="165" bestFit="1" customWidth="1"/>
    <col min="388" max="388" width="16.125" style="165" bestFit="1" customWidth="1"/>
    <col min="389" max="390" width="17.375" style="165" bestFit="1" customWidth="1"/>
    <col min="391" max="391" width="16.125" style="165" bestFit="1" customWidth="1"/>
    <col min="392" max="392" width="19.375" style="165" bestFit="1" customWidth="1"/>
    <col min="393" max="393" width="67.375" style="165" bestFit="1" customWidth="1"/>
    <col min="394" max="395" width="17.375" style="165" bestFit="1" customWidth="1"/>
    <col min="396" max="396" width="16.875" style="165" bestFit="1" customWidth="1"/>
    <col min="397" max="398" width="17.375" style="165" bestFit="1" customWidth="1"/>
    <col min="399" max="399" width="38.125" style="165" bestFit="1" customWidth="1"/>
    <col min="400" max="400" width="16.125" style="165" bestFit="1" customWidth="1"/>
    <col min="401" max="401" width="19.375" style="165" bestFit="1" customWidth="1"/>
    <col min="402" max="404" width="17.375" style="165" bestFit="1" customWidth="1"/>
    <col min="405" max="405" width="19" style="165" bestFit="1" customWidth="1"/>
    <col min="406" max="406" width="16.125" style="165" bestFit="1" customWidth="1"/>
    <col min="407" max="407" width="28.25" style="165" bestFit="1" customWidth="1"/>
    <col min="408" max="408" width="16.875" style="165" bestFit="1" customWidth="1"/>
    <col min="409" max="409" width="16.125" style="165" bestFit="1" customWidth="1"/>
    <col min="410" max="412" width="17.375" style="165" bestFit="1" customWidth="1"/>
    <col min="413" max="415" width="16.125" style="165" bestFit="1" customWidth="1"/>
    <col min="416" max="416" width="19.375" style="165" bestFit="1" customWidth="1"/>
    <col min="417" max="417" width="16.125" style="165" bestFit="1" customWidth="1"/>
    <col min="418" max="418" width="17.375" style="165" bestFit="1" customWidth="1"/>
    <col min="419" max="419" width="16.125" style="165" bestFit="1" customWidth="1"/>
    <col min="420" max="421" width="17.375" style="165" bestFit="1" customWidth="1"/>
    <col min="422" max="422" width="16.875" style="165" bestFit="1" customWidth="1"/>
    <col min="423" max="423" width="16.125" style="165" bestFit="1" customWidth="1"/>
    <col min="424" max="424" width="17.375" style="165" bestFit="1" customWidth="1"/>
    <col min="425" max="425" width="16.875" style="165" bestFit="1" customWidth="1"/>
    <col min="426" max="427" width="17.375" style="165" bestFit="1" customWidth="1"/>
    <col min="428" max="428" width="16.125" style="165" bestFit="1" customWidth="1"/>
    <col min="429" max="429" width="31.75" style="165" bestFit="1" customWidth="1"/>
    <col min="430" max="433" width="16.125" style="165" bestFit="1" customWidth="1"/>
    <col min="434" max="434" width="19.375" style="165" bestFit="1" customWidth="1"/>
    <col min="435" max="437" width="17.375" style="165" bestFit="1" customWidth="1"/>
    <col min="438" max="438" width="18.25" style="165" bestFit="1" customWidth="1"/>
    <col min="439" max="442" width="17.375" style="165" bestFit="1" customWidth="1"/>
    <col min="443" max="443" width="16.125" style="165" bestFit="1" customWidth="1"/>
    <col min="444" max="444" width="17.375" style="165" bestFit="1" customWidth="1"/>
    <col min="445" max="446" width="16.125" style="165" bestFit="1" customWidth="1"/>
    <col min="447" max="447" width="18.375" style="165" bestFit="1" customWidth="1"/>
    <col min="448" max="449" width="17.375" style="165" bestFit="1" customWidth="1"/>
    <col min="450" max="450" width="16.875" style="165" bestFit="1" customWidth="1"/>
    <col min="451" max="451" width="17" style="165" bestFit="1" customWidth="1"/>
    <col min="452" max="452" width="16.125" style="165" bestFit="1" customWidth="1"/>
    <col min="453" max="453" width="28.375" style="165" bestFit="1" customWidth="1"/>
    <col min="454" max="454" width="34.625" style="165" bestFit="1" customWidth="1"/>
    <col min="455" max="457" width="16.125" style="165" bestFit="1" customWidth="1"/>
    <col min="458" max="458" width="16.875" style="165" bestFit="1" customWidth="1"/>
    <col min="459" max="459" width="16.125" style="165" bestFit="1" customWidth="1"/>
    <col min="460" max="460" width="19.375" style="165" bestFit="1" customWidth="1"/>
    <col min="461" max="461" width="16.125" style="165" bestFit="1" customWidth="1"/>
    <col min="462" max="465" width="17.375" style="165" bestFit="1" customWidth="1"/>
    <col min="466" max="466" width="16.125" style="165" bestFit="1" customWidth="1"/>
    <col min="467" max="467" width="18.375" style="165" bestFit="1" customWidth="1"/>
    <col min="468" max="468" width="17.375" style="165" bestFit="1" customWidth="1"/>
    <col min="469" max="472" width="16.125" style="165" bestFit="1" customWidth="1"/>
    <col min="473" max="473" width="19.375" style="165" bestFit="1" customWidth="1"/>
    <col min="474" max="475" width="17.375" style="165" bestFit="1" customWidth="1"/>
    <col min="476" max="476" width="19.875" style="165" bestFit="1" customWidth="1"/>
    <col min="477" max="479" width="17.375" style="165" bestFit="1" customWidth="1"/>
    <col min="480" max="480" width="16.875" style="165" bestFit="1" customWidth="1"/>
    <col min="481" max="483" width="17.375" style="165" bestFit="1" customWidth="1"/>
    <col min="484" max="485" width="16.125" style="165" bestFit="1" customWidth="1"/>
    <col min="486" max="486" width="17.375" style="165" bestFit="1" customWidth="1"/>
    <col min="487" max="487" width="16.125" style="165" bestFit="1" customWidth="1"/>
    <col min="488" max="489" width="16.875" style="165" bestFit="1" customWidth="1"/>
    <col min="490" max="490" width="16.25" style="165" bestFit="1" customWidth="1"/>
    <col min="491" max="492" width="16.125" style="165" bestFit="1" customWidth="1"/>
    <col min="493" max="493" width="17.375" style="165" bestFit="1" customWidth="1"/>
    <col min="494" max="497" width="16.125" style="165" bestFit="1" customWidth="1"/>
    <col min="498" max="500" width="17.375" style="165" bestFit="1" customWidth="1"/>
    <col min="501" max="502" width="16.125" style="165" bestFit="1" customWidth="1"/>
    <col min="503" max="503" width="29.125" style="165" bestFit="1" customWidth="1"/>
    <col min="504" max="504" width="16.125" style="165" bestFit="1" customWidth="1"/>
    <col min="505" max="508" width="17.375" style="165" bestFit="1" customWidth="1"/>
    <col min="509" max="509" width="16.125" style="165" bestFit="1" customWidth="1"/>
    <col min="510" max="510" width="17.375" style="165" bestFit="1" customWidth="1"/>
    <col min="511" max="511" width="16.125" style="165" bestFit="1" customWidth="1"/>
    <col min="512" max="512" width="16.875" style="165" bestFit="1" customWidth="1"/>
    <col min="513" max="513" width="19.375" style="165" bestFit="1" customWidth="1"/>
    <col min="514" max="514" width="16.125" style="165" bestFit="1" customWidth="1"/>
    <col min="515" max="515" width="17.375" style="165" bestFit="1" customWidth="1"/>
    <col min="516" max="519" width="16.125" style="165" bestFit="1" customWidth="1"/>
    <col min="520" max="520" width="17.375" style="165" bestFit="1" customWidth="1"/>
    <col min="521" max="521" width="16.125" style="165" bestFit="1" customWidth="1"/>
    <col min="522" max="522" width="16.875" style="165" bestFit="1" customWidth="1"/>
    <col min="523" max="523" width="16.125" style="165" bestFit="1" customWidth="1"/>
    <col min="524" max="524" width="29" style="165" bestFit="1" customWidth="1"/>
    <col min="525" max="526" width="16.125" style="165" bestFit="1" customWidth="1"/>
    <col min="527" max="527" width="19.375" style="165" bestFit="1" customWidth="1"/>
    <col min="528" max="529" width="16.125" style="165" bestFit="1" customWidth="1"/>
    <col min="530" max="530" width="25.625" style="165" bestFit="1" customWidth="1"/>
    <col min="531" max="532" width="17.375" style="165" bestFit="1" customWidth="1"/>
    <col min="533" max="533" width="16.125" style="165" bestFit="1" customWidth="1"/>
    <col min="534" max="534" width="17.375" style="165" bestFit="1" customWidth="1"/>
    <col min="535" max="535" width="16.125" style="165" bestFit="1" customWidth="1"/>
    <col min="536" max="536" width="17.375" style="165" bestFit="1" customWidth="1"/>
    <col min="537" max="537" width="18" style="165" bestFit="1" customWidth="1"/>
    <col min="538" max="539" width="16.125" style="165" bestFit="1" customWidth="1"/>
    <col min="540" max="540" width="18.75" style="165" bestFit="1" customWidth="1"/>
    <col min="541" max="542" width="16.125" style="165" bestFit="1" customWidth="1"/>
    <col min="543" max="543" width="32.25" style="165" bestFit="1" customWidth="1"/>
    <col min="544" max="544" width="27.875" style="165" bestFit="1" customWidth="1"/>
    <col min="545" max="545" width="19.375" style="165" bestFit="1" customWidth="1"/>
    <col min="546" max="546" width="17.375" style="165" bestFit="1" customWidth="1"/>
    <col min="547" max="548" width="16.875" style="165" bestFit="1" customWidth="1"/>
    <col min="549" max="549" width="26.625" style="165" bestFit="1" customWidth="1"/>
    <col min="550" max="553" width="16.125" style="165" bestFit="1" customWidth="1"/>
    <col min="554" max="554" width="18.25" style="165" bestFit="1" customWidth="1"/>
    <col min="555" max="558" width="17.375" style="165" bestFit="1" customWidth="1"/>
    <col min="559" max="559" width="34.25" style="165" bestFit="1" customWidth="1"/>
    <col min="560" max="560" width="19.375" style="165" bestFit="1" customWidth="1"/>
    <col min="561" max="563" width="17.375" style="165" bestFit="1" customWidth="1"/>
    <col min="564" max="565" width="16.125" style="165" bestFit="1" customWidth="1"/>
    <col min="566" max="566" width="17.375" style="165" bestFit="1" customWidth="1"/>
    <col min="567" max="568" width="16.125" style="165" bestFit="1" customWidth="1"/>
    <col min="569" max="569" width="16.875" style="165" bestFit="1" customWidth="1"/>
    <col min="570" max="573" width="17.375" style="165" bestFit="1" customWidth="1"/>
    <col min="574" max="577" width="16.125" style="165" bestFit="1" customWidth="1"/>
    <col min="578" max="578" width="27.375" style="165" bestFit="1" customWidth="1"/>
    <col min="579" max="579" width="16.125" style="165" bestFit="1" customWidth="1"/>
    <col min="580" max="580" width="20.625" style="165" bestFit="1" customWidth="1"/>
    <col min="581" max="581" width="16.125" style="165" bestFit="1" customWidth="1"/>
    <col min="582" max="582" width="19.375" style="165" bestFit="1" customWidth="1"/>
    <col min="583" max="584" width="17.375" style="165" bestFit="1" customWidth="1"/>
    <col min="585" max="585" width="18.625" style="165" bestFit="1" customWidth="1"/>
    <col min="586" max="587" width="17.375" style="165" bestFit="1" customWidth="1"/>
    <col min="588" max="588" width="18.25" style="165" bestFit="1" customWidth="1"/>
    <col min="589" max="589" width="18.375" style="165" bestFit="1" customWidth="1"/>
    <col min="590" max="590" width="17.375" style="165" bestFit="1" customWidth="1"/>
    <col min="591" max="591" width="25.125" style="165" bestFit="1" customWidth="1"/>
    <col min="592" max="594" width="17.375" style="165" bestFit="1" customWidth="1"/>
    <col min="595" max="595" width="16.125" style="165" bestFit="1" customWidth="1"/>
    <col min="596" max="596" width="16.875" style="165" bestFit="1" customWidth="1"/>
    <col min="597" max="597" width="23.875" style="165" bestFit="1" customWidth="1"/>
    <col min="598" max="600" width="17.375" style="165" bestFit="1" customWidth="1"/>
    <col min="601" max="601" width="16.125" style="165" bestFit="1" customWidth="1"/>
    <col min="602" max="606" width="17.375" style="165" bestFit="1" customWidth="1"/>
    <col min="607" max="607" width="17.875" style="165" bestFit="1" customWidth="1"/>
    <col min="608" max="616" width="17.375" style="165" bestFit="1" customWidth="1"/>
    <col min="617" max="617" width="18.125" style="165" bestFit="1" customWidth="1"/>
    <col min="618" max="619" width="17.875" style="165" bestFit="1" customWidth="1"/>
    <col min="620" max="621" width="16.125" style="165" bestFit="1" customWidth="1"/>
    <col min="622" max="622" width="33.875" style="165" bestFit="1" customWidth="1"/>
    <col min="623" max="623" width="16.625" style="165" bestFit="1" customWidth="1"/>
    <col min="624" max="624" width="39.375" style="165" bestFit="1" customWidth="1"/>
    <col min="625" max="625" width="24" style="165" bestFit="1" customWidth="1"/>
    <col min="626" max="626" width="19.625" style="165" bestFit="1" customWidth="1"/>
    <col min="627" max="629" width="16.125" style="165" bestFit="1" customWidth="1"/>
    <col min="630" max="630" width="19.375" style="165" bestFit="1" customWidth="1"/>
    <col min="631" max="641" width="17.375" style="165" bestFit="1" customWidth="1"/>
    <col min="642" max="642" width="16.125" style="165" bestFit="1" customWidth="1"/>
    <col min="643" max="643" width="17.375" style="165" bestFit="1" customWidth="1"/>
    <col min="644" max="644" width="16.75" style="165" bestFit="1" customWidth="1"/>
    <col min="645" max="647" width="16.125" style="165" bestFit="1" customWidth="1"/>
    <col min="648" max="648" width="21" style="165" bestFit="1" customWidth="1"/>
    <col min="649" max="649" width="16.125" style="165" bestFit="1" customWidth="1"/>
    <col min="650" max="650" width="27.375" style="165" bestFit="1" customWidth="1"/>
    <col min="651" max="652" width="16.125" style="165" bestFit="1" customWidth="1"/>
    <col min="653" max="653" width="19.375" style="165" bestFit="1" customWidth="1"/>
    <col min="654" max="659" width="17.375" style="165" bestFit="1" customWidth="1"/>
    <col min="660" max="660" width="16.875" style="165" bestFit="1" customWidth="1"/>
    <col min="661" max="664" width="17.375" style="165" bestFit="1" customWidth="1"/>
    <col min="665" max="665" width="16.125" style="165" bestFit="1" customWidth="1"/>
    <col min="666" max="666" width="38.625" style="165" bestFit="1" customWidth="1"/>
    <col min="667" max="667" width="17.375" style="165" bestFit="1" customWidth="1"/>
    <col min="668" max="668" width="16.125" style="165" bestFit="1" customWidth="1"/>
    <col min="669" max="669" width="17.125" style="165" bestFit="1" customWidth="1"/>
    <col min="670" max="672" width="17.375" style="165" bestFit="1" customWidth="1"/>
    <col min="673" max="673" width="16.875" style="165" bestFit="1" customWidth="1"/>
    <col min="674" max="674" width="17.375" style="165" bestFit="1" customWidth="1"/>
    <col min="675" max="676" width="16.125" style="165" bestFit="1" customWidth="1"/>
    <col min="677" max="677" width="17.375" style="165" bestFit="1" customWidth="1"/>
    <col min="678" max="678" width="16.125" style="165" bestFit="1" customWidth="1"/>
    <col min="679" max="680" width="17.375" style="165" bestFit="1" customWidth="1"/>
    <col min="681" max="684" width="16.125" style="165" bestFit="1" customWidth="1"/>
    <col min="685" max="685" width="29.375" style="165" bestFit="1" customWidth="1"/>
    <col min="686" max="686" width="19.375" style="165" bestFit="1" customWidth="1"/>
    <col min="687" max="687" width="16.125" style="165" bestFit="1" customWidth="1"/>
    <col min="688" max="690" width="17.375" style="165" bestFit="1" customWidth="1"/>
    <col min="691" max="691" width="16.125" style="165" bestFit="1" customWidth="1"/>
    <col min="692" max="695" width="17.375" style="165" bestFit="1" customWidth="1"/>
    <col min="696" max="698" width="16.125" style="165" bestFit="1" customWidth="1"/>
    <col min="699" max="699" width="17.375" style="165" bestFit="1" customWidth="1"/>
    <col min="700" max="703" width="16.125" style="165" bestFit="1" customWidth="1"/>
    <col min="704" max="704" width="38.25" style="165" bestFit="1" customWidth="1"/>
    <col min="705" max="705" width="16.125" style="165" bestFit="1" customWidth="1"/>
    <col min="706" max="706" width="18.375" style="165" bestFit="1" customWidth="1"/>
    <col min="707" max="707" width="16.125" style="165" bestFit="1" customWidth="1"/>
    <col min="708" max="708" width="17.375" style="165" bestFit="1" customWidth="1"/>
    <col min="709" max="709" width="16.125" style="165" bestFit="1" customWidth="1"/>
    <col min="710" max="710" width="18" style="165" bestFit="1" customWidth="1"/>
    <col min="711" max="711" width="16.125" style="165" bestFit="1" customWidth="1"/>
    <col min="712" max="712" width="16.375" style="165" bestFit="1" customWidth="1"/>
    <col min="713" max="713" width="17.375" style="165" bestFit="1" customWidth="1"/>
    <col min="714" max="714" width="16.125" style="165" bestFit="1" customWidth="1"/>
    <col min="715" max="715" width="21.625" style="165" bestFit="1" customWidth="1"/>
    <col min="716" max="716" width="17.375" style="165" bestFit="1" customWidth="1"/>
    <col min="717" max="717" width="16.875" style="165" bestFit="1" customWidth="1"/>
    <col min="718" max="719" width="17.375" style="165" bestFit="1" customWidth="1"/>
    <col min="720" max="720" width="16.125" style="165" bestFit="1" customWidth="1"/>
    <col min="721" max="722" width="17.375" style="165" bestFit="1" customWidth="1"/>
    <col min="723" max="723" width="18.375" style="165" bestFit="1" customWidth="1"/>
    <col min="724" max="724" width="16.125" style="165" bestFit="1" customWidth="1"/>
    <col min="725" max="726" width="17.375" style="165" bestFit="1" customWidth="1"/>
    <col min="727" max="727" width="18.375" style="165" bestFit="1" customWidth="1"/>
    <col min="728" max="729" width="16.125" style="165" bestFit="1" customWidth="1"/>
    <col min="730" max="730" width="16.875" style="165" bestFit="1" customWidth="1"/>
    <col min="731" max="733" width="16.125" style="165" bestFit="1" customWidth="1"/>
    <col min="734" max="734" width="28.75" style="165" bestFit="1" customWidth="1"/>
    <col min="735" max="735" width="30.75" style="165" bestFit="1" customWidth="1"/>
    <col min="736" max="737" width="16.125" style="165" bestFit="1" customWidth="1"/>
    <col min="738" max="738" width="16.75" style="165" bestFit="1" customWidth="1"/>
    <col min="739" max="739" width="16.125" style="165" bestFit="1" customWidth="1"/>
    <col min="740" max="740" width="17.125" style="165" bestFit="1" customWidth="1"/>
    <col min="741" max="742" width="17.375" style="165" bestFit="1" customWidth="1"/>
    <col min="743" max="743" width="16.125" style="165" bestFit="1" customWidth="1"/>
    <col min="744" max="745" width="17.375" style="165" bestFit="1" customWidth="1"/>
    <col min="746" max="746" width="16.75" style="165" bestFit="1" customWidth="1"/>
    <col min="747" max="747" width="16.125" style="165" bestFit="1" customWidth="1"/>
    <col min="748" max="748" width="17.375" style="165" bestFit="1" customWidth="1"/>
    <col min="749" max="749" width="16.125" style="165" bestFit="1" customWidth="1"/>
    <col min="750" max="750" width="23.375" style="165" bestFit="1" customWidth="1"/>
    <col min="751" max="752" width="17.375" style="165" bestFit="1" customWidth="1"/>
    <col min="753" max="754" width="16.125" style="165" bestFit="1" customWidth="1"/>
    <col min="755" max="755" width="17.375" style="165" bestFit="1" customWidth="1"/>
    <col min="756" max="756" width="19.375" style="165" bestFit="1" customWidth="1"/>
    <col min="757" max="758" width="16.125" style="165" bestFit="1" customWidth="1"/>
    <col min="759" max="759" width="17.375" style="165" bestFit="1" customWidth="1"/>
    <col min="760" max="760" width="16.125" style="165" bestFit="1" customWidth="1"/>
    <col min="761" max="761" width="27.125" style="165" bestFit="1" customWidth="1"/>
    <col min="762" max="762" width="16.125" style="165" bestFit="1" customWidth="1"/>
    <col min="763" max="763" width="17.375" style="165" bestFit="1" customWidth="1"/>
    <col min="764" max="764" width="26" style="165" bestFit="1" customWidth="1"/>
    <col min="765" max="765" width="16.125" style="165" bestFit="1" customWidth="1"/>
    <col min="766" max="776" width="17.375" style="165" bestFit="1" customWidth="1"/>
    <col min="777" max="777" width="16.125" style="165" bestFit="1" customWidth="1"/>
    <col min="778" max="778" width="16.875" style="165" bestFit="1" customWidth="1"/>
    <col min="779" max="779" width="16.125" style="165" bestFit="1" customWidth="1"/>
    <col min="780" max="780" width="19.625" style="165" bestFit="1" customWidth="1"/>
    <col min="781" max="781" width="25.75" style="165" bestFit="1" customWidth="1"/>
    <col min="782" max="783" width="16.125" style="165" bestFit="1" customWidth="1"/>
    <col min="784" max="785" width="17.375" style="165" bestFit="1" customWidth="1"/>
    <col min="786" max="786" width="20.75" style="165" bestFit="1" customWidth="1"/>
    <col min="787" max="787" width="18.125" style="165" bestFit="1" customWidth="1"/>
    <col min="788" max="788" width="16.875" style="165" bestFit="1" customWidth="1"/>
    <col min="789" max="789" width="16.125" style="165" bestFit="1" customWidth="1"/>
    <col min="790" max="790" width="19.125" style="165" bestFit="1" customWidth="1"/>
    <col min="791" max="791" width="16.125" style="165" bestFit="1" customWidth="1"/>
    <col min="792" max="792" width="23" style="165" bestFit="1" customWidth="1"/>
    <col min="793" max="793" width="19.375" style="165" bestFit="1" customWidth="1"/>
    <col min="794" max="796" width="17.375" style="165" bestFit="1" customWidth="1"/>
    <col min="797" max="798" width="16.125" style="165" bestFit="1" customWidth="1"/>
    <col min="799" max="799" width="17.375" style="165" bestFit="1" customWidth="1"/>
    <col min="800" max="800" width="16.125" style="165" bestFit="1" customWidth="1"/>
    <col min="801" max="801" width="19.375" style="165" bestFit="1" customWidth="1"/>
    <col min="802" max="803" width="17.375" style="165" bestFit="1" customWidth="1"/>
    <col min="804" max="805" width="16.125" style="165" bestFit="1" customWidth="1"/>
    <col min="806" max="808" width="17.375" style="165" bestFit="1" customWidth="1"/>
    <col min="809" max="809" width="16.875" style="165" bestFit="1" customWidth="1"/>
    <col min="810" max="810" width="16.125" style="165" bestFit="1" customWidth="1"/>
    <col min="811" max="812" width="17.375" style="165" bestFit="1" customWidth="1"/>
    <col min="813" max="813" width="16.125" style="165" bestFit="1" customWidth="1"/>
    <col min="814" max="816" width="17.375" style="165" bestFit="1" customWidth="1"/>
    <col min="817" max="817" width="16.125" style="165" bestFit="1" customWidth="1"/>
    <col min="818" max="818" width="28.75" style="165" bestFit="1" customWidth="1"/>
    <col min="819" max="819" width="16.125" style="165" bestFit="1" customWidth="1"/>
    <col min="820" max="820" width="17.375" style="165" bestFit="1" customWidth="1"/>
    <col min="821" max="821" width="19.375" style="165" bestFit="1" customWidth="1"/>
    <col min="822" max="826" width="17.375" style="165" bestFit="1" customWidth="1"/>
    <col min="827" max="827" width="16.125" style="165" bestFit="1" customWidth="1"/>
    <col min="828" max="828" width="17.375" style="165" bestFit="1" customWidth="1"/>
    <col min="829" max="829" width="16.875" style="165" bestFit="1" customWidth="1"/>
    <col min="830" max="830" width="39.25" style="165" bestFit="1" customWidth="1"/>
    <col min="831" max="831" width="24.75" style="165" bestFit="1" customWidth="1"/>
    <col min="832" max="842" width="17.375" style="165" bestFit="1" customWidth="1"/>
    <col min="843" max="843" width="32.875" style="165" bestFit="1" customWidth="1"/>
    <col min="844" max="844" width="19.375" style="165" bestFit="1" customWidth="1"/>
    <col min="845" max="848" width="17.375" style="165" bestFit="1" customWidth="1"/>
    <col min="849" max="850" width="16.125" style="165" bestFit="1" customWidth="1"/>
    <col min="851" max="852" width="17.375" style="165" bestFit="1" customWidth="1"/>
    <col min="853" max="853" width="16.875" style="165" bestFit="1" customWidth="1"/>
    <col min="854" max="854" width="27.375" style="165" bestFit="1" customWidth="1"/>
    <col min="855" max="855" width="16.125" style="165" bestFit="1" customWidth="1"/>
    <col min="856" max="856" width="19.375" style="165" bestFit="1" customWidth="1"/>
    <col min="857" max="857" width="16.125" style="165" bestFit="1" customWidth="1"/>
    <col min="858" max="858" width="16.875" style="165" bestFit="1" customWidth="1"/>
    <col min="859" max="859" width="16.125" style="165" bestFit="1" customWidth="1"/>
    <col min="860" max="861" width="17.375" style="165" bestFit="1" customWidth="1"/>
    <col min="862" max="862" width="16.125" style="165" bestFit="1" customWidth="1"/>
    <col min="863" max="863" width="16.875" style="165" bestFit="1" customWidth="1"/>
    <col min="864" max="864" width="16.125" style="165" bestFit="1" customWidth="1"/>
    <col min="865" max="865" width="17.375" style="165" bestFit="1" customWidth="1"/>
    <col min="866" max="866" width="30.125" style="165" bestFit="1" customWidth="1"/>
    <col min="867" max="867" width="19.375" style="165" bestFit="1" customWidth="1"/>
    <col min="868" max="869" width="17.375" style="165" bestFit="1" customWidth="1"/>
    <col min="870" max="870" width="16.125" style="165" bestFit="1" customWidth="1"/>
    <col min="871" max="871" width="17.375" style="165" bestFit="1" customWidth="1"/>
    <col min="872" max="872" width="26.25" style="165" bestFit="1" customWidth="1"/>
    <col min="873" max="874" width="16.125" style="165" bestFit="1" customWidth="1"/>
    <col min="875" max="876" width="19.375" style="165" bestFit="1" customWidth="1"/>
    <col min="877" max="878" width="17.375" style="165" bestFit="1" customWidth="1"/>
    <col min="879" max="879" width="41" style="165" bestFit="1" customWidth="1"/>
    <col min="880" max="882" width="17.375" style="165" bestFit="1" customWidth="1"/>
    <col min="883" max="883" width="16.125" style="165" bestFit="1" customWidth="1"/>
    <col min="884" max="885" width="17.375" style="165" bestFit="1" customWidth="1"/>
    <col min="886" max="886" width="16.875" style="165" bestFit="1" customWidth="1"/>
    <col min="887" max="887" width="16.125" style="165" bestFit="1" customWidth="1"/>
    <col min="888" max="888" width="16.25" style="165" bestFit="1" customWidth="1"/>
    <col min="889" max="889" width="16.125" style="165" bestFit="1" customWidth="1"/>
    <col min="890" max="890" width="17.375" style="165" bestFit="1" customWidth="1"/>
    <col min="891" max="891" width="18.25" style="165" bestFit="1" customWidth="1"/>
    <col min="892" max="892" width="17.375" style="165" bestFit="1" customWidth="1"/>
    <col min="893" max="893" width="16.125" style="165" bestFit="1" customWidth="1"/>
    <col min="894" max="894" width="17.375" style="165" bestFit="1" customWidth="1"/>
    <col min="895" max="895" width="16.875" style="165" bestFit="1" customWidth="1"/>
    <col min="896" max="896" width="17.375" style="165" bestFit="1" customWidth="1"/>
    <col min="897" max="897" width="16.125" style="165" bestFit="1" customWidth="1"/>
    <col min="898" max="898" width="16.875" style="165" bestFit="1" customWidth="1"/>
    <col min="899" max="899" width="22" style="165" bestFit="1" customWidth="1"/>
    <col min="900" max="16384" width="9" style="165"/>
  </cols>
  <sheetData>
    <row r="1" spans="1:899" x14ac:dyDescent="0.35">
      <c r="A1" s="164"/>
      <c r="B1" s="164"/>
      <c r="C1" s="164">
        <v>1</v>
      </c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  <c r="AW1" s="164"/>
      <c r="AX1" s="164"/>
      <c r="AY1" s="164"/>
      <c r="AZ1" s="164"/>
      <c r="BA1" s="164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164"/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164"/>
      <c r="CX1" s="164"/>
      <c r="CY1" s="164"/>
      <c r="CZ1" s="164"/>
      <c r="DA1" s="164">
        <v>2</v>
      </c>
      <c r="DB1" s="164"/>
      <c r="DC1" s="164"/>
      <c r="DD1" s="164"/>
      <c r="DE1" s="164"/>
      <c r="DF1" s="164"/>
      <c r="DG1" s="164"/>
      <c r="DH1" s="164"/>
      <c r="DI1" s="164"/>
      <c r="DJ1" s="164"/>
      <c r="DK1" s="164"/>
      <c r="DL1" s="164"/>
      <c r="DM1" s="164"/>
      <c r="DN1" s="164"/>
      <c r="DO1" s="164"/>
      <c r="DP1" s="164"/>
      <c r="DQ1" s="164"/>
      <c r="DR1" s="164"/>
      <c r="DS1" s="164"/>
      <c r="DT1" s="164"/>
      <c r="DU1" s="164"/>
      <c r="DV1" s="164"/>
      <c r="DW1" s="164"/>
      <c r="DX1" s="164"/>
      <c r="DY1" s="164"/>
      <c r="DZ1" s="164"/>
      <c r="EA1" s="164"/>
      <c r="EB1" s="164"/>
      <c r="EC1" s="164"/>
      <c r="ED1" s="164"/>
      <c r="EE1" s="164"/>
      <c r="EF1" s="164"/>
      <c r="EG1" s="164"/>
      <c r="EH1" s="164"/>
      <c r="EI1" s="164"/>
      <c r="EJ1" s="164"/>
      <c r="EK1" s="164"/>
      <c r="EL1" s="164"/>
      <c r="EM1" s="164"/>
      <c r="EN1" s="164"/>
      <c r="EO1" s="164"/>
      <c r="EP1" s="164"/>
      <c r="EQ1" s="164"/>
      <c r="ER1" s="164"/>
      <c r="ES1" s="164"/>
      <c r="ET1" s="164"/>
      <c r="EU1" s="164"/>
      <c r="EV1" s="164">
        <v>3</v>
      </c>
      <c r="EW1" s="164"/>
      <c r="EX1" s="164"/>
      <c r="EY1" s="164"/>
      <c r="EZ1" s="164"/>
      <c r="FA1" s="164"/>
      <c r="FB1" s="164"/>
      <c r="FC1" s="164"/>
      <c r="FD1" s="164"/>
      <c r="FE1" s="164"/>
      <c r="FF1" s="164"/>
      <c r="FG1" s="164"/>
      <c r="FH1" s="164"/>
      <c r="FI1" s="164"/>
      <c r="FJ1" s="164"/>
      <c r="FK1" s="164"/>
      <c r="FL1" s="164"/>
      <c r="FM1" s="164"/>
      <c r="FN1" s="164"/>
      <c r="FO1" s="164"/>
      <c r="FP1" s="164"/>
      <c r="FQ1" s="164"/>
      <c r="FR1" s="164"/>
      <c r="FS1" s="164"/>
      <c r="FT1" s="164"/>
      <c r="FU1" s="164"/>
      <c r="FV1" s="164"/>
      <c r="FW1" s="164"/>
      <c r="FX1" s="164"/>
      <c r="FY1" s="164"/>
      <c r="FZ1" s="164"/>
      <c r="GA1" s="164"/>
      <c r="GB1" s="164"/>
      <c r="GC1" s="164"/>
      <c r="GD1" s="164"/>
      <c r="GE1" s="164"/>
      <c r="GF1" s="164"/>
      <c r="GG1" s="164"/>
      <c r="GH1" s="164"/>
      <c r="GI1" s="164"/>
      <c r="GJ1" s="164"/>
      <c r="GK1" s="164"/>
      <c r="GL1" s="164"/>
      <c r="GM1" s="164"/>
      <c r="GN1" s="164"/>
      <c r="GO1" s="164"/>
      <c r="GP1" s="164"/>
      <c r="GQ1" s="164"/>
      <c r="GR1" s="164"/>
      <c r="GS1" s="164"/>
      <c r="GT1" s="164"/>
      <c r="GU1" s="164"/>
      <c r="GV1" s="164"/>
      <c r="GW1" s="164"/>
      <c r="GX1" s="164">
        <v>4</v>
      </c>
      <c r="GY1" s="164"/>
      <c r="GZ1" s="164"/>
      <c r="HA1" s="164"/>
      <c r="HB1" s="164"/>
      <c r="HC1" s="164"/>
      <c r="HD1" s="164"/>
      <c r="HE1" s="164"/>
      <c r="HF1" s="164"/>
      <c r="HG1" s="164"/>
      <c r="HH1" s="164"/>
      <c r="HI1" s="164"/>
      <c r="HJ1" s="164"/>
      <c r="HK1" s="164"/>
      <c r="HL1" s="164"/>
      <c r="HM1" s="164"/>
      <c r="HN1" s="164"/>
      <c r="HO1" s="164"/>
      <c r="HP1" s="164"/>
      <c r="HQ1" s="164"/>
      <c r="HR1" s="164"/>
      <c r="HS1" s="164"/>
      <c r="HT1" s="164"/>
      <c r="HU1" s="164"/>
      <c r="HV1" s="164"/>
      <c r="HW1" s="164"/>
      <c r="HX1" s="164"/>
      <c r="HY1" s="164"/>
      <c r="HZ1" s="164"/>
      <c r="IA1" s="164"/>
      <c r="IB1" s="164"/>
      <c r="IC1" s="164"/>
      <c r="ID1" s="164"/>
      <c r="IE1" s="164"/>
      <c r="IF1" s="164"/>
      <c r="IG1" s="164"/>
      <c r="IH1" s="164"/>
      <c r="II1" s="164"/>
      <c r="IJ1" s="164"/>
      <c r="IK1" s="164"/>
      <c r="IL1" s="164"/>
      <c r="IM1" s="164"/>
      <c r="IN1" s="164"/>
      <c r="IO1" s="164"/>
      <c r="IP1" s="164"/>
      <c r="IQ1" s="164"/>
      <c r="IR1" s="164"/>
      <c r="IS1" s="164"/>
      <c r="IT1" s="164"/>
      <c r="IU1" s="164"/>
      <c r="IV1" s="164"/>
      <c r="IW1" s="164"/>
      <c r="IX1" s="164"/>
      <c r="IY1" s="164"/>
      <c r="IZ1" s="164"/>
      <c r="JA1" s="164"/>
      <c r="JB1" s="164"/>
      <c r="JC1" s="164"/>
      <c r="JD1" s="164"/>
      <c r="JE1" s="164"/>
      <c r="JF1" s="164"/>
      <c r="JG1" s="164"/>
      <c r="JH1" s="164"/>
      <c r="JI1" s="164"/>
      <c r="JJ1" s="164"/>
      <c r="JK1" s="164"/>
      <c r="JL1" s="164"/>
      <c r="JM1" s="164"/>
      <c r="JN1" s="164"/>
      <c r="JO1" s="164"/>
      <c r="JP1" s="164"/>
      <c r="JQ1" s="164">
        <v>5</v>
      </c>
      <c r="JR1" s="164"/>
      <c r="JS1" s="164"/>
      <c r="JT1" s="164"/>
      <c r="JU1" s="164"/>
      <c r="JV1" s="164"/>
      <c r="JW1" s="164"/>
      <c r="JX1" s="164"/>
      <c r="JY1" s="164"/>
      <c r="JZ1" s="164"/>
      <c r="KA1" s="164"/>
      <c r="KB1" s="164"/>
      <c r="KC1" s="164"/>
      <c r="KD1" s="164"/>
      <c r="KE1" s="164"/>
      <c r="KF1" s="164"/>
      <c r="KG1" s="164"/>
      <c r="KH1" s="164"/>
      <c r="KI1" s="164"/>
      <c r="KJ1" s="164"/>
      <c r="KK1" s="164"/>
      <c r="KL1" s="164"/>
      <c r="KM1" s="164"/>
      <c r="KN1" s="164"/>
      <c r="KO1" s="164"/>
      <c r="KP1" s="164"/>
      <c r="KQ1" s="164"/>
      <c r="KR1" s="164"/>
      <c r="KS1" s="164"/>
      <c r="KT1" s="164"/>
      <c r="KU1" s="164"/>
      <c r="KV1" s="164"/>
      <c r="KW1" s="164"/>
      <c r="KX1" s="164"/>
      <c r="KY1" s="164"/>
      <c r="KZ1" s="164"/>
      <c r="LA1" s="164"/>
      <c r="LB1" s="164"/>
      <c r="LC1" s="164"/>
      <c r="LD1" s="164"/>
      <c r="LE1" s="164"/>
      <c r="LF1" s="164"/>
      <c r="LG1" s="164"/>
      <c r="LH1" s="164"/>
      <c r="LI1" s="164"/>
      <c r="LJ1" s="164"/>
      <c r="LK1" s="164"/>
      <c r="LL1" s="164"/>
      <c r="LM1" s="164"/>
      <c r="LN1" s="164"/>
      <c r="LO1" s="164"/>
      <c r="LP1" s="164"/>
      <c r="LQ1" s="164"/>
      <c r="LR1" s="164"/>
      <c r="LS1" s="164"/>
      <c r="LT1" s="164"/>
      <c r="LU1" s="164"/>
      <c r="LV1" s="164"/>
      <c r="LW1" s="164"/>
      <c r="LX1" s="164"/>
      <c r="LY1" s="164"/>
      <c r="LZ1" s="164"/>
      <c r="MA1" s="164"/>
      <c r="MB1" s="164"/>
      <c r="MC1" s="164"/>
      <c r="MD1" s="164"/>
      <c r="ME1" s="164">
        <v>6</v>
      </c>
      <c r="MF1" s="164"/>
      <c r="MG1" s="164"/>
      <c r="MH1" s="164"/>
      <c r="MI1" s="164"/>
      <c r="MJ1" s="164"/>
      <c r="MK1" s="164"/>
      <c r="ML1" s="164"/>
      <c r="MM1" s="164"/>
      <c r="MN1" s="164"/>
      <c r="MO1" s="164"/>
      <c r="MP1" s="164"/>
      <c r="MQ1" s="164"/>
      <c r="MR1" s="164"/>
      <c r="MS1" s="164"/>
      <c r="MT1" s="164"/>
      <c r="MU1" s="164"/>
      <c r="MV1" s="164"/>
      <c r="MW1" s="164"/>
      <c r="MX1" s="164"/>
      <c r="MY1" s="164"/>
      <c r="MZ1" s="164"/>
      <c r="NA1" s="164"/>
      <c r="NB1" s="164"/>
      <c r="NC1" s="164"/>
      <c r="ND1" s="164"/>
      <c r="NE1" s="164"/>
      <c r="NF1" s="164"/>
      <c r="NG1" s="164"/>
      <c r="NH1" s="164"/>
      <c r="NI1" s="164"/>
      <c r="NJ1" s="164"/>
      <c r="NK1" s="164"/>
      <c r="NL1" s="164"/>
      <c r="NM1" s="164"/>
      <c r="NN1" s="164"/>
      <c r="NO1" s="164"/>
      <c r="NP1" s="164"/>
      <c r="NQ1" s="164"/>
      <c r="NR1" s="164"/>
      <c r="NS1" s="164"/>
      <c r="NT1" s="164"/>
      <c r="NU1" s="164"/>
      <c r="NV1" s="164"/>
      <c r="NW1" s="164"/>
      <c r="NX1" s="164"/>
      <c r="NY1" s="164"/>
      <c r="NZ1" s="164"/>
      <c r="OA1" s="164"/>
      <c r="OB1" s="164"/>
      <c r="OC1" s="164"/>
      <c r="OD1" s="164"/>
      <c r="OE1" s="164"/>
      <c r="OF1" s="164"/>
      <c r="OG1" s="164"/>
      <c r="OH1" s="164"/>
      <c r="OI1" s="164"/>
      <c r="OJ1" s="164"/>
      <c r="OK1" s="164"/>
      <c r="OL1" s="164"/>
      <c r="OM1" s="164"/>
      <c r="ON1" s="164"/>
      <c r="OO1" s="164"/>
      <c r="OP1" s="164"/>
      <c r="OQ1" s="164"/>
      <c r="OR1" s="164"/>
      <c r="OS1" s="164"/>
      <c r="OT1" s="164"/>
      <c r="OU1" s="164"/>
      <c r="OV1" s="164"/>
      <c r="OW1" s="164"/>
      <c r="OX1" s="164"/>
      <c r="OY1" s="164"/>
      <c r="OZ1" s="164">
        <v>7</v>
      </c>
      <c r="PA1" s="164"/>
      <c r="PB1" s="164"/>
      <c r="PC1" s="164"/>
      <c r="PD1" s="164"/>
      <c r="PE1" s="164"/>
      <c r="PF1" s="164"/>
      <c r="PG1" s="164"/>
      <c r="PH1" s="164"/>
      <c r="PI1" s="164"/>
      <c r="PJ1" s="164"/>
      <c r="PK1" s="164"/>
      <c r="PL1" s="164"/>
      <c r="PM1" s="164"/>
      <c r="PN1" s="164"/>
      <c r="PO1" s="164"/>
      <c r="PP1" s="164"/>
      <c r="PQ1" s="164"/>
      <c r="PR1" s="164"/>
      <c r="PS1" s="164"/>
      <c r="PT1" s="164"/>
      <c r="PU1" s="164"/>
      <c r="PV1" s="164"/>
      <c r="PW1" s="164"/>
      <c r="PX1" s="164"/>
      <c r="PY1" s="164"/>
      <c r="PZ1" s="164"/>
      <c r="QA1" s="164"/>
      <c r="QB1" s="164"/>
      <c r="QC1" s="164"/>
      <c r="QD1" s="164"/>
      <c r="QE1" s="164"/>
      <c r="QF1" s="164"/>
      <c r="QG1" s="164"/>
      <c r="QH1" s="164"/>
      <c r="QI1" s="164"/>
      <c r="QJ1" s="164"/>
      <c r="QK1" s="164"/>
      <c r="QL1" s="164"/>
      <c r="QM1" s="164"/>
      <c r="QN1" s="164"/>
      <c r="QO1" s="164"/>
      <c r="QP1" s="164"/>
      <c r="QQ1" s="164"/>
      <c r="QR1" s="164"/>
      <c r="QS1" s="164"/>
      <c r="QT1" s="164"/>
      <c r="QU1" s="164"/>
      <c r="QV1" s="164"/>
      <c r="QW1" s="164"/>
      <c r="QX1" s="164"/>
      <c r="QY1" s="164"/>
      <c r="QZ1" s="164"/>
      <c r="RA1" s="164"/>
      <c r="RB1" s="164"/>
      <c r="RC1" s="164"/>
      <c r="RD1" s="164"/>
      <c r="RE1" s="164"/>
      <c r="RF1" s="164"/>
      <c r="RG1" s="164"/>
      <c r="RH1" s="164"/>
      <c r="RI1" s="164"/>
      <c r="RJ1" s="164"/>
      <c r="RK1" s="164"/>
      <c r="RL1" s="164"/>
      <c r="RM1" s="164"/>
      <c r="RN1" s="164"/>
      <c r="RO1" s="164"/>
      <c r="RP1" s="164"/>
      <c r="RQ1" s="164"/>
      <c r="RR1" s="164"/>
      <c r="RS1" s="164"/>
      <c r="RT1" s="164"/>
      <c r="RU1" s="164"/>
      <c r="RV1" s="164"/>
      <c r="RW1" s="164"/>
      <c r="RX1" s="164"/>
      <c r="RY1" s="164">
        <v>8</v>
      </c>
      <c r="RZ1" s="164"/>
      <c r="SA1" s="164"/>
      <c r="SB1" s="164"/>
      <c r="SC1" s="164"/>
      <c r="SD1" s="164"/>
      <c r="SE1" s="164"/>
      <c r="SF1" s="164"/>
      <c r="SG1" s="164"/>
      <c r="SH1" s="164"/>
      <c r="SI1" s="164"/>
      <c r="SJ1" s="164"/>
      <c r="SK1" s="164"/>
      <c r="SL1" s="164"/>
      <c r="SM1" s="164"/>
      <c r="SN1" s="164"/>
      <c r="SO1" s="164"/>
      <c r="SP1" s="164"/>
      <c r="SQ1" s="164"/>
      <c r="SR1" s="164"/>
      <c r="SS1" s="164"/>
      <c r="ST1" s="164"/>
      <c r="SU1" s="164"/>
      <c r="SV1" s="164"/>
      <c r="SW1" s="164"/>
      <c r="SX1" s="164"/>
      <c r="SY1" s="164"/>
      <c r="SZ1" s="164"/>
      <c r="TA1" s="164"/>
      <c r="TB1" s="164"/>
      <c r="TC1" s="164"/>
      <c r="TD1" s="164"/>
      <c r="TE1" s="164"/>
      <c r="TF1" s="164"/>
      <c r="TG1" s="164"/>
      <c r="TH1" s="164"/>
      <c r="TI1" s="164"/>
      <c r="TJ1" s="164"/>
      <c r="TK1" s="164"/>
      <c r="TL1" s="164"/>
      <c r="TM1" s="164"/>
      <c r="TN1" s="164"/>
      <c r="TO1" s="164"/>
      <c r="TP1" s="164"/>
      <c r="TQ1" s="164"/>
      <c r="TR1" s="164"/>
      <c r="TS1" s="164"/>
      <c r="TT1" s="164"/>
      <c r="TU1" s="164"/>
      <c r="TV1" s="164"/>
      <c r="TW1" s="164"/>
      <c r="TX1" s="164"/>
      <c r="TY1" s="164"/>
      <c r="TZ1" s="164"/>
      <c r="UA1" s="164"/>
      <c r="UB1" s="164"/>
      <c r="UC1" s="164"/>
      <c r="UD1" s="164"/>
      <c r="UE1" s="164"/>
      <c r="UF1" s="164"/>
      <c r="UG1" s="164"/>
      <c r="UH1" s="164"/>
      <c r="UI1" s="164"/>
      <c r="UJ1" s="164"/>
      <c r="UK1" s="164"/>
      <c r="UL1" s="164"/>
      <c r="UM1" s="164"/>
      <c r="UN1" s="164"/>
      <c r="UO1" s="164"/>
      <c r="UP1" s="164"/>
      <c r="UQ1" s="164"/>
      <c r="UR1" s="164"/>
      <c r="US1" s="164"/>
      <c r="UT1" s="164"/>
      <c r="UU1" s="164"/>
      <c r="UV1" s="164"/>
      <c r="UW1" s="164"/>
      <c r="UX1" s="164"/>
      <c r="UY1" s="164"/>
      <c r="UZ1" s="164"/>
      <c r="VA1" s="164"/>
      <c r="VB1" s="164"/>
      <c r="VC1" s="164"/>
      <c r="VD1" s="164"/>
      <c r="VE1" s="164"/>
      <c r="VF1" s="164"/>
      <c r="VG1" s="164"/>
      <c r="VH1" s="164"/>
      <c r="VI1" s="164">
        <v>9</v>
      </c>
      <c r="VJ1" s="164"/>
      <c r="VK1" s="164"/>
      <c r="VL1" s="164"/>
      <c r="VM1" s="164"/>
      <c r="VN1" s="164"/>
      <c r="VO1" s="164"/>
      <c r="VP1" s="164"/>
      <c r="VQ1" s="164"/>
      <c r="VR1" s="164"/>
      <c r="VS1" s="164"/>
      <c r="VT1" s="164"/>
      <c r="VU1" s="164"/>
      <c r="VV1" s="164"/>
      <c r="VW1" s="164"/>
      <c r="VX1" s="164"/>
      <c r="VY1" s="164"/>
      <c r="VZ1" s="164"/>
      <c r="WA1" s="164"/>
      <c r="WB1" s="164"/>
      <c r="WC1" s="164"/>
      <c r="WD1" s="164"/>
      <c r="WE1" s="164"/>
      <c r="WF1" s="164"/>
      <c r="WG1" s="164"/>
      <c r="WH1" s="164"/>
      <c r="WI1" s="164"/>
      <c r="WJ1" s="164"/>
      <c r="WK1" s="164"/>
      <c r="WL1" s="164"/>
      <c r="WM1" s="164"/>
      <c r="WN1" s="164"/>
      <c r="WO1" s="164"/>
      <c r="WP1" s="164"/>
      <c r="WQ1" s="164"/>
      <c r="WR1" s="164"/>
      <c r="WS1" s="164"/>
      <c r="WT1" s="164"/>
      <c r="WU1" s="164"/>
      <c r="WV1" s="164"/>
      <c r="WW1" s="164"/>
      <c r="WX1" s="164"/>
      <c r="WY1" s="164"/>
      <c r="WZ1" s="164"/>
      <c r="XA1" s="164"/>
      <c r="XB1" s="164"/>
      <c r="XC1" s="164"/>
      <c r="XD1" s="164"/>
      <c r="XE1" s="164"/>
      <c r="XF1" s="164"/>
      <c r="XG1" s="164"/>
      <c r="XH1" s="164"/>
      <c r="XI1" s="164"/>
      <c r="XJ1" s="164"/>
      <c r="XK1" s="164"/>
      <c r="XL1" s="164"/>
      <c r="XM1" s="164"/>
      <c r="XN1" s="164"/>
      <c r="XO1" s="164"/>
      <c r="XP1" s="164"/>
      <c r="XQ1" s="164"/>
      <c r="XR1" s="164"/>
      <c r="XS1" s="164"/>
      <c r="XT1" s="164"/>
      <c r="XU1" s="164"/>
      <c r="XV1" s="164"/>
      <c r="XW1" s="164"/>
      <c r="XX1" s="164"/>
      <c r="XY1" s="164"/>
      <c r="XZ1" s="164"/>
      <c r="YA1" s="164"/>
      <c r="YB1" s="164"/>
      <c r="YC1" s="164"/>
      <c r="YD1" s="164"/>
      <c r="YE1" s="164"/>
      <c r="YF1" s="164"/>
      <c r="YG1" s="164"/>
      <c r="YH1" s="164"/>
      <c r="YI1" s="164"/>
      <c r="YJ1" s="164"/>
      <c r="YK1" s="164"/>
      <c r="YL1" s="164"/>
      <c r="YM1" s="164"/>
      <c r="YN1" s="164"/>
      <c r="YO1" s="164"/>
      <c r="YP1" s="164"/>
      <c r="YQ1" s="164"/>
      <c r="YR1" s="164"/>
      <c r="YS1" s="164"/>
      <c r="YT1" s="164">
        <v>10</v>
      </c>
      <c r="YU1" s="164"/>
      <c r="YV1" s="164"/>
      <c r="YW1" s="164"/>
      <c r="YX1" s="164"/>
      <c r="YY1" s="164"/>
      <c r="YZ1" s="164"/>
      <c r="ZA1" s="164"/>
      <c r="ZB1" s="164"/>
      <c r="ZC1" s="164"/>
      <c r="ZD1" s="164"/>
      <c r="ZE1" s="164"/>
      <c r="ZF1" s="164"/>
      <c r="ZG1" s="164"/>
      <c r="ZH1" s="164"/>
      <c r="ZI1" s="164"/>
      <c r="ZJ1" s="164"/>
      <c r="ZK1" s="164"/>
      <c r="ZL1" s="164"/>
      <c r="ZM1" s="164"/>
      <c r="ZN1" s="164"/>
      <c r="ZO1" s="164"/>
      <c r="ZP1" s="164"/>
      <c r="ZQ1" s="164"/>
      <c r="ZR1" s="164"/>
      <c r="ZS1" s="164"/>
      <c r="ZT1" s="164"/>
      <c r="ZU1" s="164"/>
      <c r="ZV1" s="164"/>
      <c r="ZW1" s="164"/>
      <c r="ZX1" s="164"/>
      <c r="ZY1" s="164"/>
      <c r="ZZ1" s="164"/>
      <c r="AAA1" s="164"/>
      <c r="AAB1" s="164"/>
      <c r="AAC1" s="164"/>
      <c r="AAD1" s="164"/>
      <c r="AAE1" s="164"/>
      <c r="AAF1" s="164"/>
      <c r="AAG1" s="164"/>
      <c r="AAH1" s="164"/>
      <c r="AAI1" s="164"/>
      <c r="AAJ1" s="164"/>
      <c r="AAK1" s="164"/>
      <c r="AAL1" s="164"/>
      <c r="AAM1" s="164"/>
      <c r="AAN1" s="164"/>
      <c r="AAO1" s="164"/>
      <c r="AAP1" s="164"/>
      <c r="AAQ1" s="164"/>
      <c r="AAR1" s="164"/>
      <c r="AAS1" s="164"/>
      <c r="AAT1" s="164"/>
      <c r="AAU1" s="164"/>
      <c r="AAV1" s="164"/>
      <c r="AAW1" s="164"/>
      <c r="AAX1" s="164"/>
      <c r="AAY1" s="164"/>
      <c r="AAZ1" s="164"/>
      <c r="ABA1" s="164"/>
      <c r="ABB1" s="164"/>
      <c r="ABC1" s="164"/>
      <c r="ABD1" s="164"/>
      <c r="ABE1" s="164"/>
      <c r="ABF1" s="164"/>
      <c r="ABG1" s="164"/>
      <c r="ABH1" s="164"/>
      <c r="ABI1" s="164"/>
      <c r="ABJ1" s="164"/>
      <c r="ABK1" s="164"/>
      <c r="ABL1" s="164"/>
      <c r="ABM1" s="164">
        <v>11</v>
      </c>
      <c r="ABN1" s="164"/>
      <c r="ABO1" s="164"/>
      <c r="ABP1" s="164"/>
      <c r="ABQ1" s="164"/>
      <c r="ABR1" s="164"/>
      <c r="ABS1" s="164"/>
      <c r="ABT1" s="164"/>
      <c r="ABU1" s="164"/>
      <c r="ABV1" s="164"/>
      <c r="ABW1" s="164"/>
      <c r="ABX1" s="164"/>
      <c r="ABY1" s="164"/>
      <c r="ABZ1" s="164"/>
      <c r="ACA1" s="164"/>
      <c r="ACB1" s="164"/>
      <c r="ACC1" s="164"/>
      <c r="ACD1" s="164"/>
      <c r="ACE1" s="164"/>
      <c r="ACF1" s="164"/>
      <c r="ACG1" s="164"/>
      <c r="ACH1" s="164"/>
      <c r="ACI1" s="164"/>
      <c r="ACJ1" s="164"/>
      <c r="ACK1" s="164"/>
      <c r="ACL1" s="164"/>
      <c r="ACM1" s="164"/>
      <c r="ACN1" s="164"/>
      <c r="ACO1" s="164"/>
      <c r="ACP1" s="164"/>
      <c r="ACQ1" s="164"/>
      <c r="ACR1" s="164"/>
      <c r="ACS1" s="164"/>
      <c r="ACT1" s="164"/>
      <c r="ACU1" s="164"/>
      <c r="ACV1" s="164"/>
      <c r="ACW1" s="164"/>
      <c r="ACX1" s="164"/>
      <c r="ACY1" s="164"/>
      <c r="ACZ1" s="164"/>
      <c r="ADA1" s="164"/>
      <c r="ADB1" s="164"/>
      <c r="ADC1" s="164"/>
      <c r="ADD1" s="164"/>
      <c r="ADE1" s="164"/>
      <c r="ADF1" s="164"/>
      <c r="ADG1" s="164"/>
      <c r="ADH1" s="164"/>
      <c r="ADI1" s="164"/>
      <c r="ADJ1" s="164"/>
      <c r="ADK1" s="164"/>
      <c r="ADL1" s="164"/>
      <c r="ADM1" s="164"/>
      <c r="ADN1" s="164"/>
      <c r="ADO1" s="164"/>
      <c r="ADP1" s="164"/>
      <c r="ADQ1" s="164"/>
      <c r="ADR1" s="164"/>
      <c r="ADS1" s="164"/>
      <c r="ADT1" s="164"/>
      <c r="ADU1" s="164"/>
      <c r="ADV1" s="164"/>
      <c r="ADW1" s="164"/>
      <c r="ADX1" s="164"/>
      <c r="ADY1" s="164"/>
      <c r="ADZ1" s="164"/>
      <c r="AEA1" s="164"/>
      <c r="AEB1" s="164"/>
      <c r="AEC1" s="164"/>
      <c r="AED1" s="164"/>
      <c r="AEE1" s="164"/>
      <c r="AEF1" s="164"/>
      <c r="AEG1" s="164"/>
      <c r="AEH1" s="164"/>
      <c r="AEI1" s="164"/>
      <c r="AEJ1" s="164"/>
      <c r="AEK1" s="164"/>
      <c r="AEL1" s="164"/>
      <c r="AEM1" s="164"/>
      <c r="AEN1" s="164"/>
      <c r="AEO1" s="164">
        <v>12</v>
      </c>
      <c r="AEP1" s="164"/>
      <c r="AEQ1" s="164"/>
      <c r="AER1" s="164"/>
      <c r="AES1" s="164"/>
      <c r="AET1" s="164"/>
      <c r="AEU1" s="164"/>
      <c r="AEV1" s="164"/>
      <c r="AEW1" s="164"/>
      <c r="AEX1" s="164"/>
      <c r="AEY1" s="164"/>
      <c r="AEZ1" s="164"/>
      <c r="AFA1" s="164"/>
      <c r="AFB1" s="164"/>
      <c r="AFC1" s="164"/>
      <c r="AFD1" s="164"/>
      <c r="AFE1" s="164"/>
      <c r="AFF1" s="164"/>
      <c r="AFG1" s="164"/>
      <c r="AFH1" s="164"/>
      <c r="AFI1" s="164"/>
      <c r="AFJ1" s="164"/>
      <c r="AFK1" s="164"/>
      <c r="AFL1" s="164"/>
      <c r="AFM1" s="164"/>
      <c r="AFN1" s="164"/>
      <c r="AFO1" s="164"/>
      <c r="AFP1" s="164"/>
      <c r="AFQ1" s="164"/>
      <c r="AFR1" s="164"/>
      <c r="AFS1" s="164"/>
      <c r="AFT1" s="164"/>
      <c r="AFU1" s="164"/>
      <c r="AFV1" s="164"/>
      <c r="AFW1" s="164"/>
      <c r="AFX1" s="164"/>
      <c r="AFY1" s="164"/>
      <c r="AFZ1" s="164"/>
      <c r="AGA1" s="164"/>
      <c r="AGB1" s="164"/>
      <c r="AGC1" s="164"/>
      <c r="AGD1" s="164"/>
      <c r="AGE1" s="164"/>
      <c r="AGF1" s="164"/>
      <c r="AGG1" s="164"/>
      <c r="AGH1" s="164"/>
      <c r="AGI1" s="164"/>
      <c r="AGJ1" s="164"/>
      <c r="AGK1" s="164"/>
      <c r="AGL1" s="164"/>
      <c r="AGM1" s="164"/>
      <c r="AGN1" s="164"/>
      <c r="AGO1" s="164"/>
      <c r="AGP1" s="164"/>
      <c r="AGQ1" s="164"/>
      <c r="AGR1" s="164"/>
      <c r="AGS1" s="164"/>
      <c r="AGT1" s="164"/>
      <c r="AGU1" s="164"/>
      <c r="AGV1" s="164"/>
      <c r="AGW1" s="164"/>
      <c r="AGX1" s="164"/>
      <c r="AGY1" s="164"/>
      <c r="AGZ1" s="164"/>
      <c r="AHA1" s="164"/>
      <c r="AHB1" s="164"/>
      <c r="AHC1" s="164"/>
      <c r="AHD1" s="164"/>
      <c r="AHE1" s="164"/>
      <c r="AHF1" s="164"/>
      <c r="AHG1" s="164"/>
      <c r="AHH1" s="164"/>
      <c r="AHI1" s="164"/>
      <c r="AHJ1" s="164"/>
      <c r="AHK1" s="164"/>
      <c r="AHL1" s="164"/>
      <c r="AHM1" s="164"/>
      <c r="AHN1" s="164"/>
      <c r="AHO1" s="164" t="s">
        <v>2211</v>
      </c>
    </row>
    <row r="2" spans="1:899" x14ac:dyDescent="0.35">
      <c r="A2" s="164"/>
      <c r="B2" s="164"/>
      <c r="C2" s="164" t="s">
        <v>1255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 t="s">
        <v>1256</v>
      </c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 t="s">
        <v>1257</v>
      </c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 t="s">
        <v>1258</v>
      </c>
      <c r="BI2" s="164"/>
      <c r="BJ2" s="164"/>
      <c r="BK2" s="164"/>
      <c r="BL2" s="164"/>
      <c r="BM2" s="164"/>
      <c r="BN2" s="164"/>
      <c r="BO2" s="164"/>
      <c r="BP2" s="164"/>
      <c r="BQ2" s="164" t="s">
        <v>1259</v>
      </c>
      <c r="BR2" s="164"/>
      <c r="BS2" s="164"/>
      <c r="BT2" s="164"/>
      <c r="BU2" s="164"/>
      <c r="BV2" s="164"/>
      <c r="BW2" s="164"/>
      <c r="BX2" s="164"/>
      <c r="BY2" s="164" t="s">
        <v>1260</v>
      </c>
      <c r="BZ2" s="164"/>
      <c r="CA2" s="164"/>
      <c r="CB2" s="164"/>
      <c r="CC2" s="164"/>
      <c r="CD2" s="164"/>
      <c r="CE2" s="164"/>
      <c r="CF2" s="164" t="s">
        <v>1261</v>
      </c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 t="s">
        <v>1262</v>
      </c>
      <c r="CT2" s="164"/>
      <c r="CU2" s="164"/>
      <c r="CV2" s="164"/>
      <c r="CW2" s="164"/>
      <c r="CX2" s="164"/>
      <c r="CY2" s="164"/>
      <c r="CZ2" s="164"/>
      <c r="DA2" s="164" t="s">
        <v>1263</v>
      </c>
      <c r="DB2" s="164"/>
      <c r="DC2" s="164"/>
      <c r="DD2" s="164"/>
      <c r="DE2" s="164"/>
      <c r="DF2" s="164"/>
      <c r="DG2" s="164"/>
      <c r="DH2" s="164"/>
      <c r="DI2" s="164"/>
      <c r="DJ2" s="164" t="s">
        <v>1264</v>
      </c>
      <c r="DK2" s="164"/>
      <c r="DL2" s="164"/>
      <c r="DM2" s="164"/>
      <c r="DN2" s="164"/>
      <c r="DO2" s="164"/>
      <c r="DP2" s="164"/>
      <c r="DQ2" s="164"/>
      <c r="DR2" s="164"/>
      <c r="DS2" s="164" t="s">
        <v>1265</v>
      </c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 t="s">
        <v>1266</v>
      </c>
      <c r="EE2" s="164"/>
      <c r="EF2" s="164"/>
      <c r="EG2" s="164"/>
      <c r="EH2" s="164"/>
      <c r="EI2" s="164"/>
      <c r="EJ2" s="164"/>
      <c r="EK2" s="164"/>
      <c r="EL2" s="164"/>
      <c r="EM2" s="164" t="s">
        <v>1267</v>
      </c>
      <c r="EN2" s="164"/>
      <c r="EO2" s="164"/>
      <c r="EP2" s="164"/>
      <c r="EQ2" s="164"/>
      <c r="ER2" s="164"/>
      <c r="ES2" s="164"/>
      <c r="ET2" s="164"/>
      <c r="EU2" s="164"/>
      <c r="EV2" s="164" t="s">
        <v>1268</v>
      </c>
      <c r="EW2" s="164"/>
      <c r="EX2" s="164"/>
      <c r="EY2" s="164"/>
      <c r="EZ2" s="164"/>
      <c r="FA2" s="164"/>
      <c r="FB2" s="164"/>
      <c r="FC2" s="164"/>
      <c r="FD2" s="164"/>
      <c r="FE2" s="164"/>
      <c r="FF2" s="164"/>
      <c r="FG2" s="164"/>
      <c r="FH2" s="164" t="s">
        <v>1269</v>
      </c>
      <c r="FI2" s="164"/>
      <c r="FJ2" s="164"/>
      <c r="FK2" s="164"/>
      <c r="FL2" s="164"/>
      <c r="FM2" s="164"/>
      <c r="FN2" s="164"/>
      <c r="FO2" s="164"/>
      <c r="FP2" s="164" t="s">
        <v>1270</v>
      </c>
      <c r="FQ2" s="164"/>
      <c r="FR2" s="164"/>
      <c r="FS2" s="164"/>
      <c r="FT2" s="164"/>
      <c r="FU2" s="164"/>
      <c r="FV2" s="164"/>
      <c r="FW2" s="164"/>
      <c r="FX2" s="164"/>
      <c r="FY2" s="164"/>
      <c r="FZ2" s="164"/>
      <c r="GA2" s="164"/>
      <c r="GB2" s="164"/>
      <c r="GC2" s="164"/>
      <c r="GD2" s="164" t="s">
        <v>1271</v>
      </c>
      <c r="GE2" s="164"/>
      <c r="GF2" s="164"/>
      <c r="GG2" s="164"/>
      <c r="GH2" s="164"/>
      <c r="GI2" s="164"/>
      <c r="GJ2" s="164"/>
      <c r="GK2" s="164"/>
      <c r="GL2" s="164"/>
      <c r="GM2" s="164"/>
      <c r="GN2" s="164"/>
      <c r="GO2" s="164"/>
      <c r="GP2" s="164" t="s">
        <v>1272</v>
      </c>
      <c r="GQ2" s="164"/>
      <c r="GR2" s="164"/>
      <c r="GS2" s="164"/>
      <c r="GT2" s="164"/>
      <c r="GU2" s="164"/>
      <c r="GV2" s="164"/>
      <c r="GW2" s="164"/>
      <c r="GX2" s="164" t="s">
        <v>1273</v>
      </c>
      <c r="GY2" s="164"/>
      <c r="GZ2" s="164"/>
      <c r="HA2" s="164"/>
      <c r="HB2" s="164" t="s">
        <v>1274</v>
      </c>
      <c r="HC2" s="164"/>
      <c r="HD2" s="164"/>
      <c r="HE2" s="164"/>
      <c r="HF2" s="164"/>
      <c r="HG2" s="164"/>
      <c r="HH2" s="164"/>
      <c r="HI2" s="164" t="s">
        <v>1275</v>
      </c>
      <c r="HJ2" s="164"/>
      <c r="HK2" s="164"/>
      <c r="HL2" s="164"/>
      <c r="HM2" s="164"/>
      <c r="HN2" s="164"/>
      <c r="HO2" s="164"/>
      <c r="HP2" s="164"/>
      <c r="HQ2" s="164" t="s">
        <v>1276</v>
      </c>
      <c r="HR2" s="164"/>
      <c r="HS2" s="164"/>
      <c r="HT2" s="164"/>
      <c r="HU2" s="164"/>
      <c r="HV2" s="164"/>
      <c r="HW2" s="164"/>
      <c r="HX2" s="164"/>
      <c r="HY2" s="164"/>
      <c r="HZ2" s="164"/>
      <c r="IA2" s="164"/>
      <c r="IB2" s="164"/>
      <c r="IC2" s="164"/>
      <c r="ID2" s="164"/>
      <c r="IE2" s="164"/>
      <c r="IF2" s="164"/>
      <c r="IG2" s="164" t="s">
        <v>1277</v>
      </c>
      <c r="IH2" s="164"/>
      <c r="II2" s="164"/>
      <c r="IJ2" s="164"/>
      <c r="IK2" s="164"/>
      <c r="IL2" s="164"/>
      <c r="IM2" s="164"/>
      <c r="IN2" s="164"/>
      <c r="IO2" s="164"/>
      <c r="IP2" s="164"/>
      <c r="IQ2" s="164"/>
      <c r="IR2" s="164" t="s">
        <v>1278</v>
      </c>
      <c r="IS2" s="164"/>
      <c r="IT2" s="164"/>
      <c r="IU2" s="164"/>
      <c r="IV2" s="164"/>
      <c r="IW2" s="164"/>
      <c r="IX2" s="164"/>
      <c r="IY2" s="164"/>
      <c r="IZ2" s="164"/>
      <c r="JA2" s="164"/>
      <c r="JB2" s="164"/>
      <c r="JC2" s="164"/>
      <c r="JD2" s="164" t="s">
        <v>1279</v>
      </c>
      <c r="JE2" s="164"/>
      <c r="JF2" s="164"/>
      <c r="JG2" s="164"/>
      <c r="JH2" s="164"/>
      <c r="JI2" s="164"/>
      <c r="JJ2" s="164" t="s">
        <v>1280</v>
      </c>
      <c r="JK2" s="164"/>
      <c r="JL2" s="164"/>
      <c r="JM2" s="164"/>
      <c r="JN2" s="164"/>
      <c r="JO2" s="164"/>
      <c r="JP2" s="164"/>
      <c r="JQ2" s="164" t="s">
        <v>1281</v>
      </c>
      <c r="JR2" s="164"/>
      <c r="JS2" s="164"/>
      <c r="JT2" s="164"/>
      <c r="JU2" s="164"/>
      <c r="JV2" s="164"/>
      <c r="JW2" s="164"/>
      <c r="JX2" s="164"/>
      <c r="JY2" s="164"/>
      <c r="JZ2" s="164"/>
      <c r="KA2" s="164"/>
      <c r="KB2" s="164"/>
      <c r="KC2" s="164"/>
      <c r="KD2" s="164"/>
      <c r="KE2" s="164"/>
      <c r="KF2" s="164" t="s">
        <v>1282</v>
      </c>
      <c r="KG2" s="164"/>
      <c r="KH2" s="164"/>
      <c r="KI2" s="164"/>
      <c r="KJ2" s="164"/>
      <c r="KK2" s="164"/>
      <c r="KL2" s="164"/>
      <c r="KM2" s="164"/>
      <c r="KN2" s="164"/>
      <c r="KO2" s="164" t="s">
        <v>1283</v>
      </c>
      <c r="KP2" s="164"/>
      <c r="KQ2" s="164"/>
      <c r="KR2" s="164"/>
      <c r="KS2" s="164"/>
      <c r="KT2" s="164"/>
      <c r="KU2" s="164"/>
      <c r="KV2" s="164"/>
      <c r="KW2" s="164" t="s">
        <v>1284</v>
      </c>
      <c r="KX2" s="164"/>
      <c r="KY2" s="164"/>
      <c r="KZ2" s="164"/>
      <c r="LA2" s="164"/>
      <c r="LB2" s="164"/>
      <c r="LC2" s="164"/>
      <c r="LD2" s="164"/>
      <c r="LE2" s="164" t="s">
        <v>1285</v>
      </c>
      <c r="LF2" s="164"/>
      <c r="LG2" s="164"/>
      <c r="LH2" s="164"/>
      <c r="LI2" s="164"/>
      <c r="LJ2" s="164"/>
      <c r="LK2" s="164"/>
      <c r="LL2" s="164"/>
      <c r="LM2" s="164"/>
      <c r="LN2" s="164"/>
      <c r="LO2" s="164"/>
      <c r="LP2" s="164" t="s">
        <v>1286</v>
      </c>
      <c r="LQ2" s="164"/>
      <c r="LR2" s="164"/>
      <c r="LS2" s="164" t="s">
        <v>1287</v>
      </c>
      <c r="LT2" s="164"/>
      <c r="LU2" s="164" t="s">
        <v>1288</v>
      </c>
      <c r="LV2" s="164"/>
      <c r="LW2" s="164"/>
      <c r="LX2" s="164"/>
      <c r="LY2" s="164"/>
      <c r="LZ2" s="164"/>
      <c r="MA2" s="164"/>
      <c r="MB2" s="164"/>
      <c r="MC2" s="164"/>
      <c r="MD2" s="164"/>
      <c r="ME2" s="164" t="s">
        <v>1289</v>
      </c>
      <c r="MF2" s="164"/>
      <c r="MG2" s="164"/>
      <c r="MH2" s="164"/>
      <c r="MI2" s="164"/>
      <c r="MJ2" s="164"/>
      <c r="MK2" s="164"/>
      <c r="ML2" s="164"/>
      <c r="MM2" s="164"/>
      <c r="MN2" s="164"/>
      <c r="MO2" s="164"/>
      <c r="MP2" s="164"/>
      <c r="MQ2" s="164" t="s">
        <v>1290</v>
      </c>
      <c r="MR2" s="164"/>
      <c r="MS2" s="164"/>
      <c r="MT2" s="164"/>
      <c r="MU2" s="164"/>
      <c r="MV2" s="164"/>
      <c r="MW2" s="164"/>
      <c r="MX2" s="164"/>
      <c r="MY2" s="164"/>
      <c r="MZ2" s="164"/>
      <c r="NA2" s="164"/>
      <c r="NB2" s="164" t="s">
        <v>1291</v>
      </c>
      <c r="NC2" s="164"/>
      <c r="ND2" s="164"/>
      <c r="NE2" s="164"/>
      <c r="NF2" s="164"/>
      <c r="NG2" s="164"/>
      <c r="NH2" s="164"/>
      <c r="NI2" s="164"/>
      <c r="NJ2" s="164"/>
      <c r="NK2" s="164"/>
      <c r="NL2" s="164"/>
      <c r="NM2" s="164"/>
      <c r="NN2" s="164" t="s">
        <v>1292</v>
      </c>
      <c r="NO2" s="164"/>
      <c r="NP2" s="164"/>
      <c r="NQ2" s="164"/>
      <c r="NR2" s="164"/>
      <c r="NS2" s="164"/>
      <c r="NT2" s="164"/>
      <c r="NU2" s="164" t="s">
        <v>1293</v>
      </c>
      <c r="NV2" s="164"/>
      <c r="NW2" s="164"/>
      <c r="NX2" s="164"/>
      <c r="NY2" s="164"/>
      <c r="NZ2" s="164"/>
      <c r="OA2" s="164"/>
      <c r="OB2" s="164" t="s">
        <v>1294</v>
      </c>
      <c r="OC2" s="164"/>
      <c r="OD2" s="164"/>
      <c r="OE2" s="164"/>
      <c r="OF2" s="164"/>
      <c r="OG2" s="164"/>
      <c r="OH2" s="164"/>
      <c r="OI2" s="164"/>
      <c r="OJ2" s="164"/>
      <c r="OK2" s="164" t="s">
        <v>1295</v>
      </c>
      <c r="OL2" s="164"/>
      <c r="OM2" s="164"/>
      <c r="ON2" s="164"/>
      <c r="OO2" s="164"/>
      <c r="OP2" s="164"/>
      <c r="OQ2" s="164" t="s">
        <v>1296</v>
      </c>
      <c r="OR2" s="164"/>
      <c r="OS2" s="164"/>
      <c r="OT2" s="164"/>
      <c r="OU2" s="164"/>
      <c r="OV2" s="164"/>
      <c r="OW2" s="164"/>
      <c r="OX2" s="164"/>
      <c r="OY2" s="164"/>
      <c r="OZ2" s="164" t="s">
        <v>1297</v>
      </c>
      <c r="PA2" s="164"/>
      <c r="PB2" s="164"/>
      <c r="PC2" s="164"/>
      <c r="PD2" s="164"/>
      <c r="PE2" s="164"/>
      <c r="PF2" s="164"/>
      <c r="PG2" s="164"/>
      <c r="PH2" s="164"/>
      <c r="PI2" s="164"/>
      <c r="PJ2" s="164"/>
      <c r="PK2" s="164"/>
      <c r="PL2" s="164"/>
      <c r="PM2" s="164"/>
      <c r="PN2" s="164"/>
      <c r="PO2" s="164"/>
      <c r="PP2" s="164"/>
      <c r="PQ2" s="164"/>
      <c r="PR2" s="164" t="s">
        <v>1298</v>
      </c>
      <c r="PS2" s="164"/>
      <c r="PT2" s="164"/>
      <c r="PU2" s="164"/>
      <c r="PV2" s="164"/>
      <c r="PW2" s="164"/>
      <c r="PX2" s="164"/>
      <c r="PY2" s="164"/>
      <c r="PZ2" s="164"/>
      <c r="QA2" s="164"/>
      <c r="QB2" s="164"/>
      <c r="QC2" s="164"/>
      <c r="QD2" s="164"/>
      <c r="QE2" s="164"/>
      <c r="QF2" s="164"/>
      <c r="QG2" s="164"/>
      <c r="QH2" s="164"/>
      <c r="QI2" s="164"/>
      <c r="QJ2" s="164"/>
      <c r="QK2" s="164"/>
      <c r="QL2" s="164"/>
      <c r="QM2" s="164"/>
      <c r="QN2" s="164"/>
      <c r="QO2" s="164"/>
      <c r="QP2" s="164"/>
      <c r="QQ2" s="164"/>
      <c r="QR2" s="164" t="s">
        <v>1299</v>
      </c>
      <c r="QS2" s="164"/>
      <c r="QT2" s="164"/>
      <c r="QU2" s="164"/>
      <c r="QV2" s="164"/>
      <c r="QW2" s="164"/>
      <c r="QX2" s="164"/>
      <c r="QY2" s="164"/>
      <c r="QZ2" s="164"/>
      <c r="RA2" s="164"/>
      <c r="RB2" s="164"/>
      <c r="RC2" s="164"/>
      <c r="RD2" s="164"/>
      <c r="RE2" s="164" t="s">
        <v>1300</v>
      </c>
      <c r="RF2" s="164"/>
      <c r="RG2" s="164"/>
      <c r="RH2" s="164"/>
      <c r="RI2" s="164"/>
      <c r="RJ2" s="164"/>
      <c r="RK2" s="164"/>
      <c r="RL2" s="164"/>
      <c r="RM2" s="164"/>
      <c r="RN2" s="164"/>
      <c r="RO2" s="164"/>
      <c r="RP2" s="164"/>
      <c r="RQ2" s="164"/>
      <c r="RR2" s="164"/>
      <c r="RS2" s="164"/>
      <c r="RT2" s="164"/>
      <c r="RU2" s="164"/>
      <c r="RV2" s="164"/>
      <c r="RW2" s="164"/>
      <c r="RX2" s="164"/>
      <c r="RY2" s="164" t="s">
        <v>1301</v>
      </c>
      <c r="RZ2" s="164"/>
      <c r="SA2" s="164"/>
      <c r="SB2" s="164"/>
      <c r="SC2" s="164"/>
      <c r="SD2" s="164"/>
      <c r="SE2" s="164"/>
      <c r="SF2" s="164"/>
      <c r="SG2" s="164"/>
      <c r="SH2" s="164"/>
      <c r="SI2" s="164"/>
      <c r="SJ2" s="164"/>
      <c r="SK2" s="164" t="s">
        <v>1302</v>
      </c>
      <c r="SL2" s="164"/>
      <c r="SM2" s="164"/>
      <c r="SN2" s="164"/>
      <c r="SO2" s="164"/>
      <c r="SP2" s="164"/>
      <c r="SQ2" s="164"/>
      <c r="SR2" s="164"/>
      <c r="SS2" s="164" t="s">
        <v>1303</v>
      </c>
      <c r="ST2" s="164"/>
      <c r="SU2" s="164"/>
      <c r="SV2" s="164"/>
      <c r="SW2" s="164"/>
      <c r="SX2" s="164"/>
      <c r="SY2" s="164"/>
      <c r="SZ2" s="164"/>
      <c r="TA2" s="164"/>
      <c r="TB2" s="164"/>
      <c r="TC2" s="164"/>
      <c r="TD2" s="164"/>
      <c r="TE2" s="164"/>
      <c r="TF2" s="164"/>
      <c r="TG2" s="164" t="s">
        <v>1304</v>
      </c>
      <c r="TH2" s="164"/>
      <c r="TI2" s="164"/>
      <c r="TJ2" s="164"/>
      <c r="TK2" s="164"/>
      <c r="TL2" s="164"/>
      <c r="TM2" s="164"/>
      <c r="TN2" s="164"/>
      <c r="TO2" s="164"/>
      <c r="TP2" s="164"/>
      <c r="TQ2" s="164"/>
      <c r="TR2" s="164"/>
      <c r="TS2" s="164"/>
      <c r="TT2" s="164"/>
      <c r="TU2" s="164"/>
      <c r="TV2" s="164"/>
      <c r="TW2" s="164"/>
      <c r="TX2" s="164"/>
      <c r="TY2" s="164" t="s">
        <v>1305</v>
      </c>
      <c r="TZ2" s="164"/>
      <c r="UA2" s="164"/>
      <c r="UB2" s="164"/>
      <c r="UC2" s="164"/>
      <c r="UD2" s="164"/>
      <c r="UE2" s="164"/>
      <c r="UF2" s="164"/>
      <c r="UG2" s="164"/>
      <c r="UH2" s="164" t="s">
        <v>1306</v>
      </c>
      <c r="UI2" s="164"/>
      <c r="UJ2" s="164"/>
      <c r="UK2" s="164"/>
      <c r="UL2" s="164"/>
      <c r="UM2" s="164"/>
      <c r="UN2" s="164" t="s">
        <v>1307</v>
      </c>
      <c r="UO2" s="164"/>
      <c r="UP2" s="164"/>
      <c r="UQ2" s="164"/>
      <c r="UR2" s="164"/>
      <c r="US2" s="164"/>
      <c r="UT2" s="164"/>
      <c r="UU2" s="164"/>
      <c r="UV2" s="164"/>
      <c r="UW2" s="164"/>
      <c r="UX2" s="164"/>
      <c r="UY2" s="164"/>
      <c r="UZ2" s="164"/>
      <c r="VA2" s="164"/>
      <c r="VB2" s="164"/>
      <c r="VC2" s="164"/>
      <c r="VD2" s="164"/>
      <c r="VE2" s="164"/>
      <c r="VF2" s="164"/>
      <c r="VG2" s="164"/>
      <c r="VH2" s="164"/>
      <c r="VI2" s="164" t="s">
        <v>1308</v>
      </c>
      <c r="VJ2" s="164"/>
      <c r="VK2" s="164"/>
      <c r="VL2" s="164"/>
      <c r="VM2" s="164"/>
      <c r="VN2" s="164"/>
      <c r="VO2" s="164"/>
      <c r="VP2" s="164"/>
      <c r="VQ2" s="164"/>
      <c r="VR2" s="164"/>
      <c r="VS2" s="164"/>
      <c r="VT2" s="164"/>
      <c r="VU2" s="164"/>
      <c r="VV2" s="164"/>
      <c r="VW2" s="164"/>
      <c r="VX2" s="164"/>
      <c r="VY2" s="164" t="s">
        <v>1309</v>
      </c>
      <c r="VZ2" s="164"/>
      <c r="WA2" s="164"/>
      <c r="WB2" s="164"/>
      <c r="WC2" s="164"/>
      <c r="WD2" s="164"/>
      <c r="WE2" s="164"/>
      <c r="WF2" s="164"/>
      <c r="WG2" s="164"/>
      <c r="WH2" s="164"/>
      <c r="WI2" s="164"/>
      <c r="WJ2" s="164"/>
      <c r="WK2" s="164"/>
      <c r="WL2" s="164"/>
      <c r="WM2" s="164"/>
      <c r="WN2" s="164"/>
      <c r="WO2" s="164"/>
      <c r="WP2" s="164"/>
      <c r="WQ2" s="164"/>
      <c r="WR2" s="164"/>
      <c r="WS2" s="164"/>
      <c r="WT2" s="164"/>
      <c r="WU2" s="164"/>
      <c r="WV2" s="164"/>
      <c r="WW2" s="164"/>
      <c r="WX2" s="164"/>
      <c r="WY2" s="164"/>
      <c r="WZ2" s="164"/>
      <c r="XA2" s="164"/>
      <c r="XB2" s="164"/>
      <c r="XC2" s="164"/>
      <c r="XD2" s="164"/>
      <c r="XE2" s="164"/>
      <c r="XF2" s="164" t="s">
        <v>1310</v>
      </c>
      <c r="XG2" s="164"/>
      <c r="XH2" s="164"/>
      <c r="XI2" s="164"/>
      <c r="XJ2" s="164"/>
      <c r="XK2" s="164"/>
      <c r="XL2" s="164"/>
      <c r="XM2" s="164"/>
      <c r="XN2" s="164"/>
      <c r="XO2" s="164"/>
      <c r="XP2" s="164"/>
      <c r="XQ2" s="164"/>
      <c r="XR2" s="164"/>
      <c r="XS2" s="164"/>
      <c r="XT2" s="164"/>
      <c r="XU2" s="164"/>
      <c r="XV2" s="164"/>
      <c r="XW2" s="164"/>
      <c r="XX2" s="164"/>
      <c r="XY2" s="164"/>
      <c r="XZ2" s="164"/>
      <c r="YA2" s="164"/>
      <c r="YB2" s="164"/>
      <c r="YC2" s="164" t="s">
        <v>1311</v>
      </c>
      <c r="YD2" s="164"/>
      <c r="YE2" s="164"/>
      <c r="YF2" s="164"/>
      <c r="YG2" s="164"/>
      <c r="YH2" s="164"/>
      <c r="YI2" s="164"/>
      <c r="YJ2" s="164"/>
      <c r="YK2" s="164"/>
      <c r="YL2" s="164"/>
      <c r="YM2" s="164"/>
      <c r="YN2" s="164"/>
      <c r="YO2" s="164"/>
      <c r="YP2" s="164"/>
      <c r="YQ2" s="164"/>
      <c r="YR2" s="164"/>
      <c r="YS2" s="164"/>
      <c r="YT2" s="164" t="s">
        <v>1312</v>
      </c>
      <c r="YU2" s="164"/>
      <c r="YV2" s="164"/>
      <c r="YW2" s="164"/>
      <c r="YX2" s="164"/>
      <c r="YY2" s="164"/>
      <c r="YZ2" s="164"/>
      <c r="ZA2" s="164" t="s">
        <v>1313</v>
      </c>
      <c r="ZB2" s="164"/>
      <c r="ZC2" s="164"/>
      <c r="ZD2" s="164"/>
      <c r="ZE2" s="164"/>
      <c r="ZF2" s="164"/>
      <c r="ZG2" s="164"/>
      <c r="ZH2" s="164"/>
      <c r="ZI2" s="164"/>
      <c r="ZJ2" s="164" t="s">
        <v>1314</v>
      </c>
      <c r="ZK2" s="164"/>
      <c r="ZL2" s="164"/>
      <c r="ZM2" s="164"/>
      <c r="ZN2" s="164"/>
      <c r="ZO2" s="164"/>
      <c r="ZP2" s="164"/>
      <c r="ZQ2" s="164"/>
      <c r="ZR2" s="164"/>
      <c r="ZS2" s="164"/>
      <c r="ZT2" s="164"/>
      <c r="ZU2" s="164"/>
      <c r="ZV2" s="164"/>
      <c r="ZW2" s="164"/>
      <c r="ZX2" s="164"/>
      <c r="ZY2" s="164"/>
      <c r="ZZ2" s="164"/>
      <c r="AAA2" s="164"/>
      <c r="AAB2" s="164"/>
      <c r="AAC2" s="164"/>
      <c r="AAD2" s="164"/>
      <c r="AAE2" s="164"/>
      <c r="AAF2" s="164" t="s">
        <v>1315</v>
      </c>
      <c r="AAG2" s="164"/>
      <c r="AAH2" s="164"/>
      <c r="AAI2" s="164"/>
      <c r="AAJ2" s="164"/>
      <c r="AAK2" s="164"/>
      <c r="AAL2" s="164"/>
      <c r="AAM2" s="164" t="s">
        <v>1316</v>
      </c>
      <c r="AAN2" s="164"/>
      <c r="AAO2" s="164"/>
      <c r="AAP2" s="164"/>
      <c r="AAQ2" s="164"/>
      <c r="AAR2" s="164"/>
      <c r="AAS2" s="164"/>
      <c r="AAT2" s="164"/>
      <c r="AAU2" s="164"/>
      <c r="AAV2" s="164"/>
      <c r="AAW2" s="164"/>
      <c r="AAX2" s="164"/>
      <c r="AAY2" s="164"/>
      <c r="AAZ2" s="164"/>
      <c r="ABA2" s="164"/>
      <c r="ABB2" s="164"/>
      <c r="ABC2" s="164"/>
      <c r="ABD2" s="164"/>
      <c r="ABE2" s="164"/>
      <c r="ABF2" s="164"/>
      <c r="ABG2" s="164"/>
      <c r="ABH2" s="164"/>
      <c r="ABI2" s="164"/>
      <c r="ABJ2" s="164"/>
      <c r="ABK2" s="164"/>
      <c r="ABL2" s="164"/>
      <c r="ABM2" s="164" t="s">
        <v>1317</v>
      </c>
      <c r="ABN2" s="164"/>
      <c r="ABO2" s="164"/>
      <c r="ABP2" s="164"/>
      <c r="ABQ2" s="164"/>
      <c r="ABR2" s="164"/>
      <c r="ABS2" s="164"/>
      <c r="ABT2" s="164"/>
      <c r="ABU2" s="164"/>
      <c r="ABV2" s="164" t="s">
        <v>1318</v>
      </c>
      <c r="ABW2" s="164"/>
      <c r="ABX2" s="164"/>
      <c r="ABY2" s="164"/>
      <c r="ABZ2" s="164"/>
      <c r="ACA2" s="164"/>
      <c r="ACB2" s="164"/>
      <c r="ACC2" s="164"/>
      <c r="ACD2" s="164"/>
      <c r="ACE2" s="164"/>
      <c r="ACF2" s="164"/>
      <c r="ACG2" s="164" t="s">
        <v>1319</v>
      </c>
      <c r="ACH2" s="164"/>
      <c r="ACI2" s="164"/>
      <c r="ACJ2" s="164"/>
      <c r="ACK2" s="164"/>
      <c r="ACL2" s="164"/>
      <c r="ACM2" s="164"/>
      <c r="ACN2" s="164"/>
      <c r="ACO2" s="164"/>
      <c r="ACP2" s="164"/>
      <c r="ACQ2" s="164"/>
      <c r="ACR2" s="164"/>
      <c r="ACS2" s="164"/>
      <c r="ACT2" s="164"/>
      <c r="ACU2" s="164"/>
      <c r="ACV2" s="164"/>
      <c r="ACW2" s="164"/>
      <c r="ACX2" s="164"/>
      <c r="ACY2" s="164"/>
      <c r="ACZ2" s="164"/>
      <c r="ADA2" s="164"/>
      <c r="ADB2" s="164"/>
      <c r="ADC2" s="164"/>
      <c r="ADD2" s="164" t="s">
        <v>1320</v>
      </c>
      <c r="ADE2" s="164"/>
      <c r="ADF2" s="164"/>
      <c r="ADG2" s="164"/>
      <c r="ADH2" s="164"/>
      <c r="ADI2" s="164"/>
      <c r="ADJ2" s="164"/>
      <c r="ADK2" s="164"/>
      <c r="ADL2" s="164"/>
      <c r="ADM2" s="164" t="s">
        <v>1321</v>
      </c>
      <c r="ADN2" s="164"/>
      <c r="ADO2" s="164"/>
      <c r="ADP2" s="164" t="s">
        <v>1322</v>
      </c>
      <c r="ADQ2" s="164"/>
      <c r="ADR2" s="164"/>
      <c r="ADS2" s="164"/>
      <c r="ADT2" s="164"/>
      <c r="ADU2" s="164" t="s">
        <v>1323</v>
      </c>
      <c r="ADV2" s="164"/>
      <c r="ADW2" s="164"/>
      <c r="ADX2" s="164"/>
      <c r="ADY2" s="164"/>
      <c r="ADZ2" s="164"/>
      <c r="AEA2" s="164"/>
      <c r="AEB2" s="164"/>
      <c r="AEC2" s="164"/>
      <c r="AED2" s="164"/>
      <c r="AEE2" s="164"/>
      <c r="AEF2" s="164"/>
      <c r="AEG2" s="164"/>
      <c r="AEH2" s="164"/>
      <c r="AEI2" s="164"/>
      <c r="AEJ2" s="164"/>
      <c r="AEK2" s="164"/>
      <c r="AEL2" s="164"/>
      <c r="AEM2" s="164"/>
      <c r="AEN2" s="164"/>
      <c r="AEO2" s="164" t="s">
        <v>1324</v>
      </c>
      <c r="AEP2" s="164"/>
      <c r="AEQ2" s="164"/>
      <c r="AER2" s="164"/>
      <c r="AES2" s="164"/>
      <c r="AET2" s="164"/>
      <c r="AEU2" s="164"/>
      <c r="AEV2" s="164"/>
      <c r="AEW2" s="164"/>
      <c r="AEX2" s="164"/>
      <c r="AEY2" s="164" t="s">
        <v>1325</v>
      </c>
      <c r="AEZ2" s="164"/>
      <c r="AFA2" s="164"/>
      <c r="AFB2" s="164"/>
      <c r="AFC2" s="164"/>
      <c r="AFD2" s="164"/>
      <c r="AFE2" s="164"/>
      <c r="AFF2" s="164"/>
      <c r="AFG2" s="164"/>
      <c r="AFH2" s="164"/>
      <c r="AFI2" s="164"/>
      <c r="AFJ2" s="164"/>
      <c r="AFK2" s="164"/>
      <c r="AFL2" s="164" t="s">
        <v>1326</v>
      </c>
      <c r="AFM2" s="164"/>
      <c r="AFN2" s="164"/>
      <c r="AFO2" s="164"/>
      <c r="AFP2" s="164"/>
      <c r="AFQ2" s="164"/>
      <c r="AFR2" s="164"/>
      <c r="AFS2" s="164"/>
      <c r="AFT2" s="164"/>
      <c r="AFU2" s="164"/>
      <c r="AFV2" s="164"/>
      <c r="AFW2" s="164"/>
      <c r="AFX2" s="164" t="s">
        <v>1327</v>
      </c>
      <c r="AFY2" s="164"/>
      <c r="AFZ2" s="164"/>
      <c r="AGA2" s="164"/>
      <c r="AGB2" s="164"/>
      <c r="AGC2" s="164"/>
      <c r="AGD2" s="164"/>
      <c r="AGE2" s="164"/>
      <c r="AGF2" s="164"/>
      <c r="AGG2" s="164"/>
      <c r="AGH2" s="164"/>
      <c r="AGI2" s="164" t="s">
        <v>1328</v>
      </c>
      <c r="AGJ2" s="164"/>
      <c r="AGK2" s="164"/>
      <c r="AGL2" s="164"/>
      <c r="AGM2" s="164"/>
      <c r="AGN2" s="164"/>
      <c r="AGO2" s="164"/>
      <c r="AGP2" s="164"/>
      <c r="AGQ2" s="164" t="s">
        <v>1329</v>
      </c>
      <c r="AGR2" s="164"/>
      <c r="AGS2" s="164"/>
      <c r="AGT2" s="164"/>
      <c r="AGU2" s="164"/>
      <c r="AGV2" s="164"/>
      <c r="AGW2" s="164"/>
      <c r="AGX2" s="164"/>
      <c r="AGY2" s="164"/>
      <c r="AGZ2" s="164"/>
      <c r="AHA2" s="164"/>
      <c r="AHB2" s="164"/>
      <c r="AHC2" s="164"/>
      <c r="AHD2" s="164"/>
      <c r="AHE2" s="164"/>
      <c r="AHF2" s="164"/>
      <c r="AHG2" s="164"/>
      <c r="AHH2" s="164" t="s">
        <v>1330</v>
      </c>
      <c r="AHI2" s="164"/>
      <c r="AHJ2" s="164"/>
      <c r="AHK2" s="164"/>
      <c r="AHL2" s="164"/>
      <c r="AHM2" s="164"/>
      <c r="AHN2" s="164"/>
      <c r="AHO2" s="164"/>
    </row>
    <row r="3" spans="1:899" s="167" customFormat="1" x14ac:dyDescent="0.35">
      <c r="A3" s="166"/>
      <c r="B3" s="166"/>
      <c r="C3" s="166">
        <v>10674</v>
      </c>
      <c r="D3" s="166">
        <v>11189</v>
      </c>
      <c r="E3" s="166">
        <v>11190</v>
      </c>
      <c r="F3" s="166">
        <v>11191</v>
      </c>
      <c r="G3" s="166">
        <v>11192</v>
      </c>
      <c r="H3" s="166">
        <v>11193</v>
      </c>
      <c r="I3" s="166">
        <v>11194</v>
      </c>
      <c r="J3" s="166">
        <v>11195</v>
      </c>
      <c r="K3" s="166">
        <v>11196</v>
      </c>
      <c r="L3" s="166">
        <v>11197</v>
      </c>
      <c r="M3" s="166">
        <v>11198</v>
      </c>
      <c r="N3" s="166">
        <v>11199</v>
      </c>
      <c r="O3" s="166">
        <v>11200</v>
      </c>
      <c r="P3" s="166">
        <v>11201</v>
      </c>
      <c r="Q3" s="166">
        <v>11202</v>
      </c>
      <c r="R3" s="166">
        <v>11454</v>
      </c>
      <c r="S3" s="166">
        <v>15012</v>
      </c>
      <c r="T3" s="166">
        <v>28823</v>
      </c>
      <c r="U3" s="166">
        <v>10713</v>
      </c>
      <c r="V3" s="166">
        <v>11119</v>
      </c>
      <c r="W3" s="166">
        <v>11120</v>
      </c>
      <c r="X3" s="166">
        <v>11121</v>
      </c>
      <c r="Y3" s="166">
        <v>11122</v>
      </c>
      <c r="Z3" s="166">
        <v>11123</v>
      </c>
      <c r="AA3" s="166">
        <v>11124</v>
      </c>
      <c r="AB3" s="166">
        <v>11125</v>
      </c>
      <c r="AC3" s="166">
        <v>11126</v>
      </c>
      <c r="AD3" s="166">
        <v>11127</v>
      </c>
      <c r="AE3" s="166">
        <v>11128</v>
      </c>
      <c r="AF3" s="166">
        <v>11129</v>
      </c>
      <c r="AG3" s="166">
        <v>11130</v>
      </c>
      <c r="AH3" s="166">
        <v>11131</v>
      </c>
      <c r="AI3" s="166">
        <v>11132</v>
      </c>
      <c r="AJ3" s="166">
        <v>11133</v>
      </c>
      <c r="AK3" s="166">
        <v>11134</v>
      </c>
      <c r="AL3" s="166">
        <v>11135</v>
      </c>
      <c r="AM3" s="166">
        <v>11136</v>
      </c>
      <c r="AN3" s="166">
        <v>11137</v>
      </c>
      <c r="AO3" s="166">
        <v>11138</v>
      </c>
      <c r="AP3" s="166">
        <v>11139</v>
      </c>
      <c r="AQ3" s="166">
        <v>11643</v>
      </c>
      <c r="AR3" s="166">
        <v>23736</v>
      </c>
      <c r="AS3" s="166">
        <v>10716</v>
      </c>
      <c r="AT3" s="166">
        <v>11173</v>
      </c>
      <c r="AU3" s="166">
        <v>11174</v>
      </c>
      <c r="AV3" s="166">
        <v>11175</v>
      </c>
      <c r="AW3" s="166">
        <v>11176</v>
      </c>
      <c r="AX3" s="166">
        <v>11177</v>
      </c>
      <c r="AY3" s="166">
        <v>11178</v>
      </c>
      <c r="AZ3" s="166">
        <v>11179</v>
      </c>
      <c r="BA3" s="166">
        <v>11180</v>
      </c>
      <c r="BB3" s="166">
        <v>11181</v>
      </c>
      <c r="BC3" s="166">
        <v>11182</v>
      </c>
      <c r="BD3" s="166">
        <v>11183</v>
      </c>
      <c r="BE3" s="166">
        <v>11453</v>
      </c>
      <c r="BF3" s="166">
        <v>11625</v>
      </c>
      <c r="BG3" s="166">
        <v>25017</v>
      </c>
      <c r="BH3" s="166">
        <v>10717</v>
      </c>
      <c r="BI3" s="166">
        <v>10718</v>
      </c>
      <c r="BJ3" s="166">
        <v>11184</v>
      </c>
      <c r="BK3" s="166">
        <v>11185</v>
      </c>
      <c r="BL3" s="166">
        <v>11186</v>
      </c>
      <c r="BM3" s="166">
        <v>11187</v>
      </c>
      <c r="BN3" s="166">
        <v>11188</v>
      </c>
      <c r="BO3" s="166">
        <v>40744</v>
      </c>
      <c r="BP3" s="166">
        <v>40745</v>
      </c>
      <c r="BQ3" s="166">
        <v>10715</v>
      </c>
      <c r="BR3" s="166">
        <v>11166</v>
      </c>
      <c r="BS3" s="166">
        <v>11167</v>
      </c>
      <c r="BT3" s="166">
        <v>11169</v>
      </c>
      <c r="BU3" s="166">
        <v>11170</v>
      </c>
      <c r="BV3" s="166">
        <v>11171</v>
      </c>
      <c r="BW3" s="166">
        <v>11172</v>
      </c>
      <c r="BX3" s="166">
        <v>11452</v>
      </c>
      <c r="BY3" s="166">
        <v>10719</v>
      </c>
      <c r="BZ3" s="166">
        <v>11203</v>
      </c>
      <c r="CA3" s="166">
        <v>11204</v>
      </c>
      <c r="CB3" s="166">
        <v>11205</v>
      </c>
      <c r="CC3" s="166">
        <v>11206</v>
      </c>
      <c r="CD3" s="166">
        <v>11207</v>
      </c>
      <c r="CE3" s="166">
        <v>11208</v>
      </c>
      <c r="CF3" s="166">
        <v>10672</v>
      </c>
      <c r="CG3" s="166">
        <v>11146</v>
      </c>
      <c r="CH3" s="166">
        <v>11147</v>
      </c>
      <c r="CI3" s="166">
        <v>11148</v>
      </c>
      <c r="CJ3" s="166">
        <v>11149</v>
      </c>
      <c r="CK3" s="166">
        <v>11150</v>
      </c>
      <c r="CL3" s="166">
        <v>11151</v>
      </c>
      <c r="CM3" s="166">
        <v>11152</v>
      </c>
      <c r="CN3" s="166">
        <v>11153</v>
      </c>
      <c r="CO3" s="166">
        <v>11154</v>
      </c>
      <c r="CP3" s="166">
        <v>11155</v>
      </c>
      <c r="CQ3" s="166">
        <v>11156</v>
      </c>
      <c r="CR3" s="166">
        <v>11157</v>
      </c>
      <c r="CS3" s="166">
        <v>10714</v>
      </c>
      <c r="CT3" s="166">
        <v>11140</v>
      </c>
      <c r="CU3" s="166">
        <v>11141</v>
      </c>
      <c r="CV3" s="166">
        <v>11142</v>
      </c>
      <c r="CW3" s="166">
        <v>11143</v>
      </c>
      <c r="CX3" s="166">
        <v>11144</v>
      </c>
      <c r="CY3" s="166">
        <v>11145</v>
      </c>
      <c r="CZ3" s="166">
        <v>24956</v>
      </c>
      <c r="DA3" s="166">
        <v>10722</v>
      </c>
      <c r="DB3" s="166">
        <v>10723</v>
      </c>
      <c r="DC3" s="166">
        <v>11238</v>
      </c>
      <c r="DD3" s="166">
        <v>11239</v>
      </c>
      <c r="DE3" s="166">
        <v>11240</v>
      </c>
      <c r="DF3" s="166">
        <v>11241</v>
      </c>
      <c r="DG3" s="166">
        <v>11242</v>
      </c>
      <c r="DH3" s="166">
        <v>11243</v>
      </c>
      <c r="DI3" s="166">
        <v>27443</v>
      </c>
      <c r="DJ3" s="166">
        <v>10676</v>
      </c>
      <c r="DK3" s="166">
        <v>11251</v>
      </c>
      <c r="DL3" s="166">
        <v>11252</v>
      </c>
      <c r="DM3" s="166">
        <v>11253</v>
      </c>
      <c r="DN3" s="166">
        <v>11254</v>
      </c>
      <c r="DO3" s="166">
        <v>11255</v>
      </c>
      <c r="DP3" s="166">
        <v>11256</v>
      </c>
      <c r="DQ3" s="166">
        <v>11257</v>
      </c>
      <c r="DR3" s="166">
        <v>11455</v>
      </c>
      <c r="DS3" s="166">
        <v>10727</v>
      </c>
      <c r="DT3" s="166">
        <v>11264</v>
      </c>
      <c r="DU3" s="166">
        <v>11265</v>
      </c>
      <c r="DV3" s="166">
        <v>11266</v>
      </c>
      <c r="DW3" s="166">
        <v>11267</v>
      </c>
      <c r="DX3" s="166">
        <v>11268</v>
      </c>
      <c r="DY3" s="166">
        <v>11269</v>
      </c>
      <c r="DZ3" s="166">
        <v>11270</v>
      </c>
      <c r="EA3" s="166">
        <v>11271</v>
      </c>
      <c r="EB3" s="166">
        <v>11272</v>
      </c>
      <c r="EC3" s="166">
        <v>11457</v>
      </c>
      <c r="ED3" s="166">
        <v>10724</v>
      </c>
      <c r="EE3" s="166">
        <v>10725</v>
      </c>
      <c r="EF3" s="166">
        <v>11244</v>
      </c>
      <c r="EG3" s="166">
        <v>11245</v>
      </c>
      <c r="EH3" s="166">
        <v>11246</v>
      </c>
      <c r="EI3" s="166">
        <v>11247</v>
      </c>
      <c r="EJ3" s="166">
        <v>11248</v>
      </c>
      <c r="EK3" s="166">
        <v>11249</v>
      </c>
      <c r="EL3" s="166">
        <v>11250</v>
      </c>
      <c r="EM3" s="166">
        <v>10673</v>
      </c>
      <c r="EN3" s="166">
        <v>11158</v>
      </c>
      <c r="EO3" s="166">
        <v>11159</v>
      </c>
      <c r="EP3" s="166">
        <v>11160</v>
      </c>
      <c r="EQ3" s="166">
        <v>11161</v>
      </c>
      <c r="ER3" s="166">
        <v>11162</v>
      </c>
      <c r="ES3" s="166">
        <v>11163</v>
      </c>
      <c r="ET3" s="166">
        <v>11164</v>
      </c>
      <c r="EU3" s="166">
        <v>11165</v>
      </c>
      <c r="EV3" s="166">
        <v>10721</v>
      </c>
      <c r="EW3" s="166">
        <v>11228</v>
      </c>
      <c r="EX3" s="166">
        <v>11229</v>
      </c>
      <c r="EY3" s="166">
        <v>11230</v>
      </c>
      <c r="EZ3" s="166">
        <v>11231</v>
      </c>
      <c r="FA3" s="166">
        <v>11232</v>
      </c>
      <c r="FB3" s="166">
        <v>11233</v>
      </c>
      <c r="FC3" s="166">
        <v>11234</v>
      </c>
      <c r="FD3" s="166">
        <v>11235</v>
      </c>
      <c r="FE3" s="166">
        <v>11236</v>
      </c>
      <c r="FF3" s="166">
        <v>14135</v>
      </c>
      <c r="FG3" s="166">
        <v>28010</v>
      </c>
      <c r="FH3" s="166">
        <v>10694</v>
      </c>
      <c r="FI3" s="166">
        <v>10802</v>
      </c>
      <c r="FJ3" s="166">
        <v>10803</v>
      </c>
      <c r="FK3" s="166">
        <v>10804</v>
      </c>
      <c r="FL3" s="166">
        <v>10805</v>
      </c>
      <c r="FM3" s="166">
        <v>10806</v>
      </c>
      <c r="FN3" s="166">
        <v>27974</v>
      </c>
      <c r="FO3" s="166">
        <v>27975</v>
      </c>
      <c r="FP3" s="166">
        <v>10675</v>
      </c>
      <c r="FQ3" s="166">
        <v>11209</v>
      </c>
      <c r="FR3" s="166">
        <v>11210</v>
      </c>
      <c r="FS3" s="166">
        <v>11211</v>
      </c>
      <c r="FT3" s="166">
        <v>11212</v>
      </c>
      <c r="FU3" s="166">
        <v>11213</v>
      </c>
      <c r="FV3" s="166">
        <v>11214</v>
      </c>
      <c r="FW3" s="166">
        <v>11215</v>
      </c>
      <c r="FX3" s="166">
        <v>11216</v>
      </c>
      <c r="FY3" s="166">
        <v>11217</v>
      </c>
      <c r="FZ3" s="166">
        <v>11218</v>
      </c>
      <c r="GA3" s="166">
        <v>11219</v>
      </c>
      <c r="GB3" s="166">
        <v>11220</v>
      </c>
      <c r="GC3" s="166">
        <v>40749</v>
      </c>
      <c r="GD3" s="166">
        <v>10726</v>
      </c>
      <c r="GE3" s="166">
        <v>11258</v>
      </c>
      <c r="GF3" s="166">
        <v>11259</v>
      </c>
      <c r="GG3" s="166">
        <v>11260</v>
      </c>
      <c r="GH3" s="166">
        <v>11261</v>
      </c>
      <c r="GI3" s="166">
        <v>11262</v>
      </c>
      <c r="GJ3" s="166">
        <v>11263</v>
      </c>
      <c r="GK3" s="166">
        <v>11456</v>
      </c>
      <c r="GL3" s="166">
        <v>11631</v>
      </c>
      <c r="GM3" s="166">
        <v>27978</v>
      </c>
      <c r="GN3" s="166">
        <v>27979</v>
      </c>
      <c r="GO3" s="166">
        <v>27980</v>
      </c>
      <c r="GP3" s="166">
        <v>10720</v>
      </c>
      <c r="GQ3" s="166">
        <v>11221</v>
      </c>
      <c r="GR3" s="166">
        <v>11222</v>
      </c>
      <c r="GS3" s="166">
        <v>11223</v>
      </c>
      <c r="GT3" s="166">
        <v>11224</v>
      </c>
      <c r="GU3" s="166">
        <v>11225</v>
      </c>
      <c r="GV3" s="166">
        <v>11226</v>
      </c>
      <c r="GW3" s="166">
        <v>11227</v>
      </c>
      <c r="GX3" s="166">
        <v>10698</v>
      </c>
      <c r="GY3" s="166">
        <v>10863</v>
      </c>
      <c r="GZ3" s="166">
        <v>10864</v>
      </c>
      <c r="HA3" s="166">
        <v>10865</v>
      </c>
      <c r="HB3" s="166">
        <v>10686</v>
      </c>
      <c r="HC3" s="166">
        <v>10756</v>
      </c>
      <c r="HD3" s="166">
        <v>10757</v>
      </c>
      <c r="HE3" s="166">
        <v>10758</v>
      </c>
      <c r="HF3" s="166">
        <v>10759</v>
      </c>
      <c r="HG3" s="166">
        <v>10760</v>
      </c>
      <c r="HH3" s="166">
        <v>28875</v>
      </c>
      <c r="HI3" s="166">
        <v>10687</v>
      </c>
      <c r="HJ3" s="166">
        <v>10761</v>
      </c>
      <c r="HK3" s="166">
        <v>10762</v>
      </c>
      <c r="HL3" s="166">
        <v>10763</v>
      </c>
      <c r="HM3" s="166">
        <v>10764</v>
      </c>
      <c r="HN3" s="166">
        <v>10765</v>
      </c>
      <c r="HO3" s="166">
        <v>10766</v>
      </c>
      <c r="HP3" s="166">
        <v>10767</v>
      </c>
      <c r="HQ3" s="166">
        <v>10660</v>
      </c>
      <c r="HR3" s="166">
        <v>10688</v>
      </c>
      <c r="HS3" s="166">
        <v>10768</v>
      </c>
      <c r="HT3" s="166">
        <v>10769</v>
      </c>
      <c r="HU3" s="166">
        <v>10770</v>
      </c>
      <c r="HV3" s="166">
        <v>10771</v>
      </c>
      <c r="HW3" s="166">
        <v>10772</v>
      </c>
      <c r="HX3" s="166">
        <v>10773</v>
      </c>
      <c r="HY3" s="166">
        <v>10774</v>
      </c>
      <c r="HZ3" s="166">
        <v>10775</v>
      </c>
      <c r="IA3" s="166">
        <v>10776</v>
      </c>
      <c r="IB3" s="166">
        <v>10777</v>
      </c>
      <c r="IC3" s="166">
        <v>10778</v>
      </c>
      <c r="ID3" s="166">
        <v>10779</v>
      </c>
      <c r="IE3" s="166">
        <v>10780</v>
      </c>
      <c r="IF3" s="166">
        <v>10781</v>
      </c>
      <c r="IG3" s="166">
        <v>10690</v>
      </c>
      <c r="IH3" s="166">
        <v>10691</v>
      </c>
      <c r="II3" s="166">
        <v>10789</v>
      </c>
      <c r="IJ3" s="166">
        <v>10790</v>
      </c>
      <c r="IK3" s="166">
        <v>10791</v>
      </c>
      <c r="IL3" s="166">
        <v>10792</v>
      </c>
      <c r="IM3" s="166">
        <v>10793</v>
      </c>
      <c r="IN3" s="166">
        <v>10794</v>
      </c>
      <c r="IO3" s="166">
        <v>10795</v>
      </c>
      <c r="IP3" s="166">
        <v>10796</v>
      </c>
      <c r="IQ3" s="166">
        <v>10797</v>
      </c>
      <c r="IR3" s="166">
        <v>10661</v>
      </c>
      <c r="IS3" s="166">
        <v>10695</v>
      </c>
      <c r="IT3" s="166">
        <v>10807</v>
      </c>
      <c r="IU3" s="166">
        <v>10808</v>
      </c>
      <c r="IV3" s="166">
        <v>10809</v>
      </c>
      <c r="IW3" s="166">
        <v>10810</v>
      </c>
      <c r="IX3" s="166">
        <v>10811</v>
      </c>
      <c r="IY3" s="166">
        <v>10812</v>
      </c>
      <c r="IZ3" s="166">
        <v>10813</v>
      </c>
      <c r="JA3" s="166">
        <v>10814</v>
      </c>
      <c r="JB3" s="166">
        <v>10815</v>
      </c>
      <c r="JC3" s="166">
        <v>10816</v>
      </c>
      <c r="JD3" s="166">
        <v>10692</v>
      </c>
      <c r="JE3" s="166">
        <v>10693</v>
      </c>
      <c r="JF3" s="166">
        <v>10798</v>
      </c>
      <c r="JG3" s="166">
        <v>10799</v>
      </c>
      <c r="JH3" s="166">
        <v>10800</v>
      </c>
      <c r="JI3" s="166">
        <v>10801</v>
      </c>
      <c r="JJ3" s="166">
        <v>10689</v>
      </c>
      <c r="JK3" s="166">
        <v>10782</v>
      </c>
      <c r="JL3" s="166">
        <v>10784</v>
      </c>
      <c r="JM3" s="166">
        <v>10785</v>
      </c>
      <c r="JN3" s="166">
        <v>10786</v>
      </c>
      <c r="JO3" s="166">
        <v>10787</v>
      </c>
      <c r="JP3" s="166">
        <v>10788</v>
      </c>
      <c r="JQ3" s="166">
        <v>10731</v>
      </c>
      <c r="JR3" s="166">
        <v>10732</v>
      </c>
      <c r="JS3" s="166">
        <v>11278</v>
      </c>
      <c r="JT3" s="166">
        <v>11279</v>
      </c>
      <c r="JU3" s="166">
        <v>11280</v>
      </c>
      <c r="JV3" s="166">
        <v>11281</v>
      </c>
      <c r="JW3" s="166">
        <v>11282</v>
      </c>
      <c r="JX3" s="166">
        <v>11283</v>
      </c>
      <c r="JY3" s="166">
        <v>11284</v>
      </c>
      <c r="JZ3" s="166">
        <v>11285</v>
      </c>
      <c r="KA3" s="166">
        <v>11286</v>
      </c>
      <c r="KB3" s="166">
        <v>11287</v>
      </c>
      <c r="KC3" s="166">
        <v>11288</v>
      </c>
      <c r="KD3" s="166">
        <v>14136</v>
      </c>
      <c r="KE3" s="166">
        <v>21948</v>
      </c>
      <c r="KF3" s="166">
        <v>10679</v>
      </c>
      <c r="KG3" s="166">
        <v>11297</v>
      </c>
      <c r="KH3" s="166">
        <v>11298</v>
      </c>
      <c r="KI3" s="166">
        <v>11299</v>
      </c>
      <c r="KJ3" s="166">
        <v>11300</v>
      </c>
      <c r="KK3" s="166">
        <v>11301</v>
      </c>
      <c r="KL3" s="166">
        <v>11302</v>
      </c>
      <c r="KM3" s="166">
        <v>11303</v>
      </c>
      <c r="KN3" s="166">
        <v>13819</v>
      </c>
      <c r="KO3" s="166">
        <v>10737</v>
      </c>
      <c r="KP3" s="166">
        <v>11315</v>
      </c>
      <c r="KQ3" s="166">
        <v>11316</v>
      </c>
      <c r="KR3" s="166">
        <v>11317</v>
      </c>
      <c r="KS3" s="166">
        <v>11318</v>
      </c>
      <c r="KT3" s="166">
        <v>11319</v>
      </c>
      <c r="KU3" s="166">
        <v>11320</v>
      </c>
      <c r="KV3" s="166">
        <v>11321</v>
      </c>
      <c r="KW3" s="166">
        <v>10736</v>
      </c>
      <c r="KX3" s="166">
        <v>11308</v>
      </c>
      <c r="KY3" s="166">
        <v>11309</v>
      </c>
      <c r="KZ3" s="166">
        <v>11310</v>
      </c>
      <c r="LA3" s="166">
        <v>11311</v>
      </c>
      <c r="LB3" s="166">
        <v>11312</v>
      </c>
      <c r="LC3" s="166">
        <v>11313</v>
      </c>
      <c r="LD3" s="166">
        <v>11314</v>
      </c>
      <c r="LE3" s="166">
        <v>10677</v>
      </c>
      <c r="LF3" s="166">
        <v>10728</v>
      </c>
      <c r="LG3" s="166">
        <v>10729</v>
      </c>
      <c r="LH3" s="166">
        <v>10730</v>
      </c>
      <c r="LI3" s="166">
        <v>11273</v>
      </c>
      <c r="LJ3" s="166">
        <v>11274</v>
      </c>
      <c r="LK3" s="166">
        <v>11275</v>
      </c>
      <c r="LL3" s="166">
        <v>11276</v>
      </c>
      <c r="LM3" s="166">
        <v>11277</v>
      </c>
      <c r="LN3" s="166">
        <v>11458</v>
      </c>
      <c r="LO3" s="166">
        <v>28858</v>
      </c>
      <c r="LP3" s="166">
        <v>10735</v>
      </c>
      <c r="LQ3" s="166">
        <v>11306</v>
      </c>
      <c r="LR3" s="166">
        <v>11307</v>
      </c>
      <c r="LS3" s="166">
        <v>10734</v>
      </c>
      <c r="LT3" s="166">
        <v>11304</v>
      </c>
      <c r="LU3" s="166">
        <v>10678</v>
      </c>
      <c r="LV3" s="166">
        <v>10733</v>
      </c>
      <c r="LW3" s="166">
        <v>11289</v>
      </c>
      <c r="LX3" s="166">
        <v>11290</v>
      </c>
      <c r="LY3" s="166">
        <v>11291</v>
      </c>
      <c r="LZ3" s="166">
        <v>11292</v>
      </c>
      <c r="MA3" s="166">
        <v>11293</v>
      </c>
      <c r="MB3" s="166">
        <v>11294</v>
      </c>
      <c r="MC3" s="166">
        <v>11295</v>
      </c>
      <c r="MD3" s="166">
        <v>11296</v>
      </c>
      <c r="ME3" s="166">
        <v>10664</v>
      </c>
      <c r="MF3" s="166">
        <v>10834</v>
      </c>
      <c r="MG3" s="166">
        <v>10835</v>
      </c>
      <c r="MH3" s="166">
        <v>10836</v>
      </c>
      <c r="MI3" s="166">
        <v>10837</v>
      </c>
      <c r="MJ3" s="166">
        <v>10838</v>
      </c>
      <c r="MK3" s="166">
        <v>10839</v>
      </c>
      <c r="ML3" s="166">
        <v>10840</v>
      </c>
      <c r="MM3" s="166">
        <v>10841</v>
      </c>
      <c r="MN3" s="166">
        <v>10842</v>
      </c>
      <c r="MO3" s="166">
        <v>10843</v>
      </c>
      <c r="MP3" s="166">
        <v>10844</v>
      </c>
      <c r="MQ3" s="166">
        <v>10697</v>
      </c>
      <c r="MR3" s="166">
        <v>10833</v>
      </c>
      <c r="MS3" s="166">
        <v>10850</v>
      </c>
      <c r="MT3" s="166">
        <v>10851</v>
      </c>
      <c r="MU3" s="166">
        <v>10852</v>
      </c>
      <c r="MV3" s="166">
        <v>10853</v>
      </c>
      <c r="MW3" s="166">
        <v>10854</v>
      </c>
      <c r="MX3" s="166">
        <v>10855</v>
      </c>
      <c r="MY3" s="166">
        <v>10856</v>
      </c>
      <c r="MZ3" s="166">
        <v>13747</v>
      </c>
      <c r="NA3" s="166">
        <v>31327</v>
      </c>
      <c r="NB3" s="166">
        <v>10662</v>
      </c>
      <c r="NC3" s="166">
        <v>10817</v>
      </c>
      <c r="ND3" s="166">
        <v>10818</v>
      </c>
      <c r="NE3" s="166">
        <v>10819</v>
      </c>
      <c r="NF3" s="166">
        <v>10820</v>
      </c>
      <c r="NG3" s="166">
        <v>10821</v>
      </c>
      <c r="NH3" s="166">
        <v>10822</v>
      </c>
      <c r="NI3" s="166">
        <v>10823</v>
      </c>
      <c r="NJ3" s="166">
        <v>10824</v>
      </c>
      <c r="NK3" s="166">
        <v>10825</v>
      </c>
      <c r="NL3" s="166">
        <v>10826</v>
      </c>
      <c r="NM3" s="166">
        <v>28006</v>
      </c>
      <c r="NN3" s="166">
        <v>10696</v>
      </c>
      <c r="NO3" s="166">
        <v>10845</v>
      </c>
      <c r="NP3" s="166">
        <v>10846</v>
      </c>
      <c r="NQ3" s="166">
        <v>10847</v>
      </c>
      <c r="NR3" s="166">
        <v>10848</v>
      </c>
      <c r="NS3" s="166">
        <v>10849</v>
      </c>
      <c r="NT3" s="166">
        <v>13816</v>
      </c>
      <c r="NU3" s="166">
        <v>10665</v>
      </c>
      <c r="NV3" s="166">
        <v>10857</v>
      </c>
      <c r="NW3" s="166">
        <v>10858</v>
      </c>
      <c r="NX3" s="166">
        <v>10859</v>
      </c>
      <c r="NY3" s="166">
        <v>10860</v>
      </c>
      <c r="NZ3" s="166">
        <v>10861</v>
      </c>
      <c r="OA3" s="166">
        <v>10862</v>
      </c>
      <c r="OB3" s="166">
        <v>10663</v>
      </c>
      <c r="OC3" s="166">
        <v>10827</v>
      </c>
      <c r="OD3" s="166">
        <v>10828</v>
      </c>
      <c r="OE3" s="166">
        <v>10829</v>
      </c>
      <c r="OF3" s="166">
        <v>10830</v>
      </c>
      <c r="OG3" s="166">
        <v>10831</v>
      </c>
      <c r="OH3" s="166">
        <v>10832</v>
      </c>
      <c r="OI3" s="166">
        <v>22734</v>
      </c>
      <c r="OJ3" s="166">
        <v>23962</v>
      </c>
      <c r="OK3" s="166">
        <v>10685</v>
      </c>
      <c r="OL3" s="166">
        <v>10752</v>
      </c>
      <c r="OM3" s="166">
        <v>10753</v>
      </c>
      <c r="ON3" s="166">
        <v>10754</v>
      </c>
      <c r="OO3" s="166">
        <v>10755</v>
      </c>
      <c r="OP3" s="166">
        <v>28785</v>
      </c>
      <c r="OQ3" s="166">
        <v>10699</v>
      </c>
      <c r="OR3" s="166">
        <v>10866</v>
      </c>
      <c r="OS3" s="166">
        <v>10867</v>
      </c>
      <c r="OT3" s="166">
        <v>10868</v>
      </c>
      <c r="OU3" s="166">
        <v>10869</v>
      </c>
      <c r="OV3" s="166">
        <v>10870</v>
      </c>
      <c r="OW3" s="166">
        <v>13817</v>
      </c>
      <c r="OX3" s="166">
        <v>28849</v>
      </c>
      <c r="OY3" s="166">
        <v>28850</v>
      </c>
      <c r="OZ3" s="166">
        <v>10709</v>
      </c>
      <c r="PA3" s="166">
        <v>11077</v>
      </c>
      <c r="PB3" s="166">
        <v>11078</v>
      </c>
      <c r="PC3" s="166">
        <v>11079</v>
      </c>
      <c r="PD3" s="166">
        <v>11080</v>
      </c>
      <c r="PE3" s="166">
        <v>11081</v>
      </c>
      <c r="PF3" s="166">
        <v>11082</v>
      </c>
      <c r="PG3" s="166">
        <v>11083</v>
      </c>
      <c r="PH3" s="166">
        <v>11084</v>
      </c>
      <c r="PI3" s="166">
        <v>11085</v>
      </c>
      <c r="PJ3" s="166">
        <v>11086</v>
      </c>
      <c r="PK3" s="166">
        <v>11087</v>
      </c>
      <c r="PL3" s="166">
        <v>11088</v>
      </c>
      <c r="PM3" s="166">
        <v>11449</v>
      </c>
      <c r="PN3" s="166">
        <v>28017</v>
      </c>
      <c r="PO3" s="166">
        <v>28789</v>
      </c>
      <c r="PP3" s="166">
        <v>28790</v>
      </c>
      <c r="PQ3" s="166">
        <v>28791</v>
      </c>
      <c r="PR3" s="166">
        <v>10670</v>
      </c>
      <c r="PS3" s="166">
        <v>10995</v>
      </c>
      <c r="PT3" s="166">
        <v>10996</v>
      </c>
      <c r="PU3" s="166">
        <v>10997</v>
      </c>
      <c r="PV3" s="166">
        <v>10998</v>
      </c>
      <c r="PW3" s="166">
        <v>10999</v>
      </c>
      <c r="PX3" s="166">
        <v>11000</v>
      </c>
      <c r="PY3" s="166">
        <v>11001</v>
      </c>
      <c r="PZ3" s="166">
        <v>11002</v>
      </c>
      <c r="QA3" s="166">
        <v>11003</v>
      </c>
      <c r="QB3" s="166">
        <v>11004</v>
      </c>
      <c r="QC3" s="166">
        <v>11005</v>
      </c>
      <c r="QD3" s="166">
        <v>11006</v>
      </c>
      <c r="QE3" s="166">
        <v>11007</v>
      </c>
      <c r="QF3" s="166">
        <v>11008</v>
      </c>
      <c r="QG3" s="166">
        <v>11009</v>
      </c>
      <c r="QH3" s="166">
        <v>11010</v>
      </c>
      <c r="QI3" s="166">
        <v>11011</v>
      </c>
      <c r="QJ3" s="166">
        <v>11012</v>
      </c>
      <c r="QK3" s="166">
        <v>11445</v>
      </c>
      <c r="QL3" s="166">
        <v>12275</v>
      </c>
      <c r="QM3" s="166">
        <v>14132</v>
      </c>
      <c r="QN3" s="166">
        <v>77649</v>
      </c>
      <c r="QO3" s="166">
        <v>77650</v>
      </c>
      <c r="QP3" s="166">
        <v>77651</v>
      </c>
      <c r="QQ3" s="166">
        <v>77652</v>
      </c>
      <c r="QR3" s="166">
        <v>10707</v>
      </c>
      <c r="QS3" s="166">
        <v>11051</v>
      </c>
      <c r="QT3" s="166">
        <v>11052</v>
      </c>
      <c r="QU3" s="166">
        <v>11053</v>
      </c>
      <c r="QV3" s="166">
        <v>11054</v>
      </c>
      <c r="QW3" s="166">
        <v>11055</v>
      </c>
      <c r="QX3" s="166">
        <v>11056</v>
      </c>
      <c r="QY3" s="166">
        <v>11057</v>
      </c>
      <c r="QZ3" s="166">
        <v>11058</v>
      </c>
      <c r="RA3" s="166">
        <v>11059</v>
      </c>
      <c r="RB3" s="166">
        <v>11060</v>
      </c>
      <c r="RC3" s="166">
        <v>24704</v>
      </c>
      <c r="RD3" s="166">
        <v>28843</v>
      </c>
      <c r="RE3" s="166">
        <v>10708</v>
      </c>
      <c r="RF3" s="166">
        <v>11061</v>
      </c>
      <c r="RG3" s="166">
        <v>11062</v>
      </c>
      <c r="RH3" s="166">
        <v>11063</v>
      </c>
      <c r="RI3" s="166">
        <v>11064</v>
      </c>
      <c r="RJ3" s="166">
        <v>11065</v>
      </c>
      <c r="RK3" s="166">
        <v>11066</v>
      </c>
      <c r="RL3" s="166">
        <v>11067</v>
      </c>
      <c r="RM3" s="166">
        <v>11068</v>
      </c>
      <c r="RN3" s="166">
        <v>11069</v>
      </c>
      <c r="RO3" s="166">
        <v>11070</v>
      </c>
      <c r="RP3" s="166">
        <v>11071</v>
      </c>
      <c r="RQ3" s="166">
        <v>11072</v>
      </c>
      <c r="RR3" s="166">
        <v>11073</v>
      </c>
      <c r="RS3" s="166">
        <v>11074</v>
      </c>
      <c r="RT3" s="166">
        <v>11075</v>
      </c>
      <c r="RU3" s="166">
        <v>11076</v>
      </c>
      <c r="RV3" s="166">
        <v>27988</v>
      </c>
      <c r="RW3" s="166">
        <v>27989</v>
      </c>
      <c r="RX3" s="166">
        <v>27990</v>
      </c>
      <c r="RY3" s="166">
        <v>10711</v>
      </c>
      <c r="RZ3" s="166">
        <v>11104</v>
      </c>
      <c r="SA3" s="166">
        <v>11105</v>
      </c>
      <c r="SB3" s="166">
        <v>11106</v>
      </c>
      <c r="SC3" s="166">
        <v>11107</v>
      </c>
      <c r="SD3" s="166">
        <v>11108</v>
      </c>
      <c r="SE3" s="166">
        <v>11109</v>
      </c>
      <c r="SF3" s="166">
        <v>11110</v>
      </c>
      <c r="SG3" s="166">
        <v>11111</v>
      </c>
      <c r="SH3" s="166">
        <v>11112</v>
      </c>
      <c r="SI3" s="166">
        <v>11451</v>
      </c>
      <c r="SJ3" s="166">
        <v>40840</v>
      </c>
      <c r="SK3" s="166">
        <v>11040</v>
      </c>
      <c r="SL3" s="166">
        <v>11041</v>
      </c>
      <c r="SM3" s="166">
        <v>11043</v>
      </c>
      <c r="SN3" s="166">
        <v>11046</v>
      </c>
      <c r="SO3" s="166">
        <v>11047</v>
      </c>
      <c r="SP3" s="166">
        <v>11048</v>
      </c>
      <c r="SQ3" s="166">
        <v>11049</v>
      </c>
      <c r="SR3" s="166">
        <v>11050</v>
      </c>
      <c r="SS3" s="166">
        <v>10705</v>
      </c>
      <c r="ST3" s="166">
        <v>11030</v>
      </c>
      <c r="SU3" s="166">
        <v>11031</v>
      </c>
      <c r="SV3" s="166">
        <v>11032</v>
      </c>
      <c r="SW3" s="166">
        <v>11033</v>
      </c>
      <c r="SX3" s="166">
        <v>11034</v>
      </c>
      <c r="SY3" s="166">
        <v>11035</v>
      </c>
      <c r="SZ3" s="166">
        <v>11036</v>
      </c>
      <c r="TA3" s="166">
        <v>11037</v>
      </c>
      <c r="TB3" s="166">
        <v>11038</v>
      </c>
      <c r="TC3" s="166">
        <v>11039</v>
      </c>
      <c r="TD3" s="166">
        <v>11447</v>
      </c>
      <c r="TE3" s="166">
        <v>14133</v>
      </c>
      <c r="TF3" s="166">
        <v>28861</v>
      </c>
      <c r="TG3" s="166">
        <v>10710</v>
      </c>
      <c r="TH3" s="166">
        <v>11089</v>
      </c>
      <c r="TI3" s="166">
        <v>11090</v>
      </c>
      <c r="TJ3" s="166">
        <v>11091</v>
      </c>
      <c r="TK3" s="166">
        <v>11092</v>
      </c>
      <c r="TL3" s="166">
        <v>11093</v>
      </c>
      <c r="TM3" s="166">
        <v>11094</v>
      </c>
      <c r="TN3" s="166">
        <v>11095</v>
      </c>
      <c r="TO3" s="166">
        <v>11096</v>
      </c>
      <c r="TP3" s="166">
        <v>11097</v>
      </c>
      <c r="TQ3" s="166">
        <v>11098</v>
      </c>
      <c r="TR3" s="166">
        <v>11099</v>
      </c>
      <c r="TS3" s="166">
        <v>11100</v>
      </c>
      <c r="TT3" s="166">
        <v>11101</v>
      </c>
      <c r="TU3" s="166">
        <v>11102</v>
      </c>
      <c r="TV3" s="166">
        <v>11103</v>
      </c>
      <c r="TW3" s="166">
        <v>11450</v>
      </c>
      <c r="TX3" s="166">
        <v>21323</v>
      </c>
      <c r="TY3" s="166">
        <v>10706</v>
      </c>
      <c r="TZ3" s="166">
        <v>11042</v>
      </c>
      <c r="UA3" s="166">
        <v>11044</v>
      </c>
      <c r="UB3" s="166">
        <v>11045</v>
      </c>
      <c r="UC3" s="166">
        <v>11448</v>
      </c>
      <c r="UD3" s="166">
        <v>21356</v>
      </c>
      <c r="UE3" s="166">
        <v>28778</v>
      </c>
      <c r="UF3" s="166">
        <v>28811</v>
      </c>
      <c r="UG3" s="166">
        <v>28815</v>
      </c>
      <c r="UH3" s="166">
        <v>10704</v>
      </c>
      <c r="UI3" s="166">
        <v>10991</v>
      </c>
      <c r="UJ3" s="166">
        <v>10992</v>
      </c>
      <c r="UK3" s="166">
        <v>10993</v>
      </c>
      <c r="UL3" s="166">
        <v>10994</v>
      </c>
      <c r="UM3" s="166">
        <v>23367</v>
      </c>
      <c r="UN3" s="166">
        <v>10671</v>
      </c>
      <c r="UO3" s="166">
        <v>11013</v>
      </c>
      <c r="UP3" s="166">
        <v>11014</v>
      </c>
      <c r="UQ3" s="166">
        <v>11015</v>
      </c>
      <c r="UR3" s="166">
        <v>11016</v>
      </c>
      <c r="US3" s="166">
        <v>11017</v>
      </c>
      <c r="UT3" s="166">
        <v>11018</v>
      </c>
      <c r="UU3" s="166">
        <v>11019</v>
      </c>
      <c r="UV3" s="166">
        <v>11020</v>
      </c>
      <c r="UW3" s="166">
        <v>11021</v>
      </c>
      <c r="UX3" s="166">
        <v>11022</v>
      </c>
      <c r="UY3" s="166">
        <v>11023</v>
      </c>
      <c r="UZ3" s="166">
        <v>11024</v>
      </c>
      <c r="VA3" s="166">
        <v>11025</v>
      </c>
      <c r="VB3" s="166">
        <v>11026</v>
      </c>
      <c r="VC3" s="166">
        <v>11027</v>
      </c>
      <c r="VD3" s="166">
        <v>11028</v>
      </c>
      <c r="VE3" s="166">
        <v>11029</v>
      </c>
      <c r="VF3" s="166">
        <v>11446</v>
      </c>
      <c r="VG3" s="166">
        <v>25058</v>
      </c>
      <c r="VH3" s="166">
        <v>25059</v>
      </c>
      <c r="VI3" s="166">
        <v>4007</v>
      </c>
      <c r="VJ3" s="166">
        <v>10702</v>
      </c>
      <c r="VK3" s="166">
        <v>10970</v>
      </c>
      <c r="VL3" s="166">
        <v>10971</v>
      </c>
      <c r="VM3" s="166">
        <v>10972</v>
      </c>
      <c r="VN3" s="166">
        <v>10973</v>
      </c>
      <c r="VO3" s="166">
        <v>10974</v>
      </c>
      <c r="VP3" s="166">
        <v>10975</v>
      </c>
      <c r="VQ3" s="166">
        <v>10976</v>
      </c>
      <c r="VR3" s="166">
        <v>10977</v>
      </c>
      <c r="VS3" s="166">
        <v>10978</v>
      </c>
      <c r="VT3" s="166">
        <v>10979</v>
      </c>
      <c r="VU3" s="166">
        <v>10980</v>
      </c>
      <c r="VV3" s="166">
        <v>10981</v>
      </c>
      <c r="VW3" s="166">
        <v>10982</v>
      </c>
      <c r="VX3" s="166">
        <v>10983</v>
      </c>
      <c r="VY3" s="166">
        <v>10666</v>
      </c>
      <c r="VZ3" s="166">
        <v>10871</v>
      </c>
      <c r="WA3" s="166">
        <v>10872</v>
      </c>
      <c r="WB3" s="166">
        <v>10873</v>
      </c>
      <c r="WC3" s="166">
        <v>10874</v>
      </c>
      <c r="WD3" s="166">
        <v>10875</v>
      </c>
      <c r="WE3" s="166">
        <v>10876</v>
      </c>
      <c r="WF3" s="166">
        <v>10877</v>
      </c>
      <c r="WG3" s="166">
        <v>10878</v>
      </c>
      <c r="WH3" s="166">
        <v>10879</v>
      </c>
      <c r="WI3" s="166">
        <v>10880</v>
      </c>
      <c r="WJ3" s="166">
        <v>10881</v>
      </c>
      <c r="WK3" s="166">
        <v>10882</v>
      </c>
      <c r="WL3" s="166">
        <v>10883</v>
      </c>
      <c r="WM3" s="166">
        <v>10884</v>
      </c>
      <c r="WN3" s="166">
        <v>10885</v>
      </c>
      <c r="WO3" s="166">
        <v>10886</v>
      </c>
      <c r="WP3" s="166">
        <v>10887</v>
      </c>
      <c r="WQ3" s="166">
        <v>10888</v>
      </c>
      <c r="WR3" s="166">
        <v>10889</v>
      </c>
      <c r="WS3" s="166">
        <v>10890</v>
      </c>
      <c r="WT3" s="166">
        <v>10891</v>
      </c>
      <c r="WU3" s="166">
        <v>10892</v>
      </c>
      <c r="WV3" s="166">
        <v>10893</v>
      </c>
      <c r="WW3" s="166">
        <v>10894</v>
      </c>
      <c r="WX3" s="166">
        <v>11602</v>
      </c>
      <c r="WY3" s="166">
        <v>11608</v>
      </c>
      <c r="WZ3" s="166">
        <v>22456</v>
      </c>
      <c r="XA3" s="166">
        <v>23839</v>
      </c>
      <c r="XB3" s="166">
        <v>24692</v>
      </c>
      <c r="XC3" s="166">
        <v>27839</v>
      </c>
      <c r="XD3" s="166">
        <v>27840</v>
      </c>
      <c r="XE3" s="166">
        <v>27841</v>
      </c>
      <c r="XF3" s="166">
        <v>10667</v>
      </c>
      <c r="XG3" s="166">
        <v>10895</v>
      </c>
      <c r="XH3" s="166">
        <v>10896</v>
      </c>
      <c r="XI3" s="166">
        <v>10897</v>
      </c>
      <c r="XJ3" s="166">
        <v>10898</v>
      </c>
      <c r="XK3" s="166">
        <v>10899</v>
      </c>
      <c r="XL3" s="166">
        <v>10900</v>
      </c>
      <c r="XM3" s="166">
        <v>10901</v>
      </c>
      <c r="XN3" s="166">
        <v>10902</v>
      </c>
      <c r="XO3" s="166">
        <v>10904</v>
      </c>
      <c r="XP3" s="166">
        <v>10905</v>
      </c>
      <c r="XQ3" s="166">
        <v>10906</v>
      </c>
      <c r="XR3" s="166">
        <v>10907</v>
      </c>
      <c r="XS3" s="166">
        <v>10908</v>
      </c>
      <c r="XT3" s="166">
        <v>10909</v>
      </c>
      <c r="XU3" s="166">
        <v>10910</v>
      </c>
      <c r="XV3" s="166">
        <v>10911</v>
      </c>
      <c r="XW3" s="166">
        <v>10912</v>
      </c>
      <c r="XX3" s="166">
        <v>10913</v>
      </c>
      <c r="XY3" s="166">
        <v>10914</v>
      </c>
      <c r="XZ3" s="166">
        <v>11619</v>
      </c>
      <c r="YA3" s="166">
        <v>23578</v>
      </c>
      <c r="YB3" s="166">
        <v>28020</v>
      </c>
      <c r="YC3" s="166">
        <v>10668</v>
      </c>
      <c r="YD3" s="166">
        <v>10915</v>
      </c>
      <c r="YE3" s="166">
        <v>10916</v>
      </c>
      <c r="YF3" s="166">
        <v>10917</v>
      </c>
      <c r="YG3" s="166">
        <v>10918</v>
      </c>
      <c r="YH3" s="166">
        <v>10919</v>
      </c>
      <c r="YI3" s="166">
        <v>10920</v>
      </c>
      <c r="YJ3" s="166">
        <v>10921</v>
      </c>
      <c r="YK3" s="166">
        <v>10922</v>
      </c>
      <c r="YL3" s="166">
        <v>10923</v>
      </c>
      <c r="YM3" s="166">
        <v>10924</v>
      </c>
      <c r="YN3" s="166">
        <v>10925</v>
      </c>
      <c r="YO3" s="166">
        <v>10926</v>
      </c>
      <c r="YP3" s="166">
        <v>22302</v>
      </c>
      <c r="YQ3" s="166">
        <v>27842</v>
      </c>
      <c r="YR3" s="166">
        <v>27843</v>
      </c>
      <c r="YS3" s="166">
        <v>27844</v>
      </c>
      <c r="YT3" s="166">
        <v>10712</v>
      </c>
      <c r="YU3" s="166">
        <v>11113</v>
      </c>
      <c r="YV3" s="166">
        <v>11114</v>
      </c>
      <c r="YW3" s="166">
        <v>11115</v>
      </c>
      <c r="YX3" s="166">
        <v>11116</v>
      </c>
      <c r="YY3" s="166">
        <v>11117</v>
      </c>
      <c r="YZ3" s="166">
        <v>11118</v>
      </c>
      <c r="ZA3" s="166">
        <v>10701</v>
      </c>
      <c r="ZB3" s="166">
        <v>10963</v>
      </c>
      <c r="ZC3" s="166">
        <v>10964</v>
      </c>
      <c r="ZD3" s="166">
        <v>10965</v>
      </c>
      <c r="ZE3" s="166">
        <v>10966</v>
      </c>
      <c r="ZF3" s="166">
        <v>10967</v>
      </c>
      <c r="ZG3" s="166">
        <v>10968</v>
      </c>
      <c r="ZH3" s="166">
        <v>10969</v>
      </c>
      <c r="ZI3" s="166">
        <v>11444</v>
      </c>
      <c r="ZJ3" s="166">
        <v>10700</v>
      </c>
      <c r="ZK3" s="166">
        <v>10927</v>
      </c>
      <c r="ZL3" s="166">
        <v>10928</v>
      </c>
      <c r="ZM3" s="166">
        <v>10929</v>
      </c>
      <c r="ZN3" s="166">
        <v>10930</v>
      </c>
      <c r="ZO3" s="166">
        <v>10931</v>
      </c>
      <c r="ZP3" s="166">
        <v>10932</v>
      </c>
      <c r="ZQ3" s="166">
        <v>10933</v>
      </c>
      <c r="ZR3" s="166">
        <v>10934</v>
      </c>
      <c r="ZS3" s="166">
        <v>10935</v>
      </c>
      <c r="ZT3" s="166">
        <v>10936</v>
      </c>
      <c r="ZU3" s="166">
        <v>10937</v>
      </c>
      <c r="ZV3" s="166">
        <v>10938</v>
      </c>
      <c r="ZW3" s="166">
        <v>10939</v>
      </c>
      <c r="ZX3" s="166">
        <v>10940</v>
      </c>
      <c r="ZY3" s="166">
        <v>10941</v>
      </c>
      <c r="ZZ3" s="166">
        <v>10942</v>
      </c>
      <c r="AAA3" s="166">
        <v>10943</v>
      </c>
      <c r="AAB3" s="166">
        <v>23125</v>
      </c>
      <c r="AAC3" s="166">
        <v>28014</v>
      </c>
      <c r="AAD3" s="166">
        <v>28015</v>
      </c>
      <c r="AAE3" s="166">
        <v>28016</v>
      </c>
      <c r="AAF3" s="166">
        <v>10703</v>
      </c>
      <c r="AAG3" s="166">
        <v>10985</v>
      </c>
      <c r="AAH3" s="166">
        <v>10986</v>
      </c>
      <c r="AAI3" s="166">
        <v>10987</v>
      </c>
      <c r="AAJ3" s="166">
        <v>10988</v>
      </c>
      <c r="AAK3" s="166">
        <v>10989</v>
      </c>
      <c r="AAL3" s="166">
        <v>10990</v>
      </c>
      <c r="AAM3" s="166">
        <v>10669</v>
      </c>
      <c r="AAN3" s="166">
        <v>10944</v>
      </c>
      <c r="AAO3" s="166">
        <v>10945</v>
      </c>
      <c r="AAP3" s="166">
        <v>10946</v>
      </c>
      <c r="AAQ3" s="166">
        <v>10947</v>
      </c>
      <c r="AAR3" s="166">
        <v>10948</v>
      </c>
      <c r="AAS3" s="166">
        <v>10949</v>
      </c>
      <c r="AAT3" s="166">
        <v>10950</v>
      </c>
      <c r="AAU3" s="166">
        <v>10951</v>
      </c>
      <c r="AAV3" s="166">
        <v>10952</v>
      </c>
      <c r="AAW3" s="166">
        <v>10953</v>
      </c>
      <c r="AAX3" s="166">
        <v>10954</v>
      </c>
      <c r="AAY3" s="166">
        <v>10956</v>
      </c>
      <c r="AAZ3" s="166">
        <v>10957</v>
      </c>
      <c r="ABA3" s="166">
        <v>10958</v>
      </c>
      <c r="ABB3" s="166">
        <v>10959</v>
      </c>
      <c r="ABC3" s="166">
        <v>10960</v>
      </c>
      <c r="ABD3" s="166">
        <v>10961</v>
      </c>
      <c r="ABE3" s="166">
        <v>10962</v>
      </c>
      <c r="ABF3" s="166">
        <v>11443</v>
      </c>
      <c r="ABG3" s="166">
        <v>21984</v>
      </c>
      <c r="ABH3" s="166">
        <v>24032</v>
      </c>
      <c r="ABI3" s="166">
        <v>24821</v>
      </c>
      <c r="ABJ3" s="166">
        <v>27967</v>
      </c>
      <c r="ABK3" s="166">
        <v>27968</v>
      </c>
      <c r="ABL3" s="166">
        <v>27976</v>
      </c>
      <c r="ABM3" s="166">
        <v>10738</v>
      </c>
      <c r="ABN3" s="166">
        <v>11340</v>
      </c>
      <c r="ABO3" s="166">
        <v>11341</v>
      </c>
      <c r="ABP3" s="166">
        <v>11342</v>
      </c>
      <c r="ABQ3" s="166">
        <v>11343</v>
      </c>
      <c r="ABR3" s="166">
        <v>11344</v>
      </c>
      <c r="ABS3" s="166">
        <v>11345</v>
      </c>
      <c r="ABT3" s="166">
        <v>11346</v>
      </c>
      <c r="ABU3" s="166">
        <v>77753</v>
      </c>
      <c r="ABV3" s="166">
        <v>10744</v>
      </c>
      <c r="ABW3" s="166">
        <v>11375</v>
      </c>
      <c r="ABX3" s="166">
        <v>11376</v>
      </c>
      <c r="ABY3" s="166">
        <v>11377</v>
      </c>
      <c r="ABZ3" s="166">
        <v>11378</v>
      </c>
      <c r="ACA3" s="166">
        <v>11379</v>
      </c>
      <c r="ACB3" s="166">
        <v>11380</v>
      </c>
      <c r="ACC3" s="166">
        <v>11381</v>
      </c>
      <c r="ACD3" s="166">
        <v>11382</v>
      </c>
      <c r="ACE3" s="166">
        <v>11383</v>
      </c>
      <c r="ACF3" s="166">
        <v>11385</v>
      </c>
      <c r="ACG3" s="166">
        <v>10680</v>
      </c>
      <c r="ACH3" s="166">
        <v>11322</v>
      </c>
      <c r="ACI3" s="166">
        <v>11324</v>
      </c>
      <c r="ACJ3" s="166">
        <v>11325</v>
      </c>
      <c r="ACK3" s="166">
        <v>11326</v>
      </c>
      <c r="ACL3" s="166">
        <v>11327</v>
      </c>
      <c r="ACM3" s="166">
        <v>11328</v>
      </c>
      <c r="ACN3" s="166">
        <v>11329</v>
      </c>
      <c r="ACO3" s="166">
        <v>11330</v>
      </c>
      <c r="ACP3" s="166">
        <v>11331</v>
      </c>
      <c r="ACQ3" s="166">
        <v>11332</v>
      </c>
      <c r="ACR3" s="166">
        <v>11333</v>
      </c>
      <c r="ACS3" s="166">
        <v>11334</v>
      </c>
      <c r="ACT3" s="166">
        <v>11335</v>
      </c>
      <c r="ACU3" s="166">
        <v>11336</v>
      </c>
      <c r="ACV3" s="166">
        <v>11337</v>
      </c>
      <c r="ACW3" s="166">
        <v>11338</v>
      </c>
      <c r="ACX3" s="166">
        <v>11339</v>
      </c>
      <c r="ACY3" s="166">
        <v>11660</v>
      </c>
      <c r="ACZ3" s="166">
        <v>40491</v>
      </c>
      <c r="ADA3" s="166">
        <v>40492</v>
      </c>
      <c r="ADB3" s="166">
        <v>40742</v>
      </c>
      <c r="ADC3" s="166">
        <v>40743</v>
      </c>
      <c r="ADD3" s="166">
        <v>10739</v>
      </c>
      <c r="ADE3" s="166">
        <v>10740</v>
      </c>
      <c r="ADF3" s="166">
        <v>11347</v>
      </c>
      <c r="ADG3" s="166">
        <v>11348</v>
      </c>
      <c r="ADH3" s="166">
        <v>11349</v>
      </c>
      <c r="ADI3" s="166">
        <v>11350</v>
      </c>
      <c r="ADJ3" s="166">
        <v>11352</v>
      </c>
      <c r="ADK3" s="166">
        <v>11353</v>
      </c>
      <c r="ADL3" s="166">
        <v>11354</v>
      </c>
      <c r="ADM3" s="166">
        <v>10741</v>
      </c>
      <c r="ADN3" s="166">
        <v>11355</v>
      </c>
      <c r="ADO3" s="166">
        <v>11356</v>
      </c>
      <c r="ADP3" s="166">
        <v>10743</v>
      </c>
      <c r="ADQ3" s="166">
        <v>11323</v>
      </c>
      <c r="ADR3" s="166">
        <v>11372</v>
      </c>
      <c r="ADS3" s="166">
        <v>11373</v>
      </c>
      <c r="ADT3" s="166">
        <v>11374</v>
      </c>
      <c r="ADU3" s="166">
        <v>10681</v>
      </c>
      <c r="ADV3" s="166">
        <v>10742</v>
      </c>
      <c r="ADW3" s="166">
        <v>11357</v>
      </c>
      <c r="ADX3" s="166">
        <v>11358</v>
      </c>
      <c r="ADY3" s="166">
        <v>11359</v>
      </c>
      <c r="ADZ3" s="166">
        <v>11360</v>
      </c>
      <c r="AEA3" s="166">
        <v>11361</v>
      </c>
      <c r="AEB3" s="166">
        <v>11362</v>
      </c>
      <c r="AEC3" s="166">
        <v>11363</v>
      </c>
      <c r="AED3" s="166">
        <v>11364</v>
      </c>
      <c r="AEE3" s="166">
        <v>11365</v>
      </c>
      <c r="AEF3" s="166">
        <v>11366</v>
      </c>
      <c r="AEG3" s="166">
        <v>11367</v>
      </c>
      <c r="AEH3" s="166">
        <v>11368</v>
      </c>
      <c r="AEI3" s="166">
        <v>11369</v>
      </c>
      <c r="AEJ3" s="166">
        <v>11370</v>
      </c>
      <c r="AEK3" s="166">
        <v>11371</v>
      </c>
      <c r="AEL3" s="166">
        <v>11459</v>
      </c>
      <c r="AEM3" s="166">
        <v>11654</v>
      </c>
      <c r="AEN3" s="166">
        <v>14138</v>
      </c>
      <c r="AEO3" s="166">
        <v>10683</v>
      </c>
      <c r="AEP3" s="166">
        <v>11407</v>
      </c>
      <c r="AEQ3" s="166">
        <v>11408</v>
      </c>
      <c r="AER3" s="166">
        <v>11409</v>
      </c>
      <c r="AES3" s="166">
        <v>11410</v>
      </c>
      <c r="AET3" s="166">
        <v>11411</v>
      </c>
      <c r="AEU3" s="166">
        <v>11412</v>
      </c>
      <c r="AEV3" s="166">
        <v>11413</v>
      </c>
      <c r="AEW3" s="166">
        <v>14139</v>
      </c>
      <c r="AEX3" s="166">
        <v>28817</v>
      </c>
      <c r="AEY3" s="166">
        <v>10750</v>
      </c>
      <c r="AEZ3" s="166">
        <v>10751</v>
      </c>
      <c r="AFA3" s="166">
        <v>11435</v>
      </c>
      <c r="AFB3" s="166">
        <v>11436</v>
      </c>
      <c r="AFC3" s="166">
        <v>11437</v>
      </c>
      <c r="AFD3" s="166">
        <v>11438</v>
      </c>
      <c r="AFE3" s="166">
        <v>11439</v>
      </c>
      <c r="AFF3" s="166">
        <v>11440</v>
      </c>
      <c r="AFG3" s="166">
        <v>11441</v>
      </c>
      <c r="AFH3" s="166">
        <v>11442</v>
      </c>
      <c r="AFI3" s="166">
        <v>13818</v>
      </c>
      <c r="AFJ3" s="166">
        <v>15010</v>
      </c>
      <c r="AFK3" s="166">
        <v>23771</v>
      </c>
      <c r="AFL3" s="166">
        <v>10748</v>
      </c>
      <c r="AFM3" s="166">
        <v>11423</v>
      </c>
      <c r="AFN3" s="166">
        <v>11424</v>
      </c>
      <c r="AFO3" s="166">
        <v>11425</v>
      </c>
      <c r="AFP3" s="166">
        <v>11426</v>
      </c>
      <c r="AFQ3" s="166">
        <v>11427</v>
      </c>
      <c r="AFR3" s="166">
        <v>11428</v>
      </c>
      <c r="AFS3" s="166">
        <v>11429</v>
      </c>
      <c r="AFT3" s="166">
        <v>11430</v>
      </c>
      <c r="AFU3" s="166">
        <v>11431</v>
      </c>
      <c r="AFV3" s="166">
        <v>11460</v>
      </c>
      <c r="AFW3" s="166">
        <v>11464</v>
      </c>
      <c r="AFX3" s="166">
        <v>10747</v>
      </c>
      <c r="AFY3" s="166">
        <v>11414</v>
      </c>
      <c r="AFZ3" s="166">
        <v>11415</v>
      </c>
      <c r="AGA3" s="166">
        <v>11416</v>
      </c>
      <c r="AGB3" s="166">
        <v>11417</v>
      </c>
      <c r="AGC3" s="166">
        <v>11418</v>
      </c>
      <c r="AGD3" s="166">
        <v>11419</v>
      </c>
      <c r="AGE3" s="166">
        <v>11420</v>
      </c>
      <c r="AGF3" s="166">
        <v>11421</v>
      </c>
      <c r="AGG3" s="166">
        <v>11422</v>
      </c>
      <c r="AGH3" s="166">
        <v>24673</v>
      </c>
      <c r="AGI3" s="166">
        <v>10684</v>
      </c>
      <c r="AGJ3" s="166">
        <v>10749</v>
      </c>
      <c r="AGK3" s="166">
        <v>11432</v>
      </c>
      <c r="AGL3" s="166">
        <v>11433</v>
      </c>
      <c r="AGM3" s="166">
        <v>11434</v>
      </c>
      <c r="AGN3" s="166">
        <v>11461</v>
      </c>
      <c r="AGO3" s="166">
        <v>13806</v>
      </c>
      <c r="AGP3" s="166">
        <v>24689</v>
      </c>
      <c r="AGQ3" s="166">
        <v>10682</v>
      </c>
      <c r="AGR3" s="166">
        <v>10745</v>
      </c>
      <c r="AGS3" s="166">
        <v>11386</v>
      </c>
      <c r="AGT3" s="166">
        <v>11387</v>
      </c>
      <c r="AGU3" s="166">
        <v>11388</v>
      </c>
      <c r="AGV3" s="166">
        <v>11390</v>
      </c>
      <c r="AGW3" s="166">
        <v>11391</v>
      </c>
      <c r="AGX3" s="166">
        <v>11392</v>
      </c>
      <c r="AGY3" s="166">
        <v>11393</v>
      </c>
      <c r="AGZ3" s="166">
        <v>11394</v>
      </c>
      <c r="AHA3" s="166">
        <v>11395</v>
      </c>
      <c r="AHB3" s="166">
        <v>11396</v>
      </c>
      <c r="AHC3" s="166">
        <v>11397</v>
      </c>
      <c r="AHD3" s="166">
        <v>11398</v>
      </c>
      <c r="AHE3" s="166">
        <v>11399</v>
      </c>
      <c r="AHF3" s="166">
        <v>11400</v>
      </c>
      <c r="AHG3" s="166">
        <v>11401</v>
      </c>
      <c r="AHH3" s="166">
        <v>10746</v>
      </c>
      <c r="AHI3" s="166">
        <v>11402</v>
      </c>
      <c r="AHJ3" s="166">
        <v>11403</v>
      </c>
      <c r="AHK3" s="166">
        <v>11404</v>
      </c>
      <c r="AHL3" s="166">
        <v>11405</v>
      </c>
      <c r="AHM3" s="166">
        <v>11406</v>
      </c>
      <c r="AHN3" s="166">
        <v>28786</v>
      </c>
      <c r="AHO3" s="166"/>
    </row>
    <row r="4" spans="1:899" x14ac:dyDescent="0.35">
      <c r="A4" s="168" t="s">
        <v>1332</v>
      </c>
      <c r="B4" s="168" t="s">
        <v>1333</v>
      </c>
      <c r="C4" s="168" t="s">
        <v>1334</v>
      </c>
      <c r="D4" s="168" t="s">
        <v>1335</v>
      </c>
      <c r="E4" s="168" t="s">
        <v>1336</v>
      </c>
      <c r="F4" s="168" t="s">
        <v>1337</v>
      </c>
      <c r="G4" s="168" t="s">
        <v>1338</v>
      </c>
      <c r="H4" s="168" t="s">
        <v>1339</v>
      </c>
      <c r="I4" s="168" t="s">
        <v>1340</v>
      </c>
      <c r="J4" s="168" t="s">
        <v>1341</v>
      </c>
      <c r="K4" s="168" t="s">
        <v>1342</v>
      </c>
      <c r="L4" s="168" t="s">
        <v>1343</v>
      </c>
      <c r="M4" s="168" t="s">
        <v>1344</v>
      </c>
      <c r="N4" s="168" t="s">
        <v>1345</v>
      </c>
      <c r="O4" s="168" t="s">
        <v>1346</v>
      </c>
      <c r="P4" s="168" t="s">
        <v>1347</v>
      </c>
      <c r="Q4" s="168" t="s">
        <v>1348</v>
      </c>
      <c r="R4" s="168" t="s">
        <v>1349</v>
      </c>
      <c r="S4" s="168" t="s">
        <v>1350</v>
      </c>
      <c r="T4" s="168" t="s">
        <v>1351</v>
      </c>
      <c r="U4" s="168" t="s">
        <v>1352</v>
      </c>
      <c r="V4" s="168" t="s">
        <v>2212</v>
      </c>
      <c r="W4" s="168" t="s">
        <v>2213</v>
      </c>
      <c r="X4" s="168" t="s">
        <v>1355</v>
      </c>
      <c r="Y4" s="168" t="s">
        <v>1356</v>
      </c>
      <c r="Z4" s="168" t="s">
        <v>1357</v>
      </c>
      <c r="AA4" s="168" t="s">
        <v>1358</v>
      </c>
      <c r="AB4" s="168" t="s">
        <v>2214</v>
      </c>
      <c r="AC4" s="168" t="s">
        <v>1360</v>
      </c>
      <c r="AD4" s="168" t="s">
        <v>1361</v>
      </c>
      <c r="AE4" s="168" t="s">
        <v>1362</v>
      </c>
      <c r="AF4" s="168" t="s">
        <v>1363</v>
      </c>
      <c r="AG4" s="168" t="s">
        <v>1364</v>
      </c>
      <c r="AH4" s="168" t="s">
        <v>1365</v>
      </c>
      <c r="AI4" s="168" t="s">
        <v>1366</v>
      </c>
      <c r="AJ4" s="168" t="s">
        <v>1367</v>
      </c>
      <c r="AK4" s="168" t="s">
        <v>1368</v>
      </c>
      <c r="AL4" s="168" t="s">
        <v>1369</v>
      </c>
      <c r="AM4" s="168" t="s">
        <v>1370</v>
      </c>
      <c r="AN4" s="168" t="s">
        <v>1371</v>
      </c>
      <c r="AO4" s="168" t="s">
        <v>1372</v>
      </c>
      <c r="AP4" s="168" t="s">
        <v>1373</v>
      </c>
      <c r="AQ4" s="168" t="s">
        <v>1374</v>
      </c>
      <c r="AR4" s="168" t="s">
        <v>1375</v>
      </c>
      <c r="AS4" s="168" t="s">
        <v>1376</v>
      </c>
      <c r="AT4" s="168" t="s">
        <v>1377</v>
      </c>
      <c r="AU4" s="168" t="s">
        <v>1378</v>
      </c>
      <c r="AV4" s="168" t="s">
        <v>1379</v>
      </c>
      <c r="AW4" s="168" t="s">
        <v>1380</v>
      </c>
      <c r="AX4" s="168" t="s">
        <v>1381</v>
      </c>
      <c r="AY4" s="168" t="s">
        <v>1382</v>
      </c>
      <c r="AZ4" s="168" t="s">
        <v>1383</v>
      </c>
      <c r="BA4" s="168" t="s">
        <v>1384</v>
      </c>
      <c r="BB4" s="168" t="s">
        <v>1385</v>
      </c>
      <c r="BC4" s="168" t="s">
        <v>1386</v>
      </c>
      <c r="BD4" s="168" t="s">
        <v>1387</v>
      </c>
      <c r="BE4" s="168" t="s">
        <v>1388</v>
      </c>
      <c r="BF4" s="168" t="s">
        <v>1389</v>
      </c>
      <c r="BG4" s="168" t="s">
        <v>2215</v>
      </c>
      <c r="BH4" s="168" t="s">
        <v>1391</v>
      </c>
      <c r="BI4" s="168" t="s">
        <v>1392</v>
      </c>
      <c r="BJ4" s="168" t="s">
        <v>1393</v>
      </c>
      <c r="BK4" s="168" t="s">
        <v>1394</v>
      </c>
      <c r="BL4" s="168" t="s">
        <v>1395</v>
      </c>
      <c r="BM4" s="168" t="s">
        <v>1396</v>
      </c>
      <c r="BN4" s="168" t="s">
        <v>1397</v>
      </c>
      <c r="BO4" s="168" t="s">
        <v>2216</v>
      </c>
      <c r="BP4" s="168" t="s">
        <v>2217</v>
      </c>
      <c r="BQ4" s="168" t="s">
        <v>1398</v>
      </c>
      <c r="BR4" s="168" t="s">
        <v>1399</v>
      </c>
      <c r="BS4" s="168" t="s">
        <v>1400</v>
      </c>
      <c r="BT4" s="168" t="s">
        <v>1401</v>
      </c>
      <c r="BU4" s="168" t="s">
        <v>1402</v>
      </c>
      <c r="BV4" s="168" t="s">
        <v>1403</v>
      </c>
      <c r="BW4" s="168" t="s">
        <v>1404</v>
      </c>
      <c r="BX4" s="168" t="s">
        <v>1405</v>
      </c>
      <c r="BY4" s="168" t="s">
        <v>1406</v>
      </c>
      <c r="BZ4" s="168" t="s">
        <v>1407</v>
      </c>
      <c r="CA4" s="168" t="s">
        <v>1408</v>
      </c>
      <c r="CB4" s="168" t="s">
        <v>1409</v>
      </c>
      <c r="CC4" s="168" t="s">
        <v>1410</v>
      </c>
      <c r="CD4" s="168" t="s">
        <v>1411</v>
      </c>
      <c r="CE4" s="168" t="s">
        <v>1412</v>
      </c>
      <c r="CF4" s="168" t="s">
        <v>1413</v>
      </c>
      <c r="CG4" s="168" t="s">
        <v>1414</v>
      </c>
      <c r="CH4" s="168" t="s">
        <v>1415</v>
      </c>
      <c r="CI4" s="168" t="s">
        <v>1416</v>
      </c>
      <c r="CJ4" s="168" t="s">
        <v>1417</v>
      </c>
      <c r="CK4" s="168" t="s">
        <v>1418</v>
      </c>
      <c r="CL4" s="168" t="s">
        <v>1419</v>
      </c>
      <c r="CM4" s="168" t="s">
        <v>1420</v>
      </c>
      <c r="CN4" s="168" t="s">
        <v>1421</v>
      </c>
      <c r="CO4" s="168" t="s">
        <v>1422</v>
      </c>
      <c r="CP4" s="168" t="s">
        <v>1423</v>
      </c>
      <c r="CQ4" s="168" t="s">
        <v>1424</v>
      </c>
      <c r="CR4" s="168" t="s">
        <v>1425</v>
      </c>
      <c r="CS4" s="168" t="s">
        <v>1426</v>
      </c>
      <c r="CT4" s="168" t="s">
        <v>1427</v>
      </c>
      <c r="CU4" s="168" t="s">
        <v>1428</v>
      </c>
      <c r="CV4" s="168" t="s">
        <v>1429</v>
      </c>
      <c r="CW4" s="168" t="s">
        <v>1430</v>
      </c>
      <c r="CX4" s="168" t="s">
        <v>1431</v>
      </c>
      <c r="CY4" s="168" t="s">
        <v>1432</v>
      </c>
      <c r="CZ4" s="168" t="s">
        <v>1433</v>
      </c>
      <c r="DA4" s="168" t="s">
        <v>1434</v>
      </c>
      <c r="DB4" s="168" t="s">
        <v>1435</v>
      </c>
      <c r="DC4" s="168" t="s">
        <v>1436</v>
      </c>
      <c r="DD4" s="168" t="s">
        <v>1437</v>
      </c>
      <c r="DE4" s="168" t="s">
        <v>1438</v>
      </c>
      <c r="DF4" s="168" t="s">
        <v>1439</v>
      </c>
      <c r="DG4" s="168" t="s">
        <v>1440</v>
      </c>
      <c r="DH4" s="168" t="s">
        <v>1441</v>
      </c>
      <c r="DI4" s="168" t="s">
        <v>1442</v>
      </c>
      <c r="DJ4" s="168" t="s">
        <v>1443</v>
      </c>
      <c r="DK4" s="168" t="s">
        <v>1444</v>
      </c>
      <c r="DL4" s="168" t="s">
        <v>1445</v>
      </c>
      <c r="DM4" s="168" t="s">
        <v>1446</v>
      </c>
      <c r="DN4" s="168" t="s">
        <v>1447</v>
      </c>
      <c r="DO4" s="168" t="s">
        <v>1448</v>
      </c>
      <c r="DP4" s="168" t="s">
        <v>1449</v>
      </c>
      <c r="DQ4" s="168" t="s">
        <v>1450</v>
      </c>
      <c r="DR4" s="168" t="s">
        <v>1451</v>
      </c>
      <c r="DS4" s="168" t="s">
        <v>1452</v>
      </c>
      <c r="DT4" s="168" t="s">
        <v>1453</v>
      </c>
      <c r="DU4" s="168" t="s">
        <v>1454</v>
      </c>
      <c r="DV4" s="168" t="s">
        <v>1455</v>
      </c>
      <c r="DW4" s="168" t="s">
        <v>1456</v>
      </c>
      <c r="DX4" s="168" t="s">
        <v>1457</v>
      </c>
      <c r="DY4" s="168" t="s">
        <v>1458</v>
      </c>
      <c r="DZ4" s="168" t="s">
        <v>1459</v>
      </c>
      <c r="EA4" s="168" t="s">
        <v>1460</v>
      </c>
      <c r="EB4" s="168" t="s">
        <v>1461</v>
      </c>
      <c r="EC4" s="168" t="s">
        <v>1462</v>
      </c>
      <c r="ED4" s="168" t="s">
        <v>1463</v>
      </c>
      <c r="EE4" s="168" t="s">
        <v>1464</v>
      </c>
      <c r="EF4" s="168" t="s">
        <v>1465</v>
      </c>
      <c r="EG4" s="168" t="s">
        <v>1466</v>
      </c>
      <c r="EH4" s="168" t="s">
        <v>1467</v>
      </c>
      <c r="EI4" s="168" t="s">
        <v>1468</v>
      </c>
      <c r="EJ4" s="168" t="s">
        <v>1469</v>
      </c>
      <c r="EK4" s="168" t="s">
        <v>1470</v>
      </c>
      <c r="EL4" s="168" t="s">
        <v>1471</v>
      </c>
      <c r="EM4" s="168" t="s">
        <v>1472</v>
      </c>
      <c r="EN4" s="168" t="s">
        <v>1473</v>
      </c>
      <c r="EO4" s="168" t="s">
        <v>1474</v>
      </c>
      <c r="EP4" s="168" t="s">
        <v>1475</v>
      </c>
      <c r="EQ4" s="168" t="s">
        <v>1476</v>
      </c>
      <c r="ER4" s="168" t="s">
        <v>1477</v>
      </c>
      <c r="ES4" s="168" t="s">
        <v>1478</v>
      </c>
      <c r="ET4" s="168" t="s">
        <v>1479</v>
      </c>
      <c r="EU4" s="168" t="s">
        <v>1480</v>
      </c>
      <c r="EV4" s="168" t="s">
        <v>1481</v>
      </c>
      <c r="EW4" s="168" t="s">
        <v>1482</v>
      </c>
      <c r="EX4" s="168" t="s">
        <v>1483</v>
      </c>
      <c r="EY4" s="168" t="s">
        <v>1484</v>
      </c>
      <c r="EZ4" s="168" t="s">
        <v>1485</v>
      </c>
      <c r="FA4" s="168" t="s">
        <v>1486</v>
      </c>
      <c r="FB4" s="168" t="s">
        <v>1487</v>
      </c>
      <c r="FC4" s="168" t="s">
        <v>1488</v>
      </c>
      <c r="FD4" s="168" t="s">
        <v>1489</v>
      </c>
      <c r="FE4" s="168" t="s">
        <v>1490</v>
      </c>
      <c r="FF4" s="168" t="s">
        <v>1491</v>
      </c>
      <c r="FG4" s="168" t="s">
        <v>2218</v>
      </c>
      <c r="FH4" s="168" t="s">
        <v>1493</v>
      </c>
      <c r="FI4" s="168" t="s">
        <v>1494</v>
      </c>
      <c r="FJ4" s="168" t="s">
        <v>1495</v>
      </c>
      <c r="FK4" s="168" t="s">
        <v>1496</v>
      </c>
      <c r="FL4" s="168" t="s">
        <v>1497</v>
      </c>
      <c r="FM4" s="168" t="s">
        <v>1498</v>
      </c>
      <c r="FN4" s="168" t="s">
        <v>2219</v>
      </c>
      <c r="FO4" s="168" t="s">
        <v>2220</v>
      </c>
      <c r="FP4" s="168" t="s">
        <v>1501</v>
      </c>
      <c r="FQ4" s="168" t="s">
        <v>1502</v>
      </c>
      <c r="FR4" s="168" t="s">
        <v>1503</v>
      </c>
      <c r="FS4" s="168" t="s">
        <v>1504</v>
      </c>
      <c r="FT4" s="168" t="s">
        <v>1505</v>
      </c>
      <c r="FU4" s="168" t="s">
        <v>1506</v>
      </c>
      <c r="FV4" s="168" t="s">
        <v>1507</v>
      </c>
      <c r="FW4" s="168" t="s">
        <v>1508</v>
      </c>
      <c r="FX4" s="168" t="s">
        <v>1509</v>
      </c>
      <c r="FY4" s="168" t="s">
        <v>1510</v>
      </c>
      <c r="FZ4" s="168" t="s">
        <v>1511</v>
      </c>
      <c r="GA4" s="168" t="s">
        <v>1512</v>
      </c>
      <c r="GB4" s="168" t="s">
        <v>1513</v>
      </c>
      <c r="GC4" s="168" t="s">
        <v>2221</v>
      </c>
      <c r="GD4" s="168" t="s">
        <v>1514</v>
      </c>
      <c r="GE4" s="168" t="s">
        <v>1515</v>
      </c>
      <c r="GF4" s="168" t="s">
        <v>1516</v>
      </c>
      <c r="GG4" s="168" t="s">
        <v>1517</v>
      </c>
      <c r="GH4" s="168" t="s">
        <v>1518</v>
      </c>
      <c r="GI4" s="168" t="s">
        <v>1519</v>
      </c>
      <c r="GJ4" s="168" t="s">
        <v>1520</v>
      </c>
      <c r="GK4" s="168" t="s">
        <v>1521</v>
      </c>
      <c r="GL4" s="168" t="s">
        <v>1522</v>
      </c>
      <c r="GM4" s="168" t="s">
        <v>1523</v>
      </c>
      <c r="GN4" s="168" t="s">
        <v>1524</v>
      </c>
      <c r="GO4" s="168" t="s">
        <v>1525</v>
      </c>
      <c r="GP4" s="168" t="s">
        <v>1526</v>
      </c>
      <c r="GQ4" s="168" t="s">
        <v>1527</v>
      </c>
      <c r="GR4" s="168" t="s">
        <v>1528</v>
      </c>
      <c r="GS4" s="168" t="s">
        <v>1529</v>
      </c>
      <c r="GT4" s="168" t="s">
        <v>1530</v>
      </c>
      <c r="GU4" s="168" t="s">
        <v>1531</v>
      </c>
      <c r="GV4" s="168" t="s">
        <v>1532</v>
      </c>
      <c r="GW4" s="168" t="s">
        <v>1533</v>
      </c>
      <c r="GX4" s="168" t="s">
        <v>1534</v>
      </c>
      <c r="GY4" s="168" t="s">
        <v>1535</v>
      </c>
      <c r="GZ4" s="168" t="s">
        <v>1536</v>
      </c>
      <c r="HA4" s="168" t="s">
        <v>1537</v>
      </c>
      <c r="HB4" s="168" t="s">
        <v>1538</v>
      </c>
      <c r="HC4" s="168" t="s">
        <v>1539</v>
      </c>
      <c r="HD4" s="168" t="s">
        <v>1540</v>
      </c>
      <c r="HE4" s="168" t="s">
        <v>1541</v>
      </c>
      <c r="HF4" s="168" t="s">
        <v>1542</v>
      </c>
      <c r="HG4" s="168" t="s">
        <v>1543</v>
      </c>
      <c r="HH4" s="168" t="s">
        <v>2222</v>
      </c>
      <c r="HI4" s="168" t="s">
        <v>1544</v>
      </c>
      <c r="HJ4" s="168" t="s">
        <v>1545</v>
      </c>
      <c r="HK4" s="168" t="s">
        <v>1546</v>
      </c>
      <c r="HL4" s="168" t="s">
        <v>1547</v>
      </c>
      <c r="HM4" s="168" t="s">
        <v>1548</v>
      </c>
      <c r="HN4" s="168" t="s">
        <v>1549</v>
      </c>
      <c r="HO4" s="168" t="s">
        <v>1550</v>
      </c>
      <c r="HP4" s="168" t="s">
        <v>1551</v>
      </c>
      <c r="HQ4" s="168" t="s">
        <v>1552</v>
      </c>
      <c r="HR4" s="168" t="s">
        <v>1553</v>
      </c>
      <c r="HS4" s="168" t="s">
        <v>1554</v>
      </c>
      <c r="HT4" s="168" t="s">
        <v>1555</v>
      </c>
      <c r="HU4" s="168" t="s">
        <v>1556</v>
      </c>
      <c r="HV4" s="168" t="s">
        <v>1557</v>
      </c>
      <c r="HW4" s="168" t="s">
        <v>1558</v>
      </c>
      <c r="HX4" s="168" t="s">
        <v>1559</v>
      </c>
      <c r="HY4" s="168" t="s">
        <v>1560</v>
      </c>
      <c r="HZ4" s="168" t="s">
        <v>1561</v>
      </c>
      <c r="IA4" s="168" t="s">
        <v>1562</v>
      </c>
      <c r="IB4" s="168" t="s">
        <v>1563</v>
      </c>
      <c r="IC4" s="168" t="s">
        <v>1564</v>
      </c>
      <c r="ID4" s="168" t="s">
        <v>1565</v>
      </c>
      <c r="IE4" s="168" t="s">
        <v>1566</v>
      </c>
      <c r="IF4" s="168" t="s">
        <v>1567</v>
      </c>
      <c r="IG4" s="168" t="s">
        <v>1568</v>
      </c>
      <c r="IH4" s="168" t="s">
        <v>1569</v>
      </c>
      <c r="II4" s="168" t="s">
        <v>1570</v>
      </c>
      <c r="IJ4" s="168" t="s">
        <v>1571</v>
      </c>
      <c r="IK4" s="168" t="s">
        <v>1572</v>
      </c>
      <c r="IL4" s="168" t="s">
        <v>1573</v>
      </c>
      <c r="IM4" s="168" t="s">
        <v>1574</v>
      </c>
      <c r="IN4" s="168" t="s">
        <v>1575</v>
      </c>
      <c r="IO4" s="168" t="s">
        <v>1576</v>
      </c>
      <c r="IP4" s="168" t="s">
        <v>1577</v>
      </c>
      <c r="IQ4" s="168" t="s">
        <v>1578</v>
      </c>
      <c r="IR4" s="168" t="s">
        <v>1579</v>
      </c>
      <c r="IS4" s="168" t="s">
        <v>1580</v>
      </c>
      <c r="IT4" s="168" t="s">
        <v>1581</v>
      </c>
      <c r="IU4" s="168" t="s">
        <v>1582</v>
      </c>
      <c r="IV4" s="168" t="s">
        <v>1583</v>
      </c>
      <c r="IW4" s="168" t="s">
        <v>1584</v>
      </c>
      <c r="IX4" s="168" t="s">
        <v>1585</v>
      </c>
      <c r="IY4" s="168" t="s">
        <v>1586</v>
      </c>
      <c r="IZ4" s="168" t="s">
        <v>1587</v>
      </c>
      <c r="JA4" s="168" t="s">
        <v>1588</v>
      </c>
      <c r="JB4" s="168" t="s">
        <v>1589</v>
      </c>
      <c r="JC4" s="168" t="s">
        <v>1590</v>
      </c>
      <c r="JD4" s="168" t="s">
        <v>1591</v>
      </c>
      <c r="JE4" s="168" t="s">
        <v>1592</v>
      </c>
      <c r="JF4" s="168" t="s">
        <v>1593</v>
      </c>
      <c r="JG4" s="168" t="s">
        <v>1594</v>
      </c>
      <c r="JH4" s="168" t="s">
        <v>1595</v>
      </c>
      <c r="JI4" s="168" t="s">
        <v>1596</v>
      </c>
      <c r="JJ4" s="168" t="s">
        <v>1597</v>
      </c>
      <c r="JK4" s="168" t="s">
        <v>1598</v>
      </c>
      <c r="JL4" s="168" t="s">
        <v>1599</v>
      </c>
      <c r="JM4" s="168" t="s">
        <v>1600</v>
      </c>
      <c r="JN4" s="168" t="s">
        <v>1601</v>
      </c>
      <c r="JO4" s="168" t="s">
        <v>1602</v>
      </c>
      <c r="JP4" s="168" t="s">
        <v>1603</v>
      </c>
      <c r="JQ4" s="168" t="s">
        <v>1604</v>
      </c>
      <c r="JR4" s="168" t="s">
        <v>1605</v>
      </c>
      <c r="JS4" s="168" t="s">
        <v>1606</v>
      </c>
      <c r="JT4" s="168" t="s">
        <v>1607</v>
      </c>
      <c r="JU4" s="168" t="s">
        <v>1608</v>
      </c>
      <c r="JV4" s="168" t="s">
        <v>1609</v>
      </c>
      <c r="JW4" s="168" t="s">
        <v>1610</v>
      </c>
      <c r="JX4" s="168" t="s">
        <v>1611</v>
      </c>
      <c r="JY4" s="168" t="s">
        <v>1612</v>
      </c>
      <c r="JZ4" s="168" t="s">
        <v>1613</v>
      </c>
      <c r="KA4" s="168" t="s">
        <v>1614</v>
      </c>
      <c r="KB4" s="168" t="s">
        <v>1615</v>
      </c>
      <c r="KC4" s="168" t="s">
        <v>1616</v>
      </c>
      <c r="KD4" s="168" t="s">
        <v>1617</v>
      </c>
      <c r="KE4" s="168" t="s">
        <v>1618</v>
      </c>
      <c r="KF4" s="168" t="s">
        <v>1619</v>
      </c>
      <c r="KG4" s="168" t="s">
        <v>1620</v>
      </c>
      <c r="KH4" s="168" t="s">
        <v>1621</v>
      </c>
      <c r="KI4" s="168" t="s">
        <v>1622</v>
      </c>
      <c r="KJ4" s="168" t="s">
        <v>1623</v>
      </c>
      <c r="KK4" s="168" t="s">
        <v>1624</v>
      </c>
      <c r="KL4" s="168" t="s">
        <v>1625</v>
      </c>
      <c r="KM4" s="168" t="s">
        <v>1626</v>
      </c>
      <c r="KN4" s="168" t="s">
        <v>1627</v>
      </c>
      <c r="KO4" s="168" t="s">
        <v>1628</v>
      </c>
      <c r="KP4" s="168" t="s">
        <v>1629</v>
      </c>
      <c r="KQ4" s="168" t="s">
        <v>1630</v>
      </c>
      <c r="KR4" s="168" t="s">
        <v>1631</v>
      </c>
      <c r="KS4" s="168" t="s">
        <v>1632</v>
      </c>
      <c r="KT4" s="168" t="s">
        <v>1633</v>
      </c>
      <c r="KU4" s="168" t="s">
        <v>1634</v>
      </c>
      <c r="KV4" s="168" t="s">
        <v>1635</v>
      </c>
      <c r="KW4" s="168" t="s">
        <v>1636</v>
      </c>
      <c r="KX4" s="168" t="s">
        <v>1637</v>
      </c>
      <c r="KY4" s="168" t="s">
        <v>1638</v>
      </c>
      <c r="KZ4" s="168" t="s">
        <v>1639</v>
      </c>
      <c r="LA4" s="168" t="s">
        <v>1640</v>
      </c>
      <c r="LB4" s="168" t="s">
        <v>1641</v>
      </c>
      <c r="LC4" s="168" t="s">
        <v>1642</v>
      </c>
      <c r="LD4" s="168" t="s">
        <v>1643</v>
      </c>
      <c r="LE4" s="168" t="s">
        <v>1644</v>
      </c>
      <c r="LF4" s="168" t="s">
        <v>1645</v>
      </c>
      <c r="LG4" s="168" t="s">
        <v>1646</v>
      </c>
      <c r="LH4" s="168" t="s">
        <v>1647</v>
      </c>
      <c r="LI4" s="168" t="s">
        <v>1648</v>
      </c>
      <c r="LJ4" s="168" t="s">
        <v>1649</v>
      </c>
      <c r="LK4" s="168" t="s">
        <v>1650</v>
      </c>
      <c r="LL4" s="168" t="s">
        <v>1651</v>
      </c>
      <c r="LM4" s="168" t="s">
        <v>1652</v>
      </c>
      <c r="LN4" s="168" t="s">
        <v>1653</v>
      </c>
      <c r="LO4" s="168" t="s">
        <v>2223</v>
      </c>
      <c r="LP4" s="168" t="s">
        <v>1654</v>
      </c>
      <c r="LQ4" s="168" t="s">
        <v>1655</v>
      </c>
      <c r="LR4" s="168" t="s">
        <v>1656</v>
      </c>
      <c r="LS4" s="168" t="s">
        <v>1657</v>
      </c>
      <c r="LT4" s="168" t="s">
        <v>1658</v>
      </c>
      <c r="LU4" s="168" t="s">
        <v>1659</v>
      </c>
      <c r="LV4" s="168" t="s">
        <v>1660</v>
      </c>
      <c r="LW4" s="168" t="s">
        <v>1661</v>
      </c>
      <c r="LX4" s="168" t="s">
        <v>1662</v>
      </c>
      <c r="LY4" s="168" t="s">
        <v>1663</v>
      </c>
      <c r="LZ4" s="168" t="s">
        <v>1664</v>
      </c>
      <c r="MA4" s="168" t="s">
        <v>1665</v>
      </c>
      <c r="MB4" s="168" t="s">
        <v>1666</v>
      </c>
      <c r="MC4" s="168" t="s">
        <v>1667</v>
      </c>
      <c r="MD4" s="168" t="s">
        <v>1668</v>
      </c>
      <c r="ME4" s="168" t="s">
        <v>1669</v>
      </c>
      <c r="MF4" s="168" t="s">
        <v>1670</v>
      </c>
      <c r="MG4" s="168" t="s">
        <v>1671</v>
      </c>
      <c r="MH4" s="168" t="s">
        <v>1672</v>
      </c>
      <c r="MI4" s="168" t="s">
        <v>1673</v>
      </c>
      <c r="MJ4" s="168" t="s">
        <v>1674</v>
      </c>
      <c r="MK4" s="168" t="s">
        <v>1675</v>
      </c>
      <c r="ML4" s="168" t="s">
        <v>1676</v>
      </c>
      <c r="MM4" s="168" t="s">
        <v>1677</v>
      </c>
      <c r="MN4" s="168" t="s">
        <v>1678</v>
      </c>
      <c r="MO4" s="168" t="s">
        <v>1679</v>
      </c>
      <c r="MP4" s="168" t="s">
        <v>1680</v>
      </c>
      <c r="MQ4" s="168" t="s">
        <v>1681</v>
      </c>
      <c r="MR4" s="168" t="s">
        <v>1682</v>
      </c>
      <c r="MS4" s="168" t="s">
        <v>1683</v>
      </c>
      <c r="MT4" s="168" t="s">
        <v>1684</v>
      </c>
      <c r="MU4" s="168" t="s">
        <v>1685</v>
      </c>
      <c r="MV4" s="168" t="s">
        <v>1686</v>
      </c>
      <c r="MW4" s="168" t="s">
        <v>1687</v>
      </c>
      <c r="MX4" s="168" t="s">
        <v>1688</v>
      </c>
      <c r="MY4" s="168" t="s">
        <v>1689</v>
      </c>
      <c r="MZ4" s="168" t="s">
        <v>1690</v>
      </c>
      <c r="NA4" s="168" t="s">
        <v>2224</v>
      </c>
      <c r="NB4" s="168" t="s">
        <v>1691</v>
      </c>
      <c r="NC4" s="168" t="s">
        <v>1692</v>
      </c>
      <c r="ND4" s="168" t="s">
        <v>1693</v>
      </c>
      <c r="NE4" s="168" t="s">
        <v>2225</v>
      </c>
      <c r="NF4" s="168" t="s">
        <v>1695</v>
      </c>
      <c r="NG4" s="168" t="s">
        <v>1696</v>
      </c>
      <c r="NH4" s="168" t="s">
        <v>1697</v>
      </c>
      <c r="NI4" s="168" t="s">
        <v>1698</v>
      </c>
      <c r="NJ4" s="168" t="s">
        <v>1699</v>
      </c>
      <c r="NK4" s="168" t="s">
        <v>1700</v>
      </c>
      <c r="NL4" s="168" t="s">
        <v>1701</v>
      </c>
      <c r="NM4" s="168" t="s">
        <v>2226</v>
      </c>
      <c r="NN4" s="168" t="s">
        <v>1703</v>
      </c>
      <c r="NO4" s="168" t="s">
        <v>1704</v>
      </c>
      <c r="NP4" s="168" t="s">
        <v>1705</v>
      </c>
      <c r="NQ4" s="168" t="s">
        <v>1706</v>
      </c>
      <c r="NR4" s="168" t="s">
        <v>1707</v>
      </c>
      <c r="NS4" s="168" t="s">
        <v>1708</v>
      </c>
      <c r="NT4" s="168" t="s">
        <v>1709</v>
      </c>
      <c r="NU4" s="168" t="s">
        <v>1710</v>
      </c>
      <c r="NV4" s="168" t="s">
        <v>2227</v>
      </c>
      <c r="NW4" s="168" t="s">
        <v>1712</v>
      </c>
      <c r="NX4" s="168" t="s">
        <v>1713</v>
      </c>
      <c r="NY4" s="168" t="s">
        <v>1714</v>
      </c>
      <c r="NZ4" s="168" t="s">
        <v>1715</v>
      </c>
      <c r="OA4" s="168" t="s">
        <v>1716</v>
      </c>
      <c r="OB4" s="168" t="s">
        <v>1717</v>
      </c>
      <c r="OC4" s="168" t="s">
        <v>2228</v>
      </c>
      <c r="OD4" s="168" t="s">
        <v>1719</v>
      </c>
      <c r="OE4" s="168" t="s">
        <v>2229</v>
      </c>
      <c r="OF4" s="168" t="s">
        <v>1721</v>
      </c>
      <c r="OG4" s="168" t="s">
        <v>1722</v>
      </c>
      <c r="OH4" s="168" t="s">
        <v>1725</v>
      </c>
      <c r="OI4" s="168" t="s">
        <v>1723</v>
      </c>
      <c r="OJ4" s="168" t="s">
        <v>1724</v>
      </c>
      <c r="OK4" s="168" t="s">
        <v>1726</v>
      </c>
      <c r="OL4" s="168" t="s">
        <v>1727</v>
      </c>
      <c r="OM4" s="168" t="s">
        <v>2230</v>
      </c>
      <c r="ON4" s="168" t="s">
        <v>1729</v>
      </c>
      <c r="OO4" s="168" t="s">
        <v>1730</v>
      </c>
      <c r="OP4" s="168" t="s">
        <v>2231</v>
      </c>
      <c r="OQ4" s="168" t="s">
        <v>1732</v>
      </c>
      <c r="OR4" s="168" t="s">
        <v>1733</v>
      </c>
      <c r="OS4" s="168" t="s">
        <v>1734</v>
      </c>
      <c r="OT4" s="168" t="s">
        <v>1735</v>
      </c>
      <c r="OU4" s="168" t="s">
        <v>1736</v>
      </c>
      <c r="OV4" s="168" t="s">
        <v>2232</v>
      </c>
      <c r="OW4" s="168" t="s">
        <v>1738</v>
      </c>
      <c r="OX4" s="168" t="s">
        <v>2233</v>
      </c>
      <c r="OY4" s="168" t="s">
        <v>2234</v>
      </c>
      <c r="OZ4" s="168" t="s">
        <v>1739</v>
      </c>
      <c r="PA4" s="168" t="s">
        <v>1740</v>
      </c>
      <c r="PB4" s="168" t="s">
        <v>2235</v>
      </c>
      <c r="PC4" s="168" t="s">
        <v>1742</v>
      </c>
      <c r="PD4" s="168" t="s">
        <v>1743</v>
      </c>
      <c r="PE4" s="168" t="s">
        <v>1744</v>
      </c>
      <c r="PF4" s="168" t="s">
        <v>1745</v>
      </c>
      <c r="PG4" s="168" t="s">
        <v>1746</v>
      </c>
      <c r="PH4" s="168" t="s">
        <v>1747</v>
      </c>
      <c r="PI4" s="168" t="s">
        <v>1748</v>
      </c>
      <c r="PJ4" s="168" t="s">
        <v>1749</v>
      </c>
      <c r="PK4" s="168" t="s">
        <v>1750</v>
      </c>
      <c r="PL4" s="168" t="s">
        <v>1751</v>
      </c>
      <c r="PM4" s="168" t="s">
        <v>1752</v>
      </c>
      <c r="PN4" s="168" t="s">
        <v>2236</v>
      </c>
      <c r="PO4" s="168" t="s">
        <v>2237</v>
      </c>
      <c r="PP4" s="168" t="s">
        <v>2238</v>
      </c>
      <c r="PQ4" s="168" t="s">
        <v>2239</v>
      </c>
      <c r="PR4" s="168" t="s">
        <v>1753</v>
      </c>
      <c r="PS4" s="168" t="s">
        <v>1754</v>
      </c>
      <c r="PT4" s="168" t="s">
        <v>1755</v>
      </c>
      <c r="PU4" s="168" t="s">
        <v>1756</v>
      </c>
      <c r="PV4" s="168" t="s">
        <v>2240</v>
      </c>
      <c r="PW4" s="168" t="s">
        <v>1758</v>
      </c>
      <c r="PX4" s="168" t="s">
        <v>1759</v>
      </c>
      <c r="PY4" s="168" t="s">
        <v>1760</v>
      </c>
      <c r="PZ4" s="168" t="s">
        <v>1761</v>
      </c>
      <c r="QA4" s="168" t="s">
        <v>1762</v>
      </c>
      <c r="QB4" s="168" t="s">
        <v>1763</v>
      </c>
      <c r="QC4" s="168" t="s">
        <v>1764</v>
      </c>
      <c r="QD4" s="168" t="s">
        <v>1765</v>
      </c>
      <c r="QE4" s="168" t="s">
        <v>1766</v>
      </c>
      <c r="QF4" s="168" t="s">
        <v>1767</v>
      </c>
      <c r="QG4" s="168" t="s">
        <v>1768</v>
      </c>
      <c r="QH4" s="168" t="s">
        <v>1769</v>
      </c>
      <c r="QI4" s="168" t="s">
        <v>1770</v>
      </c>
      <c r="QJ4" s="168" t="s">
        <v>1771</v>
      </c>
      <c r="QK4" s="168" t="s">
        <v>1772</v>
      </c>
      <c r="QL4" s="168" t="s">
        <v>1773</v>
      </c>
      <c r="QM4" s="168" t="s">
        <v>1774</v>
      </c>
      <c r="QN4" s="168" t="s">
        <v>2241</v>
      </c>
      <c r="QO4" s="168" t="s">
        <v>2242</v>
      </c>
      <c r="QP4" s="168" t="s">
        <v>2243</v>
      </c>
      <c r="QQ4" s="168" t="s">
        <v>2244</v>
      </c>
      <c r="QR4" s="168" t="s">
        <v>1775</v>
      </c>
      <c r="QS4" s="168" t="s">
        <v>1776</v>
      </c>
      <c r="QT4" s="168" t="s">
        <v>1777</v>
      </c>
      <c r="QU4" s="168" t="s">
        <v>1778</v>
      </c>
      <c r="QV4" s="168" t="s">
        <v>1779</v>
      </c>
      <c r="QW4" s="168" t="s">
        <v>1780</v>
      </c>
      <c r="QX4" s="168" t="s">
        <v>1781</v>
      </c>
      <c r="QY4" s="168" t="s">
        <v>1782</v>
      </c>
      <c r="QZ4" s="168" t="s">
        <v>1783</v>
      </c>
      <c r="RA4" s="168" t="s">
        <v>1784</v>
      </c>
      <c r="RB4" s="168" t="s">
        <v>1785</v>
      </c>
      <c r="RC4" s="168" t="s">
        <v>2245</v>
      </c>
      <c r="RD4" s="168" t="s">
        <v>2246</v>
      </c>
      <c r="RE4" s="168" t="s">
        <v>1786</v>
      </c>
      <c r="RF4" s="168" t="s">
        <v>1787</v>
      </c>
      <c r="RG4" s="168" t="s">
        <v>1788</v>
      </c>
      <c r="RH4" s="168" t="s">
        <v>1789</v>
      </c>
      <c r="RI4" s="168" t="s">
        <v>1790</v>
      </c>
      <c r="RJ4" s="168" t="s">
        <v>1791</v>
      </c>
      <c r="RK4" s="168" t="s">
        <v>1792</v>
      </c>
      <c r="RL4" s="168" t="s">
        <v>1793</v>
      </c>
      <c r="RM4" s="168" t="s">
        <v>1794</v>
      </c>
      <c r="RN4" s="168" t="s">
        <v>1795</v>
      </c>
      <c r="RO4" s="168" t="s">
        <v>1796</v>
      </c>
      <c r="RP4" s="168" t="s">
        <v>1797</v>
      </c>
      <c r="RQ4" s="168" t="s">
        <v>1798</v>
      </c>
      <c r="RR4" s="168" t="s">
        <v>1799</v>
      </c>
      <c r="RS4" s="168" t="s">
        <v>1800</v>
      </c>
      <c r="RT4" s="168" t="s">
        <v>1801</v>
      </c>
      <c r="RU4" s="168" t="s">
        <v>1802</v>
      </c>
      <c r="RV4" s="168" t="s">
        <v>2247</v>
      </c>
      <c r="RW4" s="168" t="s">
        <v>2248</v>
      </c>
      <c r="RX4" s="168" t="s">
        <v>2249</v>
      </c>
      <c r="RY4" s="168" t="s">
        <v>1806</v>
      </c>
      <c r="RZ4" s="168" t="s">
        <v>1807</v>
      </c>
      <c r="SA4" s="168" t="s">
        <v>1808</v>
      </c>
      <c r="SB4" s="168" t="s">
        <v>1809</v>
      </c>
      <c r="SC4" s="168" t="s">
        <v>1810</v>
      </c>
      <c r="SD4" s="168" t="s">
        <v>1811</v>
      </c>
      <c r="SE4" s="168" t="s">
        <v>1812</v>
      </c>
      <c r="SF4" s="168" t="s">
        <v>1813</v>
      </c>
      <c r="SG4" s="168" t="s">
        <v>1814</v>
      </c>
      <c r="SH4" s="168" t="s">
        <v>1815</v>
      </c>
      <c r="SI4" s="168" t="s">
        <v>1816</v>
      </c>
      <c r="SJ4" s="168" t="s">
        <v>2250</v>
      </c>
      <c r="SK4" s="168" t="s">
        <v>1817</v>
      </c>
      <c r="SL4" s="168" t="s">
        <v>1818</v>
      </c>
      <c r="SM4" s="168" t="s">
        <v>1819</v>
      </c>
      <c r="SN4" s="168" t="s">
        <v>1820</v>
      </c>
      <c r="SO4" s="168" t="s">
        <v>1821</v>
      </c>
      <c r="SP4" s="168" t="s">
        <v>1822</v>
      </c>
      <c r="SQ4" s="168" t="s">
        <v>1823</v>
      </c>
      <c r="SR4" s="168" t="s">
        <v>1824</v>
      </c>
      <c r="SS4" s="168" t="s">
        <v>1825</v>
      </c>
      <c r="ST4" s="168" t="s">
        <v>1826</v>
      </c>
      <c r="SU4" s="168" t="s">
        <v>1827</v>
      </c>
      <c r="SV4" s="168" t="s">
        <v>1828</v>
      </c>
      <c r="SW4" s="168" t="s">
        <v>1829</v>
      </c>
      <c r="SX4" s="168" t="s">
        <v>1830</v>
      </c>
      <c r="SY4" s="168" t="s">
        <v>1831</v>
      </c>
      <c r="SZ4" s="168" t="s">
        <v>1832</v>
      </c>
      <c r="TA4" s="168" t="s">
        <v>1833</v>
      </c>
      <c r="TB4" s="168" t="s">
        <v>1834</v>
      </c>
      <c r="TC4" s="168" t="s">
        <v>1835</v>
      </c>
      <c r="TD4" s="168" t="s">
        <v>1836</v>
      </c>
      <c r="TE4" s="168" t="s">
        <v>1837</v>
      </c>
      <c r="TF4" s="168" t="s">
        <v>2251</v>
      </c>
      <c r="TG4" s="168" t="s">
        <v>1838</v>
      </c>
      <c r="TH4" s="168" t="s">
        <v>1839</v>
      </c>
      <c r="TI4" s="168" t="s">
        <v>1840</v>
      </c>
      <c r="TJ4" s="168" t="s">
        <v>1841</v>
      </c>
      <c r="TK4" s="168" t="s">
        <v>1842</v>
      </c>
      <c r="TL4" s="168" t="s">
        <v>1843</v>
      </c>
      <c r="TM4" s="168" t="s">
        <v>1844</v>
      </c>
      <c r="TN4" s="168" t="s">
        <v>1845</v>
      </c>
      <c r="TO4" s="168" t="s">
        <v>1846</v>
      </c>
      <c r="TP4" s="168" t="s">
        <v>1847</v>
      </c>
      <c r="TQ4" s="168" t="s">
        <v>1848</v>
      </c>
      <c r="TR4" s="168" t="s">
        <v>1849</v>
      </c>
      <c r="TS4" s="168" t="s">
        <v>1850</v>
      </c>
      <c r="TT4" s="168" t="s">
        <v>1851</v>
      </c>
      <c r="TU4" s="168" t="s">
        <v>1852</v>
      </c>
      <c r="TV4" s="168" t="s">
        <v>1853</v>
      </c>
      <c r="TW4" s="168" t="s">
        <v>2252</v>
      </c>
      <c r="TX4" s="168" t="s">
        <v>1855</v>
      </c>
      <c r="TY4" s="168" t="s">
        <v>1856</v>
      </c>
      <c r="TZ4" s="168" t="s">
        <v>1857</v>
      </c>
      <c r="UA4" s="168" t="s">
        <v>1858</v>
      </c>
      <c r="UB4" s="168" t="s">
        <v>1859</v>
      </c>
      <c r="UC4" s="168" t="s">
        <v>1860</v>
      </c>
      <c r="UD4" s="168" t="s">
        <v>1861</v>
      </c>
      <c r="UE4" s="168" t="s">
        <v>2253</v>
      </c>
      <c r="UF4" s="168" t="s">
        <v>2254</v>
      </c>
      <c r="UG4" s="168" t="s">
        <v>2255</v>
      </c>
      <c r="UH4" s="168" t="s">
        <v>1865</v>
      </c>
      <c r="UI4" s="168" t="s">
        <v>1866</v>
      </c>
      <c r="UJ4" s="168" t="s">
        <v>1867</v>
      </c>
      <c r="UK4" s="168" t="s">
        <v>1868</v>
      </c>
      <c r="UL4" s="168" t="s">
        <v>1869</v>
      </c>
      <c r="UM4" s="168" t="s">
        <v>1870</v>
      </c>
      <c r="UN4" s="168" t="s">
        <v>1871</v>
      </c>
      <c r="UO4" s="168" t="s">
        <v>1872</v>
      </c>
      <c r="UP4" s="168" t="s">
        <v>1873</v>
      </c>
      <c r="UQ4" s="168" t="s">
        <v>2256</v>
      </c>
      <c r="UR4" s="168" t="s">
        <v>1875</v>
      </c>
      <c r="US4" s="168" t="s">
        <v>1876</v>
      </c>
      <c r="UT4" s="168" t="s">
        <v>1877</v>
      </c>
      <c r="UU4" s="168" t="s">
        <v>1878</v>
      </c>
      <c r="UV4" s="168" t="s">
        <v>1879</v>
      </c>
      <c r="UW4" s="168" t="s">
        <v>1880</v>
      </c>
      <c r="UX4" s="168" t="s">
        <v>1881</v>
      </c>
      <c r="UY4" s="168" t="s">
        <v>1882</v>
      </c>
      <c r="UZ4" s="168" t="s">
        <v>1883</v>
      </c>
      <c r="VA4" s="168" t="s">
        <v>1884</v>
      </c>
      <c r="VB4" s="168" t="s">
        <v>1885</v>
      </c>
      <c r="VC4" s="168" t="s">
        <v>1886</v>
      </c>
      <c r="VD4" s="168" t="s">
        <v>1887</v>
      </c>
      <c r="VE4" s="168" t="s">
        <v>1888</v>
      </c>
      <c r="VF4" s="168" t="s">
        <v>1889</v>
      </c>
      <c r="VG4" s="168" t="s">
        <v>2257</v>
      </c>
      <c r="VH4" s="168" t="s">
        <v>2258</v>
      </c>
      <c r="VI4" s="168" t="s">
        <v>2259</v>
      </c>
      <c r="VJ4" s="168" t="s">
        <v>1893</v>
      </c>
      <c r="VK4" s="168" t="s">
        <v>1894</v>
      </c>
      <c r="VL4" s="168" t="s">
        <v>1895</v>
      </c>
      <c r="VM4" s="168" t="s">
        <v>1896</v>
      </c>
      <c r="VN4" s="168" t="s">
        <v>1897</v>
      </c>
      <c r="VO4" s="168" t="s">
        <v>1898</v>
      </c>
      <c r="VP4" s="168" t="s">
        <v>1899</v>
      </c>
      <c r="VQ4" s="168" t="s">
        <v>1900</v>
      </c>
      <c r="VR4" s="168" t="s">
        <v>1901</v>
      </c>
      <c r="VS4" s="168" t="s">
        <v>2260</v>
      </c>
      <c r="VT4" s="168" t="s">
        <v>1903</v>
      </c>
      <c r="VU4" s="168" t="s">
        <v>1904</v>
      </c>
      <c r="VV4" s="168" t="s">
        <v>1905</v>
      </c>
      <c r="VW4" s="168" t="s">
        <v>1906</v>
      </c>
      <c r="VX4" s="168" t="s">
        <v>1907</v>
      </c>
      <c r="VY4" s="168" t="s">
        <v>1908</v>
      </c>
      <c r="VZ4" s="168" t="s">
        <v>1909</v>
      </c>
      <c r="WA4" s="168" t="s">
        <v>1910</v>
      </c>
      <c r="WB4" s="168" t="s">
        <v>1911</v>
      </c>
      <c r="WC4" s="168" t="s">
        <v>1912</v>
      </c>
      <c r="WD4" s="168" t="s">
        <v>1913</v>
      </c>
      <c r="WE4" s="168" t="s">
        <v>1914</v>
      </c>
      <c r="WF4" s="168" t="s">
        <v>1915</v>
      </c>
      <c r="WG4" s="168" t="s">
        <v>1916</v>
      </c>
      <c r="WH4" s="168" t="s">
        <v>1917</v>
      </c>
      <c r="WI4" s="168" t="s">
        <v>1918</v>
      </c>
      <c r="WJ4" s="168" t="s">
        <v>1919</v>
      </c>
      <c r="WK4" s="168" t="s">
        <v>1920</v>
      </c>
      <c r="WL4" s="168" t="s">
        <v>1921</v>
      </c>
      <c r="WM4" s="168" t="s">
        <v>1922</v>
      </c>
      <c r="WN4" s="168" t="s">
        <v>1923</v>
      </c>
      <c r="WO4" s="168" t="s">
        <v>1924</v>
      </c>
      <c r="WP4" s="168" t="s">
        <v>1925</v>
      </c>
      <c r="WQ4" s="168" t="s">
        <v>1926</v>
      </c>
      <c r="WR4" s="168" t="s">
        <v>1927</v>
      </c>
      <c r="WS4" s="168" t="s">
        <v>2261</v>
      </c>
      <c r="WT4" s="168" t="s">
        <v>2262</v>
      </c>
      <c r="WU4" s="168" t="s">
        <v>1930</v>
      </c>
      <c r="WV4" s="168" t="s">
        <v>1931</v>
      </c>
      <c r="WW4" s="168" t="s">
        <v>1932</v>
      </c>
      <c r="WX4" s="168" t="s">
        <v>2263</v>
      </c>
      <c r="WY4" s="168" t="s">
        <v>1934</v>
      </c>
      <c r="WZ4" s="168" t="s">
        <v>1935</v>
      </c>
      <c r="XA4" s="168" t="s">
        <v>1936</v>
      </c>
      <c r="XB4" s="168" t="s">
        <v>1937</v>
      </c>
      <c r="XC4" s="168" t="s">
        <v>2264</v>
      </c>
      <c r="XD4" s="168" t="s">
        <v>2265</v>
      </c>
      <c r="XE4" s="168" t="s">
        <v>2266</v>
      </c>
      <c r="XF4" s="168" t="s">
        <v>1941</v>
      </c>
      <c r="XG4" s="168" t="s">
        <v>1942</v>
      </c>
      <c r="XH4" s="168" t="s">
        <v>1943</v>
      </c>
      <c r="XI4" s="168" t="s">
        <v>2267</v>
      </c>
      <c r="XJ4" s="168" t="s">
        <v>1945</v>
      </c>
      <c r="XK4" s="168" t="s">
        <v>1946</v>
      </c>
      <c r="XL4" s="168" t="s">
        <v>1947</v>
      </c>
      <c r="XM4" s="168" t="s">
        <v>1948</v>
      </c>
      <c r="XN4" s="168" t="s">
        <v>1949</v>
      </c>
      <c r="XO4" s="168" t="s">
        <v>1950</v>
      </c>
      <c r="XP4" s="168" t="s">
        <v>1951</v>
      </c>
      <c r="XQ4" s="168" t="s">
        <v>1952</v>
      </c>
      <c r="XR4" s="168" t="s">
        <v>1953</v>
      </c>
      <c r="XS4" s="168" t="s">
        <v>1954</v>
      </c>
      <c r="XT4" s="168" t="s">
        <v>1955</v>
      </c>
      <c r="XU4" s="168" t="s">
        <v>1956</v>
      </c>
      <c r="XV4" s="168" t="s">
        <v>1957</v>
      </c>
      <c r="XW4" s="168" t="s">
        <v>1958</v>
      </c>
      <c r="XX4" s="168" t="s">
        <v>1959</v>
      </c>
      <c r="XY4" s="168" t="s">
        <v>1960</v>
      </c>
      <c r="XZ4" s="168" t="s">
        <v>1961</v>
      </c>
      <c r="YA4" s="168" t="s">
        <v>2268</v>
      </c>
      <c r="YB4" s="168" t="s">
        <v>2269</v>
      </c>
      <c r="YC4" s="168" t="s">
        <v>1964</v>
      </c>
      <c r="YD4" s="168" t="s">
        <v>1965</v>
      </c>
      <c r="YE4" s="168" t="s">
        <v>1966</v>
      </c>
      <c r="YF4" s="168" t="s">
        <v>1967</v>
      </c>
      <c r="YG4" s="168" t="s">
        <v>2270</v>
      </c>
      <c r="YH4" s="168" t="s">
        <v>1969</v>
      </c>
      <c r="YI4" s="168" t="s">
        <v>1970</v>
      </c>
      <c r="YJ4" s="168" t="s">
        <v>1971</v>
      </c>
      <c r="YK4" s="168" t="s">
        <v>1972</v>
      </c>
      <c r="YL4" s="168" t="s">
        <v>1973</v>
      </c>
      <c r="YM4" s="168" t="s">
        <v>1974</v>
      </c>
      <c r="YN4" s="168" t="s">
        <v>1975</v>
      </c>
      <c r="YO4" s="168" t="s">
        <v>1976</v>
      </c>
      <c r="YP4" s="168" t="s">
        <v>1977</v>
      </c>
      <c r="YQ4" s="168" t="s">
        <v>2271</v>
      </c>
      <c r="YR4" s="168" t="s">
        <v>2272</v>
      </c>
      <c r="YS4" s="168" t="s">
        <v>2273</v>
      </c>
      <c r="YT4" s="168" t="s">
        <v>1981</v>
      </c>
      <c r="YU4" s="168" t="s">
        <v>1982</v>
      </c>
      <c r="YV4" s="168" t="s">
        <v>1983</v>
      </c>
      <c r="YW4" s="168" t="s">
        <v>1984</v>
      </c>
      <c r="YX4" s="168" t="s">
        <v>1985</v>
      </c>
      <c r="YY4" s="168" t="s">
        <v>1986</v>
      </c>
      <c r="YZ4" s="168" t="s">
        <v>1987</v>
      </c>
      <c r="ZA4" s="168" t="s">
        <v>1988</v>
      </c>
      <c r="ZB4" s="168" t="s">
        <v>1989</v>
      </c>
      <c r="ZC4" s="168" t="s">
        <v>1990</v>
      </c>
      <c r="ZD4" s="168" t="s">
        <v>1991</v>
      </c>
      <c r="ZE4" s="168" t="s">
        <v>1992</v>
      </c>
      <c r="ZF4" s="168" t="s">
        <v>1993</v>
      </c>
      <c r="ZG4" s="168" t="s">
        <v>1994</v>
      </c>
      <c r="ZH4" s="168" t="s">
        <v>1995</v>
      </c>
      <c r="ZI4" s="168" t="s">
        <v>1996</v>
      </c>
      <c r="ZJ4" s="168" t="s">
        <v>1997</v>
      </c>
      <c r="ZK4" s="168" t="s">
        <v>1998</v>
      </c>
      <c r="ZL4" s="168" t="s">
        <v>1999</v>
      </c>
      <c r="ZM4" s="168" t="s">
        <v>2000</v>
      </c>
      <c r="ZN4" s="168" t="s">
        <v>2001</v>
      </c>
      <c r="ZO4" s="168" t="s">
        <v>2002</v>
      </c>
      <c r="ZP4" s="168" t="s">
        <v>2003</v>
      </c>
      <c r="ZQ4" s="168" t="s">
        <v>2004</v>
      </c>
      <c r="ZR4" s="168" t="s">
        <v>2005</v>
      </c>
      <c r="ZS4" s="168" t="s">
        <v>2006</v>
      </c>
      <c r="ZT4" s="168" t="s">
        <v>2007</v>
      </c>
      <c r="ZU4" s="168" t="s">
        <v>2008</v>
      </c>
      <c r="ZV4" s="168" t="s">
        <v>2009</v>
      </c>
      <c r="ZW4" s="168" t="s">
        <v>2010</v>
      </c>
      <c r="ZX4" s="168" t="s">
        <v>2011</v>
      </c>
      <c r="ZY4" s="168" t="s">
        <v>2012</v>
      </c>
      <c r="ZZ4" s="168" t="s">
        <v>2013</v>
      </c>
      <c r="AAA4" s="168" t="s">
        <v>2014</v>
      </c>
      <c r="AAB4" s="168" t="s">
        <v>2015</v>
      </c>
      <c r="AAC4" s="168" t="s">
        <v>2274</v>
      </c>
      <c r="AAD4" s="168" t="s">
        <v>2275</v>
      </c>
      <c r="AAE4" s="168" t="s">
        <v>2276</v>
      </c>
      <c r="AAF4" s="168" t="s">
        <v>2019</v>
      </c>
      <c r="AAG4" s="168" t="s">
        <v>2020</v>
      </c>
      <c r="AAH4" s="168" t="s">
        <v>2021</v>
      </c>
      <c r="AAI4" s="168" t="s">
        <v>2022</v>
      </c>
      <c r="AAJ4" s="168" t="s">
        <v>2023</v>
      </c>
      <c r="AAK4" s="168" t="s">
        <v>2024</v>
      </c>
      <c r="AAL4" s="168" t="s">
        <v>2025</v>
      </c>
      <c r="AAM4" s="168" t="s">
        <v>2026</v>
      </c>
      <c r="AAN4" s="168" t="s">
        <v>2027</v>
      </c>
      <c r="AAO4" s="168" t="s">
        <v>2028</v>
      </c>
      <c r="AAP4" s="168" t="s">
        <v>2029</v>
      </c>
      <c r="AAQ4" s="168" t="s">
        <v>2030</v>
      </c>
      <c r="AAR4" s="168" t="s">
        <v>2031</v>
      </c>
      <c r="AAS4" s="168" t="s">
        <v>2032</v>
      </c>
      <c r="AAT4" s="168" t="s">
        <v>2033</v>
      </c>
      <c r="AAU4" s="168" t="s">
        <v>2034</v>
      </c>
      <c r="AAV4" s="168" t="s">
        <v>2035</v>
      </c>
      <c r="AAW4" s="168" t="s">
        <v>2036</v>
      </c>
      <c r="AAX4" s="168" t="s">
        <v>2277</v>
      </c>
      <c r="AAY4" s="168" t="s">
        <v>2038</v>
      </c>
      <c r="AAZ4" s="168" t="s">
        <v>2039</v>
      </c>
      <c r="ABA4" s="168" t="s">
        <v>2040</v>
      </c>
      <c r="ABB4" s="168" t="s">
        <v>2041</v>
      </c>
      <c r="ABC4" s="168" t="s">
        <v>2042</v>
      </c>
      <c r="ABD4" s="168" t="s">
        <v>2043</v>
      </c>
      <c r="ABE4" s="168" t="s">
        <v>2044</v>
      </c>
      <c r="ABF4" s="168" t="s">
        <v>2278</v>
      </c>
      <c r="ABG4" s="168" t="s">
        <v>2279</v>
      </c>
      <c r="ABH4" s="168" t="s">
        <v>2047</v>
      </c>
      <c r="ABI4" s="168" t="s">
        <v>2280</v>
      </c>
      <c r="ABJ4" s="168" t="s">
        <v>2281</v>
      </c>
      <c r="ABK4" s="168" t="s">
        <v>2282</v>
      </c>
      <c r="ABL4" s="168" t="s">
        <v>2283</v>
      </c>
      <c r="ABM4" s="168" t="s">
        <v>2052</v>
      </c>
      <c r="ABN4" s="168" t="s">
        <v>2053</v>
      </c>
      <c r="ABO4" s="168" t="s">
        <v>2054</v>
      </c>
      <c r="ABP4" s="168" t="s">
        <v>2055</v>
      </c>
      <c r="ABQ4" s="168" t="s">
        <v>2056</v>
      </c>
      <c r="ABR4" s="168" t="s">
        <v>2057</v>
      </c>
      <c r="ABS4" s="168" t="s">
        <v>2058</v>
      </c>
      <c r="ABT4" s="168" t="s">
        <v>2059</v>
      </c>
      <c r="ABU4" s="168" t="s">
        <v>2284</v>
      </c>
      <c r="ABV4" s="168" t="s">
        <v>2060</v>
      </c>
      <c r="ABW4" s="168" t="s">
        <v>2061</v>
      </c>
      <c r="ABX4" s="168" t="s">
        <v>2062</v>
      </c>
      <c r="ABY4" s="168" t="s">
        <v>2063</v>
      </c>
      <c r="ABZ4" s="168" t="s">
        <v>2064</v>
      </c>
      <c r="ACA4" s="168" t="s">
        <v>2065</v>
      </c>
      <c r="ACB4" s="168" t="s">
        <v>2066</v>
      </c>
      <c r="ACC4" s="168" t="s">
        <v>2067</v>
      </c>
      <c r="ACD4" s="168" t="s">
        <v>2068</v>
      </c>
      <c r="ACE4" s="168" t="s">
        <v>2069</v>
      </c>
      <c r="ACF4" s="168" t="s">
        <v>2070</v>
      </c>
      <c r="ACG4" s="168" t="s">
        <v>2071</v>
      </c>
      <c r="ACH4" s="168" t="s">
        <v>2072</v>
      </c>
      <c r="ACI4" s="168" t="s">
        <v>2073</v>
      </c>
      <c r="ACJ4" s="168" t="s">
        <v>2074</v>
      </c>
      <c r="ACK4" s="168" t="s">
        <v>2075</v>
      </c>
      <c r="ACL4" s="168" t="s">
        <v>2076</v>
      </c>
      <c r="ACM4" s="168" t="s">
        <v>2077</v>
      </c>
      <c r="ACN4" s="168" t="s">
        <v>2078</v>
      </c>
      <c r="ACO4" s="168" t="s">
        <v>2285</v>
      </c>
      <c r="ACP4" s="168" t="s">
        <v>2080</v>
      </c>
      <c r="ACQ4" s="168" t="s">
        <v>2081</v>
      </c>
      <c r="ACR4" s="168" t="s">
        <v>2082</v>
      </c>
      <c r="ACS4" s="168" t="s">
        <v>2083</v>
      </c>
      <c r="ACT4" s="168" t="s">
        <v>2286</v>
      </c>
      <c r="ACU4" s="168" t="s">
        <v>2085</v>
      </c>
      <c r="ACV4" s="168" t="s">
        <v>2086</v>
      </c>
      <c r="ACW4" s="168" t="s">
        <v>2087</v>
      </c>
      <c r="ACX4" s="168" t="s">
        <v>2088</v>
      </c>
      <c r="ACY4" s="168" t="s">
        <v>2089</v>
      </c>
      <c r="ACZ4" s="168" t="s">
        <v>1937</v>
      </c>
      <c r="ADA4" s="168" t="s">
        <v>2287</v>
      </c>
      <c r="ADB4" s="168" t="s">
        <v>2288</v>
      </c>
      <c r="ADC4" s="168" t="s">
        <v>2289</v>
      </c>
      <c r="ADD4" s="168" t="s">
        <v>2090</v>
      </c>
      <c r="ADE4" s="168" t="s">
        <v>2091</v>
      </c>
      <c r="ADF4" s="168" t="s">
        <v>2092</v>
      </c>
      <c r="ADG4" s="168" t="s">
        <v>2093</v>
      </c>
      <c r="ADH4" s="168" t="s">
        <v>2094</v>
      </c>
      <c r="ADI4" s="168" t="s">
        <v>1556</v>
      </c>
      <c r="ADJ4" s="168" t="s">
        <v>2095</v>
      </c>
      <c r="ADK4" s="168" t="s">
        <v>2096</v>
      </c>
      <c r="ADL4" s="168" t="s">
        <v>2097</v>
      </c>
      <c r="ADM4" s="168" t="s">
        <v>2098</v>
      </c>
      <c r="ADN4" s="168" t="s">
        <v>2099</v>
      </c>
      <c r="ADO4" s="168" t="s">
        <v>2100</v>
      </c>
      <c r="ADP4" s="168" t="s">
        <v>2101</v>
      </c>
      <c r="ADQ4" s="168" t="s">
        <v>2102</v>
      </c>
      <c r="ADR4" s="168" t="s">
        <v>2103</v>
      </c>
      <c r="ADS4" s="168" t="s">
        <v>2104</v>
      </c>
      <c r="ADT4" s="168" t="s">
        <v>2105</v>
      </c>
      <c r="ADU4" s="168" t="s">
        <v>2106</v>
      </c>
      <c r="ADV4" s="168" t="s">
        <v>2107</v>
      </c>
      <c r="ADW4" s="168" t="s">
        <v>2108</v>
      </c>
      <c r="ADX4" s="168" t="s">
        <v>2109</v>
      </c>
      <c r="ADY4" s="168" t="s">
        <v>2125</v>
      </c>
      <c r="ADZ4" s="168" t="s">
        <v>2110</v>
      </c>
      <c r="AEA4" s="168" t="s">
        <v>2111</v>
      </c>
      <c r="AEB4" s="168" t="s">
        <v>2112</v>
      </c>
      <c r="AEC4" s="168" t="s">
        <v>2113</v>
      </c>
      <c r="AED4" s="168" t="s">
        <v>2114</v>
      </c>
      <c r="AEE4" s="168" t="s">
        <v>2115</v>
      </c>
      <c r="AEF4" s="168" t="s">
        <v>2116</v>
      </c>
      <c r="AEG4" s="168" t="s">
        <v>2117</v>
      </c>
      <c r="AEH4" s="168" t="s">
        <v>2118</v>
      </c>
      <c r="AEI4" s="168" t="s">
        <v>2119</v>
      </c>
      <c r="AEJ4" s="168" t="s">
        <v>2120</v>
      </c>
      <c r="AEK4" s="168" t="s">
        <v>2121</v>
      </c>
      <c r="AEL4" s="168" t="s">
        <v>2122</v>
      </c>
      <c r="AEM4" s="168" t="s">
        <v>2123</v>
      </c>
      <c r="AEN4" s="168" t="s">
        <v>2124</v>
      </c>
      <c r="AEO4" s="168" t="s">
        <v>2126</v>
      </c>
      <c r="AEP4" s="168" t="s">
        <v>2127</v>
      </c>
      <c r="AEQ4" s="168" t="s">
        <v>2128</v>
      </c>
      <c r="AER4" s="168" t="s">
        <v>2129</v>
      </c>
      <c r="AES4" s="168" t="s">
        <v>2130</v>
      </c>
      <c r="AET4" s="168" t="s">
        <v>2131</v>
      </c>
      <c r="AEU4" s="168" t="s">
        <v>2132</v>
      </c>
      <c r="AEV4" s="168" t="s">
        <v>2133</v>
      </c>
      <c r="AEW4" s="168" t="s">
        <v>2134</v>
      </c>
      <c r="AEX4" s="168" t="s">
        <v>2135</v>
      </c>
      <c r="AEY4" s="168" t="s">
        <v>2136</v>
      </c>
      <c r="AEZ4" s="168" t="s">
        <v>2137</v>
      </c>
      <c r="AFA4" s="168" t="s">
        <v>2138</v>
      </c>
      <c r="AFB4" s="168" t="s">
        <v>2139</v>
      </c>
      <c r="AFC4" s="168" t="s">
        <v>2140</v>
      </c>
      <c r="AFD4" s="168" t="s">
        <v>2141</v>
      </c>
      <c r="AFE4" s="168" t="s">
        <v>2142</v>
      </c>
      <c r="AFF4" s="168" t="s">
        <v>2143</v>
      </c>
      <c r="AFG4" s="168" t="s">
        <v>2144</v>
      </c>
      <c r="AFH4" s="168" t="s">
        <v>2145</v>
      </c>
      <c r="AFI4" s="168" t="s">
        <v>2146</v>
      </c>
      <c r="AFJ4" s="168" t="s">
        <v>2147</v>
      </c>
      <c r="AFK4" s="168" t="s">
        <v>2148</v>
      </c>
      <c r="AFL4" s="168" t="s">
        <v>2149</v>
      </c>
      <c r="AFM4" s="168" t="s">
        <v>2150</v>
      </c>
      <c r="AFN4" s="168" t="s">
        <v>2151</v>
      </c>
      <c r="AFO4" s="168" t="s">
        <v>2152</v>
      </c>
      <c r="AFP4" s="168" t="s">
        <v>2153</v>
      </c>
      <c r="AFQ4" s="168" t="s">
        <v>2154</v>
      </c>
      <c r="AFR4" s="168" t="s">
        <v>2155</v>
      </c>
      <c r="AFS4" s="168" t="s">
        <v>2156</v>
      </c>
      <c r="AFT4" s="168" t="s">
        <v>2157</v>
      </c>
      <c r="AFU4" s="168" t="s">
        <v>2158</v>
      </c>
      <c r="AFV4" s="168" t="s">
        <v>2159</v>
      </c>
      <c r="AFW4" s="168" t="s">
        <v>2160</v>
      </c>
      <c r="AFX4" s="168" t="s">
        <v>2161</v>
      </c>
      <c r="AFY4" s="168" t="s">
        <v>2162</v>
      </c>
      <c r="AFZ4" s="168" t="s">
        <v>2163</v>
      </c>
      <c r="AGA4" s="168" t="s">
        <v>2164</v>
      </c>
      <c r="AGB4" s="168" t="s">
        <v>2165</v>
      </c>
      <c r="AGC4" s="168" t="s">
        <v>2166</v>
      </c>
      <c r="AGD4" s="168" t="s">
        <v>2167</v>
      </c>
      <c r="AGE4" s="168" t="s">
        <v>2168</v>
      </c>
      <c r="AGF4" s="168" t="s">
        <v>2169</v>
      </c>
      <c r="AGG4" s="168" t="s">
        <v>2170</v>
      </c>
      <c r="AGH4" s="168" t="s">
        <v>2171</v>
      </c>
      <c r="AGI4" s="168" t="s">
        <v>2172</v>
      </c>
      <c r="AGJ4" s="168" t="s">
        <v>2173</v>
      </c>
      <c r="AGK4" s="168" t="s">
        <v>2174</v>
      </c>
      <c r="AGL4" s="168" t="s">
        <v>2175</v>
      </c>
      <c r="AGM4" s="168" t="s">
        <v>2176</v>
      </c>
      <c r="AGN4" s="168" t="s">
        <v>2177</v>
      </c>
      <c r="AGO4" s="168" t="s">
        <v>2178</v>
      </c>
      <c r="AGP4" s="168" t="s">
        <v>2179</v>
      </c>
      <c r="AGQ4" s="168" t="s">
        <v>2180</v>
      </c>
      <c r="AGR4" s="168" t="s">
        <v>2181</v>
      </c>
      <c r="AGS4" s="168" t="s">
        <v>2182</v>
      </c>
      <c r="AGT4" s="168" t="s">
        <v>2183</v>
      </c>
      <c r="AGU4" s="168" t="s">
        <v>2184</v>
      </c>
      <c r="AGV4" s="168" t="s">
        <v>2185</v>
      </c>
      <c r="AGW4" s="168" t="s">
        <v>2186</v>
      </c>
      <c r="AGX4" s="168" t="s">
        <v>2187</v>
      </c>
      <c r="AGY4" s="168" t="s">
        <v>2188</v>
      </c>
      <c r="AGZ4" s="168" t="s">
        <v>2189</v>
      </c>
      <c r="AHA4" s="168" t="s">
        <v>2190</v>
      </c>
      <c r="AHB4" s="168" t="s">
        <v>2191</v>
      </c>
      <c r="AHC4" s="168" t="s">
        <v>2192</v>
      </c>
      <c r="AHD4" s="168" t="s">
        <v>2193</v>
      </c>
      <c r="AHE4" s="168" t="s">
        <v>2194</v>
      </c>
      <c r="AHF4" s="168" t="s">
        <v>2195</v>
      </c>
      <c r="AHG4" s="168" t="s">
        <v>2196</v>
      </c>
      <c r="AHH4" s="168" t="s">
        <v>2197</v>
      </c>
      <c r="AHI4" s="168" t="s">
        <v>2198</v>
      </c>
      <c r="AHJ4" s="168" t="s">
        <v>2199</v>
      </c>
      <c r="AHK4" s="168" t="s">
        <v>2200</v>
      </c>
      <c r="AHL4" s="168" t="s">
        <v>2201</v>
      </c>
      <c r="AHM4" s="168" t="s">
        <v>2202</v>
      </c>
      <c r="AHN4" s="168" t="s">
        <v>2203</v>
      </c>
      <c r="AHO4" s="168"/>
    </row>
    <row r="5" spans="1:899" x14ac:dyDescent="0.35">
      <c r="A5" s="158" t="s">
        <v>0</v>
      </c>
      <c r="B5" s="158" t="s">
        <v>1</v>
      </c>
      <c r="C5" s="169">
        <v>825496266.34000015</v>
      </c>
      <c r="D5" s="169">
        <v>93990179.869999975</v>
      </c>
      <c r="E5" s="169">
        <v>136325775.97000006</v>
      </c>
      <c r="F5" s="169">
        <v>30454202.139999997</v>
      </c>
      <c r="G5" s="169">
        <v>131648286.80999999</v>
      </c>
      <c r="H5" s="169">
        <v>53023178.249999993</v>
      </c>
      <c r="I5" s="169">
        <v>64468123.260000005</v>
      </c>
      <c r="J5" s="169">
        <v>78084083.230000004</v>
      </c>
      <c r="K5" s="169">
        <v>75669499.01000002</v>
      </c>
      <c r="L5" s="169">
        <v>55418423.119999968</v>
      </c>
      <c r="M5" s="169">
        <v>39213445.579999998</v>
      </c>
      <c r="N5" s="169">
        <v>45169869.490000002</v>
      </c>
      <c r="O5" s="169">
        <v>27638636.850000001</v>
      </c>
      <c r="P5" s="169">
        <v>39737550.640000023</v>
      </c>
      <c r="Q5" s="169">
        <v>35440904.890000008</v>
      </c>
      <c r="R5" s="169">
        <v>69928025.610000029</v>
      </c>
      <c r="S5" s="169">
        <v>71718821.61999999</v>
      </c>
      <c r="T5" s="169">
        <v>26167063.300000001</v>
      </c>
      <c r="U5" s="169">
        <v>621945614.80999959</v>
      </c>
      <c r="V5" s="169">
        <v>194216884.60999998</v>
      </c>
      <c r="W5" s="169">
        <v>61701037.54999999</v>
      </c>
      <c r="X5" s="169">
        <v>59964236.680000007</v>
      </c>
      <c r="Y5" s="169">
        <v>45646662.919999994</v>
      </c>
      <c r="Z5" s="169">
        <v>73017195.800000012</v>
      </c>
      <c r="AA5" s="169">
        <v>31221708.999999993</v>
      </c>
      <c r="AB5" s="169">
        <v>142336258.31999996</v>
      </c>
      <c r="AC5" s="169">
        <v>76498545.620000005</v>
      </c>
      <c r="AD5" s="169">
        <v>54573944.450000003</v>
      </c>
      <c r="AE5" s="169">
        <v>114176961.90999997</v>
      </c>
      <c r="AF5" s="169">
        <v>48730848.520000003</v>
      </c>
      <c r="AG5" s="169">
        <v>106014440.25999998</v>
      </c>
      <c r="AH5" s="169">
        <v>57754830.939999998</v>
      </c>
      <c r="AI5" s="169">
        <v>72153722.060000002</v>
      </c>
      <c r="AJ5" s="169">
        <v>39160138.889999986</v>
      </c>
      <c r="AK5" s="169">
        <v>81312374.360000014</v>
      </c>
      <c r="AL5" s="169">
        <v>43553181.839999989</v>
      </c>
      <c r="AM5" s="169">
        <v>19935599.290000003</v>
      </c>
      <c r="AN5" s="169">
        <v>40153145.400000006</v>
      </c>
      <c r="AO5" s="169">
        <v>38344759.060000017</v>
      </c>
      <c r="AP5" s="169">
        <v>21895327.170000002</v>
      </c>
      <c r="AQ5" s="169">
        <v>25590933.810000006</v>
      </c>
      <c r="AR5" s="169">
        <v>19187863.769999996</v>
      </c>
      <c r="AS5" s="169">
        <v>229770681.9499999</v>
      </c>
      <c r="AT5" s="169">
        <v>17026235.09</v>
      </c>
      <c r="AU5" s="169">
        <v>15952917.760000004</v>
      </c>
      <c r="AV5" s="169">
        <v>33732096.659999996</v>
      </c>
      <c r="AW5" s="169">
        <v>43467126.210000001</v>
      </c>
      <c r="AX5" s="169">
        <v>46421252.099999994</v>
      </c>
      <c r="AY5" s="169">
        <v>24174594.889999993</v>
      </c>
      <c r="AZ5" s="169">
        <v>29664068.999999996</v>
      </c>
      <c r="BA5" s="169">
        <v>15192056.800000008</v>
      </c>
      <c r="BB5" s="169">
        <v>15833247.240000013</v>
      </c>
      <c r="BC5" s="169">
        <v>17674229</v>
      </c>
      <c r="BD5" s="169">
        <v>11700014.839999992</v>
      </c>
      <c r="BE5" s="169">
        <v>63183138.900000006</v>
      </c>
      <c r="BF5" s="169">
        <v>208090.43</v>
      </c>
      <c r="BG5" s="169">
        <v>22913802.68</v>
      </c>
      <c r="BH5" s="169">
        <v>194831090.71999991</v>
      </c>
      <c r="BI5" s="169">
        <v>132638137.28999996</v>
      </c>
      <c r="BJ5" s="169">
        <v>51690408.980000019</v>
      </c>
      <c r="BK5" s="169">
        <v>19680307.619999994</v>
      </c>
      <c r="BL5" s="169">
        <v>58623865.620000027</v>
      </c>
      <c r="BM5" s="169">
        <v>55695733.080000013</v>
      </c>
      <c r="BN5" s="169">
        <v>20540077.530000001</v>
      </c>
      <c r="BO5" s="169">
        <v>4009069.38</v>
      </c>
      <c r="BP5" s="169">
        <v>0</v>
      </c>
      <c r="BQ5" s="169">
        <v>294480627.74999994</v>
      </c>
      <c r="BR5" s="169">
        <v>46584355.640000015</v>
      </c>
      <c r="BS5" s="169">
        <v>64582979.880000003</v>
      </c>
      <c r="BT5" s="169">
        <v>67056830.620000005</v>
      </c>
      <c r="BU5" s="169">
        <v>41262811.779999971</v>
      </c>
      <c r="BV5" s="169">
        <v>56741489.390000001</v>
      </c>
      <c r="BW5" s="169">
        <v>18154125.860000003</v>
      </c>
      <c r="BX5" s="169">
        <v>30200585.729999997</v>
      </c>
      <c r="BY5" s="169">
        <v>93981608.269999966</v>
      </c>
      <c r="BZ5" s="169">
        <v>31213059.760000002</v>
      </c>
      <c r="CA5" s="169">
        <v>27513942.630000006</v>
      </c>
      <c r="CB5" s="169">
        <v>87105758.109999985</v>
      </c>
      <c r="CC5" s="169">
        <v>35447093.239999995</v>
      </c>
      <c r="CD5" s="169">
        <v>42801329.469999999</v>
      </c>
      <c r="CE5" s="169">
        <v>17554440.830000002</v>
      </c>
      <c r="CF5" s="169">
        <v>686055105.21000004</v>
      </c>
      <c r="CG5" s="169">
        <v>40697011.569999993</v>
      </c>
      <c r="CH5" s="169">
        <v>80427982.269999981</v>
      </c>
      <c r="CI5" s="169">
        <v>41248465.790000007</v>
      </c>
      <c r="CJ5" s="169">
        <v>57248907.039999992</v>
      </c>
      <c r="CK5" s="169">
        <v>40243726.710000001</v>
      </c>
      <c r="CL5" s="169">
        <v>53850854.739999987</v>
      </c>
      <c r="CM5" s="169">
        <v>64668425.280000016</v>
      </c>
      <c r="CN5" s="169">
        <v>22368141.309999987</v>
      </c>
      <c r="CO5" s="169">
        <v>68575287.780000001</v>
      </c>
      <c r="CP5" s="169">
        <v>45674868.719999991</v>
      </c>
      <c r="CQ5" s="169">
        <v>53480249.710000008</v>
      </c>
      <c r="CR5" s="169">
        <v>44702445.729999982</v>
      </c>
      <c r="CS5" s="169">
        <v>261867147.06</v>
      </c>
      <c r="CT5" s="169">
        <v>40088875.020000011</v>
      </c>
      <c r="CU5" s="169">
        <v>41718189.520000011</v>
      </c>
      <c r="CV5" s="169">
        <v>89286261.779999986</v>
      </c>
      <c r="CW5" s="169">
        <v>28670016.969999991</v>
      </c>
      <c r="CX5" s="169">
        <v>63241107.270000018</v>
      </c>
      <c r="CY5" s="169">
        <v>15902866.089999996</v>
      </c>
      <c r="CZ5" s="169">
        <v>21531536.339999996</v>
      </c>
      <c r="DA5" s="169">
        <v>156874013.84000003</v>
      </c>
      <c r="DB5" s="169">
        <v>136141843.94999999</v>
      </c>
      <c r="DC5" s="169">
        <v>32532697.23</v>
      </c>
      <c r="DD5" s="169">
        <v>29003101.340000011</v>
      </c>
      <c r="DE5" s="169">
        <v>69015780.949999988</v>
      </c>
      <c r="DF5" s="169">
        <v>76668215.800000012</v>
      </c>
      <c r="DG5" s="169">
        <v>61801206.260000005</v>
      </c>
      <c r="DH5" s="169">
        <v>44222678.679999992</v>
      </c>
      <c r="DI5" s="169">
        <v>36867657.079999983</v>
      </c>
      <c r="DJ5" s="169">
        <v>1111530619.1499991</v>
      </c>
      <c r="DK5" s="169">
        <v>54603440.579999998</v>
      </c>
      <c r="DL5" s="169">
        <v>64481323.439999998</v>
      </c>
      <c r="DM5" s="169">
        <v>58146588.949999996</v>
      </c>
      <c r="DN5" s="169">
        <v>70282882.199999988</v>
      </c>
      <c r="DO5" s="169">
        <v>36970661.300000012</v>
      </c>
      <c r="DP5" s="169">
        <v>134151085.18000001</v>
      </c>
      <c r="DQ5" s="169">
        <v>37049938.909999996</v>
      </c>
      <c r="DR5" s="169">
        <v>126888281.92000002</v>
      </c>
      <c r="DS5" s="169">
        <v>371218646.45000011</v>
      </c>
      <c r="DT5" s="169">
        <v>69598180.249999985</v>
      </c>
      <c r="DU5" s="169">
        <v>251424327.73999992</v>
      </c>
      <c r="DV5" s="169">
        <v>250599586.74999988</v>
      </c>
      <c r="DW5" s="169">
        <v>69240862.729999989</v>
      </c>
      <c r="DX5" s="169">
        <v>98126729.800000012</v>
      </c>
      <c r="DY5" s="169">
        <v>81585161.800000012</v>
      </c>
      <c r="DZ5" s="169">
        <v>24649384.050000004</v>
      </c>
      <c r="EA5" s="169">
        <v>54862867.410000011</v>
      </c>
      <c r="EB5" s="169">
        <v>42679450.600000016</v>
      </c>
      <c r="EC5" s="169">
        <v>108085944.04999997</v>
      </c>
      <c r="ED5" s="169">
        <v>151232609.44000012</v>
      </c>
      <c r="EE5" s="169">
        <v>148052219.20000008</v>
      </c>
      <c r="EF5" s="169">
        <v>44778913.630000003</v>
      </c>
      <c r="EG5" s="169">
        <v>67529102.450000018</v>
      </c>
      <c r="EH5" s="169">
        <v>45665418.419999972</v>
      </c>
      <c r="EI5" s="169">
        <v>78630086.850000009</v>
      </c>
      <c r="EJ5" s="169">
        <v>70755938.460000023</v>
      </c>
      <c r="EK5" s="169">
        <v>30062361.899999995</v>
      </c>
      <c r="EL5" s="169">
        <v>51441206.979999989</v>
      </c>
      <c r="EM5" s="169">
        <v>432146795.58999997</v>
      </c>
      <c r="EN5" s="169">
        <v>30471534.79999999</v>
      </c>
      <c r="EO5" s="169">
        <v>41707149.920000002</v>
      </c>
      <c r="EP5" s="169">
        <v>44656938.980000012</v>
      </c>
      <c r="EQ5" s="169">
        <v>22596232.599999998</v>
      </c>
      <c r="ER5" s="169">
        <v>13671601.109999996</v>
      </c>
      <c r="ES5" s="169">
        <v>78712002.769999996</v>
      </c>
      <c r="ET5" s="169">
        <v>40940323.030000009</v>
      </c>
      <c r="EU5" s="169">
        <v>33423463.709999979</v>
      </c>
      <c r="EV5" s="169">
        <v>467879252.62000006</v>
      </c>
      <c r="EW5" s="169">
        <v>20569926.539999999</v>
      </c>
      <c r="EX5" s="169">
        <v>56967273.439999998</v>
      </c>
      <c r="EY5" s="169">
        <v>68319693.500000015</v>
      </c>
      <c r="EZ5" s="169">
        <v>93575134.98999998</v>
      </c>
      <c r="FA5" s="169">
        <v>79573835.090000004</v>
      </c>
      <c r="FB5" s="169">
        <v>68136044.019999996</v>
      </c>
      <c r="FC5" s="169">
        <v>43145228.670000009</v>
      </c>
      <c r="FD5" s="169">
        <v>41238657.230000012</v>
      </c>
      <c r="FE5" s="169">
        <v>43711276.709999993</v>
      </c>
      <c r="FF5" s="169">
        <v>35140978.43</v>
      </c>
      <c r="FG5" s="169">
        <v>26807907.480000004</v>
      </c>
      <c r="FH5" s="169">
        <v>162376793.01999992</v>
      </c>
      <c r="FI5" s="169">
        <v>26240088.859999996</v>
      </c>
      <c r="FJ5" s="169">
        <v>32263003.370000008</v>
      </c>
      <c r="FK5" s="169">
        <v>28767359.030000001</v>
      </c>
      <c r="FL5" s="169">
        <v>51412101.600000001</v>
      </c>
      <c r="FM5" s="169">
        <v>56562447.350000016</v>
      </c>
      <c r="FN5" s="169">
        <v>16979200.089999996</v>
      </c>
      <c r="FO5" s="169">
        <v>10350152.999999998</v>
      </c>
      <c r="FP5" s="169">
        <v>662424488.47000003</v>
      </c>
      <c r="FQ5" s="169">
        <v>33324640.020000026</v>
      </c>
      <c r="FR5" s="169">
        <v>65896595.980000012</v>
      </c>
      <c r="FS5" s="169">
        <v>66022428.519999996</v>
      </c>
      <c r="FT5" s="169">
        <v>77444633.340000004</v>
      </c>
      <c r="FU5" s="169">
        <v>46037954.090000011</v>
      </c>
      <c r="FV5" s="169">
        <v>95298241.460000008</v>
      </c>
      <c r="FW5" s="169">
        <v>69924814.75</v>
      </c>
      <c r="FX5" s="169">
        <v>68576489.299999997</v>
      </c>
      <c r="FY5" s="169">
        <v>50815772.32</v>
      </c>
      <c r="FZ5" s="169">
        <v>121407656.34</v>
      </c>
      <c r="GA5" s="169">
        <v>42776892.900000013</v>
      </c>
      <c r="GB5" s="169">
        <v>50191612.639999993</v>
      </c>
      <c r="GC5" s="169">
        <v>25065964.650000002</v>
      </c>
      <c r="GD5" s="169">
        <v>304260781.93999994</v>
      </c>
      <c r="GE5" s="169">
        <v>28926086.540000003</v>
      </c>
      <c r="GF5" s="169">
        <v>37776223</v>
      </c>
      <c r="GG5" s="169">
        <v>72080393.410000011</v>
      </c>
      <c r="GH5" s="169">
        <v>48709828.390000001</v>
      </c>
      <c r="GI5" s="169">
        <v>32288545.139999993</v>
      </c>
      <c r="GJ5" s="169">
        <v>31400129.789999999</v>
      </c>
      <c r="GK5" s="169">
        <v>68374238.190000013</v>
      </c>
      <c r="GL5" s="169">
        <v>35008639.750000015</v>
      </c>
      <c r="GM5" s="169">
        <v>20438547.039999999</v>
      </c>
      <c r="GN5" s="169">
        <v>11719660.520000005</v>
      </c>
      <c r="GO5" s="169">
        <v>9527654.3699999992</v>
      </c>
      <c r="GP5" s="169">
        <v>143200644.37999997</v>
      </c>
      <c r="GQ5" s="169">
        <v>39818041.109999999</v>
      </c>
      <c r="GR5" s="169">
        <v>33593019.460000001</v>
      </c>
      <c r="GS5" s="169">
        <v>67444432.00999999</v>
      </c>
      <c r="GT5" s="169">
        <v>12404638.300000001</v>
      </c>
      <c r="GU5" s="169">
        <v>54058721.460000016</v>
      </c>
      <c r="GV5" s="169">
        <v>60016758.770000011</v>
      </c>
      <c r="GW5" s="169">
        <v>24359551.68</v>
      </c>
      <c r="GX5" s="169">
        <v>96268778.609999925</v>
      </c>
      <c r="GY5" s="169">
        <v>9624970.3300000019</v>
      </c>
      <c r="GZ5" s="169">
        <v>47601368.999999993</v>
      </c>
      <c r="HA5" s="169">
        <v>31573239.20999999</v>
      </c>
      <c r="HB5" s="169">
        <v>550446657.16999996</v>
      </c>
      <c r="HC5" s="169">
        <v>53918172.369999997</v>
      </c>
      <c r="HD5" s="169">
        <v>67403255.149999991</v>
      </c>
      <c r="HE5" s="169">
        <v>77074241.120000005</v>
      </c>
      <c r="HF5" s="169">
        <v>53006439.460000001</v>
      </c>
      <c r="HG5" s="169">
        <v>68284883.229999959</v>
      </c>
      <c r="HH5" s="169">
        <v>21472212.340000004</v>
      </c>
      <c r="HI5" s="169">
        <v>368036719.49000019</v>
      </c>
      <c r="HJ5" s="169">
        <v>70658005.620000005</v>
      </c>
      <c r="HK5" s="169">
        <v>91087744.670000017</v>
      </c>
      <c r="HL5" s="169">
        <v>46907610.200000003</v>
      </c>
      <c r="HM5" s="169">
        <v>43722225.130000003</v>
      </c>
      <c r="HN5" s="169">
        <v>40532972.329999998</v>
      </c>
      <c r="HO5" s="169">
        <v>57649848.23999998</v>
      </c>
      <c r="HP5" s="169">
        <v>26037647.149999999</v>
      </c>
      <c r="HQ5" s="169">
        <v>356885432.89000022</v>
      </c>
      <c r="HR5" s="169">
        <v>106318756.96000001</v>
      </c>
      <c r="HS5" s="169">
        <v>27781339.34</v>
      </c>
      <c r="HT5" s="169">
        <v>29423240.507000007</v>
      </c>
      <c r="HU5" s="169">
        <v>25169514.880000006</v>
      </c>
      <c r="HV5" s="169">
        <v>21095252.059999999</v>
      </c>
      <c r="HW5" s="169">
        <v>59560677.970000014</v>
      </c>
      <c r="HX5" s="169">
        <v>35778377.670000009</v>
      </c>
      <c r="HY5" s="169">
        <v>35101079.660000004</v>
      </c>
      <c r="HZ5" s="169">
        <v>29558716.629999999</v>
      </c>
      <c r="IA5" s="169">
        <v>30208172.989999987</v>
      </c>
      <c r="IB5" s="169">
        <v>57129251.650000006</v>
      </c>
      <c r="IC5" s="169">
        <v>17704503.839999996</v>
      </c>
      <c r="ID5" s="169">
        <v>41227011.689999998</v>
      </c>
      <c r="IE5" s="169">
        <v>14071442.319999998</v>
      </c>
      <c r="IF5" s="169">
        <v>15767117.509999998</v>
      </c>
      <c r="IG5" s="169">
        <v>375802793.76999986</v>
      </c>
      <c r="IH5" s="169">
        <v>91129951.400000066</v>
      </c>
      <c r="II5" s="169">
        <v>55818790.270000003</v>
      </c>
      <c r="IJ5" s="169">
        <v>84210472.700000003</v>
      </c>
      <c r="IK5" s="169">
        <v>95842261.650000036</v>
      </c>
      <c r="IL5" s="169">
        <v>31766763.919999991</v>
      </c>
      <c r="IM5" s="169">
        <v>34287824.569999985</v>
      </c>
      <c r="IN5" s="169">
        <v>21542659.630000006</v>
      </c>
      <c r="IO5" s="169">
        <v>29787713.560000002</v>
      </c>
      <c r="IP5" s="169">
        <v>29766806.450000025</v>
      </c>
      <c r="IQ5" s="169">
        <v>37865690.579999998</v>
      </c>
      <c r="IR5" s="169">
        <v>488625040.57999992</v>
      </c>
      <c r="IS5" s="169">
        <v>113424155.4000001</v>
      </c>
      <c r="IT5" s="169">
        <v>48303447.54999996</v>
      </c>
      <c r="IU5" s="169">
        <v>33406315.369999997</v>
      </c>
      <c r="IV5" s="169">
        <v>37678600.020000003</v>
      </c>
      <c r="IW5" s="169">
        <v>18526089.68</v>
      </c>
      <c r="IX5" s="169">
        <v>32783448.659999989</v>
      </c>
      <c r="IY5" s="169">
        <v>18823174.219999995</v>
      </c>
      <c r="IZ5" s="169">
        <v>16467033.009999998</v>
      </c>
      <c r="JA5" s="169">
        <v>15737743.240000004</v>
      </c>
      <c r="JB5" s="169">
        <v>45943905.040000021</v>
      </c>
      <c r="JC5" s="169">
        <v>21349686.660000008</v>
      </c>
      <c r="JD5" s="169">
        <v>98169189.330000013</v>
      </c>
      <c r="JE5" s="169">
        <v>80100723.349999964</v>
      </c>
      <c r="JF5" s="169">
        <v>30916088.719999999</v>
      </c>
      <c r="JG5" s="169">
        <v>23377076.960000001</v>
      </c>
      <c r="JH5" s="169">
        <v>19693093.289999995</v>
      </c>
      <c r="JI5" s="169">
        <v>14803248.379999995</v>
      </c>
      <c r="JJ5" s="169">
        <v>140390750.88</v>
      </c>
      <c r="JK5" s="169">
        <v>18391887.360000007</v>
      </c>
      <c r="JL5" s="169">
        <v>22301423.589999996</v>
      </c>
      <c r="JM5" s="169">
        <v>39529984.949999988</v>
      </c>
      <c r="JN5" s="169">
        <v>28461377.440000005</v>
      </c>
      <c r="JO5" s="169">
        <v>51937497.729999989</v>
      </c>
      <c r="JP5" s="169">
        <v>21298510.849999994</v>
      </c>
      <c r="JQ5" s="169">
        <v>384082903.24999994</v>
      </c>
      <c r="JR5" s="169">
        <v>115802077.42000002</v>
      </c>
      <c r="JS5" s="169">
        <v>34924569.289999999</v>
      </c>
      <c r="JT5" s="169">
        <v>13316702.720000004</v>
      </c>
      <c r="JU5" s="169">
        <v>53222210.710000038</v>
      </c>
      <c r="JV5" s="169">
        <v>14568464.999999996</v>
      </c>
      <c r="JW5" s="169">
        <v>96109907.00000003</v>
      </c>
      <c r="JX5" s="169">
        <v>35608063.989999995</v>
      </c>
      <c r="JY5" s="169">
        <v>17635926.169999994</v>
      </c>
      <c r="JZ5" s="169">
        <v>36955603.239999987</v>
      </c>
      <c r="KA5" s="169">
        <v>47496883.220000006</v>
      </c>
      <c r="KB5" s="169">
        <v>37593349.769999996</v>
      </c>
      <c r="KC5" s="169">
        <v>39468270.56000001</v>
      </c>
      <c r="KD5" s="169">
        <v>11634522.719999999</v>
      </c>
      <c r="KE5" s="169">
        <v>30641390.089999981</v>
      </c>
      <c r="KF5" s="169">
        <v>716556097.41999996</v>
      </c>
      <c r="KG5" s="169">
        <v>105872335.59000003</v>
      </c>
      <c r="KH5" s="169">
        <v>33200953.84999999</v>
      </c>
      <c r="KI5" s="169">
        <v>45853740.839999996</v>
      </c>
      <c r="KJ5" s="169">
        <v>36737295.11999999</v>
      </c>
      <c r="KK5" s="169">
        <v>41422374.840000004</v>
      </c>
      <c r="KL5" s="169">
        <v>165263693.49000001</v>
      </c>
      <c r="KM5" s="169">
        <v>23183172.880000014</v>
      </c>
      <c r="KN5" s="169">
        <v>16901466.299999993</v>
      </c>
      <c r="KO5" s="169">
        <v>128103265.35000004</v>
      </c>
      <c r="KP5" s="169">
        <v>42652808.930000022</v>
      </c>
      <c r="KQ5" s="169">
        <v>55014890.310000017</v>
      </c>
      <c r="KR5" s="169">
        <v>109614163.01999998</v>
      </c>
      <c r="KS5" s="169">
        <v>37138528.339999996</v>
      </c>
      <c r="KT5" s="169">
        <v>61123837.260000005</v>
      </c>
      <c r="KU5" s="169">
        <v>242839844.70000008</v>
      </c>
      <c r="KV5" s="169">
        <v>55981771.489999987</v>
      </c>
      <c r="KW5" s="169">
        <v>225052009.05999994</v>
      </c>
      <c r="KX5" s="169">
        <v>31068108.839999992</v>
      </c>
      <c r="KY5" s="169">
        <v>18256388.670000002</v>
      </c>
      <c r="KZ5" s="169">
        <v>68684391.670000002</v>
      </c>
      <c r="LA5" s="169">
        <v>65047653.739999995</v>
      </c>
      <c r="LB5" s="169">
        <v>39495710.059999995</v>
      </c>
      <c r="LC5" s="169">
        <v>58807852.069999985</v>
      </c>
      <c r="LD5" s="169">
        <v>26877785.060000006</v>
      </c>
      <c r="LE5" s="169">
        <v>569632578.13000011</v>
      </c>
      <c r="LF5" s="169">
        <v>127678359.63000003</v>
      </c>
      <c r="LG5" s="169">
        <v>114666818.10000005</v>
      </c>
      <c r="LH5" s="169">
        <v>114894212.5200001</v>
      </c>
      <c r="LI5" s="169">
        <v>24438627.970000014</v>
      </c>
      <c r="LJ5" s="169">
        <v>27072644.949999992</v>
      </c>
      <c r="LK5" s="169">
        <v>23401944.279899992</v>
      </c>
      <c r="LL5" s="169">
        <v>49295763.965000033</v>
      </c>
      <c r="LM5" s="169">
        <v>21978221.989999995</v>
      </c>
      <c r="LN5" s="169">
        <v>62734434.520000026</v>
      </c>
      <c r="LO5" s="169">
        <v>25079601.029999994</v>
      </c>
      <c r="LP5" s="169">
        <v>142127553.19999987</v>
      </c>
      <c r="LQ5" s="169">
        <v>24527089.739999995</v>
      </c>
      <c r="LR5" s="169">
        <v>36127265.470000006</v>
      </c>
      <c r="LS5" s="169">
        <v>350477124.48999989</v>
      </c>
      <c r="LT5" s="169">
        <v>220828741.65000007</v>
      </c>
      <c r="LU5" s="169">
        <v>483001245.74999988</v>
      </c>
      <c r="LV5" s="169">
        <v>177169231.02999991</v>
      </c>
      <c r="LW5" s="169">
        <v>72412680.900000021</v>
      </c>
      <c r="LX5" s="169">
        <v>83791421.439999968</v>
      </c>
      <c r="LY5" s="169">
        <v>50886159.599999979</v>
      </c>
      <c r="LZ5" s="169">
        <v>40603203.700000018</v>
      </c>
      <c r="MA5" s="169">
        <v>41340413.059999987</v>
      </c>
      <c r="MB5" s="169">
        <v>40586032.289999969</v>
      </c>
      <c r="MC5" s="169">
        <v>97637775.200000018</v>
      </c>
      <c r="MD5" s="169">
        <v>43247540.060000002</v>
      </c>
      <c r="ME5" s="169">
        <v>522497407.66000044</v>
      </c>
      <c r="MF5" s="169">
        <v>59011970.829999998</v>
      </c>
      <c r="MG5" s="169">
        <v>30764677.670000009</v>
      </c>
      <c r="MH5" s="169">
        <v>34517078.210000001</v>
      </c>
      <c r="MI5" s="169">
        <v>30502103.640000004</v>
      </c>
      <c r="MJ5" s="169">
        <v>49422308.18</v>
      </c>
      <c r="MK5" s="169">
        <v>29280430.679999992</v>
      </c>
      <c r="ML5" s="169">
        <v>33627480.699999996</v>
      </c>
      <c r="MM5" s="169">
        <v>63893762.220000029</v>
      </c>
      <c r="MN5" s="169">
        <v>43376941.060000002</v>
      </c>
      <c r="MO5" s="169">
        <v>43892533.319999993</v>
      </c>
      <c r="MP5" s="169">
        <v>30929286.979999993</v>
      </c>
      <c r="MQ5" s="169">
        <v>312645054.66999978</v>
      </c>
      <c r="MR5" s="169">
        <v>55257750.040000021</v>
      </c>
      <c r="MS5" s="169">
        <v>42038798.500000007</v>
      </c>
      <c r="MT5" s="169">
        <v>64191655.040000007</v>
      </c>
      <c r="MU5" s="169">
        <v>57771827.430000015</v>
      </c>
      <c r="MV5" s="169">
        <v>31992839.640000004</v>
      </c>
      <c r="MW5" s="169">
        <v>84565584.760100007</v>
      </c>
      <c r="MX5" s="169">
        <v>64752707.189999983</v>
      </c>
      <c r="MY5" s="169">
        <v>35516181.050000012</v>
      </c>
      <c r="MZ5" s="169">
        <v>14068806.070000002</v>
      </c>
      <c r="NA5" s="169">
        <v>11293723.799999999</v>
      </c>
      <c r="NB5" s="169">
        <v>678896339.00000036</v>
      </c>
      <c r="NC5" s="169">
        <v>87034832.480000034</v>
      </c>
      <c r="ND5" s="169">
        <v>19050688.339999992</v>
      </c>
      <c r="NE5" s="169">
        <v>334998931.12999988</v>
      </c>
      <c r="NF5" s="169">
        <v>25021644.030000001</v>
      </c>
      <c r="NG5" s="169">
        <v>69621571.830000013</v>
      </c>
      <c r="NH5" s="169">
        <v>117960320.23999998</v>
      </c>
      <c r="NI5" s="169">
        <v>176197746.00999996</v>
      </c>
      <c r="NJ5" s="169">
        <v>15135631.649999995</v>
      </c>
      <c r="NK5" s="169">
        <v>67255974.12000002</v>
      </c>
      <c r="NL5" s="169">
        <v>57417838.76000002</v>
      </c>
      <c r="NM5" s="169">
        <v>45114573.56000001</v>
      </c>
      <c r="NN5" s="169">
        <v>97576182.610000014</v>
      </c>
      <c r="NO5" s="169">
        <v>12852245.359999992</v>
      </c>
      <c r="NP5" s="169">
        <v>31236204.160000011</v>
      </c>
      <c r="NQ5" s="169">
        <v>0</v>
      </c>
      <c r="NR5" s="169">
        <v>13165175.809999999</v>
      </c>
      <c r="NS5" s="169">
        <v>11659424.26</v>
      </c>
      <c r="NT5" s="169">
        <v>16912896.25</v>
      </c>
      <c r="NU5" s="169">
        <v>176179747.68999988</v>
      </c>
      <c r="NV5" s="169">
        <v>192082609.22000003</v>
      </c>
      <c r="NW5" s="169">
        <v>44477852.169999994</v>
      </c>
      <c r="NX5" s="169">
        <v>28005461.609999999</v>
      </c>
      <c r="NY5" s="169">
        <v>45013899.11999999</v>
      </c>
      <c r="NZ5" s="169">
        <v>49562467.170000009</v>
      </c>
      <c r="OA5" s="169">
        <v>18442964.830000006</v>
      </c>
      <c r="OB5" s="169">
        <v>439512192.21999991</v>
      </c>
      <c r="OC5" s="169">
        <v>90339306.740000024</v>
      </c>
      <c r="OD5" s="169">
        <v>58688950.830000006</v>
      </c>
      <c r="OE5" s="169">
        <v>150569108.02999997</v>
      </c>
      <c r="OF5" s="169">
        <v>26276169.330000002</v>
      </c>
      <c r="OG5" s="169">
        <v>51875963.060000002</v>
      </c>
      <c r="OH5" s="169">
        <v>49400934.420000009</v>
      </c>
      <c r="OI5" s="169">
        <v>29409527.099999994</v>
      </c>
      <c r="OJ5" s="169">
        <v>38180501.32</v>
      </c>
      <c r="OK5" s="169">
        <v>587371308.03999996</v>
      </c>
      <c r="OL5" s="169">
        <v>94439308.470000014</v>
      </c>
      <c r="OM5" s="169">
        <v>254632081.04999992</v>
      </c>
      <c r="ON5" s="169">
        <v>91501114.640000015</v>
      </c>
      <c r="OO5" s="169">
        <v>86436027.810000032</v>
      </c>
      <c r="OP5" s="169">
        <v>45173873.609999999</v>
      </c>
      <c r="OQ5" s="169">
        <v>268088121.49999994</v>
      </c>
      <c r="OR5" s="169">
        <v>36185367.959999993</v>
      </c>
      <c r="OS5" s="169">
        <v>48041709.559999995</v>
      </c>
      <c r="OT5" s="169">
        <v>71150221.110000014</v>
      </c>
      <c r="OU5" s="169">
        <v>49983527.240000002</v>
      </c>
      <c r="OV5" s="169">
        <v>104490379.13</v>
      </c>
      <c r="OW5" s="169">
        <v>53153437.169999994</v>
      </c>
      <c r="OX5" s="169">
        <v>32772013.050000001</v>
      </c>
      <c r="OY5" s="169">
        <v>18962655.049999997</v>
      </c>
      <c r="OZ5" s="169">
        <v>400513811.22000003</v>
      </c>
      <c r="PA5" s="169">
        <v>36595825.219999999</v>
      </c>
      <c r="PB5" s="169">
        <v>71457281.540000021</v>
      </c>
      <c r="PC5" s="169">
        <v>14677317.709999997</v>
      </c>
      <c r="PD5" s="169">
        <v>84506520.190000013</v>
      </c>
      <c r="PE5" s="169">
        <v>109954028.76000001</v>
      </c>
      <c r="PF5" s="169">
        <v>41554887.090000004</v>
      </c>
      <c r="PG5" s="169">
        <v>19660108.969999995</v>
      </c>
      <c r="PH5" s="169">
        <v>57167759.469999999</v>
      </c>
      <c r="PI5" s="169">
        <v>46481066.849999994</v>
      </c>
      <c r="PJ5" s="169">
        <v>85169682.950000003</v>
      </c>
      <c r="PK5" s="169">
        <v>71031145.540000007</v>
      </c>
      <c r="PL5" s="169">
        <v>23571225.720000006</v>
      </c>
      <c r="PM5" s="169">
        <v>102615763.66000003</v>
      </c>
      <c r="PN5" s="169">
        <v>21302546.719999995</v>
      </c>
      <c r="PO5" s="169">
        <v>11001012.440000009</v>
      </c>
      <c r="PP5" s="169">
        <v>12594899.370000001</v>
      </c>
      <c r="PQ5" s="169">
        <v>21458922.170000002</v>
      </c>
      <c r="PR5" s="169">
        <v>1023700906.3000002</v>
      </c>
      <c r="PS5" s="169">
        <v>38981806.79999999</v>
      </c>
      <c r="PT5" s="169">
        <v>37355307.520000003</v>
      </c>
      <c r="PU5" s="169">
        <v>104102939.06999999</v>
      </c>
      <c r="PV5" s="169">
        <v>247598673.62999997</v>
      </c>
      <c r="PW5" s="169">
        <v>67833735.160000011</v>
      </c>
      <c r="PX5" s="169">
        <v>85384264.900000021</v>
      </c>
      <c r="PY5" s="169">
        <v>47661912.070000008</v>
      </c>
      <c r="PZ5" s="169">
        <v>73864136.690000027</v>
      </c>
      <c r="QA5" s="169">
        <v>20017308.670000002</v>
      </c>
      <c r="QB5" s="169">
        <v>69417751.790000007</v>
      </c>
      <c r="QC5" s="169">
        <v>30818583.120000005</v>
      </c>
      <c r="QD5" s="169">
        <v>37430697.030000001</v>
      </c>
      <c r="QE5" s="169">
        <v>52503882.810000002</v>
      </c>
      <c r="QF5" s="169">
        <v>48402200.010000005</v>
      </c>
      <c r="QG5" s="169">
        <v>62225829.690000027</v>
      </c>
      <c r="QH5" s="169">
        <v>30434910.390000001</v>
      </c>
      <c r="QI5" s="169">
        <v>40076329.199999988</v>
      </c>
      <c r="QJ5" s="169">
        <v>24958539.519999992</v>
      </c>
      <c r="QK5" s="169">
        <v>101221246.12</v>
      </c>
      <c r="QL5" s="169">
        <v>80877372.530000001</v>
      </c>
      <c r="QM5" s="169">
        <v>28554598.360000007</v>
      </c>
      <c r="QN5" s="169">
        <v>23822898.93</v>
      </c>
      <c r="QO5" s="169">
        <v>20072863.949999999</v>
      </c>
      <c r="QP5" s="169">
        <v>31413934.350000001</v>
      </c>
      <c r="QQ5" s="169">
        <v>21715727.449999999</v>
      </c>
      <c r="QR5" s="169">
        <v>576811957.58000016</v>
      </c>
      <c r="QS5" s="169">
        <v>29736836.510000002</v>
      </c>
      <c r="QT5" s="169">
        <v>99526159.590000004</v>
      </c>
      <c r="QU5" s="169">
        <v>58083624.939999998</v>
      </c>
      <c r="QV5" s="169">
        <v>55283828.179999992</v>
      </c>
      <c r="QW5" s="169">
        <v>103145042.88999997</v>
      </c>
      <c r="QX5" s="169">
        <v>44302660.730000004</v>
      </c>
      <c r="QY5" s="169">
        <v>66382663.900000006</v>
      </c>
      <c r="QZ5" s="169">
        <v>89557373.059999973</v>
      </c>
      <c r="RA5" s="169">
        <v>33152422.850000001</v>
      </c>
      <c r="RB5" s="169">
        <v>41486998.960000001</v>
      </c>
      <c r="RC5" s="169">
        <v>32772527.950000007</v>
      </c>
      <c r="RD5" s="169">
        <v>21934025.629999999</v>
      </c>
      <c r="RE5" s="169">
        <v>616885936.36999989</v>
      </c>
      <c r="RF5" s="169">
        <v>90715579.120000035</v>
      </c>
      <c r="RG5" s="169">
        <v>42775827.130000003</v>
      </c>
      <c r="RH5" s="169">
        <v>62451974.330000006</v>
      </c>
      <c r="RI5" s="169">
        <v>59884042.910000004</v>
      </c>
      <c r="RJ5" s="169">
        <v>63011680.020000018</v>
      </c>
      <c r="RK5" s="169">
        <v>109069679.94000003</v>
      </c>
      <c r="RL5" s="169">
        <v>49859597.37999998</v>
      </c>
      <c r="RM5" s="169">
        <v>60060125.770000026</v>
      </c>
      <c r="RN5" s="169">
        <v>99273310.26000002</v>
      </c>
      <c r="RO5" s="169">
        <v>128571832.88000005</v>
      </c>
      <c r="RP5" s="169">
        <v>17963727.66</v>
      </c>
      <c r="RQ5" s="169">
        <v>31081058.399999999</v>
      </c>
      <c r="RR5" s="169">
        <v>53581018.609999992</v>
      </c>
      <c r="RS5" s="169">
        <v>27842586.800000016</v>
      </c>
      <c r="RT5" s="169">
        <v>29315660.129999995</v>
      </c>
      <c r="RU5" s="169">
        <v>34619586.280000001</v>
      </c>
      <c r="RV5" s="169">
        <v>28612460.449999999</v>
      </c>
      <c r="RW5" s="169">
        <v>22581976.120000005</v>
      </c>
      <c r="RX5" s="169">
        <v>23048009.830000002</v>
      </c>
      <c r="RY5" s="169">
        <v>242919893.15999994</v>
      </c>
      <c r="RZ5" s="169">
        <v>41296480.520000003</v>
      </c>
      <c r="SA5" s="169">
        <v>36173852.070000023</v>
      </c>
      <c r="SB5" s="169">
        <v>26489183.960000001</v>
      </c>
      <c r="SC5" s="169">
        <v>26857489.650000002</v>
      </c>
      <c r="SD5" s="169">
        <v>33617821.200000003</v>
      </c>
      <c r="SE5" s="169">
        <v>59121610.590000004</v>
      </c>
      <c r="SF5" s="169">
        <v>73000399.76000002</v>
      </c>
      <c r="SG5" s="169">
        <v>29976326.82</v>
      </c>
      <c r="SH5" s="169">
        <v>48273148.730000027</v>
      </c>
      <c r="SI5" s="169">
        <v>69930745.38000001</v>
      </c>
      <c r="SJ5" s="169">
        <v>927548.85</v>
      </c>
      <c r="SK5" s="169">
        <v>207095871.08999994</v>
      </c>
      <c r="SL5" s="169">
        <v>55910243.609999985</v>
      </c>
      <c r="SM5" s="169">
        <v>63177429.520000003</v>
      </c>
      <c r="SN5" s="169">
        <v>123157688.53000002</v>
      </c>
      <c r="SO5" s="169">
        <v>42929659.469999999</v>
      </c>
      <c r="SP5" s="169">
        <v>50897902.020000011</v>
      </c>
      <c r="SQ5" s="169">
        <v>44856373.149999991</v>
      </c>
      <c r="SR5" s="169">
        <v>20165642.939999998</v>
      </c>
      <c r="SS5" s="169">
        <v>474131532.98000008</v>
      </c>
      <c r="ST5" s="169">
        <v>26638087.489999995</v>
      </c>
      <c r="SU5" s="169">
        <v>46956149.20000001</v>
      </c>
      <c r="SV5" s="169">
        <v>49336909.119999997</v>
      </c>
      <c r="SW5" s="169">
        <v>18088958</v>
      </c>
      <c r="SX5" s="169">
        <v>22883528.799999997</v>
      </c>
      <c r="SY5" s="169">
        <v>30960018.170000002</v>
      </c>
      <c r="SZ5" s="169">
        <v>87536930.340000004</v>
      </c>
      <c r="TA5" s="169">
        <v>31087620.029999994</v>
      </c>
      <c r="TB5" s="169">
        <v>31281778.130000003</v>
      </c>
      <c r="TC5" s="169">
        <v>46616430.660000004</v>
      </c>
      <c r="TD5" s="169">
        <v>71398131.439999998</v>
      </c>
      <c r="TE5" s="169">
        <v>43856369.06000001</v>
      </c>
      <c r="TF5" s="169">
        <v>29439640.000000004</v>
      </c>
      <c r="TG5" s="169">
        <v>626645797.99999988</v>
      </c>
      <c r="TH5" s="169">
        <v>47267629.750000007</v>
      </c>
      <c r="TI5" s="169">
        <v>31911391.160000008</v>
      </c>
      <c r="TJ5" s="169">
        <v>88859330.639999986</v>
      </c>
      <c r="TK5" s="169">
        <v>65502486.500000015</v>
      </c>
      <c r="TL5" s="169">
        <v>47552987.43</v>
      </c>
      <c r="TM5" s="169">
        <v>14285613.419999994</v>
      </c>
      <c r="TN5" s="169">
        <v>173310818.76999998</v>
      </c>
      <c r="TO5" s="169">
        <v>40044585.399999999</v>
      </c>
      <c r="TP5" s="169">
        <v>75288618.090000004</v>
      </c>
      <c r="TQ5" s="169">
        <v>70794313.420000032</v>
      </c>
      <c r="TR5" s="169">
        <v>35083000.289999992</v>
      </c>
      <c r="TS5" s="169">
        <v>25197234.250000004</v>
      </c>
      <c r="TT5" s="169">
        <v>33773339.649999999</v>
      </c>
      <c r="TU5" s="169">
        <v>37825742.670000002</v>
      </c>
      <c r="TV5" s="169">
        <v>40918953.229999997</v>
      </c>
      <c r="TW5" s="169">
        <v>202421121.26000002</v>
      </c>
      <c r="TX5" s="169">
        <v>41981789.679999992</v>
      </c>
      <c r="TY5" s="169">
        <v>310320220.12000006</v>
      </c>
      <c r="TZ5" s="169">
        <v>76539901.75999999</v>
      </c>
      <c r="UA5" s="169">
        <v>20659386.199999999</v>
      </c>
      <c r="UB5" s="169">
        <v>31386124.220000003</v>
      </c>
      <c r="UC5" s="169">
        <v>210334317.77000016</v>
      </c>
      <c r="UD5" s="169">
        <v>24600759.09</v>
      </c>
      <c r="UE5" s="169">
        <v>19488342.470000003</v>
      </c>
      <c r="UF5" s="169">
        <v>44567434.269999996</v>
      </c>
      <c r="UG5" s="169">
        <v>30076476.209999997</v>
      </c>
      <c r="UH5" s="169">
        <v>242410857.3000001</v>
      </c>
      <c r="UI5" s="169">
        <v>77766858.680000022</v>
      </c>
      <c r="UJ5" s="169">
        <v>53466557.699999996</v>
      </c>
      <c r="UK5" s="169">
        <v>95314113.530000001</v>
      </c>
      <c r="UL5" s="169">
        <v>73624321.309999973</v>
      </c>
      <c r="UM5" s="169">
        <v>49364301.99999997</v>
      </c>
      <c r="UN5" s="169">
        <v>1151560585.8299999</v>
      </c>
      <c r="UO5" s="169">
        <v>60007780.339999996</v>
      </c>
      <c r="UP5" s="169">
        <v>52586148.57</v>
      </c>
      <c r="UQ5" s="169">
        <v>162776513.44999996</v>
      </c>
      <c r="UR5" s="169">
        <v>12960745.140000002</v>
      </c>
      <c r="US5" s="169">
        <v>41578558.329999998</v>
      </c>
      <c r="UT5" s="169">
        <v>113234289.34</v>
      </c>
      <c r="UU5" s="169">
        <v>32256080.900000006</v>
      </c>
      <c r="UV5" s="169">
        <v>37462479.919999994</v>
      </c>
      <c r="UW5" s="169">
        <v>41522592.000000007</v>
      </c>
      <c r="UX5" s="169">
        <v>56574936.36999999</v>
      </c>
      <c r="UY5" s="169">
        <v>112777953.04000001</v>
      </c>
      <c r="UZ5" s="169">
        <v>67958855.950000018</v>
      </c>
      <c r="VA5" s="169">
        <v>115376478.09999998</v>
      </c>
      <c r="VB5" s="169">
        <v>37263745.920000002</v>
      </c>
      <c r="VC5" s="169">
        <v>26996674.5</v>
      </c>
      <c r="VD5" s="169">
        <v>33399935.159999996</v>
      </c>
      <c r="VE5" s="169">
        <v>27644571.59999999</v>
      </c>
      <c r="VF5" s="169">
        <v>143349770.46000001</v>
      </c>
      <c r="VG5" s="169">
        <v>23959021.849999994</v>
      </c>
      <c r="VH5" s="169">
        <v>25205729.100000001</v>
      </c>
      <c r="VI5" s="169">
        <v>20523194.959999997</v>
      </c>
      <c r="VJ5" s="169">
        <v>474925352.60000026</v>
      </c>
      <c r="VK5" s="169">
        <v>36205807.309999995</v>
      </c>
      <c r="VL5" s="169">
        <v>42310132.410000011</v>
      </c>
      <c r="VM5" s="169">
        <v>103344162.61999997</v>
      </c>
      <c r="VN5" s="169">
        <v>88338695.729999974</v>
      </c>
      <c r="VO5" s="169">
        <v>88868910.25999999</v>
      </c>
      <c r="VP5" s="169">
        <v>60087339.399999999</v>
      </c>
      <c r="VQ5" s="169">
        <v>47019366.079999998</v>
      </c>
      <c r="VR5" s="169">
        <v>54801303.320000008</v>
      </c>
      <c r="VS5" s="169">
        <v>201755349.57000002</v>
      </c>
      <c r="VT5" s="169">
        <v>51150008.890000001</v>
      </c>
      <c r="VU5" s="169">
        <v>77726296.409999996</v>
      </c>
      <c r="VV5" s="169">
        <v>68095134.679999992</v>
      </c>
      <c r="VW5" s="169">
        <v>42455398.559999995</v>
      </c>
      <c r="VX5" s="169">
        <v>25678315.669999983</v>
      </c>
      <c r="VY5" s="169">
        <v>1645942920.7099991</v>
      </c>
      <c r="VZ5" s="169">
        <v>90051808.400000006</v>
      </c>
      <c r="WA5" s="169">
        <v>67785815.00999999</v>
      </c>
      <c r="WB5" s="169">
        <v>55614133.379999995</v>
      </c>
      <c r="WC5" s="169">
        <v>37483438.18</v>
      </c>
      <c r="WD5" s="169">
        <v>56332107.779999994</v>
      </c>
      <c r="WE5" s="169">
        <v>69778099.330000013</v>
      </c>
      <c r="WF5" s="169">
        <v>113595687.93999998</v>
      </c>
      <c r="WG5" s="169">
        <v>50289641.720000021</v>
      </c>
      <c r="WH5" s="169">
        <v>71886826.299999997</v>
      </c>
      <c r="WI5" s="169">
        <v>40780507.619999997</v>
      </c>
      <c r="WJ5" s="169">
        <v>114743494.73999998</v>
      </c>
      <c r="WK5" s="169">
        <v>60605681.200000018</v>
      </c>
      <c r="WL5" s="169">
        <v>75113976.190000013</v>
      </c>
      <c r="WM5" s="169">
        <v>162081562.89000002</v>
      </c>
      <c r="WN5" s="169">
        <v>70621555.63000001</v>
      </c>
      <c r="WO5" s="169">
        <v>78766767.959999993</v>
      </c>
      <c r="WP5" s="169">
        <v>58226364.180000007</v>
      </c>
      <c r="WQ5" s="169">
        <v>31636610.620000008</v>
      </c>
      <c r="WR5" s="169">
        <v>116066702.55</v>
      </c>
      <c r="WS5" s="169">
        <v>242823002.84000003</v>
      </c>
      <c r="WT5" s="169">
        <v>55596041.86999999</v>
      </c>
      <c r="WU5" s="169">
        <v>42112390.059999995</v>
      </c>
      <c r="WV5" s="169">
        <v>29358073.45999999</v>
      </c>
      <c r="WW5" s="169">
        <v>40570701.68999999</v>
      </c>
      <c r="WX5" s="169">
        <v>39511242.25</v>
      </c>
      <c r="WY5" s="169">
        <v>35162138.320000008</v>
      </c>
      <c r="WZ5" s="169">
        <v>43459680.429999985</v>
      </c>
      <c r="XA5" s="169">
        <v>124718217.47000001</v>
      </c>
      <c r="XB5" s="169">
        <v>28667224.410000004</v>
      </c>
      <c r="XC5" s="169">
        <v>29518149.289999995</v>
      </c>
      <c r="XD5" s="169">
        <v>22401570.149999995</v>
      </c>
      <c r="XE5" s="169">
        <v>28320586.179999996</v>
      </c>
      <c r="XF5" s="169">
        <v>749835845.85000002</v>
      </c>
      <c r="XG5" s="169">
        <v>77773333.690000027</v>
      </c>
      <c r="XH5" s="169">
        <v>92981533.480000004</v>
      </c>
      <c r="XI5" s="169">
        <v>266046559.66000006</v>
      </c>
      <c r="XJ5" s="169">
        <v>72306884.099999994</v>
      </c>
      <c r="XK5" s="169">
        <v>101022302.42</v>
      </c>
      <c r="XL5" s="169">
        <v>125427566.38</v>
      </c>
      <c r="XM5" s="169">
        <v>78169126.580000013</v>
      </c>
      <c r="XN5" s="169">
        <v>52380375.330000006</v>
      </c>
      <c r="XO5" s="169">
        <v>126946293.32000001</v>
      </c>
      <c r="XP5" s="169">
        <v>109026337.44999999</v>
      </c>
      <c r="XQ5" s="169">
        <v>50109662.589999989</v>
      </c>
      <c r="XR5" s="169">
        <v>32818245.029999994</v>
      </c>
      <c r="XS5" s="169">
        <v>59490354.100000001</v>
      </c>
      <c r="XT5" s="169">
        <v>53481678.479999989</v>
      </c>
      <c r="XU5" s="169">
        <v>44047559.919999994</v>
      </c>
      <c r="XV5" s="169">
        <v>37782410.93999999</v>
      </c>
      <c r="XW5" s="169">
        <v>50966316.689999998</v>
      </c>
      <c r="XX5" s="169">
        <v>36905028.909999989</v>
      </c>
      <c r="XY5" s="169">
        <v>40054427.290000007</v>
      </c>
      <c r="XZ5" s="169">
        <v>48187502.079999998</v>
      </c>
      <c r="YA5" s="169">
        <v>47963550.569999993</v>
      </c>
      <c r="YB5" s="169">
        <v>43438565.019999996</v>
      </c>
      <c r="YC5" s="169">
        <v>735577030.42999995</v>
      </c>
      <c r="YD5" s="169">
        <v>61663476.890000015</v>
      </c>
      <c r="YE5" s="169">
        <v>139999581.41999999</v>
      </c>
      <c r="YF5" s="169">
        <v>50090378.669999987</v>
      </c>
      <c r="YG5" s="169">
        <v>214885023.96000004</v>
      </c>
      <c r="YH5" s="169">
        <v>58746986.109999985</v>
      </c>
      <c r="YI5" s="169">
        <v>131445666.19</v>
      </c>
      <c r="YJ5" s="169">
        <v>41589938.870000005</v>
      </c>
      <c r="YK5" s="169">
        <v>184433541.02999997</v>
      </c>
      <c r="YL5" s="169">
        <v>158335408.96000001</v>
      </c>
      <c r="YM5" s="169">
        <v>88919302.709999979</v>
      </c>
      <c r="YN5" s="169">
        <v>56487572.74000001</v>
      </c>
      <c r="YO5" s="169">
        <v>43761640.290000007</v>
      </c>
      <c r="YP5" s="169">
        <v>53887235.930000007</v>
      </c>
      <c r="YQ5" s="169">
        <v>40905988.130000003</v>
      </c>
      <c r="YR5" s="169">
        <v>55795001.920000002</v>
      </c>
      <c r="YS5" s="169">
        <v>33439524.659999989</v>
      </c>
      <c r="YT5" s="169">
        <v>174007449.06</v>
      </c>
      <c r="YU5" s="169">
        <v>34899248.420000002</v>
      </c>
      <c r="YV5" s="169">
        <v>36752749.839999989</v>
      </c>
      <c r="YW5" s="169">
        <v>37979819.690000005</v>
      </c>
      <c r="YX5" s="169">
        <v>38446092.050000012</v>
      </c>
      <c r="YY5" s="169">
        <v>23576767.900000017</v>
      </c>
      <c r="YZ5" s="169">
        <v>25288406.419999998</v>
      </c>
      <c r="ZA5" s="169">
        <v>239394522.23000014</v>
      </c>
      <c r="ZB5" s="169">
        <v>23073778.770000003</v>
      </c>
      <c r="ZC5" s="169">
        <v>42368993.880000003</v>
      </c>
      <c r="ZD5" s="169">
        <v>48475964.950000025</v>
      </c>
      <c r="ZE5" s="169">
        <v>31061180.759999983</v>
      </c>
      <c r="ZF5" s="169">
        <v>39053521.139999986</v>
      </c>
      <c r="ZG5" s="169">
        <v>25263467.539999984</v>
      </c>
      <c r="ZH5" s="169">
        <v>28527666.530000001</v>
      </c>
      <c r="ZI5" s="169">
        <v>86919339.539999947</v>
      </c>
      <c r="ZJ5" s="169">
        <v>434357213.14999992</v>
      </c>
      <c r="ZK5" s="169">
        <v>34319892.68</v>
      </c>
      <c r="ZL5" s="169">
        <v>78539016.360000014</v>
      </c>
      <c r="ZM5" s="169">
        <v>169804715.16999996</v>
      </c>
      <c r="ZN5" s="169">
        <v>125233734.12999998</v>
      </c>
      <c r="ZO5" s="169">
        <v>43782146.789999999</v>
      </c>
      <c r="ZP5" s="169">
        <v>56788910.369999982</v>
      </c>
      <c r="ZQ5" s="169">
        <v>99838001.099999964</v>
      </c>
      <c r="ZR5" s="169">
        <v>67135363.520000041</v>
      </c>
      <c r="ZS5" s="169">
        <v>93607227.540000007</v>
      </c>
      <c r="ZT5" s="169">
        <v>15656357.4</v>
      </c>
      <c r="ZU5" s="169">
        <v>41931011.739999995</v>
      </c>
      <c r="ZV5" s="169">
        <v>35618577.18</v>
      </c>
      <c r="ZW5" s="169">
        <v>52623595.969999976</v>
      </c>
      <c r="ZX5" s="169">
        <v>38026305.859999999</v>
      </c>
      <c r="ZY5" s="169">
        <v>43759855.510000013</v>
      </c>
      <c r="ZZ5" s="169">
        <v>41268259.269999996</v>
      </c>
      <c r="AAA5" s="169">
        <v>26124766.950000003</v>
      </c>
      <c r="AAB5" s="169">
        <v>47791414.429999992</v>
      </c>
      <c r="AAC5" s="169">
        <v>30596009.580000002</v>
      </c>
      <c r="AAD5" s="169">
        <v>30499657.779999997</v>
      </c>
      <c r="AAE5" s="169">
        <v>27529966.960000001</v>
      </c>
      <c r="AAF5" s="169">
        <v>203550787.15000004</v>
      </c>
      <c r="AAG5" s="169">
        <v>38043791.010000005</v>
      </c>
      <c r="AAH5" s="169">
        <v>52899365.170000002</v>
      </c>
      <c r="AAI5" s="169">
        <v>29051840.710000001</v>
      </c>
      <c r="AAJ5" s="169">
        <v>36445089.050000019</v>
      </c>
      <c r="AAK5" s="169">
        <v>50873241.000000007</v>
      </c>
      <c r="AAL5" s="169">
        <v>44334289.060000002</v>
      </c>
      <c r="AAM5" s="169">
        <v>1346452255.3199995</v>
      </c>
      <c r="AAN5" s="169">
        <v>62856381.929999977</v>
      </c>
      <c r="AAO5" s="169">
        <v>37685362.890000001</v>
      </c>
      <c r="AAP5" s="169">
        <v>66903406.359999962</v>
      </c>
      <c r="AAQ5" s="169">
        <v>59668216.060000017</v>
      </c>
      <c r="AAR5" s="169">
        <v>50911458.449999996</v>
      </c>
      <c r="AAS5" s="169">
        <v>67509173.859999955</v>
      </c>
      <c r="AAT5" s="169">
        <v>86180784.689999983</v>
      </c>
      <c r="AAU5" s="169">
        <v>126151087.95999998</v>
      </c>
      <c r="AAV5" s="169">
        <v>45458276.860000014</v>
      </c>
      <c r="AAW5" s="169">
        <v>62858628.720000014</v>
      </c>
      <c r="AAX5" s="169">
        <v>229433283.15000013</v>
      </c>
      <c r="AAY5" s="169">
        <v>131187200.57999997</v>
      </c>
      <c r="AAZ5" s="169">
        <v>31625285.480000008</v>
      </c>
      <c r="ABA5" s="169">
        <v>52822271.489999987</v>
      </c>
      <c r="ABB5" s="169">
        <v>43836807.550000004</v>
      </c>
      <c r="ABC5" s="169">
        <v>29998302.789999999</v>
      </c>
      <c r="ABD5" s="169">
        <v>54523192.229999997</v>
      </c>
      <c r="ABE5" s="169">
        <v>34614232.300000004</v>
      </c>
      <c r="ABF5" s="169">
        <v>301369450.14999992</v>
      </c>
      <c r="ABG5" s="169">
        <v>185193381.0999999</v>
      </c>
      <c r="ABH5" s="169">
        <v>41320321.069999993</v>
      </c>
      <c r="ABI5" s="169">
        <v>35163953.939999998</v>
      </c>
      <c r="ABJ5" s="169">
        <v>32424842.779999997</v>
      </c>
      <c r="ABK5" s="169">
        <v>34204469.200000003</v>
      </c>
      <c r="ABL5" s="169">
        <v>23665000.290000007</v>
      </c>
      <c r="ABM5" s="169">
        <v>269448372.51000011</v>
      </c>
      <c r="ABN5" s="169">
        <v>63333917.760000013</v>
      </c>
      <c r="ABO5" s="169">
        <v>30372428.760000002</v>
      </c>
      <c r="ABP5" s="169">
        <v>77209695.799999982</v>
      </c>
      <c r="ABQ5" s="169">
        <v>70367584.689999998</v>
      </c>
      <c r="ABR5" s="169">
        <v>47490448.349999994</v>
      </c>
      <c r="ABS5" s="169">
        <v>34481438.789999999</v>
      </c>
      <c r="ABT5" s="169">
        <v>53986479.229999974</v>
      </c>
      <c r="ABU5" s="169">
        <v>3987407.68</v>
      </c>
      <c r="ABV5" s="169">
        <v>239622759.51000008</v>
      </c>
      <c r="ABW5" s="169">
        <v>14483429.5</v>
      </c>
      <c r="ABX5" s="169">
        <v>64952852.550000012</v>
      </c>
      <c r="ABY5" s="169">
        <v>20005557.789999995</v>
      </c>
      <c r="ABZ5" s="169">
        <v>24518638.990000006</v>
      </c>
      <c r="ACA5" s="169">
        <v>108799329.08</v>
      </c>
      <c r="ACB5" s="169">
        <v>16898707.75</v>
      </c>
      <c r="ACC5" s="169">
        <v>28027697.25</v>
      </c>
      <c r="ACD5" s="169">
        <v>24617585.019999996</v>
      </c>
      <c r="ACE5" s="169">
        <v>49471713.44000002</v>
      </c>
      <c r="ACF5" s="169">
        <v>23559515.929999996</v>
      </c>
      <c r="ACG5" s="169">
        <v>626209608.90999985</v>
      </c>
      <c r="ACH5" s="169">
        <v>24843854.180000007</v>
      </c>
      <c r="ACI5" s="169">
        <v>40375884.56000001</v>
      </c>
      <c r="ACJ5" s="169">
        <v>64370810.930000015</v>
      </c>
      <c r="ACK5" s="169">
        <v>39930700.530000001</v>
      </c>
      <c r="ACL5" s="169">
        <v>53390562.049999997</v>
      </c>
      <c r="ACM5" s="169">
        <v>59640330.540000014</v>
      </c>
      <c r="ACN5" s="169">
        <v>187503518.29000005</v>
      </c>
      <c r="ACO5" s="169">
        <v>199428506.19999999</v>
      </c>
      <c r="ACP5" s="169">
        <v>40143297.360000014</v>
      </c>
      <c r="ACQ5" s="169">
        <v>54037989.570000008</v>
      </c>
      <c r="ACR5" s="169">
        <v>54597841.149999984</v>
      </c>
      <c r="ACS5" s="169">
        <v>46917309.920000032</v>
      </c>
      <c r="ACT5" s="169">
        <v>164301887.21999994</v>
      </c>
      <c r="ACU5" s="169">
        <v>29914010.239999998</v>
      </c>
      <c r="ACV5" s="169">
        <v>47360506.219999999</v>
      </c>
      <c r="ACW5" s="169">
        <v>45163862.329999991</v>
      </c>
      <c r="ACX5" s="169">
        <v>27527587.209999997</v>
      </c>
      <c r="ACY5" s="169">
        <v>26935063.430000003</v>
      </c>
      <c r="ACZ5" s="169">
        <v>21496407.349999998</v>
      </c>
      <c r="ADA5" s="169">
        <v>24730858.379999999</v>
      </c>
      <c r="ADB5" s="169">
        <v>711408.1400000006</v>
      </c>
      <c r="ADC5" s="169">
        <v>33488727.549999993</v>
      </c>
      <c r="ADD5" s="169">
        <v>68449781.060000032</v>
      </c>
      <c r="ADE5" s="169">
        <v>116950319.97000006</v>
      </c>
      <c r="ADF5" s="169">
        <v>14128827.5</v>
      </c>
      <c r="ADG5" s="169">
        <v>10037868.550000001</v>
      </c>
      <c r="ADH5" s="169">
        <v>22159934.24000001</v>
      </c>
      <c r="ADI5" s="169">
        <v>5216027.7899999982</v>
      </c>
      <c r="ADJ5" s="169">
        <v>24526641.850000001</v>
      </c>
      <c r="ADK5" s="169">
        <v>21441152.680000007</v>
      </c>
      <c r="ADL5" s="169">
        <v>29682566.079999998</v>
      </c>
      <c r="ADM5" s="169">
        <v>453615560.39999992</v>
      </c>
      <c r="ADN5" s="169">
        <v>27367446.379999995</v>
      </c>
      <c r="ADO5" s="169">
        <v>47950984.589999996</v>
      </c>
      <c r="ADP5" s="169">
        <v>57827465.55999998</v>
      </c>
      <c r="ADQ5" s="169">
        <v>9383455.6700000018</v>
      </c>
      <c r="ADR5" s="169">
        <v>16268348.120000001</v>
      </c>
      <c r="ADS5" s="169">
        <v>16702598.979999997</v>
      </c>
      <c r="ADT5" s="169">
        <v>15693929.899999999</v>
      </c>
      <c r="ADU5" s="169">
        <v>636258187.41000009</v>
      </c>
      <c r="ADV5" s="169">
        <v>104879963.26999998</v>
      </c>
      <c r="ADW5" s="169">
        <v>115950070.24999999</v>
      </c>
      <c r="ADX5" s="169">
        <v>34031974.739999995</v>
      </c>
      <c r="ADY5" s="169">
        <v>28572104.950000003</v>
      </c>
      <c r="ADZ5" s="169">
        <v>41968574.000000007</v>
      </c>
      <c r="AEA5" s="169">
        <v>50809327.329999991</v>
      </c>
      <c r="AEB5" s="169">
        <v>44039054.99000001</v>
      </c>
      <c r="AEC5" s="169">
        <v>32642762.339999989</v>
      </c>
      <c r="AED5" s="169">
        <v>40763457.770000003</v>
      </c>
      <c r="AEE5" s="169">
        <v>31066516.849999998</v>
      </c>
      <c r="AEF5" s="169">
        <v>58924995.899999999</v>
      </c>
      <c r="AEG5" s="169">
        <v>29800312.139999997</v>
      </c>
      <c r="AEH5" s="169">
        <v>48384864.979999989</v>
      </c>
      <c r="AEI5" s="169">
        <v>55697335.79999999</v>
      </c>
      <c r="AEJ5" s="169">
        <v>29830971.470000006</v>
      </c>
      <c r="AEK5" s="169">
        <v>43934349.660000004</v>
      </c>
      <c r="AEL5" s="169">
        <v>88083579.430000007</v>
      </c>
      <c r="AEM5" s="169">
        <v>30671053.039999999</v>
      </c>
      <c r="AEN5" s="169">
        <v>40536564.840000018</v>
      </c>
      <c r="AEO5" s="169">
        <v>352135619.91000026</v>
      </c>
      <c r="AEP5" s="169">
        <v>87378375</v>
      </c>
      <c r="AEQ5" s="169">
        <v>56135569.839999981</v>
      </c>
      <c r="AER5" s="169">
        <v>67457497.569999993</v>
      </c>
      <c r="AES5" s="169">
        <v>47742917.959999993</v>
      </c>
      <c r="AET5" s="169">
        <v>112374547.91999996</v>
      </c>
      <c r="AEU5" s="169">
        <v>46244786.829999991</v>
      </c>
      <c r="AEV5" s="169">
        <v>48742883.99999997</v>
      </c>
      <c r="AEW5" s="169">
        <v>38107679.81000001</v>
      </c>
      <c r="AEX5" s="169">
        <v>28083570.300000004</v>
      </c>
      <c r="AEY5" s="169">
        <v>314996265.58999997</v>
      </c>
      <c r="AEZ5" s="169">
        <v>121942108.44000003</v>
      </c>
      <c r="AFA5" s="169">
        <v>81319685.729999974</v>
      </c>
      <c r="AFB5" s="169">
        <v>66241962.700000018</v>
      </c>
      <c r="AFC5" s="169">
        <v>110022734.41000003</v>
      </c>
      <c r="AFD5" s="169">
        <v>85788756.11999999</v>
      </c>
      <c r="AFE5" s="169">
        <v>60921373.140000015</v>
      </c>
      <c r="AFF5" s="169">
        <v>58628875.309999987</v>
      </c>
      <c r="AFG5" s="169">
        <v>38001347.809999995</v>
      </c>
      <c r="AFH5" s="169">
        <v>63209852.280000001</v>
      </c>
      <c r="AFI5" s="169">
        <v>58438841.569999985</v>
      </c>
      <c r="AFJ5" s="169">
        <v>49423261.529999994</v>
      </c>
      <c r="AFK5" s="169">
        <v>55770937.859999992</v>
      </c>
      <c r="AFL5" s="169">
        <v>283983639.25000006</v>
      </c>
      <c r="AFM5" s="169">
        <v>87280394.179999992</v>
      </c>
      <c r="AFN5" s="169">
        <v>70575057.320000023</v>
      </c>
      <c r="AFO5" s="169">
        <v>50491804.020000033</v>
      </c>
      <c r="AFP5" s="169">
        <v>63163285.119999975</v>
      </c>
      <c r="AFQ5" s="169">
        <v>41219540.220000006</v>
      </c>
      <c r="AFR5" s="169">
        <v>31851571.920000002</v>
      </c>
      <c r="AFS5" s="169">
        <v>87845647.829999998</v>
      </c>
      <c r="AFT5" s="169">
        <v>97801374.790000007</v>
      </c>
      <c r="AFU5" s="169">
        <v>30326059.460000005</v>
      </c>
      <c r="AFV5" s="169">
        <v>98243144.790000036</v>
      </c>
      <c r="AFW5" s="169">
        <v>40250315.819999993</v>
      </c>
      <c r="AFX5" s="169">
        <v>226037459.04999992</v>
      </c>
      <c r="AFY5" s="169">
        <v>39440791.45000001</v>
      </c>
      <c r="AFZ5" s="169">
        <v>31469335.629999999</v>
      </c>
      <c r="AGA5" s="169">
        <v>41362463.529999979</v>
      </c>
      <c r="AGB5" s="169">
        <v>80615821.640000001</v>
      </c>
      <c r="AGC5" s="169">
        <v>44095637.679999992</v>
      </c>
      <c r="AGD5" s="169">
        <v>19371671.930000007</v>
      </c>
      <c r="AGE5" s="169">
        <v>42095089.289999992</v>
      </c>
      <c r="AGF5" s="169">
        <v>23679496.529999994</v>
      </c>
      <c r="AGG5" s="169">
        <v>34997552.219999999</v>
      </c>
      <c r="AGH5" s="169">
        <v>33584183.539999999</v>
      </c>
      <c r="AGI5" s="169">
        <v>349565700.54000002</v>
      </c>
      <c r="AGJ5" s="169">
        <v>97917987.98999998</v>
      </c>
      <c r="AGK5" s="169">
        <v>68677800.099999979</v>
      </c>
      <c r="AGL5" s="169">
        <v>32432275.780000001</v>
      </c>
      <c r="AGM5" s="169">
        <v>101346620.64999995</v>
      </c>
      <c r="AGN5" s="169">
        <v>67399880.99000001</v>
      </c>
      <c r="AGO5" s="169">
        <v>32411018.570000004</v>
      </c>
      <c r="AGP5" s="169">
        <v>49779240.379999995</v>
      </c>
      <c r="AGQ5" s="169">
        <v>697349599.29000008</v>
      </c>
      <c r="AGR5" s="169">
        <v>233763315.70999992</v>
      </c>
      <c r="AGS5" s="169">
        <v>32221514.599999998</v>
      </c>
      <c r="AGT5" s="169">
        <v>84928122.699999973</v>
      </c>
      <c r="AGU5" s="169">
        <v>131677691.28000006</v>
      </c>
      <c r="AGV5" s="169">
        <v>99529958.310000032</v>
      </c>
      <c r="AGW5" s="169">
        <v>73372170.270000011</v>
      </c>
      <c r="AGX5" s="169">
        <v>60080579.459999986</v>
      </c>
      <c r="AGY5" s="169">
        <v>27857081.550000001</v>
      </c>
      <c r="AGZ5" s="169">
        <v>42683867.959999986</v>
      </c>
      <c r="AHA5" s="169">
        <v>57621686.429999992</v>
      </c>
      <c r="AHB5" s="169">
        <v>26544542.330000006</v>
      </c>
      <c r="AHC5" s="169">
        <v>40629687.350000001</v>
      </c>
      <c r="AHD5" s="169">
        <v>38643068.829999998</v>
      </c>
      <c r="AHE5" s="169">
        <v>26777008.329999998</v>
      </c>
      <c r="AHF5" s="169">
        <v>34110194.340000004</v>
      </c>
      <c r="AHG5" s="169">
        <v>27848655.749999981</v>
      </c>
      <c r="AHH5" s="169">
        <v>176170641.19000009</v>
      </c>
      <c r="AHI5" s="169">
        <v>28148607.089999989</v>
      </c>
      <c r="AHJ5" s="169">
        <v>41359478.840000018</v>
      </c>
      <c r="AHK5" s="169">
        <v>36556651.07</v>
      </c>
      <c r="AHL5" s="169">
        <v>91967118.140000015</v>
      </c>
      <c r="AHM5" s="169">
        <v>28815130.159999993</v>
      </c>
      <c r="AHN5" s="169">
        <v>25264947.059999995</v>
      </c>
      <c r="AHO5" s="169">
        <v>78508636961.89209</v>
      </c>
    </row>
    <row r="6" spans="1:899" x14ac:dyDescent="0.35">
      <c r="A6" s="158" t="s">
        <v>2</v>
      </c>
      <c r="B6" s="158" t="s">
        <v>3</v>
      </c>
      <c r="C6" s="169">
        <v>2789700</v>
      </c>
      <c r="D6" s="169">
        <v>913250</v>
      </c>
      <c r="E6" s="169">
        <v>514800</v>
      </c>
      <c r="F6" s="169">
        <v>161500</v>
      </c>
      <c r="G6" s="169">
        <v>440450</v>
      </c>
      <c r="H6" s="169">
        <v>354150</v>
      </c>
      <c r="I6" s="169">
        <v>195600</v>
      </c>
      <c r="J6" s="169">
        <v>377550</v>
      </c>
      <c r="K6" s="169">
        <v>484300</v>
      </c>
      <c r="L6" s="169">
        <v>178600</v>
      </c>
      <c r="M6" s="169">
        <v>10650</v>
      </c>
      <c r="N6" s="169">
        <v>50350</v>
      </c>
      <c r="O6" s="169">
        <v>60850</v>
      </c>
      <c r="P6" s="169">
        <v>333750</v>
      </c>
      <c r="Q6" s="169">
        <v>272700</v>
      </c>
      <c r="R6" s="169">
        <v>63200</v>
      </c>
      <c r="S6" s="169">
        <v>174750</v>
      </c>
      <c r="T6" s="169">
        <v>69350</v>
      </c>
      <c r="U6" s="169">
        <v>630399</v>
      </c>
      <c r="V6" s="169">
        <v>480700</v>
      </c>
      <c r="W6" s="169">
        <v>108250.86</v>
      </c>
      <c r="X6" s="169">
        <v>54750</v>
      </c>
      <c r="Y6" s="169">
        <v>83150</v>
      </c>
      <c r="Z6" s="169">
        <v>31850</v>
      </c>
      <c r="AA6" s="169">
        <v>106750</v>
      </c>
      <c r="AB6" s="169">
        <v>109050</v>
      </c>
      <c r="AC6" s="169">
        <v>77150</v>
      </c>
      <c r="AD6" s="169">
        <v>4350</v>
      </c>
      <c r="AE6" s="169">
        <v>161200</v>
      </c>
      <c r="AF6" s="169">
        <v>90800</v>
      </c>
      <c r="AG6" s="169">
        <v>136700</v>
      </c>
      <c r="AH6" s="169">
        <v>255700</v>
      </c>
      <c r="AI6" s="169">
        <v>228250</v>
      </c>
      <c r="AJ6" s="169">
        <v>148400</v>
      </c>
      <c r="AK6" s="169">
        <v>100200</v>
      </c>
      <c r="AL6" s="169">
        <v>31900</v>
      </c>
      <c r="AM6" s="169">
        <v>6000</v>
      </c>
      <c r="AN6" s="169">
        <v>75000</v>
      </c>
      <c r="AO6" s="169">
        <v>15500</v>
      </c>
      <c r="AP6" s="169">
        <v>5200</v>
      </c>
      <c r="AQ6" s="169">
        <v>61650</v>
      </c>
      <c r="AR6" s="169">
        <v>42500</v>
      </c>
      <c r="AS6" s="169">
        <v>3454661</v>
      </c>
      <c r="AT6" s="169">
        <v>29950</v>
      </c>
      <c r="AU6" s="169">
        <v>41950</v>
      </c>
      <c r="AV6" s="169">
        <v>39200</v>
      </c>
      <c r="AW6" s="169">
        <v>163800</v>
      </c>
      <c r="AX6" s="169">
        <v>266850</v>
      </c>
      <c r="AY6" s="169">
        <v>128700</v>
      </c>
      <c r="AZ6" s="169">
        <v>130450</v>
      </c>
      <c r="BA6" s="169">
        <v>17450</v>
      </c>
      <c r="BB6" s="169">
        <v>81900</v>
      </c>
      <c r="BC6" s="169">
        <v>183650</v>
      </c>
      <c r="BD6" s="169">
        <v>67250</v>
      </c>
      <c r="BE6" s="169">
        <v>178700</v>
      </c>
      <c r="BF6" s="169">
        <v>0</v>
      </c>
      <c r="BG6" s="169">
        <v>14500</v>
      </c>
      <c r="BH6" s="169">
        <v>1399936</v>
      </c>
      <c r="BI6" s="169">
        <v>199067.05</v>
      </c>
      <c r="BJ6" s="169">
        <v>417800</v>
      </c>
      <c r="BK6" s="169">
        <v>390650</v>
      </c>
      <c r="BL6" s="169">
        <v>160250</v>
      </c>
      <c r="BM6" s="169">
        <v>143300</v>
      </c>
      <c r="BN6" s="169">
        <v>123600</v>
      </c>
      <c r="BO6" s="169">
        <v>0</v>
      </c>
      <c r="BP6" s="169">
        <v>0</v>
      </c>
      <c r="BQ6" s="169">
        <v>1183095</v>
      </c>
      <c r="BR6" s="169">
        <v>137950</v>
      </c>
      <c r="BS6" s="169">
        <v>190850</v>
      </c>
      <c r="BT6" s="169">
        <v>443100</v>
      </c>
      <c r="BU6" s="169">
        <v>213600</v>
      </c>
      <c r="BV6" s="169">
        <v>68350</v>
      </c>
      <c r="BW6" s="169">
        <v>291400</v>
      </c>
      <c r="BX6" s="169">
        <v>188950</v>
      </c>
      <c r="BY6" s="169">
        <v>1057259</v>
      </c>
      <c r="BZ6" s="169">
        <v>135600</v>
      </c>
      <c r="CA6" s="169">
        <v>349250</v>
      </c>
      <c r="CB6" s="169">
        <v>591900</v>
      </c>
      <c r="CC6" s="169">
        <v>211110</v>
      </c>
      <c r="CD6" s="169">
        <v>147100</v>
      </c>
      <c r="CE6" s="169">
        <v>19850</v>
      </c>
      <c r="CF6" s="169">
        <v>1347000</v>
      </c>
      <c r="CG6" s="169">
        <v>173500</v>
      </c>
      <c r="CH6" s="169">
        <v>111750</v>
      </c>
      <c r="CI6" s="169">
        <v>200850</v>
      </c>
      <c r="CJ6" s="169">
        <v>55450</v>
      </c>
      <c r="CK6" s="169">
        <v>213400</v>
      </c>
      <c r="CL6" s="169">
        <v>75800</v>
      </c>
      <c r="CM6" s="169">
        <v>205350</v>
      </c>
      <c r="CN6" s="169">
        <v>100450</v>
      </c>
      <c r="CO6" s="169">
        <v>79210</v>
      </c>
      <c r="CP6" s="169">
        <v>303100</v>
      </c>
      <c r="CQ6" s="169">
        <v>152650</v>
      </c>
      <c r="CR6" s="169">
        <v>116750</v>
      </c>
      <c r="CS6" s="169">
        <v>1517301</v>
      </c>
      <c r="CT6" s="169">
        <v>171350</v>
      </c>
      <c r="CU6" s="169">
        <v>61200</v>
      </c>
      <c r="CV6" s="169">
        <v>240650</v>
      </c>
      <c r="CW6" s="169">
        <v>52900</v>
      </c>
      <c r="CX6" s="169">
        <v>179900</v>
      </c>
      <c r="CY6" s="169">
        <v>95250</v>
      </c>
      <c r="CZ6" s="169">
        <v>55750</v>
      </c>
      <c r="DA6" s="169">
        <v>299500</v>
      </c>
      <c r="DB6" s="169">
        <v>332350</v>
      </c>
      <c r="DC6" s="169">
        <v>35400</v>
      </c>
      <c r="DD6" s="169">
        <v>135150</v>
      </c>
      <c r="DE6" s="169">
        <v>146150</v>
      </c>
      <c r="DF6" s="169">
        <v>81050</v>
      </c>
      <c r="DG6" s="169">
        <v>40650</v>
      </c>
      <c r="DH6" s="169">
        <v>50600</v>
      </c>
      <c r="DI6" s="169">
        <v>48500</v>
      </c>
      <c r="DJ6" s="169">
        <v>954707</v>
      </c>
      <c r="DK6" s="169">
        <v>131700</v>
      </c>
      <c r="DL6" s="169">
        <v>82000</v>
      </c>
      <c r="DM6" s="169">
        <v>131100</v>
      </c>
      <c r="DN6" s="169">
        <v>243850</v>
      </c>
      <c r="DO6" s="169">
        <v>115350</v>
      </c>
      <c r="DP6" s="169">
        <v>155435</v>
      </c>
      <c r="DQ6" s="169">
        <v>167550</v>
      </c>
      <c r="DR6" s="169">
        <v>302200</v>
      </c>
      <c r="DS6" s="169">
        <v>1661512</v>
      </c>
      <c r="DT6" s="169">
        <v>621700</v>
      </c>
      <c r="DU6" s="169">
        <v>1071750</v>
      </c>
      <c r="DV6" s="169">
        <v>586450</v>
      </c>
      <c r="DW6" s="169">
        <v>205300</v>
      </c>
      <c r="DX6" s="169">
        <v>210350</v>
      </c>
      <c r="DY6" s="169">
        <v>212050</v>
      </c>
      <c r="DZ6" s="169">
        <v>71300</v>
      </c>
      <c r="EA6" s="169">
        <v>310350</v>
      </c>
      <c r="EB6" s="169">
        <v>129550</v>
      </c>
      <c r="EC6" s="169">
        <v>312100</v>
      </c>
      <c r="ED6" s="169">
        <v>1540891</v>
      </c>
      <c r="EE6" s="169">
        <v>137200</v>
      </c>
      <c r="EF6" s="169">
        <v>88850</v>
      </c>
      <c r="EG6" s="169">
        <v>205750</v>
      </c>
      <c r="EH6" s="169">
        <v>120550</v>
      </c>
      <c r="EI6" s="169">
        <v>65150</v>
      </c>
      <c r="EJ6" s="169">
        <v>131000</v>
      </c>
      <c r="EK6" s="169">
        <v>28600</v>
      </c>
      <c r="EL6" s="169">
        <v>43487</v>
      </c>
      <c r="EM6" s="169">
        <v>1163157</v>
      </c>
      <c r="EN6" s="169">
        <v>760350</v>
      </c>
      <c r="EO6" s="169">
        <v>210200</v>
      </c>
      <c r="EP6" s="169">
        <v>367550</v>
      </c>
      <c r="EQ6" s="169">
        <v>133670</v>
      </c>
      <c r="ER6" s="169">
        <v>58100</v>
      </c>
      <c r="ES6" s="169">
        <v>325850</v>
      </c>
      <c r="ET6" s="169">
        <v>315750</v>
      </c>
      <c r="EU6" s="169">
        <v>351750</v>
      </c>
      <c r="EV6" s="169">
        <v>118600</v>
      </c>
      <c r="EW6" s="169">
        <v>22700</v>
      </c>
      <c r="EX6" s="169">
        <v>97400</v>
      </c>
      <c r="EY6" s="169">
        <v>10450</v>
      </c>
      <c r="EZ6" s="169">
        <v>58900</v>
      </c>
      <c r="FA6" s="169">
        <v>86450</v>
      </c>
      <c r="FB6" s="169">
        <v>35150</v>
      </c>
      <c r="FC6" s="169">
        <v>25900</v>
      </c>
      <c r="FD6" s="169">
        <v>53350</v>
      </c>
      <c r="FE6" s="169">
        <v>6450</v>
      </c>
      <c r="FF6" s="169">
        <v>27300</v>
      </c>
      <c r="FG6" s="169">
        <v>19050</v>
      </c>
      <c r="FH6" s="169">
        <v>1568250</v>
      </c>
      <c r="FI6" s="169">
        <v>341350</v>
      </c>
      <c r="FJ6" s="169">
        <v>274450</v>
      </c>
      <c r="FK6" s="169">
        <v>490600</v>
      </c>
      <c r="FL6" s="169">
        <v>300450</v>
      </c>
      <c r="FM6" s="169">
        <v>373300</v>
      </c>
      <c r="FN6" s="169">
        <v>66750</v>
      </c>
      <c r="FO6" s="169">
        <v>44350</v>
      </c>
      <c r="FP6" s="169">
        <v>1078132</v>
      </c>
      <c r="FQ6" s="169">
        <v>257700</v>
      </c>
      <c r="FR6" s="169">
        <v>348150</v>
      </c>
      <c r="FS6" s="169">
        <v>449000</v>
      </c>
      <c r="FT6" s="169">
        <v>103250</v>
      </c>
      <c r="FU6" s="169">
        <v>589550</v>
      </c>
      <c r="FV6" s="169">
        <v>529250</v>
      </c>
      <c r="FW6" s="169">
        <v>179850</v>
      </c>
      <c r="FX6" s="169">
        <v>231900</v>
      </c>
      <c r="FY6" s="169">
        <v>107250</v>
      </c>
      <c r="FZ6" s="169">
        <v>386200</v>
      </c>
      <c r="GA6" s="169">
        <v>231200</v>
      </c>
      <c r="GB6" s="169">
        <v>48050</v>
      </c>
      <c r="GC6" s="169">
        <v>0</v>
      </c>
      <c r="GD6" s="169">
        <v>350200</v>
      </c>
      <c r="GE6" s="169">
        <v>40950</v>
      </c>
      <c r="GF6" s="169">
        <v>208800</v>
      </c>
      <c r="GG6" s="169">
        <v>106350</v>
      </c>
      <c r="GH6" s="169">
        <v>26650</v>
      </c>
      <c r="GI6" s="169">
        <v>54100</v>
      </c>
      <c r="GJ6" s="169">
        <v>72950</v>
      </c>
      <c r="GK6" s="169">
        <v>67250</v>
      </c>
      <c r="GL6" s="169">
        <v>165750</v>
      </c>
      <c r="GM6" s="169">
        <v>25200</v>
      </c>
      <c r="GN6" s="169">
        <v>100150</v>
      </c>
      <c r="GO6" s="169">
        <v>19850</v>
      </c>
      <c r="GP6" s="169">
        <v>146400</v>
      </c>
      <c r="GQ6" s="169">
        <v>238000</v>
      </c>
      <c r="GR6" s="169">
        <v>329150</v>
      </c>
      <c r="GS6" s="169">
        <v>141350</v>
      </c>
      <c r="GT6" s="169">
        <v>114900</v>
      </c>
      <c r="GU6" s="169">
        <v>117400</v>
      </c>
      <c r="GV6" s="169">
        <v>145200</v>
      </c>
      <c r="GW6" s="169">
        <v>65950</v>
      </c>
      <c r="GX6" s="169">
        <v>579300</v>
      </c>
      <c r="GY6" s="169">
        <v>44050</v>
      </c>
      <c r="GZ6" s="169">
        <v>166450</v>
      </c>
      <c r="HA6" s="169">
        <v>74100</v>
      </c>
      <c r="HB6" s="169">
        <v>1586850</v>
      </c>
      <c r="HC6" s="169">
        <v>120150</v>
      </c>
      <c r="HD6" s="169">
        <v>281429</v>
      </c>
      <c r="HE6" s="169">
        <v>348200</v>
      </c>
      <c r="HF6" s="169">
        <v>167600</v>
      </c>
      <c r="HG6" s="169">
        <v>13600</v>
      </c>
      <c r="HH6" s="169">
        <v>10600</v>
      </c>
      <c r="HI6" s="169">
        <v>1563099</v>
      </c>
      <c r="HJ6" s="169">
        <v>114100</v>
      </c>
      <c r="HK6" s="169">
        <v>354350</v>
      </c>
      <c r="HL6" s="169">
        <v>235600</v>
      </c>
      <c r="HM6" s="169">
        <v>127050</v>
      </c>
      <c r="HN6" s="169">
        <v>258797</v>
      </c>
      <c r="HO6" s="169">
        <v>312050</v>
      </c>
      <c r="HP6" s="169">
        <v>54150</v>
      </c>
      <c r="HQ6" s="169">
        <v>2291507</v>
      </c>
      <c r="HR6" s="169">
        <v>214700</v>
      </c>
      <c r="HS6" s="169">
        <v>379250</v>
      </c>
      <c r="HT6" s="169">
        <v>93900</v>
      </c>
      <c r="HU6" s="169">
        <v>1030.4000000000001</v>
      </c>
      <c r="HV6" s="169">
        <v>136100</v>
      </c>
      <c r="HW6" s="169">
        <v>196750</v>
      </c>
      <c r="HX6" s="169">
        <v>188550</v>
      </c>
      <c r="HY6" s="169">
        <v>223500</v>
      </c>
      <c r="HZ6" s="169">
        <v>87550</v>
      </c>
      <c r="IA6" s="169">
        <v>157550</v>
      </c>
      <c r="IB6" s="169">
        <v>502550</v>
      </c>
      <c r="IC6" s="169">
        <v>24500</v>
      </c>
      <c r="ID6" s="169">
        <v>319250</v>
      </c>
      <c r="IE6" s="169">
        <v>117250</v>
      </c>
      <c r="IF6" s="169">
        <v>38500</v>
      </c>
      <c r="IG6" s="169">
        <v>581750</v>
      </c>
      <c r="IH6" s="169">
        <v>136000</v>
      </c>
      <c r="II6" s="169">
        <v>48450</v>
      </c>
      <c r="IJ6" s="169">
        <v>52050</v>
      </c>
      <c r="IK6" s="169">
        <v>32450</v>
      </c>
      <c r="IL6" s="169">
        <v>173300</v>
      </c>
      <c r="IM6" s="169">
        <v>70800</v>
      </c>
      <c r="IN6" s="169">
        <v>25800</v>
      </c>
      <c r="IO6" s="169">
        <v>45950</v>
      </c>
      <c r="IP6" s="169">
        <v>48685</v>
      </c>
      <c r="IQ6" s="169">
        <v>49290</v>
      </c>
      <c r="IR6" s="169">
        <v>3432069</v>
      </c>
      <c r="IS6" s="169">
        <v>881400</v>
      </c>
      <c r="IT6" s="169">
        <v>562400</v>
      </c>
      <c r="IU6" s="169">
        <v>620550</v>
      </c>
      <c r="IV6" s="169">
        <v>231500</v>
      </c>
      <c r="IW6" s="169">
        <v>198100</v>
      </c>
      <c r="IX6" s="169">
        <v>270250</v>
      </c>
      <c r="IY6" s="169">
        <v>252550</v>
      </c>
      <c r="IZ6" s="169">
        <v>158200</v>
      </c>
      <c r="JA6" s="169">
        <v>101800</v>
      </c>
      <c r="JB6" s="169">
        <v>310750</v>
      </c>
      <c r="JC6" s="169">
        <v>291350</v>
      </c>
      <c r="JD6" s="169">
        <v>775600</v>
      </c>
      <c r="JE6" s="169">
        <v>431900</v>
      </c>
      <c r="JF6" s="169">
        <v>100500</v>
      </c>
      <c r="JG6" s="169">
        <v>81200</v>
      </c>
      <c r="JH6" s="169">
        <v>110100</v>
      </c>
      <c r="JI6" s="169">
        <v>149850</v>
      </c>
      <c r="JJ6" s="169">
        <v>1436305</v>
      </c>
      <c r="JK6" s="169">
        <v>178050</v>
      </c>
      <c r="JL6" s="169">
        <v>285600</v>
      </c>
      <c r="JM6" s="169">
        <v>367550</v>
      </c>
      <c r="JN6" s="169">
        <v>186858</v>
      </c>
      <c r="JO6" s="169">
        <v>674200</v>
      </c>
      <c r="JP6" s="169">
        <v>128900</v>
      </c>
      <c r="JQ6" s="169">
        <v>637788</v>
      </c>
      <c r="JR6" s="169">
        <v>177650</v>
      </c>
      <c r="JS6" s="169">
        <v>75700</v>
      </c>
      <c r="JT6" s="169">
        <v>10700</v>
      </c>
      <c r="JU6" s="169">
        <v>32650</v>
      </c>
      <c r="JV6" s="169">
        <v>86250</v>
      </c>
      <c r="JW6" s="169">
        <v>150550</v>
      </c>
      <c r="JX6" s="169">
        <v>171450</v>
      </c>
      <c r="JY6" s="169">
        <v>204500</v>
      </c>
      <c r="JZ6" s="169">
        <v>71750</v>
      </c>
      <c r="KA6" s="169">
        <v>43550</v>
      </c>
      <c r="KB6" s="169">
        <v>57850</v>
      </c>
      <c r="KC6" s="169">
        <v>0</v>
      </c>
      <c r="KD6" s="169">
        <v>36050</v>
      </c>
      <c r="KE6" s="169">
        <v>93750</v>
      </c>
      <c r="KF6" s="169">
        <v>1940521</v>
      </c>
      <c r="KG6" s="169">
        <v>104350</v>
      </c>
      <c r="KH6" s="169">
        <v>191500</v>
      </c>
      <c r="KI6" s="169">
        <v>87750</v>
      </c>
      <c r="KJ6" s="169">
        <v>79050</v>
      </c>
      <c r="KK6" s="169">
        <v>64900</v>
      </c>
      <c r="KL6" s="169">
        <v>257100</v>
      </c>
      <c r="KM6" s="169">
        <v>173500</v>
      </c>
      <c r="KN6" s="169">
        <v>53150</v>
      </c>
      <c r="KO6" s="169">
        <v>1110000</v>
      </c>
      <c r="KP6" s="169">
        <v>81850</v>
      </c>
      <c r="KQ6" s="169">
        <v>202150</v>
      </c>
      <c r="KR6" s="169">
        <v>199450</v>
      </c>
      <c r="KS6" s="169">
        <v>79100</v>
      </c>
      <c r="KT6" s="169">
        <v>149500</v>
      </c>
      <c r="KU6" s="169">
        <v>766802</v>
      </c>
      <c r="KV6" s="169">
        <v>89900</v>
      </c>
      <c r="KW6" s="169">
        <v>1122600</v>
      </c>
      <c r="KX6" s="169">
        <v>177150</v>
      </c>
      <c r="KY6" s="169">
        <v>223100</v>
      </c>
      <c r="KZ6" s="169">
        <v>409600</v>
      </c>
      <c r="LA6" s="169">
        <v>266350</v>
      </c>
      <c r="LB6" s="169">
        <v>461200</v>
      </c>
      <c r="LC6" s="169">
        <v>229300</v>
      </c>
      <c r="LD6" s="169">
        <v>60200</v>
      </c>
      <c r="LE6" s="169">
        <v>1510250</v>
      </c>
      <c r="LF6" s="169">
        <v>176400</v>
      </c>
      <c r="LG6" s="169">
        <v>627850</v>
      </c>
      <c r="LH6" s="169">
        <v>377400</v>
      </c>
      <c r="LI6" s="169">
        <v>388150</v>
      </c>
      <c r="LJ6" s="169">
        <v>43250</v>
      </c>
      <c r="LK6" s="169">
        <v>79500</v>
      </c>
      <c r="LL6" s="169">
        <v>122550</v>
      </c>
      <c r="LM6" s="169">
        <v>144450</v>
      </c>
      <c r="LN6" s="169">
        <v>167300</v>
      </c>
      <c r="LO6" s="169">
        <v>148450</v>
      </c>
      <c r="LP6" s="169">
        <v>881569</v>
      </c>
      <c r="LQ6" s="169">
        <v>472571.23</v>
      </c>
      <c r="LR6" s="169">
        <v>69850</v>
      </c>
      <c r="LS6" s="169">
        <v>1613550</v>
      </c>
      <c r="LT6" s="169">
        <v>424200</v>
      </c>
      <c r="LU6" s="169">
        <v>3461369</v>
      </c>
      <c r="LV6" s="169">
        <v>339100</v>
      </c>
      <c r="LW6" s="169">
        <v>159100</v>
      </c>
      <c r="LX6" s="169">
        <v>145400</v>
      </c>
      <c r="LY6" s="169">
        <v>83500</v>
      </c>
      <c r="LZ6" s="169">
        <v>185000</v>
      </c>
      <c r="MA6" s="169">
        <v>180350</v>
      </c>
      <c r="MB6" s="169">
        <v>86800</v>
      </c>
      <c r="MC6" s="169">
        <v>203400</v>
      </c>
      <c r="MD6" s="169">
        <v>27850</v>
      </c>
      <c r="ME6" s="169">
        <v>1437590</v>
      </c>
      <c r="MF6" s="169">
        <v>164300</v>
      </c>
      <c r="MG6" s="169">
        <v>128250</v>
      </c>
      <c r="MH6" s="169">
        <v>93650</v>
      </c>
      <c r="MI6" s="169">
        <v>45400</v>
      </c>
      <c r="MJ6" s="169">
        <v>124550</v>
      </c>
      <c r="MK6" s="169">
        <v>130200</v>
      </c>
      <c r="ML6" s="169">
        <v>105800</v>
      </c>
      <c r="MM6" s="169">
        <v>181950</v>
      </c>
      <c r="MN6" s="169">
        <v>117200</v>
      </c>
      <c r="MO6" s="169">
        <v>70600</v>
      </c>
      <c r="MP6" s="169">
        <v>71700</v>
      </c>
      <c r="MQ6" s="169">
        <v>1774292</v>
      </c>
      <c r="MR6" s="169">
        <v>81750</v>
      </c>
      <c r="MS6" s="169">
        <v>314800</v>
      </c>
      <c r="MT6" s="169">
        <v>258700</v>
      </c>
      <c r="MU6" s="169">
        <v>466450</v>
      </c>
      <c r="MV6" s="169">
        <v>132300</v>
      </c>
      <c r="MW6" s="169">
        <v>446800</v>
      </c>
      <c r="MX6" s="169">
        <v>277900</v>
      </c>
      <c r="MY6" s="169">
        <v>223450</v>
      </c>
      <c r="MZ6" s="169">
        <v>40400</v>
      </c>
      <c r="NA6" s="169">
        <v>6000</v>
      </c>
      <c r="NB6" s="169">
        <v>710623</v>
      </c>
      <c r="NC6" s="169">
        <v>256950</v>
      </c>
      <c r="ND6" s="169">
        <v>139850</v>
      </c>
      <c r="NE6" s="169">
        <v>438400</v>
      </c>
      <c r="NF6" s="169">
        <v>71300</v>
      </c>
      <c r="NG6" s="169">
        <v>144150</v>
      </c>
      <c r="NH6" s="169">
        <v>193500</v>
      </c>
      <c r="NI6" s="169">
        <v>201050</v>
      </c>
      <c r="NJ6" s="169">
        <v>45200</v>
      </c>
      <c r="NK6" s="169">
        <v>18000</v>
      </c>
      <c r="NL6" s="169">
        <v>30950</v>
      </c>
      <c r="NM6" s="169">
        <v>61700</v>
      </c>
      <c r="NN6" s="169">
        <v>549450</v>
      </c>
      <c r="NO6" s="169">
        <v>52900</v>
      </c>
      <c r="NP6" s="169">
        <v>113900</v>
      </c>
      <c r="NQ6" s="169">
        <v>0</v>
      </c>
      <c r="NR6" s="169">
        <v>102750</v>
      </c>
      <c r="NS6" s="169">
        <v>760000</v>
      </c>
      <c r="NT6" s="169">
        <v>921500</v>
      </c>
      <c r="NU6" s="169">
        <v>1679844</v>
      </c>
      <c r="NV6" s="169">
        <v>1054500</v>
      </c>
      <c r="NW6" s="169">
        <v>253000</v>
      </c>
      <c r="NX6" s="169">
        <v>80450</v>
      </c>
      <c r="NY6" s="169">
        <v>164600</v>
      </c>
      <c r="NZ6" s="169">
        <v>182550</v>
      </c>
      <c r="OA6" s="169">
        <v>77100</v>
      </c>
      <c r="OB6" s="169">
        <v>1305600</v>
      </c>
      <c r="OC6" s="169">
        <v>77650</v>
      </c>
      <c r="OD6" s="169">
        <v>186150</v>
      </c>
      <c r="OE6" s="169">
        <v>412600</v>
      </c>
      <c r="OF6" s="169">
        <v>112200</v>
      </c>
      <c r="OG6" s="169">
        <v>111050</v>
      </c>
      <c r="OH6" s="169">
        <v>228000</v>
      </c>
      <c r="OI6" s="169">
        <v>17700</v>
      </c>
      <c r="OJ6" s="169">
        <v>91700</v>
      </c>
      <c r="OK6" s="169">
        <v>666036</v>
      </c>
      <c r="OL6" s="169">
        <v>97550</v>
      </c>
      <c r="OM6" s="169">
        <v>385600</v>
      </c>
      <c r="ON6" s="169">
        <v>194600</v>
      </c>
      <c r="OO6" s="169">
        <v>474650</v>
      </c>
      <c r="OP6" s="169">
        <v>0</v>
      </c>
      <c r="OQ6" s="169">
        <v>477292</v>
      </c>
      <c r="OR6" s="169">
        <v>124350</v>
      </c>
      <c r="OS6" s="169">
        <v>289750</v>
      </c>
      <c r="OT6" s="169">
        <v>390450</v>
      </c>
      <c r="OU6" s="169">
        <v>270650</v>
      </c>
      <c r="OV6" s="169">
        <v>177550</v>
      </c>
      <c r="OW6" s="169">
        <v>114600</v>
      </c>
      <c r="OX6" s="169">
        <v>6000</v>
      </c>
      <c r="OY6" s="169">
        <v>8050</v>
      </c>
      <c r="OZ6" s="169">
        <v>481150</v>
      </c>
      <c r="PA6" s="169">
        <v>107650</v>
      </c>
      <c r="PB6" s="169">
        <v>205050</v>
      </c>
      <c r="PC6" s="169">
        <v>82400</v>
      </c>
      <c r="PD6" s="169">
        <v>172850</v>
      </c>
      <c r="PE6" s="169">
        <v>200250</v>
      </c>
      <c r="PF6" s="169">
        <v>92300</v>
      </c>
      <c r="PG6" s="169">
        <v>69450</v>
      </c>
      <c r="PH6" s="169">
        <v>105500</v>
      </c>
      <c r="PI6" s="169">
        <v>73700</v>
      </c>
      <c r="PJ6" s="169">
        <v>58450</v>
      </c>
      <c r="PK6" s="169">
        <v>210500</v>
      </c>
      <c r="PL6" s="169">
        <v>31700</v>
      </c>
      <c r="PM6" s="169">
        <v>353350</v>
      </c>
      <c r="PN6" s="169">
        <v>0</v>
      </c>
      <c r="PO6" s="169">
        <v>15600</v>
      </c>
      <c r="PP6" s="169">
        <v>0</v>
      </c>
      <c r="PQ6" s="169">
        <v>0</v>
      </c>
      <c r="PR6" s="169">
        <v>4747200</v>
      </c>
      <c r="PS6" s="169">
        <v>201000</v>
      </c>
      <c r="PT6" s="169">
        <v>395800</v>
      </c>
      <c r="PU6" s="169">
        <v>0</v>
      </c>
      <c r="PV6" s="169">
        <v>42900</v>
      </c>
      <c r="PW6" s="169">
        <v>167950</v>
      </c>
      <c r="PX6" s="169">
        <v>742300</v>
      </c>
      <c r="PY6" s="169">
        <v>272300</v>
      </c>
      <c r="PZ6" s="169">
        <v>165250</v>
      </c>
      <c r="QA6" s="169">
        <v>71700</v>
      </c>
      <c r="QB6" s="169">
        <v>435900</v>
      </c>
      <c r="QC6" s="169">
        <v>0</v>
      </c>
      <c r="QD6" s="169">
        <v>65900</v>
      </c>
      <c r="QE6" s="169">
        <v>161150</v>
      </c>
      <c r="QF6" s="169">
        <v>656350</v>
      </c>
      <c r="QG6" s="169">
        <v>181900</v>
      </c>
      <c r="QH6" s="169">
        <v>53950</v>
      </c>
      <c r="QI6" s="169">
        <v>117750</v>
      </c>
      <c r="QJ6" s="169">
        <v>35500</v>
      </c>
      <c r="QK6" s="169">
        <v>367250</v>
      </c>
      <c r="QL6" s="169">
        <v>366000</v>
      </c>
      <c r="QM6" s="169">
        <v>192650</v>
      </c>
      <c r="QN6" s="169">
        <v>0</v>
      </c>
      <c r="QO6" s="169">
        <v>0</v>
      </c>
      <c r="QP6" s="169">
        <v>0</v>
      </c>
      <c r="QQ6" s="169"/>
      <c r="QR6" s="169">
        <v>3537283</v>
      </c>
      <c r="QS6" s="169">
        <v>211650</v>
      </c>
      <c r="QT6" s="169">
        <v>327700</v>
      </c>
      <c r="QU6" s="169">
        <v>503700</v>
      </c>
      <c r="QV6" s="169">
        <v>356600</v>
      </c>
      <c r="QW6" s="169">
        <v>919950</v>
      </c>
      <c r="QX6" s="169">
        <v>705700</v>
      </c>
      <c r="QY6" s="169">
        <v>321200</v>
      </c>
      <c r="QZ6" s="169">
        <v>1288750</v>
      </c>
      <c r="RA6" s="169">
        <v>170950</v>
      </c>
      <c r="RB6" s="169">
        <v>492250</v>
      </c>
      <c r="RC6" s="169">
        <v>0</v>
      </c>
      <c r="RD6" s="169">
        <v>0</v>
      </c>
      <c r="RE6" s="169">
        <v>513600</v>
      </c>
      <c r="RF6" s="169">
        <v>286050</v>
      </c>
      <c r="RG6" s="169">
        <v>168650</v>
      </c>
      <c r="RH6" s="169">
        <v>34100</v>
      </c>
      <c r="RI6" s="169">
        <v>797900</v>
      </c>
      <c r="RJ6" s="169">
        <v>134800</v>
      </c>
      <c r="RK6" s="169">
        <v>422800</v>
      </c>
      <c r="RL6" s="169">
        <v>14650</v>
      </c>
      <c r="RM6" s="169">
        <v>129800</v>
      </c>
      <c r="RN6" s="169">
        <v>847800</v>
      </c>
      <c r="RO6" s="169">
        <v>332350</v>
      </c>
      <c r="RP6" s="169">
        <v>178250</v>
      </c>
      <c r="RQ6" s="169">
        <v>84150</v>
      </c>
      <c r="RR6" s="169">
        <v>82800</v>
      </c>
      <c r="RS6" s="169">
        <v>38700</v>
      </c>
      <c r="RT6" s="169">
        <v>180500</v>
      </c>
      <c r="RU6" s="169">
        <v>429050</v>
      </c>
      <c r="RV6" s="169">
        <v>296650</v>
      </c>
      <c r="RW6" s="169">
        <v>719250</v>
      </c>
      <c r="RX6" s="169">
        <v>149100</v>
      </c>
      <c r="RY6" s="169">
        <v>1477432</v>
      </c>
      <c r="RZ6" s="169">
        <v>44350</v>
      </c>
      <c r="SA6" s="169">
        <v>107400</v>
      </c>
      <c r="SB6" s="169">
        <v>52350</v>
      </c>
      <c r="SC6" s="169">
        <v>9950</v>
      </c>
      <c r="SD6" s="169">
        <v>114600</v>
      </c>
      <c r="SE6" s="169">
        <v>52200</v>
      </c>
      <c r="SF6" s="169">
        <v>93150</v>
      </c>
      <c r="SG6" s="169">
        <v>59050</v>
      </c>
      <c r="SH6" s="169">
        <v>154950</v>
      </c>
      <c r="SI6" s="169">
        <v>297790</v>
      </c>
      <c r="SJ6" s="169">
        <v>0</v>
      </c>
      <c r="SK6" s="169">
        <v>233450</v>
      </c>
      <c r="SL6" s="169">
        <v>217400</v>
      </c>
      <c r="SM6" s="169">
        <v>47000</v>
      </c>
      <c r="SN6" s="169">
        <v>233910.53</v>
      </c>
      <c r="SO6" s="169">
        <v>84200</v>
      </c>
      <c r="SP6" s="169">
        <v>92700</v>
      </c>
      <c r="SQ6" s="169">
        <v>84950</v>
      </c>
      <c r="SR6" s="169">
        <v>95400</v>
      </c>
      <c r="SS6" s="169">
        <v>1182450</v>
      </c>
      <c r="ST6" s="169">
        <v>85350</v>
      </c>
      <c r="SU6" s="169">
        <v>284700</v>
      </c>
      <c r="SV6" s="169">
        <v>171100</v>
      </c>
      <c r="SW6" s="169">
        <v>73650</v>
      </c>
      <c r="SX6" s="169">
        <v>81800</v>
      </c>
      <c r="SY6" s="169">
        <v>345650</v>
      </c>
      <c r="SZ6" s="169">
        <v>456800</v>
      </c>
      <c r="TA6" s="169">
        <v>178050</v>
      </c>
      <c r="TB6" s="169">
        <v>150450</v>
      </c>
      <c r="TC6" s="169">
        <v>197450</v>
      </c>
      <c r="TD6" s="169">
        <v>253000</v>
      </c>
      <c r="TE6" s="169">
        <v>115883</v>
      </c>
      <c r="TF6" s="169">
        <v>213150</v>
      </c>
      <c r="TG6" s="169">
        <v>695850</v>
      </c>
      <c r="TH6" s="169">
        <v>91950</v>
      </c>
      <c r="TI6" s="169">
        <v>78900</v>
      </c>
      <c r="TJ6" s="169">
        <v>309550</v>
      </c>
      <c r="TK6" s="169">
        <v>301900</v>
      </c>
      <c r="TL6" s="169">
        <v>323400</v>
      </c>
      <c r="TM6" s="169">
        <v>64300</v>
      </c>
      <c r="TN6" s="169">
        <v>554272</v>
      </c>
      <c r="TO6" s="169">
        <v>227650</v>
      </c>
      <c r="TP6" s="169">
        <v>492850</v>
      </c>
      <c r="TQ6" s="169">
        <v>389100</v>
      </c>
      <c r="TR6" s="169">
        <v>379750</v>
      </c>
      <c r="TS6" s="169">
        <v>58350</v>
      </c>
      <c r="TT6" s="169">
        <v>107450</v>
      </c>
      <c r="TU6" s="169">
        <v>84950</v>
      </c>
      <c r="TV6" s="169">
        <v>75700</v>
      </c>
      <c r="TW6" s="169">
        <v>551200</v>
      </c>
      <c r="TX6" s="169">
        <v>153300</v>
      </c>
      <c r="TY6" s="169">
        <v>1031050</v>
      </c>
      <c r="TZ6" s="169">
        <v>263150</v>
      </c>
      <c r="UA6" s="169">
        <v>69900</v>
      </c>
      <c r="UB6" s="169">
        <v>24450</v>
      </c>
      <c r="UC6" s="169">
        <v>70200</v>
      </c>
      <c r="UD6" s="169">
        <v>59950</v>
      </c>
      <c r="UE6" s="169">
        <v>3350</v>
      </c>
      <c r="UF6" s="169">
        <v>92000</v>
      </c>
      <c r="UG6" s="169">
        <v>56550</v>
      </c>
      <c r="UH6" s="169">
        <v>801705</v>
      </c>
      <c r="UI6" s="169">
        <v>310850</v>
      </c>
      <c r="UJ6" s="169">
        <v>152250</v>
      </c>
      <c r="UK6" s="169">
        <v>198450</v>
      </c>
      <c r="UL6" s="169">
        <v>160450</v>
      </c>
      <c r="UM6" s="169">
        <v>93450</v>
      </c>
      <c r="UN6" s="169">
        <v>1284800</v>
      </c>
      <c r="UO6" s="169">
        <v>131400</v>
      </c>
      <c r="UP6" s="169">
        <v>61500</v>
      </c>
      <c r="UQ6" s="169">
        <v>264850</v>
      </c>
      <c r="UR6" s="169">
        <v>52750</v>
      </c>
      <c r="US6" s="169">
        <v>157450</v>
      </c>
      <c r="UT6" s="169">
        <v>300850</v>
      </c>
      <c r="UU6" s="169">
        <v>169600</v>
      </c>
      <c r="UV6" s="169">
        <v>122400</v>
      </c>
      <c r="UW6" s="169">
        <v>106950</v>
      </c>
      <c r="UX6" s="169">
        <v>78950</v>
      </c>
      <c r="UY6" s="169">
        <v>243050</v>
      </c>
      <c r="UZ6" s="169">
        <v>131900</v>
      </c>
      <c r="VA6" s="169">
        <v>144450</v>
      </c>
      <c r="VB6" s="169">
        <v>109100</v>
      </c>
      <c r="VC6" s="169">
        <v>45550</v>
      </c>
      <c r="VD6" s="169">
        <v>118150</v>
      </c>
      <c r="VE6" s="169">
        <v>108000</v>
      </c>
      <c r="VF6" s="169">
        <v>251750</v>
      </c>
      <c r="VG6" s="169">
        <v>24500</v>
      </c>
      <c r="VH6" s="169">
        <v>34950</v>
      </c>
      <c r="VI6" s="169">
        <v>46145</v>
      </c>
      <c r="VJ6" s="169">
        <v>2547593</v>
      </c>
      <c r="VK6" s="169">
        <v>270510</v>
      </c>
      <c r="VL6" s="169">
        <v>240685</v>
      </c>
      <c r="VM6" s="169">
        <v>374280</v>
      </c>
      <c r="VN6" s="169">
        <v>320760</v>
      </c>
      <c r="VO6" s="169">
        <v>250790</v>
      </c>
      <c r="VP6" s="169">
        <v>157520</v>
      </c>
      <c r="VQ6" s="169">
        <v>108442</v>
      </c>
      <c r="VR6" s="169">
        <v>0</v>
      </c>
      <c r="VS6" s="169">
        <v>334220</v>
      </c>
      <c r="VT6" s="169">
        <v>253695</v>
      </c>
      <c r="VU6" s="169">
        <v>263520</v>
      </c>
      <c r="VV6" s="169">
        <v>110900</v>
      </c>
      <c r="VW6" s="169">
        <v>151465</v>
      </c>
      <c r="VX6" s="169">
        <v>135295</v>
      </c>
      <c r="VY6" s="169">
        <v>2661067</v>
      </c>
      <c r="VZ6" s="169">
        <v>282150</v>
      </c>
      <c r="WA6" s="169">
        <v>422640</v>
      </c>
      <c r="WB6" s="169">
        <v>383200</v>
      </c>
      <c r="WC6" s="169">
        <v>316300</v>
      </c>
      <c r="WD6" s="169">
        <v>334250</v>
      </c>
      <c r="WE6" s="169">
        <v>394100</v>
      </c>
      <c r="WF6" s="169">
        <v>81150</v>
      </c>
      <c r="WG6" s="169">
        <v>98800</v>
      </c>
      <c r="WH6" s="169">
        <v>239590</v>
      </c>
      <c r="WI6" s="169">
        <v>319500</v>
      </c>
      <c r="WJ6" s="169">
        <v>156000</v>
      </c>
      <c r="WK6" s="169">
        <v>237200</v>
      </c>
      <c r="WL6" s="169">
        <v>230200</v>
      </c>
      <c r="WM6" s="169">
        <v>217900</v>
      </c>
      <c r="WN6" s="169">
        <v>92900</v>
      </c>
      <c r="WO6" s="169">
        <v>166740</v>
      </c>
      <c r="WP6" s="169">
        <v>236950</v>
      </c>
      <c r="WQ6" s="169">
        <v>340000</v>
      </c>
      <c r="WR6" s="169">
        <v>625000</v>
      </c>
      <c r="WS6" s="169">
        <v>357410</v>
      </c>
      <c r="WT6" s="169">
        <v>208300</v>
      </c>
      <c r="WU6" s="169">
        <v>120700</v>
      </c>
      <c r="WV6" s="169">
        <v>205150</v>
      </c>
      <c r="WW6" s="169">
        <v>107700</v>
      </c>
      <c r="WX6" s="169">
        <v>71800</v>
      </c>
      <c r="WY6" s="169">
        <v>214850</v>
      </c>
      <c r="WZ6" s="169">
        <v>60850</v>
      </c>
      <c r="XA6" s="169">
        <v>19000</v>
      </c>
      <c r="XB6" s="169">
        <v>223950</v>
      </c>
      <c r="XC6" s="169">
        <v>0</v>
      </c>
      <c r="XD6" s="169">
        <v>14520</v>
      </c>
      <c r="XE6" s="169">
        <v>48650</v>
      </c>
      <c r="XF6" s="169">
        <v>1015191</v>
      </c>
      <c r="XG6" s="169">
        <v>140550</v>
      </c>
      <c r="XH6" s="169">
        <v>129600</v>
      </c>
      <c r="XI6" s="169">
        <v>0</v>
      </c>
      <c r="XJ6" s="169">
        <v>71300</v>
      </c>
      <c r="XK6" s="169">
        <v>146250</v>
      </c>
      <c r="XL6" s="169">
        <v>215200</v>
      </c>
      <c r="XM6" s="169">
        <v>182350</v>
      </c>
      <c r="XN6" s="169">
        <v>98000</v>
      </c>
      <c r="XO6" s="169">
        <v>139100</v>
      </c>
      <c r="XP6" s="169">
        <v>83500</v>
      </c>
      <c r="XQ6" s="169">
        <v>80050</v>
      </c>
      <c r="XR6" s="169">
        <v>53800</v>
      </c>
      <c r="XS6" s="169">
        <v>281100</v>
      </c>
      <c r="XT6" s="169">
        <v>71000</v>
      </c>
      <c r="XU6" s="169">
        <v>142650</v>
      </c>
      <c r="XV6" s="169">
        <v>95450</v>
      </c>
      <c r="XW6" s="169">
        <v>155800</v>
      </c>
      <c r="XX6" s="169">
        <v>2750</v>
      </c>
      <c r="XY6" s="169">
        <v>30450</v>
      </c>
      <c r="XZ6" s="169">
        <v>47850</v>
      </c>
      <c r="YA6" s="169">
        <v>106150</v>
      </c>
      <c r="YB6" s="169">
        <v>27000</v>
      </c>
      <c r="YC6" s="169">
        <v>3279521</v>
      </c>
      <c r="YD6" s="169">
        <v>369900</v>
      </c>
      <c r="YE6" s="169">
        <v>568600</v>
      </c>
      <c r="YF6" s="169">
        <v>53000</v>
      </c>
      <c r="YG6" s="169">
        <v>599750</v>
      </c>
      <c r="YH6" s="169">
        <v>6850</v>
      </c>
      <c r="YI6" s="169">
        <v>98350</v>
      </c>
      <c r="YJ6" s="169">
        <v>58700</v>
      </c>
      <c r="YK6" s="169">
        <v>808750</v>
      </c>
      <c r="YL6" s="169">
        <v>239450</v>
      </c>
      <c r="YM6" s="169">
        <v>50050</v>
      </c>
      <c r="YN6" s="169">
        <v>77650</v>
      </c>
      <c r="YO6" s="169">
        <v>34550</v>
      </c>
      <c r="YP6" s="169">
        <v>82800</v>
      </c>
      <c r="YQ6" s="169">
        <v>66450</v>
      </c>
      <c r="YR6" s="169">
        <v>0</v>
      </c>
      <c r="YS6" s="169">
        <v>19700</v>
      </c>
      <c r="YT6" s="169">
        <v>1202119</v>
      </c>
      <c r="YU6" s="169">
        <v>281570</v>
      </c>
      <c r="YV6" s="169">
        <v>155600</v>
      </c>
      <c r="YW6" s="169">
        <v>47100</v>
      </c>
      <c r="YX6" s="169">
        <v>120750</v>
      </c>
      <c r="YY6" s="169">
        <v>87750</v>
      </c>
      <c r="YZ6" s="169">
        <v>83450</v>
      </c>
      <c r="ZA6" s="169">
        <v>809653</v>
      </c>
      <c r="ZB6" s="169">
        <v>69350</v>
      </c>
      <c r="ZC6" s="169">
        <v>282950</v>
      </c>
      <c r="ZD6" s="169">
        <v>402100</v>
      </c>
      <c r="ZE6" s="169">
        <v>59650</v>
      </c>
      <c r="ZF6" s="169">
        <v>88400</v>
      </c>
      <c r="ZG6" s="169">
        <v>106850</v>
      </c>
      <c r="ZH6" s="169">
        <v>59700</v>
      </c>
      <c r="ZI6" s="169">
        <v>421500</v>
      </c>
      <c r="ZJ6" s="169">
        <v>929650</v>
      </c>
      <c r="ZK6" s="169">
        <v>198700</v>
      </c>
      <c r="ZL6" s="169">
        <v>630450</v>
      </c>
      <c r="ZM6" s="169">
        <v>326800</v>
      </c>
      <c r="ZN6" s="169">
        <v>2262450</v>
      </c>
      <c r="ZO6" s="169">
        <v>502750</v>
      </c>
      <c r="ZP6" s="169">
        <v>118340</v>
      </c>
      <c r="ZQ6" s="169">
        <v>163550</v>
      </c>
      <c r="ZR6" s="169">
        <v>678550</v>
      </c>
      <c r="ZS6" s="169">
        <v>611400</v>
      </c>
      <c r="ZT6" s="169">
        <v>0</v>
      </c>
      <c r="ZU6" s="169">
        <v>186390</v>
      </c>
      <c r="ZV6" s="169">
        <v>173050</v>
      </c>
      <c r="ZW6" s="169">
        <v>317200</v>
      </c>
      <c r="ZX6" s="169">
        <v>352700</v>
      </c>
      <c r="ZY6" s="169">
        <v>235150</v>
      </c>
      <c r="ZZ6" s="169">
        <v>44400</v>
      </c>
      <c r="AAA6" s="169">
        <v>245576</v>
      </c>
      <c r="AAB6" s="169">
        <v>110550</v>
      </c>
      <c r="AAC6" s="169">
        <v>102050</v>
      </c>
      <c r="AAD6" s="169">
        <v>365050</v>
      </c>
      <c r="AAE6" s="169">
        <v>300</v>
      </c>
      <c r="AAF6" s="169">
        <v>377800</v>
      </c>
      <c r="AAG6" s="169">
        <v>146850</v>
      </c>
      <c r="AAH6" s="169">
        <v>91700</v>
      </c>
      <c r="AAI6" s="169">
        <v>86350</v>
      </c>
      <c r="AAJ6" s="169">
        <v>70200</v>
      </c>
      <c r="AAK6" s="169">
        <v>302050</v>
      </c>
      <c r="AAL6" s="169">
        <v>319250</v>
      </c>
      <c r="AAM6" s="169">
        <v>378700</v>
      </c>
      <c r="AAN6" s="169">
        <v>243250</v>
      </c>
      <c r="AAO6" s="169">
        <v>123300</v>
      </c>
      <c r="AAP6" s="169">
        <v>96950</v>
      </c>
      <c r="AAQ6" s="169">
        <v>870477</v>
      </c>
      <c r="AAR6" s="169">
        <v>352900</v>
      </c>
      <c r="AAS6" s="169">
        <v>47350</v>
      </c>
      <c r="AAT6" s="169">
        <v>247050</v>
      </c>
      <c r="AAU6" s="169">
        <v>440750</v>
      </c>
      <c r="AAV6" s="169">
        <v>554450</v>
      </c>
      <c r="AAW6" s="169">
        <v>171550</v>
      </c>
      <c r="AAX6" s="169">
        <v>512850</v>
      </c>
      <c r="AAY6" s="169">
        <v>200600</v>
      </c>
      <c r="AAZ6" s="169">
        <v>221400</v>
      </c>
      <c r="ABA6" s="169">
        <v>87800</v>
      </c>
      <c r="ABB6" s="169">
        <v>128900</v>
      </c>
      <c r="ABC6" s="169">
        <v>126350</v>
      </c>
      <c r="ABD6" s="169">
        <v>0</v>
      </c>
      <c r="ABE6" s="169">
        <v>341750</v>
      </c>
      <c r="ABF6" s="169">
        <v>647950</v>
      </c>
      <c r="ABG6" s="169">
        <v>248900</v>
      </c>
      <c r="ABH6" s="169">
        <v>222800</v>
      </c>
      <c r="ABI6" s="169">
        <v>141150</v>
      </c>
      <c r="ABJ6" s="169">
        <v>0</v>
      </c>
      <c r="ABK6" s="169">
        <v>70050</v>
      </c>
      <c r="ABL6" s="169">
        <v>73300</v>
      </c>
      <c r="ABM6" s="169">
        <v>216928</v>
      </c>
      <c r="ABN6" s="169">
        <v>230200</v>
      </c>
      <c r="ABO6" s="169">
        <v>61650</v>
      </c>
      <c r="ABP6" s="169">
        <v>118500</v>
      </c>
      <c r="ABQ6" s="169">
        <v>257200</v>
      </c>
      <c r="ABR6" s="169">
        <v>163300</v>
      </c>
      <c r="ABS6" s="169">
        <v>73650</v>
      </c>
      <c r="ABT6" s="169">
        <v>60000</v>
      </c>
      <c r="ABU6" s="169">
        <v>1579650</v>
      </c>
      <c r="ABV6" s="169">
        <v>588500</v>
      </c>
      <c r="ABW6" s="169">
        <v>41900</v>
      </c>
      <c r="ABX6" s="169">
        <v>243450</v>
      </c>
      <c r="ABY6" s="169">
        <v>36650</v>
      </c>
      <c r="ABZ6" s="169">
        <v>40200</v>
      </c>
      <c r="ACA6" s="169">
        <v>61250</v>
      </c>
      <c r="ACB6" s="169">
        <v>46600</v>
      </c>
      <c r="ACC6" s="169">
        <v>105000</v>
      </c>
      <c r="ACD6" s="169">
        <v>104950</v>
      </c>
      <c r="ACE6" s="169">
        <v>139450</v>
      </c>
      <c r="ACF6" s="169">
        <v>75600</v>
      </c>
      <c r="ACG6" s="169">
        <v>1351151</v>
      </c>
      <c r="ACH6" s="169">
        <v>64150</v>
      </c>
      <c r="ACI6" s="169">
        <v>55400</v>
      </c>
      <c r="ACJ6" s="169">
        <v>268350</v>
      </c>
      <c r="ACK6" s="169">
        <v>10700</v>
      </c>
      <c r="ACL6" s="169">
        <v>77270.100000000006</v>
      </c>
      <c r="ACM6" s="169">
        <v>67400</v>
      </c>
      <c r="ACN6" s="169">
        <v>283200</v>
      </c>
      <c r="ACO6" s="169">
        <v>43050</v>
      </c>
      <c r="ACP6" s="169">
        <v>2400</v>
      </c>
      <c r="ACQ6" s="169">
        <v>57650</v>
      </c>
      <c r="ACR6" s="169">
        <v>148800</v>
      </c>
      <c r="ACS6" s="169">
        <v>436010</v>
      </c>
      <c r="ACT6" s="169">
        <v>19750</v>
      </c>
      <c r="ACU6" s="169">
        <v>29750</v>
      </c>
      <c r="ACV6" s="169">
        <v>221650</v>
      </c>
      <c r="ACW6" s="169">
        <v>45650</v>
      </c>
      <c r="ACX6" s="169">
        <v>14900</v>
      </c>
      <c r="ACY6" s="169">
        <v>106300</v>
      </c>
      <c r="ACZ6" s="169">
        <v>0</v>
      </c>
      <c r="ADA6" s="169">
        <v>0</v>
      </c>
      <c r="ADB6" s="169">
        <v>3000</v>
      </c>
      <c r="ADC6" s="169">
        <v>3250</v>
      </c>
      <c r="ADD6" s="169">
        <v>167950</v>
      </c>
      <c r="ADE6" s="169">
        <v>160810</v>
      </c>
      <c r="ADF6" s="169">
        <v>2327050</v>
      </c>
      <c r="ADG6" s="169">
        <v>47100</v>
      </c>
      <c r="ADH6" s="169">
        <v>87550</v>
      </c>
      <c r="ADI6" s="169">
        <v>59400</v>
      </c>
      <c r="ADJ6" s="169">
        <v>36450</v>
      </c>
      <c r="ADK6" s="169">
        <v>28350</v>
      </c>
      <c r="ADL6" s="169">
        <v>108050</v>
      </c>
      <c r="ADM6" s="169">
        <v>1696250</v>
      </c>
      <c r="ADN6" s="169">
        <v>346050</v>
      </c>
      <c r="ADO6" s="169">
        <v>316600</v>
      </c>
      <c r="ADP6" s="169">
        <v>0</v>
      </c>
      <c r="ADQ6" s="169">
        <v>0</v>
      </c>
      <c r="ADR6" s="169">
        <v>0</v>
      </c>
      <c r="ADS6" s="169">
        <v>0</v>
      </c>
      <c r="ADT6" s="169">
        <v>0</v>
      </c>
      <c r="ADU6" s="169">
        <v>1411406</v>
      </c>
      <c r="ADV6" s="169">
        <v>1241150</v>
      </c>
      <c r="ADW6" s="169">
        <v>255150</v>
      </c>
      <c r="ADX6" s="169">
        <v>144250</v>
      </c>
      <c r="ADY6" s="169">
        <v>2525500</v>
      </c>
      <c r="ADZ6" s="169">
        <v>66050</v>
      </c>
      <c r="AEA6" s="169">
        <v>182200</v>
      </c>
      <c r="AEB6" s="169">
        <v>151300</v>
      </c>
      <c r="AEC6" s="169">
        <v>48750</v>
      </c>
      <c r="AED6" s="169">
        <v>77350</v>
      </c>
      <c r="AEE6" s="169">
        <v>124450</v>
      </c>
      <c r="AEF6" s="169">
        <v>354300</v>
      </c>
      <c r="AEG6" s="169">
        <v>59450</v>
      </c>
      <c r="AEH6" s="169">
        <v>66150</v>
      </c>
      <c r="AEI6" s="169">
        <v>60200</v>
      </c>
      <c r="AEJ6" s="169">
        <v>230900</v>
      </c>
      <c r="AEK6" s="169">
        <v>39050</v>
      </c>
      <c r="AEL6" s="169">
        <v>135550</v>
      </c>
      <c r="AEM6" s="169">
        <v>48300</v>
      </c>
      <c r="AEN6" s="169">
        <v>75450</v>
      </c>
      <c r="AEO6" s="169">
        <v>2285321</v>
      </c>
      <c r="AEP6" s="169">
        <v>651950</v>
      </c>
      <c r="AEQ6" s="169">
        <v>365250</v>
      </c>
      <c r="AER6" s="169">
        <v>243050</v>
      </c>
      <c r="AES6" s="169">
        <v>269650</v>
      </c>
      <c r="AET6" s="169">
        <v>399600</v>
      </c>
      <c r="AEU6" s="169">
        <v>208450</v>
      </c>
      <c r="AEV6" s="169">
        <v>360350</v>
      </c>
      <c r="AEW6" s="169">
        <v>145150</v>
      </c>
      <c r="AEX6" s="169">
        <v>121050</v>
      </c>
      <c r="AEY6" s="169">
        <v>1136169</v>
      </c>
      <c r="AEZ6" s="169">
        <v>70700</v>
      </c>
      <c r="AFA6" s="169">
        <v>57650</v>
      </c>
      <c r="AFB6" s="169">
        <v>193200</v>
      </c>
      <c r="AFC6" s="169">
        <v>352900</v>
      </c>
      <c r="AFD6" s="169">
        <v>90407.3</v>
      </c>
      <c r="AFE6" s="169">
        <v>41750</v>
      </c>
      <c r="AFF6" s="169">
        <v>50800</v>
      </c>
      <c r="AFG6" s="169">
        <v>0</v>
      </c>
      <c r="AFH6" s="169">
        <v>8350</v>
      </c>
      <c r="AFI6" s="169">
        <v>0</v>
      </c>
      <c r="AFJ6" s="169">
        <v>206150</v>
      </c>
      <c r="AFK6" s="169">
        <v>92800</v>
      </c>
      <c r="AFL6" s="169">
        <v>463300</v>
      </c>
      <c r="AFM6" s="169">
        <v>40450</v>
      </c>
      <c r="AFN6" s="169">
        <v>67000</v>
      </c>
      <c r="AFO6" s="169">
        <v>25500</v>
      </c>
      <c r="AFP6" s="169">
        <v>29900</v>
      </c>
      <c r="AFQ6" s="169">
        <v>2500</v>
      </c>
      <c r="AFR6" s="169">
        <v>6600</v>
      </c>
      <c r="AFS6" s="169">
        <v>16350</v>
      </c>
      <c r="AFT6" s="169">
        <v>9550</v>
      </c>
      <c r="AFU6" s="169">
        <v>21950</v>
      </c>
      <c r="AFV6" s="169">
        <v>10200</v>
      </c>
      <c r="AFW6" s="169">
        <v>5350</v>
      </c>
      <c r="AFX6" s="169">
        <v>397905</v>
      </c>
      <c r="AFY6" s="169">
        <v>94150</v>
      </c>
      <c r="AFZ6" s="169">
        <v>107850</v>
      </c>
      <c r="AGA6" s="169">
        <v>141100</v>
      </c>
      <c r="AGB6" s="169">
        <v>336300</v>
      </c>
      <c r="AGC6" s="169">
        <v>479450</v>
      </c>
      <c r="AGD6" s="169">
        <v>110450</v>
      </c>
      <c r="AGE6" s="169">
        <v>198900</v>
      </c>
      <c r="AGF6" s="169">
        <v>103500</v>
      </c>
      <c r="AGG6" s="169">
        <v>175450</v>
      </c>
      <c r="AGH6" s="169">
        <v>83250</v>
      </c>
      <c r="AGI6" s="169">
        <v>571150</v>
      </c>
      <c r="AGJ6" s="169">
        <v>121350</v>
      </c>
      <c r="AGK6" s="169">
        <v>54150</v>
      </c>
      <c r="AGL6" s="169">
        <v>31250</v>
      </c>
      <c r="AGM6" s="169">
        <v>154250</v>
      </c>
      <c r="AGN6" s="169">
        <v>49950</v>
      </c>
      <c r="AGO6" s="169">
        <v>30950</v>
      </c>
      <c r="AGP6" s="169">
        <v>98000</v>
      </c>
      <c r="AGQ6" s="169">
        <v>71450</v>
      </c>
      <c r="AGR6" s="169">
        <v>15750</v>
      </c>
      <c r="AGS6" s="169">
        <v>33450</v>
      </c>
      <c r="AGT6" s="169">
        <v>28350</v>
      </c>
      <c r="AGU6" s="169">
        <v>78850</v>
      </c>
      <c r="AGV6" s="169">
        <v>30000</v>
      </c>
      <c r="AGW6" s="169">
        <v>51200</v>
      </c>
      <c r="AGX6" s="169">
        <v>88800</v>
      </c>
      <c r="AGY6" s="169">
        <v>52500</v>
      </c>
      <c r="AGZ6" s="169">
        <v>2850</v>
      </c>
      <c r="AHA6" s="169">
        <v>14850</v>
      </c>
      <c r="AHB6" s="169">
        <v>11050</v>
      </c>
      <c r="AHC6" s="169">
        <v>0</v>
      </c>
      <c r="AHD6" s="169">
        <v>14350</v>
      </c>
      <c r="AHE6" s="169">
        <v>18150</v>
      </c>
      <c r="AHF6" s="169">
        <v>4100</v>
      </c>
      <c r="AHG6" s="169">
        <v>2800</v>
      </c>
      <c r="AHH6" s="169">
        <v>1031800</v>
      </c>
      <c r="AHI6" s="169">
        <v>0</v>
      </c>
      <c r="AHJ6" s="169">
        <v>23300</v>
      </c>
      <c r="AHK6" s="169">
        <v>0</v>
      </c>
      <c r="AHL6" s="169">
        <v>36250</v>
      </c>
      <c r="AHM6" s="169">
        <v>1700</v>
      </c>
      <c r="AHN6" s="169">
        <v>0</v>
      </c>
      <c r="AHO6" s="169">
        <v>248272673.47000003</v>
      </c>
    </row>
    <row r="7" spans="1:899" x14ac:dyDescent="0.35">
      <c r="A7" s="158" t="s">
        <v>4</v>
      </c>
      <c r="B7" s="158" t="s">
        <v>5</v>
      </c>
      <c r="C7" s="169">
        <v>8625768.75</v>
      </c>
      <c r="D7" s="169">
        <v>108347</v>
      </c>
      <c r="E7" s="169">
        <v>656557</v>
      </c>
      <c r="F7" s="169">
        <v>33254</v>
      </c>
      <c r="G7" s="169">
        <v>145070.5</v>
      </c>
      <c r="H7" s="169">
        <v>75305</v>
      </c>
      <c r="I7" s="169">
        <v>106881</v>
      </c>
      <c r="J7" s="169">
        <v>41016</v>
      </c>
      <c r="K7" s="169">
        <v>44754</v>
      </c>
      <c r="L7" s="169">
        <v>148002</v>
      </c>
      <c r="M7" s="169">
        <v>0</v>
      </c>
      <c r="N7" s="169">
        <v>3340</v>
      </c>
      <c r="O7" s="169">
        <v>0</v>
      </c>
      <c r="P7" s="169">
        <v>36742</v>
      </c>
      <c r="Q7" s="169">
        <v>35386</v>
      </c>
      <c r="R7" s="169">
        <v>111369</v>
      </c>
      <c r="S7" s="169">
        <v>19953</v>
      </c>
      <c r="T7" s="169">
        <v>0</v>
      </c>
      <c r="U7" s="169">
        <v>36183696</v>
      </c>
      <c r="V7" s="169">
        <v>688783</v>
      </c>
      <c r="W7" s="169">
        <v>14686</v>
      </c>
      <c r="X7" s="169">
        <v>342045</v>
      </c>
      <c r="Y7" s="169">
        <v>35227</v>
      </c>
      <c r="Z7" s="169">
        <v>28273</v>
      </c>
      <c r="AA7" s="169">
        <v>0</v>
      </c>
      <c r="AB7" s="169">
        <v>1489786</v>
      </c>
      <c r="AC7" s="169">
        <v>4000</v>
      </c>
      <c r="AD7" s="169">
        <v>100158</v>
      </c>
      <c r="AE7" s="169">
        <v>554940</v>
      </c>
      <c r="AF7" s="169">
        <v>68163</v>
      </c>
      <c r="AG7" s="169">
        <v>316960</v>
      </c>
      <c r="AH7" s="169">
        <v>196975</v>
      </c>
      <c r="AI7" s="169">
        <v>92209</v>
      </c>
      <c r="AJ7" s="169">
        <v>45614</v>
      </c>
      <c r="AK7" s="169">
        <v>14940</v>
      </c>
      <c r="AL7" s="169">
        <v>16433</v>
      </c>
      <c r="AM7" s="169">
        <v>0</v>
      </c>
      <c r="AN7" s="169">
        <v>66032</v>
      </c>
      <c r="AO7" s="169">
        <v>14120</v>
      </c>
      <c r="AP7" s="169">
        <v>73721</v>
      </c>
      <c r="AQ7" s="169">
        <v>0</v>
      </c>
      <c r="AR7" s="169">
        <v>0</v>
      </c>
      <c r="AS7" s="169">
        <v>2266304.25</v>
      </c>
      <c r="AT7" s="169">
        <v>31165</v>
      </c>
      <c r="AU7" s="169">
        <v>29055</v>
      </c>
      <c r="AV7" s="169">
        <v>36699</v>
      </c>
      <c r="AW7" s="169">
        <v>129185</v>
      </c>
      <c r="AX7" s="169">
        <v>48051</v>
      </c>
      <c r="AY7" s="169">
        <v>52040</v>
      </c>
      <c r="AZ7" s="169">
        <v>45990.18</v>
      </c>
      <c r="BA7" s="169">
        <v>37482</v>
      </c>
      <c r="BB7" s="169">
        <v>0</v>
      </c>
      <c r="BC7" s="169">
        <v>16140</v>
      </c>
      <c r="BD7" s="169">
        <v>8298</v>
      </c>
      <c r="BE7" s="169">
        <v>140151</v>
      </c>
      <c r="BF7" s="169">
        <v>0</v>
      </c>
      <c r="BG7" s="169">
        <v>28120</v>
      </c>
      <c r="BH7" s="169">
        <v>1958856</v>
      </c>
      <c r="BI7" s="169">
        <v>702787</v>
      </c>
      <c r="BJ7" s="169">
        <v>42380.95</v>
      </c>
      <c r="BK7" s="169">
        <v>61623</v>
      </c>
      <c r="BL7" s="169">
        <v>24762</v>
      </c>
      <c r="BM7" s="169">
        <v>911</v>
      </c>
      <c r="BN7" s="169">
        <v>24862</v>
      </c>
      <c r="BO7" s="169">
        <v>0</v>
      </c>
      <c r="BP7" s="169">
        <v>0</v>
      </c>
      <c r="BQ7" s="169">
        <v>5498828</v>
      </c>
      <c r="BR7" s="169">
        <v>30060</v>
      </c>
      <c r="BS7" s="169">
        <v>40441</v>
      </c>
      <c r="BT7" s="169">
        <v>97573</v>
      </c>
      <c r="BU7" s="169">
        <v>717596.5</v>
      </c>
      <c r="BV7" s="169">
        <v>16258</v>
      </c>
      <c r="BW7" s="169">
        <v>13394</v>
      </c>
      <c r="BX7" s="169">
        <v>230522</v>
      </c>
      <c r="BY7" s="169">
        <v>798201.57000000007</v>
      </c>
      <c r="BZ7" s="169">
        <v>15656</v>
      </c>
      <c r="CA7" s="169">
        <v>6152</v>
      </c>
      <c r="CB7" s="169">
        <v>29531</v>
      </c>
      <c r="CC7" s="169">
        <v>18574</v>
      </c>
      <c r="CD7" s="169">
        <v>540</v>
      </c>
      <c r="CE7" s="169">
        <v>67275</v>
      </c>
      <c r="CF7" s="169">
        <v>29713850</v>
      </c>
      <c r="CG7" s="169">
        <v>1135301</v>
      </c>
      <c r="CH7" s="169">
        <v>997935.5</v>
      </c>
      <c r="CI7" s="169">
        <v>24835.5</v>
      </c>
      <c r="CJ7" s="169">
        <v>30382</v>
      </c>
      <c r="CK7" s="169">
        <v>20194</v>
      </c>
      <c r="CL7" s="169">
        <v>212548.55</v>
      </c>
      <c r="CM7" s="169">
        <v>633791.5</v>
      </c>
      <c r="CN7" s="169">
        <v>120429</v>
      </c>
      <c r="CO7" s="169">
        <v>103207</v>
      </c>
      <c r="CP7" s="169">
        <v>70309</v>
      </c>
      <c r="CQ7" s="169">
        <v>78125</v>
      </c>
      <c r="CR7" s="169">
        <v>2015</v>
      </c>
      <c r="CS7" s="169">
        <v>4230361.75</v>
      </c>
      <c r="CT7" s="169">
        <v>34506</v>
      </c>
      <c r="CU7" s="169">
        <v>253680</v>
      </c>
      <c r="CV7" s="169">
        <v>16852</v>
      </c>
      <c r="CW7" s="169">
        <v>20597</v>
      </c>
      <c r="CX7" s="169">
        <v>75332</v>
      </c>
      <c r="CY7" s="169">
        <v>3772</v>
      </c>
      <c r="CZ7" s="169">
        <v>97053</v>
      </c>
      <c r="DA7" s="169">
        <v>2605158</v>
      </c>
      <c r="DB7" s="169">
        <v>1148265</v>
      </c>
      <c r="DC7" s="169">
        <v>118805</v>
      </c>
      <c r="DD7" s="169">
        <v>71647</v>
      </c>
      <c r="DE7" s="169">
        <v>167058.75</v>
      </c>
      <c r="DF7" s="169">
        <v>0</v>
      </c>
      <c r="DG7" s="169">
        <v>83704</v>
      </c>
      <c r="DH7" s="169">
        <v>0</v>
      </c>
      <c r="DI7" s="169">
        <v>0</v>
      </c>
      <c r="DJ7" s="169">
        <v>14147510.35</v>
      </c>
      <c r="DK7" s="169">
        <v>0</v>
      </c>
      <c r="DL7" s="169">
        <v>40951</v>
      </c>
      <c r="DM7" s="169">
        <v>56430</v>
      </c>
      <c r="DN7" s="169">
        <v>170022</v>
      </c>
      <c r="DO7" s="169">
        <v>8665</v>
      </c>
      <c r="DP7" s="169">
        <v>128903</v>
      </c>
      <c r="DQ7" s="169">
        <v>8112</v>
      </c>
      <c r="DR7" s="169">
        <v>51914</v>
      </c>
      <c r="DS7" s="169">
        <v>6319578.75</v>
      </c>
      <c r="DT7" s="169">
        <v>81910</v>
      </c>
      <c r="DU7" s="169">
        <v>869255</v>
      </c>
      <c r="DV7" s="169">
        <v>564658</v>
      </c>
      <c r="DW7" s="169"/>
      <c r="DX7" s="169">
        <v>192944</v>
      </c>
      <c r="DY7" s="169">
        <v>75505</v>
      </c>
      <c r="DZ7" s="169">
        <v>0</v>
      </c>
      <c r="EA7" s="169">
        <v>0</v>
      </c>
      <c r="EB7" s="169">
        <v>0</v>
      </c>
      <c r="EC7" s="169">
        <v>348422</v>
      </c>
      <c r="ED7" s="169">
        <v>1118647.6000000001</v>
      </c>
      <c r="EE7" s="169">
        <v>2201956</v>
      </c>
      <c r="EF7" s="169">
        <v>0</v>
      </c>
      <c r="EG7" s="169">
        <v>6466</v>
      </c>
      <c r="EH7" s="169">
        <v>28680</v>
      </c>
      <c r="EI7" s="169">
        <v>184198</v>
      </c>
      <c r="EJ7" s="169">
        <v>317274</v>
      </c>
      <c r="EK7" s="169">
        <v>77431</v>
      </c>
      <c r="EL7" s="169">
        <v>31241</v>
      </c>
      <c r="EM7" s="169">
        <v>14382891.050000001</v>
      </c>
      <c r="EN7" s="169">
        <v>6325</v>
      </c>
      <c r="EO7" s="169">
        <v>41920.199999999997</v>
      </c>
      <c r="EP7" s="169">
        <v>55027</v>
      </c>
      <c r="EQ7" s="169">
        <v>19649</v>
      </c>
      <c r="ER7" s="169">
        <v>6780</v>
      </c>
      <c r="ES7" s="169">
        <v>238783</v>
      </c>
      <c r="ET7" s="169">
        <v>303320</v>
      </c>
      <c r="EU7" s="169">
        <v>33813</v>
      </c>
      <c r="EV7" s="169">
        <v>2123191</v>
      </c>
      <c r="EW7" s="169">
        <v>0</v>
      </c>
      <c r="EX7" s="169">
        <v>90253</v>
      </c>
      <c r="EY7" s="169">
        <v>18375</v>
      </c>
      <c r="EZ7" s="169">
        <v>119586</v>
      </c>
      <c r="FA7" s="169">
        <v>169166</v>
      </c>
      <c r="FB7" s="169">
        <v>15248</v>
      </c>
      <c r="FC7" s="169">
        <v>3828</v>
      </c>
      <c r="FD7" s="169">
        <v>82883</v>
      </c>
      <c r="FE7" s="169">
        <v>1182</v>
      </c>
      <c r="FF7" s="169">
        <v>7783</v>
      </c>
      <c r="FG7" s="169">
        <v>2031</v>
      </c>
      <c r="FH7" s="169">
        <v>6365181.5</v>
      </c>
      <c r="FI7" s="169">
        <v>64293.020000000004</v>
      </c>
      <c r="FJ7" s="169">
        <v>452147</v>
      </c>
      <c r="FK7" s="169">
        <v>421663</v>
      </c>
      <c r="FL7" s="169">
        <v>431406.05</v>
      </c>
      <c r="FM7" s="169">
        <v>247169</v>
      </c>
      <c r="FN7" s="169">
        <v>36543</v>
      </c>
      <c r="FO7" s="169">
        <v>10918</v>
      </c>
      <c r="FP7" s="169">
        <v>7574312</v>
      </c>
      <c r="FQ7" s="169">
        <v>6677</v>
      </c>
      <c r="FR7" s="169">
        <v>432207</v>
      </c>
      <c r="FS7" s="169">
        <v>5423</v>
      </c>
      <c r="FT7" s="169">
        <v>133567.25</v>
      </c>
      <c r="FU7" s="169">
        <v>10402</v>
      </c>
      <c r="FV7" s="169">
        <v>666495</v>
      </c>
      <c r="FW7" s="169">
        <v>42356</v>
      </c>
      <c r="FX7" s="169">
        <v>83130.149999999994</v>
      </c>
      <c r="FY7" s="169">
        <v>138809</v>
      </c>
      <c r="FZ7" s="169">
        <v>520735</v>
      </c>
      <c r="GA7" s="169">
        <v>11662</v>
      </c>
      <c r="GB7" s="169">
        <v>14882</v>
      </c>
      <c r="GC7" s="169">
        <v>149774</v>
      </c>
      <c r="GD7" s="169">
        <v>3743582</v>
      </c>
      <c r="GE7" s="169">
        <v>274351</v>
      </c>
      <c r="GF7" s="169">
        <v>45251</v>
      </c>
      <c r="GG7" s="169">
        <v>442467</v>
      </c>
      <c r="GH7" s="169">
        <v>172828</v>
      </c>
      <c r="GI7" s="169">
        <v>77618</v>
      </c>
      <c r="GJ7" s="169">
        <v>70789</v>
      </c>
      <c r="GK7" s="169">
        <v>776260.99</v>
      </c>
      <c r="GL7" s="169">
        <v>5237</v>
      </c>
      <c r="GM7" s="169">
        <v>0</v>
      </c>
      <c r="GN7" s="169">
        <v>0</v>
      </c>
      <c r="GO7" s="169">
        <v>0</v>
      </c>
      <c r="GP7" s="169">
        <v>1464834</v>
      </c>
      <c r="GQ7" s="169">
        <v>154934</v>
      </c>
      <c r="GR7" s="169">
        <v>46807</v>
      </c>
      <c r="GS7" s="169">
        <v>321384</v>
      </c>
      <c r="GT7" s="169">
        <v>0</v>
      </c>
      <c r="GU7" s="169">
        <v>0</v>
      </c>
      <c r="GV7" s="169">
        <v>113604</v>
      </c>
      <c r="GW7" s="169">
        <v>7965.5</v>
      </c>
      <c r="GX7" s="169">
        <v>6706511</v>
      </c>
      <c r="GY7" s="169">
        <v>1217095</v>
      </c>
      <c r="GZ7" s="169">
        <v>84697</v>
      </c>
      <c r="HA7" s="169">
        <v>37555</v>
      </c>
      <c r="HB7" s="169">
        <v>16350008.4</v>
      </c>
      <c r="HC7" s="169">
        <v>7478403</v>
      </c>
      <c r="HD7" s="169">
        <v>143019</v>
      </c>
      <c r="HE7" s="169">
        <v>2269560</v>
      </c>
      <c r="HF7" s="169">
        <v>558177</v>
      </c>
      <c r="HG7" s="169">
        <v>116056</v>
      </c>
      <c r="HH7" s="169">
        <v>37217</v>
      </c>
      <c r="HI7" s="169">
        <v>4725734</v>
      </c>
      <c r="HJ7" s="169">
        <v>21060</v>
      </c>
      <c r="HK7" s="169">
        <v>118904</v>
      </c>
      <c r="HL7" s="169">
        <v>342652</v>
      </c>
      <c r="HM7" s="169">
        <v>432056</v>
      </c>
      <c r="HN7" s="169">
        <v>16501</v>
      </c>
      <c r="HO7" s="169">
        <v>69016</v>
      </c>
      <c r="HP7" s="169">
        <v>20693</v>
      </c>
      <c r="HQ7" s="169">
        <v>7956293.75</v>
      </c>
      <c r="HR7" s="169">
        <v>1916616</v>
      </c>
      <c r="HS7" s="169">
        <v>151688</v>
      </c>
      <c r="HT7" s="169">
        <v>249092</v>
      </c>
      <c r="HU7" s="169">
        <v>90394</v>
      </c>
      <c r="HV7" s="169">
        <v>19309</v>
      </c>
      <c r="HW7" s="169">
        <v>141723</v>
      </c>
      <c r="HX7" s="169">
        <v>198151.25</v>
      </c>
      <c r="HY7" s="169">
        <v>137832</v>
      </c>
      <c r="HZ7" s="169">
        <v>286687</v>
      </c>
      <c r="IA7" s="169">
        <v>0</v>
      </c>
      <c r="IB7" s="169">
        <v>104654</v>
      </c>
      <c r="IC7" s="169">
        <v>9203</v>
      </c>
      <c r="ID7" s="169">
        <v>70696</v>
      </c>
      <c r="IE7" s="169">
        <v>49798</v>
      </c>
      <c r="IF7" s="169">
        <v>0</v>
      </c>
      <c r="IG7" s="169">
        <v>6250905</v>
      </c>
      <c r="IH7" s="169">
        <v>2727257</v>
      </c>
      <c r="II7" s="169">
        <v>38180</v>
      </c>
      <c r="IJ7" s="169">
        <v>43212</v>
      </c>
      <c r="IK7" s="169">
        <v>446224</v>
      </c>
      <c r="IL7" s="169">
        <v>85579</v>
      </c>
      <c r="IM7" s="169">
        <v>66244</v>
      </c>
      <c r="IN7" s="169">
        <v>56280</v>
      </c>
      <c r="IO7" s="169">
        <v>5243</v>
      </c>
      <c r="IP7" s="169">
        <v>58420</v>
      </c>
      <c r="IQ7" s="169">
        <v>7437</v>
      </c>
      <c r="IR7" s="169">
        <v>35887477.5</v>
      </c>
      <c r="IS7" s="169">
        <v>4537178</v>
      </c>
      <c r="IT7" s="169">
        <v>650183.05000000005</v>
      </c>
      <c r="IU7" s="169">
        <v>215459</v>
      </c>
      <c r="IV7" s="169">
        <v>58818</v>
      </c>
      <c r="IW7" s="169">
        <v>222867</v>
      </c>
      <c r="IX7" s="169">
        <v>126663</v>
      </c>
      <c r="IY7" s="169">
        <v>13488</v>
      </c>
      <c r="IZ7" s="169">
        <v>25025</v>
      </c>
      <c r="JA7" s="169">
        <v>76795</v>
      </c>
      <c r="JB7" s="169">
        <v>1108419</v>
      </c>
      <c r="JC7" s="169">
        <v>58451</v>
      </c>
      <c r="JD7" s="169">
        <v>6842903</v>
      </c>
      <c r="JE7" s="169">
        <v>337263.5</v>
      </c>
      <c r="JF7" s="169">
        <v>28078</v>
      </c>
      <c r="JG7" s="169">
        <v>124601</v>
      </c>
      <c r="JH7" s="169">
        <v>34549</v>
      </c>
      <c r="JI7" s="169">
        <v>39135</v>
      </c>
      <c r="JJ7" s="169">
        <v>3105385.47</v>
      </c>
      <c r="JK7" s="169">
        <v>57582</v>
      </c>
      <c r="JL7" s="169">
        <v>215279</v>
      </c>
      <c r="JM7" s="169">
        <v>233404.35</v>
      </c>
      <c r="JN7" s="169">
        <v>116387</v>
      </c>
      <c r="JO7" s="169">
        <v>202097</v>
      </c>
      <c r="JP7" s="169">
        <v>111630</v>
      </c>
      <c r="JQ7" s="169">
        <v>5046714</v>
      </c>
      <c r="JR7" s="169">
        <v>843115</v>
      </c>
      <c r="JS7" s="169">
        <v>41989</v>
      </c>
      <c r="JT7" s="169">
        <v>20158</v>
      </c>
      <c r="JU7" s="169">
        <v>36101</v>
      </c>
      <c r="JV7" s="169">
        <v>74119</v>
      </c>
      <c r="JW7" s="169">
        <v>736751</v>
      </c>
      <c r="JX7" s="169">
        <v>149957</v>
      </c>
      <c r="JY7" s="169">
        <v>18486</v>
      </c>
      <c r="JZ7" s="169">
        <v>96014</v>
      </c>
      <c r="KA7" s="169">
        <v>4360</v>
      </c>
      <c r="KB7" s="169">
        <v>16162</v>
      </c>
      <c r="KC7" s="169">
        <v>82305</v>
      </c>
      <c r="KD7" s="169">
        <v>43000</v>
      </c>
      <c r="KE7" s="169">
        <v>13605</v>
      </c>
      <c r="KF7" s="169">
        <v>16296182.390000001</v>
      </c>
      <c r="KG7" s="169">
        <v>179420</v>
      </c>
      <c r="KH7" s="169">
        <v>276818</v>
      </c>
      <c r="KI7" s="169">
        <v>156218</v>
      </c>
      <c r="KJ7" s="169">
        <v>261002</v>
      </c>
      <c r="KK7" s="169">
        <v>64416</v>
      </c>
      <c r="KL7" s="169">
        <v>392246</v>
      </c>
      <c r="KM7" s="169">
        <v>800390</v>
      </c>
      <c r="KN7" s="169">
        <v>43809</v>
      </c>
      <c r="KO7" s="169">
        <v>1744165.9</v>
      </c>
      <c r="KP7" s="169">
        <v>8126</v>
      </c>
      <c r="KQ7" s="169">
        <v>159586</v>
      </c>
      <c r="KR7" s="169">
        <v>888198.85</v>
      </c>
      <c r="KS7" s="169">
        <v>69577</v>
      </c>
      <c r="KT7" s="169">
        <v>54531</v>
      </c>
      <c r="KU7" s="169">
        <v>3841983.11</v>
      </c>
      <c r="KV7" s="169">
        <v>305202</v>
      </c>
      <c r="KW7" s="169">
        <v>5436685</v>
      </c>
      <c r="KX7" s="169">
        <v>344516</v>
      </c>
      <c r="KY7" s="169">
        <v>28280</v>
      </c>
      <c r="KZ7" s="169">
        <v>358707</v>
      </c>
      <c r="LA7" s="169">
        <v>62153</v>
      </c>
      <c r="LB7" s="169">
        <v>1301156</v>
      </c>
      <c r="LC7" s="169">
        <v>189858</v>
      </c>
      <c r="LD7" s="169">
        <v>12122</v>
      </c>
      <c r="LE7" s="169">
        <v>17381044.399999999</v>
      </c>
      <c r="LF7" s="169">
        <v>2433201</v>
      </c>
      <c r="LG7" s="169">
        <v>5170720</v>
      </c>
      <c r="LH7" s="169">
        <v>8604968.4400000013</v>
      </c>
      <c r="LI7" s="169">
        <v>586642</v>
      </c>
      <c r="LJ7" s="169">
        <v>236784</v>
      </c>
      <c r="LK7" s="169">
        <v>31805.74</v>
      </c>
      <c r="LL7" s="169">
        <v>82010</v>
      </c>
      <c r="LM7" s="169">
        <v>185845</v>
      </c>
      <c r="LN7" s="169">
        <v>118027.83</v>
      </c>
      <c r="LO7" s="169">
        <v>5456</v>
      </c>
      <c r="LP7" s="169">
        <v>3256840.9699999997</v>
      </c>
      <c r="LQ7" s="169">
        <v>449512</v>
      </c>
      <c r="LR7" s="169">
        <v>114896</v>
      </c>
      <c r="LS7" s="169">
        <v>23795386.23</v>
      </c>
      <c r="LT7" s="169">
        <v>2288562</v>
      </c>
      <c r="LU7" s="169">
        <v>10698581.75</v>
      </c>
      <c r="LV7" s="169">
        <v>1000255.35</v>
      </c>
      <c r="LW7" s="169">
        <v>802059</v>
      </c>
      <c r="LX7" s="169">
        <v>230459</v>
      </c>
      <c r="LY7" s="169">
        <v>51557</v>
      </c>
      <c r="LZ7" s="169">
        <v>464328</v>
      </c>
      <c r="MA7" s="169">
        <v>63267</v>
      </c>
      <c r="MB7" s="169">
        <v>74734</v>
      </c>
      <c r="MC7" s="169">
        <v>793973.37</v>
      </c>
      <c r="MD7" s="169">
        <v>142768</v>
      </c>
      <c r="ME7" s="169">
        <v>25300272.049999997</v>
      </c>
      <c r="MF7" s="169">
        <v>92101</v>
      </c>
      <c r="MG7" s="169">
        <v>53098</v>
      </c>
      <c r="MH7" s="169">
        <v>20356</v>
      </c>
      <c r="MI7" s="169">
        <v>9713</v>
      </c>
      <c r="MJ7" s="169">
        <v>0</v>
      </c>
      <c r="MK7" s="169">
        <v>10914</v>
      </c>
      <c r="ML7" s="169">
        <v>544356</v>
      </c>
      <c r="MM7" s="169">
        <v>108069.5</v>
      </c>
      <c r="MN7" s="169">
        <v>3246</v>
      </c>
      <c r="MO7" s="169">
        <v>15200</v>
      </c>
      <c r="MP7" s="169">
        <v>82944</v>
      </c>
      <c r="MQ7" s="169">
        <v>4000698</v>
      </c>
      <c r="MR7" s="169">
        <v>559002</v>
      </c>
      <c r="MS7" s="169">
        <v>1014903</v>
      </c>
      <c r="MT7" s="169">
        <v>76738</v>
      </c>
      <c r="MU7" s="169">
        <v>290122</v>
      </c>
      <c r="MV7" s="169">
        <v>711381</v>
      </c>
      <c r="MW7" s="169">
        <v>1350405</v>
      </c>
      <c r="MX7" s="169">
        <v>366192</v>
      </c>
      <c r="MY7" s="169">
        <v>459972</v>
      </c>
      <c r="MZ7" s="169">
        <v>80746</v>
      </c>
      <c r="NA7" s="169">
        <v>12061</v>
      </c>
      <c r="NB7" s="169">
        <v>26543402.800000001</v>
      </c>
      <c r="NC7" s="169">
        <v>378260.5</v>
      </c>
      <c r="ND7" s="169">
        <v>23759</v>
      </c>
      <c r="NE7" s="169">
        <v>1458123.5</v>
      </c>
      <c r="NF7" s="169">
        <v>22016</v>
      </c>
      <c r="NG7" s="169">
        <v>179388</v>
      </c>
      <c r="NH7" s="169">
        <v>1161401</v>
      </c>
      <c r="NI7" s="169">
        <v>1332237</v>
      </c>
      <c r="NJ7" s="169">
        <v>59497</v>
      </c>
      <c r="NK7" s="169">
        <v>230735.3</v>
      </c>
      <c r="NL7" s="169">
        <v>70877</v>
      </c>
      <c r="NM7" s="169">
        <v>0</v>
      </c>
      <c r="NN7" s="169">
        <v>2956860.54</v>
      </c>
      <c r="NO7" s="169">
        <v>122303</v>
      </c>
      <c r="NP7" s="169">
        <v>12955</v>
      </c>
      <c r="NQ7" s="169">
        <v>0</v>
      </c>
      <c r="NR7" s="169">
        <v>149289</v>
      </c>
      <c r="NS7" s="169">
        <v>43327</v>
      </c>
      <c r="NT7" s="169">
        <v>48916</v>
      </c>
      <c r="NU7" s="169">
        <v>5368713.1600000001</v>
      </c>
      <c r="NV7" s="169">
        <v>436731</v>
      </c>
      <c r="NW7" s="169">
        <v>25943</v>
      </c>
      <c r="NX7" s="169">
        <v>22171</v>
      </c>
      <c r="NY7" s="169">
        <v>114516</v>
      </c>
      <c r="NZ7" s="169">
        <v>456860</v>
      </c>
      <c r="OA7" s="169">
        <v>74836</v>
      </c>
      <c r="OB7" s="169">
        <v>3598940.35</v>
      </c>
      <c r="OC7" s="169">
        <v>1948164</v>
      </c>
      <c r="OD7" s="169">
        <v>1029558.5</v>
      </c>
      <c r="OE7" s="169">
        <v>1528294.9100000001</v>
      </c>
      <c r="OF7" s="169">
        <v>406789</v>
      </c>
      <c r="OG7" s="169">
        <v>399297</v>
      </c>
      <c r="OH7" s="169">
        <v>291442.5</v>
      </c>
      <c r="OI7" s="169">
        <v>11503</v>
      </c>
      <c r="OJ7" s="169">
        <v>12707</v>
      </c>
      <c r="OK7" s="169">
        <v>7009530.3799999999</v>
      </c>
      <c r="OL7" s="169">
        <v>1271220</v>
      </c>
      <c r="OM7" s="169">
        <v>8237356</v>
      </c>
      <c r="ON7" s="169">
        <v>160633</v>
      </c>
      <c r="OO7" s="169">
        <v>109135</v>
      </c>
      <c r="OP7" s="169">
        <v>193</v>
      </c>
      <c r="OQ7" s="169">
        <v>1600414</v>
      </c>
      <c r="OR7" s="169">
        <v>10223</v>
      </c>
      <c r="OS7" s="169">
        <v>265018</v>
      </c>
      <c r="OT7" s="169">
        <v>353377</v>
      </c>
      <c r="OU7" s="169">
        <v>55938</v>
      </c>
      <c r="OV7" s="169">
        <v>723580</v>
      </c>
      <c r="OW7" s="169">
        <v>25324</v>
      </c>
      <c r="OX7" s="169">
        <v>39251</v>
      </c>
      <c r="OY7" s="169">
        <v>29887.13</v>
      </c>
      <c r="OZ7" s="169">
        <v>1375086</v>
      </c>
      <c r="PA7" s="169">
        <v>52177</v>
      </c>
      <c r="PB7" s="169">
        <v>60756</v>
      </c>
      <c r="PC7" s="169">
        <v>11526</v>
      </c>
      <c r="PD7" s="169">
        <v>0</v>
      </c>
      <c r="PE7" s="169">
        <v>263517</v>
      </c>
      <c r="PF7" s="169">
        <v>0</v>
      </c>
      <c r="PG7" s="169">
        <v>12588</v>
      </c>
      <c r="PH7" s="169">
        <v>8504</v>
      </c>
      <c r="PI7" s="169">
        <v>0</v>
      </c>
      <c r="PJ7" s="169">
        <v>72515</v>
      </c>
      <c r="PK7" s="169">
        <v>74841</v>
      </c>
      <c r="PL7" s="169">
        <v>72846</v>
      </c>
      <c r="PM7" s="169">
        <v>351999</v>
      </c>
      <c r="PN7" s="169">
        <v>64575</v>
      </c>
      <c r="PO7" s="169">
        <v>0</v>
      </c>
      <c r="PP7" s="169">
        <v>0</v>
      </c>
      <c r="PQ7" s="169">
        <v>0</v>
      </c>
      <c r="PR7" s="169">
        <v>8779940</v>
      </c>
      <c r="PS7" s="169">
        <v>38069</v>
      </c>
      <c r="PT7" s="169">
        <v>31875</v>
      </c>
      <c r="PU7" s="169">
        <v>29287</v>
      </c>
      <c r="PV7" s="169">
        <v>1082691</v>
      </c>
      <c r="PW7" s="169">
        <v>99703.84</v>
      </c>
      <c r="PX7" s="169">
        <v>134475</v>
      </c>
      <c r="PY7" s="169">
        <v>1067719</v>
      </c>
      <c r="PZ7" s="169">
        <v>446984.5</v>
      </c>
      <c r="QA7" s="169">
        <v>5433</v>
      </c>
      <c r="QB7" s="169">
        <v>192260</v>
      </c>
      <c r="QC7" s="169">
        <v>229348</v>
      </c>
      <c r="QD7" s="169">
        <v>0</v>
      </c>
      <c r="QE7" s="169">
        <v>123611</v>
      </c>
      <c r="QF7" s="169">
        <v>38033.26</v>
      </c>
      <c r="QG7" s="169">
        <v>232917.48</v>
      </c>
      <c r="QH7" s="169">
        <v>47658</v>
      </c>
      <c r="QI7" s="169">
        <v>112531.49</v>
      </c>
      <c r="QJ7" s="169">
        <v>16517</v>
      </c>
      <c r="QK7" s="169">
        <v>36741.5</v>
      </c>
      <c r="QL7" s="169">
        <v>307362</v>
      </c>
      <c r="QM7" s="169">
        <v>0</v>
      </c>
      <c r="QN7" s="169">
        <v>0</v>
      </c>
      <c r="QO7" s="169">
        <v>0</v>
      </c>
      <c r="QP7" s="169">
        <v>0</v>
      </c>
      <c r="QQ7" s="169"/>
      <c r="QR7" s="169">
        <v>12729221.84</v>
      </c>
      <c r="QS7" s="169">
        <v>7351</v>
      </c>
      <c r="QT7" s="169">
        <v>38385</v>
      </c>
      <c r="QU7" s="169">
        <v>15110</v>
      </c>
      <c r="QV7" s="169">
        <v>12569</v>
      </c>
      <c r="QW7" s="169">
        <v>154728</v>
      </c>
      <c r="QX7" s="169">
        <v>3023</v>
      </c>
      <c r="QY7" s="169">
        <v>34942</v>
      </c>
      <c r="QZ7" s="169">
        <v>73987</v>
      </c>
      <c r="RA7" s="169">
        <v>126896</v>
      </c>
      <c r="RB7" s="169">
        <v>7585</v>
      </c>
      <c r="RC7" s="169">
        <v>73170</v>
      </c>
      <c r="RD7" s="169">
        <v>0</v>
      </c>
      <c r="RE7" s="169">
        <v>3922586</v>
      </c>
      <c r="RF7" s="169">
        <v>135463</v>
      </c>
      <c r="RG7" s="169">
        <v>394589.68</v>
      </c>
      <c r="RH7" s="169">
        <v>54883</v>
      </c>
      <c r="RI7" s="169">
        <v>11239</v>
      </c>
      <c r="RJ7" s="169">
        <v>24706</v>
      </c>
      <c r="RK7" s="169">
        <v>55737</v>
      </c>
      <c r="RL7" s="169">
        <v>28424</v>
      </c>
      <c r="RM7" s="169">
        <v>0</v>
      </c>
      <c r="RN7" s="169">
        <v>420420</v>
      </c>
      <c r="RO7" s="169">
        <v>9367</v>
      </c>
      <c r="RP7" s="169">
        <v>7458</v>
      </c>
      <c r="RQ7" s="169">
        <v>0</v>
      </c>
      <c r="RR7" s="169">
        <v>5032</v>
      </c>
      <c r="RS7" s="169">
        <v>0</v>
      </c>
      <c r="RT7" s="169">
        <v>86981</v>
      </c>
      <c r="RU7" s="169">
        <v>15475</v>
      </c>
      <c r="RV7" s="169">
        <v>0</v>
      </c>
      <c r="RW7" s="169">
        <v>101137</v>
      </c>
      <c r="RX7" s="169">
        <v>0</v>
      </c>
      <c r="RY7" s="169">
        <v>1491735</v>
      </c>
      <c r="RZ7" s="169">
        <v>7919</v>
      </c>
      <c r="SA7" s="169">
        <v>46254</v>
      </c>
      <c r="SB7" s="169">
        <v>42359</v>
      </c>
      <c r="SC7" s="169">
        <v>0</v>
      </c>
      <c r="SD7" s="169">
        <v>92070</v>
      </c>
      <c r="SE7" s="169">
        <v>58015.479999999996</v>
      </c>
      <c r="SF7" s="169">
        <v>2765455</v>
      </c>
      <c r="SG7" s="169">
        <v>48620</v>
      </c>
      <c r="SH7" s="169">
        <v>91603</v>
      </c>
      <c r="SI7" s="169">
        <v>255749</v>
      </c>
      <c r="SJ7" s="169">
        <v>0</v>
      </c>
      <c r="SK7" s="169">
        <v>497171.75</v>
      </c>
      <c r="SL7" s="169">
        <v>53294</v>
      </c>
      <c r="SM7" s="169">
        <v>10576</v>
      </c>
      <c r="SN7" s="169">
        <v>447488</v>
      </c>
      <c r="SO7" s="169">
        <v>613</v>
      </c>
      <c r="SP7" s="169">
        <v>106751</v>
      </c>
      <c r="SQ7" s="169">
        <v>25444</v>
      </c>
      <c r="SR7" s="169">
        <v>0</v>
      </c>
      <c r="SS7" s="169">
        <v>1807789</v>
      </c>
      <c r="ST7" s="169">
        <v>0</v>
      </c>
      <c r="SU7" s="169">
        <v>18416</v>
      </c>
      <c r="SV7" s="169">
        <v>2382</v>
      </c>
      <c r="SW7" s="169">
        <v>72645</v>
      </c>
      <c r="SX7" s="169">
        <v>36889</v>
      </c>
      <c r="SY7" s="169">
        <v>75162</v>
      </c>
      <c r="SZ7" s="169">
        <v>145361</v>
      </c>
      <c r="TA7" s="169">
        <v>66728</v>
      </c>
      <c r="TB7" s="169">
        <v>15711</v>
      </c>
      <c r="TC7" s="169">
        <v>15915</v>
      </c>
      <c r="TD7" s="169">
        <v>41616</v>
      </c>
      <c r="TE7" s="169">
        <v>13480</v>
      </c>
      <c r="TF7" s="169">
        <v>2245</v>
      </c>
      <c r="TG7" s="169">
        <v>5540229</v>
      </c>
      <c r="TH7" s="169">
        <v>20437</v>
      </c>
      <c r="TI7" s="169">
        <v>0</v>
      </c>
      <c r="TJ7" s="169">
        <v>172201</v>
      </c>
      <c r="TK7" s="169">
        <v>286230</v>
      </c>
      <c r="TL7" s="169">
        <v>62253</v>
      </c>
      <c r="TM7" s="169">
        <v>2043</v>
      </c>
      <c r="TN7" s="169">
        <v>280523</v>
      </c>
      <c r="TO7" s="169">
        <v>18359</v>
      </c>
      <c r="TP7" s="169">
        <v>99323</v>
      </c>
      <c r="TQ7" s="169">
        <v>49032</v>
      </c>
      <c r="TR7" s="169">
        <v>24877</v>
      </c>
      <c r="TS7" s="169">
        <v>24558</v>
      </c>
      <c r="TT7" s="169">
        <v>130265</v>
      </c>
      <c r="TU7" s="169">
        <v>15797</v>
      </c>
      <c r="TV7" s="169">
        <v>4715</v>
      </c>
      <c r="TW7" s="169">
        <v>529079</v>
      </c>
      <c r="TX7" s="169">
        <v>0</v>
      </c>
      <c r="TY7" s="169">
        <v>2403073</v>
      </c>
      <c r="TZ7" s="169">
        <v>153489</v>
      </c>
      <c r="UA7" s="169">
        <v>10992.25</v>
      </c>
      <c r="UB7" s="169"/>
      <c r="UC7" s="169">
        <v>1177044.8</v>
      </c>
      <c r="UD7" s="169">
        <v>15116.5</v>
      </c>
      <c r="UE7" s="169">
        <v>0</v>
      </c>
      <c r="UF7" s="169">
        <v>0</v>
      </c>
      <c r="UG7" s="169">
        <v>0</v>
      </c>
      <c r="UH7" s="169">
        <v>1078472</v>
      </c>
      <c r="UI7" s="169">
        <v>14109</v>
      </c>
      <c r="UJ7" s="169">
        <v>0</v>
      </c>
      <c r="UK7" s="169">
        <v>64215</v>
      </c>
      <c r="UL7" s="169"/>
      <c r="UM7" s="169">
        <v>0</v>
      </c>
      <c r="UN7" s="169">
        <v>10526544</v>
      </c>
      <c r="UO7" s="169">
        <v>90610</v>
      </c>
      <c r="UP7" s="169">
        <v>3749</v>
      </c>
      <c r="UQ7" s="169">
        <v>829781</v>
      </c>
      <c r="UR7" s="169">
        <v>0</v>
      </c>
      <c r="US7" s="169">
        <v>17690</v>
      </c>
      <c r="UT7" s="169">
        <v>91812</v>
      </c>
      <c r="UU7" s="169">
        <v>15249.94</v>
      </c>
      <c r="UV7" s="169">
        <v>14629</v>
      </c>
      <c r="UW7" s="169">
        <v>93949</v>
      </c>
      <c r="UX7" s="169">
        <v>49555</v>
      </c>
      <c r="UY7" s="169">
        <v>85427</v>
      </c>
      <c r="UZ7" s="169">
        <v>63408</v>
      </c>
      <c r="VA7" s="169">
        <v>25210</v>
      </c>
      <c r="VB7" s="169">
        <v>9580</v>
      </c>
      <c r="VC7" s="169">
        <v>0</v>
      </c>
      <c r="VD7" s="169">
        <v>0</v>
      </c>
      <c r="VE7" s="169">
        <v>10423</v>
      </c>
      <c r="VF7" s="169">
        <v>249302</v>
      </c>
      <c r="VG7" s="169">
        <v>0</v>
      </c>
      <c r="VH7" s="169">
        <v>0</v>
      </c>
      <c r="VI7" s="169">
        <v>2421</v>
      </c>
      <c r="VJ7" s="169">
        <v>3486661</v>
      </c>
      <c r="VK7" s="169">
        <v>84047.290000000008</v>
      </c>
      <c r="VL7" s="169">
        <v>49339</v>
      </c>
      <c r="VM7" s="169">
        <v>0</v>
      </c>
      <c r="VN7" s="169">
        <v>26742</v>
      </c>
      <c r="VO7" s="169">
        <v>324185.5</v>
      </c>
      <c r="VP7" s="169">
        <v>2826</v>
      </c>
      <c r="VQ7" s="169">
        <v>30887.25</v>
      </c>
      <c r="VR7" s="169">
        <v>0</v>
      </c>
      <c r="VS7" s="169">
        <v>586403</v>
      </c>
      <c r="VT7" s="169">
        <v>9806</v>
      </c>
      <c r="VU7" s="169">
        <v>5513</v>
      </c>
      <c r="VV7" s="169">
        <v>156361</v>
      </c>
      <c r="VW7" s="169">
        <v>0</v>
      </c>
      <c r="VX7" s="169">
        <v>20618.439999999999</v>
      </c>
      <c r="VY7" s="169">
        <v>22941361</v>
      </c>
      <c r="VZ7" s="169">
        <v>55668.800000000003</v>
      </c>
      <c r="WA7" s="169">
        <v>86708</v>
      </c>
      <c r="WB7" s="169">
        <v>11651</v>
      </c>
      <c r="WC7" s="169">
        <v>115796</v>
      </c>
      <c r="WD7" s="169">
        <v>185396</v>
      </c>
      <c r="WE7" s="169">
        <v>108961</v>
      </c>
      <c r="WF7" s="169">
        <v>508031.75</v>
      </c>
      <c r="WG7" s="169">
        <v>70321</v>
      </c>
      <c r="WH7" s="169">
        <v>55580.98</v>
      </c>
      <c r="WI7" s="169">
        <v>19984</v>
      </c>
      <c r="WJ7" s="169">
        <v>1356918</v>
      </c>
      <c r="WK7" s="169">
        <v>140804</v>
      </c>
      <c r="WL7" s="169">
        <v>369072</v>
      </c>
      <c r="WM7" s="169">
        <v>730553</v>
      </c>
      <c r="WN7" s="169">
        <v>738207</v>
      </c>
      <c r="WO7" s="169">
        <v>197708</v>
      </c>
      <c r="WP7" s="169">
        <v>135564</v>
      </c>
      <c r="WQ7" s="169">
        <v>0</v>
      </c>
      <c r="WR7" s="169">
        <v>869255</v>
      </c>
      <c r="WS7" s="169">
        <v>843412</v>
      </c>
      <c r="WT7" s="169">
        <v>131935</v>
      </c>
      <c r="WU7" s="169">
        <v>154076</v>
      </c>
      <c r="WV7" s="169">
        <v>0</v>
      </c>
      <c r="WW7" s="169">
        <v>32154</v>
      </c>
      <c r="WX7" s="169">
        <v>10222</v>
      </c>
      <c r="WY7" s="169">
        <v>99277</v>
      </c>
      <c r="WZ7" s="169">
        <v>42065</v>
      </c>
      <c r="XA7" s="169">
        <v>982762.5</v>
      </c>
      <c r="XB7" s="169">
        <v>257291.01</v>
      </c>
      <c r="XC7" s="169">
        <v>92535</v>
      </c>
      <c r="XD7" s="169">
        <v>0</v>
      </c>
      <c r="XE7" s="169">
        <v>0</v>
      </c>
      <c r="XF7" s="169">
        <v>3617875</v>
      </c>
      <c r="XG7" s="169">
        <v>9139</v>
      </c>
      <c r="XH7" s="169">
        <v>24984</v>
      </c>
      <c r="XI7" s="169">
        <v>906645</v>
      </c>
      <c r="XJ7" s="169">
        <v>56493</v>
      </c>
      <c r="XK7" s="169">
        <v>19895</v>
      </c>
      <c r="XL7" s="169">
        <v>80527.509999999995</v>
      </c>
      <c r="XM7" s="169">
        <v>8267</v>
      </c>
      <c r="XN7" s="169">
        <v>171781</v>
      </c>
      <c r="XO7" s="169">
        <v>401394</v>
      </c>
      <c r="XP7" s="169">
        <v>25261</v>
      </c>
      <c r="XQ7" s="169">
        <v>6340</v>
      </c>
      <c r="XR7" s="169">
        <v>17211</v>
      </c>
      <c r="XS7" s="169">
        <v>42758</v>
      </c>
      <c r="XT7" s="169">
        <v>71940</v>
      </c>
      <c r="XU7" s="169">
        <v>14180</v>
      </c>
      <c r="XV7" s="169">
        <v>0</v>
      </c>
      <c r="XW7" s="169">
        <v>24244</v>
      </c>
      <c r="XX7" s="169">
        <v>33957</v>
      </c>
      <c r="XY7" s="169">
        <v>25808</v>
      </c>
      <c r="XZ7" s="169">
        <v>0</v>
      </c>
      <c r="YA7" s="169">
        <v>0</v>
      </c>
      <c r="YB7" s="169">
        <v>0</v>
      </c>
      <c r="YC7" s="169">
        <v>3743906.2</v>
      </c>
      <c r="YD7" s="169">
        <v>34728</v>
      </c>
      <c r="YE7" s="169">
        <v>16193</v>
      </c>
      <c r="YF7" s="169">
        <v>0</v>
      </c>
      <c r="YG7" s="169">
        <v>379836</v>
      </c>
      <c r="YH7" s="169">
        <v>37806</v>
      </c>
      <c r="YI7" s="169">
        <v>43849</v>
      </c>
      <c r="YJ7" s="169">
        <v>17276</v>
      </c>
      <c r="YK7" s="169">
        <v>239017</v>
      </c>
      <c r="YL7" s="169">
        <v>19648</v>
      </c>
      <c r="YM7" s="169">
        <v>111757.5</v>
      </c>
      <c r="YN7" s="169">
        <v>11123</v>
      </c>
      <c r="YO7" s="169">
        <v>5286</v>
      </c>
      <c r="YP7" s="169">
        <v>0</v>
      </c>
      <c r="YQ7" s="169">
        <v>0</v>
      </c>
      <c r="YR7" s="169">
        <v>6578</v>
      </c>
      <c r="YS7" s="169">
        <v>312</v>
      </c>
      <c r="YT7" s="169">
        <v>2353092.9700000002</v>
      </c>
      <c r="YU7" s="169">
        <v>15117</v>
      </c>
      <c r="YV7" s="169">
        <v>6454</v>
      </c>
      <c r="YW7" s="169">
        <v>16874</v>
      </c>
      <c r="YX7" s="169">
        <v>22827</v>
      </c>
      <c r="YY7" s="169">
        <v>14046</v>
      </c>
      <c r="YZ7" s="169">
        <v>54717</v>
      </c>
      <c r="ZA7" s="169">
        <v>1372243</v>
      </c>
      <c r="ZB7" s="169">
        <v>65970</v>
      </c>
      <c r="ZC7" s="169">
        <v>142807.85</v>
      </c>
      <c r="ZD7" s="169">
        <v>72500</v>
      </c>
      <c r="ZE7" s="169">
        <v>22017</v>
      </c>
      <c r="ZF7" s="169">
        <v>15454</v>
      </c>
      <c r="ZG7" s="169">
        <v>19630</v>
      </c>
      <c r="ZH7" s="169">
        <v>2194</v>
      </c>
      <c r="ZI7" s="169">
        <v>168510</v>
      </c>
      <c r="ZJ7" s="169">
        <v>3430456.2</v>
      </c>
      <c r="ZK7" s="169">
        <v>378483.25</v>
      </c>
      <c r="ZL7" s="169">
        <v>167614</v>
      </c>
      <c r="ZM7" s="169">
        <v>1818872.2</v>
      </c>
      <c r="ZN7" s="169">
        <v>126812</v>
      </c>
      <c r="ZO7" s="169">
        <v>290</v>
      </c>
      <c r="ZP7" s="169">
        <v>117491</v>
      </c>
      <c r="ZQ7" s="169">
        <v>553497</v>
      </c>
      <c r="ZR7" s="169">
        <v>404129</v>
      </c>
      <c r="ZS7" s="169">
        <v>222754.72999999998</v>
      </c>
      <c r="ZT7" s="169">
        <v>0</v>
      </c>
      <c r="ZU7" s="169">
        <v>73026.989999999991</v>
      </c>
      <c r="ZV7" s="169">
        <v>119028.5</v>
      </c>
      <c r="ZW7" s="169">
        <v>1503.75</v>
      </c>
      <c r="ZX7" s="169">
        <v>50397.74</v>
      </c>
      <c r="ZY7" s="169">
        <v>11144.25</v>
      </c>
      <c r="ZZ7" s="169">
        <v>45274.5</v>
      </c>
      <c r="AAA7" s="169">
        <v>0</v>
      </c>
      <c r="AAB7" s="169">
        <v>30920</v>
      </c>
      <c r="AAC7" s="169">
        <v>0</v>
      </c>
      <c r="AAD7" s="169">
        <v>1195</v>
      </c>
      <c r="AAE7" s="169">
        <v>41147</v>
      </c>
      <c r="AAF7" s="169">
        <v>2331282</v>
      </c>
      <c r="AAG7" s="169">
        <v>2177.5</v>
      </c>
      <c r="AAH7" s="169">
        <v>13179</v>
      </c>
      <c r="AAI7" s="169">
        <v>199378</v>
      </c>
      <c r="AAJ7" s="169">
        <v>70384</v>
      </c>
      <c r="AAK7" s="169">
        <v>34223</v>
      </c>
      <c r="AAL7" s="169">
        <v>4220</v>
      </c>
      <c r="AAM7" s="169">
        <v>17577891</v>
      </c>
      <c r="AAN7" s="169">
        <v>64363.31</v>
      </c>
      <c r="AAO7" s="169">
        <v>0</v>
      </c>
      <c r="AAP7" s="169">
        <v>65876</v>
      </c>
      <c r="AAQ7" s="169">
        <v>81609</v>
      </c>
      <c r="AAR7" s="169">
        <v>41203</v>
      </c>
      <c r="AAS7" s="169">
        <v>155394</v>
      </c>
      <c r="AAT7" s="169">
        <v>60925</v>
      </c>
      <c r="AAU7" s="169">
        <v>1094450</v>
      </c>
      <c r="AAV7" s="169">
        <v>8707</v>
      </c>
      <c r="AAW7" s="169">
        <v>85535</v>
      </c>
      <c r="AAX7" s="169">
        <v>567330.5</v>
      </c>
      <c r="AAY7" s="169">
        <v>134897</v>
      </c>
      <c r="AAZ7" s="169">
        <v>17618</v>
      </c>
      <c r="ABA7" s="169">
        <v>6826</v>
      </c>
      <c r="ABB7" s="169">
        <v>0</v>
      </c>
      <c r="ABC7" s="169">
        <v>0</v>
      </c>
      <c r="ABD7" s="169">
        <v>124546</v>
      </c>
      <c r="ABE7" s="169">
        <v>0</v>
      </c>
      <c r="ABF7" s="169">
        <v>776110</v>
      </c>
      <c r="ABG7" s="169">
        <v>534439</v>
      </c>
      <c r="ABH7" s="169">
        <v>4818</v>
      </c>
      <c r="ABI7" s="169">
        <v>0</v>
      </c>
      <c r="ABJ7" s="169">
        <v>0</v>
      </c>
      <c r="ABK7" s="169">
        <v>0</v>
      </c>
      <c r="ABL7" s="169">
        <v>0</v>
      </c>
      <c r="ABM7" s="169">
        <v>8591521</v>
      </c>
      <c r="ABN7" s="169">
        <v>14974</v>
      </c>
      <c r="ABO7" s="169">
        <v>0</v>
      </c>
      <c r="ABP7" s="169">
        <v>12905</v>
      </c>
      <c r="ABQ7" s="169">
        <v>109787</v>
      </c>
      <c r="ABR7" s="169">
        <v>2812</v>
      </c>
      <c r="ABS7" s="169">
        <v>26785</v>
      </c>
      <c r="ABT7" s="169">
        <v>126093</v>
      </c>
      <c r="ABU7" s="169">
        <v>0</v>
      </c>
      <c r="ABV7" s="169">
        <v>6225015.5300000003</v>
      </c>
      <c r="ABW7" s="169">
        <v>0</v>
      </c>
      <c r="ABX7" s="169">
        <v>138202</v>
      </c>
      <c r="ABY7" s="169">
        <v>63656</v>
      </c>
      <c r="ABZ7" s="169">
        <v>30682</v>
      </c>
      <c r="ACA7" s="169">
        <v>877560</v>
      </c>
      <c r="ACB7" s="169">
        <v>9825</v>
      </c>
      <c r="ACC7" s="169">
        <v>95067</v>
      </c>
      <c r="ACD7" s="169">
        <v>26418.5</v>
      </c>
      <c r="ACE7" s="169">
        <v>116239</v>
      </c>
      <c r="ACF7" s="169">
        <v>28508</v>
      </c>
      <c r="ACG7" s="169">
        <v>11792647</v>
      </c>
      <c r="ACH7" s="169">
        <v>35621.5</v>
      </c>
      <c r="ACI7" s="169">
        <v>117231</v>
      </c>
      <c r="ACJ7" s="169">
        <v>396264</v>
      </c>
      <c r="ACK7" s="169">
        <v>6491</v>
      </c>
      <c r="ACL7" s="169">
        <v>151743</v>
      </c>
      <c r="ACM7" s="169">
        <v>168333</v>
      </c>
      <c r="ACN7" s="169">
        <v>1097576</v>
      </c>
      <c r="ACO7" s="169">
        <v>5396432.5</v>
      </c>
      <c r="ACP7" s="169">
        <v>85349</v>
      </c>
      <c r="ACQ7" s="169">
        <v>19159</v>
      </c>
      <c r="ACR7" s="169">
        <v>491257</v>
      </c>
      <c r="ACS7" s="169">
        <v>109442</v>
      </c>
      <c r="ACT7" s="169">
        <v>1809985</v>
      </c>
      <c r="ACU7" s="169">
        <v>70677</v>
      </c>
      <c r="ACV7" s="169">
        <v>75907</v>
      </c>
      <c r="ACW7" s="169">
        <v>10575</v>
      </c>
      <c r="ACX7" s="169">
        <v>28695</v>
      </c>
      <c r="ACY7" s="169">
        <v>113807</v>
      </c>
      <c r="ACZ7" s="169">
        <v>0</v>
      </c>
      <c r="ADA7" s="169">
        <v>0</v>
      </c>
      <c r="ADB7" s="169">
        <v>0</v>
      </c>
      <c r="ADC7" s="169">
        <v>126129</v>
      </c>
      <c r="ADD7" s="169">
        <v>1400332</v>
      </c>
      <c r="ADE7" s="169">
        <v>1165327</v>
      </c>
      <c r="ADF7" s="169">
        <v>0</v>
      </c>
      <c r="ADG7" s="169">
        <v>0</v>
      </c>
      <c r="ADH7" s="169">
        <v>307909</v>
      </c>
      <c r="ADI7" s="169">
        <v>112986</v>
      </c>
      <c r="ADJ7" s="169">
        <v>14687</v>
      </c>
      <c r="ADK7" s="169">
        <v>36754.9</v>
      </c>
      <c r="ADL7" s="169">
        <v>158776</v>
      </c>
      <c r="ADM7" s="169">
        <v>55395598.899999999</v>
      </c>
      <c r="ADN7" s="169">
        <v>37204</v>
      </c>
      <c r="ADO7" s="169">
        <v>112910.25</v>
      </c>
      <c r="ADP7" s="169">
        <v>1965702</v>
      </c>
      <c r="ADQ7" s="169">
        <v>95429</v>
      </c>
      <c r="ADR7" s="169">
        <v>0</v>
      </c>
      <c r="ADS7" s="169">
        <v>4317</v>
      </c>
      <c r="ADT7" s="169">
        <v>10252</v>
      </c>
      <c r="ADU7" s="169">
        <v>13913644.52</v>
      </c>
      <c r="ADV7" s="169">
        <v>2642925.35</v>
      </c>
      <c r="ADW7" s="169">
        <v>658308</v>
      </c>
      <c r="ADX7" s="169">
        <v>52812</v>
      </c>
      <c r="ADY7" s="169">
        <v>126027</v>
      </c>
      <c r="ADZ7" s="169">
        <v>288104</v>
      </c>
      <c r="AEA7" s="169">
        <v>597254</v>
      </c>
      <c r="AEB7" s="169">
        <v>191936</v>
      </c>
      <c r="AEC7" s="169">
        <v>172752</v>
      </c>
      <c r="AED7" s="169">
        <v>27652</v>
      </c>
      <c r="AEE7" s="169">
        <v>317874</v>
      </c>
      <c r="AEF7" s="169">
        <v>941696</v>
      </c>
      <c r="AEG7" s="169">
        <v>394795.44</v>
      </c>
      <c r="AEH7" s="169">
        <v>66044</v>
      </c>
      <c r="AEI7" s="169">
        <v>66237</v>
      </c>
      <c r="AEJ7" s="169">
        <v>541053</v>
      </c>
      <c r="AEK7" s="169">
        <v>85045</v>
      </c>
      <c r="AEL7" s="169">
        <v>1064305</v>
      </c>
      <c r="AEM7" s="169">
        <v>110677</v>
      </c>
      <c r="AEN7" s="169">
        <v>99935</v>
      </c>
      <c r="AEO7" s="169">
        <v>17828252.75</v>
      </c>
      <c r="AEP7" s="169">
        <v>94217</v>
      </c>
      <c r="AEQ7" s="169">
        <v>97007</v>
      </c>
      <c r="AER7" s="169">
        <v>11102</v>
      </c>
      <c r="AES7" s="169">
        <v>36152</v>
      </c>
      <c r="AET7" s="169">
        <v>70450</v>
      </c>
      <c r="AEU7" s="169">
        <v>0</v>
      </c>
      <c r="AEV7" s="169">
        <v>38618</v>
      </c>
      <c r="AEW7" s="169">
        <v>51056</v>
      </c>
      <c r="AEX7" s="169">
        <v>6640</v>
      </c>
      <c r="AEY7" s="169">
        <v>3959619</v>
      </c>
      <c r="AEZ7" s="169">
        <v>3967122</v>
      </c>
      <c r="AFA7" s="169">
        <v>759243</v>
      </c>
      <c r="AFB7" s="169">
        <v>210079</v>
      </c>
      <c r="AFC7" s="169">
        <v>254131</v>
      </c>
      <c r="AFD7" s="169">
        <v>137751</v>
      </c>
      <c r="AFE7" s="169">
        <v>23040</v>
      </c>
      <c r="AFF7" s="169">
        <v>70649</v>
      </c>
      <c r="AFG7" s="169">
        <v>406393</v>
      </c>
      <c r="AFH7" s="169">
        <v>77453</v>
      </c>
      <c r="AFI7" s="169">
        <v>35363</v>
      </c>
      <c r="AFJ7" s="169">
        <v>88297</v>
      </c>
      <c r="AFK7" s="169">
        <v>78854</v>
      </c>
      <c r="AFL7" s="169">
        <v>6952765</v>
      </c>
      <c r="AFM7" s="169">
        <v>319508</v>
      </c>
      <c r="AFN7" s="169">
        <v>66345</v>
      </c>
      <c r="AFO7" s="169">
        <v>41024</v>
      </c>
      <c r="AFP7" s="169">
        <v>57255</v>
      </c>
      <c r="AFQ7" s="169">
        <v>49271</v>
      </c>
      <c r="AFR7" s="169">
        <v>64688</v>
      </c>
      <c r="AFS7" s="169">
        <v>164791</v>
      </c>
      <c r="AFT7" s="169">
        <v>142771</v>
      </c>
      <c r="AFU7" s="169">
        <v>46959</v>
      </c>
      <c r="AFV7" s="169">
        <v>441688</v>
      </c>
      <c r="AFW7" s="169">
        <v>16892</v>
      </c>
      <c r="AFX7" s="169">
        <v>10838241.73</v>
      </c>
      <c r="AFY7" s="169">
        <v>47137.68</v>
      </c>
      <c r="AFZ7" s="169">
        <v>78323</v>
      </c>
      <c r="AGA7" s="169">
        <v>8020</v>
      </c>
      <c r="AGB7" s="169">
        <v>268718</v>
      </c>
      <c r="AGC7" s="169">
        <v>27632</v>
      </c>
      <c r="AGD7" s="169">
        <v>35186</v>
      </c>
      <c r="AGE7" s="169">
        <v>154627</v>
      </c>
      <c r="AGF7" s="169">
        <v>84332.4</v>
      </c>
      <c r="AGG7" s="169">
        <v>46892.25</v>
      </c>
      <c r="AGH7" s="169">
        <v>20350</v>
      </c>
      <c r="AGI7" s="169">
        <v>9926185</v>
      </c>
      <c r="AGJ7" s="169">
        <v>1022632</v>
      </c>
      <c r="AGK7" s="169">
        <v>25961</v>
      </c>
      <c r="AGL7" s="169">
        <v>2163</v>
      </c>
      <c r="AGM7" s="169">
        <v>264980</v>
      </c>
      <c r="AGN7" s="169">
        <v>167568</v>
      </c>
      <c r="AGO7" s="169">
        <v>0</v>
      </c>
      <c r="AGP7" s="169">
        <v>71765</v>
      </c>
      <c r="AGQ7" s="169">
        <v>25814997.77</v>
      </c>
      <c r="AGR7" s="169">
        <v>3236111.1</v>
      </c>
      <c r="AGS7" s="169">
        <v>26746</v>
      </c>
      <c r="AGT7" s="169">
        <v>122547</v>
      </c>
      <c r="AGU7" s="169">
        <v>343395</v>
      </c>
      <c r="AGV7" s="169">
        <v>562097</v>
      </c>
      <c r="AGW7" s="169">
        <v>16304</v>
      </c>
      <c r="AGX7" s="169">
        <v>90964</v>
      </c>
      <c r="AGY7" s="169">
        <v>8036</v>
      </c>
      <c r="AGZ7" s="169">
        <v>64450</v>
      </c>
      <c r="AHA7" s="169">
        <v>44887</v>
      </c>
      <c r="AHB7" s="169">
        <v>39470</v>
      </c>
      <c r="AHC7" s="169">
        <v>42822</v>
      </c>
      <c r="AHD7" s="169">
        <v>13567</v>
      </c>
      <c r="AHE7" s="169">
        <v>30407</v>
      </c>
      <c r="AHF7" s="169">
        <v>21169</v>
      </c>
      <c r="AHG7" s="169">
        <v>5127</v>
      </c>
      <c r="AHH7" s="169">
        <v>1965799</v>
      </c>
      <c r="AHI7" s="169">
        <v>45470</v>
      </c>
      <c r="AHJ7" s="169">
        <v>5719</v>
      </c>
      <c r="AHK7" s="169">
        <v>15085</v>
      </c>
      <c r="AHL7" s="169">
        <v>104625</v>
      </c>
      <c r="AHM7" s="169">
        <v>18221</v>
      </c>
      <c r="AHN7" s="169">
        <v>0</v>
      </c>
      <c r="AHO7" s="169">
        <v>880915595.73000038</v>
      </c>
    </row>
    <row r="8" spans="1:899" x14ac:dyDescent="0.35">
      <c r="A8" s="158" t="s">
        <v>2290</v>
      </c>
      <c r="B8" s="158" t="s">
        <v>678</v>
      </c>
      <c r="C8" s="169">
        <v>57943081.619999997</v>
      </c>
      <c r="D8" s="169">
        <v>1403550.3399999999</v>
      </c>
      <c r="E8" s="169">
        <v>7725943.5699999994</v>
      </c>
      <c r="F8" s="169">
        <v>768382.33000000007</v>
      </c>
      <c r="G8" s="169">
        <v>3651211.4</v>
      </c>
      <c r="H8" s="169">
        <v>781430.62</v>
      </c>
      <c r="I8" s="169">
        <v>1568011.6599999997</v>
      </c>
      <c r="J8" s="169">
        <v>913713.3</v>
      </c>
      <c r="K8" s="169">
        <v>1587618.54</v>
      </c>
      <c r="L8" s="169">
        <v>1132034.6100000001</v>
      </c>
      <c r="M8" s="169">
        <v>483617.88</v>
      </c>
      <c r="N8" s="169">
        <v>879127.18</v>
      </c>
      <c r="O8" s="169">
        <v>64789.91</v>
      </c>
      <c r="P8" s="169">
        <v>778880</v>
      </c>
      <c r="Q8" s="169">
        <v>498120.85000000003</v>
      </c>
      <c r="R8" s="169">
        <v>2573986</v>
      </c>
      <c r="S8" s="169">
        <v>2409225.65</v>
      </c>
      <c r="T8" s="169">
        <v>74953.05</v>
      </c>
      <c r="U8" s="169">
        <v>16515021.810000002</v>
      </c>
      <c r="V8" s="169">
        <v>8154918.0899999999</v>
      </c>
      <c r="W8" s="169">
        <v>628734.23</v>
      </c>
      <c r="X8" s="169">
        <v>635814.61</v>
      </c>
      <c r="Y8" s="169">
        <v>788147.00999999989</v>
      </c>
      <c r="Z8" s="169">
        <v>1031205.42</v>
      </c>
      <c r="AA8" s="169">
        <v>489395.4</v>
      </c>
      <c r="AB8" s="169">
        <v>6009128.8999999994</v>
      </c>
      <c r="AC8" s="169">
        <v>308268.19</v>
      </c>
      <c r="AD8" s="169">
        <v>970550.33000000007</v>
      </c>
      <c r="AE8" s="169">
        <v>7673901.4799999995</v>
      </c>
      <c r="AF8" s="169">
        <v>395778.72</v>
      </c>
      <c r="AG8" s="169">
        <v>1212210.03</v>
      </c>
      <c r="AH8" s="169">
        <v>1155503.2</v>
      </c>
      <c r="AI8" s="169">
        <v>446818.02</v>
      </c>
      <c r="AJ8" s="169">
        <v>605915.27000000014</v>
      </c>
      <c r="AK8" s="169">
        <v>239537.19</v>
      </c>
      <c r="AL8" s="169">
        <v>663931.39</v>
      </c>
      <c r="AM8" s="169">
        <v>137973.38</v>
      </c>
      <c r="AN8" s="169">
        <v>351428.08</v>
      </c>
      <c r="AO8" s="169">
        <v>226499.48</v>
      </c>
      <c r="AP8" s="169">
        <v>650976.11</v>
      </c>
      <c r="AQ8" s="169">
        <v>132930.9</v>
      </c>
      <c r="AR8" s="169">
        <v>185713.82</v>
      </c>
      <c r="AS8" s="169">
        <v>26170692.630000003</v>
      </c>
      <c r="AT8" s="169">
        <v>502314.11</v>
      </c>
      <c r="AU8" s="169">
        <v>556851.17000000004</v>
      </c>
      <c r="AV8" s="169">
        <v>1101151.19</v>
      </c>
      <c r="AW8" s="169">
        <v>1774482.6099999999</v>
      </c>
      <c r="AX8" s="169">
        <v>1198836.1700000002</v>
      </c>
      <c r="AY8" s="169">
        <v>655154.47</v>
      </c>
      <c r="AZ8" s="169">
        <v>711383.54999999993</v>
      </c>
      <c r="BA8" s="169">
        <v>304750.28999999998</v>
      </c>
      <c r="BB8" s="169">
        <v>475832.4</v>
      </c>
      <c r="BC8" s="169">
        <v>271278.33999999997</v>
      </c>
      <c r="BD8" s="169">
        <v>393749.12999999995</v>
      </c>
      <c r="BE8" s="169">
        <v>6880205.8699999992</v>
      </c>
      <c r="BF8" s="169">
        <v>0</v>
      </c>
      <c r="BG8" s="169">
        <v>146670.5</v>
      </c>
      <c r="BH8" s="169">
        <v>28534556.719999999</v>
      </c>
      <c r="BI8" s="169">
        <v>10053777.790000001</v>
      </c>
      <c r="BJ8" s="169">
        <v>813212.7</v>
      </c>
      <c r="BK8" s="169">
        <v>982960.03</v>
      </c>
      <c r="BL8" s="169">
        <v>1166864.08</v>
      </c>
      <c r="BM8" s="169">
        <v>1320815.8599999999</v>
      </c>
      <c r="BN8" s="169">
        <v>830460.03</v>
      </c>
      <c r="BO8" s="169">
        <v>0</v>
      </c>
      <c r="BP8" s="169">
        <v>0</v>
      </c>
      <c r="BQ8" s="169">
        <v>28718343.84</v>
      </c>
      <c r="BR8" s="169">
        <v>3686480.27</v>
      </c>
      <c r="BS8" s="169">
        <v>976866.60000000009</v>
      </c>
      <c r="BT8" s="169">
        <v>1364692.8699999999</v>
      </c>
      <c r="BU8" s="169">
        <v>724409.54</v>
      </c>
      <c r="BV8" s="169">
        <v>499879.76</v>
      </c>
      <c r="BW8" s="169">
        <v>1020239.2</v>
      </c>
      <c r="BX8" s="169">
        <v>876274.05999999994</v>
      </c>
      <c r="BY8" s="169">
        <v>6448386.0500000007</v>
      </c>
      <c r="BZ8" s="169">
        <v>777160.66999999993</v>
      </c>
      <c r="CA8" s="169">
        <v>815172.04</v>
      </c>
      <c r="CB8" s="169">
        <v>2729676.8499999996</v>
      </c>
      <c r="CC8" s="169">
        <v>980986</v>
      </c>
      <c r="CD8" s="169">
        <v>338874.94000000006</v>
      </c>
      <c r="CE8" s="169">
        <v>98648</v>
      </c>
      <c r="CF8" s="169">
        <v>51956485.940000013</v>
      </c>
      <c r="CG8" s="169">
        <v>507214.51999999996</v>
      </c>
      <c r="CH8" s="169">
        <v>2156843.8699999996</v>
      </c>
      <c r="CI8" s="169">
        <v>419624.42000000004</v>
      </c>
      <c r="CJ8" s="169">
        <v>691659.27</v>
      </c>
      <c r="CK8" s="169">
        <v>819817</v>
      </c>
      <c r="CL8" s="169">
        <v>937805.1</v>
      </c>
      <c r="CM8" s="169">
        <v>1478899.45</v>
      </c>
      <c r="CN8" s="169">
        <v>737723.84000000008</v>
      </c>
      <c r="CO8" s="169">
        <v>728792.59000000008</v>
      </c>
      <c r="CP8" s="169">
        <v>380198.46</v>
      </c>
      <c r="CQ8" s="169">
        <v>929526.72</v>
      </c>
      <c r="CR8" s="169">
        <v>960745.92999999993</v>
      </c>
      <c r="CS8" s="169">
        <v>18387854.070000004</v>
      </c>
      <c r="CT8" s="169">
        <v>430772.08999999997</v>
      </c>
      <c r="CU8" s="169">
        <v>657516.80000000005</v>
      </c>
      <c r="CV8" s="169">
        <v>1583621.23</v>
      </c>
      <c r="CW8" s="169">
        <v>532081.09</v>
      </c>
      <c r="CX8" s="169">
        <v>1575446.23</v>
      </c>
      <c r="CY8" s="169">
        <v>422790.22999999992</v>
      </c>
      <c r="CZ8" s="169">
        <v>294418</v>
      </c>
      <c r="DA8" s="169">
        <v>14091838.210000001</v>
      </c>
      <c r="DB8" s="169">
        <v>16028104.74</v>
      </c>
      <c r="DC8" s="169">
        <v>1228837.1399999999</v>
      </c>
      <c r="DD8" s="169">
        <v>989006.53</v>
      </c>
      <c r="DE8" s="169">
        <v>1948438.5599999998</v>
      </c>
      <c r="DF8" s="169">
        <v>667966.71</v>
      </c>
      <c r="DG8" s="169">
        <v>566625.89</v>
      </c>
      <c r="DH8" s="169">
        <v>622635.30999999994</v>
      </c>
      <c r="DI8" s="169">
        <v>221951.35</v>
      </c>
      <c r="DJ8" s="169">
        <v>42217938.439999998</v>
      </c>
      <c r="DK8" s="169">
        <v>756371.41</v>
      </c>
      <c r="DL8" s="169">
        <v>748632.74</v>
      </c>
      <c r="DM8" s="169">
        <v>2329491.14</v>
      </c>
      <c r="DN8" s="169">
        <v>1146283.33</v>
      </c>
      <c r="DO8" s="169">
        <v>989643.67</v>
      </c>
      <c r="DP8" s="169">
        <v>1622253.02</v>
      </c>
      <c r="DQ8" s="169">
        <v>529897.80000000005</v>
      </c>
      <c r="DR8" s="169">
        <v>1888008.9</v>
      </c>
      <c r="DS8" s="169">
        <v>15329376.34</v>
      </c>
      <c r="DT8" s="169">
        <v>689656.04999999993</v>
      </c>
      <c r="DU8" s="169">
        <v>4692424.32</v>
      </c>
      <c r="DV8" s="169">
        <v>3700826.1799999997</v>
      </c>
      <c r="DW8" s="169">
        <v>1173742.95</v>
      </c>
      <c r="DX8" s="169">
        <v>488793.75</v>
      </c>
      <c r="DY8" s="169">
        <v>665058.6399999999</v>
      </c>
      <c r="DZ8" s="169">
        <v>160314.71000000002</v>
      </c>
      <c r="EA8" s="169">
        <v>422556.51</v>
      </c>
      <c r="EB8" s="169">
        <v>246747.52000000002</v>
      </c>
      <c r="EC8" s="169">
        <v>2634361.8200000003</v>
      </c>
      <c r="ED8" s="169">
        <v>10562317.549999999</v>
      </c>
      <c r="EE8" s="169">
        <v>10168469.58</v>
      </c>
      <c r="EF8" s="169">
        <v>719666.79</v>
      </c>
      <c r="EG8" s="169">
        <v>1434230.5699999998</v>
      </c>
      <c r="EH8" s="169">
        <v>1020230.9</v>
      </c>
      <c r="EI8" s="169">
        <v>1374211.42</v>
      </c>
      <c r="EJ8" s="169">
        <v>2623426.36</v>
      </c>
      <c r="EK8" s="169">
        <v>455230.81999999995</v>
      </c>
      <c r="EL8" s="169">
        <v>1250703.7600000002</v>
      </c>
      <c r="EM8" s="169">
        <v>44185914.240000002</v>
      </c>
      <c r="EN8" s="169">
        <v>1158336.3500000001</v>
      </c>
      <c r="EO8" s="169">
        <v>605735.9</v>
      </c>
      <c r="EP8" s="169">
        <v>1031088.38</v>
      </c>
      <c r="EQ8" s="169">
        <v>320981.66000000003</v>
      </c>
      <c r="ER8" s="169">
        <v>303638.38</v>
      </c>
      <c r="ES8" s="169">
        <v>1434368.75</v>
      </c>
      <c r="ET8" s="169">
        <v>3322564.38</v>
      </c>
      <c r="EU8" s="169">
        <v>407675.58</v>
      </c>
      <c r="EV8" s="169">
        <v>18507445.469999999</v>
      </c>
      <c r="EW8" s="169">
        <v>320283.39000000007</v>
      </c>
      <c r="EX8" s="169">
        <v>511088.50999999995</v>
      </c>
      <c r="EY8" s="169">
        <v>703808.7699999999</v>
      </c>
      <c r="EZ8" s="169">
        <v>1475984.75</v>
      </c>
      <c r="FA8" s="169">
        <v>1728426.62</v>
      </c>
      <c r="FB8" s="169">
        <v>1055986.3</v>
      </c>
      <c r="FC8" s="169">
        <v>784985.79</v>
      </c>
      <c r="FD8" s="169">
        <v>722775.47999999986</v>
      </c>
      <c r="FE8" s="169">
        <v>372316.2</v>
      </c>
      <c r="FF8" s="169">
        <v>1095394.6000000001</v>
      </c>
      <c r="FG8" s="169">
        <v>214930.55</v>
      </c>
      <c r="FH8" s="169">
        <v>14533166.24</v>
      </c>
      <c r="FI8" s="169">
        <v>299359.63</v>
      </c>
      <c r="FJ8" s="169">
        <v>966239.84000000008</v>
      </c>
      <c r="FK8" s="169">
        <v>557225.75</v>
      </c>
      <c r="FL8" s="169">
        <v>907858.93</v>
      </c>
      <c r="FM8" s="169">
        <v>870504.85</v>
      </c>
      <c r="FN8" s="169">
        <v>130990.5</v>
      </c>
      <c r="FO8" s="169">
        <v>50844.6</v>
      </c>
      <c r="FP8" s="169">
        <v>35023834.07</v>
      </c>
      <c r="FQ8" s="169">
        <v>1157998.7600000002</v>
      </c>
      <c r="FR8" s="169">
        <v>2095080.35</v>
      </c>
      <c r="FS8" s="169">
        <v>934812.04999999993</v>
      </c>
      <c r="FT8" s="169">
        <v>1123428.8899999999</v>
      </c>
      <c r="FU8" s="169">
        <v>596870.94999999995</v>
      </c>
      <c r="FV8" s="169">
        <v>1102513.2000000002</v>
      </c>
      <c r="FW8" s="169">
        <v>1204322.8799999999</v>
      </c>
      <c r="FX8" s="169">
        <v>634357.69000000006</v>
      </c>
      <c r="FY8" s="169">
        <v>895775.57</v>
      </c>
      <c r="FZ8" s="169">
        <v>574263.95000000019</v>
      </c>
      <c r="GA8" s="169">
        <v>718703.95</v>
      </c>
      <c r="GB8" s="169">
        <v>186232.00999999998</v>
      </c>
      <c r="GC8" s="169">
        <v>67278</v>
      </c>
      <c r="GD8" s="169">
        <v>23991399.690000001</v>
      </c>
      <c r="GE8" s="169">
        <v>253027.74</v>
      </c>
      <c r="GF8" s="169">
        <v>538585.63</v>
      </c>
      <c r="GG8" s="169">
        <v>6081933.2599999998</v>
      </c>
      <c r="GH8" s="169">
        <v>1169561.3199999998</v>
      </c>
      <c r="GI8" s="169">
        <v>526800.24</v>
      </c>
      <c r="GJ8" s="169">
        <v>634185.55000000005</v>
      </c>
      <c r="GK8" s="169">
        <v>4346646.59</v>
      </c>
      <c r="GL8" s="169">
        <v>281033.95</v>
      </c>
      <c r="GM8" s="169">
        <v>253860</v>
      </c>
      <c r="GN8" s="169">
        <v>55900.5</v>
      </c>
      <c r="GO8" s="169">
        <v>126507</v>
      </c>
      <c r="GP8" s="169">
        <v>11745788.960000003</v>
      </c>
      <c r="GQ8" s="169">
        <v>4144999.9999999995</v>
      </c>
      <c r="GR8" s="169">
        <v>717811.48</v>
      </c>
      <c r="GS8" s="169">
        <v>2374480.7000000002</v>
      </c>
      <c r="GT8" s="169">
        <v>355933.07</v>
      </c>
      <c r="GU8" s="169">
        <v>879918.6399999999</v>
      </c>
      <c r="GV8" s="169">
        <v>1624471.54</v>
      </c>
      <c r="GW8" s="169">
        <v>130786.32</v>
      </c>
      <c r="GX8" s="169">
        <v>12749369.02</v>
      </c>
      <c r="GY8" s="169">
        <v>1314074.5</v>
      </c>
      <c r="GZ8" s="169">
        <v>1858307.65</v>
      </c>
      <c r="HA8" s="169">
        <v>745934.16999999993</v>
      </c>
      <c r="HB8" s="169">
        <v>35721393.090000004</v>
      </c>
      <c r="HC8" s="169">
        <v>2597873.7999999998</v>
      </c>
      <c r="HD8" s="169">
        <v>1819989.19</v>
      </c>
      <c r="HE8" s="169">
        <v>1172606</v>
      </c>
      <c r="HF8" s="169">
        <v>1526230.45</v>
      </c>
      <c r="HG8" s="169">
        <v>4039625.8099999996</v>
      </c>
      <c r="HH8" s="169">
        <v>135697.85</v>
      </c>
      <c r="HI8" s="169">
        <v>9761665.2899999991</v>
      </c>
      <c r="HJ8" s="169">
        <v>213996.95</v>
      </c>
      <c r="HK8" s="169">
        <v>181413.91</v>
      </c>
      <c r="HL8" s="169">
        <v>120499.61</v>
      </c>
      <c r="HM8" s="169">
        <v>468545.22</v>
      </c>
      <c r="HN8" s="169">
        <v>494350.98000000004</v>
      </c>
      <c r="HO8" s="169">
        <v>286135.3</v>
      </c>
      <c r="HP8" s="169">
        <v>111185</v>
      </c>
      <c r="HQ8" s="169">
        <v>25226298.330000002</v>
      </c>
      <c r="HR8" s="169">
        <v>5166442.12</v>
      </c>
      <c r="HS8" s="169">
        <v>1038862.6399999999</v>
      </c>
      <c r="HT8" s="169">
        <v>559151.67999999993</v>
      </c>
      <c r="HU8" s="169">
        <v>1220158.75</v>
      </c>
      <c r="HV8" s="169">
        <v>466291.45999999996</v>
      </c>
      <c r="HW8" s="169">
        <v>420950</v>
      </c>
      <c r="HX8" s="169">
        <v>837511.50999999989</v>
      </c>
      <c r="HY8" s="169">
        <v>968670.27</v>
      </c>
      <c r="HZ8" s="169">
        <v>957871.51000000013</v>
      </c>
      <c r="IA8" s="169">
        <v>315934.89</v>
      </c>
      <c r="IB8" s="169">
        <v>311147.38</v>
      </c>
      <c r="IC8" s="169">
        <v>171775.69</v>
      </c>
      <c r="ID8" s="169">
        <v>1069607.6000000001</v>
      </c>
      <c r="IE8" s="169">
        <v>350699.35000000003</v>
      </c>
      <c r="IF8" s="169">
        <v>867897.3</v>
      </c>
      <c r="IG8" s="169">
        <v>14096422.549999999</v>
      </c>
      <c r="IH8" s="169">
        <v>7011973.8300000001</v>
      </c>
      <c r="II8" s="169">
        <v>604676.31000000006</v>
      </c>
      <c r="IJ8" s="169">
        <v>1361646.79</v>
      </c>
      <c r="IK8" s="169">
        <v>1902969.44</v>
      </c>
      <c r="IL8" s="169">
        <v>899204.5</v>
      </c>
      <c r="IM8" s="169">
        <v>253317.91</v>
      </c>
      <c r="IN8" s="169">
        <v>404283.24</v>
      </c>
      <c r="IO8" s="169">
        <v>299634.65999999997</v>
      </c>
      <c r="IP8" s="169">
        <v>172994.64</v>
      </c>
      <c r="IQ8" s="169">
        <v>416034.87999999995</v>
      </c>
      <c r="IR8" s="169">
        <v>17763840.379999999</v>
      </c>
      <c r="IS8" s="169">
        <v>10056192</v>
      </c>
      <c r="IT8" s="169">
        <v>1127498.76</v>
      </c>
      <c r="IU8" s="169">
        <v>1358768.9300000002</v>
      </c>
      <c r="IV8" s="169">
        <v>293171.97000000003</v>
      </c>
      <c r="IW8" s="169">
        <v>268288.11</v>
      </c>
      <c r="IX8" s="169">
        <v>755093.74</v>
      </c>
      <c r="IY8" s="169">
        <v>210781.57</v>
      </c>
      <c r="IZ8" s="169">
        <v>418602.32999999996</v>
      </c>
      <c r="JA8" s="169">
        <v>1660457.48</v>
      </c>
      <c r="JB8" s="169">
        <v>612143.27</v>
      </c>
      <c r="JC8" s="169">
        <v>394819.68000000005</v>
      </c>
      <c r="JD8" s="169">
        <v>13196964.189999999</v>
      </c>
      <c r="JE8" s="169">
        <v>2474012.89</v>
      </c>
      <c r="JF8" s="169">
        <v>608389.64</v>
      </c>
      <c r="JG8" s="169">
        <v>235595.81</v>
      </c>
      <c r="JH8" s="169">
        <v>297270.75</v>
      </c>
      <c r="JI8" s="169">
        <v>861308.04</v>
      </c>
      <c r="JJ8" s="169">
        <v>14943034.369999999</v>
      </c>
      <c r="JK8" s="169">
        <v>405916.18</v>
      </c>
      <c r="JL8" s="169">
        <v>2124798.1300000004</v>
      </c>
      <c r="JM8" s="169">
        <v>2337235.84</v>
      </c>
      <c r="JN8" s="169">
        <v>1617463.8699999999</v>
      </c>
      <c r="JO8" s="169">
        <v>2749806.64</v>
      </c>
      <c r="JP8" s="169">
        <v>692678.8600000001</v>
      </c>
      <c r="JQ8" s="169">
        <v>31241115.459999997</v>
      </c>
      <c r="JR8" s="169">
        <v>6237342.4400000004</v>
      </c>
      <c r="JS8" s="169">
        <v>733479.28</v>
      </c>
      <c r="JT8" s="169">
        <v>136117</v>
      </c>
      <c r="JU8" s="169">
        <v>1042806.51</v>
      </c>
      <c r="JV8" s="169">
        <v>143796.47999999998</v>
      </c>
      <c r="JW8" s="169">
        <v>6589639.1299999999</v>
      </c>
      <c r="JX8" s="169">
        <v>650357.69999999995</v>
      </c>
      <c r="JY8" s="169">
        <v>197082</v>
      </c>
      <c r="JZ8" s="169">
        <v>1299642.6099999999</v>
      </c>
      <c r="KA8" s="169">
        <v>446886.21</v>
      </c>
      <c r="KB8" s="169">
        <v>845179.73</v>
      </c>
      <c r="KC8" s="169">
        <v>327863.89</v>
      </c>
      <c r="KD8" s="169">
        <v>115068.78000000001</v>
      </c>
      <c r="KE8" s="169">
        <v>463880.42</v>
      </c>
      <c r="KF8" s="169">
        <v>33917031.460000001</v>
      </c>
      <c r="KG8" s="169">
        <v>1278044.1099999999</v>
      </c>
      <c r="KH8" s="169">
        <v>484795.25</v>
      </c>
      <c r="KI8" s="169">
        <v>1527230.46</v>
      </c>
      <c r="KJ8" s="169">
        <v>2880679.52</v>
      </c>
      <c r="KK8" s="169">
        <v>738346.8</v>
      </c>
      <c r="KL8" s="169">
        <v>2232487.34</v>
      </c>
      <c r="KM8" s="169">
        <v>926732.87</v>
      </c>
      <c r="KN8" s="169">
        <v>1006610.64</v>
      </c>
      <c r="KO8" s="169">
        <v>11399171.17</v>
      </c>
      <c r="KP8" s="169">
        <v>552041.94999999995</v>
      </c>
      <c r="KQ8" s="169">
        <v>961115.85</v>
      </c>
      <c r="KR8" s="169">
        <v>1792837.62</v>
      </c>
      <c r="KS8" s="169">
        <v>402380.52</v>
      </c>
      <c r="KT8" s="169">
        <v>1594158.55</v>
      </c>
      <c r="KU8" s="169">
        <v>23381044.289999999</v>
      </c>
      <c r="KV8" s="169">
        <v>1651800.73</v>
      </c>
      <c r="KW8" s="169">
        <v>19071329.600000001</v>
      </c>
      <c r="KX8" s="169">
        <v>620832.79</v>
      </c>
      <c r="KY8" s="169">
        <v>194169.02</v>
      </c>
      <c r="KZ8" s="169">
        <v>3053086.5900000003</v>
      </c>
      <c r="LA8" s="169">
        <v>4953626.4500000011</v>
      </c>
      <c r="LB8" s="169">
        <v>2420622.34</v>
      </c>
      <c r="LC8" s="169">
        <v>796966.47</v>
      </c>
      <c r="LD8" s="169">
        <v>494036.32</v>
      </c>
      <c r="LE8" s="169">
        <v>59566234.68999999</v>
      </c>
      <c r="LF8" s="169">
        <v>3856822.45</v>
      </c>
      <c r="LG8" s="169">
        <v>6685976.8599999994</v>
      </c>
      <c r="LH8" s="169">
        <v>8601787.9300000016</v>
      </c>
      <c r="LI8" s="169">
        <v>1090474.82</v>
      </c>
      <c r="LJ8" s="169">
        <v>462460.28</v>
      </c>
      <c r="LK8" s="169">
        <v>422945.12</v>
      </c>
      <c r="LL8" s="169">
        <v>493692.76999999996</v>
      </c>
      <c r="LM8" s="169">
        <v>1015070.64</v>
      </c>
      <c r="LN8" s="169">
        <v>695241.01</v>
      </c>
      <c r="LO8" s="169">
        <v>80293</v>
      </c>
      <c r="LP8" s="169">
        <v>11470008.800000001</v>
      </c>
      <c r="LQ8" s="169">
        <v>1402296.66</v>
      </c>
      <c r="LR8" s="169">
        <v>744002.3</v>
      </c>
      <c r="LS8" s="169">
        <v>13808222</v>
      </c>
      <c r="LT8" s="169">
        <v>7981341.5700000003</v>
      </c>
      <c r="LU8" s="169">
        <v>36849802.850000001</v>
      </c>
      <c r="LV8" s="169">
        <v>9447099.0199999996</v>
      </c>
      <c r="LW8" s="169">
        <v>3887845.28</v>
      </c>
      <c r="LX8" s="169">
        <v>1712462.7200000002</v>
      </c>
      <c r="LY8" s="169">
        <v>4414372.9399999995</v>
      </c>
      <c r="LZ8" s="169">
        <v>3598078.84</v>
      </c>
      <c r="MA8" s="169">
        <v>2076375.1099999999</v>
      </c>
      <c r="MB8" s="169">
        <v>5374167.6499999994</v>
      </c>
      <c r="MC8" s="169">
        <v>3262968.55</v>
      </c>
      <c r="MD8" s="169">
        <v>1167682.3600000001</v>
      </c>
      <c r="ME8" s="169">
        <v>38158054.889999993</v>
      </c>
      <c r="MF8" s="169">
        <v>1127642.5699999998</v>
      </c>
      <c r="MG8" s="169">
        <v>759477</v>
      </c>
      <c r="MH8" s="169">
        <v>162220.26999999999</v>
      </c>
      <c r="MI8" s="169">
        <v>480690</v>
      </c>
      <c r="MJ8" s="169">
        <v>645103.33000000007</v>
      </c>
      <c r="MK8" s="169">
        <v>615701</v>
      </c>
      <c r="ML8" s="169">
        <v>1078224.17</v>
      </c>
      <c r="MM8" s="169">
        <v>723785.2</v>
      </c>
      <c r="MN8" s="169">
        <v>279781.63</v>
      </c>
      <c r="MO8" s="169">
        <v>625679.41</v>
      </c>
      <c r="MP8" s="169">
        <v>348825.5</v>
      </c>
      <c r="MQ8" s="169">
        <v>19353956.18</v>
      </c>
      <c r="MR8" s="169">
        <v>175996.75999999998</v>
      </c>
      <c r="MS8" s="169">
        <v>871634.09</v>
      </c>
      <c r="MT8" s="169">
        <v>766795.42</v>
      </c>
      <c r="MU8" s="169">
        <v>1026648.97</v>
      </c>
      <c r="MV8" s="169">
        <v>4273292</v>
      </c>
      <c r="MW8" s="169">
        <v>1455310.0899999999</v>
      </c>
      <c r="MX8" s="169">
        <v>830326.20000000007</v>
      </c>
      <c r="MY8" s="169">
        <v>639425.47000000009</v>
      </c>
      <c r="MZ8" s="169">
        <v>119104.5</v>
      </c>
      <c r="NA8" s="169">
        <v>94118</v>
      </c>
      <c r="NB8" s="169">
        <v>42343026.390000001</v>
      </c>
      <c r="NC8" s="169">
        <v>1907089.68</v>
      </c>
      <c r="ND8" s="169">
        <v>350759</v>
      </c>
      <c r="NE8" s="169">
        <v>1880619.36</v>
      </c>
      <c r="NF8" s="169">
        <v>151033.21</v>
      </c>
      <c r="NG8" s="169">
        <v>1015149.95</v>
      </c>
      <c r="NH8" s="169">
        <v>4289271.9799999995</v>
      </c>
      <c r="NI8" s="169">
        <v>810688.91</v>
      </c>
      <c r="NJ8" s="169">
        <v>151501.60999999999</v>
      </c>
      <c r="NK8" s="169">
        <v>190456.88</v>
      </c>
      <c r="NL8" s="169">
        <v>558083</v>
      </c>
      <c r="NM8" s="169">
        <v>363134.82</v>
      </c>
      <c r="NN8" s="169">
        <v>7471524.3000000007</v>
      </c>
      <c r="NO8" s="169">
        <v>582979.24</v>
      </c>
      <c r="NP8" s="169">
        <v>385429.65</v>
      </c>
      <c r="NQ8" s="169">
        <v>0</v>
      </c>
      <c r="NR8" s="169">
        <v>1288686.0500000003</v>
      </c>
      <c r="NS8" s="169">
        <v>3656.25</v>
      </c>
      <c r="NT8" s="169">
        <v>80736.91</v>
      </c>
      <c r="NU8" s="169">
        <v>12348175.730000002</v>
      </c>
      <c r="NV8" s="169">
        <v>510060.07999999996</v>
      </c>
      <c r="NW8" s="169">
        <v>441803.67</v>
      </c>
      <c r="NX8" s="169">
        <v>429488.51999999996</v>
      </c>
      <c r="NY8" s="169">
        <v>513734.98</v>
      </c>
      <c r="NZ8" s="169">
        <v>264022.25</v>
      </c>
      <c r="OA8" s="169">
        <v>374872.37</v>
      </c>
      <c r="OB8" s="169">
        <v>26852694.77</v>
      </c>
      <c r="OC8" s="169">
        <v>749912</v>
      </c>
      <c r="OD8" s="169">
        <v>280016.78999999998</v>
      </c>
      <c r="OE8" s="169">
        <v>3804261.25</v>
      </c>
      <c r="OF8" s="169">
        <v>1355957.57</v>
      </c>
      <c r="OG8" s="169">
        <v>655478.43999999994</v>
      </c>
      <c r="OH8" s="169">
        <v>-149674.29999999999</v>
      </c>
      <c r="OI8" s="169">
        <v>166093.72</v>
      </c>
      <c r="OJ8" s="169">
        <v>134864.27000000002</v>
      </c>
      <c r="OK8" s="169">
        <v>15224607.620000003</v>
      </c>
      <c r="OL8" s="169">
        <v>1976040.98</v>
      </c>
      <c r="OM8" s="169">
        <v>14949653.630000001</v>
      </c>
      <c r="ON8" s="169">
        <v>658993.15999999992</v>
      </c>
      <c r="OO8" s="169">
        <v>369211.31999999995</v>
      </c>
      <c r="OP8" s="169">
        <v>2035</v>
      </c>
      <c r="OQ8" s="169">
        <v>8593542.9000000004</v>
      </c>
      <c r="OR8" s="169">
        <v>182729</v>
      </c>
      <c r="OS8" s="169">
        <v>500320.60000000009</v>
      </c>
      <c r="OT8" s="169">
        <v>1088006.75</v>
      </c>
      <c r="OU8" s="169">
        <v>970762.0199999999</v>
      </c>
      <c r="OV8" s="169">
        <v>3799619.19</v>
      </c>
      <c r="OW8" s="169">
        <v>516762.25</v>
      </c>
      <c r="OX8" s="169">
        <v>62575</v>
      </c>
      <c r="OY8" s="169">
        <v>0</v>
      </c>
      <c r="OZ8" s="169">
        <v>23819607.080000002</v>
      </c>
      <c r="PA8" s="169">
        <v>847173.92</v>
      </c>
      <c r="PB8" s="169">
        <v>11722776.73</v>
      </c>
      <c r="PC8" s="169">
        <v>785579.03</v>
      </c>
      <c r="PD8" s="169">
        <v>2474885.1700000004</v>
      </c>
      <c r="PE8" s="169">
        <v>4221119.79</v>
      </c>
      <c r="PF8" s="169">
        <v>1327574.8399999999</v>
      </c>
      <c r="PG8" s="169">
        <v>459946.83999999997</v>
      </c>
      <c r="PH8" s="169">
        <v>1888844.49</v>
      </c>
      <c r="PI8" s="169">
        <v>966438.62</v>
      </c>
      <c r="PJ8" s="169">
        <v>2843116.56</v>
      </c>
      <c r="PK8" s="169">
        <v>4520056</v>
      </c>
      <c r="PL8" s="169">
        <v>752696.45</v>
      </c>
      <c r="PM8" s="169">
        <v>6018878.6700000009</v>
      </c>
      <c r="PN8" s="169">
        <v>214964</v>
      </c>
      <c r="PO8" s="169">
        <v>260472.55</v>
      </c>
      <c r="PP8" s="169">
        <v>91897</v>
      </c>
      <c r="PQ8" s="169">
        <v>256653</v>
      </c>
      <c r="PR8" s="169">
        <v>55970666.970000006</v>
      </c>
      <c r="PS8" s="169">
        <v>1026118.1900000001</v>
      </c>
      <c r="PT8" s="169">
        <v>959783.70000000007</v>
      </c>
      <c r="PU8" s="169">
        <v>1203057.1099999999</v>
      </c>
      <c r="PV8" s="169">
        <v>13809313.979999999</v>
      </c>
      <c r="PW8" s="169">
        <v>565983.97</v>
      </c>
      <c r="PX8" s="169">
        <v>2031476.6</v>
      </c>
      <c r="PY8" s="169">
        <v>742822.22</v>
      </c>
      <c r="PZ8" s="169">
        <v>3977918.6700000004</v>
      </c>
      <c r="QA8" s="169">
        <v>670901.94000000006</v>
      </c>
      <c r="QB8" s="169">
        <v>16627889.129999999</v>
      </c>
      <c r="QC8" s="169">
        <v>538476.05000000005</v>
      </c>
      <c r="QD8" s="169">
        <v>665927.30999999994</v>
      </c>
      <c r="QE8" s="169">
        <v>1471503.3</v>
      </c>
      <c r="QF8" s="169">
        <v>1123827.4099999999</v>
      </c>
      <c r="QG8" s="169">
        <v>2050073.05</v>
      </c>
      <c r="QH8" s="169">
        <v>1503262.3599999999</v>
      </c>
      <c r="QI8" s="169">
        <v>436304.34</v>
      </c>
      <c r="QJ8" s="169">
        <v>377107.43</v>
      </c>
      <c r="QK8" s="169">
        <v>1917811.75</v>
      </c>
      <c r="QL8" s="169">
        <v>2912588.9099999997</v>
      </c>
      <c r="QM8" s="169">
        <v>326274</v>
      </c>
      <c r="QN8" s="169">
        <v>0</v>
      </c>
      <c r="QO8" s="169">
        <v>7299</v>
      </c>
      <c r="QP8" s="169">
        <v>0</v>
      </c>
      <c r="QQ8" s="169">
        <v>0</v>
      </c>
      <c r="QR8" s="169">
        <v>28337738.350000001</v>
      </c>
      <c r="QS8" s="169">
        <v>637892.14</v>
      </c>
      <c r="QT8" s="169">
        <v>5140259.75</v>
      </c>
      <c r="QU8" s="169">
        <v>1327744.0699999998</v>
      </c>
      <c r="QV8" s="169">
        <v>1035639.12</v>
      </c>
      <c r="QW8" s="169">
        <v>8942855.1300000008</v>
      </c>
      <c r="QX8" s="169">
        <v>1234991.52</v>
      </c>
      <c r="QY8" s="169">
        <v>2499564.08</v>
      </c>
      <c r="QZ8" s="169">
        <v>3685961.92</v>
      </c>
      <c r="RA8" s="169">
        <v>738494</v>
      </c>
      <c r="RB8" s="169">
        <v>398959.54000000004</v>
      </c>
      <c r="RC8" s="169">
        <v>279874</v>
      </c>
      <c r="RD8" s="169">
        <v>72547</v>
      </c>
      <c r="RE8" s="169">
        <v>51457210.82</v>
      </c>
      <c r="RF8" s="169">
        <v>5266917.17</v>
      </c>
      <c r="RG8" s="169">
        <v>4112114.42</v>
      </c>
      <c r="RH8" s="169">
        <v>2042088.83</v>
      </c>
      <c r="RI8" s="169">
        <v>962841.25</v>
      </c>
      <c r="RJ8" s="169">
        <v>1108858.4099999999</v>
      </c>
      <c r="RK8" s="169">
        <v>4498791.47</v>
      </c>
      <c r="RL8" s="169">
        <v>879830.94</v>
      </c>
      <c r="RM8" s="169">
        <v>2983660.83</v>
      </c>
      <c r="RN8" s="169">
        <v>3090229.54</v>
      </c>
      <c r="RO8" s="169">
        <v>4664498.01</v>
      </c>
      <c r="RP8" s="169">
        <v>1082115.3600000001</v>
      </c>
      <c r="RQ8" s="169">
        <v>804475.58</v>
      </c>
      <c r="RR8" s="169">
        <v>967885.42</v>
      </c>
      <c r="RS8" s="169">
        <v>428164.1</v>
      </c>
      <c r="RT8" s="169">
        <v>457638.54000000004</v>
      </c>
      <c r="RU8" s="169">
        <v>879492.42</v>
      </c>
      <c r="RV8" s="169">
        <v>255627.56</v>
      </c>
      <c r="RW8" s="169">
        <v>136945</v>
      </c>
      <c r="RX8" s="169">
        <v>252091.25</v>
      </c>
      <c r="RY8" s="169">
        <v>12494832.73</v>
      </c>
      <c r="RZ8" s="169">
        <v>2109217.8200000003</v>
      </c>
      <c r="SA8" s="169">
        <v>654807.19999999995</v>
      </c>
      <c r="SB8" s="169">
        <v>494249</v>
      </c>
      <c r="SC8" s="169">
        <v>224925.27</v>
      </c>
      <c r="SD8" s="169">
        <v>2033947.74</v>
      </c>
      <c r="SE8" s="169">
        <v>387472.29</v>
      </c>
      <c r="SF8" s="169">
        <v>2725802.11</v>
      </c>
      <c r="SG8" s="169">
        <v>520796</v>
      </c>
      <c r="SH8" s="169">
        <v>704790.75999999989</v>
      </c>
      <c r="SI8" s="169">
        <v>3123739.4499999997</v>
      </c>
      <c r="SJ8" s="169">
        <v>0</v>
      </c>
      <c r="SK8" s="169">
        <v>8251634.9700000007</v>
      </c>
      <c r="SL8" s="169">
        <v>1101831.1199999999</v>
      </c>
      <c r="SM8" s="169">
        <v>803360.37999999989</v>
      </c>
      <c r="SN8" s="169">
        <v>1670759.3800000001</v>
      </c>
      <c r="SO8" s="169">
        <v>781929.63</v>
      </c>
      <c r="SP8" s="169">
        <v>1332936.8299999998</v>
      </c>
      <c r="SQ8" s="169">
        <v>1125295.3800000001</v>
      </c>
      <c r="SR8" s="169">
        <v>302066.64</v>
      </c>
      <c r="SS8" s="169">
        <v>22071018.789999999</v>
      </c>
      <c r="ST8" s="169">
        <v>373040.11000000004</v>
      </c>
      <c r="SU8" s="169">
        <v>1177570.2999999998</v>
      </c>
      <c r="SV8" s="169">
        <v>607491.81000000006</v>
      </c>
      <c r="SW8" s="169">
        <v>447035.16</v>
      </c>
      <c r="SX8" s="169">
        <v>579345.54</v>
      </c>
      <c r="SY8" s="169">
        <v>1118029.3899999999</v>
      </c>
      <c r="SZ8" s="169">
        <v>2689808.5100000002</v>
      </c>
      <c r="TA8" s="169">
        <v>791852.09</v>
      </c>
      <c r="TB8" s="169">
        <v>1011469.55</v>
      </c>
      <c r="TC8" s="169">
        <v>642552.96000000008</v>
      </c>
      <c r="TD8" s="169">
        <v>1310330.83</v>
      </c>
      <c r="TE8" s="169">
        <v>691626.09</v>
      </c>
      <c r="TF8" s="169">
        <v>617493.75</v>
      </c>
      <c r="TG8" s="169">
        <v>45204635.880000003</v>
      </c>
      <c r="TH8" s="169">
        <v>538115.19999999995</v>
      </c>
      <c r="TI8" s="169">
        <v>730621.83000000007</v>
      </c>
      <c r="TJ8" s="169">
        <v>1935878.39</v>
      </c>
      <c r="TK8" s="169">
        <v>1791617.1099999999</v>
      </c>
      <c r="TL8" s="169">
        <v>805848.87</v>
      </c>
      <c r="TM8" s="169">
        <v>457804.81999999995</v>
      </c>
      <c r="TN8" s="169">
        <v>9161929.0000000019</v>
      </c>
      <c r="TO8" s="169">
        <v>1070444.26</v>
      </c>
      <c r="TP8" s="169">
        <v>4220756.8999999994</v>
      </c>
      <c r="TQ8" s="169">
        <v>2119715.7999999998</v>
      </c>
      <c r="TR8" s="169">
        <v>620887.25</v>
      </c>
      <c r="TS8" s="169">
        <v>431516.33</v>
      </c>
      <c r="TT8" s="169">
        <v>1123315.81</v>
      </c>
      <c r="TU8" s="169">
        <v>665024.28999999992</v>
      </c>
      <c r="TV8" s="169">
        <v>585523.56000000006</v>
      </c>
      <c r="TW8" s="169">
        <v>11065211.520000001</v>
      </c>
      <c r="TX8" s="169">
        <v>451311.56999999995</v>
      </c>
      <c r="TY8" s="169">
        <v>18040215.649999999</v>
      </c>
      <c r="TZ8" s="169">
        <v>1883935.06</v>
      </c>
      <c r="UA8" s="169">
        <v>702824.75</v>
      </c>
      <c r="UB8" s="169">
        <v>685978.4</v>
      </c>
      <c r="UC8" s="169">
        <v>12238265.700000001</v>
      </c>
      <c r="UD8" s="169">
        <v>183814</v>
      </c>
      <c r="UE8" s="169">
        <v>122730</v>
      </c>
      <c r="UF8" s="169">
        <v>286211.43</v>
      </c>
      <c r="UG8" s="169">
        <v>166129</v>
      </c>
      <c r="UH8" s="169">
        <v>12926383.330000002</v>
      </c>
      <c r="UI8" s="169">
        <v>1081792.96</v>
      </c>
      <c r="UJ8" s="169">
        <v>628817.46000000008</v>
      </c>
      <c r="UK8" s="169">
        <v>1337908.17</v>
      </c>
      <c r="UL8" s="169">
        <v>886139.6</v>
      </c>
      <c r="UM8" s="169">
        <v>774883.69000000006</v>
      </c>
      <c r="UN8" s="169">
        <v>64159162.969999991</v>
      </c>
      <c r="UO8" s="169">
        <v>970488.07000000007</v>
      </c>
      <c r="UP8" s="169">
        <v>824694.17999999993</v>
      </c>
      <c r="UQ8" s="169">
        <v>7287875.9400000004</v>
      </c>
      <c r="UR8" s="169">
        <v>230874</v>
      </c>
      <c r="US8" s="169">
        <v>680566.34</v>
      </c>
      <c r="UT8" s="169">
        <v>2123531.91</v>
      </c>
      <c r="UU8" s="169">
        <v>675509.04999999993</v>
      </c>
      <c r="UV8" s="169">
        <v>469070.64999999997</v>
      </c>
      <c r="UW8" s="169">
        <v>992930.89</v>
      </c>
      <c r="UX8" s="169">
        <v>1050898.71</v>
      </c>
      <c r="UY8" s="169">
        <v>3827138.0100000002</v>
      </c>
      <c r="UZ8" s="169">
        <v>892942.25</v>
      </c>
      <c r="VA8" s="169">
        <v>1907490.03</v>
      </c>
      <c r="VB8" s="169">
        <v>641833.96000000008</v>
      </c>
      <c r="VC8" s="169">
        <v>328771.58</v>
      </c>
      <c r="VD8" s="169">
        <v>313834.56</v>
      </c>
      <c r="VE8" s="169">
        <v>429720.94</v>
      </c>
      <c r="VF8" s="169">
        <v>2556372.1899999995</v>
      </c>
      <c r="VG8" s="169">
        <v>190897.19</v>
      </c>
      <c r="VH8" s="169">
        <v>82100.179999999993</v>
      </c>
      <c r="VI8" s="169">
        <v>86433</v>
      </c>
      <c r="VJ8" s="169">
        <v>25559169.660000004</v>
      </c>
      <c r="VK8" s="169">
        <v>1755250.01</v>
      </c>
      <c r="VL8" s="169">
        <v>1026286.49</v>
      </c>
      <c r="VM8" s="169">
        <v>2705776.83</v>
      </c>
      <c r="VN8" s="169">
        <v>1421558.27</v>
      </c>
      <c r="VO8" s="169">
        <v>3058409.7</v>
      </c>
      <c r="VP8" s="169">
        <v>1057213.21</v>
      </c>
      <c r="VQ8" s="169">
        <v>1142228.5900000001</v>
      </c>
      <c r="VR8" s="169">
        <v>208968.06</v>
      </c>
      <c r="VS8" s="169">
        <v>7406782.5899999989</v>
      </c>
      <c r="VT8" s="169">
        <v>663733.57000000007</v>
      </c>
      <c r="VU8" s="169">
        <v>2025948</v>
      </c>
      <c r="VV8" s="169">
        <v>1109295.8499999999</v>
      </c>
      <c r="VW8" s="169">
        <v>417938.41000000003</v>
      </c>
      <c r="VX8" s="169">
        <v>546480.22</v>
      </c>
      <c r="VY8" s="169">
        <v>117903528.79000001</v>
      </c>
      <c r="VZ8" s="169">
        <v>1939267.9200000002</v>
      </c>
      <c r="WA8" s="169">
        <v>667954.82999999996</v>
      </c>
      <c r="WB8" s="169">
        <v>811258.08</v>
      </c>
      <c r="WC8" s="169">
        <v>562488.89</v>
      </c>
      <c r="WD8" s="169">
        <v>508131.3</v>
      </c>
      <c r="WE8" s="169">
        <v>1639934.4799999997</v>
      </c>
      <c r="WF8" s="169">
        <v>2192840.4299999997</v>
      </c>
      <c r="WG8" s="169">
        <v>1606186.1999999997</v>
      </c>
      <c r="WH8" s="169">
        <v>1832109.47</v>
      </c>
      <c r="WI8" s="169">
        <v>924229.16999999993</v>
      </c>
      <c r="WJ8" s="169">
        <v>6506746.6999999993</v>
      </c>
      <c r="WK8" s="169">
        <v>2024437.79</v>
      </c>
      <c r="WL8" s="169">
        <v>1344908.6300000001</v>
      </c>
      <c r="WM8" s="169">
        <v>3110394.33</v>
      </c>
      <c r="WN8" s="169">
        <v>1039593</v>
      </c>
      <c r="WO8" s="169">
        <v>1951079.1099999999</v>
      </c>
      <c r="WP8" s="169">
        <v>1186491.3900000001</v>
      </c>
      <c r="WQ8" s="169">
        <v>350792.38</v>
      </c>
      <c r="WR8" s="169">
        <v>1671600.7</v>
      </c>
      <c r="WS8" s="169">
        <v>2526299.33</v>
      </c>
      <c r="WT8" s="169">
        <v>702681.92</v>
      </c>
      <c r="WU8" s="169">
        <v>595150.38</v>
      </c>
      <c r="WV8" s="169">
        <v>377905.62999999995</v>
      </c>
      <c r="WW8" s="169">
        <v>287667.38</v>
      </c>
      <c r="WX8" s="169">
        <v>306002.32</v>
      </c>
      <c r="WY8" s="169">
        <v>609544.89</v>
      </c>
      <c r="WZ8" s="169">
        <v>570275.48</v>
      </c>
      <c r="XA8" s="169">
        <v>4664227</v>
      </c>
      <c r="XB8" s="169">
        <v>704897.52</v>
      </c>
      <c r="XC8" s="169">
        <v>238228.13</v>
      </c>
      <c r="XD8" s="169">
        <v>262832.69</v>
      </c>
      <c r="XE8" s="169">
        <v>116614.23</v>
      </c>
      <c r="XF8" s="169">
        <v>47173988.219999991</v>
      </c>
      <c r="XG8" s="169">
        <v>1530433.4899999998</v>
      </c>
      <c r="XH8" s="169">
        <v>850366.22</v>
      </c>
      <c r="XI8" s="169">
        <v>13713853.129999999</v>
      </c>
      <c r="XJ8" s="169">
        <v>1029121</v>
      </c>
      <c r="XK8" s="169">
        <v>1653282.4100000001</v>
      </c>
      <c r="XL8" s="169">
        <v>2451192.5100000002</v>
      </c>
      <c r="XM8" s="169">
        <v>1249997.77</v>
      </c>
      <c r="XN8" s="169">
        <v>1805249.63</v>
      </c>
      <c r="XO8" s="169">
        <v>3194683.6399999997</v>
      </c>
      <c r="XP8" s="169">
        <v>2016529.1500000001</v>
      </c>
      <c r="XQ8" s="169">
        <v>837390.21000000008</v>
      </c>
      <c r="XR8" s="169">
        <v>1361098.74</v>
      </c>
      <c r="XS8" s="169">
        <v>898845.51</v>
      </c>
      <c r="XT8" s="169">
        <v>738065.21000000008</v>
      </c>
      <c r="XU8" s="169">
        <v>664785.15</v>
      </c>
      <c r="XV8" s="169">
        <v>479401.29</v>
      </c>
      <c r="XW8" s="169">
        <v>733388.39</v>
      </c>
      <c r="XX8" s="169">
        <v>1245233.98</v>
      </c>
      <c r="XY8" s="169">
        <v>407546.34</v>
      </c>
      <c r="XZ8" s="169">
        <v>705026.28999999992</v>
      </c>
      <c r="YA8" s="169">
        <v>634289.01</v>
      </c>
      <c r="YB8" s="169">
        <v>961544.48</v>
      </c>
      <c r="YC8" s="169">
        <v>41973533.480000004</v>
      </c>
      <c r="YD8" s="169">
        <v>998113.79999999993</v>
      </c>
      <c r="YE8" s="169">
        <v>3610279.91</v>
      </c>
      <c r="YF8" s="169">
        <v>664008.38</v>
      </c>
      <c r="YG8" s="169">
        <v>4640252.0199999996</v>
      </c>
      <c r="YH8" s="169">
        <v>570049.27</v>
      </c>
      <c r="YI8" s="169">
        <v>2230044.19</v>
      </c>
      <c r="YJ8" s="169">
        <v>805942.03</v>
      </c>
      <c r="YK8" s="169">
        <v>4366539.3000000007</v>
      </c>
      <c r="YL8" s="169">
        <v>2049703.9700000002</v>
      </c>
      <c r="YM8" s="169">
        <v>1657836.5499999998</v>
      </c>
      <c r="YN8" s="169">
        <v>951350.79</v>
      </c>
      <c r="YO8" s="169">
        <v>419475.27</v>
      </c>
      <c r="YP8" s="169">
        <v>326548.03000000003</v>
      </c>
      <c r="YQ8" s="169">
        <v>187653.12</v>
      </c>
      <c r="YR8" s="169">
        <v>176467.49</v>
      </c>
      <c r="YS8" s="169">
        <v>289848.84000000003</v>
      </c>
      <c r="YT8" s="169">
        <v>14545310.189999998</v>
      </c>
      <c r="YU8" s="169">
        <v>915653.16</v>
      </c>
      <c r="YV8" s="169">
        <v>1152056.3499999999</v>
      </c>
      <c r="YW8" s="169">
        <v>664076.93999999994</v>
      </c>
      <c r="YX8" s="169">
        <v>2371605.5500000003</v>
      </c>
      <c r="YY8" s="169">
        <v>268972.08999999997</v>
      </c>
      <c r="YZ8" s="169">
        <v>962903.67</v>
      </c>
      <c r="ZA8" s="169">
        <v>15594626.219999999</v>
      </c>
      <c r="ZB8" s="169">
        <v>1141444.1100000001</v>
      </c>
      <c r="ZC8" s="169">
        <v>917591.6100000001</v>
      </c>
      <c r="ZD8" s="169">
        <v>1338775.01</v>
      </c>
      <c r="ZE8" s="169">
        <v>630950.24000000011</v>
      </c>
      <c r="ZF8" s="169">
        <v>607069.97</v>
      </c>
      <c r="ZG8" s="169">
        <v>930239.77</v>
      </c>
      <c r="ZH8" s="169">
        <v>454698.25</v>
      </c>
      <c r="ZI8" s="169">
        <v>2734092.6799999997</v>
      </c>
      <c r="ZJ8" s="169">
        <v>39954074</v>
      </c>
      <c r="ZK8" s="169">
        <v>684813.57</v>
      </c>
      <c r="ZL8" s="169">
        <v>3110993.78</v>
      </c>
      <c r="ZM8" s="169">
        <v>6836774.5500000007</v>
      </c>
      <c r="ZN8" s="169">
        <v>2303022.25</v>
      </c>
      <c r="ZO8" s="169">
        <v>506150.15</v>
      </c>
      <c r="ZP8" s="169">
        <v>879732.37</v>
      </c>
      <c r="ZQ8" s="169">
        <v>2778941.1599999997</v>
      </c>
      <c r="ZR8" s="169">
        <v>4338705.24</v>
      </c>
      <c r="ZS8" s="169">
        <v>3421638.1999999997</v>
      </c>
      <c r="ZT8" s="169">
        <v>41740</v>
      </c>
      <c r="ZU8" s="169">
        <v>532305.14</v>
      </c>
      <c r="ZV8" s="169">
        <v>473019.45</v>
      </c>
      <c r="ZW8" s="169">
        <v>2506876.5099999998</v>
      </c>
      <c r="ZX8" s="169">
        <v>528049.29999999993</v>
      </c>
      <c r="ZY8" s="169">
        <v>507461.43999999994</v>
      </c>
      <c r="ZZ8" s="169">
        <v>387101.14</v>
      </c>
      <c r="AAA8" s="169">
        <v>343502.76</v>
      </c>
      <c r="AAB8" s="169">
        <v>508045.68999999994</v>
      </c>
      <c r="AAC8" s="169">
        <v>400607.69000000006</v>
      </c>
      <c r="AAD8" s="169">
        <v>324755.12</v>
      </c>
      <c r="AAE8" s="169">
        <v>238076.99000000002</v>
      </c>
      <c r="AAF8" s="169">
        <v>16826031</v>
      </c>
      <c r="AAG8" s="169">
        <v>498863</v>
      </c>
      <c r="AAH8" s="169">
        <v>2048779.8699999999</v>
      </c>
      <c r="AAI8" s="169">
        <v>1114445.8999999999</v>
      </c>
      <c r="AAJ8" s="169">
        <v>528981</v>
      </c>
      <c r="AAK8" s="169">
        <v>1695064</v>
      </c>
      <c r="AAL8" s="169">
        <v>878515</v>
      </c>
      <c r="AAM8" s="169">
        <v>118802478.38000001</v>
      </c>
      <c r="AAN8" s="169">
        <v>648855.87000000011</v>
      </c>
      <c r="AAO8" s="169">
        <v>314106.96000000002</v>
      </c>
      <c r="AAP8" s="169">
        <v>3933044.4099999997</v>
      </c>
      <c r="AAQ8" s="169">
        <v>2963552.4099999997</v>
      </c>
      <c r="AAR8" s="169">
        <v>894355.33</v>
      </c>
      <c r="AAS8" s="169">
        <v>1314703.4100000001</v>
      </c>
      <c r="AAT8" s="169">
        <v>1009363.44</v>
      </c>
      <c r="AAU8" s="169">
        <v>2760628.3000000003</v>
      </c>
      <c r="AAV8" s="169">
        <v>1241746.46</v>
      </c>
      <c r="AAW8" s="169">
        <v>1937140.9000000001</v>
      </c>
      <c r="AAX8" s="169">
        <v>6097898.25</v>
      </c>
      <c r="AAY8" s="169">
        <v>4472449.5699999994</v>
      </c>
      <c r="AAZ8" s="169">
        <v>517798.17999999993</v>
      </c>
      <c r="ABA8" s="169">
        <v>534496.05999999994</v>
      </c>
      <c r="ABB8" s="169">
        <v>635072.41</v>
      </c>
      <c r="ABC8" s="169">
        <v>522555.73</v>
      </c>
      <c r="ABD8" s="169">
        <v>490971.52999999997</v>
      </c>
      <c r="ABE8" s="169">
        <v>453941.51</v>
      </c>
      <c r="ABF8" s="169">
        <v>11944298.34</v>
      </c>
      <c r="ABG8" s="169">
        <v>4847012.09</v>
      </c>
      <c r="ABH8" s="169">
        <v>166563</v>
      </c>
      <c r="ABI8" s="169">
        <v>593099.99</v>
      </c>
      <c r="ABJ8" s="169">
        <v>134142.97999999998</v>
      </c>
      <c r="ABK8" s="169">
        <v>303646.61</v>
      </c>
      <c r="ABL8" s="169">
        <v>220441.5</v>
      </c>
      <c r="ABM8" s="169">
        <v>13029501.73</v>
      </c>
      <c r="ABN8" s="169">
        <v>327354.42</v>
      </c>
      <c r="ABO8" s="169">
        <v>348591.62000000005</v>
      </c>
      <c r="ABP8" s="169">
        <v>1212599.6499999999</v>
      </c>
      <c r="ABQ8" s="169">
        <v>1268658.57</v>
      </c>
      <c r="ABR8" s="169">
        <v>986491.67</v>
      </c>
      <c r="ABS8" s="169">
        <v>395312.51</v>
      </c>
      <c r="ABT8" s="169">
        <v>735169.74</v>
      </c>
      <c r="ABU8" s="169">
        <v>1240</v>
      </c>
      <c r="ABV8" s="169">
        <v>12605104.230000002</v>
      </c>
      <c r="ABW8" s="169">
        <v>366394.94</v>
      </c>
      <c r="ABX8" s="169">
        <v>698780.26</v>
      </c>
      <c r="ABY8" s="169">
        <v>575717.91</v>
      </c>
      <c r="ABZ8" s="169">
        <v>272922.83999999997</v>
      </c>
      <c r="ACA8" s="169">
        <v>2593063.92</v>
      </c>
      <c r="ACB8" s="169">
        <v>408124</v>
      </c>
      <c r="ACC8" s="169">
        <v>507464.37000000005</v>
      </c>
      <c r="ACD8" s="169">
        <v>535377.27</v>
      </c>
      <c r="ACE8" s="169">
        <v>1058449.02</v>
      </c>
      <c r="ACF8" s="169">
        <v>420909.97</v>
      </c>
      <c r="ACG8" s="169">
        <v>38206625</v>
      </c>
      <c r="ACH8" s="169">
        <v>665543.69000000006</v>
      </c>
      <c r="ACI8" s="169">
        <v>1405973.19</v>
      </c>
      <c r="ACJ8" s="169">
        <v>1308394.42</v>
      </c>
      <c r="ACK8" s="169">
        <v>590533.28</v>
      </c>
      <c r="ACL8" s="169">
        <v>1911920.7</v>
      </c>
      <c r="ACM8" s="169">
        <v>1333841.67</v>
      </c>
      <c r="ACN8" s="169">
        <v>5388523.6600000001</v>
      </c>
      <c r="ACO8" s="169">
        <v>10738280.66</v>
      </c>
      <c r="ACP8" s="169">
        <v>837511.03999999992</v>
      </c>
      <c r="ACQ8" s="169">
        <v>813439.81</v>
      </c>
      <c r="ACR8" s="169">
        <v>2820295.6</v>
      </c>
      <c r="ACS8" s="169">
        <v>1109980</v>
      </c>
      <c r="ACT8" s="169">
        <v>7418306.9000000004</v>
      </c>
      <c r="ACU8" s="169">
        <v>809779.80999999994</v>
      </c>
      <c r="ACV8" s="169">
        <v>1375515.7400000002</v>
      </c>
      <c r="ACW8" s="169">
        <v>606445.96</v>
      </c>
      <c r="ACX8" s="169">
        <v>398897.03</v>
      </c>
      <c r="ACY8" s="169">
        <v>674360.98</v>
      </c>
      <c r="ACZ8" s="169">
        <v>114616</v>
      </c>
      <c r="ADA8" s="169">
        <v>69637.25</v>
      </c>
      <c r="ADB8" s="169">
        <v>159246</v>
      </c>
      <c r="ADC8" s="169">
        <v>359113</v>
      </c>
      <c r="ADD8" s="169">
        <v>10965227.890000001</v>
      </c>
      <c r="ADE8" s="169">
        <v>7258844.7299999995</v>
      </c>
      <c r="ADF8" s="169">
        <v>162535.83000000002</v>
      </c>
      <c r="ADG8" s="169">
        <v>135313</v>
      </c>
      <c r="ADH8" s="169">
        <v>660446.85</v>
      </c>
      <c r="ADI8" s="169">
        <v>488433.5</v>
      </c>
      <c r="ADJ8" s="169">
        <v>369998.14</v>
      </c>
      <c r="ADK8" s="169">
        <v>353823.5</v>
      </c>
      <c r="ADL8" s="169">
        <v>347222.52</v>
      </c>
      <c r="ADM8" s="169">
        <v>33095539.499999996</v>
      </c>
      <c r="ADN8" s="169">
        <v>772525.94000000006</v>
      </c>
      <c r="ADO8" s="169">
        <v>849015.39</v>
      </c>
      <c r="ADP8" s="169">
        <v>10697870.809999997</v>
      </c>
      <c r="ADQ8" s="169">
        <v>118292.13</v>
      </c>
      <c r="ADR8" s="169">
        <v>226739.77</v>
      </c>
      <c r="ADS8" s="169">
        <v>413710.51</v>
      </c>
      <c r="ADT8" s="169">
        <v>202568.91</v>
      </c>
      <c r="ADU8" s="169">
        <v>54361569.539999999</v>
      </c>
      <c r="ADV8" s="169">
        <v>1313891.4500000002</v>
      </c>
      <c r="ADW8" s="169">
        <v>2129323.85</v>
      </c>
      <c r="ADX8" s="169">
        <v>369998.48000000004</v>
      </c>
      <c r="ADY8" s="169">
        <v>266602.75</v>
      </c>
      <c r="ADZ8" s="169">
        <v>694537</v>
      </c>
      <c r="AEA8" s="169">
        <v>498645.74</v>
      </c>
      <c r="AEB8" s="169">
        <v>625033.99</v>
      </c>
      <c r="AEC8" s="169">
        <v>607181</v>
      </c>
      <c r="AED8" s="169">
        <v>551196.15999999992</v>
      </c>
      <c r="AEE8" s="169">
        <v>816508.9</v>
      </c>
      <c r="AEF8" s="169">
        <v>2824376.42</v>
      </c>
      <c r="AEG8" s="169">
        <v>445292.9</v>
      </c>
      <c r="AEH8" s="169">
        <v>436390.97000000003</v>
      </c>
      <c r="AEI8" s="169">
        <v>596272.71000000008</v>
      </c>
      <c r="AEJ8" s="169">
        <v>1041714.2500000001</v>
      </c>
      <c r="AEK8" s="169">
        <v>529873.38</v>
      </c>
      <c r="AEL8" s="169">
        <v>2643352.4700000002</v>
      </c>
      <c r="AEM8" s="169">
        <v>223157.42</v>
      </c>
      <c r="AEN8" s="169">
        <v>541790.96999999986</v>
      </c>
      <c r="AEO8" s="169">
        <v>32365663.550000001</v>
      </c>
      <c r="AEP8" s="169">
        <v>2003870.74</v>
      </c>
      <c r="AEQ8" s="169">
        <v>1374127.2100000002</v>
      </c>
      <c r="AER8" s="169">
        <v>1195087.73</v>
      </c>
      <c r="AES8" s="169">
        <v>660008.85</v>
      </c>
      <c r="AET8" s="169">
        <v>3441880.95</v>
      </c>
      <c r="AEU8" s="169">
        <v>587990.36</v>
      </c>
      <c r="AEV8" s="169">
        <v>1258330.83</v>
      </c>
      <c r="AEW8" s="169">
        <v>758654.17</v>
      </c>
      <c r="AEX8" s="169">
        <v>337063.03</v>
      </c>
      <c r="AEY8" s="169">
        <v>11856015.399999999</v>
      </c>
      <c r="AEZ8" s="169">
        <v>8662998.1400000006</v>
      </c>
      <c r="AFA8" s="169">
        <v>1075818.03</v>
      </c>
      <c r="AFB8" s="169">
        <v>773007.56</v>
      </c>
      <c r="AFC8" s="169">
        <v>808661.83</v>
      </c>
      <c r="AFD8" s="169">
        <v>580813.60000000009</v>
      </c>
      <c r="AFE8" s="169">
        <v>463190.24</v>
      </c>
      <c r="AFF8" s="169">
        <v>379645.9</v>
      </c>
      <c r="AFG8" s="169">
        <v>773526.2</v>
      </c>
      <c r="AFH8" s="169">
        <v>380388.37</v>
      </c>
      <c r="AFI8" s="169">
        <v>241518.16</v>
      </c>
      <c r="AFJ8" s="169">
        <v>169544.37000000002</v>
      </c>
      <c r="AFK8" s="169">
        <v>420280.19000000006</v>
      </c>
      <c r="AFL8" s="169">
        <v>15584446.65</v>
      </c>
      <c r="AFM8" s="169">
        <v>1244977.1100000001</v>
      </c>
      <c r="AFN8" s="169">
        <v>442674.19999999995</v>
      </c>
      <c r="AFO8" s="169">
        <v>418996.25</v>
      </c>
      <c r="AFP8" s="169">
        <v>446766.88</v>
      </c>
      <c r="AFQ8" s="169">
        <v>133836.91999999998</v>
      </c>
      <c r="AFR8" s="169">
        <v>296572.73000000004</v>
      </c>
      <c r="AFS8" s="169">
        <v>629251.00999999989</v>
      </c>
      <c r="AFT8" s="169">
        <v>623881.51</v>
      </c>
      <c r="AFU8" s="169">
        <v>366599.94</v>
      </c>
      <c r="AFV8" s="169">
        <v>1859053.1300000001</v>
      </c>
      <c r="AFW8" s="169">
        <v>383873.68</v>
      </c>
      <c r="AFX8" s="169">
        <v>25311683.75</v>
      </c>
      <c r="AFY8" s="169">
        <v>735939.57000000007</v>
      </c>
      <c r="AFZ8" s="169">
        <v>1264462.7200000002</v>
      </c>
      <c r="AGA8" s="169">
        <v>953730.09</v>
      </c>
      <c r="AGB8" s="169">
        <v>4201791.8999999994</v>
      </c>
      <c r="AGC8" s="169">
        <v>840086.25</v>
      </c>
      <c r="AGD8" s="169">
        <v>490372.92</v>
      </c>
      <c r="AGE8" s="169">
        <v>740179.47</v>
      </c>
      <c r="AGF8" s="169">
        <v>847431.35000000009</v>
      </c>
      <c r="AGG8" s="169">
        <v>952829.96</v>
      </c>
      <c r="AGH8" s="169">
        <v>765517.47</v>
      </c>
      <c r="AGI8" s="169">
        <v>27898977.550000001</v>
      </c>
      <c r="AGJ8" s="169">
        <v>3362330.7899999996</v>
      </c>
      <c r="AGK8" s="169">
        <v>571797.51</v>
      </c>
      <c r="AGL8" s="169">
        <v>579855.5</v>
      </c>
      <c r="AGM8" s="169">
        <v>731584.63</v>
      </c>
      <c r="AGN8" s="169">
        <v>1552124.1400000001</v>
      </c>
      <c r="AGO8" s="169">
        <v>234672.48</v>
      </c>
      <c r="AGP8" s="169">
        <v>422096.36999999994</v>
      </c>
      <c r="AGQ8" s="169">
        <v>42430854.349999994</v>
      </c>
      <c r="AGR8" s="169">
        <v>15842157.560000001</v>
      </c>
      <c r="AGS8" s="169">
        <v>713964.54</v>
      </c>
      <c r="AGT8" s="169">
        <v>1167253.17</v>
      </c>
      <c r="AGU8" s="169">
        <v>2130254.0299999998</v>
      </c>
      <c r="AGV8" s="169">
        <v>887827.73</v>
      </c>
      <c r="AGW8" s="169">
        <v>429706.63999999996</v>
      </c>
      <c r="AGX8" s="169">
        <v>2663635.69</v>
      </c>
      <c r="AGY8" s="169">
        <v>419905.36</v>
      </c>
      <c r="AGZ8" s="169">
        <v>992030.29</v>
      </c>
      <c r="AHA8" s="169">
        <v>1158729.73</v>
      </c>
      <c r="AHB8" s="169">
        <v>495160.89</v>
      </c>
      <c r="AHC8" s="169">
        <v>632560.44999999995</v>
      </c>
      <c r="AHD8" s="169">
        <v>363239.77999999997</v>
      </c>
      <c r="AHE8" s="169">
        <v>622351.09</v>
      </c>
      <c r="AHF8" s="169">
        <v>677072.12</v>
      </c>
      <c r="AHG8" s="169">
        <v>377576.60000000003</v>
      </c>
      <c r="AHH8" s="169">
        <v>9899129.2000000011</v>
      </c>
      <c r="AHI8" s="169">
        <v>916685.87000000011</v>
      </c>
      <c r="AHJ8" s="169">
        <v>538844.59000000008</v>
      </c>
      <c r="AHK8" s="169">
        <v>865638.87</v>
      </c>
      <c r="AHL8" s="169">
        <v>1869443.4400000002</v>
      </c>
      <c r="AHM8" s="169">
        <v>477429.97</v>
      </c>
      <c r="AHN8" s="169">
        <v>364128.26</v>
      </c>
      <c r="AHO8" s="169">
        <v>3321504196.1199989</v>
      </c>
    </row>
    <row r="9" spans="1:899" x14ac:dyDescent="0.35">
      <c r="A9" s="158" t="s">
        <v>6</v>
      </c>
      <c r="B9" s="158" t="s">
        <v>7</v>
      </c>
      <c r="C9" s="169">
        <v>402625503.15000004</v>
      </c>
      <c r="D9" s="169">
        <v>9796146.3399999999</v>
      </c>
      <c r="E9" s="169">
        <v>31860691.510000002</v>
      </c>
      <c r="F9" s="169">
        <v>4188699.08</v>
      </c>
      <c r="G9" s="169">
        <v>22920870.41</v>
      </c>
      <c r="H9" s="169">
        <v>7272078.79</v>
      </c>
      <c r="I9" s="169">
        <v>11301174.860000001</v>
      </c>
      <c r="J9" s="169">
        <v>4025579.29</v>
      </c>
      <c r="K9" s="169">
        <v>7854195.4199999999</v>
      </c>
      <c r="L9" s="169">
        <v>5754375.6899999995</v>
      </c>
      <c r="M9" s="169">
        <v>3067726.75</v>
      </c>
      <c r="N9" s="169">
        <v>5242846.3899999997</v>
      </c>
      <c r="O9" s="169">
        <v>459611.31</v>
      </c>
      <c r="P9" s="169">
        <v>4139361.91</v>
      </c>
      <c r="Q9" s="169">
        <v>3187680.66</v>
      </c>
      <c r="R9" s="169">
        <v>16563017</v>
      </c>
      <c r="S9" s="169">
        <v>13332270.889999999</v>
      </c>
      <c r="T9" s="169">
        <v>1076744.8</v>
      </c>
      <c r="U9" s="169">
        <v>353556649.94999999</v>
      </c>
      <c r="V9" s="169">
        <v>49585024.390000001</v>
      </c>
      <c r="W9" s="169">
        <v>3134012.66</v>
      </c>
      <c r="X9" s="169">
        <v>4607914.93</v>
      </c>
      <c r="Y9" s="169">
        <v>6005257.6900000004</v>
      </c>
      <c r="Z9" s="169">
        <v>5382251.8399999999</v>
      </c>
      <c r="AA9" s="169">
        <v>2456511.2200000002</v>
      </c>
      <c r="AB9" s="169">
        <v>41538125.270000003</v>
      </c>
      <c r="AC9" s="169">
        <v>4862455.7700000005</v>
      </c>
      <c r="AD9" s="169">
        <v>5408820.8200000003</v>
      </c>
      <c r="AE9" s="169">
        <v>56565042.750000007</v>
      </c>
      <c r="AF9" s="169">
        <v>4312777.9200000009</v>
      </c>
      <c r="AG9" s="169">
        <v>13447909.9</v>
      </c>
      <c r="AH9" s="169">
        <v>7187627.959999999</v>
      </c>
      <c r="AI9" s="169">
        <v>3906426.99</v>
      </c>
      <c r="AJ9" s="169">
        <v>2381898.04</v>
      </c>
      <c r="AK9" s="169">
        <v>2058564.1</v>
      </c>
      <c r="AL9" s="169">
        <v>9609680.2400000002</v>
      </c>
      <c r="AM9" s="169">
        <v>1088797.1800000002</v>
      </c>
      <c r="AN9" s="169">
        <v>3411506.6199999996</v>
      </c>
      <c r="AO9" s="169">
        <v>1857741.2100000002</v>
      </c>
      <c r="AP9" s="169">
        <v>3109947.01</v>
      </c>
      <c r="AQ9" s="169">
        <v>943900.04</v>
      </c>
      <c r="AR9" s="169">
        <v>557674.93999999994</v>
      </c>
      <c r="AS9" s="169">
        <v>208400587.29000002</v>
      </c>
      <c r="AT9" s="169">
        <v>2320441.5299999998</v>
      </c>
      <c r="AU9" s="169">
        <v>2605130.34</v>
      </c>
      <c r="AV9" s="169">
        <v>6063795.5800000001</v>
      </c>
      <c r="AW9" s="169">
        <v>14844404.75</v>
      </c>
      <c r="AX9" s="169">
        <v>10145384.050000001</v>
      </c>
      <c r="AY9" s="169">
        <v>4999976.51</v>
      </c>
      <c r="AZ9" s="169">
        <v>7590719.5699999994</v>
      </c>
      <c r="BA9" s="169">
        <v>2279388.65</v>
      </c>
      <c r="BB9" s="169">
        <v>1816871.95</v>
      </c>
      <c r="BC9" s="169">
        <v>1627077</v>
      </c>
      <c r="BD9" s="169">
        <v>961153.6</v>
      </c>
      <c r="BE9" s="169">
        <v>44595389.210000001</v>
      </c>
      <c r="BF9" s="169">
        <v>0</v>
      </c>
      <c r="BG9" s="169">
        <v>826705</v>
      </c>
      <c r="BH9" s="169">
        <v>199770802.31</v>
      </c>
      <c r="BI9" s="169">
        <v>79485603.850000009</v>
      </c>
      <c r="BJ9" s="169">
        <v>6307966.7100000009</v>
      </c>
      <c r="BK9" s="169">
        <v>7590557.6100000003</v>
      </c>
      <c r="BL9" s="169">
        <v>10345684.219999999</v>
      </c>
      <c r="BM9" s="169">
        <v>5696460.0999999996</v>
      </c>
      <c r="BN9" s="169">
        <v>6343096.25</v>
      </c>
      <c r="BO9" s="169">
        <v>0</v>
      </c>
      <c r="BP9" s="169">
        <v>0</v>
      </c>
      <c r="BQ9" s="169">
        <v>243332827.46999997</v>
      </c>
      <c r="BR9" s="169">
        <v>14981946.639999999</v>
      </c>
      <c r="BS9" s="169">
        <v>6597634.4199999999</v>
      </c>
      <c r="BT9" s="169">
        <v>13498658.569999998</v>
      </c>
      <c r="BU9" s="169">
        <v>6257505.6499999994</v>
      </c>
      <c r="BV9" s="169">
        <v>3926666.24</v>
      </c>
      <c r="BW9" s="169">
        <v>5439321.71</v>
      </c>
      <c r="BX9" s="169">
        <v>8058983.29</v>
      </c>
      <c r="BY9" s="169">
        <v>45837853.819999993</v>
      </c>
      <c r="BZ9" s="169">
        <v>4350151.03</v>
      </c>
      <c r="CA9" s="169">
        <v>7319194.8100000005</v>
      </c>
      <c r="CB9" s="169">
        <v>18063375.57</v>
      </c>
      <c r="CC9" s="169">
        <v>3682755.33</v>
      </c>
      <c r="CD9" s="169">
        <v>1770830.34</v>
      </c>
      <c r="CE9" s="169">
        <v>1298774.3500000001</v>
      </c>
      <c r="CF9" s="169">
        <v>438981550.92000002</v>
      </c>
      <c r="CG9" s="169">
        <v>2816790.3299999996</v>
      </c>
      <c r="CH9" s="169">
        <v>17678246.800000001</v>
      </c>
      <c r="CI9" s="169">
        <v>3189330.8800000004</v>
      </c>
      <c r="CJ9" s="169">
        <v>5751401.46</v>
      </c>
      <c r="CK9" s="169">
        <v>8344742.2400000002</v>
      </c>
      <c r="CL9" s="169">
        <v>4558299.3</v>
      </c>
      <c r="CM9" s="169">
        <v>11334632.6</v>
      </c>
      <c r="CN9" s="169">
        <v>3550365.9699999997</v>
      </c>
      <c r="CO9" s="169">
        <v>3692735.09</v>
      </c>
      <c r="CP9" s="169">
        <v>2161972.85</v>
      </c>
      <c r="CQ9" s="169">
        <v>10266641.710000001</v>
      </c>
      <c r="CR9" s="169">
        <v>3961623.73</v>
      </c>
      <c r="CS9" s="169">
        <v>149693753.25999999</v>
      </c>
      <c r="CT9" s="169">
        <v>2503121.0699999998</v>
      </c>
      <c r="CU9" s="169">
        <v>4876632.08</v>
      </c>
      <c r="CV9" s="169">
        <v>9845028.9799999986</v>
      </c>
      <c r="CW9" s="169">
        <v>2160701.39</v>
      </c>
      <c r="CX9" s="169">
        <v>12818134.93</v>
      </c>
      <c r="CY9" s="169">
        <v>2582269.6800000002</v>
      </c>
      <c r="CZ9" s="169">
        <v>1390734.5</v>
      </c>
      <c r="DA9" s="169">
        <v>115844272.69</v>
      </c>
      <c r="DB9" s="169">
        <v>117992835.29000001</v>
      </c>
      <c r="DC9" s="169">
        <v>12395094.540000001</v>
      </c>
      <c r="DD9" s="169">
        <v>5872128.9199999999</v>
      </c>
      <c r="DE9" s="169">
        <v>11591632.93</v>
      </c>
      <c r="DF9" s="169">
        <v>4820366.72</v>
      </c>
      <c r="DG9" s="169">
        <v>2716854.3499999996</v>
      </c>
      <c r="DH9" s="169">
        <v>6885363.1500000004</v>
      </c>
      <c r="DI9" s="169">
        <v>1169231</v>
      </c>
      <c r="DJ9" s="169">
        <v>519110289.13</v>
      </c>
      <c r="DK9" s="169">
        <v>6963110.7300000004</v>
      </c>
      <c r="DL9" s="169">
        <v>5380059.9899999993</v>
      </c>
      <c r="DM9" s="169">
        <v>18159487.530000001</v>
      </c>
      <c r="DN9" s="169">
        <v>9965281.3200000003</v>
      </c>
      <c r="DO9" s="169">
        <v>10656514.779999999</v>
      </c>
      <c r="DP9" s="169">
        <v>18328270.420000002</v>
      </c>
      <c r="DQ9" s="169">
        <v>3575609.56</v>
      </c>
      <c r="DR9" s="169">
        <v>14354055.279999999</v>
      </c>
      <c r="DS9" s="169">
        <v>156530839.42000002</v>
      </c>
      <c r="DT9" s="169">
        <v>5315954.79</v>
      </c>
      <c r="DU9" s="169">
        <v>35661714.340000004</v>
      </c>
      <c r="DV9" s="169">
        <v>24428237.329999998</v>
      </c>
      <c r="DW9" s="169">
        <v>3908883.0400000005</v>
      </c>
      <c r="DX9" s="169">
        <v>10984025.189999999</v>
      </c>
      <c r="DY9" s="169">
        <v>6670290.0999999996</v>
      </c>
      <c r="DZ9" s="169">
        <v>1010617.55</v>
      </c>
      <c r="EA9" s="169">
        <v>2953073.4599999995</v>
      </c>
      <c r="EB9" s="169">
        <v>2843562.18</v>
      </c>
      <c r="EC9" s="169">
        <v>20852138.770000003</v>
      </c>
      <c r="ED9" s="169">
        <v>89810808.25</v>
      </c>
      <c r="EE9" s="169">
        <v>83511316.769999996</v>
      </c>
      <c r="EF9" s="169">
        <v>4213823.79</v>
      </c>
      <c r="EG9" s="169">
        <v>7011594.4899999993</v>
      </c>
      <c r="EH9" s="169">
        <v>8473725.0099999998</v>
      </c>
      <c r="EI9" s="169">
        <v>9173751.6600000001</v>
      </c>
      <c r="EJ9" s="169">
        <v>17795422.489999998</v>
      </c>
      <c r="EK9" s="169">
        <v>4798402.55</v>
      </c>
      <c r="EL9" s="169">
        <v>7312391.8499999996</v>
      </c>
      <c r="EM9" s="169">
        <v>380736189.75</v>
      </c>
      <c r="EN9" s="169">
        <v>6117232.2700000005</v>
      </c>
      <c r="EO9" s="169">
        <v>4054316.06</v>
      </c>
      <c r="EP9" s="169">
        <v>8798723.6100000013</v>
      </c>
      <c r="EQ9" s="169">
        <v>2511444.9299999997</v>
      </c>
      <c r="ER9" s="169">
        <v>2648414.7199999997</v>
      </c>
      <c r="ES9" s="169">
        <v>8318292.04</v>
      </c>
      <c r="ET9" s="169">
        <v>17623914.5</v>
      </c>
      <c r="EU9" s="169">
        <v>2642279.2399999998</v>
      </c>
      <c r="EV9" s="169">
        <v>109394207.51000001</v>
      </c>
      <c r="EW9" s="169">
        <v>2192480.21</v>
      </c>
      <c r="EX9" s="169">
        <v>3329797.0300000003</v>
      </c>
      <c r="EY9" s="169">
        <v>5585666.5899999999</v>
      </c>
      <c r="EZ9" s="169">
        <v>9147554.8300000001</v>
      </c>
      <c r="FA9" s="169">
        <v>13644784.139999999</v>
      </c>
      <c r="FB9" s="169">
        <v>6272774.5</v>
      </c>
      <c r="FC9" s="169">
        <v>3398914.08</v>
      </c>
      <c r="FD9" s="169">
        <v>4460546.3</v>
      </c>
      <c r="FE9" s="169">
        <v>2106162.27</v>
      </c>
      <c r="FF9" s="169">
        <v>4229111.3600000003</v>
      </c>
      <c r="FG9" s="169">
        <v>985281.52</v>
      </c>
      <c r="FH9" s="169">
        <v>114615134.19999999</v>
      </c>
      <c r="FI9" s="169">
        <v>3348198.58</v>
      </c>
      <c r="FJ9" s="169">
        <v>8404901.9000000004</v>
      </c>
      <c r="FK9" s="169">
        <v>6510621.6900000004</v>
      </c>
      <c r="FL9" s="169">
        <v>10582403.609999999</v>
      </c>
      <c r="FM9" s="169">
        <v>6769039.9000000004</v>
      </c>
      <c r="FN9" s="169">
        <v>1289041.5</v>
      </c>
      <c r="FO9" s="169">
        <v>626493.5</v>
      </c>
      <c r="FP9" s="169">
        <v>319110664.67000002</v>
      </c>
      <c r="FQ9" s="169">
        <v>11581395.260000002</v>
      </c>
      <c r="FR9" s="169">
        <v>12505427.25</v>
      </c>
      <c r="FS9" s="169">
        <v>5805127.7500000009</v>
      </c>
      <c r="FT9" s="169">
        <v>9455431.0700000022</v>
      </c>
      <c r="FU9" s="169">
        <v>6603814.2299999995</v>
      </c>
      <c r="FV9" s="169">
        <v>12573768.209999999</v>
      </c>
      <c r="FW9" s="169">
        <v>8976391.0299999993</v>
      </c>
      <c r="FX9" s="169">
        <v>6262379.4800000004</v>
      </c>
      <c r="FY9" s="169">
        <v>9533283.3800000008</v>
      </c>
      <c r="FZ9" s="169">
        <v>6326034.959999999</v>
      </c>
      <c r="GA9" s="169">
        <v>5996605.0599999996</v>
      </c>
      <c r="GB9" s="169">
        <v>1859630.65</v>
      </c>
      <c r="GC9" s="169">
        <v>273409</v>
      </c>
      <c r="GD9" s="169">
        <v>161242162.63</v>
      </c>
      <c r="GE9" s="169">
        <v>2786808.9999999995</v>
      </c>
      <c r="GF9" s="169">
        <v>3320042.1100000003</v>
      </c>
      <c r="GG9" s="169">
        <v>33792109.469999999</v>
      </c>
      <c r="GH9" s="169">
        <v>9496504.4000000004</v>
      </c>
      <c r="GI9" s="169">
        <v>4770077.120000001</v>
      </c>
      <c r="GJ9" s="169">
        <v>6287808.6900000004</v>
      </c>
      <c r="GK9" s="169">
        <v>28546587.140000001</v>
      </c>
      <c r="GL9" s="169">
        <v>2591957.1799999997</v>
      </c>
      <c r="GM9" s="169">
        <v>1134063</v>
      </c>
      <c r="GN9" s="169">
        <v>417952.25</v>
      </c>
      <c r="GO9" s="169">
        <v>871075.25</v>
      </c>
      <c r="GP9" s="169">
        <v>110402145.85999998</v>
      </c>
      <c r="GQ9" s="169">
        <v>41961985.079999998</v>
      </c>
      <c r="GR9" s="169">
        <v>8338007.6499999994</v>
      </c>
      <c r="GS9" s="169">
        <v>27834124.169999998</v>
      </c>
      <c r="GT9" s="169">
        <v>4345364.4799999995</v>
      </c>
      <c r="GU9" s="169">
        <v>9365895.6500000004</v>
      </c>
      <c r="GV9" s="169">
        <v>7861364.4100000001</v>
      </c>
      <c r="GW9" s="169">
        <v>2567150.06</v>
      </c>
      <c r="GX9" s="169">
        <v>112782371.88</v>
      </c>
      <c r="GY9" s="169">
        <v>20698069.98</v>
      </c>
      <c r="GZ9" s="169">
        <v>15440909.549999999</v>
      </c>
      <c r="HA9" s="169">
        <v>7666917.1000000006</v>
      </c>
      <c r="HB9" s="169">
        <v>324292460.5</v>
      </c>
      <c r="HC9" s="169">
        <v>24982466.930000003</v>
      </c>
      <c r="HD9" s="169">
        <v>10277249.220000001</v>
      </c>
      <c r="HE9" s="169">
        <v>8054744.7000000002</v>
      </c>
      <c r="HF9" s="169">
        <v>10219797.66</v>
      </c>
      <c r="HG9" s="169">
        <v>39231396.170000002</v>
      </c>
      <c r="HH9" s="169">
        <v>287616.67</v>
      </c>
      <c r="HI9" s="169">
        <v>72014677.560000002</v>
      </c>
      <c r="HJ9" s="169">
        <v>2385906.1800000002</v>
      </c>
      <c r="HK9" s="169">
        <v>5146192.4000000004</v>
      </c>
      <c r="HL9" s="169">
        <v>2523727.87</v>
      </c>
      <c r="HM9" s="169">
        <v>3214318.18</v>
      </c>
      <c r="HN9" s="169">
        <v>3689914.0300000003</v>
      </c>
      <c r="HO9" s="169">
        <v>5538143.4299999997</v>
      </c>
      <c r="HP9" s="169">
        <v>1301208</v>
      </c>
      <c r="HQ9" s="169">
        <v>199144681.66</v>
      </c>
      <c r="HR9" s="169">
        <v>43213972.289999999</v>
      </c>
      <c r="HS9" s="169">
        <v>6482952.9900000002</v>
      </c>
      <c r="HT9" s="169">
        <v>4333733.51</v>
      </c>
      <c r="HU9" s="169">
        <v>4884935.4399999995</v>
      </c>
      <c r="HV9" s="169">
        <v>4203884.3499999996</v>
      </c>
      <c r="HW9" s="169">
        <v>7646933</v>
      </c>
      <c r="HX9" s="169">
        <v>7533017.8500000006</v>
      </c>
      <c r="HY9" s="169">
        <v>6669637.4699999997</v>
      </c>
      <c r="HZ9" s="169">
        <v>4777327.5599999996</v>
      </c>
      <c r="IA9" s="169">
        <v>3355091.9299999997</v>
      </c>
      <c r="IB9" s="169">
        <v>4396306.879999999</v>
      </c>
      <c r="IC9" s="169">
        <v>1683188.4500000002</v>
      </c>
      <c r="ID9" s="169">
        <v>9367473.6300000008</v>
      </c>
      <c r="IE9" s="169">
        <v>4027312.7399999993</v>
      </c>
      <c r="IF9" s="169">
        <v>4966944.74</v>
      </c>
      <c r="IG9" s="169">
        <v>216442907.56</v>
      </c>
      <c r="IH9" s="169">
        <v>70662060.690000013</v>
      </c>
      <c r="II9" s="169">
        <v>4914095.87</v>
      </c>
      <c r="IJ9" s="169">
        <v>10529004.879999999</v>
      </c>
      <c r="IK9" s="169">
        <v>16371192.420000002</v>
      </c>
      <c r="IL9" s="169">
        <v>11044156.860000001</v>
      </c>
      <c r="IM9" s="169">
        <v>3338740.54</v>
      </c>
      <c r="IN9" s="169">
        <v>2256956.65</v>
      </c>
      <c r="IO9" s="169">
        <v>1938610.01</v>
      </c>
      <c r="IP9" s="169">
        <v>2311603.13</v>
      </c>
      <c r="IQ9" s="169">
        <v>4425000.6599999992</v>
      </c>
      <c r="IR9" s="169">
        <v>326233928.29999995</v>
      </c>
      <c r="IS9" s="169">
        <v>79863031</v>
      </c>
      <c r="IT9" s="169">
        <v>8611971.6500000004</v>
      </c>
      <c r="IU9" s="169">
        <v>5695202.7000000002</v>
      </c>
      <c r="IV9" s="169">
        <v>2847648.4099999997</v>
      </c>
      <c r="IW9" s="169">
        <v>2447140.54</v>
      </c>
      <c r="IX9" s="169">
        <v>5541804.9199999999</v>
      </c>
      <c r="IY9" s="169">
        <v>2060291.4599999997</v>
      </c>
      <c r="IZ9" s="169">
        <v>5843984.0600000005</v>
      </c>
      <c r="JA9" s="169">
        <v>14631600.52</v>
      </c>
      <c r="JB9" s="169">
        <v>4227580.2300000004</v>
      </c>
      <c r="JC9" s="169">
        <v>2938048.89</v>
      </c>
      <c r="JD9" s="169">
        <v>143230599.92999998</v>
      </c>
      <c r="JE9" s="169">
        <v>38515474.109999999</v>
      </c>
      <c r="JF9" s="169">
        <v>4474207.6400000006</v>
      </c>
      <c r="JG9" s="169">
        <v>2419067.2200000002</v>
      </c>
      <c r="JH9" s="169">
        <v>4486425.5</v>
      </c>
      <c r="JI9" s="169">
        <v>5864905.21</v>
      </c>
      <c r="JJ9" s="169">
        <v>120262423.41000001</v>
      </c>
      <c r="JK9" s="169">
        <v>6869969.5999999996</v>
      </c>
      <c r="JL9" s="169">
        <v>11343682.530000001</v>
      </c>
      <c r="JM9" s="169">
        <v>14444126.659999998</v>
      </c>
      <c r="JN9" s="169">
        <v>5958359.7199999997</v>
      </c>
      <c r="JO9" s="169">
        <v>23606648.210000001</v>
      </c>
      <c r="JP9" s="169">
        <v>6503323.9800000004</v>
      </c>
      <c r="JQ9" s="169">
        <v>253397712.97999999</v>
      </c>
      <c r="JR9" s="169">
        <v>45049887.170000002</v>
      </c>
      <c r="JS9" s="169">
        <v>4847436.67</v>
      </c>
      <c r="JT9" s="169">
        <v>1493787</v>
      </c>
      <c r="JU9" s="169">
        <v>7224659.9000000004</v>
      </c>
      <c r="JV9" s="169">
        <v>1541519.22</v>
      </c>
      <c r="JW9" s="169">
        <v>41979561.019999996</v>
      </c>
      <c r="JX9" s="169">
        <v>8211371.7100000018</v>
      </c>
      <c r="JY9" s="169">
        <v>3030434.4200000004</v>
      </c>
      <c r="JZ9" s="169">
        <v>11769665.33</v>
      </c>
      <c r="KA9" s="169">
        <v>2712226.87</v>
      </c>
      <c r="KB9" s="169">
        <v>7313506.8000000007</v>
      </c>
      <c r="KC9" s="169">
        <v>1917300.2800000003</v>
      </c>
      <c r="KD9" s="169">
        <v>781385.35</v>
      </c>
      <c r="KE9" s="169">
        <v>2825506.11</v>
      </c>
      <c r="KF9" s="169">
        <v>305731603.55000001</v>
      </c>
      <c r="KG9" s="169">
        <v>14577282</v>
      </c>
      <c r="KH9" s="169">
        <v>7827993.0599999996</v>
      </c>
      <c r="KI9" s="169">
        <v>12538409.93</v>
      </c>
      <c r="KJ9" s="169">
        <v>25168281.939999998</v>
      </c>
      <c r="KK9" s="169">
        <v>6179020.8899999997</v>
      </c>
      <c r="KL9" s="169">
        <v>23990082.470000003</v>
      </c>
      <c r="KM9" s="169">
        <v>5769423.4100000001</v>
      </c>
      <c r="KN9" s="169">
        <v>8025863.5500000007</v>
      </c>
      <c r="KO9" s="169">
        <v>88920745.390000001</v>
      </c>
      <c r="KP9" s="169">
        <v>10362072.139999999</v>
      </c>
      <c r="KQ9" s="169">
        <v>7712987.4699999997</v>
      </c>
      <c r="KR9" s="169">
        <v>21235543.329999998</v>
      </c>
      <c r="KS9" s="169">
        <v>3496336.9</v>
      </c>
      <c r="KT9" s="169">
        <v>10632424.689999999</v>
      </c>
      <c r="KU9" s="169">
        <v>128565774.32999998</v>
      </c>
      <c r="KV9" s="169">
        <v>10039559.25</v>
      </c>
      <c r="KW9" s="169">
        <v>213063371.05999997</v>
      </c>
      <c r="KX9" s="169">
        <v>6478455.3799999999</v>
      </c>
      <c r="KY9" s="169">
        <v>3646745.98</v>
      </c>
      <c r="KZ9" s="169">
        <v>12516637.379999999</v>
      </c>
      <c r="LA9" s="169">
        <v>24953416.660000004</v>
      </c>
      <c r="LB9" s="169">
        <v>19772088.399999999</v>
      </c>
      <c r="LC9" s="169">
        <v>4236470.7299999995</v>
      </c>
      <c r="LD9" s="169">
        <v>4111360.7300000004</v>
      </c>
      <c r="LE9" s="169">
        <v>600837795.12</v>
      </c>
      <c r="LF9" s="169">
        <v>45032882.469999999</v>
      </c>
      <c r="LG9" s="169">
        <v>67957151.450000003</v>
      </c>
      <c r="LH9" s="169">
        <v>87704834.5</v>
      </c>
      <c r="LI9" s="169">
        <v>9312099.6500000004</v>
      </c>
      <c r="LJ9" s="169">
        <v>4713658.7699999996</v>
      </c>
      <c r="LK9" s="169">
        <v>4153174.37</v>
      </c>
      <c r="LL9" s="169">
        <v>7547718.6900000004</v>
      </c>
      <c r="LM9" s="169">
        <v>12158725.450000001</v>
      </c>
      <c r="LN9" s="169">
        <v>8842328.4699999988</v>
      </c>
      <c r="LO9" s="169">
        <v>650918.25</v>
      </c>
      <c r="LP9" s="169">
        <v>88261684.930000007</v>
      </c>
      <c r="LQ9" s="169">
        <v>14081265.02</v>
      </c>
      <c r="LR9" s="169">
        <v>8380124.6100000003</v>
      </c>
      <c r="LS9" s="169">
        <v>139879884.32000002</v>
      </c>
      <c r="LT9" s="169">
        <v>57835064.600000009</v>
      </c>
      <c r="LU9" s="169">
        <v>298321682.76999998</v>
      </c>
      <c r="LV9" s="169">
        <v>71829508.420000002</v>
      </c>
      <c r="LW9" s="169">
        <v>27431742.720000003</v>
      </c>
      <c r="LX9" s="169">
        <v>15993702.609999998</v>
      </c>
      <c r="LY9" s="169">
        <v>23942683.93</v>
      </c>
      <c r="LZ9" s="169">
        <v>25305170.59</v>
      </c>
      <c r="MA9" s="169">
        <v>16428867.550000001</v>
      </c>
      <c r="MB9" s="169">
        <v>41330243.409999996</v>
      </c>
      <c r="MC9" s="169">
        <v>29839916.349999998</v>
      </c>
      <c r="MD9" s="169">
        <v>6535360.2000000002</v>
      </c>
      <c r="ME9" s="169">
        <v>306726068.11000001</v>
      </c>
      <c r="MF9" s="169">
        <v>7734177.5799999991</v>
      </c>
      <c r="MG9" s="169">
        <v>4249444</v>
      </c>
      <c r="MH9" s="169">
        <v>2510285.37</v>
      </c>
      <c r="MI9" s="169">
        <v>2467728.77</v>
      </c>
      <c r="MJ9" s="169">
        <v>5755819.75</v>
      </c>
      <c r="MK9" s="169">
        <v>6850023.1399999997</v>
      </c>
      <c r="ML9" s="169">
        <v>6744490.8199999994</v>
      </c>
      <c r="MM9" s="169">
        <v>6916995.4200000009</v>
      </c>
      <c r="MN9" s="169">
        <v>2074844.32</v>
      </c>
      <c r="MO9" s="169">
        <v>4874234.1300000008</v>
      </c>
      <c r="MP9" s="169">
        <v>3756876.94</v>
      </c>
      <c r="MQ9" s="169">
        <v>144334907.21000001</v>
      </c>
      <c r="MR9" s="169">
        <v>1733546.68</v>
      </c>
      <c r="MS9" s="169">
        <v>12045696.119999999</v>
      </c>
      <c r="MT9" s="169">
        <v>4892700.08</v>
      </c>
      <c r="MU9" s="169">
        <v>7407626.8700000001</v>
      </c>
      <c r="MV9" s="169">
        <v>14577762.42</v>
      </c>
      <c r="MW9" s="169">
        <v>21707142.290000003</v>
      </c>
      <c r="MX9" s="169">
        <v>7154150.96</v>
      </c>
      <c r="MY9" s="169">
        <v>6022200.8499999996</v>
      </c>
      <c r="MZ9" s="169">
        <v>1157597.3899999999</v>
      </c>
      <c r="NA9" s="169">
        <v>484050</v>
      </c>
      <c r="NB9" s="169">
        <v>456502766</v>
      </c>
      <c r="NC9" s="169">
        <v>13616334.210000001</v>
      </c>
      <c r="ND9" s="169">
        <v>1680292.6</v>
      </c>
      <c r="NE9" s="169">
        <v>17397517</v>
      </c>
      <c r="NF9" s="169">
        <v>2437770.4900000002</v>
      </c>
      <c r="NG9" s="169">
        <v>10224741.34</v>
      </c>
      <c r="NH9" s="169">
        <v>33254579.469999999</v>
      </c>
      <c r="NI9" s="169">
        <v>8105056.3399999999</v>
      </c>
      <c r="NJ9" s="169">
        <v>694808.24</v>
      </c>
      <c r="NK9" s="169">
        <v>4618898.38</v>
      </c>
      <c r="NL9" s="169">
        <v>2799062</v>
      </c>
      <c r="NM9" s="169">
        <v>2853191.61</v>
      </c>
      <c r="NN9" s="169">
        <v>80240563.290000007</v>
      </c>
      <c r="NO9" s="169">
        <v>8058308.9800000004</v>
      </c>
      <c r="NP9" s="169">
        <v>3539091.9899999998</v>
      </c>
      <c r="NQ9" s="169">
        <v>0</v>
      </c>
      <c r="NR9" s="169">
        <v>11370034.239999998</v>
      </c>
      <c r="NS9" s="169">
        <v>261543.07</v>
      </c>
      <c r="NT9" s="169">
        <v>782111.25</v>
      </c>
      <c r="NU9" s="169">
        <v>145773862.59999999</v>
      </c>
      <c r="NV9" s="169">
        <v>24693348</v>
      </c>
      <c r="NW9" s="169">
        <v>4019609.93</v>
      </c>
      <c r="NX9" s="169">
        <v>2597714.98</v>
      </c>
      <c r="NY9" s="169">
        <v>3943184.57</v>
      </c>
      <c r="NZ9" s="169">
        <v>3567362.2800000003</v>
      </c>
      <c r="OA9" s="169">
        <v>2966255</v>
      </c>
      <c r="OB9" s="169">
        <v>172617347.86000001</v>
      </c>
      <c r="OC9" s="169">
        <v>4822723</v>
      </c>
      <c r="OD9" s="169">
        <v>3051608.9699999997</v>
      </c>
      <c r="OE9" s="169">
        <v>33786555.339999996</v>
      </c>
      <c r="OF9" s="169">
        <v>9908188.4599999972</v>
      </c>
      <c r="OG9" s="169">
        <v>6914593.2700000005</v>
      </c>
      <c r="OH9" s="169">
        <v>3865389.4699999997</v>
      </c>
      <c r="OI9" s="169">
        <v>1163321.73</v>
      </c>
      <c r="OJ9" s="169">
        <v>708203.39</v>
      </c>
      <c r="OK9" s="169">
        <v>105140407.58999999</v>
      </c>
      <c r="OL9" s="169">
        <v>26156624.799999997</v>
      </c>
      <c r="OM9" s="169">
        <v>82132261.150000006</v>
      </c>
      <c r="ON9" s="169">
        <v>3621079.7600000002</v>
      </c>
      <c r="OO9" s="169">
        <v>3412636.65</v>
      </c>
      <c r="OP9" s="169">
        <v>210203.5</v>
      </c>
      <c r="OQ9" s="169">
        <v>86756925.560000002</v>
      </c>
      <c r="OR9" s="169">
        <v>2665033.98</v>
      </c>
      <c r="OS9" s="169">
        <v>3967386.5799999996</v>
      </c>
      <c r="OT9" s="169">
        <v>5113240</v>
      </c>
      <c r="OU9" s="169">
        <v>10369608.51</v>
      </c>
      <c r="OV9" s="169">
        <v>30104576.960000001</v>
      </c>
      <c r="OW9" s="169">
        <v>2704137.63</v>
      </c>
      <c r="OX9" s="169">
        <v>268315</v>
      </c>
      <c r="OY9" s="169">
        <v>165903.47</v>
      </c>
      <c r="OZ9" s="169">
        <v>151872810.05000001</v>
      </c>
      <c r="PA9" s="169">
        <v>3799237.1599999997</v>
      </c>
      <c r="PB9" s="169">
        <v>48246472.050000004</v>
      </c>
      <c r="PC9" s="169">
        <v>4665607.9399999995</v>
      </c>
      <c r="PD9" s="169">
        <v>24135564.899999999</v>
      </c>
      <c r="PE9" s="169">
        <v>18337865.719999999</v>
      </c>
      <c r="PF9" s="169">
        <v>4227151.45</v>
      </c>
      <c r="PG9" s="169">
        <v>3524124.0300000003</v>
      </c>
      <c r="PH9" s="169">
        <v>9161356.25</v>
      </c>
      <c r="PI9" s="169">
        <v>3425522.3499999996</v>
      </c>
      <c r="PJ9" s="169">
        <v>13534952.699999999</v>
      </c>
      <c r="PK9" s="169">
        <v>22773669</v>
      </c>
      <c r="PL9" s="169">
        <v>5571513</v>
      </c>
      <c r="PM9" s="169">
        <v>39685580.649999991</v>
      </c>
      <c r="PN9" s="169">
        <v>1952888.5</v>
      </c>
      <c r="PO9" s="169">
        <v>1051411.5</v>
      </c>
      <c r="PP9" s="169">
        <v>517348</v>
      </c>
      <c r="PQ9" s="169">
        <v>632323</v>
      </c>
      <c r="PR9" s="169">
        <v>360982712.39999998</v>
      </c>
      <c r="PS9" s="169">
        <v>6575933.5</v>
      </c>
      <c r="PT9" s="169">
        <v>5149043.0799999991</v>
      </c>
      <c r="PU9" s="169">
        <v>7843252.2599999998</v>
      </c>
      <c r="PV9" s="169">
        <v>80025945.170000017</v>
      </c>
      <c r="PW9" s="169">
        <v>4730700.92</v>
      </c>
      <c r="PX9" s="169">
        <v>20856884.140000001</v>
      </c>
      <c r="PY9" s="169">
        <v>4393402.97</v>
      </c>
      <c r="PZ9" s="169">
        <v>23043658.579999998</v>
      </c>
      <c r="QA9" s="169">
        <v>2890916.33</v>
      </c>
      <c r="QB9" s="169">
        <v>24625505.169999998</v>
      </c>
      <c r="QC9" s="169">
        <v>5585309.5</v>
      </c>
      <c r="QD9" s="169">
        <v>10431096.810000001</v>
      </c>
      <c r="QE9" s="169">
        <v>7236743.6699999999</v>
      </c>
      <c r="QF9" s="169">
        <v>9054658.4399999995</v>
      </c>
      <c r="QG9" s="169">
        <v>21906257.460000001</v>
      </c>
      <c r="QH9" s="169">
        <v>9812135.9299999997</v>
      </c>
      <c r="QI9" s="169">
        <v>3977502.7600000002</v>
      </c>
      <c r="QJ9" s="169">
        <v>2407924.38</v>
      </c>
      <c r="QK9" s="169">
        <v>12093397.720000001</v>
      </c>
      <c r="QL9" s="169">
        <v>19186053.73</v>
      </c>
      <c r="QM9" s="169">
        <v>2325448.7800000003</v>
      </c>
      <c r="QN9" s="169">
        <v>0</v>
      </c>
      <c r="QO9" s="169">
        <v>45151</v>
      </c>
      <c r="QP9" s="169">
        <v>0</v>
      </c>
      <c r="QQ9" s="169">
        <v>0</v>
      </c>
      <c r="QR9" s="169">
        <v>203199784.95999998</v>
      </c>
      <c r="QS9" s="169">
        <v>3286360.1</v>
      </c>
      <c r="QT9" s="169">
        <v>33286239.359999999</v>
      </c>
      <c r="QU9" s="169">
        <v>7312976.5</v>
      </c>
      <c r="QV9" s="169">
        <v>6072162.1600000001</v>
      </c>
      <c r="QW9" s="169">
        <v>30270332.270000003</v>
      </c>
      <c r="QX9" s="169">
        <v>5653584.9100000001</v>
      </c>
      <c r="QY9" s="169">
        <v>9002736.8800000008</v>
      </c>
      <c r="QZ9" s="169">
        <v>28446872.970000003</v>
      </c>
      <c r="RA9" s="169">
        <v>3723906.9000000004</v>
      </c>
      <c r="RB9" s="169">
        <v>2974774.61</v>
      </c>
      <c r="RC9" s="169">
        <v>1030438</v>
      </c>
      <c r="RD9" s="169">
        <v>386664</v>
      </c>
      <c r="RE9" s="169">
        <v>359519257.88999999</v>
      </c>
      <c r="RF9" s="169">
        <v>23552953.16</v>
      </c>
      <c r="RG9" s="169">
        <v>17399783.23</v>
      </c>
      <c r="RH9" s="169">
        <v>10541402.08</v>
      </c>
      <c r="RI9" s="169">
        <v>4939519.3900000006</v>
      </c>
      <c r="RJ9" s="169">
        <v>11106746.529999999</v>
      </c>
      <c r="RK9" s="169">
        <v>27618797.489999998</v>
      </c>
      <c r="RL9" s="169">
        <v>3124259.02</v>
      </c>
      <c r="RM9" s="169">
        <v>14045333.079999998</v>
      </c>
      <c r="RN9" s="169">
        <v>21283298.809999999</v>
      </c>
      <c r="RO9" s="169">
        <v>33797048.240000002</v>
      </c>
      <c r="RP9" s="169">
        <v>8594979.1900000013</v>
      </c>
      <c r="RQ9" s="169">
        <v>2951357.0700000003</v>
      </c>
      <c r="RR9" s="169">
        <v>7492149.0699999994</v>
      </c>
      <c r="RS9" s="169">
        <v>3268124.59</v>
      </c>
      <c r="RT9" s="169">
        <v>3604147.66</v>
      </c>
      <c r="RU9" s="169">
        <v>4697401.33</v>
      </c>
      <c r="RV9" s="169">
        <v>1714801.0499999998</v>
      </c>
      <c r="RW9" s="169">
        <v>780489</v>
      </c>
      <c r="RX9" s="169">
        <v>1603084.65</v>
      </c>
      <c r="RY9" s="169">
        <v>98565130.879999995</v>
      </c>
      <c r="RZ9" s="169">
        <v>9921874.7199999988</v>
      </c>
      <c r="SA9" s="169">
        <v>5096297.6399999997</v>
      </c>
      <c r="SB9" s="169">
        <v>3618056</v>
      </c>
      <c r="SC9" s="169">
        <v>1332898.49</v>
      </c>
      <c r="SD9" s="169">
        <v>14803793.060000001</v>
      </c>
      <c r="SE9" s="169">
        <v>3059161.4800000004</v>
      </c>
      <c r="SF9" s="169">
        <v>14386729.460000001</v>
      </c>
      <c r="SG9" s="169">
        <v>3462535</v>
      </c>
      <c r="SH9" s="169">
        <v>2465411.92</v>
      </c>
      <c r="SI9" s="169">
        <v>25061010.66</v>
      </c>
      <c r="SJ9" s="169">
        <v>0</v>
      </c>
      <c r="SK9" s="169">
        <v>42658301.829999998</v>
      </c>
      <c r="SL9" s="169">
        <v>4832455</v>
      </c>
      <c r="SM9" s="169">
        <v>3715780.9699999997</v>
      </c>
      <c r="SN9" s="169">
        <v>15881992.100000001</v>
      </c>
      <c r="SO9" s="169">
        <v>4973776.53</v>
      </c>
      <c r="SP9" s="169">
        <v>6982027.7999999998</v>
      </c>
      <c r="SQ9" s="169">
        <v>4686981.16</v>
      </c>
      <c r="SR9" s="169">
        <v>1640407.51</v>
      </c>
      <c r="SS9" s="169">
        <v>138487663.42000002</v>
      </c>
      <c r="ST9" s="169">
        <v>1934011.98</v>
      </c>
      <c r="SU9" s="169">
        <v>7734623.8700000001</v>
      </c>
      <c r="SV9" s="169">
        <v>3504557.05</v>
      </c>
      <c r="SW9" s="169">
        <v>2196612.54</v>
      </c>
      <c r="SX9" s="169">
        <v>3344195.2</v>
      </c>
      <c r="SY9" s="169">
        <v>6411589.7400000002</v>
      </c>
      <c r="SZ9" s="169">
        <v>14810498.559999999</v>
      </c>
      <c r="TA9" s="169">
        <v>4041245.3799999994</v>
      </c>
      <c r="TB9" s="169">
        <v>3106482.0500000003</v>
      </c>
      <c r="TC9" s="169">
        <v>2611482.98</v>
      </c>
      <c r="TD9" s="169">
        <v>11963701.120000001</v>
      </c>
      <c r="TE9" s="169">
        <v>2891914.77</v>
      </c>
      <c r="TF9" s="169">
        <v>2262265.59</v>
      </c>
      <c r="TG9" s="169">
        <v>333233733.84000003</v>
      </c>
      <c r="TH9" s="169">
        <v>3032399.5199999996</v>
      </c>
      <c r="TI9" s="169">
        <v>3152778.94</v>
      </c>
      <c r="TJ9" s="169">
        <v>14734602.859999999</v>
      </c>
      <c r="TK9" s="169">
        <v>13402336.190000001</v>
      </c>
      <c r="TL9" s="169">
        <v>7510989.4800000004</v>
      </c>
      <c r="TM9" s="169">
        <v>1534752.6800000002</v>
      </c>
      <c r="TN9" s="169">
        <v>41649912.440000005</v>
      </c>
      <c r="TO9" s="169">
        <v>4627287.8</v>
      </c>
      <c r="TP9" s="169">
        <v>22999384.490000002</v>
      </c>
      <c r="TQ9" s="169">
        <v>11454641.120000001</v>
      </c>
      <c r="TR9" s="169">
        <v>2905972</v>
      </c>
      <c r="TS9" s="169">
        <v>2216884.42</v>
      </c>
      <c r="TT9" s="169">
        <v>6765739.8700000001</v>
      </c>
      <c r="TU9" s="169">
        <v>3354756.85</v>
      </c>
      <c r="TV9" s="169">
        <v>2998739.18</v>
      </c>
      <c r="TW9" s="169">
        <v>60863077.039999999</v>
      </c>
      <c r="TX9" s="169">
        <v>3437776.07</v>
      </c>
      <c r="TY9" s="169">
        <v>145199928.22999999</v>
      </c>
      <c r="TZ9" s="169">
        <v>14240143.540000001</v>
      </c>
      <c r="UA9" s="169">
        <v>3879309.74</v>
      </c>
      <c r="UB9" s="169">
        <v>2745350</v>
      </c>
      <c r="UC9" s="169">
        <v>77111972.329999998</v>
      </c>
      <c r="UD9" s="169">
        <v>1275304.1399999999</v>
      </c>
      <c r="UE9" s="169">
        <v>612966</v>
      </c>
      <c r="UF9" s="169">
        <v>928306.53999999992</v>
      </c>
      <c r="UG9" s="169">
        <v>781705</v>
      </c>
      <c r="UH9" s="169">
        <v>72553903.920000002</v>
      </c>
      <c r="UI9" s="169">
        <v>7799325.6000000006</v>
      </c>
      <c r="UJ9" s="169">
        <v>4418815.9799999995</v>
      </c>
      <c r="UK9" s="169">
        <v>8938785.1699999999</v>
      </c>
      <c r="UL9" s="169">
        <v>3711602.4699999997</v>
      </c>
      <c r="UM9" s="169">
        <v>3566613.15</v>
      </c>
      <c r="UN9" s="169">
        <v>501863812.73000002</v>
      </c>
      <c r="UO9" s="169">
        <v>5988440.4199999999</v>
      </c>
      <c r="UP9" s="169">
        <v>5153121.54</v>
      </c>
      <c r="UQ9" s="169">
        <v>46085217.689999998</v>
      </c>
      <c r="UR9" s="169">
        <v>1243020.8899999999</v>
      </c>
      <c r="US9" s="169">
        <v>4101524.62</v>
      </c>
      <c r="UT9" s="169">
        <v>23937080.059999999</v>
      </c>
      <c r="UU9" s="169">
        <v>3706427.88</v>
      </c>
      <c r="UV9" s="169">
        <v>2595587.25</v>
      </c>
      <c r="UW9" s="169">
        <v>5234946.0599999996</v>
      </c>
      <c r="UX9" s="169">
        <v>5596800.9299999997</v>
      </c>
      <c r="UY9" s="169">
        <v>16428104.43</v>
      </c>
      <c r="UZ9" s="169">
        <v>4602558.29</v>
      </c>
      <c r="VA9" s="169">
        <v>11428741.5</v>
      </c>
      <c r="VB9" s="169">
        <v>3546104.83</v>
      </c>
      <c r="VC9" s="169">
        <v>2785080.48</v>
      </c>
      <c r="VD9" s="169">
        <v>1714437.42</v>
      </c>
      <c r="VE9" s="169">
        <v>2785323.0100000002</v>
      </c>
      <c r="VF9" s="169">
        <v>19352289.550000001</v>
      </c>
      <c r="VG9" s="169">
        <v>830118.49</v>
      </c>
      <c r="VH9" s="169">
        <v>723311.36</v>
      </c>
      <c r="VI9" s="169">
        <v>738245</v>
      </c>
      <c r="VJ9" s="169">
        <v>191616339.88999999</v>
      </c>
      <c r="VK9" s="169">
        <v>7577316</v>
      </c>
      <c r="VL9" s="169">
        <v>8147403.5399999991</v>
      </c>
      <c r="VM9" s="169">
        <v>13898172.040000001</v>
      </c>
      <c r="VN9" s="169">
        <v>7680206.9199999999</v>
      </c>
      <c r="VO9" s="169">
        <v>24080146.219999999</v>
      </c>
      <c r="VP9" s="169">
        <v>6792549.0899999999</v>
      </c>
      <c r="VQ9" s="169">
        <v>4031184.27</v>
      </c>
      <c r="VR9" s="169">
        <v>1121773.3699999999</v>
      </c>
      <c r="VS9" s="169">
        <v>37378111.690000005</v>
      </c>
      <c r="VT9" s="169">
        <v>4613944.7399999993</v>
      </c>
      <c r="VU9" s="169">
        <v>10839740</v>
      </c>
      <c r="VV9" s="169">
        <v>6007603.1600000001</v>
      </c>
      <c r="VW9" s="169">
        <v>3273489.6799999997</v>
      </c>
      <c r="VX9" s="169">
        <v>4097535.5600000005</v>
      </c>
      <c r="VY9" s="169">
        <v>956950451.54999983</v>
      </c>
      <c r="VZ9" s="169">
        <v>9968508.9499999993</v>
      </c>
      <c r="WA9" s="169">
        <v>4415655.459999999</v>
      </c>
      <c r="WB9" s="169">
        <v>4750051.62</v>
      </c>
      <c r="WC9" s="169">
        <v>3589988.0300000003</v>
      </c>
      <c r="WD9" s="169">
        <v>5493365.8699999992</v>
      </c>
      <c r="WE9" s="169">
        <v>9993142.4999999981</v>
      </c>
      <c r="WF9" s="169">
        <v>11011869.6</v>
      </c>
      <c r="WG9" s="169">
        <v>8597899.7400000002</v>
      </c>
      <c r="WH9" s="169">
        <v>9295478.7199999988</v>
      </c>
      <c r="WI9" s="169">
        <v>6373584.8200000003</v>
      </c>
      <c r="WJ9" s="169">
        <v>22348298.920000002</v>
      </c>
      <c r="WK9" s="169">
        <v>8982814.9800000004</v>
      </c>
      <c r="WL9" s="169">
        <v>14173954.810000001</v>
      </c>
      <c r="WM9" s="169">
        <v>24636493.329999998</v>
      </c>
      <c r="WN9" s="169">
        <v>7141775.25</v>
      </c>
      <c r="WO9" s="169">
        <v>9830809.6100000013</v>
      </c>
      <c r="WP9" s="169">
        <v>10791916.540000001</v>
      </c>
      <c r="WQ9" s="169">
        <v>3761489.52</v>
      </c>
      <c r="WR9" s="169">
        <v>14104472.18</v>
      </c>
      <c r="WS9" s="169">
        <v>36595115.120000005</v>
      </c>
      <c r="WT9" s="169">
        <v>3038404.4499999997</v>
      </c>
      <c r="WU9" s="169">
        <v>5016161.8099999996</v>
      </c>
      <c r="WV9" s="169">
        <v>2866792.17</v>
      </c>
      <c r="WW9" s="169">
        <v>2826374.25</v>
      </c>
      <c r="WX9" s="169">
        <v>3565298.99</v>
      </c>
      <c r="WY9" s="169">
        <v>3120214.67</v>
      </c>
      <c r="WZ9" s="169">
        <v>3237207.67</v>
      </c>
      <c r="XA9" s="169">
        <v>38820770</v>
      </c>
      <c r="XB9" s="169">
        <v>4317805.9400000004</v>
      </c>
      <c r="XC9" s="169">
        <v>1444003</v>
      </c>
      <c r="XD9" s="169">
        <v>1226580.21</v>
      </c>
      <c r="XE9" s="169">
        <v>178814</v>
      </c>
      <c r="XF9" s="169">
        <v>285287854.53999996</v>
      </c>
      <c r="XG9" s="169">
        <v>6576225.1699999999</v>
      </c>
      <c r="XH9" s="169">
        <v>5511148.3700000001</v>
      </c>
      <c r="XI9" s="169">
        <v>90649734.400000006</v>
      </c>
      <c r="XJ9" s="169">
        <v>7109159.4800000004</v>
      </c>
      <c r="XK9" s="169">
        <v>10010116.02</v>
      </c>
      <c r="XL9" s="169">
        <v>19545038.59</v>
      </c>
      <c r="XM9" s="169">
        <v>7885382.7699999996</v>
      </c>
      <c r="XN9" s="169">
        <v>9692212.4500000011</v>
      </c>
      <c r="XO9" s="169">
        <v>16886864.5</v>
      </c>
      <c r="XP9" s="169">
        <v>11166758.950000001</v>
      </c>
      <c r="XQ9" s="169">
        <v>3959375.42</v>
      </c>
      <c r="XR9" s="169">
        <v>7175701.2599999998</v>
      </c>
      <c r="XS9" s="169">
        <v>5495833.9199999999</v>
      </c>
      <c r="XT9" s="169">
        <v>3101915.87</v>
      </c>
      <c r="XU9" s="169">
        <v>2943698.81</v>
      </c>
      <c r="XV9" s="169">
        <v>2142377.87</v>
      </c>
      <c r="XW9" s="169">
        <v>3004459.83</v>
      </c>
      <c r="XX9" s="169">
        <v>6028227.79</v>
      </c>
      <c r="XY9" s="169">
        <v>2849537.33</v>
      </c>
      <c r="XZ9" s="169">
        <v>4932076.26</v>
      </c>
      <c r="YA9" s="169">
        <v>2340013.9500000002</v>
      </c>
      <c r="YB9" s="169">
        <v>2832492.69</v>
      </c>
      <c r="YC9" s="169">
        <v>413989665.61999995</v>
      </c>
      <c r="YD9" s="169">
        <v>7096730.21</v>
      </c>
      <c r="YE9" s="169">
        <v>31063395.710000001</v>
      </c>
      <c r="YF9" s="169">
        <v>4316944.41</v>
      </c>
      <c r="YG9" s="169">
        <v>37150026.75</v>
      </c>
      <c r="YH9" s="169">
        <v>4962775.3499999996</v>
      </c>
      <c r="YI9" s="169">
        <v>16442639.529999999</v>
      </c>
      <c r="YJ9" s="169">
        <v>4393858.6000000006</v>
      </c>
      <c r="YK9" s="169">
        <v>30430470.27</v>
      </c>
      <c r="YL9" s="169">
        <v>13052880.199999999</v>
      </c>
      <c r="YM9" s="169">
        <v>10707013.439999999</v>
      </c>
      <c r="YN9" s="169">
        <v>4629105.75</v>
      </c>
      <c r="YO9" s="169">
        <v>3773359.0100000002</v>
      </c>
      <c r="YP9" s="169">
        <v>2861438.13</v>
      </c>
      <c r="YQ9" s="169">
        <v>1496385.7300000002</v>
      </c>
      <c r="YR9" s="169">
        <v>1025781</v>
      </c>
      <c r="YS9" s="169">
        <v>1085994.0400000003</v>
      </c>
      <c r="YT9" s="169">
        <v>93069774.170000002</v>
      </c>
      <c r="YU9" s="169">
        <v>7551386.1600000001</v>
      </c>
      <c r="YV9" s="169">
        <v>9023745.9499999993</v>
      </c>
      <c r="YW9" s="169">
        <v>2265842.5499999998</v>
      </c>
      <c r="YX9" s="169">
        <v>18798429.530000001</v>
      </c>
      <c r="YY9" s="169">
        <v>2835308.86</v>
      </c>
      <c r="YZ9" s="169">
        <v>7966200.7599999998</v>
      </c>
      <c r="ZA9" s="169">
        <v>100587154.82999998</v>
      </c>
      <c r="ZB9" s="169">
        <v>4743724.46</v>
      </c>
      <c r="ZC9" s="169">
        <v>5314479.3599999994</v>
      </c>
      <c r="ZD9" s="169">
        <v>12829344.83</v>
      </c>
      <c r="ZE9" s="169">
        <v>3288657.8000000003</v>
      </c>
      <c r="ZF9" s="169">
        <v>5043719.5</v>
      </c>
      <c r="ZG9" s="169">
        <v>3627930.11</v>
      </c>
      <c r="ZH9" s="169">
        <v>2967319.1199999996</v>
      </c>
      <c r="ZI9" s="169">
        <v>25619014.349999998</v>
      </c>
      <c r="ZJ9" s="169">
        <v>303251846.56000006</v>
      </c>
      <c r="ZK9" s="169">
        <v>5535909.7800000003</v>
      </c>
      <c r="ZL9" s="169">
        <v>19285808.75</v>
      </c>
      <c r="ZM9" s="169">
        <v>39297640.560000002</v>
      </c>
      <c r="ZN9" s="169">
        <v>15023115.699999999</v>
      </c>
      <c r="ZO9" s="169">
        <v>2393574.48</v>
      </c>
      <c r="ZP9" s="169">
        <v>5574870.3799999999</v>
      </c>
      <c r="ZQ9" s="169">
        <v>11582023.200000001</v>
      </c>
      <c r="ZR9" s="169">
        <v>18664147.490000002</v>
      </c>
      <c r="ZS9" s="169">
        <v>16837559.969999999</v>
      </c>
      <c r="ZT9" s="169">
        <v>368587.25</v>
      </c>
      <c r="ZU9" s="169">
        <v>2768873.94</v>
      </c>
      <c r="ZV9" s="169">
        <v>4175830.22</v>
      </c>
      <c r="ZW9" s="169">
        <v>10811797.369999999</v>
      </c>
      <c r="ZX9" s="169">
        <v>3047388.0500000003</v>
      </c>
      <c r="ZY9" s="169">
        <v>2797973.4600000004</v>
      </c>
      <c r="ZZ9" s="169">
        <v>3202545.08</v>
      </c>
      <c r="AAA9" s="169">
        <v>3130404.03</v>
      </c>
      <c r="AAB9" s="169">
        <v>2185972.96</v>
      </c>
      <c r="AAC9" s="169">
        <v>1578909.31</v>
      </c>
      <c r="AAD9" s="169">
        <v>1111059.43</v>
      </c>
      <c r="AAE9" s="169">
        <v>831958.57</v>
      </c>
      <c r="AAF9" s="169">
        <v>120006290.83000001</v>
      </c>
      <c r="AAG9" s="169">
        <v>3743958.5500000003</v>
      </c>
      <c r="AAH9" s="169">
        <v>10406328.399999999</v>
      </c>
      <c r="AAI9" s="169">
        <v>7122995.5499999998</v>
      </c>
      <c r="AAJ9" s="169">
        <v>4259999</v>
      </c>
      <c r="AAK9" s="169">
        <v>10732241.289999999</v>
      </c>
      <c r="AAL9" s="169">
        <v>4068103.9</v>
      </c>
      <c r="AAM9" s="169">
        <v>966655529.40999997</v>
      </c>
      <c r="AAN9" s="169">
        <v>5990294</v>
      </c>
      <c r="AAO9" s="169">
        <v>2183452.7799999998</v>
      </c>
      <c r="AAP9" s="169">
        <v>23962845.82</v>
      </c>
      <c r="AAQ9" s="169">
        <v>24590909.269999996</v>
      </c>
      <c r="AAR9" s="169">
        <v>3852998.96</v>
      </c>
      <c r="AAS9" s="169">
        <v>5059046.33</v>
      </c>
      <c r="AAT9" s="169">
        <v>8087552.7599999998</v>
      </c>
      <c r="AAU9" s="169">
        <v>14457123.370000001</v>
      </c>
      <c r="AAV9" s="169">
        <v>5205916.8899999997</v>
      </c>
      <c r="AAW9" s="169">
        <v>12009665.509999998</v>
      </c>
      <c r="AAX9" s="169">
        <v>55662149.940000005</v>
      </c>
      <c r="AAY9" s="169">
        <v>18933839.900000002</v>
      </c>
      <c r="AAZ9" s="169">
        <v>3092245.01</v>
      </c>
      <c r="ABA9" s="169">
        <v>3187822.9899999998</v>
      </c>
      <c r="ABB9" s="169">
        <v>3130614.06</v>
      </c>
      <c r="ABC9" s="169">
        <v>2413212.9900000002</v>
      </c>
      <c r="ABD9" s="169">
        <v>4613160.2299999995</v>
      </c>
      <c r="ABE9" s="169">
        <v>2796663.85</v>
      </c>
      <c r="ABF9" s="169">
        <v>58256145.030000001</v>
      </c>
      <c r="ABG9" s="169">
        <v>52783192.289999999</v>
      </c>
      <c r="ABH9" s="169">
        <v>3619079.03</v>
      </c>
      <c r="ABI9" s="169">
        <v>1832415.1800000002</v>
      </c>
      <c r="ABJ9" s="169">
        <v>755063.09000000008</v>
      </c>
      <c r="ABK9" s="169">
        <v>874093.45000000007</v>
      </c>
      <c r="ABL9" s="169">
        <v>1264297.6200000001</v>
      </c>
      <c r="ABM9" s="169">
        <v>85641027</v>
      </c>
      <c r="ABN9" s="169">
        <v>3916871.93</v>
      </c>
      <c r="ABO9" s="169">
        <v>2057113.25</v>
      </c>
      <c r="ABP9" s="169">
        <v>5563788.25</v>
      </c>
      <c r="ABQ9" s="169">
        <v>7745542.5900000008</v>
      </c>
      <c r="ABR9" s="169">
        <v>4128150.86</v>
      </c>
      <c r="ABS9" s="169">
        <v>1457041.8</v>
      </c>
      <c r="ABT9" s="169">
        <v>5946057.2300000004</v>
      </c>
      <c r="ABU9" s="169">
        <v>222308.05</v>
      </c>
      <c r="ABV9" s="169">
        <v>178451065.79999998</v>
      </c>
      <c r="ABW9" s="169">
        <v>2086307.1600000001</v>
      </c>
      <c r="ABX9" s="169">
        <v>9584026.2800000012</v>
      </c>
      <c r="ABY9" s="169">
        <v>4793624.84</v>
      </c>
      <c r="ABZ9" s="169">
        <v>2341801.9200000004</v>
      </c>
      <c r="ACA9" s="169">
        <v>21994363.02</v>
      </c>
      <c r="ACB9" s="169">
        <v>3216646</v>
      </c>
      <c r="ACC9" s="169">
        <v>5744349.5099999998</v>
      </c>
      <c r="ACD9" s="169">
        <v>3217804.23</v>
      </c>
      <c r="ACE9" s="169">
        <v>9865102</v>
      </c>
      <c r="ACF9" s="169">
        <v>3250942.9899999998</v>
      </c>
      <c r="ACG9" s="169">
        <v>404998261.64000005</v>
      </c>
      <c r="ACH9" s="169">
        <v>5447430.8799999999</v>
      </c>
      <c r="ACI9" s="169">
        <v>12368670.02</v>
      </c>
      <c r="ACJ9" s="169">
        <v>11724615.92</v>
      </c>
      <c r="ACK9" s="169">
        <v>3965856.16</v>
      </c>
      <c r="ACL9" s="169">
        <v>12219393.550000001</v>
      </c>
      <c r="ACM9" s="169">
        <v>14048320.479999999</v>
      </c>
      <c r="ACN9" s="169">
        <v>51683186.850000001</v>
      </c>
      <c r="ACO9" s="169">
        <v>89285965.650000021</v>
      </c>
      <c r="ACP9" s="169">
        <v>8809649.3699999992</v>
      </c>
      <c r="ACQ9" s="169">
        <v>7022868.5499999998</v>
      </c>
      <c r="ACR9" s="169">
        <v>14190444.15</v>
      </c>
      <c r="ACS9" s="169">
        <v>10541756.9</v>
      </c>
      <c r="ACT9" s="169">
        <v>48980168.129999995</v>
      </c>
      <c r="ACU9" s="169">
        <v>4709251.7799999993</v>
      </c>
      <c r="ACV9" s="169">
        <v>8675860.8500000015</v>
      </c>
      <c r="ACW9" s="169">
        <v>2767292.12</v>
      </c>
      <c r="ACX9" s="169">
        <v>3116728.2</v>
      </c>
      <c r="ACY9" s="169">
        <v>4244963.3899999997</v>
      </c>
      <c r="ACZ9" s="169">
        <v>1148964.75</v>
      </c>
      <c r="ADA9" s="169">
        <v>812908</v>
      </c>
      <c r="ADB9" s="169">
        <v>1008597</v>
      </c>
      <c r="ADC9" s="169">
        <v>1987560</v>
      </c>
      <c r="ADD9" s="169">
        <v>83738967.239999995</v>
      </c>
      <c r="ADE9" s="169">
        <v>47441079.270000003</v>
      </c>
      <c r="ADF9" s="169">
        <v>1035744.08</v>
      </c>
      <c r="ADG9" s="169">
        <v>2094236.48</v>
      </c>
      <c r="ADH9" s="169">
        <v>6422635.8200000003</v>
      </c>
      <c r="ADI9" s="169">
        <v>1670210.75</v>
      </c>
      <c r="ADJ9" s="169">
        <v>2463219.8099999996</v>
      </c>
      <c r="ADK9" s="169">
        <v>4795210.46</v>
      </c>
      <c r="ADL9" s="169">
        <v>3695559.42</v>
      </c>
      <c r="ADM9" s="169">
        <v>210877865.38000003</v>
      </c>
      <c r="ADN9" s="169">
        <v>3769129.9000000004</v>
      </c>
      <c r="ADO9" s="169">
        <v>6923452.1699999999</v>
      </c>
      <c r="ADP9" s="169">
        <v>66759884.689999998</v>
      </c>
      <c r="ADQ9" s="169">
        <v>1293557.78</v>
      </c>
      <c r="ADR9" s="169">
        <v>2395819.9300000002</v>
      </c>
      <c r="ADS9" s="169">
        <v>4138586.46</v>
      </c>
      <c r="ADT9" s="169">
        <v>1335448.57</v>
      </c>
      <c r="ADU9" s="169">
        <v>410446378.89999998</v>
      </c>
      <c r="ADV9" s="169">
        <v>27955989.68</v>
      </c>
      <c r="ADW9" s="169">
        <v>25273686.289999999</v>
      </c>
      <c r="ADX9" s="169">
        <v>3250474.9200000004</v>
      </c>
      <c r="ADY9" s="169">
        <v>2727641.97</v>
      </c>
      <c r="ADZ9" s="169">
        <v>12342752.699999999</v>
      </c>
      <c r="AEA9" s="169">
        <v>4257890.66</v>
      </c>
      <c r="AEB9" s="169">
        <v>4983742.0200000005</v>
      </c>
      <c r="AEC9" s="169">
        <v>4072186.95</v>
      </c>
      <c r="AED9" s="169">
        <v>2995416.7199999997</v>
      </c>
      <c r="AEE9" s="169">
        <v>8688216.6999999993</v>
      </c>
      <c r="AEF9" s="169">
        <v>16560598.68</v>
      </c>
      <c r="AEG9" s="169">
        <v>5011618.42</v>
      </c>
      <c r="AEH9" s="169">
        <v>3537230.4000000004</v>
      </c>
      <c r="AEI9" s="169">
        <v>5029684.7600000007</v>
      </c>
      <c r="AEJ9" s="169">
        <v>9114030.2000000011</v>
      </c>
      <c r="AEK9" s="169">
        <v>3047363.67</v>
      </c>
      <c r="AEL9" s="169">
        <v>14240497.02</v>
      </c>
      <c r="AEM9" s="169">
        <v>2005134.89</v>
      </c>
      <c r="AEN9" s="169">
        <v>7706010.0299999993</v>
      </c>
      <c r="AEO9" s="169">
        <v>262097015.60999998</v>
      </c>
      <c r="AEP9" s="169">
        <v>13131193.149999997</v>
      </c>
      <c r="AEQ9" s="169">
        <v>12363479.51</v>
      </c>
      <c r="AER9" s="169">
        <v>6635418.3400000008</v>
      </c>
      <c r="AES9" s="169">
        <v>4136500.85</v>
      </c>
      <c r="AET9" s="169">
        <v>22759902.469999999</v>
      </c>
      <c r="AEU9" s="169">
        <v>4115776.38</v>
      </c>
      <c r="AEV9" s="169">
        <v>10074427.76</v>
      </c>
      <c r="AEW9" s="169">
        <v>6218038.5800000001</v>
      </c>
      <c r="AEX9" s="169">
        <v>1430623.61</v>
      </c>
      <c r="AEY9" s="169">
        <v>150537048.34999999</v>
      </c>
      <c r="AEZ9" s="169">
        <v>60018105.390000001</v>
      </c>
      <c r="AFA9" s="169">
        <v>10555113.620000001</v>
      </c>
      <c r="AFB9" s="169">
        <v>4421330.87</v>
      </c>
      <c r="AFC9" s="169">
        <v>8095862.9699999997</v>
      </c>
      <c r="AFD9" s="169">
        <v>5122466.0799999991</v>
      </c>
      <c r="AFE9" s="169">
        <v>2319620.58</v>
      </c>
      <c r="AFF9" s="169">
        <v>4078342.9700000007</v>
      </c>
      <c r="AFG9" s="169">
        <v>5757736.6699999999</v>
      </c>
      <c r="AFH9" s="169">
        <v>5776798.3399999999</v>
      </c>
      <c r="AFI9" s="169">
        <v>2516334.25</v>
      </c>
      <c r="AFJ9" s="169">
        <v>1479832.1400000001</v>
      </c>
      <c r="AFK9" s="169">
        <v>2997803.5700000003</v>
      </c>
      <c r="AFL9" s="169">
        <v>151163076.59</v>
      </c>
      <c r="AFM9" s="169">
        <v>9488191.1999999993</v>
      </c>
      <c r="AFN9" s="169">
        <v>4130012.0100000002</v>
      </c>
      <c r="AFO9" s="169">
        <v>4775417.58</v>
      </c>
      <c r="AFP9" s="169">
        <v>2946266.4799999995</v>
      </c>
      <c r="AFQ9" s="169">
        <v>1887740.87</v>
      </c>
      <c r="AFR9" s="169">
        <v>2788328.32</v>
      </c>
      <c r="AFS9" s="169">
        <v>4949172.72</v>
      </c>
      <c r="AFT9" s="169">
        <v>4564189.01</v>
      </c>
      <c r="AFU9" s="169">
        <v>3947612.67</v>
      </c>
      <c r="AFV9" s="169">
        <v>8299128.4099999992</v>
      </c>
      <c r="AFW9" s="169">
        <v>3284356.39</v>
      </c>
      <c r="AFX9" s="169">
        <v>211031946.96000001</v>
      </c>
      <c r="AFY9" s="169">
        <v>3953530.2</v>
      </c>
      <c r="AFZ9" s="169">
        <v>7977654.75</v>
      </c>
      <c r="AGA9" s="169">
        <v>6421632.9400000013</v>
      </c>
      <c r="AGB9" s="169">
        <v>36764942.629999995</v>
      </c>
      <c r="AGC9" s="169">
        <v>8280750.0199999996</v>
      </c>
      <c r="AGD9" s="169">
        <v>4861902.25</v>
      </c>
      <c r="AGE9" s="169">
        <v>4289142.8099999996</v>
      </c>
      <c r="AGF9" s="169">
        <v>6117367.6299999999</v>
      </c>
      <c r="AGG9" s="169">
        <v>7275031.8899999997</v>
      </c>
      <c r="AGH9" s="169">
        <v>3677184.8300000005</v>
      </c>
      <c r="AGI9" s="169">
        <v>275425274.42000002</v>
      </c>
      <c r="AGJ9" s="169">
        <v>33464734.07</v>
      </c>
      <c r="AGK9" s="169">
        <v>5039889.83</v>
      </c>
      <c r="AGL9" s="169">
        <v>6149464.4100000001</v>
      </c>
      <c r="AGM9" s="169">
        <v>9678222.0899999999</v>
      </c>
      <c r="AGN9" s="169">
        <v>19041839.93</v>
      </c>
      <c r="AGO9" s="169">
        <v>3058248.82</v>
      </c>
      <c r="AGP9" s="169">
        <v>4433295.2300000004</v>
      </c>
      <c r="AGQ9" s="169">
        <v>402461384.56</v>
      </c>
      <c r="AGR9" s="169">
        <v>232138900.94999999</v>
      </c>
      <c r="AGS9" s="169">
        <v>7469592.0999999996</v>
      </c>
      <c r="AGT9" s="169">
        <v>11293555.550000001</v>
      </c>
      <c r="AGU9" s="169">
        <v>22972345.540000003</v>
      </c>
      <c r="AGV9" s="169">
        <v>10220403.35</v>
      </c>
      <c r="AGW9" s="169">
        <v>5740517.2599999998</v>
      </c>
      <c r="AGX9" s="169">
        <v>19954553.59</v>
      </c>
      <c r="AGY9" s="169">
        <v>4946248.88</v>
      </c>
      <c r="AGZ9" s="169">
        <v>6954236.6799999997</v>
      </c>
      <c r="AHA9" s="169">
        <v>6571061.4100000001</v>
      </c>
      <c r="AHB9" s="169">
        <v>5716203.7299999995</v>
      </c>
      <c r="AHC9" s="169">
        <v>7696247.6499999994</v>
      </c>
      <c r="AHD9" s="169">
        <v>1977098.6700000002</v>
      </c>
      <c r="AHE9" s="169">
        <v>5635255.5899999989</v>
      </c>
      <c r="AHF9" s="169">
        <v>6723316.4500000002</v>
      </c>
      <c r="AHG9" s="169">
        <v>3020487.2</v>
      </c>
      <c r="AHH9" s="169">
        <v>78210544.079999998</v>
      </c>
      <c r="AHI9" s="169">
        <v>5902439.1100000003</v>
      </c>
      <c r="AHJ9" s="169">
        <v>4819447.3899999997</v>
      </c>
      <c r="AHK9" s="169">
        <v>5997048.25</v>
      </c>
      <c r="AHL9" s="169">
        <v>15067644.129999999</v>
      </c>
      <c r="AHM9" s="169">
        <v>4050094.7</v>
      </c>
      <c r="AHN9" s="169">
        <v>2047418.2200000002</v>
      </c>
      <c r="AHO9" s="169">
        <v>26467766339.719967</v>
      </c>
    </row>
    <row r="10" spans="1:899" x14ac:dyDescent="0.35">
      <c r="A10" s="158" t="s">
        <v>8</v>
      </c>
      <c r="B10" s="158" t="s">
        <v>9</v>
      </c>
      <c r="C10" s="169">
        <v>122039692.08000001</v>
      </c>
      <c r="D10" s="169">
        <v>1699577.7200000002</v>
      </c>
      <c r="E10" s="169">
        <v>4781155.3000000007</v>
      </c>
      <c r="F10" s="169">
        <v>1030527.85</v>
      </c>
      <c r="G10" s="169">
        <v>5463854.1100000003</v>
      </c>
      <c r="H10" s="169">
        <v>1204185.19</v>
      </c>
      <c r="I10" s="169">
        <v>1850053.0500000003</v>
      </c>
      <c r="J10" s="169">
        <v>1170637.3500000001</v>
      </c>
      <c r="K10" s="169">
        <v>3101891.9499999997</v>
      </c>
      <c r="L10" s="169">
        <v>956664.4</v>
      </c>
      <c r="M10" s="169">
        <v>973173</v>
      </c>
      <c r="N10" s="169">
        <v>957104.12999999989</v>
      </c>
      <c r="O10" s="169">
        <v>147095.70000000001</v>
      </c>
      <c r="P10" s="169">
        <v>1681972.8100000003</v>
      </c>
      <c r="Q10" s="169">
        <v>501338.45</v>
      </c>
      <c r="R10" s="169">
        <v>2782266.22</v>
      </c>
      <c r="S10" s="169">
        <v>8994124.589999998</v>
      </c>
      <c r="T10" s="169">
        <v>80432.289999999979</v>
      </c>
      <c r="U10" s="169">
        <v>110556870.14000002</v>
      </c>
      <c r="V10" s="169">
        <v>5260407.24</v>
      </c>
      <c r="W10" s="169">
        <v>490377.2099999999</v>
      </c>
      <c r="X10" s="169">
        <v>1450043.12</v>
      </c>
      <c r="Y10" s="169">
        <v>997533</v>
      </c>
      <c r="Z10" s="169">
        <v>4488760.95</v>
      </c>
      <c r="AA10" s="169">
        <v>762981</v>
      </c>
      <c r="AB10" s="169">
        <v>7687593.4299999997</v>
      </c>
      <c r="AC10" s="169">
        <v>1329696.2799999998</v>
      </c>
      <c r="AD10" s="169">
        <v>887222.06</v>
      </c>
      <c r="AE10" s="169">
        <v>16533673.999999998</v>
      </c>
      <c r="AF10" s="169">
        <v>1619067.9499999997</v>
      </c>
      <c r="AG10" s="169">
        <v>1726148.9400000002</v>
      </c>
      <c r="AH10" s="169">
        <v>975316.52999999991</v>
      </c>
      <c r="AI10" s="169">
        <v>875885.08000000007</v>
      </c>
      <c r="AJ10" s="169">
        <v>479016.09</v>
      </c>
      <c r="AK10" s="169">
        <v>569293.12999999989</v>
      </c>
      <c r="AL10" s="169">
        <v>1423366</v>
      </c>
      <c r="AM10" s="169">
        <v>244299.55000000005</v>
      </c>
      <c r="AN10" s="169">
        <v>823675.32000000007</v>
      </c>
      <c r="AO10" s="169">
        <v>623022.21999999986</v>
      </c>
      <c r="AP10" s="169">
        <v>1216056.95</v>
      </c>
      <c r="AQ10" s="169">
        <v>812679</v>
      </c>
      <c r="AR10" s="169">
        <v>495171.81999999995</v>
      </c>
      <c r="AS10" s="169">
        <v>42242369.730000004</v>
      </c>
      <c r="AT10" s="169">
        <v>351209.64999999997</v>
      </c>
      <c r="AU10" s="169">
        <v>374735.10000000003</v>
      </c>
      <c r="AV10" s="169">
        <v>662382.23</v>
      </c>
      <c r="AW10" s="169">
        <v>730913.87</v>
      </c>
      <c r="AX10" s="169">
        <v>1062122.97</v>
      </c>
      <c r="AY10" s="169">
        <v>369374.32</v>
      </c>
      <c r="AZ10" s="169">
        <v>700909.63000000012</v>
      </c>
      <c r="BA10" s="169">
        <v>277781.25</v>
      </c>
      <c r="BB10" s="169">
        <v>451799.95</v>
      </c>
      <c r="BC10" s="169">
        <v>333408.51</v>
      </c>
      <c r="BD10" s="169">
        <v>181422.06</v>
      </c>
      <c r="BE10" s="169">
        <v>5740298.3699999992</v>
      </c>
      <c r="BF10" s="169">
        <v>16685</v>
      </c>
      <c r="BG10" s="169">
        <v>156103.54999999999</v>
      </c>
      <c r="BH10" s="169">
        <v>48957331.449999996</v>
      </c>
      <c r="BI10" s="169">
        <v>20457795.600000001</v>
      </c>
      <c r="BJ10" s="169">
        <v>718509.20000000007</v>
      </c>
      <c r="BK10" s="169">
        <v>654963.28</v>
      </c>
      <c r="BL10" s="169">
        <v>2968403.06</v>
      </c>
      <c r="BM10" s="169">
        <v>698745.55999999994</v>
      </c>
      <c r="BN10" s="169">
        <v>1205456.6500000001</v>
      </c>
      <c r="BO10" s="169">
        <v>0</v>
      </c>
      <c r="BP10" s="169">
        <v>0</v>
      </c>
      <c r="BQ10" s="169">
        <v>51583328.200000003</v>
      </c>
      <c r="BR10" s="169">
        <v>1410144</v>
      </c>
      <c r="BS10" s="169">
        <v>1461973.41</v>
      </c>
      <c r="BT10" s="169">
        <v>1792508.2000000002</v>
      </c>
      <c r="BU10" s="169">
        <v>1294437.3999999999</v>
      </c>
      <c r="BV10" s="169">
        <v>698810</v>
      </c>
      <c r="BW10" s="169">
        <v>675913</v>
      </c>
      <c r="BX10" s="169">
        <v>1481707.8199999998</v>
      </c>
      <c r="BY10" s="169">
        <v>13237641.139999997</v>
      </c>
      <c r="BZ10" s="169">
        <v>1245646.02</v>
      </c>
      <c r="CA10" s="169">
        <v>1391277.1300000004</v>
      </c>
      <c r="CB10" s="169">
        <v>4370716.38</v>
      </c>
      <c r="CC10" s="169">
        <v>1377008.23</v>
      </c>
      <c r="CD10" s="169">
        <v>571596.23</v>
      </c>
      <c r="CE10" s="169">
        <v>304818.69</v>
      </c>
      <c r="CF10" s="169">
        <v>172951663</v>
      </c>
      <c r="CG10" s="169">
        <v>6220722.2000000002</v>
      </c>
      <c r="CH10" s="169">
        <v>5179135.6000000006</v>
      </c>
      <c r="CI10" s="169">
        <v>633724.14000000013</v>
      </c>
      <c r="CJ10" s="169">
        <v>1060819.7499999998</v>
      </c>
      <c r="CK10" s="169">
        <v>2446885.25</v>
      </c>
      <c r="CL10" s="169">
        <v>941473.99000000011</v>
      </c>
      <c r="CM10" s="169">
        <v>2114393.04</v>
      </c>
      <c r="CN10" s="169">
        <v>429790.67</v>
      </c>
      <c r="CO10" s="169">
        <v>2419529.89</v>
      </c>
      <c r="CP10" s="169">
        <v>944677.77999999991</v>
      </c>
      <c r="CQ10" s="169">
        <v>3282848.0300000003</v>
      </c>
      <c r="CR10" s="169">
        <v>766820.1399999999</v>
      </c>
      <c r="CS10" s="169">
        <v>96461996.629999995</v>
      </c>
      <c r="CT10" s="169">
        <v>2724034.53</v>
      </c>
      <c r="CU10" s="169">
        <v>1935620.3699999996</v>
      </c>
      <c r="CV10" s="169">
        <v>3366616.93</v>
      </c>
      <c r="CW10" s="169">
        <v>783636.27</v>
      </c>
      <c r="CX10" s="169">
        <v>3136137.21</v>
      </c>
      <c r="CY10" s="169">
        <v>1544470.7499999998</v>
      </c>
      <c r="CZ10" s="169">
        <v>604626.9</v>
      </c>
      <c r="DA10" s="169">
        <v>34404811.469999999</v>
      </c>
      <c r="DB10" s="169">
        <v>29673288.660000004</v>
      </c>
      <c r="DC10" s="169">
        <v>1076734.8600000001</v>
      </c>
      <c r="DD10" s="169">
        <v>1136213.77</v>
      </c>
      <c r="DE10" s="169">
        <v>2211237.37</v>
      </c>
      <c r="DF10" s="169">
        <v>1619379.5399999996</v>
      </c>
      <c r="DG10" s="169">
        <v>1702749.72</v>
      </c>
      <c r="DH10" s="169">
        <v>147480</v>
      </c>
      <c r="DI10" s="169">
        <v>526914.52</v>
      </c>
      <c r="DJ10" s="169">
        <v>180004149.90000001</v>
      </c>
      <c r="DK10" s="169">
        <v>1095719.4269999999</v>
      </c>
      <c r="DL10" s="169">
        <v>1671960.56</v>
      </c>
      <c r="DM10" s="169">
        <v>1837153.7399999998</v>
      </c>
      <c r="DN10" s="169">
        <v>2398408.4</v>
      </c>
      <c r="DO10" s="169">
        <v>2194379.73</v>
      </c>
      <c r="DP10" s="169">
        <v>4078083.09</v>
      </c>
      <c r="DQ10" s="169">
        <v>1109084.29</v>
      </c>
      <c r="DR10" s="169">
        <v>2583814.2700000005</v>
      </c>
      <c r="DS10" s="169">
        <v>111167197.09999999</v>
      </c>
      <c r="DT10" s="169">
        <v>2153679.4900000002</v>
      </c>
      <c r="DU10" s="169">
        <v>7866800.2400000002</v>
      </c>
      <c r="DV10" s="169">
        <v>9903035.2199999988</v>
      </c>
      <c r="DW10" s="169">
        <v>2102760.3899999997</v>
      </c>
      <c r="DX10" s="169">
        <v>5104196</v>
      </c>
      <c r="DY10" s="169">
        <v>4486952.7199999988</v>
      </c>
      <c r="DZ10" s="169">
        <v>342065.49999999994</v>
      </c>
      <c r="EA10" s="169">
        <v>703761.75</v>
      </c>
      <c r="EB10" s="169">
        <v>1007475.69</v>
      </c>
      <c r="EC10" s="169">
        <v>2471289.2200000002</v>
      </c>
      <c r="ED10" s="169">
        <v>26702445.890000008</v>
      </c>
      <c r="EE10" s="169">
        <v>19831422.030000001</v>
      </c>
      <c r="EF10" s="169">
        <v>658360.15</v>
      </c>
      <c r="EG10" s="169">
        <v>781235.29</v>
      </c>
      <c r="EH10" s="169">
        <v>468317.68999999994</v>
      </c>
      <c r="EI10" s="169">
        <v>1404371.61</v>
      </c>
      <c r="EJ10" s="169">
        <v>1768702.4900000002</v>
      </c>
      <c r="EK10" s="169">
        <v>354593.18000000005</v>
      </c>
      <c r="EL10" s="169">
        <v>523722.68000000005</v>
      </c>
      <c r="EM10" s="169">
        <v>76172996.359999999</v>
      </c>
      <c r="EN10" s="169">
        <v>621287.53</v>
      </c>
      <c r="EO10" s="169">
        <v>908208.38000000012</v>
      </c>
      <c r="EP10" s="169">
        <v>794913.45000000007</v>
      </c>
      <c r="EQ10" s="169">
        <v>225468.93000000002</v>
      </c>
      <c r="ER10" s="169">
        <v>307208.78999999998</v>
      </c>
      <c r="ES10" s="169">
        <v>902389.31</v>
      </c>
      <c r="ET10" s="169">
        <v>2655245.5999999996</v>
      </c>
      <c r="EU10" s="169">
        <v>613775.70999999985</v>
      </c>
      <c r="EV10" s="169">
        <v>48024926.980000004</v>
      </c>
      <c r="EW10" s="169">
        <v>989024.5</v>
      </c>
      <c r="EX10" s="169">
        <v>1320154.69</v>
      </c>
      <c r="EY10" s="169">
        <v>1833082.7800000003</v>
      </c>
      <c r="EZ10" s="169">
        <v>2051113.7400000002</v>
      </c>
      <c r="FA10" s="169">
        <v>3752972.9400000009</v>
      </c>
      <c r="FB10" s="169">
        <v>3873081.3</v>
      </c>
      <c r="FC10" s="169">
        <v>3068277.3799999994</v>
      </c>
      <c r="FD10" s="169">
        <v>1863066.3</v>
      </c>
      <c r="FE10" s="169">
        <v>678494.96</v>
      </c>
      <c r="FF10" s="169">
        <v>1512632.8</v>
      </c>
      <c r="FG10" s="169">
        <v>456988</v>
      </c>
      <c r="FH10" s="169">
        <v>63683321.460000016</v>
      </c>
      <c r="FI10" s="169">
        <v>971071.36999999988</v>
      </c>
      <c r="FJ10" s="169">
        <v>1433980.27</v>
      </c>
      <c r="FK10" s="169">
        <v>1118298.7300000002</v>
      </c>
      <c r="FL10" s="169">
        <v>1617845.29</v>
      </c>
      <c r="FM10" s="169">
        <v>1526127.0100000002</v>
      </c>
      <c r="FN10" s="169">
        <v>386258.43000000005</v>
      </c>
      <c r="FO10" s="169">
        <v>353112.21</v>
      </c>
      <c r="FP10" s="169">
        <v>125525846.94000001</v>
      </c>
      <c r="FQ10" s="169">
        <v>1368653.5</v>
      </c>
      <c r="FR10" s="169">
        <v>2163070.2000000002</v>
      </c>
      <c r="FS10" s="169">
        <v>2079799.83</v>
      </c>
      <c r="FT10" s="169">
        <v>2363483.79</v>
      </c>
      <c r="FU10" s="169">
        <v>1383372.3599999999</v>
      </c>
      <c r="FV10" s="169">
        <v>5452701.2000000002</v>
      </c>
      <c r="FW10" s="169">
        <v>2371630.65</v>
      </c>
      <c r="FX10" s="169">
        <v>1672059.2999999998</v>
      </c>
      <c r="FY10" s="169">
        <v>3004910.92</v>
      </c>
      <c r="FZ10" s="169">
        <v>4377699.4899999993</v>
      </c>
      <c r="GA10" s="169">
        <v>2163522.65</v>
      </c>
      <c r="GB10" s="169">
        <v>434274</v>
      </c>
      <c r="GC10" s="169">
        <v>336556</v>
      </c>
      <c r="GD10" s="169">
        <v>51940851.489999987</v>
      </c>
      <c r="GE10" s="169">
        <v>502688.74999999988</v>
      </c>
      <c r="GF10" s="169">
        <v>302142.05999999994</v>
      </c>
      <c r="GG10" s="169">
        <v>4090626.24</v>
      </c>
      <c r="GH10" s="169">
        <v>1128382.3599999999</v>
      </c>
      <c r="GI10" s="169">
        <v>932728.02999999991</v>
      </c>
      <c r="GJ10" s="169">
        <v>1027091.1099999999</v>
      </c>
      <c r="GK10" s="169">
        <v>4662917.3499999996</v>
      </c>
      <c r="GL10" s="169">
        <v>895042.05</v>
      </c>
      <c r="GM10" s="169">
        <v>447301.67000000004</v>
      </c>
      <c r="GN10" s="169">
        <v>233012.25</v>
      </c>
      <c r="GO10" s="169">
        <v>288200.2</v>
      </c>
      <c r="GP10" s="169">
        <v>23869663.98</v>
      </c>
      <c r="GQ10" s="169">
        <v>1847870.7400000002</v>
      </c>
      <c r="GR10" s="169">
        <v>656581.37</v>
      </c>
      <c r="GS10" s="169">
        <v>2714809</v>
      </c>
      <c r="GT10" s="169">
        <v>369077.35</v>
      </c>
      <c r="GU10" s="169">
        <v>1300297.21</v>
      </c>
      <c r="GV10" s="169">
        <v>789169.71000000043</v>
      </c>
      <c r="GW10" s="169">
        <v>635337.25</v>
      </c>
      <c r="GX10" s="169">
        <v>64897549.789999999</v>
      </c>
      <c r="GY10" s="169">
        <v>1133582.3999999999</v>
      </c>
      <c r="GZ10" s="169">
        <v>7262754.3900000006</v>
      </c>
      <c r="HA10" s="169">
        <v>2291508.2000000002</v>
      </c>
      <c r="HB10" s="169">
        <v>118642285.09999998</v>
      </c>
      <c r="HC10" s="169">
        <v>6697405.5</v>
      </c>
      <c r="HD10" s="169">
        <v>1634452</v>
      </c>
      <c r="HE10" s="169">
        <v>1891105.4000000001</v>
      </c>
      <c r="HF10" s="169">
        <v>5251548.62</v>
      </c>
      <c r="HG10" s="169">
        <v>1976541.04</v>
      </c>
      <c r="HH10" s="169">
        <v>511435.05</v>
      </c>
      <c r="HI10" s="169">
        <v>114557379.07000002</v>
      </c>
      <c r="HJ10" s="169">
        <v>465299.94</v>
      </c>
      <c r="HK10" s="169">
        <v>554898.67999999993</v>
      </c>
      <c r="HL10" s="169">
        <v>553588.44999999995</v>
      </c>
      <c r="HM10" s="169">
        <v>506894.69999999995</v>
      </c>
      <c r="HN10" s="169">
        <v>1799320.79</v>
      </c>
      <c r="HO10" s="169">
        <v>487627.55000000005</v>
      </c>
      <c r="HP10" s="169">
        <v>384795.21</v>
      </c>
      <c r="HQ10" s="169">
        <v>140099385.73999998</v>
      </c>
      <c r="HR10" s="169">
        <v>39327015.979999997</v>
      </c>
      <c r="HS10" s="169">
        <v>4859938.3099999996</v>
      </c>
      <c r="HT10" s="169">
        <v>1966237.87</v>
      </c>
      <c r="HU10" s="169">
        <v>1828834.2100000002</v>
      </c>
      <c r="HV10" s="169">
        <v>703653.11</v>
      </c>
      <c r="HW10" s="169">
        <v>6424058.4200000009</v>
      </c>
      <c r="HX10" s="169">
        <v>2157989.96</v>
      </c>
      <c r="HY10" s="169">
        <v>1231428.7700000003</v>
      </c>
      <c r="HZ10" s="169">
        <v>2668524.04</v>
      </c>
      <c r="IA10" s="169">
        <v>2987934.22</v>
      </c>
      <c r="IB10" s="169">
        <v>1831833</v>
      </c>
      <c r="IC10" s="169">
        <v>410816.38</v>
      </c>
      <c r="ID10" s="169">
        <v>3172711.2699999996</v>
      </c>
      <c r="IE10" s="169">
        <v>1380911.6</v>
      </c>
      <c r="IF10" s="169">
        <v>1207957.22</v>
      </c>
      <c r="IG10" s="169">
        <v>99454649.420000002</v>
      </c>
      <c r="IH10" s="169">
        <v>38080537.339999996</v>
      </c>
      <c r="II10" s="169">
        <v>4309903.6500000004</v>
      </c>
      <c r="IJ10" s="169">
        <v>3588028.56</v>
      </c>
      <c r="IK10" s="169">
        <v>10951495.739999998</v>
      </c>
      <c r="IL10" s="169">
        <v>1994359.9199999997</v>
      </c>
      <c r="IM10" s="169">
        <v>3632467.97</v>
      </c>
      <c r="IN10" s="169">
        <v>2271386.4</v>
      </c>
      <c r="IO10" s="169">
        <v>679752.27</v>
      </c>
      <c r="IP10" s="169">
        <v>1356150</v>
      </c>
      <c r="IQ10" s="169">
        <v>1733082.0300000003</v>
      </c>
      <c r="IR10" s="169">
        <v>203394705.35999998</v>
      </c>
      <c r="IS10" s="169">
        <v>63977727.399999999</v>
      </c>
      <c r="IT10" s="169">
        <v>10473251.350000001</v>
      </c>
      <c r="IU10" s="169">
        <v>7321851.4799999995</v>
      </c>
      <c r="IV10" s="169">
        <v>5211829.4399999995</v>
      </c>
      <c r="IW10" s="169">
        <v>1277266.1599999999</v>
      </c>
      <c r="IX10" s="169">
        <v>1339888.6300000001</v>
      </c>
      <c r="IY10" s="169">
        <v>1082915.2000000002</v>
      </c>
      <c r="IZ10" s="169">
        <v>1558264.96</v>
      </c>
      <c r="JA10" s="169">
        <v>4390623.03</v>
      </c>
      <c r="JB10" s="169">
        <v>4134431.9099999997</v>
      </c>
      <c r="JC10" s="169">
        <v>2885632.7899999996</v>
      </c>
      <c r="JD10" s="169">
        <v>43505401.850000001</v>
      </c>
      <c r="JE10" s="169">
        <v>3637563.4799999995</v>
      </c>
      <c r="JF10" s="169">
        <v>533909</v>
      </c>
      <c r="JG10" s="169">
        <v>660797.23</v>
      </c>
      <c r="JH10" s="169">
        <v>1584727.34</v>
      </c>
      <c r="JI10" s="169">
        <v>892423.21000000008</v>
      </c>
      <c r="JJ10" s="169">
        <v>53219998.919999994</v>
      </c>
      <c r="JK10" s="169">
        <v>2408104.5</v>
      </c>
      <c r="JL10" s="169">
        <v>3177598.3600000003</v>
      </c>
      <c r="JM10" s="169">
        <v>3449981.3699999996</v>
      </c>
      <c r="JN10" s="169">
        <v>1292601.1200000001</v>
      </c>
      <c r="JO10" s="169">
        <v>4377258.41</v>
      </c>
      <c r="JP10" s="169">
        <v>1134205.6100000001</v>
      </c>
      <c r="JQ10" s="169">
        <v>74645274.580000013</v>
      </c>
      <c r="JR10" s="169">
        <v>107546909.47</v>
      </c>
      <c r="JS10" s="169">
        <v>2556862.91</v>
      </c>
      <c r="JT10" s="169">
        <v>407585.89</v>
      </c>
      <c r="JU10" s="169">
        <v>1014397.6400000001</v>
      </c>
      <c r="JV10" s="169">
        <v>347813.23000000004</v>
      </c>
      <c r="JW10" s="169">
        <v>3796687.9500000011</v>
      </c>
      <c r="JX10" s="169">
        <v>422162.86</v>
      </c>
      <c r="JY10" s="169">
        <v>379989.85000000009</v>
      </c>
      <c r="JZ10" s="169">
        <v>2070095.43</v>
      </c>
      <c r="KA10" s="169">
        <v>65880.559999999939</v>
      </c>
      <c r="KB10" s="169">
        <v>690282.05</v>
      </c>
      <c r="KC10" s="169">
        <v>287896.27999999997</v>
      </c>
      <c r="KD10" s="169">
        <v>54423.600000000006</v>
      </c>
      <c r="KE10" s="169">
        <v>421600.47</v>
      </c>
      <c r="KF10" s="169">
        <v>187737597.28999999</v>
      </c>
      <c r="KG10" s="169">
        <v>6206030.6099999994</v>
      </c>
      <c r="KH10" s="169">
        <v>8403727.8599999994</v>
      </c>
      <c r="KI10" s="169">
        <v>6096157.7399999993</v>
      </c>
      <c r="KJ10" s="169">
        <v>7053497.0099999998</v>
      </c>
      <c r="KK10" s="169">
        <v>4372694.3899999997</v>
      </c>
      <c r="KL10" s="169">
        <v>14508608.680000002</v>
      </c>
      <c r="KM10" s="169">
        <v>5650922.4099999992</v>
      </c>
      <c r="KN10" s="169">
        <v>3164432.18</v>
      </c>
      <c r="KO10" s="169">
        <v>37880453.090000004</v>
      </c>
      <c r="KP10" s="169">
        <v>2450416.6300000004</v>
      </c>
      <c r="KQ10" s="169">
        <v>3022361.81</v>
      </c>
      <c r="KR10" s="169">
        <v>23628651.210000005</v>
      </c>
      <c r="KS10" s="169">
        <v>485099.73000000004</v>
      </c>
      <c r="KT10" s="169">
        <v>2314394.69</v>
      </c>
      <c r="KU10" s="169">
        <v>89997820.88000001</v>
      </c>
      <c r="KV10" s="169">
        <v>4776076.1499999994</v>
      </c>
      <c r="KW10" s="169">
        <v>65247000.880000018</v>
      </c>
      <c r="KX10" s="169">
        <v>3295463.89</v>
      </c>
      <c r="KY10" s="169">
        <v>1162520.1299999999</v>
      </c>
      <c r="KZ10" s="169">
        <v>9780899.4799999967</v>
      </c>
      <c r="LA10" s="169">
        <v>6898849.5800000001</v>
      </c>
      <c r="LB10" s="169">
        <v>1992755.5199999996</v>
      </c>
      <c r="LC10" s="169">
        <v>1791409.2299999997</v>
      </c>
      <c r="LD10" s="169">
        <v>1138427.1000000001</v>
      </c>
      <c r="LE10" s="169">
        <v>148869110.38999999</v>
      </c>
      <c r="LF10" s="169">
        <v>12686577.800000001</v>
      </c>
      <c r="LG10" s="169">
        <v>47325961.25</v>
      </c>
      <c r="LH10" s="169">
        <v>37568119.859999999</v>
      </c>
      <c r="LI10" s="169">
        <v>1297882.22</v>
      </c>
      <c r="LJ10" s="169">
        <v>1230210.67</v>
      </c>
      <c r="LK10" s="169">
        <v>2380795.16</v>
      </c>
      <c r="LL10" s="169">
        <v>3724744.649999999</v>
      </c>
      <c r="LM10" s="169">
        <v>625550.05000000005</v>
      </c>
      <c r="LN10" s="169">
        <v>2681054.15</v>
      </c>
      <c r="LO10" s="169">
        <v>403720.04</v>
      </c>
      <c r="LP10" s="169">
        <v>25542237.649999991</v>
      </c>
      <c r="LQ10" s="169">
        <v>1151701.52</v>
      </c>
      <c r="LR10" s="169">
        <v>669664.09000000008</v>
      </c>
      <c r="LS10" s="169">
        <v>204179847.31999999</v>
      </c>
      <c r="LT10" s="169">
        <v>54163132.259999998</v>
      </c>
      <c r="LU10" s="169">
        <v>126585169.69000001</v>
      </c>
      <c r="LV10" s="169">
        <v>19844923.23</v>
      </c>
      <c r="LW10" s="169">
        <v>3809871.9199999995</v>
      </c>
      <c r="LX10" s="169">
        <v>6304276.3499999996</v>
      </c>
      <c r="LY10" s="169">
        <v>2213420.5599999996</v>
      </c>
      <c r="LZ10" s="169">
        <v>3621833.2800000003</v>
      </c>
      <c r="MA10" s="169">
        <v>2044892.9899999998</v>
      </c>
      <c r="MB10" s="169">
        <v>5235247.9800000004</v>
      </c>
      <c r="MC10" s="169">
        <v>16031116.689999999</v>
      </c>
      <c r="MD10" s="169">
        <v>866732</v>
      </c>
      <c r="ME10" s="169">
        <v>113242330.86</v>
      </c>
      <c r="MF10" s="169">
        <v>1285377.94</v>
      </c>
      <c r="MG10" s="169">
        <v>2163697</v>
      </c>
      <c r="MH10" s="169">
        <v>486863.01999999996</v>
      </c>
      <c r="MI10" s="169">
        <v>778964.30999999994</v>
      </c>
      <c r="MJ10" s="169">
        <v>2098775.7200000002</v>
      </c>
      <c r="MK10" s="169">
        <v>880589.35000000009</v>
      </c>
      <c r="ML10" s="169">
        <v>1180645.3200000003</v>
      </c>
      <c r="MM10" s="169">
        <v>969672.22</v>
      </c>
      <c r="MN10" s="169">
        <v>351074.74</v>
      </c>
      <c r="MO10" s="169">
        <v>2170469.96</v>
      </c>
      <c r="MP10" s="169">
        <v>548154.59000000008</v>
      </c>
      <c r="MQ10" s="169">
        <v>146986380.78999999</v>
      </c>
      <c r="MR10" s="169">
        <v>2505002.81</v>
      </c>
      <c r="MS10" s="169">
        <v>-1735234.9299999992</v>
      </c>
      <c r="MT10" s="169">
        <v>4898675.21</v>
      </c>
      <c r="MU10" s="169">
        <v>2499653.4599999995</v>
      </c>
      <c r="MV10" s="169">
        <v>14545010.68</v>
      </c>
      <c r="MW10" s="169">
        <v>11881088.850099999</v>
      </c>
      <c r="MX10" s="169">
        <v>3200789.4000000004</v>
      </c>
      <c r="MY10" s="169">
        <v>3116884.06</v>
      </c>
      <c r="MZ10" s="169">
        <v>879780.52</v>
      </c>
      <c r="NA10" s="169">
        <v>404090.99</v>
      </c>
      <c r="NB10" s="169">
        <v>339642274.44</v>
      </c>
      <c r="NC10" s="169">
        <v>33455038.039999995</v>
      </c>
      <c r="ND10" s="169">
        <v>6133420.3499999996</v>
      </c>
      <c r="NE10" s="169">
        <v>38079247.859999992</v>
      </c>
      <c r="NF10" s="169">
        <v>2187183.4500000002</v>
      </c>
      <c r="NG10" s="169">
        <v>22241393.530000001</v>
      </c>
      <c r="NH10" s="169">
        <v>40728374.020000003</v>
      </c>
      <c r="NI10" s="169">
        <v>14187415.939999999</v>
      </c>
      <c r="NJ10" s="169">
        <v>559218</v>
      </c>
      <c r="NK10" s="169">
        <v>1097018.3400000001</v>
      </c>
      <c r="NL10" s="169">
        <v>5536186.7700000005</v>
      </c>
      <c r="NM10" s="169">
        <v>4431039.78</v>
      </c>
      <c r="NN10" s="169">
        <v>33292483.000000004</v>
      </c>
      <c r="NO10" s="169">
        <v>1624888.98</v>
      </c>
      <c r="NP10" s="169">
        <v>986696.10000000009</v>
      </c>
      <c r="NQ10" s="169">
        <v>0</v>
      </c>
      <c r="NR10" s="169">
        <v>1171217.0999999999</v>
      </c>
      <c r="NS10" s="169">
        <v>949513.7</v>
      </c>
      <c r="NT10" s="169">
        <v>1713397.1099999999</v>
      </c>
      <c r="NU10" s="169">
        <v>153075183.42000002</v>
      </c>
      <c r="NV10" s="169">
        <v>62484716.43999999</v>
      </c>
      <c r="NW10" s="169">
        <v>5039128.2100000009</v>
      </c>
      <c r="NX10" s="169">
        <v>1531679.58</v>
      </c>
      <c r="NY10" s="169">
        <v>2791994.1300000004</v>
      </c>
      <c r="NZ10" s="169">
        <v>9696843.2199999988</v>
      </c>
      <c r="OA10" s="169">
        <v>2144488.69</v>
      </c>
      <c r="OB10" s="169">
        <v>352728703.87</v>
      </c>
      <c r="OC10" s="169">
        <v>27085150.150000002</v>
      </c>
      <c r="OD10" s="169">
        <v>3434274.11</v>
      </c>
      <c r="OE10" s="169">
        <v>15490734.009999998</v>
      </c>
      <c r="OF10" s="169">
        <v>4612032.07</v>
      </c>
      <c r="OG10" s="169">
        <v>6840663.46</v>
      </c>
      <c r="OH10" s="169">
        <v>9167131.0599999987</v>
      </c>
      <c r="OI10" s="169">
        <v>1573339.07</v>
      </c>
      <c r="OJ10" s="169">
        <v>4607583.3100000005</v>
      </c>
      <c r="OK10" s="169">
        <v>62369082.170000002</v>
      </c>
      <c r="OL10" s="169">
        <v>16880459.010000002</v>
      </c>
      <c r="OM10" s="169">
        <v>33984832.030000001</v>
      </c>
      <c r="ON10" s="169">
        <v>1619296.9100000001</v>
      </c>
      <c r="OO10" s="169">
        <v>757751.99</v>
      </c>
      <c r="OP10" s="169">
        <v>40265.9</v>
      </c>
      <c r="OQ10" s="169">
        <v>56184486.149999999</v>
      </c>
      <c r="OR10" s="169">
        <v>1033213.51</v>
      </c>
      <c r="OS10" s="169">
        <v>752830.06</v>
      </c>
      <c r="OT10" s="169">
        <v>2519571.7599999998</v>
      </c>
      <c r="OU10" s="169">
        <v>3207192.01</v>
      </c>
      <c r="OV10" s="169">
        <v>6291579.1899999995</v>
      </c>
      <c r="OW10" s="169">
        <v>1194791.5100000002</v>
      </c>
      <c r="OX10" s="169">
        <v>544080.48</v>
      </c>
      <c r="OY10" s="169">
        <v>331604.78000000003</v>
      </c>
      <c r="OZ10" s="169">
        <v>68913241.829999998</v>
      </c>
      <c r="PA10" s="169">
        <v>1129718.77</v>
      </c>
      <c r="PB10" s="169">
        <v>7089387</v>
      </c>
      <c r="PC10" s="169">
        <v>507650.5</v>
      </c>
      <c r="PD10" s="169">
        <v>4454877.0200000005</v>
      </c>
      <c r="PE10" s="169">
        <v>4655526.97</v>
      </c>
      <c r="PF10" s="169">
        <v>1198408.03</v>
      </c>
      <c r="PG10" s="169">
        <v>936094.39999999979</v>
      </c>
      <c r="PH10" s="169">
        <v>1213113.48</v>
      </c>
      <c r="PI10" s="169">
        <v>797780.42</v>
      </c>
      <c r="PJ10" s="169">
        <v>2288708.09</v>
      </c>
      <c r="PK10" s="169">
        <v>2149018.19</v>
      </c>
      <c r="PL10" s="169">
        <v>1478870.1</v>
      </c>
      <c r="PM10" s="169">
        <v>4838605.57</v>
      </c>
      <c r="PN10" s="169">
        <v>328712.36</v>
      </c>
      <c r="PO10" s="169">
        <v>310198.25</v>
      </c>
      <c r="PP10" s="169">
        <v>422337.84</v>
      </c>
      <c r="PQ10" s="169">
        <v>298563</v>
      </c>
      <c r="PR10" s="169">
        <v>279939576.95000011</v>
      </c>
      <c r="PS10" s="169">
        <v>4541908.51</v>
      </c>
      <c r="PT10" s="169">
        <v>2348727.0399999996</v>
      </c>
      <c r="PU10" s="169">
        <v>2095407.51</v>
      </c>
      <c r="PV10" s="169">
        <v>54359966.130000003</v>
      </c>
      <c r="PW10" s="169">
        <v>730001.77</v>
      </c>
      <c r="PX10" s="169">
        <v>11194166.149999997</v>
      </c>
      <c r="PY10" s="169">
        <v>1215712.1800000002</v>
      </c>
      <c r="PZ10" s="169">
        <v>17384641.550000001</v>
      </c>
      <c r="QA10" s="169">
        <v>388401.51</v>
      </c>
      <c r="QB10" s="169">
        <v>5834030.8300000001</v>
      </c>
      <c r="QC10" s="169">
        <v>783662.15</v>
      </c>
      <c r="QD10" s="169">
        <v>1795789.25</v>
      </c>
      <c r="QE10" s="169">
        <v>1463667.96</v>
      </c>
      <c r="QF10" s="169">
        <v>1634122.57</v>
      </c>
      <c r="QG10" s="169">
        <v>2415639.19</v>
      </c>
      <c r="QH10" s="169">
        <v>1972315.4</v>
      </c>
      <c r="QI10" s="169">
        <v>2063146.6300000001</v>
      </c>
      <c r="QJ10" s="169">
        <v>420832.01</v>
      </c>
      <c r="QK10" s="169">
        <v>3520475.45</v>
      </c>
      <c r="QL10" s="169">
        <v>9993344.75</v>
      </c>
      <c r="QM10" s="169">
        <v>950076.79</v>
      </c>
      <c r="QN10" s="169">
        <v>779.52</v>
      </c>
      <c r="QO10" s="169">
        <v>13952.37</v>
      </c>
      <c r="QP10" s="169">
        <v>0</v>
      </c>
      <c r="QQ10" s="169">
        <v>0</v>
      </c>
      <c r="QR10" s="169">
        <v>84820823.299999997</v>
      </c>
      <c r="QS10" s="169">
        <v>766475.5</v>
      </c>
      <c r="QT10" s="169">
        <v>8803927.9699999988</v>
      </c>
      <c r="QU10" s="169">
        <v>2080589.54</v>
      </c>
      <c r="QV10" s="169">
        <v>2118077.5</v>
      </c>
      <c r="QW10" s="169">
        <v>2924563.5300000003</v>
      </c>
      <c r="QX10" s="169">
        <v>1080388.58</v>
      </c>
      <c r="QY10" s="169">
        <v>2099677.31</v>
      </c>
      <c r="QZ10" s="169">
        <v>3334270.48</v>
      </c>
      <c r="RA10" s="169">
        <v>711213</v>
      </c>
      <c r="RB10" s="169">
        <v>612599.16</v>
      </c>
      <c r="RC10" s="169">
        <v>566871.02</v>
      </c>
      <c r="RD10" s="169">
        <v>295074</v>
      </c>
      <c r="RE10" s="169">
        <v>103764562.36</v>
      </c>
      <c r="RF10" s="169">
        <v>3198967.02</v>
      </c>
      <c r="RG10" s="169">
        <v>1606283.19</v>
      </c>
      <c r="RH10" s="169">
        <v>2346220.4</v>
      </c>
      <c r="RI10" s="169">
        <v>1172875.1400000001</v>
      </c>
      <c r="RJ10" s="169">
        <v>936022.57</v>
      </c>
      <c r="RK10" s="169">
        <v>6974137.8899999997</v>
      </c>
      <c r="RL10" s="169">
        <v>860023</v>
      </c>
      <c r="RM10" s="169">
        <v>1830510</v>
      </c>
      <c r="RN10" s="169">
        <v>2567061.46</v>
      </c>
      <c r="RO10" s="169">
        <v>1945351.2599999995</v>
      </c>
      <c r="RP10" s="169">
        <v>539107.83999999997</v>
      </c>
      <c r="RQ10" s="169">
        <v>528100.91000000015</v>
      </c>
      <c r="RR10" s="169">
        <v>1075483</v>
      </c>
      <c r="RS10" s="169">
        <v>948189</v>
      </c>
      <c r="RT10" s="169">
        <v>735064.9</v>
      </c>
      <c r="RU10" s="169">
        <v>1456253.63</v>
      </c>
      <c r="RV10" s="169">
        <v>334079.57</v>
      </c>
      <c r="RW10" s="169">
        <v>308164</v>
      </c>
      <c r="RX10" s="169">
        <v>150870.57999999999</v>
      </c>
      <c r="RY10" s="169">
        <v>43670812.949999996</v>
      </c>
      <c r="RZ10" s="169">
        <v>1971358</v>
      </c>
      <c r="SA10" s="169">
        <v>691801.68</v>
      </c>
      <c r="SB10" s="169">
        <v>823492</v>
      </c>
      <c r="SC10" s="169">
        <v>521628.56999999995</v>
      </c>
      <c r="SD10" s="169">
        <v>1918006.27</v>
      </c>
      <c r="SE10" s="169">
        <v>2082064.0400000003</v>
      </c>
      <c r="SF10" s="169">
        <v>1527161.5</v>
      </c>
      <c r="SG10" s="169">
        <v>602748.22</v>
      </c>
      <c r="SH10" s="169">
        <v>592501.43000000005</v>
      </c>
      <c r="SI10" s="169">
        <v>5744340.6200000001</v>
      </c>
      <c r="SJ10" s="169">
        <v>268434</v>
      </c>
      <c r="SK10" s="169">
        <v>17532519.199999999</v>
      </c>
      <c r="SL10" s="169">
        <v>801506.99</v>
      </c>
      <c r="SM10" s="169">
        <v>1098887.8299999998</v>
      </c>
      <c r="SN10" s="169">
        <v>1180001.5899999999</v>
      </c>
      <c r="SO10" s="169">
        <v>761033.52</v>
      </c>
      <c r="SP10" s="169">
        <v>1041617.9099999998</v>
      </c>
      <c r="SQ10" s="169">
        <v>878931.52999999991</v>
      </c>
      <c r="SR10" s="169">
        <v>304251.61</v>
      </c>
      <c r="SS10" s="169">
        <v>36048450.219999991</v>
      </c>
      <c r="ST10" s="169">
        <v>412193.27</v>
      </c>
      <c r="SU10" s="169">
        <v>1015063.02</v>
      </c>
      <c r="SV10" s="169">
        <v>627069.82000000007</v>
      </c>
      <c r="SW10" s="169">
        <v>257504.11999999997</v>
      </c>
      <c r="SX10" s="169">
        <v>703256.1100000001</v>
      </c>
      <c r="SY10" s="169">
        <v>388212.57000000007</v>
      </c>
      <c r="SZ10" s="169">
        <v>2090235.2100000002</v>
      </c>
      <c r="TA10" s="169">
        <v>703143.65</v>
      </c>
      <c r="TB10" s="169">
        <v>522893.54</v>
      </c>
      <c r="TC10" s="169">
        <v>525528.51</v>
      </c>
      <c r="TD10" s="169">
        <v>1246816.8500000001</v>
      </c>
      <c r="TE10" s="169">
        <v>615390.34</v>
      </c>
      <c r="TF10" s="169">
        <v>378744.29</v>
      </c>
      <c r="TG10" s="169">
        <v>87425275.670000002</v>
      </c>
      <c r="TH10" s="169">
        <v>564528.85000000009</v>
      </c>
      <c r="TI10" s="169">
        <v>829689.40000000026</v>
      </c>
      <c r="TJ10" s="169">
        <v>1946680.1</v>
      </c>
      <c r="TK10" s="169">
        <v>2840158.69</v>
      </c>
      <c r="TL10" s="169">
        <v>599878.92999999993</v>
      </c>
      <c r="TM10" s="169">
        <v>356519</v>
      </c>
      <c r="TN10" s="169">
        <v>6352084.0499999998</v>
      </c>
      <c r="TO10" s="169">
        <v>682205.21</v>
      </c>
      <c r="TP10" s="169">
        <v>2870692.15</v>
      </c>
      <c r="TQ10" s="169">
        <v>1595816.34</v>
      </c>
      <c r="TR10" s="169">
        <v>938716.6100000001</v>
      </c>
      <c r="TS10" s="169">
        <v>533688.97</v>
      </c>
      <c r="TT10" s="169">
        <v>1153728.1000000001</v>
      </c>
      <c r="TU10" s="169">
        <v>918299.40999999992</v>
      </c>
      <c r="TV10" s="169">
        <v>407918.54</v>
      </c>
      <c r="TW10" s="169">
        <v>18932795.59</v>
      </c>
      <c r="TX10" s="169">
        <v>697006.83</v>
      </c>
      <c r="TY10" s="169">
        <v>46671301.920000002</v>
      </c>
      <c r="TZ10" s="169">
        <v>2156726.96</v>
      </c>
      <c r="UA10" s="169">
        <v>1319320.05</v>
      </c>
      <c r="UB10" s="169">
        <v>415971.06</v>
      </c>
      <c r="UC10" s="169">
        <v>15666783.190000003</v>
      </c>
      <c r="UD10" s="169">
        <v>605642.72999999986</v>
      </c>
      <c r="UE10" s="169">
        <v>221960</v>
      </c>
      <c r="UF10" s="169">
        <v>347383.47</v>
      </c>
      <c r="UG10" s="169">
        <v>144516.45000000001</v>
      </c>
      <c r="UH10" s="169">
        <v>26127359.349999998</v>
      </c>
      <c r="UI10" s="169">
        <v>2195154.0599999996</v>
      </c>
      <c r="UJ10" s="169">
        <v>1479223.49</v>
      </c>
      <c r="UK10" s="169">
        <v>4230189.03</v>
      </c>
      <c r="UL10" s="169">
        <v>1187022.51</v>
      </c>
      <c r="UM10" s="169">
        <v>859300.33999999985</v>
      </c>
      <c r="UN10" s="169">
        <v>167502665.71000001</v>
      </c>
      <c r="UO10" s="169">
        <v>2486364.2199999997</v>
      </c>
      <c r="UP10" s="169">
        <v>892624.12000000011</v>
      </c>
      <c r="UQ10" s="169">
        <v>14318956.879999999</v>
      </c>
      <c r="UR10" s="169">
        <v>755318.69000000006</v>
      </c>
      <c r="US10" s="169">
        <v>783533.26000000024</v>
      </c>
      <c r="UT10" s="169">
        <v>4755878.47</v>
      </c>
      <c r="UU10" s="169">
        <v>753370.78</v>
      </c>
      <c r="UV10" s="169">
        <v>386008.66</v>
      </c>
      <c r="UW10" s="169">
        <v>875227.00000000012</v>
      </c>
      <c r="UX10" s="169">
        <v>774125.33000000007</v>
      </c>
      <c r="UY10" s="169">
        <v>3127264.67</v>
      </c>
      <c r="UZ10" s="169">
        <v>1666776.19</v>
      </c>
      <c r="VA10" s="169">
        <v>3100706.68</v>
      </c>
      <c r="VB10" s="169">
        <v>204626.67999999993</v>
      </c>
      <c r="VC10" s="169">
        <v>511384.5</v>
      </c>
      <c r="VD10" s="169">
        <v>444815.99</v>
      </c>
      <c r="VE10" s="169">
        <v>597220.2699999999</v>
      </c>
      <c r="VF10" s="169">
        <v>3265669.3900000006</v>
      </c>
      <c r="VG10" s="169">
        <v>622475.02</v>
      </c>
      <c r="VH10" s="169">
        <v>645293.76000000013</v>
      </c>
      <c r="VI10" s="169">
        <v>410115</v>
      </c>
      <c r="VJ10" s="169">
        <v>54717271.170000002</v>
      </c>
      <c r="VK10" s="169">
        <v>2091891.53</v>
      </c>
      <c r="VL10" s="169">
        <v>2943236.3499999996</v>
      </c>
      <c r="VM10" s="169">
        <v>2581595.5099999998</v>
      </c>
      <c r="VN10" s="169">
        <v>2105428.38</v>
      </c>
      <c r="VO10" s="169">
        <v>5513975.3199999994</v>
      </c>
      <c r="VP10" s="169">
        <v>5334901.63</v>
      </c>
      <c r="VQ10" s="169">
        <v>1702295.25</v>
      </c>
      <c r="VR10" s="169">
        <v>2125779.58</v>
      </c>
      <c r="VS10" s="169">
        <v>14127304.850000001</v>
      </c>
      <c r="VT10" s="169">
        <v>1065415.81</v>
      </c>
      <c r="VU10" s="169">
        <v>3389404.98</v>
      </c>
      <c r="VV10" s="169">
        <v>2313720</v>
      </c>
      <c r="VW10" s="169">
        <v>870213.35000000009</v>
      </c>
      <c r="VX10" s="169">
        <v>1555842.26</v>
      </c>
      <c r="VY10" s="169">
        <v>284392488.74000001</v>
      </c>
      <c r="VZ10" s="169">
        <v>5867869.0499999998</v>
      </c>
      <c r="WA10" s="169">
        <v>2511762.7300000004</v>
      </c>
      <c r="WB10" s="169">
        <v>1681158</v>
      </c>
      <c r="WC10" s="169">
        <v>1083644.92</v>
      </c>
      <c r="WD10" s="169">
        <v>2813084.5300000003</v>
      </c>
      <c r="WE10" s="169">
        <v>12374889.140000001</v>
      </c>
      <c r="WF10" s="169">
        <v>5066857.1800000006</v>
      </c>
      <c r="WG10" s="169">
        <v>3557346.74</v>
      </c>
      <c r="WH10" s="169">
        <v>6301289.379999999</v>
      </c>
      <c r="WI10" s="169">
        <v>1782054.71</v>
      </c>
      <c r="WJ10" s="169">
        <v>6028436.1400000006</v>
      </c>
      <c r="WK10" s="169">
        <v>1250813.5399999996</v>
      </c>
      <c r="WL10" s="169">
        <v>11600890.74</v>
      </c>
      <c r="WM10" s="169">
        <v>26348597.539999999</v>
      </c>
      <c r="WN10" s="169">
        <v>3636384.37</v>
      </c>
      <c r="WO10" s="169">
        <v>3455431.6399999997</v>
      </c>
      <c r="WP10" s="169">
        <v>13191498.380000001</v>
      </c>
      <c r="WQ10" s="169">
        <v>3229658.8099999996</v>
      </c>
      <c r="WR10" s="169">
        <v>9140408.9000000004</v>
      </c>
      <c r="WS10" s="169">
        <v>57071754.36999999</v>
      </c>
      <c r="WT10" s="169">
        <v>3902790.29</v>
      </c>
      <c r="WU10" s="169">
        <v>1695421</v>
      </c>
      <c r="WV10" s="169">
        <v>1497233.5699999998</v>
      </c>
      <c r="WW10" s="169">
        <v>1286204.8400000001</v>
      </c>
      <c r="WX10" s="169">
        <v>724014.6</v>
      </c>
      <c r="WY10" s="169">
        <v>1255612.2</v>
      </c>
      <c r="WZ10" s="169">
        <v>1684281.9700000002</v>
      </c>
      <c r="XA10" s="169">
        <v>27061823.590000004</v>
      </c>
      <c r="XB10" s="169">
        <v>2451976.94</v>
      </c>
      <c r="XC10" s="169">
        <v>281429.66000000003</v>
      </c>
      <c r="XD10" s="169">
        <v>564430.94999999995</v>
      </c>
      <c r="XE10" s="169">
        <v>291673.34999999998</v>
      </c>
      <c r="XF10" s="169">
        <v>121458188.10000001</v>
      </c>
      <c r="XG10" s="169">
        <v>1400226.99</v>
      </c>
      <c r="XH10" s="169">
        <v>971712.89999999991</v>
      </c>
      <c r="XI10" s="169">
        <v>26956551.520000007</v>
      </c>
      <c r="XJ10" s="169">
        <v>1649236.78</v>
      </c>
      <c r="XK10" s="169">
        <v>1279187.23</v>
      </c>
      <c r="XL10" s="169">
        <v>1873242.5699999998</v>
      </c>
      <c r="XM10" s="169">
        <v>1013012.4</v>
      </c>
      <c r="XN10" s="169">
        <v>1929370.2999999998</v>
      </c>
      <c r="XO10" s="169">
        <v>2446982.3300000005</v>
      </c>
      <c r="XP10" s="169">
        <v>1846327.8599999996</v>
      </c>
      <c r="XQ10" s="169">
        <v>693817.6</v>
      </c>
      <c r="XR10" s="169">
        <v>771608.08000000007</v>
      </c>
      <c r="XS10" s="169">
        <v>1260298.78</v>
      </c>
      <c r="XT10" s="169">
        <v>452237.49</v>
      </c>
      <c r="XU10" s="169">
        <v>583579.67000000016</v>
      </c>
      <c r="XV10" s="169">
        <v>675273.32</v>
      </c>
      <c r="XW10" s="169">
        <v>759638.00999999989</v>
      </c>
      <c r="XX10" s="169">
        <v>618013.04999999993</v>
      </c>
      <c r="XY10" s="169">
        <v>889664.63999999978</v>
      </c>
      <c r="XZ10" s="169">
        <v>690916.29000000015</v>
      </c>
      <c r="YA10" s="169">
        <v>437472.56999999995</v>
      </c>
      <c r="YB10" s="169">
        <v>1277835.45</v>
      </c>
      <c r="YC10" s="169">
        <v>103130703.79000001</v>
      </c>
      <c r="YD10" s="169">
        <v>1156790.74</v>
      </c>
      <c r="YE10" s="169">
        <v>5153578.59</v>
      </c>
      <c r="YF10" s="169">
        <v>1230485.8799999999</v>
      </c>
      <c r="YG10" s="169">
        <v>13168565.059999999</v>
      </c>
      <c r="YH10" s="169">
        <v>1185480.46</v>
      </c>
      <c r="YI10" s="169">
        <v>4367855</v>
      </c>
      <c r="YJ10" s="169">
        <v>1163521.1200000001</v>
      </c>
      <c r="YK10" s="169">
        <v>5155455.26</v>
      </c>
      <c r="YL10" s="169">
        <v>3058174.1399999997</v>
      </c>
      <c r="YM10" s="169">
        <v>1861125.1700000002</v>
      </c>
      <c r="YN10" s="169">
        <v>1196198.48</v>
      </c>
      <c r="YO10" s="169">
        <v>785612.27</v>
      </c>
      <c r="YP10" s="169">
        <v>771332.67999999993</v>
      </c>
      <c r="YQ10" s="169">
        <v>642745.39999999991</v>
      </c>
      <c r="YR10" s="169">
        <v>397662</v>
      </c>
      <c r="YS10" s="169">
        <v>481973</v>
      </c>
      <c r="YT10" s="169">
        <v>37904653.300000004</v>
      </c>
      <c r="YU10" s="169">
        <v>1072262.8500000001</v>
      </c>
      <c r="YV10" s="169">
        <v>805187.95</v>
      </c>
      <c r="YW10" s="169">
        <v>916222.62999999989</v>
      </c>
      <c r="YX10" s="169">
        <v>1477718.08</v>
      </c>
      <c r="YY10" s="169">
        <v>1304480.2500000002</v>
      </c>
      <c r="YZ10" s="169">
        <v>726297.80999999994</v>
      </c>
      <c r="ZA10" s="169">
        <v>45726324.789999999</v>
      </c>
      <c r="ZB10" s="169">
        <v>1987040.24</v>
      </c>
      <c r="ZC10" s="169">
        <v>920235.97999999986</v>
      </c>
      <c r="ZD10" s="169">
        <v>1359646.9200000002</v>
      </c>
      <c r="ZE10" s="169">
        <v>501835.33999999997</v>
      </c>
      <c r="ZF10" s="169">
        <v>1049371.3599999999</v>
      </c>
      <c r="ZG10" s="169">
        <v>450774.17000000004</v>
      </c>
      <c r="ZH10" s="169">
        <v>670173.00000000012</v>
      </c>
      <c r="ZI10" s="169">
        <v>3584708.1199999996</v>
      </c>
      <c r="ZJ10" s="169">
        <v>87156623.220000014</v>
      </c>
      <c r="ZK10" s="169">
        <v>1345275.03</v>
      </c>
      <c r="ZL10" s="169">
        <v>3510114.6300000004</v>
      </c>
      <c r="ZM10" s="169">
        <v>8305091.0699999994</v>
      </c>
      <c r="ZN10" s="169">
        <v>4091674.75</v>
      </c>
      <c r="ZO10" s="169">
        <v>981785.46000000008</v>
      </c>
      <c r="ZP10" s="169">
        <v>1349420.7999999998</v>
      </c>
      <c r="ZQ10" s="169">
        <v>5268238.1199999992</v>
      </c>
      <c r="ZR10" s="169">
        <v>5753057.6200000001</v>
      </c>
      <c r="ZS10" s="169">
        <v>5059949.2399999993</v>
      </c>
      <c r="ZT10" s="169">
        <v>99931.3</v>
      </c>
      <c r="ZU10" s="169">
        <v>1068382.5399999998</v>
      </c>
      <c r="ZV10" s="169">
        <v>848720.96999999986</v>
      </c>
      <c r="ZW10" s="169">
        <v>1976074.75</v>
      </c>
      <c r="ZX10" s="169">
        <v>994161.07</v>
      </c>
      <c r="ZY10" s="169">
        <v>715867.89999999991</v>
      </c>
      <c r="ZZ10" s="169">
        <v>1794077.56</v>
      </c>
      <c r="AAA10" s="169">
        <v>1139077.3500000001</v>
      </c>
      <c r="AAB10" s="169">
        <v>743869.96</v>
      </c>
      <c r="AAC10" s="169">
        <v>932307</v>
      </c>
      <c r="AAD10" s="169">
        <v>469457</v>
      </c>
      <c r="AAE10" s="169">
        <v>452760.5</v>
      </c>
      <c r="AAF10" s="169">
        <v>23058754.079999998</v>
      </c>
      <c r="AAG10" s="169">
        <v>741917.74</v>
      </c>
      <c r="AAH10" s="169">
        <v>1092002.4899999998</v>
      </c>
      <c r="AAI10" s="169">
        <v>607844.59</v>
      </c>
      <c r="AAJ10" s="169">
        <v>478381.28</v>
      </c>
      <c r="AAK10" s="169">
        <v>448663.79000000004</v>
      </c>
      <c r="AAL10" s="169">
        <v>1147826.3799999999</v>
      </c>
      <c r="AAM10" s="169">
        <v>174854322.32999992</v>
      </c>
      <c r="AAN10" s="169">
        <v>724542.34</v>
      </c>
      <c r="AAO10" s="169">
        <v>1055829.71</v>
      </c>
      <c r="AAP10" s="169">
        <v>2077745.52</v>
      </c>
      <c r="AAQ10" s="169">
        <v>809156.77</v>
      </c>
      <c r="AAR10" s="169">
        <v>1301356</v>
      </c>
      <c r="AAS10" s="169">
        <v>1937051.9799999997</v>
      </c>
      <c r="AAT10" s="169">
        <v>1937255</v>
      </c>
      <c r="AAU10" s="169">
        <v>2390490.04</v>
      </c>
      <c r="AAV10" s="169">
        <v>947617.0199999999</v>
      </c>
      <c r="AAW10" s="169">
        <v>893910.96999999986</v>
      </c>
      <c r="AAX10" s="169">
        <v>7392468.6499999994</v>
      </c>
      <c r="AAY10" s="169">
        <v>2215090.9600000004</v>
      </c>
      <c r="AAZ10" s="169">
        <v>840012.69</v>
      </c>
      <c r="ABA10" s="169">
        <v>456517.15</v>
      </c>
      <c r="ABB10" s="169">
        <v>1976265.3399999999</v>
      </c>
      <c r="ABC10" s="169">
        <v>1121766.3700000001</v>
      </c>
      <c r="ABD10" s="169">
        <v>1429067.75</v>
      </c>
      <c r="ABE10" s="169">
        <v>424460.71</v>
      </c>
      <c r="ABF10" s="169">
        <v>9025253.7899999991</v>
      </c>
      <c r="ABG10" s="169">
        <v>8659835.5300000012</v>
      </c>
      <c r="ABH10" s="169">
        <v>504278.88</v>
      </c>
      <c r="ABI10" s="169">
        <v>656081.2300000001</v>
      </c>
      <c r="ABJ10" s="169">
        <v>603507.6</v>
      </c>
      <c r="ABK10" s="169">
        <v>219795.49</v>
      </c>
      <c r="ABL10" s="169">
        <v>469484.04</v>
      </c>
      <c r="ABM10" s="169">
        <v>76140252.570000008</v>
      </c>
      <c r="ABN10" s="169">
        <v>2422600.71</v>
      </c>
      <c r="ABO10" s="169">
        <v>2162377.2600000002</v>
      </c>
      <c r="ABP10" s="169">
        <v>2445788.7999999998</v>
      </c>
      <c r="ABQ10" s="169">
        <v>3572094.4000000004</v>
      </c>
      <c r="ABR10" s="169">
        <v>2506140.4700000002</v>
      </c>
      <c r="ABS10" s="169">
        <v>1230048.75</v>
      </c>
      <c r="ABT10" s="169">
        <v>2655922.2299999995</v>
      </c>
      <c r="ABU10" s="169">
        <v>1440068.0999999999</v>
      </c>
      <c r="ABV10" s="169">
        <v>24426941.419999994</v>
      </c>
      <c r="ABW10" s="169">
        <v>2297110.2200000002</v>
      </c>
      <c r="ABX10" s="169">
        <v>2588397.8200000003</v>
      </c>
      <c r="ABY10" s="169">
        <v>494109.38</v>
      </c>
      <c r="ABZ10" s="169">
        <v>736507.56</v>
      </c>
      <c r="ACA10" s="169">
        <v>2862635.86</v>
      </c>
      <c r="ACB10" s="169">
        <v>1002040</v>
      </c>
      <c r="ACC10" s="169">
        <v>1272791.6299999999</v>
      </c>
      <c r="ACD10" s="169">
        <v>47749.2</v>
      </c>
      <c r="ACE10" s="169">
        <v>1791671</v>
      </c>
      <c r="ACF10" s="169">
        <v>944209.22</v>
      </c>
      <c r="ACG10" s="169">
        <v>116317547.95999999</v>
      </c>
      <c r="ACH10" s="169">
        <v>1224937.6600000001</v>
      </c>
      <c r="ACI10" s="169">
        <v>1615523.46</v>
      </c>
      <c r="ACJ10" s="169">
        <v>867594.47000000009</v>
      </c>
      <c r="ACK10" s="169">
        <v>497698.09</v>
      </c>
      <c r="ACL10" s="169">
        <v>1156904.4099999997</v>
      </c>
      <c r="ACM10" s="169">
        <v>1345329.02</v>
      </c>
      <c r="ACN10" s="169">
        <v>8691648.7100000028</v>
      </c>
      <c r="ACO10" s="169">
        <v>33090192.729999997</v>
      </c>
      <c r="ACP10" s="169">
        <v>1838052.2100000002</v>
      </c>
      <c r="ACQ10" s="169">
        <v>1843190.43</v>
      </c>
      <c r="ACR10" s="169">
        <v>2762171.8899999997</v>
      </c>
      <c r="ACS10" s="169">
        <v>2650653</v>
      </c>
      <c r="ACT10" s="169">
        <v>12445515.18</v>
      </c>
      <c r="ACU10" s="169">
        <v>1230183.8799999999</v>
      </c>
      <c r="ACV10" s="169">
        <v>1650221.35</v>
      </c>
      <c r="ACW10" s="169">
        <v>319969.7</v>
      </c>
      <c r="ACX10" s="169">
        <v>629097.23</v>
      </c>
      <c r="ACY10" s="169">
        <v>355788.71</v>
      </c>
      <c r="ACZ10" s="169">
        <v>510275.01</v>
      </c>
      <c r="ADA10" s="169">
        <v>489564.58</v>
      </c>
      <c r="ADB10" s="169">
        <v>309808.64000000001</v>
      </c>
      <c r="ADC10" s="169">
        <v>786590</v>
      </c>
      <c r="ADD10" s="169">
        <v>25717384.770000003</v>
      </c>
      <c r="ADE10" s="169">
        <v>22189608.43</v>
      </c>
      <c r="ADF10" s="169">
        <v>482987.85000000003</v>
      </c>
      <c r="ADG10" s="169">
        <v>58025.200000000012</v>
      </c>
      <c r="ADH10" s="169">
        <v>1058282.1100000001</v>
      </c>
      <c r="ADI10" s="169">
        <v>1318064.3</v>
      </c>
      <c r="ADJ10" s="169">
        <v>853111</v>
      </c>
      <c r="ADK10" s="169">
        <v>696458.08999999985</v>
      </c>
      <c r="ADL10" s="169">
        <v>1673220.86</v>
      </c>
      <c r="ADM10" s="169">
        <v>290495396.39000005</v>
      </c>
      <c r="ADN10" s="169">
        <v>20171033.32</v>
      </c>
      <c r="ADO10" s="169">
        <v>12733055.249999998</v>
      </c>
      <c r="ADP10" s="169">
        <v>23153148.940000005</v>
      </c>
      <c r="ADQ10" s="169">
        <v>180454.80999999997</v>
      </c>
      <c r="ADR10" s="169">
        <v>525793.75</v>
      </c>
      <c r="ADS10" s="169">
        <v>586045.04</v>
      </c>
      <c r="ADT10" s="169">
        <v>369994.07</v>
      </c>
      <c r="ADU10" s="169">
        <v>203020085.09000003</v>
      </c>
      <c r="ADV10" s="169">
        <v>62513836.120000005</v>
      </c>
      <c r="ADW10" s="169">
        <v>8465725.3600000013</v>
      </c>
      <c r="ADX10" s="169">
        <v>1224016.2100000002</v>
      </c>
      <c r="ADY10" s="169">
        <v>2365356</v>
      </c>
      <c r="ADZ10" s="169">
        <v>2192284</v>
      </c>
      <c r="AEA10" s="169">
        <v>1053080.0900000001</v>
      </c>
      <c r="AEB10" s="169">
        <v>1619993.1600000001</v>
      </c>
      <c r="AEC10" s="169">
        <v>1296337.6900000002</v>
      </c>
      <c r="AED10" s="169">
        <v>1052320.06</v>
      </c>
      <c r="AEE10" s="169">
        <v>2323324.25</v>
      </c>
      <c r="AEF10" s="169">
        <v>3051742.34</v>
      </c>
      <c r="AEG10" s="169">
        <v>1358256.71</v>
      </c>
      <c r="AEH10" s="169">
        <v>1221227.2999999998</v>
      </c>
      <c r="AEI10" s="169">
        <v>1502557.06</v>
      </c>
      <c r="AEJ10" s="169">
        <v>4845468.3</v>
      </c>
      <c r="AEK10" s="169">
        <v>937012.64999999991</v>
      </c>
      <c r="AEL10" s="169">
        <v>3822669.15</v>
      </c>
      <c r="AEM10" s="169">
        <v>718675.82</v>
      </c>
      <c r="AEN10" s="169">
        <v>5742107.2000000002</v>
      </c>
      <c r="AEO10" s="169">
        <v>88956861.640000001</v>
      </c>
      <c r="AEP10" s="169">
        <v>6953148.5300000003</v>
      </c>
      <c r="AEQ10" s="169">
        <v>4408860.24</v>
      </c>
      <c r="AER10" s="169">
        <v>1521378.2100000002</v>
      </c>
      <c r="AES10" s="169">
        <v>2511843.6</v>
      </c>
      <c r="AET10" s="169">
        <v>8444510.2199999988</v>
      </c>
      <c r="AEU10" s="169">
        <v>1224029.76</v>
      </c>
      <c r="AEV10" s="169">
        <v>3298363.53</v>
      </c>
      <c r="AEW10" s="169">
        <v>1344280.6099999999</v>
      </c>
      <c r="AEX10" s="169">
        <v>831738.69000000006</v>
      </c>
      <c r="AEY10" s="169">
        <v>37430671.850000001</v>
      </c>
      <c r="AEZ10" s="169">
        <v>16438118.019999998</v>
      </c>
      <c r="AFA10" s="169">
        <v>1471795.0000000002</v>
      </c>
      <c r="AFB10" s="169">
        <v>697134.61</v>
      </c>
      <c r="AFC10" s="169">
        <v>1060611.8899999999</v>
      </c>
      <c r="AFD10" s="169">
        <v>992283</v>
      </c>
      <c r="AFE10" s="169">
        <v>247570</v>
      </c>
      <c r="AFF10" s="169">
        <v>467490.66000000003</v>
      </c>
      <c r="AFG10" s="169">
        <v>557100.59</v>
      </c>
      <c r="AFH10" s="169">
        <v>524354.87999999989</v>
      </c>
      <c r="AFI10" s="169">
        <v>435297.27999999997</v>
      </c>
      <c r="AFJ10" s="169">
        <v>200268.1</v>
      </c>
      <c r="AFK10" s="169">
        <v>527917.39999999991</v>
      </c>
      <c r="AFL10" s="169">
        <v>30611983.029999997</v>
      </c>
      <c r="AFM10" s="169">
        <v>985754.03</v>
      </c>
      <c r="AFN10" s="169">
        <v>2390033.14</v>
      </c>
      <c r="AFO10" s="169">
        <v>598330.39</v>
      </c>
      <c r="AFP10" s="169">
        <v>432780.88</v>
      </c>
      <c r="AFQ10" s="169">
        <v>478958.24000000005</v>
      </c>
      <c r="AFR10" s="169">
        <v>305447.91000000003</v>
      </c>
      <c r="AFS10" s="169">
        <v>1256517.3999999999</v>
      </c>
      <c r="AFT10" s="169">
        <v>935436</v>
      </c>
      <c r="AFU10" s="169">
        <v>476027.64</v>
      </c>
      <c r="AFV10" s="169">
        <v>874043.98</v>
      </c>
      <c r="AFW10" s="169">
        <v>322487.52</v>
      </c>
      <c r="AFX10" s="169">
        <v>38895987.07</v>
      </c>
      <c r="AFY10" s="169">
        <v>1585005.98</v>
      </c>
      <c r="AFZ10" s="169">
        <v>744230.95000000007</v>
      </c>
      <c r="AGA10" s="169">
        <v>1084753.4699999997</v>
      </c>
      <c r="AGB10" s="169">
        <v>3889346.96</v>
      </c>
      <c r="AGC10" s="169">
        <v>1000315.0999999997</v>
      </c>
      <c r="AGD10" s="169">
        <v>278218.13</v>
      </c>
      <c r="AGE10" s="169">
        <v>1003514.7499999999</v>
      </c>
      <c r="AGF10" s="169">
        <v>967059.77999999991</v>
      </c>
      <c r="AGG10" s="169">
        <v>1151553.3399999999</v>
      </c>
      <c r="AGH10" s="169">
        <v>805400.81</v>
      </c>
      <c r="AGI10" s="169">
        <v>50157139.570000008</v>
      </c>
      <c r="AGJ10" s="169">
        <v>8211261</v>
      </c>
      <c r="AGK10" s="169">
        <v>566920.17999999993</v>
      </c>
      <c r="AGL10" s="169">
        <v>313215.87</v>
      </c>
      <c r="AGM10" s="169">
        <v>1851185</v>
      </c>
      <c r="AGN10" s="169">
        <v>608624.05000000005</v>
      </c>
      <c r="AGO10" s="169">
        <v>139215.62</v>
      </c>
      <c r="AGP10" s="169">
        <v>452455.11</v>
      </c>
      <c r="AGQ10" s="169">
        <v>232339648.01999995</v>
      </c>
      <c r="AGR10" s="169">
        <v>107391183.20999999</v>
      </c>
      <c r="AGS10" s="169">
        <v>2268273.4400000004</v>
      </c>
      <c r="AGT10" s="169">
        <v>3622358.9000000004</v>
      </c>
      <c r="AGU10" s="169">
        <v>4065086.9499999997</v>
      </c>
      <c r="AGV10" s="169">
        <v>2616825.38</v>
      </c>
      <c r="AGW10" s="169">
        <v>613942.69999999995</v>
      </c>
      <c r="AGX10" s="169">
        <v>3873863.0499999993</v>
      </c>
      <c r="AGY10" s="169">
        <v>409469.25000000006</v>
      </c>
      <c r="AGZ10" s="169">
        <v>4367174.45</v>
      </c>
      <c r="AHA10" s="169">
        <v>5088563.55</v>
      </c>
      <c r="AHB10" s="169">
        <v>2743311.35</v>
      </c>
      <c r="AHC10" s="169">
        <v>2644873.7000000002</v>
      </c>
      <c r="AHD10" s="169">
        <v>1034389.1</v>
      </c>
      <c r="AHE10" s="169">
        <v>2784684.3</v>
      </c>
      <c r="AHF10" s="169">
        <v>2936544</v>
      </c>
      <c r="AHG10" s="169">
        <v>1229087.25</v>
      </c>
      <c r="AHH10" s="169">
        <v>18636089.82</v>
      </c>
      <c r="AHI10" s="169">
        <v>729212.92999999993</v>
      </c>
      <c r="AHJ10" s="169">
        <v>844844.85999999987</v>
      </c>
      <c r="AHK10" s="169">
        <v>513258.11</v>
      </c>
      <c r="AHL10" s="169">
        <v>2509996.09</v>
      </c>
      <c r="AHM10" s="169">
        <v>454765.23</v>
      </c>
      <c r="AHN10" s="169">
        <v>318550.84999999998</v>
      </c>
      <c r="AHO10" s="169">
        <v>10579999762.247091</v>
      </c>
    </row>
    <row r="11" spans="1:899" x14ac:dyDescent="0.35">
      <c r="A11" s="158" t="s">
        <v>10</v>
      </c>
      <c r="B11" s="158" t="s">
        <v>11</v>
      </c>
      <c r="C11" s="169">
        <v>12921649.449999999</v>
      </c>
      <c r="D11" s="169">
        <v>358494</v>
      </c>
      <c r="E11" s="169">
        <v>627476</v>
      </c>
      <c r="F11" s="169">
        <v>73763.11</v>
      </c>
      <c r="G11" s="169">
        <v>2099483.77</v>
      </c>
      <c r="H11" s="169">
        <v>934637.58000000007</v>
      </c>
      <c r="I11" s="169">
        <v>1679978</v>
      </c>
      <c r="J11" s="169">
        <v>2104623.4900000002</v>
      </c>
      <c r="K11" s="169">
        <v>1070206.81</v>
      </c>
      <c r="L11" s="169">
        <v>167697</v>
      </c>
      <c r="M11" s="169">
        <v>347185.36</v>
      </c>
      <c r="N11" s="169">
        <v>80158.13</v>
      </c>
      <c r="O11" s="169">
        <v>486357.36</v>
      </c>
      <c r="P11" s="169">
        <v>294518.68</v>
      </c>
      <c r="Q11" s="169">
        <v>39231.839999999997</v>
      </c>
      <c r="R11" s="169">
        <v>11360</v>
      </c>
      <c r="S11" s="169">
        <v>334690.29000000004</v>
      </c>
      <c r="T11" s="169">
        <v>43047</v>
      </c>
      <c r="U11" s="169">
        <v>57005333</v>
      </c>
      <c r="V11" s="169">
        <v>1461148.05</v>
      </c>
      <c r="W11" s="169">
        <v>754317.53</v>
      </c>
      <c r="X11" s="169">
        <v>3062611.41</v>
      </c>
      <c r="Y11" s="169">
        <v>2397153</v>
      </c>
      <c r="Z11" s="169">
        <v>2974368.79</v>
      </c>
      <c r="AA11" s="169">
        <v>369884</v>
      </c>
      <c r="AB11" s="169">
        <v>38155413.239999995</v>
      </c>
      <c r="AC11" s="169">
        <v>4525496.91</v>
      </c>
      <c r="AD11" s="169">
        <v>761504.04</v>
      </c>
      <c r="AE11" s="169">
        <v>3153043.62</v>
      </c>
      <c r="AF11" s="169">
        <v>2866204.1399999997</v>
      </c>
      <c r="AG11" s="169">
        <v>16564216.150000002</v>
      </c>
      <c r="AH11" s="169">
        <v>7854474.9900000002</v>
      </c>
      <c r="AI11" s="169">
        <v>246676</v>
      </c>
      <c r="AJ11" s="169">
        <v>57948</v>
      </c>
      <c r="AK11" s="169">
        <v>6057</v>
      </c>
      <c r="AL11" s="169">
        <v>8801155</v>
      </c>
      <c r="AM11" s="169">
        <v>856551.76000000013</v>
      </c>
      <c r="AN11" s="169">
        <v>1524218.2200000002</v>
      </c>
      <c r="AO11" s="169">
        <v>1372549.8699999999</v>
      </c>
      <c r="AP11" s="169">
        <v>347104</v>
      </c>
      <c r="AQ11" s="169">
        <v>544149</v>
      </c>
      <c r="AR11" s="169">
        <v>0</v>
      </c>
      <c r="AS11" s="169">
        <v>523661.5</v>
      </c>
      <c r="AT11" s="169">
        <v>1513</v>
      </c>
      <c r="AU11" s="169">
        <v>3637.75</v>
      </c>
      <c r="AV11" s="169">
        <v>28193</v>
      </c>
      <c r="AW11" s="169">
        <v>178053.1</v>
      </c>
      <c r="AX11" s="169">
        <v>33353</v>
      </c>
      <c r="AY11" s="169">
        <v>52020</v>
      </c>
      <c r="AZ11" s="169">
        <v>51493</v>
      </c>
      <c r="BA11" s="169">
        <v>12442</v>
      </c>
      <c r="BB11" s="169">
        <v>9748.6</v>
      </c>
      <c r="BC11" s="169">
        <v>12067</v>
      </c>
      <c r="BD11" s="169">
        <v>36373</v>
      </c>
      <c r="BE11" s="169">
        <v>154938</v>
      </c>
      <c r="BF11" s="169">
        <v>0</v>
      </c>
      <c r="BG11" s="169">
        <v>31924.54</v>
      </c>
      <c r="BH11" s="169">
        <v>2365409.16</v>
      </c>
      <c r="BI11" s="169">
        <v>67344.56</v>
      </c>
      <c r="BJ11" s="169">
        <v>43216.35</v>
      </c>
      <c r="BK11" s="169">
        <v>500</v>
      </c>
      <c r="BL11" s="169">
        <v>228303.1</v>
      </c>
      <c r="BM11" s="169">
        <v>63610.17</v>
      </c>
      <c r="BN11" s="169">
        <v>30773</v>
      </c>
      <c r="BO11" s="169">
        <v>0</v>
      </c>
      <c r="BP11" s="169">
        <v>0</v>
      </c>
      <c r="BQ11" s="169">
        <v>634356.64</v>
      </c>
      <c r="BR11" s="169">
        <v>29822</v>
      </c>
      <c r="BS11" s="169">
        <v>51349</v>
      </c>
      <c r="BT11" s="169">
        <v>93364</v>
      </c>
      <c r="BU11" s="169">
        <v>21665</v>
      </c>
      <c r="BV11" s="169">
        <v>626</v>
      </c>
      <c r="BW11" s="169">
        <v>1500</v>
      </c>
      <c r="BX11" s="169">
        <v>26680</v>
      </c>
      <c r="BY11" s="169">
        <v>1189630.46</v>
      </c>
      <c r="BZ11" s="169">
        <v>339752.28</v>
      </c>
      <c r="CA11" s="169">
        <v>367158</v>
      </c>
      <c r="CB11" s="169">
        <v>16153</v>
      </c>
      <c r="CC11" s="169">
        <v>4579</v>
      </c>
      <c r="CD11" s="169">
        <v>16816</v>
      </c>
      <c r="CE11" s="169">
        <v>229382.14</v>
      </c>
      <c r="CF11" s="169">
        <v>3164044.6100000003</v>
      </c>
      <c r="CG11" s="169">
        <v>130790</v>
      </c>
      <c r="CH11" s="169">
        <v>91531.620000000024</v>
      </c>
      <c r="CI11" s="169">
        <v>30000.7</v>
      </c>
      <c r="CJ11" s="169">
        <v>55053.85</v>
      </c>
      <c r="CK11" s="169">
        <v>24284.5</v>
      </c>
      <c r="CL11" s="169">
        <v>19015</v>
      </c>
      <c r="CM11" s="169">
        <v>79116.41</v>
      </c>
      <c r="CN11" s="169">
        <v>0</v>
      </c>
      <c r="CO11" s="169">
        <v>16489.239999999998</v>
      </c>
      <c r="CP11" s="169">
        <v>-6651.27</v>
      </c>
      <c r="CQ11" s="169">
        <v>329887.51</v>
      </c>
      <c r="CR11" s="169">
        <v>-13179.449999999997</v>
      </c>
      <c r="CS11" s="169">
        <v>1605436.96</v>
      </c>
      <c r="CT11" s="169">
        <v>684574.69</v>
      </c>
      <c r="CU11" s="169">
        <v>260912.4</v>
      </c>
      <c r="CV11" s="169">
        <v>380821.72</v>
      </c>
      <c r="CW11" s="169">
        <v>16252.55</v>
      </c>
      <c r="CX11" s="169">
        <v>1954995</v>
      </c>
      <c r="CY11" s="169">
        <v>2275789.8899999997</v>
      </c>
      <c r="CZ11" s="169">
        <v>319533.2</v>
      </c>
      <c r="DA11" s="169">
        <v>2105766.8099999996</v>
      </c>
      <c r="DB11" s="169">
        <v>32081741.390000001</v>
      </c>
      <c r="DC11" s="169">
        <v>106958.37999999999</v>
      </c>
      <c r="DD11" s="169">
        <v>34057.86</v>
      </c>
      <c r="DE11" s="169">
        <v>302905.62999999995</v>
      </c>
      <c r="DF11" s="169">
        <v>1797176.5700000003</v>
      </c>
      <c r="DG11" s="169">
        <v>892431.99</v>
      </c>
      <c r="DH11" s="169">
        <v>25110.329999999842</v>
      </c>
      <c r="DI11" s="169">
        <v>58793</v>
      </c>
      <c r="DJ11" s="169">
        <v>5164285.43</v>
      </c>
      <c r="DK11" s="169">
        <v>211337.5</v>
      </c>
      <c r="DL11" s="169">
        <v>212011</v>
      </c>
      <c r="DM11" s="169">
        <v>120099</v>
      </c>
      <c r="DN11" s="169">
        <v>117660.2</v>
      </c>
      <c r="DO11" s="169">
        <v>302164.55</v>
      </c>
      <c r="DP11" s="169">
        <v>374943.5</v>
      </c>
      <c r="DQ11" s="169">
        <v>50636.5</v>
      </c>
      <c r="DR11" s="169">
        <v>1031608.72</v>
      </c>
      <c r="DS11" s="169">
        <v>559612.22</v>
      </c>
      <c r="DT11" s="169">
        <v>15223</v>
      </c>
      <c r="DU11" s="169">
        <v>200375.88</v>
      </c>
      <c r="DV11" s="169">
        <v>436243.35</v>
      </c>
      <c r="DW11" s="169">
        <v>55132</v>
      </c>
      <c r="DX11" s="169">
        <v>134560</v>
      </c>
      <c r="DY11" s="169">
        <v>2870216</v>
      </c>
      <c r="DZ11" s="169">
        <v>20129</v>
      </c>
      <c r="EA11" s="169">
        <v>9247</v>
      </c>
      <c r="EB11" s="169">
        <v>94030</v>
      </c>
      <c r="EC11" s="169">
        <v>18384</v>
      </c>
      <c r="ED11" s="169">
        <v>187683.82</v>
      </c>
      <c r="EE11" s="169">
        <v>142448.10999999999</v>
      </c>
      <c r="EF11" s="169">
        <v>13861.810000000001</v>
      </c>
      <c r="EG11" s="169">
        <v>52915.18</v>
      </c>
      <c r="EH11" s="169">
        <v>40880</v>
      </c>
      <c r="EI11" s="169">
        <v>126524</v>
      </c>
      <c r="EJ11" s="169">
        <v>74938</v>
      </c>
      <c r="EK11" s="169">
        <v>38222.25</v>
      </c>
      <c r="EL11" s="169">
        <v>21388</v>
      </c>
      <c r="EM11" s="169">
        <v>748799.31</v>
      </c>
      <c r="EN11" s="169">
        <v>13154</v>
      </c>
      <c r="EO11" s="169">
        <v>45799</v>
      </c>
      <c r="EP11" s="169">
        <v>8992</v>
      </c>
      <c r="EQ11" s="169">
        <v>55040</v>
      </c>
      <c r="ER11" s="169">
        <v>72356.25</v>
      </c>
      <c r="ES11" s="169">
        <v>8441</v>
      </c>
      <c r="ET11" s="169">
        <v>1658</v>
      </c>
      <c r="EU11" s="169">
        <v>2670.3700000000026</v>
      </c>
      <c r="EV11" s="169">
        <v>3214955.77</v>
      </c>
      <c r="EW11" s="169">
        <v>303704.21000000002</v>
      </c>
      <c r="EX11" s="169">
        <v>282165.22000000003</v>
      </c>
      <c r="EY11" s="169">
        <v>147241.20000000001</v>
      </c>
      <c r="EZ11" s="169">
        <v>1482445.43</v>
      </c>
      <c r="FA11" s="169">
        <v>1191552</v>
      </c>
      <c r="FB11" s="169">
        <v>86949</v>
      </c>
      <c r="FC11" s="169">
        <v>194447.27000000002</v>
      </c>
      <c r="FD11" s="169">
        <v>338008</v>
      </c>
      <c r="FE11" s="169">
        <v>60614</v>
      </c>
      <c r="FF11" s="169">
        <v>453597.98</v>
      </c>
      <c r="FG11" s="169">
        <v>74798</v>
      </c>
      <c r="FH11" s="169">
        <v>1481682.6099999999</v>
      </c>
      <c r="FI11" s="169">
        <v>858817</v>
      </c>
      <c r="FJ11" s="169">
        <v>36957</v>
      </c>
      <c r="FK11" s="169">
        <v>234447</v>
      </c>
      <c r="FL11" s="169">
        <v>11536</v>
      </c>
      <c r="FM11" s="169">
        <v>245359</v>
      </c>
      <c r="FN11" s="169">
        <v>5399</v>
      </c>
      <c r="FO11" s="169">
        <v>1531</v>
      </c>
      <c r="FP11" s="169">
        <v>2186048.88</v>
      </c>
      <c r="FQ11" s="169">
        <v>29353</v>
      </c>
      <c r="FR11" s="169">
        <v>209584.01</v>
      </c>
      <c r="FS11" s="169">
        <v>192928</v>
      </c>
      <c r="FT11" s="169">
        <v>403123</v>
      </c>
      <c r="FU11" s="169">
        <v>990044.5</v>
      </c>
      <c r="FV11" s="169">
        <v>360006</v>
      </c>
      <c r="FW11" s="169">
        <v>314979</v>
      </c>
      <c r="FX11" s="169">
        <v>45738</v>
      </c>
      <c r="FY11" s="169">
        <v>375887</v>
      </c>
      <c r="FZ11" s="169">
        <v>1115451.8799999999</v>
      </c>
      <c r="GA11" s="169">
        <v>187583.46999999997</v>
      </c>
      <c r="GB11" s="169">
        <v>72816</v>
      </c>
      <c r="GC11" s="169">
        <v>0</v>
      </c>
      <c r="GD11" s="169">
        <v>1187621.58</v>
      </c>
      <c r="GE11" s="169">
        <v>11997</v>
      </c>
      <c r="GF11" s="169">
        <v>63197</v>
      </c>
      <c r="GG11" s="169">
        <v>219551</v>
      </c>
      <c r="GH11" s="169">
        <v>27850</v>
      </c>
      <c r="GI11" s="169">
        <v>26581.93</v>
      </c>
      <c r="GJ11" s="169">
        <v>7993</v>
      </c>
      <c r="GK11" s="169">
        <v>58549</v>
      </c>
      <c r="GL11" s="169">
        <v>49141.68</v>
      </c>
      <c r="GM11" s="169">
        <v>0</v>
      </c>
      <c r="GN11" s="169">
        <v>0</v>
      </c>
      <c r="GO11" s="169">
        <v>11388</v>
      </c>
      <c r="GP11" s="169">
        <v>480262</v>
      </c>
      <c r="GQ11" s="169">
        <v>160190.07</v>
      </c>
      <c r="GR11" s="169">
        <v>28074</v>
      </c>
      <c r="GS11" s="169">
        <v>25401</v>
      </c>
      <c r="GT11" s="169">
        <v>20462.120000000003</v>
      </c>
      <c r="GU11" s="169">
        <v>194596.25</v>
      </c>
      <c r="GV11" s="169">
        <v>80316</v>
      </c>
      <c r="GW11" s="169">
        <v>163922.39000000001</v>
      </c>
      <c r="GX11" s="169">
        <v>2859576.16</v>
      </c>
      <c r="GY11" s="169">
        <v>8533</v>
      </c>
      <c r="GZ11" s="169">
        <v>1794654.5</v>
      </c>
      <c r="HA11" s="169">
        <v>1558394.83</v>
      </c>
      <c r="HB11" s="169">
        <v>16228128.439999999</v>
      </c>
      <c r="HC11" s="169">
        <v>2211635</v>
      </c>
      <c r="HD11" s="169">
        <v>5366024.91</v>
      </c>
      <c r="HE11" s="169">
        <v>4737182</v>
      </c>
      <c r="HF11" s="169">
        <v>3151298.42</v>
      </c>
      <c r="HG11" s="169">
        <v>4124130.1799999997</v>
      </c>
      <c r="HH11" s="169">
        <v>571247.75</v>
      </c>
      <c r="HI11" s="169">
        <v>18244523.140000001</v>
      </c>
      <c r="HJ11" s="169">
        <v>23806700.619999997</v>
      </c>
      <c r="HK11" s="169">
        <v>9266547.0399999991</v>
      </c>
      <c r="HL11" s="169">
        <v>9215648.0700000003</v>
      </c>
      <c r="HM11" s="169">
        <v>2320371.7300000004</v>
      </c>
      <c r="HN11" s="169">
        <v>1078074.92</v>
      </c>
      <c r="HO11" s="169">
        <v>23117878.949999999</v>
      </c>
      <c r="HP11" s="169">
        <v>9758839.5999999996</v>
      </c>
      <c r="HQ11" s="169">
        <v>10093321.779999999</v>
      </c>
      <c r="HR11" s="169">
        <v>569918</v>
      </c>
      <c r="HS11" s="169">
        <v>86444</v>
      </c>
      <c r="HT11" s="169">
        <v>173018.96999999997</v>
      </c>
      <c r="HU11" s="169">
        <v>46572</v>
      </c>
      <c r="HV11" s="169">
        <v>2893</v>
      </c>
      <c r="HW11" s="169">
        <v>852528</v>
      </c>
      <c r="HX11" s="169">
        <v>302600.90000000002</v>
      </c>
      <c r="HY11" s="169">
        <v>51566</v>
      </c>
      <c r="HZ11" s="169">
        <v>104376</v>
      </c>
      <c r="IA11" s="169">
        <v>92435.56</v>
      </c>
      <c r="IB11" s="169">
        <v>1391312.5</v>
      </c>
      <c r="IC11" s="169">
        <v>13506</v>
      </c>
      <c r="ID11" s="169">
        <v>547137</v>
      </c>
      <c r="IE11" s="169">
        <v>1987</v>
      </c>
      <c r="IF11" s="169">
        <v>720</v>
      </c>
      <c r="IG11" s="169">
        <v>2254020.94</v>
      </c>
      <c r="IH11" s="169">
        <v>652161.86</v>
      </c>
      <c r="II11" s="169">
        <v>310701</v>
      </c>
      <c r="IJ11" s="169">
        <v>247013</v>
      </c>
      <c r="IK11" s="169">
        <v>988196.25</v>
      </c>
      <c r="IL11" s="169">
        <v>156948.01999999999</v>
      </c>
      <c r="IM11" s="169">
        <v>17932</v>
      </c>
      <c r="IN11" s="169">
        <v>9000</v>
      </c>
      <c r="IO11" s="169">
        <v>24458</v>
      </c>
      <c r="IP11" s="169">
        <v>31005.5</v>
      </c>
      <c r="IQ11" s="169">
        <v>598193</v>
      </c>
      <c r="IR11" s="169">
        <v>8203568.3099999996</v>
      </c>
      <c r="IS11" s="169">
        <v>3463083.34</v>
      </c>
      <c r="IT11" s="169">
        <v>1089567.81</v>
      </c>
      <c r="IU11" s="169">
        <v>234422.13</v>
      </c>
      <c r="IV11" s="169">
        <v>494318</v>
      </c>
      <c r="IW11" s="169">
        <v>51359</v>
      </c>
      <c r="IX11" s="169">
        <v>212580</v>
      </c>
      <c r="IY11" s="169">
        <v>24161</v>
      </c>
      <c r="IZ11" s="169">
        <v>347751</v>
      </c>
      <c r="JA11" s="169">
        <v>506718.11</v>
      </c>
      <c r="JB11" s="169">
        <v>2402384.4699999997</v>
      </c>
      <c r="JC11" s="169">
        <v>1040996</v>
      </c>
      <c r="JD11" s="169">
        <v>364839.8</v>
      </c>
      <c r="JE11" s="169">
        <v>165157.69</v>
      </c>
      <c r="JF11" s="169">
        <v>99248</v>
      </c>
      <c r="JG11" s="169">
        <v>511878.16</v>
      </c>
      <c r="JH11" s="169">
        <v>78730.5</v>
      </c>
      <c r="JI11" s="169">
        <v>0</v>
      </c>
      <c r="JJ11" s="169">
        <v>1784297.3100000003</v>
      </c>
      <c r="JK11" s="169">
        <v>0</v>
      </c>
      <c r="JL11" s="169">
        <v>113302</v>
      </c>
      <c r="JM11" s="169">
        <v>58580.74</v>
      </c>
      <c r="JN11" s="169">
        <v>0</v>
      </c>
      <c r="JO11" s="169">
        <v>261243.16</v>
      </c>
      <c r="JP11" s="169">
        <v>0</v>
      </c>
      <c r="JQ11" s="169">
        <v>21979052.189999998</v>
      </c>
      <c r="JR11" s="169">
        <v>8603884.2899999991</v>
      </c>
      <c r="JS11" s="169">
        <v>1059619.8999999999</v>
      </c>
      <c r="JT11" s="169">
        <v>1153247.46</v>
      </c>
      <c r="JU11" s="169">
        <v>463447.14</v>
      </c>
      <c r="JV11" s="169">
        <v>112551.51</v>
      </c>
      <c r="JW11" s="169">
        <v>3140678.17</v>
      </c>
      <c r="JX11" s="169">
        <v>5398746.3499999996</v>
      </c>
      <c r="JY11" s="169">
        <v>2981787.4400000004</v>
      </c>
      <c r="JZ11" s="169">
        <v>1015360.68</v>
      </c>
      <c r="KA11" s="169">
        <v>336273.88</v>
      </c>
      <c r="KB11" s="169">
        <v>535932.21</v>
      </c>
      <c r="KC11" s="169">
        <v>182858.32</v>
      </c>
      <c r="KD11" s="169">
        <v>109264.35</v>
      </c>
      <c r="KE11" s="169">
        <v>68374.13</v>
      </c>
      <c r="KF11" s="169">
        <v>25511082.640000001</v>
      </c>
      <c r="KG11" s="169">
        <v>3185279.92</v>
      </c>
      <c r="KH11" s="169">
        <v>1565492.33</v>
      </c>
      <c r="KI11" s="169">
        <v>3694025.46</v>
      </c>
      <c r="KJ11" s="169">
        <v>1490501</v>
      </c>
      <c r="KK11" s="169">
        <v>1271117.73</v>
      </c>
      <c r="KL11" s="169">
        <v>18666689.98</v>
      </c>
      <c r="KM11" s="169">
        <v>1394312.3399999999</v>
      </c>
      <c r="KN11" s="169">
        <v>954938.45</v>
      </c>
      <c r="KO11" s="169">
        <v>16241662.48</v>
      </c>
      <c r="KP11" s="169">
        <v>919244.25</v>
      </c>
      <c r="KQ11" s="169">
        <v>3117455.3899999997</v>
      </c>
      <c r="KR11" s="169">
        <v>8506856.9299999997</v>
      </c>
      <c r="KS11" s="169">
        <v>1212296.2000000002</v>
      </c>
      <c r="KT11" s="169">
        <v>3922772.92</v>
      </c>
      <c r="KU11" s="169">
        <v>9521651.2400000002</v>
      </c>
      <c r="KV11" s="169">
        <v>3056808.1</v>
      </c>
      <c r="KW11" s="169">
        <v>6136169.4700000007</v>
      </c>
      <c r="KX11" s="169">
        <v>2859749.36</v>
      </c>
      <c r="KY11" s="169">
        <v>233868</v>
      </c>
      <c r="KZ11" s="169">
        <v>3587993.7</v>
      </c>
      <c r="LA11" s="169">
        <v>431616.5</v>
      </c>
      <c r="LB11" s="169">
        <v>199370.23999999999</v>
      </c>
      <c r="LC11" s="169">
        <v>2839586.2199999997</v>
      </c>
      <c r="LD11" s="169">
        <v>355649.75</v>
      </c>
      <c r="LE11" s="169">
        <v>9643113.8400000036</v>
      </c>
      <c r="LF11" s="169">
        <v>3023430.75</v>
      </c>
      <c r="LG11" s="169">
        <v>5288281.6500000004</v>
      </c>
      <c r="LH11" s="169">
        <v>4037475.29</v>
      </c>
      <c r="LI11" s="169">
        <v>315467</v>
      </c>
      <c r="LJ11" s="169">
        <v>1742271</v>
      </c>
      <c r="LK11" s="169">
        <v>803333.25</v>
      </c>
      <c r="LL11" s="169">
        <v>2506379.0700000003</v>
      </c>
      <c r="LM11" s="169">
        <v>125103</v>
      </c>
      <c r="LN11" s="169">
        <v>1163350</v>
      </c>
      <c r="LO11" s="169">
        <v>127263.49</v>
      </c>
      <c r="LP11" s="169">
        <v>12228038.34</v>
      </c>
      <c r="LQ11" s="169">
        <v>118432.12</v>
      </c>
      <c r="LR11" s="169">
        <v>18256</v>
      </c>
      <c r="LS11" s="169">
        <v>152985943.07999998</v>
      </c>
      <c r="LT11" s="169">
        <v>60064172.850000001</v>
      </c>
      <c r="LU11" s="169">
        <v>3624809.6</v>
      </c>
      <c r="LV11" s="169">
        <v>1981747.88</v>
      </c>
      <c r="LW11" s="169">
        <v>184391.77000000002</v>
      </c>
      <c r="LX11" s="169">
        <v>165307.75</v>
      </c>
      <c r="LY11" s="169">
        <v>412393</v>
      </c>
      <c r="LZ11" s="169">
        <v>44776</v>
      </c>
      <c r="MA11" s="169">
        <v>378403.53</v>
      </c>
      <c r="MB11" s="169">
        <v>164763.25</v>
      </c>
      <c r="MC11" s="169">
        <v>1196846.3</v>
      </c>
      <c r="MD11" s="169">
        <v>80737</v>
      </c>
      <c r="ME11" s="169">
        <v>23900054.560000002</v>
      </c>
      <c r="MF11" s="169">
        <v>5602369.8200000003</v>
      </c>
      <c r="MG11" s="169">
        <v>1135361.1499999999</v>
      </c>
      <c r="MH11" s="169">
        <v>581467.28</v>
      </c>
      <c r="MI11" s="169">
        <v>1510148.11</v>
      </c>
      <c r="MJ11" s="169">
        <v>1308621.8600000001</v>
      </c>
      <c r="MK11" s="169">
        <v>4236829.03</v>
      </c>
      <c r="ML11" s="169">
        <v>2037819.67</v>
      </c>
      <c r="MM11" s="169">
        <v>1375403.12</v>
      </c>
      <c r="MN11" s="169">
        <v>1963385.4500000002</v>
      </c>
      <c r="MO11" s="169">
        <v>1461865.6800000002</v>
      </c>
      <c r="MP11" s="169">
        <v>2674119.14</v>
      </c>
      <c r="MQ11" s="169">
        <v>5215572.1399999997</v>
      </c>
      <c r="MR11" s="169">
        <v>2837731</v>
      </c>
      <c r="MS11" s="169">
        <v>4685370.9800000004</v>
      </c>
      <c r="MT11" s="169">
        <v>724220.41999999993</v>
      </c>
      <c r="MU11" s="169">
        <v>3137025.92</v>
      </c>
      <c r="MV11" s="169">
        <v>855939</v>
      </c>
      <c r="MW11" s="169">
        <v>2222994</v>
      </c>
      <c r="MX11" s="169">
        <v>5864713.6699999999</v>
      </c>
      <c r="MY11" s="169">
        <v>1480192.3199999998</v>
      </c>
      <c r="MZ11" s="169">
        <v>17083</v>
      </c>
      <c r="NA11" s="169">
        <v>0</v>
      </c>
      <c r="NB11" s="169">
        <v>37764000.219999999</v>
      </c>
      <c r="NC11" s="169">
        <v>9323130.7400000002</v>
      </c>
      <c r="ND11" s="169">
        <v>2667716.58</v>
      </c>
      <c r="NE11" s="169">
        <v>16127945.300000001</v>
      </c>
      <c r="NF11" s="169">
        <v>4063360.9</v>
      </c>
      <c r="NG11" s="169">
        <v>2685881.25</v>
      </c>
      <c r="NH11" s="169">
        <v>2762297.1999999997</v>
      </c>
      <c r="NI11" s="169">
        <v>9987123.6999999993</v>
      </c>
      <c r="NJ11" s="169">
        <v>86523</v>
      </c>
      <c r="NK11" s="169">
        <v>2806619.29</v>
      </c>
      <c r="NL11" s="169">
        <v>2736059.4699999997</v>
      </c>
      <c r="NM11" s="169">
        <v>4334566.46</v>
      </c>
      <c r="NN11" s="169">
        <v>17213311.009999998</v>
      </c>
      <c r="NO11" s="169">
        <v>7235869.7800000003</v>
      </c>
      <c r="NP11" s="169">
        <v>4337066</v>
      </c>
      <c r="NQ11" s="169">
        <v>0</v>
      </c>
      <c r="NR11" s="169">
        <v>2738607.5</v>
      </c>
      <c r="NS11" s="169">
        <v>447952</v>
      </c>
      <c r="NT11" s="169">
        <v>3946198.07</v>
      </c>
      <c r="NU11" s="169">
        <v>3981804.0199999996</v>
      </c>
      <c r="NV11" s="169">
        <v>1927265.5</v>
      </c>
      <c r="NW11" s="169">
        <v>685718.83000000007</v>
      </c>
      <c r="NX11" s="169">
        <v>620083.26</v>
      </c>
      <c r="NY11" s="169">
        <v>277418.36</v>
      </c>
      <c r="NZ11" s="169">
        <v>401222.14</v>
      </c>
      <c r="OA11" s="169">
        <v>155589</v>
      </c>
      <c r="OB11" s="169">
        <v>32251074.260000002</v>
      </c>
      <c r="OC11" s="169">
        <v>3701592.34</v>
      </c>
      <c r="OD11" s="169">
        <v>3964723.77</v>
      </c>
      <c r="OE11" s="169">
        <v>22737826.300000001</v>
      </c>
      <c r="OF11" s="169">
        <v>751880.56</v>
      </c>
      <c r="OG11" s="169">
        <v>1907066</v>
      </c>
      <c r="OH11" s="169">
        <v>6933181.1799999997</v>
      </c>
      <c r="OI11" s="169">
        <v>412417</v>
      </c>
      <c r="OJ11" s="169">
        <v>3767927</v>
      </c>
      <c r="OK11" s="169">
        <v>34858132.620000005</v>
      </c>
      <c r="OL11" s="169">
        <v>2102571</v>
      </c>
      <c r="OM11" s="169">
        <v>29891922.509999998</v>
      </c>
      <c r="ON11" s="169">
        <v>8734809.2100000009</v>
      </c>
      <c r="OO11" s="169">
        <v>10934265.5</v>
      </c>
      <c r="OP11" s="169">
        <v>0</v>
      </c>
      <c r="OQ11" s="169">
        <v>4547598.9800000004</v>
      </c>
      <c r="OR11" s="169">
        <v>1695392.6700000002</v>
      </c>
      <c r="OS11" s="169">
        <v>525094.57999999996</v>
      </c>
      <c r="OT11" s="169">
        <v>1916613.06</v>
      </c>
      <c r="OU11" s="169">
        <v>9852284.5700000003</v>
      </c>
      <c r="OV11" s="169">
        <v>3745808.05</v>
      </c>
      <c r="OW11" s="169">
        <v>1231377.95</v>
      </c>
      <c r="OX11" s="169">
        <v>147966</v>
      </c>
      <c r="OY11" s="169">
        <v>0</v>
      </c>
      <c r="OZ11" s="169">
        <v>689538.6</v>
      </c>
      <c r="PA11" s="169">
        <v>28927.34</v>
      </c>
      <c r="PB11" s="169">
        <v>27685.200000000001</v>
      </c>
      <c r="PC11" s="169">
        <v>6251.4500000000007</v>
      </c>
      <c r="PD11" s="169">
        <v>13150.56</v>
      </c>
      <c r="PE11" s="169">
        <v>207438.92</v>
      </c>
      <c r="PF11" s="169">
        <v>0</v>
      </c>
      <c r="PG11" s="169">
        <v>13509</v>
      </c>
      <c r="PH11" s="169">
        <v>11827</v>
      </c>
      <c r="PI11" s="169">
        <v>500</v>
      </c>
      <c r="PJ11" s="169">
        <v>29323</v>
      </c>
      <c r="PK11" s="169">
        <v>101391.36</v>
      </c>
      <c r="PL11" s="169">
        <v>31474</v>
      </c>
      <c r="PM11" s="169">
        <v>150845.29999999999</v>
      </c>
      <c r="PN11" s="169">
        <v>1136</v>
      </c>
      <c r="PO11" s="169">
        <v>0</v>
      </c>
      <c r="PP11" s="169">
        <v>0</v>
      </c>
      <c r="PQ11" s="169">
        <v>0</v>
      </c>
      <c r="PR11" s="169">
        <v>6220497.6099999994</v>
      </c>
      <c r="PS11" s="169">
        <v>54105</v>
      </c>
      <c r="PT11" s="169">
        <v>115775</v>
      </c>
      <c r="PU11" s="169">
        <v>41673</v>
      </c>
      <c r="PV11" s="169">
        <v>275489</v>
      </c>
      <c r="PW11" s="169">
        <v>29101.8</v>
      </c>
      <c r="PX11" s="169">
        <v>77490</v>
      </c>
      <c r="PY11" s="169">
        <v>64606</v>
      </c>
      <c r="PZ11" s="169">
        <v>94368.11</v>
      </c>
      <c r="QA11" s="169">
        <v>1990</v>
      </c>
      <c r="QB11" s="169">
        <v>10344</v>
      </c>
      <c r="QC11" s="169">
        <v>20999</v>
      </c>
      <c r="QD11" s="169">
        <v>2050</v>
      </c>
      <c r="QE11" s="169">
        <v>0</v>
      </c>
      <c r="QF11" s="169">
        <v>40237</v>
      </c>
      <c r="QG11" s="169">
        <v>76895.72</v>
      </c>
      <c r="QH11" s="169">
        <v>53105</v>
      </c>
      <c r="QI11" s="169">
        <v>8802</v>
      </c>
      <c r="QJ11" s="169">
        <v>6674</v>
      </c>
      <c r="QK11" s="169">
        <v>8467.1300000000047</v>
      </c>
      <c r="QL11" s="169">
        <v>50601</v>
      </c>
      <c r="QM11" s="169">
        <v>15458</v>
      </c>
      <c r="QN11" s="169">
        <v>0</v>
      </c>
      <c r="QO11" s="169">
        <v>0</v>
      </c>
      <c r="QP11" s="169">
        <v>0</v>
      </c>
      <c r="QQ11" s="169"/>
      <c r="QR11" s="169">
        <v>325303.5</v>
      </c>
      <c r="QS11" s="169">
        <v>6856</v>
      </c>
      <c r="QT11" s="169">
        <v>15414.87</v>
      </c>
      <c r="QU11" s="169">
        <v>46362.479999999996</v>
      </c>
      <c r="QV11" s="169">
        <v>4200</v>
      </c>
      <c r="QW11" s="169">
        <v>1902.16</v>
      </c>
      <c r="QX11" s="169">
        <v>40460</v>
      </c>
      <c r="QY11" s="169">
        <v>4884</v>
      </c>
      <c r="QZ11" s="169">
        <v>59350.94</v>
      </c>
      <c r="RA11" s="169">
        <v>3931.45</v>
      </c>
      <c r="RB11" s="169">
        <v>24113.64</v>
      </c>
      <c r="RC11" s="169">
        <v>2332</v>
      </c>
      <c r="RD11" s="169">
        <v>0</v>
      </c>
      <c r="RE11" s="169">
        <v>-355720.97</v>
      </c>
      <c r="RF11" s="169">
        <v>17214.18</v>
      </c>
      <c r="RG11" s="169">
        <v>56639.65</v>
      </c>
      <c r="RH11" s="169">
        <v>34912.25</v>
      </c>
      <c r="RI11" s="169">
        <v>61345</v>
      </c>
      <c r="RJ11" s="169">
        <v>73398.41</v>
      </c>
      <c r="RK11" s="169">
        <v>9514.25</v>
      </c>
      <c r="RL11" s="169">
        <v>17461.5</v>
      </c>
      <c r="RM11" s="169">
        <v>78304</v>
      </c>
      <c r="RN11" s="169">
        <v>56369.69</v>
      </c>
      <c r="RO11" s="169">
        <v>48272.91</v>
      </c>
      <c r="RP11" s="169">
        <v>7079.35</v>
      </c>
      <c r="RQ11" s="169">
        <v>4024.5</v>
      </c>
      <c r="RR11" s="169">
        <v>24672.400000000001</v>
      </c>
      <c r="RS11" s="169">
        <v>1000</v>
      </c>
      <c r="RT11" s="169">
        <v>10735.75</v>
      </c>
      <c r="RU11" s="169">
        <v>6086</v>
      </c>
      <c r="RV11" s="169">
        <v>720</v>
      </c>
      <c r="RW11" s="169">
        <v>0</v>
      </c>
      <c r="RX11" s="169">
        <v>0</v>
      </c>
      <c r="RY11" s="169">
        <v>3425874.08</v>
      </c>
      <c r="RZ11" s="169">
        <v>71106.540000000008</v>
      </c>
      <c r="SA11" s="169">
        <v>230152.99000000002</v>
      </c>
      <c r="SB11" s="169">
        <v>30134</v>
      </c>
      <c r="SC11" s="169">
        <v>7427</v>
      </c>
      <c r="SD11" s="169">
        <v>271672</v>
      </c>
      <c r="SE11" s="169">
        <v>83789.23</v>
      </c>
      <c r="SF11" s="169">
        <v>296843.75</v>
      </c>
      <c r="SG11" s="169">
        <v>775</v>
      </c>
      <c r="SH11" s="169">
        <v>40383</v>
      </c>
      <c r="SI11" s="169">
        <v>129484.8</v>
      </c>
      <c r="SJ11" s="169">
        <v>165</v>
      </c>
      <c r="SK11" s="169">
        <v>446431.1</v>
      </c>
      <c r="SL11" s="169">
        <v>54183.25</v>
      </c>
      <c r="SM11" s="169">
        <v>13746</v>
      </c>
      <c r="SN11" s="169">
        <v>-19569</v>
      </c>
      <c r="SO11" s="169">
        <v>85814</v>
      </c>
      <c r="SP11" s="169">
        <v>9531</v>
      </c>
      <c r="SQ11" s="169">
        <v>65826.12</v>
      </c>
      <c r="SR11" s="169">
        <v>-17343.550000000003</v>
      </c>
      <c r="SS11" s="169">
        <v>588757</v>
      </c>
      <c r="ST11" s="169">
        <v>5500</v>
      </c>
      <c r="SU11" s="169">
        <v>64100</v>
      </c>
      <c r="SV11" s="169">
        <v>0</v>
      </c>
      <c r="SW11" s="169">
        <v>0</v>
      </c>
      <c r="SX11" s="169">
        <v>44070</v>
      </c>
      <c r="SY11" s="169">
        <v>0</v>
      </c>
      <c r="SZ11" s="169">
        <v>10776.2</v>
      </c>
      <c r="TA11" s="169">
        <v>18400</v>
      </c>
      <c r="TB11" s="169">
        <v>-1819</v>
      </c>
      <c r="TC11" s="169">
        <v>0</v>
      </c>
      <c r="TD11" s="169">
        <v>39589</v>
      </c>
      <c r="TE11" s="169">
        <v>74580</v>
      </c>
      <c r="TF11" s="169">
        <v>5339</v>
      </c>
      <c r="TG11" s="169">
        <v>392225.37</v>
      </c>
      <c r="TH11" s="169">
        <v>8891</v>
      </c>
      <c r="TI11" s="169">
        <v>627</v>
      </c>
      <c r="TJ11" s="169">
        <v>99808</v>
      </c>
      <c r="TK11" s="169">
        <v>105273</v>
      </c>
      <c r="TL11" s="169">
        <v>117262</v>
      </c>
      <c r="TM11" s="169">
        <v>292</v>
      </c>
      <c r="TN11" s="169">
        <v>-117907.67</v>
      </c>
      <c r="TO11" s="169">
        <v>-2003.3600000000006</v>
      </c>
      <c r="TP11" s="169">
        <v>121239</v>
      </c>
      <c r="TQ11" s="169">
        <v>104349.62999999999</v>
      </c>
      <c r="TR11" s="169">
        <v>0</v>
      </c>
      <c r="TS11" s="169">
        <v>-835</v>
      </c>
      <c r="TT11" s="169">
        <v>34875.179999999993</v>
      </c>
      <c r="TU11" s="169">
        <v>0</v>
      </c>
      <c r="TV11" s="169">
        <v>20657</v>
      </c>
      <c r="TW11" s="169">
        <v>71320</v>
      </c>
      <c r="TX11" s="169">
        <v>8426.6</v>
      </c>
      <c r="TY11" s="169">
        <v>1176500.54</v>
      </c>
      <c r="TZ11" s="169">
        <v>276936.71000000002</v>
      </c>
      <c r="UA11" s="169">
        <v>272805.58999999997</v>
      </c>
      <c r="UB11" s="169">
        <v>48992.63</v>
      </c>
      <c r="UC11" s="169">
        <v>837502.19</v>
      </c>
      <c r="UD11" s="169">
        <v>30217.5</v>
      </c>
      <c r="UE11" s="169">
        <v>5131</v>
      </c>
      <c r="UF11" s="169">
        <v>0</v>
      </c>
      <c r="UG11" s="169">
        <v>37491</v>
      </c>
      <c r="UH11" s="169">
        <v>220850.33</v>
      </c>
      <c r="UI11" s="169">
        <v>89012</v>
      </c>
      <c r="UJ11" s="169">
        <v>5930</v>
      </c>
      <c r="UK11" s="169">
        <v>21795</v>
      </c>
      <c r="UL11" s="169">
        <v>-49964.639999999999</v>
      </c>
      <c r="UM11" s="169">
        <v>10799</v>
      </c>
      <c r="UN11" s="169">
        <v>1726028.6</v>
      </c>
      <c r="UO11" s="169">
        <v>28320</v>
      </c>
      <c r="UP11" s="169">
        <v>-67028.27</v>
      </c>
      <c r="UQ11" s="169">
        <v>160325</v>
      </c>
      <c r="UR11" s="169">
        <v>73.16</v>
      </c>
      <c r="US11" s="169">
        <v>3810</v>
      </c>
      <c r="UT11" s="169">
        <v>101405</v>
      </c>
      <c r="UU11" s="169">
        <v>-5979.1200000000026</v>
      </c>
      <c r="UV11" s="169">
        <v>1580</v>
      </c>
      <c r="UW11" s="169">
        <v>1914</v>
      </c>
      <c r="UX11" s="169">
        <v>48364</v>
      </c>
      <c r="UY11" s="169">
        <v>18164.600000000006</v>
      </c>
      <c r="UZ11" s="169">
        <v>51562.49</v>
      </c>
      <c r="VA11" s="169">
        <v>48586.86</v>
      </c>
      <c r="VB11" s="169">
        <v>6095</v>
      </c>
      <c r="VC11" s="169">
        <v>7881</v>
      </c>
      <c r="VD11" s="169">
        <v>35717</v>
      </c>
      <c r="VE11" s="169">
        <v>0</v>
      </c>
      <c r="VF11" s="169">
        <v>32849.4</v>
      </c>
      <c r="VG11" s="169">
        <v>2376.64</v>
      </c>
      <c r="VH11" s="169">
        <v>42212</v>
      </c>
      <c r="VI11" s="169">
        <v>2774</v>
      </c>
      <c r="VJ11" s="169">
        <v>516264.26</v>
      </c>
      <c r="VK11" s="169">
        <v>8404</v>
      </c>
      <c r="VL11" s="169">
        <v>7276</v>
      </c>
      <c r="VM11" s="169">
        <v>121488</v>
      </c>
      <c r="VN11" s="169">
        <v>83331.399999999994</v>
      </c>
      <c r="VO11" s="169">
        <v>89861</v>
      </c>
      <c r="VP11" s="169">
        <v>45111.5</v>
      </c>
      <c r="VQ11" s="169">
        <v>28536.25</v>
      </c>
      <c r="VR11" s="169">
        <v>10518</v>
      </c>
      <c r="VS11" s="169">
        <v>1514</v>
      </c>
      <c r="VT11" s="169">
        <v>5886</v>
      </c>
      <c r="VU11" s="169">
        <v>196094</v>
      </c>
      <c r="VV11" s="169">
        <v>45725.5</v>
      </c>
      <c r="VW11" s="169">
        <v>44142</v>
      </c>
      <c r="VX11" s="169">
        <v>0</v>
      </c>
      <c r="VY11" s="169">
        <v>4953786.7</v>
      </c>
      <c r="VZ11" s="169">
        <v>1426706.98</v>
      </c>
      <c r="WA11" s="169">
        <v>207143.34</v>
      </c>
      <c r="WB11" s="169">
        <v>0</v>
      </c>
      <c r="WC11" s="169">
        <v>9119.130000000001</v>
      </c>
      <c r="WD11" s="169">
        <v>0</v>
      </c>
      <c r="WE11" s="169">
        <v>565464</v>
      </c>
      <c r="WF11" s="169">
        <v>58118</v>
      </c>
      <c r="WG11" s="169">
        <v>33147</v>
      </c>
      <c r="WH11" s="169">
        <v>69093</v>
      </c>
      <c r="WI11" s="169">
        <v>38189.03</v>
      </c>
      <c r="WJ11" s="169">
        <v>40908</v>
      </c>
      <c r="WK11" s="169">
        <v>19748</v>
      </c>
      <c r="WL11" s="169">
        <v>156178</v>
      </c>
      <c r="WM11" s="169">
        <v>179212.03999999998</v>
      </c>
      <c r="WN11" s="169">
        <v>69697.17</v>
      </c>
      <c r="WO11" s="169">
        <v>44760</v>
      </c>
      <c r="WP11" s="169">
        <v>641510.40000000002</v>
      </c>
      <c r="WQ11" s="169">
        <v>84659</v>
      </c>
      <c r="WR11" s="169">
        <v>420377.63</v>
      </c>
      <c r="WS11" s="169">
        <v>9293556.8599999994</v>
      </c>
      <c r="WT11" s="169">
        <v>167162.13</v>
      </c>
      <c r="WU11" s="169">
        <v>14217</v>
      </c>
      <c r="WV11" s="169">
        <v>2765</v>
      </c>
      <c r="WW11" s="169">
        <v>893526.64999999991</v>
      </c>
      <c r="WX11" s="169">
        <v>0</v>
      </c>
      <c r="WY11" s="169">
        <v>4000</v>
      </c>
      <c r="WZ11" s="169">
        <v>7974.130000000001</v>
      </c>
      <c r="XA11" s="169">
        <v>1185558</v>
      </c>
      <c r="XB11" s="169">
        <v>15628.78</v>
      </c>
      <c r="XC11" s="169">
        <v>300</v>
      </c>
      <c r="XD11" s="169">
        <v>0</v>
      </c>
      <c r="XE11" s="169">
        <v>797</v>
      </c>
      <c r="XF11" s="169">
        <v>1727294.98</v>
      </c>
      <c r="XG11" s="169">
        <v>21611.4</v>
      </c>
      <c r="XH11" s="169">
        <v>57746</v>
      </c>
      <c r="XI11" s="169">
        <v>300234.93</v>
      </c>
      <c r="XJ11" s="169">
        <v>31547</v>
      </c>
      <c r="XK11" s="169">
        <v>87011.279999999984</v>
      </c>
      <c r="XL11" s="169">
        <v>133247.69</v>
      </c>
      <c r="XM11" s="169">
        <v>140564.28</v>
      </c>
      <c r="XN11" s="169">
        <v>11535</v>
      </c>
      <c r="XO11" s="169">
        <v>25720.639999999999</v>
      </c>
      <c r="XP11" s="169">
        <v>35549</v>
      </c>
      <c r="XQ11" s="169">
        <v>16877.8</v>
      </c>
      <c r="XR11" s="169">
        <v>2414.29</v>
      </c>
      <c r="XS11" s="169">
        <v>3308.3</v>
      </c>
      <c r="XT11" s="169">
        <v>15556</v>
      </c>
      <c r="XU11" s="169">
        <v>0</v>
      </c>
      <c r="XV11" s="169">
        <v>31898</v>
      </c>
      <c r="XW11" s="169">
        <v>4932</v>
      </c>
      <c r="XX11" s="169">
        <v>13112.38</v>
      </c>
      <c r="XY11" s="169">
        <v>18559.669999999998</v>
      </c>
      <c r="XZ11" s="169">
        <v>35601.799999999996</v>
      </c>
      <c r="YA11" s="169">
        <v>9460</v>
      </c>
      <c r="YB11" s="169">
        <v>2974</v>
      </c>
      <c r="YC11" s="169">
        <v>2609385.96</v>
      </c>
      <c r="YD11" s="169">
        <v>19092</v>
      </c>
      <c r="YE11" s="169">
        <v>47987.6</v>
      </c>
      <c r="YF11" s="169">
        <v>3394.25</v>
      </c>
      <c r="YG11" s="169">
        <v>225058</v>
      </c>
      <c r="YH11" s="169">
        <v>62580.800000000003</v>
      </c>
      <c r="YI11" s="169">
        <v>41103</v>
      </c>
      <c r="YJ11" s="169">
        <v>4078</v>
      </c>
      <c r="YK11" s="169">
        <v>34970</v>
      </c>
      <c r="YL11" s="169">
        <v>45757</v>
      </c>
      <c r="YM11" s="169">
        <v>-5760</v>
      </c>
      <c r="YN11" s="169">
        <v>31825</v>
      </c>
      <c r="YO11" s="169">
        <v>10887</v>
      </c>
      <c r="YP11" s="169">
        <v>11178</v>
      </c>
      <c r="YQ11" s="169">
        <v>1983</v>
      </c>
      <c r="YR11" s="169">
        <v>930</v>
      </c>
      <c r="YS11" s="169">
        <v>2153</v>
      </c>
      <c r="YT11" s="169">
        <v>813734.95</v>
      </c>
      <c r="YU11" s="169">
        <v>66084</v>
      </c>
      <c r="YV11" s="169">
        <v>21896</v>
      </c>
      <c r="YW11" s="169">
        <v>18961</v>
      </c>
      <c r="YX11" s="169">
        <v>60027</v>
      </c>
      <c r="YY11" s="169">
        <v>11670</v>
      </c>
      <c r="YZ11" s="169">
        <v>21313</v>
      </c>
      <c r="ZA11" s="169">
        <v>270175.80000000005</v>
      </c>
      <c r="ZB11" s="169">
        <v>31702</v>
      </c>
      <c r="ZC11" s="169">
        <v>22501.940000000002</v>
      </c>
      <c r="ZD11" s="169">
        <v>10829</v>
      </c>
      <c r="ZE11" s="169">
        <v>55716</v>
      </c>
      <c r="ZF11" s="169">
        <v>36574.800000000003</v>
      </c>
      <c r="ZG11" s="169">
        <v>640</v>
      </c>
      <c r="ZH11" s="169">
        <v>6972</v>
      </c>
      <c r="ZI11" s="169">
        <v>87857</v>
      </c>
      <c r="ZJ11" s="169">
        <v>802652</v>
      </c>
      <c r="ZK11" s="169">
        <v>23183.77</v>
      </c>
      <c r="ZL11" s="169">
        <v>70439</v>
      </c>
      <c r="ZM11" s="169">
        <v>174796.39</v>
      </c>
      <c r="ZN11" s="169">
        <v>123189.03</v>
      </c>
      <c r="ZO11" s="169">
        <v>1893.25</v>
      </c>
      <c r="ZP11" s="169">
        <v>23979.5</v>
      </c>
      <c r="ZQ11" s="169">
        <v>130910.2</v>
      </c>
      <c r="ZR11" s="169">
        <v>70142</v>
      </c>
      <c r="ZS11" s="169">
        <v>45020.6</v>
      </c>
      <c r="ZT11" s="169">
        <v>679</v>
      </c>
      <c r="ZU11" s="169">
        <v>23390.5</v>
      </c>
      <c r="ZV11" s="169">
        <v>8726.92</v>
      </c>
      <c r="ZW11" s="169">
        <v>19836.25</v>
      </c>
      <c r="ZX11" s="169">
        <v>27115</v>
      </c>
      <c r="ZY11" s="169">
        <v>13184.25</v>
      </c>
      <c r="ZZ11" s="169">
        <v>287407.65999999997</v>
      </c>
      <c r="AAA11" s="169">
        <v>26244</v>
      </c>
      <c r="AAB11" s="169">
        <v>3698</v>
      </c>
      <c r="AAC11" s="169">
        <v>16639.28</v>
      </c>
      <c r="AAD11" s="169">
        <v>1362.1399999999999</v>
      </c>
      <c r="AAE11" s="169">
        <v>136</v>
      </c>
      <c r="AAF11" s="169">
        <v>496697</v>
      </c>
      <c r="AAG11" s="169">
        <v>0</v>
      </c>
      <c r="AAH11" s="169">
        <v>38403</v>
      </c>
      <c r="AAI11" s="169">
        <v>11085</v>
      </c>
      <c r="AAJ11" s="169">
        <v>19444</v>
      </c>
      <c r="AAK11" s="169">
        <v>-8338</v>
      </c>
      <c r="AAL11" s="169">
        <v>0</v>
      </c>
      <c r="AAM11" s="169">
        <v>1461925</v>
      </c>
      <c r="AAN11" s="169">
        <v>95006</v>
      </c>
      <c r="AAO11" s="169">
        <v>67465</v>
      </c>
      <c r="AAP11" s="169">
        <v>12635</v>
      </c>
      <c r="AAQ11" s="169">
        <v>72760</v>
      </c>
      <c r="AAR11" s="169">
        <v>89530</v>
      </c>
      <c r="AAS11" s="169">
        <v>213355</v>
      </c>
      <c r="AAT11" s="169">
        <v>749682</v>
      </c>
      <c r="AAU11" s="169">
        <v>106452</v>
      </c>
      <c r="AAV11" s="169">
        <v>67685</v>
      </c>
      <c r="AAW11" s="169">
        <v>16600</v>
      </c>
      <c r="AAX11" s="169">
        <v>309446</v>
      </c>
      <c r="AAY11" s="169">
        <v>0</v>
      </c>
      <c r="AAZ11" s="169">
        <v>2990</v>
      </c>
      <c r="ABA11" s="169">
        <v>38789</v>
      </c>
      <c r="ABB11" s="169">
        <v>47133</v>
      </c>
      <c r="ABC11" s="169">
        <v>692.79</v>
      </c>
      <c r="ABD11" s="169">
        <v>0</v>
      </c>
      <c r="ABE11" s="169">
        <v>0</v>
      </c>
      <c r="ABF11" s="169">
        <v>189829</v>
      </c>
      <c r="ABG11" s="169">
        <v>149211</v>
      </c>
      <c r="ABH11" s="169">
        <v>39549</v>
      </c>
      <c r="ABI11" s="169">
        <v>310</v>
      </c>
      <c r="ABJ11" s="169">
        <v>33610</v>
      </c>
      <c r="ABK11" s="169">
        <v>1240</v>
      </c>
      <c r="ABL11" s="169">
        <v>6970</v>
      </c>
      <c r="ABM11" s="169">
        <v>6815907.2199999997</v>
      </c>
      <c r="ABN11" s="169">
        <v>1337752.8999999999</v>
      </c>
      <c r="ABO11" s="169">
        <v>873239.45</v>
      </c>
      <c r="ABP11" s="169">
        <v>913199.87</v>
      </c>
      <c r="ABQ11" s="169">
        <v>384739</v>
      </c>
      <c r="ABR11" s="169">
        <v>228896</v>
      </c>
      <c r="ABS11" s="169">
        <v>338121</v>
      </c>
      <c r="ABT11" s="169">
        <v>198756</v>
      </c>
      <c r="ABU11" s="169">
        <v>226287.4</v>
      </c>
      <c r="ABV11" s="169">
        <v>14393657.949999999</v>
      </c>
      <c r="ABW11" s="169">
        <v>8840885.709999999</v>
      </c>
      <c r="ABX11" s="169">
        <v>1972578</v>
      </c>
      <c r="ABY11" s="169">
        <v>1690302.83</v>
      </c>
      <c r="ABZ11" s="169">
        <v>373471.97000000009</v>
      </c>
      <c r="ACA11" s="169">
        <v>3117646.12</v>
      </c>
      <c r="ACB11" s="169">
        <v>2326097</v>
      </c>
      <c r="ACC11" s="169">
        <v>1716476.11</v>
      </c>
      <c r="ACD11" s="169">
        <v>641840</v>
      </c>
      <c r="ACE11" s="169">
        <v>1626077</v>
      </c>
      <c r="ACF11" s="169">
        <v>481909.5</v>
      </c>
      <c r="ACG11" s="169">
        <v>4725040.21</v>
      </c>
      <c r="ACH11" s="169">
        <v>56035.5</v>
      </c>
      <c r="ACI11" s="169">
        <v>112835</v>
      </c>
      <c r="ACJ11" s="169">
        <v>1452361.08</v>
      </c>
      <c r="ACK11" s="169">
        <v>196262</v>
      </c>
      <c r="ACL11" s="169">
        <v>0</v>
      </c>
      <c r="ACM11" s="169">
        <v>159184.95999999999</v>
      </c>
      <c r="ACN11" s="169">
        <v>841018.1</v>
      </c>
      <c r="ACO11" s="169">
        <v>3039376.5199999996</v>
      </c>
      <c r="ACP11" s="169">
        <v>663294</v>
      </c>
      <c r="ACQ11" s="169">
        <v>683761</v>
      </c>
      <c r="ACR11" s="169">
        <v>126971</v>
      </c>
      <c r="ACS11" s="169">
        <v>241567.69</v>
      </c>
      <c r="ACT11" s="169">
        <v>6865887.0700000003</v>
      </c>
      <c r="ACU11" s="169">
        <v>7048067.0099999998</v>
      </c>
      <c r="ACV11" s="169">
        <v>342082.13</v>
      </c>
      <c r="ACW11" s="169">
        <v>100027</v>
      </c>
      <c r="ACX11" s="169">
        <v>1045559.09</v>
      </c>
      <c r="ACY11" s="169">
        <v>39427</v>
      </c>
      <c r="ACZ11" s="169">
        <v>0</v>
      </c>
      <c r="ADA11" s="169">
        <v>0</v>
      </c>
      <c r="ADB11" s="169">
        <v>0</v>
      </c>
      <c r="ADC11" s="169">
        <v>0</v>
      </c>
      <c r="ADD11" s="169">
        <v>8811303.2400000002</v>
      </c>
      <c r="ADE11" s="169">
        <v>14456005</v>
      </c>
      <c r="ADF11" s="169">
        <v>617063.77</v>
      </c>
      <c r="ADG11" s="169">
        <v>1369816.25</v>
      </c>
      <c r="ADH11" s="169">
        <v>1211791.0699999998</v>
      </c>
      <c r="ADI11" s="169">
        <v>636798.89</v>
      </c>
      <c r="ADJ11" s="169">
        <v>3080169.75</v>
      </c>
      <c r="ADK11" s="169">
        <v>835230.85</v>
      </c>
      <c r="ADL11" s="169">
        <v>941043.41</v>
      </c>
      <c r="ADM11" s="169">
        <v>105351798.08</v>
      </c>
      <c r="ADN11" s="169">
        <v>13402240.85</v>
      </c>
      <c r="ADO11" s="169">
        <v>14532532.75</v>
      </c>
      <c r="ADP11" s="169">
        <v>37914464.130000003</v>
      </c>
      <c r="ADQ11" s="169">
        <v>2793662.49</v>
      </c>
      <c r="ADR11" s="169">
        <v>961515.53</v>
      </c>
      <c r="ADS11" s="169">
        <v>4045027.7</v>
      </c>
      <c r="ADT11" s="169">
        <v>643063.6</v>
      </c>
      <c r="ADU11" s="169">
        <v>30106295.079999998</v>
      </c>
      <c r="ADV11" s="169">
        <v>15701819.09</v>
      </c>
      <c r="ADW11" s="169">
        <v>3406351.55</v>
      </c>
      <c r="ADX11" s="169">
        <v>1148512</v>
      </c>
      <c r="ADY11" s="169">
        <v>4551392.4000000004</v>
      </c>
      <c r="ADZ11" s="169">
        <v>834502.27</v>
      </c>
      <c r="AEA11" s="169">
        <v>559344</v>
      </c>
      <c r="AEB11" s="169">
        <v>601501</v>
      </c>
      <c r="AEC11" s="169">
        <v>1683642.1</v>
      </c>
      <c r="AED11" s="169">
        <v>1610175.3800000001</v>
      </c>
      <c r="AEE11" s="169">
        <v>4800071.6500000004</v>
      </c>
      <c r="AEF11" s="169">
        <v>783522</v>
      </c>
      <c r="AEG11" s="169">
        <v>639665.59</v>
      </c>
      <c r="AEH11" s="169">
        <v>902553</v>
      </c>
      <c r="AEI11" s="169">
        <v>642181.28</v>
      </c>
      <c r="AEJ11" s="169">
        <v>1494571.42</v>
      </c>
      <c r="AEK11" s="169">
        <v>145652.99</v>
      </c>
      <c r="AEL11" s="169">
        <v>1188783.77</v>
      </c>
      <c r="AEM11" s="169">
        <v>570901</v>
      </c>
      <c r="AEN11" s="169">
        <v>3245915</v>
      </c>
      <c r="AEO11" s="169">
        <v>9501204.5799999982</v>
      </c>
      <c r="AEP11" s="169">
        <v>2127571.7799999998</v>
      </c>
      <c r="AEQ11" s="169">
        <v>688481.41999999993</v>
      </c>
      <c r="AER11" s="169">
        <v>211735</v>
      </c>
      <c r="AES11" s="169">
        <v>859094</v>
      </c>
      <c r="AET11" s="169">
        <v>1300851</v>
      </c>
      <c r="AEU11" s="169">
        <v>351053</v>
      </c>
      <c r="AEV11" s="169">
        <v>923407.75</v>
      </c>
      <c r="AEW11" s="169">
        <v>239235</v>
      </c>
      <c r="AEX11" s="169">
        <v>23027</v>
      </c>
      <c r="AEY11" s="169">
        <v>1033700.7000000001</v>
      </c>
      <c r="AEZ11" s="169">
        <v>832349.83000000007</v>
      </c>
      <c r="AFA11" s="169">
        <v>172509.89</v>
      </c>
      <c r="AFB11" s="169">
        <v>0</v>
      </c>
      <c r="AFC11" s="169">
        <v>1240</v>
      </c>
      <c r="AFD11" s="169">
        <v>41889</v>
      </c>
      <c r="AFE11" s="169">
        <v>339</v>
      </c>
      <c r="AFF11" s="169">
        <v>15099</v>
      </c>
      <c r="AFG11" s="169">
        <v>0</v>
      </c>
      <c r="AFH11" s="169">
        <v>12784.76</v>
      </c>
      <c r="AFI11" s="169">
        <v>0</v>
      </c>
      <c r="AFJ11" s="169">
        <v>0</v>
      </c>
      <c r="AFK11" s="169">
        <v>2670</v>
      </c>
      <c r="AFL11" s="169">
        <v>16859496.960000001</v>
      </c>
      <c r="AFM11" s="169">
        <v>205159.2</v>
      </c>
      <c r="AFN11" s="169">
        <v>441393.69</v>
      </c>
      <c r="AFO11" s="169">
        <v>120884.02</v>
      </c>
      <c r="AFP11" s="169">
        <v>5231</v>
      </c>
      <c r="AFQ11" s="169">
        <v>12953.45</v>
      </c>
      <c r="AFR11" s="169">
        <v>0</v>
      </c>
      <c r="AFS11" s="169">
        <v>1143628.21</v>
      </c>
      <c r="AFT11" s="169">
        <v>5714</v>
      </c>
      <c r="AFU11" s="169">
        <v>14483</v>
      </c>
      <c r="AFV11" s="169">
        <v>242758.18</v>
      </c>
      <c r="AFW11" s="169">
        <v>8371.14</v>
      </c>
      <c r="AFX11" s="169">
        <v>423146.14</v>
      </c>
      <c r="AFY11" s="169">
        <v>89877.8</v>
      </c>
      <c r="AFZ11" s="169">
        <v>52513.3</v>
      </c>
      <c r="AGA11" s="169">
        <v>74450</v>
      </c>
      <c r="AGB11" s="169">
        <v>21181</v>
      </c>
      <c r="AGC11" s="169">
        <v>22393.66</v>
      </c>
      <c r="AGD11" s="169">
        <v>18448.5</v>
      </c>
      <c r="AGE11" s="169">
        <v>82991</v>
      </c>
      <c r="AGF11" s="169">
        <v>32345.5</v>
      </c>
      <c r="AGG11" s="169">
        <v>210868.56</v>
      </c>
      <c r="AGH11" s="169">
        <v>38854</v>
      </c>
      <c r="AGI11" s="169">
        <v>6474543.8200000003</v>
      </c>
      <c r="AGJ11" s="169">
        <v>223968.08000000002</v>
      </c>
      <c r="AGK11" s="169">
        <v>73722.19</v>
      </c>
      <c r="AGL11" s="169">
        <v>111526</v>
      </c>
      <c r="AGM11" s="169">
        <v>26150</v>
      </c>
      <c r="AGN11" s="169">
        <v>24677</v>
      </c>
      <c r="AGO11" s="169">
        <v>151320</v>
      </c>
      <c r="AGP11" s="169">
        <v>0</v>
      </c>
      <c r="AGQ11" s="169">
        <v>17591990.810000002</v>
      </c>
      <c r="AGR11" s="169">
        <v>4217767.26</v>
      </c>
      <c r="AGS11" s="169">
        <v>17956.170000000002</v>
      </c>
      <c r="AGT11" s="169">
        <v>451314</v>
      </c>
      <c r="AGU11" s="169">
        <v>1280274.51</v>
      </c>
      <c r="AGV11" s="169">
        <v>1062219.1200000001</v>
      </c>
      <c r="AGW11" s="169">
        <v>215925.18</v>
      </c>
      <c r="AGX11" s="169">
        <v>-901.36999999999534</v>
      </c>
      <c r="AGY11" s="169">
        <v>3073.16</v>
      </c>
      <c r="AGZ11" s="169">
        <v>278173.09999999998</v>
      </c>
      <c r="AHA11" s="169">
        <v>297786.97000000009</v>
      </c>
      <c r="AHB11" s="169">
        <v>233442.6</v>
      </c>
      <c r="AHC11" s="169">
        <v>64808.9</v>
      </c>
      <c r="AHD11" s="169">
        <v>1503440.59</v>
      </c>
      <c r="AHE11" s="169">
        <v>552881.92000000004</v>
      </c>
      <c r="AHF11" s="169">
        <v>1082124.1100000001</v>
      </c>
      <c r="AHG11" s="169">
        <v>392144</v>
      </c>
      <c r="AHH11" s="169">
        <v>2632086.2999999998</v>
      </c>
      <c r="AHI11" s="169">
        <v>0</v>
      </c>
      <c r="AHJ11" s="169">
        <v>145076.63999999998</v>
      </c>
      <c r="AHK11" s="169">
        <v>8089.4400000000005</v>
      </c>
      <c r="AHL11" s="169">
        <v>1927878</v>
      </c>
      <c r="AHM11" s="169">
        <v>26340.83</v>
      </c>
      <c r="AHN11" s="169">
        <v>16338</v>
      </c>
      <c r="AHO11" s="169">
        <v>1779505500.0400012</v>
      </c>
    </row>
    <row r="12" spans="1:899" x14ac:dyDescent="0.35">
      <c r="A12" s="158" t="s">
        <v>12</v>
      </c>
      <c r="B12" s="158" t="s">
        <v>13</v>
      </c>
      <c r="C12" s="169">
        <v>495385786.74999994</v>
      </c>
      <c r="D12" s="169">
        <v>7540320.620000001</v>
      </c>
      <c r="E12" s="169">
        <v>14150777.050000001</v>
      </c>
      <c r="F12" s="169">
        <v>2269708.7599999998</v>
      </c>
      <c r="G12" s="169">
        <v>79937183.579999998</v>
      </c>
      <c r="H12" s="169">
        <v>22584446.5</v>
      </c>
      <c r="I12" s="169">
        <v>121376721.78</v>
      </c>
      <c r="J12" s="169">
        <v>11984224.840000002</v>
      </c>
      <c r="K12" s="169">
        <v>17393112.91</v>
      </c>
      <c r="L12" s="169">
        <v>7269028.2800000003</v>
      </c>
      <c r="M12" s="169">
        <v>10022374.93</v>
      </c>
      <c r="N12" s="169">
        <v>5095604.08</v>
      </c>
      <c r="O12" s="169">
        <v>9539142.6600000001</v>
      </c>
      <c r="P12" s="169">
        <v>5698429.46</v>
      </c>
      <c r="Q12" s="169">
        <v>2276088</v>
      </c>
      <c r="R12" s="169">
        <v>21693340.5</v>
      </c>
      <c r="S12" s="169">
        <v>23151841.080000002</v>
      </c>
      <c r="T12" s="169">
        <v>1893590.5</v>
      </c>
      <c r="U12" s="169">
        <v>242707676.97</v>
      </c>
      <c r="V12" s="169">
        <v>41130508.479999997</v>
      </c>
      <c r="W12" s="169">
        <v>3532684</v>
      </c>
      <c r="X12" s="169">
        <v>50500351.629999995</v>
      </c>
      <c r="Y12" s="169">
        <v>13017633.689999999</v>
      </c>
      <c r="Z12" s="169">
        <v>14025150.389999999</v>
      </c>
      <c r="AA12" s="169">
        <v>4583625.1399999997</v>
      </c>
      <c r="AB12" s="169">
        <v>126216180.73</v>
      </c>
      <c r="AC12" s="169">
        <v>31117054.719999999</v>
      </c>
      <c r="AD12" s="169">
        <v>11283794.109999999</v>
      </c>
      <c r="AE12" s="169">
        <v>54517173.879999995</v>
      </c>
      <c r="AF12" s="169">
        <v>12347633.079999998</v>
      </c>
      <c r="AG12" s="169">
        <v>31354182.629999999</v>
      </c>
      <c r="AH12" s="169">
        <v>28821556.399999999</v>
      </c>
      <c r="AI12" s="169">
        <v>6811184.870000001</v>
      </c>
      <c r="AJ12" s="169">
        <v>2079440.97</v>
      </c>
      <c r="AK12" s="169">
        <v>6190789.5300000003</v>
      </c>
      <c r="AL12" s="169">
        <v>16965163.760000002</v>
      </c>
      <c r="AM12" s="169">
        <v>13876677.039999999</v>
      </c>
      <c r="AN12" s="169">
        <v>23894802.960000001</v>
      </c>
      <c r="AO12" s="169">
        <v>4968597.3600000003</v>
      </c>
      <c r="AP12" s="169">
        <v>5427873</v>
      </c>
      <c r="AQ12" s="169">
        <v>5178929.2</v>
      </c>
      <c r="AR12" s="169">
        <v>1236405.33</v>
      </c>
      <c r="AS12" s="169">
        <v>87207263.650000006</v>
      </c>
      <c r="AT12" s="169">
        <v>1505842.69</v>
      </c>
      <c r="AU12" s="169">
        <v>1290217.6000000001</v>
      </c>
      <c r="AV12" s="169">
        <v>2156013</v>
      </c>
      <c r="AW12" s="169">
        <v>6021160.0499999998</v>
      </c>
      <c r="AX12" s="169">
        <v>8597049.1400000006</v>
      </c>
      <c r="AY12" s="169">
        <v>3088113.6</v>
      </c>
      <c r="AZ12" s="169">
        <v>2624968.75</v>
      </c>
      <c r="BA12" s="169">
        <v>790268</v>
      </c>
      <c r="BB12" s="169">
        <v>1763601.1300000001</v>
      </c>
      <c r="BC12" s="169">
        <v>790939</v>
      </c>
      <c r="BD12" s="169">
        <v>1863143.5700000003</v>
      </c>
      <c r="BE12" s="169">
        <v>24627658.020000003</v>
      </c>
      <c r="BF12" s="169">
        <v>36332</v>
      </c>
      <c r="BG12" s="169">
        <v>628241</v>
      </c>
      <c r="BH12" s="169">
        <v>91558166.600000009</v>
      </c>
      <c r="BI12" s="169">
        <v>64510588.359999999</v>
      </c>
      <c r="BJ12" s="169">
        <v>7624747.2400000002</v>
      </c>
      <c r="BK12" s="169">
        <v>3181800.28</v>
      </c>
      <c r="BL12" s="169">
        <v>12374107.550000001</v>
      </c>
      <c r="BM12" s="169">
        <v>6690727.6699999999</v>
      </c>
      <c r="BN12" s="169">
        <v>5054918.46</v>
      </c>
      <c r="BO12" s="169">
        <v>237626</v>
      </c>
      <c r="BP12" s="169">
        <v>102047</v>
      </c>
      <c r="BQ12" s="169">
        <v>128873811.50999999</v>
      </c>
      <c r="BR12" s="169">
        <v>6844394.0300000003</v>
      </c>
      <c r="BS12" s="169">
        <v>5646855.5700000003</v>
      </c>
      <c r="BT12" s="169">
        <v>7185289.5199999996</v>
      </c>
      <c r="BU12" s="169">
        <v>8104644.669999999</v>
      </c>
      <c r="BV12" s="169">
        <v>5179412.7</v>
      </c>
      <c r="BW12" s="169">
        <v>2260659.19</v>
      </c>
      <c r="BX12" s="169">
        <v>8239855.1799999997</v>
      </c>
      <c r="BY12" s="169">
        <v>84861762.820000023</v>
      </c>
      <c r="BZ12" s="169">
        <v>7105989.9299999997</v>
      </c>
      <c r="CA12" s="169">
        <v>23502968.25</v>
      </c>
      <c r="CB12" s="169">
        <v>18605724.710000001</v>
      </c>
      <c r="CC12" s="169">
        <v>2817592.77</v>
      </c>
      <c r="CD12" s="169">
        <v>4293707.8800000008</v>
      </c>
      <c r="CE12" s="169">
        <v>8396239.9600000009</v>
      </c>
      <c r="CF12" s="169">
        <v>204359728.49999997</v>
      </c>
      <c r="CG12" s="169">
        <v>10452785.790000001</v>
      </c>
      <c r="CH12" s="169">
        <v>26516997.559999999</v>
      </c>
      <c r="CI12" s="169">
        <v>3302148.12</v>
      </c>
      <c r="CJ12" s="169">
        <v>6285913.3699999992</v>
      </c>
      <c r="CK12" s="169">
        <v>3895866.1</v>
      </c>
      <c r="CL12" s="169">
        <v>5056359.0699999994</v>
      </c>
      <c r="CM12" s="169">
        <v>9446435.6000000015</v>
      </c>
      <c r="CN12" s="169">
        <v>1945715.97</v>
      </c>
      <c r="CO12" s="169">
        <v>4783546.04</v>
      </c>
      <c r="CP12" s="169">
        <v>3237386.25</v>
      </c>
      <c r="CQ12" s="169">
        <v>7932187.6700000009</v>
      </c>
      <c r="CR12" s="169">
        <v>3007436.5300000003</v>
      </c>
      <c r="CS12" s="169">
        <v>103173270.35000001</v>
      </c>
      <c r="CT12" s="169">
        <v>5063210.42</v>
      </c>
      <c r="CU12" s="169">
        <v>3165953.08</v>
      </c>
      <c r="CV12" s="169">
        <v>4065093.09</v>
      </c>
      <c r="CW12" s="169">
        <v>1205141.6500000001</v>
      </c>
      <c r="CX12" s="169">
        <v>7984864.54</v>
      </c>
      <c r="CY12" s="169">
        <v>4440825.9100000011</v>
      </c>
      <c r="CZ12" s="169">
        <v>1255619.5499999998</v>
      </c>
      <c r="DA12" s="169">
        <v>51739544.880000003</v>
      </c>
      <c r="DB12" s="169">
        <v>200734011.90000001</v>
      </c>
      <c r="DC12" s="169">
        <v>5747711.1200000001</v>
      </c>
      <c r="DD12" s="169">
        <v>8125069.5800000001</v>
      </c>
      <c r="DE12" s="169">
        <v>31559333.620000001</v>
      </c>
      <c r="DF12" s="169">
        <v>32652602.93</v>
      </c>
      <c r="DG12" s="169">
        <v>31560664.289999999</v>
      </c>
      <c r="DH12" s="169">
        <v>44841682.099999994</v>
      </c>
      <c r="DI12" s="169">
        <v>4481612.49</v>
      </c>
      <c r="DJ12" s="169">
        <v>196438712.50999999</v>
      </c>
      <c r="DK12" s="169">
        <v>2557458.9499999997</v>
      </c>
      <c r="DL12" s="169">
        <v>4301498.75</v>
      </c>
      <c r="DM12" s="169">
        <v>12777308.379999999</v>
      </c>
      <c r="DN12" s="169">
        <v>6888140.7200000007</v>
      </c>
      <c r="DO12" s="169">
        <v>4955068.8599999994</v>
      </c>
      <c r="DP12" s="169">
        <v>13840667.779999999</v>
      </c>
      <c r="DQ12" s="169">
        <v>4773514.3499999996</v>
      </c>
      <c r="DR12" s="169">
        <v>8830062.1999999993</v>
      </c>
      <c r="DS12" s="169">
        <v>88151746.169999987</v>
      </c>
      <c r="DT12" s="169">
        <v>4905037.09</v>
      </c>
      <c r="DU12" s="169">
        <v>26513153.870000001</v>
      </c>
      <c r="DV12" s="169">
        <v>21298786.309999999</v>
      </c>
      <c r="DW12" s="169">
        <v>4150809</v>
      </c>
      <c r="DX12" s="169">
        <v>7297146</v>
      </c>
      <c r="DY12" s="169">
        <v>10779314.220000001</v>
      </c>
      <c r="DZ12" s="169">
        <v>1730471.5699999998</v>
      </c>
      <c r="EA12" s="169">
        <v>2572622.71</v>
      </c>
      <c r="EB12" s="169">
        <v>5559623.0500000007</v>
      </c>
      <c r="EC12" s="169">
        <v>7989090</v>
      </c>
      <c r="ED12" s="169">
        <v>47247539.440000005</v>
      </c>
      <c r="EE12" s="169">
        <v>50804288.730000004</v>
      </c>
      <c r="EF12" s="169">
        <v>2798268.95</v>
      </c>
      <c r="EG12" s="169">
        <v>4861626.46</v>
      </c>
      <c r="EH12" s="169">
        <v>4271065.37</v>
      </c>
      <c r="EI12" s="169">
        <v>6061484.5800000001</v>
      </c>
      <c r="EJ12" s="169">
        <v>13955727.32</v>
      </c>
      <c r="EK12" s="169">
        <v>1901152.3</v>
      </c>
      <c r="EL12" s="169">
        <v>4185647.4699999997</v>
      </c>
      <c r="EM12" s="169">
        <v>138886163.89000002</v>
      </c>
      <c r="EN12" s="169">
        <v>3283324.7399999998</v>
      </c>
      <c r="EO12" s="169">
        <v>3004068.7800000003</v>
      </c>
      <c r="EP12" s="169">
        <v>3348182.6399999997</v>
      </c>
      <c r="EQ12" s="169">
        <v>1211053.24</v>
      </c>
      <c r="ER12" s="169">
        <v>3331654.8600000003</v>
      </c>
      <c r="ES12" s="169">
        <v>5414444.6799999997</v>
      </c>
      <c r="ET12" s="169">
        <v>6679211.3100000005</v>
      </c>
      <c r="EU12" s="169">
        <v>2295346.14</v>
      </c>
      <c r="EV12" s="169">
        <v>102120816.42</v>
      </c>
      <c r="EW12" s="169">
        <v>1197714</v>
      </c>
      <c r="EX12" s="169">
        <v>2075215.5599999998</v>
      </c>
      <c r="EY12" s="169">
        <v>8468994.959999999</v>
      </c>
      <c r="EZ12" s="169">
        <v>5859727</v>
      </c>
      <c r="FA12" s="169">
        <v>5885199</v>
      </c>
      <c r="FB12" s="169">
        <v>4382301.620000001</v>
      </c>
      <c r="FC12" s="169">
        <v>3168125</v>
      </c>
      <c r="FD12" s="169">
        <v>2499130</v>
      </c>
      <c r="FE12" s="169">
        <v>1827484</v>
      </c>
      <c r="FF12" s="169">
        <v>2181219</v>
      </c>
      <c r="FG12" s="169">
        <v>828371.26</v>
      </c>
      <c r="FH12" s="169">
        <v>45299055.700000003</v>
      </c>
      <c r="FI12" s="169">
        <v>2753990.16</v>
      </c>
      <c r="FJ12" s="169">
        <v>2054386</v>
      </c>
      <c r="FK12" s="169">
        <v>1255244.03</v>
      </c>
      <c r="FL12" s="169">
        <v>7886049.6800000006</v>
      </c>
      <c r="FM12" s="169">
        <v>1700971.87</v>
      </c>
      <c r="FN12" s="169">
        <v>713388.16</v>
      </c>
      <c r="FO12" s="169">
        <v>60281</v>
      </c>
      <c r="FP12" s="169">
        <v>116928074.43000001</v>
      </c>
      <c r="FQ12" s="169">
        <v>2938941</v>
      </c>
      <c r="FR12" s="169">
        <v>9190924.3300000019</v>
      </c>
      <c r="FS12" s="169">
        <v>6744885.8900000006</v>
      </c>
      <c r="FT12" s="169">
        <v>4906553.25</v>
      </c>
      <c r="FU12" s="169">
        <v>3690911.99</v>
      </c>
      <c r="FV12" s="169">
        <v>15537033.139999999</v>
      </c>
      <c r="FW12" s="169">
        <v>4246287</v>
      </c>
      <c r="FX12" s="169">
        <v>2933972.96</v>
      </c>
      <c r="FY12" s="169">
        <v>5604253.5199999996</v>
      </c>
      <c r="FZ12" s="169">
        <v>10615622.51</v>
      </c>
      <c r="GA12" s="169">
        <v>3950114.4</v>
      </c>
      <c r="GB12" s="169">
        <v>3071871.46</v>
      </c>
      <c r="GC12" s="169">
        <v>541548</v>
      </c>
      <c r="GD12" s="169">
        <v>77233257.930000007</v>
      </c>
      <c r="GE12" s="169">
        <v>2288784.86</v>
      </c>
      <c r="GF12" s="169">
        <v>2500598.83</v>
      </c>
      <c r="GG12" s="169">
        <v>12082309.699999999</v>
      </c>
      <c r="GH12" s="169">
        <v>3890587</v>
      </c>
      <c r="GI12" s="169">
        <v>3798546.3899999997</v>
      </c>
      <c r="GJ12" s="169">
        <v>4044729.43</v>
      </c>
      <c r="GK12" s="169">
        <v>16092457.43</v>
      </c>
      <c r="GL12" s="169">
        <v>2718410.45</v>
      </c>
      <c r="GM12" s="169">
        <v>1400773</v>
      </c>
      <c r="GN12" s="169">
        <v>984497</v>
      </c>
      <c r="GO12" s="169">
        <v>863420</v>
      </c>
      <c r="GP12" s="169">
        <v>49251250.919999994</v>
      </c>
      <c r="GQ12" s="169">
        <v>14151739.17</v>
      </c>
      <c r="GR12" s="169">
        <v>3495837</v>
      </c>
      <c r="GS12" s="169">
        <v>13900659.369999999</v>
      </c>
      <c r="GT12" s="169">
        <v>840916.41</v>
      </c>
      <c r="GU12" s="169">
        <v>3797149.5</v>
      </c>
      <c r="GV12" s="169">
        <v>4742742.97</v>
      </c>
      <c r="GW12" s="169">
        <v>2447245.2700000005</v>
      </c>
      <c r="GX12" s="169">
        <v>57657749.609999999</v>
      </c>
      <c r="GY12" s="169">
        <v>2260539.35</v>
      </c>
      <c r="GZ12" s="169">
        <v>7381878.7800000003</v>
      </c>
      <c r="HA12" s="169">
        <v>6059639.6500000004</v>
      </c>
      <c r="HB12" s="169">
        <v>183783677.80999997</v>
      </c>
      <c r="HC12" s="169">
        <v>15423274.01</v>
      </c>
      <c r="HD12" s="169">
        <v>30286760.52</v>
      </c>
      <c r="HE12" s="169">
        <v>13734456.75</v>
      </c>
      <c r="HF12" s="169">
        <v>17762736.609999999</v>
      </c>
      <c r="HG12" s="169">
        <v>34719148</v>
      </c>
      <c r="HH12" s="169">
        <v>3049674</v>
      </c>
      <c r="HI12" s="169">
        <v>100908761.28</v>
      </c>
      <c r="HJ12" s="169">
        <v>16125929.100000001</v>
      </c>
      <c r="HK12" s="169">
        <v>10300582.75</v>
      </c>
      <c r="HL12" s="169">
        <v>6390626.2399999993</v>
      </c>
      <c r="HM12" s="169">
        <v>7835548.1000000006</v>
      </c>
      <c r="HN12" s="169">
        <v>5037338.6900000004</v>
      </c>
      <c r="HO12" s="169">
        <v>7589956.8799999999</v>
      </c>
      <c r="HP12" s="169">
        <v>2943633.29</v>
      </c>
      <c r="HQ12" s="169">
        <v>173459489.69000003</v>
      </c>
      <c r="HR12" s="169">
        <v>45278261.119999997</v>
      </c>
      <c r="HS12" s="169">
        <v>6261574</v>
      </c>
      <c r="HT12" s="169">
        <v>4118978.69</v>
      </c>
      <c r="HU12" s="169">
        <v>4457476.2</v>
      </c>
      <c r="HV12" s="169">
        <v>1962409.41</v>
      </c>
      <c r="HW12" s="169">
        <v>12469719.529999999</v>
      </c>
      <c r="HX12" s="169">
        <v>5734285.790000001</v>
      </c>
      <c r="HY12" s="169">
        <v>3726703.62</v>
      </c>
      <c r="HZ12" s="169">
        <v>6453229.25</v>
      </c>
      <c r="IA12" s="169">
        <v>5574820.8300000001</v>
      </c>
      <c r="IB12" s="169">
        <v>11222302.940000001</v>
      </c>
      <c r="IC12" s="169">
        <v>2786485.4</v>
      </c>
      <c r="ID12" s="169">
        <v>10157234.449999999</v>
      </c>
      <c r="IE12" s="169">
        <v>2658194.59</v>
      </c>
      <c r="IF12" s="169">
        <v>2122074</v>
      </c>
      <c r="IG12" s="169">
        <v>87967016.159999996</v>
      </c>
      <c r="IH12" s="169">
        <v>28995804.09</v>
      </c>
      <c r="II12" s="169">
        <v>7849700.29</v>
      </c>
      <c r="IJ12" s="169">
        <v>8264927.5999999996</v>
      </c>
      <c r="IK12" s="169">
        <v>21431296.82</v>
      </c>
      <c r="IL12" s="169">
        <v>3762534</v>
      </c>
      <c r="IM12" s="169">
        <v>3550326.82</v>
      </c>
      <c r="IN12" s="169">
        <v>1443280.55</v>
      </c>
      <c r="IO12" s="169">
        <v>1556543.23</v>
      </c>
      <c r="IP12" s="169">
        <v>1835749</v>
      </c>
      <c r="IQ12" s="169">
        <v>3234355.09</v>
      </c>
      <c r="IR12" s="169">
        <v>151143999.5</v>
      </c>
      <c r="IS12" s="169">
        <v>63580737</v>
      </c>
      <c r="IT12" s="169">
        <v>15297472</v>
      </c>
      <c r="IU12" s="169">
        <v>10797502.939999999</v>
      </c>
      <c r="IV12" s="169">
        <v>3511073.2</v>
      </c>
      <c r="IW12" s="169">
        <v>1780865</v>
      </c>
      <c r="IX12" s="169">
        <v>3461627</v>
      </c>
      <c r="IY12" s="169">
        <v>1127722.03</v>
      </c>
      <c r="IZ12" s="169">
        <v>3155090.74</v>
      </c>
      <c r="JA12" s="169">
        <v>9869745.8900000006</v>
      </c>
      <c r="JB12" s="169">
        <v>7095682</v>
      </c>
      <c r="JC12" s="169">
        <v>3900629</v>
      </c>
      <c r="JD12" s="169">
        <v>53716122.030000001</v>
      </c>
      <c r="JE12" s="169">
        <v>14163323</v>
      </c>
      <c r="JF12" s="169">
        <v>3977577.54</v>
      </c>
      <c r="JG12" s="169">
        <v>1908927.44</v>
      </c>
      <c r="JH12" s="169">
        <v>2642563</v>
      </c>
      <c r="JI12" s="169">
        <v>2753818.76</v>
      </c>
      <c r="JJ12" s="169">
        <v>52608523.219999999</v>
      </c>
      <c r="JK12" s="169">
        <v>1859700</v>
      </c>
      <c r="JL12" s="169">
        <v>5969196.2000000002</v>
      </c>
      <c r="JM12" s="169">
        <v>7698196</v>
      </c>
      <c r="JN12" s="169">
        <v>3614779</v>
      </c>
      <c r="JO12" s="169">
        <v>12063170.859999999</v>
      </c>
      <c r="JP12" s="169">
        <v>2159124</v>
      </c>
      <c r="JQ12" s="169">
        <v>167672790.38999999</v>
      </c>
      <c r="JR12" s="169">
        <v>37116373.129999995</v>
      </c>
      <c r="JS12" s="169">
        <v>8602880.6699999999</v>
      </c>
      <c r="JT12" s="169">
        <v>11321201.789999999</v>
      </c>
      <c r="JU12" s="169">
        <v>8245554.8700000001</v>
      </c>
      <c r="JV12" s="169">
        <v>2295659.85</v>
      </c>
      <c r="JW12" s="169">
        <v>29505224.320000004</v>
      </c>
      <c r="JX12" s="169">
        <v>39913928</v>
      </c>
      <c r="JY12" s="169">
        <v>29732341.860000003</v>
      </c>
      <c r="JZ12" s="169">
        <v>9581829.9999999981</v>
      </c>
      <c r="KA12" s="169">
        <v>4506203.51</v>
      </c>
      <c r="KB12" s="169">
        <v>3488319</v>
      </c>
      <c r="KC12" s="169">
        <v>3892037.26</v>
      </c>
      <c r="KD12" s="169">
        <v>1590615.72</v>
      </c>
      <c r="KE12" s="169">
        <v>2098372.2000000002</v>
      </c>
      <c r="KF12" s="169">
        <v>226502710.05000001</v>
      </c>
      <c r="KG12" s="169">
        <v>22195332.219999999</v>
      </c>
      <c r="KH12" s="169">
        <v>6676057</v>
      </c>
      <c r="KI12" s="169">
        <v>14714037.199999999</v>
      </c>
      <c r="KJ12" s="169">
        <v>10196479.84</v>
      </c>
      <c r="KK12" s="169">
        <v>6977790.6100000003</v>
      </c>
      <c r="KL12" s="169">
        <v>48189116.560000002</v>
      </c>
      <c r="KM12" s="169">
        <v>13504689.689999999</v>
      </c>
      <c r="KN12" s="169">
        <v>10163882.02</v>
      </c>
      <c r="KO12" s="169">
        <v>78425682.650000006</v>
      </c>
      <c r="KP12" s="169">
        <v>6814439.0899999999</v>
      </c>
      <c r="KQ12" s="169">
        <v>12011348.510000002</v>
      </c>
      <c r="KR12" s="169">
        <v>36865015.309999995</v>
      </c>
      <c r="KS12" s="169">
        <v>7163774.2799999993</v>
      </c>
      <c r="KT12" s="169">
        <v>15631187.9</v>
      </c>
      <c r="KU12" s="169">
        <v>173450718</v>
      </c>
      <c r="KV12" s="169">
        <v>12841721.509999998</v>
      </c>
      <c r="KW12" s="169">
        <v>143395491.94999996</v>
      </c>
      <c r="KX12" s="169">
        <v>8294306.5300000003</v>
      </c>
      <c r="KY12" s="169">
        <v>1647504.63</v>
      </c>
      <c r="KZ12" s="169">
        <v>18388468.489999998</v>
      </c>
      <c r="LA12" s="169">
        <v>9227961.0299999993</v>
      </c>
      <c r="LB12" s="169">
        <v>4449783.54</v>
      </c>
      <c r="LC12" s="169">
        <v>3377110.41</v>
      </c>
      <c r="LD12" s="169">
        <v>6957054.5299999993</v>
      </c>
      <c r="LE12" s="169">
        <v>196551628.21000004</v>
      </c>
      <c r="LF12" s="169">
        <v>45065719.409999996</v>
      </c>
      <c r="LG12" s="169">
        <v>52127264.910000004</v>
      </c>
      <c r="LH12" s="169">
        <v>37019620</v>
      </c>
      <c r="LI12" s="169">
        <v>42717114.469999999</v>
      </c>
      <c r="LJ12" s="169">
        <v>4812477.53</v>
      </c>
      <c r="LK12" s="169">
        <v>4288055.92</v>
      </c>
      <c r="LL12" s="169">
        <v>9420411.0600000005</v>
      </c>
      <c r="LM12" s="169">
        <v>3610243</v>
      </c>
      <c r="LN12" s="169">
        <v>6471718.04</v>
      </c>
      <c r="LO12" s="169">
        <v>1670557.29</v>
      </c>
      <c r="LP12" s="169">
        <v>64055843.830000006</v>
      </c>
      <c r="LQ12" s="169">
        <v>6535330.0600000005</v>
      </c>
      <c r="LR12" s="169">
        <v>3922180.91</v>
      </c>
      <c r="LS12" s="169">
        <v>143658357.90000001</v>
      </c>
      <c r="LT12" s="169">
        <v>107245755.74000001</v>
      </c>
      <c r="LU12" s="169">
        <v>111558752.32000001</v>
      </c>
      <c r="LV12" s="169">
        <v>50647299</v>
      </c>
      <c r="LW12" s="169">
        <v>11978008.42</v>
      </c>
      <c r="LX12" s="169">
        <v>11803851.790000001</v>
      </c>
      <c r="LY12" s="169">
        <v>9245897.9499999993</v>
      </c>
      <c r="LZ12" s="169">
        <v>9367755.2300000004</v>
      </c>
      <c r="MA12" s="169">
        <v>8120095.3100000005</v>
      </c>
      <c r="MB12" s="169">
        <v>16357970.310000002</v>
      </c>
      <c r="MC12" s="169">
        <v>35361439.010000005</v>
      </c>
      <c r="MD12" s="169">
        <v>4882183.26</v>
      </c>
      <c r="ME12" s="169">
        <v>225585704.42000002</v>
      </c>
      <c r="MF12" s="169">
        <v>5417475.6699999999</v>
      </c>
      <c r="MG12" s="169">
        <v>3951558.84</v>
      </c>
      <c r="MH12" s="169">
        <v>4780896</v>
      </c>
      <c r="MI12" s="169">
        <v>3767259.6</v>
      </c>
      <c r="MJ12" s="169">
        <v>8233943.7400000002</v>
      </c>
      <c r="MK12" s="169">
        <v>5218912.8199999994</v>
      </c>
      <c r="ML12" s="169">
        <v>3727913.19</v>
      </c>
      <c r="MM12" s="169">
        <v>14241792.32</v>
      </c>
      <c r="MN12" s="169">
        <v>3207645.9600000004</v>
      </c>
      <c r="MO12" s="169">
        <v>4109462.66</v>
      </c>
      <c r="MP12" s="169">
        <v>6011648.8399999999</v>
      </c>
      <c r="MQ12" s="169">
        <v>203505827.58000001</v>
      </c>
      <c r="MR12" s="169">
        <v>3444280.66</v>
      </c>
      <c r="MS12" s="169">
        <v>11689682.739999998</v>
      </c>
      <c r="MT12" s="169">
        <v>10200488.93</v>
      </c>
      <c r="MU12" s="169">
        <v>22242795.550000001</v>
      </c>
      <c r="MV12" s="169">
        <v>17244089.32</v>
      </c>
      <c r="MW12" s="169">
        <v>35513402.480000004</v>
      </c>
      <c r="MX12" s="169">
        <v>11370618.85</v>
      </c>
      <c r="MY12" s="169">
        <v>8497865</v>
      </c>
      <c r="MZ12" s="169">
        <v>1444390.88</v>
      </c>
      <c r="NA12" s="169">
        <v>1066464</v>
      </c>
      <c r="NB12" s="169">
        <v>316782469.61999995</v>
      </c>
      <c r="NC12" s="169">
        <v>48559485.760000005</v>
      </c>
      <c r="ND12" s="169">
        <v>5952905.7199999997</v>
      </c>
      <c r="NE12" s="169">
        <v>136686081.82999998</v>
      </c>
      <c r="NF12" s="169">
        <v>8677911.8900000006</v>
      </c>
      <c r="NG12" s="169">
        <v>23837383.23</v>
      </c>
      <c r="NH12" s="169">
        <v>62859103.57</v>
      </c>
      <c r="NI12" s="169">
        <v>38225539.82</v>
      </c>
      <c r="NJ12" s="169">
        <v>877698.5</v>
      </c>
      <c r="NK12" s="169">
        <v>6824220.9799999995</v>
      </c>
      <c r="NL12" s="169">
        <v>7183485.5</v>
      </c>
      <c r="NM12" s="169">
        <v>5177056.24</v>
      </c>
      <c r="NN12" s="169">
        <v>85041540.989999995</v>
      </c>
      <c r="NO12" s="169">
        <v>9342512.0600000005</v>
      </c>
      <c r="NP12" s="169">
        <v>3199218</v>
      </c>
      <c r="NQ12" s="169">
        <v>0</v>
      </c>
      <c r="NR12" s="169">
        <v>4773603.2899999991</v>
      </c>
      <c r="NS12" s="169">
        <v>1547011.63</v>
      </c>
      <c r="NT12" s="169">
        <v>5543916.9400000004</v>
      </c>
      <c r="NU12" s="169">
        <v>151321770.54000002</v>
      </c>
      <c r="NV12" s="169">
        <v>33270081.350000001</v>
      </c>
      <c r="NW12" s="169">
        <v>5241807.79</v>
      </c>
      <c r="NX12" s="169">
        <v>2816485.71</v>
      </c>
      <c r="NY12" s="169">
        <v>4832528.42</v>
      </c>
      <c r="NZ12" s="169">
        <v>7938370.1399999997</v>
      </c>
      <c r="OA12" s="169">
        <v>2823628.77</v>
      </c>
      <c r="OB12" s="169">
        <v>243104144.80000001</v>
      </c>
      <c r="OC12" s="169">
        <v>21062823.560000002</v>
      </c>
      <c r="OD12" s="169">
        <v>12530738.309999999</v>
      </c>
      <c r="OE12" s="169">
        <v>59665752.57</v>
      </c>
      <c r="OF12" s="169">
        <v>10739260.869999999</v>
      </c>
      <c r="OG12" s="169">
        <v>9849975</v>
      </c>
      <c r="OH12" s="169">
        <v>16291119.969999999</v>
      </c>
      <c r="OI12" s="169">
        <v>3809782.17</v>
      </c>
      <c r="OJ12" s="169">
        <v>8954914.2899999991</v>
      </c>
      <c r="OK12" s="169">
        <v>186741762.19999999</v>
      </c>
      <c r="OL12" s="169">
        <v>58724808.560000002</v>
      </c>
      <c r="OM12" s="169">
        <v>75548637.500000015</v>
      </c>
      <c r="ON12" s="169">
        <v>15330046.26</v>
      </c>
      <c r="OO12" s="169">
        <v>7897291.4299999997</v>
      </c>
      <c r="OP12" s="169">
        <v>699500</v>
      </c>
      <c r="OQ12" s="169">
        <v>104908206.79000001</v>
      </c>
      <c r="OR12" s="169">
        <v>7442899.1600000001</v>
      </c>
      <c r="OS12" s="169">
        <v>8086447.6500000004</v>
      </c>
      <c r="OT12" s="169">
        <v>13823428.66</v>
      </c>
      <c r="OU12" s="169">
        <v>8185369.7400000002</v>
      </c>
      <c r="OV12" s="169">
        <v>39391790.830000006</v>
      </c>
      <c r="OW12" s="169">
        <v>3449423.45</v>
      </c>
      <c r="OX12" s="169">
        <v>1275629.25</v>
      </c>
      <c r="OY12" s="169">
        <v>753998.66999999993</v>
      </c>
      <c r="OZ12" s="169">
        <v>75839075.340000004</v>
      </c>
      <c r="PA12" s="169">
        <v>3473294.76</v>
      </c>
      <c r="PB12" s="169">
        <v>22933331.949999999</v>
      </c>
      <c r="PC12" s="169">
        <v>2263702.1</v>
      </c>
      <c r="PD12" s="169">
        <v>5143015.5500000007</v>
      </c>
      <c r="PE12" s="169">
        <v>16530798.049999999</v>
      </c>
      <c r="PF12" s="169">
        <v>2019974.7</v>
      </c>
      <c r="PG12" s="169">
        <v>3604641.1799999997</v>
      </c>
      <c r="PH12" s="169">
        <v>7751170.8599999994</v>
      </c>
      <c r="PI12" s="169">
        <v>2013989.96</v>
      </c>
      <c r="PJ12" s="169">
        <v>4008948.27</v>
      </c>
      <c r="PK12" s="169">
        <v>10449054.15</v>
      </c>
      <c r="PL12" s="169">
        <v>1370346.49</v>
      </c>
      <c r="PM12" s="169">
        <v>18801151.84</v>
      </c>
      <c r="PN12" s="169">
        <v>751979</v>
      </c>
      <c r="PO12" s="169">
        <v>1574179.1600000001</v>
      </c>
      <c r="PP12" s="169">
        <v>684547.25</v>
      </c>
      <c r="PQ12" s="169">
        <v>2094144.78</v>
      </c>
      <c r="PR12" s="169">
        <v>266999161.37999994</v>
      </c>
      <c r="PS12" s="169">
        <v>3699724.2</v>
      </c>
      <c r="PT12" s="169">
        <v>4150112.92</v>
      </c>
      <c r="PU12" s="169">
        <v>3618847.71</v>
      </c>
      <c r="PV12" s="169">
        <v>62457276.159999996</v>
      </c>
      <c r="PW12" s="169">
        <v>3280277.0100000002</v>
      </c>
      <c r="PX12" s="169">
        <v>12196220.57</v>
      </c>
      <c r="PY12" s="169">
        <v>5566942.2699999996</v>
      </c>
      <c r="PZ12" s="169">
        <v>26055802.690000001</v>
      </c>
      <c r="QA12" s="169">
        <v>1120503.3899999999</v>
      </c>
      <c r="QB12" s="169">
        <v>16124080.09</v>
      </c>
      <c r="QC12" s="169">
        <v>2031313.7</v>
      </c>
      <c r="QD12" s="169">
        <v>1633591.13</v>
      </c>
      <c r="QE12" s="169">
        <v>3724851.49</v>
      </c>
      <c r="QF12" s="169">
        <v>4310366.88</v>
      </c>
      <c r="QG12" s="169">
        <v>8707837.9300000016</v>
      </c>
      <c r="QH12" s="169">
        <v>2842314.95</v>
      </c>
      <c r="QI12" s="169">
        <v>2019453.14</v>
      </c>
      <c r="QJ12" s="169">
        <v>1078806.6399999999</v>
      </c>
      <c r="QK12" s="169">
        <v>9503613.0199999996</v>
      </c>
      <c r="QL12" s="169">
        <v>21073413</v>
      </c>
      <c r="QM12" s="169">
        <v>1109509</v>
      </c>
      <c r="QN12" s="169">
        <v>138909</v>
      </c>
      <c r="QO12" s="169">
        <v>247217</v>
      </c>
      <c r="QP12" s="169"/>
      <c r="QQ12" s="169">
        <v>1959657.62</v>
      </c>
      <c r="QR12" s="169">
        <v>98831749.030000001</v>
      </c>
      <c r="QS12" s="169">
        <v>1076595</v>
      </c>
      <c r="QT12" s="169">
        <v>9073197.8000000007</v>
      </c>
      <c r="QU12" s="169">
        <v>2121447.2000000002</v>
      </c>
      <c r="QV12" s="169">
        <v>3852309.65</v>
      </c>
      <c r="QW12" s="169">
        <v>16259558.27</v>
      </c>
      <c r="QX12" s="169">
        <v>2170415.92</v>
      </c>
      <c r="QY12" s="169">
        <v>9973394.25</v>
      </c>
      <c r="QZ12" s="169">
        <v>7739404.2000000002</v>
      </c>
      <c r="RA12" s="169">
        <v>2720798.7699999996</v>
      </c>
      <c r="RB12" s="169">
        <v>1664954.78</v>
      </c>
      <c r="RC12" s="169">
        <v>810283</v>
      </c>
      <c r="RD12" s="169">
        <v>525203</v>
      </c>
      <c r="RE12" s="169">
        <v>106145746.96000001</v>
      </c>
      <c r="RF12" s="169">
        <v>12273111.18</v>
      </c>
      <c r="RG12" s="169">
        <v>3429970.4</v>
      </c>
      <c r="RH12" s="169">
        <v>4925337.03</v>
      </c>
      <c r="RI12" s="169">
        <v>3681187.49</v>
      </c>
      <c r="RJ12" s="169">
        <v>5138038.4800000004</v>
      </c>
      <c r="RK12" s="169">
        <v>18819813.189999998</v>
      </c>
      <c r="RL12" s="169">
        <v>1981062.1</v>
      </c>
      <c r="RM12" s="169">
        <v>2933119.55</v>
      </c>
      <c r="RN12" s="169">
        <v>10134890.020000001</v>
      </c>
      <c r="RO12" s="169">
        <v>11913070.970000001</v>
      </c>
      <c r="RP12" s="169">
        <v>1559038</v>
      </c>
      <c r="RQ12" s="169">
        <v>878859.25</v>
      </c>
      <c r="RR12" s="169">
        <v>6006169.9900000002</v>
      </c>
      <c r="RS12" s="169">
        <v>869665.32</v>
      </c>
      <c r="RT12" s="169">
        <v>1645485.12</v>
      </c>
      <c r="RU12" s="169">
        <v>3851558.45</v>
      </c>
      <c r="RV12" s="169">
        <v>594684.66</v>
      </c>
      <c r="RW12" s="169">
        <v>310717.05</v>
      </c>
      <c r="RX12" s="169">
        <v>1614592.74</v>
      </c>
      <c r="RY12" s="169">
        <v>114793024.62000002</v>
      </c>
      <c r="RZ12" s="169">
        <v>3063607.14</v>
      </c>
      <c r="SA12" s="169">
        <v>2606132.12</v>
      </c>
      <c r="SB12" s="169">
        <v>6449423.21</v>
      </c>
      <c r="SC12" s="169">
        <v>2533290.69</v>
      </c>
      <c r="SD12" s="169">
        <v>7482496.4800000004</v>
      </c>
      <c r="SE12" s="169">
        <v>1279771.5799999998</v>
      </c>
      <c r="SF12" s="169">
        <v>12296001.719999999</v>
      </c>
      <c r="SG12" s="169">
        <v>1009095.02</v>
      </c>
      <c r="SH12" s="169">
        <v>3867132.8600000003</v>
      </c>
      <c r="SI12" s="169">
        <v>24048657.560000002</v>
      </c>
      <c r="SJ12" s="169">
        <v>379449.3</v>
      </c>
      <c r="SK12" s="169">
        <v>58228903.369999997</v>
      </c>
      <c r="SL12" s="169">
        <v>4840560.1400000006</v>
      </c>
      <c r="SM12" s="169">
        <v>4930633.13</v>
      </c>
      <c r="SN12" s="169">
        <v>12662711.300000001</v>
      </c>
      <c r="SO12" s="169">
        <v>3922780.75</v>
      </c>
      <c r="SP12" s="169">
        <v>9565187.3099999987</v>
      </c>
      <c r="SQ12" s="169">
        <v>4529457.9800000004</v>
      </c>
      <c r="SR12" s="169">
        <v>2019931.28</v>
      </c>
      <c r="SS12" s="169">
        <v>152775532.47</v>
      </c>
      <c r="ST12" s="169">
        <v>1821696.95</v>
      </c>
      <c r="SU12" s="169">
        <v>11196368.66</v>
      </c>
      <c r="SV12" s="169">
        <v>5862537.8700000001</v>
      </c>
      <c r="SW12" s="169">
        <v>1556900.2500000002</v>
      </c>
      <c r="SX12" s="169">
        <v>2860492.17</v>
      </c>
      <c r="SY12" s="169">
        <v>12450929.509999998</v>
      </c>
      <c r="SZ12" s="169">
        <v>10676658</v>
      </c>
      <c r="TA12" s="169">
        <v>2181712.2099999995</v>
      </c>
      <c r="TB12" s="169">
        <v>1614077</v>
      </c>
      <c r="TC12" s="169">
        <v>2270648.7999999998</v>
      </c>
      <c r="TD12" s="169">
        <v>13008493.32</v>
      </c>
      <c r="TE12" s="169">
        <v>2164892.25</v>
      </c>
      <c r="TF12" s="169">
        <v>3026995.1</v>
      </c>
      <c r="TG12" s="169">
        <v>279126020.78000003</v>
      </c>
      <c r="TH12" s="169">
        <v>2416773</v>
      </c>
      <c r="TI12" s="169">
        <v>1651637</v>
      </c>
      <c r="TJ12" s="169">
        <v>16112702.729999999</v>
      </c>
      <c r="TK12" s="169">
        <v>13106986.039999999</v>
      </c>
      <c r="TL12" s="169">
        <v>5747270.0499999998</v>
      </c>
      <c r="TM12" s="169">
        <v>1282325.78</v>
      </c>
      <c r="TN12" s="169">
        <v>21445093.199999999</v>
      </c>
      <c r="TO12" s="169">
        <v>2950506.9299999997</v>
      </c>
      <c r="TP12" s="169">
        <v>9442884.0999999996</v>
      </c>
      <c r="TQ12" s="169">
        <v>7848372.7300000004</v>
      </c>
      <c r="TR12" s="169">
        <v>2502515</v>
      </c>
      <c r="TS12" s="169">
        <v>1451491</v>
      </c>
      <c r="TT12" s="169">
        <v>4514785.8499999996</v>
      </c>
      <c r="TU12" s="169">
        <v>4316928.8100000005</v>
      </c>
      <c r="TV12" s="169">
        <v>2802874.8600000003</v>
      </c>
      <c r="TW12" s="169">
        <v>40493581.369999997</v>
      </c>
      <c r="TX12" s="169">
        <v>2971235.5300000003</v>
      </c>
      <c r="TY12" s="169">
        <v>150024236.23000002</v>
      </c>
      <c r="TZ12" s="169">
        <v>24880410.439999998</v>
      </c>
      <c r="UA12" s="169">
        <v>5317053.05</v>
      </c>
      <c r="UB12" s="169">
        <v>3789674.31</v>
      </c>
      <c r="UC12" s="169">
        <v>91361868.599999979</v>
      </c>
      <c r="UD12" s="169">
        <v>3314064.49</v>
      </c>
      <c r="UE12" s="169">
        <v>545053</v>
      </c>
      <c r="UF12" s="169">
        <v>1744562</v>
      </c>
      <c r="UG12" s="169">
        <v>1551181</v>
      </c>
      <c r="UH12" s="169">
        <v>70347685.710000008</v>
      </c>
      <c r="UI12" s="169">
        <v>8316183.9699999997</v>
      </c>
      <c r="UJ12" s="169">
        <v>4351514.5900000008</v>
      </c>
      <c r="UK12" s="169">
        <v>7785194.2800000003</v>
      </c>
      <c r="UL12" s="169">
        <v>3424954.26</v>
      </c>
      <c r="UM12" s="169">
        <v>4827745.45</v>
      </c>
      <c r="UN12" s="169">
        <v>269579748.15999997</v>
      </c>
      <c r="UO12" s="169">
        <v>5909901.7999999998</v>
      </c>
      <c r="UP12" s="169">
        <v>3642032.62</v>
      </c>
      <c r="UQ12" s="169">
        <v>29317621.629999999</v>
      </c>
      <c r="UR12" s="169">
        <v>905697</v>
      </c>
      <c r="US12" s="169">
        <v>3585865.13</v>
      </c>
      <c r="UT12" s="169">
        <v>16798799.609999999</v>
      </c>
      <c r="UU12" s="169">
        <v>1703275</v>
      </c>
      <c r="UV12" s="169">
        <v>2062828</v>
      </c>
      <c r="UW12" s="169">
        <v>3479196.98</v>
      </c>
      <c r="UX12" s="169">
        <v>5751815.8700000001</v>
      </c>
      <c r="UY12" s="169">
        <v>15654887.189999999</v>
      </c>
      <c r="UZ12" s="169">
        <v>7596199.1999999993</v>
      </c>
      <c r="VA12" s="169">
        <v>12159252.149999999</v>
      </c>
      <c r="VB12" s="169">
        <v>1722630</v>
      </c>
      <c r="VC12" s="169">
        <v>2046861.15</v>
      </c>
      <c r="VD12" s="169">
        <v>1447624.83</v>
      </c>
      <c r="VE12" s="169">
        <v>2494453.4300000002</v>
      </c>
      <c r="VF12" s="169">
        <v>13654735.5</v>
      </c>
      <c r="VG12" s="169">
        <v>666224</v>
      </c>
      <c r="VH12" s="169">
        <v>911337</v>
      </c>
      <c r="VI12" s="169">
        <v>1168238.0800000001</v>
      </c>
      <c r="VJ12" s="169">
        <v>71092080.989999995</v>
      </c>
      <c r="VK12" s="169">
        <v>4450841.6099999994</v>
      </c>
      <c r="VL12" s="169">
        <v>2068860.9</v>
      </c>
      <c r="VM12" s="169">
        <v>3345893</v>
      </c>
      <c r="VN12" s="169">
        <v>5426938.4000000004</v>
      </c>
      <c r="VO12" s="169">
        <v>4742246.04</v>
      </c>
      <c r="VP12" s="169">
        <v>7273959.3200000003</v>
      </c>
      <c r="VQ12" s="169">
        <v>4361827.71</v>
      </c>
      <c r="VR12" s="169">
        <v>3446271.33</v>
      </c>
      <c r="VS12" s="169">
        <v>28276314.920000002</v>
      </c>
      <c r="VT12" s="169">
        <v>4761280.84</v>
      </c>
      <c r="VU12" s="169">
        <v>7887909.9000000004</v>
      </c>
      <c r="VV12" s="169">
        <v>3350873</v>
      </c>
      <c r="VW12" s="169">
        <v>1539827.8</v>
      </c>
      <c r="VX12" s="169">
        <v>1825598</v>
      </c>
      <c r="VY12" s="169">
        <v>662311715.91000009</v>
      </c>
      <c r="VZ12" s="169">
        <v>13773519.17</v>
      </c>
      <c r="WA12" s="169">
        <v>7116038.4399999995</v>
      </c>
      <c r="WB12" s="169">
        <v>5460362.2700000005</v>
      </c>
      <c r="WC12" s="169">
        <v>2992548.74</v>
      </c>
      <c r="WD12" s="169">
        <v>6879759.5</v>
      </c>
      <c r="WE12" s="169">
        <v>11692910.129999999</v>
      </c>
      <c r="WF12" s="169">
        <v>6406610.25</v>
      </c>
      <c r="WG12" s="169">
        <v>6263932.25</v>
      </c>
      <c r="WH12" s="169">
        <v>8309313.9799999995</v>
      </c>
      <c r="WI12" s="169">
        <v>6430879.9900000002</v>
      </c>
      <c r="WJ12" s="169">
        <v>27703850.709999997</v>
      </c>
      <c r="WK12" s="169">
        <v>6787437.4199999999</v>
      </c>
      <c r="WL12" s="169">
        <v>12209162.99</v>
      </c>
      <c r="WM12" s="169">
        <v>27822366.619999997</v>
      </c>
      <c r="WN12" s="169">
        <v>6758365</v>
      </c>
      <c r="WO12" s="169">
        <v>11530677.390000001</v>
      </c>
      <c r="WP12" s="169">
        <v>19809720.670000002</v>
      </c>
      <c r="WQ12" s="169">
        <v>3268348.16</v>
      </c>
      <c r="WR12" s="169">
        <v>12411644</v>
      </c>
      <c r="WS12" s="169">
        <v>38502400.389999993</v>
      </c>
      <c r="WT12" s="169">
        <v>3914692</v>
      </c>
      <c r="WU12" s="169">
        <v>838911.34</v>
      </c>
      <c r="WV12" s="169">
        <v>2847751.3699999996</v>
      </c>
      <c r="WW12" s="169">
        <v>6786067.5099999998</v>
      </c>
      <c r="WX12" s="169">
        <v>3439476.0599999996</v>
      </c>
      <c r="WY12" s="169">
        <v>3253002.89</v>
      </c>
      <c r="WZ12" s="169">
        <v>2201995.4400000004</v>
      </c>
      <c r="XA12" s="169">
        <v>46293950.5</v>
      </c>
      <c r="XB12" s="169">
        <v>3388180.01</v>
      </c>
      <c r="XC12" s="169">
        <v>1339409.5</v>
      </c>
      <c r="XD12" s="169">
        <v>1895996.65</v>
      </c>
      <c r="XE12" s="169">
        <v>923662</v>
      </c>
      <c r="XF12" s="169">
        <v>193868041.04999998</v>
      </c>
      <c r="XG12" s="169">
        <v>12038622.410000002</v>
      </c>
      <c r="XH12" s="169">
        <v>7490756.6099999994</v>
      </c>
      <c r="XI12" s="169">
        <v>54877793.149999999</v>
      </c>
      <c r="XJ12" s="169">
        <v>8570132.2300000004</v>
      </c>
      <c r="XK12" s="169">
        <v>8436143.2100000009</v>
      </c>
      <c r="XL12" s="169">
        <v>15526135.42</v>
      </c>
      <c r="XM12" s="169">
        <v>8203463.0999999996</v>
      </c>
      <c r="XN12" s="169">
        <v>7078141.1300000008</v>
      </c>
      <c r="XO12" s="169">
        <v>11841320.429999998</v>
      </c>
      <c r="XP12" s="169">
        <v>7504137.3600000003</v>
      </c>
      <c r="XQ12" s="169">
        <v>3731902.6100000003</v>
      </c>
      <c r="XR12" s="169">
        <v>2997701.8200000003</v>
      </c>
      <c r="XS12" s="169">
        <v>4314400.1500000004</v>
      </c>
      <c r="XT12" s="169">
        <v>3996338.48</v>
      </c>
      <c r="XU12" s="169">
        <v>2441066.2199999997</v>
      </c>
      <c r="XV12" s="169">
        <v>2555440.41</v>
      </c>
      <c r="XW12" s="169">
        <v>3028682.2800000003</v>
      </c>
      <c r="XX12" s="169">
        <v>3905780.91</v>
      </c>
      <c r="XY12" s="169">
        <v>2740385.57</v>
      </c>
      <c r="XZ12" s="169">
        <v>3160609.91</v>
      </c>
      <c r="YA12" s="169">
        <v>2148881.9900000002</v>
      </c>
      <c r="YB12" s="169">
        <v>3737951.43</v>
      </c>
      <c r="YC12" s="169">
        <v>297399343.06</v>
      </c>
      <c r="YD12" s="169">
        <v>3240623.8</v>
      </c>
      <c r="YE12" s="169">
        <v>12564848.289999999</v>
      </c>
      <c r="YF12" s="169">
        <v>2969331.25</v>
      </c>
      <c r="YG12" s="169">
        <v>39153505.489999995</v>
      </c>
      <c r="YH12" s="169">
        <v>12576346.779999999</v>
      </c>
      <c r="YI12" s="169">
        <v>7456678.7000000002</v>
      </c>
      <c r="YJ12" s="169">
        <v>2114017.5099999998</v>
      </c>
      <c r="YK12" s="169">
        <v>21493291.59</v>
      </c>
      <c r="YL12" s="169">
        <v>20747167.390000001</v>
      </c>
      <c r="YM12" s="169">
        <v>6179948.8799999999</v>
      </c>
      <c r="YN12" s="169">
        <v>5761039.4500000002</v>
      </c>
      <c r="YO12" s="169">
        <v>4584644.1899999995</v>
      </c>
      <c r="YP12" s="169">
        <v>2558871.3199999998</v>
      </c>
      <c r="YQ12" s="169">
        <v>1016911.13</v>
      </c>
      <c r="YR12" s="169">
        <v>1468460.3</v>
      </c>
      <c r="YS12" s="169">
        <v>1311331.97</v>
      </c>
      <c r="YT12" s="169">
        <v>107121546.87</v>
      </c>
      <c r="YU12" s="169">
        <v>4633247.8000000007</v>
      </c>
      <c r="YV12" s="169">
        <v>3367981.0900000003</v>
      </c>
      <c r="YW12" s="169">
        <v>2635582.14</v>
      </c>
      <c r="YX12" s="169">
        <v>4233927.7700000005</v>
      </c>
      <c r="YY12" s="169">
        <v>3043657.63</v>
      </c>
      <c r="YZ12" s="169">
        <v>1265876</v>
      </c>
      <c r="ZA12" s="169">
        <v>62043301.010000005</v>
      </c>
      <c r="ZB12" s="169">
        <v>2583893.75</v>
      </c>
      <c r="ZC12" s="169">
        <v>11194186.99</v>
      </c>
      <c r="ZD12" s="169">
        <v>6530930.6999999993</v>
      </c>
      <c r="ZE12" s="169">
        <v>1468292</v>
      </c>
      <c r="ZF12" s="169">
        <v>5215249.4399999995</v>
      </c>
      <c r="ZG12" s="169">
        <v>887713.56</v>
      </c>
      <c r="ZH12" s="169">
        <v>3235603.37</v>
      </c>
      <c r="ZI12" s="169">
        <v>15381703.390000001</v>
      </c>
      <c r="ZJ12" s="169">
        <v>131789581.12</v>
      </c>
      <c r="ZK12" s="169">
        <v>2652998.46</v>
      </c>
      <c r="ZL12" s="169">
        <v>11600323.689999999</v>
      </c>
      <c r="ZM12" s="169">
        <v>30582033.030000001</v>
      </c>
      <c r="ZN12" s="169">
        <v>14519622.48</v>
      </c>
      <c r="ZO12" s="169">
        <v>4031117.6399999992</v>
      </c>
      <c r="ZP12" s="169">
        <v>5582199.1500000004</v>
      </c>
      <c r="ZQ12" s="169">
        <v>10853437.800000001</v>
      </c>
      <c r="ZR12" s="169">
        <v>13406109.210000001</v>
      </c>
      <c r="ZS12" s="169">
        <v>11502879.049999999</v>
      </c>
      <c r="ZT12" s="169">
        <v>140802.03</v>
      </c>
      <c r="ZU12" s="169">
        <v>9351772.2100000009</v>
      </c>
      <c r="ZV12" s="169">
        <v>3557890.75</v>
      </c>
      <c r="ZW12" s="169">
        <v>6416182.1800000006</v>
      </c>
      <c r="ZX12" s="169">
        <v>3636334.0700000003</v>
      </c>
      <c r="ZY12" s="169">
        <v>2462910</v>
      </c>
      <c r="ZZ12" s="169">
        <v>1908927.51</v>
      </c>
      <c r="AAA12" s="169">
        <v>1959674.3699999999</v>
      </c>
      <c r="AAB12" s="169">
        <v>2035095.87</v>
      </c>
      <c r="AAC12" s="169">
        <v>2587771.0799999996</v>
      </c>
      <c r="AAD12" s="169">
        <v>1715817.6400000001</v>
      </c>
      <c r="AAE12" s="169">
        <v>300231</v>
      </c>
      <c r="AAF12" s="169">
        <v>81779172.25</v>
      </c>
      <c r="AAG12" s="169">
        <v>5216387.58</v>
      </c>
      <c r="AAH12" s="169">
        <v>4784723.1399999997</v>
      </c>
      <c r="AAI12" s="169">
        <v>4389099.62</v>
      </c>
      <c r="AAJ12" s="169">
        <v>4356090.78</v>
      </c>
      <c r="AAK12" s="169">
        <v>5748869.8900000006</v>
      </c>
      <c r="AAL12" s="169">
        <v>3156186.5500000003</v>
      </c>
      <c r="AAM12" s="169">
        <v>277379783.13</v>
      </c>
      <c r="AAN12" s="169">
        <v>4337288</v>
      </c>
      <c r="AAO12" s="169">
        <v>6358551.7000000002</v>
      </c>
      <c r="AAP12" s="169">
        <v>7716225.9000000004</v>
      </c>
      <c r="AAQ12" s="169">
        <v>23517578.889999997</v>
      </c>
      <c r="AAR12" s="169">
        <v>3674494</v>
      </c>
      <c r="AAS12" s="169">
        <v>7610884.0599999996</v>
      </c>
      <c r="AAT12" s="169">
        <v>6655561.2700000005</v>
      </c>
      <c r="AAU12" s="169">
        <v>38725508.909999996</v>
      </c>
      <c r="AAV12" s="169">
        <v>2583196.73</v>
      </c>
      <c r="AAW12" s="169">
        <v>9015128.3300000001</v>
      </c>
      <c r="AAX12" s="169">
        <v>57783493.530000001</v>
      </c>
      <c r="AAY12" s="169">
        <v>15974065</v>
      </c>
      <c r="AAZ12" s="169">
        <v>2582700.7000000002</v>
      </c>
      <c r="ABA12" s="169">
        <v>3269021.39</v>
      </c>
      <c r="ABB12" s="169">
        <v>4040779.67</v>
      </c>
      <c r="ABC12" s="169">
        <v>1667762</v>
      </c>
      <c r="ABD12" s="169">
        <v>7494053.25</v>
      </c>
      <c r="ABE12" s="169">
        <v>2264368.94</v>
      </c>
      <c r="ABF12" s="169">
        <v>49714404.530000001</v>
      </c>
      <c r="ABG12" s="169">
        <v>27632296.390000004</v>
      </c>
      <c r="ABH12" s="169">
        <v>3047522.63</v>
      </c>
      <c r="ABI12" s="169">
        <v>1637059</v>
      </c>
      <c r="ABJ12" s="169">
        <v>2093679.37</v>
      </c>
      <c r="ABK12" s="169">
        <v>878979</v>
      </c>
      <c r="ABL12" s="169">
        <v>581080</v>
      </c>
      <c r="ABM12" s="169">
        <v>123231270.23</v>
      </c>
      <c r="ABN12" s="169">
        <v>5365243.53</v>
      </c>
      <c r="ABO12" s="169">
        <v>3386196.9</v>
      </c>
      <c r="ABP12" s="169">
        <v>7201561.4299999997</v>
      </c>
      <c r="ABQ12" s="169">
        <v>9125535.7299999986</v>
      </c>
      <c r="ABR12" s="169">
        <v>2990995</v>
      </c>
      <c r="ABS12" s="169">
        <v>2391187.4699999997</v>
      </c>
      <c r="ABT12" s="169">
        <v>4460571</v>
      </c>
      <c r="ABU12" s="169">
        <v>8367848</v>
      </c>
      <c r="ABV12" s="169">
        <v>115651657.33</v>
      </c>
      <c r="ABW12" s="169">
        <v>2426413.2999999998</v>
      </c>
      <c r="ABX12" s="169">
        <v>10679328.280000001</v>
      </c>
      <c r="ABY12" s="169">
        <v>3196264</v>
      </c>
      <c r="ABZ12" s="169">
        <v>4827898.830000001</v>
      </c>
      <c r="ACA12" s="169">
        <v>24043994.899999999</v>
      </c>
      <c r="ACB12" s="169">
        <v>1992285.23</v>
      </c>
      <c r="ACC12" s="169">
        <v>3936050</v>
      </c>
      <c r="ACD12" s="169">
        <v>1659696.65</v>
      </c>
      <c r="ACE12" s="169">
        <v>5730727</v>
      </c>
      <c r="ACF12" s="169">
        <v>3153040</v>
      </c>
      <c r="ACG12" s="169">
        <v>167982838.79999998</v>
      </c>
      <c r="ACH12" s="169">
        <v>2725179.29</v>
      </c>
      <c r="ACI12" s="169">
        <v>6993027.25</v>
      </c>
      <c r="ACJ12" s="169">
        <v>7725969.9900000002</v>
      </c>
      <c r="ACK12" s="169">
        <v>2391725.25</v>
      </c>
      <c r="ACL12" s="169">
        <v>3884740.96</v>
      </c>
      <c r="ACM12" s="169">
        <v>5406769.9800000004</v>
      </c>
      <c r="ACN12" s="169">
        <v>47879968</v>
      </c>
      <c r="ACO12" s="169">
        <v>69136934.659999996</v>
      </c>
      <c r="ACP12" s="169">
        <v>5775714.1500000004</v>
      </c>
      <c r="ACQ12" s="169">
        <v>5167300</v>
      </c>
      <c r="ACR12" s="169">
        <v>10281671.57</v>
      </c>
      <c r="ACS12" s="169">
        <v>4064079.67</v>
      </c>
      <c r="ACT12" s="169">
        <v>55289984.960000008</v>
      </c>
      <c r="ACU12" s="169">
        <v>7317836.9699999997</v>
      </c>
      <c r="ACV12" s="169">
        <v>5206775.24</v>
      </c>
      <c r="ACW12" s="169">
        <v>2205549</v>
      </c>
      <c r="ACX12" s="169">
        <v>1605242</v>
      </c>
      <c r="ACY12" s="169">
        <v>3280522.7199999997</v>
      </c>
      <c r="ACZ12" s="169">
        <v>993164</v>
      </c>
      <c r="ADA12" s="169">
        <v>1874677</v>
      </c>
      <c r="ADB12" s="169">
        <v>960627.5</v>
      </c>
      <c r="ADC12" s="169">
        <v>1881789.65</v>
      </c>
      <c r="ADD12" s="169">
        <v>52637425.32</v>
      </c>
      <c r="ADE12" s="169">
        <v>49143602.559999995</v>
      </c>
      <c r="ADF12" s="169">
        <v>1294757</v>
      </c>
      <c r="ADG12" s="169">
        <v>1445014.82</v>
      </c>
      <c r="ADH12" s="169">
        <v>6074465.9500000002</v>
      </c>
      <c r="ADI12" s="169">
        <v>1005284</v>
      </c>
      <c r="ADJ12" s="169">
        <v>2790149.39</v>
      </c>
      <c r="ADK12" s="169">
        <v>2406082.42</v>
      </c>
      <c r="ADL12" s="169">
        <v>5390161.1299999999</v>
      </c>
      <c r="ADM12" s="169">
        <v>285164996.56999993</v>
      </c>
      <c r="ADN12" s="169">
        <v>81535083.679999992</v>
      </c>
      <c r="ADO12" s="169">
        <v>22641348.890000001</v>
      </c>
      <c r="ADP12" s="169">
        <v>81153755.36999999</v>
      </c>
      <c r="ADQ12" s="169">
        <v>1130924.79</v>
      </c>
      <c r="ADR12" s="169">
        <v>2135476.79</v>
      </c>
      <c r="ADS12" s="169">
        <v>4712610.25</v>
      </c>
      <c r="ADT12" s="169">
        <v>2936165</v>
      </c>
      <c r="ADU12" s="169">
        <v>370497923.66000003</v>
      </c>
      <c r="ADV12" s="169">
        <v>77790410.909999996</v>
      </c>
      <c r="ADW12" s="169">
        <v>29497507.010000002</v>
      </c>
      <c r="ADX12" s="169">
        <v>4132385.83</v>
      </c>
      <c r="ADY12" s="169">
        <v>13382354.439999999</v>
      </c>
      <c r="ADZ12" s="169">
        <v>7714762.1100000003</v>
      </c>
      <c r="AEA12" s="169">
        <v>7637223.6400000006</v>
      </c>
      <c r="AEB12" s="169">
        <v>5942186.0099999998</v>
      </c>
      <c r="AEC12" s="169">
        <v>5369021</v>
      </c>
      <c r="AED12" s="169">
        <v>5115914.9000000004</v>
      </c>
      <c r="AEE12" s="169">
        <v>20346450.899999999</v>
      </c>
      <c r="AEF12" s="169">
        <v>13155111.059999999</v>
      </c>
      <c r="AEG12" s="169">
        <v>5047250.2300000004</v>
      </c>
      <c r="AEH12" s="169">
        <v>9308576.1600000001</v>
      </c>
      <c r="AEI12" s="169">
        <v>5046236.2</v>
      </c>
      <c r="AEJ12" s="169">
        <v>13563217.99</v>
      </c>
      <c r="AEK12" s="169">
        <v>3081272.66</v>
      </c>
      <c r="AEL12" s="169">
        <v>17115216.640000001</v>
      </c>
      <c r="AEM12" s="169">
        <v>3501627.9899999998</v>
      </c>
      <c r="AEN12" s="169">
        <v>15691538.800000001</v>
      </c>
      <c r="AEO12" s="169">
        <v>129789660.79000001</v>
      </c>
      <c r="AEP12" s="169">
        <v>13674528.09</v>
      </c>
      <c r="AEQ12" s="169">
        <v>8104390.2600000007</v>
      </c>
      <c r="AER12" s="169">
        <v>4856589.5999999996</v>
      </c>
      <c r="AES12" s="169">
        <v>5281190.18</v>
      </c>
      <c r="AET12" s="169">
        <v>22170046.650000002</v>
      </c>
      <c r="AEU12" s="169">
        <v>2981143.7800000003</v>
      </c>
      <c r="AEV12" s="169">
        <v>7423417.8200000003</v>
      </c>
      <c r="AEW12" s="169">
        <v>3545057.21</v>
      </c>
      <c r="AEX12" s="169">
        <v>1018323</v>
      </c>
      <c r="AEY12" s="169">
        <v>48430747.060000002</v>
      </c>
      <c r="AEZ12" s="169">
        <v>27338708.5</v>
      </c>
      <c r="AFA12" s="169">
        <v>4737314</v>
      </c>
      <c r="AFB12" s="169">
        <v>4902230.8600000003</v>
      </c>
      <c r="AFC12" s="169">
        <v>3293363</v>
      </c>
      <c r="AFD12" s="169">
        <v>3101210.52</v>
      </c>
      <c r="AFE12" s="169">
        <v>897682</v>
      </c>
      <c r="AFF12" s="169">
        <v>1564114</v>
      </c>
      <c r="AFG12" s="169">
        <v>1271932.1400000001</v>
      </c>
      <c r="AFH12" s="169">
        <v>2099345.64</v>
      </c>
      <c r="AFI12" s="169">
        <v>2111810.1</v>
      </c>
      <c r="AFJ12" s="169">
        <v>571378.49</v>
      </c>
      <c r="AFK12" s="169">
        <v>4319588.83</v>
      </c>
      <c r="AFL12" s="169">
        <v>64612860.489999995</v>
      </c>
      <c r="AFM12" s="169">
        <v>4457428</v>
      </c>
      <c r="AFN12" s="169">
        <v>2036505.25</v>
      </c>
      <c r="AFO12" s="169">
        <v>1918908.42</v>
      </c>
      <c r="AFP12" s="169">
        <v>2074017.07</v>
      </c>
      <c r="AFQ12" s="169">
        <v>933404.2</v>
      </c>
      <c r="AFR12" s="169">
        <v>802774</v>
      </c>
      <c r="AFS12" s="169">
        <v>4361596.24</v>
      </c>
      <c r="AFT12" s="169">
        <v>3077545</v>
      </c>
      <c r="AFU12" s="169">
        <v>1311017.5999999999</v>
      </c>
      <c r="AFV12" s="169">
        <v>5148559</v>
      </c>
      <c r="AFW12" s="169">
        <v>838387</v>
      </c>
      <c r="AFX12" s="169">
        <v>91014843.269999996</v>
      </c>
      <c r="AFY12" s="169">
        <v>3109599</v>
      </c>
      <c r="AFZ12" s="169">
        <v>2964631.06</v>
      </c>
      <c r="AGA12" s="169">
        <v>3779455.17</v>
      </c>
      <c r="AGB12" s="169">
        <v>10847160.83</v>
      </c>
      <c r="AGC12" s="169">
        <v>1913712</v>
      </c>
      <c r="AGD12" s="169">
        <v>2268392.5499999998</v>
      </c>
      <c r="AGE12" s="169">
        <v>1778042</v>
      </c>
      <c r="AGF12" s="169">
        <v>3226343.99</v>
      </c>
      <c r="AGG12" s="169">
        <v>3609389.93</v>
      </c>
      <c r="AGH12" s="169">
        <v>2458980.7400000002</v>
      </c>
      <c r="AGI12" s="169">
        <v>82210799.230000004</v>
      </c>
      <c r="AGJ12" s="169">
        <v>21615346.940000001</v>
      </c>
      <c r="AGK12" s="169">
        <v>2167735.2000000002</v>
      </c>
      <c r="AGL12" s="169">
        <v>2747668</v>
      </c>
      <c r="AGM12" s="169">
        <v>2065194.0999999999</v>
      </c>
      <c r="AGN12" s="169">
        <v>2967600.33</v>
      </c>
      <c r="AGO12" s="169">
        <v>521753.99</v>
      </c>
      <c r="AGP12" s="169">
        <v>905356</v>
      </c>
      <c r="AGQ12" s="169">
        <v>254208832.71000004</v>
      </c>
      <c r="AGR12" s="169">
        <v>94367982.120000005</v>
      </c>
      <c r="AGS12" s="169">
        <v>5669130.9199999999</v>
      </c>
      <c r="AGT12" s="169">
        <v>5697175.5000000009</v>
      </c>
      <c r="AGU12" s="169">
        <v>15206835.859999999</v>
      </c>
      <c r="AGV12" s="169">
        <v>4813700.55</v>
      </c>
      <c r="AGW12" s="169">
        <v>3528813.55</v>
      </c>
      <c r="AGX12" s="169">
        <v>12101035.24</v>
      </c>
      <c r="AGY12" s="169">
        <v>938333.1</v>
      </c>
      <c r="AGZ12" s="169">
        <v>9062666.4499999993</v>
      </c>
      <c r="AHA12" s="169">
        <v>7976832.3799999999</v>
      </c>
      <c r="AHB12" s="169">
        <v>5115108.08</v>
      </c>
      <c r="AHC12" s="169">
        <v>3571028.4699999997</v>
      </c>
      <c r="AHD12" s="169">
        <v>2870608.62</v>
      </c>
      <c r="AHE12" s="169">
        <v>3496108.89</v>
      </c>
      <c r="AHF12" s="169">
        <v>5441482.5999999996</v>
      </c>
      <c r="AHG12" s="169">
        <v>3486340.52</v>
      </c>
      <c r="AHH12" s="169">
        <v>35615976.119999997</v>
      </c>
      <c r="AHI12" s="169">
        <v>2362179.7800000003</v>
      </c>
      <c r="AHJ12" s="169">
        <v>4533298.71</v>
      </c>
      <c r="AHK12" s="169">
        <v>1901429</v>
      </c>
      <c r="AHL12" s="169">
        <v>13071900.780000001</v>
      </c>
      <c r="AHM12" s="169">
        <v>3008919.08</v>
      </c>
      <c r="AHN12" s="169">
        <v>1962450.24</v>
      </c>
      <c r="AHO12" s="169">
        <v>19643858698.089989</v>
      </c>
    </row>
    <row r="13" spans="1:899" x14ac:dyDescent="0.35">
      <c r="A13" s="158" t="s">
        <v>14</v>
      </c>
      <c r="B13" s="158" t="s">
        <v>15</v>
      </c>
      <c r="C13" s="169">
        <v>546637023.75999999</v>
      </c>
      <c r="D13" s="169">
        <v>48366034.060000002</v>
      </c>
      <c r="E13" s="169">
        <v>71047483.950000003</v>
      </c>
      <c r="F13" s="169">
        <v>29882601.920000002</v>
      </c>
      <c r="G13" s="169">
        <v>73043264.480000004</v>
      </c>
      <c r="H13" s="169">
        <v>41327315.810000002</v>
      </c>
      <c r="I13" s="169">
        <v>64652132.640000001</v>
      </c>
      <c r="J13" s="169">
        <v>42326744.68</v>
      </c>
      <c r="K13" s="169">
        <v>44314596.850000001</v>
      </c>
      <c r="L13" s="169">
        <v>35270773.68</v>
      </c>
      <c r="M13" s="169">
        <v>25120764.859999999</v>
      </c>
      <c r="N13" s="169">
        <v>23198330.780000001</v>
      </c>
      <c r="O13" s="169">
        <v>16408968.470000001</v>
      </c>
      <c r="P13" s="169">
        <v>33313982.800000001</v>
      </c>
      <c r="Q13" s="169">
        <v>27749540.16</v>
      </c>
      <c r="R13" s="169">
        <v>52909436.130000003</v>
      </c>
      <c r="S13" s="169">
        <v>37007755.759999998</v>
      </c>
      <c r="T13" s="169">
        <v>1608685.76</v>
      </c>
      <c r="U13" s="169">
        <v>443833538.27999997</v>
      </c>
      <c r="V13" s="169">
        <v>102499165.38</v>
      </c>
      <c r="W13" s="169">
        <v>25696324.960000001</v>
      </c>
      <c r="X13" s="169">
        <v>36454696.710000001</v>
      </c>
      <c r="Y13" s="169">
        <v>51106359.810000002</v>
      </c>
      <c r="Z13" s="169">
        <v>42530876.119999997</v>
      </c>
      <c r="AA13" s="169">
        <v>21147559.09</v>
      </c>
      <c r="AB13" s="169">
        <v>90014245.859999999</v>
      </c>
      <c r="AC13" s="169">
        <v>39424715.700000003</v>
      </c>
      <c r="AD13" s="169">
        <v>32395062.030000001</v>
      </c>
      <c r="AE13" s="169">
        <v>100674759.34</v>
      </c>
      <c r="AF13" s="169">
        <v>44390859.979999997</v>
      </c>
      <c r="AG13" s="169">
        <v>73982671.390000001</v>
      </c>
      <c r="AH13" s="169">
        <v>58674200.579999998</v>
      </c>
      <c r="AI13" s="169">
        <v>35635021.799999997</v>
      </c>
      <c r="AJ13" s="169">
        <v>17212452.100000001</v>
      </c>
      <c r="AK13" s="169">
        <v>22013106.690000001</v>
      </c>
      <c r="AL13" s="169">
        <v>50078750.299999997</v>
      </c>
      <c r="AM13" s="169">
        <v>15494662.73</v>
      </c>
      <c r="AN13" s="169">
        <v>25985781.5</v>
      </c>
      <c r="AO13" s="169">
        <v>29492648.370000001</v>
      </c>
      <c r="AP13" s="169">
        <v>27753927.32</v>
      </c>
      <c r="AQ13" s="169">
        <v>24210692.940000001</v>
      </c>
      <c r="AR13" s="169">
        <v>11590413.640000001</v>
      </c>
      <c r="AS13" s="169">
        <v>328527090.99000001</v>
      </c>
      <c r="AT13" s="169">
        <v>20218958.07</v>
      </c>
      <c r="AU13" s="169">
        <v>14494996.07</v>
      </c>
      <c r="AV13" s="169">
        <v>28282414.050000001</v>
      </c>
      <c r="AW13" s="169">
        <v>44439725.280000001</v>
      </c>
      <c r="AX13" s="169">
        <v>64948933.850000001</v>
      </c>
      <c r="AY13" s="169">
        <v>21574512.449999999</v>
      </c>
      <c r="AZ13" s="169">
        <v>26605475.52</v>
      </c>
      <c r="BA13" s="169">
        <v>19116034.129999999</v>
      </c>
      <c r="BB13" s="169">
        <v>21467651.98</v>
      </c>
      <c r="BC13" s="169">
        <v>11874177.91</v>
      </c>
      <c r="BD13" s="169">
        <v>13138898.390000001</v>
      </c>
      <c r="BE13" s="169">
        <v>80327128.549999997</v>
      </c>
      <c r="BF13" s="169">
        <v>263600</v>
      </c>
      <c r="BG13" s="169">
        <v>10591087.4</v>
      </c>
      <c r="BH13" s="169">
        <v>296356419.38</v>
      </c>
      <c r="BI13" s="169">
        <v>168681304.09</v>
      </c>
      <c r="BJ13" s="169">
        <v>41563400.869999997</v>
      </c>
      <c r="BK13" s="169">
        <v>29853458.239999998</v>
      </c>
      <c r="BL13" s="169">
        <v>60812892.670000002</v>
      </c>
      <c r="BM13" s="169">
        <v>41946449.479999997</v>
      </c>
      <c r="BN13" s="169">
        <v>43155073.799999997</v>
      </c>
      <c r="BO13" s="169">
        <v>3712060.4</v>
      </c>
      <c r="BP13" s="169">
        <v>2539866.5299999998</v>
      </c>
      <c r="BQ13" s="169">
        <v>352472400.29000002</v>
      </c>
      <c r="BR13" s="169">
        <v>52451098.399999999</v>
      </c>
      <c r="BS13" s="169">
        <v>34560673.229999997</v>
      </c>
      <c r="BT13" s="169">
        <v>55639802.590000004</v>
      </c>
      <c r="BU13" s="169">
        <v>40324576.590000004</v>
      </c>
      <c r="BV13" s="169">
        <v>28869988.34</v>
      </c>
      <c r="BW13" s="169">
        <v>35117217.689999998</v>
      </c>
      <c r="BX13" s="169">
        <v>52676800.280000001</v>
      </c>
      <c r="BY13" s="169">
        <v>120851942.26000001</v>
      </c>
      <c r="BZ13" s="169">
        <v>25777038.66</v>
      </c>
      <c r="CA13" s="169">
        <v>40770783.979999997</v>
      </c>
      <c r="CB13" s="169">
        <v>58604357.490000002</v>
      </c>
      <c r="CC13" s="169">
        <v>22734003.710000001</v>
      </c>
      <c r="CD13" s="169">
        <v>17384230.969999999</v>
      </c>
      <c r="CE13" s="169">
        <v>20411551.309999999</v>
      </c>
      <c r="CF13" s="169">
        <v>584247315.36000001</v>
      </c>
      <c r="CG13" s="169">
        <v>43211423.549999997</v>
      </c>
      <c r="CH13" s="169">
        <v>70965837.650000006</v>
      </c>
      <c r="CI13" s="169">
        <v>32517316.390000001</v>
      </c>
      <c r="CJ13" s="169">
        <v>37455189.759999998</v>
      </c>
      <c r="CK13" s="169">
        <v>46908283.219999999</v>
      </c>
      <c r="CL13" s="169">
        <v>32095450.16</v>
      </c>
      <c r="CM13" s="169">
        <v>55027873.119999997</v>
      </c>
      <c r="CN13" s="169">
        <v>20679988.449999999</v>
      </c>
      <c r="CO13" s="169">
        <v>40201286.270000003</v>
      </c>
      <c r="CP13" s="169">
        <v>26916985.09</v>
      </c>
      <c r="CQ13" s="169">
        <v>56770219.340000004</v>
      </c>
      <c r="CR13" s="169">
        <v>29931521.170000002</v>
      </c>
      <c r="CS13" s="169">
        <v>282916110.37</v>
      </c>
      <c r="CT13" s="169">
        <v>31894543.219999999</v>
      </c>
      <c r="CU13" s="169">
        <v>39677221.93</v>
      </c>
      <c r="CV13" s="169">
        <v>49406375.719999999</v>
      </c>
      <c r="CW13" s="169">
        <v>25218386.050000001</v>
      </c>
      <c r="CX13" s="169">
        <v>51448550.329999998</v>
      </c>
      <c r="CY13" s="169">
        <v>36929285.479999997</v>
      </c>
      <c r="CZ13" s="169">
        <v>12031568.140000001</v>
      </c>
      <c r="DA13" s="169">
        <v>212757700.25999999</v>
      </c>
      <c r="DB13" s="169">
        <v>211890737.38999999</v>
      </c>
      <c r="DC13" s="169">
        <v>42408523.340000004</v>
      </c>
      <c r="DD13" s="169">
        <v>29755329.780000001</v>
      </c>
      <c r="DE13" s="169">
        <v>53107053.829999998</v>
      </c>
      <c r="DF13" s="169">
        <v>31873415.98</v>
      </c>
      <c r="DG13" s="169">
        <v>31580608.710000001</v>
      </c>
      <c r="DH13" s="169">
        <v>31025501.370000001</v>
      </c>
      <c r="DI13" s="169">
        <v>7274717.5</v>
      </c>
      <c r="DJ13" s="169">
        <v>658893005.85000002</v>
      </c>
      <c r="DK13" s="169">
        <v>31942234.039999999</v>
      </c>
      <c r="DL13" s="169">
        <v>48453631.390000001</v>
      </c>
      <c r="DM13" s="169">
        <v>47873589.909999996</v>
      </c>
      <c r="DN13" s="169">
        <v>50212184.719999999</v>
      </c>
      <c r="DO13" s="169">
        <v>44823155.140000001</v>
      </c>
      <c r="DP13" s="169">
        <v>68740075.480000004</v>
      </c>
      <c r="DQ13" s="169">
        <v>36665880.25</v>
      </c>
      <c r="DR13" s="169">
        <v>51477891.43</v>
      </c>
      <c r="DS13" s="169">
        <v>289329420.32999998</v>
      </c>
      <c r="DT13" s="169">
        <v>44903848.280000001</v>
      </c>
      <c r="DU13" s="169">
        <v>96959227.310000002</v>
      </c>
      <c r="DV13" s="169">
        <v>82603605.829999998</v>
      </c>
      <c r="DW13" s="169">
        <v>33901217.740000002</v>
      </c>
      <c r="DX13" s="169">
        <v>49720876.859999999</v>
      </c>
      <c r="DY13" s="169">
        <v>40393952.789999999</v>
      </c>
      <c r="DZ13" s="169">
        <v>10932851.310000001</v>
      </c>
      <c r="EA13" s="169">
        <v>26935122.91</v>
      </c>
      <c r="EB13" s="169">
        <v>25238858.77</v>
      </c>
      <c r="EC13" s="169">
        <v>71010671.150000006</v>
      </c>
      <c r="ED13" s="169">
        <v>223611879.5</v>
      </c>
      <c r="EE13" s="169">
        <v>187251317.33000001</v>
      </c>
      <c r="EF13" s="169">
        <v>38298525.109999999</v>
      </c>
      <c r="EG13" s="169">
        <v>39343362.939999998</v>
      </c>
      <c r="EH13" s="169">
        <v>44950148.32</v>
      </c>
      <c r="EI13" s="169">
        <v>52480181.170000002</v>
      </c>
      <c r="EJ13" s="169">
        <v>82298603.640000001</v>
      </c>
      <c r="EK13" s="169">
        <v>29238074.350000001</v>
      </c>
      <c r="EL13" s="169">
        <v>33254397.949999999</v>
      </c>
      <c r="EM13" s="169">
        <v>446882560.61000001</v>
      </c>
      <c r="EN13" s="169">
        <v>35795326.460000001</v>
      </c>
      <c r="EO13" s="169">
        <v>31744660.829999998</v>
      </c>
      <c r="EP13" s="169">
        <v>32107253</v>
      </c>
      <c r="EQ13" s="169">
        <v>18200681.449999999</v>
      </c>
      <c r="ER13" s="169">
        <v>17764263.190000001</v>
      </c>
      <c r="ES13" s="169">
        <v>45491789.090000004</v>
      </c>
      <c r="ET13" s="169">
        <v>40003167.090000004</v>
      </c>
      <c r="EU13" s="169">
        <v>28596624.300000001</v>
      </c>
      <c r="EV13" s="169">
        <v>277280787.69999999</v>
      </c>
      <c r="EW13" s="169">
        <v>19456537.98</v>
      </c>
      <c r="EX13" s="169">
        <v>26935115.140000001</v>
      </c>
      <c r="EY13" s="169">
        <v>37959638.710000001</v>
      </c>
      <c r="EZ13" s="169">
        <v>52093714.340000004</v>
      </c>
      <c r="FA13" s="169">
        <v>41871404.119999997</v>
      </c>
      <c r="FB13" s="169">
        <v>44435311.68</v>
      </c>
      <c r="FC13" s="169">
        <v>24839579.129999999</v>
      </c>
      <c r="FD13" s="169">
        <v>21263245.149999999</v>
      </c>
      <c r="FE13" s="169">
        <v>18288712.600000001</v>
      </c>
      <c r="FF13" s="169">
        <v>15467829.52</v>
      </c>
      <c r="FG13" s="169">
        <v>4180010.34</v>
      </c>
      <c r="FH13" s="169">
        <v>237724048.19</v>
      </c>
      <c r="FI13" s="169">
        <v>29489744.760000002</v>
      </c>
      <c r="FJ13" s="169">
        <v>33812872.57</v>
      </c>
      <c r="FK13" s="169">
        <v>36972855.159999996</v>
      </c>
      <c r="FL13" s="169">
        <v>48255094.109999999</v>
      </c>
      <c r="FM13" s="169">
        <v>42628914.829999998</v>
      </c>
      <c r="FN13" s="169">
        <v>5431573.5499999998</v>
      </c>
      <c r="FO13" s="169">
        <v>3157418.71</v>
      </c>
      <c r="FP13" s="169">
        <v>512128845.19999999</v>
      </c>
      <c r="FQ13" s="169">
        <v>33546198.75</v>
      </c>
      <c r="FR13" s="169">
        <v>45178364.109999999</v>
      </c>
      <c r="FS13" s="169">
        <v>39868045.200000003</v>
      </c>
      <c r="FT13" s="169">
        <v>50550670</v>
      </c>
      <c r="FU13" s="169">
        <v>31799119.609999999</v>
      </c>
      <c r="FV13" s="169">
        <v>65080447.57</v>
      </c>
      <c r="FW13" s="169">
        <v>44721911.009999998</v>
      </c>
      <c r="FX13" s="169">
        <v>39842983.310000002</v>
      </c>
      <c r="FY13" s="169">
        <v>35207523.619999997</v>
      </c>
      <c r="FZ13" s="169">
        <v>64792229.899999999</v>
      </c>
      <c r="GA13" s="169">
        <v>35079369.729999997</v>
      </c>
      <c r="GB13" s="169">
        <v>19698025.32</v>
      </c>
      <c r="GC13" s="169">
        <v>1606031.37</v>
      </c>
      <c r="GD13" s="169">
        <v>292182352.95999998</v>
      </c>
      <c r="GE13" s="169">
        <v>28539083.539999999</v>
      </c>
      <c r="GF13" s="169">
        <v>32971947.260000002</v>
      </c>
      <c r="GG13" s="169">
        <v>59292181.960000001</v>
      </c>
      <c r="GH13" s="169">
        <v>38075847.700000003</v>
      </c>
      <c r="GI13" s="169">
        <v>29254207.91</v>
      </c>
      <c r="GJ13" s="169">
        <v>33176381.91</v>
      </c>
      <c r="GK13" s="169">
        <v>79220831.379999995</v>
      </c>
      <c r="GL13" s="169">
        <v>26626529.190000001</v>
      </c>
      <c r="GM13" s="169">
        <v>6320100</v>
      </c>
      <c r="GN13" s="169">
        <v>5712730.7199999997</v>
      </c>
      <c r="GO13" s="169">
        <v>4976649.6399999997</v>
      </c>
      <c r="GP13" s="169">
        <v>236504254.13</v>
      </c>
      <c r="GQ13" s="169">
        <v>56359596.200000003</v>
      </c>
      <c r="GR13" s="169">
        <v>32258348.670000002</v>
      </c>
      <c r="GS13" s="169">
        <v>44954300.060000002</v>
      </c>
      <c r="GT13" s="169">
        <v>16811200</v>
      </c>
      <c r="GU13" s="169">
        <v>31404349.420000002</v>
      </c>
      <c r="GV13" s="169">
        <v>35640554.5</v>
      </c>
      <c r="GW13" s="169">
        <v>21692947</v>
      </c>
      <c r="GX13" s="169">
        <v>256955808.13999999</v>
      </c>
      <c r="GY13" s="169">
        <v>28161592.140000001</v>
      </c>
      <c r="GZ13" s="169">
        <v>61280691.82</v>
      </c>
      <c r="HA13" s="169">
        <v>44817658.649999999</v>
      </c>
      <c r="HB13" s="169">
        <v>390490714.00999999</v>
      </c>
      <c r="HC13" s="169">
        <v>55962629.640000001</v>
      </c>
      <c r="HD13" s="169">
        <v>55566694.759999998</v>
      </c>
      <c r="HE13" s="169">
        <v>71390453.019999996</v>
      </c>
      <c r="HF13" s="169">
        <v>47018394.93</v>
      </c>
      <c r="HG13" s="169">
        <v>66717029.359999999</v>
      </c>
      <c r="HH13" s="169">
        <v>11558270.32</v>
      </c>
      <c r="HI13" s="169">
        <v>263688828.86000001</v>
      </c>
      <c r="HJ13" s="169">
        <v>42859472.619999997</v>
      </c>
      <c r="HK13" s="169">
        <v>56763253.229999997</v>
      </c>
      <c r="HL13" s="169">
        <v>45869752.200000003</v>
      </c>
      <c r="HM13" s="169">
        <v>31861660.280000001</v>
      </c>
      <c r="HN13" s="169">
        <v>34035318.109999999</v>
      </c>
      <c r="HO13" s="169">
        <v>44256536.859999999</v>
      </c>
      <c r="HP13" s="169">
        <v>23470817.739999998</v>
      </c>
      <c r="HQ13" s="169">
        <v>343176695.24000001</v>
      </c>
      <c r="HR13" s="169">
        <v>140365408.06999999</v>
      </c>
      <c r="HS13" s="169">
        <v>38306115.460000001</v>
      </c>
      <c r="HT13" s="169">
        <v>30747913.539999999</v>
      </c>
      <c r="HU13" s="169">
        <v>29860651.440000001</v>
      </c>
      <c r="HV13" s="169">
        <v>31203517.09</v>
      </c>
      <c r="HW13" s="169">
        <v>60166546.380000003</v>
      </c>
      <c r="HX13" s="169">
        <v>27639581.379999999</v>
      </c>
      <c r="HY13" s="169">
        <v>25976130.079999998</v>
      </c>
      <c r="HZ13" s="169">
        <v>28335960.129999999</v>
      </c>
      <c r="IA13" s="169">
        <v>31800643.030000001</v>
      </c>
      <c r="IB13" s="169">
        <v>39408745.420000002</v>
      </c>
      <c r="IC13" s="169">
        <v>18253944.870000001</v>
      </c>
      <c r="ID13" s="169">
        <v>31471494.190000001</v>
      </c>
      <c r="IE13" s="169">
        <v>21644404.510000002</v>
      </c>
      <c r="IF13" s="169">
        <v>20628580.640000001</v>
      </c>
      <c r="IG13" s="169">
        <v>262706599.34</v>
      </c>
      <c r="IH13" s="169">
        <v>157908194.16</v>
      </c>
      <c r="II13" s="169">
        <v>43991483.119999997</v>
      </c>
      <c r="IJ13" s="169">
        <v>68931924.25</v>
      </c>
      <c r="IK13" s="169">
        <v>67908355.540000007</v>
      </c>
      <c r="IL13" s="169">
        <v>40180682.259999998</v>
      </c>
      <c r="IM13" s="169">
        <v>30859661.93</v>
      </c>
      <c r="IN13" s="169">
        <v>20760852.57</v>
      </c>
      <c r="IO13" s="169">
        <v>20549658.960000001</v>
      </c>
      <c r="IP13" s="169">
        <v>25761213.5</v>
      </c>
      <c r="IQ13" s="169">
        <v>27045236.640000001</v>
      </c>
      <c r="IR13" s="169">
        <v>481428280.08999997</v>
      </c>
      <c r="IS13" s="169">
        <v>252319862.09</v>
      </c>
      <c r="IT13" s="169">
        <v>61105599.93</v>
      </c>
      <c r="IU13" s="169">
        <v>43601544.189999998</v>
      </c>
      <c r="IV13" s="169">
        <v>27457149</v>
      </c>
      <c r="IW13" s="169">
        <v>24221965.510000002</v>
      </c>
      <c r="IX13" s="169">
        <v>34190762.200000003</v>
      </c>
      <c r="IY13" s="169">
        <v>20304696.940000001</v>
      </c>
      <c r="IZ13" s="169">
        <v>27376907.68</v>
      </c>
      <c r="JA13" s="169">
        <v>37657513.229999997</v>
      </c>
      <c r="JB13" s="169">
        <v>29134100.600000001</v>
      </c>
      <c r="JC13" s="169">
        <v>25068961.09</v>
      </c>
      <c r="JD13" s="169">
        <v>220105005.19</v>
      </c>
      <c r="JE13" s="169">
        <v>170833051.59</v>
      </c>
      <c r="JF13" s="169">
        <v>41437543.93</v>
      </c>
      <c r="JG13" s="169">
        <v>34585527.950000003</v>
      </c>
      <c r="JH13" s="169">
        <v>28276194.289999999</v>
      </c>
      <c r="JI13" s="169">
        <v>34293254</v>
      </c>
      <c r="JJ13" s="169">
        <v>229669622.88</v>
      </c>
      <c r="JK13" s="169">
        <v>25369915.989999998</v>
      </c>
      <c r="JL13" s="169">
        <v>38734671.350000001</v>
      </c>
      <c r="JM13" s="169">
        <v>43590994.859999999</v>
      </c>
      <c r="JN13" s="169">
        <v>33813649.57</v>
      </c>
      <c r="JO13" s="169">
        <v>64841101.219999999</v>
      </c>
      <c r="JP13" s="169">
        <v>25895815.73</v>
      </c>
      <c r="JQ13" s="169">
        <v>274672510.19999999</v>
      </c>
      <c r="JR13" s="169">
        <v>170022786.86000001</v>
      </c>
      <c r="JS13" s="169">
        <v>32313762.649999999</v>
      </c>
      <c r="JT13" s="169">
        <v>19133467.530000001</v>
      </c>
      <c r="JU13" s="169">
        <v>48581467.93</v>
      </c>
      <c r="JV13" s="169">
        <v>14502195.32</v>
      </c>
      <c r="JW13" s="169">
        <v>86411408.409999996</v>
      </c>
      <c r="JX13" s="169">
        <v>41133077.390000001</v>
      </c>
      <c r="JY13" s="169">
        <v>23911404.350000001</v>
      </c>
      <c r="JZ13" s="169">
        <v>47427330.409999996</v>
      </c>
      <c r="KA13" s="169">
        <v>28882867.100000001</v>
      </c>
      <c r="KB13" s="169">
        <v>31187171.399999999</v>
      </c>
      <c r="KC13" s="169">
        <v>21318133.079999998</v>
      </c>
      <c r="KD13" s="169">
        <v>9714761.6300000008</v>
      </c>
      <c r="KE13" s="169">
        <v>20573874.190000001</v>
      </c>
      <c r="KF13" s="169">
        <v>457035229.66000003</v>
      </c>
      <c r="KG13" s="169">
        <v>55841703.039999999</v>
      </c>
      <c r="KH13" s="169">
        <v>39579197.039999999</v>
      </c>
      <c r="KI13" s="169">
        <v>50880319.060000002</v>
      </c>
      <c r="KJ13" s="169">
        <v>39715264.170000002</v>
      </c>
      <c r="KK13" s="169">
        <v>39390516.049999997</v>
      </c>
      <c r="KL13" s="169">
        <v>68312560.700000003</v>
      </c>
      <c r="KM13" s="169">
        <v>29744434.699999999</v>
      </c>
      <c r="KN13" s="169">
        <v>31474293.550000001</v>
      </c>
      <c r="KO13" s="169">
        <v>178162700.88</v>
      </c>
      <c r="KP13" s="169">
        <v>31310764.600000001</v>
      </c>
      <c r="KQ13" s="169">
        <v>42531078.439999998</v>
      </c>
      <c r="KR13" s="169">
        <v>63919976.149999999</v>
      </c>
      <c r="KS13" s="169">
        <v>28661907.98</v>
      </c>
      <c r="KT13" s="169">
        <v>39454766.659999996</v>
      </c>
      <c r="KU13" s="169">
        <v>148552903.00999999</v>
      </c>
      <c r="KV13" s="169">
        <v>50608503.530000001</v>
      </c>
      <c r="KW13" s="169">
        <v>317831674.56999999</v>
      </c>
      <c r="KX13" s="169">
        <v>35997947.350000001</v>
      </c>
      <c r="KY13" s="169">
        <v>31789296.129999999</v>
      </c>
      <c r="KZ13" s="169">
        <v>49750147.43</v>
      </c>
      <c r="LA13" s="169">
        <v>60295506.18</v>
      </c>
      <c r="LB13" s="169">
        <v>41192216.520000003</v>
      </c>
      <c r="LC13" s="169">
        <v>32233743.93</v>
      </c>
      <c r="LD13" s="169">
        <v>34053050.259999998</v>
      </c>
      <c r="LE13" s="169">
        <v>530192276.11000001</v>
      </c>
      <c r="LF13" s="169">
        <v>158816637.94999999</v>
      </c>
      <c r="LG13" s="169">
        <v>242622823.16</v>
      </c>
      <c r="LH13" s="169">
        <v>187771641.19999999</v>
      </c>
      <c r="LI13" s="169">
        <v>38423792.909999996</v>
      </c>
      <c r="LJ13" s="169">
        <v>43094902.630000003</v>
      </c>
      <c r="LK13" s="169">
        <v>30329001.329999998</v>
      </c>
      <c r="LL13" s="169">
        <v>49927985.140000001</v>
      </c>
      <c r="LM13" s="169">
        <v>31508452.539999999</v>
      </c>
      <c r="LN13" s="169">
        <v>46581355.729999997</v>
      </c>
      <c r="LO13" s="169">
        <v>6783809.2000000002</v>
      </c>
      <c r="LP13" s="169">
        <v>233496756.03</v>
      </c>
      <c r="LQ13" s="169">
        <v>77589625.719999999</v>
      </c>
      <c r="LR13" s="169">
        <v>39391422.939999998</v>
      </c>
      <c r="LS13" s="169">
        <v>345559091.86000001</v>
      </c>
      <c r="LT13" s="169">
        <v>126037086.63</v>
      </c>
      <c r="LU13" s="169">
        <v>378174507.35000002</v>
      </c>
      <c r="LV13" s="169">
        <v>163284188.36000001</v>
      </c>
      <c r="LW13" s="169">
        <v>68852993.849999994</v>
      </c>
      <c r="LX13" s="169">
        <v>53700918.18</v>
      </c>
      <c r="LY13" s="169">
        <v>59551418.93</v>
      </c>
      <c r="LZ13" s="169">
        <v>49651885.759999998</v>
      </c>
      <c r="MA13" s="169">
        <v>48633661.700000003</v>
      </c>
      <c r="MB13" s="169">
        <v>50587940.350000001</v>
      </c>
      <c r="MC13" s="169">
        <v>85798486.969999999</v>
      </c>
      <c r="MD13" s="169">
        <v>29581041.07</v>
      </c>
      <c r="ME13" s="169">
        <v>476332943.17000002</v>
      </c>
      <c r="MF13" s="169">
        <v>35301505.420000002</v>
      </c>
      <c r="MG13" s="169">
        <v>25979105.579999998</v>
      </c>
      <c r="MH13" s="169">
        <v>21974785.100000001</v>
      </c>
      <c r="MI13" s="169">
        <v>22610346.829999998</v>
      </c>
      <c r="MJ13" s="169">
        <v>38355618.530000001</v>
      </c>
      <c r="MK13" s="169">
        <v>26337904</v>
      </c>
      <c r="ML13" s="169">
        <v>33898334.100000001</v>
      </c>
      <c r="MM13" s="169">
        <v>40675438.710000001</v>
      </c>
      <c r="MN13" s="169">
        <v>20177360.800000001</v>
      </c>
      <c r="MO13" s="169">
        <v>26331141.989999998</v>
      </c>
      <c r="MP13" s="169">
        <v>26326439.079999998</v>
      </c>
      <c r="MQ13" s="169">
        <v>357025509.51999998</v>
      </c>
      <c r="MR13" s="169">
        <v>19256133.109999999</v>
      </c>
      <c r="MS13" s="169">
        <v>38205713.869999997</v>
      </c>
      <c r="MT13" s="169">
        <v>57131228</v>
      </c>
      <c r="MU13" s="169">
        <v>51934111.25</v>
      </c>
      <c r="MV13" s="169">
        <v>24327819.260000002</v>
      </c>
      <c r="MW13" s="169">
        <v>62528586.43</v>
      </c>
      <c r="MX13" s="169">
        <v>52014120.409999996</v>
      </c>
      <c r="MY13" s="169">
        <v>34789071.280000001</v>
      </c>
      <c r="MZ13" s="169">
        <v>14653867.640000001</v>
      </c>
      <c r="NA13" s="169">
        <v>5081408</v>
      </c>
      <c r="NB13" s="169">
        <v>530836951.75</v>
      </c>
      <c r="NC13" s="169">
        <v>58841020.219999999</v>
      </c>
      <c r="ND13" s="169">
        <v>26752228.260000002</v>
      </c>
      <c r="NE13" s="169">
        <v>130501091.48</v>
      </c>
      <c r="NF13" s="169">
        <v>26631386.93</v>
      </c>
      <c r="NG13" s="169">
        <v>56132594.659999996</v>
      </c>
      <c r="NH13" s="169">
        <v>103896785.25</v>
      </c>
      <c r="NI13" s="169">
        <v>92227731.170000002</v>
      </c>
      <c r="NJ13" s="169">
        <v>12660199.310000001</v>
      </c>
      <c r="NK13" s="169">
        <v>59690429.850000001</v>
      </c>
      <c r="NL13" s="169">
        <v>36487822.960000001</v>
      </c>
      <c r="NM13" s="169">
        <v>9834655.0199999996</v>
      </c>
      <c r="NN13" s="169">
        <v>227130893</v>
      </c>
      <c r="NO13" s="169">
        <v>35333365.140000001</v>
      </c>
      <c r="NP13" s="169">
        <v>29486244.02</v>
      </c>
      <c r="NQ13" s="169">
        <v>0</v>
      </c>
      <c r="NR13" s="169">
        <v>30234524.670000002</v>
      </c>
      <c r="NS13" s="169">
        <v>8456490.6600000001</v>
      </c>
      <c r="NT13" s="169">
        <v>12738011.27</v>
      </c>
      <c r="NU13" s="169">
        <v>340307915.17000002</v>
      </c>
      <c r="NV13" s="169">
        <v>104362869.78</v>
      </c>
      <c r="NW13" s="169">
        <v>36149652.689999998</v>
      </c>
      <c r="NX13" s="169">
        <v>26773567.120000001</v>
      </c>
      <c r="NY13" s="169">
        <v>38068105.969999999</v>
      </c>
      <c r="NZ13" s="169">
        <v>50155978.710000001</v>
      </c>
      <c r="OA13" s="169">
        <v>25319727.210000001</v>
      </c>
      <c r="OB13" s="169">
        <v>348530542.22000003</v>
      </c>
      <c r="OC13" s="169">
        <v>105182340</v>
      </c>
      <c r="OD13" s="169">
        <v>55968176.420000002</v>
      </c>
      <c r="OE13" s="169">
        <v>101997897.95</v>
      </c>
      <c r="OF13" s="169">
        <v>24423698.309999999</v>
      </c>
      <c r="OG13" s="169">
        <v>52528743.960000001</v>
      </c>
      <c r="OH13" s="169">
        <v>33101759.079999998</v>
      </c>
      <c r="OI13" s="169">
        <v>11649733.539999999</v>
      </c>
      <c r="OJ13" s="169">
        <v>8339222.3499999996</v>
      </c>
      <c r="OK13" s="169">
        <v>305340315.60000002</v>
      </c>
      <c r="OL13" s="169">
        <v>79552873.75</v>
      </c>
      <c r="OM13" s="169">
        <v>79929287.120000005</v>
      </c>
      <c r="ON13" s="169">
        <v>49044816.469999999</v>
      </c>
      <c r="OO13" s="169">
        <v>36379213.310000002</v>
      </c>
      <c r="OP13" s="169">
        <v>5239430.34</v>
      </c>
      <c r="OQ13" s="169">
        <v>157956020.77000001</v>
      </c>
      <c r="OR13" s="169">
        <v>25649945.16</v>
      </c>
      <c r="OS13" s="169">
        <v>26675742.030000001</v>
      </c>
      <c r="OT13" s="169">
        <v>42144833.18</v>
      </c>
      <c r="OU13" s="169">
        <v>42271189.200000003</v>
      </c>
      <c r="OV13" s="169">
        <v>75287499.030000001</v>
      </c>
      <c r="OW13" s="169">
        <v>22971443.77</v>
      </c>
      <c r="OX13" s="169">
        <v>5328615.18</v>
      </c>
      <c r="OY13" s="169">
        <v>5912678.8600000003</v>
      </c>
      <c r="OZ13" s="169">
        <v>295478620.36000001</v>
      </c>
      <c r="PA13" s="169">
        <v>19505585.329999998</v>
      </c>
      <c r="PB13" s="169">
        <v>67017776.359999999</v>
      </c>
      <c r="PC13" s="169">
        <v>23540062.41</v>
      </c>
      <c r="PD13" s="169">
        <v>40763315.969999999</v>
      </c>
      <c r="PE13" s="169">
        <v>76540283.340000004</v>
      </c>
      <c r="PF13" s="169">
        <v>24930438.899999999</v>
      </c>
      <c r="PG13" s="169">
        <v>25854792.940000001</v>
      </c>
      <c r="PH13" s="169">
        <v>27980371.82</v>
      </c>
      <c r="PI13" s="169">
        <v>24290645.16</v>
      </c>
      <c r="PJ13" s="169">
        <v>31921579.489999998</v>
      </c>
      <c r="PK13" s="169">
        <v>41918200.509999998</v>
      </c>
      <c r="PL13" s="169">
        <v>25385747.390000001</v>
      </c>
      <c r="PM13" s="169">
        <v>78697099.359999999</v>
      </c>
      <c r="PN13" s="169">
        <v>6464310</v>
      </c>
      <c r="PO13" s="169">
        <v>0</v>
      </c>
      <c r="PP13" s="169">
        <v>216000</v>
      </c>
      <c r="PQ13" s="169">
        <v>5421410</v>
      </c>
      <c r="PR13" s="169">
        <v>653372920.14999998</v>
      </c>
      <c r="PS13" s="169">
        <v>38379589.409999996</v>
      </c>
      <c r="PT13" s="169">
        <v>46108082.899999999</v>
      </c>
      <c r="PU13" s="169">
        <v>51237583.149999999</v>
      </c>
      <c r="PV13" s="169">
        <v>110429891.66</v>
      </c>
      <c r="PW13" s="169">
        <v>40802115.899999999</v>
      </c>
      <c r="PX13" s="169">
        <v>78653058.069999993</v>
      </c>
      <c r="PY13" s="169">
        <v>38725533.259999998</v>
      </c>
      <c r="PZ13" s="169">
        <v>79378637.590000004</v>
      </c>
      <c r="QA13" s="169">
        <v>26664663.030000001</v>
      </c>
      <c r="QB13" s="169">
        <v>82010010.989999995</v>
      </c>
      <c r="QC13" s="169">
        <v>24938674.960000001</v>
      </c>
      <c r="QD13" s="169">
        <v>28371696.699999999</v>
      </c>
      <c r="QE13" s="169">
        <v>39447117.689999998</v>
      </c>
      <c r="QF13" s="169">
        <v>51199459.969999999</v>
      </c>
      <c r="QG13" s="169">
        <v>53001210.869999997</v>
      </c>
      <c r="QH13" s="169">
        <v>38753308.369999997</v>
      </c>
      <c r="QI13" s="169">
        <v>31022281.93</v>
      </c>
      <c r="QJ13" s="169">
        <v>23440742.98</v>
      </c>
      <c r="QK13" s="169">
        <v>67080530.350000001</v>
      </c>
      <c r="QL13" s="169">
        <v>66883539.450000003</v>
      </c>
      <c r="QM13" s="169">
        <v>27520549.27</v>
      </c>
      <c r="QN13" s="169">
        <v>2207752.5</v>
      </c>
      <c r="QO13" s="169">
        <v>2497183.69</v>
      </c>
      <c r="QP13" s="169">
        <v>2543120</v>
      </c>
      <c r="QQ13" s="169">
        <v>488880</v>
      </c>
      <c r="QR13" s="169">
        <v>341144473.81999999</v>
      </c>
      <c r="QS13" s="169">
        <v>26026691.059999999</v>
      </c>
      <c r="QT13" s="169">
        <v>66798433.869999997</v>
      </c>
      <c r="QU13" s="169">
        <v>46388410</v>
      </c>
      <c r="QV13" s="169">
        <v>45360550</v>
      </c>
      <c r="QW13" s="169">
        <v>58178438.060000002</v>
      </c>
      <c r="QX13" s="169">
        <v>28313280</v>
      </c>
      <c r="QY13" s="169">
        <v>56091014.189999998</v>
      </c>
      <c r="QZ13" s="169">
        <v>65169661.68</v>
      </c>
      <c r="RA13" s="169">
        <v>25755650</v>
      </c>
      <c r="RB13" s="169">
        <v>21364040</v>
      </c>
      <c r="RC13" s="169">
        <v>3734730</v>
      </c>
      <c r="RD13" s="169">
        <v>3205550.97</v>
      </c>
      <c r="RE13" s="169">
        <v>393500144.26999998</v>
      </c>
      <c r="RF13" s="169">
        <v>51386940.68</v>
      </c>
      <c r="RG13" s="169">
        <v>30176330.25</v>
      </c>
      <c r="RH13" s="169">
        <v>39882618.859999999</v>
      </c>
      <c r="RI13" s="169">
        <v>37397312.060000002</v>
      </c>
      <c r="RJ13" s="169">
        <v>42782166.240000002</v>
      </c>
      <c r="RK13" s="169">
        <v>63652932.840000004</v>
      </c>
      <c r="RL13" s="169">
        <v>30635098.699999999</v>
      </c>
      <c r="RM13" s="169">
        <v>36750091.009999998</v>
      </c>
      <c r="RN13" s="169">
        <v>55784079.119999997</v>
      </c>
      <c r="RO13" s="169">
        <v>68499842.219999999</v>
      </c>
      <c r="RP13" s="169">
        <v>29346652.289999999</v>
      </c>
      <c r="RQ13" s="169">
        <v>19781533.210000001</v>
      </c>
      <c r="RR13" s="169">
        <v>36890817.5</v>
      </c>
      <c r="RS13" s="169">
        <v>21145846.280000001</v>
      </c>
      <c r="RT13" s="169">
        <v>29969128.870000001</v>
      </c>
      <c r="RU13" s="169">
        <v>39951412.25</v>
      </c>
      <c r="RV13" s="169">
        <v>467760</v>
      </c>
      <c r="RW13" s="169">
        <v>467760</v>
      </c>
      <c r="RX13" s="169">
        <v>461658</v>
      </c>
      <c r="RY13" s="169">
        <v>224651083.77000001</v>
      </c>
      <c r="RZ13" s="169">
        <v>27733601.329999998</v>
      </c>
      <c r="SA13" s="169">
        <v>34325245.880000003</v>
      </c>
      <c r="SB13" s="169">
        <v>37075173.759999998</v>
      </c>
      <c r="SC13" s="169">
        <v>17152467.41</v>
      </c>
      <c r="SD13" s="169">
        <v>39188206.210000001</v>
      </c>
      <c r="SE13" s="169">
        <v>42338292.689999998</v>
      </c>
      <c r="SF13" s="169">
        <v>43807131.869999997</v>
      </c>
      <c r="SG13" s="169">
        <v>30199332.09</v>
      </c>
      <c r="SH13" s="169">
        <v>24716880.219999999</v>
      </c>
      <c r="SI13" s="169">
        <v>72795451.980000004</v>
      </c>
      <c r="SJ13" s="169">
        <v>303836</v>
      </c>
      <c r="SK13" s="169">
        <v>86825943.629999995</v>
      </c>
      <c r="SL13" s="169">
        <v>24359542.050000001</v>
      </c>
      <c r="SM13" s="169">
        <v>27751852.559999999</v>
      </c>
      <c r="SN13" s="169">
        <v>40971421.530000001</v>
      </c>
      <c r="SO13" s="169">
        <v>29087910.789999999</v>
      </c>
      <c r="SP13" s="169">
        <v>21575925.890000001</v>
      </c>
      <c r="SQ13" s="169">
        <v>26260280.289999999</v>
      </c>
      <c r="SR13" s="169">
        <v>13335490.93</v>
      </c>
      <c r="SS13" s="169">
        <v>259237111.28</v>
      </c>
      <c r="ST13" s="169">
        <v>24378953.699999999</v>
      </c>
      <c r="SU13" s="169">
        <v>37602545.549999997</v>
      </c>
      <c r="SV13" s="169">
        <v>25375226.440000001</v>
      </c>
      <c r="SW13" s="169">
        <v>13762993.220000001</v>
      </c>
      <c r="SX13" s="169">
        <v>24375914.41</v>
      </c>
      <c r="SY13" s="169">
        <v>25217321.710000001</v>
      </c>
      <c r="SZ13" s="169">
        <v>70980610.599999994</v>
      </c>
      <c r="TA13" s="169">
        <v>28692257.030000001</v>
      </c>
      <c r="TB13" s="169">
        <v>24009125</v>
      </c>
      <c r="TC13" s="169">
        <v>22971584.640000001</v>
      </c>
      <c r="TD13" s="169">
        <v>45053128.350000001</v>
      </c>
      <c r="TE13" s="169">
        <v>23711231.109999999</v>
      </c>
      <c r="TF13" s="169">
        <v>9959346.9199999999</v>
      </c>
      <c r="TG13" s="169">
        <v>359152624.25999999</v>
      </c>
      <c r="TH13" s="169">
        <v>25917705.149999999</v>
      </c>
      <c r="TI13" s="169">
        <v>20920251.260000002</v>
      </c>
      <c r="TJ13" s="169">
        <v>54694311.490000002</v>
      </c>
      <c r="TK13" s="169">
        <v>50457540.259999998</v>
      </c>
      <c r="TL13" s="169">
        <v>31766491.43</v>
      </c>
      <c r="TM13" s="169">
        <v>14261530</v>
      </c>
      <c r="TN13" s="169">
        <v>56608457.18</v>
      </c>
      <c r="TO13" s="169">
        <v>24894614.440000001</v>
      </c>
      <c r="TP13" s="169">
        <v>31945448.23</v>
      </c>
      <c r="TQ13" s="169">
        <v>48928137.799999997</v>
      </c>
      <c r="TR13" s="169">
        <v>24515620.190000001</v>
      </c>
      <c r="TS13" s="169">
        <v>18674240.780000001</v>
      </c>
      <c r="TT13" s="169">
        <v>34661115.939999998</v>
      </c>
      <c r="TU13" s="169">
        <v>20878461.649999999</v>
      </c>
      <c r="TV13" s="169">
        <v>17969358.059999999</v>
      </c>
      <c r="TW13" s="169">
        <v>94280445.409999996</v>
      </c>
      <c r="TX13" s="169">
        <v>18634742.899999999</v>
      </c>
      <c r="TY13" s="169">
        <v>251782260.81999999</v>
      </c>
      <c r="TZ13" s="169">
        <v>60595493.979999997</v>
      </c>
      <c r="UA13" s="169">
        <v>28077142.899999999</v>
      </c>
      <c r="UB13" s="169">
        <v>18692573.41</v>
      </c>
      <c r="UC13" s="169">
        <v>105014091.43000001</v>
      </c>
      <c r="UD13" s="169">
        <v>16463374.199999999</v>
      </c>
      <c r="UE13" s="169">
        <v>3954340.07</v>
      </c>
      <c r="UF13" s="169">
        <v>8546241.2699999996</v>
      </c>
      <c r="UG13" s="169">
        <v>6146886.7599999998</v>
      </c>
      <c r="UH13" s="169">
        <v>145972020.81</v>
      </c>
      <c r="UI13" s="169">
        <v>45542800.049999997</v>
      </c>
      <c r="UJ13" s="169">
        <v>29570008.350000001</v>
      </c>
      <c r="UK13" s="169">
        <v>50252477.409999996</v>
      </c>
      <c r="UL13" s="169">
        <v>31317882.460000001</v>
      </c>
      <c r="UM13" s="169">
        <v>16029980.85</v>
      </c>
      <c r="UN13" s="169">
        <v>596519374.79999995</v>
      </c>
      <c r="UO13" s="169">
        <v>39306697.740000002</v>
      </c>
      <c r="UP13" s="169">
        <v>36140964.340000004</v>
      </c>
      <c r="UQ13" s="169">
        <v>88186735.439999998</v>
      </c>
      <c r="UR13" s="169">
        <v>8923517.2599999998</v>
      </c>
      <c r="US13" s="169">
        <v>28143631.949999999</v>
      </c>
      <c r="UT13" s="169">
        <v>65883103.920000002</v>
      </c>
      <c r="UU13" s="169">
        <v>25937728.190000001</v>
      </c>
      <c r="UV13" s="169">
        <v>19327900.23</v>
      </c>
      <c r="UW13" s="169">
        <v>24363496.989999998</v>
      </c>
      <c r="UX13" s="169">
        <v>33685432.259999998</v>
      </c>
      <c r="UY13" s="169">
        <v>58942501.130000003</v>
      </c>
      <c r="UZ13" s="169">
        <v>35795372.869999997</v>
      </c>
      <c r="VA13" s="169">
        <v>51523571.289999999</v>
      </c>
      <c r="VB13" s="169">
        <v>22364792.23</v>
      </c>
      <c r="VC13" s="169">
        <v>24515619.16</v>
      </c>
      <c r="VD13" s="169">
        <v>14887879.43</v>
      </c>
      <c r="VE13" s="169">
        <v>18879295.420000002</v>
      </c>
      <c r="VF13" s="169">
        <v>55714311.090000004</v>
      </c>
      <c r="VG13" s="169">
        <v>5073112.9400000004</v>
      </c>
      <c r="VH13" s="169">
        <v>6754880.2400000002</v>
      </c>
      <c r="VI13" s="169">
        <v>4037238.71</v>
      </c>
      <c r="VJ13" s="169">
        <v>325131917.06</v>
      </c>
      <c r="VK13" s="169">
        <v>41702129.039999999</v>
      </c>
      <c r="VL13" s="169">
        <v>37613614.079999998</v>
      </c>
      <c r="VM13" s="169">
        <v>34121270</v>
      </c>
      <c r="VN13" s="169">
        <v>47796048.380000003</v>
      </c>
      <c r="VO13" s="169">
        <v>49161539.82</v>
      </c>
      <c r="VP13" s="169">
        <v>44572920.049999997</v>
      </c>
      <c r="VQ13" s="169">
        <v>32007261.289999999</v>
      </c>
      <c r="VR13" s="169">
        <v>29223965.920000002</v>
      </c>
      <c r="VS13" s="169">
        <v>87303466.819999993</v>
      </c>
      <c r="VT13" s="169">
        <v>29314987.260000002</v>
      </c>
      <c r="VU13" s="169">
        <v>56812652.32</v>
      </c>
      <c r="VV13" s="169">
        <v>27422646.489999998</v>
      </c>
      <c r="VW13" s="169">
        <v>20718709.870000001</v>
      </c>
      <c r="VX13" s="169">
        <v>25326850.620000001</v>
      </c>
      <c r="VY13" s="169">
        <v>873005290.42999995</v>
      </c>
      <c r="VZ13" s="169">
        <v>53828499.82</v>
      </c>
      <c r="WA13" s="169">
        <v>36617170.960000001</v>
      </c>
      <c r="WB13" s="169">
        <v>39044890.710000001</v>
      </c>
      <c r="WC13" s="169">
        <v>22312919.350000001</v>
      </c>
      <c r="WD13" s="169">
        <v>42124616.399999999</v>
      </c>
      <c r="WE13" s="169">
        <v>62043051.75</v>
      </c>
      <c r="WF13" s="169">
        <v>63800775.789999999</v>
      </c>
      <c r="WG13" s="169">
        <v>53980264.57</v>
      </c>
      <c r="WH13" s="169">
        <v>61848369.770000003</v>
      </c>
      <c r="WI13" s="169">
        <v>40284560.25</v>
      </c>
      <c r="WJ13" s="169">
        <v>72448640.5</v>
      </c>
      <c r="WK13" s="169">
        <v>48206438.939999998</v>
      </c>
      <c r="WL13" s="169">
        <v>72715440</v>
      </c>
      <c r="WM13" s="169">
        <v>69092228.180000007</v>
      </c>
      <c r="WN13" s="169">
        <v>38563090.859999999</v>
      </c>
      <c r="WO13" s="169">
        <v>53605881.219999999</v>
      </c>
      <c r="WP13" s="169">
        <v>61700298</v>
      </c>
      <c r="WQ13" s="169">
        <v>41053022.810000002</v>
      </c>
      <c r="WR13" s="169">
        <v>66270877.409999996</v>
      </c>
      <c r="WS13" s="169">
        <v>117763885.58</v>
      </c>
      <c r="WT13" s="169">
        <v>34125368.609999999</v>
      </c>
      <c r="WU13" s="169">
        <v>28797346.68</v>
      </c>
      <c r="WV13" s="169">
        <v>25830191.399999999</v>
      </c>
      <c r="WW13" s="169">
        <v>24909559.59</v>
      </c>
      <c r="WX13" s="169">
        <v>21501859</v>
      </c>
      <c r="WY13" s="169">
        <v>16592050</v>
      </c>
      <c r="WZ13" s="169">
        <v>18653545.449999999</v>
      </c>
      <c r="XA13" s="169">
        <v>53351675.950000003</v>
      </c>
      <c r="XB13" s="169">
        <v>1021288.61</v>
      </c>
      <c r="XC13" s="169">
        <v>2128119.1800000002</v>
      </c>
      <c r="XD13" s="169">
        <v>3732067.17</v>
      </c>
      <c r="XE13" s="169">
        <v>4958700</v>
      </c>
      <c r="XF13" s="169">
        <v>403802588.94</v>
      </c>
      <c r="XG13" s="169">
        <v>37535451.009999998</v>
      </c>
      <c r="XH13" s="169">
        <v>38402883.640000001</v>
      </c>
      <c r="XI13" s="169">
        <v>143903148.44999999</v>
      </c>
      <c r="XJ13" s="169">
        <v>38542668.060000002</v>
      </c>
      <c r="XK13" s="169">
        <v>44328665.810000002</v>
      </c>
      <c r="XL13" s="169">
        <v>75568671.829999998</v>
      </c>
      <c r="XM13" s="169">
        <v>30596392.899999999</v>
      </c>
      <c r="XN13" s="169">
        <v>38810733.219999999</v>
      </c>
      <c r="XO13" s="169">
        <v>69073620.959999993</v>
      </c>
      <c r="XP13" s="169">
        <v>51098441.140000001</v>
      </c>
      <c r="XQ13" s="169">
        <v>25176566.760000002</v>
      </c>
      <c r="XR13" s="169">
        <v>24495192.899999999</v>
      </c>
      <c r="XS13" s="169">
        <v>24824607.41</v>
      </c>
      <c r="XT13" s="169">
        <v>20896034.18</v>
      </c>
      <c r="XU13" s="169">
        <v>25163449.600000001</v>
      </c>
      <c r="XV13" s="169">
        <v>16060969.35</v>
      </c>
      <c r="XW13" s="169">
        <v>19674702.899999999</v>
      </c>
      <c r="XX13" s="169">
        <v>17460430.32</v>
      </c>
      <c r="XY13" s="169">
        <v>19289799.289999999</v>
      </c>
      <c r="XZ13" s="169">
        <v>20413631.609999999</v>
      </c>
      <c r="YA13" s="169">
        <v>11708953.42</v>
      </c>
      <c r="YB13" s="169">
        <v>5687980.1600000001</v>
      </c>
      <c r="YC13" s="169">
        <v>470159932.51999998</v>
      </c>
      <c r="YD13" s="169">
        <v>31703123.02</v>
      </c>
      <c r="YE13" s="169">
        <v>57469260.509999998</v>
      </c>
      <c r="YF13" s="169">
        <v>37654462.899999999</v>
      </c>
      <c r="YG13" s="169">
        <v>85335113.040000007</v>
      </c>
      <c r="YH13" s="169">
        <v>38264098.670000002</v>
      </c>
      <c r="YI13" s="169">
        <v>45217877.020000003</v>
      </c>
      <c r="YJ13" s="169">
        <v>24131930.469999999</v>
      </c>
      <c r="YK13" s="169">
        <v>66487205.409999996</v>
      </c>
      <c r="YL13" s="169">
        <v>60424261.880000003</v>
      </c>
      <c r="YM13" s="169">
        <v>39977761.960000001</v>
      </c>
      <c r="YN13" s="169">
        <v>26439423.100000001</v>
      </c>
      <c r="YO13" s="169">
        <v>25553646.75</v>
      </c>
      <c r="YP13" s="169">
        <v>15734519.300000001</v>
      </c>
      <c r="YQ13" s="169">
        <v>8056188.4699999997</v>
      </c>
      <c r="YR13" s="169">
        <v>1427120</v>
      </c>
      <c r="YS13" s="169">
        <v>958720</v>
      </c>
      <c r="YT13" s="169">
        <v>215340008.13999999</v>
      </c>
      <c r="YU13" s="169">
        <v>38417703.539999999</v>
      </c>
      <c r="YV13" s="169">
        <v>35944382.479999997</v>
      </c>
      <c r="YW13" s="169">
        <v>25294039.09</v>
      </c>
      <c r="YX13" s="169">
        <v>38944722.890000001</v>
      </c>
      <c r="YY13" s="169">
        <v>24460445.420000002</v>
      </c>
      <c r="YZ13" s="169">
        <v>28444936</v>
      </c>
      <c r="ZA13" s="169">
        <v>242949848.08000001</v>
      </c>
      <c r="ZB13" s="169">
        <v>30151138.859999999</v>
      </c>
      <c r="ZC13" s="169">
        <v>38061413.93</v>
      </c>
      <c r="ZD13" s="169">
        <v>52223392.979999997</v>
      </c>
      <c r="ZE13" s="169">
        <v>26917469.82</v>
      </c>
      <c r="ZF13" s="169">
        <v>30230414.18</v>
      </c>
      <c r="ZG13" s="169">
        <v>24311119.02</v>
      </c>
      <c r="ZH13" s="169">
        <v>21404790.539999999</v>
      </c>
      <c r="ZI13" s="169">
        <v>72124625</v>
      </c>
      <c r="ZJ13" s="169">
        <v>336100819.33999997</v>
      </c>
      <c r="ZK13" s="169">
        <v>25417296.210000001</v>
      </c>
      <c r="ZL13" s="169">
        <v>57460774.990000002</v>
      </c>
      <c r="ZM13" s="169">
        <v>97428834.659999996</v>
      </c>
      <c r="ZN13" s="169">
        <v>77090038.569999993</v>
      </c>
      <c r="ZO13" s="169">
        <v>30818964.789999999</v>
      </c>
      <c r="ZP13" s="169">
        <v>33200749.879999999</v>
      </c>
      <c r="ZQ13" s="169">
        <v>64764489.060000002</v>
      </c>
      <c r="ZR13" s="169">
        <v>65849838.390000001</v>
      </c>
      <c r="ZS13" s="169">
        <v>78318215.579999998</v>
      </c>
      <c r="ZT13" s="169">
        <v>1929480</v>
      </c>
      <c r="ZU13" s="169">
        <v>24267301.280000001</v>
      </c>
      <c r="ZV13" s="169">
        <v>20963537.640000001</v>
      </c>
      <c r="ZW13" s="169">
        <v>31308529.800000001</v>
      </c>
      <c r="ZX13" s="169">
        <v>26813407.300000001</v>
      </c>
      <c r="ZY13" s="169">
        <v>27335857.120000001</v>
      </c>
      <c r="ZZ13" s="169">
        <v>26812639.379999999</v>
      </c>
      <c r="AAA13" s="169">
        <v>20570656.899999999</v>
      </c>
      <c r="AAB13" s="169">
        <v>10909275.800000001</v>
      </c>
      <c r="AAC13" s="169">
        <v>543429.03</v>
      </c>
      <c r="AAD13" s="169">
        <v>5776521.8399999999</v>
      </c>
      <c r="AAE13" s="169">
        <v>5465798.4500000002</v>
      </c>
      <c r="AAF13" s="169">
        <v>188616184.12</v>
      </c>
      <c r="AAG13" s="169">
        <v>26399593.68</v>
      </c>
      <c r="AAH13" s="169">
        <v>23288929.489999998</v>
      </c>
      <c r="AAI13" s="169">
        <v>28221799.34</v>
      </c>
      <c r="AAJ13" s="169">
        <v>30255351.449999999</v>
      </c>
      <c r="AAK13" s="169">
        <v>28973304.390000001</v>
      </c>
      <c r="AAL13" s="169">
        <v>24800997.510000002</v>
      </c>
      <c r="AAM13" s="169">
        <v>787148853.41999996</v>
      </c>
      <c r="AAN13" s="169">
        <v>32937410.16</v>
      </c>
      <c r="AAO13" s="169">
        <v>20275202.18</v>
      </c>
      <c r="AAP13" s="169">
        <v>52406796.909999996</v>
      </c>
      <c r="AAQ13" s="169">
        <v>40836224.170000002</v>
      </c>
      <c r="AAR13" s="169">
        <v>26072648.559999999</v>
      </c>
      <c r="AAS13" s="169">
        <v>25564520.440000001</v>
      </c>
      <c r="AAT13" s="169">
        <v>29374840.370000001</v>
      </c>
      <c r="AAU13" s="169">
        <v>57703420.189999998</v>
      </c>
      <c r="AAV13" s="169">
        <v>15678330.48</v>
      </c>
      <c r="AAW13" s="169">
        <v>38334895.159999996</v>
      </c>
      <c r="AAX13" s="169">
        <v>99550101.030000001</v>
      </c>
      <c r="AAY13" s="169">
        <v>53776517.579999998</v>
      </c>
      <c r="AAZ13" s="169">
        <v>20092010</v>
      </c>
      <c r="ABA13" s="169">
        <v>18863568.289999999</v>
      </c>
      <c r="ABB13" s="169">
        <v>29058540.719999999</v>
      </c>
      <c r="ABC13" s="169">
        <v>13866353.470000001</v>
      </c>
      <c r="ABD13" s="169">
        <v>20789528.710000001</v>
      </c>
      <c r="ABE13" s="169">
        <v>13148280.630000001</v>
      </c>
      <c r="ABF13" s="169">
        <v>106043901.65000001</v>
      </c>
      <c r="ABG13" s="169">
        <v>75903012.730000004</v>
      </c>
      <c r="ABH13" s="169">
        <v>6203489.5599999996</v>
      </c>
      <c r="ABI13" s="169">
        <v>8287032.8499999996</v>
      </c>
      <c r="ABJ13" s="169">
        <v>8886228.1099999994</v>
      </c>
      <c r="ABK13" s="169">
        <v>5728329.0199999996</v>
      </c>
      <c r="ABL13" s="169">
        <v>10991635.76</v>
      </c>
      <c r="ABM13" s="169">
        <v>200932889.09</v>
      </c>
      <c r="ABN13" s="169">
        <v>34394843.840000004</v>
      </c>
      <c r="ABO13" s="169">
        <v>18461119.16</v>
      </c>
      <c r="ABP13" s="169">
        <v>41047283.630000003</v>
      </c>
      <c r="ABQ13" s="169">
        <v>48236480.43</v>
      </c>
      <c r="ABR13" s="169">
        <v>28890553.379999999</v>
      </c>
      <c r="ABS13" s="169">
        <v>28001777.57</v>
      </c>
      <c r="ABT13" s="169">
        <v>44297546.619999997</v>
      </c>
      <c r="ABU13" s="169">
        <v>7454938.3799999999</v>
      </c>
      <c r="ABV13" s="169">
        <v>276740473.12</v>
      </c>
      <c r="ABW13" s="169">
        <v>28702710.449999999</v>
      </c>
      <c r="ABX13" s="169">
        <v>50671363.539999999</v>
      </c>
      <c r="ABY13" s="169">
        <v>38250210</v>
      </c>
      <c r="ABZ13" s="169">
        <v>19077112.579999998</v>
      </c>
      <c r="ACA13" s="169">
        <v>78273875.739999995</v>
      </c>
      <c r="ACB13" s="169">
        <v>18465787.739999998</v>
      </c>
      <c r="ACC13" s="169">
        <v>32258008.940000001</v>
      </c>
      <c r="ACD13" s="169">
        <v>21014989.960000001</v>
      </c>
      <c r="ACE13" s="169">
        <v>37160834.159999996</v>
      </c>
      <c r="ACF13" s="169">
        <v>21454906.77</v>
      </c>
      <c r="ACG13" s="169">
        <v>544423759.49000001</v>
      </c>
      <c r="ACH13" s="169">
        <v>37742017.030000001</v>
      </c>
      <c r="ACI13" s="169">
        <v>41974482.140000001</v>
      </c>
      <c r="ACJ13" s="169">
        <v>69550187.480000004</v>
      </c>
      <c r="ACK13" s="169">
        <v>29854917.75</v>
      </c>
      <c r="ACL13" s="169">
        <v>34503070.5</v>
      </c>
      <c r="ACM13" s="169">
        <v>40108040</v>
      </c>
      <c r="ACN13" s="169">
        <v>91418382.980000004</v>
      </c>
      <c r="ACO13" s="169">
        <v>129996734.09999999</v>
      </c>
      <c r="ACP13" s="169">
        <v>34766531.649999999</v>
      </c>
      <c r="ACQ13" s="169">
        <v>36912420</v>
      </c>
      <c r="ACR13" s="169">
        <v>50842524.549999997</v>
      </c>
      <c r="ACS13" s="169">
        <v>47991650</v>
      </c>
      <c r="ACT13" s="169">
        <v>78257932.439999998</v>
      </c>
      <c r="ACU13" s="169">
        <v>30463480.579999998</v>
      </c>
      <c r="ACV13" s="169">
        <v>43665591.079999998</v>
      </c>
      <c r="ACW13" s="169">
        <v>27481058.670000002</v>
      </c>
      <c r="ACX13" s="169">
        <v>17248411.809999999</v>
      </c>
      <c r="ACY13" s="169">
        <v>23602896.940000001</v>
      </c>
      <c r="ACZ13" s="169">
        <v>9847380</v>
      </c>
      <c r="ADA13" s="169">
        <v>6777372.2400000002</v>
      </c>
      <c r="ADB13" s="169">
        <v>4421859.7</v>
      </c>
      <c r="ADC13" s="169">
        <v>9742532.8300000001</v>
      </c>
      <c r="ADD13" s="169">
        <v>159141041.65000001</v>
      </c>
      <c r="ADE13" s="169">
        <v>139964882.93000001</v>
      </c>
      <c r="ADF13" s="169">
        <v>23030275.09</v>
      </c>
      <c r="ADG13" s="169">
        <v>25210160.920000002</v>
      </c>
      <c r="ADH13" s="169">
        <v>45100500.780000001</v>
      </c>
      <c r="ADI13" s="169">
        <v>20020289.039999999</v>
      </c>
      <c r="ADJ13" s="169">
        <v>36221034.469999999</v>
      </c>
      <c r="ADK13" s="169">
        <v>31417767.23</v>
      </c>
      <c r="ADL13" s="169">
        <v>37023564.020000003</v>
      </c>
      <c r="ADM13" s="169">
        <v>324388845.44</v>
      </c>
      <c r="ADN13" s="169">
        <v>60354554.939999998</v>
      </c>
      <c r="ADO13" s="169">
        <v>55817018.100000001</v>
      </c>
      <c r="ADP13" s="169">
        <v>188095516.77000001</v>
      </c>
      <c r="ADQ13" s="169">
        <v>22877101.82</v>
      </c>
      <c r="ADR13" s="169">
        <v>29684955</v>
      </c>
      <c r="ADS13" s="169">
        <v>48396590.899999999</v>
      </c>
      <c r="ADT13" s="169">
        <v>18158999.190000001</v>
      </c>
      <c r="ADU13" s="169">
        <v>573274270.30999994</v>
      </c>
      <c r="ADV13" s="169">
        <v>86093844.989999995</v>
      </c>
      <c r="ADW13" s="169">
        <v>66904809.130000003</v>
      </c>
      <c r="ADX13" s="169">
        <v>31291662</v>
      </c>
      <c r="ADY13" s="169">
        <v>14266373.689999999</v>
      </c>
      <c r="ADZ13" s="169">
        <v>39081178.600000001</v>
      </c>
      <c r="AEA13" s="169">
        <v>32443261.18</v>
      </c>
      <c r="AEB13" s="169">
        <v>27988434.399999999</v>
      </c>
      <c r="AEC13" s="169">
        <v>22659207.960000001</v>
      </c>
      <c r="AED13" s="169">
        <v>19882326.34</v>
      </c>
      <c r="AEE13" s="169">
        <v>27775336.600000001</v>
      </c>
      <c r="AEF13" s="169">
        <v>53593169.039999999</v>
      </c>
      <c r="AEG13" s="169">
        <v>28184836.260000002</v>
      </c>
      <c r="AEH13" s="169">
        <v>23267696.620000001</v>
      </c>
      <c r="AEI13" s="169">
        <v>38894727.380000003</v>
      </c>
      <c r="AEJ13" s="169">
        <v>50927575.93</v>
      </c>
      <c r="AEK13" s="169">
        <v>23450748.289999999</v>
      </c>
      <c r="AEL13" s="169">
        <v>46443918.710000001</v>
      </c>
      <c r="AEM13" s="169">
        <v>15671873.07</v>
      </c>
      <c r="AEN13" s="169">
        <v>48742125.909999996</v>
      </c>
      <c r="AEO13" s="169">
        <v>359846150.47000003</v>
      </c>
      <c r="AEP13" s="169">
        <v>54218613.600000001</v>
      </c>
      <c r="AEQ13" s="169">
        <v>58739431.030000001</v>
      </c>
      <c r="AER13" s="169">
        <v>40570942.579999998</v>
      </c>
      <c r="AES13" s="169">
        <v>32911239.670000002</v>
      </c>
      <c r="AET13" s="169">
        <v>66869906.130000003</v>
      </c>
      <c r="AEU13" s="169">
        <v>34531407.780000001</v>
      </c>
      <c r="AEV13" s="169">
        <v>48370285.359999999</v>
      </c>
      <c r="AEW13" s="169">
        <v>29293144.420000002</v>
      </c>
      <c r="AEX13" s="169">
        <v>3492241.89</v>
      </c>
      <c r="AEY13" s="169">
        <v>317799440.32999998</v>
      </c>
      <c r="AEZ13" s="169">
        <v>193829357.75</v>
      </c>
      <c r="AFA13" s="169">
        <v>68416134.200000003</v>
      </c>
      <c r="AFB13" s="169">
        <v>58466102</v>
      </c>
      <c r="AFC13" s="169">
        <v>89338443.390000001</v>
      </c>
      <c r="AFD13" s="169">
        <v>75922748.159999996</v>
      </c>
      <c r="AFE13" s="169">
        <v>41268645.07</v>
      </c>
      <c r="AFF13" s="169">
        <v>62819944.369999997</v>
      </c>
      <c r="AFG13" s="169">
        <v>36216198.270000003</v>
      </c>
      <c r="AFH13" s="169">
        <v>56366194.990000002</v>
      </c>
      <c r="AFI13" s="169">
        <v>42797739.829999998</v>
      </c>
      <c r="AFJ13" s="169">
        <v>43239679.880000003</v>
      </c>
      <c r="AFK13" s="169">
        <v>58829202.640000001</v>
      </c>
      <c r="AFL13" s="169">
        <v>340175946.52999997</v>
      </c>
      <c r="AFM13" s="169">
        <v>94179570.810000002</v>
      </c>
      <c r="AFN13" s="169">
        <v>53738959.049999997</v>
      </c>
      <c r="AFO13" s="169">
        <v>52239347.130000003</v>
      </c>
      <c r="AFP13" s="169">
        <v>50025897.659999996</v>
      </c>
      <c r="AFQ13" s="169">
        <v>37232387.140000001</v>
      </c>
      <c r="AFR13" s="169">
        <v>34714873.409999996</v>
      </c>
      <c r="AFS13" s="169">
        <v>70147557.620000005</v>
      </c>
      <c r="AFT13" s="169">
        <v>61631517.640000001</v>
      </c>
      <c r="AFU13" s="169">
        <v>31476387.52</v>
      </c>
      <c r="AFV13" s="169">
        <v>65513865.329999998</v>
      </c>
      <c r="AFW13" s="169">
        <v>30293444.109999999</v>
      </c>
      <c r="AFX13" s="169">
        <v>310156659.42000002</v>
      </c>
      <c r="AFY13" s="169">
        <v>28896883.780000001</v>
      </c>
      <c r="AFZ13" s="169">
        <v>38572028.039999999</v>
      </c>
      <c r="AGA13" s="169">
        <v>33010923.739999998</v>
      </c>
      <c r="AGB13" s="169">
        <v>77437287.909999996</v>
      </c>
      <c r="AGC13" s="169">
        <v>31398361.59</v>
      </c>
      <c r="AGD13" s="169">
        <v>30630284.84</v>
      </c>
      <c r="AGE13" s="169">
        <v>32903844.5</v>
      </c>
      <c r="AGF13" s="169">
        <v>28260235.48</v>
      </c>
      <c r="AGG13" s="169">
        <v>40567370</v>
      </c>
      <c r="AGH13" s="169">
        <v>15272985.810000001</v>
      </c>
      <c r="AGI13" s="169">
        <v>471139623.61000001</v>
      </c>
      <c r="AGJ13" s="169">
        <v>129132485.3</v>
      </c>
      <c r="AGK13" s="169">
        <v>51821483.270000003</v>
      </c>
      <c r="AGL13" s="169">
        <v>31133520.760000002</v>
      </c>
      <c r="AGM13" s="169">
        <v>65686780.020000003</v>
      </c>
      <c r="AGN13" s="169">
        <v>68586052.159999996</v>
      </c>
      <c r="AGO13" s="169">
        <v>28552870.600000001</v>
      </c>
      <c r="AGP13" s="169">
        <v>21703910.829999998</v>
      </c>
      <c r="AGQ13" s="169">
        <v>598607048.14999998</v>
      </c>
      <c r="AGR13" s="169">
        <v>389814398.19999999</v>
      </c>
      <c r="AGS13" s="169">
        <v>46269021.310000002</v>
      </c>
      <c r="AGT13" s="169">
        <v>81343411.739999995</v>
      </c>
      <c r="AGU13" s="169">
        <v>90720776.599999994</v>
      </c>
      <c r="AGV13" s="169">
        <v>66002356.829999998</v>
      </c>
      <c r="AGW13" s="169">
        <v>58888971.600000001</v>
      </c>
      <c r="AGX13" s="169">
        <v>57364598.82</v>
      </c>
      <c r="AGY13" s="169">
        <v>18609753.059999999</v>
      </c>
      <c r="AGZ13" s="169">
        <v>44561427.289999999</v>
      </c>
      <c r="AHA13" s="169">
        <v>43408800.369999997</v>
      </c>
      <c r="AHB13" s="169">
        <v>32645114.5</v>
      </c>
      <c r="AHC13" s="169">
        <v>29725415.879999999</v>
      </c>
      <c r="AHD13" s="169">
        <v>24841590.469999999</v>
      </c>
      <c r="AHE13" s="169">
        <v>30574026.579999998</v>
      </c>
      <c r="AHF13" s="169">
        <v>45769079.25</v>
      </c>
      <c r="AHG13" s="169">
        <v>28737370.890000001</v>
      </c>
      <c r="AHH13" s="169">
        <v>179400974.06</v>
      </c>
      <c r="AHI13" s="169">
        <v>43534790.229999997</v>
      </c>
      <c r="AHJ13" s="169">
        <v>49665891.950000003</v>
      </c>
      <c r="AHK13" s="169">
        <v>38847915.479999997</v>
      </c>
      <c r="AHL13" s="169">
        <v>62540316.700000003</v>
      </c>
      <c r="AHM13" s="169">
        <v>38477425.68</v>
      </c>
      <c r="AHN13" s="169">
        <v>2192233.5499999998</v>
      </c>
      <c r="AHO13" s="169">
        <v>60065528111.540031</v>
      </c>
    </row>
    <row r="14" spans="1:899" x14ac:dyDescent="0.35">
      <c r="A14" s="158" t="s">
        <v>16</v>
      </c>
      <c r="B14" s="158" t="s">
        <v>17</v>
      </c>
      <c r="C14" s="169">
        <v>243032502.66999996</v>
      </c>
      <c r="D14" s="169">
        <v>9026072.870000001</v>
      </c>
      <c r="E14" s="169">
        <v>16624175.960000001</v>
      </c>
      <c r="F14" s="169">
        <v>16744286.560000001</v>
      </c>
      <c r="G14" s="169">
        <v>17304429.48</v>
      </c>
      <c r="H14" s="169">
        <v>16975439.859999999</v>
      </c>
      <c r="I14" s="169">
        <v>9853640.6899999995</v>
      </c>
      <c r="J14" s="169">
        <v>11635311.24</v>
      </c>
      <c r="K14" s="169">
        <v>8442061.75</v>
      </c>
      <c r="L14" s="169">
        <v>10640428.199999999</v>
      </c>
      <c r="M14" s="169">
        <v>7151646.6199999992</v>
      </c>
      <c r="N14" s="169">
        <v>8818427.4500000011</v>
      </c>
      <c r="O14" s="169">
        <v>31965301.07</v>
      </c>
      <c r="P14" s="169">
        <v>9412249.3100000005</v>
      </c>
      <c r="Q14" s="169">
        <v>10688295.51</v>
      </c>
      <c r="R14" s="169">
        <v>14823178.5</v>
      </c>
      <c r="S14" s="169">
        <v>9830322.2200000007</v>
      </c>
      <c r="T14" s="169">
        <v>3223457.91</v>
      </c>
      <c r="U14" s="169">
        <v>123193939.31</v>
      </c>
      <c r="V14" s="169">
        <v>42709385.920000002</v>
      </c>
      <c r="W14" s="169">
        <v>5572626.7599999998</v>
      </c>
      <c r="X14" s="169">
        <v>9815487.9700000007</v>
      </c>
      <c r="Y14" s="169">
        <v>27702285.199999996</v>
      </c>
      <c r="Z14" s="169">
        <v>7958027.5</v>
      </c>
      <c r="AA14" s="169">
        <v>5001952.0999999996</v>
      </c>
      <c r="AB14" s="169">
        <v>27870669.189999998</v>
      </c>
      <c r="AC14" s="169">
        <v>11193249.57</v>
      </c>
      <c r="AD14" s="169">
        <v>11744319.82</v>
      </c>
      <c r="AE14" s="169">
        <v>28286667.380000003</v>
      </c>
      <c r="AF14" s="169">
        <v>8858722.8100000005</v>
      </c>
      <c r="AG14" s="169">
        <v>31995731.640000001</v>
      </c>
      <c r="AH14" s="169">
        <v>12867084.73</v>
      </c>
      <c r="AI14" s="169">
        <v>9495916.8399999999</v>
      </c>
      <c r="AJ14" s="169">
        <v>6034361.2600000007</v>
      </c>
      <c r="AK14" s="169">
        <v>7394387.8799999999</v>
      </c>
      <c r="AL14" s="169">
        <v>39543621.789999999</v>
      </c>
      <c r="AM14" s="169">
        <v>3469687.83</v>
      </c>
      <c r="AN14" s="169">
        <v>6762854.8100000005</v>
      </c>
      <c r="AO14" s="169">
        <v>4763522.0999999996</v>
      </c>
      <c r="AP14" s="169">
        <v>4405432.4800000004</v>
      </c>
      <c r="AQ14" s="169">
        <v>5256434.05</v>
      </c>
      <c r="AR14" s="169">
        <v>6018559.7899999991</v>
      </c>
      <c r="AS14" s="169">
        <v>54823871.230000004</v>
      </c>
      <c r="AT14" s="169">
        <v>5078610.34</v>
      </c>
      <c r="AU14" s="169">
        <v>3980546.37</v>
      </c>
      <c r="AV14" s="169">
        <v>3882239.3600000003</v>
      </c>
      <c r="AW14" s="169">
        <v>12313202.879999999</v>
      </c>
      <c r="AX14" s="169">
        <v>19091309.539999999</v>
      </c>
      <c r="AY14" s="169">
        <v>4737335</v>
      </c>
      <c r="AZ14" s="169">
        <v>9678713.3299999982</v>
      </c>
      <c r="BA14" s="169">
        <v>4156393.24</v>
      </c>
      <c r="BB14" s="169">
        <v>4114967.34</v>
      </c>
      <c r="BC14" s="169">
        <v>5653716.8600000003</v>
      </c>
      <c r="BD14" s="169">
        <v>3859186.55</v>
      </c>
      <c r="BE14" s="169">
        <v>27672089.620000001</v>
      </c>
      <c r="BF14" s="169">
        <v>0</v>
      </c>
      <c r="BG14" s="169">
        <v>538605.24</v>
      </c>
      <c r="BH14" s="169">
        <v>106391612.48</v>
      </c>
      <c r="BI14" s="169">
        <v>27616138.699999996</v>
      </c>
      <c r="BJ14" s="169">
        <v>10439941.899999999</v>
      </c>
      <c r="BK14" s="169">
        <v>5595665.3799999999</v>
      </c>
      <c r="BL14" s="169">
        <v>14705531.220000001</v>
      </c>
      <c r="BM14" s="169">
        <v>8607274.7800000012</v>
      </c>
      <c r="BN14" s="169">
        <v>16390750.119999999</v>
      </c>
      <c r="BO14" s="169">
        <v>3948376.26</v>
      </c>
      <c r="BP14" s="169">
        <v>2168062.37</v>
      </c>
      <c r="BQ14" s="169">
        <v>67345643.770000011</v>
      </c>
      <c r="BR14" s="169">
        <v>9136113.620000001</v>
      </c>
      <c r="BS14" s="169">
        <v>8180669.4299999997</v>
      </c>
      <c r="BT14" s="169">
        <v>11279894.18</v>
      </c>
      <c r="BU14" s="169">
        <v>7402657.9000000004</v>
      </c>
      <c r="BV14" s="169">
        <v>5093610.25</v>
      </c>
      <c r="BW14" s="169">
        <v>6972200.9699999997</v>
      </c>
      <c r="BX14" s="169">
        <v>13628547.260000002</v>
      </c>
      <c r="BY14" s="169">
        <v>29612038.580000002</v>
      </c>
      <c r="BZ14" s="169">
        <v>9793637.7600000016</v>
      </c>
      <c r="CA14" s="169">
        <v>10196187.59</v>
      </c>
      <c r="CB14" s="169">
        <v>14599022.350000001</v>
      </c>
      <c r="CC14" s="169">
        <v>7483511.0899999999</v>
      </c>
      <c r="CD14" s="169">
        <v>5963298.9100000001</v>
      </c>
      <c r="CE14" s="169">
        <v>13319787.65</v>
      </c>
      <c r="CF14" s="169">
        <v>903058443.33999991</v>
      </c>
      <c r="CG14" s="169">
        <v>31674274.989999995</v>
      </c>
      <c r="CH14" s="169">
        <v>40719967.700000003</v>
      </c>
      <c r="CI14" s="169">
        <v>5937448.96</v>
      </c>
      <c r="CJ14" s="169">
        <v>7276684.1600000001</v>
      </c>
      <c r="CK14" s="169">
        <v>10326513.92</v>
      </c>
      <c r="CL14" s="169">
        <v>9591520.2400000002</v>
      </c>
      <c r="CM14" s="169">
        <v>110079690.79000001</v>
      </c>
      <c r="CN14" s="169">
        <v>5003955.7</v>
      </c>
      <c r="CO14" s="169">
        <v>8871662.0800000001</v>
      </c>
      <c r="CP14" s="169">
        <v>5225290.4400000004</v>
      </c>
      <c r="CQ14" s="169">
        <v>9455464.2800000012</v>
      </c>
      <c r="CR14" s="169">
        <v>6267245.21</v>
      </c>
      <c r="CS14" s="169">
        <v>67291328.370000005</v>
      </c>
      <c r="CT14" s="169">
        <v>6783790.4199999999</v>
      </c>
      <c r="CU14" s="169">
        <v>8095456.2199999997</v>
      </c>
      <c r="CV14" s="169">
        <v>7019441.1299999999</v>
      </c>
      <c r="CW14" s="169">
        <v>6316291.75</v>
      </c>
      <c r="CX14" s="169">
        <v>11659073.93</v>
      </c>
      <c r="CY14" s="169">
        <v>10548505.289999999</v>
      </c>
      <c r="CZ14" s="169">
        <v>4004069.1500000004</v>
      </c>
      <c r="DA14" s="169">
        <v>64085405.219999999</v>
      </c>
      <c r="DB14" s="169">
        <v>40519768.68</v>
      </c>
      <c r="DC14" s="169">
        <v>8699654.0600000005</v>
      </c>
      <c r="DD14" s="169">
        <v>17931667.18</v>
      </c>
      <c r="DE14" s="169">
        <v>12914114.550000001</v>
      </c>
      <c r="DF14" s="169">
        <v>11792032.43</v>
      </c>
      <c r="DG14" s="169">
        <v>29617016.370000001</v>
      </c>
      <c r="DH14" s="169">
        <v>24268107.580000002</v>
      </c>
      <c r="DI14" s="169">
        <v>2974520.39</v>
      </c>
      <c r="DJ14" s="169">
        <v>188872420.14000002</v>
      </c>
      <c r="DK14" s="169">
        <v>7701115.5899999999</v>
      </c>
      <c r="DL14" s="169">
        <v>12680027.809999999</v>
      </c>
      <c r="DM14" s="169">
        <v>17999886.030000001</v>
      </c>
      <c r="DN14" s="169">
        <v>9241266.3000000007</v>
      </c>
      <c r="DO14" s="169">
        <v>9077542.8100000005</v>
      </c>
      <c r="DP14" s="169">
        <v>12515823.339999998</v>
      </c>
      <c r="DQ14" s="169">
        <v>7205618.5300000003</v>
      </c>
      <c r="DR14" s="169">
        <v>15705885.209999999</v>
      </c>
      <c r="DS14" s="169">
        <v>53733751.060000002</v>
      </c>
      <c r="DT14" s="169">
        <v>6692625.3200000003</v>
      </c>
      <c r="DU14" s="169">
        <v>28032134.199999999</v>
      </c>
      <c r="DV14" s="169">
        <v>17206276.34</v>
      </c>
      <c r="DW14" s="169">
        <v>5595271.0899999999</v>
      </c>
      <c r="DX14" s="169">
        <v>7022467.9399999995</v>
      </c>
      <c r="DY14" s="169">
        <v>9704986.8599999994</v>
      </c>
      <c r="DZ14" s="169">
        <v>4965836.67</v>
      </c>
      <c r="EA14" s="169">
        <v>7168309.96</v>
      </c>
      <c r="EB14" s="169">
        <v>6566339.4900000002</v>
      </c>
      <c r="EC14" s="169">
        <v>9100785.0099999998</v>
      </c>
      <c r="ED14" s="169">
        <v>151096229.51999995</v>
      </c>
      <c r="EE14" s="169">
        <v>33887936.979999997</v>
      </c>
      <c r="EF14" s="169">
        <v>5186262.04</v>
      </c>
      <c r="EG14" s="169">
        <v>5887040.0899999999</v>
      </c>
      <c r="EH14" s="169">
        <v>6585025.2800000003</v>
      </c>
      <c r="EI14" s="169">
        <v>8711832.4900000002</v>
      </c>
      <c r="EJ14" s="169">
        <v>18239626.830000002</v>
      </c>
      <c r="EK14" s="169">
        <v>3777006.63</v>
      </c>
      <c r="EL14" s="169">
        <v>4912911.8</v>
      </c>
      <c r="EM14" s="169">
        <v>120477211.21000002</v>
      </c>
      <c r="EN14" s="169">
        <v>11124587.709999999</v>
      </c>
      <c r="EO14" s="169">
        <v>5505563.7800000003</v>
      </c>
      <c r="EP14" s="169">
        <v>6735829.8599999994</v>
      </c>
      <c r="EQ14" s="169">
        <v>7458500.4500000002</v>
      </c>
      <c r="ER14" s="169">
        <v>6381976.5499999998</v>
      </c>
      <c r="ES14" s="169">
        <v>7723072.1899999995</v>
      </c>
      <c r="ET14" s="169">
        <v>12848940.539999999</v>
      </c>
      <c r="EU14" s="169">
        <v>7209632.7699999996</v>
      </c>
      <c r="EV14" s="169">
        <v>67839693.389999986</v>
      </c>
      <c r="EW14" s="169">
        <v>3816297.17</v>
      </c>
      <c r="EX14" s="169">
        <v>6997151.0700000003</v>
      </c>
      <c r="EY14" s="169">
        <v>7267128.6400000006</v>
      </c>
      <c r="EZ14" s="169">
        <v>33973653.100000001</v>
      </c>
      <c r="FA14" s="169">
        <v>6986858.5199999996</v>
      </c>
      <c r="FB14" s="169">
        <v>13891854.710000001</v>
      </c>
      <c r="FC14" s="169">
        <v>4933681.45</v>
      </c>
      <c r="FD14" s="169">
        <v>4715553.75</v>
      </c>
      <c r="FE14" s="169">
        <v>5930808.3200000003</v>
      </c>
      <c r="FF14" s="169">
        <v>14833247.619999999</v>
      </c>
      <c r="FG14" s="169">
        <v>8835275.6600000001</v>
      </c>
      <c r="FH14" s="169">
        <v>118436814.70999999</v>
      </c>
      <c r="FI14" s="169">
        <v>3771845.76</v>
      </c>
      <c r="FJ14" s="169">
        <v>5600056.9100000001</v>
      </c>
      <c r="FK14" s="169">
        <v>13039571.949999999</v>
      </c>
      <c r="FL14" s="169">
        <v>16769181.65</v>
      </c>
      <c r="FM14" s="169">
        <v>5099671.63</v>
      </c>
      <c r="FN14" s="169">
        <v>10206375.640000001</v>
      </c>
      <c r="FO14" s="169">
        <v>799639.27</v>
      </c>
      <c r="FP14" s="169">
        <v>132414048.55999999</v>
      </c>
      <c r="FQ14" s="169">
        <v>6453123.8599999994</v>
      </c>
      <c r="FR14" s="169">
        <v>8007353.54</v>
      </c>
      <c r="FS14" s="169">
        <v>6342222.7199999997</v>
      </c>
      <c r="FT14" s="169">
        <v>9199347.8100000005</v>
      </c>
      <c r="FU14" s="169">
        <v>6028498.6299999999</v>
      </c>
      <c r="FV14" s="169">
        <v>11405911.4</v>
      </c>
      <c r="FW14" s="169">
        <v>8398129.8000000007</v>
      </c>
      <c r="FX14" s="169">
        <v>6950130.21</v>
      </c>
      <c r="FY14" s="169">
        <v>4852399.71</v>
      </c>
      <c r="FZ14" s="169">
        <v>11487591.129999999</v>
      </c>
      <c r="GA14" s="169">
        <v>7281433.0800000001</v>
      </c>
      <c r="GB14" s="169">
        <v>6126430.2000000002</v>
      </c>
      <c r="GC14" s="169">
        <v>957717.71</v>
      </c>
      <c r="GD14" s="169">
        <v>99876803.519999996</v>
      </c>
      <c r="GE14" s="169">
        <v>5004024.72</v>
      </c>
      <c r="GF14" s="169">
        <v>4163444.54</v>
      </c>
      <c r="GG14" s="169">
        <v>10150114.16</v>
      </c>
      <c r="GH14" s="169">
        <v>3899105.89</v>
      </c>
      <c r="GI14" s="169">
        <v>5972840.1699999999</v>
      </c>
      <c r="GJ14" s="169">
        <v>10228297.020000001</v>
      </c>
      <c r="GK14" s="169">
        <v>12607771.039999999</v>
      </c>
      <c r="GL14" s="169">
        <v>5618711.0700000003</v>
      </c>
      <c r="GM14" s="169">
        <v>2040103.7000000002</v>
      </c>
      <c r="GN14" s="169">
        <v>1397391.1099999999</v>
      </c>
      <c r="GO14" s="169">
        <v>8373179.96</v>
      </c>
      <c r="GP14" s="169">
        <v>44579950.25</v>
      </c>
      <c r="GQ14" s="169">
        <v>10516205.039999999</v>
      </c>
      <c r="GR14" s="169">
        <v>4339894.2300000004</v>
      </c>
      <c r="GS14" s="169">
        <v>4490719.1500000004</v>
      </c>
      <c r="GT14" s="169">
        <v>4068148.35</v>
      </c>
      <c r="GU14" s="169">
        <v>5758145.7599999998</v>
      </c>
      <c r="GV14" s="169">
        <v>6330178.1199999992</v>
      </c>
      <c r="GW14" s="169">
        <v>5299657.57</v>
      </c>
      <c r="GX14" s="169">
        <v>35597319.629999988</v>
      </c>
      <c r="GY14" s="169">
        <v>4409944.78</v>
      </c>
      <c r="GZ14" s="169">
        <v>7619686.0999999996</v>
      </c>
      <c r="HA14" s="169">
        <v>6894234.1600000001</v>
      </c>
      <c r="HB14" s="169">
        <v>83093250.790000007</v>
      </c>
      <c r="HC14" s="169">
        <v>9156645.8399999999</v>
      </c>
      <c r="HD14" s="169">
        <v>12794698.640000001</v>
      </c>
      <c r="HE14" s="169">
        <v>8674664.5199999996</v>
      </c>
      <c r="HF14" s="169">
        <v>8171446.2699999996</v>
      </c>
      <c r="HG14" s="169">
        <v>13965799.129999999</v>
      </c>
      <c r="HH14" s="169">
        <v>80304726.979999989</v>
      </c>
      <c r="HI14" s="169">
        <v>58713998.659999996</v>
      </c>
      <c r="HJ14" s="169">
        <v>8681126.2899999991</v>
      </c>
      <c r="HK14" s="169">
        <v>14103667.779999999</v>
      </c>
      <c r="HL14" s="169">
        <v>10300629.73</v>
      </c>
      <c r="HM14" s="169">
        <v>6712072.8699999992</v>
      </c>
      <c r="HN14" s="169">
        <v>9611694.620000001</v>
      </c>
      <c r="HO14" s="169">
        <v>10682547.219999999</v>
      </c>
      <c r="HP14" s="169">
        <v>6295658.4199999999</v>
      </c>
      <c r="HQ14" s="169">
        <v>200404389.12</v>
      </c>
      <c r="HR14" s="169">
        <v>27057010.460000001</v>
      </c>
      <c r="HS14" s="169">
        <v>7009295.3300000001</v>
      </c>
      <c r="HT14" s="169">
        <v>3949458.29</v>
      </c>
      <c r="HU14" s="169">
        <v>5153638.53</v>
      </c>
      <c r="HV14" s="169">
        <v>4699994.12</v>
      </c>
      <c r="HW14" s="169">
        <v>30782011.060000002</v>
      </c>
      <c r="HX14" s="169">
        <v>5426180.8599999994</v>
      </c>
      <c r="HY14" s="169">
        <v>10799425.960000001</v>
      </c>
      <c r="HZ14" s="169">
        <v>7635214.54</v>
      </c>
      <c r="IA14" s="169">
        <v>8106274.54</v>
      </c>
      <c r="IB14" s="169">
        <v>9065509.8399999999</v>
      </c>
      <c r="IC14" s="169">
        <v>3076000.17</v>
      </c>
      <c r="ID14" s="169">
        <v>6003262.5999999996</v>
      </c>
      <c r="IE14" s="169">
        <v>6184750.2800000003</v>
      </c>
      <c r="IF14" s="169">
        <v>9832102.4000000004</v>
      </c>
      <c r="IG14" s="169">
        <v>92530702.220000014</v>
      </c>
      <c r="IH14" s="169">
        <v>22348462.98</v>
      </c>
      <c r="II14" s="169">
        <v>8892230.3000000007</v>
      </c>
      <c r="IJ14" s="169">
        <v>11417896.65</v>
      </c>
      <c r="IK14" s="169">
        <v>11458818.18</v>
      </c>
      <c r="IL14" s="169">
        <v>5529719.7000000002</v>
      </c>
      <c r="IM14" s="169">
        <v>5298338.22</v>
      </c>
      <c r="IN14" s="169">
        <v>3120139.84</v>
      </c>
      <c r="IO14" s="169">
        <v>5611805.3200000003</v>
      </c>
      <c r="IP14" s="169">
        <v>14786384.630000001</v>
      </c>
      <c r="IQ14" s="169">
        <v>3304246.06</v>
      </c>
      <c r="IR14" s="169">
        <v>202398655.18000004</v>
      </c>
      <c r="IS14" s="169">
        <v>29649941.029999997</v>
      </c>
      <c r="IT14" s="169">
        <v>15036397.699999999</v>
      </c>
      <c r="IU14" s="169">
        <v>4535008.9399999995</v>
      </c>
      <c r="IV14" s="169">
        <v>5636844.3700000001</v>
      </c>
      <c r="IW14" s="169">
        <v>2222576.34</v>
      </c>
      <c r="IX14" s="169">
        <v>5957032.6599999992</v>
      </c>
      <c r="IY14" s="169">
        <v>3802492.4400000004</v>
      </c>
      <c r="IZ14" s="169">
        <v>8098547.5500000007</v>
      </c>
      <c r="JA14" s="169">
        <v>18239276.890000001</v>
      </c>
      <c r="JB14" s="169">
        <v>6522242.1999999993</v>
      </c>
      <c r="JC14" s="169">
        <v>5643203.3500000006</v>
      </c>
      <c r="JD14" s="169">
        <v>278515903.93999994</v>
      </c>
      <c r="JE14" s="169">
        <v>20925644.34</v>
      </c>
      <c r="JF14" s="169">
        <v>10273178.720000001</v>
      </c>
      <c r="JG14" s="169">
        <v>4569816.5199999996</v>
      </c>
      <c r="JH14" s="169">
        <v>8873956.129999999</v>
      </c>
      <c r="JI14" s="169">
        <v>6054395.1699999999</v>
      </c>
      <c r="JJ14" s="169">
        <v>34682225.219999999</v>
      </c>
      <c r="JK14" s="169">
        <v>4125093.5900000003</v>
      </c>
      <c r="JL14" s="169">
        <v>8007842.04</v>
      </c>
      <c r="JM14" s="169">
        <v>9375772.3800000008</v>
      </c>
      <c r="JN14" s="169">
        <v>5207919.03</v>
      </c>
      <c r="JO14" s="169">
        <v>11877033.449999999</v>
      </c>
      <c r="JP14" s="169">
        <v>4609408.74</v>
      </c>
      <c r="JQ14" s="169">
        <v>46453032.249999993</v>
      </c>
      <c r="JR14" s="169">
        <v>27958997.5</v>
      </c>
      <c r="JS14" s="169">
        <v>1878242.97</v>
      </c>
      <c r="JT14" s="169">
        <v>5654436.0300000003</v>
      </c>
      <c r="JU14" s="169">
        <v>12708068.220000001</v>
      </c>
      <c r="JV14" s="169">
        <v>1870522.66</v>
      </c>
      <c r="JW14" s="169">
        <v>32708136.710000001</v>
      </c>
      <c r="JX14" s="169">
        <v>14576382.109999999</v>
      </c>
      <c r="JY14" s="169">
        <v>16516828.07</v>
      </c>
      <c r="JZ14" s="169">
        <v>8442434.1600000001</v>
      </c>
      <c r="KA14" s="169">
        <v>7078965.46</v>
      </c>
      <c r="KB14" s="169">
        <v>6784166.3900000006</v>
      </c>
      <c r="KC14" s="169">
        <v>14714599.909999998</v>
      </c>
      <c r="KD14" s="169">
        <v>3994492.7299999995</v>
      </c>
      <c r="KE14" s="169">
        <v>25698626.789999999</v>
      </c>
      <c r="KF14" s="169">
        <v>175675360.64000002</v>
      </c>
      <c r="KG14" s="169">
        <v>23334623.899999999</v>
      </c>
      <c r="KH14" s="169">
        <v>4582973.8100000005</v>
      </c>
      <c r="KI14" s="169">
        <v>9981827.2400000002</v>
      </c>
      <c r="KJ14" s="169">
        <v>14048105.869999999</v>
      </c>
      <c r="KK14" s="169">
        <v>6154430.9800000004</v>
      </c>
      <c r="KL14" s="169">
        <v>15782245.749999998</v>
      </c>
      <c r="KM14" s="169">
        <v>6623601.71</v>
      </c>
      <c r="KN14" s="169">
        <v>4243373.8</v>
      </c>
      <c r="KO14" s="169">
        <v>41507135.220000006</v>
      </c>
      <c r="KP14" s="169">
        <v>5378170.7000000002</v>
      </c>
      <c r="KQ14" s="169">
        <v>11112848.310000001</v>
      </c>
      <c r="KR14" s="169">
        <v>49853299.350000001</v>
      </c>
      <c r="KS14" s="169">
        <v>5567860.5700000003</v>
      </c>
      <c r="KT14" s="169">
        <v>5633460.9199999999</v>
      </c>
      <c r="KU14" s="169">
        <v>124209035.78000002</v>
      </c>
      <c r="KV14" s="169">
        <v>8349359.4499999993</v>
      </c>
      <c r="KW14" s="169">
        <v>68724293.870000005</v>
      </c>
      <c r="KX14" s="169">
        <v>11394949.48</v>
      </c>
      <c r="KY14" s="169">
        <v>9119670.1899999995</v>
      </c>
      <c r="KZ14" s="169">
        <v>15117489.640000001</v>
      </c>
      <c r="LA14" s="169">
        <v>12644696.77</v>
      </c>
      <c r="LB14" s="169">
        <v>7212685.4299999997</v>
      </c>
      <c r="LC14" s="169">
        <v>5093535.7</v>
      </c>
      <c r="LD14" s="169">
        <v>9451230.2199999988</v>
      </c>
      <c r="LE14" s="169">
        <v>297094253.88999999</v>
      </c>
      <c r="LF14" s="169">
        <v>41706235.949999996</v>
      </c>
      <c r="LG14" s="169">
        <v>36674385.980000004</v>
      </c>
      <c r="LH14" s="169">
        <v>31378399.740000002</v>
      </c>
      <c r="LI14" s="169">
        <v>5120931.96</v>
      </c>
      <c r="LJ14" s="169">
        <v>7079357.9399999995</v>
      </c>
      <c r="LK14" s="169">
        <v>6617960.6699000001</v>
      </c>
      <c r="LL14" s="169">
        <v>8180701.0899999999</v>
      </c>
      <c r="LM14" s="169">
        <v>4213215.38</v>
      </c>
      <c r="LN14" s="169">
        <v>10231189.699999999</v>
      </c>
      <c r="LO14" s="169">
        <v>10351550</v>
      </c>
      <c r="LP14" s="169">
        <v>37948092.5</v>
      </c>
      <c r="LQ14" s="169">
        <v>31640650.509999998</v>
      </c>
      <c r="LR14" s="169">
        <v>15227456.91</v>
      </c>
      <c r="LS14" s="169">
        <v>109510504.56</v>
      </c>
      <c r="LT14" s="169">
        <v>31491239.760000005</v>
      </c>
      <c r="LU14" s="169">
        <v>153945905.17999998</v>
      </c>
      <c r="LV14" s="169">
        <v>27916718.879999995</v>
      </c>
      <c r="LW14" s="169">
        <v>20262537.93</v>
      </c>
      <c r="LX14" s="169">
        <v>10321339.190000001</v>
      </c>
      <c r="LY14" s="169">
        <v>10965632.129999999</v>
      </c>
      <c r="LZ14" s="169">
        <v>8284682.8700000001</v>
      </c>
      <c r="MA14" s="169">
        <v>8137122.8099999996</v>
      </c>
      <c r="MB14" s="169">
        <v>9689793.3000000007</v>
      </c>
      <c r="MC14" s="169">
        <v>16777980.649999999</v>
      </c>
      <c r="MD14" s="169">
        <v>7047872.4399999995</v>
      </c>
      <c r="ME14" s="169">
        <v>221384807.21000004</v>
      </c>
      <c r="MF14" s="169">
        <v>6843726.0600000005</v>
      </c>
      <c r="MG14" s="169">
        <v>5519929.0999999996</v>
      </c>
      <c r="MH14" s="169">
        <v>5461209.7400000002</v>
      </c>
      <c r="MI14" s="169">
        <v>5849932.7300000004</v>
      </c>
      <c r="MJ14" s="169">
        <v>10566596.629999999</v>
      </c>
      <c r="MK14" s="169">
        <v>5381308.9300000006</v>
      </c>
      <c r="ML14" s="169">
        <v>8445578.5600000005</v>
      </c>
      <c r="MM14" s="169">
        <v>6613773.8300000001</v>
      </c>
      <c r="MN14" s="169">
        <v>3942423.29</v>
      </c>
      <c r="MO14" s="169">
        <v>5645589.5300000003</v>
      </c>
      <c r="MP14" s="169">
        <v>5185667.25</v>
      </c>
      <c r="MQ14" s="169">
        <v>133462246.08</v>
      </c>
      <c r="MR14" s="169">
        <v>6793957.6000000006</v>
      </c>
      <c r="MS14" s="169">
        <v>9412392.6899999995</v>
      </c>
      <c r="MT14" s="169">
        <v>3738725.93</v>
      </c>
      <c r="MU14" s="169">
        <v>4059632.16</v>
      </c>
      <c r="MV14" s="169">
        <v>7140897.04</v>
      </c>
      <c r="MW14" s="169">
        <v>15522263.25</v>
      </c>
      <c r="MX14" s="169">
        <v>12813463.84</v>
      </c>
      <c r="MY14" s="169">
        <v>9166310.5700000003</v>
      </c>
      <c r="MZ14" s="169">
        <v>2194035.21</v>
      </c>
      <c r="NA14" s="169">
        <v>976910.53</v>
      </c>
      <c r="NB14" s="169">
        <v>822503920.03000009</v>
      </c>
      <c r="NC14" s="169">
        <v>34732419.850000001</v>
      </c>
      <c r="ND14" s="169">
        <v>8287814.1999999993</v>
      </c>
      <c r="NE14" s="169">
        <v>31598953.489999998</v>
      </c>
      <c r="NF14" s="169">
        <v>4879792.6899999995</v>
      </c>
      <c r="NG14" s="169">
        <v>18494663.710000001</v>
      </c>
      <c r="NH14" s="169">
        <v>36508760.630000003</v>
      </c>
      <c r="NI14" s="169">
        <v>26746197.759999998</v>
      </c>
      <c r="NJ14" s="169">
        <v>3366593.07</v>
      </c>
      <c r="NK14" s="169">
        <v>17002745.280000001</v>
      </c>
      <c r="NL14" s="169">
        <v>28455478.140000001</v>
      </c>
      <c r="NM14" s="169">
        <v>3465102.2800000003</v>
      </c>
      <c r="NN14" s="169">
        <v>77266198.280000001</v>
      </c>
      <c r="NO14" s="169">
        <v>13336456.18</v>
      </c>
      <c r="NP14" s="169">
        <v>4998212.32</v>
      </c>
      <c r="NQ14" s="169">
        <v>0</v>
      </c>
      <c r="NR14" s="169">
        <v>6198770.580000001</v>
      </c>
      <c r="NS14" s="169">
        <v>2114691.11</v>
      </c>
      <c r="NT14" s="169">
        <v>3248513.26</v>
      </c>
      <c r="NU14" s="169">
        <v>134873744.90000001</v>
      </c>
      <c r="NV14" s="169">
        <v>22324528.119999997</v>
      </c>
      <c r="NW14" s="169">
        <v>3663340.83</v>
      </c>
      <c r="NX14" s="169">
        <v>4242283.5199999996</v>
      </c>
      <c r="NY14" s="169">
        <v>5589787.4399999995</v>
      </c>
      <c r="NZ14" s="169">
        <v>6627188.5</v>
      </c>
      <c r="OA14" s="169">
        <v>11371619.41</v>
      </c>
      <c r="OB14" s="169">
        <v>110853183.31</v>
      </c>
      <c r="OC14" s="169">
        <v>65956499.460000001</v>
      </c>
      <c r="OD14" s="169">
        <v>20643774.170000002</v>
      </c>
      <c r="OE14" s="169">
        <v>16059715.390000001</v>
      </c>
      <c r="OF14" s="169">
        <v>5694129.3599999994</v>
      </c>
      <c r="OG14" s="169">
        <v>3221791.52</v>
      </c>
      <c r="OH14" s="169">
        <v>7803225.4700000007</v>
      </c>
      <c r="OI14" s="169">
        <v>4380617.4000000004</v>
      </c>
      <c r="OJ14" s="169">
        <v>5945232.5899999999</v>
      </c>
      <c r="OK14" s="169">
        <v>72648772.61999999</v>
      </c>
      <c r="OL14" s="169">
        <v>18535966.949999999</v>
      </c>
      <c r="OM14" s="169">
        <v>40836779.390000001</v>
      </c>
      <c r="ON14" s="169">
        <v>7288812.0899999999</v>
      </c>
      <c r="OO14" s="169">
        <v>5918641.8399999999</v>
      </c>
      <c r="OP14" s="169">
        <v>3420465.51</v>
      </c>
      <c r="OQ14" s="169">
        <v>42408027.759999998</v>
      </c>
      <c r="OR14" s="169">
        <v>5518310.2400000002</v>
      </c>
      <c r="OS14" s="169">
        <v>7273449.7700000005</v>
      </c>
      <c r="OT14" s="169">
        <v>23651431.93</v>
      </c>
      <c r="OU14" s="169">
        <v>12649229.710000001</v>
      </c>
      <c r="OV14" s="169">
        <v>14107187.83</v>
      </c>
      <c r="OW14" s="169">
        <v>7365362.8900000006</v>
      </c>
      <c r="OX14" s="169">
        <v>4869689.8100000005</v>
      </c>
      <c r="OY14" s="169">
        <v>1749473.4700000002</v>
      </c>
      <c r="OZ14" s="169">
        <v>105937476.34</v>
      </c>
      <c r="PA14" s="169">
        <v>4871133.0999999996</v>
      </c>
      <c r="PB14" s="169">
        <v>17074150.799999997</v>
      </c>
      <c r="PC14" s="169">
        <v>4391886.12</v>
      </c>
      <c r="PD14" s="169">
        <v>17944172.100000001</v>
      </c>
      <c r="PE14" s="169">
        <v>14515678.48</v>
      </c>
      <c r="PF14" s="169">
        <v>11156116.189999999</v>
      </c>
      <c r="PG14" s="169">
        <v>4855621.1500000004</v>
      </c>
      <c r="PH14" s="169">
        <v>9286929.5699999984</v>
      </c>
      <c r="PI14" s="169">
        <v>17782356.93</v>
      </c>
      <c r="PJ14" s="169">
        <v>5791774.8900000006</v>
      </c>
      <c r="PK14" s="169">
        <v>7748623.9399999995</v>
      </c>
      <c r="PL14" s="169">
        <v>3372910.56</v>
      </c>
      <c r="PM14" s="169">
        <v>39513584.5</v>
      </c>
      <c r="PN14" s="169">
        <v>7951796.7400000002</v>
      </c>
      <c r="PO14" s="169">
        <v>7355380.0700000003</v>
      </c>
      <c r="PP14" s="169">
        <v>4881647.6400000006</v>
      </c>
      <c r="PQ14" s="169">
        <v>9847932.8499999996</v>
      </c>
      <c r="PR14" s="169">
        <v>189429734.49999997</v>
      </c>
      <c r="PS14" s="169">
        <v>3567110.51</v>
      </c>
      <c r="PT14" s="169">
        <v>5001234.04</v>
      </c>
      <c r="PU14" s="169">
        <v>5641456.8100000005</v>
      </c>
      <c r="PV14" s="169">
        <v>26126031.649999999</v>
      </c>
      <c r="PW14" s="169">
        <v>5011778.1999999993</v>
      </c>
      <c r="PX14" s="169">
        <v>18610901.990000002</v>
      </c>
      <c r="PY14" s="169">
        <v>4995707.34</v>
      </c>
      <c r="PZ14" s="169">
        <v>7493885.9500000002</v>
      </c>
      <c r="QA14" s="169">
        <v>1808060.17</v>
      </c>
      <c r="QB14" s="169">
        <v>25826122.299999997</v>
      </c>
      <c r="QC14" s="169">
        <v>3329604.1399999997</v>
      </c>
      <c r="QD14" s="169">
        <v>10989431.719999999</v>
      </c>
      <c r="QE14" s="169">
        <v>160817985.16</v>
      </c>
      <c r="QF14" s="169">
        <v>22252108.800000001</v>
      </c>
      <c r="QG14" s="169">
        <v>10975655.4</v>
      </c>
      <c r="QH14" s="169">
        <v>4563613.57</v>
      </c>
      <c r="QI14" s="169">
        <v>4753098.1099999994</v>
      </c>
      <c r="QJ14" s="169">
        <v>3758845.62</v>
      </c>
      <c r="QK14" s="169">
        <v>25740536.080000006</v>
      </c>
      <c r="QL14" s="169">
        <v>12726983.449999999</v>
      </c>
      <c r="QM14" s="169">
        <v>2839704.0999999996</v>
      </c>
      <c r="QN14" s="169">
        <v>3425211.65</v>
      </c>
      <c r="QO14" s="169">
        <v>4856064.5900000008</v>
      </c>
      <c r="QP14" s="169">
        <v>78302.399999999994</v>
      </c>
      <c r="QQ14" s="169">
        <v>344817.93000000005</v>
      </c>
      <c r="QR14" s="169">
        <v>141176102.56</v>
      </c>
      <c r="QS14" s="169">
        <v>7850181.5899999999</v>
      </c>
      <c r="QT14" s="169">
        <v>37396721.729999997</v>
      </c>
      <c r="QU14" s="169">
        <v>6560170.0499999998</v>
      </c>
      <c r="QV14" s="169">
        <v>12739350.949999999</v>
      </c>
      <c r="QW14" s="169">
        <v>15464225.16</v>
      </c>
      <c r="QX14" s="169">
        <v>10653233.26</v>
      </c>
      <c r="QY14" s="169">
        <v>12872837.67</v>
      </c>
      <c r="QZ14" s="169">
        <v>7837927.3700000001</v>
      </c>
      <c r="RA14" s="169">
        <v>3403445.2899999996</v>
      </c>
      <c r="RB14" s="169">
        <v>6448520.1300000008</v>
      </c>
      <c r="RC14" s="169">
        <v>5822883.0300000003</v>
      </c>
      <c r="RD14" s="169">
        <v>2696559.37</v>
      </c>
      <c r="RE14" s="169">
        <v>101916173.57000002</v>
      </c>
      <c r="RF14" s="169">
        <v>8303217.2699999996</v>
      </c>
      <c r="RG14" s="169">
        <v>3486034.02</v>
      </c>
      <c r="RH14" s="169">
        <v>5942080.71</v>
      </c>
      <c r="RI14" s="169">
        <v>12277836.140000001</v>
      </c>
      <c r="RJ14" s="169">
        <v>28000615.299999997</v>
      </c>
      <c r="RK14" s="169">
        <v>72973724.599999994</v>
      </c>
      <c r="RL14" s="169">
        <v>4610498.74</v>
      </c>
      <c r="RM14" s="169">
        <v>7331527.1000000006</v>
      </c>
      <c r="RN14" s="169">
        <v>17294563.880000003</v>
      </c>
      <c r="RO14" s="169">
        <v>9457161.120000001</v>
      </c>
      <c r="RP14" s="169">
        <v>3782464.23</v>
      </c>
      <c r="RQ14" s="169">
        <v>2024333.46</v>
      </c>
      <c r="RR14" s="169">
        <v>8889200.7599999998</v>
      </c>
      <c r="RS14" s="169">
        <v>3781560.0100000002</v>
      </c>
      <c r="RT14" s="169">
        <v>12860311.620000001</v>
      </c>
      <c r="RU14" s="169">
        <v>11049047.030000001</v>
      </c>
      <c r="RV14" s="169">
        <v>4832744.55</v>
      </c>
      <c r="RW14" s="169">
        <v>1441253.82</v>
      </c>
      <c r="RX14" s="169">
        <v>2980468.04</v>
      </c>
      <c r="RY14" s="169">
        <v>41735096.859999992</v>
      </c>
      <c r="RZ14" s="169">
        <v>3991470.2399999998</v>
      </c>
      <c r="SA14" s="169">
        <v>4518763.99</v>
      </c>
      <c r="SB14" s="169">
        <v>6177465.3799999999</v>
      </c>
      <c r="SC14" s="169">
        <v>2460583.44</v>
      </c>
      <c r="SD14" s="169">
        <v>4539446.5</v>
      </c>
      <c r="SE14" s="169">
        <v>4951175.2699999996</v>
      </c>
      <c r="SF14" s="169">
        <v>7378804.7599999998</v>
      </c>
      <c r="SG14" s="169">
        <v>4677048.2300000004</v>
      </c>
      <c r="SH14" s="169">
        <v>9086389.7300000004</v>
      </c>
      <c r="SI14" s="169">
        <v>13173171.26</v>
      </c>
      <c r="SJ14" s="169">
        <v>13692106.800000001</v>
      </c>
      <c r="SK14" s="169">
        <v>32818458.440000001</v>
      </c>
      <c r="SL14" s="169">
        <v>5064819.5199999996</v>
      </c>
      <c r="SM14" s="169">
        <v>6927310.5099999998</v>
      </c>
      <c r="SN14" s="169">
        <v>19582626.440000001</v>
      </c>
      <c r="SO14" s="169">
        <v>4548487.84</v>
      </c>
      <c r="SP14" s="169">
        <v>6174710.0300000003</v>
      </c>
      <c r="SQ14" s="169">
        <v>3789030.8200000003</v>
      </c>
      <c r="SR14" s="169">
        <v>3170174.09</v>
      </c>
      <c r="SS14" s="169">
        <v>45539514.140000001</v>
      </c>
      <c r="ST14" s="169">
        <v>4236105.72</v>
      </c>
      <c r="SU14" s="169">
        <v>5628443.8900000006</v>
      </c>
      <c r="SV14" s="169">
        <v>4296714.33</v>
      </c>
      <c r="SW14" s="169">
        <v>2908964.8500000006</v>
      </c>
      <c r="SX14" s="169">
        <v>5434008.8900000006</v>
      </c>
      <c r="SY14" s="169">
        <v>2268135.13</v>
      </c>
      <c r="SZ14" s="169">
        <v>18491294.66</v>
      </c>
      <c r="TA14" s="169">
        <v>5585365.5099999998</v>
      </c>
      <c r="TB14" s="169">
        <v>4587377.3100000005</v>
      </c>
      <c r="TC14" s="169">
        <v>5467022.620000001</v>
      </c>
      <c r="TD14" s="169">
        <v>14608499.280000001</v>
      </c>
      <c r="TE14" s="169">
        <v>4546466.12</v>
      </c>
      <c r="TF14" s="169">
        <v>5342107.75</v>
      </c>
      <c r="TG14" s="169">
        <v>76766058.940000013</v>
      </c>
      <c r="TH14" s="169">
        <v>3980401.02</v>
      </c>
      <c r="TI14" s="169">
        <v>4708630.63</v>
      </c>
      <c r="TJ14" s="169">
        <v>8991874.5600000005</v>
      </c>
      <c r="TK14" s="169">
        <v>7179004.5299999993</v>
      </c>
      <c r="TL14" s="169">
        <v>5470780.5199999996</v>
      </c>
      <c r="TM14" s="169">
        <v>3912484.69</v>
      </c>
      <c r="TN14" s="169">
        <v>17094924.199999999</v>
      </c>
      <c r="TO14" s="169">
        <v>4443786.32</v>
      </c>
      <c r="TP14" s="169">
        <v>8995795.0500000007</v>
      </c>
      <c r="TQ14" s="169">
        <v>7095499.2700000005</v>
      </c>
      <c r="TR14" s="169">
        <v>6304296.3000000007</v>
      </c>
      <c r="TS14" s="169">
        <v>3993484.85</v>
      </c>
      <c r="TT14" s="169">
        <v>13647371.74</v>
      </c>
      <c r="TU14" s="169">
        <v>3130987.42</v>
      </c>
      <c r="TV14" s="169">
        <v>4396523.32</v>
      </c>
      <c r="TW14" s="169">
        <v>25860592.52</v>
      </c>
      <c r="TX14" s="169">
        <v>14753317.360000001</v>
      </c>
      <c r="TY14" s="169">
        <v>60755710.200000003</v>
      </c>
      <c r="TZ14" s="169">
        <v>15226857.130000001</v>
      </c>
      <c r="UA14" s="169">
        <v>5464554.9800000004</v>
      </c>
      <c r="UB14" s="169">
        <v>3441736.16</v>
      </c>
      <c r="UC14" s="169">
        <v>44253299.539999999</v>
      </c>
      <c r="UD14" s="169">
        <v>3080433.18</v>
      </c>
      <c r="UE14" s="169">
        <v>5829875.4100000001</v>
      </c>
      <c r="UF14" s="169">
        <v>5531909.0199999996</v>
      </c>
      <c r="UG14" s="169">
        <v>2045758.4300000002</v>
      </c>
      <c r="UH14" s="169">
        <v>26715523.760000002</v>
      </c>
      <c r="UI14" s="169">
        <v>20228345.850000001</v>
      </c>
      <c r="UJ14" s="169">
        <v>9276058.370000001</v>
      </c>
      <c r="UK14" s="169">
        <v>22485532.609999999</v>
      </c>
      <c r="UL14" s="169">
        <v>16116346.890000001</v>
      </c>
      <c r="UM14" s="169">
        <v>20357114.919999998</v>
      </c>
      <c r="UN14" s="169">
        <v>151526946.06999999</v>
      </c>
      <c r="UO14" s="169">
        <v>6696710.1399999997</v>
      </c>
      <c r="UP14" s="169">
        <v>6321402.2400000002</v>
      </c>
      <c r="UQ14" s="169">
        <v>26847239.82</v>
      </c>
      <c r="UR14" s="169">
        <v>2184587.4500000002</v>
      </c>
      <c r="US14" s="169">
        <v>5852702.2400000002</v>
      </c>
      <c r="UT14" s="169">
        <v>14295820.780000001</v>
      </c>
      <c r="UU14" s="169">
        <v>4516889.51</v>
      </c>
      <c r="UV14" s="169">
        <v>3809431.8200000003</v>
      </c>
      <c r="UW14" s="169">
        <v>7474083.6500000004</v>
      </c>
      <c r="UX14" s="169">
        <v>6969765.4100000001</v>
      </c>
      <c r="UY14" s="169">
        <v>16820753.280000001</v>
      </c>
      <c r="UZ14" s="169">
        <v>8844095.5</v>
      </c>
      <c r="VA14" s="169">
        <v>12974017.149999999</v>
      </c>
      <c r="VB14" s="169">
        <v>5600097.1600000001</v>
      </c>
      <c r="VC14" s="169">
        <v>5521811.0300000003</v>
      </c>
      <c r="VD14" s="169">
        <v>4632364.95</v>
      </c>
      <c r="VE14" s="169">
        <v>4449333.2300000004</v>
      </c>
      <c r="VF14" s="169">
        <v>10349000.6</v>
      </c>
      <c r="VG14" s="169">
        <v>2667317.29</v>
      </c>
      <c r="VH14" s="169">
        <v>2531843.9900000002</v>
      </c>
      <c r="VI14" s="169">
        <v>2819525.5</v>
      </c>
      <c r="VJ14" s="169">
        <v>55961734.460000001</v>
      </c>
      <c r="VK14" s="169">
        <v>6912642.1400000006</v>
      </c>
      <c r="VL14" s="169">
        <v>6483271.2300000004</v>
      </c>
      <c r="VM14" s="169">
        <v>16990774.350000001</v>
      </c>
      <c r="VN14" s="169">
        <v>10296421.99</v>
      </c>
      <c r="VO14" s="169">
        <v>12008565.02</v>
      </c>
      <c r="VP14" s="169">
        <v>10223946.629999999</v>
      </c>
      <c r="VQ14" s="169">
        <v>5387671.5299999993</v>
      </c>
      <c r="VR14" s="169">
        <v>2686450.26</v>
      </c>
      <c r="VS14" s="169">
        <v>22148710.130000003</v>
      </c>
      <c r="VT14" s="169">
        <v>6352526.1100000003</v>
      </c>
      <c r="VU14" s="169">
        <v>9978342.1400000006</v>
      </c>
      <c r="VV14" s="169">
        <v>15418415.01</v>
      </c>
      <c r="VW14" s="169">
        <v>15929676.460000001</v>
      </c>
      <c r="VX14" s="169">
        <v>8194443.3200000003</v>
      </c>
      <c r="VY14" s="169">
        <v>259981568.26000002</v>
      </c>
      <c r="VZ14" s="169">
        <v>17962407.189999998</v>
      </c>
      <c r="WA14" s="169">
        <v>9569502.3100000005</v>
      </c>
      <c r="WB14" s="169">
        <v>6456975.3799999999</v>
      </c>
      <c r="WC14" s="169">
        <v>6056264.7299999995</v>
      </c>
      <c r="WD14" s="169">
        <v>9439791.2600000016</v>
      </c>
      <c r="WE14" s="169">
        <v>23391983.280000001</v>
      </c>
      <c r="WF14" s="169">
        <v>16348432.93</v>
      </c>
      <c r="WG14" s="169">
        <v>7389668.29</v>
      </c>
      <c r="WH14" s="169">
        <v>11849825.039999999</v>
      </c>
      <c r="WI14" s="169">
        <v>8494125.0299999993</v>
      </c>
      <c r="WJ14" s="169">
        <v>21599959.890000001</v>
      </c>
      <c r="WK14" s="169">
        <v>4585413.16</v>
      </c>
      <c r="WL14" s="169">
        <v>15405534.08</v>
      </c>
      <c r="WM14" s="169">
        <v>20281392.59</v>
      </c>
      <c r="WN14" s="169">
        <v>8484298.620000001</v>
      </c>
      <c r="WO14" s="169">
        <v>3393112.0999999996</v>
      </c>
      <c r="WP14" s="169">
        <v>14045337.74</v>
      </c>
      <c r="WQ14" s="169">
        <v>10539062.390000001</v>
      </c>
      <c r="WR14" s="169">
        <v>21488024.800000001</v>
      </c>
      <c r="WS14" s="169">
        <v>31241556.749999996</v>
      </c>
      <c r="WT14" s="169">
        <v>5247310.37</v>
      </c>
      <c r="WU14" s="169">
        <v>2432819.2800000003</v>
      </c>
      <c r="WV14" s="169">
        <v>4173382.3</v>
      </c>
      <c r="WW14" s="169">
        <v>7189019.0000000009</v>
      </c>
      <c r="WX14" s="169">
        <v>2294808</v>
      </c>
      <c r="WY14" s="169">
        <v>2825417.4699999997</v>
      </c>
      <c r="WZ14" s="169">
        <v>4426513.92</v>
      </c>
      <c r="XA14" s="169">
        <v>31217048.370000001</v>
      </c>
      <c r="XB14" s="169">
        <v>4521623.03</v>
      </c>
      <c r="XC14" s="169">
        <v>5200687.3900000006</v>
      </c>
      <c r="XD14" s="169">
        <v>4224624.08</v>
      </c>
      <c r="XE14" s="169">
        <v>1265053.9099999999</v>
      </c>
      <c r="XF14" s="169">
        <v>137895700.47999999</v>
      </c>
      <c r="XG14" s="169">
        <v>9088218.4499999993</v>
      </c>
      <c r="XH14" s="169">
        <v>8399831.0199999996</v>
      </c>
      <c r="XI14" s="169">
        <v>65370391.239999995</v>
      </c>
      <c r="XJ14" s="169">
        <v>8485223.75</v>
      </c>
      <c r="XK14" s="169">
        <v>66718130.549999997</v>
      </c>
      <c r="XL14" s="169">
        <v>16232348.529999999</v>
      </c>
      <c r="XM14" s="169">
        <v>8010148.5500000007</v>
      </c>
      <c r="XN14" s="169">
        <v>13697070.09</v>
      </c>
      <c r="XO14" s="169">
        <v>14611817.77</v>
      </c>
      <c r="XP14" s="169">
        <v>12363179.629999999</v>
      </c>
      <c r="XQ14" s="169">
        <v>18403343.310000002</v>
      </c>
      <c r="XR14" s="169">
        <v>8762213.6799999997</v>
      </c>
      <c r="XS14" s="169">
        <v>5703831.2599999998</v>
      </c>
      <c r="XT14" s="169">
        <v>6887646.8799999999</v>
      </c>
      <c r="XU14" s="169">
        <v>5712183.8799999999</v>
      </c>
      <c r="XV14" s="169">
        <v>4653523.05</v>
      </c>
      <c r="XW14" s="169">
        <v>5835472.5500000007</v>
      </c>
      <c r="XX14" s="169">
        <v>8240365.21</v>
      </c>
      <c r="XY14" s="169">
        <v>18213163.66</v>
      </c>
      <c r="XZ14" s="169">
        <v>5289021.5199999996</v>
      </c>
      <c r="YA14" s="169">
        <v>4002985.94</v>
      </c>
      <c r="YB14" s="169">
        <v>3893425.96</v>
      </c>
      <c r="YC14" s="169">
        <v>128060397.83999999</v>
      </c>
      <c r="YD14" s="169">
        <v>5777807.9900000002</v>
      </c>
      <c r="YE14" s="169">
        <v>10910835.619999999</v>
      </c>
      <c r="YF14" s="169">
        <v>17611430.149999999</v>
      </c>
      <c r="YG14" s="169">
        <v>15585898.99</v>
      </c>
      <c r="YH14" s="169">
        <v>4649387.5600000005</v>
      </c>
      <c r="YI14" s="169">
        <v>10543903.619999999</v>
      </c>
      <c r="YJ14" s="169">
        <v>12056824.77</v>
      </c>
      <c r="YK14" s="169">
        <v>14524923.720000001</v>
      </c>
      <c r="YL14" s="169">
        <v>26437683.52</v>
      </c>
      <c r="YM14" s="169">
        <v>15297188.85</v>
      </c>
      <c r="YN14" s="169">
        <v>8236208.5000000009</v>
      </c>
      <c r="YO14" s="169">
        <v>4439420.8</v>
      </c>
      <c r="YP14" s="169">
        <v>15881225.689999999</v>
      </c>
      <c r="YQ14" s="169">
        <v>13332516.609999999</v>
      </c>
      <c r="YR14" s="169">
        <v>315082.77</v>
      </c>
      <c r="YS14" s="169">
        <v>40871325.140000001</v>
      </c>
      <c r="YT14" s="169">
        <v>42713790.420000002</v>
      </c>
      <c r="YU14" s="169">
        <v>6832831.8600000003</v>
      </c>
      <c r="YV14" s="169">
        <v>19640853.780000001</v>
      </c>
      <c r="YW14" s="169">
        <v>5515892.2599999998</v>
      </c>
      <c r="YX14" s="169">
        <v>6347468.6899999995</v>
      </c>
      <c r="YY14" s="169">
        <v>3172556.55</v>
      </c>
      <c r="YZ14" s="169">
        <v>4067446.73</v>
      </c>
      <c r="ZA14" s="169">
        <v>38060212.509999998</v>
      </c>
      <c r="ZB14" s="169">
        <v>5633153.0499999998</v>
      </c>
      <c r="ZC14" s="169">
        <v>10026046.710000001</v>
      </c>
      <c r="ZD14" s="169">
        <v>12751920.950000001</v>
      </c>
      <c r="ZE14" s="169">
        <v>4879955.7700000005</v>
      </c>
      <c r="ZF14" s="169">
        <v>6300362.8799999999</v>
      </c>
      <c r="ZG14" s="169">
        <v>13402525.34</v>
      </c>
      <c r="ZH14" s="169">
        <v>4717693.05</v>
      </c>
      <c r="ZI14" s="169">
        <v>18982767.800000001</v>
      </c>
      <c r="ZJ14" s="169">
        <v>148973576.54999998</v>
      </c>
      <c r="ZK14" s="169">
        <v>5032390.33</v>
      </c>
      <c r="ZL14" s="169">
        <v>10559778.41</v>
      </c>
      <c r="ZM14" s="169">
        <v>24804533.109999999</v>
      </c>
      <c r="ZN14" s="169">
        <v>13808021.52</v>
      </c>
      <c r="ZO14" s="169">
        <v>5612012.6699999999</v>
      </c>
      <c r="ZP14" s="169">
        <v>5717962.7800000003</v>
      </c>
      <c r="ZQ14" s="169">
        <v>9223623.8300000001</v>
      </c>
      <c r="ZR14" s="169">
        <v>14643716.969999999</v>
      </c>
      <c r="ZS14" s="169">
        <v>19863446.880000003</v>
      </c>
      <c r="ZT14" s="169">
        <v>153095.57999999999</v>
      </c>
      <c r="ZU14" s="169">
        <v>14921873.9</v>
      </c>
      <c r="ZV14" s="169">
        <v>4452485.79</v>
      </c>
      <c r="ZW14" s="169">
        <v>13363471.789999999</v>
      </c>
      <c r="ZX14" s="169">
        <v>3534240.0700000003</v>
      </c>
      <c r="ZY14" s="169">
        <v>4642921.51</v>
      </c>
      <c r="ZZ14" s="169">
        <v>5238674.1399999997</v>
      </c>
      <c r="AAA14" s="169">
        <v>3626186.2500000005</v>
      </c>
      <c r="AAB14" s="169">
        <v>19907989.289999999</v>
      </c>
      <c r="AAC14" s="169">
        <v>8396544.2300000004</v>
      </c>
      <c r="AAD14" s="169">
        <v>2452709.27</v>
      </c>
      <c r="AAE14" s="169">
        <v>1528706.2</v>
      </c>
      <c r="AAF14" s="169">
        <v>37076102.740000002</v>
      </c>
      <c r="AAG14" s="169">
        <v>4334920.46</v>
      </c>
      <c r="AAH14" s="169">
        <v>11567685.42</v>
      </c>
      <c r="AAI14" s="169">
        <v>9695795.6400000006</v>
      </c>
      <c r="AAJ14" s="169">
        <v>4244060.5600000005</v>
      </c>
      <c r="AAK14" s="169">
        <v>19939819.199999999</v>
      </c>
      <c r="AAL14" s="169">
        <v>3405813.98</v>
      </c>
      <c r="AAM14" s="169">
        <v>459768046.49000001</v>
      </c>
      <c r="AAN14" s="169">
        <v>8452766.1499999985</v>
      </c>
      <c r="AAO14" s="169">
        <v>4350297.99</v>
      </c>
      <c r="AAP14" s="169">
        <v>66730640.350000001</v>
      </c>
      <c r="AAQ14" s="169">
        <v>8250543.54</v>
      </c>
      <c r="AAR14" s="169">
        <v>6723205.75</v>
      </c>
      <c r="AAS14" s="169">
        <v>8584375.8599999994</v>
      </c>
      <c r="AAT14" s="169">
        <v>8884566.0799999982</v>
      </c>
      <c r="AAU14" s="169">
        <v>106260876.81</v>
      </c>
      <c r="AAV14" s="169">
        <v>4748294.76</v>
      </c>
      <c r="AAW14" s="169">
        <v>12378952.289999999</v>
      </c>
      <c r="AAX14" s="169">
        <v>72535506.100000009</v>
      </c>
      <c r="AAY14" s="169">
        <v>20840584.739999998</v>
      </c>
      <c r="AAZ14" s="169">
        <v>5356475.04</v>
      </c>
      <c r="ABA14" s="169">
        <v>4349028.03</v>
      </c>
      <c r="ABB14" s="169">
        <v>8549184.8599999994</v>
      </c>
      <c r="ABC14" s="169">
        <v>5174713.95</v>
      </c>
      <c r="ABD14" s="169">
        <v>4678004.09</v>
      </c>
      <c r="ABE14" s="169">
        <v>7202860.46</v>
      </c>
      <c r="ABF14" s="169">
        <v>133318457.21000001</v>
      </c>
      <c r="ABG14" s="169">
        <v>40627975.379999995</v>
      </c>
      <c r="ABH14" s="169">
        <v>3263308.2800000003</v>
      </c>
      <c r="ABI14" s="169">
        <v>4747137.22</v>
      </c>
      <c r="ABJ14" s="169">
        <v>3736571.29</v>
      </c>
      <c r="ABK14" s="169">
        <v>2885211.6599999997</v>
      </c>
      <c r="ABL14" s="169">
        <v>4168305.1</v>
      </c>
      <c r="ABM14" s="169">
        <v>37677286.390000001</v>
      </c>
      <c r="ABN14" s="169">
        <v>6003075.1999999993</v>
      </c>
      <c r="ABO14" s="169">
        <v>18270001.939999998</v>
      </c>
      <c r="ABP14" s="169">
        <v>6097409.9399999995</v>
      </c>
      <c r="ABQ14" s="169">
        <v>8167127.2400000002</v>
      </c>
      <c r="ABR14" s="169">
        <v>6460555.7400000002</v>
      </c>
      <c r="ABS14" s="169">
        <v>6393540.96</v>
      </c>
      <c r="ABT14" s="169">
        <v>18026277.049999997</v>
      </c>
      <c r="ABU14" s="169">
        <v>2775805.9000000004</v>
      </c>
      <c r="ABV14" s="169">
        <v>102481601.73</v>
      </c>
      <c r="ABW14" s="169">
        <v>4029822.33</v>
      </c>
      <c r="ABX14" s="169">
        <v>10263340.4</v>
      </c>
      <c r="ABY14" s="169">
        <v>5194324.4799999995</v>
      </c>
      <c r="ABZ14" s="169">
        <v>3917939.4000000004</v>
      </c>
      <c r="ACA14" s="169">
        <v>86391650.140000001</v>
      </c>
      <c r="ACB14" s="169">
        <v>3451634.71</v>
      </c>
      <c r="ACC14" s="169">
        <v>5606547.6099999994</v>
      </c>
      <c r="ACD14" s="169">
        <v>6944087.6200000001</v>
      </c>
      <c r="ACE14" s="169">
        <v>7035327.4500000002</v>
      </c>
      <c r="ACF14" s="169">
        <v>5388041.2799999993</v>
      </c>
      <c r="ACG14" s="169">
        <v>216734652.91000003</v>
      </c>
      <c r="ACH14" s="169">
        <v>4199165.0600000005</v>
      </c>
      <c r="ACI14" s="169">
        <v>17008344.460000001</v>
      </c>
      <c r="ACJ14" s="169">
        <v>63585617.939999998</v>
      </c>
      <c r="ACK14" s="169">
        <v>1520101.9899999998</v>
      </c>
      <c r="ACL14" s="169">
        <v>1176099.3399999999</v>
      </c>
      <c r="ACM14" s="169">
        <v>8322862.3900000006</v>
      </c>
      <c r="ACN14" s="169">
        <v>20713767.050000001</v>
      </c>
      <c r="ACO14" s="169">
        <v>26302389.780000001</v>
      </c>
      <c r="ACP14" s="169">
        <v>10720630.41</v>
      </c>
      <c r="ACQ14" s="169">
        <v>6672391</v>
      </c>
      <c r="ACR14" s="169">
        <v>6151929.1899999995</v>
      </c>
      <c r="ACS14" s="169">
        <v>3868233.17</v>
      </c>
      <c r="ACT14" s="169">
        <v>16353114.689999999</v>
      </c>
      <c r="ACU14" s="169">
        <v>16242988.020000001</v>
      </c>
      <c r="ACV14" s="169">
        <v>14689406.699999999</v>
      </c>
      <c r="ACW14" s="169">
        <v>3183933.02</v>
      </c>
      <c r="ACX14" s="169">
        <v>4008702.55</v>
      </c>
      <c r="ACY14" s="169">
        <v>3901759.44</v>
      </c>
      <c r="ACZ14" s="169">
        <v>1077316.3</v>
      </c>
      <c r="ADA14" s="169">
        <v>4533055.6906000003</v>
      </c>
      <c r="ADB14" s="169">
        <v>18002238.149999999</v>
      </c>
      <c r="ADC14" s="169">
        <v>3007202.1500000004</v>
      </c>
      <c r="ADD14" s="169">
        <v>22940231.400000002</v>
      </c>
      <c r="ADE14" s="169">
        <v>41858642.500000007</v>
      </c>
      <c r="ADF14" s="169">
        <v>5406800.8700000001</v>
      </c>
      <c r="ADG14" s="169">
        <v>3320235.21</v>
      </c>
      <c r="ADH14" s="169">
        <v>4672351.68</v>
      </c>
      <c r="ADI14" s="169">
        <v>3742324.4699999997</v>
      </c>
      <c r="ADJ14" s="169">
        <v>5437746.0800000001</v>
      </c>
      <c r="ADK14" s="169">
        <v>5218277.6400000006</v>
      </c>
      <c r="ADL14" s="169">
        <v>4618193.3499999996</v>
      </c>
      <c r="ADM14" s="169">
        <v>142811628.03</v>
      </c>
      <c r="ADN14" s="169">
        <v>15124241.030000001</v>
      </c>
      <c r="ADO14" s="169">
        <v>14575771.41</v>
      </c>
      <c r="ADP14" s="169">
        <v>53759680.43</v>
      </c>
      <c r="ADQ14" s="169">
        <v>3351565.39</v>
      </c>
      <c r="ADR14" s="169">
        <v>5857923.75</v>
      </c>
      <c r="ADS14" s="169">
        <v>5495496.4299999997</v>
      </c>
      <c r="ADT14" s="169">
        <v>3502520.9</v>
      </c>
      <c r="ADU14" s="169">
        <v>353154385.99000007</v>
      </c>
      <c r="ADV14" s="169">
        <v>54200362.390000001</v>
      </c>
      <c r="ADW14" s="169">
        <v>16462800.380000001</v>
      </c>
      <c r="ADX14" s="169">
        <v>4844908.1099999994</v>
      </c>
      <c r="ADY14" s="169">
        <v>4597289.2</v>
      </c>
      <c r="ADZ14" s="169">
        <v>6509619</v>
      </c>
      <c r="AEA14" s="169">
        <v>4948193.4800000004</v>
      </c>
      <c r="AEB14" s="169">
        <v>5799041.3699999992</v>
      </c>
      <c r="AEC14" s="169">
        <v>3365699.12</v>
      </c>
      <c r="AED14" s="169">
        <v>4608152.95</v>
      </c>
      <c r="AEE14" s="169">
        <v>5699489.79</v>
      </c>
      <c r="AEF14" s="169">
        <v>8165608.29</v>
      </c>
      <c r="AEG14" s="169">
        <v>5933646.0300000003</v>
      </c>
      <c r="AEH14" s="169">
        <v>4434793.99</v>
      </c>
      <c r="AEI14" s="169">
        <v>5698655.1000000006</v>
      </c>
      <c r="AEJ14" s="169">
        <v>7933745.5099999998</v>
      </c>
      <c r="AEK14" s="169">
        <v>6307161.0300000003</v>
      </c>
      <c r="AEL14" s="169">
        <v>16885121.579999998</v>
      </c>
      <c r="AEM14" s="169">
        <v>2974724.4699999997</v>
      </c>
      <c r="AEN14" s="169">
        <v>9152288.540000001</v>
      </c>
      <c r="AEO14" s="169">
        <v>196371910.11000001</v>
      </c>
      <c r="AEP14" s="169">
        <v>22189973.84</v>
      </c>
      <c r="AEQ14" s="169">
        <v>23691969.050000001</v>
      </c>
      <c r="AER14" s="169">
        <v>6862510.5800000001</v>
      </c>
      <c r="AES14" s="169">
        <v>7234149.96</v>
      </c>
      <c r="AET14" s="169">
        <v>27499750.23</v>
      </c>
      <c r="AEU14" s="169">
        <v>4966474.9800000004</v>
      </c>
      <c r="AEV14" s="169">
        <v>8107023.3100000005</v>
      </c>
      <c r="AEW14" s="169">
        <v>5694700.1500000004</v>
      </c>
      <c r="AEX14" s="169">
        <v>13618007.979999999</v>
      </c>
      <c r="AEY14" s="169">
        <v>84276553.780000016</v>
      </c>
      <c r="AEZ14" s="169">
        <v>51289531.509999998</v>
      </c>
      <c r="AFA14" s="169">
        <v>18593012.609999999</v>
      </c>
      <c r="AFB14" s="169">
        <v>12860544.950000001</v>
      </c>
      <c r="AFC14" s="169">
        <v>21262887.799999997</v>
      </c>
      <c r="AFD14" s="169">
        <v>17117185.23</v>
      </c>
      <c r="AFE14" s="169">
        <v>10610044.219999999</v>
      </c>
      <c r="AFF14" s="169">
        <v>14338157.450000001</v>
      </c>
      <c r="AFG14" s="169">
        <v>9095218.6400000006</v>
      </c>
      <c r="AFH14" s="169">
        <v>12268301.17</v>
      </c>
      <c r="AFI14" s="169">
        <v>10397356.870000001</v>
      </c>
      <c r="AFJ14" s="169">
        <v>10618720.34</v>
      </c>
      <c r="AFK14" s="169">
        <v>13225249.24</v>
      </c>
      <c r="AFL14" s="169">
        <v>81650774.279999986</v>
      </c>
      <c r="AFM14" s="169">
        <v>23768789.390000001</v>
      </c>
      <c r="AFN14" s="169">
        <v>11964147.6</v>
      </c>
      <c r="AFO14" s="169">
        <v>11794312.029999999</v>
      </c>
      <c r="AFP14" s="169">
        <v>14289547.67</v>
      </c>
      <c r="AFQ14" s="169">
        <v>8723308.4399999995</v>
      </c>
      <c r="AFR14" s="169">
        <v>12914261.25</v>
      </c>
      <c r="AFS14" s="169">
        <v>17580224.170000002</v>
      </c>
      <c r="AFT14" s="169">
        <v>15386307.549999999</v>
      </c>
      <c r="AFU14" s="169">
        <v>7285980.9000000004</v>
      </c>
      <c r="AFV14" s="169">
        <v>18735538.649999999</v>
      </c>
      <c r="AFW14" s="169">
        <v>7510775.1500000004</v>
      </c>
      <c r="AFX14" s="169">
        <v>104869206.32000001</v>
      </c>
      <c r="AFY14" s="169">
        <v>7847506.7800000003</v>
      </c>
      <c r="AFZ14" s="169">
        <v>5208112.17</v>
      </c>
      <c r="AGA14" s="169">
        <v>6061681.8099999996</v>
      </c>
      <c r="AGB14" s="169">
        <v>16952568.119999997</v>
      </c>
      <c r="AGC14" s="169">
        <v>5685686.8900000006</v>
      </c>
      <c r="AGD14" s="169">
        <v>5302016.18</v>
      </c>
      <c r="AGE14" s="169">
        <v>5702813.1100000003</v>
      </c>
      <c r="AGF14" s="169">
        <v>4014822.41</v>
      </c>
      <c r="AGG14" s="169">
        <v>7131486.1600000001</v>
      </c>
      <c r="AGH14" s="169">
        <v>5681490.5800000001</v>
      </c>
      <c r="AGI14" s="169">
        <v>139154817.15000001</v>
      </c>
      <c r="AGJ14" s="169">
        <v>26118749.18</v>
      </c>
      <c r="AGK14" s="169">
        <v>14651576.02</v>
      </c>
      <c r="AGL14" s="169">
        <v>8107636.1399999997</v>
      </c>
      <c r="AGM14" s="169">
        <v>28535897.16</v>
      </c>
      <c r="AGN14" s="169">
        <v>23606609.539999999</v>
      </c>
      <c r="AGO14" s="169">
        <v>14103952.67</v>
      </c>
      <c r="AGP14" s="169">
        <v>8444929.9699999988</v>
      </c>
      <c r="AGQ14" s="169">
        <v>229841751.23999998</v>
      </c>
      <c r="AGR14" s="169">
        <v>139016490.00999999</v>
      </c>
      <c r="AGS14" s="169">
        <v>6252079.4399999995</v>
      </c>
      <c r="AGT14" s="169">
        <v>30397073.030000001</v>
      </c>
      <c r="AGU14" s="169">
        <v>29177957.410000004</v>
      </c>
      <c r="AGV14" s="169">
        <v>13284957.050000001</v>
      </c>
      <c r="AGW14" s="169">
        <v>25366547.350000001</v>
      </c>
      <c r="AGX14" s="169">
        <v>12973404.49</v>
      </c>
      <c r="AGY14" s="169">
        <v>4377188.45</v>
      </c>
      <c r="AGZ14" s="169">
        <v>9429678.4899999984</v>
      </c>
      <c r="AHA14" s="169">
        <v>17781942.649999999</v>
      </c>
      <c r="AHB14" s="169">
        <v>8242974.9000000004</v>
      </c>
      <c r="AHC14" s="169">
        <v>4918450.08</v>
      </c>
      <c r="AHD14" s="169">
        <v>7633873.0800000001</v>
      </c>
      <c r="AHE14" s="169">
        <v>10744648.729999999</v>
      </c>
      <c r="AHF14" s="169">
        <v>8188242.7999999998</v>
      </c>
      <c r="AHG14" s="169">
        <v>4953850.0299999993</v>
      </c>
      <c r="AHH14" s="169">
        <v>33866600.18</v>
      </c>
      <c r="AHI14" s="169">
        <v>6164107.8600000003</v>
      </c>
      <c r="AHJ14" s="169">
        <v>8483489.2600000016</v>
      </c>
      <c r="AHK14" s="169">
        <v>6006504.29</v>
      </c>
      <c r="AHL14" s="169">
        <v>13548175.07</v>
      </c>
      <c r="AHM14" s="169">
        <v>8325698.2600000007</v>
      </c>
      <c r="AHN14" s="169">
        <v>3807365.5700000003</v>
      </c>
      <c r="AHO14" s="169">
        <v>19920090064.980499</v>
      </c>
    </row>
    <row r="15" spans="1:899" x14ac:dyDescent="0.35">
      <c r="A15" s="158" t="s">
        <v>18</v>
      </c>
      <c r="B15" s="158" t="s">
        <v>653</v>
      </c>
      <c r="C15" s="169">
        <v>178074106.66</v>
      </c>
      <c r="D15" s="169">
        <v>6107807.7599999998</v>
      </c>
      <c r="E15" s="169">
        <v>8470781.0199999996</v>
      </c>
      <c r="F15" s="169">
        <v>2659824.7800000003</v>
      </c>
      <c r="G15" s="169">
        <v>8158275.9299999997</v>
      </c>
      <c r="H15" s="169">
        <v>3209068.16</v>
      </c>
      <c r="I15" s="169">
        <v>7817226.3899999997</v>
      </c>
      <c r="J15" s="169">
        <v>8606033.3399999999</v>
      </c>
      <c r="K15" s="169">
        <v>4355170.1399999997</v>
      </c>
      <c r="L15" s="169">
        <v>13518535.029999999</v>
      </c>
      <c r="M15" s="169">
        <v>3438687.29</v>
      </c>
      <c r="N15" s="169">
        <v>3298081.47</v>
      </c>
      <c r="O15" s="169">
        <v>1997651.56</v>
      </c>
      <c r="P15" s="169">
        <v>3923466.16</v>
      </c>
      <c r="Q15" s="169">
        <v>3494597.53</v>
      </c>
      <c r="R15" s="169">
        <v>33440833.539999999</v>
      </c>
      <c r="S15" s="169">
        <v>4367758.2300000004</v>
      </c>
      <c r="T15" s="169">
        <v>3995982.84</v>
      </c>
      <c r="U15" s="169">
        <v>171388887.04999998</v>
      </c>
      <c r="V15" s="169">
        <v>9202616.8599999994</v>
      </c>
      <c r="W15" s="169">
        <v>4559191.6500000004</v>
      </c>
      <c r="X15" s="169">
        <v>5030403.2</v>
      </c>
      <c r="Y15" s="169">
        <v>12767547.16</v>
      </c>
      <c r="Z15" s="169">
        <v>5323885.82</v>
      </c>
      <c r="AA15" s="169">
        <v>1395709.78</v>
      </c>
      <c r="AB15" s="169">
        <v>9079952.6099999994</v>
      </c>
      <c r="AC15" s="169">
        <v>49351889.079999998</v>
      </c>
      <c r="AD15" s="169">
        <v>3042665.75</v>
      </c>
      <c r="AE15" s="169">
        <v>4773670.8499999996</v>
      </c>
      <c r="AF15" s="169">
        <v>2030804.46</v>
      </c>
      <c r="AG15" s="169">
        <v>33545606.030000001</v>
      </c>
      <c r="AH15" s="169">
        <v>4892794.71</v>
      </c>
      <c r="AI15" s="169">
        <v>6033226.5899999999</v>
      </c>
      <c r="AJ15" s="169">
        <v>1784812.51</v>
      </c>
      <c r="AK15" s="169">
        <v>5541025.0199999996</v>
      </c>
      <c r="AL15" s="169">
        <v>3419559.01</v>
      </c>
      <c r="AM15" s="169">
        <v>1099074.67</v>
      </c>
      <c r="AN15" s="169">
        <v>2723536.18</v>
      </c>
      <c r="AO15" s="169">
        <v>2335000</v>
      </c>
      <c r="AP15" s="169">
        <v>1553135.38</v>
      </c>
      <c r="AQ15" s="169">
        <v>1646904.81</v>
      </c>
      <c r="AR15" s="169">
        <v>18770563.920000002</v>
      </c>
      <c r="AS15" s="169">
        <v>102395521.38</v>
      </c>
      <c r="AT15" s="169">
        <v>928030</v>
      </c>
      <c r="AU15" s="169">
        <v>1075349.1200000001</v>
      </c>
      <c r="AV15" s="169">
        <v>2185149.94</v>
      </c>
      <c r="AW15" s="169">
        <v>15924388.939999999</v>
      </c>
      <c r="AX15" s="169">
        <v>3556412.75</v>
      </c>
      <c r="AY15" s="169">
        <v>1376160</v>
      </c>
      <c r="AZ15" s="169">
        <v>2041921.17</v>
      </c>
      <c r="BA15" s="169">
        <v>1068153.9300000002</v>
      </c>
      <c r="BB15" s="169">
        <v>3396053.39</v>
      </c>
      <c r="BC15" s="169">
        <v>916666.66</v>
      </c>
      <c r="BD15" s="169">
        <v>2189000</v>
      </c>
      <c r="BE15" s="169">
        <v>4690008.6399999997</v>
      </c>
      <c r="BF15" s="169">
        <v>0</v>
      </c>
      <c r="BG15" s="169">
        <v>0</v>
      </c>
      <c r="BH15" s="169">
        <v>178044805.38</v>
      </c>
      <c r="BI15" s="169">
        <v>14870362.08</v>
      </c>
      <c r="BJ15" s="169">
        <v>2842286.32</v>
      </c>
      <c r="BK15" s="169">
        <v>1306912</v>
      </c>
      <c r="BL15" s="169">
        <v>3677720.03</v>
      </c>
      <c r="BM15" s="169">
        <v>4695484.68</v>
      </c>
      <c r="BN15" s="169">
        <v>2873626.36</v>
      </c>
      <c r="BO15" s="169">
        <v>0</v>
      </c>
      <c r="BP15" s="169">
        <v>0</v>
      </c>
      <c r="BQ15" s="169">
        <v>116246924.13</v>
      </c>
      <c r="BR15" s="169">
        <v>18574635</v>
      </c>
      <c r="BS15" s="169">
        <v>2290199.0699999998</v>
      </c>
      <c r="BT15" s="169">
        <v>3536967.8</v>
      </c>
      <c r="BU15" s="169">
        <v>4841770.74</v>
      </c>
      <c r="BV15" s="169">
        <v>3469490.95</v>
      </c>
      <c r="BW15" s="169">
        <v>1585968.51</v>
      </c>
      <c r="BX15" s="169">
        <v>5224878.22</v>
      </c>
      <c r="BY15" s="169">
        <v>11176503.120000001</v>
      </c>
      <c r="BZ15" s="169">
        <v>11225675.07</v>
      </c>
      <c r="CA15" s="169">
        <v>11165777.75</v>
      </c>
      <c r="CB15" s="169">
        <v>85374362.980000004</v>
      </c>
      <c r="CC15" s="169">
        <v>11446294.18</v>
      </c>
      <c r="CD15" s="169">
        <v>11093700</v>
      </c>
      <c r="CE15" s="169">
        <v>42344800.509999998</v>
      </c>
      <c r="CF15" s="169">
        <v>75510820.349999994</v>
      </c>
      <c r="CG15" s="169">
        <v>2231497.2799999998</v>
      </c>
      <c r="CH15" s="169">
        <v>8050898.6200000001</v>
      </c>
      <c r="CI15" s="169">
        <v>2082500.19</v>
      </c>
      <c r="CJ15" s="169">
        <v>2855680.74</v>
      </c>
      <c r="CK15" s="169">
        <v>2577597.2599999998</v>
      </c>
      <c r="CL15" s="169">
        <v>3109668.99</v>
      </c>
      <c r="CM15" s="169">
        <v>9537224.2599999998</v>
      </c>
      <c r="CN15" s="169">
        <v>388096.96</v>
      </c>
      <c r="CO15" s="169">
        <v>2510942.08</v>
      </c>
      <c r="CP15" s="169">
        <v>2155000.91</v>
      </c>
      <c r="CQ15" s="169">
        <v>2656982.64</v>
      </c>
      <c r="CR15" s="169">
        <v>2408889.4500000002</v>
      </c>
      <c r="CS15" s="169">
        <v>89341023.319999993</v>
      </c>
      <c r="CT15" s="169">
        <v>5073106</v>
      </c>
      <c r="CU15" s="169">
        <v>4949993.59</v>
      </c>
      <c r="CV15" s="169">
        <v>15767322.390000001</v>
      </c>
      <c r="CW15" s="169">
        <v>1646033.07</v>
      </c>
      <c r="CX15" s="169">
        <v>4462628.4800000004</v>
      </c>
      <c r="CY15" s="169">
        <v>10161322.560000001</v>
      </c>
      <c r="CZ15" s="169">
        <v>1492674.92</v>
      </c>
      <c r="DA15" s="169">
        <v>110562601.67</v>
      </c>
      <c r="DB15" s="169">
        <v>158378780.10999998</v>
      </c>
      <c r="DC15" s="169">
        <v>2249269.56</v>
      </c>
      <c r="DD15" s="169">
        <v>2453078.23</v>
      </c>
      <c r="DE15" s="169">
        <v>46169869.729999997</v>
      </c>
      <c r="DF15" s="169">
        <v>5449578.7300000004</v>
      </c>
      <c r="DG15" s="169">
        <v>3884895.29</v>
      </c>
      <c r="DH15" s="169">
        <v>2568258.5600000001</v>
      </c>
      <c r="DI15" s="169">
        <v>2242893.6</v>
      </c>
      <c r="DJ15" s="169">
        <v>200643686.42999998</v>
      </c>
      <c r="DK15" s="169">
        <v>11592997.16</v>
      </c>
      <c r="DL15" s="169">
        <v>4901546.5999999996</v>
      </c>
      <c r="DM15" s="169">
        <v>10956139.57</v>
      </c>
      <c r="DN15" s="169">
        <v>17810000.59</v>
      </c>
      <c r="DO15" s="169">
        <v>27324559.98</v>
      </c>
      <c r="DP15" s="169">
        <v>32343059.43</v>
      </c>
      <c r="DQ15" s="169">
        <v>3020985.94</v>
      </c>
      <c r="DR15" s="169">
        <v>58225026.830000006</v>
      </c>
      <c r="DS15" s="169">
        <v>72005574.010000005</v>
      </c>
      <c r="DT15" s="169">
        <v>5477040.0899999999</v>
      </c>
      <c r="DU15" s="169">
        <v>6327722.1100000003</v>
      </c>
      <c r="DV15" s="169">
        <v>9195586.7300000004</v>
      </c>
      <c r="DW15" s="169">
        <v>3526685.4</v>
      </c>
      <c r="DX15" s="169">
        <v>7082153.3499999996</v>
      </c>
      <c r="DY15" s="169">
        <v>4143072.08</v>
      </c>
      <c r="DZ15" s="169">
        <v>1022972.96</v>
      </c>
      <c r="EA15" s="169">
        <v>2138270.44</v>
      </c>
      <c r="EB15" s="169">
        <v>2238564.21</v>
      </c>
      <c r="EC15" s="169">
        <v>14689279.390000001</v>
      </c>
      <c r="ED15" s="169">
        <v>59608003.939999998</v>
      </c>
      <c r="EE15" s="169">
        <v>34224296.530000001</v>
      </c>
      <c r="EF15" s="169">
        <v>3512526.95</v>
      </c>
      <c r="EG15" s="169">
        <v>3681323.4</v>
      </c>
      <c r="EH15" s="169">
        <v>3177855.16</v>
      </c>
      <c r="EI15" s="169">
        <v>4675150</v>
      </c>
      <c r="EJ15" s="169">
        <v>7632128.4500000002</v>
      </c>
      <c r="EK15" s="169">
        <v>4944049.8100000005</v>
      </c>
      <c r="EL15" s="169">
        <v>5130286.55</v>
      </c>
      <c r="EM15" s="169">
        <v>159138167.59999999</v>
      </c>
      <c r="EN15" s="169">
        <v>3144533.77</v>
      </c>
      <c r="EO15" s="169">
        <v>2662174</v>
      </c>
      <c r="EP15" s="169">
        <v>2211453.87</v>
      </c>
      <c r="EQ15" s="169">
        <v>601006.16</v>
      </c>
      <c r="ER15" s="169">
        <v>2211000</v>
      </c>
      <c r="ES15" s="169">
        <v>5985000</v>
      </c>
      <c r="ET15" s="169">
        <v>1786500</v>
      </c>
      <c r="EU15" s="169">
        <v>1416983.06</v>
      </c>
      <c r="EV15" s="169">
        <v>62710428.490000002</v>
      </c>
      <c r="EW15" s="169">
        <v>1145123.32</v>
      </c>
      <c r="EX15" s="169">
        <v>4043368</v>
      </c>
      <c r="EY15" s="169">
        <v>6838508.1100000003</v>
      </c>
      <c r="EZ15" s="169">
        <v>5276959.63</v>
      </c>
      <c r="FA15" s="169">
        <v>3868136.75</v>
      </c>
      <c r="FB15" s="169">
        <v>4905736.92</v>
      </c>
      <c r="FC15" s="169">
        <v>2395057.2200000002</v>
      </c>
      <c r="FD15" s="169">
        <v>12687689.620000001</v>
      </c>
      <c r="FE15" s="169">
        <v>3753385.88</v>
      </c>
      <c r="FF15" s="169">
        <v>1822891.35</v>
      </c>
      <c r="FG15" s="169">
        <v>3289561.31</v>
      </c>
      <c r="FH15" s="169">
        <v>201020731.56999999</v>
      </c>
      <c r="FI15" s="169">
        <v>2240000</v>
      </c>
      <c r="FJ15" s="169">
        <v>0</v>
      </c>
      <c r="FK15" s="169">
        <v>155000</v>
      </c>
      <c r="FL15" s="169">
        <v>1579309.2</v>
      </c>
      <c r="FM15" s="169">
        <v>2965605.9</v>
      </c>
      <c r="FN15" s="169">
        <v>286661.75</v>
      </c>
      <c r="FO15" s="169">
        <v>171133.25</v>
      </c>
      <c r="FP15" s="169">
        <v>342284017.26999998</v>
      </c>
      <c r="FQ15" s="169">
        <v>8597607.2400000002</v>
      </c>
      <c r="FR15" s="169">
        <v>11235227.949999999</v>
      </c>
      <c r="FS15" s="169">
        <v>3210887.11</v>
      </c>
      <c r="FT15" s="169">
        <v>4356900</v>
      </c>
      <c r="FU15" s="169">
        <v>5412705.8700000001</v>
      </c>
      <c r="FV15" s="169">
        <v>69406131.179999992</v>
      </c>
      <c r="FW15" s="169">
        <v>9809777.5800000001</v>
      </c>
      <c r="FX15" s="169">
        <v>4792212.4000000004</v>
      </c>
      <c r="FY15" s="169">
        <v>9999208.870000001</v>
      </c>
      <c r="FZ15" s="169">
        <v>42074351.710000001</v>
      </c>
      <c r="GA15" s="169">
        <v>2917750.19</v>
      </c>
      <c r="GB15" s="169">
        <v>2006000</v>
      </c>
      <c r="GC15" s="169">
        <v>1018843.06</v>
      </c>
      <c r="GD15" s="169">
        <v>98406311.659999996</v>
      </c>
      <c r="GE15" s="169">
        <v>1944006.65</v>
      </c>
      <c r="GF15" s="169">
        <v>4228751.17</v>
      </c>
      <c r="GG15" s="169">
        <v>33480024.420000002</v>
      </c>
      <c r="GH15" s="169">
        <v>1930809.92</v>
      </c>
      <c r="GI15" s="169">
        <v>6066595.1500000004</v>
      </c>
      <c r="GJ15" s="169">
        <v>2716033.53</v>
      </c>
      <c r="GK15" s="169">
        <v>3326711.79</v>
      </c>
      <c r="GL15" s="169">
        <v>5659797.1799999997</v>
      </c>
      <c r="GM15" s="169">
        <v>7747483.5600000005</v>
      </c>
      <c r="GN15" s="169">
        <v>6632960</v>
      </c>
      <c r="GO15" s="169">
        <v>8145983.6799999997</v>
      </c>
      <c r="GP15" s="169">
        <v>40214097.240000002</v>
      </c>
      <c r="GQ15" s="169">
        <v>1915006.76</v>
      </c>
      <c r="GR15" s="169">
        <v>1358082.95</v>
      </c>
      <c r="GS15" s="169">
        <v>2901547.87</v>
      </c>
      <c r="GT15" s="169">
        <v>1068613.2</v>
      </c>
      <c r="GU15" s="169">
        <v>2456328.86</v>
      </c>
      <c r="GV15" s="169">
        <v>2349647.46</v>
      </c>
      <c r="GW15" s="169">
        <v>889208.3</v>
      </c>
      <c r="GX15" s="169">
        <v>12084569.810000001</v>
      </c>
      <c r="GY15" s="169">
        <v>1515334.19</v>
      </c>
      <c r="GZ15" s="169">
        <v>3140487.85</v>
      </c>
      <c r="HA15" s="169">
        <v>10732583.35</v>
      </c>
      <c r="HB15" s="169">
        <v>92539464.989999995</v>
      </c>
      <c r="HC15" s="169">
        <v>3937530.47</v>
      </c>
      <c r="HD15" s="169">
        <v>5646838.8799999999</v>
      </c>
      <c r="HE15" s="169">
        <v>95118298.870000005</v>
      </c>
      <c r="HF15" s="169">
        <v>4568789.1500000004</v>
      </c>
      <c r="HG15" s="169">
        <v>4854471.21</v>
      </c>
      <c r="HH15" s="169">
        <v>1711269.8900000001</v>
      </c>
      <c r="HI15" s="169">
        <v>111482942.89</v>
      </c>
      <c r="HJ15" s="169">
        <v>16227700</v>
      </c>
      <c r="HK15" s="169">
        <v>4680075.6500000004</v>
      </c>
      <c r="HL15" s="169">
        <v>3561813.9</v>
      </c>
      <c r="HM15" s="169">
        <v>1491726.82</v>
      </c>
      <c r="HN15" s="169">
        <v>1682800</v>
      </c>
      <c r="HO15" s="169">
        <v>3416481.83</v>
      </c>
      <c r="HP15" s="169">
        <v>1090645.1499999999</v>
      </c>
      <c r="HQ15" s="169">
        <v>123996806.72</v>
      </c>
      <c r="HR15" s="169">
        <v>77120138.530000001</v>
      </c>
      <c r="HS15" s="169">
        <v>1419234.84</v>
      </c>
      <c r="HT15" s="169">
        <v>15162556.199999999</v>
      </c>
      <c r="HU15" s="169">
        <v>2845719.96</v>
      </c>
      <c r="HV15" s="169">
        <v>728223.26</v>
      </c>
      <c r="HW15" s="169">
        <v>16295254.789999999</v>
      </c>
      <c r="HX15" s="169">
        <v>1144000.22</v>
      </c>
      <c r="HY15" s="169">
        <v>1500338.22</v>
      </c>
      <c r="HZ15" s="169">
        <v>970705.72</v>
      </c>
      <c r="IA15" s="169">
        <v>1986398.37</v>
      </c>
      <c r="IB15" s="169">
        <v>10702122.560000001</v>
      </c>
      <c r="IC15" s="169">
        <v>466597.91</v>
      </c>
      <c r="ID15" s="169">
        <v>1249775.99</v>
      </c>
      <c r="IE15" s="169">
        <v>9099398.0999999996</v>
      </c>
      <c r="IF15" s="169">
        <v>579558.96</v>
      </c>
      <c r="IG15" s="169">
        <v>34898238.850000001</v>
      </c>
      <c r="IH15" s="169">
        <v>30102718.460000001</v>
      </c>
      <c r="II15" s="169">
        <v>3688320.4</v>
      </c>
      <c r="IJ15" s="169">
        <v>6908000</v>
      </c>
      <c r="IK15" s="169">
        <v>5969633.9500000002</v>
      </c>
      <c r="IL15" s="169">
        <v>2345615.4300000002</v>
      </c>
      <c r="IM15" s="169">
        <v>1860378.75</v>
      </c>
      <c r="IN15" s="169">
        <v>1024298.47</v>
      </c>
      <c r="IO15" s="169">
        <v>1398429.85</v>
      </c>
      <c r="IP15" s="169">
        <v>16511833</v>
      </c>
      <c r="IQ15" s="169">
        <v>1870185.67</v>
      </c>
      <c r="IR15" s="169">
        <v>140511050.07999998</v>
      </c>
      <c r="IS15" s="169">
        <v>10951840.699999999</v>
      </c>
      <c r="IT15" s="169">
        <v>3518244.04</v>
      </c>
      <c r="IU15" s="169">
        <v>2919894.46</v>
      </c>
      <c r="IV15" s="169">
        <v>5110280.88</v>
      </c>
      <c r="IW15" s="169">
        <v>843199.92</v>
      </c>
      <c r="IX15" s="169">
        <v>2193438.83</v>
      </c>
      <c r="IY15" s="169">
        <v>30204.95</v>
      </c>
      <c r="IZ15" s="169">
        <v>763926.43</v>
      </c>
      <c r="JA15" s="169">
        <v>2021404.44</v>
      </c>
      <c r="JB15" s="169">
        <v>2644552.11</v>
      </c>
      <c r="JC15" s="169">
        <v>1315167.49</v>
      </c>
      <c r="JD15" s="169">
        <v>57304118.909999996</v>
      </c>
      <c r="JE15" s="169">
        <v>6139733.3499999996</v>
      </c>
      <c r="JF15" s="169">
        <v>1406000</v>
      </c>
      <c r="JG15" s="169">
        <v>1861354.89</v>
      </c>
      <c r="JH15" s="169">
        <v>852235.71</v>
      </c>
      <c r="JI15" s="169">
        <v>896638.8</v>
      </c>
      <c r="JJ15" s="169">
        <v>11013440.43</v>
      </c>
      <c r="JK15" s="169">
        <v>3959666.2199999997</v>
      </c>
      <c r="JL15" s="169">
        <v>3885362.8600000003</v>
      </c>
      <c r="JM15" s="169">
        <v>15652868.970000001</v>
      </c>
      <c r="JN15" s="169">
        <v>1634389.19</v>
      </c>
      <c r="JO15" s="169">
        <v>3271898.88</v>
      </c>
      <c r="JP15" s="169">
        <v>3660826.21</v>
      </c>
      <c r="JQ15" s="169">
        <v>169433202.18000001</v>
      </c>
      <c r="JR15" s="169">
        <v>71239688.079999998</v>
      </c>
      <c r="JS15" s="169">
        <v>1446021.34</v>
      </c>
      <c r="JT15" s="169">
        <v>487754</v>
      </c>
      <c r="JU15" s="169">
        <v>2724071.95</v>
      </c>
      <c r="JV15" s="169">
        <v>0</v>
      </c>
      <c r="JW15" s="169">
        <v>4381353.79</v>
      </c>
      <c r="JX15" s="169">
        <v>2310000</v>
      </c>
      <c r="JY15" s="169">
        <v>1303705.6599999999</v>
      </c>
      <c r="JZ15" s="169">
        <v>4848516.03</v>
      </c>
      <c r="KA15" s="169">
        <v>2780628.95</v>
      </c>
      <c r="KB15" s="169">
        <v>1840712.31</v>
      </c>
      <c r="KC15" s="169">
        <v>2576796.0699999998</v>
      </c>
      <c r="KD15" s="169">
        <v>2308370.8199999998</v>
      </c>
      <c r="KE15" s="169">
        <v>1445513.04</v>
      </c>
      <c r="KF15" s="169">
        <v>194201422.13</v>
      </c>
      <c r="KG15" s="169">
        <v>7156422.6200000001</v>
      </c>
      <c r="KH15" s="169">
        <v>25192167.109999999</v>
      </c>
      <c r="KI15" s="169">
        <v>1760000</v>
      </c>
      <c r="KJ15" s="169">
        <v>1479969.45</v>
      </c>
      <c r="KK15" s="169">
        <v>2448450</v>
      </c>
      <c r="KL15" s="169">
        <v>12729018.67</v>
      </c>
      <c r="KM15" s="169">
        <v>22591369.170000002</v>
      </c>
      <c r="KN15" s="169">
        <v>1604359.49</v>
      </c>
      <c r="KO15" s="169">
        <v>54198756.5</v>
      </c>
      <c r="KP15" s="169">
        <v>2145649.1800000002</v>
      </c>
      <c r="KQ15" s="169">
        <v>3181070.36</v>
      </c>
      <c r="KR15" s="169">
        <v>6752513.5499999998</v>
      </c>
      <c r="KS15" s="169">
        <v>1876626.27</v>
      </c>
      <c r="KT15" s="169">
        <v>5951306.25</v>
      </c>
      <c r="KU15" s="169">
        <v>151522042.03999999</v>
      </c>
      <c r="KV15" s="169">
        <v>4974523.6399999997</v>
      </c>
      <c r="KW15" s="169">
        <v>35328180.269999996</v>
      </c>
      <c r="KX15" s="169">
        <v>2298225.7999999998</v>
      </c>
      <c r="KY15" s="169">
        <v>2507030.9900000002</v>
      </c>
      <c r="KZ15" s="169">
        <v>6331212.4500000002</v>
      </c>
      <c r="LA15" s="169">
        <v>4775945.21</v>
      </c>
      <c r="LB15" s="169">
        <v>5156999.95</v>
      </c>
      <c r="LC15" s="169">
        <v>3615247.3</v>
      </c>
      <c r="LD15" s="169">
        <v>1648327.99</v>
      </c>
      <c r="LE15" s="169">
        <v>45451860.359999999</v>
      </c>
      <c r="LF15" s="169">
        <v>46769221.890000001</v>
      </c>
      <c r="LG15" s="169">
        <v>14331418.16</v>
      </c>
      <c r="LH15" s="169">
        <v>17406649.689999998</v>
      </c>
      <c r="LI15" s="169">
        <v>1339695.23</v>
      </c>
      <c r="LJ15" s="169">
        <v>1422740.93</v>
      </c>
      <c r="LK15" s="169">
        <v>11080808.83</v>
      </c>
      <c r="LL15" s="169">
        <v>34693538.100000001</v>
      </c>
      <c r="LM15" s="169">
        <v>1399233.64</v>
      </c>
      <c r="LN15" s="169">
        <v>3658892.26</v>
      </c>
      <c r="LO15" s="169">
        <v>3712969.95</v>
      </c>
      <c r="LP15" s="169">
        <v>101522687.37</v>
      </c>
      <c r="LQ15" s="169">
        <v>1719846.12</v>
      </c>
      <c r="LR15" s="169">
        <v>1791708</v>
      </c>
      <c r="LS15" s="169">
        <v>76637876.219999999</v>
      </c>
      <c r="LT15" s="169">
        <v>75211910.030000001</v>
      </c>
      <c r="LU15" s="169">
        <v>109138947.31999999</v>
      </c>
      <c r="LV15" s="169">
        <v>10373221.870000001</v>
      </c>
      <c r="LW15" s="169">
        <v>5943528.96</v>
      </c>
      <c r="LX15" s="169">
        <v>4212311</v>
      </c>
      <c r="LY15" s="169">
        <v>2434133.9500000002</v>
      </c>
      <c r="LZ15" s="169">
        <v>2469374.31</v>
      </c>
      <c r="MA15" s="169">
        <v>3833220</v>
      </c>
      <c r="MB15" s="169">
        <v>1731572.8</v>
      </c>
      <c r="MC15" s="169">
        <v>4010950</v>
      </c>
      <c r="MD15" s="169">
        <v>2307124.04</v>
      </c>
      <c r="ME15" s="169">
        <v>255381616.72</v>
      </c>
      <c r="MF15" s="169">
        <v>46346233.420000002</v>
      </c>
      <c r="MG15" s="169">
        <v>1831494.4</v>
      </c>
      <c r="MH15" s="169">
        <v>4332269.79</v>
      </c>
      <c r="MI15" s="169">
        <v>4525320.95</v>
      </c>
      <c r="MJ15" s="169">
        <v>3243202.7</v>
      </c>
      <c r="MK15" s="169">
        <v>3138410.59</v>
      </c>
      <c r="ML15" s="169">
        <v>4065477.6799999997</v>
      </c>
      <c r="MM15" s="169">
        <v>32335728.77</v>
      </c>
      <c r="MN15" s="169">
        <v>2212326.09</v>
      </c>
      <c r="MO15" s="169">
        <v>2917295.17</v>
      </c>
      <c r="MP15" s="169">
        <v>1063070.42</v>
      </c>
      <c r="MQ15" s="169">
        <v>162673852.87</v>
      </c>
      <c r="MR15" s="169">
        <v>11628411</v>
      </c>
      <c r="MS15" s="169">
        <v>3114482.69</v>
      </c>
      <c r="MT15" s="169">
        <v>8377404.9400000004</v>
      </c>
      <c r="MU15" s="169">
        <v>4816235.5999999996</v>
      </c>
      <c r="MV15" s="169"/>
      <c r="MW15" s="169">
        <v>5401682.3300000001</v>
      </c>
      <c r="MX15" s="169">
        <v>19602130.140000001</v>
      </c>
      <c r="MY15" s="169">
        <v>2578501.98</v>
      </c>
      <c r="MZ15" s="169">
        <v>1525000</v>
      </c>
      <c r="NA15" s="169">
        <v>2916310.98</v>
      </c>
      <c r="NB15" s="169">
        <v>142616259.61000001</v>
      </c>
      <c r="NC15" s="169">
        <v>8521880.6999999993</v>
      </c>
      <c r="ND15" s="169">
        <v>4537156.9800000004</v>
      </c>
      <c r="NE15" s="169">
        <v>158068521.93000001</v>
      </c>
      <c r="NF15" s="169">
        <v>1402117.5</v>
      </c>
      <c r="NG15" s="169">
        <v>22277625.309999999</v>
      </c>
      <c r="NH15" s="169">
        <v>52935317.57</v>
      </c>
      <c r="NI15" s="169">
        <v>22884039.91</v>
      </c>
      <c r="NJ15" s="169">
        <v>925750.06</v>
      </c>
      <c r="NK15" s="169">
        <v>4787791.3499999996</v>
      </c>
      <c r="NL15" s="169">
        <v>3741051.55</v>
      </c>
      <c r="NM15" s="169">
        <v>2434974.37</v>
      </c>
      <c r="NN15" s="169">
        <v>100331855.47</v>
      </c>
      <c r="NO15" s="169">
        <v>1565748.67</v>
      </c>
      <c r="NP15" s="169">
        <v>1994054.57</v>
      </c>
      <c r="NQ15" s="169">
        <v>0</v>
      </c>
      <c r="NR15" s="169">
        <v>1057176.1299999999</v>
      </c>
      <c r="NS15" s="169">
        <v>280969.17</v>
      </c>
      <c r="NT15" s="169">
        <v>486637.23</v>
      </c>
      <c r="NU15" s="169">
        <v>82865930.450000003</v>
      </c>
      <c r="NV15" s="169">
        <v>6318178.5999999996</v>
      </c>
      <c r="NW15" s="169">
        <v>614755</v>
      </c>
      <c r="NX15" s="169">
        <v>1056500</v>
      </c>
      <c r="NY15" s="169">
        <v>2519504.9900000002</v>
      </c>
      <c r="NZ15" s="169">
        <v>3816951.51</v>
      </c>
      <c r="OA15" s="169">
        <v>2134554.4300000002</v>
      </c>
      <c r="OB15" s="169">
        <v>53821981.370000005</v>
      </c>
      <c r="OC15" s="169">
        <v>3863277.46</v>
      </c>
      <c r="OD15" s="169">
        <v>3589678.88</v>
      </c>
      <c r="OE15" s="169">
        <v>8588525</v>
      </c>
      <c r="OF15" s="169">
        <v>3545041.99</v>
      </c>
      <c r="OG15" s="169">
        <v>9292144.4499999993</v>
      </c>
      <c r="OH15" s="169">
        <v>3076488.05</v>
      </c>
      <c r="OI15" s="169">
        <v>1733431.8</v>
      </c>
      <c r="OJ15" s="169">
        <v>2443831.73</v>
      </c>
      <c r="OK15" s="169">
        <v>87758902.400000006</v>
      </c>
      <c r="OL15" s="169">
        <v>4686626.76</v>
      </c>
      <c r="OM15" s="169">
        <v>10379366.949999999</v>
      </c>
      <c r="ON15" s="169">
        <v>6464348.2000000002</v>
      </c>
      <c r="OO15" s="169">
        <v>6043157.3399999999</v>
      </c>
      <c r="OP15" s="169">
        <v>4615440.8899999997</v>
      </c>
      <c r="OQ15" s="169">
        <v>36344432.799999997</v>
      </c>
      <c r="OR15" s="169">
        <v>1674625.98</v>
      </c>
      <c r="OS15" s="169">
        <v>2293874.02</v>
      </c>
      <c r="OT15" s="169">
        <v>162533.14000000001</v>
      </c>
      <c r="OU15" s="169">
        <v>4510060.82</v>
      </c>
      <c r="OV15" s="169">
        <v>8556569.0700000003</v>
      </c>
      <c r="OW15" s="169">
        <v>2526462.7000000002</v>
      </c>
      <c r="OX15" s="169">
        <v>3066709.89</v>
      </c>
      <c r="OY15" s="169">
        <v>2474417.3199999998</v>
      </c>
      <c r="OZ15" s="169">
        <v>185821806.77000001</v>
      </c>
      <c r="PA15" s="169">
        <v>1747186.44</v>
      </c>
      <c r="PB15" s="169">
        <v>7734802.3200000003</v>
      </c>
      <c r="PC15" s="169">
        <v>882484.8</v>
      </c>
      <c r="PD15" s="169">
        <v>4211038.6500000004</v>
      </c>
      <c r="PE15" s="169">
        <v>10204695.25</v>
      </c>
      <c r="PF15" s="169">
        <v>3804037.81</v>
      </c>
      <c r="PG15" s="169">
        <v>5544459.2800000003</v>
      </c>
      <c r="PH15" s="169">
        <v>2579017.41</v>
      </c>
      <c r="PI15" s="169">
        <v>3047561.34</v>
      </c>
      <c r="PJ15" s="169">
        <v>4396939.42</v>
      </c>
      <c r="PK15" s="169">
        <v>4061443.58</v>
      </c>
      <c r="PL15" s="169">
        <v>1872704.92</v>
      </c>
      <c r="PM15" s="169">
        <v>13255678.27</v>
      </c>
      <c r="PN15" s="169">
        <v>2837514.54</v>
      </c>
      <c r="PO15" s="169">
        <v>722000</v>
      </c>
      <c r="PP15" s="169">
        <v>942568.6</v>
      </c>
      <c r="PQ15" s="169">
        <v>0</v>
      </c>
      <c r="PR15" s="169">
        <v>440309675.29000002</v>
      </c>
      <c r="PS15" s="169">
        <v>0</v>
      </c>
      <c r="PT15" s="169">
        <v>4536162.4700000007</v>
      </c>
      <c r="PU15" s="169">
        <v>16777644.030000001</v>
      </c>
      <c r="PV15" s="169">
        <v>0</v>
      </c>
      <c r="PW15" s="169">
        <v>3432235.4</v>
      </c>
      <c r="PX15" s="169">
        <v>5207673</v>
      </c>
      <c r="PY15" s="169">
        <v>0</v>
      </c>
      <c r="PZ15" s="169">
        <v>4681282</v>
      </c>
      <c r="QA15" s="169">
        <v>2801576.66</v>
      </c>
      <c r="QB15" s="169">
        <v>5760561.7400000002</v>
      </c>
      <c r="QC15" s="169">
        <v>3411775.74</v>
      </c>
      <c r="QD15" s="169">
        <v>1757286.8</v>
      </c>
      <c r="QE15" s="169">
        <v>3983091.47</v>
      </c>
      <c r="QF15" s="169">
        <v>4814494.37</v>
      </c>
      <c r="QG15" s="169">
        <v>5389616.6699999999</v>
      </c>
      <c r="QH15" s="169">
        <v>1931454.82</v>
      </c>
      <c r="QI15" s="169">
        <v>1868726.62</v>
      </c>
      <c r="QJ15" s="169">
        <v>1023527.63</v>
      </c>
      <c r="QK15" s="169">
        <v>5951940.8600000003</v>
      </c>
      <c r="QL15" s="169">
        <v>59934788.230000004</v>
      </c>
      <c r="QM15" s="169">
        <v>1096982.31</v>
      </c>
      <c r="QN15" s="169">
        <v>3960859.07</v>
      </c>
      <c r="QO15" s="169">
        <v>787000</v>
      </c>
      <c r="QP15" s="169">
        <v>4243517.75</v>
      </c>
      <c r="QQ15" s="169">
        <v>782523.09</v>
      </c>
      <c r="QR15" s="169">
        <v>103818846.94</v>
      </c>
      <c r="QS15" s="169">
        <v>1791441.61</v>
      </c>
      <c r="QT15" s="169">
        <v>8170702.2999999998</v>
      </c>
      <c r="QU15" s="169">
        <v>3129361.81</v>
      </c>
      <c r="QV15" s="169">
        <v>3292532.1</v>
      </c>
      <c r="QW15" s="169">
        <v>7666968.3300000001</v>
      </c>
      <c r="QX15" s="169">
        <v>2835065.71</v>
      </c>
      <c r="QY15" s="169">
        <v>6212291.7699999996</v>
      </c>
      <c r="QZ15" s="169">
        <v>7936226.0800000001</v>
      </c>
      <c r="RA15" s="169">
        <v>2407437</v>
      </c>
      <c r="RB15" s="169">
        <v>12701406.08</v>
      </c>
      <c r="RC15" s="169">
        <v>991825.92000000004</v>
      </c>
      <c r="RD15" s="169">
        <v>571675.11</v>
      </c>
      <c r="RE15" s="169">
        <v>33537656.289999999</v>
      </c>
      <c r="RF15" s="169">
        <v>5004968.26</v>
      </c>
      <c r="RG15" s="169">
        <v>3359531.94</v>
      </c>
      <c r="RH15" s="169">
        <v>3225974.06</v>
      </c>
      <c r="RI15" s="169">
        <v>3004963.98</v>
      </c>
      <c r="RJ15" s="169">
        <v>3061133.6</v>
      </c>
      <c r="RK15" s="169">
        <v>24936725.199999999</v>
      </c>
      <c r="RL15" s="169">
        <v>2605878.2400000002</v>
      </c>
      <c r="RM15" s="169">
        <v>2454991.5299999998</v>
      </c>
      <c r="RN15" s="169">
        <v>9354385.6500000004</v>
      </c>
      <c r="RO15" s="169">
        <v>9555755.7400000002</v>
      </c>
      <c r="RP15" s="169">
        <v>1670068.66</v>
      </c>
      <c r="RQ15" s="169">
        <v>1316183.7</v>
      </c>
      <c r="RR15" s="169">
        <v>3086699.55</v>
      </c>
      <c r="RS15" s="169">
        <v>1536324.65</v>
      </c>
      <c r="RT15" s="169">
        <v>1457757.7</v>
      </c>
      <c r="RU15" s="169">
        <v>1660620.13</v>
      </c>
      <c r="RV15" s="169">
        <v>722998.72</v>
      </c>
      <c r="RW15" s="169">
        <v>1452237.6</v>
      </c>
      <c r="RX15" s="169">
        <v>1377767.78</v>
      </c>
      <c r="RY15" s="169">
        <v>45021952.620000005</v>
      </c>
      <c r="RZ15" s="169">
        <v>3110494.68</v>
      </c>
      <c r="SA15" s="169">
        <v>3434362.8</v>
      </c>
      <c r="SB15" s="169">
        <v>3343645.43</v>
      </c>
      <c r="SC15" s="169">
        <v>895519.55</v>
      </c>
      <c r="SD15" s="169">
        <v>2488697.96</v>
      </c>
      <c r="SE15" s="169">
        <v>3152069.95</v>
      </c>
      <c r="SF15" s="169">
        <v>4038725.4</v>
      </c>
      <c r="SG15" s="169">
        <v>3363392.37</v>
      </c>
      <c r="SH15" s="169">
        <v>2146566.5699999998</v>
      </c>
      <c r="SI15" s="169">
        <v>21064670.809999999</v>
      </c>
      <c r="SJ15" s="169">
        <v>600000</v>
      </c>
      <c r="SK15" s="169">
        <v>51731703.850000001</v>
      </c>
      <c r="SL15" s="169">
        <v>3728100.46</v>
      </c>
      <c r="SM15" s="169">
        <v>4411941.6100000003</v>
      </c>
      <c r="SN15" s="169">
        <v>3676953.73</v>
      </c>
      <c r="SO15" s="169">
        <v>2010956.62</v>
      </c>
      <c r="SP15" s="169">
        <v>2948747.76</v>
      </c>
      <c r="SQ15" s="169">
        <v>1909206.5</v>
      </c>
      <c r="SR15" s="169">
        <v>623453.64</v>
      </c>
      <c r="SS15" s="169">
        <v>82124830.549999997</v>
      </c>
      <c r="ST15" s="169">
        <v>2539000</v>
      </c>
      <c r="SU15" s="169">
        <v>3579722.7</v>
      </c>
      <c r="SV15" s="169">
        <v>3508912.97</v>
      </c>
      <c r="SW15" s="169">
        <v>2183670.4</v>
      </c>
      <c r="SX15" s="169">
        <v>2280834.7800000003</v>
      </c>
      <c r="SY15" s="169">
        <v>2165764.4500000002</v>
      </c>
      <c r="SZ15" s="169">
        <v>28743336.690000001</v>
      </c>
      <c r="TA15" s="169">
        <v>2816854.29</v>
      </c>
      <c r="TB15" s="169">
        <v>1873400</v>
      </c>
      <c r="TC15" s="169">
        <v>2339590.2999999998</v>
      </c>
      <c r="TD15" s="169">
        <v>4905114.51</v>
      </c>
      <c r="TE15" s="169">
        <v>3897431.07</v>
      </c>
      <c r="TF15" s="169">
        <v>2150000</v>
      </c>
      <c r="TG15" s="169">
        <v>85501254.840000004</v>
      </c>
      <c r="TH15" s="169">
        <v>4531271.7699999996</v>
      </c>
      <c r="TI15" s="169">
        <v>2718439.31</v>
      </c>
      <c r="TJ15" s="169">
        <v>2958659.21</v>
      </c>
      <c r="TK15" s="169">
        <v>4077453.29</v>
      </c>
      <c r="TL15" s="169">
        <v>4185962.42</v>
      </c>
      <c r="TM15" s="169">
        <v>902047.68</v>
      </c>
      <c r="TN15" s="169">
        <v>8857363.2799999993</v>
      </c>
      <c r="TO15" s="169">
        <v>3375685.69</v>
      </c>
      <c r="TP15" s="169">
        <v>5435814.79</v>
      </c>
      <c r="TQ15" s="169">
        <v>13636736.699999999</v>
      </c>
      <c r="TR15" s="169">
        <v>1750000</v>
      </c>
      <c r="TS15" s="169">
        <v>2285004.12</v>
      </c>
      <c r="TT15" s="169">
        <v>2268067.23</v>
      </c>
      <c r="TU15" s="169">
        <v>5067806.82</v>
      </c>
      <c r="TV15" s="169">
        <v>2383264.66</v>
      </c>
      <c r="TW15" s="169">
        <v>51344871.519999996</v>
      </c>
      <c r="TX15" s="169">
        <v>3593802.85</v>
      </c>
      <c r="TY15" s="169">
        <v>67443653.730000004</v>
      </c>
      <c r="TZ15" s="169">
        <v>4326851.75</v>
      </c>
      <c r="UA15" s="169">
        <v>1264255.1299999999</v>
      </c>
      <c r="UB15" s="169">
        <v>1087471.55</v>
      </c>
      <c r="UC15" s="169">
        <v>11624125.939999999</v>
      </c>
      <c r="UD15" s="169">
        <v>3409200</v>
      </c>
      <c r="UE15" s="169">
        <v>967363.36</v>
      </c>
      <c r="UF15" s="169">
        <v>1623300.91</v>
      </c>
      <c r="UG15" s="169">
        <v>3032633.5</v>
      </c>
      <c r="UH15" s="169">
        <v>24467585.369999997</v>
      </c>
      <c r="UI15" s="169">
        <v>4135869.5</v>
      </c>
      <c r="UJ15" s="169">
        <v>2281094.4700000002</v>
      </c>
      <c r="UK15" s="169">
        <v>5344122.58</v>
      </c>
      <c r="UL15" s="169">
        <v>3293902.11</v>
      </c>
      <c r="UM15" s="169">
        <v>2086614.94</v>
      </c>
      <c r="UN15" s="169">
        <v>72889326.590000004</v>
      </c>
      <c r="UO15" s="169">
        <v>3185822.98</v>
      </c>
      <c r="UP15" s="169">
        <v>3481641.76</v>
      </c>
      <c r="UQ15" s="169">
        <v>55136645.420000002</v>
      </c>
      <c r="UR15" s="169">
        <v>6059779.5800000001</v>
      </c>
      <c r="US15" s="169">
        <v>4082629.32</v>
      </c>
      <c r="UT15" s="169">
        <v>18082188.300000001</v>
      </c>
      <c r="UU15" s="169">
        <v>1638918.36</v>
      </c>
      <c r="UV15" s="169">
        <v>7459749.5800000001</v>
      </c>
      <c r="UW15" s="169">
        <v>2122100</v>
      </c>
      <c r="UX15" s="169">
        <v>10230401.15</v>
      </c>
      <c r="UY15" s="169">
        <v>8137546.3200000003</v>
      </c>
      <c r="UZ15" s="169">
        <v>5199186.9399999995</v>
      </c>
      <c r="VA15" s="169">
        <v>7362150.0199999996</v>
      </c>
      <c r="VB15" s="169">
        <v>1396064.27</v>
      </c>
      <c r="VC15" s="169">
        <v>1279232.9099999999</v>
      </c>
      <c r="VD15" s="169">
        <v>2460518.15</v>
      </c>
      <c r="VE15" s="169">
        <v>1332618.08</v>
      </c>
      <c r="VF15" s="169">
        <v>16139684.59</v>
      </c>
      <c r="VG15" s="169">
        <v>6770351.3700000001</v>
      </c>
      <c r="VH15" s="169">
        <v>878000</v>
      </c>
      <c r="VI15" s="169">
        <v>1297358.56</v>
      </c>
      <c r="VJ15" s="169">
        <v>128971877.52</v>
      </c>
      <c r="VK15" s="169">
        <v>1473619.86</v>
      </c>
      <c r="VL15" s="169">
        <v>12214342.82</v>
      </c>
      <c r="VM15" s="169">
        <v>8012435.7999999998</v>
      </c>
      <c r="VN15" s="169">
        <v>7443790.7199999997</v>
      </c>
      <c r="VO15" s="169">
        <v>6337795.0700000003</v>
      </c>
      <c r="VP15" s="169">
        <v>4071658.48</v>
      </c>
      <c r="VQ15" s="169">
        <v>3073603.79</v>
      </c>
      <c r="VR15" s="169">
        <v>4391278.07</v>
      </c>
      <c r="VS15" s="169">
        <v>29927946.009999998</v>
      </c>
      <c r="VT15" s="169">
        <v>2824509.74</v>
      </c>
      <c r="VU15" s="169">
        <v>7295829.8700000001</v>
      </c>
      <c r="VV15" s="169">
        <v>2449516.42</v>
      </c>
      <c r="VW15" s="169">
        <v>2174000</v>
      </c>
      <c r="VX15" s="169">
        <v>2211181.9300000002</v>
      </c>
      <c r="VY15" s="169">
        <v>137083853.50999999</v>
      </c>
      <c r="VZ15" s="169">
        <v>5359623.83</v>
      </c>
      <c r="WA15" s="169">
        <v>2880314.5</v>
      </c>
      <c r="WB15" s="169">
        <v>6171273.6799999997</v>
      </c>
      <c r="WC15" s="169">
        <v>2354419.52</v>
      </c>
      <c r="WD15" s="169">
        <v>7847698.2599999998</v>
      </c>
      <c r="WE15" s="169">
        <v>3854500</v>
      </c>
      <c r="WF15" s="169">
        <v>5708562.9100000001</v>
      </c>
      <c r="WG15" s="169">
        <v>6008198.0600000005</v>
      </c>
      <c r="WH15" s="169">
        <v>49419486.109999999</v>
      </c>
      <c r="WI15" s="169">
        <v>2191845.2599999998</v>
      </c>
      <c r="WJ15" s="169">
        <v>81361016.719999999</v>
      </c>
      <c r="WK15" s="169">
        <v>7466353.7000000002</v>
      </c>
      <c r="WL15" s="169">
        <v>40709697.990000002</v>
      </c>
      <c r="WM15" s="169">
        <v>7621900.9900000002</v>
      </c>
      <c r="WN15" s="169">
        <v>4537436.26</v>
      </c>
      <c r="WO15" s="169">
        <v>5133525.0199999996</v>
      </c>
      <c r="WP15" s="169">
        <v>3339026.1</v>
      </c>
      <c r="WQ15" s="169">
        <v>9977361.5500000007</v>
      </c>
      <c r="WR15" s="169">
        <v>5347010.57</v>
      </c>
      <c r="WS15" s="169">
        <v>8473647.4000000004</v>
      </c>
      <c r="WT15" s="169">
        <v>2963585.96</v>
      </c>
      <c r="WU15" s="169">
        <v>2373596.4300000002</v>
      </c>
      <c r="WV15" s="169">
        <v>3915985.86</v>
      </c>
      <c r="WW15" s="169">
        <v>3757721.74</v>
      </c>
      <c r="WX15" s="169">
        <v>5030435.71</v>
      </c>
      <c r="WY15" s="169">
        <v>4340488.8</v>
      </c>
      <c r="WZ15" s="169">
        <v>17084620.469999999</v>
      </c>
      <c r="XA15" s="169">
        <v>11145899.18</v>
      </c>
      <c r="XB15" s="169">
        <v>2147225.64</v>
      </c>
      <c r="XC15" s="169">
        <v>2252480</v>
      </c>
      <c r="XD15" s="169">
        <v>1482536.97</v>
      </c>
      <c r="XE15" s="169">
        <v>1416625.57</v>
      </c>
      <c r="XF15" s="169">
        <v>232619178.24000001</v>
      </c>
      <c r="XG15" s="169">
        <v>4701255.91</v>
      </c>
      <c r="XH15" s="169">
        <v>3605151.03</v>
      </c>
      <c r="XI15" s="169">
        <v>10286766.82</v>
      </c>
      <c r="XJ15" s="169">
        <v>4180206.71</v>
      </c>
      <c r="XK15" s="169">
        <v>5498579.8200000003</v>
      </c>
      <c r="XL15" s="169">
        <v>6803897.0099999998</v>
      </c>
      <c r="XM15" s="169">
        <v>4049753.02</v>
      </c>
      <c r="XN15" s="169">
        <v>3431553.89</v>
      </c>
      <c r="XO15" s="169">
        <v>6563883.5300000003</v>
      </c>
      <c r="XP15" s="169">
        <v>4264466.83</v>
      </c>
      <c r="XQ15" s="169">
        <v>3018147.07</v>
      </c>
      <c r="XR15" s="169">
        <v>2320096.92</v>
      </c>
      <c r="XS15" s="169">
        <v>2970190.1</v>
      </c>
      <c r="XT15" s="169">
        <v>2929306.2</v>
      </c>
      <c r="XU15" s="169">
        <v>1933447.28</v>
      </c>
      <c r="XV15" s="169">
        <v>2787791.01</v>
      </c>
      <c r="XW15" s="169">
        <v>2609427.7799999998</v>
      </c>
      <c r="XX15" s="169">
        <v>1908815.08</v>
      </c>
      <c r="XY15" s="169">
        <v>1967611.46</v>
      </c>
      <c r="XZ15" s="169">
        <v>2769398.67</v>
      </c>
      <c r="YA15" s="169">
        <v>1668286.98</v>
      </c>
      <c r="YB15" s="169">
        <v>1064711.3799999999</v>
      </c>
      <c r="YC15" s="169">
        <v>123430761.45</v>
      </c>
      <c r="YD15" s="169">
        <v>3990753.59</v>
      </c>
      <c r="YE15" s="169">
        <v>7362594.9699999997</v>
      </c>
      <c r="YF15" s="169">
        <v>4780453.99</v>
      </c>
      <c r="YG15" s="169">
        <v>11980603.300000001</v>
      </c>
      <c r="YH15" s="169">
        <v>4718531.7</v>
      </c>
      <c r="YI15" s="169">
        <v>7321957.79</v>
      </c>
      <c r="YJ15" s="169">
        <v>2803768.26</v>
      </c>
      <c r="YK15" s="169">
        <v>9626856.2899999991</v>
      </c>
      <c r="YL15" s="169">
        <v>9261434.8800000008</v>
      </c>
      <c r="YM15" s="169">
        <v>5512876.3399999999</v>
      </c>
      <c r="YN15" s="169">
        <v>3648410.14</v>
      </c>
      <c r="YO15" s="169">
        <v>2804388.65</v>
      </c>
      <c r="YP15" s="169">
        <v>2813358.78</v>
      </c>
      <c r="YQ15" s="169">
        <v>2036608.64</v>
      </c>
      <c r="YR15" s="169">
        <v>2801697.71</v>
      </c>
      <c r="YS15" s="169">
        <v>2186289.31</v>
      </c>
      <c r="YT15" s="169">
        <v>51337245.259999998</v>
      </c>
      <c r="YU15" s="169">
        <v>9963231.8599999994</v>
      </c>
      <c r="YV15" s="169">
        <v>1293609.8399999999</v>
      </c>
      <c r="YW15" s="169">
        <v>4461181.12</v>
      </c>
      <c r="YX15" s="169">
        <v>3995607.15</v>
      </c>
      <c r="YY15" s="169">
        <v>3200624.21</v>
      </c>
      <c r="YZ15" s="169">
        <v>768265.22</v>
      </c>
      <c r="ZA15" s="169">
        <v>86621612.390000001</v>
      </c>
      <c r="ZB15" s="169">
        <v>3407929.12</v>
      </c>
      <c r="ZC15" s="169">
        <v>3622942.65</v>
      </c>
      <c r="ZD15" s="169">
        <v>4105128.32</v>
      </c>
      <c r="ZE15" s="169">
        <v>1479424</v>
      </c>
      <c r="ZF15" s="169">
        <v>2679000</v>
      </c>
      <c r="ZG15" s="169">
        <v>1593935.62</v>
      </c>
      <c r="ZH15" s="169">
        <v>1759893.48</v>
      </c>
      <c r="ZI15" s="169">
        <v>6647907.6699999999</v>
      </c>
      <c r="ZJ15" s="169">
        <v>124016487.58</v>
      </c>
      <c r="ZK15" s="169">
        <v>3410058.08</v>
      </c>
      <c r="ZL15" s="169">
        <v>14946804.48</v>
      </c>
      <c r="ZM15" s="169">
        <v>15991771.07</v>
      </c>
      <c r="ZN15" s="169">
        <v>10771290.640000001</v>
      </c>
      <c r="ZO15" s="169">
        <v>4065740</v>
      </c>
      <c r="ZP15" s="169">
        <v>11459846.120000001</v>
      </c>
      <c r="ZQ15" s="169">
        <v>5445543.6600000001</v>
      </c>
      <c r="ZR15" s="169">
        <v>3421506.51</v>
      </c>
      <c r="ZS15" s="169">
        <v>6499051.9700000007</v>
      </c>
      <c r="ZT15" s="169">
        <v>2020000</v>
      </c>
      <c r="ZU15" s="169">
        <v>1515938.06</v>
      </c>
      <c r="ZV15" s="169">
        <v>1517026.75</v>
      </c>
      <c r="ZW15" s="169">
        <v>2893749.31</v>
      </c>
      <c r="ZX15" s="169">
        <v>3114974.42</v>
      </c>
      <c r="ZY15" s="169">
        <v>3645938.86</v>
      </c>
      <c r="ZZ15" s="169">
        <v>1986802.99</v>
      </c>
      <c r="AAA15" s="169">
        <v>1224745.83</v>
      </c>
      <c r="AAB15" s="169">
        <v>1404000</v>
      </c>
      <c r="AAC15" s="169">
        <v>4382881.2699999996</v>
      </c>
      <c r="AAD15" s="169">
        <v>2391115.89</v>
      </c>
      <c r="AAE15" s="169">
        <v>2109222.8600000003</v>
      </c>
      <c r="AAF15" s="169">
        <v>52881986.640000001</v>
      </c>
      <c r="AAG15" s="169">
        <v>2489625.7599999998</v>
      </c>
      <c r="AAH15" s="169">
        <v>2536417.02</v>
      </c>
      <c r="AAI15" s="169">
        <v>19467371.539999999</v>
      </c>
      <c r="AAJ15" s="169">
        <v>2510875.33</v>
      </c>
      <c r="AAK15" s="169">
        <v>2268909.73</v>
      </c>
      <c r="AAL15" s="169">
        <v>1646287.42</v>
      </c>
      <c r="AAM15" s="169">
        <v>266714472.68000001</v>
      </c>
      <c r="AAN15" s="169">
        <v>5113589.7799999993</v>
      </c>
      <c r="AAO15" s="169">
        <v>3465000</v>
      </c>
      <c r="AAP15" s="169">
        <v>5540791.8200000003</v>
      </c>
      <c r="AAQ15" s="169">
        <v>3587710.4</v>
      </c>
      <c r="AAR15" s="169">
        <v>3685800</v>
      </c>
      <c r="AAS15" s="169">
        <v>2932966.71</v>
      </c>
      <c r="AAT15" s="169">
        <v>8050405.7300000004</v>
      </c>
      <c r="AAU15" s="169">
        <v>6998000</v>
      </c>
      <c r="AAV15" s="169">
        <v>4163287.06</v>
      </c>
      <c r="AAW15" s="169">
        <v>3192188.38</v>
      </c>
      <c r="AAX15" s="169">
        <v>9844734.7200000007</v>
      </c>
      <c r="AAY15" s="169">
        <v>6089414.5099999998</v>
      </c>
      <c r="AAZ15" s="169">
        <v>2518748.2200000002</v>
      </c>
      <c r="ABA15" s="169">
        <v>2581673.25</v>
      </c>
      <c r="ABB15" s="169">
        <v>2944617.34</v>
      </c>
      <c r="ABC15" s="169">
        <v>1191247.73</v>
      </c>
      <c r="ABD15" s="169">
        <v>2903572.78</v>
      </c>
      <c r="ABE15" s="169">
        <v>1466000</v>
      </c>
      <c r="ABF15" s="169">
        <v>11799285.57</v>
      </c>
      <c r="ABG15" s="169">
        <v>6568152.0899999999</v>
      </c>
      <c r="ABH15" s="169">
        <v>1838922.44</v>
      </c>
      <c r="ABI15" s="169">
        <v>1691985.96</v>
      </c>
      <c r="ABJ15" s="169">
        <v>3442147.59</v>
      </c>
      <c r="ABK15" s="169">
        <v>1888084.87</v>
      </c>
      <c r="ABL15" s="169">
        <v>1611561.07</v>
      </c>
      <c r="ABM15" s="169">
        <v>77291017.900000006</v>
      </c>
      <c r="ABN15" s="169">
        <v>15293037.49</v>
      </c>
      <c r="ABO15" s="169">
        <v>2283000</v>
      </c>
      <c r="ABP15" s="169">
        <v>10833600</v>
      </c>
      <c r="ABQ15" s="169">
        <v>2860414.64</v>
      </c>
      <c r="ABR15" s="169">
        <v>2539664.02</v>
      </c>
      <c r="ABS15" s="169">
        <v>2267142.48</v>
      </c>
      <c r="ABT15" s="169">
        <v>2395000</v>
      </c>
      <c r="ABU15" s="169">
        <v>1812975.47</v>
      </c>
      <c r="ABV15" s="169">
        <v>87753599.269999996</v>
      </c>
      <c r="ABW15" s="169">
        <v>1358144.42</v>
      </c>
      <c r="ABX15" s="169">
        <v>15758319.390000001</v>
      </c>
      <c r="ABY15" s="169">
        <v>2223563.54</v>
      </c>
      <c r="ABZ15" s="169">
        <v>2315267.37</v>
      </c>
      <c r="ACA15" s="169">
        <v>4915141.3499999996</v>
      </c>
      <c r="ACB15" s="169">
        <v>1765315.23</v>
      </c>
      <c r="ACC15" s="169">
        <v>2039662.62</v>
      </c>
      <c r="ACD15" s="169">
        <v>1336201.8799999999</v>
      </c>
      <c r="ACE15" s="169">
        <v>3573449.36</v>
      </c>
      <c r="ACF15" s="169">
        <v>1401363.69</v>
      </c>
      <c r="ACG15" s="169">
        <v>116181660.57000001</v>
      </c>
      <c r="ACH15" s="169">
        <v>2883517.53</v>
      </c>
      <c r="ACI15" s="169">
        <v>2870237.98</v>
      </c>
      <c r="ACJ15" s="169">
        <v>4777420.76</v>
      </c>
      <c r="ACK15" s="169">
        <v>1625406.57</v>
      </c>
      <c r="ACL15" s="169">
        <v>3026313.98</v>
      </c>
      <c r="ACM15" s="169">
        <v>5592729.5099999998</v>
      </c>
      <c r="ACN15" s="169">
        <v>21376163.710000001</v>
      </c>
      <c r="ACO15" s="169">
        <v>12673799.84</v>
      </c>
      <c r="ACP15" s="169">
        <v>3678072.72</v>
      </c>
      <c r="ACQ15" s="169">
        <v>6625052.2400000002</v>
      </c>
      <c r="ACR15" s="169">
        <v>5089659.4400000004</v>
      </c>
      <c r="ACS15" s="169">
        <v>5186047.37</v>
      </c>
      <c r="ACT15" s="169">
        <v>22988622.899999999</v>
      </c>
      <c r="ACU15" s="169">
        <v>10364411.99</v>
      </c>
      <c r="ACV15" s="169">
        <v>3868542.47</v>
      </c>
      <c r="ACW15" s="169">
        <v>3108284.87</v>
      </c>
      <c r="ACX15" s="169">
        <v>1099162.49</v>
      </c>
      <c r="ACY15" s="169">
        <v>1413712.91</v>
      </c>
      <c r="ACZ15" s="169">
        <v>1689962.31</v>
      </c>
      <c r="ADA15" s="169">
        <v>3555025.74</v>
      </c>
      <c r="ADB15" s="169">
        <v>0</v>
      </c>
      <c r="ADC15" s="169">
        <v>2141098.64</v>
      </c>
      <c r="ADD15" s="169">
        <v>8682287.4800000004</v>
      </c>
      <c r="ADE15" s="169">
        <v>7726844.0499999998</v>
      </c>
      <c r="ADF15" s="169">
        <v>2368097.79</v>
      </c>
      <c r="ADG15" s="169">
        <v>282451.38</v>
      </c>
      <c r="ADH15" s="169">
        <v>2267530.71</v>
      </c>
      <c r="ADI15" s="169">
        <v>9881263.0600000005</v>
      </c>
      <c r="ADJ15" s="169">
        <v>1394080.32</v>
      </c>
      <c r="ADK15" s="169">
        <v>363604.89</v>
      </c>
      <c r="ADL15" s="169">
        <v>2844352.31</v>
      </c>
      <c r="ADM15" s="169">
        <v>158168382.97</v>
      </c>
      <c r="ADN15" s="169">
        <v>19970778.349999998</v>
      </c>
      <c r="ADO15" s="169">
        <v>10660125.800000001</v>
      </c>
      <c r="ADP15" s="169">
        <v>24337655.039999999</v>
      </c>
      <c r="ADQ15" s="169">
        <v>1766518.02</v>
      </c>
      <c r="ADR15" s="169">
        <v>3238276.05</v>
      </c>
      <c r="ADS15" s="169">
        <v>8072296</v>
      </c>
      <c r="ADT15" s="169">
        <v>1077723.77</v>
      </c>
      <c r="ADU15" s="169">
        <v>362231732.54000002</v>
      </c>
      <c r="ADV15" s="169">
        <v>20361068.84</v>
      </c>
      <c r="ADW15" s="169">
        <v>18779062.800000001</v>
      </c>
      <c r="ADX15" s="169">
        <v>1368240.73</v>
      </c>
      <c r="ADY15" s="169">
        <v>1096059</v>
      </c>
      <c r="ADZ15" s="169">
        <v>33670373.859999999</v>
      </c>
      <c r="AEA15" s="169">
        <v>2157870.61</v>
      </c>
      <c r="AEB15" s="169">
        <v>4050427.83</v>
      </c>
      <c r="AEC15" s="169">
        <v>22025652.449999999</v>
      </c>
      <c r="AED15" s="169">
        <v>1700000.84</v>
      </c>
      <c r="AEE15" s="169">
        <v>18309761.109999999</v>
      </c>
      <c r="AEF15" s="169">
        <v>5068207.4800000004</v>
      </c>
      <c r="AEG15" s="169">
        <v>1075260.3400000001</v>
      </c>
      <c r="AEH15" s="169">
        <v>2254655.67</v>
      </c>
      <c r="AEI15" s="169">
        <v>2734235.19</v>
      </c>
      <c r="AEJ15" s="169">
        <v>3933340.81</v>
      </c>
      <c r="AEK15" s="169">
        <v>2287882.2400000002</v>
      </c>
      <c r="AEL15" s="169">
        <v>4742517.05</v>
      </c>
      <c r="AEM15" s="169">
        <v>3824353.11</v>
      </c>
      <c r="AEN15" s="169">
        <v>35734036.100000001</v>
      </c>
      <c r="AEO15" s="169">
        <v>109786374.44999999</v>
      </c>
      <c r="AEP15" s="169">
        <v>5213731.7300000004</v>
      </c>
      <c r="AEQ15" s="169">
        <v>4804048.53</v>
      </c>
      <c r="AER15" s="169">
        <v>4405738.6399999997</v>
      </c>
      <c r="AES15" s="169">
        <v>29210341.039999999</v>
      </c>
      <c r="AET15" s="169">
        <v>5549951.8099999996</v>
      </c>
      <c r="AEU15" s="169">
        <v>2438799.9900000002</v>
      </c>
      <c r="AEV15" s="169">
        <v>2080268.05</v>
      </c>
      <c r="AEW15" s="169">
        <v>2150242.9700000002</v>
      </c>
      <c r="AEX15" s="169">
        <v>1096899.8</v>
      </c>
      <c r="AEY15" s="169">
        <v>39711024.810000002</v>
      </c>
      <c r="AEZ15" s="169">
        <v>26053914.02</v>
      </c>
      <c r="AFA15" s="169">
        <v>6777950.0700000003</v>
      </c>
      <c r="AFB15" s="169">
        <v>5548613.5999999996</v>
      </c>
      <c r="AFC15" s="169">
        <v>6797413.1399999997</v>
      </c>
      <c r="AFD15" s="169">
        <v>4035477.73</v>
      </c>
      <c r="AFE15" s="169">
        <v>3135616.27</v>
      </c>
      <c r="AFF15" s="169">
        <v>2366965.4700000002</v>
      </c>
      <c r="AFG15" s="169">
        <v>2552276.35</v>
      </c>
      <c r="AFH15" s="169">
        <v>3241931.8</v>
      </c>
      <c r="AFI15" s="169">
        <v>5580629.6600000001</v>
      </c>
      <c r="AFJ15" s="169">
        <v>2765126.8</v>
      </c>
      <c r="AFK15" s="169">
        <v>3551879.4</v>
      </c>
      <c r="AFL15" s="169">
        <v>126699132.98999999</v>
      </c>
      <c r="AFM15" s="169">
        <v>5945419.04</v>
      </c>
      <c r="AFN15" s="169">
        <v>2417537.8199999998</v>
      </c>
      <c r="AFO15" s="169">
        <v>2574610.4500000002</v>
      </c>
      <c r="AFP15" s="169">
        <v>3323659.63</v>
      </c>
      <c r="AFQ15" s="169">
        <v>1856360.61</v>
      </c>
      <c r="AFR15" s="169">
        <v>881903.15</v>
      </c>
      <c r="AFS15" s="169">
        <v>4377500.32</v>
      </c>
      <c r="AFT15" s="169">
        <v>4188331.74</v>
      </c>
      <c r="AFU15" s="169">
        <v>1588760.46</v>
      </c>
      <c r="AFV15" s="169">
        <v>5646695.5099999998</v>
      </c>
      <c r="AFW15" s="169">
        <v>1849700.71</v>
      </c>
      <c r="AFX15" s="169">
        <v>18394268</v>
      </c>
      <c r="AFY15" s="169">
        <v>1169961.96</v>
      </c>
      <c r="AFZ15" s="169">
        <v>1337469.3500000001</v>
      </c>
      <c r="AGA15" s="169">
        <v>1234689.58</v>
      </c>
      <c r="AGB15" s="169">
        <v>13515391.560000001</v>
      </c>
      <c r="AGC15" s="169">
        <v>2137000</v>
      </c>
      <c r="AGD15" s="169">
        <v>117625.46</v>
      </c>
      <c r="AGE15" s="169">
        <v>1839374</v>
      </c>
      <c r="AGF15" s="169">
        <v>927978.51</v>
      </c>
      <c r="AGG15" s="169">
        <v>1417000</v>
      </c>
      <c r="AGH15" s="169">
        <v>1484902.88</v>
      </c>
      <c r="AGI15" s="169">
        <v>91362661.200000003</v>
      </c>
      <c r="AGJ15" s="169">
        <v>10303730.870000001</v>
      </c>
      <c r="AGK15" s="169">
        <v>2460290.02</v>
      </c>
      <c r="AGL15" s="169">
        <v>1625016.31</v>
      </c>
      <c r="AGM15" s="169">
        <v>4521243.66</v>
      </c>
      <c r="AGN15" s="169">
        <v>6168292.4800000004</v>
      </c>
      <c r="AGO15" s="169">
        <v>1114784.79</v>
      </c>
      <c r="AGP15" s="169">
        <v>1538046.26</v>
      </c>
      <c r="AGQ15" s="169">
        <v>126884885.78</v>
      </c>
      <c r="AGR15" s="169">
        <v>97363685.340000004</v>
      </c>
      <c r="AGS15" s="169">
        <v>2576957.36</v>
      </c>
      <c r="AGT15" s="169">
        <v>5142316.33</v>
      </c>
      <c r="AGU15" s="169">
        <v>43817652.689999998</v>
      </c>
      <c r="AGV15" s="169">
        <v>3980906.22</v>
      </c>
      <c r="AGW15" s="169">
        <v>3852705.61</v>
      </c>
      <c r="AGX15" s="169">
        <v>8191495.1200000001</v>
      </c>
      <c r="AGY15" s="169">
        <v>839025.23</v>
      </c>
      <c r="AGZ15" s="169">
        <v>3463093.77</v>
      </c>
      <c r="AHA15" s="169">
        <v>3257353.02</v>
      </c>
      <c r="AHB15" s="169">
        <v>1842942.39</v>
      </c>
      <c r="AHC15" s="169">
        <v>3012442.81</v>
      </c>
      <c r="AHD15" s="169">
        <v>13038510.129999999</v>
      </c>
      <c r="AHE15" s="169">
        <v>10313478.970000001</v>
      </c>
      <c r="AHF15" s="169">
        <v>2351580.98</v>
      </c>
      <c r="AHG15" s="169">
        <v>2582371.29</v>
      </c>
      <c r="AHH15" s="169">
        <v>85077937.50999999</v>
      </c>
      <c r="AHI15" s="169">
        <v>9008311.3300000001</v>
      </c>
      <c r="AHJ15" s="169">
        <v>1856534.56</v>
      </c>
      <c r="AHK15" s="169">
        <v>1919779.19</v>
      </c>
      <c r="AHL15" s="169">
        <v>7273003.3399999999</v>
      </c>
      <c r="AHM15" s="169">
        <v>2915826.59</v>
      </c>
      <c r="AHN15" s="169">
        <v>737850</v>
      </c>
      <c r="AHO15" s="169">
        <v>14156179364.649986</v>
      </c>
    </row>
    <row r="16" spans="1:899" x14ac:dyDescent="0.35">
      <c r="A16" s="161" t="s">
        <v>2204</v>
      </c>
      <c r="B16" s="170"/>
      <c r="C16" s="171">
        <v>2895571081.23</v>
      </c>
      <c r="D16" s="171">
        <v>179309780.57999998</v>
      </c>
      <c r="E16" s="171">
        <v>292785617.33000004</v>
      </c>
      <c r="F16" s="171">
        <v>88266750.530000001</v>
      </c>
      <c r="G16" s="171">
        <v>344812380.47000003</v>
      </c>
      <c r="H16" s="171">
        <v>147741235.75999996</v>
      </c>
      <c r="I16" s="171">
        <v>284869543.32999998</v>
      </c>
      <c r="J16" s="171">
        <v>161269516.76000002</v>
      </c>
      <c r="K16" s="171">
        <v>164317407.38000003</v>
      </c>
      <c r="L16" s="171">
        <v>130454562.00999998</v>
      </c>
      <c r="M16" s="171">
        <v>89829272.270000011</v>
      </c>
      <c r="N16" s="171">
        <v>92793239.100000009</v>
      </c>
      <c r="O16" s="171">
        <v>88768404.890000001</v>
      </c>
      <c r="P16" s="171">
        <v>99350903.770000026</v>
      </c>
      <c r="Q16" s="171">
        <v>84183883.890000015</v>
      </c>
      <c r="R16" s="171">
        <v>214900012.50000003</v>
      </c>
      <c r="S16" s="171">
        <v>171341513.32999998</v>
      </c>
      <c r="T16" s="171">
        <v>38233307.450000003</v>
      </c>
      <c r="U16" s="171">
        <v>2177517626.3199997</v>
      </c>
      <c r="V16" s="171">
        <v>455389542.02000004</v>
      </c>
      <c r="W16" s="171">
        <v>106192243.41000001</v>
      </c>
      <c r="X16" s="171">
        <v>171918355.25999999</v>
      </c>
      <c r="Y16" s="171">
        <v>160546956.47999999</v>
      </c>
      <c r="Z16" s="171">
        <v>156791845.63000003</v>
      </c>
      <c r="AA16" s="171">
        <v>67536076.729999989</v>
      </c>
      <c r="AB16" s="171">
        <v>490506403.55000001</v>
      </c>
      <c r="AC16" s="171">
        <v>218692521.83999997</v>
      </c>
      <c r="AD16" s="171">
        <v>121172391.41</v>
      </c>
      <c r="AE16" s="171">
        <v>387071035.21000004</v>
      </c>
      <c r="AF16" s="171">
        <v>125711660.58</v>
      </c>
      <c r="AG16" s="171">
        <v>310296776.96999991</v>
      </c>
      <c r="AH16" s="171">
        <v>180636065.03999996</v>
      </c>
      <c r="AI16" s="171">
        <v>135925337.25</v>
      </c>
      <c r="AJ16" s="171">
        <v>69989997.129999995</v>
      </c>
      <c r="AK16" s="171">
        <v>125440274.89999999</v>
      </c>
      <c r="AL16" s="171">
        <v>174106742.32999998</v>
      </c>
      <c r="AM16" s="171">
        <v>56209323.430000007</v>
      </c>
      <c r="AN16" s="171">
        <v>105771981.09</v>
      </c>
      <c r="AO16" s="171">
        <v>84013959.670000002</v>
      </c>
      <c r="AP16" s="171">
        <v>66438700.420000009</v>
      </c>
      <c r="AQ16" s="171">
        <v>64379203.75</v>
      </c>
      <c r="AR16" s="171">
        <v>58084867.030000001</v>
      </c>
      <c r="AS16" s="171">
        <v>1085782705.5999999</v>
      </c>
      <c r="AT16" s="171">
        <v>47994269.480000004</v>
      </c>
      <c r="AU16" s="171">
        <v>40405386.280000001</v>
      </c>
      <c r="AV16" s="171">
        <v>78169334.00999999</v>
      </c>
      <c r="AW16" s="171">
        <v>139986442.69</v>
      </c>
      <c r="AX16" s="171">
        <v>155369554.56999999</v>
      </c>
      <c r="AY16" s="171">
        <v>61207981.239999995</v>
      </c>
      <c r="AZ16" s="171">
        <v>79846093.700000003</v>
      </c>
      <c r="BA16" s="171">
        <v>43252200.290000007</v>
      </c>
      <c r="BB16" s="171">
        <v>49411673.980000019</v>
      </c>
      <c r="BC16" s="171">
        <v>39353350.280000001</v>
      </c>
      <c r="BD16" s="171">
        <v>34398489.140000001</v>
      </c>
      <c r="BE16" s="171">
        <v>258189706.18000001</v>
      </c>
      <c r="BF16" s="171">
        <v>524707.42999999993</v>
      </c>
      <c r="BG16" s="171">
        <v>35875759.910000004</v>
      </c>
      <c r="BH16" s="171">
        <v>1150168986.1999998</v>
      </c>
      <c r="BI16" s="171">
        <v>519282906.36999989</v>
      </c>
      <c r="BJ16" s="171">
        <v>122503871.22000003</v>
      </c>
      <c r="BK16" s="171">
        <v>69299397.439999998</v>
      </c>
      <c r="BL16" s="171">
        <v>165088383.55000001</v>
      </c>
      <c r="BM16" s="171">
        <v>125559512.38000003</v>
      </c>
      <c r="BN16" s="171">
        <v>96572694.200000003</v>
      </c>
      <c r="BO16" s="171">
        <v>11907132.039999999</v>
      </c>
      <c r="BP16" s="171">
        <v>4809975.9000000004</v>
      </c>
      <c r="BQ16" s="171">
        <v>1290370186.5999999</v>
      </c>
      <c r="BR16" s="171">
        <v>153866999.60000002</v>
      </c>
      <c r="BS16" s="171">
        <v>124580491.60999998</v>
      </c>
      <c r="BT16" s="171">
        <v>161988681.35000002</v>
      </c>
      <c r="BU16" s="171">
        <v>111165675.76999997</v>
      </c>
      <c r="BV16" s="171">
        <v>104564581.63000001</v>
      </c>
      <c r="BW16" s="171">
        <v>71531940.13000001</v>
      </c>
      <c r="BX16" s="171">
        <v>120833783.84</v>
      </c>
      <c r="BY16" s="171">
        <v>409052827.08999997</v>
      </c>
      <c r="BZ16" s="171">
        <v>91979367.180000007</v>
      </c>
      <c r="CA16" s="171">
        <v>123397864.18000001</v>
      </c>
      <c r="CB16" s="171">
        <v>290090578.44</v>
      </c>
      <c r="CC16" s="171">
        <v>86203507.550000012</v>
      </c>
      <c r="CD16" s="171">
        <v>84382024.739999995</v>
      </c>
      <c r="CE16" s="171">
        <v>104045568.44</v>
      </c>
      <c r="CF16" s="171">
        <v>3151346007.23</v>
      </c>
      <c r="CG16" s="171">
        <v>139251311.22999999</v>
      </c>
      <c r="CH16" s="171">
        <v>252897127.19</v>
      </c>
      <c r="CI16" s="171">
        <v>89586245.090000004</v>
      </c>
      <c r="CJ16" s="171">
        <v>118767141.39999999</v>
      </c>
      <c r="CK16" s="171">
        <v>115821310.20000002</v>
      </c>
      <c r="CL16" s="171">
        <v>110448795.13999997</v>
      </c>
      <c r="CM16" s="171">
        <v>264605832.05000001</v>
      </c>
      <c r="CN16" s="171">
        <v>55324657.86999999</v>
      </c>
      <c r="CO16" s="171">
        <v>131982688.06</v>
      </c>
      <c r="CP16" s="171">
        <v>87063138.229999989</v>
      </c>
      <c r="CQ16" s="171">
        <v>145334782.61000001</v>
      </c>
      <c r="CR16" s="171">
        <v>92112313.439999968</v>
      </c>
      <c r="CS16" s="171">
        <v>1076485583.1399999</v>
      </c>
      <c r="CT16" s="171">
        <v>95451883.460000023</v>
      </c>
      <c r="CU16" s="171">
        <v>105652375.99000001</v>
      </c>
      <c r="CV16" s="171">
        <v>180978084.96999997</v>
      </c>
      <c r="CW16" s="171">
        <v>66622037.789999992</v>
      </c>
      <c r="CX16" s="171">
        <v>158536169.91999999</v>
      </c>
      <c r="CY16" s="171">
        <v>84907147.879999995</v>
      </c>
      <c r="CZ16" s="171">
        <v>43077583.699999996</v>
      </c>
      <c r="DA16" s="171">
        <v>765370613.05000007</v>
      </c>
      <c r="DB16" s="171">
        <v>944921727.11000001</v>
      </c>
      <c r="DC16" s="171">
        <v>106599685.23</v>
      </c>
      <c r="DD16" s="171">
        <v>95506450.190000013</v>
      </c>
      <c r="DE16" s="171">
        <v>229133575.91999999</v>
      </c>
      <c r="DF16" s="171">
        <v>167421785.41</v>
      </c>
      <c r="DG16" s="171">
        <v>164447406.87</v>
      </c>
      <c r="DH16" s="171">
        <v>154657417.08000001</v>
      </c>
      <c r="DI16" s="171">
        <v>55866790.929999992</v>
      </c>
      <c r="DJ16" s="171">
        <v>3117977324.329999</v>
      </c>
      <c r="DK16" s="171">
        <v>117555485.38699999</v>
      </c>
      <c r="DL16" s="171">
        <v>142953643.28</v>
      </c>
      <c r="DM16" s="171">
        <v>170387274.24999997</v>
      </c>
      <c r="DN16" s="171">
        <v>168475979.78</v>
      </c>
      <c r="DO16" s="171">
        <v>137417705.81999999</v>
      </c>
      <c r="DP16" s="171">
        <v>286278599.24000001</v>
      </c>
      <c r="DQ16" s="171">
        <v>94156828.129999995</v>
      </c>
      <c r="DR16" s="171">
        <v>281338748.76000005</v>
      </c>
      <c r="DS16" s="171">
        <v>1166007253.8499999</v>
      </c>
      <c r="DT16" s="171">
        <v>140454854.35999998</v>
      </c>
      <c r="DU16" s="171">
        <v>459618885.00999993</v>
      </c>
      <c r="DV16" s="171">
        <v>420523292.0399999</v>
      </c>
      <c r="DW16" s="171">
        <v>123860664.34</v>
      </c>
      <c r="DX16" s="171">
        <v>186364242.89000002</v>
      </c>
      <c r="DY16" s="171">
        <v>161586560.21000001</v>
      </c>
      <c r="DZ16" s="171">
        <v>44905943.320000008</v>
      </c>
      <c r="EA16" s="171">
        <v>98076182.150000006</v>
      </c>
      <c r="EB16" s="171">
        <v>86604201.510000005</v>
      </c>
      <c r="EC16" s="171">
        <v>237512465.40999997</v>
      </c>
      <c r="ED16" s="171">
        <v>762719055.95000005</v>
      </c>
      <c r="EE16" s="171">
        <v>570212871.26000011</v>
      </c>
      <c r="EF16" s="171">
        <v>100269059.22000001</v>
      </c>
      <c r="EG16" s="171">
        <v>130794646.87000002</v>
      </c>
      <c r="EH16" s="171">
        <v>114801896.14999996</v>
      </c>
      <c r="EI16" s="171">
        <v>162886941.78000003</v>
      </c>
      <c r="EJ16" s="171">
        <v>215592788.03999999</v>
      </c>
      <c r="EK16" s="171">
        <v>75675124.789999992</v>
      </c>
      <c r="EL16" s="171">
        <v>108107385.03999998</v>
      </c>
      <c r="EM16" s="171">
        <v>1814920846.6100001</v>
      </c>
      <c r="EN16" s="171">
        <v>92495992.629999995</v>
      </c>
      <c r="EO16" s="171">
        <v>90489796.850000009</v>
      </c>
      <c r="EP16" s="171">
        <v>100115952.79000002</v>
      </c>
      <c r="EQ16" s="171">
        <v>53333728.419999994</v>
      </c>
      <c r="ER16" s="171">
        <v>46756993.849999994</v>
      </c>
      <c r="ES16" s="171">
        <v>154554432.83000001</v>
      </c>
      <c r="ET16" s="171">
        <v>126480594.45000002</v>
      </c>
      <c r="EU16" s="171">
        <v>76994013.87999998</v>
      </c>
      <c r="EV16" s="171">
        <v>1159214305.3500001</v>
      </c>
      <c r="EW16" s="171">
        <v>50013791.32</v>
      </c>
      <c r="EX16" s="171">
        <v>102648981.66</v>
      </c>
      <c r="EY16" s="171">
        <v>137152588.26000002</v>
      </c>
      <c r="EZ16" s="171">
        <v>205114773.80999997</v>
      </c>
      <c r="FA16" s="171">
        <v>158758785.18000001</v>
      </c>
      <c r="FB16" s="171">
        <v>147090438.04999998</v>
      </c>
      <c r="FC16" s="171">
        <v>85958023.99000001</v>
      </c>
      <c r="FD16" s="171">
        <v>89924904.830000013</v>
      </c>
      <c r="FE16" s="171">
        <v>76736886.939999998</v>
      </c>
      <c r="FF16" s="171">
        <v>76771985.659999996</v>
      </c>
      <c r="FG16" s="171">
        <v>45694205.120000005</v>
      </c>
      <c r="FH16" s="171">
        <v>967104179.20000005</v>
      </c>
      <c r="FI16" s="171">
        <v>70378759.140000001</v>
      </c>
      <c r="FJ16" s="171">
        <v>85298994.860000014</v>
      </c>
      <c r="FK16" s="171">
        <v>89522886.339999989</v>
      </c>
      <c r="FL16" s="171">
        <v>139753236.11999997</v>
      </c>
      <c r="FM16" s="171">
        <v>118989111.34000002</v>
      </c>
      <c r="FN16" s="171">
        <v>35532181.619999997</v>
      </c>
      <c r="FO16" s="171">
        <v>15625874.539999999</v>
      </c>
      <c r="FP16" s="171">
        <v>2256678312.4900002</v>
      </c>
      <c r="FQ16" s="171">
        <v>99262288.390000015</v>
      </c>
      <c r="FR16" s="171">
        <v>157261984.72</v>
      </c>
      <c r="FS16" s="171">
        <v>131655560.06999999</v>
      </c>
      <c r="FT16" s="171">
        <v>160040388.40000004</v>
      </c>
      <c r="FU16" s="171">
        <v>103143244.23000002</v>
      </c>
      <c r="FV16" s="171">
        <v>277412498.36000001</v>
      </c>
      <c r="FW16" s="171">
        <v>150190449.70000002</v>
      </c>
      <c r="FX16" s="171">
        <v>132025352.8</v>
      </c>
      <c r="FY16" s="171">
        <v>120535073.91000001</v>
      </c>
      <c r="FZ16" s="171">
        <v>263677836.87</v>
      </c>
      <c r="GA16" s="171">
        <v>101314837.43000001</v>
      </c>
      <c r="GB16" s="171">
        <v>83709824.279999986</v>
      </c>
      <c r="GC16" s="171">
        <v>30017121.790000003</v>
      </c>
      <c r="GD16" s="171">
        <v>1114415325.4000001</v>
      </c>
      <c r="GE16" s="171">
        <v>70571809.800000012</v>
      </c>
      <c r="GF16" s="171">
        <v>86118982.600000009</v>
      </c>
      <c r="GG16" s="171">
        <v>231818060.62</v>
      </c>
      <c r="GH16" s="171">
        <v>108527954.98</v>
      </c>
      <c r="GI16" s="171">
        <v>83768640.079999998</v>
      </c>
      <c r="GJ16" s="171">
        <v>89666389.030000001</v>
      </c>
      <c r="GK16" s="171">
        <v>218080220.89999998</v>
      </c>
      <c r="GL16" s="171">
        <v>79620249.50000003</v>
      </c>
      <c r="GM16" s="171">
        <v>39807431.969999999</v>
      </c>
      <c r="GN16" s="171">
        <v>27254254.350000005</v>
      </c>
      <c r="GO16" s="171">
        <v>33203908.099999998</v>
      </c>
      <c r="GP16" s="171">
        <v>661859291.72000003</v>
      </c>
      <c r="GQ16" s="171">
        <v>171268568.16999999</v>
      </c>
      <c r="GR16" s="171">
        <v>85161613.810000002</v>
      </c>
      <c r="GS16" s="171">
        <v>167103207.33000001</v>
      </c>
      <c r="GT16" s="171">
        <v>40399253.280000009</v>
      </c>
      <c r="GU16" s="171">
        <v>109332802.75000001</v>
      </c>
      <c r="GV16" s="171">
        <v>119694007.48</v>
      </c>
      <c r="GW16" s="171">
        <v>58259721.339999996</v>
      </c>
      <c r="GX16" s="171">
        <v>659138903.64999998</v>
      </c>
      <c r="GY16" s="171">
        <v>70387785.670000002</v>
      </c>
      <c r="GZ16" s="171">
        <v>153631886.63999999</v>
      </c>
      <c r="HA16" s="171">
        <v>112451764.31999998</v>
      </c>
      <c r="HB16" s="171">
        <v>1813174890.3</v>
      </c>
      <c r="HC16" s="171">
        <v>182486186.56</v>
      </c>
      <c r="HD16" s="171">
        <v>191220411.26999998</v>
      </c>
      <c r="HE16" s="171">
        <v>284465512.38</v>
      </c>
      <c r="HF16" s="171">
        <v>151402458.57000002</v>
      </c>
      <c r="HG16" s="171">
        <v>238042680.12999997</v>
      </c>
      <c r="HH16" s="171">
        <v>119649967.84999999</v>
      </c>
      <c r="HI16" s="171">
        <v>1123698329.2400002</v>
      </c>
      <c r="HJ16" s="171">
        <v>181559297.31999999</v>
      </c>
      <c r="HK16" s="171">
        <v>192557630.11000001</v>
      </c>
      <c r="HL16" s="171">
        <v>126022148.27000003</v>
      </c>
      <c r="HM16" s="171">
        <v>98692469.030000001</v>
      </c>
      <c r="HN16" s="171">
        <v>98237082.469999999</v>
      </c>
      <c r="HO16" s="171">
        <v>153406222.25999999</v>
      </c>
      <c r="HP16" s="171">
        <v>71469272.560000002</v>
      </c>
      <c r="HQ16" s="171">
        <v>1582734301.9200003</v>
      </c>
      <c r="HR16" s="171">
        <v>486548239.52999997</v>
      </c>
      <c r="HS16" s="171">
        <v>93776694.910000011</v>
      </c>
      <c r="HT16" s="171">
        <v>90777281.256999999</v>
      </c>
      <c r="HU16" s="171">
        <v>75558925.810000002</v>
      </c>
      <c r="HV16" s="171">
        <v>65221526.859999992</v>
      </c>
      <c r="HW16" s="171">
        <v>194957152.15000001</v>
      </c>
      <c r="HX16" s="171">
        <v>86940247.390000001</v>
      </c>
      <c r="HY16" s="171">
        <v>86386312.050000012</v>
      </c>
      <c r="HZ16" s="171">
        <v>81836162.38000001</v>
      </c>
      <c r="IA16" s="171">
        <v>84585256.359999999</v>
      </c>
      <c r="IB16" s="171">
        <v>136065736.17000002</v>
      </c>
      <c r="IC16" s="171">
        <v>44600521.709999993</v>
      </c>
      <c r="ID16" s="171">
        <v>104655654.41999999</v>
      </c>
      <c r="IE16" s="171">
        <v>59586148.490000002</v>
      </c>
      <c r="IF16" s="171">
        <v>56011452.769999996</v>
      </c>
      <c r="IG16" s="171">
        <v>1192986005.8099997</v>
      </c>
      <c r="IH16" s="171">
        <v>449755121.81000012</v>
      </c>
      <c r="II16" s="171">
        <v>130466531.20999999</v>
      </c>
      <c r="IJ16" s="171">
        <v>195554176.43000001</v>
      </c>
      <c r="IK16" s="171">
        <v>233302893.99000001</v>
      </c>
      <c r="IL16" s="171">
        <v>97938863.609999999</v>
      </c>
      <c r="IM16" s="171">
        <v>83236032.709999979</v>
      </c>
      <c r="IN16" s="171">
        <v>52914937.350000009</v>
      </c>
      <c r="IO16" s="171">
        <v>61897798.860000007</v>
      </c>
      <c r="IP16" s="171">
        <v>92640844.850000024</v>
      </c>
      <c r="IQ16" s="171">
        <v>80548751.609999999</v>
      </c>
      <c r="IR16" s="171">
        <v>2059022614.2799997</v>
      </c>
      <c r="IS16" s="171">
        <v>632705147.96000004</v>
      </c>
      <c r="IT16" s="171">
        <v>165776033.83999994</v>
      </c>
      <c r="IU16" s="171">
        <v>110706520.13999999</v>
      </c>
      <c r="IV16" s="171">
        <v>88531233.289999992</v>
      </c>
      <c r="IW16" s="171">
        <v>52059717.260000005</v>
      </c>
      <c r="IX16" s="171">
        <v>86832589.640000001</v>
      </c>
      <c r="IY16" s="171">
        <v>47732477.810000002</v>
      </c>
      <c r="IZ16" s="171">
        <v>64213332.759999998</v>
      </c>
      <c r="JA16" s="171">
        <v>104893677.83</v>
      </c>
      <c r="JB16" s="171">
        <v>104136190.83000001</v>
      </c>
      <c r="JC16" s="171">
        <v>64886945.95000001</v>
      </c>
      <c r="JD16" s="171">
        <v>915726648.16999984</v>
      </c>
      <c r="JE16" s="171">
        <v>337723847.30000001</v>
      </c>
      <c r="JF16" s="171">
        <v>93854721.189999998</v>
      </c>
      <c r="JG16" s="171">
        <v>70335843.180000007</v>
      </c>
      <c r="JH16" s="171">
        <v>66929845.509999998</v>
      </c>
      <c r="JI16" s="171">
        <v>66608976.569999993</v>
      </c>
      <c r="JJ16" s="171">
        <v>663116007.11000001</v>
      </c>
      <c r="JK16" s="171">
        <v>63625885.440000013</v>
      </c>
      <c r="JL16" s="171">
        <v>96158756.060000002</v>
      </c>
      <c r="JM16" s="171">
        <v>136738696.11999997</v>
      </c>
      <c r="JN16" s="171">
        <v>81903783.939999998</v>
      </c>
      <c r="JO16" s="171">
        <v>175861955.55999994</v>
      </c>
      <c r="JP16" s="171">
        <v>66194423.979999997</v>
      </c>
      <c r="JQ16" s="171">
        <v>1429262095.48</v>
      </c>
      <c r="JR16" s="171">
        <v>590598711.36000001</v>
      </c>
      <c r="JS16" s="171">
        <v>88480564.680000007</v>
      </c>
      <c r="JT16" s="171">
        <v>53135157.420000002</v>
      </c>
      <c r="JU16" s="171">
        <v>135295435.87000003</v>
      </c>
      <c r="JV16" s="171">
        <v>35542892.269999996</v>
      </c>
      <c r="JW16" s="171">
        <v>305509897.5</v>
      </c>
      <c r="JX16" s="171">
        <v>148545497.11000001</v>
      </c>
      <c r="JY16" s="171">
        <v>95912485.819999993</v>
      </c>
      <c r="JZ16" s="171">
        <v>123578241.88999999</v>
      </c>
      <c r="KA16" s="171">
        <v>94354725.760000005</v>
      </c>
      <c r="KB16" s="171">
        <v>90352631.659999996</v>
      </c>
      <c r="KC16" s="171">
        <v>84768060.650000006</v>
      </c>
      <c r="KD16" s="171">
        <v>30381955.699999999</v>
      </c>
      <c r="KE16" s="171">
        <v>84344492.439999983</v>
      </c>
      <c r="KF16" s="171">
        <v>2341104838.23</v>
      </c>
      <c r="KG16" s="171">
        <v>239930824.01000005</v>
      </c>
      <c r="KH16" s="171">
        <v>127981675.30999999</v>
      </c>
      <c r="KI16" s="171">
        <v>147289715.93000001</v>
      </c>
      <c r="KJ16" s="171">
        <v>139110125.91999999</v>
      </c>
      <c r="KK16" s="171">
        <v>109084058.29000001</v>
      </c>
      <c r="KL16" s="171">
        <v>370323849.63999999</v>
      </c>
      <c r="KM16" s="171">
        <v>110362549.18000001</v>
      </c>
      <c r="KN16" s="171">
        <v>77636178.979999989</v>
      </c>
      <c r="KO16" s="171">
        <v>637693738.63000011</v>
      </c>
      <c r="KP16" s="171">
        <v>102675583.47000004</v>
      </c>
      <c r="KQ16" s="171">
        <v>139026892.45000002</v>
      </c>
      <c r="KR16" s="171">
        <v>323256505.31999999</v>
      </c>
      <c r="KS16" s="171">
        <v>86153487.790000007</v>
      </c>
      <c r="KT16" s="171">
        <v>146462340.84</v>
      </c>
      <c r="KU16" s="171">
        <v>1096649619.3800001</v>
      </c>
      <c r="KV16" s="171">
        <v>152675225.84999996</v>
      </c>
      <c r="KW16" s="171">
        <v>1100408805.73</v>
      </c>
      <c r="KX16" s="171">
        <v>102829705.41999999</v>
      </c>
      <c r="KY16" s="171">
        <v>68808573.739999995</v>
      </c>
      <c r="KZ16" s="171">
        <v>187978633.82999998</v>
      </c>
      <c r="LA16" s="171">
        <v>189557775.12</v>
      </c>
      <c r="LB16" s="171">
        <v>123654588.00000001</v>
      </c>
      <c r="LC16" s="171">
        <v>113211080.05999997</v>
      </c>
      <c r="LD16" s="171">
        <v>85159243.959999993</v>
      </c>
      <c r="LE16" s="171">
        <v>2476730145.1399999</v>
      </c>
      <c r="LF16" s="171">
        <v>487245489.30000001</v>
      </c>
      <c r="LG16" s="171">
        <v>593478651.5200001</v>
      </c>
      <c r="LH16" s="171">
        <v>535365109.17000008</v>
      </c>
      <c r="LI16" s="171">
        <v>125030878.23</v>
      </c>
      <c r="LJ16" s="171">
        <v>91910758.700000003</v>
      </c>
      <c r="LK16" s="171">
        <v>83589324.669799998</v>
      </c>
      <c r="LL16" s="171">
        <v>165995494.53500003</v>
      </c>
      <c r="LM16" s="171">
        <v>76964110.689999983</v>
      </c>
      <c r="LN16" s="171">
        <v>143344891.71000001</v>
      </c>
      <c r="LO16" s="171">
        <v>49014588.249999993</v>
      </c>
      <c r="LP16" s="171">
        <v>720791312.61999989</v>
      </c>
      <c r="LQ16" s="171">
        <v>159688320.69999999</v>
      </c>
      <c r="LR16" s="171">
        <v>106456827.23</v>
      </c>
      <c r="LS16" s="171">
        <v>1562105787.9799998</v>
      </c>
      <c r="LT16" s="171">
        <v>743571207.09000003</v>
      </c>
      <c r="LU16" s="171">
        <v>1715360773.5799999</v>
      </c>
      <c r="LV16" s="171">
        <v>533833293.03999996</v>
      </c>
      <c r="LW16" s="171">
        <v>215724760.75000003</v>
      </c>
      <c r="LX16" s="171">
        <v>188381450.02999997</v>
      </c>
      <c r="LY16" s="171">
        <v>164201169.98999995</v>
      </c>
      <c r="LZ16" s="171">
        <v>143596088.58000004</v>
      </c>
      <c r="MA16" s="171">
        <v>131236669.05999999</v>
      </c>
      <c r="MB16" s="171">
        <v>171219265.34</v>
      </c>
      <c r="MC16" s="171">
        <v>290914853.09000003</v>
      </c>
      <c r="MD16" s="171">
        <v>95886890.430000007</v>
      </c>
      <c r="ME16" s="171">
        <v>2209946849.6500006</v>
      </c>
      <c r="MF16" s="171">
        <v>168926880.31</v>
      </c>
      <c r="MG16" s="171">
        <v>76536092.74000001</v>
      </c>
      <c r="MH16" s="171">
        <v>74921080.780000016</v>
      </c>
      <c r="MI16" s="171">
        <v>72547607.940000013</v>
      </c>
      <c r="MJ16" s="171">
        <v>119754540.44</v>
      </c>
      <c r="MK16" s="171">
        <v>82081223.540000007</v>
      </c>
      <c r="ML16" s="171">
        <v>95456120.210000008</v>
      </c>
      <c r="MM16" s="171">
        <v>168036371.31000006</v>
      </c>
      <c r="MN16" s="171">
        <v>77706229.340000018</v>
      </c>
      <c r="MO16" s="171">
        <v>92114071.849999994</v>
      </c>
      <c r="MP16" s="171">
        <v>76998732.739999995</v>
      </c>
      <c r="MQ16" s="171">
        <v>1490978297.0399995</v>
      </c>
      <c r="MR16" s="171">
        <v>104273561.66000001</v>
      </c>
      <c r="MS16" s="171">
        <v>121658239.75</v>
      </c>
      <c r="MT16" s="171">
        <v>155257331.97</v>
      </c>
      <c r="MU16" s="171">
        <v>155652129.20999998</v>
      </c>
      <c r="MV16" s="171">
        <v>115801330.36000001</v>
      </c>
      <c r="MW16" s="171">
        <v>242595259.48020002</v>
      </c>
      <c r="MX16" s="171">
        <v>178247112.65999997</v>
      </c>
      <c r="MY16" s="171">
        <v>102490054.58000003</v>
      </c>
      <c r="MZ16" s="171">
        <v>36180811.210000001</v>
      </c>
      <c r="NA16" s="171">
        <v>22335137.300000001</v>
      </c>
      <c r="NB16" s="171">
        <v>3395142032.8600006</v>
      </c>
      <c r="NC16" s="171">
        <v>296626442.18000001</v>
      </c>
      <c r="ND16" s="171">
        <v>75576591.030000001</v>
      </c>
      <c r="NE16" s="171">
        <v>867235432.87999988</v>
      </c>
      <c r="NF16" s="171">
        <v>75545517.090000004</v>
      </c>
      <c r="NG16" s="171">
        <v>226854542.81000003</v>
      </c>
      <c r="NH16" s="171">
        <v>456549710.93000001</v>
      </c>
      <c r="NI16" s="171">
        <v>390904826.55999994</v>
      </c>
      <c r="NJ16" s="171">
        <v>34562620.439999998</v>
      </c>
      <c r="NK16" s="171">
        <v>164522889.77000001</v>
      </c>
      <c r="NL16" s="171">
        <v>145016895.15000004</v>
      </c>
      <c r="NM16" s="171">
        <v>78069994.140000015</v>
      </c>
      <c r="NN16" s="171">
        <v>729070862.49000001</v>
      </c>
      <c r="NO16" s="171">
        <v>90107577.390000001</v>
      </c>
      <c r="NP16" s="171">
        <v>80289071.810000002</v>
      </c>
      <c r="NQ16" s="171">
        <v>0</v>
      </c>
      <c r="NR16" s="171">
        <v>72249834.36999999</v>
      </c>
      <c r="NS16" s="171">
        <v>26524578.850000001</v>
      </c>
      <c r="NT16" s="171">
        <v>46422834.289999992</v>
      </c>
      <c r="NU16" s="171">
        <v>1207776691.6800001</v>
      </c>
      <c r="NV16" s="171">
        <v>449464888.09000003</v>
      </c>
      <c r="NW16" s="171">
        <v>100612612.11999999</v>
      </c>
      <c r="NX16" s="171">
        <v>68175885.299999997</v>
      </c>
      <c r="NY16" s="171">
        <v>103829273.97999997</v>
      </c>
      <c r="NZ16" s="171">
        <v>132669815.92</v>
      </c>
      <c r="OA16" s="171">
        <v>65885635.710000001</v>
      </c>
      <c r="OB16" s="171">
        <v>1785176405.0299997</v>
      </c>
      <c r="OC16" s="171">
        <v>324789438.70999998</v>
      </c>
      <c r="OD16" s="171">
        <v>163367650.75</v>
      </c>
      <c r="OE16" s="171">
        <v>414641270.74999994</v>
      </c>
      <c r="OF16" s="171">
        <v>87825347.519999996</v>
      </c>
      <c r="OG16" s="171">
        <v>143596766.16</v>
      </c>
      <c r="OH16" s="171">
        <v>130008996.90000001</v>
      </c>
      <c r="OI16" s="171">
        <v>54327466.529999986</v>
      </c>
      <c r="OJ16" s="171">
        <v>73186687.250000015</v>
      </c>
      <c r="OK16" s="171">
        <v>1465128857.2399998</v>
      </c>
      <c r="OL16" s="171">
        <v>304424050.28000003</v>
      </c>
      <c r="OM16" s="171">
        <v>630907777.32999992</v>
      </c>
      <c r="ON16" s="171">
        <v>184618549.70000002</v>
      </c>
      <c r="OO16" s="171">
        <v>158731982.19000003</v>
      </c>
      <c r="OP16" s="171">
        <v>59401407.749999993</v>
      </c>
      <c r="OQ16" s="171">
        <v>767865069.20999992</v>
      </c>
      <c r="OR16" s="171">
        <v>82182090.659999982</v>
      </c>
      <c r="OS16" s="171">
        <v>98671622.849999994</v>
      </c>
      <c r="OT16" s="171">
        <v>162313706.59</v>
      </c>
      <c r="OU16" s="171">
        <v>142325811.81999999</v>
      </c>
      <c r="OV16" s="171">
        <v>286676139.28000003</v>
      </c>
      <c r="OW16" s="171">
        <v>95253123.320000008</v>
      </c>
      <c r="OX16" s="171">
        <v>48380844.660000004</v>
      </c>
      <c r="OY16" s="171">
        <v>30388668.749999993</v>
      </c>
      <c r="OZ16" s="171">
        <v>1310742223.5900002</v>
      </c>
      <c r="PA16" s="171">
        <v>72157909.039999992</v>
      </c>
      <c r="PB16" s="171">
        <v>253569469.94999999</v>
      </c>
      <c r="PC16" s="171">
        <v>51814468.059999995</v>
      </c>
      <c r="PD16" s="171">
        <v>183819390.11000001</v>
      </c>
      <c r="PE16" s="171">
        <v>255631202.28</v>
      </c>
      <c r="PF16" s="171">
        <v>90310889.01000002</v>
      </c>
      <c r="PG16" s="171">
        <v>64535335.789999999</v>
      </c>
      <c r="PH16" s="171">
        <v>117154394.34999999</v>
      </c>
      <c r="PI16" s="171">
        <v>98879561.629999995</v>
      </c>
      <c r="PJ16" s="171">
        <v>150115990.36999997</v>
      </c>
      <c r="PK16" s="171">
        <v>165037943.27000001</v>
      </c>
      <c r="PL16" s="171">
        <v>63512034.63000001</v>
      </c>
      <c r="PM16" s="171">
        <v>304282536.81999999</v>
      </c>
      <c r="PN16" s="171">
        <v>41870422.859999992</v>
      </c>
      <c r="PO16" s="171">
        <v>22290253.97000001</v>
      </c>
      <c r="PP16" s="171">
        <v>20351245.700000003</v>
      </c>
      <c r="PQ16" s="171">
        <v>40009948.800000004</v>
      </c>
      <c r="PR16" s="171">
        <v>3290452991.5499997</v>
      </c>
      <c r="PS16" s="171">
        <v>97065365.11999999</v>
      </c>
      <c r="PT16" s="171">
        <v>106151903.67</v>
      </c>
      <c r="PU16" s="171">
        <v>192591147.65000001</v>
      </c>
      <c r="PV16" s="171">
        <v>596208178.37999988</v>
      </c>
      <c r="PW16" s="171">
        <v>126683583.97000001</v>
      </c>
      <c r="PX16" s="171">
        <v>235088910.42000002</v>
      </c>
      <c r="PY16" s="171">
        <v>104706657.31</v>
      </c>
      <c r="PZ16" s="171">
        <v>236586566.33000001</v>
      </c>
      <c r="QA16" s="171">
        <v>56441454.700000003</v>
      </c>
      <c r="QB16" s="171">
        <v>246864456.04000002</v>
      </c>
      <c r="QC16" s="171">
        <v>71687746.359999999</v>
      </c>
      <c r="QD16" s="171">
        <v>93143466.75</v>
      </c>
      <c r="QE16" s="171">
        <v>270933604.55000001</v>
      </c>
      <c r="QF16" s="171">
        <v>143525858.71000001</v>
      </c>
      <c r="QG16" s="171">
        <v>167163833.46000001</v>
      </c>
      <c r="QH16" s="171">
        <v>91968028.789999992</v>
      </c>
      <c r="QI16" s="171">
        <v>86455926.219999999</v>
      </c>
      <c r="QJ16" s="171">
        <v>57525017.209999993</v>
      </c>
      <c r="QK16" s="171">
        <v>227442009.98000002</v>
      </c>
      <c r="QL16" s="171">
        <v>274312047.05000001</v>
      </c>
      <c r="QM16" s="171">
        <v>64931250.610000007</v>
      </c>
      <c r="QN16" s="171">
        <v>33556410.669999994</v>
      </c>
      <c r="QO16" s="171">
        <v>28526731.600000001</v>
      </c>
      <c r="QP16" s="171">
        <v>38278874.5</v>
      </c>
      <c r="QQ16" s="171">
        <v>25291606.09</v>
      </c>
      <c r="QR16" s="171">
        <v>1594733284.8800001</v>
      </c>
      <c r="QS16" s="171">
        <v>71398330.510000005</v>
      </c>
      <c r="QT16" s="171">
        <v>268577142.24000001</v>
      </c>
      <c r="QU16" s="171">
        <v>127569496.59</v>
      </c>
      <c r="QV16" s="171">
        <v>130127818.66</v>
      </c>
      <c r="QW16" s="171">
        <v>243928563.79999998</v>
      </c>
      <c r="QX16" s="171">
        <v>96992803.63000001</v>
      </c>
      <c r="QY16" s="171">
        <v>165495206.05000001</v>
      </c>
      <c r="QZ16" s="171">
        <v>215129785.69999999</v>
      </c>
      <c r="RA16" s="171">
        <v>72915145.260000005</v>
      </c>
      <c r="RB16" s="171">
        <v>88176201.899999991</v>
      </c>
      <c r="RC16" s="171">
        <v>46084934.920000009</v>
      </c>
      <c r="RD16" s="171">
        <v>29687299.079999998</v>
      </c>
      <c r="RE16" s="171">
        <v>1770807153.5599997</v>
      </c>
      <c r="RF16" s="171">
        <v>200141381.04000005</v>
      </c>
      <c r="RG16" s="171">
        <v>106965753.91</v>
      </c>
      <c r="RH16" s="171">
        <v>131481591.55000001</v>
      </c>
      <c r="RI16" s="171">
        <v>124191062.36</v>
      </c>
      <c r="RJ16" s="171">
        <v>155378165.55999997</v>
      </c>
      <c r="RK16" s="171">
        <v>329032653.87</v>
      </c>
      <c r="RL16" s="171">
        <v>94616783.619999975</v>
      </c>
      <c r="RM16" s="171">
        <v>128597462.87</v>
      </c>
      <c r="RN16" s="171">
        <v>220106408.43000004</v>
      </c>
      <c r="RO16" s="171">
        <v>268794550.35000002</v>
      </c>
      <c r="RP16" s="171">
        <v>64730940.579999991</v>
      </c>
      <c r="RQ16" s="171">
        <v>59454076.079999998</v>
      </c>
      <c r="RR16" s="171">
        <v>118101928.3</v>
      </c>
      <c r="RS16" s="171">
        <v>59860160.750000015</v>
      </c>
      <c r="RT16" s="171">
        <v>80323411.290000007</v>
      </c>
      <c r="RU16" s="171">
        <v>98615982.520000011</v>
      </c>
      <c r="RV16" s="171">
        <v>37832526.559999995</v>
      </c>
      <c r="RW16" s="171">
        <v>28299929.590000007</v>
      </c>
      <c r="RX16" s="171">
        <v>31637642.869999997</v>
      </c>
      <c r="RY16" s="171">
        <v>830246868.66999996</v>
      </c>
      <c r="RZ16" s="171">
        <v>93321479.989999995</v>
      </c>
      <c r="SA16" s="171">
        <v>87885070.37000002</v>
      </c>
      <c r="SB16" s="171">
        <v>84595531.74000001</v>
      </c>
      <c r="SC16" s="171">
        <v>51996180.069999993</v>
      </c>
      <c r="SD16" s="171">
        <v>106550757.42</v>
      </c>
      <c r="SE16" s="171">
        <v>116565622.59999999</v>
      </c>
      <c r="SF16" s="171">
        <v>162316205.33000001</v>
      </c>
      <c r="SG16" s="171">
        <v>73919718.750000015</v>
      </c>
      <c r="SH16" s="171">
        <v>92139758.220000014</v>
      </c>
      <c r="SI16" s="171">
        <v>235624811.52000001</v>
      </c>
      <c r="SJ16" s="171">
        <v>16171539.950000001</v>
      </c>
      <c r="SK16" s="171">
        <v>506320389.22999996</v>
      </c>
      <c r="SL16" s="171">
        <v>100963936.13999997</v>
      </c>
      <c r="SM16" s="171">
        <v>112888518.51000001</v>
      </c>
      <c r="SN16" s="171">
        <v>219445984.13000003</v>
      </c>
      <c r="SO16" s="171">
        <v>89187162.150000006</v>
      </c>
      <c r="SP16" s="171">
        <v>100728037.55000001</v>
      </c>
      <c r="SQ16" s="171">
        <v>88211776.929999977</v>
      </c>
      <c r="SR16" s="171">
        <v>41639475.090000004</v>
      </c>
      <c r="SS16" s="171">
        <v>1213994649.8500001</v>
      </c>
      <c r="ST16" s="171">
        <v>62423939.219999991</v>
      </c>
      <c r="SU16" s="171">
        <v>115257703.19000001</v>
      </c>
      <c r="SV16" s="171">
        <v>93292901.409999996</v>
      </c>
      <c r="SW16" s="171">
        <v>41548933.539999999</v>
      </c>
      <c r="SX16" s="171">
        <v>62624334.899999991</v>
      </c>
      <c r="SY16" s="171">
        <v>81400812.670000002</v>
      </c>
      <c r="SZ16" s="171">
        <v>236632309.77000001</v>
      </c>
      <c r="TA16" s="171">
        <v>76163228.189999998</v>
      </c>
      <c r="TB16" s="171">
        <v>68170944.580000013</v>
      </c>
      <c r="TC16" s="171">
        <v>83658206.469999999</v>
      </c>
      <c r="TD16" s="171">
        <v>163828420.69999999</v>
      </c>
      <c r="TE16" s="171">
        <v>82579263.810000017</v>
      </c>
      <c r="TF16" s="171">
        <v>53397327.400000006</v>
      </c>
      <c r="TG16" s="171">
        <v>1899683706.5799997</v>
      </c>
      <c r="TH16" s="171">
        <v>88370102.260000005</v>
      </c>
      <c r="TI16" s="171">
        <v>66702966.530000009</v>
      </c>
      <c r="TJ16" s="171">
        <v>190815598.97999999</v>
      </c>
      <c r="TK16" s="171">
        <v>159050985.60999998</v>
      </c>
      <c r="TL16" s="171">
        <v>104143124.13</v>
      </c>
      <c r="TM16" s="171">
        <v>37059713.069999993</v>
      </c>
      <c r="TN16" s="171">
        <v>335197469.44999993</v>
      </c>
      <c r="TO16" s="171">
        <v>82333121.689999998</v>
      </c>
      <c r="TP16" s="171">
        <v>161912805.80000001</v>
      </c>
      <c r="TQ16" s="171">
        <v>164015714.81000003</v>
      </c>
      <c r="TR16" s="171">
        <v>75025634.639999986</v>
      </c>
      <c r="TS16" s="171">
        <v>54865617.719999999</v>
      </c>
      <c r="TT16" s="171">
        <v>98180054.370000005</v>
      </c>
      <c r="TU16" s="171">
        <v>76258754.920000017</v>
      </c>
      <c r="TV16" s="171">
        <v>72564227.409999996</v>
      </c>
      <c r="TW16" s="171">
        <v>506413295.23000002</v>
      </c>
      <c r="TX16" s="171">
        <v>86682709.389999986</v>
      </c>
      <c r="TY16" s="171">
        <v>1054848150.4400001</v>
      </c>
      <c r="TZ16" s="171">
        <v>200543896.32999998</v>
      </c>
      <c r="UA16" s="171">
        <v>67037544.640000008</v>
      </c>
      <c r="UB16" s="171">
        <v>62318321.74000001</v>
      </c>
      <c r="UC16" s="171">
        <v>569689471.49000013</v>
      </c>
      <c r="UD16" s="171">
        <v>53037875.830000006</v>
      </c>
      <c r="UE16" s="171">
        <v>31751111.310000002</v>
      </c>
      <c r="UF16" s="171">
        <v>63667348.909999982</v>
      </c>
      <c r="UG16" s="171">
        <v>44039327.349999994</v>
      </c>
      <c r="UH16" s="171">
        <v>623622346.88000023</v>
      </c>
      <c r="UI16" s="171">
        <v>167480301.66999999</v>
      </c>
      <c r="UJ16" s="171">
        <v>105630270.41</v>
      </c>
      <c r="UK16" s="171">
        <v>195972782.78</v>
      </c>
      <c r="UL16" s="171">
        <v>133672656.96999997</v>
      </c>
      <c r="UM16" s="171">
        <v>97970804.339999959</v>
      </c>
      <c r="UN16" s="171">
        <v>2989138995.4600005</v>
      </c>
      <c r="UO16" s="171">
        <v>124802535.71000001</v>
      </c>
      <c r="UP16" s="171">
        <v>109040850.09999999</v>
      </c>
      <c r="UQ16" s="171">
        <v>431211762.26999998</v>
      </c>
      <c r="UR16" s="171">
        <v>33316363.170000002</v>
      </c>
      <c r="US16" s="171">
        <v>88987961.189999983</v>
      </c>
      <c r="UT16" s="171">
        <v>259604759.39000002</v>
      </c>
      <c r="UU16" s="171">
        <v>71367070.490000024</v>
      </c>
      <c r="UV16" s="171">
        <v>73711665.109999999</v>
      </c>
      <c r="UW16" s="171">
        <v>86267386.570000008</v>
      </c>
      <c r="UX16" s="171">
        <v>120811045.03</v>
      </c>
      <c r="UY16" s="171">
        <v>236062789.66999999</v>
      </c>
      <c r="UZ16" s="171">
        <v>132802857.68000001</v>
      </c>
      <c r="VA16" s="171">
        <v>216050653.78</v>
      </c>
      <c r="VB16" s="171">
        <v>72864670.049999997</v>
      </c>
      <c r="VC16" s="171">
        <v>64038866.309999995</v>
      </c>
      <c r="VD16" s="171">
        <v>59455277.490000002</v>
      </c>
      <c r="VE16" s="171">
        <v>58730958.979999989</v>
      </c>
      <c r="VF16" s="171">
        <v>264915734.77000004</v>
      </c>
      <c r="VG16" s="171">
        <v>40806394.789999992</v>
      </c>
      <c r="VH16" s="171">
        <v>37809657.630000003</v>
      </c>
      <c r="VI16" s="171">
        <v>31131688.809999999</v>
      </c>
      <c r="VJ16" s="171">
        <v>1334526261.6100004</v>
      </c>
      <c r="VK16" s="171">
        <v>102532458.78999999</v>
      </c>
      <c r="VL16" s="171">
        <v>113104447.82000002</v>
      </c>
      <c r="VM16" s="171">
        <v>185495848.15000001</v>
      </c>
      <c r="VN16" s="171">
        <v>170939922.19</v>
      </c>
      <c r="VO16" s="171">
        <v>194436423.94999999</v>
      </c>
      <c r="VP16" s="171">
        <v>139619945.31</v>
      </c>
      <c r="VQ16" s="171">
        <v>98893304.010000005</v>
      </c>
      <c r="VR16" s="171">
        <v>98016307.910000026</v>
      </c>
      <c r="VS16" s="171">
        <v>429246123.57999998</v>
      </c>
      <c r="VT16" s="171">
        <v>101015793.96000001</v>
      </c>
      <c r="VU16" s="171">
        <v>176421250.62</v>
      </c>
      <c r="VV16" s="171">
        <v>126480191.10999998</v>
      </c>
      <c r="VW16" s="171">
        <v>87574861.129999995</v>
      </c>
      <c r="VX16" s="171">
        <v>69592161.020000011</v>
      </c>
      <c r="VY16" s="171">
        <v>4968128032.5999994</v>
      </c>
      <c r="VZ16" s="171">
        <v>200516030.11000001</v>
      </c>
      <c r="WA16" s="171">
        <v>132280705.57999998</v>
      </c>
      <c r="WB16" s="171">
        <v>120384954.12</v>
      </c>
      <c r="WC16" s="171">
        <v>76876927.49000001</v>
      </c>
      <c r="WD16" s="171">
        <v>131958200.90000001</v>
      </c>
      <c r="WE16" s="171">
        <v>195837035.61000001</v>
      </c>
      <c r="WF16" s="171">
        <v>224778936.77999997</v>
      </c>
      <c r="WG16" s="171">
        <v>137895405.57000002</v>
      </c>
      <c r="WH16" s="171">
        <v>221106962.75</v>
      </c>
      <c r="WI16" s="171">
        <v>107639459.88000001</v>
      </c>
      <c r="WJ16" s="171">
        <v>354294270.32000005</v>
      </c>
      <c r="WK16" s="171">
        <v>140307142.73000002</v>
      </c>
      <c r="WL16" s="171">
        <v>244029015.43000004</v>
      </c>
      <c r="WM16" s="171">
        <v>342122601.50999999</v>
      </c>
      <c r="WN16" s="171">
        <v>141683303.16</v>
      </c>
      <c r="WO16" s="171">
        <v>168076492.05000001</v>
      </c>
      <c r="WP16" s="171">
        <v>183304677.40000001</v>
      </c>
      <c r="WQ16" s="171">
        <v>104241005.24000001</v>
      </c>
      <c r="WR16" s="171">
        <v>248415373.74000001</v>
      </c>
      <c r="WS16" s="171">
        <v>545492040.63999999</v>
      </c>
      <c r="WT16" s="171">
        <v>109998272.59999999</v>
      </c>
      <c r="WU16" s="171">
        <v>84150789.980000019</v>
      </c>
      <c r="WV16" s="171">
        <v>71075230.75999999</v>
      </c>
      <c r="WW16" s="171">
        <v>88646696.649999991</v>
      </c>
      <c r="WX16" s="171">
        <v>76455158.929999992</v>
      </c>
      <c r="WY16" s="171">
        <v>67476596.24000001</v>
      </c>
      <c r="WZ16" s="171">
        <v>91429009.959999979</v>
      </c>
      <c r="XA16" s="171">
        <v>339460932.56000006</v>
      </c>
      <c r="XB16" s="171">
        <v>47717091.890000001</v>
      </c>
      <c r="XC16" s="171">
        <v>42495341.149999999</v>
      </c>
      <c r="XD16" s="171">
        <v>35805158.86999999</v>
      </c>
      <c r="XE16" s="171">
        <v>37521176.239999995</v>
      </c>
      <c r="XF16" s="171">
        <v>2178301746.4000001</v>
      </c>
      <c r="XG16" s="171">
        <v>150815067.52000001</v>
      </c>
      <c r="XH16" s="171">
        <v>158425713.27000004</v>
      </c>
      <c r="XI16" s="171">
        <v>673011678.30000007</v>
      </c>
      <c r="XJ16" s="171">
        <v>142031972.11000001</v>
      </c>
      <c r="XK16" s="171">
        <v>239199563.75</v>
      </c>
      <c r="XL16" s="171">
        <v>263857068.03999999</v>
      </c>
      <c r="XM16" s="171">
        <v>139508458.37000003</v>
      </c>
      <c r="XN16" s="171">
        <v>129106022.04000001</v>
      </c>
      <c r="XO16" s="171">
        <v>252131681.12</v>
      </c>
      <c r="XP16" s="171">
        <v>199430488.37</v>
      </c>
      <c r="XQ16" s="171">
        <v>106033473.36999999</v>
      </c>
      <c r="XR16" s="171">
        <v>80775283.719999984</v>
      </c>
      <c r="XS16" s="171">
        <v>105285527.53</v>
      </c>
      <c r="XT16" s="171">
        <v>92641718.789999977</v>
      </c>
      <c r="XU16" s="171">
        <v>83646600.530000001</v>
      </c>
      <c r="XV16" s="171">
        <v>67264535.23999998</v>
      </c>
      <c r="XW16" s="171">
        <v>86797064.429999992</v>
      </c>
      <c r="XX16" s="171">
        <v>76361714.62999998</v>
      </c>
      <c r="XY16" s="171">
        <v>86486953.25</v>
      </c>
      <c r="XZ16" s="171">
        <v>86231634.429999992</v>
      </c>
      <c r="YA16" s="171">
        <v>71020044.430000007</v>
      </c>
      <c r="YB16" s="171">
        <v>62924480.569999993</v>
      </c>
      <c r="YC16" s="171">
        <v>2323354181.3499999</v>
      </c>
      <c r="YD16" s="171">
        <v>116051140.03999999</v>
      </c>
      <c r="YE16" s="171">
        <v>268767155.62</v>
      </c>
      <c r="YF16" s="171">
        <v>119373889.87999998</v>
      </c>
      <c r="YG16" s="171">
        <v>423103632.61000007</v>
      </c>
      <c r="YH16" s="171">
        <v>125780892.69999999</v>
      </c>
      <c r="YI16" s="171">
        <v>225209924.03999999</v>
      </c>
      <c r="YJ16" s="171">
        <v>89139855.629999995</v>
      </c>
      <c r="YK16" s="171">
        <v>337601019.87000006</v>
      </c>
      <c r="YL16" s="171">
        <v>293671569.93999994</v>
      </c>
      <c r="YM16" s="171">
        <v>170269101.39999998</v>
      </c>
      <c r="YN16" s="171">
        <v>107469906.95</v>
      </c>
      <c r="YO16" s="171">
        <v>86172910.230000004</v>
      </c>
      <c r="YP16" s="171">
        <v>94928507.860000014</v>
      </c>
      <c r="YQ16" s="171">
        <v>67743430.229999989</v>
      </c>
      <c r="YR16" s="171">
        <v>63414781.190000005</v>
      </c>
      <c r="YS16" s="171">
        <v>80647171.959999993</v>
      </c>
      <c r="YT16" s="171">
        <v>740408724.32999992</v>
      </c>
      <c r="YU16" s="171">
        <v>104648336.65000001</v>
      </c>
      <c r="YV16" s="171">
        <v>108164517.28</v>
      </c>
      <c r="YW16" s="171">
        <v>79815591.420000017</v>
      </c>
      <c r="YX16" s="171">
        <v>114819175.71000001</v>
      </c>
      <c r="YY16" s="171">
        <v>61976278.910000019</v>
      </c>
      <c r="YZ16" s="171">
        <v>69649812.609999999</v>
      </c>
      <c r="ZA16" s="171">
        <v>833429673.86000013</v>
      </c>
      <c r="ZB16" s="171">
        <v>72889124.359999999</v>
      </c>
      <c r="ZC16" s="171">
        <v>112874150.90000001</v>
      </c>
      <c r="ZD16" s="171">
        <v>140100533.66</v>
      </c>
      <c r="ZE16" s="171">
        <v>70365148.729999989</v>
      </c>
      <c r="ZF16" s="171">
        <v>90319137.269999981</v>
      </c>
      <c r="ZG16" s="171">
        <v>70594825.129999995</v>
      </c>
      <c r="ZH16" s="171">
        <v>63806703.339999996</v>
      </c>
      <c r="ZI16" s="171">
        <v>232672025.54999992</v>
      </c>
      <c r="ZJ16" s="171">
        <v>1610762979.7199998</v>
      </c>
      <c r="ZK16" s="171">
        <v>78999001.159999996</v>
      </c>
      <c r="ZL16" s="171">
        <v>199882118.09</v>
      </c>
      <c r="ZM16" s="171">
        <v>395371861.80999994</v>
      </c>
      <c r="ZN16" s="171">
        <v>265352971.06999999</v>
      </c>
      <c r="ZO16" s="171">
        <v>92696425.230000004</v>
      </c>
      <c r="ZP16" s="171">
        <v>120813502.34999998</v>
      </c>
      <c r="ZQ16" s="171">
        <v>210602255.13</v>
      </c>
      <c r="ZR16" s="171">
        <v>194365265.95000002</v>
      </c>
      <c r="ZS16" s="171">
        <v>235989143.75999999</v>
      </c>
      <c r="ZT16" s="171">
        <v>20410672.559999999</v>
      </c>
      <c r="ZU16" s="171">
        <v>96640266.300000012</v>
      </c>
      <c r="ZV16" s="171">
        <v>71907894.170000002</v>
      </c>
      <c r="ZW16" s="171">
        <v>122238817.67999998</v>
      </c>
      <c r="ZX16" s="171">
        <v>80125072.88000001</v>
      </c>
      <c r="ZY16" s="171">
        <v>86128264.300000012</v>
      </c>
      <c r="ZZ16" s="171">
        <v>82976109.229999989</v>
      </c>
      <c r="AAA16" s="171">
        <v>58390834.440000005</v>
      </c>
      <c r="AAB16" s="171">
        <v>85630832</v>
      </c>
      <c r="AAC16" s="171">
        <v>49537148.469999999</v>
      </c>
      <c r="AAD16" s="171">
        <v>45108701.110000007</v>
      </c>
      <c r="AAE16" s="171">
        <v>38498304.530000001</v>
      </c>
      <c r="AAF16" s="171">
        <v>727001087.81000006</v>
      </c>
      <c r="AAG16" s="171">
        <v>81618085.280000001</v>
      </c>
      <c r="AAH16" s="171">
        <v>108767512.99999999</v>
      </c>
      <c r="AAI16" s="171">
        <v>99968005.889999986</v>
      </c>
      <c r="AAJ16" s="171">
        <v>83238856.450000018</v>
      </c>
      <c r="AAK16" s="171">
        <v>121008048.29000001</v>
      </c>
      <c r="AAL16" s="171">
        <v>83761489.800000012</v>
      </c>
      <c r="AAM16" s="171">
        <v>4417194257.1599998</v>
      </c>
      <c r="AAN16" s="171">
        <v>121463747.53999999</v>
      </c>
      <c r="AAO16" s="171">
        <v>75878569.209999993</v>
      </c>
      <c r="AAP16" s="171">
        <v>229446958.08999994</v>
      </c>
      <c r="AAQ16" s="171">
        <v>165248737.50999999</v>
      </c>
      <c r="AAR16" s="171">
        <v>97599950.049999997</v>
      </c>
      <c r="AAS16" s="171">
        <v>120928821.64999995</v>
      </c>
      <c r="AAT16" s="171">
        <v>151237986.33999994</v>
      </c>
      <c r="AAU16" s="171">
        <v>357088787.57999992</v>
      </c>
      <c r="AAV16" s="171">
        <v>80657508.26000002</v>
      </c>
      <c r="AAW16" s="171">
        <v>140894195.25999999</v>
      </c>
      <c r="AAX16" s="171">
        <v>539689261.87000012</v>
      </c>
      <c r="AAY16" s="171">
        <v>253824659.83999997</v>
      </c>
      <c r="AAZ16" s="171">
        <v>66867283.320000008</v>
      </c>
      <c r="ABA16" s="171">
        <v>86197813.649999991</v>
      </c>
      <c r="ABB16" s="171">
        <v>94347914.950000003</v>
      </c>
      <c r="ABC16" s="171">
        <v>56082957.819999993</v>
      </c>
      <c r="ABD16" s="171">
        <v>97046096.569999993</v>
      </c>
      <c r="ABE16" s="171">
        <v>62712558.400000006</v>
      </c>
      <c r="ABF16" s="171">
        <v>683085085.26999998</v>
      </c>
      <c r="ABG16" s="171">
        <v>403147407.5999999</v>
      </c>
      <c r="ABH16" s="171">
        <v>60230651.890000001</v>
      </c>
      <c r="ABI16" s="171">
        <v>54750225.369999997</v>
      </c>
      <c r="ABJ16" s="171">
        <v>52109792.809999987</v>
      </c>
      <c r="ABK16" s="171">
        <v>47053899.300000004</v>
      </c>
      <c r="ABL16" s="171">
        <v>43052075.38000001</v>
      </c>
      <c r="ABM16" s="171">
        <v>899015973.6400001</v>
      </c>
      <c r="ABN16" s="171">
        <v>132639871.78000002</v>
      </c>
      <c r="ABO16" s="171">
        <v>78275718.340000004</v>
      </c>
      <c r="ABP16" s="171">
        <v>152656332.36999997</v>
      </c>
      <c r="ABQ16" s="171">
        <v>152095164.28999999</v>
      </c>
      <c r="ABR16" s="171">
        <v>96388007.48999998</v>
      </c>
      <c r="ABS16" s="171">
        <v>77056046.329999983</v>
      </c>
      <c r="ABT16" s="171">
        <v>132887872.09999998</v>
      </c>
      <c r="ABU16" s="171">
        <v>27868528.979999997</v>
      </c>
      <c r="ABV16" s="171">
        <v>1058940375.8900001</v>
      </c>
      <c r="ABW16" s="171">
        <v>64633118.030000001</v>
      </c>
      <c r="ABX16" s="171">
        <v>167550638.51999998</v>
      </c>
      <c r="ABY16" s="171">
        <v>76523980.770000011</v>
      </c>
      <c r="ABZ16" s="171">
        <v>58452443.460000001</v>
      </c>
      <c r="ACA16" s="171">
        <v>333930510.13000005</v>
      </c>
      <c r="ACB16" s="171">
        <v>49583062.659999996</v>
      </c>
      <c r="ACC16" s="171">
        <v>81309115.040000007</v>
      </c>
      <c r="ACD16" s="171">
        <v>60146700.329999998</v>
      </c>
      <c r="ACE16" s="171">
        <v>117569039.43000002</v>
      </c>
      <c r="ACF16" s="171">
        <v>60158947.349999994</v>
      </c>
      <c r="ACG16" s="171">
        <v>2248923793.4900002</v>
      </c>
      <c r="ACH16" s="171">
        <v>79887452.320000023</v>
      </c>
      <c r="ACI16" s="171">
        <v>124897609.06000002</v>
      </c>
      <c r="ACJ16" s="171">
        <v>226027586.99000001</v>
      </c>
      <c r="ACK16" s="171">
        <v>80590392.61999999</v>
      </c>
      <c r="ACL16" s="171">
        <v>111498018.59</v>
      </c>
      <c r="ACM16" s="171">
        <v>136193141.55000001</v>
      </c>
      <c r="ACN16" s="171">
        <v>436876953.35000002</v>
      </c>
      <c r="ACO16" s="171">
        <v>579131662.63999999</v>
      </c>
      <c r="ACP16" s="171">
        <v>107320501.91</v>
      </c>
      <c r="ACQ16" s="171">
        <v>119855221.60000001</v>
      </c>
      <c r="ACR16" s="171">
        <v>147503565.53999996</v>
      </c>
      <c r="ACS16" s="171">
        <v>123116729.72000004</v>
      </c>
      <c r="ACT16" s="171">
        <v>414731154.48999989</v>
      </c>
      <c r="ACU16" s="171">
        <v>108200437.27999999</v>
      </c>
      <c r="ACV16" s="171">
        <v>127132058.78000002</v>
      </c>
      <c r="ACW16" s="171">
        <v>84992647.670000002</v>
      </c>
      <c r="ACX16" s="171">
        <v>56722982.609999992</v>
      </c>
      <c r="ACY16" s="171">
        <v>64668602.519999996</v>
      </c>
      <c r="ACZ16" s="171">
        <v>36878085.719999999</v>
      </c>
      <c r="ADA16" s="171">
        <v>42843098.880599998</v>
      </c>
      <c r="ADB16" s="171">
        <v>25576785.129999999</v>
      </c>
      <c r="ADC16" s="171">
        <v>53523992.819999993</v>
      </c>
      <c r="ADD16" s="171">
        <v>442651932.05000007</v>
      </c>
      <c r="ADE16" s="171">
        <v>448315966.44000012</v>
      </c>
      <c r="ADF16" s="171">
        <v>50854139.780000001</v>
      </c>
      <c r="ADG16" s="171">
        <v>44000221.810000002</v>
      </c>
      <c r="ADH16" s="171">
        <v>90023398.210000023</v>
      </c>
      <c r="ADI16" s="171">
        <v>44151081.799999997</v>
      </c>
      <c r="ADJ16" s="171">
        <v>77187287.809999987</v>
      </c>
      <c r="ADK16" s="171">
        <v>67592712.660000011</v>
      </c>
      <c r="ADL16" s="171">
        <v>86482709.099999994</v>
      </c>
      <c r="ADM16" s="171">
        <v>2061061861.6599998</v>
      </c>
      <c r="ADN16" s="171">
        <v>242850288.38999999</v>
      </c>
      <c r="ADO16" s="171">
        <v>187112814.59999999</v>
      </c>
      <c r="ADP16" s="171">
        <v>545665143.74000001</v>
      </c>
      <c r="ADQ16" s="171">
        <v>42990961.900000006</v>
      </c>
      <c r="ADR16" s="171">
        <v>61294848.689999998</v>
      </c>
      <c r="ADS16" s="171">
        <v>92567279.270000011</v>
      </c>
      <c r="ADT16" s="171">
        <v>43930665.910000004</v>
      </c>
      <c r="ADU16" s="171">
        <v>3008675879.0400004</v>
      </c>
      <c r="ADV16" s="171">
        <v>454695262.08999997</v>
      </c>
      <c r="ADW16" s="171">
        <v>287782794.62</v>
      </c>
      <c r="ADX16" s="171">
        <v>81859235.019999996</v>
      </c>
      <c r="ADY16" s="171">
        <v>74476701.400000006</v>
      </c>
      <c r="ADZ16" s="171">
        <v>145362737.54000002</v>
      </c>
      <c r="AEA16" s="171">
        <v>105144290.72999999</v>
      </c>
      <c r="AEB16" s="171">
        <v>95992650.770000011</v>
      </c>
      <c r="AEC16" s="171">
        <v>93943192.609999999</v>
      </c>
      <c r="AED16" s="171">
        <v>78383963.120000005</v>
      </c>
      <c r="AEE16" s="171">
        <v>120268000.75</v>
      </c>
      <c r="AEF16" s="171">
        <v>163423327.20999998</v>
      </c>
      <c r="AEG16" s="171">
        <v>77950384.060000017</v>
      </c>
      <c r="AEH16" s="171">
        <v>93880183.089999989</v>
      </c>
      <c r="AEI16" s="171">
        <v>115968322.47999999</v>
      </c>
      <c r="AEJ16" s="171">
        <v>123456588.88000001</v>
      </c>
      <c r="AEK16" s="171">
        <v>83845411.570000008</v>
      </c>
      <c r="AEL16" s="171">
        <v>196365510.81999999</v>
      </c>
      <c r="AEM16" s="171">
        <v>60320477.810000002</v>
      </c>
      <c r="AEN16" s="171">
        <v>167267762.39000002</v>
      </c>
      <c r="AEO16" s="171">
        <v>1560964034.8600004</v>
      </c>
      <c r="AEP16" s="171">
        <v>207637173.45999998</v>
      </c>
      <c r="AEQ16" s="171">
        <v>170772614.09</v>
      </c>
      <c r="AER16" s="171">
        <v>133971050.24999999</v>
      </c>
      <c r="AES16" s="171">
        <v>130853088.10999998</v>
      </c>
      <c r="AET16" s="171">
        <v>270881397.37999994</v>
      </c>
      <c r="AEU16" s="171">
        <v>97649912.859999985</v>
      </c>
      <c r="AEV16" s="171">
        <v>130677376.40999997</v>
      </c>
      <c r="AEW16" s="171">
        <v>87547238.920000017</v>
      </c>
      <c r="AEX16" s="171">
        <v>50059185.299999997</v>
      </c>
      <c r="AEY16" s="171">
        <v>1011167255.8699999</v>
      </c>
      <c r="AEZ16" s="171">
        <v>510443013.60000002</v>
      </c>
      <c r="AFA16" s="171">
        <v>193936226.14999998</v>
      </c>
      <c r="AFB16" s="171">
        <v>154314206.15000001</v>
      </c>
      <c r="AFC16" s="171">
        <v>241288249.43000001</v>
      </c>
      <c r="AFD16" s="171">
        <v>192930987.73999995</v>
      </c>
      <c r="AFE16" s="171">
        <v>119928870.52000001</v>
      </c>
      <c r="AFF16" s="171">
        <v>144780084.12999997</v>
      </c>
      <c r="AFG16" s="171">
        <v>94631729.670000002</v>
      </c>
      <c r="AFH16" s="171">
        <v>143965755.22999999</v>
      </c>
      <c r="AFI16" s="171">
        <v>122554890.71999998</v>
      </c>
      <c r="AFJ16" s="171">
        <v>108762258.64999999</v>
      </c>
      <c r="AFK16" s="171">
        <v>139817183.13</v>
      </c>
      <c r="AFL16" s="171">
        <v>1118757421.7699997</v>
      </c>
      <c r="AFM16" s="171">
        <v>227915640.96000001</v>
      </c>
      <c r="AFN16" s="171">
        <v>148269665.08000001</v>
      </c>
      <c r="AFO16" s="171">
        <v>124999134.29000004</v>
      </c>
      <c r="AFP16" s="171">
        <v>136794607.38999999</v>
      </c>
      <c r="AFQ16" s="171">
        <v>92530261.090000018</v>
      </c>
      <c r="AFR16" s="171">
        <v>84627020.689999998</v>
      </c>
      <c r="AFS16" s="171">
        <v>192472236.51999998</v>
      </c>
      <c r="AFT16" s="171">
        <v>188366618.24000004</v>
      </c>
      <c r="AFU16" s="171">
        <v>76861838.190000013</v>
      </c>
      <c r="AFV16" s="171">
        <v>205014674.98000005</v>
      </c>
      <c r="AFW16" s="171">
        <v>84763953.519999996</v>
      </c>
      <c r="AFX16" s="171">
        <v>1037371346.7099999</v>
      </c>
      <c r="AFY16" s="171">
        <v>86970384.200000003</v>
      </c>
      <c r="AFZ16" s="171">
        <v>89776610.969999984</v>
      </c>
      <c r="AGA16" s="171">
        <v>94132900.329999983</v>
      </c>
      <c r="AGB16" s="171">
        <v>244850510.55000001</v>
      </c>
      <c r="AGC16" s="171">
        <v>95881025.189999983</v>
      </c>
      <c r="AGD16" s="171">
        <v>63484568.760000005</v>
      </c>
      <c r="AGE16" s="171">
        <v>90788517.929999992</v>
      </c>
      <c r="AGF16" s="171">
        <v>68260913.579999998</v>
      </c>
      <c r="AGG16" s="171">
        <v>97535424.310000002</v>
      </c>
      <c r="AGH16" s="171">
        <v>63873100.660000004</v>
      </c>
      <c r="AGI16" s="171">
        <v>1503886872.0900004</v>
      </c>
      <c r="AGJ16" s="171">
        <v>331494576.22000003</v>
      </c>
      <c r="AGK16" s="171">
        <v>146111325.32000002</v>
      </c>
      <c r="AGL16" s="171">
        <v>83233591.769999996</v>
      </c>
      <c r="AGM16" s="171">
        <v>214862107.30999994</v>
      </c>
      <c r="AGN16" s="171">
        <v>190173218.61999997</v>
      </c>
      <c r="AGO16" s="171">
        <v>80318787.540000007</v>
      </c>
      <c r="AGP16" s="171">
        <v>87849095.149999991</v>
      </c>
      <c r="AGQ16" s="171">
        <v>2627602442.6799998</v>
      </c>
      <c r="AGR16" s="171">
        <v>1317167741.4599998</v>
      </c>
      <c r="AGS16" s="171">
        <v>103518685.88</v>
      </c>
      <c r="AGT16" s="171">
        <v>224193477.91999999</v>
      </c>
      <c r="AGU16" s="171">
        <v>341471119.87</v>
      </c>
      <c r="AGV16" s="171">
        <v>202991251.54000005</v>
      </c>
      <c r="AGW16" s="171">
        <v>172076804.16000003</v>
      </c>
      <c r="AGX16" s="171">
        <v>177382028.08999997</v>
      </c>
      <c r="AGY16" s="171">
        <v>58460614.039999999</v>
      </c>
      <c r="AGZ16" s="171">
        <v>121859648.47999999</v>
      </c>
      <c r="AHA16" s="171">
        <v>143222493.50999999</v>
      </c>
      <c r="AHB16" s="171">
        <v>83629320.770000011</v>
      </c>
      <c r="AHC16" s="171">
        <v>92938337.290000007</v>
      </c>
      <c r="AHD16" s="171">
        <v>91933736.269999996</v>
      </c>
      <c r="AHE16" s="171">
        <v>91549001.399999991</v>
      </c>
      <c r="AHF16" s="171">
        <v>107304905.65000001</v>
      </c>
      <c r="AHG16" s="171">
        <v>72635810.529999986</v>
      </c>
      <c r="AHH16" s="171">
        <v>622507577.46000004</v>
      </c>
      <c r="AHI16" s="171">
        <v>96811804.199999988</v>
      </c>
      <c r="AHJ16" s="171">
        <v>112275925.80000003</v>
      </c>
      <c r="AHK16" s="171">
        <v>92631398.700000003</v>
      </c>
      <c r="AHL16" s="171">
        <v>209916350.69000003</v>
      </c>
      <c r="AHM16" s="171">
        <v>86571551.499999985</v>
      </c>
      <c r="AHN16" s="171">
        <v>36711281.75</v>
      </c>
      <c r="AHO16" s="171">
        <v>235572257268.47968</v>
      </c>
    </row>
    <row r="17" spans="1:899" x14ac:dyDescent="0.35">
      <c r="A17" s="158" t="s">
        <v>19</v>
      </c>
      <c r="B17" s="158" t="s">
        <v>20</v>
      </c>
      <c r="C17" s="169">
        <v>637292466.40999997</v>
      </c>
      <c r="D17" s="169">
        <v>23492118.57</v>
      </c>
      <c r="E17" s="169">
        <v>34078394.869999997</v>
      </c>
      <c r="F17" s="169">
        <v>5352218.28</v>
      </c>
      <c r="G17" s="169">
        <v>48555018.469999999</v>
      </c>
      <c r="H17" s="169">
        <v>11674313.01</v>
      </c>
      <c r="I17" s="169">
        <v>38364753.670000002</v>
      </c>
      <c r="J17" s="169">
        <v>10445869.66</v>
      </c>
      <c r="K17" s="169">
        <v>14814635.039999999</v>
      </c>
      <c r="L17" s="169">
        <v>16415314.07</v>
      </c>
      <c r="M17" s="169">
        <v>6791410.8799999999</v>
      </c>
      <c r="N17" s="169">
        <v>7978708.6500000004</v>
      </c>
      <c r="O17" s="169">
        <v>8203340.3700000001</v>
      </c>
      <c r="P17" s="169">
        <v>6286965.29</v>
      </c>
      <c r="Q17" s="169">
        <v>5959920.5300000003</v>
      </c>
      <c r="R17" s="169">
        <v>14263330.460000001</v>
      </c>
      <c r="S17" s="169">
        <v>17238857.48</v>
      </c>
      <c r="T17" s="169">
        <v>2351670.88</v>
      </c>
      <c r="U17" s="169">
        <v>332596808.73000002</v>
      </c>
      <c r="V17" s="169">
        <v>57336619.890000001</v>
      </c>
      <c r="W17" s="169">
        <v>7550545.6100000003</v>
      </c>
      <c r="X17" s="169">
        <v>16948899.690000001</v>
      </c>
      <c r="Y17" s="169">
        <v>12496963.869999999</v>
      </c>
      <c r="Z17" s="169">
        <v>16466369.439999999</v>
      </c>
      <c r="AA17" s="169">
        <v>3174469.22</v>
      </c>
      <c r="AB17" s="169">
        <v>66955176.280000001</v>
      </c>
      <c r="AC17" s="169">
        <v>14999694.07</v>
      </c>
      <c r="AD17" s="169">
        <v>13160778.99</v>
      </c>
      <c r="AE17" s="169">
        <v>62766760.530000001</v>
      </c>
      <c r="AF17" s="169">
        <v>9965451.6899999995</v>
      </c>
      <c r="AG17" s="169">
        <v>35110753.450000003</v>
      </c>
      <c r="AH17" s="169">
        <v>21692725.600000001</v>
      </c>
      <c r="AI17" s="169">
        <v>8989827.9600000009</v>
      </c>
      <c r="AJ17" s="169">
        <v>5358305.99</v>
      </c>
      <c r="AK17" s="169">
        <v>8514531.9700000007</v>
      </c>
      <c r="AL17" s="169">
        <v>11497406.18</v>
      </c>
      <c r="AM17" s="169">
        <v>6991517.1600000001</v>
      </c>
      <c r="AN17" s="169">
        <v>11587961.33</v>
      </c>
      <c r="AO17" s="169">
        <v>6371799.3799999999</v>
      </c>
      <c r="AP17" s="169">
        <v>4803413.13</v>
      </c>
      <c r="AQ17" s="169">
        <v>6054702.1799999997</v>
      </c>
      <c r="AR17" s="169">
        <v>2245646.91</v>
      </c>
      <c r="AS17" s="169">
        <v>147441521.05000001</v>
      </c>
      <c r="AT17" s="169">
        <v>2867162.2</v>
      </c>
      <c r="AU17" s="169">
        <v>2782022.02</v>
      </c>
      <c r="AV17" s="169">
        <v>7236033.2599999998</v>
      </c>
      <c r="AW17" s="169">
        <v>12327967.289999999</v>
      </c>
      <c r="AX17" s="169">
        <v>12008455.98</v>
      </c>
      <c r="AY17" s="169">
        <v>4162276</v>
      </c>
      <c r="AZ17" s="169">
        <v>6426945.8300000001</v>
      </c>
      <c r="BA17" s="169">
        <v>3577117.2</v>
      </c>
      <c r="BB17" s="169">
        <v>3321363.23</v>
      </c>
      <c r="BC17" s="169">
        <v>2467689.44</v>
      </c>
      <c r="BD17" s="169">
        <v>1922301.47</v>
      </c>
      <c r="BE17" s="169">
        <v>34128352.689999998</v>
      </c>
      <c r="BF17" s="169">
        <v>24210.67</v>
      </c>
      <c r="BG17" s="169">
        <v>2631015.2000000002</v>
      </c>
      <c r="BH17" s="169">
        <v>178230529.38</v>
      </c>
      <c r="BI17" s="169">
        <v>85290112.569999993</v>
      </c>
      <c r="BJ17" s="169">
        <v>13220785.26</v>
      </c>
      <c r="BK17" s="169">
        <v>5198993.58</v>
      </c>
      <c r="BL17" s="169">
        <v>18690585.649999999</v>
      </c>
      <c r="BM17" s="169">
        <v>11928948.640000001</v>
      </c>
      <c r="BN17" s="169">
        <v>7057200.04</v>
      </c>
      <c r="BO17" s="169">
        <v>413401.89</v>
      </c>
      <c r="BP17" s="169">
        <v>633151.52</v>
      </c>
      <c r="BQ17" s="169">
        <v>236630861.5</v>
      </c>
      <c r="BR17" s="169">
        <v>9452000.2899999991</v>
      </c>
      <c r="BS17" s="169">
        <v>10928218.580000002</v>
      </c>
      <c r="BT17" s="169">
        <v>12052685.709999999</v>
      </c>
      <c r="BU17" s="169">
        <v>8464218.2699999996</v>
      </c>
      <c r="BV17" s="169">
        <v>8898611.8300000001</v>
      </c>
      <c r="BW17" s="169">
        <v>4813530.78</v>
      </c>
      <c r="BX17" s="169">
        <v>10191461.73</v>
      </c>
      <c r="BY17" s="169">
        <v>54839614.869999997</v>
      </c>
      <c r="BZ17" s="169">
        <v>5651727.6100000003</v>
      </c>
      <c r="CA17" s="169">
        <v>9700495.7100000009</v>
      </c>
      <c r="CB17" s="169">
        <v>17674459.399999999</v>
      </c>
      <c r="CC17" s="169">
        <v>6497076.0899999999</v>
      </c>
      <c r="CD17" s="169">
        <v>3402564.39</v>
      </c>
      <c r="CE17" s="169">
        <v>4043535.62</v>
      </c>
      <c r="CF17" s="169">
        <v>497264149.82999998</v>
      </c>
      <c r="CG17" s="169">
        <v>10215545.92</v>
      </c>
      <c r="CH17" s="169">
        <v>21404085.760000002</v>
      </c>
      <c r="CI17" s="169">
        <v>7203364.8099999996</v>
      </c>
      <c r="CJ17" s="169">
        <v>11771613.039999999</v>
      </c>
      <c r="CK17" s="169">
        <v>9756198.9800000004</v>
      </c>
      <c r="CL17" s="169">
        <v>10385536.810000001</v>
      </c>
      <c r="CM17" s="169">
        <v>15926287.560000001</v>
      </c>
      <c r="CN17" s="169">
        <v>3775220.53</v>
      </c>
      <c r="CO17" s="169">
        <v>8644089.1799999997</v>
      </c>
      <c r="CP17" s="169">
        <v>7209466.7599999998</v>
      </c>
      <c r="CQ17" s="169">
        <v>9219109.25</v>
      </c>
      <c r="CR17" s="169">
        <v>7347928.4800000004</v>
      </c>
      <c r="CS17" s="169">
        <v>175111118.94</v>
      </c>
      <c r="CT17" s="169">
        <v>6619419.5499999998</v>
      </c>
      <c r="CU17" s="169">
        <v>7318846.0599999996</v>
      </c>
      <c r="CV17" s="169">
        <v>17027030.609999999</v>
      </c>
      <c r="CW17" s="169">
        <v>3908072.75</v>
      </c>
      <c r="CX17" s="169">
        <v>17781634.489999998</v>
      </c>
      <c r="CY17" s="169">
        <v>5916253.1399999997</v>
      </c>
      <c r="CZ17" s="169">
        <v>3078008.38</v>
      </c>
      <c r="DA17" s="169">
        <v>119069763.42</v>
      </c>
      <c r="DB17" s="169">
        <v>149660686.88</v>
      </c>
      <c r="DC17" s="169">
        <v>10712674.4</v>
      </c>
      <c r="DD17" s="169">
        <v>11834069.949999999</v>
      </c>
      <c r="DE17" s="169">
        <v>21829868.359999999</v>
      </c>
      <c r="DF17" s="169">
        <v>15152950.6</v>
      </c>
      <c r="DG17" s="169">
        <v>12432085.439999999</v>
      </c>
      <c r="DH17" s="169">
        <v>16759615.939999999</v>
      </c>
      <c r="DI17" s="169">
        <v>5022483.75</v>
      </c>
      <c r="DJ17" s="169">
        <v>669267627.38</v>
      </c>
      <c r="DK17" s="169">
        <v>9533419.6300000008</v>
      </c>
      <c r="DL17" s="169">
        <v>22317227.600000001</v>
      </c>
      <c r="DM17" s="169">
        <v>20137486.210000001</v>
      </c>
      <c r="DN17" s="169">
        <v>18405954.879999999</v>
      </c>
      <c r="DO17" s="169">
        <v>12339541.189999999</v>
      </c>
      <c r="DP17" s="169">
        <v>25507952.800000001</v>
      </c>
      <c r="DQ17" s="169">
        <v>10822908.449999999</v>
      </c>
      <c r="DR17" s="169">
        <v>24354683.280000001</v>
      </c>
      <c r="DS17" s="169">
        <v>242082717.75</v>
      </c>
      <c r="DT17" s="169">
        <v>14685016.539999999</v>
      </c>
      <c r="DU17" s="169">
        <v>48275995.640000001</v>
      </c>
      <c r="DV17" s="169">
        <v>46649476.469999999</v>
      </c>
      <c r="DW17" s="169">
        <v>13117352.18</v>
      </c>
      <c r="DX17" s="169">
        <v>30204381.66</v>
      </c>
      <c r="DY17" s="169">
        <v>17495458.670000002</v>
      </c>
      <c r="DZ17" s="169">
        <v>4116270.19</v>
      </c>
      <c r="EA17" s="169">
        <v>8207408.8899999997</v>
      </c>
      <c r="EB17" s="169">
        <v>6858463</v>
      </c>
      <c r="EC17" s="169">
        <v>22048438.530000001</v>
      </c>
      <c r="ED17" s="169">
        <v>84803788.849999994</v>
      </c>
      <c r="EE17" s="169">
        <v>71838266.430000007</v>
      </c>
      <c r="EF17" s="169">
        <v>8533139.3000000007</v>
      </c>
      <c r="EG17" s="169">
        <v>12118871.859999999</v>
      </c>
      <c r="EH17" s="169">
        <v>14613019.43</v>
      </c>
      <c r="EI17" s="169">
        <v>25339564.940000001</v>
      </c>
      <c r="EJ17" s="169">
        <v>27337545.059999999</v>
      </c>
      <c r="EK17" s="169">
        <v>7192154.75</v>
      </c>
      <c r="EL17" s="169">
        <v>15472977.01</v>
      </c>
      <c r="EM17" s="169">
        <v>396403982.02999997</v>
      </c>
      <c r="EN17" s="169">
        <v>6920010.8300000001</v>
      </c>
      <c r="EO17" s="169">
        <v>11714171.76</v>
      </c>
      <c r="EP17" s="169">
        <v>10835272.470000001</v>
      </c>
      <c r="EQ17" s="169">
        <v>2837483.79</v>
      </c>
      <c r="ER17" s="169">
        <v>3056063.95</v>
      </c>
      <c r="ES17" s="169">
        <v>17872248.280000001</v>
      </c>
      <c r="ET17" s="169">
        <v>10090050.560000001</v>
      </c>
      <c r="EU17" s="169">
        <v>7156171.96</v>
      </c>
      <c r="EV17" s="169">
        <v>161757474.96000001</v>
      </c>
      <c r="EW17" s="169">
        <v>4928562.1100000003</v>
      </c>
      <c r="EX17" s="169">
        <v>8439570.0500000007</v>
      </c>
      <c r="EY17" s="169">
        <v>11283262.25</v>
      </c>
      <c r="EZ17" s="169">
        <v>26334304.43</v>
      </c>
      <c r="FA17" s="169">
        <v>22926065.329999998</v>
      </c>
      <c r="FB17" s="169">
        <v>10330509.609999999</v>
      </c>
      <c r="FC17" s="169">
        <v>8430963.0899999999</v>
      </c>
      <c r="FD17" s="169">
        <v>6969609.2400000002</v>
      </c>
      <c r="FE17" s="169">
        <v>5440567.2999999998</v>
      </c>
      <c r="FF17" s="169">
        <v>5244695.9800000004</v>
      </c>
      <c r="FG17" s="169">
        <v>3298006.34</v>
      </c>
      <c r="FH17" s="169">
        <v>93508791.659999996</v>
      </c>
      <c r="FI17" s="169">
        <v>5710111.1900000004</v>
      </c>
      <c r="FJ17" s="169">
        <v>5904931.9199999999</v>
      </c>
      <c r="FK17" s="169">
        <v>5446324.4299999997</v>
      </c>
      <c r="FL17" s="169">
        <v>11247563.810000001</v>
      </c>
      <c r="FM17" s="169">
        <v>9638620.8699999992</v>
      </c>
      <c r="FN17" s="169">
        <v>2660361.75</v>
      </c>
      <c r="FO17" s="169">
        <v>1602331.96</v>
      </c>
      <c r="FP17" s="169">
        <v>373957918.04000002</v>
      </c>
      <c r="FQ17" s="169">
        <v>7045773.2699999996</v>
      </c>
      <c r="FR17" s="169">
        <v>21856701</v>
      </c>
      <c r="FS17" s="169">
        <v>17356573.25</v>
      </c>
      <c r="FT17" s="169">
        <v>20085608.829999998</v>
      </c>
      <c r="FU17" s="169">
        <v>8187938.8099999996</v>
      </c>
      <c r="FV17" s="169">
        <v>27865596.109999999</v>
      </c>
      <c r="FW17" s="169">
        <v>15322900.210000001</v>
      </c>
      <c r="FX17" s="169">
        <v>13031397.23</v>
      </c>
      <c r="FY17" s="169">
        <v>14983600.439999999</v>
      </c>
      <c r="FZ17" s="169">
        <v>29546442.48</v>
      </c>
      <c r="GA17" s="169">
        <v>8544713.1999999993</v>
      </c>
      <c r="GB17" s="169">
        <v>7999923.1600000001</v>
      </c>
      <c r="GC17" s="169">
        <v>2765150.95</v>
      </c>
      <c r="GD17" s="169">
        <v>153833293.21000001</v>
      </c>
      <c r="GE17" s="169">
        <v>5418240.6600000001</v>
      </c>
      <c r="GF17" s="169">
        <v>5215343.2300000004</v>
      </c>
      <c r="GG17" s="169">
        <v>27834345.870000001</v>
      </c>
      <c r="GH17" s="169">
        <v>8526677.0800000001</v>
      </c>
      <c r="GI17" s="169">
        <v>7187032.1200000001</v>
      </c>
      <c r="GJ17" s="169">
        <v>6710511.0599999996</v>
      </c>
      <c r="GK17" s="169">
        <v>30023711.27</v>
      </c>
      <c r="GL17" s="169">
        <v>4798638.26</v>
      </c>
      <c r="GM17" s="169">
        <v>3300470.71</v>
      </c>
      <c r="GN17" s="169">
        <v>1938957.86</v>
      </c>
      <c r="GO17" s="169">
        <v>2272567.7400000002</v>
      </c>
      <c r="GP17" s="169">
        <v>73327771.349999994</v>
      </c>
      <c r="GQ17" s="169">
        <v>14362975.710000001</v>
      </c>
      <c r="GR17" s="169">
        <v>4447223.18</v>
      </c>
      <c r="GS17" s="169">
        <v>20319208.670000002</v>
      </c>
      <c r="GT17" s="169">
        <v>2331277.94</v>
      </c>
      <c r="GU17" s="169">
        <v>9323546.7799999993</v>
      </c>
      <c r="GV17" s="169">
        <v>9568767.8100000005</v>
      </c>
      <c r="GW17" s="169">
        <v>3776198.2</v>
      </c>
      <c r="GX17" s="169">
        <v>92081484.989999995</v>
      </c>
      <c r="GY17" s="169">
        <v>6853843.1600000001</v>
      </c>
      <c r="GZ17" s="169">
        <v>14852059.199999999</v>
      </c>
      <c r="HA17" s="169">
        <v>8766694.8100000005</v>
      </c>
      <c r="HB17" s="169">
        <v>435110496.17000002</v>
      </c>
      <c r="HC17" s="169">
        <v>14318520.9</v>
      </c>
      <c r="HD17" s="169">
        <v>19083255.850000001</v>
      </c>
      <c r="HE17" s="169">
        <v>22960197.100000001</v>
      </c>
      <c r="HF17" s="169">
        <v>15521035.470000001</v>
      </c>
      <c r="HG17" s="169">
        <v>49845721.490000002</v>
      </c>
      <c r="HH17" s="169">
        <v>4198603.0199999996</v>
      </c>
      <c r="HI17" s="169">
        <v>198171814.96000001</v>
      </c>
      <c r="HJ17" s="169">
        <v>24329692.52</v>
      </c>
      <c r="HK17" s="169">
        <v>21488665.370000001</v>
      </c>
      <c r="HL17" s="169">
        <v>14770391.9</v>
      </c>
      <c r="HM17" s="169">
        <v>10108788.74</v>
      </c>
      <c r="HN17" s="169">
        <v>11130150.76</v>
      </c>
      <c r="HO17" s="169">
        <v>10066057.33</v>
      </c>
      <c r="HP17" s="169">
        <v>5493503.7999999998</v>
      </c>
      <c r="HQ17" s="169">
        <v>279386467.38999999</v>
      </c>
      <c r="HR17" s="169">
        <v>62827297.710000001</v>
      </c>
      <c r="HS17" s="169">
        <v>11144385.41</v>
      </c>
      <c r="HT17" s="169">
        <v>10625364.039999999</v>
      </c>
      <c r="HU17" s="169">
        <v>8420690.0199999996</v>
      </c>
      <c r="HV17" s="169">
        <v>4313165.16</v>
      </c>
      <c r="HW17" s="169">
        <v>21779476.140000001</v>
      </c>
      <c r="HX17" s="169">
        <v>10491473.140000001</v>
      </c>
      <c r="HY17" s="169">
        <v>8646299.4700000007</v>
      </c>
      <c r="HZ17" s="169">
        <v>10000876.859999999</v>
      </c>
      <c r="IA17" s="169">
        <v>7408620.1699999999</v>
      </c>
      <c r="IB17" s="169">
        <v>13174907.710000001</v>
      </c>
      <c r="IC17" s="169">
        <v>2388892.61</v>
      </c>
      <c r="ID17" s="169">
        <v>7470208.25</v>
      </c>
      <c r="IE17" s="169">
        <v>3505052.59</v>
      </c>
      <c r="IF17" s="169">
        <v>3742692.65</v>
      </c>
      <c r="IG17" s="169">
        <v>207945660.97</v>
      </c>
      <c r="IH17" s="169">
        <v>40266303.07</v>
      </c>
      <c r="II17" s="169">
        <v>17596894.149999999</v>
      </c>
      <c r="IJ17" s="169">
        <v>24976520.43</v>
      </c>
      <c r="IK17" s="169">
        <v>31496511.870000001</v>
      </c>
      <c r="IL17" s="169">
        <v>8382208.3600000003</v>
      </c>
      <c r="IM17" s="169">
        <v>7556609.0899999999</v>
      </c>
      <c r="IN17" s="169">
        <v>4205182.92</v>
      </c>
      <c r="IO17" s="169">
        <v>4414442.07</v>
      </c>
      <c r="IP17" s="169">
        <v>5093368.5</v>
      </c>
      <c r="IQ17" s="169">
        <v>7424434.0300000003</v>
      </c>
      <c r="IR17" s="169">
        <v>416145449.67000002</v>
      </c>
      <c r="IS17" s="169">
        <v>90921363.900000006</v>
      </c>
      <c r="IT17" s="169">
        <v>14081825.84</v>
      </c>
      <c r="IU17" s="169">
        <v>3212537.84</v>
      </c>
      <c r="IV17" s="169">
        <v>5818602.7999999998</v>
      </c>
      <c r="IW17" s="169">
        <v>2282702.41</v>
      </c>
      <c r="IX17" s="169">
        <v>6583518.1399999997</v>
      </c>
      <c r="IY17" s="169">
        <v>2013960.44</v>
      </c>
      <c r="IZ17" s="169">
        <v>5011201.51</v>
      </c>
      <c r="JA17" s="169">
        <v>8414114.6500000004</v>
      </c>
      <c r="JB17" s="169">
        <v>6448162.6399999997</v>
      </c>
      <c r="JC17" s="169">
        <v>6233023.21</v>
      </c>
      <c r="JD17" s="169">
        <v>100095186.15000001</v>
      </c>
      <c r="JE17" s="169">
        <v>25244720.16</v>
      </c>
      <c r="JF17" s="169">
        <v>8034917.3300000001</v>
      </c>
      <c r="JG17" s="169">
        <v>5927490.71</v>
      </c>
      <c r="JH17" s="169">
        <v>3200729.41</v>
      </c>
      <c r="JI17" s="169">
        <v>4025552.31</v>
      </c>
      <c r="JJ17" s="169">
        <v>99644990.700000003</v>
      </c>
      <c r="JK17" s="169">
        <v>3780395.29</v>
      </c>
      <c r="JL17" s="169">
        <v>7505399.6900000004</v>
      </c>
      <c r="JM17" s="169">
        <v>11739001.48</v>
      </c>
      <c r="JN17" s="169">
        <v>7983821.9699999997</v>
      </c>
      <c r="JO17" s="169">
        <v>14185910</v>
      </c>
      <c r="JP17" s="169">
        <v>4831310.78</v>
      </c>
      <c r="JQ17" s="169">
        <v>251860977.91</v>
      </c>
      <c r="JR17" s="169">
        <v>55071847.229999997</v>
      </c>
      <c r="JS17" s="169">
        <v>10993614.35</v>
      </c>
      <c r="JT17" s="169">
        <v>3209073.72</v>
      </c>
      <c r="JU17" s="169">
        <v>12990736.140000001</v>
      </c>
      <c r="JV17" s="169">
        <v>2495945.7200000002</v>
      </c>
      <c r="JW17" s="169">
        <v>37039325.549999997</v>
      </c>
      <c r="JX17" s="169">
        <v>14173555.15</v>
      </c>
      <c r="JY17" s="169">
        <v>7617645.75</v>
      </c>
      <c r="JZ17" s="169">
        <v>16414136.85</v>
      </c>
      <c r="KA17" s="169">
        <v>10472975.189999999</v>
      </c>
      <c r="KB17" s="169">
        <v>6900533.4800000004</v>
      </c>
      <c r="KC17" s="169">
        <v>6439418.4000000004</v>
      </c>
      <c r="KD17" s="169">
        <v>1071638.8600000001</v>
      </c>
      <c r="KE17" s="169">
        <v>4642602.0199999996</v>
      </c>
      <c r="KF17" s="169">
        <v>416532119.56</v>
      </c>
      <c r="KG17" s="169">
        <v>38176372.920000002</v>
      </c>
      <c r="KH17" s="169">
        <v>11919824.25</v>
      </c>
      <c r="KI17" s="169">
        <v>10367745.66</v>
      </c>
      <c r="KJ17" s="169">
        <v>14561304.75</v>
      </c>
      <c r="KK17" s="169">
        <v>14429420.18</v>
      </c>
      <c r="KL17" s="169">
        <v>49175363.850000001</v>
      </c>
      <c r="KM17" s="169">
        <v>12424601.630000001</v>
      </c>
      <c r="KN17" s="169">
        <v>6002182.9100000001</v>
      </c>
      <c r="KO17" s="169">
        <v>80491310.329999998</v>
      </c>
      <c r="KP17" s="169">
        <v>8088687.1500000004</v>
      </c>
      <c r="KQ17" s="169">
        <v>11844188.529999999</v>
      </c>
      <c r="KR17" s="169">
        <v>34201266.789999999</v>
      </c>
      <c r="KS17" s="169">
        <v>6421450.3200000003</v>
      </c>
      <c r="KT17" s="169">
        <v>17442823.25</v>
      </c>
      <c r="KU17" s="169">
        <v>169961943.84</v>
      </c>
      <c r="KV17" s="169">
        <v>12721272.130000001</v>
      </c>
      <c r="KW17" s="169">
        <v>241807398.00999999</v>
      </c>
      <c r="KX17" s="169">
        <v>9715912.6199999992</v>
      </c>
      <c r="KY17" s="169">
        <v>3995021.08</v>
      </c>
      <c r="KZ17" s="169">
        <v>19733757.489999998</v>
      </c>
      <c r="LA17" s="169">
        <v>20661003.73</v>
      </c>
      <c r="LB17" s="169">
        <v>9783977.8300000001</v>
      </c>
      <c r="LC17" s="169">
        <v>9644358.7400000002</v>
      </c>
      <c r="LD17" s="169">
        <v>6017353.3300000001</v>
      </c>
      <c r="LE17" s="169">
        <v>755694442.76999998</v>
      </c>
      <c r="LF17" s="169">
        <v>48477415.100000001</v>
      </c>
      <c r="LG17" s="169">
        <v>81533402.069999993</v>
      </c>
      <c r="LH17" s="169">
        <v>73329372.969999999</v>
      </c>
      <c r="LI17" s="169">
        <v>9169246.1099999994</v>
      </c>
      <c r="LJ17" s="169">
        <v>7361607.2209999999</v>
      </c>
      <c r="LK17" s="169">
        <v>4402345.9000000004</v>
      </c>
      <c r="LL17" s="169">
        <v>10834302.52</v>
      </c>
      <c r="LM17" s="169">
        <v>7909892.3899999997</v>
      </c>
      <c r="LN17" s="169">
        <v>16657110.65</v>
      </c>
      <c r="LO17" s="169">
        <v>3200258.3</v>
      </c>
      <c r="LP17" s="169">
        <v>115153780.91</v>
      </c>
      <c r="LQ17" s="169">
        <v>13831711.6</v>
      </c>
      <c r="LR17" s="169">
        <v>7883127.4900000002</v>
      </c>
      <c r="LS17" s="169">
        <v>250885833.61000001</v>
      </c>
      <c r="LT17" s="169">
        <v>120994128.34999999</v>
      </c>
      <c r="LU17" s="169">
        <v>316420644.72000003</v>
      </c>
      <c r="LV17" s="169">
        <v>81215434.219999999</v>
      </c>
      <c r="LW17" s="169">
        <v>31367519.260000002</v>
      </c>
      <c r="LX17" s="169">
        <v>23589009.039999999</v>
      </c>
      <c r="LY17" s="169">
        <v>23614246.68</v>
      </c>
      <c r="LZ17" s="169">
        <v>25463175.18</v>
      </c>
      <c r="MA17" s="169">
        <v>15667219.970000001</v>
      </c>
      <c r="MB17" s="169">
        <v>30897432.199999999</v>
      </c>
      <c r="MC17" s="169">
        <v>52683950.780000001</v>
      </c>
      <c r="MD17" s="169">
        <v>9328482.8599999994</v>
      </c>
      <c r="ME17" s="169">
        <v>325381955.25999999</v>
      </c>
      <c r="MF17" s="169">
        <v>7452352.6299999999</v>
      </c>
      <c r="MG17" s="169">
        <v>3865224.93</v>
      </c>
      <c r="MH17" s="169">
        <v>6659405.4000000004</v>
      </c>
      <c r="MI17" s="169">
        <v>5258575.0600000005</v>
      </c>
      <c r="MJ17" s="169">
        <v>8533684.3100000005</v>
      </c>
      <c r="MK17" s="169">
        <v>6084413.5599999996</v>
      </c>
      <c r="ML17" s="169">
        <v>9279776.2899999991</v>
      </c>
      <c r="MM17" s="169">
        <v>15353718.08</v>
      </c>
      <c r="MN17" s="169">
        <v>7072564.1299999999</v>
      </c>
      <c r="MO17" s="169">
        <v>5344208.7300000004</v>
      </c>
      <c r="MP17" s="169">
        <v>5308729.0999999996</v>
      </c>
      <c r="MQ17" s="169">
        <v>297565278.54000002</v>
      </c>
      <c r="MR17" s="169">
        <v>7942783.4699999997</v>
      </c>
      <c r="MS17" s="169">
        <v>9095263.5999999996</v>
      </c>
      <c r="MT17" s="169">
        <v>13862774.359999999</v>
      </c>
      <c r="MU17" s="169">
        <v>14848908.33</v>
      </c>
      <c r="MV17" s="169">
        <v>12778438.449999999</v>
      </c>
      <c r="MW17" s="169">
        <v>21438464.82</v>
      </c>
      <c r="MX17" s="169">
        <v>13229538.84</v>
      </c>
      <c r="MY17" s="169">
        <v>10805159.139999999</v>
      </c>
      <c r="MZ17" s="169">
        <v>2908730.39</v>
      </c>
      <c r="NA17" s="169">
        <v>1304740.6000000001</v>
      </c>
      <c r="NB17" s="169">
        <v>669302559.49000001</v>
      </c>
      <c r="NC17" s="169">
        <v>38575501.32</v>
      </c>
      <c r="ND17" s="169">
        <v>4679649.33</v>
      </c>
      <c r="NE17" s="169">
        <v>125552196.12</v>
      </c>
      <c r="NF17" s="169">
        <v>6920400.8499999996</v>
      </c>
      <c r="NG17" s="169">
        <v>24106893.610800002</v>
      </c>
      <c r="NH17" s="169">
        <v>52516234.600000001</v>
      </c>
      <c r="NI17" s="169">
        <v>44909722.229999997</v>
      </c>
      <c r="NJ17" s="169">
        <v>1650366.47</v>
      </c>
      <c r="NK17" s="169">
        <v>10898940.359999999</v>
      </c>
      <c r="NL17" s="169">
        <v>9330031.9600000009</v>
      </c>
      <c r="NM17" s="169">
        <v>6886823.4199999999</v>
      </c>
      <c r="NN17" s="169">
        <v>86562965.099999994</v>
      </c>
      <c r="NO17" s="169">
        <v>5050213.43</v>
      </c>
      <c r="NP17" s="169">
        <v>8600815.8900000006</v>
      </c>
      <c r="NQ17" s="169">
        <v>0</v>
      </c>
      <c r="NR17" s="169">
        <v>5848786.6299999999</v>
      </c>
      <c r="NS17" s="169">
        <v>770006.83</v>
      </c>
      <c r="NT17" s="169">
        <v>2360655.23</v>
      </c>
      <c r="NU17" s="169">
        <v>168106978.74000001</v>
      </c>
      <c r="NV17" s="169">
        <v>48280056.840000004</v>
      </c>
      <c r="NW17" s="169">
        <v>5629841.0999999996</v>
      </c>
      <c r="NX17" s="169">
        <v>6017154.3000000007</v>
      </c>
      <c r="NY17" s="169">
        <v>5856604.0099999998</v>
      </c>
      <c r="NZ17" s="169">
        <v>10651656.41</v>
      </c>
      <c r="OA17" s="169">
        <v>3499192.06</v>
      </c>
      <c r="OB17" s="169">
        <v>397536934.62</v>
      </c>
      <c r="OC17" s="169">
        <v>25548857.719999999</v>
      </c>
      <c r="OD17" s="169">
        <v>20866891.25</v>
      </c>
      <c r="OE17" s="169">
        <v>60561606.93</v>
      </c>
      <c r="OF17" s="169">
        <v>8654538.9700000007</v>
      </c>
      <c r="OG17" s="169">
        <v>16048133.609999999</v>
      </c>
      <c r="OH17" s="169">
        <v>17036601.84</v>
      </c>
      <c r="OI17" s="169">
        <v>5662882.21</v>
      </c>
      <c r="OJ17" s="169">
        <v>6142744</v>
      </c>
      <c r="OK17" s="169">
        <v>226293147.47999999</v>
      </c>
      <c r="OL17" s="169">
        <v>38395432.710000001</v>
      </c>
      <c r="OM17" s="169">
        <v>49644765.759999998</v>
      </c>
      <c r="ON17" s="169">
        <v>15492251.699999999</v>
      </c>
      <c r="OO17" s="169">
        <v>17647620.489999998</v>
      </c>
      <c r="OP17" s="169">
        <v>2944774.24</v>
      </c>
      <c r="OQ17" s="169">
        <v>125969299.45999999</v>
      </c>
      <c r="OR17" s="169">
        <v>6926358.4299999997</v>
      </c>
      <c r="OS17" s="169">
        <v>7462221.9400000004</v>
      </c>
      <c r="OT17" s="169">
        <v>13721224.690000001</v>
      </c>
      <c r="OU17" s="169">
        <v>12118767.439999998</v>
      </c>
      <c r="OV17" s="169">
        <v>32588893.309999999</v>
      </c>
      <c r="OW17" s="169">
        <v>9343404.1199999992</v>
      </c>
      <c r="OX17" s="169">
        <v>2586800.71</v>
      </c>
      <c r="OY17" s="169">
        <v>3401687.9</v>
      </c>
      <c r="OZ17" s="169">
        <v>164277892.55000001</v>
      </c>
      <c r="PA17" s="169">
        <v>8183445.2400000002</v>
      </c>
      <c r="PB17" s="169">
        <v>36662036.299999997</v>
      </c>
      <c r="PC17" s="169">
        <v>3877237.47</v>
      </c>
      <c r="PD17" s="169">
        <v>16628996.439999999</v>
      </c>
      <c r="PE17" s="169">
        <v>33393726.93</v>
      </c>
      <c r="PF17" s="169">
        <v>8444537.1999999993</v>
      </c>
      <c r="PG17" s="169">
        <v>6982604.4900000002</v>
      </c>
      <c r="PH17" s="169">
        <v>13077598.33</v>
      </c>
      <c r="PI17" s="169">
        <v>8622341.0999999996</v>
      </c>
      <c r="PJ17" s="169">
        <v>12340959.49</v>
      </c>
      <c r="PK17" s="169">
        <v>21856842.670000002</v>
      </c>
      <c r="PL17" s="169">
        <v>6541442.0999999996</v>
      </c>
      <c r="PM17" s="169">
        <v>33260050.239999998</v>
      </c>
      <c r="PN17" s="169">
        <v>4917474.3099999996</v>
      </c>
      <c r="PO17" s="169">
        <v>4078019.72</v>
      </c>
      <c r="PP17" s="169">
        <v>2048205</v>
      </c>
      <c r="PQ17" s="169">
        <v>3793473.78</v>
      </c>
      <c r="PR17" s="169">
        <v>500106712.38999999</v>
      </c>
      <c r="PS17" s="169">
        <v>10423492.779999999</v>
      </c>
      <c r="PT17" s="169">
        <v>8234727.5099999998</v>
      </c>
      <c r="PU17" s="169">
        <v>26503841.07</v>
      </c>
      <c r="PV17" s="169">
        <v>101789923.64</v>
      </c>
      <c r="PW17" s="169">
        <v>10964633.51</v>
      </c>
      <c r="PX17" s="169">
        <v>26739042.390000001</v>
      </c>
      <c r="PY17" s="169">
        <v>10751268.48</v>
      </c>
      <c r="PZ17" s="169">
        <v>21595662.899999999</v>
      </c>
      <c r="QA17" s="169">
        <v>3017255.3</v>
      </c>
      <c r="QB17" s="169">
        <v>17354900.140000001</v>
      </c>
      <c r="QC17" s="169">
        <v>5904552.1299999999</v>
      </c>
      <c r="QD17" s="169">
        <v>7987355.0199999996</v>
      </c>
      <c r="QE17" s="169">
        <v>9948950.2599999998</v>
      </c>
      <c r="QF17" s="169">
        <v>23204522.73</v>
      </c>
      <c r="QG17" s="169">
        <v>20703367.899999999</v>
      </c>
      <c r="QH17" s="169">
        <v>7270877.2999999998</v>
      </c>
      <c r="QI17" s="169">
        <v>8539671.7300000004</v>
      </c>
      <c r="QJ17" s="169">
        <v>4289571.87</v>
      </c>
      <c r="QK17" s="169">
        <v>16318391.74</v>
      </c>
      <c r="QL17" s="169">
        <v>18033289.969999999</v>
      </c>
      <c r="QM17" s="169">
        <v>5031832.3499999996</v>
      </c>
      <c r="QN17" s="169">
        <v>2156682.67</v>
      </c>
      <c r="QO17" s="169">
        <v>2659248.46</v>
      </c>
      <c r="QP17" s="169">
        <v>2274760.4300000002</v>
      </c>
      <c r="QQ17" s="169">
        <v>2570966.52</v>
      </c>
      <c r="QR17" s="169">
        <v>257291625.41</v>
      </c>
      <c r="QS17" s="169">
        <v>4904778.41</v>
      </c>
      <c r="QT17" s="169">
        <v>26237833.949999999</v>
      </c>
      <c r="QU17" s="169">
        <v>9450993.8100000005</v>
      </c>
      <c r="QV17" s="169">
        <v>9825932.0800000001</v>
      </c>
      <c r="QW17" s="169">
        <v>29772212.02</v>
      </c>
      <c r="QX17" s="169">
        <v>5559745.0300000003</v>
      </c>
      <c r="QY17" s="169">
        <v>14182963.23</v>
      </c>
      <c r="QZ17" s="169">
        <v>15486399.460000001</v>
      </c>
      <c r="RA17" s="169">
        <v>5634930.3099999996</v>
      </c>
      <c r="RB17" s="169">
        <v>4869104.8</v>
      </c>
      <c r="RC17" s="169">
        <v>3783135.51</v>
      </c>
      <c r="RD17" s="169">
        <v>2282924.86</v>
      </c>
      <c r="RE17" s="169">
        <v>444535337.17000002</v>
      </c>
      <c r="RF17" s="169">
        <v>30355921.879999999</v>
      </c>
      <c r="RG17" s="169">
        <v>11713058.85</v>
      </c>
      <c r="RH17" s="169">
        <v>13605715.060000001</v>
      </c>
      <c r="RI17" s="169">
        <v>7344883.5599999996</v>
      </c>
      <c r="RJ17" s="169">
        <v>13587637.51</v>
      </c>
      <c r="RK17" s="169">
        <v>33550212.690000001</v>
      </c>
      <c r="RL17" s="169">
        <v>7138823.29</v>
      </c>
      <c r="RM17" s="169">
        <v>13804177.720000001</v>
      </c>
      <c r="RN17" s="169">
        <v>28573722.510000002</v>
      </c>
      <c r="RO17" s="169">
        <v>33862659.159999996</v>
      </c>
      <c r="RP17" s="169">
        <v>7174639.9299999997</v>
      </c>
      <c r="RQ17" s="169">
        <v>4461256.1900000004</v>
      </c>
      <c r="RR17" s="169">
        <v>13984415.17</v>
      </c>
      <c r="RS17" s="169">
        <v>4149873.56</v>
      </c>
      <c r="RT17" s="169">
        <v>7371600.9800000004</v>
      </c>
      <c r="RU17" s="169">
        <v>8045477.6799999997</v>
      </c>
      <c r="RV17" s="169">
        <v>3073727.74</v>
      </c>
      <c r="RW17" s="169">
        <v>2797069.08</v>
      </c>
      <c r="RX17" s="169">
        <v>3593802.5</v>
      </c>
      <c r="RY17" s="169">
        <v>110988461.23999999</v>
      </c>
      <c r="RZ17" s="169">
        <v>7346124.7599999998</v>
      </c>
      <c r="SA17" s="169">
        <v>4894933.21</v>
      </c>
      <c r="SB17" s="169">
        <v>6978787.4199999999</v>
      </c>
      <c r="SC17" s="169">
        <v>4200426.91</v>
      </c>
      <c r="SD17" s="169">
        <v>13144814.68</v>
      </c>
      <c r="SE17" s="169">
        <v>10979979.91</v>
      </c>
      <c r="SF17" s="169">
        <v>16953099.93</v>
      </c>
      <c r="SG17" s="169">
        <v>5832081.04</v>
      </c>
      <c r="SH17" s="169">
        <v>10380870.640000001</v>
      </c>
      <c r="SI17" s="169">
        <v>22330106.789999999</v>
      </c>
      <c r="SJ17" s="169">
        <v>2961208.59</v>
      </c>
      <c r="SK17" s="169">
        <v>60041846.259999998</v>
      </c>
      <c r="SL17" s="169">
        <v>8917891.6400000006</v>
      </c>
      <c r="SM17" s="169">
        <v>10328450.210000001</v>
      </c>
      <c r="SN17" s="169">
        <v>20665233.640000001</v>
      </c>
      <c r="SO17" s="169">
        <v>6140757.4000000004</v>
      </c>
      <c r="SP17" s="169">
        <v>11547998.48</v>
      </c>
      <c r="SQ17" s="169">
        <v>8285559.0499999998</v>
      </c>
      <c r="SR17" s="169">
        <v>3432050.66</v>
      </c>
      <c r="SS17" s="169">
        <v>199541022.84</v>
      </c>
      <c r="ST17" s="169">
        <v>4702679.95</v>
      </c>
      <c r="SU17" s="169">
        <v>14943084.5</v>
      </c>
      <c r="SV17" s="169">
        <v>9299635.5800000001</v>
      </c>
      <c r="SW17" s="169">
        <v>2760668.8</v>
      </c>
      <c r="SX17" s="169">
        <v>4860212.8600000003</v>
      </c>
      <c r="SY17" s="169">
        <v>8304561.1299999999</v>
      </c>
      <c r="SZ17" s="169">
        <v>21581103.359999999</v>
      </c>
      <c r="TA17" s="169">
        <v>5884788.6600000001</v>
      </c>
      <c r="TB17" s="169">
        <v>4387366.22</v>
      </c>
      <c r="TC17" s="169">
        <v>8300832.0800000001</v>
      </c>
      <c r="TD17" s="169">
        <v>19975007.289999999</v>
      </c>
      <c r="TE17" s="169">
        <v>6051194.1699999999</v>
      </c>
      <c r="TF17" s="169">
        <v>5067393.7</v>
      </c>
      <c r="TG17" s="169">
        <v>406150203.88999999</v>
      </c>
      <c r="TH17" s="169">
        <v>5897556.5300000003</v>
      </c>
      <c r="TI17" s="169">
        <v>5015957.07</v>
      </c>
      <c r="TJ17" s="169">
        <v>25009180.109999999</v>
      </c>
      <c r="TK17" s="169">
        <v>15285744.93</v>
      </c>
      <c r="TL17" s="169">
        <v>9300454.3200000003</v>
      </c>
      <c r="TM17" s="169">
        <v>2190734.69</v>
      </c>
      <c r="TN17" s="169">
        <v>30621377.760000002</v>
      </c>
      <c r="TO17" s="169">
        <v>7176114.5899999999</v>
      </c>
      <c r="TP17" s="169">
        <v>19940668.02</v>
      </c>
      <c r="TQ17" s="169">
        <v>16585893.32</v>
      </c>
      <c r="TR17" s="169">
        <v>5882089.9500000002</v>
      </c>
      <c r="TS17" s="169">
        <v>4205561.75</v>
      </c>
      <c r="TT17" s="169">
        <v>7437580.7699999996</v>
      </c>
      <c r="TU17" s="169">
        <v>8304169.7300000004</v>
      </c>
      <c r="TV17" s="169">
        <v>4787936.58</v>
      </c>
      <c r="TW17" s="169">
        <v>72973237.870000005</v>
      </c>
      <c r="TX17" s="169">
        <v>5718510.4000000004</v>
      </c>
      <c r="TY17" s="169">
        <v>202703505.15000001</v>
      </c>
      <c r="TZ17" s="169">
        <v>23998389.890000001</v>
      </c>
      <c r="UA17" s="169">
        <v>5560347.6299999999</v>
      </c>
      <c r="UB17" s="169">
        <v>4440425.1100000003</v>
      </c>
      <c r="UC17" s="169">
        <v>70358331.930000007</v>
      </c>
      <c r="UD17" s="169">
        <v>4099448.44</v>
      </c>
      <c r="UE17" s="169">
        <v>1521288.1</v>
      </c>
      <c r="UF17" s="169">
        <v>4585788.83</v>
      </c>
      <c r="UG17" s="169">
        <v>3206991.62</v>
      </c>
      <c r="UH17" s="169">
        <v>91617532.859999999</v>
      </c>
      <c r="UI17" s="169">
        <v>16685755.630000001</v>
      </c>
      <c r="UJ17" s="169">
        <v>10664313.59</v>
      </c>
      <c r="UK17" s="169">
        <v>24420686.02</v>
      </c>
      <c r="UL17" s="169">
        <v>13390457.029999999</v>
      </c>
      <c r="UM17" s="169">
        <v>7329736.1200000001</v>
      </c>
      <c r="UN17" s="169">
        <v>647918206.82000005</v>
      </c>
      <c r="UO17" s="169">
        <v>12479930.99</v>
      </c>
      <c r="UP17" s="169">
        <v>7475129.5300000003</v>
      </c>
      <c r="UQ17" s="169">
        <v>51961810.200000003</v>
      </c>
      <c r="UR17" s="169">
        <v>1334311.44</v>
      </c>
      <c r="US17" s="169">
        <v>8690697.75</v>
      </c>
      <c r="UT17" s="169">
        <v>32358765.640000001</v>
      </c>
      <c r="UU17" s="169">
        <v>5309167.49</v>
      </c>
      <c r="UV17" s="169">
        <v>5200506.7300000004</v>
      </c>
      <c r="UW17" s="169">
        <v>8261776.2400000002</v>
      </c>
      <c r="UX17" s="169">
        <v>8849265.3399999999</v>
      </c>
      <c r="UY17" s="169">
        <v>23425214.300000001</v>
      </c>
      <c r="UZ17" s="169">
        <v>9458660.2400000002</v>
      </c>
      <c r="VA17" s="169">
        <v>18159474.32</v>
      </c>
      <c r="VB17" s="169">
        <v>4070506.69</v>
      </c>
      <c r="VC17" s="169">
        <v>5093854.18</v>
      </c>
      <c r="VD17" s="169">
        <v>4662453.17</v>
      </c>
      <c r="VE17" s="169">
        <v>5271649.47</v>
      </c>
      <c r="VF17" s="169">
        <v>21560549.02</v>
      </c>
      <c r="VG17" s="169">
        <v>2237837.33</v>
      </c>
      <c r="VH17" s="169">
        <v>2127871.88</v>
      </c>
      <c r="VI17" s="169">
        <v>2597084.9900000002</v>
      </c>
      <c r="VJ17" s="169">
        <v>198754058.19</v>
      </c>
      <c r="VK17" s="169">
        <v>8914968.4399999995</v>
      </c>
      <c r="VL17" s="169">
        <v>9234927.1400000006</v>
      </c>
      <c r="VM17" s="169">
        <v>24141006.609999999</v>
      </c>
      <c r="VN17" s="169">
        <v>28678656.09</v>
      </c>
      <c r="VO17" s="169">
        <v>19376303.640000001</v>
      </c>
      <c r="VP17" s="169">
        <v>13161411.550000001</v>
      </c>
      <c r="VQ17" s="169">
        <v>8947606.3200000003</v>
      </c>
      <c r="VR17" s="169">
        <v>7986966.3600000003</v>
      </c>
      <c r="VS17" s="169">
        <v>49237803.119999997</v>
      </c>
      <c r="VT17" s="169">
        <v>10644699.949999999</v>
      </c>
      <c r="VU17" s="169">
        <v>23020128.260000002</v>
      </c>
      <c r="VV17" s="169">
        <v>16160109.029999999</v>
      </c>
      <c r="VW17" s="169">
        <v>7722242.0700000003</v>
      </c>
      <c r="VX17" s="169">
        <v>6201002.2699999996</v>
      </c>
      <c r="VY17" s="169">
        <v>1231347269.97</v>
      </c>
      <c r="VZ17" s="169">
        <v>35200247.82</v>
      </c>
      <c r="WA17" s="169">
        <v>12353187.57</v>
      </c>
      <c r="WB17" s="169">
        <v>12353446.359999999</v>
      </c>
      <c r="WC17" s="169">
        <v>6835793.0899999999</v>
      </c>
      <c r="WD17" s="169">
        <v>13628784.75</v>
      </c>
      <c r="WE17" s="169">
        <v>21347810.809999999</v>
      </c>
      <c r="WF17" s="169">
        <v>29103038.210000001</v>
      </c>
      <c r="WG17" s="169">
        <v>9665751.2100000009</v>
      </c>
      <c r="WH17" s="169">
        <v>20235754.359999999</v>
      </c>
      <c r="WI17" s="169">
        <v>9400350.0899999999</v>
      </c>
      <c r="WJ17" s="169">
        <v>33312282.170000002</v>
      </c>
      <c r="WK17" s="169">
        <v>17440570.800000001</v>
      </c>
      <c r="WL17" s="169">
        <v>29751102.940000001</v>
      </c>
      <c r="WM17" s="169">
        <v>51586398.539999999</v>
      </c>
      <c r="WN17" s="169">
        <v>14100502.800000001</v>
      </c>
      <c r="WO17" s="169">
        <v>22271775.789999999</v>
      </c>
      <c r="WP17" s="169">
        <v>23531371.010000002</v>
      </c>
      <c r="WQ17" s="169">
        <v>8792347.5500000007</v>
      </c>
      <c r="WR17" s="169">
        <v>26556783.02</v>
      </c>
      <c r="WS17" s="169">
        <v>69530108.219999999</v>
      </c>
      <c r="WT17" s="169">
        <v>13018368.449999999</v>
      </c>
      <c r="WU17" s="169">
        <v>7665629.3200000003</v>
      </c>
      <c r="WV17" s="169">
        <v>5260448.45</v>
      </c>
      <c r="WW17" s="169">
        <v>6091722.7000000002</v>
      </c>
      <c r="WX17" s="169">
        <v>5610005.6399999997</v>
      </c>
      <c r="WY17" s="169">
        <v>6610287.4400000004</v>
      </c>
      <c r="WZ17" s="169">
        <v>10971107.5</v>
      </c>
      <c r="XA17" s="169">
        <v>47605184.340000004</v>
      </c>
      <c r="XB17" s="169">
        <v>5439364.0899999999</v>
      </c>
      <c r="XC17" s="169">
        <v>3923460.31</v>
      </c>
      <c r="XD17" s="169">
        <v>2946743.32</v>
      </c>
      <c r="XE17" s="169">
        <v>2897206.75</v>
      </c>
      <c r="XF17" s="169">
        <v>397749259.19999999</v>
      </c>
      <c r="XG17" s="169">
        <v>19283480.77</v>
      </c>
      <c r="XH17" s="169">
        <v>16595572.25</v>
      </c>
      <c r="XI17" s="169">
        <v>90919887.930000007</v>
      </c>
      <c r="XJ17" s="169">
        <v>16964377.359999999</v>
      </c>
      <c r="XK17" s="169">
        <v>16718228.68</v>
      </c>
      <c r="XL17" s="169">
        <v>31452893.09</v>
      </c>
      <c r="XM17" s="169">
        <v>12753710.789999999</v>
      </c>
      <c r="XN17" s="169">
        <v>12503499.619999999</v>
      </c>
      <c r="XO17" s="169">
        <v>28087442.140000001</v>
      </c>
      <c r="XP17" s="169">
        <v>22860589.949999999</v>
      </c>
      <c r="XQ17" s="169">
        <v>7731127.1399999997</v>
      </c>
      <c r="XR17" s="169">
        <v>7598988.1500000004</v>
      </c>
      <c r="XS17" s="169">
        <v>11060802.93</v>
      </c>
      <c r="XT17" s="169">
        <v>8353035.54</v>
      </c>
      <c r="XU17" s="169">
        <v>6315285.29</v>
      </c>
      <c r="XV17" s="169">
        <v>6135881.8200000003</v>
      </c>
      <c r="XW17" s="169">
        <v>6685681.9800000004</v>
      </c>
      <c r="XX17" s="169">
        <v>7351859.3099999996</v>
      </c>
      <c r="XY17" s="169">
        <v>6095187.3799999999</v>
      </c>
      <c r="XZ17" s="169">
        <v>7782885.0499999998</v>
      </c>
      <c r="YA17" s="169">
        <v>4653762.24</v>
      </c>
      <c r="YB17" s="169">
        <v>5040305.37</v>
      </c>
      <c r="YC17" s="169">
        <v>480069930.17000002</v>
      </c>
      <c r="YD17" s="169">
        <v>11509209.789999999</v>
      </c>
      <c r="YE17" s="169">
        <v>31198747.219999999</v>
      </c>
      <c r="YF17" s="169">
        <v>9984274.6999999993</v>
      </c>
      <c r="YG17" s="169">
        <v>56016443.5</v>
      </c>
      <c r="YH17" s="169">
        <v>14020147.07</v>
      </c>
      <c r="YI17" s="169">
        <v>25714354.66</v>
      </c>
      <c r="YJ17" s="169">
        <v>5648713.4100000001</v>
      </c>
      <c r="YK17" s="169">
        <v>38068435.299999997</v>
      </c>
      <c r="YL17" s="169">
        <v>30565103.699999999</v>
      </c>
      <c r="YM17" s="169">
        <v>11227694.710000001</v>
      </c>
      <c r="YN17" s="169">
        <v>8578425.2799999993</v>
      </c>
      <c r="YO17" s="169">
        <v>8439688.8900000006</v>
      </c>
      <c r="YP17" s="169">
        <v>6092775.9199999999</v>
      </c>
      <c r="YQ17" s="169">
        <v>4904612.8</v>
      </c>
      <c r="YR17" s="169">
        <v>5932344.1100000003</v>
      </c>
      <c r="YS17" s="169">
        <v>4370248.1100000003</v>
      </c>
      <c r="YT17" s="169">
        <v>108764084.27</v>
      </c>
      <c r="YU17" s="169">
        <v>5497090.3499999996</v>
      </c>
      <c r="YV17" s="169">
        <v>5347886.4800000004</v>
      </c>
      <c r="YW17" s="169">
        <v>3824346.57</v>
      </c>
      <c r="YX17" s="169">
        <v>9932380.8599999994</v>
      </c>
      <c r="YY17" s="169">
        <v>3202210.58</v>
      </c>
      <c r="YZ17" s="169">
        <v>3785439.74</v>
      </c>
      <c r="ZA17" s="169">
        <v>94276604.790000007</v>
      </c>
      <c r="ZB17" s="169">
        <v>5143712.9000000004</v>
      </c>
      <c r="ZC17" s="169">
        <v>9114912.3900000006</v>
      </c>
      <c r="ZD17" s="169">
        <v>12818410.859999999</v>
      </c>
      <c r="ZE17" s="169">
        <v>5441647.2000000002</v>
      </c>
      <c r="ZF17" s="169">
        <v>10757929.01</v>
      </c>
      <c r="ZG17" s="169">
        <v>4329387.37</v>
      </c>
      <c r="ZH17" s="169">
        <v>6151257.9699999997</v>
      </c>
      <c r="ZI17" s="169">
        <v>29095674.890000001</v>
      </c>
      <c r="ZJ17" s="169">
        <v>315075332.5</v>
      </c>
      <c r="ZK17" s="169">
        <v>6090963.0300000003</v>
      </c>
      <c r="ZL17" s="169">
        <v>27372190.16</v>
      </c>
      <c r="ZM17" s="169">
        <v>48379070.689999998</v>
      </c>
      <c r="ZN17" s="169">
        <v>31731808.710000001</v>
      </c>
      <c r="ZO17" s="169">
        <v>8223500.6200000001</v>
      </c>
      <c r="ZP17" s="169">
        <v>11088247.67</v>
      </c>
      <c r="ZQ17" s="169">
        <v>24167527.100000001</v>
      </c>
      <c r="ZR17" s="169">
        <v>25966919.239999998</v>
      </c>
      <c r="ZS17" s="169">
        <v>26499963.940000001</v>
      </c>
      <c r="ZT17" s="169">
        <v>469846.63</v>
      </c>
      <c r="ZU17" s="169">
        <v>9326890.2699999996</v>
      </c>
      <c r="ZV17" s="169">
        <v>6444092.0099999998</v>
      </c>
      <c r="ZW17" s="169">
        <v>11636649.699999999</v>
      </c>
      <c r="ZX17" s="169">
        <v>6204785.5599999996</v>
      </c>
      <c r="ZY17" s="169">
        <v>8033510.9000000004</v>
      </c>
      <c r="ZZ17" s="169">
        <v>10064317.960000001</v>
      </c>
      <c r="AAA17" s="169">
        <v>2879957.97</v>
      </c>
      <c r="AAB17" s="169">
        <v>9979987.5500000007</v>
      </c>
      <c r="AAC17" s="169">
        <v>5388056.8059999999</v>
      </c>
      <c r="AAD17" s="169">
        <v>3019612.2</v>
      </c>
      <c r="AAE17" s="169">
        <v>3554069.55</v>
      </c>
      <c r="AAF17" s="169">
        <v>98506365.579999998</v>
      </c>
      <c r="AAG17" s="169">
        <v>7184088.8700000001</v>
      </c>
      <c r="AAH17" s="169">
        <v>8931840.1199999992</v>
      </c>
      <c r="AAI17" s="169">
        <v>6159697.8700000001</v>
      </c>
      <c r="AAJ17" s="169">
        <v>6180427.0700000003</v>
      </c>
      <c r="AAK17" s="169">
        <v>12168408.68</v>
      </c>
      <c r="AAL17" s="169">
        <v>7539355.5</v>
      </c>
      <c r="AAM17" s="169">
        <v>1258394747.1199999</v>
      </c>
      <c r="AAN17" s="169">
        <v>14238429.689999999</v>
      </c>
      <c r="AAO17" s="169">
        <v>6584181.9299999997</v>
      </c>
      <c r="AAP17" s="169">
        <v>20632499.02</v>
      </c>
      <c r="AAQ17" s="169">
        <v>19739324.539999999</v>
      </c>
      <c r="AAR17" s="169">
        <v>7724924.4800000004</v>
      </c>
      <c r="AAS17" s="169">
        <v>11707820.560000001</v>
      </c>
      <c r="AAT17" s="169">
        <v>18758070.850000001</v>
      </c>
      <c r="AAU17" s="169">
        <v>34614761.539999999</v>
      </c>
      <c r="AAV17" s="169">
        <v>9716821.5999999996</v>
      </c>
      <c r="AAW17" s="169">
        <v>14961656.439999999</v>
      </c>
      <c r="AAX17" s="169">
        <v>69302979.189999998</v>
      </c>
      <c r="AAY17" s="169">
        <v>30026008.050000001</v>
      </c>
      <c r="AAZ17" s="169">
        <v>4986437.58</v>
      </c>
      <c r="ABA17" s="169">
        <v>7990792.8300000001</v>
      </c>
      <c r="ABB17" s="169">
        <v>12843955.609999999</v>
      </c>
      <c r="ABC17" s="169">
        <v>5350649.24</v>
      </c>
      <c r="ABD17" s="169">
        <v>9731855.8499999996</v>
      </c>
      <c r="ABE17" s="169">
        <v>6268570.7400000002</v>
      </c>
      <c r="ABF17" s="169">
        <v>54419840.149999999</v>
      </c>
      <c r="ABG17" s="169">
        <v>37751790.219999999</v>
      </c>
      <c r="ABH17" s="169">
        <v>4911221.8</v>
      </c>
      <c r="ABI17" s="169">
        <v>5764535.46</v>
      </c>
      <c r="ABJ17" s="169">
        <v>5281069.1500000004</v>
      </c>
      <c r="ABK17" s="169">
        <v>3606440.67</v>
      </c>
      <c r="ABL17" s="169">
        <v>3300447.93</v>
      </c>
      <c r="ABM17" s="169">
        <v>141330937.83000001</v>
      </c>
      <c r="ABN17" s="169">
        <v>9385000.5</v>
      </c>
      <c r="ABO17" s="169">
        <v>4894922.72</v>
      </c>
      <c r="ABP17" s="169">
        <v>13462545.16</v>
      </c>
      <c r="ABQ17" s="169">
        <v>10717249.82</v>
      </c>
      <c r="ABR17" s="169">
        <v>7701046.7000000002</v>
      </c>
      <c r="ABS17" s="169">
        <v>6148657.7599999998</v>
      </c>
      <c r="ABT17" s="169">
        <v>9164643.6400000006</v>
      </c>
      <c r="ABU17" s="169">
        <v>1100870.23</v>
      </c>
      <c r="ABV17" s="169">
        <v>208469637.53</v>
      </c>
      <c r="ABW17" s="169">
        <v>5369124.8399999999</v>
      </c>
      <c r="ABX17" s="169">
        <v>13483474.74</v>
      </c>
      <c r="ABY17" s="169">
        <v>6474126.29</v>
      </c>
      <c r="ABZ17" s="169">
        <v>3961845.46</v>
      </c>
      <c r="ACA17" s="169">
        <v>30629217.920000002</v>
      </c>
      <c r="ACB17" s="169">
        <v>5191151.58</v>
      </c>
      <c r="ACC17" s="169">
        <v>6892549.1600000001</v>
      </c>
      <c r="ACD17" s="169">
        <v>5454309.5</v>
      </c>
      <c r="ACE17" s="169">
        <v>16557471.85</v>
      </c>
      <c r="ACF17" s="169">
        <v>4648312.63</v>
      </c>
      <c r="ACG17" s="169">
        <v>382896178.80000001</v>
      </c>
      <c r="ACH17" s="169">
        <v>6770968.3899999997</v>
      </c>
      <c r="ACI17" s="169">
        <v>11205297.57</v>
      </c>
      <c r="ACJ17" s="169">
        <v>17438362.190000001</v>
      </c>
      <c r="ACK17" s="169">
        <v>6837309.8700000001</v>
      </c>
      <c r="ACL17" s="169">
        <v>9800649.9700000007</v>
      </c>
      <c r="ACM17" s="169">
        <v>19877674.890000001</v>
      </c>
      <c r="ACN17" s="169">
        <v>52514971.380000003</v>
      </c>
      <c r="ACO17" s="169">
        <v>81320555.629999995</v>
      </c>
      <c r="ACP17" s="169">
        <v>6625556.4900000002</v>
      </c>
      <c r="ACQ17" s="169">
        <v>13241392.460000001</v>
      </c>
      <c r="ACR17" s="169">
        <v>16994188.539999999</v>
      </c>
      <c r="ACS17" s="169">
        <v>13532816.16</v>
      </c>
      <c r="ACT17" s="169">
        <v>45251318.490000002</v>
      </c>
      <c r="ACU17" s="169">
        <v>6688107.6399999997</v>
      </c>
      <c r="ACV17" s="169">
        <v>9755166.9800000004</v>
      </c>
      <c r="ACW17" s="169">
        <v>4187425.41</v>
      </c>
      <c r="ACX17" s="169">
        <v>2667554.33</v>
      </c>
      <c r="ACY17" s="169">
        <v>6888856.3899999997</v>
      </c>
      <c r="ACZ17" s="169">
        <v>4590947.76</v>
      </c>
      <c r="ADA17" s="169">
        <v>2817617.03</v>
      </c>
      <c r="ADB17" s="169">
        <v>2781387.54</v>
      </c>
      <c r="ADC17" s="169">
        <v>5623786.9800000004</v>
      </c>
      <c r="ADD17" s="169">
        <v>74459253.579999998</v>
      </c>
      <c r="ADE17" s="169">
        <v>39544290.649999999</v>
      </c>
      <c r="ADF17" s="169">
        <v>1322900.04</v>
      </c>
      <c r="ADG17" s="169">
        <v>3887006.48</v>
      </c>
      <c r="ADH17" s="169">
        <v>8245095.9000000004</v>
      </c>
      <c r="ADI17" s="169">
        <v>1273571.21</v>
      </c>
      <c r="ADJ17" s="169">
        <v>4176834.77</v>
      </c>
      <c r="ADK17" s="169">
        <v>5188756.0199999996</v>
      </c>
      <c r="ADL17" s="169">
        <v>6149887.4199999999</v>
      </c>
      <c r="ADM17" s="169">
        <v>338489860.24000001</v>
      </c>
      <c r="ADN17" s="169">
        <v>16170771.58</v>
      </c>
      <c r="ADO17" s="169">
        <v>17272158.390000001</v>
      </c>
      <c r="ADP17" s="169">
        <v>72159271.170000002</v>
      </c>
      <c r="ADQ17" s="169">
        <v>1965930.57</v>
      </c>
      <c r="ADR17" s="169">
        <v>3163822.96</v>
      </c>
      <c r="ADS17" s="169">
        <v>7019880.9500000002</v>
      </c>
      <c r="ADT17" s="169">
        <v>1768305.31</v>
      </c>
      <c r="ADU17" s="169">
        <v>665375764.60000002</v>
      </c>
      <c r="ADV17" s="169">
        <v>49820369.719999999</v>
      </c>
      <c r="ADW17" s="169">
        <v>32090730.940000001</v>
      </c>
      <c r="ADX17" s="169">
        <v>7541706.9400000004</v>
      </c>
      <c r="ADY17" s="169">
        <v>7415013.8799999999</v>
      </c>
      <c r="ADZ17" s="169">
        <v>12765954.33</v>
      </c>
      <c r="AEA17" s="169">
        <v>9986291.5199999996</v>
      </c>
      <c r="AEB17" s="169">
        <v>8411353.4100000001</v>
      </c>
      <c r="AEC17" s="169">
        <v>4377900.28</v>
      </c>
      <c r="AED17" s="169">
        <v>6137922.1399999997</v>
      </c>
      <c r="AEE17" s="169">
        <v>7849751.0499999998</v>
      </c>
      <c r="AEF17" s="169">
        <v>25806552.989999998</v>
      </c>
      <c r="AEG17" s="169">
        <v>8094162.3700000001</v>
      </c>
      <c r="AEH17" s="169">
        <v>12132965.77</v>
      </c>
      <c r="AEI17" s="169">
        <v>10794378.77</v>
      </c>
      <c r="AEJ17" s="169">
        <v>12617603.75</v>
      </c>
      <c r="AEK17" s="169">
        <v>5420299.0700000003</v>
      </c>
      <c r="AEL17" s="169">
        <v>19500808.670000002</v>
      </c>
      <c r="AEM17" s="169">
        <v>3682653.5</v>
      </c>
      <c r="AEN17" s="169">
        <v>12961909.130000001</v>
      </c>
      <c r="AEO17" s="169">
        <v>291142700.35000002</v>
      </c>
      <c r="AEP17" s="169">
        <v>24118975.760000002</v>
      </c>
      <c r="AEQ17" s="169">
        <v>16774362.439999999</v>
      </c>
      <c r="AER17" s="169">
        <v>12801437.26</v>
      </c>
      <c r="AES17" s="169">
        <v>8667483.8800000008</v>
      </c>
      <c r="AET17" s="169">
        <v>28442158.780000001</v>
      </c>
      <c r="AEU17" s="169">
        <v>8872480.2799999993</v>
      </c>
      <c r="AEV17" s="169">
        <v>14156977.02</v>
      </c>
      <c r="AEW17" s="169">
        <v>7980139.8200000003</v>
      </c>
      <c r="AEX17" s="169">
        <v>2620452.41</v>
      </c>
      <c r="AEY17" s="169">
        <v>90292405.260000005</v>
      </c>
      <c r="AEZ17" s="169">
        <v>56410429.439999998</v>
      </c>
      <c r="AFA17" s="169">
        <v>14159004.92</v>
      </c>
      <c r="AFB17" s="169">
        <v>9834626.8399999999</v>
      </c>
      <c r="AFC17" s="169">
        <v>15434197.32</v>
      </c>
      <c r="AFD17" s="169">
        <v>10961270.41</v>
      </c>
      <c r="AFE17" s="169">
        <v>5321374.24</v>
      </c>
      <c r="AFF17" s="169">
        <v>9007601.3000000007</v>
      </c>
      <c r="AFG17" s="169">
        <v>5395214.5999999996</v>
      </c>
      <c r="AFH17" s="169">
        <v>8550957.5999999996</v>
      </c>
      <c r="AFI17" s="169">
        <v>5635438.0700000003</v>
      </c>
      <c r="AFJ17" s="169">
        <v>3586620.15</v>
      </c>
      <c r="AFK17" s="169">
        <v>5847580.4299999997</v>
      </c>
      <c r="AFL17" s="169">
        <v>133867799.94</v>
      </c>
      <c r="AFM17" s="169">
        <v>9469413.6400000006</v>
      </c>
      <c r="AFN17" s="169">
        <v>8949399.8900000006</v>
      </c>
      <c r="AFO17" s="169">
        <v>4795212.07</v>
      </c>
      <c r="AFP17" s="169">
        <v>5890930.8300000001</v>
      </c>
      <c r="AFQ17" s="169">
        <v>3826920.85</v>
      </c>
      <c r="AFR17" s="169">
        <v>2959951.07</v>
      </c>
      <c r="AFS17" s="169">
        <v>9675974.3499999996</v>
      </c>
      <c r="AFT17" s="169">
        <v>8838732.8800000008</v>
      </c>
      <c r="AFU17" s="169">
        <v>3356669.59</v>
      </c>
      <c r="AFV17" s="169">
        <v>14619829.85</v>
      </c>
      <c r="AFW17" s="169">
        <v>4134220.0300000003</v>
      </c>
      <c r="AFX17" s="169">
        <v>141840736.58000001</v>
      </c>
      <c r="AFY17" s="169">
        <v>5086590.68</v>
      </c>
      <c r="AFZ17" s="169">
        <v>6469686.2800000003</v>
      </c>
      <c r="AGA17" s="169">
        <v>7012626.1900000004</v>
      </c>
      <c r="AGB17" s="169">
        <v>19148379.350000001</v>
      </c>
      <c r="AGC17" s="169">
        <v>7125941.2599999998</v>
      </c>
      <c r="AGD17" s="169">
        <v>3446525.01</v>
      </c>
      <c r="AGE17" s="169">
        <v>6390800.4400000004</v>
      </c>
      <c r="AGF17" s="169">
        <v>4991333.55</v>
      </c>
      <c r="AGG17" s="169">
        <v>7323080.25</v>
      </c>
      <c r="AGH17" s="169">
        <v>4642921.88</v>
      </c>
      <c r="AGI17" s="169">
        <v>172052453.09999999</v>
      </c>
      <c r="AGJ17" s="169">
        <v>32669116.390000001</v>
      </c>
      <c r="AGK17" s="169">
        <v>7144218.2800000003</v>
      </c>
      <c r="AGL17" s="169">
        <v>3961555.31</v>
      </c>
      <c r="AGM17" s="169">
        <v>10720409.33</v>
      </c>
      <c r="AGN17" s="169">
        <v>6959684.1699999999</v>
      </c>
      <c r="AGO17" s="169">
        <v>3156044.6</v>
      </c>
      <c r="AGP17" s="169">
        <v>4132627.51</v>
      </c>
      <c r="AGQ17" s="169">
        <v>482103887.88999999</v>
      </c>
      <c r="AGR17" s="169">
        <v>220085197.28999999</v>
      </c>
      <c r="AGS17" s="169">
        <v>8986636.8399999999</v>
      </c>
      <c r="AGT17" s="169">
        <v>18379257.25</v>
      </c>
      <c r="AGU17" s="169">
        <v>26698944.199999999</v>
      </c>
      <c r="AGV17" s="169">
        <v>14744208.529999999</v>
      </c>
      <c r="AGW17" s="169">
        <v>9864896.7300000004</v>
      </c>
      <c r="AGX17" s="169">
        <v>18414700.120000001</v>
      </c>
      <c r="AGY17" s="169">
        <v>2506239.83</v>
      </c>
      <c r="AGZ17" s="169">
        <v>10588164.24</v>
      </c>
      <c r="AHA17" s="169">
        <v>15149381.41</v>
      </c>
      <c r="AHB17" s="169">
        <v>5129444.1100000003</v>
      </c>
      <c r="AHC17" s="169">
        <v>5356159.53</v>
      </c>
      <c r="AHD17" s="169">
        <v>5385654.6200000001</v>
      </c>
      <c r="AHE17" s="169">
        <v>5038231.07</v>
      </c>
      <c r="AHF17" s="169">
        <v>8160146.8399999999</v>
      </c>
      <c r="AHG17" s="169">
        <v>4983965.4400000004</v>
      </c>
      <c r="AHH17" s="169">
        <v>56992621.450000003</v>
      </c>
      <c r="AHI17" s="169">
        <v>3704206.03</v>
      </c>
      <c r="AHJ17" s="169">
        <v>7076289.0199999996</v>
      </c>
      <c r="AHK17" s="169">
        <v>4789132.96</v>
      </c>
      <c r="AHL17" s="169">
        <v>21343841.02</v>
      </c>
      <c r="AHM17" s="169">
        <v>4738867.4400000004</v>
      </c>
      <c r="AHN17" s="169">
        <v>3238674.74</v>
      </c>
      <c r="AHO17" s="169">
        <v>33562760918.397762</v>
      </c>
    </row>
    <row r="18" spans="1:899" x14ac:dyDescent="0.35">
      <c r="A18" s="158" t="s">
        <v>21</v>
      </c>
      <c r="B18" s="158" t="s">
        <v>22</v>
      </c>
      <c r="C18" s="169">
        <v>316516158.44999999</v>
      </c>
      <c r="D18" s="169">
        <v>2669782.89</v>
      </c>
      <c r="E18" s="169">
        <v>5484588.5</v>
      </c>
      <c r="F18" s="169">
        <v>1359831.13</v>
      </c>
      <c r="G18" s="169">
        <v>20396140.010000002</v>
      </c>
      <c r="H18" s="169">
        <v>3602185.02</v>
      </c>
      <c r="I18" s="169">
        <v>13362553.33</v>
      </c>
      <c r="J18" s="169">
        <v>2746183.59</v>
      </c>
      <c r="K18" s="169">
        <v>3933736.58</v>
      </c>
      <c r="L18" s="169">
        <v>2654128.13</v>
      </c>
      <c r="M18" s="169">
        <v>2349174.5099999998</v>
      </c>
      <c r="N18" s="169">
        <v>1732521.2</v>
      </c>
      <c r="O18" s="169">
        <v>2756377.39</v>
      </c>
      <c r="P18" s="169">
        <v>1866325.64</v>
      </c>
      <c r="Q18" s="169">
        <v>1554043.08</v>
      </c>
      <c r="R18" s="169">
        <v>4775777.88</v>
      </c>
      <c r="S18" s="169">
        <v>2798631.16</v>
      </c>
      <c r="T18" s="169">
        <v>393657.74</v>
      </c>
      <c r="U18" s="169">
        <v>149685546.10999998</v>
      </c>
      <c r="V18" s="169">
        <v>29327103.899999999</v>
      </c>
      <c r="W18" s="169">
        <v>1735563.88</v>
      </c>
      <c r="X18" s="169">
        <v>4039928</v>
      </c>
      <c r="Y18" s="169">
        <v>3348068.62</v>
      </c>
      <c r="Z18" s="169">
        <v>3554571.81</v>
      </c>
      <c r="AA18" s="169">
        <v>960834.94</v>
      </c>
      <c r="AB18" s="169">
        <v>30711727.460000001</v>
      </c>
      <c r="AC18" s="169">
        <v>5734404.5599999996</v>
      </c>
      <c r="AD18" s="169">
        <v>2872590.46</v>
      </c>
      <c r="AE18" s="169">
        <v>16818819.23</v>
      </c>
      <c r="AF18" s="169">
        <v>2430077.52</v>
      </c>
      <c r="AG18" s="169">
        <v>9731653.1199999992</v>
      </c>
      <c r="AH18" s="169">
        <v>4337194.32</v>
      </c>
      <c r="AI18" s="169">
        <v>2981111.31</v>
      </c>
      <c r="AJ18" s="169">
        <v>1308061.32</v>
      </c>
      <c r="AK18" s="169">
        <v>2478732.7400000002</v>
      </c>
      <c r="AL18" s="169">
        <v>3260313.52</v>
      </c>
      <c r="AM18" s="169">
        <v>1286736.1599999999</v>
      </c>
      <c r="AN18" s="169">
        <v>2673303.17</v>
      </c>
      <c r="AO18" s="169">
        <v>1064376.45</v>
      </c>
      <c r="AP18" s="169">
        <v>1280191.45</v>
      </c>
      <c r="AQ18" s="169">
        <v>742238.94000000006</v>
      </c>
      <c r="AR18" s="169">
        <v>478818.06</v>
      </c>
      <c r="AS18" s="169">
        <v>88239289.150000006</v>
      </c>
      <c r="AT18" s="169">
        <v>883247.6</v>
      </c>
      <c r="AU18" s="169">
        <v>747624.93</v>
      </c>
      <c r="AV18" s="169">
        <v>2094277.85</v>
      </c>
      <c r="AW18" s="169">
        <v>2221036.2999999998</v>
      </c>
      <c r="AX18" s="169">
        <v>3240004.6</v>
      </c>
      <c r="AY18" s="169">
        <v>907792.44</v>
      </c>
      <c r="AZ18" s="169">
        <v>1721538.95</v>
      </c>
      <c r="BA18" s="169">
        <v>1031340.59</v>
      </c>
      <c r="BB18" s="169">
        <v>975202.32</v>
      </c>
      <c r="BC18" s="169">
        <v>745712.43</v>
      </c>
      <c r="BD18" s="169">
        <v>529132.30000000005</v>
      </c>
      <c r="BE18" s="169">
        <v>11197914.83</v>
      </c>
      <c r="BF18" s="169">
        <v>2357.36</v>
      </c>
      <c r="BG18" s="169">
        <v>439245.76</v>
      </c>
      <c r="BH18" s="169">
        <v>57375578.920000002</v>
      </c>
      <c r="BI18" s="169">
        <v>33300303.609999999</v>
      </c>
      <c r="BJ18" s="169">
        <v>2967414.48</v>
      </c>
      <c r="BK18" s="169">
        <v>1558890.4100000001</v>
      </c>
      <c r="BL18" s="169">
        <v>3613509.78</v>
      </c>
      <c r="BM18" s="169">
        <v>2855681.48</v>
      </c>
      <c r="BN18" s="169">
        <v>2991547.06</v>
      </c>
      <c r="BO18" s="169">
        <v>27396.78</v>
      </c>
      <c r="BP18" s="169">
        <v>20173.28</v>
      </c>
      <c r="BQ18" s="169">
        <v>108495680.2</v>
      </c>
      <c r="BR18" s="169">
        <v>1967482.09</v>
      </c>
      <c r="BS18" s="169">
        <v>2384224.52</v>
      </c>
      <c r="BT18" s="169">
        <v>2850909.45</v>
      </c>
      <c r="BU18" s="169">
        <v>1761181.56</v>
      </c>
      <c r="BV18" s="169">
        <v>1909198.17</v>
      </c>
      <c r="BW18" s="169">
        <v>1276484.0900000001</v>
      </c>
      <c r="BX18" s="169">
        <v>1964568.79</v>
      </c>
      <c r="BY18" s="169">
        <v>23850058.280000001</v>
      </c>
      <c r="BZ18" s="169">
        <v>1490973.9650000001</v>
      </c>
      <c r="CA18" s="169">
        <v>2483578.39</v>
      </c>
      <c r="CB18" s="169">
        <v>6861222.6600000001</v>
      </c>
      <c r="CC18" s="169">
        <v>1111126.1800000002</v>
      </c>
      <c r="CD18" s="169">
        <v>804349.3</v>
      </c>
      <c r="CE18" s="169">
        <v>760649.6399999999</v>
      </c>
      <c r="CF18" s="169">
        <v>309205689.38999999</v>
      </c>
      <c r="CG18" s="169">
        <v>2402868.0100000002</v>
      </c>
      <c r="CH18" s="169">
        <v>10558350.350000001</v>
      </c>
      <c r="CI18" s="169">
        <v>1247181.68</v>
      </c>
      <c r="CJ18" s="169">
        <v>2183769.77</v>
      </c>
      <c r="CK18" s="169">
        <v>2037407.04</v>
      </c>
      <c r="CL18" s="169">
        <v>2339767.77</v>
      </c>
      <c r="CM18" s="169">
        <v>4680361.6100000003</v>
      </c>
      <c r="CN18" s="169">
        <v>531285.30000000005</v>
      </c>
      <c r="CO18" s="169">
        <v>1387591.86</v>
      </c>
      <c r="CP18" s="169">
        <v>1469139.58</v>
      </c>
      <c r="CQ18" s="169">
        <v>1655346.0499999998</v>
      </c>
      <c r="CR18" s="169">
        <v>1533133.47</v>
      </c>
      <c r="CS18" s="169">
        <v>85126014.879999995</v>
      </c>
      <c r="CT18" s="169">
        <v>2470175.66</v>
      </c>
      <c r="CU18" s="169">
        <v>2058374.71</v>
      </c>
      <c r="CV18" s="169">
        <v>4301796.83</v>
      </c>
      <c r="CW18" s="169">
        <v>1000135.61</v>
      </c>
      <c r="CX18" s="169">
        <v>4122704.11</v>
      </c>
      <c r="CY18" s="169">
        <v>1090936.67</v>
      </c>
      <c r="CZ18" s="169">
        <v>804576.63</v>
      </c>
      <c r="DA18" s="169">
        <v>56930976.140000001</v>
      </c>
      <c r="DB18" s="169">
        <v>56806345.880000003</v>
      </c>
      <c r="DC18" s="169">
        <v>2935016.56</v>
      </c>
      <c r="DD18" s="169">
        <v>2563898.0799999996</v>
      </c>
      <c r="DE18" s="169">
        <v>5567301.4699999997</v>
      </c>
      <c r="DF18" s="169">
        <v>6862662.3099999996</v>
      </c>
      <c r="DG18" s="169">
        <v>5682677.0800000001</v>
      </c>
      <c r="DH18" s="169">
        <v>3841955.15</v>
      </c>
      <c r="DI18" s="169">
        <v>1311948.8799999999</v>
      </c>
      <c r="DJ18" s="169">
        <v>291407967.38</v>
      </c>
      <c r="DK18" s="169">
        <v>1495814.97</v>
      </c>
      <c r="DL18" s="169">
        <v>2485914.83</v>
      </c>
      <c r="DM18" s="169">
        <v>6175009.1799999997</v>
      </c>
      <c r="DN18" s="169">
        <v>2959067.48</v>
      </c>
      <c r="DO18" s="169">
        <v>2632006.7999999998</v>
      </c>
      <c r="DP18" s="169">
        <v>5619285.8400000008</v>
      </c>
      <c r="DQ18" s="169">
        <v>2200243.52</v>
      </c>
      <c r="DR18" s="169">
        <v>6153668.2100000009</v>
      </c>
      <c r="DS18" s="169">
        <v>106654496.92</v>
      </c>
      <c r="DT18" s="169">
        <v>4647100.6400000006</v>
      </c>
      <c r="DU18" s="169">
        <v>9683508</v>
      </c>
      <c r="DV18" s="169">
        <v>27315764</v>
      </c>
      <c r="DW18" s="169">
        <v>5073341.75</v>
      </c>
      <c r="DX18" s="169">
        <v>9357038.6799999997</v>
      </c>
      <c r="DY18" s="169">
        <v>4883732.9400000004</v>
      </c>
      <c r="DZ18" s="169">
        <v>1114564.73</v>
      </c>
      <c r="EA18" s="169">
        <v>2216927.8899999997</v>
      </c>
      <c r="EB18" s="169">
        <v>2975957.0300000003</v>
      </c>
      <c r="EC18" s="169">
        <v>5278330.82</v>
      </c>
      <c r="ED18" s="169">
        <v>36011938.230000004</v>
      </c>
      <c r="EE18" s="169">
        <v>35163715.210000001</v>
      </c>
      <c r="EF18" s="169">
        <v>2463001.8899999997</v>
      </c>
      <c r="EG18" s="169">
        <v>4025914.67</v>
      </c>
      <c r="EH18" s="169">
        <v>3035601.54</v>
      </c>
      <c r="EI18" s="169">
        <v>4568095.38</v>
      </c>
      <c r="EJ18" s="169">
        <v>8132942.21</v>
      </c>
      <c r="EK18" s="169">
        <v>1919683.9100000001</v>
      </c>
      <c r="EL18" s="169">
        <v>2327419.48</v>
      </c>
      <c r="EM18" s="169">
        <v>179863276.50999999</v>
      </c>
      <c r="EN18" s="169">
        <v>1608808.77</v>
      </c>
      <c r="EO18" s="169">
        <v>2249042.21</v>
      </c>
      <c r="EP18" s="169">
        <v>2686595.2800000003</v>
      </c>
      <c r="EQ18" s="169">
        <v>1049849.0899999999</v>
      </c>
      <c r="ER18" s="169">
        <v>752329.9800000001</v>
      </c>
      <c r="ES18" s="169">
        <v>4260612.4800000004</v>
      </c>
      <c r="ET18" s="169">
        <v>2355036.1600000001</v>
      </c>
      <c r="EU18" s="169">
        <v>1584515.62</v>
      </c>
      <c r="EV18" s="169">
        <v>81526881.099999994</v>
      </c>
      <c r="EW18" s="169">
        <v>945756.08</v>
      </c>
      <c r="EX18" s="169">
        <v>1853590.64</v>
      </c>
      <c r="EY18" s="169">
        <v>4097541.59</v>
      </c>
      <c r="EZ18" s="169">
        <v>4799728.68</v>
      </c>
      <c r="FA18" s="169">
        <v>2981531.3</v>
      </c>
      <c r="FB18" s="169">
        <v>2526301.5700000003</v>
      </c>
      <c r="FC18" s="169">
        <v>2688369.01</v>
      </c>
      <c r="FD18" s="169">
        <v>3619203.15</v>
      </c>
      <c r="FE18" s="169">
        <v>1586324.95</v>
      </c>
      <c r="FF18" s="169">
        <v>1445243.79</v>
      </c>
      <c r="FG18" s="169">
        <v>951444.69</v>
      </c>
      <c r="FH18" s="169">
        <v>45211837.549999997</v>
      </c>
      <c r="FI18" s="169">
        <v>1228661.02</v>
      </c>
      <c r="FJ18" s="169">
        <v>1730535.09</v>
      </c>
      <c r="FK18" s="169">
        <v>1301735.42</v>
      </c>
      <c r="FL18" s="169">
        <v>2390493.27</v>
      </c>
      <c r="FM18" s="169">
        <v>3643373.82</v>
      </c>
      <c r="FN18" s="169">
        <v>830325.4</v>
      </c>
      <c r="FO18" s="169">
        <v>348584.65</v>
      </c>
      <c r="FP18" s="169">
        <v>170583338.12</v>
      </c>
      <c r="FQ18" s="169">
        <v>1695314.66</v>
      </c>
      <c r="FR18" s="169">
        <v>6001817.46</v>
      </c>
      <c r="FS18" s="169">
        <v>4020365.82</v>
      </c>
      <c r="FT18" s="169">
        <v>5928554.3499999996</v>
      </c>
      <c r="FU18" s="169">
        <v>1673423.82</v>
      </c>
      <c r="FV18" s="169">
        <v>4936485.8899999997</v>
      </c>
      <c r="FW18" s="169">
        <v>2763945.22</v>
      </c>
      <c r="FX18" s="169">
        <v>3165120.42</v>
      </c>
      <c r="FY18" s="169">
        <v>2252815.15</v>
      </c>
      <c r="FZ18" s="169">
        <v>8662336.3200000003</v>
      </c>
      <c r="GA18" s="169">
        <v>2265031.7000000002</v>
      </c>
      <c r="GB18" s="169">
        <v>1348132.16</v>
      </c>
      <c r="GC18" s="169">
        <v>550850.80000000005</v>
      </c>
      <c r="GD18" s="169">
        <v>71991408.150000006</v>
      </c>
      <c r="GE18" s="169">
        <v>1590562.53</v>
      </c>
      <c r="GF18" s="169">
        <v>2248380.86</v>
      </c>
      <c r="GG18" s="169">
        <v>11226767.569999998</v>
      </c>
      <c r="GH18" s="169">
        <v>2496587.91</v>
      </c>
      <c r="GI18" s="169">
        <v>1849881.35</v>
      </c>
      <c r="GJ18" s="169">
        <v>2201400.64</v>
      </c>
      <c r="GK18" s="169">
        <v>7493018.8700000001</v>
      </c>
      <c r="GL18" s="169">
        <v>1768161.42</v>
      </c>
      <c r="GM18" s="169">
        <v>776161.96</v>
      </c>
      <c r="GN18" s="169">
        <v>421792.57</v>
      </c>
      <c r="GO18" s="169">
        <v>411614.04</v>
      </c>
      <c r="GP18" s="169">
        <v>53669699.769999996</v>
      </c>
      <c r="GQ18" s="169">
        <v>4875342.8899999997</v>
      </c>
      <c r="GR18" s="169">
        <v>1565116.2200000002</v>
      </c>
      <c r="GS18" s="169">
        <v>6398120.4199999999</v>
      </c>
      <c r="GT18" s="169">
        <v>477456.59</v>
      </c>
      <c r="GU18" s="169">
        <v>3266871.74</v>
      </c>
      <c r="GV18" s="169">
        <v>5191143.47</v>
      </c>
      <c r="GW18" s="169">
        <v>1566915.1400000001</v>
      </c>
      <c r="GX18" s="169">
        <v>59597940.979999997</v>
      </c>
      <c r="GY18" s="169">
        <v>1500066.12</v>
      </c>
      <c r="GZ18" s="169">
        <v>2615924.5299999998</v>
      </c>
      <c r="HA18" s="169">
        <v>1641815.46</v>
      </c>
      <c r="HB18" s="169">
        <v>150282705.03999999</v>
      </c>
      <c r="HC18" s="169">
        <v>4506294.7299999995</v>
      </c>
      <c r="HD18" s="169">
        <v>7065586.1699999999</v>
      </c>
      <c r="HE18" s="169">
        <v>7929544.6499999994</v>
      </c>
      <c r="HF18" s="169">
        <v>4758781.99</v>
      </c>
      <c r="HG18" s="169">
        <v>11715150.41</v>
      </c>
      <c r="HH18" s="169">
        <v>1235055.67</v>
      </c>
      <c r="HI18" s="169">
        <v>94885117.719999999</v>
      </c>
      <c r="HJ18" s="169">
        <v>3692991.94</v>
      </c>
      <c r="HK18" s="169">
        <v>5729685.6399999997</v>
      </c>
      <c r="HL18" s="169">
        <v>3356900.4899999998</v>
      </c>
      <c r="HM18" s="169">
        <v>3148602.73</v>
      </c>
      <c r="HN18" s="169">
        <v>2088742.05</v>
      </c>
      <c r="HO18" s="169">
        <v>4763160.4800000004</v>
      </c>
      <c r="HP18" s="169">
        <v>777350.2</v>
      </c>
      <c r="HQ18" s="169">
        <v>129731759.86</v>
      </c>
      <c r="HR18" s="169">
        <v>26943642.369999997</v>
      </c>
      <c r="HS18" s="169">
        <v>2871825.02</v>
      </c>
      <c r="HT18" s="169">
        <v>1332444.93</v>
      </c>
      <c r="HU18" s="169">
        <v>1357612.22</v>
      </c>
      <c r="HV18" s="169">
        <v>995374.49</v>
      </c>
      <c r="HW18" s="169">
        <v>3605721.95</v>
      </c>
      <c r="HX18" s="169">
        <v>2888610.71</v>
      </c>
      <c r="HY18" s="169">
        <v>1368337.4</v>
      </c>
      <c r="HZ18" s="169">
        <v>1620698.02</v>
      </c>
      <c r="IA18" s="169">
        <v>1336072.6399999999</v>
      </c>
      <c r="IB18" s="169">
        <v>3370818.94</v>
      </c>
      <c r="IC18" s="169">
        <v>1143262.3399999999</v>
      </c>
      <c r="ID18" s="169">
        <v>2452518.27</v>
      </c>
      <c r="IE18" s="169">
        <v>935077.17</v>
      </c>
      <c r="IF18" s="169">
        <v>950268.12</v>
      </c>
      <c r="IG18" s="169">
        <v>93097560.719999999</v>
      </c>
      <c r="IH18" s="169">
        <v>28435134.700000003</v>
      </c>
      <c r="II18" s="169">
        <v>4247784.92</v>
      </c>
      <c r="IJ18" s="169">
        <v>10798046.859999999</v>
      </c>
      <c r="IK18" s="169">
        <v>13380915.609999999</v>
      </c>
      <c r="IL18" s="169">
        <v>2739733.52</v>
      </c>
      <c r="IM18" s="169">
        <v>2319579.86</v>
      </c>
      <c r="IN18" s="169">
        <v>1618231.4</v>
      </c>
      <c r="IO18" s="169">
        <v>1621243.06</v>
      </c>
      <c r="IP18" s="169">
        <v>1463839.38</v>
      </c>
      <c r="IQ18" s="169">
        <v>1974479.51</v>
      </c>
      <c r="IR18" s="169">
        <v>217292810.61000001</v>
      </c>
      <c r="IS18" s="169">
        <v>41328659.160000004</v>
      </c>
      <c r="IT18" s="169">
        <v>5894656.8700000001</v>
      </c>
      <c r="IU18" s="169">
        <v>2579332.4700000002</v>
      </c>
      <c r="IV18" s="169">
        <v>3180226.93</v>
      </c>
      <c r="IW18" s="169">
        <v>946983.71</v>
      </c>
      <c r="IX18" s="169">
        <v>2094754.36</v>
      </c>
      <c r="IY18" s="169">
        <v>881372.38</v>
      </c>
      <c r="IZ18" s="169">
        <v>1137712.49</v>
      </c>
      <c r="JA18" s="169">
        <v>2484439.89</v>
      </c>
      <c r="JB18" s="169">
        <v>3028250.59</v>
      </c>
      <c r="JC18" s="169">
        <v>1319875.8999999999</v>
      </c>
      <c r="JD18" s="169">
        <v>35512240.570000008</v>
      </c>
      <c r="JE18" s="169">
        <v>14830156.869999999</v>
      </c>
      <c r="JF18" s="169">
        <v>1350492.11</v>
      </c>
      <c r="JG18" s="169">
        <v>1199546.06</v>
      </c>
      <c r="JH18" s="169">
        <v>1003898.52</v>
      </c>
      <c r="JI18" s="169">
        <v>1007416.12</v>
      </c>
      <c r="JJ18" s="169">
        <v>38324815</v>
      </c>
      <c r="JK18" s="169">
        <v>882776.11</v>
      </c>
      <c r="JL18" s="169">
        <v>2209636.4699999997</v>
      </c>
      <c r="JM18" s="169">
        <v>3013749.31</v>
      </c>
      <c r="JN18" s="169">
        <v>1800746.12</v>
      </c>
      <c r="JO18" s="169">
        <v>4720009.54</v>
      </c>
      <c r="JP18" s="169">
        <v>1094274.21</v>
      </c>
      <c r="JQ18" s="169">
        <v>103611020.27</v>
      </c>
      <c r="JR18" s="169">
        <v>32001614.82</v>
      </c>
      <c r="JS18" s="169">
        <v>3375141.18</v>
      </c>
      <c r="JT18" s="169">
        <v>987446.01</v>
      </c>
      <c r="JU18" s="169">
        <v>3098882.3</v>
      </c>
      <c r="JV18" s="169">
        <v>678849.85</v>
      </c>
      <c r="JW18" s="169">
        <v>8546193.6300000008</v>
      </c>
      <c r="JX18" s="169">
        <v>5611445.3200000003</v>
      </c>
      <c r="JY18" s="169">
        <v>2395672.13</v>
      </c>
      <c r="JZ18" s="169">
        <v>2470908.59</v>
      </c>
      <c r="KA18" s="169">
        <v>3075004.19</v>
      </c>
      <c r="KB18" s="169">
        <v>2436404.0699999998</v>
      </c>
      <c r="KC18" s="169">
        <v>1480163.17</v>
      </c>
      <c r="KD18" s="169">
        <v>416587.72</v>
      </c>
      <c r="KE18" s="169">
        <v>1683407.63</v>
      </c>
      <c r="KF18" s="169">
        <v>201918057.60000002</v>
      </c>
      <c r="KG18" s="169">
        <v>14374419.83</v>
      </c>
      <c r="KH18" s="169">
        <v>2703561.8</v>
      </c>
      <c r="KI18" s="169">
        <v>2351474.44</v>
      </c>
      <c r="KJ18" s="169">
        <v>10146299.26</v>
      </c>
      <c r="KK18" s="169">
        <v>4297347.75</v>
      </c>
      <c r="KL18" s="169">
        <v>19695717.309999999</v>
      </c>
      <c r="KM18" s="169">
        <v>1990145.12</v>
      </c>
      <c r="KN18" s="169">
        <v>2048587.81</v>
      </c>
      <c r="KO18" s="169">
        <v>41953864.770000003</v>
      </c>
      <c r="KP18" s="169">
        <v>1951643.66</v>
      </c>
      <c r="KQ18" s="169">
        <v>4670697.7700000005</v>
      </c>
      <c r="KR18" s="169">
        <v>22811210.380000003</v>
      </c>
      <c r="KS18" s="169">
        <v>1860979.0699999998</v>
      </c>
      <c r="KT18" s="169">
        <v>3925444.55</v>
      </c>
      <c r="KU18" s="169">
        <v>106961529.24000001</v>
      </c>
      <c r="KV18" s="169">
        <v>3506770.91</v>
      </c>
      <c r="KW18" s="169">
        <v>68315421.49000001</v>
      </c>
      <c r="KX18" s="169">
        <v>1954537.7799999998</v>
      </c>
      <c r="KY18" s="169">
        <v>824556.63</v>
      </c>
      <c r="KZ18" s="169">
        <v>5237725.74</v>
      </c>
      <c r="LA18" s="169">
        <v>4549798.75</v>
      </c>
      <c r="LB18" s="169">
        <v>2613828.15</v>
      </c>
      <c r="LC18" s="169">
        <v>1641920.3</v>
      </c>
      <c r="LD18" s="169">
        <v>1918775.62</v>
      </c>
      <c r="LE18" s="169">
        <v>131403685.34</v>
      </c>
      <c r="LF18" s="169">
        <v>19267513.699999999</v>
      </c>
      <c r="LG18" s="169">
        <v>42291156.480000004</v>
      </c>
      <c r="LH18" s="169">
        <v>33809670.599999994</v>
      </c>
      <c r="LI18" s="169">
        <v>3450232.83</v>
      </c>
      <c r="LJ18" s="169">
        <v>2089405.9539999999</v>
      </c>
      <c r="LK18" s="169">
        <v>918848.04</v>
      </c>
      <c r="LL18" s="169">
        <v>3821495.2299999995</v>
      </c>
      <c r="LM18" s="169">
        <v>2013646.36</v>
      </c>
      <c r="LN18" s="169">
        <v>4010415.8899999997</v>
      </c>
      <c r="LO18" s="169">
        <v>807154.04</v>
      </c>
      <c r="LP18" s="169">
        <v>42673926.200000003</v>
      </c>
      <c r="LQ18" s="169">
        <v>3399868.03</v>
      </c>
      <c r="LR18" s="169">
        <v>1155967.58</v>
      </c>
      <c r="LS18" s="169">
        <v>0</v>
      </c>
      <c r="LT18" s="169">
        <v>54698028.759999998</v>
      </c>
      <c r="LU18" s="169">
        <v>166981283.43000001</v>
      </c>
      <c r="LV18" s="169">
        <v>45544635.340000004</v>
      </c>
      <c r="LW18" s="169">
        <v>7119294.5599999996</v>
      </c>
      <c r="LX18" s="169">
        <v>5683215.8199999994</v>
      </c>
      <c r="LY18" s="169">
        <v>2960178.59</v>
      </c>
      <c r="LZ18" s="169">
        <v>2614280.38</v>
      </c>
      <c r="MA18" s="169">
        <v>3635636.02</v>
      </c>
      <c r="MB18" s="169">
        <v>3983330.56</v>
      </c>
      <c r="MC18" s="169">
        <v>9497292.4700000007</v>
      </c>
      <c r="MD18" s="169">
        <v>1637314.48</v>
      </c>
      <c r="ME18" s="169">
        <v>165378799.79999998</v>
      </c>
      <c r="MF18" s="169">
        <v>2860585.52</v>
      </c>
      <c r="MG18" s="169">
        <v>1794341.4700000002</v>
      </c>
      <c r="MH18" s="169">
        <v>1792714.13</v>
      </c>
      <c r="MI18" s="169">
        <v>1493763.98</v>
      </c>
      <c r="MJ18" s="169">
        <v>4414411.01</v>
      </c>
      <c r="MK18" s="169">
        <v>1769878.33</v>
      </c>
      <c r="ML18" s="169">
        <v>2084788.3800000001</v>
      </c>
      <c r="MM18" s="169">
        <v>5090164.09</v>
      </c>
      <c r="MN18" s="169">
        <v>1478622.99</v>
      </c>
      <c r="MO18" s="169">
        <v>2032752.52</v>
      </c>
      <c r="MP18" s="169">
        <v>3888417.79</v>
      </c>
      <c r="MQ18" s="169">
        <v>93868289.609999999</v>
      </c>
      <c r="MR18" s="169">
        <v>1847404.06</v>
      </c>
      <c r="MS18" s="169">
        <v>2570825.92</v>
      </c>
      <c r="MT18" s="169">
        <v>5460039.6300000008</v>
      </c>
      <c r="MU18" s="169">
        <v>4910678.1900000004</v>
      </c>
      <c r="MV18" s="169">
        <v>1642072.84</v>
      </c>
      <c r="MW18" s="169">
        <v>12237517.449900001</v>
      </c>
      <c r="MX18" s="169">
        <v>5830427.5999999996</v>
      </c>
      <c r="MY18" s="169">
        <v>2724919.63</v>
      </c>
      <c r="MZ18" s="169">
        <v>566341.04</v>
      </c>
      <c r="NA18" s="169">
        <v>264093.95999999996</v>
      </c>
      <c r="NB18" s="169">
        <v>320299601.84999996</v>
      </c>
      <c r="NC18" s="169">
        <v>12627321.550000001</v>
      </c>
      <c r="ND18" s="169">
        <v>2524796.59</v>
      </c>
      <c r="NE18" s="169">
        <v>53387056.359999999</v>
      </c>
      <c r="NF18" s="169">
        <v>2172074.48</v>
      </c>
      <c r="NG18" s="169">
        <v>6568396.6227000002</v>
      </c>
      <c r="NH18" s="169">
        <v>24302616.440000001</v>
      </c>
      <c r="NI18" s="169">
        <v>16844696.170000002</v>
      </c>
      <c r="NJ18" s="169">
        <v>757862.65</v>
      </c>
      <c r="NK18" s="169">
        <v>4163262.11</v>
      </c>
      <c r="NL18" s="169">
        <v>4768558.9400000004</v>
      </c>
      <c r="NM18" s="169">
        <v>3525735.4099999997</v>
      </c>
      <c r="NN18" s="169">
        <v>27390195.200000003</v>
      </c>
      <c r="NO18" s="169">
        <v>460028.52</v>
      </c>
      <c r="NP18" s="169">
        <v>1323672.08</v>
      </c>
      <c r="NQ18" s="169">
        <v>0</v>
      </c>
      <c r="NR18" s="169">
        <v>787046.63</v>
      </c>
      <c r="NS18" s="169">
        <v>447161.37</v>
      </c>
      <c r="NT18" s="169">
        <v>958915.35</v>
      </c>
      <c r="NU18" s="169">
        <v>77634054.930000007</v>
      </c>
      <c r="NV18" s="169">
        <v>35259526.700000003</v>
      </c>
      <c r="NW18" s="169">
        <v>2692436.89</v>
      </c>
      <c r="NX18" s="169">
        <v>1046738.39</v>
      </c>
      <c r="NY18" s="169">
        <v>1704652.0499999998</v>
      </c>
      <c r="NZ18" s="169">
        <v>2593182.77</v>
      </c>
      <c r="OA18" s="169">
        <v>791683.65</v>
      </c>
      <c r="OB18" s="169">
        <v>139365714.55000001</v>
      </c>
      <c r="OC18" s="169">
        <v>13768978.949999999</v>
      </c>
      <c r="OD18" s="169">
        <v>3361145.51</v>
      </c>
      <c r="OE18" s="169">
        <v>20958914.179999996</v>
      </c>
      <c r="OF18" s="169">
        <v>2265334.12</v>
      </c>
      <c r="OG18" s="169">
        <v>3965241.18</v>
      </c>
      <c r="OH18" s="169">
        <v>9402576.6899999995</v>
      </c>
      <c r="OI18" s="169">
        <v>1345942.12</v>
      </c>
      <c r="OJ18" s="169">
        <v>2103211.38</v>
      </c>
      <c r="OK18" s="169">
        <v>115914499.2</v>
      </c>
      <c r="OL18" s="169">
        <v>12954243.949999999</v>
      </c>
      <c r="OM18" s="169">
        <v>34061587.409999996</v>
      </c>
      <c r="ON18" s="169">
        <v>3823049.52</v>
      </c>
      <c r="OO18" s="169">
        <v>4224236.99</v>
      </c>
      <c r="OP18" s="169">
        <v>841797.34</v>
      </c>
      <c r="OQ18" s="169">
        <v>49086544.170000002</v>
      </c>
      <c r="OR18" s="169">
        <v>2060109.16</v>
      </c>
      <c r="OS18" s="169">
        <v>2736004.9000000004</v>
      </c>
      <c r="OT18" s="169">
        <v>5288216.1399999997</v>
      </c>
      <c r="OU18" s="169">
        <v>2318629.5799999996</v>
      </c>
      <c r="OV18" s="169">
        <v>14345244.949999999</v>
      </c>
      <c r="OW18" s="169">
        <v>2066376.53</v>
      </c>
      <c r="OX18" s="169">
        <v>509372.31</v>
      </c>
      <c r="OY18" s="169">
        <v>1087304.97</v>
      </c>
      <c r="OZ18" s="169">
        <v>105950612.35000001</v>
      </c>
      <c r="PA18" s="169">
        <v>1715678.42</v>
      </c>
      <c r="PB18" s="169">
        <v>11146567.75</v>
      </c>
      <c r="PC18" s="169">
        <v>1993673.1099999999</v>
      </c>
      <c r="PD18" s="169">
        <v>6233133.96</v>
      </c>
      <c r="PE18" s="169">
        <v>12152684.35</v>
      </c>
      <c r="PF18" s="169">
        <v>3144042.56</v>
      </c>
      <c r="PG18" s="169">
        <v>2199287.83</v>
      </c>
      <c r="PH18" s="169">
        <v>3848607.42</v>
      </c>
      <c r="PI18" s="169">
        <v>2679960.7400000002</v>
      </c>
      <c r="PJ18" s="169">
        <v>3853475.87</v>
      </c>
      <c r="PK18" s="169">
        <v>5625524.5300000003</v>
      </c>
      <c r="PL18" s="169">
        <v>1733759.19</v>
      </c>
      <c r="PM18" s="169">
        <v>15007267.17</v>
      </c>
      <c r="PN18" s="169">
        <v>908096.19</v>
      </c>
      <c r="PO18" s="169">
        <v>962536.88</v>
      </c>
      <c r="PP18" s="169">
        <v>1266068.44</v>
      </c>
      <c r="PQ18" s="169">
        <v>715516.20000000007</v>
      </c>
      <c r="PR18" s="169">
        <v>273988976.13</v>
      </c>
      <c r="PS18" s="169">
        <v>6372404.5199999996</v>
      </c>
      <c r="PT18" s="169">
        <v>1624642.81</v>
      </c>
      <c r="PU18" s="169">
        <v>8149907.1699999999</v>
      </c>
      <c r="PV18" s="169">
        <v>37187186.780000001</v>
      </c>
      <c r="PW18" s="169">
        <v>3064970.02</v>
      </c>
      <c r="PX18" s="169">
        <v>10298080.039999999</v>
      </c>
      <c r="PY18" s="169">
        <v>4651736.41</v>
      </c>
      <c r="PZ18" s="169">
        <v>16821605.490000002</v>
      </c>
      <c r="QA18" s="169">
        <v>1087879.06</v>
      </c>
      <c r="QB18" s="169">
        <v>10195454.129999999</v>
      </c>
      <c r="QC18" s="169">
        <v>2176179.13</v>
      </c>
      <c r="QD18" s="169">
        <v>2570040.21</v>
      </c>
      <c r="QE18" s="169">
        <v>3706743.36</v>
      </c>
      <c r="QF18" s="169">
        <v>9184717.7799999993</v>
      </c>
      <c r="QG18" s="169">
        <v>3899463.8499999996</v>
      </c>
      <c r="QH18" s="169">
        <v>2489096.67</v>
      </c>
      <c r="QI18" s="169">
        <v>2669094.6700000004</v>
      </c>
      <c r="QJ18" s="169">
        <v>1661227.97</v>
      </c>
      <c r="QK18" s="169">
        <v>11043970.939999999</v>
      </c>
      <c r="QL18" s="169">
        <v>19977811.629999999</v>
      </c>
      <c r="QM18" s="169">
        <v>1712787.23</v>
      </c>
      <c r="QN18" s="169">
        <v>481471.19</v>
      </c>
      <c r="QO18" s="169">
        <v>389470.63</v>
      </c>
      <c r="QP18" s="169">
        <v>153590.38999999998</v>
      </c>
      <c r="QQ18" s="169">
        <v>1263273.4100000001</v>
      </c>
      <c r="QR18" s="169">
        <v>150849727.88</v>
      </c>
      <c r="QS18" s="169">
        <v>2545014.84</v>
      </c>
      <c r="QT18" s="169">
        <v>7406574.1899999995</v>
      </c>
      <c r="QU18" s="169">
        <v>3316468.89</v>
      </c>
      <c r="QV18" s="169">
        <v>3994095.3</v>
      </c>
      <c r="QW18" s="169">
        <v>12377474.66</v>
      </c>
      <c r="QX18" s="169">
        <v>3079613.3499999996</v>
      </c>
      <c r="QY18" s="169">
        <v>6432760.4100000001</v>
      </c>
      <c r="QZ18" s="169">
        <v>4591720.38</v>
      </c>
      <c r="RA18" s="169">
        <v>1363336.6199999999</v>
      </c>
      <c r="RB18" s="169">
        <v>6817032.8000000007</v>
      </c>
      <c r="RC18" s="169">
        <v>1129742.6399999999</v>
      </c>
      <c r="RD18" s="169">
        <v>544158.6399999999</v>
      </c>
      <c r="RE18" s="169">
        <v>142794085.19999999</v>
      </c>
      <c r="RF18" s="169">
        <v>8660518.3900000006</v>
      </c>
      <c r="RG18" s="169">
        <v>3972268.66</v>
      </c>
      <c r="RH18" s="169">
        <v>4150065.48</v>
      </c>
      <c r="RI18" s="169">
        <v>1887532.06</v>
      </c>
      <c r="RJ18" s="169">
        <v>5949950.5800000001</v>
      </c>
      <c r="RK18" s="169">
        <v>9526723.7300000004</v>
      </c>
      <c r="RL18" s="169">
        <v>3546070.74</v>
      </c>
      <c r="RM18" s="169">
        <v>2911670.69</v>
      </c>
      <c r="RN18" s="169">
        <v>10438140.300000001</v>
      </c>
      <c r="RO18" s="169">
        <v>13653815.440000001</v>
      </c>
      <c r="RP18" s="169">
        <v>2454137.48</v>
      </c>
      <c r="RQ18" s="169">
        <v>1549451.15</v>
      </c>
      <c r="RR18" s="169">
        <v>3150482.06</v>
      </c>
      <c r="RS18" s="169">
        <v>1073627.27</v>
      </c>
      <c r="RT18" s="169">
        <v>2495380.81</v>
      </c>
      <c r="RU18" s="169">
        <v>2661370.71</v>
      </c>
      <c r="RV18" s="169">
        <v>1234004.8800000001</v>
      </c>
      <c r="RW18" s="169">
        <v>415425.77</v>
      </c>
      <c r="RX18" s="169">
        <v>868975.84</v>
      </c>
      <c r="RY18" s="169">
        <v>51503323.869999997</v>
      </c>
      <c r="RZ18" s="169">
        <v>4541332.95</v>
      </c>
      <c r="SA18" s="169">
        <v>1725718.55</v>
      </c>
      <c r="SB18" s="169">
        <v>2010392.21</v>
      </c>
      <c r="SC18" s="169">
        <v>1489551.48</v>
      </c>
      <c r="SD18" s="169">
        <v>5146095.7</v>
      </c>
      <c r="SE18" s="169">
        <v>2802989.65</v>
      </c>
      <c r="SF18" s="169">
        <v>11941863.16</v>
      </c>
      <c r="SG18" s="169">
        <v>2031481.51</v>
      </c>
      <c r="SH18" s="169">
        <v>2649646.33</v>
      </c>
      <c r="SI18" s="169">
        <v>13402806.960000001</v>
      </c>
      <c r="SJ18" s="169">
        <v>508036.01</v>
      </c>
      <c r="SK18" s="169">
        <v>30159751.140000001</v>
      </c>
      <c r="SL18" s="169">
        <v>2490618.58</v>
      </c>
      <c r="SM18" s="169">
        <v>3631821.69</v>
      </c>
      <c r="SN18" s="169">
        <v>11358287.220000001</v>
      </c>
      <c r="SO18" s="169">
        <v>2887263.45</v>
      </c>
      <c r="SP18" s="169">
        <v>3490035.65</v>
      </c>
      <c r="SQ18" s="169">
        <v>2005698.43</v>
      </c>
      <c r="SR18" s="169">
        <v>1030873.64</v>
      </c>
      <c r="SS18" s="169">
        <v>97143290.939999998</v>
      </c>
      <c r="ST18" s="169">
        <v>1554105.83</v>
      </c>
      <c r="SU18" s="169">
        <v>4531689.2</v>
      </c>
      <c r="SV18" s="169">
        <v>3127016.05</v>
      </c>
      <c r="SW18" s="169">
        <v>898907.02</v>
      </c>
      <c r="SX18" s="169">
        <v>1439647.8900000001</v>
      </c>
      <c r="SY18" s="169">
        <v>3255038.97</v>
      </c>
      <c r="SZ18" s="169">
        <v>8285386.0700000003</v>
      </c>
      <c r="TA18" s="169">
        <v>3194932.48</v>
      </c>
      <c r="TB18" s="169">
        <v>2542192.61</v>
      </c>
      <c r="TC18" s="169">
        <v>2219275.09</v>
      </c>
      <c r="TD18" s="169">
        <v>5950896.3400000008</v>
      </c>
      <c r="TE18" s="169">
        <v>2768870.6</v>
      </c>
      <c r="TF18" s="169">
        <v>2073501.1</v>
      </c>
      <c r="TG18" s="169">
        <v>110348742.29000001</v>
      </c>
      <c r="TH18" s="169">
        <v>3218054.79</v>
      </c>
      <c r="TI18" s="169">
        <v>2449394.4500000002</v>
      </c>
      <c r="TJ18" s="169">
        <v>12104978.08</v>
      </c>
      <c r="TK18" s="169">
        <v>10173873.57</v>
      </c>
      <c r="TL18" s="169">
        <v>2773932.16</v>
      </c>
      <c r="TM18" s="169">
        <v>500778.95</v>
      </c>
      <c r="TN18" s="169">
        <v>20839020.509999998</v>
      </c>
      <c r="TO18" s="169">
        <v>2897293.93</v>
      </c>
      <c r="TP18" s="169">
        <v>8288025.0599999996</v>
      </c>
      <c r="TQ18" s="169">
        <v>9802925.4700000007</v>
      </c>
      <c r="TR18" s="169">
        <v>3156953.91</v>
      </c>
      <c r="TS18" s="169">
        <v>1816016.89</v>
      </c>
      <c r="TT18" s="169">
        <v>2285355.5</v>
      </c>
      <c r="TU18" s="169">
        <v>3338735.1900000004</v>
      </c>
      <c r="TV18" s="169">
        <v>2812331.57</v>
      </c>
      <c r="TW18" s="169">
        <v>23280796.859999999</v>
      </c>
      <c r="TX18" s="169">
        <v>3046089.13</v>
      </c>
      <c r="TY18" s="169">
        <v>82601954.099999994</v>
      </c>
      <c r="TZ18" s="169">
        <v>9313008.4100000001</v>
      </c>
      <c r="UA18" s="169">
        <v>1460415.79</v>
      </c>
      <c r="UB18" s="169">
        <v>1604590.49</v>
      </c>
      <c r="UC18" s="169">
        <v>68324799.099999994</v>
      </c>
      <c r="UD18" s="169">
        <v>1014629.95</v>
      </c>
      <c r="UE18" s="169">
        <v>350572.04</v>
      </c>
      <c r="UF18" s="169">
        <v>2210652.66</v>
      </c>
      <c r="UG18" s="169">
        <v>1236365.57</v>
      </c>
      <c r="UH18" s="169">
        <v>54633777.519999996</v>
      </c>
      <c r="UI18" s="169">
        <v>5042254.78</v>
      </c>
      <c r="UJ18" s="169">
        <v>3003430.32</v>
      </c>
      <c r="UK18" s="169">
        <v>11506628.6</v>
      </c>
      <c r="UL18" s="169">
        <v>5005700.8100000005</v>
      </c>
      <c r="UM18" s="169">
        <v>6445695.7400000002</v>
      </c>
      <c r="UN18" s="169">
        <v>359303915.82000005</v>
      </c>
      <c r="UO18" s="169">
        <v>4753758.37</v>
      </c>
      <c r="UP18" s="169">
        <v>3393652.07</v>
      </c>
      <c r="UQ18" s="169">
        <v>19703734.219999999</v>
      </c>
      <c r="UR18" s="169">
        <v>785041.02</v>
      </c>
      <c r="US18" s="169">
        <v>2452097</v>
      </c>
      <c r="UT18" s="169">
        <v>9284185.1999999993</v>
      </c>
      <c r="UU18" s="169">
        <v>2114402.27</v>
      </c>
      <c r="UV18" s="169">
        <v>2226135.66</v>
      </c>
      <c r="UW18" s="169">
        <v>2695695.31</v>
      </c>
      <c r="UX18" s="169">
        <v>3609951.02</v>
      </c>
      <c r="UY18" s="169">
        <v>9255448.7699999996</v>
      </c>
      <c r="UZ18" s="169">
        <v>4011795.7</v>
      </c>
      <c r="VA18" s="169">
        <v>12240643.100000001</v>
      </c>
      <c r="VB18" s="169">
        <v>2344838.04</v>
      </c>
      <c r="VC18" s="169">
        <v>1709272.2199999997</v>
      </c>
      <c r="VD18" s="169">
        <v>1851661.31</v>
      </c>
      <c r="VE18" s="169">
        <v>2230857.1</v>
      </c>
      <c r="VF18" s="169">
        <v>14130427.789999999</v>
      </c>
      <c r="VG18" s="169">
        <v>1243861.01</v>
      </c>
      <c r="VH18" s="169">
        <v>1369358.47</v>
      </c>
      <c r="VI18" s="169">
        <v>994075.79</v>
      </c>
      <c r="VJ18" s="169">
        <v>136727964.68000001</v>
      </c>
      <c r="VK18" s="169">
        <v>2257711.71</v>
      </c>
      <c r="VL18" s="169">
        <v>3383360.54</v>
      </c>
      <c r="VM18" s="169">
        <v>5346329.66</v>
      </c>
      <c r="VN18" s="169">
        <v>8623627.8300000001</v>
      </c>
      <c r="VO18" s="169">
        <v>16058473.17</v>
      </c>
      <c r="VP18" s="169">
        <v>3858734.63</v>
      </c>
      <c r="VQ18" s="169">
        <v>2920741.87</v>
      </c>
      <c r="VR18" s="169">
        <v>6387552.0300000003</v>
      </c>
      <c r="VS18" s="169">
        <v>34551027.479999997</v>
      </c>
      <c r="VT18" s="169">
        <v>3435647.2600000002</v>
      </c>
      <c r="VU18" s="169">
        <v>8774594.3900000006</v>
      </c>
      <c r="VV18" s="169">
        <v>3307112.24</v>
      </c>
      <c r="VW18" s="169">
        <v>2922289.75</v>
      </c>
      <c r="VX18" s="169">
        <v>1437200.4400000002</v>
      </c>
      <c r="VY18" s="169">
        <v>554729606.43000007</v>
      </c>
      <c r="VZ18" s="169">
        <v>8478221.1300000008</v>
      </c>
      <c r="WA18" s="169">
        <v>4075187.1399999997</v>
      </c>
      <c r="WB18" s="169">
        <v>1826027.29</v>
      </c>
      <c r="WC18" s="169">
        <v>2344465.9700000002</v>
      </c>
      <c r="WD18" s="169">
        <v>4284914.07</v>
      </c>
      <c r="WE18" s="169">
        <v>8429182.6199999992</v>
      </c>
      <c r="WF18" s="169">
        <v>7168051.2599999998</v>
      </c>
      <c r="WG18" s="169">
        <v>3838775.7800000003</v>
      </c>
      <c r="WH18" s="169">
        <v>6492807.1399999997</v>
      </c>
      <c r="WI18" s="169">
        <v>3263349.32</v>
      </c>
      <c r="WJ18" s="169">
        <v>16539275.42</v>
      </c>
      <c r="WK18" s="169">
        <v>7444214.79</v>
      </c>
      <c r="WL18" s="169">
        <v>8151739.3800000008</v>
      </c>
      <c r="WM18" s="169">
        <v>15228915.039999999</v>
      </c>
      <c r="WN18" s="169">
        <v>3073671.34</v>
      </c>
      <c r="WO18" s="169">
        <v>5163593.12</v>
      </c>
      <c r="WP18" s="169">
        <v>4745974.6899999995</v>
      </c>
      <c r="WQ18" s="169">
        <v>2323363.9500000002</v>
      </c>
      <c r="WR18" s="169">
        <v>10507387.609999999</v>
      </c>
      <c r="WS18" s="169">
        <v>40553099.719999999</v>
      </c>
      <c r="WT18" s="169">
        <v>3164398.9200000004</v>
      </c>
      <c r="WU18" s="169">
        <v>1497970.52</v>
      </c>
      <c r="WV18" s="169">
        <v>1827651.99</v>
      </c>
      <c r="WW18" s="169">
        <v>2859295.29</v>
      </c>
      <c r="WX18" s="169">
        <v>477149.51</v>
      </c>
      <c r="WY18" s="169">
        <v>1439076.38</v>
      </c>
      <c r="WZ18" s="169">
        <v>2197866.5700000003</v>
      </c>
      <c r="XA18" s="169">
        <v>39424805.189999998</v>
      </c>
      <c r="XB18" s="169">
        <v>2640764.46</v>
      </c>
      <c r="XC18" s="169">
        <v>674629.87</v>
      </c>
      <c r="XD18" s="169">
        <v>1023105.13</v>
      </c>
      <c r="XE18" s="169">
        <v>378787.43</v>
      </c>
      <c r="XF18" s="169">
        <v>127033309.17</v>
      </c>
      <c r="XG18" s="169">
        <v>3685427.62</v>
      </c>
      <c r="XH18" s="169">
        <v>5611897.9800000004</v>
      </c>
      <c r="XI18" s="169">
        <v>38037020.469999999</v>
      </c>
      <c r="XJ18" s="169">
        <v>3408565.48</v>
      </c>
      <c r="XK18" s="169">
        <v>5411267.2300000004</v>
      </c>
      <c r="XL18" s="169">
        <v>9874219.8000000007</v>
      </c>
      <c r="XM18" s="169">
        <v>2504837.69</v>
      </c>
      <c r="XN18" s="169">
        <v>3555043.37</v>
      </c>
      <c r="XO18" s="169">
        <v>8191498.1699999999</v>
      </c>
      <c r="XP18" s="169">
        <v>7020304.6799999997</v>
      </c>
      <c r="XQ18" s="169">
        <v>2386268.9900000002</v>
      </c>
      <c r="XR18" s="169">
        <v>2292729.4699999997</v>
      </c>
      <c r="XS18" s="169">
        <v>3612957.3</v>
      </c>
      <c r="XT18" s="169">
        <v>2519448.96</v>
      </c>
      <c r="XU18" s="169">
        <v>2007912.89</v>
      </c>
      <c r="XV18" s="169">
        <v>1445590.35</v>
      </c>
      <c r="XW18" s="169">
        <v>2038873.97</v>
      </c>
      <c r="XX18" s="169">
        <v>2039092.44</v>
      </c>
      <c r="XY18" s="169">
        <v>2014302.26</v>
      </c>
      <c r="XZ18" s="169">
        <v>2201897.73</v>
      </c>
      <c r="YA18" s="169">
        <v>1562053.23</v>
      </c>
      <c r="YB18" s="169">
        <v>1421253.53</v>
      </c>
      <c r="YC18" s="169">
        <v>112023699.7</v>
      </c>
      <c r="YD18" s="169">
        <v>2394956.2999999998</v>
      </c>
      <c r="YE18" s="169">
        <v>8704778.2899999991</v>
      </c>
      <c r="YF18" s="169">
        <v>3199684.76</v>
      </c>
      <c r="YG18" s="169">
        <v>18324736.09</v>
      </c>
      <c r="YH18" s="169">
        <v>3538613.8099999996</v>
      </c>
      <c r="YI18" s="169">
        <v>7259259.9299999997</v>
      </c>
      <c r="YJ18" s="169">
        <v>1452523.11</v>
      </c>
      <c r="YK18" s="169">
        <v>24510006.419999998</v>
      </c>
      <c r="YL18" s="169">
        <v>13060627.51</v>
      </c>
      <c r="YM18" s="169">
        <v>4967229.3600000003</v>
      </c>
      <c r="YN18" s="169">
        <v>2805916.46</v>
      </c>
      <c r="YO18" s="169">
        <v>2919606.71</v>
      </c>
      <c r="YP18" s="169">
        <v>2256554.16</v>
      </c>
      <c r="YQ18" s="169">
        <v>1803702.85</v>
      </c>
      <c r="YR18" s="169">
        <v>1321169.7000000002</v>
      </c>
      <c r="YS18" s="169">
        <v>1860619.78</v>
      </c>
      <c r="YT18" s="169">
        <v>60642801.009999998</v>
      </c>
      <c r="YU18" s="169">
        <v>1651682.36</v>
      </c>
      <c r="YV18" s="169">
        <v>2150747.16</v>
      </c>
      <c r="YW18" s="169">
        <v>1147194.8399999999</v>
      </c>
      <c r="YX18" s="169">
        <v>1639809.46</v>
      </c>
      <c r="YY18" s="169">
        <v>942132.83</v>
      </c>
      <c r="YZ18" s="169">
        <v>1074312.51</v>
      </c>
      <c r="ZA18" s="169">
        <v>51439637.68</v>
      </c>
      <c r="ZB18" s="169">
        <v>1783141.8</v>
      </c>
      <c r="ZC18" s="169">
        <v>2005739.13</v>
      </c>
      <c r="ZD18" s="169">
        <v>3238826.27</v>
      </c>
      <c r="ZE18" s="169">
        <v>2008404.08</v>
      </c>
      <c r="ZF18" s="169">
        <v>2093784.17</v>
      </c>
      <c r="ZG18" s="169">
        <v>1481468.6400000001</v>
      </c>
      <c r="ZH18" s="169">
        <v>1672284.45</v>
      </c>
      <c r="ZI18" s="169">
        <v>6950937.3600000003</v>
      </c>
      <c r="ZJ18" s="169">
        <v>108432624.36</v>
      </c>
      <c r="ZK18" s="169">
        <v>2549274.58</v>
      </c>
      <c r="ZL18" s="169">
        <v>5967705.8100000005</v>
      </c>
      <c r="ZM18" s="169">
        <v>14952971.52</v>
      </c>
      <c r="ZN18" s="169">
        <v>12123342.720000001</v>
      </c>
      <c r="ZO18" s="169">
        <v>2088757.49</v>
      </c>
      <c r="ZP18" s="169">
        <v>3710470.28</v>
      </c>
      <c r="ZQ18" s="169">
        <v>4624436.3000000007</v>
      </c>
      <c r="ZR18" s="169">
        <v>5822508.96</v>
      </c>
      <c r="ZS18" s="169">
        <v>7139472.5499999998</v>
      </c>
      <c r="ZT18" s="169">
        <v>376964.95999999996</v>
      </c>
      <c r="ZU18" s="169">
        <v>1575786.77</v>
      </c>
      <c r="ZV18" s="169">
        <v>2426795.46</v>
      </c>
      <c r="ZW18" s="169">
        <v>2935194.01</v>
      </c>
      <c r="ZX18" s="169">
        <v>2125120.3200000003</v>
      </c>
      <c r="ZY18" s="169">
        <v>2087087.61</v>
      </c>
      <c r="ZZ18" s="169">
        <v>2128349.5</v>
      </c>
      <c r="AAA18" s="169">
        <v>1532604.32</v>
      </c>
      <c r="AAB18" s="169">
        <v>2307231.58</v>
      </c>
      <c r="AAC18" s="169">
        <v>1264762.19</v>
      </c>
      <c r="AAD18" s="169">
        <v>1324423.18</v>
      </c>
      <c r="AAE18" s="169">
        <v>1073019.17</v>
      </c>
      <c r="AAF18" s="169">
        <v>43844992.810000002</v>
      </c>
      <c r="AAG18" s="169">
        <v>2381929.7999999998</v>
      </c>
      <c r="AAH18" s="169">
        <v>2290769.64</v>
      </c>
      <c r="AAI18" s="169">
        <v>2121960.37</v>
      </c>
      <c r="AAJ18" s="169">
        <v>1465385.62</v>
      </c>
      <c r="AAK18" s="169">
        <v>2923489.36</v>
      </c>
      <c r="AAL18" s="169">
        <v>1873871.41</v>
      </c>
      <c r="AAM18" s="169">
        <v>538820765.59000003</v>
      </c>
      <c r="AAN18" s="169">
        <v>3313683.53</v>
      </c>
      <c r="AAO18" s="169">
        <v>1909208.56</v>
      </c>
      <c r="AAP18" s="169">
        <v>4060939.55</v>
      </c>
      <c r="AAQ18" s="169">
        <v>6135871.1399999997</v>
      </c>
      <c r="AAR18" s="169">
        <v>2748907.97</v>
      </c>
      <c r="AAS18" s="169">
        <v>5054297.79</v>
      </c>
      <c r="AAT18" s="169">
        <v>7153783.8499999996</v>
      </c>
      <c r="AAU18" s="169">
        <v>13060607.209999999</v>
      </c>
      <c r="AAV18" s="169">
        <v>2700253.77</v>
      </c>
      <c r="AAW18" s="169">
        <v>4528624.21</v>
      </c>
      <c r="AAX18" s="169">
        <v>45740819.140000001</v>
      </c>
      <c r="AAY18" s="169">
        <v>11211716.039999999</v>
      </c>
      <c r="AAZ18" s="169">
        <v>1815649.85</v>
      </c>
      <c r="ABA18" s="169">
        <v>2669157.4899999998</v>
      </c>
      <c r="ABB18" s="169">
        <v>3059154.62</v>
      </c>
      <c r="ABC18" s="169">
        <v>1337735.8700000001</v>
      </c>
      <c r="ABD18" s="169">
        <v>3017731.34</v>
      </c>
      <c r="ABE18" s="169">
        <v>1693654.09</v>
      </c>
      <c r="ABF18" s="169">
        <v>33141505.350000001</v>
      </c>
      <c r="ABG18" s="169">
        <v>30713354.710000001</v>
      </c>
      <c r="ABH18" s="169">
        <v>2562607.06</v>
      </c>
      <c r="ABI18" s="169">
        <v>2139835.6800000002</v>
      </c>
      <c r="ABJ18" s="169">
        <v>1803726.4400000002</v>
      </c>
      <c r="ABK18" s="169">
        <v>1184414.6200000001</v>
      </c>
      <c r="ABL18" s="169">
        <v>934791.4</v>
      </c>
      <c r="ABM18" s="169">
        <v>60428620.409999996</v>
      </c>
      <c r="ABN18" s="169">
        <v>3704184.4499999997</v>
      </c>
      <c r="ABO18" s="169">
        <v>990505.1</v>
      </c>
      <c r="ABP18" s="169">
        <v>3594053.64</v>
      </c>
      <c r="ABQ18" s="169">
        <v>3949846.0599999996</v>
      </c>
      <c r="ABR18" s="169">
        <v>2290039.35</v>
      </c>
      <c r="ABS18" s="169">
        <v>1217929.3999999999</v>
      </c>
      <c r="ABT18" s="169">
        <v>2383350.21</v>
      </c>
      <c r="ABU18" s="169">
        <v>336989.27</v>
      </c>
      <c r="ABV18" s="169">
        <v>66417759.25</v>
      </c>
      <c r="ABW18" s="169">
        <v>1804687.33</v>
      </c>
      <c r="ABX18" s="169">
        <v>3980479.41</v>
      </c>
      <c r="ABY18" s="169">
        <v>2062952.69</v>
      </c>
      <c r="ABZ18" s="169">
        <v>1310951.67</v>
      </c>
      <c r="ACA18" s="169">
        <v>14156060.09</v>
      </c>
      <c r="ACB18" s="169">
        <v>1236579.49</v>
      </c>
      <c r="ACC18" s="169">
        <v>1590193.45</v>
      </c>
      <c r="ACD18" s="169">
        <v>1419747.23</v>
      </c>
      <c r="ACE18" s="169">
        <v>2918329.36</v>
      </c>
      <c r="ACF18" s="169">
        <v>1596708</v>
      </c>
      <c r="ACG18" s="169">
        <v>135426040.47999999</v>
      </c>
      <c r="ACH18" s="169">
        <v>1655608.31</v>
      </c>
      <c r="ACI18" s="169">
        <v>2010453.64</v>
      </c>
      <c r="ACJ18" s="169">
        <v>4966867.3600000003</v>
      </c>
      <c r="ACK18" s="169">
        <v>1591380.36</v>
      </c>
      <c r="ACL18" s="169">
        <v>1989883.9</v>
      </c>
      <c r="ACM18" s="169">
        <v>3579145.76</v>
      </c>
      <c r="ACN18" s="169">
        <v>22094934.91</v>
      </c>
      <c r="ACO18" s="169">
        <v>37623173.350000001</v>
      </c>
      <c r="ACP18" s="169">
        <v>1502963.15</v>
      </c>
      <c r="ACQ18" s="169">
        <v>3653106.42</v>
      </c>
      <c r="ACR18" s="169">
        <v>3933957.54</v>
      </c>
      <c r="ACS18" s="169">
        <v>5434709.46</v>
      </c>
      <c r="ACT18" s="169">
        <v>31787888.579999998</v>
      </c>
      <c r="ACU18" s="169">
        <v>2510986.8899999997</v>
      </c>
      <c r="ACV18" s="169">
        <v>2152759.64</v>
      </c>
      <c r="ACW18" s="169">
        <v>2544963.12</v>
      </c>
      <c r="ACX18" s="169">
        <v>1010265.88</v>
      </c>
      <c r="ACY18" s="169">
        <v>927366.83000000007</v>
      </c>
      <c r="ACZ18" s="169">
        <v>683994.53</v>
      </c>
      <c r="ADA18" s="169">
        <v>423790.42</v>
      </c>
      <c r="ADB18" s="169">
        <v>1132355.76</v>
      </c>
      <c r="ADC18" s="169">
        <v>637162.54</v>
      </c>
      <c r="ADD18" s="169">
        <v>23137849.5</v>
      </c>
      <c r="ADE18" s="169">
        <v>18352942.350000001</v>
      </c>
      <c r="ADF18" s="169">
        <v>482641.4</v>
      </c>
      <c r="ADG18" s="169">
        <v>591502.51000000013</v>
      </c>
      <c r="ADH18" s="169">
        <v>1322144.6499999999</v>
      </c>
      <c r="ADI18" s="169">
        <v>445833.91</v>
      </c>
      <c r="ADJ18" s="169">
        <v>991562.91</v>
      </c>
      <c r="ADK18" s="169">
        <v>1144889.9100000001</v>
      </c>
      <c r="ADL18" s="169">
        <v>1640703.25</v>
      </c>
      <c r="ADM18" s="169">
        <v>202631040.43000001</v>
      </c>
      <c r="ADN18" s="169">
        <v>8155096.8700000001</v>
      </c>
      <c r="ADO18" s="169">
        <v>6505928.0700000003</v>
      </c>
      <c r="ADP18" s="169">
        <v>29503068.780000001</v>
      </c>
      <c r="ADQ18" s="169">
        <v>728284.91</v>
      </c>
      <c r="ADR18" s="169">
        <v>1056381.55</v>
      </c>
      <c r="ADS18" s="169">
        <v>1593183.58</v>
      </c>
      <c r="ADT18" s="169">
        <v>776798.76</v>
      </c>
      <c r="ADU18" s="169">
        <v>250792823.58999997</v>
      </c>
      <c r="ADV18" s="169">
        <v>32576378.620000001</v>
      </c>
      <c r="ADW18" s="169">
        <v>12122969.42</v>
      </c>
      <c r="ADX18" s="169">
        <v>1921683.86</v>
      </c>
      <c r="ADY18" s="169">
        <v>2191329.27</v>
      </c>
      <c r="ADZ18" s="169">
        <v>4411079.3500000006</v>
      </c>
      <c r="AEA18" s="169">
        <v>2716050.75</v>
      </c>
      <c r="AEB18" s="169">
        <v>2428153.56</v>
      </c>
      <c r="AEC18" s="169">
        <v>1719602.54</v>
      </c>
      <c r="AED18" s="169">
        <v>1523958.97</v>
      </c>
      <c r="AEE18" s="169">
        <v>2456627.88</v>
      </c>
      <c r="AEF18" s="169">
        <v>5732629.5300000003</v>
      </c>
      <c r="AEG18" s="169">
        <v>1894786.7000000002</v>
      </c>
      <c r="AEH18" s="169">
        <v>3007868.71</v>
      </c>
      <c r="AEI18" s="169">
        <v>2889626.42</v>
      </c>
      <c r="AEJ18" s="169">
        <v>3035166.8600000003</v>
      </c>
      <c r="AEK18" s="169">
        <v>1896595.94</v>
      </c>
      <c r="AEL18" s="169">
        <v>5828103.6600000001</v>
      </c>
      <c r="AEM18" s="169">
        <v>1522769.39</v>
      </c>
      <c r="AEN18" s="169">
        <v>3343351</v>
      </c>
      <c r="AEO18" s="169">
        <v>147433730.75</v>
      </c>
      <c r="AEP18" s="169">
        <v>6471031.3499999996</v>
      </c>
      <c r="AEQ18" s="169">
        <v>2765542.74</v>
      </c>
      <c r="AER18" s="169">
        <v>3435330.1399999997</v>
      </c>
      <c r="AES18" s="169">
        <v>2497637.4900000002</v>
      </c>
      <c r="AET18" s="169">
        <v>7508597.2700000005</v>
      </c>
      <c r="AEU18" s="169">
        <v>2541230.6800000002</v>
      </c>
      <c r="AEV18" s="169">
        <v>5295813.7699999996</v>
      </c>
      <c r="AEW18" s="169">
        <v>1650630.41</v>
      </c>
      <c r="AEX18" s="169">
        <v>715282.68</v>
      </c>
      <c r="AEY18" s="169">
        <v>51588084.770000003</v>
      </c>
      <c r="AEZ18" s="169">
        <v>23855991.77</v>
      </c>
      <c r="AFA18" s="169">
        <v>3353341.22</v>
      </c>
      <c r="AFB18" s="169">
        <v>3882018.32</v>
      </c>
      <c r="AFC18" s="169">
        <v>5070757.4700000007</v>
      </c>
      <c r="AFD18" s="169">
        <v>3457406.74</v>
      </c>
      <c r="AFE18" s="169">
        <v>2202683.38</v>
      </c>
      <c r="AFF18" s="169">
        <v>1668428.99</v>
      </c>
      <c r="AFG18" s="169">
        <v>2301942.75</v>
      </c>
      <c r="AFH18" s="169">
        <v>2670068.9900000002</v>
      </c>
      <c r="AFI18" s="169">
        <v>3847793.74</v>
      </c>
      <c r="AFJ18" s="169">
        <v>2685228.0300000003</v>
      </c>
      <c r="AFK18" s="169">
        <v>2565432.48</v>
      </c>
      <c r="AFL18" s="169">
        <v>41180426.219999999</v>
      </c>
      <c r="AFM18" s="169">
        <v>6226241.4100000001</v>
      </c>
      <c r="AFN18" s="169">
        <v>1962648.82</v>
      </c>
      <c r="AFO18" s="169">
        <v>1531872.87</v>
      </c>
      <c r="AFP18" s="169">
        <v>1822759.4899999998</v>
      </c>
      <c r="AFQ18" s="169">
        <v>1388395.6600000001</v>
      </c>
      <c r="AFR18" s="169">
        <v>696732.73</v>
      </c>
      <c r="AFS18" s="169">
        <v>3650428.37</v>
      </c>
      <c r="AFT18" s="169">
        <v>5565436.1500000004</v>
      </c>
      <c r="AFU18" s="169">
        <v>1438668.27</v>
      </c>
      <c r="AFV18" s="169">
        <v>6315987.54</v>
      </c>
      <c r="AFW18" s="169">
        <v>1679743.9</v>
      </c>
      <c r="AFX18" s="169">
        <v>58623301.5</v>
      </c>
      <c r="AFY18" s="169">
        <v>1122154.44</v>
      </c>
      <c r="AFZ18" s="169">
        <v>1814739.61</v>
      </c>
      <c r="AGA18" s="169">
        <v>1391679.92</v>
      </c>
      <c r="AGB18" s="169">
        <v>5772734.1399999997</v>
      </c>
      <c r="AGC18" s="169">
        <v>1527230.37</v>
      </c>
      <c r="AGD18" s="169">
        <v>838867.3899999999</v>
      </c>
      <c r="AGE18" s="169">
        <v>1715378.3</v>
      </c>
      <c r="AGF18" s="169">
        <v>1531367.78</v>
      </c>
      <c r="AGG18" s="169">
        <v>1855201.53</v>
      </c>
      <c r="AGH18" s="169">
        <v>1832113.4</v>
      </c>
      <c r="AGI18" s="169">
        <v>93367442.890000001</v>
      </c>
      <c r="AGJ18" s="169">
        <v>11266051.120000001</v>
      </c>
      <c r="AGK18" s="169">
        <v>3504966.17</v>
      </c>
      <c r="AGL18" s="169">
        <v>1758966.3</v>
      </c>
      <c r="AGM18" s="169">
        <v>5800121.5800000001</v>
      </c>
      <c r="AGN18" s="169">
        <v>3384301.1799999997</v>
      </c>
      <c r="AGO18" s="169">
        <v>1954759.4100000001</v>
      </c>
      <c r="AGP18" s="169">
        <v>1832809.44</v>
      </c>
      <c r="AGQ18" s="169">
        <v>226080109.31</v>
      </c>
      <c r="AGR18" s="169">
        <v>78028296.810000002</v>
      </c>
      <c r="AGS18" s="169">
        <v>1557090.9100000001</v>
      </c>
      <c r="AGT18" s="169">
        <v>3236802.85</v>
      </c>
      <c r="AGU18" s="169">
        <v>10194468.800000001</v>
      </c>
      <c r="AGV18" s="169">
        <v>5739131.0499999998</v>
      </c>
      <c r="AGW18" s="169">
        <v>2784729.6500000004</v>
      </c>
      <c r="AGX18" s="169">
        <v>5411528.2400000002</v>
      </c>
      <c r="AGY18" s="169">
        <v>609105.06999999995</v>
      </c>
      <c r="AGZ18" s="169">
        <v>3854231.82</v>
      </c>
      <c r="AHA18" s="169">
        <v>4169065.5</v>
      </c>
      <c r="AHB18" s="169">
        <v>2002790.17</v>
      </c>
      <c r="AHC18" s="169">
        <v>1429237.3099999998</v>
      </c>
      <c r="AHD18" s="169">
        <v>2052126.43</v>
      </c>
      <c r="AHE18" s="169">
        <v>1060527.33</v>
      </c>
      <c r="AHF18" s="169">
        <v>2554893.35</v>
      </c>
      <c r="AHG18" s="169">
        <v>1713980.75</v>
      </c>
      <c r="AHH18" s="169">
        <v>33489958.640000001</v>
      </c>
      <c r="AHI18" s="169">
        <v>1886496.2</v>
      </c>
      <c r="AHJ18" s="169">
        <v>1811061.39</v>
      </c>
      <c r="AHK18" s="169">
        <v>2775410.49</v>
      </c>
      <c r="AHL18" s="169">
        <v>6214675.21</v>
      </c>
      <c r="AHM18" s="169">
        <v>1540852.78</v>
      </c>
      <c r="AHN18" s="169">
        <v>1141370.02</v>
      </c>
      <c r="AHO18" s="169">
        <v>13704570720.741606</v>
      </c>
    </row>
    <row r="19" spans="1:899" x14ac:dyDescent="0.35">
      <c r="A19" s="158" t="s">
        <v>679</v>
      </c>
      <c r="B19" s="158" t="s">
        <v>680</v>
      </c>
      <c r="C19" s="169">
        <v>4396503.7</v>
      </c>
      <c r="D19" s="169">
        <v>1124626.8</v>
      </c>
      <c r="E19" s="169">
        <v>1263446.05</v>
      </c>
      <c r="F19" s="169">
        <v>340333.43</v>
      </c>
      <c r="G19" s="169">
        <v>2048351.14</v>
      </c>
      <c r="H19" s="169">
        <v>815419.29</v>
      </c>
      <c r="I19" s="169">
        <v>2059996.31</v>
      </c>
      <c r="J19" s="169">
        <v>1361202.96</v>
      </c>
      <c r="K19" s="169">
        <v>1089661.08</v>
      </c>
      <c r="L19" s="169">
        <v>1122962.72</v>
      </c>
      <c r="M19" s="169">
        <v>772194.52</v>
      </c>
      <c r="N19" s="169">
        <v>511586.34</v>
      </c>
      <c r="O19" s="169">
        <v>787765.29</v>
      </c>
      <c r="P19" s="169">
        <v>387267.36</v>
      </c>
      <c r="Q19" s="169">
        <v>454892.61</v>
      </c>
      <c r="R19" s="169">
        <v>608764.72</v>
      </c>
      <c r="S19" s="169">
        <v>332067.21000000002</v>
      </c>
      <c r="T19" s="169">
        <v>284510.46000000002</v>
      </c>
      <c r="U19" s="169">
        <v>2364641.44</v>
      </c>
      <c r="V19" s="169">
        <v>880160.46</v>
      </c>
      <c r="W19" s="169">
        <v>915852.32</v>
      </c>
      <c r="X19" s="169">
        <v>651598.62</v>
      </c>
      <c r="Y19" s="169">
        <v>291497.5</v>
      </c>
      <c r="Z19" s="169">
        <v>391789.37</v>
      </c>
      <c r="AA19" s="169">
        <v>198298.04</v>
      </c>
      <c r="AB19" s="169">
        <v>1697883.64</v>
      </c>
      <c r="AC19" s="169">
        <v>624569.96</v>
      </c>
      <c r="AD19" s="169">
        <v>246922.9</v>
      </c>
      <c r="AE19" s="169">
        <v>454533.41</v>
      </c>
      <c r="AF19" s="169">
        <v>351485.79</v>
      </c>
      <c r="AG19" s="169">
        <v>945354.67</v>
      </c>
      <c r="AH19" s="169">
        <v>485976.17</v>
      </c>
      <c r="AI19" s="169">
        <v>562058.16</v>
      </c>
      <c r="AJ19" s="169">
        <v>281617.90999999997</v>
      </c>
      <c r="AK19" s="169">
        <v>444717.31</v>
      </c>
      <c r="AL19" s="169">
        <v>1284971.48</v>
      </c>
      <c r="AM19" s="169">
        <v>267200.09999999998</v>
      </c>
      <c r="AN19" s="169">
        <v>522972.67</v>
      </c>
      <c r="AO19" s="169">
        <v>348572.78</v>
      </c>
      <c r="AP19" s="169">
        <v>277852.59999999998</v>
      </c>
      <c r="AQ19" s="169">
        <v>132822.32</v>
      </c>
      <c r="AR19" s="169">
        <v>69869.37</v>
      </c>
      <c r="AS19" s="169">
        <v>2338790.59</v>
      </c>
      <c r="AT19" s="169">
        <v>230433.82</v>
      </c>
      <c r="AU19" s="169">
        <v>363543.58</v>
      </c>
      <c r="AV19" s="169">
        <v>253259.06</v>
      </c>
      <c r="AW19" s="169">
        <v>1051810.94</v>
      </c>
      <c r="AX19" s="169">
        <v>760165.64</v>
      </c>
      <c r="AY19" s="169">
        <v>551079.59</v>
      </c>
      <c r="AZ19" s="169">
        <v>275742.42</v>
      </c>
      <c r="BA19" s="169">
        <v>170251.49</v>
      </c>
      <c r="BB19" s="169">
        <v>168964.89</v>
      </c>
      <c r="BC19" s="169">
        <v>197090.55</v>
      </c>
      <c r="BD19" s="169">
        <v>156758.60999999999</v>
      </c>
      <c r="BE19" s="169">
        <v>824781.35</v>
      </c>
      <c r="BF19" s="169">
        <v>0</v>
      </c>
      <c r="BG19" s="169">
        <v>313573.05</v>
      </c>
      <c r="BH19" s="169">
        <v>1693477.01</v>
      </c>
      <c r="BI19" s="169">
        <v>1296037.72</v>
      </c>
      <c r="BJ19" s="169">
        <v>359463.66</v>
      </c>
      <c r="BK19" s="169">
        <v>184208.27</v>
      </c>
      <c r="BL19" s="169">
        <v>341341.69</v>
      </c>
      <c r="BM19" s="169">
        <v>335919.16</v>
      </c>
      <c r="BN19" s="169">
        <v>245636.65</v>
      </c>
      <c r="BO19" s="169">
        <v>216217.17</v>
      </c>
      <c r="BP19" s="169">
        <v>0</v>
      </c>
      <c r="BQ19" s="169">
        <v>1752174.08</v>
      </c>
      <c r="BR19" s="169">
        <v>255290.96</v>
      </c>
      <c r="BS19" s="169">
        <v>231340.32</v>
      </c>
      <c r="BT19" s="169">
        <v>422939.17</v>
      </c>
      <c r="BU19" s="169">
        <v>308373.63</v>
      </c>
      <c r="BV19" s="169">
        <v>265588.28999999998</v>
      </c>
      <c r="BW19" s="169">
        <v>192876.44</v>
      </c>
      <c r="BX19" s="169">
        <v>260072.53</v>
      </c>
      <c r="BY19" s="169">
        <v>1111287.42</v>
      </c>
      <c r="BZ19" s="169">
        <v>409784.17</v>
      </c>
      <c r="CA19" s="169">
        <v>648093.9</v>
      </c>
      <c r="CB19" s="169">
        <v>223109.52</v>
      </c>
      <c r="CC19" s="169">
        <v>390351.79</v>
      </c>
      <c r="CD19" s="169">
        <v>394340.93</v>
      </c>
      <c r="CE19" s="169">
        <v>207805.87</v>
      </c>
      <c r="CF19" s="169">
        <v>1741839.32</v>
      </c>
      <c r="CG19" s="169">
        <v>354771.4</v>
      </c>
      <c r="CH19" s="169">
        <v>1370913.99</v>
      </c>
      <c r="CI19" s="169">
        <v>377662.81</v>
      </c>
      <c r="CJ19" s="169">
        <v>848306.89</v>
      </c>
      <c r="CK19" s="169">
        <v>319070.71999999997</v>
      </c>
      <c r="CL19" s="169">
        <v>432767.06</v>
      </c>
      <c r="CM19" s="169">
        <v>664119.81999999995</v>
      </c>
      <c r="CN19" s="169">
        <v>166309.49</v>
      </c>
      <c r="CO19" s="169">
        <v>428517.52</v>
      </c>
      <c r="CP19" s="169">
        <v>254414.44</v>
      </c>
      <c r="CQ19" s="169">
        <v>333722.48</v>
      </c>
      <c r="CR19" s="169">
        <v>281983.65000000002</v>
      </c>
      <c r="CS19" s="169">
        <v>1396719.35</v>
      </c>
      <c r="CT19" s="169">
        <v>342195.34</v>
      </c>
      <c r="CU19" s="169">
        <v>467013.7</v>
      </c>
      <c r="CV19" s="169">
        <v>470819.4</v>
      </c>
      <c r="CW19" s="169">
        <v>446244.24</v>
      </c>
      <c r="CX19" s="169">
        <v>758950.25</v>
      </c>
      <c r="CY19" s="169">
        <v>315978.07</v>
      </c>
      <c r="CZ19" s="169">
        <v>327343.09999999998</v>
      </c>
      <c r="DA19" s="169">
        <v>925028.36</v>
      </c>
      <c r="DB19" s="169">
        <v>1083332.1000000001</v>
      </c>
      <c r="DC19" s="169">
        <v>492095.93</v>
      </c>
      <c r="DD19" s="169">
        <v>841745.25</v>
      </c>
      <c r="DE19" s="169">
        <v>612685.03</v>
      </c>
      <c r="DF19" s="169">
        <v>480186.86</v>
      </c>
      <c r="DG19" s="169">
        <v>878873</v>
      </c>
      <c r="DH19" s="169">
        <v>530005.28</v>
      </c>
      <c r="DI19" s="169">
        <v>260810.31</v>
      </c>
      <c r="DJ19" s="169">
        <v>2150222.1</v>
      </c>
      <c r="DK19" s="169">
        <v>417715.15</v>
      </c>
      <c r="DL19" s="169">
        <v>449321.66</v>
      </c>
      <c r="DM19" s="169">
        <v>410631.25</v>
      </c>
      <c r="DN19" s="169">
        <v>349064.5</v>
      </c>
      <c r="DO19" s="169">
        <v>307379.93</v>
      </c>
      <c r="DP19" s="169">
        <v>1366244.73</v>
      </c>
      <c r="DQ19" s="169">
        <v>821028.11</v>
      </c>
      <c r="DR19" s="169">
        <v>717695.99</v>
      </c>
      <c r="DS19" s="169">
        <v>1983507.09</v>
      </c>
      <c r="DT19" s="169">
        <v>151756.79</v>
      </c>
      <c r="DU19" s="169">
        <v>955582.3</v>
      </c>
      <c r="DV19" s="169">
        <v>419595.7</v>
      </c>
      <c r="DW19" s="169">
        <v>651003.28</v>
      </c>
      <c r="DX19" s="169">
        <v>2075308.09</v>
      </c>
      <c r="DY19" s="169">
        <v>214440.46</v>
      </c>
      <c r="DZ19" s="169">
        <v>327667.42</v>
      </c>
      <c r="EA19" s="169">
        <v>401080.72</v>
      </c>
      <c r="EB19" s="169">
        <v>456658.6</v>
      </c>
      <c r="EC19" s="169">
        <v>367173.6</v>
      </c>
      <c r="ED19" s="169">
        <v>664870.72</v>
      </c>
      <c r="EE19" s="169">
        <v>1044205.07</v>
      </c>
      <c r="EF19" s="169">
        <v>579199.47</v>
      </c>
      <c r="EG19" s="169">
        <v>374790.43</v>
      </c>
      <c r="EH19" s="169">
        <v>467368.69</v>
      </c>
      <c r="EI19" s="169">
        <v>531994.18999999994</v>
      </c>
      <c r="EJ19" s="169">
        <v>1041897.61</v>
      </c>
      <c r="EK19" s="169">
        <v>312685.69</v>
      </c>
      <c r="EL19" s="169">
        <v>323655.61</v>
      </c>
      <c r="EM19" s="169">
        <v>2284825.0099999998</v>
      </c>
      <c r="EN19" s="169">
        <v>500310.52</v>
      </c>
      <c r="EO19" s="169">
        <v>1469964.14</v>
      </c>
      <c r="EP19" s="169">
        <v>449762.02</v>
      </c>
      <c r="EQ19" s="169">
        <v>198693.02</v>
      </c>
      <c r="ER19" s="169">
        <v>212414.04</v>
      </c>
      <c r="ES19" s="169">
        <v>676454.46</v>
      </c>
      <c r="ET19" s="169">
        <v>1161071.5</v>
      </c>
      <c r="EU19" s="169">
        <v>608763.12</v>
      </c>
      <c r="EV19" s="169">
        <v>4089755.62</v>
      </c>
      <c r="EW19" s="169">
        <v>304291.8</v>
      </c>
      <c r="EX19" s="169">
        <v>98383.27</v>
      </c>
      <c r="EY19" s="169">
        <v>305224.01</v>
      </c>
      <c r="EZ19" s="169">
        <v>970625.53</v>
      </c>
      <c r="FA19" s="169">
        <v>680779.01</v>
      </c>
      <c r="FB19" s="169">
        <v>1257346.6299999999</v>
      </c>
      <c r="FC19" s="169">
        <v>150622.41</v>
      </c>
      <c r="FD19" s="169">
        <v>318902.40000000002</v>
      </c>
      <c r="FE19" s="169">
        <v>133516.32</v>
      </c>
      <c r="FF19" s="169">
        <v>226522</v>
      </c>
      <c r="FG19" s="169">
        <v>178383.55</v>
      </c>
      <c r="FH19" s="169">
        <v>1714586.3</v>
      </c>
      <c r="FI19" s="169">
        <v>241930.05</v>
      </c>
      <c r="FJ19" s="169">
        <v>800461.62</v>
      </c>
      <c r="FK19" s="169">
        <v>209653.15</v>
      </c>
      <c r="FL19" s="169">
        <v>590995.80000000005</v>
      </c>
      <c r="FM19" s="169">
        <v>198696.5</v>
      </c>
      <c r="FN19" s="169">
        <v>361516.04</v>
      </c>
      <c r="FO19" s="169">
        <v>110820.61</v>
      </c>
      <c r="FP19" s="169">
        <v>0</v>
      </c>
      <c r="FQ19" s="169">
        <v>1251669.8999999999</v>
      </c>
      <c r="FR19" s="169">
        <v>519588.51</v>
      </c>
      <c r="FS19" s="169">
        <v>1606356.18</v>
      </c>
      <c r="FT19" s="169">
        <v>681348.9</v>
      </c>
      <c r="FU19" s="169">
        <v>931304.97</v>
      </c>
      <c r="FV19" s="169">
        <v>2231420</v>
      </c>
      <c r="FW19" s="169">
        <v>1406453.05</v>
      </c>
      <c r="FX19" s="169">
        <v>794674.9</v>
      </c>
      <c r="FY19" s="169">
        <v>817965.27</v>
      </c>
      <c r="FZ19" s="169">
        <v>2067869.05</v>
      </c>
      <c r="GA19" s="169">
        <v>916861.41</v>
      </c>
      <c r="GB19" s="169">
        <v>533822.23</v>
      </c>
      <c r="GC19" s="169">
        <v>197577.08</v>
      </c>
      <c r="GD19" s="169">
        <v>3046139.57</v>
      </c>
      <c r="GE19" s="169">
        <v>480012.11</v>
      </c>
      <c r="GF19" s="169">
        <v>908113.11</v>
      </c>
      <c r="GG19" s="169">
        <v>1449848.7</v>
      </c>
      <c r="GH19" s="169">
        <v>905298.29</v>
      </c>
      <c r="GI19" s="169">
        <v>1140919.51</v>
      </c>
      <c r="GJ19" s="169">
        <v>440180.9</v>
      </c>
      <c r="GK19" s="169">
        <v>2103121.4500000002</v>
      </c>
      <c r="GL19" s="169">
        <v>361730.81</v>
      </c>
      <c r="GM19" s="169">
        <v>542523.54</v>
      </c>
      <c r="GN19" s="169">
        <v>508445.97</v>
      </c>
      <c r="GO19" s="169">
        <v>488134.46</v>
      </c>
      <c r="GP19" s="169">
        <v>938519.69</v>
      </c>
      <c r="GQ19" s="169">
        <v>1434068.7</v>
      </c>
      <c r="GR19" s="169">
        <v>202025.26</v>
      </c>
      <c r="GS19" s="169">
        <v>1324572.83</v>
      </c>
      <c r="GT19" s="169">
        <v>238235.39</v>
      </c>
      <c r="GU19" s="169">
        <v>639912.4</v>
      </c>
      <c r="GV19" s="169">
        <v>517584.17</v>
      </c>
      <c r="GW19" s="169">
        <v>241605.72</v>
      </c>
      <c r="GX19" s="169">
        <v>1321569.19</v>
      </c>
      <c r="GY19" s="169">
        <v>367375.31</v>
      </c>
      <c r="GZ19" s="169">
        <v>827945.14</v>
      </c>
      <c r="HA19" s="169">
        <v>359610.86</v>
      </c>
      <c r="HB19" s="169">
        <v>3449842.2</v>
      </c>
      <c r="HC19" s="169">
        <v>1827496</v>
      </c>
      <c r="HD19" s="169">
        <v>1912390</v>
      </c>
      <c r="HE19" s="169">
        <v>1224792.3899999999</v>
      </c>
      <c r="HF19" s="169">
        <v>533490.18000000005</v>
      </c>
      <c r="HG19" s="169">
        <v>1419803.69</v>
      </c>
      <c r="HH19" s="169">
        <v>236260.23</v>
      </c>
      <c r="HI19" s="169">
        <v>2613147.7799999998</v>
      </c>
      <c r="HJ19" s="169">
        <v>541561.56999999995</v>
      </c>
      <c r="HK19" s="169">
        <v>1094214.1599999999</v>
      </c>
      <c r="HL19" s="169">
        <v>3661931.31</v>
      </c>
      <c r="HM19" s="169">
        <v>995822.75</v>
      </c>
      <c r="HN19" s="169">
        <v>692056.17</v>
      </c>
      <c r="HO19" s="169">
        <v>1098905.52</v>
      </c>
      <c r="HP19" s="169">
        <v>248426.34</v>
      </c>
      <c r="HQ19" s="169">
        <v>1399354.52</v>
      </c>
      <c r="HR19" s="169">
        <v>1687431.23</v>
      </c>
      <c r="HS19" s="169">
        <v>248989.86</v>
      </c>
      <c r="HT19" s="169">
        <v>345831.23</v>
      </c>
      <c r="HU19" s="169">
        <v>474184.81</v>
      </c>
      <c r="HV19" s="169">
        <v>313823</v>
      </c>
      <c r="HW19" s="169">
        <v>991070</v>
      </c>
      <c r="HX19" s="169">
        <v>703438.4</v>
      </c>
      <c r="HY19" s="169">
        <v>307414.52</v>
      </c>
      <c r="HZ19" s="169">
        <v>287990.59000000003</v>
      </c>
      <c r="IA19" s="169">
        <v>354495.28</v>
      </c>
      <c r="IB19" s="169">
        <v>1332534.44</v>
      </c>
      <c r="IC19" s="169">
        <v>251886.26</v>
      </c>
      <c r="ID19" s="169">
        <v>286116.89</v>
      </c>
      <c r="IE19" s="169">
        <v>153750.35</v>
      </c>
      <c r="IF19" s="169">
        <v>51227.65</v>
      </c>
      <c r="IG19" s="169">
        <v>2254265.25</v>
      </c>
      <c r="IH19" s="169">
        <v>265350.51</v>
      </c>
      <c r="II19" s="169">
        <v>791000.49</v>
      </c>
      <c r="IJ19" s="169">
        <v>856441.44</v>
      </c>
      <c r="IK19" s="169">
        <v>980306.63</v>
      </c>
      <c r="IL19" s="169">
        <v>759820.08</v>
      </c>
      <c r="IM19" s="169">
        <v>295683.07</v>
      </c>
      <c r="IN19" s="169">
        <v>510419.63</v>
      </c>
      <c r="IO19" s="169">
        <v>232394.38</v>
      </c>
      <c r="IP19" s="169">
        <v>476157.88</v>
      </c>
      <c r="IQ19" s="169">
        <v>636013.68999999994</v>
      </c>
      <c r="IR19" s="169">
        <v>2398490.16</v>
      </c>
      <c r="IS19" s="169">
        <v>1192329.1499999999</v>
      </c>
      <c r="IT19" s="169">
        <v>537977.02</v>
      </c>
      <c r="IU19" s="169">
        <v>733308.13</v>
      </c>
      <c r="IV19" s="169">
        <v>666183.82999999996</v>
      </c>
      <c r="IW19" s="169">
        <v>143858.43</v>
      </c>
      <c r="IX19" s="169">
        <v>695663.93</v>
      </c>
      <c r="IY19" s="169">
        <v>147435.23000000001</v>
      </c>
      <c r="IZ19" s="169">
        <v>242848.28</v>
      </c>
      <c r="JA19" s="169">
        <v>884521.93</v>
      </c>
      <c r="JB19" s="169">
        <v>407497.1</v>
      </c>
      <c r="JC19" s="169">
        <v>492228.04</v>
      </c>
      <c r="JD19" s="169">
        <v>1048015.72</v>
      </c>
      <c r="JE19" s="169">
        <v>114663.79</v>
      </c>
      <c r="JF19" s="169">
        <v>403709.05</v>
      </c>
      <c r="JG19" s="169">
        <v>311075.06</v>
      </c>
      <c r="JH19" s="169">
        <v>357452.73</v>
      </c>
      <c r="JI19" s="169">
        <v>456561.95</v>
      </c>
      <c r="JJ19" s="169">
        <v>1045493.65</v>
      </c>
      <c r="JK19" s="169">
        <v>159000.34</v>
      </c>
      <c r="JL19" s="169">
        <v>541872.56000000006</v>
      </c>
      <c r="JM19" s="169">
        <v>440170.04</v>
      </c>
      <c r="JN19" s="169">
        <v>109757.74</v>
      </c>
      <c r="JO19" s="169">
        <v>542978.97</v>
      </c>
      <c r="JP19" s="169">
        <v>317697.49</v>
      </c>
      <c r="JQ19" s="169">
        <v>2384391.4500000002</v>
      </c>
      <c r="JR19" s="169">
        <v>2110819.35</v>
      </c>
      <c r="JS19" s="169">
        <v>412323.99</v>
      </c>
      <c r="JT19" s="169">
        <v>97021.35</v>
      </c>
      <c r="JU19" s="169">
        <v>587972.72</v>
      </c>
      <c r="JV19" s="169">
        <v>174220.86</v>
      </c>
      <c r="JW19" s="169">
        <v>1162228.93</v>
      </c>
      <c r="JX19" s="169">
        <v>408775.41</v>
      </c>
      <c r="JY19" s="169">
        <v>550374.25</v>
      </c>
      <c r="JZ19" s="169">
        <v>297068.88</v>
      </c>
      <c r="KA19" s="169">
        <v>746103.48</v>
      </c>
      <c r="KB19" s="169">
        <v>378081.02</v>
      </c>
      <c r="KC19" s="169">
        <v>275367.69</v>
      </c>
      <c r="KD19" s="169">
        <v>131426.92000000001</v>
      </c>
      <c r="KE19" s="169">
        <v>529751.99</v>
      </c>
      <c r="KF19" s="169">
        <v>4071710.74</v>
      </c>
      <c r="KG19" s="169">
        <v>386554.67</v>
      </c>
      <c r="KH19" s="169">
        <v>309393.07</v>
      </c>
      <c r="KI19" s="169">
        <v>708786.29</v>
      </c>
      <c r="KJ19" s="169">
        <v>305940</v>
      </c>
      <c r="KK19" s="169">
        <v>448440.2</v>
      </c>
      <c r="KL19" s="169">
        <v>1917385.02</v>
      </c>
      <c r="KM19" s="169">
        <v>395086.72</v>
      </c>
      <c r="KN19" s="169">
        <v>478850.11</v>
      </c>
      <c r="KO19" s="169">
        <v>1541886.7</v>
      </c>
      <c r="KP19" s="169">
        <v>164561.63</v>
      </c>
      <c r="KQ19" s="169">
        <v>325079.59999999998</v>
      </c>
      <c r="KR19" s="169">
        <v>640520.9</v>
      </c>
      <c r="KS19" s="169">
        <v>404800.14</v>
      </c>
      <c r="KT19" s="169">
        <v>1002035.06</v>
      </c>
      <c r="KU19" s="169">
        <v>4243177.09</v>
      </c>
      <c r="KV19" s="169">
        <v>1230359.31</v>
      </c>
      <c r="KW19" s="169">
        <v>1301898.44</v>
      </c>
      <c r="KX19" s="169">
        <v>298582.03000000003</v>
      </c>
      <c r="KY19" s="169">
        <v>409744.14</v>
      </c>
      <c r="KZ19" s="169">
        <v>546566.07999999996</v>
      </c>
      <c r="LA19" s="169">
        <v>2012719.47</v>
      </c>
      <c r="LB19" s="169">
        <v>1267138.8</v>
      </c>
      <c r="LC19" s="169">
        <v>566892.28</v>
      </c>
      <c r="LD19" s="169">
        <v>364832.95</v>
      </c>
      <c r="LE19" s="169">
        <v>2753680.82</v>
      </c>
      <c r="LF19" s="169">
        <v>1463521.2</v>
      </c>
      <c r="LG19" s="169">
        <v>1376077.9</v>
      </c>
      <c r="LH19" s="169">
        <v>877684.13</v>
      </c>
      <c r="LI19" s="169">
        <v>2052184.76</v>
      </c>
      <c r="LJ19" s="169">
        <v>1089308.8400000001</v>
      </c>
      <c r="LK19" s="169">
        <v>336482.33</v>
      </c>
      <c r="LL19" s="169">
        <v>910234.65</v>
      </c>
      <c r="LM19" s="169">
        <v>587720.63</v>
      </c>
      <c r="LN19" s="169">
        <v>824233.32</v>
      </c>
      <c r="LO19" s="169">
        <v>894412.06</v>
      </c>
      <c r="LP19" s="169">
        <v>930574.35</v>
      </c>
      <c r="LQ19" s="169">
        <v>448859.4</v>
      </c>
      <c r="LR19" s="169">
        <v>267557.83</v>
      </c>
      <c r="LS19" s="169">
        <v>0</v>
      </c>
      <c r="LT19" s="169">
        <v>1853947.97</v>
      </c>
      <c r="LU19" s="169">
        <v>2143073.0499999998</v>
      </c>
      <c r="LV19" s="169">
        <v>774210.33</v>
      </c>
      <c r="LW19" s="169">
        <v>812955.33</v>
      </c>
      <c r="LX19" s="169">
        <v>1415920.83</v>
      </c>
      <c r="LY19" s="169">
        <v>585995.67000000004</v>
      </c>
      <c r="LZ19" s="169">
        <v>627866.18999999994</v>
      </c>
      <c r="MA19" s="169">
        <v>404884</v>
      </c>
      <c r="MB19" s="169">
        <v>1435303.73</v>
      </c>
      <c r="MC19" s="169">
        <v>890987.78</v>
      </c>
      <c r="MD19" s="169">
        <v>374529.97</v>
      </c>
      <c r="ME19" s="169">
        <v>2201427.7200000002</v>
      </c>
      <c r="MF19" s="169">
        <v>384239.32</v>
      </c>
      <c r="MG19" s="169">
        <v>292492.24</v>
      </c>
      <c r="MH19" s="169">
        <v>278585.49</v>
      </c>
      <c r="MI19" s="169">
        <v>324565.64</v>
      </c>
      <c r="MJ19" s="169">
        <v>619614.9</v>
      </c>
      <c r="MK19" s="169">
        <v>344539.51</v>
      </c>
      <c r="ML19" s="169">
        <v>361609.21</v>
      </c>
      <c r="MM19" s="169">
        <v>672868.03</v>
      </c>
      <c r="MN19" s="169">
        <v>677663.61</v>
      </c>
      <c r="MO19" s="169">
        <v>384464.38</v>
      </c>
      <c r="MP19" s="169">
        <v>492868.33</v>
      </c>
      <c r="MQ19" s="169">
        <v>0</v>
      </c>
      <c r="MR19" s="169">
        <v>663437.86</v>
      </c>
      <c r="MS19" s="169">
        <v>405674.03</v>
      </c>
      <c r="MT19" s="169">
        <v>1503552.71</v>
      </c>
      <c r="MU19" s="169">
        <v>540032.84</v>
      </c>
      <c r="MV19" s="169">
        <v>705758.01</v>
      </c>
      <c r="MW19" s="169">
        <v>959074</v>
      </c>
      <c r="MX19" s="169">
        <v>1053601.26</v>
      </c>
      <c r="MY19" s="169">
        <v>530881.63</v>
      </c>
      <c r="MZ19" s="169">
        <v>134021.71</v>
      </c>
      <c r="NA19" s="169">
        <v>52939.81</v>
      </c>
      <c r="NB19" s="169">
        <v>4909426.53</v>
      </c>
      <c r="NC19" s="169">
        <v>2261979.81</v>
      </c>
      <c r="ND19" s="169">
        <v>536686.53</v>
      </c>
      <c r="NE19" s="169">
        <v>2776947.07</v>
      </c>
      <c r="NF19" s="169">
        <v>442298.39</v>
      </c>
      <c r="NG19" s="169">
        <v>1049705.5496</v>
      </c>
      <c r="NH19" s="169">
        <v>2839289.53</v>
      </c>
      <c r="NI19" s="169">
        <v>2988146.47</v>
      </c>
      <c r="NJ19" s="169">
        <v>192859.72</v>
      </c>
      <c r="NK19" s="169">
        <v>983848.18</v>
      </c>
      <c r="NL19" s="169">
        <v>586077.31999999995</v>
      </c>
      <c r="NM19" s="169">
        <v>288734.40000000002</v>
      </c>
      <c r="NN19" s="169">
        <v>2548360.15</v>
      </c>
      <c r="NO19" s="169">
        <v>415189.84</v>
      </c>
      <c r="NP19" s="169">
        <v>613046.06000000006</v>
      </c>
      <c r="NQ19" s="169">
        <v>0</v>
      </c>
      <c r="NR19" s="169">
        <v>662426.27</v>
      </c>
      <c r="NS19" s="169">
        <v>18250.8</v>
      </c>
      <c r="NT19" s="169">
        <v>109929.25</v>
      </c>
      <c r="NU19" s="169">
        <v>5150320.5599999996</v>
      </c>
      <c r="NV19" s="169">
        <v>972215.28</v>
      </c>
      <c r="NW19" s="169">
        <v>364176.77</v>
      </c>
      <c r="NX19" s="169">
        <v>392037.25</v>
      </c>
      <c r="NY19" s="169">
        <v>401994.3</v>
      </c>
      <c r="NZ19" s="169">
        <v>206883.4</v>
      </c>
      <c r="OA19" s="169">
        <v>281389.59999999998</v>
      </c>
      <c r="OB19" s="169">
        <v>1666745.2</v>
      </c>
      <c r="OC19" s="169">
        <v>1586571.01</v>
      </c>
      <c r="OD19" s="169">
        <v>395168.56</v>
      </c>
      <c r="OE19" s="169">
        <v>816640.97</v>
      </c>
      <c r="OF19" s="169">
        <v>302766.18</v>
      </c>
      <c r="OG19" s="169">
        <v>722243.25</v>
      </c>
      <c r="OH19" s="169">
        <v>325514.63</v>
      </c>
      <c r="OI19" s="169">
        <v>220279.25</v>
      </c>
      <c r="OJ19" s="169">
        <v>111581.19</v>
      </c>
      <c r="OK19" s="169">
        <v>1834175.83</v>
      </c>
      <c r="OL19" s="169">
        <v>588867.16</v>
      </c>
      <c r="OM19" s="169">
        <v>1251142.6299999999</v>
      </c>
      <c r="ON19" s="169">
        <v>554190.37</v>
      </c>
      <c r="OO19" s="169">
        <v>577310.91</v>
      </c>
      <c r="OP19" s="169">
        <v>306491.40999999997</v>
      </c>
      <c r="OQ19" s="169">
        <v>2431983.2200000002</v>
      </c>
      <c r="OR19" s="169">
        <v>176919.6</v>
      </c>
      <c r="OS19" s="169">
        <v>273300.59000000003</v>
      </c>
      <c r="OT19" s="169">
        <v>529181</v>
      </c>
      <c r="OU19" s="169">
        <v>389496.52</v>
      </c>
      <c r="OV19" s="169">
        <v>516334</v>
      </c>
      <c r="OW19" s="169">
        <v>531553.07999999996</v>
      </c>
      <c r="OX19" s="169">
        <v>462509.58</v>
      </c>
      <c r="OY19" s="169">
        <v>157187.98000000001</v>
      </c>
      <c r="OZ19" s="169">
        <v>3991929.7</v>
      </c>
      <c r="PA19" s="169">
        <v>254194.75</v>
      </c>
      <c r="PB19" s="169">
        <v>341824.46</v>
      </c>
      <c r="PC19" s="169">
        <v>220323.96</v>
      </c>
      <c r="PD19" s="169">
        <v>620899.34</v>
      </c>
      <c r="PE19" s="169">
        <v>656001.02</v>
      </c>
      <c r="PF19" s="169">
        <v>96276.53</v>
      </c>
      <c r="PG19" s="169">
        <v>405032.02</v>
      </c>
      <c r="PH19" s="169">
        <v>689863.53</v>
      </c>
      <c r="PI19" s="169">
        <v>531040.42000000004</v>
      </c>
      <c r="PJ19" s="169">
        <v>943828.32</v>
      </c>
      <c r="PK19" s="169">
        <v>523142.64</v>
      </c>
      <c r="PL19" s="169">
        <v>321954.90000000002</v>
      </c>
      <c r="PM19" s="169">
        <v>792265.68</v>
      </c>
      <c r="PN19" s="169">
        <v>416172.32</v>
      </c>
      <c r="PO19" s="169">
        <v>67389.73</v>
      </c>
      <c r="PP19" s="169">
        <v>97089.89</v>
      </c>
      <c r="PQ19" s="169">
        <v>120057</v>
      </c>
      <c r="PR19" s="169">
        <v>6430831.6799999997</v>
      </c>
      <c r="PS19" s="169">
        <v>464769.08</v>
      </c>
      <c r="PT19" s="169">
        <v>725359.08</v>
      </c>
      <c r="PU19" s="169">
        <v>610557.53</v>
      </c>
      <c r="PV19" s="169">
        <v>1002023.83</v>
      </c>
      <c r="PW19" s="169">
        <v>239210.88</v>
      </c>
      <c r="PX19" s="169">
        <v>1166253.74</v>
      </c>
      <c r="PY19" s="169">
        <v>333676.96999999997</v>
      </c>
      <c r="PZ19" s="169">
        <v>695399.53</v>
      </c>
      <c r="QA19" s="169">
        <v>186045.43</v>
      </c>
      <c r="QB19" s="169">
        <v>1018763.41</v>
      </c>
      <c r="QC19" s="169">
        <v>576802.13</v>
      </c>
      <c r="QD19" s="169">
        <v>566695.31999999995</v>
      </c>
      <c r="QE19" s="169">
        <v>618241.5</v>
      </c>
      <c r="QF19" s="169">
        <v>2157068.3199999998</v>
      </c>
      <c r="QG19" s="169">
        <v>1186132.6399999999</v>
      </c>
      <c r="QH19" s="169">
        <v>718664.16</v>
      </c>
      <c r="QI19" s="169">
        <v>569678.57999999996</v>
      </c>
      <c r="QJ19" s="169">
        <v>566133.19999999995</v>
      </c>
      <c r="QK19" s="169">
        <v>714608.4</v>
      </c>
      <c r="QL19" s="169">
        <v>1299923.6499999999</v>
      </c>
      <c r="QM19" s="169">
        <v>506843.07</v>
      </c>
      <c r="QN19" s="169">
        <v>11181.3</v>
      </c>
      <c r="QO19" s="169">
        <v>0</v>
      </c>
      <c r="QP19" s="169">
        <v>27175.48</v>
      </c>
      <c r="QQ19" s="169">
        <v>470737.95</v>
      </c>
      <c r="QR19" s="169">
        <v>2205993.79</v>
      </c>
      <c r="QS19" s="169">
        <v>358322.61</v>
      </c>
      <c r="QT19" s="169">
        <v>1679632.79</v>
      </c>
      <c r="QU19" s="169">
        <v>320490.7</v>
      </c>
      <c r="QV19" s="169">
        <v>977903.87</v>
      </c>
      <c r="QW19" s="169">
        <v>1492763.53</v>
      </c>
      <c r="QX19" s="169">
        <v>95087.55</v>
      </c>
      <c r="QY19" s="169">
        <v>1211951.49</v>
      </c>
      <c r="QZ19" s="169">
        <v>1815414.03</v>
      </c>
      <c r="RA19" s="169">
        <v>0</v>
      </c>
      <c r="RB19" s="169">
        <v>441570.16</v>
      </c>
      <c r="RC19" s="169">
        <v>275774.55</v>
      </c>
      <c r="RD19" s="169">
        <v>348632</v>
      </c>
      <c r="RE19" s="169">
        <v>1859438.6</v>
      </c>
      <c r="RF19" s="169">
        <v>1087671.8600000001</v>
      </c>
      <c r="RG19" s="169">
        <v>219973.94</v>
      </c>
      <c r="RH19" s="169">
        <v>1130343.1100000001</v>
      </c>
      <c r="RI19" s="169">
        <v>1103446.01</v>
      </c>
      <c r="RJ19" s="169">
        <v>651761.51</v>
      </c>
      <c r="RK19" s="169">
        <v>1186253.55</v>
      </c>
      <c r="RL19" s="169">
        <v>349059.67</v>
      </c>
      <c r="RM19" s="169">
        <v>530592.36</v>
      </c>
      <c r="RN19" s="169">
        <v>1385923.21</v>
      </c>
      <c r="RO19" s="169">
        <v>1023672</v>
      </c>
      <c r="RP19" s="169">
        <v>780828.1</v>
      </c>
      <c r="RQ19" s="169">
        <v>363387.63</v>
      </c>
      <c r="RR19" s="169">
        <v>378472.44</v>
      </c>
      <c r="RS19" s="169">
        <v>473129.85</v>
      </c>
      <c r="RT19" s="169">
        <v>393814.61</v>
      </c>
      <c r="RU19" s="169">
        <v>274116.5</v>
      </c>
      <c r="RV19" s="169">
        <v>182929</v>
      </c>
      <c r="RW19" s="169">
        <v>236131.86</v>
      </c>
      <c r="RX19" s="169">
        <v>95120</v>
      </c>
      <c r="RY19" s="169">
        <v>1016888.88</v>
      </c>
      <c r="RZ19" s="169">
        <v>421675.73</v>
      </c>
      <c r="SA19" s="169">
        <v>331872.82</v>
      </c>
      <c r="SB19" s="169">
        <v>345854.73</v>
      </c>
      <c r="SC19" s="169">
        <v>273145.75</v>
      </c>
      <c r="SD19" s="169">
        <v>218512.64000000001</v>
      </c>
      <c r="SE19" s="169">
        <v>1037822.38</v>
      </c>
      <c r="SF19" s="169">
        <v>392271</v>
      </c>
      <c r="SG19" s="169">
        <v>441126.48</v>
      </c>
      <c r="SH19" s="169">
        <v>312824.14</v>
      </c>
      <c r="SI19" s="169">
        <v>1229136</v>
      </c>
      <c r="SJ19" s="169">
        <v>149811.5</v>
      </c>
      <c r="SK19" s="169">
        <v>877350.85</v>
      </c>
      <c r="SL19" s="169">
        <v>562279.34</v>
      </c>
      <c r="SM19" s="169">
        <v>465118.39</v>
      </c>
      <c r="SN19" s="169">
        <v>617922.27</v>
      </c>
      <c r="SO19" s="169">
        <v>729734.7</v>
      </c>
      <c r="SP19" s="169">
        <v>600806.06999999995</v>
      </c>
      <c r="SQ19" s="169">
        <v>455039.34</v>
      </c>
      <c r="SR19" s="169">
        <v>161280</v>
      </c>
      <c r="SS19" s="169">
        <v>1588329.44</v>
      </c>
      <c r="ST19" s="169">
        <v>510856.59</v>
      </c>
      <c r="SU19" s="169">
        <v>1135715.6100000001</v>
      </c>
      <c r="SV19" s="169">
        <v>309254.01</v>
      </c>
      <c r="SW19" s="169">
        <v>323168.52</v>
      </c>
      <c r="SX19" s="169">
        <v>442032.61</v>
      </c>
      <c r="SY19" s="169">
        <v>267678.43</v>
      </c>
      <c r="SZ19" s="169">
        <v>1157071.2</v>
      </c>
      <c r="TA19" s="169">
        <v>430043.09</v>
      </c>
      <c r="TB19" s="169">
        <v>315877.07</v>
      </c>
      <c r="TC19" s="169">
        <v>292501.67</v>
      </c>
      <c r="TD19" s="169">
        <v>563666.29</v>
      </c>
      <c r="TE19" s="169">
        <v>189711.57</v>
      </c>
      <c r="TF19" s="169">
        <v>268753.11</v>
      </c>
      <c r="TG19" s="169">
        <v>2889376.18</v>
      </c>
      <c r="TH19" s="169">
        <v>381350.45</v>
      </c>
      <c r="TI19" s="169">
        <v>333009.59999999998</v>
      </c>
      <c r="TJ19" s="169">
        <v>1288051.1200000001</v>
      </c>
      <c r="TK19" s="169">
        <v>408257</v>
      </c>
      <c r="TL19" s="169">
        <v>323165.24</v>
      </c>
      <c r="TM19" s="169">
        <v>219690.25</v>
      </c>
      <c r="TN19" s="169">
        <v>2098925.94</v>
      </c>
      <c r="TO19" s="169">
        <v>460604.45</v>
      </c>
      <c r="TP19" s="169">
        <v>568705.37</v>
      </c>
      <c r="TQ19" s="169">
        <v>619256.94999999995</v>
      </c>
      <c r="TR19" s="169">
        <v>324065.67</v>
      </c>
      <c r="TS19" s="169">
        <v>297840.3</v>
      </c>
      <c r="TT19" s="169">
        <v>290043.31</v>
      </c>
      <c r="TU19" s="169">
        <v>660005.05000000005</v>
      </c>
      <c r="TV19" s="169">
        <v>453320.2</v>
      </c>
      <c r="TW19" s="169">
        <v>915709.48</v>
      </c>
      <c r="TX19" s="169">
        <v>326313.5</v>
      </c>
      <c r="TY19" s="169">
        <v>2500646.91</v>
      </c>
      <c r="TZ19" s="169">
        <v>866172.3</v>
      </c>
      <c r="UA19" s="169">
        <v>231504.02</v>
      </c>
      <c r="UB19" s="169">
        <v>323286</v>
      </c>
      <c r="UC19" s="169">
        <v>2260015.84</v>
      </c>
      <c r="UD19" s="169">
        <v>132301.34</v>
      </c>
      <c r="UE19" s="169">
        <v>139339.9</v>
      </c>
      <c r="UF19" s="169">
        <v>1047343.8</v>
      </c>
      <c r="UG19" s="169">
        <v>77043</v>
      </c>
      <c r="UH19" s="169">
        <v>1166645.21</v>
      </c>
      <c r="UI19" s="169">
        <v>1925757.74</v>
      </c>
      <c r="UJ19" s="169">
        <v>462797.26</v>
      </c>
      <c r="UK19" s="169">
        <v>2432796.58</v>
      </c>
      <c r="UL19" s="169">
        <v>679267.06</v>
      </c>
      <c r="UM19" s="169">
        <v>490130.35</v>
      </c>
      <c r="UN19" s="169">
        <v>2230284.4</v>
      </c>
      <c r="UO19" s="169">
        <v>388229.69</v>
      </c>
      <c r="UP19" s="169">
        <v>493929.73</v>
      </c>
      <c r="UQ19" s="169">
        <v>1457298.33</v>
      </c>
      <c r="UR19" s="169">
        <v>31375</v>
      </c>
      <c r="US19" s="169">
        <v>510948.65</v>
      </c>
      <c r="UT19" s="169">
        <v>1088476.31</v>
      </c>
      <c r="UU19" s="169">
        <v>497777.49</v>
      </c>
      <c r="UV19" s="169">
        <v>114739.8</v>
      </c>
      <c r="UW19" s="169">
        <v>335127.81</v>
      </c>
      <c r="UX19" s="169">
        <v>674410.27</v>
      </c>
      <c r="UY19" s="169">
        <v>744914.71</v>
      </c>
      <c r="UZ19" s="169">
        <v>360943.5</v>
      </c>
      <c r="VA19" s="169">
        <v>635907.02</v>
      </c>
      <c r="VB19" s="169">
        <v>296039.65000000002</v>
      </c>
      <c r="VC19" s="169">
        <v>238043.96</v>
      </c>
      <c r="VD19" s="169">
        <v>250715.83</v>
      </c>
      <c r="VE19" s="169">
        <v>276121.51</v>
      </c>
      <c r="VF19" s="169">
        <v>975650.38</v>
      </c>
      <c r="VG19" s="169">
        <v>100948</v>
      </c>
      <c r="VH19" s="169">
        <v>299757</v>
      </c>
      <c r="VI19" s="169">
        <v>154361.35999999999</v>
      </c>
      <c r="VJ19" s="169">
        <v>1723502.52</v>
      </c>
      <c r="VK19" s="169">
        <v>235783.7</v>
      </c>
      <c r="VL19" s="169">
        <v>336294.74</v>
      </c>
      <c r="VM19" s="169">
        <v>985675.86</v>
      </c>
      <c r="VN19" s="169">
        <v>813757.8</v>
      </c>
      <c r="VO19" s="169">
        <v>1396050.27</v>
      </c>
      <c r="VP19" s="169">
        <v>762137.59999999998</v>
      </c>
      <c r="VQ19" s="169">
        <v>403682.66</v>
      </c>
      <c r="VR19" s="169">
        <v>942957.1</v>
      </c>
      <c r="VS19" s="169">
        <v>1728122.59</v>
      </c>
      <c r="VT19" s="169">
        <v>599013.29</v>
      </c>
      <c r="VU19" s="169">
        <v>1014653.41</v>
      </c>
      <c r="VV19" s="169">
        <v>485377.95</v>
      </c>
      <c r="VW19" s="169">
        <v>402009.43</v>
      </c>
      <c r="VX19" s="169">
        <v>293907.94</v>
      </c>
      <c r="VY19" s="169">
        <v>4954619.9000000004</v>
      </c>
      <c r="VZ19" s="169">
        <v>965528.17</v>
      </c>
      <c r="WA19" s="169">
        <v>685883.73</v>
      </c>
      <c r="WB19" s="169">
        <v>1665270.99</v>
      </c>
      <c r="WC19" s="169">
        <v>205581.55</v>
      </c>
      <c r="WD19" s="169">
        <v>653340.56000000006</v>
      </c>
      <c r="WE19" s="169">
        <v>962597.95</v>
      </c>
      <c r="WF19" s="169">
        <v>462733.2</v>
      </c>
      <c r="WG19" s="169">
        <v>754444.61</v>
      </c>
      <c r="WH19" s="169">
        <v>718278.85</v>
      </c>
      <c r="WI19" s="169">
        <v>1071124.25</v>
      </c>
      <c r="WJ19" s="169">
        <v>551056.49</v>
      </c>
      <c r="WK19" s="169">
        <v>1161330.05</v>
      </c>
      <c r="WL19" s="169">
        <v>921409.6</v>
      </c>
      <c r="WM19" s="169">
        <v>2062917.19</v>
      </c>
      <c r="WN19" s="169">
        <v>788607.19</v>
      </c>
      <c r="WO19" s="169">
        <v>1200262.97</v>
      </c>
      <c r="WP19" s="169">
        <v>1326511.1200000001</v>
      </c>
      <c r="WQ19" s="169">
        <v>317445.82</v>
      </c>
      <c r="WR19" s="169">
        <v>782907.77</v>
      </c>
      <c r="WS19" s="169">
        <v>3265098.35</v>
      </c>
      <c r="WT19" s="169">
        <v>460140.24</v>
      </c>
      <c r="WU19" s="169">
        <v>617132.51</v>
      </c>
      <c r="WV19" s="169">
        <v>316022.82</v>
      </c>
      <c r="WW19" s="169">
        <v>427667.32</v>
      </c>
      <c r="WX19" s="169">
        <v>240564.66</v>
      </c>
      <c r="WY19" s="169">
        <v>472154.81</v>
      </c>
      <c r="WZ19" s="169">
        <v>725604.57</v>
      </c>
      <c r="XA19" s="169">
        <v>1623663.78</v>
      </c>
      <c r="XB19" s="169">
        <v>342894.5</v>
      </c>
      <c r="XC19" s="169">
        <v>61276.39</v>
      </c>
      <c r="XD19" s="169">
        <v>231643.16</v>
      </c>
      <c r="XE19" s="169">
        <v>211350</v>
      </c>
      <c r="XF19" s="169">
        <v>3751701.2</v>
      </c>
      <c r="XG19" s="169">
        <v>370657.12</v>
      </c>
      <c r="XH19" s="169">
        <v>1124162.6100000001</v>
      </c>
      <c r="XI19" s="169">
        <v>1135815.3400000001</v>
      </c>
      <c r="XJ19" s="169">
        <v>492341.32</v>
      </c>
      <c r="XK19" s="169">
        <v>624700.86</v>
      </c>
      <c r="XL19" s="169">
        <v>1226462.67</v>
      </c>
      <c r="XM19" s="169">
        <v>679960.95</v>
      </c>
      <c r="XN19" s="169">
        <v>237155.48</v>
      </c>
      <c r="XO19" s="169">
        <v>1562129.95</v>
      </c>
      <c r="XP19" s="169">
        <v>1235600.17</v>
      </c>
      <c r="XQ19" s="169">
        <v>577466.77</v>
      </c>
      <c r="XR19" s="169">
        <v>303489.28000000003</v>
      </c>
      <c r="XS19" s="169">
        <v>338803.67</v>
      </c>
      <c r="XT19" s="169">
        <v>591190.32999999996</v>
      </c>
      <c r="XU19" s="169">
        <v>497886.73</v>
      </c>
      <c r="XV19" s="169">
        <v>215801.42</v>
      </c>
      <c r="XW19" s="169">
        <v>304824.88</v>
      </c>
      <c r="XX19" s="169">
        <v>365799.12</v>
      </c>
      <c r="XY19" s="169">
        <v>242366.9</v>
      </c>
      <c r="XZ19" s="169">
        <v>258292.32</v>
      </c>
      <c r="YA19" s="169">
        <v>282244.92</v>
      </c>
      <c r="YB19" s="169">
        <v>506994.1</v>
      </c>
      <c r="YC19" s="169">
        <v>2920064.47</v>
      </c>
      <c r="YD19" s="169">
        <v>524240.53</v>
      </c>
      <c r="YE19" s="169">
        <v>1301023.05</v>
      </c>
      <c r="YF19" s="169">
        <v>1185593.5</v>
      </c>
      <c r="YG19" s="169">
        <v>2456982.75</v>
      </c>
      <c r="YH19" s="169">
        <v>687331.14</v>
      </c>
      <c r="YI19" s="169">
        <v>1121419.49</v>
      </c>
      <c r="YJ19" s="169">
        <v>348834.3</v>
      </c>
      <c r="YK19" s="169">
        <v>1481423.01</v>
      </c>
      <c r="YL19" s="169">
        <v>1052089.06</v>
      </c>
      <c r="YM19" s="169">
        <v>610579.19999999995</v>
      </c>
      <c r="YN19" s="169">
        <v>462978.48</v>
      </c>
      <c r="YO19" s="169">
        <v>553989.65</v>
      </c>
      <c r="YP19" s="169">
        <v>614516.69999999995</v>
      </c>
      <c r="YQ19" s="169">
        <v>1065637.58</v>
      </c>
      <c r="YR19" s="169">
        <v>565092.9</v>
      </c>
      <c r="YS19" s="169">
        <v>487441.49</v>
      </c>
      <c r="YT19" s="169">
        <v>1101599.18</v>
      </c>
      <c r="YU19" s="169">
        <v>481191.8</v>
      </c>
      <c r="YV19" s="169">
        <v>329599.59000000003</v>
      </c>
      <c r="YW19" s="169">
        <v>574597.67000000004</v>
      </c>
      <c r="YX19" s="169">
        <v>533927.76</v>
      </c>
      <c r="YY19" s="169">
        <v>379433.8</v>
      </c>
      <c r="YZ19" s="169">
        <v>300182.99</v>
      </c>
      <c r="ZA19" s="169">
        <v>1110961.6200000001</v>
      </c>
      <c r="ZB19" s="169">
        <v>340457.35</v>
      </c>
      <c r="ZC19" s="169">
        <v>276234.51</v>
      </c>
      <c r="ZD19" s="169">
        <v>426133.32</v>
      </c>
      <c r="ZE19" s="169">
        <v>192939.6</v>
      </c>
      <c r="ZF19" s="169">
        <v>654768.6</v>
      </c>
      <c r="ZG19" s="169">
        <v>257957.02</v>
      </c>
      <c r="ZH19" s="169">
        <v>234614.52</v>
      </c>
      <c r="ZI19" s="169">
        <v>412477.81</v>
      </c>
      <c r="ZJ19" s="169">
        <v>1122722.27</v>
      </c>
      <c r="ZK19" s="169">
        <v>498642.29</v>
      </c>
      <c r="ZL19" s="169">
        <v>665175.71</v>
      </c>
      <c r="ZM19" s="169">
        <v>1032313.4</v>
      </c>
      <c r="ZN19" s="169">
        <v>871699.81</v>
      </c>
      <c r="ZO19" s="169">
        <v>286685.05</v>
      </c>
      <c r="ZP19" s="169">
        <v>328430.61</v>
      </c>
      <c r="ZQ19" s="169">
        <v>787861.09</v>
      </c>
      <c r="ZR19" s="169">
        <v>955897.94</v>
      </c>
      <c r="ZS19" s="169">
        <v>832577.14</v>
      </c>
      <c r="ZT19" s="169">
        <v>20873.349999999999</v>
      </c>
      <c r="ZU19" s="169">
        <v>310617</v>
      </c>
      <c r="ZV19" s="169">
        <v>283946.09000000003</v>
      </c>
      <c r="ZW19" s="169">
        <v>283308.93</v>
      </c>
      <c r="ZX19" s="169">
        <v>416477.81</v>
      </c>
      <c r="ZY19" s="169">
        <v>156441.59</v>
      </c>
      <c r="ZZ19" s="169">
        <v>647585.85</v>
      </c>
      <c r="AAA19" s="169">
        <v>66982.399999999994</v>
      </c>
      <c r="AAB19" s="169">
        <v>123685.14</v>
      </c>
      <c r="AAC19" s="169">
        <v>381221.01</v>
      </c>
      <c r="AAD19" s="169">
        <v>423854</v>
      </c>
      <c r="AAE19" s="169">
        <v>138416.44</v>
      </c>
      <c r="AAF19" s="169">
        <v>1495034.84</v>
      </c>
      <c r="AAG19" s="169">
        <v>400192.02</v>
      </c>
      <c r="AAH19" s="169">
        <v>1052053.93</v>
      </c>
      <c r="AAI19" s="169">
        <v>669689.62</v>
      </c>
      <c r="AAJ19" s="169">
        <v>239379.75</v>
      </c>
      <c r="AAK19" s="169">
        <v>350192.73</v>
      </c>
      <c r="AAL19" s="169">
        <v>279357.02</v>
      </c>
      <c r="AAM19" s="169">
        <v>4290761.2300000004</v>
      </c>
      <c r="AAN19" s="169">
        <v>872528.58</v>
      </c>
      <c r="AAO19" s="169">
        <v>300649.48</v>
      </c>
      <c r="AAP19" s="169">
        <v>426822.31</v>
      </c>
      <c r="AAQ19" s="169">
        <v>1372939.98</v>
      </c>
      <c r="AAR19" s="169">
        <v>490644.77</v>
      </c>
      <c r="AAS19" s="169">
        <v>495492.04</v>
      </c>
      <c r="AAT19" s="169">
        <v>710606.66</v>
      </c>
      <c r="AAU19" s="169">
        <v>877127.92</v>
      </c>
      <c r="AAV19" s="169">
        <v>392258.51</v>
      </c>
      <c r="AAW19" s="169">
        <v>913282.45</v>
      </c>
      <c r="AAX19" s="169">
        <v>1443163.34</v>
      </c>
      <c r="AAY19" s="169">
        <v>993002.74</v>
      </c>
      <c r="AAZ19" s="169">
        <v>182699.97</v>
      </c>
      <c r="ABA19" s="169">
        <v>289439.32</v>
      </c>
      <c r="ABB19" s="169">
        <v>221893.17</v>
      </c>
      <c r="ABC19" s="169">
        <v>459912.71</v>
      </c>
      <c r="ABD19" s="169">
        <v>359349.15</v>
      </c>
      <c r="ABE19" s="169">
        <v>455760.66</v>
      </c>
      <c r="ABF19" s="169">
        <v>2556253.4500000002</v>
      </c>
      <c r="ABG19" s="169">
        <v>1750293.32</v>
      </c>
      <c r="ABH19" s="169">
        <v>426495.75</v>
      </c>
      <c r="ABI19" s="169">
        <v>442067.42</v>
      </c>
      <c r="ABJ19" s="169">
        <v>150714.17000000001</v>
      </c>
      <c r="ABK19" s="169">
        <v>325500.08</v>
      </c>
      <c r="ABL19" s="169">
        <v>409953.57</v>
      </c>
      <c r="ABM19" s="169">
        <v>1845792.2</v>
      </c>
      <c r="ABN19" s="169">
        <v>437979.4</v>
      </c>
      <c r="ABO19" s="169">
        <v>223832.26</v>
      </c>
      <c r="ABP19" s="169">
        <v>379044.65</v>
      </c>
      <c r="ABQ19" s="169">
        <v>996581.04</v>
      </c>
      <c r="ABR19" s="169">
        <v>411602.41</v>
      </c>
      <c r="ABS19" s="169">
        <v>149920.12</v>
      </c>
      <c r="ABT19" s="169">
        <v>731413.73</v>
      </c>
      <c r="ABU19" s="169">
        <v>15219.62</v>
      </c>
      <c r="ABV19" s="169">
        <v>622242.4</v>
      </c>
      <c r="ABW19" s="169">
        <v>181460.66</v>
      </c>
      <c r="ABX19" s="169">
        <v>914395.98</v>
      </c>
      <c r="ABY19" s="169">
        <v>186832.14</v>
      </c>
      <c r="ABZ19" s="169">
        <v>137672.39000000001</v>
      </c>
      <c r="ACA19" s="169">
        <v>877263.26</v>
      </c>
      <c r="ACB19" s="169">
        <v>256822.07</v>
      </c>
      <c r="ACC19" s="169">
        <v>252594.91</v>
      </c>
      <c r="ACD19" s="169">
        <v>438737.31</v>
      </c>
      <c r="ACE19" s="169">
        <v>1084681.81</v>
      </c>
      <c r="ACF19" s="169">
        <v>200606.72</v>
      </c>
      <c r="ACG19" s="169">
        <v>1071837.04</v>
      </c>
      <c r="ACH19" s="169">
        <v>621422.38</v>
      </c>
      <c r="ACI19" s="169">
        <v>375404.55</v>
      </c>
      <c r="ACJ19" s="169">
        <v>694268.05</v>
      </c>
      <c r="ACK19" s="169">
        <v>446832.26</v>
      </c>
      <c r="ACL19" s="169">
        <v>1837025.67</v>
      </c>
      <c r="ACM19" s="169">
        <v>1023087.84</v>
      </c>
      <c r="ACN19" s="169">
        <v>2112181.31</v>
      </c>
      <c r="ACO19" s="169">
        <v>2006980.57</v>
      </c>
      <c r="ACP19" s="169">
        <v>561687.41</v>
      </c>
      <c r="ACQ19" s="169">
        <v>707453.27</v>
      </c>
      <c r="ACR19" s="169">
        <v>371727.23</v>
      </c>
      <c r="ACS19" s="169">
        <v>1034628.52</v>
      </c>
      <c r="ACT19" s="169">
        <v>1106398.82</v>
      </c>
      <c r="ACU19" s="169">
        <v>171323.9</v>
      </c>
      <c r="ACV19" s="169">
        <v>378199.84</v>
      </c>
      <c r="ACW19" s="169">
        <v>713352.24</v>
      </c>
      <c r="ACX19" s="169">
        <v>122618.71</v>
      </c>
      <c r="ACY19" s="169">
        <v>306045.59999999998</v>
      </c>
      <c r="ACZ19" s="169">
        <v>576534.63</v>
      </c>
      <c r="ADA19" s="169">
        <v>185309.26</v>
      </c>
      <c r="ADB19" s="169">
        <v>240395.54</v>
      </c>
      <c r="ADC19" s="169">
        <v>698909.07</v>
      </c>
      <c r="ADD19" s="169">
        <v>817167.42</v>
      </c>
      <c r="ADE19" s="169">
        <v>937761.65</v>
      </c>
      <c r="ADF19" s="169">
        <v>242955.57</v>
      </c>
      <c r="ADG19" s="169">
        <v>273886.08000000002</v>
      </c>
      <c r="ADH19" s="169">
        <v>571591.86</v>
      </c>
      <c r="ADI19" s="169">
        <v>437934.29</v>
      </c>
      <c r="ADJ19" s="169">
        <v>224796.21</v>
      </c>
      <c r="ADK19" s="169">
        <v>208490.89</v>
      </c>
      <c r="ADL19" s="169">
        <v>299815.94</v>
      </c>
      <c r="ADM19" s="169">
        <v>11279072.699999999</v>
      </c>
      <c r="ADN19" s="169">
        <v>1134901.99</v>
      </c>
      <c r="ADO19" s="169">
        <v>5374980.6100000003</v>
      </c>
      <c r="ADP19" s="169">
        <v>2451425.12</v>
      </c>
      <c r="ADQ19" s="169">
        <v>180858.13</v>
      </c>
      <c r="ADR19" s="169">
        <v>220244.53</v>
      </c>
      <c r="ADS19" s="169">
        <v>364515.37</v>
      </c>
      <c r="ADT19" s="169">
        <v>166960.79</v>
      </c>
      <c r="ADU19" s="169">
        <v>1653591.47</v>
      </c>
      <c r="ADV19" s="169">
        <v>1519208.99</v>
      </c>
      <c r="ADW19" s="169">
        <v>2636826.9700000002</v>
      </c>
      <c r="ADX19" s="169">
        <v>326049.43</v>
      </c>
      <c r="ADY19" s="169">
        <v>516545.39</v>
      </c>
      <c r="ADZ19" s="169">
        <v>633842.06999999995</v>
      </c>
      <c r="AEA19" s="169">
        <v>429078.48</v>
      </c>
      <c r="AEB19" s="169">
        <v>365286.8</v>
      </c>
      <c r="AEC19" s="169">
        <v>331537.61</v>
      </c>
      <c r="AED19" s="169">
        <v>243979.1</v>
      </c>
      <c r="AEE19" s="169">
        <v>1088376.1100000001</v>
      </c>
      <c r="AEF19" s="169">
        <v>1021797.17</v>
      </c>
      <c r="AEG19" s="169">
        <v>308225.15999999997</v>
      </c>
      <c r="AEH19" s="169">
        <v>241519.2</v>
      </c>
      <c r="AEI19" s="169">
        <v>331873.03000000003</v>
      </c>
      <c r="AEJ19" s="169">
        <v>1033996.27</v>
      </c>
      <c r="AEK19" s="169">
        <v>631216.06999999995</v>
      </c>
      <c r="AEL19" s="169">
        <v>862401.27</v>
      </c>
      <c r="AEM19" s="169">
        <v>218396.79</v>
      </c>
      <c r="AEN19" s="169">
        <v>490400.23</v>
      </c>
      <c r="AEO19" s="169">
        <v>1513113.61</v>
      </c>
      <c r="AEP19" s="169">
        <v>781895.87</v>
      </c>
      <c r="AEQ19" s="169">
        <v>215262.59</v>
      </c>
      <c r="AER19" s="169">
        <v>931333.93</v>
      </c>
      <c r="AES19" s="169">
        <v>742804.74</v>
      </c>
      <c r="AET19" s="169">
        <v>2534471.91</v>
      </c>
      <c r="AEU19" s="169">
        <v>599576.28</v>
      </c>
      <c r="AEV19" s="169">
        <v>479312.27</v>
      </c>
      <c r="AEW19" s="169">
        <v>669873.89</v>
      </c>
      <c r="AEX19" s="169">
        <v>297081.21000000002</v>
      </c>
      <c r="AEY19" s="169">
        <v>1981339.47</v>
      </c>
      <c r="AEZ19" s="169">
        <v>761773.19</v>
      </c>
      <c r="AFA19" s="169">
        <v>665371.01</v>
      </c>
      <c r="AFB19" s="169">
        <v>1589059.75</v>
      </c>
      <c r="AFC19" s="169">
        <v>2624368.6</v>
      </c>
      <c r="AFD19" s="169">
        <v>1808485.4</v>
      </c>
      <c r="AFE19" s="169">
        <v>658182.1</v>
      </c>
      <c r="AFF19" s="169">
        <v>485882.21</v>
      </c>
      <c r="AFG19" s="169">
        <v>604548.11</v>
      </c>
      <c r="AFH19" s="169">
        <v>391708.02</v>
      </c>
      <c r="AFI19" s="169">
        <v>304325.87</v>
      </c>
      <c r="AFJ19" s="169">
        <v>668370.1</v>
      </c>
      <c r="AFK19" s="169">
        <v>391175.61</v>
      </c>
      <c r="AFL19" s="169">
        <v>2706402.37</v>
      </c>
      <c r="AFM19" s="169">
        <v>711250.17</v>
      </c>
      <c r="AFN19" s="169">
        <v>929457.45</v>
      </c>
      <c r="AFO19" s="169">
        <v>602611.14</v>
      </c>
      <c r="AFP19" s="169">
        <v>369591.2</v>
      </c>
      <c r="AFQ19" s="169">
        <v>581055.05000000005</v>
      </c>
      <c r="AFR19" s="169">
        <v>211742.09</v>
      </c>
      <c r="AFS19" s="169">
        <v>614242.92000000004</v>
      </c>
      <c r="AFT19" s="169">
        <v>1046943.9</v>
      </c>
      <c r="AFU19" s="169">
        <v>283388.56</v>
      </c>
      <c r="AFV19" s="169">
        <v>514343.96</v>
      </c>
      <c r="AFW19" s="169">
        <v>489853.25</v>
      </c>
      <c r="AFX19" s="169">
        <v>3606747.12</v>
      </c>
      <c r="AFY19" s="169">
        <v>599702.25</v>
      </c>
      <c r="AFZ19" s="169">
        <v>617126.55000000005</v>
      </c>
      <c r="AGA19" s="169">
        <v>317623.73</v>
      </c>
      <c r="AGB19" s="169">
        <v>681017.83</v>
      </c>
      <c r="AGC19" s="169">
        <v>297748.51</v>
      </c>
      <c r="AGD19" s="169">
        <v>317535.15000000002</v>
      </c>
      <c r="AGE19" s="169">
        <v>295391.53000000003</v>
      </c>
      <c r="AGF19" s="169">
        <v>371865.94</v>
      </c>
      <c r="AGG19" s="169">
        <v>314030.49</v>
      </c>
      <c r="AGH19" s="169">
        <v>252845.77</v>
      </c>
      <c r="AGI19" s="169">
        <v>3677413.92</v>
      </c>
      <c r="AGJ19" s="169">
        <v>690387.91</v>
      </c>
      <c r="AGK19" s="169">
        <v>1217479.79</v>
      </c>
      <c r="AGL19" s="169">
        <v>383573.12</v>
      </c>
      <c r="AGM19" s="169">
        <v>401801.87</v>
      </c>
      <c r="AGN19" s="169">
        <v>231720.19</v>
      </c>
      <c r="AGO19" s="169">
        <v>357024.35</v>
      </c>
      <c r="AGP19" s="169">
        <v>105820.21</v>
      </c>
      <c r="AGQ19" s="169">
        <v>3011465.4</v>
      </c>
      <c r="AGR19" s="169">
        <v>2947641.91</v>
      </c>
      <c r="AGS19" s="169">
        <v>355739</v>
      </c>
      <c r="AGT19" s="169">
        <v>868148.29</v>
      </c>
      <c r="AGU19" s="169">
        <v>858092.32</v>
      </c>
      <c r="AGV19" s="169">
        <v>523136.86</v>
      </c>
      <c r="AGW19" s="169">
        <v>644895.43999999994</v>
      </c>
      <c r="AGX19" s="169">
        <v>394516.49</v>
      </c>
      <c r="AGY19" s="169">
        <v>65579.509999999995</v>
      </c>
      <c r="AGZ19" s="169">
        <v>692356.55</v>
      </c>
      <c r="AHA19" s="169">
        <v>665664.98</v>
      </c>
      <c r="AHB19" s="169">
        <v>313378.96999999997</v>
      </c>
      <c r="AHC19" s="169">
        <v>351694.42</v>
      </c>
      <c r="AHD19" s="169">
        <v>461132.74</v>
      </c>
      <c r="AHE19" s="169">
        <v>566178.52</v>
      </c>
      <c r="AHF19" s="169">
        <v>512960.34</v>
      </c>
      <c r="AHG19" s="169">
        <v>176551.14</v>
      </c>
      <c r="AHH19" s="169">
        <v>1881862.85</v>
      </c>
      <c r="AHI19" s="169">
        <v>160105.48000000001</v>
      </c>
      <c r="AHJ19" s="169">
        <v>292393.26</v>
      </c>
      <c r="AHK19" s="169">
        <v>428101.36</v>
      </c>
      <c r="AHL19" s="169">
        <v>386517.66</v>
      </c>
      <c r="AHM19" s="169">
        <v>192506.29</v>
      </c>
      <c r="AHN19" s="169">
        <v>324781.56</v>
      </c>
      <c r="AHO19" s="169">
        <v>694309175.79959953</v>
      </c>
    </row>
    <row r="20" spans="1:899" x14ac:dyDescent="0.35">
      <c r="A20" s="158" t="s">
        <v>23</v>
      </c>
      <c r="B20" s="158" t="s">
        <v>24</v>
      </c>
      <c r="C20" s="169">
        <v>43772263.740000002</v>
      </c>
      <c r="D20" s="169">
        <v>6247345.8300000001</v>
      </c>
      <c r="E20" s="169">
        <v>5730740.6399999997</v>
      </c>
      <c r="F20" s="169">
        <v>1498775.8</v>
      </c>
      <c r="G20" s="169">
        <v>11037411</v>
      </c>
      <c r="H20" s="169">
        <v>3389912</v>
      </c>
      <c r="I20" s="169">
        <v>14792232.560000001</v>
      </c>
      <c r="J20" s="169">
        <v>4047294</v>
      </c>
      <c r="K20" s="169">
        <v>4888230.9000000004</v>
      </c>
      <c r="L20" s="169">
        <v>3543125.6</v>
      </c>
      <c r="M20" s="169">
        <v>2666558.5</v>
      </c>
      <c r="N20" s="169">
        <v>2419398.35</v>
      </c>
      <c r="O20" s="169">
        <v>2357789</v>
      </c>
      <c r="P20" s="169">
        <v>2698263.9</v>
      </c>
      <c r="Q20" s="169">
        <v>1526767</v>
      </c>
      <c r="R20" s="169">
        <v>5778303.0099999998</v>
      </c>
      <c r="S20" s="169">
        <v>3586125.5</v>
      </c>
      <c r="T20" s="169">
        <v>1405387.15</v>
      </c>
      <c r="U20" s="169">
        <v>55484871.810000002</v>
      </c>
      <c r="V20" s="169">
        <v>13441540.609999999</v>
      </c>
      <c r="W20" s="169">
        <v>5585449.7599999998</v>
      </c>
      <c r="X20" s="169">
        <v>6276692.1200000001</v>
      </c>
      <c r="Y20" s="169">
        <v>1850344.41</v>
      </c>
      <c r="Z20" s="169">
        <v>6099899.3200000003</v>
      </c>
      <c r="AA20" s="169">
        <v>1295494.6200000001</v>
      </c>
      <c r="AB20" s="169">
        <v>25779287.960000001</v>
      </c>
      <c r="AC20" s="169">
        <v>7443537.3300000001</v>
      </c>
      <c r="AD20" s="169">
        <v>5211784.9800000004</v>
      </c>
      <c r="AE20" s="169">
        <v>25460525.48</v>
      </c>
      <c r="AF20" s="169">
        <v>3486457.71</v>
      </c>
      <c r="AG20" s="169">
        <v>15026138.109999999</v>
      </c>
      <c r="AH20" s="169">
        <v>7275461</v>
      </c>
      <c r="AI20" s="169">
        <v>3605212.65</v>
      </c>
      <c r="AJ20" s="169">
        <v>2706504.9</v>
      </c>
      <c r="AK20" s="169">
        <v>2969453.9</v>
      </c>
      <c r="AL20" s="169">
        <v>4786505.18</v>
      </c>
      <c r="AM20" s="169">
        <v>2234034.2000000002</v>
      </c>
      <c r="AN20" s="169">
        <v>4136933.16</v>
      </c>
      <c r="AO20" s="169">
        <v>4859429.9000000004</v>
      </c>
      <c r="AP20" s="169">
        <v>1295527.74</v>
      </c>
      <c r="AQ20" s="169">
        <v>1539030.79</v>
      </c>
      <c r="AR20" s="169">
        <v>972219.2</v>
      </c>
      <c r="AS20" s="169">
        <v>44876414.009999998</v>
      </c>
      <c r="AT20" s="169">
        <v>699426.3</v>
      </c>
      <c r="AU20" s="169">
        <v>743392.15</v>
      </c>
      <c r="AV20" s="169">
        <v>1725366.25</v>
      </c>
      <c r="AW20" s="169">
        <v>3487539</v>
      </c>
      <c r="AX20" s="169">
        <v>2499231.4500000002</v>
      </c>
      <c r="AY20" s="169">
        <v>1483947.73</v>
      </c>
      <c r="AZ20" s="169">
        <v>1932038.35</v>
      </c>
      <c r="BA20" s="169">
        <v>1048303.2</v>
      </c>
      <c r="BB20" s="169">
        <v>1036678.1</v>
      </c>
      <c r="BC20" s="169">
        <v>1036310</v>
      </c>
      <c r="BD20" s="169">
        <v>499839.2</v>
      </c>
      <c r="BE20" s="169">
        <v>7893119.5899999999</v>
      </c>
      <c r="BF20" s="169">
        <v>0</v>
      </c>
      <c r="BG20" s="169">
        <v>228372.1</v>
      </c>
      <c r="BH20" s="169">
        <v>21687672.149999999</v>
      </c>
      <c r="BI20" s="169">
        <v>15296767.529999999</v>
      </c>
      <c r="BJ20" s="169">
        <v>1839517.06</v>
      </c>
      <c r="BK20" s="169">
        <v>1055470.1200000001</v>
      </c>
      <c r="BL20" s="169">
        <v>3956616.97</v>
      </c>
      <c r="BM20" s="169">
        <v>2561942.4300000002</v>
      </c>
      <c r="BN20" s="169">
        <v>1015387.07</v>
      </c>
      <c r="BO20" s="169">
        <v>0</v>
      </c>
      <c r="BP20" s="169">
        <v>0</v>
      </c>
      <c r="BQ20" s="169">
        <v>33795083.450000003</v>
      </c>
      <c r="BR20" s="169">
        <v>2242919.39</v>
      </c>
      <c r="BS20" s="169">
        <v>2029282.04</v>
      </c>
      <c r="BT20" s="169">
        <v>2559892.5</v>
      </c>
      <c r="BU20" s="169">
        <v>1431546.07</v>
      </c>
      <c r="BV20" s="169">
        <v>2639778.25</v>
      </c>
      <c r="BW20" s="169">
        <v>996237.35</v>
      </c>
      <c r="BX20" s="169">
        <v>1688657.1</v>
      </c>
      <c r="BY20" s="169">
        <v>14013957.01</v>
      </c>
      <c r="BZ20" s="169">
        <v>1415857.68</v>
      </c>
      <c r="CA20" s="169">
        <v>2517692.4</v>
      </c>
      <c r="CB20" s="169">
        <v>7428208.0499999998</v>
      </c>
      <c r="CC20" s="169">
        <v>2303490.2200000002</v>
      </c>
      <c r="CD20" s="169">
        <v>1956492.21</v>
      </c>
      <c r="CE20" s="169">
        <v>1122529</v>
      </c>
      <c r="CF20" s="169">
        <v>69602173.730000004</v>
      </c>
      <c r="CG20" s="169">
        <v>1359427.4</v>
      </c>
      <c r="CH20" s="169">
        <v>6248349.9000000004</v>
      </c>
      <c r="CI20" s="169">
        <v>1429296</v>
      </c>
      <c r="CJ20" s="169">
        <v>2026802.95</v>
      </c>
      <c r="CK20" s="169">
        <v>1633211.45</v>
      </c>
      <c r="CL20" s="169">
        <v>2777404.27</v>
      </c>
      <c r="CM20" s="169">
        <v>3293815.71</v>
      </c>
      <c r="CN20" s="169">
        <v>834260.02</v>
      </c>
      <c r="CO20" s="169">
        <v>1292565.6499999999</v>
      </c>
      <c r="CP20" s="169">
        <v>1217119.08</v>
      </c>
      <c r="CQ20" s="169">
        <v>1965554.12</v>
      </c>
      <c r="CR20" s="169">
        <v>1681219.78</v>
      </c>
      <c r="CS20" s="169">
        <v>33570030.450000003</v>
      </c>
      <c r="CT20" s="169">
        <v>1459182.05</v>
      </c>
      <c r="CU20" s="169">
        <v>2218489.19</v>
      </c>
      <c r="CV20" s="169">
        <v>3872865</v>
      </c>
      <c r="CW20" s="169">
        <v>1292559.2</v>
      </c>
      <c r="CX20" s="169">
        <v>3270177.6</v>
      </c>
      <c r="CY20" s="169">
        <v>1690984</v>
      </c>
      <c r="CZ20" s="169">
        <v>1281226.1000000001</v>
      </c>
      <c r="DA20" s="169">
        <v>18507819.809999999</v>
      </c>
      <c r="DB20" s="169">
        <v>21241104.329999998</v>
      </c>
      <c r="DC20" s="169">
        <v>3273720.25</v>
      </c>
      <c r="DD20" s="169">
        <v>3178240</v>
      </c>
      <c r="DE20" s="169">
        <v>6097456.9299999997</v>
      </c>
      <c r="DF20" s="169">
        <v>3614928.35</v>
      </c>
      <c r="DG20" s="169">
        <v>7532282.9100000001</v>
      </c>
      <c r="DH20" s="169">
        <v>4421610.55</v>
      </c>
      <c r="DI20" s="169">
        <v>1514065.05</v>
      </c>
      <c r="DJ20" s="169">
        <v>55772759.539999999</v>
      </c>
      <c r="DK20" s="169">
        <v>3499462.8</v>
      </c>
      <c r="DL20" s="169">
        <v>4396435.4800000004</v>
      </c>
      <c r="DM20" s="169">
        <v>3024448.6</v>
      </c>
      <c r="DN20" s="169">
        <v>4400874.05</v>
      </c>
      <c r="DO20" s="169">
        <v>3791110.96</v>
      </c>
      <c r="DP20" s="169">
        <v>9324681.2699999996</v>
      </c>
      <c r="DQ20" s="169">
        <v>3778858.3</v>
      </c>
      <c r="DR20" s="169">
        <v>8457815.7200000007</v>
      </c>
      <c r="DS20" s="169">
        <v>25745777.93</v>
      </c>
      <c r="DT20" s="169">
        <v>7039961.4000000004</v>
      </c>
      <c r="DU20" s="169">
        <v>16404698.83</v>
      </c>
      <c r="DV20" s="169">
        <v>13292283.16</v>
      </c>
      <c r="DW20" s="169">
        <v>6221169.5</v>
      </c>
      <c r="DX20" s="169">
        <v>9528525.6500000004</v>
      </c>
      <c r="DY20" s="169">
        <v>10976757</v>
      </c>
      <c r="DZ20" s="169">
        <v>2226601.5</v>
      </c>
      <c r="EA20" s="169">
        <v>4447886</v>
      </c>
      <c r="EB20" s="169">
        <v>4550753.5</v>
      </c>
      <c r="EC20" s="169">
        <v>6747160.7999999998</v>
      </c>
      <c r="ED20" s="169">
        <v>13897635.189999999</v>
      </c>
      <c r="EE20" s="169">
        <v>11158378.26</v>
      </c>
      <c r="EF20" s="169">
        <v>5922619</v>
      </c>
      <c r="EG20" s="169">
        <v>6841316.0599999996</v>
      </c>
      <c r="EH20" s="169">
        <v>6056412</v>
      </c>
      <c r="EI20" s="169">
        <v>8001896.1500000004</v>
      </c>
      <c r="EJ20" s="169">
        <v>9136856</v>
      </c>
      <c r="EK20" s="169">
        <v>4111390.99</v>
      </c>
      <c r="EL20" s="169">
        <v>6483582</v>
      </c>
      <c r="EM20" s="169">
        <v>51469021.979999997</v>
      </c>
      <c r="EN20" s="169">
        <v>3395422.4</v>
      </c>
      <c r="EO20" s="169">
        <v>2809303.63</v>
      </c>
      <c r="EP20" s="169">
        <v>3504997.1</v>
      </c>
      <c r="EQ20" s="169">
        <v>1695666.38</v>
      </c>
      <c r="ER20" s="169">
        <v>1571527.04</v>
      </c>
      <c r="ES20" s="169">
        <v>9062512.0600000005</v>
      </c>
      <c r="ET20" s="169">
        <v>3872345</v>
      </c>
      <c r="EU20" s="169">
        <v>3456886.63</v>
      </c>
      <c r="EV20" s="169">
        <v>30955006.100000001</v>
      </c>
      <c r="EW20" s="169">
        <v>2426655</v>
      </c>
      <c r="EX20" s="169">
        <v>4727307</v>
      </c>
      <c r="EY20" s="169">
        <v>10140798</v>
      </c>
      <c r="EZ20" s="169">
        <v>11674345</v>
      </c>
      <c r="FA20" s="169">
        <v>15101322.199999999</v>
      </c>
      <c r="FB20" s="169">
        <v>5352722.54</v>
      </c>
      <c r="FC20" s="169">
        <v>4055573</v>
      </c>
      <c r="FD20" s="169">
        <v>6583496</v>
      </c>
      <c r="FE20" s="169">
        <v>4661938.7</v>
      </c>
      <c r="FF20" s="169">
        <v>4925481</v>
      </c>
      <c r="FG20" s="169">
        <v>3403420.1</v>
      </c>
      <c r="FH20" s="169">
        <v>21032831.879999999</v>
      </c>
      <c r="FI20" s="169">
        <v>1735005.97</v>
      </c>
      <c r="FJ20" s="169">
        <v>2553275.9</v>
      </c>
      <c r="FK20" s="169">
        <v>2056339.8</v>
      </c>
      <c r="FL20" s="169">
        <v>3657623</v>
      </c>
      <c r="FM20" s="169">
        <v>2929240.96</v>
      </c>
      <c r="FN20" s="169">
        <v>1853633.75</v>
      </c>
      <c r="FO20" s="169">
        <v>647163.43000000005</v>
      </c>
      <c r="FP20" s="169">
        <v>65355195.799999997</v>
      </c>
      <c r="FQ20" s="169">
        <v>2726899.5</v>
      </c>
      <c r="FR20" s="169">
        <v>4902302.87</v>
      </c>
      <c r="FS20" s="169">
        <v>6101352.8899999997</v>
      </c>
      <c r="FT20" s="169">
        <v>6720140.29</v>
      </c>
      <c r="FU20" s="169">
        <v>2268284.1</v>
      </c>
      <c r="FV20" s="169">
        <v>8658715</v>
      </c>
      <c r="FW20" s="169">
        <v>6200355.2699999996</v>
      </c>
      <c r="FX20" s="169">
        <v>4593719.2300000004</v>
      </c>
      <c r="FY20" s="169">
        <v>3759703.35</v>
      </c>
      <c r="FZ20" s="169">
        <v>15410371.699999999</v>
      </c>
      <c r="GA20" s="169">
        <v>2197030.34</v>
      </c>
      <c r="GB20" s="169">
        <v>4439351.5199999996</v>
      </c>
      <c r="GC20" s="169">
        <v>1742980.42</v>
      </c>
      <c r="GD20" s="169">
        <v>22654007.289999999</v>
      </c>
      <c r="GE20" s="169">
        <v>2061830.1</v>
      </c>
      <c r="GF20" s="169">
        <v>2383413.7000000002</v>
      </c>
      <c r="GG20" s="169">
        <v>6883782.2999999998</v>
      </c>
      <c r="GH20" s="169">
        <v>4246804.37</v>
      </c>
      <c r="GI20" s="169">
        <v>2769268.55</v>
      </c>
      <c r="GJ20" s="169">
        <v>1772899.25</v>
      </c>
      <c r="GK20" s="169">
        <v>8133926.3399999999</v>
      </c>
      <c r="GL20" s="169">
        <v>2454319</v>
      </c>
      <c r="GM20" s="169">
        <v>1181662.3999999999</v>
      </c>
      <c r="GN20" s="169">
        <v>1168899.8</v>
      </c>
      <c r="GO20" s="169">
        <v>1036629.2</v>
      </c>
      <c r="GP20" s="169">
        <v>13722894.24</v>
      </c>
      <c r="GQ20" s="169">
        <v>8188936.3300000001</v>
      </c>
      <c r="GR20" s="169">
        <v>3797613.37</v>
      </c>
      <c r="GS20" s="169">
        <v>6918975.4000000004</v>
      </c>
      <c r="GT20" s="169">
        <v>1321376.3999999999</v>
      </c>
      <c r="GU20" s="169">
        <v>4700033.46</v>
      </c>
      <c r="GV20" s="169">
        <v>4272315.17</v>
      </c>
      <c r="GW20" s="169">
        <v>1551360.52</v>
      </c>
      <c r="GX20" s="169">
        <v>19531932.379999999</v>
      </c>
      <c r="GY20" s="169">
        <v>1391473.42</v>
      </c>
      <c r="GZ20" s="169">
        <v>4508101.7</v>
      </c>
      <c r="HA20" s="169">
        <v>2379705.6</v>
      </c>
      <c r="HB20" s="169">
        <v>50120653.340000004</v>
      </c>
      <c r="HC20" s="169">
        <v>5918757.2000000002</v>
      </c>
      <c r="HD20" s="169">
        <v>8863431.4100000001</v>
      </c>
      <c r="HE20" s="169">
        <v>6570066.0999999996</v>
      </c>
      <c r="HF20" s="169">
        <v>6123192.2999999998</v>
      </c>
      <c r="HG20" s="169">
        <v>12504588.5</v>
      </c>
      <c r="HH20" s="169">
        <v>2251952.39</v>
      </c>
      <c r="HI20" s="169">
        <v>24792043.120000001</v>
      </c>
      <c r="HJ20" s="169">
        <v>7775732.0899999999</v>
      </c>
      <c r="HK20" s="169">
        <v>11360527</v>
      </c>
      <c r="HL20" s="169">
        <v>3741451.19</v>
      </c>
      <c r="HM20" s="169">
        <v>4517507.05</v>
      </c>
      <c r="HN20" s="169">
        <v>2413439</v>
      </c>
      <c r="HO20" s="169">
        <v>4049473</v>
      </c>
      <c r="HP20" s="169">
        <v>1234745.7</v>
      </c>
      <c r="HQ20" s="169">
        <v>54083081.75</v>
      </c>
      <c r="HR20" s="169">
        <v>14220248.23</v>
      </c>
      <c r="HS20" s="169">
        <v>2480773.42</v>
      </c>
      <c r="HT20" s="169">
        <v>3137278.95</v>
      </c>
      <c r="HU20" s="169">
        <v>2658251.87</v>
      </c>
      <c r="HV20" s="169">
        <v>2310835.36</v>
      </c>
      <c r="HW20" s="169">
        <v>4390685</v>
      </c>
      <c r="HX20" s="169">
        <v>3082015.87</v>
      </c>
      <c r="HY20" s="169">
        <v>3555581.18</v>
      </c>
      <c r="HZ20" s="169">
        <v>2277996.84</v>
      </c>
      <c r="IA20" s="169">
        <v>1602745</v>
      </c>
      <c r="IB20" s="169">
        <v>3237888.83</v>
      </c>
      <c r="IC20" s="169">
        <v>246063</v>
      </c>
      <c r="ID20" s="169">
        <v>4267709.21</v>
      </c>
      <c r="IE20" s="169">
        <v>1045647.1</v>
      </c>
      <c r="IF20" s="169">
        <v>1932320.75</v>
      </c>
      <c r="IG20" s="169">
        <v>31100478.77</v>
      </c>
      <c r="IH20" s="169">
        <v>12646779.65</v>
      </c>
      <c r="II20" s="169">
        <v>4763176.75</v>
      </c>
      <c r="IJ20" s="169">
        <v>8913090.0399999991</v>
      </c>
      <c r="IK20" s="169">
        <v>9382723.8100000005</v>
      </c>
      <c r="IL20" s="169">
        <v>3035234.5</v>
      </c>
      <c r="IM20" s="169">
        <v>2982814</v>
      </c>
      <c r="IN20" s="169">
        <v>2122369</v>
      </c>
      <c r="IO20" s="169">
        <v>2315521.75</v>
      </c>
      <c r="IP20" s="169">
        <v>2296853</v>
      </c>
      <c r="IQ20" s="169">
        <v>2942195.75</v>
      </c>
      <c r="IR20" s="169">
        <v>52814998.229999997</v>
      </c>
      <c r="IS20" s="169">
        <v>11953224.25</v>
      </c>
      <c r="IT20" s="169">
        <v>8228086.4000000004</v>
      </c>
      <c r="IU20" s="169">
        <v>4054482.5</v>
      </c>
      <c r="IV20" s="169">
        <v>3214865</v>
      </c>
      <c r="IW20" s="169">
        <v>801130.75</v>
      </c>
      <c r="IX20" s="169">
        <v>2097691.42</v>
      </c>
      <c r="IY20" s="169">
        <v>1010337.02</v>
      </c>
      <c r="IZ20" s="169">
        <v>662699.69999999995</v>
      </c>
      <c r="JA20" s="169">
        <v>2260697.7000000002</v>
      </c>
      <c r="JB20" s="169">
        <v>3341809.4</v>
      </c>
      <c r="JC20" s="169">
        <v>2207346.1</v>
      </c>
      <c r="JD20" s="169">
        <v>14506083.779999999</v>
      </c>
      <c r="JE20" s="169">
        <v>5065179.4400000004</v>
      </c>
      <c r="JF20" s="169">
        <v>1494712.47</v>
      </c>
      <c r="JG20" s="169">
        <v>1758593.2</v>
      </c>
      <c r="JH20" s="169">
        <v>1464980.52</v>
      </c>
      <c r="JI20" s="169">
        <v>995952.17</v>
      </c>
      <c r="JJ20" s="169">
        <v>19815435.609999999</v>
      </c>
      <c r="JK20" s="169">
        <v>947957.5</v>
      </c>
      <c r="JL20" s="169">
        <v>1690848</v>
      </c>
      <c r="JM20" s="169">
        <v>2011579</v>
      </c>
      <c r="JN20" s="169">
        <v>2047069.2</v>
      </c>
      <c r="JO20" s="169">
        <v>3713980.9</v>
      </c>
      <c r="JP20" s="169">
        <v>1078758.46</v>
      </c>
      <c r="JQ20" s="169">
        <v>38586269.710000001</v>
      </c>
      <c r="JR20" s="169">
        <v>11636649.4</v>
      </c>
      <c r="JS20" s="169">
        <v>2949015.4</v>
      </c>
      <c r="JT20" s="169">
        <v>1755029.21</v>
      </c>
      <c r="JU20" s="169">
        <v>4841794.17</v>
      </c>
      <c r="JV20" s="169">
        <v>979911.65</v>
      </c>
      <c r="JW20" s="169">
        <v>11529774.85</v>
      </c>
      <c r="JX20" s="169">
        <v>3916403.55</v>
      </c>
      <c r="JY20" s="169">
        <v>2831517.94</v>
      </c>
      <c r="JZ20" s="169">
        <v>3195880.65</v>
      </c>
      <c r="KA20" s="169">
        <v>2943697.5</v>
      </c>
      <c r="KB20" s="169">
        <v>2424714.9</v>
      </c>
      <c r="KC20" s="169">
        <v>2467504.5</v>
      </c>
      <c r="KD20" s="169">
        <v>441574.45</v>
      </c>
      <c r="KE20" s="169">
        <v>2025267.91</v>
      </c>
      <c r="KF20" s="169">
        <v>60676383.600000001</v>
      </c>
      <c r="KG20" s="169">
        <v>7108335.2400000002</v>
      </c>
      <c r="KH20" s="169">
        <v>1873184.65</v>
      </c>
      <c r="KI20" s="169">
        <v>3514237.49</v>
      </c>
      <c r="KJ20" s="169">
        <v>2977324.12</v>
      </c>
      <c r="KK20" s="169">
        <v>2715170.02</v>
      </c>
      <c r="KL20" s="169">
        <v>9724316.1500000004</v>
      </c>
      <c r="KM20" s="169">
        <v>2044083</v>
      </c>
      <c r="KN20" s="169">
        <v>1667003.73</v>
      </c>
      <c r="KO20" s="169">
        <v>18563152.440000001</v>
      </c>
      <c r="KP20" s="169">
        <v>2518817</v>
      </c>
      <c r="KQ20" s="169">
        <v>3132551.81</v>
      </c>
      <c r="KR20" s="169">
        <v>6537910.25</v>
      </c>
      <c r="KS20" s="169">
        <v>2473428.5699999998</v>
      </c>
      <c r="KT20" s="169">
        <v>3498242</v>
      </c>
      <c r="KU20" s="169">
        <v>33688384.140000001</v>
      </c>
      <c r="KV20" s="169">
        <v>3513347.1</v>
      </c>
      <c r="KW20" s="169">
        <v>27135505.190000001</v>
      </c>
      <c r="KX20" s="169">
        <v>3192978</v>
      </c>
      <c r="KY20" s="169">
        <v>1451951.45</v>
      </c>
      <c r="KZ20" s="169">
        <v>7077917.5800000001</v>
      </c>
      <c r="LA20" s="169">
        <v>5459855.7699999996</v>
      </c>
      <c r="LB20" s="169">
        <v>3108596.78</v>
      </c>
      <c r="LC20" s="169">
        <v>3292649.27</v>
      </c>
      <c r="LD20" s="169">
        <v>2628279.2599999998</v>
      </c>
      <c r="LE20" s="169">
        <v>58711304.229999997</v>
      </c>
      <c r="LF20" s="169">
        <v>7554822.9000000004</v>
      </c>
      <c r="LG20" s="169">
        <v>8937871.9499999993</v>
      </c>
      <c r="LH20" s="169">
        <v>8598542.2400000002</v>
      </c>
      <c r="LI20" s="169">
        <v>2309738.62</v>
      </c>
      <c r="LJ20" s="169">
        <v>3554972.4</v>
      </c>
      <c r="LK20" s="169">
        <v>1867722.59</v>
      </c>
      <c r="LL20" s="169">
        <v>3590648.52</v>
      </c>
      <c r="LM20" s="169">
        <v>1747463.14</v>
      </c>
      <c r="LN20" s="169">
        <v>4649674.3899999997</v>
      </c>
      <c r="LO20" s="169">
        <v>1087147.3500000001</v>
      </c>
      <c r="LP20" s="169">
        <v>18313432.949999999</v>
      </c>
      <c r="LQ20" s="169">
        <v>3791853.95</v>
      </c>
      <c r="LR20" s="169">
        <v>1850194.31</v>
      </c>
      <c r="LS20" s="169">
        <v>116701463.89</v>
      </c>
      <c r="LT20" s="169">
        <v>23042361.440000001</v>
      </c>
      <c r="LU20" s="169">
        <v>28975004.530000001</v>
      </c>
      <c r="LV20" s="169">
        <v>12629743.09</v>
      </c>
      <c r="LW20" s="169">
        <v>6063101.3399999999</v>
      </c>
      <c r="LX20" s="169">
        <v>4445793.0999999996</v>
      </c>
      <c r="LY20" s="169">
        <v>3016159.5</v>
      </c>
      <c r="LZ20" s="169">
        <v>4449750.25</v>
      </c>
      <c r="MA20" s="169">
        <v>4191918.31</v>
      </c>
      <c r="MB20" s="169">
        <v>2830356</v>
      </c>
      <c r="MC20" s="169">
        <v>7683390.8300000001</v>
      </c>
      <c r="MD20" s="169">
        <v>2854018.5</v>
      </c>
      <c r="ME20" s="169">
        <v>81643949.909999996</v>
      </c>
      <c r="MF20" s="169">
        <v>4642401.91</v>
      </c>
      <c r="MG20" s="169">
        <v>2162259.34</v>
      </c>
      <c r="MH20" s="169">
        <v>2161807</v>
      </c>
      <c r="MI20" s="169">
        <v>2883216.76</v>
      </c>
      <c r="MJ20" s="169">
        <v>4869051.22</v>
      </c>
      <c r="MK20" s="169">
        <v>5197878</v>
      </c>
      <c r="ML20" s="169">
        <v>2611995</v>
      </c>
      <c r="MM20" s="169">
        <v>4474104</v>
      </c>
      <c r="MN20" s="169">
        <v>3012494</v>
      </c>
      <c r="MO20" s="169">
        <v>2843703.4</v>
      </c>
      <c r="MP20" s="169">
        <v>4509250.62</v>
      </c>
      <c r="MQ20" s="169">
        <v>48952316.950000003</v>
      </c>
      <c r="MR20" s="169">
        <v>3620258</v>
      </c>
      <c r="MS20" s="169">
        <v>3218357.5</v>
      </c>
      <c r="MT20" s="169">
        <v>4592675</v>
      </c>
      <c r="MU20" s="169">
        <v>3797091.45</v>
      </c>
      <c r="MV20" s="169">
        <v>3456948.18</v>
      </c>
      <c r="MW20" s="169">
        <v>5930407.75</v>
      </c>
      <c r="MX20" s="169">
        <v>4155573.11</v>
      </c>
      <c r="MY20" s="169">
        <v>3318295</v>
      </c>
      <c r="MZ20" s="169">
        <v>801026.5</v>
      </c>
      <c r="NA20" s="169">
        <v>490646.1</v>
      </c>
      <c r="NB20" s="169">
        <v>128111472.41</v>
      </c>
      <c r="NC20" s="169">
        <v>11003633</v>
      </c>
      <c r="ND20" s="169">
        <v>2480416.14</v>
      </c>
      <c r="NE20" s="169">
        <v>23235782.920000002</v>
      </c>
      <c r="NF20" s="169">
        <v>1787277.06</v>
      </c>
      <c r="NG20" s="169">
        <v>9111185.4000000004</v>
      </c>
      <c r="NH20" s="169">
        <v>13746882.75</v>
      </c>
      <c r="NI20" s="169">
        <v>16461499.48</v>
      </c>
      <c r="NJ20" s="169">
        <v>430504</v>
      </c>
      <c r="NK20" s="169">
        <v>4298799.54</v>
      </c>
      <c r="NL20" s="169">
        <v>3479202</v>
      </c>
      <c r="NM20" s="169">
        <v>3076860.88</v>
      </c>
      <c r="NN20" s="169">
        <v>21402216.100000001</v>
      </c>
      <c r="NO20" s="169">
        <v>3773311.39</v>
      </c>
      <c r="NP20" s="169">
        <v>3113825.81</v>
      </c>
      <c r="NQ20" s="169">
        <v>0</v>
      </c>
      <c r="NR20" s="169">
        <v>1923889</v>
      </c>
      <c r="NS20" s="169">
        <v>339715.54</v>
      </c>
      <c r="NT20" s="169">
        <v>2196261.52</v>
      </c>
      <c r="NU20" s="169">
        <v>29385526.710000001</v>
      </c>
      <c r="NV20" s="169">
        <v>19861389</v>
      </c>
      <c r="NW20" s="169">
        <v>2588633.9</v>
      </c>
      <c r="NX20" s="169">
        <v>1311808</v>
      </c>
      <c r="NY20" s="169">
        <v>5258000</v>
      </c>
      <c r="NZ20" s="169">
        <v>3402351.1</v>
      </c>
      <c r="OA20" s="169">
        <v>1870443.2000000002</v>
      </c>
      <c r="OB20" s="169">
        <v>44742246.07</v>
      </c>
      <c r="OC20" s="169">
        <v>9927118.7200000007</v>
      </c>
      <c r="OD20" s="169">
        <v>3437876.69</v>
      </c>
      <c r="OE20" s="169">
        <v>15787094.1</v>
      </c>
      <c r="OF20" s="169">
        <v>2302951.7999999998</v>
      </c>
      <c r="OG20" s="169">
        <v>3528361.02</v>
      </c>
      <c r="OH20" s="169">
        <v>4296171.3499999996</v>
      </c>
      <c r="OI20" s="169">
        <v>2322416.15</v>
      </c>
      <c r="OJ20" s="169">
        <v>1406319.01</v>
      </c>
      <c r="OK20" s="169">
        <v>56231221.990000002</v>
      </c>
      <c r="OL20" s="169">
        <v>8520971.8900000006</v>
      </c>
      <c r="OM20" s="169">
        <v>15983120.49</v>
      </c>
      <c r="ON20" s="169">
        <v>7136658.7800000003</v>
      </c>
      <c r="OO20" s="169">
        <v>6515755.5999999996</v>
      </c>
      <c r="OP20" s="169">
        <v>2004691.64</v>
      </c>
      <c r="OQ20" s="169">
        <v>30498968.52</v>
      </c>
      <c r="OR20" s="169">
        <v>2869721.96</v>
      </c>
      <c r="OS20" s="169">
        <v>1781640.99</v>
      </c>
      <c r="OT20" s="169">
        <v>7629114.6799999997</v>
      </c>
      <c r="OU20" s="169">
        <v>3963351.7399999998</v>
      </c>
      <c r="OV20" s="169">
        <v>14529861.609999999</v>
      </c>
      <c r="OW20" s="169">
        <v>2645678.61</v>
      </c>
      <c r="OX20" s="169">
        <v>1190580.6100000001</v>
      </c>
      <c r="OY20" s="169">
        <v>1967181</v>
      </c>
      <c r="OZ20" s="169">
        <v>43244489.75</v>
      </c>
      <c r="PA20" s="169">
        <v>3837874.37</v>
      </c>
      <c r="PB20" s="169">
        <v>13219957.800000001</v>
      </c>
      <c r="PC20" s="169">
        <v>2172696.73</v>
      </c>
      <c r="PD20" s="169">
        <v>7263573.3600000003</v>
      </c>
      <c r="PE20" s="169">
        <v>11078621.6</v>
      </c>
      <c r="PF20" s="169">
        <v>3425134</v>
      </c>
      <c r="PG20" s="169">
        <v>2574680.61</v>
      </c>
      <c r="PH20" s="169">
        <v>6274201.7000000002</v>
      </c>
      <c r="PI20" s="169">
        <v>3401487.15</v>
      </c>
      <c r="PJ20" s="169">
        <v>7434300.5</v>
      </c>
      <c r="PK20" s="169">
        <v>9685307.2300000004</v>
      </c>
      <c r="PL20" s="169">
        <v>2027601.15</v>
      </c>
      <c r="PM20" s="169">
        <v>11782143.25</v>
      </c>
      <c r="PN20" s="169">
        <v>270</v>
      </c>
      <c r="PO20" s="169">
        <v>1583715.2</v>
      </c>
      <c r="PP20" s="169">
        <v>1872256</v>
      </c>
      <c r="PQ20" s="169">
        <v>1498004</v>
      </c>
      <c r="PR20" s="169">
        <v>98954520.189999998</v>
      </c>
      <c r="PS20" s="169">
        <v>2809037.47</v>
      </c>
      <c r="PT20" s="169">
        <v>3475117.38</v>
      </c>
      <c r="PU20" s="169">
        <v>8824645.9000000004</v>
      </c>
      <c r="PV20" s="169">
        <v>20469407.84</v>
      </c>
      <c r="PW20" s="169">
        <v>3521736.05</v>
      </c>
      <c r="PX20" s="169">
        <v>7052459.6399999997</v>
      </c>
      <c r="PY20" s="169">
        <v>1521802.69</v>
      </c>
      <c r="PZ20" s="169">
        <v>7918884.04</v>
      </c>
      <c r="QA20" s="169">
        <v>1793488.63</v>
      </c>
      <c r="QB20" s="169">
        <v>11317242</v>
      </c>
      <c r="QC20" s="169">
        <v>2081896.49</v>
      </c>
      <c r="QD20" s="169">
        <v>4272193.2300000004</v>
      </c>
      <c r="QE20" s="169">
        <v>2840635</v>
      </c>
      <c r="QF20" s="169">
        <v>7455908.4299999997</v>
      </c>
      <c r="QG20" s="169">
        <v>4895129.8600000003</v>
      </c>
      <c r="QH20" s="169">
        <v>1974158.82</v>
      </c>
      <c r="QI20" s="169">
        <v>2768168.4</v>
      </c>
      <c r="QJ20" s="169">
        <v>1596941.74</v>
      </c>
      <c r="QK20" s="169">
        <v>4116358.02</v>
      </c>
      <c r="QL20" s="169">
        <v>5663042.2000000002</v>
      </c>
      <c r="QM20" s="169">
        <v>1467337.07</v>
      </c>
      <c r="QN20" s="169">
        <v>312427.57</v>
      </c>
      <c r="QO20" s="169">
        <v>398675</v>
      </c>
      <c r="QP20" s="169">
        <v>107965.64</v>
      </c>
      <c r="QQ20" s="169">
        <v>287261</v>
      </c>
      <c r="QR20" s="169">
        <v>42279722.530000001</v>
      </c>
      <c r="QS20" s="169">
        <v>1299038</v>
      </c>
      <c r="QT20" s="169">
        <v>6235308.4000000004</v>
      </c>
      <c r="QU20" s="169">
        <v>2679355</v>
      </c>
      <c r="QV20" s="169">
        <v>2713530</v>
      </c>
      <c r="QW20" s="169">
        <v>11432599.810000001</v>
      </c>
      <c r="QX20" s="169">
        <v>6182751.54</v>
      </c>
      <c r="QY20" s="169">
        <v>3034221.75</v>
      </c>
      <c r="QZ20" s="169">
        <v>6708166.5</v>
      </c>
      <c r="RA20" s="169">
        <v>1566996.45</v>
      </c>
      <c r="RB20" s="169">
        <v>3954297.67</v>
      </c>
      <c r="RC20" s="169">
        <v>1452737.58</v>
      </c>
      <c r="RD20" s="169">
        <v>1101693</v>
      </c>
      <c r="RE20" s="169">
        <v>44445730.619999997</v>
      </c>
      <c r="RF20" s="169">
        <v>13903320.75</v>
      </c>
      <c r="RG20" s="169">
        <v>7517959</v>
      </c>
      <c r="RH20" s="169">
        <v>6172559.5999999996</v>
      </c>
      <c r="RI20" s="169">
        <v>4798083.5</v>
      </c>
      <c r="RJ20" s="169">
        <v>6474165.0499999998</v>
      </c>
      <c r="RK20" s="169">
        <v>21360911.719999999</v>
      </c>
      <c r="RL20" s="169">
        <v>3872250</v>
      </c>
      <c r="RM20" s="169">
        <v>5322410.24</v>
      </c>
      <c r="RN20" s="169">
        <v>13781149.039999999</v>
      </c>
      <c r="RO20" s="169">
        <v>7801700</v>
      </c>
      <c r="RP20" s="169">
        <v>1461889</v>
      </c>
      <c r="RQ20" s="169">
        <v>1718601.49</v>
      </c>
      <c r="RR20" s="169">
        <v>8307740.3200000003</v>
      </c>
      <c r="RS20" s="169">
        <v>2845488</v>
      </c>
      <c r="RT20" s="169">
        <v>4629185</v>
      </c>
      <c r="RU20" s="169">
        <v>5301427</v>
      </c>
      <c r="RV20" s="169">
        <v>1743011.4</v>
      </c>
      <c r="RW20" s="169">
        <v>1915188.5</v>
      </c>
      <c r="RX20" s="169">
        <v>954980</v>
      </c>
      <c r="RY20" s="169">
        <v>25321004.59</v>
      </c>
      <c r="RZ20" s="169">
        <v>2998996</v>
      </c>
      <c r="SA20" s="169">
        <v>2348963.7400000002</v>
      </c>
      <c r="SB20" s="169">
        <v>3023343.75</v>
      </c>
      <c r="SC20" s="169">
        <v>1852219</v>
      </c>
      <c r="SD20" s="169">
        <v>2598466.5499999998</v>
      </c>
      <c r="SE20" s="169">
        <v>4285050.1399999997</v>
      </c>
      <c r="SF20" s="169">
        <v>5178796.45</v>
      </c>
      <c r="SG20" s="169">
        <v>3270461.67</v>
      </c>
      <c r="SH20" s="169">
        <v>3487777.01</v>
      </c>
      <c r="SI20" s="169">
        <v>6923899</v>
      </c>
      <c r="SJ20" s="169">
        <v>1539870</v>
      </c>
      <c r="SK20" s="169">
        <v>15354134.789999999</v>
      </c>
      <c r="SL20" s="169">
        <v>3744714.49</v>
      </c>
      <c r="SM20" s="169">
        <v>3149404.6</v>
      </c>
      <c r="SN20" s="169">
        <v>5579672.0499999998</v>
      </c>
      <c r="SO20" s="169">
        <v>2870949.75</v>
      </c>
      <c r="SP20" s="169">
        <v>2275613.6</v>
      </c>
      <c r="SQ20" s="169">
        <v>2867880</v>
      </c>
      <c r="SR20" s="169">
        <v>946885</v>
      </c>
      <c r="SS20" s="169">
        <v>31967642.469999999</v>
      </c>
      <c r="ST20" s="169">
        <v>2616922.48</v>
      </c>
      <c r="SU20" s="169">
        <v>3586393.91</v>
      </c>
      <c r="SV20" s="169">
        <v>3197882.53</v>
      </c>
      <c r="SW20" s="169">
        <v>2030608.5</v>
      </c>
      <c r="SX20" s="169">
        <v>2062394.46</v>
      </c>
      <c r="SY20" s="169">
        <v>5162227.26</v>
      </c>
      <c r="SZ20" s="169">
        <v>8472572</v>
      </c>
      <c r="TA20" s="169">
        <v>1960017.98</v>
      </c>
      <c r="TB20" s="169">
        <v>2595967.54</v>
      </c>
      <c r="TC20" s="169">
        <v>3853770.9</v>
      </c>
      <c r="TD20" s="169">
        <v>4715370.05</v>
      </c>
      <c r="TE20" s="169">
        <v>4078765.19</v>
      </c>
      <c r="TF20" s="169">
        <v>1889743.62</v>
      </c>
      <c r="TG20" s="169">
        <v>50207068.609999999</v>
      </c>
      <c r="TH20" s="169">
        <v>2349403.6</v>
      </c>
      <c r="TI20" s="169">
        <v>1947137</v>
      </c>
      <c r="TJ20" s="169">
        <v>6039471.4800000004</v>
      </c>
      <c r="TK20" s="169">
        <v>9640408.0199999996</v>
      </c>
      <c r="TL20" s="169">
        <v>4331618.3099999996</v>
      </c>
      <c r="TM20" s="169">
        <v>1189226.94</v>
      </c>
      <c r="TN20" s="169">
        <v>10443289.23</v>
      </c>
      <c r="TO20" s="169">
        <v>2074880.49</v>
      </c>
      <c r="TP20" s="169">
        <v>4791314.09</v>
      </c>
      <c r="TQ20" s="169">
        <v>6062445.4100000001</v>
      </c>
      <c r="TR20" s="169">
        <v>2580378.5499999998</v>
      </c>
      <c r="TS20" s="169">
        <v>1850682.5</v>
      </c>
      <c r="TT20" s="169">
        <v>2661999</v>
      </c>
      <c r="TU20" s="169">
        <v>2695472.25</v>
      </c>
      <c r="TV20" s="169">
        <v>2169204.75</v>
      </c>
      <c r="TW20" s="169">
        <v>23236070.620000001</v>
      </c>
      <c r="TX20" s="169">
        <v>2257841.2400000002</v>
      </c>
      <c r="TY20" s="169">
        <v>21420710.469999999</v>
      </c>
      <c r="TZ20" s="169">
        <v>6117532.9699999997</v>
      </c>
      <c r="UA20" s="169">
        <v>2200325.5</v>
      </c>
      <c r="UB20" s="169">
        <v>2422055</v>
      </c>
      <c r="UC20" s="169">
        <v>14876295.189999999</v>
      </c>
      <c r="UD20" s="169">
        <v>1792229</v>
      </c>
      <c r="UE20" s="169">
        <v>1054894.22</v>
      </c>
      <c r="UF20" s="169">
        <v>2108597.5</v>
      </c>
      <c r="UG20" s="169">
        <v>436824.93</v>
      </c>
      <c r="UH20" s="169">
        <v>29551328.960000001</v>
      </c>
      <c r="UI20" s="169">
        <v>4884803.1500000004</v>
      </c>
      <c r="UJ20" s="169">
        <v>3970328.55</v>
      </c>
      <c r="UK20" s="169">
        <v>8018115</v>
      </c>
      <c r="UL20" s="169">
        <v>3964714</v>
      </c>
      <c r="UM20" s="169">
        <v>778224.68</v>
      </c>
      <c r="UN20" s="169">
        <v>77786577.349999994</v>
      </c>
      <c r="UO20" s="169">
        <v>4412375</v>
      </c>
      <c r="UP20" s="169">
        <v>3052550.2</v>
      </c>
      <c r="UQ20" s="169">
        <v>16910166.41</v>
      </c>
      <c r="UR20" s="169">
        <v>672592.45</v>
      </c>
      <c r="US20" s="169">
        <v>2792732.91</v>
      </c>
      <c r="UT20" s="169">
        <v>11918737.800000001</v>
      </c>
      <c r="UU20" s="169">
        <v>2262027.5</v>
      </c>
      <c r="UV20" s="169">
        <v>3153377</v>
      </c>
      <c r="UW20" s="169">
        <v>2725703.74</v>
      </c>
      <c r="UX20" s="169">
        <v>3945299</v>
      </c>
      <c r="UY20" s="169">
        <v>11662548.109999999</v>
      </c>
      <c r="UZ20" s="169">
        <v>4173269.85</v>
      </c>
      <c r="VA20" s="169">
        <v>7575925.2199999997</v>
      </c>
      <c r="VB20" s="169">
        <v>1659759.4</v>
      </c>
      <c r="VC20" s="169">
        <v>2040473.53</v>
      </c>
      <c r="VD20" s="169">
        <v>1713334.6</v>
      </c>
      <c r="VE20" s="169">
        <v>1381581.99</v>
      </c>
      <c r="VF20" s="169">
        <v>8496990.3900000006</v>
      </c>
      <c r="VG20" s="169">
        <v>1322881</v>
      </c>
      <c r="VH20" s="169">
        <v>888359.84</v>
      </c>
      <c r="VI20" s="169">
        <v>1474342</v>
      </c>
      <c r="VJ20" s="169">
        <v>60104740.5</v>
      </c>
      <c r="VK20" s="169">
        <v>4195612</v>
      </c>
      <c r="VL20" s="169">
        <v>2483302.5099999998</v>
      </c>
      <c r="VM20" s="169">
        <v>15599786.4</v>
      </c>
      <c r="VN20" s="169">
        <v>10488427.800000001</v>
      </c>
      <c r="VO20" s="169">
        <v>7668732.1100000003</v>
      </c>
      <c r="VP20" s="169">
        <v>2983258.21</v>
      </c>
      <c r="VQ20" s="169">
        <v>4181805.23</v>
      </c>
      <c r="VR20" s="169">
        <v>3096738.56</v>
      </c>
      <c r="VS20" s="169">
        <v>22575200.48</v>
      </c>
      <c r="VT20" s="169">
        <v>4116872.5</v>
      </c>
      <c r="VU20" s="169">
        <v>6376531</v>
      </c>
      <c r="VV20" s="169">
        <v>5594078</v>
      </c>
      <c r="VW20" s="169">
        <v>2350264.65</v>
      </c>
      <c r="VX20" s="169">
        <v>2466595.6</v>
      </c>
      <c r="VY20" s="169">
        <v>198550715.30000001</v>
      </c>
      <c r="VZ20" s="169">
        <v>4424335.2699999996</v>
      </c>
      <c r="WA20" s="169">
        <v>5539850.1600000001</v>
      </c>
      <c r="WB20" s="169">
        <v>4165710.16</v>
      </c>
      <c r="WC20" s="169">
        <v>2495969.04</v>
      </c>
      <c r="WD20" s="169">
        <v>4406117.24</v>
      </c>
      <c r="WE20" s="169">
        <v>8108743.3700000001</v>
      </c>
      <c r="WF20" s="169">
        <v>8270926.8300000001</v>
      </c>
      <c r="WG20" s="169">
        <v>6065842.4800000004</v>
      </c>
      <c r="WH20" s="169">
        <v>6931451.7000000002</v>
      </c>
      <c r="WI20" s="169">
        <v>2414922.89</v>
      </c>
      <c r="WJ20" s="169">
        <v>12235356.1</v>
      </c>
      <c r="WK20" s="169">
        <v>10478280.74</v>
      </c>
      <c r="WL20" s="169">
        <v>5713707.5</v>
      </c>
      <c r="WM20" s="169">
        <v>13035581.949999999</v>
      </c>
      <c r="WN20" s="169">
        <v>5675148.75</v>
      </c>
      <c r="WO20" s="169">
        <v>6420353.5199999996</v>
      </c>
      <c r="WP20" s="169">
        <v>9918753.8499999996</v>
      </c>
      <c r="WQ20" s="169">
        <v>3534842.59</v>
      </c>
      <c r="WR20" s="169">
        <v>9348924.7599999998</v>
      </c>
      <c r="WS20" s="169">
        <v>23581919.629999999</v>
      </c>
      <c r="WT20" s="169">
        <v>5592768.5</v>
      </c>
      <c r="WU20" s="169">
        <v>2181948.62</v>
      </c>
      <c r="WV20" s="169">
        <v>2625922.88</v>
      </c>
      <c r="WW20" s="169">
        <v>3183999.99</v>
      </c>
      <c r="WX20" s="169">
        <v>2009645.13</v>
      </c>
      <c r="WY20" s="169">
        <v>2182577.31</v>
      </c>
      <c r="WZ20" s="169">
        <v>1877905.2</v>
      </c>
      <c r="XA20" s="169">
        <v>14661761.5</v>
      </c>
      <c r="XB20" s="169">
        <v>2451396.94</v>
      </c>
      <c r="XC20" s="169">
        <v>939932.65</v>
      </c>
      <c r="XD20" s="169">
        <v>548924.12</v>
      </c>
      <c r="XE20" s="169">
        <v>1321739.8500000001</v>
      </c>
      <c r="XF20" s="169">
        <v>52379265.710000001</v>
      </c>
      <c r="XG20" s="169">
        <v>5349519.16</v>
      </c>
      <c r="XH20" s="169">
        <v>4725737.3</v>
      </c>
      <c r="XI20" s="169">
        <v>21318285.800000001</v>
      </c>
      <c r="XJ20" s="169">
        <v>4536098</v>
      </c>
      <c r="XK20" s="169">
        <v>4543424.93</v>
      </c>
      <c r="XL20" s="169">
        <v>9752950</v>
      </c>
      <c r="XM20" s="169">
        <v>2842734.15</v>
      </c>
      <c r="XN20" s="169">
        <v>2988257.7</v>
      </c>
      <c r="XO20" s="169">
        <v>10195831.9</v>
      </c>
      <c r="XP20" s="169">
        <v>5964683.1799999997</v>
      </c>
      <c r="XQ20" s="169">
        <v>2593529.4</v>
      </c>
      <c r="XR20" s="169">
        <v>2474560.6</v>
      </c>
      <c r="XS20" s="169">
        <v>4060127</v>
      </c>
      <c r="XT20" s="169">
        <v>2130142.9</v>
      </c>
      <c r="XU20" s="169">
        <v>1929374</v>
      </c>
      <c r="XV20" s="169">
        <v>2029521.5</v>
      </c>
      <c r="XW20" s="169">
        <v>2741438.5</v>
      </c>
      <c r="XX20" s="169">
        <v>2547394.4900000002</v>
      </c>
      <c r="XY20" s="169">
        <v>1882129.36</v>
      </c>
      <c r="XZ20" s="169">
        <v>3514188.53</v>
      </c>
      <c r="YA20" s="169">
        <v>1830678</v>
      </c>
      <c r="YB20" s="169">
        <v>1961195.04</v>
      </c>
      <c r="YC20" s="169">
        <v>73333935.75</v>
      </c>
      <c r="YD20" s="169">
        <v>5077930.95</v>
      </c>
      <c r="YE20" s="169">
        <v>15127690.66</v>
      </c>
      <c r="YF20" s="169">
        <v>2853654.6</v>
      </c>
      <c r="YG20" s="169">
        <v>24165140</v>
      </c>
      <c r="YH20" s="169">
        <v>4922139.04</v>
      </c>
      <c r="YI20" s="169">
        <v>8246809.2000000002</v>
      </c>
      <c r="YJ20" s="169">
        <v>3257043.9</v>
      </c>
      <c r="YK20" s="169">
        <v>21440204.620000001</v>
      </c>
      <c r="YL20" s="169">
        <v>16857028.73</v>
      </c>
      <c r="YM20" s="169">
        <v>5477409.8700000001</v>
      </c>
      <c r="YN20" s="169">
        <v>3508828</v>
      </c>
      <c r="YO20" s="169">
        <v>2903039.75</v>
      </c>
      <c r="YP20" s="169">
        <v>3214433</v>
      </c>
      <c r="YQ20" s="169">
        <v>1855440</v>
      </c>
      <c r="YR20" s="169">
        <v>1255872</v>
      </c>
      <c r="YS20" s="169">
        <v>2242844.9</v>
      </c>
      <c r="YT20" s="169">
        <v>22528669.699999999</v>
      </c>
      <c r="YU20" s="169">
        <v>1925499.34</v>
      </c>
      <c r="YV20" s="169">
        <v>2668180</v>
      </c>
      <c r="YW20" s="169">
        <v>2233006.9900000002</v>
      </c>
      <c r="YX20" s="169">
        <v>3445023.23</v>
      </c>
      <c r="YY20" s="169">
        <v>1476013</v>
      </c>
      <c r="YZ20" s="169">
        <v>2690661</v>
      </c>
      <c r="ZA20" s="169">
        <v>9820889.1400000006</v>
      </c>
      <c r="ZB20" s="169">
        <v>1239180.5</v>
      </c>
      <c r="ZC20" s="169">
        <v>4211426.1500000004</v>
      </c>
      <c r="ZD20" s="169">
        <v>3510459</v>
      </c>
      <c r="ZE20" s="169">
        <v>1874347.3</v>
      </c>
      <c r="ZF20" s="169">
        <v>3925969</v>
      </c>
      <c r="ZG20" s="169">
        <v>1654893</v>
      </c>
      <c r="ZH20" s="169">
        <v>1791112.33</v>
      </c>
      <c r="ZI20" s="169">
        <v>7433964</v>
      </c>
      <c r="ZJ20" s="169">
        <v>66604311.200000003</v>
      </c>
      <c r="ZK20" s="169">
        <v>1744811.35</v>
      </c>
      <c r="ZL20" s="169">
        <v>6836747.21</v>
      </c>
      <c r="ZM20" s="169">
        <v>17232919.260000002</v>
      </c>
      <c r="ZN20" s="169">
        <v>6926684.2999999998</v>
      </c>
      <c r="ZO20" s="169">
        <v>2883253.73</v>
      </c>
      <c r="ZP20" s="169">
        <v>3852248.5</v>
      </c>
      <c r="ZQ20" s="169">
        <v>7810028.9000000004</v>
      </c>
      <c r="ZR20" s="169">
        <v>4950290.4000000004</v>
      </c>
      <c r="ZS20" s="169">
        <v>9529140.8699999992</v>
      </c>
      <c r="ZT20" s="169">
        <v>382278.25</v>
      </c>
      <c r="ZU20" s="169">
        <v>2299546.7000000002</v>
      </c>
      <c r="ZV20" s="169">
        <v>3113249.4</v>
      </c>
      <c r="ZW20" s="169">
        <v>4951098.59</v>
      </c>
      <c r="ZX20" s="169">
        <v>1797081.52</v>
      </c>
      <c r="ZY20" s="169">
        <v>2708705.67</v>
      </c>
      <c r="ZZ20" s="169">
        <v>2409763.56</v>
      </c>
      <c r="AAA20" s="169">
        <v>1328163</v>
      </c>
      <c r="AAB20" s="169">
        <v>2823561.75</v>
      </c>
      <c r="AAC20" s="169">
        <v>1880065.75</v>
      </c>
      <c r="AAD20" s="169">
        <v>2017589.37</v>
      </c>
      <c r="AAE20" s="169">
        <v>1072932.81</v>
      </c>
      <c r="AAF20" s="169">
        <v>20614119.859999999</v>
      </c>
      <c r="AAG20" s="169">
        <v>2468314.2000000002</v>
      </c>
      <c r="AAH20" s="169">
        <v>3712635.6</v>
      </c>
      <c r="AAI20" s="169">
        <v>2575322</v>
      </c>
      <c r="AAJ20" s="169">
        <v>1883116.7</v>
      </c>
      <c r="AAK20" s="169">
        <v>4085129</v>
      </c>
      <c r="AAL20" s="169">
        <v>2796511.81</v>
      </c>
      <c r="AAM20" s="169">
        <v>146623373.65000001</v>
      </c>
      <c r="AAN20" s="169">
        <v>2808578.25</v>
      </c>
      <c r="AAO20" s="169">
        <v>1928684.4</v>
      </c>
      <c r="AAP20" s="169">
        <v>5658177.1900000004</v>
      </c>
      <c r="AAQ20" s="169">
        <v>4524703.5599999996</v>
      </c>
      <c r="AAR20" s="169">
        <v>2217280.15</v>
      </c>
      <c r="AAS20" s="169">
        <v>4644854.96</v>
      </c>
      <c r="AAT20" s="169">
        <v>4267857.41</v>
      </c>
      <c r="AAU20" s="169">
        <v>15829535.140000001</v>
      </c>
      <c r="AAV20" s="169">
        <v>2152319.3199999998</v>
      </c>
      <c r="AAW20" s="169">
        <v>4001546.39</v>
      </c>
      <c r="AAX20" s="169">
        <v>16458650.279999999</v>
      </c>
      <c r="AAY20" s="169">
        <v>10473124.07</v>
      </c>
      <c r="AAZ20" s="169">
        <v>1593235.73</v>
      </c>
      <c r="ABA20" s="169">
        <v>2549657.35</v>
      </c>
      <c r="ABB20" s="169">
        <v>2419559.5</v>
      </c>
      <c r="ABC20" s="169">
        <v>1517543.95</v>
      </c>
      <c r="ABD20" s="169">
        <v>2505931.5499999998</v>
      </c>
      <c r="ABE20" s="169">
        <v>2196353.7599999998</v>
      </c>
      <c r="ABF20" s="169">
        <v>19922733.050000001</v>
      </c>
      <c r="ABG20" s="169">
        <v>17965040.18</v>
      </c>
      <c r="ABH20" s="169">
        <v>1784487.75</v>
      </c>
      <c r="ABI20" s="169">
        <v>1553344.5</v>
      </c>
      <c r="ABJ20" s="169">
        <v>1999407.36</v>
      </c>
      <c r="ABK20" s="169">
        <v>1223070.55</v>
      </c>
      <c r="ABL20" s="169">
        <v>549882.68000000005</v>
      </c>
      <c r="ABM20" s="169">
        <v>22341303.300000001</v>
      </c>
      <c r="ABN20" s="169">
        <v>3700185</v>
      </c>
      <c r="ABO20" s="169">
        <v>1971578.92</v>
      </c>
      <c r="ABP20" s="169">
        <v>5180731.6399999997</v>
      </c>
      <c r="ABQ20" s="169">
        <v>6915784.9500000002</v>
      </c>
      <c r="ABR20" s="169">
        <v>3101825.5</v>
      </c>
      <c r="ABS20" s="169">
        <v>2052241</v>
      </c>
      <c r="ABT20" s="169">
        <v>4179800.3</v>
      </c>
      <c r="ABU20" s="169">
        <v>873926</v>
      </c>
      <c r="ABV20" s="169">
        <v>35058339.530000001</v>
      </c>
      <c r="ABW20" s="169">
        <v>5538887</v>
      </c>
      <c r="ABX20" s="169">
        <v>3459776.5</v>
      </c>
      <c r="ABY20" s="169">
        <v>2639950</v>
      </c>
      <c r="ABZ20" s="169">
        <v>1975689.7</v>
      </c>
      <c r="ACA20" s="169">
        <v>7587234.9100000001</v>
      </c>
      <c r="ACB20" s="169">
        <v>2678192.7999999998</v>
      </c>
      <c r="ACC20" s="169">
        <v>2638951.91</v>
      </c>
      <c r="ACD20" s="169">
        <v>1730435.61</v>
      </c>
      <c r="ACE20" s="169">
        <v>4181415</v>
      </c>
      <c r="ACF20" s="169">
        <v>1834249.31</v>
      </c>
      <c r="ACG20" s="169">
        <v>52123116.259999998</v>
      </c>
      <c r="ACH20" s="169">
        <v>3610335</v>
      </c>
      <c r="ACI20" s="169">
        <v>4279917.54</v>
      </c>
      <c r="ACJ20" s="169">
        <v>5125961.67</v>
      </c>
      <c r="ACK20" s="169">
        <v>3417368.06</v>
      </c>
      <c r="ACL20" s="169">
        <v>4278681</v>
      </c>
      <c r="ACM20" s="169">
        <v>4642389</v>
      </c>
      <c r="ACN20" s="169">
        <v>15587468.560000001</v>
      </c>
      <c r="ACO20" s="169">
        <v>21639869.579999998</v>
      </c>
      <c r="ACP20" s="169">
        <v>2952746</v>
      </c>
      <c r="ACQ20" s="169">
        <v>5600396.5</v>
      </c>
      <c r="ACR20" s="169">
        <v>4510594.1100000003</v>
      </c>
      <c r="ACS20" s="169">
        <v>3597060.37</v>
      </c>
      <c r="ACT20" s="169">
        <v>15662010.699999999</v>
      </c>
      <c r="ACU20" s="169">
        <v>5057315</v>
      </c>
      <c r="ACV20" s="169">
        <v>3669586.65</v>
      </c>
      <c r="ACW20" s="169">
        <v>3291561</v>
      </c>
      <c r="ACX20" s="169">
        <v>2762177.6</v>
      </c>
      <c r="ACY20" s="169">
        <v>2638737</v>
      </c>
      <c r="ACZ20" s="169">
        <v>3370972.4</v>
      </c>
      <c r="ADA20" s="169">
        <v>901344</v>
      </c>
      <c r="ADB20" s="169">
        <v>389453</v>
      </c>
      <c r="ADC20" s="169">
        <v>1800269</v>
      </c>
      <c r="ADD20" s="169">
        <v>15859052.960000001</v>
      </c>
      <c r="ADE20" s="169">
        <v>11462429.33</v>
      </c>
      <c r="ADF20" s="169">
        <v>581101.6</v>
      </c>
      <c r="ADG20" s="169">
        <v>1685819.5</v>
      </c>
      <c r="ADH20" s="169">
        <v>3589076.29</v>
      </c>
      <c r="ADI20" s="169">
        <v>1059682.1000000001</v>
      </c>
      <c r="ADJ20" s="169">
        <v>1951624.23</v>
      </c>
      <c r="ADK20" s="169">
        <v>2234724.67</v>
      </c>
      <c r="ADL20" s="169">
        <v>2564245</v>
      </c>
      <c r="ADM20" s="169">
        <v>107336311.59</v>
      </c>
      <c r="ADN20" s="169">
        <v>6070245.5199999996</v>
      </c>
      <c r="ADO20" s="169">
        <v>5208271.71</v>
      </c>
      <c r="ADP20" s="169">
        <v>20490911.68</v>
      </c>
      <c r="ADQ20" s="169">
        <v>1191268.3</v>
      </c>
      <c r="ADR20" s="169">
        <v>1515563.25</v>
      </c>
      <c r="ADS20" s="169">
        <v>3971605.3</v>
      </c>
      <c r="ADT20" s="169">
        <v>1074320</v>
      </c>
      <c r="ADU20" s="169">
        <v>79702020.060000002</v>
      </c>
      <c r="ADV20" s="169">
        <v>11217069.35</v>
      </c>
      <c r="ADW20" s="169">
        <v>8080219.9800000004</v>
      </c>
      <c r="ADX20" s="169">
        <v>2289186</v>
      </c>
      <c r="ADY20" s="169">
        <v>3178113.05</v>
      </c>
      <c r="ADZ20" s="169">
        <v>4697171.45</v>
      </c>
      <c r="AEA20" s="169">
        <v>2872530.2</v>
      </c>
      <c r="AEB20" s="169">
        <v>2695648.99</v>
      </c>
      <c r="AEC20" s="169">
        <v>1975309</v>
      </c>
      <c r="AED20" s="169">
        <v>2128690.02</v>
      </c>
      <c r="AEE20" s="169">
        <v>2984027.29</v>
      </c>
      <c r="AEF20" s="169">
        <v>9520360.0099999998</v>
      </c>
      <c r="AEG20" s="169">
        <v>2182972.9900000002</v>
      </c>
      <c r="AEH20" s="169">
        <v>3797784.45</v>
      </c>
      <c r="AEI20" s="169">
        <v>3637174.65</v>
      </c>
      <c r="AEJ20" s="169">
        <v>3979892.38</v>
      </c>
      <c r="AEK20" s="169">
        <v>2280017.5499999998</v>
      </c>
      <c r="AEL20" s="169">
        <v>6113658</v>
      </c>
      <c r="AEM20" s="169">
        <v>1719769.6</v>
      </c>
      <c r="AEN20" s="169">
        <v>4834330.0999999996</v>
      </c>
      <c r="AEO20" s="169">
        <v>59486639.5</v>
      </c>
      <c r="AEP20" s="169">
        <v>7571696.4800000004</v>
      </c>
      <c r="AEQ20" s="169">
        <v>5135057.3499999996</v>
      </c>
      <c r="AER20" s="169">
        <v>5358368.75</v>
      </c>
      <c r="AES20" s="169">
        <v>3262630.5</v>
      </c>
      <c r="AET20" s="169">
        <v>9723178.1699999999</v>
      </c>
      <c r="AEU20" s="169">
        <v>2596522</v>
      </c>
      <c r="AEV20" s="169">
        <v>5633273.7999999998</v>
      </c>
      <c r="AEW20" s="169">
        <v>1950827.8</v>
      </c>
      <c r="AEX20" s="169">
        <v>2373210.17</v>
      </c>
      <c r="AEY20" s="169">
        <v>27970459.960000001</v>
      </c>
      <c r="AEZ20" s="169">
        <v>13615876.800000001</v>
      </c>
      <c r="AFA20" s="169">
        <v>12136446</v>
      </c>
      <c r="AFB20" s="169">
        <v>5487587.5</v>
      </c>
      <c r="AFC20" s="169">
        <v>14964373.050000001</v>
      </c>
      <c r="AFD20" s="169">
        <v>8502691.0500000007</v>
      </c>
      <c r="AFE20" s="169">
        <v>4911175</v>
      </c>
      <c r="AFF20" s="169">
        <v>2943597.5</v>
      </c>
      <c r="AFG20" s="169">
        <v>3913501</v>
      </c>
      <c r="AFH20" s="169">
        <v>4538991</v>
      </c>
      <c r="AFI20" s="169">
        <v>5511901</v>
      </c>
      <c r="AFJ20" s="169">
        <v>3441696.4</v>
      </c>
      <c r="AFK20" s="169">
        <v>4111897.8</v>
      </c>
      <c r="AFL20" s="169">
        <v>44389164.82</v>
      </c>
      <c r="AFM20" s="169">
        <v>7037683.1500000004</v>
      </c>
      <c r="AFN20" s="169">
        <v>7533095.5</v>
      </c>
      <c r="AFO20" s="169">
        <v>3266995</v>
      </c>
      <c r="AFP20" s="169">
        <v>4153389.3</v>
      </c>
      <c r="AFQ20" s="169">
        <v>2359656.5</v>
      </c>
      <c r="AFR20" s="169">
        <v>3048250.55</v>
      </c>
      <c r="AFS20" s="169">
        <v>7288298.4000000004</v>
      </c>
      <c r="AFT20" s="169">
        <v>7083040</v>
      </c>
      <c r="AFU20" s="169">
        <v>2231351.85</v>
      </c>
      <c r="AFV20" s="169">
        <v>7934985</v>
      </c>
      <c r="AFW20" s="169">
        <v>3168308.85</v>
      </c>
      <c r="AFX20" s="169">
        <v>31900255.649999999</v>
      </c>
      <c r="AFY20" s="169">
        <v>3518402.7</v>
      </c>
      <c r="AFZ20" s="169">
        <v>1983281.16</v>
      </c>
      <c r="AGA20" s="169">
        <v>2559860.5</v>
      </c>
      <c r="AGB20" s="169">
        <v>6257029.8300000001</v>
      </c>
      <c r="AGC20" s="169">
        <v>3718453.97</v>
      </c>
      <c r="AGD20" s="169">
        <v>1340759.8600000001</v>
      </c>
      <c r="AGE20" s="169">
        <v>2179580.7999999998</v>
      </c>
      <c r="AGF20" s="169">
        <v>1768534.65</v>
      </c>
      <c r="AGG20" s="169">
        <v>3064424.7</v>
      </c>
      <c r="AGH20" s="169">
        <v>2915401.5</v>
      </c>
      <c r="AGI20" s="169">
        <v>30593305.359999999</v>
      </c>
      <c r="AGJ20" s="169">
        <v>6198953.0499999998</v>
      </c>
      <c r="AGK20" s="169">
        <v>2970125.61</v>
      </c>
      <c r="AGL20" s="169">
        <v>1291694.47</v>
      </c>
      <c r="AGM20" s="169">
        <v>7725345.9500000002</v>
      </c>
      <c r="AGN20" s="169">
        <v>3734842.46</v>
      </c>
      <c r="AGO20" s="169">
        <v>1760792.97</v>
      </c>
      <c r="AGP20" s="169">
        <v>1489233.19</v>
      </c>
      <c r="AGQ20" s="169">
        <v>102854413.44</v>
      </c>
      <c r="AGR20" s="169">
        <v>59077503.770000003</v>
      </c>
      <c r="AGS20" s="169">
        <v>1609783.07</v>
      </c>
      <c r="AGT20" s="169">
        <v>5972555.0700000003</v>
      </c>
      <c r="AGU20" s="169">
        <v>8482328.5</v>
      </c>
      <c r="AGV20" s="169">
        <v>4632178.5</v>
      </c>
      <c r="AGW20" s="169">
        <v>5203828</v>
      </c>
      <c r="AGX20" s="169">
        <v>5140824.9000000004</v>
      </c>
      <c r="AGY20" s="169">
        <v>1626863.7</v>
      </c>
      <c r="AGZ20" s="169">
        <v>5168063.46</v>
      </c>
      <c r="AHA20" s="169">
        <v>4540751.5</v>
      </c>
      <c r="AHB20" s="169">
        <v>1771403</v>
      </c>
      <c r="AHC20" s="169">
        <v>2439686</v>
      </c>
      <c r="AHD20" s="169">
        <v>2254057.5</v>
      </c>
      <c r="AHE20" s="169">
        <v>1532694.66</v>
      </c>
      <c r="AHF20" s="169">
        <v>2992555.54</v>
      </c>
      <c r="AHG20" s="169">
        <v>1792326.6</v>
      </c>
      <c r="AHH20" s="169">
        <v>9315508.1600000001</v>
      </c>
      <c r="AHI20" s="169">
        <v>2655288</v>
      </c>
      <c r="AHJ20" s="169">
        <v>2873819.98</v>
      </c>
      <c r="AHK20" s="169">
        <v>3871025.2</v>
      </c>
      <c r="AHL20" s="169">
        <v>10052101.560000001</v>
      </c>
      <c r="AHM20" s="169">
        <v>2967192.29</v>
      </c>
      <c r="AHN20" s="169">
        <v>2788312.45</v>
      </c>
      <c r="AHO20" s="169">
        <v>7358273125.4699936</v>
      </c>
    </row>
    <row r="21" spans="1:899" x14ac:dyDescent="0.35">
      <c r="A21" s="158" t="s">
        <v>25</v>
      </c>
      <c r="B21" s="158" t="s">
        <v>26</v>
      </c>
      <c r="C21" s="169">
        <v>546631668.31999993</v>
      </c>
      <c r="D21" s="169">
        <v>48372377.719999984</v>
      </c>
      <c r="E21" s="169">
        <v>71078832.75</v>
      </c>
      <c r="F21" s="169">
        <v>29882601.919999998</v>
      </c>
      <c r="G21" s="169">
        <v>73058659.279999986</v>
      </c>
      <c r="H21" s="169">
        <v>41331982.609999999</v>
      </c>
      <c r="I21" s="169">
        <v>64660715.039999999</v>
      </c>
      <c r="J21" s="169">
        <v>42341120.68</v>
      </c>
      <c r="K21" s="169">
        <v>44323179.25</v>
      </c>
      <c r="L21" s="169">
        <v>35284998.479999997</v>
      </c>
      <c r="M21" s="169">
        <v>25125056.059999999</v>
      </c>
      <c r="N21" s="169">
        <v>25198010.779999997</v>
      </c>
      <c r="O21" s="169">
        <v>17071778.469999999</v>
      </c>
      <c r="P21" s="169">
        <v>33313982.800000001</v>
      </c>
      <c r="Q21" s="169">
        <v>27649650.16</v>
      </c>
      <c r="R21" s="169">
        <v>52913117.730000004</v>
      </c>
      <c r="S21" s="169">
        <v>37007755.759999998</v>
      </c>
      <c r="T21" s="169">
        <v>2194533.08</v>
      </c>
      <c r="U21" s="169">
        <v>444766409.64000005</v>
      </c>
      <c r="V21" s="169">
        <v>102513001.97999999</v>
      </c>
      <c r="W21" s="169">
        <v>25713570.34</v>
      </c>
      <c r="X21" s="169">
        <v>36459739.109999999</v>
      </c>
      <c r="Y21" s="169">
        <v>51097920.929999992</v>
      </c>
      <c r="Z21" s="169">
        <v>42535064.039999999</v>
      </c>
      <c r="AA21" s="169">
        <v>21147559.090000004</v>
      </c>
      <c r="AB21" s="169">
        <v>90866581.650000006</v>
      </c>
      <c r="AC21" s="169">
        <v>39425792.520000003</v>
      </c>
      <c r="AD21" s="169">
        <v>32395062.030000001</v>
      </c>
      <c r="AE21" s="169">
        <v>100684884.64</v>
      </c>
      <c r="AF21" s="169">
        <v>44390552.400000013</v>
      </c>
      <c r="AG21" s="169">
        <v>73989354.910000011</v>
      </c>
      <c r="AH21" s="169">
        <v>58669530.099999994</v>
      </c>
      <c r="AI21" s="169">
        <v>35513789.999999993</v>
      </c>
      <c r="AJ21" s="169">
        <v>17222884.899999999</v>
      </c>
      <c r="AK21" s="169">
        <v>22015957.98</v>
      </c>
      <c r="AL21" s="169">
        <v>50086323.799999997</v>
      </c>
      <c r="AM21" s="169">
        <v>15494662.73</v>
      </c>
      <c r="AN21" s="169">
        <v>25993345.099999998</v>
      </c>
      <c r="AO21" s="169">
        <v>29502576.870000001</v>
      </c>
      <c r="AP21" s="169">
        <v>27753927.32</v>
      </c>
      <c r="AQ21" s="169">
        <v>24210692.939999998</v>
      </c>
      <c r="AR21" s="169">
        <v>11590413.640000001</v>
      </c>
      <c r="AS21" s="169">
        <v>328521165.44999993</v>
      </c>
      <c r="AT21" s="169">
        <v>20254392.84</v>
      </c>
      <c r="AU21" s="169">
        <v>14690146.609999998</v>
      </c>
      <c r="AV21" s="169">
        <v>28282414.050000001</v>
      </c>
      <c r="AW21" s="169">
        <v>44439725.280000001</v>
      </c>
      <c r="AX21" s="169">
        <v>65355977.200000003</v>
      </c>
      <c r="AY21" s="169">
        <v>21574512.449999999</v>
      </c>
      <c r="AZ21" s="169">
        <v>26625279.839999996</v>
      </c>
      <c r="BA21" s="169">
        <v>19157108.809999999</v>
      </c>
      <c r="BB21" s="169">
        <v>21466901.98</v>
      </c>
      <c r="BC21" s="169">
        <v>11770095.470000001</v>
      </c>
      <c r="BD21" s="169">
        <v>13140766.190000001</v>
      </c>
      <c r="BE21" s="169">
        <v>80433438.550000012</v>
      </c>
      <c r="BF21" s="169">
        <v>263600</v>
      </c>
      <c r="BG21" s="169">
        <v>10761865.199999999</v>
      </c>
      <c r="BH21" s="169">
        <v>296373070.90999997</v>
      </c>
      <c r="BI21" s="169">
        <v>168904017.82999998</v>
      </c>
      <c r="BJ21" s="169">
        <v>41606817.160000004</v>
      </c>
      <c r="BK21" s="169">
        <v>29867137.280000001</v>
      </c>
      <c r="BL21" s="169">
        <v>60947276.390000001</v>
      </c>
      <c r="BM21" s="169">
        <v>41993963.720000006</v>
      </c>
      <c r="BN21" s="169">
        <v>43251472.960000001</v>
      </c>
      <c r="BO21" s="169">
        <v>3716436.8</v>
      </c>
      <c r="BP21" s="169">
        <v>2542711.4499999997</v>
      </c>
      <c r="BQ21" s="169">
        <v>352484972.63</v>
      </c>
      <c r="BR21" s="169">
        <v>52451098.399999999</v>
      </c>
      <c r="BS21" s="169">
        <v>34759033.229999997</v>
      </c>
      <c r="BT21" s="169">
        <v>55644126.909999996</v>
      </c>
      <c r="BU21" s="169">
        <v>40324576.590000011</v>
      </c>
      <c r="BV21" s="169">
        <v>28826261.260000002</v>
      </c>
      <c r="BW21" s="169">
        <v>35117217.689999998</v>
      </c>
      <c r="BX21" s="169">
        <v>52693604.68</v>
      </c>
      <c r="BY21" s="169">
        <v>123956530.30000001</v>
      </c>
      <c r="BZ21" s="169">
        <v>25777038.66</v>
      </c>
      <c r="CA21" s="169">
        <v>40799719.579999998</v>
      </c>
      <c r="CB21" s="169">
        <v>58609006.719999999</v>
      </c>
      <c r="CC21" s="169">
        <v>22750114.109999999</v>
      </c>
      <c r="CD21" s="169">
        <v>17395861.969999999</v>
      </c>
      <c r="CE21" s="169">
        <v>20415127.309999999</v>
      </c>
      <c r="CF21" s="169">
        <v>584417652.10000014</v>
      </c>
      <c r="CG21" s="169">
        <v>43211423.549999997</v>
      </c>
      <c r="CH21" s="169">
        <v>71051660.450000003</v>
      </c>
      <c r="CI21" s="169">
        <v>32523619.389999997</v>
      </c>
      <c r="CJ21" s="169">
        <v>37464908.859999999</v>
      </c>
      <c r="CK21" s="169">
        <v>46908283.219999999</v>
      </c>
      <c r="CL21" s="169">
        <v>32095450.16</v>
      </c>
      <c r="CM21" s="169">
        <v>55032164.319999993</v>
      </c>
      <c r="CN21" s="169">
        <v>20685352.450000003</v>
      </c>
      <c r="CO21" s="169">
        <v>40204884.410000004</v>
      </c>
      <c r="CP21" s="169">
        <v>26922027.490000002</v>
      </c>
      <c r="CQ21" s="169">
        <v>56770219.339999996</v>
      </c>
      <c r="CR21" s="169">
        <v>29940158.290000003</v>
      </c>
      <c r="CS21" s="169">
        <v>282924912.65000004</v>
      </c>
      <c r="CT21" s="169">
        <v>31967880.399999999</v>
      </c>
      <c r="CU21" s="169">
        <v>39739660.719999999</v>
      </c>
      <c r="CV21" s="169">
        <v>49516668.350000001</v>
      </c>
      <c r="CW21" s="169">
        <v>25229714.859999999</v>
      </c>
      <c r="CX21" s="169">
        <v>51448550.329999991</v>
      </c>
      <c r="CY21" s="169">
        <v>36990245.390000001</v>
      </c>
      <c r="CZ21" s="169">
        <v>12045243.220000001</v>
      </c>
      <c r="DA21" s="169">
        <v>213399709.44999999</v>
      </c>
      <c r="DB21" s="169">
        <v>212338126.95999998</v>
      </c>
      <c r="DC21" s="169">
        <v>42516401.219999999</v>
      </c>
      <c r="DD21" s="169">
        <v>29816091.719999999</v>
      </c>
      <c r="DE21" s="169">
        <v>53202317.030000001</v>
      </c>
      <c r="DF21" s="169">
        <v>31873415.979999993</v>
      </c>
      <c r="DG21" s="169">
        <v>32189453.130000003</v>
      </c>
      <c r="DH21" s="169">
        <v>30899258.930000003</v>
      </c>
      <c r="DI21" s="169">
        <v>7274717.5</v>
      </c>
      <c r="DJ21" s="169">
        <v>660122133.19999993</v>
      </c>
      <c r="DK21" s="169">
        <v>31947276.34</v>
      </c>
      <c r="DL21" s="169">
        <v>48453631.390000001</v>
      </c>
      <c r="DM21" s="169">
        <v>47873112.109999999</v>
      </c>
      <c r="DN21" s="169">
        <v>50224039.520000003</v>
      </c>
      <c r="DO21" s="169">
        <v>44814767.140000001</v>
      </c>
      <c r="DP21" s="169">
        <v>67845409.200000003</v>
      </c>
      <c r="DQ21" s="169">
        <v>36796010.589999996</v>
      </c>
      <c r="DR21" s="169">
        <v>51503642.349999994</v>
      </c>
      <c r="DS21" s="169">
        <v>289316920.32999998</v>
      </c>
      <c r="DT21" s="169">
        <v>44917896.680000007</v>
      </c>
      <c r="DU21" s="169">
        <v>96965664.109999999</v>
      </c>
      <c r="DV21" s="169">
        <v>82610418.230000004</v>
      </c>
      <c r="DW21" s="169">
        <v>35656352.899999999</v>
      </c>
      <c r="DX21" s="169">
        <v>49756098.860000007</v>
      </c>
      <c r="DY21" s="169">
        <v>40412502.75</v>
      </c>
      <c r="DZ21" s="169">
        <v>10946783.310000001</v>
      </c>
      <c r="EA21" s="169">
        <v>26935122.91</v>
      </c>
      <c r="EB21" s="169">
        <v>25381301.810000002</v>
      </c>
      <c r="EC21" s="169">
        <v>71036067.849999994</v>
      </c>
      <c r="ED21" s="169">
        <v>223664846.13000003</v>
      </c>
      <c r="EE21" s="169">
        <v>187249065.46000001</v>
      </c>
      <c r="EF21" s="169">
        <v>38253846.710000001</v>
      </c>
      <c r="EG21" s="169">
        <v>39343362.939999998</v>
      </c>
      <c r="EH21" s="169">
        <v>44972267.340000004</v>
      </c>
      <c r="EI21" s="169">
        <v>52481734.090000004</v>
      </c>
      <c r="EJ21" s="169">
        <v>82305910.799999982</v>
      </c>
      <c r="EK21" s="169">
        <v>29244057.789999999</v>
      </c>
      <c r="EL21" s="169">
        <v>33259798.010000002</v>
      </c>
      <c r="EM21" s="169">
        <v>446984127.19</v>
      </c>
      <c r="EN21" s="169">
        <v>35854666.579999998</v>
      </c>
      <c r="EO21" s="169">
        <v>32141903.440000001</v>
      </c>
      <c r="EP21" s="169">
        <v>32142521.789999995</v>
      </c>
      <c r="EQ21" s="169">
        <v>18237531.270000003</v>
      </c>
      <c r="ER21" s="169">
        <v>17909436.830000002</v>
      </c>
      <c r="ES21" s="169">
        <v>45571213.690000005</v>
      </c>
      <c r="ET21" s="169">
        <v>40090557.25</v>
      </c>
      <c r="EU21" s="169">
        <v>28621213.019999996</v>
      </c>
      <c r="EV21" s="169">
        <v>281144126.53000003</v>
      </c>
      <c r="EW21" s="169">
        <v>19456537.979999997</v>
      </c>
      <c r="EX21" s="169">
        <v>26935115.139999997</v>
      </c>
      <c r="EY21" s="169">
        <v>37959638.710000008</v>
      </c>
      <c r="EZ21" s="169">
        <v>52143545.540000007</v>
      </c>
      <c r="FA21" s="169">
        <v>41872337.539999992</v>
      </c>
      <c r="FB21" s="169">
        <v>44421706.68</v>
      </c>
      <c r="FC21" s="169">
        <v>24856448.729999997</v>
      </c>
      <c r="FD21" s="169">
        <v>21266275.149999999</v>
      </c>
      <c r="FE21" s="169">
        <v>18296232.599999998</v>
      </c>
      <c r="FF21" s="169">
        <v>15467829.52</v>
      </c>
      <c r="FG21" s="169">
        <v>4180010.34</v>
      </c>
      <c r="FH21" s="169">
        <v>237799350.66999996</v>
      </c>
      <c r="FI21" s="169">
        <v>29489744.759999998</v>
      </c>
      <c r="FJ21" s="169">
        <v>34333842.57</v>
      </c>
      <c r="FK21" s="169">
        <v>34868555.159999996</v>
      </c>
      <c r="FL21" s="169">
        <v>48255094.110000007</v>
      </c>
      <c r="FM21" s="169">
        <v>42149014.829999998</v>
      </c>
      <c r="FN21" s="169">
        <v>5432323.5499999998</v>
      </c>
      <c r="FO21" s="169">
        <v>3157418.71</v>
      </c>
      <c r="FP21" s="169">
        <v>512658574.16000003</v>
      </c>
      <c r="FQ21" s="169">
        <v>33546198.750000004</v>
      </c>
      <c r="FR21" s="169">
        <v>45178364.110000007</v>
      </c>
      <c r="FS21" s="169">
        <v>39868045.200000003</v>
      </c>
      <c r="FT21" s="169">
        <v>50550670</v>
      </c>
      <c r="FU21" s="169">
        <v>31799119.609999999</v>
      </c>
      <c r="FV21" s="169">
        <v>65092447.57</v>
      </c>
      <c r="FW21" s="169">
        <v>44721911.009999998</v>
      </c>
      <c r="FX21" s="169">
        <v>39842983.31000001</v>
      </c>
      <c r="FY21" s="169">
        <v>35204523.620000005</v>
      </c>
      <c r="FZ21" s="169">
        <v>64776479.900000006</v>
      </c>
      <c r="GA21" s="169">
        <v>35079369.729999997</v>
      </c>
      <c r="GB21" s="169">
        <v>19698025.319999997</v>
      </c>
      <c r="GC21" s="169">
        <v>1606031.37</v>
      </c>
      <c r="GD21" s="169">
        <v>292244539.36000001</v>
      </c>
      <c r="GE21" s="169">
        <v>28558209.910000004</v>
      </c>
      <c r="GF21" s="169">
        <v>32971947.259999994</v>
      </c>
      <c r="GG21" s="169">
        <v>59354601.959999993</v>
      </c>
      <c r="GH21" s="169">
        <v>38082284.5</v>
      </c>
      <c r="GI21" s="169">
        <v>30385447.91</v>
      </c>
      <c r="GJ21" s="169">
        <v>33177381.91</v>
      </c>
      <c r="GK21" s="169">
        <v>79283124.01000002</v>
      </c>
      <c r="GL21" s="169">
        <v>26626529.190000001</v>
      </c>
      <c r="GM21" s="169">
        <v>6320100</v>
      </c>
      <c r="GN21" s="169">
        <v>5730730.7199999997</v>
      </c>
      <c r="GO21" s="169">
        <v>4976649.6399999997</v>
      </c>
      <c r="GP21" s="169">
        <v>237140344.53</v>
      </c>
      <c r="GQ21" s="169">
        <v>56359596.200000003</v>
      </c>
      <c r="GR21" s="169">
        <v>32258348.670000002</v>
      </c>
      <c r="GS21" s="169">
        <v>44969068.059999995</v>
      </c>
      <c r="GT21" s="169">
        <v>16811200</v>
      </c>
      <c r="GU21" s="169">
        <v>31404349.420000002</v>
      </c>
      <c r="GV21" s="169">
        <v>35640554.5</v>
      </c>
      <c r="GW21" s="169">
        <v>21692947</v>
      </c>
      <c r="GX21" s="169">
        <v>256955808.14000002</v>
      </c>
      <c r="GY21" s="169">
        <v>28147342.140000001</v>
      </c>
      <c r="GZ21" s="169">
        <v>61280691.82</v>
      </c>
      <c r="HA21" s="169">
        <v>44817658.649999999</v>
      </c>
      <c r="HB21" s="169">
        <v>390976102.75</v>
      </c>
      <c r="HC21" s="169">
        <v>55942254.840000011</v>
      </c>
      <c r="HD21" s="169">
        <v>56239644.56000001</v>
      </c>
      <c r="HE21" s="169">
        <v>71365593.019999996</v>
      </c>
      <c r="HF21" s="169">
        <v>47016162.93</v>
      </c>
      <c r="HG21" s="169">
        <v>67213409.989999995</v>
      </c>
      <c r="HH21" s="169">
        <v>11558270.32</v>
      </c>
      <c r="HI21" s="169">
        <v>263698290.79999998</v>
      </c>
      <c r="HJ21" s="169">
        <v>42859472.619999997</v>
      </c>
      <c r="HK21" s="169">
        <v>56753173.230000004</v>
      </c>
      <c r="HL21" s="169">
        <v>45869752.200000003</v>
      </c>
      <c r="HM21" s="169">
        <v>32256973.609999996</v>
      </c>
      <c r="HN21" s="169">
        <v>34037463.709999993</v>
      </c>
      <c r="HO21" s="169">
        <v>44260496.859999999</v>
      </c>
      <c r="HP21" s="169">
        <v>23567787.739999998</v>
      </c>
      <c r="HQ21" s="169">
        <v>343245495.67999995</v>
      </c>
      <c r="HR21" s="169">
        <v>140407259.56999996</v>
      </c>
      <c r="HS21" s="169">
        <v>36581268.259999998</v>
      </c>
      <c r="HT21" s="169">
        <v>30741486.34</v>
      </c>
      <c r="HU21" s="169">
        <v>29727859.940000001</v>
      </c>
      <c r="HV21" s="169">
        <v>31230358.289999999</v>
      </c>
      <c r="HW21" s="169">
        <v>60299055.799999997</v>
      </c>
      <c r="HX21" s="169">
        <v>27558840.579999998</v>
      </c>
      <c r="HY21" s="169">
        <v>29176110.079999998</v>
      </c>
      <c r="HZ21" s="169">
        <v>28335960.129999999</v>
      </c>
      <c r="IA21" s="169">
        <v>31800643.030000001</v>
      </c>
      <c r="IB21" s="169">
        <v>39413339.210000001</v>
      </c>
      <c r="IC21" s="169">
        <v>18288995.870000001</v>
      </c>
      <c r="ID21" s="169">
        <v>32024243.920000002</v>
      </c>
      <c r="IE21" s="169">
        <v>21644404.510000002</v>
      </c>
      <c r="IF21" s="169">
        <v>20648560.640000001</v>
      </c>
      <c r="IG21" s="169">
        <v>285468390.44</v>
      </c>
      <c r="IH21" s="169">
        <v>158583033.74000004</v>
      </c>
      <c r="II21" s="169">
        <v>44013539.120000005</v>
      </c>
      <c r="IJ21" s="169">
        <v>68946300.25</v>
      </c>
      <c r="IK21" s="169">
        <v>66514442.159999996</v>
      </c>
      <c r="IL21" s="169">
        <v>40139822.259999998</v>
      </c>
      <c r="IM21" s="169">
        <v>31048541.93</v>
      </c>
      <c r="IN21" s="169">
        <v>20761852.57</v>
      </c>
      <c r="IO21" s="169">
        <v>20776240.960000001</v>
      </c>
      <c r="IP21" s="169">
        <v>25947693.5</v>
      </c>
      <c r="IQ21" s="169">
        <v>27017885.539999999</v>
      </c>
      <c r="IR21" s="169">
        <v>478052959.00999999</v>
      </c>
      <c r="IS21" s="169">
        <v>253334862.08999997</v>
      </c>
      <c r="IT21" s="169">
        <v>61199323.130000003</v>
      </c>
      <c r="IU21" s="169">
        <v>43636603.390000001</v>
      </c>
      <c r="IV21" s="169">
        <v>27489441</v>
      </c>
      <c r="IW21" s="169">
        <v>23520465.510000002</v>
      </c>
      <c r="IX21" s="169">
        <v>34225280.200000003</v>
      </c>
      <c r="IY21" s="169">
        <v>20333222.539999999</v>
      </c>
      <c r="IZ21" s="169">
        <v>26670088.399999999</v>
      </c>
      <c r="JA21" s="169">
        <v>37181593.230000004</v>
      </c>
      <c r="JB21" s="169">
        <v>29161100.600000001</v>
      </c>
      <c r="JC21" s="169">
        <v>25105801.09</v>
      </c>
      <c r="JD21" s="169">
        <v>219702357.34999996</v>
      </c>
      <c r="JE21" s="169">
        <v>170938587.25999999</v>
      </c>
      <c r="JF21" s="169">
        <v>41395565.869999997</v>
      </c>
      <c r="JG21" s="169">
        <v>32542484.659999996</v>
      </c>
      <c r="JH21" s="169">
        <v>29059727.75</v>
      </c>
      <c r="JI21" s="169">
        <v>36452950</v>
      </c>
      <c r="JJ21" s="169">
        <v>229920752.81999999</v>
      </c>
      <c r="JK21" s="169">
        <v>25369915.989999998</v>
      </c>
      <c r="JL21" s="169">
        <v>38734671.349999994</v>
      </c>
      <c r="JM21" s="169">
        <v>43590994.859999999</v>
      </c>
      <c r="JN21" s="169">
        <v>33813649.57</v>
      </c>
      <c r="JO21" s="169">
        <v>64841101.220000006</v>
      </c>
      <c r="JP21" s="169">
        <v>25895815.729999997</v>
      </c>
      <c r="JQ21" s="169">
        <v>275354812.49000001</v>
      </c>
      <c r="JR21" s="169">
        <v>170074792.21999997</v>
      </c>
      <c r="JS21" s="169">
        <v>31110892.649999999</v>
      </c>
      <c r="JT21" s="169">
        <v>19133467.530000001</v>
      </c>
      <c r="JU21" s="169">
        <v>48581467.93</v>
      </c>
      <c r="JV21" s="169">
        <v>14502195.32</v>
      </c>
      <c r="JW21" s="169">
        <v>86627963.50999999</v>
      </c>
      <c r="JX21" s="169">
        <v>42820657.150000006</v>
      </c>
      <c r="JY21" s="169">
        <v>23918200.550000001</v>
      </c>
      <c r="JZ21" s="169">
        <v>47422830.410000004</v>
      </c>
      <c r="KA21" s="169">
        <v>28874007.239999998</v>
      </c>
      <c r="KB21" s="169">
        <v>31187171.400000002</v>
      </c>
      <c r="KC21" s="169">
        <v>21306453.079999994</v>
      </c>
      <c r="KD21" s="169">
        <v>9714761.629999999</v>
      </c>
      <c r="KE21" s="169">
        <v>20574019.190000001</v>
      </c>
      <c r="KF21" s="169">
        <v>456966613.17999995</v>
      </c>
      <c r="KG21" s="169">
        <v>55209142.239999995</v>
      </c>
      <c r="KH21" s="169">
        <v>39655300.380000003</v>
      </c>
      <c r="KI21" s="169">
        <v>51010115.75</v>
      </c>
      <c r="KJ21" s="169">
        <v>39809706.480000004</v>
      </c>
      <c r="KK21" s="169">
        <v>39503881.75</v>
      </c>
      <c r="KL21" s="169">
        <v>68312560.700000003</v>
      </c>
      <c r="KM21" s="169">
        <v>29744434.699999999</v>
      </c>
      <c r="KN21" s="169">
        <v>31626543.550000001</v>
      </c>
      <c r="KO21" s="169">
        <v>178238309.45999998</v>
      </c>
      <c r="KP21" s="169">
        <v>31310764.600000001</v>
      </c>
      <c r="KQ21" s="169">
        <v>42531078.460000001</v>
      </c>
      <c r="KR21" s="169">
        <v>64062695.750000007</v>
      </c>
      <c r="KS21" s="169">
        <v>28632381.580000002</v>
      </c>
      <c r="KT21" s="169">
        <v>39454766.659999996</v>
      </c>
      <c r="KU21" s="169">
        <v>148807977.47</v>
      </c>
      <c r="KV21" s="169">
        <v>50621571.140000001</v>
      </c>
      <c r="KW21" s="169">
        <v>317778622.96999997</v>
      </c>
      <c r="KX21" s="169">
        <v>38881368.919999994</v>
      </c>
      <c r="KY21" s="169">
        <v>31789296.129999999</v>
      </c>
      <c r="KZ21" s="169">
        <v>49770983.029999994</v>
      </c>
      <c r="LA21" s="169">
        <v>60295506.280000001</v>
      </c>
      <c r="LB21" s="169">
        <v>41192216.519999996</v>
      </c>
      <c r="LC21" s="169">
        <v>32233743.93</v>
      </c>
      <c r="LD21" s="169">
        <v>36453409.25</v>
      </c>
      <c r="LE21" s="169">
        <v>530177118.98999995</v>
      </c>
      <c r="LF21" s="169">
        <v>158766366.43000001</v>
      </c>
      <c r="LG21" s="169">
        <v>242627834.11999997</v>
      </c>
      <c r="LH21" s="169">
        <v>186400381.27000001</v>
      </c>
      <c r="LI21" s="169">
        <v>38320116.609999999</v>
      </c>
      <c r="LJ21" s="169">
        <v>43165997.690000005</v>
      </c>
      <c r="LK21" s="169">
        <v>30322593.329999998</v>
      </c>
      <c r="LL21" s="169">
        <v>49930535.140000001</v>
      </c>
      <c r="LM21" s="169">
        <v>32140123.840000004</v>
      </c>
      <c r="LN21" s="169">
        <v>47731963.670000009</v>
      </c>
      <c r="LO21" s="169">
        <v>6780769.2000000002</v>
      </c>
      <c r="LP21" s="169">
        <v>234175503.66999999</v>
      </c>
      <c r="LQ21" s="169">
        <v>77589625.719999999</v>
      </c>
      <c r="LR21" s="169">
        <v>39391422.940000013</v>
      </c>
      <c r="LS21" s="169">
        <v>378529785.86999983</v>
      </c>
      <c r="LT21" s="169">
        <v>126043242.06999999</v>
      </c>
      <c r="LU21" s="169">
        <v>379186175.54000014</v>
      </c>
      <c r="LV21" s="169">
        <v>163289072.00000003</v>
      </c>
      <c r="LW21" s="169">
        <v>68852993.849999994</v>
      </c>
      <c r="LX21" s="169">
        <v>53856463.980000012</v>
      </c>
      <c r="LY21" s="169">
        <v>59551418.93</v>
      </c>
      <c r="LZ21" s="169">
        <v>49673425.760000005</v>
      </c>
      <c r="MA21" s="169">
        <v>48633661.700000003</v>
      </c>
      <c r="MB21" s="169">
        <v>50587940.350000001</v>
      </c>
      <c r="MC21" s="169">
        <v>85831260.969999984</v>
      </c>
      <c r="MD21" s="169">
        <v>29581041.07</v>
      </c>
      <c r="ME21" s="169">
        <v>476370182.53000021</v>
      </c>
      <c r="MF21" s="169">
        <v>35322503.559999987</v>
      </c>
      <c r="MG21" s="169">
        <v>26033650.98</v>
      </c>
      <c r="MH21" s="169">
        <v>22408243.879999999</v>
      </c>
      <c r="MI21" s="169">
        <v>22889201.59</v>
      </c>
      <c r="MJ21" s="169">
        <v>38671794.550000004</v>
      </c>
      <c r="MK21" s="169">
        <v>28650019.000000004</v>
      </c>
      <c r="ML21" s="169">
        <v>33921632.640000001</v>
      </c>
      <c r="MM21" s="169">
        <v>40692356.720000006</v>
      </c>
      <c r="MN21" s="169">
        <v>20198140.300000001</v>
      </c>
      <c r="MO21" s="169">
        <v>26332017.27</v>
      </c>
      <c r="MP21" s="169">
        <v>26470647.690000001</v>
      </c>
      <c r="MQ21" s="169">
        <v>357029416.87000006</v>
      </c>
      <c r="MR21" s="169">
        <v>19256133.109999999</v>
      </c>
      <c r="MS21" s="169">
        <v>38019327.229999997</v>
      </c>
      <c r="MT21" s="169">
        <v>54015280</v>
      </c>
      <c r="MU21" s="169">
        <v>48090355.25</v>
      </c>
      <c r="MV21" s="169">
        <v>19530551</v>
      </c>
      <c r="MW21" s="169">
        <v>63299066.43</v>
      </c>
      <c r="MX21" s="169">
        <v>52014120.409999996</v>
      </c>
      <c r="MY21" s="169">
        <v>35588393.859999999</v>
      </c>
      <c r="MZ21" s="169">
        <v>14653867.640000001</v>
      </c>
      <c r="NA21" s="169">
        <v>5149992</v>
      </c>
      <c r="NB21" s="169">
        <v>530926974.1500001</v>
      </c>
      <c r="NC21" s="169">
        <v>61351420.219999999</v>
      </c>
      <c r="ND21" s="169">
        <v>26849384.379999999</v>
      </c>
      <c r="NE21" s="169">
        <v>130800814.58999999</v>
      </c>
      <c r="NF21" s="169">
        <v>26631386.93</v>
      </c>
      <c r="NG21" s="169">
        <v>56141282.660000004</v>
      </c>
      <c r="NH21" s="169">
        <v>103918014.54000001</v>
      </c>
      <c r="NI21" s="169">
        <v>92219830.670000017</v>
      </c>
      <c r="NJ21" s="169">
        <v>12869399.310000001</v>
      </c>
      <c r="NK21" s="169">
        <v>60038359.050000004</v>
      </c>
      <c r="NL21" s="169">
        <v>36485031.980000004</v>
      </c>
      <c r="NM21" s="169">
        <v>9834655.0199999996</v>
      </c>
      <c r="NN21" s="169">
        <v>227119013</v>
      </c>
      <c r="NO21" s="169">
        <v>35184775.140000001</v>
      </c>
      <c r="NP21" s="169">
        <v>29519000.07</v>
      </c>
      <c r="NQ21" s="169">
        <v>0</v>
      </c>
      <c r="NR21" s="169">
        <v>30339755.199999999</v>
      </c>
      <c r="NS21" s="169">
        <v>8492240.6600000001</v>
      </c>
      <c r="NT21" s="169">
        <v>12976706.27</v>
      </c>
      <c r="NU21" s="169">
        <v>341280985.21999991</v>
      </c>
      <c r="NV21" s="169">
        <v>104740622.46000001</v>
      </c>
      <c r="NW21" s="169">
        <v>34472361.439999998</v>
      </c>
      <c r="NX21" s="169">
        <v>26817384.159999996</v>
      </c>
      <c r="NY21" s="169">
        <v>38048212.969999999</v>
      </c>
      <c r="NZ21" s="169">
        <v>50159527.710000008</v>
      </c>
      <c r="OA21" s="169">
        <v>25922849.960000001</v>
      </c>
      <c r="OB21" s="169">
        <v>351674414.13999999</v>
      </c>
      <c r="OC21" s="169">
        <v>106388266.78999999</v>
      </c>
      <c r="OD21" s="169">
        <v>56311356.07</v>
      </c>
      <c r="OE21" s="169">
        <v>99563005.090000018</v>
      </c>
      <c r="OF21" s="169">
        <v>24630984.470000003</v>
      </c>
      <c r="OG21" s="169">
        <v>52773739.75</v>
      </c>
      <c r="OH21" s="169">
        <v>35177063.050000004</v>
      </c>
      <c r="OI21" s="169">
        <v>11699038.23</v>
      </c>
      <c r="OJ21" s="169">
        <v>8191723.3199999994</v>
      </c>
      <c r="OK21" s="169">
        <v>305788446.11999995</v>
      </c>
      <c r="OL21" s="169">
        <v>79964795.830000013</v>
      </c>
      <c r="OM21" s="169">
        <v>82045392.459999993</v>
      </c>
      <c r="ON21" s="169">
        <v>49782289.950000003</v>
      </c>
      <c r="OO21" s="169">
        <v>35947933.309999995</v>
      </c>
      <c r="OP21" s="169">
        <v>5280002.34</v>
      </c>
      <c r="OQ21" s="169">
        <v>157943915.76999998</v>
      </c>
      <c r="OR21" s="169">
        <v>25658527.559999999</v>
      </c>
      <c r="OS21" s="169">
        <v>26686470.030000001</v>
      </c>
      <c r="OT21" s="169">
        <v>42408353.380000003</v>
      </c>
      <c r="OU21" s="169">
        <v>42275480.400000006</v>
      </c>
      <c r="OV21" s="169">
        <v>75291790.230000004</v>
      </c>
      <c r="OW21" s="169">
        <v>22971443.77</v>
      </c>
      <c r="OX21" s="169">
        <v>5328615.18</v>
      </c>
      <c r="OY21" s="169">
        <v>5912678.8600000003</v>
      </c>
      <c r="OZ21" s="169">
        <v>291794856.36000001</v>
      </c>
      <c r="PA21" s="169">
        <v>19505290.280000001</v>
      </c>
      <c r="PB21" s="169">
        <v>67653916.859999999</v>
      </c>
      <c r="PC21" s="169">
        <v>23540062.41</v>
      </c>
      <c r="PD21" s="169">
        <v>40763316.020000003</v>
      </c>
      <c r="PE21" s="169">
        <v>76540283.340000004</v>
      </c>
      <c r="PF21" s="169">
        <v>24930438.899999999</v>
      </c>
      <c r="PG21" s="169">
        <v>25854792.939999998</v>
      </c>
      <c r="PH21" s="169">
        <v>27770371.819999997</v>
      </c>
      <c r="PI21" s="169">
        <v>24290645.159999996</v>
      </c>
      <c r="PJ21" s="169">
        <v>31921579.489999998</v>
      </c>
      <c r="PK21" s="169">
        <v>41918200.509999998</v>
      </c>
      <c r="PL21" s="169">
        <v>25385747.390000001</v>
      </c>
      <c r="PM21" s="169">
        <v>78701390.560000002</v>
      </c>
      <c r="PN21" s="169">
        <v>6464310</v>
      </c>
      <c r="PO21" s="169">
        <v>0</v>
      </c>
      <c r="PP21" s="169">
        <v>216000</v>
      </c>
      <c r="PQ21" s="169">
        <v>5421410</v>
      </c>
      <c r="PR21" s="169">
        <v>655025363.92000008</v>
      </c>
      <c r="PS21" s="169">
        <v>38232489.409999996</v>
      </c>
      <c r="PT21" s="169">
        <v>46535875.899999999</v>
      </c>
      <c r="PU21" s="169">
        <v>51273388.569999993</v>
      </c>
      <c r="PV21" s="169">
        <v>111636026.66</v>
      </c>
      <c r="PW21" s="169">
        <v>39639761.119999997</v>
      </c>
      <c r="PX21" s="169">
        <v>78653058.070000008</v>
      </c>
      <c r="PY21" s="169">
        <v>39419902.160000004</v>
      </c>
      <c r="PZ21" s="169">
        <v>79401967.86999999</v>
      </c>
      <c r="QA21" s="169">
        <v>25286533.830000002</v>
      </c>
      <c r="QB21" s="169">
        <v>83158856.729999989</v>
      </c>
      <c r="QC21" s="169">
        <v>24964497.059999999</v>
      </c>
      <c r="QD21" s="169">
        <v>27865485.949999999</v>
      </c>
      <c r="QE21" s="169">
        <v>39429867.690000005</v>
      </c>
      <c r="QF21" s="169">
        <v>52385187.969999999</v>
      </c>
      <c r="QG21" s="169">
        <v>53033445.349999994</v>
      </c>
      <c r="QH21" s="169">
        <v>38733508.370000005</v>
      </c>
      <c r="QI21" s="169">
        <v>31123137.09</v>
      </c>
      <c r="QJ21" s="169">
        <v>24359850.620000001</v>
      </c>
      <c r="QK21" s="169">
        <v>66973000.210000001</v>
      </c>
      <c r="QL21" s="169">
        <v>66993634.319999993</v>
      </c>
      <c r="QM21" s="169">
        <v>27250174.59</v>
      </c>
      <c r="QN21" s="169">
        <v>2225952.5</v>
      </c>
      <c r="QO21" s="169">
        <v>2570683.69</v>
      </c>
      <c r="QP21" s="169">
        <v>2543120</v>
      </c>
      <c r="QQ21" s="169">
        <v>488880</v>
      </c>
      <c r="QR21" s="169">
        <v>341267086.75</v>
      </c>
      <c r="QS21" s="169">
        <v>26048551.060000002</v>
      </c>
      <c r="QT21" s="169">
        <v>67902133.870000005</v>
      </c>
      <c r="QU21" s="169">
        <v>46388410</v>
      </c>
      <c r="QV21" s="169">
        <v>46063320.969999999</v>
      </c>
      <c r="QW21" s="169">
        <v>58182188.059999995</v>
      </c>
      <c r="QX21" s="169">
        <v>28313280</v>
      </c>
      <c r="QY21" s="169">
        <v>56199014.189999998</v>
      </c>
      <c r="QZ21" s="169">
        <v>65169661.68</v>
      </c>
      <c r="RA21" s="169">
        <v>25337060</v>
      </c>
      <c r="RB21" s="169">
        <v>21211780</v>
      </c>
      <c r="RC21" s="169">
        <v>3734730</v>
      </c>
      <c r="RD21" s="169">
        <v>2957350.97</v>
      </c>
      <c r="RE21" s="169">
        <v>393803925.0800001</v>
      </c>
      <c r="RF21" s="169">
        <v>51423111.219999999</v>
      </c>
      <c r="RG21" s="169">
        <v>30176330.25</v>
      </c>
      <c r="RH21" s="169">
        <v>40927605.859999999</v>
      </c>
      <c r="RI21" s="169">
        <v>38455534.06000001</v>
      </c>
      <c r="RJ21" s="169">
        <v>42782166.240000002</v>
      </c>
      <c r="RK21" s="169">
        <v>63652869.840000004</v>
      </c>
      <c r="RL21" s="169">
        <v>30640323.130000006</v>
      </c>
      <c r="RM21" s="169">
        <v>35950449.009999998</v>
      </c>
      <c r="RN21" s="169">
        <v>61100216.469999999</v>
      </c>
      <c r="RO21" s="169">
        <v>68499842.219999984</v>
      </c>
      <c r="RP21" s="169">
        <v>29346652.289999999</v>
      </c>
      <c r="RQ21" s="169">
        <v>19781533.210000001</v>
      </c>
      <c r="RR21" s="169">
        <v>36890817.5</v>
      </c>
      <c r="RS21" s="169">
        <v>21146014.280000001</v>
      </c>
      <c r="RT21" s="169">
        <v>29969128.869999997</v>
      </c>
      <c r="RU21" s="169">
        <v>40025737.910000004</v>
      </c>
      <c r="RV21" s="169">
        <v>467760</v>
      </c>
      <c r="RW21" s="169">
        <v>467760</v>
      </c>
      <c r="RX21" s="169">
        <v>461658</v>
      </c>
      <c r="RY21" s="169">
        <v>230731726.68999997</v>
      </c>
      <c r="RZ21" s="169">
        <v>27936991.329999998</v>
      </c>
      <c r="SA21" s="169">
        <v>34325245.879999995</v>
      </c>
      <c r="SB21" s="169">
        <v>37524110.759999998</v>
      </c>
      <c r="SC21" s="169">
        <v>17152467.41</v>
      </c>
      <c r="SD21" s="169">
        <v>39184158.209999993</v>
      </c>
      <c r="SE21" s="169">
        <v>42393949.489999995</v>
      </c>
      <c r="SF21" s="169">
        <v>43826550.270000003</v>
      </c>
      <c r="SG21" s="169">
        <v>30258762.09</v>
      </c>
      <c r="SH21" s="169">
        <v>25123036.219999999</v>
      </c>
      <c r="SI21" s="169">
        <v>72795451.979999989</v>
      </c>
      <c r="SJ21" s="169">
        <v>389270</v>
      </c>
      <c r="SK21" s="169">
        <v>86825943.62999998</v>
      </c>
      <c r="SL21" s="169">
        <v>24360149.650000002</v>
      </c>
      <c r="SM21" s="169">
        <v>27790227.439999998</v>
      </c>
      <c r="SN21" s="169">
        <v>40954773.530000001</v>
      </c>
      <c r="SO21" s="169">
        <v>29087910.789999999</v>
      </c>
      <c r="SP21" s="169">
        <v>21575925.890000001</v>
      </c>
      <c r="SQ21" s="169">
        <v>26113177.689999998</v>
      </c>
      <c r="SR21" s="169">
        <v>13335490.93</v>
      </c>
      <c r="SS21" s="169">
        <v>259314871.28000003</v>
      </c>
      <c r="ST21" s="169">
        <v>24395036.980000004</v>
      </c>
      <c r="SU21" s="169">
        <v>38229525.490000002</v>
      </c>
      <c r="SV21" s="169">
        <v>25390052.52</v>
      </c>
      <c r="SW21" s="169">
        <v>13763558.860000001</v>
      </c>
      <c r="SX21" s="169">
        <v>24393900.849999998</v>
      </c>
      <c r="SY21" s="169">
        <v>25261272.069999997</v>
      </c>
      <c r="SZ21" s="169">
        <v>71191571.739999995</v>
      </c>
      <c r="TA21" s="169">
        <v>29228727.390000004</v>
      </c>
      <c r="TB21" s="169">
        <v>24028124.989999998</v>
      </c>
      <c r="TC21" s="169">
        <v>24659122.539999999</v>
      </c>
      <c r="TD21" s="169">
        <v>45103087.509999998</v>
      </c>
      <c r="TE21" s="169">
        <v>23569668.43</v>
      </c>
      <c r="TF21" s="169">
        <v>9960710.9400000013</v>
      </c>
      <c r="TG21" s="169">
        <v>359552077.62999988</v>
      </c>
      <c r="TH21" s="169">
        <v>25927620.889999997</v>
      </c>
      <c r="TI21" s="169">
        <v>20971437.239999998</v>
      </c>
      <c r="TJ21" s="169">
        <v>55594419.470000006</v>
      </c>
      <c r="TK21" s="169">
        <v>50457540.259999998</v>
      </c>
      <c r="TL21" s="169">
        <v>31827911.909999996</v>
      </c>
      <c r="TM21" s="169">
        <v>14224860</v>
      </c>
      <c r="TN21" s="169">
        <v>56753819.379999995</v>
      </c>
      <c r="TO21" s="169">
        <v>25193804.720000003</v>
      </c>
      <c r="TP21" s="169">
        <v>32005790.18</v>
      </c>
      <c r="TQ21" s="169">
        <v>48995868.660000004</v>
      </c>
      <c r="TR21" s="169">
        <v>24549944.149999999</v>
      </c>
      <c r="TS21" s="169">
        <v>18688331.860000003</v>
      </c>
      <c r="TT21" s="169">
        <v>34743814.789999999</v>
      </c>
      <c r="TU21" s="169">
        <v>20805211.650000002</v>
      </c>
      <c r="TV21" s="169">
        <v>17990078.82</v>
      </c>
      <c r="TW21" s="169">
        <v>96057108.719999999</v>
      </c>
      <c r="TX21" s="169">
        <v>18644977.259999998</v>
      </c>
      <c r="TY21" s="169">
        <v>251827377.03999993</v>
      </c>
      <c r="TZ21" s="169">
        <v>60836376.57</v>
      </c>
      <c r="UA21" s="169">
        <v>28083707.5</v>
      </c>
      <c r="UB21" s="169">
        <v>18530623.41</v>
      </c>
      <c r="UC21" s="169">
        <v>105039160.02999999</v>
      </c>
      <c r="UD21" s="169">
        <v>16463374.199999999</v>
      </c>
      <c r="UE21" s="169">
        <v>3954340.07</v>
      </c>
      <c r="UF21" s="169">
        <v>8547066.2700000014</v>
      </c>
      <c r="UG21" s="169">
        <v>6146886.7599999998</v>
      </c>
      <c r="UH21" s="169">
        <v>146148716.35999998</v>
      </c>
      <c r="UI21" s="169">
        <v>45579817.370000005</v>
      </c>
      <c r="UJ21" s="169">
        <v>29578956.43</v>
      </c>
      <c r="UK21" s="169">
        <v>50324046.279999994</v>
      </c>
      <c r="UL21" s="169">
        <v>31341884.859999999</v>
      </c>
      <c r="UM21" s="169">
        <v>16034605.15</v>
      </c>
      <c r="UN21" s="169">
        <v>596543565.29000008</v>
      </c>
      <c r="UO21" s="169">
        <v>39306697.74000001</v>
      </c>
      <c r="UP21" s="169">
        <v>36238548.140000001</v>
      </c>
      <c r="UQ21" s="169">
        <v>88187053.580000013</v>
      </c>
      <c r="UR21" s="169">
        <v>8923517.2599999998</v>
      </c>
      <c r="US21" s="169">
        <v>28135500.809999999</v>
      </c>
      <c r="UT21" s="169">
        <v>65883407.340000004</v>
      </c>
      <c r="UU21" s="169">
        <v>25937987.890000001</v>
      </c>
      <c r="UV21" s="169">
        <v>19301353.830000002</v>
      </c>
      <c r="UW21" s="169">
        <v>24364416.069999997</v>
      </c>
      <c r="UX21" s="169">
        <v>33686846.540000007</v>
      </c>
      <c r="UY21" s="169">
        <v>58942807.489999995</v>
      </c>
      <c r="UZ21" s="169">
        <v>35803043.990000002</v>
      </c>
      <c r="VA21" s="169">
        <v>51530775.25</v>
      </c>
      <c r="VB21" s="169">
        <v>22365793.589999996</v>
      </c>
      <c r="VC21" s="169">
        <v>24533969.720000003</v>
      </c>
      <c r="VD21" s="169">
        <v>14887879.43</v>
      </c>
      <c r="VE21" s="169">
        <v>18879295.420000002</v>
      </c>
      <c r="VF21" s="169">
        <v>55718908.649999999</v>
      </c>
      <c r="VG21" s="169">
        <v>5077355.57</v>
      </c>
      <c r="VH21" s="169">
        <v>6755186.5999999996</v>
      </c>
      <c r="VI21" s="169">
        <v>4095398.71</v>
      </c>
      <c r="VJ21" s="169">
        <v>325603265.63999999</v>
      </c>
      <c r="VK21" s="169">
        <v>41777246.539999992</v>
      </c>
      <c r="VL21" s="169">
        <v>37770361.320000008</v>
      </c>
      <c r="VM21" s="169">
        <v>34121270</v>
      </c>
      <c r="VN21" s="169">
        <v>47953658.180000007</v>
      </c>
      <c r="VO21" s="169">
        <v>49028586.720000006</v>
      </c>
      <c r="VP21" s="169">
        <v>44671618.369999997</v>
      </c>
      <c r="VQ21" s="169">
        <v>32007261.289999999</v>
      </c>
      <c r="VR21" s="169">
        <v>29362245.919999994</v>
      </c>
      <c r="VS21" s="169">
        <v>86905296.480000004</v>
      </c>
      <c r="VT21" s="169">
        <v>29397715.819999997</v>
      </c>
      <c r="VU21" s="169">
        <v>56887333.649999999</v>
      </c>
      <c r="VV21" s="169">
        <v>27634599.369999997</v>
      </c>
      <c r="VW21" s="169">
        <v>20731313.23</v>
      </c>
      <c r="VX21" s="169">
        <v>25325710.619999997</v>
      </c>
      <c r="VY21" s="169">
        <v>872997370.42999995</v>
      </c>
      <c r="VZ21" s="169">
        <v>53828499.82</v>
      </c>
      <c r="WA21" s="169">
        <v>36617170.960000001</v>
      </c>
      <c r="WB21" s="169">
        <v>39300600.710000001</v>
      </c>
      <c r="WC21" s="169">
        <v>22312919.350000001</v>
      </c>
      <c r="WD21" s="169">
        <v>42124616.399999999</v>
      </c>
      <c r="WE21" s="169">
        <v>62213817.210000001</v>
      </c>
      <c r="WF21" s="169">
        <v>63866204.869999997</v>
      </c>
      <c r="WG21" s="169">
        <v>54095987.410000004</v>
      </c>
      <c r="WH21" s="169">
        <v>62006709.770000011</v>
      </c>
      <c r="WI21" s="169">
        <v>40506469.789999999</v>
      </c>
      <c r="WJ21" s="169">
        <v>72448640.5</v>
      </c>
      <c r="WK21" s="169">
        <v>50184638.909999996</v>
      </c>
      <c r="WL21" s="169">
        <v>73237590</v>
      </c>
      <c r="WM21" s="169">
        <v>69253334.060000017</v>
      </c>
      <c r="WN21" s="169">
        <v>38554132.859999992</v>
      </c>
      <c r="WO21" s="169">
        <v>46540127.219999999</v>
      </c>
      <c r="WP21" s="169">
        <v>61784843</v>
      </c>
      <c r="WQ21" s="169">
        <v>41172856.969999991</v>
      </c>
      <c r="WR21" s="169">
        <v>66394615.169999994</v>
      </c>
      <c r="WS21" s="169">
        <v>117763885.58</v>
      </c>
      <c r="WT21" s="169">
        <v>34125368.609999999</v>
      </c>
      <c r="WU21" s="169">
        <v>29094929.680000003</v>
      </c>
      <c r="WV21" s="169">
        <v>26418612.52</v>
      </c>
      <c r="WW21" s="169">
        <v>24909559.59</v>
      </c>
      <c r="WX21" s="169">
        <v>20983912.829999998</v>
      </c>
      <c r="WY21" s="169">
        <v>16638550</v>
      </c>
      <c r="WZ21" s="169">
        <v>18697268.030000001</v>
      </c>
      <c r="XA21" s="169">
        <v>53343888.949999996</v>
      </c>
      <c r="XB21" s="169">
        <v>1008407.81</v>
      </c>
      <c r="XC21" s="169">
        <v>2128119.1799999997</v>
      </c>
      <c r="XD21" s="169">
        <v>4137667.17</v>
      </c>
      <c r="XE21" s="169">
        <v>4953900</v>
      </c>
      <c r="XF21" s="169">
        <v>403802588.94000006</v>
      </c>
      <c r="XG21" s="169">
        <v>37535451.010000005</v>
      </c>
      <c r="XH21" s="169">
        <v>38404081.120000005</v>
      </c>
      <c r="XI21" s="169">
        <v>143852832.44999999</v>
      </c>
      <c r="XJ21" s="169">
        <v>38542668.060000002</v>
      </c>
      <c r="XK21" s="169">
        <v>44328665.809999995</v>
      </c>
      <c r="XL21" s="169">
        <v>75568671.829999998</v>
      </c>
      <c r="XM21" s="169">
        <v>30596392.900000002</v>
      </c>
      <c r="XN21" s="169">
        <v>38810733.219999999</v>
      </c>
      <c r="XO21" s="169">
        <v>69073620.959999993</v>
      </c>
      <c r="XP21" s="169">
        <v>51098441.140000008</v>
      </c>
      <c r="XQ21" s="169">
        <v>25176926.759999998</v>
      </c>
      <c r="XR21" s="169">
        <v>24495192.899999999</v>
      </c>
      <c r="XS21" s="169">
        <v>24824607.41</v>
      </c>
      <c r="XT21" s="169">
        <v>20896034.18</v>
      </c>
      <c r="XU21" s="169">
        <v>25163449.600000001</v>
      </c>
      <c r="XV21" s="169">
        <v>16060969.350000001</v>
      </c>
      <c r="XW21" s="169">
        <v>19665702.899999999</v>
      </c>
      <c r="XX21" s="169">
        <v>17460430.32</v>
      </c>
      <c r="XY21" s="169">
        <v>19289799.289999999</v>
      </c>
      <c r="XZ21" s="169">
        <v>20413631.609999999</v>
      </c>
      <c r="YA21" s="169">
        <v>11708953.42</v>
      </c>
      <c r="YB21" s="169">
        <v>5687980.1599999992</v>
      </c>
      <c r="YC21" s="169">
        <v>472350453.31000006</v>
      </c>
      <c r="YD21" s="169">
        <v>31708481.319999997</v>
      </c>
      <c r="YE21" s="169">
        <v>57476282.189999998</v>
      </c>
      <c r="YF21" s="169">
        <v>37654462.899999999</v>
      </c>
      <c r="YG21" s="169">
        <v>86040799.789999992</v>
      </c>
      <c r="YH21" s="169">
        <v>39351366.57</v>
      </c>
      <c r="YI21" s="169">
        <v>44287628.149999999</v>
      </c>
      <c r="YJ21" s="169">
        <v>24064075.969999999</v>
      </c>
      <c r="YK21" s="169">
        <v>66487205.410000004</v>
      </c>
      <c r="YL21" s="169">
        <v>60570032.080000006</v>
      </c>
      <c r="YM21" s="169">
        <v>40567223.359999999</v>
      </c>
      <c r="YN21" s="169">
        <v>26451277.900000006</v>
      </c>
      <c r="YO21" s="169">
        <v>25451519.75</v>
      </c>
      <c r="YP21" s="169">
        <v>15735000.680000002</v>
      </c>
      <c r="YQ21" s="169">
        <v>8063912.8099999996</v>
      </c>
      <c r="YR21" s="169">
        <v>1497740</v>
      </c>
      <c r="YS21" s="169">
        <v>5066359.01</v>
      </c>
      <c r="YT21" s="169">
        <v>215307532.14000002</v>
      </c>
      <c r="YU21" s="169">
        <v>40567155.050000004</v>
      </c>
      <c r="YV21" s="169">
        <v>35941382.480000004</v>
      </c>
      <c r="YW21" s="169">
        <v>25294789.09</v>
      </c>
      <c r="YX21" s="169">
        <v>39083652.890000001</v>
      </c>
      <c r="YY21" s="169">
        <v>24536700.419999998</v>
      </c>
      <c r="YZ21" s="169">
        <v>28360145</v>
      </c>
      <c r="ZA21" s="169">
        <v>242949848.07999995</v>
      </c>
      <c r="ZB21" s="169">
        <v>31180804.679999996</v>
      </c>
      <c r="ZC21" s="169">
        <v>38207013.93</v>
      </c>
      <c r="ZD21" s="169">
        <v>52815737.039999992</v>
      </c>
      <c r="ZE21" s="169">
        <v>26973282.84</v>
      </c>
      <c r="ZF21" s="169">
        <v>30759994.18</v>
      </c>
      <c r="ZG21" s="169">
        <v>24368577.759999998</v>
      </c>
      <c r="ZH21" s="169">
        <v>21395790.539999999</v>
      </c>
      <c r="ZI21" s="169">
        <v>72397555.400000006</v>
      </c>
      <c r="ZJ21" s="169">
        <v>337249815.92000002</v>
      </c>
      <c r="ZK21" s="169">
        <v>25431296.210000001</v>
      </c>
      <c r="ZL21" s="169">
        <v>57562706.170000002</v>
      </c>
      <c r="ZM21" s="169">
        <v>97645347.840000004</v>
      </c>
      <c r="ZN21" s="169">
        <v>74670098.519999996</v>
      </c>
      <c r="ZO21" s="169">
        <v>30818964.789999999</v>
      </c>
      <c r="ZP21" s="169">
        <v>33200749.879999999</v>
      </c>
      <c r="ZQ21" s="169">
        <v>64696338.559999995</v>
      </c>
      <c r="ZR21" s="169">
        <v>66056838.389999993</v>
      </c>
      <c r="ZS21" s="169">
        <v>78469454.060000002</v>
      </c>
      <c r="ZT21" s="169">
        <v>1979174.88</v>
      </c>
      <c r="ZU21" s="169">
        <v>24739342.280000001</v>
      </c>
      <c r="ZV21" s="169">
        <v>20963537.640000001</v>
      </c>
      <c r="ZW21" s="169">
        <v>31308529.800000001</v>
      </c>
      <c r="ZX21" s="169">
        <v>26817927.299999997</v>
      </c>
      <c r="ZY21" s="169">
        <v>27611529.120000001</v>
      </c>
      <c r="ZZ21" s="169">
        <v>26812639.379999999</v>
      </c>
      <c r="AAA21" s="169">
        <v>20923266.600000001</v>
      </c>
      <c r="AAB21" s="169">
        <v>15429856.319999998</v>
      </c>
      <c r="AAC21" s="169">
        <v>2525910.7800000003</v>
      </c>
      <c r="AAD21" s="169">
        <v>5776521.8399999999</v>
      </c>
      <c r="AAE21" s="169">
        <v>4899190.45</v>
      </c>
      <c r="AAF21" s="169">
        <v>188623274.12</v>
      </c>
      <c r="AAG21" s="169">
        <v>26399593.68</v>
      </c>
      <c r="AAH21" s="169">
        <v>23274366.289999995</v>
      </c>
      <c r="AAI21" s="169">
        <v>28220229.34</v>
      </c>
      <c r="AAJ21" s="169">
        <v>30262419.120000005</v>
      </c>
      <c r="AAK21" s="169">
        <v>28970304.390000001</v>
      </c>
      <c r="AAL21" s="169">
        <v>24801297.510000005</v>
      </c>
      <c r="AAM21" s="169">
        <v>787286440.65999997</v>
      </c>
      <c r="AAN21" s="169">
        <v>32932422.16</v>
      </c>
      <c r="AAO21" s="169">
        <v>19826160.300000001</v>
      </c>
      <c r="AAP21" s="169">
        <v>52406796.909999996</v>
      </c>
      <c r="AAQ21" s="169">
        <v>40778975.369999997</v>
      </c>
      <c r="AAR21" s="169">
        <v>26106902.940000001</v>
      </c>
      <c r="AAS21" s="169">
        <v>26791175.510000002</v>
      </c>
      <c r="AAT21" s="169">
        <v>29307731.34</v>
      </c>
      <c r="AAU21" s="169">
        <v>58082492.789999999</v>
      </c>
      <c r="AAV21" s="169">
        <v>15682621.68</v>
      </c>
      <c r="AAW21" s="169">
        <v>38459088.159999996</v>
      </c>
      <c r="AAX21" s="169">
        <v>99753217.650000006</v>
      </c>
      <c r="AAY21" s="169">
        <v>53376254.619999997</v>
      </c>
      <c r="AAZ21" s="169">
        <v>20090390.060000002</v>
      </c>
      <c r="ABA21" s="169">
        <v>18863568.289999999</v>
      </c>
      <c r="ABB21" s="169">
        <v>29058540.720000003</v>
      </c>
      <c r="ABC21" s="169">
        <v>13820063.15</v>
      </c>
      <c r="ABD21" s="169">
        <v>20789528.710000001</v>
      </c>
      <c r="ABE21" s="169">
        <v>13148280.630000001</v>
      </c>
      <c r="ABF21" s="169">
        <v>106051166.17</v>
      </c>
      <c r="ABG21" s="169">
        <v>76697066.329999983</v>
      </c>
      <c r="ABH21" s="169">
        <v>6203481.5600000005</v>
      </c>
      <c r="ABI21" s="169">
        <v>8287032.8499999996</v>
      </c>
      <c r="ABJ21" s="169">
        <v>8886228.1099999994</v>
      </c>
      <c r="ABK21" s="169">
        <v>5728329.0199999996</v>
      </c>
      <c r="ABL21" s="169">
        <v>10991635.76</v>
      </c>
      <c r="ABM21" s="169">
        <v>200915173.09</v>
      </c>
      <c r="ABN21" s="169">
        <v>34394843.840000004</v>
      </c>
      <c r="ABO21" s="169">
        <v>18464990.159999996</v>
      </c>
      <c r="ABP21" s="169">
        <v>41201963.629999995</v>
      </c>
      <c r="ABQ21" s="169">
        <v>48276824.030000001</v>
      </c>
      <c r="ABR21" s="169">
        <v>28891275.48</v>
      </c>
      <c r="ABS21" s="169">
        <v>28004718.77</v>
      </c>
      <c r="ABT21" s="169">
        <v>44297818.719999999</v>
      </c>
      <c r="ABU21" s="169">
        <v>7454938.3799999999</v>
      </c>
      <c r="ABV21" s="169">
        <v>266346529.86000001</v>
      </c>
      <c r="ABW21" s="169">
        <v>28702710.449999999</v>
      </c>
      <c r="ABX21" s="169">
        <v>51672883.540000007</v>
      </c>
      <c r="ABY21" s="169">
        <v>38381106</v>
      </c>
      <c r="ABZ21" s="169">
        <v>19067032.579999998</v>
      </c>
      <c r="ACA21" s="169">
        <v>78267385.739999995</v>
      </c>
      <c r="ACB21" s="169">
        <v>18531403.740000002</v>
      </c>
      <c r="ACC21" s="169">
        <v>32261550.139999997</v>
      </c>
      <c r="ACD21" s="169">
        <v>21016110.960000001</v>
      </c>
      <c r="ACE21" s="169">
        <v>37160834.159999996</v>
      </c>
      <c r="ACF21" s="169">
        <v>21454906.77</v>
      </c>
      <c r="ACG21" s="169">
        <v>550203376.93999982</v>
      </c>
      <c r="ACH21" s="169">
        <v>37724737.030000009</v>
      </c>
      <c r="ACI21" s="169">
        <v>41974482.139999993</v>
      </c>
      <c r="ACJ21" s="169">
        <v>67711491.840000004</v>
      </c>
      <c r="ACK21" s="169">
        <v>28748049.949999999</v>
      </c>
      <c r="ACL21" s="169">
        <v>34453660.399999999</v>
      </c>
      <c r="ACM21" s="169">
        <v>41625920</v>
      </c>
      <c r="ACN21" s="169">
        <v>91411782.979999989</v>
      </c>
      <c r="ACO21" s="169">
        <v>130575456.50999999</v>
      </c>
      <c r="ACP21" s="169">
        <v>35524691.649999999</v>
      </c>
      <c r="ACQ21" s="169">
        <v>37223770</v>
      </c>
      <c r="ACR21" s="169">
        <v>50834244.549999997</v>
      </c>
      <c r="ACS21" s="169">
        <v>48705200</v>
      </c>
      <c r="ACT21" s="169">
        <v>78257932.439999998</v>
      </c>
      <c r="ACU21" s="169">
        <v>30441760.579999998</v>
      </c>
      <c r="ACV21" s="169">
        <v>43654074.739999995</v>
      </c>
      <c r="ACW21" s="169">
        <v>27477572.670000002</v>
      </c>
      <c r="ACX21" s="169">
        <v>17294011.400000002</v>
      </c>
      <c r="ACY21" s="169">
        <v>23602896.940000001</v>
      </c>
      <c r="ACZ21" s="169">
        <v>9847380</v>
      </c>
      <c r="ADA21" s="169">
        <v>6777372.2400000002</v>
      </c>
      <c r="ADB21" s="169">
        <v>4421859.7</v>
      </c>
      <c r="ADC21" s="169">
        <v>9742532.8300000001</v>
      </c>
      <c r="ADD21" s="169">
        <v>159712196.65000001</v>
      </c>
      <c r="ADE21" s="169">
        <v>135464927.90000001</v>
      </c>
      <c r="ADF21" s="169">
        <v>23137303.149999999</v>
      </c>
      <c r="ADG21" s="169">
        <v>25269930.52</v>
      </c>
      <c r="ADH21" s="169">
        <v>38980482.359999999</v>
      </c>
      <c r="ADI21" s="169">
        <v>20145479.840000004</v>
      </c>
      <c r="ADJ21" s="169">
        <v>36488006.469999999</v>
      </c>
      <c r="ADK21" s="169">
        <v>32375479.93</v>
      </c>
      <c r="ADL21" s="169">
        <v>37018284.020000003</v>
      </c>
      <c r="ADM21" s="169">
        <v>324394169.03999996</v>
      </c>
      <c r="ADN21" s="169">
        <v>60454769.020000003</v>
      </c>
      <c r="ADO21" s="169">
        <v>55905520.319999993</v>
      </c>
      <c r="ADP21" s="169">
        <v>187512456.60000002</v>
      </c>
      <c r="ADQ21" s="169">
        <v>22877101.819999997</v>
      </c>
      <c r="ADR21" s="169">
        <v>29687476.199999999</v>
      </c>
      <c r="ADS21" s="169">
        <v>48339860.899999999</v>
      </c>
      <c r="ADT21" s="169">
        <v>18160641.689999998</v>
      </c>
      <c r="ADU21" s="169">
        <v>573271063.97000003</v>
      </c>
      <c r="ADV21" s="169">
        <v>86123800.589999989</v>
      </c>
      <c r="ADW21" s="169">
        <v>67037355.449999988</v>
      </c>
      <c r="ADX21" s="169">
        <v>31291662</v>
      </c>
      <c r="ADY21" s="169">
        <v>17143806.049999997</v>
      </c>
      <c r="ADZ21" s="169">
        <v>39271773.339999996</v>
      </c>
      <c r="AEA21" s="169">
        <v>32459116.18</v>
      </c>
      <c r="AEB21" s="169">
        <v>28043602.399999999</v>
      </c>
      <c r="AEC21" s="169">
        <v>22215321.210000001</v>
      </c>
      <c r="AED21" s="169">
        <v>19881726.34</v>
      </c>
      <c r="AEE21" s="169">
        <v>28825363.719999999</v>
      </c>
      <c r="AEF21" s="169">
        <v>53569409.040000007</v>
      </c>
      <c r="AEG21" s="169">
        <v>28275307.259999998</v>
      </c>
      <c r="AEH21" s="169">
        <v>23263222.419999998</v>
      </c>
      <c r="AEI21" s="169">
        <v>38896872.979999997</v>
      </c>
      <c r="AEJ21" s="169">
        <v>51506059.530000001</v>
      </c>
      <c r="AEK21" s="169">
        <v>23450748.289999999</v>
      </c>
      <c r="AEL21" s="169">
        <v>46443918.710000001</v>
      </c>
      <c r="AEM21" s="169">
        <v>15892873.07</v>
      </c>
      <c r="AEN21" s="169">
        <v>48742125.909999996</v>
      </c>
      <c r="AEO21" s="169">
        <v>360404490.38000005</v>
      </c>
      <c r="AEP21" s="169">
        <v>54239180.029999994</v>
      </c>
      <c r="AEQ21" s="169">
        <v>58804029.790000007</v>
      </c>
      <c r="AER21" s="169">
        <v>40607704.339999996</v>
      </c>
      <c r="AES21" s="169">
        <v>32955288.870000001</v>
      </c>
      <c r="AET21" s="169">
        <v>67062635.410000004</v>
      </c>
      <c r="AEU21" s="169">
        <v>33356581.5</v>
      </c>
      <c r="AEV21" s="169">
        <v>48472493.560000002</v>
      </c>
      <c r="AEW21" s="169">
        <v>29293144.419999998</v>
      </c>
      <c r="AEX21" s="169">
        <v>4020058.16</v>
      </c>
      <c r="AEY21" s="169">
        <v>335191151.56999987</v>
      </c>
      <c r="AEZ21" s="169">
        <v>185520098.66</v>
      </c>
      <c r="AFA21" s="169">
        <v>65308114.299999997</v>
      </c>
      <c r="AFB21" s="169">
        <v>56019853.190000005</v>
      </c>
      <c r="AFC21" s="169">
        <v>85637663.519999981</v>
      </c>
      <c r="AFD21" s="169">
        <v>72579127.340000004</v>
      </c>
      <c r="AFE21" s="169">
        <v>39472560.890000001</v>
      </c>
      <c r="AFF21" s="169">
        <v>60072799.359999999</v>
      </c>
      <c r="AFG21" s="169">
        <v>35895322.699999996</v>
      </c>
      <c r="AFH21" s="169">
        <v>53170260.890000008</v>
      </c>
      <c r="AFI21" s="169">
        <v>44242222.590000004</v>
      </c>
      <c r="AFJ21" s="169">
        <v>41104318.429999992</v>
      </c>
      <c r="AFK21" s="169">
        <v>55852360.410000004</v>
      </c>
      <c r="AFL21" s="169">
        <v>325674834.72000009</v>
      </c>
      <c r="AFM21" s="169">
        <v>88370196.170000017</v>
      </c>
      <c r="AFN21" s="169">
        <v>51503693.009999998</v>
      </c>
      <c r="AFO21" s="169">
        <v>49904172.5</v>
      </c>
      <c r="AFP21" s="169">
        <v>47626952.460000001</v>
      </c>
      <c r="AFQ21" s="169">
        <v>34169323.050000004</v>
      </c>
      <c r="AFR21" s="169">
        <v>32810422.280000001</v>
      </c>
      <c r="AFS21" s="169">
        <v>66366445.209999993</v>
      </c>
      <c r="AFT21" s="169">
        <v>58768730.990000002</v>
      </c>
      <c r="AFU21" s="169">
        <v>29767959.850000001</v>
      </c>
      <c r="AFV21" s="169">
        <v>62399262.939999998</v>
      </c>
      <c r="AFW21" s="169">
        <v>28800133.890000001</v>
      </c>
      <c r="AFX21" s="169">
        <v>310196011.01999998</v>
      </c>
      <c r="AFY21" s="169">
        <v>29076643.719999999</v>
      </c>
      <c r="AFZ21" s="169">
        <v>38541308.040000007</v>
      </c>
      <c r="AGA21" s="169">
        <v>33002523.739999998</v>
      </c>
      <c r="AGB21" s="169">
        <v>77387613.910000011</v>
      </c>
      <c r="AGC21" s="169">
        <v>31366321.59</v>
      </c>
      <c r="AGD21" s="169">
        <v>30625244.84</v>
      </c>
      <c r="AGE21" s="169">
        <v>32890794.5</v>
      </c>
      <c r="AGF21" s="169">
        <v>28254536.639999997</v>
      </c>
      <c r="AGG21" s="169">
        <v>40549730</v>
      </c>
      <c r="AGH21" s="169">
        <v>15252825.810000001</v>
      </c>
      <c r="AGI21" s="169">
        <v>488919223.39999998</v>
      </c>
      <c r="AGJ21" s="169">
        <v>123932539.86</v>
      </c>
      <c r="AGK21" s="169">
        <v>49684316.829999998</v>
      </c>
      <c r="AGL21" s="169">
        <v>29833706.350000001</v>
      </c>
      <c r="AGM21" s="169">
        <v>63005622.959999993</v>
      </c>
      <c r="AGN21" s="169">
        <v>65751617.130000003</v>
      </c>
      <c r="AGO21" s="169">
        <v>27346378.34</v>
      </c>
      <c r="AGP21" s="169">
        <v>20797804.169999998</v>
      </c>
      <c r="AGQ21" s="169">
        <v>598019615.61000013</v>
      </c>
      <c r="AGR21" s="169">
        <v>389546122.44000006</v>
      </c>
      <c r="AGS21" s="169">
        <v>45945701.310000002</v>
      </c>
      <c r="AGT21" s="169">
        <v>78936630.810000002</v>
      </c>
      <c r="AGU21" s="169">
        <v>88455051.250000015</v>
      </c>
      <c r="AGV21" s="169">
        <v>65705872.829999998</v>
      </c>
      <c r="AGW21" s="169">
        <v>57158129.380000003</v>
      </c>
      <c r="AGX21" s="169">
        <v>57288238.82</v>
      </c>
      <c r="AGY21" s="169">
        <v>18609753.059999999</v>
      </c>
      <c r="AGZ21" s="169">
        <v>44176666.640000001</v>
      </c>
      <c r="AHA21" s="169">
        <v>42278347.039999999</v>
      </c>
      <c r="AHB21" s="169">
        <v>32530021</v>
      </c>
      <c r="AHC21" s="169">
        <v>28436774.809999999</v>
      </c>
      <c r="AHD21" s="169">
        <v>24831390.469999999</v>
      </c>
      <c r="AHE21" s="169">
        <v>30522666.579999998</v>
      </c>
      <c r="AHF21" s="169">
        <v>45591339.25</v>
      </c>
      <c r="AHG21" s="169">
        <v>28619854.890000001</v>
      </c>
      <c r="AHH21" s="169">
        <v>188569233.37</v>
      </c>
      <c r="AHI21" s="169">
        <v>43502005.030000009</v>
      </c>
      <c r="AHJ21" s="169">
        <v>49690778.449999996</v>
      </c>
      <c r="AHK21" s="169">
        <v>38898175.480000004</v>
      </c>
      <c r="AHL21" s="169">
        <v>62575367.980000004</v>
      </c>
      <c r="AHM21" s="169">
        <v>38521908.600000001</v>
      </c>
      <c r="AHN21" s="169">
        <v>2192233.5499999998</v>
      </c>
      <c r="AHO21" s="169">
        <v>60134061651.640022</v>
      </c>
    </row>
    <row r="22" spans="1:899" x14ac:dyDescent="0.35">
      <c r="A22" s="158" t="s">
        <v>27</v>
      </c>
      <c r="B22" s="158" t="s">
        <v>28</v>
      </c>
      <c r="C22" s="169">
        <v>183790611.5</v>
      </c>
      <c r="D22" s="169">
        <v>15374224.850000001</v>
      </c>
      <c r="E22" s="169">
        <v>20187731.960000001</v>
      </c>
      <c r="F22" s="169">
        <v>9620789.1300000008</v>
      </c>
      <c r="G22" s="169">
        <v>35105985</v>
      </c>
      <c r="H22" s="169">
        <v>16155378.6</v>
      </c>
      <c r="I22" s="169">
        <v>22471586</v>
      </c>
      <c r="J22" s="169">
        <v>15565001</v>
      </c>
      <c r="K22" s="169">
        <v>14957404</v>
      </c>
      <c r="L22" s="169">
        <v>12660542</v>
      </c>
      <c r="M22" s="169">
        <v>9277372</v>
      </c>
      <c r="N22" s="169">
        <v>8111599</v>
      </c>
      <c r="O22" s="169">
        <v>9861168.0099999998</v>
      </c>
      <c r="P22" s="169">
        <v>10005507</v>
      </c>
      <c r="Q22" s="169">
        <v>8453091</v>
      </c>
      <c r="R22" s="169">
        <v>11733995.680000002</v>
      </c>
      <c r="S22" s="169">
        <v>9769340</v>
      </c>
      <c r="T22" s="169">
        <v>4291102</v>
      </c>
      <c r="U22" s="169">
        <v>120524772.09999999</v>
      </c>
      <c r="V22" s="169">
        <v>43278284.409999996</v>
      </c>
      <c r="W22" s="169">
        <v>9104996.4500000011</v>
      </c>
      <c r="X22" s="169">
        <v>18670974.780000001</v>
      </c>
      <c r="Y22" s="169">
        <v>10991445.15</v>
      </c>
      <c r="Z22" s="169">
        <v>11136455.189999999</v>
      </c>
      <c r="AA22" s="169">
        <v>8377698.54</v>
      </c>
      <c r="AB22" s="169">
        <v>41513405.029999994</v>
      </c>
      <c r="AC22" s="169">
        <v>20054406.760000002</v>
      </c>
      <c r="AD22" s="169">
        <v>8485766</v>
      </c>
      <c r="AE22" s="169">
        <v>21599676</v>
      </c>
      <c r="AF22" s="169">
        <v>8733146.3699999992</v>
      </c>
      <c r="AG22" s="169">
        <v>26574945</v>
      </c>
      <c r="AH22" s="169">
        <v>15626410.249999998</v>
      </c>
      <c r="AI22" s="169">
        <v>13987147.939999999</v>
      </c>
      <c r="AJ22" s="169">
        <v>8676158.4499999993</v>
      </c>
      <c r="AK22" s="169">
        <v>11391673.989999998</v>
      </c>
      <c r="AL22" s="169">
        <v>13933859.949999999</v>
      </c>
      <c r="AM22" s="169">
        <v>8347185</v>
      </c>
      <c r="AN22" s="169">
        <v>11050728.77</v>
      </c>
      <c r="AO22" s="169">
        <v>6881776.9399999995</v>
      </c>
      <c r="AP22" s="169">
        <v>6656428.0199999996</v>
      </c>
      <c r="AQ22" s="169">
        <v>6143473.5099999998</v>
      </c>
      <c r="AR22" s="169">
        <v>7224736.1299999999</v>
      </c>
      <c r="AS22" s="169">
        <v>75825874.069999993</v>
      </c>
      <c r="AT22" s="169">
        <v>5082896</v>
      </c>
      <c r="AU22" s="169">
        <v>5029625.04</v>
      </c>
      <c r="AV22" s="169">
        <v>7181314.4400000004</v>
      </c>
      <c r="AW22" s="169">
        <v>8055480</v>
      </c>
      <c r="AX22" s="169">
        <v>10420103.08</v>
      </c>
      <c r="AY22" s="169">
        <v>5833475</v>
      </c>
      <c r="AZ22" s="169">
        <v>6919727.75</v>
      </c>
      <c r="BA22" s="169">
        <v>4975127.75</v>
      </c>
      <c r="BB22" s="169">
        <v>4873968.8</v>
      </c>
      <c r="BC22" s="169">
        <v>4134528</v>
      </c>
      <c r="BD22" s="169">
        <v>4057545</v>
      </c>
      <c r="BE22" s="169">
        <v>16799415.5</v>
      </c>
      <c r="BF22" s="169">
        <v>47312</v>
      </c>
      <c r="BG22" s="169">
        <v>1882126.8599999999</v>
      </c>
      <c r="BH22" s="169">
        <v>55068305.5</v>
      </c>
      <c r="BI22" s="169">
        <v>29231566.84</v>
      </c>
      <c r="BJ22" s="169">
        <v>9053032.8000000007</v>
      </c>
      <c r="BK22" s="169">
        <v>7170924.8100000005</v>
      </c>
      <c r="BL22" s="169">
        <v>11124215.98</v>
      </c>
      <c r="BM22" s="169">
        <v>7538161</v>
      </c>
      <c r="BN22" s="169">
        <v>7128554.6600000001</v>
      </c>
      <c r="BO22" s="169">
        <v>36000</v>
      </c>
      <c r="BP22" s="169">
        <v>335166</v>
      </c>
      <c r="BQ22" s="169">
        <v>71870977</v>
      </c>
      <c r="BR22" s="169">
        <v>9117124.5</v>
      </c>
      <c r="BS22" s="169">
        <v>11246666.98</v>
      </c>
      <c r="BT22" s="169">
        <v>9940007</v>
      </c>
      <c r="BU22" s="169">
        <v>6949993.3499999996</v>
      </c>
      <c r="BV22" s="169">
        <v>9497475.379999999</v>
      </c>
      <c r="BW22" s="169">
        <v>4772016</v>
      </c>
      <c r="BX22" s="169">
        <v>10498978</v>
      </c>
      <c r="BY22" s="169">
        <v>26926257.770000003</v>
      </c>
      <c r="BZ22" s="169">
        <v>7858190</v>
      </c>
      <c r="CA22" s="169">
        <v>8993109.6699999999</v>
      </c>
      <c r="CB22" s="169">
        <v>20899682.919999998</v>
      </c>
      <c r="CC22" s="169">
        <v>7789672</v>
      </c>
      <c r="CD22" s="169">
        <v>9933175.709999999</v>
      </c>
      <c r="CE22" s="169">
        <v>7263347</v>
      </c>
      <c r="CF22" s="169">
        <v>120957242.14</v>
      </c>
      <c r="CG22" s="169">
        <v>9321215.1500000004</v>
      </c>
      <c r="CH22" s="169">
        <v>18051897.719999999</v>
      </c>
      <c r="CI22" s="169">
        <v>5636134</v>
      </c>
      <c r="CJ22" s="169">
        <v>8531599</v>
      </c>
      <c r="CK22" s="169">
        <v>6781379</v>
      </c>
      <c r="CL22" s="169">
        <v>8919736.2300000004</v>
      </c>
      <c r="CM22" s="169">
        <v>14647508.359999999</v>
      </c>
      <c r="CN22" s="169">
        <v>3884340.33</v>
      </c>
      <c r="CO22" s="169">
        <v>8086988.1299999999</v>
      </c>
      <c r="CP22" s="169">
        <v>8492649.8900000006</v>
      </c>
      <c r="CQ22" s="169">
        <v>7407935.29</v>
      </c>
      <c r="CR22" s="169">
        <v>6009849.5</v>
      </c>
      <c r="CS22" s="169">
        <v>72609022.780000001</v>
      </c>
      <c r="CT22" s="169">
        <v>7448507</v>
      </c>
      <c r="CU22" s="169">
        <v>5018126.25</v>
      </c>
      <c r="CV22" s="169">
        <v>21023642.199999999</v>
      </c>
      <c r="CW22" s="169">
        <v>6364961.7299999995</v>
      </c>
      <c r="CX22" s="169">
        <v>13707470.870000001</v>
      </c>
      <c r="CY22" s="169">
        <v>5116670</v>
      </c>
      <c r="CZ22" s="169">
        <v>3396439.2800000003</v>
      </c>
      <c r="DA22" s="169">
        <v>36744074.200000003</v>
      </c>
      <c r="DB22" s="169">
        <v>76989592.920000002</v>
      </c>
      <c r="DC22" s="169">
        <v>10532918.01</v>
      </c>
      <c r="DD22" s="169">
        <v>11473292.790000001</v>
      </c>
      <c r="DE22" s="169">
        <v>19902446.879999999</v>
      </c>
      <c r="DF22" s="169">
        <v>23954233</v>
      </c>
      <c r="DG22" s="169">
        <v>21656223</v>
      </c>
      <c r="DH22" s="169">
        <v>24300403.09</v>
      </c>
      <c r="DI22" s="169">
        <v>9460782.0399999991</v>
      </c>
      <c r="DJ22" s="169">
        <v>137372258</v>
      </c>
      <c r="DK22" s="169">
        <v>10815483.68</v>
      </c>
      <c r="DL22" s="169">
        <v>10427750.68</v>
      </c>
      <c r="DM22" s="169">
        <v>8252286.7699999996</v>
      </c>
      <c r="DN22" s="169">
        <v>9990506.1400000006</v>
      </c>
      <c r="DO22" s="169">
        <v>9594522.4600000009</v>
      </c>
      <c r="DP22" s="169">
        <v>10740106.02</v>
      </c>
      <c r="DQ22" s="169">
        <v>9599093.3900000006</v>
      </c>
      <c r="DR22" s="169">
        <v>20419152.25</v>
      </c>
      <c r="DS22" s="169">
        <v>88652128.909999996</v>
      </c>
      <c r="DT22" s="169">
        <v>17146670</v>
      </c>
      <c r="DU22" s="169">
        <v>35473249.099999994</v>
      </c>
      <c r="DV22" s="169">
        <v>50216953</v>
      </c>
      <c r="DW22" s="169">
        <v>16765337.01</v>
      </c>
      <c r="DX22" s="169">
        <v>33480055.690000001</v>
      </c>
      <c r="DY22" s="169">
        <v>21231678.899999999</v>
      </c>
      <c r="DZ22" s="169">
        <v>7534647.1400000006</v>
      </c>
      <c r="EA22" s="169">
        <v>11377856</v>
      </c>
      <c r="EB22" s="169">
        <v>10811339</v>
      </c>
      <c r="EC22" s="169">
        <v>24118225</v>
      </c>
      <c r="ED22" s="169">
        <v>32790677.399999999</v>
      </c>
      <c r="EE22" s="169">
        <v>34654047.07</v>
      </c>
      <c r="EF22" s="169">
        <v>7405944.1600000001</v>
      </c>
      <c r="EG22" s="169">
        <v>13257264.59</v>
      </c>
      <c r="EH22" s="169">
        <v>6578528.7599999998</v>
      </c>
      <c r="EI22" s="169">
        <v>13417733.550000001</v>
      </c>
      <c r="EJ22" s="169">
        <v>11875010.130000001</v>
      </c>
      <c r="EK22" s="169">
        <v>4929282</v>
      </c>
      <c r="EL22" s="169">
        <v>8715001</v>
      </c>
      <c r="EM22" s="169">
        <v>104974104.18000001</v>
      </c>
      <c r="EN22" s="169">
        <v>6399620.5899999989</v>
      </c>
      <c r="EO22" s="169">
        <v>9530980.8200000003</v>
      </c>
      <c r="EP22" s="169">
        <v>10361486</v>
      </c>
      <c r="EQ22" s="169">
        <v>6643353.1200000001</v>
      </c>
      <c r="ER22" s="169">
        <v>4462146.8000000007</v>
      </c>
      <c r="ES22" s="169">
        <v>13306726</v>
      </c>
      <c r="ET22" s="169">
        <v>7900107.4100000001</v>
      </c>
      <c r="EU22" s="169">
        <v>10052121</v>
      </c>
      <c r="EV22" s="169">
        <v>62181874.740000002</v>
      </c>
      <c r="EW22" s="169">
        <v>4187523</v>
      </c>
      <c r="EX22" s="169">
        <v>8475017.620000001</v>
      </c>
      <c r="EY22" s="169">
        <v>11565650</v>
      </c>
      <c r="EZ22" s="169">
        <v>15591191.330000002</v>
      </c>
      <c r="FA22" s="169">
        <v>17362359.800000001</v>
      </c>
      <c r="FB22" s="169">
        <v>12323687.640000001</v>
      </c>
      <c r="FC22" s="169">
        <v>8809603.8899999987</v>
      </c>
      <c r="FD22" s="169">
        <v>8109153</v>
      </c>
      <c r="FE22" s="169">
        <v>6635365.9900000002</v>
      </c>
      <c r="FF22" s="169">
        <v>9659431</v>
      </c>
      <c r="FG22" s="169">
        <v>3883383.4</v>
      </c>
      <c r="FH22" s="169">
        <v>38661146</v>
      </c>
      <c r="FI22" s="169">
        <v>6154435.2199999997</v>
      </c>
      <c r="FJ22" s="169">
        <v>9034466.0099999998</v>
      </c>
      <c r="FK22" s="169">
        <v>7846608.6699999999</v>
      </c>
      <c r="FL22" s="169">
        <v>11864143.51</v>
      </c>
      <c r="FM22" s="169">
        <v>11483573.870000001</v>
      </c>
      <c r="FN22" s="169">
        <v>4139740.0599999996</v>
      </c>
      <c r="FO22" s="169">
        <v>1789939</v>
      </c>
      <c r="FP22" s="169">
        <v>94430532</v>
      </c>
      <c r="FQ22" s="169">
        <v>9435838.9299999997</v>
      </c>
      <c r="FR22" s="169">
        <v>14004951</v>
      </c>
      <c r="FS22" s="169">
        <v>11353746.879999999</v>
      </c>
      <c r="FT22" s="169">
        <v>14847221</v>
      </c>
      <c r="FU22" s="169">
        <v>8101588.8900000006</v>
      </c>
      <c r="FV22" s="169">
        <v>17551984.82</v>
      </c>
      <c r="FW22" s="169">
        <v>11912698</v>
      </c>
      <c r="FX22" s="169">
        <v>12136051.460000001</v>
      </c>
      <c r="FY22" s="169">
        <v>8101969.1100000003</v>
      </c>
      <c r="FZ22" s="169">
        <v>21291983.829999998</v>
      </c>
      <c r="GA22" s="169">
        <v>9401208.7300000004</v>
      </c>
      <c r="GB22" s="169">
        <v>8534044.8599999994</v>
      </c>
      <c r="GC22" s="169">
        <v>3853330.66</v>
      </c>
      <c r="GD22" s="169">
        <v>56006946.869999997</v>
      </c>
      <c r="GE22" s="169">
        <v>7351852.7800000003</v>
      </c>
      <c r="GF22" s="169">
        <v>6791107.6100000003</v>
      </c>
      <c r="GG22" s="169">
        <v>13439809.699999999</v>
      </c>
      <c r="GH22" s="169">
        <v>11215050.040000001</v>
      </c>
      <c r="GI22" s="169">
        <v>8772301</v>
      </c>
      <c r="GJ22" s="169">
        <v>7618419.2400000002</v>
      </c>
      <c r="GK22" s="169">
        <v>14519171.520000001</v>
      </c>
      <c r="GL22" s="169">
        <v>6612776.0699999994</v>
      </c>
      <c r="GM22" s="169">
        <v>3212875.92</v>
      </c>
      <c r="GN22" s="169">
        <v>3572542.46</v>
      </c>
      <c r="GO22" s="169">
        <v>3680178.6</v>
      </c>
      <c r="GP22" s="169">
        <v>32695243.009999998</v>
      </c>
      <c r="GQ22" s="169">
        <v>14509275.5</v>
      </c>
      <c r="GR22" s="169">
        <v>9714945.5</v>
      </c>
      <c r="GS22" s="169">
        <v>13029952.909999998</v>
      </c>
      <c r="GT22" s="169">
        <v>3638651.17</v>
      </c>
      <c r="GU22" s="169">
        <v>15220150.350000001</v>
      </c>
      <c r="GV22" s="169">
        <v>12130304.75</v>
      </c>
      <c r="GW22" s="169">
        <v>6262519.5600000005</v>
      </c>
      <c r="GX22" s="169">
        <v>16973881.859999999</v>
      </c>
      <c r="GY22" s="169">
        <v>2989895.16</v>
      </c>
      <c r="GZ22" s="169">
        <v>9590399.2899999991</v>
      </c>
      <c r="HA22" s="169">
        <v>5770691.0399999991</v>
      </c>
      <c r="HB22" s="169">
        <v>87973279.039999992</v>
      </c>
      <c r="HC22" s="169">
        <v>11346696.220000001</v>
      </c>
      <c r="HD22" s="169">
        <v>19462775.730000004</v>
      </c>
      <c r="HE22" s="169">
        <v>17658643.030000001</v>
      </c>
      <c r="HF22" s="169">
        <v>12966775.270000001</v>
      </c>
      <c r="HG22" s="169">
        <v>14367508.6</v>
      </c>
      <c r="HH22" s="169">
        <v>1798084.87</v>
      </c>
      <c r="HI22" s="169">
        <v>75671832.159999996</v>
      </c>
      <c r="HJ22" s="169">
        <v>17850865.960000001</v>
      </c>
      <c r="HK22" s="169">
        <v>9450097.3100000005</v>
      </c>
      <c r="HL22" s="169">
        <v>6764606.8900000006</v>
      </c>
      <c r="HM22" s="169">
        <v>7590070</v>
      </c>
      <c r="HN22" s="169">
        <v>7926020.8099999996</v>
      </c>
      <c r="HO22" s="169">
        <v>10140699.700000001</v>
      </c>
      <c r="HP22" s="169">
        <v>5141389.99</v>
      </c>
      <c r="HQ22" s="169">
        <v>87401439.760000005</v>
      </c>
      <c r="HR22" s="169">
        <v>29156589.109999999</v>
      </c>
      <c r="HS22" s="169">
        <v>6812177.0500000007</v>
      </c>
      <c r="HT22" s="169">
        <v>5651398.1600000001</v>
      </c>
      <c r="HU22" s="169">
        <v>4537726.9799999995</v>
      </c>
      <c r="HV22" s="169">
        <v>2539797.34</v>
      </c>
      <c r="HW22" s="169">
        <v>9879866</v>
      </c>
      <c r="HX22" s="169">
        <v>5996236.5</v>
      </c>
      <c r="HY22" s="169">
        <v>5333446.29</v>
      </c>
      <c r="HZ22" s="169">
        <v>7222076</v>
      </c>
      <c r="IA22" s="169">
        <v>5901491.7199999997</v>
      </c>
      <c r="IB22" s="169">
        <v>10750413</v>
      </c>
      <c r="IC22" s="169">
        <v>3086027</v>
      </c>
      <c r="ID22" s="169">
        <v>9710190.7000000011</v>
      </c>
      <c r="IE22" s="169">
        <v>3475148.5700000003</v>
      </c>
      <c r="IF22" s="169">
        <v>4949112.5</v>
      </c>
      <c r="IG22" s="169">
        <v>82982770</v>
      </c>
      <c r="IH22" s="169">
        <v>21401901</v>
      </c>
      <c r="II22" s="169">
        <v>11696003</v>
      </c>
      <c r="IJ22" s="169">
        <v>13176560.800000001</v>
      </c>
      <c r="IK22" s="169">
        <v>24226093.390000001</v>
      </c>
      <c r="IL22" s="169">
        <v>9966504.8000000007</v>
      </c>
      <c r="IM22" s="169">
        <v>7326169</v>
      </c>
      <c r="IN22" s="169">
        <v>6975279</v>
      </c>
      <c r="IO22" s="169">
        <v>7167160.5699999994</v>
      </c>
      <c r="IP22" s="169">
        <v>9150636</v>
      </c>
      <c r="IQ22" s="169">
        <v>7058036.6000000006</v>
      </c>
      <c r="IR22" s="169">
        <v>100614394.5</v>
      </c>
      <c r="IS22" s="169">
        <v>35494631.289999999</v>
      </c>
      <c r="IT22" s="169">
        <v>13177609.52</v>
      </c>
      <c r="IU22" s="169">
        <v>9637359</v>
      </c>
      <c r="IV22" s="169">
        <v>7595856.0199999996</v>
      </c>
      <c r="IW22" s="169">
        <v>3546319.6599999997</v>
      </c>
      <c r="IX22" s="169">
        <v>9718800.7599999998</v>
      </c>
      <c r="IY22" s="169">
        <v>4401968.38</v>
      </c>
      <c r="IZ22" s="169">
        <v>5322120</v>
      </c>
      <c r="JA22" s="169">
        <v>12909665.440000001</v>
      </c>
      <c r="JB22" s="169">
        <v>14011354</v>
      </c>
      <c r="JC22" s="169">
        <v>9781344.25</v>
      </c>
      <c r="JD22" s="169">
        <v>29442371</v>
      </c>
      <c r="JE22" s="169">
        <v>19306914.239999998</v>
      </c>
      <c r="JF22" s="169">
        <v>3738964.9000000004</v>
      </c>
      <c r="JG22" s="169">
        <v>3412378.14</v>
      </c>
      <c r="JH22" s="169">
        <v>4094221.12</v>
      </c>
      <c r="JI22" s="169">
        <v>2469568.91</v>
      </c>
      <c r="JJ22" s="169">
        <v>45281841.010000005</v>
      </c>
      <c r="JK22" s="169">
        <v>5319857</v>
      </c>
      <c r="JL22" s="169">
        <v>7864870.8000000007</v>
      </c>
      <c r="JM22" s="169">
        <v>10219048</v>
      </c>
      <c r="JN22" s="169">
        <v>6956535</v>
      </c>
      <c r="JO22" s="169">
        <v>14988653.010000002</v>
      </c>
      <c r="JP22" s="169">
        <v>3973022</v>
      </c>
      <c r="JQ22" s="169">
        <v>79298887</v>
      </c>
      <c r="JR22" s="169">
        <v>34086633.859999999</v>
      </c>
      <c r="JS22" s="169">
        <v>7070804</v>
      </c>
      <c r="JT22" s="169">
        <v>4606679</v>
      </c>
      <c r="JU22" s="169">
        <v>10775661.6</v>
      </c>
      <c r="JV22" s="169">
        <v>3695707</v>
      </c>
      <c r="JW22" s="169">
        <v>22734584</v>
      </c>
      <c r="JX22" s="169">
        <v>14100444.119999999</v>
      </c>
      <c r="JY22" s="169">
        <v>8900454</v>
      </c>
      <c r="JZ22" s="169">
        <v>8728754.6999999993</v>
      </c>
      <c r="KA22" s="169">
        <v>6922472.1699999999</v>
      </c>
      <c r="KB22" s="169">
        <v>5722837</v>
      </c>
      <c r="KC22" s="169">
        <v>8615475.4900000002</v>
      </c>
      <c r="KD22" s="169">
        <v>3216642</v>
      </c>
      <c r="KE22" s="169">
        <v>5423592.2400000002</v>
      </c>
      <c r="KF22" s="169">
        <v>126331232.67</v>
      </c>
      <c r="KG22" s="169">
        <v>21828248</v>
      </c>
      <c r="KH22" s="169">
        <v>6530296.25</v>
      </c>
      <c r="KI22" s="169">
        <v>11953041.119999999</v>
      </c>
      <c r="KJ22" s="169">
        <v>16447961.810000002</v>
      </c>
      <c r="KK22" s="169">
        <v>5894422.2599999998</v>
      </c>
      <c r="KL22" s="169">
        <v>40112412.68</v>
      </c>
      <c r="KM22" s="169">
        <v>11274032.530000001</v>
      </c>
      <c r="KN22" s="169">
        <v>6936804.5</v>
      </c>
      <c r="KO22" s="169">
        <v>34963376.560000002</v>
      </c>
      <c r="KP22" s="169">
        <v>12220514.609999999</v>
      </c>
      <c r="KQ22" s="169">
        <v>14836388.580000002</v>
      </c>
      <c r="KR22" s="169">
        <v>24687169</v>
      </c>
      <c r="KS22" s="169">
        <v>7785114</v>
      </c>
      <c r="KT22" s="169">
        <v>19422373</v>
      </c>
      <c r="KU22" s="169">
        <v>89821514.859999985</v>
      </c>
      <c r="KV22" s="169">
        <v>12300264</v>
      </c>
      <c r="KW22" s="169">
        <v>53654428.709999993</v>
      </c>
      <c r="KX22" s="169">
        <v>8142192</v>
      </c>
      <c r="KY22" s="169">
        <v>4790799</v>
      </c>
      <c r="KZ22" s="169">
        <v>18835264</v>
      </c>
      <c r="LA22" s="169">
        <v>12645453.02</v>
      </c>
      <c r="LB22" s="169">
        <v>8842007</v>
      </c>
      <c r="LC22" s="169">
        <v>7509535</v>
      </c>
      <c r="LD22" s="169">
        <v>6904488.0099999998</v>
      </c>
      <c r="LE22" s="169">
        <v>120620736.22000001</v>
      </c>
      <c r="LF22" s="169">
        <v>26325727</v>
      </c>
      <c r="LG22" s="169">
        <v>26209459.369999997</v>
      </c>
      <c r="LH22" s="169">
        <v>31681312.039999999</v>
      </c>
      <c r="LI22" s="169">
        <v>12678358.390000001</v>
      </c>
      <c r="LJ22" s="169">
        <v>6114584.0600000005</v>
      </c>
      <c r="LK22" s="169">
        <v>5629124.9000000004</v>
      </c>
      <c r="LL22" s="169">
        <v>9493925</v>
      </c>
      <c r="LM22" s="169">
        <v>4512035</v>
      </c>
      <c r="LN22" s="169">
        <v>11156639.5</v>
      </c>
      <c r="LO22" s="169">
        <v>5653266.4000000004</v>
      </c>
      <c r="LP22" s="169">
        <v>44329626.450000003</v>
      </c>
      <c r="LQ22" s="169">
        <v>8422590.5399999991</v>
      </c>
      <c r="LR22" s="169">
        <v>4365616</v>
      </c>
      <c r="LS22" s="169">
        <v>157689376.12</v>
      </c>
      <c r="LT22" s="169">
        <v>64737937.079999998</v>
      </c>
      <c r="LU22" s="169">
        <v>104203933</v>
      </c>
      <c r="LV22" s="169">
        <v>46771640.740000002</v>
      </c>
      <c r="LW22" s="169">
        <v>20230545.659999996</v>
      </c>
      <c r="LX22" s="169">
        <v>17046691</v>
      </c>
      <c r="LY22" s="169">
        <v>12442441</v>
      </c>
      <c r="LZ22" s="169">
        <v>11435603.16</v>
      </c>
      <c r="MA22" s="169">
        <v>8030079</v>
      </c>
      <c r="MB22" s="169">
        <v>10578158</v>
      </c>
      <c r="MC22" s="169">
        <v>32343877.18</v>
      </c>
      <c r="MD22" s="169">
        <v>9637236</v>
      </c>
      <c r="ME22" s="169">
        <v>138817298</v>
      </c>
      <c r="MF22" s="169">
        <v>9575569.8300000001</v>
      </c>
      <c r="MG22" s="169">
        <v>5784819.8200000003</v>
      </c>
      <c r="MH22" s="169">
        <v>6618348.5800000001</v>
      </c>
      <c r="MI22" s="169">
        <v>5452956.8100000005</v>
      </c>
      <c r="MJ22" s="169">
        <v>9677820.5500000007</v>
      </c>
      <c r="MK22" s="169">
        <v>7749196.5099999998</v>
      </c>
      <c r="ML22" s="169">
        <v>9586883.1300000008</v>
      </c>
      <c r="MM22" s="169">
        <v>11370071.380000001</v>
      </c>
      <c r="MN22" s="169">
        <v>6181663.6799999997</v>
      </c>
      <c r="MO22" s="169">
        <v>7483816.3799999999</v>
      </c>
      <c r="MP22" s="169">
        <v>5996269.6900000004</v>
      </c>
      <c r="MQ22" s="169">
        <v>83147125</v>
      </c>
      <c r="MR22" s="169">
        <v>10327961.699999999</v>
      </c>
      <c r="MS22" s="169">
        <v>6803038.3799999999</v>
      </c>
      <c r="MT22" s="169">
        <v>19512300</v>
      </c>
      <c r="MU22" s="169">
        <v>12697603.310000001</v>
      </c>
      <c r="MV22" s="169">
        <v>12459784</v>
      </c>
      <c r="MW22" s="169">
        <v>22877429.6699</v>
      </c>
      <c r="MX22" s="169">
        <v>15569638</v>
      </c>
      <c r="MY22" s="169">
        <v>8210288.3300000001</v>
      </c>
      <c r="MZ22" s="169">
        <v>3420071.48</v>
      </c>
      <c r="NA22" s="169">
        <v>2280456</v>
      </c>
      <c r="NB22" s="169">
        <v>205402896.53999999</v>
      </c>
      <c r="NC22" s="169">
        <v>24934979</v>
      </c>
      <c r="ND22" s="169">
        <v>6516704.8900000006</v>
      </c>
      <c r="NE22" s="169">
        <v>70583212</v>
      </c>
      <c r="NF22" s="169">
        <v>6516399.9700000007</v>
      </c>
      <c r="NG22" s="169">
        <v>25598768.370000001</v>
      </c>
      <c r="NH22" s="169">
        <v>35421389</v>
      </c>
      <c r="NI22" s="169">
        <v>30228128.150000002</v>
      </c>
      <c r="NJ22" s="169">
        <v>2638973.9299999997</v>
      </c>
      <c r="NK22" s="169">
        <v>7656679.4100000001</v>
      </c>
      <c r="NL22" s="169">
        <v>8915067.25</v>
      </c>
      <c r="NM22" s="169">
        <v>9769836</v>
      </c>
      <c r="NN22" s="169">
        <v>48495627.510000005</v>
      </c>
      <c r="NO22" s="169">
        <v>8800719</v>
      </c>
      <c r="NP22" s="169">
        <v>8528238.3900000006</v>
      </c>
      <c r="NQ22" s="169">
        <v>0</v>
      </c>
      <c r="NR22" s="169">
        <v>6944823.6600000001</v>
      </c>
      <c r="NS22" s="169">
        <v>3352418.63</v>
      </c>
      <c r="NT22" s="169">
        <v>7278606.4100000001</v>
      </c>
      <c r="NU22" s="169">
        <v>66214044.549999997</v>
      </c>
      <c r="NV22" s="169">
        <v>41019755.420000002</v>
      </c>
      <c r="NW22" s="169">
        <v>8670185.0399999991</v>
      </c>
      <c r="NX22" s="169">
        <v>4123655.17</v>
      </c>
      <c r="NY22" s="169">
        <v>7334767</v>
      </c>
      <c r="NZ22" s="169">
        <v>10114300.67</v>
      </c>
      <c r="OA22" s="169">
        <v>5030528.5</v>
      </c>
      <c r="OB22" s="169">
        <v>95234774.689999998</v>
      </c>
      <c r="OC22" s="169">
        <v>33082874.440000001</v>
      </c>
      <c r="OD22" s="169">
        <v>13044506.860000001</v>
      </c>
      <c r="OE22" s="169">
        <v>34902181</v>
      </c>
      <c r="OF22" s="169">
        <v>9810201.5199999996</v>
      </c>
      <c r="OG22" s="169">
        <v>11117813</v>
      </c>
      <c r="OH22" s="169">
        <v>19303397</v>
      </c>
      <c r="OI22" s="169">
        <v>9257014.3000000007</v>
      </c>
      <c r="OJ22" s="169">
        <v>8907751.4000000004</v>
      </c>
      <c r="OK22" s="169">
        <v>111863925.84</v>
      </c>
      <c r="OL22" s="169">
        <v>29248002.710000001</v>
      </c>
      <c r="OM22" s="169">
        <v>34750262.649999999</v>
      </c>
      <c r="ON22" s="169">
        <v>18737935.84</v>
      </c>
      <c r="OO22" s="169">
        <v>10514019.619999999</v>
      </c>
      <c r="OP22" s="169">
        <v>4853340</v>
      </c>
      <c r="OQ22" s="169">
        <v>74503507</v>
      </c>
      <c r="OR22" s="169">
        <v>6711205.4100000001</v>
      </c>
      <c r="OS22" s="169">
        <v>8133745</v>
      </c>
      <c r="OT22" s="169">
        <v>15749192</v>
      </c>
      <c r="OU22" s="169">
        <v>16264999.68</v>
      </c>
      <c r="OV22" s="169">
        <v>23241146.34</v>
      </c>
      <c r="OW22" s="169">
        <v>9936191.3200000003</v>
      </c>
      <c r="OX22" s="169">
        <v>3700246</v>
      </c>
      <c r="OY22" s="169">
        <v>3187724</v>
      </c>
      <c r="OZ22" s="169">
        <v>98478860.700000003</v>
      </c>
      <c r="PA22" s="169">
        <v>9165921.1500000004</v>
      </c>
      <c r="PB22" s="169">
        <v>23660515.52</v>
      </c>
      <c r="PC22" s="169">
        <v>4407400.9800000004</v>
      </c>
      <c r="PD22" s="169">
        <v>14355238.67</v>
      </c>
      <c r="PE22" s="169">
        <v>26067212</v>
      </c>
      <c r="PF22" s="169">
        <v>10831731.23</v>
      </c>
      <c r="PG22" s="169">
        <v>5287290.4800000004</v>
      </c>
      <c r="PH22" s="169">
        <v>14185335</v>
      </c>
      <c r="PI22" s="169">
        <v>9498361</v>
      </c>
      <c r="PJ22" s="169">
        <v>11190325</v>
      </c>
      <c r="PK22" s="169">
        <v>17778777</v>
      </c>
      <c r="PL22" s="169">
        <v>6854016</v>
      </c>
      <c r="PM22" s="169">
        <v>35835451</v>
      </c>
      <c r="PN22" s="169">
        <v>4562111.3500000006</v>
      </c>
      <c r="PO22" s="169">
        <v>3523379</v>
      </c>
      <c r="PP22" s="169">
        <v>4668647.13</v>
      </c>
      <c r="PQ22" s="169">
        <v>5421370</v>
      </c>
      <c r="PR22" s="169">
        <v>199351938.52000001</v>
      </c>
      <c r="PS22" s="169">
        <v>8425847.4499999993</v>
      </c>
      <c r="PT22" s="169">
        <v>6674589.5099999998</v>
      </c>
      <c r="PU22" s="169">
        <v>16438097.98</v>
      </c>
      <c r="PV22" s="169">
        <v>45099936.100000001</v>
      </c>
      <c r="PW22" s="169">
        <v>18322510.079999998</v>
      </c>
      <c r="PX22" s="169">
        <v>28551921</v>
      </c>
      <c r="PY22" s="169">
        <v>10226354.5</v>
      </c>
      <c r="PZ22" s="169">
        <v>19989747.75</v>
      </c>
      <c r="QA22" s="169">
        <v>6239105.7599999998</v>
      </c>
      <c r="QB22" s="169">
        <v>17979252.890000001</v>
      </c>
      <c r="QC22" s="169">
        <v>8738594.5199999996</v>
      </c>
      <c r="QD22" s="169">
        <v>9240199.7400000002</v>
      </c>
      <c r="QE22" s="169">
        <v>13684461</v>
      </c>
      <c r="QF22" s="169">
        <v>16217992.15</v>
      </c>
      <c r="QG22" s="169">
        <v>11716667</v>
      </c>
      <c r="QH22" s="169">
        <v>10533746</v>
      </c>
      <c r="QI22" s="169">
        <v>9338925.3100000005</v>
      </c>
      <c r="QJ22" s="169">
        <v>7328841</v>
      </c>
      <c r="QK22" s="169">
        <v>23293703.120000001</v>
      </c>
      <c r="QL22" s="169">
        <v>21759977.77</v>
      </c>
      <c r="QM22" s="169">
        <v>6778362</v>
      </c>
      <c r="QN22" s="169">
        <v>1458110</v>
      </c>
      <c r="QO22" s="169">
        <v>1503580</v>
      </c>
      <c r="QP22" s="169">
        <v>2216328</v>
      </c>
      <c r="QQ22" s="169">
        <v>1685009.27</v>
      </c>
      <c r="QR22" s="169">
        <v>87112956.229999989</v>
      </c>
      <c r="QS22" s="169">
        <v>9020154.5899999999</v>
      </c>
      <c r="QT22" s="169">
        <v>18128002.93</v>
      </c>
      <c r="QU22" s="169">
        <v>12391695</v>
      </c>
      <c r="QV22" s="169">
        <v>11230175.039999999</v>
      </c>
      <c r="QW22" s="169">
        <v>24451874.600000001</v>
      </c>
      <c r="QX22" s="169">
        <v>12604567.34</v>
      </c>
      <c r="QY22" s="169">
        <v>19131750.140000001</v>
      </c>
      <c r="QZ22" s="169">
        <v>20739337.579999998</v>
      </c>
      <c r="RA22" s="169">
        <v>7793429.5999999996</v>
      </c>
      <c r="RB22" s="169">
        <v>8490542</v>
      </c>
      <c r="RC22" s="169">
        <v>4747242</v>
      </c>
      <c r="RD22" s="169">
        <v>3558344</v>
      </c>
      <c r="RE22" s="169">
        <v>173197808.66</v>
      </c>
      <c r="RF22" s="169">
        <v>21061643.539999999</v>
      </c>
      <c r="RG22" s="169">
        <v>8549498</v>
      </c>
      <c r="RH22" s="169">
        <v>13835394.33</v>
      </c>
      <c r="RI22" s="169">
        <v>10214242</v>
      </c>
      <c r="RJ22" s="169">
        <v>14690522.85</v>
      </c>
      <c r="RK22" s="169">
        <v>19711288</v>
      </c>
      <c r="RL22" s="169">
        <v>9077606.5700000003</v>
      </c>
      <c r="RM22" s="169">
        <v>12566376.57</v>
      </c>
      <c r="RN22" s="169">
        <v>15971154</v>
      </c>
      <c r="RO22" s="169">
        <v>23187136.850000001</v>
      </c>
      <c r="RP22" s="169">
        <v>5393832</v>
      </c>
      <c r="RQ22" s="169">
        <v>4905883.5</v>
      </c>
      <c r="RR22" s="169">
        <v>10263278.060000001</v>
      </c>
      <c r="RS22" s="169">
        <v>4646727.42</v>
      </c>
      <c r="RT22" s="169">
        <v>5313400</v>
      </c>
      <c r="RU22" s="169">
        <v>5247003</v>
      </c>
      <c r="RV22" s="169">
        <v>4908923.87</v>
      </c>
      <c r="RW22" s="169">
        <v>4101872</v>
      </c>
      <c r="RX22" s="169">
        <v>5543035</v>
      </c>
      <c r="RY22" s="169">
        <v>70229803.989999995</v>
      </c>
      <c r="RZ22" s="169">
        <v>10614652</v>
      </c>
      <c r="SA22" s="169">
        <v>6715532</v>
      </c>
      <c r="SB22" s="169">
        <v>6973127.3200000003</v>
      </c>
      <c r="SC22" s="169">
        <v>7059705</v>
      </c>
      <c r="SD22" s="169">
        <v>10627078.23</v>
      </c>
      <c r="SE22" s="169">
        <v>7341777.7000000002</v>
      </c>
      <c r="SF22" s="169">
        <v>14715910.359999999</v>
      </c>
      <c r="SG22" s="169">
        <v>7543660</v>
      </c>
      <c r="SH22" s="169">
        <v>9424580.7300000004</v>
      </c>
      <c r="SI22" s="169">
        <v>23136033</v>
      </c>
      <c r="SJ22" s="169">
        <v>4296877.51</v>
      </c>
      <c r="SK22" s="169">
        <v>45137031.049999997</v>
      </c>
      <c r="SL22" s="169">
        <v>10876569</v>
      </c>
      <c r="SM22" s="169">
        <v>13785136.68</v>
      </c>
      <c r="SN22" s="169">
        <v>17531315</v>
      </c>
      <c r="SO22" s="169">
        <v>9482285.0700000003</v>
      </c>
      <c r="SP22" s="169">
        <v>11645922</v>
      </c>
      <c r="SQ22" s="169">
        <v>8644076</v>
      </c>
      <c r="SR22" s="169">
        <v>6605802</v>
      </c>
      <c r="SS22" s="169">
        <v>62365726.640000001</v>
      </c>
      <c r="ST22" s="169">
        <v>5177212.34</v>
      </c>
      <c r="SU22" s="169">
        <v>10416322.539999999</v>
      </c>
      <c r="SV22" s="169">
        <v>7813643.6600000001</v>
      </c>
      <c r="SW22" s="169">
        <v>4799594</v>
      </c>
      <c r="SX22" s="169">
        <v>4534437.3499999996</v>
      </c>
      <c r="SY22" s="169">
        <v>5351291.0999999996</v>
      </c>
      <c r="SZ22" s="169">
        <v>18796250.650000002</v>
      </c>
      <c r="TA22" s="169">
        <v>5479990.8800000008</v>
      </c>
      <c r="TB22" s="169">
        <v>6261278.5499999998</v>
      </c>
      <c r="TC22" s="169">
        <v>6705684</v>
      </c>
      <c r="TD22" s="169">
        <v>15640136</v>
      </c>
      <c r="TE22" s="169">
        <v>7657000</v>
      </c>
      <c r="TF22" s="169">
        <v>5278204.5999999996</v>
      </c>
      <c r="TG22" s="169">
        <v>138110116.87</v>
      </c>
      <c r="TH22" s="169">
        <v>9999607</v>
      </c>
      <c r="TI22" s="169">
        <v>7486165.6699999999</v>
      </c>
      <c r="TJ22" s="169">
        <v>19267718.5</v>
      </c>
      <c r="TK22" s="169">
        <v>18298537.960000001</v>
      </c>
      <c r="TL22" s="169">
        <v>14071716</v>
      </c>
      <c r="TM22" s="169">
        <v>5552840.6299999999</v>
      </c>
      <c r="TN22" s="169">
        <v>39296072.399999999</v>
      </c>
      <c r="TO22" s="169">
        <v>10756936</v>
      </c>
      <c r="TP22" s="169">
        <v>21917380.979999997</v>
      </c>
      <c r="TQ22" s="169">
        <v>16655809</v>
      </c>
      <c r="TR22" s="169">
        <v>12584967</v>
      </c>
      <c r="TS22" s="169">
        <v>6197684.8900000006</v>
      </c>
      <c r="TT22" s="169">
        <v>14167452.5</v>
      </c>
      <c r="TU22" s="169">
        <v>9935025</v>
      </c>
      <c r="TV22" s="169">
        <v>9317428</v>
      </c>
      <c r="TW22" s="169">
        <v>51366701.480000004</v>
      </c>
      <c r="TX22" s="169">
        <v>10830800.470000001</v>
      </c>
      <c r="TY22" s="169">
        <v>47239768.850000001</v>
      </c>
      <c r="TZ22" s="169">
        <v>17440002.379999999</v>
      </c>
      <c r="UA22" s="169">
        <v>5001875</v>
      </c>
      <c r="UB22" s="169">
        <v>10165032.07</v>
      </c>
      <c r="UC22" s="169">
        <v>57111234.280000001</v>
      </c>
      <c r="UD22" s="169">
        <v>5285153.0600000005</v>
      </c>
      <c r="UE22" s="169">
        <v>5202366</v>
      </c>
      <c r="UF22" s="169">
        <v>7717232.6900000004</v>
      </c>
      <c r="UG22" s="169">
        <v>4668350.5</v>
      </c>
      <c r="UH22" s="169">
        <v>48958973.340000004</v>
      </c>
      <c r="UI22" s="169">
        <v>13107045.130000001</v>
      </c>
      <c r="UJ22" s="169">
        <v>9702297.5099999998</v>
      </c>
      <c r="UK22" s="169">
        <v>18259513</v>
      </c>
      <c r="UL22" s="169">
        <v>8459552.7400000002</v>
      </c>
      <c r="UM22" s="169">
        <v>9630461.9000000004</v>
      </c>
      <c r="UN22" s="169">
        <v>183663391</v>
      </c>
      <c r="UO22" s="169">
        <v>9580618</v>
      </c>
      <c r="UP22" s="169">
        <v>8498285.5399999991</v>
      </c>
      <c r="UQ22" s="169">
        <v>33644960.719999999</v>
      </c>
      <c r="UR22" s="169">
        <v>4778487</v>
      </c>
      <c r="US22" s="169">
        <v>8360634</v>
      </c>
      <c r="UT22" s="169">
        <v>22106149.060000002</v>
      </c>
      <c r="UU22" s="169">
        <v>5993701</v>
      </c>
      <c r="UV22" s="169">
        <v>7894345.1699999999</v>
      </c>
      <c r="UW22" s="169">
        <v>8501360</v>
      </c>
      <c r="UX22" s="169">
        <v>10587347</v>
      </c>
      <c r="UY22" s="169">
        <v>20211837.550000001</v>
      </c>
      <c r="UZ22" s="169">
        <v>12336059.699999999</v>
      </c>
      <c r="VA22" s="169">
        <v>21770820.5</v>
      </c>
      <c r="VB22" s="169">
        <v>5430349.5</v>
      </c>
      <c r="VC22" s="169">
        <v>5251540</v>
      </c>
      <c r="VD22" s="169">
        <v>6906665.7199999997</v>
      </c>
      <c r="VE22" s="169">
        <v>6119088</v>
      </c>
      <c r="VF22" s="169">
        <v>24214362.420000002</v>
      </c>
      <c r="VG22" s="169">
        <v>4484630.59</v>
      </c>
      <c r="VH22" s="169">
        <v>3990557.4099999997</v>
      </c>
      <c r="VI22" s="169">
        <v>4116245.7700000005</v>
      </c>
      <c r="VJ22" s="169">
        <v>93913404</v>
      </c>
      <c r="VK22" s="169">
        <v>9197772</v>
      </c>
      <c r="VL22" s="169">
        <v>9366114.8000000007</v>
      </c>
      <c r="VM22" s="169">
        <v>15337674.6</v>
      </c>
      <c r="VN22" s="169">
        <v>21866784.25</v>
      </c>
      <c r="VO22" s="169">
        <v>15084523</v>
      </c>
      <c r="VP22" s="169">
        <v>15572625.82</v>
      </c>
      <c r="VQ22" s="169">
        <v>7366007.5099999998</v>
      </c>
      <c r="VR22" s="169">
        <v>9738278.8499999996</v>
      </c>
      <c r="VS22" s="169">
        <v>40578137.060000002</v>
      </c>
      <c r="VT22" s="169">
        <v>9781640.4100000001</v>
      </c>
      <c r="VU22" s="169">
        <v>13776480.300000001</v>
      </c>
      <c r="VV22" s="169">
        <v>11413438</v>
      </c>
      <c r="VW22" s="169">
        <v>8574669</v>
      </c>
      <c r="VX22" s="169">
        <v>6791664.1299999999</v>
      </c>
      <c r="VY22" s="169">
        <v>246217475.91</v>
      </c>
      <c r="VZ22" s="169">
        <v>23384477.75</v>
      </c>
      <c r="WA22" s="169">
        <v>14259200.4</v>
      </c>
      <c r="WB22" s="169">
        <v>10687083.280000001</v>
      </c>
      <c r="WC22" s="169">
        <v>11617390</v>
      </c>
      <c r="WD22" s="169">
        <v>15255752</v>
      </c>
      <c r="WE22" s="169">
        <v>20236021</v>
      </c>
      <c r="WF22" s="169">
        <v>25305203</v>
      </c>
      <c r="WG22" s="169">
        <v>15813466.57</v>
      </c>
      <c r="WH22" s="169">
        <v>19967250</v>
      </c>
      <c r="WI22" s="169">
        <v>13157674</v>
      </c>
      <c r="WJ22" s="169">
        <v>27294947.25</v>
      </c>
      <c r="WK22" s="169">
        <v>18442271</v>
      </c>
      <c r="WL22" s="169">
        <v>20573304.899999999</v>
      </c>
      <c r="WM22" s="169">
        <v>35367217.5</v>
      </c>
      <c r="WN22" s="169">
        <v>16507418</v>
      </c>
      <c r="WO22" s="169">
        <v>16134825</v>
      </c>
      <c r="WP22" s="169">
        <v>18511474</v>
      </c>
      <c r="WQ22" s="169">
        <v>8775755.9400000013</v>
      </c>
      <c r="WR22" s="169">
        <v>29308294</v>
      </c>
      <c r="WS22" s="169">
        <v>71603555.460000008</v>
      </c>
      <c r="WT22" s="169">
        <v>14961409</v>
      </c>
      <c r="WU22" s="169">
        <v>12047051</v>
      </c>
      <c r="WV22" s="169">
        <v>8778259.0800000001</v>
      </c>
      <c r="WW22" s="169">
        <v>12932427.5</v>
      </c>
      <c r="WX22" s="169">
        <v>10327177.5</v>
      </c>
      <c r="WY22" s="169">
        <v>11865608</v>
      </c>
      <c r="WZ22" s="169">
        <v>12033954.5</v>
      </c>
      <c r="XA22" s="169">
        <v>41127349.219999999</v>
      </c>
      <c r="XB22" s="169">
        <v>9665405.1500000004</v>
      </c>
      <c r="XC22" s="169">
        <v>4274852</v>
      </c>
      <c r="XD22" s="169">
        <v>4523673.0999999996</v>
      </c>
      <c r="XE22" s="169">
        <v>3247691.4</v>
      </c>
      <c r="XF22" s="169">
        <v>165807605.5</v>
      </c>
      <c r="XG22" s="169">
        <v>17792496</v>
      </c>
      <c r="XH22" s="169">
        <v>20799478</v>
      </c>
      <c r="XI22" s="169">
        <v>51340808.490000002</v>
      </c>
      <c r="XJ22" s="169">
        <v>14511322.23</v>
      </c>
      <c r="XK22" s="169">
        <v>20422842</v>
      </c>
      <c r="XL22" s="169">
        <v>18520861.550000001</v>
      </c>
      <c r="XM22" s="169">
        <v>16773177</v>
      </c>
      <c r="XN22" s="169">
        <v>13961343.82</v>
      </c>
      <c r="XO22" s="169">
        <v>28512047.859999999</v>
      </c>
      <c r="XP22" s="169">
        <v>31135340.25</v>
      </c>
      <c r="XQ22" s="169">
        <v>11158161.76</v>
      </c>
      <c r="XR22" s="169">
        <v>8575143.75</v>
      </c>
      <c r="XS22" s="169">
        <v>10715576</v>
      </c>
      <c r="XT22" s="169">
        <v>11212627.960000001</v>
      </c>
      <c r="XU22" s="169">
        <v>11316170.32</v>
      </c>
      <c r="XV22" s="169">
        <v>7416503.5899999999</v>
      </c>
      <c r="XW22" s="169">
        <v>8523774.4600000009</v>
      </c>
      <c r="XX22" s="169">
        <v>11264865.5</v>
      </c>
      <c r="XY22" s="169">
        <v>10987429</v>
      </c>
      <c r="XZ22" s="169">
        <v>9386794</v>
      </c>
      <c r="YA22" s="169">
        <v>8427388.6099999994</v>
      </c>
      <c r="YB22" s="169">
        <v>6880061.1799999997</v>
      </c>
      <c r="YC22" s="169">
        <v>171984858</v>
      </c>
      <c r="YD22" s="169">
        <v>13744400</v>
      </c>
      <c r="YE22" s="169">
        <v>20281209.41</v>
      </c>
      <c r="YF22" s="169">
        <v>9036323.7599999998</v>
      </c>
      <c r="YG22" s="169">
        <v>48524075.18</v>
      </c>
      <c r="YH22" s="169">
        <v>12014685.699999999</v>
      </c>
      <c r="YI22" s="169">
        <v>20082322</v>
      </c>
      <c r="YJ22" s="169">
        <v>9844170</v>
      </c>
      <c r="YK22" s="169">
        <v>34944419.18</v>
      </c>
      <c r="YL22" s="169">
        <v>25716653</v>
      </c>
      <c r="YM22" s="169">
        <v>16561422</v>
      </c>
      <c r="YN22" s="169">
        <v>11026531.619999999</v>
      </c>
      <c r="YO22" s="169">
        <v>7424600</v>
      </c>
      <c r="YP22" s="169">
        <v>12749924</v>
      </c>
      <c r="YQ22" s="169">
        <v>5478819</v>
      </c>
      <c r="YR22" s="169">
        <v>9743679.7400000002</v>
      </c>
      <c r="YS22" s="169">
        <v>5788051</v>
      </c>
      <c r="YT22" s="169">
        <v>51876620.299999997</v>
      </c>
      <c r="YU22" s="169">
        <v>5239435</v>
      </c>
      <c r="YV22" s="169">
        <v>5337785</v>
      </c>
      <c r="YW22" s="169">
        <v>6774531.9400000004</v>
      </c>
      <c r="YX22" s="169">
        <v>4862430</v>
      </c>
      <c r="YY22" s="169">
        <v>3840675.01</v>
      </c>
      <c r="YZ22" s="169">
        <v>4336211</v>
      </c>
      <c r="ZA22" s="169">
        <v>46703805.590000004</v>
      </c>
      <c r="ZB22" s="169">
        <v>5542573.2000000002</v>
      </c>
      <c r="ZC22" s="169">
        <v>9900664.5</v>
      </c>
      <c r="ZD22" s="169">
        <v>7620145</v>
      </c>
      <c r="ZE22" s="169">
        <v>6340719.6100000003</v>
      </c>
      <c r="ZF22" s="169">
        <v>7442586.9000000004</v>
      </c>
      <c r="ZG22" s="169">
        <v>4998722</v>
      </c>
      <c r="ZH22" s="169">
        <v>4948869.76</v>
      </c>
      <c r="ZI22" s="169">
        <v>26129615</v>
      </c>
      <c r="ZJ22" s="169">
        <v>104907696.59999999</v>
      </c>
      <c r="ZK22" s="169">
        <v>5991612</v>
      </c>
      <c r="ZL22" s="169">
        <v>11754699</v>
      </c>
      <c r="ZM22" s="169">
        <v>27843588</v>
      </c>
      <c r="ZN22" s="169">
        <v>19890193</v>
      </c>
      <c r="ZO22" s="169">
        <v>6711669</v>
      </c>
      <c r="ZP22" s="169">
        <v>7789263</v>
      </c>
      <c r="ZQ22" s="169">
        <v>15809241.74</v>
      </c>
      <c r="ZR22" s="169">
        <v>13208297</v>
      </c>
      <c r="ZS22" s="169">
        <v>16966834.02</v>
      </c>
      <c r="ZT22" s="169">
        <v>389403</v>
      </c>
      <c r="ZU22" s="169">
        <v>5418100.5599999996</v>
      </c>
      <c r="ZV22" s="169">
        <v>5106465</v>
      </c>
      <c r="ZW22" s="169">
        <v>8435459</v>
      </c>
      <c r="ZX22" s="169">
        <v>7123941.7999999998</v>
      </c>
      <c r="ZY22" s="169">
        <v>7220107</v>
      </c>
      <c r="ZZ22" s="169">
        <v>5426063.7000000002</v>
      </c>
      <c r="AAA22" s="169">
        <v>5633477.7199999997</v>
      </c>
      <c r="AAB22" s="169">
        <v>2944711</v>
      </c>
      <c r="AAC22" s="169">
        <v>6702436.1400000006</v>
      </c>
      <c r="AAD22" s="169">
        <v>5862807</v>
      </c>
      <c r="AAE22" s="169">
        <v>3728119</v>
      </c>
      <c r="AAF22" s="169">
        <v>52550340.719999999</v>
      </c>
      <c r="AAG22" s="169">
        <v>6167288</v>
      </c>
      <c r="AAH22" s="169">
        <v>8699955</v>
      </c>
      <c r="AAI22" s="169">
        <v>6748080.5999999996</v>
      </c>
      <c r="AAJ22" s="169">
        <v>6120425.9500000002</v>
      </c>
      <c r="AAK22" s="169">
        <v>8907310</v>
      </c>
      <c r="AAL22" s="169">
        <v>6716885</v>
      </c>
      <c r="AAM22" s="169">
        <v>221819586.89999998</v>
      </c>
      <c r="AAN22" s="169">
        <v>15144116.4</v>
      </c>
      <c r="AAO22" s="169">
        <v>10210217</v>
      </c>
      <c r="AAP22" s="169">
        <v>17076028</v>
      </c>
      <c r="AAQ22" s="169">
        <v>16579342.43</v>
      </c>
      <c r="AAR22" s="169">
        <v>9312937</v>
      </c>
      <c r="AAS22" s="169">
        <v>16990881</v>
      </c>
      <c r="AAT22" s="169">
        <v>14852773.6</v>
      </c>
      <c r="AAU22" s="169">
        <v>27777920</v>
      </c>
      <c r="AAV22" s="169">
        <v>11002363.939999999</v>
      </c>
      <c r="AAW22" s="169">
        <v>13761848</v>
      </c>
      <c r="AAX22" s="169">
        <v>50337830</v>
      </c>
      <c r="AAY22" s="169">
        <v>28380934</v>
      </c>
      <c r="AAZ22" s="169">
        <v>7474278</v>
      </c>
      <c r="ABA22" s="169">
        <v>9522560</v>
      </c>
      <c r="ABB22" s="169">
        <v>9802997</v>
      </c>
      <c r="ABC22" s="169">
        <v>8903737.870000001</v>
      </c>
      <c r="ABD22" s="169">
        <v>11548341</v>
      </c>
      <c r="ABE22" s="169">
        <v>8869445.6699999999</v>
      </c>
      <c r="ABF22" s="169">
        <v>59463021.539999999</v>
      </c>
      <c r="ABG22" s="169">
        <v>32374126.419999998</v>
      </c>
      <c r="ABH22" s="169">
        <v>7489270.75</v>
      </c>
      <c r="ABI22" s="169">
        <v>7020015</v>
      </c>
      <c r="ABJ22" s="169">
        <v>5541641.7400000002</v>
      </c>
      <c r="ABK22" s="169">
        <v>5087692</v>
      </c>
      <c r="ABL22" s="169">
        <v>4393157</v>
      </c>
      <c r="ABM22" s="169">
        <v>74678843</v>
      </c>
      <c r="ABN22" s="169">
        <v>10627890.659999998</v>
      </c>
      <c r="ABO22" s="169">
        <v>6336664</v>
      </c>
      <c r="ABP22" s="169">
        <v>13450595.82</v>
      </c>
      <c r="ABQ22" s="169">
        <v>14092319.059999999</v>
      </c>
      <c r="ABR22" s="169">
        <v>9128521.0500000007</v>
      </c>
      <c r="ABS22" s="169">
        <v>9124985.3000000007</v>
      </c>
      <c r="ABT22" s="169">
        <v>7927005.8799999999</v>
      </c>
      <c r="ABU22" s="169">
        <v>1240320</v>
      </c>
      <c r="ABV22" s="169">
        <v>79000756.299999997</v>
      </c>
      <c r="ABW22" s="169">
        <v>3956565.83</v>
      </c>
      <c r="ABX22" s="169">
        <v>9962289</v>
      </c>
      <c r="ABY22" s="169">
        <v>4668058.29</v>
      </c>
      <c r="ABZ22" s="169">
        <v>5636293.9399999995</v>
      </c>
      <c r="ACA22" s="169">
        <v>19778097</v>
      </c>
      <c r="ACB22" s="169">
        <v>4416593</v>
      </c>
      <c r="ACC22" s="169">
        <v>9313336.2300000004</v>
      </c>
      <c r="ACD22" s="169">
        <v>6179850.79</v>
      </c>
      <c r="ACE22" s="169">
        <v>10294619.310000001</v>
      </c>
      <c r="ACF22" s="169">
        <v>5637732</v>
      </c>
      <c r="ACG22" s="169">
        <v>102374658.31000002</v>
      </c>
      <c r="ACH22" s="169">
        <v>4456496.32</v>
      </c>
      <c r="ACI22" s="169">
        <v>6013718.25</v>
      </c>
      <c r="ACJ22" s="169">
        <v>13974144</v>
      </c>
      <c r="ACK22" s="169">
        <v>7561494.8300000001</v>
      </c>
      <c r="ACL22" s="169">
        <v>12472988</v>
      </c>
      <c r="ACM22" s="169">
        <v>16196797</v>
      </c>
      <c r="ACN22" s="169">
        <v>45319096.759999998</v>
      </c>
      <c r="ACO22" s="169">
        <v>40648126</v>
      </c>
      <c r="ACP22" s="169">
        <v>9449967</v>
      </c>
      <c r="ACQ22" s="169">
        <v>11682220</v>
      </c>
      <c r="ACR22" s="169">
        <v>12882808.860000001</v>
      </c>
      <c r="ACS22" s="169">
        <v>10879428</v>
      </c>
      <c r="ACT22" s="169">
        <v>22699735.140000001</v>
      </c>
      <c r="ACU22" s="169">
        <v>7989128</v>
      </c>
      <c r="ACV22" s="169">
        <v>11811609.800000001</v>
      </c>
      <c r="ACW22" s="169">
        <v>8319532</v>
      </c>
      <c r="ACX22" s="169">
        <v>7907150.4199999999</v>
      </c>
      <c r="ACY22" s="169">
        <v>3314808.89</v>
      </c>
      <c r="ACZ22" s="169">
        <v>1066882</v>
      </c>
      <c r="ADA22" s="169">
        <v>1720068</v>
      </c>
      <c r="ADB22" s="169">
        <v>3709420.97</v>
      </c>
      <c r="ADC22" s="169">
        <v>5105037.9800000004</v>
      </c>
      <c r="ADD22" s="169">
        <v>29163885.129999999</v>
      </c>
      <c r="ADE22" s="169">
        <v>20208441.359999999</v>
      </c>
      <c r="ADF22" s="169">
        <v>3279958.38</v>
      </c>
      <c r="ADG22" s="169">
        <v>3720508.33</v>
      </c>
      <c r="ADH22" s="169">
        <v>5988142.4000000004</v>
      </c>
      <c r="ADI22" s="169">
        <v>1743543.67</v>
      </c>
      <c r="ADJ22" s="169">
        <v>3292729.5</v>
      </c>
      <c r="ADK22" s="169">
        <v>3769678.99</v>
      </c>
      <c r="ADL22" s="169">
        <v>5666948.9700000007</v>
      </c>
      <c r="ADM22" s="169">
        <v>181366887.12</v>
      </c>
      <c r="ADN22" s="169">
        <v>19431352.300000001</v>
      </c>
      <c r="ADO22" s="169">
        <v>16417740.9</v>
      </c>
      <c r="ADP22" s="169">
        <v>39566176.719999999</v>
      </c>
      <c r="ADQ22" s="169">
        <v>2946982.12</v>
      </c>
      <c r="ADR22" s="169">
        <v>5709899.3799999999</v>
      </c>
      <c r="ADS22" s="169">
        <v>7291838.75</v>
      </c>
      <c r="ADT22" s="169">
        <v>5083057</v>
      </c>
      <c r="ADU22" s="169">
        <v>136042418.17000002</v>
      </c>
      <c r="ADV22" s="169">
        <v>40315590.170000002</v>
      </c>
      <c r="ADW22" s="169">
        <v>32879949.43</v>
      </c>
      <c r="ADX22" s="169">
        <v>9298235.9199999999</v>
      </c>
      <c r="ADY22" s="169">
        <v>5132853.8</v>
      </c>
      <c r="ADZ22" s="169">
        <v>10282932.27</v>
      </c>
      <c r="AEA22" s="169">
        <v>14749472.789999999</v>
      </c>
      <c r="AEB22" s="169">
        <v>14855953.170000002</v>
      </c>
      <c r="AEC22" s="169">
        <v>12815247.02</v>
      </c>
      <c r="AED22" s="169">
        <v>11929781.6</v>
      </c>
      <c r="AEE22" s="169">
        <v>10627917.949999999</v>
      </c>
      <c r="AEF22" s="169">
        <v>14961459.760000002</v>
      </c>
      <c r="AEG22" s="169">
        <v>7440833</v>
      </c>
      <c r="AEH22" s="169">
        <v>17961717</v>
      </c>
      <c r="AEI22" s="169">
        <v>15506860.5</v>
      </c>
      <c r="AEJ22" s="169">
        <v>11391650</v>
      </c>
      <c r="AEK22" s="169">
        <v>11873883.25</v>
      </c>
      <c r="AEL22" s="169">
        <v>22512334.699999996</v>
      </c>
      <c r="AEM22" s="169">
        <v>10622455</v>
      </c>
      <c r="AEN22" s="169">
        <v>12943277.060000001</v>
      </c>
      <c r="AEO22" s="169">
        <v>130631308.87</v>
      </c>
      <c r="AEP22" s="169">
        <v>19028513</v>
      </c>
      <c r="AEQ22" s="169">
        <v>12886096.640000001</v>
      </c>
      <c r="AER22" s="169">
        <v>13112146</v>
      </c>
      <c r="AES22" s="169">
        <v>11163040.5</v>
      </c>
      <c r="AET22" s="169">
        <v>27652566.890000001</v>
      </c>
      <c r="AEU22" s="169">
        <v>8918905</v>
      </c>
      <c r="AEV22" s="169">
        <v>9572651</v>
      </c>
      <c r="AEW22" s="169">
        <v>7687580</v>
      </c>
      <c r="AEX22" s="169">
        <v>7558716.7399999993</v>
      </c>
      <c r="AEY22" s="169">
        <v>45845513</v>
      </c>
      <c r="AEZ22" s="169">
        <v>28495644.27</v>
      </c>
      <c r="AFA22" s="169">
        <v>9838488.1600000001</v>
      </c>
      <c r="AFB22" s="169">
        <v>9305332.3300000001</v>
      </c>
      <c r="AFC22" s="169">
        <v>14474853.09</v>
      </c>
      <c r="AFD22" s="169">
        <v>10097990.529999999</v>
      </c>
      <c r="AFE22" s="169">
        <v>9347366</v>
      </c>
      <c r="AFF22" s="169">
        <v>7352764.6699999999</v>
      </c>
      <c r="AFG22" s="169">
        <v>5456942.6399999997</v>
      </c>
      <c r="AFH22" s="169">
        <v>6359912.209999999</v>
      </c>
      <c r="AFI22" s="169">
        <v>11095464.710000001</v>
      </c>
      <c r="AFJ22" s="169">
        <v>6102316.6399999997</v>
      </c>
      <c r="AFK22" s="169">
        <v>6683939.0199999996</v>
      </c>
      <c r="AFL22" s="169">
        <v>43727044.119999997</v>
      </c>
      <c r="AFM22" s="169">
        <v>12128001.18</v>
      </c>
      <c r="AFN22" s="169">
        <v>7964517</v>
      </c>
      <c r="AFO22" s="169">
        <v>10102257.91</v>
      </c>
      <c r="AFP22" s="169">
        <v>11157237.870000001</v>
      </c>
      <c r="AFQ22" s="169">
        <v>9077667.8099999987</v>
      </c>
      <c r="AFR22" s="169">
        <v>5486694.9800000004</v>
      </c>
      <c r="AFS22" s="169">
        <v>11218735</v>
      </c>
      <c r="AFT22" s="169">
        <v>11544454.26</v>
      </c>
      <c r="AFU22" s="169">
        <v>7299080.3299999991</v>
      </c>
      <c r="AFV22" s="169">
        <v>13156238.68</v>
      </c>
      <c r="AFW22" s="169">
        <v>8274557</v>
      </c>
      <c r="AFX22" s="169">
        <v>80481726</v>
      </c>
      <c r="AFY22" s="169">
        <v>8316705.54</v>
      </c>
      <c r="AFZ22" s="169">
        <v>8423663.5500000007</v>
      </c>
      <c r="AGA22" s="169">
        <v>8498236.3000000007</v>
      </c>
      <c r="AGB22" s="169">
        <v>14657413.960000001</v>
      </c>
      <c r="AGC22" s="169">
        <v>9620656.2600000016</v>
      </c>
      <c r="AGD22" s="169">
        <v>4727146</v>
      </c>
      <c r="AGE22" s="169">
        <v>7863064.5999999996</v>
      </c>
      <c r="AGF22" s="169">
        <v>6016762.2799999993</v>
      </c>
      <c r="AGG22" s="169">
        <v>8093950.1899999995</v>
      </c>
      <c r="AGH22" s="169">
        <v>6273781.3499999996</v>
      </c>
      <c r="AGI22" s="169">
        <v>73838843.310000002</v>
      </c>
      <c r="AGJ22" s="169">
        <v>16568513.350000001</v>
      </c>
      <c r="AGK22" s="169">
        <v>13440870.760000002</v>
      </c>
      <c r="AGL22" s="169">
        <v>9858030.9100000001</v>
      </c>
      <c r="AGM22" s="169">
        <v>20085480.57</v>
      </c>
      <c r="AGN22" s="169">
        <v>13084126.109999999</v>
      </c>
      <c r="AGO22" s="169">
        <v>6501588.9500000002</v>
      </c>
      <c r="AGP22" s="169">
        <v>11393501.220000001</v>
      </c>
      <c r="AGQ22" s="169">
        <v>179177624.10999998</v>
      </c>
      <c r="AGR22" s="169">
        <v>89750388.900000006</v>
      </c>
      <c r="AGS22" s="169">
        <v>8364746.2299999995</v>
      </c>
      <c r="AGT22" s="169">
        <v>14624493</v>
      </c>
      <c r="AGU22" s="169">
        <v>20603949.540000003</v>
      </c>
      <c r="AGV22" s="169">
        <v>19511210.490000002</v>
      </c>
      <c r="AGW22" s="169">
        <v>11294800.470000001</v>
      </c>
      <c r="AGX22" s="169">
        <v>15476847.550000001</v>
      </c>
      <c r="AGY22" s="169">
        <v>6100466</v>
      </c>
      <c r="AGZ22" s="169">
        <v>10011927.6</v>
      </c>
      <c r="AHA22" s="169">
        <v>9751025.5599999987</v>
      </c>
      <c r="AHB22" s="169">
        <v>6743116.4100000001</v>
      </c>
      <c r="AHC22" s="169">
        <v>7676019.5999999996</v>
      </c>
      <c r="AHD22" s="169">
        <v>7646514.4399999995</v>
      </c>
      <c r="AHE22" s="169">
        <v>6624314</v>
      </c>
      <c r="AHF22" s="169">
        <v>4849026.040000001</v>
      </c>
      <c r="AHG22" s="169">
        <v>6231679.4199999999</v>
      </c>
      <c r="AHH22" s="169">
        <v>39595514.57</v>
      </c>
      <c r="AHI22" s="169">
        <v>4927343.51</v>
      </c>
      <c r="AHJ22" s="169">
        <v>6637093.8099999996</v>
      </c>
      <c r="AHK22" s="169">
        <v>8099323.6100000003</v>
      </c>
      <c r="AHL22" s="169">
        <v>13261731.439999999</v>
      </c>
      <c r="AHM22" s="169">
        <v>4135802.5</v>
      </c>
      <c r="AHN22" s="169">
        <v>6498097.1200000001</v>
      </c>
      <c r="AHO22" s="169">
        <v>17181549271.01989</v>
      </c>
    </row>
    <row r="23" spans="1:899" x14ac:dyDescent="0.35">
      <c r="A23" s="158" t="s">
        <v>29</v>
      </c>
      <c r="B23" s="158" t="s">
        <v>30</v>
      </c>
      <c r="C23" s="169">
        <v>393429244.04999995</v>
      </c>
      <c r="D23" s="169">
        <v>23799698</v>
      </c>
      <c r="E23" s="169">
        <v>49079733.299999997</v>
      </c>
      <c r="F23" s="169">
        <v>11920278</v>
      </c>
      <c r="G23" s="169">
        <v>45650667</v>
      </c>
      <c r="H23" s="169">
        <v>26051815</v>
      </c>
      <c r="I23" s="169">
        <v>33727097</v>
      </c>
      <c r="J23" s="169">
        <v>23933051.25</v>
      </c>
      <c r="K23" s="169">
        <v>26291579</v>
      </c>
      <c r="L23" s="169">
        <v>18152443</v>
      </c>
      <c r="M23" s="169">
        <v>21002026</v>
      </c>
      <c r="N23" s="169">
        <v>12813094.5</v>
      </c>
      <c r="O23" s="169">
        <v>15109896.25</v>
      </c>
      <c r="P23" s="169">
        <v>11185350</v>
      </c>
      <c r="Q23" s="169">
        <v>14291712.5</v>
      </c>
      <c r="R23" s="169">
        <v>32046468.75</v>
      </c>
      <c r="S23" s="169">
        <v>15956728</v>
      </c>
      <c r="T23" s="169">
        <v>7482190</v>
      </c>
      <c r="U23" s="169">
        <v>291910706</v>
      </c>
      <c r="V23" s="169">
        <v>89776863.790000007</v>
      </c>
      <c r="W23" s="169">
        <v>20813235.550000001</v>
      </c>
      <c r="X23" s="169">
        <v>29360838.109999999</v>
      </c>
      <c r="Y23" s="169">
        <v>19458825</v>
      </c>
      <c r="Z23" s="169">
        <v>27548718.039999999</v>
      </c>
      <c r="AA23" s="169">
        <v>11334370.310000001</v>
      </c>
      <c r="AB23" s="169">
        <v>89562349.75</v>
      </c>
      <c r="AC23" s="169">
        <v>29221130.159999996</v>
      </c>
      <c r="AD23" s="169">
        <v>14972880</v>
      </c>
      <c r="AE23" s="169">
        <v>53150663.5</v>
      </c>
      <c r="AF23" s="169">
        <v>16086369.5</v>
      </c>
      <c r="AG23" s="169">
        <v>46197502.75</v>
      </c>
      <c r="AH23" s="169">
        <v>25610462.300000001</v>
      </c>
      <c r="AI23" s="169">
        <v>24053199</v>
      </c>
      <c r="AJ23" s="169">
        <v>15364526.5</v>
      </c>
      <c r="AK23" s="169">
        <v>25550345.419999998</v>
      </c>
      <c r="AL23" s="169">
        <v>27590535</v>
      </c>
      <c r="AM23" s="169">
        <v>15918437.77</v>
      </c>
      <c r="AN23" s="169">
        <v>20934299.590000004</v>
      </c>
      <c r="AO23" s="169">
        <v>14031938</v>
      </c>
      <c r="AP23" s="169">
        <v>12559642.1</v>
      </c>
      <c r="AQ23" s="169">
        <v>12066998.5</v>
      </c>
      <c r="AR23" s="169">
        <v>9933931.209999999</v>
      </c>
      <c r="AS23" s="169">
        <v>142028293.13</v>
      </c>
      <c r="AT23" s="169">
        <v>9518241</v>
      </c>
      <c r="AU23" s="169">
        <v>10409265</v>
      </c>
      <c r="AV23" s="169">
        <v>12001433</v>
      </c>
      <c r="AW23" s="169">
        <v>19841097</v>
      </c>
      <c r="AX23" s="169">
        <v>24274170</v>
      </c>
      <c r="AY23" s="169">
        <v>11125427.5</v>
      </c>
      <c r="AZ23" s="169">
        <v>11618542.5</v>
      </c>
      <c r="BA23" s="169">
        <v>8597601.25</v>
      </c>
      <c r="BB23" s="169">
        <v>10161575</v>
      </c>
      <c r="BC23" s="169">
        <v>11341200</v>
      </c>
      <c r="BD23" s="169">
        <v>9491060.5</v>
      </c>
      <c r="BE23" s="169">
        <v>43339892.5</v>
      </c>
      <c r="BF23" s="169">
        <v>20700</v>
      </c>
      <c r="BG23" s="169">
        <v>2106880</v>
      </c>
      <c r="BH23" s="169">
        <v>129926896.12</v>
      </c>
      <c r="BI23" s="169">
        <v>76695621.129999995</v>
      </c>
      <c r="BJ23" s="169">
        <v>18073289.91</v>
      </c>
      <c r="BK23" s="169">
        <v>14304940.460000001</v>
      </c>
      <c r="BL23" s="169">
        <v>21968903.25</v>
      </c>
      <c r="BM23" s="169">
        <v>18345303.25</v>
      </c>
      <c r="BN23" s="169">
        <v>11992819.529999999</v>
      </c>
      <c r="BO23" s="169">
        <v>107100</v>
      </c>
      <c r="BP23" s="169">
        <v>6600</v>
      </c>
      <c r="BQ23" s="169">
        <v>137729134.5</v>
      </c>
      <c r="BR23" s="169">
        <v>17769780</v>
      </c>
      <c r="BS23" s="169">
        <v>17471515.75</v>
      </c>
      <c r="BT23" s="169">
        <v>17091937</v>
      </c>
      <c r="BU23" s="169">
        <v>15215658</v>
      </c>
      <c r="BV23" s="169">
        <v>14925520</v>
      </c>
      <c r="BW23" s="169">
        <v>11788047.1</v>
      </c>
      <c r="BX23" s="169">
        <v>15666319</v>
      </c>
      <c r="BY23" s="169">
        <v>67213379.560000002</v>
      </c>
      <c r="BZ23" s="169">
        <v>18567794.5</v>
      </c>
      <c r="CA23" s="169">
        <v>21809797.5</v>
      </c>
      <c r="CB23" s="169">
        <v>45363449.209999993</v>
      </c>
      <c r="CC23" s="169">
        <v>16584978.32</v>
      </c>
      <c r="CD23" s="169">
        <v>15872879</v>
      </c>
      <c r="CE23" s="169">
        <v>14816060</v>
      </c>
      <c r="CF23" s="169">
        <v>297294586.07999998</v>
      </c>
      <c r="CG23" s="169">
        <v>14577280</v>
      </c>
      <c r="CH23" s="169">
        <v>36220415.299999997</v>
      </c>
      <c r="CI23" s="169">
        <v>12066547.75</v>
      </c>
      <c r="CJ23" s="169">
        <v>19261556.5</v>
      </c>
      <c r="CK23" s="169">
        <v>12698570.5</v>
      </c>
      <c r="CL23" s="169">
        <v>16518197.57</v>
      </c>
      <c r="CM23" s="169">
        <v>25385671.390000001</v>
      </c>
      <c r="CN23" s="169">
        <v>9131636</v>
      </c>
      <c r="CO23" s="169">
        <v>12997575.15</v>
      </c>
      <c r="CP23" s="169">
        <v>11552779.289999999</v>
      </c>
      <c r="CQ23" s="169">
        <v>15313500</v>
      </c>
      <c r="CR23" s="169">
        <v>10415396.5</v>
      </c>
      <c r="CS23" s="169">
        <v>140530608.75</v>
      </c>
      <c r="CT23" s="169">
        <v>12303126</v>
      </c>
      <c r="CU23" s="169">
        <v>12544887</v>
      </c>
      <c r="CV23" s="169">
        <v>29499068</v>
      </c>
      <c r="CW23" s="169">
        <v>15643019.539999999</v>
      </c>
      <c r="CX23" s="169">
        <v>18496617.75</v>
      </c>
      <c r="CY23" s="169">
        <v>11243122.25</v>
      </c>
      <c r="CZ23" s="169">
        <v>7207884</v>
      </c>
      <c r="DA23" s="169">
        <v>77960321.140000001</v>
      </c>
      <c r="DB23" s="169">
        <v>119242990</v>
      </c>
      <c r="DC23" s="169">
        <v>11445197.379999999</v>
      </c>
      <c r="DD23" s="169">
        <v>15879502.939999999</v>
      </c>
      <c r="DE23" s="169">
        <v>36961529.799999997</v>
      </c>
      <c r="DF23" s="169">
        <v>34042548</v>
      </c>
      <c r="DG23" s="169">
        <v>31420244</v>
      </c>
      <c r="DH23" s="169">
        <v>31388943.709999997</v>
      </c>
      <c r="DI23" s="169">
        <v>8882560.5399999991</v>
      </c>
      <c r="DJ23" s="169">
        <v>337320906.59000003</v>
      </c>
      <c r="DK23" s="169">
        <v>16417246</v>
      </c>
      <c r="DL23" s="169">
        <v>22154425.219999999</v>
      </c>
      <c r="DM23" s="169">
        <v>15857729.48</v>
      </c>
      <c r="DN23" s="169">
        <v>16897554.829999998</v>
      </c>
      <c r="DO23" s="169">
        <v>20412118.710000001</v>
      </c>
      <c r="DP23" s="169">
        <v>34861129.640000001</v>
      </c>
      <c r="DQ23" s="169">
        <v>14991741.91</v>
      </c>
      <c r="DR23" s="169">
        <v>41718793.719999999</v>
      </c>
      <c r="DS23" s="169">
        <v>169392154.86000001</v>
      </c>
      <c r="DT23" s="169">
        <v>25142110</v>
      </c>
      <c r="DU23" s="169">
        <v>53354744.129999995</v>
      </c>
      <c r="DV23" s="169">
        <v>76239745.659999996</v>
      </c>
      <c r="DW23" s="169">
        <v>17903072</v>
      </c>
      <c r="DX23" s="169">
        <v>31603192.5</v>
      </c>
      <c r="DY23" s="169">
        <v>30112211.48</v>
      </c>
      <c r="DZ23" s="169">
        <v>10688570</v>
      </c>
      <c r="EA23" s="169">
        <v>13283820</v>
      </c>
      <c r="EB23" s="169">
        <v>15692958</v>
      </c>
      <c r="EC23" s="169">
        <v>33933535</v>
      </c>
      <c r="ED23" s="169">
        <v>75392900.539999992</v>
      </c>
      <c r="EE23" s="169">
        <v>81364583.079999998</v>
      </c>
      <c r="EF23" s="169">
        <v>12062352.5</v>
      </c>
      <c r="EG23" s="169">
        <v>16839968.399999999</v>
      </c>
      <c r="EH23" s="169">
        <v>14341113</v>
      </c>
      <c r="EI23" s="169">
        <v>21041547.5</v>
      </c>
      <c r="EJ23" s="169">
        <v>26135161.530000001</v>
      </c>
      <c r="EK23" s="169">
        <v>8774661.629999999</v>
      </c>
      <c r="EL23" s="169">
        <v>13302805</v>
      </c>
      <c r="EM23" s="169">
        <v>216952207.46000001</v>
      </c>
      <c r="EN23" s="169">
        <v>16803918.75</v>
      </c>
      <c r="EO23" s="169">
        <v>14839536</v>
      </c>
      <c r="EP23" s="169">
        <v>15833405</v>
      </c>
      <c r="EQ23" s="169">
        <v>11841408</v>
      </c>
      <c r="ER23" s="169">
        <v>12250485.33</v>
      </c>
      <c r="ES23" s="169">
        <v>24670408.75</v>
      </c>
      <c r="ET23" s="169">
        <v>18916729.329999998</v>
      </c>
      <c r="EU23" s="169">
        <v>14320591.5</v>
      </c>
      <c r="EV23" s="169">
        <v>156589962.97</v>
      </c>
      <c r="EW23" s="169">
        <v>6985085</v>
      </c>
      <c r="EX23" s="169">
        <v>12592100</v>
      </c>
      <c r="EY23" s="169">
        <v>18390536</v>
      </c>
      <c r="EZ23" s="169">
        <v>30045728.490000002</v>
      </c>
      <c r="FA23" s="169">
        <v>27626032.239999998</v>
      </c>
      <c r="FB23" s="169">
        <v>20290567</v>
      </c>
      <c r="FC23" s="169">
        <v>11149926</v>
      </c>
      <c r="FD23" s="169">
        <v>12364820</v>
      </c>
      <c r="FE23" s="169">
        <v>12698778.49</v>
      </c>
      <c r="FF23" s="169">
        <v>13058851</v>
      </c>
      <c r="FG23" s="169">
        <v>7690968.7700000005</v>
      </c>
      <c r="FH23" s="169">
        <v>96598728.849999994</v>
      </c>
      <c r="FI23" s="169">
        <v>11167240</v>
      </c>
      <c r="FJ23" s="169">
        <v>13288060</v>
      </c>
      <c r="FK23" s="169">
        <v>10692090</v>
      </c>
      <c r="FL23" s="169">
        <v>21166779.350000001</v>
      </c>
      <c r="FM23" s="169">
        <v>18212255</v>
      </c>
      <c r="FN23" s="169">
        <v>3781095</v>
      </c>
      <c r="FO23" s="169">
        <v>1307058</v>
      </c>
      <c r="FP23" s="169">
        <v>199633972.97999999</v>
      </c>
      <c r="FQ23" s="169">
        <v>14401764.33</v>
      </c>
      <c r="FR23" s="169">
        <v>21394943.740000002</v>
      </c>
      <c r="FS23" s="169">
        <v>19024558</v>
      </c>
      <c r="FT23" s="169">
        <v>31697200.5</v>
      </c>
      <c r="FU23" s="169">
        <v>13359464</v>
      </c>
      <c r="FV23" s="169">
        <v>35412685.009999998</v>
      </c>
      <c r="FW23" s="169">
        <v>22211688.370000001</v>
      </c>
      <c r="FX23" s="169">
        <v>21290679.220000003</v>
      </c>
      <c r="FY23" s="169">
        <v>13162603.68</v>
      </c>
      <c r="FZ23" s="169">
        <v>38262483.700000003</v>
      </c>
      <c r="GA23" s="169">
        <v>15049475.300000001</v>
      </c>
      <c r="GB23" s="169">
        <v>16311663.18</v>
      </c>
      <c r="GC23" s="169">
        <v>4102666</v>
      </c>
      <c r="GD23" s="169">
        <v>137452790.80000001</v>
      </c>
      <c r="GE23" s="169">
        <v>10883589.5</v>
      </c>
      <c r="GF23" s="169">
        <v>11018550.859999999</v>
      </c>
      <c r="GG23" s="169">
        <v>25368759.640000001</v>
      </c>
      <c r="GH23" s="169">
        <v>13543675.24</v>
      </c>
      <c r="GI23" s="169">
        <v>10457798.879999999</v>
      </c>
      <c r="GJ23" s="169">
        <v>10582450</v>
      </c>
      <c r="GK23" s="169">
        <v>36964963.710000001</v>
      </c>
      <c r="GL23" s="169">
        <v>11945357.939999999</v>
      </c>
      <c r="GM23" s="169">
        <v>5670530.5600000005</v>
      </c>
      <c r="GN23" s="169">
        <v>5244009.0200000005</v>
      </c>
      <c r="GO23" s="169">
        <v>4824947.12</v>
      </c>
      <c r="GP23" s="169">
        <v>70762112.329999998</v>
      </c>
      <c r="GQ23" s="169">
        <v>25675205.98</v>
      </c>
      <c r="GR23" s="169">
        <v>12797755.25</v>
      </c>
      <c r="GS23" s="169">
        <v>25636922.16</v>
      </c>
      <c r="GT23" s="169">
        <v>5964904</v>
      </c>
      <c r="GU23" s="169">
        <v>18054442</v>
      </c>
      <c r="GV23" s="169">
        <v>21727671.530000001</v>
      </c>
      <c r="GW23" s="169">
        <v>10144020</v>
      </c>
      <c r="GX23" s="169">
        <v>83365280.24000001</v>
      </c>
      <c r="GY23" s="169">
        <v>8366982.6799999997</v>
      </c>
      <c r="GZ23" s="169">
        <v>22786434.5</v>
      </c>
      <c r="HA23" s="169">
        <v>15961815</v>
      </c>
      <c r="HB23" s="169">
        <v>229392483.55000001</v>
      </c>
      <c r="HC23" s="169">
        <v>30953280.629999999</v>
      </c>
      <c r="HD23" s="169">
        <v>28768201.590000004</v>
      </c>
      <c r="HE23" s="169">
        <v>36868854.439999998</v>
      </c>
      <c r="HF23" s="169">
        <v>22406094.199999999</v>
      </c>
      <c r="HG23" s="169">
        <v>39472651.25</v>
      </c>
      <c r="HH23" s="169">
        <v>10304875</v>
      </c>
      <c r="HI23" s="169">
        <v>159277540.09</v>
      </c>
      <c r="HJ23" s="169">
        <v>27907994.149999999</v>
      </c>
      <c r="HK23" s="169">
        <v>28576560</v>
      </c>
      <c r="HL23" s="169">
        <v>21948652</v>
      </c>
      <c r="HM23" s="169">
        <v>12753804.5</v>
      </c>
      <c r="HN23" s="169">
        <v>13192960</v>
      </c>
      <c r="HO23" s="169">
        <v>22953420.849999998</v>
      </c>
      <c r="HP23" s="169">
        <v>12419275.5</v>
      </c>
      <c r="HQ23" s="169">
        <v>177066089.5</v>
      </c>
      <c r="HR23" s="169">
        <v>65327424.359999999</v>
      </c>
      <c r="HS23" s="169">
        <v>13608749</v>
      </c>
      <c r="HT23" s="169">
        <v>9146951.75</v>
      </c>
      <c r="HU23" s="169">
        <v>9993467.5</v>
      </c>
      <c r="HV23" s="169">
        <v>7462881.25</v>
      </c>
      <c r="HW23" s="169">
        <v>20843131</v>
      </c>
      <c r="HX23" s="169">
        <v>11403132.5</v>
      </c>
      <c r="HY23" s="169">
        <v>11015740</v>
      </c>
      <c r="HZ23" s="169">
        <v>11666207.5</v>
      </c>
      <c r="IA23" s="169">
        <v>10024720.25</v>
      </c>
      <c r="IB23" s="169">
        <v>17820360</v>
      </c>
      <c r="IC23" s="169">
        <v>6940948.75</v>
      </c>
      <c r="ID23" s="169">
        <v>15408953.75</v>
      </c>
      <c r="IE23" s="169">
        <v>8478085</v>
      </c>
      <c r="IF23" s="169">
        <v>7845093.25</v>
      </c>
      <c r="IG23" s="169">
        <v>151672271.5</v>
      </c>
      <c r="IH23" s="169">
        <v>53773332.719999999</v>
      </c>
      <c r="II23" s="169">
        <v>17909296.25</v>
      </c>
      <c r="IJ23" s="169">
        <v>30188007.829999998</v>
      </c>
      <c r="IK23" s="169">
        <v>42333540.5</v>
      </c>
      <c r="IL23" s="169">
        <v>11398037.01</v>
      </c>
      <c r="IM23" s="169">
        <v>11783520</v>
      </c>
      <c r="IN23" s="169">
        <v>8579395.5099999998</v>
      </c>
      <c r="IO23" s="169">
        <v>10144721.75</v>
      </c>
      <c r="IP23" s="169">
        <v>13860240</v>
      </c>
      <c r="IQ23" s="169">
        <v>11473217.5</v>
      </c>
      <c r="IR23" s="169">
        <v>227851380.94</v>
      </c>
      <c r="IS23" s="169">
        <v>76594507.950000003</v>
      </c>
      <c r="IT23" s="169">
        <v>24777673</v>
      </c>
      <c r="IU23" s="169">
        <v>17460887.460000001</v>
      </c>
      <c r="IV23" s="169">
        <v>12133339.5</v>
      </c>
      <c r="IW23" s="169">
        <v>8591790.3200000003</v>
      </c>
      <c r="IX23" s="169">
        <v>13890087</v>
      </c>
      <c r="IY23" s="169">
        <v>7435910</v>
      </c>
      <c r="IZ23" s="169">
        <v>8209777.5</v>
      </c>
      <c r="JA23" s="169">
        <v>16383370</v>
      </c>
      <c r="JB23" s="169">
        <v>15909650</v>
      </c>
      <c r="JC23" s="169">
        <v>11764033.43</v>
      </c>
      <c r="JD23" s="169">
        <v>74423840</v>
      </c>
      <c r="JE23" s="169">
        <v>35783849.039999999</v>
      </c>
      <c r="JF23" s="169">
        <v>11560910</v>
      </c>
      <c r="JG23" s="169">
        <v>8159290</v>
      </c>
      <c r="JH23" s="169">
        <v>7795598</v>
      </c>
      <c r="JI23" s="169">
        <v>8968941.5</v>
      </c>
      <c r="JJ23" s="169">
        <v>80329215</v>
      </c>
      <c r="JK23" s="169">
        <v>9086173.5</v>
      </c>
      <c r="JL23" s="169">
        <v>15694786</v>
      </c>
      <c r="JM23" s="169">
        <v>17366100</v>
      </c>
      <c r="JN23" s="169">
        <v>10852862</v>
      </c>
      <c r="JO23" s="169">
        <v>27571328.73</v>
      </c>
      <c r="JP23" s="169">
        <v>9497832</v>
      </c>
      <c r="JQ23" s="169">
        <v>158387355.96000001</v>
      </c>
      <c r="JR23" s="169">
        <v>78533499.849999994</v>
      </c>
      <c r="JS23" s="169">
        <v>14868758</v>
      </c>
      <c r="JT23" s="169">
        <v>8094488</v>
      </c>
      <c r="JU23" s="169">
        <v>16802953.600000001</v>
      </c>
      <c r="JV23" s="169">
        <v>8926586</v>
      </c>
      <c r="JW23" s="169">
        <v>39190592</v>
      </c>
      <c r="JX23" s="169">
        <v>28731028</v>
      </c>
      <c r="JY23" s="169">
        <v>18935404</v>
      </c>
      <c r="JZ23" s="169">
        <v>17001742.5</v>
      </c>
      <c r="KA23" s="169">
        <v>12755108.879999999</v>
      </c>
      <c r="KB23" s="169">
        <v>13390083.32</v>
      </c>
      <c r="KC23" s="169">
        <v>14292660</v>
      </c>
      <c r="KD23" s="169">
        <v>6954926.5</v>
      </c>
      <c r="KE23" s="169">
        <v>10589791</v>
      </c>
      <c r="KF23" s="169">
        <v>248786328.01999998</v>
      </c>
      <c r="KG23" s="169">
        <v>30779208.120000001</v>
      </c>
      <c r="KH23" s="169">
        <v>16146369.75</v>
      </c>
      <c r="KI23" s="169">
        <v>16168729</v>
      </c>
      <c r="KJ23" s="169">
        <v>13790270</v>
      </c>
      <c r="KK23" s="169">
        <v>11660015</v>
      </c>
      <c r="KL23" s="169">
        <v>58892894.990000002</v>
      </c>
      <c r="KM23" s="169">
        <v>15204819.33</v>
      </c>
      <c r="KN23" s="169">
        <v>13709519.75</v>
      </c>
      <c r="KO23" s="169">
        <v>86026259.299999997</v>
      </c>
      <c r="KP23" s="169">
        <v>13683552.789999999</v>
      </c>
      <c r="KQ23" s="169">
        <v>19528502.039999999</v>
      </c>
      <c r="KR23" s="169">
        <v>40403258.399999999</v>
      </c>
      <c r="KS23" s="169">
        <v>12162937</v>
      </c>
      <c r="KT23" s="169">
        <v>18385739</v>
      </c>
      <c r="KU23" s="169">
        <v>149774906.78999999</v>
      </c>
      <c r="KV23" s="169">
        <v>20535102.5</v>
      </c>
      <c r="KW23" s="169">
        <v>112047782.5</v>
      </c>
      <c r="KX23" s="169">
        <v>14470545.5</v>
      </c>
      <c r="KY23" s="169">
        <v>10194083</v>
      </c>
      <c r="KZ23" s="169">
        <v>25537525</v>
      </c>
      <c r="LA23" s="169">
        <v>25963806.5</v>
      </c>
      <c r="LB23" s="169">
        <v>17963140.5</v>
      </c>
      <c r="LC23" s="169">
        <v>12296561</v>
      </c>
      <c r="LD23" s="169">
        <v>11063498</v>
      </c>
      <c r="LE23" s="169">
        <v>261448316.56</v>
      </c>
      <c r="LF23" s="169">
        <v>58525024.439999998</v>
      </c>
      <c r="LG23" s="169">
        <v>84482626</v>
      </c>
      <c r="LH23" s="169">
        <v>63982145.130000003</v>
      </c>
      <c r="LI23" s="169">
        <v>19274746.800000001</v>
      </c>
      <c r="LJ23" s="169">
        <v>13037342</v>
      </c>
      <c r="LK23" s="169">
        <v>9510333</v>
      </c>
      <c r="LL23" s="169">
        <v>19431111.460000001</v>
      </c>
      <c r="LM23" s="169">
        <v>11237196.25</v>
      </c>
      <c r="LN23" s="169">
        <v>20942968</v>
      </c>
      <c r="LO23" s="169">
        <v>7366875.5</v>
      </c>
      <c r="LP23" s="169">
        <v>76971654.289999992</v>
      </c>
      <c r="LQ23" s="169">
        <v>17905889</v>
      </c>
      <c r="LR23" s="169">
        <v>10015026</v>
      </c>
      <c r="LS23" s="169">
        <v>219124864.88999999</v>
      </c>
      <c r="LT23" s="169">
        <v>107941206.86</v>
      </c>
      <c r="LU23" s="169">
        <v>181872703.56999999</v>
      </c>
      <c r="LV23" s="169">
        <v>63788999.420000002</v>
      </c>
      <c r="LW23" s="169">
        <v>24503383.810000002</v>
      </c>
      <c r="LX23" s="169">
        <v>27808801.25</v>
      </c>
      <c r="LY23" s="169">
        <v>20748509</v>
      </c>
      <c r="LZ23" s="169">
        <v>16315037.5</v>
      </c>
      <c r="MA23" s="169">
        <v>16173465</v>
      </c>
      <c r="MB23" s="169">
        <v>18182620</v>
      </c>
      <c r="MC23" s="169">
        <v>38240023</v>
      </c>
      <c r="MD23" s="169">
        <v>12941164</v>
      </c>
      <c r="ME23" s="169">
        <v>262763461.25</v>
      </c>
      <c r="MF23" s="169">
        <v>18452835.959999997</v>
      </c>
      <c r="MG23" s="169">
        <v>10795112</v>
      </c>
      <c r="MH23" s="169">
        <v>11483344.25</v>
      </c>
      <c r="MI23" s="169">
        <v>9577526.2799999993</v>
      </c>
      <c r="MJ23" s="169">
        <v>18198631</v>
      </c>
      <c r="MK23" s="169">
        <v>9406695</v>
      </c>
      <c r="ML23" s="169">
        <v>13250357</v>
      </c>
      <c r="MM23" s="169">
        <v>26343228.219999999</v>
      </c>
      <c r="MN23" s="169">
        <v>15782817.4</v>
      </c>
      <c r="MO23" s="169">
        <v>16516812.32</v>
      </c>
      <c r="MP23" s="169">
        <v>11413585</v>
      </c>
      <c r="MQ23" s="169">
        <v>184273305.65000001</v>
      </c>
      <c r="MR23" s="169">
        <v>17784563</v>
      </c>
      <c r="MS23" s="169">
        <v>21066439.300000001</v>
      </c>
      <c r="MT23" s="169">
        <v>29907769.5</v>
      </c>
      <c r="MU23" s="169">
        <v>23311588</v>
      </c>
      <c r="MV23" s="169">
        <v>14079577</v>
      </c>
      <c r="MW23" s="169">
        <v>44940773.879999995</v>
      </c>
      <c r="MX23" s="169">
        <v>30162062</v>
      </c>
      <c r="MY23" s="169">
        <v>17719624</v>
      </c>
      <c r="MZ23" s="169">
        <v>8008061.3300000001</v>
      </c>
      <c r="NA23" s="169">
        <v>3616258</v>
      </c>
      <c r="NB23" s="169">
        <v>409002712</v>
      </c>
      <c r="NC23" s="169">
        <v>51676723.039999999</v>
      </c>
      <c r="ND23" s="169">
        <v>16359536.16</v>
      </c>
      <c r="NE23" s="169">
        <v>132615993.05000001</v>
      </c>
      <c r="NF23" s="169">
        <v>11278185.189999999</v>
      </c>
      <c r="NG23" s="169">
        <v>40980421.591699995</v>
      </c>
      <c r="NH23" s="169">
        <v>69502408.25</v>
      </c>
      <c r="NI23" s="169">
        <v>66841581.299999997</v>
      </c>
      <c r="NJ23" s="169">
        <v>9855829.8200000003</v>
      </c>
      <c r="NK23" s="169">
        <v>23526180.649999999</v>
      </c>
      <c r="NL23" s="169">
        <v>19903726.93</v>
      </c>
      <c r="NM23" s="169">
        <v>14346407.199999999</v>
      </c>
      <c r="NN23" s="169">
        <v>87248498</v>
      </c>
      <c r="NO23" s="169">
        <v>15531292.5</v>
      </c>
      <c r="NP23" s="169">
        <v>10137895</v>
      </c>
      <c r="NQ23" s="169">
        <v>0</v>
      </c>
      <c r="NR23" s="169">
        <v>9798496.9799999986</v>
      </c>
      <c r="NS23" s="169">
        <v>8143150.6200000001</v>
      </c>
      <c r="NT23" s="169">
        <v>10467664.93</v>
      </c>
      <c r="NU23" s="169">
        <v>149138504.19999999</v>
      </c>
      <c r="NV23" s="169">
        <v>77200425.700000003</v>
      </c>
      <c r="NW23" s="169">
        <v>15735154.09</v>
      </c>
      <c r="NX23" s="169">
        <v>9994306.5</v>
      </c>
      <c r="NY23" s="169">
        <v>12713494</v>
      </c>
      <c r="NZ23" s="169">
        <v>20675936</v>
      </c>
      <c r="OA23" s="169">
        <v>11006961</v>
      </c>
      <c r="OB23" s="169">
        <v>209740095.94999999</v>
      </c>
      <c r="OC23" s="169">
        <v>59032369.310000002</v>
      </c>
      <c r="OD23" s="169">
        <v>17377043</v>
      </c>
      <c r="OE23" s="169">
        <v>85841093.569999993</v>
      </c>
      <c r="OF23" s="169">
        <v>14457290.51</v>
      </c>
      <c r="OG23" s="169">
        <v>14859507.060000001</v>
      </c>
      <c r="OH23" s="169">
        <v>19641006.390000001</v>
      </c>
      <c r="OI23" s="169">
        <v>8579640.0500000007</v>
      </c>
      <c r="OJ23" s="169">
        <v>10494864.59</v>
      </c>
      <c r="OK23" s="169">
        <v>211841452.04999998</v>
      </c>
      <c r="OL23" s="169">
        <v>62331232.149999999</v>
      </c>
      <c r="OM23" s="169">
        <v>82242227.159999996</v>
      </c>
      <c r="ON23" s="169">
        <v>28993040</v>
      </c>
      <c r="OO23" s="169">
        <v>27561306.880000003</v>
      </c>
      <c r="OP23" s="169">
        <v>6022360.5</v>
      </c>
      <c r="OQ23" s="169">
        <v>130983581.5</v>
      </c>
      <c r="OR23" s="169">
        <v>13177845</v>
      </c>
      <c r="OS23" s="169">
        <v>15191020</v>
      </c>
      <c r="OT23" s="169">
        <v>23452834.5</v>
      </c>
      <c r="OU23" s="169">
        <v>21346292</v>
      </c>
      <c r="OV23" s="169">
        <v>42856890</v>
      </c>
      <c r="OW23" s="169">
        <v>16360394.85</v>
      </c>
      <c r="OX23" s="169">
        <v>5918615</v>
      </c>
      <c r="OY23" s="169">
        <v>4603117</v>
      </c>
      <c r="OZ23" s="169">
        <v>187983451.28</v>
      </c>
      <c r="PA23" s="169">
        <v>12594342.76</v>
      </c>
      <c r="PB23" s="169">
        <v>39030891</v>
      </c>
      <c r="PC23" s="169">
        <v>9480138</v>
      </c>
      <c r="PD23" s="169">
        <v>28785066.420000002</v>
      </c>
      <c r="PE23" s="169">
        <v>48663749</v>
      </c>
      <c r="PF23" s="169">
        <v>14605783</v>
      </c>
      <c r="PG23" s="169">
        <v>9864532.9700000007</v>
      </c>
      <c r="PH23" s="169">
        <v>18710221.25</v>
      </c>
      <c r="PI23" s="169">
        <v>16371408</v>
      </c>
      <c r="PJ23" s="169">
        <v>20160409.670000002</v>
      </c>
      <c r="PK23" s="169">
        <v>26959621.25</v>
      </c>
      <c r="PL23" s="169">
        <v>9605878</v>
      </c>
      <c r="PM23" s="169">
        <v>54880093.5</v>
      </c>
      <c r="PN23" s="169">
        <v>3937812</v>
      </c>
      <c r="PO23" s="169">
        <v>3257762</v>
      </c>
      <c r="PP23" s="169">
        <v>3895063.75</v>
      </c>
      <c r="PQ23" s="169">
        <v>3119402.05</v>
      </c>
      <c r="PR23" s="169">
        <v>421864946.81999999</v>
      </c>
      <c r="PS23" s="169">
        <v>15026555</v>
      </c>
      <c r="PT23" s="169">
        <v>12472501</v>
      </c>
      <c r="PU23" s="169">
        <v>16747285</v>
      </c>
      <c r="PV23" s="169">
        <v>78754196.5</v>
      </c>
      <c r="PW23" s="169">
        <v>23142008.009999998</v>
      </c>
      <c r="PX23" s="169">
        <v>37063174</v>
      </c>
      <c r="PY23" s="169">
        <v>13218638.9</v>
      </c>
      <c r="PZ23" s="169">
        <v>41701674</v>
      </c>
      <c r="QA23" s="169">
        <v>10848755.5</v>
      </c>
      <c r="QB23" s="169">
        <v>31214748.5</v>
      </c>
      <c r="QC23" s="169">
        <v>12029838.25</v>
      </c>
      <c r="QD23" s="169">
        <v>11906408.1</v>
      </c>
      <c r="QE23" s="169">
        <v>22246793</v>
      </c>
      <c r="QF23" s="169">
        <v>31171088.039999999</v>
      </c>
      <c r="QG23" s="169">
        <v>25998980</v>
      </c>
      <c r="QH23" s="169">
        <v>12564152</v>
      </c>
      <c r="QI23" s="169">
        <v>14981384.5</v>
      </c>
      <c r="QJ23" s="169">
        <v>10143808.5</v>
      </c>
      <c r="QK23" s="169">
        <v>36913587.5</v>
      </c>
      <c r="QL23" s="169">
        <v>39134140</v>
      </c>
      <c r="QM23" s="169">
        <v>10358875</v>
      </c>
      <c r="QN23" s="169">
        <v>1133195</v>
      </c>
      <c r="QO23" s="169">
        <v>1107180</v>
      </c>
      <c r="QP23" s="169">
        <v>2352111</v>
      </c>
      <c r="QQ23" s="169">
        <v>3611410</v>
      </c>
      <c r="QR23" s="169">
        <v>250661600.41</v>
      </c>
      <c r="QS23" s="169">
        <v>10764666</v>
      </c>
      <c r="QT23" s="169">
        <v>38290196</v>
      </c>
      <c r="QU23" s="169">
        <v>20545130.920000002</v>
      </c>
      <c r="QV23" s="169">
        <v>24220801</v>
      </c>
      <c r="QW23" s="169">
        <v>42533213</v>
      </c>
      <c r="QX23" s="169">
        <v>17553612</v>
      </c>
      <c r="QY23" s="169">
        <v>37538945.890000001</v>
      </c>
      <c r="QZ23" s="169">
        <v>32242235.25</v>
      </c>
      <c r="RA23" s="169">
        <v>13905565</v>
      </c>
      <c r="RB23" s="169">
        <v>14334935</v>
      </c>
      <c r="RC23" s="169">
        <v>4999790</v>
      </c>
      <c r="RD23" s="169">
        <v>2458070</v>
      </c>
      <c r="RE23" s="169">
        <v>313008989.81999999</v>
      </c>
      <c r="RF23" s="169">
        <v>32140357.699999999</v>
      </c>
      <c r="RG23" s="169">
        <v>14334325</v>
      </c>
      <c r="RH23" s="169">
        <v>24677999</v>
      </c>
      <c r="RI23" s="169">
        <v>17915931.59</v>
      </c>
      <c r="RJ23" s="169">
        <v>24400165</v>
      </c>
      <c r="RK23" s="169">
        <v>46362726</v>
      </c>
      <c r="RL23" s="169">
        <v>16142868.52</v>
      </c>
      <c r="RM23" s="169">
        <v>19491997</v>
      </c>
      <c r="RN23" s="169">
        <v>33654987</v>
      </c>
      <c r="RO23" s="169">
        <v>44067474.090000004</v>
      </c>
      <c r="RP23" s="169">
        <v>11541076.75</v>
      </c>
      <c r="RQ23" s="169">
        <v>10620789</v>
      </c>
      <c r="RR23" s="169">
        <v>16507759.5</v>
      </c>
      <c r="RS23" s="169">
        <v>12725515.039999999</v>
      </c>
      <c r="RT23" s="169">
        <v>11315874</v>
      </c>
      <c r="RU23" s="169">
        <v>13645922</v>
      </c>
      <c r="RV23" s="169">
        <v>7781665.1200000001</v>
      </c>
      <c r="RW23" s="169">
        <v>5453142.5</v>
      </c>
      <c r="RX23" s="169">
        <v>6710178</v>
      </c>
      <c r="RY23" s="169">
        <v>95933390.939999998</v>
      </c>
      <c r="RZ23" s="169">
        <v>13926182</v>
      </c>
      <c r="SA23" s="169">
        <v>11624696.15</v>
      </c>
      <c r="SB23" s="169">
        <v>9683437.5</v>
      </c>
      <c r="SC23" s="169">
        <v>7629144</v>
      </c>
      <c r="SD23" s="169">
        <v>12258111</v>
      </c>
      <c r="SE23" s="169">
        <v>13584852.5</v>
      </c>
      <c r="SF23" s="169">
        <v>27457721.75</v>
      </c>
      <c r="SG23" s="169">
        <v>12060869</v>
      </c>
      <c r="SH23" s="169">
        <v>12023145</v>
      </c>
      <c r="SI23" s="169">
        <v>34037406.5</v>
      </c>
      <c r="SJ23" s="169">
        <v>5065003</v>
      </c>
      <c r="SK23" s="169">
        <v>75219198.24000001</v>
      </c>
      <c r="SL23" s="169">
        <v>17540409.5</v>
      </c>
      <c r="SM23" s="169">
        <v>19287283.129999999</v>
      </c>
      <c r="SN23" s="169">
        <v>30250480.5</v>
      </c>
      <c r="SO23" s="169">
        <v>17904564</v>
      </c>
      <c r="SP23" s="169">
        <v>21439852</v>
      </c>
      <c r="SQ23" s="169">
        <v>11096186.550000001</v>
      </c>
      <c r="SR23" s="169">
        <v>9415563.25</v>
      </c>
      <c r="SS23" s="169">
        <v>133086946.63</v>
      </c>
      <c r="ST23" s="169">
        <v>9568388</v>
      </c>
      <c r="SU23" s="169">
        <v>18660441</v>
      </c>
      <c r="SV23" s="169">
        <v>18567382.75</v>
      </c>
      <c r="SW23" s="169">
        <v>8998042.5</v>
      </c>
      <c r="SX23" s="169">
        <v>11323670</v>
      </c>
      <c r="SY23" s="169">
        <v>14076289.280000001</v>
      </c>
      <c r="SZ23" s="169">
        <v>31474540.09</v>
      </c>
      <c r="TA23" s="169">
        <v>15286284.620000001</v>
      </c>
      <c r="TB23" s="169">
        <v>12455045.710000001</v>
      </c>
      <c r="TC23" s="169">
        <v>16043750.25</v>
      </c>
      <c r="TD23" s="169">
        <v>25433489</v>
      </c>
      <c r="TE23" s="169">
        <v>14085659.5</v>
      </c>
      <c r="TF23" s="169">
        <v>10699322.5</v>
      </c>
      <c r="TG23" s="169">
        <v>191073074</v>
      </c>
      <c r="TH23" s="169">
        <v>11850243</v>
      </c>
      <c r="TI23" s="169">
        <v>10532239</v>
      </c>
      <c r="TJ23" s="169">
        <v>24793966.939999998</v>
      </c>
      <c r="TK23" s="169">
        <v>23164399.539999999</v>
      </c>
      <c r="TL23" s="169">
        <v>12496505</v>
      </c>
      <c r="TM23" s="169">
        <v>7692962</v>
      </c>
      <c r="TN23" s="169">
        <v>43675491.5</v>
      </c>
      <c r="TO23" s="169">
        <v>12359402</v>
      </c>
      <c r="TP23" s="169">
        <v>22269397.5</v>
      </c>
      <c r="TQ23" s="169">
        <v>19390810</v>
      </c>
      <c r="TR23" s="169">
        <v>11381547.5</v>
      </c>
      <c r="TS23" s="169">
        <v>7694131</v>
      </c>
      <c r="TT23" s="169">
        <v>11489642</v>
      </c>
      <c r="TU23" s="169">
        <v>10416031</v>
      </c>
      <c r="TV23" s="169">
        <v>10843773</v>
      </c>
      <c r="TW23" s="169">
        <v>67866982</v>
      </c>
      <c r="TX23" s="169">
        <v>13486166</v>
      </c>
      <c r="TY23" s="169">
        <v>115525478.55</v>
      </c>
      <c r="TZ23" s="169">
        <v>40673246</v>
      </c>
      <c r="UA23" s="169">
        <v>12045949.75</v>
      </c>
      <c r="UB23" s="169">
        <v>14789211.539999999</v>
      </c>
      <c r="UC23" s="169">
        <v>94459921</v>
      </c>
      <c r="UD23" s="169">
        <v>9304498</v>
      </c>
      <c r="UE23" s="169">
        <v>6874175</v>
      </c>
      <c r="UF23" s="169">
        <v>11062711</v>
      </c>
      <c r="UG23" s="169">
        <v>7587519.3300000001</v>
      </c>
      <c r="UH23" s="169">
        <v>108730071</v>
      </c>
      <c r="UI23" s="169">
        <v>27813456</v>
      </c>
      <c r="UJ23" s="169">
        <v>16404549.359999999</v>
      </c>
      <c r="UK23" s="169">
        <v>29425322.5</v>
      </c>
      <c r="UL23" s="169">
        <v>23582646.490000002</v>
      </c>
      <c r="UM23" s="169">
        <v>16693257.5</v>
      </c>
      <c r="UN23" s="169">
        <v>418749538.75</v>
      </c>
      <c r="UO23" s="169">
        <v>17317737.5</v>
      </c>
      <c r="UP23" s="169">
        <v>14781580</v>
      </c>
      <c r="UQ23" s="169">
        <v>54913268</v>
      </c>
      <c r="UR23" s="169">
        <v>5710060.25</v>
      </c>
      <c r="US23" s="169">
        <v>13545576.08</v>
      </c>
      <c r="UT23" s="169">
        <v>37805408.899999999</v>
      </c>
      <c r="UU23" s="169">
        <v>10921279.5</v>
      </c>
      <c r="UV23" s="169">
        <v>11640660.75</v>
      </c>
      <c r="UW23" s="169">
        <v>14817747.5</v>
      </c>
      <c r="UX23" s="169">
        <v>17501015</v>
      </c>
      <c r="UY23" s="169">
        <v>35897390</v>
      </c>
      <c r="UZ23" s="169">
        <v>22652527</v>
      </c>
      <c r="VA23" s="169">
        <v>28998223</v>
      </c>
      <c r="VB23" s="169">
        <v>12057945.5</v>
      </c>
      <c r="VC23" s="169">
        <v>10133965</v>
      </c>
      <c r="VD23" s="169">
        <v>11868933</v>
      </c>
      <c r="VE23" s="169">
        <v>11600324</v>
      </c>
      <c r="VF23" s="169">
        <v>37519299.879999995</v>
      </c>
      <c r="VG23" s="169">
        <v>7442968</v>
      </c>
      <c r="VH23" s="169">
        <v>6844908</v>
      </c>
      <c r="VI23" s="169">
        <v>6373792.1399999997</v>
      </c>
      <c r="VJ23" s="169">
        <v>192052275.52000001</v>
      </c>
      <c r="VK23" s="169">
        <v>12818530</v>
      </c>
      <c r="VL23" s="169">
        <v>14554045.75</v>
      </c>
      <c r="VM23" s="169">
        <v>25521210</v>
      </c>
      <c r="VN23" s="169">
        <v>27138399.5</v>
      </c>
      <c r="VO23" s="169">
        <v>25872274</v>
      </c>
      <c r="VP23" s="169">
        <v>21732526</v>
      </c>
      <c r="VQ23" s="169">
        <v>10943135</v>
      </c>
      <c r="VR23" s="169">
        <v>13449060</v>
      </c>
      <c r="VS23" s="169">
        <v>60705602.460000001</v>
      </c>
      <c r="VT23" s="169">
        <v>14606666</v>
      </c>
      <c r="VU23" s="169">
        <v>28361724.5</v>
      </c>
      <c r="VV23" s="169">
        <v>15465155</v>
      </c>
      <c r="VW23" s="169">
        <v>13514782.5</v>
      </c>
      <c r="VX23" s="169">
        <v>10165770</v>
      </c>
      <c r="VY23" s="169">
        <v>613423287.24000001</v>
      </c>
      <c r="VZ23" s="169">
        <v>31743544.369999997</v>
      </c>
      <c r="WA23" s="169">
        <v>22747192</v>
      </c>
      <c r="WB23" s="169">
        <v>24618005</v>
      </c>
      <c r="WC23" s="169">
        <v>11447423.98</v>
      </c>
      <c r="WD23" s="169">
        <v>22042811</v>
      </c>
      <c r="WE23" s="169">
        <v>31097946</v>
      </c>
      <c r="WF23" s="169">
        <v>36086987.5</v>
      </c>
      <c r="WG23" s="169">
        <v>19575247</v>
      </c>
      <c r="WH23" s="169">
        <v>30223228.75</v>
      </c>
      <c r="WI23" s="169">
        <v>17675896</v>
      </c>
      <c r="WJ23" s="169">
        <v>47734163.25</v>
      </c>
      <c r="WK23" s="169">
        <v>20129085</v>
      </c>
      <c r="WL23" s="169">
        <v>39740195</v>
      </c>
      <c r="WM23" s="169">
        <v>54474899.150000006</v>
      </c>
      <c r="WN23" s="169">
        <v>22177543</v>
      </c>
      <c r="WO23" s="169">
        <v>28505085</v>
      </c>
      <c r="WP23" s="169">
        <v>34611129.5</v>
      </c>
      <c r="WQ23" s="169">
        <v>13765443</v>
      </c>
      <c r="WR23" s="169">
        <v>37759816</v>
      </c>
      <c r="WS23" s="169">
        <v>85236733.25</v>
      </c>
      <c r="WT23" s="169">
        <v>21468135</v>
      </c>
      <c r="WU23" s="169">
        <v>15124122</v>
      </c>
      <c r="WV23" s="169">
        <v>8739321</v>
      </c>
      <c r="WW23" s="169">
        <v>16068645.25</v>
      </c>
      <c r="WX23" s="169">
        <v>14021084</v>
      </c>
      <c r="WY23" s="169">
        <v>13054606</v>
      </c>
      <c r="WZ23" s="169">
        <v>13106180</v>
      </c>
      <c r="XA23" s="169">
        <v>64973341.759999998</v>
      </c>
      <c r="XB23" s="169">
        <v>10790088</v>
      </c>
      <c r="XC23" s="169">
        <v>4860789</v>
      </c>
      <c r="XD23" s="169">
        <v>5264935</v>
      </c>
      <c r="XE23" s="169">
        <v>5949289</v>
      </c>
      <c r="XF23" s="169">
        <v>324091721</v>
      </c>
      <c r="XG23" s="169">
        <v>22597651</v>
      </c>
      <c r="XH23" s="169">
        <v>24845082</v>
      </c>
      <c r="XI23" s="169">
        <v>110375415.64</v>
      </c>
      <c r="XJ23" s="169">
        <v>25282312</v>
      </c>
      <c r="XK23" s="169">
        <v>31772558.5</v>
      </c>
      <c r="XL23" s="169">
        <v>39128305</v>
      </c>
      <c r="XM23" s="169">
        <v>24926699.25</v>
      </c>
      <c r="XN23" s="169">
        <v>21684124</v>
      </c>
      <c r="XO23" s="169">
        <v>46133001</v>
      </c>
      <c r="XP23" s="169">
        <v>30122334.219999999</v>
      </c>
      <c r="XQ23" s="169">
        <v>14439698</v>
      </c>
      <c r="XR23" s="169">
        <v>13089544</v>
      </c>
      <c r="XS23" s="169">
        <v>19534828</v>
      </c>
      <c r="XT23" s="169">
        <v>15751855.5</v>
      </c>
      <c r="XU23" s="169">
        <v>12727452</v>
      </c>
      <c r="XV23" s="169">
        <v>12854448.07</v>
      </c>
      <c r="XW23" s="169">
        <v>14972564.52</v>
      </c>
      <c r="XX23" s="169">
        <v>14327266</v>
      </c>
      <c r="XY23" s="169">
        <v>14865434</v>
      </c>
      <c r="XZ23" s="169">
        <v>12821131</v>
      </c>
      <c r="YA23" s="169">
        <v>10262975</v>
      </c>
      <c r="YB23" s="169">
        <v>12884569.449999999</v>
      </c>
      <c r="YC23" s="169">
        <v>295132043.40999997</v>
      </c>
      <c r="YD23" s="169">
        <v>20145949</v>
      </c>
      <c r="YE23" s="169">
        <v>34362332.109999999</v>
      </c>
      <c r="YF23" s="169">
        <v>18280450.109999999</v>
      </c>
      <c r="YG23" s="169">
        <v>65795780.079999998</v>
      </c>
      <c r="YH23" s="169">
        <v>22973512.5</v>
      </c>
      <c r="YI23" s="169">
        <v>38265351.100000001</v>
      </c>
      <c r="YJ23" s="169">
        <v>9875406</v>
      </c>
      <c r="YK23" s="169">
        <v>62769399.5</v>
      </c>
      <c r="YL23" s="169">
        <v>38401262.5</v>
      </c>
      <c r="YM23" s="169">
        <v>24267755</v>
      </c>
      <c r="YN23" s="169">
        <v>16442944</v>
      </c>
      <c r="YO23" s="169">
        <v>15955108.26</v>
      </c>
      <c r="YP23" s="169">
        <v>18259890</v>
      </c>
      <c r="YQ23" s="169">
        <v>7017286</v>
      </c>
      <c r="YR23" s="169">
        <v>2766634.8600000003</v>
      </c>
      <c r="YS23" s="169">
        <v>7245588.4699999997</v>
      </c>
      <c r="YT23" s="169">
        <v>116075654.2</v>
      </c>
      <c r="YU23" s="169">
        <v>17439203</v>
      </c>
      <c r="YV23" s="169">
        <v>14491582</v>
      </c>
      <c r="YW23" s="169">
        <v>15614208.27</v>
      </c>
      <c r="YX23" s="169">
        <v>17035964.59</v>
      </c>
      <c r="YY23" s="169">
        <v>11835655</v>
      </c>
      <c r="YZ23" s="169">
        <v>14236102</v>
      </c>
      <c r="ZA23" s="169">
        <v>136702584.77000001</v>
      </c>
      <c r="ZB23" s="169">
        <v>10689459.5</v>
      </c>
      <c r="ZC23" s="169">
        <v>17500748.5</v>
      </c>
      <c r="ZD23" s="169">
        <v>19640337</v>
      </c>
      <c r="ZE23" s="169">
        <v>9919533</v>
      </c>
      <c r="ZF23" s="169">
        <v>16083020.5</v>
      </c>
      <c r="ZG23" s="169">
        <v>9989220</v>
      </c>
      <c r="ZH23" s="169">
        <v>9900234</v>
      </c>
      <c r="ZI23" s="169">
        <v>40329454</v>
      </c>
      <c r="ZJ23" s="169">
        <v>254456896.5</v>
      </c>
      <c r="ZK23" s="169">
        <v>10887825</v>
      </c>
      <c r="ZL23" s="169">
        <v>30661469</v>
      </c>
      <c r="ZM23" s="169">
        <v>53818926</v>
      </c>
      <c r="ZN23" s="169">
        <v>38797140</v>
      </c>
      <c r="ZO23" s="169">
        <v>13516164</v>
      </c>
      <c r="ZP23" s="169">
        <v>16721413</v>
      </c>
      <c r="ZQ23" s="169">
        <v>29019375</v>
      </c>
      <c r="ZR23" s="169">
        <v>25394159.5</v>
      </c>
      <c r="ZS23" s="169">
        <v>36567259.5</v>
      </c>
      <c r="ZT23" s="169">
        <v>781020</v>
      </c>
      <c r="ZU23" s="169">
        <v>12972926</v>
      </c>
      <c r="ZV23" s="169">
        <v>12858175.960000001</v>
      </c>
      <c r="ZW23" s="169">
        <v>16936931</v>
      </c>
      <c r="ZX23" s="169">
        <v>12834542</v>
      </c>
      <c r="ZY23" s="169">
        <v>13351833</v>
      </c>
      <c r="ZZ23" s="169">
        <v>16000049.699999999</v>
      </c>
      <c r="AAA23" s="169">
        <v>9832842.4100000001</v>
      </c>
      <c r="AAB23" s="169">
        <v>9667078.5</v>
      </c>
      <c r="AAC23" s="169">
        <v>7607473.0600000005</v>
      </c>
      <c r="AAD23" s="169">
        <v>9135986</v>
      </c>
      <c r="AAE23" s="169">
        <v>6278547</v>
      </c>
      <c r="AAF23" s="169">
        <v>96701047.560000002</v>
      </c>
      <c r="AAG23" s="169">
        <v>13092557</v>
      </c>
      <c r="AAH23" s="169">
        <v>17485955</v>
      </c>
      <c r="AAI23" s="169">
        <v>13164377</v>
      </c>
      <c r="AAJ23" s="169">
        <v>12532108</v>
      </c>
      <c r="AAK23" s="169">
        <v>16910914</v>
      </c>
      <c r="AAL23" s="169">
        <v>11706985</v>
      </c>
      <c r="AAM23" s="169">
        <v>536857074.99000001</v>
      </c>
      <c r="AAN23" s="169">
        <v>20084741</v>
      </c>
      <c r="AAO23" s="169">
        <v>13609389.5</v>
      </c>
      <c r="AAP23" s="169">
        <v>25596380</v>
      </c>
      <c r="AAQ23" s="169">
        <v>22811677</v>
      </c>
      <c r="AAR23" s="169">
        <v>19196725</v>
      </c>
      <c r="AAS23" s="169">
        <v>22476483.5</v>
      </c>
      <c r="AAT23" s="169">
        <v>27626814.5</v>
      </c>
      <c r="AAU23" s="169">
        <v>40484340</v>
      </c>
      <c r="AAV23" s="169">
        <v>15090871.5</v>
      </c>
      <c r="AAW23" s="169">
        <v>25392092.5</v>
      </c>
      <c r="AAX23" s="169">
        <v>85363100</v>
      </c>
      <c r="AAY23" s="169">
        <v>38525000</v>
      </c>
      <c r="AAZ23" s="169">
        <v>10925850</v>
      </c>
      <c r="ABA23" s="169">
        <v>15067674.75</v>
      </c>
      <c r="ABB23" s="169">
        <v>16198161.75</v>
      </c>
      <c r="ABC23" s="169">
        <v>9616080.3200000003</v>
      </c>
      <c r="ABD23" s="169">
        <v>19138969.5</v>
      </c>
      <c r="ABE23" s="169">
        <v>11704214</v>
      </c>
      <c r="ABF23" s="169">
        <v>91386862.420000002</v>
      </c>
      <c r="ABG23" s="169">
        <v>58661366.390000001</v>
      </c>
      <c r="ABH23" s="169">
        <v>10251517</v>
      </c>
      <c r="ABI23" s="169">
        <v>10512879</v>
      </c>
      <c r="ABJ23" s="169">
        <v>10436994</v>
      </c>
      <c r="ABK23" s="169">
        <v>8481226</v>
      </c>
      <c r="ABL23" s="169">
        <v>7567430</v>
      </c>
      <c r="ABM23" s="169">
        <v>90174478.090000004</v>
      </c>
      <c r="ABN23" s="169">
        <v>18640953.939999998</v>
      </c>
      <c r="ABO23" s="169">
        <v>15353840</v>
      </c>
      <c r="ABP23" s="169">
        <v>24091103.259999998</v>
      </c>
      <c r="ABQ23" s="169">
        <v>24939368.75</v>
      </c>
      <c r="ABR23" s="169">
        <v>16455634</v>
      </c>
      <c r="ABS23" s="169">
        <v>13526997</v>
      </c>
      <c r="ABT23" s="169">
        <v>17737590</v>
      </c>
      <c r="ABU23" s="169">
        <v>8320850</v>
      </c>
      <c r="ABV23" s="169">
        <v>134151835.51000001</v>
      </c>
      <c r="ABW23" s="169">
        <v>12364533.5</v>
      </c>
      <c r="ABX23" s="169">
        <v>22771302</v>
      </c>
      <c r="ABY23" s="169">
        <v>12363257.5</v>
      </c>
      <c r="ABZ23" s="169">
        <v>10899674.75</v>
      </c>
      <c r="ACA23" s="169">
        <v>43574375</v>
      </c>
      <c r="ACB23" s="169">
        <v>10828232</v>
      </c>
      <c r="ACC23" s="169">
        <v>12357857.5</v>
      </c>
      <c r="ACD23" s="169">
        <v>12713852.5</v>
      </c>
      <c r="ACE23" s="169">
        <v>16417330</v>
      </c>
      <c r="ACF23" s="169">
        <v>9359840</v>
      </c>
      <c r="ACG23" s="169">
        <v>307699237.75</v>
      </c>
      <c r="ACH23" s="169">
        <v>10436730</v>
      </c>
      <c r="ACI23" s="169">
        <v>23580118.129999999</v>
      </c>
      <c r="ACJ23" s="169">
        <v>32301016</v>
      </c>
      <c r="ACK23" s="169">
        <v>13934353.32</v>
      </c>
      <c r="ACL23" s="169">
        <v>16873120</v>
      </c>
      <c r="ACM23" s="169">
        <v>20853492.5</v>
      </c>
      <c r="ACN23" s="169">
        <v>78018618.689999998</v>
      </c>
      <c r="ACO23" s="169">
        <v>88347596</v>
      </c>
      <c r="ACP23" s="169">
        <v>16361580</v>
      </c>
      <c r="ACQ23" s="169">
        <v>19741839</v>
      </c>
      <c r="ACR23" s="169">
        <v>26785399</v>
      </c>
      <c r="ACS23" s="169">
        <v>18336060</v>
      </c>
      <c r="ACT23" s="169">
        <v>75972564.820000008</v>
      </c>
      <c r="ACU23" s="169">
        <v>15416513</v>
      </c>
      <c r="ACV23" s="169">
        <v>20537812</v>
      </c>
      <c r="ACW23" s="169">
        <v>18112317</v>
      </c>
      <c r="ACX23" s="169">
        <v>11344770</v>
      </c>
      <c r="ACY23" s="169">
        <v>11079405</v>
      </c>
      <c r="ACZ23" s="169">
        <v>6030481</v>
      </c>
      <c r="ADA23" s="169">
        <v>6476678.5</v>
      </c>
      <c r="ADB23" s="169">
        <v>6511543</v>
      </c>
      <c r="ADC23" s="169">
        <v>8818100</v>
      </c>
      <c r="ADD23" s="169">
        <v>58916916.5</v>
      </c>
      <c r="ADE23" s="169">
        <v>69607363.890000001</v>
      </c>
      <c r="ADF23" s="169">
        <v>9076518.370000001</v>
      </c>
      <c r="ADG23" s="169">
        <v>8858786</v>
      </c>
      <c r="ADH23" s="169">
        <v>13652998</v>
      </c>
      <c r="ADI23" s="169">
        <v>7575777</v>
      </c>
      <c r="ADJ23" s="169">
        <v>13130300</v>
      </c>
      <c r="ADK23" s="169">
        <v>11359423.25</v>
      </c>
      <c r="ADL23" s="169">
        <v>15206561</v>
      </c>
      <c r="ADM23" s="169">
        <v>341768836.21000004</v>
      </c>
      <c r="ADN23" s="169">
        <v>43529279.799999997</v>
      </c>
      <c r="ADO23" s="169">
        <v>31388312.380000003</v>
      </c>
      <c r="ADP23" s="169">
        <v>79082928.710000008</v>
      </c>
      <c r="ADQ23" s="169">
        <v>9594170</v>
      </c>
      <c r="ADR23" s="169">
        <v>10165840.52</v>
      </c>
      <c r="ADS23" s="169">
        <v>16028710.25</v>
      </c>
      <c r="ADT23" s="169">
        <v>8264190</v>
      </c>
      <c r="ADU23" s="169">
        <v>333358626.25</v>
      </c>
      <c r="ADV23" s="169">
        <v>70665156.129999995</v>
      </c>
      <c r="ADW23" s="169">
        <v>50551046.659999996</v>
      </c>
      <c r="ADX23" s="169">
        <v>16330424.669999998</v>
      </c>
      <c r="ADY23" s="169">
        <v>21704102</v>
      </c>
      <c r="ADZ23" s="169">
        <v>22451868.27</v>
      </c>
      <c r="AEA23" s="169">
        <v>19409310.960000001</v>
      </c>
      <c r="AEB23" s="169">
        <v>20258413.280000001</v>
      </c>
      <c r="AEC23" s="169">
        <v>16142536.51</v>
      </c>
      <c r="AED23" s="169">
        <v>15762672.800000001</v>
      </c>
      <c r="AEE23" s="169">
        <v>17677366.050000001</v>
      </c>
      <c r="AEF23" s="169">
        <v>29848121.510000002</v>
      </c>
      <c r="AEG23" s="169">
        <v>14317368</v>
      </c>
      <c r="AEH23" s="169">
        <v>18336509.25</v>
      </c>
      <c r="AEI23" s="169">
        <v>23698702.530000001</v>
      </c>
      <c r="AEJ23" s="169">
        <v>25535388.140000001</v>
      </c>
      <c r="AEK23" s="169">
        <v>17558398.75</v>
      </c>
      <c r="AEL23" s="169">
        <v>36604984.82</v>
      </c>
      <c r="AEM23" s="169">
        <v>15021779</v>
      </c>
      <c r="AEN23" s="169">
        <v>23888388.509999998</v>
      </c>
      <c r="AEO23" s="169">
        <v>191768286.34</v>
      </c>
      <c r="AEP23" s="169">
        <v>28212094.100000001</v>
      </c>
      <c r="AEQ23" s="169">
        <v>19758650.300000001</v>
      </c>
      <c r="AER23" s="169">
        <v>16024925</v>
      </c>
      <c r="AES23" s="169">
        <v>13675676.99</v>
      </c>
      <c r="AET23" s="169">
        <v>35503983.5</v>
      </c>
      <c r="AEU23" s="169">
        <v>15228210</v>
      </c>
      <c r="AEV23" s="169">
        <v>14837786.040000001</v>
      </c>
      <c r="AEW23" s="169">
        <v>13278070</v>
      </c>
      <c r="AEX23" s="169">
        <v>7115702.5</v>
      </c>
      <c r="AEY23" s="169">
        <v>180381262.67000002</v>
      </c>
      <c r="AEZ23" s="169">
        <v>103868144.17999998</v>
      </c>
      <c r="AFA23" s="169">
        <v>44876017.230000004</v>
      </c>
      <c r="AFB23" s="169">
        <v>30607881</v>
      </c>
      <c r="AFC23" s="169">
        <v>48262217.43</v>
      </c>
      <c r="AFD23" s="169">
        <v>47246654.109999999</v>
      </c>
      <c r="AFE23" s="169">
        <v>30775954.649999999</v>
      </c>
      <c r="AFF23" s="169">
        <v>32573144.120000001</v>
      </c>
      <c r="AFG23" s="169">
        <v>20826179.110000003</v>
      </c>
      <c r="AFH23" s="169">
        <v>32665620.089999996</v>
      </c>
      <c r="AFI23" s="169">
        <v>23894817</v>
      </c>
      <c r="AFJ23" s="169">
        <v>25262940.640000001</v>
      </c>
      <c r="AFK23" s="169">
        <v>34485689.670000002</v>
      </c>
      <c r="AFL23" s="169">
        <v>223194252.58000001</v>
      </c>
      <c r="AFM23" s="169">
        <v>45189964.07</v>
      </c>
      <c r="AFN23" s="169">
        <v>30301716.52</v>
      </c>
      <c r="AFO23" s="169">
        <v>26641323</v>
      </c>
      <c r="AFP23" s="169">
        <v>32873479.329999998</v>
      </c>
      <c r="AFQ23" s="169">
        <v>24996726.649999999</v>
      </c>
      <c r="AFR23" s="169">
        <v>19338195.329999998</v>
      </c>
      <c r="AFS23" s="169">
        <v>40120545.82</v>
      </c>
      <c r="AFT23" s="169">
        <v>39281360.780000001</v>
      </c>
      <c r="AFU23" s="169">
        <v>18711415.200000003</v>
      </c>
      <c r="AFV23" s="169">
        <v>43840124.260000005</v>
      </c>
      <c r="AFW23" s="169">
        <v>20416159.460000001</v>
      </c>
      <c r="AFX23" s="169">
        <v>142017757.88999999</v>
      </c>
      <c r="AFY23" s="169">
        <v>12019587</v>
      </c>
      <c r="AFZ23" s="169">
        <v>12547656</v>
      </c>
      <c r="AGA23" s="169">
        <v>12287278</v>
      </c>
      <c r="AGB23" s="169">
        <v>30971405</v>
      </c>
      <c r="AGC23" s="169">
        <v>16555099</v>
      </c>
      <c r="AGD23" s="169">
        <v>9122821</v>
      </c>
      <c r="AGE23" s="169">
        <v>12000829.029999999</v>
      </c>
      <c r="AGF23" s="169">
        <v>10725862.25</v>
      </c>
      <c r="AGG23" s="169">
        <v>13005690</v>
      </c>
      <c r="AGH23" s="169">
        <v>9661965.2300000004</v>
      </c>
      <c r="AGI23" s="169">
        <v>221790430.41999996</v>
      </c>
      <c r="AGJ23" s="169">
        <v>67708479.419999987</v>
      </c>
      <c r="AGK23" s="169">
        <v>35199783.120000005</v>
      </c>
      <c r="AGL23" s="169">
        <v>20896052.52</v>
      </c>
      <c r="AGM23" s="169">
        <v>49712932.5</v>
      </c>
      <c r="AGN23" s="169">
        <v>36555410.950000003</v>
      </c>
      <c r="AGO23" s="169">
        <v>20512721.259999998</v>
      </c>
      <c r="AGP23" s="169">
        <v>20888720.079999998</v>
      </c>
      <c r="AGQ23" s="169">
        <v>348941689.73000002</v>
      </c>
      <c r="AGR23" s="169">
        <v>154630917.43000001</v>
      </c>
      <c r="AGS23" s="169">
        <v>15327216</v>
      </c>
      <c r="AGT23" s="169">
        <v>46554505.810000002</v>
      </c>
      <c r="AGU23" s="169">
        <v>62401885.129999995</v>
      </c>
      <c r="AGV23" s="169">
        <v>33891448.5</v>
      </c>
      <c r="AGW23" s="169">
        <v>35563039.430000007</v>
      </c>
      <c r="AGX23" s="169">
        <v>30083035.68</v>
      </c>
      <c r="AGY23" s="169">
        <v>11348873</v>
      </c>
      <c r="AGZ23" s="169">
        <v>21011428.199999999</v>
      </c>
      <c r="AHA23" s="169">
        <v>24017883.329999998</v>
      </c>
      <c r="AHB23" s="169">
        <v>15113340.5</v>
      </c>
      <c r="AHC23" s="169">
        <v>15181979.42</v>
      </c>
      <c r="AHD23" s="169">
        <v>15604012.25</v>
      </c>
      <c r="AHE23" s="169">
        <v>15808874</v>
      </c>
      <c r="AHF23" s="169">
        <v>15174193.030000001</v>
      </c>
      <c r="AHG23" s="169">
        <v>13898136.84</v>
      </c>
      <c r="AHH23" s="169">
        <v>82715222.5</v>
      </c>
      <c r="AHI23" s="169">
        <v>11394087</v>
      </c>
      <c r="AHJ23" s="169">
        <v>14315691</v>
      </c>
      <c r="AHK23" s="169">
        <v>14356118.6</v>
      </c>
      <c r="AHL23" s="169">
        <v>30637828.030000001</v>
      </c>
      <c r="AHM23" s="169">
        <v>14004054.5</v>
      </c>
      <c r="AHN23" s="169">
        <v>12248440.5</v>
      </c>
      <c r="AHO23" s="169">
        <v>33030521515.481686</v>
      </c>
    </row>
    <row r="24" spans="1:899" x14ac:dyDescent="0.35">
      <c r="A24" s="158" t="s">
        <v>31</v>
      </c>
      <c r="B24" s="158" t="s">
        <v>32</v>
      </c>
      <c r="C24" s="169">
        <v>55969441.630000003</v>
      </c>
      <c r="D24" s="169">
        <v>4586734.71</v>
      </c>
      <c r="E24" s="169">
        <v>7350229.5100000007</v>
      </c>
      <c r="F24" s="169">
        <v>2601951.6</v>
      </c>
      <c r="G24" s="169">
        <v>7397283.7300000004</v>
      </c>
      <c r="H24" s="169">
        <v>4378092.43</v>
      </c>
      <c r="I24" s="169">
        <v>5162413.37</v>
      </c>
      <c r="J24" s="169">
        <v>4518947.83</v>
      </c>
      <c r="K24" s="169">
        <v>4714937.7100000009</v>
      </c>
      <c r="L24" s="169">
        <v>3714718.5</v>
      </c>
      <c r="M24" s="169">
        <v>2170747.4</v>
      </c>
      <c r="N24" s="169">
        <v>1752430.35</v>
      </c>
      <c r="O24" s="169">
        <v>2194881.81</v>
      </c>
      <c r="P24" s="169">
        <v>3132767.7</v>
      </c>
      <c r="Q24" s="169">
        <v>2341205.2699999996</v>
      </c>
      <c r="R24" s="169">
        <v>3876644.5599999996</v>
      </c>
      <c r="S24" s="169">
        <v>2389895.54</v>
      </c>
      <c r="T24" s="169">
        <v>834382.38</v>
      </c>
      <c r="U24" s="169">
        <v>60199030.229999997</v>
      </c>
      <c r="V24" s="169">
        <v>11138373.169999998</v>
      </c>
      <c r="W24" s="169">
        <v>2119495.2699999996</v>
      </c>
      <c r="X24" s="169">
        <v>3065939.38</v>
      </c>
      <c r="Y24" s="169">
        <v>3206327.48</v>
      </c>
      <c r="Z24" s="169">
        <v>2868657.34</v>
      </c>
      <c r="AA24" s="169">
        <v>1468555.92</v>
      </c>
      <c r="AB24" s="169">
        <v>8441735.2899999991</v>
      </c>
      <c r="AC24" s="169">
        <v>2918195.0500000003</v>
      </c>
      <c r="AD24" s="169">
        <v>2392146.38</v>
      </c>
      <c r="AE24" s="169">
        <v>8100702.9300000006</v>
      </c>
      <c r="AF24" s="169">
        <v>2749984.88</v>
      </c>
      <c r="AG24" s="169">
        <v>6469163.1199999992</v>
      </c>
      <c r="AH24" s="169">
        <v>3944881.0500000003</v>
      </c>
      <c r="AI24" s="169">
        <v>3007040.15</v>
      </c>
      <c r="AJ24" s="169">
        <v>1853907.5499999998</v>
      </c>
      <c r="AK24" s="169">
        <v>1880160.9100000001</v>
      </c>
      <c r="AL24" s="169">
        <v>3735075.95</v>
      </c>
      <c r="AM24" s="169">
        <v>1505424.1199999999</v>
      </c>
      <c r="AN24" s="169">
        <v>2020811.1900000002</v>
      </c>
      <c r="AO24" s="169">
        <v>1740837.34</v>
      </c>
      <c r="AP24" s="169">
        <v>1920755.36</v>
      </c>
      <c r="AQ24" s="169">
        <v>2031023.72</v>
      </c>
      <c r="AR24" s="169">
        <v>943971.55</v>
      </c>
      <c r="AS24" s="169">
        <v>27530064.590000004</v>
      </c>
      <c r="AT24" s="169">
        <v>1358773.8599999999</v>
      </c>
      <c r="AU24" s="169">
        <v>1033423.87</v>
      </c>
      <c r="AV24" s="169">
        <v>961338.74</v>
      </c>
      <c r="AW24" s="169">
        <v>3566493.75</v>
      </c>
      <c r="AX24" s="169">
        <v>3735495.24</v>
      </c>
      <c r="AY24" s="169">
        <v>1096510.04</v>
      </c>
      <c r="AZ24" s="169">
        <v>1186263.6600000001</v>
      </c>
      <c r="BA24" s="169">
        <v>1470930.54</v>
      </c>
      <c r="BB24" s="169">
        <v>1087005.83</v>
      </c>
      <c r="BC24" s="169">
        <v>791443.52999999991</v>
      </c>
      <c r="BD24" s="169">
        <v>1012881.75</v>
      </c>
      <c r="BE24" s="169">
        <v>5634406.29</v>
      </c>
      <c r="BF24" s="169">
        <v>2863</v>
      </c>
      <c r="BG24" s="169">
        <v>279963.8</v>
      </c>
      <c r="BH24" s="169">
        <v>21962533.939999998</v>
      </c>
      <c r="BI24" s="169">
        <v>11565003.719999999</v>
      </c>
      <c r="BJ24" s="169">
        <v>3054513.12</v>
      </c>
      <c r="BK24" s="169">
        <v>2246002.4500000002</v>
      </c>
      <c r="BL24" s="169">
        <v>4081374.61</v>
      </c>
      <c r="BM24" s="169">
        <v>3152294.81</v>
      </c>
      <c r="BN24" s="169">
        <v>3031954.35</v>
      </c>
      <c r="BO24" s="169">
        <v>92267.9</v>
      </c>
      <c r="BP24" s="169">
        <v>150801.80000000002</v>
      </c>
      <c r="BQ24" s="169">
        <v>25849286.140000001</v>
      </c>
      <c r="BR24" s="169">
        <v>3330355.08</v>
      </c>
      <c r="BS24" s="169">
        <v>2666051.6799999997</v>
      </c>
      <c r="BT24" s="169">
        <v>3543360.0399999996</v>
      </c>
      <c r="BU24" s="169">
        <v>2904739.01</v>
      </c>
      <c r="BV24" s="169">
        <v>2037680.95</v>
      </c>
      <c r="BW24" s="169">
        <v>1983628.66</v>
      </c>
      <c r="BX24" s="169">
        <v>3029874.61</v>
      </c>
      <c r="BY24" s="169">
        <v>5710808.540000001</v>
      </c>
      <c r="BZ24" s="169">
        <v>1469582.17</v>
      </c>
      <c r="CA24" s="169">
        <v>2526218.4699999997</v>
      </c>
      <c r="CB24" s="169">
        <v>5165412.66</v>
      </c>
      <c r="CC24" s="169">
        <v>1675026.04</v>
      </c>
      <c r="CD24" s="169">
        <v>1921272.5999999999</v>
      </c>
      <c r="CE24" s="169">
        <v>1242237.1000000001</v>
      </c>
      <c r="CF24" s="169">
        <v>42782819.690000005</v>
      </c>
      <c r="CG24" s="169">
        <v>3535348.31</v>
      </c>
      <c r="CH24" s="169">
        <v>6048026.4699999997</v>
      </c>
      <c r="CI24" s="169">
        <v>2637380.73</v>
      </c>
      <c r="CJ24" s="169">
        <v>2504417.38</v>
      </c>
      <c r="CK24" s="169">
        <v>3249108.01</v>
      </c>
      <c r="CL24" s="169">
        <v>3139613.11</v>
      </c>
      <c r="CM24" s="169">
        <v>3281155.6500000004</v>
      </c>
      <c r="CN24" s="169">
        <v>1339670.18</v>
      </c>
      <c r="CO24" s="169">
        <v>3728682.51</v>
      </c>
      <c r="CP24" s="169">
        <v>1946804.22</v>
      </c>
      <c r="CQ24" s="169">
        <v>4133494.47</v>
      </c>
      <c r="CR24" s="169">
        <v>2750221.18</v>
      </c>
      <c r="CS24" s="169">
        <v>27702416.170000002</v>
      </c>
      <c r="CT24" s="169">
        <v>2436708.3200000003</v>
      </c>
      <c r="CU24" s="169">
        <v>3384297.53</v>
      </c>
      <c r="CV24" s="169">
        <v>5728629.1799999997</v>
      </c>
      <c r="CW24" s="169">
        <v>2042051.66</v>
      </c>
      <c r="CX24" s="169">
        <v>4989618.5199999996</v>
      </c>
      <c r="CY24" s="169">
        <v>2819540.02</v>
      </c>
      <c r="CZ24" s="169">
        <v>1189600.3799999999</v>
      </c>
      <c r="DA24" s="169">
        <v>17009856.309999999</v>
      </c>
      <c r="DB24" s="169">
        <v>18531058.350000001</v>
      </c>
      <c r="DC24" s="169">
        <v>3369298.21</v>
      </c>
      <c r="DD24" s="169">
        <v>2073847.73</v>
      </c>
      <c r="DE24" s="169">
        <v>5146338.45</v>
      </c>
      <c r="DF24" s="169">
        <v>3306636.37</v>
      </c>
      <c r="DG24" s="169">
        <v>4069514.5300000003</v>
      </c>
      <c r="DH24" s="169">
        <v>4099007.13</v>
      </c>
      <c r="DI24" s="169">
        <v>1092338.5499999998</v>
      </c>
      <c r="DJ24" s="169">
        <v>63900158.539999999</v>
      </c>
      <c r="DK24" s="169">
        <v>2755216.83</v>
      </c>
      <c r="DL24" s="169">
        <v>3725531.0300000003</v>
      </c>
      <c r="DM24" s="169">
        <v>3428237.0300000003</v>
      </c>
      <c r="DN24" s="169">
        <v>3463772.5300000003</v>
      </c>
      <c r="DO24" s="169">
        <v>3562299.33</v>
      </c>
      <c r="DP24" s="169">
        <v>5267259.0999999996</v>
      </c>
      <c r="DQ24" s="169">
        <v>2824761.0300000003</v>
      </c>
      <c r="DR24" s="169">
        <v>5055104.37</v>
      </c>
      <c r="DS24" s="169">
        <v>26729900.550000001</v>
      </c>
      <c r="DT24" s="169">
        <v>3709483.4899999998</v>
      </c>
      <c r="DU24" s="169">
        <v>8023398.6699999999</v>
      </c>
      <c r="DV24" s="169">
        <v>8817898.0700000003</v>
      </c>
      <c r="DW24" s="169">
        <v>2864797.86</v>
      </c>
      <c r="DX24" s="169">
        <v>3832958.02</v>
      </c>
      <c r="DY24" s="169">
        <v>4359330.34</v>
      </c>
      <c r="DZ24" s="169">
        <v>1120503.3600000001</v>
      </c>
      <c r="EA24" s="169">
        <v>2476956.75</v>
      </c>
      <c r="EB24" s="169">
        <v>2188633.4300000002</v>
      </c>
      <c r="EC24" s="169">
        <v>6013192.8499999996</v>
      </c>
      <c r="ED24" s="169">
        <v>16862158.120000001</v>
      </c>
      <c r="EE24" s="169">
        <v>15520730.26</v>
      </c>
      <c r="EF24" s="169">
        <v>2195047.9400000004</v>
      </c>
      <c r="EG24" s="169">
        <v>2697848.32</v>
      </c>
      <c r="EH24" s="169">
        <v>2670896.94</v>
      </c>
      <c r="EI24" s="169">
        <v>3528589.7800000003</v>
      </c>
      <c r="EJ24" s="169">
        <v>5560732.8500000006</v>
      </c>
      <c r="EK24" s="169">
        <v>1972677.24</v>
      </c>
      <c r="EL24" s="169">
        <v>2300113.0700000003</v>
      </c>
      <c r="EM24" s="169">
        <v>37891097.799999997</v>
      </c>
      <c r="EN24" s="169">
        <v>2409642.29</v>
      </c>
      <c r="EO24" s="169">
        <v>2668767.5100000002</v>
      </c>
      <c r="EP24" s="169">
        <v>2769747.67</v>
      </c>
      <c r="EQ24" s="169">
        <v>1331113.75</v>
      </c>
      <c r="ER24" s="169">
        <v>1626604.01</v>
      </c>
      <c r="ES24" s="169">
        <v>3733775.6199999996</v>
      </c>
      <c r="ET24" s="169">
        <v>2552446.0499999998</v>
      </c>
      <c r="EU24" s="169">
        <v>2039618.37</v>
      </c>
      <c r="EV24" s="169">
        <v>23061964.32</v>
      </c>
      <c r="EW24" s="169">
        <v>1313239.33</v>
      </c>
      <c r="EX24" s="169">
        <v>2205703.25</v>
      </c>
      <c r="EY24" s="169">
        <v>3086827.71</v>
      </c>
      <c r="EZ24" s="169">
        <v>5862886.5600000005</v>
      </c>
      <c r="FA24" s="169">
        <v>3382199.37</v>
      </c>
      <c r="FB24" s="169">
        <v>3971727.52</v>
      </c>
      <c r="FC24" s="169">
        <v>2132768.62</v>
      </c>
      <c r="FD24" s="169">
        <v>1957319.9699999997</v>
      </c>
      <c r="FE24" s="169">
        <v>1773874.6800000002</v>
      </c>
      <c r="FF24" s="169">
        <v>1632393.55</v>
      </c>
      <c r="FG24" s="169">
        <v>808797.23</v>
      </c>
      <c r="FH24" s="169">
        <v>16474456.16</v>
      </c>
      <c r="FI24" s="169">
        <v>720439.3</v>
      </c>
      <c r="FJ24" s="169">
        <v>1266638.96</v>
      </c>
      <c r="FK24" s="169">
        <v>801814.53</v>
      </c>
      <c r="FL24" s="169">
        <v>2061290.5</v>
      </c>
      <c r="FM24" s="169">
        <v>1242405.75</v>
      </c>
      <c r="FN24" s="169">
        <v>333990</v>
      </c>
      <c r="FO24" s="169">
        <v>124430</v>
      </c>
      <c r="FP24" s="169">
        <v>40084703.260000005</v>
      </c>
      <c r="FQ24" s="169">
        <v>2081320.1300000001</v>
      </c>
      <c r="FR24" s="169">
        <v>3584115.87</v>
      </c>
      <c r="FS24" s="169">
        <v>2999516.3100000005</v>
      </c>
      <c r="FT24" s="169">
        <v>4492320.38</v>
      </c>
      <c r="FU24" s="169">
        <v>2226458.27</v>
      </c>
      <c r="FV24" s="169">
        <v>4606893.58</v>
      </c>
      <c r="FW24" s="169">
        <v>3285325.5100000002</v>
      </c>
      <c r="FX24" s="169">
        <v>2997710.1399999997</v>
      </c>
      <c r="FY24" s="169">
        <v>2599702.64</v>
      </c>
      <c r="FZ24" s="169">
        <v>5897600.8900000006</v>
      </c>
      <c r="GA24" s="169">
        <v>2636618.81</v>
      </c>
      <c r="GB24" s="169">
        <v>1943788.72</v>
      </c>
      <c r="GC24" s="169">
        <v>597925.18999999994</v>
      </c>
      <c r="GD24" s="169">
        <v>23535199.539999999</v>
      </c>
      <c r="GE24" s="169">
        <v>1911060.17</v>
      </c>
      <c r="GF24" s="169">
        <v>2357139.4699999997</v>
      </c>
      <c r="GG24" s="169">
        <v>4102664.85</v>
      </c>
      <c r="GH24" s="169">
        <v>2900258.4799999995</v>
      </c>
      <c r="GI24" s="169">
        <v>3294149.21</v>
      </c>
      <c r="GJ24" s="169">
        <v>2284750.38</v>
      </c>
      <c r="GK24" s="169">
        <v>7394816.0800000001</v>
      </c>
      <c r="GL24" s="169">
        <v>2224947.71</v>
      </c>
      <c r="GM24" s="169">
        <v>506579</v>
      </c>
      <c r="GN24" s="169">
        <v>996763.99</v>
      </c>
      <c r="GO24" s="169">
        <v>530028.35</v>
      </c>
      <c r="GP24" s="169">
        <v>16199879.060000001</v>
      </c>
      <c r="GQ24" s="169">
        <v>4466587.57</v>
      </c>
      <c r="GR24" s="169">
        <v>2091335.54</v>
      </c>
      <c r="GS24" s="169">
        <v>3396131.78</v>
      </c>
      <c r="GT24" s="169">
        <v>1085712.3399999999</v>
      </c>
      <c r="GU24" s="169">
        <v>3252313.44</v>
      </c>
      <c r="GV24" s="169">
        <v>2946176.6799999997</v>
      </c>
      <c r="GW24" s="169">
        <v>1334769</v>
      </c>
      <c r="GX24" s="169">
        <v>12243761.479999999</v>
      </c>
      <c r="GY24" s="169">
        <v>1717651.8900000001</v>
      </c>
      <c r="GZ24" s="169">
        <v>2475563.87</v>
      </c>
      <c r="HA24" s="169">
        <v>1042203.4</v>
      </c>
      <c r="HB24" s="169">
        <v>29465730.940000001</v>
      </c>
      <c r="HC24" s="169">
        <v>2795766.0100000002</v>
      </c>
      <c r="HD24" s="169">
        <v>4560137.2300000004</v>
      </c>
      <c r="HE24" s="169">
        <v>4128951.9699999997</v>
      </c>
      <c r="HF24" s="169">
        <v>3216856.7199999997</v>
      </c>
      <c r="HG24" s="169">
        <v>2860654.1799999997</v>
      </c>
      <c r="HH24" s="169">
        <v>950217.67</v>
      </c>
      <c r="HI24" s="169">
        <v>17929398.059999999</v>
      </c>
      <c r="HJ24" s="169">
        <v>3294579.89</v>
      </c>
      <c r="HK24" s="169">
        <v>4652961.21</v>
      </c>
      <c r="HL24" s="169">
        <v>3007931.5</v>
      </c>
      <c r="HM24" s="169">
        <v>1843954.8000000003</v>
      </c>
      <c r="HN24" s="169">
        <v>2207161.89</v>
      </c>
      <c r="HO24" s="169">
        <v>2932099.54</v>
      </c>
      <c r="HP24" s="169">
        <v>1732409.18</v>
      </c>
      <c r="HQ24" s="169">
        <v>25709848.199999999</v>
      </c>
      <c r="HR24" s="169">
        <v>11202371.43</v>
      </c>
      <c r="HS24" s="169">
        <v>3004698.55</v>
      </c>
      <c r="HT24" s="169">
        <v>1501134.08</v>
      </c>
      <c r="HU24" s="169">
        <v>1955681.2600000002</v>
      </c>
      <c r="HV24" s="169">
        <v>1243401.6500000001</v>
      </c>
      <c r="HW24" s="169">
        <v>3704759.3600000003</v>
      </c>
      <c r="HX24" s="169">
        <v>1922606.3</v>
      </c>
      <c r="HY24" s="169">
        <v>1736418.66</v>
      </c>
      <c r="HZ24" s="169">
        <v>1925667.65</v>
      </c>
      <c r="IA24" s="169">
        <v>2258473.2799999998</v>
      </c>
      <c r="IB24" s="169">
        <v>2557394</v>
      </c>
      <c r="IC24" s="169">
        <v>1286368.0499999998</v>
      </c>
      <c r="ID24" s="169">
        <v>2304996.6</v>
      </c>
      <c r="IE24" s="169">
        <v>1186616.8699999999</v>
      </c>
      <c r="IF24" s="169">
        <v>1114287.6299999999</v>
      </c>
      <c r="IG24" s="169">
        <v>22286670.359999999</v>
      </c>
      <c r="IH24" s="169">
        <v>7742788.3199999994</v>
      </c>
      <c r="II24" s="169">
        <v>3454335.7199999997</v>
      </c>
      <c r="IJ24" s="169">
        <v>3998850.56</v>
      </c>
      <c r="IK24" s="169">
        <v>3389638.45</v>
      </c>
      <c r="IL24" s="169">
        <v>1549434.8799999999</v>
      </c>
      <c r="IM24" s="169">
        <v>2022985.38</v>
      </c>
      <c r="IN24" s="169">
        <v>671267</v>
      </c>
      <c r="IO24" s="169">
        <v>1437564.0499999998</v>
      </c>
      <c r="IP24" s="169">
        <v>1024310</v>
      </c>
      <c r="IQ24" s="169">
        <v>1005388.05</v>
      </c>
      <c r="IR24" s="169">
        <v>27909657.779999997</v>
      </c>
      <c r="IS24" s="169">
        <v>14512037.74</v>
      </c>
      <c r="IT24" s="169">
        <v>3870904.59</v>
      </c>
      <c r="IU24" s="169">
        <v>2390878.1</v>
      </c>
      <c r="IV24" s="169">
        <v>1941222.73</v>
      </c>
      <c r="IW24" s="169">
        <v>1293939.72</v>
      </c>
      <c r="IX24" s="169">
        <v>2304123.46</v>
      </c>
      <c r="IY24" s="169">
        <v>1302797.68</v>
      </c>
      <c r="IZ24" s="169">
        <v>1355067.68</v>
      </c>
      <c r="JA24" s="169">
        <v>2756222.16</v>
      </c>
      <c r="JB24" s="169">
        <v>2279689.1900000004</v>
      </c>
      <c r="JC24" s="169">
        <v>1669967.9100000001</v>
      </c>
      <c r="JD24" s="169">
        <v>16575991.940000001</v>
      </c>
      <c r="JE24" s="169">
        <v>10218515.299999999</v>
      </c>
      <c r="JF24" s="169">
        <v>2477746.2599999998</v>
      </c>
      <c r="JG24" s="169">
        <v>1658977.78</v>
      </c>
      <c r="JH24" s="169">
        <v>1497516.61</v>
      </c>
      <c r="JI24" s="169">
        <v>2064467.71</v>
      </c>
      <c r="JJ24" s="169">
        <v>14339452.870000001</v>
      </c>
      <c r="JK24" s="169">
        <v>1377790.12</v>
      </c>
      <c r="JL24" s="169">
        <v>2538159.54</v>
      </c>
      <c r="JM24" s="169">
        <v>2458180.6700000004</v>
      </c>
      <c r="JN24" s="169">
        <v>1753142.22</v>
      </c>
      <c r="JO24" s="169">
        <v>4525791.6999999993</v>
      </c>
      <c r="JP24" s="169">
        <v>1543440.8800000001</v>
      </c>
      <c r="JQ24" s="169">
        <v>17061294.210000001</v>
      </c>
      <c r="JR24" s="169">
        <v>10525073.300000001</v>
      </c>
      <c r="JS24" s="169">
        <v>778514.5</v>
      </c>
      <c r="JT24" s="169">
        <v>1008799.14</v>
      </c>
      <c r="JU24" s="169">
        <v>2693160.4799999995</v>
      </c>
      <c r="JV24" s="169">
        <v>396759</v>
      </c>
      <c r="JW24" s="169">
        <v>5582157.7200000007</v>
      </c>
      <c r="JX24" s="169">
        <v>2677077.96</v>
      </c>
      <c r="JY24" s="169">
        <v>1503577.04</v>
      </c>
      <c r="JZ24" s="169">
        <v>2146631.92</v>
      </c>
      <c r="KA24" s="169">
        <v>1560599.54</v>
      </c>
      <c r="KB24" s="169">
        <v>1566201.3</v>
      </c>
      <c r="KC24" s="169">
        <v>1393851.23</v>
      </c>
      <c r="KD24" s="169">
        <v>354365</v>
      </c>
      <c r="KE24" s="169">
        <v>1386895.02</v>
      </c>
      <c r="KF24" s="169">
        <v>45344330.870000005</v>
      </c>
      <c r="KG24" s="169">
        <v>4344948.5999999996</v>
      </c>
      <c r="KH24" s="169">
        <v>875324.85</v>
      </c>
      <c r="KI24" s="169">
        <v>3626341.9199999995</v>
      </c>
      <c r="KJ24" s="169">
        <v>3059654.41</v>
      </c>
      <c r="KK24" s="169">
        <v>2496876.8099999996</v>
      </c>
      <c r="KL24" s="169">
        <v>7732004.5899999999</v>
      </c>
      <c r="KM24" s="169">
        <v>1806410</v>
      </c>
      <c r="KN24" s="169">
        <v>641940</v>
      </c>
      <c r="KO24" s="169">
        <v>12820295.739999998</v>
      </c>
      <c r="KP24" s="169">
        <v>2248392.4</v>
      </c>
      <c r="KQ24" s="169">
        <v>3715343.12</v>
      </c>
      <c r="KR24" s="169">
        <v>5523536.8499999996</v>
      </c>
      <c r="KS24" s="169">
        <v>2775916.7600000002</v>
      </c>
      <c r="KT24" s="169">
        <v>2860506.62</v>
      </c>
      <c r="KU24" s="169">
        <v>14284352.51</v>
      </c>
      <c r="KV24" s="169">
        <v>3723576.7800000003</v>
      </c>
      <c r="KW24" s="169">
        <v>23554065.989999998</v>
      </c>
      <c r="KX24" s="169">
        <v>2474389.58</v>
      </c>
      <c r="KY24" s="169">
        <v>1990304.7</v>
      </c>
      <c r="KZ24" s="169">
        <v>3632169.61</v>
      </c>
      <c r="LA24" s="169">
        <v>3851464.37</v>
      </c>
      <c r="LB24" s="169">
        <v>2966921.0100000002</v>
      </c>
      <c r="LC24" s="169">
        <v>2063509.35</v>
      </c>
      <c r="LD24" s="169">
        <v>1755414.77</v>
      </c>
      <c r="LE24" s="169">
        <v>41117449.57</v>
      </c>
      <c r="LF24" s="169">
        <v>11498809.779999999</v>
      </c>
      <c r="LG24" s="169">
        <v>17154197.669999998</v>
      </c>
      <c r="LH24" s="169">
        <v>14802515.489999998</v>
      </c>
      <c r="LI24" s="169">
        <v>2652029.86</v>
      </c>
      <c r="LJ24" s="169">
        <v>1602499.12</v>
      </c>
      <c r="LK24" s="169">
        <v>895251.25</v>
      </c>
      <c r="LL24" s="169">
        <v>2909388.2800000003</v>
      </c>
      <c r="LM24" s="169">
        <v>1937944.08</v>
      </c>
      <c r="LN24" s="169">
        <v>3231696.62</v>
      </c>
      <c r="LO24" s="169">
        <v>808328.58</v>
      </c>
      <c r="LP24" s="169">
        <v>16341563.479999999</v>
      </c>
      <c r="LQ24" s="169">
        <v>3145611.75</v>
      </c>
      <c r="LR24" s="169">
        <v>2082651.44</v>
      </c>
      <c r="LS24" s="169">
        <v>45433105.259999998</v>
      </c>
      <c r="LT24" s="169">
        <v>13310944.32</v>
      </c>
      <c r="LU24" s="169">
        <v>24320737.07</v>
      </c>
      <c r="LV24" s="169">
        <v>11652225.550000001</v>
      </c>
      <c r="LW24" s="169">
        <v>4711059.59</v>
      </c>
      <c r="LX24" s="169">
        <v>4310155.3199999994</v>
      </c>
      <c r="LY24" s="169">
        <v>3814380.6399999997</v>
      </c>
      <c r="LZ24" s="169">
        <v>2862550.27</v>
      </c>
      <c r="MA24" s="169">
        <v>3378314.69</v>
      </c>
      <c r="MB24" s="169">
        <v>3306736.9099999997</v>
      </c>
      <c r="MC24" s="169">
        <v>8011005</v>
      </c>
      <c r="MD24" s="169">
        <v>2095808.75</v>
      </c>
      <c r="ME24" s="169">
        <v>46450996.010000005</v>
      </c>
      <c r="MF24" s="169">
        <v>2294901.1900000004</v>
      </c>
      <c r="MG24" s="169">
        <v>1759411.2</v>
      </c>
      <c r="MH24" s="169">
        <v>1503660.38</v>
      </c>
      <c r="MI24" s="169">
        <v>1508562.19</v>
      </c>
      <c r="MJ24" s="169">
        <v>2484857.84</v>
      </c>
      <c r="MK24" s="169">
        <v>1207540.3999999999</v>
      </c>
      <c r="ML24" s="169">
        <v>2169874.0499999998</v>
      </c>
      <c r="MM24" s="169">
        <v>2256213.94</v>
      </c>
      <c r="MN24" s="169">
        <v>1437458.5999999999</v>
      </c>
      <c r="MO24" s="169">
        <v>2357284.4699999997</v>
      </c>
      <c r="MP24" s="169">
        <v>1254526.0899999999</v>
      </c>
      <c r="MQ24" s="169">
        <v>31555670.350000005</v>
      </c>
      <c r="MR24" s="169">
        <v>1734778.35</v>
      </c>
      <c r="MS24" s="169">
        <v>1066451.75</v>
      </c>
      <c r="MT24" s="169">
        <v>2392284.5300000003</v>
      </c>
      <c r="MU24" s="169">
        <v>3426834.67</v>
      </c>
      <c r="MV24" s="169">
        <v>767748</v>
      </c>
      <c r="MW24" s="169">
        <v>3811276.8200000003</v>
      </c>
      <c r="MX24" s="169">
        <v>2917398.3</v>
      </c>
      <c r="MY24" s="169">
        <v>3106369.54</v>
      </c>
      <c r="MZ24" s="169">
        <v>392931</v>
      </c>
      <c r="NA24" s="169">
        <v>351857.14</v>
      </c>
      <c r="NB24" s="169">
        <v>75065330.830000013</v>
      </c>
      <c r="NC24" s="169">
        <v>4495064.7799999993</v>
      </c>
      <c r="ND24" s="169">
        <v>2459803.5499999998</v>
      </c>
      <c r="NE24" s="169">
        <v>13623502.789999999</v>
      </c>
      <c r="NF24" s="169">
        <v>2348673.6</v>
      </c>
      <c r="NG24" s="169">
        <v>5833531.8899999997</v>
      </c>
      <c r="NH24" s="169">
        <v>8198193.379999999</v>
      </c>
      <c r="NI24" s="169">
        <v>7378437.3500000006</v>
      </c>
      <c r="NJ24" s="169">
        <v>721533.27</v>
      </c>
      <c r="NK24" s="169">
        <v>2847534.6399999997</v>
      </c>
      <c r="NL24" s="169">
        <v>2336697.1399999997</v>
      </c>
      <c r="NM24" s="169">
        <v>1154960.2</v>
      </c>
      <c r="NN24" s="169">
        <v>13843857.530000001</v>
      </c>
      <c r="NO24" s="169">
        <v>2078380.42</v>
      </c>
      <c r="NP24" s="169">
        <v>1971406.1600000001</v>
      </c>
      <c r="NQ24" s="169">
        <v>0</v>
      </c>
      <c r="NR24" s="169">
        <v>1786869.1400000001</v>
      </c>
      <c r="NS24" s="169">
        <v>681001.51</v>
      </c>
      <c r="NT24" s="169">
        <v>1219288.4099999999</v>
      </c>
      <c r="NU24" s="169">
        <v>26468250.02</v>
      </c>
      <c r="NV24" s="169">
        <v>9721797.370000001</v>
      </c>
      <c r="NW24" s="169">
        <v>2730678.13</v>
      </c>
      <c r="NX24" s="169">
        <v>1764779.2700000003</v>
      </c>
      <c r="NY24" s="169">
        <v>2082180.02</v>
      </c>
      <c r="NZ24" s="169">
        <v>3790535.3499999996</v>
      </c>
      <c r="OA24" s="169">
        <v>1641586.57</v>
      </c>
      <c r="OB24" s="169">
        <v>24314939.449999999</v>
      </c>
      <c r="OC24" s="169">
        <v>6624068.7699999996</v>
      </c>
      <c r="OD24" s="169">
        <v>3806863</v>
      </c>
      <c r="OE24" s="169">
        <v>8574729</v>
      </c>
      <c r="OF24" s="169">
        <v>1724690.9000000001</v>
      </c>
      <c r="OG24" s="169">
        <v>3062935.77</v>
      </c>
      <c r="OH24" s="169">
        <v>2557057.7800000003</v>
      </c>
      <c r="OI24" s="169">
        <v>1072336.3599999999</v>
      </c>
      <c r="OJ24" s="169">
        <v>775809.1</v>
      </c>
      <c r="OK24" s="169">
        <v>26717866.789999999</v>
      </c>
      <c r="OL24" s="169">
        <v>9645699.8399999999</v>
      </c>
      <c r="OM24" s="169">
        <v>7383350.1000000006</v>
      </c>
      <c r="ON24" s="169">
        <v>3985046.33</v>
      </c>
      <c r="OO24" s="169">
        <v>2810926.3500000006</v>
      </c>
      <c r="OP24" s="169">
        <v>453915.5</v>
      </c>
      <c r="OQ24" s="169">
        <v>18625608.490000002</v>
      </c>
      <c r="OR24" s="169">
        <v>1581943.56</v>
      </c>
      <c r="OS24" s="169">
        <v>2059297.92</v>
      </c>
      <c r="OT24" s="169">
        <v>2524068.14</v>
      </c>
      <c r="OU24" s="169">
        <v>2681147.16</v>
      </c>
      <c r="OV24" s="169">
        <v>4519105.18</v>
      </c>
      <c r="OW24" s="169">
        <v>2432735.81</v>
      </c>
      <c r="OX24" s="169">
        <v>545262.09000000008</v>
      </c>
      <c r="OY24" s="169">
        <v>473208.68000000005</v>
      </c>
      <c r="OZ24" s="169">
        <v>18875626.880000003</v>
      </c>
      <c r="PA24" s="169">
        <v>1515509.01</v>
      </c>
      <c r="PB24" s="169">
        <v>5421079.7800000003</v>
      </c>
      <c r="PC24" s="169">
        <v>1281473.92</v>
      </c>
      <c r="PD24" s="169">
        <v>2998492.51</v>
      </c>
      <c r="PE24" s="169">
        <v>6155505.46</v>
      </c>
      <c r="PF24" s="169">
        <v>1668972.26</v>
      </c>
      <c r="PG24" s="169">
        <v>2020044.97</v>
      </c>
      <c r="PH24" s="169">
        <v>2219885.3200000003</v>
      </c>
      <c r="PI24" s="169">
        <v>1937578.4100000001</v>
      </c>
      <c r="PJ24" s="169">
        <v>1775416.11</v>
      </c>
      <c r="PK24" s="169">
        <v>3183526.6500000004</v>
      </c>
      <c r="PL24" s="169">
        <v>1457976.63</v>
      </c>
      <c r="PM24" s="169">
        <v>6271492.7999999998</v>
      </c>
      <c r="PN24" s="169">
        <v>477377.5</v>
      </c>
      <c r="PO24" s="169">
        <v>405401.25</v>
      </c>
      <c r="PP24" s="169">
        <v>598750</v>
      </c>
      <c r="PQ24" s="169">
        <v>408082.85</v>
      </c>
      <c r="PR24" s="169">
        <v>62128079.670000002</v>
      </c>
      <c r="PS24" s="169">
        <v>1357405.4100000001</v>
      </c>
      <c r="PT24" s="169">
        <v>3089448</v>
      </c>
      <c r="PU24" s="169">
        <v>3572800.7900000005</v>
      </c>
      <c r="PV24" s="169">
        <v>6510149.5499999998</v>
      </c>
      <c r="PW24" s="169">
        <v>3495964.2500000005</v>
      </c>
      <c r="PX24" s="169">
        <v>5849624.9399999995</v>
      </c>
      <c r="PY24" s="169">
        <v>2051501.51</v>
      </c>
      <c r="PZ24" s="169">
        <v>2891442.05</v>
      </c>
      <c r="QA24" s="169">
        <v>1279008.51</v>
      </c>
      <c r="QB24" s="169">
        <v>6616522.0300000012</v>
      </c>
      <c r="QC24" s="169">
        <v>1349670.72</v>
      </c>
      <c r="QD24" s="169">
        <v>1609142.9</v>
      </c>
      <c r="QE24" s="169">
        <v>2870963.4200000004</v>
      </c>
      <c r="QF24" s="169">
        <v>3402173.4600000004</v>
      </c>
      <c r="QG24" s="169">
        <v>4149751.73</v>
      </c>
      <c r="QH24" s="169">
        <v>1086258.5</v>
      </c>
      <c r="QI24" s="169">
        <v>1084508.32</v>
      </c>
      <c r="QJ24" s="169">
        <v>1786996.18</v>
      </c>
      <c r="QK24" s="169">
        <v>5199666.6500000004</v>
      </c>
      <c r="QL24" s="169">
        <v>6349554.6300000008</v>
      </c>
      <c r="QM24" s="169">
        <v>1662957.72</v>
      </c>
      <c r="QN24" s="169">
        <v>56504.11</v>
      </c>
      <c r="QO24" s="169">
        <v>43132.6</v>
      </c>
      <c r="QP24" s="169">
        <v>319946.39999999997</v>
      </c>
      <c r="QQ24" s="169">
        <v>88650.599999999991</v>
      </c>
      <c r="QR24" s="169">
        <v>39270714.130000003</v>
      </c>
      <c r="QS24" s="169">
        <v>847296</v>
      </c>
      <c r="QT24" s="169">
        <v>2421295.4</v>
      </c>
      <c r="QU24" s="169">
        <v>1808620.4</v>
      </c>
      <c r="QV24" s="169">
        <v>1513381.8</v>
      </c>
      <c r="QW24" s="169">
        <v>1930409.24</v>
      </c>
      <c r="QX24" s="169">
        <v>1178531.6000000001</v>
      </c>
      <c r="QY24" s="169">
        <v>1690865.7</v>
      </c>
      <c r="QZ24" s="169">
        <v>2758862.65</v>
      </c>
      <c r="RA24" s="169">
        <v>696576.4</v>
      </c>
      <c r="RB24" s="169">
        <v>571534.19999999995</v>
      </c>
      <c r="RC24" s="169">
        <v>214139</v>
      </c>
      <c r="RD24" s="169">
        <v>247210</v>
      </c>
      <c r="RE24" s="169">
        <v>28336282.600000001</v>
      </c>
      <c r="RF24" s="169">
        <v>6357086.5499999998</v>
      </c>
      <c r="RG24" s="169">
        <v>655555</v>
      </c>
      <c r="RH24" s="169">
        <v>2216360.41</v>
      </c>
      <c r="RI24" s="169">
        <v>872083.1</v>
      </c>
      <c r="RJ24" s="169">
        <v>1962162.01</v>
      </c>
      <c r="RK24" s="169">
        <v>2334576.59</v>
      </c>
      <c r="RL24" s="169">
        <v>2157131.61</v>
      </c>
      <c r="RM24" s="169">
        <v>1406014.94</v>
      </c>
      <c r="RN24" s="169">
        <v>2345333.4</v>
      </c>
      <c r="RO24" s="169">
        <v>3547563.38</v>
      </c>
      <c r="RP24" s="169">
        <v>2193291.1599999997</v>
      </c>
      <c r="RQ24" s="169">
        <v>410956.02</v>
      </c>
      <c r="RR24" s="169">
        <v>795706</v>
      </c>
      <c r="RS24" s="169">
        <v>427886.04</v>
      </c>
      <c r="RT24" s="169">
        <v>2196187.56</v>
      </c>
      <c r="RU24" s="169">
        <v>1089248.8</v>
      </c>
      <c r="RV24" s="169">
        <v>554964.4</v>
      </c>
      <c r="RW24" s="169">
        <v>278742.40000000002</v>
      </c>
      <c r="RX24" s="169">
        <v>530165.80000000005</v>
      </c>
      <c r="RY24" s="169">
        <v>22396806.68</v>
      </c>
      <c r="RZ24" s="169">
        <v>1802673.3</v>
      </c>
      <c r="SA24" s="169">
        <v>2294739.63</v>
      </c>
      <c r="SB24" s="169">
        <v>2449520.4700000002</v>
      </c>
      <c r="SC24" s="169">
        <v>1317006.48</v>
      </c>
      <c r="SD24" s="169">
        <v>2251140.31</v>
      </c>
      <c r="SE24" s="169">
        <v>3095177.52</v>
      </c>
      <c r="SF24" s="169">
        <v>4089019.23</v>
      </c>
      <c r="SG24" s="169">
        <v>2243614.36</v>
      </c>
      <c r="SH24" s="169">
        <v>1640736.25</v>
      </c>
      <c r="SI24" s="169">
        <v>6374284.46</v>
      </c>
      <c r="SJ24" s="169">
        <v>390803.39</v>
      </c>
      <c r="SK24" s="169">
        <v>8177237.6600000001</v>
      </c>
      <c r="SL24" s="169">
        <v>2445159.1399999997</v>
      </c>
      <c r="SM24" s="169">
        <v>2791655.37</v>
      </c>
      <c r="SN24" s="169">
        <v>4198623.2300000004</v>
      </c>
      <c r="SO24" s="169">
        <v>2431443.63</v>
      </c>
      <c r="SP24" s="169">
        <v>2001469.6</v>
      </c>
      <c r="SQ24" s="169">
        <v>1742837.08</v>
      </c>
      <c r="SR24" s="169">
        <v>1019537.27</v>
      </c>
      <c r="SS24" s="169">
        <v>16962835.030000001</v>
      </c>
      <c r="ST24" s="169">
        <v>1722355.08</v>
      </c>
      <c r="SU24" s="169">
        <v>1998575.29</v>
      </c>
      <c r="SV24" s="169">
        <v>1608208.76</v>
      </c>
      <c r="SW24" s="169">
        <v>846300.63</v>
      </c>
      <c r="SX24" s="169">
        <v>1433793.08</v>
      </c>
      <c r="SY24" s="169">
        <v>956983.61</v>
      </c>
      <c r="SZ24" s="169">
        <v>5816831.3000000007</v>
      </c>
      <c r="TA24" s="169">
        <v>1328465.0699999998</v>
      </c>
      <c r="TB24" s="169">
        <v>1812393.8299999998</v>
      </c>
      <c r="TC24" s="169">
        <v>1468542.9100000001</v>
      </c>
      <c r="TD24" s="169">
        <v>2761436.13</v>
      </c>
      <c r="TE24" s="169">
        <v>1227406.8999999999</v>
      </c>
      <c r="TF24" s="169">
        <v>829514.30999999994</v>
      </c>
      <c r="TG24" s="169">
        <v>36443634.010000005</v>
      </c>
      <c r="TH24" s="169">
        <v>2330668.6</v>
      </c>
      <c r="TI24" s="169">
        <v>1715568.59</v>
      </c>
      <c r="TJ24" s="169">
        <v>3805495.05</v>
      </c>
      <c r="TK24" s="169">
        <v>4180764.9299999997</v>
      </c>
      <c r="TL24" s="169">
        <v>2682783.62</v>
      </c>
      <c r="TM24" s="169">
        <v>932363.7</v>
      </c>
      <c r="TN24" s="169">
        <v>8482831.9200000018</v>
      </c>
      <c r="TO24" s="169">
        <v>2474485.0499999998</v>
      </c>
      <c r="TP24" s="169">
        <v>2504474.13</v>
      </c>
      <c r="TQ24" s="169">
        <v>3561270.09</v>
      </c>
      <c r="TR24" s="169">
        <v>2064937.3399999999</v>
      </c>
      <c r="TS24" s="169">
        <v>1410652.17</v>
      </c>
      <c r="TT24" s="169">
        <v>2978806.85</v>
      </c>
      <c r="TU24" s="169">
        <v>1888964.3699999999</v>
      </c>
      <c r="TV24" s="169">
        <v>1921858.19</v>
      </c>
      <c r="TW24" s="169">
        <v>10658663.530000001</v>
      </c>
      <c r="TX24" s="169">
        <v>1543636.63</v>
      </c>
      <c r="TY24" s="169">
        <v>22528391.129999999</v>
      </c>
      <c r="TZ24" s="169">
        <v>4560675.0999999996</v>
      </c>
      <c r="UA24" s="169">
        <v>1682289.25</v>
      </c>
      <c r="UB24" s="169">
        <v>1467597.8</v>
      </c>
      <c r="UC24" s="169">
        <v>11847402.489999998</v>
      </c>
      <c r="UD24" s="169">
        <v>1160108.74</v>
      </c>
      <c r="UE24" s="169">
        <v>596185.19999999995</v>
      </c>
      <c r="UF24" s="169">
        <v>1159307.54</v>
      </c>
      <c r="UG24" s="169">
        <v>649845.56000000006</v>
      </c>
      <c r="UH24" s="169">
        <v>15597617.510000002</v>
      </c>
      <c r="UI24" s="169">
        <v>3172821.96</v>
      </c>
      <c r="UJ24" s="169">
        <v>2462581.0499999998</v>
      </c>
      <c r="UK24" s="169">
        <v>4661229.21</v>
      </c>
      <c r="UL24" s="169">
        <v>2447583.8000000003</v>
      </c>
      <c r="UM24" s="169">
        <v>2301529.67</v>
      </c>
      <c r="UN24" s="169">
        <v>47752326.420000002</v>
      </c>
      <c r="UO24" s="169">
        <v>2330201.91</v>
      </c>
      <c r="UP24" s="169">
        <v>2630848.7599999998</v>
      </c>
      <c r="UQ24" s="169">
        <v>6542547.6500000004</v>
      </c>
      <c r="UR24" s="169">
        <v>1031254.46</v>
      </c>
      <c r="US24" s="169">
        <v>2021260.52</v>
      </c>
      <c r="UT24" s="169">
        <v>4640333.4799999995</v>
      </c>
      <c r="UU24" s="169">
        <v>1862685.84</v>
      </c>
      <c r="UV24" s="169">
        <v>1685413.91</v>
      </c>
      <c r="UW24" s="169">
        <v>1913348.98</v>
      </c>
      <c r="UX24" s="169">
        <v>2129387.4</v>
      </c>
      <c r="UY24" s="169">
        <v>5118997.3400000008</v>
      </c>
      <c r="UZ24" s="169">
        <v>3196379.4199999995</v>
      </c>
      <c r="VA24" s="169">
        <v>3603454.21</v>
      </c>
      <c r="VB24" s="169">
        <v>1693194</v>
      </c>
      <c r="VC24" s="169">
        <v>1327395.45</v>
      </c>
      <c r="VD24" s="169">
        <v>1505079.35</v>
      </c>
      <c r="VE24" s="169">
        <v>1347827.1</v>
      </c>
      <c r="VF24" s="169">
        <v>6145566.8100000005</v>
      </c>
      <c r="VG24" s="169">
        <v>731747.04</v>
      </c>
      <c r="VH24" s="169">
        <v>879019.31</v>
      </c>
      <c r="VI24" s="169">
        <v>675112.92</v>
      </c>
      <c r="VJ24" s="169">
        <v>27385946.57</v>
      </c>
      <c r="VK24" s="169">
        <v>2526423.98</v>
      </c>
      <c r="VL24" s="169">
        <v>2208961.94</v>
      </c>
      <c r="VM24" s="169">
        <v>3808716.95</v>
      </c>
      <c r="VN24" s="169">
        <v>4373108.2300000004</v>
      </c>
      <c r="VO24" s="169">
        <v>3774928.0500000003</v>
      </c>
      <c r="VP24" s="169">
        <v>4019038.6699999995</v>
      </c>
      <c r="VQ24" s="169">
        <v>2154618.6100000003</v>
      </c>
      <c r="VR24" s="169">
        <v>1557250.07</v>
      </c>
      <c r="VS24" s="169">
        <v>7335790.1799999997</v>
      </c>
      <c r="VT24" s="169">
        <v>2488921.2199999997</v>
      </c>
      <c r="VU24" s="169">
        <v>4663201.4800000004</v>
      </c>
      <c r="VV24" s="169">
        <v>3757983.2199999997</v>
      </c>
      <c r="VW24" s="169">
        <v>1713393.6600000001</v>
      </c>
      <c r="VX24" s="169">
        <v>1886754.92</v>
      </c>
      <c r="VY24" s="169">
        <v>68156589.829999998</v>
      </c>
      <c r="VZ24" s="169">
        <v>1964439</v>
      </c>
      <c r="WA24" s="169">
        <v>1852099.63</v>
      </c>
      <c r="WB24" s="169">
        <v>844831</v>
      </c>
      <c r="WC24" s="169">
        <v>1293172.25</v>
      </c>
      <c r="WD24" s="169">
        <v>1088579.5</v>
      </c>
      <c r="WE24" s="169">
        <v>4424901.9700000007</v>
      </c>
      <c r="WF24" s="169">
        <v>5044788.9700000007</v>
      </c>
      <c r="WG24" s="169">
        <v>1509486.5</v>
      </c>
      <c r="WH24" s="169">
        <v>2432204.3199999998</v>
      </c>
      <c r="WI24" s="169">
        <v>1193438.25</v>
      </c>
      <c r="WJ24" s="169">
        <v>4392000.6899999995</v>
      </c>
      <c r="WK24" s="169">
        <v>1218847.5</v>
      </c>
      <c r="WL24" s="169">
        <v>1849223</v>
      </c>
      <c r="WM24" s="169">
        <v>6536848.3899999997</v>
      </c>
      <c r="WN24" s="169">
        <v>1658067.75</v>
      </c>
      <c r="WO24" s="169">
        <v>1366477.25</v>
      </c>
      <c r="WP24" s="169">
        <v>3568833.4699999997</v>
      </c>
      <c r="WQ24" s="169">
        <v>1007851.85</v>
      </c>
      <c r="WR24" s="169">
        <v>5078675.9000000004</v>
      </c>
      <c r="WS24" s="169">
        <v>6766930.4500000002</v>
      </c>
      <c r="WT24" s="169">
        <v>1603958.2</v>
      </c>
      <c r="WU24" s="169">
        <v>921430</v>
      </c>
      <c r="WV24" s="169">
        <v>1317283.6099999999</v>
      </c>
      <c r="WW24" s="169">
        <v>1430963.25</v>
      </c>
      <c r="WX24" s="169">
        <v>1695419.17</v>
      </c>
      <c r="WY24" s="169">
        <v>736265.5</v>
      </c>
      <c r="WZ24" s="169">
        <v>1399076.06</v>
      </c>
      <c r="XA24" s="169">
        <v>6392061.1899999995</v>
      </c>
      <c r="XB24" s="169">
        <v>683219.8</v>
      </c>
      <c r="XC24" s="169">
        <v>376595</v>
      </c>
      <c r="XD24" s="169">
        <v>511544</v>
      </c>
      <c r="XE24" s="169">
        <v>323952</v>
      </c>
      <c r="XF24" s="169">
        <v>39224017.340000004</v>
      </c>
      <c r="XG24" s="169">
        <v>3571249.11</v>
      </c>
      <c r="XH24" s="169">
        <v>3402537.47</v>
      </c>
      <c r="XI24" s="169">
        <v>12259744.25</v>
      </c>
      <c r="XJ24" s="169">
        <v>3419971.74</v>
      </c>
      <c r="XK24" s="169">
        <v>3231740.82</v>
      </c>
      <c r="XL24" s="169">
        <v>5532252.4299999997</v>
      </c>
      <c r="XM24" s="169">
        <v>3411137.75</v>
      </c>
      <c r="XN24" s="169">
        <v>2942949.16</v>
      </c>
      <c r="XO24" s="169">
        <v>6118240.1100000003</v>
      </c>
      <c r="XP24" s="169">
        <v>5154004.4399999995</v>
      </c>
      <c r="XQ24" s="169">
        <v>2458286.7400000002</v>
      </c>
      <c r="XR24" s="169">
        <v>2124236.4699999997</v>
      </c>
      <c r="XS24" s="169">
        <v>2471379.96</v>
      </c>
      <c r="XT24" s="169">
        <v>2130914.0699999998</v>
      </c>
      <c r="XU24" s="169">
        <v>1957060.9500000002</v>
      </c>
      <c r="XV24" s="169">
        <v>1469614.22</v>
      </c>
      <c r="XW24" s="169">
        <v>2111716.5300000003</v>
      </c>
      <c r="XX24" s="169">
        <v>1844526.58</v>
      </c>
      <c r="XY24" s="169">
        <v>1810831.28</v>
      </c>
      <c r="XZ24" s="169">
        <v>1768436.74</v>
      </c>
      <c r="YA24" s="169">
        <v>1320228.6499999999</v>
      </c>
      <c r="YB24" s="169">
        <v>938796.5</v>
      </c>
      <c r="YC24" s="169">
        <v>63183849.769999996</v>
      </c>
      <c r="YD24" s="169">
        <v>3158408.94</v>
      </c>
      <c r="YE24" s="169">
        <v>4517793.45</v>
      </c>
      <c r="YF24" s="169">
        <v>2376033.0300000003</v>
      </c>
      <c r="YG24" s="169">
        <v>9026663.0099999998</v>
      </c>
      <c r="YH24" s="169">
        <v>2676968.41</v>
      </c>
      <c r="YI24" s="169">
        <v>4150378.11</v>
      </c>
      <c r="YJ24" s="169">
        <v>1655733</v>
      </c>
      <c r="YK24" s="169">
        <v>6013342.8300000001</v>
      </c>
      <c r="YL24" s="169">
        <v>6572240.0600000005</v>
      </c>
      <c r="YM24" s="169">
        <v>2957007.67</v>
      </c>
      <c r="YN24" s="169">
        <v>2498216.77</v>
      </c>
      <c r="YO24" s="169">
        <v>1802397.1800000002</v>
      </c>
      <c r="YP24" s="169">
        <v>2267074.27</v>
      </c>
      <c r="YQ24" s="169">
        <v>1087616.72</v>
      </c>
      <c r="YR24" s="169">
        <v>177364.52000000002</v>
      </c>
      <c r="YS24" s="169">
        <v>835683.64</v>
      </c>
      <c r="YT24" s="169">
        <v>18672798.310000002</v>
      </c>
      <c r="YU24" s="169">
        <v>2676698.96</v>
      </c>
      <c r="YV24" s="169">
        <v>1223636.25</v>
      </c>
      <c r="YW24" s="169">
        <v>2390087.56</v>
      </c>
      <c r="YX24" s="169">
        <v>2014646.9</v>
      </c>
      <c r="YY24" s="169">
        <v>1932868.9400000002</v>
      </c>
      <c r="YZ24" s="169">
        <v>1589616.9</v>
      </c>
      <c r="ZA24" s="169">
        <v>19558215.32</v>
      </c>
      <c r="ZB24" s="169">
        <v>1875865.2300000002</v>
      </c>
      <c r="ZC24" s="169">
        <v>3463887.23</v>
      </c>
      <c r="ZD24" s="169">
        <v>3985617.05</v>
      </c>
      <c r="ZE24" s="169">
        <v>2091194.3599999999</v>
      </c>
      <c r="ZF24" s="169">
        <v>2667502.71</v>
      </c>
      <c r="ZG24" s="169">
        <v>1771289.5799999998</v>
      </c>
      <c r="ZH24" s="169">
        <v>1855462.7199999997</v>
      </c>
      <c r="ZI24" s="169">
        <v>6401465.0600000005</v>
      </c>
      <c r="ZJ24" s="169">
        <v>31212314.059999999</v>
      </c>
      <c r="ZK24" s="169">
        <v>2057534.0999999999</v>
      </c>
      <c r="ZL24" s="169">
        <v>4274317.42</v>
      </c>
      <c r="ZM24" s="169">
        <v>7111507</v>
      </c>
      <c r="ZN24" s="169">
        <v>5386991.8100000005</v>
      </c>
      <c r="ZO24" s="169">
        <v>2015100.6199999999</v>
      </c>
      <c r="ZP24" s="169">
        <v>2192162.37</v>
      </c>
      <c r="ZQ24" s="169">
        <v>7324468.4699999997</v>
      </c>
      <c r="ZR24" s="169">
        <v>4462260.6400000006</v>
      </c>
      <c r="ZS24" s="169">
        <v>5881475.7300000004</v>
      </c>
      <c r="ZT24" s="169">
        <v>135192.59999999998</v>
      </c>
      <c r="ZU24" s="169">
        <v>2109774.6</v>
      </c>
      <c r="ZV24" s="169">
        <v>1615412.6400000001</v>
      </c>
      <c r="ZW24" s="169">
        <v>2272342.7600000002</v>
      </c>
      <c r="ZX24" s="169">
        <v>1828428.7199999997</v>
      </c>
      <c r="ZY24" s="169">
        <v>2421642.2800000003</v>
      </c>
      <c r="ZZ24" s="169">
        <v>1838144.77</v>
      </c>
      <c r="AAA24" s="169">
        <v>1560815.6700000002</v>
      </c>
      <c r="AAB24" s="169">
        <v>1546740.75</v>
      </c>
      <c r="AAC24" s="169">
        <v>330663.59000000003</v>
      </c>
      <c r="AAD24" s="169">
        <v>929097.91999999993</v>
      </c>
      <c r="AAE24" s="169">
        <v>407219.86</v>
      </c>
      <c r="AAF24" s="169">
        <v>16091368.310000001</v>
      </c>
      <c r="AAG24" s="169">
        <v>2385112.46</v>
      </c>
      <c r="AAH24" s="169">
        <v>2503011.71</v>
      </c>
      <c r="AAI24" s="169">
        <v>2494077.2799999998</v>
      </c>
      <c r="AAJ24" s="169">
        <v>2647529.13</v>
      </c>
      <c r="AAK24" s="169">
        <v>3309700.04</v>
      </c>
      <c r="AAL24" s="169">
        <v>1806153.56</v>
      </c>
      <c r="AAM24" s="169">
        <v>63005648.200000003</v>
      </c>
      <c r="AAN24" s="169">
        <v>2644061.2599999998</v>
      </c>
      <c r="AAO24" s="169">
        <v>1320706.8799999999</v>
      </c>
      <c r="AAP24" s="169">
        <v>3458704.3200000003</v>
      </c>
      <c r="AAQ24" s="169">
        <v>3818982.23</v>
      </c>
      <c r="AAR24" s="169">
        <v>1784111.42</v>
      </c>
      <c r="AAS24" s="169">
        <v>2484905.29</v>
      </c>
      <c r="AAT24" s="169">
        <v>2686369.03</v>
      </c>
      <c r="AAU24" s="169">
        <v>4579691.0999999996</v>
      </c>
      <c r="AAV24" s="169">
        <v>1586589.82</v>
      </c>
      <c r="AAW24" s="169">
        <v>4804679.959999999</v>
      </c>
      <c r="AAX24" s="169">
        <v>9440877.9199999999</v>
      </c>
      <c r="AAY24" s="169">
        <v>4651569.67</v>
      </c>
      <c r="AAZ24" s="169">
        <v>1542493.33</v>
      </c>
      <c r="ABA24" s="169">
        <v>1700219.89</v>
      </c>
      <c r="ABB24" s="169">
        <v>2153506.42</v>
      </c>
      <c r="ABC24" s="169">
        <v>1246584.8399999999</v>
      </c>
      <c r="ABD24" s="169">
        <v>2570735.98</v>
      </c>
      <c r="ABE24" s="169">
        <v>1311776.3399999999</v>
      </c>
      <c r="ABF24" s="169">
        <v>11919049.75</v>
      </c>
      <c r="ABG24" s="169">
        <v>7503935.6700000009</v>
      </c>
      <c r="ABH24" s="169">
        <v>1359196.49</v>
      </c>
      <c r="ABI24" s="169">
        <v>916671.86</v>
      </c>
      <c r="ABJ24" s="169">
        <v>1153029.78</v>
      </c>
      <c r="ABK24" s="169">
        <v>811459</v>
      </c>
      <c r="ABL24" s="169">
        <v>911399.5</v>
      </c>
      <c r="ABM24" s="169">
        <v>25939851.340000004</v>
      </c>
      <c r="ABN24" s="169">
        <v>2376553.98</v>
      </c>
      <c r="ABO24" s="169">
        <v>1356748.96</v>
      </c>
      <c r="ABP24" s="169">
        <v>3907760.7600000007</v>
      </c>
      <c r="ABQ24" s="169">
        <v>4033934.8</v>
      </c>
      <c r="ABR24" s="169">
        <v>2137945.21</v>
      </c>
      <c r="ABS24" s="169">
        <v>2459919.2800000003</v>
      </c>
      <c r="ABT24" s="169">
        <v>3315581.13</v>
      </c>
      <c r="ABU24" s="169">
        <v>1031590.7</v>
      </c>
      <c r="ABV24" s="169">
        <v>18667682.469999999</v>
      </c>
      <c r="ABW24" s="169">
        <v>2176651.6300000004</v>
      </c>
      <c r="ABX24" s="169">
        <v>3578038.56</v>
      </c>
      <c r="ABY24" s="169">
        <v>2351731.08</v>
      </c>
      <c r="ABZ24" s="169">
        <v>1844635.92</v>
      </c>
      <c r="ACA24" s="169">
        <v>4949423.34</v>
      </c>
      <c r="ACB24" s="169">
        <v>1230592.98</v>
      </c>
      <c r="ACC24" s="169">
        <v>2380316.8899999997</v>
      </c>
      <c r="ACD24" s="169">
        <v>1805101.8299999998</v>
      </c>
      <c r="ACE24" s="169">
        <v>3365535.76</v>
      </c>
      <c r="ACF24" s="169">
        <v>1446787.3399999999</v>
      </c>
      <c r="ACG24" s="169">
        <v>44495615.539999999</v>
      </c>
      <c r="ACH24" s="169">
        <v>2453334.59</v>
      </c>
      <c r="ACI24" s="169">
        <v>2487549.33</v>
      </c>
      <c r="ACJ24" s="169">
        <v>4279918.74</v>
      </c>
      <c r="ACK24" s="169">
        <v>2792425.3199999994</v>
      </c>
      <c r="ACL24" s="169">
        <v>1645419</v>
      </c>
      <c r="ACM24" s="169">
        <v>3216469</v>
      </c>
      <c r="ACN24" s="169">
        <v>6305752.3399999999</v>
      </c>
      <c r="ACO24" s="169">
        <v>8947747.9800000004</v>
      </c>
      <c r="ACP24" s="169">
        <v>2147400.34</v>
      </c>
      <c r="ACQ24" s="169">
        <v>2459417.77</v>
      </c>
      <c r="ACR24" s="169">
        <v>2839011.02</v>
      </c>
      <c r="ACS24" s="169">
        <v>2247534.7000000002</v>
      </c>
      <c r="ACT24" s="169">
        <v>4076975.4899999998</v>
      </c>
      <c r="ACU24" s="169">
        <v>1988557.35</v>
      </c>
      <c r="ACV24" s="169">
        <v>4004632.3200000003</v>
      </c>
      <c r="ACW24" s="169">
        <v>1600979.3199999998</v>
      </c>
      <c r="ACX24" s="169">
        <v>1399305.63</v>
      </c>
      <c r="ACY24" s="169">
        <v>1599364.63</v>
      </c>
      <c r="ACZ24" s="169">
        <v>444935</v>
      </c>
      <c r="ADA24" s="169">
        <v>237983</v>
      </c>
      <c r="ADB24" s="169">
        <v>232059.61</v>
      </c>
      <c r="ADC24" s="169">
        <v>955116.08</v>
      </c>
      <c r="ADD24" s="169">
        <v>10393093.959999999</v>
      </c>
      <c r="ADE24" s="169">
        <v>11256165.66</v>
      </c>
      <c r="ADF24" s="169">
        <v>1321140.3699999999</v>
      </c>
      <c r="ADG24" s="169">
        <v>1220391.53</v>
      </c>
      <c r="ADH24" s="169">
        <v>2516224.7999999998</v>
      </c>
      <c r="ADI24" s="169">
        <v>1143789.72</v>
      </c>
      <c r="ADJ24" s="169">
        <v>2424827.54</v>
      </c>
      <c r="ADK24" s="169">
        <v>1808312.9299999997</v>
      </c>
      <c r="ADL24" s="169">
        <v>2182113.5599999996</v>
      </c>
      <c r="ADM24" s="169">
        <v>35199979.430000007</v>
      </c>
      <c r="ADN24" s="169">
        <v>7282708.4900000002</v>
      </c>
      <c r="ADO24" s="169">
        <v>5874607.0299999993</v>
      </c>
      <c r="ADP24" s="169">
        <v>16337949.440000001</v>
      </c>
      <c r="ADQ24" s="169">
        <v>878279</v>
      </c>
      <c r="ADR24" s="169">
        <v>1003320.8600000001</v>
      </c>
      <c r="ADS24" s="169">
        <v>663582.6</v>
      </c>
      <c r="ADT24" s="169">
        <v>1656855.19</v>
      </c>
      <c r="ADU24" s="169">
        <v>47606308.059999995</v>
      </c>
      <c r="ADV24" s="169">
        <v>12655178.719999999</v>
      </c>
      <c r="ADW24" s="169">
        <v>6039570.9499999993</v>
      </c>
      <c r="ADX24" s="169">
        <v>2538532.61</v>
      </c>
      <c r="ADY24" s="169">
        <v>2218184.9700000002</v>
      </c>
      <c r="ADZ24" s="169">
        <v>2470171.52</v>
      </c>
      <c r="AEA24" s="169">
        <v>2232945.4500000002</v>
      </c>
      <c r="AEB24" s="169">
        <v>2527891.5499999998</v>
      </c>
      <c r="AEC24" s="169">
        <v>2140086.27</v>
      </c>
      <c r="AED24" s="169">
        <v>943536.95</v>
      </c>
      <c r="AEE24" s="169">
        <v>2139792.34</v>
      </c>
      <c r="AEF24" s="169">
        <v>4659758.5</v>
      </c>
      <c r="AEG24" s="169">
        <v>2277931.16</v>
      </c>
      <c r="AEH24" s="169">
        <v>2386597.2800000003</v>
      </c>
      <c r="AEI24" s="169">
        <v>2688641.7800000003</v>
      </c>
      <c r="AEJ24" s="169">
        <v>3026244.09</v>
      </c>
      <c r="AEK24" s="169">
        <v>2130149.2199999997</v>
      </c>
      <c r="AEL24" s="169">
        <v>1364836.8</v>
      </c>
      <c r="AEM24" s="169">
        <v>1015455</v>
      </c>
      <c r="AEN24" s="169">
        <v>2594224.63</v>
      </c>
      <c r="AEO24" s="169">
        <v>35776520.700000003</v>
      </c>
      <c r="AEP24" s="169">
        <v>5634323.54</v>
      </c>
      <c r="AEQ24" s="169">
        <v>4633625.4800000004</v>
      </c>
      <c r="AER24" s="169">
        <v>3390686.79</v>
      </c>
      <c r="AES24" s="169">
        <v>3184062.55</v>
      </c>
      <c r="AET24" s="169">
        <v>5787376.1800000006</v>
      </c>
      <c r="AEU24" s="169">
        <v>3015321.65</v>
      </c>
      <c r="AEV24" s="169">
        <v>3489063.9499999997</v>
      </c>
      <c r="AEW24" s="169">
        <v>2395544.1</v>
      </c>
      <c r="AEX24" s="169">
        <v>969971.67</v>
      </c>
      <c r="AEY24" s="169">
        <v>20518279.129999999</v>
      </c>
      <c r="AEZ24" s="169">
        <v>10936253.289999999</v>
      </c>
      <c r="AFA24" s="169">
        <v>3246885.78</v>
      </c>
      <c r="AFB24" s="169">
        <v>2729008.91</v>
      </c>
      <c r="AFC24" s="169">
        <v>3754653.7800000003</v>
      </c>
      <c r="AFD24" s="169">
        <v>3707537.5</v>
      </c>
      <c r="AFE24" s="169">
        <v>2735903.9299999997</v>
      </c>
      <c r="AFF24" s="169">
        <v>3869535.0999999996</v>
      </c>
      <c r="AFG24" s="169">
        <v>1408905.21</v>
      </c>
      <c r="AFH24" s="169">
        <v>2482221.9699999997</v>
      </c>
      <c r="AFI24" s="169">
        <v>2021730.89</v>
      </c>
      <c r="AFJ24" s="169">
        <v>2078176.73</v>
      </c>
      <c r="AFK24" s="169">
        <v>2908056.48</v>
      </c>
      <c r="AFL24" s="169">
        <v>20973126.710000001</v>
      </c>
      <c r="AFM24" s="169">
        <v>5439666.629999999</v>
      </c>
      <c r="AFN24" s="169">
        <v>2675350.46</v>
      </c>
      <c r="AFO24" s="169">
        <v>2741200</v>
      </c>
      <c r="AFP24" s="169">
        <v>2403785.15</v>
      </c>
      <c r="AFQ24" s="169">
        <v>1928125.93</v>
      </c>
      <c r="AFR24" s="169">
        <v>1896366.93</v>
      </c>
      <c r="AFS24" s="169">
        <v>3647896.89</v>
      </c>
      <c r="AFT24" s="169">
        <v>3790437.9299999997</v>
      </c>
      <c r="AFU24" s="169">
        <v>1578223.4000000001</v>
      </c>
      <c r="AFV24" s="169">
        <v>3736425.0399999996</v>
      </c>
      <c r="AFW24" s="169">
        <v>1693310.21</v>
      </c>
      <c r="AFX24" s="169">
        <v>29125476.140000001</v>
      </c>
      <c r="AFY24" s="169">
        <v>2312649.4</v>
      </c>
      <c r="AFZ24" s="169">
        <v>2941476.56</v>
      </c>
      <c r="AGA24" s="169">
        <v>1980399.32</v>
      </c>
      <c r="AGB24" s="169">
        <v>6360370.3900000006</v>
      </c>
      <c r="AGC24" s="169">
        <v>2429078.67</v>
      </c>
      <c r="AGD24" s="169">
        <v>1825098.21</v>
      </c>
      <c r="AGE24" s="169">
        <v>1952621.58</v>
      </c>
      <c r="AGF24" s="169">
        <v>1819070.58</v>
      </c>
      <c r="AGG24" s="169">
        <v>2735199.7700000005</v>
      </c>
      <c r="AGH24" s="169">
        <v>1494501.03</v>
      </c>
      <c r="AGI24" s="169">
        <v>30566799.139999997</v>
      </c>
      <c r="AGJ24" s="169">
        <v>8733690.120000001</v>
      </c>
      <c r="AGK24" s="169">
        <v>3356870.0899999994</v>
      </c>
      <c r="AGL24" s="169">
        <v>2255192.13</v>
      </c>
      <c r="AGM24" s="169">
        <v>5429666.1699999999</v>
      </c>
      <c r="AGN24" s="169">
        <v>3572783.2399999998</v>
      </c>
      <c r="AGO24" s="169">
        <v>1923337.69</v>
      </c>
      <c r="AGP24" s="169">
        <v>1991451.57</v>
      </c>
      <c r="AGQ24" s="169">
        <v>50970593.369999997</v>
      </c>
      <c r="AGR24" s="169">
        <v>35099419.969999999</v>
      </c>
      <c r="AGS24" s="169">
        <v>1747599.26</v>
      </c>
      <c r="AGT24" s="169">
        <v>4885748.4000000004</v>
      </c>
      <c r="AGU24" s="169">
        <v>4784338.91</v>
      </c>
      <c r="AGV24" s="169">
        <v>5288519.57</v>
      </c>
      <c r="AGW24" s="169">
        <v>1405279.25</v>
      </c>
      <c r="AGX24" s="169">
        <v>2986048.3200000003</v>
      </c>
      <c r="AGY24" s="169">
        <v>1245197.82</v>
      </c>
      <c r="AGZ24" s="169">
        <v>3008305.52</v>
      </c>
      <c r="AHA24" s="169">
        <v>2381116.2000000002</v>
      </c>
      <c r="AHB24" s="169">
        <v>1715555.08</v>
      </c>
      <c r="AHC24" s="169">
        <v>2240404.83</v>
      </c>
      <c r="AHD24" s="169">
        <v>1537405.2199999997</v>
      </c>
      <c r="AHE24" s="169">
        <v>2252903.3400000003</v>
      </c>
      <c r="AHF24" s="169">
        <v>2495517.11</v>
      </c>
      <c r="AHG24" s="169">
        <v>1684432.33</v>
      </c>
      <c r="AHH24" s="169">
        <v>12621747.119999999</v>
      </c>
      <c r="AHI24" s="169">
        <v>2381169.17</v>
      </c>
      <c r="AHJ24" s="169">
        <v>3055682.3899999997</v>
      </c>
      <c r="AHK24" s="169">
        <v>2474546.96</v>
      </c>
      <c r="AHL24" s="169">
        <v>4276471.8999999994</v>
      </c>
      <c r="AHM24" s="169">
        <v>2979556.3200000003</v>
      </c>
      <c r="AHN24" s="169">
        <v>917796.82000000007</v>
      </c>
      <c r="AHO24" s="169">
        <v>4701020190.7400026</v>
      </c>
    </row>
    <row r="25" spans="1:899" x14ac:dyDescent="0.35">
      <c r="A25" s="158" t="s">
        <v>33</v>
      </c>
      <c r="B25" s="158" t="s">
        <v>34</v>
      </c>
      <c r="C25" s="169">
        <v>236770085.72999999</v>
      </c>
      <c r="D25" s="169">
        <v>6900507.1499999994</v>
      </c>
      <c r="E25" s="169">
        <v>30881950.410000004</v>
      </c>
      <c r="F25" s="169">
        <v>3610372.13</v>
      </c>
      <c r="G25" s="169">
        <v>15247124.73</v>
      </c>
      <c r="H25" s="169">
        <v>6464100.9199999999</v>
      </c>
      <c r="I25" s="169">
        <v>16001404.779999999</v>
      </c>
      <c r="J25" s="169">
        <v>4249315.51</v>
      </c>
      <c r="K25" s="169">
        <v>7398933.1000000006</v>
      </c>
      <c r="L25" s="169">
        <v>2703940.59</v>
      </c>
      <c r="M25" s="169">
        <v>1677859.92</v>
      </c>
      <c r="N25" s="169">
        <v>2653009.9899999998</v>
      </c>
      <c r="O25" s="169">
        <v>8407803.1000000015</v>
      </c>
      <c r="P25" s="169">
        <v>2768947.61</v>
      </c>
      <c r="Q25" s="169">
        <v>3031832.04</v>
      </c>
      <c r="R25" s="169">
        <v>24714029.59</v>
      </c>
      <c r="S25" s="169">
        <v>39228469.810000002</v>
      </c>
      <c r="T25" s="169">
        <v>1371792.98</v>
      </c>
      <c r="U25" s="169">
        <v>143666586.62</v>
      </c>
      <c r="V25" s="169">
        <v>38210399.560000002</v>
      </c>
      <c r="W25" s="169">
        <v>5810500.4900000002</v>
      </c>
      <c r="X25" s="169">
        <v>12689948.58</v>
      </c>
      <c r="Y25" s="169">
        <v>5765470.1400000006</v>
      </c>
      <c r="Z25" s="169">
        <v>9448178.8000000007</v>
      </c>
      <c r="AA25" s="169">
        <v>3694184.3299999996</v>
      </c>
      <c r="AB25" s="169">
        <v>34509041.060000002</v>
      </c>
      <c r="AC25" s="169">
        <v>15540404.02</v>
      </c>
      <c r="AD25" s="169">
        <v>6063481.4799999995</v>
      </c>
      <c r="AE25" s="169">
        <v>39696978.380000003</v>
      </c>
      <c r="AF25" s="169">
        <v>8424942.3200000003</v>
      </c>
      <c r="AG25" s="169">
        <v>17252918.950000003</v>
      </c>
      <c r="AH25" s="169">
        <v>11045018.57</v>
      </c>
      <c r="AI25" s="169">
        <v>8046703.79</v>
      </c>
      <c r="AJ25" s="169">
        <v>2968241.74</v>
      </c>
      <c r="AK25" s="169">
        <v>4383311.0999999996</v>
      </c>
      <c r="AL25" s="169">
        <v>6257094.4699999997</v>
      </c>
      <c r="AM25" s="169">
        <v>3381808.76</v>
      </c>
      <c r="AN25" s="169">
        <v>6217855.1000000006</v>
      </c>
      <c r="AO25" s="169">
        <v>4817768.46</v>
      </c>
      <c r="AP25" s="169">
        <v>2315672.87</v>
      </c>
      <c r="AQ25" s="169">
        <v>3634631.69</v>
      </c>
      <c r="AR25" s="169">
        <v>2284183.33</v>
      </c>
      <c r="AS25" s="169">
        <v>46580045.819999993</v>
      </c>
      <c r="AT25" s="169">
        <v>1735221.54</v>
      </c>
      <c r="AU25" s="169">
        <v>1026249.64</v>
      </c>
      <c r="AV25" s="169">
        <v>2377164.27</v>
      </c>
      <c r="AW25" s="169">
        <v>3724993.79</v>
      </c>
      <c r="AX25" s="169">
        <v>6331076.29</v>
      </c>
      <c r="AY25" s="169">
        <v>2111558.59</v>
      </c>
      <c r="AZ25" s="169">
        <v>2390021.02</v>
      </c>
      <c r="BA25" s="169">
        <v>1392455.33</v>
      </c>
      <c r="BB25" s="169">
        <v>1528120.15</v>
      </c>
      <c r="BC25" s="169">
        <v>1654894.2499999998</v>
      </c>
      <c r="BD25" s="169">
        <v>693033.1</v>
      </c>
      <c r="BE25" s="169">
        <v>30153892.18</v>
      </c>
      <c r="BF25" s="169">
        <v>5500</v>
      </c>
      <c r="BG25" s="169">
        <v>888613.16</v>
      </c>
      <c r="BH25" s="169">
        <v>48043721.310000002</v>
      </c>
      <c r="BI25" s="169">
        <v>27086989.680000003</v>
      </c>
      <c r="BJ25" s="169">
        <v>3514742.96</v>
      </c>
      <c r="BK25" s="169">
        <v>1933887.95</v>
      </c>
      <c r="BL25" s="169">
        <v>5084008.5999999996</v>
      </c>
      <c r="BM25" s="169">
        <v>5206245.3600000003</v>
      </c>
      <c r="BN25" s="169">
        <v>2431134.13</v>
      </c>
      <c r="BO25" s="169">
        <v>43800</v>
      </c>
      <c r="BP25" s="169"/>
      <c r="BQ25" s="169">
        <v>87534811.460000008</v>
      </c>
      <c r="BR25" s="169">
        <v>10886177.560000001</v>
      </c>
      <c r="BS25" s="169">
        <v>3851299.62</v>
      </c>
      <c r="BT25" s="169">
        <v>5575217.4199999999</v>
      </c>
      <c r="BU25" s="169">
        <v>3304229.0200000005</v>
      </c>
      <c r="BV25" s="169">
        <v>3889031.01</v>
      </c>
      <c r="BW25" s="169">
        <v>2477588.2299999995</v>
      </c>
      <c r="BX25" s="169">
        <v>2094769.64</v>
      </c>
      <c r="BY25" s="169">
        <v>15152548.77</v>
      </c>
      <c r="BZ25" s="169">
        <v>2748168.84</v>
      </c>
      <c r="CA25" s="169">
        <v>5015357.2700000005</v>
      </c>
      <c r="CB25" s="169">
        <v>9216774.4900000021</v>
      </c>
      <c r="CC25" s="169">
        <v>6012943</v>
      </c>
      <c r="CD25" s="169">
        <v>4315626.8099999996</v>
      </c>
      <c r="CE25" s="169">
        <v>4180470.51</v>
      </c>
      <c r="CF25" s="169">
        <v>109087576.71999998</v>
      </c>
      <c r="CG25" s="169">
        <v>5768627.2800000003</v>
      </c>
      <c r="CH25" s="169">
        <v>22110113.68</v>
      </c>
      <c r="CI25" s="169">
        <v>5027714.7300000004</v>
      </c>
      <c r="CJ25" s="169">
        <v>7325994</v>
      </c>
      <c r="CK25" s="169">
        <v>4263157.4799999995</v>
      </c>
      <c r="CL25" s="169">
        <v>4528392.0999999996</v>
      </c>
      <c r="CM25" s="169">
        <v>8841335.1900000013</v>
      </c>
      <c r="CN25" s="169">
        <v>2399914.5499999998</v>
      </c>
      <c r="CO25" s="169">
        <v>3591874.52</v>
      </c>
      <c r="CP25" s="169">
        <v>4014924.34</v>
      </c>
      <c r="CQ25" s="169">
        <v>3554612.48</v>
      </c>
      <c r="CR25" s="169">
        <v>4316177.87</v>
      </c>
      <c r="CS25" s="169">
        <v>72267344.600000024</v>
      </c>
      <c r="CT25" s="169">
        <v>3646254.55</v>
      </c>
      <c r="CU25" s="169">
        <v>4598412.2200000007</v>
      </c>
      <c r="CV25" s="169">
        <v>9949070.7899999991</v>
      </c>
      <c r="CW25" s="169">
        <v>3604558.47</v>
      </c>
      <c r="CX25" s="169">
        <v>9803189.2000000011</v>
      </c>
      <c r="CY25" s="169">
        <v>2681967.7000000002</v>
      </c>
      <c r="CZ25" s="169">
        <v>2069796.7</v>
      </c>
      <c r="DA25" s="169">
        <v>21685471</v>
      </c>
      <c r="DB25" s="169">
        <v>81620147.609999999</v>
      </c>
      <c r="DC25" s="169">
        <v>5671423.1699999999</v>
      </c>
      <c r="DD25" s="169">
        <v>3325118.8500000006</v>
      </c>
      <c r="DE25" s="169">
        <v>12763627.6</v>
      </c>
      <c r="DF25" s="169">
        <v>25201350.100000001</v>
      </c>
      <c r="DG25" s="169">
        <v>15947052.399999999</v>
      </c>
      <c r="DH25" s="169">
        <v>18568956.080000002</v>
      </c>
      <c r="DI25" s="169">
        <v>3350463.96</v>
      </c>
      <c r="DJ25" s="169">
        <v>130517291.58999999</v>
      </c>
      <c r="DK25" s="169">
        <v>3579633.1799999997</v>
      </c>
      <c r="DL25" s="169">
        <v>5248913.2</v>
      </c>
      <c r="DM25" s="169">
        <v>5051943.8899999997</v>
      </c>
      <c r="DN25" s="169">
        <v>9493312.4199999999</v>
      </c>
      <c r="DO25" s="169">
        <v>3625101.1</v>
      </c>
      <c r="DP25" s="169">
        <v>6968744.5</v>
      </c>
      <c r="DQ25" s="169">
        <v>3977874.57</v>
      </c>
      <c r="DR25" s="169">
        <v>6500525.1399999997</v>
      </c>
      <c r="DS25" s="169">
        <v>71985725.769999996</v>
      </c>
      <c r="DT25" s="169">
        <v>3761272.1699999995</v>
      </c>
      <c r="DU25" s="169">
        <v>16772008.250000002</v>
      </c>
      <c r="DV25" s="169">
        <v>23194264.370000001</v>
      </c>
      <c r="DW25" s="169">
        <v>7550781.3399999999</v>
      </c>
      <c r="DX25" s="169">
        <v>3872780.56</v>
      </c>
      <c r="DY25" s="169">
        <v>5866591.2599999998</v>
      </c>
      <c r="DZ25" s="169">
        <v>1187924.48</v>
      </c>
      <c r="EA25" s="169">
        <v>4741612.97</v>
      </c>
      <c r="EB25" s="169">
        <v>4012768.4699999997</v>
      </c>
      <c r="EC25" s="169">
        <v>8675933.4000000004</v>
      </c>
      <c r="ED25" s="169">
        <v>40370993.969999999</v>
      </c>
      <c r="EE25" s="169">
        <v>29856816.100000001</v>
      </c>
      <c r="EF25" s="169">
        <v>4871544.21</v>
      </c>
      <c r="EG25" s="169">
        <v>7304684.4799999995</v>
      </c>
      <c r="EH25" s="169">
        <v>5606722.0599999996</v>
      </c>
      <c r="EI25" s="169">
        <v>6141769.0700000003</v>
      </c>
      <c r="EJ25" s="169">
        <v>9699254.0100000016</v>
      </c>
      <c r="EK25" s="169">
        <v>2366518.04</v>
      </c>
      <c r="EL25" s="169">
        <v>6338863.459999999</v>
      </c>
      <c r="EM25" s="169">
        <v>84269210.690000013</v>
      </c>
      <c r="EN25" s="169">
        <v>4411813.4600000009</v>
      </c>
      <c r="EO25" s="169">
        <v>3403859.32</v>
      </c>
      <c r="EP25" s="169">
        <v>3109514.7099999995</v>
      </c>
      <c r="EQ25" s="169">
        <v>2271976.96</v>
      </c>
      <c r="ER25" s="169">
        <v>2688316.5800000005</v>
      </c>
      <c r="ES25" s="169">
        <v>5213640.5999999996</v>
      </c>
      <c r="ET25" s="169">
        <v>15166788.65</v>
      </c>
      <c r="EU25" s="169">
        <v>3234752.29</v>
      </c>
      <c r="EV25" s="169">
        <v>59425082.769999996</v>
      </c>
      <c r="EW25" s="169">
        <v>1776372.19</v>
      </c>
      <c r="EX25" s="169">
        <v>1664003.3399999999</v>
      </c>
      <c r="EY25" s="169">
        <v>5219329.7700000005</v>
      </c>
      <c r="EZ25" s="169">
        <v>4644563.1500000004</v>
      </c>
      <c r="FA25" s="169">
        <v>5686454.4199999999</v>
      </c>
      <c r="FB25" s="169">
        <v>5361054.08</v>
      </c>
      <c r="FC25" s="169">
        <v>3908396.7699999996</v>
      </c>
      <c r="FD25" s="169">
        <v>1475711.6500000001</v>
      </c>
      <c r="FE25" s="169">
        <v>2135805.9899999998</v>
      </c>
      <c r="FF25" s="169">
        <v>1618343.31</v>
      </c>
      <c r="FG25" s="169">
        <v>1793814.5599999998</v>
      </c>
      <c r="FH25" s="169">
        <v>23139682.539999999</v>
      </c>
      <c r="FI25" s="169">
        <v>3446392.59</v>
      </c>
      <c r="FJ25" s="169">
        <v>2782349.9</v>
      </c>
      <c r="FK25" s="169">
        <v>4183579.7899999996</v>
      </c>
      <c r="FL25" s="169">
        <v>6654574.8899999997</v>
      </c>
      <c r="FM25" s="169">
        <v>5185510.2100000009</v>
      </c>
      <c r="FN25" s="169">
        <v>1390621.65</v>
      </c>
      <c r="FO25" s="169">
        <v>1741820.4799999997</v>
      </c>
      <c r="FP25" s="169">
        <v>98847392.109999999</v>
      </c>
      <c r="FQ25" s="169">
        <v>2628874.7999999998</v>
      </c>
      <c r="FR25" s="169">
        <v>3968433.8299999996</v>
      </c>
      <c r="FS25" s="169">
        <v>2786783.99</v>
      </c>
      <c r="FT25" s="169">
        <v>5464389.0900000008</v>
      </c>
      <c r="FU25" s="169">
        <v>3343916.08</v>
      </c>
      <c r="FV25" s="169">
        <v>9041541.9100000001</v>
      </c>
      <c r="FW25" s="169">
        <v>4534250.09</v>
      </c>
      <c r="FX25" s="169">
        <v>3901396.48</v>
      </c>
      <c r="FY25" s="169">
        <v>3489493.62</v>
      </c>
      <c r="FZ25" s="169">
        <v>10332898.590000002</v>
      </c>
      <c r="GA25" s="169">
        <v>2695541.96</v>
      </c>
      <c r="GB25" s="169">
        <v>2601890.58</v>
      </c>
      <c r="GC25" s="169">
        <v>835201.86</v>
      </c>
      <c r="GD25" s="169">
        <v>44270099.309999995</v>
      </c>
      <c r="GE25" s="169">
        <v>2250094.35</v>
      </c>
      <c r="GF25" s="169">
        <v>5906512.5699999994</v>
      </c>
      <c r="GG25" s="169">
        <v>26823719.989999998</v>
      </c>
      <c r="GH25" s="169">
        <v>5946575.0999999996</v>
      </c>
      <c r="GI25" s="169">
        <v>7386252.2599999998</v>
      </c>
      <c r="GJ25" s="169">
        <v>4654244.8899999997</v>
      </c>
      <c r="GK25" s="169">
        <v>12492117.339999998</v>
      </c>
      <c r="GL25" s="169">
        <v>4497433.71</v>
      </c>
      <c r="GM25" s="169">
        <v>2025346.6</v>
      </c>
      <c r="GN25" s="169">
        <v>997330.43</v>
      </c>
      <c r="GO25" s="169">
        <v>1953814.73</v>
      </c>
      <c r="GP25" s="169">
        <v>44719275.409999996</v>
      </c>
      <c r="GQ25" s="169">
        <v>7963281.7700000005</v>
      </c>
      <c r="GR25" s="169">
        <v>3975453.53</v>
      </c>
      <c r="GS25" s="169">
        <v>11934279.540000001</v>
      </c>
      <c r="GT25" s="169">
        <v>1232379.7200000002</v>
      </c>
      <c r="GU25" s="169">
        <v>4744125.04</v>
      </c>
      <c r="GV25" s="169">
        <v>5509263.71</v>
      </c>
      <c r="GW25" s="169">
        <v>2905523.05</v>
      </c>
      <c r="GX25" s="169">
        <v>69413268.829999998</v>
      </c>
      <c r="GY25" s="169">
        <v>9324454.0700000003</v>
      </c>
      <c r="GZ25" s="169">
        <v>5277906.7299999995</v>
      </c>
      <c r="HA25" s="169">
        <v>5546713.5</v>
      </c>
      <c r="HB25" s="169">
        <v>131438683.90999998</v>
      </c>
      <c r="HC25" s="169">
        <v>26016972.860000003</v>
      </c>
      <c r="HD25" s="169">
        <v>16035268.700000001</v>
      </c>
      <c r="HE25" s="169">
        <v>6670322.1699999999</v>
      </c>
      <c r="HF25" s="169">
        <v>7215527.7000000002</v>
      </c>
      <c r="HG25" s="169">
        <v>16465722.390000001</v>
      </c>
      <c r="HH25" s="169">
        <v>3833906.0400000005</v>
      </c>
      <c r="HI25" s="169">
        <v>77377363.640000001</v>
      </c>
      <c r="HJ25" s="169">
        <v>10971339.609999999</v>
      </c>
      <c r="HK25" s="169">
        <v>22429225.999999996</v>
      </c>
      <c r="HL25" s="169">
        <v>4316318.29</v>
      </c>
      <c r="HM25" s="169">
        <v>2679552.6999999997</v>
      </c>
      <c r="HN25" s="169">
        <v>2201500.2600000002</v>
      </c>
      <c r="HO25" s="169">
        <v>12458425.9</v>
      </c>
      <c r="HP25" s="169">
        <v>3982281.7499999995</v>
      </c>
      <c r="HQ25" s="169">
        <v>84135210.839999989</v>
      </c>
      <c r="HR25" s="169">
        <v>24753630.449999999</v>
      </c>
      <c r="HS25" s="169">
        <v>2843101.75</v>
      </c>
      <c r="HT25" s="169">
        <v>2361765.64</v>
      </c>
      <c r="HU25" s="169">
        <v>2995553.4699999997</v>
      </c>
      <c r="HV25" s="169">
        <v>2336302.58</v>
      </c>
      <c r="HW25" s="169">
        <v>6920908.6500000004</v>
      </c>
      <c r="HX25" s="169">
        <v>2719022.03</v>
      </c>
      <c r="HY25" s="169">
        <v>5008729.32</v>
      </c>
      <c r="HZ25" s="169">
        <v>3498473.3000000003</v>
      </c>
      <c r="IA25" s="169">
        <v>3816736.59</v>
      </c>
      <c r="IB25" s="169">
        <v>7979212.0199999996</v>
      </c>
      <c r="IC25" s="169">
        <v>2309174.2999999998</v>
      </c>
      <c r="ID25" s="169">
        <v>4570569.379999999</v>
      </c>
      <c r="IE25" s="169">
        <v>1966935.43</v>
      </c>
      <c r="IF25" s="169">
        <v>5226802.6499999994</v>
      </c>
      <c r="IG25" s="169">
        <v>40328996.760000005</v>
      </c>
      <c r="IH25" s="169">
        <v>29374241.460000001</v>
      </c>
      <c r="II25" s="169">
        <v>9063696.3399999999</v>
      </c>
      <c r="IJ25" s="169">
        <v>6074120.5</v>
      </c>
      <c r="IK25" s="169">
        <v>14307879.120000001</v>
      </c>
      <c r="IL25" s="169">
        <v>3346085.2</v>
      </c>
      <c r="IM25" s="169">
        <v>3579275.98</v>
      </c>
      <c r="IN25" s="169">
        <v>3281407.7499999995</v>
      </c>
      <c r="IO25" s="169">
        <v>3587027.68</v>
      </c>
      <c r="IP25" s="169">
        <v>4115464.49</v>
      </c>
      <c r="IQ25" s="169">
        <v>3220430.47</v>
      </c>
      <c r="IR25" s="169">
        <v>99736231.629999995</v>
      </c>
      <c r="IS25" s="169">
        <v>43087170.370000005</v>
      </c>
      <c r="IT25" s="169">
        <v>5456581.5499999998</v>
      </c>
      <c r="IU25" s="169">
        <v>4358024.2699999996</v>
      </c>
      <c r="IV25" s="169">
        <v>4618981.79</v>
      </c>
      <c r="IW25" s="169">
        <v>1680857.59</v>
      </c>
      <c r="IX25" s="169">
        <v>2274582.6</v>
      </c>
      <c r="IY25" s="169">
        <v>1767977.73</v>
      </c>
      <c r="IZ25" s="169">
        <v>1668792.74</v>
      </c>
      <c r="JA25" s="169">
        <v>4377298.9800000004</v>
      </c>
      <c r="JB25" s="169">
        <v>4763497.34</v>
      </c>
      <c r="JC25" s="169">
        <v>1383401.95</v>
      </c>
      <c r="JD25" s="169">
        <v>27975000.030000001</v>
      </c>
      <c r="JE25" s="169">
        <v>8871440.5600000005</v>
      </c>
      <c r="JF25" s="169">
        <v>5470622.2999999998</v>
      </c>
      <c r="JG25" s="169">
        <v>4145690.69</v>
      </c>
      <c r="JH25" s="169">
        <v>2902330.6</v>
      </c>
      <c r="JI25" s="169">
        <v>4736392.74</v>
      </c>
      <c r="JJ25" s="169">
        <v>26314542.890000004</v>
      </c>
      <c r="JK25" s="169">
        <v>3271863.1499999994</v>
      </c>
      <c r="JL25" s="169">
        <v>2236377.0699999998</v>
      </c>
      <c r="JM25" s="169">
        <v>9846797.9900000002</v>
      </c>
      <c r="JN25" s="169">
        <v>2159832.9700000002</v>
      </c>
      <c r="JO25" s="169">
        <v>6447113.6500000004</v>
      </c>
      <c r="JP25" s="169">
        <v>3900402.4</v>
      </c>
      <c r="JQ25" s="169">
        <v>115535616.55000001</v>
      </c>
      <c r="JR25" s="169">
        <v>50307273.890000001</v>
      </c>
      <c r="JS25" s="169">
        <v>2768338.28</v>
      </c>
      <c r="JT25" s="169">
        <v>1172108.3</v>
      </c>
      <c r="JU25" s="169">
        <v>4767821.25</v>
      </c>
      <c r="JV25" s="169">
        <v>1642533.34</v>
      </c>
      <c r="JW25" s="169">
        <v>34722620.930000007</v>
      </c>
      <c r="JX25" s="169">
        <v>12227396.810000001</v>
      </c>
      <c r="JY25" s="169">
        <v>8793846.0700000003</v>
      </c>
      <c r="JZ25" s="169">
        <v>4273748.8800000008</v>
      </c>
      <c r="KA25" s="169">
        <v>4276830.3999999994</v>
      </c>
      <c r="KB25" s="169">
        <v>3255239.1999999997</v>
      </c>
      <c r="KC25" s="169">
        <v>4695828.3400000008</v>
      </c>
      <c r="KD25" s="169">
        <v>1843696.74</v>
      </c>
      <c r="KE25" s="169">
        <v>1566238.4000000001</v>
      </c>
      <c r="KF25" s="169">
        <v>115964243.55999999</v>
      </c>
      <c r="KG25" s="169">
        <v>12695915.109999999</v>
      </c>
      <c r="KH25" s="169">
        <v>6095953.5999999996</v>
      </c>
      <c r="KI25" s="169">
        <v>3127079.9299999997</v>
      </c>
      <c r="KJ25" s="169">
        <v>3780149.38</v>
      </c>
      <c r="KK25" s="169">
        <v>7295183.4699999997</v>
      </c>
      <c r="KL25" s="169">
        <v>32203050.760000002</v>
      </c>
      <c r="KM25" s="169">
        <v>4817298.9000000004</v>
      </c>
      <c r="KN25" s="169">
        <v>3525257.2199999997</v>
      </c>
      <c r="KO25" s="169">
        <v>37869113.409999996</v>
      </c>
      <c r="KP25" s="169">
        <v>3874056.92</v>
      </c>
      <c r="KQ25" s="169">
        <v>4769022.99</v>
      </c>
      <c r="KR25" s="169">
        <v>31234625.48</v>
      </c>
      <c r="KS25" s="169">
        <v>4930634.5200000005</v>
      </c>
      <c r="KT25" s="169">
        <v>4673610.8100000005</v>
      </c>
      <c r="KU25" s="169">
        <v>43180415.219999999</v>
      </c>
      <c r="KV25" s="169">
        <v>5747719.6399999997</v>
      </c>
      <c r="KW25" s="169">
        <v>50442120.150000006</v>
      </c>
      <c r="KX25" s="169">
        <v>3279675.23</v>
      </c>
      <c r="KY25" s="169">
        <v>2158277</v>
      </c>
      <c r="KZ25" s="169">
        <v>12002973.91</v>
      </c>
      <c r="LA25" s="169">
        <v>17390131.09</v>
      </c>
      <c r="LB25" s="169">
        <v>2561364.4300000002</v>
      </c>
      <c r="LC25" s="169">
        <v>5042591.5799999991</v>
      </c>
      <c r="LD25" s="169">
        <v>3148311.1300000004</v>
      </c>
      <c r="LE25" s="169">
        <v>98232835.950000003</v>
      </c>
      <c r="LF25" s="169">
        <v>29374370.710000001</v>
      </c>
      <c r="LG25" s="169">
        <v>37488992.560000002</v>
      </c>
      <c r="LH25" s="169">
        <v>39830461.019999996</v>
      </c>
      <c r="LI25" s="169">
        <v>8028587.2199999997</v>
      </c>
      <c r="LJ25" s="169">
        <v>2778875.4200000004</v>
      </c>
      <c r="LK25" s="169">
        <v>2770132.08</v>
      </c>
      <c r="LL25" s="169">
        <v>3071388.94</v>
      </c>
      <c r="LM25" s="169">
        <v>3565713.4</v>
      </c>
      <c r="LN25" s="169">
        <v>7095470.5099999998</v>
      </c>
      <c r="LO25" s="169">
        <v>1972685.99</v>
      </c>
      <c r="LP25" s="169">
        <v>33051897.109999999</v>
      </c>
      <c r="LQ25" s="169">
        <v>6462432.7700000005</v>
      </c>
      <c r="LR25" s="169">
        <v>4737841.03</v>
      </c>
      <c r="LS25" s="169">
        <v>111284943.53</v>
      </c>
      <c r="LT25" s="169">
        <v>66357508.630000003</v>
      </c>
      <c r="LU25" s="169">
        <v>131833127.81</v>
      </c>
      <c r="LV25" s="169">
        <v>34228397.769999996</v>
      </c>
      <c r="LW25" s="169">
        <v>5779302.8100000005</v>
      </c>
      <c r="LX25" s="169">
        <v>12855907.280000001</v>
      </c>
      <c r="LY25" s="169">
        <v>5546549.1799999997</v>
      </c>
      <c r="LZ25" s="169">
        <v>4755697.63</v>
      </c>
      <c r="MA25" s="169">
        <v>4008754.54</v>
      </c>
      <c r="MB25" s="169">
        <v>7822143.8800000008</v>
      </c>
      <c r="MC25" s="169">
        <v>8724894.6600000001</v>
      </c>
      <c r="MD25" s="169">
        <v>3267337.7100000004</v>
      </c>
      <c r="ME25" s="169">
        <v>120141893.03</v>
      </c>
      <c r="MF25" s="169">
        <v>8283161.2299999995</v>
      </c>
      <c r="MG25" s="169">
        <v>2607980.33</v>
      </c>
      <c r="MH25" s="169">
        <v>5022401.8200000012</v>
      </c>
      <c r="MI25" s="169">
        <v>2858935.88</v>
      </c>
      <c r="MJ25" s="169">
        <v>6943478.4000000004</v>
      </c>
      <c r="MK25" s="169">
        <v>7369423.5200000005</v>
      </c>
      <c r="ML25" s="169">
        <v>2953808.37</v>
      </c>
      <c r="MM25" s="169">
        <v>6821457.4699999997</v>
      </c>
      <c r="MN25" s="169">
        <v>6018239.6000000006</v>
      </c>
      <c r="MO25" s="169">
        <v>5288567.1400000006</v>
      </c>
      <c r="MP25" s="169">
        <v>3671042.75</v>
      </c>
      <c r="MQ25" s="169">
        <v>84853050.840000004</v>
      </c>
      <c r="MR25" s="169">
        <v>6619705.2399999993</v>
      </c>
      <c r="MS25" s="169">
        <v>12335515.43</v>
      </c>
      <c r="MT25" s="169">
        <v>7631182.3200000003</v>
      </c>
      <c r="MU25" s="169">
        <v>12223582.109999999</v>
      </c>
      <c r="MV25" s="169">
        <v>14078209.24</v>
      </c>
      <c r="MW25" s="169">
        <v>18016117.729899999</v>
      </c>
      <c r="MX25" s="169">
        <v>15493931.280000001</v>
      </c>
      <c r="MY25" s="169">
        <v>5882329.1299999999</v>
      </c>
      <c r="MZ25" s="169">
        <v>2601094.14</v>
      </c>
      <c r="NA25" s="169">
        <v>1850953.03</v>
      </c>
      <c r="NB25" s="169">
        <v>145062728.17000002</v>
      </c>
      <c r="NC25" s="169">
        <v>24233540.18</v>
      </c>
      <c r="ND25" s="169">
        <v>11228702.460000001</v>
      </c>
      <c r="NE25" s="169">
        <v>46723222.529999986</v>
      </c>
      <c r="NF25" s="169">
        <v>3199742.39</v>
      </c>
      <c r="NG25" s="169">
        <v>11529623.360000001</v>
      </c>
      <c r="NH25" s="169">
        <v>20736417.199999999</v>
      </c>
      <c r="NI25" s="169">
        <v>30791603.820000004</v>
      </c>
      <c r="NJ25" s="169">
        <v>2819092.2900000005</v>
      </c>
      <c r="NK25" s="169">
        <v>6647889.79</v>
      </c>
      <c r="NL25" s="169">
        <v>8141215.3499999996</v>
      </c>
      <c r="NM25" s="169">
        <v>1855267.6300000001</v>
      </c>
      <c r="NN25" s="169">
        <v>29788688.969999999</v>
      </c>
      <c r="NO25" s="169">
        <v>6674854.0200000005</v>
      </c>
      <c r="NP25" s="169">
        <v>2247958.08</v>
      </c>
      <c r="NQ25" s="169">
        <v>0</v>
      </c>
      <c r="NR25" s="169">
        <v>4166003.9200000004</v>
      </c>
      <c r="NS25" s="169">
        <v>1869503.45</v>
      </c>
      <c r="NT25" s="169">
        <v>3054255.73</v>
      </c>
      <c r="NU25" s="169">
        <v>71944788.589999989</v>
      </c>
      <c r="NV25" s="169">
        <v>22730186.170000002</v>
      </c>
      <c r="NW25" s="169">
        <v>5799521.2999999998</v>
      </c>
      <c r="NX25" s="169">
        <v>2269299.61</v>
      </c>
      <c r="NY25" s="169">
        <v>2592921.21</v>
      </c>
      <c r="NZ25" s="169">
        <v>4636655.26</v>
      </c>
      <c r="OA25" s="169">
        <v>2077675.49</v>
      </c>
      <c r="OB25" s="169">
        <v>127408917.08999999</v>
      </c>
      <c r="OC25" s="169">
        <v>18475961.469999999</v>
      </c>
      <c r="OD25" s="169">
        <v>7164122</v>
      </c>
      <c r="OE25" s="169">
        <v>41252968.469999999</v>
      </c>
      <c r="OF25" s="169">
        <v>15969204.43</v>
      </c>
      <c r="OG25" s="169">
        <v>2664785.2600000002</v>
      </c>
      <c r="OH25" s="169">
        <v>11685617.18</v>
      </c>
      <c r="OI25" s="169">
        <v>1281842.3</v>
      </c>
      <c r="OJ25" s="169">
        <v>6814305.5599999996</v>
      </c>
      <c r="OK25" s="169">
        <v>167143210.46999997</v>
      </c>
      <c r="OL25" s="169">
        <v>19410420.210000001</v>
      </c>
      <c r="OM25" s="169">
        <v>183554299.06</v>
      </c>
      <c r="ON25" s="169">
        <v>10484713</v>
      </c>
      <c r="OO25" s="169">
        <v>12787962.489999998</v>
      </c>
      <c r="OP25" s="169">
        <v>2458317.2000000002</v>
      </c>
      <c r="OQ25" s="169">
        <v>33720396.709999993</v>
      </c>
      <c r="OR25" s="169">
        <v>3119225.5799999996</v>
      </c>
      <c r="OS25" s="169">
        <v>3181028.26</v>
      </c>
      <c r="OT25" s="169">
        <v>10371802.48</v>
      </c>
      <c r="OU25" s="169">
        <v>5227772.9800000004</v>
      </c>
      <c r="OV25" s="169">
        <v>27218458.23</v>
      </c>
      <c r="OW25" s="169">
        <v>6036185.8899999997</v>
      </c>
      <c r="OX25" s="169">
        <v>3386025.56</v>
      </c>
      <c r="OY25" s="169">
        <v>2690944.62</v>
      </c>
      <c r="OZ25" s="169">
        <v>89456475.060000017</v>
      </c>
      <c r="PA25" s="169">
        <v>3368349.85</v>
      </c>
      <c r="PB25" s="169">
        <v>25375640.460000001</v>
      </c>
      <c r="PC25" s="169">
        <v>1026763.4600000001</v>
      </c>
      <c r="PD25" s="169">
        <v>6778718.1499999994</v>
      </c>
      <c r="PE25" s="169">
        <v>8665115</v>
      </c>
      <c r="PF25" s="169">
        <v>4709643.8699999992</v>
      </c>
      <c r="PG25" s="169">
        <v>2708087.3</v>
      </c>
      <c r="PH25" s="169">
        <v>5505532.3099999996</v>
      </c>
      <c r="PI25" s="169">
        <v>4499776.67</v>
      </c>
      <c r="PJ25" s="169">
        <v>10181234.949999999</v>
      </c>
      <c r="PK25" s="169">
        <v>16203766.069999998</v>
      </c>
      <c r="PL25" s="169">
        <v>1455896.37</v>
      </c>
      <c r="PM25" s="169">
        <v>14675889.93</v>
      </c>
      <c r="PN25" s="169">
        <v>1298264.78</v>
      </c>
      <c r="PO25" s="169">
        <v>157991.32999999999</v>
      </c>
      <c r="PP25" s="169">
        <v>432436.45</v>
      </c>
      <c r="PQ25" s="169">
        <v>1191872.78</v>
      </c>
      <c r="PR25" s="169">
        <v>153984910.08000001</v>
      </c>
      <c r="PS25" s="169">
        <v>3594104.8200000003</v>
      </c>
      <c r="PT25" s="169">
        <v>4221870.3100000005</v>
      </c>
      <c r="PU25" s="169">
        <v>6850755.7300000004</v>
      </c>
      <c r="PV25" s="169">
        <v>50983819.600000001</v>
      </c>
      <c r="PW25" s="169">
        <v>3650373.41</v>
      </c>
      <c r="PX25" s="169">
        <v>3239967.96</v>
      </c>
      <c r="PY25" s="169">
        <v>3055129.97</v>
      </c>
      <c r="PZ25" s="169">
        <v>22835192.500000004</v>
      </c>
      <c r="QA25" s="169">
        <v>2850429.5500000003</v>
      </c>
      <c r="QB25" s="169">
        <v>24120689.620000005</v>
      </c>
      <c r="QC25" s="169">
        <v>1947043.46</v>
      </c>
      <c r="QD25" s="169">
        <v>11956899.859999999</v>
      </c>
      <c r="QE25" s="169">
        <v>4711271.58</v>
      </c>
      <c r="QF25" s="169">
        <v>8279975.1000000006</v>
      </c>
      <c r="QG25" s="169">
        <v>22672471.989999998</v>
      </c>
      <c r="QH25" s="169">
        <v>2065036.27</v>
      </c>
      <c r="QI25" s="169">
        <v>2723667.3000000003</v>
      </c>
      <c r="QJ25" s="169">
        <v>2461279.08</v>
      </c>
      <c r="QK25" s="169">
        <v>12545458.26</v>
      </c>
      <c r="QL25" s="169">
        <v>14629092.969999999</v>
      </c>
      <c r="QM25" s="169">
        <v>1172335.24</v>
      </c>
      <c r="QN25" s="169">
        <v>279916.96999999997</v>
      </c>
      <c r="QO25" s="169">
        <v>384442.6</v>
      </c>
      <c r="QP25" s="169">
        <v>282194.58</v>
      </c>
      <c r="QQ25" s="169">
        <v>329047.93</v>
      </c>
      <c r="QR25" s="169">
        <v>69438713.849999994</v>
      </c>
      <c r="QS25" s="169">
        <v>2649931.9</v>
      </c>
      <c r="QT25" s="169">
        <v>38729251.629999995</v>
      </c>
      <c r="QU25" s="169">
        <v>3376848.55</v>
      </c>
      <c r="QV25" s="169">
        <v>4478240.59</v>
      </c>
      <c r="QW25" s="169">
        <v>30755177.649999999</v>
      </c>
      <c r="QX25" s="169">
        <v>2250464.83</v>
      </c>
      <c r="QY25" s="169">
        <v>3341633.5599999996</v>
      </c>
      <c r="QZ25" s="169">
        <v>26024607.900000002</v>
      </c>
      <c r="RA25" s="169">
        <v>2997475.37</v>
      </c>
      <c r="RB25" s="169">
        <v>2925647.79</v>
      </c>
      <c r="RC25" s="169">
        <v>1394726.27</v>
      </c>
      <c r="RD25" s="169">
        <v>1835671.99</v>
      </c>
      <c r="RE25" s="169">
        <v>106307737.73</v>
      </c>
      <c r="RF25" s="169">
        <v>12538774.040000001</v>
      </c>
      <c r="RG25" s="169">
        <v>10097864.84</v>
      </c>
      <c r="RH25" s="169">
        <v>16947563.25</v>
      </c>
      <c r="RI25" s="169">
        <v>7036898.0499999998</v>
      </c>
      <c r="RJ25" s="169">
        <v>9240687.5600000005</v>
      </c>
      <c r="RK25" s="169">
        <v>24498927.149999999</v>
      </c>
      <c r="RL25" s="169">
        <v>2623235.2799999998</v>
      </c>
      <c r="RM25" s="169">
        <v>8854013.9800000004</v>
      </c>
      <c r="RN25" s="169">
        <v>17631190.219999999</v>
      </c>
      <c r="RO25" s="169">
        <v>23391517.690000001</v>
      </c>
      <c r="RP25" s="169">
        <v>2530980.94</v>
      </c>
      <c r="RQ25" s="169">
        <v>2379361.88</v>
      </c>
      <c r="RR25" s="169">
        <v>2695215.42</v>
      </c>
      <c r="RS25" s="169">
        <v>3165110.5</v>
      </c>
      <c r="RT25" s="169">
        <v>2001385.69</v>
      </c>
      <c r="RU25" s="169">
        <v>3535794.67</v>
      </c>
      <c r="RV25" s="169">
        <v>1465178.24</v>
      </c>
      <c r="RW25" s="169">
        <v>1537427.9</v>
      </c>
      <c r="RX25" s="169">
        <v>1277681.3699999999</v>
      </c>
      <c r="RY25" s="169">
        <v>62613047.969999999</v>
      </c>
      <c r="RZ25" s="169">
        <v>3056877.01</v>
      </c>
      <c r="SA25" s="169">
        <v>2698422.13</v>
      </c>
      <c r="SB25" s="169">
        <v>1938367.58</v>
      </c>
      <c r="SC25" s="169">
        <v>1342780.32</v>
      </c>
      <c r="SD25" s="169">
        <v>1785323.7</v>
      </c>
      <c r="SE25" s="169">
        <v>3430868.0900000003</v>
      </c>
      <c r="SF25" s="169">
        <v>8345760.8099999996</v>
      </c>
      <c r="SG25" s="169">
        <v>2181256.5499999998</v>
      </c>
      <c r="SH25" s="169">
        <v>4087946.0800000005</v>
      </c>
      <c r="SI25" s="169">
        <v>9629118.5100000016</v>
      </c>
      <c r="SJ25" s="169">
        <v>768784.34</v>
      </c>
      <c r="SK25" s="169">
        <v>39749789.509999998</v>
      </c>
      <c r="SL25" s="169">
        <v>6846885.8300000001</v>
      </c>
      <c r="SM25" s="169">
        <v>3203029.27</v>
      </c>
      <c r="SN25" s="169">
        <v>9218793.1100000013</v>
      </c>
      <c r="SO25" s="169">
        <v>2947461.83</v>
      </c>
      <c r="SP25" s="169">
        <v>8138547.5599999996</v>
      </c>
      <c r="SQ25" s="169">
        <v>3477792.96</v>
      </c>
      <c r="SR25" s="169">
        <v>1252619.04</v>
      </c>
      <c r="SS25" s="169">
        <v>74089387.38000001</v>
      </c>
      <c r="ST25" s="169">
        <v>1111135.28</v>
      </c>
      <c r="SU25" s="169">
        <v>3479971.16</v>
      </c>
      <c r="SV25" s="169">
        <v>3386055.98</v>
      </c>
      <c r="SW25" s="169">
        <v>984607.24</v>
      </c>
      <c r="SX25" s="169">
        <v>2431119.0599999996</v>
      </c>
      <c r="SY25" s="169">
        <v>1395589.2799999998</v>
      </c>
      <c r="SZ25" s="169">
        <v>7269096.080000001</v>
      </c>
      <c r="TA25" s="169">
        <v>1766015.52</v>
      </c>
      <c r="TB25" s="169">
        <v>3339714.44</v>
      </c>
      <c r="TC25" s="169">
        <v>1888241.1300000001</v>
      </c>
      <c r="TD25" s="169">
        <v>7293554.4200000009</v>
      </c>
      <c r="TE25" s="169">
        <v>1981786.7</v>
      </c>
      <c r="TF25" s="169">
        <v>2263906.7999999998</v>
      </c>
      <c r="TG25" s="169">
        <v>361097931.20000005</v>
      </c>
      <c r="TH25" s="169">
        <v>4342465.03</v>
      </c>
      <c r="TI25" s="169">
        <v>2432088.7400000002</v>
      </c>
      <c r="TJ25" s="169">
        <v>5357085.3</v>
      </c>
      <c r="TK25" s="169">
        <v>4782289.57</v>
      </c>
      <c r="TL25" s="169">
        <v>5270365.07</v>
      </c>
      <c r="TM25" s="169">
        <v>1418654.73</v>
      </c>
      <c r="TN25" s="169">
        <v>50817176.120000005</v>
      </c>
      <c r="TO25" s="169">
        <v>2053016.1199999999</v>
      </c>
      <c r="TP25" s="169">
        <v>28591975.540000003</v>
      </c>
      <c r="TQ25" s="169">
        <v>4853859.01</v>
      </c>
      <c r="TR25" s="169">
        <v>3044164.0700000003</v>
      </c>
      <c r="TS25" s="169">
        <v>1164790.07</v>
      </c>
      <c r="TT25" s="169">
        <v>3368874.96</v>
      </c>
      <c r="TU25" s="169">
        <v>3008908.56</v>
      </c>
      <c r="TV25" s="169">
        <v>2239039.0499999998</v>
      </c>
      <c r="TW25" s="169">
        <v>45764260.270000003</v>
      </c>
      <c r="TX25" s="169">
        <v>5100461.3100000005</v>
      </c>
      <c r="TY25" s="169">
        <v>58790560.060000002</v>
      </c>
      <c r="TZ25" s="169">
        <v>8329939.71</v>
      </c>
      <c r="UA25" s="169">
        <v>2349569.1</v>
      </c>
      <c r="UB25" s="169">
        <v>1242188.27</v>
      </c>
      <c r="UC25" s="169">
        <v>43148030.469999999</v>
      </c>
      <c r="UD25" s="169">
        <v>2052641.6099999999</v>
      </c>
      <c r="UE25" s="169">
        <v>599152.93999999994</v>
      </c>
      <c r="UF25" s="169">
        <v>2254968.6799999997</v>
      </c>
      <c r="UG25" s="169">
        <v>2506709.63</v>
      </c>
      <c r="UH25" s="169">
        <v>34953090.159999996</v>
      </c>
      <c r="UI25" s="169">
        <v>6419746.1500000004</v>
      </c>
      <c r="UJ25" s="169">
        <v>4367879.6900000004</v>
      </c>
      <c r="UK25" s="169">
        <v>13983455.200000001</v>
      </c>
      <c r="UL25" s="169">
        <v>7846639.7800000003</v>
      </c>
      <c r="UM25" s="169">
        <v>3972293.3</v>
      </c>
      <c r="UN25" s="169">
        <v>233363004.02000001</v>
      </c>
      <c r="UO25" s="169">
        <v>7883796.1400000006</v>
      </c>
      <c r="UP25" s="169">
        <v>2609658.84</v>
      </c>
      <c r="UQ25" s="169">
        <v>35171788.219999991</v>
      </c>
      <c r="UR25" s="169">
        <v>1565836.16</v>
      </c>
      <c r="US25" s="169">
        <v>2022789.5899999999</v>
      </c>
      <c r="UT25" s="169">
        <v>22645699.629999999</v>
      </c>
      <c r="UU25" s="169">
        <v>2050991.88</v>
      </c>
      <c r="UV25" s="169">
        <v>2622231.4500000002</v>
      </c>
      <c r="UW25" s="169">
        <v>2637122.63</v>
      </c>
      <c r="UX25" s="169">
        <v>4378103.3100000005</v>
      </c>
      <c r="UY25" s="169">
        <v>28885942.030000001</v>
      </c>
      <c r="UZ25" s="169">
        <v>8956669.0799999982</v>
      </c>
      <c r="VA25" s="169">
        <v>14109785.289999999</v>
      </c>
      <c r="VB25" s="169">
        <v>3309499.79</v>
      </c>
      <c r="VC25" s="169">
        <v>2612697.9299999997</v>
      </c>
      <c r="VD25" s="169">
        <v>2356504.42</v>
      </c>
      <c r="VE25" s="169">
        <v>2036671.72</v>
      </c>
      <c r="VF25" s="169">
        <v>41044337.799999997</v>
      </c>
      <c r="VG25" s="169">
        <v>2081092.89</v>
      </c>
      <c r="VH25" s="169">
        <v>1323311.8999999999</v>
      </c>
      <c r="VI25" s="169">
        <v>539049.23</v>
      </c>
      <c r="VJ25" s="169">
        <v>71508149.950000003</v>
      </c>
      <c r="VK25" s="169">
        <v>3513061.7800000003</v>
      </c>
      <c r="VL25" s="169">
        <v>3897090.1100000003</v>
      </c>
      <c r="VM25" s="169">
        <v>26062305.730000004</v>
      </c>
      <c r="VN25" s="169">
        <v>10455545.08</v>
      </c>
      <c r="VO25" s="169">
        <v>22815172.399999999</v>
      </c>
      <c r="VP25" s="169">
        <v>12751571.34</v>
      </c>
      <c r="VQ25" s="169">
        <v>4865868.57</v>
      </c>
      <c r="VR25" s="169">
        <v>10181301.139999999</v>
      </c>
      <c r="VS25" s="169">
        <v>40003410.159999996</v>
      </c>
      <c r="VT25" s="169">
        <v>5192907.0999999996</v>
      </c>
      <c r="VU25" s="169">
        <v>12168836.879999999</v>
      </c>
      <c r="VV25" s="169">
        <v>5820006.9500000002</v>
      </c>
      <c r="VW25" s="169">
        <v>3158974.79</v>
      </c>
      <c r="VX25" s="169">
        <v>2770532.3000000003</v>
      </c>
      <c r="VY25" s="169">
        <v>253785419.55999997</v>
      </c>
      <c r="VZ25" s="169">
        <v>7357211.4199999999</v>
      </c>
      <c r="WA25" s="169">
        <v>5315919.4400000004</v>
      </c>
      <c r="WB25" s="169">
        <v>2864341.33</v>
      </c>
      <c r="WC25" s="169">
        <v>2219866.21</v>
      </c>
      <c r="WD25" s="169">
        <v>8144351.0200000005</v>
      </c>
      <c r="WE25" s="169">
        <v>8912399.4000000004</v>
      </c>
      <c r="WF25" s="169">
        <v>10597889.74</v>
      </c>
      <c r="WG25" s="169">
        <v>4322030.6399999997</v>
      </c>
      <c r="WH25" s="169">
        <v>8065105.1000000006</v>
      </c>
      <c r="WI25" s="169">
        <v>4155665.66</v>
      </c>
      <c r="WJ25" s="169">
        <v>11608441.090000002</v>
      </c>
      <c r="WK25" s="169">
        <v>6781988</v>
      </c>
      <c r="WL25" s="169">
        <v>15273666.939999999</v>
      </c>
      <c r="WM25" s="169">
        <v>21028409.289999999</v>
      </c>
      <c r="WN25" s="169">
        <v>5866397.4199999999</v>
      </c>
      <c r="WO25" s="169">
        <v>9174936.3599999994</v>
      </c>
      <c r="WP25" s="169">
        <v>11807401.189999999</v>
      </c>
      <c r="WQ25" s="169">
        <v>3486295.38</v>
      </c>
      <c r="WR25" s="169">
        <v>14139940</v>
      </c>
      <c r="WS25" s="169">
        <v>38773049.079999998</v>
      </c>
      <c r="WT25" s="169">
        <v>5084130.4399999995</v>
      </c>
      <c r="WU25" s="169">
        <v>3182858.47</v>
      </c>
      <c r="WV25" s="169">
        <v>1989163.84</v>
      </c>
      <c r="WW25" s="169">
        <v>3780137.5200000005</v>
      </c>
      <c r="WX25" s="169">
        <v>3184988.1700000004</v>
      </c>
      <c r="WY25" s="169">
        <v>2933514.47</v>
      </c>
      <c r="WZ25" s="169">
        <v>3925622.58</v>
      </c>
      <c r="XA25" s="169">
        <v>33337233.910000004</v>
      </c>
      <c r="XB25" s="169">
        <v>3217320.9299999997</v>
      </c>
      <c r="XC25" s="169">
        <v>3143427.67</v>
      </c>
      <c r="XD25" s="169">
        <v>1441733.85</v>
      </c>
      <c r="XE25" s="169">
        <v>1061398.25</v>
      </c>
      <c r="XF25" s="169">
        <v>110916283.80000001</v>
      </c>
      <c r="XG25" s="169">
        <v>5838116.8499999996</v>
      </c>
      <c r="XH25" s="169">
        <v>4261895.88</v>
      </c>
      <c r="XI25" s="169">
        <v>43109715.18</v>
      </c>
      <c r="XJ25" s="169">
        <v>5880158.1399999997</v>
      </c>
      <c r="XK25" s="169">
        <v>5926394.3199999994</v>
      </c>
      <c r="XL25" s="169">
        <v>12250501.810000001</v>
      </c>
      <c r="XM25" s="169">
        <v>4648191.0699999994</v>
      </c>
      <c r="XN25" s="169">
        <v>2338370.0500000003</v>
      </c>
      <c r="XO25" s="169">
        <v>8375573.71</v>
      </c>
      <c r="XP25" s="169">
        <v>8702646.1100000013</v>
      </c>
      <c r="XQ25" s="169">
        <v>2378542.2400000002</v>
      </c>
      <c r="XR25" s="169">
        <v>2185324.0499999998</v>
      </c>
      <c r="XS25" s="169">
        <v>4084734.99</v>
      </c>
      <c r="XT25" s="169">
        <v>2178675.69</v>
      </c>
      <c r="XU25" s="169">
        <v>2207817.56</v>
      </c>
      <c r="XV25" s="169">
        <v>2354793.5699999994</v>
      </c>
      <c r="XW25" s="169">
        <v>2885275.9699999997</v>
      </c>
      <c r="XX25" s="169">
        <v>2059800.38</v>
      </c>
      <c r="XY25" s="169">
        <v>2888190.19</v>
      </c>
      <c r="XZ25" s="169">
        <v>2703538.54</v>
      </c>
      <c r="YA25" s="169">
        <v>1548955.21</v>
      </c>
      <c r="YB25" s="169">
        <v>902300.24</v>
      </c>
      <c r="YC25" s="169">
        <v>109967391.45999999</v>
      </c>
      <c r="YD25" s="169">
        <v>5914492.8999999994</v>
      </c>
      <c r="YE25" s="169">
        <v>9023003</v>
      </c>
      <c r="YF25" s="169">
        <v>3744533.2800000003</v>
      </c>
      <c r="YG25" s="169">
        <v>20845346.590000004</v>
      </c>
      <c r="YH25" s="169">
        <v>4025598.0500000003</v>
      </c>
      <c r="YI25" s="169">
        <v>7994307.6299999999</v>
      </c>
      <c r="YJ25" s="169">
        <v>1028917.51</v>
      </c>
      <c r="YK25" s="169">
        <v>16744344.889999999</v>
      </c>
      <c r="YL25" s="169">
        <v>15019662.140000001</v>
      </c>
      <c r="YM25" s="169">
        <v>4748098.12</v>
      </c>
      <c r="YN25" s="169">
        <v>1719867.82</v>
      </c>
      <c r="YO25" s="169">
        <v>2936368.6</v>
      </c>
      <c r="YP25" s="169">
        <v>2280960.44</v>
      </c>
      <c r="YQ25" s="169">
        <v>2028953.61</v>
      </c>
      <c r="YR25" s="169">
        <v>1464258.7699999998</v>
      </c>
      <c r="YS25" s="169">
        <v>4261543.3099999996</v>
      </c>
      <c r="YT25" s="169">
        <v>34182368.549999997</v>
      </c>
      <c r="YU25" s="169">
        <v>2864353.31</v>
      </c>
      <c r="YV25" s="169">
        <v>8861656.1600000001</v>
      </c>
      <c r="YW25" s="169">
        <v>1892271.97</v>
      </c>
      <c r="YX25" s="169">
        <v>13237802.42</v>
      </c>
      <c r="YY25" s="169">
        <v>1962975.3399999999</v>
      </c>
      <c r="YZ25" s="169">
        <v>2269312.9699999997</v>
      </c>
      <c r="ZA25" s="169">
        <v>42704936.619999997</v>
      </c>
      <c r="ZB25" s="169">
        <v>7020148.5900000008</v>
      </c>
      <c r="ZC25" s="169">
        <v>3490186.51</v>
      </c>
      <c r="ZD25" s="169">
        <v>9716038</v>
      </c>
      <c r="ZE25" s="169">
        <v>2167614.98</v>
      </c>
      <c r="ZF25" s="169">
        <v>2883321.3499999996</v>
      </c>
      <c r="ZG25" s="169">
        <v>2052177.0999999999</v>
      </c>
      <c r="ZH25" s="169">
        <v>3197955.22</v>
      </c>
      <c r="ZI25" s="169">
        <v>21346626.09</v>
      </c>
      <c r="ZJ25" s="169">
        <v>72788108.400000006</v>
      </c>
      <c r="ZK25" s="169">
        <v>4514327.43</v>
      </c>
      <c r="ZL25" s="169">
        <v>12175785.470000001</v>
      </c>
      <c r="ZM25" s="169">
        <v>29518189.170000002</v>
      </c>
      <c r="ZN25" s="169">
        <v>14220258.280000001</v>
      </c>
      <c r="ZO25" s="169">
        <v>3310774.5999999996</v>
      </c>
      <c r="ZP25" s="169">
        <v>4836080.8900000006</v>
      </c>
      <c r="ZQ25" s="169">
        <v>8353655.1799999997</v>
      </c>
      <c r="ZR25" s="169">
        <v>18849654.620000001</v>
      </c>
      <c r="ZS25" s="169">
        <v>6208421.9299999997</v>
      </c>
      <c r="ZT25" s="169">
        <v>188971</v>
      </c>
      <c r="ZU25" s="169">
        <v>3256035.26</v>
      </c>
      <c r="ZV25" s="169">
        <v>3165507.16</v>
      </c>
      <c r="ZW25" s="169">
        <v>12872394.040000001</v>
      </c>
      <c r="ZX25" s="169">
        <v>1014240.5700000001</v>
      </c>
      <c r="ZY25" s="169">
        <v>2767826.29</v>
      </c>
      <c r="ZZ25" s="169">
        <v>4208709.0600000005</v>
      </c>
      <c r="AAA25" s="169">
        <v>1156182.0499999998</v>
      </c>
      <c r="AAB25" s="169">
        <v>3946917.2199999997</v>
      </c>
      <c r="AAC25" s="169">
        <v>3276049.29</v>
      </c>
      <c r="AAD25" s="169">
        <v>1690448.1099999999</v>
      </c>
      <c r="AAE25" s="169">
        <v>1409613.65</v>
      </c>
      <c r="AAF25" s="169">
        <v>75483333.480000004</v>
      </c>
      <c r="AAG25" s="169">
        <v>2587614.4299999997</v>
      </c>
      <c r="AAH25" s="169">
        <v>17000364.930000003</v>
      </c>
      <c r="AAI25" s="169">
        <v>2948763.0100000002</v>
      </c>
      <c r="AAJ25" s="169">
        <v>1751681.64</v>
      </c>
      <c r="AAK25" s="169">
        <v>10061808.470000001</v>
      </c>
      <c r="AAL25" s="169">
        <v>3768224.9499999997</v>
      </c>
      <c r="AAM25" s="169">
        <v>141438467.10999998</v>
      </c>
      <c r="AAN25" s="169">
        <v>5176403.5299999993</v>
      </c>
      <c r="AAO25" s="169">
        <v>4045231.87</v>
      </c>
      <c r="AAP25" s="169">
        <v>14624067.52</v>
      </c>
      <c r="AAQ25" s="169">
        <v>25914192.420000002</v>
      </c>
      <c r="AAR25" s="169">
        <v>2182129.25</v>
      </c>
      <c r="AAS25" s="169">
        <v>4469430.84</v>
      </c>
      <c r="AAT25" s="169">
        <v>4873057.1099999994</v>
      </c>
      <c r="AAU25" s="169">
        <v>5223379.13</v>
      </c>
      <c r="AAV25" s="169">
        <v>3716896.39</v>
      </c>
      <c r="AAW25" s="169">
        <v>9309203.1899999995</v>
      </c>
      <c r="AAX25" s="169">
        <v>38006198.920000002</v>
      </c>
      <c r="AAY25" s="169">
        <v>21209345.899999999</v>
      </c>
      <c r="AAZ25" s="169">
        <v>884131.11</v>
      </c>
      <c r="ABA25" s="169">
        <v>2369200.21</v>
      </c>
      <c r="ABB25" s="169">
        <v>1951195.83</v>
      </c>
      <c r="ABC25" s="169">
        <v>1741177.48</v>
      </c>
      <c r="ABD25" s="169">
        <v>3980296.61</v>
      </c>
      <c r="ABE25" s="169">
        <v>2088616.0999999999</v>
      </c>
      <c r="ABF25" s="169">
        <v>45811735.640000001</v>
      </c>
      <c r="ABG25" s="169">
        <v>43334173.410000004</v>
      </c>
      <c r="ABH25" s="169">
        <v>2314219.4</v>
      </c>
      <c r="ABI25" s="169">
        <v>2072952.6</v>
      </c>
      <c r="ABJ25" s="169">
        <v>2542780.6999999997</v>
      </c>
      <c r="ABK25" s="169">
        <v>1094885.58</v>
      </c>
      <c r="ABL25" s="169">
        <v>1702877.9500000002</v>
      </c>
      <c r="ABM25" s="169">
        <v>49245012.18999999</v>
      </c>
      <c r="ABN25" s="169">
        <v>5067409.66</v>
      </c>
      <c r="ABO25" s="169">
        <v>2293247.23</v>
      </c>
      <c r="ABP25" s="169">
        <v>4975715.92</v>
      </c>
      <c r="ABQ25" s="169">
        <v>5855164.2800000003</v>
      </c>
      <c r="ABR25" s="169">
        <v>1748435.55</v>
      </c>
      <c r="ABS25" s="169">
        <v>2963177.1100000003</v>
      </c>
      <c r="ABT25" s="169">
        <v>2647654.29</v>
      </c>
      <c r="ABU25" s="169">
        <v>666322.94999999995</v>
      </c>
      <c r="ABV25" s="169">
        <v>43984273.219999999</v>
      </c>
      <c r="ABW25" s="169">
        <v>2001633.69</v>
      </c>
      <c r="ABX25" s="169">
        <v>7578184.3399999999</v>
      </c>
      <c r="ABY25" s="169">
        <v>2682988.14</v>
      </c>
      <c r="ABZ25" s="169">
        <v>2332603.84</v>
      </c>
      <c r="ACA25" s="169">
        <v>13030779.279999999</v>
      </c>
      <c r="ACB25" s="169">
        <v>2521534.66</v>
      </c>
      <c r="ACC25" s="169">
        <v>3363837.48</v>
      </c>
      <c r="ACD25" s="169">
        <v>2210454.2200000002</v>
      </c>
      <c r="ACE25" s="169">
        <v>5600876.29</v>
      </c>
      <c r="ACF25" s="169">
        <v>2539551.2200000002</v>
      </c>
      <c r="ACG25" s="169">
        <v>78856770.49000001</v>
      </c>
      <c r="ACH25" s="169">
        <v>1958610.3499999999</v>
      </c>
      <c r="ACI25" s="169">
        <v>3943510.41</v>
      </c>
      <c r="ACJ25" s="169">
        <v>9452037.3100000005</v>
      </c>
      <c r="ACK25" s="169">
        <v>3878318.77</v>
      </c>
      <c r="ACL25" s="169">
        <v>4719328.49</v>
      </c>
      <c r="ACM25" s="169">
        <v>2374409.0499999998</v>
      </c>
      <c r="ACN25" s="169">
        <v>20310080.449999999</v>
      </c>
      <c r="ACO25" s="169">
        <v>44349558.159999996</v>
      </c>
      <c r="ACP25" s="169">
        <v>6958007.459999999</v>
      </c>
      <c r="ACQ25" s="169">
        <v>7724001.9100000001</v>
      </c>
      <c r="ACR25" s="169">
        <v>6215528.0100000007</v>
      </c>
      <c r="ACS25" s="169">
        <v>4262834.7699999996</v>
      </c>
      <c r="ACT25" s="169">
        <v>23710468.219999999</v>
      </c>
      <c r="ACU25" s="169">
        <v>6480953.4199999999</v>
      </c>
      <c r="ACV25" s="169">
        <v>2833522.65</v>
      </c>
      <c r="ACW25" s="169">
        <v>1870378.02</v>
      </c>
      <c r="ACX25" s="169">
        <v>1711977.3</v>
      </c>
      <c r="ACY25" s="169">
        <v>2458217.14</v>
      </c>
      <c r="ACZ25" s="169">
        <v>2724532.2</v>
      </c>
      <c r="ADA25" s="169">
        <v>889949.37000000011</v>
      </c>
      <c r="ADB25" s="169">
        <v>1363882.7</v>
      </c>
      <c r="ADC25" s="169">
        <v>1054039.9500000002</v>
      </c>
      <c r="ADD25" s="169">
        <v>18681532.199999999</v>
      </c>
      <c r="ADE25" s="169">
        <v>26364283.25</v>
      </c>
      <c r="ADF25" s="169">
        <v>3389949.98</v>
      </c>
      <c r="ADG25" s="169">
        <v>2216788.38</v>
      </c>
      <c r="ADH25" s="169">
        <v>4071739.3300000005</v>
      </c>
      <c r="ADI25" s="169">
        <v>1201009.1300000001</v>
      </c>
      <c r="ADJ25" s="169">
        <v>3093015.3899999997</v>
      </c>
      <c r="ADK25" s="169">
        <v>2064373.57</v>
      </c>
      <c r="ADL25" s="169">
        <v>2657075.06</v>
      </c>
      <c r="ADM25" s="169">
        <v>138734996.80999997</v>
      </c>
      <c r="ADN25" s="169">
        <v>15219735.859999999</v>
      </c>
      <c r="ADO25" s="169">
        <v>7916326.7199999997</v>
      </c>
      <c r="ADP25" s="169">
        <v>26767152.209999997</v>
      </c>
      <c r="ADQ25" s="169">
        <v>1083196.72</v>
      </c>
      <c r="ADR25" s="169">
        <v>2702413.53</v>
      </c>
      <c r="ADS25" s="169">
        <v>4898193.8100000005</v>
      </c>
      <c r="ADT25" s="169">
        <v>2904951.1599999997</v>
      </c>
      <c r="ADU25" s="169">
        <v>132979056.56</v>
      </c>
      <c r="ADV25" s="169">
        <v>47383947.549999997</v>
      </c>
      <c r="ADW25" s="169">
        <v>18544382.949999999</v>
      </c>
      <c r="ADX25" s="169">
        <v>3380702.0100000002</v>
      </c>
      <c r="ADY25" s="169">
        <v>5568520.3799999999</v>
      </c>
      <c r="ADZ25" s="169">
        <v>7669657.6699999999</v>
      </c>
      <c r="AEA25" s="169">
        <v>4585717.78</v>
      </c>
      <c r="AEB25" s="169">
        <v>4588377.25</v>
      </c>
      <c r="AEC25" s="169">
        <v>3114765.75</v>
      </c>
      <c r="AED25" s="169">
        <v>3598281.94</v>
      </c>
      <c r="AEE25" s="169">
        <v>5231081.3</v>
      </c>
      <c r="AEF25" s="169">
        <v>6880012.1199999992</v>
      </c>
      <c r="AEG25" s="169">
        <v>2745752.35</v>
      </c>
      <c r="AEH25" s="169">
        <v>6497060.1600000001</v>
      </c>
      <c r="AEI25" s="169">
        <v>7365755.7400000002</v>
      </c>
      <c r="AEJ25" s="169">
        <v>3164257.1799999997</v>
      </c>
      <c r="AEK25" s="169">
        <v>6176972.0500000007</v>
      </c>
      <c r="AEL25" s="169">
        <v>15609733.41</v>
      </c>
      <c r="AEM25" s="169">
        <v>4456996.8500000006</v>
      </c>
      <c r="AEN25" s="169">
        <v>9796017.5899999999</v>
      </c>
      <c r="AEO25" s="169">
        <v>79417436.409999996</v>
      </c>
      <c r="AEP25" s="169">
        <v>9755851.3499999996</v>
      </c>
      <c r="AEQ25" s="169">
        <v>4595439.01</v>
      </c>
      <c r="AER25" s="169">
        <v>3890874.8800000004</v>
      </c>
      <c r="AES25" s="169">
        <v>4643341.25</v>
      </c>
      <c r="AET25" s="169">
        <v>16142623.030000001</v>
      </c>
      <c r="AEU25" s="169">
        <v>2291415.7499999995</v>
      </c>
      <c r="AEV25" s="169">
        <v>2567298.1799999997</v>
      </c>
      <c r="AEW25" s="169">
        <v>2608833.9500000002</v>
      </c>
      <c r="AEX25" s="169">
        <v>3236454.0700000003</v>
      </c>
      <c r="AEY25" s="169">
        <v>82997336.799999997</v>
      </c>
      <c r="AEZ25" s="169">
        <v>24813563.98</v>
      </c>
      <c r="AFA25" s="169">
        <v>12429633.27</v>
      </c>
      <c r="AFB25" s="169">
        <v>4789656.3</v>
      </c>
      <c r="AFC25" s="169">
        <v>6473771.4899999993</v>
      </c>
      <c r="AFD25" s="169">
        <v>5716348.6299999999</v>
      </c>
      <c r="AFE25" s="169">
        <v>5914942.71</v>
      </c>
      <c r="AFF25" s="169">
        <v>4800858.7299999995</v>
      </c>
      <c r="AFG25" s="169">
        <v>6217229.9099999992</v>
      </c>
      <c r="AFH25" s="169">
        <v>9814119.5500000007</v>
      </c>
      <c r="AFI25" s="169">
        <v>5264266.62</v>
      </c>
      <c r="AFJ25" s="169">
        <v>4198513.0500000007</v>
      </c>
      <c r="AFK25" s="169">
        <v>7073776.8999999994</v>
      </c>
      <c r="AFL25" s="169">
        <v>35390887.299999997</v>
      </c>
      <c r="AFM25" s="169">
        <v>4064361.0200000005</v>
      </c>
      <c r="AFN25" s="169">
        <v>4499389.28</v>
      </c>
      <c r="AFO25" s="169">
        <v>2976526.45</v>
      </c>
      <c r="AFP25" s="169">
        <v>4194262.32</v>
      </c>
      <c r="AFQ25" s="169">
        <v>3964217.66</v>
      </c>
      <c r="AFR25" s="169">
        <v>1128059.8500000001</v>
      </c>
      <c r="AFS25" s="169">
        <v>9306246.1300000008</v>
      </c>
      <c r="AFT25" s="169">
        <v>11920422.01</v>
      </c>
      <c r="AFU25" s="169">
        <v>4104526.2</v>
      </c>
      <c r="AFV25" s="169">
        <v>5530068.5299999993</v>
      </c>
      <c r="AFW25" s="169">
        <v>2538481.02</v>
      </c>
      <c r="AFX25" s="169">
        <v>33699404.109999999</v>
      </c>
      <c r="AFY25" s="169">
        <v>1303012.31</v>
      </c>
      <c r="AFZ25" s="169">
        <v>2649957.11</v>
      </c>
      <c r="AGA25" s="169">
        <v>2526799.1900000004</v>
      </c>
      <c r="AGB25" s="169">
        <v>24225620.989999998</v>
      </c>
      <c r="AGC25" s="169">
        <v>5431019.5300000003</v>
      </c>
      <c r="AGD25" s="169">
        <v>1146444.1599999999</v>
      </c>
      <c r="AGE25" s="169">
        <v>3130162.1800000006</v>
      </c>
      <c r="AGF25" s="169">
        <v>1684720.69</v>
      </c>
      <c r="AGG25" s="169">
        <v>2761421.32</v>
      </c>
      <c r="AGH25" s="169">
        <v>2229872.48</v>
      </c>
      <c r="AGI25" s="169">
        <v>64496117.220000006</v>
      </c>
      <c r="AGJ25" s="169">
        <v>14985436.360000001</v>
      </c>
      <c r="AGK25" s="169">
        <v>2672661.17</v>
      </c>
      <c r="AGL25" s="169">
        <v>2341348.75</v>
      </c>
      <c r="AGM25" s="169">
        <v>5335241.1099999994</v>
      </c>
      <c r="AGN25" s="169">
        <v>5291231.04</v>
      </c>
      <c r="AGO25" s="169">
        <v>3386070.46</v>
      </c>
      <c r="AGP25" s="169">
        <v>1138434.46</v>
      </c>
      <c r="AGQ25" s="169">
        <v>140277920.20999998</v>
      </c>
      <c r="AGR25" s="169">
        <v>111892675.13000001</v>
      </c>
      <c r="AGS25" s="169">
        <v>4860446.8100000005</v>
      </c>
      <c r="AGT25" s="169">
        <v>4893265.6099999994</v>
      </c>
      <c r="AGU25" s="169">
        <v>12748201.15</v>
      </c>
      <c r="AGV25" s="169">
        <v>8257552.5899999999</v>
      </c>
      <c r="AGW25" s="169">
        <v>2498736.37</v>
      </c>
      <c r="AGX25" s="169">
        <v>11300429.24</v>
      </c>
      <c r="AGY25" s="169">
        <v>2169456.8199999998</v>
      </c>
      <c r="AGZ25" s="169">
        <v>5390939.9699999997</v>
      </c>
      <c r="AHA25" s="169">
        <v>5701119.5899999999</v>
      </c>
      <c r="AHB25" s="169">
        <v>2180975.9699999997</v>
      </c>
      <c r="AHC25" s="169">
        <v>5352066.63</v>
      </c>
      <c r="AHD25" s="169">
        <v>3810100.5799999996</v>
      </c>
      <c r="AHE25" s="169">
        <v>3797802.07</v>
      </c>
      <c r="AHF25" s="169">
        <v>4054753.25</v>
      </c>
      <c r="AHG25" s="169">
        <v>4583489.6399999997</v>
      </c>
      <c r="AHH25" s="169">
        <v>47273850.049999997</v>
      </c>
      <c r="AHI25" s="169">
        <v>3533914.08</v>
      </c>
      <c r="AHJ25" s="169">
        <v>2615867.8299999996</v>
      </c>
      <c r="AHK25" s="169">
        <v>5214233.6900000004</v>
      </c>
      <c r="AHL25" s="169">
        <v>9929478.8800000008</v>
      </c>
      <c r="AHM25" s="169">
        <v>4218995.66</v>
      </c>
      <c r="AHN25" s="169">
        <v>2452296.8199999998</v>
      </c>
      <c r="AHO25" s="169">
        <v>13120878592.539888</v>
      </c>
    </row>
    <row r="26" spans="1:899" x14ac:dyDescent="0.35">
      <c r="A26" s="158" t="s">
        <v>35</v>
      </c>
      <c r="B26" s="158" t="s">
        <v>36</v>
      </c>
      <c r="C26" s="169">
        <v>46222613.530000009</v>
      </c>
      <c r="D26" s="169">
        <v>3115671.35</v>
      </c>
      <c r="E26" s="169">
        <v>5952246.7100000009</v>
      </c>
      <c r="F26" s="169">
        <v>1768909.03</v>
      </c>
      <c r="G26" s="169">
        <v>9453177.0199999996</v>
      </c>
      <c r="H26" s="169">
        <v>3170811.31</v>
      </c>
      <c r="I26" s="169">
        <v>7873764.7199999988</v>
      </c>
      <c r="J26" s="169">
        <v>2871148.48</v>
      </c>
      <c r="K26" s="169">
        <v>3277628.62</v>
      </c>
      <c r="L26" s="169">
        <v>2288906.04</v>
      </c>
      <c r="M26" s="169">
        <v>1761441.06</v>
      </c>
      <c r="N26" s="169">
        <v>1817190</v>
      </c>
      <c r="O26" s="169">
        <v>1440104.89</v>
      </c>
      <c r="P26" s="169">
        <v>1454806.23</v>
      </c>
      <c r="Q26" s="169">
        <v>1731914.47</v>
      </c>
      <c r="R26" s="169">
        <v>3328425.1</v>
      </c>
      <c r="S26" s="169">
        <v>3218926.19</v>
      </c>
      <c r="T26" s="169">
        <v>599942.85999999987</v>
      </c>
      <c r="U26" s="169">
        <v>43727632.440000013</v>
      </c>
      <c r="V26" s="169">
        <v>11748281.220000001</v>
      </c>
      <c r="W26" s="169">
        <v>2033987.06</v>
      </c>
      <c r="X26" s="169">
        <v>4032206.44</v>
      </c>
      <c r="Y26" s="169">
        <v>2020673.91</v>
      </c>
      <c r="Z26" s="169">
        <v>3259679.62</v>
      </c>
      <c r="AA26" s="169">
        <v>1352765.8499999999</v>
      </c>
      <c r="AB26" s="169">
        <v>12376569.550000001</v>
      </c>
      <c r="AC26" s="169">
        <v>3130954.5100000002</v>
      </c>
      <c r="AD26" s="169">
        <v>1549551.94</v>
      </c>
      <c r="AE26" s="169">
        <v>6949267.1399999997</v>
      </c>
      <c r="AF26" s="169">
        <v>2122585.4</v>
      </c>
      <c r="AG26" s="169">
        <v>4761894.28</v>
      </c>
      <c r="AH26" s="169">
        <v>4039324.25</v>
      </c>
      <c r="AI26" s="169">
        <v>3619572.27</v>
      </c>
      <c r="AJ26" s="169">
        <v>1406292.37</v>
      </c>
      <c r="AK26" s="169">
        <v>1659017.44</v>
      </c>
      <c r="AL26" s="169">
        <v>2533442.1400000006</v>
      </c>
      <c r="AM26" s="169">
        <v>1199098.7899999998</v>
      </c>
      <c r="AN26" s="169">
        <v>1886405.83</v>
      </c>
      <c r="AO26" s="169">
        <v>1632938.01</v>
      </c>
      <c r="AP26" s="169">
        <v>1123220.47</v>
      </c>
      <c r="AQ26" s="169">
        <v>906277.21000000008</v>
      </c>
      <c r="AR26" s="169">
        <v>656936.35000000009</v>
      </c>
      <c r="AS26" s="169">
        <v>22894383.960000005</v>
      </c>
      <c r="AT26" s="169">
        <v>1139217.26</v>
      </c>
      <c r="AU26" s="169">
        <v>800519.11</v>
      </c>
      <c r="AV26" s="169">
        <v>1934627.1500000001</v>
      </c>
      <c r="AW26" s="169">
        <v>2531081.96</v>
      </c>
      <c r="AX26" s="169">
        <v>3086093.0399999996</v>
      </c>
      <c r="AY26" s="169">
        <v>1252395.9899999998</v>
      </c>
      <c r="AZ26" s="169">
        <v>1223916.6900000002</v>
      </c>
      <c r="BA26" s="169">
        <v>993485.44000000006</v>
      </c>
      <c r="BB26" s="169">
        <v>1097528.83</v>
      </c>
      <c r="BC26" s="169">
        <v>733789.24</v>
      </c>
      <c r="BD26" s="169">
        <v>949251.57</v>
      </c>
      <c r="BE26" s="169">
        <v>5866421.4799999986</v>
      </c>
      <c r="BF26" s="169">
        <v>8468.7999999999993</v>
      </c>
      <c r="BG26" s="169">
        <v>267367.62</v>
      </c>
      <c r="BH26" s="169">
        <v>19347758.460000001</v>
      </c>
      <c r="BI26" s="169">
        <v>10735533.229999999</v>
      </c>
      <c r="BJ26" s="169">
        <v>2576913.0099999998</v>
      </c>
      <c r="BK26" s="169">
        <v>1159053.83</v>
      </c>
      <c r="BL26" s="169">
        <v>3808088.0199999996</v>
      </c>
      <c r="BM26" s="169">
        <v>2068949.6400000001</v>
      </c>
      <c r="BN26" s="169">
        <v>1516934.88</v>
      </c>
      <c r="BO26" s="169">
        <v>42038.64</v>
      </c>
      <c r="BP26" s="169">
        <v>151901.18</v>
      </c>
      <c r="BQ26" s="169">
        <v>22242416.369999997</v>
      </c>
      <c r="BR26" s="169">
        <v>2520082.4800000004</v>
      </c>
      <c r="BS26" s="169">
        <v>2784199.69</v>
      </c>
      <c r="BT26" s="169">
        <v>3271573.8600000003</v>
      </c>
      <c r="BU26" s="169">
        <v>2166145.4499999997</v>
      </c>
      <c r="BV26" s="169">
        <v>1507531.93</v>
      </c>
      <c r="BW26" s="169">
        <v>1877303.82</v>
      </c>
      <c r="BX26" s="169">
        <v>3111063.9099999997</v>
      </c>
      <c r="BY26" s="169">
        <v>7525652.5499999998</v>
      </c>
      <c r="BZ26" s="169">
        <v>1158032.98</v>
      </c>
      <c r="CA26" s="169">
        <v>2627954.2399999998</v>
      </c>
      <c r="CB26" s="169">
        <v>4619988.33</v>
      </c>
      <c r="CC26" s="169">
        <v>1404551.32</v>
      </c>
      <c r="CD26" s="169">
        <v>1529201.2</v>
      </c>
      <c r="CE26" s="169">
        <v>1361802.95</v>
      </c>
      <c r="CF26" s="169">
        <v>47939224.060000002</v>
      </c>
      <c r="CG26" s="169">
        <v>2179340.84</v>
      </c>
      <c r="CH26" s="169">
        <v>5633002.5800000001</v>
      </c>
      <c r="CI26" s="169">
        <v>1636741.88</v>
      </c>
      <c r="CJ26" s="169">
        <v>1946901.6600000001</v>
      </c>
      <c r="CK26" s="169">
        <v>1941631.79</v>
      </c>
      <c r="CL26" s="169">
        <v>2083163.04</v>
      </c>
      <c r="CM26" s="169">
        <v>3462110.38</v>
      </c>
      <c r="CN26" s="169">
        <v>1427937.4</v>
      </c>
      <c r="CO26" s="169">
        <v>1706915.37</v>
      </c>
      <c r="CP26" s="169">
        <v>1485740.31</v>
      </c>
      <c r="CQ26" s="169">
        <v>2036138.62</v>
      </c>
      <c r="CR26" s="169">
        <v>1376195.3800000001</v>
      </c>
      <c r="CS26" s="169">
        <v>19531961.580000002</v>
      </c>
      <c r="CT26" s="169">
        <v>1626015.4</v>
      </c>
      <c r="CU26" s="169">
        <v>1716150.56</v>
      </c>
      <c r="CV26" s="169">
        <v>3556843.8200000003</v>
      </c>
      <c r="CW26" s="169">
        <v>1324264.98</v>
      </c>
      <c r="CX26" s="169">
        <v>2714708.59</v>
      </c>
      <c r="CY26" s="169">
        <v>1728445.4399999997</v>
      </c>
      <c r="CZ26" s="169">
        <v>608298.57999999996</v>
      </c>
      <c r="DA26" s="169">
        <v>12780723.99</v>
      </c>
      <c r="DB26" s="169">
        <v>22762235.48</v>
      </c>
      <c r="DC26" s="169">
        <v>2069520.69</v>
      </c>
      <c r="DD26" s="169">
        <v>1977036.95</v>
      </c>
      <c r="DE26" s="169">
        <v>2970320.17</v>
      </c>
      <c r="DF26" s="169">
        <v>2900620.43</v>
      </c>
      <c r="DG26" s="169">
        <v>2740097.09</v>
      </c>
      <c r="DH26" s="169">
        <v>3052181.01</v>
      </c>
      <c r="DI26" s="169">
        <v>1062505.04</v>
      </c>
      <c r="DJ26" s="169">
        <v>50726037.350000001</v>
      </c>
      <c r="DK26" s="169">
        <v>2321680.62</v>
      </c>
      <c r="DL26" s="169">
        <v>3207169.08</v>
      </c>
      <c r="DM26" s="169">
        <v>3298482.95</v>
      </c>
      <c r="DN26" s="169">
        <v>2717964.2700000005</v>
      </c>
      <c r="DO26" s="169">
        <v>3579987.4200000004</v>
      </c>
      <c r="DP26" s="169">
        <v>4748589.71</v>
      </c>
      <c r="DQ26" s="169">
        <v>2751662.01</v>
      </c>
      <c r="DR26" s="169">
        <v>4682529.29</v>
      </c>
      <c r="DS26" s="169">
        <v>28822550.249999996</v>
      </c>
      <c r="DT26" s="169">
        <v>3615159.39</v>
      </c>
      <c r="DU26" s="169">
        <v>7545637.21</v>
      </c>
      <c r="DV26" s="169">
        <v>13459285.1</v>
      </c>
      <c r="DW26" s="169">
        <v>2598974.2100000004</v>
      </c>
      <c r="DX26" s="169">
        <v>5020898.2600000007</v>
      </c>
      <c r="DY26" s="169">
        <v>3890780.45</v>
      </c>
      <c r="DZ26" s="169">
        <v>735328.02</v>
      </c>
      <c r="EA26" s="169">
        <v>2374484.5699999998</v>
      </c>
      <c r="EB26" s="169">
        <v>1499067.95</v>
      </c>
      <c r="EC26" s="169">
        <v>3885777.77</v>
      </c>
      <c r="ED26" s="169">
        <v>11759728.210000001</v>
      </c>
      <c r="EE26" s="169">
        <v>13083106.969999999</v>
      </c>
      <c r="EF26" s="169">
        <v>2172942.7799999998</v>
      </c>
      <c r="EG26" s="169">
        <v>2580523.02</v>
      </c>
      <c r="EH26" s="169">
        <v>2210742.2199999997</v>
      </c>
      <c r="EI26" s="169">
        <v>3028793.7</v>
      </c>
      <c r="EJ26" s="169">
        <v>3913949.8499999996</v>
      </c>
      <c r="EK26" s="169">
        <v>1619674.18</v>
      </c>
      <c r="EL26" s="169">
        <v>2692003.7800000003</v>
      </c>
      <c r="EM26" s="169">
        <v>32317176.84</v>
      </c>
      <c r="EN26" s="169">
        <v>2573599.8800000004</v>
      </c>
      <c r="EO26" s="169">
        <v>2073613.33</v>
      </c>
      <c r="EP26" s="169">
        <v>2433613.91</v>
      </c>
      <c r="EQ26" s="169">
        <v>1986851.9500000002</v>
      </c>
      <c r="ER26" s="169">
        <v>851338.22</v>
      </c>
      <c r="ES26" s="169">
        <v>4257447</v>
      </c>
      <c r="ET26" s="169">
        <v>3528687.87</v>
      </c>
      <c r="EU26" s="169">
        <v>1334985.05</v>
      </c>
      <c r="EV26" s="169">
        <v>22158070.98</v>
      </c>
      <c r="EW26" s="169">
        <v>1504872.14</v>
      </c>
      <c r="EX26" s="169">
        <v>2242961.58</v>
      </c>
      <c r="EY26" s="169">
        <v>3727109.1800000006</v>
      </c>
      <c r="EZ26" s="169">
        <v>4393876.09</v>
      </c>
      <c r="FA26" s="169">
        <v>4332681.3500000006</v>
      </c>
      <c r="FB26" s="169">
        <v>4144944.66</v>
      </c>
      <c r="FC26" s="169">
        <v>1972105.1600000001</v>
      </c>
      <c r="FD26" s="169">
        <v>1974290.3299999998</v>
      </c>
      <c r="FE26" s="169">
        <v>1684680.3099999998</v>
      </c>
      <c r="FF26" s="169">
        <v>1602876.27</v>
      </c>
      <c r="FG26" s="169">
        <v>964079.99</v>
      </c>
      <c r="FH26" s="169">
        <v>20501025.349999998</v>
      </c>
      <c r="FI26" s="169">
        <v>1682864.11</v>
      </c>
      <c r="FJ26" s="169">
        <v>2847619.22</v>
      </c>
      <c r="FK26" s="169">
        <v>2113269.75</v>
      </c>
      <c r="FL26" s="169">
        <v>3014402.98</v>
      </c>
      <c r="FM26" s="169">
        <v>3140690.21</v>
      </c>
      <c r="FN26" s="169">
        <v>707333.40999999992</v>
      </c>
      <c r="FO26" s="169">
        <v>387637.02</v>
      </c>
      <c r="FP26" s="169">
        <v>27180478.609999999</v>
      </c>
      <c r="FQ26" s="169">
        <v>2336172</v>
      </c>
      <c r="FR26" s="169">
        <v>4048708.37</v>
      </c>
      <c r="FS26" s="169">
        <v>3603855.26</v>
      </c>
      <c r="FT26" s="169">
        <v>3567441.8600000003</v>
      </c>
      <c r="FU26" s="169">
        <v>2918581.31</v>
      </c>
      <c r="FV26" s="169">
        <v>5947921.5100000007</v>
      </c>
      <c r="FW26" s="169">
        <v>3138488.9</v>
      </c>
      <c r="FX26" s="169">
        <v>4004154.23</v>
      </c>
      <c r="FY26" s="169">
        <v>2082012.59</v>
      </c>
      <c r="FZ26" s="169">
        <v>5783007.54</v>
      </c>
      <c r="GA26" s="169">
        <v>2503801.61</v>
      </c>
      <c r="GB26" s="169">
        <v>1698265.7899999998</v>
      </c>
      <c r="GC26" s="169">
        <v>545935.02999999991</v>
      </c>
      <c r="GD26" s="169">
        <v>22800955.859999999</v>
      </c>
      <c r="GE26" s="169">
        <v>1673268.9</v>
      </c>
      <c r="GF26" s="169">
        <v>1712200.29</v>
      </c>
      <c r="GG26" s="169">
        <v>5008844.4399999995</v>
      </c>
      <c r="GH26" s="169">
        <v>2596625.6900000004</v>
      </c>
      <c r="GI26" s="169">
        <v>2072355.14</v>
      </c>
      <c r="GJ26" s="169">
        <v>2300027.2399999998</v>
      </c>
      <c r="GK26" s="169">
        <v>5847478.4400000004</v>
      </c>
      <c r="GL26" s="169">
        <v>1712200.6400000001</v>
      </c>
      <c r="GM26" s="169">
        <v>666525.77</v>
      </c>
      <c r="GN26" s="169">
        <v>658986.93000000005</v>
      </c>
      <c r="GO26" s="169">
        <v>576298.72</v>
      </c>
      <c r="GP26" s="169">
        <v>15069449.51</v>
      </c>
      <c r="GQ26" s="169">
        <v>4559907.88</v>
      </c>
      <c r="GR26" s="169">
        <v>2068336.48</v>
      </c>
      <c r="GS26" s="169">
        <v>4862715.2200000007</v>
      </c>
      <c r="GT26" s="169">
        <v>951383.61</v>
      </c>
      <c r="GU26" s="169">
        <v>2464089.2800000003</v>
      </c>
      <c r="GV26" s="169">
        <v>3109297.02</v>
      </c>
      <c r="GW26" s="169">
        <v>1800420.46</v>
      </c>
      <c r="GX26" s="169">
        <v>21339617.809999999</v>
      </c>
      <c r="GY26" s="169">
        <v>2690262.44</v>
      </c>
      <c r="GZ26" s="169">
        <v>4718494.09</v>
      </c>
      <c r="HA26" s="169">
        <v>3154080.3000000003</v>
      </c>
      <c r="HB26" s="169">
        <v>40974858.200000003</v>
      </c>
      <c r="HC26" s="169">
        <v>3073669.25</v>
      </c>
      <c r="HD26" s="169">
        <v>3997498.89</v>
      </c>
      <c r="HE26" s="169">
        <v>3781930.5</v>
      </c>
      <c r="HF26" s="169">
        <v>4529227.0199999996</v>
      </c>
      <c r="HG26" s="169">
        <v>5346590.13</v>
      </c>
      <c r="HH26" s="169">
        <v>1034522.41</v>
      </c>
      <c r="HI26" s="169">
        <v>30236124.73</v>
      </c>
      <c r="HJ26" s="169">
        <v>3816421.29</v>
      </c>
      <c r="HK26" s="169">
        <v>3641499.54</v>
      </c>
      <c r="HL26" s="169">
        <v>2835695.83</v>
      </c>
      <c r="HM26" s="169">
        <v>2201033.2000000002</v>
      </c>
      <c r="HN26" s="169">
        <v>2761792.78</v>
      </c>
      <c r="HO26" s="169">
        <v>3244328.5</v>
      </c>
      <c r="HP26" s="169">
        <v>1740593.75</v>
      </c>
      <c r="HQ26" s="169">
        <v>30843665.350000001</v>
      </c>
      <c r="HR26" s="169">
        <v>12074777.460000001</v>
      </c>
      <c r="HS26" s="169">
        <v>2717048.3000000003</v>
      </c>
      <c r="HT26" s="169">
        <v>1889840.32</v>
      </c>
      <c r="HU26" s="169">
        <v>1620579.13</v>
      </c>
      <c r="HV26" s="169">
        <v>1758598.9300000002</v>
      </c>
      <c r="HW26" s="169">
        <v>5471647.7199999988</v>
      </c>
      <c r="HX26" s="169">
        <v>2065176.44</v>
      </c>
      <c r="HY26" s="169">
        <v>2405826.2600000002</v>
      </c>
      <c r="HZ26" s="169">
        <v>2380777.15</v>
      </c>
      <c r="IA26" s="169">
        <v>1597086.9999999998</v>
      </c>
      <c r="IB26" s="169">
        <v>3187491.28</v>
      </c>
      <c r="IC26" s="169">
        <v>1094775</v>
      </c>
      <c r="ID26" s="169">
        <v>2331712.2699999996</v>
      </c>
      <c r="IE26" s="169">
        <v>1491687.47</v>
      </c>
      <c r="IF26" s="169">
        <v>1506956.63</v>
      </c>
      <c r="IG26" s="169">
        <v>28388344.299999997</v>
      </c>
      <c r="IH26" s="169">
        <v>12691051.43</v>
      </c>
      <c r="II26" s="169">
        <v>3205876.5100000002</v>
      </c>
      <c r="IJ26" s="169">
        <v>5373448.4000000004</v>
      </c>
      <c r="IK26" s="169">
        <v>7485999.0300000003</v>
      </c>
      <c r="IL26" s="169">
        <v>2249897.66</v>
      </c>
      <c r="IM26" s="169">
        <v>2148326.38</v>
      </c>
      <c r="IN26" s="169">
        <v>1562561.7899999998</v>
      </c>
      <c r="IO26" s="169">
        <v>1622666.11</v>
      </c>
      <c r="IP26" s="169">
        <v>2191966.2399999998</v>
      </c>
      <c r="IQ26" s="169">
        <v>1882773.1099999999</v>
      </c>
      <c r="IR26" s="169">
        <v>39856485.500000007</v>
      </c>
      <c r="IS26" s="169">
        <v>18497279.280000001</v>
      </c>
      <c r="IT26" s="169">
        <v>4945140.3</v>
      </c>
      <c r="IU26" s="169">
        <v>4044605.23</v>
      </c>
      <c r="IV26" s="169">
        <v>2256841.94</v>
      </c>
      <c r="IW26" s="169">
        <v>1222489.7</v>
      </c>
      <c r="IX26" s="169">
        <v>2322326.5699999998</v>
      </c>
      <c r="IY26" s="169">
        <v>1311128.3399999999</v>
      </c>
      <c r="IZ26" s="169">
        <v>1770788.22</v>
      </c>
      <c r="JA26" s="169">
        <v>2616036.25</v>
      </c>
      <c r="JB26" s="169">
        <v>3036158.79</v>
      </c>
      <c r="JC26" s="169">
        <v>1742084.98</v>
      </c>
      <c r="JD26" s="169">
        <v>14630730.640000001</v>
      </c>
      <c r="JE26" s="169">
        <v>7404320.6299999999</v>
      </c>
      <c r="JF26" s="169">
        <v>2292617.73</v>
      </c>
      <c r="JG26" s="169">
        <v>1528862.77</v>
      </c>
      <c r="JH26" s="169">
        <v>1706718.0300000003</v>
      </c>
      <c r="JI26" s="169">
        <v>1254070.1299999999</v>
      </c>
      <c r="JJ26" s="169">
        <v>19617546.059999999</v>
      </c>
      <c r="JK26" s="169">
        <v>2205936.9700000002</v>
      </c>
      <c r="JL26" s="169">
        <v>1737163.68</v>
      </c>
      <c r="JM26" s="169">
        <v>3535698.88</v>
      </c>
      <c r="JN26" s="169">
        <v>2366622.9000000004</v>
      </c>
      <c r="JO26" s="169">
        <v>4596878.5799999991</v>
      </c>
      <c r="JP26" s="169">
        <v>1933421.56</v>
      </c>
      <c r="JQ26" s="169">
        <v>27404888.190000001</v>
      </c>
      <c r="JR26" s="169">
        <v>11091896.600000001</v>
      </c>
      <c r="JS26" s="169">
        <v>2421215.4900000002</v>
      </c>
      <c r="JT26" s="169">
        <v>1292589.6000000001</v>
      </c>
      <c r="JU26" s="169">
        <v>3301457.4099999997</v>
      </c>
      <c r="JV26" s="169">
        <v>842717.67999999993</v>
      </c>
      <c r="JW26" s="169">
        <v>8375163.0700000003</v>
      </c>
      <c r="JX26" s="169">
        <v>3957271.72</v>
      </c>
      <c r="JY26" s="169">
        <v>2856733.36</v>
      </c>
      <c r="JZ26" s="169">
        <v>3037487.71</v>
      </c>
      <c r="KA26" s="169">
        <v>2302962.12</v>
      </c>
      <c r="KB26" s="169">
        <v>2089030.01</v>
      </c>
      <c r="KC26" s="169">
        <v>2246366.0999999996</v>
      </c>
      <c r="KD26" s="169">
        <v>713342.56</v>
      </c>
      <c r="KE26" s="169">
        <v>1559579.09</v>
      </c>
      <c r="KF26" s="169">
        <v>40894982.420000002</v>
      </c>
      <c r="KG26" s="169">
        <v>5533088.5800000001</v>
      </c>
      <c r="KH26" s="169">
        <v>3255806.02</v>
      </c>
      <c r="KI26" s="169">
        <v>3379108.8800000004</v>
      </c>
      <c r="KJ26" s="169">
        <v>3531477.64</v>
      </c>
      <c r="KK26" s="169">
        <v>3644427.85</v>
      </c>
      <c r="KL26" s="169">
        <v>12038873.789999999</v>
      </c>
      <c r="KM26" s="169">
        <v>2085413.31</v>
      </c>
      <c r="KN26" s="169">
        <v>2112158.2200000002</v>
      </c>
      <c r="KO26" s="169">
        <v>17856094.540000003</v>
      </c>
      <c r="KP26" s="169">
        <v>2428830.35</v>
      </c>
      <c r="KQ26" s="169">
        <v>3272841.1999999997</v>
      </c>
      <c r="KR26" s="169">
        <v>6898178.0100000007</v>
      </c>
      <c r="KS26" s="169">
        <v>1825755.18</v>
      </c>
      <c r="KT26" s="169">
        <v>3852115.4499999997</v>
      </c>
      <c r="KU26" s="169">
        <v>29906845.870000001</v>
      </c>
      <c r="KV26" s="169">
        <v>3721782.65</v>
      </c>
      <c r="KW26" s="169">
        <v>27789264.929999996</v>
      </c>
      <c r="KX26" s="169">
        <v>2586443.06</v>
      </c>
      <c r="KY26" s="169">
        <v>1428758.9000000001</v>
      </c>
      <c r="KZ26" s="169">
        <v>7157921.9500000002</v>
      </c>
      <c r="LA26" s="169">
        <v>5797520.6900000004</v>
      </c>
      <c r="LB26" s="169">
        <v>3343316.2899999996</v>
      </c>
      <c r="LC26" s="169">
        <v>2684317.1299999994</v>
      </c>
      <c r="LD26" s="169">
        <v>1896232.3199999998</v>
      </c>
      <c r="LE26" s="169">
        <v>37726665.780000009</v>
      </c>
      <c r="LF26" s="169">
        <v>14143864.73</v>
      </c>
      <c r="LG26" s="169">
        <v>14039041.949999999</v>
      </c>
      <c r="LH26" s="169">
        <v>15108316.159999998</v>
      </c>
      <c r="LI26" s="169">
        <v>3285478.25</v>
      </c>
      <c r="LJ26" s="169">
        <v>2199089.91</v>
      </c>
      <c r="LK26" s="169">
        <v>2267233.5199999996</v>
      </c>
      <c r="LL26" s="169">
        <v>4243107.8399999999</v>
      </c>
      <c r="LM26" s="169">
        <v>1220925.5999999999</v>
      </c>
      <c r="LN26" s="169">
        <v>3010073.8</v>
      </c>
      <c r="LO26" s="169">
        <v>1016573.4500000001</v>
      </c>
      <c r="LP26" s="169">
        <v>14372600.560000001</v>
      </c>
      <c r="LQ26" s="169">
        <v>4202107.37</v>
      </c>
      <c r="LR26" s="169">
        <v>2596657.9699999997</v>
      </c>
      <c r="LS26" s="169">
        <v>50113986.780000009</v>
      </c>
      <c r="LT26" s="169">
        <v>18574320.840000004</v>
      </c>
      <c r="LU26" s="169">
        <v>33596579.25</v>
      </c>
      <c r="LV26" s="169">
        <v>13124916.220000001</v>
      </c>
      <c r="LW26" s="169">
        <v>5554252.2699999996</v>
      </c>
      <c r="LX26" s="169">
        <v>5742722.4000000004</v>
      </c>
      <c r="LY26" s="169">
        <v>2995853.5900000003</v>
      </c>
      <c r="LZ26" s="169">
        <v>3825866.0100000002</v>
      </c>
      <c r="MA26" s="169">
        <v>3249538.1999999997</v>
      </c>
      <c r="MB26" s="169">
        <v>3548788.85</v>
      </c>
      <c r="MC26" s="169">
        <v>10739989.18</v>
      </c>
      <c r="MD26" s="169">
        <v>2503990.37</v>
      </c>
      <c r="ME26" s="169">
        <v>28934746.359999999</v>
      </c>
      <c r="MF26" s="169">
        <v>2852825.23</v>
      </c>
      <c r="MG26" s="169">
        <v>1485826.37</v>
      </c>
      <c r="MH26" s="169">
        <v>2070640.78</v>
      </c>
      <c r="MI26" s="169">
        <v>1313257.68</v>
      </c>
      <c r="MJ26" s="169">
        <v>2819984.43</v>
      </c>
      <c r="MK26" s="169">
        <v>2298152.2999999998</v>
      </c>
      <c r="ML26" s="169">
        <v>2091380.45</v>
      </c>
      <c r="MM26" s="169">
        <v>2692505.9</v>
      </c>
      <c r="MN26" s="169">
        <v>2236984.6599999997</v>
      </c>
      <c r="MO26" s="169">
        <v>2614105.8400000003</v>
      </c>
      <c r="MP26" s="169">
        <v>1676146.1700000002</v>
      </c>
      <c r="MQ26" s="169">
        <v>35101626.949999996</v>
      </c>
      <c r="MR26" s="169">
        <v>1788396.2100000002</v>
      </c>
      <c r="MS26" s="169">
        <v>1846919.3399999999</v>
      </c>
      <c r="MT26" s="169">
        <v>3469995.14</v>
      </c>
      <c r="MU26" s="169">
        <v>4923950.04</v>
      </c>
      <c r="MV26" s="169">
        <v>3227575.06</v>
      </c>
      <c r="MW26" s="169">
        <v>8133825.6398999998</v>
      </c>
      <c r="MX26" s="169">
        <v>4850908.3299999991</v>
      </c>
      <c r="MY26" s="169">
        <v>3189103.8</v>
      </c>
      <c r="MZ26" s="169">
        <v>504576.96999999991</v>
      </c>
      <c r="NA26" s="169">
        <v>404824.84</v>
      </c>
      <c r="NB26" s="169">
        <v>64224980.950000003</v>
      </c>
      <c r="NC26" s="169">
        <v>7418503.8799999999</v>
      </c>
      <c r="ND26" s="169">
        <v>2132378.2200000002</v>
      </c>
      <c r="NE26" s="169">
        <v>20709138.720000003</v>
      </c>
      <c r="NF26" s="169">
        <v>2099749.94</v>
      </c>
      <c r="NG26" s="169">
        <v>5749549.7999999998</v>
      </c>
      <c r="NH26" s="169">
        <v>11974368.039999999</v>
      </c>
      <c r="NI26" s="169">
        <v>9693371.4300000016</v>
      </c>
      <c r="NJ26" s="169">
        <v>1595287.66</v>
      </c>
      <c r="NK26" s="169">
        <v>3647539.7699999996</v>
      </c>
      <c r="NL26" s="169">
        <v>2986339.91</v>
      </c>
      <c r="NM26" s="169">
        <v>2150463.29</v>
      </c>
      <c r="NN26" s="169">
        <v>19015686.940000001</v>
      </c>
      <c r="NO26" s="169">
        <v>2059808.9500000002</v>
      </c>
      <c r="NP26" s="169">
        <v>1918131.9300000002</v>
      </c>
      <c r="NQ26" s="169">
        <v>0</v>
      </c>
      <c r="NR26" s="169">
        <v>1619431.98</v>
      </c>
      <c r="NS26" s="169">
        <v>688845.77</v>
      </c>
      <c r="NT26" s="169">
        <v>1013393.08</v>
      </c>
      <c r="NU26" s="169">
        <v>28828653.120000001</v>
      </c>
      <c r="NV26" s="169">
        <v>13963924.609999999</v>
      </c>
      <c r="NW26" s="169">
        <v>2291848.15</v>
      </c>
      <c r="NX26" s="169">
        <v>1612490.02</v>
      </c>
      <c r="NY26" s="169">
        <v>2425768.9400000004</v>
      </c>
      <c r="NZ26" s="169">
        <v>2973314</v>
      </c>
      <c r="OA26" s="169">
        <v>1743094.06</v>
      </c>
      <c r="OB26" s="169">
        <v>43853487.789999999</v>
      </c>
      <c r="OC26" s="169">
        <v>12065795.210000001</v>
      </c>
      <c r="OD26" s="169">
        <v>3648058.47</v>
      </c>
      <c r="OE26" s="169">
        <v>8257908.9900000002</v>
      </c>
      <c r="OF26" s="169">
        <v>2604524.8800000004</v>
      </c>
      <c r="OG26" s="169">
        <v>3578161.5999999996</v>
      </c>
      <c r="OH26" s="169">
        <v>3813070.5300000003</v>
      </c>
      <c r="OI26" s="169">
        <v>1143325.82</v>
      </c>
      <c r="OJ26" s="169">
        <v>1681968.0899999999</v>
      </c>
      <c r="OK26" s="169">
        <v>32944934.000000004</v>
      </c>
      <c r="OL26" s="169">
        <v>10198632.360000001</v>
      </c>
      <c r="OM26" s="169">
        <v>12428470.060000001</v>
      </c>
      <c r="ON26" s="169">
        <v>4341440.87</v>
      </c>
      <c r="OO26" s="169">
        <v>3817292.31</v>
      </c>
      <c r="OP26" s="169">
        <v>676911.29999999993</v>
      </c>
      <c r="OQ26" s="169">
        <v>23869185.419999998</v>
      </c>
      <c r="OR26" s="169">
        <v>2046005.8099999998</v>
      </c>
      <c r="OS26" s="169">
        <v>1811313.51</v>
      </c>
      <c r="OT26" s="169">
        <v>3717404.04</v>
      </c>
      <c r="OU26" s="169">
        <v>4591031.76</v>
      </c>
      <c r="OV26" s="169">
        <v>8504348.3899999987</v>
      </c>
      <c r="OW26" s="169">
        <v>2523353.94</v>
      </c>
      <c r="OX26" s="169">
        <v>552501.30000000005</v>
      </c>
      <c r="OY26" s="169">
        <v>548053.52</v>
      </c>
      <c r="OZ26" s="169">
        <v>27388956.539999999</v>
      </c>
      <c r="PA26" s="169">
        <v>1630347.4300000002</v>
      </c>
      <c r="PB26" s="169">
        <v>5988872.8799999999</v>
      </c>
      <c r="PC26" s="169">
        <v>1174081.7000000002</v>
      </c>
      <c r="PD26" s="169">
        <v>4622893.2799999993</v>
      </c>
      <c r="PE26" s="169">
        <v>5457620.9699999997</v>
      </c>
      <c r="PF26" s="169">
        <v>1974753.57</v>
      </c>
      <c r="PG26" s="169">
        <v>1658210.5999999999</v>
      </c>
      <c r="PH26" s="169">
        <v>2276347.1799999997</v>
      </c>
      <c r="PI26" s="169">
        <v>2017608.38</v>
      </c>
      <c r="PJ26" s="169">
        <v>3429830.91</v>
      </c>
      <c r="PK26" s="169">
        <v>2033058.42</v>
      </c>
      <c r="PL26" s="169">
        <v>1480055.11</v>
      </c>
      <c r="PM26" s="169">
        <v>6740846.3999999994</v>
      </c>
      <c r="PN26" s="169">
        <v>429390.14</v>
      </c>
      <c r="PO26" s="169">
        <v>426240.26</v>
      </c>
      <c r="PP26" s="169">
        <v>562391.08000000007</v>
      </c>
      <c r="PQ26" s="169">
        <v>739211.86</v>
      </c>
      <c r="PR26" s="169">
        <v>62304770.600000009</v>
      </c>
      <c r="PS26" s="169">
        <v>2315413.2400000002</v>
      </c>
      <c r="PT26" s="169">
        <v>2291777.37</v>
      </c>
      <c r="PU26" s="169">
        <v>3577984.2499999995</v>
      </c>
      <c r="PV26" s="169">
        <v>16764732.33</v>
      </c>
      <c r="PW26" s="169">
        <v>3576050.0100000002</v>
      </c>
      <c r="PX26" s="169">
        <v>3973633.67</v>
      </c>
      <c r="PY26" s="169">
        <v>2721169.34</v>
      </c>
      <c r="PZ26" s="169">
        <v>6705503.1300000008</v>
      </c>
      <c r="QA26" s="169">
        <v>1180651.78</v>
      </c>
      <c r="QB26" s="169">
        <v>5823192.4799999986</v>
      </c>
      <c r="QC26" s="169">
        <v>2348800.25</v>
      </c>
      <c r="QD26" s="169">
        <v>2524490.12</v>
      </c>
      <c r="QE26" s="169">
        <v>3923996.4899999998</v>
      </c>
      <c r="QF26" s="169">
        <v>3363055.31</v>
      </c>
      <c r="QG26" s="169">
        <v>3990682.5999999996</v>
      </c>
      <c r="QH26" s="169">
        <v>2360494.7400000002</v>
      </c>
      <c r="QI26" s="169">
        <v>2430450.8800000004</v>
      </c>
      <c r="QJ26" s="169">
        <v>1550863.0100000002</v>
      </c>
      <c r="QK26" s="169">
        <v>6332287.4699999997</v>
      </c>
      <c r="QL26" s="169">
        <v>5731535.54</v>
      </c>
      <c r="QM26" s="169">
        <v>1679553.1999999997</v>
      </c>
      <c r="QN26" s="169">
        <v>210299.45</v>
      </c>
      <c r="QO26" s="169">
        <v>250835.65</v>
      </c>
      <c r="QP26" s="169">
        <v>169629.93000000002</v>
      </c>
      <c r="QQ26" s="169">
        <v>540522.78</v>
      </c>
      <c r="QR26" s="169">
        <v>31140994.529999997</v>
      </c>
      <c r="QS26" s="169">
        <v>1441492.15</v>
      </c>
      <c r="QT26" s="169">
        <v>5113907.4700000007</v>
      </c>
      <c r="QU26" s="169">
        <v>2317211.4</v>
      </c>
      <c r="QV26" s="169">
        <v>2650590.16</v>
      </c>
      <c r="QW26" s="169">
        <v>6210431.6700000009</v>
      </c>
      <c r="QX26" s="169">
        <v>2510534.5</v>
      </c>
      <c r="QY26" s="169">
        <v>3812201.1099999994</v>
      </c>
      <c r="QZ26" s="169">
        <v>5410142.5500000007</v>
      </c>
      <c r="RA26" s="169">
        <v>1631775.1199999999</v>
      </c>
      <c r="RB26" s="169">
        <v>1585992.29</v>
      </c>
      <c r="RC26" s="169">
        <v>764020.8600000001</v>
      </c>
      <c r="RD26" s="169">
        <v>487395.62</v>
      </c>
      <c r="RE26" s="169">
        <v>29600743.859999999</v>
      </c>
      <c r="RF26" s="169">
        <v>3850930.15</v>
      </c>
      <c r="RG26" s="169">
        <v>1854833.35</v>
      </c>
      <c r="RH26" s="169">
        <v>2023450.9799999997</v>
      </c>
      <c r="RI26" s="169">
        <v>2072678.23</v>
      </c>
      <c r="RJ26" s="169">
        <v>3192649.56</v>
      </c>
      <c r="RK26" s="169">
        <v>6457566.3999999994</v>
      </c>
      <c r="RL26" s="169">
        <v>2191679.89</v>
      </c>
      <c r="RM26" s="169">
        <v>2747884.32</v>
      </c>
      <c r="RN26" s="169">
        <v>4343254.47</v>
      </c>
      <c r="RO26" s="169">
        <v>4143002.1900000004</v>
      </c>
      <c r="RP26" s="169">
        <v>1609820.17</v>
      </c>
      <c r="RQ26" s="169">
        <v>1399527.75</v>
      </c>
      <c r="RR26" s="169">
        <v>2245270</v>
      </c>
      <c r="RS26" s="169">
        <v>1015459.95</v>
      </c>
      <c r="RT26" s="169">
        <v>1607583.49</v>
      </c>
      <c r="RU26" s="169">
        <v>2193944.44</v>
      </c>
      <c r="RV26" s="169">
        <v>817580.5</v>
      </c>
      <c r="RW26" s="169">
        <v>531208.77</v>
      </c>
      <c r="RX26" s="169">
        <v>607931.62000000011</v>
      </c>
      <c r="RY26" s="169">
        <v>19450448.309999999</v>
      </c>
      <c r="RZ26" s="169">
        <v>2805318.9</v>
      </c>
      <c r="SA26" s="169">
        <v>2380422.9299999997</v>
      </c>
      <c r="SB26" s="169">
        <v>1295765.1400000001</v>
      </c>
      <c r="SC26" s="169">
        <v>964658.18</v>
      </c>
      <c r="SD26" s="169">
        <v>2031983.94</v>
      </c>
      <c r="SE26" s="169">
        <v>1455854.34</v>
      </c>
      <c r="SF26" s="169">
        <v>3821287.52</v>
      </c>
      <c r="SG26" s="169">
        <v>2169715.64</v>
      </c>
      <c r="SH26" s="169">
        <v>1788069.69</v>
      </c>
      <c r="SI26" s="169">
        <v>4645682.62</v>
      </c>
      <c r="SJ26" s="169">
        <v>271803.27999999997</v>
      </c>
      <c r="SK26" s="169">
        <v>9962421.6600000001</v>
      </c>
      <c r="SL26" s="169">
        <v>3394723.56</v>
      </c>
      <c r="SM26" s="169">
        <v>2738470.5100000002</v>
      </c>
      <c r="SN26" s="169">
        <v>4236809.6399999997</v>
      </c>
      <c r="SO26" s="169">
        <v>2973981.8400000003</v>
      </c>
      <c r="SP26" s="169">
        <v>2516294.59</v>
      </c>
      <c r="SQ26" s="169">
        <v>2167659.67</v>
      </c>
      <c r="SR26" s="169">
        <v>884612.96</v>
      </c>
      <c r="SS26" s="169">
        <v>26938313.679999996</v>
      </c>
      <c r="ST26" s="169">
        <v>1358427.02</v>
      </c>
      <c r="SU26" s="169">
        <v>2643231.3400000003</v>
      </c>
      <c r="SV26" s="169">
        <v>2011169.61</v>
      </c>
      <c r="SW26" s="169">
        <v>853094.33000000007</v>
      </c>
      <c r="SX26" s="169">
        <v>964455.26</v>
      </c>
      <c r="SY26" s="169">
        <v>1441106.83</v>
      </c>
      <c r="SZ26" s="169">
        <v>4861148.26</v>
      </c>
      <c r="TA26" s="169">
        <v>1608274.11</v>
      </c>
      <c r="TB26" s="169">
        <v>1144711.75</v>
      </c>
      <c r="TC26" s="169">
        <v>1847608.8099999998</v>
      </c>
      <c r="TD26" s="169">
        <v>2928113.0399999996</v>
      </c>
      <c r="TE26" s="169">
        <v>1297754.77</v>
      </c>
      <c r="TF26" s="169">
        <v>927075.49</v>
      </c>
      <c r="TG26" s="169">
        <v>39306512.030000001</v>
      </c>
      <c r="TH26" s="169">
        <v>1861001.9000000001</v>
      </c>
      <c r="TI26" s="169">
        <v>1835160.14</v>
      </c>
      <c r="TJ26" s="169">
        <v>4636362.6499999994</v>
      </c>
      <c r="TK26" s="169">
        <v>4315351.5199999996</v>
      </c>
      <c r="TL26" s="169">
        <v>2476776.12</v>
      </c>
      <c r="TM26" s="169">
        <v>635519.47</v>
      </c>
      <c r="TN26" s="169">
        <v>7400725.209999999</v>
      </c>
      <c r="TO26" s="169">
        <v>2027732.3</v>
      </c>
      <c r="TP26" s="169">
        <v>4626900.91</v>
      </c>
      <c r="TQ26" s="169">
        <v>3742164.24</v>
      </c>
      <c r="TR26" s="169">
        <v>1772875.85</v>
      </c>
      <c r="TS26" s="169">
        <v>1278357.26</v>
      </c>
      <c r="TT26" s="169">
        <v>2122415.0300000003</v>
      </c>
      <c r="TU26" s="169">
        <v>1862869.03</v>
      </c>
      <c r="TV26" s="169">
        <v>1539179.33</v>
      </c>
      <c r="TW26" s="169">
        <v>15122416.359999999</v>
      </c>
      <c r="TX26" s="169">
        <v>2149010.54</v>
      </c>
      <c r="TY26" s="169">
        <v>18102093.469999999</v>
      </c>
      <c r="TZ26" s="169">
        <v>4058845.31</v>
      </c>
      <c r="UA26" s="169">
        <v>1750035.89</v>
      </c>
      <c r="UB26" s="169">
        <v>1720023.06</v>
      </c>
      <c r="UC26" s="169">
        <v>14930081.170000002</v>
      </c>
      <c r="UD26" s="169">
        <v>1019477.35</v>
      </c>
      <c r="UE26" s="169">
        <v>562225.99</v>
      </c>
      <c r="UF26" s="169">
        <v>1196055.2999999998</v>
      </c>
      <c r="UG26" s="169">
        <v>762544.46</v>
      </c>
      <c r="UH26" s="169">
        <v>17910978.600000001</v>
      </c>
      <c r="UI26" s="169">
        <v>5473696.2000000002</v>
      </c>
      <c r="UJ26" s="169">
        <v>2884279.6700000004</v>
      </c>
      <c r="UK26" s="169">
        <v>3857765.25</v>
      </c>
      <c r="UL26" s="169">
        <v>2562785.59</v>
      </c>
      <c r="UM26" s="169">
        <v>2144158.4500000002</v>
      </c>
      <c r="UN26" s="169">
        <v>50610760.32</v>
      </c>
      <c r="UO26" s="169">
        <v>2664647.7599999998</v>
      </c>
      <c r="UP26" s="169">
        <v>2337595.46</v>
      </c>
      <c r="UQ26" s="169">
        <v>11875829.860000001</v>
      </c>
      <c r="UR26" s="169">
        <v>908333.84000000008</v>
      </c>
      <c r="US26" s="169">
        <v>2843687.35</v>
      </c>
      <c r="UT26" s="169">
        <v>6309171.5100000007</v>
      </c>
      <c r="UU26" s="169">
        <v>1723517.83</v>
      </c>
      <c r="UV26" s="169">
        <v>1921744.2500000002</v>
      </c>
      <c r="UW26" s="169">
        <v>2140248.13</v>
      </c>
      <c r="UX26" s="169">
        <v>3187598.2600000002</v>
      </c>
      <c r="UY26" s="169">
        <v>5078457.2</v>
      </c>
      <c r="UZ26" s="169">
        <v>3893883.1599999997</v>
      </c>
      <c r="VA26" s="169">
        <v>5335528.0100000007</v>
      </c>
      <c r="VB26" s="169">
        <v>1707483.1199999999</v>
      </c>
      <c r="VC26" s="169">
        <v>1741849.67</v>
      </c>
      <c r="VD26" s="169">
        <v>1305550.9600000002</v>
      </c>
      <c r="VE26" s="169">
        <v>1671662.4599999997</v>
      </c>
      <c r="VF26" s="169">
        <v>6732033.4300000006</v>
      </c>
      <c r="VG26" s="169">
        <v>767101.79</v>
      </c>
      <c r="VH26" s="169">
        <v>689937.41999999993</v>
      </c>
      <c r="VI26" s="169">
        <v>677164.45</v>
      </c>
      <c r="VJ26" s="169">
        <v>32140376.389999997</v>
      </c>
      <c r="VK26" s="169">
        <v>2620841.41</v>
      </c>
      <c r="VL26" s="169">
        <v>2764936.75</v>
      </c>
      <c r="VM26" s="169">
        <v>4612566.09</v>
      </c>
      <c r="VN26" s="169">
        <v>4751915.0999999996</v>
      </c>
      <c r="VO26" s="169">
        <v>3975783.88</v>
      </c>
      <c r="VP26" s="169">
        <v>6093308.54</v>
      </c>
      <c r="VQ26" s="169">
        <v>3267288.7</v>
      </c>
      <c r="VR26" s="169">
        <v>2603106.8299999996</v>
      </c>
      <c r="VS26" s="169">
        <v>11086219.030000001</v>
      </c>
      <c r="VT26" s="169">
        <v>2467174.38</v>
      </c>
      <c r="VU26" s="169">
        <v>3998390.4299999997</v>
      </c>
      <c r="VV26" s="169">
        <v>2714553.21</v>
      </c>
      <c r="VW26" s="169">
        <v>1926670.3399999999</v>
      </c>
      <c r="VX26" s="169">
        <v>2056158.6099999999</v>
      </c>
      <c r="VY26" s="169">
        <v>99380471.230000004</v>
      </c>
      <c r="VZ26" s="169">
        <v>5484098.1900000004</v>
      </c>
      <c r="WA26" s="169">
        <v>3751479.86</v>
      </c>
      <c r="WB26" s="169">
        <v>3176261.7899999996</v>
      </c>
      <c r="WC26" s="169">
        <v>2118261.89</v>
      </c>
      <c r="WD26" s="169">
        <v>4110366.85</v>
      </c>
      <c r="WE26" s="169">
        <v>4462504.7300000004</v>
      </c>
      <c r="WF26" s="169">
        <v>6229360.8000000007</v>
      </c>
      <c r="WG26" s="169">
        <v>3598191.6100000003</v>
      </c>
      <c r="WH26" s="169">
        <v>4689017.3</v>
      </c>
      <c r="WI26" s="169">
        <v>3465117.27</v>
      </c>
      <c r="WJ26" s="169">
        <v>8722941.3800000008</v>
      </c>
      <c r="WK26" s="169">
        <v>3920002.4599999995</v>
      </c>
      <c r="WL26" s="169">
        <v>7327953.5599999996</v>
      </c>
      <c r="WM26" s="169">
        <v>8832635.8300000001</v>
      </c>
      <c r="WN26" s="169">
        <v>3414280.9299999997</v>
      </c>
      <c r="WO26" s="169">
        <v>4605439.8900000006</v>
      </c>
      <c r="WP26" s="169">
        <v>5482355.3099999996</v>
      </c>
      <c r="WQ26" s="169">
        <v>2315464.4</v>
      </c>
      <c r="WR26" s="169">
        <v>8201119.4799999995</v>
      </c>
      <c r="WS26" s="169">
        <v>14885568.039999999</v>
      </c>
      <c r="WT26" s="169">
        <v>3091420.9799999995</v>
      </c>
      <c r="WU26" s="169">
        <v>2032384.54</v>
      </c>
      <c r="WV26" s="169">
        <v>1738152.59</v>
      </c>
      <c r="WW26" s="169">
        <v>2667373.6199999996</v>
      </c>
      <c r="WX26" s="169">
        <v>2041731.1900000002</v>
      </c>
      <c r="WY26" s="169">
        <v>1544795.49</v>
      </c>
      <c r="WZ26" s="169">
        <v>2123133.0499999998</v>
      </c>
      <c r="XA26" s="169">
        <v>10870676.43</v>
      </c>
      <c r="XB26" s="169">
        <v>1970506.05</v>
      </c>
      <c r="XC26" s="169">
        <v>356684.56</v>
      </c>
      <c r="XD26" s="169">
        <v>850659.97</v>
      </c>
      <c r="XE26" s="169">
        <v>693765.04</v>
      </c>
      <c r="XF26" s="169">
        <v>41216059.410000004</v>
      </c>
      <c r="XG26" s="169">
        <v>4102870</v>
      </c>
      <c r="XH26" s="169">
        <v>4171794.8300000005</v>
      </c>
      <c r="XI26" s="169">
        <v>15043323.850000001</v>
      </c>
      <c r="XJ26" s="169">
        <v>3661786.8899999997</v>
      </c>
      <c r="XK26" s="169">
        <v>4501526.8</v>
      </c>
      <c r="XL26" s="169">
        <v>5507876.6400000006</v>
      </c>
      <c r="XM26" s="169">
        <v>3313708.53</v>
      </c>
      <c r="XN26" s="169">
        <v>3248811.6700000004</v>
      </c>
      <c r="XO26" s="169">
        <v>7713045.2500000009</v>
      </c>
      <c r="XP26" s="169">
        <v>4076220.89</v>
      </c>
      <c r="XQ26" s="169">
        <v>2356948.6100000003</v>
      </c>
      <c r="XR26" s="169">
        <v>1995929.1099999999</v>
      </c>
      <c r="XS26" s="169">
        <v>2776575.65</v>
      </c>
      <c r="XT26" s="169">
        <v>2163033.4700000002</v>
      </c>
      <c r="XU26" s="169">
        <v>2160795.42</v>
      </c>
      <c r="XV26" s="169">
        <v>1443386.0499999998</v>
      </c>
      <c r="XW26" s="169">
        <v>2060525.75</v>
      </c>
      <c r="XX26" s="169">
        <v>2380497.5299999998</v>
      </c>
      <c r="XY26" s="169">
        <v>1878082.29</v>
      </c>
      <c r="XZ26" s="169">
        <v>1640007.74</v>
      </c>
      <c r="YA26" s="169">
        <v>1228749.3599999999</v>
      </c>
      <c r="YB26" s="169">
        <v>1425713.91</v>
      </c>
      <c r="YC26" s="169">
        <v>45585087.440000005</v>
      </c>
      <c r="YD26" s="169">
        <v>3054996.34</v>
      </c>
      <c r="YE26" s="169">
        <v>5886750.1499999994</v>
      </c>
      <c r="YF26" s="169">
        <v>2783239.3899999997</v>
      </c>
      <c r="YG26" s="169">
        <v>10887652.23</v>
      </c>
      <c r="YH26" s="169">
        <v>2450680.2999999998</v>
      </c>
      <c r="YI26" s="169">
        <v>5752620.1500000004</v>
      </c>
      <c r="YJ26" s="169">
        <v>2475513.42</v>
      </c>
      <c r="YK26" s="169">
        <v>7404743.3499999996</v>
      </c>
      <c r="YL26" s="169">
        <v>7717145.9099999992</v>
      </c>
      <c r="YM26" s="169">
        <v>3595155.1999999997</v>
      </c>
      <c r="YN26" s="169">
        <v>2935960.52</v>
      </c>
      <c r="YO26" s="169">
        <v>2042229.4600000002</v>
      </c>
      <c r="YP26" s="169">
        <v>1996468.23</v>
      </c>
      <c r="YQ26" s="169">
        <v>1084497.51</v>
      </c>
      <c r="YR26" s="169">
        <v>1140922.27</v>
      </c>
      <c r="YS26" s="169">
        <v>1053324.3999999999</v>
      </c>
      <c r="YT26" s="169">
        <v>18528808.030000001</v>
      </c>
      <c r="YU26" s="169">
        <v>1370258.46</v>
      </c>
      <c r="YV26" s="169">
        <v>1468452.6700000002</v>
      </c>
      <c r="YW26" s="169">
        <v>1407914.94</v>
      </c>
      <c r="YX26" s="169">
        <v>1846774.13</v>
      </c>
      <c r="YY26" s="169">
        <v>1042552.64</v>
      </c>
      <c r="YZ26" s="169">
        <v>1344362.28</v>
      </c>
      <c r="ZA26" s="169">
        <v>20907634.199999999</v>
      </c>
      <c r="ZB26" s="169">
        <v>1380733.42</v>
      </c>
      <c r="ZC26" s="169">
        <v>2792365.2699999996</v>
      </c>
      <c r="ZD26" s="169">
        <v>2490294.3199999998</v>
      </c>
      <c r="ZE26" s="169">
        <v>1488349.58</v>
      </c>
      <c r="ZF26" s="169">
        <v>2223824.11</v>
      </c>
      <c r="ZG26" s="169">
        <v>1093833.6300000001</v>
      </c>
      <c r="ZH26" s="169">
        <v>1211275.7200000002</v>
      </c>
      <c r="ZI26" s="169">
        <v>7582603.830000001</v>
      </c>
      <c r="ZJ26" s="169">
        <v>34842482.400000006</v>
      </c>
      <c r="ZK26" s="169">
        <v>1673999.58</v>
      </c>
      <c r="ZL26" s="169">
        <v>3980481.2199999997</v>
      </c>
      <c r="ZM26" s="169">
        <v>11525080.689999999</v>
      </c>
      <c r="ZN26" s="169">
        <v>7107954.1900000004</v>
      </c>
      <c r="ZO26" s="169">
        <v>1592980.94</v>
      </c>
      <c r="ZP26" s="169">
        <v>2863160.6399999997</v>
      </c>
      <c r="ZQ26" s="169">
        <v>4820107.68</v>
      </c>
      <c r="ZR26" s="169">
        <v>4082151.5</v>
      </c>
      <c r="ZS26" s="169">
        <v>5942063.5999999996</v>
      </c>
      <c r="ZT26" s="169">
        <v>245736.6</v>
      </c>
      <c r="ZU26" s="169">
        <v>2046632.86</v>
      </c>
      <c r="ZV26" s="169">
        <v>1594663.06</v>
      </c>
      <c r="ZW26" s="169">
        <v>2387481.0100000002</v>
      </c>
      <c r="ZX26" s="169">
        <v>2029910.66</v>
      </c>
      <c r="ZY26" s="169">
        <v>1914601.2999999998</v>
      </c>
      <c r="ZZ26" s="169">
        <v>2615513.3800000004</v>
      </c>
      <c r="AAA26" s="169">
        <v>1704458.01</v>
      </c>
      <c r="AAB26" s="169">
        <v>1925421.1300000001</v>
      </c>
      <c r="AAC26" s="169">
        <v>1307418.0799999998</v>
      </c>
      <c r="AAD26" s="169">
        <v>850086.28</v>
      </c>
      <c r="AAE26" s="169">
        <v>781950.72000000009</v>
      </c>
      <c r="AAF26" s="169">
        <v>19128925.43</v>
      </c>
      <c r="AAG26" s="169">
        <v>1832287.33</v>
      </c>
      <c r="AAH26" s="169">
        <v>2448735.84</v>
      </c>
      <c r="AAI26" s="169">
        <v>1079789.96</v>
      </c>
      <c r="AAJ26" s="169">
        <v>1769896.4899999998</v>
      </c>
      <c r="AAK26" s="169">
        <v>2377420.02</v>
      </c>
      <c r="AAL26" s="169">
        <v>1753831.35</v>
      </c>
      <c r="AAM26" s="169">
        <v>69296046.709999993</v>
      </c>
      <c r="AAN26" s="169">
        <v>2844963.21</v>
      </c>
      <c r="AAO26" s="169">
        <v>1887845.0099999998</v>
      </c>
      <c r="AAP26" s="169">
        <v>3731370.81</v>
      </c>
      <c r="AAQ26" s="169">
        <v>4622409.7</v>
      </c>
      <c r="AAR26" s="169">
        <v>1930179.52</v>
      </c>
      <c r="AAS26" s="169">
        <v>3591514.34</v>
      </c>
      <c r="AAT26" s="169">
        <v>3953063.02</v>
      </c>
      <c r="AAU26" s="169">
        <v>5785120.0099999998</v>
      </c>
      <c r="AAV26" s="169">
        <v>2353169.85</v>
      </c>
      <c r="AAW26" s="169">
        <v>2950144.77</v>
      </c>
      <c r="AAX26" s="169">
        <v>10678115.449999999</v>
      </c>
      <c r="AAY26" s="169">
        <v>7493107.7599999998</v>
      </c>
      <c r="AAZ26" s="169">
        <v>1390815.27</v>
      </c>
      <c r="ABA26" s="169">
        <v>1800336.1400000001</v>
      </c>
      <c r="ABB26" s="169">
        <v>2153615.48</v>
      </c>
      <c r="ABC26" s="169">
        <v>1515835.07</v>
      </c>
      <c r="ABD26" s="169">
        <v>2572727.4900000002</v>
      </c>
      <c r="ABE26" s="169">
        <v>1644224.7299999997</v>
      </c>
      <c r="ABF26" s="169">
        <v>15891311.540000001</v>
      </c>
      <c r="ABG26" s="169">
        <v>9951671.7300000004</v>
      </c>
      <c r="ABH26" s="169">
        <v>1142469.8500000001</v>
      </c>
      <c r="ABI26" s="169">
        <v>1188955.9500000002</v>
      </c>
      <c r="ABJ26" s="169">
        <v>1027242.77</v>
      </c>
      <c r="ABK26" s="169">
        <v>786329.08</v>
      </c>
      <c r="ABL26" s="169">
        <v>829415.71</v>
      </c>
      <c r="ABM26" s="169">
        <v>22338174.59</v>
      </c>
      <c r="ABN26" s="169">
        <v>2695133.2100000004</v>
      </c>
      <c r="ABO26" s="169">
        <v>1280553.1800000002</v>
      </c>
      <c r="ABP26" s="169">
        <v>3395563.8899999997</v>
      </c>
      <c r="ABQ26" s="169">
        <v>3168689.98</v>
      </c>
      <c r="ABR26" s="169">
        <v>1841613.27</v>
      </c>
      <c r="ABS26" s="169">
        <v>1422437.7</v>
      </c>
      <c r="ABT26" s="169">
        <v>2546006.77</v>
      </c>
      <c r="ABU26" s="169">
        <v>601039.71</v>
      </c>
      <c r="ABV26" s="169">
        <v>23949253.149999999</v>
      </c>
      <c r="ABW26" s="169">
        <v>1634953.53</v>
      </c>
      <c r="ABX26" s="169">
        <v>3374458.79</v>
      </c>
      <c r="ABY26" s="169">
        <v>1812234.9099999997</v>
      </c>
      <c r="ABZ26" s="169">
        <v>1529331.21</v>
      </c>
      <c r="ACA26" s="169">
        <v>5277725.83</v>
      </c>
      <c r="ACB26" s="169">
        <v>1717113.84</v>
      </c>
      <c r="ACC26" s="169">
        <v>1818367.3199999998</v>
      </c>
      <c r="ACD26" s="169">
        <v>1417785.49</v>
      </c>
      <c r="ACE26" s="169">
        <v>3387765.11</v>
      </c>
      <c r="ACF26" s="169">
        <v>1730037.82</v>
      </c>
      <c r="ACG26" s="169">
        <v>40344121.119999997</v>
      </c>
      <c r="ACH26" s="169">
        <v>1825667.2899999998</v>
      </c>
      <c r="ACI26" s="169">
        <v>2156684.5699999998</v>
      </c>
      <c r="ACJ26" s="169">
        <v>3952614.3600000003</v>
      </c>
      <c r="ACK26" s="169">
        <v>1963849.58</v>
      </c>
      <c r="ACL26" s="169">
        <v>2158485.0700000003</v>
      </c>
      <c r="ACM26" s="169">
        <v>3496712.78</v>
      </c>
      <c r="ACN26" s="169">
        <v>10372815.460000001</v>
      </c>
      <c r="ACO26" s="169">
        <v>16985654.399999999</v>
      </c>
      <c r="ACP26" s="169">
        <v>1920436.98</v>
      </c>
      <c r="ACQ26" s="169">
        <v>3075191.6100000003</v>
      </c>
      <c r="ACR26" s="169">
        <v>4493769.55</v>
      </c>
      <c r="ACS26" s="169">
        <v>2733018.98</v>
      </c>
      <c r="ACT26" s="169">
        <v>12320284.299999999</v>
      </c>
      <c r="ACU26" s="169">
        <v>2445878.89</v>
      </c>
      <c r="ACV26" s="169">
        <v>2401084.5099999998</v>
      </c>
      <c r="ACW26" s="169">
        <v>1769603.85</v>
      </c>
      <c r="ACX26" s="169">
        <v>1237692.48</v>
      </c>
      <c r="ACY26" s="169">
        <v>1587589.5</v>
      </c>
      <c r="ACZ26" s="169">
        <v>576946.9</v>
      </c>
      <c r="ADA26" s="169">
        <v>786460.48</v>
      </c>
      <c r="ADB26" s="169">
        <v>672803.42999999993</v>
      </c>
      <c r="ADC26" s="169">
        <v>631006.52</v>
      </c>
      <c r="ADD26" s="169">
        <v>11806261.119999997</v>
      </c>
      <c r="ADE26" s="169">
        <v>9139359.0700000003</v>
      </c>
      <c r="ADF26" s="169">
        <v>1072377.8599999999</v>
      </c>
      <c r="ADG26" s="169">
        <v>1038474.4500000001</v>
      </c>
      <c r="ADH26" s="169">
        <v>2079839.55</v>
      </c>
      <c r="ADI26" s="169">
        <v>688253.5</v>
      </c>
      <c r="ADJ26" s="169">
        <v>1586398.29</v>
      </c>
      <c r="ADK26" s="169">
        <v>1644478.52</v>
      </c>
      <c r="ADL26" s="169">
        <v>2188079.7399999998</v>
      </c>
      <c r="ADM26" s="169">
        <v>41719707.899999999</v>
      </c>
      <c r="ADN26" s="169">
        <v>8955719.370000001</v>
      </c>
      <c r="ADO26" s="169">
        <v>4849876.41</v>
      </c>
      <c r="ADP26" s="169">
        <v>16533963.299999999</v>
      </c>
      <c r="ADQ26" s="169">
        <v>922413.17</v>
      </c>
      <c r="ADR26" s="169">
        <v>1360465.6600000001</v>
      </c>
      <c r="ADS26" s="169">
        <v>2503296.1</v>
      </c>
      <c r="ADT26" s="169">
        <v>1265483.49</v>
      </c>
      <c r="ADU26" s="169">
        <v>38121058.470000006</v>
      </c>
      <c r="ADV26" s="169">
        <v>11129888.4</v>
      </c>
      <c r="ADW26" s="169">
        <v>7181646.3600000003</v>
      </c>
      <c r="ADX26" s="169">
        <v>2738583.89</v>
      </c>
      <c r="ADY26" s="169">
        <v>1991166.0099999998</v>
      </c>
      <c r="ADZ26" s="169">
        <v>2970020.5000000005</v>
      </c>
      <c r="AEA26" s="169">
        <v>2797027.7</v>
      </c>
      <c r="AEB26" s="169">
        <v>2877984.8800000004</v>
      </c>
      <c r="AEC26" s="169">
        <v>2081653.74</v>
      </c>
      <c r="AED26" s="169">
        <v>1871097.17</v>
      </c>
      <c r="AEE26" s="169">
        <v>2791366.96</v>
      </c>
      <c r="AEF26" s="169">
        <v>4471576.99</v>
      </c>
      <c r="AEG26" s="169">
        <v>1895170.56</v>
      </c>
      <c r="AEH26" s="169">
        <v>2457441.35</v>
      </c>
      <c r="AEI26" s="169">
        <v>3434276.1999999997</v>
      </c>
      <c r="AEJ26" s="169">
        <v>2879974.76</v>
      </c>
      <c r="AEK26" s="169">
        <v>2040936.9100000001</v>
      </c>
      <c r="AEL26" s="169">
        <v>5142794.96</v>
      </c>
      <c r="AEM26" s="169">
        <v>1623495.4600000002</v>
      </c>
      <c r="AEN26" s="169">
        <v>2871493.87</v>
      </c>
      <c r="AEO26" s="169">
        <v>24240737.909999996</v>
      </c>
      <c r="AEP26" s="169">
        <v>3203406.0300000003</v>
      </c>
      <c r="AEQ26" s="169">
        <v>3486734.69</v>
      </c>
      <c r="AER26" s="169">
        <v>1936377.53</v>
      </c>
      <c r="AES26" s="169">
        <v>2217770.39</v>
      </c>
      <c r="AET26" s="169">
        <v>5609935.0599999996</v>
      </c>
      <c r="AEU26" s="169">
        <v>1505844.2</v>
      </c>
      <c r="AEV26" s="169">
        <v>2523414.5099999998</v>
      </c>
      <c r="AEW26" s="169">
        <v>1789929.89</v>
      </c>
      <c r="AEX26" s="169">
        <v>1022769.9199999999</v>
      </c>
      <c r="AEY26" s="169">
        <v>21443820.099999998</v>
      </c>
      <c r="AEZ26" s="169">
        <v>18370051.170000002</v>
      </c>
      <c r="AFA26" s="169">
        <v>2993837.28</v>
      </c>
      <c r="AFB26" s="169">
        <v>2519715.3600000003</v>
      </c>
      <c r="AFC26" s="169">
        <v>4737114.2699999996</v>
      </c>
      <c r="AFD26" s="169">
        <v>4424854.76</v>
      </c>
      <c r="AFE26" s="169">
        <v>2626843.58</v>
      </c>
      <c r="AFF26" s="169">
        <v>3141831.16</v>
      </c>
      <c r="AFG26" s="169">
        <v>2103675.08</v>
      </c>
      <c r="AFH26" s="169">
        <v>2038313.8599999999</v>
      </c>
      <c r="AFI26" s="169">
        <v>2561125.79</v>
      </c>
      <c r="AFJ26" s="169">
        <v>1750816.56</v>
      </c>
      <c r="AFK26" s="169">
        <v>2355904.94</v>
      </c>
      <c r="AFL26" s="169">
        <v>19650719.939999998</v>
      </c>
      <c r="AFM26" s="169">
        <v>3731289.96</v>
      </c>
      <c r="AFN26" s="169">
        <v>2590416.25</v>
      </c>
      <c r="AFO26" s="169">
        <v>1686483.8</v>
      </c>
      <c r="AFP26" s="169">
        <v>2495402.81</v>
      </c>
      <c r="AFQ26" s="169">
        <v>1956318.66</v>
      </c>
      <c r="AFR26" s="169">
        <v>1580074.35</v>
      </c>
      <c r="AFS26" s="169">
        <v>3510378.9299999997</v>
      </c>
      <c r="AFT26" s="169">
        <v>3494883.32</v>
      </c>
      <c r="AFU26" s="169">
        <v>1888798.57</v>
      </c>
      <c r="AFV26" s="169">
        <v>3411945.0300000003</v>
      </c>
      <c r="AFW26" s="169">
        <v>1897427.47</v>
      </c>
      <c r="AFX26" s="169">
        <v>33693124.799999997</v>
      </c>
      <c r="AFY26" s="169">
        <v>1140361.44</v>
      </c>
      <c r="AFZ26" s="169">
        <v>2162551.91</v>
      </c>
      <c r="AGA26" s="169">
        <v>1755911.8099999998</v>
      </c>
      <c r="AGB26" s="169">
        <v>4239586.9800000004</v>
      </c>
      <c r="AGC26" s="169">
        <v>2330412.7799999998</v>
      </c>
      <c r="AGD26" s="169">
        <v>1193907.42</v>
      </c>
      <c r="AGE26" s="169">
        <v>2048577.19</v>
      </c>
      <c r="AGF26" s="169">
        <v>1856086.9300000002</v>
      </c>
      <c r="AGG26" s="169">
        <v>2185653.37</v>
      </c>
      <c r="AGH26" s="169">
        <v>1301187.46</v>
      </c>
      <c r="AGI26" s="169">
        <v>22297920.27</v>
      </c>
      <c r="AGJ26" s="169">
        <v>6846653.1600000011</v>
      </c>
      <c r="AGK26" s="169">
        <v>2685576.19</v>
      </c>
      <c r="AGL26" s="169">
        <v>1731523.43</v>
      </c>
      <c r="AGM26" s="169">
        <v>4629848.63</v>
      </c>
      <c r="AGN26" s="169">
        <v>2891001.32</v>
      </c>
      <c r="AGO26" s="169">
        <v>1575969.61</v>
      </c>
      <c r="AGP26" s="169">
        <v>1498176.3199999998</v>
      </c>
      <c r="AGQ26" s="169">
        <v>46906288.219999999</v>
      </c>
      <c r="AGR26" s="169">
        <v>31383073.229999997</v>
      </c>
      <c r="AGS26" s="169">
        <v>1867604.3599999999</v>
      </c>
      <c r="AGT26" s="169">
        <v>3230663.6</v>
      </c>
      <c r="AGU26" s="169">
        <v>6798286.5199999996</v>
      </c>
      <c r="AGV26" s="169">
        <v>3482580.24</v>
      </c>
      <c r="AGW26" s="169">
        <v>3310720.4999999995</v>
      </c>
      <c r="AGX26" s="169">
        <v>3834346.5400000005</v>
      </c>
      <c r="AGY26" s="169">
        <v>1448009.6199999999</v>
      </c>
      <c r="AGZ26" s="169">
        <v>2488109.17</v>
      </c>
      <c r="AHA26" s="169">
        <v>3137090.23</v>
      </c>
      <c r="AHB26" s="169">
        <v>1802540.88</v>
      </c>
      <c r="AHC26" s="169">
        <v>1565848.93</v>
      </c>
      <c r="AHD26" s="169">
        <v>2304342.12</v>
      </c>
      <c r="AHE26" s="169">
        <v>1886033.63</v>
      </c>
      <c r="AHF26" s="169">
        <v>2471168.1100000003</v>
      </c>
      <c r="AHG26" s="169">
        <v>1806305.02</v>
      </c>
      <c r="AHH26" s="169">
        <v>15545352.059999999</v>
      </c>
      <c r="AHI26" s="169">
        <v>1470711.0899999999</v>
      </c>
      <c r="AHJ26" s="169">
        <v>1962561.97</v>
      </c>
      <c r="AHK26" s="169">
        <v>1888369.24</v>
      </c>
      <c r="AHL26" s="169">
        <v>4266744.3</v>
      </c>
      <c r="AHM26" s="169">
        <v>1716186.98</v>
      </c>
      <c r="AHN26" s="169">
        <v>898447.32000000007</v>
      </c>
      <c r="AHO26" s="169">
        <v>5039280340.1898975</v>
      </c>
    </row>
    <row r="27" spans="1:899" x14ac:dyDescent="0.35">
      <c r="A27" s="158" t="s">
        <v>37</v>
      </c>
      <c r="B27" s="158" t="s">
        <v>38</v>
      </c>
      <c r="C27" s="169">
        <v>92505039</v>
      </c>
      <c r="D27" s="169">
        <v>6197983.6099999994</v>
      </c>
      <c r="E27" s="169">
        <v>14502882.75</v>
      </c>
      <c r="F27" s="169">
        <v>2559869.5100000002</v>
      </c>
      <c r="G27" s="169">
        <v>14998118.5</v>
      </c>
      <c r="H27" s="169">
        <v>4521299.05</v>
      </c>
      <c r="I27" s="169">
        <v>9247204.9800000004</v>
      </c>
      <c r="J27" s="169">
        <v>6729996.0499999998</v>
      </c>
      <c r="K27" s="169">
        <v>8026883.3700000001</v>
      </c>
      <c r="L27" s="169">
        <v>4465946.25</v>
      </c>
      <c r="M27" s="169">
        <v>3838534.3800000004</v>
      </c>
      <c r="N27" s="169">
        <v>2792800.96</v>
      </c>
      <c r="O27" s="169">
        <v>5210475.8600000003</v>
      </c>
      <c r="P27" s="169">
        <v>2429788.2800000003</v>
      </c>
      <c r="Q27" s="169">
        <v>2749421.84</v>
      </c>
      <c r="R27" s="169">
        <v>5533798.1699999999</v>
      </c>
      <c r="S27" s="169">
        <v>5360899.76</v>
      </c>
      <c r="T27" s="169">
        <v>1310561.45</v>
      </c>
      <c r="U27" s="169">
        <v>43796359.749999993</v>
      </c>
      <c r="V27" s="169">
        <v>10931088.9</v>
      </c>
      <c r="W27" s="169">
        <v>4600852.08</v>
      </c>
      <c r="X27" s="169">
        <v>4287955.8199999994</v>
      </c>
      <c r="Y27" s="169">
        <v>3222094.25</v>
      </c>
      <c r="Z27" s="169">
        <v>3485119.1999999997</v>
      </c>
      <c r="AA27" s="169">
        <v>2154152.7599999998</v>
      </c>
      <c r="AB27" s="169">
        <v>10786019.08</v>
      </c>
      <c r="AC27" s="169">
        <v>8209863.2299999995</v>
      </c>
      <c r="AD27" s="169">
        <v>2179158.02</v>
      </c>
      <c r="AE27" s="169">
        <v>9428310.2200000007</v>
      </c>
      <c r="AF27" s="169">
        <v>1467273.03</v>
      </c>
      <c r="AG27" s="169">
        <v>11103306.51</v>
      </c>
      <c r="AH27" s="169">
        <v>1971414.33</v>
      </c>
      <c r="AI27" s="169">
        <v>2789599.6700000004</v>
      </c>
      <c r="AJ27" s="169">
        <v>2072084.43</v>
      </c>
      <c r="AK27" s="169">
        <v>7432475.6699999999</v>
      </c>
      <c r="AL27" s="169">
        <v>3124869.0500000003</v>
      </c>
      <c r="AM27" s="169">
        <v>3733336</v>
      </c>
      <c r="AN27" s="169">
        <v>4096079.3600000003</v>
      </c>
      <c r="AO27" s="169">
        <v>2637140.67</v>
      </c>
      <c r="AP27" s="169">
        <v>2046219.5</v>
      </c>
      <c r="AQ27" s="169">
        <v>1685257.17</v>
      </c>
      <c r="AR27" s="169">
        <v>2228282.4500000002</v>
      </c>
      <c r="AS27" s="169">
        <v>39071828.539999999</v>
      </c>
      <c r="AT27" s="169">
        <v>1674156.91</v>
      </c>
      <c r="AU27" s="169">
        <v>1379954.4</v>
      </c>
      <c r="AV27" s="169">
        <v>2400701.15</v>
      </c>
      <c r="AW27" s="169">
        <v>4047167.6599999997</v>
      </c>
      <c r="AX27" s="169">
        <v>4657490.6899999995</v>
      </c>
      <c r="AY27" s="169">
        <v>1788433.49</v>
      </c>
      <c r="AZ27" s="169">
        <v>2769275.37</v>
      </c>
      <c r="BA27" s="169">
        <v>1158158.6299999999</v>
      </c>
      <c r="BB27" s="169">
        <v>1348852.9200000002</v>
      </c>
      <c r="BC27" s="169">
        <v>1720456.9300000002</v>
      </c>
      <c r="BD27" s="169">
        <v>1438137.19</v>
      </c>
      <c r="BE27" s="169">
        <v>6531923.620000001</v>
      </c>
      <c r="BF27" s="169">
        <v>1343</v>
      </c>
      <c r="BG27" s="169">
        <v>390954.45</v>
      </c>
      <c r="BH27" s="169">
        <v>15914845.309999999</v>
      </c>
      <c r="BI27" s="169">
        <v>18250646.759999998</v>
      </c>
      <c r="BJ27" s="169">
        <v>2974730.61</v>
      </c>
      <c r="BK27" s="169">
        <v>1687705.33</v>
      </c>
      <c r="BL27" s="169">
        <v>2952471.59</v>
      </c>
      <c r="BM27" s="169">
        <v>3326898.55</v>
      </c>
      <c r="BN27" s="169">
        <v>2050041.65</v>
      </c>
      <c r="BO27" s="169">
        <v>70686.8</v>
      </c>
      <c r="BP27" s="169">
        <v>25690</v>
      </c>
      <c r="BQ27" s="169">
        <v>32308255.399999999</v>
      </c>
      <c r="BR27" s="169">
        <v>3042266.04</v>
      </c>
      <c r="BS27" s="169">
        <v>3739690.4200000004</v>
      </c>
      <c r="BT27" s="169">
        <v>1829153.05</v>
      </c>
      <c r="BU27" s="169">
        <v>2417189.4899999998</v>
      </c>
      <c r="BV27" s="169">
        <v>2768851.9000000004</v>
      </c>
      <c r="BW27" s="169">
        <v>1925827.2599999998</v>
      </c>
      <c r="BX27" s="169">
        <v>2614027.6999999997</v>
      </c>
      <c r="BY27" s="169">
        <v>10904053.24</v>
      </c>
      <c r="BZ27" s="169">
        <v>2443183.92</v>
      </c>
      <c r="CA27" s="169">
        <v>4918453.53</v>
      </c>
      <c r="CB27" s="169">
        <v>7201942.04</v>
      </c>
      <c r="CC27" s="169">
        <v>2109178.0500000003</v>
      </c>
      <c r="CD27" s="169">
        <v>2420512.0099999998</v>
      </c>
      <c r="CE27" s="169">
        <v>2230860.89</v>
      </c>
      <c r="CF27" s="169">
        <v>56354779.789999999</v>
      </c>
      <c r="CG27" s="169">
        <v>3248908.88</v>
      </c>
      <c r="CH27" s="169">
        <v>6187684.9199999999</v>
      </c>
      <c r="CI27" s="169">
        <v>3876703.95</v>
      </c>
      <c r="CJ27" s="169">
        <v>2925530.5</v>
      </c>
      <c r="CK27" s="169">
        <v>1840360.2</v>
      </c>
      <c r="CL27" s="169">
        <v>3185006.43</v>
      </c>
      <c r="CM27" s="169">
        <v>3462708.84</v>
      </c>
      <c r="CN27" s="169">
        <v>1426850.34</v>
      </c>
      <c r="CO27" s="169">
        <v>2002828.69</v>
      </c>
      <c r="CP27" s="169">
        <v>3775603.3899999997</v>
      </c>
      <c r="CQ27" s="169">
        <v>2115377.2400000002</v>
      </c>
      <c r="CR27" s="169">
        <v>1734196.1400000001</v>
      </c>
      <c r="CS27" s="169">
        <v>35377816.460000001</v>
      </c>
      <c r="CT27" s="169">
        <v>1451676.69</v>
      </c>
      <c r="CU27" s="169">
        <v>1815488.92</v>
      </c>
      <c r="CV27" s="169">
        <v>2667414.48</v>
      </c>
      <c r="CW27" s="169">
        <v>2253690.12</v>
      </c>
      <c r="CX27" s="169">
        <v>2109150.94</v>
      </c>
      <c r="CY27" s="169">
        <v>2281942.5</v>
      </c>
      <c r="CZ27" s="169">
        <v>751845.99</v>
      </c>
      <c r="DA27" s="169">
        <v>21658287.550000001</v>
      </c>
      <c r="DB27" s="169">
        <v>22653767.419999998</v>
      </c>
      <c r="DC27" s="169">
        <v>2247906.2699999996</v>
      </c>
      <c r="DD27" s="169">
        <v>2242631.7699999996</v>
      </c>
      <c r="DE27" s="169">
        <v>10757385.580000002</v>
      </c>
      <c r="DF27" s="169">
        <v>6370565.8300000001</v>
      </c>
      <c r="DG27" s="169">
        <v>6607490.7600000007</v>
      </c>
      <c r="DH27" s="169">
        <v>19724260.030000001</v>
      </c>
      <c r="DI27" s="169">
        <v>1915974.1199999999</v>
      </c>
      <c r="DJ27" s="169">
        <v>64864015.769999996</v>
      </c>
      <c r="DK27" s="169">
        <v>4838727.6099999994</v>
      </c>
      <c r="DL27" s="169">
        <v>4297392.68</v>
      </c>
      <c r="DM27" s="169">
        <v>3322468.5599999996</v>
      </c>
      <c r="DN27" s="169">
        <v>4273485.1499999994</v>
      </c>
      <c r="DO27" s="169">
        <v>3952993.25</v>
      </c>
      <c r="DP27" s="169">
        <v>5683699.7200000007</v>
      </c>
      <c r="DQ27" s="169">
        <v>2597537.92</v>
      </c>
      <c r="DR27" s="169">
        <v>9519486.3300000001</v>
      </c>
      <c r="DS27" s="169">
        <v>49161043.790000007</v>
      </c>
      <c r="DT27" s="169">
        <v>3523764.36</v>
      </c>
      <c r="DU27" s="169">
        <v>11706686.07</v>
      </c>
      <c r="DV27" s="169">
        <v>17287574.5</v>
      </c>
      <c r="DW27" s="169">
        <v>3410956.98</v>
      </c>
      <c r="DX27" s="169">
        <v>11117581</v>
      </c>
      <c r="DY27" s="169">
        <v>6456741.6799999997</v>
      </c>
      <c r="DZ27" s="169">
        <v>2012867.33</v>
      </c>
      <c r="EA27" s="169">
        <v>2621816.7800000003</v>
      </c>
      <c r="EB27" s="169">
        <v>2897947.33</v>
      </c>
      <c r="EC27" s="169">
        <v>7206407.1000000006</v>
      </c>
      <c r="ED27" s="169">
        <v>18118651.960000001</v>
      </c>
      <c r="EE27" s="169">
        <v>14574137.810000001</v>
      </c>
      <c r="EF27" s="169">
        <v>2684371.37</v>
      </c>
      <c r="EG27" s="169">
        <v>2388785.8200000003</v>
      </c>
      <c r="EH27" s="169">
        <v>2602914.19</v>
      </c>
      <c r="EI27" s="169">
        <v>5980080.5800000001</v>
      </c>
      <c r="EJ27" s="169">
        <v>7650658.3799999999</v>
      </c>
      <c r="EK27" s="169">
        <v>1272387.52</v>
      </c>
      <c r="EL27" s="169">
        <v>2397951.7299999995</v>
      </c>
      <c r="EM27" s="169">
        <v>57089178.590000004</v>
      </c>
      <c r="EN27" s="169">
        <v>2389445.23</v>
      </c>
      <c r="EO27" s="169">
        <v>2524770.56</v>
      </c>
      <c r="EP27" s="169">
        <v>3018360.0399999996</v>
      </c>
      <c r="EQ27" s="169">
        <v>1727690.4099999997</v>
      </c>
      <c r="ER27" s="169">
        <v>1663825.34</v>
      </c>
      <c r="ES27" s="169">
        <v>5547388.3599999994</v>
      </c>
      <c r="ET27" s="169">
        <v>2731423.02</v>
      </c>
      <c r="EU27" s="169">
        <v>1941038.1800000002</v>
      </c>
      <c r="EV27" s="169">
        <v>27693490.920000006</v>
      </c>
      <c r="EW27" s="169">
        <v>1307272.69</v>
      </c>
      <c r="EX27" s="169">
        <v>2308059.13</v>
      </c>
      <c r="EY27" s="169">
        <v>6104165.2300000004</v>
      </c>
      <c r="EZ27" s="169">
        <v>12930631.52</v>
      </c>
      <c r="FA27" s="169">
        <v>8302465.1899999995</v>
      </c>
      <c r="FB27" s="169">
        <v>4124490.7699999996</v>
      </c>
      <c r="FC27" s="169">
        <v>3570534.2200000007</v>
      </c>
      <c r="FD27" s="169">
        <v>3438369.31</v>
      </c>
      <c r="FE27" s="169">
        <v>2822941.39</v>
      </c>
      <c r="FF27" s="169">
        <v>2307227.2999999998</v>
      </c>
      <c r="FG27" s="169">
        <v>1389934</v>
      </c>
      <c r="FH27" s="169">
        <v>18106215.77</v>
      </c>
      <c r="FI27" s="169">
        <v>2164829.44</v>
      </c>
      <c r="FJ27" s="169">
        <v>2884528.67</v>
      </c>
      <c r="FK27" s="169">
        <v>1346388.1300000001</v>
      </c>
      <c r="FL27" s="169">
        <v>3202071.96</v>
      </c>
      <c r="FM27" s="169">
        <v>2784515.08</v>
      </c>
      <c r="FN27" s="169">
        <v>991444.5</v>
      </c>
      <c r="FO27" s="169">
        <v>720951.82000000007</v>
      </c>
      <c r="FP27" s="169">
        <v>44683154.490000002</v>
      </c>
      <c r="FQ27" s="169">
        <v>1553710.6</v>
      </c>
      <c r="FR27" s="169">
        <v>4304493.4000000004</v>
      </c>
      <c r="FS27" s="169">
        <v>4837724.12</v>
      </c>
      <c r="FT27" s="169">
        <v>3898051.5100000002</v>
      </c>
      <c r="FU27" s="169">
        <v>2354900.7800000003</v>
      </c>
      <c r="FV27" s="169">
        <v>9827778.7300000004</v>
      </c>
      <c r="FW27" s="169">
        <v>5009421.5</v>
      </c>
      <c r="FX27" s="169">
        <v>6136777.8900000006</v>
      </c>
      <c r="FY27" s="169">
        <v>2577825.23</v>
      </c>
      <c r="FZ27" s="169">
        <v>8280735.4199999999</v>
      </c>
      <c r="GA27" s="169">
        <v>2800109.39</v>
      </c>
      <c r="GB27" s="169">
        <v>2283502.7599999998</v>
      </c>
      <c r="GC27" s="169">
        <v>990863.87</v>
      </c>
      <c r="GD27" s="169">
        <v>23927989.799999997</v>
      </c>
      <c r="GE27" s="169">
        <v>1768531.24</v>
      </c>
      <c r="GF27" s="169">
        <v>2105096.5</v>
      </c>
      <c r="GG27" s="169">
        <v>4886862.59</v>
      </c>
      <c r="GH27" s="169">
        <v>2921465.6900000004</v>
      </c>
      <c r="GI27" s="169">
        <v>2509999.4</v>
      </c>
      <c r="GJ27" s="169">
        <v>1770568.09</v>
      </c>
      <c r="GK27" s="169">
        <v>6252389.46</v>
      </c>
      <c r="GL27" s="169">
        <v>1221791.79</v>
      </c>
      <c r="GM27" s="169">
        <v>700143.74</v>
      </c>
      <c r="GN27" s="169">
        <v>809841.67999999993</v>
      </c>
      <c r="GO27" s="169">
        <v>782427.5199999999</v>
      </c>
      <c r="GP27" s="169">
        <v>10203281.890000001</v>
      </c>
      <c r="GQ27" s="169">
        <v>5843266.7599999998</v>
      </c>
      <c r="GR27" s="169">
        <v>2956046.8</v>
      </c>
      <c r="GS27" s="169">
        <v>6059895.3499999996</v>
      </c>
      <c r="GT27" s="169">
        <v>779770.35</v>
      </c>
      <c r="GU27" s="169">
        <v>3849858.4000000004</v>
      </c>
      <c r="GV27" s="169">
        <v>4613987.2</v>
      </c>
      <c r="GW27" s="169">
        <v>2047871.25</v>
      </c>
      <c r="GX27" s="169">
        <v>20780774.82</v>
      </c>
      <c r="GY27" s="169">
        <v>1992888.06</v>
      </c>
      <c r="GZ27" s="169">
        <v>7353689.5199999996</v>
      </c>
      <c r="HA27" s="169">
        <v>2475961.73</v>
      </c>
      <c r="HB27" s="169">
        <v>43176148.32</v>
      </c>
      <c r="HC27" s="169">
        <v>960756.11</v>
      </c>
      <c r="HD27" s="169">
        <v>3263041.8400000003</v>
      </c>
      <c r="HE27" s="169">
        <v>2692348.96</v>
      </c>
      <c r="HF27" s="169">
        <v>2235145.2199999997</v>
      </c>
      <c r="HG27" s="169">
        <v>3673241.6400000006</v>
      </c>
      <c r="HH27" s="169">
        <v>829834.62</v>
      </c>
      <c r="HI27" s="169">
        <v>31828972.259999998</v>
      </c>
      <c r="HJ27" s="169">
        <v>5473494.8599999994</v>
      </c>
      <c r="HK27" s="169">
        <v>6277131.0199999996</v>
      </c>
      <c r="HL27" s="169">
        <v>3727504.37</v>
      </c>
      <c r="HM27" s="169">
        <v>2541431.65</v>
      </c>
      <c r="HN27" s="169">
        <v>1993690.04</v>
      </c>
      <c r="HO27" s="169">
        <v>4727821.4700000007</v>
      </c>
      <c r="HP27" s="169">
        <v>1837538.2899999998</v>
      </c>
      <c r="HQ27" s="169">
        <v>37414229.960000001</v>
      </c>
      <c r="HR27" s="169">
        <v>13169574.470000001</v>
      </c>
      <c r="HS27" s="169">
        <v>3050371.13</v>
      </c>
      <c r="HT27" s="169">
        <v>2760467.17</v>
      </c>
      <c r="HU27" s="169">
        <v>2049891.9599999997</v>
      </c>
      <c r="HV27" s="169">
        <v>2329408.2599999998</v>
      </c>
      <c r="HW27" s="169">
        <v>5941226.5999999996</v>
      </c>
      <c r="HX27" s="169">
        <v>2873473.7600000002</v>
      </c>
      <c r="HY27" s="169">
        <v>2902319.99</v>
      </c>
      <c r="HZ27" s="169">
        <v>3325156.45</v>
      </c>
      <c r="IA27" s="169">
        <v>3172941.2399999998</v>
      </c>
      <c r="IB27" s="169">
        <v>3970130.5500000003</v>
      </c>
      <c r="IC27" s="169">
        <v>1160085.1099999999</v>
      </c>
      <c r="ID27" s="169">
        <v>2476585.41</v>
      </c>
      <c r="IE27" s="169">
        <v>1564089.25</v>
      </c>
      <c r="IF27" s="169">
        <v>2300015.58</v>
      </c>
      <c r="IG27" s="169">
        <v>35470396.459999993</v>
      </c>
      <c r="IH27" s="169">
        <v>12249150.449999999</v>
      </c>
      <c r="II27" s="169">
        <v>4065923.91</v>
      </c>
      <c r="IJ27" s="169">
        <v>8579518.790000001</v>
      </c>
      <c r="IK27" s="169">
        <v>7675250.6000000006</v>
      </c>
      <c r="IL27" s="169">
        <v>2851680.85</v>
      </c>
      <c r="IM27" s="169">
        <v>3120798.27</v>
      </c>
      <c r="IN27" s="169">
        <v>2056481.55</v>
      </c>
      <c r="IO27" s="169">
        <v>1702000.85</v>
      </c>
      <c r="IP27" s="169">
        <v>2541738.0099999998</v>
      </c>
      <c r="IQ27" s="169">
        <v>2671761.0199999996</v>
      </c>
      <c r="IR27" s="169">
        <v>49887820.109999999</v>
      </c>
      <c r="IS27" s="169">
        <v>21388748.619999997</v>
      </c>
      <c r="IT27" s="169">
        <v>6387139.6499999994</v>
      </c>
      <c r="IU27" s="169">
        <v>3059644.4</v>
      </c>
      <c r="IV27" s="169">
        <v>1828805.86</v>
      </c>
      <c r="IW27" s="169">
        <v>850860.13</v>
      </c>
      <c r="IX27" s="169">
        <v>3228950.3</v>
      </c>
      <c r="IY27" s="169">
        <v>1211541.3699999999</v>
      </c>
      <c r="IZ27" s="169">
        <v>970404.73</v>
      </c>
      <c r="JA27" s="169">
        <v>3953320.8000000003</v>
      </c>
      <c r="JB27" s="169">
        <v>3200690.62</v>
      </c>
      <c r="JC27" s="169">
        <v>1986103.71</v>
      </c>
      <c r="JD27" s="169">
        <v>17064404.289999999</v>
      </c>
      <c r="JE27" s="169">
        <v>7370184.4400000004</v>
      </c>
      <c r="JF27" s="169">
        <v>1087767.6399999999</v>
      </c>
      <c r="JG27" s="169">
        <v>1042376.6599999999</v>
      </c>
      <c r="JH27" s="169">
        <v>1399801.3199999998</v>
      </c>
      <c r="JI27" s="169">
        <v>1415929.23</v>
      </c>
      <c r="JJ27" s="169">
        <v>19879583.780000001</v>
      </c>
      <c r="JK27" s="169">
        <v>1403987.89</v>
      </c>
      <c r="JL27" s="169">
        <v>2894412.8200000003</v>
      </c>
      <c r="JM27" s="169">
        <v>3855453.3600000003</v>
      </c>
      <c r="JN27" s="169">
        <v>1850154.02</v>
      </c>
      <c r="JO27" s="169">
        <v>4816626.62</v>
      </c>
      <c r="JP27" s="169">
        <v>842087.42</v>
      </c>
      <c r="JQ27" s="169">
        <v>37409004.670000002</v>
      </c>
      <c r="JR27" s="169">
        <v>16900432.550000001</v>
      </c>
      <c r="JS27" s="169">
        <v>3477918.91</v>
      </c>
      <c r="JT27" s="169">
        <v>2395261.6899999995</v>
      </c>
      <c r="JU27" s="169">
        <v>4859012.12</v>
      </c>
      <c r="JV27" s="169">
        <v>1373950.1099999999</v>
      </c>
      <c r="JW27" s="169">
        <v>11255404.369999999</v>
      </c>
      <c r="JX27" s="169">
        <v>4519256.12</v>
      </c>
      <c r="JY27" s="169">
        <v>3803670.9899999998</v>
      </c>
      <c r="JZ27" s="169">
        <v>3607553.37</v>
      </c>
      <c r="KA27" s="169">
        <v>3686393.1199999996</v>
      </c>
      <c r="KB27" s="169">
        <v>2463712.9900000002</v>
      </c>
      <c r="KC27" s="169">
        <v>3689063.18</v>
      </c>
      <c r="KD27" s="169">
        <v>1082761.0899999999</v>
      </c>
      <c r="KE27" s="169">
        <v>2565898.7399999998</v>
      </c>
      <c r="KF27" s="169">
        <v>54357940.699999996</v>
      </c>
      <c r="KG27" s="169">
        <v>7017318.5800000001</v>
      </c>
      <c r="KH27" s="169">
        <v>2758831.5300000003</v>
      </c>
      <c r="KI27" s="169">
        <v>4558710.92</v>
      </c>
      <c r="KJ27" s="169">
        <v>4107088.6500000004</v>
      </c>
      <c r="KK27" s="169">
        <v>6182471.4099999992</v>
      </c>
      <c r="KL27" s="169">
        <v>10435459.030000001</v>
      </c>
      <c r="KM27" s="169">
        <v>2431355.3599999994</v>
      </c>
      <c r="KN27" s="169">
        <v>2199287.87</v>
      </c>
      <c r="KO27" s="169">
        <v>17685535.609999999</v>
      </c>
      <c r="KP27" s="169">
        <v>3083811.35</v>
      </c>
      <c r="KQ27" s="169">
        <v>4087982.92</v>
      </c>
      <c r="KR27" s="169">
        <v>21520753.530000001</v>
      </c>
      <c r="KS27" s="169">
        <v>4012819.7399999998</v>
      </c>
      <c r="KT27" s="169">
        <v>5907441.71</v>
      </c>
      <c r="KU27" s="169">
        <v>36785742.24000001</v>
      </c>
      <c r="KV27" s="169">
        <v>5843472.7299999995</v>
      </c>
      <c r="KW27" s="169">
        <v>27278766.98</v>
      </c>
      <c r="KX27" s="169">
        <v>3065317.85</v>
      </c>
      <c r="KY27" s="169">
        <v>1813588.9</v>
      </c>
      <c r="KZ27" s="169">
        <v>8765814.1199999992</v>
      </c>
      <c r="LA27" s="169">
        <v>5330796.57</v>
      </c>
      <c r="LB27" s="169">
        <v>3472920.08</v>
      </c>
      <c r="LC27" s="169">
        <v>2278191.42</v>
      </c>
      <c r="LD27" s="169">
        <v>2206753.91</v>
      </c>
      <c r="LE27" s="169">
        <v>49009397.609999999</v>
      </c>
      <c r="LF27" s="169">
        <v>16382823.219999999</v>
      </c>
      <c r="LG27" s="169">
        <v>20773721.960000001</v>
      </c>
      <c r="LH27" s="169">
        <v>15637587.680000002</v>
      </c>
      <c r="LI27" s="169">
        <v>5788530.6799999997</v>
      </c>
      <c r="LJ27" s="169">
        <v>2513181.0900000003</v>
      </c>
      <c r="LK27" s="169">
        <v>2395223.87</v>
      </c>
      <c r="LL27" s="169">
        <v>3539262.01</v>
      </c>
      <c r="LM27" s="169">
        <v>2754760.71</v>
      </c>
      <c r="LN27" s="169">
        <v>5323018.95</v>
      </c>
      <c r="LO27" s="169">
        <v>1443069.16</v>
      </c>
      <c r="LP27" s="169">
        <v>20882043.27</v>
      </c>
      <c r="LQ27" s="169">
        <v>5258098.95</v>
      </c>
      <c r="LR27" s="169">
        <v>2814779.2300000004</v>
      </c>
      <c r="LS27" s="169">
        <v>61793063.150000006</v>
      </c>
      <c r="LT27" s="169">
        <v>16776502.83</v>
      </c>
      <c r="LU27" s="169">
        <v>47621709.280000001</v>
      </c>
      <c r="LV27" s="169">
        <v>16157198.970000001</v>
      </c>
      <c r="LW27" s="169">
        <v>9779382.0600000005</v>
      </c>
      <c r="LX27" s="169">
        <v>8418127.2100000009</v>
      </c>
      <c r="LY27" s="169">
        <v>4958188.1800000006</v>
      </c>
      <c r="LZ27" s="169">
        <v>3598920.4399999995</v>
      </c>
      <c r="MA27" s="169">
        <v>4088581.07</v>
      </c>
      <c r="MB27" s="169">
        <v>6112501.5099999998</v>
      </c>
      <c r="MC27" s="169">
        <v>12650494.57</v>
      </c>
      <c r="MD27" s="169">
        <v>3846796.1399999997</v>
      </c>
      <c r="ME27" s="169">
        <v>56189204.440000005</v>
      </c>
      <c r="MF27" s="169">
        <v>4993954.13</v>
      </c>
      <c r="MG27" s="169">
        <v>1201950.55</v>
      </c>
      <c r="MH27" s="169">
        <v>2343449.13</v>
      </c>
      <c r="MI27" s="169">
        <v>1372150.88</v>
      </c>
      <c r="MJ27" s="169">
        <v>5423612.1600000001</v>
      </c>
      <c r="MK27" s="169">
        <v>1809675.82</v>
      </c>
      <c r="ML27" s="169">
        <v>2780005.65</v>
      </c>
      <c r="MM27" s="169">
        <v>6274870.8300000001</v>
      </c>
      <c r="MN27" s="169">
        <v>3469738.53</v>
      </c>
      <c r="MO27" s="169">
        <v>2136834</v>
      </c>
      <c r="MP27" s="169">
        <v>1853026.71</v>
      </c>
      <c r="MQ27" s="169">
        <v>41409113.310000002</v>
      </c>
      <c r="MR27" s="169">
        <v>3934971.96</v>
      </c>
      <c r="MS27" s="169">
        <v>2454646.94</v>
      </c>
      <c r="MT27" s="169">
        <v>5225166.5100000007</v>
      </c>
      <c r="MU27" s="169">
        <v>5316384.0699999994</v>
      </c>
      <c r="MV27" s="169">
        <v>3856781.4999999995</v>
      </c>
      <c r="MW27" s="169">
        <v>10457846.039900001</v>
      </c>
      <c r="MX27" s="169">
        <v>6231970.75</v>
      </c>
      <c r="MY27" s="169">
        <v>3914122.9899999998</v>
      </c>
      <c r="MZ27" s="169">
        <v>1353783.5399999998</v>
      </c>
      <c r="NA27" s="169">
        <v>823380.23</v>
      </c>
      <c r="NB27" s="169">
        <v>105801469.53000002</v>
      </c>
      <c r="NC27" s="169">
        <v>10003651.460000001</v>
      </c>
      <c r="ND27" s="169">
        <v>4069195.6599999997</v>
      </c>
      <c r="NE27" s="169">
        <v>26672083.620000001</v>
      </c>
      <c r="NF27" s="169">
        <v>3196128.98</v>
      </c>
      <c r="NG27" s="169">
        <v>7593520.79</v>
      </c>
      <c r="NH27" s="169">
        <v>17763714.739999998</v>
      </c>
      <c r="NI27" s="169">
        <v>9826816.9399999995</v>
      </c>
      <c r="NJ27" s="169">
        <v>736227.8</v>
      </c>
      <c r="NK27" s="169">
        <v>3885069.0900000003</v>
      </c>
      <c r="NL27" s="169">
        <v>4318781.49</v>
      </c>
      <c r="NM27" s="169">
        <v>2240929.0100000002</v>
      </c>
      <c r="NN27" s="169">
        <v>21641128.870000001</v>
      </c>
      <c r="NO27" s="169">
        <v>3703828.5</v>
      </c>
      <c r="NP27" s="169">
        <v>2834920.24</v>
      </c>
      <c r="NQ27" s="169">
        <v>0</v>
      </c>
      <c r="NR27" s="169">
        <v>2166934.11</v>
      </c>
      <c r="NS27" s="169">
        <v>1040848.1</v>
      </c>
      <c r="NT27" s="169">
        <v>1355997.31</v>
      </c>
      <c r="NU27" s="169">
        <v>46691132.229999997</v>
      </c>
      <c r="NV27" s="169">
        <v>15460688.030000001</v>
      </c>
      <c r="NW27" s="169">
        <v>2948140.29</v>
      </c>
      <c r="NX27" s="169">
        <v>1069079.29</v>
      </c>
      <c r="NY27" s="169">
        <v>1972505.53</v>
      </c>
      <c r="NZ27" s="169">
        <v>3338027.83</v>
      </c>
      <c r="OA27" s="169">
        <v>1428154.71</v>
      </c>
      <c r="OB27" s="169">
        <v>46827708.18</v>
      </c>
      <c r="OC27" s="169">
        <v>18668508.210000001</v>
      </c>
      <c r="OD27" s="169">
        <v>6133566.5499999998</v>
      </c>
      <c r="OE27" s="169">
        <v>15221200.65</v>
      </c>
      <c r="OF27" s="169">
        <v>2908716.9</v>
      </c>
      <c r="OG27" s="169">
        <v>4084675.4800000004</v>
      </c>
      <c r="OH27" s="169">
        <v>5810541.75</v>
      </c>
      <c r="OI27" s="169">
        <v>510694.91000000003</v>
      </c>
      <c r="OJ27" s="169">
        <v>1198722.92</v>
      </c>
      <c r="OK27" s="169">
        <v>49953790.449999996</v>
      </c>
      <c r="OL27" s="169">
        <v>9825335.4600000009</v>
      </c>
      <c r="OM27" s="169">
        <v>13811705.540000001</v>
      </c>
      <c r="ON27" s="169">
        <v>4977625.1500000004</v>
      </c>
      <c r="OO27" s="169">
        <v>5433306.6700000009</v>
      </c>
      <c r="OP27" s="169">
        <v>696163.44</v>
      </c>
      <c r="OQ27" s="169">
        <v>22635107.390000001</v>
      </c>
      <c r="OR27" s="169">
        <v>2889109.78</v>
      </c>
      <c r="OS27" s="169">
        <v>2485969</v>
      </c>
      <c r="OT27" s="169">
        <v>8218008.4399999995</v>
      </c>
      <c r="OU27" s="169">
        <v>4142483.9800000004</v>
      </c>
      <c r="OV27" s="169">
        <v>9314932.8200000003</v>
      </c>
      <c r="OW27" s="169">
        <v>2771617.92</v>
      </c>
      <c r="OX27" s="169">
        <v>1618714.94</v>
      </c>
      <c r="OY27" s="169">
        <v>1738142.3</v>
      </c>
      <c r="OZ27" s="169">
        <v>32083922.699999996</v>
      </c>
      <c r="PA27" s="169">
        <v>1749039.92</v>
      </c>
      <c r="PB27" s="169">
        <v>7878886.4600000009</v>
      </c>
      <c r="PC27" s="169">
        <v>1305946.24</v>
      </c>
      <c r="PD27" s="169">
        <v>6376816.04</v>
      </c>
      <c r="PE27" s="169">
        <v>9053653.4499999993</v>
      </c>
      <c r="PF27" s="169">
        <v>2557362.92</v>
      </c>
      <c r="PG27" s="169">
        <v>1920626.49</v>
      </c>
      <c r="PH27" s="169">
        <v>5235907.0199999996</v>
      </c>
      <c r="PI27" s="169">
        <v>3504418.66</v>
      </c>
      <c r="PJ27" s="169">
        <v>5048033.5</v>
      </c>
      <c r="PK27" s="169">
        <v>7039523.6699999999</v>
      </c>
      <c r="PL27" s="169">
        <v>3004123.77</v>
      </c>
      <c r="PM27" s="169">
        <v>10428672.979999999</v>
      </c>
      <c r="PN27" s="169">
        <v>1867591.28</v>
      </c>
      <c r="PO27" s="169">
        <v>1327116.92</v>
      </c>
      <c r="PP27" s="169">
        <v>862056.8</v>
      </c>
      <c r="PQ27" s="169">
        <v>2104805.67</v>
      </c>
      <c r="PR27" s="169">
        <v>76671890.300000012</v>
      </c>
      <c r="PS27" s="169">
        <v>3956242.89</v>
      </c>
      <c r="PT27" s="169">
        <v>2964309.1399999997</v>
      </c>
      <c r="PU27" s="169">
        <v>8522558.5800000001</v>
      </c>
      <c r="PV27" s="169">
        <v>15196498.940000001</v>
      </c>
      <c r="PW27" s="169">
        <v>4606714.4800000004</v>
      </c>
      <c r="PX27" s="169">
        <v>12758954.75</v>
      </c>
      <c r="PY27" s="169">
        <v>4067478.74</v>
      </c>
      <c r="PZ27" s="169">
        <v>8724354.9000000004</v>
      </c>
      <c r="QA27" s="169">
        <v>2781238.8099999996</v>
      </c>
      <c r="QB27" s="169">
        <v>10666522.23</v>
      </c>
      <c r="QC27" s="169">
        <v>3061712.81</v>
      </c>
      <c r="QD27" s="169">
        <v>3238049.25</v>
      </c>
      <c r="QE27" s="169">
        <v>5341167.6099999994</v>
      </c>
      <c r="QF27" s="169">
        <v>10548453.33</v>
      </c>
      <c r="QG27" s="169">
        <v>3848613.7499999995</v>
      </c>
      <c r="QH27" s="169">
        <v>3781185.1</v>
      </c>
      <c r="QI27" s="169">
        <v>2962377.18</v>
      </c>
      <c r="QJ27" s="169">
        <v>2304316.4900000002</v>
      </c>
      <c r="QK27" s="169">
        <v>7669835.6900000004</v>
      </c>
      <c r="QL27" s="169">
        <v>8970050.7599999998</v>
      </c>
      <c r="QM27" s="169">
        <v>2418632.6799999997</v>
      </c>
      <c r="QN27" s="169">
        <v>695639.85</v>
      </c>
      <c r="QO27" s="169">
        <v>513578.8</v>
      </c>
      <c r="QP27" s="169">
        <v>514260.58999999997</v>
      </c>
      <c r="QQ27" s="169">
        <v>805879.65999999992</v>
      </c>
      <c r="QR27" s="169">
        <v>38074823.730000004</v>
      </c>
      <c r="QS27" s="169">
        <v>3146928.6999999997</v>
      </c>
      <c r="QT27" s="169">
        <v>6965061.5899999999</v>
      </c>
      <c r="QU27" s="169">
        <v>3678821.54</v>
      </c>
      <c r="QV27" s="169">
        <v>6475057.4899999993</v>
      </c>
      <c r="QW27" s="169">
        <v>9172952.0500000007</v>
      </c>
      <c r="QX27" s="169">
        <v>2997703.84</v>
      </c>
      <c r="QY27" s="169">
        <v>6574780.7300000004</v>
      </c>
      <c r="QZ27" s="169">
        <v>4942269.5</v>
      </c>
      <c r="RA27" s="169">
        <v>2826143.59</v>
      </c>
      <c r="RB27" s="169">
        <v>3545060.4</v>
      </c>
      <c r="RC27" s="169">
        <v>1323631.96</v>
      </c>
      <c r="RD27" s="169">
        <v>1199018</v>
      </c>
      <c r="RE27" s="169">
        <v>44545563.300000004</v>
      </c>
      <c r="RF27" s="169">
        <v>9414843.6000000015</v>
      </c>
      <c r="RG27" s="169">
        <v>4826445.3900000006</v>
      </c>
      <c r="RH27" s="169">
        <v>5652646.1699999999</v>
      </c>
      <c r="RI27" s="169">
        <v>4394823.26</v>
      </c>
      <c r="RJ27" s="169">
        <v>5802620.6400000006</v>
      </c>
      <c r="RK27" s="169">
        <v>11283098.93</v>
      </c>
      <c r="RL27" s="169">
        <v>5659025.8499999996</v>
      </c>
      <c r="RM27" s="169">
        <v>4724569</v>
      </c>
      <c r="RN27" s="169">
        <v>7271521.2000000002</v>
      </c>
      <c r="RO27" s="169">
        <v>6755185.7599999998</v>
      </c>
      <c r="RP27" s="169">
        <v>2755829.61</v>
      </c>
      <c r="RQ27" s="169">
        <v>1824773.85</v>
      </c>
      <c r="RR27" s="169">
        <v>4096564.5</v>
      </c>
      <c r="RS27" s="169">
        <v>1974344.1500000001</v>
      </c>
      <c r="RT27" s="169">
        <v>2328756.6</v>
      </c>
      <c r="RU27" s="169">
        <v>2947095.7100000004</v>
      </c>
      <c r="RV27" s="169">
        <v>1397045.2</v>
      </c>
      <c r="RW27" s="169">
        <v>1485990.99</v>
      </c>
      <c r="RX27" s="169">
        <v>708818.21</v>
      </c>
      <c r="RY27" s="169">
        <v>34615303.920000002</v>
      </c>
      <c r="RZ27" s="169">
        <v>4069442.1</v>
      </c>
      <c r="SA27" s="169">
        <v>3149758.7499999995</v>
      </c>
      <c r="SB27" s="169">
        <v>3225058.48</v>
      </c>
      <c r="SC27" s="169">
        <v>1909180.9300000002</v>
      </c>
      <c r="SD27" s="169">
        <v>2069055.3199999998</v>
      </c>
      <c r="SE27" s="169">
        <v>2105534.1</v>
      </c>
      <c r="SF27" s="169">
        <v>4992744.8099999996</v>
      </c>
      <c r="SG27" s="169">
        <v>2308684.0700000003</v>
      </c>
      <c r="SH27" s="169">
        <v>3440768.65</v>
      </c>
      <c r="SI27" s="169">
        <v>7529816.04</v>
      </c>
      <c r="SJ27" s="169">
        <v>502964.89</v>
      </c>
      <c r="SK27" s="169">
        <v>17330519.379999999</v>
      </c>
      <c r="SL27" s="169">
        <v>4007155</v>
      </c>
      <c r="SM27" s="169">
        <v>5354159.79</v>
      </c>
      <c r="SN27" s="169">
        <v>9448005.9000000004</v>
      </c>
      <c r="SO27" s="169">
        <v>3917961.1</v>
      </c>
      <c r="SP27" s="169">
        <v>5180825.72</v>
      </c>
      <c r="SQ27" s="169">
        <v>3363390.2199999997</v>
      </c>
      <c r="SR27" s="169">
        <v>1433928.53</v>
      </c>
      <c r="SS27" s="169">
        <v>46428780.440000005</v>
      </c>
      <c r="ST27" s="169">
        <v>3006581.53</v>
      </c>
      <c r="SU27" s="169">
        <v>9166823.8399999999</v>
      </c>
      <c r="SV27" s="169">
        <v>5865386.5099999998</v>
      </c>
      <c r="SW27" s="169">
        <v>1807685.0699999998</v>
      </c>
      <c r="SX27" s="169">
        <v>2656320.12</v>
      </c>
      <c r="SY27" s="169">
        <v>6165361.9000000004</v>
      </c>
      <c r="SZ27" s="169">
        <v>15098041.810000001</v>
      </c>
      <c r="TA27" s="169">
        <v>3569985.84</v>
      </c>
      <c r="TB27" s="169">
        <v>3256918.6</v>
      </c>
      <c r="TC27" s="169">
        <v>3664010</v>
      </c>
      <c r="TD27" s="169">
        <v>5799654.6400000006</v>
      </c>
      <c r="TE27" s="169">
        <v>3805230.34</v>
      </c>
      <c r="TF27" s="169">
        <v>3483239.7100000004</v>
      </c>
      <c r="TG27" s="169">
        <v>70523854.020000011</v>
      </c>
      <c r="TH27" s="169">
        <v>4395291</v>
      </c>
      <c r="TI27" s="169">
        <v>3398788.21</v>
      </c>
      <c r="TJ27" s="169">
        <v>7930737.3899999997</v>
      </c>
      <c r="TK27" s="169">
        <v>8593624.1699999999</v>
      </c>
      <c r="TL27" s="169">
        <v>5703960.6799999997</v>
      </c>
      <c r="TM27" s="169">
        <v>1176061.98</v>
      </c>
      <c r="TN27" s="169">
        <v>22127948.469999999</v>
      </c>
      <c r="TO27" s="169">
        <v>3812428.06</v>
      </c>
      <c r="TP27" s="169">
        <v>12253537.93</v>
      </c>
      <c r="TQ27" s="169">
        <v>6704130.8799999999</v>
      </c>
      <c r="TR27" s="169">
        <v>5031845</v>
      </c>
      <c r="TS27" s="169">
        <v>2654983.9299999997</v>
      </c>
      <c r="TT27" s="169">
        <v>3026800.5300000003</v>
      </c>
      <c r="TU27" s="169">
        <v>3750610.43</v>
      </c>
      <c r="TV27" s="169">
        <v>3414501.0700000003</v>
      </c>
      <c r="TW27" s="169">
        <v>14640029.35</v>
      </c>
      <c r="TX27" s="169">
        <v>3827708.6</v>
      </c>
      <c r="TY27" s="169">
        <v>17970110.879999999</v>
      </c>
      <c r="TZ27" s="169">
        <v>4242744.3800000008</v>
      </c>
      <c r="UA27" s="169">
        <v>2131060.86</v>
      </c>
      <c r="UB27" s="169">
        <v>2434340.65</v>
      </c>
      <c r="UC27" s="169">
        <v>20090592.990000002</v>
      </c>
      <c r="UD27" s="169">
        <v>1371808.72</v>
      </c>
      <c r="UE27" s="169">
        <v>761745.37999999989</v>
      </c>
      <c r="UF27" s="169">
        <v>2572540.08</v>
      </c>
      <c r="UG27" s="169">
        <v>1119732</v>
      </c>
      <c r="UH27" s="169">
        <v>27257478.530000001</v>
      </c>
      <c r="UI27" s="169">
        <v>5875147.790000001</v>
      </c>
      <c r="UJ27" s="169">
        <v>3462368.4</v>
      </c>
      <c r="UK27" s="169">
        <v>5492567.3499999996</v>
      </c>
      <c r="UL27" s="169">
        <v>6381985.4699999997</v>
      </c>
      <c r="UM27" s="169">
        <v>4222315.3499999996</v>
      </c>
      <c r="UN27" s="169">
        <v>92868215.780000001</v>
      </c>
      <c r="UO27" s="169">
        <v>3680836.05</v>
      </c>
      <c r="UP27" s="169">
        <v>5297363.9300000006</v>
      </c>
      <c r="UQ27" s="169">
        <v>11541741.23</v>
      </c>
      <c r="UR27" s="169">
        <v>1663744.67</v>
      </c>
      <c r="US27" s="169">
        <v>2363985.02</v>
      </c>
      <c r="UT27" s="169">
        <v>8556619.0800000001</v>
      </c>
      <c r="UU27" s="169">
        <v>3188567.6</v>
      </c>
      <c r="UV27" s="169">
        <v>3060993.32</v>
      </c>
      <c r="UW27" s="169">
        <v>2699467.12</v>
      </c>
      <c r="UX27" s="169">
        <v>9221421.370000001</v>
      </c>
      <c r="UY27" s="169">
        <v>8299809.4199999999</v>
      </c>
      <c r="UZ27" s="169">
        <v>8862129.6999999993</v>
      </c>
      <c r="VA27" s="169">
        <v>5379115.5999999996</v>
      </c>
      <c r="VB27" s="169">
        <v>1713329.31</v>
      </c>
      <c r="VC27" s="169">
        <v>1905718.4000000001</v>
      </c>
      <c r="VD27" s="169">
        <v>3574658.3800000004</v>
      </c>
      <c r="VE27" s="169">
        <v>2846446.45</v>
      </c>
      <c r="VF27" s="169">
        <v>13758758.550000001</v>
      </c>
      <c r="VG27" s="169">
        <v>1269404.1000000001</v>
      </c>
      <c r="VH27" s="169">
        <v>1280576.1200000001</v>
      </c>
      <c r="VI27" s="169">
        <v>494996.31999999995</v>
      </c>
      <c r="VJ27" s="169">
        <v>39526283.220000006</v>
      </c>
      <c r="VK27" s="169">
        <v>2359562.64</v>
      </c>
      <c r="VL27" s="169">
        <v>4238993.2</v>
      </c>
      <c r="VM27" s="169">
        <v>4977878.82</v>
      </c>
      <c r="VN27" s="169">
        <v>12356298.949999999</v>
      </c>
      <c r="VO27" s="169">
        <v>5790269.9500000002</v>
      </c>
      <c r="VP27" s="169">
        <v>5389718.8599999994</v>
      </c>
      <c r="VQ27" s="169">
        <v>4283465.8999999994</v>
      </c>
      <c r="VR27" s="169">
        <v>5161855.57</v>
      </c>
      <c r="VS27" s="169">
        <v>15168199.779999999</v>
      </c>
      <c r="VT27" s="169">
        <v>3734600.68</v>
      </c>
      <c r="VU27" s="169">
        <v>7917207.46</v>
      </c>
      <c r="VV27" s="169">
        <v>3978315.65</v>
      </c>
      <c r="VW27" s="169">
        <v>3610548.27</v>
      </c>
      <c r="VX27" s="169">
        <v>1957106.1999999997</v>
      </c>
      <c r="VY27" s="169">
        <v>116811893.38</v>
      </c>
      <c r="VZ27" s="169">
        <v>9077383.1600000001</v>
      </c>
      <c r="WA27" s="169">
        <v>6861497.1699999999</v>
      </c>
      <c r="WB27" s="169">
        <v>5082106.18</v>
      </c>
      <c r="WC27" s="169">
        <v>4000321.9800000004</v>
      </c>
      <c r="WD27" s="169">
        <v>5935724.8799999999</v>
      </c>
      <c r="WE27" s="169">
        <v>6489764.8600000003</v>
      </c>
      <c r="WF27" s="169">
        <v>8283767.4800000004</v>
      </c>
      <c r="WG27" s="169">
        <v>4015698.7300000004</v>
      </c>
      <c r="WH27" s="169">
        <v>5895108.9900000002</v>
      </c>
      <c r="WI27" s="169">
        <v>4078578.3600000003</v>
      </c>
      <c r="WJ27" s="169">
        <v>11000674.43</v>
      </c>
      <c r="WK27" s="169">
        <v>5782156.7400000002</v>
      </c>
      <c r="WL27" s="169">
        <v>8024143.2699999996</v>
      </c>
      <c r="WM27" s="169">
        <v>8920132.4199999999</v>
      </c>
      <c r="WN27" s="169">
        <v>8897090.9899999984</v>
      </c>
      <c r="WO27" s="169">
        <v>5965490.7699999996</v>
      </c>
      <c r="WP27" s="169">
        <v>11046343.67</v>
      </c>
      <c r="WQ27" s="169">
        <v>2694738.6199999996</v>
      </c>
      <c r="WR27" s="169">
        <v>9230595.1300000008</v>
      </c>
      <c r="WS27" s="169">
        <v>26629700.260000002</v>
      </c>
      <c r="WT27" s="169">
        <v>4959356.5199999996</v>
      </c>
      <c r="WU27" s="169">
        <v>3890391.24</v>
      </c>
      <c r="WV27" s="169">
        <v>3077992.0599999996</v>
      </c>
      <c r="WW27" s="169">
        <v>5497446.1200000001</v>
      </c>
      <c r="WX27" s="169">
        <v>2463936.3200000003</v>
      </c>
      <c r="WY27" s="169">
        <v>3182773.13</v>
      </c>
      <c r="WZ27" s="169">
        <v>3554198.52</v>
      </c>
      <c r="XA27" s="169">
        <v>9182236.6699999999</v>
      </c>
      <c r="XB27" s="169">
        <v>2694608.61</v>
      </c>
      <c r="XC27" s="169">
        <v>1710833.6816</v>
      </c>
      <c r="XD27" s="169">
        <v>1699581.75</v>
      </c>
      <c r="XE27" s="169">
        <v>1627311.5</v>
      </c>
      <c r="XF27" s="169">
        <v>63790576.43</v>
      </c>
      <c r="XG27" s="169">
        <v>5399390.5700000003</v>
      </c>
      <c r="XH27" s="169">
        <v>6005281.4800000004</v>
      </c>
      <c r="XI27" s="169">
        <v>24852868.789999999</v>
      </c>
      <c r="XJ27" s="169">
        <v>3883540.02</v>
      </c>
      <c r="XK27" s="169">
        <v>6369646.7300000004</v>
      </c>
      <c r="XL27" s="169">
        <v>7332023.7400000012</v>
      </c>
      <c r="XM27" s="169">
        <v>5539351.3099999996</v>
      </c>
      <c r="XN27" s="169">
        <v>4860348.88</v>
      </c>
      <c r="XO27" s="169">
        <v>9829048.2300000004</v>
      </c>
      <c r="XP27" s="169">
        <v>7415186.3599999994</v>
      </c>
      <c r="XQ27" s="169">
        <v>3174249.16</v>
      </c>
      <c r="XR27" s="169">
        <v>2792494.5200000005</v>
      </c>
      <c r="XS27" s="169">
        <v>5339915.12</v>
      </c>
      <c r="XT27" s="169">
        <v>3543069.04</v>
      </c>
      <c r="XU27" s="169">
        <v>2194334.89</v>
      </c>
      <c r="XV27" s="169">
        <v>1688430.79</v>
      </c>
      <c r="XW27" s="169">
        <v>3904057.96</v>
      </c>
      <c r="XX27" s="169">
        <v>2402641.75</v>
      </c>
      <c r="XY27" s="169">
        <v>3750157.8</v>
      </c>
      <c r="XZ27" s="169">
        <v>2334189.29</v>
      </c>
      <c r="YA27" s="169">
        <v>1745778.55</v>
      </c>
      <c r="YB27" s="169">
        <v>1645984.52</v>
      </c>
      <c r="YC27" s="169">
        <v>64992668.329999998</v>
      </c>
      <c r="YD27" s="169">
        <v>3668556.17</v>
      </c>
      <c r="YE27" s="169">
        <v>12193204.710000001</v>
      </c>
      <c r="YF27" s="169">
        <v>3965377.25</v>
      </c>
      <c r="YG27" s="169">
        <v>17300683.289999999</v>
      </c>
      <c r="YH27" s="169">
        <v>5438806.2199999997</v>
      </c>
      <c r="YI27" s="169">
        <v>7778901.5800000001</v>
      </c>
      <c r="YJ27" s="169">
        <v>2331820.36</v>
      </c>
      <c r="YK27" s="169">
        <v>21579786.059999999</v>
      </c>
      <c r="YL27" s="169">
        <v>12965593.27</v>
      </c>
      <c r="YM27" s="169">
        <v>8035427.3300000001</v>
      </c>
      <c r="YN27" s="169">
        <v>4833000.3599999994</v>
      </c>
      <c r="YO27" s="169">
        <v>4580649.3100000005</v>
      </c>
      <c r="YP27" s="169">
        <v>4363176.2</v>
      </c>
      <c r="YQ27" s="169">
        <v>2529656.5700000003</v>
      </c>
      <c r="YR27" s="169">
        <v>806089.9800000001</v>
      </c>
      <c r="YS27" s="169">
        <v>2702987.8</v>
      </c>
      <c r="YT27" s="169">
        <v>25051167.41</v>
      </c>
      <c r="YU27" s="169">
        <v>1734959.15</v>
      </c>
      <c r="YV27" s="169">
        <v>2209509.5099999998</v>
      </c>
      <c r="YW27" s="169">
        <v>2531412.85</v>
      </c>
      <c r="YX27" s="169">
        <v>2122605.21</v>
      </c>
      <c r="YY27" s="169">
        <v>1525222.8</v>
      </c>
      <c r="YZ27" s="169">
        <v>1686452</v>
      </c>
      <c r="ZA27" s="169">
        <v>27936505.050000001</v>
      </c>
      <c r="ZB27" s="169">
        <v>1609252.53</v>
      </c>
      <c r="ZC27" s="169">
        <v>7640988.0600000005</v>
      </c>
      <c r="ZD27" s="169">
        <v>2592883.0699999998</v>
      </c>
      <c r="ZE27" s="169">
        <v>2092316.49</v>
      </c>
      <c r="ZF27" s="169">
        <v>3405216.59</v>
      </c>
      <c r="ZG27" s="169">
        <v>3066172.04</v>
      </c>
      <c r="ZH27" s="169">
        <v>1731043.4</v>
      </c>
      <c r="ZI27" s="169">
        <v>10520228.800000001</v>
      </c>
      <c r="ZJ27" s="169">
        <v>76834791.260000005</v>
      </c>
      <c r="ZK27" s="169">
        <v>2044685.1500000001</v>
      </c>
      <c r="ZL27" s="169">
        <v>6285385.4500000002</v>
      </c>
      <c r="ZM27" s="169">
        <v>17438335.170000002</v>
      </c>
      <c r="ZN27" s="169">
        <v>14134056.07</v>
      </c>
      <c r="ZO27" s="169">
        <v>3629623.49</v>
      </c>
      <c r="ZP27" s="169">
        <v>4106391.9699999997</v>
      </c>
      <c r="ZQ27" s="169">
        <v>11511581.52</v>
      </c>
      <c r="ZR27" s="169">
        <v>8073137.4400000004</v>
      </c>
      <c r="ZS27" s="169">
        <v>8388273.2400000002</v>
      </c>
      <c r="ZT27" s="169">
        <v>894273.54</v>
      </c>
      <c r="ZU27" s="169">
        <v>3261095.7399999998</v>
      </c>
      <c r="ZV27" s="169">
        <v>2695105.34</v>
      </c>
      <c r="ZW27" s="169">
        <v>5152079.26</v>
      </c>
      <c r="ZX27" s="169">
        <v>3182034.42</v>
      </c>
      <c r="ZY27" s="169">
        <v>2308114.48</v>
      </c>
      <c r="ZZ27" s="169">
        <v>3571165.44</v>
      </c>
      <c r="AAA27" s="169">
        <v>1271057.6499999999</v>
      </c>
      <c r="AAB27" s="169">
        <v>2828203.66</v>
      </c>
      <c r="AAC27" s="169">
        <v>969646.33000000007</v>
      </c>
      <c r="AAD27" s="169">
        <v>1891808.44</v>
      </c>
      <c r="AAE27" s="169">
        <v>1436645.05</v>
      </c>
      <c r="AAF27" s="169">
        <v>18790312.970000003</v>
      </c>
      <c r="AAG27" s="169">
        <v>3144414.9800000004</v>
      </c>
      <c r="AAH27" s="169">
        <v>3201949.42</v>
      </c>
      <c r="AAI27" s="169">
        <v>2689327.67</v>
      </c>
      <c r="AAJ27" s="169">
        <v>1525758.85</v>
      </c>
      <c r="AAK27" s="169">
        <v>5257243.59</v>
      </c>
      <c r="AAL27" s="169">
        <v>1659281.06</v>
      </c>
      <c r="AAM27" s="169">
        <v>115953563.59</v>
      </c>
      <c r="AAN27" s="169">
        <v>5278893.4800000004</v>
      </c>
      <c r="AAO27" s="169">
        <v>3145189.31</v>
      </c>
      <c r="AAP27" s="169">
        <v>7656624.9399999995</v>
      </c>
      <c r="AAQ27" s="169">
        <v>6589365.2000000002</v>
      </c>
      <c r="AAR27" s="169">
        <v>4021006.3499999996</v>
      </c>
      <c r="AAS27" s="169">
        <v>4271175.3499999996</v>
      </c>
      <c r="AAT27" s="169">
        <v>5089093.01</v>
      </c>
      <c r="AAU27" s="169">
        <v>9732811.1400000006</v>
      </c>
      <c r="AAV27" s="169">
        <v>3718660.36</v>
      </c>
      <c r="AAW27" s="169">
        <v>4010361.9</v>
      </c>
      <c r="AAX27" s="169">
        <v>17152017.689999998</v>
      </c>
      <c r="AAY27" s="169">
        <v>8279731.0499999998</v>
      </c>
      <c r="AAZ27" s="169">
        <v>1878016.3</v>
      </c>
      <c r="ABA27" s="169">
        <v>4747517.7399999993</v>
      </c>
      <c r="ABB27" s="169">
        <v>2292196.17</v>
      </c>
      <c r="ABC27" s="169">
        <v>1951769.8599999999</v>
      </c>
      <c r="ABD27" s="169">
        <v>5649947.2399999993</v>
      </c>
      <c r="ABE27" s="169">
        <v>2745246.59</v>
      </c>
      <c r="ABF27" s="169">
        <v>21443802.710000001</v>
      </c>
      <c r="ABG27" s="169">
        <v>12293492.450000001</v>
      </c>
      <c r="ABH27" s="169">
        <v>2010398.1600000001</v>
      </c>
      <c r="ABI27" s="169">
        <v>2261450.2999999998</v>
      </c>
      <c r="ABJ27" s="169">
        <v>2150622.0300000003</v>
      </c>
      <c r="ABK27" s="169">
        <v>1936941.11</v>
      </c>
      <c r="ABL27" s="169">
        <v>1218399.6000000001</v>
      </c>
      <c r="ABM27" s="169">
        <v>27306290.98</v>
      </c>
      <c r="ABN27" s="169">
        <v>3781100.53</v>
      </c>
      <c r="ABO27" s="169">
        <v>2070585.73</v>
      </c>
      <c r="ABP27" s="169">
        <v>2913236.5100000007</v>
      </c>
      <c r="ABQ27" s="169">
        <v>5431780.0699999994</v>
      </c>
      <c r="ABR27" s="169">
        <v>3008109.62</v>
      </c>
      <c r="ABS27" s="169">
        <v>2089721.29</v>
      </c>
      <c r="ABT27" s="169">
        <v>2126161.13</v>
      </c>
      <c r="ABU27" s="169">
        <v>500115.95</v>
      </c>
      <c r="ABV27" s="169">
        <v>31248697.649999999</v>
      </c>
      <c r="ABW27" s="169">
        <v>1795071</v>
      </c>
      <c r="ABX27" s="169">
        <v>5122278.629999999</v>
      </c>
      <c r="ABY27" s="169">
        <v>1759330.44</v>
      </c>
      <c r="ABZ27" s="169">
        <v>1849121.69</v>
      </c>
      <c r="ACA27" s="169">
        <v>6389357.7800000003</v>
      </c>
      <c r="ACB27" s="169">
        <v>1020535.27</v>
      </c>
      <c r="ACC27" s="169">
        <v>2026380.9100000001</v>
      </c>
      <c r="ACD27" s="169">
        <v>1727538.9300000002</v>
      </c>
      <c r="ACE27" s="169">
        <v>3414414.76</v>
      </c>
      <c r="ACF27" s="169">
        <v>1401835.1</v>
      </c>
      <c r="ACG27" s="169">
        <v>65787933.710000008</v>
      </c>
      <c r="ACH27" s="169">
        <v>2521865.94</v>
      </c>
      <c r="ACI27" s="169">
        <v>2294688.1</v>
      </c>
      <c r="ACJ27" s="169">
        <v>5985359.6000000006</v>
      </c>
      <c r="ACK27" s="169">
        <v>1446862.3199999998</v>
      </c>
      <c r="ACL27" s="169">
        <v>3844383.15</v>
      </c>
      <c r="ACM27" s="169">
        <v>6868905.5299999993</v>
      </c>
      <c r="ACN27" s="169">
        <v>15918068.960000001</v>
      </c>
      <c r="ACO27" s="169">
        <v>8744482.0600000005</v>
      </c>
      <c r="ACP27" s="169">
        <v>2728604.43</v>
      </c>
      <c r="ACQ27" s="169">
        <v>4106821.11</v>
      </c>
      <c r="ACR27" s="169">
        <v>2916120.9899999998</v>
      </c>
      <c r="ACS27" s="169">
        <v>4552877.4300000006</v>
      </c>
      <c r="ACT27" s="169">
        <v>13653150.48</v>
      </c>
      <c r="ACU27" s="169">
        <v>3383971.77</v>
      </c>
      <c r="ACV27" s="169">
        <v>4665882.41</v>
      </c>
      <c r="ACW27" s="169">
        <v>3243090.1399999997</v>
      </c>
      <c r="ACX27" s="169">
        <v>2352311.5699999998</v>
      </c>
      <c r="ACY27" s="169">
        <v>1919326.56</v>
      </c>
      <c r="ACZ27" s="169">
        <v>49258.5</v>
      </c>
      <c r="ADA27" s="169">
        <v>1125901.71</v>
      </c>
      <c r="ADB27" s="169">
        <v>1028808.12</v>
      </c>
      <c r="ADC27" s="169">
        <v>817444.86</v>
      </c>
      <c r="ADD27" s="169">
        <v>12156049.639999999</v>
      </c>
      <c r="ADE27" s="169">
        <v>12039024.83</v>
      </c>
      <c r="ADF27" s="169">
        <v>1306007.25</v>
      </c>
      <c r="ADG27" s="169">
        <v>841357.47</v>
      </c>
      <c r="ADH27" s="169">
        <v>2336181.71</v>
      </c>
      <c r="ADI27" s="169">
        <v>467866.47</v>
      </c>
      <c r="ADJ27" s="169">
        <v>2074871.5699999998</v>
      </c>
      <c r="ADK27" s="169">
        <v>1059290.19</v>
      </c>
      <c r="ADL27" s="169">
        <v>1564985.1099999999</v>
      </c>
      <c r="ADM27" s="169">
        <v>60752478.870000005</v>
      </c>
      <c r="ADN27" s="169">
        <v>4418595.01</v>
      </c>
      <c r="ADO27" s="169">
        <v>5932703.6699999999</v>
      </c>
      <c r="ADP27" s="169">
        <v>18421055.41</v>
      </c>
      <c r="ADQ27" s="169">
        <v>1151952.8700000001</v>
      </c>
      <c r="ADR27" s="169">
        <v>1817287.5299999998</v>
      </c>
      <c r="ADS27" s="169">
        <v>3800261.84</v>
      </c>
      <c r="ADT27" s="169">
        <v>2891033.08</v>
      </c>
      <c r="ADU27" s="169">
        <v>70299730.319999993</v>
      </c>
      <c r="ADV27" s="169">
        <v>18953167.449999999</v>
      </c>
      <c r="ADW27" s="169">
        <v>7205303.6199999992</v>
      </c>
      <c r="ADX27" s="169">
        <v>2663084.4399999995</v>
      </c>
      <c r="ADY27" s="169">
        <v>2039636.0300000003</v>
      </c>
      <c r="ADZ27" s="169">
        <v>4472584.5999999996</v>
      </c>
      <c r="AEA27" s="169">
        <v>2833880.9699999997</v>
      </c>
      <c r="AEB27" s="169">
        <v>4294490.42</v>
      </c>
      <c r="AEC27" s="169">
        <v>2404407.0199999996</v>
      </c>
      <c r="AED27" s="169">
        <v>1668781.11</v>
      </c>
      <c r="AEE27" s="169">
        <v>16457827.16</v>
      </c>
      <c r="AEF27" s="169">
        <v>3851553.5599999996</v>
      </c>
      <c r="AEG27" s="169">
        <v>1218036.1600000001</v>
      </c>
      <c r="AEH27" s="169">
        <v>3896502.77</v>
      </c>
      <c r="AEI27" s="169">
        <v>5841888.2999999998</v>
      </c>
      <c r="AEJ27" s="169">
        <v>2400999.4500000002</v>
      </c>
      <c r="AEK27" s="169">
        <v>2378898.08</v>
      </c>
      <c r="AEL27" s="169">
        <v>6488765.4100000001</v>
      </c>
      <c r="AEM27" s="169">
        <v>1503742.4</v>
      </c>
      <c r="AEN27" s="169">
        <v>2288125.2799999998</v>
      </c>
      <c r="AEO27" s="169">
        <v>45453241.18</v>
      </c>
      <c r="AEP27" s="169">
        <v>3814212.6500000004</v>
      </c>
      <c r="AEQ27" s="169">
        <v>3570778.8200000003</v>
      </c>
      <c r="AER27" s="169">
        <v>4360948.49</v>
      </c>
      <c r="AES27" s="169">
        <v>4047099.9400000004</v>
      </c>
      <c r="AET27" s="169">
        <v>11489366.24</v>
      </c>
      <c r="AEU27" s="169">
        <v>3922436.1799999997</v>
      </c>
      <c r="AEV27" s="169">
        <v>5666261.7199999997</v>
      </c>
      <c r="AEW27" s="169">
        <v>2973105.51</v>
      </c>
      <c r="AEX27" s="169">
        <v>1596582.0000000002</v>
      </c>
      <c r="AEY27" s="169">
        <v>29142143.649999999</v>
      </c>
      <c r="AEZ27" s="169">
        <v>15005926.220000001</v>
      </c>
      <c r="AFA27" s="169">
        <v>8319042.3300000001</v>
      </c>
      <c r="AFB27" s="169">
        <v>5711625.8799999999</v>
      </c>
      <c r="AFC27" s="169">
        <v>7384297.7100000009</v>
      </c>
      <c r="AFD27" s="169">
        <v>7672075.6699999999</v>
      </c>
      <c r="AFE27" s="169">
        <v>5674390.7800000003</v>
      </c>
      <c r="AFF27" s="169">
        <v>5354605.24</v>
      </c>
      <c r="AFG27" s="169">
        <v>3594851.12</v>
      </c>
      <c r="AFH27" s="169">
        <v>2759047.44</v>
      </c>
      <c r="AFI27" s="169">
        <v>4796725.51</v>
      </c>
      <c r="AFJ27" s="169">
        <v>4522461.29</v>
      </c>
      <c r="AFK27" s="169">
        <v>3957925.8400000003</v>
      </c>
      <c r="AFL27" s="169">
        <v>28303625.199999999</v>
      </c>
      <c r="AFM27" s="169">
        <v>5119904.0900000008</v>
      </c>
      <c r="AFN27" s="169">
        <v>4997640.37</v>
      </c>
      <c r="AFO27" s="169">
        <v>2572854.2299999995</v>
      </c>
      <c r="AFP27" s="169">
        <v>3808521.51</v>
      </c>
      <c r="AFQ27" s="169">
        <v>2962385.6</v>
      </c>
      <c r="AFR27" s="169">
        <v>2536773</v>
      </c>
      <c r="AFS27" s="169">
        <v>6275726.8900000006</v>
      </c>
      <c r="AFT27" s="169">
        <v>11146242.260000002</v>
      </c>
      <c r="AFU27" s="169">
        <v>3088565.43</v>
      </c>
      <c r="AFV27" s="169">
        <v>7299427.6500000004</v>
      </c>
      <c r="AFW27" s="169">
        <v>2365970.1399999997</v>
      </c>
      <c r="AFX27" s="169">
        <v>38276079.240000002</v>
      </c>
      <c r="AFY27" s="169">
        <v>1892308.6099999999</v>
      </c>
      <c r="AFZ27" s="169">
        <v>2215507.35</v>
      </c>
      <c r="AGA27" s="169">
        <v>1914915.23</v>
      </c>
      <c r="AGB27" s="169">
        <v>5787464.8100000005</v>
      </c>
      <c r="AGC27" s="169">
        <v>2510889.56</v>
      </c>
      <c r="AGD27" s="169">
        <v>821620.09</v>
      </c>
      <c r="AGE27" s="169">
        <v>1864167.8399999999</v>
      </c>
      <c r="AGF27" s="169">
        <v>1482850.1800000002</v>
      </c>
      <c r="AGG27" s="169">
        <v>3987532.92</v>
      </c>
      <c r="AGH27" s="169">
        <v>1028322.25</v>
      </c>
      <c r="AGI27" s="169">
        <v>30726549.68</v>
      </c>
      <c r="AGJ27" s="169">
        <v>7516746.4400000004</v>
      </c>
      <c r="AGK27" s="169">
        <v>2932279.18</v>
      </c>
      <c r="AGL27" s="169">
        <v>2677270.7199999997</v>
      </c>
      <c r="AGM27" s="169">
        <v>9482313.0199999996</v>
      </c>
      <c r="AGN27" s="169">
        <v>5221879.1100000003</v>
      </c>
      <c r="AGO27" s="169">
        <v>2565875.8600000003</v>
      </c>
      <c r="AGP27" s="169">
        <v>2459734.88</v>
      </c>
      <c r="AGQ27" s="169">
        <v>84277931.359999999</v>
      </c>
      <c r="AGR27" s="169">
        <v>51806163.170000002</v>
      </c>
      <c r="AGS27" s="169">
        <v>3330741.4499999997</v>
      </c>
      <c r="AGT27" s="169">
        <v>5321642.8200000012</v>
      </c>
      <c r="AGU27" s="169">
        <v>9940051.7700000014</v>
      </c>
      <c r="AGV27" s="169">
        <v>6804300.8100000005</v>
      </c>
      <c r="AGW27" s="169">
        <v>4779704.25</v>
      </c>
      <c r="AGX27" s="169">
        <v>5571622.8900000006</v>
      </c>
      <c r="AGY27" s="169">
        <v>2006576.7</v>
      </c>
      <c r="AGZ27" s="169">
        <v>4773562.3900000006</v>
      </c>
      <c r="AHA27" s="169">
        <v>5258385.16</v>
      </c>
      <c r="AHB27" s="169">
        <v>2392542.41</v>
      </c>
      <c r="AHC27" s="169">
        <v>1553037.6400000001</v>
      </c>
      <c r="AHD27" s="169">
        <v>2661408.11</v>
      </c>
      <c r="AHE27" s="169">
        <v>1925780.44</v>
      </c>
      <c r="AHF27" s="169">
        <v>2546638.73</v>
      </c>
      <c r="AHG27" s="169">
        <v>2094398.1900000002</v>
      </c>
      <c r="AHH27" s="169">
        <v>18240941.120000001</v>
      </c>
      <c r="AHI27" s="169">
        <v>1974160.53</v>
      </c>
      <c r="AHJ27" s="169">
        <v>2733745.02</v>
      </c>
      <c r="AHK27" s="169">
        <v>1891022.92</v>
      </c>
      <c r="AHL27" s="169">
        <v>5330901.34</v>
      </c>
      <c r="AHM27" s="169">
        <v>2262964.7400000002</v>
      </c>
      <c r="AHN27" s="169">
        <v>1518202.0299999998</v>
      </c>
      <c r="AHO27" s="169">
        <v>7142066783.6714926</v>
      </c>
    </row>
    <row r="28" spans="1:899" x14ac:dyDescent="0.35">
      <c r="A28" s="158" t="s">
        <v>39</v>
      </c>
      <c r="B28" s="158" t="s">
        <v>40</v>
      </c>
      <c r="C28" s="169">
        <v>180129628.43000004</v>
      </c>
      <c r="D28" s="169">
        <v>12063962.65</v>
      </c>
      <c r="E28" s="169">
        <v>10425512.379999997</v>
      </c>
      <c r="F28" s="169">
        <v>6847031.0900000008</v>
      </c>
      <c r="G28" s="169">
        <v>32398683.040000007</v>
      </c>
      <c r="H28" s="169">
        <v>6877928.5699999994</v>
      </c>
      <c r="I28" s="169">
        <v>34988164.049999997</v>
      </c>
      <c r="J28" s="169">
        <v>12185170.010000002</v>
      </c>
      <c r="K28" s="169">
        <v>10305514.800000001</v>
      </c>
      <c r="L28" s="169">
        <v>8669017.2200000007</v>
      </c>
      <c r="M28" s="169">
        <v>1910932.94</v>
      </c>
      <c r="N28" s="169">
        <v>5846876.3300000001</v>
      </c>
      <c r="O28" s="169">
        <v>6183792.1399999997</v>
      </c>
      <c r="P28" s="169">
        <v>5728187.0200000014</v>
      </c>
      <c r="Q28" s="169">
        <v>5033273.8699999992</v>
      </c>
      <c r="R28" s="169">
        <v>7807334.1000000015</v>
      </c>
      <c r="S28" s="169">
        <v>7707072.4100000001</v>
      </c>
      <c r="T28" s="169">
        <v>3880229.1100000008</v>
      </c>
      <c r="U28" s="169">
        <v>147089562.81999999</v>
      </c>
      <c r="V28" s="169">
        <v>50841253.620000005</v>
      </c>
      <c r="W28" s="169">
        <v>15784444</v>
      </c>
      <c r="X28" s="169">
        <v>16513749.209999999</v>
      </c>
      <c r="Y28" s="169">
        <v>5695443.0800000001</v>
      </c>
      <c r="Z28" s="169">
        <v>6699159.6400000006</v>
      </c>
      <c r="AA28" s="169">
        <v>2693401.31</v>
      </c>
      <c r="AB28" s="169">
        <v>39015239.559999987</v>
      </c>
      <c r="AC28" s="169">
        <v>11274942.309999999</v>
      </c>
      <c r="AD28" s="169">
        <v>3046824.29</v>
      </c>
      <c r="AE28" s="169">
        <v>22583103.940000001</v>
      </c>
      <c r="AF28" s="169">
        <v>9394958.6999999993</v>
      </c>
      <c r="AG28" s="169">
        <v>27409357.170000006</v>
      </c>
      <c r="AH28" s="169">
        <v>14565878.039999999</v>
      </c>
      <c r="AI28" s="169">
        <v>8361055.6700000018</v>
      </c>
      <c r="AJ28" s="169">
        <v>4778236.7</v>
      </c>
      <c r="AK28" s="169">
        <v>8589695.8800000008</v>
      </c>
      <c r="AL28" s="169">
        <v>8058995.9000000013</v>
      </c>
      <c r="AM28" s="169">
        <v>6647879.370000001</v>
      </c>
      <c r="AN28" s="169">
        <v>4957403.3699999992</v>
      </c>
      <c r="AO28" s="169">
        <v>4512124.91</v>
      </c>
      <c r="AP28" s="169">
        <v>3029744.1000000006</v>
      </c>
      <c r="AQ28" s="169">
        <v>3712743.59</v>
      </c>
      <c r="AR28" s="169">
        <v>7526868.3300000019</v>
      </c>
      <c r="AS28" s="169">
        <v>72404151.110000014</v>
      </c>
      <c r="AT28" s="169">
        <v>2310074.8699999996</v>
      </c>
      <c r="AU28" s="169">
        <v>2769511.04</v>
      </c>
      <c r="AV28" s="169">
        <v>1170493.32</v>
      </c>
      <c r="AW28" s="169">
        <v>6801129.2800000003</v>
      </c>
      <c r="AX28" s="169">
        <v>7285848.9100000001</v>
      </c>
      <c r="AY28" s="169">
        <v>2438140.33</v>
      </c>
      <c r="AZ28" s="169">
        <v>3365187.18</v>
      </c>
      <c r="BA28" s="169">
        <v>2198937.5299999998</v>
      </c>
      <c r="BB28" s="169">
        <v>1595353.66</v>
      </c>
      <c r="BC28" s="169">
        <v>3984326.9700000007</v>
      </c>
      <c r="BD28" s="169">
        <v>2068524.3299999998</v>
      </c>
      <c r="BE28" s="169">
        <v>16920734.690000001</v>
      </c>
      <c r="BF28" s="169">
        <v>121721.5</v>
      </c>
      <c r="BG28" s="169">
        <v>2831413.09</v>
      </c>
      <c r="BH28" s="169">
        <v>57808330.900000006</v>
      </c>
      <c r="BI28" s="169">
        <v>39433302.960000001</v>
      </c>
      <c r="BJ28" s="169">
        <v>9221491.4399999995</v>
      </c>
      <c r="BK28" s="169">
        <v>4915888.0399999991</v>
      </c>
      <c r="BL28" s="169">
        <v>9013941.9199999999</v>
      </c>
      <c r="BM28" s="169">
        <v>7140191.3500000006</v>
      </c>
      <c r="BN28" s="169">
        <v>4653300.1100000003</v>
      </c>
      <c r="BO28" s="169">
        <v>1572043.2399999998</v>
      </c>
      <c r="BP28" s="169">
        <v>2207975.2999999998</v>
      </c>
      <c r="BQ28" s="169">
        <v>86186373.01000002</v>
      </c>
      <c r="BR28" s="169">
        <v>4774270.08</v>
      </c>
      <c r="BS28" s="169">
        <v>6194404.2699999996</v>
      </c>
      <c r="BT28" s="169">
        <v>6289008.2799999993</v>
      </c>
      <c r="BU28" s="169">
        <v>4578452.71</v>
      </c>
      <c r="BV28" s="169">
        <v>4347651.4799999995</v>
      </c>
      <c r="BW28" s="169">
        <v>5688472.6299999999</v>
      </c>
      <c r="BX28" s="169">
        <v>8987584.4300000016</v>
      </c>
      <c r="BY28" s="169">
        <v>48836978.479999997</v>
      </c>
      <c r="BZ28" s="169">
        <v>5979325.9900000021</v>
      </c>
      <c r="CA28" s="169">
        <v>7875537.5300000003</v>
      </c>
      <c r="CB28" s="169">
        <v>11526213.410000002</v>
      </c>
      <c r="CC28" s="169">
        <v>5301605</v>
      </c>
      <c r="CD28" s="169">
        <v>5875444.5499999998</v>
      </c>
      <c r="CE28" s="169">
        <v>3171350.5400000005</v>
      </c>
      <c r="CF28" s="169">
        <v>207886191.06</v>
      </c>
      <c r="CG28" s="169">
        <v>9586218.6800000016</v>
      </c>
      <c r="CH28" s="169">
        <v>23694049.519999996</v>
      </c>
      <c r="CI28" s="169">
        <v>3554921.2400000007</v>
      </c>
      <c r="CJ28" s="169">
        <v>4704438.3100000005</v>
      </c>
      <c r="CK28" s="169">
        <v>4432525.2799999993</v>
      </c>
      <c r="CL28" s="169">
        <v>5793871.2400000002</v>
      </c>
      <c r="CM28" s="169">
        <v>9905716.1499999985</v>
      </c>
      <c r="CN28" s="169">
        <v>3776041.85</v>
      </c>
      <c r="CO28" s="169">
        <v>3281888.13</v>
      </c>
      <c r="CP28" s="169">
        <v>3247521.18</v>
      </c>
      <c r="CQ28" s="169">
        <v>5499608.9600000009</v>
      </c>
      <c r="CR28" s="169">
        <v>4491519.2699999996</v>
      </c>
      <c r="CS28" s="169">
        <v>90438291.690000013</v>
      </c>
      <c r="CT28" s="169">
        <v>4792556.22</v>
      </c>
      <c r="CU28" s="169">
        <v>6195244.4500000002</v>
      </c>
      <c r="CV28" s="169">
        <v>10441994.200000003</v>
      </c>
      <c r="CW28" s="169">
        <v>4780480.6899999995</v>
      </c>
      <c r="CX28" s="169">
        <v>5520240.669999999</v>
      </c>
      <c r="CY28" s="169">
        <v>3968977.9</v>
      </c>
      <c r="CZ28" s="169">
        <v>5468356.7699999996</v>
      </c>
      <c r="DA28" s="169">
        <v>60567226.540000007</v>
      </c>
      <c r="DB28" s="169">
        <v>79422941.849999994</v>
      </c>
      <c r="DC28" s="169">
        <v>5154552.3499999987</v>
      </c>
      <c r="DD28" s="169">
        <v>6181387.7599999998</v>
      </c>
      <c r="DE28" s="169">
        <v>18399508.659999996</v>
      </c>
      <c r="DF28" s="169">
        <v>16592876.799999999</v>
      </c>
      <c r="DG28" s="169">
        <v>9963528.9199999999</v>
      </c>
      <c r="DH28" s="169">
        <v>16121075.189999999</v>
      </c>
      <c r="DI28" s="169">
        <v>5945414.0999999996</v>
      </c>
      <c r="DJ28" s="169">
        <v>171417864.69000003</v>
      </c>
      <c r="DK28" s="169">
        <v>7028496.5000000009</v>
      </c>
      <c r="DL28" s="169">
        <v>9877875.370000001</v>
      </c>
      <c r="DM28" s="169">
        <v>9258576.089999998</v>
      </c>
      <c r="DN28" s="169">
        <v>12222485.08</v>
      </c>
      <c r="DO28" s="169">
        <v>5646187.9500000011</v>
      </c>
      <c r="DP28" s="169">
        <v>9776769.4900000002</v>
      </c>
      <c r="DQ28" s="169">
        <v>6599210.5199999986</v>
      </c>
      <c r="DR28" s="169">
        <v>19400873.720000006</v>
      </c>
      <c r="DS28" s="169">
        <v>74407704.500000015</v>
      </c>
      <c r="DT28" s="169">
        <v>10290367.58</v>
      </c>
      <c r="DU28" s="169">
        <v>13960259.620000001</v>
      </c>
      <c r="DV28" s="169">
        <v>29057965.699999996</v>
      </c>
      <c r="DW28" s="169">
        <v>5295241.9099999992</v>
      </c>
      <c r="DX28" s="169">
        <v>5713455.9699999997</v>
      </c>
      <c r="DY28" s="169">
        <v>8065706.7700000014</v>
      </c>
      <c r="DZ28" s="169">
        <v>4504884.9200000009</v>
      </c>
      <c r="EA28" s="169">
        <v>5311216.4000000004</v>
      </c>
      <c r="EB28" s="169">
        <v>5074085.8</v>
      </c>
      <c r="EC28" s="169">
        <v>17303667.689999998</v>
      </c>
      <c r="ED28" s="169">
        <v>59063329.789999999</v>
      </c>
      <c r="EE28" s="169">
        <v>43028763.039999999</v>
      </c>
      <c r="EF28" s="169">
        <v>5836425.0499999998</v>
      </c>
      <c r="EG28" s="169">
        <v>6406488.1299999999</v>
      </c>
      <c r="EH28" s="169">
        <v>6561901.6900000013</v>
      </c>
      <c r="EI28" s="169">
        <v>7028856.4200000009</v>
      </c>
      <c r="EJ28" s="169">
        <v>11249540.819999998</v>
      </c>
      <c r="EK28" s="169">
        <v>5061648.6800000006</v>
      </c>
      <c r="EL28" s="169">
        <v>5436703.370000001</v>
      </c>
      <c r="EM28" s="169">
        <v>106526842.54000001</v>
      </c>
      <c r="EN28" s="169">
        <v>6042833.5500000007</v>
      </c>
      <c r="EO28" s="169">
        <v>3557600.68</v>
      </c>
      <c r="EP28" s="169">
        <v>5623441.3499999996</v>
      </c>
      <c r="EQ28" s="169">
        <v>3200714.7100000004</v>
      </c>
      <c r="ER28" s="169">
        <v>3937453.7600000002</v>
      </c>
      <c r="ES28" s="169">
        <v>7050335.6699999999</v>
      </c>
      <c r="ET28" s="169">
        <v>10694394.759999998</v>
      </c>
      <c r="EU28" s="169">
        <v>3672136.31</v>
      </c>
      <c r="EV28" s="169">
        <v>79255294.019999996</v>
      </c>
      <c r="EW28" s="169">
        <v>2959964.8400000003</v>
      </c>
      <c r="EX28" s="169">
        <v>6430022.7199999997</v>
      </c>
      <c r="EY28" s="169">
        <v>10687342.539999999</v>
      </c>
      <c r="EZ28" s="169">
        <v>16910720.679999996</v>
      </c>
      <c r="FA28" s="169">
        <v>18323652.289999999</v>
      </c>
      <c r="FB28" s="169">
        <v>10220290.139999999</v>
      </c>
      <c r="FC28" s="169">
        <v>7008555.2999999998</v>
      </c>
      <c r="FD28" s="169">
        <v>7941208.9699999997</v>
      </c>
      <c r="FE28" s="169">
        <v>6714149.2000000002</v>
      </c>
      <c r="FF28" s="169">
        <v>5480635.4400000004</v>
      </c>
      <c r="FG28" s="169">
        <v>5853101.2400000002</v>
      </c>
      <c r="FH28" s="169">
        <v>59483191.219999999</v>
      </c>
      <c r="FI28" s="169">
        <v>3566453.85</v>
      </c>
      <c r="FJ28" s="169">
        <v>4785057.8899999987</v>
      </c>
      <c r="FK28" s="169">
        <v>3867909.42</v>
      </c>
      <c r="FL28" s="169">
        <v>8560726.4200000018</v>
      </c>
      <c r="FM28" s="169">
        <v>4710204.45</v>
      </c>
      <c r="FN28" s="169">
        <v>4494475.3299999991</v>
      </c>
      <c r="FO28" s="169">
        <v>2715481</v>
      </c>
      <c r="FP28" s="169">
        <v>133685221.12</v>
      </c>
      <c r="FQ28" s="169">
        <v>3849592.5900000003</v>
      </c>
      <c r="FR28" s="169">
        <v>9475869.4099999983</v>
      </c>
      <c r="FS28" s="169">
        <v>5482589.3700000001</v>
      </c>
      <c r="FT28" s="169">
        <v>10663168.839999998</v>
      </c>
      <c r="FU28" s="169">
        <v>5366231.5999999996</v>
      </c>
      <c r="FV28" s="169">
        <v>15509839.49</v>
      </c>
      <c r="FW28" s="169">
        <v>9676635.4199999999</v>
      </c>
      <c r="FX28" s="169">
        <v>8531939.7299999986</v>
      </c>
      <c r="FY28" s="169">
        <v>4983778.29</v>
      </c>
      <c r="FZ28" s="169">
        <v>6178997.1200000001</v>
      </c>
      <c r="GA28" s="169">
        <v>5248293.129999999</v>
      </c>
      <c r="GB28" s="169">
        <v>7761752.4100000011</v>
      </c>
      <c r="GC28" s="169">
        <v>4031187.7600000002</v>
      </c>
      <c r="GD28" s="169">
        <v>66917846.660000004</v>
      </c>
      <c r="GE28" s="169">
        <v>4665563.5499999989</v>
      </c>
      <c r="GF28" s="169">
        <v>3866299.85</v>
      </c>
      <c r="GG28" s="169">
        <v>12738480.199999999</v>
      </c>
      <c r="GH28" s="169">
        <v>8686431.1999999993</v>
      </c>
      <c r="GI28" s="169">
        <v>8549332.0500000007</v>
      </c>
      <c r="GJ28" s="169">
        <v>3886106.29</v>
      </c>
      <c r="GK28" s="169">
        <v>14856281.220000001</v>
      </c>
      <c r="GL28" s="169">
        <v>4061566.9299999992</v>
      </c>
      <c r="GM28" s="169">
        <v>4726194.93</v>
      </c>
      <c r="GN28" s="169">
        <v>4381266.919999999</v>
      </c>
      <c r="GO28" s="169">
        <v>3901534.24</v>
      </c>
      <c r="GP28" s="169">
        <v>47337688.020000003</v>
      </c>
      <c r="GQ28" s="169">
        <v>9847274.410000002</v>
      </c>
      <c r="GR28" s="169">
        <v>5514672.3199999984</v>
      </c>
      <c r="GS28" s="169">
        <v>10540263.380000001</v>
      </c>
      <c r="GT28" s="169">
        <v>1699252.4100000001</v>
      </c>
      <c r="GU28" s="169">
        <v>8269008.1500000013</v>
      </c>
      <c r="GV28" s="169">
        <v>6361190.46</v>
      </c>
      <c r="GW28" s="169">
        <v>4795440.8500000006</v>
      </c>
      <c r="GX28" s="169">
        <v>2890605.89</v>
      </c>
      <c r="GY28" s="169">
        <v>6587174.2600000016</v>
      </c>
      <c r="GZ28" s="169">
        <v>8304225.1399999997</v>
      </c>
      <c r="HA28" s="169">
        <v>8766319.3599999975</v>
      </c>
      <c r="HB28" s="169">
        <v>127493465.03999999</v>
      </c>
      <c r="HC28" s="169">
        <v>12682918.5</v>
      </c>
      <c r="HD28" s="169">
        <v>10847406.609999998</v>
      </c>
      <c r="HE28" s="169">
        <v>29880067.289999999</v>
      </c>
      <c r="HF28" s="169">
        <v>12493994.9</v>
      </c>
      <c r="HG28" s="169">
        <v>22481884.170000002</v>
      </c>
      <c r="HH28" s="169">
        <v>8043748.1999999993</v>
      </c>
      <c r="HI28" s="169">
        <v>84543904.100000009</v>
      </c>
      <c r="HJ28" s="169">
        <v>10544795.76</v>
      </c>
      <c r="HK28" s="169">
        <v>14091038.92</v>
      </c>
      <c r="HL28" s="169">
        <v>4537917.2700000005</v>
      </c>
      <c r="HM28" s="169">
        <v>3789979.9799999995</v>
      </c>
      <c r="HN28" s="169">
        <v>4422343.7600000007</v>
      </c>
      <c r="HO28" s="169">
        <v>7675844.6100000003</v>
      </c>
      <c r="HP28" s="169">
        <v>3827047.73</v>
      </c>
      <c r="HQ28" s="169">
        <v>72359010.679999992</v>
      </c>
      <c r="HR28" s="169">
        <v>32415332.27</v>
      </c>
      <c r="HS28" s="169">
        <v>2515295.58</v>
      </c>
      <c r="HT28" s="169">
        <v>9492248.1100000013</v>
      </c>
      <c r="HU28" s="169">
        <v>5128247.8899999997</v>
      </c>
      <c r="HV28" s="169">
        <v>2634144.0000000009</v>
      </c>
      <c r="HW28" s="169">
        <v>10849926.080000002</v>
      </c>
      <c r="HX28" s="169">
        <v>1474962.29</v>
      </c>
      <c r="HY28" s="169">
        <v>5625548.370000001</v>
      </c>
      <c r="HZ28" s="169">
        <v>3363988.6500000004</v>
      </c>
      <c r="IA28" s="169">
        <v>3329836.57</v>
      </c>
      <c r="IB28" s="169">
        <v>11214199.880000001</v>
      </c>
      <c r="IC28" s="169">
        <v>2705282.95</v>
      </c>
      <c r="ID28" s="169">
        <v>4344704.54</v>
      </c>
      <c r="IE28" s="169">
        <v>3618891.3300000005</v>
      </c>
      <c r="IF28" s="169">
        <v>3485817.87</v>
      </c>
      <c r="IG28" s="169">
        <v>90687216.930000007</v>
      </c>
      <c r="IH28" s="169">
        <v>20069652.41</v>
      </c>
      <c r="II28" s="169">
        <v>7955642.3699999992</v>
      </c>
      <c r="IJ28" s="169">
        <v>15905237.050000001</v>
      </c>
      <c r="IK28" s="169">
        <v>13777156.92</v>
      </c>
      <c r="IL28" s="169">
        <v>4986082.8299999991</v>
      </c>
      <c r="IM28" s="169">
        <v>3875742.4799999991</v>
      </c>
      <c r="IN28" s="169">
        <v>2084961.7999999998</v>
      </c>
      <c r="IO28" s="169">
        <v>3048796</v>
      </c>
      <c r="IP28" s="169">
        <v>3643165.3000000003</v>
      </c>
      <c r="IQ28" s="169">
        <v>2961577.9900000012</v>
      </c>
      <c r="IR28" s="169">
        <v>117060186.33</v>
      </c>
      <c r="IS28" s="169">
        <v>39312710.459999993</v>
      </c>
      <c r="IT28" s="169">
        <v>17978424.370000005</v>
      </c>
      <c r="IU28" s="169">
        <v>4436394.7300000004</v>
      </c>
      <c r="IV28" s="169">
        <v>4841110.2000000011</v>
      </c>
      <c r="IW28" s="169">
        <v>1191008.67</v>
      </c>
      <c r="IX28" s="169">
        <v>3009512.68</v>
      </c>
      <c r="IY28" s="169">
        <v>2241069.0699999994</v>
      </c>
      <c r="IZ28" s="169">
        <v>2386857.0800000005</v>
      </c>
      <c r="JA28" s="169">
        <v>5771772.5699999994</v>
      </c>
      <c r="JB28" s="169">
        <v>4648891.3000000007</v>
      </c>
      <c r="JC28" s="169">
        <v>1849184.4599999997</v>
      </c>
      <c r="JD28" s="169">
        <v>61298971.440000013</v>
      </c>
      <c r="JE28" s="169">
        <v>26772870.740000002</v>
      </c>
      <c r="JF28" s="169">
        <v>2226217.44</v>
      </c>
      <c r="JG28" s="169">
        <v>2327721.2400000002</v>
      </c>
      <c r="JH28" s="169">
        <v>2366048.71</v>
      </c>
      <c r="JI28" s="169">
        <v>2756791.7699999996</v>
      </c>
      <c r="JJ28" s="169">
        <v>50074886.43999999</v>
      </c>
      <c r="JK28" s="169">
        <v>3465237.27</v>
      </c>
      <c r="JL28" s="169">
        <v>5521341.4700000007</v>
      </c>
      <c r="JM28" s="169">
        <v>9675835.1400000006</v>
      </c>
      <c r="JN28" s="169">
        <v>4709824.7699999996</v>
      </c>
      <c r="JO28" s="169">
        <v>11921046.76</v>
      </c>
      <c r="JP28" s="169">
        <v>4918410.8600000013</v>
      </c>
      <c r="JQ28" s="169">
        <v>50686136.589999989</v>
      </c>
      <c r="JR28" s="169">
        <v>36251783.940000005</v>
      </c>
      <c r="JS28" s="169">
        <v>3664767.3999999994</v>
      </c>
      <c r="JT28" s="169">
        <v>3374856.4300000006</v>
      </c>
      <c r="JU28" s="169">
        <v>15002606.289999999</v>
      </c>
      <c r="JV28" s="169">
        <v>2890936.0999999992</v>
      </c>
      <c r="JW28" s="169">
        <v>24540141.479999997</v>
      </c>
      <c r="JX28" s="169">
        <v>13213296.32</v>
      </c>
      <c r="JY28" s="169">
        <v>7961374.2500000019</v>
      </c>
      <c r="JZ28" s="169">
        <v>4713645.3</v>
      </c>
      <c r="KA28" s="169">
        <v>6221958.4799999995</v>
      </c>
      <c r="KB28" s="169">
        <v>4736444.879999999</v>
      </c>
      <c r="KC28" s="169">
        <v>10722374.629999999</v>
      </c>
      <c r="KD28" s="169">
        <v>2814103.66</v>
      </c>
      <c r="KE28" s="169">
        <v>7917828.1600000001</v>
      </c>
      <c r="KF28" s="169">
        <v>122144967.78000002</v>
      </c>
      <c r="KG28" s="169">
        <v>17147535.289999999</v>
      </c>
      <c r="KH28" s="169">
        <v>4191120.9499999993</v>
      </c>
      <c r="KI28" s="169">
        <v>6933210.2000000002</v>
      </c>
      <c r="KJ28" s="169">
        <v>8031698.3199999994</v>
      </c>
      <c r="KK28" s="169">
        <v>11163143.659999998</v>
      </c>
      <c r="KL28" s="169">
        <v>29192287.219999995</v>
      </c>
      <c r="KM28" s="169">
        <v>4826006.2300000004</v>
      </c>
      <c r="KN28" s="169">
        <v>4481750.2699999996</v>
      </c>
      <c r="KO28" s="169">
        <v>29427103.009999994</v>
      </c>
      <c r="KP28" s="169">
        <v>6164254.4199999999</v>
      </c>
      <c r="KQ28" s="169">
        <v>7960018.4799999995</v>
      </c>
      <c r="KR28" s="169">
        <v>24400095.720000003</v>
      </c>
      <c r="KS28" s="169">
        <v>5851406.9000000004</v>
      </c>
      <c r="KT28" s="169">
        <v>8931474.6199999992</v>
      </c>
      <c r="KU28" s="169">
        <v>87149221.359999999</v>
      </c>
      <c r="KV28" s="169">
        <v>6352994.3899999997</v>
      </c>
      <c r="KW28" s="169">
        <v>67763638.920000017</v>
      </c>
      <c r="KX28" s="169">
        <v>5013252.3900000006</v>
      </c>
      <c r="KY28" s="169">
        <v>2519952.83</v>
      </c>
      <c r="KZ28" s="169">
        <v>13600037.290000001</v>
      </c>
      <c r="LA28" s="169">
        <v>13036008.59</v>
      </c>
      <c r="LB28" s="169">
        <v>5235951.34</v>
      </c>
      <c r="LC28" s="169">
        <v>5524923.9900000012</v>
      </c>
      <c r="LD28" s="169">
        <v>3614771.7</v>
      </c>
      <c r="LE28" s="169">
        <v>39773475.530000001</v>
      </c>
      <c r="LF28" s="169">
        <v>34353787.519999988</v>
      </c>
      <c r="LG28" s="169">
        <v>33200422.790000003</v>
      </c>
      <c r="LH28" s="169">
        <v>39282880.109999999</v>
      </c>
      <c r="LI28" s="169">
        <v>6909763.1399999997</v>
      </c>
      <c r="LJ28" s="169">
        <v>3866980.9999999995</v>
      </c>
      <c r="LK28" s="169">
        <v>3226604.06</v>
      </c>
      <c r="LL28" s="169">
        <v>5908153.7200000007</v>
      </c>
      <c r="LM28" s="169">
        <v>6118969.1800000006</v>
      </c>
      <c r="LN28" s="169">
        <v>9959922.5700000022</v>
      </c>
      <c r="LO28" s="169">
        <v>7126953.3699999992</v>
      </c>
      <c r="LP28" s="169">
        <v>50507234.979999997</v>
      </c>
      <c r="LQ28" s="169">
        <v>9830941.8900000025</v>
      </c>
      <c r="LR28" s="169">
        <v>6465647.0300000012</v>
      </c>
      <c r="LS28" s="169">
        <v>91163308.920000002</v>
      </c>
      <c r="LT28" s="169">
        <v>71912994.310000017</v>
      </c>
      <c r="LU28" s="169">
        <v>129264087.47</v>
      </c>
      <c r="LV28" s="169">
        <v>37896754.120000005</v>
      </c>
      <c r="LW28" s="169">
        <v>22207511.129999999</v>
      </c>
      <c r="LX28" s="169">
        <v>15818373.529999999</v>
      </c>
      <c r="LY28" s="169">
        <v>5723084.5300000012</v>
      </c>
      <c r="LZ28" s="169">
        <v>8715249.3399999999</v>
      </c>
      <c r="MA28" s="169">
        <v>8580131.2999999989</v>
      </c>
      <c r="MB28" s="169">
        <v>10694636.43</v>
      </c>
      <c r="MC28" s="169">
        <v>22475012.41</v>
      </c>
      <c r="MD28" s="169">
        <v>7246156.0300000003</v>
      </c>
      <c r="ME28" s="169">
        <v>143195365.93000001</v>
      </c>
      <c r="MF28" s="169">
        <v>5112572.1500000004</v>
      </c>
      <c r="MG28" s="169">
        <v>3608781.87</v>
      </c>
      <c r="MH28" s="169">
        <v>4798298.25</v>
      </c>
      <c r="MI28" s="169">
        <v>4602715.0299999993</v>
      </c>
      <c r="MJ28" s="169">
        <v>6476864.8199999984</v>
      </c>
      <c r="MK28" s="169">
        <v>4179330.399999999</v>
      </c>
      <c r="ML28" s="169">
        <v>6297343.8500000015</v>
      </c>
      <c r="MM28" s="169">
        <v>6087686.04</v>
      </c>
      <c r="MN28" s="169">
        <v>6839096.4299999997</v>
      </c>
      <c r="MO28" s="169">
        <v>4794959.59</v>
      </c>
      <c r="MP28" s="169">
        <v>2815742.3799999994</v>
      </c>
      <c r="MQ28" s="169">
        <v>107109083.67999999</v>
      </c>
      <c r="MR28" s="169">
        <v>7444761.2199999997</v>
      </c>
      <c r="MS28" s="169">
        <v>6439009.879999999</v>
      </c>
      <c r="MT28" s="169">
        <v>10770483.879999999</v>
      </c>
      <c r="MU28" s="169">
        <v>7760114.7000000002</v>
      </c>
      <c r="MV28" s="169">
        <v>4720353.5599999996</v>
      </c>
      <c r="MW28" s="169">
        <v>32841443.007800002</v>
      </c>
      <c r="MX28" s="169">
        <v>10536662.779999997</v>
      </c>
      <c r="MY28" s="169">
        <v>5978692.790000001</v>
      </c>
      <c r="MZ28" s="169">
        <v>2232803.37</v>
      </c>
      <c r="NA28" s="169">
        <v>2886414.9499999997</v>
      </c>
      <c r="NB28" s="169">
        <v>111952687.34</v>
      </c>
      <c r="NC28" s="169">
        <v>15145350.120000001</v>
      </c>
      <c r="ND28" s="169">
        <v>5760089.0599999996</v>
      </c>
      <c r="NE28" s="169">
        <v>48408906.950000003</v>
      </c>
      <c r="NF28" s="169">
        <v>4461288.75</v>
      </c>
      <c r="NG28" s="169">
        <v>12546039.197299998</v>
      </c>
      <c r="NH28" s="169">
        <v>50849597.25</v>
      </c>
      <c r="NI28" s="169">
        <v>21349872.16</v>
      </c>
      <c r="NJ28" s="169">
        <v>3163030.2700000005</v>
      </c>
      <c r="NK28" s="169">
        <v>11265276.349800002</v>
      </c>
      <c r="NL28" s="169">
        <v>6117891.4800000004</v>
      </c>
      <c r="NM28" s="169">
        <v>7648791.669999999</v>
      </c>
      <c r="NN28" s="169">
        <v>60543893.409999996</v>
      </c>
      <c r="NO28" s="169">
        <v>5662419.3499999996</v>
      </c>
      <c r="NP28" s="169">
        <v>4264547.84</v>
      </c>
      <c r="NQ28" s="169">
        <v>0</v>
      </c>
      <c r="NR28" s="169">
        <v>3133053.6999999997</v>
      </c>
      <c r="NS28" s="169">
        <v>1809162.73</v>
      </c>
      <c r="NT28" s="169">
        <v>3823858.58</v>
      </c>
      <c r="NU28" s="169">
        <v>78782021.090000033</v>
      </c>
      <c r="NV28" s="169">
        <v>17553457.199999999</v>
      </c>
      <c r="NW28" s="169">
        <v>5225411.2299999995</v>
      </c>
      <c r="NX28" s="169">
        <v>3514482.28</v>
      </c>
      <c r="NY28" s="169">
        <v>2464387.1300000004</v>
      </c>
      <c r="NZ28" s="169">
        <v>6958106.5600000005</v>
      </c>
      <c r="OA28" s="169">
        <v>3123536.85</v>
      </c>
      <c r="OB28" s="169">
        <v>143419118.97999999</v>
      </c>
      <c r="OC28" s="169">
        <v>18086807.5</v>
      </c>
      <c r="OD28" s="169">
        <v>17302698.769999996</v>
      </c>
      <c r="OE28" s="169">
        <v>15223236.780000001</v>
      </c>
      <c r="OF28" s="169">
        <v>5171861.4099999992</v>
      </c>
      <c r="OG28" s="169">
        <v>4120720.5700000008</v>
      </c>
      <c r="OH28" s="169">
        <v>12547578.73</v>
      </c>
      <c r="OI28" s="169">
        <v>3227467.65</v>
      </c>
      <c r="OJ28" s="169">
        <v>3319203.28</v>
      </c>
      <c r="OK28" s="169">
        <v>93533557.859999999</v>
      </c>
      <c r="OL28" s="169">
        <v>19315878.809999995</v>
      </c>
      <c r="OM28" s="169">
        <v>37403647.570000008</v>
      </c>
      <c r="ON28" s="169">
        <v>11231268</v>
      </c>
      <c r="OO28" s="169">
        <v>7434058.54</v>
      </c>
      <c r="OP28" s="169">
        <v>5996901.6200000001</v>
      </c>
      <c r="OQ28" s="169">
        <v>71830999.980000019</v>
      </c>
      <c r="OR28" s="169">
        <v>6252745.709999999</v>
      </c>
      <c r="OS28" s="169">
        <v>5857077</v>
      </c>
      <c r="OT28" s="169">
        <v>10111960.149999999</v>
      </c>
      <c r="OU28" s="169">
        <v>9781776.5399999991</v>
      </c>
      <c r="OV28" s="169">
        <v>29919469.389999997</v>
      </c>
      <c r="OW28" s="169">
        <v>6328191.6599999992</v>
      </c>
      <c r="OX28" s="169">
        <v>3592922.3900000006</v>
      </c>
      <c r="OY28" s="169">
        <v>2230216.1800000002</v>
      </c>
      <c r="OZ28" s="169">
        <v>55095110.649999999</v>
      </c>
      <c r="PA28" s="169">
        <v>4048260.96</v>
      </c>
      <c r="PB28" s="169">
        <v>9017575.5499999989</v>
      </c>
      <c r="PC28" s="169">
        <v>2524742.0799999996</v>
      </c>
      <c r="PD28" s="169">
        <v>7803393.6699999999</v>
      </c>
      <c r="PE28" s="169">
        <v>18913450.700000003</v>
      </c>
      <c r="PF28" s="169">
        <v>953737.93</v>
      </c>
      <c r="PG28" s="169">
        <v>3187864.8099999996</v>
      </c>
      <c r="PH28" s="169">
        <v>9291053.7999999989</v>
      </c>
      <c r="PI28" s="169">
        <v>5617989.2399999993</v>
      </c>
      <c r="PJ28" s="169">
        <v>5130004.3</v>
      </c>
      <c r="PK28" s="169">
        <v>13234790.220000003</v>
      </c>
      <c r="PL28" s="169">
        <v>4637854.3600000003</v>
      </c>
      <c r="PM28" s="169">
        <v>24609757.25</v>
      </c>
      <c r="PN28" s="169">
        <v>2316797.89</v>
      </c>
      <c r="PO28" s="169">
        <v>2943717.4599999995</v>
      </c>
      <c r="PP28" s="169">
        <v>3918611.6499999994</v>
      </c>
      <c r="PQ28" s="169">
        <v>3595831.959999999</v>
      </c>
      <c r="PR28" s="169">
        <v>223281281.43999997</v>
      </c>
      <c r="PS28" s="169">
        <v>5625265.6099999994</v>
      </c>
      <c r="PT28" s="169">
        <v>4828019.5600000005</v>
      </c>
      <c r="PU28" s="169">
        <v>10785334.15</v>
      </c>
      <c r="PV28" s="169">
        <v>38190496.920000002</v>
      </c>
      <c r="PW28" s="169">
        <v>9177099.7800000012</v>
      </c>
      <c r="PX28" s="169">
        <v>13650043</v>
      </c>
      <c r="PY28" s="169">
        <v>5020968.0000000009</v>
      </c>
      <c r="PZ28" s="169">
        <v>11588497.279999999</v>
      </c>
      <c r="QA28" s="169">
        <v>4224343.5599999996</v>
      </c>
      <c r="QB28" s="169">
        <v>9255688.6100000013</v>
      </c>
      <c r="QC28" s="169">
        <v>4870915.6599999992</v>
      </c>
      <c r="QD28" s="169">
        <v>5095407.96</v>
      </c>
      <c r="QE28" s="169">
        <v>9509335.9399999995</v>
      </c>
      <c r="QF28" s="169">
        <v>8306105.7199999988</v>
      </c>
      <c r="QG28" s="169">
        <v>13252399.83</v>
      </c>
      <c r="QH28" s="169">
        <v>5949690.6100000003</v>
      </c>
      <c r="QI28" s="169">
        <v>4621417.5599999996</v>
      </c>
      <c r="QJ28" s="169">
        <v>2982800.87</v>
      </c>
      <c r="QK28" s="169">
        <v>15119258.199999999</v>
      </c>
      <c r="QL28" s="169">
        <v>18938421.610000003</v>
      </c>
      <c r="QM28" s="169">
        <v>4030222.8799999994</v>
      </c>
      <c r="QN28" s="169">
        <v>2453504.3000000003</v>
      </c>
      <c r="QO28" s="169">
        <v>2114334.3400000003</v>
      </c>
      <c r="QP28" s="169">
        <v>1968858.0599999998</v>
      </c>
      <c r="QQ28" s="169">
        <v>4877918.540000001</v>
      </c>
      <c r="QR28" s="169">
        <v>98902758.969999999</v>
      </c>
      <c r="QS28" s="169">
        <v>3571946.11</v>
      </c>
      <c r="QT28" s="169">
        <v>13428976.1</v>
      </c>
      <c r="QU28" s="169">
        <v>6694255.1000000006</v>
      </c>
      <c r="QV28" s="169">
        <v>8399864.1500000004</v>
      </c>
      <c r="QW28" s="169">
        <v>17500742.800000001</v>
      </c>
      <c r="QX28" s="169">
        <v>6878124.3899999997</v>
      </c>
      <c r="QY28" s="169">
        <v>5187711.5699999994</v>
      </c>
      <c r="QZ28" s="169">
        <v>12689888.040000001</v>
      </c>
      <c r="RA28" s="169">
        <v>4098121.68</v>
      </c>
      <c r="RB28" s="169">
        <v>7142864.7399999993</v>
      </c>
      <c r="RC28" s="169">
        <v>3498175.7099999995</v>
      </c>
      <c r="RD28" s="169">
        <v>9845664.4800000004</v>
      </c>
      <c r="RE28" s="169">
        <v>103759800.25000001</v>
      </c>
      <c r="RF28" s="169">
        <v>12562623.940000001</v>
      </c>
      <c r="RG28" s="169">
        <v>5306140.29</v>
      </c>
      <c r="RH28" s="169">
        <v>13497918.439999999</v>
      </c>
      <c r="RI28" s="169">
        <v>6463489</v>
      </c>
      <c r="RJ28" s="169">
        <v>12334545.620000001</v>
      </c>
      <c r="RK28" s="169">
        <v>22749440.120000001</v>
      </c>
      <c r="RL28" s="169">
        <v>6099678.9100000001</v>
      </c>
      <c r="RM28" s="169">
        <v>6683853.1200000001</v>
      </c>
      <c r="RN28" s="169">
        <v>13121558.780000001</v>
      </c>
      <c r="RO28" s="169">
        <v>17754753.689999998</v>
      </c>
      <c r="RP28" s="169">
        <v>4189351.2400000007</v>
      </c>
      <c r="RQ28" s="169">
        <v>4264009.0199999996</v>
      </c>
      <c r="RR28" s="169">
        <v>6990736.79</v>
      </c>
      <c r="RS28" s="169">
        <v>4310417.6099999994</v>
      </c>
      <c r="RT28" s="169">
        <v>3968301.51</v>
      </c>
      <c r="RU28" s="169">
        <v>5687300.4699999988</v>
      </c>
      <c r="RV28" s="169">
        <v>4368372.5900000008</v>
      </c>
      <c r="RW28" s="169">
        <v>6975865.3000000017</v>
      </c>
      <c r="RX28" s="169">
        <v>5477620.71</v>
      </c>
      <c r="RY28" s="169">
        <v>94216587.339999989</v>
      </c>
      <c r="RZ28" s="169">
        <v>3620692.6599999992</v>
      </c>
      <c r="SA28" s="169">
        <v>3791497.99</v>
      </c>
      <c r="SB28" s="169">
        <v>4280528.72</v>
      </c>
      <c r="SC28" s="169">
        <v>3153351.8200000008</v>
      </c>
      <c r="SD28" s="169">
        <v>5510211.7799999993</v>
      </c>
      <c r="SE28" s="169">
        <v>5508330.1699999999</v>
      </c>
      <c r="SF28" s="169">
        <v>11230520.679999998</v>
      </c>
      <c r="SG28" s="169">
        <v>2353911.08</v>
      </c>
      <c r="SH28" s="169">
        <v>3826368.0999999996</v>
      </c>
      <c r="SI28" s="169">
        <v>13273776.609999999</v>
      </c>
      <c r="SJ28" s="169">
        <v>3039828.77</v>
      </c>
      <c r="SK28" s="169">
        <v>58367256.949999996</v>
      </c>
      <c r="SL28" s="169">
        <v>5443823.0300000003</v>
      </c>
      <c r="SM28" s="169">
        <v>6189551</v>
      </c>
      <c r="SN28" s="169">
        <v>16872810.690000001</v>
      </c>
      <c r="SO28" s="169">
        <v>5508509.5000000009</v>
      </c>
      <c r="SP28" s="169">
        <v>5477784.1900000004</v>
      </c>
      <c r="SQ28" s="169">
        <v>3712064.62</v>
      </c>
      <c r="SR28" s="169">
        <v>3320763.53</v>
      </c>
      <c r="SS28" s="169">
        <v>68644998.670000002</v>
      </c>
      <c r="ST28" s="169">
        <v>4656824.879999999</v>
      </c>
      <c r="SU28" s="169">
        <v>9623871.5600000005</v>
      </c>
      <c r="SV28" s="169">
        <v>6231958.1399999987</v>
      </c>
      <c r="SW28" s="169">
        <v>3438952.9799999995</v>
      </c>
      <c r="SX28" s="169">
        <v>3664162.09</v>
      </c>
      <c r="SY28" s="169">
        <v>7138800.8500000006</v>
      </c>
      <c r="SZ28" s="169">
        <v>19794437.510000002</v>
      </c>
      <c r="TA28" s="169">
        <v>5738406.3799999999</v>
      </c>
      <c r="TB28" s="169">
        <v>4603086.169999999</v>
      </c>
      <c r="TC28" s="169">
        <v>6386726.4999999991</v>
      </c>
      <c r="TD28" s="169">
        <v>12596672.060000001</v>
      </c>
      <c r="TE28" s="169">
        <v>5823283.2500000009</v>
      </c>
      <c r="TF28" s="169">
        <v>5925938.4999999981</v>
      </c>
      <c r="TG28" s="169">
        <v>112926700.56</v>
      </c>
      <c r="TH28" s="169">
        <v>4910161.51</v>
      </c>
      <c r="TI28" s="169">
        <v>4366562.3099999996</v>
      </c>
      <c r="TJ28" s="169">
        <v>13424466.920000002</v>
      </c>
      <c r="TK28" s="169">
        <v>10157094.25</v>
      </c>
      <c r="TL28" s="169">
        <v>6686033.3300000001</v>
      </c>
      <c r="TM28" s="169">
        <v>1841884.42</v>
      </c>
      <c r="TN28" s="169">
        <v>28372586.819999997</v>
      </c>
      <c r="TO28" s="169">
        <v>4576736.8499999987</v>
      </c>
      <c r="TP28" s="169">
        <v>11654500.960000001</v>
      </c>
      <c r="TQ28" s="169">
        <v>13318689.310000001</v>
      </c>
      <c r="TR28" s="169">
        <v>3852449.8899999997</v>
      </c>
      <c r="TS28" s="169">
        <v>3410932.16</v>
      </c>
      <c r="TT28" s="169">
        <v>8418191.1199999992</v>
      </c>
      <c r="TU28" s="169">
        <v>5379936.9199999999</v>
      </c>
      <c r="TV28" s="169">
        <v>4335842.8800000008</v>
      </c>
      <c r="TW28" s="169">
        <v>57609874.720000006</v>
      </c>
      <c r="TX28" s="169">
        <v>13970107.669999998</v>
      </c>
      <c r="TY28" s="169">
        <v>62823829.899999984</v>
      </c>
      <c r="TZ28" s="169">
        <v>14410507.800000001</v>
      </c>
      <c r="UA28" s="169">
        <v>3661074.1599999997</v>
      </c>
      <c r="UB28" s="169">
        <v>3265069.5599999996</v>
      </c>
      <c r="UC28" s="169">
        <v>47396454.460000001</v>
      </c>
      <c r="UD28" s="169">
        <v>3834709.7800000003</v>
      </c>
      <c r="UE28" s="169">
        <v>4208229.96</v>
      </c>
      <c r="UF28" s="169">
        <v>5808291.1000000006</v>
      </c>
      <c r="UG28" s="169">
        <v>4076906.96</v>
      </c>
      <c r="UH28" s="169">
        <v>63073383.130000003</v>
      </c>
      <c r="UI28" s="169">
        <v>11555110.620000001</v>
      </c>
      <c r="UJ28" s="169">
        <v>8761983.2799999993</v>
      </c>
      <c r="UK28" s="169">
        <v>16829753.309999999</v>
      </c>
      <c r="UL28" s="169">
        <v>6686789.1699999999</v>
      </c>
      <c r="UM28" s="169">
        <v>10630326.700000001</v>
      </c>
      <c r="UN28" s="169">
        <v>193032131.38000003</v>
      </c>
      <c r="UO28" s="169">
        <v>6383443.3700000001</v>
      </c>
      <c r="UP28" s="169">
        <v>6673465.6100000003</v>
      </c>
      <c r="UQ28" s="169">
        <v>37996324.340000004</v>
      </c>
      <c r="UR28" s="169">
        <v>2853623.93</v>
      </c>
      <c r="US28" s="169">
        <v>6336541.870000001</v>
      </c>
      <c r="UT28" s="169">
        <v>14241443.449999999</v>
      </c>
      <c r="UU28" s="169">
        <v>5801305.8700000001</v>
      </c>
      <c r="UV28" s="169">
        <v>5304184.5600000005</v>
      </c>
      <c r="UW28" s="169">
        <v>5237203.96</v>
      </c>
      <c r="UX28" s="169">
        <v>5827926.1699999999</v>
      </c>
      <c r="UY28" s="169">
        <v>20568607.219999995</v>
      </c>
      <c r="UZ28" s="169">
        <v>9581787.2200000007</v>
      </c>
      <c r="VA28" s="169">
        <v>13240968.869999999</v>
      </c>
      <c r="VB28" s="169">
        <v>4641033.49</v>
      </c>
      <c r="VC28" s="169">
        <v>3497521.79</v>
      </c>
      <c r="VD28" s="169">
        <v>5261622.2800000012</v>
      </c>
      <c r="VE28" s="169">
        <v>3502124.37</v>
      </c>
      <c r="VF28" s="169">
        <v>24336717.369999997</v>
      </c>
      <c r="VG28" s="169">
        <v>4799239.379999999</v>
      </c>
      <c r="VH28" s="169">
        <v>6014448.2999999989</v>
      </c>
      <c r="VI28" s="169">
        <v>4960380.7999999989</v>
      </c>
      <c r="VJ28" s="169">
        <v>96716087.160000011</v>
      </c>
      <c r="VK28" s="169">
        <v>8224975.4299999997</v>
      </c>
      <c r="VL28" s="169">
        <v>4026343.96</v>
      </c>
      <c r="VM28" s="169">
        <v>12043246.450000001</v>
      </c>
      <c r="VN28" s="169">
        <v>6872859.9600000009</v>
      </c>
      <c r="VO28" s="169">
        <v>9437061.2400000021</v>
      </c>
      <c r="VP28" s="169">
        <v>11997399.43</v>
      </c>
      <c r="VQ28" s="169">
        <v>5357645.78</v>
      </c>
      <c r="VR28" s="169">
        <v>15352802.1</v>
      </c>
      <c r="VS28" s="169">
        <v>37332186.369999997</v>
      </c>
      <c r="VT28" s="169">
        <v>7967374.0199999996</v>
      </c>
      <c r="VU28" s="169">
        <v>13311307.429999998</v>
      </c>
      <c r="VV28" s="169">
        <v>9178924.3900000006</v>
      </c>
      <c r="VW28" s="169">
        <v>5787050.9499999993</v>
      </c>
      <c r="VX28" s="169">
        <v>4578908.53</v>
      </c>
      <c r="VY28" s="169">
        <v>281418757</v>
      </c>
      <c r="VZ28" s="169">
        <v>17819712.079999998</v>
      </c>
      <c r="WA28" s="169">
        <v>7024165.7399999993</v>
      </c>
      <c r="WB28" s="169">
        <v>6121496.79</v>
      </c>
      <c r="WC28" s="169">
        <v>7128858.8599999994</v>
      </c>
      <c r="WD28" s="169">
        <v>9659086.0399999991</v>
      </c>
      <c r="WE28" s="169">
        <v>13419264.73</v>
      </c>
      <c r="WF28" s="169">
        <v>14751692.34</v>
      </c>
      <c r="WG28" s="169">
        <v>14333999.57</v>
      </c>
      <c r="WH28" s="169">
        <v>8463003.4799999986</v>
      </c>
      <c r="WI28" s="169">
        <v>6730099.2599999998</v>
      </c>
      <c r="WJ28" s="169">
        <v>29761817.880000006</v>
      </c>
      <c r="WK28" s="169">
        <v>8106312.0899999999</v>
      </c>
      <c r="WL28" s="169">
        <v>23976508.739999998</v>
      </c>
      <c r="WM28" s="169">
        <v>30255996.169999998</v>
      </c>
      <c r="WN28" s="169">
        <v>5701018.7999999989</v>
      </c>
      <c r="WO28" s="169">
        <v>10499508.890000002</v>
      </c>
      <c r="WP28" s="169">
        <v>10837221.719999999</v>
      </c>
      <c r="WQ28" s="169">
        <v>6035116.9199999999</v>
      </c>
      <c r="WR28" s="169">
        <v>18950560.850000001</v>
      </c>
      <c r="WS28" s="169">
        <v>22167554.099999998</v>
      </c>
      <c r="WT28" s="169">
        <v>8415324.129999999</v>
      </c>
      <c r="WU28" s="169">
        <v>5640310.29</v>
      </c>
      <c r="WV28" s="169">
        <v>4504811.3499999996</v>
      </c>
      <c r="WW28" s="169">
        <v>9115021.3899999987</v>
      </c>
      <c r="WX28" s="169">
        <v>4390225.669999999</v>
      </c>
      <c r="WY28" s="169">
        <v>6138546.0699999994</v>
      </c>
      <c r="WZ28" s="169">
        <v>8328549.0299999993</v>
      </c>
      <c r="XA28" s="169">
        <v>43793752.32</v>
      </c>
      <c r="XB28" s="169">
        <v>7641913.6499999994</v>
      </c>
      <c r="XC28" s="169">
        <v>10874445.02</v>
      </c>
      <c r="XD28" s="169">
        <v>4252946.3500000006</v>
      </c>
      <c r="XE28" s="169">
        <v>3147365.84</v>
      </c>
      <c r="XF28" s="169">
        <v>149532342.40000001</v>
      </c>
      <c r="XG28" s="169">
        <v>11577895.09</v>
      </c>
      <c r="XH28" s="169">
        <v>10666421.360000001</v>
      </c>
      <c r="XI28" s="169">
        <v>50361181.009999998</v>
      </c>
      <c r="XJ28" s="169">
        <v>9120455.8300000001</v>
      </c>
      <c r="XK28" s="169">
        <v>11812047.650000002</v>
      </c>
      <c r="XL28" s="169">
        <v>18849503.019999996</v>
      </c>
      <c r="XM28" s="169">
        <v>8355132.8099999996</v>
      </c>
      <c r="XN28" s="169">
        <v>6649212.2500000009</v>
      </c>
      <c r="XO28" s="169">
        <v>18278598.34</v>
      </c>
      <c r="XP28" s="169">
        <v>14560064.869999997</v>
      </c>
      <c r="XQ28" s="169">
        <v>7426900.4800000004</v>
      </c>
      <c r="XR28" s="169">
        <v>6613127.3100000024</v>
      </c>
      <c r="XS28" s="169">
        <v>6561046.79</v>
      </c>
      <c r="XT28" s="169">
        <v>6353905.7699999996</v>
      </c>
      <c r="XU28" s="169">
        <v>5266646.6500000004</v>
      </c>
      <c r="XV28" s="169">
        <v>4858236.2699999986</v>
      </c>
      <c r="XW28" s="169">
        <v>6155669.0499999998</v>
      </c>
      <c r="XX28" s="169">
        <v>6930901.5800000001</v>
      </c>
      <c r="XY28" s="169">
        <v>6870743.5599999996</v>
      </c>
      <c r="XZ28" s="169">
        <v>5250917.46</v>
      </c>
      <c r="YA28" s="169">
        <v>4677491.8900000006</v>
      </c>
      <c r="YB28" s="169">
        <v>6555830.2899999991</v>
      </c>
      <c r="YC28" s="169">
        <v>33148151.25</v>
      </c>
      <c r="YD28" s="169">
        <v>7065140.4699999997</v>
      </c>
      <c r="YE28" s="169">
        <v>22765278.109999999</v>
      </c>
      <c r="YF28" s="169">
        <v>7464342.04</v>
      </c>
      <c r="YG28" s="169">
        <v>40610646.699999996</v>
      </c>
      <c r="YH28" s="169">
        <v>10333970.43</v>
      </c>
      <c r="YI28" s="169">
        <v>5368975.0800000001</v>
      </c>
      <c r="YJ28" s="169">
        <v>8052459.7200000016</v>
      </c>
      <c r="YK28" s="169">
        <v>15591774.790000003</v>
      </c>
      <c r="YL28" s="169">
        <v>30451347.180000003</v>
      </c>
      <c r="YM28" s="169">
        <v>13413309.18</v>
      </c>
      <c r="YN28" s="169">
        <v>7973257.8499999987</v>
      </c>
      <c r="YO28" s="169">
        <v>5392877.6499999994</v>
      </c>
      <c r="YP28" s="169">
        <v>8636821.3000000007</v>
      </c>
      <c r="YQ28" s="169">
        <v>5971447.7000000011</v>
      </c>
      <c r="YR28" s="169">
        <v>1409947.32</v>
      </c>
      <c r="YS28" s="169">
        <v>3351893.0199999996</v>
      </c>
      <c r="YT28" s="169">
        <v>68492763.650000006</v>
      </c>
      <c r="YU28" s="169">
        <v>5495424.5899999999</v>
      </c>
      <c r="YV28" s="169">
        <v>5912122.04</v>
      </c>
      <c r="YW28" s="169">
        <v>6197186.5800000001</v>
      </c>
      <c r="YX28" s="169">
        <v>4240660.47</v>
      </c>
      <c r="YY28" s="169">
        <v>3672752.78</v>
      </c>
      <c r="YZ28" s="169">
        <v>3930776.5799999987</v>
      </c>
      <c r="ZA28" s="169">
        <v>70299617.589999989</v>
      </c>
      <c r="ZB28" s="169">
        <v>5054487.42</v>
      </c>
      <c r="ZC28" s="169">
        <v>8419561.9799999986</v>
      </c>
      <c r="ZD28" s="169">
        <v>8002416.5300000003</v>
      </c>
      <c r="ZE28" s="169">
        <v>2954826.1500000004</v>
      </c>
      <c r="ZF28" s="169">
        <v>5329632</v>
      </c>
      <c r="ZG28" s="169">
        <v>5849097.0300000003</v>
      </c>
      <c r="ZH28" s="169">
        <v>4075633.8600000003</v>
      </c>
      <c r="ZI28" s="169">
        <v>13773504.470000001</v>
      </c>
      <c r="ZJ28" s="169">
        <v>108702532.88</v>
      </c>
      <c r="ZK28" s="169">
        <v>4359773.8599999994</v>
      </c>
      <c r="ZL28" s="169">
        <v>10022300.5</v>
      </c>
      <c r="ZM28" s="169">
        <v>41765997.410000004</v>
      </c>
      <c r="ZN28" s="169">
        <v>18223651.670000002</v>
      </c>
      <c r="ZO28" s="169">
        <v>4488180.4200000009</v>
      </c>
      <c r="ZP28" s="169">
        <v>7534060.790000001</v>
      </c>
      <c r="ZQ28" s="169">
        <v>8150254.6799999988</v>
      </c>
      <c r="ZR28" s="169">
        <v>9387986.4300000016</v>
      </c>
      <c r="ZS28" s="169">
        <v>18523471.670000002</v>
      </c>
      <c r="ZT28" s="169">
        <v>385196.70999999996</v>
      </c>
      <c r="ZU28" s="169">
        <v>5157472.67</v>
      </c>
      <c r="ZV28" s="169">
        <v>3416088</v>
      </c>
      <c r="ZW28" s="169">
        <v>5387164.7199999997</v>
      </c>
      <c r="ZX28" s="169">
        <v>4924744.2799999993</v>
      </c>
      <c r="ZY28" s="169">
        <v>4618985.7299999995</v>
      </c>
      <c r="ZZ28" s="169">
        <v>5028053.45</v>
      </c>
      <c r="AAA28" s="169">
        <v>3465397.15</v>
      </c>
      <c r="AAB28" s="169">
        <v>5105675.04</v>
      </c>
      <c r="AAC28" s="169">
        <v>6370760.1500000004</v>
      </c>
      <c r="AAD28" s="169">
        <v>4918574.58</v>
      </c>
      <c r="AAE28" s="169">
        <v>6866838.540000001</v>
      </c>
      <c r="AAF28" s="169">
        <v>59793253.140000001</v>
      </c>
      <c r="AAG28" s="169">
        <v>4593833.79</v>
      </c>
      <c r="AAH28" s="169">
        <v>5253782.9299999988</v>
      </c>
      <c r="AAI28" s="169">
        <v>7013189.1299999999</v>
      </c>
      <c r="AAJ28" s="169">
        <v>3411822.8499999996</v>
      </c>
      <c r="AAK28" s="169">
        <v>5995667.6100000003</v>
      </c>
      <c r="AAL28" s="169">
        <v>4975275.9300000006</v>
      </c>
      <c r="AAM28" s="169">
        <v>285174040.15999997</v>
      </c>
      <c r="AAN28" s="169">
        <v>6903075.9999999991</v>
      </c>
      <c r="AAO28" s="169">
        <v>4694964.96</v>
      </c>
      <c r="AAP28" s="169">
        <v>9394780.2300000023</v>
      </c>
      <c r="AAQ28" s="169">
        <v>6041020.4300000006</v>
      </c>
      <c r="AAR28" s="169">
        <v>5727638.7599999988</v>
      </c>
      <c r="AAS28" s="169">
        <v>6808805.2799999993</v>
      </c>
      <c r="AAT28" s="169">
        <v>6946699.1800000006</v>
      </c>
      <c r="AAU28" s="169">
        <v>13321133.5</v>
      </c>
      <c r="AAV28" s="169">
        <v>5911019.8399999999</v>
      </c>
      <c r="AAW28" s="169">
        <v>8915037.0999999996</v>
      </c>
      <c r="AAX28" s="169">
        <v>32937715.68</v>
      </c>
      <c r="AAY28" s="169">
        <v>17420622.760000002</v>
      </c>
      <c r="AAZ28" s="169">
        <v>4746392.72</v>
      </c>
      <c r="ABA28" s="169">
        <v>8038082.3099999996</v>
      </c>
      <c r="ABB28" s="169">
        <v>4022385.06</v>
      </c>
      <c r="ABC28" s="169">
        <v>3752101.21</v>
      </c>
      <c r="ABD28" s="169">
        <v>4017309.26</v>
      </c>
      <c r="ABE28" s="169">
        <v>5106943.3199999994</v>
      </c>
      <c r="ABF28" s="169">
        <v>30669227.129999995</v>
      </c>
      <c r="ABG28" s="169">
        <v>39696717.399999999</v>
      </c>
      <c r="ABH28" s="169">
        <v>3081079.2399999988</v>
      </c>
      <c r="ABI28" s="169">
        <v>4702598.8</v>
      </c>
      <c r="ABJ28" s="169">
        <v>4558256.8399999989</v>
      </c>
      <c r="ABK28" s="169">
        <v>4580001.0600000015</v>
      </c>
      <c r="ABL28" s="169">
        <v>3913858.9399999995</v>
      </c>
      <c r="ABM28" s="169">
        <v>71246454.260000005</v>
      </c>
      <c r="ABN28" s="169">
        <v>7361022.1299999999</v>
      </c>
      <c r="ABO28" s="169">
        <v>4715413.32</v>
      </c>
      <c r="ABP28" s="169">
        <v>11486621.640000001</v>
      </c>
      <c r="ABQ28" s="169">
        <v>8524347.2400000002</v>
      </c>
      <c r="ABR28" s="169">
        <v>5892083.1399999997</v>
      </c>
      <c r="ABS28" s="169">
        <v>5625292.1600000011</v>
      </c>
      <c r="ABT28" s="169">
        <v>5846544.2800000003</v>
      </c>
      <c r="ABU28" s="169">
        <v>5721629.3900000006</v>
      </c>
      <c r="ABV28" s="169">
        <v>6278593.5799999991</v>
      </c>
      <c r="ABW28" s="169">
        <v>3286717.2699999996</v>
      </c>
      <c r="ABX28" s="169">
        <v>9459481.9600000009</v>
      </c>
      <c r="ABY28" s="169">
        <v>2937701.08</v>
      </c>
      <c r="ABZ28" s="169">
        <v>4143622.0900000008</v>
      </c>
      <c r="ACA28" s="169">
        <v>23347100.920000002</v>
      </c>
      <c r="ACB28" s="169">
        <v>969529.21000000008</v>
      </c>
      <c r="ACC28" s="169">
        <v>6430000.2499999991</v>
      </c>
      <c r="ACD28" s="169">
        <v>4253209.3600000003</v>
      </c>
      <c r="ACE28" s="169">
        <v>2773704.44</v>
      </c>
      <c r="ACF28" s="169">
        <v>3328119.4900000007</v>
      </c>
      <c r="ACG28" s="169">
        <v>69003996.769999996</v>
      </c>
      <c r="ACH28" s="169">
        <v>4450967.9300000006</v>
      </c>
      <c r="ACI28" s="169">
        <v>6950687.0699999994</v>
      </c>
      <c r="ACJ28" s="169">
        <v>10179162.589999998</v>
      </c>
      <c r="ACK28" s="169">
        <v>4936301.55</v>
      </c>
      <c r="ACL28" s="169">
        <v>6878119.9300000016</v>
      </c>
      <c r="ACM28" s="169">
        <v>5233184.05</v>
      </c>
      <c r="ACN28" s="169">
        <v>47089056.019999996</v>
      </c>
      <c r="ACO28" s="169">
        <v>50389135.460000008</v>
      </c>
      <c r="ACP28" s="169">
        <v>4935421.5199999996</v>
      </c>
      <c r="ACQ28" s="169">
        <v>4486919.04</v>
      </c>
      <c r="ACR28" s="169">
        <v>10084440.300000003</v>
      </c>
      <c r="ACS28" s="169">
        <v>4945424.2800000012</v>
      </c>
      <c r="ACT28" s="169">
        <v>54001046.930000007</v>
      </c>
      <c r="ACU28" s="169">
        <v>11849639.75</v>
      </c>
      <c r="ACV28" s="169">
        <v>8830649.7600000016</v>
      </c>
      <c r="ACW28" s="169">
        <v>4131580.98</v>
      </c>
      <c r="ACX28" s="169">
        <v>5301448.419999999</v>
      </c>
      <c r="ACY28" s="169">
        <v>7259118.9299999988</v>
      </c>
      <c r="ACZ28" s="169">
        <v>4040316</v>
      </c>
      <c r="ADA28" s="169">
        <v>2964092.85</v>
      </c>
      <c r="ADB28" s="169">
        <v>2502666.3199999998</v>
      </c>
      <c r="ADC28" s="169">
        <v>3630944.95</v>
      </c>
      <c r="ADD28" s="169">
        <v>38342750.890000001</v>
      </c>
      <c r="ADE28" s="169">
        <v>63502230.989999995</v>
      </c>
      <c r="ADF28" s="169">
        <v>7185111.6299999999</v>
      </c>
      <c r="ADG28" s="169">
        <v>3121756.0700000003</v>
      </c>
      <c r="ADH28" s="169">
        <v>4320994.4000000004</v>
      </c>
      <c r="ADI28" s="169">
        <v>1719917.01</v>
      </c>
      <c r="ADJ28" s="169">
        <v>5323382.4900000012</v>
      </c>
      <c r="ADK28" s="169">
        <v>5414806.6300000008</v>
      </c>
      <c r="ADL28" s="169">
        <v>4536696.1399999997</v>
      </c>
      <c r="ADM28" s="169">
        <v>143874024.25999999</v>
      </c>
      <c r="ADN28" s="169">
        <v>28555495.269999996</v>
      </c>
      <c r="ADO28" s="169">
        <v>16727130.750000002</v>
      </c>
      <c r="ADP28" s="169">
        <v>32113277.050000001</v>
      </c>
      <c r="ADQ28" s="169">
        <v>2702158.83</v>
      </c>
      <c r="ADR28" s="169">
        <v>3926329.52</v>
      </c>
      <c r="ADS28" s="169">
        <v>7780058.9400000004</v>
      </c>
      <c r="ADT28" s="169">
        <v>3785661.22</v>
      </c>
      <c r="ADU28" s="169">
        <v>108555319.95000002</v>
      </c>
      <c r="ADV28" s="169">
        <v>27160965.640000004</v>
      </c>
      <c r="ADW28" s="169">
        <v>20781867.560000006</v>
      </c>
      <c r="ADX28" s="169">
        <v>9997500.6699999999</v>
      </c>
      <c r="ADY28" s="169">
        <v>4377791.629999999</v>
      </c>
      <c r="ADZ28" s="169">
        <v>4441046.9000000013</v>
      </c>
      <c r="AEA28" s="169">
        <v>7442794.0600000005</v>
      </c>
      <c r="AEB28" s="169">
        <v>5493853.2999999998</v>
      </c>
      <c r="AEC28" s="169">
        <v>4927605.2600000007</v>
      </c>
      <c r="AED28" s="169">
        <v>5533038.1599999992</v>
      </c>
      <c r="AEE28" s="169">
        <v>3464015.43</v>
      </c>
      <c r="AEF28" s="169">
        <v>10627254.42</v>
      </c>
      <c r="AEG28" s="169">
        <v>4595297.88</v>
      </c>
      <c r="AEH28" s="169">
        <v>5734196.2400000002</v>
      </c>
      <c r="AEI28" s="169">
        <v>7015732.0599999996</v>
      </c>
      <c r="AEJ28" s="169">
        <v>4758108.51</v>
      </c>
      <c r="AEK28" s="169">
        <v>5917147.5499999989</v>
      </c>
      <c r="AEL28" s="169">
        <v>15225365.460000001</v>
      </c>
      <c r="AEM28" s="169">
        <v>4436732.68</v>
      </c>
      <c r="AEN28" s="169">
        <v>7531957.2700000005</v>
      </c>
      <c r="AEO28" s="169">
        <v>90503013.890000001</v>
      </c>
      <c r="AEP28" s="169">
        <v>13398217.270000001</v>
      </c>
      <c r="AEQ28" s="169">
        <v>7878629.6100000013</v>
      </c>
      <c r="AER28" s="169">
        <v>5432679.3900000006</v>
      </c>
      <c r="AES28" s="169">
        <v>5460423.3500000006</v>
      </c>
      <c r="AET28" s="169">
        <v>11884331.4</v>
      </c>
      <c r="AEU28" s="169">
        <v>4479001.0199999986</v>
      </c>
      <c r="AEV28" s="169">
        <v>4953372.8999999985</v>
      </c>
      <c r="AEW28" s="169">
        <v>4428136.1400000006</v>
      </c>
      <c r="AEX28" s="169">
        <v>6183396.1900000004</v>
      </c>
      <c r="AEY28" s="169">
        <v>65016053.329999998</v>
      </c>
      <c r="AEZ28" s="169">
        <v>49348551.540000007</v>
      </c>
      <c r="AFA28" s="169">
        <v>9988836.5099999998</v>
      </c>
      <c r="AFB28" s="169">
        <v>7992892.3500000006</v>
      </c>
      <c r="AFC28" s="169">
        <v>10981275.220000001</v>
      </c>
      <c r="AFD28" s="169">
        <v>8280024.7299999995</v>
      </c>
      <c r="AFE28" s="169">
        <v>5397409.7999999989</v>
      </c>
      <c r="AFF28" s="169">
        <v>6424664.0200000005</v>
      </c>
      <c r="AFG28" s="169">
        <v>8667593.5700000003</v>
      </c>
      <c r="AFH28" s="169">
        <v>6688265.0399999991</v>
      </c>
      <c r="AFI28" s="169">
        <v>4929930.04</v>
      </c>
      <c r="AFJ28" s="169">
        <v>7538783.0499999989</v>
      </c>
      <c r="AFK28" s="169">
        <v>11710577.24</v>
      </c>
      <c r="AFL28" s="169">
        <v>35167870.880000003</v>
      </c>
      <c r="AFM28" s="169">
        <v>8984605.1300000008</v>
      </c>
      <c r="AFN28" s="169">
        <v>1994086.43</v>
      </c>
      <c r="AFO28" s="169">
        <v>5371670.7699999996</v>
      </c>
      <c r="AFP28" s="169">
        <v>5451533.8200000003</v>
      </c>
      <c r="AFQ28" s="169">
        <v>5358865.71</v>
      </c>
      <c r="AFR28" s="169">
        <v>4304984.4899999993</v>
      </c>
      <c r="AFS28" s="169">
        <v>9508885.459999999</v>
      </c>
      <c r="AFT28" s="169">
        <v>12513057.610000001</v>
      </c>
      <c r="AFU28" s="169">
        <v>4949033.2799999993</v>
      </c>
      <c r="AFV28" s="169">
        <v>14193558.310000001</v>
      </c>
      <c r="AFW28" s="169">
        <v>6166447.1100000003</v>
      </c>
      <c r="AFX28" s="169">
        <v>64046296.089999996</v>
      </c>
      <c r="AFY28" s="169">
        <v>3050114.6700000009</v>
      </c>
      <c r="AFZ28" s="169">
        <v>3192813.73</v>
      </c>
      <c r="AGA28" s="169">
        <v>4011978.9100000006</v>
      </c>
      <c r="AGB28" s="169">
        <v>10363619.929999998</v>
      </c>
      <c r="AGC28" s="169">
        <v>3800754.11</v>
      </c>
      <c r="AGD28" s="169">
        <v>2130637.8600000003</v>
      </c>
      <c r="AGE28" s="169">
        <v>2439996.04</v>
      </c>
      <c r="AGF28" s="169">
        <v>3171956.44</v>
      </c>
      <c r="AGG28" s="169">
        <v>3833986.0600000005</v>
      </c>
      <c r="AGH28" s="169">
        <v>8881523.25</v>
      </c>
      <c r="AGI28" s="169">
        <v>91770971.420000002</v>
      </c>
      <c r="AGJ28" s="169">
        <v>25759091.830000002</v>
      </c>
      <c r="AGK28" s="169">
        <v>4880895.7499999991</v>
      </c>
      <c r="AGL28" s="169">
        <v>2685116.71</v>
      </c>
      <c r="AGM28" s="169">
        <v>10368307.35</v>
      </c>
      <c r="AGN28" s="169">
        <v>12492498.9</v>
      </c>
      <c r="AGO28" s="169">
        <v>1184211.6299999999</v>
      </c>
      <c r="AGP28" s="169">
        <v>5753744.0099999998</v>
      </c>
      <c r="AGQ28" s="169">
        <v>251135446.62000003</v>
      </c>
      <c r="AGR28" s="169">
        <v>76605573.950000003</v>
      </c>
      <c r="AGS28" s="169">
        <v>5492992.2699999986</v>
      </c>
      <c r="AGT28" s="169">
        <v>9195746.2299999967</v>
      </c>
      <c r="AGU28" s="169">
        <v>27503282.509999998</v>
      </c>
      <c r="AGV28" s="169">
        <v>14164105.540000001</v>
      </c>
      <c r="AGW28" s="169">
        <v>6597504.6899999995</v>
      </c>
      <c r="AGX28" s="169">
        <v>8219446.4000000004</v>
      </c>
      <c r="AGY28" s="169">
        <v>2836382.79</v>
      </c>
      <c r="AGZ28" s="169">
        <v>4881956.2700000005</v>
      </c>
      <c r="AHA28" s="169">
        <v>14034036.699999999</v>
      </c>
      <c r="AHB28" s="169">
        <v>4752604.7399999993</v>
      </c>
      <c r="AHC28" s="169">
        <v>4977240.2400000012</v>
      </c>
      <c r="AHD28" s="169">
        <v>5863108.7199999997</v>
      </c>
      <c r="AHE28" s="169">
        <v>4374242.13</v>
      </c>
      <c r="AHF28" s="169">
        <v>3531291.09</v>
      </c>
      <c r="AHG28" s="169">
        <v>3556964.5199999996</v>
      </c>
      <c r="AHH28" s="169">
        <v>52678395.359999999</v>
      </c>
      <c r="AHI28" s="169">
        <v>4182751.7000000007</v>
      </c>
      <c r="AHJ28" s="169">
        <v>3089048.7500000005</v>
      </c>
      <c r="AHK28" s="169">
        <v>3075420.1100000003</v>
      </c>
      <c r="AHL28" s="169">
        <v>11490998.110000001</v>
      </c>
      <c r="AHM28" s="169">
        <v>5035997.0199999986</v>
      </c>
      <c r="AHN28" s="169">
        <v>6767510.0299999993</v>
      </c>
      <c r="AHO28" s="169">
        <v>14884540314.754892</v>
      </c>
    </row>
    <row r="29" spans="1:899" x14ac:dyDescent="0.35">
      <c r="A29" s="158" t="s">
        <v>681</v>
      </c>
      <c r="B29" s="158" t="s">
        <v>682</v>
      </c>
      <c r="C29" s="169">
        <v>38954089.43</v>
      </c>
      <c r="D29" s="169">
        <v>1111686.82</v>
      </c>
      <c r="E29" s="169">
        <v>659691.78</v>
      </c>
      <c r="F29" s="169">
        <v>129153.42</v>
      </c>
      <c r="G29" s="169">
        <v>8604969.7100000009</v>
      </c>
      <c r="H29" s="169">
        <v>931618.81</v>
      </c>
      <c r="I29" s="169">
        <v>1408308.25</v>
      </c>
      <c r="J29" s="169">
        <v>877550.28</v>
      </c>
      <c r="K29" s="169">
        <v>465489.75</v>
      </c>
      <c r="L29" s="169">
        <v>626628.06999999995</v>
      </c>
      <c r="M29" s="169">
        <v>351411.45999999996</v>
      </c>
      <c r="N29" s="169">
        <v>99858.37</v>
      </c>
      <c r="O29" s="169">
        <v>872691.45000000007</v>
      </c>
      <c r="P29" s="169">
        <v>60545.810000000005</v>
      </c>
      <c r="Q29" s="169">
        <v>366704.92</v>
      </c>
      <c r="R29" s="169">
        <v>311763.82999999996</v>
      </c>
      <c r="S29" s="169">
        <v>148123.44</v>
      </c>
      <c r="T29" s="169">
        <v>78057.900000000009</v>
      </c>
      <c r="U29" s="169">
        <v>28462472.879999999</v>
      </c>
      <c r="V29" s="169">
        <v>3854310.34</v>
      </c>
      <c r="W29" s="169">
        <v>695608.04999999993</v>
      </c>
      <c r="X29" s="169">
        <v>1540573.01</v>
      </c>
      <c r="Y29" s="169">
        <v>527678.4</v>
      </c>
      <c r="Z29" s="169">
        <v>1921324.24</v>
      </c>
      <c r="AA29" s="169">
        <v>689050.94000000006</v>
      </c>
      <c r="AB29" s="169">
        <v>4410693.4399999995</v>
      </c>
      <c r="AC29" s="169">
        <v>173361.82</v>
      </c>
      <c r="AD29" s="169">
        <v>764448.95</v>
      </c>
      <c r="AE29" s="169">
        <v>1756959.13</v>
      </c>
      <c r="AF29" s="169">
        <v>519706.43000000005</v>
      </c>
      <c r="AG29" s="169">
        <v>978936.94</v>
      </c>
      <c r="AH29" s="169">
        <v>3436212.59</v>
      </c>
      <c r="AI29" s="169">
        <v>262751.81</v>
      </c>
      <c r="AJ29" s="169">
        <v>228801.05</v>
      </c>
      <c r="AK29" s="169">
        <v>2586297.8200000003</v>
      </c>
      <c r="AL29" s="169">
        <v>229641.33</v>
      </c>
      <c r="AM29" s="169">
        <v>1659853.81</v>
      </c>
      <c r="AN29" s="169">
        <v>147030.37</v>
      </c>
      <c r="AO29" s="169">
        <v>447313.77</v>
      </c>
      <c r="AP29" s="169">
        <v>471073.39</v>
      </c>
      <c r="AQ29" s="169">
        <v>233099.63</v>
      </c>
      <c r="AR29" s="169">
        <v>277492.57</v>
      </c>
      <c r="AS29" s="169">
        <v>16761540.040000001</v>
      </c>
      <c r="AT29" s="169">
        <v>195801.22999999998</v>
      </c>
      <c r="AU29" s="169">
        <v>194689.94000000003</v>
      </c>
      <c r="AV29" s="169">
        <v>0</v>
      </c>
      <c r="AW29" s="169">
        <v>19176.32</v>
      </c>
      <c r="AX29" s="169">
        <v>304206.05000000005</v>
      </c>
      <c r="AY29" s="169">
        <v>945.00000000003479</v>
      </c>
      <c r="AZ29" s="169">
        <v>101812.97</v>
      </c>
      <c r="BA29" s="169">
        <v>125443.04000000001</v>
      </c>
      <c r="BB29" s="169">
        <v>205556.9</v>
      </c>
      <c r="BC29" s="169">
        <v>532484.34</v>
      </c>
      <c r="BD29" s="169">
        <v>116894.3</v>
      </c>
      <c r="BE29" s="169">
        <v>81784.92</v>
      </c>
      <c r="BF29" s="169">
        <v>0</v>
      </c>
      <c r="BG29" s="169">
        <v>35872.33</v>
      </c>
      <c r="BH29" s="169">
        <v>5171601.2600000016</v>
      </c>
      <c r="BI29" s="169">
        <v>3900393.0799999996</v>
      </c>
      <c r="BJ29" s="169">
        <v>324846.51000000007</v>
      </c>
      <c r="BK29" s="169">
        <v>287525.45</v>
      </c>
      <c r="BL29" s="169">
        <v>711637.49</v>
      </c>
      <c r="BM29" s="169">
        <v>362621.56</v>
      </c>
      <c r="BN29" s="169">
        <v>236796.05000000002</v>
      </c>
      <c r="BO29" s="169">
        <v>0</v>
      </c>
      <c r="BP29" s="169">
        <v>0</v>
      </c>
      <c r="BQ29" s="169">
        <v>3519519.71</v>
      </c>
      <c r="BR29" s="169">
        <v>606958.63</v>
      </c>
      <c r="BS29" s="169">
        <v>179348.11000000002</v>
      </c>
      <c r="BT29" s="169">
        <v>37051.760000000002</v>
      </c>
      <c r="BU29" s="169">
        <v>124720.70000000001</v>
      </c>
      <c r="BV29" s="169">
        <v>83423.600000000006</v>
      </c>
      <c r="BW29" s="169">
        <v>102438.25</v>
      </c>
      <c r="BX29" s="169">
        <v>61524.810000000005</v>
      </c>
      <c r="BY29" s="169">
        <v>27555361.989999998</v>
      </c>
      <c r="BZ29" s="169">
        <v>1051185.1200000001</v>
      </c>
      <c r="CA29" s="169">
        <v>2237017.9299999997</v>
      </c>
      <c r="CB29" s="169">
        <v>1713535.2399999995</v>
      </c>
      <c r="CC29" s="169">
        <v>84878.950000000012</v>
      </c>
      <c r="CD29" s="169">
        <v>615533.48</v>
      </c>
      <c r="CE29" s="169">
        <v>2776924.9499999997</v>
      </c>
      <c r="CF29" s="169">
        <v>14903785.210000001</v>
      </c>
      <c r="CG29" s="169">
        <v>8443.9500000000007</v>
      </c>
      <c r="CH29" s="169">
        <v>1458394.15</v>
      </c>
      <c r="CI29" s="169">
        <v>202030.28</v>
      </c>
      <c r="CJ29" s="169">
        <v>234086.35000000003</v>
      </c>
      <c r="CK29" s="169">
        <v>31720.499999999996</v>
      </c>
      <c r="CL29" s="169">
        <v>16160.64</v>
      </c>
      <c r="CM29" s="169">
        <v>553529.28</v>
      </c>
      <c r="CN29" s="169">
        <v>7079.15</v>
      </c>
      <c r="CO29" s="169">
        <v>208448.59</v>
      </c>
      <c r="CP29" s="169">
        <v>60225.990000000005</v>
      </c>
      <c r="CQ29" s="169">
        <v>345432.99</v>
      </c>
      <c r="CR29" s="169">
        <v>26958.190000000002</v>
      </c>
      <c r="CS29" s="169">
        <v>8499165.1400000006</v>
      </c>
      <c r="CT29" s="169">
        <v>158963.93</v>
      </c>
      <c r="CU29" s="169">
        <v>245359.87</v>
      </c>
      <c r="CV29" s="169">
        <v>534002.69999999995</v>
      </c>
      <c r="CW29" s="169">
        <v>152170.30000000002</v>
      </c>
      <c r="CX29" s="169">
        <v>390747.73000000004</v>
      </c>
      <c r="CY29" s="169">
        <v>145184.63999999998</v>
      </c>
      <c r="CZ29" s="169">
        <v>80908.149999999994</v>
      </c>
      <c r="DA29" s="169">
        <v>4687725.1900000013</v>
      </c>
      <c r="DB29" s="169">
        <v>6804779.1200000001</v>
      </c>
      <c r="DC29" s="169">
        <v>542317.67999999993</v>
      </c>
      <c r="DD29" s="169">
        <v>152135.13999999998</v>
      </c>
      <c r="DE29" s="169">
        <v>1255681.0599999998</v>
      </c>
      <c r="DF29" s="169">
        <v>436400.11</v>
      </c>
      <c r="DG29" s="169">
        <v>543773.4</v>
      </c>
      <c r="DH29" s="169">
        <v>489496.44</v>
      </c>
      <c r="DI29" s="169">
        <v>126232.17</v>
      </c>
      <c r="DJ29" s="169">
        <v>12064274.869999997</v>
      </c>
      <c r="DK29" s="169">
        <v>261914.09</v>
      </c>
      <c r="DL29" s="169">
        <v>334354.75</v>
      </c>
      <c r="DM29" s="169">
        <v>529125.31999999995</v>
      </c>
      <c r="DN29" s="169">
        <v>207639.76</v>
      </c>
      <c r="DO29" s="169">
        <v>509785.35</v>
      </c>
      <c r="DP29" s="169">
        <v>2442579.2500000005</v>
      </c>
      <c r="DQ29" s="169">
        <v>1003426.16</v>
      </c>
      <c r="DR29" s="169">
        <v>2708412.6100000003</v>
      </c>
      <c r="DS29" s="169">
        <v>862369.75</v>
      </c>
      <c r="DT29" s="169">
        <v>1133589.4000000001</v>
      </c>
      <c r="DU29" s="169">
        <v>8345.5</v>
      </c>
      <c r="DV29" s="169">
        <v>6805224.4399999995</v>
      </c>
      <c r="DW29" s="169">
        <v>173850.07</v>
      </c>
      <c r="DX29" s="169">
        <v>65103.35</v>
      </c>
      <c r="DY29" s="169">
        <v>403461.58999999997</v>
      </c>
      <c r="DZ29" s="169">
        <v>69015.3</v>
      </c>
      <c r="EA29" s="169">
        <v>313127.59999999998</v>
      </c>
      <c r="EB29" s="169">
        <v>-260574.32000000004</v>
      </c>
      <c r="EC29" s="169">
        <v>2756998.53</v>
      </c>
      <c r="ED29" s="169">
        <v>3712882.2500000005</v>
      </c>
      <c r="EE29" s="169">
        <v>2442748.0300000003</v>
      </c>
      <c r="EF29" s="169">
        <v>209360.91999999998</v>
      </c>
      <c r="EG29" s="169">
        <v>137012.94</v>
      </c>
      <c r="EH29" s="169">
        <v>235091.32</v>
      </c>
      <c r="EI29" s="169">
        <v>360340.39</v>
      </c>
      <c r="EJ29" s="169">
        <v>868578.46</v>
      </c>
      <c r="EK29" s="169">
        <v>19946.439999999999</v>
      </c>
      <c r="EL29" s="169">
        <v>188788.65999999997</v>
      </c>
      <c r="EM29" s="169">
        <v>35682954.350000001</v>
      </c>
      <c r="EN29" s="169">
        <v>590661.24</v>
      </c>
      <c r="EO29" s="169">
        <v>266063.43</v>
      </c>
      <c r="EP29" s="169">
        <v>72214.430000000008</v>
      </c>
      <c r="EQ29" s="169">
        <v>213358.81999999998</v>
      </c>
      <c r="ER29" s="169">
        <v>246799.98</v>
      </c>
      <c r="ES29" s="169">
        <v>2399398.1500000004</v>
      </c>
      <c r="ET29" s="169">
        <v>349435.20999999996</v>
      </c>
      <c r="EU29" s="169">
        <v>83227.69</v>
      </c>
      <c r="EV29" s="169">
        <v>1298223.1199999999</v>
      </c>
      <c r="EW29" s="169">
        <v>93052.800000000017</v>
      </c>
      <c r="EX29" s="169">
        <v>270134.39999999997</v>
      </c>
      <c r="EY29" s="169">
        <v>516820.58</v>
      </c>
      <c r="EZ29" s="169">
        <v>996626.88000000012</v>
      </c>
      <c r="FA29" s="169">
        <v>214461.74</v>
      </c>
      <c r="FB29" s="169">
        <v>7107.5300000000007</v>
      </c>
      <c r="FC29" s="169">
        <v>275721.65000000002</v>
      </c>
      <c r="FD29" s="169">
        <v>116270.66</v>
      </c>
      <c r="FE29" s="169">
        <v>204973.54999999996</v>
      </c>
      <c r="FF29" s="169">
        <v>258636.2</v>
      </c>
      <c r="FG29" s="169">
        <v>430962.35000000003</v>
      </c>
      <c r="FH29" s="169">
        <v>36031453.759999998</v>
      </c>
      <c r="FI29" s="169">
        <v>0</v>
      </c>
      <c r="FJ29" s="169">
        <v>89576.670000000013</v>
      </c>
      <c r="FK29" s="169">
        <v>15659.5</v>
      </c>
      <c r="FL29" s="169">
        <v>16740.09</v>
      </c>
      <c r="FM29" s="169">
        <v>416338.34</v>
      </c>
      <c r="FN29" s="169">
        <v>41002.740000000005</v>
      </c>
      <c r="FO29" s="169">
        <v>3060</v>
      </c>
      <c r="FP29" s="169">
        <v>33824636.210000001</v>
      </c>
      <c r="FQ29" s="169">
        <v>1741.65</v>
      </c>
      <c r="FR29" s="169">
        <v>834441.63</v>
      </c>
      <c r="FS29" s="169">
        <v>1068107.4000000001</v>
      </c>
      <c r="FT29" s="169">
        <v>496337.68</v>
      </c>
      <c r="FU29" s="169">
        <v>163420.5</v>
      </c>
      <c r="FV29" s="169">
        <v>1822.25</v>
      </c>
      <c r="FW29" s="169">
        <v>882378.9</v>
      </c>
      <c r="FX29" s="169">
        <v>619863.93999999994</v>
      </c>
      <c r="FY29" s="169">
        <v>523850.72</v>
      </c>
      <c r="FZ29" s="169">
        <v>760402.5</v>
      </c>
      <c r="GA29" s="169">
        <v>326210.17000000004</v>
      </c>
      <c r="GB29" s="169">
        <v>205024.29</v>
      </c>
      <c r="GC29" s="169">
        <v>22689.8</v>
      </c>
      <c r="GD29" s="169">
        <v>1529194.35</v>
      </c>
      <c r="GE29" s="169">
        <v>77650.399999999994</v>
      </c>
      <c r="GF29" s="169">
        <v>132279.20000000001</v>
      </c>
      <c r="GG29" s="169">
        <v>671603.98</v>
      </c>
      <c r="GH29" s="169">
        <v>587890.27</v>
      </c>
      <c r="GI29" s="169">
        <v>183613.9</v>
      </c>
      <c r="GJ29" s="169">
        <v>113456.14000000001</v>
      </c>
      <c r="GK29" s="169">
        <v>593743.05000000005</v>
      </c>
      <c r="GL29" s="169">
        <v>29362.52</v>
      </c>
      <c r="GM29" s="169">
        <v>209018.95</v>
      </c>
      <c r="GN29" s="169">
        <v>0</v>
      </c>
      <c r="GO29" s="169">
        <v>60729.82</v>
      </c>
      <c r="GP29" s="169">
        <v>6100133.6500000004</v>
      </c>
      <c r="GQ29" s="169">
        <v>1031523.8500000001</v>
      </c>
      <c r="GR29" s="169">
        <v>700457.45</v>
      </c>
      <c r="GS29" s="169">
        <v>2701719.5399999996</v>
      </c>
      <c r="GT29" s="169">
        <v>397534.28</v>
      </c>
      <c r="GU29" s="169">
        <v>2646138.4399999995</v>
      </c>
      <c r="GV29" s="169">
        <v>1380702.4600000002</v>
      </c>
      <c r="GW29" s="169">
        <v>1321679.4399999997</v>
      </c>
      <c r="GX29" s="169">
        <v>19431848.32</v>
      </c>
      <c r="GY29" s="169">
        <v>0</v>
      </c>
      <c r="GZ29" s="169">
        <v>349371</v>
      </c>
      <c r="HA29" s="169">
        <v>136730.26</v>
      </c>
      <c r="HB29" s="169">
        <v>20978944.34</v>
      </c>
      <c r="HC29" s="169">
        <v>18052.59</v>
      </c>
      <c r="HD29" s="169">
        <v>860018.91</v>
      </c>
      <c r="HE29" s="169">
        <v>472313.08</v>
      </c>
      <c r="HF29" s="169">
        <v>284987.7</v>
      </c>
      <c r="HG29" s="169">
        <v>1062707</v>
      </c>
      <c r="HH29" s="169">
        <v>276317.34000000003</v>
      </c>
      <c r="HI29" s="169">
        <v>3873802.57</v>
      </c>
      <c r="HJ29" s="169">
        <v>351949.39</v>
      </c>
      <c r="HK29" s="169">
        <v>48590.73</v>
      </c>
      <c r="HL29" s="169">
        <v>0</v>
      </c>
      <c r="HM29" s="169">
        <v>1897276.8599999999</v>
      </c>
      <c r="HN29" s="169">
        <v>19070</v>
      </c>
      <c r="HO29" s="169">
        <v>169827.44999999998</v>
      </c>
      <c r="HP29" s="169">
        <v>0</v>
      </c>
      <c r="HQ29" s="169">
        <v>18764684.310000002</v>
      </c>
      <c r="HR29" s="169">
        <v>3078194.4399999995</v>
      </c>
      <c r="HS29" s="169">
        <v>332937.05</v>
      </c>
      <c r="HT29" s="169">
        <v>805790.58000000007</v>
      </c>
      <c r="HU29" s="169">
        <v>149443.65</v>
      </c>
      <c r="HV29" s="169">
        <v>97110.68</v>
      </c>
      <c r="HW29" s="169">
        <v>0</v>
      </c>
      <c r="HX29" s="169">
        <v>824655.98</v>
      </c>
      <c r="HY29" s="169">
        <v>429668.75</v>
      </c>
      <c r="HZ29" s="169">
        <v>70880.09</v>
      </c>
      <c r="IA29" s="169">
        <v>205901.55</v>
      </c>
      <c r="IB29" s="169">
        <v>1204900.1000000001</v>
      </c>
      <c r="IC29" s="169">
        <v>53863.390000000007</v>
      </c>
      <c r="ID29" s="169">
        <v>151760.03000000003</v>
      </c>
      <c r="IE29" s="169">
        <v>198691.57</v>
      </c>
      <c r="IF29" s="169">
        <v>169747.66999999998</v>
      </c>
      <c r="IG29" s="169">
        <v>53335991.059999987</v>
      </c>
      <c r="IH29" s="169">
        <v>929126.49</v>
      </c>
      <c r="II29" s="169">
        <v>3411</v>
      </c>
      <c r="IJ29" s="169">
        <v>1206045.3</v>
      </c>
      <c r="IK29" s="169">
        <v>287240.52</v>
      </c>
      <c r="IL29" s="169">
        <v>76843.360000000001</v>
      </c>
      <c r="IM29" s="169">
        <v>23709.89</v>
      </c>
      <c r="IN29" s="169">
        <v>151089.76999999999</v>
      </c>
      <c r="IO29" s="169">
        <v>773.87</v>
      </c>
      <c r="IP29" s="169">
        <v>51423.44</v>
      </c>
      <c r="IQ29" s="169">
        <v>302658.76</v>
      </c>
      <c r="IR29" s="169">
        <v>56804108.169999994</v>
      </c>
      <c r="IS29" s="169">
        <v>3597623.1700000004</v>
      </c>
      <c r="IT29" s="169">
        <v>0</v>
      </c>
      <c r="IU29" s="169">
        <v>0</v>
      </c>
      <c r="IV29" s="169">
        <v>29402</v>
      </c>
      <c r="IW29" s="169">
        <v>15495.59</v>
      </c>
      <c r="IX29" s="169">
        <v>0</v>
      </c>
      <c r="IY29" s="169">
        <v>493</v>
      </c>
      <c r="IZ29" s="169">
        <v>0</v>
      </c>
      <c r="JA29" s="169">
        <v>2753.44</v>
      </c>
      <c r="JB29" s="169">
        <v>0</v>
      </c>
      <c r="JC29" s="169">
        <v>0</v>
      </c>
      <c r="JD29" s="169">
        <v>0</v>
      </c>
      <c r="JE29" s="169">
        <v>430489.09</v>
      </c>
      <c r="JF29" s="169">
        <v>140085.89000000001</v>
      </c>
      <c r="JG29" s="169">
        <v>616815.54</v>
      </c>
      <c r="JH29" s="169">
        <v>47672.630000000005</v>
      </c>
      <c r="JI29" s="169">
        <v>37918.86</v>
      </c>
      <c r="JJ29" s="169">
        <v>5043462.2200000007</v>
      </c>
      <c r="JK29" s="169">
        <v>93776.320000000007</v>
      </c>
      <c r="JL29" s="169">
        <v>78507.070000000007</v>
      </c>
      <c r="JM29" s="169">
        <v>304943.84999999998</v>
      </c>
      <c r="JN29" s="169">
        <v>187683.08</v>
      </c>
      <c r="JO29" s="169">
        <v>683615.34000000008</v>
      </c>
      <c r="JP29" s="169">
        <v>99594.75</v>
      </c>
      <c r="JQ29" s="169">
        <v>33063739.07</v>
      </c>
      <c r="JR29" s="169">
        <v>358907.04000000004</v>
      </c>
      <c r="JS29" s="169">
        <v>0</v>
      </c>
      <c r="JT29" s="169">
        <v>0</v>
      </c>
      <c r="JU29" s="169">
        <v>332558.5</v>
      </c>
      <c r="JV29" s="169">
        <v>0</v>
      </c>
      <c r="JW29" s="169">
        <v>160</v>
      </c>
      <c r="JX29" s="169">
        <v>362329</v>
      </c>
      <c r="JY29" s="169">
        <v>26483.27</v>
      </c>
      <c r="JZ29" s="169">
        <v>0</v>
      </c>
      <c r="KA29" s="169">
        <v>292719.56</v>
      </c>
      <c r="KB29" s="169">
        <v>0</v>
      </c>
      <c r="KC29" s="169">
        <v>9814.5299999999988</v>
      </c>
      <c r="KD29" s="169">
        <v>29591.960000000003</v>
      </c>
      <c r="KE29" s="169">
        <v>0</v>
      </c>
      <c r="KF29" s="169">
        <v>29919311.689999998</v>
      </c>
      <c r="KG29" s="169">
        <v>832032.85</v>
      </c>
      <c r="KH29" s="169">
        <v>0</v>
      </c>
      <c r="KI29" s="169">
        <v>42543.03</v>
      </c>
      <c r="KJ29" s="169">
        <v>187148.11</v>
      </c>
      <c r="KK29" s="169">
        <v>13213.6</v>
      </c>
      <c r="KL29" s="169">
        <v>239528.21999999997</v>
      </c>
      <c r="KM29" s="169">
        <v>370327.78</v>
      </c>
      <c r="KN29" s="169">
        <v>13057.699999999999</v>
      </c>
      <c r="KO29" s="169">
        <v>1285081.3500000001</v>
      </c>
      <c r="KP29" s="169">
        <v>387184.56999999995</v>
      </c>
      <c r="KQ29" s="169">
        <v>478157.41000000003</v>
      </c>
      <c r="KR29" s="169">
        <v>922653.55999999994</v>
      </c>
      <c r="KS29" s="169">
        <v>305433.8</v>
      </c>
      <c r="KT29" s="169">
        <v>214576.61</v>
      </c>
      <c r="KU29" s="169">
        <v>8560333</v>
      </c>
      <c r="KV29" s="169">
        <v>166174.01</v>
      </c>
      <c r="KW29" s="169">
        <v>69464246.790000007</v>
      </c>
      <c r="KX29" s="169">
        <v>202360.45</v>
      </c>
      <c r="KY29" s="169">
        <v>14769.05</v>
      </c>
      <c r="KZ29" s="169">
        <v>791262.57</v>
      </c>
      <c r="LA29" s="169">
        <v>227304</v>
      </c>
      <c r="LB29" s="169">
        <v>182557.71000000002</v>
      </c>
      <c r="LC29" s="169">
        <v>2095.12</v>
      </c>
      <c r="LD29" s="169">
        <v>213148.91</v>
      </c>
      <c r="LE29" s="169">
        <v>179037.9</v>
      </c>
      <c r="LF29" s="169">
        <v>15501.7</v>
      </c>
      <c r="LG29" s="169">
        <v>179172.68</v>
      </c>
      <c r="LH29" s="169">
        <v>1935138.8599999999</v>
      </c>
      <c r="LI29" s="169">
        <v>200918.1</v>
      </c>
      <c r="LJ29" s="169">
        <v>90694.13</v>
      </c>
      <c r="LK29" s="169">
        <v>0</v>
      </c>
      <c r="LL29" s="169">
        <v>8832.9499999999989</v>
      </c>
      <c r="LM29" s="169">
        <v>0</v>
      </c>
      <c r="LN29" s="169">
        <v>0</v>
      </c>
      <c r="LO29" s="169">
        <v>4370</v>
      </c>
      <c r="LP29" s="169">
        <v>424644.07</v>
      </c>
      <c r="LQ29" s="169">
        <v>3000</v>
      </c>
      <c r="LR29" s="169">
        <v>3580</v>
      </c>
      <c r="LS29" s="169">
        <v>13585719.630000001</v>
      </c>
      <c r="LT29" s="169">
        <v>11105950.850000001</v>
      </c>
      <c r="LU29" s="169">
        <v>45628941.219999999</v>
      </c>
      <c r="LV29" s="169">
        <v>1633229.1800000002</v>
      </c>
      <c r="LW29" s="169">
        <v>1468547.4100000001</v>
      </c>
      <c r="LX29" s="169">
        <v>1074723.24</v>
      </c>
      <c r="LY29" s="169">
        <v>824683.95</v>
      </c>
      <c r="LZ29" s="169">
        <v>205659.69</v>
      </c>
      <c r="MA29" s="169">
        <v>486890.67</v>
      </c>
      <c r="MB29" s="169">
        <v>316908.79999999999</v>
      </c>
      <c r="MC29" s="169">
        <v>1394465.9999999998</v>
      </c>
      <c r="MD29" s="169">
        <v>365144.31</v>
      </c>
      <c r="ME29" s="169">
        <v>15018540.970000001</v>
      </c>
      <c r="MF29" s="169">
        <v>255706.83</v>
      </c>
      <c r="MG29" s="169">
        <v>24405.32</v>
      </c>
      <c r="MH29" s="169">
        <v>90540.84</v>
      </c>
      <c r="MI29" s="169">
        <v>111142.34</v>
      </c>
      <c r="MJ29" s="169">
        <v>869176.85</v>
      </c>
      <c r="MK29" s="169">
        <v>812276.92</v>
      </c>
      <c r="ML29" s="169">
        <v>262615.94</v>
      </c>
      <c r="MM29" s="169">
        <v>2640815.8200000003</v>
      </c>
      <c r="MN29" s="169">
        <v>301404.08</v>
      </c>
      <c r="MO29" s="169">
        <v>144322.99999999997</v>
      </c>
      <c r="MP29" s="169">
        <v>137669.9</v>
      </c>
      <c r="MQ29" s="169">
        <v>0</v>
      </c>
      <c r="MR29" s="169">
        <v>1778704.4</v>
      </c>
      <c r="MS29" s="169">
        <v>4460454.55</v>
      </c>
      <c r="MT29" s="169">
        <v>0</v>
      </c>
      <c r="MU29" s="169">
        <v>25685</v>
      </c>
      <c r="MV29" s="169"/>
      <c r="MW29" s="169">
        <v>0</v>
      </c>
      <c r="MX29" s="169">
        <v>9415</v>
      </c>
      <c r="MY29" s="169">
        <v>2290</v>
      </c>
      <c r="MZ29" s="169">
        <v>219923.06</v>
      </c>
      <c r="NA29" s="169">
        <v>50</v>
      </c>
      <c r="NB29" s="169">
        <v>14721166.720000003</v>
      </c>
      <c r="NC29" s="169">
        <v>2290719.17</v>
      </c>
      <c r="ND29" s="169">
        <v>386148.37999999995</v>
      </c>
      <c r="NE29" s="169">
        <v>1910763.9600000002</v>
      </c>
      <c r="NF29" s="169">
        <v>175917.09</v>
      </c>
      <c r="NG29" s="169">
        <v>647121.1</v>
      </c>
      <c r="NH29" s="169">
        <v>1153421.23</v>
      </c>
      <c r="NI29" s="169">
        <v>3110482.25</v>
      </c>
      <c r="NJ29" s="169">
        <v>29943.52</v>
      </c>
      <c r="NK29" s="169">
        <v>6029.72</v>
      </c>
      <c r="NL29" s="169">
        <v>430247.6</v>
      </c>
      <c r="NM29" s="169">
        <v>259025.86000000002</v>
      </c>
      <c r="NN29" s="169">
        <v>13997777.090000002</v>
      </c>
      <c r="NO29" s="169">
        <v>17753.739999999998</v>
      </c>
      <c r="NP29" s="169">
        <v>249659.7</v>
      </c>
      <c r="NQ29" s="169">
        <v>0</v>
      </c>
      <c r="NR29" s="169">
        <v>1124229.3399999999</v>
      </c>
      <c r="NS29" s="169">
        <v>7326.6399999999994</v>
      </c>
      <c r="NT29" s="169">
        <v>65842.34</v>
      </c>
      <c r="NU29" s="169">
        <v>21385133.470000003</v>
      </c>
      <c r="NV29" s="169">
        <v>3900421.0499999993</v>
      </c>
      <c r="NW29" s="169">
        <v>246581.5</v>
      </c>
      <c r="NX29" s="169">
        <v>278543.04000000004</v>
      </c>
      <c r="NY29" s="169">
        <v>300266.55</v>
      </c>
      <c r="NZ29" s="169">
        <v>938134.88</v>
      </c>
      <c r="OA29" s="169">
        <v>274695.54000000004</v>
      </c>
      <c r="OB29" s="169">
        <v>0</v>
      </c>
      <c r="OC29" s="169">
        <v>182</v>
      </c>
      <c r="OD29" s="169">
        <v>286642.93</v>
      </c>
      <c r="OE29" s="169">
        <v>17957188.140000001</v>
      </c>
      <c r="OF29" s="169">
        <v>0</v>
      </c>
      <c r="OG29" s="169">
        <v>473738.19999999995</v>
      </c>
      <c r="OH29" s="169">
        <v>0</v>
      </c>
      <c r="OI29" s="169">
        <v>0</v>
      </c>
      <c r="OJ29" s="169">
        <v>0</v>
      </c>
      <c r="OK29" s="169">
        <v>12412182.67</v>
      </c>
      <c r="OL29" s="169">
        <v>550855.22</v>
      </c>
      <c r="OM29" s="169">
        <v>2624173.0699999998</v>
      </c>
      <c r="ON29" s="169">
        <v>837030.49</v>
      </c>
      <c r="OO29" s="169">
        <v>1142389.57</v>
      </c>
      <c r="OP29" s="169">
        <v>0</v>
      </c>
      <c r="OQ29" s="169">
        <v>6919006.9700000007</v>
      </c>
      <c r="OR29" s="169">
        <v>1023918.28</v>
      </c>
      <c r="OS29" s="169">
        <v>2710765.86</v>
      </c>
      <c r="OT29" s="169">
        <v>1203257.9300000002</v>
      </c>
      <c r="OU29" s="169">
        <v>1894689.3499999999</v>
      </c>
      <c r="OV29" s="169">
        <v>3209913.1700000004</v>
      </c>
      <c r="OW29" s="169">
        <v>307905.7</v>
      </c>
      <c r="OX29" s="169">
        <v>0</v>
      </c>
      <c r="OY29" s="169">
        <v>0</v>
      </c>
      <c r="OZ29" s="169">
        <v>26267130.989999998</v>
      </c>
      <c r="PA29" s="169">
        <v>50118.350000000006</v>
      </c>
      <c r="PB29" s="169">
        <v>1331278.294</v>
      </c>
      <c r="PC29" s="169">
        <v>0</v>
      </c>
      <c r="PD29" s="169">
        <v>0</v>
      </c>
      <c r="PE29" s="169">
        <v>681080.4</v>
      </c>
      <c r="PF29" s="169">
        <v>35998.199999999997</v>
      </c>
      <c r="PG29" s="169">
        <v>487024.77</v>
      </c>
      <c r="PH29" s="169">
        <v>465220.87</v>
      </c>
      <c r="PI29" s="169">
        <v>152232.29999999999</v>
      </c>
      <c r="PJ29" s="169">
        <v>0</v>
      </c>
      <c r="PK29" s="169">
        <v>334842.86</v>
      </c>
      <c r="PL29" s="169">
        <v>305833.08999999997</v>
      </c>
      <c r="PM29" s="169">
        <v>224531.65</v>
      </c>
      <c r="PN29" s="169"/>
      <c r="PO29" s="169">
        <v>3499.09</v>
      </c>
      <c r="PP29" s="169">
        <v>0</v>
      </c>
      <c r="PQ29" s="169">
        <v>0</v>
      </c>
      <c r="PR29" s="169">
        <v>48590098.520000003</v>
      </c>
      <c r="PS29" s="169">
        <v>109554.93</v>
      </c>
      <c r="PT29" s="169">
        <v>87170.87</v>
      </c>
      <c r="PU29" s="169">
        <v>166599.27000000002</v>
      </c>
      <c r="PV29" s="169">
        <v>4076473.8600000003</v>
      </c>
      <c r="PW29" s="169">
        <v>447489.30999999994</v>
      </c>
      <c r="PX29" s="169">
        <v>433888.31</v>
      </c>
      <c r="PY29" s="169">
        <v>1814769.65</v>
      </c>
      <c r="PZ29" s="169">
        <v>73676.05</v>
      </c>
      <c r="QA29" s="169">
        <v>33491.89</v>
      </c>
      <c r="QB29" s="169">
        <v>275007.18</v>
      </c>
      <c r="QC29" s="169">
        <v>39256.76</v>
      </c>
      <c r="QD29" s="169">
        <v>216981.19999999998</v>
      </c>
      <c r="QE29" s="169">
        <v>273058.01999999996</v>
      </c>
      <c r="QF29" s="169">
        <v>579159.79</v>
      </c>
      <c r="QG29" s="169">
        <v>423154.61</v>
      </c>
      <c r="QH29" s="169">
        <v>63408.92</v>
      </c>
      <c r="QI29" s="169">
        <v>147824.12</v>
      </c>
      <c r="QJ29" s="169">
        <v>150633.81</v>
      </c>
      <c r="QK29" s="169">
        <v>478439.50000000006</v>
      </c>
      <c r="QL29" s="169">
        <v>758038.8899999999</v>
      </c>
      <c r="QM29" s="169">
        <v>20721.97</v>
      </c>
      <c r="QN29" s="169">
        <v>0</v>
      </c>
      <c r="QO29" s="169">
        <v>0</v>
      </c>
      <c r="QP29" s="169">
        <v>0</v>
      </c>
      <c r="QQ29" s="169"/>
      <c r="QR29" s="169">
        <v>14581039.370000003</v>
      </c>
      <c r="QS29" s="169">
        <v>1968.72</v>
      </c>
      <c r="QT29" s="169">
        <v>44811</v>
      </c>
      <c r="QU29" s="169">
        <v>352957.14999999997</v>
      </c>
      <c r="QV29" s="169">
        <v>0</v>
      </c>
      <c r="QW29" s="169">
        <v>614778.12</v>
      </c>
      <c r="QX29" s="169">
        <v>367694.06999999995</v>
      </c>
      <c r="QY29" s="169">
        <v>388048.93</v>
      </c>
      <c r="QZ29" s="169">
        <v>161755.41999999998</v>
      </c>
      <c r="RA29" s="169">
        <v>78598.67</v>
      </c>
      <c r="RB29" s="169">
        <v>24312.74</v>
      </c>
      <c r="RC29" s="169">
        <v>12909.68</v>
      </c>
      <c r="RD29" s="169">
        <v>0</v>
      </c>
      <c r="RE29" s="169">
        <v>17898248.100000001</v>
      </c>
      <c r="RF29" s="169">
        <v>12004</v>
      </c>
      <c r="RG29" s="169">
        <v>95270.25</v>
      </c>
      <c r="RH29" s="169">
        <v>198447.92</v>
      </c>
      <c r="RI29" s="169">
        <v>161959.49000000002</v>
      </c>
      <c r="RJ29" s="169">
        <v>206216.88</v>
      </c>
      <c r="RK29" s="169">
        <v>857254.86</v>
      </c>
      <c r="RL29" s="169">
        <v>3285.84</v>
      </c>
      <c r="RM29" s="169">
        <v>480658.16999999993</v>
      </c>
      <c r="RN29" s="169">
        <v>122659.93</v>
      </c>
      <c r="RO29" s="169">
        <v>3297095.3899999997</v>
      </c>
      <c r="RP29" s="169">
        <v>3499.7</v>
      </c>
      <c r="RQ29" s="169">
        <v>31364.75</v>
      </c>
      <c r="RR29" s="169">
        <v>21381.440000000002</v>
      </c>
      <c r="RS29" s="169">
        <v>22374.6</v>
      </c>
      <c r="RT29" s="169">
        <v>5899.4</v>
      </c>
      <c r="RU29" s="169">
        <v>17991.849999999999</v>
      </c>
      <c r="RV29" s="169">
        <v>575</v>
      </c>
      <c r="RW29" s="169">
        <v>10263.470000000001</v>
      </c>
      <c r="RX29" s="169">
        <v>39595.550000000003</v>
      </c>
      <c r="RY29" s="169">
        <v>13026899.610000001</v>
      </c>
      <c r="RZ29" s="169">
        <v>203666.49</v>
      </c>
      <c r="SA29" s="169">
        <v>946419.95000000007</v>
      </c>
      <c r="SB29" s="169">
        <v>546698.28999999992</v>
      </c>
      <c r="SC29" s="169">
        <v>391304.14</v>
      </c>
      <c r="SD29" s="169">
        <v>1303581.2</v>
      </c>
      <c r="SE29" s="169">
        <v>1164361.7699999998</v>
      </c>
      <c r="SF29" s="169">
        <v>2875564.55</v>
      </c>
      <c r="SG29" s="169">
        <v>609169.09</v>
      </c>
      <c r="SH29" s="169">
        <v>1029588.39</v>
      </c>
      <c r="SI29" s="169">
        <v>2902414.0100000002</v>
      </c>
      <c r="SJ29" s="169">
        <v>0</v>
      </c>
      <c r="SK29" s="169">
        <v>12383271.619999999</v>
      </c>
      <c r="SL29" s="169">
        <v>1343326.3800000001</v>
      </c>
      <c r="SM29" s="169">
        <v>3721989.93</v>
      </c>
      <c r="SN29" s="169">
        <v>2633624</v>
      </c>
      <c r="SO29" s="169">
        <v>1649644.23</v>
      </c>
      <c r="SP29" s="169">
        <v>1267034.01</v>
      </c>
      <c r="SQ29" s="169">
        <v>1224657.5599999998</v>
      </c>
      <c r="SR29" s="169">
        <v>274981.81</v>
      </c>
      <c r="SS29" s="169">
        <v>121560656.40000002</v>
      </c>
      <c r="ST29" s="169">
        <v>612798.2300000001</v>
      </c>
      <c r="SU29" s="169">
        <v>2162676.4300000002</v>
      </c>
      <c r="SV29" s="169">
        <v>2875153.34</v>
      </c>
      <c r="SW29" s="169">
        <v>270064.30000000005</v>
      </c>
      <c r="SX29" s="169">
        <v>1317232.17</v>
      </c>
      <c r="SY29" s="169">
        <v>1164766.73</v>
      </c>
      <c r="SZ29" s="169">
        <v>5198107.9799999995</v>
      </c>
      <c r="TA29" s="169">
        <v>1187480.4100000001</v>
      </c>
      <c r="TB29" s="169">
        <v>1018546.4500000001</v>
      </c>
      <c r="TC29" s="169">
        <v>1001551.37</v>
      </c>
      <c r="TD29" s="169">
        <v>4027118.29</v>
      </c>
      <c r="TE29" s="169">
        <v>1684149.54</v>
      </c>
      <c r="TF29" s="169">
        <v>2198866.8400000003</v>
      </c>
      <c r="TG29" s="169">
        <v>8527208.4700000007</v>
      </c>
      <c r="TH29" s="169">
        <v>440408.44999999995</v>
      </c>
      <c r="TI29" s="169">
        <v>546234.82999999996</v>
      </c>
      <c r="TJ29" s="169">
        <v>2830336.23</v>
      </c>
      <c r="TK29" s="169">
        <v>1024894.0499999999</v>
      </c>
      <c r="TL29" s="169">
        <v>272798.15999999997</v>
      </c>
      <c r="TM29" s="169">
        <v>55797.57</v>
      </c>
      <c r="TN29" s="169">
        <v>9042943.2600000016</v>
      </c>
      <c r="TO29" s="169">
        <v>602532.66</v>
      </c>
      <c r="TP29" s="169">
        <v>129586.11000000002</v>
      </c>
      <c r="TQ29" s="169">
        <v>458890.77</v>
      </c>
      <c r="TR29" s="169">
        <v>225722.32</v>
      </c>
      <c r="TS29" s="169">
        <v>553634.12</v>
      </c>
      <c r="TT29" s="169">
        <v>401485.48</v>
      </c>
      <c r="TU29" s="169">
        <v>1304114.9599999997</v>
      </c>
      <c r="TV29" s="169">
        <v>329894.31</v>
      </c>
      <c r="TW29" s="169">
        <v>9375851.3499999996</v>
      </c>
      <c r="TX29" s="169">
        <v>303420.40999999997</v>
      </c>
      <c r="TY29" s="169">
        <v>18877861.589999992</v>
      </c>
      <c r="TZ29" s="169">
        <v>6554560.2400000002</v>
      </c>
      <c r="UA29" s="169">
        <v>348901.75</v>
      </c>
      <c r="UB29" s="169">
        <v>21717.269999999997</v>
      </c>
      <c r="UC29" s="169">
        <v>16667984.35</v>
      </c>
      <c r="UD29" s="169">
        <v>91892.6</v>
      </c>
      <c r="UE29" s="169">
        <v>114828.04</v>
      </c>
      <c r="UF29" s="169">
        <v>1529695.59</v>
      </c>
      <c r="UG29" s="169">
        <v>576091.99</v>
      </c>
      <c r="UH29" s="169">
        <v>39162586.039999999</v>
      </c>
      <c r="UI29" s="169">
        <v>1112447.1599999999</v>
      </c>
      <c r="UJ29" s="169">
        <v>839401.1</v>
      </c>
      <c r="UK29" s="169">
        <v>1828422.7300000002</v>
      </c>
      <c r="UL29" s="169">
        <v>678563.79</v>
      </c>
      <c r="UM29" s="169">
        <v>367216.8</v>
      </c>
      <c r="UN29" s="169">
        <v>44815234.180000007</v>
      </c>
      <c r="UO29" s="169">
        <v>760098.08</v>
      </c>
      <c r="UP29" s="169">
        <v>1159194.2700000003</v>
      </c>
      <c r="UQ29" s="169">
        <v>6677979.8900000006</v>
      </c>
      <c r="UR29" s="169">
        <v>249169.55000000002</v>
      </c>
      <c r="US29" s="169">
        <v>477559.98000000004</v>
      </c>
      <c r="UT29" s="169">
        <v>1202423.49</v>
      </c>
      <c r="UU29" s="169">
        <v>368658.77</v>
      </c>
      <c r="UV29" s="169">
        <v>856727.55</v>
      </c>
      <c r="UW29" s="169">
        <v>1216641.58</v>
      </c>
      <c r="UX29" s="169">
        <v>1303622.51</v>
      </c>
      <c r="UY29" s="169">
        <v>1606366.2699999998</v>
      </c>
      <c r="UZ29" s="169">
        <v>2605139.83</v>
      </c>
      <c r="VA29" s="169">
        <v>1089208.8</v>
      </c>
      <c r="VB29" s="169">
        <v>28276.989999999998</v>
      </c>
      <c r="VC29" s="169">
        <v>293516.21999999997</v>
      </c>
      <c r="VD29" s="169">
        <v>440529.04999999993</v>
      </c>
      <c r="VE29" s="169">
        <v>99877.79</v>
      </c>
      <c r="VF29" s="169">
        <v>2600100.37</v>
      </c>
      <c r="VG29" s="169">
        <v>294567.36</v>
      </c>
      <c r="VH29" s="169">
        <v>232768.6</v>
      </c>
      <c r="VI29" s="169">
        <v>47826.720000000001</v>
      </c>
      <c r="VJ29" s="169">
        <v>12476528.819999998</v>
      </c>
      <c r="VK29" s="169">
        <v>227480.10999999996</v>
      </c>
      <c r="VL29" s="169">
        <v>23596.010000000002</v>
      </c>
      <c r="VM29" s="169">
        <v>1060775.27</v>
      </c>
      <c r="VN29" s="169">
        <v>524289.9</v>
      </c>
      <c r="VO29" s="169">
        <v>33853994.07</v>
      </c>
      <c r="VP29" s="169">
        <v>609661.43000000005</v>
      </c>
      <c r="VQ29" s="169">
        <v>5796568.79</v>
      </c>
      <c r="VR29" s="169">
        <v>1766929.9300000002</v>
      </c>
      <c r="VS29" s="169">
        <v>6738616.4399999995</v>
      </c>
      <c r="VT29" s="169">
        <v>352529.29000000004</v>
      </c>
      <c r="VU29" s="169">
        <v>607639.49</v>
      </c>
      <c r="VV29" s="169">
        <v>1578209.18</v>
      </c>
      <c r="VW29" s="169">
        <v>19988.03</v>
      </c>
      <c r="VX29" s="169">
        <v>36366.699999999997</v>
      </c>
      <c r="VY29" s="169">
        <v>67687895.629999995</v>
      </c>
      <c r="VZ29" s="169">
        <v>1303620.06</v>
      </c>
      <c r="WA29" s="169">
        <v>104844.64</v>
      </c>
      <c r="WB29" s="169">
        <v>220538.87</v>
      </c>
      <c r="WC29" s="169">
        <v>1499030.06</v>
      </c>
      <c r="WD29" s="169">
        <v>323783.45</v>
      </c>
      <c r="WE29" s="169">
        <v>1580921.3599999999</v>
      </c>
      <c r="WF29" s="169">
        <v>1043891.7800000001</v>
      </c>
      <c r="WG29" s="169">
        <v>416723.52</v>
      </c>
      <c r="WH29" s="169">
        <v>423379.52</v>
      </c>
      <c r="WI29" s="169">
        <v>247574.73</v>
      </c>
      <c r="WJ29" s="169">
        <v>2498714.85</v>
      </c>
      <c r="WK29" s="169">
        <v>315847.07</v>
      </c>
      <c r="WL29" s="169">
        <v>648975.44999999984</v>
      </c>
      <c r="WM29" s="169">
        <v>3986668.53</v>
      </c>
      <c r="WN29" s="169">
        <v>672160.76000000013</v>
      </c>
      <c r="WO29" s="169">
        <v>6525732.3899999997</v>
      </c>
      <c r="WP29" s="169">
        <v>2365133.9599999995</v>
      </c>
      <c r="WQ29" s="169">
        <v>535789.99</v>
      </c>
      <c r="WR29" s="169">
        <v>1371959.2899999998</v>
      </c>
      <c r="WS29" s="169">
        <v>8730.81</v>
      </c>
      <c r="WT29" s="169">
        <v>145541.96</v>
      </c>
      <c r="WU29" s="169">
        <v>0</v>
      </c>
      <c r="WV29" s="169">
        <v>1128683.2799999998</v>
      </c>
      <c r="WW29" s="169">
        <v>316524.64</v>
      </c>
      <c r="WX29" s="169">
        <v>92634.349999999991</v>
      </c>
      <c r="WY29" s="169">
        <v>0</v>
      </c>
      <c r="WZ29" s="169">
        <v>183965.48000000004</v>
      </c>
      <c r="XA29" s="169">
        <v>1967691.3099999998</v>
      </c>
      <c r="XB29" s="169">
        <v>229115.69</v>
      </c>
      <c r="XC29" s="169">
        <v>51472.35</v>
      </c>
      <c r="XD29" s="169">
        <v>10462</v>
      </c>
      <c r="XE29" s="169">
        <v>0</v>
      </c>
      <c r="XF29" s="169">
        <v>28365221.960000001</v>
      </c>
      <c r="XG29" s="169">
        <v>415514.38000000006</v>
      </c>
      <c r="XH29" s="169">
        <v>978691.33000000007</v>
      </c>
      <c r="XI29" s="169">
        <v>6021241.9299999997</v>
      </c>
      <c r="XJ29" s="169">
        <v>343873.02999999997</v>
      </c>
      <c r="XK29" s="169">
        <v>1537887.8499999999</v>
      </c>
      <c r="XL29" s="169">
        <v>2220670.7299999995</v>
      </c>
      <c r="XM29" s="169">
        <v>572623.02</v>
      </c>
      <c r="XN29" s="169">
        <v>545685.6</v>
      </c>
      <c r="XO29" s="169">
        <v>1032557.41</v>
      </c>
      <c r="XP29" s="169">
        <v>405901.06</v>
      </c>
      <c r="XQ29" s="169">
        <v>436101.3</v>
      </c>
      <c r="XR29" s="169">
        <v>199777.90000000002</v>
      </c>
      <c r="XS29" s="169">
        <v>894984.85</v>
      </c>
      <c r="XT29" s="169">
        <v>589404.39999999991</v>
      </c>
      <c r="XU29" s="169">
        <v>285222.90000000002</v>
      </c>
      <c r="XV29" s="169">
        <v>315762.19000000006</v>
      </c>
      <c r="XW29" s="169">
        <v>340025.45</v>
      </c>
      <c r="XX29" s="169">
        <v>455517.39999999997</v>
      </c>
      <c r="XY29" s="169">
        <v>278539.45</v>
      </c>
      <c r="XZ29" s="169">
        <v>453939.45</v>
      </c>
      <c r="YA29" s="169">
        <v>44432.25</v>
      </c>
      <c r="YB29" s="169">
        <v>518957.86999999994</v>
      </c>
      <c r="YC29" s="169">
        <v>89068929.449999988</v>
      </c>
      <c r="YD29" s="169">
        <v>253033.80000000002</v>
      </c>
      <c r="YE29" s="169">
        <v>3808128.5090000001</v>
      </c>
      <c r="YF29" s="169">
        <v>723638.47</v>
      </c>
      <c r="YG29" s="169">
        <v>3856245.9600000004</v>
      </c>
      <c r="YH29" s="169">
        <v>1194397.04</v>
      </c>
      <c r="YI29" s="169">
        <v>1568428.91</v>
      </c>
      <c r="YJ29" s="169">
        <v>195368.33000000002</v>
      </c>
      <c r="YK29" s="169">
        <v>4834103.6500000004</v>
      </c>
      <c r="YL29" s="169">
        <v>3303593.95</v>
      </c>
      <c r="YM29" s="169">
        <v>2028400.4500000002</v>
      </c>
      <c r="YN29" s="169">
        <v>2495620.27</v>
      </c>
      <c r="YO29" s="169">
        <v>764253.34</v>
      </c>
      <c r="YP29" s="169">
        <v>365910.64999999997</v>
      </c>
      <c r="YQ29" s="169">
        <v>148453.79999999999</v>
      </c>
      <c r="YR29" s="169">
        <v>197651.88</v>
      </c>
      <c r="YS29" s="169">
        <v>95293.19</v>
      </c>
      <c r="YT29" s="169">
        <v>8806570.3499999996</v>
      </c>
      <c r="YU29" s="169">
        <v>481876.3</v>
      </c>
      <c r="YV29" s="169">
        <v>295454.94000000006</v>
      </c>
      <c r="YW29" s="169">
        <v>213989.90999999997</v>
      </c>
      <c r="YX29" s="169">
        <v>943313</v>
      </c>
      <c r="YY29" s="169">
        <v>226925.44999999998</v>
      </c>
      <c r="YZ29" s="169">
        <v>240564.96000000002</v>
      </c>
      <c r="ZA29" s="169">
        <v>3236091.61</v>
      </c>
      <c r="ZB29" s="169">
        <v>4866</v>
      </c>
      <c r="ZC29" s="169">
        <v>274427.38</v>
      </c>
      <c r="ZD29" s="169">
        <v>918219.83</v>
      </c>
      <c r="ZE29" s="169">
        <v>153979.53</v>
      </c>
      <c r="ZF29" s="169">
        <v>106222.78</v>
      </c>
      <c r="ZG29" s="169">
        <v>152853.22999999998</v>
      </c>
      <c r="ZH29" s="169">
        <v>214721</v>
      </c>
      <c r="ZI29" s="169">
        <v>942823.04</v>
      </c>
      <c r="ZJ29" s="169">
        <v>4080967.73</v>
      </c>
      <c r="ZK29" s="169">
        <v>449183.97000000003</v>
      </c>
      <c r="ZL29" s="169">
        <v>3230830.8800000004</v>
      </c>
      <c r="ZM29" s="169">
        <v>2945385.6</v>
      </c>
      <c r="ZN29" s="169">
        <v>5697653.4000000004</v>
      </c>
      <c r="ZO29" s="169">
        <v>65858.89</v>
      </c>
      <c r="ZP29" s="169">
        <v>914701.12</v>
      </c>
      <c r="ZQ29" s="169">
        <v>1388743.47</v>
      </c>
      <c r="ZR29" s="169">
        <v>1104553.9000000001</v>
      </c>
      <c r="ZS29" s="169">
        <v>1091107.0799999996</v>
      </c>
      <c r="ZT29" s="169">
        <v>28144.92</v>
      </c>
      <c r="ZU29" s="169">
        <v>248500.69999999998</v>
      </c>
      <c r="ZV29" s="169">
        <v>674067.94</v>
      </c>
      <c r="ZW29" s="169">
        <v>1014059.6599999999</v>
      </c>
      <c r="ZX29" s="169">
        <v>439408.92</v>
      </c>
      <c r="ZY29" s="169">
        <v>1203180.52</v>
      </c>
      <c r="ZZ29" s="169">
        <v>2233157.33</v>
      </c>
      <c r="AAA29" s="169">
        <v>1319041.6459999999</v>
      </c>
      <c r="AAB29" s="169">
        <v>1117804.71</v>
      </c>
      <c r="AAC29" s="169">
        <v>1494392.4500000002</v>
      </c>
      <c r="AAD29" s="169">
        <v>663116.17000000016</v>
      </c>
      <c r="AAE29" s="169">
        <v>50241.94</v>
      </c>
      <c r="AAF29" s="169">
        <v>10593319.520000001</v>
      </c>
      <c r="AAG29" s="169">
        <v>398151.92000000004</v>
      </c>
      <c r="AAH29" s="169">
        <v>587082.99</v>
      </c>
      <c r="AAI29" s="169">
        <v>923612.10999999975</v>
      </c>
      <c r="AAJ29" s="169">
        <v>671545.82000000007</v>
      </c>
      <c r="AAK29" s="169">
        <v>1703177.6800000002</v>
      </c>
      <c r="AAL29" s="169">
        <v>100439.65</v>
      </c>
      <c r="AAM29" s="169">
        <v>80724081.170000002</v>
      </c>
      <c r="AAN29" s="169">
        <v>478278.87</v>
      </c>
      <c r="AAO29" s="169">
        <v>363527.31</v>
      </c>
      <c r="AAP29" s="169">
        <v>606225.93999999994</v>
      </c>
      <c r="AAQ29" s="169">
        <v>4047989.6200000006</v>
      </c>
      <c r="AAR29" s="169">
        <v>554341.6100000001</v>
      </c>
      <c r="AAS29" s="169">
        <v>916560.01</v>
      </c>
      <c r="AAT29" s="169">
        <v>1086745.3999999999</v>
      </c>
      <c r="AAU29" s="169">
        <v>3545860.8030000003</v>
      </c>
      <c r="AAV29" s="169">
        <v>276512.12</v>
      </c>
      <c r="AAW29" s="169">
        <v>207593.75000000003</v>
      </c>
      <c r="AAX29" s="169">
        <v>3464527.8400000003</v>
      </c>
      <c r="AAY29" s="169">
        <v>762977.8</v>
      </c>
      <c r="AAZ29" s="169">
        <v>135358.5</v>
      </c>
      <c r="ABA29" s="169">
        <v>197328.85</v>
      </c>
      <c r="ABB29" s="169">
        <v>217163.61000000002</v>
      </c>
      <c r="ABC29" s="169">
        <v>250</v>
      </c>
      <c r="ABD29" s="169">
        <v>47443.600000000006</v>
      </c>
      <c r="ABE29" s="169">
        <v>99938.07</v>
      </c>
      <c r="ABF29" s="169">
        <v>3403660.9299999997</v>
      </c>
      <c r="ABG29" s="169">
        <v>2324613.4500000002</v>
      </c>
      <c r="ABH29" s="169">
        <v>1055041.95</v>
      </c>
      <c r="ABI29" s="169">
        <v>500188.64</v>
      </c>
      <c r="ABJ29" s="169">
        <v>119892.03</v>
      </c>
      <c r="ABK29" s="169">
        <v>46902.960000000006</v>
      </c>
      <c r="ABL29" s="169">
        <v>60399.92</v>
      </c>
      <c r="ABM29" s="169">
        <v>795575.37</v>
      </c>
      <c r="ABN29" s="169">
        <v>123540</v>
      </c>
      <c r="ABO29" s="169">
        <v>50</v>
      </c>
      <c r="ABP29" s="169">
        <v>87040.7</v>
      </c>
      <c r="ABQ29" s="169">
        <v>195703.1</v>
      </c>
      <c r="ABR29" s="169">
        <v>1005403.8</v>
      </c>
      <c r="ABS29" s="169">
        <v>231446.39999999999</v>
      </c>
      <c r="ABT29" s="169">
        <v>0</v>
      </c>
      <c r="ABU29" s="169">
        <v>9247.1</v>
      </c>
      <c r="ABV29" s="169">
        <v>5836121.7100000009</v>
      </c>
      <c r="ABW29" s="169">
        <v>127719.56</v>
      </c>
      <c r="ABX29" s="169">
        <v>1259146.6599999999</v>
      </c>
      <c r="ABY29" s="169">
        <v>308089.82</v>
      </c>
      <c r="ABZ29" s="169">
        <v>512812.96</v>
      </c>
      <c r="ACA29" s="169">
        <v>1867290.56</v>
      </c>
      <c r="ACB29" s="169">
        <v>65106.79</v>
      </c>
      <c r="ACC29" s="169">
        <v>316930.44999999995</v>
      </c>
      <c r="ACD29" s="169">
        <v>128159.05</v>
      </c>
      <c r="ACE29" s="169">
        <v>1070940.1299999999</v>
      </c>
      <c r="ACF29" s="169">
        <v>944911.67</v>
      </c>
      <c r="ACG29" s="169">
        <v>28142266.949999999</v>
      </c>
      <c r="ACH29" s="169">
        <v>0</v>
      </c>
      <c r="ACI29" s="169">
        <v>564983.75999999989</v>
      </c>
      <c r="ACJ29" s="169">
        <v>340839.45</v>
      </c>
      <c r="ACK29" s="169"/>
      <c r="ACL29" s="169">
        <v>0</v>
      </c>
      <c r="ACM29" s="169"/>
      <c r="ACN29" s="169">
        <v>1141711.43</v>
      </c>
      <c r="ACO29" s="169">
        <v>0</v>
      </c>
      <c r="ACP29" s="169">
        <v>95491.65</v>
      </c>
      <c r="ACQ29" s="169">
        <v>0</v>
      </c>
      <c r="ACR29" s="169">
        <v>1617993.84</v>
      </c>
      <c r="ACS29" s="169">
        <v>0</v>
      </c>
      <c r="ACT29" s="169">
        <v>776550.61</v>
      </c>
      <c r="ACU29" s="169">
        <v>0</v>
      </c>
      <c r="ACV29" s="169">
        <v>630504.68999999994</v>
      </c>
      <c r="ACW29" s="169">
        <v>9548</v>
      </c>
      <c r="ACX29" s="169">
        <v>135033.9</v>
      </c>
      <c r="ACY29" s="169">
        <v>0</v>
      </c>
      <c r="ACZ29" s="169">
        <v>0</v>
      </c>
      <c r="ADA29" s="169">
        <v>85248</v>
      </c>
      <c r="ADB29" s="169">
        <v>0</v>
      </c>
      <c r="ADC29" s="169">
        <v>0</v>
      </c>
      <c r="ADD29" s="169">
        <v>7686084.4199999999</v>
      </c>
      <c r="ADE29" s="169">
        <v>2723438.27</v>
      </c>
      <c r="ADF29" s="169">
        <v>57580.44</v>
      </c>
      <c r="ADG29" s="169">
        <v>52356.91</v>
      </c>
      <c r="ADH29" s="169">
        <v>231494.01</v>
      </c>
      <c r="ADI29" s="169">
        <v>24438.89</v>
      </c>
      <c r="ADJ29" s="169">
        <v>163555.35</v>
      </c>
      <c r="ADK29" s="169">
        <v>147756.58000000002</v>
      </c>
      <c r="ADL29" s="169">
        <v>816928.22</v>
      </c>
      <c r="ADM29" s="169">
        <v>10101418.609999999</v>
      </c>
      <c r="ADN29" s="169">
        <v>967647.97000000009</v>
      </c>
      <c r="ADO29" s="169">
        <v>196035.67</v>
      </c>
      <c r="ADP29" s="169">
        <v>628394.91</v>
      </c>
      <c r="ADQ29" s="169">
        <v>39857.740000000005</v>
      </c>
      <c r="ADR29" s="169">
        <v>71107.900000000009</v>
      </c>
      <c r="ADS29" s="169">
        <v>3344241.27</v>
      </c>
      <c r="ADT29" s="169">
        <v>61416.9</v>
      </c>
      <c r="ADU29" s="169">
        <v>19382902.449999999</v>
      </c>
      <c r="ADV29" s="169">
        <v>9707303.8200000003</v>
      </c>
      <c r="ADW29" s="169">
        <v>3537300.2999999993</v>
      </c>
      <c r="ADX29" s="169">
        <v>264300.12</v>
      </c>
      <c r="ADY29" s="169">
        <v>1720892.77</v>
      </c>
      <c r="ADZ29" s="169">
        <v>383165.03</v>
      </c>
      <c r="AEA29" s="169">
        <v>727494.14</v>
      </c>
      <c r="AEB29" s="169">
        <v>179395.45</v>
      </c>
      <c r="AEC29" s="169">
        <v>96118.319999999992</v>
      </c>
      <c r="AED29" s="169">
        <v>858736.68</v>
      </c>
      <c r="AEE29" s="169">
        <v>261022.76</v>
      </c>
      <c r="AEF29" s="169">
        <v>42353.7</v>
      </c>
      <c r="AEG29" s="169">
        <v>0</v>
      </c>
      <c r="AEH29" s="169">
        <v>1111729.0599999998</v>
      </c>
      <c r="AEI29" s="169">
        <v>501218.5</v>
      </c>
      <c r="AEJ29" s="169">
        <v>1715786.2999999998</v>
      </c>
      <c r="AEK29" s="169">
        <v>356322.25400000002</v>
      </c>
      <c r="AEL29" s="169">
        <v>2006825.61</v>
      </c>
      <c r="AEM29" s="169">
        <v>3149.7</v>
      </c>
      <c r="AEN29" s="169">
        <v>3737891</v>
      </c>
      <c r="AEO29" s="169">
        <v>5884788.4100000011</v>
      </c>
      <c r="AEP29" s="169">
        <v>42366.15</v>
      </c>
      <c r="AEQ29" s="169">
        <v>149681.25</v>
      </c>
      <c r="AER29" s="169">
        <v>68245.399999999994</v>
      </c>
      <c r="AES29" s="169">
        <v>106680.31</v>
      </c>
      <c r="AET29" s="169">
        <v>511298.30999999994</v>
      </c>
      <c r="AEU29" s="169">
        <v>74010.45</v>
      </c>
      <c r="AEV29" s="169">
        <v>128793.34</v>
      </c>
      <c r="AEW29" s="169">
        <v>69421.399999999994</v>
      </c>
      <c r="AEX29" s="169">
        <v>5685.6</v>
      </c>
      <c r="AEY29" s="169">
        <v>1672802.74</v>
      </c>
      <c r="AEZ29" s="169">
        <v>168400.16200000001</v>
      </c>
      <c r="AFA29" s="169">
        <v>668942.37</v>
      </c>
      <c r="AFB29" s="169">
        <v>5217.5</v>
      </c>
      <c r="AFC29" s="169">
        <v>17204.449999999997</v>
      </c>
      <c r="AFD29" s="169">
        <v>1252550.8500000001</v>
      </c>
      <c r="AFE29" s="169">
        <v>88612.959999999992</v>
      </c>
      <c r="AFF29" s="169">
        <v>4352.17</v>
      </c>
      <c r="AFG29" s="169">
        <v>0</v>
      </c>
      <c r="AFH29" s="169">
        <v>154074.12</v>
      </c>
      <c r="AFI29" s="169">
        <v>21763.760000000002</v>
      </c>
      <c r="AFJ29" s="169">
        <v>8865</v>
      </c>
      <c r="AFK29" s="169">
        <v>4526.8999999999996</v>
      </c>
      <c r="AFL29" s="169">
        <v>2477917.4900000002</v>
      </c>
      <c r="AFM29" s="169">
        <v>330625.20999999996</v>
      </c>
      <c r="AFN29" s="169">
        <v>111041.71</v>
      </c>
      <c r="AFO29" s="169">
        <v>104722.31</v>
      </c>
      <c r="AFP29" s="169">
        <v>146881.32</v>
      </c>
      <c r="AFQ29" s="169">
        <v>66500.179999999993</v>
      </c>
      <c r="AFR29" s="169">
        <v>80283.25</v>
      </c>
      <c r="AFS29" s="169">
        <v>257159.22</v>
      </c>
      <c r="AFT29" s="169">
        <v>166179.71000000002</v>
      </c>
      <c r="AFU29" s="169">
        <v>2579.98</v>
      </c>
      <c r="AFV29" s="169">
        <v>122154.1</v>
      </c>
      <c r="AFW29" s="169">
        <v>169402.04</v>
      </c>
      <c r="AFX29" s="169">
        <v>509648.14</v>
      </c>
      <c r="AFY29" s="169">
        <v>634957.40999999992</v>
      </c>
      <c r="AFZ29" s="169">
        <v>184531.88</v>
      </c>
      <c r="AGA29" s="169">
        <v>484130.08</v>
      </c>
      <c r="AGB29" s="169">
        <v>1913281.6600000001</v>
      </c>
      <c r="AGC29" s="169">
        <v>226971.63</v>
      </c>
      <c r="AGD29" s="169">
        <v>163749.96000000002</v>
      </c>
      <c r="AGE29" s="169">
        <v>201083.75000000003</v>
      </c>
      <c r="AGF29" s="169">
        <v>217694.22999999998</v>
      </c>
      <c r="AGG29" s="169">
        <v>375138.43000000005</v>
      </c>
      <c r="AGH29" s="169">
        <v>256656.71</v>
      </c>
      <c r="AGI29" s="169">
        <v>1947276.37</v>
      </c>
      <c r="AGJ29" s="169">
        <v>917167.79999999993</v>
      </c>
      <c r="AGK29" s="169">
        <v>117891.66</v>
      </c>
      <c r="AGL29" s="169">
        <v>0</v>
      </c>
      <c r="AGM29" s="169">
        <v>91937.65</v>
      </c>
      <c r="AGN29" s="169">
        <v>67509</v>
      </c>
      <c r="AGO29" s="169">
        <v>104165.02</v>
      </c>
      <c r="AGP29" s="169">
        <v>515003.12</v>
      </c>
      <c r="AGQ29" s="169">
        <v>23394683.210000005</v>
      </c>
      <c r="AGR29" s="169">
        <v>4021879.25</v>
      </c>
      <c r="AGS29" s="169">
        <v>284867.45999999996</v>
      </c>
      <c r="AGT29" s="169">
        <v>549465.88</v>
      </c>
      <c r="AGU29" s="169">
        <v>4904360.66</v>
      </c>
      <c r="AGV29" s="169">
        <v>854736.3</v>
      </c>
      <c r="AGW29" s="169">
        <v>244279.18</v>
      </c>
      <c r="AGX29" s="169">
        <v>1338808.22</v>
      </c>
      <c r="AGY29" s="169">
        <v>96615.810000000012</v>
      </c>
      <c r="AGZ29" s="169">
        <v>465381.07</v>
      </c>
      <c r="AHA29" s="169">
        <v>274667.31</v>
      </c>
      <c r="AHB29" s="169">
        <v>269174.7</v>
      </c>
      <c r="AHC29" s="169">
        <v>183621.36</v>
      </c>
      <c r="AHD29" s="169">
        <v>532994.36</v>
      </c>
      <c r="AHE29" s="169">
        <v>91718.99</v>
      </c>
      <c r="AHF29" s="169">
        <v>519878.73</v>
      </c>
      <c r="AHG29" s="169">
        <v>278274.45</v>
      </c>
      <c r="AHH29" s="169">
        <v>12601496.18</v>
      </c>
      <c r="AHI29" s="169">
        <v>231541.03</v>
      </c>
      <c r="AHJ29" s="169">
        <v>314129.09999999998</v>
      </c>
      <c r="AHK29" s="169">
        <v>461607.02999999997</v>
      </c>
      <c r="AHL29" s="169">
        <v>1207399.29</v>
      </c>
      <c r="AHM29" s="169">
        <v>733214.62999999989</v>
      </c>
      <c r="AHN29" s="169">
        <v>23907</v>
      </c>
      <c r="AHO29" s="169">
        <v>2202668763.0080004</v>
      </c>
    </row>
    <row r="30" spans="1:899" x14ac:dyDescent="0.35">
      <c r="A30" s="158" t="s">
        <v>41</v>
      </c>
      <c r="B30" s="158" t="s">
        <v>42</v>
      </c>
      <c r="C30" s="169">
        <v>164800123.91</v>
      </c>
      <c r="D30" s="169">
        <v>32962228.699999999</v>
      </c>
      <c r="E30" s="169">
        <v>61811543.549999997</v>
      </c>
      <c r="F30" s="169">
        <v>11451071.73</v>
      </c>
      <c r="G30" s="169">
        <v>41787978.959999993</v>
      </c>
      <c r="H30" s="169">
        <v>23038808.68</v>
      </c>
      <c r="I30" s="169">
        <v>29615392.100000001</v>
      </c>
      <c r="J30" s="169">
        <v>29251807.760000002</v>
      </c>
      <c r="K30" s="169">
        <v>25444161.52</v>
      </c>
      <c r="L30" s="169">
        <v>20634790.140000001</v>
      </c>
      <c r="M30" s="169">
        <v>10199767</v>
      </c>
      <c r="N30" s="169">
        <v>16096848.060000001</v>
      </c>
      <c r="O30" s="169">
        <v>19773217.129999999</v>
      </c>
      <c r="P30" s="169">
        <v>11771552.27</v>
      </c>
      <c r="Q30" s="169">
        <v>14242945.57</v>
      </c>
      <c r="R30" s="169">
        <v>24337304.109999996</v>
      </c>
      <c r="S30" s="169">
        <v>24610536.059999999</v>
      </c>
      <c r="T30" s="169">
        <v>11145640.26</v>
      </c>
      <c r="U30" s="169">
        <v>4410292.74</v>
      </c>
      <c r="V30" s="169">
        <v>14214906.41</v>
      </c>
      <c r="W30" s="169">
        <v>8862256.2499999981</v>
      </c>
      <c r="X30" s="169">
        <v>19365421.98</v>
      </c>
      <c r="Y30" s="169">
        <v>16717783.68</v>
      </c>
      <c r="Z30" s="169">
        <v>30471750.800000001</v>
      </c>
      <c r="AA30" s="169">
        <v>3539228.01</v>
      </c>
      <c r="AB30" s="169">
        <v>17810320.5</v>
      </c>
      <c r="AC30" s="169">
        <v>36745984.359999999</v>
      </c>
      <c r="AD30" s="169">
        <v>14105599.279999999</v>
      </c>
      <c r="AE30" s="169">
        <v>17249658.41</v>
      </c>
      <c r="AF30" s="169">
        <v>25187818.259999998</v>
      </c>
      <c r="AG30" s="169">
        <v>30694301.019999996</v>
      </c>
      <c r="AH30" s="169">
        <v>17190137.920000002</v>
      </c>
      <c r="AI30" s="169">
        <v>13762875.700000001</v>
      </c>
      <c r="AJ30" s="169">
        <v>8469560.879999999</v>
      </c>
      <c r="AK30" s="169">
        <v>13611748.689999999</v>
      </c>
      <c r="AL30" s="169">
        <v>20802564.789999999</v>
      </c>
      <c r="AM30" s="169">
        <v>5055153.75</v>
      </c>
      <c r="AN30" s="169">
        <v>13618924.67</v>
      </c>
      <c r="AO30" s="169">
        <v>8766248.1600000001</v>
      </c>
      <c r="AP30" s="169">
        <v>5802250.4699999997</v>
      </c>
      <c r="AQ30" s="169">
        <v>4757259.8499999996</v>
      </c>
      <c r="AR30" s="169">
        <v>3376744.18</v>
      </c>
      <c r="AS30" s="169">
        <v>9683794.5099999998</v>
      </c>
      <c r="AT30" s="169">
        <v>3446103.7899999996</v>
      </c>
      <c r="AU30" s="169">
        <v>1393632.5499999998</v>
      </c>
      <c r="AV30" s="169">
        <v>4606204.92</v>
      </c>
      <c r="AW30" s="169">
        <v>20030485.530000001</v>
      </c>
      <c r="AX30" s="169">
        <v>8825664</v>
      </c>
      <c r="AY30" s="169">
        <v>1441173.5699999998</v>
      </c>
      <c r="AZ30" s="169">
        <v>4997179.5299999993</v>
      </c>
      <c r="BA30" s="169">
        <v>1927790.1199999999</v>
      </c>
      <c r="BB30" s="169">
        <v>1792476.39</v>
      </c>
      <c r="BC30" s="169">
        <v>1176886.7200000002</v>
      </c>
      <c r="BD30" s="169">
        <v>1433303.7</v>
      </c>
      <c r="BE30" s="169">
        <v>3581482.3600000003</v>
      </c>
      <c r="BF30" s="169"/>
      <c r="BG30" s="169">
        <v>3255764</v>
      </c>
      <c r="BH30" s="169">
        <v>68202892.210000008</v>
      </c>
      <c r="BI30" s="169">
        <v>8237206.7300000004</v>
      </c>
      <c r="BJ30" s="169">
        <v>18466964.349999998</v>
      </c>
      <c r="BK30" s="169">
        <v>4880252.1400000006</v>
      </c>
      <c r="BL30" s="169">
        <v>22574167.399999999</v>
      </c>
      <c r="BM30" s="169">
        <v>19939451.16</v>
      </c>
      <c r="BN30" s="169">
        <v>7786402.2699999996</v>
      </c>
      <c r="BO30" s="169">
        <v>8460</v>
      </c>
      <c r="BP30" s="169">
        <v>7545</v>
      </c>
      <c r="BQ30" s="169">
        <v>5416850.6899999995</v>
      </c>
      <c r="BR30" s="169">
        <v>19248451.340000004</v>
      </c>
      <c r="BS30" s="169">
        <v>27268501.960000001</v>
      </c>
      <c r="BT30" s="169">
        <v>45342452.25</v>
      </c>
      <c r="BU30" s="169">
        <v>24466074.280000001</v>
      </c>
      <c r="BV30" s="169">
        <v>23405512.129999999</v>
      </c>
      <c r="BW30" s="169">
        <v>3888155.9</v>
      </c>
      <c r="BX30" s="169">
        <v>12690549.529999999</v>
      </c>
      <c r="BY30" s="169">
        <v>14893769.800000001</v>
      </c>
      <c r="BZ30" s="169">
        <v>5418852.21</v>
      </c>
      <c r="CA30" s="169">
        <v>7663227.9199999999</v>
      </c>
      <c r="CB30" s="169">
        <v>8351497.3700000001</v>
      </c>
      <c r="CC30" s="169">
        <v>3376237.52</v>
      </c>
      <c r="CD30" s="169">
        <v>10905476.310000002</v>
      </c>
      <c r="CE30" s="169">
        <v>5400471.5</v>
      </c>
      <c r="CF30" s="169">
        <v>634671846.77999997</v>
      </c>
      <c r="CG30" s="169">
        <v>12515758.52</v>
      </c>
      <c r="CH30" s="169">
        <v>17688312.240000002</v>
      </c>
      <c r="CI30" s="169">
        <v>10741358.5</v>
      </c>
      <c r="CJ30" s="169">
        <v>16346864.25</v>
      </c>
      <c r="CK30" s="169">
        <v>12115614.439999999</v>
      </c>
      <c r="CL30" s="169">
        <v>14337739.800000001</v>
      </c>
      <c r="CM30" s="169">
        <v>16177297.279999999</v>
      </c>
      <c r="CN30" s="169">
        <v>4572057.5</v>
      </c>
      <c r="CO30" s="169">
        <v>30084574.440000001</v>
      </c>
      <c r="CP30" s="169">
        <v>12271791.5</v>
      </c>
      <c r="CQ30" s="169">
        <v>18698492</v>
      </c>
      <c r="CR30" s="169">
        <v>13777153.49</v>
      </c>
      <c r="CS30" s="169">
        <v>18227786.609999999</v>
      </c>
      <c r="CT30" s="169">
        <v>16971966.100000001</v>
      </c>
      <c r="CU30" s="169">
        <v>19200524.690000001</v>
      </c>
      <c r="CV30" s="169">
        <v>14413267.85</v>
      </c>
      <c r="CW30" s="169">
        <v>5719058.7999999998</v>
      </c>
      <c r="CX30" s="169">
        <v>25381557.149999999</v>
      </c>
      <c r="CY30" s="169">
        <v>6670443.5600000005</v>
      </c>
      <c r="CZ30" s="169">
        <v>10967780.060000001</v>
      </c>
      <c r="DA30" s="169">
        <v>93168896.50999999</v>
      </c>
      <c r="DB30" s="169">
        <v>19543585.280000001</v>
      </c>
      <c r="DC30" s="169">
        <v>14445762.51</v>
      </c>
      <c r="DD30" s="169">
        <v>7591249.5299999993</v>
      </c>
      <c r="DE30" s="169">
        <v>12355710.079999998</v>
      </c>
      <c r="DF30" s="169">
        <v>10450284.049999999</v>
      </c>
      <c r="DG30" s="169">
        <v>11528979.5</v>
      </c>
      <c r="DH30" s="169">
        <v>3338211.02</v>
      </c>
      <c r="DI30" s="169">
        <v>14796990</v>
      </c>
      <c r="DJ30" s="169">
        <v>80978196.480000004</v>
      </c>
      <c r="DK30" s="169">
        <v>14049060.73</v>
      </c>
      <c r="DL30" s="169">
        <v>25362162.600000001</v>
      </c>
      <c r="DM30" s="169">
        <v>23052830.77</v>
      </c>
      <c r="DN30" s="169">
        <v>30296251.48</v>
      </c>
      <c r="DO30" s="169">
        <v>5524000.54</v>
      </c>
      <c r="DP30" s="169">
        <v>72100636.50999999</v>
      </c>
      <c r="DQ30" s="169">
        <v>10245768.75</v>
      </c>
      <c r="DR30" s="169">
        <v>37313916.109999999</v>
      </c>
      <c r="DS30" s="169">
        <v>20299938.489999998</v>
      </c>
      <c r="DT30" s="169">
        <v>7669348.6500000004</v>
      </c>
      <c r="DU30" s="169">
        <v>27494960.66</v>
      </c>
      <c r="DV30" s="169">
        <v>10689263.030000001</v>
      </c>
      <c r="DW30" s="169">
        <v>6923642.8300000001</v>
      </c>
      <c r="DX30" s="169">
        <v>3015452.7199999997</v>
      </c>
      <c r="DY30" s="169">
        <v>10093086.689999999</v>
      </c>
      <c r="DZ30" s="169">
        <v>3968714.92</v>
      </c>
      <c r="EA30" s="169">
        <v>3530956.1799999997</v>
      </c>
      <c r="EB30" s="169">
        <v>5506285.71</v>
      </c>
      <c r="EC30" s="169">
        <v>9050989.410000002</v>
      </c>
      <c r="ED30" s="169">
        <v>85155802.170000002</v>
      </c>
      <c r="EE30" s="169">
        <v>5989658.9699999997</v>
      </c>
      <c r="EF30" s="169">
        <v>7377743.8300000001</v>
      </c>
      <c r="EG30" s="169">
        <v>9290051.209999999</v>
      </c>
      <c r="EH30" s="169">
        <v>9135891.5999999996</v>
      </c>
      <c r="EI30" s="169">
        <v>9842266.9100000001</v>
      </c>
      <c r="EJ30" s="169">
        <v>12958193.560000001</v>
      </c>
      <c r="EK30" s="169">
        <v>4892432.74</v>
      </c>
      <c r="EL30" s="169">
        <v>7675486.5299999993</v>
      </c>
      <c r="EM30" s="169">
        <v>54746979.799999997</v>
      </c>
      <c r="EN30" s="169">
        <v>8107443.3100000005</v>
      </c>
      <c r="EO30" s="169">
        <v>6705741.7999999998</v>
      </c>
      <c r="EP30" s="169">
        <v>6429563.6200000001</v>
      </c>
      <c r="EQ30" s="169">
        <v>3262689.3200000003</v>
      </c>
      <c r="ER30" s="169">
        <v>2373712.96</v>
      </c>
      <c r="ES30" s="169">
        <v>17356750.530000001</v>
      </c>
      <c r="ET30" s="169">
        <v>17158243.149999999</v>
      </c>
      <c r="EU30" s="169">
        <v>6415473.2999999998</v>
      </c>
      <c r="EV30" s="169">
        <v>20961660.73</v>
      </c>
      <c r="EW30" s="169">
        <v>5175527.0200000005</v>
      </c>
      <c r="EX30" s="169">
        <v>11385387.720000001</v>
      </c>
      <c r="EY30" s="169">
        <v>17104253.289999999</v>
      </c>
      <c r="EZ30" s="169">
        <v>17928506.759999998</v>
      </c>
      <c r="FA30" s="169">
        <v>30037281.129999999</v>
      </c>
      <c r="FB30" s="169">
        <v>17382026.119999997</v>
      </c>
      <c r="FC30" s="169">
        <v>7343567.5999999996</v>
      </c>
      <c r="FD30" s="169">
        <v>5312894.9400000004</v>
      </c>
      <c r="FE30" s="169">
        <v>6785467.0600000005</v>
      </c>
      <c r="FF30" s="169">
        <v>5593694.5099999998</v>
      </c>
      <c r="FG30" s="169">
        <v>9770290.4800000004</v>
      </c>
      <c r="FH30" s="169">
        <v>93337206.390000001</v>
      </c>
      <c r="FI30" s="169">
        <v>5481404.29</v>
      </c>
      <c r="FJ30" s="169">
        <v>3426975.9499999997</v>
      </c>
      <c r="FK30" s="169">
        <v>8083854.5300000003</v>
      </c>
      <c r="FL30" s="169">
        <v>12146242.23</v>
      </c>
      <c r="FM30" s="169">
        <v>12392630.139999999</v>
      </c>
      <c r="FN30" s="169">
        <v>3129275.1</v>
      </c>
      <c r="FO30" s="169">
        <v>6169453.3200000003</v>
      </c>
      <c r="FP30" s="169">
        <v>43871750.130000003</v>
      </c>
      <c r="FQ30" s="169">
        <v>7180720.3400000008</v>
      </c>
      <c r="FR30" s="169">
        <v>15930361.739999998</v>
      </c>
      <c r="FS30" s="169">
        <v>12728790.540000001</v>
      </c>
      <c r="FT30" s="169">
        <v>20027318.649999999</v>
      </c>
      <c r="FU30" s="169">
        <v>13902444.01</v>
      </c>
      <c r="FV30" s="169">
        <v>21534102.41</v>
      </c>
      <c r="FW30" s="169">
        <v>17052811.73</v>
      </c>
      <c r="FX30" s="169">
        <v>19355898.220000003</v>
      </c>
      <c r="FY30" s="169">
        <v>20680356.529999997</v>
      </c>
      <c r="FZ30" s="169">
        <v>28215103.699999999</v>
      </c>
      <c r="GA30" s="169">
        <v>9087626.0800000001</v>
      </c>
      <c r="GB30" s="169">
        <v>12665009.810000002</v>
      </c>
      <c r="GC30" s="169">
        <v>4989776.8</v>
      </c>
      <c r="GD30" s="169">
        <v>40211732.039999999</v>
      </c>
      <c r="GE30" s="169">
        <v>5006522.3499999996</v>
      </c>
      <c r="GF30" s="169">
        <v>8137532.7400000002</v>
      </c>
      <c r="GG30" s="169">
        <v>11119428.729999999</v>
      </c>
      <c r="GH30" s="169">
        <v>8228427.2700000005</v>
      </c>
      <c r="GI30" s="169">
        <v>5902763.7300000004</v>
      </c>
      <c r="GJ30" s="169">
        <v>3930442.88</v>
      </c>
      <c r="GK30" s="169">
        <v>8785695.5999999996</v>
      </c>
      <c r="GL30" s="169">
        <v>5325461.21</v>
      </c>
      <c r="GM30" s="169">
        <v>6034255.9800000004</v>
      </c>
      <c r="GN30" s="169">
        <v>2293273.6000000001</v>
      </c>
      <c r="GO30" s="169">
        <v>3951571.9</v>
      </c>
      <c r="GP30" s="169">
        <v>8780522.9699999988</v>
      </c>
      <c r="GQ30" s="169">
        <v>6190364.4800000004</v>
      </c>
      <c r="GR30" s="169">
        <v>6119706.8900000006</v>
      </c>
      <c r="GS30" s="169">
        <v>11623735.370000001</v>
      </c>
      <c r="GT30" s="169">
        <v>3872981.9200000004</v>
      </c>
      <c r="GU30" s="169">
        <v>9366822.5700000003</v>
      </c>
      <c r="GV30" s="169">
        <v>9350695.3900000006</v>
      </c>
      <c r="GW30" s="169">
        <v>2612128.04</v>
      </c>
      <c r="GX30" s="169">
        <v>8025836.7999999998</v>
      </c>
      <c r="GY30" s="169">
        <v>5840845.0999999996</v>
      </c>
      <c r="GZ30" s="169">
        <v>15918493.140000001</v>
      </c>
      <c r="HA30" s="169">
        <v>9675314.3200000003</v>
      </c>
      <c r="HB30" s="169">
        <v>35046418.459999993</v>
      </c>
      <c r="HC30" s="169">
        <v>15909216.700000001</v>
      </c>
      <c r="HD30" s="169">
        <v>27344908.649999999</v>
      </c>
      <c r="HE30" s="169">
        <v>12305101.91</v>
      </c>
      <c r="HF30" s="169">
        <v>21742378.030000001</v>
      </c>
      <c r="HG30" s="169">
        <v>19619240.399999999</v>
      </c>
      <c r="HH30" s="169">
        <v>8490232.3399999999</v>
      </c>
      <c r="HI30" s="169">
        <v>14221789.689999999</v>
      </c>
      <c r="HJ30" s="169">
        <v>36702024.789999999</v>
      </c>
      <c r="HK30" s="169">
        <v>27384505.709999997</v>
      </c>
      <c r="HL30" s="169">
        <v>9270714.9199999999</v>
      </c>
      <c r="HM30" s="169">
        <v>14264555.059999999</v>
      </c>
      <c r="HN30" s="169">
        <v>5759798.54</v>
      </c>
      <c r="HO30" s="169">
        <v>22639293.380000003</v>
      </c>
      <c r="HP30" s="169">
        <v>11455841.489999998</v>
      </c>
      <c r="HQ30" s="169">
        <v>124082624.66999999</v>
      </c>
      <c r="HR30" s="169">
        <v>17109276.190000001</v>
      </c>
      <c r="HS30" s="169">
        <v>6416425.1999999993</v>
      </c>
      <c r="HT30" s="169">
        <v>8185643.3200000003</v>
      </c>
      <c r="HU30" s="169">
        <v>5575736.6900000004</v>
      </c>
      <c r="HV30" s="169">
        <v>9094742.1600000001</v>
      </c>
      <c r="HW30" s="169">
        <v>17269750.299999997</v>
      </c>
      <c r="HX30" s="169">
        <v>9142626.5199999996</v>
      </c>
      <c r="HY30" s="169">
        <v>12048797.709999997</v>
      </c>
      <c r="HZ30" s="169">
        <v>7689115.46</v>
      </c>
      <c r="IA30" s="169">
        <v>7398199.4500000002</v>
      </c>
      <c r="IB30" s="169">
        <v>15608831.289999999</v>
      </c>
      <c r="IC30" s="169">
        <v>4875677.5699999994</v>
      </c>
      <c r="ID30" s="169">
        <v>16165097.66</v>
      </c>
      <c r="IE30" s="169">
        <v>4887242.29</v>
      </c>
      <c r="IF30" s="169">
        <v>1985464.35</v>
      </c>
      <c r="IG30" s="169">
        <v>35061550.399999999</v>
      </c>
      <c r="IH30" s="169">
        <v>10653862.270000001</v>
      </c>
      <c r="II30" s="169">
        <v>10529519.300000001</v>
      </c>
      <c r="IJ30" s="169">
        <v>14486052.119999999</v>
      </c>
      <c r="IK30" s="169">
        <v>11233582.420000002</v>
      </c>
      <c r="IL30" s="169">
        <v>6695024.71</v>
      </c>
      <c r="IM30" s="169">
        <v>8088683.8300000001</v>
      </c>
      <c r="IN30" s="169">
        <v>4192797.06</v>
      </c>
      <c r="IO30" s="169">
        <v>4596384.78</v>
      </c>
      <c r="IP30" s="169">
        <v>3798782.27</v>
      </c>
      <c r="IQ30" s="169">
        <v>4096808.0100000002</v>
      </c>
      <c r="IR30" s="169">
        <v>39678545.380000003</v>
      </c>
      <c r="IS30" s="169">
        <v>7410468.2300000004</v>
      </c>
      <c r="IT30" s="169">
        <v>20037190.580000002</v>
      </c>
      <c r="IU30" s="169">
        <v>6676147.6099999994</v>
      </c>
      <c r="IV30" s="169">
        <v>10231695.880000001</v>
      </c>
      <c r="IW30" s="169">
        <v>3174108.63</v>
      </c>
      <c r="IX30" s="169">
        <v>8282223.3500000006</v>
      </c>
      <c r="IY30" s="169">
        <v>1611284.28</v>
      </c>
      <c r="IZ30" s="169">
        <v>2856952.8</v>
      </c>
      <c r="JA30" s="169">
        <v>6806099.2800000003</v>
      </c>
      <c r="JB30" s="169">
        <v>12011018.75</v>
      </c>
      <c r="JC30" s="169">
        <v>3514291.24</v>
      </c>
      <c r="JD30" s="169">
        <v>248844682.50999999</v>
      </c>
      <c r="JE30" s="169">
        <v>10609912.310000001</v>
      </c>
      <c r="JF30" s="169">
        <v>12123036.67</v>
      </c>
      <c r="JG30" s="169">
        <v>10008401.280000001</v>
      </c>
      <c r="JH30" s="169">
        <v>4790865.25</v>
      </c>
      <c r="JI30" s="169">
        <v>3634931.51</v>
      </c>
      <c r="JJ30" s="169">
        <v>7862472.1500000004</v>
      </c>
      <c r="JK30" s="169">
        <v>6042872.6100000003</v>
      </c>
      <c r="JL30" s="169">
        <v>6385574.7999999998</v>
      </c>
      <c r="JM30" s="169">
        <v>11162721.779999999</v>
      </c>
      <c r="JN30" s="169">
        <v>6682817.290000001</v>
      </c>
      <c r="JO30" s="169">
        <v>9553421.4500000011</v>
      </c>
      <c r="JP30" s="169">
        <v>5779131.1200000001</v>
      </c>
      <c r="JQ30" s="169">
        <v>42985523.329999998</v>
      </c>
      <c r="JR30" s="169">
        <v>14826447.810000002</v>
      </c>
      <c r="JS30" s="169">
        <v>1359424</v>
      </c>
      <c r="JT30" s="169">
        <v>2144672.8899999997</v>
      </c>
      <c r="JU30" s="169">
        <v>13856863.729999999</v>
      </c>
      <c r="JV30" s="169">
        <v>2836417.85</v>
      </c>
      <c r="JW30" s="169">
        <v>19902629.009999998</v>
      </c>
      <c r="JX30" s="169">
        <v>4474475</v>
      </c>
      <c r="JY30" s="169">
        <v>5803070.79</v>
      </c>
      <c r="JZ30" s="169">
        <v>12394771.200000001</v>
      </c>
      <c r="KA30" s="169">
        <v>8511533.8200000003</v>
      </c>
      <c r="KB30" s="169">
        <v>6657180.8099999996</v>
      </c>
      <c r="KC30" s="169">
        <v>7033235.8899999997</v>
      </c>
      <c r="KD30" s="169">
        <v>1789331</v>
      </c>
      <c r="KE30" s="169">
        <v>9213794.6699999999</v>
      </c>
      <c r="KF30" s="169">
        <v>78447855.859999999</v>
      </c>
      <c r="KG30" s="169">
        <v>45416549.25</v>
      </c>
      <c r="KH30" s="169">
        <v>8815481.129999999</v>
      </c>
      <c r="KI30" s="169">
        <v>26436048.350000001</v>
      </c>
      <c r="KJ30" s="169">
        <v>13559821.15</v>
      </c>
      <c r="KK30" s="169">
        <v>24935772.890000001</v>
      </c>
      <c r="KL30" s="169">
        <v>56446284.980000004</v>
      </c>
      <c r="KM30" s="169">
        <v>9342109.379999999</v>
      </c>
      <c r="KN30" s="169">
        <v>8525759.0199999996</v>
      </c>
      <c r="KO30" s="169">
        <v>9401356.120000001</v>
      </c>
      <c r="KP30" s="169">
        <v>12675751.619999999</v>
      </c>
      <c r="KQ30" s="169">
        <v>11398962.77</v>
      </c>
      <c r="KR30" s="169">
        <v>13651823.66</v>
      </c>
      <c r="KS30" s="169">
        <v>6038761.4900000002</v>
      </c>
      <c r="KT30" s="169">
        <v>16198850.869999999</v>
      </c>
      <c r="KU30" s="169">
        <v>79287641.290000007</v>
      </c>
      <c r="KV30" s="169">
        <v>10222200.969999999</v>
      </c>
      <c r="KW30" s="169">
        <v>10806792.930000002</v>
      </c>
      <c r="KX30" s="169">
        <v>11497805.470000001</v>
      </c>
      <c r="KY30" s="169">
        <v>4413081.53</v>
      </c>
      <c r="KZ30" s="169">
        <v>18352952.699999999</v>
      </c>
      <c r="LA30" s="169">
        <v>23954883.109999999</v>
      </c>
      <c r="LB30" s="169">
        <v>17882667.18</v>
      </c>
      <c r="LC30" s="169">
        <v>28761476.25</v>
      </c>
      <c r="LD30" s="169">
        <v>7040806.3899999997</v>
      </c>
      <c r="LE30" s="169">
        <v>147542840.86999997</v>
      </c>
      <c r="LF30" s="169">
        <v>14273604.700000001</v>
      </c>
      <c r="LG30" s="169">
        <v>12380649.010000004</v>
      </c>
      <c r="LH30" s="169">
        <v>41055938.339999996</v>
      </c>
      <c r="LI30" s="169">
        <v>11107032.810000001</v>
      </c>
      <c r="LJ30" s="169">
        <v>6123514.3400000008</v>
      </c>
      <c r="LK30" s="169">
        <v>6537663.5699999994</v>
      </c>
      <c r="LL30" s="169">
        <v>17438769.320000004</v>
      </c>
      <c r="LM30" s="169">
        <v>3895987.15</v>
      </c>
      <c r="LN30" s="169">
        <v>8588164.2899999991</v>
      </c>
      <c r="LO30" s="169">
        <v>6463330.1400000006</v>
      </c>
      <c r="LP30" s="169">
        <v>21148389.050000001</v>
      </c>
      <c r="LQ30" s="169">
        <v>3814349.54</v>
      </c>
      <c r="LR30" s="169">
        <v>6095367.1899999995</v>
      </c>
      <c r="LS30" s="169">
        <v>21844099.300000001</v>
      </c>
      <c r="LT30" s="169">
        <v>12981330.110000001</v>
      </c>
      <c r="LU30" s="169">
        <v>17788794.779999997</v>
      </c>
      <c r="LV30" s="169">
        <v>16201427.27</v>
      </c>
      <c r="LW30" s="169">
        <v>13396389.370000001</v>
      </c>
      <c r="LX30" s="169">
        <v>14712214.449999999</v>
      </c>
      <c r="LY30" s="169">
        <v>16513587.819999998</v>
      </c>
      <c r="LZ30" s="169">
        <v>10365063.91</v>
      </c>
      <c r="MA30" s="169">
        <v>12793300.800000001</v>
      </c>
      <c r="MB30" s="169">
        <v>7514070.75</v>
      </c>
      <c r="MC30" s="169">
        <v>22832110.34</v>
      </c>
      <c r="MD30" s="169">
        <v>6535167.9900000002</v>
      </c>
      <c r="ME30" s="169">
        <v>87311292.729999989</v>
      </c>
      <c r="MF30" s="169">
        <v>18483483.800000001</v>
      </c>
      <c r="MG30" s="169">
        <v>12203032.5</v>
      </c>
      <c r="MH30" s="169">
        <v>7568032</v>
      </c>
      <c r="MI30" s="169">
        <v>8503303.3000000007</v>
      </c>
      <c r="MJ30" s="169">
        <v>13987004.25</v>
      </c>
      <c r="MK30" s="169">
        <v>10826556.949999999</v>
      </c>
      <c r="ML30" s="169">
        <v>10846523.83</v>
      </c>
      <c r="MM30" s="169">
        <v>13933627.529999999</v>
      </c>
      <c r="MN30" s="169">
        <v>10800794.299999999</v>
      </c>
      <c r="MO30" s="169">
        <v>14690210.860000001</v>
      </c>
      <c r="MP30" s="169">
        <v>9186974.5</v>
      </c>
      <c r="MQ30" s="169">
        <v>95546821.699999988</v>
      </c>
      <c r="MR30" s="169">
        <v>10110350.67</v>
      </c>
      <c r="MS30" s="169">
        <v>16684990.07</v>
      </c>
      <c r="MT30" s="169">
        <v>11063775.58</v>
      </c>
      <c r="MU30" s="169">
        <v>6633613</v>
      </c>
      <c r="MV30" s="169">
        <v>11464717.35</v>
      </c>
      <c r="MW30" s="169">
        <v>25138758</v>
      </c>
      <c r="MX30" s="169">
        <v>11607482.310000001</v>
      </c>
      <c r="MY30" s="169">
        <v>7343987.1499999994</v>
      </c>
      <c r="MZ30" s="169">
        <v>3577379.93</v>
      </c>
      <c r="NA30" s="169">
        <v>3971066.5</v>
      </c>
      <c r="NB30" s="169">
        <v>753864437.10000002</v>
      </c>
      <c r="NC30" s="169">
        <v>12158168.710000001</v>
      </c>
      <c r="ND30" s="169">
        <v>3560179.9</v>
      </c>
      <c r="NE30" s="169">
        <v>50954288.850000001</v>
      </c>
      <c r="NF30" s="169">
        <v>5339618.43</v>
      </c>
      <c r="NG30" s="169">
        <v>16812803.050000001</v>
      </c>
      <c r="NH30" s="169">
        <v>12749755.16</v>
      </c>
      <c r="NI30" s="169">
        <v>28896911.379999999</v>
      </c>
      <c r="NJ30" s="169">
        <v>1007516.5700000001</v>
      </c>
      <c r="NK30" s="169">
        <v>17944121.530000001</v>
      </c>
      <c r="NL30" s="169">
        <v>10853903.550000001</v>
      </c>
      <c r="NM30" s="169">
        <v>4835089.0999999996</v>
      </c>
      <c r="NN30" s="169">
        <v>54671434.719999999</v>
      </c>
      <c r="NO30" s="169">
        <v>6704262.7699999996</v>
      </c>
      <c r="NP30" s="169">
        <v>8456001.3300000001</v>
      </c>
      <c r="NQ30" s="169">
        <v>0</v>
      </c>
      <c r="NR30" s="169">
        <v>8297925.1400000006</v>
      </c>
      <c r="NS30" s="169">
        <v>1171281.71</v>
      </c>
      <c r="NT30" s="169">
        <v>2052720.6</v>
      </c>
      <c r="NU30" s="169">
        <v>70571442.629999995</v>
      </c>
      <c r="NV30" s="169">
        <v>17626181.689999998</v>
      </c>
      <c r="NW30" s="169">
        <v>13646562.93</v>
      </c>
      <c r="NX30" s="169">
        <v>10919084.84</v>
      </c>
      <c r="NY30" s="169">
        <v>15469309.17</v>
      </c>
      <c r="NZ30" s="169">
        <v>19375448.859999999</v>
      </c>
      <c r="OA30" s="169">
        <v>6470974.6600000001</v>
      </c>
      <c r="OB30" s="169">
        <v>39895305.030000001</v>
      </c>
      <c r="OC30" s="169">
        <v>7979689.370000001</v>
      </c>
      <c r="OD30" s="169">
        <v>8350811.7599999998</v>
      </c>
      <c r="OE30" s="169">
        <v>11939271.470000001</v>
      </c>
      <c r="OF30" s="169">
        <v>6270390.2800000003</v>
      </c>
      <c r="OG30" s="169">
        <v>8594610.7100000009</v>
      </c>
      <c r="OH30" s="169">
        <v>7654248.2200000007</v>
      </c>
      <c r="OI30" s="169">
        <v>3919726.86</v>
      </c>
      <c r="OJ30" s="169">
        <v>7154801.9100000001</v>
      </c>
      <c r="OK30" s="169">
        <v>76141580.010000005</v>
      </c>
      <c r="OL30" s="169">
        <v>16015665.100000001</v>
      </c>
      <c r="OM30" s="169">
        <v>21802619.920000002</v>
      </c>
      <c r="ON30" s="169">
        <v>24010701.450000003</v>
      </c>
      <c r="OO30" s="169">
        <v>22077643.990000002</v>
      </c>
      <c r="OP30" s="169">
        <v>12062494.15</v>
      </c>
      <c r="OQ30" s="169">
        <v>15825753.5</v>
      </c>
      <c r="OR30" s="169">
        <v>7924009.5599999996</v>
      </c>
      <c r="OS30" s="169">
        <v>4940968.99</v>
      </c>
      <c r="OT30" s="169">
        <v>20818115.629999999</v>
      </c>
      <c r="OU30" s="169">
        <v>14333323.789999999</v>
      </c>
      <c r="OV30" s="169">
        <v>11596214.35</v>
      </c>
      <c r="OW30" s="169">
        <v>9227002.4800000004</v>
      </c>
      <c r="OX30" s="169">
        <v>8691962.9800000004</v>
      </c>
      <c r="OY30" s="169">
        <v>5841907.2599999998</v>
      </c>
      <c r="OZ30" s="169">
        <v>116045039.52</v>
      </c>
      <c r="PA30" s="169">
        <v>2643844.7199999997</v>
      </c>
      <c r="PB30" s="169">
        <v>6407607.7699999996</v>
      </c>
      <c r="PC30" s="169">
        <v>2020496.56</v>
      </c>
      <c r="PD30" s="169">
        <v>14395476.99</v>
      </c>
      <c r="PE30" s="169">
        <v>13110729.43</v>
      </c>
      <c r="PF30" s="169">
        <v>3898976.18</v>
      </c>
      <c r="PG30" s="169">
        <v>1655761.69</v>
      </c>
      <c r="PH30" s="169">
        <v>7211786.6799999997</v>
      </c>
      <c r="PI30" s="169">
        <v>3606487.19</v>
      </c>
      <c r="PJ30" s="169">
        <v>8619345.1199999992</v>
      </c>
      <c r="PK30" s="169">
        <v>4191013.96</v>
      </c>
      <c r="PL30" s="169">
        <v>2842006.3499999996</v>
      </c>
      <c r="PM30" s="169">
        <v>10888306.24</v>
      </c>
      <c r="PN30" s="169">
        <v>2266213.59</v>
      </c>
      <c r="PO30" s="169">
        <v>3484089.83</v>
      </c>
      <c r="PP30" s="169">
        <v>1737202.4100000001</v>
      </c>
      <c r="PQ30" s="169">
        <v>3890266</v>
      </c>
      <c r="PR30" s="169">
        <v>35292076.210000001</v>
      </c>
      <c r="PS30" s="169">
        <v>3966927.88</v>
      </c>
      <c r="PT30" s="169">
        <v>1524125.3199999998</v>
      </c>
      <c r="PU30" s="169">
        <v>17064873.850000001</v>
      </c>
      <c r="PV30" s="169">
        <v>5236686.3</v>
      </c>
      <c r="PW30" s="169">
        <v>2789401.23</v>
      </c>
      <c r="PX30" s="169">
        <v>3445313.0700000003</v>
      </c>
      <c r="PY30" s="169">
        <v>2924280.16</v>
      </c>
      <c r="PZ30" s="169">
        <v>9536931.8600000013</v>
      </c>
      <c r="QA30" s="169">
        <v>1283106.1099999999</v>
      </c>
      <c r="QB30" s="169">
        <v>17136372.580000002</v>
      </c>
      <c r="QC30" s="169">
        <v>2050829.05</v>
      </c>
      <c r="QD30" s="169">
        <v>3267016.95</v>
      </c>
      <c r="QE30" s="169">
        <v>6422487.7000000002</v>
      </c>
      <c r="QF30" s="169">
        <v>4375355.2300000004</v>
      </c>
      <c r="QG30" s="169">
        <v>6018980.0099999998</v>
      </c>
      <c r="QH30" s="169">
        <v>2375012</v>
      </c>
      <c r="QI30" s="169">
        <v>2328930.3899999997</v>
      </c>
      <c r="QJ30" s="169">
        <v>1316482.3</v>
      </c>
      <c r="QK30" s="169">
        <v>20449127.68</v>
      </c>
      <c r="QL30" s="169">
        <v>5384699.5699999994</v>
      </c>
      <c r="QM30" s="169">
        <v>796218</v>
      </c>
      <c r="QN30" s="169">
        <v>9427364.7699999996</v>
      </c>
      <c r="QO30" s="169">
        <v>9917191.8300000001</v>
      </c>
      <c r="QP30" s="169">
        <v>18837116.809999999</v>
      </c>
      <c r="QQ30" s="169">
        <v>12636213.16</v>
      </c>
      <c r="QR30" s="169">
        <v>14515426.709999999</v>
      </c>
      <c r="QS30" s="169">
        <v>5039635.78</v>
      </c>
      <c r="QT30" s="169">
        <v>14758813.420000002</v>
      </c>
      <c r="QU30" s="169">
        <v>8828331.370000001</v>
      </c>
      <c r="QV30" s="169">
        <v>9096003.3000000007</v>
      </c>
      <c r="QW30" s="169">
        <v>21147058.860000003</v>
      </c>
      <c r="QX30" s="169">
        <v>5090687.95</v>
      </c>
      <c r="QY30" s="169">
        <v>2255224.7000000002</v>
      </c>
      <c r="QZ30" s="169">
        <v>20566576.130000003</v>
      </c>
      <c r="RA30" s="169">
        <v>6601717.5500000007</v>
      </c>
      <c r="RB30" s="169">
        <v>4335262.75</v>
      </c>
      <c r="RC30" s="169">
        <v>7860352.5099999998</v>
      </c>
      <c r="RD30" s="169">
        <v>6438306.9000000004</v>
      </c>
      <c r="RE30" s="169">
        <v>26906754.120000001</v>
      </c>
      <c r="RF30" s="169">
        <v>8526671.5</v>
      </c>
      <c r="RG30" s="169">
        <v>7310298</v>
      </c>
      <c r="RH30" s="169">
        <v>16156728.540000001</v>
      </c>
      <c r="RI30" s="169">
        <v>20466757</v>
      </c>
      <c r="RJ30" s="169">
        <v>14022416.940000001</v>
      </c>
      <c r="RK30" s="169">
        <v>15818410.550000001</v>
      </c>
      <c r="RL30" s="169">
        <v>10067380</v>
      </c>
      <c r="RM30" s="169">
        <v>9714344.25</v>
      </c>
      <c r="RN30" s="169">
        <v>25176850.299999997</v>
      </c>
      <c r="RO30" s="169">
        <v>9546012.8900000006</v>
      </c>
      <c r="RP30" s="169">
        <v>1628816.5</v>
      </c>
      <c r="RQ30" s="169">
        <v>4835287</v>
      </c>
      <c r="RR30" s="169">
        <v>11766062.550000001</v>
      </c>
      <c r="RS30" s="169">
        <v>5245277.5</v>
      </c>
      <c r="RT30" s="169">
        <v>6095410.4400000004</v>
      </c>
      <c r="RU30" s="169">
        <v>7832289.0099999998</v>
      </c>
      <c r="RV30" s="169">
        <v>6749945.4000000004</v>
      </c>
      <c r="RW30" s="169">
        <v>8184641.1899999995</v>
      </c>
      <c r="RX30" s="169">
        <v>4757029.1900000004</v>
      </c>
      <c r="RY30" s="169">
        <v>15607609.59</v>
      </c>
      <c r="RZ30" s="169">
        <v>7555128.7599999998</v>
      </c>
      <c r="SA30" s="169">
        <v>9510084.629999999</v>
      </c>
      <c r="SB30" s="169">
        <v>4272191.75</v>
      </c>
      <c r="SC30" s="169">
        <v>962569.92999999993</v>
      </c>
      <c r="SD30" s="169">
        <v>5982436.8099999996</v>
      </c>
      <c r="SE30" s="169">
        <v>27072893.829999998</v>
      </c>
      <c r="SF30" s="169">
        <v>6665699.25</v>
      </c>
      <c r="SG30" s="169">
        <v>1918709.2</v>
      </c>
      <c r="SH30" s="169">
        <v>4145355.0799999996</v>
      </c>
      <c r="SI30" s="169">
        <v>12344010.49</v>
      </c>
      <c r="SJ30" s="169">
        <v>120630</v>
      </c>
      <c r="SK30" s="169">
        <v>15134377.449999999</v>
      </c>
      <c r="SL30" s="169">
        <v>13170506.92</v>
      </c>
      <c r="SM30" s="169">
        <v>15409008.85</v>
      </c>
      <c r="SN30" s="169">
        <v>9095668.6999999993</v>
      </c>
      <c r="SO30" s="169">
        <v>2389400.5</v>
      </c>
      <c r="SP30" s="169">
        <v>4523462.16</v>
      </c>
      <c r="SQ30" s="169">
        <v>7106910.9500000002</v>
      </c>
      <c r="SR30" s="169">
        <v>5002608.38</v>
      </c>
      <c r="SS30" s="169">
        <v>13795507.549999999</v>
      </c>
      <c r="ST30" s="169">
        <v>1752461</v>
      </c>
      <c r="SU30" s="169">
        <v>3403647.8200000003</v>
      </c>
      <c r="SV30" s="169">
        <v>7016767</v>
      </c>
      <c r="SW30" s="169">
        <v>779921.75</v>
      </c>
      <c r="SX30" s="169">
        <v>1005442.8</v>
      </c>
      <c r="SY30" s="169">
        <v>2870392.7</v>
      </c>
      <c r="SZ30" s="169">
        <v>6526397.3900000006</v>
      </c>
      <c r="TA30" s="169">
        <v>2407964.71</v>
      </c>
      <c r="TB30" s="169">
        <v>3054002.77</v>
      </c>
      <c r="TC30" s="169">
        <v>1230257.6000000001</v>
      </c>
      <c r="TD30" s="169">
        <v>4899722.1100000003</v>
      </c>
      <c r="TE30" s="169">
        <v>2345345.16</v>
      </c>
      <c r="TF30" s="169">
        <v>3436970.3</v>
      </c>
      <c r="TG30" s="169">
        <v>15324181.070000002</v>
      </c>
      <c r="TH30" s="169">
        <v>5579253.5</v>
      </c>
      <c r="TI30" s="169">
        <v>3304393.75</v>
      </c>
      <c r="TJ30" s="169">
        <v>8521668.7799999993</v>
      </c>
      <c r="TK30" s="169">
        <v>8458029.8099999987</v>
      </c>
      <c r="TL30" s="169">
        <v>10538070.43</v>
      </c>
      <c r="TM30" s="169">
        <v>3611851.7</v>
      </c>
      <c r="TN30" s="169">
        <v>12326451.52</v>
      </c>
      <c r="TO30" s="169">
        <v>3291075.71</v>
      </c>
      <c r="TP30" s="169">
        <v>5309602.3800000008</v>
      </c>
      <c r="TQ30" s="169">
        <v>12361937.209999999</v>
      </c>
      <c r="TR30" s="169">
        <v>7406181.6100000003</v>
      </c>
      <c r="TS30" s="169">
        <v>2305190.84</v>
      </c>
      <c r="TT30" s="169">
        <v>3414507.4699999997</v>
      </c>
      <c r="TU30" s="169">
        <v>2398204.4700000002</v>
      </c>
      <c r="TV30" s="169">
        <v>5405203.1700000009</v>
      </c>
      <c r="TW30" s="169">
        <v>11350689.82</v>
      </c>
      <c r="TX30" s="169">
        <v>8631927.5399999991</v>
      </c>
      <c r="TY30" s="169">
        <v>10764677.830000002</v>
      </c>
      <c r="TZ30" s="169">
        <v>14646155.550000001</v>
      </c>
      <c r="UA30" s="169">
        <v>2985839</v>
      </c>
      <c r="UB30" s="169">
        <v>4902544.8599999994</v>
      </c>
      <c r="UC30" s="169">
        <v>30484645.319999997</v>
      </c>
      <c r="UD30" s="169">
        <v>3951130.02</v>
      </c>
      <c r="UE30" s="169">
        <v>6424298.25</v>
      </c>
      <c r="UF30" s="169">
        <v>7356938.75</v>
      </c>
      <c r="UG30" s="169">
        <v>8957964.1899999995</v>
      </c>
      <c r="UH30" s="169">
        <v>8388543.6000000006</v>
      </c>
      <c r="UI30" s="169">
        <v>16855312.32</v>
      </c>
      <c r="UJ30" s="169">
        <v>11289015.83</v>
      </c>
      <c r="UK30" s="169">
        <v>12253480.23</v>
      </c>
      <c r="UL30" s="169">
        <v>8677779.4100000001</v>
      </c>
      <c r="UM30" s="169">
        <v>6687959.2200000007</v>
      </c>
      <c r="UN30" s="169">
        <v>44748134.5</v>
      </c>
      <c r="UO30" s="169">
        <v>14751743.719999999</v>
      </c>
      <c r="UP30" s="169">
        <v>12610845.1</v>
      </c>
      <c r="UQ30" s="169">
        <v>31007642.539999999</v>
      </c>
      <c r="UR30" s="169">
        <v>2134104.25</v>
      </c>
      <c r="US30" s="169">
        <v>12156276.600000001</v>
      </c>
      <c r="UT30" s="169">
        <v>20659746.529999997</v>
      </c>
      <c r="UU30" s="169">
        <v>6407380.0899999999</v>
      </c>
      <c r="UV30" s="169">
        <v>4213341.51</v>
      </c>
      <c r="UW30" s="169">
        <v>8681021.2699999996</v>
      </c>
      <c r="UX30" s="169">
        <v>10940088.35</v>
      </c>
      <c r="UY30" s="169">
        <v>23570972.609999999</v>
      </c>
      <c r="UZ30" s="169">
        <v>10991501.23</v>
      </c>
      <c r="VA30" s="169">
        <v>18194415.199999999</v>
      </c>
      <c r="VB30" s="169">
        <v>6215187.0499999998</v>
      </c>
      <c r="VC30" s="169">
        <v>3452090.23</v>
      </c>
      <c r="VD30" s="169">
        <v>5820119.0700000003</v>
      </c>
      <c r="VE30" s="169">
        <v>3396450.1999999997</v>
      </c>
      <c r="VF30" s="169">
        <v>34517725.670000002</v>
      </c>
      <c r="VG30" s="169">
        <v>6699980.6399999997</v>
      </c>
      <c r="VH30" s="169">
        <v>7644370.4900000002</v>
      </c>
      <c r="VI30" s="169">
        <v>2442300.9299999997</v>
      </c>
      <c r="VJ30" s="169">
        <v>18909991.859999999</v>
      </c>
      <c r="VK30" s="169">
        <v>3986843.7500000005</v>
      </c>
      <c r="VL30" s="169">
        <v>10989455.390000001</v>
      </c>
      <c r="VM30" s="169">
        <v>18488748.16</v>
      </c>
      <c r="VN30" s="169">
        <v>9987896.4200000018</v>
      </c>
      <c r="VO30" s="169">
        <v>13788461.609999999</v>
      </c>
      <c r="VP30" s="169">
        <v>10461236.319999998</v>
      </c>
      <c r="VQ30" s="169">
        <v>2276961</v>
      </c>
      <c r="VR30" s="169">
        <v>10355298.67</v>
      </c>
      <c r="VS30" s="169">
        <v>26747038.659999996</v>
      </c>
      <c r="VT30" s="169">
        <v>12750387.890000001</v>
      </c>
      <c r="VU30" s="169">
        <v>16405537.59</v>
      </c>
      <c r="VV30" s="169">
        <v>19180839.230000004</v>
      </c>
      <c r="VW30" s="169">
        <v>5803681.3300000001</v>
      </c>
      <c r="VX30" s="169">
        <v>2658149.08</v>
      </c>
      <c r="VY30" s="169">
        <v>88315575.599999994</v>
      </c>
      <c r="VZ30" s="169">
        <v>10585791.869999999</v>
      </c>
      <c r="WA30" s="169">
        <v>10063819.780000001</v>
      </c>
      <c r="WB30" s="169">
        <v>5529121.2399999993</v>
      </c>
      <c r="WC30" s="169">
        <v>5173773.2700000005</v>
      </c>
      <c r="WD30" s="169">
        <v>5748034.1799999997</v>
      </c>
      <c r="WE30" s="169">
        <v>13639174.24</v>
      </c>
      <c r="WF30" s="169">
        <v>15786333.210000001</v>
      </c>
      <c r="WG30" s="169">
        <v>7400155.6400000006</v>
      </c>
      <c r="WH30" s="169">
        <v>11404557.760000002</v>
      </c>
      <c r="WI30" s="169">
        <v>2588014.08</v>
      </c>
      <c r="WJ30" s="169">
        <v>11352247.060000001</v>
      </c>
      <c r="WK30" s="169">
        <v>6339699.71</v>
      </c>
      <c r="WL30" s="169">
        <v>11564152.389999999</v>
      </c>
      <c r="WM30" s="169">
        <v>14915057.800000001</v>
      </c>
      <c r="WN30" s="169">
        <v>12448855.51</v>
      </c>
      <c r="WO30" s="169">
        <v>13261330.389999999</v>
      </c>
      <c r="WP30" s="169">
        <v>10136564.32</v>
      </c>
      <c r="WQ30" s="169">
        <v>8882847.6699999999</v>
      </c>
      <c r="WR30" s="169">
        <v>13093513.49</v>
      </c>
      <c r="WS30" s="169">
        <v>18825819.52</v>
      </c>
      <c r="WT30" s="169">
        <v>4879641.8899999997</v>
      </c>
      <c r="WU30" s="169">
        <v>1750691.44</v>
      </c>
      <c r="WV30" s="169">
        <v>856501.35</v>
      </c>
      <c r="WW30" s="169">
        <v>4129024.96</v>
      </c>
      <c r="WX30" s="169">
        <v>7693435.0700000003</v>
      </c>
      <c r="WY30" s="169">
        <v>5848752.6299999999</v>
      </c>
      <c r="WZ30" s="169">
        <v>5114914.96</v>
      </c>
      <c r="XA30" s="169">
        <v>13173217.870000001</v>
      </c>
      <c r="XB30" s="169">
        <v>5486794.6600000001</v>
      </c>
      <c r="XC30" s="169">
        <v>4684645.82</v>
      </c>
      <c r="XD30" s="169">
        <v>2967630.13</v>
      </c>
      <c r="XE30" s="169">
        <v>272477.45</v>
      </c>
      <c r="XF30" s="169">
        <v>51743245.850000001</v>
      </c>
      <c r="XG30" s="169">
        <v>16824460.939999998</v>
      </c>
      <c r="XH30" s="169">
        <v>24820552.050000001</v>
      </c>
      <c r="XI30" s="169">
        <v>19251234.810000002</v>
      </c>
      <c r="XJ30" s="169">
        <v>24846467.489999998</v>
      </c>
      <c r="XK30" s="169">
        <v>23949748.850000001</v>
      </c>
      <c r="XL30" s="169">
        <v>42613408.950000003</v>
      </c>
      <c r="XM30" s="169">
        <v>24387856.09</v>
      </c>
      <c r="XN30" s="169">
        <v>11356064.83</v>
      </c>
      <c r="XO30" s="169">
        <v>35733701.75</v>
      </c>
      <c r="XP30" s="169">
        <v>29227231.02</v>
      </c>
      <c r="XQ30" s="169">
        <v>14815363.25</v>
      </c>
      <c r="XR30" s="169">
        <v>7598106.0200000005</v>
      </c>
      <c r="XS30" s="169">
        <v>14427518.130000001</v>
      </c>
      <c r="XT30" s="169">
        <v>10944079.859999999</v>
      </c>
      <c r="XU30" s="169">
        <v>12853525.689999999</v>
      </c>
      <c r="XV30" s="169">
        <v>8780526.7799999993</v>
      </c>
      <c r="XW30" s="169">
        <v>13868533.27</v>
      </c>
      <c r="XX30" s="169">
        <v>7180461.7999999998</v>
      </c>
      <c r="XY30" s="169">
        <v>7133801.6500000004</v>
      </c>
      <c r="XZ30" s="169">
        <v>14508294.220000001</v>
      </c>
      <c r="YA30" s="169">
        <v>13432638.199999999</v>
      </c>
      <c r="YB30" s="169">
        <v>18680125.579999998</v>
      </c>
      <c r="YC30" s="169">
        <v>43913417.659999996</v>
      </c>
      <c r="YD30" s="169">
        <v>7188131.5499999998</v>
      </c>
      <c r="YE30" s="169">
        <v>19913443.210000001</v>
      </c>
      <c r="YF30" s="169">
        <v>9199343.4000000004</v>
      </c>
      <c r="YG30" s="169">
        <v>10954984.5</v>
      </c>
      <c r="YH30" s="169">
        <v>10340405.110000001</v>
      </c>
      <c r="YI30" s="169">
        <v>13213696.449999999</v>
      </c>
      <c r="YJ30" s="169">
        <v>2345629.25</v>
      </c>
      <c r="YK30" s="169">
        <v>15118596.01</v>
      </c>
      <c r="YL30" s="169">
        <v>19642691.559999999</v>
      </c>
      <c r="YM30" s="169">
        <v>10277111.399999999</v>
      </c>
      <c r="YN30" s="169">
        <v>10155422.189999999</v>
      </c>
      <c r="YO30" s="169">
        <v>7359037.2400000002</v>
      </c>
      <c r="YP30" s="169">
        <v>6469067.4800000004</v>
      </c>
      <c r="YQ30" s="169">
        <v>8896926.3400000017</v>
      </c>
      <c r="YR30" s="169">
        <v>9336198.4800000004</v>
      </c>
      <c r="YS30" s="169">
        <v>5450470.3700000001</v>
      </c>
      <c r="YT30" s="169">
        <v>13762183.109999998</v>
      </c>
      <c r="YU30" s="169">
        <v>8844651.4000000004</v>
      </c>
      <c r="YV30" s="169">
        <v>6195473.8899999997</v>
      </c>
      <c r="YW30" s="169">
        <v>11069797.07</v>
      </c>
      <c r="YX30" s="169">
        <v>5695306.3799999999</v>
      </c>
      <c r="YY30" s="169">
        <v>3675158.0300000003</v>
      </c>
      <c r="YZ30" s="169">
        <v>4641124.59</v>
      </c>
      <c r="ZA30" s="169">
        <v>8311740.04</v>
      </c>
      <c r="ZB30" s="169">
        <v>2963718.37</v>
      </c>
      <c r="ZC30" s="169">
        <v>2735209.73</v>
      </c>
      <c r="ZD30" s="169">
        <v>3164372.1500000004</v>
      </c>
      <c r="ZE30" s="169">
        <v>3416227.59</v>
      </c>
      <c r="ZF30" s="169">
        <v>454673.88</v>
      </c>
      <c r="ZG30" s="169">
        <v>2053429.19</v>
      </c>
      <c r="ZH30" s="169">
        <v>2302508.9900000002</v>
      </c>
      <c r="ZI30" s="169">
        <v>4081207.1300000004</v>
      </c>
      <c r="ZJ30" s="169">
        <v>48399339.859999992</v>
      </c>
      <c r="ZK30" s="169">
        <v>9146998.5299999993</v>
      </c>
      <c r="ZL30" s="169">
        <v>21320050.91</v>
      </c>
      <c r="ZM30" s="169">
        <v>21251440</v>
      </c>
      <c r="ZN30" s="169">
        <v>27050363.820000004</v>
      </c>
      <c r="ZO30" s="169">
        <v>8354621.71</v>
      </c>
      <c r="ZP30" s="169">
        <v>8115120.6500000004</v>
      </c>
      <c r="ZQ30" s="169">
        <v>10739498.66</v>
      </c>
      <c r="ZR30" s="169">
        <v>11890464.48</v>
      </c>
      <c r="ZS30" s="169">
        <v>23417566.700000003</v>
      </c>
      <c r="ZT30" s="169">
        <v>299303</v>
      </c>
      <c r="ZU30" s="169">
        <v>5127948.3599999994</v>
      </c>
      <c r="ZV30" s="169">
        <v>6440135.1799999997</v>
      </c>
      <c r="ZW30" s="169">
        <v>8772125.3200000003</v>
      </c>
      <c r="ZX30" s="169">
        <v>8082992.7599999998</v>
      </c>
      <c r="ZY30" s="169">
        <v>5772164.1399999997</v>
      </c>
      <c r="ZZ30" s="169">
        <v>5713617.2400000002</v>
      </c>
      <c r="AAA30" s="169">
        <v>2990407.5</v>
      </c>
      <c r="AAB30" s="169">
        <v>5948837.6399999997</v>
      </c>
      <c r="AAC30" s="169">
        <v>4916121.57</v>
      </c>
      <c r="AAD30" s="169">
        <v>5580563.2599999998</v>
      </c>
      <c r="AAE30" s="169">
        <v>4600749.3600000003</v>
      </c>
      <c r="AAF30" s="169">
        <v>12362942.82</v>
      </c>
      <c r="AAG30" s="169">
        <v>3275709</v>
      </c>
      <c r="AAH30" s="169">
        <v>3278346.2500000005</v>
      </c>
      <c r="AAI30" s="169">
        <v>3253508.84</v>
      </c>
      <c r="AAJ30" s="169">
        <v>3555448.37</v>
      </c>
      <c r="AAK30" s="169">
        <v>2893542</v>
      </c>
      <c r="AAL30" s="169">
        <v>8242856</v>
      </c>
      <c r="AAM30" s="169">
        <v>89166686.189999998</v>
      </c>
      <c r="AAN30" s="169">
        <v>1666133</v>
      </c>
      <c r="AAO30" s="169">
        <v>4864380.04</v>
      </c>
      <c r="AAP30" s="169">
        <v>11375498.890000001</v>
      </c>
      <c r="AAQ30" s="169">
        <v>4598044.5</v>
      </c>
      <c r="AAR30" s="169">
        <v>6899653.29</v>
      </c>
      <c r="AAS30" s="169">
        <v>14272169.279999999</v>
      </c>
      <c r="AAT30" s="169">
        <v>11754416.859999999</v>
      </c>
      <c r="AAU30" s="169">
        <v>18410401.469999999</v>
      </c>
      <c r="AAV30" s="169">
        <v>8082813.2000000002</v>
      </c>
      <c r="AAW30" s="169">
        <v>14912146.66</v>
      </c>
      <c r="AAX30" s="169">
        <v>15100757.6</v>
      </c>
      <c r="AAY30" s="169">
        <v>28789837.530000001</v>
      </c>
      <c r="AAZ30" s="169">
        <v>9069232.3499999996</v>
      </c>
      <c r="ABA30" s="169">
        <v>7342432.8899999997</v>
      </c>
      <c r="ABB30" s="169">
        <v>6934209</v>
      </c>
      <c r="ABC30" s="169">
        <v>338781.33999999997</v>
      </c>
      <c r="ABD30" s="169">
        <v>4047887.95</v>
      </c>
      <c r="ABE30" s="169">
        <v>7081107.7000000002</v>
      </c>
      <c r="ABF30" s="169">
        <v>18903785.030000001</v>
      </c>
      <c r="ABG30" s="169">
        <v>30067745.139999997</v>
      </c>
      <c r="ABH30" s="169">
        <v>6996673</v>
      </c>
      <c r="ABI30" s="169">
        <v>5761200</v>
      </c>
      <c r="ABJ30" s="169">
        <v>3638751.75</v>
      </c>
      <c r="ABK30" s="169">
        <v>5906984.0600000005</v>
      </c>
      <c r="ABL30" s="169">
        <v>3752914.64</v>
      </c>
      <c r="ABM30" s="169">
        <v>13223047.959999999</v>
      </c>
      <c r="ABN30" s="169">
        <v>17535389.91</v>
      </c>
      <c r="ABO30" s="169">
        <v>7402965.8399999999</v>
      </c>
      <c r="ABP30" s="169">
        <v>27590936.350000001</v>
      </c>
      <c r="ABQ30" s="169">
        <v>14796120.15</v>
      </c>
      <c r="ABR30" s="169">
        <v>9375224.2999999989</v>
      </c>
      <c r="ABS30" s="169">
        <v>7492342.9399999995</v>
      </c>
      <c r="ABT30" s="169">
        <v>18026862.460000001</v>
      </c>
      <c r="ABU30" s="169">
        <v>2487641.46</v>
      </c>
      <c r="ABV30" s="169">
        <v>34833436.899999999</v>
      </c>
      <c r="ABW30" s="169">
        <v>2493230.8600000003</v>
      </c>
      <c r="ABX30" s="169">
        <v>11225174.83</v>
      </c>
      <c r="ABY30" s="169">
        <v>2648147.9500000002</v>
      </c>
      <c r="ABZ30" s="169">
        <v>2422718.4500000002</v>
      </c>
      <c r="ACA30" s="169">
        <v>6077378.9900000002</v>
      </c>
      <c r="ACB30" s="169">
        <v>632470</v>
      </c>
      <c r="ACC30" s="169">
        <v>2896922.15</v>
      </c>
      <c r="ACD30" s="169">
        <v>2911750.26</v>
      </c>
      <c r="ACE30" s="169">
        <v>5522605.6600000001</v>
      </c>
      <c r="ACF30" s="169">
        <v>2513184.34</v>
      </c>
      <c r="ACG30" s="169">
        <v>94504911.820000008</v>
      </c>
      <c r="ACH30" s="169">
        <v>1342855.92</v>
      </c>
      <c r="ACI30" s="169">
        <v>2864666.61</v>
      </c>
      <c r="ACJ30" s="169">
        <v>6771322.6200000001</v>
      </c>
      <c r="ACK30" s="169">
        <v>1332551.57</v>
      </c>
      <c r="ACL30" s="169">
        <v>600038.80000000005</v>
      </c>
      <c r="ACM30" s="169">
        <v>5490890.790000001</v>
      </c>
      <c r="ACN30" s="169">
        <v>17630376.670000002</v>
      </c>
      <c r="ACO30" s="169">
        <v>42534351.200000003</v>
      </c>
      <c r="ACP30" s="169">
        <v>3482144.71</v>
      </c>
      <c r="ACQ30" s="169">
        <v>381137.2</v>
      </c>
      <c r="ACR30" s="169">
        <v>2249533.81</v>
      </c>
      <c r="ACS30" s="169">
        <v>4675269.8800000008</v>
      </c>
      <c r="ACT30" s="169">
        <v>8452410.9699999988</v>
      </c>
      <c r="ACU30" s="169">
        <v>681993.14</v>
      </c>
      <c r="ACV30" s="169">
        <v>3859905.66</v>
      </c>
      <c r="ACW30" s="169">
        <v>1892588.94</v>
      </c>
      <c r="ACX30" s="169">
        <v>1401279.5</v>
      </c>
      <c r="ACY30" s="169">
        <v>1158349.33</v>
      </c>
      <c r="ACZ30" s="169">
        <v>2296884.5</v>
      </c>
      <c r="ADA30" s="169">
        <v>7457460.4900000002</v>
      </c>
      <c r="ADB30" s="169">
        <v>602570</v>
      </c>
      <c r="ADC30" s="169">
        <v>5945828.459999999</v>
      </c>
      <c r="ADD30" s="169">
        <v>5544648.2100000009</v>
      </c>
      <c r="ADE30" s="169">
        <v>20623613.09</v>
      </c>
      <c r="ADF30" s="169">
        <v>4447147</v>
      </c>
      <c r="ADG30" s="169">
        <v>2428854.79</v>
      </c>
      <c r="ADH30" s="169">
        <v>4821098.13</v>
      </c>
      <c r="ADI30" s="169">
        <v>913008</v>
      </c>
      <c r="ADJ30" s="169">
        <v>3609920.82</v>
      </c>
      <c r="ADK30" s="169">
        <v>2700747.91</v>
      </c>
      <c r="ADL30" s="169">
        <v>6516731.96</v>
      </c>
      <c r="ADM30" s="169">
        <v>41205908.18</v>
      </c>
      <c r="ADN30" s="169">
        <v>2722990.71</v>
      </c>
      <c r="ADO30" s="169">
        <v>6345711.7199999997</v>
      </c>
      <c r="ADP30" s="169">
        <v>24004665.850000001</v>
      </c>
      <c r="ADQ30" s="169">
        <v>1700290.82</v>
      </c>
      <c r="ADR30" s="169">
        <v>4144731.36</v>
      </c>
      <c r="ADS30" s="169">
        <v>3918540.07</v>
      </c>
      <c r="ADT30" s="169">
        <v>2268106.0700000003</v>
      </c>
      <c r="ADU30" s="169">
        <v>134116442.05999999</v>
      </c>
      <c r="ADV30" s="169">
        <v>17878487.009999998</v>
      </c>
      <c r="ADW30" s="169">
        <v>16271395.960000001</v>
      </c>
      <c r="ADX30" s="169">
        <v>4957975.22</v>
      </c>
      <c r="ADY30" s="169">
        <v>597725.07999999996</v>
      </c>
      <c r="ADZ30" s="169">
        <v>4710671.3499999996</v>
      </c>
      <c r="AEA30" s="169">
        <v>6539691.9700000007</v>
      </c>
      <c r="AEB30" s="169">
        <v>7049908.4100000001</v>
      </c>
      <c r="AEC30" s="169">
        <v>1381695.5</v>
      </c>
      <c r="AED30" s="169">
        <v>3248039.71</v>
      </c>
      <c r="AEE30" s="169">
        <v>2201703.59</v>
      </c>
      <c r="AEF30" s="169">
        <v>8210246.29</v>
      </c>
      <c r="AEG30" s="169">
        <v>3682018.09</v>
      </c>
      <c r="AEH30" s="169">
        <v>3671104.5700000003</v>
      </c>
      <c r="AEI30" s="169">
        <v>7368553.6600000001</v>
      </c>
      <c r="AEJ30" s="169">
        <v>2664130.9</v>
      </c>
      <c r="AEK30" s="169">
        <v>4081296.18</v>
      </c>
      <c r="AEL30" s="169">
        <v>12730826.92</v>
      </c>
      <c r="AEM30" s="169">
        <v>1126417.8599999999</v>
      </c>
      <c r="AEN30" s="169">
        <v>5169425.21</v>
      </c>
      <c r="AEO30" s="169">
        <v>72721433.629999995</v>
      </c>
      <c r="AEP30" s="169">
        <v>34473090.079999998</v>
      </c>
      <c r="AEQ30" s="169">
        <v>16075079.109999999</v>
      </c>
      <c r="AER30" s="169">
        <v>23877560.899999999</v>
      </c>
      <c r="AES30" s="169">
        <v>9307786.9800000004</v>
      </c>
      <c r="AET30" s="169">
        <v>36064582.900000006</v>
      </c>
      <c r="AEU30" s="169">
        <v>8589162.7699999996</v>
      </c>
      <c r="AEV30" s="169">
        <v>11483172.510000002</v>
      </c>
      <c r="AEW30" s="169">
        <v>6965961.0099999998</v>
      </c>
      <c r="AEX30" s="169">
        <v>5378119.75</v>
      </c>
      <c r="AEY30" s="169">
        <v>16891735.5</v>
      </c>
      <c r="AEZ30" s="169">
        <v>5939206.4299999997</v>
      </c>
      <c r="AFA30" s="169">
        <v>9746090.1699999999</v>
      </c>
      <c r="AFB30" s="169">
        <v>14050956.24</v>
      </c>
      <c r="AFC30" s="169">
        <v>8104851.8000000007</v>
      </c>
      <c r="AFD30" s="169">
        <v>6791852.0199999996</v>
      </c>
      <c r="AFE30" s="169">
        <v>10548023.859999999</v>
      </c>
      <c r="AFF30" s="169">
        <v>6100312.3300000001</v>
      </c>
      <c r="AFG30" s="169">
        <v>4859317.3</v>
      </c>
      <c r="AFH30" s="169">
        <v>5248954.78</v>
      </c>
      <c r="AFI30" s="169">
        <v>6211749.5</v>
      </c>
      <c r="AFJ30" s="169">
        <v>3249852.13</v>
      </c>
      <c r="AFK30" s="169">
        <v>13474838.350000001</v>
      </c>
      <c r="AFL30" s="169">
        <v>22628780.93</v>
      </c>
      <c r="AFM30" s="169">
        <v>6021036.7299999995</v>
      </c>
      <c r="AFN30" s="169">
        <v>8993780.0999999996</v>
      </c>
      <c r="AFO30" s="169">
        <v>5776788.9500000002</v>
      </c>
      <c r="AFP30" s="169">
        <v>11552018.110000001</v>
      </c>
      <c r="AFQ30" s="169">
        <v>2791636.0100000002</v>
      </c>
      <c r="AFR30" s="169">
        <v>2449049.06</v>
      </c>
      <c r="AFS30" s="169">
        <v>10714333.149999999</v>
      </c>
      <c r="AFT30" s="169">
        <v>13182891.210000001</v>
      </c>
      <c r="AFU30" s="169">
        <v>3273168.29</v>
      </c>
      <c r="AFV30" s="169">
        <v>10081310.550000001</v>
      </c>
      <c r="AFW30" s="169">
        <v>3925190.97</v>
      </c>
      <c r="AFX30" s="169">
        <v>66075971.540000007</v>
      </c>
      <c r="AFY30" s="169">
        <v>10134325.090000002</v>
      </c>
      <c r="AFZ30" s="169">
        <v>11007328.16</v>
      </c>
      <c r="AGA30" s="169">
        <v>8852734.8399999999</v>
      </c>
      <c r="AGB30" s="169">
        <v>30124332.889999997</v>
      </c>
      <c r="AGC30" s="169">
        <v>14552749.5</v>
      </c>
      <c r="AGD30" s="169">
        <v>5513184.1899999995</v>
      </c>
      <c r="AGE30" s="169">
        <v>16613309.33</v>
      </c>
      <c r="AGF30" s="169">
        <v>5395222.25</v>
      </c>
      <c r="AGG30" s="169">
        <v>11381279.529999999</v>
      </c>
      <c r="AGH30" s="169">
        <v>9626680.7100000009</v>
      </c>
      <c r="AGI30" s="169">
        <v>35465969.359999999</v>
      </c>
      <c r="AGJ30" s="169">
        <v>6162107.2299999995</v>
      </c>
      <c r="AGK30" s="169">
        <v>8388266.7299999995</v>
      </c>
      <c r="AGL30" s="169">
        <v>5360294.88</v>
      </c>
      <c r="AGM30" s="169">
        <v>13208920.57</v>
      </c>
      <c r="AGN30" s="169">
        <v>16841878.990000002</v>
      </c>
      <c r="AGO30" s="169">
        <v>5260533.07</v>
      </c>
      <c r="AGP30" s="169">
        <v>9261031.8200000003</v>
      </c>
      <c r="AGQ30" s="169">
        <v>118310922.34999999</v>
      </c>
      <c r="AGR30" s="169">
        <v>24961098.969999999</v>
      </c>
      <c r="AGS30" s="169">
        <v>7179031.8300000001</v>
      </c>
      <c r="AGT30" s="169">
        <v>28201966.939999998</v>
      </c>
      <c r="AGU30" s="169">
        <v>17995955.379999999</v>
      </c>
      <c r="AGV30" s="169">
        <v>17770531.629999999</v>
      </c>
      <c r="AGW30" s="169">
        <v>10077780.439999999</v>
      </c>
      <c r="AGX30" s="169">
        <v>19976077.68</v>
      </c>
      <c r="AGY30" s="169">
        <v>4352463</v>
      </c>
      <c r="AGZ30" s="169">
        <v>17156905.120000001</v>
      </c>
      <c r="AHA30" s="169">
        <v>17338114.699999999</v>
      </c>
      <c r="AHB30" s="169">
        <v>6801961.1900000004</v>
      </c>
      <c r="AHC30" s="169">
        <v>8887622.870000001</v>
      </c>
      <c r="AHD30" s="169">
        <v>8600904.0499999989</v>
      </c>
      <c r="AHE30" s="169">
        <v>6147332.2600000007</v>
      </c>
      <c r="AHF30" s="169">
        <v>9511143.8699999992</v>
      </c>
      <c r="AHG30" s="169">
        <v>7012162.0899999999</v>
      </c>
      <c r="AHH30" s="169">
        <v>6566542.2800000003</v>
      </c>
      <c r="AHI30" s="169">
        <v>4727181.0600000005</v>
      </c>
      <c r="AHJ30" s="169">
        <v>6786628.79</v>
      </c>
      <c r="AHK30" s="169">
        <v>4384424.8499999996</v>
      </c>
      <c r="AHL30" s="169">
        <v>12526940.659999998</v>
      </c>
      <c r="AHM30" s="169">
        <v>4224088.3599999994</v>
      </c>
      <c r="AHN30" s="169">
        <v>2759470.9299999997</v>
      </c>
      <c r="AHO30" s="169">
        <v>13545041402.279995</v>
      </c>
    </row>
    <row r="31" spans="1:899" x14ac:dyDescent="0.35">
      <c r="A31" s="161" t="s">
        <v>2205</v>
      </c>
      <c r="B31" s="170"/>
      <c r="C31" s="171">
        <v>2941179937.8299994</v>
      </c>
      <c r="D31" s="171">
        <v>188018949.65000001</v>
      </c>
      <c r="E31" s="171">
        <v>318487525.15999997</v>
      </c>
      <c r="F31" s="171">
        <v>88943186.200000018</v>
      </c>
      <c r="G31" s="171">
        <v>365739567.58999997</v>
      </c>
      <c r="H31" s="171">
        <v>152403665.30000001</v>
      </c>
      <c r="I31" s="171">
        <v>293735586.16000003</v>
      </c>
      <c r="J31" s="171">
        <v>161123659.06</v>
      </c>
      <c r="K31" s="171">
        <v>169931974.72000003</v>
      </c>
      <c r="L31" s="171">
        <v>132937460.81</v>
      </c>
      <c r="M31" s="171">
        <v>89894486.629999995</v>
      </c>
      <c r="N31" s="171">
        <v>89823932.879999995</v>
      </c>
      <c r="O31" s="171">
        <v>100231081.16</v>
      </c>
      <c r="P31" s="171">
        <v>93090256.909999996</v>
      </c>
      <c r="Q31" s="171">
        <v>89387374.860000014</v>
      </c>
      <c r="R31" s="171">
        <v>192029057.69</v>
      </c>
      <c r="S31" s="171">
        <v>169353428.31999999</v>
      </c>
      <c r="T31" s="171">
        <v>37623658.25</v>
      </c>
      <c r="U31" s="171">
        <v>1868685693.3099999</v>
      </c>
      <c r="V31" s="171">
        <v>477492188.25999999</v>
      </c>
      <c r="W31" s="171">
        <v>111326357.10999998</v>
      </c>
      <c r="X31" s="171">
        <v>173904464.84999999</v>
      </c>
      <c r="Y31" s="171">
        <v>136690536.41999999</v>
      </c>
      <c r="Z31" s="171">
        <v>165886736.85000002</v>
      </c>
      <c r="AA31" s="171">
        <v>62080063.880000003</v>
      </c>
      <c r="AB31" s="171">
        <v>474436030.25</v>
      </c>
      <c r="AC31" s="171">
        <v>195497240.65999997</v>
      </c>
      <c r="AD31" s="171">
        <v>107446995.7</v>
      </c>
      <c r="AE31" s="171">
        <v>386700842.94000006</v>
      </c>
      <c r="AF31" s="171">
        <v>135310810.00000003</v>
      </c>
      <c r="AG31" s="171">
        <v>306245580</v>
      </c>
      <c r="AH31" s="171">
        <v>189890626.49000001</v>
      </c>
      <c r="AI31" s="171">
        <v>129541946.08000001</v>
      </c>
      <c r="AJ31" s="171">
        <v>72695184.689999998</v>
      </c>
      <c r="AK31" s="171">
        <v>113508120.81999999</v>
      </c>
      <c r="AL31" s="171">
        <v>157181598.74000001</v>
      </c>
      <c r="AM31" s="171">
        <v>73722327.719999999</v>
      </c>
      <c r="AN31" s="171">
        <v>109844053.67999999</v>
      </c>
      <c r="AO31" s="171">
        <v>87614841.640000001</v>
      </c>
      <c r="AP31" s="171">
        <v>71335918.520000011</v>
      </c>
      <c r="AQ31" s="171">
        <v>67850252.040000007</v>
      </c>
      <c r="AR31" s="171">
        <v>49810113.280000001</v>
      </c>
      <c r="AS31" s="171">
        <v>1064197156.0199999</v>
      </c>
      <c r="AT31" s="171">
        <v>51395149.219999984</v>
      </c>
      <c r="AU31" s="171">
        <v>43363599.879999988</v>
      </c>
      <c r="AV31" s="171">
        <v>72224627.459999993</v>
      </c>
      <c r="AW31" s="171">
        <v>132145184.09999999</v>
      </c>
      <c r="AX31" s="171">
        <v>152783982.17000002</v>
      </c>
      <c r="AY31" s="171">
        <v>55767667.720000006</v>
      </c>
      <c r="AZ31" s="171">
        <v>71553472.059999987</v>
      </c>
      <c r="BA31" s="171">
        <v>47824050.919999994</v>
      </c>
      <c r="BB31" s="171">
        <v>50659548.999999993</v>
      </c>
      <c r="BC31" s="171">
        <v>42286907.870000005</v>
      </c>
      <c r="BD31" s="171">
        <v>37509429.210000001</v>
      </c>
      <c r="BE31" s="171">
        <v>263387560.54999998</v>
      </c>
      <c r="BF31" s="171">
        <v>498076.33</v>
      </c>
      <c r="BG31" s="171">
        <v>26313026.619999997</v>
      </c>
      <c r="BH31" s="171">
        <v>976807213.38</v>
      </c>
      <c r="BI31" s="171">
        <v>529223503.38999993</v>
      </c>
      <c r="BJ31" s="171">
        <v>127254522.33</v>
      </c>
      <c r="BK31" s="171">
        <v>76450880.120000005</v>
      </c>
      <c r="BL31" s="171">
        <v>168868139.34</v>
      </c>
      <c r="BM31" s="171">
        <v>126756572.11</v>
      </c>
      <c r="BN31" s="171">
        <v>95389181.409999982</v>
      </c>
      <c r="BO31" s="171">
        <v>6345849.2199999988</v>
      </c>
      <c r="BP31" s="171">
        <v>6081715.5299999993</v>
      </c>
      <c r="BQ31" s="171">
        <v>1205816396.1400001</v>
      </c>
      <c r="BR31" s="171">
        <v>137664256.84</v>
      </c>
      <c r="BS31" s="171">
        <v>125733777.16999999</v>
      </c>
      <c r="BT31" s="171">
        <v>166450314.40000001</v>
      </c>
      <c r="BU31" s="171">
        <v>114417098.13000001</v>
      </c>
      <c r="BV31" s="171">
        <v>105002116.18000001</v>
      </c>
      <c r="BW31" s="171">
        <v>76899824.199999988</v>
      </c>
      <c r="BX31" s="171">
        <v>125553056.46000001</v>
      </c>
      <c r="BY31" s="171">
        <v>442490258.5800001</v>
      </c>
      <c r="BZ31" s="171">
        <v>81439697.814999983</v>
      </c>
      <c r="CA31" s="171">
        <v>119816254.04000001</v>
      </c>
      <c r="CB31" s="171">
        <v>204854502.02000001</v>
      </c>
      <c r="CC31" s="171">
        <v>77391228.590000004</v>
      </c>
      <c r="CD31" s="171">
        <v>77342730.469999999</v>
      </c>
      <c r="CE31" s="171">
        <v>68993172.879999995</v>
      </c>
      <c r="CF31" s="171">
        <v>2994109555.9000006</v>
      </c>
      <c r="CG31" s="171">
        <v>118285177.89000002</v>
      </c>
      <c r="CH31" s="171">
        <v>247725257.03</v>
      </c>
      <c r="CI31" s="171">
        <v>88160657.749999985</v>
      </c>
      <c r="CJ31" s="171">
        <v>118076789.45999998</v>
      </c>
      <c r="CK31" s="171">
        <v>108008238.61000001</v>
      </c>
      <c r="CL31" s="171">
        <v>106552806.23</v>
      </c>
      <c r="CM31" s="171">
        <v>165313781.54000002</v>
      </c>
      <c r="CN31" s="171">
        <v>53957955.090000004</v>
      </c>
      <c r="CO31" s="171">
        <v>117647424.15000001</v>
      </c>
      <c r="CP31" s="171">
        <v>83920207.460000008</v>
      </c>
      <c r="CQ31" s="171">
        <v>129048543.29000001</v>
      </c>
      <c r="CR31" s="171">
        <v>85682091.189999983</v>
      </c>
      <c r="CS31" s="171">
        <v>1063313210.0500001</v>
      </c>
      <c r="CT31" s="171">
        <v>93694627.210000008</v>
      </c>
      <c r="CU31" s="171">
        <v>106520875.87</v>
      </c>
      <c r="CV31" s="171">
        <v>173003113.40999994</v>
      </c>
      <c r="CW31" s="171">
        <v>73760982.949999988</v>
      </c>
      <c r="CX31" s="171">
        <v>160495318.19999999</v>
      </c>
      <c r="CY31" s="171">
        <v>82660691.280000001</v>
      </c>
      <c r="CZ31" s="171">
        <v>49277307.339999996</v>
      </c>
      <c r="DA31" s="171">
        <v>755095879.6099999</v>
      </c>
      <c r="DB31" s="171">
        <v>888700694.17999995</v>
      </c>
      <c r="DC31" s="171">
        <v>115408804.63</v>
      </c>
      <c r="DD31" s="171">
        <v>99130248.460000008</v>
      </c>
      <c r="DE31" s="171">
        <v>207822177.09999996</v>
      </c>
      <c r="DF31" s="171">
        <v>181239658.79000005</v>
      </c>
      <c r="DG31" s="171">
        <v>163192275.16</v>
      </c>
      <c r="DH31" s="171">
        <v>177534979.55000001</v>
      </c>
      <c r="DI31" s="171">
        <v>62017286.00999999</v>
      </c>
      <c r="DJ31" s="171">
        <v>2727881713.48</v>
      </c>
      <c r="DK31" s="171">
        <v>108961148.13</v>
      </c>
      <c r="DL31" s="171">
        <v>162738105.57000002</v>
      </c>
      <c r="DM31" s="171">
        <v>149672368.21000001</v>
      </c>
      <c r="DN31" s="171">
        <v>165901972.09</v>
      </c>
      <c r="DO31" s="171">
        <v>120291802.13</v>
      </c>
      <c r="DP31" s="171">
        <v>262253087.78</v>
      </c>
      <c r="DQ31" s="171">
        <v>109010125.22999999</v>
      </c>
      <c r="DR31" s="171">
        <v>238506299.08999997</v>
      </c>
      <c r="DS31" s="171">
        <v>1196096936.8899999</v>
      </c>
      <c r="DT31" s="171">
        <v>147433497.09000003</v>
      </c>
      <c r="DU31" s="171">
        <v>346624738.08999997</v>
      </c>
      <c r="DV31" s="171">
        <v>406055711.43000007</v>
      </c>
      <c r="DW31" s="171">
        <v>124205873.81999999</v>
      </c>
      <c r="DX31" s="171">
        <v>198642831.01000002</v>
      </c>
      <c r="DY31" s="171">
        <v>164462480.98000002</v>
      </c>
      <c r="DZ31" s="171">
        <v>50554342.619999997</v>
      </c>
      <c r="EA31" s="171">
        <v>88240273.659999996</v>
      </c>
      <c r="EB31" s="171">
        <v>87645645.310000002</v>
      </c>
      <c r="EC31" s="171">
        <v>218421898.34999999</v>
      </c>
      <c r="ED31" s="171">
        <v>702270203.52999985</v>
      </c>
      <c r="EE31" s="171">
        <v>546968221.75999999</v>
      </c>
      <c r="EF31" s="171">
        <v>100567539.13</v>
      </c>
      <c r="EG31" s="171">
        <v>123606882.86999996</v>
      </c>
      <c r="EH31" s="171">
        <v>119088470.77999999</v>
      </c>
      <c r="EI31" s="171">
        <v>161293262.64999998</v>
      </c>
      <c r="EJ31" s="171">
        <v>217866231.26999995</v>
      </c>
      <c r="EK31" s="171">
        <v>73689201.599999994</v>
      </c>
      <c r="EL31" s="171">
        <v>106915148.71000001</v>
      </c>
      <c r="EM31" s="171">
        <v>1807454984.9699998</v>
      </c>
      <c r="EN31" s="171">
        <v>98008197.399999991</v>
      </c>
      <c r="EO31" s="171">
        <v>95955318.63000001</v>
      </c>
      <c r="EP31" s="171">
        <v>99270495.390000001</v>
      </c>
      <c r="EQ31" s="171">
        <v>56498380.590000004</v>
      </c>
      <c r="ER31" s="171">
        <v>53602454.82</v>
      </c>
      <c r="ES31" s="171">
        <v>160978911.65000001</v>
      </c>
      <c r="ET31" s="171">
        <v>136567315.91999999</v>
      </c>
      <c r="EU31" s="171">
        <v>84521494.040000007</v>
      </c>
      <c r="EV31" s="171">
        <v>1012098868.8800001</v>
      </c>
      <c r="EW31" s="171">
        <v>53364711.979999997</v>
      </c>
      <c r="EX31" s="171">
        <v>89627355.859999999</v>
      </c>
      <c r="EY31" s="171">
        <v>140188498.86000001</v>
      </c>
      <c r="EZ31" s="171">
        <v>205227280.64000002</v>
      </c>
      <c r="FA31" s="171">
        <v>198829622.90999997</v>
      </c>
      <c r="FB31" s="171">
        <v>141714482.48999998</v>
      </c>
      <c r="FC31" s="171">
        <v>86353155.449999988</v>
      </c>
      <c r="FD31" s="171">
        <v>81447524.769999981</v>
      </c>
      <c r="FE31" s="171">
        <v>71574616.530000001</v>
      </c>
      <c r="FF31" s="171">
        <v>68521860.870000005</v>
      </c>
      <c r="FG31" s="171">
        <v>44596597.040000007</v>
      </c>
      <c r="FH31" s="171">
        <v>801600504.0999999</v>
      </c>
      <c r="FI31" s="171">
        <v>72789511.789999992</v>
      </c>
      <c r="FJ31" s="171">
        <v>85728320.370000005</v>
      </c>
      <c r="FK31" s="171">
        <v>82833782.280000001</v>
      </c>
      <c r="FL31" s="171">
        <v>134828741.92000002</v>
      </c>
      <c r="FM31" s="171">
        <v>118127070.03</v>
      </c>
      <c r="FN31" s="171">
        <v>30147138.279999994</v>
      </c>
      <c r="FO31" s="171">
        <v>20826150</v>
      </c>
      <c r="FP31" s="171">
        <v>1838796867.0300002</v>
      </c>
      <c r="FQ31" s="171">
        <v>89735591.450000003</v>
      </c>
      <c r="FR31" s="171">
        <v>156005092.94000006</v>
      </c>
      <c r="FS31" s="171">
        <v>132838365.21000002</v>
      </c>
      <c r="FT31" s="171">
        <v>179119771.88000003</v>
      </c>
      <c r="FU31" s="171">
        <v>96597076.75</v>
      </c>
      <c r="FV31" s="171">
        <v>228219234.27999997</v>
      </c>
      <c r="FW31" s="171">
        <v>148119263.18000001</v>
      </c>
      <c r="FX31" s="171">
        <v>140402366.40000004</v>
      </c>
      <c r="FY31" s="171">
        <v>115220200.24000002</v>
      </c>
      <c r="FZ31" s="171">
        <v>245466712.73999998</v>
      </c>
      <c r="GA31" s="171">
        <v>98751891.559999987</v>
      </c>
      <c r="GB31" s="171">
        <v>88024196.790000007</v>
      </c>
      <c r="GC31" s="171">
        <v>26832167.590000004</v>
      </c>
      <c r="GD31" s="171">
        <v>960422142.80999982</v>
      </c>
      <c r="GE31" s="171">
        <v>73696988.550000012</v>
      </c>
      <c r="GF31" s="171">
        <v>85753917.249999985</v>
      </c>
      <c r="GG31" s="171">
        <v>210909520.51999998</v>
      </c>
      <c r="GH31" s="171">
        <v>110884051.13</v>
      </c>
      <c r="GI31" s="171">
        <v>92461115.010000005</v>
      </c>
      <c r="GJ31" s="171">
        <v>81442838.909999996</v>
      </c>
      <c r="GK31" s="171">
        <v>234743558.36000007</v>
      </c>
      <c r="GL31" s="171">
        <v>73640277.199999988</v>
      </c>
      <c r="GM31" s="171">
        <v>35872390.060000002</v>
      </c>
      <c r="GN31" s="171">
        <v>28722841.949999996</v>
      </c>
      <c r="GO31" s="171">
        <v>29447126.079999998</v>
      </c>
      <c r="GP31" s="171">
        <v>630666815.42999995</v>
      </c>
      <c r="GQ31" s="171">
        <v>165307608.03</v>
      </c>
      <c r="GR31" s="171">
        <v>88209036.459999993</v>
      </c>
      <c r="GS31" s="171">
        <v>169715560.63</v>
      </c>
      <c r="GT31" s="171">
        <v>40802116.120000005</v>
      </c>
      <c r="GU31" s="171">
        <v>117201661.47000003</v>
      </c>
      <c r="GV31" s="171">
        <v>122319654.31999999</v>
      </c>
      <c r="GW31" s="171">
        <v>62053398.229999997</v>
      </c>
      <c r="GX31" s="171">
        <v>683953611.73000002</v>
      </c>
      <c r="GY31" s="171">
        <v>77770253.810000002</v>
      </c>
      <c r="GZ31" s="171">
        <v>160859299.67000002</v>
      </c>
      <c r="HA31" s="171">
        <v>110495314.28999999</v>
      </c>
      <c r="HB31" s="171">
        <v>1775879811.3000002</v>
      </c>
      <c r="HC31" s="171">
        <v>186270652.54000002</v>
      </c>
      <c r="HD31" s="171">
        <v>208303566.13999996</v>
      </c>
      <c r="HE31" s="171">
        <v>224508726.60999998</v>
      </c>
      <c r="HF31" s="171">
        <v>161043649.63</v>
      </c>
      <c r="HG31" s="171">
        <v>268048873.84</v>
      </c>
      <c r="HH31" s="171">
        <v>55041880.120000005</v>
      </c>
      <c r="HI31" s="171">
        <v>1079121141.6800001</v>
      </c>
      <c r="HJ31" s="171">
        <v>196112916.43999997</v>
      </c>
      <c r="HK31" s="171">
        <v>212977875.84</v>
      </c>
      <c r="HL31" s="171">
        <v>127809768.16000001</v>
      </c>
      <c r="HM31" s="171">
        <v>100589353.63000001</v>
      </c>
      <c r="HN31" s="171">
        <v>90846189.770000026</v>
      </c>
      <c r="HO31" s="171">
        <v>151179854.59</v>
      </c>
      <c r="HP31" s="171">
        <v>73458191.459999993</v>
      </c>
      <c r="HQ31" s="171">
        <v>1465622962.4699998</v>
      </c>
      <c r="HR31" s="171">
        <v>454373049.28999996</v>
      </c>
      <c r="HS31" s="171">
        <v>94628045.579999983</v>
      </c>
      <c r="HT31" s="171">
        <v>87977644.619999975</v>
      </c>
      <c r="HU31" s="171">
        <v>76644927.390000001</v>
      </c>
      <c r="HV31" s="171">
        <v>68659943.149999991</v>
      </c>
      <c r="HW31" s="171">
        <v>171947224.60000002</v>
      </c>
      <c r="HX31" s="171">
        <v>83146271.020000011</v>
      </c>
      <c r="HY31" s="171">
        <v>89560237.999999985</v>
      </c>
      <c r="HZ31" s="171">
        <v>83665864.689999998</v>
      </c>
      <c r="IA31" s="171">
        <v>80207963.769999996</v>
      </c>
      <c r="IB31" s="171">
        <v>134822421.24999997</v>
      </c>
      <c r="IC31" s="171">
        <v>45831302.200000003</v>
      </c>
      <c r="ID31" s="171">
        <v>103965366.88</v>
      </c>
      <c r="IE31" s="171">
        <v>54151319.499999993</v>
      </c>
      <c r="IF31" s="171">
        <v>55908367.940000005</v>
      </c>
      <c r="IG31" s="171">
        <v>1160080563.9200001</v>
      </c>
      <c r="IH31" s="171">
        <v>409081708.22000009</v>
      </c>
      <c r="II31" s="171">
        <v>139296099.83000001</v>
      </c>
      <c r="IJ31" s="171">
        <v>213478240.37</v>
      </c>
      <c r="IK31" s="171">
        <v>246471281.03000003</v>
      </c>
      <c r="IL31" s="171">
        <v>98176410.019999981</v>
      </c>
      <c r="IM31" s="171">
        <v>86172439.159999996</v>
      </c>
      <c r="IN31" s="171">
        <v>58773296.749999993</v>
      </c>
      <c r="IO31" s="171">
        <v>62666937.879999995</v>
      </c>
      <c r="IP31" s="171">
        <v>75655638.00999999</v>
      </c>
      <c r="IQ31" s="171">
        <v>74667660.030000001</v>
      </c>
      <c r="IR31" s="171">
        <v>1926103518.0199997</v>
      </c>
      <c r="IS31" s="171">
        <v>658625615.65999997</v>
      </c>
      <c r="IT31" s="171">
        <v>186572532.82000005</v>
      </c>
      <c r="IU31" s="171">
        <v>106280205.13</v>
      </c>
      <c r="IV31" s="171">
        <v>85846575.479999989</v>
      </c>
      <c r="IW31" s="171">
        <v>49262010.820000023</v>
      </c>
      <c r="IX31" s="171">
        <v>90727514.769999981</v>
      </c>
      <c r="IY31" s="171">
        <v>45670497.459999993</v>
      </c>
      <c r="IZ31" s="171">
        <v>58265311.129999988</v>
      </c>
      <c r="JA31" s="171">
        <v>106801906.31999999</v>
      </c>
      <c r="JB31" s="171">
        <v>102247770.32000001</v>
      </c>
      <c r="JC31" s="171">
        <v>69048686.270000011</v>
      </c>
      <c r="JD31" s="171">
        <v>861119875.41999996</v>
      </c>
      <c r="JE31" s="171">
        <v>342961803.87</v>
      </c>
      <c r="JF31" s="171">
        <v>93797365.659999996</v>
      </c>
      <c r="JG31" s="171">
        <v>74639703.789999992</v>
      </c>
      <c r="JH31" s="171">
        <v>61687561.200000003</v>
      </c>
      <c r="JI31" s="171">
        <v>70277444.909999996</v>
      </c>
      <c r="JJ31" s="171">
        <v>657494490.19999981</v>
      </c>
      <c r="JK31" s="171">
        <v>63407540.059999995</v>
      </c>
      <c r="JL31" s="171">
        <v>95633621.319999978</v>
      </c>
      <c r="JM31" s="171">
        <v>129220274.35999998</v>
      </c>
      <c r="JN31" s="171">
        <v>83274518.850000009</v>
      </c>
      <c r="JO31" s="171">
        <v>173108456.47</v>
      </c>
      <c r="JP31" s="171">
        <v>65705199.660000004</v>
      </c>
      <c r="JQ31" s="171">
        <v>1233629917.3999999</v>
      </c>
      <c r="JR31" s="171">
        <v>523777671.86000007</v>
      </c>
      <c r="JS31" s="171">
        <v>85250728.149999991</v>
      </c>
      <c r="JT31" s="171">
        <v>49271492.869999997</v>
      </c>
      <c r="JU31" s="171">
        <v>142492948.24000001</v>
      </c>
      <c r="JV31" s="171">
        <v>41436730.480000004</v>
      </c>
      <c r="JW31" s="171">
        <v>311208939.05000001</v>
      </c>
      <c r="JX31" s="171">
        <v>151193411.63</v>
      </c>
      <c r="JY31" s="171">
        <v>95898024.389999986</v>
      </c>
      <c r="JZ31" s="171">
        <v>125705160.95999999</v>
      </c>
      <c r="KA31" s="171">
        <v>92642365.690000027</v>
      </c>
      <c r="KB31" s="171">
        <v>83207634.379999995</v>
      </c>
      <c r="KC31" s="171">
        <v>84667576.230000004</v>
      </c>
      <c r="KD31" s="171">
        <v>30574750.089999996</v>
      </c>
      <c r="KE31" s="171">
        <v>69678666.060000017</v>
      </c>
      <c r="KF31" s="171">
        <v>2002356078.2500002</v>
      </c>
      <c r="KG31" s="171">
        <v>260849669.28000003</v>
      </c>
      <c r="KH31" s="171">
        <v>105130448.22999999</v>
      </c>
      <c r="KI31" s="171">
        <v>144177172.97999999</v>
      </c>
      <c r="KJ31" s="171">
        <v>134295844.07999998</v>
      </c>
      <c r="KK31" s="171">
        <v>134679786.84999996</v>
      </c>
      <c r="KL31" s="171">
        <v>396118139.29000002</v>
      </c>
      <c r="KM31" s="171">
        <v>98756123.99000001</v>
      </c>
      <c r="KN31" s="171">
        <v>83968702.659999996</v>
      </c>
      <c r="KO31" s="171">
        <v>568122739.34000015</v>
      </c>
      <c r="KP31" s="171">
        <v>100800823.06999999</v>
      </c>
      <c r="KQ31" s="171">
        <v>132550815.67999999</v>
      </c>
      <c r="KR31" s="171">
        <v>297495698.28000003</v>
      </c>
      <c r="KS31" s="171">
        <v>85481819.070000008</v>
      </c>
      <c r="KT31" s="171">
        <v>145770000.21000001</v>
      </c>
      <c r="KU31" s="171">
        <v>1002413984.92</v>
      </c>
      <c r="KV31" s="171">
        <v>140206608.26000002</v>
      </c>
      <c r="KW31" s="171">
        <v>1099139954</v>
      </c>
      <c r="KX31" s="171">
        <v>104775360.88</v>
      </c>
      <c r="KY31" s="171">
        <v>67794184.339999989</v>
      </c>
      <c r="KZ31" s="171">
        <v>191042871.06999996</v>
      </c>
      <c r="LA31" s="171">
        <v>201176251.94</v>
      </c>
      <c r="LB31" s="171">
        <v>120416603.62</v>
      </c>
      <c r="LC31" s="171">
        <v>113542765.35999998</v>
      </c>
      <c r="LD31" s="171">
        <v>85226075.549999982</v>
      </c>
      <c r="LE31" s="171">
        <v>2274390988.1399999</v>
      </c>
      <c r="LF31" s="171">
        <v>440423153.12999988</v>
      </c>
      <c r="LG31" s="171">
        <v>622674626.50999999</v>
      </c>
      <c r="LH31" s="171">
        <v>566331946.04000008</v>
      </c>
      <c r="LI31" s="171">
        <v>125226964.17999999</v>
      </c>
      <c r="LJ31" s="171">
        <v>95588053.175000012</v>
      </c>
      <c r="LK31" s="171">
        <v>71079558.439999998</v>
      </c>
      <c r="LL31" s="171">
        <v>135131155.58000001</v>
      </c>
      <c r="LM31" s="171">
        <v>79642377.730000019</v>
      </c>
      <c r="LN31" s="171">
        <v>143181352.16000003</v>
      </c>
      <c r="LO31" s="171">
        <v>44625193.539999999</v>
      </c>
      <c r="LP31" s="171">
        <v>689276871.33999991</v>
      </c>
      <c r="LQ31" s="171">
        <v>158106940.50999999</v>
      </c>
      <c r="LR31" s="171">
        <v>89725436.040000007</v>
      </c>
      <c r="LS31" s="171">
        <v>1518149550.95</v>
      </c>
      <c r="LT31" s="171">
        <v>710330404.4200002</v>
      </c>
      <c r="LU31" s="171">
        <v>1609836794.72</v>
      </c>
      <c r="LV31" s="171">
        <v>544907884.22000015</v>
      </c>
      <c r="LW31" s="171">
        <v>221846238.45000002</v>
      </c>
      <c r="LX31" s="171">
        <v>196778118.45000002</v>
      </c>
      <c r="LY31" s="171">
        <v>163295277.25999999</v>
      </c>
      <c r="LZ31" s="171">
        <v>144908145.70999998</v>
      </c>
      <c r="MA31" s="171">
        <v>133322375.27</v>
      </c>
      <c r="MB31" s="171">
        <v>157810927.97</v>
      </c>
      <c r="MC31" s="171">
        <v>313998755.16999996</v>
      </c>
      <c r="MD31" s="171">
        <v>92214188.179999992</v>
      </c>
      <c r="ME31" s="171">
        <v>1949799113.9400003</v>
      </c>
      <c r="MF31" s="171">
        <v>120967093.28999999</v>
      </c>
      <c r="MG31" s="171">
        <v>73619288.919999987</v>
      </c>
      <c r="MH31" s="171">
        <v>74799471.930000007</v>
      </c>
      <c r="MI31" s="171">
        <v>68149873.420000017</v>
      </c>
      <c r="MJ31" s="171">
        <v>123989986.29000001</v>
      </c>
      <c r="MK31" s="171">
        <v>87705576.219999999</v>
      </c>
      <c r="ML31" s="171">
        <v>98498593.790000007</v>
      </c>
      <c r="MM31" s="171">
        <v>144703688.05000001</v>
      </c>
      <c r="MN31" s="171">
        <v>85507682.310000002</v>
      </c>
      <c r="MO31" s="171">
        <v>92964059.900000006</v>
      </c>
      <c r="MP31" s="171">
        <v>78674896.720000014</v>
      </c>
      <c r="MQ31" s="171">
        <v>1460411099.45</v>
      </c>
      <c r="MR31" s="171">
        <v>94854209.25</v>
      </c>
      <c r="MS31" s="171">
        <v>126466913.91999999</v>
      </c>
      <c r="MT31" s="171">
        <v>169407279.16</v>
      </c>
      <c r="MU31" s="171">
        <v>148506420.96000001</v>
      </c>
      <c r="MV31" s="171">
        <v>102768514.19</v>
      </c>
      <c r="MW31" s="171">
        <v>270082001.23730004</v>
      </c>
      <c r="MX31" s="171">
        <v>173662729.97000003</v>
      </c>
      <c r="MY31" s="171">
        <v>108314456.99000001</v>
      </c>
      <c r="MZ31" s="171">
        <v>41374612.100000001</v>
      </c>
      <c r="NA31" s="171">
        <v>23447673.16</v>
      </c>
      <c r="NB31" s="171">
        <v>3538648443.6100001</v>
      </c>
      <c r="NC31" s="171">
        <v>278176556.24000001</v>
      </c>
      <c r="ND31" s="171">
        <v>89543671.25</v>
      </c>
      <c r="NE31" s="171">
        <v>747953909.53000009</v>
      </c>
      <c r="NF31" s="171">
        <v>76569142.050000012</v>
      </c>
      <c r="NG31" s="171">
        <v>224268842.9921</v>
      </c>
      <c r="NH31" s="171">
        <v>425672302.11000007</v>
      </c>
      <c r="NI31" s="171">
        <v>381541099.80000007</v>
      </c>
      <c r="NJ31" s="171">
        <v>38468427.280000001</v>
      </c>
      <c r="NK31" s="171">
        <v>157809530.18980002</v>
      </c>
      <c r="NL31" s="171">
        <v>118652772.89999998</v>
      </c>
      <c r="NM31" s="171">
        <v>67873579.090000004</v>
      </c>
      <c r="NN31" s="171">
        <v>714269342.59000015</v>
      </c>
      <c r="NO31" s="171">
        <v>96116837.569999978</v>
      </c>
      <c r="NP31" s="171">
        <v>83779118.580000013</v>
      </c>
      <c r="NQ31" s="171">
        <v>0</v>
      </c>
      <c r="NR31" s="171">
        <v>78599671.700000003</v>
      </c>
      <c r="NS31" s="171">
        <v>28830914.360000003</v>
      </c>
      <c r="NT31" s="171">
        <v>48934095.00999999</v>
      </c>
      <c r="NU31" s="171">
        <v>1181581836.0599999</v>
      </c>
      <c r="NV31" s="171">
        <v>428290647.52000004</v>
      </c>
      <c r="NW31" s="171">
        <v>103041532.75999999</v>
      </c>
      <c r="NX31" s="171">
        <v>71130842.120000005</v>
      </c>
      <c r="NY31" s="171">
        <v>98625062.87999998</v>
      </c>
      <c r="NZ31" s="171">
        <v>139814060.80000001</v>
      </c>
      <c r="OA31" s="171">
        <v>65162765.850000009</v>
      </c>
      <c r="OB31" s="171">
        <v>1665680401.7400002</v>
      </c>
      <c r="OC31" s="171">
        <v>331236049.46999997</v>
      </c>
      <c r="OD31" s="171">
        <v>161486751.42000002</v>
      </c>
      <c r="OE31" s="171">
        <v>436857039.34000003</v>
      </c>
      <c r="OF31" s="171">
        <v>97073456.370000005</v>
      </c>
      <c r="OG31" s="171">
        <v>129594666.46000001</v>
      </c>
      <c r="OH31" s="171">
        <v>149250445.13999999</v>
      </c>
      <c r="OI31" s="171">
        <v>50242606.209999993</v>
      </c>
      <c r="OJ31" s="171">
        <v>58303005.75</v>
      </c>
      <c r="OK31" s="171">
        <v>1488613990.7599998</v>
      </c>
      <c r="OL31" s="171">
        <v>316966033.4000001</v>
      </c>
      <c r="OM31" s="171">
        <v>578986763.88</v>
      </c>
      <c r="ON31" s="171">
        <v>184387241.45000005</v>
      </c>
      <c r="OO31" s="171">
        <v>158491763.71999997</v>
      </c>
      <c r="OP31" s="171">
        <v>44598160.68</v>
      </c>
      <c r="OQ31" s="171">
        <v>764843858.10000002</v>
      </c>
      <c r="OR31" s="171">
        <v>82417645.399999991</v>
      </c>
      <c r="OS31" s="171">
        <v>85310823.99000001</v>
      </c>
      <c r="OT31" s="171">
        <v>165742733.20000002</v>
      </c>
      <c r="OU31" s="171">
        <v>141329242.92000002</v>
      </c>
      <c r="OV31" s="171">
        <v>297652601.97000003</v>
      </c>
      <c r="OW31" s="171">
        <v>93482035.680000007</v>
      </c>
      <c r="OX31" s="171">
        <v>38084128.650000006</v>
      </c>
      <c r="OY31" s="171">
        <v>33839354.270000003</v>
      </c>
      <c r="OZ31" s="171">
        <v>1260934355.0300002</v>
      </c>
      <c r="PA31" s="171">
        <v>70262217.209999993</v>
      </c>
      <c r="PB31" s="171">
        <v>253136650.88400003</v>
      </c>
      <c r="PC31" s="171">
        <v>55025036.620000005</v>
      </c>
      <c r="PD31" s="171">
        <v>157626014.85000002</v>
      </c>
      <c r="PE31" s="171">
        <v>270589433.64999998</v>
      </c>
      <c r="PF31" s="171">
        <v>81277388.350000024</v>
      </c>
      <c r="PG31" s="171">
        <v>66805841.970000006</v>
      </c>
      <c r="PH31" s="171">
        <v>116761932.23000002</v>
      </c>
      <c r="PI31" s="171">
        <v>86731334.419999972</v>
      </c>
      <c r="PJ31" s="171">
        <v>122028743.23</v>
      </c>
      <c r="PK31" s="171">
        <v>170567937.68000001</v>
      </c>
      <c r="PL31" s="171">
        <v>67654144.410000011</v>
      </c>
      <c r="PM31" s="171">
        <v>304098158.64999998</v>
      </c>
      <c r="PN31" s="171">
        <v>29861881.350000005</v>
      </c>
      <c r="PO31" s="171">
        <v>22220858.670000002</v>
      </c>
      <c r="PP31" s="171">
        <v>22174778.600000001</v>
      </c>
      <c r="PQ31" s="171">
        <v>32019304.150000006</v>
      </c>
      <c r="PR31" s="171">
        <v>2817976396.4700003</v>
      </c>
      <c r="PS31" s="171">
        <v>102679510.48999999</v>
      </c>
      <c r="PT31" s="171">
        <v>98749533.760000005</v>
      </c>
      <c r="PU31" s="171">
        <v>179088629.84000003</v>
      </c>
      <c r="PV31" s="171">
        <v>532897558.85000008</v>
      </c>
      <c r="PW31" s="171">
        <v>126637922.14</v>
      </c>
      <c r="PX31" s="171">
        <v>232875414.57999998</v>
      </c>
      <c r="PY31" s="171">
        <v>101778677.48000002</v>
      </c>
      <c r="PZ31" s="171">
        <v>250480539.35000002</v>
      </c>
      <c r="QA31" s="171">
        <v>62091333.719999999</v>
      </c>
      <c r="QB31" s="171">
        <v>246133212.53000003</v>
      </c>
      <c r="QC31" s="171">
        <v>72140588.420000002</v>
      </c>
      <c r="QD31" s="171">
        <v>92316365.810000017</v>
      </c>
      <c r="QE31" s="171">
        <v>125527972.56999999</v>
      </c>
      <c r="QF31" s="171">
        <v>180630763.35999998</v>
      </c>
      <c r="QG31" s="171">
        <v>175789241.12</v>
      </c>
      <c r="QH31" s="171">
        <v>91965289.459999993</v>
      </c>
      <c r="QI31" s="171">
        <v>86289236.030000001</v>
      </c>
      <c r="QJ31" s="171">
        <v>62499746.640000001</v>
      </c>
      <c r="QK31" s="171">
        <v>227167693.38</v>
      </c>
      <c r="QL31" s="171">
        <v>233623213.50999993</v>
      </c>
      <c r="QM31" s="171">
        <v>64886853.000000007</v>
      </c>
      <c r="QN31" s="171">
        <v>20902249.68</v>
      </c>
      <c r="QO31" s="171">
        <v>21852353.600000001</v>
      </c>
      <c r="QP31" s="171">
        <v>31767057.310000002</v>
      </c>
      <c r="QQ31" s="171">
        <v>29655770.82</v>
      </c>
      <c r="QR31" s="171">
        <v>1437593184.29</v>
      </c>
      <c r="QS31" s="171">
        <v>71639724.870000005</v>
      </c>
      <c r="QT31" s="171">
        <v>247341798.74000001</v>
      </c>
      <c r="QU31" s="171">
        <v>122149589.83000003</v>
      </c>
      <c r="QV31" s="171">
        <v>131638895.74999999</v>
      </c>
      <c r="QW31" s="171">
        <v>267573876.07000005</v>
      </c>
      <c r="QX31" s="171">
        <v>94662397.989999995</v>
      </c>
      <c r="QY31" s="171">
        <v>160982073.39999995</v>
      </c>
      <c r="QZ31" s="171">
        <v>219307037.06999999</v>
      </c>
      <c r="RA31" s="171">
        <v>74531726.359999999</v>
      </c>
      <c r="RB31" s="171">
        <v>80249937.339999989</v>
      </c>
      <c r="RC31" s="171">
        <v>35191108.270000003</v>
      </c>
      <c r="RD31" s="171">
        <v>33304440.460000001</v>
      </c>
      <c r="RE31" s="171">
        <v>1871000445.1099997</v>
      </c>
      <c r="RF31" s="171">
        <v>211895479.11999997</v>
      </c>
      <c r="RG31" s="171">
        <v>106629820.82000001</v>
      </c>
      <c r="RH31" s="171">
        <v>161192798.14999998</v>
      </c>
      <c r="RI31" s="171">
        <v>123188340.91000001</v>
      </c>
      <c r="RJ31" s="171">
        <v>155297667.94999999</v>
      </c>
      <c r="RK31" s="171">
        <v>279350260.13000005</v>
      </c>
      <c r="RL31" s="171">
        <v>99568419.299999997</v>
      </c>
      <c r="RM31" s="171">
        <v>125189011.37</v>
      </c>
      <c r="RN31" s="171">
        <v>234917660.82999998</v>
      </c>
      <c r="RO31" s="171">
        <v>260531430.74999994</v>
      </c>
      <c r="RP31" s="171">
        <v>73064644.86999999</v>
      </c>
      <c r="RQ31" s="171">
        <v>58546182.440000013</v>
      </c>
      <c r="RR31" s="171">
        <v>118093901.75</v>
      </c>
      <c r="RS31" s="171">
        <v>63221245.770000003</v>
      </c>
      <c r="RT31" s="171">
        <v>79691908.959999993</v>
      </c>
      <c r="RU31" s="171">
        <v>98504719.75</v>
      </c>
      <c r="RV31" s="171">
        <v>34745683.339999996</v>
      </c>
      <c r="RW31" s="171">
        <v>34390729.729999997</v>
      </c>
      <c r="RX31" s="171">
        <v>31626591.790000007</v>
      </c>
      <c r="RY31" s="171">
        <v>847651303.62</v>
      </c>
      <c r="RZ31" s="171">
        <v>90899753.989999995</v>
      </c>
      <c r="SA31" s="171">
        <v>86738308.359999985</v>
      </c>
      <c r="SB31" s="171">
        <v>84547184.120000005</v>
      </c>
      <c r="SC31" s="171">
        <v>49697511.349999994</v>
      </c>
      <c r="SD31" s="171">
        <v>104110970.06999999</v>
      </c>
      <c r="SE31" s="171">
        <v>126259441.58999999</v>
      </c>
      <c r="SF31" s="171">
        <v>162486809.77000004</v>
      </c>
      <c r="SG31" s="171">
        <v>75223501.780000001</v>
      </c>
      <c r="SH31" s="171">
        <v>83360712.310000002</v>
      </c>
      <c r="SI31" s="171">
        <v>230553942.96999997</v>
      </c>
      <c r="SJ31" s="171">
        <v>20004891.279999997</v>
      </c>
      <c r="SK31" s="171">
        <v>474720130.19</v>
      </c>
      <c r="SL31" s="171">
        <v>105144212.06</v>
      </c>
      <c r="SM31" s="171">
        <v>117845306.86000001</v>
      </c>
      <c r="SN31" s="171">
        <v>182662019.47999999</v>
      </c>
      <c r="SO31" s="171">
        <v>90921867.789999992</v>
      </c>
      <c r="SP31" s="171">
        <v>101681571.52</v>
      </c>
      <c r="SQ31" s="171">
        <v>82262930.12000002</v>
      </c>
      <c r="SR31" s="171">
        <v>48116997.000000015</v>
      </c>
      <c r="SS31" s="171">
        <v>1153428309.3899999</v>
      </c>
      <c r="ST31" s="171">
        <v>62745785.190000005</v>
      </c>
      <c r="SU31" s="171">
        <v>123981969.69000003</v>
      </c>
      <c r="SV31" s="171">
        <v>96699566.440000013</v>
      </c>
      <c r="SW31" s="171">
        <v>42555174.5</v>
      </c>
      <c r="SX31" s="171">
        <v>62528820.599999994</v>
      </c>
      <c r="SY31" s="171">
        <v>82811360.140000001</v>
      </c>
      <c r="SZ31" s="171">
        <v>225522555.44</v>
      </c>
      <c r="TA31" s="171">
        <v>79071377.140000001</v>
      </c>
      <c r="TB31" s="171">
        <v>70815226.699999988</v>
      </c>
      <c r="TC31" s="171">
        <v>79561874.849999994</v>
      </c>
      <c r="TD31" s="171">
        <v>157687923.16999999</v>
      </c>
      <c r="TE31" s="171">
        <v>76565826.120000005</v>
      </c>
      <c r="TF31" s="171">
        <v>54303141.520000003</v>
      </c>
      <c r="TG31" s="171">
        <v>1902480680.8299997</v>
      </c>
      <c r="TH31" s="171">
        <v>83483086.250000015</v>
      </c>
      <c r="TI31" s="171">
        <v>66334136.600000009</v>
      </c>
      <c r="TJ31" s="171">
        <v>190603938.01999998</v>
      </c>
      <c r="TK31" s="171">
        <v>168940809.58000001</v>
      </c>
      <c r="TL31" s="171">
        <v>108756090.34999999</v>
      </c>
      <c r="TM31" s="171">
        <v>41243227.029999994</v>
      </c>
      <c r="TN31" s="171">
        <v>342298660.0399999</v>
      </c>
      <c r="TO31" s="171">
        <v>79757042.929999977</v>
      </c>
      <c r="TP31" s="171">
        <v>174851859.16</v>
      </c>
      <c r="TQ31" s="171">
        <v>163113950.32000002</v>
      </c>
      <c r="TR31" s="171">
        <v>83858122.809999987</v>
      </c>
      <c r="TS31" s="171">
        <v>53528789.739999995</v>
      </c>
      <c r="TT31" s="171">
        <v>96806969.310000002</v>
      </c>
      <c r="TU31" s="171">
        <v>75748258.609999999</v>
      </c>
      <c r="TV31" s="171">
        <v>67559590.920000002</v>
      </c>
      <c r="TW31" s="171">
        <v>500218392.43000013</v>
      </c>
      <c r="TX31" s="171">
        <v>89836970.699999988</v>
      </c>
      <c r="TY31" s="171">
        <v>933676965.93000007</v>
      </c>
      <c r="TZ31" s="171">
        <v>216048156.61000001</v>
      </c>
      <c r="UA31" s="171">
        <v>69492895.199999988</v>
      </c>
      <c r="UB31" s="171">
        <v>67328705.090000004</v>
      </c>
      <c r="UC31" s="171">
        <v>596994948.62000012</v>
      </c>
      <c r="UD31" s="171">
        <v>51573402.81000001</v>
      </c>
      <c r="UE31" s="171">
        <v>32363641.089999996</v>
      </c>
      <c r="UF31" s="171">
        <v>59157189.789999999</v>
      </c>
      <c r="UG31" s="171">
        <v>42009776.5</v>
      </c>
      <c r="UH31" s="171">
        <v>687150722.81999993</v>
      </c>
      <c r="UI31" s="171">
        <v>165503172</v>
      </c>
      <c r="UJ31" s="171">
        <v>107854182.03999999</v>
      </c>
      <c r="UK31" s="171">
        <v>203293781.25999996</v>
      </c>
      <c r="UL31" s="171">
        <v>121706350.00000001</v>
      </c>
      <c r="UM31" s="171">
        <v>87727910.929999992</v>
      </c>
      <c r="UN31" s="171">
        <v>2993385286.0300007</v>
      </c>
      <c r="UO31" s="171">
        <v>126694114.32000001</v>
      </c>
      <c r="UP31" s="171">
        <v>107252647.18000001</v>
      </c>
      <c r="UQ31" s="171">
        <v>407592145.19</v>
      </c>
      <c r="UR31" s="171">
        <v>32641451.280000005</v>
      </c>
      <c r="US31" s="171">
        <v>92710288.129999995</v>
      </c>
      <c r="UT31" s="171">
        <v>258700567.42000002</v>
      </c>
      <c r="UU31" s="171">
        <v>74439451.020000011</v>
      </c>
      <c r="UV31" s="171">
        <v>69195755.49000001</v>
      </c>
      <c r="UW31" s="171">
        <v>86226880.339999989</v>
      </c>
      <c r="UX31" s="171">
        <v>115842281.54000002</v>
      </c>
      <c r="UY31" s="171">
        <v>253269313.01999998</v>
      </c>
      <c r="UZ31" s="171">
        <v>136883789.62</v>
      </c>
      <c r="VA31" s="171">
        <v>201864244.38999999</v>
      </c>
      <c r="VB31" s="171">
        <v>67533236.120000005</v>
      </c>
      <c r="VC31" s="171">
        <v>63831908.299999997</v>
      </c>
      <c r="VD31" s="171">
        <v>62405706.570000008</v>
      </c>
      <c r="VE31" s="171">
        <v>60659977.580000006</v>
      </c>
      <c r="VF31" s="171">
        <v>291751428.53000003</v>
      </c>
      <c r="VG31" s="171">
        <v>38553614.699999996</v>
      </c>
      <c r="VH31" s="171">
        <v>40340431.340000004</v>
      </c>
      <c r="VI31" s="171">
        <v>29642132.130000003</v>
      </c>
      <c r="VJ31" s="171">
        <v>1307542575.02</v>
      </c>
      <c r="VK31" s="171">
        <v>102856813.48999999</v>
      </c>
      <c r="VL31" s="171">
        <v>105277784.16000001</v>
      </c>
      <c r="VM31" s="171">
        <v>192107190.59999999</v>
      </c>
      <c r="VN31" s="171">
        <v>194885225.08999997</v>
      </c>
      <c r="VO31" s="171">
        <v>227920614.11000001</v>
      </c>
      <c r="VP31" s="171">
        <v>154064246.77000001</v>
      </c>
      <c r="VQ31" s="171">
        <v>94772657.230000019</v>
      </c>
      <c r="VR31" s="171">
        <v>117942343.12999998</v>
      </c>
      <c r="VS31" s="171">
        <v>440692650.28999996</v>
      </c>
      <c r="VT31" s="171">
        <v>107536149.80999999</v>
      </c>
      <c r="VU31" s="171">
        <v>197283566.27000001</v>
      </c>
      <c r="VV31" s="171">
        <v>126268701.42000002</v>
      </c>
      <c r="VW31" s="171">
        <v>78237878</v>
      </c>
      <c r="VX31" s="171">
        <v>68625827.340000004</v>
      </c>
      <c r="VY31" s="171">
        <v>4697776947.4100008</v>
      </c>
      <c r="VZ31" s="171">
        <v>211617110.11000001</v>
      </c>
      <c r="WA31" s="171">
        <v>131251498.22</v>
      </c>
      <c r="WB31" s="171">
        <v>118454840.99000001</v>
      </c>
      <c r="WC31" s="171">
        <v>80692827.5</v>
      </c>
      <c r="WD31" s="171">
        <v>137406261.93999997</v>
      </c>
      <c r="WE31" s="171">
        <v>205325050.25000003</v>
      </c>
      <c r="WF31" s="171">
        <v>232000869.19000003</v>
      </c>
      <c r="WG31" s="171">
        <v>145405801.27000004</v>
      </c>
      <c r="WH31" s="171">
        <v>187947857.04000002</v>
      </c>
      <c r="WI31" s="171">
        <v>109948273.95</v>
      </c>
      <c r="WJ31" s="171">
        <v>289452558.56000006</v>
      </c>
      <c r="WK31" s="171">
        <v>157745244.86000001</v>
      </c>
      <c r="WL31" s="171">
        <v>246753672.66999999</v>
      </c>
      <c r="WM31" s="171">
        <v>335485011.86000001</v>
      </c>
      <c r="WN31" s="171">
        <v>139534896.09999999</v>
      </c>
      <c r="WO31" s="171">
        <v>177634938.56</v>
      </c>
      <c r="WP31" s="171">
        <v>209673910.81</v>
      </c>
      <c r="WQ31" s="171">
        <v>103640160.64999999</v>
      </c>
      <c r="WR31" s="171">
        <v>250725092.46999997</v>
      </c>
      <c r="WS31" s="171">
        <v>539591752.47000003</v>
      </c>
      <c r="WT31" s="171">
        <v>120969962.83999999</v>
      </c>
      <c r="WU31" s="171">
        <v>85646849.63000001</v>
      </c>
      <c r="WV31" s="171">
        <v>68578826.819999993</v>
      </c>
      <c r="WW31" s="171">
        <v>93409809.140000001</v>
      </c>
      <c r="WX31" s="171">
        <v>75231909.209999979</v>
      </c>
      <c r="WY31" s="171">
        <v>72647507.230000004</v>
      </c>
      <c r="WZ31" s="171">
        <v>84239346.049999997</v>
      </c>
      <c r="XA31" s="171">
        <v>381476864.44000006</v>
      </c>
      <c r="XB31" s="171">
        <v>54261800.340000004</v>
      </c>
      <c r="XC31" s="171">
        <v>38061163.501599997</v>
      </c>
      <c r="XD31" s="171">
        <v>30411249.050000001</v>
      </c>
      <c r="XE31" s="171">
        <v>26086234.509999998</v>
      </c>
      <c r="XF31" s="171">
        <v>1959403197.9100001</v>
      </c>
      <c r="XG31" s="171">
        <v>154344179.62</v>
      </c>
      <c r="XH31" s="171">
        <v>166413185.66000003</v>
      </c>
      <c r="XI31" s="171">
        <v>627879375.94000006</v>
      </c>
      <c r="XJ31" s="171">
        <v>154893937.59</v>
      </c>
      <c r="XK31" s="171">
        <v>181150681.02999997</v>
      </c>
      <c r="XL31" s="171">
        <v>279830601.25999999</v>
      </c>
      <c r="XM31" s="171">
        <v>141305513.31</v>
      </c>
      <c r="XN31" s="171">
        <v>125681599.64999999</v>
      </c>
      <c r="XO31" s="171">
        <v>278836336.78000003</v>
      </c>
      <c r="XP31" s="171">
        <v>218978548.34</v>
      </c>
      <c r="XQ31" s="171">
        <v>97109570.599999994</v>
      </c>
      <c r="XR31" s="171">
        <v>82338643.530000001</v>
      </c>
      <c r="XS31" s="171">
        <v>110703857.8</v>
      </c>
      <c r="XT31" s="171">
        <v>89357417.670000002</v>
      </c>
      <c r="XU31" s="171">
        <v>86882934.890000015</v>
      </c>
      <c r="XV31" s="171">
        <v>67069465.969999991</v>
      </c>
      <c r="XW31" s="171">
        <v>86258665.189999998</v>
      </c>
      <c r="XX31" s="171">
        <v>78611054.200000003</v>
      </c>
      <c r="XY31" s="171">
        <v>79986994.409999996</v>
      </c>
      <c r="XZ31" s="171">
        <v>85038143.679999992</v>
      </c>
      <c r="YA31" s="171">
        <v>62726329.530000001</v>
      </c>
      <c r="YB31" s="171">
        <v>65050067.739999995</v>
      </c>
      <c r="YC31" s="171">
        <v>2057674480.1700001</v>
      </c>
      <c r="YD31" s="171">
        <v>115407928.06</v>
      </c>
      <c r="YE31" s="171">
        <v>246559664.06900004</v>
      </c>
      <c r="YF31" s="171">
        <v>112450951.19</v>
      </c>
      <c r="YG31" s="171">
        <v>414806179.67000002</v>
      </c>
      <c r="YH31" s="171">
        <v>133968621.38999999</v>
      </c>
      <c r="YI31" s="171">
        <v>190804452.44000003</v>
      </c>
      <c r="YJ31" s="171">
        <v>72576208.280000001</v>
      </c>
      <c r="YK31" s="171">
        <v>336987785.02000004</v>
      </c>
      <c r="YL31" s="171">
        <v>281895070.65000004</v>
      </c>
      <c r="YM31" s="171">
        <v>148733822.84999999</v>
      </c>
      <c r="YN31" s="171">
        <v>101888247.51999998</v>
      </c>
      <c r="YO31" s="171">
        <v>88525365.789999992</v>
      </c>
      <c r="YP31" s="171">
        <v>85302573.030000001</v>
      </c>
      <c r="YQ31" s="171">
        <v>51936963.289999999</v>
      </c>
      <c r="YR31" s="171">
        <v>37614966.530000001</v>
      </c>
      <c r="YS31" s="171">
        <v>44812348.489999987</v>
      </c>
      <c r="YT31" s="171">
        <v>763793620.21000004</v>
      </c>
      <c r="YU31" s="171">
        <v>96269479.070000008</v>
      </c>
      <c r="YV31" s="171">
        <v>92433468.170000017</v>
      </c>
      <c r="YW31" s="171">
        <v>81165336.25</v>
      </c>
      <c r="YX31" s="171">
        <v>106634297.3</v>
      </c>
      <c r="YY31" s="171">
        <v>60251276.620000005</v>
      </c>
      <c r="YZ31" s="171">
        <v>70485264.519999996</v>
      </c>
      <c r="ZA31" s="171">
        <v>775959072.10000002</v>
      </c>
      <c r="ZB31" s="171">
        <v>75828401.49000001</v>
      </c>
      <c r="ZC31" s="171">
        <v>110033365.27000001</v>
      </c>
      <c r="ZD31" s="171">
        <v>130939889.43999998</v>
      </c>
      <c r="ZE31" s="171">
        <v>67115382.309999987</v>
      </c>
      <c r="ZF31" s="171">
        <v>88788445.779999986</v>
      </c>
      <c r="ZG31" s="171">
        <v>63119077.589999996</v>
      </c>
      <c r="ZH31" s="171">
        <v>60682764.479999997</v>
      </c>
      <c r="ZI31" s="171">
        <v>247398136.88000003</v>
      </c>
      <c r="ZJ31" s="171">
        <v>1564709935.9399998</v>
      </c>
      <c r="ZK31" s="171">
        <v>77440927.079999998</v>
      </c>
      <c r="ZL31" s="171">
        <v>202109844.90999997</v>
      </c>
      <c r="ZM31" s="171">
        <v>392461071.75000006</v>
      </c>
      <c r="ZN31" s="171">
        <v>276831896.30000001</v>
      </c>
      <c r="ZO31" s="171">
        <v>87986135.349999979</v>
      </c>
      <c r="ZP31" s="171">
        <v>107252501.37000002</v>
      </c>
      <c r="ZQ31" s="171">
        <v>199203118.35000002</v>
      </c>
      <c r="ZR31" s="171">
        <v>200205120.44</v>
      </c>
      <c r="ZS31" s="171">
        <v>245457082.03000003</v>
      </c>
      <c r="ZT31" s="171">
        <v>6576379.4399999995</v>
      </c>
      <c r="ZU31" s="171">
        <v>77850669.769999996</v>
      </c>
      <c r="ZV31" s="171">
        <v>70797240.879999995</v>
      </c>
      <c r="ZW31" s="171">
        <v>114344817.80000001</v>
      </c>
      <c r="ZX31" s="171">
        <v>78821636.640000001</v>
      </c>
      <c r="ZY31" s="171">
        <v>82175729.63000001</v>
      </c>
      <c r="ZZ31" s="171">
        <v>88697130.319999993</v>
      </c>
      <c r="AAA31" s="171">
        <v>55664654.095999993</v>
      </c>
      <c r="AAB31" s="171">
        <v>65695711.99000001</v>
      </c>
      <c r="AAC31" s="171">
        <v>44414977.196000002</v>
      </c>
      <c r="AAD31" s="171">
        <v>44084488.350000001</v>
      </c>
      <c r="AAE31" s="171">
        <v>36297553.540000007</v>
      </c>
      <c r="AAF31" s="171">
        <v>714578631.15999997</v>
      </c>
      <c r="AAG31" s="171">
        <v>76311087.480000004</v>
      </c>
      <c r="AAH31" s="171">
        <v>99720849.649999991</v>
      </c>
      <c r="AAI31" s="171">
        <v>80061624.799999997</v>
      </c>
      <c r="AAJ31" s="171">
        <v>74016945.360000014</v>
      </c>
      <c r="AAK31" s="171">
        <v>105914307.57000001</v>
      </c>
      <c r="AAL31" s="171">
        <v>78020325.75000003</v>
      </c>
      <c r="AAM31" s="171">
        <v>4338851283.2700005</v>
      </c>
      <c r="AAN31" s="171">
        <v>114386308.96000001</v>
      </c>
      <c r="AAO31" s="171">
        <v>74690336.550000012</v>
      </c>
      <c r="AAP31" s="171">
        <v>176704915.63</v>
      </c>
      <c r="AAQ31" s="171">
        <v>167574838.12</v>
      </c>
      <c r="AAR31" s="171">
        <v>90897382.510000005</v>
      </c>
      <c r="AAS31" s="171">
        <v>124975565.75000001</v>
      </c>
      <c r="AAT31" s="171">
        <v>139067081.81999999</v>
      </c>
      <c r="AAU31" s="171">
        <v>251325181.75299996</v>
      </c>
      <c r="AAV31" s="171">
        <v>82383171.900000021</v>
      </c>
      <c r="AAW31" s="171">
        <v>147127305.47999999</v>
      </c>
      <c r="AAX31" s="171">
        <v>495179970.70000005</v>
      </c>
      <c r="AAY31" s="171">
        <v>261593231.99000001</v>
      </c>
      <c r="AAZ31" s="171">
        <v>66714980.769999996</v>
      </c>
      <c r="ABA31" s="171">
        <v>83147968.060000002</v>
      </c>
      <c r="ABB31" s="171">
        <v>93328533.940000013</v>
      </c>
      <c r="ABC31" s="171">
        <v>51552222.910000004</v>
      </c>
      <c r="ABD31" s="171">
        <v>89978055.229999989</v>
      </c>
      <c r="ABE31" s="171">
        <v>64414132.400000006</v>
      </c>
      <c r="ABF31" s="171">
        <v>514983954.86000001</v>
      </c>
      <c r="ABG31" s="171">
        <v>401085386.81999993</v>
      </c>
      <c r="ABH31" s="171">
        <v>51588159.760000013</v>
      </c>
      <c r="ABI31" s="171">
        <v>53123728.059999995</v>
      </c>
      <c r="ABJ31" s="171">
        <v>49290356.870000005</v>
      </c>
      <c r="ABK31" s="171">
        <v>40800175.789999999</v>
      </c>
      <c r="ABL31" s="171">
        <v>40536564.600000001</v>
      </c>
      <c r="ABM31" s="171">
        <v>801809554.61000013</v>
      </c>
      <c r="ABN31" s="171">
        <v>119831187.20999998</v>
      </c>
      <c r="ABO31" s="171">
        <v>67355897.419999987</v>
      </c>
      <c r="ABP31" s="171">
        <v>155716913.56999999</v>
      </c>
      <c r="ABQ31" s="171">
        <v>151893713.33000001</v>
      </c>
      <c r="ABR31" s="171">
        <v>92988759.37999998</v>
      </c>
      <c r="ABS31" s="171">
        <v>82509786.230000004</v>
      </c>
      <c r="ABT31" s="171">
        <v>120930432.53999999</v>
      </c>
      <c r="ABU31" s="171">
        <v>30360700.760000002</v>
      </c>
      <c r="ABV31" s="171">
        <v>954865159.05999994</v>
      </c>
      <c r="ABW31" s="171">
        <v>71433947.150000006</v>
      </c>
      <c r="ABX31" s="171">
        <v>147841364.94000003</v>
      </c>
      <c r="ABY31" s="171">
        <v>81276506.329999998</v>
      </c>
      <c r="ABZ31" s="171">
        <v>57624006.650000006</v>
      </c>
      <c r="ACA31" s="171">
        <v>255808690.62000006</v>
      </c>
      <c r="ACB31" s="171">
        <v>51295857.430000015</v>
      </c>
      <c r="ACC31" s="171">
        <v>84539788.75</v>
      </c>
      <c r="ACD31" s="171">
        <v>63407043.039999992</v>
      </c>
      <c r="ACE31" s="171">
        <v>113750523.64</v>
      </c>
      <c r="ACF31" s="171">
        <v>58636782.409999996</v>
      </c>
      <c r="ACG31" s="171">
        <v>1952930061.9799998</v>
      </c>
      <c r="ACH31" s="171">
        <v>79829599.450000018</v>
      </c>
      <c r="ACI31" s="171">
        <v>110702161.66999997</v>
      </c>
      <c r="ACJ31" s="171">
        <v>183173365.78000003</v>
      </c>
      <c r="ACK31" s="171">
        <v>78887097.759999976</v>
      </c>
      <c r="ACL31" s="171">
        <v>101551783.38000001</v>
      </c>
      <c r="ACM31" s="171">
        <v>134479078.19</v>
      </c>
      <c r="ACN31" s="171">
        <v>425826915.9199999</v>
      </c>
      <c r="ACO31" s="171">
        <v>574112686.89999998</v>
      </c>
      <c r="ACP31" s="171">
        <v>95246698.790000007</v>
      </c>
      <c r="ACQ31" s="171">
        <v>114083666.29000001</v>
      </c>
      <c r="ACR31" s="171">
        <v>146729317.34999999</v>
      </c>
      <c r="ACS31" s="171">
        <v>124936862.55000001</v>
      </c>
      <c r="ACT31" s="171">
        <v>387728735.99000001</v>
      </c>
      <c r="ACU31" s="171">
        <v>95106129.329999983</v>
      </c>
      <c r="ACV31" s="171">
        <v>119185391.65000001</v>
      </c>
      <c r="ACW31" s="171">
        <v>79164492.689999998</v>
      </c>
      <c r="ACX31" s="171">
        <v>56647597.140000001</v>
      </c>
      <c r="ACY31" s="171">
        <v>64740082.74000001</v>
      </c>
      <c r="ACZ31" s="171">
        <v>36300065.420000002</v>
      </c>
      <c r="ADA31" s="171">
        <v>32849275.350000001</v>
      </c>
      <c r="ADB31" s="171">
        <v>25589205.689999998</v>
      </c>
      <c r="ADC31" s="171">
        <v>45460179.220000006</v>
      </c>
      <c r="ADD31" s="171">
        <v>466676742.17999995</v>
      </c>
      <c r="ADE31" s="171">
        <v>441226272.28999996</v>
      </c>
      <c r="ADF31" s="171">
        <v>56902693.039999992</v>
      </c>
      <c r="ADG31" s="171">
        <v>55207419.020000003</v>
      </c>
      <c r="ADH31" s="171">
        <v>92727103.390000001</v>
      </c>
      <c r="ADI31" s="171">
        <v>38840104.740000002</v>
      </c>
      <c r="ADJ31" s="171">
        <v>78531825.539999977</v>
      </c>
      <c r="ADK31" s="171">
        <v>71121209.989999995</v>
      </c>
      <c r="ADL31" s="171">
        <v>89009055.389999986</v>
      </c>
      <c r="ADM31" s="171">
        <v>1978854691.3900001</v>
      </c>
      <c r="ADN31" s="171">
        <v>223069309.75999999</v>
      </c>
      <c r="ADO31" s="171">
        <v>185915304.34999996</v>
      </c>
      <c r="ADP31" s="171">
        <v>565572696.95000005</v>
      </c>
      <c r="ADQ31" s="171">
        <v>47962744.999999993</v>
      </c>
      <c r="ADR31" s="171">
        <v>66544884.75</v>
      </c>
      <c r="ADS31" s="171">
        <v>111517769.72999997</v>
      </c>
      <c r="ADT31" s="171">
        <v>50127780.659999989</v>
      </c>
      <c r="ADU31" s="171">
        <v>2591257125.9799995</v>
      </c>
      <c r="ADV31" s="171">
        <v>437106512.15999991</v>
      </c>
      <c r="ADW31" s="171">
        <v>284960566.54999995</v>
      </c>
      <c r="ADX31" s="171">
        <v>95539627.780000016</v>
      </c>
      <c r="ADY31" s="171">
        <v>75795680.309999987</v>
      </c>
      <c r="ADZ31" s="171">
        <v>121631938.64999998</v>
      </c>
      <c r="AEA31" s="171">
        <v>109781402.95</v>
      </c>
      <c r="AEB31" s="171">
        <v>104070312.86999999</v>
      </c>
      <c r="AEC31" s="171">
        <v>75723786.030000001</v>
      </c>
      <c r="AED31" s="171">
        <v>75330242.689999998</v>
      </c>
      <c r="AEE31" s="171">
        <v>104056239.59</v>
      </c>
      <c r="AEF31" s="171">
        <v>179203085.59</v>
      </c>
      <c r="AEG31" s="171">
        <v>78927861.679999992</v>
      </c>
      <c r="AEH31" s="171">
        <v>104496218.22999999</v>
      </c>
      <c r="AEI31" s="171">
        <v>129971555.11999999</v>
      </c>
      <c r="AEJ31" s="171">
        <v>129709258.12</v>
      </c>
      <c r="AEK31" s="171">
        <v>86192881.16399999</v>
      </c>
      <c r="AEL31" s="171">
        <v>196435358.40000001</v>
      </c>
      <c r="AEM31" s="171">
        <v>62846686.300000004</v>
      </c>
      <c r="AEN31" s="171">
        <v>141192916.78999999</v>
      </c>
      <c r="AEO31" s="171">
        <v>1536377441.9300008</v>
      </c>
      <c r="AEP31" s="171">
        <v>210744853.66000003</v>
      </c>
      <c r="AEQ31" s="171">
        <v>156728969.81999999</v>
      </c>
      <c r="AER31" s="171">
        <v>135228618.79999998</v>
      </c>
      <c r="AES31" s="171">
        <v>101931727.73999999</v>
      </c>
      <c r="AET31" s="171">
        <v>265917105.05000004</v>
      </c>
      <c r="AEU31" s="171">
        <v>95990697.760000005</v>
      </c>
      <c r="AEV31" s="171">
        <v>129259684.57000001</v>
      </c>
      <c r="AEW31" s="171">
        <v>83741198.340000018</v>
      </c>
      <c r="AEX31" s="171">
        <v>43093483.07</v>
      </c>
      <c r="AEY31" s="171">
        <v>970932387.94999981</v>
      </c>
      <c r="AEZ31" s="171">
        <v>537109911.102</v>
      </c>
      <c r="AFA31" s="171">
        <v>197730050.55000001</v>
      </c>
      <c r="AFB31" s="171">
        <v>154525431.47</v>
      </c>
      <c r="AFC31" s="171">
        <v>227921599.20000002</v>
      </c>
      <c r="AFD31" s="171">
        <v>192498869.73999995</v>
      </c>
      <c r="AFE31" s="171">
        <v>125675423.87999998</v>
      </c>
      <c r="AFF31" s="171">
        <v>143800376.90000001</v>
      </c>
      <c r="AFG31" s="171">
        <v>101245223.09999998</v>
      </c>
      <c r="AFH31" s="171">
        <v>137532515.55999997</v>
      </c>
      <c r="AFI31" s="171">
        <v>120339255.09000003</v>
      </c>
      <c r="AFJ31" s="171">
        <v>106198958.19999999</v>
      </c>
      <c r="AFK31" s="171">
        <v>151423682.07000002</v>
      </c>
      <c r="AFL31" s="171">
        <v>979332853.22000003</v>
      </c>
      <c r="AFM31" s="171">
        <v>202824238.56000003</v>
      </c>
      <c r="AFN31" s="171">
        <v>135006232.78999999</v>
      </c>
      <c r="AFO31" s="171">
        <v>118074691</v>
      </c>
      <c r="AFP31" s="171">
        <v>133946745.52</v>
      </c>
      <c r="AFQ31" s="171">
        <v>95427795.319999993</v>
      </c>
      <c r="AFR31" s="171">
        <v>78527579.959999993</v>
      </c>
      <c r="AFS31" s="171">
        <v>182155296.73999998</v>
      </c>
      <c r="AFT31" s="171">
        <v>188342813.01000002</v>
      </c>
      <c r="AFU31" s="171">
        <v>81973428.800000012</v>
      </c>
      <c r="AFV31" s="171">
        <v>193155661.44000003</v>
      </c>
      <c r="AFW31" s="171">
        <v>85719205.340000004</v>
      </c>
      <c r="AFX31" s="171">
        <v>1034092535.8199999</v>
      </c>
      <c r="AFY31" s="171">
        <v>80207515.25999999</v>
      </c>
      <c r="AFZ31" s="171">
        <v>94751627.890000001</v>
      </c>
      <c r="AGA31" s="171">
        <v>86596697.760000005</v>
      </c>
      <c r="AGB31" s="171">
        <v>237889871.67000002</v>
      </c>
      <c r="AGC31" s="171">
        <v>101493326.74000001</v>
      </c>
      <c r="AGD31" s="171">
        <v>63213541.140000001</v>
      </c>
      <c r="AGE31" s="171">
        <v>91585757.110000014</v>
      </c>
      <c r="AGF31" s="171">
        <v>69287864.389999986</v>
      </c>
      <c r="AGG31" s="171">
        <v>101466318.56</v>
      </c>
      <c r="AGH31" s="171">
        <v>65650598.829999998</v>
      </c>
      <c r="AGI31" s="171">
        <v>1361510715.8600001</v>
      </c>
      <c r="AGJ31" s="171">
        <v>329954934.04000002</v>
      </c>
      <c r="AGK31" s="171">
        <v>138196201.33000001</v>
      </c>
      <c r="AGL31" s="171">
        <v>85034325.599999994</v>
      </c>
      <c r="AGM31" s="171">
        <v>205997949.25999996</v>
      </c>
      <c r="AGN31" s="171">
        <v>176080483.79000002</v>
      </c>
      <c r="AGO31" s="171">
        <v>77589473.219999999</v>
      </c>
      <c r="AGP31" s="171">
        <v>83258092</v>
      </c>
      <c r="AGQ31" s="171">
        <v>2655462590.8299999</v>
      </c>
      <c r="AGR31" s="171">
        <v>1329835952.2200003</v>
      </c>
      <c r="AGS31" s="171">
        <v>106910196.8</v>
      </c>
      <c r="AGT31" s="171">
        <v>224850892.56</v>
      </c>
      <c r="AGU31" s="171">
        <v>302369196.64000005</v>
      </c>
      <c r="AGV31" s="171">
        <v>201369513.44</v>
      </c>
      <c r="AGW31" s="171">
        <v>151428323.78000003</v>
      </c>
      <c r="AGX31" s="171">
        <v>185436471.08999997</v>
      </c>
      <c r="AGY31" s="171">
        <v>55021582.730000004</v>
      </c>
      <c r="AGZ31" s="171">
        <v>133667998.02</v>
      </c>
      <c r="AHA31" s="171">
        <v>148696649.21000001</v>
      </c>
      <c r="AHB31" s="171">
        <v>83518849.12999998</v>
      </c>
      <c r="AHC31" s="171">
        <v>85631393.590000004</v>
      </c>
      <c r="AHD31" s="171">
        <v>83545151.609999985</v>
      </c>
      <c r="AHE31" s="171">
        <v>81629299.019999981</v>
      </c>
      <c r="AHF31" s="171">
        <v>104965505.28000002</v>
      </c>
      <c r="AHG31" s="171">
        <v>78432521.320000008</v>
      </c>
      <c r="AHH31" s="171">
        <v>578088245.70999992</v>
      </c>
      <c r="AHI31" s="171">
        <v>86730959.910000011</v>
      </c>
      <c r="AHJ31" s="171">
        <v>103254790.75999999</v>
      </c>
      <c r="AHK31" s="171">
        <v>92606912.499999985</v>
      </c>
      <c r="AHL31" s="171">
        <v>193500997.38000003</v>
      </c>
      <c r="AHM31" s="171">
        <v>87272188.109999985</v>
      </c>
      <c r="AHN31" s="171">
        <v>43769540.890000001</v>
      </c>
      <c r="AHO31" s="171">
        <v>226301542765.73471</v>
      </c>
    </row>
    <row r="32" spans="1:899" x14ac:dyDescent="0.35">
      <c r="A32" s="158" t="s">
        <v>43</v>
      </c>
      <c r="B32" s="158" t="s">
        <v>2291</v>
      </c>
      <c r="C32" s="169">
        <v>500951179.70000011</v>
      </c>
      <c r="D32" s="169">
        <v>6077079.4900000021</v>
      </c>
      <c r="E32" s="169">
        <v>38939134.290000021</v>
      </c>
      <c r="F32" s="169">
        <v>9028374.5399999991</v>
      </c>
      <c r="G32" s="169">
        <v>109335421.5500001</v>
      </c>
      <c r="H32" s="169">
        <v>8195768.8900000006</v>
      </c>
      <c r="I32" s="169">
        <v>268237251.03</v>
      </c>
      <c r="J32" s="169">
        <v>111347024.77999999</v>
      </c>
      <c r="K32" s="169">
        <v>56592893.110000007</v>
      </c>
      <c r="L32" s="169">
        <v>5047850.2699999996</v>
      </c>
      <c r="M32" s="169">
        <v>11094556.650000004</v>
      </c>
      <c r="N32" s="169">
        <v>9756434.3900000043</v>
      </c>
      <c r="O32" s="169">
        <v>72763342.929999977</v>
      </c>
      <c r="P32" s="169">
        <v>3904459.3699999987</v>
      </c>
      <c r="Q32" s="169">
        <v>983120.55999999808</v>
      </c>
      <c r="R32" s="169">
        <v>6354776.3199999975</v>
      </c>
      <c r="S32" s="169">
        <v>5806194.0499999942</v>
      </c>
      <c r="T32" s="169">
        <v>2734429.2500000023</v>
      </c>
      <c r="U32" s="169">
        <v>559275516.9799999</v>
      </c>
      <c r="V32" s="169">
        <v>7926373.2000000197</v>
      </c>
      <c r="W32" s="169">
        <v>-380679.40999999474</v>
      </c>
      <c r="X32" s="169">
        <v>83150912.420000017</v>
      </c>
      <c r="Y32" s="169">
        <v>-13258974.950000003</v>
      </c>
      <c r="Z32" s="169">
        <v>17042345.940000001</v>
      </c>
      <c r="AA32" s="169">
        <v>-4041496.6599999997</v>
      </c>
      <c r="AB32" s="169">
        <v>49636448.599999979</v>
      </c>
      <c r="AC32" s="169">
        <v>40395804.859999977</v>
      </c>
      <c r="AD32" s="169">
        <v>-5580986.740000003</v>
      </c>
      <c r="AE32" s="169">
        <v>-971596.40000002226</v>
      </c>
      <c r="AF32" s="169">
        <v>1504493.4400000013</v>
      </c>
      <c r="AG32" s="169">
        <v>-14040164.500000006</v>
      </c>
      <c r="AH32" s="169">
        <v>-11445177.150000006</v>
      </c>
      <c r="AI32" s="169">
        <v>-12824846.17</v>
      </c>
      <c r="AJ32" s="169">
        <v>-5863657.8700000048</v>
      </c>
      <c r="AK32" s="169">
        <v>50076701.079999998</v>
      </c>
      <c r="AL32" s="169">
        <v>-3450344.4200000064</v>
      </c>
      <c r="AM32" s="169">
        <v>52445137.310000025</v>
      </c>
      <c r="AN32" s="169">
        <v>2494166.4399999944</v>
      </c>
      <c r="AO32" s="169">
        <v>-656035.68000000063</v>
      </c>
      <c r="AP32" s="169">
        <v>-3391428.85</v>
      </c>
      <c r="AQ32" s="169">
        <v>846180.6399999999</v>
      </c>
      <c r="AR32" s="169">
        <v>-6597565.4000000004</v>
      </c>
      <c r="AS32" s="169">
        <v>321973307.12</v>
      </c>
      <c r="AT32" s="169">
        <v>1785035.659999999</v>
      </c>
      <c r="AU32" s="169">
        <v>-3139990.5700000012</v>
      </c>
      <c r="AV32" s="169">
        <v>10304606.639999997</v>
      </c>
      <c r="AW32" s="169">
        <v>-218575.92999999886</v>
      </c>
      <c r="AX32" s="169">
        <v>-7002442.1700000046</v>
      </c>
      <c r="AY32" s="169">
        <v>9658889.0100000054</v>
      </c>
      <c r="AZ32" s="169">
        <v>10510547.720000008</v>
      </c>
      <c r="BA32" s="169">
        <v>-809465.24999999919</v>
      </c>
      <c r="BB32" s="169">
        <v>-3076224.9900000021</v>
      </c>
      <c r="BC32" s="169">
        <v>3374682.92</v>
      </c>
      <c r="BD32" s="169">
        <v>3073245.7700000005</v>
      </c>
      <c r="BE32" s="169">
        <v>2976635.3900000141</v>
      </c>
      <c r="BF32" s="169">
        <v>915898.90999999992</v>
      </c>
      <c r="BG32" s="169">
        <v>28699173.759999994</v>
      </c>
      <c r="BH32" s="169">
        <v>-18309305.340000052</v>
      </c>
      <c r="BI32" s="169">
        <v>78711310.559999973</v>
      </c>
      <c r="BJ32" s="169">
        <v>1881928.2099999997</v>
      </c>
      <c r="BK32" s="169">
        <v>2900235.3499999992</v>
      </c>
      <c r="BL32" s="169">
        <v>-3689466.7900000028</v>
      </c>
      <c r="BM32" s="169">
        <v>2913008.18</v>
      </c>
      <c r="BN32" s="169">
        <v>-1007853.5599999997</v>
      </c>
      <c r="BO32" s="169"/>
      <c r="BP32" s="169"/>
      <c r="BQ32" s="169">
        <v>240466693.57000002</v>
      </c>
      <c r="BR32" s="169">
        <v>13268118.25</v>
      </c>
      <c r="BS32" s="169">
        <v>6445742.0200000005</v>
      </c>
      <c r="BT32" s="169">
        <v>4464802.2100000018</v>
      </c>
      <c r="BU32" s="169">
        <v>5732507.5099999979</v>
      </c>
      <c r="BV32" s="169">
        <v>7343330.96</v>
      </c>
      <c r="BW32" s="169">
        <v>7478894.7299999986</v>
      </c>
      <c r="BX32" s="169">
        <v>1260534.6500000006</v>
      </c>
      <c r="BY32" s="169">
        <v>20147343.370000012</v>
      </c>
      <c r="BZ32" s="169">
        <v>2581512.0450000004</v>
      </c>
      <c r="CA32" s="169">
        <v>126226.01999999919</v>
      </c>
      <c r="CB32" s="169">
        <v>7055697.780000004</v>
      </c>
      <c r="CC32" s="169">
        <v>6578170.0699999975</v>
      </c>
      <c r="CD32" s="169">
        <v>-1607427.8200000024</v>
      </c>
      <c r="CE32" s="169">
        <v>-607681.64999999723</v>
      </c>
      <c r="CF32" s="169">
        <v>1261963622</v>
      </c>
      <c r="CG32" s="169">
        <v>-4594880.2900000019</v>
      </c>
      <c r="CH32" s="169">
        <v>3507153.6499999953</v>
      </c>
      <c r="CI32" s="169">
        <v>5303446.6800000006</v>
      </c>
      <c r="CJ32" s="169">
        <v>23625390.879999999</v>
      </c>
      <c r="CK32" s="169">
        <v>13673972.350000005</v>
      </c>
      <c r="CL32" s="169">
        <v>10300514.559999997</v>
      </c>
      <c r="CM32" s="169">
        <v>-642616.52000000712</v>
      </c>
      <c r="CN32" s="169">
        <v>1235777.93</v>
      </c>
      <c r="CO32" s="169">
        <v>15184362.170000002</v>
      </c>
      <c r="CP32" s="169">
        <v>7397969.2700000005</v>
      </c>
      <c r="CQ32" s="169">
        <v>17063850.819999997</v>
      </c>
      <c r="CR32" s="169">
        <v>15706738.010000002</v>
      </c>
      <c r="CS32" s="169">
        <v>146238746.02999991</v>
      </c>
      <c r="CT32" s="169">
        <v>6270865.9200000046</v>
      </c>
      <c r="CU32" s="169">
        <v>640572.25999999442</v>
      </c>
      <c r="CV32" s="169">
        <v>404890.86000000301</v>
      </c>
      <c r="CW32" s="169">
        <v>11287970.629999995</v>
      </c>
      <c r="CX32" s="169">
        <v>3705106.5999999954</v>
      </c>
      <c r="CY32" s="169">
        <v>-1691406.8700000013</v>
      </c>
      <c r="CZ32" s="169">
        <v>-506628.62000000011</v>
      </c>
      <c r="DA32" s="169">
        <v>43808392.929999948</v>
      </c>
      <c r="DB32" s="169">
        <v>183170385.52000013</v>
      </c>
      <c r="DC32" s="169">
        <v>16392935.980000004</v>
      </c>
      <c r="DD32" s="169">
        <v>-744999.11999999534</v>
      </c>
      <c r="DE32" s="169">
        <v>-2850131.4200000018</v>
      </c>
      <c r="DF32" s="169">
        <v>-3908802.1599999946</v>
      </c>
      <c r="DG32" s="169">
        <v>-4589444.5000000009</v>
      </c>
      <c r="DH32" s="169">
        <v>-3980296.140000002</v>
      </c>
      <c r="DI32" s="169">
        <v>465540.62000000419</v>
      </c>
      <c r="DJ32" s="169">
        <v>968077126.64000022</v>
      </c>
      <c r="DK32" s="169">
        <v>8253329.356999997</v>
      </c>
      <c r="DL32" s="169">
        <v>30427577.850000001</v>
      </c>
      <c r="DM32" s="169">
        <v>20798987.789999992</v>
      </c>
      <c r="DN32" s="169">
        <v>6025670.349999994</v>
      </c>
      <c r="DO32" s="169">
        <v>-5097837.2500000037</v>
      </c>
      <c r="DP32" s="169">
        <v>68916937.529999956</v>
      </c>
      <c r="DQ32" s="169">
        <v>19964702.679999996</v>
      </c>
      <c r="DR32" s="169">
        <v>26413208.910000015</v>
      </c>
      <c r="DS32" s="169">
        <v>305260605.30000031</v>
      </c>
      <c r="DT32" s="169">
        <v>-19994564.989999995</v>
      </c>
      <c r="DU32" s="169">
        <v>13023818.919999991</v>
      </c>
      <c r="DV32" s="169">
        <v>15170803.969999978</v>
      </c>
      <c r="DW32" s="169">
        <v>2677043.6799999969</v>
      </c>
      <c r="DX32" s="169">
        <v>-12884954.030000001</v>
      </c>
      <c r="DY32" s="169">
        <v>4125638.6100000003</v>
      </c>
      <c r="DZ32" s="169">
        <v>1686579.9700000007</v>
      </c>
      <c r="EA32" s="169">
        <v>-8877043.120000001</v>
      </c>
      <c r="EB32" s="169">
        <v>813318.24999999418</v>
      </c>
      <c r="EC32" s="169">
        <v>-16976597.949999988</v>
      </c>
      <c r="ED32" s="169">
        <v>42032917.280000031</v>
      </c>
      <c r="EE32" s="169">
        <v>85219792.019999981</v>
      </c>
      <c r="EF32" s="169">
        <v>21448566.629999992</v>
      </c>
      <c r="EG32" s="169">
        <v>1656522.9900000042</v>
      </c>
      <c r="EH32" s="169">
        <v>14218019.749999994</v>
      </c>
      <c r="EI32" s="169">
        <v>-10635110.820000002</v>
      </c>
      <c r="EJ32" s="169">
        <v>-5965325.3399999915</v>
      </c>
      <c r="EK32" s="169">
        <v>-2889790.5799999996</v>
      </c>
      <c r="EL32" s="169">
        <v>782108.3899999992</v>
      </c>
      <c r="EM32" s="169">
        <v>50247181.539999932</v>
      </c>
      <c r="EN32" s="169">
        <v>447943.2599999985</v>
      </c>
      <c r="EO32" s="169">
        <v>-15113309.459999997</v>
      </c>
      <c r="EP32" s="169">
        <v>4860923.8899999997</v>
      </c>
      <c r="EQ32" s="169">
        <v>-2555662.3099999991</v>
      </c>
      <c r="ER32" s="169">
        <v>-609583.17999999912</v>
      </c>
      <c r="ES32" s="169">
        <v>-11263649.699999997</v>
      </c>
      <c r="ET32" s="169">
        <v>17381412.359999999</v>
      </c>
      <c r="EU32" s="169">
        <v>-5573455.7699999958</v>
      </c>
      <c r="EV32" s="169">
        <v>138988009.39999998</v>
      </c>
      <c r="EW32" s="169">
        <v>23064793.899999999</v>
      </c>
      <c r="EX32" s="169">
        <v>17820207.339999996</v>
      </c>
      <c r="EY32" s="169">
        <v>22746421.270000007</v>
      </c>
      <c r="EZ32" s="169">
        <v>40682851.86999999</v>
      </c>
      <c r="FA32" s="169">
        <v>4875091.09</v>
      </c>
      <c r="FB32" s="169">
        <v>9779771.9399999846</v>
      </c>
      <c r="FC32" s="169">
        <v>1592475.5200000005</v>
      </c>
      <c r="FD32" s="169">
        <v>16319211.329999998</v>
      </c>
      <c r="FE32" s="169">
        <v>7120812.7700000033</v>
      </c>
      <c r="FF32" s="169">
        <v>8779724.2199999969</v>
      </c>
      <c r="FG32" s="169">
        <v>9513322.9399999976</v>
      </c>
      <c r="FH32" s="169">
        <v>100279014.42000002</v>
      </c>
      <c r="FI32" s="169">
        <v>-2315225.6999999993</v>
      </c>
      <c r="FJ32" s="169">
        <v>-3358212.4400000004</v>
      </c>
      <c r="FK32" s="169">
        <v>567098.53000000073</v>
      </c>
      <c r="FL32" s="169">
        <v>2177398.959999999</v>
      </c>
      <c r="FM32" s="169">
        <v>16903141.15000001</v>
      </c>
      <c r="FN32" s="169">
        <v>329578.3400000009</v>
      </c>
      <c r="FO32" s="169">
        <v>3758764.419999999</v>
      </c>
      <c r="FP32" s="169">
        <v>992019224.71999967</v>
      </c>
      <c r="FQ32" s="169">
        <v>-3208283.0699999994</v>
      </c>
      <c r="FR32" s="169">
        <v>1248912.9000000057</v>
      </c>
      <c r="FS32" s="169">
        <v>-5978714.1600000085</v>
      </c>
      <c r="FT32" s="169">
        <v>3638905.8699999978</v>
      </c>
      <c r="FU32" s="169">
        <v>1234301.5200000003</v>
      </c>
      <c r="FV32" s="169">
        <v>13374450.150000002</v>
      </c>
      <c r="FW32" s="169">
        <v>-11360866.16</v>
      </c>
      <c r="FX32" s="169">
        <v>-5334223.9200000027</v>
      </c>
      <c r="FY32" s="169">
        <v>8697064.5200000051</v>
      </c>
      <c r="FZ32" s="169">
        <v>-18815279.72000001</v>
      </c>
      <c r="GA32" s="169">
        <v>-7947509.3000000045</v>
      </c>
      <c r="GB32" s="169">
        <v>-9397156.0300000012</v>
      </c>
      <c r="GC32" s="169">
        <v>5298342.6399999987</v>
      </c>
      <c r="GD32" s="169">
        <v>-4873753.6499999454</v>
      </c>
      <c r="GE32" s="169">
        <v>-68329.789999999834</v>
      </c>
      <c r="GF32" s="169">
        <v>-1818.3200000029938</v>
      </c>
      <c r="GG32" s="169">
        <v>-20749513.390000004</v>
      </c>
      <c r="GH32" s="169">
        <v>10366930.560000002</v>
      </c>
      <c r="GI32" s="169">
        <v>8384133.3200000003</v>
      </c>
      <c r="GJ32" s="169">
        <v>1936663.5300000005</v>
      </c>
      <c r="GK32" s="169">
        <v>19338271.75</v>
      </c>
      <c r="GL32" s="169">
        <v>-3326075.8000000003</v>
      </c>
      <c r="GM32" s="169">
        <v>2878383.6799999992</v>
      </c>
      <c r="GN32" s="169">
        <v>1026759.3399999992</v>
      </c>
      <c r="GO32" s="169">
        <v>94988.150000000169</v>
      </c>
      <c r="GP32" s="169">
        <v>64699896.530000001</v>
      </c>
      <c r="GQ32" s="169">
        <v>48136116.70000001</v>
      </c>
      <c r="GR32" s="169">
        <v>-1064501.7899999986</v>
      </c>
      <c r="GS32" s="169">
        <v>11335558.969999995</v>
      </c>
      <c r="GT32" s="169">
        <v>722560.37000000023</v>
      </c>
      <c r="GU32" s="169">
        <v>-2156573.4100000029</v>
      </c>
      <c r="GV32" s="169">
        <v>2922558.2399999946</v>
      </c>
      <c r="GW32" s="169">
        <v>384690.28999999876</v>
      </c>
      <c r="GX32" s="169">
        <v>4735163.7900000094</v>
      </c>
      <c r="GY32" s="169">
        <v>5227681.4699999988</v>
      </c>
      <c r="GZ32" s="169">
        <v>792899.92999999924</v>
      </c>
      <c r="HA32" s="169">
        <v>-7332629.1200000001</v>
      </c>
      <c r="HB32" s="169">
        <v>-64467778.189999849</v>
      </c>
      <c r="HC32" s="169">
        <v>91715886.390000001</v>
      </c>
      <c r="HD32" s="169">
        <v>73510918.510000005</v>
      </c>
      <c r="HE32" s="169">
        <v>-11458398.890000001</v>
      </c>
      <c r="HF32" s="169">
        <v>-8885396.950000003</v>
      </c>
      <c r="HG32" s="169">
        <v>32361544.389999993</v>
      </c>
      <c r="HH32" s="169">
        <v>9556845.3400000054</v>
      </c>
      <c r="HI32" s="169">
        <v>551304700.6700002</v>
      </c>
      <c r="HJ32" s="169">
        <v>54360830.780000024</v>
      </c>
      <c r="HK32" s="169">
        <v>87651758.360000014</v>
      </c>
      <c r="HL32" s="169">
        <v>115247548.37999998</v>
      </c>
      <c r="HM32" s="169">
        <v>2687523.3299999926</v>
      </c>
      <c r="HN32" s="169">
        <v>19010422.610000003</v>
      </c>
      <c r="HO32" s="169">
        <v>52627376.520000003</v>
      </c>
      <c r="HP32" s="169">
        <v>542216.80999999237</v>
      </c>
      <c r="HQ32" s="169">
        <v>445323839.20999956</v>
      </c>
      <c r="HR32" s="169">
        <v>-1940360.3300000259</v>
      </c>
      <c r="HS32" s="169">
        <v>5563000.570000005</v>
      </c>
      <c r="HT32" s="169">
        <v>5311555.9970000032</v>
      </c>
      <c r="HU32" s="169">
        <v>10075115.030000011</v>
      </c>
      <c r="HV32" s="169">
        <v>1935045.2900000003</v>
      </c>
      <c r="HW32" s="169">
        <v>35976321.450000003</v>
      </c>
      <c r="HX32" s="169">
        <v>-308993.28999999713</v>
      </c>
      <c r="HY32" s="169">
        <v>-926051.79999999888</v>
      </c>
      <c r="HZ32" s="169">
        <v>1416552.4099999995</v>
      </c>
      <c r="IA32" s="169">
        <v>3946442.7100000032</v>
      </c>
      <c r="IB32" s="169">
        <v>40434257.390000008</v>
      </c>
      <c r="IC32" s="169">
        <v>166149.69999999987</v>
      </c>
      <c r="ID32" s="169">
        <v>2252029.1399999997</v>
      </c>
      <c r="IE32" s="169">
        <v>4040.8500000022814</v>
      </c>
      <c r="IF32" s="169">
        <v>-163806.89000000153</v>
      </c>
      <c r="IG32" s="169">
        <v>189665722.36000001</v>
      </c>
      <c r="IH32" s="169">
        <v>53579440.839999966</v>
      </c>
      <c r="II32" s="169">
        <v>-5278761.5600000042</v>
      </c>
      <c r="IJ32" s="169">
        <v>-14176476.200000009</v>
      </c>
      <c r="IK32" s="169">
        <v>-26938299.540000003</v>
      </c>
      <c r="IL32" s="169">
        <v>149978.33999999971</v>
      </c>
      <c r="IM32" s="169">
        <v>9208117.7299999949</v>
      </c>
      <c r="IN32" s="169">
        <v>197322.69000000044</v>
      </c>
      <c r="IO32" s="169">
        <v>6991420.1099999985</v>
      </c>
      <c r="IP32" s="169">
        <v>-14158768.200000003</v>
      </c>
      <c r="IQ32" s="169">
        <v>24907782.98</v>
      </c>
      <c r="IR32" s="169">
        <v>-33121306.830000065</v>
      </c>
      <c r="IS32" s="169">
        <v>-45375425.970000036</v>
      </c>
      <c r="IT32" s="169">
        <v>24090344.229999997</v>
      </c>
      <c r="IU32" s="169">
        <v>12812621.569999997</v>
      </c>
      <c r="IV32" s="169">
        <v>31110532.609999996</v>
      </c>
      <c r="IW32" s="169">
        <v>5894316.4200000027</v>
      </c>
      <c r="IX32" s="169">
        <v>721806.40000000317</v>
      </c>
      <c r="IY32" s="169">
        <v>5088230.8099999968</v>
      </c>
      <c r="IZ32" s="169">
        <v>4370116.4699999988</v>
      </c>
      <c r="JA32" s="169">
        <v>-14607978.319999998</v>
      </c>
      <c r="JB32" s="169">
        <v>385311.17000000336</v>
      </c>
      <c r="JC32" s="169">
        <v>-8596341.4599999972</v>
      </c>
      <c r="JD32" s="169">
        <v>269361207.79999995</v>
      </c>
      <c r="JE32" s="169">
        <v>-34727124.830000013</v>
      </c>
      <c r="JF32" s="169">
        <v>-122620.5499999944</v>
      </c>
      <c r="JG32" s="169">
        <v>-3323448.4400000009</v>
      </c>
      <c r="JH32" s="169">
        <v>3927624.4499999974</v>
      </c>
      <c r="JI32" s="169">
        <v>4464308.9799999995</v>
      </c>
      <c r="JJ32" s="169">
        <v>96691856.669999987</v>
      </c>
      <c r="JK32" s="169">
        <v>-1059413.820000001</v>
      </c>
      <c r="JL32" s="169">
        <v>-11110077.449999994</v>
      </c>
      <c r="JM32" s="169">
        <v>23079774.239999998</v>
      </c>
      <c r="JN32" s="169">
        <v>2348521.2200000128</v>
      </c>
      <c r="JO32" s="169">
        <v>-16681978.049999997</v>
      </c>
      <c r="JP32" s="169">
        <v>-88223.500000002896</v>
      </c>
      <c r="JQ32" s="169">
        <v>255661894.87999985</v>
      </c>
      <c r="JR32" s="169">
        <v>78016109.489999965</v>
      </c>
      <c r="JS32" s="169">
        <v>15683232.829999996</v>
      </c>
      <c r="JT32" s="169">
        <v>5478508.6200000038</v>
      </c>
      <c r="JU32" s="169">
        <v>4161093.620000002</v>
      </c>
      <c r="JV32" s="169">
        <v>4097752.3500000043</v>
      </c>
      <c r="JW32" s="169">
        <v>19940397.330000009</v>
      </c>
      <c r="JX32" s="169">
        <v>8234169.6999999955</v>
      </c>
      <c r="JY32" s="169">
        <v>10501428.889999993</v>
      </c>
      <c r="JZ32" s="169">
        <v>340733.78999999678</v>
      </c>
      <c r="KA32" s="169">
        <v>16024282.000000009</v>
      </c>
      <c r="KB32" s="169">
        <v>11488438.68</v>
      </c>
      <c r="KC32" s="169">
        <v>-2877054.2199999988</v>
      </c>
      <c r="KD32" s="169">
        <v>405884.35000000079</v>
      </c>
      <c r="KE32" s="169">
        <v>7678593.0799999963</v>
      </c>
      <c r="KF32" s="169">
        <v>705784951.61999953</v>
      </c>
      <c r="KG32" s="169">
        <v>62697039.730000012</v>
      </c>
      <c r="KH32" s="169">
        <v>65672948.849999994</v>
      </c>
      <c r="KI32" s="169">
        <v>14476679.950000005</v>
      </c>
      <c r="KJ32" s="169">
        <v>28491453.59999999</v>
      </c>
      <c r="KK32" s="169">
        <v>95854159.269999981</v>
      </c>
      <c r="KL32" s="169">
        <v>68325061.73999998</v>
      </c>
      <c r="KM32" s="169">
        <v>16112634.260000005</v>
      </c>
      <c r="KN32" s="169">
        <v>3836108.7900000024</v>
      </c>
      <c r="KO32" s="169">
        <v>-11194712.290000038</v>
      </c>
      <c r="KP32" s="169">
        <v>20501975.049999993</v>
      </c>
      <c r="KQ32" s="169">
        <v>6865259.9400000097</v>
      </c>
      <c r="KR32" s="169">
        <v>18302163.5</v>
      </c>
      <c r="KS32" s="169">
        <v>11367511.030000009</v>
      </c>
      <c r="KT32" s="169">
        <v>12848141.230000008</v>
      </c>
      <c r="KU32" s="169">
        <v>-12049566.020000119</v>
      </c>
      <c r="KV32" s="169">
        <v>86690038.769999996</v>
      </c>
      <c r="KW32" s="169">
        <v>134446057.16999993</v>
      </c>
      <c r="KX32" s="169">
        <v>428999.06000000093</v>
      </c>
      <c r="KY32" s="169">
        <v>-6587679.2299999995</v>
      </c>
      <c r="KZ32" s="169">
        <v>5536035.3399999971</v>
      </c>
      <c r="LA32" s="169">
        <v>2647058.3300000187</v>
      </c>
      <c r="LB32" s="169">
        <v>-1776180.770000004</v>
      </c>
      <c r="LC32" s="169">
        <v>8927290.1099999957</v>
      </c>
      <c r="LD32" s="169">
        <v>-4362626.4700000016</v>
      </c>
      <c r="LE32" s="169">
        <v>522112103.58000004</v>
      </c>
      <c r="LF32" s="169">
        <v>14283692.810000001</v>
      </c>
      <c r="LG32" s="169">
        <v>48981207.229999982</v>
      </c>
      <c r="LH32" s="169">
        <v>11225699.97000001</v>
      </c>
      <c r="LI32" s="169">
        <v>36416668.019999988</v>
      </c>
      <c r="LJ32" s="169">
        <v>816941.21499999985</v>
      </c>
      <c r="LK32" s="169">
        <v>-2454366.0501999962</v>
      </c>
      <c r="LL32" s="169">
        <v>8984709.8249999974</v>
      </c>
      <c r="LM32" s="169">
        <v>7275467.379999999</v>
      </c>
      <c r="LN32" s="169">
        <v>-2710437.8599999943</v>
      </c>
      <c r="LO32" s="169">
        <v>-4733291.4200000009</v>
      </c>
      <c r="LP32" s="169">
        <v>-48659594.770000026</v>
      </c>
      <c r="LQ32" s="169">
        <v>7821833.0599999959</v>
      </c>
      <c r="LR32" s="169">
        <v>18486782.950000003</v>
      </c>
      <c r="LS32" s="169">
        <v>424660820.6500001</v>
      </c>
      <c r="LT32" s="169">
        <v>46977802.439999998</v>
      </c>
      <c r="LU32" s="169">
        <v>209563654.85999978</v>
      </c>
      <c r="LV32" s="169">
        <v>52605912.779999971</v>
      </c>
      <c r="LW32" s="169">
        <v>58258.209999998217</v>
      </c>
      <c r="LX32" s="169">
        <v>22013922.04000001</v>
      </c>
      <c r="LY32" s="169">
        <v>7822149.8500000006</v>
      </c>
      <c r="LZ32" s="169">
        <v>7172706.6499999771</v>
      </c>
      <c r="MA32" s="169">
        <v>3105893.7300000074</v>
      </c>
      <c r="MB32" s="169">
        <v>58873789.620000005</v>
      </c>
      <c r="MC32" s="169">
        <v>325340.30000000366</v>
      </c>
      <c r="MD32" s="169">
        <v>11781406.990000021</v>
      </c>
      <c r="ME32" s="169">
        <v>463119312.23999953</v>
      </c>
      <c r="MF32" s="169">
        <v>-5353040.0999999978</v>
      </c>
      <c r="MG32" s="169">
        <v>3985284.1200000043</v>
      </c>
      <c r="MH32" s="169">
        <v>-11624940.280000001</v>
      </c>
      <c r="MI32" s="169">
        <v>138555.23000000836</v>
      </c>
      <c r="MJ32" s="169">
        <v>-9422013.0499999989</v>
      </c>
      <c r="MK32" s="169">
        <v>-7103425.370000002</v>
      </c>
      <c r="ML32" s="169">
        <v>-4262069.160000002</v>
      </c>
      <c r="MM32" s="169">
        <v>-3259512.5600000038</v>
      </c>
      <c r="MN32" s="169">
        <v>168718.59000000448</v>
      </c>
      <c r="MO32" s="169">
        <v>-1652400.6700000057</v>
      </c>
      <c r="MP32" s="169">
        <v>2776203.0700000003</v>
      </c>
      <c r="MQ32" s="169">
        <v>276896697.12999994</v>
      </c>
      <c r="MR32" s="169">
        <v>14794211.930000018</v>
      </c>
      <c r="MS32" s="169">
        <v>79314208.359999999</v>
      </c>
      <c r="MT32" s="169">
        <v>1640308.2199999972</v>
      </c>
      <c r="MU32" s="169">
        <v>6096851.7300000098</v>
      </c>
      <c r="MV32" s="169">
        <v>45924222.390000015</v>
      </c>
      <c r="MW32" s="169">
        <v>75374992.800799996</v>
      </c>
      <c r="MX32" s="169">
        <v>-3201769.9099999992</v>
      </c>
      <c r="MY32" s="169">
        <v>6301606.0399999861</v>
      </c>
      <c r="MZ32" s="169">
        <v>3204049.6599999988</v>
      </c>
      <c r="NA32" s="169"/>
      <c r="NB32" s="169">
        <v>573312652.40000057</v>
      </c>
      <c r="NC32" s="169">
        <v>124513763.93999997</v>
      </c>
      <c r="ND32" s="169">
        <v>33182522.540000003</v>
      </c>
      <c r="NE32" s="169">
        <v>567155622.87000024</v>
      </c>
      <c r="NF32" s="169">
        <v>24201011.229999986</v>
      </c>
      <c r="NG32" s="169">
        <v>52813331.209999993</v>
      </c>
      <c r="NH32" s="169">
        <v>127006700.77000004</v>
      </c>
      <c r="NI32" s="169">
        <v>299322586.73999983</v>
      </c>
      <c r="NJ32" s="169">
        <v>12963298.160000002</v>
      </c>
      <c r="NK32" s="169">
        <v>33936402.989999957</v>
      </c>
      <c r="NL32" s="169">
        <v>44851130.25</v>
      </c>
      <c r="NM32" s="169">
        <v>27841018.260000013</v>
      </c>
      <c r="NN32" s="169">
        <v>102791275.63000008</v>
      </c>
      <c r="NO32" s="169">
        <v>10305547.11999999</v>
      </c>
      <c r="NP32" s="169">
        <v>3622961.0600000122</v>
      </c>
      <c r="NQ32" s="169">
        <v>4630813.9100000039</v>
      </c>
      <c r="NR32" s="169">
        <v>7368877.3799999896</v>
      </c>
      <c r="NS32" s="169">
        <v>3190636.3</v>
      </c>
      <c r="NT32" s="169">
        <v>1518111.5399999989</v>
      </c>
      <c r="NU32" s="169">
        <v>79971955.935000017</v>
      </c>
      <c r="NV32" s="169">
        <v>147301531.31000003</v>
      </c>
      <c r="NW32" s="169">
        <v>8460932.2599999998</v>
      </c>
      <c r="NX32" s="169">
        <v>2075131.6199999948</v>
      </c>
      <c r="NY32" s="169">
        <v>5440890.6800000006</v>
      </c>
      <c r="NZ32" s="169">
        <v>2605649.9799999879</v>
      </c>
      <c r="OA32" s="169">
        <v>256983.68000000133</v>
      </c>
      <c r="OB32" s="169">
        <v>910910816.32999933</v>
      </c>
      <c r="OC32" s="169">
        <v>-48736995.79999999</v>
      </c>
      <c r="OD32" s="169">
        <v>36254387.56000001</v>
      </c>
      <c r="OE32" s="169">
        <v>1403182.8399999852</v>
      </c>
      <c r="OF32" s="169">
        <v>7234899.7900000019</v>
      </c>
      <c r="OG32" s="169">
        <v>62929079.649999954</v>
      </c>
      <c r="OH32" s="169">
        <v>17988277.240000006</v>
      </c>
      <c r="OI32" s="169">
        <v>23188778.989999991</v>
      </c>
      <c r="OJ32" s="169">
        <v>41403866.20000001</v>
      </c>
      <c r="OK32" s="169">
        <v>212623713.20000029</v>
      </c>
      <c r="OL32" s="169">
        <v>67868447.549999952</v>
      </c>
      <c r="OM32" s="169">
        <v>276230170.36000007</v>
      </c>
      <c r="ON32" s="169">
        <v>48716592.769999988</v>
      </c>
      <c r="OO32" s="169">
        <v>26352496</v>
      </c>
      <c r="OP32" s="169">
        <v>67462833.75</v>
      </c>
      <c r="OQ32" s="169">
        <v>85177129.539999962</v>
      </c>
      <c r="OR32" s="169">
        <v>9605473.2599999849</v>
      </c>
      <c r="OS32" s="169">
        <v>15178669.99000001</v>
      </c>
      <c r="OT32" s="169">
        <v>13731523.460000006</v>
      </c>
      <c r="OU32" s="169">
        <v>4557150.3500000052</v>
      </c>
      <c r="OV32" s="169">
        <v>4010268.2700000172</v>
      </c>
      <c r="OW32" s="169">
        <v>20358700.389999997</v>
      </c>
      <c r="OX32" s="169">
        <v>7182235.8200000003</v>
      </c>
      <c r="OY32" s="169">
        <v>-6084599.629999999</v>
      </c>
      <c r="OZ32" s="169">
        <v>39509268.539999969</v>
      </c>
      <c r="PA32" s="169">
        <v>9358273.459999999</v>
      </c>
      <c r="PB32" s="169">
        <v>-36290383.143999994</v>
      </c>
      <c r="PC32" s="169">
        <v>1055196.5300000024</v>
      </c>
      <c r="PD32" s="169">
        <v>7371064.9999999991</v>
      </c>
      <c r="PE32" s="169">
        <v>18190668.280000001</v>
      </c>
      <c r="PF32" s="169">
        <v>-153751.27000000226</v>
      </c>
      <c r="PG32" s="169">
        <v>853644.75000000105</v>
      </c>
      <c r="PH32" s="169">
        <v>-7469122.2299999986</v>
      </c>
      <c r="PI32" s="169">
        <v>-12508385.949999997</v>
      </c>
      <c r="PJ32" s="169">
        <v>15838196.600000009</v>
      </c>
      <c r="PK32" s="169">
        <v>29144218.309999987</v>
      </c>
      <c r="PL32" s="169">
        <v>33539.949999999517</v>
      </c>
      <c r="PM32" s="169">
        <v>-36259054.560000002</v>
      </c>
      <c r="PN32" s="169">
        <v>706056.50999999989</v>
      </c>
      <c r="PO32" s="169">
        <v>159479.22999999981</v>
      </c>
      <c r="PP32" s="169"/>
      <c r="PQ32" s="169"/>
      <c r="PR32" s="169">
        <v>437959139.97000015</v>
      </c>
      <c r="PS32" s="169">
        <v>20702383.470000003</v>
      </c>
      <c r="PT32" s="169">
        <v>-5754197.6500000004</v>
      </c>
      <c r="PU32" s="169">
        <v>62794879.049999952</v>
      </c>
      <c r="PV32" s="169">
        <v>4925572.0700000115</v>
      </c>
      <c r="PW32" s="169">
        <v>-8027.1899999959169</v>
      </c>
      <c r="PX32" s="169">
        <v>31882945.920000065</v>
      </c>
      <c r="PY32" s="169">
        <v>22635581.419999998</v>
      </c>
      <c r="PZ32" s="169">
        <v>11701182.479999999</v>
      </c>
      <c r="QA32" s="169">
        <v>7060389.7099999962</v>
      </c>
      <c r="QB32" s="169">
        <v>-14577182.350000013</v>
      </c>
      <c r="QC32" s="169">
        <v>98683.800000002695</v>
      </c>
      <c r="QD32" s="169">
        <v>5381924.7299999986</v>
      </c>
      <c r="QE32" s="169">
        <v>64879242.109999985</v>
      </c>
      <c r="QF32" s="169">
        <v>21392059.889999978</v>
      </c>
      <c r="QG32" s="169">
        <v>61241016.24000001</v>
      </c>
      <c r="QH32" s="169">
        <v>-5460143.6500000032</v>
      </c>
      <c r="QI32" s="169">
        <v>-9383427.7799999993</v>
      </c>
      <c r="QJ32" s="169">
        <v>673977.85999999859</v>
      </c>
      <c r="QK32" s="169">
        <v>-35181465.100000009</v>
      </c>
      <c r="QL32" s="169">
        <v>-13128765.220000008</v>
      </c>
      <c r="QM32" s="169">
        <v>-330267.23000000376</v>
      </c>
      <c r="QN32" s="169"/>
      <c r="QO32" s="169"/>
      <c r="QP32" s="169"/>
      <c r="QQ32" s="169"/>
      <c r="QR32" s="169">
        <v>468532782.93000007</v>
      </c>
      <c r="QS32" s="169">
        <v>1403463.0100000023</v>
      </c>
      <c r="QT32" s="169">
        <v>-16701875.750000007</v>
      </c>
      <c r="QU32" s="169">
        <v>20552777.490000006</v>
      </c>
      <c r="QV32" s="169">
        <v>11505568.57</v>
      </c>
      <c r="QW32" s="169">
        <v>125234017.51000004</v>
      </c>
      <c r="QX32" s="169">
        <v>9969455.7000000067</v>
      </c>
      <c r="QY32" s="169">
        <v>5389281.4000000013</v>
      </c>
      <c r="QZ32" s="169">
        <v>94455860.290000021</v>
      </c>
      <c r="RA32" s="169">
        <v>3708400.8500000006</v>
      </c>
      <c r="RB32" s="169">
        <v>3704147.8599999975</v>
      </c>
      <c r="RC32" s="169"/>
      <c r="RD32" s="169"/>
      <c r="RE32" s="169">
        <v>312607112.66000009</v>
      </c>
      <c r="RF32" s="169">
        <v>3159895.9999999977</v>
      </c>
      <c r="RG32" s="169">
        <v>-12333865.080000006</v>
      </c>
      <c r="RH32" s="169">
        <v>61316319.099999964</v>
      </c>
      <c r="RI32" s="169">
        <v>-2344714.2599999998</v>
      </c>
      <c r="RJ32" s="169">
        <v>-11907734.809999999</v>
      </c>
      <c r="RK32" s="169">
        <v>-24851450.639999986</v>
      </c>
      <c r="RL32" s="169">
        <v>231406.7800000011</v>
      </c>
      <c r="RM32" s="169">
        <v>3176945.55</v>
      </c>
      <c r="RN32" s="169">
        <v>3414254.0500000021</v>
      </c>
      <c r="RO32" s="169">
        <v>23153253.669999972</v>
      </c>
      <c r="RP32" s="169">
        <v>13321743.83</v>
      </c>
      <c r="RQ32" s="169">
        <v>15105.140000000349</v>
      </c>
      <c r="RR32" s="169">
        <v>-23417116.149999999</v>
      </c>
      <c r="RS32" s="169">
        <v>700819.62999999512</v>
      </c>
      <c r="RT32" s="169">
        <v>412151.45000000013</v>
      </c>
      <c r="RU32" s="169">
        <v>-696516.26999999757</v>
      </c>
      <c r="RV32" s="169">
        <v>-1770247.9200000013</v>
      </c>
      <c r="RW32" s="169">
        <v>1204.4999999999181</v>
      </c>
      <c r="RX32" s="169">
        <v>-5840494.0100000007</v>
      </c>
      <c r="RY32" s="169">
        <v>186743577.10000005</v>
      </c>
      <c r="RZ32" s="169">
        <v>41291908.839999996</v>
      </c>
      <c r="SA32" s="169">
        <v>6660920.3599999985</v>
      </c>
      <c r="SB32" s="169">
        <v>1447365.9200000076</v>
      </c>
      <c r="SC32" s="169">
        <v>2464631.6199999992</v>
      </c>
      <c r="SD32" s="169">
        <v>6439270.4999999972</v>
      </c>
      <c r="SE32" s="169"/>
      <c r="SF32" s="169">
        <v>35033442.210000008</v>
      </c>
      <c r="SG32" s="169">
        <v>15066516.970000003</v>
      </c>
      <c r="SH32" s="169">
        <v>28793126.989999987</v>
      </c>
      <c r="SI32" s="169">
        <v>-18744683.949999996</v>
      </c>
      <c r="SJ32" s="169"/>
      <c r="SK32" s="169">
        <v>14690853.800000036</v>
      </c>
      <c r="SL32" s="169">
        <v>21433250.589999996</v>
      </c>
      <c r="SM32" s="169">
        <v>25746445.389999997</v>
      </c>
      <c r="SN32" s="169">
        <v>46791396.750000015</v>
      </c>
      <c r="SO32" s="169">
        <v>25892280.739999998</v>
      </c>
      <c r="SP32" s="169">
        <v>10328433.109999998</v>
      </c>
      <c r="SQ32" s="169">
        <v>9274881.7300000004</v>
      </c>
      <c r="SR32" s="169">
        <v>-9357490.129999999</v>
      </c>
      <c r="SS32" s="169">
        <v>61463345.229999892</v>
      </c>
      <c r="ST32" s="169">
        <v>7790247.7700000042</v>
      </c>
      <c r="SU32" s="169">
        <v>48947492.409999996</v>
      </c>
      <c r="SV32" s="169">
        <v>18293374.379999999</v>
      </c>
      <c r="SW32" s="169">
        <v>-2114561.1600000011</v>
      </c>
      <c r="SX32" s="169">
        <v>6410773.0699999984</v>
      </c>
      <c r="SY32" s="169">
        <v>21420640.120000001</v>
      </c>
      <c r="SZ32" s="169">
        <v>19599510.989999998</v>
      </c>
      <c r="TA32" s="169">
        <v>7234779.8100000052</v>
      </c>
      <c r="TB32" s="169">
        <v>-4787269.6300000008</v>
      </c>
      <c r="TC32" s="169">
        <v>21493138.099999994</v>
      </c>
      <c r="TD32" s="169">
        <v>2174378.9500000048</v>
      </c>
      <c r="TE32" s="169">
        <v>48871126.080000006</v>
      </c>
      <c r="TF32" s="169">
        <v>2466467.2199999988</v>
      </c>
      <c r="TG32" s="169">
        <v>97262523.979999945</v>
      </c>
      <c r="TH32" s="169">
        <v>13355991.170000002</v>
      </c>
      <c r="TI32" s="169">
        <v>20582441.109999999</v>
      </c>
      <c r="TJ32" s="169">
        <v>-193922.52000000223</v>
      </c>
      <c r="TK32" s="169">
        <v>-5721937.6700000009</v>
      </c>
      <c r="TL32" s="169">
        <v>-4751442.0899999961</v>
      </c>
      <c r="TM32" s="169">
        <v>-1172507.4000000008</v>
      </c>
      <c r="TN32" s="169">
        <v>6257616.3300000057</v>
      </c>
      <c r="TO32" s="169">
        <v>19422178.620000008</v>
      </c>
      <c r="TP32" s="169">
        <v>-9663696.459999999</v>
      </c>
      <c r="TQ32" s="169">
        <v>-21634211</v>
      </c>
      <c r="TR32" s="169">
        <v>7830601.2499999991</v>
      </c>
      <c r="TS32" s="169">
        <v>4892888.2300000042</v>
      </c>
      <c r="TT32" s="169">
        <v>44909.520000008473</v>
      </c>
      <c r="TU32" s="169">
        <v>5312114.5599999959</v>
      </c>
      <c r="TV32" s="169">
        <v>14383616.389999997</v>
      </c>
      <c r="TW32" s="169">
        <v>30067096.410000008</v>
      </c>
      <c r="TX32" s="169">
        <v>-3667380.8299999968</v>
      </c>
      <c r="TY32" s="169">
        <v>282186522.58999991</v>
      </c>
      <c r="TZ32" s="169">
        <v>10955302.359999985</v>
      </c>
      <c r="UA32" s="169">
        <v>-4152067.7600000007</v>
      </c>
      <c r="UB32" s="169">
        <v>-3690792.9800000018</v>
      </c>
      <c r="UC32" s="169">
        <v>-75628145.400000036</v>
      </c>
      <c r="UD32" s="169">
        <v>6308680.0600000033</v>
      </c>
      <c r="UE32" s="169">
        <v>-519460.28999999951</v>
      </c>
      <c r="UF32" s="169">
        <v>9887886.7200000007</v>
      </c>
      <c r="UG32" s="169">
        <v>17016115.720000006</v>
      </c>
      <c r="UH32" s="169">
        <v>18041018.469999991</v>
      </c>
      <c r="UI32" s="169">
        <v>-736592.34999999963</v>
      </c>
      <c r="UJ32" s="169">
        <v>58150.049999986906</v>
      </c>
      <c r="UK32" s="169">
        <v>-5737693.0700000087</v>
      </c>
      <c r="UL32" s="169">
        <v>2277423.5099999956</v>
      </c>
      <c r="UM32" s="169">
        <v>5996531.5200000014</v>
      </c>
      <c r="UN32" s="169">
        <v>1022909232.7899998</v>
      </c>
      <c r="UO32" s="169">
        <v>1971245.4899999991</v>
      </c>
      <c r="UP32" s="169">
        <v>-10709882.450000005</v>
      </c>
      <c r="UQ32" s="169">
        <v>-7435039.9400000013</v>
      </c>
      <c r="UR32" s="169">
        <v>-5346839.3299999973</v>
      </c>
      <c r="US32" s="169">
        <v>-1012885.2599999995</v>
      </c>
      <c r="UT32" s="169">
        <v>-17559863.050000001</v>
      </c>
      <c r="UU32" s="169">
        <v>2591150.5299999993</v>
      </c>
      <c r="UV32" s="169">
        <v>368914.23999999865</v>
      </c>
      <c r="UW32" s="169">
        <v>-2918260.9699999993</v>
      </c>
      <c r="UX32" s="169">
        <v>-6694648.5399999991</v>
      </c>
      <c r="UY32" s="169">
        <v>23906924.029999997</v>
      </c>
      <c r="UZ32" s="169">
        <v>16180016.690000001</v>
      </c>
      <c r="VA32" s="169">
        <v>-4960401.0099999877</v>
      </c>
      <c r="VB32" s="169">
        <v>8999069.6799999867</v>
      </c>
      <c r="VC32" s="169">
        <v>9450236.8300000019</v>
      </c>
      <c r="VD32" s="169">
        <v>1206909.9700000007</v>
      </c>
      <c r="VE32" s="169">
        <v>6763540.8899999987</v>
      </c>
      <c r="VF32" s="169">
        <v>5751352.3800000018</v>
      </c>
      <c r="VG32" s="169">
        <v>1180171.1000000003</v>
      </c>
      <c r="VH32" s="169">
        <v>9290182.9899999984</v>
      </c>
      <c r="VI32" s="169">
        <v>11795968.709999995</v>
      </c>
      <c r="VJ32" s="169">
        <v>30377996.649999864</v>
      </c>
      <c r="VK32" s="169">
        <v>194559.74000000054</v>
      </c>
      <c r="VL32" s="169">
        <v>24604790.329999991</v>
      </c>
      <c r="VM32" s="169">
        <v>12766728.620000005</v>
      </c>
      <c r="VN32" s="169">
        <v>78163593.25000003</v>
      </c>
      <c r="VO32" s="169">
        <v>11992040.430000009</v>
      </c>
      <c r="VP32" s="169">
        <v>1058104.2699999951</v>
      </c>
      <c r="VQ32" s="169">
        <v>5472694.6499999985</v>
      </c>
      <c r="VR32" s="169">
        <v>30000344.660000011</v>
      </c>
      <c r="VS32" s="169">
        <v>14799894.409999978</v>
      </c>
      <c r="VT32" s="169">
        <v>12201849.839999991</v>
      </c>
      <c r="VU32" s="169">
        <v>98959174.5</v>
      </c>
      <c r="VV32" s="169">
        <v>-3298683.3299999922</v>
      </c>
      <c r="VW32" s="169">
        <v>17500387.179999992</v>
      </c>
      <c r="VX32" s="169">
        <v>-5063691.6399999987</v>
      </c>
      <c r="VY32" s="169">
        <v>1945741085.2000003</v>
      </c>
      <c r="VZ32" s="169">
        <v>23202738.550000016</v>
      </c>
      <c r="WA32" s="169">
        <v>51353519.159999982</v>
      </c>
      <c r="WB32" s="169">
        <v>160659.04999999475</v>
      </c>
      <c r="WC32" s="169">
        <v>22916584.509999994</v>
      </c>
      <c r="WD32" s="169">
        <v>10094095.439999988</v>
      </c>
      <c r="WE32" s="169">
        <v>37646866.069999985</v>
      </c>
      <c r="WF32" s="169">
        <v>46948010.070000015</v>
      </c>
      <c r="WG32" s="169">
        <v>23713583.470000003</v>
      </c>
      <c r="WH32" s="169">
        <v>43418168.309999987</v>
      </c>
      <c r="WI32" s="169">
        <v>8926923.5100000054</v>
      </c>
      <c r="WJ32" s="169">
        <v>26894197.420000013</v>
      </c>
      <c r="WK32" s="169">
        <v>11702773.329999983</v>
      </c>
      <c r="WL32" s="169">
        <v>46981928.349999964</v>
      </c>
      <c r="WM32" s="169">
        <v>119701980.16</v>
      </c>
      <c r="WN32" s="169">
        <v>47268766.449999988</v>
      </c>
      <c r="WO32" s="169">
        <v>18081428.110000007</v>
      </c>
      <c r="WP32" s="169">
        <v>54915155.249999993</v>
      </c>
      <c r="WQ32" s="169">
        <v>4527845.9699999979</v>
      </c>
      <c r="WR32" s="169">
        <v>22402096.090000033</v>
      </c>
      <c r="WS32" s="169">
        <v>116711266.43999992</v>
      </c>
      <c r="WT32" s="169">
        <v>22152223.749999978</v>
      </c>
      <c r="WU32" s="169">
        <v>30641582.250000011</v>
      </c>
      <c r="WV32" s="169">
        <v>7874243.3559999978</v>
      </c>
      <c r="WW32" s="169">
        <v>6463115.7199999979</v>
      </c>
      <c r="WX32" s="169">
        <v>6934864.9199999943</v>
      </c>
      <c r="WY32" s="169">
        <v>21536425.220000003</v>
      </c>
      <c r="WZ32" s="169">
        <v>5759198.6499999966</v>
      </c>
      <c r="XA32" s="169">
        <v>83161263.320000008</v>
      </c>
      <c r="XB32" s="169">
        <v>15843383.739999998</v>
      </c>
      <c r="XC32" s="169">
        <v>11932785.918399999</v>
      </c>
      <c r="XD32" s="169">
        <v>11973895.480000002</v>
      </c>
      <c r="XE32" s="169">
        <v>12552340.050000004</v>
      </c>
      <c r="XF32" s="169">
        <v>594964456.01999986</v>
      </c>
      <c r="XG32" s="169">
        <v>20040694.750000011</v>
      </c>
      <c r="XH32" s="169">
        <v>97086779.480000019</v>
      </c>
      <c r="XI32" s="169">
        <v>108496974.87000003</v>
      </c>
      <c r="XJ32" s="169">
        <v>13301319.119999997</v>
      </c>
      <c r="XK32" s="169">
        <v>28106896.830000002</v>
      </c>
      <c r="XL32" s="169">
        <v>23421169.670000013</v>
      </c>
      <c r="XM32" s="169">
        <v>52259938.889999993</v>
      </c>
      <c r="XN32" s="169">
        <v>4934654.9599999981</v>
      </c>
      <c r="XO32" s="169">
        <v>90751311.540000036</v>
      </c>
      <c r="XP32" s="169">
        <v>29065439.269999992</v>
      </c>
      <c r="XQ32" s="169">
        <v>10179043.540000003</v>
      </c>
      <c r="XR32" s="169">
        <v>15386345.559999995</v>
      </c>
      <c r="XS32" s="169">
        <v>3689415.870000002</v>
      </c>
      <c r="XT32" s="169">
        <v>14635109.409999998</v>
      </c>
      <c r="XU32" s="169">
        <v>853829.51000000106</v>
      </c>
      <c r="XV32" s="169">
        <v>8146908.6699999971</v>
      </c>
      <c r="XW32" s="169">
        <v>11120572.619999999</v>
      </c>
      <c r="XX32" s="169">
        <v>4065108.5000000009</v>
      </c>
      <c r="XY32" s="169">
        <v>2564762.3900000006</v>
      </c>
      <c r="XZ32" s="169">
        <v>8321949.3100000015</v>
      </c>
      <c r="YA32" s="169">
        <v>24769121.279999997</v>
      </c>
      <c r="YB32" s="169">
        <v>25878991.289999999</v>
      </c>
      <c r="YC32" s="169">
        <v>592068134.28000021</v>
      </c>
      <c r="YD32" s="169">
        <v>33604850.469999999</v>
      </c>
      <c r="YE32" s="169">
        <v>26067213.281000022</v>
      </c>
      <c r="YF32" s="169">
        <v>43031385.719999999</v>
      </c>
      <c r="YG32" s="169">
        <v>21248259.800000008</v>
      </c>
      <c r="YH32" s="169">
        <v>36941392.820000015</v>
      </c>
      <c r="YI32" s="169">
        <v>-4499822.3100000098</v>
      </c>
      <c r="YJ32" s="169">
        <v>-7889594.6600000001</v>
      </c>
      <c r="YK32" s="169">
        <v>-19693968.900000002</v>
      </c>
      <c r="YL32" s="169">
        <v>18972566.870000008</v>
      </c>
      <c r="YM32" s="169">
        <v>36523822.030000009</v>
      </c>
      <c r="YN32" s="169">
        <v>6484783.7299999995</v>
      </c>
      <c r="YO32" s="169">
        <v>21937144.790000007</v>
      </c>
      <c r="YP32" s="169">
        <v>731356.05000000191</v>
      </c>
      <c r="YQ32" s="169">
        <v>39875100.229999997</v>
      </c>
      <c r="YR32" s="169">
        <v>57456360.68000003</v>
      </c>
      <c r="YS32" s="169">
        <v>12829241.860000001</v>
      </c>
      <c r="YT32" s="169">
        <v>158844073.07999995</v>
      </c>
      <c r="YU32" s="169">
        <v>1129910.1599999997</v>
      </c>
      <c r="YV32" s="169">
        <v>4164168.1599999978</v>
      </c>
      <c r="YW32" s="169">
        <v>-11662680.299999999</v>
      </c>
      <c r="YX32" s="169">
        <v>5179225.0100000035</v>
      </c>
      <c r="YY32" s="169">
        <v>125945.81000000163</v>
      </c>
      <c r="YZ32" s="169">
        <v>2667827.6399999973</v>
      </c>
      <c r="ZA32" s="169">
        <v>112438943.11999997</v>
      </c>
      <c r="ZB32" s="169">
        <v>10483819.730000002</v>
      </c>
      <c r="ZC32" s="169">
        <v>19452153.819999997</v>
      </c>
      <c r="ZD32" s="169">
        <v>10239527.019999994</v>
      </c>
      <c r="ZE32" s="169">
        <v>12319576.730000004</v>
      </c>
      <c r="ZF32" s="169">
        <v>9434.6600000010567</v>
      </c>
      <c r="ZG32" s="169">
        <v>3796101.4300000025</v>
      </c>
      <c r="ZH32" s="169">
        <v>9794645.3300000001</v>
      </c>
      <c r="ZI32" s="169">
        <v>-21922845.159999996</v>
      </c>
      <c r="ZJ32" s="169">
        <v>322704715.78999984</v>
      </c>
      <c r="ZK32" s="169">
        <v>14405833.220000003</v>
      </c>
      <c r="ZL32" s="169">
        <v>67130790.750000015</v>
      </c>
      <c r="ZM32" s="169">
        <v>291502736.16000009</v>
      </c>
      <c r="ZN32" s="169">
        <v>115586056.16999994</v>
      </c>
      <c r="ZO32" s="169">
        <v>22035454.289999995</v>
      </c>
      <c r="ZP32" s="169">
        <v>27141938.160000019</v>
      </c>
      <c r="ZQ32" s="169">
        <v>176991885.30000001</v>
      </c>
      <c r="ZR32" s="169">
        <v>338569881.6400001</v>
      </c>
      <c r="ZS32" s="169">
        <v>95477763.210000038</v>
      </c>
      <c r="ZT32" s="169">
        <v>21114493.789999999</v>
      </c>
      <c r="ZU32" s="169">
        <v>54334976.68999999</v>
      </c>
      <c r="ZV32" s="169">
        <v>24785455.160000015</v>
      </c>
      <c r="ZW32" s="169">
        <v>18109049.130000003</v>
      </c>
      <c r="ZX32" s="169">
        <v>5887305.719999996</v>
      </c>
      <c r="ZY32" s="169">
        <v>19563871.150000006</v>
      </c>
      <c r="ZZ32" s="169">
        <v>6372472.0699999938</v>
      </c>
      <c r="AAA32" s="169">
        <v>5193699.5039999997</v>
      </c>
      <c r="AAB32" s="169">
        <v>34876347.820000023</v>
      </c>
      <c r="AAC32" s="169">
        <v>11092573.583999982</v>
      </c>
      <c r="AAD32" s="169">
        <v>11900702.109999998</v>
      </c>
      <c r="AAE32" s="169">
        <v>23917869.239999995</v>
      </c>
      <c r="AAF32" s="169">
        <v>34870573.169999965</v>
      </c>
      <c r="AAG32" s="169">
        <v>10834990.909999993</v>
      </c>
      <c r="AAH32" s="169">
        <v>-2749659.8999999906</v>
      </c>
      <c r="AAI32" s="169">
        <v>3620336.1300000004</v>
      </c>
      <c r="AAJ32" s="169">
        <v>2416601.7000000002</v>
      </c>
      <c r="AAK32" s="169">
        <v>-10141463.490000004</v>
      </c>
      <c r="AAL32" s="169">
        <v>-1490402.8000000038</v>
      </c>
      <c r="AAM32" s="169">
        <v>1148353100.2499993</v>
      </c>
      <c r="AAN32" s="169">
        <v>1134766.1900000048</v>
      </c>
      <c r="AAO32" s="169">
        <v>-5125346.3500000024</v>
      </c>
      <c r="AAP32" s="169">
        <v>16580797.260000017</v>
      </c>
      <c r="AAQ32" s="169">
        <v>37632384.769999996</v>
      </c>
      <c r="AAR32" s="169">
        <v>29135553.56000001</v>
      </c>
      <c r="AAS32" s="169">
        <v>26259285.39999998</v>
      </c>
      <c r="AAT32" s="169">
        <v>53472469.99000001</v>
      </c>
      <c r="AAU32" s="169">
        <v>34694283.299999997</v>
      </c>
      <c r="AAV32" s="169">
        <v>4611306.6100000031</v>
      </c>
      <c r="AAW32" s="169">
        <v>17344578.57</v>
      </c>
      <c r="AAX32" s="169">
        <v>2725526.090000025</v>
      </c>
      <c r="AAY32" s="169">
        <v>18334643.940000005</v>
      </c>
      <c r="AAZ32" s="169">
        <v>-3631608.18</v>
      </c>
      <c r="ABA32" s="169">
        <v>10996909.629999993</v>
      </c>
      <c r="ABB32" s="169">
        <v>-8533068.8399999961</v>
      </c>
      <c r="ABC32" s="169">
        <v>9003175.8699999992</v>
      </c>
      <c r="ABD32" s="169">
        <v>14795410.990000004</v>
      </c>
      <c r="ABE32" s="169">
        <v>4228983.9699999988</v>
      </c>
      <c r="ABF32" s="169">
        <v>60760612.889999978</v>
      </c>
      <c r="ABG32" s="169">
        <v>-3185249.5499999588</v>
      </c>
      <c r="ABH32" s="169">
        <v>12990208.339999996</v>
      </c>
      <c r="ABI32" s="169">
        <v>3438820.7700000014</v>
      </c>
      <c r="ABJ32" s="169">
        <v>1220337.7300000016</v>
      </c>
      <c r="ABK32" s="169">
        <v>25189681.430000003</v>
      </c>
      <c r="ABL32" s="169">
        <v>10775195.609999999</v>
      </c>
      <c r="ABM32" s="169">
        <v>121361974.45999987</v>
      </c>
      <c r="ABN32" s="169">
        <v>51943491.600000009</v>
      </c>
      <c r="ABO32" s="169">
        <v>17117446.610000007</v>
      </c>
      <c r="ABP32" s="169">
        <v>42462316.000000007</v>
      </c>
      <c r="ABQ32" s="169">
        <v>6106791.8500000006</v>
      </c>
      <c r="ABR32" s="169">
        <v>12182357.789999999</v>
      </c>
      <c r="ABS32" s="169">
        <v>1238007.390000002</v>
      </c>
      <c r="ABT32" s="169">
        <v>3053687.1900000055</v>
      </c>
      <c r="ABU32" s="169">
        <v>15745555.870000003</v>
      </c>
      <c r="ABV32" s="169">
        <v>174012990.72999984</v>
      </c>
      <c r="ABW32" s="169">
        <v>37905210.280000001</v>
      </c>
      <c r="ABX32" s="169">
        <v>31069338.289999992</v>
      </c>
      <c r="ABY32" s="169">
        <v>11127700.969999993</v>
      </c>
      <c r="ABZ32" s="169">
        <v>12524259.449999999</v>
      </c>
      <c r="ACA32" s="169">
        <v>-9179307.3900000174</v>
      </c>
      <c r="ACB32" s="169">
        <v>-671289.07999999961</v>
      </c>
      <c r="ACC32" s="169">
        <v>-893093.97300000116</v>
      </c>
      <c r="ACD32" s="169">
        <v>614842.28000000084</v>
      </c>
      <c r="ACE32" s="169"/>
      <c r="ACF32" s="169">
        <v>4580495.1099999994</v>
      </c>
      <c r="ACG32" s="169">
        <v>766379969.94000006</v>
      </c>
      <c r="ACH32" s="169">
        <v>4956204.6799999988</v>
      </c>
      <c r="ACI32" s="169">
        <v>-7387544.8800000008</v>
      </c>
      <c r="ACJ32" s="169">
        <v>-22062268.670000009</v>
      </c>
      <c r="ACK32" s="169">
        <v>18912420.48</v>
      </c>
      <c r="ACL32" s="169">
        <v>-34212078.989999995</v>
      </c>
      <c r="ACM32" s="169">
        <v>80259769.35999997</v>
      </c>
      <c r="ACN32" s="169">
        <v>54042143.600000031</v>
      </c>
      <c r="ACO32" s="169">
        <v>17072940.000000022</v>
      </c>
      <c r="ACP32" s="169">
        <v>-7854698.6700000009</v>
      </c>
      <c r="ACQ32" s="169">
        <v>-4496495.6800000006</v>
      </c>
      <c r="ACR32" s="169">
        <v>-13934308.000000004</v>
      </c>
      <c r="ACS32" s="169">
        <v>6580098.1399999941</v>
      </c>
      <c r="ACT32" s="169">
        <v>119038232.28999998</v>
      </c>
      <c r="ACU32" s="169"/>
      <c r="ACV32" s="169">
        <v>18769278.159999996</v>
      </c>
      <c r="ACW32" s="169">
        <v>9575615.3799999952</v>
      </c>
      <c r="ACX32" s="169">
        <v>-6638417.0000000009</v>
      </c>
      <c r="ACY32" s="169">
        <v>1729064.7799999979</v>
      </c>
      <c r="ACZ32" s="169"/>
      <c r="ADA32" s="169">
        <v>7304862.0905999979</v>
      </c>
      <c r="ADB32" s="169">
        <v>3987572.0299999984</v>
      </c>
      <c r="ADC32" s="169">
        <v>31384858.439999998</v>
      </c>
      <c r="ADD32" s="169">
        <v>-3709906.7799999798</v>
      </c>
      <c r="ADE32" s="169">
        <v>117252875.90999992</v>
      </c>
      <c r="ADF32" s="169">
        <v>-7283188.9100000011</v>
      </c>
      <c r="ADG32" s="169">
        <v>-1240837.0500000021</v>
      </c>
      <c r="ADH32" s="169">
        <v>-2342580.069999997</v>
      </c>
      <c r="ADI32" s="169">
        <v>-2173444.9699999988</v>
      </c>
      <c r="ADJ32" s="169">
        <v>5556867.2899999963</v>
      </c>
      <c r="ADK32" s="169">
        <v>-1437400.4500000002</v>
      </c>
      <c r="ADL32" s="169">
        <v>2065420.9800000067</v>
      </c>
      <c r="ADM32" s="169">
        <v>180308270.49000004</v>
      </c>
      <c r="ADN32" s="169">
        <v>82256637.669999972</v>
      </c>
      <c r="ADO32" s="169">
        <v>15527977.209999977</v>
      </c>
      <c r="ADP32" s="169">
        <v>-10707524.729999973</v>
      </c>
      <c r="ADQ32" s="169">
        <v>-1653411.149999999</v>
      </c>
      <c r="ADR32" s="169">
        <v>40437.560000001075</v>
      </c>
      <c r="ADS32" s="169">
        <v>32780753.63000001</v>
      </c>
      <c r="ADT32" s="169">
        <v>446377.43000000023</v>
      </c>
      <c r="ADU32" s="169">
        <v>297937289.59999973</v>
      </c>
      <c r="ADV32" s="169">
        <v>35815561.490000032</v>
      </c>
      <c r="ADW32" s="169">
        <v>-9768966.7500000075</v>
      </c>
      <c r="ADX32" s="169">
        <v>-3547404.8400000022</v>
      </c>
      <c r="ADY32" s="169">
        <v>3713201.5099999956</v>
      </c>
      <c r="ADZ32" s="169">
        <v>11426140.739999995</v>
      </c>
      <c r="AEA32" s="169">
        <v>-1722533.3199999996</v>
      </c>
      <c r="AEB32" s="169">
        <v>-8586432.4899999965</v>
      </c>
      <c r="AEC32" s="169">
        <v>-2910813.3600000027</v>
      </c>
      <c r="AED32" s="169">
        <v>14918036.489999998</v>
      </c>
      <c r="AEE32" s="169">
        <v>26273590.030000001</v>
      </c>
      <c r="AEF32" s="169">
        <v>18983943.290000018</v>
      </c>
      <c r="AEG32" s="169">
        <v>14888360.000000002</v>
      </c>
      <c r="AEH32" s="169">
        <v>-2445865.069999997</v>
      </c>
      <c r="AEI32" s="169">
        <v>-6582464.0199999958</v>
      </c>
      <c r="AEJ32" s="169">
        <v>4231291.5799999889</v>
      </c>
      <c r="AEK32" s="169">
        <v>338845.05600000243</v>
      </c>
      <c r="AEL32" s="169">
        <v>-11644914.560000017</v>
      </c>
      <c r="AEM32" s="169">
        <v>2726162.2299999977</v>
      </c>
      <c r="AEN32" s="169">
        <v>-1341616.1800000009</v>
      </c>
      <c r="AEO32" s="169">
        <v>294049113.99999982</v>
      </c>
      <c r="AEP32" s="169">
        <v>35111457.630000018</v>
      </c>
      <c r="AEQ32" s="169">
        <v>3755632.8399999985</v>
      </c>
      <c r="AER32" s="169">
        <v>10201666.470000001</v>
      </c>
      <c r="AES32" s="169">
        <v>5589383.6599999964</v>
      </c>
      <c r="AET32" s="169">
        <v>-6516040.7099999897</v>
      </c>
      <c r="AEU32" s="169">
        <v>9268279.4399999995</v>
      </c>
      <c r="AEV32" s="169">
        <v>-7350437.0200000005</v>
      </c>
      <c r="AEW32" s="169">
        <v>410198.80999999831</v>
      </c>
      <c r="AEX32" s="169">
        <v>-914381.75999999873</v>
      </c>
      <c r="AEY32" s="169">
        <v>82851406.239999965</v>
      </c>
      <c r="AEZ32" s="169">
        <v>89179223.258000031</v>
      </c>
      <c r="AFA32" s="169">
        <v>60038143.43999999</v>
      </c>
      <c r="AFB32" s="169">
        <v>25851802.629999988</v>
      </c>
      <c r="AFC32" s="169">
        <v>38677261.890000001</v>
      </c>
      <c r="AFD32" s="169"/>
      <c r="AFE32" s="169">
        <v>10756931.090000005</v>
      </c>
      <c r="AFF32" s="169">
        <v>24458060.010000013</v>
      </c>
      <c r="AFG32" s="169">
        <v>29765449.439999998</v>
      </c>
      <c r="AFH32" s="169">
        <v>9579881.5200000051</v>
      </c>
      <c r="AFI32" s="169">
        <v>6871034.6699999981</v>
      </c>
      <c r="AFJ32" s="169">
        <v>3659011.0399999972</v>
      </c>
      <c r="AFK32" s="169">
        <v>4298644.5400000121</v>
      </c>
      <c r="AFL32" s="169">
        <v>182410332.36000004</v>
      </c>
      <c r="AFM32" s="169">
        <v>-13260088.849999992</v>
      </c>
      <c r="AFN32" s="169">
        <v>16500364.219999999</v>
      </c>
      <c r="AFO32" s="169">
        <v>-3558745.3400000008</v>
      </c>
      <c r="AFP32" s="169">
        <v>15592825.870000008</v>
      </c>
      <c r="AFQ32" s="169">
        <v>17079806.61999999</v>
      </c>
      <c r="AFR32" s="169">
        <v>4663066.9999999991</v>
      </c>
      <c r="AFS32" s="169">
        <v>735137.13999999675</v>
      </c>
      <c r="AFT32" s="169">
        <v>-3404015.9200000004</v>
      </c>
      <c r="AFU32" s="169">
        <v>-8463708.2700000033</v>
      </c>
      <c r="AFV32" s="169">
        <v>-3186939.920000006</v>
      </c>
      <c r="AFW32" s="169">
        <v>14971391.290000003</v>
      </c>
      <c r="AFX32" s="169">
        <v>79608329.999999896</v>
      </c>
      <c r="AFY32" s="169">
        <v>2919673.3900000029</v>
      </c>
      <c r="AFZ32" s="169">
        <v>-11660442.839999998</v>
      </c>
      <c r="AGA32" s="169">
        <v>1761200.2799999998</v>
      </c>
      <c r="AGB32" s="169">
        <v>366112.51000001235</v>
      </c>
      <c r="AGC32" s="169">
        <v>4145507.5349999974</v>
      </c>
      <c r="AGD32" s="169">
        <v>-1807550.1199999992</v>
      </c>
      <c r="AGE32" s="169">
        <v>-9828882.6699999981</v>
      </c>
      <c r="AGF32" s="169">
        <v>-1183245.8200000017</v>
      </c>
      <c r="AGG32" s="169">
        <v>-5935952.3700000038</v>
      </c>
      <c r="AGH32" s="169">
        <v>3030483.2000000016</v>
      </c>
      <c r="AGI32" s="169">
        <v>359744778.62000018</v>
      </c>
      <c r="AGJ32" s="169">
        <v>1310548.2799999975</v>
      </c>
      <c r="AGK32" s="169">
        <v>15329184.480000015</v>
      </c>
      <c r="AGL32" s="169">
        <v>5215152.8299999991</v>
      </c>
      <c r="AGM32" s="169">
        <v>28026896.759999983</v>
      </c>
      <c r="AGN32" s="169">
        <v>24435179.020000014</v>
      </c>
      <c r="AGO32" s="169">
        <v>9056422.0400000047</v>
      </c>
      <c r="AGP32" s="169">
        <v>24496269.52</v>
      </c>
      <c r="AGQ32" s="169">
        <v>247319544.74999988</v>
      </c>
      <c r="AGR32" s="169">
        <v>-30751793.91999983</v>
      </c>
      <c r="AGS32" s="169">
        <v>-6715759.29</v>
      </c>
      <c r="AGT32" s="169">
        <v>15585557.489999996</v>
      </c>
      <c r="AGU32" s="169">
        <v>33544190.369999975</v>
      </c>
      <c r="AGV32" s="169">
        <v>18269583.049999997</v>
      </c>
      <c r="AGW32" s="169">
        <v>8162925.120000001</v>
      </c>
      <c r="AGX32" s="169">
        <v>3564806.9799999939</v>
      </c>
      <c r="AGY32" s="169">
        <v>-1649985.7399999998</v>
      </c>
      <c r="AGZ32" s="169">
        <v>-17295057.669999994</v>
      </c>
      <c r="AHA32" s="169">
        <v>43732908.089999996</v>
      </c>
      <c r="AHB32" s="169">
        <v>-6192684.1100000003</v>
      </c>
      <c r="AHC32" s="169">
        <v>4637215.0599999912</v>
      </c>
      <c r="AHD32" s="169">
        <v>4692180.3100000042</v>
      </c>
      <c r="AHE32" s="169">
        <v>3031405.2700000047</v>
      </c>
      <c r="AHF32" s="169">
        <v>-9451420.120000001</v>
      </c>
      <c r="AHG32" s="169">
        <v>-8880198.9499999974</v>
      </c>
      <c r="AHH32" s="169">
        <v>18822752.619999949</v>
      </c>
      <c r="AHI32" s="169">
        <v>1268913.7300000009</v>
      </c>
      <c r="AHJ32" s="169">
        <v>-1332751.1100000001</v>
      </c>
      <c r="AHK32" s="169">
        <v>-5017981.17</v>
      </c>
      <c r="AHL32" s="169">
        <v>536849.77999999712</v>
      </c>
      <c r="AHM32" s="169">
        <v>1215015.3799999992</v>
      </c>
      <c r="AHN32" s="169">
        <v>-9746603.4499999974</v>
      </c>
      <c r="AHO32" s="169">
        <v>35209542653.820625</v>
      </c>
    </row>
    <row r="33" spans="1:899" x14ac:dyDescent="0.35">
      <c r="A33" s="158" t="s">
        <v>44</v>
      </c>
      <c r="B33" s="158" t="s">
        <v>2292</v>
      </c>
      <c r="C33" s="169">
        <v>513003636.82999998</v>
      </c>
      <c r="D33" s="169">
        <v>9396955.6999999993</v>
      </c>
      <c r="E33" s="169">
        <v>37452527.380000003</v>
      </c>
      <c r="F33" s="169">
        <v>6322541.7000000002</v>
      </c>
      <c r="G33" s="169">
        <v>122079020.52000001</v>
      </c>
      <c r="H33" s="169">
        <v>3978853.71</v>
      </c>
      <c r="I33" s="169">
        <v>270431980.85000002</v>
      </c>
      <c r="J33" s="169">
        <v>113608099.14</v>
      </c>
      <c r="K33" s="169">
        <v>61057512.910000004</v>
      </c>
      <c r="L33" s="169">
        <v>9823517.5</v>
      </c>
      <c r="M33" s="169">
        <v>15549720.620000001</v>
      </c>
      <c r="N33" s="169">
        <v>13258545.449999999</v>
      </c>
      <c r="O33" s="169">
        <v>83080700.489999995</v>
      </c>
      <c r="P33" s="169">
        <v>7810375.8499999996</v>
      </c>
      <c r="Q33" s="169">
        <v>5394369.2800000003</v>
      </c>
      <c r="R33" s="169">
        <v>15814128.029999999</v>
      </c>
      <c r="S33" s="169">
        <v>9281240.1699999999</v>
      </c>
      <c r="T33" s="169">
        <v>2357655.14</v>
      </c>
      <c r="U33" s="169">
        <v>241994594.22000003</v>
      </c>
      <c r="V33" s="169">
        <v>36126420.409999996</v>
      </c>
      <c r="W33" s="169">
        <v>16520844.459999999</v>
      </c>
      <c r="X33" s="169">
        <v>94184787.229999989</v>
      </c>
      <c r="Y33" s="169">
        <v>6198127.1499999994</v>
      </c>
      <c r="Z33" s="169">
        <v>24394963.529999997</v>
      </c>
      <c r="AA33" s="169">
        <v>5953893.4500000011</v>
      </c>
      <c r="AB33" s="169">
        <v>75398313.479999989</v>
      </c>
      <c r="AC33" s="169">
        <v>64593402.089999996</v>
      </c>
      <c r="AD33" s="169">
        <v>5578551.3600000003</v>
      </c>
      <c r="AE33" s="169">
        <v>54081279.849999994</v>
      </c>
      <c r="AF33" s="169">
        <v>15162745.529999999</v>
      </c>
      <c r="AG33" s="169">
        <v>37790233.319999993</v>
      </c>
      <c r="AH33" s="169">
        <v>24860729.43</v>
      </c>
      <c r="AI33" s="169">
        <v>16633643.919999998</v>
      </c>
      <c r="AJ33" s="169">
        <v>9240086.0799999982</v>
      </c>
      <c r="AK33" s="169">
        <v>50338834.780000001</v>
      </c>
      <c r="AL33" s="169">
        <v>18186131.5</v>
      </c>
      <c r="AM33" s="169">
        <v>87432522.080000013</v>
      </c>
      <c r="AN33" s="169">
        <v>11409364.969999999</v>
      </c>
      <c r="AO33" s="169">
        <v>9058426.9700000007</v>
      </c>
      <c r="AP33" s="169">
        <v>3867416.37</v>
      </c>
      <c r="AQ33" s="169">
        <v>1057639.2000000002</v>
      </c>
      <c r="AR33" s="169">
        <v>1951329.17</v>
      </c>
      <c r="AS33" s="169">
        <v>219209225.99000001</v>
      </c>
      <c r="AT33" s="169">
        <v>2412818.86</v>
      </c>
      <c r="AU33" s="169">
        <v>2551993.0300000003</v>
      </c>
      <c r="AV33" s="169">
        <v>6341937.9999999991</v>
      </c>
      <c r="AW33" s="169">
        <v>6800364.5700000003</v>
      </c>
      <c r="AX33" s="169">
        <v>7755220.2399999993</v>
      </c>
      <c r="AY33" s="169">
        <v>10655332.16</v>
      </c>
      <c r="AZ33" s="169">
        <v>13670586.100000001</v>
      </c>
      <c r="BA33" s="169">
        <v>3770906.9999999995</v>
      </c>
      <c r="BB33" s="169">
        <v>3382936.9099999997</v>
      </c>
      <c r="BC33" s="169">
        <v>6605856.3399999999</v>
      </c>
      <c r="BD33" s="169">
        <v>5865631.8799999999</v>
      </c>
      <c r="BE33" s="169">
        <v>18502401.950000003</v>
      </c>
      <c r="BF33" s="169">
        <v>929649.24</v>
      </c>
      <c r="BG33" s="169">
        <v>29110092.899999999</v>
      </c>
      <c r="BH33" s="169">
        <v>51426054.640000008</v>
      </c>
      <c r="BI33" s="169">
        <v>67889652.640000001</v>
      </c>
      <c r="BJ33" s="169">
        <v>8438809.1499999985</v>
      </c>
      <c r="BK33" s="169">
        <v>3626294.26</v>
      </c>
      <c r="BL33" s="169">
        <v>4979058.63</v>
      </c>
      <c r="BM33" s="169">
        <v>4437389.1499999994</v>
      </c>
      <c r="BN33" s="169">
        <v>6181642.0999999996</v>
      </c>
      <c r="BO33" s="169"/>
      <c r="BP33" s="169"/>
      <c r="BQ33" s="169">
        <v>220844954.57000005</v>
      </c>
      <c r="BR33" s="169">
        <v>9271255.2800000012</v>
      </c>
      <c r="BS33" s="169">
        <v>5406275.9199999999</v>
      </c>
      <c r="BT33" s="169">
        <v>7197351.8200000003</v>
      </c>
      <c r="BU33" s="169">
        <v>9236317.1400000006</v>
      </c>
      <c r="BV33" s="169">
        <v>10080376.59</v>
      </c>
      <c r="BW33" s="169">
        <v>6435778.1400000006</v>
      </c>
      <c r="BX33" s="169">
        <v>8251204.0599999996</v>
      </c>
      <c r="BY33" s="169">
        <v>44511419.309999995</v>
      </c>
      <c r="BZ33" s="169">
        <v>3441376.17</v>
      </c>
      <c r="CA33" s="169">
        <v>6531719.7400000002</v>
      </c>
      <c r="CB33" s="169">
        <v>20326079.989999998</v>
      </c>
      <c r="CC33" s="169">
        <v>9893302.2799999993</v>
      </c>
      <c r="CD33" s="169">
        <v>6164214.6900000004</v>
      </c>
      <c r="CE33" s="169">
        <v>7966783.6399999997</v>
      </c>
      <c r="CF33" s="169">
        <v>1025959217.27</v>
      </c>
      <c r="CG33" s="169">
        <v>5471275.0099999998</v>
      </c>
      <c r="CH33" s="169">
        <v>18283108.16</v>
      </c>
      <c r="CI33" s="169">
        <v>7761825.3700000001</v>
      </c>
      <c r="CJ33" s="169">
        <v>25175768.309999999</v>
      </c>
      <c r="CK33" s="169">
        <v>17365135.16</v>
      </c>
      <c r="CL33" s="169">
        <v>17975661.309999999</v>
      </c>
      <c r="CM33" s="169">
        <v>18053243.890000001</v>
      </c>
      <c r="CN33" s="169">
        <v>2747518.2800000003</v>
      </c>
      <c r="CO33" s="169">
        <v>24897983.850000001</v>
      </c>
      <c r="CP33" s="169">
        <v>13311260.819999998</v>
      </c>
      <c r="CQ33" s="169">
        <v>23918740.620000001</v>
      </c>
      <c r="CR33" s="169">
        <v>18240122.280000001</v>
      </c>
      <c r="CS33" s="169">
        <v>112383474.91</v>
      </c>
      <c r="CT33" s="169">
        <v>15536476.59</v>
      </c>
      <c r="CU33" s="169">
        <v>12381656.450000001</v>
      </c>
      <c r="CV33" s="169">
        <v>8336160.2100000009</v>
      </c>
      <c r="CW33" s="169">
        <v>8973302.8300000001</v>
      </c>
      <c r="CX33" s="169">
        <v>9988095.5800000001</v>
      </c>
      <c r="CY33" s="169">
        <v>7761135.2700000005</v>
      </c>
      <c r="CZ33" s="169">
        <v>8163711.3899999997</v>
      </c>
      <c r="DA33" s="169">
        <v>76282254.640000001</v>
      </c>
      <c r="DB33" s="169">
        <v>244471170.63999999</v>
      </c>
      <c r="DC33" s="169">
        <v>15906164.76</v>
      </c>
      <c r="DD33" s="169">
        <v>4474467.95</v>
      </c>
      <c r="DE33" s="169">
        <v>4478104.24</v>
      </c>
      <c r="DF33" s="169">
        <v>11379938.660000002</v>
      </c>
      <c r="DG33" s="169">
        <v>5673061.71</v>
      </c>
      <c r="DH33" s="169">
        <v>9788823.9399999995</v>
      </c>
      <c r="DI33" s="169">
        <v>8305935.2800000003</v>
      </c>
      <c r="DJ33" s="169">
        <v>1051145779.9399999</v>
      </c>
      <c r="DK33" s="169">
        <v>12380947.859999999</v>
      </c>
      <c r="DL33" s="169">
        <v>51740443.009999998</v>
      </c>
      <c r="DM33" s="169">
        <v>20361708.880000003</v>
      </c>
      <c r="DN33" s="169">
        <v>10439637.42</v>
      </c>
      <c r="DO33" s="169">
        <v>7968737.1799999997</v>
      </c>
      <c r="DP33" s="169">
        <v>70575877.629999995</v>
      </c>
      <c r="DQ33" s="169">
        <v>25396373.579999998</v>
      </c>
      <c r="DR33" s="169">
        <v>47226266.670000002</v>
      </c>
      <c r="DS33" s="169">
        <v>279637151.44999999</v>
      </c>
      <c r="DT33" s="169">
        <v>5199600.45</v>
      </c>
      <c r="DU33" s="169">
        <v>17781309.140000001</v>
      </c>
      <c r="DV33" s="169">
        <v>18873162.309999999</v>
      </c>
      <c r="DW33" s="169">
        <v>6780717.8600000003</v>
      </c>
      <c r="DX33" s="169">
        <v>889090.26</v>
      </c>
      <c r="DY33" s="169">
        <v>15271547.920000002</v>
      </c>
      <c r="DZ33" s="169">
        <v>6089072.7000000011</v>
      </c>
      <c r="EA33" s="169">
        <v>10262544.719999999</v>
      </c>
      <c r="EB33" s="169">
        <v>11143018.439999998</v>
      </c>
      <c r="EC33" s="169">
        <v>14061012.4</v>
      </c>
      <c r="ED33" s="169">
        <v>107729122.68000001</v>
      </c>
      <c r="EE33" s="169">
        <v>118367347.21000001</v>
      </c>
      <c r="EF33" s="169">
        <v>24020747.57</v>
      </c>
      <c r="EG33" s="169">
        <v>9027627.8500000015</v>
      </c>
      <c r="EH33" s="169">
        <v>25613105.169999998</v>
      </c>
      <c r="EI33" s="169">
        <v>4750562.58</v>
      </c>
      <c r="EJ33" s="169">
        <v>9844718.0300000012</v>
      </c>
      <c r="EK33" s="169">
        <v>7280135.1699999999</v>
      </c>
      <c r="EL33" s="169">
        <v>17537359.509999998</v>
      </c>
      <c r="EM33" s="169">
        <v>104854098.17000002</v>
      </c>
      <c r="EN33" s="169">
        <v>5341091.92</v>
      </c>
      <c r="EO33" s="169">
        <v>3420108.04</v>
      </c>
      <c r="EP33" s="169">
        <v>8112811.8900000006</v>
      </c>
      <c r="EQ33" s="169">
        <v>3632680.2</v>
      </c>
      <c r="ER33" s="169">
        <v>3755767.05</v>
      </c>
      <c r="ES33" s="169">
        <v>9339348.9900000002</v>
      </c>
      <c r="ET33" s="169">
        <v>18712242.210000001</v>
      </c>
      <c r="EU33" s="169">
        <v>8527085.8300000001</v>
      </c>
      <c r="EV33" s="169">
        <v>153702302.91</v>
      </c>
      <c r="EW33" s="169">
        <v>26730656.950000003</v>
      </c>
      <c r="EX33" s="169">
        <v>22703566.77</v>
      </c>
      <c r="EY33" s="169">
        <v>23750653.950000003</v>
      </c>
      <c r="EZ33" s="169">
        <v>46086075.990000002</v>
      </c>
      <c r="FA33" s="169">
        <v>20931360.740000002</v>
      </c>
      <c r="FB33" s="169">
        <v>31899427.439999998</v>
      </c>
      <c r="FC33" s="169">
        <v>10387534.66</v>
      </c>
      <c r="FD33" s="169">
        <v>23090248.66</v>
      </c>
      <c r="FE33" s="169">
        <v>12428002.229999999</v>
      </c>
      <c r="FF33" s="169">
        <v>6216139.5499999998</v>
      </c>
      <c r="FG33" s="169">
        <v>13731155.140000001</v>
      </c>
      <c r="FH33" s="169">
        <v>56893781.530000001</v>
      </c>
      <c r="FI33" s="169">
        <v>6533743.9100000001</v>
      </c>
      <c r="FJ33" s="169">
        <v>6236456.6600000001</v>
      </c>
      <c r="FK33" s="169">
        <v>9197001.3200000003</v>
      </c>
      <c r="FL33" s="169">
        <v>16549800.630000003</v>
      </c>
      <c r="FM33" s="169">
        <v>41218120.440000005</v>
      </c>
      <c r="FN33" s="169">
        <v>7866357.2800000003</v>
      </c>
      <c r="FO33" s="169">
        <v>14884833.029999999</v>
      </c>
      <c r="FP33" s="169">
        <v>980097268.66999996</v>
      </c>
      <c r="FQ33" s="169">
        <v>8838728.3200000003</v>
      </c>
      <c r="FR33" s="169">
        <v>18670704.32</v>
      </c>
      <c r="FS33" s="169">
        <v>13476280.51</v>
      </c>
      <c r="FT33" s="169">
        <v>16848491.390000001</v>
      </c>
      <c r="FU33" s="169">
        <v>10755368.24</v>
      </c>
      <c r="FV33" s="169">
        <v>20633324.370000001</v>
      </c>
      <c r="FW33" s="169">
        <v>5591821.7799999993</v>
      </c>
      <c r="FX33" s="169">
        <v>8828181.3000000007</v>
      </c>
      <c r="FY33" s="169">
        <v>27055584.539999999</v>
      </c>
      <c r="FZ33" s="169">
        <v>19350306.359999999</v>
      </c>
      <c r="GA33" s="169">
        <v>9072377.3300000001</v>
      </c>
      <c r="GB33" s="169">
        <v>7306300.2599999998</v>
      </c>
      <c r="GC33" s="169">
        <v>9034086.2799999993</v>
      </c>
      <c r="GD33" s="169">
        <v>94086369.430000007</v>
      </c>
      <c r="GE33" s="169">
        <v>2179042.08</v>
      </c>
      <c r="GF33" s="169">
        <v>6909829.96</v>
      </c>
      <c r="GG33" s="169">
        <v>13976673.370000001</v>
      </c>
      <c r="GH33" s="169">
        <v>12729612.359999999</v>
      </c>
      <c r="GI33" s="169">
        <v>16446216.27</v>
      </c>
      <c r="GJ33" s="169">
        <v>7370565.6200000001</v>
      </c>
      <c r="GK33" s="169">
        <v>17515206.09</v>
      </c>
      <c r="GL33" s="169">
        <v>5347621.92</v>
      </c>
      <c r="GM33" s="169">
        <v>5075491.96</v>
      </c>
      <c r="GN33" s="169">
        <v>4390090.21</v>
      </c>
      <c r="GO33" s="169">
        <v>3619171.24</v>
      </c>
      <c r="GP33" s="169">
        <v>93085961.479999989</v>
      </c>
      <c r="GQ33" s="169">
        <v>44148174.780000001</v>
      </c>
      <c r="GR33" s="169">
        <v>5136510.55</v>
      </c>
      <c r="GS33" s="169">
        <v>14211272.810000001</v>
      </c>
      <c r="GT33" s="169">
        <v>6001696.9500000002</v>
      </c>
      <c r="GU33" s="169">
        <v>3495823.57</v>
      </c>
      <c r="GV33" s="169">
        <v>7157471.4299999997</v>
      </c>
      <c r="GW33" s="169">
        <v>5226400.8</v>
      </c>
      <c r="GX33" s="169">
        <v>65674526.509999983</v>
      </c>
      <c r="GY33" s="169">
        <v>9960073.0799999982</v>
      </c>
      <c r="GZ33" s="169">
        <v>16096514.720000001</v>
      </c>
      <c r="HA33" s="169">
        <v>5702224.580000001</v>
      </c>
      <c r="HB33" s="169">
        <v>158178592.60000002</v>
      </c>
      <c r="HC33" s="169">
        <v>103074324.89</v>
      </c>
      <c r="HD33" s="169">
        <v>103462873.7</v>
      </c>
      <c r="HE33" s="169">
        <v>45764500.700000003</v>
      </c>
      <c r="HF33" s="169">
        <v>11687393.189999998</v>
      </c>
      <c r="HG33" s="169">
        <v>37863326.579999998</v>
      </c>
      <c r="HH33" s="169">
        <v>17875716.640000001</v>
      </c>
      <c r="HI33" s="169">
        <v>479630848.19</v>
      </c>
      <c r="HJ33" s="169">
        <v>99976910.409999996</v>
      </c>
      <c r="HK33" s="169">
        <v>118144935.16000001</v>
      </c>
      <c r="HL33" s="169">
        <v>131826994.41</v>
      </c>
      <c r="HM33" s="169">
        <v>16430075.379999999</v>
      </c>
      <c r="HN33" s="169">
        <v>21563706.630000003</v>
      </c>
      <c r="HO33" s="169">
        <v>75047758.329999998</v>
      </c>
      <c r="HP33" s="169">
        <v>14021138.07</v>
      </c>
      <c r="HQ33" s="169">
        <v>435036857.11000007</v>
      </c>
      <c r="HR33" s="169">
        <v>40655811.82</v>
      </c>
      <c r="HS33" s="169">
        <v>16878806.710000001</v>
      </c>
      <c r="HT33" s="169">
        <v>10794279.130000001</v>
      </c>
      <c r="HU33" s="169">
        <v>15915150.43</v>
      </c>
      <c r="HV33" s="169">
        <v>13016452.589999998</v>
      </c>
      <c r="HW33" s="169">
        <v>36298041.520000003</v>
      </c>
      <c r="HX33" s="169">
        <v>12585628.530000001</v>
      </c>
      <c r="HY33" s="169">
        <v>8580331.1400000006</v>
      </c>
      <c r="HZ33" s="169">
        <v>3395777.53</v>
      </c>
      <c r="IA33" s="169">
        <v>8217889.79</v>
      </c>
      <c r="IB33" s="169">
        <v>45848561.380000003</v>
      </c>
      <c r="IC33" s="169">
        <v>3460089.0599999996</v>
      </c>
      <c r="ID33" s="169">
        <v>8910441.6300000008</v>
      </c>
      <c r="IE33" s="169">
        <v>6638866.1299999999</v>
      </c>
      <c r="IF33" s="169">
        <v>5219255.8600000003</v>
      </c>
      <c r="IG33" s="169">
        <v>199152583.94</v>
      </c>
      <c r="IH33" s="169">
        <v>115462592.2</v>
      </c>
      <c r="II33" s="169">
        <v>8750156.4299999978</v>
      </c>
      <c r="IJ33" s="169">
        <v>21341687.720000003</v>
      </c>
      <c r="IK33" s="169">
        <v>20176658.690000001</v>
      </c>
      <c r="IL33" s="169">
        <v>16818155.52</v>
      </c>
      <c r="IM33" s="169">
        <v>10973386.189999999</v>
      </c>
      <c r="IN33" s="169">
        <v>4765521.1500000004</v>
      </c>
      <c r="IO33" s="169">
        <v>15283310.229999999</v>
      </c>
      <c r="IP33" s="169">
        <v>4557275.3199999994</v>
      </c>
      <c r="IQ33" s="169">
        <v>27706968.139999993</v>
      </c>
      <c r="IR33" s="169">
        <v>126408221.21000001</v>
      </c>
      <c r="IS33" s="169">
        <v>29313456.530000001</v>
      </c>
      <c r="IT33" s="169">
        <v>14170795.08</v>
      </c>
      <c r="IU33" s="169">
        <v>12055018.560000001</v>
      </c>
      <c r="IV33" s="169">
        <v>42036382.770000003</v>
      </c>
      <c r="IW33" s="169">
        <v>8246598.3500000015</v>
      </c>
      <c r="IX33" s="169">
        <v>12742580.690000001</v>
      </c>
      <c r="IY33" s="169">
        <v>9296343.5399999991</v>
      </c>
      <c r="IZ33" s="169">
        <v>6985368.3300000001</v>
      </c>
      <c r="JA33" s="169">
        <v>7389598.5199999996</v>
      </c>
      <c r="JB33" s="169">
        <v>10110694.170000002</v>
      </c>
      <c r="JC33" s="169">
        <v>7500430.6000000006</v>
      </c>
      <c r="JD33" s="169">
        <v>136862254.31</v>
      </c>
      <c r="JE33" s="169">
        <v>35265089.869999997</v>
      </c>
      <c r="JF33" s="169">
        <v>13097904.199999999</v>
      </c>
      <c r="JG33" s="169">
        <v>1212282.3900000001</v>
      </c>
      <c r="JH33" s="169">
        <v>5239841.51</v>
      </c>
      <c r="JI33" s="169">
        <v>6393595.9899999984</v>
      </c>
      <c r="JJ33" s="169">
        <v>121241061.03</v>
      </c>
      <c r="JK33" s="169">
        <v>9267035.7899999991</v>
      </c>
      <c r="JL33" s="169">
        <v>4786249.9000000004</v>
      </c>
      <c r="JM33" s="169">
        <v>47544247.57</v>
      </c>
      <c r="JN33" s="169">
        <v>14886143.309999999</v>
      </c>
      <c r="JO33" s="169">
        <v>14299693.57</v>
      </c>
      <c r="JP33" s="169">
        <v>11203072.800000001</v>
      </c>
      <c r="JQ33" s="169">
        <v>138408871.00999999</v>
      </c>
      <c r="JR33" s="169">
        <v>95919208.340000004</v>
      </c>
      <c r="JS33" s="169">
        <v>14043278.09</v>
      </c>
      <c r="JT33" s="169">
        <v>3942429.35</v>
      </c>
      <c r="JU33" s="169">
        <v>12677370.32</v>
      </c>
      <c r="JV33" s="169">
        <v>7394312.6500000004</v>
      </c>
      <c r="JW33" s="169">
        <v>32834348.229999997</v>
      </c>
      <c r="JX33" s="169">
        <v>13817028.390000001</v>
      </c>
      <c r="JY33" s="169">
        <v>11185800.529999999</v>
      </c>
      <c r="JZ33" s="169">
        <v>6815020.4499999993</v>
      </c>
      <c r="KA33" s="169">
        <v>21261448.920000002</v>
      </c>
      <c r="KB33" s="169">
        <v>17962131.289999999</v>
      </c>
      <c r="KC33" s="169">
        <v>5979833.1500000004</v>
      </c>
      <c r="KD33" s="169">
        <v>2372831.8200000003</v>
      </c>
      <c r="KE33" s="169">
        <v>12409375.159999998</v>
      </c>
      <c r="KF33" s="169">
        <v>735200779.89999998</v>
      </c>
      <c r="KG33" s="169">
        <v>64961455.699999996</v>
      </c>
      <c r="KH33" s="169">
        <v>63627458.630000003</v>
      </c>
      <c r="KI33" s="169">
        <v>24551673.119999997</v>
      </c>
      <c r="KJ33" s="169">
        <v>48082461.710000001</v>
      </c>
      <c r="KK33" s="169">
        <v>113866137.34999999</v>
      </c>
      <c r="KL33" s="169">
        <v>120054719.44</v>
      </c>
      <c r="KM33" s="169">
        <v>27471064.140000001</v>
      </c>
      <c r="KN33" s="169">
        <v>13965123.970000001</v>
      </c>
      <c r="KO33" s="169">
        <v>118217072.87</v>
      </c>
      <c r="KP33" s="169">
        <v>30373479.649999999</v>
      </c>
      <c r="KQ33" s="169">
        <v>20109851.840000004</v>
      </c>
      <c r="KR33" s="169">
        <v>26832652.819999997</v>
      </c>
      <c r="KS33" s="169">
        <v>24143085.620000001</v>
      </c>
      <c r="KT33" s="169">
        <v>38883465</v>
      </c>
      <c r="KU33" s="169">
        <v>39295849.63000001</v>
      </c>
      <c r="KV33" s="169">
        <v>87923150.810000002</v>
      </c>
      <c r="KW33" s="169">
        <v>222129700.89000002</v>
      </c>
      <c r="KX33" s="169">
        <v>16938068.809999999</v>
      </c>
      <c r="KY33" s="169">
        <v>5366592.6599999992</v>
      </c>
      <c r="KZ33" s="169">
        <v>14334777.549999997</v>
      </c>
      <c r="LA33" s="169">
        <v>23828567.340000004</v>
      </c>
      <c r="LB33" s="169">
        <v>10157545.799999999</v>
      </c>
      <c r="LC33" s="169">
        <v>19983181.620000005</v>
      </c>
      <c r="LD33" s="169">
        <v>4603093.2</v>
      </c>
      <c r="LE33" s="169">
        <v>381968649.98000002</v>
      </c>
      <c r="LF33" s="169">
        <v>36469254.860000007</v>
      </c>
      <c r="LG33" s="169">
        <v>93722940.129999995</v>
      </c>
      <c r="LH33" s="169">
        <v>34113798.769999996</v>
      </c>
      <c r="LI33" s="169">
        <v>40878489.700000003</v>
      </c>
      <c r="LJ33" s="169">
        <v>7098503.5600000005</v>
      </c>
      <c r="LK33" s="169">
        <v>3874452.4698999999</v>
      </c>
      <c r="LL33" s="169">
        <v>17221453.599999998</v>
      </c>
      <c r="LM33" s="169">
        <v>6155004.5899999999</v>
      </c>
      <c r="LN33" s="169">
        <v>12258508.630000003</v>
      </c>
      <c r="LO33" s="169">
        <v>6442418.4500000002</v>
      </c>
      <c r="LP33" s="169">
        <v>76032508.129999995</v>
      </c>
      <c r="LQ33" s="169">
        <v>10784469.619999999</v>
      </c>
      <c r="LR33" s="169">
        <v>24884661.310000002</v>
      </c>
      <c r="LS33" s="169">
        <v>506486162.76999998</v>
      </c>
      <c r="LT33" s="169">
        <v>120570297.79000001</v>
      </c>
      <c r="LU33" s="169">
        <v>255064422.85999995</v>
      </c>
      <c r="LV33" s="169">
        <v>77448292.629999995</v>
      </c>
      <c r="LW33" s="169">
        <v>14202462.969999999</v>
      </c>
      <c r="LX33" s="169">
        <v>34429073.630000003</v>
      </c>
      <c r="LY33" s="169">
        <v>31102963.010000002</v>
      </c>
      <c r="LZ33" s="169">
        <v>26935812.57</v>
      </c>
      <c r="MA33" s="169">
        <v>22143080.629999999</v>
      </c>
      <c r="MB33" s="169">
        <v>61509217.649999991</v>
      </c>
      <c r="MC33" s="169">
        <v>35901511.82</v>
      </c>
      <c r="MD33" s="169">
        <v>24811206.989999998</v>
      </c>
      <c r="ME33" s="169">
        <v>330751873.35000002</v>
      </c>
      <c r="MF33" s="169">
        <v>21669366.779999997</v>
      </c>
      <c r="MG33" s="169">
        <v>9176990.2100000009</v>
      </c>
      <c r="MH33" s="169">
        <v>1932965.06</v>
      </c>
      <c r="MI33" s="169">
        <v>15170018.940000001</v>
      </c>
      <c r="MJ33" s="169">
        <v>5592961.5599999996</v>
      </c>
      <c r="MK33" s="169">
        <v>20571477.949999996</v>
      </c>
      <c r="ML33" s="169">
        <v>3653385.3199999994</v>
      </c>
      <c r="MM33" s="169">
        <v>15440435.08</v>
      </c>
      <c r="MN33" s="169">
        <v>16086781.850000001</v>
      </c>
      <c r="MO33" s="169">
        <v>9082166.0899999999</v>
      </c>
      <c r="MP33" s="169">
        <v>15433201.810000001</v>
      </c>
      <c r="MQ33" s="169">
        <v>350368855.24000001</v>
      </c>
      <c r="MR33" s="169">
        <v>33254489.09</v>
      </c>
      <c r="MS33" s="169">
        <v>41108082.689999998</v>
      </c>
      <c r="MT33" s="169">
        <v>5647221.54</v>
      </c>
      <c r="MU33" s="169">
        <v>35908414.699999996</v>
      </c>
      <c r="MV33" s="169">
        <v>9426172.4900000002</v>
      </c>
      <c r="MW33" s="169">
        <v>111116490.11029999</v>
      </c>
      <c r="MX33" s="169">
        <v>19731294.169999998</v>
      </c>
      <c r="MY33" s="169">
        <v>17155951.550000001</v>
      </c>
      <c r="MZ33" s="169">
        <v>5362487.0199999996</v>
      </c>
      <c r="NA33" s="169"/>
      <c r="NB33" s="169">
        <v>844736080.11000001</v>
      </c>
      <c r="NC33" s="169">
        <v>130147284.56000002</v>
      </c>
      <c r="ND33" s="169">
        <v>39005089.010000005</v>
      </c>
      <c r="NE33" s="169">
        <v>594761943.16000009</v>
      </c>
      <c r="NF33" s="169">
        <v>24346177.350000001</v>
      </c>
      <c r="NG33" s="169">
        <v>68248305.069999993</v>
      </c>
      <c r="NH33" s="169">
        <v>184809703.15000001</v>
      </c>
      <c r="NI33" s="169">
        <v>364652464.59000003</v>
      </c>
      <c r="NJ33" s="169">
        <v>13557870.16</v>
      </c>
      <c r="NK33" s="169">
        <v>74388491.9155</v>
      </c>
      <c r="NL33" s="169">
        <v>51187954.629999995</v>
      </c>
      <c r="NM33" s="169">
        <v>30420055.690000005</v>
      </c>
      <c r="NN33" s="169">
        <v>116163458.30000001</v>
      </c>
      <c r="NO33" s="169">
        <v>20087409.529999997</v>
      </c>
      <c r="NP33" s="169">
        <v>18193855.300000004</v>
      </c>
      <c r="NQ33" s="169">
        <v>10429102.98</v>
      </c>
      <c r="NR33" s="169">
        <v>13098113.110000001</v>
      </c>
      <c r="NS33" s="169">
        <v>4704630.66</v>
      </c>
      <c r="NT33" s="169">
        <v>5937812.919999999</v>
      </c>
      <c r="NU33" s="169">
        <v>177513672.96000001</v>
      </c>
      <c r="NV33" s="169">
        <v>179309425.90000004</v>
      </c>
      <c r="NW33" s="169">
        <v>28731262.039999999</v>
      </c>
      <c r="NX33" s="169">
        <v>17160993.43</v>
      </c>
      <c r="NY33" s="169">
        <v>16214977.989999998</v>
      </c>
      <c r="NZ33" s="169">
        <v>30567112.509999998</v>
      </c>
      <c r="OA33" s="169">
        <v>7515964.5899999999</v>
      </c>
      <c r="OB33" s="169">
        <v>931299435.19000006</v>
      </c>
      <c r="OC33" s="169">
        <v>8964927.1799999997</v>
      </c>
      <c r="OD33" s="169">
        <v>48562774.829999998</v>
      </c>
      <c r="OE33" s="169">
        <v>79197702.550000012</v>
      </c>
      <c r="OF33" s="169">
        <v>14107614.74</v>
      </c>
      <c r="OG33" s="169">
        <v>86189426.5</v>
      </c>
      <c r="OH33" s="169">
        <v>41789310.280000001</v>
      </c>
      <c r="OI33" s="169">
        <v>21068256.959999997</v>
      </c>
      <c r="OJ33" s="169">
        <v>57609066.300000004</v>
      </c>
      <c r="OK33" s="169">
        <v>257321696.08999997</v>
      </c>
      <c r="OL33" s="169">
        <v>109519960.81000002</v>
      </c>
      <c r="OM33" s="169">
        <v>369975032.72999996</v>
      </c>
      <c r="ON33" s="169">
        <v>81566248.960000008</v>
      </c>
      <c r="OO33" s="169">
        <v>41607987.100000009</v>
      </c>
      <c r="OP33" s="169">
        <v>82086894.749999985</v>
      </c>
      <c r="OQ33" s="169">
        <v>123465378.91</v>
      </c>
      <c r="OR33" s="169">
        <v>11050179.01</v>
      </c>
      <c r="OS33" s="169">
        <v>14033134.09</v>
      </c>
      <c r="OT33" s="169">
        <v>10655556.409999998</v>
      </c>
      <c r="OU33" s="169">
        <v>11846868.360000001</v>
      </c>
      <c r="OV33" s="169">
        <v>22138088.880000003</v>
      </c>
      <c r="OW33" s="169">
        <v>29293682.559999999</v>
      </c>
      <c r="OX33" s="169">
        <v>3118828.23</v>
      </c>
      <c r="OY33" s="169">
        <v>4771629.75</v>
      </c>
      <c r="OZ33" s="169">
        <v>145967723.52000001</v>
      </c>
      <c r="PA33" s="169">
        <v>11019988.960000001</v>
      </c>
      <c r="PB33" s="169">
        <v>6427385.6499999994</v>
      </c>
      <c r="PC33" s="169">
        <v>4760552.5500000007</v>
      </c>
      <c r="PD33" s="169">
        <v>12451752.310000001</v>
      </c>
      <c r="PE33" s="169">
        <v>26358064.349999998</v>
      </c>
      <c r="PF33" s="169">
        <v>4538035.59</v>
      </c>
      <c r="PG33" s="169">
        <v>8634261.2199999988</v>
      </c>
      <c r="PH33" s="169">
        <v>8861383.3800000008</v>
      </c>
      <c r="PI33" s="169">
        <v>2129230.8199999998</v>
      </c>
      <c r="PJ33" s="169">
        <v>24492377.130000003</v>
      </c>
      <c r="PK33" s="169">
        <v>30374122.689999998</v>
      </c>
      <c r="PL33" s="169">
        <v>3508846.4</v>
      </c>
      <c r="PM33" s="169">
        <v>22486882.289999999</v>
      </c>
      <c r="PN33" s="169">
        <v>1427524.94</v>
      </c>
      <c r="PO33" s="169">
        <v>4954509.72</v>
      </c>
      <c r="PP33" s="169"/>
      <c r="PQ33" s="169"/>
      <c r="PR33" s="169">
        <v>683504722</v>
      </c>
      <c r="PS33" s="169">
        <v>20861136.170000002</v>
      </c>
      <c r="PT33" s="169">
        <v>4909877.8600000003</v>
      </c>
      <c r="PU33" s="169">
        <v>61467765.719999999</v>
      </c>
      <c r="PV33" s="169">
        <v>19644904.350000001</v>
      </c>
      <c r="PW33" s="169">
        <v>13642209.550000001</v>
      </c>
      <c r="PX33" s="169">
        <v>32699331.640000001</v>
      </c>
      <c r="PY33" s="169">
        <v>13023650.43</v>
      </c>
      <c r="PZ33" s="169">
        <v>38948775.030000001</v>
      </c>
      <c r="QA33" s="169">
        <v>9800155.1799999997</v>
      </c>
      <c r="QB33" s="169">
        <v>10567783.01</v>
      </c>
      <c r="QC33" s="169">
        <v>4251013.08</v>
      </c>
      <c r="QD33" s="169">
        <v>9302396.7699999996</v>
      </c>
      <c r="QE33" s="169">
        <v>75220925.159999982</v>
      </c>
      <c r="QF33" s="169">
        <v>46446172.75</v>
      </c>
      <c r="QG33" s="169">
        <v>62101724.940000005</v>
      </c>
      <c r="QH33" s="169">
        <v>4427192.34</v>
      </c>
      <c r="QI33" s="169">
        <v>2329624.0299999998</v>
      </c>
      <c r="QJ33" s="169">
        <v>9237068.4199999999</v>
      </c>
      <c r="QK33" s="169">
        <v>7560295.6200000001</v>
      </c>
      <c r="QL33" s="169">
        <v>14761201.370000001</v>
      </c>
      <c r="QM33" s="169">
        <v>6495461.7399999993</v>
      </c>
      <c r="QN33" s="169"/>
      <c r="QO33" s="169"/>
      <c r="QP33" s="169"/>
      <c r="QQ33" s="169"/>
      <c r="QR33" s="169">
        <v>388508923.31</v>
      </c>
      <c r="QS33" s="169">
        <v>7078426.7300000004</v>
      </c>
      <c r="QT33" s="169">
        <v>13365084.060000002</v>
      </c>
      <c r="QU33" s="169">
        <v>22578564.489999998</v>
      </c>
      <c r="QV33" s="169">
        <v>15353080.380000001</v>
      </c>
      <c r="QW33" s="169">
        <v>133826586.34999999</v>
      </c>
      <c r="QX33" s="169">
        <v>16782853.100000001</v>
      </c>
      <c r="QY33" s="169">
        <v>17927225.719999999</v>
      </c>
      <c r="QZ33" s="169">
        <v>98700089.939999998</v>
      </c>
      <c r="RA33" s="169">
        <v>10635541.130000001</v>
      </c>
      <c r="RB33" s="169">
        <v>6095978.0800000001</v>
      </c>
      <c r="RC33" s="169"/>
      <c r="RD33" s="169"/>
      <c r="RE33" s="169">
        <v>467628732.57999998</v>
      </c>
      <c r="RF33" s="169">
        <v>7049728.9400000004</v>
      </c>
      <c r="RG33" s="169">
        <v>2553209.21</v>
      </c>
      <c r="RH33" s="169">
        <v>47372949.760000005</v>
      </c>
      <c r="RI33" s="169">
        <v>3875860.6</v>
      </c>
      <c r="RJ33" s="169">
        <v>3209570.67</v>
      </c>
      <c r="RK33" s="169">
        <v>4751059.92</v>
      </c>
      <c r="RL33" s="169">
        <v>5968218.3700000001</v>
      </c>
      <c r="RM33" s="169">
        <v>21497258.879999999</v>
      </c>
      <c r="RN33" s="169">
        <v>20558862.75</v>
      </c>
      <c r="RO33" s="169">
        <v>43419969.68</v>
      </c>
      <c r="RP33" s="169">
        <v>14433919.119999999</v>
      </c>
      <c r="RQ33" s="169">
        <v>8891022.75</v>
      </c>
      <c r="RR33" s="169">
        <v>1993342.8099999998</v>
      </c>
      <c r="RS33" s="169">
        <v>8510111.4199999999</v>
      </c>
      <c r="RT33" s="169">
        <v>4393628.72</v>
      </c>
      <c r="RU33" s="169">
        <v>3269005.77</v>
      </c>
      <c r="RV33" s="169">
        <v>3585713.6500000004</v>
      </c>
      <c r="RW33" s="169">
        <v>1191043.78</v>
      </c>
      <c r="RX33" s="169">
        <v>2892081.46</v>
      </c>
      <c r="RY33" s="169">
        <v>148778585.87</v>
      </c>
      <c r="RZ33" s="169">
        <v>32901940.749999996</v>
      </c>
      <c r="SA33" s="169">
        <v>12296167.800000001</v>
      </c>
      <c r="SB33" s="169">
        <v>13018994.880000001</v>
      </c>
      <c r="SC33" s="169">
        <v>6425682.9799999995</v>
      </c>
      <c r="SD33" s="169">
        <v>14369464.359999999</v>
      </c>
      <c r="SE33" s="169"/>
      <c r="SF33" s="169">
        <v>25107322.609999999</v>
      </c>
      <c r="SG33" s="169">
        <v>17899877.859999999</v>
      </c>
      <c r="SH33" s="169">
        <v>23727856.170000002</v>
      </c>
      <c r="SI33" s="169">
        <v>8056138.9500000002</v>
      </c>
      <c r="SJ33" s="169"/>
      <c r="SK33" s="169">
        <v>70378221.929999992</v>
      </c>
      <c r="SL33" s="169">
        <v>28015198.809999999</v>
      </c>
      <c r="SM33" s="169">
        <v>30132223.579999998</v>
      </c>
      <c r="SN33" s="169">
        <v>37067465.079999998</v>
      </c>
      <c r="SO33" s="169">
        <v>29029461.460000001</v>
      </c>
      <c r="SP33" s="169">
        <v>18862228.389999997</v>
      </c>
      <c r="SQ33" s="169">
        <v>8055676.6900000004</v>
      </c>
      <c r="SR33" s="169">
        <v>5139694.47</v>
      </c>
      <c r="SS33" s="169">
        <v>130828419.53</v>
      </c>
      <c r="ST33" s="169">
        <v>8722900.3900000006</v>
      </c>
      <c r="SU33" s="169">
        <v>42614564.910000004</v>
      </c>
      <c r="SV33" s="169">
        <v>29881946.670000002</v>
      </c>
      <c r="SW33" s="169">
        <v>1442229.28</v>
      </c>
      <c r="SX33" s="169">
        <v>7165544.29</v>
      </c>
      <c r="SY33" s="169">
        <v>20432210.91</v>
      </c>
      <c r="SZ33" s="169">
        <v>22310917.270000003</v>
      </c>
      <c r="TA33" s="169">
        <v>8581075.1799999997</v>
      </c>
      <c r="TB33" s="169">
        <v>455112.95</v>
      </c>
      <c r="TC33" s="169">
        <v>23275169.449999999</v>
      </c>
      <c r="TD33" s="169">
        <v>5227881.3600000003</v>
      </c>
      <c r="TE33" s="169">
        <v>50095295.539999999</v>
      </c>
      <c r="TF33" s="169">
        <v>6566064.7000000002</v>
      </c>
      <c r="TG33" s="169">
        <v>172790977.18000001</v>
      </c>
      <c r="TH33" s="169">
        <v>14247759.25</v>
      </c>
      <c r="TI33" s="169">
        <v>26659750.289999999</v>
      </c>
      <c r="TJ33" s="169">
        <v>14072104.489999998</v>
      </c>
      <c r="TK33" s="169">
        <v>14446206.83</v>
      </c>
      <c r="TL33" s="169">
        <v>7376280.25</v>
      </c>
      <c r="TM33" s="169">
        <v>3791664.48</v>
      </c>
      <c r="TN33" s="169">
        <v>18530983.539999999</v>
      </c>
      <c r="TO33" s="169">
        <v>20995659.82</v>
      </c>
      <c r="TP33" s="169">
        <v>6115067.5599999996</v>
      </c>
      <c r="TQ33" s="169">
        <v>7601391.8399999999</v>
      </c>
      <c r="TR33" s="169">
        <v>13552200.65</v>
      </c>
      <c r="TS33" s="169">
        <v>10138359.5</v>
      </c>
      <c r="TT33" s="169">
        <v>11272105.33</v>
      </c>
      <c r="TU33" s="169">
        <v>11599512.01</v>
      </c>
      <c r="TV33" s="169">
        <v>15198198.5</v>
      </c>
      <c r="TW33" s="169">
        <v>56883391.480000004</v>
      </c>
      <c r="TX33" s="169">
        <v>5973797.4400000004</v>
      </c>
      <c r="TY33" s="169">
        <v>231792568.87</v>
      </c>
      <c r="TZ33" s="169">
        <v>32632427.760000002</v>
      </c>
      <c r="UA33" s="169">
        <v>6871577.2300000004</v>
      </c>
      <c r="UB33" s="169">
        <v>2772426.9699999997</v>
      </c>
      <c r="UC33" s="169">
        <v>35664768.490000002</v>
      </c>
      <c r="UD33" s="169">
        <v>9145592.6699999999</v>
      </c>
      <c r="UE33" s="169">
        <v>6749769.3099999996</v>
      </c>
      <c r="UF33" s="169">
        <v>24955122.400000002</v>
      </c>
      <c r="UG33" s="169">
        <v>26493376.510000002</v>
      </c>
      <c r="UH33" s="169">
        <v>82463863.420000002</v>
      </c>
      <c r="UI33" s="169">
        <v>18375094.289999999</v>
      </c>
      <c r="UJ33" s="169">
        <v>12145731.409999998</v>
      </c>
      <c r="UK33" s="169">
        <v>10202630.24</v>
      </c>
      <c r="UL33" s="169">
        <v>10727783.579999998</v>
      </c>
      <c r="UM33" s="169">
        <v>15113564.369999999</v>
      </c>
      <c r="UN33" s="169">
        <v>895785777.63999987</v>
      </c>
      <c r="UO33" s="169">
        <v>22807134.060000002</v>
      </c>
      <c r="UP33" s="169">
        <v>8968246.7899999991</v>
      </c>
      <c r="UQ33" s="169">
        <v>17705264.399999999</v>
      </c>
      <c r="UR33" s="169">
        <v>2145151.02</v>
      </c>
      <c r="US33" s="169">
        <v>14108597.32</v>
      </c>
      <c r="UT33" s="169">
        <v>16890752.050000001</v>
      </c>
      <c r="UU33" s="169">
        <v>6596134.2799999993</v>
      </c>
      <c r="UV33" s="169">
        <v>10433872.41</v>
      </c>
      <c r="UW33" s="169">
        <v>12628829.18</v>
      </c>
      <c r="UX33" s="169">
        <v>11779740.300000001</v>
      </c>
      <c r="UY33" s="169">
        <v>40215533.57</v>
      </c>
      <c r="UZ33" s="169">
        <v>32058330.84</v>
      </c>
      <c r="VA33" s="169">
        <v>23236937.759999998</v>
      </c>
      <c r="VB33" s="169">
        <v>18681058.039999999</v>
      </c>
      <c r="VC33" s="169">
        <v>21685175.43</v>
      </c>
      <c r="VD33" s="169">
        <v>8566292.1799999997</v>
      </c>
      <c r="VE33" s="169">
        <v>8363740.6099999994</v>
      </c>
      <c r="VF33" s="169">
        <v>11025951.390000001</v>
      </c>
      <c r="VG33" s="169">
        <v>5959732.79</v>
      </c>
      <c r="VH33" s="169">
        <v>15579283.309999999</v>
      </c>
      <c r="VI33" s="169">
        <v>11453339.85</v>
      </c>
      <c r="VJ33" s="169">
        <v>83488864.570000008</v>
      </c>
      <c r="VK33" s="169">
        <v>10228103.449999999</v>
      </c>
      <c r="VL33" s="169">
        <v>35971757.850000001</v>
      </c>
      <c r="VM33" s="169">
        <v>28227871.140000004</v>
      </c>
      <c r="VN33" s="169">
        <v>99023228.829999998</v>
      </c>
      <c r="VO33" s="169">
        <v>20137558.640000001</v>
      </c>
      <c r="VP33" s="169">
        <v>14714293.82</v>
      </c>
      <c r="VQ33" s="169">
        <v>1467307.47</v>
      </c>
      <c r="VR33" s="169">
        <v>44867509.180000007</v>
      </c>
      <c r="VS33" s="169">
        <v>12216744.77</v>
      </c>
      <c r="VT33" s="169">
        <v>20580566.349999998</v>
      </c>
      <c r="VU33" s="169">
        <v>107495946.19999999</v>
      </c>
      <c r="VV33" s="169">
        <v>2246532.4900000002</v>
      </c>
      <c r="VW33" s="169">
        <v>16812895.07</v>
      </c>
      <c r="VX33" s="169">
        <v>707319.47</v>
      </c>
      <c r="VY33" s="169">
        <v>1810750321.6000001</v>
      </c>
      <c r="VZ33" s="169">
        <v>29707055.080000002</v>
      </c>
      <c r="WA33" s="169">
        <v>66076105.25999999</v>
      </c>
      <c r="WB33" s="169">
        <v>19796833.859999999</v>
      </c>
      <c r="WC33" s="169">
        <v>27742924.289999995</v>
      </c>
      <c r="WD33" s="169">
        <v>20621744.689999998</v>
      </c>
      <c r="WE33" s="169">
        <v>48840250.639999993</v>
      </c>
      <c r="WF33" s="169">
        <v>63292437.959999993</v>
      </c>
      <c r="WG33" s="169">
        <v>27162207.120000001</v>
      </c>
      <c r="WH33" s="169">
        <v>17047386.359999999</v>
      </c>
      <c r="WI33" s="169">
        <v>12227945.440000001</v>
      </c>
      <c r="WJ33" s="169">
        <v>24355941.25</v>
      </c>
      <c r="WK33" s="169">
        <v>33044722.889999997</v>
      </c>
      <c r="WL33" s="169">
        <v>43761818.349999994</v>
      </c>
      <c r="WM33" s="169">
        <v>99778602.279999986</v>
      </c>
      <c r="WN33" s="169">
        <v>34605468.890000001</v>
      </c>
      <c r="WO33" s="169">
        <v>22830497.77</v>
      </c>
      <c r="WP33" s="169">
        <v>50220137.420000002</v>
      </c>
      <c r="WQ33" s="169">
        <v>5691206.9399999995</v>
      </c>
      <c r="WR33" s="169">
        <v>19565163.870000005</v>
      </c>
      <c r="WS33" s="169">
        <v>198402168.81</v>
      </c>
      <c r="WT33" s="169">
        <v>25220853.23</v>
      </c>
      <c r="WU33" s="169">
        <v>34989694.450000003</v>
      </c>
      <c r="WV33" s="169">
        <v>19947099.91</v>
      </c>
      <c r="WW33" s="169">
        <v>10793846.92</v>
      </c>
      <c r="WX33" s="169">
        <v>14106962.869999999</v>
      </c>
      <c r="WY33" s="169">
        <v>19518042.560000002</v>
      </c>
      <c r="WZ33" s="169">
        <v>12643238.969999999</v>
      </c>
      <c r="XA33" s="169">
        <v>154160573.60000002</v>
      </c>
      <c r="XB33" s="169">
        <v>11161568.07</v>
      </c>
      <c r="XC33" s="169">
        <v>14385868.65</v>
      </c>
      <c r="XD33" s="169">
        <v>13059327.449999999</v>
      </c>
      <c r="XE33" s="169">
        <v>12962184.189999999</v>
      </c>
      <c r="XF33" s="169">
        <v>506509617.48999995</v>
      </c>
      <c r="XG33" s="169">
        <v>29192406.100000001</v>
      </c>
      <c r="XH33" s="169">
        <v>106178475.92</v>
      </c>
      <c r="XI33" s="169">
        <v>106953657.59</v>
      </c>
      <c r="XJ33" s="169">
        <v>26329771.799999997</v>
      </c>
      <c r="XK33" s="169">
        <v>38908450.289999999</v>
      </c>
      <c r="XL33" s="169">
        <v>35227248.939999998</v>
      </c>
      <c r="XM33" s="169">
        <v>61014665.899999999</v>
      </c>
      <c r="XN33" s="169">
        <v>9813461.4199999999</v>
      </c>
      <c r="XO33" s="169">
        <v>94263751.079999998</v>
      </c>
      <c r="XP33" s="169">
        <v>38004037.079999998</v>
      </c>
      <c r="XQ33" s="169">
        <v>16067341.75</v>
      </c>
      <c r="XR33" s="169">
        <v>18033377.280000001</v>
      </c>
      <c r="XS33" s="169">
        <v>6083575.96</v>
      </c>
      <c r="XT33" s="169">
        <v>20855138.359999999</v>
      </c>
      <c r="XU33" s="169">
        <v>5770780.1800000006</v>
      </c>
      <c r="XV33" s="169">
        <v>11010566.58</v>
      </c>
      <c r="XW33" s="169">
        <v>18324091.960000001</v>
      </c>
      <c r="XX33" s="169">
        <v>5229152.4800000004</v>
      </c>
      <c r="XY33" s="169">
        <v>4640227.53</v>
      </c>
      <c r="XZ33" s="169">
        <v>7205084.96</v>
      </c>
      <c r="YA33" s="169">
        <v>29892389.060000002</v>
      </c>
      <c r="YB33" s="169">
        <v>24291669.25</v>
      </c>
      <c r="YC33" s="169">
        <v>432912603.84999996</v>
      </c>
      <c r="YD33" s="169">
        <v>40209088.259999998</v>
      </c>
      <c r="YE33" s="169">
        <v>27975182.840000004</v>
      </c>
      <c r="YF33" s="169">
        <v>40267779.939999998</v>
      </c>
      <c r="YG33" s="169">
        <v>37346481.899999999</v>
      </c>
      <c r="YH33" s="169">
        <v>34750864.350000009</v>
      </c>
      <c r="YI33" s="169">
        <v>21674165.489999998</v>
      </c>
      <c r="YJ33" s="169">
        <v>6093098.5300000012</v>
      </c>
      <c r="YK33" s="169">
        <v>14558345.769999998</v>
      </c>
      <c r="YL33" s="169">
        <v>14931621.220000001</v>
      </c>
      <c r="YM33" s="169">
        <v>25298654.050000004</v>
      </c>
      <c r="YN33" s="169">
        <v>9761067.75</v>
      </c>
      <c r="YO33" s="169">
        <v>25709355.32</v>
      </c>
      <c r="YP33" s="169">
        <v>4433146.1400000006</v>
      </c>
      <c r="YQ33" s="169">
        <v>40294096.479999997</v>
      </c>
      <c r="YR33" s="169">
        <v>60472958.230000004</v>
      </c>
      <c r="YS33" s="169">
        <v>9649952.5099999998</v>
      </c>
      <c r="YT33" s="169">
        <v>169050433.63</v>
      </c>
      <c r="YU33" s="169">
        <v>11580849.380000001</v>
      </c>
      <c r="YV33" s="169">
        <v>7490484.3100000005</v>
      </c>
      <c r="YW33" s="169">
        <v>5458233.9900000002</v>
      </c>
      <c r="YX33" s="169">
        <v>18258789.989999998</v>
      </c>
      <c r="YY33" s="169">
        <v>4051724.81</v>
      </c>
      <c r="YZ33" s="169">
        <v>5641027.1799999997</v>
      </c>
      <c r="ZA33" s="169">
        <v>85435180.900000006</v>
      </c>
      <c r="ZB33" s="169">
        <v>9995537.4199999999</v>
      </c>
      <c r="ZC33" s="169">
        <v>15354250.390000001</v>
      </c>
      <c r="ZD33" s="169">
        <v>17777564.129999999</v>
      </c>
      <c r="ZE33" s="169">
        <v>15784246.630000001</v>
      </c>
      <c r="ZF33" s="169">
        <v>8599913.6600000001</v>
      </c>
      <c r="ZG33" s="169">
        <v>8821061.8900000006</v>
      </c>
      <c r="ZH33" s="169">
        <v>10496334.51</v>
      </c>
      <c r="ZI33" s="169">
        <v>16138598.32</v>
      </c>
      <c r="ZJ33" s="169">
        <v>254126376.52999997</v>
      </c>
      <c r="ZK33" s="169">
        <v>25265746.350000001</v>
      </c>
      <c r="ZL33" s="169">
        <v>75809347.819999993</v>
      </c>
      <c r="ZM33" s="169">
        <v>302298108.05000001</v>
      </c>
      <c r="ZN33" s="169">
        <v>106612380.16000001</v>
      </c>
      <c r="ZO33" s="169">
        <v>23110928.200000003</v>
      </c>
      <c r="ZP33" s="169">
        <v>38873733.819999993</v>
      </c>
      <c r="ZQ33" s="169">
        <v>193513627.20000002</v>
      </c>
      <c r="ZR33" s="169">
        <v>349831642.01999998</v>
      </c>
      <c r="ZS33" s="169">
        <v>80435226.50999999</v>
      </c>
      <c r="ZT33" s="169">
        <v>20693317.600000001</v>
      </c>
      <c r="ZU33" s="169">
        <v>49059311.969999991</v>
      </c>
      <c r="ZV33" s="169">
        <v>31824350.619999997</v>
      </c>
      <c r="ZW33" s="169">
        <v>25701058.400000002</v>
      </c>
      <c r="ZX33" s="169">
        <v>10561584.779999997</v>
      </c>
      <c r="ZY33" s="169">
        <v>31414129.740000002</v>
      </c>
      <c r="ZZ33" s="169">
        <v>14129558.540000001</v>
      </c>
      <c r="AAA33" s="169">
        <v>5775750.1500000004</v>
      </c>
      <c r="AAB33" s="169">
        <v>41565876.659999996</v>
      </c>
      <c r="AAC33" s="169">
        <v>27027862.98</v>
      </c>
      <c r="AAD33" s="169">
        <v>7599362.2699999996</v>
      </c>
      <c r="AAE33" s="169">
        <v>26323744.32</v>
      </c>
      <c r="AAF33" s="169">
        <v>98435137.099999994</v>
      </c>
      <c r="AAG33" s="169">
        <v>16927640.390000001</v>
      </c>
      <c r="AAH33" s="169">
        <v>16813765.739999998</v>
      </c>
      <c r="AAI33" s="169">
        <v>9420330.879999999</v>
      </c>
      <c r="AAJ33" s="169">
        <v>13930060.24</v>
      </c>
      <c r="AAK33" s="169">
        <v>3762052.88</v>
      </c>
      <c r="AAL33" s="169">
        <v>12588395.279999999</v>
      </c>
      <c r="AAM33" s="169">
        <v>1110904238.4099998</v>
      </c>
      <c r="AAN33" s="169">
        <v>22657555.98</v>
      </c>
      <c r="AAO33" s="169">
        <v>13122634.07</v>
      </c>
      <c r="AAP33" s="169">
        <v>31631147.940000001</v>
      </c>
      <c r="AAQ33" s="169">
        <v>39096649.969999999</v>
      </c>
      <c r="AAR33" s="169">
        <v>30099689.760000002</v>
      </c>
      <c r="AAS33" s="169">
        <v>29729917.620000001</v>
      </c>
      <c r="AAT33" s="169">
        <v>53673591.870000005</v>
      </c>
      <c r="AAU33" s="169">
        <v>46787406.669999994</v>
      </c>
      <c r="AAV33" s="169">
        <v>12700955.73</v>
      </c>
      <c r="AAW33" s="169">
        <v>23999145.720000003</v>
      </c>
      <c r="AAX33" s="169">
        <v>31131155.470000006</v>
      </c>
      <c r="AAY33" s="169">
        <v>33558133.829999998</v>
      </c>
      <c r="AAZ33" s="169">
        <v>4605579.0000000009</v>
      </c>
      <c r="ABA33" s="169">
        <v>16208627.189999999</v>
      </c>
      <c r="ABB33" s="169">
        <v>8716499.2699999996</v>
      </c>
      <c r="ABC33" s="169">
        <v>13816029.140000001</v>
      </c>
      <c r="ABD33" s="169">
        <v>20786767.879999999</v>
      </c>
      <c r="ABE33" s="169">
        <v>9038168.1799999997</v>
      </c>
      <c r="ABF33" s="169">
        <v>106655089.99000001</v>
      </c>
      <c r="ABG33" s="169">
        <v>31401901.779999997</v>
      </c>
      <c r="ABH33" s="169">
        <v>22984005.109999999</v>
      </c>
      <c r="ABI33" s="169">
        <v>8643607.9400000013</v>
      </c>
      <c r="ABJ33" s="169">
        <v>4459739.4800000004</v>
      </c>
      <c r="ABK33" s="169">
        <v>25519065.050000001</v>
      </c>
      <c r="ABL33" s="169">
        <v>13745306.050000001</v>
      </c>
      <c r="ABM33" s="169">
        <v>130937923.41999999</v>
      </c>
      <c r="ABN33" s="169">
        <v>57400479.57</v>
      </c>
      <c r="ABO33" s="169">
        <v>18882503.059999999</v>
      </c>
      <c r="ABP33" s="169">
        <v>50537329.329999998</v>
      </c>
      <c r="ABQ33" s="169">
        <v>17540758.079999998</v>
      </c>
      <c r="ABR33" s="169">
        <v>18033414.140000001</v>
      </c>
      <c r="ABS33" s="169">
        <v>15218751.690000001</v>
      </c>
      <c r="ABT33" s="169">
        <v>9910762.370000001</v>
      </c>
      <c r="ABU33" s="169">
        <v>16372448.880000001</v>
      </c>
      <c r="ABV33" s="169">
        <v>203066141.22</v>
      </c>
      <c r="ABW33" s="169">
        <v>47365237.240000002</v>
      </c>
      <c r="ABX33" s="169">
        <v>28893511.23</v>
      </c>
      <c r="ABY33" s="169">
        <v>13745837.899999999</v>
      </c>
      <c r="ABZ33" s="169">
        <v>23824738.009999998</v>
      </c>
      <c r="ACA33" s="169">
        <v>54125064.120000005</v>
      </c>
      <c r="ACB33" s="169">
        <v>1558953.83</v>
      </c>
      <c r="ACC33" s="169">
        <v>4847229.5</v>
      </c>
      <c r="ACD33" s="169">
        <v>3319777.49</v>
      </c>
      <c r="ACE33" s="169"/>
      <c r="ACF33" s="169">
        <v>10273101.41</v>
      </c>
      <c r="ACG33" s="169">
        <v>507200518.46999997</v>
      </c>
      <c r="ACH33" s="169">
        <v>9290880.709999999</v>
      </c>
      <c r="ACI33" s="169">
        <v>3998907.5799999996</v>
      </c>
      <c r="ACJ33" s="169">
        <v>15540190.790000001</v>
      </c>
      <c r="ACK33" s="169">
        <v>16494046.459999999</v>
      </c>
      <c r="ACL33" s="169">
        <v>13346946.030000001</v>
      </c>
      <c r="ACM33" s="169">
        <v>86521415.329999998</v>
      </c>
      <c r="ACN33" s="169">
        <v>88479502.269999996</v>
      </c>
      <c r="ACO33" s="169">
        <v>92476015.299999997</v>
      </c>
      <c r="ACP33" s="169">
        <v>15578962.120000001</v>
      </c>
      <c r="ACQ33" s="169">
        <v>10286543.699999999</v>
      </c>
      <c r="ACR33" s="169">
        <v>15042061.66</v>
      </c>
      <c r="ACS33" s="169">
        <v>17869097.210000001</v>
      </c>
      <c r="ACT33" s="169">
        <v>126483684.92999999</v>
      </c>
      <c r="ACU33" s="169"/>
      <c r="ACV33" s="169">
        <v>23734216.669999998</v>
      </c>
      <c r="ACW33" s="169">
        <v>25480376.859999999</v>
      </c>
      <c r="ACX33" s="169">
        <v>1685841.69</v>
      </c>
      <c r="ACY33" s="169">
        <v>10869339.02</v>
      </c>
      <c r="ACZ33" s="169"/>
      <c r="ADA33" s="169">
        <v>10205646.01</v>
      </c>
      <c r="ADB33" s="169">
        <v>2258313.0699999998</v>
      </c>
      <c r="ADC33" s="169">
        <v>31303272.670000002</v>
      </c>
      <c r="ADD33" s="169">
        <v>49146015.43</v>
      </c>
      <c r="ADE33" s="169">
        <v>71839188.5</v>
      </c>
      <c r="ADF33" s="169">
        <v>1762883.31</v>
      </c>
      <c r="ADG33" s="169">
        <v>4729334.0999999996</v>
      </c>
      <c r="ADH33" s="169">
        <v>6646652.9000000004</v>
      </c>
      <c r="ADI33" s="169">
        <v>1060154.45</v>
      </c>
      <c r="ADJ33" s="169">
        <v>9429420.9000000004</v>
      </c>
      <c r="ADK33" s="169">
        <v>6499982.9000000004</v>
      </c>
      <c r="ADL33" s="169">
        <v>11272054.969999999</v>
      </c>
      <c r="ADM33" s="169">
        <v>314227314.48000002</v>
      </c>
      <c r="ADN33" s="169">
        <v>105880161.13</v>
      </c>
      <c r="ADO33" s="169">
        <v>36665792.32</v>
      </c>
      <c r="ADP33" s="169">
        <v>110168391.42000002</v>
      </c>
      <c r="ADQ33" s="169">
        <v>7140041.3399999999</v>
      </c>
      <c r="ADR33" s="169">
        <v>7538988.8599999994</v>
      </c>
      <c r="ADS33" s="169">
        <v>47817766.210000008</v>
      </c>
      <c r="ADT33" s="169">
        <v>3919945.5200000005</v>
      </c>
      <c r="ADU33" s="169">
        <v>457258729.42000002</v>
      </c>
      <c r="ADV33" s="169">
        <v>51125276.93</v>
      </c>
      <c r="ADW33" s="169">
        <v>18900094.180000003</v>
      </c>
      <c r="ADX33" s="169">
        <v>23722243.920000002</v>
      </c>
      <c r="ADY33" s="169">
        <v>18993614.07</v>
      </c>
      <c r="ADZ33" s="169">
        <v>21145867.420000002</v>
      </c>
      <c r="AEA33" s="169">
        <v>10816022.75</v>
      </c>
      <c r="AEB33" s="169">
        <v>10136157.719999999</v>
      </c>
      <c r="AEC33" s="169">
        <v>5695557.04</v>
      </c>
      <c r="AED33" s="169">
        <v>24393142.199999999</v>
      </c>
      <c r="AEE33" s="169">
        <v>6787371.7499999991</v>
      </c>
      <c r="AEF33" s="169">
        <v>22855907.240000002</v>
      </c>
      <c r="AEG33" s="169">
        <v>24597742.93</v>
      </c>
      <c r="AEH33" s="169">
        <v>13857916.030000001</v>
      </c>
      <c r="AEI33" s="169">
        <v>10642166.25</v>
      </c>
      <c r="AEJ33" s="169">
        <v>30187807.109999999</v>
      </c>
      <c r="AEK33" s="169">
        <v>5414947.1200000001</v>
      </c>
      <c r="AEL33" s="169">
        <v>31861317.149999999</v>
      </c>
      <c r="AEM33" s="169">
        <v>10612981.630000001</v>
      </c>
      <c r="AEN33" s="169">
        <v>31773894.259999998</v>
      </c>
      <c r="AEO33" s="169">
        <v>356159169.19</v>
      </c>
      <c r="AEP33" s="169">
        <v>43462818.489999995</v>
      </c>
      <c r="AEQ33" s="169">
        <v>19833645.130000003</v>
      </c>
      <c r="AER33" s="169">
        <v>20652481.539999999</v>
      </c>
      <c r="AES33" s="169">
        <v>19080012.639999997</v>
      </c>
      <c r="AET33" s="169">
        <v>38633754.200000003</v>
      </c>
      <c r="AEU33" s="169">
        <v>26839187.27</v>
      </c>
      <c r="AEV33" s="169">
        <v>16021991.739999998</v>
      </c>
      <c r="AEW33" s="169">
        <v>6297919</v>
      </c>
      <c r="AEX33" s="169">
        <v>9810365.3100000005</v>
      </c>
      <c r="AEY33" s="169">
        <v>167501455.14000002</v>
      </c>
      <c r="AEZ33" s="169">
        <v>49586712.07</v>
      </c>
      <c r="AFA33" s="169">
        <v>86244355.819999993</v>
      </c>
      <c r="AFB33" s="169">
        <v>31449318.579999998</v>
      </c>
      <c r="AFC33" s="169">
        <v>49507924.869999997</v>
      </c>
      <c r="AFD33" s="169"/>
      <c r="AFE33" s="169">
        <v>21262720.970000003</v>
      </c>
      <c r="AFF33" s="169">
        <v>29768271.870000001</v>
      </c>
      <c r="AFG33" s="169">
        <v>21568798.219999999</v>
      </c>
      <c r="AFH33" s="169">
        <v>14438326.109999999</v>
      </c>
      <c r="AFI33" s="169">
        <v>5631825.5700000003</v>
      </c>
      <c r="AFJ33" s="169">
        <v>13307812.449999999</v>
      </c>
      <c r="AFK33" s="169">
        <v>16930320.48</v>
      </c>
      <c r="AFL33" s="169">
        <v>216639213.07000002</v>
      </c>
      <c r="AFM33" s="169">
        <v>14398103.74</v>
      </c>
      <c r="AFN33" s="169">
        <v>31173315.130000003</v>
      </c>
      <c r="AFO33" s="169">
        <v>5022067.53</v>
      </c>
      <c r="AFP33" s="169">
        <v>23672722.740000002</v>
      </c>
      <c r="AFQ33" s="169">
        <v>25867151.219999999</v>
      </c>
      <c r="AFR33" s="169">
        <v>9710183.5700000003</v>
      </c>
      <c r="AFS33" s="169">
        <v>22624938.179999996</v>
      </c>
      <c r="AFT33" s="169">
        <v>10783843.940000001</v>
      </c>
      <c r="AFU33" s="169">
        <v>865111.28999999992</v>
      </c>
      <c r="AFV33" s="169">
        <v>24526317.749999996</v>
      </c>
      <c r="AFW33" s="169">
        <v>18844746.66</v>
      </c>
      <c r="AFX33" s="169">
        <v>100074469.64</v>
      </c>
      <c r="AFY33" s="169">
        <v>10124374.190000001</v>
      </c>
      <c r="AFZ33" s="169">
        <v>1611748.69</v>
      </c>
      <c r="AGA33" s="169">
        <v>8815930.8499999996</v>
      </c>
      <c r="AGB33" s="169">
        <v>14043089.23</v>
      </c>
      <c r="AGC33" s="169">
        <v>6916669.0199999996</v>
      </c>
      <c r="AGD33" s="169">
        <v>3563220.62</v>
      </c>
      <c r="AGE33" s="169">
        <v>3668721.9299999997</v>
      </c>
      <c r="AGF33" s="169">
        <v>4460922.0599999996</v>
      </c>
      <c r="AGG33" s="169">
        <v>6936135.9899999984</v>
      </c>
      <c r="AGH33" s="169">
        <v>7297168.1799999997</v>
      </c>
      <c r="AGI33" s="169">
        <v>390904672.40999997</v>
      </c>
      <c r="AGJ33" s="169">
        <v>33769308.840000004</v>
      </c>
      <c r="AGK33" s="169">
        <v>27433063.109999999</v>
      </c>
      <c r="AGL33" s="169">
        <v>6517923.2699999996</v>
      </c>
      <c r="AGM33" s="169">
        <v>51520934.839999989</v>
      </c>
      <c r="AGN33" s="169">
        <v>36058555.020000003</v>
      </c>
      <c r="AGO33" s="169">
        <v>18854562.239999998</v>
      </c>
      <c r="AGP33" s="169">
        <v>28460168.419999998</v>
      </c>
      <c r="AGQ33" s="169">
        <v>416286662.57000005</v>
      </c>
      <c r="AGR33" s="169">
        <v>185441093.85999998</v>
      </c>
      <c r="AGS33" s="169">
        <v>3261322.8200000003</v>
      </c>
      <c r="AGT33" s="169">
        <v>36708713.679999992</v>
      </c>
      <c r="AGU33" s="169">
        <v>57563614.339999996</v>
      </c>
      <c r="AGV33" s="169">
        <v>27921824.190000005</v>
      </c>
      <c r="AGW33" s="169">
        <v>30923167.66</v>
      </c>
      <c r="AGX33" s="169">
        <v>18247313.100000001</v>
      </c>
      <c r="AGY33" s="169">
        <v>5318306.1399999997</v>
      </c>
      <c r="AGZ33" s="169">
        <v>18882237.309999999</v>
      </c>
      <c r="AHA33" s="169">
        <v>49488349.990000002</v>
      </c>
      <c r="AHB33" s="169">
        <v>4596743.6899999995</v>
      </c>
      <c r="AHC33" s="169">
        <v>16246399.15</v>
      </c>
      <c r="AHD33" s="169">
        <v>20961311.539999999</v>
      </c>
      <c r="AHE33" s="169">
        <v>8709800.3699999992</v>
      </c>
      <c r="AHF33" s="169">
        <v>5223915.8</v>
      </c>
      <c r="AHG33" s="169">
        <v>3438792.04</v>
      </c>
      <c r="AHH33" s="169">
        <v>86630074.109999999</v>
      </c>
      <c r="AHI33" s="169">
        <v>6840219.1500000004</v>
      </c>
      <c r="AHJ33" s="169">
        <v>10553772.41</v>
      </c>
      <c r="AHK33" s="169">
        <v>5803460.3200000003</v>
      </c>
      <c r="AHL33" s="169">
        <v>15215939.18</v>
      </c>
      <c r="AHM33" s="169">
        <v>8412564.0899999999</v>
      </c>
      <c r="AHN33" s="169">
        <v>4544034.16</v>
      </c>
      <c r="AHO33" s="169">
        <v>45717342650.665695</v>
      </c>
    </row>
    <row r="34" spans="1:899" x14ac:dyDescent="0.35">
      <c r="A34" s="158" t="s">
        <v>664</v>
      </c>
      <c r="B34" s="158" t="s">
        <v>2293</v>
      </c>
      <c r="C34" s="169">
        <v>-437875238.1099999</v>
      </c>
      <c r="D34" s="169">
        <v>-20361734.559999999</v>
      </c>
      <c r="E34" s="169">
        <v>-24580659.570000004</v>
      </c>
      <c r="F34" s="169">
        <v>-4060045.2199999997</v>
      </c>
      <c r="G34" s="169">
        <v>-62460989.650000013</v>
      </c>
      <c r="H34" s="169">
        <v>-20769793.460000001</v>
      </c>
      <c r="I34" s="169">
        <v>-42913656.630000003</v>
      </c>
      <c r="J34" s="169">
        <v>-10066315.549999999</v>
      </c>
      <c r="K34" s="169">
        <v>-18417845.539999999</v>
      </c>
      <c r="L34" s="169">
        <v>-15695210.070000002</v>
      </c>
      <c r="M34" s="169">
        <v>-15485742.719999997</v>
      </c>
      <c r="N34" s="169">
        <v>-13116601.810000002</v>
      </c>
      <c r="O34" s="169">
        <v>-19693109.359999999</v>
      </c>
      <c r="P34" s="169">
        <v>-15534557.320000002</v>
      </c>
      <c r="Q34" s="169">
        <v>-10124435.799999999</v>
      </c>
      <c r="R34" s="169">
        <v>-24335700.470000003</v>
      </c>
      <c r="S34" s="169">
        <v>-16952324.729999997</v>
      </c>
      <c r="T34" s="169">
        <v>-6188330.1199999992</v>
      </c>
      <c r="U34" s="169">
        <v>-249215022.41</v>
      </c>
      <c r="V34" s="169">
        <v>-99873918.710000008</v>
      </c>
      <c r="W34" s="169">
        <v>-23525511.669999998</v>
      </c>
      <c r="X34" s="169">
        <v>-22093919.909999996</v>
      </c>
      <c r="Y34" s="169">
        <v>-31405081.139999997</v>
      </c>
      <c r="Z34" s="169">
        <v>-25692611.579999998</v>
      </c>
      <c r="AA34" s="169">
        <v>-16153205.789999999</v>
      </c>
      <c r="AB34" s="169">
        <v>-100676901.16</v>
      </c>
      <c r="AC34" s="169">
        <v>-37279716.960000008</v>
      </c>
      <c r="AD34" s="169">
        <v>-23347647.709999997</v>
      </c>
      <c r="AE34" s="169">
        <v>-116883497.34000003</v>
      </c>
      <c r="AF34" s="169">
        <v>-28577517.010000005</v>
      </c>
      <c r="AG34" s="169">
        <v>-83264338.250000015</v>
      </c>
      <c r="AH34" s="169">
        <v>-56838020.069999993</v>
      </c>
      <c r="AI34" s="169">
        <v>-39066402.309999987</v>
      </c>
      <c r="AJ34" s="169">
        <v>-19514290.009999998</v>
      </c>
      <c r="AK34" s="169">
        <v>-12135119.209999999</v>
      </c>
      <c r="AL34" s="169">
        <v>-44231677.260000013</v>
      </c>
      <c r="AM34" s="169">
        <v>-42537443.280000009</v>
      </c>
      <c r="AN34" s="169">
        <v>-16010182.59</v>
      </c>
      <c r="AO34" s="169">
        <v>-18897189.550000001</v>
      </c>
      <c r="AP34" s="169">
        <v>-13837358.41</v>
      </c>
      <c r="AQ34" s="169">
        <v>-8609950.6999999993</v>
      </c>
      <c r="AR34" s="169">
        <v>-13576374.079999998</v>
      </c>
      <c r="AS34" s="169">
        <v>-67185531.409999982</v>
      </c>
      <c r="AT34" s="169">
        <v>-4459449.4000000004</v>
      </c>
      <c r="AU34" s="169">
        <v>-9701072.1300000008</v>
      </c>
      <c r="AV34" s="169">
        <v>-7263916.3199999994</v>
      </c>
      <c r="AW34" s="169">
        <v>-16805661.75</v>
      </c>
      <c r="AX34" s="169">
        <v>-25261358.810000002</v>
      </c>
      <c r="AY34" s="169">
        <v>-5110105.5199999977</v>
      </c>
      <c r="AZ34" s="169">
        <v>-9169896.9900000002</v>
      </c>
      <c r="BA34" s="169">
        <v>-7576243.0800000001</v>
      </c>
      <c r="BB34" s="169">
        <v>-8851639.7100000009</v>
      </c>
      <c r="BC34" s="169">
        <v>-6495831.8199999994</v>
      </c>
      <c r="BD34" s="169">
        <v>-5474424.3000000007</v>
      </c>
      <c r="BE34" s="169">
        <v>-37640507.640000001</v>
      </c>
      <c r="BF34" s="169">
        <v>-17013.3</v>
      </c>
      <c r="BG34" s="169">
        <v>-5511867.7599999998</v>
      </c>
      <c r="BH34" s="169">
        <v>-200352441.72999996</v>
      </c>
      <c r="BI34" s="169">
        <v>-57935158.760000005</v>
      </c>
      <c r="BJ34" s="169">
        <v>-13694786.880000005</v>
      </c>
      <c r="BK34" s="169">
        <v>-4958482.2300000004</v>
      </c>
      <c r="BL34" s="169">
        <v>-22326004.720000006</v>
      </c>
      <c r="BM34" s="169">
        <v>-11522920.420000002</v>
      </c>
      <c r="BN34" s="169">
        <v>-11600032.189999998</v>
      </c>
      <c r="BO34" s="169"/>
      <c r="BP34" s="169"/>
      <c r="BQ34" s="169">
        <v>-148277288.61000001</v>
      </c>
      <c r="BR34" s="169">
        <v>-5919711.0600000005</v>
      </c>
      <c r="BS34" s="169">
        <v>-8052229.0299999993</v>
      </c>
      <c r="BT34" s="169">
        <v>-11374368.859999999</v>
      </c>
      <c r="BU34" s="169">
        <v>-11095367.26</v>
      </c>
      <c r="BV34" s="169">
        <v>-12249126.98</v>
      </c>
      <c r="BW34" s="169">
        <v>-6572799.3199999994</v>
      </c>
      <c r="BX34" s="169">
        <v>-13948098.490000002</v>
      </c>
      <c r="BY34" s="169">
        <v>-81706731.690000013</v>
      </c>
      <c r="BZ34" s="169">
        <v>-7485702.4699999997</v>
      </c>
      <c r="CA34" s="169">
        <v>-15864151.779999999</v>
      </c>
      <c r="CB34" s="169">
        <v>-36185760.149999999</v>
      </c>
      <c r="CC34" s="169">
        <v>-8971129.959999999</v>
      </c>
      <c r="CD34" s="169">
        <v>-13305944.419999998</v>
      </c>
      <c r="CE34" s="169">
        <v>-12442016.610000001</v>
      </c>
      <c r="CF34" s="169">
        <v>-127396360.58999997</v>
      </c>
      <c r="CG34" s="169">
        <v>-20879132.32</v>
      </c>
      <c r="CH34" s="169">
        <v>-43837906.82</v>
      </c>
      <c r="CI34" s="169">
        <v>-8218554.2299999986</v>
      </c>
      <c r="CJ34" s="169">
        <v>-10596528.220000001</v>
      </c>
      <c r="CK34" s="169">
        <v>-11034012.890000001</v>
      </c>
      <c r="CL34" s="169">
        <v>-15964129.99</v>
      </c>
      <c r="CM34" s="169">
        <v>-30003948.670000002</v>
      </c>
      <c r="CN34" s="169">
        <v>-4941685.7500000009</v>
      </c>
      <c r="CO34" s="169">
        <v>-17864192.069999997</v>
      </c>
      <c r="CP34" s="169">
        <v>-10021640.470000001</v>
      </c>
      <c r="CQ34" s="169">
        <v>-16835673.409999996</v>
      </c>
      <c r="CR34" s="169">
        <v>-8048188.5</v>
      </c>
      <c r="CS34" s="169">
        <v>-122720894.52</v>
      </c>
      <c r="CT34" s="169">
        <v>-14906010.16</v>
      </c>
      <c r="CU34" s="169">
        <v>-18458411.640000001</v>
      </c>
      <c r="CV34" s="169">
        <v>-21958690.270000003</v>
      </c>
      <c r="CW34" s="169">
        <v>-4198328.67</v>
      </c>
      <c r="CX34" s="169">
        <v>-17559118.900000002</v>
      </c>
      <c r="CY34" s="169">
        <v>-16410434.280000001</v>
      </c>
      <c r="CZ34" s="169">
        <v>-10895180.76</v>
      </c>
      <c r="DA34" s="169">
        <v>-150096623.85999998</v>
      </c>
      <c r="DB34" s="169">
        <v>-175941689.44</v>
      </c>
      <c r="DC34" s="169">
        <v>-11831504.459999999</v>
      </c>
      <c r="DD34" s="169">
        <v>-26590369.07</v>
      </c>
      <c r="DE34" s="169">
        <v>-26119545.470000003</v>
      </c>
      <c r="DF34" s="169">
        <v>-30462896.649999991</v>
      </c>
      <c r="DG34" s="169">
        <v>-25738818.690000001</v>
      </c>
      <c r="DH34" s="169">
        <v>-21665052.909999996</v>
      </c>
      <c r="DI34" s="169">
        <v>-17932848.699999999</v>
      </c>
      <c r="DJ34" s="169">
        <v>-443110924.70999998</v>
      </c>
      <c r="DK34" s="169">
        <v>-11120278.57</v>
      </c>
      <c r="DL34" s="169">
        <v>-32818941.990000006</v>
      </c>
      <c r="DM34" s="169">
        <v>-16108685.550000001</v>
      </c>
      <c r="DN34" s="169">
        <v>-16669224.9899</v>
      </c>
      <c r="DO34" s="169">
        <v>-25806664.940000001</v>
      </c>
      <c r="DP34" s="169">
        <v>-23383756.149999999</v>
      </c>
      <c r="DQ34" s="169">
        <v>-16602858.320000002</v>
      </c>
      <c r="DR34" s="169">
        <v>-43698228.549999997</v>
      </c>
      <c r="DS34" s="169">
        <v>-241850634.03000003</v>
      </c>
      <c r="DT34" s="169">
        <v>-38829019.969999999</v>
      </c>
      <c r="DU34" s="169">
        <v>-59025918.869999997</v>
      </c>
      <c r="DV34" s="169">
        <v>-71967461.75</v>
      </c>
      <c r="DW34" s="169">
        <v>-21774536.689999994</v>
      </c>
      <c r="DX34" s="169">
        <v>-43719388.749999985</v>
      </c>
      <c r="DY34" s="169">
        <v>-25779810.879999995</v>
      </c>
      <c r="DZ34" s="169">
        <v>-8055501.3700000001</v>
      </c>
      <c r="EA34" s="169">
        <v>-26103125.310000002</v>
      </c>
      <c r="EB34" s="169">
        <v>-18846190.230000004</v>
      </c>
      <c r="EC34" s="169">
        <v>-56694974.190000013</v>
      </c>
      <c r="ED34" s="169">
        <v>-178899253.32000002</v>
      </c>
      <c r="EE34" s="169">
        <v>-118352341.60000002</v>
      </c>
      <c r="EF34" s="169">
        <v>-10339130.449999997</v>
      </c>
      <c r="EG34" s="169">
        <v>-23143939.259999998</v>
      </c>
      <c r="EH34" s="169">
        <v>-19079864.370000001</v>
      </c>
      <c r="EI34" s="169">
        <v>-32718894.589999996</v>
      </c>
      <c r="EJ34" s="169">
        <v>-33452854.320000004</v>
      </c>
      <c r="EK34" s="169">
        <v>-14854742.449999999</v>
      </c>
      <c r="EL34" s="169">
        <v>-23885722.849999994</v>
      </c>
      <c r="EM34" s="169">
        <v>-290288522.51000005</v>
      </c>
      <c r="EN34" s="169">
        <v>-14868422.68</v>
      </c>
      <c r="EO34" s="169">
        <v>-25618416.550000004</v>
      </c>
      <c r="EP34" s="169">
        <v>-12126600.439999998</v>
      </c>
      <c r="EQ34" s="169">
        <v>-9034981.0099999998</v>
      </c>
      <c r="ER34" s="169">
        <v>-10063852.6</v>
      </c>
      <c r="ES34" s="169">
        <v>-41647705.989999995</v>
      </c>
      <c r="ET34" s="169">
        <v>-15192057.190000001</v>
      </c>
      <c r="EU34" s="169">
        <v>-21953278.569999997</v>
      </c>
      <c r="EV34" s="169">
        <v>-236584757.15999997</v>
      </c>
      <c r="EW34" s="169">
        <v>-8635260.4600000009</v>
      </c>
      <c r="EX34" s="169">
        <v>-12214390.370000001</v>
      </c>
      <c r="EY34" s="169">
        <v>-23141035.890000001</v>
      </c>
      <c r="EZ34" s="169">
        <v>-27013707.639999997</v>
      </c>
      <c r="FA34" s="169">
        <v>-38553569.719999999</v>
      </c>
      <c r="FB34" s="169">
        <v>-41487346.93</v>
      </c>
      <c r="FC34" s="169">
        <v>-19208961.809999999</v>
      </c>
      <c r="FD34" s="169">
        <v>-13532005.859999998</v>
      </c>
      <c r="FE34" s="169">
        <v>-9960597.5199999996</v>
      </c>
      <c r="FF34" s="169">
        <v>-8938826.0899999999</v>
      </c>
      <c r="FG34" s="169">
        <v>-7767019.3199999994</v>
      </c>
      <c r="FH34" s="169">
        <v>-64116144.530000001</v>
      </c>
      <c r="FI34" s="169">
        <v>-14497039.739999998</v>
      </c>
      <c r="FJ34" s="169">
        <v>-16956698.259999998</v>
      </c>
      <c r="FK34" s="169">
        <v>-14218579.430000002</v>
      </c>
      <c r="FL34" s="169">
        <v>-25007220.089999996</v>
      </c>
      <c r="FM34" s="169">
        <v>-32673005.059999999</v>
      </c>
      <c r="FN34" s="169">
        <v>-8640957.1099999994</v>
      </c>
      <c r="FO34" s="169">
        <v>-13381706.51</v>
      </c>
      <c r="FP34" s="169">
        <v>-344975993.96000004</v>
      </c>
      <c r="FQ34" s="169">
        <v>-21398251.850000001</v>
      </c>
      <c r="FR34" s="169">
        <v>-36503742.430000007</v>
      </c>
      <c r="FS34" s="169">
        <v>-37028092.43</v>
      </c>
      <c r="FT34" s="169">
        <v>-26794104.269999996</v>
      </c>
      <c r="FU34" s="169">
        <v>-17793838.219999999</v>
      </c>
      <c r="FV34" s="169">
        <v>-36567828.720000006</v>
      </c>
      <c r="FW34" s="169">
        <v>-34917046.149999999</v>
      </c>
      <c r="FX34" s="169">
        <v>-28303027.749999993</v>
      </c>
      <c r="FY34" s="169">
        <v>-35581357.809999995</v>
      </c>
      <c r="FZ34" s="169">
        <v>-73406015.200000003</v>
      </c>
      <c r="GA34" s="169">
        <v>-27793135.540000003</v>
      </c>
      <c r="GB34" s="169">
        <v>-24577528.499999996</v>
      </c>
      <c r="GC34" s="169">
        <v>-8220343.9300000006</v>
      </c>
      <c r="GD34" s="169">
        <v>-216399782.78000003</v>
      </c>
      <c r="GE34" s="169">
        <v>-7136953.8899999987</v>
      </c>
      <c r="GF34" s="169">
        <v>-12024869.719999999</v>
      </c>
      <c r="GG34" s="169">
        <v>-58163096.869999997</v>
      </c>
      <c r="GH34" s="169">
        <v>-21029659.419999998</v>
      </c>
      <c r="GI34" s="169">
        <v>-13939193.76</v>
      </c>
      <c r="GJ34" s="169">
        <v>-12981379.470000001</v>
      </c>
      <c r="GK34" s="169">
        <v>-21477799.080000002</v>
      </c>
      <c r="GL34" s="169">
        <v>-11676874.420000002</v>
      </c>
      <c r="GM34" s="169">
        <v>-4731123.55</v>
      </c>
      <c r="GN34" s="169">
        <v>-6429774.3000000007</v>
      </c>
      <c r="GO34" s="169">
        <v>-6184845.7000000002</v>
      </c>
      <c r="GP34" s="169">
        <v>-128670185.52</v>
      </c>
      <c r="GQ34" s="169">
        <v>-11507641.949999999</v>
      </c>
      <c r="GR34" s="169">
        <v>-11958028.499999998</v>
      </c>
      <c r="GS34" s="169">
        <v>-23989594.400000006</v>
      </c>
      <c r="GT34" s="169">
        <v>-8221035.8399999999</v>
      </c>
      <c r="GU34" s="169">
        <v>-16375007.690000001</v>
      </c>
      <c r="GV34" s="169">
        <v>-15311057.059999999</v>
      </c>
      <c r="GW34" s="169">
        <v>-10833544.41</v>
      </c>
      <c r="GX34" s="169">
        <v>-120453485.48000002</v>
      </c>
      <c r="GY34" s="169">
        <v>-11761106.130000001</v>
      </c>
      <c r="GZ34" s="169">
        <v>-24270319.829999998</v>
      </c>
      <c r="HA34" s="169">
        <v>-16978731.48</v>
      </c>
      <c r="HB34" s="169">
        <v>-542904168.64999998</v>
      </c>
      <c r="HC34" s="169">
        <v>-21908278.5</v>
      </c>
      <c r="HD34" s="169">
        <v>-46353960.809999995</v>
      </c>
      <c r="HE34" s="169">
        <v>-87603326.530000001</v>
      </c>
      <c r="HF34" s="169">
        <v>-41213123.880000003</v>
      </c>
      <c r="HG34" s="169">
        <v>-54569125.339999996</v>
      </c>
      <c r="HH34" s="169">
        <v>-15089594.640000001</v>
      </c>
      <c r="HI34" s="169">
        <v>-183788852.10000002</v>
      </c>
      <c r="HJ34" s="169">
        <v>-51492373.219999999</v>
      </c>
      <c r="HK34" s="169">
        <v>-44178572.68</v>
      </c>
      <c r="HL34" s="169">
        <v>-23980101.879999999</v>
      </c>
      <c r="HM34" s="169">
        <v>-21718322.089999996</v>
      </c>
      <c r="HN34" s="169">
        <v>-12759581.429999996</v>
      </c>
      <c r="HO34" s="169">
        <v>-33607365.709999993</v>
      </c>
      <c r="HP34" s="169">
        <v>-24625784.82</v>
      </c>
      <c r="HQ34" s="169">
        <v>-173612171.74000001</v>
      </c>
      <c r="HR34" s="169">
        <v>-119001746.39000003</v>
      </c>
      <c r="HS34" s="169">
        <v>-24538890.73</v>
      </c>
      <c r="HT34" s="169">
        <v>-15784542.859999998</v>
      </c>
      <c r="HU34" s="169">
        <v>-12199535.949999997</v>
      </c>
      <c r="HV34" s="169">
        <v>-17230460.73</v>
      </c>
      <c r="HW34" s="169">
        <v>-32638120.810000002</v>
      </c>
      <c r="HX34" s="169">
        <v>-24816203.310000002</v>
      </c>
      <c r="HY34" s="169">
        <v>-16104839.580000002</v>
      </c>
      <c r="HZ34" s="169">
        <v>-11156112.469999999</v>
      </c>
      <c r="IA34" s="169">
        <v>-10898326.290000001</v>
      </c>
      <c r="IB34" s="169">
        <v>-22640252.969999999</v>
      </c>
      <c r="IC34" s="169">
        <v>-6854833.9799999995</v>
      </c>
      <c r="ID34" s="169">
        <v>-17299895.310000002</v>
      </c>
      <c r="IE34" s="169">
        <v>-11320368.550000001</v>
      </c>
      <c r="IF34" s="169">
        <v>-8542718.5500000007</v>
      </c>
      <c r="IG34" s="169">
        <v>-282504006.65000004</v>
      </c>
      <c r="IH34" s="169">
        <v>-140460311.57999998</v>
      </c>
      <c r="II34" s="169">
        <v>-28204775.150000002</v>
      </c>
      <c r="IJ34" s="169">
        <v>-59770922.43999999</v>
      </c>
      <c r="IK34" s="169">
        <v>-81318412.420000002</v>
      </c>
      <c r="IL34" s="169">
        <v>-25582043.57</v>
      </c>
      <c r="IM34" s="169">
        <v>-14321717.350000001</v>
      </c>
      <c r="IN34" s="169">
        <v>-14124692.609999999</v>
      </c>
      <c r="IO34" s="169">
        <v>-10763877.83</v>
      </c>
      <c r="IP34" s="169">
        <v>-25388574.02</v>
      </c>
      <c r="IQ34" s="169">
        <v>-7632388.1600000011</v>
      </c>
      <c r="IR34" s="169">
        <v>-527522118.9599998</v>
      </c>
      <c r="IS34" s="169">
        <v>-192940915.61000001</v>
      </c>
      <c r="IT34" s="169">
        <v>-12595762.1</v>
      </c>
      <c r="IU34" s="169">
        <v>-19037929.84</v>
      </c>
      <c r="IV34" s="169">
        <v>-19295008.629999999</v>
      </c>
      <c r="IW34" s="169">
        <v>-8376008.8600000003</v>
      </c>
      <c r="IX34" s="169">
        <v>-22389502.059999999</v>
      </c>
      <c r="IY34" s="169">
        <v>-7629551.0599999996</v>
      </c>
      <c r="IZ34" s="169">
        <v>-8664377.6899999995</v>
      </c>
      <c r="JA34" s="169">
        <v>-32395368.84</v>
      </c>
      <c r="JB34" s="169">
        <v>-26328003.669999998</v>
      </c>
      <c r="JC34" s="169">
        <v>-22603063.689999998</v>
      </c>
      <c r="JD34" s="169">
        <v>-43491670.940000005</v>
      </c>
      <c r="JE34" s="169">
        <v>-106041819.51000001</v>
      </c>
      <c r="JF34" s="169">
        <v>-21032372.499999996</v>
      </c>
      <c r="JG34" s="169">
        <v>-14473370.5</v>
      </c>
      <c r="JH34" s="169">
        <v>-8291607.6699999981</v>
      </c>
      <c r="JI34" s="169">
        <v>-7494892.5800000001</v>
      </c>
      <c r="JJ34" s="169">
        <v>-220279124.44000003</v>
      </c>
      <c r="JK34" s="169">
        <v>-17610241.339999996</v>
      </c>
      <c r="JL34" s="169">
        <v>-29350047.090000004</v>
      </c>
      <c r="JM34" s="169">
        <v>-40275162.720000006</v>
      </c>
      <c r="JN34" s="169">
        <v>-20131237.889999997</v>
      </c>
      <c r="JO34" s="169">
        <v>-46771623.519999996</v>
      </c>
      <c r="JP34" s="169">
        <v>-17610554.850000005</v>
      </c>
      <c r="JQ34" s="169">
        <v>-160090331.36999997</v>
      </c>
      <c r="JR34" s="169">
        <v>-42744457.629999995</v>
      </c>
      <c r="JS34" s="169">
        <v>-13031668.119999999</v>
      </c>
      <c r="JT34" s="169">
        <v>-4678563.6000000006</v>
      </c>
      <c r="JU34" s="169">
        <v>-18924896.439999998</v>
      </c>
      <c r="JV34" s="169">
        <v>-6259278.4299999997</v>
      </c>
      <c r="JW34" s="169">
        <v>-43403129.290000007</v>
      </c>
      <c r="JX34" s="169">
        <v>-18961919.760000002</v>
      </c>
      <c r="JY34" s="169">
        <v>-9955522.2800000012</v>
      </c>
      <c r="JZ34" s="169">
        <v>-15336770.560000001</v>
      </c>
      <c r="KA34" s="169">
        <v>-15182212.870000001</v>
      </c>
      <c r="KB34" s="169">
        <v>-12889883.139999997</v>
      </c>
      <c r="KC34" s="169">
        <v>-12056091.439999999</v>
      </c>
      <c r="KD34" s="169">
        <v>-3869091.48</v>
      </c>
      <c r="KE34" s="169">
        <v>-9022945.6600000001</v>
      </c>
      <c r="KF34" s="169">
        <v>-408999562.19</v>
      </c>
      <c r="KG34" s="169">
        <v>-42330982.190000005</v>
      </c>
      <c r="KH34" s="169">
        <v>-13954219.740000002</v>
      </c>
      <c r="KI34" s="169">
        <v>-20603633.970000003</v>
      </c>
      <c r="KJ34" s="169">
        <v>-32084338.990000002</v>
      </c>
      <c r="KK34" s="169">
        <v>-32733064.790000003</v>
      </c>
      <c r="KL34" s="169">
        <v>-79805587.120000005</v>
      </c>
      <c r="KM34" s="169">
        <v>-18891404.620000001</v>
      </c>
      <c r="KN34" s="169">
        <v>-14645570.219999999</v>
      </c>
      <c r="KO34" s="169">
        <v>-202425064.37999997</v>
      </c>
      <c r="KP34" s="169">
        <v>-19668291.260000002</v>
      </c>
      <c r="KQ34" s="169">
        <v>-25954943.879999999</v>
      </c>
      <c r="KR34" s="169">
        <v>-89251958.699999988</v>
      </c>
      <c r="KS34" s="169">
        <v>-16954011.23</v>
      </c>
      <c r="KT34" s="169">
        <v>-37619441.209999993</v>
      </c>
      <c r="KU34" s="169">
        <v>-288428908.83999997</v>
      </c>
      <c r="KV34" s="169">
        <v>-17895461.850000001</v>
      </c>
      <c r="KW34" s="169">
        <v>-225185255.44000003</v>
      </c>
      <c r="KX34" s="169">
        <v>-23505664.059999999</v>
      </c>
      <c r="KY34" s="169">
        <v>-17169976.91</v>
      </c>
      <c r="KZ34" s="169">
        <v>-28358231.699999999</v>
      </c>
      <c r="LA34" s="169">
        <v>-41643276.800000004</v>
      </c>
      <c r="LB34" s="169">
        <v>-21687184.320000004</v>
      </c>
      <c r="LC34" s="169">
        <v>-19157500.210000001</v>
      </c>
      <c r="LD34" s="169">
        <v>-15248428.52</v>
      </c>
      <c r="LE34" s="169">
        <v>-496364672.3900001</v>
      </c>
      <c r="LF34" s="169">
        <v>-34775304.169999994</v>
      </c>
      <c r="LG34" s="169">
        <v>-125200915.93000001</v>
      </c>
      <c r="LH34" s="169">
        <v>-94486711.37000002</v>
      </c>
      <c r="LI34" s="169">
        <v>-32011036.599999994</v>
      </c>
      <c r="LJ34" s="169">
        <v>-14142165.918000001</v>
      </c>
      <c r="LK34" s="169">
        <v>-12975383.299899997</v>
      </c>
      <c r="LL34" s="169">
        <v>-22298975.920000002</v>
      </c>
      <c r="LM34" s="169">
        <v>-7833910.4900000012</v>
      </c>
      <c r="LN34" s="169">
        <v>-31579457.199999996</v>
      </c>
      <c r="LO34" s="169">
        <v>-17717273.379999999</v>
      </c>
      <c r="LP34" s="169">
        <v>-187882400.59999999</v>
      </c>
      <c r="LQ34" s="169">
        <v>-12922699.560000001</v>
      </c>
      <c r="LR34" s="169">
        <v>-11898323.909999998</v>
      </c>
      <c r="LS34" s="169">
        <v>-411593953.56999993</v>
      </c>
      <c r="LT34" s="169">
        <v>-136754386.74999997</v>
      </c>
      <c r="LU34" s="169">
        <v>-404041567.25</v>
      </c>
      <c r="LV34" s="169">
        <v>-83665472.790000021</v>
      </c>
      <c r="LW34" s="169">
        <v>-39641174.850000001</v>
      </c>
      <c r="LX34" s="169">
        <v>-33064283.530000001</v>
      </c>
      <c r="LY34" s="169">
        <v>-38953507.86999999</v>
      </c>
      <c r="LZ34" s="169">
        <v>-35861817.040000007</v>
      </c>
      <c r="MA34" s="169">
        <v>-32330715.68</v>
      </c>
      <c r="MB34" s="169">
        <v>-27811923.84</v>
      </c>
      <c r="MC34" s="169">
        <v>-71229436.859999999</v>
      </c>
      <c r="MD34" s="169">
        <v>-21757074.440000001</v>
      </c>
      <c r="ME34" s="169">
        <v>-240923946.20000002</v>
      </c>
      <c r="MF34" s="169">
        <v>-39018658.75</v>
      </c>
      <c r="MG34" s="169">
        <v>-15228290.25</v>
      </c>
      <c r="MH34" s="169">
        <v>-18570076.840000004</v>
      </c>
      <c r="MI34" s="169">
        <v>-21118853.780000001</v>
      </c>
      <c r="MJ34" s="169">
        <v>-24404687.060000006</v>
      </c>
      <c r="MK34" s="169">
        <v>-38028158.07</v>
      </c>
      <c r="ML34" s="169">
        <v>-15668308.84</v>
      </c>
      <c r="MM34" s="169">
        <v>-30548198.109999996</v>
      </c>
      <c r="MN34" s="169">
        <v>-24860035.729999997</v>
      </c>
      <c r="MO34" s="169">
        <v>-20777091.740000002</v>
      </c>
      <c r="MP34" s="169">
        <v>-24243270.559999999</v>
      </c>
      <c r="MQ34" s="169">
        <v>-356735910.13000011</v>
      </c>
      <c r="MR34" s="169">
        <v>-22253770.820000004</v>
      </c>
      <c r="MS34" s="169">
        <v>-20927745.539999995</v>
      </c>
      <c r="MT34" s="169">
        <v>-27248057.649999999</v>
      </c>
      <c r="MU34" s="169">
        <v>-39140252.610000014</v>
      </c>
      <c r="MV34" s="169">
        <v>-26393753.580000006</v>
      </c>
      <c r="MW34" s="169">
        <v>-68645292.989800006</v>
      </c>
      <c r="MX34" s="169">
        <v>-33171041.079999998</v>
      </c>
      <c r="MY34" s="169">
        <v>-28423075.579999998</v>
      </c>
      <c r="MZ34" s="169">
        <v>-5931628.54</v>
      </c>
      <c r="NA34" s="169"/>
      <c r="NB34" s="169">
        <v>-1045039621.1400001</v>
      </c>
      <c r="NC34" s="169">
        <v>-32607223.890000001</v>
      </c>
      <c r="ND34" s="169">
        <v>-11187693.619999999</v>
      </c>
      <c r="NE34" s="169">
        <v>-136463376.34</v>
      </c>
      <c r="NF34" s="169">
        <v>-12736093.040000003</v>
      </c>
      <c r="NG34" s="169">
        <v>-35940415.620000005</v>
      </c>
      <c r="NH34" s="169">
        <v>-111599378.88000001</v>
      </c>
      <c r="NI34" s="169">
        <v>-113352912.83000001</v>
      </c>
      <c r="NJ34" s="169">
        <v>-1803028.7800000003</v>
      </c>
      <c r="NK34" s="169">
        <v>-48970956.355499998</v>
      </c>
      <c r="NL34" s="169">
        <v>-21024622.260000002</v>
      </c>
      <c r="NM34" s="169">
        <v>-14990562.649999999</v>
      </c>
      <c r="NN34" s="169">
        <v>-124324029.08999997</v>
      </c>
      <c r="NO34" s="169">
        <v>-17464359.32</v>
      </c>
      <c r="NP34" s="169">
        <v>-21428110.309999999</v>
      </c>
      <c r="NQ34" s="169">
        <v>-12263050.160000002</v>
      </c>
      <c r="NR34" s="169">
        <v>-16568318.720000003</v>
      </c>
      <c r="NS34" s="169">
        <v>-2500065.8200000003</v>
      </c>
      <c r="NT34" s="169">
        <v>-9110509.2199999988</v>
      </c>
      <c r="NU34" s="169">
        <v>-311283890.33000004</v>
      </c>
      <c r="NV34" s="169">
        <v>-140261940.07999998</v>
      </c>
      <c r="NW34" s="169">
        <v>-38109607.469999999</v>
      </c>
      <c r="NX34" s="169">
        <v>-21359164.330000002</v>
      </c>
      <c r="NY34" s="169">
        <v>-14612013.959999997</v>
      </c>
      <c r="NZ34" s="169">
        <v>-37288318.010000005</v>
      </c>
      <c r="OA34" s="169">
        <v>-11074630.93</v>
      </c>
      <c r="OB34" s="169">
        <v>-303096337.49999994</v>
      </c>
      <c r="OC34" s="169">
        <v>-100225443.44999999</v>
      </c>
      <c r="OD34" s="169">
        <v>-21728105.609999999</v>
      </c>
      <c r="OE34" s="169">
        <v>-153354877.31</v>
      </c>
      <c r="OF34" s="169">
        <v>-24474000.939999998</v>
      </c>
      <c r="OG34" s="169">
        <v>-47543994.390000008</v>
      </c>
      <c r="OH34" s="169">
        <v>-50831375.699999996</v>
      </c>
      <c r="OI34" s="169">
        <v>-9474843.6799999997</v>
      </c>
      <c r="OJ34" s="169">
        <v>-24896670.920000002</v>
      </c>
      <c r="OK34" s="169">
        <v>-329154005.5</v>
      </c>
      <c r="OL34" s="169">
        <v>-86679671.659999996</v>
      </c>
      <c r="OM34" s="169">
        <v>-177139697.84000003</v>
      </c>
      <c r="ON34" s="169">
        <v>-51548978.739999995</v>
      </c>
      <c r="OO34" s="169">
        <v>-22587105.810000002</v>
      </c>
      <c r="OP34" s="169">
        <v>-19450883.240000002</v>
      </c>
      <c r="OQ34" s="169">
        <v>-172647258.58000001</v>
      </c>
      <c r="OR34" s="169">
        <v>-23436869.600000001</v>
      </c>
      <c r="OS34" s="169">
        <v>-14928082.689999998</v>
      </c>
      <c r="OT34" s="169">
        <v>-31554944.929999992</v>
      </c>
      <c r="OU34" s="169">
        <v>-24167496.07</v>
      </c>
      <c r="OV34" s="169">
        <v>-55961647.129999995</v>
      </c>
      <c r="OW34" s="169">
        <v>-19457970.689999998</v>
      </c>
      <c r="OX34" s="169">
        <v>-11239242.880000001</v>
      </c>
      <c r="OY34" s="169">
        <v>-13674196.18</v>
      </c>
      <c r="OZ34" s="169">
        <v>-389976114.90000004</v>
      </c>
      <c r="PA34" s="169">
        <v>-9853753.2800000012</v>
      </c>
      <c r="PB34" s="169">
        <v>-74743693.74000001</v>
      </c>
      <c r="PC34" s="169">
        <v>-7637938.5400000019</v>
      </c>
      <c r="PD34" s="169">
        <v>-20674696.569999997</v>
      </c>
      <c r="PE34" s="169">
        <v>-46201110.75</v>
      </c>
      <c r="PF34" s="169">
        <v>-14641562.92</v>
      </c>
      <c r="PG34" s="169">
        <v>-13199256.529999999</v>
      </c>
      <c r="PH34" s="169">
        <v>-27701774.250000004</v>
      </c>
      <c r="PI34" s="169">
        <v>-24824513.790000007</v>
      </c>
      <c r="PJ34" s="169">
        <v>-20275527.520000007</v>
      </c>
      <c r="PK34" s="169">
        <v>-23456948.810000002</v>
      </c>
      <c r="PL34" s="169">
        <v>-9823263.5</v>
      </c>
      <c r="PM34" s="169">
        <v>-95268251.949999988</v>
      </c>
      <c r="PN34" s="169">
        <v>-6966931.6200000001</v>
      </c>
      <c r="PO34" s="169">
        <v>-7257918.3699999992</v>
      </c>
      <c r="PP34" s="169"/>
      <c r="PQ34" s="169"/>
      <c r="PR34" s="169">
        <v>-667131351.15999997</v>
      </c>
      <c r="PS34" s="169">
        <v>-10065441.959999999</v>
      </c>
      <c r="PT34" s="169">
        <v>-17335250.560000002</v>
      </c>
      <c r="PU34" s="169">
        <v>-25901529.059999999</v>
      </c>
      <c r="PV34" s="169">
        <v>-158576494.42000002</v>
      </c>
      <c r="PW34" s="169">
        <v>-27189526.82</v>
      </c>
      <c r="PX34" s="169">
        <v>-64244097.049999997</v>
      </c>
      <c r="PY34" s="169">
        <v>-6094887.0499999998</v>
      </c>
      <c r="PZ34" s="169">
        <v>-61993955.349999994</v>
      </c>
      <c r="QA34" s="169">
        <v>-5798979.6299999999</v>
      </c>
      <c r="QB34" s="169">
        <v>-52613830.570000008</v>
      </c>
      <c r="QC34" s="169">
        <v>-13543854.43</v>
      </c>
      <c r="QD34" s="169">
        <v>-10494537.930000002</v>
      </c>
      <c r="QE34" s="169">
        <v>-18707261.969999999</v>
      </c>
      <c r="QF34" s="169">
        <v>-54735330.540000007</v>
      </c>
      <c r="QG34" s="169">
        <v>-29843102.319999997</v>
      </c>
      <c r="QH34" s="169">
        <v>-19740479.499999996</v>
      </c>
      <c r="QI34" s="169">
        <v>-23623561.199999996</v>
      </c>
      <c r="QJ34" s="169">
        <v>-14155774.49</v>
      </c>
      <c r="QK34" s="169">
        <v>-90945963.439999983</v>
      </c>
      <c r="QL34" s="169">
        <v>-70541193.260000005</v>
      </c>
      <c r="QM34" s="169">
        <v>-14568623.129999999</v>
      </c>
      <c r="QN34" s="169"/>
      <c r="QO34" s="169"/>
      <c r="QP34" s="169"/>
      <c r="QQ34" s="169"/>
      <c r="QR34" s="169">
        <v>-343584032.21999991</v>
      </c>
      <c r="QS34" s="169">
        <v>-10625985.539999999</v>
      </c>
      <c r="QT34" s="169">
        <v>-63514763.899999999</v>
      </c>
      <c r="QU34" s="169">
        <v>-10344883.140000001</v>
      </c>
      <c r="QV34" s="169">
        <v>-15626794.970000003</v>
      </c>
      <c r="QW34" s="169">
        <v>-38674737.969999999</v>
      </c>
      <c r="QX34" s="169">
        <v>-13639093.779999997</v>
      </c>
      <c r="QY34" s="169">
        <v>-27226212.020000003</v>
      </c>
      <c r="QZ34" s="169">
        <v>-22550439.620000001</v>
      </c>
      <c r="RA34" s="169">
        <v>-17488670.690000005</v>
      </c>
      <c r="RB34" s="169">
        <v>-7567694.1399999987</v>
      </c>
      <c r="RC34" s="169"/>
      <c r="RD34" s="169"/>
      <c r="RE34" s="169">
        <v>-423358675.31000012</v>
      </c>
      <c r="RF34" s="169">
        <v>-38129460.659999989</v>
      </c>
      <c r="RG34" s="169">
        <v>-28445124.589999996</v>
      </c>
      <c r="RH34" s="169">
        <v>-15771423.859999999</v>
      </c>
      <c r="RI34" s="169">
        <v>-26883786.190000001</v>
      </c>
      <c r="RJ34" s="169">
        <v>-44003937.950000003</v>
      </c>
      <c r="RK34" s="169">
        <v>-76488605.75999999</v>
      </c>
      <c r="RL34" s="169">
        <v>-18786298.43</v>
      </c>
      <c r="RM34" s="169">
        <v>-34816147.829999998</v>
      </c>
      <c r="RN34" s="169">
        <v>-47666231.210000008</v>
      </c>
      <c r="RO34" s="169">
        <v>-44945746.07</v>
      </c>
      <c r="RP34" s="169">
        <v>-16783490.650000002</v>
      </c>
      <c r="RQ34" s="169">
        <v>-17487305.749999996</v>
      </c>
      <c r="RR34" s="169">
        <v>-39465803.049999997</v>
      </c>
      <c r="RS34" s="169">
        <v>-14742283.589999998</v>
      </c>
      <c r="RT34" s="169">
        <v>-19681686.280000001</v>
      </c>
      <c r="RU34" s="169">
        <v>-20680734.420000002</v>
      </c>
      <c r="RV34" s="169">
        <v>-9940879.1700000018</v>
      </c>
      <c r="RW34" s="169">
        <v>-5606768.6399999997</v>
      </c>
      <c r="RX34" s="169">
        <v>-12356400.66</v>
      </c>
      <c r="RY34" s="169">
        <v>-124354230.91000001</v>
      </c>
      <c r="RZ34" s="169">
        <v>-7471637.6899999995</v>
      </c>
      <c r="SA34" s="169">
        <v>-12142922.070000002</v>
      </c>
      <c r="SB34" s="169">
        <v>-19267027.169999998</v>
      </c>
      <c r="SC34" s="169">
        <v>-7880414.2400000002</v>
      </c>
      <c r="SD34" s="169">
        <v>-18242370.059999999</v>
      </c>
      <c r="SE34" s="169"/>
      <c r="SF34" s="169">
        <v>-14324220.280000001</v>
      </c>
      <c r="SG34" s="169">
        <v>-13420931.24</v>
      </c>
      <c r="SH34" s="169">
        <v>-7440482.46</v>
      </c>
      <c r="SI34" s="169">
        <v>-61172125.710000001</v>
      </c>
      <c r="SJ34" s="169"/>
      <c r="SK34" s="169">
        <v>-130004587.82999998</v>
      </c>
      <c r="SL34" s="169">
        <v>-17178089.32</v>
      </c>
      <c r="SM34" s="169">
        <v>-17416832.119999997</v>
      </c>
      <c r="SN34" s="169">
        <v>-38601947.129999995</v>
      </c>
      <c r="SO34" s="169">
        <v>-22960288.350000005</v>
      </c>
      <c r="SP34" s="169">
        <v>-17452842.479999997</v>
      </c>
      <c r="SQ34" s="169">
        <v>-12755814.49</v>
      </c>
      <c r="SR34" s="169">
        <v>-18645046.140000001</v>
      </c>
      <c r="SS34" s="169">
        <v>-228944955.94999996</v>
      </c>
      <c r="ST34" s="169">
        <v>-6109558.3300000001</v>
      </c>
      <c r="SU34" s="169">
        <v>-7008636.3399999999</v>
      </c>
      <c r="SV34" s="169">
        <v>-19631056.699999996</v>
      </c>
      <c r="SW34" s="169">
        <v>-8301520.8400000008</v>
      </c>
      <c r="SX34" s="169">
        <v>-5692208.7200000007</v>
      </c>
      <c r="SY34" s="169">
        <v>-8479701.5599999987</v>
      </c>
      <c r="SZ34" s="169">
        <v>-34250322.010000005</v>
      </c>
      <c r="TA34" s="169">
        <v>-7638080.0600000005</v>
      </c>
      <c r="TB34" s="169">
        <v>-10727444.73</v>
      </c>
      <c r="TC34" s="169">
        <v>-10487353.020000001</v>
      </c>
      <c r="TD34" s="169">
        <v>-15790597.160000002</v>
      </c>
      <c r="TE34" s="169">
        <v>-6567139.2899999991</v>
      </c>
      <c r="TF34" s="169">
        <v>-9242785.4499999974</v>
      </c>
      <c r="TG34" s="169">
        <v>-414607554.88999993</v>
      </c>
      <c r="TH34" s="169">
        <v>-9240870.8600000013</v>
      </c>
      <c r="TI34" s="169">
        <v>-11332172.079999998</v>
      </c>
      <c r="TJ34" s="169">
        <v>-53311243.030000001</v>
      </c>
      <c r="TK34" s="169">
        <v>-33939850.390000001</v>
      </c>
      <c r="TL34" s="169">
        <v>-23006834.790000003</v>
      </c>
      <c r="TM34" s="169">
        <v>-7501086.830000001</v>
      </c>
      <c r="TN34" s="169">
        <v>-58898559.759999998</v>
      </c>
      <c r="TO34" s="169">
        <v>-9479260.1600000001</v>
      </c>
      <c r="TP34" s="169">
        <v>-41201910.640000008</v>
      </c>
      <c r="TQ34" s="169">
        <v>-41468068.129999995</v>
      </c>
      <c r="TR34" s="169">
        <v>-11080996.09</v>
      </c>
      <c r="TS34" s="169">
        <v>-11614807.939999998</v>
      </c>
      <c r="TT34" s="169">
        <v>-19140629.32</v>
      </c>
      <c r="TU34" s="169">
        <v>-13914485.620000001</v>
      </c>
      <c r="TV34" s="169">
        <v>-4222349.71</v>
      </c>
      <c r="TW34" s="169">
        <v>-103605728.22</v>
      </c>
      <c r="TX34" s="169">
        <v>-15146773.519999998</v>
      </c>
      <c r="TY34" s="169">
        <v>-120821641.59999998</v>
      </c>
      <c r="TZ34" s="169">
        <v>-52342174.010000013</v>
      </c>
      <c r="UA34" s="169">
        <v>-18173005.100000001</v>
      </c>
      <c r="UB34" s="169">
        <v>-16364910.66</v>
      </c>
      <c r="UC34" s="169">
        <v>-186702474.28999993</v>
      </c>
      <c r="UD34" s="169">
        <v>-8499490.4499999974</v>
      </c>
      <c r="UE34" s="169">
        <v>-8639879.2999999989</v>
      </c>
      <c r="UF34" s="169">
        <v>-25190902.019999996</v>
      </c>
      <c r="UG34" s="169">
        <v>-11634511.540000001</v>
      </c>
      <c r="UH34" s="169">
        <v>-190698211.20000002</v>
      </c>
      <c r="UI34" s="169">
        <v>-40293741.670000002</v>
      </c>
      <c r="UJ34" s="169">
        <v>-23949464.369999994</v>
      </c>
      <c r="UK34" s="169">
        <v>-40642258.279999994</v>
      </c>
      <c r="UL34" s="169">
        <v>-20085687.740000002</v>
      </c>
      <c r="UM34" s="169">
        <v>-20463271.040000003</v>
      </c>
      <c r="UN34" s="169">
        <v>-511798656.0399999</v>
      </c>
      <c r="UO34" s="169">
        <v>-29209545.91</v>
      </c>
      <c r="UP34" s="169">
        <v>-28473237.729999997</v>
      </c>
      <c r="UQ34" s="169">
        <v>-83857577.209999979</v>
      </c>
      <c r="UR34" s="169">
        <v>-10783798.99</v>
      </c>
      <c r="US34" s="169">
        <v>-21724558.160000004</v>
      </c>
      <c r="UT34" s="169">
        <v>-57292962.109999999</v>
      </c>
      <c r="UU34" s="169">
        <v>-10540921.710000001</v>
      </c>
      <c r="UV34" s="169">
        <v>-13675316.219999999</v>
      </c>
      <c r="UW34" s="169">
        <v>-23308599.420000002</v>
      </c>
      <c r="UX34" s="169">
        <v>-30297384.510000002</v>
      </c>
      <c r="UY34" s="169">
        <v>-43739560.679999992</v>
      </c>
      <c r="UZ34" s="169">
        <v>-27900282.57</v>
      </c>
      <c r="VA34" s="169">
        <v>-47061197.509999998</v>
      </c>
      <c r="VB34" s="169">
        <v>-14728845.899999999</v>
      </c>
      <c r="VC34" s="169">
        <v>-18363680.579999998</v>
      </c>
      <c r="VD34" s="169">
        <v>-13896155.550000001</v>
      </c>
      <c r="VE34" s="169">
        <v>-9508140.870000001</v>
      </c>
      <c r="VF34" s="169">
        <v>-37093890.790000007</v>
      </c>
      <c r="VG34" s="169">
        <v>-7611931.1299999999</v>
      </c>
      <c r="VH34" s="169">
        <v>-9338773.1699999999</v>
      </c>
      <c r="VI34" s="169">
        <v>-7594320.3799999999</v>
      </c>
      <c r="VJ34" s="169">
        <v>-237716093.96999997</v>
      </c>
      <c r="VK34" s="169">
        <v>-21526592</v>
      </c>
      <c r="VL34" s="169">
        <v>-18661847.340000004</v>
      </c>
      <c r="VM34" s="169">
        <v>-34857530.509999998</v>
      </c>
      <c r="VN34" s="169">
        <v>-40833444.800000004</v>
      </c>
      <c r="VO34" s="169">
        <v>-33931274.029999994</v>
      </c>
      <c r="VP34" s="169">
        <v>-29998827.260000002</v>
      </c>
      <c r="VQ34" s="169">
        <v>-15568971.16</v>
      </c>
      <c r="VR34" s="169">
        <v>-29710778.359999999</v>
      </c>
      <c r="VS34" s="169">
        <v>-95443431.289999992</v>
      </c>
      <c r="VT34" s="169">
        <v>-17410092.119999997</v>
      </c>
      <c r="VU34" s="169">
        <v>-37051316.43</v>
      </c>
      <c r="VV34" s="169">
        <v>-21089637.229999997</v>
      </c>
      <c r="VW34" s="169">
        <v>-6002583.8600000003</v>
      </c>
      <c r="VX34" s="169">
        <v>-14910380.739999998</v>
      </c>
      <c r="VY34" s="169">
        <v>-654170930.64999998</v>
      </c>
      <c r="VZ34" s="169">
        <v>-30686023.23</v>
      </c>
      <c r="WA34" s="169">
        <v>-29740162.759999998</v>
      </c>
      <c r="WB34" s="169">
        <v>-41659654.980000004</v>
      </c>
      <c r="WC34" s="169">
        <v>-8722023.8900000006</v>
      </c>
      <c r="WD34" s="169">
        <v>-24306548.220000003</v>
      </c>
      <c r="WE34" s="169">
        <v>-29883932.009999998</v>
      </c>
      <c r="WF34" s="169">
        <v>-43208797.779999994</v>
      </c>
      <c r="WG34" s="169">
        <v>-13651670.970000001</v>
      </c>
      <c r="WH34" s="169">
        <v>-40718725.139999993</v>
      </c>
      <c r="WI34" s="169">
        <v>-14215072.84</v>
      </c>
      <c r="WJ34" s="169">
        <v>-40884619.460000001</v>
      </c>
      <c r="WK34" s="169">
        <v>-41547370.810000002</v>
      </c>
      <c r="WL34" s="169">
        <v>-58730076.230000004</v>
      </c>
      <c r="WM34" s="169">
        <v>-57837553</v>
      </c>
      <c r="WN34" s="169">
        <v>-13911859.68</v>
      </c>
      <c r="WO34" s="169">
        <v>-25855452.860000007</v>
      </c>
      <c r="WP34" s="169">
        <v>-24335426.010000009</v>
      </c>
      <c r="WQ34" s="169">
        <v>-22624425.769999996</v>
      </c>
      <c r="WR34" s="169">
        <v>-34108385.559999995</v>
      </c>
      <c r="WS34" s="169">
        <v>-141038057.43000001</v>
      </c>
      <c r="WT34" s="169">
        <v>-20827757.800000001</v>
      </c>
      <c r="WU34" s="169">
        <v>-20566725.280000001</v>
      </c>
      <c r="WV34" s="169">
        <v>-22138062.549999993</v>
      </c>
      <c r="WW34" s="169">
        <v>-13575464.439999999</v>
      </c>
      <c r="WX34" s="169">
        <v>-14189682.580000002</v>
      </c>
      <c r="WY34" s="169">
        <v>-4763449.2999999989</v>
      </c>
      <c r="WZ34" s="169">
        <v>-13911801.299999999</v>
      </c>
      <c r="XA34" s="169">
        <v>-134835846.75</v>
      </c>
      <c r="XB34" s="169">
        <v>-9451174.2299999986</v>
      </c>
      <c r="XC34" s="169">
        <v>-5311587.6499999994</v>
      </c>
      <c r="XD34" s="169">
        <v>-5308816.45</v>
      </c>
      <c r="XE34" s="169">
        <v>-5619655.3499999996</v>
      </c>
      <c r="XF34" s="169">
        <v>-328304192.46000004</v>
      </c>
      <c r="XG34" s="169">
        <v>-23944913.550000001</v>
      </c>
      <c r="XH34" s="169">
        <v>-24071720.800000001</v>
      </c>
      <c r="XI34" s="169">
        <v>-99118567.409999982</v>
      </c>
      <c r="XJ34" s="169">
        <v>-22736001.120000001</v>
      </c>
      <c r="XK34" s="169">
        <v>-24558294.010000002</v>
      </c>
      <c r="XL34" s="169">
        <v>-35119067.859999999</v>
      </c>
      <c r="XM34" s="169">
        <v>-19816285.379999999</v>
      </c>
      <c r="XN34" s="169">
        <v>-17553437.610000003</v>
      </c>
      <c r="XO34" s="169">
        <v>-29476363.780000001</v>
      </c>
      <c r="XP34" s="169">
        <v>-24038818.289999999</v>
      </c>
      <c r="XQ34" s="169">
        <v>-12545279.659999998</v>
      </c>
      <c r="XR34" s="169">
        <v>-9141447.6600000001</v>
      </c>
      <c r="XS34" s="169">
        <v>-11754195.750000002</v>
      </c>
      <c r="XT34" s="169">
        <v>-12822841.970000003</v>
      </c>
      <c r="XU34" s="169">
        <v>-8921558.0500000007</v>
      </c>
      <c r="XV34" s="169">
        <v>-9533988.7400000002</v>
      </c>
      <c r="XW34" s="169">
        <v>-12533492.76</v>
      </c>
      <c r="XX34" s="169">
        <v>-8317710.7399999993</v>
      </c>
      <c r="XY34" s="169">
        <v>-8459339.6899999995</v>
      </c>
      <c r="XZ34" s="169">
        <v>-5986842.9699999997</v>
      </c>
      <c r="YA34" s="169">
        <v>-10984872.49</v>
      </c>
      <c r="YB34" s="169">
        <v>-7443869.0600000005</v>
      </c>
      <c r="YC34" s="169">
        <v>-250425565.78000003</v>
      </c>
      <c r="YD34" s="169">
        <v>-17518969.409999993</v>
      </c>
      <c r="YE34" s="169">
        <v>-47942089.149999991</v>
      </c>
      <c r="YF34" s="169">
        <v>-6958052.0700000003</v>
      </c>
      <c r="YG34" s="169">
        <v>-81838289.069999993</v>
      </c>
      <c r="YH34" s="169">
        <v>-17676194.740000002</v>
      </c>
      <c r="YI34" s="169">
        <v>-53824852.24000001</v>
      </c>
      <c r="YJ34" s="169">
        <v>-20799737.329999998</v>
      </c>
      <c r="YK34" s="169">
        <v>-98650855.459999993</v>
      </c>
      <c r="YL34" s="169">
        <v>-49883971.949999996</v>
      </c>
      <c r="YM34" s="169">
        <v>-12898600.4</v>
      </c>
      <c r="YN34" s="169">
        <v>-9848766.2300000004</v>
      </c>
      <c r="YO34" s="169">
        <v>-14338356.92</v>
      </c>
      <c r="YP34" s="169">
        <v>-10280149.489999998</v>
      </c>
      <c r="YQ34" s="169">
        <v>-7436819.1199999992</v>
      </c>
      <c r="YR34" s="169">
        <v>-17173949.449999999</v>
      </c>
      <c r="YS34" s="169">
        <v>-5031562.6500000004</v>
      </c>
      <c r="YT34" s="169">
        <v>-97144336.320000008</v>
      </c>
      <c r="YU34" s="169">
        <v>-15763061.58</v>
      </c>
      <c r="YV34" s="169">
        <v>-8704782.5100000016</v>
      </c>
      <c r="YW34" s="169">
        <v>-22650850.079999998</v>
      </c>
      <c r="YX34" s="169">
        <v>-28236260.859999999</v>
      </c>
      <c r="YY34" s="169">
        <v>-9030900.5800000019</v>
      </c>
      <c r="YZ34" s="169">
        <v>-8363558.8900000015</v>
      </c>
      <c r="ZA34" s="169">
        <v>-116406665.48999999</v>
      </c>
      <c r="ZB34" s="169">
        <v>-5177634.92</v>
      </c>
      <c r="ZC34" s="169">
        <v>-7384980.3499999996</v>
      </c>
      <c r="ZD34" s="169">
        <v>-13755395.679999998</v>
      </c>
      <c r="ZE34" s="169">
        <v>-8049166.8199999994</v>
      </c>
      <c r="ZF34" s="169">
        <v>-17749064.760000002</v>
      </c>
      <c r="ZG34" s="169">
        <v>-9537369.9399999976</v>
      </c>
      <c r="ZH34" s="169">
        <v>-7127175.4500000002</v>
      </c>
      <c r="ZI34" s="169">
        <v>-58753632.219999991</v>
      </c>
      <c r="ZJ34" s="169">
        <v>-326870642.46999997</v>
      </c>
      <c r="ZK34" s="169">
        <v>-15808950.209999999</v>
      </c>
      <c r="ZL34" s="169">
        <v>-34399783.759999998</v>
      </c>
      <c r="ZM34" s="169">
        <v>-46429258.129999995</v>
      </c>
      <c r="ZN34" s="169">
        <v>-21608086.18</v>
      </c>
      <c r="ZO34" s="169">
        <v>-14229353.789999999</v>
      </c>
      <c r="ZP34" s="169">
        <v>-21903353.769999996</v>
      </c>
      <c r="ZQ34" s="169">
        <v>-32088234.460000005</v>
      </c>
      <c r="ZR34" s="169">
        <v>-34798210.75</v>
      </c>
      <c r="ZS34" s="169">
        <v>-29852447.369999997</v>
      </c>
      <c r="ZT34" s="169">
        <v>-7046956.7700000005</v>
      </c>
      <c r="ZU34" s="169">
        <v>-13800606.089999998</v>
      </c>
      <c r="ZV34" s="169">
        <v>-16483346.550000001</v>
      </c>
      <c r="ZW34" s="169">
        <v>-18152118.399999999</v>
      </c>
      <c r="ZX34" s="169">
        <v>-14284147.829999998</v>
      </c>
      <c r="ZY34" s="169">
        <v>-18554854.59</v>
      </c>
      <c r="ZZ34" s="169">
        <v>-19533659.660000004</v>
      </c>
      <c r="AAA34" s="169">
        <v>-9581903.3000000007</v>
      </c>
      <c r="AAB34" s="169">
        <v>-19888958.030000005</v>
      </c>
      <c r="AAC34" s="169">
        <v>-20147636.169999998</v>
      </c>
      <c r="AAD34" s="169">
        <v>-6594669.830000001</v>
      </c>
      <c r="AAE34" s="169">
        <v>-8841713.9799999986</v>
      </c>
      <c r="AAF34" s="169">
        <v>-138334909.07999998</v>
      </c>
      <c r="AAG34" s="169">
        <v>-12464704.880000003</v>
      </c>
      <c r="AAH34" s="169">
        <v>-29460147.350000001</v>
      </c>
      <c r="AAI34" s="169">
        <v>-16667579.140000001</v>
      </c>
      <c r="AAJ34" s="169">
        <v>-17264538.489999998</v>
      </c>
      <c r="AAK34" s="169">
        <v>-21483447.589999996</v>
      </c>
      <c r="AAL34" s="169">
        <v>-20299114.830000002</v>
      </c>
      <c r="AAM34" s="169">
        <v>-694145416.37</v>
      </c>
      <c r="AAN34" s="169">
        <v>-33955473.799999997</v>
      </c>
      <c r="AAO34" s="169">
        <v>-25269232.23</v>
      </c>
      <c r="AAP34" s="169">
        <v>-35026651.780000009</v>
      </c>
      <c r="AAQ34" s="169">
        <v>-20904060.48</v>
      </c>
      <c r="AAR34" s="169">
        <v>-10341276.419999998</v>
      </c>
      <c r="AAS34" s="169">
        <v>-13486706.670000002</v>
      </c>
      <c r="AAT34" s="169">
        <v>-20285423.199999999</v>
      </c>
      <c r="AAU34" s="169">
        <v>-69574853.339999989</v>
      </c>
      <c r="AAV34" s="169">
        <v>-16967573.290000003</v>
      </c>
      <c r="AAW34" s="169">
        <v>-18599163.030000001</v>
      </c>
      <c r="AAX34" s="169">
        <v>-113968144.63000003</v>
      </c>
      <c r="AAY34" s="169">
        <v>-43313714.119999997</v>
      </c>
      <c r="AAZ34" s="169">
        <v>-12332008.279999999</v>
      </c>
      <c r="ABA34" s="169">
        <v>-10492786.680000002</v>
      </c>
      <c r="ABB34" s="169">
        <v>-24611410.310000002</v>
      </c>
      <c r="ABC34" s="169">
        <v>-13489296.049999999</v>
      </c>
      <c r="ABD34" s="169">
        <v>-15335767.810000001</v>
      </c>
      <c r="ABE34" s="169">
        <v>-11794945.329999996</v>
      </c>
      <c r="ABF34" s="169">
        <v>-106587126.57000001</v>
      </c>
      <c r="ABG34" s="169">
        <v>-104981302.66999999</v>
      </c>
      <c r="ABH34" s="169">
        <v>-15605090.449999999</v>
      </c>
      <c r="ABI34" s="169">
        <v>-8829472.9300000016</v>
      </c>
      <c r="ABJ34" s="169">
        <v>-7814164.4899999993</v>
      </c>
      <c r="ABK34" s="169">
        <v>-3819978.26</v>
      </c>
      <c r="ABL34" s="169">
        <v>-6569671.54</v>
      </c>
      <c r="ABM34" s="169">
        <v>-179343831.84000003</v>
      </c>
      <c r="ABN34" s="169">
        <v>-10833949.469999999</v>
      </c>
      <c r="ABO34" s="169">
        <v>-8269911.9399999995</v>
      </c>
      <c r="ABP34" s="169">
        <v>-28767725.41</v>
      </c>
      <c r="ABQ34" s="169">
        <v>-24741005.639999997</v>
      </c>
      <c r="ABR34" s="169">
        <v>-13357679.129999999</v>
      </c>
      <c r="ABS34" s="169">
        <v>-17734229.369999997</v>
      </c>
      <c r="ABT34" s="169">
        <v>-20754580.969999999</v>
      </c>
      <c r="ABU34" s="169">
        <v>-2156500.83</v>
      </c>
      <c r="ABV34" s="169">
        <v>-208874282.43000001</v>
      </c>
      <c r="ABW34" s="169">
        <v>-14820911.16</v>
      </c>
      <c r="ABX34" s="169">
        <v>-8851104.7999999989</v>
      </c>
      <c r="ABY34" s="169">
        <v>-8358568.4900000012</v>
      </c>
      <c r="ABZ34" s="169">
        <v>-15520148.479999999</v>
      </c>
      <c r="ACA34" s="169">
        <v>-86289211.090000018</v>
      </c>
      <c r="ACB34" s="169">
        <v>-10887851.08</v>
      </c>
      <c r="ACC34" s="169">
        <v>-11780045.350000001</v>
      </c>
      <c r="ACD34" s="169">
        <v>-6345892.5000000009</v>
      </c>
      <c r="ACE34" s="169"/>
      <c r="ACF34" s="169">
        <v>-11212562.280000001</v>
      </c>
      <c r="ACG34" s="169">
        <v>-308614783.36000001</v>
      </c>
      <c r="ACH34" s="169">
        <v>-9656541.6900000013</v>
      </c>
      <c r="ACI34" s="169">
        <v>-21379429.900000002</v>
      </c>
      <c r="ACJ34" s="169">
        <v>-47498706.089999996</v>
      </c>
      <c r="ACK34" s="169">
        <v>-9024410.8499999996</v>
      </c>
      <c r="ACL34" s="169">
        <v>-58944825.690000005</v>
      </c>
      <c r="ACM34" s="169">
        <v>-15789371.6</v>
      </c>
      <c r="ACN34" s="169">
        <v>-75090714.24000001</v>
      </c>
      <c r="ACO34" s="169">
        <v>-132229398.17999999</v>
      </c>
      <c r="ACP34" s="169">
        <v>-30222983.710000001</v>
      </c>
      <c r="ACQ34" s="169">
        <v>-22383463.030000001</v>
      </c>
      <c r="ACR34" s="169">
        <v>-42895148.029999986</v>
      </c>
      <c r="ACS34" s="169">
        <v>-25584777.330000002</v>
      </c>
      <c r="ACT34" s="169">
        <v>-42943915.230000012</v>
      </c>
      <c r="ACU34" s="169"/>
      <c r="ACV34" s="169">
        <v>-14626388.439999998</v>
      </c>
      <c r="ACW34" s="169">
        <v>-23810635.07</v>
      </c>
      <c r="ACX34" s="169">
        <v>-14611437.249999998</v>
      </c>
      <c r="ACY34" s="169">
        <v>-15325394.469999999</v>
      </c>
      <c r="ACZ34" s="169"/>
      <c r="ADA34" s="169">
        <v>-5953092.8600000003</v>
      </c>
      <c r="ADB34" s="169">
        <v>-1025176.02</v>
      </c>
      <c r="ADC34" s="169">
        <v>-5339959.2700000005</v>
      </c>
      <c r="ADD34" s="169">
        <v>-92490128.570000008</v>
      </c>
      <c r="ADE34" s="169">
        <v>-72598975.909999996</v>
      </c>
      <c r="ADF34" s="169">
        <v>-11379142.619999999</v>
      </c>
      <c r="ADG34" s="169">
        <v>-10676057.639999999</v>
      </c>
      <c r="ADH34" s="169">
        <v>-19595427.409999996</v>
      </c>
      <c r="ADI34" s="169">
        <v>-7547056.3299999991</v>
      </c>
      <c r="ADJ34" s="169">
        <v>-13116755.52</v>
      </c>
      <c r="ADK34" s="169">
        <v>-12210779.99</v>
      </c>
      <c r="ADL34" s="169">
        <v>-19258285.449999999</v>
      </c>
      <c r="ADM34" s="169">
        <v>-523866900.63</v>
      </c>
      <c r="ADN34" s="169">
        <v>-55299689.740000002</v>
      </c>
      <c r="ADO34" s="169">
        <v>-39981645.790000007</v>
      </c>
      <c r="ADP34" s="169">
        <v>-156296965.24000001</v>
      </c>
      <c r="ADQ34" s="169">
        <v>-9664037.7400000002</v>
      </c>
      <c r="ADR34" s="169">
        <v>-10399885.189999999</v>
      </c>
      <c r="ADS34" s="169">
        <v>-20457074.030000001</v>
      </c>
      <c r="ADT34" s="169">
        <v>-5776116.2400000002</v>
      </c>
      <c r="ADU34" s="169">
        <v>-678419419.14999998</v>
      </c>
      <c r="ADV34" s="169">
        <v>-58746681.959999993</v>
      </c>
      <c r="ADW34" s="169">
        <v>-65191679.739999995</v>
      </c>
      <c r="ADX34" s="169">
        <v>-32759669.469999991</v>
      </c>
      <c r="ADY34" s="169">
        <v>-23213956.57</v>
      </c>
      <c r="ADZ34" s="169">
        <v>-27878843.210000001</v>
      </c>
      <c r="AEA34" s="169">
        <v>-26843315.050000001</v>
      </c>
      <c r="AEB34" s="169">
        <v>-23229657.240000002</v>
      </c>
      <c r="AEC34" s="169">
        <v>-17818751.559999999</v>
      </c>
      <c r="AED34" s="169">
        <v>-15453537.17</v>
      </c>
      <c r="AEE34" s="169">
        <v>-18326512.310000002</v>
      </c>
      <c r="AEF34" s="169">
        <v>-27297176.339999996</v>
      </c>
      <c r="AEG34" s="169">
        <v>-16316702.610000003</v>
      </c>
      <c r="AEH34" s="169">
        <v>-25986391.899999999</v>
      </c>
      <c r="AEI34" s="169">
        <v>-24892168.210000001</v>
      </c>
      <c r="AEJ34" s="169">
        <v>-41139066.919999994</v>
      </c>
      <c r="AEK34" s="169">
        <v>-9834836.8300000019</v>
      </c>
      <c r="AEL34" s="169">
        <v>-62899797.849999994</v>
      </c>
      <c r="AEM34" s="169">
        <v>-11850377.77</v>
      </c>
      <c r="AEN34" s="169">
        <v>-46045539.599999994</v>
      </c>
      <c r="AEO34" s="169">
        <v>-286027578.75</v>
      </c>
      <c r="AEP34" s="169">
        <v>-27061717.310000002</v>
      </c>
      <c r="AEQ34" s="169">
        <v>-33482042.190000001</v>
      </c>
      <c r="AER34" s="169">
        <v>-21380399.070000004</v>
      </c>
      <c r="AES34" s="169">
        <v>-21055925.949999996</v>
      </c>
      <c r="AET34" s="169">
        <v>-69082018.670000002</v>
      </c>
      <c r="AEU34" s="169">
        <v>-26927508.309999999</v>
      </c>
      <c r="AEV34" s="169">
        <v>-33864003.579999998</v>
      </c>
      <c r="AEW34" s="169">
        <v>-23401625.969999999</v>
      </c>
      <c r="AEX34" s="169">
        <v>-15680565.839999998</v>
      </c>
      <c r="AEY34" s="169">
        <v>-180391608.12999994</v>
      </c>
      <c r="AEZ34" s="169">
        <v>-76738695.349999994</v>
      </c>
      <c r="AFA34" s="169">
        <v>-38794136.350000009</v>
      </c>
      <c r="AFB34" s="169">
        <v>-13799894.089999998</v>
      </c>
      <c r="AFC34" s="169">
        <v>-18986757.440000001</v>
      </c>
      <c r="AFD34" s="169"/>
      <c r="AFE34" s="169">
        <v>-18626458.190000001</v>
      </c>
      <c r="AFF34" s="169">
        <v>-10500755.850000001</v>
      </c>
      <c r="AFG34" s="169">
        <v>-14068821.379999999</v>
      </c>
      <c r="AFH34" s="169">
        <v>-18807709.449999999</v>
      </c>
      <c r="AFI34" s="169">
        <v>-5625137.1599999992</v>
      </c>
      <c r="AFJ34" s="169">
        <v>-12823846.919999998</v>
      </c>
      <c r="AFK34" s="169">
        <v>-18227637.870000001</v>
      </c>
      <c r="AFL34" s="169">
        <v>-136892854.39999998</v>
      </c>
      <c r="AFM34" s="169">
        <v>-36393707.939999998</v>
      </c>
      <c r="AFN34" s="169">
        <v>-20396095.860000003</v>
      </c>
      <c r="AFO34" s="169">
        <v>-14856883.754999999</v>
      </c>
      <c r="AFP34" s="169">
        <v>-13676138.159999998</v>
      </c>
      <c r="AFQ34" s="169">
        <v>-15352955</v>
      </c>
      <c r="AFR34" s="169">
        <v>-10263244.170000002</v>
      </c>
      <c r="AFS34" s="169">
        <v>-33130478.810000002</v>
      </c>
      <c r="AFT34" s="169">
        <v>-24463727.010000002</v>
      </c>
      <c r="AFU34" s="169">
        <v>-12443618.239999998</v>
      </c>
      <c r="AFV34" s="169">
        <v>-42948788.580000006</v>
      </c>
      <c r="AFW34" s="169">
        <v>-9709723.9099999983</v>
      </c>
      <c r="AFX34" s="169">
        <v>-148183777.40000001</v>
      </c>
      <c r="AFY34" s="169">
        <v>-11216678.869999999</v>
      </c>
      <c r="AFZ34" s="169">
        <v>-17962864.02</v>
      </c>
      <c r="AGA34" s="169">
        <v>-12610441.520000001</v>
      </c>
      <c r="AGB34" s="169">
        <v>-33311258.089999996</v>
      </c>
      <c r="AGC34" s="169">
        <v>-7931236.3200000003</v>
      </c>
      <c r="AGD34" s="169">
        <v>-8855940.7700000014</v>
      </c>
      <c r="AGE34" s="169">
        <v>-17676270.740000002</v>
      </c>
      <c r="AGF34" s="169">
        <v>-10601585.449999997</v>
      </c>
      <c r="AGG34" s="169">
        <v>-18414022.329999998</v>
      </c>
      <c r="AGH34" s="169">
        <v>-8382818.0799999982</v>
      </c>
      <c r="AGI34" s="169">
        <v>-217036771.36999997</v>
      </c>
      <c r="AGJ34" s="169">
        <v>-64142468.999999993</v>
      </c>
      <c r="AGK34" s="169">
        <v>-24279544.440000001</v>
      </c>
      <c r="AGL34" s="169">
        <v>-11650086.139999999</v>
      </c>
      <c r="AGM34" s="169">
        <v>-40835961.390000001</v>
      </c>
      <c r="AGN34" s="169">
        <v>-21296188.240000002</v>
      </c>
      <c r="AGO34" s="169">
        <v>-13841594.57</v>
      </c>
      <c r="AGP34" s="169">
        <v>-10352360.469999999</v>
      </c>
      <c r="AGQ34" s="169">
        <v>-533750496.58000004</v>
      </c>
      <c r="AGR34" s="169">
        <v>-362377285.91000009</v>
      </c>
      <c r="AGS34" s="169">
        <v>-17718845.739999998</v>
      </c>
      <c r="AGT34" s="169">
        <v>-35430809.909999996</v>
      </c>
      <c r="AGU34" s="169">
        <v>-48342453.520000003</v>
      </c>
      <c r="AGV34" s="169">
        <v>-21834468.140000001</v>
      </c>
      <c r="AGW34" s="169">
        <v>-31789480.819999997</v>
      </c>
      <c r="AGX34" s="169">
        <v>-29108500.649999999</v>
      </c>
      <c r="AGY34" s="169">
        <v>-10085842.84</v>
      </c>
      <c r="AGZ34" s="169">
        <v>-45901828.670000002</v>
      </c>
      <c r="AHA34" s="169">
        <v>-14439552.790000001</v>
      </c>
      <c r="AHB34" s="169">
        <v>-16275706.48</v>
      </c>
      <c r="AHC34" s="169">
        <v>-15610914.140000001</v>
      </c>
      <c r="AHD34" s="169">
        <v>-20635774.869999997</v>
      </c>
      <c r="AHE34" s="169">
        <v>-10984615.049999999</v>
      </c>
      <c r="AHF34" s="169">
        <v>-26442242.959999997</v>
      </c>
      <c r="AHG34" s="169">
        <v>-16618200.950000003</v>
      </c>
      <c r="AHH34" s="169">
        <v>-155529282.62</v>
      </c>
      <c r="AHI34" s="169">
        <v>-10639204.970000001</v>
      </c>
      <c r="AHJ34" s="169">
        <v>-17782537.109999999</v>
      </c>
      <c r="AHK34" s="169">
        <v>-16588002.360000005</v>
      </c>
      <c r="AHL34" s="169">
        <v>-29514262.479999997</v>
      </c>
      <c r="AHM34" s="169">
        <v>-10252308.439999996</v>
      </c>
      <c r="AHN34" s="169">
        <v>-19170469.630000003</v>
      </c>
      <c r="AHO34" s="169">
        <v>-43666480465.418114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5" defaultRowHeight="14.25" x14ac:dyDescent="0.2"/>
  <cols>
    <col min="1" max="1" width="8.75" style="158"/>
    <col min="2" max="2" width="31.25" style="158" customWidth="1"/>
    <col min="3" max="3" width="15.25" style="160" customWidth="1"/>
    <col min="4" max="898" width="14.375" style="160" customWidth="1"/>
    <col min="899" max="899" width="8.75" style="160"/>
    <col min="900" max="16384" width="8.75" style="158"/>
  </cols>
  <sheetData>
    <row r="1" spans="1:899" ht="21" x14ac:dyDescent="0.35">
      <c r="A1" s="97"/>
      <c r="B1" s="97"/>
      <c r="C1" s="97">
        <f>INT(C3)</f>
        <v>10674</v>
      </c>
      <c r="D1" s="97">
        <f t="shared" ref="D1:BO1" si="0">INT(D3)</f>
        <v>11189</v>
      </c>
      <c r="E1" s="97">
        <f t="shared" si="0"/>
        <v>11190</v>
      </c>
      <c r="F1" s="97">
        <f t="shared" si="0"/>
        <v>11191</v>
      </c>
      <c r="G1" s="97">
        <f t="shared" si="0"/>
        <v>11192</v>
      </c>
      <c r="H1" s="97">
        <f t="shared" si="0"/>
        <v>11193</v>
      </c>
      <c r="I1" s="97">
        <f t="shared" si="0"/>
        <v>11194</v>
      </c>
      <c r="J1" s="97">
        <f t="shared" si="0"/>
        <v>11195</v>
      </c>
      <c r="K1" s="97">
        <f t="shared" si="0"/>
        <v>11196</v>
      </c>
      <c r="L1" s="97">
        <f t="shared" si="0"/>
        <v>11197</v>
      </c>
      <c r="M1" s="97">
        <f t="shared" si="0"/>
        <v>11198</v>
      </c>
      <c r="N1" s="97">
        <f t="shared" si="0"/>
        <v>11199</v>
      </c>
      <c r="O1" s="97">
        <f t="shared" si="0"/>
        <v>11200</v>
      </c>
      <c r="P1" s="97">
        <f t="shared" si="0"/>
        <v>11201</v>
      </c>
      <c r="Q1" s="97">
        <f t="shared" si="0"/>
        <v>11202</v>
      </c>
      <c r="R1" s="97">
        <f t="shared" si="0"/>
        <v>11454</v>
      </c>
      <c r="S1" s="97">
        <f t="shared" si="0"/>
        <v>15012</v>
      </c>
      <c r="T1" s="97">
        <f t="shared" si="0"/>
        <v>28823</v>
      </c>
      <c r="U1" s="97">
        <f t="shared" si="0"/>
        <v>10713</v>
      </c>
      <c r="V1" s="97">
        <f t="shared" si="0"/>
        <v>11119</v>
      </c>
      <c r="W1" s="97">
        <f t="shared" si="0"/>
        <v>11120</v>
      </c>
      <c r="X1" s="97">
        <f t="shared" si="0"/>
        <v>11121</v>
      </c>
      <c r="Y1" s="97">
        <f t="shared" si="0"/>
        <v>11122</v>
      </c>
      <c r="Z1" s="97">
        <f t="shared" si="0"/>
        <v>11123</v>
      </c>
      <c r="AA1" s="97">
        <f t="shared" si="0"/>
        <v>11124</v>
      </c>
      <c r="AB1" s="97">
        <f t="shared" si="0"/>
        <v>11125</v>
      </c>
      <c r="AC1" s="97">
        <f t="shared" si="0"/>
        <v>11126</v>
      </c>
      <c r="AD1" s="97">
        <f t="shared" si="0"/>
        <v>11127</v>
      </c>
      <c r="AE1" s="97">
        <f t="shared" si="0"/>
        <v>11128</v>
      </c>
      <c r="AF1" s="97">
        <f t="shared" si="0"/>
        <v>11129</v>
      </c>
      <c r="AG1" s="97">
        <f t="shared" si="0"/>
        <v>11130</v>
      </c>
      <c r="AH1" s="97">
        <f t="shared" si="0"/>
        <v>11131</v>
      </c>
      <c r="AI1" s="97">
        <f t="shared" si="0"/>
        <v>11132</v>
      </c>
      <c r="AJ1" s="97">
        <f t="shared" si="0"/>
        <v>11133</v>
      </c>
      <c r="AK1" s="97">
        <f t="shared" si="0"/>
        <v>11134</v>
      </c>
      <c r="AL1" s="97">
        <f t="shared" si="0"/>
        <v>11135</v>
      </c>
      <c r="AM1" s="97">
        <f t="shared" si="0"/>
        <v>11136</v>
      </c>
      <c r="AN1" s="97">
        <f t="shared" si="0"/>
        <v>11137</v>
      </c>
      <c r="AO1" s="97">
        <f t="shared" si="0"/>
        <v>11138</v>
      </c>
      <c r="AP1" s="97">
        <f t="shared" si="0"/>
        <v>11139</v>
      </c>
      <c r="AQ1" s="97">
        <f t="shared" si="0"/>
        <v>11643</v>
      </c>
      <c r="AR1" s="97">
        <f t="shared" si="0"/>
        <v>23736</v>
      </c>
      <c r="AS1" s="97">
        <f t="shared" si="0"/>
        <v>10716</v>
      </c>
      <c r="AT1" s="97">
        <f t="shared" si="0"/>
        <v>11173</v>
      </c>
      <c r="AU1" s="97">
        <f t="shared" si="0"/>
        <v>11174</v>
      </c>
      <c r="AV1" s="97">
        <f t="shared" si="0"/>
        <v>11175</v>
      </c>
      <c r="AW1" s="97">
        <f t="shared" si="0"/>
        <v>11176</v>
      </c>
      <c r="AX1" s="97">
        <f t="shared" si="0"/>
        <v>11177</v>
      </c>
      <c r="AY1" s="97">
        <f t="shared" si="0"/>
        <v>11178</v>
      </c>
      <c r="AZ1" s="97">
        <f t="shared" si="0"/>
        <v>11179</v>
      </c>
      <c r="BA1" s="97">
        <f t="shared" si="0"/>
        <v>11180</v>
      </c>
      <c r="BB1" s="97">
        <f t="shared" si="0"/>
        <v>11181</v>
      </c>
      <c r="BC1" s="97">
        <f t="shared" si="0"/>
        <v>11182</v>
      </c>
      <c r="BD1" s="97">
        <f t="shared" si="0"/>
        <v>11183</v>
      </c>
      <c r="BE1" s="97">
        <f t="shared" si="0"/>
        <v>11453</v>
      </c>
      <c r="BF1" s="97">
        <f t="shared" si="0"/>
        <v>11625</v>
      </c>
      <c r="BG1" s="97">
        <f t="shared" si="0"/>
        <v>25017</v>
      </c>
      <c r="BH1" s="97">
        <f t="shared" si="0"/>
        <v>10717</v>
      </c>
      <c r="BI1" s="97">
        <f t="shared" si="0"/>
        <v>10718</v>
      </c>
      <c r="BJ1" s="97">
        <f t="shared" si="0"/>
        <v>11184</v>
      </c>
      <c r="BK1" s="97">
        <f t="shared" si="0"/>
        <v>11185</v>
      </c>
      <c r="BL1" s="97">
        <f t="shared" si="0"/>
        <v>11186</v>
      </c>
      <c r="BM1" s="97">
        <f t="shared" si="0"/>
        <v>11187</v>
      </c>
      <c r="BN1" s="97">
        <f t="shared" si="0"/>
        <v>11188</v>
      </c>
      <c r="BO1" s="97">
        <f t="shared" si="0"/>
        <v>40744</v>
      </c>
      <c r="BP1" s="97">
        <f t="shared" ref="BP1:EA1" si="1">INT(BP3)</f>
        <v>40745</v>
      </c>
      <c r="BQ1" s="97">
        <f t="shared" si="1"/>
        <v>10715</v>
      </c>
      <c r="BR1" s="97">
        <f t="shared" si="1"/>
        <v>11166</v>
      </c>
      <c r="BS1" s="97">
        <f t="shared" si="1"/>
        <v>11167</v>
      </c>
      <c r="BT1" s="97">
        <f t="shared" si="1"/>
        <v>11169</v>
      </c>
      <c r="BU1" s="97">
        <f t="shared" si="1"/>
        <v>11170</v>
      </c>
      <c r="BV1" s="97">
        <f t="shared" si="1"/>
        <v>11171</v>
      </c>
      <c r="BW1" s="97">
        <f t="shared" si="1"/>
        <v>11172</v>
      </c>
      <c r="BX1" s="97">
        <f t="shared" si="1"/>
        <v>11452</v>
      </c>
      <c r="BY1" s="97">
        <f t="shared" si="1"/>
        <v>10719</v>
      </c>
      <c r="BZ1" s="97">
        <f t="shared" si="1"/>
        <v>11203</v>
      </c>
      <c r="CA1" s="97">
        <f t="shared" si="1"/>
        <v>11204</v>
      </c>
      <c r="CB1" s="97">
        <f t="shared" si="1"/>
        <v>11205</v>
      </c>
      <c r="CC1" s="97">
        <f t="shared" si="1"/>
        <v>11206</v>
      </c>
      <c r="CD1" s="97">
        <f t="shared" si="1"/>
        <v>11207</v>
      </c>
      <c r="CE1" s="97">
        <f t="shared" si="1"/>
        <v>11208</v>
      </c>
      <c r="CF1" s="97">
        <f t="shared" si="1"/>
        <v>10672</v>
      </c>
      <c r="CG1" s="97">
        <f t="shared" si="1"/>
        <v>11146</v>
      </c>
      <c r="CH1" s="97">
        <f t="shared" si="1"/>
        <v>11147</v>
      </c>
      <c r="CI1" s="97">
        <f t="shared" si="1"/>
        <v>11148</v>
      </c>
      <c r="CJ1" s="97">
        <f t="shared" si="1"/>
        <v>11149</v>
      </c>
      <c r="CK1" s="97">
        <f t="shared" si="1"/>
        <v>11150</v>
      </c>
      <c r="CL1" s="97">
        <f t="shared" si="1"/>
        <v>11151</v>
      </c>
      <c r="CM1" s="97">
        <f t="shared" si="1"/>
        <v>11152</v>
      </c>
      <c r="CN1" s="97">
        <f t="shared" si="1"/>
        <v>11153</v>
      </c>
      <c r="CO1" s="97">
        <f t="shared" si="1"/>
        <v>11154</v>
      </c>
      <c r="CP1" s="97">
        <f t="shared" si="1"/>
        <v>11155</v>
      </c>
      <c r="CQ1" s="97">
        <f t="shared" si="1"/>
        <v>11156</v>
      </c>
      <c r="CR1" s="97">
        <f t="shared" si="1"/>
        <v>11157</v>
      </c>
      <c r="CS1" s="97">
        <f t="shared" si="1"/>
        <v>10714</v>
      </c>
      <c r="CT1" s="97">
        <f t="shared" si="1"/>
        <v>11140</v>
      </c>
      <c r="CU1" s="97">
        <f t="shared" si="1"/>
        <v>11141</v>
      </c>
      <c r="CV1" s="97">
        <f t="shared" si="1"/>
        <v>11142</v>
      </c>
      <c r="CW1" s="97">
        <f t="shared" si="1"/>
        <v>11143</v>
      </c>
      <c r="CX1" s="97">
        <f t="shared" si="1"/>
        <v>11144</v>
      </c>
      <c r="CY1" s="97">
        <f t="shared" si="1"/>
        <v>11145</v>
      </c>
      <c r="CZ1" s="97">
        <f t="shared" si="1"/>
        <v>24956</v>
      </c>
      <c r="DA1" s="97">
        <f t="shared" si="1"/>
        <v>10722</v>
      </c>
      <c r="DB1" s="97">
        <f t="shared" si="1"/>
        <v>10723</v>
      </c>
      <c r="DC1" s="97">
        <f t="shared" si="1"/>
        <v>11238</v>
      </c>
      <c r="DD1" s="97">
        <f t="shared" si="1"/>
        <v>11239</v>
      </c>
      <c r="DE1" s="97">
        <f t="shared" si="1"/>
        <v>11240</v>
      </c>
      <c r="DF1" s="97">
        <f t="shared" si="1"/>
        <v>11241</v>
      </c>
      <c r="DG1" s="97">
        <f t="shared" si="1"/>
        <v>11242</v>
      </c>
      <c r="DH1" s="97">
        <f t="shared" si="1"/>
        <v>11243</v>
      </c>
      <c r="DI1" s="97">
        <f t="shared" si="1"/>
        <v>27443</v>
      </c>
      <c r="DJ1" s="97">
        <f t="shared" si="1"/>
        <v>10676</v>
      </c>
      <c r="DK1" s="97">
        <f t="shared" si="1"/>
        <v>11251</v>
      </c>
      <c r="DL1" s="97">
        <f t="shared" si="1"/>
        <v>11252</v>
      </c>
      <c r="DM1" s="97">
        <f t="shared" si="1"/>
        <v>11253</v>
      </c>
      <c r="DN1" s="97">
        <f t="shared" si="1"/>
        <v>11254</v>
      </c>
      <c r="DO1" s="97">
        <f t="shared" si="1"/>
        <v>11255</v>
      </c>
      <c r="DP1" s="97">
        <f t="shared" si="1"/>
        <v>11256</v>
      </c>
      <c r="DQ1" s="97">
        <f t="shared" si="1"/>
        <v>11257</v>
      </c>
      <c r="DR1" s="97">
        <f t="shared" si="1"/>
        <v>11455</v>
      </c>
      <c r="DS1" s="97">
        <f t="shared" si="1"/>
        <v>10727</v>
      </c>
      <c r="DT1" s="97">
        <f t="shared" si="1"/>
        <v>11264</v>
      </c>
      <c r="DU1" s="97">
        <f t="shared" si="1"/>
        <v>11265</v>
      </c>
      <c r="DV1" s="97">
        <f t="shared" si="1"/>
        <v>11266</v>
      </c>
      <c r="DW1" s="97">
        <f t="shared" si="1"/>
        <v>11267</v>
      </c>
      <c r="DX1" s="97">
        <f t="shared" si="1"/>
        <v>11268</v>
      </c>
      <c r="DY1" s="97">
        <f t="shared" si="1"/>
        <v>11269</v>
      </c>
      <c r="DZ1" s="97">
        <f t="shared" si="1"/>
        <v>11270</v>
      </c>
      <c r="EA1" s="97">
        <f t="shared" si="1"/>
        <v>11271</v>
      </c>
      <c r="EB1" s="97">
        <f t="shared" ref="EB1:GM1" si="2">INT(EB3)</f>
        <v>11272</v>
      </c>
      <c r="EC1" s="97">
        <f t="shared" si="2"/>
        <v>11457</v>
      </c>
      <c r="ED1" s="97">
        <f t="shared" si="2"/>
        <v>10724</v>
      </c>
      <c r="EE1" s="97">
        <f t="shared" si="2"/>
        <v>10725</v>
      </c>
      <c r="EF1" s="97">
        <f t="shared" si="2"/>
        <v>11244</v>
      </c>
      <c r="EG1" s="97">
        <f t="shared" si="2"/>
        <v>11245</v>
      </c>
      <c r="EH1" s="97">
        <f t="shared" si="2"/>
        <v>11246</v>
      </c>
      <c r="EI1" s="97">
        <f t="shared" si="2"/>
        <v>11247</v>
      </c>
      <c r="EJ1" s="97">
        <f t="shared" si="2"/>
        <v>11248</v>
      </c>
      <c r="EK1" s="97">
        <f t="shared" si="2"/>
        <v>11249</v>
      </c>
      <c r="EL1" s="97">
        <f t="shared" si="2"/>
        <v>11250</v>
      </c>
      <c r="EM1" s="97">
        <f t="shared" si="2"/>
        <v>10673</v>
      </c>
      <c r="EN1" s="97">
        <f t="shared" si="2"/>
        <v>11158</v>
      </c>
      <c r="EO1" s="97">
        <f t="shared" si="2"/>
        <v>11159</v>
      </c>
      <c r="EP1" s="97">
        <f t="shared" si="2"/>
        <v>11160</v>
      </c>
      <c r="EQ1" s="97">
        <f t="shared" si="2"/>
        <v>11161</v>
      </c>
      <c r="ER1" s="97">
        <f t="shared" si="2"/>
        <v>11162</v>
      </c>
      <c r="ES1" s="97">
        <f t="shared" si="2"/>
        <v>11163</v>
      </c>
      <c r="ET1" s="97">
        <f t="shared" si="2"/>
        <v>11164</v>
      </c>
      <c r="EU1" s="97">
        <f t="shared" si="2"/>
        <v>11165</v>
      </c>
      <c r="EV1" s="97">
        <f t="shared" si="2"/>
        <v>10721</v>
      </c>
      <c r="EW1" s="97">
        <f t="shared" si="2"/>
        <v>11228</v>
      </c>
      <c r="EX1" s="97">
        <f t="shared" si="2"/>
        <v>11229</v>
      </c>
      <c r="EY1" s="97">
        <f t="shared" si="2"/>
        <v>11230</v>
      </c>
      <c r="EZ1" s="97">
        <f t="shared" si="2"/>
        <v>11231</v>
      </c>
      <c r="FA1" s="97">
        <f t="shared" si="2"/>
        <v>11232</v>
      </c>
      <c r="FB1" s="97">
        <f t="shared" si="2"/>
        <v>11233</v>
      </c>
      <c r="FC1" s="97">
        <f t="shared" si="2"/>
        <v>11234</v>
      </c>
      <c r="FD1" s="97">
        <f t="shared" si="2"/>
        <v>11235</v>
      </c>
      <c r="FE1" s="97">
        <f t="shared" si="2"/>
        <v>11236</v>
      </c>
      <c r="FF1" s="97">
        <f t="shared" si="2"/>
        <v>14135</v>
      </c>
      <c r="FG1" s="97">
        <f t="shared" si="2"/>
        <v>28010</v>
      </c>
      <c r="FH1" s="97">
        <f t="shared" si="2"/>
        <v>10694</v>
      </c>
      <c r="FI1" s="97">
        <f t="shared" si="2"/>
        <v>10802</v>
      </c>
      <c r="FJ1" s="97">
        <f t="shared" si="2"/>
        <v>10803</v>
      </c>
      <c r="FK1" s="97">
        <f t="shared" si="2"/>
        <v>10804</v>
      </c>
      <c r="FL1" s="97">
        <f t="shared" si="2"/>
        <v>10805</v>
      </c>
      <c r="FM1" s="97">
        <f t="shared" si="2"/>
        <v>10806</v>
      </c>
      <c r="FN1" s="97">
        <f t="shared" si="2"/>
        <v>27974</v>
      </c>
      <c r="FO1" s="97">
        <f t="shared" si="2"/>
        <v>27975</v>
      </c>
      <c r="FP1" s="97">
        <f t="shared" si="2"/>
        <v>10675</v>
      </c>
      <c r="FQ1" s="97">
        <f t="shared" si="2"/>
        <v>11209</v>
      </c>
      <c r="FR1" s="97">
        <f t="shared" si="2"/>
        <v>11210</v>
      </c>
      <c r="FS1" s="97">
        <f t="shared" si="2"/>
        <v>11211</v>
      </c>
      <c r="FT1" s="97">
        <f t="shared" si="2"/>
        <v>11212</v>
      </c>
      <c r="FU1" s="97">
        <f t="shared" si="2"/>
        <v>11213</v>
      </c>
      <c r="FV1" s="97">
        <f t="shared" si="2"/>
        <v>11214</v>
      </c>
      <c r="FW1" s="97">
        <f t="shared" si="2"/>
        <v>11215</v>
      </c>
      <c r="FX1" s="97">
        <f t="shared" si="2"/>
        <v>11216</v>
      </c>
      <c r="FY1" s="97">
        <f t="shared" si="2"/>
        <v>11217</v>
      </c>
      <c r="FZ1" s="97">
        <f t="shared" si="2"/>
        <v>11218</v>
      </c>
      <c r="GA1" s="97">
        <f t="shared" si="2"/>
        <v>11219</v>
      </c>
      <c r="GB1" s="97">
        <f t="shared" si="2"/>
        <v>11220</v>
      </c>
      <c r="GC1" s="97">
        <f t="shared" si="2"/>
        <v>40749</v>
      </c>
      <c r="GD1" s="97">
        <f t="shared" si="2"/>
        <v>10726</v>
      </c>
      <c r="GE1" s="97">
        <f t="shared" si="2"/>
        <v>11258</v>
      </c>
      <c r="GF1" s="97">
        <f t="shared" si="2"/>
        <v>11259</v>
      </c>
      <c r="GG1" s="97">
        <f t="shared" si="2"/>
        <v>11260</v>
      </c>
      <c r="GH1" s="97">
        <f t="shared" si="2"/>
        <v>11261</v>
      </c>
      <c r="GI1" s="97">
        <f t="shared" si="2"/>
        <v>11262</v>
      </c>
      <c r="GJ1" s="97">
        <f t="shared" si="2"/>
        <v>11263</v>
      </c>
      <c r="GK1" s="97">
        <f t="shared" si="2"/>
        <v>11456</v>
      </c>
      <c r="GL1" s="97">
        <f t="shared" si="2"/>
        <v>11631</v>
      </c>
      <c r="GM1" s="97">
        <f t="shared" si="2"/>
        <v>27978</v>
      </c>
      <c r="GN1" s="97">
        <f t="shared" ref="GN1:IY1" si="3">INT(GN3)</f>
        <v>27979</v>
      </c>
      <c r="GO1" s="97">
        <f t="shared" si="3"/>
        <v>27980</v>
      </c>
      <c r="GP1" s="97">
        <f t="shared" si="3"/>
        <v>10720</v>
      </c>
      <c r="GQ1" s="97">
        <f t="shared" si="3"/>
        <v>11221</v>
      </c>
      <c r="GR1" s="97">
        <f t="shared" si="3"/>
        <v>11222</v>
      </c>
      <c r="GS1" s="97">
        <f t="shared" si="3"/>
        <v>11223</v>
      </c>
      <c r="GT1" s="97">
        <f t="shared" si="3"/>
        <v>11224</v>
      </c>
      <c r="GU1" s="97">
        <f t="shared" si="3"/>
        <v>11225</v>
      </c>
      <c r="GV1" s="97">
        <f t="shared" si="3"/>
        <v>11226</v>
      </c>
      <c r="GW1" s="97">
        <f t="shared" si="3"/>
        <v>11227</v>
      </c>
      <c r="GX1" s="97">
        <f t="shared" si="3"/>
        <v>10698</v>
      </c>
      <c r="GY1" s="97">
        <f t="shared" si="3"/>
        <v>10863</v>
      </c>
      <c r="GZ1" s="97">
        <f t="shared" si="3"/>
        <v>10864</v>
      </c>
      <c r="HA1" s="97">
        <f t="shared" si="3"/>
        <v>10865</v>
      </c>
      <c r="HB1" s="97">
        <f t="shared" si="3"/>
        <v>10686</v>
      </c>
      <c r="HC1" s="97">
        <f t="shared" si="3"/>
        <v>10756</v>
      </c>
      <c r="HD1" s="97">
        <f t="shared" si="3"/>
        <v>10757</v>
      </c>
      <c r="HE1" s="97">
        <f t="shared" si="3"/>
        <v>10758</v>
      </c>
      <c r="HF1" s="97">
        <f t="shared" si="3"/>
        <v>10759</v>
      </c>
      <c r="HG1" s="97">
        <f t="shared" si="3"/>
        <v>10760</v>
      </c>
      <c r="HH1" s="97">
        <f t="shared" si="3"/>
        <v>28875</v>
      </c>
      <c r="HI1" s="97">
        <f t="shared" si="3"/>
        <v>10687</v>
      </c>
      <c r="HJ1" s="97">
        <f t="shared" si="3"/>
        <v>10761</v>
      </c>
      <c r="HK1" s="97">
        <f t="shared" si="3"/>
        <v>10762</v>
      </c>
      <c r="HL1" s="97">
        <f t="shared" si="3"/>
        <v>10763</v>
      </c>
      <c r="HM1" s="97">
        <f t="shared" si="3"/>
        <v>10764</v>
      </c>
      <c r="HN1" s="97">
        <f t="shared" si="3"/>
        <v>10765</v>
      </c>
      <c r="HO1" s="97">
        <f t="shared" si="3"/>
        <v>10766</v>
      </c>
      <c r="HP1" s="97">
        <f t="shared" si="3"/>
        <v>10767</v>
      </c>
      <c r="HQ1" s="97">
        <f t="shared" si="3"/>
        <v>10660</v>
      </c>
      <c r="HR1" s="97">
        <f t="shared" si="3"/>
        <v>10688</v>
      </c>
      <c r="HS1" s="97">
        <f t="shared" si="3"/>
        <v>10768</v>
      </c>
      <c r="HT1" s="97">
        <f t="shared" si="3"/>
        <v>10769</v>
      </c>
      <c r="HU1" s="97">
        <f t="shared" si="3"/>
        <v>10770</v>
      </c>
      <c r="HV1" s="97">
        <f t="shared" si="3"/>
        <v>10771</v>
      </c>
      <c r="HW1" s="97">
        <f t="shared" si="3"/>
        <v>10772</v>
      </c>
      <c r="HX1" s="97">
        <f t="shared" si="3"/>
        <v>10773</v>
      </c>
      <c r="HY1" s="97">
        <f t="shared" si="3"/>
        <v>10774</v>
      </c>
      <c r="HZ1" s="97">
        <f t="shared" si="3"/>
        <v>10775</v>
      </c>
      <c r="IA1" s="97">
        <f t="shared" si="3"/>
        <v>10776</v>
      </c>
      <c r="IB1" s="97">
        <f t="shared" si="3"/>
        <v>10777</v>
      </c>
      <c r="IC1" s="97">
        <f t="shared" si="3"/>
        <v>10778</v>
      </c>
      <c r="ID1" s="97">
        <f t="shared" si="3"/>
        <v>10779</v>
      </c>
      <c r="IE1" s="97">
        <f t="shared" si="3"/>
        <v>10780</v>
      </c>
      <c r="IF1" s="97">
        <f t="shared" si="3"/>
        <v>10781</v>
      </c>
      <c r="IG1" s="97">
        <f t="shared" si="3"/>
        <v>10690</v>
      </c>
      <c r="IH1" s="97">
        <f t="shared" si="3"/>
        <v>10691</v>
      </c>
      <c r="II1" s="97">
        <f t="shared" si="3"/>
        <v>10789</v>
      </c>
      <c r="IJ1" s="97">
        <f t="shared" si="3"/>
        <v>10790</v>
      </c>
      <c r="IK1" s="97">
        <f t="shared" si="3"/>
        <v>10791</v>
      </c>
      <c r="IL1" s="97">
        <f t="shared" si="3"/>
        <v>10792</v>
      </c>
      <c r="IM1" s="97">
        <f t="shared" si="3"/>
        <v>10793</v>
      </c>
      <c r="IN1" s="97">
        <f t="shared" si="3"/>
        <v>10794</v>
      </c>
      <c r="IO1" s="97">
        <f t="shared" si="3"/>
        <v>10795</v>
      </c>
      <c r="IP1" s="97">
        <f t="shared" si="3"/>
        <v>10796</v>
      </c>
      <c r="IQ1" s="97">
        <f t="shared" si="3"/>
        <v>10797</v>
      </c>
      <c r="IR1" s="97">
        <f t="shared" si="3"/>
        <v>10661</v>
      </c>
      <c r="IS1" s="97">
        <f t="shared" si="3"/>
        <v>10695</v>
      </c>
      <c r="IT1" s="97">
        <f t="shared" si="3"/>
        <v>10807</v>
      </c>
      <c r="IU1" s="97">
        <f t="shared" si="3"/>
        <v>10808</v>
      </c>
      <c r="IV1" s="97">
        <f t="shared" si="3"/>
        <v>10809</v>
      </c>
      <c r="IW1" s="97">
        <f t="shared" si="3"/>
        <v>10810</v>
      </c>
      <c r="IX1" s="97">
        <f t="shared" si="3"/>
        <v>10811</v>
      </c>
      <c r="IY1" s="97">
        <f t="shared" si="3"/>
        <v>10812</v>
      </c>
      <c r="IZ1" s="97">
        <f t="shared" ref="IZ1:LK1" si="4">INT(IZ3)</f>
        <v>10813</v>
      </c>
      <c r="JA1" s="97">
        <f t="shared" si="4"/>
        <v>10814</v>
      </c>
      <c r="JB1" s="97">
        <f t="shared" si="4"/>
        <v>10815</v>
      </c>
      <c r="JC1" s="97">
        <f t="shared" si="4"/>
        <v>10816</v>
      </c>
      <c r="JD1" s="97">
        <f t="shared" si="4"/>
        <v>10692</v>
      </c>
      <c r="JE1" s="97">
        <f t="shared" si="4"/>
        <v>10693</v>
      </c>
      <c r="JF1" s="97">
        <f t="shared" si="4"/>
        <v>10798</v>
      </c>
      <c r="JG1" s="97">
        <f t="shared" si="4"/>
        <v>10799</v>
      </c>
      <c r="JH1" s="97">
        <f t="shared" si="4"/>
        <v>10800</v>
      </c>
      <c r="JI1" s="97">
        <f t="shared" si="4"/>
        <v>10801</v>
      </c>
      <c r="JJ1" s="97">
        <f t="shared" si="4"/>
        <v>10689</v>
      </c>
      <c r="JK1" s="97">
        <f t="shared" si="4"/>
        <v>10782</v>
      </c>
      <c r="JL1" s="97">
        <f t="shared" si="4"/>
        <v>10784</v>
      </c>
      <c r="JM1" s="97">
        <f t="shared" si="4"/>
        <v>10785</v>
      </c>
      <c r="JN1" s="97">
        <f t="shared" si="4"/>
        <v>10786</v>
      </c>
      <c r="JO1" s="97">
        <f t="shared" si="4"/>
        <v>10787</v>
      </c>
      <c r="JP1" s="97">
        <f t="shared" si="4"/>
        <v>10788</v>
      </c>
      <c r="JQ1" s="97">
        <f t="shared" si="4"/>
        <v>10731</v>
      </c>
      <c r="JR1" s="97">
        <f t="shared" si="4"/>
        <v>10732</v>
      </c>
      <c r="JS1" s="97">
        <f t="shared" si="4"/>
        <v>11278</v>
      </c>
      <c r="JT1" s="97">
        <f t="shared" si="4"/>
        <v>11279</v>
      </c>
      <c r="JU1" s="97">
        <f t="shared" si="4"/>
        <v>11280</v>
      </c>
      <c r="JV1" s="97">
        <f t="shared" si="4"/>
        <v>11281</v>
      </c>
      <c r="JW1" s="97">
        <f t="shared" si="4"/>
        <v>11282</v>
      </c>
      <c r="JX1" s="97">
        <f t="shared" si="4"/>
        <v>11283</v>
      </c>
      <c r="JY1" s="97">
        <f t="shared" si="4"/>
        <v>11284</v>
      </c>
      <c r="JZ1" s="97">
        <f t="shared" si="4"/>
        <v>11285</v>
      </c>
      <c r="KA1" s="97">
        <f t="shared" si="4"/>
        <v>11286</v>
      </c>
      <c r="KB1" s="97">
        <f t="shared" si="4"/>
        <v>11287</v>
      </c>
      <c r="KC1" s="97">
        <f t="shared" si="4"/>
        <v>11288</v>
      </c>
      <c r="KD1" s="97">
        <f t="shared" si="4"/>
        <v>14136</v>
      </c>
      <c r="KE1" s="97">
        <f t="shared" si="4"/>
        <v>21948</v>
      </c>
      <c r="KF1" s="97">
        <f t="shared" si="4"/>
        <v>10679</v>
      </c>
      <c r="KG1" s="97">
        <f t="shared" si="4"/>
        <v>11297</v>
      </c>
      <c r="KH1" s="97">
        <f t="shared" si="4"/>
        <v>11298</v>
      </c>
      <c r="KI1" s="97">
        <f t="shared" si="4"/>
        <v>11299</v>
      </c>
      <c r="KJ1" s="97">
        <f t="shared" si="4"/>
        <v>11300</v>
      </c>
      <c r="KK1" s="97">
        <f t="shared" si="4"/>
        <v>11301</v>
      </c>
      <c r="KL1" s="97">
        <f t="shared" si="4"/>
        <v>11302</v>
      </c>
      <c r="KM1" s="97">
        <f t="shared" si="4"/>
        <v>11303</v>
      </c>
      <c r="KN1" s="97">
        <f t="shared" si="4"/>
        <v>13819</v>
      </c>
      <c r="KO1" s="97">
        <f t="shared" si="4"/>
        <v>10737</v>
      </c>
      <c r="KP1" s="97">
        <f t="shared" si="4"/>
        <v>11315</v>
      </c>
      <c r="KQ1" s="97">
        <f t="shared" si="4"/>
        <v>11316</v>
      </c>
      <c r="KR1" s="97">
        <f t="shared" si="4"/>
        <v>11317</v>
      </c>
      <c r="KS1" s="97">
        <f t="shared" si="4"/>
        <v>11318</v>
      </c>
      <c r="KT1" s="97">
        <f t="shared" si="4"/>
        <v>11319</v>
      </c>
      <c r="KU1" s="97">
        <f t="shared" si="4"/>
        <v>11320</v>
      </c>
      <c r="KV1" s="97">
        <f t="shared" si="4"/>
        <v>11321</v>
      </c>
      <c r="KW1" s="97">
        <f t="shared" si="4"/>
        <v>10736</v>
      </c>
      <c r="KX1" s="97">
        <f t="shared" si="4"/>
        <v>11308</v>
      </c>
      <c r="KY1" s="97">
        <f t="shared" si="4"/>
        <v>11309</v>
      </c>
      <c r="KZ1" s="97">
        <f t="shared" si="4"/>
        <v>11310</v>
      </c>
      <c r="LA1" s="97">
        <f t="shared" si="4"/>
        <v>11311</v>
      </c>
      <c r="LB1" s="97">
        <f t="shared" si="4"/>
        <v>11312</v>
      </c>
      <c r="LC1" s="97">
        <f t="shared" si="4"/>
        <v>11313</v>
      </c>
      <c r="LD1" s="97">
        <f t="shared" si="4"/>
        <v>11314</v>
      </c>
      <c r="LE1" s="97">
        <f t="shared" si="4"/>
        <v>10677</v>
      </c>
      <c r="LF1" s="97">
        <f t="shared" si="4"/>
        <v>10728</v>
      </c>
      <c r="LG1" s="97">
        <f t="shared" si="4"/>
        <v>10729</v>
      </c>
      <c r="LH1" s="97">
        <f t="shared" si="4"/>
        <v>10730</v>
      </c>
      <c r="LI1" s="97">
        <f t="shared" si="4"/>
        <v>11273</v>
      </c>
      <c r="LJ1" s="97">
        <f t="shared" si="4"/>
        <v>11274</v>
      </c>
      <c r="LK1" s="97">
        <f t="shared" si="4"/>
        <v>11275</v>
      </c>
      <c r="LL1" s="97">
        <f t="shared" ref="LL1:NW1" si="5">INT(LL3)</f>
        <v>11276</v>
      </c>
      <c r="LM1" s="97">
        <f t="shared" si="5"/>
        <v>11277</v>
      </c>
      <c r="LN1" s="97">
        <f t="shared" si="5"/>
        <v>11458</v>
      </c>
      <c r="LO1" s="97">
        <f t="shared" si="5"/>
        <v>28858</v>
      </c>
      <c r="LP1" s="97">
        <f t="shared" si="5"/>
        <v>10735</v>
      </c>
      <c r="LQ1" s="97">
        <f t="shared" si="5"/>
        <v>11306</v>
      </c>
      <c r="LR1" s="97">
        <f t="shared" si="5"/>
        <v>11307</v>
      </c>
      <c r="LS1" s="97">
        <f t="shared" si="5"/>
        <v>10734</v>
      </c>
      <c r="LT1" s="97">
        <f t="shared" si="5"/>
        <v>11304</v>
      </c>
      <c r="LU1" s="97">
        <f t="shared" si="5"/>
        <v>10678</v>
      </c>
      <c r="LV1" s="97">
        <f t="shared" si="5"/>
        <v>10733</v>
      </c>
      <c r="LW1" s="97">
        <f t="shared" si="5"/>
        <v>11289</v>
      </c>
      <c r="LX1" s="97">
        <f t="shared" si="5"/>
        <v>11290</v>
      </c>
      <c r="LY1" s="97">
        <f t="shared" si="5"/>
        <v>11291</v>
      </c>
      <c r="LZ1" s="97">
        <f t="shared" si="5"/>
        <v>11292</v>
      </c>
      <c r="MA1" s="97">
        <f t="shared" si="5"/>
        <v>11293</v>
      </c>
      <c r="MB1" s="97">
        <f t="shared" si="5"/>
        <v>11294</v>
      </c>
      <c r="MC1" s="97">
        <f t="shared" si="5"/>
        <v>11295</v>
      </c>
      <c r="MD1" s="97">
        <f t="shared" si="5"/>
        <v>11296</v>
      </c>
      <c r="ME1" s="97">
        <f t="shared" si="5"/>
        <v>10664</v>
      </c>
      <c r="MF1" s="97">
        <f t="shared" si="5"/>
        <v>10834</v>
      </c>
      <c r="MG1" s="97">
        <f t="shared" si="5"/>
        <v>10835</v>
      </c>
      <c r="MH1" s="97">
        <f t="shared" si="5"/>
        <v>10836</v>
      </c>
      <c r="MI1" s="97">
        <f t="shared" si="5"/>
        <v>10837</v>
      </c>
      <c r="MJ1" s="97">
        <f t="shared" si="5"/>
        <v>10838</v>
      </c>
      <c r="MK1" s="97">
        <f t="shared" si="5"/>
        <v>10839</v>
      </c>
      <c r="ML1" s="97">
        <f t="shared" si="5"/>
        <v>10840</v>
      </c>
      <c r="MM1" s="97">
        <f t="shared" si="5"/>
        <v>10841</v>
      </c>
      <c r="MN1" s="97">
        <f t="shared" si="5"/>
        <v>10842</v>
      </c>
      <c r="MO1" s="97">
        <f t="shared" si="5"/>
        <v>10843</v>
      </c>
      <c r="MP1" s="97">
        <f t="shared" si="5"/>
        <v>10844</v>
      </c>
      <c r="MQ1" s="97">
        <f t="shared" si="5"/>
        <v>10697</v>
      </c>
      <c r="MR1" s="97">
        <f t="shared" si="5"/>
        <v>10833</v>
      </c>
      <c r="MS1" s="97">
        <f t="shared" si="5"/>
        <v>10850</v>
      </c>
      <c r="MT1" s="97">
        <f t="shared" si="5"/>
        <v>10851</v>
      </c>
      <c r="MU1" s="97">
        <f t="shared" si="5"/>
        <v>10852</v>
      </c>
      <c r="MV1" s="97">
        <f t="shared" si="5"/>
        <v>10853</v>
      </c>
      <c r="MW1" s="97">
        <f t="shared" si="5"/>
        <v>10854</v>
      </c>
      <c r="MX1" s="97">
        <f t="shared" si="5"/>
        <v>10855</v>
      </c>
      <c r="MY1" s="97">
        <f t="shared" si="5"/>
        <v>10856</v>
      </c>
      <c r="MZ1" s="97">
        <f t="shared" si="5"/>
        <v>13747</v>
      </c>
      <c r="NA1" s="97">
        <f t="shared" si="5"/>
        <v>31327</v>
      </c>
      <c r="NB1" s="97">
        <f t="shared" si="5"/>
        <v>10662</v>
      </c>
      <c r="NC1" s="97">
        <f t="shared" si="5"/>
        <v>10817</v>
      </c>
      <c r="ND1" s="97">
        <f t="shared" si="5"/>
        <v>10818</v>
      </c>
      <c r="NE1" s="97">
        <f t="shared" si="5"/>
        <v>10819</v>
      </c>
      <c r="NF1" s="97">
        <f t="shared" si="5"/>
        <v>10820</v>
      </c>
      <c r="NG1" s="97">
        <f t="shared" si="5"/>
        <v>10821</v>
      </c>
      <c r="NH1" s="97">
        <f t="shared" si="5"/>
        <v>10822</v>
      </c>
      <c r="NI1" s="97">
        <f t="shared" si="5"/>
        <v>10823</v>
      </c>
      <c r="NJ1" s="97">
        <f t="shared" si="5"/>
        <v>10824</v>
      </c>
      <c r="NK1" s="97">
        <f t="shared" si="5"/>
        <v>10825</v>
      </c>
      <c r="NL1" s="97">
        <f t="shared" si="5"/>
        <v>10826</v>
      </c>
      <c r="NM1" s="97">
        <f t="shared" si="5"/>
        <v>28006</v>
      </c>
      <c r="NN1" s="97">
        <f t="shared" si="5"/>
        <v>10696</v>
      </c>
      <c r="NO1" s="97">
        <f t="shared" si="5"/>
        <v>10845</v>
      </c>
      <c r="NP1" s="97">
        <f t="shared" si="5"/>
        <v>10846</v>
      </c>
      <c r="NQ1" s="97">
        <f t="shared" si="5"/>
        <v>10847</v>
      </c>
      <c r="NR1" s="97">
        <f t="shared" si="5"/>
        <v>10848</v>
      </c>
      <c r="NS1" s="97">
        <f t="shared" si="5"/>
        <v>10849</v>
      </c>
      <c r="NT1" s="97">
        <f t="shared" si="5"/>
        <v>13816</v>
      </c>
      <c r="NU1" s="97">
        <f t="shared" si="5"/>
        <v>10665</v>
      </c>
      <c r="NV1" s="97">
        <f t="shared" si="5"/>
        <v>10857</v>
      </c>
      <c r="NW1" s="97">
        <f t="shared" si="5"/>
        <v>10858</v>
      </c>
      <c r="NX1" s="97">
        <f t="shared" ref="NX1:QI1" si="6">INT(NX3)</f>
        <v>10859</v>
      </c>
      <c r="NY1" s="97">
        <f t="shared" si="6"/>
        <v>10860</v>
      </c>
      <c r="NZ1" s="97">
        <f t="shared" si="6"/>
        <v>10861</v>
      </c>
      <c r="OA1" s="97">
        <f t="shared" si="6"/>
        <v>10862</v>
      </c>
      <c r="OB1" s="97">
        <f t="shared" si="6"/>
        <v>10663</v>
      </c>
      <c r="OC1" s="97">
        <f t="shared" si="6"/>
        <v>10827</v>
      </c>
      <c r="OD1" s="97">
        <f t="shared" si="6"/>
        <v>10828</v>
      </c>
      <c r="OE1" s="97">
        <f t="shared" si="6"/>
        <v>10829</v>
      </c>
      <c r="OF1" s="97">
        <f t="shared" si="6"/>
        <v>10830</v>
      </c>
      <c r="OG1" s="97">
        <f t="shared" si="6"/>
        <v>10831</v>
      </c>
      <c r="OH1" s="97">
        <f t="shared" si="6"/>
        <v>10832</v>
      </c>
      <c r="OI1" s="97">
        <f t="shared" si="6"/>
        <v>22734</v>
      </c>
      <c r="OJ1" s="97">
        <f t="shared" si="6"/>
        <v>23962</v>
      </c>
      <c r="OK1" s="97">
        <f t="shared" si="6"/>
        <v>10685</v>
      </c>
      <c r="OL1" s="97">
        <f t="shared" si="6"/>
        <v>10752</v>
      </c>
      <c r="OM1" s="97">
        <f t="shared" si="6"/>
        <v>10753</v>
      </c>
      <c r="ON1" s="97">
        <f t="shared" si="6"/>
        <v>10754</v>
      </c>
      <c r="OO1" s="97">
        <f t="shared" si="6"/>
        <v>10755</v>
      </c>
      <c r="OP1" s="97">
        <f t="shared" si="6"/>
        <v>28785</v>
      </c>
      <c r="OQ1" s="97">
        <f t="shared" si="6"/>
        <v>10699</v>
      </c>
      <c r="OR1" s="97">
        <f t="shared" si="6"/>
        <v>10866</v>
      </c>
      <c r="OS1" s="97">
        <f t="shared" si="6"/>
        <v>10867</v>
      </c>
      <c r="OT1" s="97">
        <f t="shared" si="6"/>
        <v>10868</v>
      </c>
      <c r="OU1" s="97">
        <f t="shared" si="6"/>
        <v>10869</v>
      </c>
      <c r="OV1" s="97">
        <f t="shared" si="6"/>
        <v>10870</v>
      </c>
      <c r="OW1" s="97">
        <f t="shared" si="6"/>
        <v>13817</v>
      </c>
      <c r="OX1" s="97">
        <f t="shared" si="6"/>
        <v>28849</v>
      </c>
      <c r="OY1" s="97">
        <f t="shared" si="6"/>
        <v>28850</v>
      </c>
      <c r="OZ1" s="97">
        <f t="shared" si="6"/>
        <v>10709</v>
      </c>
      <c r="PA1" s="97">
        <f t="shared" si="6"/>
        <v>11077</v>
      </c>
      <c r="PB1" s="97">
        <f t="shared" si="6"/>
        <v>11078</v>
      </c>
      <c r="PC1" s="97">
        <f t="shared" si="6"/>
        <v>11079</v>
      </c>
      <c r="PD1" s="97">
        <f t="shared" si="6"/>
        <v>11080</v>
      </c>
      <c r="PE1" s="97">
        <f t="shared" si="6"/>
        <v>11081</v>
      </c>
      <c r="PF1" s="97">
        <f t="shared" si="6"/>
        <v>11082</v>
      </c>
      <c r="PG1" s="97">
        <f t="shared" si="6"/>
        <v>11083</v>
      </c>
      <c r="PH1" s="97">
        <f t="shared" si="6"/>
        <v>11084</v>
      </c>
      <c r="PI1" s="97">
        <f t="shared" si="6"/>
        <v>11085</v>
      </c>
      <c r="PJ1" s="97">
        <f t="shared" si="6"/>
        <v>11086</v>
      </c>
      <c r="PK1" s="97">
        <f t="shared" si="6"/>
        <v>11087</v>
      </c>
      <c r="PL1" s="97">
        <f t="shared" si="6"/>
        <v>11088</v>
      </c>
      <c r="PM1" s="97">
        <f t="shared" si="6"/>
        <v>11449</v>
      </c>
      <c r="PN1" s="97">
        <f t="shared" si="6"/>
        <v>28017</v>
      </c>
      <c r="PO1" s="97">
        <f t="shared" si="6"/>
        <v>28789</v>
      </c>
      <c r="PP1" s="97">
        <f t="shared" si="6"/>
        <v>28790</v>
      </c>
      <c r="PQ1" s="97">
        <f t="shared" si="6"/>
        <v>28791</v>
      </c>
      <c r="PR1" s="97">
        <f t="shared" si="6"/>
        <v>10670</v>
      </c>
      <c r="PS1" s="97">
        <f t="shared" si="6"/>
        <v>10995</v>
      </c>
      <c r="PT1" s="97">
        <f t="shared" si="6"/>
        <v>10996</v>
      </c>
      <c r="PU1" s="97">
        <f t="shared" si="6"/>
        <v>10997</v>
      </c>
      <c r="PV1" s="97">
        <f t="shared" si="6"/>
        <v>10998</v>
      </c>
      <c r="PW1" s="97">
        <f t="shared" si="6"/>
        <v>10999</v>
      </c>
      <c r="PX1" s="97">
        <f t="shared" si="6"/>
        <v>11000</v>
      </c>
      <c r="PY1" s="97">
        <f t="shared" si="6"/>
        <v>11001</v>
      </c>
      <c r="PZ1" s="97">
        <f t="shared" si="6"/>
        <v>11002</v>
      </c>
      <c r="QA1" s="97">
        <f t="shared" si="6"/>
        <v>11003</v>
      </c>
      <c r="QB1" s="97">
        <f t="shared" si="6"/>
        <v>11004</v>
      </c>
      <c r="QC1" s="97">
        <f t="shared" si="6"/>
        <v>11005</v>
      </c>
      <c r="QD1" s="97">
        <f t="shared" si="6"/>
        <v>11006</v>
      </c>
      <c r="QE1" s="97">
        <f t="shared" si="6"/>
        <v>11007</v>
      </c>
      <c r="QF1" s="97">
        <f t="shared" si="6"/>
        <v>11008</v>
      </c>
      <c r="QG1" s="97">
        <f t="shared" si="6"/>
        <v>11009</v>
      </c>
      <c r="QH1" s="97">
        <f t="shared" si="6"/>
        <v>11010</v>
      </c>
      <c r="QI1" s="97">
        <f t="shared" si="6"/>
        <v>11011</v>
      </c>
      <c r="QJ1" s="97">
        <f t="shared" ref="QJ1:SU1" si="7">INT(QJ3)</f>
        <v>11012</v>
      </c>
      <c r="QK1" s="97">
        <f t="shared" si="7"/>
        <v>11445</v>
      </c>
      <c r="QL1" s="97">
        <f t="shared" si="7"/>
        <v>12275</v>
      </c>
      <c r="QM1" s="97">
        <f t="shared" si="7"/>
        <v>14132</v>
      </c>
      <c r="QN1" s="97">
        <f t="shared" si="7"/>
        <v>77649</v>
      </c>
      <c r="QO1" s="97">
        <f t="shared" si="7"/>
        <v>77650</v>
      </c>
      <c r="QP1" s="97">
        <f t="shared" si="7"/>
        <v>77651</v>
      </c>
      <c r="QQ1" s="97">
        <f t="shared" si="7"/>
        <v>77652</v>
      </c>
      <c r="QR1" s="97">
        <f t="shared" si="7"/>
        <v>10707</v>
      </c>
      <c r="QS1" s="97">
        <f t="shared" si="7"/>
        <v>11051</v>
      </c>
      <c r="QT1" s="97">
        <f t="shared" si="7"/>
        <v>11052</v>
      </c>
      <c r="QU1" s="97">
        <f t="shared" si="7"/>
        <v>11053</v>
      </c>
      <c r="QV1" s="97">
        <f t="shared" si="7"/>
        <v>11054</v>
      </c>
      <c r="QW1" s="97">
        <f t="shared" si="7"/>
        <v>11055</v>
      </c>
      <c r="QX1" s="97">
        <f t="shared" si="7"/>
        <v>11056</v>
      </c>
      <c r="QY1" s="97">
        <f t="shared" si="7"/>
        <v>11057</v>
      </c>
      <c r="QZ1" s="97">
        <f t="shared" si="7"/>
        <v>11058</v>
      </c>
      <c r="RA1" s="97">
        <f t="shared" si="7"/>
        <v>11059</v>
      </c>
      <c r="RB1" s="97">
        <f t="shared" si="7"/>
        <v>11060</v>
      </c>
      <c r="RC1" s="97">
        <f t="shared" si="7"/>
        <v>24704</v>
      </c>
      <c r="RD1" s="97">
        <f t="shared" si="7"/>
        <v>28843</v>
      </c>
      <c r="RE1" s="97">
        <f t="shared" si="7"/>
        <v>10708</v>
      </c>
      <c r="RF1" s="97">
        <f t="shared" si="7"/>
        <v>11061</v>
      </c>
      <c r="RG1" s="97">
        <f t="shared" si="7"/>
        <v>11062</v>
      </c>
      <c r="RH1" s="97">
        <f t="shared" si="7"/>
        <v>11063</v>
      </c>
      <c r="RI1" s="97">
        <f t="shared" si="7"/>
        <v>11064</v>
      </c>
      <c r="RJ1" s="97">
        <f t="shared" si="7"/>
        <v>11065</v>
      </c>
      <c r="RK1" s="97">
        <f t="shared" si="7"/>
        <v>11066</v>
      </c>
      <c r="RL1" s="97">
        <f t="shared" si="7"/>
        <v>11067</v>
      </c>
      <c r="RM1" s="97">
        <f t="shared" si="7"/>
        <v>11068</v>
      </c>
      <c r="RN1" s="97">
        <f t="shared" si="7"/>
        <v>11069</v>
      </c>
      <c r="RO1" s="97">
        <f t="shared" si="7"/>
        <v>11070</v>
      </c>
      <c r="RP1" s="97">
        <f t="shared" si="7"/>
        <v>11071</v>
      </c>
      <c r="RQ1" s="97">
        <f t="shared" si="7"/>
        <v>11072</v>
      </c>
      <c r="RR1" s="97">
        <f t="shared" si="7"/>
        <v>11073</v>
      </c>
      <c r="RS1" s="97">
        <f t="shared" si="7"/>
        <v>11074</v>
      </c>
      <c r="RT1" s="97">
        <f t="shared" si="7"/>
        <v>11075</v>
      </c>
      <c r="RU1" s="97">
        <f t="shared" si="7"/>
        <v>11076</v>
      </c>
      <c r="RV1" s="97">
        <f t="shared" si="7"/>
        <v>27988</v>
      </c>
      <c r="RW1" s="97">
        <f t="shared" si="7"/>
        <v>27989</v>
      </c>
      <c r="RX1" s="97">
        <f t="shared" si="7"/>
        <v>27990</v>
      </c>
      <c r="RY1" s="97">
        <f t="shared" si="7"/>
        <v>10711</v>
      </c>
      <c r="RZ1" s="97">
        <f t="shared" si="7"/>
        <v>11104</v>
      </c>
      <c r="SA1" s="97">
        <f t="shared" si="7"/>
        <v>11105</v>
      </c>
      <c r="SB1" s="97">
        <f t="shared" si="7"/>
        <v>11106</v>
      </c>
      <c r="SC1" s="97">
        <f t="shared" si="7"/>
        <v>11107</v>
      </c>
      <c r="SD1" s="97">
        <f t="shared" si="7"/>
        <v>11108</v>
      </c>
      <c r="SE1" s="97">
        <f t="shared" si="7"/>
        <v>11109</v>
      </c>
      <c r="SF1" s="97">
        <f t="shared" si="7"/>
        <v>11110</v>
      </c>
      <c r="SG1" s="97">
        <f t="shared" si="7"/>
        <v>11111</v>
      </c>
      <c r="SH1" s="97">
        <f t="shared" si="7"/>
        <v>11112</v>
      </c>
      <c r="SI1" s="97">
        <f t="shared" si="7"/>
        <v>11451</v>
      </c>
      <c r="SJ1" s="97">
        <f t="shared" si="7"/>
        <v>40840</v>
      </c>
      <c r="SK1" s="97">
        <f t="shared" si="7"/>
        <v>11040</v>
      </c>
      <c r="SL1" s="97">
        <f t="shared" si="7"/>
        <v>11041</v>
      </c>
      <c r="SM1" s="97">
        <f t="shared" si="7"/>
        <v>11043</v>
      </c>
      <c r="SN1" s="97">
        <f t="shared" si="7"/>
        <v>11046</v>
      </c>
      <c r="SO1" s="97">
        <f t="shared" si="7"/>
        <v>11047</v>
      </c>
      <c r="SP1" s="97">
        <f t="shared" si="7"/>
        <v>11048</v>
      </c>
      <c r="SQ1" s="97">
        <f t="shared" si="7"/>
        <v>11049</v>
      </c>
      <c r="SR1" s="97">
        <f t="shared" si="7"/>
        <v>11050</v>
      </c>
      <c r="SS1" s="97">
        <f t="shared" si="7"/>
        <v>10705</v>
      </c>
      <c r="ST1" s="97">
        <f t="shared" si="7"/>
        <v>11030</v>
      </c>
      <c r="SU1" s="97">
        <f t="shared" si="7"/>
        <v>11031</v>
      </c>
      <c r="SV1" s="97">
        <f t="shared" ref="SV1:VG1" si="8">INT(SV3)</f>
        <v>11032</v>
      </c>
      <c r="SW1" s="97">
        <f t="shared" si="8"/>
        <v>11033</v>
      </c>
      <c r="SX1" s="97">
        <f t="shared" si="8"/>
        <v>11034</v>
      </c>
      <c r="SY1" s="97">
        <f t="shared" si="8"/>
        <v>11035</v>
      </c>
      <c r="SZ1" s="97">
        <f t="shared" si="8"/>
        <v>11036</v>
      </c>
      <c r="TA1" s="97">
        <f t="shared" si="8"/>
        <v>11037</v>
      </c>
      <c r="TB1" s="97">
        <f t="shared" si="8"/>
        <v>11038</v>
      </c>
      <c r="TC1" s="97">
        <f t="shared" si="8"/>
        <v>11039</v>
      </c>
      <c r="TD1" s="97">
        <f t="shared" si="8"/>
        <v>11447</v>
      </c>
      <c r="TE1" s="97">
        <f t="shared" si="8"/>
        <v>14133</v>
      </c>
      <c r="TF1" s="97">
        <f t="shared" si="8"/>
        <v>28861</v>
      </c>
      <c r="TG1" s="97">
        <f t="shared" si="8"/>
        <v>10710</v>
      </c>
      <c r="TH1" s="97">
        <f t="shared" si="8"/>
        <v>11089</v>
      </c>
      <c r="TI1" s="97">
        <f t="shared" si="8"/>
        <v>11090</v>
      </c>
      <c r="TJ1" s="97">
        <f t="shared" si="8"/>
        <v>11091</v>
      </c>
      <c r="TK1" s="97">
        <f t="shared" si="8"/>
        <v>11092</v>
      </c>
      <c r="TL1" s="97">
        <f t="shared" si="8"/>
        <v>11093</v>
      </c>
      <c r="TM1" s="97">
        <f t="shared" si="8"/>
        <v>11094</v>
      </c>
      <c r="TN1" s="97">
        <f t="shared" si="8"/>
        <v>11095</v>
      </c>
      <c r="TO1" s="97">
        <f t="shared" si="8"/>
        <v>11096</v>
      </c>
      <c r="TP1" s="97">
        <f t="shared" si="8"/>
        <v>11097</v>
      </c>
      <c r="TQ1" s="97">
        <f t="shared" si="8"/>
        <v>11098</v>
      </c>
      <c r="TR1" s="97">
        <f t="shared" si="8"/>
        <v>11099</v>
      </c>
      <c r="TS1" s="97">
        <f t="shared" si="8"/>
        <v>11100</v>
      </c>
      <c r="TT1" s="97">
        <f t="shared" si="8"/>
        <v>11101</v>
      </c>
      <c r="TU1" s="97">
        <f t="shared" si="8"/>
        <v>11102</v>
      </c>
      <c r="TV1" s="97">
        <f t="shared" si="8"/>
        <v>11103</v>
      </c>
      <c r="TW1" s="97">
        <f t="shared" si="8"/>
        <v>11450</v>
      </c>
      <c r="TX1" s="97">
        <f t="shared" si="8"/>
        <v>21323</v>
      </c>
      <c r="TY1" s="97">
        <f t="shared" si="8"/>
        <v>10706</v>
      </c>
      <c r="TZ1" s="97">
        <f t="shared" si="8"/>
        <v>11042</v>
      </c>
      <c r="UA1" s="97">
        <f t="shared" si="8"/>
        <v>11044</v>
      </c>
      <c r="UB1" s="97">
        <f t="shared" si="8"/>
        <v>11045</v>
      </c>
      <c r="UC1" s="97">
        <f t="shared" si="8"/>
        <v>11448</v>
      </c>
      <c r="UD1" s="97">
        <f t="shared" si="8"/>
        <v>21356</v>
      </c>
      <c r="UE1" s="97">
        <f t="shared" si="8"/>
        <v>28778</v>
      </c>
      <c r="UF1" s="97">
        <f t="shared" si="8"/>
        <v>28811</v>
      </c>
      <c r="UG1" s="97">
        <f t="shared" si="8"/>
        <v>28815</v>
      </c>
      <c r="UH1" s="97">
        <f t="shared" si="8"/>
        <v>10704</v>
      </c>
      <c r="UI1" s="97">
        <f t="shared" si="8"/>
        <v>10991</v>
      </c>
      <c r="UJ1" s="97">
        <f t="shared" si="8"/>
        <v>10992</v>
      </c>
      <c r="UK1" s="97">
        <f t="shared" si="8"/>
        <v>10993</v>
      </c>
      <c r="UL1" s="97">
        <f t="shared" si="8"/>
        <v>10994</v>
      </c>
      <c r="UM1" s="97">
        <f t="shared" si="8"/>
        <v>23367</v>
      </c>
      <c r="UN1" s="97">
        <f t="shared" si="8"/>
        <v>10671</v>
      </c>
      <c r="UO1" s="97">
        <f t="shared" si="8"/>
        <v>11013</v>
      </c>
      <c r="UP1" s="97">
        <f t="shared" si="8"/>
        <v>11014</v>
      </c>
      <c r="UQ1" s="97">
        <f t="shared" si="8"/>
        <v>11015</v>
      </c>
      <c r="UR1" s="97">
        <f t="shared" si="8"/>
        <v>11016</v>
      </c>
      <c r="US1" s="97">
        <f t="shared" si="8"/>
        <v>11017</v>
      </c>
      <c r="UT1" s="97">
        <f t="shared" si="8"/>
        <v>11018</v>
      </c>
      <c r="UU1" s="97">
        <f t="shared" si="8"/>
        <v>11019</v>
      </c>
      <c r="UV1" s="97">
        <f t="shared" si="8"/>
        <v>11020</v>
      </c>
      <c r="UW1" s="97">
        <f t="shared" si="8"/>
        <v>11021</v>
      </c>
      <c r="UX1" s="97">
        <f t="shared" si="8"/>
        <v>11022</v>
      </c>
      <c r="UY1" s="97">
        <f t="shared" si="8"/>
        <v>11023</v>
      </c>
      <c r="UZ1" s="97">
        <f t="shared" si="8"/>
        <v>11024</v>
      </c>
      <c r="VA1" s="97">
        <f t="shared" si="8"/>
        <v>11025</v>
      </c>
      <c r="VB1" s="97">
        <f t="shared" si="8"/>
        <v>11026</v>
      </c>
      <c r="VC1" s="97">
        <f t="shared" si="8"/>
        <v>11027</v>
      </c>
      <c r="VD1" s="97">
        <f t="shared" si="8"/>
        <v>11028</v>
      </c>
      <c r="VE1" s="97">
        <f t="shared" si="8"/>
        <v>11029</v>
      </c>
      <c r="VF1" s="97">
        <f t="shared" si="8"/>
        <v>11446</v>
      </c>
      <c r="VG1" s="97">
        <f t="shared" si="8"/>
        <v>25058</v>
      </c>
      <c r="VH1" s="97">
        <f t="shared" ref="VH1:XS1" si="9">INT(VH3)</f>
        <v>25059</v>
      </c>
      <c r="VI1" s="97">
        <f t="shared" si="9"/>
        <v>4007</v>
      </c>
      <c r="VJ1" s="97">
        <f t="shared" si="9"/>
        <v>10702</v>
      </c>
      <c r="VK1" s="97">
        <f t="shared" si="9"/>
        <v>10970</v>
      </c>
      <c r="VL1" s="97">
        <f t="shared" si="9"/>
        <v>10971</v>
      </c>
      <c r="VM1" s="97">
        <f t="shared" si="9"/>
        <v>10972</v>
      </c>
      <c r="VN1" s="97">
        <f t="shared" si="9"/>
        <v>10973</v>
      </c>
      <c r="VO1" s="97">
        <f t="shared" si="9"/>
        <v>10974</v>
      </c>
      <c r="VP1" s="97">
        <f t="shared" si="9"/>
        <v>10975</v>
      </c>
      <c r="VQ1" s="97">
        <f t="shared" si="9"/>
        <v>10976</v>
      </c>
      <c r="VR1" s="97">
        <f t="shared" si="9"/>
        <v>10977</v>
      </c>
      <c r="VS1" s="97">
        <f t="shared" si="9"/>
        <v>10978</v>
      </c>
      <c r="VT1" s="97">
        <f t="shared" si="9"/>
        <v>10979</v>
      </c>
      <c r="VU1" s="97">
        <f t="shared" si="9"/>
        <v>10980</v>
      </c>
      <c r="VV1" s="97">
        <f t="shared" si="9"/>
        <v>10981</v>
      </c>
      <c r="VW1" s="97">
        <f t="shared" si="9"/>
        <v>10982</v>
      </c>
      <c r="VX1" s="97">
        <f t="shared" si="9"/>
        <v>10983</v>
      </c>
      <c r="VY1" s="97">
        <f t="shared" si="9"/>
        <v>10666</v>
      </c>
      <c r="VZ1" s="97">
        <f t="shared" si="9"/>
        <v>10871</v>
      </c>
      <c r="WA1" s="97">
        <f t="shared" si="9"/>
        <v>10872</v>
      </c>
      <c r="WB1" s="97">
        <f t="shared" si="9"/>
        <v>10873</v>
      </c>
      <c r="WC1" s="97">
        <f t="shared" si="9"/>
        <v>10874</v>
      </c>
      <c r="WD1" s="97">
        <f t="shared" si="9"/>
        <v>10875</v>
      </c>
      <c r="WE1" s="97">
        <f t="shared" si="9"/>
        <v>10876</v>
      </c>
      <c r="WF1" s="97">
        <f t="shared" si="9"/>
        <v>10877</v>
      </c>
      <c r="WG1" s="97">
        <f t="shared" si="9"/>
        <v>10878</v>
      </c>
      <c r="WH1" s="97">
        <f t="shared" si="9"/>
        <v>10879</v>
      </c>
      <c r="WI1" s="97">
        <f t="shared" si="9"/>
        <v>10880</v>
      </c>
      <c r="WJ1" s="97">
        <f t="shared" si="9"/>
        <v>10881</v>
      </c>
      <c r="WK1" s="97">
        <f t="shared" si="9"/>
        <v>10882</v>
      </c>
      <c r="WL1" s="97">
        <f t="shared" si="9"/>
        <v>10883</v>
      </c>
      <c r="WM1" s="97">
        <f t="shared" si="9"/>
        <v>10884</v>
      </c>
      <c r="WN1" s="97">
        <f t="shared" si="9"/>
        <v>10885</v>
      </c>
      <c r="WO1" s="97">
        <f t="shared" si="9"/>
        <v>10886</v>
      </c>
      <c r="WP1" s="97">
        <f t="shared" si="9"/>
        <v>10887</v>
      </c>
      <c r="WQ1" s="97">
        <f t="shared" si="9"/>
        <v>10888</v>
      </c>
      <c r="WR1" s="97">
        <f t="shared" si="9"/>
        <v>10889</v>
      </c>
      <c r="WS1" s="97">
        <f t="shared" si="9"/>
        <v>10890</v>
      </c>
      <c r="WT1" s="97">
        <f t="shared" si="9"/>
        <v>10891</v>
      </c>
      <c r="WU1" s="97">
        <f t="shared" si="9"/>
        <v>10892</v>
      </c>
      <c r="WV1" s="97">
        <f t="shared" si="9"/>
        <v>10893</v>
      </c>
      <c r="WW1" s="97">
        <f t="shared" si="9"/>
        <v>10894</v>
      </c>
      <c r="WX1" s="97">
        <f t="shared" si="9"/>
        <v>11602</v>
      </c>
      <c r="WY1" s="97">
        <f t="shared" si="9"/>
        <v>11608</v>
      </c>
      <c r="WZ1" s="97">
        <f t="shared" si="9"/>
        <v>22456</v>
      </c>
      <c r="XA1" s="97">
        <f t="shared" si="9"/>
        <v>23839</v>
      </c>
      <c r="XB1" s="97">
        <f t="shared" si="9"/>
        <v>24692</v>
      </c>
      <c r="XC1" s="97">
        <f t="shared" si="9"/>
        <v>27839</v>
      </c>
      <c r="XD1" s="97">
        <f t="shared" si="9"/>
        <v>27840</v>
      </c>
      <c r="XE1" s="97">
        <f t="shared" si="9"/>
        <v>27841</v>
      </c>
      <c r="XF1" s="97">
        <f t="shared" si="9"/>
        <v>10667</v>
      </c>
      <c r="XG1" s="97">
        <f t="shared" si="9"/>
        <v>10895</v>
      </c>
      <c r="XH1" s="97">
        <f t="shared" si="9"/>
        <v>10896</v>
      </c>
      <c r="XI1" s="97">
        <f t="shared" si="9"/>
        <v>10897</v>
      </c>
      <c r="XJ1" s="97">
        <f t="shared" si="9"/>
        <v>10898</v>
      </c>
      <c r="XK1" s="97">
        <f t="shared" si="9"/>
        <v>10899</v>
      </c>
      <c r="XL1" s="97">
        <f t="shared" si="9"/>
        <v>10900</v>
      </c>
      <c r="XM1" s="97">
        <f t="shared" si="9"/>
        <v>10901</v>
      </c>
      <c r="XN1" s="97">
        <f t="shared" si="9"/>
        <v>10902</v>
      </c>
      <c r="XO1" s="97">
        <f t="shared" si="9"/>
        <v>10904</v>
      </c>
      <c r="XP1" s="97">
        <f t="shared" si="9"/>
        <v>10905</v>
      </c>
      <c r="XQ1" s="97">
        <f t="shared" si="9"/>
        <v>10906</v>
      </c>
      <c r="XR1" s="97">
        <f t="shared" si="9"/>
        <v>10907</v>
      </c>
      <c r="XS1" s="97">
        <f t="shared" si="9"/>
        <v>10908</v>
      </c>
      <c r="XT1" s="97">
        <f t="shared" ref="XT1:AAE1" si="10">INT(XT3)</f>
        <v>10909</v>
      </c>
      <c r="XU1" s="97">
        <f t="shared" si="10"/>
        <v>10910</v>
      </c>
      <c r="XV1" s="97">
        <f t="shared" si="10"/>
        <v>10911</v>
      </c>
      <c r="XW1" s="97">
        <f t="shared" si="10"/>
        <v>10912</v>
      </c>
      <c r="XX1" s="97">
        <f t="shared" si="10"/>
        <v>10913</v>
      </c>
      <c r="XY1" s="97">
        <f t="shared" si="10"/>
        <v>10914</v>
      </c>
      <c r="XZ1" s="97">
        <f t="shared" si="10"/>
        <v>11619</v>
      </c>
      <c r="YA1" s="97">
        <f t="shared" si="10"/>
        <v>23578</v>
      </c>
      <c r="YB1" s="97">
        <f t="shared" si="10"/>
        <v>28020</v>
      </c>
      <c r="YC1" s="97">
        <f t="shared" si="10"/>
        <v>10668</v>
      </c>
      <c r="YD1" s="97">
        <f t="shared" si="10"/>
        <v>10915</v>
      </c>
      <c r="YE1" s="97">
        <f t="shared" si="10"/>
        <v>10916</v>
      </c>
      <c r="YF1" s="97">
        <f t="shared" si="10"/>
        <v>10917</v>
      </c>
      <c r="YG1" s="97">
        <f t="shared" si="10"/>
        <v>10918</v>
      </c>
      <c r="YH1" s="97">
        <f t="shared" si="10"/>
        <v>10919</v>
      </c>
      <c r="YI1" s="97">
        <f t="shared" si="10"/>
        <v>10920</v>
      </c>
      <c r="YJ1" s="97">
        <f t="shared" si="10"/>
        <v>10921</v>
      </c>
      <c r="YK1" s="97">
        <f t="shared" si="10"/>
        <v>10922</v>
      </c>
      <c r="YL1" s="97">
        <f t="shared" si="10"/>
        <v>10923</v>
      </c>
      <c r="YM1" s="97">
        <f t="shared" si="10"/>
        <v>10924</v>
      </c>
      <c r="YN1" s="97">
        <f t="shared" si="10"/>
        <v>10925</v>
      </c>
      <c r="YO1" s="97">
        <f t="shared" si="10"/>
        <v>10926</v>
      </c>
      <c r="YP1" s="97">
        <f t="shared" si="10"/>
        <v>22302</v>
      </c>
      <c r="YQ1" s="97">
        <f t="shared" si="10"/>
        <v>27842</v>
      </c>
      <c r="YR1" s="97">
        <f t="shared" si="10"/>
        <v>27843</v>
      </c>
      <c r="YS1" s="97">
        <f t="shared" si="10"/>
        <v>27844</v>
      </c>
      <c r="YT1" s="97">
        <f t="shared" si="10"/>
        <v>10712</v>
      </c>
      <c r="YU1" s="97">
        <f t="shared" si="10"/>
        <v>11113</v>
      </c>
      <c r="YV1" s="97">
        <f t="shared" si="10"/>
        <v>11114</v>
      </c>
      <c r="YW1" s="97">
        <f t="shared" si="10"/>
        <v>11115</v>
      </c>
      <c r="YX1" s="97">
        <f t="shared" si="10"/>
        <v>11116</v>
      </c>
      <c r="YY1" s="97">
        <f t="shared" si="10"/>
        <v>11117</v>
      </c>
      <c r="YZ1" s="97">
        <f t="shared" si="10"/>
        <v>11118</v>
      </c>
      <c r="ZA1" s="97">
        <f t="shared" si="10"/>
        <v>10701</v>
      </c>
      <c r="ZB1" s="97">
        <f t="shared" si="10"/>
        <v>10963</v>
      </c>
      <c r="ZC1" s="97">
        <f t="shared" si="10"/>
        <v>10964</v>
      </c>
      <c r="ZD1" s="97">
        <f t="shared" si="10"/>
        <v>10965</v>
      </c>
      <c r="ZE1" s="97">
        <f t="shared" si="10"/>
        <v>10966</v>
      </c>
      <c r="ZF1" s="97">
        <f t="shared" si="10"/>
        <v>10967</v>
      </c>
      <c r="ZG1" s="97">
        <f t="shared" si="10"/>
        <v>10968</v>
      </c>
      <c r="ZH1" s="97">
        <f t="shared" si="10"/>
        <v>10969</v>
      </c>
      <c r="ZI1" s="97">
        <f t="shared" si="10"/>
        <v>11444</v>
      </c>
      <c r="ZJ1" s="97">
        <f t="shared" si="10"/>
        <v>10700</v>
      </c>
      <c r="ZK1" s="97">
        <f t="shared" si="10"/>
        <v>10927</v>
      </c>
      <c r="ZL1" s="97">
        <f t="shared" si="10"/>
        <v>10928</v>
      </c>
      <c r="ZM1" s="97">
        <f t="shared" si="10"/>
        <v>10929</v>
      </c>
      <c r="ZN1" s="97">
        <f t="shared" si="10"/>
        <v>10930</v>
      </c>
      <c r="ZO1" s="97">
        <f t="shared" si="10"/>
        <v>10931</v>
      </c>
      <c r="ZP1" s="97">
        <f t="shared" si="10"/>
        <v>10932</v>
      </c>
      <c r="ZQ1" s="97">
        <f t="shared" si="10"/>
        <v>10933</v>
      </c>
      <c r="ZR1" s="97">
        <f t="shared" si="10"/>
        <v>10934</v>
      </c>
      <c r="ZS1" s="97">
        <f t="shared" si="10"/>
        <v>10935</v>
      </c>
      <c r="ZT1" s="97">
        <f t="shared" si="10"/>
        <v>10936</v>
      </c>
      <c r="ZU1" s="97">
        <f t="shared" si="10"/>
        <v>10937</v>
      </c>
      <c r="ZV1" s="97">
        <f t="shared" si="10"/>
        <v>10938</v>
      </c>
      <c r="ZW1" s="97">
        <f t="shared" si="10"/>
        <v>10939</v>
      </c>
      <c r="ZX1" s="97">
        <f t="shared" si="10"/>
        <v>10940</v>
      </c>
      <c r="ZY1" s="97">
        <f t="shared" si="10"/>
        <v>10941</v>
      </c>
      <c r="ZZ1" s="97">
        <f t="shared" si="10"/>
        <v>10942</v>
      </c>
      <c r="AAA1" s="97">
        <f t="shared" si="10"/>
        <v>10943</v>
      </c>
      <c r="AAB1" s="97">
        <f t="shared" si="10"/>
        <v>23125</v>
      </c>
      <c r="AAC1" s="97">
        <f t="shared" si="10"/>
        <v>28014</v>
      </c>
      <c r="AAD1" s="97">
        <f t="shared" si="10"/>
        <v>28015</v>
      </c>
      <c r="AAE1" s="97">
        <f t="shared" si="10"/>
        <v>28016</v>
      </c>
      <c r="AAF1" s="97">
        <f t="shared" ref="AAF1:ACQ1" si="11">INT(AAF3)</f>
        <v>10703</v>
      </c>
      <c r="AAG1" s="97">
        <f t="shared" si="11"/>
        <v>10985</v>
      </c>
      <c r="AAH1" s="97">
        <f t="shared" si="11"/>
        <v>10986</v>
      </c>
      <c r="AAI1" s="97">
        <f t="shared" si="11"/>
        <v>10987</v>
      </c>
      <c r="AAJ1" s="97">
        <f t="shared" si="11"/>
        <v>10988</v>
      </c>
      <c r="AAK1" s="97">
        <f t="shared" si="11"/>
        <v>10989</v>
      </c>
      <c r="AAL1" s="97">
        <f t="shared" si="11"/>
        <v>10990</v>
      </c>
      <c r="AAM1" s="97">
        <f t="shared" si="11"/>
        <v>10669</v>
      </c>
      <c r="AAN1" s="97">
        <f t="shared" si="11"/>
        <v>10944</v>
      </c>
      <c r="AAO1" s="97">
        <f t="shared" si="11"/>
        <v>10945</v>
      </c>
      <c r="AAP1" s="97">
        <f t="shared" si="11"/>
        <v>10946</v>
      </c>
      <c r="AAQ1" s="97">
        <f t="shared" si="11"/>
        <v>10947</v>
      </c>
      <c r="AAR1" s="97">
        <f t="shared" si="11"/>
        <v>10948</v>
      </c>
      <c r="AAS1" s="97">
        <f t="shared" si="11"/>
        <v>10949</v>
      </c>
      <c r="AAT1" s="97">
        <f t="shared" si="11"/>
        <v>10950</v>
      </c>
      <c r="AAU1" s="97">
        <f t="shared" si="11"/>
        <v>10951</v>
      </c>
      <c r="AAV1" s="97">
        <f t="shared" si="11"/>
        <v>10952</v>
      </c>
      <c r="AAW1" s="97">
        <f t="shared" si="11"/>
        <v>10953</v>
      </c>
      <c r="AAX1" s="97">
        <f t="shared" si="11"/>
        <v>10954</v>
      </c>
      <c r="AAY1" s="97">
        <f t="shared" si="11"/>
        <v>10956</v>
      </c>
      <c r="AAZ1" s="97">
        <f t="shared" si="11"/>
        <v>10957</v>
      </c>
      <c r="ABA1" s="97">
        <f t="shared" si="11"/>
        <v>10958</v>
      </c>
      <c r="ABB1" s="97">
        <f t="shared" si="11"/>
        <v>10959</v>
      </c>
      <c r="ABC1" s="97">
        <f t="shared" si="11"/>
        <v>10960</v>
      </c>
      <c r="ABD1" s="97">
        <f t="shared" si="11"/>
        <v>10961</v>
      </c>
      <c r="ABE1" s="97">
        <f t="shared" si="11"/>
        <v>10962</v>
      </c>
      <c r="ABF1" s="97">
        <f t="shared" si="11"/>
        <v>11443</v>
      </c>
      <c r="ABG1" s="97">
        <f t="shared" si="11"/>
        <v>21984</v>
      </c>
      <c r="ABH1" s="97">
        <f t="shared" si="11"/>
        <v>24032</v>
      </c>
      <c r="ABI1" s="97">
        <f t="shared" si="11"/>
        <v>24821</v>
      </c>
      <c r="ABJ1" s="97">
        <f t="shared" si="11"/>
        <v>27967</v>
      </c>
      <c r="ABK1" s="97">
        <f t="shared" si="11"/>
        <v>27968</v>
      </c>
      <c r="ABL1" s="97">
        <f t="shared" si="11"/>
        <v>27976</v>
      </c>
      <c r="ABM1" s="97">
        <f t="shared" si="11"/>
        <v>10738</v>
      </c>
      <c r="ABN1" s="97">
        <f t="shared" si="11"/>
        <v>11340</v>
      </c>
      <c r="ABO1" s="97">
        <f t="shared" si="11"/>
        <v>11341</v>
      </c>
      <c r="ABP1" s="97">
        <f t="shared" si="11"/>
        <v>11342</v>
      </c>
      <c r="ABQ1" s="97">
        <f t="shared" si="11"/>
        <v>11343</v>
      </c>
      <c r="ABR1" s="97">
        <f t="shared" si="11"/>
        <v>11344</v>
      </c>
      <c r="ABS1" s="97">
        <f t="shared" si="11"/>
        <v>11345</v>
      </c>
      <c r="ABT1" s="97">
        <f t="shared" si="11"/>
        <v>11346</v>
      </c>
      <c r="ABU1" s="97">
        <f t="shared" si="11"/>
        <v>77753</v>
      </c>
      <c r="ABV1" s="97">
        <f t="shared" si="11"/>
        <v>10744</v>
      </c>
      <c r="ABW1" s="97">
        <f t="shared" si="11"/>
        <v>11375</v>
      </c>
      <c r="ABX1" s="97">
        <f t="shared" si="11"/>
        <v>11376</v>
      </c>
      <c r="ABY1" s="97">
        <f t="shared" si="11"/>
        <v>11377</v>
      </c>
      <c r="ABZ1" s="97">
        <f t="shared" si="11"/>
        <v>11378</v>
      </c>
      <c r="ACA1" s="97">
        <f t="shared" si="11"/>
        <v>11379</v>
      </c>
      <c r="ACB1" s="97">
        <f t="shared" si="11"/>
        <v>11380</v>
      </c>
      <c r="ACC1" s="97">
        <f t="shared" si="11"/>
        <v>11381</v>
      </c>
      <c r="ACD1" s="97">
        <f t="shared" si="11"/>
        <v>11382</v>
      </c>
      <c r="ACE1" s="97">
        <f t="shared" si="11"/>
        <v>11383</v>
      </c>
      <c r="ACF1" s="97">
        <f t="shared" si="11"/>
        <v>11385</v>
      </c>
      <c r="ACG1" s="97">
        <f t="shared" si="11"/>
        <v>10680</v>
      </c>
      <c r="ACH1" s="97">
        <f t="shared" si="11"/>
        <v>11322</v>
      </c>
      <c r="ACI1" s="97">
        <f t="shared" si="11"/>
        <v>11324</v>
      </c>
      <c r="ACJ1" s="97">
        <f t="shared" si="11"/>
        <v>11325</v>
      </c>
      <c r="ACK1" s="97">
        <f t="shared" si="11"/>
        <v>11326</v>
      </c>
      <c r="ACL1" s="97">
        <f t="shared" si="11"/>
        <v>11327</v>
      </c>
      <c r="ACM1" s="97">
        <f t="shared" si="11"/>
        <v>11328</v>
      </c>
      <c r="ACN1" s="97">
        <f t="shared" si="11"/>
        <v>11329</v>
      </c>
      <c r="ACO1" s="97">
        <f t="shared" si="11"/>
        <v>11330</v>
      </c>
      <c r="ACP1" s="97">
        <f t="shared" si="11"/>
        <v>11331</v>
      </c>
      <c r="ACQ1" s="97">
        <f t="shared" si="11"/>
        <v>11332</v>
      </c>
      <c r="ACR1" s="97">
        <f t="shared" ref="ACR1:AFC1" si="12">INT(ACR3)</f>
        <v>11333</v>
      </c>
      <c r="ACS1" s="97">
        <f t="shared" si="12"/>
        <v>11334</v>
      </c>
      <c r="ACT1" s="97">
        <f t="shared" si="12"/>
        <v>11335</v>
      </c>
      <c r="ACU1" s="97">
        <f t="shared" si="12"/>
        <v>11336</v>
      </c>
      <c r="ACV1" s="97">
        <f t="shared" si="12"/>
        <v>11337</v>
      </c>
      <c r="ACW1" s="97">
        <f t="shared" si="12"/>
        <v>11338</v>
      </c>
      <c r="ACX1" s="97">
        <f t="shared" si="12"/>
        <v>11339</v>
      </c>
      <c r="ACY1" s="97">
        <f t="shared" si="12"/>
        <v>11660</v>
      </c>
      <c r="ACZ1" s="97">
        <f t="shared" si="12"/>
        <v>40491</v>
      </c>
      <c r="ADA1" s="97">
        <f t="shared" si="12"/>
        <v>40492</v>
      </c>
      <c r="ADB1" s="97">
        <f t="shared" si="12"/>
        <v>40742</v>
      </c>
      <c r="ADC1" s="97">
        <f t="shared" si="12"/>
        <v>40743</v>
      </c>
      <c r="ADD1" s="97">
        <f t="shared" si="12"/>
        <v>10739</v>
      </c>
      <c r="ADE1" s="97">
        <f t="shared" si="12"/>
        <v>10740</v>
      </c>
      <c r="ADF1" s="97">
        <f t="shared" si="12"/>
        <v>11347</v>
      </c>
      <c r="ADG1" s="97">
        <f t="shared" si="12"/>
        <v>11348</v>
      </c>
      <c r="ADH1" s="97">
        <f t="shared" si="12"/>
        <v>11349</v>
      </c>
      <c r="ADI1" s="97">
        <f t="shared" si="12"/>
        <v>11350</v>
      </c>
      <c r="ADJ1" s="97">
        <f t="shared" si="12"/>
        <v>11352</v>
      </c>
      <c r="ADK1" s="97">
        <f t="shared" si="12"/>
        <v>11353</v>
      </c>
      <c r="ADL1" s="97">
        <f t="shared" si="12"/>
        <v>11354</v>
      </c>
      <c r="ADM1" s="97">
        <f t="shared" si="12"/>
        <v>10741</v>
      </c>
      <c r="ADN1" s="97">
        <f t="shared" si="12"/>
        <v>11355</v>
      </c>
      <c r="ADO1" s="97">
        <f t="shared" si="12"/>
        <v>11356</v>
      </c>
      <c r="ADP1" s="97">
        <f t="shared" si="12"/>
        <v>10743</v>
      </c>
      <c r="ADQ1" s="97">
        <f t="shared" si="12"/>
        <v>11323</v>
      </c>
      <c r="ADR1" s="97">
        <f t="shared" si="12"/>
        <v>11372</v>
      </c>
      <c r="ADS1" s="97">
        <f t="shared" si="12"/>
        <v>11373</v>
      </c>
      <c r="ADT1" s="97">
        <f t="shared" si="12"/>
        <v>11374</v>
      </c>
      <c r="ADU1" s="97">
        <f t="shared" si="12"/>
        <v>10681</v>
      </c>
      <c r="ADV1" s="97">
        <f t="shared" si="12"/>
        <v>10742</v>
      </c>
      <c r="ADW1" s="97">
        <f t="shared" si="12"/>
        <v>11357</v>
      </c>
      <c r="ADX1" s="97">
        <f t="shared" si="12"/>
        <v>11358</v>
      </c>
      <c r="ADY1" s="97">
        <f t="shared" si="12"/>
        <v>11359</v>
      </c>
      <c r="ADZ1" s="97">
        <f t="shared" si="12"/>
        <v>11360</v>
      </c>
      <c r="AEA1" s="97">
        <f t="shared" si="12"/>
        <v>11361</v>
      </c>
      <c r="AEB1" s="97">
        <f t="shared" si="12"/>
        <v>11362</v>
      </c>
      <c r="AEC1" s="97">
        <f t="shared" si="12"/>
        <v>11363</v>
      </c>
      <c r="AED1" s="97">
        <f t="shared" si="12"/>
        <v>11364</v>
      </c>
      <c r="AEE1" s="97">
        <f t="shared" si="12"/>
        <v>11365</v>
      </c>
      <c r="AEF1" s="97">
        <f t="shared" si="12"/>
        <v>11366</v>
      </c>
      <c r="AEG1" s="97">
        <f t="shared" si="12"/>
        <v>11367</v>
      </c>
      <c r="AEH1" s="97">
        <f t="shared" si="12"/>
        <v>11368</v>
      </c>
      <c r="AEI1" s="97">
        <f t="shared" si="12"/>
        <v>11369</v>
      </c>
      <c r="AEJ1" s="97">
        <f t="shared" si="12"/>
        <v>11370</v>
      </c>
      <c r="AEK1" s="97">
        <f t="shared" si="12"/>
        <v>11371</v>
      </c>
      <c r="AEL1" s="97">
        <f t="shared" si="12"/>
        <v>11459</v>
      </c>
      <c r="AEM1" s="97">
        <f t="shared" si="12"/>
        <v>11654</v>
      </c>
      <c r="AEN1" s="97">
        <f t="shared" si="12"/>
        <v>14138</v>
      </c>
      <c r="AEO1" s="97">
        <f t="shared" si="12"/>
        <v>10683</v>
      </c>
      <c r="AEP1" s="97">
        <f t="shared" si="12"/>
        <v>11407</v>
      </c>
      <c r="AEQ1" s="97">
        <f t="shared" si="12"/>
        <v>11408</v>
      </c>
      <c r="AER1" s="97">
        <f t="shared" si="12"/>
        <v>11409</v>
      </c>
      <c r="AES1" s="97">
        <f t="shared" si="12"/>
        <v>11410</v>
      </c>
      <c r="AET1" s="97">
        <f t="shared" si="12"/>
        <v>11411</v>
      </c>
      <c r="AEU1" s="97">
        <f t="shared" si="12"/>
        <v>11412</v>
      </c>
      <c r="AEV1" s="97">
        <f t="shared" si="12"/>
        <v>11413</v>
      </c>
      <c r="AEW1" s="97">
        <f t="shared" si="12"/>
        <v>14139</v>
      </c>
      <c r="AEX1" s="97">
        <f t="shared" si="12"/>
        <v>28817</v>
      </c>
      <c r="AEY1" s="97">
        <f t="shared" si="12"/>
        <v>10750</v>
      </c>
      <c r="AEZ1" s="97">
        <f t="shared" si="12"/>
        <v>10751</v>
      </c>
      <c r="AFA1" s="97">
        <f t="shared" si="12"/>
        <v>11435</v>
      </c>
      <c r="AFB1" s="97">
        <f t="shared" si="12"/>
        <v>11436</v>
      </c>
      <c r="AFC1" s="97">
        <f t="shared" si="12"/>
        <v>11437</v>
      </c>
      <c r="AFD1" s="97">
        <f t="shared" ref="AFD1:AHN1" si="13">INT(AFD3)</f>
        <v>11438</v>
      </c>
      <c r="AFE1" s="97">
        <f t="shared" si="13"/>
        <v>11439</v>
      </c>
      <c r="AFF1" s="97">
        <f t="shared" si="13"/>
        <v>11440</v>
      </c>
      <c r="AFG1" s="97">
        <f t="shared" si="13"/>
        <v>11441</v>
      </c>
      <c r="AFH1" s="97">
        <f t="shared" si="13"/>
        <v>11442</v>
      </c>
      <c r="AFI1" s="97">
        <f t="shared" si="13"/>
        <v>13818</v>
      </c>
      <c r="AFJ1" s="97">
        <f t="shared" si="13"/>
        <v>15010</v>
      </c>
      <c r="AFK1" s="97">
        <f t="shared" si="13"/>
        <v>23771</v>
      </c>
      <c r="AFL1" s="97">
        <f t="shared" si="13"/>
        <v>10748</v>
      </c>
      <c r="AFM1" s="97">
        <f t="shared" si="13"/>
        <v>11423</v>
      </c>
      <c r="AFN1" s="97">
        <f t="shared" si="13"/>
        <v>11424</v>
      </c>
      <c r="AFO1" s="97">
        <f t="shared" si="13"/>
        <v>11425</v>
      </c>
      <c r="AFP1" s="97">
        <f t="shared" si="13"/>
        <v>11426</v>
      </c>
      <c r="AFQ1" s="97">
        <f t="shared" si="13"/>
        <v>11427</v>
      </c>
      <c r="AFR1" s="97">
        <f t="shared" si="13"/>
        <v>11428</v>
      </c>
      <c r="AFS1" s="97">
        <f t="shared" si="13"/>
        <v>11429</v>
      </c>
      <c r="AFT1" s="97">
        <f t="shared" si="13"/>
        <v>11430</v>
      </c>
      <c r="AFU1" s="97">
        <f t="shared" si="13"/>
        <v>11431</v>
      </c>
      <c r="AFV1" s="97">
        <f t="shared" si="13"/>
        <v>11460</v>
      </c>
      <c r="AFW1" s="97">
        <f t="shared" si="13"/>
        <v>11464</v>
      </c>
      <c r="AFX1" s="97">
        <f t="shared" si="13"/>
        <v>10747</v>
      </c>
      <c r="AFY1" s="97">
        <f t="shared" si="13"/>
        <v>11414</v>
      </c>
      <c r="AFZ1" s="97">
        <f t="shared" si="13"/>
        <v>11415</v>
      </c>
      <c r="AGA1" s="97">
        <f t="shared" si="13"/>
        <v>11416</v>
      </c>
      <c r="AGB1" s="97">
        <f t="shared" si="13"/>
        <v>11417</v>
      </c>
      <c r="AGC1" s="97">
        <f t="shared" si="13"/>
        <v>11418</v>
      </c>
      <c r="AGD1" s="97">
        <f t="shared" si="13"/>
        <v>11419</v>
      </c>
      <c r="AGE1" s="97">
        <f t="shared" si="13"/>
        <v>11420</v>
      </c>
      <c r="AGF1" s="97">
        <f t="shared" si="13"/>
        <v>11421</v>
      </c>
      <c r="AGG1" s="97">
        <f t="shared" si="13"/>
        <v>11422</v>
      </c>
      <c r="AGH1" s="97">
        <f t="shared" si="13"/>
        <v>24673</v>
      </c>
      <c r="AGI1" s="97">
        <f t="shared" si="13"/>
        <v>10684</v>
      </c>
      <c r="AGJ1" s="97">
        <f t="shared" si="13"/>
        <v>10749</v>
      </c>
      <c r="AGK1" s="97">
        <f t="shared" si="13"/>
        <v>11432</v>
      </c>
      <c r="AGL1" s="97">
        <f t="shared" si="13"/>
        <v>11433</v>
      </c>
      <c r="AGM1" s="97">
        <f t="shared" si="13"/>
        <v>11434</v>
      </c>
      <c r="AGN1" s="97">
        <f t="shared" si="13"/>
        <v>11461</v>
      </c>
      <c r="AGO1" s="97">
        <f t="shared" si="13"/>
        <v>13806</v>
      </c>
      <c r="AGP1" s="97">
        <f t="shared" si="13"/>
        <v>24689</v>
      </c>
      <c r="AGQ1" s="97">
        <f t="shared" si="13"/>
        <v>10682</v>
      </c>
      <c r="AGR1" s="97">
        <f t="shared" si="13"/>
        <v>10745</v>
      </c>
      <c r="AGS1" s="97">
        <f t="shared" si="13"/>
        <v>11386</v>
      </c>
      <c r="AGT1" s="97">
        <f t="shared" si="13"/>
        <v>11387</v>
      </c>
      <c r="AGU1" s="97">
        <f t="shared" si="13"/>
        <v>11388</v>
      </c>
      <c r="AGV1" s="97">
        <f t="shared" si="13"/>
        <v>11390</v>
      </c>
      <c r="AGW1" s="97">
        <f t="shared" si="13"/>
        <v>11391</v>
      </c>
      <c r="AGX1" s="97">
        <f t="shared" si="13"/>
        <v>11392</v>
      </c>
      <c r="AGY1" s="97">
        <f t="shared" si="13"/>
        <v>11393</v>
      </c>
      <c r="AGZ1" s="97">
        <f t="shared" si="13"/>
        <v>11394</v>
      </c>
      <c r="AHA1" s="97">
        <f t="shared" si="13"/>
        <v>11395</v>
      </c>
      <c r="AHB1" s="97">
        <f t="shared" si="13"/>
        <v>11396</v>
      </c>
      <c r="AHC1" s="97">
        <f t="shared" si="13"/>
        <v>11397</v>
      </c>
      <c r="AHD1" s="97">
        <f t="shared" si="13"/>
        <v>11398</v>
      </c>
      <c r="AHE1" s="97">
        <f t="shared" si="13"/>
        <v>11399</v>
      </c>
      <c r="AHF1" s="97">
        <f t="shared" si="13"/>
        <v>11400</v>
      </c>
      <c r="AHG1" s="97">
        <f t="shared" si="13"/>
        <v>11401</v>
      </c>
      <c r="AHH1" s="97">
        <f t="shared" si="13"/>
        <v>10746</v>
      </c>
      <c r="AHI1" s="97">
        <f t="shared" si="13"/>
        <v>11402</v>
      </c>
      <c r="AHJ1" s="97">
        <f t="shared" si="13"/>
        <v>11403</v>
      </c>
      <c r="AHK1" s="97">
        <f t="shared" si="13"/>
        <v>11404</v>
      </c>
      <c r="AHL1" s="97">
        <f t="shared" si="13"/>
        <v>11405</v>
      </c>
      <c r="AHM1" s="97">
        <f t="shared" si="13"/>
        <v>11406</v>
      </c>
      <c r="AHN1" s="97">
        <f t="shared" si="13"/>
        <v>28786</v>
      </c>
    </row>
    <row r="2" spans="1:899" ht="21" x14ac:dyDescent="0.35">
      <c r="A2" s="97"/>
      <c r="B2" s="1"/>
      <c r="C2" s="1" t="s">
        <v>1255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1256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1257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1258</v>
      </c>
      <c r="BI2" s="1"/>
      <c r="BJ2" s="1"/>
      <c r="BK2" s="1"/>
      <c r="BL2" s="1"/>
      <c r="BM2" s="1"/>
      <c r="BN2" s="1"/>
      <c r="BO2" s="1"/>
      <c r="BP2" s="1"/>
      <c r="BQ2" s="1" t="s">
        <v>1259</v>
      </c>
      <c r="BR2" s="1"/>
      <c r="BS2" s="1"/>
      <c r="BT2" s="1"/>
      <c r="BU2" s="1"/>
      <c r="BV2" s="1"/>
      <c r="BW2" s="1"/>
      <c r="BX2" s="1"/>
      <c r="BY2" s="1" t="s">
        <v>1260</v>
      </c>
      <c r="BZ2" s="1"/>
      <c r="CA2" s="1"/>
      <c r="CB2" s="1"/>
      <c r="CC2" s="1"/>
      <c r="CD2" s="1"/>
      <c r="CE2" s="1"/>
      <c r="CF2" s="1" t="s">
        <v>1261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1262</v>
      </c>
      <c r="CT2" s="1"/>
      <c r="CU2" s="1"/>
      <c r="CV2" s="1"/>
      <c r="CW2" s="1"/>
      <c r="CX2" s="1"/>
      <c r="CY2" s="1"/>
      <c r="CZ2" s="1"/>
      <c r="DA2" s="1" t="s">
        <v>1263</v>
      </c>
      <c r="DB2" s="1"/>
      <c r="DC2" s="1"/>
      <c r="DD2" s="1"/>
      <c r="DE2" s="1"/>
      <c r="DF2" s="1"/>
      <c r="DG2" s="1"/>
      <c r="DH2" s="1"/>
      <c r="DI2" s="1"/>
      <c r="DJ2" s="1" t="s">
        <v>1264</v>
      </c>
      <c r="DK2" s="1"/>
      <c r="DL2" s="1"/>
      <c r="DM2" s="1"/>
      <c r="DN2" s="1"/>
      <c r="DO2" s="1"/>
      <c r="DP2" s="1"/>
      <c r="DQ2" s="1"/>
      <c r="DR2" s="1"/>
      <c r="DS2" s="1" t="s">
        <v>1265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1266</v>
      </c>
      <c r="EE2" s="1"/>
      <c r="EF2" s="1"/>
      <c r="EG2" s="1"/>
      <c r="EH2" s="1"/>
      <c r="EI2" s="1"/>
      <c r="EJ2" s="1"/>
      <c r="EK2" s="1"/>
      <c r="EL2" s="1"/>
      <c r="EM2" s="1" t="s">
        <v>1267</v>
      </c>
      <c r="EN2" s="1"/>
      <c r="EO2" s="1"/>
      <c r="EP2" s="1"/>
      <c r="EQ2" s="1"/>
      <c r="ER2" s="1"/>
      <c r="ES2" s="1"/>
      <c r="ET2" s="1"/>
      <c r="EU2" s="1"/>
      <c r="EV2" s="1" t="s">
        <v>1268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1269</v>
      </c>
      <c r="FI2" s="1"/>
      <c r="FJ2" s="1"/>
      <c r="FK2" s="1"/>
      <c r="FL2" s="1"/>
      <c r="FM2" s="1"/>
      <c r="FN2" s="1"/>
      <c r="FO2" s="1"/>
      <c r="FP2" s="1" t="s">
        <v>1270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1271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1272</v>
      </c>
      <c r="GQ2" s="1"/>
      <c r="GR2" s="1"/>
      <c r="GS2" s="1"/>
      <c r="GT2" s="1"/>
      <c r="GU2" s="1"/>
      <c r="GV2" s="1"/>
      <c r="GW2" s="1"/>
      <c r="GX2" s="1" t="s">
        <v>1273</v>
      </c>
      <c r="GY2" s="1"/>
      <c r="GZ2" s="1"/>
      <c r="HA2" s="1"/>
      <c r="HB2" s="1" t="s">
        <v>1274</v>
      </c>
      <c r="HC2" s="1"/>
      <c r="HD2" s="1"/>
      <c r="HE2" s="1"/>
      <c r="HF2" s="1"/>
      <c r="HG2" s="1"/>
      <c r="HH2" s="1"/>
      <c r="HI2" s="1" t="s">
        <v>1275</v>
      </c>
      <c r="HJ2" s="1"/>
      <c r="HK2" s="1"/>
      <c r="HL2" s="1"/>
      <c r="HM2" s="1"/>
      <c r="HN2" s="1"/>
      <c r="HO2" s="1"/>
      <c r="HP2" s="1"/>
      <c r="HQ2" s="1" t="s">
        <v>1276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1277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1278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1279</v>
      </c>
      <c r="JE2" s="1"/>
      <c r="JF2" s="1"/>
      <c r="JG2" s="1"/>
      <c r="JH2" s="1"/>
      <c r="JI2" s="1"/>
      <c r="JJ2" s="1" t="s">
        <v>1280</v>
      </c>
      <c r="JK2" s="1"/>
      <c r="JL2" s="1"/>
      <c r="JM2" s="1"/>
      <c r="JN2" s="1"/>
      <c r="JO2" s="1"/>
      <c r="JP2" s="1"/>
      <c r="JQ2" s="1" t="s">
        <v>1281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1282</v>
      </c>
      <c r="KG2" s="1"/>
      <c r="KH2" s="1"/>
      <c r="KI2" s="1"/>
      <c r="KJ2" s="1"/>
      <c r="KK2" s="1"/>
      <c r="KL2" s="1"/>
      <c r="KM2" s="1"/>
      <c r="KN2" s="1"/>
      <c r="KO2" s="1" t="s">
        <v>1283</v>
      </c>
      <c r="KP2" s="1"/>
      <c r="KQ2" s="1"/>
      <c r="KR2" s="1"/>
      <c r="KS2" s="1"/>
      <c r="KT2" s="1"/>
      <c r="KU2" s="1"/>
      <c r="KV2" s="1"/>
      <c r="KW2" s="1" t="s">
        <v>1284</v>
      </c>
      <c r="KX2" s="1"/>
      <c r="KY2" s="1"/>
      <c r="KZ2" s="1"/>
      <c r="LA2" s="1"/>
      <c r="LB2" s="1"/>
      <c r="LC2" s="1"/>
      <c r="LD2" s="1"/>
      <c r="LE2" s="1" t="s">
        <v>1285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1286</v>
      </c>
      <c r="LQ2" s="1"/>
      <c r="LR2" s="1"/>
      <c r="LS2" s="1" t="s">
        <v>1287</v>
      </c>
      <c r="LT2" s="1"/>
      <c r="LU2" s="1" t="s">
        <v>1288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1289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1290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1291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1292</v>
      </c>
      <c r="NO2" s="1"/>
      <c r="NP2" s="1"/>
      <c r="NQ2" s="1"/>
      <c r="NR2" s="1"/>
      <c r="NS2" s="1"/>
      <c r="NT2" s="1"/>
      <c r="NU2" s="1" t="s">
        <v>1293</v>
      </c>
      <c r="NV2" s="1"/>
      <c r="NW2" s="1"/>
      <c r="NX2" s="1"/>
      <c r="NY2" s="1"/>
      <c r="NZ2" s="1"/>
      <c r="OA2" s="1"/>
      <c r="OB2" s="1" t="s">
        <v>1294</v>
      </c>
      <c r="OC2" s="1"/>
      <c r="OD2" s="1"/>
      <c r="OE2" s="1"/>
      <c r="OF2" s="1"/>
      <c r="OG2" s="1"/>
      <c r="OH2" s="1"/>
      <c r="OI2" s="1"/>
      <c r="OJ2" s="1"/>
      <c r="OK2" s="1" t="s">
        <v>1295</v>
      </c>
      <c r="OL2" s="1"/>
      <c r="OM2" s="1"/>
      <c r="ON2" s="1"/>
      <c r="OO2" s="1"/>
      <c r="OP2" s="1"/>
      <c r="OQ2" s="1" t="s">
        <v>1296</v>
      </c>
      <c r="OR2" s="1"/>
      <c r="OS2" s="1"/>
      <c r="OT2" s="1"/>
      <c r="OU2" s="1"/>
      <c r="OV2" s="1"/>
      <c r="OW2" s="1"/>
      <c r="OX2" s="1"/>
      <c r="OY2" s="1"/>
      <c r="OZ2" s="1" t="s">
        <v>1297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1298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1299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1300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1301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1302</v>
      </c>
      <c r="SL2" s="1"/>
      <c r="SM2" s="1"/>
      <c r="SN2" s="1"/>
      <c r="SO2" s="1"/>
      <c r="SP2" s="1"/>
      <c r="SQ2" s="1"/>
      <c r="SR2" s="1"/>
      <c r="SS2" s="1" t="s">
        <v>1303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1304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1305</v>
      </c>
      <c r="TZ2" s="1"/>
      <c r="UA2" s="1"/>
      <c r="UB2" s="1"/>
      <c r="UC2" s="1"/>
      <c r="UD2" s="1"/>
      <c r="UE2" s="1"/>
      <c r="UF2" s="1"/>
      <c r="UG2" s="1"/>
      <c r="UH2" s="1" t="s">
        <v>1306</v>
      </c>
      <c r="UI2" s="1"/>
      <c r="UJ2" s="1"/>
      <c r="UK2" s="1"/>
      <c r="UL2" s="1"/>
      <c r="UM2" s="1"/>
      <c r="UN2" s="1" t="s">
        <v>1307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1308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1309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1310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1311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1312</v>
      </c>
      <c r="YU2" s="1"/>
      <c r="YV2" s="1"/>
      <c r="YW2" s="1"/>
      <c r="YX2" s="1"/>
      <c r="YY2" s="1"/>
      <c r="YZ2" s="1"/>
      <c r="ZA2" s="1" t="s">
        <v>1313</v>
      </c>
      <c r="ZB2" s="1"/>
      <c r="ZC2" s="1"/>
      <c r="ZD2" s="1"/>
      <c r="ZE2" s="1"/>
      <c r="ZF2" s="1"/>
      <c r="ZG2" s="1"/>
      <c r="ZH2" s="1"/>
      <c r="ZI2" s="1"/>
      <c r="ZJ2" s="1" t="s">
        <v>1314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1315</v>
      </c>
      <c r="AAG2" s="1"/>
      <c r="AAH2" s="1"/>
      <c r="AAI2" s="1"/>
      <c r="AAJ2" s="1"/>
      <c r="AAK2" s="1"/>
      <c r="AAL2" s="1"/>
      <c r="AAM2" s="1" t="s">
        <v>1316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1317</v>
      </c>
      <c r="ABN2" s="1"/>
      <c r="ABO2" s="1"/>
      <c r="ABP2" s="1"/>
      <c r="ABQ2" s="1"/>
      <c r="ABR2" s="1"/>
      <c r="ABS2" s="1"/>
      <c r="ABT2" s="1"/>
      <c r="ABU2" s="1"/>
      <c r="ABV2" s="1" t="s">
        <v>1318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1319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1320</v>
      </c>
      <c r="ADE2" s="1"/>
      <c r="ADF2" s="1"/>
      <c r="ADG2" s="1"/>
      <c r="ADH2" s="1"/>
      <c r="ADI2" s="1"/>
      <c r="ADJ2" s="1"/>
      <c r="ADK2" s="1"/>
      <c r="ADL2" s="1"/>
      <c r="ADM2" s="1" t="s">
        <v>1321</v>
      </c>
      <c r="ADN2" s="1"/>
      <c r="ADO2" s="1"/>
      <c r="ADP2" s="1" t="s">
        <v>1322</v>
      </c>
      <c r="ADQ2" s="1"/>
      <c r="ADR2" s="1"/>
      <c r="ADS2" s="1"/>
      <c r="ADT2" s="1"/>
      <c r="ADU2" s="1" t="s">
        <v>1323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1324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1325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1326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1327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1328</v>
      </c>
      <c r="AGJ2" s="1"/>
      <c r="AGK2" s="1"/>
      <c r="AGL2" s="1"/>
      <c r="AGM2" s="1"/>
      <c r="AGN2" s="1"/>
      <c r="AGO2" s="1"/>
      <c r="AGP2" s="1"/>
      <c r="AGQ2" s="1" t="s">
        <v>1329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1330</v>
      </c>
      <c r="AHI2" s="1"/>
      <c r="AHJ2" s="1"/>
      <c r="AHK2" s="1"/>
      <c r="AHL2" s="1"/>
      <c r="AHM2" s="1"/>
      <c r="AHN2" s="1"/>
    </row>
    <row r="3" spans="1:899" s="159" customFormat="1" ht="25.15" customHeight="1" x14ac:dyDescent="0.35">
      <c r="A3" s="97"/>
      <c r="B3" s="97"/>
      <c r="C3" s="97">
        <v>10674</v>
      </c>
      <c r="D3" s="97">
        <v>11189</v>
      </c>
      <c r="E3" s="97">
        <v>11190</v>
      </c>
      <c r="F3" s="97">
        <v>11191</v>
      </c>
      <c r="G3" s="97">
        <v>11192</v>
      </c>
      <c r="H3" s="97">
        <v>11193</v>
      </c>
      <c r="I3" s="97">
        <v>11194</v>
      </c>
      <c r="J3" s="97">
        <v>11195</v>
      </c>
      <c r="K3" s="97">
        <v>11196</v>
      </c>
      <c r="L3" s="97">
        <v>11197</v>
      </c>
      <c r="M3" s="97">
        <v>11198</v>
      </c>
      <c r="N3" s="97">
        <v>11199</v>
      </c>
      <c r="O3" s="97">
        <v>11200</v>
      </c>
      <c r="P3" s="97">
        <v>11201</v>
      </c>
      <c r="Q3" s="97">
        <v>11202</v>
      </c>
      <c r="R3" s="97">
        <v>11454</v>
      </c>
      <c r="S3" s="97">
        <v>15012</v>
      </c>
      <c r="T3" s="97">
        <v>28823</v>
      </c>
      <c r="U3" s="97">
        <v>10713</v>
      </c>
      <c r="V3" s="97">
        <v>11119</v>
      </c>
      <c r="W3" s="97">
        <v>11120</v>
      </c>
      <c r="X3" s="97">
        <v>11121</v>
      </c>
      <c r="Y3" s="97">
        <v>11122</v>
      </c>
      <c r="Z3" s="97">
        <v>11123</v>
      </c>
      <c r="AA3" s="97">
        <v>11124</v>
      </c>
      <c r="AB3" s="97">
        <v>11125</v>
      </c>
      <c r="AC3" s="97">
        <v>11126</v>
      </c>
      <c r="AD3" s="97">
        <v>11127</v>
      </c>
      <c r="AE3" s="97">
        <v>11128</v>
      </c>
      <c r="AF3" s="97">
        <v>11129</v>
      </c>
      <c r="AG3" s="97">
        <v>11130</v>
      </c>
      <c r="AH3" s="97">
        <v>11131</v>
      </c>
      <c r="AI3" s="97">
        <v>11132</v>
      </c>
      <c r="AJ3" s="97">
        <v>11133</v>
      </c>
      <c r="AK3" s="97">
        <v>11134</v>
      </c>
      <c r="AL3" s="97">
        <v>11135</v>
      </c>
      <c r="AM3" s="97">
        <v>11136</v>
      </c>
      <c r="AN3" s="97">
        <v>11137</v>
      </c>
      <c r="AO3" s="97">
        <v>11138</v>
      </c>
      <c r="AP3" s="97">
        <v>11139</v>
      </c>
      <c r="AQ3" s="97">
        <v>11643</v>
      </c>
      <c r="AR3" s="97">
        <v>23736</v>
      </c>
      <c r="AS3" s="97">
        <v>10716</v>
      </c>
      <c r="AT3" s="97">
        <v>11173</v>
      </c>
      <c r="AU3" s="97">
        <v>11174</v>
      </c>
      <c r="AV3" s="97">
        <v>11175</v>
      </c>
      <c r="AW3" s="97">
        <v>11176</v>
      </c>
      <c r="AX3" s="97">
        <v>11177</v>
      </c>
      <c r="AY3" s="97">
        <v>11178</v>
      </c>
      <c r="AZ3" s="97">
        <v>11179</v>
      </c>
      <c r="BA3" s="97">
        <v>11180</v>
      </c>
      <c r="BB3" s="97">
        <v>11181</v>
      </c>
      <c r="BC3" s="97">
        <v>11182</v>
      </c>
      <c r="BD3" s="97">
        <v>11183</v>
      </c>
      <c r="BE3" s="97">
        <v>11453</v>
      </c>
      <c r="BF3" s="97">
        <v>11625</v>
      </c>
      <c r="BG3" s="97">
        <v>25017</v>
      </c>
      <c r="BH3" s="97">
        <v>10717</v>
      </c>
      <c r="BI3" s="97">
        <v>10718</v>
      </c>
      <c r="BJ3" s="97">
        <v>11184</v>
      </c>
      <c r="BK3" s="97">
        <v>11185</v>
      </c>
      <c r="BL3" s="97">
        <v>11186</v>
      </c>
      <c r="BM3" s="97">
        <v>11187</v>
      </c>
      <c r="BN3" s="97">
        <v>11188</v>
      </c>
      <c r="BO3" s="97">
        <v>40744</v>
      </c>
      <c r="BP3" s="97">
        <v>40745</v>
      </c>
      <c r="BQ3" s="97">
        <v>10715</v>
      </c>
      <c r="BR3" s="97">
        <v>11166</v>
      </c>
      <c r="BS3" s="97">
        <v>11167</v>
      </c>
      <c r="BT3" s="97">
        <v>11169</v>
      </c>
      <c r="BU3" s="97">
        <v>11170</v>
      </c>
      <c r="BV3" s="97">
        <v>11171</v>
      </c>
      <c r="BW3" s="97">
        <v>11172</v>
      </c>
      <c r="BX3" s="97">
        <v>11452</v>
      </c>
      <c r="BY3" s="97">
        <v>10719</v>
      </c>
      <c r="BZ3" s="97">
        <v>11203</v>
      </c>
      <c r="CA3" s="97">
        <v>11204</v>
      </c>
      <c r="CB3" s="97">
        <v>11205</v>
      </c>
      <c r="CC3" s="97">
        <v>11206</v>
      </c>
      <c r="CD3" s="97">
        <v>11207</v>
      </c>
      <c r="CE3" s="97">
        <v>11208</v>
      </c>
      <c r="CF3" s="97">
        <v>10672</v>
      </c>
      <c r="CG3" s="97">
        <v>11146</v>
      </c>
      <c r="CH3" s="97">
        <v>11147</v>
      </c>
      <c r="CI3" s="97">
        <v>11148</v>
      </c>
      <c r="CJ3" s="97">
        <v>11149</v>
      </c>
      <c r="CK3" s="97">
        <v>11150</v>
      </c>
      <c r="CL3" s="97">
        <v>11151</v>
      </c>
      <c r="CM3" s="97">
        <v>11152</v>
      </c>
      <c r="CN3" s="97">
        <v>11153</v>
      </c>
      <c r="CO3" s="97">
        <v>11154</v>
      </c>
      <c r="CP3" s="97">
        <v>11155</v>
      </c>
      <c r="CQ3" s="97">
        <v>11156</v>
      </c>
      <c r="CR3" s="97">
        <v>11157</v>
      </c>
      <c r="CS3" s="97">
        <v>10714</v>
      </c>
      <c r="CT3" s="97">
        <v>11140</v>
      </c>
      <c r="CU3" s="97">
        <v>11141</v>
      </c>
      <c r="CV3" s="97">
        <v>11142</v>
      </c>
      <c r="CW3" s="97">
        <v>11143</v>
      </c>
      <c r="CX3" s="97">
        <v>11144</v>
      </c>
      <c r="CY3" s="97">
        <v>11145</v>
      </c>
      <c r="CZ3" s="97">
        <v>24956</v>
      </c>
      <c r="DA3" s="97">
        <v>10722</v>
      </c>
      <c r="DB3" s="97">
        <v>10723</v>
      </c>
      <c r="DC3" s="97">
        <v>11238</v>
      </c>
      <c r="DD3" s="97">
        <v>11239</v>
      </c>
      <c r="DE3" s="97">
        <v>11240</v>
      </c>
      <c r="DF3" s="97">
        <v>11241</v>
      </c>
      <c r="DG3" s="97">
        <v>11242</v>
      </c>
      <c r="DH3" s="97">
        <v>11243</v>
      </c>
      <c r="DI3" s="97">
        <v>27443</v>
      </c>
      <c r="DJ3" s="97">
        <v>10676</v>
      </c>
      <c r="DK3" s="97">
        <v>11251</v>
      </c>
      <c r="DL3" s="97">
        <v>11252</v>
      </c>
      <c r="DM3" s="97">
        <v>11253</v>
      </c>
      <c r="DN3" s="97">
        <v>11254</v>
      </c>
      <c r="DO3" s="97">
        <v>11255</v>
      </c>
      <c r="DP3" s="97">
        <v>11256</v>
      </c>
      <c r="DQ3" s="97">
        <v>11257</v>
      </c>
      <c r="DR3" s="97">
        <v>11455</v>
      </c>
      <c r="DS3" s="97">
        <v>10727</v>
      </c>
      <c r="DT3" s="97">
        <v>11264</v>
      </c>
      <c r="DU3" s="97">
        <v>11265</v>
      </c>
      <c r="DV3" s="97">
        <v>11266</v>
      </c>
      <c r="DW3" s="97">
        <v>11267</v>
      </c>
      <c r="DX3" s="97">
        <v>11268</v>
      </c>
      <c r="DY3" s="97">
        <v>11269</v>
      </c>
      <c r="DZ3" s="97">
        <v>11270</v>
      </c>
      <c r="EA3" s="97">
        <v>11271</v>
      </c>
      <c r="EB3" s="97">
        <v>11272</v>
      </c>
      <c r="EC3" s="97">
        <v>11457</v>
      </c>
      <c r="ED3" s="97">
        <v>10724</v>
      </c>
      <c r="EE3" s="97">
        <v>10725</v>
      </c>
      <c r="EF3" s="97">
        <v>11244</v>
      </c>
      <c r="EG3" s="97">
        <v>11245</v>
      </c>
      <c r="EH3" s="97">
        <v>11246</v>
      </c>
      <c r="EI3" s="97">
        <v>11247</v>
      </c>
      <c r="EJ3" s="97">
        <v>11248</v>
      </c>
      <c r="EK3" s="97">
        <v>11249</v>
      </c>
      <c r="EL3" s="97">
        <v>11250</v>
      </c>
      <c r="EM3" s="97">
        <v>10673</v>
      </c>
      <c r="EN3" s="97">
        <v>11158</v>
      </c>
      <c r="EO3" s="97">
        <v>11159</v>
      </c>
      <c r="EP3" s="97">
        <v>11160</v>
      </c>
      <c r="EQ3" s="97">
        <v>11161</v>
      </c>
      <c r="ER3" s="97">
        <v>11162</v>
      </c>
      <c r="ES3" s="97">
        <v>11163</v>
      </c>
      <c r="ET3" s="97">
        <v>11164</v>
      </c>
      <c r="EU3" s="97">
        <v>11165</v>
      </c>
      <c r="EV3" s="97">
        <v>10721</v>
      </c>
      <c r="EW3" s="97">
        <v>11228</v>
      </c>
      <c r="EX3" s="97">
        <v>11229</v>
      </c>
      <c r="EY3" s="97">
        <v>11230</v>
      </c>
      <c r="EZ3" s="97">
        <v>11231</v>
      </c>
      <c r="FA3" s="97">
        <v>11232</v>
      </c>
      <c r="FB3" s="97">
        <v>11233</v>
      </c>
      <c r="FC3" s="97">
        <v>11234</v>
      </c>
      <c r="FD3" s="97">
        <v>11235</v>
      </c>
      <c r="FE3" s="97">
        <v>11236</v>
      </c>
      <c r="FF3" s="97">
        <v>14135</v>
      </c>
      <c r="FG3" s="97">
        <v>28010</v>
      </c>
      <c r="FH3" s="97">
        <v>10694</v>
      </c>
      <c r="FI3" s="97">
        <v>10802</v>
      </c>
      <c r="FJ3" s="97">
        <v>10803</v>
      </c>
      <c r="FK3" s="97">
        <v>10804</v>
      </c>
      <c r="FL3" s="97">
        <v>10805</v>
      </c>
      <c r="FM3" s="97">
        <v>10806</v>
      </c>
      <c r="FN3" s="97">
        <v>27974</v>
      </c>
      <c r="FO3" s="97">
        <v>27975</v>
      </c>
      <c r="FP3" s="97">
        <v>10675</v>
      </c>
      <c r="FQ3" s="97">
        <v>11209</v>
      </c>
      <c r="FR3" s="97">
        <v>11210</v>
      </c>
      <c r="FS3" s="97">
        <v>11211</v>
      </c>
      <c r="FT3" s="97">
        <v>11212</v>
      </c>
      <c r="FU3" s="97">
        <v>11213</v>
      </c>
      <c r="FV3" s="97">
        <v>11214</v>
      </c>
      <c r="FW3" s="97">
        <v>11215</v>
      </c>
      <c r="FX3" s="97">
        <v>11216</v>
      </c>
      <c r="FY3" s="97">
        <v>11217</v>
      </c>
      <c r="FZ3" s="97">
        <v>11218</v>
      </c>
      <c r="GA3" s="97">
        <v>11219</v>
      </c>
      <c r="GB3" s="97">
        <v>11220</v>
      </c>
      <c r="GC3" s="97">
        <v>40749</v>
      </c>
      <c r="GD3" s="97">
        <v>10726</v>
      </c>
      <c r="GE3" s="97">
        <v>11258</v>
      </c>
      <c r="GF3" s="97">
        <v>11259</v>
      </c>
      <c r="GG3" s="97">
        <v>11260</v>
      </c>
      <c r="GH3" s="97">
        <v>11261</v>
      </c>
      <c r="GI3" s="97">
        <v>11262</v>
      </c>
      <c r="GJ3" s="97">
        <v>11263</v>
      </c>
      <c r="GK3" s="97">
        <v>11456</v>
      </c>
      <c r="GL3" s="97">
        <v>11631</v>
      </c>
      <c r="GM3" s="97">
        <v>27978</v>
      </c>
      <c r="GN3" s="97">
        <v>27979</v>
      </c>
      <c r="GO3" s="97">
        <v>27980</v>
      </c>
      <c r="GP3" s="97">
        <v>10720</v>
      </c>
      <c r="GQ3" s="97">
        <v>11221</v>
      </c>
      <c r="GR3" s="97">
        <v>11222</v>
      </c>
      <c r="GS3" s="97">
        <v>11223</v>
      </c>
      <c r="GT3" s="97">
        <v>11224</v>
      </c>
      <c r="GU3" s="97">
        <v>11225</v>
      </c>
      <c r="GV3" s="97">
        <v>11226</v>
      </c>
      <c r="GW3" s="97">
        <v>11227</v>
      </c>
      <c r="GX3" s="97">
        <v>10698</v>
      </c>
      <c r="GY3" s="97">
        <v>10863</v>
      </c>
      <c r="GZ3" s="97">
        <v>10864</v>
      </c>
      <c r="HA3" s="97">
        <v>10865</v>
      </c>
      <c r="HB3" s="97">
        <v>10686</v>
      </c>
      <c r="HC3" s="97">
        <v>10756</v>
      </c>
      <c r="HD3" s="97">
        <v>10757</v>
      </c>
      <c r="HE3" s="97">
        <v>10758</v>
      </c>
      <c r="HF3" s="97">
        <v>10759</v>
      </c>
      <c r="HG3" s="97">
        <v>10760</v>
      </c>
      <c r="HH3" s="97">
        <v>28875</v>
      </c>
      <c r="HI3" s="97">
        <v>10687</v>
      </c>
      <c r="HJ3" s="97">
        <v>10761</v>
      </c>
      <c r="HK3" s="97">
        <v>10762</v>
      </c>
      <c r="HL3" s="97">
        <v>10763</v>
      </c>
      <c r="HM3" s="97">
        <v>10764</v>
      </c>
      <c r="HN3" s="97">
        <v>10765</v>
      </c>
      <c r="HO3" s="97">
        <v>10766</v>
      </c>
      <c r="HP3" s="97">
        <v>10767</v>
      </c>
      <c r="HQ3" s="97">
        <v>10660</v>
      </c>
      <c r="HR3" s="97">
        <v>10688</v>
      </c>
      <c r="HS3" s="97">
        <v>10768</v>
      </c>
      <c r="HT3" s="97">
        <v>10769</v>
      </c>
      <c r="HU3" s="97">
        <v>10770</v>
      </c>
      <c r="HV3" s="97">
        <v>10771</v>
      </c>
      <c r="HW3" s="97">
        <v>10772</v>
      </c>
      <c r="HX3" s="97">
        <v>10773</v>
      </c>
      <c r="HY3" s="97">
        <v>10774</v>
      </c>
      <c r="HZ3" s="97">
        <v>10775</v>
      </c>
      <c r="IA3" s="97">
        <v>10776</v>
      </c>
      <c r="IB3" s="97">
        <v>10777</v>
      </c>
      <c r="IC3" s="97">
        <v>10778</v>
      </c>
      <c r="ID3" s="97">
        <v>10779</v>
      </c>
      <c r="IE3" s="97">
        <v>10780</v>
      </c>
      <c r="IF3" s="97">
        <v>10781</v>
      </c>
      <c r="IG3" s="97">
        <v>10690</v>
      </c>
      <c r="IH3" s="97">
        <v>10691</v>
      </c>
      <c r="II3" s="97">
        <v>10789</v>
      </c>
      <c r="IJ3" s="97">
        <v>10790</v>
      </c>
      <c r="IK3" s="97">
        <v>10791</v>
      </c>
      <c r="IL3" s="97">
        <v>10792</v>
      </c>
      <c r="IM3" s="97">
        <v>10793</v>
      </c>
      <c r="IN3" s="97">
        <v>10794</v>
      </c>
      <c r="IO3" s="97">
        <v>10795</v>
      </c>
      <c r="IP3" s="97">
        <v>10796</v>
      </c>
      <c r="IQ3" s="97">
        <v>10797</v>
      </c>
      <c r="IR3" s="97">
        <v>10661</v>
      </c>
      <c r="IS3" s="97">
        <v>10695</v>
      </c>
      <c r="IT3" s="97">
        <v>10807</v>
      </c>
      <c r="IU3" s="97">
        <v>10808</v>
      </c>
      <c r="IV3" s="97">
        <v>10809</v>
      </c>
      <c r="IW3" s="97">
        <v>10810</v>
      </c>
      <c r="IX3" s="97">
        <v>10811</v>
      </c>
      <c r="IY3" s="97">
        <v>10812</v>
      </c>
      <c r="IZ3" s="97">
        <v>10813</v>
      </c>
      <c r="JA3" s="97">
        <v>10814</v>
      </c>
      <c r="JB3" s="97">
        <v>10815</v>
      </c>
      <c r="JC3" s="97">
        <v>10816</v>
      </c>
      <c r="JD3" s="97">
        <v>10692</v>
      </c>
      <c r="JE3" s="97">
        <v>10693</v>
      </c>
      <c r="JF3" s="97">
        <v>10798</v>
      </c>
      <c r="JG3" s="97">
        <v>10799</v>
      </c>
      <c r="JH3" s="97">
        <v>10800</v>
      </c>
      <c r="JI3" s="97">
        <v>10801</v>
      </c>
      <c r="JJ3" s="97">
        <v>10689</v>
      </c>
      <c r="JK3" s="97">
        <v>10782</v>
      </c>
      <c r="JL3" s="97">
        <v>10784</v>
      </c>
      <c r="JM3" s="97">
        <v>10785</v>
      </c>
      <c r="JN3" s="97">
        <v>10786</v>
      </c>
      <c r="JO3" s="97">
        <v>10787</v>
      </c>
      <c r="JP3" s="97">
        <v>10788</v>
      </c>
      <c r="JQ3" s="97">
        <v>10731</v>
      </c>
      <c r="JR3" s="97">
        <v>10732</v>
      </c>
      <c r="JS3" s="97">
        <v>11278</v>
      </c>
      <c r="JT3" s="97">
        <v>11279</v>
      </c>
      <c r="JU3" s="97">
        <v>11280</v>
      </c>
      <c r="JV3" s="97">
        <v>11281</v>
      </c>
      <c r="JW3" s="97">
        <v>11282</v>
      </c>
      <c r="JX3" s="97">
        <v>11283</v>
      </c>
      <c r="JY3" s="97">
        <v>11284</v>
      </c>
      <c r="JZ3" s="97">
        <v>11285</v>
      </c>
      <c r="KA3" s="97">
        <v>11286</v>
      </c>
      <c r="KB3" s="97">
        <v>11287</v>
      </c>
      <c r="KC3" s="97">
        <v>11288</v>
      </c>
      <c r="KD3" s="97">
        <v>14136</v>
      </c>
      <c r="KE3" s="97">
        <v>21948</v>
      </c>
      <c r="KF3" s="97">
        <v>10679</v>
      </c>
      <c r="KG3" s="97">
        <v>11297</v>
      </c>
      <c r="KH3" s="97">
        <v>11298</v>
      </c>
      <c r="KI3" s="97">
        <v>11299</v>
      </c>
      <c r="KJ3" s="97">
        <v>11300</v>
      </c>
      <c r="KK3" s="97">
        <v>11301</v>
      </c>
      <c r="KL3" s="97">
        <v>11302</v>
      </c>
      <c r="KM3" s="97">
        <v>11303</v>
      </c>
      <c r="KN3" s="97">
        <v>13819</v>
      </c>
      <c r="KO3" s="97">
        <v>10737</v>
      </c>
      <c r="KP3" s="97">
        <v>11315</v>
      </c>
      <c r="KQ3" s="97">
        <v>11316</v>
      </c>
      <c r="KR3" s="97">
        <v>11317</v>
      </c>
      <c r="KS3" s="97">
        <v>11318</v>
      </c>
      <c r="KT3" s="97">
        <v>11319</v>
      </c>
      <c r="KU3" s="97">
        <v>11320</v>
      </c>
      <c r="KV3" s="97">
        <v>11321</v>
      </c>
      <c r="KW3" s="97">
        <v>10736</v>
      </c>
      <c r="KX3" s="97">
        <v>11308</v>
      </c>
      <c r="KY3" s="97">
        <v>11309</v>
      </c>
      <c r="KZ3" s="97">
        <v>11310</v>
      </c>
      <c r="LA3" s="97">
        <v>11311</v>
      </c>
      <c r="LB3" s="97">
        <v>11312</v>
      </c>
      <c r="LC3" s="97">
        <v>11313</v>
      </c>
      <c r="LD3" s="97">
        <v>11314</v>
      </c>
      <c r="LE3" s="97">
        <v>10677</v>
      </c>
      <c r="LF3" s="97">
        <v>10728</v>
      </c>
      <c r="LG3" s="97">
        <v>10729</v>
      </c>
      <c r="LH3" s="97">
        <v>10730</v>
      </c>
      <c r="LI3" s="97">
        <v>11273</v>
      </c>
      <c r="LJ3" s="97">
        <v>11274</v>
      </c>
      <c r="LK3" s="97">
        <v>11275</v>
      </c>
      <c r="LL3" s="97">
        <v>11276</v>
      </c>
      <c r="LM3" s="97">
        <v>11277</v>
      </c>
      <c r="LN3" s="97">
        <v>11458</v>
      </c>
      <c r="LO3" s="97">
        <v>28858</v>
      </c>
      <c r="LP3" s="97">
        <v>10735</v>
      </c>
      <c r="LQ3" s="97">
        <v>11306</v>
      </c>
      <c r="LR3" s="97">
        <v>11307</v>
      </c>
      <c r="LS3" s="97">
        <v>10734</v>
      </c>
      <c r="LT3" s="97">
        <v>11304</v>
      </c>
      <c r="LU3" s="97">
        <v>10678</v>
      </c>
      <c r="LV3" s="97">
        <v>10733</v>
      </c>
      <c r="LW3" s="97">
        <v>11289</v>
      </c>
      <c r="LX3" s="97">
        <v>11290</v>
      </c>
      <c r="LY3" s="97">
        <v>11291</v>
      </c>
      <c r="LZ3" s="97">
        <v>11292</v>
      </c>
      <c r="MA3" s="97">
        <v>11293</v>
      </c>
      <c r="MB3" s="97">
        <v>11294</v>
      </c>
      <c r="MC3" s="97">
        <v>11295</v>
      </c>
      <c r="MD3" s="97">
        <v>11296</v>
      </c>
      <c r="ME3" s="97">
        <v>10664</v>
      </c>
      <c r="MF3" s="97">
        <v>10834</v>
      </c>
      <c r="MG3" s="97">
        <v>10835</v>
      </c>
      <c r="MH3" s="97">
        <v>10836</v>
      </c>
      <c r="MI3" s="97">
        <v>10837</v>
      </c>
      <c r="MJ3" s="97">
        <v>10838</v>
      </c>
      <c r="MK3" s="97">
        <v>10839</v>
      </c>
      <c r="ML3" s="97">
        <v>10840</v>
      </c>
      <c r="MM3" s="97">
        <v>10841</v>
      </c>
      <c r="MN3" s="97">
        <v>10842</v>
      </c>
      <c r="MO3" s="97">
        <v>10843</v>
      </c>
      <c r="MP3" s="97">
        <v>10844</v>
      </c>
      <c r="MQ3" s="97">
        <v>10697</v>
      </c>
      <c r="MR3" s="97">
        <v>10833</v>
      </c>
      <c r="MS3" s="97">
        <v>10850</v>
      </c>
      <c r="MT3" s="97">
        <v>10851</v>
      </c>
      <c r="MU3" s="97">
        <v>10852</v>
      </c>
      <c r="MV3" s="97">
        <v>10853</v>
      </c>
      <c r="MW3" s="97">
        <v>10854</v>
      </c>
      <c r="MX3" s="97">
        <v>10855</v>
      </c>
      <c r="MY3" s="97">
        <v>10856</v>
      </c>
      <c r="MZ3" s="97">
        <v>13747</v>
      </c>
      <c r="NA3" s="97">
        <v>31327</v>
      </c>
      <c r="NB3" s="97">
        <v>10662</v>
      </c>
      <c r="NC3" s="97">
        <v>10817</v>
      </c>
      <c r="ND3" s="97">
        <v>10818</v>
      </c>
      <c r="NE3" s="97">
        <v>10819</v>
      </c>
      <c r="NF3" s="97">
        <v>10820</v>
      </c>
      <c r="NG3" s="97">
        <v>10821</v>
      </c>
      <c r="NH3" s="97">
        <v>10822</v>
      </c>
      <c r="NI3" s="97">
        <v>10823</v>
      </c>
      <c r="NJ3" s="97">
        <v>10824</v>
      </c>
      <c r="NK3" s="97">
        <v>10825</v>
      </c>
      <c r="NL3" s="97">
        <v>10826</v>
      </c>
      <c r="NM3" s="97">
        <v>28006</v>
      </c>
      <c r="NN3" s="97">
        <v>10696</v>
      </c>
      <c r="NO3" s="97">
        <v>10845</v>
      </c>
      <c r="NP3" s="97">
        <v>10846</v>
      </c>
      <c r="NQ3" s="97">
        <v>10847</v>
      </c>
      <c r="NR3" s="97">
        <v>10848</v>
      </c>
      <c r="NS3" s="97">
        <v>10849</v>
      </c>
      <c r="NT3" s="97">
        <v>13816</v>
      </c>
      <c r="NU3" s="97">
        <v>10665</v>
      </c>
      <c r="NV3" s="97">
        <v>10857</v>
      </c>
      <c r="NW3" s="97">
        <v>10858</v>
      </c>
      <c r="NX3" s="97">
        <v>10859</v>
      </c>
      <c r="NY3" s="97">
        <v>10860</v>
      </c>
      <c r="NZ3" s="97">
        <v>10861</v>
      </c>
      <c r="OA3" s="97">
        <v>10862</v>
      </c>
      <c r="OB3" s="97">
        <v>10663</v>
      </c>
      <c r="OC3" s="97">
        <v>10827</v>
      </c>
      <c r="OD3" s="97">
        <v>10828</v>
      </c>
      <c r="OE3" s="97">
        <v>10829</v>
      </c>
      <c r="OF3" s="97">
        <v>10830</v>
      </c>
      <c r="OG3" s="97">
        <v>10831</v>
      </c>
      <c r="OH3" s="97">
        <v>10832</v>
      </c>
      <c r="OI3" s="97">
        <v>22734</v>
      </c>
      <c r="OJ3" s="97">
        <v>23962</v>
      </c>
      <c r="OK3" s="97">
        <v>10685</v>
      </c>
      <c r="OL3" s="97">
        <v>10752</v>
      </c>
      <c r="OM3" s="97">
        <v>10753</v>
      </c>
      <c r="ON3" s="97">
        <v>10754</v>
      </c>
      <c r="OO3" s="97">
        <v>10755</v>
      </c>
      <c r="OP3" s="97">
        <v>28785</v>
      </c>
      <c r="OQ3" s="97">
        <v>10699</v>
      </c>
      <c r="OR3" s="97">
        <v>10866</v>
      </c>
      <c r="OS3" s="97">
        <v>10867</v>
      </c>
      <c r="OT3" s="97">
        <v>10868</v>
      </c>
      <c r="OU3" s="97">
        <v>10869</v>
      </c>
      <c r="OV3" s="97">
        <v>10870</v>
      </c>
      <c r="OW3" s="97">
        <v>13817</v>
      </c>
      <c r="OX3" s="97">
        <v>28849</v>
      </c>
      <c r="OY3" s="97">
        <v>28850</v>
      </c>
      <c r="OZ3" s="97">
        <v>10709</v>
      </c>
      <c r="PA3" s="97">
        <v>11077</v>
      </c>
      <c r="PB3" s="97">
        <v>11078</v>
      </c>
      <c r="PC3" s="97">
        <v>11079</v>
      </c>
      <c r="PD3" s="97">
        <v>11080</v>
      </c>
      <c r="PE3" s="97">
        <v>11081</v>
      </c>
      <c r="PF3" s="97">
        <v>11082</v>
      </c>
      <c r="PG3" s="97">
        <v>11083</v>
      </c>
      <c r="PH3" s="97">
        <v>11084</v>
      </c>
      <c r="PI3" s="97">
        <v>11085</v>
      </c>
      <c r="PJ3" s="97">
        <v>11086</v>
      </c>
      <c r="PK3" s="97">
        <v>11087</v>
      </c>
      <c r="PL3" s="97">
        <v>11088</v>
      </c>
      <c r="PM3" s="97">
        <v>11449</v>
      </c>
      <c r="PN3" s="97">
        <v>28017</v>
      </c>
      <c r="PO3" s="97">
        <v>28789</v>
      </c>
      <c r="PP3" s="97">
        <v>28790</v>
      </c>
      <c r="PQ3" s="97">
        <v>28791</v>
      </c>
      <c r="PR3" s="97">
        <v>10670</v>
      </c>
      <c r="PS3" s="97">
        <v>10995</v>
      </c>
      <c r="PT3" s="97">
        <v>10996</v>
      </c>
      <c r="PU3" s="97">
        <v>10997</v>
      </c>
      <c r="PV3" s="97">
        <v>10998</v>
      </c>
      <c r="PW3" s="97">
        <v>10999</v>
      </c>
      <c r="PX3" s="97">
        <v>11000</v>
      </c>
      <c r="PY3" s="97">
        <v>11001</v>
      </c>
      <c r="PZ3" s="97">
        <v>11002</v>
      </c>
      <c r="QA3" s="97">
        <v>11003</v>
      </c>
      <c r="QB3" s="97">
        <v>11004</v>
      </c>
      <c r="QC3" s="97">
        <v>11005</v>
      </c>
      <c r="QD3" s="97">
        <v>11006</v>
      </c>
      <c r="QE3" s="97">
        <v>11007</v>
      </c>
      <c r="QF3" s="97">
        <v>11008</v>
      </c>
      <c r="QG3" s="97">
        <v>11009</v>
      </c>
      <c r="QH3" s="97">
        <v>11010</v>
      </c>
      <c r="QI3" s="97">
        <v>11011</v>
      </c>
      <c r="QJ3" s="97">
        <v>11012</v>
      </c>
      <c r="QK3" s="97">
        <v>11445</v>
      </c>
      <c r="QL3" s="97">
        <v>12275</v>
      </c>
      <c r="QM3" s="97">
        <v>14132</v>
      </c>
      <c r="QN3" s="97">
        <v>77649</v>
      </c>
      <c r="QO3" s="97">
        <v>77650</v>
      </c>
      <c r="QP3" s="97">
        <v>77651</v>
      </c>
      <c r="QQ3" s="97">
        <v>77652</v>
      </c>
      <c r="QR3" s="97">
        <v>10707</v>
      </c>
      <c r="QS3" s="97">
        <v>11051</v>
      </c>
      <c r="QT3" s="97">
        <v>11052</v>
      </c>
      <c r="QU3" s="97">
        <v>11053</v>
      </c>
      <c r="QV3" s="97">
        <v>11054</v>
      </c>
      <c r="QW3" s="97">
        <v>11055</v>
      </c>
      <c r="QX3" s="97">
        <v>11056</v>
      </c>
      <c r="QY3" s="97">
        <v>11057</v>
      </c>
      <c r="QZ3" s="97">
        <v>11058</v>
      </c>
      <c r="RA3" s="97">
        <v>11059</v>
      </c>
      <c r="RB3" s="97">
        <v>11060</v>
      </c>
      <c r="RC3" s="97">
        <v>24704</v>
      </c>
      <c r="RD3" s="97">
        <v>28843</v>
      </c>
      <c r="RE3" s="97">
        <v>10708</v>
      </c>
      <c r="RF3" s="97">
        <v>11061</v>
      </c>
      <c r="RG3" s="97">
        <v>11062</v>
      </c>
      <c r="RH3" s="97">
        <v>11063</v>
      </c>
      <c r="RI3" s="97">
        <v>11064</v>
      </c>
      <c r="RJ3" s="97">
        <v>11065</v>
      </c>
      <c r="RK3" s="97">
        <v>11066</v>
      </c>
      <c r="RL3" s="97">
        <v>11067</v>
      </c>
      <c r="RM3" s="97">
        <v>11068</v>
      </c>
      <c r="RN3" s="97">
        <v>11069</v>
      </c>
      <c r="RO3" s="97">
        <v>11070</v>
      </c>
      <c r="RP3" s="97">
        <v>11071</v>
      </c>
      <c r="RQ3" s="97">
        <v>11072</v>
      </c>
      <c r="RR3" s="97">
        <v>11073</v>
      </c>
      <c r="RS3" s="97">
        <v>11074</v>
      </c>
      <c r="RT3" s="97">
        <v>11075</v>
      </c>
      <c r="RU3" s="97">
        <v>11076</v>
      </c>
      <c r="RV3" s="97">
        <v>27988</v>
      </c>
      <c r="RW3" s="97">
        <v>27989</v>
      </c>
      <c r="RX3" s="97">
        <v>27990</v>
      </c>
      <c r="RY3" s="97">
        <v>10711</v>
      </c>
      <c r="RZ3" s="97">
        <v>11104</v>
      </c>
      <c r="SA3" s="97">
        <v>11105</v>
      </c>
      <c r="SB3" s="97">
        <v>11106</v>
      </c>
      <c r="SC3" s="97">
        <v>11107</v>
      </c>
      <c r="SD3" s="97">
        <v>11108</v>
      </c>
      <c r="SE3" s="97">
        <v>11109</v>
      </c>
      <c r="SF3" s="97">
        <v>11110</v>
      </c>
      <c r="SG3" s="97">
        <v>11111</v>
      </c>
      <c r="SH3" s="97">
        <v>11112</v>
      </c>
      <c r="SI3" s="97">
        <v>11451</v>
      </c>
      <c r="SJ3" s="97">
        <v>40840</v>
      </c>
      <c r="SK3" s="97">
        <v>11040</v>
      </c>
      <c r="SL3" s="97">
        <v>11041</v>
      </c>
      <c r="SM3" s="97">
        <v>11043</v>
      </c>
      <c r="SN3" s="97">
        <v>11046</v>
      </c>
      <c r="SO3" s="97">
        <v>11047</v>
      </c>
      <c r="SP3" s="97">
        <v>11048</v>
      </c>
      <c r="SQ3" s="97">
        <v>11049</v>
      </c>
      <c r="SR3" s="97">
        <v>11050</v>
      </c>
      <c r="SS3" s="97">
        <v>10705</v>
      </c>
      <c r="ST3" s="97">
        <v>11030</v>
      </c>
      <c r="SU3" s="97">
        <v>11031</v>
      </c>
      <c r="SV3" s="97">
        <v>11032</v>
      </c>
      <c r="SW3" s="97">
        <v>11033</v>
      </c>
      <c r="SX3" s="97">
        <v>11034</v>
      </c>
      <c r="SY3" s="97">
        <v>11035</v>
      </c>
      <c r="SZ3" s="97">
        <v>11036</v>
      </c>
      <c r="TA3" s="97">
        <v>11037</v>
      </c>
      <c r="TB3" s="97">
        <v>11038</v>
      </c>
      <c r="TC3" s="97">
        <v>11039</v>
      </c>
      <c r="TD3" s="97">
        <v>11447</v>
      </c>
      <c r="TE3" s="97">
        <v>14133</v>
      </c>
      <c r="TF3" s="97">
        <v>28861</v>
      </c>
      <c r="TG3" s="97">
        <v>10710</v>
      </c>
      <c r="TH3" s="97">
        <v>11089</v>
      </c>
      <c r="TI3" s="97">
        <v>11090</v>
      </c>
      <c r="TJ3" s="97">
        <v>11091</v>
      </c>
      <c r="TK3" s="97">
        <v>11092</v>
      </c>
      <c r="TL3" s="97">
        <v>11093</v>
      </c>
      <c r="TM3" s="97">
        <v>11094</v>
      </c>
      <c r="TN3" s="97">
        <v>11095</v>
      </c>
      <c r="TO3" s="97">
        <v>11096</v>
      </c>
      <c r="TP3" s="97">
        <v>11097</v>
      </c>
      <c r="TQ3" s="97">
        <v>11098</v>
      </c>
      <c r="TR3" s="97">
        <v>11099</v>
      </c>
      <c r="TS3" s="97">
        <v>11100</v>
      </c>
      <c r="TT3" s="97">
        <v>11101</v>
      </c>
      <c r="TU3" s="97">
        <v>11102</v>
      </c>
      <c r="TV3" s="97">
        <v>11103</v>
      </c>
      <c r="TW3" s="97">
        <v>11450</v>
      </c>
      <c r="TX3" s="97">
        <v>21323</v>
      </c>
      <c r="TY3" s="97">
        <v>10706</v>
      </c>
      <c r="TZ3" s="97">
        <v>11042</v>
      </c>
      <c r="UA3" s="97">
        <v>11044</v>
      </c>
      <c r="UB3" s="97">
        <v>11045</v>
      </c>
      <c r="UC3" s="97">
        <v>11448</v>
      </c>
      <c r="UD3" s="97">
        <v>21356</v>
      </c>
      <c r="UE3" s="97">
        <v>28778</v>
      </c>
      <c r="UF3" s="97">
        <v>28811</v>
      </c>
      <c r="UG3" s="97">
        <v>28815</v>
      </c>
      <c r="UH3" s="97">
        <v>10704</v>
      </c>
      <c r="UI3" s="97">
        <v>10991</v>
      </c>
      <c r="UJ3" s="97">
        <v>10992</v>
      </c>
      <c r="UK3" s="97">
        <v>10993</v>
      </c>
      <c r="UL3" s="97">
        <v>10994</v>
      </c>
      <c r="UM3" s="97">
        <v>23367</v>
      </c>
      <c r="UN3" s="97">
        <v>10671</v>
      </c>
      <c r="UO3" s="97">
        <v>11013</v>
      </c>
      <c r="UP3" s="97">
        <v>11014</v>
      </c>
      <c r="UQ3" s="97">
        <v>11015</v>
      </c>
      <c r="UR3" s="97">
        <v>11016</v>
      </c>
      <c r="US3" s="97">
        <v>11017</v>
      </c>
      <c r="UT3" s="97">
        <v>11018</v>
      </c>
      <c r="UU3" s="97">
        <v>11019</v>
      </c>
      <c r="UV3" s="97">
        <v>11020</v>
      </c>
      <c r="UW3" s="97">
        <v>11021</v>
      </c>
      <c r="UX3" s="97">
        <v>11022</v>
      </c>
      <c r="UY3" s="97">
        <v>11023</v>
      </c>
      <c r="UZ3" s="97">
        <v>11024</v>
      </c>
      <c r="VA3" s="97">
        <v>11025</v>
      </c>
      <c r="VB3" s="97">
        <v>11026</v>
      </c>
      <c r="VC3" s="97">
        <v>11027</v>
      </c>
      <c r="VD3" s="97">
        <v>11028</v>
      </c>
      <c r="VE3" s="97">
        <v>11029</v>
      </c>
      <c r="VF3" s="97">
        <v>11446</v>
      </c>
      <c r="VG3" s="97">
        <v>25058</v>
      </c>
      <c r="VH3" s="97">
        <v>25059</v>
      </c>
      <c r="VI3" s="97">
        <v>4007</v>
      </c>
      <c r="VJ3" s="97">
        <v>10702</v>
      </c>
      <c r="VK3" s="97">
        <v>10970</v>
      </c>
      <c r="VL3" s="97">
        <v>10971</v>
      </c>
      <c r="VM3" s="97">
        <v>10972</v>
      </c>
      <c r="VN3" s="97">
        <v>10973</v>
      </c>
      <c r="VO3" s="97">
        <v>10974</v>
      </c>
      <c r="VP3" s="97">
        <v>10975</v>
      </c>
      <c r="VQ3" s="97">
        <v>10976</v>
      </c>
      <c r="VR3" s="97">
        <v>10977</v>
      </c>
      <c r="VS3" s="97">
        <v>10978</v>
      </c>
      <c r="VT3" s="97">
        <v>10979</v>
      </c>
      <c r="VU3" s="97">
        <v>10980</v>
      </c>
      <c r="VV3" s="97">
        <v>10981</v>
      </c>
      <c r="VW3" s="97">
        <v>10982</v>
      </c>
      <c r="VX3" s="97">
        <v>10983</v>
      </c>
      <c r="VY3" s="97">
        <v>10666</v>
      </c>
      <c r="VZ3" s="97">
        <v>10871</v>
      </c>
      <c r="WA3" s="97">
        <v>10872</v>
      </c>
      <c r="WB3" s="97">
        <v>10873</v>
      </c>
      <c r="WC3" s="97">
        <v>10874</v>
      </c>
      <c r="WD3" s="97">
        <v>10875</v>
      </c>
      <c r="WE3" s="97">
        <v>10876</v>
      </c>
      <c r="WF3" s="97">
        <v>10877</v>
      </c>
      <c r="WG3" s="97">
        <v>10878</v>
      </c>
      <c r="WH3" s="97">
        <v>10879</v>
      </c>
      <c r="WI3" s="97">
        <v>10880</v>
      </c>
      <c r="WJ3" s="97">
        <v>10881</v>
      </c>
      <c r="WK3" s="97">
        <v>10882</v>
      </c>
      <c r="WL3" s="97">
        <v>10883</v>
      </c>
      <c r="WM3" s="97">
        <v>10884</v>
      </c>
      <c r="WN3" s="97">
        <v>10885</v>
      </c>
      <c r="WO3" s="97">
        <v>10886</v>
      </c>
      <c r="WP3" s="97">
        <v>10887</v>
      </c>
      <c r="WQ3" s="97">
        <v>10888</v>
      </c>
      <c r="WR3" s="97">
        <v>10889</v>
      </c>
      <c r="WS3" s="97">
        <v>10890</v>
      </c>
      <c r="WT3" s="97">
        <v>10891</v>
      </c>
      <c r="WU3" s="97">
        <v>10892</v>
      </c>
      <c r="WV3" s="97">
        <v>10893</v>
      </c>
      <c r="WW3" s="97">
        <v>10894</v>
      </c>
      <c r="WX3" s="97">
        <v>11602</v>
      </c>
      <c r="WY3" s="97">
        <v>11608</v>
      </c>
      <c r="WZ3" s="97">
        <v>22456</v>
      </c>
      <c r="XA3" s="97">
        <v>23839</v>
      </c>
      <c r="XB3" s="97">
        <v>24692</v>
      </c>
      <c r="XC3" s="97">
        <v>27839</v>
      </c>
      <c r="XD3" s="97">
        <v>27840</v>
      </c>
      <c r="XE3" s="97">
        <v>27841</v>
      </c>
      <c r="XF3" s="97">
        <v>10667</v>
      </c>
      <c r="XG3" s="97">
        <v>10895</v>
      </c>
      <c r="XH3" s="97">
        <v>10896</v>
      </c>
      <c r="XI3" s="97">
        <v>10897</v>
      </c>
      <c r="XJ3" s="97">
        <v>10898</v>
      </c>
      <c r="XK3" s="97">
        <v>10899</v>
      </c>
      <c r="XL3" s="97">
        <v>10900</v>
      </c>
      <c r="XM3" s="97">
        <v>10901</v>
      </c>
      <c r="XN3" s="97">
        <v>10902</v>
      </c>
      <c r="XO3" s="97">
        <v>10904</v>
      </c>
      <c r="XP3" s="97">
        <v>10905</v>
      </c>
      <c r="XQ3" s="97">
        <v>10906</v>
      </c>
      <c r="XR3" s="97">
        <v>10907</v>
      </c>
      <c r="XS3" s="97">
        <v>10908</v>
      </c>
      <c r="XT3" s="97">
        <v>10909</v>
      </c>
      <c r="XU3" s="97">
        <v>10910</v>
      </c>
      <c r="XV3" s="97">
        <v>10911</v>
      </c>
      <c r="XW3" s="97">
        <v>10912</v>
      </c>
      <c r="XX3" s="97">
        <v>10913</v>
      </c>
      <c r="XY3" s="97">
        <v>10914</v>
      </c>
      <c r="XZ3" s="97">
        <v>11619</v>
      </c>
      <c r="YA3" s="97">
        <v>23578</v>
      </c>
      <c r="YB3" s="97">
        <v>28020</v>
      </c>
      <c r="YC3" s="97">
        <v>10668</v>
      </c>
      <c r="YD3" s="97">
        <v>10915</v>
      </c>
      <c r="YE3" s="97">
        <v>10916</v>
      </c>
      <c r="YF3" s="97">
        <v>10917</v>
      </c>
      <c r="YG3" s="97">
        <v>10918</v>
      </c>
      <c r="YH3" s="97">
        <v>10919</v>
      </c>
      <c r="YI3" s="97">
        <v>10920</v>
      </c>
      <c r="YJ3" s="97">
        <v>10921</v>
      </c>
      <c r="YK3" s="97">
        <v>10922</v>
      </c>
      <c r="YL3" s="97">
        <v>10923</v>
      </c>
      <c r="YM3" s="97">
        <v>10924</v>
      </c>
      <c r="YN3" s="97">
        <v>10925</v>
      </c>
      <c r="YO3" s="97">
        <v>10926</v>
      </c>
      <c r="YP3" s="97">
        <v>22302</v>
      </c>
      <c r="YQ3" s="97">
        <v>27842</v>
      </c>
      <c r="YR3" s="97">
        <v>27843</v>
      </c>
      <c r="YS3" s="97">
        <v>27844</v>
      </c>
      <c r="YT3" s="97">
        <v>10712</v>
      </c>
      <c r="YU3" s="97">
        <v>11113</v>
      </c>
      <c r="YV3" s="97">
        <v>11114</v>
      </c>
      <c r="YW3" s="97">
        <v>11115</v>
      </c>
      <c r="YX3" s="97">
        <v>11116</v>
      </c>
      <c r="YY3" s="97">
        <v>11117</v>
      </c>
      <c r="YZ3" s="97">
        <v>11118</v>
      </c>
      <c r="ZA3" s="97">
        <v>10701</v>
      </c>
      <c r="ZB3" s="97">
        <v>10963</v>
      </c>
      <c r="ZC3" s="97">
        <v>10964</v>
      </c>
      <c r="ZD3" s="97">
        <v>10965</v>
      </c>
      <c r="ZE3" s="97">
        <v>10966</v>
      </c>
      <c r="ZF3" s="97">
        <v>10967</v>
      </c>
      <c r="ZG3" s="97">
        <v>10968</v>
      </c>
      <c r="ZH3" s="97">
        <v>10969</v>
      </c>
      <c r="ZI3" s="97">
        <v>11444</v>
      </c>
      <c r="ZJ3" s="97">
        <v>10700</v>
      </c>
      <c r="ZK3" s="97">
        <v>10927</v>
      </c>
      <c r="ZL3" s="97">
        <v>10928</v>
      </c>
      <c r="ZM3" s="97">
        <v>10929</v>
      </c>
      <c r="ZN3" s="97">
        <v>10930</v>
      </c>
      <c r="ZO3" s="97">
        <v>10931</v>
      </c>
      <c r="ZP3" s="97">
        <v>10932</v>
      </c>
      <c r="ZQ3" s="97">
        <v>10933</v>
      </c>
      <c r="ZR3" s="97">
        <v>10934</v>
      </c>
      <c r="ZS3" s="97">
        <v>10935</v>
      </c>
      <c r="ZT3" s="97">
        <v>10936</v>
      </c>
      <c r="ZU3" s="97">
        <v>10937</v>
      </c>
      <c r="ZV3" s="97">
        <v>10938</v>
      </c>
      <c r="ZW3" s="97">
        <v>10939</v>
      </c>
      <c r="ZX3" s="97">
        <v>10940</v>
      </c>
      <c r="ZY3" s="97">
        <v>10941</v>
      </c>
      <c r="ZZ3" s="97">
        <v>10942</v>
      </c>
      <c r="AAA3" s="97">
        <v>10943</v>
      </c>
      <c r="AAB3" s="97">
        <v>23125</v>
      </c>
      <c r="AAC3" s="97">
        <v>28014</v>
      </c>
      <c r="AAD3" s="97">
        <v>28015</v>
      </c>
      <c r="AAE3" s="97">
        <v>28016</v>
      </c>
      <c r="AAF3" s="97">
        <v>10703</v>
      </c>
      <c r="AAG3" s="97">
        <v>10985</v>
      </c>
      <c r="AAH3" s="97">
        <v>10986</v>
      </c>
      <c r="AAI3" s="97">
        <v>10987</v>
      </c>
      <c r="AAJ3" s="97">
        <v>10988</v>
      </c>
      <c r="AAK3" s="97">
        <v>10989</v>
      </c>
      <c r="AAL3" s="97">
        <v>10990</v>
      </c>
      <c r="AAM3" s="97">
        <v>10669</v>
      </c>
      <c r="AAN3" s="97">
        <v>10944</v>
      </c>
      <c r="AAO3" s="97">
        <v>10945</v>
      </c>
      <c r="AAP3" s="97">
        <v>10946</v>
      </c>
      <c r="AAQ3" s="97">
        <v>10947</v>
      </c>
      <c r="AAR3" s="97">
        <v>10948</v>
      </c>
      <c r="AAS3" s="97">
        <v>10949</v>
      </c>
      <c r="AAT3" s="97">
        <v>10950</v>
      </c>
      <c r="AAU3" s="97">
        <v>10951</v>
      </c>
      <c r="AAV3" s="97">
        <v>10952</v>
      </c>
      <c r="AAW3" s="97">
        <v>10953</v>
      </c>
      <c r="AAX3" s="97">
        <v>10954</v>
      </c>
      <c r="AAY3" s="97">
        <v>10956</v>
      </c>
      <c r="AAZ3" s="97">
        <v>10957</v>
      </c>
      <c r="ABA3" s="97">
        <v>10958</v>
      </c>
      <c r="ABB3" s="97">
        <v>10959</v>
      </c>
      <c r="ABC3" s="97">
        <v>10960</v>
      </c>
      <c r="ABD3" s="97">
        <v>10961</v>
      </c>
      <c r="ABE3" s="97">
        <v>10962</v>
      </c>
      <c r="ABF3" s="97">
        <v>11443</v>
      </c>
      <c r="ABG3" s="97">
        <v>21984</v>
      </c>
      <c r="ABH3" s="97">
        <v>24032</v>
      </c>
      <c r="ABI3" s="97">
        <v>24821</v>
      </c>
      <c r="ABJ3" s="97">
        <v>27967</v>
      </c>
      <c r="ABK3" s="97">
        <v>27968</v>
      </c>
      <c r="ABL3" s="97">
        <v>27976</v>
      </c>
      <c r="ABM3" s="97">
        <v>10738</v>
      </c>
      <c r="ABN3" s="97">
        <v>11340</v>
      </c>
      <c r="ABO3" s="97">
        <v>11341</v>
      </c>
      <c r="ABP3" s="97">
        <v>11342</v>
      </c>
      <c r="ABQ3" s="97">
        <v>11343</v>
      </c>
      <c r="ABR3" s="97">
        <v>11344</v>
      </c>
      <c r="ABS3" s="97">
        <v>11345</v>
      </c>
      <c r="ABT3" s="97">
        <v>11346</v>
      </c>
      <c r="ABU3" s="97">
        <v>77753</v>
      </c>
      <c r="ABV3" s="97">
        <v>10744</v>
      </c>
      <c r="ABW3" s="97">
        <v>11375</v>
      </c>
      <c r="ABX3" s="97">
        <v>11376</v>
      </c>
      <c r="ABY3" s="97">
        <v>11377</v>
      </c>
      <c r="ABZ3" s="97">
        <v>11378</v>
      </c>
      <c r="ACA3" s="97">
        <v>11379</v>
      </c>
      <c r="ACB3" s="97">
        <v>11380</v>
      </c>
      <c r="ACC3" s="97">
        <v>11381</v>
      </c>
      <c r="ACD3" s="97">
        <v>11382</v>
      </c>
      <c r="ACE3" s="97">
        <v>11383</v>
      </c>
      <c r="ACF3" s="97">
        <v>11385</v>
      </c>
      <c r="ACG3" s="97">
        <v>10680</v>
      </c>
      <c r="ACH3" s="97">
        <v>11322</v>
      </c>
      <c r="ACI3" s="97">
        <v>11324</v>
      </c>
      <c r="ACJ3" s="97">
        <v>11325</v>
      </c>
      <c r="ACK3" s="97">
        <v>11326</v>
      </c>
      <c r="ACL3" s="97">
        <v>11327</v>
      </c>
      <c r="ACM3" s="97">
        <v>11328</v>
      </c>
      <c r="ACN3" s="97">
        <v>11329</v>
      </c>
      <c r="ACO3" s="97">
        <v>11330</v>
      </c>
      <c r="ACP3" s="97">
        <v>11331</v>
      </c>
      <c r="ACQ3" s="97">
        <v>11332</v>
      </c>
      <c r="ACR3" s="97">
        <v>11333</v>
      </c>
      <c r="ACS3" s="97">
        <v>11334</v>
      </c>
      <c r="ACT3" s="97">
        <v>11335</v>
      </c>
      <c r="ACU3" s="97">
        <v>11336</v>
      </c>
      <c r="ACV3" s="97">
        <v>11337</v>
      </c>
      <c r="ACW3" s="97">
        <v>11338</v>
      </c>
      <c r="ACX3" s="97">
        <v>11339</v>
      </c>
      <c r="ACY3" s="97">
        <v>11660</v>
      </c>
      <c r="ACZ3" s="97">
        <v>40491</v>
      </c>
      <c r="ADA3" s="97">
        <v>40492</v>
      </c>
      <c r="ADB3" s="97">
        <v>40742</v>
      </c>
      <c r="ADC3" s="97">
        <v>40743</v>
      </c>
      <c r="ADD3" s="97">
        <v>10739</v>
      </c>
      <c r="ADE3" s="97">
        <v>10740</v>
      </c>
      <c r="ADF3" s="97">
        <v>11347</v>
      </c>
      <c r="ADG3" s="97">
        <v>11348</v>
      </c>
      <c r="ADH3" s="97">
        <v>11349</v>
      </c>
      <c r="ADI3" s="97">
        <v>11350</v>
      </c>
      <c r="ADJ3" s="97">
        <v>11352</v>
      </c>
      <c r="ADK3" s="97">
        <v>11353</v>
      </c>
      <c r="ADL3" s="97">
        <v>11354</v>
      </c>
      <c r="ADM3" s="97">
        <v>10741</v>
      </c>
      <c r="ADN3" s="97">
        <v>11355</v>
      </c>
      <c r="ADO3" s="97">
        <v>11356</v>
      </c>
      <c r="ADP3" s="97">
        <v>10743</v>
      </c>
      <c r="ADQ3" s="97">
        <v>11323</v>
      </c>
      <c r="ADR3" s="97">
        <v>11372</v>
      </c>
      <c r="ADS3" s="97">
        <v>11373</v>
      </c>
      <c r="ADT3" s="97">
        <v>11374</v>
      </c>
      <c r="ADU3" s="97">
        <v>10681</v>
      </c>
      <c r="ADV3" s="97">
        <v>10742</v>
      </c>
      <c r="ADW3" s="97">
        <v>11357</v>
      </c>
      <c r="ADX3" s="97">
        <v>11358</v>
      </c>
      <c r="ADY3" s="97">
        <v>11359</v>
      </c>
      <c r="ADZ3" s="97">
        <v>11360</v>
      </c>
      <c r="AEA3" s="97">
        <v>11361</v>
      </c>
      <c r="AEB3" s="97">
        <v>11362</v>
      </c>
      <c r="AEC3" s="97">
        <v>11363</v>
      </c>
      <c r="AED3" s="97">
        <v>11364</v>
      </c>
      <c r="AEE3" s="97">
        <v>11365</v>
      </c>
      <c r="AEF3" s="97">
        <v>11366</v>
      </c>
      <c r="AEG3" s="97">
        <v>11367</v>
      </c>
      <c r="AEH3" s="97">
        <v>11368</v>
      </c>
      <c r="AEI3" s="97">
        <v>11369</v>
      </c>
      <c r="AEJ3" s="97">
        <v>11370</v>
      </c>
      <c r="AEK3" s="97">
        <v>11371</v>
      </c>
      <c r="AEL3" s="97">
        <v>11459</v>
      </c>
      <c r="AEM3" s="97">
        <v>11654</v>
      </c>
      <c r="AEN3" s="97">
        <v>14138</v>
      </c>
      <c r="AEO3" s="97">
        <v>10683</v>
      </c>
      <c r="AEP3" s="97">
        <v>11407</v>
      </c>
      <c r="AEQ3" s="97">
        <v>11408</v>
      </c>
      <c r="AER3" s="97">
        <v>11409</v>
      </c>
      <c r="AES3" s="97">
        <v>11410</v>
      </c>
      <c r="AET3" s="97">
        <v>11411</v>
      </c>
      <c r="AEU3" s="97">
        <v>11412</v>
      </c>
      <c r="AEV3" s="97">
        <v>11413</v>
      </c>
      <c r="AEW3" s="97">
        <v>14139</v>
      </c>
      <c r="AEX3" s="97">
        <v>28817</v>
      </c>
      <c r="AEY3" s="97">
        <v>10750</v>
      </c>
      <c r="AEZ3" s="97">
        <v>10751</v>
      </c>
      <c r="AFA3" s="97">
        <v>11435</v>
      </c>
      <c r="AFB3" s="97">
        <v>11436</v>
      </c>
      <c r="AFC3" s="97">
        <v>11437</v>
      </c>
      <c r="AFD3" s="97">
        <v>11438</v>
      </c>
      <c r="AFE3" s="97">
        <v>11439</v>
      </c>
      <c r="AFF3" s="97">
        <v>11440</v>
      </c>
      <c r="AFG3" s="97">
        <v>11441</v>
      </c>
      <c r="AFH3" s="97">
        <v>11442</v>
      </c>
      <c r="AFI3" s="97">
        <v>13818</v>
      </c>
      <c r="AFJ3" s="97">
        <v>15010</v>
      </c>
      <c r="AFK3" s="97">
        <v>23771</v>
      </c>
      <c r="AFL3" s="97">
        <v>10748</v>
      </c>
      <c r="AFM3" s="97">
        <v>11423</v>
      </c>
      <c r="AFN3" s="97">
        <v>11424</v>
      </c>
      <c r="AFO3" s="97">
        <v>11425</v>
      </c>
      <c r="AFP3" s="97">
        <v>11426</v>
      </c>
      <c r="AFQ3" s="97">
        <v>11427</v>
      </c>
      <c r="AFR3" s="97">
        <v>11428</v>
      </c>
      <c r="AFS3" s="97">
        <v>11429</v>
      </c>
      <c r="AFT3" s="97">
        <v>11430</v>
      </c>
      <c r="AFU3" s="97">
        <v>11431</v>
      </c>
      <c r="AFV3" s="97">
        <v>11460</v>
      </c>
      <c r="AFW3" s="97">
        <v>11464</v>
      </c>
      <c r="AFX3" s="97">
        <v>10747</v>
      </c>
      <c r="AFY3" s="97">
        <v>11414</v>
      </c>
      <c r="AFZ3" s="97">
        <v>11415</v>
      </c>
      <c r="AGA3" s="97">
        <v>11416</v>
      </c>
      <c r="AGB3" s="97">
        <v>11417</v>
      </c>
      <c r="AGC3" s="97">
        <v>11418</v>
      </c>
      <c r="AGD3" s="97">
        <v>11419</v>
      </c>
      <c r="AGE3" s="97">
        <v>11420</v>
      </c>
      <c r="AGF3" s="97">
        <v>11421</v>
      </c>
      <c r="AGG3" s="97">
        <v>11422</v>
      </c>
      <c r="AGH3" s="97">
        <v>24673</v>
      </c>
      <c r="AGI3" s="97">
        <v>10684</v>
      </c>
      <c r="AGJ3" s="97">
        <v>10749</v>
      </c>
      <c r="AGK3" s="97">
        <v>11432</v>
      </c>
      <c r="AGL3" s="97">
        <v>11433</v>
      </c>
      <c r="AGM3" s="97">
        <v>11434</v>
      </c>
      <c r="AGN3" s="97">
        <v>11461</v>
      </c>
      <c r="AGO3" s="97">
        <v>13806</v>
      </c>
      <c r="AGP3" s="97">
        <v>24689</v>
      </c>
      <c r="AGQ3" s="97">
        <v>10682</v>
      </c>
      <c r="AGR3" s="97">
        <v>10745</v>
      </c>
      <c r="AGS3" s="97">
        <v>11386</v>
      </c>
      <c r="AGT3" s="97">
        <v>11387</v>
      </c>
      <c r="AGU3" s="97">
        <v>11388</v>
      </c>
      <c r="AGV3" s="97">
        <v>11390</v>
      </c>
      <c r="AGW3" s="97">
        <v>11391</v>
      </c>
      <c r="AGX3" s="97">
        <v>11392</v>
      </c>
      <c r="AGY3" s="97">
        <v>11393</v>
      </c>
      <c r="AGZ3" s="97">
        <v>11394</v>
      </c>
      <c r="AHA3" s="97">
        <v>11395</v>
      </c>
      <c r="AHB3" s="97">
        <v>11396</v>
      </c>
      <c r="AHC3" s="97">
        <v>11397</v>
      </c>
      <c r="AHD3" s="97">
        <v>11398</v>
      </c>
      <c r="AHE3" s="97">
        <v>11399</v>
      </c>
      <c r="AHF3" s="97">
        <v>11400</v>
      </c>
      <c r="AHG3" s="97">
        <v>11401</v>
      </c>
      <c r="AHH3" s="97">
        <v>10746</v>
      </c>
      <c r="AHI3" s="97">
        <v>11402</v>
      </c>
      <c r="AHJ3" s="97">
        <v>11403</v>
      </c>
      <c r="AHK3" s="97">
        <v>11404</v>
      </c>
      <c r="AHL3" s="97">
        <v>11405</v>
      </c>
      <c r="AHM3" s="97">
        <v>11406</v>
      </c>
      <c r="AHN3" s="97">
        <v>28786</v>
      </c>
      <c r="AHO3" s="189"/>
    </row>
    <row r="4" spans="1:899" ht="45.6" customHeight="1" x14ac:dyDescent="0.2">
      <c r="A4" s="182" t="s">
        <v>1332</v>
      </c>
      <c r="B4" s="182" t="s">
        <v>1333</v>
      </c>
      <c r="C4" s="182" t="s">
        <v>1334</v>
      </c>
      <c r="D4" s="182" t="s">
        <v>1335</v>
      </c>
      <c r="E4" s="182" t="s">
        <v>1336</v>
      </c>
      <c r="F4" s="182" t="s">
        <v>1337</v>
      </c>
      <c r="G4" s="182" t="s">
        <v>1338</v>
      </c>
      <c r="H4" s="182" t="s">
        <v>1339</v>
      </c>
      <c r="I4" s="182" t="s">
        <v>1340</v>
      </c>
      <c r="J4" s="182" t="s">
        <v>1341</v>
      </c>
      <c r="K4" s="182" t="s">
        <v>1342</v>
      </c>
      <c r="L4" s="182" t="s">
        <v>1343</v>
      </c>
      <c r="M4" s="182" t="s">
        <v>1344</v>
      </c>
      <c r="N4" s="182" t="s">
        <v>1345</v>
      </c>
      <c r="O4" s="182" t="s">
        <v>1346</v>
      </c>
      <c r="P4" s="182" t="s">
        <v>1347</v>
      </c>
      <c r="Q4" s="182" t="s">
        <v>1348</v>
      </c>
      <c r="R4" s="182" t="s">
        <v>1349</v>
      </c>
      <c r="S4" s="182" t="s">
        <v>1350</v>
      </c>
      <c r="T4" s="182" t="s">
        <v>1351</v>
      </c>
      <c r="U4" s="182" t="s">
        <v>1352</v>
      </c>
      <c r="V4" s="182" t="s">
        <v>2212</v>
      </c>
      <c r="W4" s="182" t="s">
        <v>2213</v>
      </c>
      <c r="X4" s="182" t="s">
        <v>1355</v>
      </c>
      <c r="Y4" s="182" t="s">
        <v>1356</v>
      </c>
      <c r="Z4" s="182" t="s">
        <v>1357</v>
      </c>
      <c r="AA4" s="182" t="s">
        <v>1358</v>
      </c>
      <c r="AB4" s="182" t="s">
        <v>2214</v>
      </c>
      <c r="AC4" s="182" t="s">
        <v>1360</v>
      </c>
      <c r="AD4" s="182" t="s">
        <v>1361</v>
      </c>
      <c r="AE4" s="182" t="s">
        <v>1362</v>
      </c>
      <c r="AF4" s="182" t="s">
        <v>1363</v>
      </c>
      <c r="AG4" s="182" t="s">
        <v>1364</v>
      </c>
      <c r="AH4" s="182" t="s">
        <v>1365</v>
      </c>
      <c r="AI4" s="182" t="s">
        <v>1366</v>
      </c>
      <c r="AJ4" s="182" t="s">
        <v>1367</v>
      </c>
      <c r="AK4" s="182" t="s">
        <v>1368</v>
      </c>
      <c r="AL4" s="182" t="s">
        <v>1369</v>
      </c>
      <c r="AM4" s="182" t="s">
        <v>1370</v>
      </c>
      <c r="AN4" s="182" t="s">
        <v>1371</v>
      </c>
      <c r="AO4" s="182" t="s">
        <v>1372</v>
      </c>
      <c r="AP4" s="182" t="s">
        <v>1373</v>
      </c>
      <c r="AQ4" s="182" t="s">
        <v>1374</v>
      </c>
      <c r="AR4" s="182" t="s">
        <v>1375</v>
      </c>
      <c r="AS4" s="182" t="s">
        <v>1376</v>
      </c>
      <c r="AT4" s="182" t="s">
        <v>1377</v>
      </c>
      <c r="AU4" s="182" t="s">
        <v>1378</v>
      </c>
      <c r="AV4" s="182" t="s">
        <v>1379</v>
      </c>
      <c r="AW4" s="182" t="s">
        <v>1380</v>
      </c>
      <c r="AX4" s="182" t="s">
        <v>1381</v>
      </c>
      <c r="AY4" s="182" t="s">
        <v>1382</v>
      </c>
      <c r="AZ4" s="182" t="s">
        <v>1383</v>
      </c>
      <c r="BA4" s="182" t="s">
        <v>1384</v>
      </c>
      <c r="BB4" s="182" t="s">
        <v>1385</v>
      </c>
      <c r="BC4" s="182" t="s">
        <v>1386</v>
      </c>
      <c r="BD4" s="182" t="s">
        <v>1387</v>
      </c>
      <c r="BE4" s="182" t="s">
        <v>1388</v>
      </c>
      <c r="BF4" s="182" t="s">
        <v>1389</v>
      </c>
      <c r="BG4" s="182" t="s">
        <v>2215</v>
      </c>
      <c r="BH4" s="182" t="s">
        <v>1391</v>
      </c>
      <c r="BI4" s="182" t="s">
        <v>1392</v>
      </c>
      <c r="BJ4" s="182" t="s">
        <v>1393</v>
      </c>
      <c r="BK4" s="182" t="s">
        <v>1394</v>
      </c>
      <c r="BL4" s="182" t="s">
        <v>1395</v>
      </c>
      <c r="BM4" s="182" t="s">
        <v>1396</v>
      </c>
      <c r="BN4" s="182" t="s">
        <v>1397</v>
      </c>
      <c r="BO4" s="182" t="s">
        <v>2216</v>
      </c>
      <c r="BP4" s="182" t="s">
        <v>2217</v>
      </c>
      <c r="BQ4" s="182" t="s">
        <v>1398</v>
      </c>
      <c r="BR4" s="182" t="s">
        <v>1399</v>
      </c>
      <c r="BS4" s="182" t="s">
        <v>1400</v>
      </c>
      <c r="BT4" s="182" t="s">
        <v>1401</v>
      </c>
      <c r="BU4" s="182" t="s">
        <v>1402</v>
      </c>
      <c r="BV4" s="182" t="s">
        <v>1403</v>
      </c>
      <c r="BW4" s="182" t="s">
        <v>1404</v>
      </c>
      <c r="BX4" s="182" t="s">
        <v>1405</v>
      </c>
      <c r="BY4" s="182" t="s">
        <v>1406</v>
      </c>
      <c r="BZ4" s="182" t="s">
        <v>1407</v>
      </c>
      <c r="CA4" s="182" t="s">
        <v>1408</v>
      </c>
      <c r="CB4" s="182" t="s">
        <v>1409</v>
      </c>
      <c r="CC4" s="182" t="s">
        <v>1410</v>
      </c>
      <c r="CD4" s="182" t="s">
        <v>1411</v>
      </c>
      <c r="CE4" s="182" t="s">
        <v>1412</v>
      </c>
      <c r="CF4" s="182" t="s">
        <v>1413</v>
      </c>
      <c r="CG4" s="182" t="s">
        <v>1414</v>
      </c>
      <c r="CH4" s="182" t="s">
        <v>1415</v>
      </c>
      <c r="CI4" s="182" t="s">
        <v>1416</v>
      </c>
      <c r="CJ4" s="182" t="s">
        <v>1417</v>
      </c>
      <c r="CK4" s="182" t="s">
        <v>1418</v>
      </c>
      <c r="CL4" s="182" t="s">
        <v>1419</v>
      </c>
      <c r="CM4" s="182" t="s">
        <v>1420</v>
      </c>
      <c r="CN4" s="182" t="s">
        <v>1421</v>
      </c>
      <c r="CO4" s="182" t="s">
        <v>1422</v>
      </c>
      <c r="CP4" s="182" t="s">
        <v>1423</v>
      </c>
      <c r="CQ4" s="182" t="s">
        <v>1424</v>
      </c>
      <c r="CR4" s="182" t="s">
        <v>1425</v>
      </c>
      <c r="CS4" s="182" t="s">
        <v>1426</v>
      </c>
      <c r="CT4" s="182" t="s">
        <v>1427</v>
      </c>
      <c r="CU4" s="182" t="s">
        <v>1428</v>
      </c>
      <c r="CV4" s="182" t="s">
        <v>1429</v>
      </c>
      <c r="CW4" s="182" t="s">
        <v>1430</v>
      </c>
      <c r="CX4" s="182" t="s">
        <v>1431</v>
      </c>
      <c r="CY4" s="182" t="s">
        <v>1432</v>
      </c>
      <c r="CZ4" s="182" t="s">
        <v>1433</v>
      </c>
      <c r="DA4" s="182" t="s">
        <v>1434</v>
      </c>
      <c r="DB4" s="182" t="s">
        <v>1435</v>
      </c>
      <c r="DC4" s="182" t="s">
        <v>1436</v>
      </c>
      <c r="DD4" s="182" t="s">
        <v>1437</v>
      </c>
      <c r="DE4" s="182" t="s">
        <v>1438</v>
      </c>
      <c r="DF4" s="182" t="s">
        <v>1439</v>
      </c>
      <c r="DG4" s="182" t="s">
        <v>1440</v>
      </c>
      <c r="DH4" s="182" t="s">
        <v>1441</v>
      </c>
      <c r="DI4" s="182" t="s">
        <v>1442</v>
      </c>
      <c r="DJ4" s="182" t="s">
        <v>1443</v>
      </c>
      <c r="DK4" s="182" t="s">
        <v>1444</v>
      </c>
      <c r="DL4" s="182" t="s">
        <v>1445</v>
      </c>
      <c r="DM4" s="182" t="s">
        <v>1446</v>
      </c>
      <c r="DN4" s="182" t="s">
        <v>1447</v>
      </c>
      <c r="DO4" s="182" t="s">
        <v>1448</v>
      </c>
      <c r="DP4" s="182" t="s">
        <v>1449</v>
      </c>
      <c r="DQ4" s="182" t="s">
        <v>1450</v>
      </c>
      <c r="DR4" s="182" t="s">
        <v>1451</v>
      </c>
      <c r="DS4" s="182" t="s">
        <v>1452</v>
      </c>
      <c r="DT4" s="182" t="s">
        <v>1453</v>
      </c>
      <c r="DU4" s="182" t="s">
        <v>1454</v>
      </c>
      <c r="DV4" s="182" t="s">
        <v>1455</v>
      </c>
      <c r="DW4" s="182" t="s">
        <v>1456</v>
      </c>
      <c r="DX4" s="182" t="s">
        <v>1457</v>
      </c>
      <c r="DY4" s="182" t="s">
        <v>1458</v>
      </c>
      <c r="DZ4" s="182" t="s">
        <v>1459</v>
      </c>
      <c r="EA4" s="182" t="s">
        <v>1460</v>
      </c>
      <c r="EB4" s="182" t="s">
        <v>1461</v>
      </c>
      <c r="EC4" s="182" t="s">
        <v>1462</v>
      </c>
      <c r="ED4" s="182" t="s">
        <v>1463</v>
      </c>
      <c r="EE4" s="182" t="s">
        <v>1464</v>
      </c>
      <c r="EF4" s="182" t="s">
        <v>1465</v>
      </c>
      <c r="EG4" s="182" t="s">
        <v>1466</v>
      </c>
      <c r="EH4" s="182" t="s">
        <v>1467</v>
      </c>
      <c r="EI4" s="182" t="s">
        <v>1468</v>
      </c>
      <c r="EJ4" s="182" t="s">
        <v>1469</v>
      </c>
      <c r="EK4" s="182" t="s">
        <v>1470</v>
      </c>
      <c r="EL4" s="182" t="s">
        <v>1471</v>
      </c>
      <c r="EM4" s="182" t="s">
        <v>1472</v>
      </c>
      <c r="EN4" s="182" t="s">
        <v>1473</v>
      </c>
      <c r="EO4" s="182" t="s">
        <v>1474</v>
      </c>
      <c r="EP4" s="182" t="s">
        <v>1475</v>
      </c>
      <c r="EQ4" s="182" t="s">
        <v>1476</v>
      </c>
      <c r="ER4" s="182" t="s">
        <v>1477</v>
      </c>
      <c r="ES4" s="182" t="s">
        <v>1478</v>
      </c>
      <c r="ET4" s="182" t="s">
        <v>1479</v>
      </c>
      <c r="EU4" s="182" t="s">
        <v>1480</v>
      </c>
      <c r="EV4" s="182" t="s">
        <v>1481</v>
      </c>
      <c r="EW4" s="182" t="s">
        <v>1482</v>
      </c>
      <c r="EX4" s="182" t="s">
        <v>1483</v>
      </c>
      <c r="EY4" s="182" t="s">
        <v>1484</v>
      </c>
      <c r="EZ4" s="182" t="s">
        <v>1485</v>
      </c>
      <c r="FA4" s="182" t="s">
        <v>1486</v>
      </c>
      <c r="FB4" s="182" t="s">
        <v>1487</v>
      </c>
      <c r="FC4" s="182" t="s">
        <v>1488</v>
      </c>
      <c r="FD4" s="182" t="s">
        <v>1489</v>
      </c>
      <c r="FE4" s="182" t="s">
        <v>1490</v>
      </c>
      <c r="FF4" s="182" t="s">
        <v>1491</v>
      </c>
      <c r="FG4" s="182" t="s">
        <v>2218</v>
      </c>
      <c r="FH4" s="182" t="s">
        <v>1493</v>
      </c>
      <c r="FI4" s="182" t="s">
        <v>1494</v>
      </c>
      <c r="FJ4" s="182" t="s">
        <v>1495</v>
      </c>
      <c r="FK4" s="182" t="s">
        <v>1496</v>
      </c>
      <c r="FL4" s="182" t="s">
        <v>1497</v>
      </c>
      <c r="FM4" s="182" t="s">
        <v>1498</v>
      </c>
      <c r="FN4" s="182" t="s">
        <v>2219</v>
      </c>
      <c r="FO4" s="182" t="s">
        <v>2220</v>
      </c>
      <c r="FP4" s="182" t="s">
        <v>1501</v>
      </c>
      <c r="FQ4" s="182" t="s">
        <v>1502</v>
      </c>
      <c r="FR4" s="182" t="s">
        <v>1503</v>
      </c>
      <c r="FS4" s="182" t="s">
        <v>1504</v>
      </c>
      <c r="FT4" s="182" t="s">
        <v>1505</v>
      </c>
      <c r="FU4" s="182" t="s">
        <v>1506</v>
      </c>
      <c r="FV4" s="182" t="s">
        <v>1507</v>
      </c>
      <c r="FW4" s="182" t="s">
        <v>1508</v>
      </c>
      <c r="FX4" s="182" t="s">
        <v>1509</v>
      </c>
      <c r="FY4" s="182" t="s">
        <v>1510</v>
      </c>
      <c r="FZ4" s="182" t="s">
        <v>1511</v>
      </c>
      <c r="GA4" s="182" t="s">
        <v>1512</v>
      </c>
      <c r="GB4" s="182" t="s">
        <v>1513</v>
      </c>
      <c r="GC4" s="182" t="s">
        <v>2221</v>
      </c>
      <c r="GD4" s="182" t="s">
        <v>1514</v>
      </c>
      <c r="GE4" s="182" t="s">
        <v>1515</v>
      </c>
      <c r="GF4" s="182" t="s">
        <v>1516</v>
      </c>
      <c r="GG4" s="182" t="s">
        <v>1517</v>
      </c>
      <c r="GH4" s="182" t="s">
        <v>1518</v>
      </c>
      <c r="GI4" s="182" t="s">
        <v>1519</v>
      </c>
      <c r="GJ4" s="182" t="s">
        <v>1520</v>
      </c>
      <c r="GK4" s="182" t="s">
        <v>1521</v>
      </c>
      <c r="GL4" s="182" t="s">
        <v>1522</v>
      </c>
      <c r="GM4" s="182" t="s">
        <v>1523</v>
      </c>
      <c r="GN4" s="182" t="s">
        <v>1524</v>
      </c>
      <c r="GO4" s="182" t="s">
        <v>1525</v>
      </c>
      <c r="GP4" s="182" t="s">
        <v>1526</v>
      </c>
      <c r="GQ4" s="182" t="s">
        <v>1527</v>
      </c>
      <c r="GR4" s="182" t="s">
        <v>1528</v>
      </c>
      <c r="GS4" s="182" t="s">
        <v>1529</v>
      </c>
      <c r="GT4" s="182" t="s">
        <v>1530</v>
      </c>
      <c r="GU4" s="182" t="s">
        <v>1531</v>
      </c>
      <c r="GV4" s="182" t="s">
        <v>1532</v>
      </c>
      <c r="GW4" s="182" t="s">
        <v>1533</v>
      </c>
      <c r="GX4" s="182" t="s">
        <v>1534</v>
      </c>
      <c r="GY4" s="182" t="s">
        <v>1535</v>
      </c>
      <c r="GZ4" s="182" t="s">
        <v>1536</v>
      </c>
      <c r="HA4" s="182" t="s">
        <v>1537</v>
      </c>
      <c r="HB4" s="182" t="s">
        <v>1538</v>
      </c>
      <c r="HC4" s="182" t="s">
        <v>1539</v>
      </c>
      <c r="HD4" s="182" t="s">
        <v>1540</v>
      </c>
      <c r="HE4" s="182" t="s">
        <v>1541</v>
      </c>
      <c r="HF4" s="182" t="s">
        <v>1542</v>
      </c>
      <c r="HG4" s="182" t="s">
        <v>1543</v>
      </c>
      <c r="HH4" s="182" t="s">
        <v>2222</v>
      </c>
      <c r="HI4" s="182" t="s">
        <v>1544</v>
      </c>
      <c r="HJ4" s="182" t="s">
        <v>1545</v>
      </c>
      <c r="HK4" s="182" t="s">
        <v>1546</v>
      </c>
      <c r="HL4" s="182" t="s">
        <v>1547</v>
      </c>
      <c r="HM4" s="182" t="s">
        <v>1548</v>
      </c>
      <c r="HN4" s="182" t="s">
        <v>1549</v>
      </c>
      <c r="HO4" s="182" t="s">
        <v>1550</v>
      </c>
      <c r="HP4" s="182" t="s">
        <v>1551</v>
      </c>
      <c r="HQ4" s="182" t="s">
        <v>1552</v>
      </c>
      <c r="HR4" s="182" t="s">
        <v>1553</v>
      </c>
      <c r="HS4" s="182" t="s">
        <v>1554</v>
      </c>
      <c r="HT4" s="182" t="s">
        <v>1555</v>
      </c>
      <c r="HU4" s="182" t="s">
        <v>1556</v>
      </c>
      <c r="HV4" s="182" t="s">
        <v>1557</v>
      </c>
      <c r="HW4" s="182" t="s">
        <v>1558</v>
      </c>
      <c r="HX4" s="182" t="s">
        <v>1559</v>
      </c>
      <c r="HY4" s="182" t="s">
        <v>1560</v>
      </c>
      <c r="HZ4" s="182" t="s">
        <v>1561</v>
      </c>
      <c r="IA4" s="182" t="s">
        <v>1562</v>
      </c>
      <c r="IB4" s="182" t="s">
        <v>1563</v>
      </c>
      <c r="IC4" s="182" t="s">
        <v>1564</v>
      </c>
      <c r="ID4" s="182" t="s">
        <v>1565</v>
      </c>
      <c r="IE4" s="182" t="s">
        <v>1566</v>
      </c>
      <c r="IF4" s="182" t="s">
        <v>1567</v>
      </c>
      <c r="IG4" s="182" t="s">
        <v>1568</v>
      </c>
      <c r="IH4" s="182" t="s">
        <v>1569</v>
      </c>
      <c r="II4" s="182" t="s">
        <v>1570</v>
      </c>
      <c r="IJ4" s="182" t="s">
        <v>1571</v>
      </c>
      <c r="IK4" s="182" t="s">
        <v>1572</v>
      </c>
      <c r="IL4" s="182" t="s">
        <v>1573</v>
      </c>
      <c r="IM4" s="182" t="s">
        <v>1574</v>
      </c>
      <c r="IN4" s="182" t="s">
        <v>1575</v>
      </c>
      <c r="IO4" s="182" t="s">
        <v>1576</v>
      </c>
      <c r="IP4" s="182" t="s">
        <v>1577</v>
      </c>
      <c r="IQ4" s="182" t="s">
        <v>1578</v>
      </c>
      <c r="IR4" s="182" t="s">
        <v>1579</v>
      </c>
      <c r="IS4" s="182" t="s">
        <v>1580</v>
      </c>
      <c r="IT4" s="182" t="s">
        <v>1581</v>
      </c>
      <c r="IU4" s="182" t="s">
        <v>1582</v>
      </c>
      <c r="IV4" s="182" t="s">
        <v>1583</v>
      </c>
      <c r="IW4" s="182" t="s">
        <v>1584</v>
      </c>
      <c r="IX4" s="182" t="s">
        <v>1585</v>
      </c>
      <c r="IY4" s="182" t="s">
        <v>1586</v>
      </c>
      <c r="IZ4" s="182" t="s">
        <v>1587</v>
      </c>
      <c r="JA4" s="182" t="s">
        <v>1588</v>
      </c>
      <c r="JB4" s="182" t="s">
        <v>1589</v>
      </c>
      <c r="JC4" s="182" t="s">
        <v>1590</v>
      </c>
      <c r="JD4" s="182" t="s">
        <v>1591</v>
      </c>
      <c r="JE4" s="182" t="s">
        <v>1592</v>
      </c>
      <c r="JF4" s="182" t="s">
        <v>1593</v>
      </c>
      <c r="JG4" s="182" t="s">
        <v>1594</v>
      </c>
      <c r="JH4" s="182" t="s">
        <v>1595</v>
      </c>
      <c r="JI4" s="182" t="s">
        <v>1596</v>
      </c>
      <c r="JJ4" s="182" t="s">
        <v>1597</v>
      </c>
      <c r="JK4" s="182" t="s">
        <v>1598</v>
      </c>
      <c r="JL4" s="182" t="s">
        <v>1599</v>
      </c>
      <c r="JM4" s="182" t="s">
        <v>1600</v>
      </c>
      <c r="JN4" s="182" t="s">
        <v>1601</v>
      </c>
      <c r="JO4" s="182" t="s">
        <v>1602</v>
      </c>
      <c r="JP4" s="182" t="s">
        <v>1603</v>
      </c>
      <c r="JQ4" s="182" t="s">
        <v>1604</v>
      </c>
      <c r="JR4" s="182" t="s">
        <v>1605</v>
      </c>
      <c r="JS4" s="182" t="s">
        <v>1606</v>
      </c>
      <c r="JT4" s="182" t="s">
        <v>1607</v>
      </c>
      <c r="JU4" s="182" t="s">
        <v>1608</v>
      </c>
      <c r="JV4" s="182" t="s">
        <v>1609</v>
      </c>
      <c r="JW4" s="182" t="s">
        <v>1610</v>
      </c>
      <c r="JX4" s="182" t="s">
        <v>1611</v>
      </c>
      <c r="JY4" s="182" t="s">
        <v>1612</v>
      </c>
      <c r="JZ4" s="182" t="s">
        <v>1613</v>
      </c>
      <c r="KA4" s="182" t="s">
        <v>1614</v>
      </c>
      <c r="KB4" s="182" t="s">
        <v>1615</v>
      </c>
      <c r="KC4" s="182" t="s">
        <v>1616</v>
      </c>
      <c r="KD4" s="182" t="s">
        <v>1617</v>
      </c>
      <c r="KE4" s="182" t="s">
        <v>1618</v>
      </c>
      <c r="KF4" s="182" t="s">
        <v>1619</v>
      </c>
      <c r="KG4" s="182" t="s">
        <v>1620</v>
      </c>
      <c r="KH4" s="182" t="s">
        <v>1621</v>
      </c>
      <c r="KI4" s="182" t="s">
        <v>1622</v>
      </c>
      <c r="KJ4" s="182" t="s">
        <v>1623</v>
      </c>
      <c r="KK4" s="182" t="s">
        <v>1624</v>
      </c>
      <c r="KL4" s="182" t="s">
        <v>1625</v>
      </c>
      <c r="KM4" s="182" t="s">
        <v>1626</v>
      </c>
      <c r="KN4" s="182" t="s">
        <v>1627</v>
      </c>
      <c r="KO4" s="182" t="s">
        <v>1628</v>
      </c>
      <c r="KP4" s="182" t="s">
        <v>1629</v>
      </c>
      <c r="KQ4" s="182" t="s">
        <v>1630</v>
      </c>
      <c r="KR4" s="182" t="s">
        <v>1631</v>
      </c>
      <c r="KS4" s="182" t="s">
        <v>1632</v>
      </c>
      <c r="KT4" s="182" t="s">
        <v>1633</v>
      </c>
      <c r="KU4" s="182" t="s">
        <v>1634</v>
      </c>
      <c r="KV4" s="182" t="s">
        <v>1635</v>
      </c>
      <c r="KW4" s="182" t="s">
        <v>1636</v>
      </c>
      <c r="KX4" s="182" t="s">
        <v>1637</v>
      </c>
      <c r="KY4" s="182" t="s">
        <v>1638</v>
      </c>
      <c r="KZ4" s="182" t="s">
        <v>1639</v>
      </c>
      <c r="LA4" s="182" t="s">
        <v>1640</v>
      </c>
      <c r="LB4" s="182" t="s">
        <v>1641</v>
      </c>
      <c r="LC4" s="182" t="s">
        <v>1642</v>
      </c>
      <c r="LD4" s="182" t="s">
        <v>1643</v>
      </c>
      <c r="LE4" s="182" t="s">
        <v>1644</v>
      </c>
      <c r="LF4" s="182" t="s">
        <v>1645</v>
      </c>
      <c r="LG4" s="182" t="s">
        <v>1646</v>
      </c>
      <c r="LH4" s="182" t="s">
        <v>1647</v>
      </c>
      <c r="LI4" s="182" t="s">
        <v>1648</v>
      </c>
      <c r="LJ4" s="182" t="s">
        <v>1649</v>
      </c>
      <c r="LK4" s="182" t="s">
        <v>1650</v>
      </c>
      <c r="LL4" s="182" t="s">
        <v>1651</v>
      </c>
      <c r="LM4" s="182" t="s">
        <v>1652</v>
      </c>
      <c r="LN4" s="182" t="s">
        <v>1653</v>
      </c>
      <c r="LO4" s="182" t="s">
        <v>2223</v>
      </c>
      <c r="LP4" s="182" t="s">
        <v>1654</v>
      </c>
      <c r="LQ4" s="182" t="s">
        <v>1655</v>
      </c>
      <c r="LR4" s="182" t="s">
        <v>1656</v>
      </c>
      <c r="LS4" s="182" t="s">
        <v>1657</v>
      </c>
      <c r="LT4" s="182" t="s">
        <v>1658</v>
      </c>
      <c r="LU4" s="182" t="s">
        <v>1659</v>
      </c>
      <c r="LV4" s="182" t="s">
        <v>1660</v>
      </c>
      <c r="LW4" s="182" t="s">
        <v>1661</v>
      </c>
      <c r="LX4" s="182" t="s">
        <v>1662</v>
      </c>
      <c r="LY4" s="182" t="s">
        <v>1663</v>
      </c>
      <c r="LZ4" s="182" t="s">
        <v>1664</v>
      </c>
      <c r="MA4" s="182" t="s">
        <v>1665</v>
      </c>
      <c r="MB4" s="182" t="s">
        <v>1666</v>
      </c>
      <c r="MC4" s="182" t="s">
        <v>1667</v>
      </c>
      <c r="MD4" s="182" t="s">
        <v>1668</v>
      </c>
      <c r="ME4" s="182" t="s">
        <v>1669</v>
      </c>
      <c r="MF4" s="182" t="s">
        <v>1670</v>
      </c>
      <c r="MG4" s="182" t="s">
        <v>1671</v>
      </c>
      <c r="MH4" s="182" t="s">
        <v>1672</v>
      </c>
      <c r="MI4" s="182" t="s">
        <v>1673</v>
      </c>
      <c r="MJ4" s="182" t="s">
        <v>1674</v>
      </c>
      <c r="MK4" s="182" t="s">
        <v>1675</v>
      </c>
      <c r="ML4" s="182" t="s">
        <v>1676</v>
      </c>
      <c r="MM4" s="182" t="s">
        <v>1677</v>
      </c>
      <c r="MN4" s="182" t="s">
        <v>1678</v>
      </c>
      <c r="MO4" s="182" t="s">
        <v>1679</v>
      </c>
      <c r="MP4" s="182" t="s">
        <v>1680</v>
      </c>
      <c r="MQ4" s="182" t="s">
        <v>1681</v>
      </c>
      <c r="MR4" s="182" t="s">
        <v>1682</v>
      </c>
      <c r="MS4" s="182" t="s">
        <v>1683</v>
      </c>
      <c r="MT4" s="182" t="s">
        <v>1684</v>
      </c>
      <c r="MU4" s="182" t="s">
        <v>1685</v>
      </c>
      <c r="MV4" s="182" t="s">
        <v>1686</v>
      </c>
      <c r="MW4" s="182" t="s">
        <v>1687</v>
      </c>
      <c r="MX4" s="182" t="s">
        <v>1688</v>
      </c>
      <c r="MY4" s="182" t="s">
        <v>1689</v>
      </c>
      <c r="MZ4" s="182" t="s">
        <v>1690</v>
      </c>
      <c r="NA4" s="182" t="s">
        <v>2224</v>
      </c>
      <c r="NB4" s="182" t="s">
        <v>1691</v>
      </c>
      <c r="NC4" s="182" t="s">
        <v>1692</v>
      </c>
      <c r="ND4" s="182" t="s">
        <v>1693</v>
      </c>
      <c r="NE4" s="182" t="s">
        <v>2225</v>
      </c>
      <c r="NF4" s="182" t="s">
        <v>1695</v>
      </c>
      <c r="NG4" s="182" t="s">
        <v>1696</v>
      </c>
      <c r="NH4" s="182" t="s">
        <v>1697</v>
      </c>
      <c r="NI4" s="182" t="s">
        <v>1698</v>
      </c>
      <c r="NJ4" s="182" t="s">
        <v>1699</v>
      </c>
      <c r="NK4" s="182" t="s">
        <v>1700</v>
      </c>
      <c r="NL4" s="182" t="s">
        <v>1701</v>
      </c>
      <c r="NM4" s="182" t="s">
        <v>2226</v>
      </c>
      <c r="NN4" s="182" t="s">
        <v>1703</v>
      </c>
      <c r="NO4" s="182" t="s">
        <v>1704</v>
      </c>
      <c r="NP4" s="182" t="s">
        <v>1705</v>
      </c>
      <c r="NQ4" s="182" t="s">
        <v>1706</v>
      </c>
      <c r="NR4" s="182" t="s">
        <v>1707</v>
      </c>
      <c r="NS4" s="182" t="s">
        <v>1708</v>
      </c>
      <c r="NT4" s="182" t="s">
        <v>1709</v>
      </c>
      <c r="NU4" s="182" t="s">
        <v>1710</v>
      </c>
      <c r="NV4" s="182" t="s">
        <v>2227</v>
      </c>
      <c r="NW4" s="182" t="s">
        <v>1712</v>
      </c>
      <c r="NX4" s="182" t="s">
        <v>1713</v>
      </c>
      <c r="NY4" s="182" t="s">
        <v>1714</v>
      </c>
      <c r="NZ4" s="182" t="s">
        <v>1715</v>
      </c>
      <c r="OA4" s="182" t="s">
        <v>1716</v>
      </c>
      <c r="OB4" s="182" t="s">
        <v>1717</v>
      </c>
      <c r="OC4" s="182" t="s">
        <v>2228</v>
      </c>
      <c r="OD4" s="182" t="s">
        <v>1719</v>
      </c>
      <c r="OE4" s="182" t="s">
        <v>2229</v>
      </c>
      <c r="OF4" s="182" t="s">
        <v>1721</v>
      </c>
      <c r="OG4" s="182" t="s">
        <v>1722</v>
      </c>
      <c r="OH4" s="182" t="s">
        <v>1725</v>
      </c>
      <c r="OI4" s="182" t="s">
        <v>1723</v>
      </c>
      <c r="OJ4" s="182" t="s">
        <v>1724</v>
      </c>
      <c r="OK4" s="182" t="s">
        <v>1726</v>
      </c>
      <c r="OL4" s="182" t="s">
        <v>1727</v>
      </c>
      <c r="OM4" s="182" t="s">
        <v>2230</v>
      </c>
      <c r="ON4" s="182" t="s">
        <v>1729</v>
      </c>
      <c r="OO4" s="182" t="s">
        <v>1730</v>
      </c>
      <c r="OP4" s="182" t="s">
        <v>2231</v>
      </c>
      <c r="OQ4" s="182" t="s">
        <v>1732</v>
      </c>
      <c r="OR4" s="182" t="s">
        <v>1733</v>
      </c>
      <c r="OS4" s="182" t="s">
        <v>1734</v>
      </c>
      <c r="OT4" s="182" t="s">
        <v>1735</v>
      </c>
      <c r="OU4" s="182" t="s">
        <v>1736</v>
      </c>
      <c r="OV4" s="182" t="s">
        <v>2232</v>
      </c>
      <c r="OW4" s="182" t="s">
        <v>1738</v>
      </c>
      <c r="OX4" s="182" t="s">
        <v>2233</v>
      </c>
      <c r="OY4" s="182" t="s">
        <v>2234</v>
      </c>
      <c r="OZ4" s="182" t="s">
        <v>1739</v>
      </c>
      <c r="PA4" s="182" t="s">
        <v>1740</v>
      </c>
      <c r="PB4" s="182" t="s">
        <v>2235</v>
      </c>
      <c r="PC4" s="182" t="s">
        <v>1742</v>
      </c>
      <c r="PD4" s="182" t="s">
        <v>1743</v>
      </c>
      <c r="PE4" s="182" t="s">
        <v>1744</v>
      </c>
      <c r="PF4" s="182" t="s">
        <v>1745</v>
      </c>
      <c r="PG4" s="182" t="s">
        <v>1746</v>
      </c>
      <c r="PH4" s="182" t="s">
        <v>1747</v>
      </c>
      <c r="PI4" s="182" t="s">
        <v>1748</v>
      </c>
      <c r="PJ4" s="182" t="s">
        <v>1749</v>
      </c>
      <c r="PK4" s="182" t="s">
        <v>1750</v>
      </c>
      <c r="PL4" s="182" t="s">
        <v>1751</v>
      </c>
      <c r="PM4" s="182" t="s">
        <v>1752</v>
      </c>
      <c r="PN4" s="182" t="s">
        <v>2236</v>
      </c>
      <c r="PO4" s="182" t="s">
        <v>2237</v>
      </c>
      <c r="PP4" s="182" t="s">
        <v>2238</v>
      </c>
      <c r="PQ4" s="182" t="s">
        <v>2239</v>
      </c>
      <c r="PR4" s="182" t="s">
        <v>1753</v>
      </c>
      <c r="PS4" s="182" t="s">
        <v>1754</v>
      </c>
      <c r="PT4" s="182" t="s">
        <v>1755</v>
      </c>
      <c r="PU4" s="182" t="s">
        <v>1756</v>
      </c>
      <c r="PV4" s="182" t="s">
        <v>2240</v>
      </c>
      <c r="PW4" s="182" t="s">
        <v>1758</v>
      </c>
      <c r="PX4" s="182" t="s">
        <v>1759</v>
      </c>
      <c r="PY4" s="182" t="s">
        <v>1760</v>
      </c>
      <c r="PZ4" s="182" t="s">
        <v>1761</v>
      </c>
      <c r="QA4" s="182" t="s">
        <v>1762</v>
      </c>
      <c r="QB4" s="182" t="s">
        <v>1763</v>
      </c>
      <c r="QC4" s="182" t="s">
        <v>1764</v>
      </c>
      <c r="QD4" s="182" t="s">
        <v>1765</v>
      </c>
      <c r="QE4" s="182" t="s">
        <v>1766</v>
      </c>
      <c r="QF4" s="182" t="s">
        <v>1767</v>
      </c>
      <c r="QG4" s="182" t="s">
        <v>1768</v>
      </c>
      <c r="QH4" s="182" t="s">
        <v>1769</v>
      </c>
      <c r="QI4" s="182" t="s">
        <v>1770</v>
      </c>
      <c r="QJ4" s="182" t="s">
        <v>1771</v>
      </c>
      <c r="QK4" s="182" t="s">
        <v>1772</v>
      </c>
      <c r="QL4" s="182" t="s">
        <v>1773</v>
      </c>
      <c r="QM4" s="182" t="s">
        <v>1774</v>
      </c>
      <c r="QN4" s="182" t="s">
        <v>2241</v>
      </c>
      <c r="QO4" s="182" t="s">
        <v>2242</v>
      </c>
      <c r="QP4" s="182" t="s">
        <v>2243</v>
      </c>
      <c r="QQ4" s="182" t="s">
        <v>2244</v>
      </c>
      <c r="QR4" s="182" t="s">
        <v>1775</v>
      </c>
      <c r="QS4" s="182" t="s">
        <v>1776</v>
      </c>
      <c r="QT4" s="182" t="s">
        <v>1777</v>
      </c>
      <c r="QU4" s="182" t="s">
        <v>1778</v>
      </c>
      <c r="QV4" s="182" t="s">
        <v>1779</v>
      </c>
      <c r="QW4" s="182" t="s">
        <v>1780</v>
      </c>
      <c r="QX4" s="182" t="s">
        <v>1781</v>
      </c>
      <c r="QY4" s="182" t="s">
        <v>1782</v>
      </c>
      <c r="QZ4" s="182" t="s">
        <v>1783</v>
      </c>
      <c r="RA4" s="182" t="s">
        <v>1784</v>
      </c>
      <c r="RB4" s="182" t="s">
        <v>1785</v>
      </c>
      <c r="RC4" s="182" t="s">
        <v>2245</v>
      </c>
      <c r="RD4" s="182" t="s">
        <v>2246</v>
      </c>
      <c r="RE4" s="182" t="s">
        <v>1786</v>
      </c>
      <c r="RF4" s="182" t="s">
        <v>1787</v>
      </c>
      <c r="RG4" s="182" t="s">
        <v>1788</v>
      </c>
      <c r="RH4" s="182" t="s">
        <v>1789</v>
      </c>
      <c r="RI4" s="182" t="s">
        <v>1790</v>
      </c>
      <c r="RJ4" s="182" t="s">
        <v>1791</v>
      </c>
      <c r="RK4" s="182" t="s">
        <v>1792</v>
      </c>
      <c r="RL4" s="182" t="s">
        <v>1793</v>
      </c>
      <c r="RM4" s="182" t="s">
        <v>1794</v>
      </c>
      <c r="RN4" s="182" t="s">
        <v>1795</v>
      </c>
      <c r="RO4" s="182" t="s">
        <v>1796</v>
      </c>
      <c r="RP4" s="182" t="s">
        <v>1797</v>
      </c>
      <c r="RQ4" s="182" t="s">
        <v>1798</v>
      </c>
      <c r="RR4" s="182" t="s">
        <v>1799</v>
      </c>
      <c r="RS4" s="182" t="s">
        <v>1800</v>
      </c>
      <c r="RT4" s="182" t="s">
        <v>1801</v>
      </c>
      <c r="RU4" s="182" t="s">
        <v>1802</v>
      </c>
      <c r="RV4" s="182" t="s">
        <v>2247</v>
      </c>
      <c r="RW4" s="182" t="s">
        <v>2248</v>
      </c>
      <c r="RX4" s="182" t="s">
        <v>2249</v>
      </c>
      <c r="RY4" s="182" t="s">
        <v>1806</v>
      </c>
      <c r="RZ4" s="182" t="s">
        <v>1807</v>
      </c>
      <c r="SA4" s="182" t="s">
        <v>1808</v>
      </c>
      <c r="SB4" s="182" t="s">
        <v>1809</v>
      </c>
      <c r="SC4" s="182" t="s">
        <v>1810</v>
      </c>
      <c r="SD4" s="182" t="s">
        <v>1811</v>
      </c>
      <c r="SE4" s="182" t="s">
        <v>1812</v>
      </c>
      <c r="SF4" s="182" t="s">
        <v>1813</v>
      </c>
      <c r="SG4" s="182" t="s">
        <v>1814</v>
      </c>
      <c r="SH4" s="182" t="s">
        <v>1815</v>
      </c>
      <c r="SI4" s="182" t="s">
        <v>1816</v>
      </c>
      <c r="SJ4" s="182" t="s">
        <v>2250</v>
      </c>
      <c r="SK4" s="182" t="s">
        <v>1817</v>
      </c>
      <c r="SL4" s="182" t="s">
        <v>1818</v>
      </c>
      <c r="SM4" s="182" t="s">
        <v>1819</v>
      </c>
      <c r="SN4" s="182" t="s">
        <v>1820</v>
      </c>
      <c r="SO4" s="182" t="s">
        <v>1821</v>
      </c>
      <c r="SP4" s="182" t="s">
        <v>1822</v>
      </c>
      <c r="SQ4" s="182" t="s">
        <v>1823</v>
      </c>
      <c r="SR4" s="182" t="s">
        <v>1824</v>
      </c>
      <c r="SS4" s="182" t="s">
        <v>1825</v>
      </c>
      <c r="ST4" s="182" t="s">
        <v>1826</v>
      </c>
      <c r="SU4" s="182" t="s">
        <v>1827</v>
      </c>
      <c r="SV4" s="182" t="s">
        <v>1828</v>
      </c>
      <c r="SW4" s="182" t="s">
        <v>1829</v>
      </c>
      <c r="SX4" s="182" t="s">
        <v>1830</v>
      </c>
      <c r="SY4" s="182" t="s">
        <v>1831</v>
      </c>
      <c r="SZ4" s="182" t="s">
        <v>1832</v>
      </c>
      <c r="TA4" s="182" t="s">
        <v>1833</v>
      </c>
      <c r="TB4" s="182" t="s">
        <v>1834</v>
      </c>
      <c r="TC4" s="182" t="s">
        <v>1835</v>
      </c>
      <c r="TD4" s="182" t="s">
        <v>1836</v>
      </c>
      <c r="TE4" s="182" t="s">
        <v>1837</v>
      </c>
      <c r="TF4" s="182" t="s">
        <v>2251</v>
      </c>
      <c r="TG4" s="182" t="s">
        <v>1838</v>
      </c>
      <c r="TH4" s="182" t="s">
        <v>1839</v>
      </c>
      <c r="TI4" s="182" t="s">
        <v>1840</v>
      </c>
      <c r="TJ4" s="182" t="s">
        <v>1841</v>
      </c>
      <c r="TK4" s="182" t="s">
        <v>1842</v>
      </c>
      <c r="TL4" s="182" t="s">
        <v>1843</v>
      </c>
      <c r="TM4" s="182" t="s">
        <v>1844</v>
      </c>
      <c r="TN4" s="182" t="s">
        <v>1845</v>
      </c>
      <c r="TO4" s="182" t="s">
        <v>1846</v>
      </c>
      <c r="TP4" s="182" t="s">
        <v>1847</v>
      </c>
      <c r="TQ4" s="182" t="s">
        <v>1848</v>
      </c>
      <c r="TR4" s="182" t="s">
        <v>1849</v>
      </c>
      <c r="TS4" s="182" t="s">
        <v>1850</v>
      </c>
      <c r="TT4" s="182" t="s">
        <v>1851</v>
      </c>
      <c r="TU4" s="182" t="s">
        <v>1852</v>
      </c>
      <c r="TV4" s="182" t="s">
        <v>1853</v>
      </c>
      <c r="TW4" s="182" t="s">
        <v>2252</v>
      </c>
      <c r="TX4" s="182" t="s">
        <v>1855</v>
      </c>
      <c r="TY4" s="182" t="s">
        <v>1856</v>
      </c>
      <c r="TZ4" s="182" t="s">
        <v>1857</v>
      </c>
      <c r="UA4" s="182" t="s">
        <v>1858</v>
      </c>
      <c r="UB4" s="182" t="s">
        <v>1859</v>
      </c>
      <c r="UC4" s="182" t="s">
        <v>1860</v>
      </c>
      <c r="UD4" s="182" t="s">
        <v>1861</v>
      </c>
      <c r="UE4" s="182" t="s">
        <v>2253</v>
      </c>
      <c r="UF4" s="182" t="s">
        <v>2254</v>
      </c>
      <c r="UG4" s="182" t="s">
        <v>2255</v>
      </c>
      <c r="UH4" s="182" t="s">
        <v>1865</v>
      </c>
      <c r="UI4" s="182" t="s">
        <v>1866</v>
      </c>
      <c r="UJ4" s="182" t="s">
        <v>1867</v>
      </c>
      <c r="UK4" s="182" t="s">
        <v>1868</v>
      </c>
      <c r="UL4" s="182" t="s">
        <v>1869</v>
      </c>
      <c r="UM4" s="182" t="s">
        <v>1870</v>
      </c>
      <c r="UN4" s="182" t="s">
        <v>1871</v>
      </c>
      <c r="UO4" s="182" t="s">
        <v>1872</v>
      </c>
      <c r="UP4" s="182" t="s">
        <v>1873</v>
      </c>
      <c r="UQ4" s="182" t="s">
        <v>2256</v>
      </c>
      <c r="UR4" s="182" t="s">
        <v>1875</v>
      </c>
      <c r="US4" s="182" t="s">
        <v>1876</v>
      </c>
      <c r="UT4" s="182" t="s">
        <v>1877</v>
      </c>
      <c r="UU4" s="182" t="s">
        <v>1878</v>
      </c>
      <c r="UV4" s="182" t="s">
        <v>1879</v>
      </c>
      <c r="UW4" s="182" t="s">
        <v>1880</v>
      </c>
      <c r="UX4" s="182" t="s">
        <v>1881</v>
      </c>
      <c r="UY4" s="182" t="s">
        <v>1882</v>
      </c>
      <c r="UZ4" s="182" t="s">
        <v>1883</v>
      </c>
      <c r="VA4" s="182" t="s">
        <v>1884</v>
      </c>
      <c r="VB4" s="182" t="s">
        <v>1885</v>
      </c>
      <c r="VC4" s="182" t="s">
        <v>1886</v>
      </c>
      <c r="VD4" s="182" t="s">
        <v>1887</v>
      </c>
      <c r="VE4" s="182" t="s">
        <v>1888</v>
      </c>
      <c r="VF4" s="182" t="s">
        <v>1889</v>
      </c>
      <c r="VG4" s="182" t="s">
        <v>2257</v>
      </c>
      <c r="VH4" s="182" t="s">
        <v>2258</v>
      </c>
      <c r="VI4" s="182" t="s">
        <v>2259</v>
      </c>
      <c r="VJ4" s="182" t="s">
        <v>1893</v>
      </c>
      <c r="VK4" s="182" t="s">
        <v>1894</v>
      </c>
      <c r="VL4" s="182" t="s">
        <v>1895</v>
      </c>
      <c r="VM4" s="182" t="s">
        <v>1896</v>
      </c>
      <c r="VN4" s="182" t="s">
        <v>1897</v>
      </c>
      <c r="VO4" s="182" t="s">
        <v>1898</v>
      </c>
      <c r="VP4" s="182" t="s">
        <v>1899</v>
      </c>
      <c r="VQ4" s="182" t="s">
        <v>1900</v>
      </c>
      <c r="VR4" s="182" t="s">
        <v>1901</v>
      </c>
      <c r="VS4" s="182" t="s">
        <v>2260</v>
      </c>
      <c r="VT4" s="182" t="s">
        <v>1903</v>
      </c>
      <c r="VU4" s="182" t="s">
        <v>1904</v>
      </c>
      <c r="VV4" s="182" t="s">
        <v>1905</v>
      </c>
      <c r="VW4" s="182" t="s">
        <v>1906</v>
      </c>
      <c r="VX4" s="182" t="s">
        <v>1907</v>
      </c>
      <c r="VY4" s="182" t="s">
        <v>1908</v>
      </c>
      <c r="VZ4" s="182" t="s">
        <v>1909</v>
      </c>
      <c r="WA4" s="182" t="s">
        <v>1910</v>
      </c>
      <c r="WB4" s="182" t="s">
        <v>1911</v>
      </c>
      <c r="WC4" s="182" t="s">
        <v>1912</v>
      </c>
      <c r="WD4" s="182" t="s">
        <v>1913</v>
      </c>
      <c r="WE4" s="182" t="s">
        <v>1914</v>
      </c>
      <c r="WF4" s="182" t="s">
        <v>1915</v>
      </c>
      <c r="WG4" s="182" t="s">
        <v>1916</v>
      </c>
      <c r="WH4" s="182" t="s">
        <v>1917</v>
      </c>
      <c r="WI4" s="182" t="s">
        <v>1918</v>
      </c>
      <c r="WJ4" s="182" t="s">
        <v>1919</v>
      </c>
      <c r="WK4" s="182" t="s">
        <v>1920</v>
      </c>
      <c r="WL4" s="182" t="s">
        <v>1921</v>
      </c>
      <c r="WM4" s="182" t="s">
        <v>1922</v>
      </c>
      <c r="WN4" s="182" t="s">
        <v>1923</v>
      </c>
      <c r="WO4" s="182" t="s">
        <v>1924</v>
      </c>
      <c r="WP4" s="182" t="s">
        <v>1925</v>
      </c>
      <c r="WQ4" s="182" t="s">
        <v>1926</v>
      </c>
      <c r="WR4" s="182" t="s">
        <v>1927</v>
      </c>
      <c r="WS4" s="182" t="s">
        <v>2261</v>
      </c>
      <c r="WT4" s="182" t="s">
        <v>2262</v>
      </c>
      <c r="WU4" s="182" t="s">
        <v>1930</v>
      </c>
      <c r="WV4" s="182" t="s">
        <v>1931</v>
      </c>
      <c r="WW4" s="182" t="s">
        <v>1932</v>
      </c>
      <c r="WX4" s="182" t="s">
        <v>2263</v>
      </c>
      <c r="WY4" s="182" t="s">
        <v>1934</v>
      </c>
      <c r="WZ4" s="182" t="s">
        <v>1935</v>
      </c>
      <c r="XA4" s="182" t="s">
        <v>1936</v>
      </c>
      <c r="XB4" s="182" t="s">
        <v>1937</v>
      </c>
      <c r="XC4" s="182" t="s">
        <v>2264</v>
      </c>
      <c r="XD4" s="182" t="s">
        <v>2265</v>
      </c>
      <c r="XE4" s="182" t="s">
        <v>2266</v>
      </c>
      <c r="XF4" s="182" t="s">
        <v>1941</v>
      </c>
      <c r="XG4" s="182" t="s">
        <v>1942</v>
      </c>
      <c r="XH4" s="182" t="s">
        <v>1943</v>
      </c>
      <c r="XI4" s="182" t="s">
        <v>2267</v>
      </c>
      <c r="XJ4" s="182" t="s">
        <v>1945</v>
      </c>
      <c r="XK4" s="182" t="s">
        <v>1946</v>
      </c>
      <c r="XL4" s="182" t="s">
        <v>1947</v>
      </c>
      <c r="XM4" s="182" t="s">
        <v>1948</v>
      </c>
      <c r="XN4" s="182" t="s">
        <v>1949</v>
      </c>
      <c r="XO4" s="182" t="s">
        <v>1950</v>
      </c>
      <c r="XP4" s="182" t="s">
        <v>1951</v>
      </c>
      <c r="XQ4" s="182" t="s">
        <v>1952</v>
      </c>
      <c r="XR4" s="182" t="s">
        <v>1953</v>
      </c>
      <c r="XS4" s="182" t="s">
        <v>1954</v>
      </c>
      <c r="XT4" s="182" t="s">
        <v>1955</v>
      </c>
      <c r="XU4" s="182" t="s">
        <v>1956</v>
      </c>
      <c r="XV4" s="182" t="s">
        <v>1957</v>
      </c>
      <c r="XW4" s="182" t="s">
        <v>1958</v>
      </c>
      <c r="XX4" s="182" t="s">
        <v>1959</v>
      </c>
      <c r="XY4" s="182" t="s">
        <v>1960</v>
      </c>
      <c r="XZ4" s="182" t="s">
        <v>1961</v>
      </c>
      <c r="YA4" s="182" t="s">
        <v>2268</v>
      </c>
      <c r="YB4" s="182" t="s">
        <v>2269</v>
      </c>
      <c r="YC4" s="182" t="s">
        <v>1964</v>
      </c>
      <c r="YD4" s="182" t="s">
        <v>1965</v>
      </c>
      <c r="YE4" s="182" t="s">
        <v>1966</v>
      </c>
      <c r="YF4" s="182" t="s">
        <v>1967</v>
      </c>
      <c r="YG4" s="182" t="s">
        <v>2270</v>
      </c>
      <c r="YH4" s="182" t="s">
        <v>1969</v>
      </c>
      <c r="YI4" s="182" t="s">
        <v>1970</v>
      </c>
      <c r="YJ4" s="182" t="s">
        <v>1971</v>
      </c>
      <c r="YK4" s="182" t="s">
        <v>1972</v>
      </c>
      <c r="YL4" s="182" t="s">
        <v>1973</v>
      </c>
      <c r="YM4" s="182" t="s">
        <v>1974</v>
      </c>
      <c r="YN4" s="182" t="s">
        <v>1975</v>
      </c>
      <c r="YO4" s="182" t="s">
        <v>1976</v>
      </c>
      <c r="YP4" s="182" t="s">
        <v>1977</v>
      </c>
      <c r="YQ4" s="182" t="s">
        <v>2271</v>
      </c>
      <c r="YR4" s="182" t="s">
        <v>2272</v>
      </c>
      <c r="YS4" s="182" t="s">
        <v>2273</v>
      </c>
      <c r="YT4" s="182" t="s">
        <v>1981</v>
      </c>
      <c r="YU4" s="182" t="s">
        <v>1982</v>
      </c>
      <c r="YV4" s="182" t="s">
        <v>1983</v>
      </c>
      <c r="YW4" s="182" t="s">
        <v>1984</v>
      </c>
      <c r="YX4" s="182" t="s">
        <v>1985</v>
      </c>
      <c r="YY4" s="182" t="s">
        <v>1986</v>
      </c>
      <c r="YZ4" s="182" t="s">
        <v>1987</v>
      </c>
      <c r="ZA4" s="182" t="s">
        <v>1988</v>
      </c>
      <c r="ZB4" s="182" t="s">
        <v>1989</v>
      </c>
      <c r="ZC4" s="182" t="s">
        <v>1990</v>
      </c>
      <c r="ZD4" s="182" t="s">
        <v>1991</v>
      </c>
      <c r="ZE4" s="182" t="s">
        <v>1992</v>
      </c>
      <c r="ZF4" s="182" t="s">
        <v>1993</v>
      </c>
      <c r="ZG4" s="182" t="s">
        <v>1994</v>
      </c>
      <c r="ZH4" s="182" t="s">
        <v>1995</v>
      </c>
      <c r="ZI4" s="182" t="s">
        <v>1996</v>
      </c>
      <c r="ZJ4" s="182" t="s">
        <v>1997</v>
      </c>
      <c r="ZK4" s="182" t="s">
        <v>1998</v>
      </c>
      <c r="ZL4" s="182" t="s">
        <v>1999</v>
      </c>
      <c r="ZM4" s="182" t="s">
        <v>2000</v>
      </c>
      <c r="ZN4" s="182" t="s">
        <v>2001</v>
      </c>
      <c r="ZO4" s="182" t="s">
        <v>2002</v>
      </c>
      <c r="ZP4" s="182" t="s">
        <v>2003</v>
      </c>
      <c r="ZQ4" s="182" t="s">
        <v>2004</v>
      </c>
      <c r="ZR4" s="182" t="s">
        <v>2005</v>
      </c>
      <c r="ZS4" s="182" t="s">
        <v>2006</v>
      </c>
      <c r="ZT4" s="182" t="s">
        <v>2007</v>
      </c>
      <c r="ZU4" s="182" t="s">
        <v>2008</v>
      </c>
      <c r="ZV4" s="182" t="s">
        <v>2009</v>
      </c>
      <c r="ZW4" s="182" t="s">
        <v>2010</v>
      </c>
      <c r="ZX4" s="182" t="s">
        <v>2011</v>
      </c>
      <c r="ZY4" s="182" t="s">
        <v>2012</v>
      </c>
      <c r="ZZ4" s="182" t="s">
        <v>2013</v>
      </c>
      <c r="AAA4" s="182" t="s">
        <v>2014</v>
      </c>
      <c r="AAB4" s="182" t="s">
        <v>2015</v>
      </c>
      <c r="AAC4" s="182" t="s">
        <v>2274</v>
      </c>
      <c r="AAD4" s="182" t="s">
        <v>2275</v>
      </c>
      <c r="AAE4" s="182" t="s">
        <v>2276</v>
      </c>
      <c r="AAF4" s="182" t="s">
        <v>2019</v>
      </c>
      <c r="AAG4" s="182" t="s">
        <v>2020</v>
      </c>
      <c r="AAH4" s="182" t="s">
        <v>2021</v>
      </c>
      <c r="AAI4" s="182" t="s">
        <v>2022</v>
      </c>
      <c r="AAJ4" s="182" t="s">
        <v>2023</v>
      </c>
      <c r="AAK4" s="182" t="s">
        <v>2024</v>
      </c>
      <c r="AAL4" s="182" t="s">
        <v>2025</v>
      </c>
      <c r="AAM4" s="182" t="s">
        <v>2026</v>
      </c>
      <c r="AAN4" s="182" t="s">
        <v>2027</v>
      </c>
      <c r="AAO4" s="182" t="s">
        <v>2028</v>
      </c>
      <c r="AAP4" s="182" t="s">
        <v>2029</v>
      </c>
      <c r="AAQ4" s="182" t="s">
        <v>2030</v>
      </c>
      <c r="AAR4" s="182" t="s">
        <v>2031</v>
      </c>
      <c r="AAS4" s="182" t="s">
        <v>2032</v>
      </c>
      <c r="AAT4" s="182" t="s">
        <v>2033</v>
      </c>
      <c r="AAU4" s="182" t="s">
        <v>2034</v>
      </c>
      <c r="AAV4" s="182" t="s">
        <v>2035</v>
      </c>
      <c r="AAW4" s="182" t="s">
        <v>2036</v>
      </c>
      <c r="AAX4" s="182" t="s">
        <v>2277</v>
      </c>
      <c r="AAY4" s="182" t="s">
        <v>2038</v>
      </c>
      <c r="AAZ4" s="182" t="s">
        <v>2039</v>
      </c>
      <c r="ABA4" s="182" t="s">
        <v>2040</v>
      </c>
      <c r="ABB4" s="182" t="s">
        <v>2041</v>
      </c>
      <c r="ABC4" s="182" t="s">
        <v>2042</v>
      </c>
      <c r="ABD4" s="182" t="s">
        <v>2043</v>
      </c>
      <c r="ABE4" s="182" t="s">
        <v>2044</v>
      </c>
      <c r="ABF4" s="182" t="s">
        <v>2278</v>
      </c>
      <c r="ABG4" s="182" t="s">
        <v>2279</v>
      </c>
      <c r="ABH4" s="182" t="s">
        <v>2047</v>
      </c>
      <c r="ABI4" s="182" t="s">
        <v>2280</v>
      </c>
      <c r="ABJ4" s="182" t="s">
        <v>2281</v>
      </c>
      <c r="ABK4" s="182" t="s">
        <v>2282</v>
      </c>
      <c r="ABL4" s="182" t="s">
        <v>2283</v>
      </c>
      <c r="ABM4" s="182" t="s">
        <v>2052</v>
      </c>
      <c r="ABN4" s="182" t="s">
        <v>2053</v>
      </c>
      <c r="ABO4" s="182" t="s">
        <v>2054</v>
      </c>
      <c r="ABP4" s="182" t="s">
        <v>2055</v>
      </c>
      <c r="ABQ4" s="182" t="s">
        <v>2056</v>
      </c>
      <c r="ABR4" s="182" t="s">
        <v>2057</v>
      </c>
      <c r="ABS4" s="182" t="s">
        <v>2058</v>
      </c>
      <c r="ABT4" s="182" t="s">
        <v>2059</v>
      </c>
      <c r="ABU4" s="182" t="s">
        <v>2284</v>
      </c>
      <c r="ABV4" s="182" t="s">
        <v>2060</v>
      </c>
      <c r="ABW4" s="182" t="s">
        <v>2061</v>
      </c>
      <c r="ABX4" s="182" t="s">
        <v>2062</v>
      </c>
      <c r="ABY4" s="182" t="s">
        <v>2063</v>
      </c>
      <c r="ABZ4" s="182" t="s">
        <v>2064</v>
      </c>
      <c r="ACA4" s="182" t="s">
        <v>2065</v>
      </c>
      <c r="ACB4" s="182" t="s">
        <v>2066</v>
      </c>
      <c r="ACC4" s="182" t="s">
        <v>2067</v>
      </c>
      <c r="ACD4" s="182" t="s">
        <v>2068</v>
      </c>
      <c r="ACE4" s="182" t="s">
        <v>2069</v>
      </c>
      <c r="ACF4" s="182" t="s">
        <v>2070</v>
      </c>
      <c r="ACG4" s="182" t="s">
        <v>2071</v>
      </c>
      <c r="ACH4" s="182" t="s">
        <v>2072</v>
      </c>
      <c r="ACI4" s="182" t="s">
        <v>2073</v>
      </c>
      <c r="ACJ4" s="182" t="s">
        <v>2074</v>
      </c>
      <c r="ACK4" s="182" t="s">
        <v>2075</v>
      </c>
      <c r="ACL4" s="182" t="s">
        <v>2076</v>
      </c>
      <c r="ACM4" s="182" t="s">
        <v>2077</v>
      </c>
      <c r="ACN4" s="182" t="s">
        <v>2078</v>
      </c>
      <c r="ACO4" s="182" t="s">
        <v>2285</v>
      </c>
      <c r="ACP4" s="182" t="s">
        <v>2080</v>
      </c>
      <c r="ACQ4" s="182" t="s">
        <v>2081</v>
      </c>
      <c r="ACR4" s="182" t="s">
        <v>2082</v>
      </c>
      <c r="ACS4" s="182" t="s">
        <v>2083</v>
      </c>
      <c r="ACT4" s="182" t="s">
        <v>2286</v>
      </c>
      <c r="ACU4" s="182" t="s">
        <v>2085</v>
      </c>
      <c r="ACV4" s="182" t="s">
        <v>2086</v>
      </c>
      <c r="ACW4" s="182" t="s">
        <v>2087</v>
      </c>
      <c r="ACX4" s="182" t="s">
        <v>2088</v>
      </c>
      <c r="ACY4" s="182" t="s">
        <v>2089</v>
      </c>
      <c r="ACZ4" s="182" t="s">
        <v>1937</v>
      </c>
      <c r="ADA4" s="182" t="s">
        <v>2287</v>
      </c>
      <c r="ADB4" s="182" t="s">
        <v>2288</v>
      </c>
      <c r="ADC4" s="182" t="s">
        <v>2289</v>
      </c>
      <c r="ADD4" s="182" t="s">
        <v>2090</v>
      </c>
      <c r="ADE4" s="182" t="s">
        <v>2091</v>
      </c>
      <c r="ADF4" s="182" t="s">
        <v>2092</v>
      </c>
      <c r="ADG4" s="182" t="s">
        <v>2093</v>
      </c>
      <c r="ADH4" s="182" t="s">
        <v>2094</v>
      </c>
      <c r="ADI4" s="182" t="s">
        <v>1556</v>
      </c>
      <c r="ADJ4" s="182" t="s">
        <v>2095</v>
      </c>
      <c r="ADK4" s="182" t="s">
        <v>2096</v>
      </c>
      <c r="ADL4" s="182" t="s">
        <v>2097</v>
      </c>
      <c r="ADM4" s="182" t="s">
        <v>2098</v>
      </c>
      <c r="ADN4" s="182" t="s">
        <v>2099</v>
      </c>
      <c r="ADO4" s="182" t="s">
        <v>2100</v>
      </c>
      <c r="ADP4" s="182" t="s">
        <v>2101</v>
      </c>
      <c r="ADQ4" s="182" t="s">
        <v>2102</v>
      </c>
      <c r="ADR4" s="182" t="s">
        <v>2103</v>
      </c>
      <c r="ADS4" s="182" t="s">
        <v>2104</v>
      </c>
      <c r="ADT4" s="182" t="s">
        <v>2105</v>
      </c>
      <c r="ADU4" s="182" t="s">
        <v>2106</v>
      </c>
      <c r="ADV4" s="182" t="s">
        <v>2107</v>
      </c>
      <c r="ADW4" s="182" t="s">
        <v>2108</v>
      </c>
      <c r="ADX4" s="182" t="s">
        <v>2109</v>
      </c>
      <c r="ADY4" s="182" t="s">
        <v>2125</v>
      </c>
      <c r="ADZ4" s="182" t="s">
        <v>2110</v>
      </c>
      <c r="AEA4" s="182" t="s">
        <v>2111</v>
      </c>
      <c r="AEB4" s="182" t="s">
        <v>2112</v>
      </c>
      <c r="AEC4" s="182" t="s">
        <v>2113</v>
      </c>
      <c r="AED4" s="182" t="s">
        <v>2114</v>
      </c>
      <c r="AEE4" s="182" t="s">
        <v>2115</v>
      </c>
      <c r="AEF4" s="182" t="s">
        <v>2116</v>
      </c>
      <c r="AEG4" s="182" t="s">
        <v>2117</v>
      </c>
      <c r="AEH4" s="182" t="s">
        <v>2118</v>
      </c>
      <c r="AEI4" s="182" t="s">
        <v>2119</v>
      </c>
      <c r="AEJ4" s="182" t="s">
        <v>2120</v>
      </c>
      <c r="AEK4" s="182" t="s">
        <v>2121</v>
      </c>
      <c r="AEL4" s="182" t="s">
        <v>2122</v>
      </c>
      <c r="AEM4" s="182" t="s">
        <v>2123</v>
      </c>
      <c r="AEN4" s="182" t="s">
        <v>2124</v>
      </c>
      <c r="AEO4" s="182" t="s">
        <v>2126</v>
      </c>
      <c r="AEP4" s="182" t="s">
        <v>2127</v>
      </c>
      <c r="AEQ4" s="182" t="s">
        <v>2128</v>
      </c>
      <c r="AER4" s="182" t="s">
        <v>2129</v>
      </c>
      <c r="AES4" s="182" t="s">
        <v>2130</v>
      </c>
      <c r="AET4" s="182" t="s">
        <v>2131</v>
      </c>
      <c r="AEU4" s="182" t="s">
        <v>2132</v>
      </c>
      <c r="AEV4" s="182" t="s">
        <v>2133</v>
      </c>
      <c r="AEW4" s="182" t="s">
        <v>2134</v>
      </c>
      <c r="AEX4" s="182" t="s">
        <v>2135</v>
      </c>
      <c r="AEY4" s="182" t="s">
        <v>2136</v>
      </c>
      <c r="AEZ4" s="182" t="s">
        <v>2137</v>
      </c>
      <c r="AFA4" s="182" t="s">
        <v>2138</v>
      </c>
      <c r="AFB4" s="182" t="s">
        <v>2139</v>
      </c>
      <c r="AFC4" s="182" t="s">
        <v>2140</v>
      </c>
      <c r="AFD4" s="182" t="s">
        <v>2141</v>
      </c>
      <c r="AFE4" s="182" t="s">
        <v>2142</v>
      </c>
      <c r="AFF4" s="182" t="s">
        <v>2143</v>
      </c>
      <c r="AFG4" s="182" t="s">
        <v>2144</v>
      </c>
      <c r="AFH4" s="182" t="s">
        <v>2145</v>
      </c>
      <c r="AFI4" s="182" t="s">
        <v>2146</v>
      </c>
      <c r="AFJ4" s="182" t="s">
        <v>2147</v>
      </c>
      <c r="AFK4" s="182" t="s">
        <v>2148</v>
      </c>
      <c r="AFL4" s="182" t="s">
        <v>2149</v>
      </c>
      <c r="AFM4" s="182" t="s">
        <v>2150</v>
      </c>
      <c r="AFN4" s="182" t="s">
        <v>2151</v>
      </c>
      <c r="AFO4" s="182" t="s">
        <v>2152</v>
      </c>
      <c r="AFP4" s="182" t="s">
        <v>2153</v>
      </c>
      <c r="AFQ4" s="182" t="s">
        <v>2154</v>
      </c>
      <c r="AFR4" s="182" t="s">
        <v>2155</v>
      </c>
      <c r="AFS4" s="182" t="s">
        <v>2156</v>
      </c>
      <c r="AFT4" s="182" t="s">
        <v>2157</v>
      </c>
      <c r="AFU4" s="182" t="s">
        <v>2158</v>
      </c>
      <c r="AFV4" s="182" t="s">
        <v>2159</v>
      </c>
      <c r="AFW4" s="182" t="s">
        <v>2160</v>
      </c>
      <c r="AFX4" s="182" t="s">
        <v>2161</v>
      </c>
      <c r="AFY4" s="182" t="s">
        <v>2162</v>
      </c>
      <c r="AFZ4" s="182" t="s">
        <v>2163</v>
      </c>
      <c r="AGA4" s="182" t="s">
        <v>2164</v>
      </c>
      <c r="AGB4" s="182" t="s">
        <v>2165</v>
      </c>
      <c r="AGC4" s="182" t="s">
        <v>2166</v>
      </c>
      <c r="AGD4" s="182" t="s">
        <v>2167</v>
      </c>
      <c r="AGE4" s="182" t="s">
        <v>2168</v>
      </c>
      <c r="AGF4" s="182" t="s">
        <v>2169</v>
      </c>
      <c r="AGG4" s="182" t="s">
        <v>2170</v>
      </c>
      <c r="AGH4" s="182" t="s">
        <v>2171</v>
      </c>
      <c r="AGI4" s="182" t="s">
        <v>2172</v>
      </c>
      <c r="AGJ4" s="182" t="s">
        <v>2173</v>
      </c>
      <c r="AGK4" s="182" t="s">
        <v>2174</v>
      </c>
      <c r="AGL4" s="182" t="s">
        <v>2175</v>
      </c>
      <c r="AGM4" s="182" t="s">
        <v>2176</v>
      </c>
      <c r="AGN4" s="182" t="s">
        <v>2177</v>
      </c>
      <c r="AGO4" s="182" t="s">
        <v>2178</v>
      </c>
      <c r="AGP4" s="182" t="s">
        <v>2179</v>
      </c>
      <c r="AGQ4" s="182" t="s">
        <v>2180</v>
      </c>
      <c r="AGR4" s="182" t="s">
        <v>2181</v>
      </c>
      <c r="AGS4" s="182" t="s">
        <v>2182</v>
      </c>
      <c r="AGT4" s="182" t="s">
        <v>2183</v>
      </c>
      <c r="AGU4" s="182" t="s">
        <v>2184</v>
      </c>
      <c r="AGV4" s="182" t="s">
        <v>2185</v>
      </c>
      <c r="AGW4" s="182" t="s">
        <v>2186</v>
      </c>
      <c r="AGX4" s="182" t="s">
        <v>2187</v>
      </c>
      <c r="AGY4" s="182" t="s">
        <v>2188</v>
      </c>
      <c r="AGZ4" s="182" t="s">
        <v>2189</v>
      </c>
      <c r="AHA4" s="182" t="s">
        <v>2190</v>
      </c>
      <c r="AHB4" s="182" t="s">
        <v>2191</v>
      </c>
      <c r="AHC4" s="182" t="s">
        <v>2192</v>
      </c>
      <c r="AHD4" s="182" t="s">
        <v>2193</v>
      </c>
      <c r="AHE4" s="182" t="s">
        <v>2194</v>
      </c>
      <c r="AHF4" s="182" t="s">
        <v>2195</v>
      </c>
      <c r="AHG4" s="182" t="s">
        <v>2196</v>
      </c>
      <c r="AHH4" s="182" t="s">
        <v>2197</v>
      </c>
      <c r="AHI4" s="182" t="s">
        <v>2198</v>
      </c>
      <c r="AHJ4" s="182" t="s">
        <v>2199</v>
      </c>
      <c r="AHK4" s="182" t="s">
        <v>2200</v>
      </c>
      <c r="AHL4" s="182" t="s">
        <v>2201</v>
      </c>
      <c r="AHM4" s="182" t="s">
        <v>2202</v>
      </c>
      <c r="AHN4" s="182" t="s">
        <v>2203</v>
      </c>
    </row>
    <row r="5" spans="1:899" ht="21" x14ac:dyDescent="0.35">
      <c r="A5" s="92" t="s">
        <v>0</v>
      </c>
      <c r="B5" s="5" t="s">
        <v>1</v>
      </c>
      <c r="C5" s="90">
        <v>753430956.35999966</v>
      </c>
      <c r="D5" s="90">
        <v>96349682.400000021</v>
      </c>
      <c r="E5" s="90">
        <v>141803409.35999998</v>
      </c>
      <c r="F5" s="90">
        <v>30194050.159999985</v>
      </c>
      <c r="G5" s="90">
        <v>135232147.43000001</v>
      </c>
      <c r="H5" s="90">
        <v>41419763.129999988</v>
      </c>
      <c r="I5" s="90">
        <v>70836314.439999998</v>
      </c>
      <c r="J5" s="90">
        <v>88428806.690000013</v>
      </c>
      <c r="K5" s="90">
        <v>68131261.600000009</v>
      </c>
      <c r="L5" s="90">
        <v>63551561.039999999</v>
      </c>
      <c r="M5" s="90">
        <v>45334641.879999995</v>
      </c>
      <c r="N5" s="90">
        <v>46731431.32</v>
      </c>
      <c r="O5" s="90">
        <v>50332750.470000006</v>
      </c>
      <c r="P5" s="90">
        <v>37544462.609999999</v>
      </c>
      <c r="Q5" s="90">
        <v>37907378.659999996</v>
      </c>
      <c r="R5" s="90">
        <v>84016217.289999992</v>
      </c>
      <c r="S5" s="90">
        <v>89766158.230000004</v>
      </c>
      <c r="T5" s="90">
        <v>29272464.309999999</v>
      </c>
      <c r="U5" s="90">
        <v>588839390.55000019</v>
      </c>
      <c r="V5" s="90">
        <v>195309639.55999997</v>
      </c>
      <c r="W5" s="90">
        <v>60018884.940000013</v>
      </c>
      <c r="X5" s="90">
        <v>79778977.209999964</v>
      </c>
      <c r="Y5" s="90">
        <v>44886805.470000006</v>
      </c>
      <c r="Z5" s="90">
        <v>75131641.659999996</v>
      </c>
      <c r="AA5" s="90">
        <v>28317376.150000002</v>
      </c>
      <c r="AB5" s="90">
        <v>161840514.65000004</v>
      </c>
      <c r="AC5" s="90">
        <v>90327066.030000016</v>
      </c>
      <c r="AD5" s="90">
        <v>44878546.090000004</v>
      </c>
      <c r="AE5" s="90">
        <v>102283697.43999997</v>
      </c>
      <c r="AF5" s="90">
        <v>49322157.800000004</v>
      </c>
      <c r="AG5" s="90">
        <v>124024659.64000008</v>
      </c>
      <c r="AH5" s="90">
        <v>63957580.469999999</v>
      </c>
      <c r="AI5" s="90">
        <v>73423703.979999989</v>
      </c>
      <c r="AJ5" s="90">
        <v>40108308.030000001</v>
      </c>
      <c r="AK5" s="90">
        <v>97089225.699999988</v>
      </c>
      <c r="AL5" s="90">
        <v>51500425.650000006</v>
      </c>
      <c r="AM5" s="90">
        <v>22520781.550000001</v>
      </c>
      <c r="AN5" s="90">
        <v>37913211.269999996</v>
      </c>
      <c r="AO5" s="90">
        <v>32255469.919999987</v>
      </c>
      <c r="AP5" s="90">
        <v>29454381.090000011</v>
      </c>
      <c r="AQ5" s="90">
        <v>20670061.719999999</v>
      </c>
      <c r="AR5" s="90">
        <v>25512467.23</v>
      </c>
      <c r="AS5" s="90">
        <v>229481190.49000004</v>
      </c>
      <c r="AT5" s="90">
        <v>23328991.240000002</v>
      </c>
      <c r="AU5" s="90">
        <v>19016403.329999998</v>
      </c>
      <c r="AV5" s="90">
        <v>30594052.540000003</v>
      </c>
      <c r="AW5" s="90">
        <v>51538343.759999983</v>
      </c>
      <c r="AX5" s="90">
        <v>59117651.130000018</v>
      </c>
      <c r="AY5" s="90">
        <v>23265897.029999997</v>
      </c>
      <c r="AZ5" s="90">
        <v>29196024.669999998</v>
      </c>
      <c r="BA5" s="90">
        <v>22325597.209999993</v>
      </c>
      <c r="BB5" s="90">
        <v>24796201.189999986</v>
      </c>
      <c r="BC5" s="90">
        <v>19821469.849999998</v>
      </c>
      <c r="BD5" s="90">
        <v>15218530.980000004</v>
      </c>
      <c r="BE5" s="90">
        <v>78378894.980000004</v>
      </c>
      <c r="BF5" s="90">
        <v>14515178.559999997</v>
      </c>
      <c r="BG5" s="90">
        <v>23547907.489999991</v>
      </c>
      <c r="BH5" s="90">
        <v>183667021.75999999</v>
      </c>
      <c r="BI5" s="90">
        <v>125743653.85000002</v>
      </c>
      <c r="BJ5" s="90">
        <v>58003089.99000001</v>
      </c>
      <c r="BK5" s="90">
        <v>23558653.120000001</v>
      </c>
      <c r="BL5" s="90">
        <v>69101963.989999995</v>
      </c>
      <c r="BM5" s="90">
        <v>57915492.580000006</v>
      </c>
      <c r="BN5" s="90">
        <v>27207958.710000008</v>
      </c>
      <c r="BO5" s="90">
        <v>2442441.09</v>
      </c>
      <c r="BP5" s="90">
        <v>1071791.8099999998</v>
      </c>
      <c r="BQ5" s="90">
        <v>293166675.0399999</v>
      </c>
      <c r="BR5" s="90">
        <v>55227206.829999998</v>
      </c>
      <c r="BS5" s="90">
        <v>63992216.129999995</v>
      </c>
      <c r="BT5" s="90">
        <v>73432898.210000008</v>
      </c>
      <c r="BU5" s="90">
        <v>50596415.409999996</v>
      </c>
      <c r="BV5" s="90">
        <v>68107211.210000008</v>
      </c>
      <c r="BW5" s="90">
        <v>13397610.730000004</v>
      </c>
      <c r="BX5" s="90">
        <v>34795443.289999984</v>
      </c>
      <c r="BY5" s="90">
        <v>65899855.340000033</v>
      </c>
      <c r="BZ5" s="90">
        <v>29610217.310000017</v>
      </c>
      <c r="CA5" s="90">
        <v>28975634.889999989</v>
      </c>
      <c r="CB5" s="90">
        <v>130578546.06000002</v>
      </c>
      <c r="CC5" s="90">
        <v>38832600.93</v>
      </c>
      <c r="CD5" s="90">
        <v>44277874.390000008</v>
      </c>
      <c r="CE5" s="90">
        <v>20798493.890000015</v>
      </c>
      <c r="CF5" s="90">
        <v>831085931.18000019</v>
      </c>
      <c r="CG5" s="90">
        <v>40999216.639999993</v>
      </c>
      <c r="CH5" s="90">
        <v>112141950.08000001</v>
      </c>
      <c r="CI5" s="90">
        <v>44613551.609999999</v>
      </c>
      <c r="CJ5" s="90">
        <v>59119153.289999984</v>
      </c>
      <c r="CK5" s="90">
        <v>43020568.589999989</v>
      </c>
      <c r="CL5" s="90">
        <v>56186022.589999996</v>
      </c>
      <c r="CM5" s="90">
        <v>64951176.260000005</v>
      </c>
      <c r="CN5" s="90">
        <v>24002255.029999997</v>
      </c>
      <c r="CO5" s="90">
        <v>72272802.510000005</v>
      </c>
      <c r="CP5" s="90">
        <v>43903671.95000001</v>
      </c>
      <c r="CQ5" s="90">
        <v>39989576.720000021</v>
      </c>
      <c r="CR5" s="90">
        <v>42272449.129999995</v>
      </c>
      <c r="CS5" s="90">
        <v>297345944.45000005</v>
      </c>
      <c r="CT5" s="90">
        <v>40909280.499999993</v>
      </c>
      <c r="CU5" s="90">
        <v>49132621.529999979</v>
      </c>
      <c r="CV5" s="90">
        <v>95739623.430000022</v>
      </c>
      <c r="CW5" s="90">
        <v>32485712.00999999</v>
      </c>
      <c r="CX5" s="90">
        <v>64436336.200000018</v>
      </c>
      <c r="CY5" s="90">
        <v>18775766.829999998</v>
      </c>
      <c r="CZ5" s="90">
        <v>24661066.330000002</v>
      </c>
      <c r="DA5" s="90">
        <v>136400719.18000001</v>
      </c>
      <c r="DB5" s="90">
        <v>132721370.43000007</v>
      </c>
      <c r="DC5" s="90">
        <v>34302281.829999998</v>
      </c>
      <c r="DD5" s="90">
        <v>39750809.919999994</v>
      </c>
      <c r="DE5" s="90">
        <v>71493285.080000013</v>
      </c>
      <c r="DF5" s="90">
        <v>79222227.599999979</v>
      </c>
      <c r="DG5" s="90">
        <v>73069834.860000014</v>
      </c>
      <c r="DH5" s="90">
        <v>53734311.990000002</v>
      </c>
      <c r="DI5" s="90">
        <v>43252481.970000006</v>
      </c>
      <c r="DJ5" s="90">
        <v>898767373.88</v>
      </c>
      <c r="DK5" s="90">
        <v>53770752.990000017</v>
      </c>
      <c r="DL5" s="90">
        <v>102091009.55</v>
      </c>
      <c r="DM5" s="90">
        <v>54343752.879999995</v>
      </c>
      <c r="DN5" s="90">
        <v>81381974.130000025</v>
      </c>
      <c r="DO5" s="90">
        <v>52836182.050000034</v>
      </c>
      <c r="DP5" s="90">
        <v>120495222.03000002</v>
      </c>
      <c r="DQ5" s="90">
        <v>61640670.790000029</v>
      </c>
      <c r="DR5" s="90">
        <v>115342640.48999995</v>
      </c>
      <c r="DS5" s="90">
        <v>395999880.69999999</v>
      </c>
      <c r="DT5" s="90">
        <v>75223281.730000004</v>
      </c>
      <c r="DU5" s="90">
        <v>180521847.11999997</v>
      </c>
      <c r="DV5" s="90">
        <v>237490606.99000001</v>
      </c>
      <c r="DW5" s="90">
        <v>62032193.939999998</v>
      </c>
      <c r="DX5" s="90">
        <v>95470212.010000005</v>
      </c>
      <c r="DY5" s="90">
        <v>83824671.289999992</v>
      </c>
      <c r="DZ5" s="90">
        <v>28350409.200000014</v>
      </c>
      <c r="EA5" s="90">
        <v>46208819.550000012</v>
      </c>
      <c r="EB5" s="90">
        <v>44646214.449999988</v>
      </c>
      <c r="EC5" s="90">
        <v>75614161.76000002</v>
      </c>
      <c r="ED5" s="90">
        <v>144517272.13000005</v>
      </c>
      <c r="EE5" s="90">
        <v>136071554.41000003</v>
      </c>
      <c r="EF5" s="90">
        <v>49369292.549999975</v>
      </c>
      <c r="EG5" s="90">
        <v>56411401.890000001</v>
      </c>
      <c r="EH5" s="90">
        <v>47183791.280000009</v>
      </c>
      <c r="EI5" s="90">
        <v>72014989.050000012</v>
      </c>
      <c r="EJ5" s="90">
        <v>82868948.220000044</v>
      </c>
      <c r="EK5" s="90">
        <v>27159595.27</v>
      </c>
      <c r="EL5" s="90">
        <v>56615309.370000027</v>
      </c>
      <c r="EM5" s="90">
        <v>459699202.81000012</v>
      </c>
      <c r="EN5" s="90">
        <v>44462172.960000008</v>
      </c>
      <c r="EO5" s="90">
        <v>50290520.790000007</v>
      </c>
      <c r="EP5" s="90">
        <v>48369106.550000004</v>
      </c>
      <c r="EQ5" s="90">
        <v>23126825.899999999</v>
      </c>
      <c r="ER5" s="90">
        <v>21755172.499999993</v>
      </c>
      <c r="ES5" s="90">
        <v>93865179.180000007</v>
      </c>
      <c r="ET5" s="90">
        <v>60987040.020000011</v>
      </c>
      <c r="EU5" s="90">
        <v>50123850.010000013</v>
      </c>
      <c r="EV5" s="90">
        <v>448920989.31999987</v>
      </c>
      <c r="EW5" s="90">
        <v>22668776.860000007</v>
      </c>
      <c r="EX5" s="90">
        <v>53336037.349999987</v>
      </c>
      <c r="EY5" s="90">
        <v>77125682.020000026</v>
      </c>
      <c r="EZ5" s="90">
        <v>87729777.399999991</v>
      </c>
      <c r="FA5" s="90">
        <v>82323198.410000011</v>
      </c>
      <c r="FB5" s="90">
        <v>64038083.420000002</v>
      </c>
      <c r="FC5" s="90">
        <v>42009230.440000005</v>
      </c>
      <c r="FD5" s="90">
        <v>39678326.030000009</v>
      </c>
      <c r="FE5" s="90">
        <v>47638271.999999993</v>
      </c>
      <c r="FF5" s="90">
        <v>37396656.170000002</v>
      </c>
      <c r="FG5" s="90">
        <v>27537491.48</v>
      </c>
      <c r="FH5" s="90">
        <v>157088588.74000001</v>
      </c>
      <c r="FI5" s="90">
        <v>27725206.920000002</v>
      </c>
      <c r="FJ5" s="90">
        <v>33294054.260000005</v>
      </c>
      <c r="FK5" s="90">
        <v>28010520.909999996</v>
      </c>
      <c r="FL5" s="90">
        <v>42034453.220000006</v>
      </c>
      <c r="FM5" s="90">
        <v>53314437.050000012</v>
      </c>
      <c r="FN5" s="90">
        <v>24476092.300000012</v>
      </c>
      <c r="FO5" s="90">
        <v>13513993.829999998</v>
      </c>
      <c r="FP5" s="90">
        <v>747453142.97999978</v>
      </c>
      <c r="FQ5" s="90">
        <v>28745878.339999989</v>
      </c>
      <c r="FR5" s="90">
        <v>61711181.37000002</v>
      </c>
      <c r="FS5" s="90">
        <v>67292140.469999984</v>
      </c>
      <c r="FT5" s="90">
        <v>78374374.449999973</v>
      </c>
      <c r="FU5" s="90">
        <v>44123289.979999989</v>
      </c>
      <c r="FV5" s="90">
        <v>84239923.160000041</v>
      </c>
      <c r="FW5" s="90">
        <v>61312077.970000029</v>
      </c>
      <c r="FX5" s="90">
        <v>67207548.839999989</v>
      </c>
      <c r="FY5" s="90">
        <v>49133776.610000007</v>
      </c>
      <c r="FZ5" s="90">
        <v>117855722.03999998</v>
      </c>
      <c r="GA5" s="90">
        <v>45855295.719999991</v>
      </c>
      <c r="GB5" s="90">
        <v>58386450.919999987</v>
      </c>
      <c r="GC5" s="90">
        <v>33107166.370000008</v>
      </c>
      <c r="GD5" s="90">
        <v>276894328.43000001</v>
      </c>
      <c r="GE5" s="90">
        <v>32535841.309999995</v>
      </c>
      <c r="GF5" s="90">
        <v>41110176.289999992</v>
      </c>
      <c r="GG5" s="90">
        <v>81240702.26000002</v>
      </c>
      <c r="GH5" s="90">
        <v>40690804.210000001</v>
      </c>
      <c r="GI5" s="90">
        <v>33913437.140000001</v>
      </c>
      <c r="GJ5" s="90">
        <v>33082788.32</v>
      </c>
      <c r="GK5" s="90">
        <v>74747084.269999981</v>
      </c>
      <c r="GL5" s="90">
        <v>33952750.269999981</v>
      </c>
      <c r="GM5" s="90">
        <v>19658611.129999995</v>
      </c>
      <c r="GN5" s="90">
        <v>17530342.210000005</v>
      </c>
      <c r="GO5" s="90">
        <v>11104247.120000001</v>
      </c>
      <c r="GP5" s="90">
        <v>127561354.47000003</v>
      </c>
      <c r="GQ5" s="90">
        <v>40072361.990000024</v>
      </c>
      <c r="GR5" s="90">
        <v>35449446.370000005</v>
      </c>
      <c r="GS5" s="90">
        <v>65860313.789999999</v>
      </c>
      <c r="GT5" s="90">
        <v>11277652.689999996</v>
      </c>
      <c r="GU5" s="90">
        <v>52298774.980000004</v>
      </c>
      <c r="GV5" s="90">
        <v>56748220.389999993</v>
      </c>
      <c r="GW5" s="90">
        <v>29097462.959999993</v>
      </c>
      <c r="GX5" s="90">
        <v>105199854.80000003</v>
      </c>
      <c r="GY5" s="90">
        <v>9695296.6800000016</v>
      </c>
      <c r="GZ5" s="90">
        <v>48490993.450000033</v>
      </c>
      <c r="HA5" s="90">
        <v>29915839.960000005</v>
      </c>
      <c r="HB5" s="90">
        <v>546379669.05000043</v>
      </c>
      <c r="HC5" s="90">
        <v>58579003.88000001</v>
      </c>
      <c r="HD5" s="90">
        <v>89361723.849999994</v>
      </c>
      <c r="HE5" s="90">
        <v>91437296.659999982</v>
      </c>
      <c r="HF5" s="90">
        <v>61996766.979999982</v>
      </c>
      <c r="HG5" s="90">
        <v>69576162.439999983</v>
      </c>
      <c r="HH5" s="90">
        <v>19814625.420000002</v>
      </c>
      <c r="HI5" s="90">
        <v>414955609.90000021</v>
      </c>
      <c r="HJ5" s="90">
        <v>107737762.22999999</v>
      </c>
      <c r="HK5" s="90">
        <v>80795908.000000015</v>
      </c>
      <c r="HL5" s="90">
        <v>44499330.720000021</v>
      </c>
      <c r="HM5" s="90">
        <v>36740417.49000001</v>
      </c>
      <c r="HN5" s="90">
        <v>45251105.690000005</v>
      </c>
      <c r="HO5" s="90">
        <v>56645498.260000005</v>
      </c>
      <c r="HP5" s="90">
        <v>32039364.09</v>
      </c>
      <c r="HQ5" s="90">
        <v>387576344.76000017</v>
      </c>
      <c r="HR5" s="90">
        <v>98523114.540000007</v>
      </c>
      <c r="HS5" s="90">
        <v>32192653.589999989</v>
      </c>
      <c r="HT5" s="90">
        <v>31982166.850000009</v>
      </c>
      <c r="HU5" s="90">
        <v>21549416.529999997</v>
      </c>
      <c r="HV5" s="90">
        <v>20244774.530000005</v>
      </c>
      <c r="HW5" s="90">
        <v>64289080.700000003</v>
      </c>
      <c r="HX5" s="90">
        <v>28900483.129999995</v>
      </c>
      <c r="HY5" s="90">
        <v>34747823.609999999</v>
      </c>
      <c r="HZ5" s="90">
        <v>31102859.820000004</v>
      </c>
      <c r="IA5" s="90">
        <v>29162673.180000011</v>
      </c>
      <c r="IB5" s="90">
        <v>62382294.989999987</v>
      </c>
      <c r="IC5" s="90">
        <v>14971504.109999994</v>
      </c>
      <c r="ID5" s="90">
        <v>38288105.109999999</v>
      </c>
      <c r="IE5" s="90">
        <v>11468755.390000001</v>
      </c>
      <c r="IF5" s="90">
        <v>13850020.310000006</v>
      </c>
      <c r="IG5" s="90">
        <v>260330010.47000006</v>
      </c>
      <c r="IH5" s="90">
        <v>76298043.620000005</v>
      </c>
      <c r="II5" s="90">
        <v>56613402.550000012</v>
      </c>
      <c r="IJ5" s="90">
        <v>78971544.209999979</v>
      </c>
      <c r="IK5" s="90">
        <v>98164515.699999988</v>
      </c>
      <c r="IL5" s="90">
        <v>32516993.050000001</v>
      </c>
      <c r="IM5" s="90">
        <v>37914986.450000003</v>
      </c>
      <c r="IN5" s="90">
        <v>27231204.800000001</v>
      </c>
      <c r="IO5" s="90">
        <v>30416955.140000004</v>
      </c>
      <c r="IP5" s="90">
        <v>36899155.109999992</v>
      </c>
      <c r="IQ5" s="90">
        <v>37661487.170000002</v>
      </c>
      <c r="IR5" s="90">
        <v>464104398.74000013</v>
      </c>
      <c r="IS5" s="90">
        <v>103456497.0400001</v>
      </c>
      <c r="IT5" s="90">
        <v>59345087.030000001</v>
      </c>
      <c r="IU5" s="90">
        <v>33064200.599999998</v>
      </c>
      <c r="IV5" s="90">
        <v>29540657.740000002</v>
      </c>
      <c r="IW5" s="90">
        <v>11160815.050000001</v>
      </c>
      <c r="IX5" s="90">
        <v>32432514.540000007</v>
      </c>
      <c r="IY5" s="90">
        <v>10561543.899999997</v>
      </c>
      <c r="IZ5" s="90">
        <v>13511886.299999999</v>
      </c>
      <c r="JA5" s="90">
        <v>22715215.350000009</v>
      </c>
      <c r="JB5" s="90">
        <v>47429383.589999996</v>
      </c>
      <c r="JC5" s="90">
        <v>23513997.400000006</v>
      </c>
      <c r="JD5" s="90">
        <v>40744187.23999998</v>
      </c>
      <c r="JE5" s="90">
        <v>69948876.139999986</v>
      </c>
      <c r="JF5" s="90">
        <v>32673289.059999995</v>
      </c>
      <c r="JG5" s="90">
        <v>33614205.559999995</v>
      </c>
      <c r="JH5" s="90">
        <v>13053232.720000001</v>
      </c>
      <c r="JI5" s="90">
        <v>15729021.759999998</v>
      </c>
      <c r="JJ5" s="90">
        <v>91042897.569999918</v>
      </c>
      <c r="JK5" s="90">
        <v>21251099.110000007</v>
      </c>
      <c r="JL5" s="90">
        <v>26499456.100000009</v>
      </c>
      <c r="JM5" s="90">
        <v>37783674.539999992</v>
      </c>
      <c r="JN5" s="90">
        <v>25350388.879999992</v>
      </c>
      <c r="JO5" s="90">
        <v>45474621.490000002</v>
      </c>
      <c r="JP5" s="90">
        <v>19154731.990000006</v>
      </c>
      <c r="JQ5" s="90">
        <v>366857878.47999996</v>
      </c>
      <c r="JR5" s="90">
        <v>142250523.51000005</v>
      </c>
      <c r="JS5" s="90">
        <v>41276211.090000004</v>
      </c>
      <c r="JT5" s="90">
        <v>12428186.309999995</v>
      </c>
      <c r="JU5" s="90">
        <v>60276764.280000016</v>
      </c>
      <c r="JV5" s="90">
        <v>13692093.1</v>
      </c>
      <c r="JW5" s="90">
        <v>83166097.200000003</v>
      </c>
      <c r="JX5" s="90">
        <v>44030282.63000001</v>
      </c>
      <c r="JY5" s="90">
        <v>20812296.220000003</v>
      </c>
      <c r="JZ5" s="90">
        <v>38491293.499999993</v>
      </c>
      <c r="KA5" s="90">
        <v>48528815.380000003</v>
      </c>
      <c r="KB5" s="90">
        <v>39565927.93</v>
      </c>
      <c r="KC5" s="90">
        <v>42657538.789999992</v>
      </c>
      <c r="KD5" s="90">
        <v>11342310.459999997</v>
      </c>
      <c r="KE5" s="90">
        <v>36679943.200000003</v>
      </c>
      <c r="KF5" s="90">
        <v>669775084.82999969</v>
      </c>
      <c r="KG5" s="90">
        <v>0</v>
      </c>
      <c r="KH5" s="90">
        <v>34271698.139999993</v>
      </c>
      <c r="KI5" s="90">
        <v>37926732.129999988</v>
      </c>
      <c r="KJ5" s="90">
        <v>45961584.790000014</v>
      </c>
      <c r="KK5" s="90">
        <v>55610796</v>
      </c>
      <c r="KL5" s="90">
        <v>179521996.12000003</v>
      </c>
      <c r="KM5" s="90">
        <v>27226519.370000001</v>
      </c>
      <c r="KN5" s="90">
        <v>18006675.139999986</v>
      </c>
      <c r="KO5" s="90">
        <v>129207245.36999997</v>
      </c>
      <c r="KP5" s="90">
        <v>41809272.689999998</v>
      </c>
      <c r="KQ5" s="90">
        <v>53369322.250000015</v>
      </c>
      <c r="KR5" s="90">
        <v>112836967.82999998</v>
      </c>
      <c r="KS5" s="90">
        <v>37383099.109999985</v>
      </c>
      <c r="KT5" s="90">
        <v>57772372.04999999</v>
      </c>
      <c r="KU5" s="90">
        <v>227968217.88</v>
      </c>
      <c r="KV5" s="90">
        <v>55026576.25</v>
      </c>
      <c r="KW5" s="90">
        <v>161334771.06000003</v>
      </c>
      <c r="KX5" s="90">
        <v>29301426.36999999</v>
      </c>
      <c r="KY5" s="90">
        <v>22804634.189999998</v>
      </c>
      <c r="KZ5" s="90">
        <v>69052576.429999962</v>
      </c>
      <c r="LA5" s="90">
        <v>69380536.879999995</v>
      </c>
      <c r="LB5" s="90">
        <v>38182450.299999997</v>
      </c>
      <c r="LC5" s="90">
        <v>57340868.640000001</v>
      </c>
      <c r="LD5" s="90">
        <v>30378913.780000009</v>
      </c>
      <c r="LE5" s="90">
        <v>675838903.69000018</v>
      </c>
      <c r="LF5" s="90">
        <v>96535770.939999953</v>
      </c>
      <c r="LG5" s="90">
        <v>106729129.02999997</v>
      </c>
      <c r="LH5" s="90">
        <v>115390993.88999996</v>
      </c>
      <c r="LI5" s="90">
        <v>28435908.379999984</v>
      </c>
      <c r="LJ5" s="90">
        <v>37312914.659999982</v>
      </c>
      <c r="LK5" s="90">
        <v>22160211.709999997</v>
      </c>
      <c r="LL5" s="90">
        <v>48887995.029999986</v>
      </c>
      <c r="LM5" s="90">
        <v>21968028.679999992</v>
      </c>
      <c r="LN5" s="90">
        <v>70613020.210000008</v>
      </c>
      <c r="LO5" s="90">
        <v>29402327.649999999</v>
      </c>
      <c r="LP5" s="90">
        <v>158435511.98999995</v>
      </c>
      <c r="LQ5" s="90">
        <v>13272215.329999998</v>
      </c>
      <c r="LR5" s="90">
        <v>25790263.420000002</v>
      </c>
      <c r="LS5" s="90">
        <v>328172744.19999993</v>
      </c>
      <c r="LT5" s="90">
        <v>220925878.07000008</v>
      </c>
      <c r="LU5" s="90">
        <v>458457172.06999981</v>
      </c>
      <c r="LV5" s="90">
        <v>163294206.86999995</v>
      </c>
      <c r="LW5" s="90">
        <v>72767659.659999967</v>
      </c>
      <c r="LX5" s="90">
        <v>77195668.420000017</v>
      </c>
      <c r="LY5" s="90">
        <v>49805256.879999995</v>
      </c>
      <c r="LZ5" s="90">
        <v>41780346.61999999</v>
      </c>
      <c r="MA5" s="90">
        <v>40319313.779999964</v>
      </c>
      <c r="MB5" s="90">
        <v>40934021.139999971</v>
      </c>
      <c r="MC5" s="90">
        <v>100158158.25000003</v>
      </c>
      <c r="MD5" s="90">
        <v>45116398.020000003</v>
      </c>
      <c r="ME5" s="90">
        <v>489302187.30000013</v>
      </c>
      <c r="MF5" s="90">
        <v>52009184.079999998</v>
      </c>
      <c r="MG5" s="90">
        <v>35805863.609999992</v>
      </c>
      <c r="MH5" s="90">
        <v>35534133.25</v>
      </c>
      <c r="MI5" s="90">
        <v>35124387.809999995</v>
      </c>
      <c r="MJ5" s="90">
        <v>48344363.919999994</v>
      </c>
      <c r="MK5" s="90">
        <v>36769570.829999998</v>
      </c>
      <c r="ML5" s="90">
        <v>36036144.95000001</v>
      </c>
      <c r="MM5" s="90">
        <v>62098750.140000001</v>
      </c>
      <c r="MN5" s="90">
        <v>48539323.030000009</v>
      </c>
      <c r="MO5" s="90">
        <v>41748026.00999999</v>
      </c>
      <c r="MP5" s="90">
        <v>32832380.210000005</v>
      </c>
      <c r="MQ5" s="90">
        <v>283587410.63999999</v>
      </c>
      <c r="MR5" s="90">
        <v>59366740.970000006</v>
      </c>
      <c r="MS5" s="90">
        <v>47765843.57</v>
      </c>
      <c r="MT5" s="90">
        <v>78178585.969999999</v>
      </c>
      <c r="MU5" s="90">
        <v>69492676.909999982</v>
      </c>
      <c r="MV5" s="90">
        <v>41421273.889999986</v>
      </c>
      <c r="MW5" s="90">
        <v>80162481.520299971</v>
      </c>
      <c r="MX5" s="90">
        <v>77323733.619999975</v>
      </c>
      <c r="MY5" s="90">
        <v>40207790.970000014</v>
      </c>
      <c r="MZ5" s="90">
        <v>22252589.5</v>
      </c>
      <c r="NA5" s="90">
        <v>29986594.13000001</v>
      </c>
      <c r="NB5" s="90">
        <v>753607748.06999969</v>
      </c>
      <c r="NC5" s="90">
        <v>106801587.88999999</v>
      </c>
      <c r="ND5" s="90">
        <v>27216817.590000007</v>
      </c>
      <c r="NE5" s="90">
        <v>339156614.60000008</v>
      </c>
      <c r="NF5" s="90">
        <v>28319266.510000005</v>
      </c>
      <c r="NG5" s="90">
        <v>75003340.640000001</v>
      </c>
      <c r="NH5" s="90">
        <v>120808472.97000001</v>
      </c>
      <c r="NI5" s="90">
        <v>174254890.47000003</v>
      </c>
      <c r="NJ5" s="90">
        <v>15609999.580000004</v>
      </c>
      <c r="NK5" s="90">
        <v>76300633.200000003</v>
      </c>
      <c r="NL5" s="90">
        <v>54325821.500000007</v>
      </c>
      <c r="NM5" s="90">
        <v>45062326.359999999</v>
      </c>
      <c r="NN5" s="90">
        <v>121439387.38000005</v>
      </c>
      <c r="NO5" s="90">
        <v>18526149.350000005</v>
      </c>
      <c r="NP5" s="90">
        <v>33002751.84</v>
      </c>
      <c r="NQ5" s="90">
        <v>35998046.470000006</v>
      </c>
      <c r="NR5" s="90">
        <v>22089254.660000008</v>
      </c>
      <c r="NS5" s="90">
        <v>9507509.2400000002</v>
      </c>
      <c r="NT5" s="90">
        <v>19674941.569999997</v>
      </c>
      <c r="NU5" s="90">
        <v>204628768.90039989</v>
      </c>
      <c r="NV5" s="90">
        <v>190381104.44999999</v>
      </c>
      <c r="NW5" s="90">
        <v>46503460.639999993</v>
      </c>
      <c r="NX5" s="90">
        <v>33731006.389999993</v>
      </c>
      <c r="NY5" s="90">
        <v>44973269.500000015</v>
      </c>
      <c r="NZ5" s="90">
        <v>49103625.809999995</v>
      </c>
      <c r="OA5" s="90">
        <v>24069001.780000001</v>
      </c>
      <c r="OB5" s="90">
        <v>330003799.91000015</v>
      </c>
      <c r="OC5" s="90">
        <v>81857505.900000021</v>
      </c>
      <c r="OD5" s="90">
        <v>54497719.869999953</v>
      </c>
      <c r="OE5" s="90">
        <v>141641568.44</v>
      </c>
      <c r="OF5" s="90">
        <v>40885291.109999999</v>
      </c>
      <c r="OG5" s="90">
        <v>58483920.700000003</v>
      </c>
      <c r="OH5" s="90">
        <v>55674270.240000002</v>
      </c>
      <c r="OI5" s="90">
        <v>30411349.330000002</v>
      </c>
      <c r="OJ5" s="90">
        <v>43515713.769999988</v>
      </c>
      <c r="OK5" s="90">
        <v>648055592.0999999</v>
      </c>
      <c r="OL5" s="90">
        <v>98726984.190000072</v>
      </c>
      <c r="OM5" s="90">
        <v>369791821.50999993</v>
      </c>
      <c r="ON5" s="90">
        <v>89703570.340000004</v>
      </c>
      <c r="OO5" s="90">
        <v>80298413.530000001</v>
      </c>
      <c r="OP5" s="90">
        <v>37207696.349999987</v>
      </c>
      <c r="OQ5" s="90">
        <v>326806581.64999998</v>
      </c>
      <c r="OR5" s="90">
        <v>43645204.259999998</v>
      </c>
      <c r="OS5" s="90">
        <v>43109092.289999984</v>
      </c>
      <c r="OT5" s="90">
        <v>71170478.939999998</v>
      </c>
      <c r="OU5" s="90">
        <v>44938830.650000006</v>
      </c>
      <c r="OV5" s="90">
        <v>111646403.11999999</v>
      </c>
      <c r="OW5" s="90">
        <v>51160112.879999995</v>
      </c>
      <c r="OX5" s="90">
        <v>36947888.729999989</v>
      </c>
      <c r="OY5" s="90">
        <v>30453949.750000007</v>
      </c>
      <c r="OZ5" s="90">
        <v>490418318.50999999</v>
      </c>
      <c r="PA5" s="90">
        <v>37383689.630000003</v>
      </c>
      <c r="PB5" s="90">
        <v>64707921.810000002</v>
      </c>
      <c r="PC5" s="90">
        <v>16010549.220000001</v>
      </c>
      <c r="PD5" s="90">
        <v>53985938.669999994</v>
      </c>
      <c r="PE5" s="90">
        <v>108390201.29999997</v>
      </c>
      <c r="PF5" s="90">
        <v>44550700.169999987</v>
      </c>
      <c r="PG5" s="90">
        <v>26804239.490000006</v>
      </c>
      <c r="PH5" s="90">
        <v>63753047.909999996</v>
      </c>
      <c r="PI5" s="90">
        <v>55822248.36999999</v>
      </c>
      <c r="PJ5" s="90">
        <v>75191802.840000018</v>
      </c>
      <c r="PK5" s="90">
        <v>70059997.089999989</v>
      </c>
      <c r="PL5" s="90">
        <v>25224193.229999997</v>
      </c>
      <c r="PM5" s="90">
        <v>116282581.32000001</v>
      </c>
      <c r="PN5" s="90">
        <v>32610189.530000001</v>
      </c>
      <c r="PO5" s="90">
        <v>21105296.57</v>
      </c>
      <c r="PP5" s="90">
        <v>13962656.450000001</v>
      </c>
      <c r="PQ5" s="90">
        <v>21919615.670000002</v>
      </c>
      <c r="PR5" s="90">
        <v>1049014987.3499992</v>
      </c>
      <c r="PS5" s="90">
        <v>45335673.219999999</v>
      </c>
      <c r="PT5" s="90">
        <v>34405817.929999992</v>
      </c>
      <c r="PU5" s="90">
        <v>81551524.859999999</v>
      </c>
      <c r="PV5" s="90">
        <v>299629303.96000004</v>
      </c>
      <c r="PW5" s="90">
        <v>68116182.620000005</v>
      </c>
      <c r="PX5" s="90">
        <v>86401663.000000045</v>
      </c>
      <c r="PY5" s="90">
        <v>37010745.480000004</v>
      </c>
      <c r="PZ5" s="90">
        <v>78906375.720000029</v>
      </c>
      <c r="QA5" s="90">
        <v>26360004.889999997</v>
      </c>
      <c r="QB5" s="90">
        <v>69281783.030000031</v>
      </c>
      <c r="QC5" s="90">
        <v>33452024.710000016</v>
      </c>
      <c r="QD5" s="90">
        <v>44074528.830000013</v>
      </c>
      <c r="QE5" s="90">
        <v>55096722.369999975</v>
      </c>
      <c r="QF5" s="90">
        <v>57800880.360000014</v>
      </c>
      <c r="QG5" s="90">
        <v>68167378.769999981</v>
      </c>
      <c r="QH5" s="90">
        <v>32547079.940000009</v>
      </c>
      <c r="QI5" s="90">
        <v>40547384.49000001</v>
      </c>
      <c r="QJ5" s="90">
        <v>29356047.580000002</v>
      </c>
      <c r="QK5" s="90">
        <v>104295458.47</v>
      </c>
      <c r="QL5" s="90">
        <v>85256161.289999992</v>
      </c>
      <c r="QM5" s="90">
        <v>33375280.260000009</v>
      </c>
      <c r="QN5" s="90">
        <v>17711926.829999994</v>
      </c>
      <c r="QO5" s="90">
        <v>15869374.66</v>
      </c>
      <c r="QP5" s="90">
        <v>26229836.350000001</v>
      </c>
      <c r="QQ5" s="90">
        <v>28290972.169999998</v>
      </c>
      <c r="QR5" s="90">
        <v>650633016.04999995</v>
      </c>
      <c r="QS5" s="90">
        <v>30437512.660000011</v>
      </c>
      <c r="QT5" s="90">
        <v>92784036.980000004</v>
      </c>
      <c r="QU5" s="90">
        <v>52063071.150000013</v>
      </c>
      <c r="QV5" s="90">
        <v>49528425.420000017</v>
      </c>
      <c r="QW5" s="90">
        <v>115933076.52000003</v>
      </c>
      <c r="QX5" s="90">
        <v>41395362.299999997</v>
      </c>
      <c r="QY5" s="90">
        <v>62040602.129999988</v>
      </c>
      <c r="QZ5" s="90">
        <v>95735707.319999993</v>
      </c>
      <c r="RA5" s="90">
        <v>33031739.77</v>
      </c>
      <c r="RB5" s="90">
        <v>39031071.269999996</v>
      </c>
      <c r="RC5" s="90">
        <v>26706533.349999998</v>
      </c>
      <c r="RD5" s="90">
        <v>21084251.059999999</v>
      </c>
      <c r="RE5" s="90">
        <v>583899077.23000002</v>
      </c>
      <c r="RF5" s="90">
        <v>106055529.60000001</v>
      </c>
      <c r="RG5" s="90">
        <v>45200135.270000026</v>
      </c>
      <c r="RH5" s="90">
        <v>92276849.679999977</v>
      </c>
      <c r="RI5" s="90">
        <v>60709475.600000016</v>
      </c>
      <c r="RJ5" s="90">
        <v>65421827.989999987</v>
      </c>
      <c r="RK5" s="90">
        <v>113932564.45000003</v>
      </c>
      <c r="RL5" s="90">
        <v>51605185.490000017</v>
      </c>
      <c r="RM5" s="90">
        <v>49624368.159999996</v>
      </c>
      <c r="RN5" s="90">
        <v>110060663.47999994</v>
      </c>
      <c r="RO5" s="90">
        <v>123591319.52</v>
      </c>
      <c r="RP5" s="90">
        <v>20665682.890000004</v>
      </c>
      <c r="RQ5" s="90">
        <v>28495678.139999989</v>
      </c>
      <c r="RR5" s="90">
        <v>50672760.280000016</v>
      </c>
      <c r="RS5" s="90">
        <v>28918321.16</v>
      </c>
      <c r="RT5" s="90">
        <v>33233874.889999993</v>
      </c>
      <c r="RU5" s="90">
        <v>44024862.729999989</v>
      </c>
      <c r="RV5" s="90">
        <v>30665662.370000005</v>
      </c>
      <c r="RW5" s="90">
        <v>21695551.990000002</v>
      </c>
      <c r="RX5" s="90">
        <v>23816884.370000001</v>
      </c>
      <c r="RY5" s="90">
        <v>298111663.81999987</v>
      </c>
      <c r="RZ5" s="90">
        <v>41285281.629999995</v>
      </c>
      <c r="SA5" s="90">
        <v>39543945.919999994</v>
      </c>
      <c r="SB5" s="90">
        <v>26231973.180000011</v>
      </c>
      <c r="SC5" s="90">
        <v>29231961.289999999</v>
      </c>
      <c r="SD5" s="90">
        <v>32668570.490000002</v>
      </c>
      <c r="SE5" s="90">
        <v>47145311.729999989</v>
      </c>
      <c r="SF5" s="90">
        <v>64247512.93999999</v>
      </c>
      <c r="SG5" s="90">
        <v>42180637.559999995</v>
      </c>
      <c r="SH5" s="90">
        <v>49295126.710000031</v>
      </c>
      <c r="SI5" s="90">
        <v>70453477.280000016</v>
      </c>
      <c r="SJ5" s="90">
        <v>20866398.920000006</v>
      </c>
      <c r="SK5" s="90">
        <v>203778211.50999999</v>
      </c>
      <c r="SL5" s="90">
        <v>54010477.989999995</v>
      </c>
      <c r="SM5" s="90">
        <v>67216260.270000011</v>
      </c>
      <c r="SN5" s="90">
        <v>99569208.619999975</v>
      </c>
      <c r="SO5" s="90">
        <v>45047296.759999998</v>
      </c>
      <c r="SP5" s="90">
        <v>53596968.479999982</v>
      </c>
      <c r="SQ5" s="90">
        <v>40295427.310000002</v>
      </c>
      <c r="SR5" s="90">
        <v>28556502.909999996</v>
      </c>
      <c r="SS5" s="90">
        <v>352147562.99000019</v>
      </c>
      <c r="ST5" s="90">
        <v>34718009.260000005</v>
      </c>
      <c r="SU5" s="90">
        <v>47535056.409999982</v>
      </c>
      <c r="SV5" s="90">
        <v>61256404.859999985</v>
      </c>
      <c r="SW5" s="90">
        <v>21482710.490000002</v>
      </c>
      <c r="SX5" s="90">
        <v>28606808.210000001</v>
      </c>
      <c r="SY5" s="90">
        <v>39842464.459999993</v>
      </c>
      <c r="SZ5" s="90">
        <v>100957853.96999998</v>
      </c>
      <c r="TA5" s="90">
        <v>33533745.189999983</v>
      </c>
      <c r="TB5" s="90">
        <v>36304567.380000003</v>
      </c>
      <c r="TC5" s="90">
        <v>61924740.399999991</v>
      </c>
      <c r="TD5" s="90">
        <v>72320580.13000001</v>
      </c>
      <c r="TE5" s="90">
        <v>45662941.249999985</v>
      </c>
      <c r="TF5" s="90">
        <v>32285093.449999999</v>
      </c>
      <c r="TG5" s="90">
        <v>702189629.5</v>
      </c>
      <c r="TH5" s="90">
        <v>46852426.340000004</v>
      </c>
      <c r="TI5" s="90">
        <v>29674632.579999998</v>
      </c>
      <c r="TJ5" s="90">
        <v>71229021.979999989</v>
      </c>
      <c r="TK5" s="90">
        <v>62852375.370000005</v>
      </c>
      <c r="TL5" s="90">
        <v>43797381.919999979</v>
      </c>
      <c r="TM5" s="90">
        <v>19246647.219999995</v>
      </c>
      <c r="TN5" s="90">
        <v>168344340.27000004</v>
      </c>
      <c r="TO5" s="90">
        <v>41101163.960000001</v>
      </c>
      <c r="TP5" s="90">
        <v>74482397.200000003</v>
      </c>
      <c r="TQ5" s="90">
        <v>73724421.079999998</v>
      </c>
      <c r="TR5" s="90">
        <v>39880550.239999995</v>
      </c>
      <c r="TS5" s="90">
        <v>27674852.300000004</v>
      </c>
      <c r="TT5" s="90">
        <v>30877599.789999992</v>
      </c>
      <c r="TU5" s="90">
        <v>40718785.589999996</v>
      </c>
      <c r="TV5" s="90">
        <v>38477245.709999993</v>
      </c>
      <c r="TW5" s="90">
        <v>210006743.01999998</v>
      </c>
      <c r="TX5" s="90">
        <v>46043114.219999999</v>
      </c>
      <c r="TY5" s="90">
        <v>247211984.27000004</v>
      </c>
      <c r="TZ5" s="90">
        <v>89926728.309999973</v>
      </c>
      <c r="UA5" s="90">
        <v>26052728.359999992</v>
      </c>
      <c r="UB5" s="90">
        <v>35548130.840000011</v>
      </c>
      <c r="UC5" s="90">
        <v>210473746.45000005</v>
      </c>
      <c r="UD5" s="90">
        <v>22253204.830000006</v>
      </c>
      <c r="UE5" s="90">
        <v>19645733.989999998</v>
      </c>
      <c r="UF5" s="90">
        <v>44965546.549999997</v>
      </c>
      <c r="UG5" s="90">
        <v>32368625.109999996</v>
      </c>
      <c r="UH5" s="90">
        <v>245794502.92999998</v>
      </c>
      <c r="UI5" s="90">
        <v>83695477.680000007</v>
      </c>
      <c r="UJ5" s="90">
        <v>56606053.749999993</v>
      </c>
      <c r="UK5" s="90">
        <v>100679034.57000002</v>
      </c>
      <c r="UL5" s="90">
        <v>66359689.81000004</v>
      </c>
      <c r="UM5" s="90">
        <v>49651886.770000011</v>
      </c>
      <c r="UN5" s="90">
        <v>1148719164.9400001</v>
      </c>
      <c r="UO5" s="90">
        <v>65254778.820000023</v>
      </c>
      <c r="UP5" s="90">
        <v>61541119.139999986</v>
      </c>
      <c r="UQ5" s="90">
        <v>177649659.07000002</v>
      </c>
      <c r="UR5" s="90">
        <v>11735753.41</v>
      </c>
      <c r="US5" s="90">
        <v>48478676.589999996</v>
      </c>
      <c r="UT5" s="90">
        <v>125316490.94999997</v>
      </c>
      <c r="UU5" s="90">
        <v>35374649.510000005</v>
      </c>
      <c r="UV5" s="90">
        <v>42285557.459999986</v>
      </c>
      <c r="UW5" s="90">
        <v>51392045.960000001</v>
      </c>
      <c r="UX5" s="90">
        <v>61362763.160000019</v>
      </c>
      <c r="UY5" s="90">
        <v>126642499.59000005</v>
      </c>
      <c r="UZ5" s="90">
        <v>75962921.930000022</v>
      </c>
      <c r="VA5" s="90">
        <v>128975645.34000005</v>
      </c>
      <c r="VB5" s="90">
        <v>34197958.640000008</v>
      </c>
      <c r="VC5" s="90">
        <v>26786554.830000009</v>
      </c>
      <c r="VD5" s="90">
        <v>35029315.650000006</v>
      </c>
      <c r="VE5" s="90">
        <v>30303115.88000001</v>
      </c>
      <c r="VF5" s="90">
        <v>169136824.95000002</v>
      </c>
      <c r="VG5" s="90">
        <v>24944269.320000008</v>
      </c>
      <c r="VH5" s="90">
        <v>29894471.590000004</v>
      </c>
      <c r="VI5" s="90">
        <v>25795718.480000004</v>
      </c>
      <c r="VJ5" s="90">
        <v>566231106.96999991</v>
      </c>
      <c r="VK5" s="90">
        <v>46203754.310000002</v>
      </c>
      <c r="VL5" s="90">
        <v>46481226.740000017</v>
      </c>
      <c r="VM5" s="90">
        <v>107370333.27999996</v>
      </c>
      <c r="VN5" s="90">
        <v>111826017.67</v>
      </c>
      <c r="VO5" s="90">
        <v>74143893.289999977</v>
      </c>
      <c r="VP5" s="90">
        <v>58044777.209999993</v>
      </c>
      <c r="VQ5" s="90">
        <v>46399852.449999973</v>
      </c>
      <c r="VR5" s="90">
        <v>51048031.430000007</v>
      </c>
      <c r="VS5" s="90">
        <v>185996707.43000004</v>
      </c>
      <c r="VT5" s="90">
        <v>46849780.139999993</v>
      </c>
      <c r="VU5" s="90">
        <v>85010397.439999998</v>
      </c>
      <c r="VV5" s="90">
        <v>62873046.210000001</v>
      </c>
      <c r="VW5" s="90">
        <v>41421785.630000003</v>
      </c>
      <c r="VX5" s="90">
        <v>33759005.740000002</v>
      </c>
      <c r="VY5" s="90">
        <v>1488772082.4699998</v>
      </c>
      <c r="VZ5" s="90">
        <v>87372923.670000002</v>
      </c>
      <c r="WA5" s="90">
        <v>67092964.590000004</v>
      </c>
      <c r="WB5" s="90">
        <v>63447209.240000002</v>
      </c>
      <c r="WC5" s="90">
        <v>44637729.390000001</v>
      </c>
      <c r="WD5" s="90">
        <v>57887229.939999975</v>
      </c>
      <c r="WE5" s="90">
        <v>69507055.849999964</v>
      </c>
      <c r="WF5" s="90">
        <v>114785081.84999998</v>
      </c>
      <c r="WG5" s="90">
        <v>56896238.68999999</v>
      </c>
      <c r="WH5" s="90">
        <v>83737896.950000003</v>
      </c>
      <c r="WI5" s="90">
        <v>41906830.679999992</v>
      </c>
      <c r="WJ5" s="90">
        <v>133795238.71000005</v>
      </c>
      <c r="WK5" s="90">
        <v>73339969.730000019</v>
      </c>
      <c r="WL5" s="90">
        <v>84847295.090000004</v>
      </c>
      <c r="WM5" s="90">
        <v>184049387.62000003</v>
      </c>
      <c r="WN5" s="90">
        <v>77484750.810000002</v>
      </c>
      <c r="WO5" s="90">
        <v>81229490.579999968</v>
      </c>
      <c r="WP5" s="90">
        <v>55289417.449999981</v>
      </c>
      <c r="WQ5" s="90">
        <v>39475265.279999994</v>
      </c>
      <c r="WR5" s="90">
        <v>124693478.99000001</v>
      </c>
      <c r="WS5" s="90">
        <v>289267977.92000002</v>
      </c>
      <c r="WT5" s="90">
        <v>55286291.75</v>
      </c>
      <c r="WU5" s="90">
        <v>36433874.600000001</v>
      </c>
      <c r="WV5" s="90">
        <v>40413040.019999996</v>
      </c>
      <c r="WW5" s="90">
        <v>47386415.029999971</v>
      </c>
      <c r="WX5" s="90">
        <v>42699122.849999987</v>
      </c>
      <c r="WY5" s="90">
        <v>36447020.400000006</v>
      </c>
      <c r="WZ5" s="90">
        <v>45546950.169999987</v>
      </c>
      <c r="XA5" s="90">
        <v>209284377.19000003</v>
      </c>
      <c r="XB5" s="90">
        <v>30100640.500000011</v>
      </c>
      <c r="XC5" s="90">
        <v>33141153.210000001</v>
      </c>
      <c r="XD5" s="90">
        <v>32066995.680000003</v>
      </c>
      <c r="XE5" s="90">
        <v>37805581.519999996</v>
      </c>
      <c r="XF5" s="90">
        <v>711629272.00000012</v>
      </c>
      <c r="XG5" s="90">
        <v>74958763.969999999</v>
      </c>
      <c r="XH5" s="90">
        <v>90438684.459999993</v>
      </c>
      <c r="XI5" s="90">
        <v>286850655.92000014</v>
      </c>
      <c r="XJ5" s="90">
        <v>75778299.080000028</v>
      </c>
      <c r="XK5" s="90">
        <v>95504179.439999998</v>
      </c>
      <c r="XL5" s="90">
        <v>133136468.58000006</v>
      </c>
      <c r="XM5" s="90">
        <v>81513372.440000027</v>
      </c>
      <c r="XN5" s="90">
        <v>51262405.240000017</v>
      </c>
      <c r="XO5" s="90">
        <v>133138095.34000003</v>
      </c>
      <c r="XP5" s="90">
        <v>115144077.86000004</v>
      </c>
      <c r="XQ5" s="90">
        <v>48956090.619999997</v>
      </c>
      <c r="XR5" s="90">
        <v>32806985.150000002</v>
      </c>
      <c r="XS5" s="90">
        <v>58727469.430000015</v>
      </c>
      <c r="XT5" s="90">
        <v>55003382.81000001</v>
      </c>
      <c r="XU5" s="90">
        <v>41313053.620000005</v>
      </c>
      <c r="XV5" s="90">
        <v>41512376.620000005</v>
      </c>
      <c r="XW5" s="90">
        <v>47169523.920000009</v>
      </c>
      <c r="XX5" s="90">
        <v>40484727.359999999</v>
      </c>
      <c r="XY5" s="90">
        <v>44693951.960000001</v>
      </c>
      <c r="XZ5" s="90">
        <v>44010479.850000001</v>
      </c>
      <c r="YA5" s="90">
        <v>52848388.410000011</v>
      </c>
      <c r="YB5" s="90">
        <v>53067817.579999998</v>
      </c>
      <c r="YC5" s="90">
        <v>794534834.8499999</v>
      </c>
      <c r="YD5" s="90">
        <v>64653671.460000001</v>
      </c>
      <c r="YE5" s="90">
        <v>138877017.18000001</v>
      </c>
      <c r="YF5" s="90">
        <v>55106972.890000001</v>
      </c>
      <c r="YG5" s="90">
        <v>270876619.16000009</v>
      </c>
      <c r="YH5" s="90">
        <v>66435292.030000016</v>
      </c>
      <c r="YI5" s="90">
        <v>114955112.56999996</v>
      </c>
      <c r="YJ5" s="90">
        <v>48506281.919999994</v>
      </c>
      <c r="YK5" s="90">
        <v>199647137.46999997</v>
      </c>
      <c r="YL5" s="90">
        <v>154361623.44000003</v>
      </c>
      <c r="YM5" s="90">
        <v>95857291.730000004</v>
      </c>
      <c r="YN5" s="90">
        <v>54349148.609999999</v>
      </c>
      <c r="YO5" s="90">
        <v>48092464.169999987</v>
      </c>
      <c r="YP5" s="90">
        <v>52356159.31000001</v>
      </c>
      <c r="YQ5" s="90">
        <v>48255982.259999998</v>
      </c>
      <c r="YR5" s="90">
        <v>62240233.360000007</v>
      </c>
      <c r="YS5" s="90">
        <v>50631123.130000003</v>
      </c>
      <c r="YT5" s="90">
        <v>208330099.70999998</v>
      </c>
      <c r="YU5" s="90">
        <v>40198596.329999983</v>
      </c>
      <c r="YV5" s="90">
        <v>42463639.740000002</v>
      </c>
      <c r="YW5" s="90">
        <v>45576942.710000008</v>
      </c>
      <c r="YX5" s="90">
        <v>30521021.359999992</v>
      </c>
      <c r="YY5" s="90">
        <v>24213778.919999998</v>
      </c>
      <c r="YZ5" s="90">
        <v>33456709.250000004</v>
      </c>
      <c r="ZA5" s="90">
        <v>273367406.69000006</v>
      </c>
      <c r="ZB5" s="90">
        <v>25199087.630000006</v>
      </c>
      <c r="ZC5" s="90">
        <v>44091530.510000005</v>
      </c>
      <c r="ZD5" s="90">
        <v>47705646.089999974</v>
      </c>
      <c r="ZE5" s="90">
        <v>31280898.819999989</v>
      </c>
      <c r="ZF5" s="90">
        <v>40528539.769999996</v>
      </c>
      <c r="ZG5" s="90">
        <v>22826191.989999998</v>
      </c>
      <c r="ZH5" s="90">
        <v>24939056.089999996</v>
      </c>
      <c r="ZI5" s="90">
        <v>104652166.19000003</v>
      </c>
      <c r="ZJ5" s="90">
        <v>664825667.04999995</v>
      </c>
      <c r="ZK5" s="90">
        <v>34709815.389999986</v>
      </c>
      <c r="ZL5" s="90">
        <v>84169505.249999985</v>
      </c>
      <c r="ZM5" s="90">
        <v>171402547.98000002</v>
      </c>
      <c r="ZN5" s="90">
        <v>124264738.16000003</v>
      </c>
      <c r="ZO5" s="90">
        <v>44540837.209999986</v>
      </c>
      <c r="ZP5" s="90">
        <v>55712981.760000028</v>
      </c>
      <c r="ZQ5" s="90">
        <v>85445211.819999993</v>
      </c>
      <c r="ZR5" s="90">
        <v>77780057.639999986</v>
      </c>
      <c r="ZS5" s="90">
        <v>92394611.940000013</v>
      </c>
      <c r="ZT5" s="90">
        <v>26889860.920000009</v>
      </c>
      <c r="ZU5" s="90">
        <v>33748518.109999999</v>
      </c>
      <c r="ZV5" s="90">
        <v>40205670.230000027</v>
      </c>
      <c r="ZW5" s="90">
        <v>53237351.109999992</v>
      </c>
      <c r="ZX5" s="90">
        <v>39493969.730000004</v>
      </c>
      <c r="ZY5" s="90">
        <v>45789377.720000014</v>
      </c>
      <c r="ZZ5" s="90">
        <v>56104095.769999981</v>
      </c>
      <c r="AAA5" s="90">
        <v>30176834.359999996</v>
      </c>
      <c r="AAB5" s="90">
        <v>40849564.730000004</v>
      </c>
      <c r="AAC5" s="90">
        <v>38185033.420000009</v>
      </c>
      <c r="AAD5" s="90">
        <v>33010778.959999993</v>
      </c>
      <c r="AAE5" s="90">
        <v>27087329.419999998</v>
      </c>
      <c r="AAF5" s="90">
        <v>210989929.42000008</v>
      </c>
      <c r="AAG5" s="90">
        <v>36533487.859999992</v>
      </c>
      <c r="AAH5" s="90">
        <v>46217598.900000006</v>
      </c>
      <c r="AAI5" s="90">
        <v>30781674.93999999</v>
      </c>
      <c r="AAJ5" s="90">
        <v>33422614.719999995</v>
      </c>
      <c r="AAK5" s="90">
        <v>65427555</v>
      </c>
      <c r="AAL5" s="90">
        <v>40156527.059999995</v>
      </c>
      <c r="AAM5" s="90">
        <v>1329613053.8500001</v>
      </c>
      <c r="AAN5" s="90">
        <v>66295108.600000001</v>
      </c>
      <c r="AAO5" s="90">
        <v>40089912.62000002</v>
      </c>
      <c r="AAP5" s="90">
        <v>77597771.629999995</v>
      </c>
      <c r="AAQ5" s="90">
        <v>60614360.399999999</v>
      </c>
      <c r="AAR5" s="90">
        <v>56667790.809999987</v>
      </c>
      <c r="AAS5" s="90">
        <v>71728536.900000021</v>
      </c>
      <c r="AAT5" s="90">
        <v>91779984.180000007</v>
      </c>
      <c r="AAU5" s="90">
        <v>145530090.12000003</v>
      </c>
      <c r="AAV5" s="90">
        <v>49541727.979999982</v>
      </c>
      <c r="AAW5" s="90">
        <v>62546552.13000001</v>
      </c>
      <c r="AAX5" s="90">
        <v>263524959.78000009</v>
      </c>
      <c r="AAY5" s="90">
        <v>126634708.24999999</v>
      </c>
      <c r="AAZ5" s="90">
        <v>30266178.989999991</v>
      </c>
      <c r="ABA5" s="90">
        <v>61496578.970000021</v>
      </c>
      <c r="ABB5" s="90">
        <v>50109292.780000001</v>
      </c>
      <c r="ABC5" s="90">
        <v>34932494.769999996</v>
      </c>
      <c r="ABD5" s="90">
        <v>56805943.759999998</v>
      </c>
      <c r="ABE5" s="90">
        <v>36939109.769999996</v>
      </c>
      <c r="ABF5" s="90">
        <v>329818680.81999993</v>
      </c>
      <c r="ABG5" s="90">
        <v>205182722.03</v>
      </c>
      <c r="ABH5" s="90">
        <v>38023249.400000006</v>
      </c>
      <c r="ABI5" s="90">
        <v>33196847.779999997</v>
      </c>
      <c r="ABJ5" s="90">
        <v>37091741.049999997</v>
      </c>
      <c r="ABK5" s="90">
        <v>35100221.489999995</v>
      </c>
      <c r="ABL5" s="90">
        <v>29788999.580000006</v>
      </c>
      <c r="ABM5" s="90">
        <v>209863099.50000012</v>
      </c>
      <c r="ABN5" s="90">
        <v>64164828.619999997</v>
      </c>
      <c r="ABO5" s="90">
        <v>33575683.229999997</v>
      </c>
      <c r="ABP5" s="90">
        <v>78425692.480000019</v>
      </c>
      <c r="ABQ5" s="90">
        <v>70782961.270000011</v>
      </c>
      <c r="ABR5" s="90">
        <v>46602607.369999997</v>
      </c>
      <c r="ABS5" s="90">
        <v>35346325.350000001</v>
      </c>
      <c r="ABT5" s="90">
        <v>55436317.140000008</v>
      </c>
      <c r="ABU5" s="90">
        <v>8497019.7299999986</v>
      </c>
      <c r="ABV5" s="90">
        <v>262243270.29000008</v>
      </c>
      <c r="ABW5" s="90">
        <v>16114070.570000002</v>
      </c>
      <c r="ABX5" s="90">
        <v>62976736.05999998</v>
      </c>
      <c r="ABY5" s="90">
        <v>21294828.830000013</v>
      </c>
      <c r="ABZ5" s="90">
        <v>28803652.100000005</v>
      </c>
      <c r="ACA5" s="90">
        <v>93192335.320000023</v>
      </c>
      <c r="ACB5" s="90">
        <v>19423813.110000007</v>
      </c>
      <c r="ACC5" s="90">
        <v>30139802.260000005</v>
      </c>
      <c r="ACD5" s="90">
        <v>29276047.300000001</v>
      </c>
      <c r="ACE5" s="90">
        <v>55509318.649999991</v>
      </c>
      <c r="ACF5" s="90">
        <v>23066682.569999997</v>
      </c>
      <c r="ACG5" s="90">
        <v>543586388.5200001</v>
      </c>
      <c r="ACH5" s="90">
        <v>23250011.839999989</v>
      </c>
      <c r="ACI5" s="90">
        <v>34813398.890000008</v>
      </c>
      <c r="ACJ5" s="90">
        <v>70564391.259999976</v>
      </c>
      <c r="ACK5" s="90">
        <v>28994931.45000001</v>
      </c>
      <c r="ACL5" s="90">
        <v>49689660.490000002</v>
      </c>
      <c r="ACM5" s="90">
        <v>52457006.390000015</v>
      </c>
      <c r="ACN5" s="90">
        <v>175361631.46999994</v>
      </c>
      <c r="ACO5" s="90">
        <v>182097643.09999999</v>
      </c>
      <c r="ACP5" s="90">
        <v>31117252.410000004</v>
      </c>
      <c r="ACQ5" s="90">
        <v>64631706.79999999</v>
      </c>
      <c r="ACR5" s="90">
        <v>55454188.450000003</v>
      </c>
      <c r="ACS5" s="90">
        <v>56402325.059999987</v>
      </c>
      <c r="ACT5" s="90">
        <v>175911176.14000005</v>
      </c>
      <c r="ACU5" s="90">
        <v>28536402.289999995</v>
      </c>
      <c r="ACV5" s="90">
        <v>47669563.349999994</v>
      </c>
      <c r="ACW5" s="90">
        <v>46442089.560000002</v>
      </c>
      <c r="ACX5" s="90">
        <v>27877051.830000006</v>
      </c>
      <c r="ACY5" s="90">
        <v>24665831.030000001</v>
      </c>
      <c r="ACZ5" s="90">
        <v>20957264.879999999</v>
      </c>
      <c r="ADA5" s="90">
        <v>21592097.900000002</v>
      </c>
      <c r="ADB5" s="90">
        <v>22720747.609999996</v>
      </c>
      <c r="ADC5" s="90">
        <v>27880198.969999995</v>
      </c>
      <c r="ADD5" s="90">
        <v>107224267.86999999</v>
      </c>
      <c r="ADE5" s="90">
        <v>102813599.54999995</v>
      </c>
      <c r="ADF5" s="90">
        <v>21675938.25</v>
      </c>
      <c r="ADG5" s="90">
        <v>13636694.710000006</v>
      </c>
      <c r="ADH5" s="90">
        <v>26956891.850000005</v>
      </c>
      <c r="ADI5" s="90">
        <v>10279171.73</v>
      </c>
      <c r="ADJ5" s="90">
        <v>25933304.919999994</v>
      </c>
      <c r="ADK5" s="90">
        <v>22364446.970000003</v>
      </c>
      <c r="ADL5" s="90">
        <v>31362925.379999992</v>
      </c>
      <c r="ADM5" s="90">
        <v>385412817.41999996</v>
      </c>
      <c r="ADN5" s="90">
        <v>34222820.890000008</v>
      </c>
      <c r="ADO5" s="90">
        <v>32171368.100000005</v>
      </c>
      <c r="ADP5" s="90">
        <v>63004130.339999996</v>
      </c>
      <c r="ADQ5" s="90">
        <v>17805974.180000003</v>
      </c>
      <c r="ADR5" s="90">
        <v>23494459.440000005</v>
      </c>
      <c r="ADS5" s="90">
        <v>25293332.630000014</v>
      </c>
      <c r="ADT5" s="90">
        <v>19007736.119999994</v>
      </c>
      <c r="ADU5" s="90">
        <v>526538210.51000005</v>
      </c>
      <c r="ADV5" s="90">
        <v>106417487.54000001</v>
      </c>
      <c r="ADW5" s="90">
        <v>103676470.73999998</v>
      </c>
      <c r="ADX5" s="90">
        <v>36574039.839999989</v>
      </c>
      <c r="ADY5" s="90">
        <v>29494035.960000005</v>
      </c>
      <c r="ADZ5" s="90">
        <v>50325400.040000007</v>
      </c>
      <c r="AEA5" s="90">
        <v>53055745.720000021</v>
      </c>
      <c r="AEB5" s="90">
        <v>46860401.220000006</v>
      </c>
      <c r="AEC5" s="90">
        <v>30047603.84</v>
      </c>
      <c r="AED5" s="90">
        <v>32914436.49000001</v>
      </c>
      <c r="AEE5" s="90">
        <v>22578566.670000002</v>
      </c>
      <c r="AEF5" s="90">
        <v>55374456.949999981</v>
      </c>
      <c r="AEG5" s="90">
        <v>25249242.889999993</v>
      </c>
      <c r="AEH5" s="90">
        <v>46775163.600000001</v>
      </c>
      <c r="AEI5" s="90">
        <v>70645114.949999988</v>
      </c>
      <c r="AEJ5" s="90">
        <v>28853322.309999987</v>
      </c>
      <c r="AEK5" s="90">
        <v>40353731.369999997</v>
      </c>
      <c r="AEL5" s="90">
        <v>74649396.819999978</v>
      </c>
      <c r="AEM5" s="90">
        <v>30690037.869999997</v>
      </c>
      <c r="AEN5" s="90">
        <v>33004122.209999997</v>
      </c>
      <c r="AEO5" s="90">
        <v>410305925.9799999</v>
      </c>
      <c r="AEP5" s="90">
        <v>89879201.679999992</v>
      </c>
      <c r="AEQ5" s="90">
        <v>59998549.079999998</v>
      </c>
      <c r="AER5" s="90">
        <v>63305854.049999997</v>
      </c>
      <c r="AES5" s="90">
        <v>46805049.029999994</v>
      </c>
      <c r="AET5" s="90">
        <v>94747586.389999986</v>
      </c>
      <c r="AEU5" s="90">
        <v>50481659.289999984</v>
      </c>
      <c r="AEV5" s="90">
        <v>47493484.309999987</v>
      </c>
      <c r="AEW5" s="90">
        <v>41561717.140000015</v>
      </c>
      <c r="AEX5" s="90">
        <v>34105116.82</v>
      </c>
      <c r="AEY5" s="90">
        <v>249051267.19999999</v>
      </c>
      <c r="AEZ5" s="90">
        <v>144052653.02999994</v>
      </c>
      <c r="AFA5" s="90">
        <v>84557997.399999991</v>
      </c>
      <c r="AFB5" s="90">
        <v>65019442.939999998</v>
      </c>
      <c r="AFC5" s="90">
        <v>106281658.62000003</v>
      </c>
      <c r="AFD5" s="90">
        <v>90253081.359999999</v>
      </c>
      <c r="AFE5" s="90">
        <v>55165520.729999982</v>
      </c>
      <c r="AFF5" s="90">
        <v>59226139.220000029</v>
      </c>
      <c r="AFG5" s="90">
        <v>34950175.170000002</v>
      </c>
      <c r="AFH5" s="90">
        <v>60880120.310000032</v>
      </c>
      <c r="AFI5" s="90">
        <v>56233426.219999962</v>
      </c>
      <c r="AFJ5" s="90">
        <v>52867368.029999986</v>
      </c>
      <c r="AFK5" s="90">
        <v>57289535.529999994</v>
      </c>
      <c r="AFL5" s="90">
        <v>286109589.67000014</v>
      </c>
      <c r="AFM5" s="90">
        <v>74480253.809999987</v>
      </c>
      <c r="AFN5" s="90">
        <v>71736273.779999971</v>
      </c>
      <c r="AFO5" s="90">
        <v>43037739.929999985</v>
      </c>
      <c r="AFP5" s="90">
        <v>63715937.959999993</v>
      </c>
      <c r="AFQ5" s="90">
        <v>37867420.420000002</v>
      </c>
      <c r="AFR5" s="90">
        <v>23691121.780000005</v>
      </c>
      <c r="AFS5" s="90">
        <v>96197217.500000015</v>
      </c>
      <c r="AFT5" s="90">
        <v>99519912.99999997</v>
      </c>
      <c r="AFU5" s="90">
        <v>32662537.07</v>
      </c>
      <c r="AFV5" s="90">
        <v>88658664.00999999</v>
      </c>
      <c r="AFW5" s="90">
        <v>32609015.409999993</v>
      </c>
      <c r="AFX5" s="90">
        <v>186954050.71999991</v>
      </c>
      <c r="AFY5" s="90">
        <v>40102056.560000002</v>
      </c>
      <c r="AFZ5" s="90">
        <v>42455056.870000005</v>
      </c>
      <c r="AGA5" s="90">
        <v>33404039.749999993</v>
      </c>
      <c r="AGB5" s="90">
        <v>71438258.390000001</v>
      </c>
      <c r="AGC5" s="90">
        <v>47642373.779999986</v>
      </c>
      <c r="AGD5" s="90">
        <v>22704990.450000003</v>
      </c>
      <c r="AGE5" s="90">
        <v>38522658.839999996</v>
      </c>
      <c r="AGF5" s="90">
        <v>27170354.459999993</v>
      </c>
      <c r="AGG5" s="90">
        <v>41877634.079999983</v>
      </c>
      <c r="AGH5" s="90">
        <v>31615449.910000008</v>
      </c>
      <c r="AGI5" s="90">
        <v>391892890.37999994</v>
      </c>
      <c r="AGJ5" s="90">
        <v>83589988.36999999</v>
      </c>
      <c r="AGK5" s="90">
        <v>70055475.469999984</v>
      </c>
      <c r="AGL5" s="90">
        <v>32704247.679999996</v>
      </c>
      <c r="AGM5" s="90">
        <v>111970859.78999999</v>
      </c>
      <c r="AGN5" s="90">
        <v>77094038.49000001</v>
      </c>
      <c r="AGO5" s="90">
        <v>35522893.320000008</v>
      </c>
      <c r="AGP5" s="90">
        <v>53624151.49000001</v>
      </c>
      <c r="AGQ5" s="90">
        <v>616691969.99999976</v>
      </c>
      <c r="AGR5" s="90">
        <v>289517352.4200002</v>
      </c>
      <c r="AGS5" s="90">
        <v>37002681.139999986</v>
      </c>
      <c r="AGT5" s="90">
        <v>101862437.21999997</v>
      </c>
      <c r="AGU5" s="90">
        <v>114644918.09000003</v>
      </c>
      <c r="AGV5" s="90">
        <v>91972658.820000008</v>
      </c>
      <c r="AGW5" s="90">
        <v>74718897.600000039</v>
      </c>
      <c r="AGX5" s="90">
        <v>57773060.729999982</v>
      </c>
      <c r="AGY5" s="90">
        <v>26946324.029999997</v>
      </c>
      <c r="AGZ5" s="90">
        <v>43031508.49000001</v>
      </c>
      <c r="AHA5" s="90">
        <v>65361476.670000009</v>
      </c>
      <c r="AHB5" s="90">
        <v>26455547.430000003</v>
      </c>
      <c r="AHC5" s="90">
        <v>25937830.540000007</v>
      </c>
      <c r="AHD5" s="90">
        <v>43784238.599999994</v>
      </c>
      <c r="AHE5" s="90">
        <v>28374703.659999996</v>
      </c>
      <c r="AHF5" s="90">
        <v>40344796.590000004</v>
      </c>
      <c r="AHG5" s="90">
        <v>32010776.199999988</v>
      </c>
      <c r="AHH5" s="90">
        <v>153338879.16</v>
      </c>
      <c r="AHI5" s="90">
        <v>31278786.880000003</v>
      </c>
      <c r="AHJ5" s="90">
        <v>33976841.229999997</v>
      </c>
      <c r="AHK5" s="90">
        <v>35009597.379999995</v>
      </c>
      <c r="AHL5" s="90">
        <v>72649614.470000014</v>
      </c>
      <c r="AHM5" s="90">
        <v>31731646.300000004</v>
      </c>
      <c r="AHN5" s="90">
        <v>32619105.120000005</v>
      </c>
    </row>
    <row r="6" spans="1:899" ht="21" x14ac:dyDescent="0.35">
      <c r="A6" s="92" t="s">
        <v>2</v>
      </c>
      <c r="B6" s="5" t="s">
        <v>3</v>
      </c>
      <c r="C6" s="90">
        <v>2796400</v>
      </c>
      <c r="D6" s="90">
        <v>991500</v>
      </c>
      <c r="E6" s="90">
        <v>651600</v>
      </c>
      <c r="F6" s="90">
        <v>268000</v>
      </c>
      <c r="G6" s="90">
        <v>595200</v>
      </c>
      <c r="H6" s="90">
        <v>414950</v>
      </c>
      <c r="I6" s="90">
        <v>395450</v>
      </c>
      <c r="J6" s="90">
        <v>392200</v>
      </c>
      <c r="K6" s="90">
        <v>714400</v>
      </c>
      <c r="L6" s="90">
        <v>247250</v>
      </c>
      <c r="M6" s="90">
        <v>137750</v>
      </c>
      <c r="N6" s="90">
        <v>39800</v>
      </c>
      <c r="O6" s="90">
        <v>46700</v>
      </c>
      <c r="P6" s="90">
        <v>360750</v>
      </c>
      <c r="Q6" s="90">
        <v>168000</v>
      </c>
      <c r="R6" s="90">
        <v>113200</v>
      </c>
      <c r="S6" s="90">
        <v>217150</v>
      </c>
      <c r="T6" s="90">
        <v>110550</v>
      </c>
      <c r="U6" s="90">
        <v>1893861</v>
      </c>
      <c r="V6" s="90">
        <v>292200</v>
      </c>
      <c r="W6" s="90">
        <v>140500</v>
      </c>
      <c r="X6" s="90">
        <v>33800</v>
      </c>
      <c r="Y6" s="90">
        <v>485800</v>
      </c>
      <c r="Z6" s="90">
        <v>37750</v>
      </c>
      <c r="AA6" s="90">
        <v>118850</v>
      </c>
      <c r="AB6" s="90">
        <v>193600</v>
      </c>
      <c r="AC6" s="90">
        <v>74100</v>
      </c>
      <c r="AD6" s="90">
        <v>31150</v>
      </c>
      <c r="AE6" s="90">
        <v>199400</v>
      </c>
      <c r="AF6" s="90">
        <v>80550</v>
      </c>
      <c r="AG6" s="90">
        <v>147000</v>
      </c>
      <c r="AH6" s="90">
        <v>259479</v>
      </c>
      <c r="AI6" s="90">
        <v>236650</v>
      </c>
      <c r="AJ6" s="90">
        <v>87500</v>
      </c>
      <c r="AK6" s="90">
        <v>80800</v>
      </c>
      <c r="AL6" s="90">
        <v>23350</v>
      </c>
      <c r="AM6" s="90">
        <v>68150</v>
      </c>
      <c r="AN6" s="90">
        <v>73250</v>
      </c>
      <c r="AO6" s="90">
        <v>30800</v>
      </c>
      <c r="AP6" s="90">
        <v>15700</v>
      </c>
      <c r="AQ6" s="90">
        <v>47100</v>
      </c>
      <c r="AR6" s="90">
        <v>67850</v>
      </c>
      <c r="AS6" s="90">
        <v>1718910.02</v>
      </c>
      <c r="AT6" s="90">
        <v>35700</v>
      </c>
      <c r="AU6" s="90">
        <v>58600</v>
      </c>
      <c r="AV6" s="90">
        <v>41250</v>
      </c>
      <c r="AW6" s="90">
        <v>159900</v>
      </c>
      <c r="AX6" s="90">
        <v>244900</v>
      </c>
      <c r="AY6" s="90">
        <v>168250</v>
      </c>
      <c r="AZ6" s="90">
        <v>166450</v>
      </c>
      <c r="BA6" s="90">
        <v>20600</v>
      </c>
      <c r="BB6" s="90">
        <v>56150</v>
      </c>
      <c r="BC6" s="90">
        <v>152000</v>
      </c>
      <c r="BD6" s="90">
        <v>65550</v>
      </c>
      <c r="BE6" s="90">
        <v>162900</v>
      </c>
      <c r="BF6" s="90">
        <v>59550</v>
      </c>
      <c r="BG6" s="90">
        <v>33250</v>
      </c>
      <c r="BH6" s="90">
        <v>1091750</v>
      </c>
      <c r="BI6" s="90">
        <v>220750</v>
      </c>
      <c r="BJ6" s="90">
        <v>356350</v>
      </c>
      <c r="BK6" s="90">
        <v>322100</v>
      </c>
      <c r="BL6" s="90">
        <v>141700</v>
      </c>
      <c r="BM6" s="90">
        <v>95100</v>
      </c>
      <c r="BN6" s="90">
        <v>169000</v>
      </c>
      <c r="BO6" s="90">
        <v>0</v>
      </c>
      <c r="BP6" s="90">
        <v>0</v>
      </c>
      <c r="BQ6" s="90">
        <v>1192166</v>
      </c>
      <c r="BR6" s="90">
        <v>192700</v>
      </c>
      <c r="BS6" s="90">
        <v>253750</v>
      </c>
      <c r="BT6" s="90">
        <v>417950</v>
      </c>
      <c r="BU6" s="90">
        <v>200200</v>
      </c>
      <c r="BV6" s="90">
        <v>92300</v>
      </c>
      <c r="BW6" s="90">
        <v>221800</v>
      </c>
      <c r="BX6" s="90">
        <v>120550</v>
      </c>
      <c r="BY6" s="90">
        <v>776865</v>
      </c>
      <c r="BZ6" s="90">
        <v>102250</v>
      </c>
      <c r="CA6" s="90">
        <v>203350</v>
      </c>
      <c r="CB6" s="90">
        <v>435250</v>
      </c>
      <c r="CC6" s="90">
        <v>152818</v>
      </c>
      <c r="CD6" s="90">
        <v>176050</v>
      </c>
      <c r="CE6" s="90">
        <v>88763</v>
      </c>
      <c r="CF6" s="90">
        <v>1286450</v>
      </c>
      <c r="CG6" s="90">
        <v>182850</v>
      </c>
      <c r="CH6" s="90">
        <v>104450</v>
      </c>
      <c r="CI6" s="90">
        <v>210250</v>
      </c>
      <c r="CJ6" s="90">
        <v>89050</v>
      </c>
      <c r="CK6" s="90">
        <v>190000</v>
      </c>
      <c r="CL6" s="90">
        <v>101150</v>
      </c>
      <c r="CM6" s="90">
        <v>260000</v>
      </c>
      <c r="CN6" s="90">
        <v>128850</v>
      </c>
      <c r="CO6" s="90">
        <v>57690</v>
      </c>
      <c r="CP6" s="90">
        <v>257150</v>
      </c>
      <c r="CQ6" s="90">
        <v>156350</v>
      </c>
      <c r="CR6" s="90">
        <v>148750</v>
      </c>
      <c r="CS6" s="90">
        <v>329950</v>
      </c>
      <c r="CT6" s="90">
        <v>152700</v>
      </c>
      <c r="CU6" s="90">
        <v>62850</v>
      </c>
      <c r="CV6" s="90">
        <v>336400</v>
      </c>
      <c r="CW6" s="90">
        <v>59950</v>
      </c>
      <c r="CX6" s="90">
        <v>163600</v>
      </c>
      <c r="CY6" s="90">
        <v>199800</v>
      </c>
      <c r="CZ6" s="90">
        <v>57350</v>
      </c>
      <c r="DA6" s="90">
        <v>342650</v>
      </c>
      <c r="DB6" s="90">
        <v>818500</v>
      </c>
      <c r="DC6" s="90">
        <v>35900</v>
      </c>
      <c r="DD6" s="90">
        <v>81000</v>
      </c>
      <c r="DE6" s="90">
        <v>212400</v>
      </c>
      <c r="DF6" s="90">
        <v>124100</v>
      </c>
      <c r="DG6" s="90">
        <v>69800</v>
      </c>
      <c r="DH6" s="90">
        <v>134349</v>
      </c>
      <c r="DI6" s="90">
        <v>39150</v>
      </c>
      <c r="DJ6" s="90">
        <v>576750</v>
      </c>
      <c r="DK6" s="90">
        <v>152500</v>
      </c>
      <c r="DL6" s="90">
        <v>96450</v>
      </c>
      <c r="DM6" s="90">
        <v>149150</v>
      </c>
      <c r="DN6" s="90">
        <v>298550</v>
      </c>
      <c r="DO6" s="90">
        <v>111000</v>
      </c>
      <c r="DP6" s="90">
        <v>174900</v>
      </c>
      <c r="DQ6" s="90">
        <v>289950</v>
      </c>
      <c r="DR6" s="90">
        <v>316900</v>
      </c>
      <c r="DS6" s="90">
        <v>698000</v>
      </c>
      <c r="DT6" s="90">
        <v>507850</v>
      </c>
      <c r="DU6" s="90">
        <v>1121800</v>
      </c>
      <c r="DV6" s="90">
        <v>545400</v>
      </c>
      <c r="DW6" s="90">
        <v>404250</v>
      </c>
      <c r="DX6" s="90">
        <v>706450</v>
      </c>
      <c r="DY6" s="90">
        <v>223650</v>
      </c>
      <c r="DZ6" s="90">
        <v>126350</v>
      </c>
      <c r="EA6" s="90">
        <v>187450</v>
      </c>
      <c r="EB6" s="90">
        <v>264017.81</v>
      </c>
      <c r="EC6" s="90">
        <v>292600</v>
      </c>
      <c r="ED6" s="90">
        <v>1382651</v>
      </c>
      <c r="EE6" s="90">
        <v>103300</v>
      </c>
      <c r="EF6" s="90">
        <v>75200</v>
      </c>
      <c r="EG6" s="90">
        <v>176100</v>
      </c>
      <c r="EH6" s="90">
        <v>110050</v>
      </c>
      <c r="EI6" s="90">
        <v>53000</v>
      </c>
      <c r="EJ6" s="90">
        <v>147100</v>
      </c>
      <c r="EK6" s="90">
        <v>19850</v>
      </c>
      <c r="EL6" s="90">
        <v>78200</v>
      </c>
      <c r="EM6" s="90">
        <v>1505012</v>
      </c>
      <c r="EN6" s="90">
        <v>655750</v>
      </c>
      <c r="EO6" s="90">
        <v>276400</v>
      </c>
      <c r="EP6" s="90">
        <v>351450</v>
      </c>
      <c r="EQ6" s="90">
        <v>118650</v>
      </c>
      <c r="ER6" s="90">
        <v>97750</v>
      </c>
      <c r="ES6" s="90">
        <v>332950</v>
      </c>
      <c r="ET6" s="90">
        <v>325900</v>
      </c>
      <c r="EU6" s="90">
        <v>192800</v>
      </c>
      <c r="EV6" s="90">
        <v>855800</v>
      </c>
      <c r="EW6" s="90">
        <v>18250</v>
      </c>
      <c r="EX6" s="90">
        <v>152300</v>
      </c>
      <c r="EY6" s="90">
        <v>18250</v>
      </c>
      <c r="EZ6" s="90">
        <v>87600</v>
      </c>
      <c r="FA6" s="90">
        <v>148050</v>
      </c>
      <c r="FB6" s="90">
        <v>41360</v>
      </c>
      <c r="FC6" s="90">
        <v>66800</v>
      </c>
      <c r="FD6" s="90">
        <v>50100</v>
      </c>
      <c r="FE6" s="90">
        <v>18200</v>
      </c>
      <c r="FF6" s="90">
        <v>26200</v>
      </c>
      <c r="FG6" s="90">
        <v>38200</v>
      </c>
      <c r="FH6" s="90">
        <v>1129139</v>
      </c>
      <c r="FI6" s="90">
        <v>310550</v>
      </c>
      <c r="FJ6" s="90">
        <v>194250</v>
      </c>
      <c r="FK6" s="90">
        <v>446900</v>
      </c>
      <c r="FL6" s="90">
        <v>337700</v>
      </c>
      <c r="FM6" s="90">
        <v>501800</v>
      </c>
      <c r="FN6" s="90">
        <v>175600</v>
      </c>
      <c r="FO6" s="90">
        <v>70050</v>
      </c>
      <c r="FP6" s="90">
        <v>979058</v>
      </c>
      <c r="FQ6" s="90">
        <v>261150</v>
      </c>
      <c r="FR6" s="90">
        <v>277050</v>
      </c>
      <c r="FS6" s="90">
        <v>373950</v>
      </c>
      <c r="FT6" s="90">
        <v>178450</v>
      </c>
      <c r="FU6" s="90">
        <v>427700</v>
      </c>
      <c r="FV6" s="90">
        <v>848380</v>
      </c>
      <c r="FW6" s="90">
        <v>113150</v>
      </c>
      <c r="FX6" s="90">
        <v>184650</v>
      </c>
      <c r="FY6" s="90">
        <v>236400</v>
      </c>
      <c r="FZ6" s="90">
        <v>268850</v>
      </c>
      <c r="GA6" s="90">
        <v>167250</v>
      </c>
      <c r="GB6" s="90">
        <v>64150</v>
      </c>
      <c r="GC6" s="90">
        <v>0</v>
      </c>
      <c r="GD6" s="90">
        <v>1273159</v>
      </c>
      <c r="GE6" s="90">
        <v>131850</v>
      </c>
      <c r="GF6" s="90">
        <v>173300</v>
      </c>
      <c r="GG6" s="90">
        <v>227800</v>
      </c>
      <c r="GH6" s="90">
        <v>72750</v>
      </c>
      <c r="GI6" s="90">
        <v>137800</v>
      </c>
      <c r="GJ6" s="90">
        <v>138750</v>
      </c>
      <c r="GK6" s="90">
        <v>151150</v>
      </c>
      <c r="GL6" s="90">
        <v>186650</v>
      </c>
      <c r="GM6" s="90">
        <v>101050</v>
      </c>
      <c r="GN6" s="90">
        <v>238450</v>
      </c>
      <c r="GO6" s="90">
        <v>59300</v>
      </c>
      <c r="GP6" s="90">
        <v>1858612</v>
      </c>
      <c r="GQ6" s="90">
        <v>252400</v>
      </c>
      <c r="GR6" s="90">
        <v>321700</v>
      </c>
      <c r="GS6" s="90">
        <v>239612</v>
      </c>
      <c r="GT6" s="90">
        <v>151100</v>
      </c>
      <c r="GU6" s="90">
        <v>181650</v>
      </c>
      <c r="GV6" s="90">
        <v>153400</v>
      </c>
      <c r="GW6" s="90">
        <v>108850</v>
      </c>
      <c r="GX6" s="90">
        <v>1995950</v>
      </c>
      <c r="GY6" s="90">
        <v>45900</v>
      </c>
      <c r="GZ6" s="90">
        <v>238750</v>
      </c>
      <c r="HA6" s="90">
        <v>98500</v>
      </c>
      <c r="HB6" s="90">
        <v>1787950</v>
      </c>
      <c r="HC6" s="90">
        <v>274550</v>
      </c>
      <c r="HD6" s="90">
        <v>362700</v>
      </c>
      <c r="HE6" s="90">
        <v>202700</v>
      </c>
      <c r="HF6" s="90">
        <v>134700</v>
      </c>
      <c r="HG6" s="90">
        <v>45700</v>
      </c>
      <c r="HH6" s="90">
        <v>146100</v>
      </c>
      <c r="HI6" s="90">
        <v>1085150</v>
      </c>
      <c r="HJ6" s="90">
        <v>120150</v>
      </c>
      <c r="HK6" s="90">
        <v>424100</v>
      </c>
      <c r="HL6" s="90">
        <v>205850</v>
      </c>
      <c r="HM6" s="90">
        <v>133150</v>
      </c>
      <c r="HN6" s="90">
        <v>284605</v>
      </c>
      <c r="HO6" s="90">
        <v>271000</v>
      </c>
      <c r="HP6" s="90">
        <v>69150</v>
      </c>
      <c r="HQ6" s="90">
        <v>1686110</v>
      </c>
      <c r="HR6" s="90">
        <v>169650</v>
      </c>
      <c r="HS6" s="90">
        <v>324000</v>
      </c>
      <c r="HT6" s="90">
        <v>136150</v>
      </c>
      <c r="HU6" s="90">
        <v>50205</v>
      </c>
      <c r="HV6" s="90">
        <v>107900</v>
      </c>
      <c r="HW6" s="90">
        <v>248300</v>
      </c>
      <c r="HX6" s="90">
        <v>140700</v>
      </c>
      <c r="HY6" s="90">
        <v>146250</v>
      </c>
      <c r="HZ6" s="90">
        <v>173550</v>
      </c>
      <c r="IA6" s="90">
        <v>138950</v>
      </c>
      <c r="IB6" s="90">
        <v>560850</v>
      </c>
      <c r="IC6" s="90">
        <v>45273.2</v>
      </c>
      <c r="ID6" s="90">
        <v>324700</v>
      </c>
      <c r="IE6" s="90">
        <v>61500</v>
      </c>
      <c r="IF6" s="90">
        <v>34650</v>
      </c>
      <c r="IG6" s="90">
        <v>702587</v>
      </c>
      <c r="IH6" s="90">
        <v>100500</v>
      </c>
      <c r="II6" s="90">
        <v>62600</v>
      </c>
      <c r="IJ6" s="90">
        <v>40000</v>
      </c>
      <c r="IK6" s="90">
        <v>44950</v>
      </c>
      <c r="IL6" s="90">
        <v>95800</v>
      </c>
      <c r="IM6" s="90">
        <v>44800</v>
      </c>
      <c r="IN6" s="90">
        <v>10000</v>
      </c>
      <c r="IO6" s="90">
        <v>23950</v>
      </c>
      <c r="IP6" s="90">
        <v>31750</v>
      </c>
      <c r="IQ6" s="90">
        <v>25750</v>
      </c>
      <c r="IR6" s="90">
        <v>2846869</v>
      </c>
      <c r="IS6" s="90">
        <v>759400</v>
      </c>
      <c r="IT6" s="90">
        <v>326350</v>
      </c>
      <c r="IU6" s="90">
        <v>579850</v>
      </c>
      <c r="IV6" s="90">
        <v>209400</v>
      </c>
      <c r="IW6" s="90">
        <v>89600</v>
      </c>
      <c r="IX6" s="90">
        <v>225700</v>
      </c>
      <c r="IY6" s="90">
        <v>210800</v>
      </c>
      <c r="IZ6" s="90">
        <v>555992.02</v>
      </c>
      <c r="JA6" s="90">
        <v>181600</v>
      </c>
      <c r="JB6" s="90">
        <v>245450</v>
      </c>
      <c r="JC6" s="90">
        <v>168100</v>
      </c>
      <c r="JD6" s="90">
        <v>1542950</v>
      </c>
      <c r="JE6" s="90">
        <v>390450</v>
      </c>
      <c r="JF6" s="90">
        <v>137150</v>
      </c>
      <c r="JG6" s="90">
        <v>120700</v>
      </c>
      <c r="JH6" s="90">
        <v>162250</v>
      </c>
      <c r="JI6" s="90">
        <v>176600</v>
      </c>
      <c r="JJ6" s="90">
        <v>1228384</v>
      </c>
      <c r="JK6" s="90">
        <v>139700</v>
      </c>
      <c r="JL6" s="90">
        <v>306150</v>
      </c>
      <c r="JM6" s="90">
        <v>543450</v>
      </c>
      <c r="JN6" s="90">
        <v>203250</v>
      </c>
      <c r="JO6" s="90">
        <v>832800</v>
      </c>
      <c r="JP6" s="90">
        <v>171700</v>
      </c>
      <c r="JQ6" s="90">
        <v>694650</v>
      </c>
      <c r="JR6" s="90">
        <v>233150</v>
      </c>
      <c r="JS6" s="90">
        <v>70250</v>
      </c>
      <c r="JT6" s="90">
        <v>27100</v>
      </c>
      <c r="JU6" s="90">
        <v>23850</v>
      </c>
      <c r="JV6" s="90">
        <v>119700</v>
      </c>
      <c r="JW6" s="90">
        <v>258000</v>
      </c>
      <c r="JX6" s="90">
        <v>180450</v>
      </c>
      <c r="JY6" s="90">
        <v>144364</v>
      </c>
      <c r="JZ6" s="90">
        <v>100450</v>
      </c>
      <c r="KA6" s="90">
        <v>54700</v>
      </c>
      <c r="KB6" s="90">
        <v>96800</v>
      </c>
      <c r="KC6" s="90">
        <v>750</v>
      </c>
      <c r="KD6" s="90">
        <v>55050</v>
      </c>
      <c r="KE6" s="90">
        <v>95450</v>
      </c>
      <c r="KF6" s="90">
        <v>2187510</v>
      </c>
      <c r="KG6" s="90">
        <v>0</v>
      </c>
      <c r="KH6" s="90">
        <v>259700</v>
      </c>
      <c r="KI6" s="90">
        <v>101950</v>
      </c>
      <c r="KJ6" s="90">
        <v>63750</v>
      </c>
      <c r="KK6" s="90">
        <v>85850</v>
      </c>
      <c r="KL6" s="90">
        <v>310200</v>
      </c>
      <c r="KM6" s="90">
        <v>155750</v>
      </c>
      <c r="KN6" s="90">
        <v>73765.2</v>
      </c>
      <c r="KO6" s="90">
        <v>1027942</v>
      </c>
      <c r="KP6" s="90">
        <v>252050</v>
      </c>
      <c r="KQ6" s="90">
        <v>288450</v>
      </c>
      <c r="KR6" s="90">
        <v>361950</v>
      </c>
      <c r="KS6" s="90">
        <v>286350</v>
      </c>
      <c r="KT6" s="90">
        <v>227800</v>
      </c>
      <c r="KU6" s="90">
        <v>770332</v>
      </c>
      <c r="KV6" s="90">
        <v>245500</v>
      </c>
      <c r="KW6" s="90">
        <v>1317000</v>
      </c>
      <c r="KX6" s="90">
        <v>461500</v>
      </c>
      <c r="KY6" s="90">
        <v>274950</v>
      </c>
      <c r="KZ6" s="90">
        <v>589950</v>
      </c>
      <c r="LA6" s="90">
        <v>386050</v>
      </c>
      <c r="LB6" s="90">
        <v>457400</v>
      </c>
      <c r="LC6" s="90">
        <v>496800</v>
      </c>
      <c r="LD6" s="90">
        <v>86000</v>
      </c>
      <c r="LE6" s="90">
        <v>237450</v>
      </c>
      <c r="LF6" s="90">
        <v>337800</v>
      </c>
      <c r="LG6" s="90">
        <v>835750</v>
      </c>
      <c r="LH6" s="90">
        <v>481250</v>
      </c>
      <c r="LI6" s="90">
        <v>353150</v>
      </c>
      <c r="LJ6" s="90">
        <v>5000</v>
      </c>
      <c r="LK6" s="90">
        <v>29500</v>
      </c>
      <c r="LL6" s="90">
        <v>168850</v>
      </c>
      <c r="LM6" s="90">
        <v>172000</v>
      </c>
      <c r="LN6" s="90">
        <v>199350</v>
      </c>
      <c r="LO6" s="90">
        <v>213400</v>
      </c>
      <c r="LP6" s="90">
        <v>901418</v>
      </c>
      <c r="LQ6" s="90">
        <v>152700</v>
      </c>
      <c r="LR6" s="90">
        <v>98550</v>
      </c>
      <c r="LS6" s="90">
        <v>1274752</v>
      </c>
      <c r="LT6" s="90">
        <v>647950</v>
      </c>
      <c r="LU6" s="90">
        <v>1297009</v>
      </c>
      <c r="LV6" s="90">
        <v>302950</v>
      </c>
      <c r="LW6" s="90">
        <v>191750</v>
      </c>
      <c r="LX6" s="90">
        <v>127850</v>
      </c>
      <c r="LY6" s="90">
        <v>102400</v>
      </c>
      <c r="LZ6" s="90">
        <v>185400</v>
      </c>
      <c r="MA6" s="90">
        <v>132600</v>
      </c>
      <c r="MB6" s="90">
        <v>112800</v>
      </c>
      <c r="MC6" s="90">
        <v>167000</v>
      </c>
      <c r="MD6" s="90">
        <v>41050</v>
      </c>
      <c r="ME6" s="90">
        <v>3865507</v>
      </c>
      <c r="MF6" s="90">
        <v>34350</v>
      </c>
      <c r="MG6" s="90">
        <v>127400</v>
      </c>
      <c r="MH6" s="90">
        <v>87350</v>
      </c>
      <c r="MI6" s="90">
        <v>157400</v>
      </c>
      <c r="MJ6" s="90">
        <v>139706</v>
      </c>
      <c r="MK6" s="90">
        <v>146000</v>
      </c>
      <c r="ML6" s="90">
        <v>142950</v>
      </c>
      <c r="MM6" s="90">
        <v>200150</v>
      </c>
      <c r="MN6" s="90">
        <v>113450</v>
      </c>
      <c r="MO6" s="90">
        <v>95450</v>
      </c>
      <c r="MP6" s="90">
        <v>62200</v>
      </c>
      <c r="MQ6" s="90">
        <v>2152660</v>
      </c>
      <c r="MR6" s="90">
        <v>117200</v>
      </c>
      <c r="MS6" s="90">
        <v>341250</v>
      </c>
      <c r="MT6" s="90">
        <v>251850</v>
      </c>
      <c r="MU6" s="90">
        <v>645200</v>
      </c>
      <c r="MV6" s="90">
        <v>457900</v>
      </c>
      <c r="MW6" s="90">
        <v>321050</v>
      </c>
      <c r="MX6" s="90">
        <v>305550</v>
      </c>
      <c r="MY6" s="90">
        <v>216700</v>
      </c>
      <c r="MZ6" s="90">
        <v>63600</v>
      </c>
      <c r="NA6" s="90">
        <v>99700</v>
      </c>
      <c r="NB6" s="90">
        <v>1254873</v>
      </c>
      <c r="NC6" s="90">
        <v>251850</v>
      </c>
      <c r="ND6" s="90">
        <v>60600</v>
      </c>
      <c r="NE6" s="90">
        <v>404600</v>
      </c>
      <c r="NF6" s="90">
        <v>90800</v>
      </c>
      <c r="NG6" s="90">
        <v>108600</v>
      </c>
      <c r="NH6" s="90">
        <v>226250</v>
      </c>
      <c r="NI6" s="90">
        <v>160200</v>
      </c>
      <c r="NJ6" s="90">
        <v>61425</v>
      </c>
      <c r="NK6" s="90">
        <v>23750</v>
      </c>
      <c r="NL6" s="90">
        <v>31950</v>
      </c>
      <c r="NM6" s="90">
        <v>41800</v>
      </c>
      <c r="NN6" s="90">
        <v>1014900</v>
      </c>
      <c r="NO6" s="90">
        <v>60800</v>
      </c>
      <c r="NP6" s="90">
        <v>151250</v>
      </c>
      <c r="NQ6" s="90">
        <v>110450</v>
      </c>
      <c r="NR6" s="90">
        <v>93900</v>
      </c>
      <c r="NS6" s="90">
        <v>893000</v>
      </c>
      <c r="NT6" s="90">
        <v>1138650</v>
      </c>
      <c r="NU6" s="90">
        <v>2381419</v>
      </c>
      <c r="NV6" s="90">
        <v>765600</v>
      </c>
      <c r="NW6" s="90">
        <v>325150</v>
      </c>
      <c r="NX6" s="90">
        <v>91600</v>
      </c>
      <c r="NY6" s="90">
        <v>237645</v>
      </c>
      <c r="NZ6" s="90">
        <v>351400</v>
      </c>
      <c r="OA6" s="90">
        <v>120400</v>
      </c>
      <c r="OB6" s="90">
        <v>1073100</v>
      </c>
      <c r="OC6" s="90">
        <v>147400</v>
      </c>
      <c r="OD6" s="90">
        <v>127900</v>
      </c>
      <c r="OE6" s="90">
        <v>356250</v>
      </c>
      <c r="OF6" s="90">
        <v>59350</v>
      </c>
      <c r="OG6" s="90">
        <v>48050</v>
      </c>
      <c r="OH6" s="90">
        <v>134600</v>
      </c>
      <c r="OI6" s="90">
        <v>38750</v>
      </c>
      <c r="OJ6" s="90">
        <v>71300</v>
      </c>
      <c r="OK6" s="90">
        <v>2956632</v>
      </c>
      <c r="OL6" s="90">
        <v>429815</v>
      </c>
      <c r="OM6" s="90">
        <v>379800</v>
      </c>
      <c r="ON6" s="90">
        <v>257600</v>
      </c>
      <c r="OO6" s="90">
        <v>434350</v>
      </c>
      <c r="OP6" s="90">
        <v>0</v>
      </c>
      <c r="OQ6" s="90">
        <v>692550</v>
      </c>
      <c r="OR6" s="90">
        <v>102550</v>
      </c>
      <c r="OS6" s="90">
        <v>290000</v>
      </c>
      <c r="OT6" s="90">
        <v>318000</v>
      </c>
      <c r="OU6" s="90">
        <v>216400</v>
      </c>
      <c r="OV6" s="90">
        <v>215050</v>
      </c>
      <c r="OW6" s="90">
        <v>156900</v>
      </c>
      <c r="OX6" s="90">
        <v>141950</v>
      </c>
      <c r="OY6" s="90">
        <v>41250</v>
      </c>
      <c r="OZ6" s="90">
        <v>736800</v>
      </c>
      <c r="PA6" s="90">
        <v>79150</v>
      </c>
      <c r="PB6" s="90">
        <v>187500</v>
      </c>
      <c r="PC6" s="90">
        <v>80150</v>
      </c>
      <c r="PD6" s="90">
        <v>154650</v>
      </c>
      <c r="PE6" s="90">
        <v>193250</v>
      </c>
      <c r="PF6" s="90">
        <v>101400</v>
      </c>
      <c r="PG6" s="90">
        <v>65600</v>
      </c>
      <c r="PH6" s="90">
        <v>54900</v>
      </c>
      <c r="PI6" s="90">
        <v>113250</v>
      </c>
      <c r="PJ6" s="90">
        <v>69250</v>
      </c>
      <c r="PK6" s="90">
        <v>157950</v>
      </c>
      <c r="PL6" s="90">
        <v>32450</v>
      </c>
      <c r="PM6" s="90">
        <v>341000</v>
      </c>
      <c r="PN6" s="90">
        <v>44500</v>
      </c>
      <c r="PO6" s="90">
        <v>18950</v>
      </c>
      <c r="PP6" s="90">
        <v>7000</v>
      </c>
      <c r="PQ6" s="90">
        <v>0</v>
      </c>
      <c r="PR6" s="90">
        <v>4450815</v>
      </c>
      <c r="PS6" s="90">
        <v>265800</v>
      </c>
      <c r="PT6" s="90">
        <v>281150</v>
      </c>
      <c r="PU6" s="90">
        <v>10000</v>
      </c>
      <c r="PV6" s="90">
        <v>1135900</v>
      </c>
      <c r="PW6" s="90">
        <v>89950</v>
      </c>
      <c r="PX6" s="90">
        <v>333200</v>
      </c>
      <c r="PY6" s="90">
        <v>86600</v>
      </c>
      <c r="PZ6" s="90">
        <v>287900</v>
      </c>
      <c r="QA6" s="90">
        <v>62400</v>
      </c>
      <c r="QB6" s="90">
        <v>316000</v>
      </c>
      <c r="QC6" s="90">
        <v>0</v>
      </c>
      <c r="QD6" s="90">
        <v>34850</v>
      </c>
      <c r="QE6" s="90">
        <v>309150</v>
      </c>
      <c r="QF6" s="90">
        <v>144950</v>
      </c>
      <c r="QG6" s="90">
        <v>136000</v>
      </c>
      <c r="QH6" s="90">
        <v>87000</v>
      </c>
      <c r="QI6" s="90">
        <v>61800</v>
      </c>
      <c r="QJ6" s="90">
        <v>39800</v>
      </c>
      <c r="QK6" s="90">
        <v>196750</v>
      </c>
      <c r="QL6" s="90">
        <v>161150</v>
      </c>
      <c r="QM6" s="90">
        <v>146850</v>
      </c>
      <c r="QN6" s="90">
        <v>0</v>
      </c>
      <c r="QO6" s="90">
        <v>0</v>
      </c>
      <c r="QP6" s="90">
        <v>0</v>
      </c>
      <c r="QQ6" s="90">
        <v>0</v>
      </c>
      <c r="QR6" s="90">
        <v>1447200</v>
      </c>
      <c r="QS6" s="90">
        <v>252550</v>
      </c>
      <c r="QT6" s="90">
        <v>597850</v>
      </c>
      <c r="QU6" s="90">
        <v>250450</v>
      </c>
      <c r="QV6" s="90">
        <v>379150</v>
      </c>
      <c r="QW6" s="90">
        <v>1815550</v>
      </c>
      <c r="QX6" s="90">
        <v>399450</v>
      </c>
      <c r="QY6" s="90">
        <v>1218100</v>
      </c>
      <c r="QZ6" s="90">
        <v>1108200</v>
      </c>
      <c r="RA6" s="90">
        <v>593150</v>
      </c>
      <c r="RB6" s="90">
        <v>249850</v>
      </c>
      <c r="RC6" s="90">
        <v>219518</v>
      </c>
      <c r="RD6" s="90">
        <v>16300</v>
      </c>
      <c r="RE6" s="90">
        <v>1282412</v>
      </c>
      <c r="RF6" s="90">
        <v>279100</v>
      </c>
      <c r="RG6" s="90">
        <v>187850</v>
      </c>
      <c r="RH6" s="90">
        <v>179900</v>
      </c>
      <c r="RI6" s="90">
        <v>600050</v>
      </c>
      <c r="RJ6" s="90">
        <v>92100</v>
      </c>
      <c r="RK6" s="90">
        <v>316400</v>
      </c>
      <c r="RL6" s="90">
        <v>0</v>
      </c>
      <c r="RM6" s="90">
        <v>135450</v>
      </c>
      <c r="RN6" s="90">
        <v>593450</v>
      </c>
      <c r="RO6" s="90">
        <v>250200</v>
      </c>
      <c r="RP6" s="90">
        <v>192050</v>
      </c>
      <c r="RQ6" s="90">
        <v>108750</v>
      </c>
      <c r="RR6" s="90">
        <v>105050</v>
      </c>
      <c r="RS6" s="90">
        <v>38000</v>
      </c>
      <c r="RT6" s="90">
        <v>169750</v>
      </c>
      <c r="RU6" s="90">
        <v>362700</v>
      </c>
      <c r="RV6" s="90">
        <v>248550</v>
      </c>
      <c r="RW6" s="90">
        <v>528900</v>
      </c>
      <c r="RX6" s="90">
        <v>137950</v>
      </c>
      <c r="RY6" s="90">
        <v>2654550</v>
      </c>
      <c r="RZ6" s="90">
        <v>90500</v>
      </c>
      <c r="SA6" s="90">
        <v>108150</v>
      </c>
      <c r="SB6" s="90">
        <v>109350</v>
      </c>
      <c r="SC6" s="90">
        <v>55800</v>
      </c>
      <c r="SD6" s="90">
        <v>172300</v>
      </c>
      <c r="SE6" s="90">
        <v>96800</v>
      </c>
      <c r="SF6" s="90">
        <v>132950</v>
      </c>
      <c r="SG6" s="90">
        <v>113500</v>
      </c>
      <c r="SH6" s="90">
        <v>121650</v>
      </c>
      <c r="SI6" s="90">
        <v>348550</v>
      </c>
      <c r="SJ6" s="90">
        <v>18450</v>
      </c>
      <c r="SK6" s="90">
        <v>393650</v>
      </c>
      <c r="SL6" s="90">
        <v>221450</v>
      </c>
      <c r="SM6" s="90">
        <v>90600</v>
      </c>
      <c r="SN6" s="90">
        <v>106500</v>
      </c>
      <c r="SO6" s="90">
        <v>94450</v>
      </c>
      <c r="SP6" s="90">
        <v>64500</v>
      </c>
      <c r="SQ6" s="90">
        <v>120650</v>
      </c>
      <c r="SR6" s="90">
        <v>86450</v>
      </c>
      <c r="SS6" s="90">
        <v>886850</v>
      </c>
      <c r="ST6" s="90">
        <v>115100</v>
      </c>
      <c r="SU6" s="90">
        <v>435700</v>
      </c>
      <c r="SV6" s="90">
        <v>248450</v>
      </c>
      <c r="SW6" s="90">
        <v>86050</v>
      </c>
      <c r="SX6" s="90">
        <v>98050</v>
      </c>
      <c r="SY6" s="90">
        <v>244950</v>
      </c>
      <c r="SZ6" s="90">
        <v>469400</v>
      </c>
      <c r="TA6" s="90">
        <v>198850</v>
      </c>
      <c r="TB6" s="90">
        <v>104200</v>
      </c>
      <c r="TC6" s="90">
        <v>201500</v>
      </c>
      <c r="TD6" s="90">
        <v>229100</v>
      </c>
      <c r="TE6" s="90">
        <v>120350</v>
      </c>
      <c r="TF6" s="90">
        <v>179350</v>
      </c>
      <c r="TG6" s="90">
        <v>959850</v>
      </c>
      <c r="TH6" s="90">
        <v>88150</v>
      </c>
      <c r="TI6" s="90">
        <v>74300</v>
      </c>
      <c r="TJ6" s="90">
        <v>217000</v>
      </c>
      <c r="TK6" s="90">
        <v>288800</v>
      </c>
      <c r="TL6" s="90">
        <v>280100</v>
      </c>
      <c r="TM6" s="90">
        <v>82450</v>
      </c>
      <c r="TN6" s="90">
        <v>394500</v>
      </c>
      <c r="TO6" s="90">
        <v>232850</v>
      </c>
      <c r="TP6" s="90">
        <v>339150</v>
      </c>
      <c r="TQ6" s="90">
        <v>317350</v>
      </c>
      <c r="TR6" s="90">
        <v>458050</v>
      </c>
      <c r="TS6" s="90">
        <v>73450</v>
      </c>
      <c r="TT6" s="90">
        <v>74400</v>
      </c>
      <c r="TU6" s="90">
        <v>92500</v>
      </c>
      <c r="TV6" s="90">
        <v>36500</v>
      </c>
      <c r="TW6" s="90">
        <v>724700</v>
      </c>
      <c r="TX6" s="90">
        <v>151700</v>
      </c>
      <c r="TY6" s="90">
        <v>1034749</v>
      </c>
      <c r="TZ6" s="90">
        <v>266600</v>
      </c>
      <c r="UA6" s="90">
        <v>74400</v>
      </c>
      <c r="UB6" s="90">
        <v>43700</v>
      </c>
      <c r="UC6" s="90">
        <v>138750</v>
      </c>
      <c r="UD6" s="90">
        <v>40700</v>
      </c>
      <c r="UE6" s="90">
        <v>28450</v>
      </c>
      <c r="UF6" s="90">
        <v>95750</v>
      </c>
      <c r="UG6" s="90">
        <v>74800</v>
      </c>
      <c r="UH6" s="90">
        <v>921178</v>
      </c>
      <c r="UI6" s="90">
        <v>280200</v>
      </c>
      <c r="UJ6" s="90">
        <v>168400</v>
      </c>
      <c r="UK6" s="90">
        <v>192900</v>
      </c>
      <c r="UL6" s="90">
        <v>171600</v>
      </c>
      <c r="UM6" s="90">
        <v>120750</v>
      </c>
      <c r="UN6" s="90">
        <v>1473950</v>
      </c>
      <c r="UO6" s="90">
        <v>115500</v>
      </c>
      <c r="UP6" s="90">
        <v>35500</v>
      </c>
      <c r="UQ6" s="90">
        <v>327100</v>
      </c>
      <c r="UR6" s="90">
        <v>69050</v>
      </c>
      <c r="US6" s="90">
        <v>124250</v>
      </c>
      <c r="UT6" s="90">
        <v>174150</v>
      </c>
      <c r="UU6" s="90">
        <v>166650</v>
      </c>
      <c r="UV6" s="90">
        <v>120650</v>
      </c>
      <c r="UW6" s="90">
        <v>77300</v>
      </c>
      <c r="UX6" s="90">
        <v>48300</v>
      </c>
      <c r="UY6" s="90">
        <v>231250</v>
      </c>
      <c r="UZ6" s="90">
        <v>128450</v>
      </c>
      <c r="VA6" s="90">
        <v>146350</v>
      </c>
      <c r="VB6" s="90">
        <v>48250</v>
      </c>
      <c r="VC6" s="90">
        <v>20600</v>
      </c>
      <c r="VD6" s="90">
        <v>120850</v>
      </c>
      <c r="VE6" s="90">
        <v>91200</v>
      </c>
      <c r="VF6" s="90">
        <v>166050</v>
      </c>
      <c r="VG6" s="90">
        <v>27150</v>
      </c>
      <c r="VH6" s="90">
        <v>33650</v>
      </c>
      <c r="VI6" s="90">
        <v>52190</v>
      </c>
      <c r="VJ6" s="90">
        <v>2503116</v>
      </c>
      <c r="VK6" s="90">
        <v>178600</v>
      </c>
      <c r="VL6" s="90">
        <v>350985</v>
      </c>
      <c r="VM6" s="90">
        <v>175150</v>
      </c>
      <c r="VN6" s="90">
        <v>346000</v>
      </c>
      <c r="VO6" s="90">
        <v>286850</v>
      </c>
      <c r="VP6" s="90">
        <v>186710</v>
      </c>
      <c r="VQ6" s="90">
        <v>63150</v>
      </c>
      <c r="VR6" s="90">
        <v>296650</v>
      </c>
      <c r="VS6" s="90">
        <v>220190</v>
      </c>
      <c r="VT6" s="90">
        <v>256105</v>
      </c>
      <c r="VU6" s="90">
        <v>0</v>
      </c>
      <c r="VV6" s="90">
        <v>102900</v>
      </c>
      <c r="VW6" s="90">
        <v>132885</v>
      </c>
      <c r="VX6" s="90">
        <v>197400</v>
      </c>
      <c r="VY6" s="90">
        <v>1702920</v>
      </c>
      <c r="VZ6" s="90">
        <v>171200</v>
      </c>
      <c r="WA6" s="90">
        <v>310130</v>
      </c>
      <c r="WB6" s="90">
        <v>180665</v>
      </c>
      <c r="WC6" s="90">
        <v>422900</v>
      </c>
      <c r="WD6" s="90">
        <v>422105</v>
      </c>
      <c r="WE6" s="90">
        <v>343400</v>
      </c>
      <c r="WF6" s="90">
        <v>114450</v>
      </c>
      <c r="WG6" s="90">
        <v>104250</v>
      </c>
      <c r="WH6" s="90">
        <v>204150</v>
      </c>
      <c r="WI6" s="90">
        <v>314800</v>
      </c>
      <c r="WJ6" s="90">
        <v>184300</v>
      </c>
      <c r="WK6" s="90">
        <v>254900</v>
      </c>
      <c r="WL6" s="90">
        <v>337450</v>
      </c>
      <c r="WM6" s="90">
        <v>291200</v>
      </c>
      <c r="WN6" s="90">
        <v>133850</v>
      </c>
      <c r="WO6" s="90">
        <v>140450</v>
      </c>
      <c r="WP6" s="90">
        <v>307000</v>
      </c>
      <c r="WQ6" s="90">
        <v>249850</v>
      </c>
      <c r="WR6" s="90">
        <v>386500</v>
      </c>
      <c r="WS6" s="90">
        <v>385350</v>
      </c>
      <c r="WT6" s="90">
        <v>156700</v>
      </c>
      <c r="WU6" s="90">
        <v>239300</v>
      </c>
      <c r="WV6" s="90">
        <v>142350</v>
      </c>
      <c r="WW6" s="90">
        <v>159250</v>
      </c>
      <c r="WX6" s="90">
        <v>20250</v>
      </c>
      <c r="WY6" s="90">
        <v>243850</v>
      </c>
      <c r="WZ6" s="90">
        <v>120500</v>
      </c>
      <c r="XA6" s="90">
        <v>282650</v>
      </c>
      <c r="XB6" s="90">
        <v>280700</v>
      </c>
      <c r="XC6" s="90">
        <v>39750</v>
      </c>
      <c r="XD6" s="90">
        <v>63500</v>
      </c>
      <c r="XE6" s="90">
        <v>51200</v>
      </c>
      <c r="XF6" s="90">
        <v>887500</v>
      </c>
      <c r="XG6" s="90">
        <v>140300</v>
      </c>
      <c r="XH6" s="90">
        <v>169650</v>
      </c>
      <c r="XI6" s="90">
        <v>338800</v>
      </c>
      <c r="XJ6" s="90">
        <v>102350</v>
      </c>
      <c r="XK6" s="90">
        <v>140900</v>
      </c>
      <c r="XL6" s="90">
        <v>139050</v>
      </c>
      <c r="XM6" s="90">
        <v>149850</v>
      </c>
      <c r="XN6" s="90">
        <v>85850</v>
      </c>
      <c r="XO6" s="90">
        <v>159800</v>
      </c>
      <c r="XP6" s="90">
        <v>76300</v>
      </c>
      <c r="XQ6" s="90">
        <v>100250</v>
      </c>
      <c r="XR6" s="90">
        <v>69340</v>
      </c>
      <c r="XS6" s="90">
        <v>202150</v>
      </c>
      <c r="XT6" s="90">
        <v>63250</v>
      </c>
      <c r="XU6" s="90">
        <v>104150</v>
      </c>
      <c r="XV6" s="90">
        <v>77500</v>
      </c>
      <c r="XW6" s="90">
        <v>115800</v>
      </c>
      <c r="XX6" s="90">
        <v>92050</v>
      </c>
      <c r="XY6" s="90">
        <v>35250</v>
      </c>
      <c r="XZ6" s="90">
        <v>41450</v>
      </c>
      <c r="YA6" s="90">
        <v>62250</v>
      </c>
      <c r="YB6" s="90">
        <v>25550</v>
      </c>
      <c r="YC6" s="90">
        <v>4038099.77</v>
      </c>
      <c r="YD6" s="90">
        <v>291450</v>
      </c>
      <c r="YE6" s="90">
        <v>345650</v>
      </c>
      <c r="YF6" s="90">
        <v>73400</v>
      </c>
      <c r="YG6" s="90">
        <v>535300</v>
      </c>
      <c r="YH6" s="90">
        <v>0</v>
      </c>
      <c r="YI6" s="90">
        <v>109400</v>
      </c>
      <c r="YJ6" s="90">
        <v>118000</v>
      </c>
      <c r="YK6" s="90">
        <v>772350</v>
      </c>
      <c r="YL6" s="90">
        <v>184750</v>
      </c>
      <c r="YM6" s="90">
        <v>57600</v>
      </c>
      <c r="YN6" s="90">
        <v>82900</v>
      </c>
      <c r="YO6" s="90">
        <v>51350</v>
      </c>
      <c r="YP6" s="90">
        <v>96600</v>
      </c>
      <c r="YQ6" s="90">
        <v>49000</v>
      </c>
      <c r="YR6" s="90">
        <v>26461</v>
      </c>
      <c r="YS6" s="90">
        <v>46000</v>
      </c>
      <c r="YT6" s="90">
        <v>1248737</v>
      </c>
      <c r="YU6" s="90">
        <v>228600</v>
      </c>
      <c r="YV6" s="90">
        <v>221600</v>
      </c>
      <c r="YW6" s="90">
        <v>43350</v>
      </c>
      <c r="YX6" s="90">
        <v>85850</v>
      </c>
      <c r="YY6" s="90">
        <v>148500</v>
      </c>
      <c r="YZ6" s="90">
        <v>76900</v>
      </c>
      <c r="ZA6" s="90">
        <v>565550</v>
      </c>
      <c r="ZB6" s="90">
        <v>84100</v>
      </c>
      <c r="ZC6" s="90">
        <v>182000</v>
      </c>
      <c r="ZD6" s="90">
        <v>374950</v>
      </c>
      <c r="ZE6" s="90">
        <v>129500</v>
      </c>
      <c r="ZF6" s="90">
        <v>90800</v>
      </c>
      <c r="ZG6" s="90">
        <v>56500</v>
      </c>
      <c r="ZH6" s="90">
        <v>68150</v>
      </c>
      <c r="ZI6" s="90">
        <v>372400</v>
      </c>
      <c r="ZJ6" s="90">
        <v>966810</v>
      </c>
      <c r="ZK6" s="90">
        <v>292762</v>
      </c>
      <c r="ZL6" s="90">
        <v>636600</v>
      </c>
      <c r="ZM6" s="90">
        <v>443550</v>
      </c>
      <c r="ZN6" s="90">
        <v>775050</v>
      </c>
      <c r="ZO6" s="90">
        <v>580320</v>
      </c>
      <c r="ZP6" s="90">
        <v>1217970</v>
      </c>
      <c r="ZQ6" s="90">
        <v>199500</v>
      </c>
      <c r="ZR6" s="90">
        <v>575300</v>
      </c>
      <c r="ZS6" s="90">
        <v>680950</v>
      </c>
      <c r="ZT6" s="90">
        <v>135600</v>
      </c>
      <c r="ZU6" s="90">
        <v>248700</v>
      </c>
      <c r="ZV6" s="90">
        <v>165410</v>
      </c>
      <c r="ZW6" s="90">
        <v>401800</v>
      </c>
      <c r="ZX6" s="90">
        <v>385750</v>
      </c>
      <c r="ZY6" s="90">
        <v>338295.64</v>
      </c>
      <c r="ZZ6" s="90">
        <v>122300</v>
      </c>
      <c r="AAA6" s="90">
        <v>119700</v>
      </c>
      <c r="AAB6" s="90">
        <v>94450</v>
      </c>
      <c r="AAC6" s="90">
        <v>253300</v>
      </c>
      <c r="AAD6" s="90">
        <v>420350</v>
      </c>
      <c r="AAE6" s="90">
        <v>62900</v>
      </c>
      <c r="AAF6" s="90">
        <v>361150</v>
      </c>
      <c r="AAG6" s="90">
        <v>109500</v>
      </c>
      <c r="AAH6" s="90">
        <v>72600</v>
      </c>
      <c r="AAI6" s="90">
        <v>126300</v>
      </c>
      <c r="AAJ6" s="90">
        <v>62700</v>
      </c>
      <c r="AAK6" s="90">
        <v>351900</v>
      </c>
      <c r="AAL6" s="90">
        <v>112850</v>
      </c>
      <c r="AAM6" s="90">
        <v>430000</v>
      </c>
      <c r="AAN6" s="90">
        <v>268750</v>
      </c>
      <c r="AAO6" s="90">
        <v>181150</v>
      </c>
      <c r="AAP6" s="90">
        <v>152650</v>
      </c>
      <c r="AAQ6" s="90">
        <v>669400</v>
      </c>
      <c r="AAR6" s="90">
        <v>303750</v>
      </c>
      <c r="AAS6" s="90">
        <v>34400</v>
      </c>
      <c r="AAT6" s="90">
        <v>330100</v>
      </c>
      <c r="AAU6" s="90">
        <v>434600</v>
      </c>
      <c r="AAV6" s="90">
        <v>616500</v>
      </c>
      <c r="AAW6" s="90">
        <v>232850</v>
      </c>
      <c r="AAX6" s="90">
        <v>496950</v>
      </c>
      <c r="AAY6" s="90">
        <v>156900</v>
      </c>
      <c r="AAZ6" s="90">
        <v>152450</v>
      </c>
      <c r="ABA6" s="90">
        <v>75050</v>
      </c>
      <c r="ABB6" s="90">
        <v>158300</v>
      </c>
      <c r="ABC6" s="90">
        <v>134900</v>
      </c>
      <c r="ABD6" s="90">
        <v>0</v>
      </c>
      <c r="ABE6" s="90">
        <v>325400</v>
      </c>
      <c r="ABF6" s="90">
        <v>671500</v>
      </c>
      <c r="ABG6" s="90">
        <v>306700</v>
      </c>
      <c r="ABH6" s="90">
        <v>265900</v>
      </c>
      <c r="ABI6" s="90">
        <v>223850</v>
      </c>
      <c r="ABJ6" s="90">
        <v>42250</v>
      </c>
      <c r="ABK6" s="90">
        <v>87350</v>
      </c>
      <c r="ABL6" s="90">
        <v>28950</v>
      </c>
      <c r="ABM6" s="90">
        <v>1698776</v>
      </c>
      <c r="ABN6" s="90">
        <v>278750</v>
      </c>
      <c r="ABO6" s="90">
        <v>76600</v>
      </c>
      <c r="ABP6" s="90">
        <v>86490</v>
      </c>
      <c r="ABQ6" s="90">
        <v>289850</v>
      </c>
      <c r="ABR6" s="90">
        <v>242200</v>
      </c>
      <c r="ABS6" s="90">
        <v>59990</v>
      </c>
      <c r="ABT6" s="90">
        <v>55000</v>
      </c>
      <c r="ABU6" s="90">
        <v>2142700</v>
      </c>
      <c r="ABV6" s="90">
        <v>484950</v>
      </c>
      <c r="ABW6" s="90">
        <v>27600</v>
      </c>
      <c r="ABX6" s="90">
        <v>135250</v>
      </c>
      <c r="ABY6" s="90">
        <v>45200</v>
      </c>
      <c r="ABZ6" s="90">
        <v>49000</v>
      </c>
      <c r="ACA6" s="90">
        <v>79450</v>
      </c>
      <c r="ACB6" s="90">
        <v>73400</v>
      </c>
      <c r="ACC6" s="90">
        <v>103900</v>
      </c>
      <c r="ACD6" s="90">
        <v>127000</v>
      </c>
      <c r="ACE6" s="90">
        <v>163650</v>
      </c>
      <c r="ACF6" s="90">
        <v>49900</v>
      </c>
      <c r="ACG6" s="90">
        <v>993141</v>
      </c>
      <c r="ACH6" s="90">
        <v>69910</v>
      </c>
      <c r="ACI6" s="90">
        <v>54100</v>
      </c>
      <c r="ACJ6" s="90">
        <v>282900</v>
      </c>
      <c r="ACK6" s="90">
        <v>42450</v>
      </c>
      <c r="ACL6" s="90">
        <v>25150</v>
      </c>
      <c r="ACM6" s="90">
        <v>120500</v>
      </c>
      <c r="ACN6" s="90">
        <v>323700</v>
      </c>
      <c r="ACO6" s="90">
        <v>99895</v>
      </c>
      <c r="ACP6" s="90">
        <v>26250</v>
      </c>
      <c r="ACQ6" s="90">
        <v>77350</v>
      </c>
      <c r="ACR6" s="90">
        <v>390156.01</v>
      </c>
      <c r="ACS6" s="90">
        <v>317750</v>
      </c>
      <c r="ACT6" s="90">
        <v>33750</v>
      </c>
      <c r="ACU6" s="90">
        <v>43650</v>
      </c>
      <c r="ACV6" s="90">
        <v>56800</v>
      </c>
      <c r="ACW6" s="90">
        <v>109800</v>
      </c>
      <c r="ACX6" s="90">
        <v>25200</v>
      </c>
      <c r="ACY6" s="90">
        <v>90100</v>
      </c>
      <c r="ACZ6" s="90">
        <v>0</v>
      </c>
      <c r="ADA6" s="90">
        <v>6000</v>
      </c>
      <c r="ADB6" s="90">
        <v>6900</v>
      </c>
      <c r="ADC6" s="90">
        <v>6450</v>
      </c>
      <c r="ADD6" s="90">
        <v>132100</v>
      </c>
      <c r="ADE6" s="90">
        <v>82000</v>
      </c>
      <c r="ADF6" s="90">
        <v>1590100</v>
      </c>
      <c r="ADG6" s="90">
        <v>51600</v>
      </c>
      <c r="ADH6" s="90">
        <v>6400</v>
      </c>
      <c r="ADI6" s="90">
        <v>344050</v>
      </c>
      <c r="ADJ6" s="90">
        <v>194150</v>
      </c>
      <c r="ADK6" s="90">
        <v>13500</v>
      </c>
      <c r="ADL6" s="90">
        <v>90000</v>
      </c>
      <c r="ADM6" s="90">
        <v>1353078</v>
      </c>
      <c r="ADN6" s="90">
        <v>167700</v>
      </c>
      <c r="ADO6" s="90">
        <v>192400</v>
      </c>
      <c r="ADP6" s="90">
        <v>0</v>
      </c>
      <c r="ADQ6" s="90">
        <v>23650</v>
      </c>
      <c r="ADR6" s="90">
        <v>0</v>
      </c>
      <c r="ADS6" s="90">
        <v>0</v>
      </c>
      <c r="ADT6" s="90">
        <v>4250</v>
      </c>
      <c r="ADU6" s="90">
        <v>1546801</v>
      </c>
      <c r="ADV6" s="90">
        <v>1552500</v>
      </c>
      <c r="ADW6" s="90">
        <v>148200</v>
      </c>
      <c r="ADX6" s="90">
        <v>170750</v>
      </c>
      <c r="ADY6" s="90">
        <v>2848000</v>
      </c>
      <c r="ADZ6" s="90">
        <v>55400</v>
      </c>
      <c r="AEA6" s="90">
        <v>197200</v>
      </c>
      <c r="AEB6" s="90">
        <v>151550</v>
      </c>
      <c r="AEC6" s="90">
        <v>70600</v>
      </c>
      <c r="AED6" s="90">
        <v>80250</v>
      </c>
      <c r="AEE6" s="90">
        <v>148100</v>
      </c>
      <c r="AEF6" s="90">
        <v>359200</v>
      </c>
      <c r="AEG6" s="90">
        <v>151850</v>
      </c>
      <c r="AEH6" s="90">
        <v>96800</v>
      </c>
      <c r="AEI6" s="90">
        <v>102900</v>
      </c>
      <c r="AEJ6" s="90">
        <v>296500</v>
      </c>
      <c r="AEK6" s="90">
        <v>52700</v>
      </c>
      <c r="AEL6" s="90">
        <v>118200</v>
      </c>
      <c r="AEM6" s="90">
        <v>43900</v>
      </c>
      <c r="AEN6" s="90">
        <v>95800</v>
      </c>
      <c r="AEO6" s="90">
        <v>3000103</v>
      </c>
      <c r="AEP6" s="90">
        <v>1101000</v>
      </c>
      <c r="AEQ6" s="90">
        <v>632950</v>
      </c>
      <c r="AER6" s="90">
        <v>402350</v>
      </c>
      <c r="AES6" s="90">
        <v>590250</v>
      </c>
      <c r="AET6" s="90">
        <v>826850</v>
      </c>
      <c r="AEU6" s="90">
        <v>446800</v>
      </c>
      <c r="AEV6" s="90">
        <v>587800</v>
      </c>
      <c r="AEW6" s="90">
        <v>209000</v>
      </c>
      <c r="AEX6" s="90">
        <v>198000</v>
      </c>
      <c r="AEY6" s="90">
        <v>1255536</v>
      </c>
      <c r="AEZ6" s="90">
        <v>72350</v>
      </c>
      <c r="AFA6" s="90">
        <v>107600</v>
      </c>
      <c r="AFB6" s="90">
        <v>273800</v>
      </c>
      <c r="AFC6" s="90">
        <v>309150</v>
      </c>
      <c r="AFD6" s="90">
        <v>111450</v>
      </c>
      <c r="AFE6" s="90">
        <v>56800</v>
      </c>
      <c r="AFF6" s="90">
        <v>83250</v>
      </c>
      <c r="AFG6" s="90">
        <v>27150</v>
      </c>
      <c r="AFH6" s="90">
        <v>10000</v>
      </c>
      <c r="AFI6" s="90">
        <v>30050</v>
      </c>
      <c r="AFJ6" s="90">
        <v>202200</v>
      </c>
      <c r="AFK6" s="90">
        <v>106950</v>
      </c>
      <c r="AFL6" s="90">
        <v>993270</v>
      </c>
      <c r="AFM6" s="90">
        <v>71250</v>
      </c>
      <c r="AFN6" s="90">
        <v>94050</v>
      </c>
      <c r="AFO6" s="90">
        <v>57100</v>
      </c>
      <c r="AFP6" s="90">
        <v>45500</v>
      </c>
      <c r="AFQ6" s="90">
        <v>6050</v>
      </c>
      <c r="AFR6" s="90">
        <v>8250</v>
      </c>
      <c r="AFS6" s="90">
        <v>24100</v>
      </c>
      <c r="AFT6" s="90">
        <v>16700</v>
      </c>
      <c r="AFU6" s="90">
        <v>33300</v>
      </c>
      <c r="AFV6" s="90">
        <v>13600</v>
      </c>
      <c r="AFW6" s="90">
        <v>5900</v>
      </c>
      <c r="AFX6" s="90">
        <v>406150</v>
      </c>
      <c r="AFY6" s="90">
        <v>69400</v>
      </c>
      <c r="AFZ6" s="90">
        <v>113900</v>
      </c>
      <c r="AGA6" s="90">
        <v>119250</v>
      </c>
      <c r="AGB6" s="90">
        <v>334150</v>
      </c>
      <c r="AGC6" s="90">
        <v>422800</v>
      </c>
      <c r="AGD6" s="90">
        <v>88350</v>
      </c>
      <c r="AGE6" s="90">
        <v>230950</v>
      </c>
      <c r="AGF6" s="90">
        <v>64000</v>
      </c>
      <c r="AGG6" s="90">
        <v>155200</v>
      </c>
      <c r="AGH6" s="90">
        <v>44900</v>
      </c>
      <c r="AGI6" s="90">
        <v>841300</v>
      </c>
      <c r="AGJ6" s="90">
        <v>107200</v>
      </c>
      <c r="AGK6" s="90">
        <v>57500</v>
      </c>
      <c r="AGL6" s="90">
        <v>37300</v>
      </c>
      <c r="AGM6" s="90">
        <v>302900.2</v>
      </c>
      <c r="AGN6" s="90">
        <v>52500</v>
      </c>
      <c r="AGO6" s="90">
        <v>36100</v>
      </c>
      <c r="AGP6" s="90">
        <v>119950</v>
      </c>
      <c r="AGQ6" s="90">
        <v>202950</v>
      </c>
      <c r="AGR6" s="90">
        <v>36350</v>
      </c>
      <c r="AGS6" s="90">
        <v>16500</v>
      </c>
      <c r="AGT6" s="90">
        <v>94850</v>
      </c>
      <c r="AGU6" s="90">
        <v>112200</v>
      </c>
      <c r="AGV6" s="90">
        <v>32550</v>
      </c>
      <c r="AGW6" s="90">
        <v>147700</v>
      </c>
      <c r="AGX6" s="90">
        <v>117700</v>
      </c>
      <c r="AGY6" s="90">
        <v>76650</v>
      </c>
      <c r="AGZ6" s="90">
        <v>7850</v>
      </c>
      <c r="AHA6" s="90">
        <v>55900</v>
      </c>
      <c r="AHB6" s="90">
        <v>34650</v>
      </c>
      <c r="AHC6" s="90">
        <v>0</v>
      </c>
      <c r="AHD6" s="90">
        <v>16550</v>
      </c>
      <c r="AHE6" s="90">
        <v>44700</v>
      </c>
      <c r="AHF6" s="90">
        <v>5550</v>
      </c>
      <c r="AHG6" s="90">
        <v>7700</v>
      </c>
      <c r="AHH6" s="90">
        <v>1309500</v>
      </c>
      <c r="AHI6" s="90">
        <v>16950</v>
      </c>
      <c r="AHJ6" s="90">
        <v>47300</v>
      </c>
      <c r="AHK6" s="90">
        <v>0</v>
      </c>
      <c r="AHL6" s="90">
        <v>9850</v>
      </c>
      <c r="AHM6" s="90">
        <v>4500</v>
      </c>
      <c r="AHN6" s="90">
        <v>0</v>
      </c>
    </row>
    <row r="7" spans="1:899" ht="21" x14ac:dyDescent="0.35">
      <c r="A7" s="92" t="s">
        <v>4</v>
      </c>
      <c r="B7" s="5" t="s">
        <v>5</v>
      </c>
      <c r="C7" s="90">
        <v>10389347.960000001</v>
      </c>
      <c r="D7" s="90">
        <v>131210</v>
      </c>
      <c r="E7" s="90">
        <v>278208</v>
      </c>
      <c r="F7" s="90">
        <v>38620</v>
      </c>
      <c r="G7" s="90">
        <v>520255.5</v>
      </c>
      <c r="H7" s="90">
        <v>123904</v>
      </c>
      <c r="I7" s="90">
        <v>219607.5</v>
      </c>
      <c r="J7" s="90">
        <v>24085</v>
      </c>
      <c r="K7" s="90">
        <v>149464</v>
      </c>
      <c r="L7" s="90">
        <v>230503.5</v>
      </c>
      <c r="M7" s="90">
        <v>18879</v>
      </c>
      <c r="N7" s="90">
        <v>168563.6</v>
      </c>
      <c r="O7" s="90">
        <v>0</v>
      </c>
      <c r="P7" s="90">
        <v>24627</v>
      </c>
      <c r="Q7" s="90">
        <v>36687</v>
      </c>
      <c r="R7" s="90">
        <v>20737</v>
      </c>
      <c r="S7" s="90">
        <v>2636</v>
      </c>
      <c r="T7" s="90">
        <v>0</v>
      </c>
      <c r="U7" s="90">
        <v>38780509</v>
      </c>
      <c r="V7" s="90">
        <v>683968</v>
      </c>
      <c r="W7" s="90">
        <v>0</v>
      </c>
      <c r="X7" s="90">
        <v>359012</v>
      </c>
      <c r="Y7" s="90">
        <v>40614</v>
      </c>
      <c r="Z7" s="90">
        <v>43384</v>
      </c>
      <c r="AA7" s="90">
        <v>32531</v>
      </c>
      <c r="AB7" s="90">
        <v>1747071</v>
      </c>
      <c r="AC7" s="90">
        <v>0</v>
      </c>
      <c r="AD7" s="90">
        <v>81500</v>
      </c>
      <c r="AE7" s="90">
        <v>606413</v>
      </c>
      <c r="AF7" s="90">
        <v>92396</v>
      </c>
      <c r="AG7" s="90">
        <v>545220</v>
      </c>
      <c r="AH7" s="90">
        <v>316917</v>
      </c>
      <c r="AI7" s="90">
        <v>110939</v>
      </c>
      <c r="AJ7" s="90">
        <v>135078</v>
      </c>
      <c r="AK7" s="90">
        <v>0</v>
      </c>
      <c r="AL7" s="90">
        <v>36638</v>
      </c>
      <c r="AM7" s="90">
        <v>0</v>
      </c>
      <c r="AN7" s="90">
        <v>157788</v>
      </c>
      <c r="AO7" s="90">
        <v>3045</v>
      </c>
      <c r="AP7" s="90">
        <v>66358.75</v>
      </c>
      <c r="AQ7" s="90">
        <v>0</v>
      </c>
      <c r="AR7" s="90">
        <v>0</v>
      </c>
      <c r="AS7" s="90">
        <v>3006086.5</v>
      </c>
      <c r="AT7" s="90">
        <v>30779</v>
      </c>
      <c r="AU7" s="90">
        <v>31880</v>
      </c>
      <c r="AV7" s="90">
        <v>207269</v>
      </c>
      <c r="AW7" s="90">
        <v>33555.5</v>
      </c>
      <c r="AX7" s="90">
        <v>37159</v>
      </c>
      <c r="AY7" s="90">
        <v>0</v>
      </c>
      <c r="AZ7" s="90">
        <v>0</v>
      </c>
      <c r="BA7" s="90">
        <v>0</v>
      </c>
      <c r="BB7" s="90">
        <v>19808</v>
      </c>
      <c r="BC7" s="90">
        <v>0</v>
      </c>
      <c r="BD7" s="90">
        <v>4466.5</v>
      </c>
      <c r="BE7" s="90">
        <v>225273</v>
      </c>
      <c r="BF7" s="90">
        <v>21832.07</v>
      </c>
      <c r="BG7" s="90">
        <v>11910</v>
      </c>
      <c r="BH7" s="90">
        <v>2183581</v>
      </c>
      <c r="BI7" s="90">
        <v>927555.35</v>
      </c>
      <c r="BJ7" s="90">
        <v>11407</v>
      </c>
      <c r="BK7" s="90">
        <v>66969</v>
      </c>
      <c r="BL7" s="90">
        <v>112947</v>
      </c>
      <c r="BM7" s="90">
        <v>4354</v>
      </c>
      <c r="BN7" s="90">
        <v>36016.25</v>
      </c>
      <c r="BO7" s="90">
        <v>0</v>
      </c>
      <c r="BP7" s="90">
        <v>0</v>
      </c>
      <c r="BQ7" s="90">
        <v>6388692</v>
      </c>
      <c r="BR7" s="90">
        <v>92479</v>
      </c>
      <c r="BS7" s="90">
        <v>88840.44</v>
      </c>
      <c r="BT7" s="90">
        <v>141965</v>
      </c>
      <c r="BU7" s="90">
        <v>141584</v>
      </c>
      <c r="BV7" s="90">
        <v>37591</v>
      </c>
      <c r="BW7" s="90">
        <v>10147</v>
      </c>
      <c r="BX7" s="90">
        <v>534114</v>
      </c>
      <c r="BY7" s="90">
        <v>717610.63</v>
      </c>
      <c r="BZ7" s="90">
        <v>41316</v>
      </c>
      <c r="CA7" s="90">
        <v>79796</v>
      </c>
      <c r="CB7" s="90">
        <v>87205</v>
      </c>
      <c r="CC7" s="90">
        <v>203008</v>
      </c>
      <c r="CD7" s="90">
        <v>62775</v>
      </c>
      <c r="CE7" s="90">
        <v>142137</v>
      </c>
      <c r="CF7" s="90">
        <v>32750098</v>
      </c>
      <c r="CG7" s="90">
        <v>795288</v>
      </c>
      <c r="CH7" s="90">
        <v>967402.25</v>
      </c>
      <c r="CI7" s="90">
        <v>0</v>
      </c>
      <c r="CJ7" s="90">
        <v>116641.25</v>
      </c>
      <c r="CK7" s="90">
        <v>9545</v>
      </c>
      <c r="CL7" s="90">
        <v>66496.5</v>
      </c>
      <c r="CM7" s="90">
        <v>386201</v>
      </c>
      <c r="CN7" s="90">
        <v>145542</v>
      </c>
      <c r="CO7" s="90">
        <v>31318</v>
      </c>
      <c r="CP7" s="90">
        <v>25070.5</v>
      </c>
      <c r="CQ7" s="90">
        <v>135531</v>
      </c>
      <c r="CR7" s="90">
        <v>4788</v>
      </c>
      <c r="CS7" s="90">
        <v>3462248.32</v>
      </c>
      <c r="CT7" s="90">
        <v>91020</v>
      </c>
      <c r="CU7" s="90">
        <v>261240.5</v>
      </c>
      <c r="CV7" s="90">
        <v>12103</v>
      </c>
      <c r="CW7" s="90">
        <v>47795</v>
      </c>
      <c r="CX7" s="90">
        <v>28885</v>
      </c>
      <c r="CY7" s="90">
        <v>48045.3</v>
      </c>
      <c r="CZ7" s="90">
        <v>109181</v>
      </c>
      <c r="DA7" s="90">
        <v>2740687.2</v>
      </c>
      <c r="DB7" s="90">
        <v>945268</v>
      </c>
      <c r="DC7" s="90">
        <v>87844</v>
      </c>
      <c r="DD7" s="90">
        <v>270620</v>
      </c>
      <c r="DE7" s="90">
        <v>90202</v>
      </c>
      <c r="DF7" s="90">
        <v>0</v>
      </c>
      <c r="DG7" s="90">
        <v>0</v>
      </c>
      <c r="DH7" s="90">
        <v>0</v>
      </c>
      <c r="DI7" s="90">
        <v>0</v>
      </c>
      <c r="DJ7" s="90">
        <v>12088273.210000001</v>
      </c>
      <c r="DK7" s="90">
        <v>43272</v>
      </c>
      <c r="DL7" s="90">
        <v>56807.25</v>
      </c>
      <c r="DM7" s="90">
        <v>98093</v>
      </c>
      <c r="DN7" s="90">
        <v>74548</v>
      </c>
      <c r="DO7" s="90">
        <v>27758</v>
      </c>
      <c r="DP7" s="90">
        <v>312834.39</v>
      </c>
      <c r="DQ7" s="90">
        <v>7009</v>
      </c>
      <c r="DR7" s="90">
        <v>42305</v>
      </c>
      <c r="DS7" s="90">
        <v>5416381</v>
      </c>
      <c r="DT7" s="90">
        <v>27309</v>
      </c>
      <c r="DU7" s="90">
        <v>610594</v>
      </c>
      <c r="DV7" s="90">
        <v>596503</v>
      </c>
      <c r="DW7" s="90">
        <v>40925</v>
      </c>
      <c r="DX7" s="90">
        <v>128816</v>
      </c>
      <c r="DY7" s="90">
        <v>227959</v>
      </c>
      <c r="DZ7" s="90">
        <v>0</v>
      </c>
      <c r="EA7" s="90">
        <v>26233</v>
      </c>
      <c r="EB7" s="90">
        <v>0</v>
      </c>
      <c r="EC7" s="90">
        <v>271047</v>
      </c>
      <c r="ED7" s="90">
        <v>1276502.97</v>
      </c>
      <c r="EE7" s="90">
        <v>1578670</v>
      </c>
      <c r="EF7" s="90">
        <v>42957</v>
      </c>
      <c r="EG7" s="90">
        <v>32001</v>
      </c>
      <c r="EH7" s="90">
        <v>16516</v>
      </c>
      <c r="EI7" s="90">
        <v>139658.5</v>
      </c>
      <c r="EJ7" s="90">
        <v>679469</v>
      </c>
      <c r="EK7" s="90">
        <v>142109.75</v>
      </c>
      <c r="EL7" s="90">
        <v>91404</v>
      </c>
      <c r="EM7" s="90">
        <v>10616708.210000001</v>
      </c>
      <c r="EN7" s="90">
        <v>4998</v>
      </c>
      <c r="EO7" s="90">
        <v>12108</v>
      </c>
      <c r="EP7" s="90">
        <v>66130</v>
      </c>
      <c r="EQ7" s="90">
        <v>42589</v>
      </c>
      <c r="ER7" s="90">
        <v>1834.5</v>
      </c>
      <c r="ES7" s="90">
        <v>101665</v>
      </c>
      <c r="ET7" s="90">
        <v>219596.77000000002</v>
      </c>
      <c r="EU7" s="90">
        <v>70232</v>
      </c>
      <c r="EV7" s="90">
        <v>1536622</v>
      </c>
      <c r="EW7" s="90">
        <v>0</v>
      </c>
      <c r="EX7" s="90">
        <v>7523</v>
      </c>
      <c r="EY7" s="90">
        <v>33575</v>
      </c>
      <c r="EZ7" s="90">
        <v>260125</v>
      </c>
      <c r="FA7" s="90">
        <v>50265</v>
      </c>
      <c r="FB7" s="90">
        <v>57202</v>
      </c>
      <c r="FC7" s="90">
        <v>4422</v>
      </c>
      <c r="FD7" s="90">
        <v>4268</v>
      </c>
      <c r="FE7" s="90">
        <v>34435</v>
      </c>
      <c r="FF7" s="90">
        <v>2615</v>
      </c>
      <c r="FG7" s="90">
        <v>3667</v>
      </c>
      <c r="FH7" s="90">
        <v>5810465.2000000002</v>
      </c>
      <c r="FI7" s="90">
        <v>96647</v>
      </c>
      <c r="FJ7" s="90">
        <v>507214</v>
      </c>
      <c r="FK7" s="90">
        <v>309594</v>
      </c>
      <c r="FL7" s="90">
        <v>443557.61</v>
      </c>
      <c r="FM7" s="90">
        <v>227245</v>
      </c>
      <c r="FN7" s="90">
        <v>41946.25</v>
      </c>
      <c r="FO7" s="90">
        <v>13961</v>
      </c>
      <c r="FP7" s="90">
        <v>8197652</v>
      </c>
      <c r="FQ7" s="90">
        <v>28708</v>
      </c>
      <c r="FR7" s="90">
        <v>132619</v>
      </c>
      <c r="FS7" s="90">
        <v>0</v>
      </c>
      <c r="FT7" s="90">
        <v>47456</v>
      </c>
      <c r="FU7" s="90">
        <v>43480</v>
      </c>
      <c r="FV7" s="90">
        <v>334028</v>
      </c>
      <c r="FW7" s="90">
        <v>42202</v>
      </c>
      <c r="FX7" s="90">
        <v>45637</v>
      </c>
      <c r="FY7" s="90">
        <v>39508</v>
      </c>
      <c r="FZ7" s="90">
        <v>618581</v>
      </c>
      <c r="GA7" s="90">
        <v>116991</v>
      </c>
      <c r="GB7" s="90">
        <v>3163</v>
      </c>
      <c r="GC7" s="90">
        <v>81922</v>
      </c>
      <c r="GD7" s="90">
        <v>3193894.5</v>
      </c>
      <c r="GE7" s="90">
        <v>14829</v>
      </c>
      <c r="GF7" s="90">
        <v>17378</v>
      </c>
      <c r="GG7" s="90">
        <v>516510.37</v>
      </c>
      <c r="GH7" s="90">
        <v>22866</v>
      </c>
      <c r="GI7" s="90">
        <v>29128</v>
      </c>
      <c r="GJ7" s="90">
        <v>30431</v>
      </c>
      <c r="GK7" s="90">
        <v>810553</v>
      </c>
      <c r="GL7" s="90">
        <v>9299</v>
      </c>
      <c r="GM7" s="90">
        <v>0</v>
      </c>
      <c r="GN7" s="90">
        <v>0</v>
      </c>
      <c r="GO7" s="90">
        <v>0</v>
      </c>
      <c r="GP7" s="90">
        <v>1500540</v>
      </c>
      <c r="GQ7" s="90">
        <v>263006</v>
      </c>
      <c r="GR7" s="90">
        <v>40546.5</v>
      </c>
      <c r="GS7" s="90">
        <v>280180</v>
      </c>
      <c r="GT7" s="90">
        <v>5162</v>
      </c>
      <c r="GU7" s="90">
        <v>15798</v>
      </c>
      <c r="GV7" s="90">
        <v>113825</v>
      </c>
      <c r="GW7" s="90">
        <v>92182</v>
      </c>
      <c r="GX7" s="90">
        <v>7381284</v>
      </c>
      <c r="GY7" s="90">
        <v>1033683</v>
      </c>
      <c r="GZ7" s="90">
        <v>129606</v>
      </c>
      <c r="HA7" s="90">
        <v>58912</v>
      </c>
      <c r="HB7" s="90">
        <v>13487599.449999999</v>
      </c>
      <c r="HC7" s="90">
        <v>7917617.2000000002</v>
      </c>
      <c r="HD7" s="90">
        <v>120400</v>
      </c>
      <c r="HE7" s="90">
        <v>1450304</v>
      </c>
      <c r="HF7" s="90">
        <v>351741</v>
      </c>
      <c r="HG7" s="90">
        <v>312602</v>
      </c>
      <c r="HH7" s="90">
        <v>43790</v>
      </c>
      <c r="HI7" s="90">
        <v>4972820.5</v>
      </c>
      <c r="HJ7" s="90">
        <v>29822</v>
      </c>
      <c r="HK7" s="90">
        <v>42808</v>
      </c>
      <c r="HL7" s="90">
        <v>284446</v>
      </c>
      <c r="HM7" s="90">
        <v>404528</v>
      </c>
      <c r="HN7" s="90">
        <v>20114</v>
      </c>
      <c r="HO7" s="90">
        <v>141131</v>
      </c>
      <c r="HP7" s="90">
        <v>33616</v>
      </c>
      <c r="HQ7" s="90">
        <v>8292122.75</v>
      </c>
      <c r="HR7" s="90">
        <v>2262717.25</v>
      </c>
      <c r="HS7" s="90">
        <v>77760</v>
      </c>
      <c r="HT7" s="90">
        <v>45458</v>
      </c>
      <c r="HU7" s="90">
        <v>89901.31</v>
      </c>
      <c r="HV7" s="90">
        <v>11620</v>
      </c>
      <c r="HW7" s="90">
        <v>373683</v>
      </c>
      <c r="HX7" s="90">
        <v>88511.5</v>
      </c>
      <c r="HY7" s="90">
        <v>68449</v>
      </c>
      <c r="HZ7" s="90">
        <v>291848</v>
      </c>
      <c r="IA7" s="90">
        <v>11829</v>
      </c>
      <c r="IB7" s="90">
        <v>146953</v>
      </c>
      <c r="IC7" s="90">
        <v>19324</v>
      </c>
      <c r="ID7" s="90">
        <v>3105</v>
      </c>
      <c r="IE7" s="90">
        <v>315814</v>
      </c>
      <c r="IF7" s="90">
        <v>16461</v>
      </c>
      <c r="IG7" s="90">
        <v>9853248</v>
      </c>
      <c r="IH7" s="90">
        <v>1640510.25</v>
      </c>
      <c r="II7" s="90">
        <v>58713</v>
      </c>
      <c r="IJ7" s="90">
        <v>30296</v>
      </c>
      <c r="IK7" s="90">
        <v>924638</v>
      </c>
      <c r="IL7" s="90">
        <v>57364</v>
      </c>
      <c r="IM7" s="90">
        <v>81436</v>
      </c>
      <c r="IN7" s="90">
        <v>41595</v>
      </c>
      <c r="IO7" s="90">
        <v>5048</v>
      </c>
      <c r="IP7" s="90">
        <v>9097</v>
      </c>
      <c r="IQ7" s="90">
        <v>37190</v>
      </c>
      <c r="IR7" s="90">
        <v>19935788.690000001</v>
      </c>
      <c r="IS7" s="90">
        <v>4333646</v>
      </c>
      <c r="IT7" s="90">
        <v>658795</v>
      </c>
      <c r="IU7" s="90">
        <v>108498</v>
      </c>
      <c r="IV7" s="90">
        <v>155721</v>
      </c>
      <c r="IW7" s="90">
        <v>42651</v>
      </c>
      <c r="IX7" s="90">
        <v>158746</v>
      </c>
      <c r="IY7" s="90">
        <v>11876.04</v>
      </c>
      <c r="IZ7" s="90">
        <v>82991</v>
      </c>
      <c r="JA7" s="90">
        <v>182256</v>
      </c>
      <c r="JB7" s="90">
        <v>1096785</v>
      </c>
      <c r="JC7" s="90">
        <v>185011</v>
      </c>
      <c r="JD7" s="90">
        <v>1990466.73</v>
      </c>
      <c r="JE7" s="90">
        <v>355653</v>
      </c>
      <c r="JF7" s="90">
        <v>16679</v>
      </c>
      <c r="JG7" s="90">
        <v>111039</v>
      </c>
      <c r="JH7" s="90">
        <v>14200</v>
      </c>
      <c r="JI7" s="90">
        <v>18249</v>
      </c>
      <c r="JJ7" s="90">
        <v>2203570.11</v>
      </c>
      <c r="JK7" s="90">
        <v>74732</v>
      </c>
      <c r="JL7" s="90">
        <v>256672</v>
      </c>
      <c r="JM7" s="90">
        <v>314566</v>
      </c>
      <c r="JN7" s="90">
        <v>24242</v>
      </c>
      <c r="JO7" s="90">
        <v>350113</v>
      </c>
      <c r="JP7" s="90">
        <v>44826.66</v>
      </c>
      <c r="JQ7" s="90">
        <v>4710525</v>
      </c>
      <c r="JR7" s="90">
        <v>720690</v>
      </c>
      <c r="JS7" s="90">
        <v>132874</v>
      </c>
      <c r="JT7" s="90">
        <v>22061</v>
      </c>
      <c r="JU7" s="90">
        <v>47792</v>
      </c>
      <c r="JV7" s="90">
        <v>84655.06</v>
      </c>
      <c r="JW7" s="90">
        <v>856540</v>
      </c>
      <c r="JX7" s="90">
        <v>40985.78</v>
      </c>
      <c r="JY7" s="90">
        <v>11437</v>
      </c>
      <c r="JZ7" s="90">
        <v>107914</v>
      </c>
      <c r="KA7" s="90">
        <v>29227</v>
      </c>
      <c r="KB7" s="90">
        <v>47209</v>
      </c>
      <c r="KC7" s="90">
        <v>21142</v>
      </c>
      <c r="KD7" s="90">
        <v>117595</v>
      </c>
      <c r="KE7" s="90">
        <v>45597</v>
      </c>
      <c r="KF7" s="90">
        <v>8382730</v>
      </c>
      <c r="KG7" s="90">
        <v>0</v>
      </c>
      <c r="KH7" s="90">
        <v>423637.19</v>
      </c>
      <c r="KI7" s="90">
        <v>79712.289999999994</v>
      </c>
      <c r="KJ7" s="90">
        <v>300522</v>
      </c>
      <c r="KK7" s="90">
        <v>102444</v>
      </c>
      <c r="KL7" s="90">
        <v>690455</v>
      </c>
      <c r="KM7" s="90">
        <v>897749</v>
      </c>
      <c r="KN7" s="90">
        <v>53717</v>
      </c>
      <c r="KO7" s="90">
        <v>2138324.96</v>
      </c>
      <c r="KP7" s="90">
        <v>193953</v>
      </c>
      <c r="KQ7" s="90">
        <v>167647</v>
      </c>
      <c r="KR7" s="90">
        <v>679444.03</v>
      </c>
      <c r="KS7" s="90">
        <v>151587</v>
      </c>
      <c r="KT7" s="90">
        <v>35866</v>
      </c>
      <c r="KU7" s="90">
        <v>6487892.25</v>
      </c>
      <c r="KV7" s="90">
        <v>171795</v>
      </c>
      <c r="KW7" s="90">
        <v>4942048.25</v>
      </c>
      <c r="KX7" s="90">
        <v>532729</v>
      </c>
      <c r="KY7" s="90">
        <v>7768</v>
      </c>
      <c r="KZ7" s="90">
        <v>132030</v>
      </c>
      <c r="LA7" s="90">
        <v>219978</v>
      </c>
      <c r="LB7" s="90">
        <v>1230282</v>
      </c>
      <c r="LC7" s="90">
        <v>20589</v>
      </c>
      <c r="LD7" s="90">
        <v>27501</v>
      </c>
      <c r="LE7" s="90">
        <v>14188093</v>
      </c>
      <c r="LF7" s="90">
        <v>1879728.5</v>
      </c>
      <c r="LG7" s="90">
        <v>4741890</v>
      </c>
      <c r="LH7" s="90">
        <v>10586529.43</v>
      </c>
      <c r="LI7" s="90">
        <v>990398.3</v>
      </c>
      <c r="LJ7" s="90">
        <v>459825</v>
      </c>
      <c r="LK7" s="90">
        <v>9969</v>
      </c>
      <c r="LL7" s="90">
        <v>141552.5</v>
      </c>
      <c r="LM7" s="90">
        <v>83571</v>
      </c>
      <c r="LN7" s="90">
        <v>99559.5</v>
      </c>
      <c r="LO7" s="90">
        <v>25646.5</v>
      </c>
      <c r="LP7" s="90">
        <v>3001221.81</v>
      </c>
      <c r="LQ7" s="90">
        <v>384550</v>
      </c>
      <c r="LR7" s="90">
        <v>144284</v>
      </c>
      <c r="LS7" s="90">
        <v>19107986.240000002</v>
      </c>
      <c r="LT7" s="90">
        <v>5110589.76</v>
      </c>
      <c r="LU7" s="90">
        <v>11437155</v>
      </c>
      <c r="LV7" s="90">
        <v>483698</v>
      </c>
      <c r="LW7" s="90">
        <v>496771</v>
      </c>
      <c r="LX7" s="90">
        <v>84776</v>
      </c>
      <c r="LY7" s="90">
        <v>54299</v>
      </c>
      <c r="LZ7" s="90">
        <v>56085</v>
      </c>
      <c r="MA7" s="90">
        <v>128303</v>
      </c>
      <c r="MB7" s="90">
        <v>209296</v>
      </c>
      <c r="MC7" s="90">
        <v>1077400</v>
      </c>
      <c r="MD7" s="90">
        <v>97551</v>
      </c>
      <c r="ME7" s="90">
        <v>29549680.460000001</v>
      </c>
      <c r="MF7" s="90">
        <v>124547</v>
      </c>
      <c r="MG7" s="90">
        <v>23953</v>
      </c>
      <c r="MH7" s="90">
        <v>20360</v>
      </c>
      <c r="MI7" s="90">
        <v>18120</v>
      </c>
      <c r="MJ7" s="90">
        <v>3427</v>
      </c>
      <c r="MK7" s="90">
        <v>17844</v>
      </c>
      <c r="ML7" s="90">
        <v>513170</v>
      </c>
      <c r="MM7" s="90">
        <v>113402</v>
      </c>
      <c r="MN7" s="90">
        <v>0</v>
      </c>
      <c r="MO7" s="90">
        <v>92278</v>
      </c>
      <c r="MP7" s="90">
        <v>25291</v>
      </c>
      <c r="MQ7" s="90">
        <v>6292270.5</v>
      </c>
      <c r="MR7" s="90">
        <v>22143</v>
      </c>
      <c r="MS7" s="90">
        <v>710523</v>
      </c>
      <c r="MT7" s="90">
        <v>150362</v>
      </c>
      <c r="MU7" s="90">
        <v>427778</v>
      </c>
      <c r="MV7" s="90">
        <v>1168896.5</v>
      </c>
      <c r="MW7" s="90">
        <v>1492706</v>
      </c>
      <c r="MX7" s="90">
        <v>228293</v>
      </c>
      <c r="MY7" s="90">
        <v>607861.5</v>
      </c>
      <c r="MZ7" s="90">
        <v>63961</v>
      </c>
      <c r="NA7" s="90">
        <v>32233</v>
      </c>
      <c r="NB7" s="90">
        <v>30446315.699999999</v>
      </c>
      <c r="NC7" s="90">
        <v>427416.75</v>
      </c>
      <c r="ND7" s="90">
        <v>23403</v>
      </c>
      <c r="NE7" s="90">
        <v>3387658.4</v>
      </c>
      <c r="NF7" s="90">
        <v>148957</v>
      </c>
      <c r="NG7" s="90">
        <v>298841</v>
      </c>
      <c r="NH7" s="90">
        <v>1010579.64</v>
      </c>
      <c r="NI7" s="90">
        <v>1482291.75</v>
      </c>
      <c r="NJ7" s="90">
        <v>97333</v>
      </c>
      <c r="NK7" s="90">
        <v>39549.550000000003</v>
      </c>
      <c r="NL7" s="90">
        <v>123921</v>
      </c>
      <c r="NM7" s="90">
        <v>62985.5</v>
      </c>
      <c r="NN7" s="90">
        <v>4122311.08</v>
      </c>
      <c r="NO7" s="90">
        <v>22351</v>
      </c>
      <c r="NP7" s="90">
        <v>0</v>
      </c>
      <c r="NQ7" s="90">
        <v>431452.11</v>
      </c>
      <c r="NR7" s="90">
        <v>80626</v>
      </c>
      <c r="NS7" s="90">
        <v>10223</v>
      </c>
      <c r="NT7" s="90">
        <v>24804</v>
      </c>
      <c r="NU7" s="90">
        <v>7422111.1799999997</v>
      </c>
      <c r="NV7" s="90">
        <v>702621</v>
      </c>
      <c r="NW7" s="90">
        <v>274795</v>
      </c>
      <c r="NX7" s="90">
        <v>49297</v>
      </c>
      <c r="NY7" s="90">
        <v>12435</v>
      </c>
      <c r="NZ7" s="90">
        <v>420554</v>
      </c>
      <c r="OA7" s="90">
        <v>6176.5</v>
      </c>
      <c r="OB7" s="90">
        <v>11602045.059999999</v>
      </c>
      <c r="OC7" s="90">
        <v>1975821</v>
      </c>
      <c r="OD7" s="90">
        <v>1490024.36</v>
      </c>
      <c r="OE7" s="90">
        <v>2740762.05</v>
      </c>
      <c r="OF7" s="90">
        <v>1854555</v>
      </c>
      <c r="OG7" s="90">
        <v>385209</v>
      </c>
      <c r="OH7" s="90">
        <v>2390262.15</v>
      </c>
      <c r="OI7" s="90">
        <v>0</v>
      </c>
      <c r="OJ7" s="90">
        <v>11226</v>
      </c>
      <c r="OK7" s="90">
        <v>16504138.66</v>
      </c>
      <c r="OL7" s="90">
        <v>1523467</v>
      </c>
      <c r="OM7" s="90">
        <v>11169759.51</v>
      </c>
      <c r="ON7" s="90">
        <v>381727</v>
      </c>
      <c r="OO7" s="90">
        <v>90012</v>
      </c>
      <c r="OP7" s="90">
        <v>0</v>
      </c>
      <c r="OQ7" s="90">
        <v>3303787</v>
      </c>
      <c r="OR7" s="90">
        <v>14252</v>
      </c>
      <c r="OS7" s="90">
        <v>87411.75</v>
      </c>
      <c r="OT7" s="90">
        <v>1139592.79</v>
      </c>
      <c r="OU7" s="90">
        <v>161897</v>
      </c>
      <c r="OV7" s="90">
        <v>574824</v>
      </c>
      <c r="OW7" s="90">
        <v>33981</v>
      </c>
      <c r="OX7" s="90">
        <v>95262</v>
      </c>
      <c r="OY7" s="90">
        <v>0</v>
      </c>
      <c r="OZ7" s="90">
        <v>2873128.54</v>
      </c>
      <c r="PA7" s="90">
        <v>74111</v>
      </c>
      <c r="PB7" s="90">
        <v>5035051.6500000004</v>
      </c>
      <c r="PC7" s="90">
        <v>41931</v>
      </c>
      <c r="PD7" s="90">
        <v>225294</v>
      </c>
      <c r="PE7" s="90">
        <v>393196.75</v>
      </c>
      <c r="PF7" s="90">
        <v>4638</v>
      </c>
      <c r="PG7" s="90">
        <v>18699</v>
      </c>
      <c r="PH7" s="90">
        <v>5561</v>
      </c>
      <c r="PI7" s="90">
        <v>0</v>
      </c>
      <c r="PJ7" s="90">
        <v>73377</v>
      </c>
      <c r="PK7" s="90">
        <v>286687</v>
      </c>
      <c r="PL7" s="90">
        <v>141977</v>
      </c>
      <c r="PM7" s="90">
        <v>528020</v>
      </c>
      <c r="PN7" s="90">
        <v>0</v>
      </c>
      <c r="PO7" s="90">
        <v>0</v>
      </c>
      <c r="PP7" s="90">
        <v>0</v>
      </c>
      <c r="PQ7" s="90">
        <v>0</v>
      </c>
      <c r="PR7" s="90">
        <v>13107111</v>
      </c>
      <c r="PS7" s="90">
        <v>36059</v>
      </c>
      <c r="PT7" s="90">
        <v>66512.7</v>
      </c>
      <c r="PU7" s="90">
        <v>10311</v>
      </c>
      <c r="PV7" s="90">
        <v>2435758</v>
      </c>
      <c r="PW7" s="90">
        <v>93996.09</v>
      </c>
      <c r="PX7" s="90">
        <v>52570.5</v>
      </c>
      <c r="PY7" s="90">
        <v>657865</v>
      </c>
      <c r="PZ7" s="90">
        <v>256810</v>
      </c>
      <c r="QA7" s="90">
        <v>0</v>
      </c>
      <c r="QB7" s="90">
        <v>139358</v>
      </c>
      <c r="QC7" s="90">
        <v>27318</v>
      </c>
      <c r="QD7" s="90">
        <v>13873</v>
      </c>
      <c r="QE7" s="90">
        <v>50712</v>
      </c>
      <c r="QF7" s="90">
        <v>0</v>
      </c>
      <c r="QG7" s="90">
        <v>163794.4</v>
      </c>
      <c r="QH7" s="90">
        <v>38436</v>
      </c>
      <c r="QI7" s="90">
        <v>58869</v>
      </c>
      <c r="QJ7" s="90">
        <v>0</v>
      </c>
      <c r="QK7" s="90">
        <v>71553</v>
      </c>
      <c r="QL7" s="90">
        <v>218833.37</v>
      </c>
      <c r="QM7" s="90">
        <v>0</v>
      </c>
      <c r="QN7" s="90">
        <v>0</v>
      </c>
      <c r="QO7" s="90">
        <v>0</v>
      </c>
      <c r="QP7" s="90">
        <v>0</v>
      </c>
      <c r="QQ7" s="90">
        <v>0</v>
      </c>
      <c r="QR7" s="90">
        <v>10772951.390000001</v>
      </c>
      <c r="QS7" s="90">
        <v>0</v>
      </c>
      <c r="QT7" s="90">
        <v>64295</v>
      </c>
      <c r="QU7" s="90">
        <v>15590</v>
      </c>
      <c r="QV7" s="90">
        <v>0</v>
      </c>
      <c r="QW7" s="90">
        <v>57712</v>
      </c>
      <c r="QX7" s="90">
        <v>1110</v>
      </c>
      <c r="QY7" s="90">
        <v>47326</v>
      </c>
      <c r="QZ7" s="90">
        <v>58860</v>
      </c>
      <c r="RA7" s="90">
        <v>141455</v>
      </c>
      <c r="RB7" s="90">
        <v>12564</v>
      </c>
      <c r="RC7" s="90">
        <v>87625</v>
      </c>
      <c r="RD7" s="90">
        <v>0</v>
      </c>
      <c r="RE7" s="90">
        <v>6190193.75</v>
      </c>
      <c r="RF7" s="90">
        <v>373670</v>
      </c>
      <c r="RG7" s="90">
        <v>570547</v>
      </c>
      <c r="RH7" s="90">
        <v>56597</v>
      </c>
      <c r="RI7" s="90">
        <v>37983</v>
      </c>
      <c r="RJ7" s="90">
        <v>46983</v>
      </c>
      <c r="RK7" s="90">
        <v>8492</v>
      </c>
      <c r="RL7" s="90">
        <v>0</v>
      </c>
      <c r="RM7" s="90">
        <v>5070</v>
      </c>
      <c r="RN7" s="90">
        <v>413373</v>
      </c>
      <c r="RO7" s="90">
        <v>11598</v>
      </c>
      <c r="RP7" s="90">
        <v>22769</v>
      </c>
      <c r="RQ7" s="90">
        <v>0</v>
      </c>
      <c r="RR7" s="90">
        <v>39659</v>
      </c>
      <c r="RS7" s="90">
        <v>3090</v>
      </c>
      <c r="RT7" s="90">
        <v>80929</v>
      </c>
      <c r="RU7" s="90">
        <v>13299</v>
      </c>
      <c r="RV7" s="90">
        <v>0</v>
      </c>
      <c r="RW7" s="90">
        <v>0</v>
      </c>
      <c r="RX7" s="90">
        <v>0</v>
      </c>
      <c r="RY7" s="90">
        <v>4777194</v>
      </c>
      <c r="RZ7" s="90">
        <v>13527</v>
      </c>
      <c r="SA7" s="90">
        <v>48508</v>
      </c>
      <c r="SB7" s="90">
        <v>33915</v>
      </c>
      <c r="SC7" s="90">
        <v>40963</v>
      </c>
      <c r="SD7" s="90">
        <v>77380</v>
      </c>
      <c r="SE7" s="90">
        <v>19540</v>
      </c>
      <c r="SF7" s="90">
        <v>2641399</v>
      </c>
      <c r="SG7" s="90">
        <v>30167</v>
      </c>
      <c r="SH7" s="90">
        <v>22221</v>
      </c>
      <c r="SI7" s="90">
        <v>165534.10999999999</v>
      </c>
      <c r="SJ7" s="90">
        <v>0</v>
      </c>
      <c r="SK7" s="90">
        <v>1149617.3999999999</v>
      </c>
      <c r="SL7" s="90">
        <v>19740.5</v>
      </c>
      <c r="SM7" s="90">
        <v>38519</v>
      </c>
      <c r="SN7" s="90">
        <v>150075</v>
      </c>
      <c r="SO7" s="90">
        <v>9379</v>
      </c>
      <c r="SP7" s="90">
        <v>94749</v>
      </c>
      <c r="SQ7" s="90">
        <v>18748</v>
      </c>
      <c r="SR7" s="90">
        <v>87</v>
      </c>
      <c r="SS7" s="90">
        <v>2431942</v>
      </c>
      <c r="ST7" s="90">
        <v>21506</v>
      </c>
      <c r="SU7" s="90">
        <v>90961</v>
      </c>
      <c r="SV7" s="90">
        <v>7083</v>
      </c>
      <c r="SW7" s="90">
        <v>17011</v>
      </c>
      <c r="SX7" s="90">
        <v>3682</v>
      </c>
      <c r="SY7" s="90">
        <v>15069</v>
      </c>
      <c r="SZ7" s="90">
        <v>120074</v>
      </c>
      <c r="TA7" s="90">
        <v>26083</v>
      </c>
      <c r="TB7" s="90">
        <v>13654</v>
      </c>
      <c r="TC7" s="90">
        <v>2098</v>
      </c>
      <c r="TD7" s="90">
        <v>62044</v>
      </c>
      <c r="TE7" s="90">
        <v>13190</v>
      </c>
      <c r="TF7" s="90">
        <v>3608</v>
      </c>
      <c r="TG7" s="90">
        <v>5763291</v>
      </c>
      <c r="TH7" s="90">
        <v>24672</v>
      </c>
      <c r="TI7" s="90">
        <v>0</v>
      </c>
      <c r="TJ7" s="90">
        <v>206268</v>
      </c>
      <c r="TK7" s="90">
        <v>311763</v>
      </c>
      <c r="TL7" s="90">
        <v>82452</v>
      </c>
      <c r="TM7" s="90">
        <v>21845</v>
      </c>
      <c r="TN7" s="90">
        <v>354073.5</v>
      </c>
      <c r="TO7" s="90">
        <v>13431</v>
      </c>
      <c r="TP7" s="90">
        <v>87184</v>
      </c>
      <c r="TQ7" s="90">
        <v>26719</v>
      </c>
      <c r="TR7" s="90">
        <v>34400</v>
      </c>
      <c r="TS7" s="90">
        <v>0</v>
      </c>
      <c r="TT7" s="90">
        <v>100348</v>
      </c>
      <c r="TU7" s="90">
        <v>19442</v>
      </c>
      <c r="TV7" s="90">
        <v>0</v>
      </c>
      <c r="TW7" s="90">
        <v>544450.5</v>
      </c>
      <c r="TX7" s="90">
        <v>63144</v>
      </c>
      <c r="TY7" s="90">
        <v>3358020.85</v>
      </c>
      <c r="TZ7" s="90">
        <v>17530</v>
      </c>
      <c r="UA7" s="90">
        <v>1199</v>
      </c>
      <c r="UB7" s="90">
        <v>0</v>
      </c>
      <c r="UC7" s="90">
        <v>1786362.32</v>
      </c>
      <c r="UD7" s="90">
        <v>0</v>
      </c>
      <c r="UE7" s="90">
        <v>0</v>
      </c>
      <c r="UF7" s="90">
        <v>0</v>
      </c>
      <c r="UG7" s="90">
        <v>0</v>
      </c>
      <c r="UH7" s="90">
        <v>1088615</v>
      </c>
      <c r="UI7" s="90">
        <v>15658</v>
      </c>
      <c r="UJ7" s="90">
        <v>0</v>
      </c>
      <c r="UK7" s="90">
        <v>37316</v>
      </c>
      <c r="UL7" s="90">
        <v>48407</v>
      </c>
      <c r="UM7" s="90">
        <v>0</v>
      </c>
      <c r="UN7" s="90">
        <v>9976909.0399999991</v>
      </c>
      <c r="UO7" s="90">
        <v>87333</v>
      </c>
      <c r="UP7" s="90">
        <v>4147</v>
      </c>
      <c r="UQ7" s="90">
        <v>474865</v>
      </c>
      <c r="UR7" s="90">
        <v>0</v>
      </c>
      <c r="US7" s="90">
        <v>23286</v>
      </c>
      <c r="UT7" s="90">
        <v>79154</v>
      </c>
      <c r="UU7" s="90">
        <v>53901</v>
      </c>
      <c r="UV7" s="90">
        <v>28333</v>
      </c>
      <c r="UW7" s="90">
        <v>43309</v>
      </c>
      <c r="UX7" s="90">
        <v>39705</v>
      </c>
      <c r="UY7" s="90">
        <v>125095</v>
      </c>
      <c r="UZ7" s="90">
        <v>6207</v>
      </c>
      <c r="VA7" s="90">
        <v>121221</v>
      </c>
      <c r="VB7" s="90">
        <v>3798</v>
      </c>
      <c r="VC7" s="90">
        <v>0</v>
      </c>
      <c r="VD7" s="90">
        <v>0</v>
      </c>
      <c r="VE7" s="90">
        <v>10162</v>
      </c>
      <c r="VF7" s="90">
        <v>70696</v>
      </c>
      <c r="VG7" s="90">
        <v>0</v>
      </c>
      <c r="VH7" s="90">
        <v>0</v>
      </c>
      <c r="VI7" s="90">
        <v>413</v>
      </c>
      <c r="VJ7" s="90">
        <v>4509372.4800000004</v>
      </c>
      <c r="VK7" s="90">
        <v>55604.480000000003</v>
      </c>
      <c r="VL7" s="90">
        <v>43177.5</v>
      </c>
      <c r="VM7" s="90">
        <v>14605</v>
      </c>
      <c r="VN7" s="90">
        <v>37289</v>
      </c>
      <c r="VO7" s="90">
        <v>346823</v>
      </c>
      <c r="VP7" s="90">
        <v>68256</v>
      </c>
      <c r="VQ7" s="90">
        <v>68426.5</v>
      </c>
      <c r="VR7" s="90">
        <v>0</v>
      </c>
      <c r="VS7" s="90">
        <v>1063707</v>
      </c>
      <c r="VT7" s="90">
        <v>0</v>
      </c>
      <c r="VU7" s="90">
        <v>4325218</v>
      </c>
      <c r="VV7" s="90">
        <v>78985</v>
      </c>
      <c r="VW7" s="90">
        <v>0</v>
      </c>
      <c r="VX7" s="90">
        <v>44407</v>
      </c>
      <c r="VY7" s="90">
        <v>19714755.780000001</v>
      </c>
      <c r="VZ7" s="90">
        <v>119358</v>
      </c>
      <c r="WA7" s="90">
        <v>64502</v>
      </c>
      <c r="WB7" s="90">
        <v>35275</v>
      </c>
      <c r="WC7" s="90">
        <v>70007</v>
      </c>
      <c r="WD7" s="90">
        <v>145429</v>
      </c>
      <c r="WE7" s="90">
        <v>224831</v>
      </c>
      <c r="WF7" s="90">
        <v>104335</v>
      </c>
      <c r="WG7" s="90">
        <v>104244</v>
      </c>
      <c r="WH7" s="90">
        <v>315393.43</v>
      </c>
      <c r="WI7" s="90">
        <v>121214</v>
      </c>
      <c r="WJ7" s="90">
        <v>847270</v>
      </c>
      <c r="WK7" s="90">
        <v>66496</v>
      </c>
      <c r="WL7" s="90">
        <v>244279</v>
      </c>
      <c r="WM7" s="90">
        <v>472331</v>
      </c>
      <c r="WN7" s="90">
        <v>385587</v>
      </c>
      <c r="WO7" s="90">
        <v>28757.84</v>
      </c>
      <c r="WP7" s="90">
        <v>186197</v>
      </c>
      <c r="WQ7" s="90">
        <v>0</v>
      </c>
      <c r="WR7" s="90">
        <v>315175</v>
      </c>
      <c r="WS7" s="90">
        <v>1173272</v>
      </c>
      <c r="WT7" s="90">
        <v>17967</v>
      </c>
      <c r="WU7" s="90">
        <v>108819</v>
      </c>
      <c r="WV7" s="90">
        <v>0</v>
      </c>
      <c r="WW7" s="90">
        <v>287801</v>
      </c>
      <c r="WX7" s="90">
        <v>0</v>
      </c>
      <c r="WY7" s="90">
        <v>0</v>
      </c>
      <c r="WZ7" s="90">
        <v>51720.5</v>
      </c>
      <c r="XA7" s="90">
        <v>3378625</v>
      </c>
      <c r="XB7" s="90">
        <v>37031</v>
      </c>
      <c r="XC7" s="90">
        <v>80531</v>
      </c>
      <c r="XD7" s="90">
        <v>10136</v>
      </c>
      <c r="XE7" s="90">
        <v>0</v>
      </c>
      <c r="XF7" s="90">
        <v>3557227</v>
      </c>
      <c r="XG7" s="90">
        <v>15183</v>
      </c>
      <c r="XH7" s="90">
        <v>26155</v>
      </c>
      <c r="XI7" s="90">
        <v>1099580</v>
      </c>
      <c r="XJ7" s="90">
        <v>46963</v>
      </c>
      <c r="XK7" s="90">
        <v>4931</v>
      </c>
      <c r="XL7" s="90">
        <v>206972</v>
      </c>
      <c r="XM7" s="90">
        <v>59325.75</v>
      </c>
      <c r="XN7" s="90">
        <v>152279</v>
      </c>
      <c r="XO7" s="90">
        <v>222264.25</v>
      </c>
      <c r="XP7" s="90">
        <v>60295</v>
      </c>
      <c r="XQ7" s="90">
        <v>0</v>
      </c>
      <c r="XR7" s="90">
        <v>19287</v>
      </c>
      <c r="XS7" s="90">
        <v>18712</v>
      </c>
      <c r="XT7" s="90">
        <v>7191</v>
      </c>
      <c r="XU7" s="90">
        <v>22621</v>
      </c>
      <c r="XV7" s="90">
        <v>0</v>
      </c>
      <c r="XW7" s="90">
        <v>0</v>
      </c>
      <c r="XX7" s="90">
        <v>65348</v>
      </c>
      <c r="XY7" s="90">
        <v>0</v>
      </c>
      <c r="XZ7" s="90">
        <v>0</v>
      </c>
      <c r="YA7" s="90">
        <v>0</v>
      </c>
      <c r="YB7" s="90">
        <v>0</v>
      </c>
      <c r="YC7" s="90">
        <v>3445692.65</v>
      </c>
      <c r="YD7" s="90">
        <v>8807</v>
      </c>
      <c r="YE7" s="90">
        <v>160112.75</v>
      </c>
      <c r="YF7" s="90">
        <v>4589.25</v>
      </c>
      <c r="YG7" s="90">
        <v>529220</v>
      </c>
      <c r="YH7" s="90">
        <v>14749</v>
      </c>
      <c r="YI7" s="90">
        <v>60780</v>
      </c>
      <c r="YJ7" s="90">
        <v>30242</v>
      </c>
      <c r="YK7" s="90">
        <v>448110</v>
      </c>
      <c r="YL7" s="90">
        <v>21825</v>
      </c>
      <c r="YM7" s="90">
        <v>171578</v>
      </c>
      <c r="YN7" s="90">
        <v>21615</v>
      </c>
      <c r="YO7" s="90">
        <v>0</v>
      </c>
      <c r="YP7" s="90">
        <v>0</v>
      </c>
      <c r="YQ7" s="90">
        <v>0</v>
      </c>
      <c r="YR7" s="90">
        <v>0</v>
      </c>
      <c r="YS7" s="90">
        <v>577</v>
      </c>
      <c r="YT7" s="90">
        <v>1917538.8</v>
      </c>
      <c r="YU7" s="90">
        <v>37326</v>
      </c>
      <c r="YV7" s="90">
        <v>19993</v>
      </c>
      <c r="YW7" s="90">
        <v>0</v>
      </c>
      <c r="YX7" s="90">
        <v>0</v>
      </c>
      <c r="YY7" s="90">
        <v>9949</v>
      </c>
      <c r="YZ7" s="90">
        <v>114678</v>
      </c>
      <c r="ZA7" s="90">
        <v>2557546</v>
      </c>
      <c r="ZB7" s="90">
        <v>74336</v>
      </c>
      <c r="ZC7" s="90">
        <v>7509.25</v>
      </c>
      <c r="ZD7" s="90">
        <v>43732</v>
      </c>
      <c r="ZE7" s="90">
        <v>0</v>
      </c>
      <c r="ZF7" s="90">
        <v>0</v>
      </c>
      <c r="ZG7" s="90">
        <v>17513</v>
      </c>
      <c r="ZH7" s="90">
        <v>22997</v>
      </c>
      <c r="ZI7" s="90">
        <v>285106</v>
      </c>
      <c r="ZJ7" s="90">
        <v>4395083.3899999997</v>
      </c>
      <c r="ZK7" s="90">
        <v>296016.5</v>
      </c>
      <c r="ZL7" s="90">
        <v>153817.5</v>
      </c>
      <c r="ZM7" s="90">
        <v>151752</v>
      </c>
      <c r="ZN7" s="90">
        <v>110658.84</v>
      </c>
      <c r="ZO7" s="90">
        <v>0</v>
      </c>
      <c r="ZP7" s="90">
        <v>102535.75</v>
      </c>
      <c r="ZQ7" s="90">
        <v>3800</v>
      </c>
      <c r="ZR7" s="90">
        <v>205074</v>
      </c>
      <c r="ZS7" s="90">
        <v>807802.29999999993</v>
      </c>
      <c r="ZT7" s="90">
        <v>10402</v>
      </c>
      <c r="ZU7" s="90">
        <v>0</v>
      </c>
      <c r="ZV7" s="90">
        <v>118997.2</v>
      </c>
      <c r="ZW7" s="90">
        <v>5128</v>
      </c>
      <c r="ZX7" s="90">
        <v>8677.75</v>
      </c>
      <c r="ZY7" s="90">
        <v>27494.35</v>
      </c>
      <c r="ZZ7" s="90">
        <v>0</v>
      </c>
      <c r="AAA7" s="90">
        <v>0</v>
      </c>
      <c r="AAB7" s="90">
        <v>0</v>
      </c>
      <c r="AAC7" s="90">
        <v>0</v>
      </c>
      <c r="AAD7" s="90">
        <v>7924.5</v>
      </c>
      <c r="AAE7" s="90">
        <v>10577</v>
      </c>
      <c r="AAF7" s="90">
        <v>2671515</v>
      </c>
      <c r="AAG7" s="90">
        <v>6312</v>
      </c>
      <c r="AAH7" s="90">
        <v>10669</v>
      </c>
      <c r="AAI7" s="90">
        <v>256685.91</v>
      </c>
      <c r="AAJ7" s="90">
        <v>74434.5</v>
      </c>
      <c r="AAK7" s="90">
        <v>166435.5</v>
      </c>
      <c r="AAL7" s="90">
        <v>47283.75</v>
      </c>
      <c r="AAM7" s="90">
        <v>21836842.760000002</v>
      </c>
      <c r="AAN7" s="90">
        <v>2988</v>
      </c>
      <c r="AAO7" s="90">
        <v>0</v>
      </c>
      <c r="AAP7" s="90">
        <v>112155</v>
      </c>
      <c r="AAQ7" s="90">
        <v>55623</v>
      </c>
      <c r="AAR7" s="90">
        <v>21643</v>
      </c>
      <c r="AAS7" s="90">
        <v>164003.5</v>
      </c>
      <c r="AAT7" s="90">
        <v>99961</v>
      </c>
      <c r="AAU7" s="90">
        <v>336235</v>
      </c>
      <c r="AAV7" s="90">
        <v>19292</v>
      </c>
      <c r="AAW7" s="90">
        <v>99885.5</v>
      </c>
      <c r="AAX7" s="90">
        <v>1262967.5</v>
      </c>
      <c r="AAY7" s="90">
        <v>132051</v>
      </c>
      <c r="AAZ7" s="90">
        <v>14429</v>
      </c>
      <c r="ABA7" s="90">
        <v>9720</v>
      </c>
      <c r="ABB7" s="90">
        <v>0</v>
      </c>
      <c r="ABC7" s="90">
        <v>0</v>
      </c>
      <c r="ABD7" s="90">
        <v>117111</v>
      </c>
      <c r="ABE7" s="90">
        <v>0</v>
      </c>
      <c r="ABF7" s="90">
        <v>941368.35</v>
      </c>
      <c r="ABG7" s="90">
        <v>1149698</v>
      </c>
      <c r="ABH7" s="90">
        <v>10143</v>
      </c>
      <c r="ABI7" s="90">
        <v>0</v>
      </c>
      <c r="ABJ7" s="90">
        <v>0</v>
      </c>
      <c r="ABK7" s="90">
        <v>0</v>
      </c>
      <c r="ABL7" s="90">
        <v>0</v>
      </c>
      <c r="ABM7" s="90">
        <v>7631032.4199999999</v>
      </c>
      <c r="ABN7" s="90">
        <v>124638</v>
      </c>
      <c r="ABO7" s="90">
        <v>0</v>
      </c>
      <c r="ABP7" s="90">
        <v>0</v>
      </c>
      <c r="ABQ7" s="90">
        <v>115990</v>
      </c>
      <c r="ABR7" s="90">
        <v>0</v>
      </c>
      <c r="ABS7" s="90">
        <v>0</v>
      </c>
      <c r="ABT7" s="90">
        <v>128735</v>
      </c>
      <c r="ABU7" s="90">
        <v>0</v>
      </c>
      <c r="ABV7" s="90">
        <v>6558115.1799999997</v>
      </c>
      <c r="ABW7" s="90">
        <v>4630</v>
      </c>
      <c r="ABX7" s="90">
        <v>134764.5</v>
      </c>
      <c r="ABY7" s="90">
        <v>227501</v>
      </c>
      <c r="ABZ7" s="90">
        <v>8622</v>
      </c>
      <c r="ACA7" s="90">
        <v>896431</v>
      </c>
      <c r="ACB7" s="90">
        <v>11510</v>
      </c>
      <c r="ACC7" s="90">
        <v>69178</v>
      </c>
      <c r="ACD7" s="90">
        <v>66495</v>
      </c>
      <c r="ACE7" s="90">
        <v>91617</v>
      </c>
      <c r="ACF7" s="90">
        <v>3290</v>
      </c>
      <c r="ACG7" s="90">
        <v>12981355</v>
      </c>
      <c r="ACH7" s="90">
        <v>36247</v>
      </c>
      <c r="ACI7" s="90">
        <v>49576</v>
      </c>
      <c r="ACJ7" s="90">
        <v>596130.5</v>
      </c>
      <c r="ACK7" s="90">
        <v>400</v>
      </c>
      <c r="ACL7" s="90">
        <v>145206</v>
      </c>
      <c r="ACM7" s="90">
        <v>96263</v>
      </c>
      <c r="ACN7" s="90">
        <v>1262812</v>
      </c>
      <c r="ACO7" s="90">
        <v>3588999</v>
      </c>
      <c r="ACP7" s="90">
        <v>867235</v>
      </c>
      <c r="ACQ7" s="90">
        <v>177951</v>
      </c>
      <c r="ACR7" s="90">
        <v>558845</v>
      </c>
      <c r="ACS7" s="90">
        <v>182503.23</v>
      </c>
      <c r="ACT7" s="90">
        <v>794620</v>
      </c>
      <c r="ACU7" s="90">
        <v>23954</v>
      </c>
      <c r="ACV7" s="90">
        <v>273326</v>
      </c>
      <c r="ACW7" s="90">
        <v>20968</v>
      </c>
      <c r="ACX7" s="90">
        <v>12617</v>
      </c>
      <c r="ACY7" s="90">
        <v>15112</v>
      </c>
      <c r="ACZ7" s="90">
        <v>0</v>
      </c>
      <c r="ADA7" s="90">
        <v>0</v>
      </c>
      <c r="ADB7" s="90">
        <v>0</v>
      </c>
      <c r="ADC7" s="90">
        <v>98320</v>
      </c>
      <c r="ADD7" s="90">
        <v>1254698</v>
      </c>
      <c r="ADE7" s="90">
        <v>754349</v>
      </c>
      <c r="ADF7" s="90">
        <v>0</v>
      </c>
      <c r="ADG7" s="90">
        <v>67695.260000000009</v>
      </c>
      <c r="ADH7" s="90">
        <v>18207.82</v>
      </c>
      <c r="ADI7" s="90">
        <v>145634</v>
      </c>
      <c r="ADJ7" s="90">
        <v>931</v>
      </c>
      <c r="ADK7" s="90">
        <v>5886.75</v>
      </c>
      <c r="ADL7" s="90">
        <v>233381</v>
      </c>
      <c r="ADM7" s="90">
        <v>64316416.910000004</v>
      </c>
      <c r="ADN7" s="90">
        <v>51604</v>
      </c>
      <c r="ADO7" s="90">
        <v>200472.5</v>
      </c>
      <c r="ADP7" s="90">
        <v>1981126</v>
      </c>
      <c r="ADQ7" s="90">
        <v>209134</v>
      </c>
      <c r="ADR7" s="90">
        <v>12265</v>
      </c>
      <c r="ADS7" s="90">
        <v>4157</v>
      </c>
      <c r="ADT7" s="90">
        <v>1689</v>
      </c>
      <c r="ADU7" s="90">
        <v>9192663</v>
      </c>
      <c r="ADV7" s="90">
        <v>2986931</v>
      </c>
      <c r="ADW7" s="90">
        <v>1202963</v>
      </c>
      <c r="ADX7" s="90">
        <v>262668</v>
      </c>
      <c r="ADY7" s="90">
        <v>332737</v>
      </c>
      <c r="ADZ7" s="90">
        <v>503303</v>
      </c>
      <c r="AEA7" s="90">
        <v>669591</v>
      </c>
      <c r="AEB7" s="90">
        <v>172540</v>
      </c>
      <c r="AEC7" s="90">
        <v>292772</v>
      </c>
      <c r="AED7" s="90">
        <v>3726</v>
      </c>
      <c r="AEE7" s="90">
        <v>1720</v>
      </c>
      <c r="AEF7" s="90">
        <v>964198</v>
      </c>
      <c r="AEG7" s="90">
        <v>327828.02</v>
      </c>
      <c r="AEH7" s="90">
        <v>65855</v>
      </c>
      <c r="AEI7" s="90">
        <v>48595</v>
      </c>
      <c r="AEJ7" s="90">
        <v>568234</v>
      </c>
      <c r="AEK7" s="90">
        <v>341205</v>
      </c>
      <c r="AEL7" s="90">
        <v>486682</v>
      </c>
      <c r="AEM7" s="90">
        <v>201843</v>
      </c>
      <c r="AEN7" s="90">
        <v>412500.4</v>
      </c>
      <c r="AEO7" s="90">
        <v>12838515.789999999</v>
      </c>
      <c r="AEP7" s="90">
        <v>55494</v>
      </c>
      <c r="AEQ7" s="90">
        <v>56537</v>
      </c>
      <c r="AER7" s="90">
        <v>5483</v>
      </c>
      <c r="AES7" s="90">
        <v>14269</v>
      </c>
      <c r="AET7" s="90">
        <v>160934</v>
      </c>
      <c r="AEU7" s="90">
        <v>0</v>
      </c>
      <c r="AEV7" s="90">
        <v>87057</v>
      </c>
      <c r="AEW7" s="90">
        <v>41405</v>
      </c>
      <c r="AEX7" s="90">
        <v>25832</v>
      </c>
      <c r="AEY7" s="90">
        <v>5528193</v>
      </c>
      <c r="AEZ7" s="90">
        <v>4014315</v>
      </c>
      <c r="AFA7" s="90">
        <v>435362</v>
      </c>
      <c r="AFB7" s="90">
        <v>158556</v>
      </c>
      <c r="AFC7" s="90">
        <v>374710</v>
      </c>
      <c r="AFD7" s="90">
        <v>221971</v>
      </c>
      <c r="AFE7" s="90">
        <v>111843</v>
      </c>
      <c r="AFF7" s="90">
        <v>92508.49</v>
      </c>
      <c r="AFG7" s="90">
        <v>116146</v>
      </c>
      <c r="AFH7" s="90">
        <v>57638</v>
      </c>
      <c r="AFI7" s="90">
        <v>90243</v>
      </c>
      <c r="AFJ7" s="90">
        <v>57358</v>
      </c>
      <c r="AFK7" s="90">
        <v>173403</v>
      </c>
      <c r="AFL7" s="90">
        <v>5666499</v>
      </c>
      <c r="AFM7" s="90">
        <v>389524</v>
      </c>
      <c r="AFN7" s="90">
        <v>103415</v>
      </c>
      <c r="AFO7" s="90">
        <v>36287</v>
      </c>
      <c r="AFP7" s="90">
        <v>94133</v>
      </c>
      <c r="AFQ7" s="90">
        <v>17008</v>
      </c>
      <c r="AFR7" s="90">
        <v>29682</v>
      </c>
      <c r="AFS7" s="90">
        <v>194702</v>
      </c>
      <c r="AFT7" s="90">
        <v>198615</v>
      </c>
      <c r="AFU7" s="90">
        <v>4409</v>
      </c>
      <c r="AFV7" s="90">
        <v>335086</v>
      </c>
      <c r="AFW7" s="90">
        <v>12939</v>
      </c>
      <c r="AFX7" s="90">
        <v>12824466.48</v>
      </c>
      <c r="AFY7" s="90">
        <v>15214</v>
      </c>
      <c r="AFZ7" s="90">
        <v>111612</v>
      </c>
      <c r="AGA7" s="90">
        <v>17615.650000000001</v>
      </c>
      <c r="AGB7" s="90">
        <v>180985.85</v>
      </c>
      <c r="AGC7" s="90">
        <v>76186</v>
      </c>
      <c r="AGD7" s="90">
        <v>0</v>
      </c>
      <c r="AGE7" s="90">
        <v>41356</v>
      </c>
      <c r="AGF7" s="90">
        <v>73243</v>
      </c>
      <c r="AGG7" s="90">
        <v>27591</v>
      </c>
      <c r="AGH7" s="90">
        <v>6153</v>
      </c>
      <c r="AGI7" s="90">
        <v>10444359</v>
      </c>
      <c r="AGJ7" s="90">
        <v>989805</v>
      </c>
      <c r="AGK7" s="90">
        <v>152819</v>
      </c>
      <c r="AGL7" s="90">
        <v>27134</v>
      </c>
      <c r="AGM7" s="90">
        <v>333647</v>
      </c>
      <c r="AGN7" s="90">
        <v>174655</v>
      </c>
      <c r="AGO7" s="90">
        <v>11525</v>
      </c>
      <c r="AGP7" s="90">
        <v>93314</v>
      </c>
      <c r="AGQ7" s="90">
        <v>26960509.990000002</v>
      </c>
      <c r="AGR7" s="90">
        <v>5427975.4800000004</v>
      </c>
      <c r="AGS7" s="90">
        <v>46608.5</v>
      </c>
      <c r="AGT7" s="90">
        <v>143136</v>
      </c>
      <c r="AGU7" s="90">
        <v>320731</v>
      </c>
      <c r="AGV7" s="90">
        <v>859055.53</v>
      </c>
      <c r="AGW7" s="90">
        <v>1992</v>
      </c>
      <c r="AGX7" s="90">
        <v>46747</v>
      </c>
      <c r="AGY7" s="90">
        <v>25621</v>
      </c>
      <c r="AGZ7" s="90">
        <v>58645</v>
      </c>
      <c r="AHA7" s="90">
        <v>33652</v>
      </c>
      <c r="AHB7" s="90">
        <v>47365</v>
      </c>
      <c r="AHC7" s="90">
        <v>87632</v>
      </c>
      <c r="AHD7" s="90">
        <v>8141</v>
      </c>
      <c r="AHE7" s="90">
        <v>0</v>
      </c>
      <c r="AHF7" s="90">
        <v>50380.5</v>
      </c>
      <c r="AHG7" s="90">
        <v>0</v>
      </c>
      <c r="AHH7" s="90">
        <v>1668634.25</v>
      </c>
      <c r="AHI7" s="90">
        <v>59788</v>
      </c>
      <c r="AHJ7" s="90">
        <v>17370.5</v>
      </c>
      <c r="AHK7" s="90">
        <v>0</v>
      </c>
      <c r="AHL7" s="90">
        <v>50221</v>
      </c>
      <c r="AHM7" s="90">
        <v>13197.56</v>
      </c>
      <c r="AHN7" s="90">
        <v>0</v>
      </c>
    </row>
    <row r="8" spans="1:899" ht="21" x14ac:dyDescent="0.35">
      <c r="A8" s="92" t="s">
        <v>2290</v>
      </c>
      <c r="B8" s="5" t="s">
        <v>678</v>
      </c>
      <c r="C8" s="90">
        <v>59126723.549999997</v>
      </c>
      <c r="D8" s="90">
        <v>1292019.58</v>
      </c>
      <c r="E8" s="90">
        <v>5639718.4299999988</v>
      </c>
      <c r="F8" s="90">
        <v>776948.86</v>
      </c>
      <c r="G8" s="90">
        <v>4650301.93</v>
      </c>
      <c r="H8" s="90">
        <v>973882.94</v>
      </c>
      <c r="I8" s="90">
        <v>2203348.27</v>
      </c>
      <c r="J8" s="90">
        <v>843431.35</v>
      </c>
      <c r="K8" s="90">
        <v>1774911.34</v>
      </c>
      <c r="L8" s="90">
        <v>1258299.4500000002</v>
      </c>
      <c r="M8" s="90">
        <v>290767.84000000003</v>
      </c>
      <c r="N8" s="90">
        <v>1030995.54</v>
      </c>
      <c r="O8" s="90">
        <v>56125.31</v>
      </c>
      <c r="P8" s="90">
        <v>779788.25</v>
      </c>
      <c r="Q8" s="90">
        <v>489234.13</v>
      </c>
      <c r="R8" s="90">
        <v>3077814</v>
      </c>
      <c r="S8" s="90">
        <v>3864865.9699999997</v>
      </c>
      <c r="T8" s="90">
        <v>265216.84999999998</v>
      </c>
      <c r="U8" s="90">
        <v>31216432.899999999</v>
      </c>
      <c r="V8" s="90">
        <v>8081583.6800000006</v>
      </c>
      <c r="W8" s="90">
        <v>875469.08000000007</v>
      </c>
      <c r="X8" s="90">
        <v>761088.01</v>
      </c>
      <c r="Y8" s="90">
        <v>974039.05999999994</v>
      </c>
      <c r="Z8" s="90">
        <v>887414.28</v>
      </c>
      <c r="AA8" s="90">
        <v>443894.27</v>
      </c>
      <c r="AB8" s="90">
        <v>6927995.4399999995</v>
      </c>
      <c r="AC8" s="90">
        <v>624748.86</v>
      </c>
      <c r="AD8" s="90">
        <v>1128779</v>
      </c>
      <c r="AE8" s="90">
        <v>8434709.4199999999</v>
      </c>
      <c r="AF8" s="90">
        <v>482698.89</v>
      </c>
      <c r="AG8" s="90">
        <v>1140819.23</v>
      </c>
      <c r="AH8" s="90">
        <v>1153727.5999999999</v>
      </c>
      <c r="AI8" s="90">
        <v>532821.90999999992</v>
      </c>
      <c r="AJ8" s="90">
        <v>502040.8</v>
      </c>
      <c r="AK8" s="90">
        <v>408918.54000000004</v>
      </c>
      <c r="AL8" s="90">
        <v>1048151.5</v>
      </c>
      <c r="AM8" s="90">
        <v>188643.54</v>
      </c>
      <c r="AN8" s="90">
        <v>628972.66999999993</v>
      </c>
      <c r="AO8" s="90">
        <v>332508.91999999993</v>
      </c>
      <c r="AP8" s="90">
        <v>395510.31</v>
      </c>
      <c r="AQ8" s="90">
        <v>144610.9</v>
      </c>
      <c r="AR8" s="90">
        <v>166645.4</v>
      </c>
      <c r="AS8" s="90">
        <v>29333980.879999999</v>
      </c>
      <c r="AT8" s="90">
        <v>791630.74</v>
      </c>
      <c r="AU8" s="90">
        <v>840839.22000000009</v>
      </c>
      <c r="AV8" s="90">
        <v>1298491.55</v>
      </c>
      <c r="AW8" s="90">
        <v>1655583.9800000002</v>
      </c>
      <c r="AX8" s="90">
        <v>1596459.51</v>
      </c>
      <c r="AY8" s="90">
        <v>810621.78</v>
      </c>
      <c r="AZ8" s="90">
        <v>800812.26</v>
      </c>
      <c r="BA8" s="90">
        <v>424863.94000000006</v>
      </c>
      <c r="BB8" s="90">
        <v>388402.13</v>
      </c>
      <c r="BC8" s="90">
        <v>325478</v>
      </c>
      <c r="BD8" s="90">
        <v>441483.56000000006</v>
      </c>
      <c r="BE8" s="90">
        <v>8472566.9600000028</v>
      </c>
      <c r="BF8" s="90">
        <v>25500.21</v>
      </c>
      <c r="BG8" s="90">
        <v>333050.25</v>
      </c>
      <c r="BH8" s="90">
        <v>25549863.560000002</v>
      </c>
      <c r="BI8" s="90">
        <v>12808754.140000002</v>
      </c>
      <c r="BJ8" s="90">
        <v>830771.32000000007</v>
      </c>
      <c r="BK8" s="90">
        <v>963448.23999999987</v>
      </c>
      <c r="BL8" s="90">
        <v>1270157.83</v>
      </c>
      <c r="BM8" s="90">
        <v>1514330.16</v>
      </c>
      <c r="BN8" s="90">
        <v>1239165.8699999999</v>
      </c>
      <c r="BO8" s="90">
        <v>0</v>
      </c>
      <c r="BP8" s="90">
        <v>46049</v>
      </c>
      <c r="BQ8" s="90">
        <v>29402805.050000001</v>
      </c>
      <c r="BR8" s="90">
        <v>2117127.64</v>
      </c>
      <c r="BS8" s="90">
        <v>938934.82000000007</v>
      </c>
      <c r="BT8" s="90">
        <v>1282527.8500000001</v>
      </c>
      <c r="BU8" s="90">
        <v>884128.62</v>
      </c>
      <c r="BV8" s="90">
        <v>601617.18000000005</v>
      </c>
      <c r="BW8" s="90">
        <v>1091685.8000000003</v>
      </c>
      <c r="BX8" s="90">
        <v>1005887.1799999999</v>
      </c>
      <c r="BY8" s="90">
        <v>7703323.2000000002</v>
      </c>
      <c r="BZ8" s="90">
        <v>1313941.6400000001</v>
      </c>
      <c r="CA8" s="90">
        <v>854165.38</v>
      </c>
      <c r="CB8" s="90">
        <v>1875341.61</v>
      </c>
      <c r="CC8" s="90">
        <v>870815.26</v>
      </c>
      <c r="CD8" s="90">
        <v>232198.96999999997</v>
      </c>
      <c r="CE8" s="90">
        <v>239641.58000000002</v>
      </c>
      <c r="CF8" s="90">
        <v>54081726.460000001</v>
      </c>
      <c r="CG8" s="90">
        <v>451755.06</v>
      </c>
      <c r="CH8" s="90">
        <v>2602939.29</v>
      </c>
      <c r="CI8" s="90">
        <v>545081.09</v>
      </c>
      <c r="CJ8" s="90">
        <v>891509.05</v>
      </c>
      <c r="CK8" s="90">
        <v>784875</v>
      </c>
      <c r="CL8" s="90">
        <v>703475.41</v>
      </c>
      <c r="CM8" s="90">
        <v>1922309.43</v>
      </c>
      <c r="CN8" s="90">
        <v>828520.93</v>
      </c>
      <c r="CO8" s="90">
        <v>584986.95000000007</v>
      </c>
      <c r="CP8" s="90">
        <v>484276.91</v>
      </c>
      <c r="CQ8" s="90">
        <v>751256.60999999987</v>
      </c>
      <c r="CR8" s="90">
        <v>865629.96000000008</v>
      </c>
      <c r="CS8" s="90">
        <v>18481833.139999997</v>
      </c>
      <c r="CT8" s="90">
        <v>500818.18</v>
      </c>
      <c r="CU8" s="90">
        <v>773381.42</v>
      </c>
      <c r="CV8" s="90">
        <v>1736313.4899999998</v>
      </c>
      <c r="CW8" s="90">
        <v>550317.06999999995</v>
      </c>
      <c r="CX8" s="90">
        <v>1697033.2399999998</v>
      </c>
      <c r="CY8" s="90">
        <v>509290.32999999996</v>
      </c>
      <c r="CZ8" s="90">
        <v>368192</v>
      </c>
      <c r="DA8" s="90">
        <v>17405147.949999999</v>
      </c>
      <c r="DB8" s="90">
        <v>16802720.090000004</v>
      </c>
      <c r="DC8" s="90">
        <v>1205406.6700000002</v>
      </c>
      <c r="DD8" s="90">
        <v>857954.98</v>
      </c>
      <c r="DE8" s="90">
        <v>2097108.92</v>
      </c>
      <c r="DF8" s="90">
        <v>570558.43000000005</v>
      </c>
      <c r="DG8" s="90">
        <v>673481.01</v>
      </c>
      <c r="DH8" s="90">
        <v>740444.51</v>
      </c>
      <c r="DI8" s="90">
        <v>291745.73</v>
      </c>
      <c r="DJ8" s="90">
        <v>44960361.25</v>
      </c>
      <c r="DK8" s="90">
        <v>770571.3899999999</v>
      </c>
      <c r="DL8" s="90">
        <v>746156.64999999991</v>
      </c>
      <c r="DM8" s="90">
        <v>2591146.11</v>
      </c>
      <c r="DN8" s="90">
        <v>1532829.6599999997</v>
      </c>
      <c r="DO8" s="90">
        <v>1176800.48</v>
      </c>
      <c r="DP8" s="90">
        <v>1527520.01</v>
      </c>
      <c r="DQ8" s="90">
        <v>641562.75000000012</v>
      </c>
      <c r="DR8" s="90">
        <v>1911396.84</v>
      </c>
      <c r="DS8" s="90">
        <v>15133654.280000001</v>
      </c>
      <c r="DT8" s="90">
        <v>758108.25999999989</v>
      </c>
      <c r="DU8" s="90">
        <v>5433215.8100000005</v>
      </c>
      <c r="DV8" s="90">
        <v>4393168.5</v>
      </c>
      <c r="DW8" s="90">
        <v>1025590.6399999999</v>
      </c>
      <c r="DX8" s="90">
        <v>1587504.25</v>
      </c>
      <c r="DY8" s="90">
        <v>724599.1</v>
      </c>
      <c r="DZ8" s="90">
        <v>226788.75</v>
      </c>
      <c r="EA8" s="90">
        <v>575722.06999999995</v>
      </c>
      <c r="EB8" s="90">
        <v>269390.77</v>
      </c>
      <c r="EC8" s="90">
        <v>2548764.4700000002</v>
      </c>
      <c r="ED8" s="90">
        <v>12321622.799999999</v>
      </c>
      <c r="EE8" s="90">
        <v>10718744.219999999</v>
      </c>
      <c r="EF8" s="90">
        <v>813696.47000000009</v>
      </c>
      <c r="EG8" s="90">
        <v>1674297.57</v>
      </c>
      <c r="EH8" s="90">
        <v>1009525.28</v>
      </c>
      <c r="EI8" s="90">
        <v>1296679.6299999999</v>
      </c>
      <c r="EJ8" s="90">
        <v>3154058.0600000005</v>
      </c>
      <c r="EK8" s="90">
        <v>546306.28</v>
      </c>
      <c r="EL8" s="90">
        <v>1271737.57</v>
      </c>
      <c r="EM8" s="90">
        <v>42467243.090000004</v>
      </c>
      <c r="EN8" s="90">
        <v>1243280.46</v>
      </c>
      <c r="EO8" s="90">
        <v>801084.19</v>
      </c>
      <c r="EP8" s="90">
        <v>1142673.22</v>
      </c>
      <c r="EQ8" s="90">
        <v>624415.83999999985</v>
      </c>
      <c r="ER8" s="90">
        <v>320440.89</v>
      </c>
      <c r="ES8" s="90">
        <v>1428699.25</v>
      </c>
      <c r="ET8" s="90">
        <v>3505831.9</v>
      </c>
      <c r="EU8" s="90">
        <v>527761.27</v>
      </c>
      <c r="EV8" s="90">
        <v>18094986.32</v>
      </c>
      <c r="EW8" s="90">
        <v>296536.2</v>
      </c>
      <c r="EX8" s="90">
        <v>695343.42999999993</v>
      </c>
      <c r="EY8" s="90">
        <v>795702.17999999993</v>
      </c>
      <c r="EZ8" s="90">
        <v>1937508.17</v>
      </c>
      <c r="FA8" s="90">
        <v>2109752.56</v>
      </c>
      <c r="FB8" s="90">
        <v>1525852.0499999998</v>
      </c>
      <c r="FC8" s="90">
        <v>885599.19000000006</v>
      </c>
      <c r="FD8" s="90">
        <v>638986.69000000006</v>
      </c>
      <c r="FE8" s="90">
        <v>503456.85000000003</v>
      </c>
      <c r="FF8" s="90">
        <v>1389746.53</v>
      </c>
      <c r="FG8" s="90">
        <v>209598.75</v>
      </c>
      <c r="FH8" s="90">
        <v>13746800.57</v>
      </c>
      <c r="FI8" s="90">
        <v>331673.95999999996</v>
      </c>
      <c r="FJ8" s="90">
        <v>1152678.25</v>
      </c>
      <c r="FK8" s="90">
        <v>490816.08000000007</v>
      </c>
      <c r="FL8" s="90">
        <v>989113.86999999988</v>
      </c>
      <c r="FM8" s="90">
        <v>882557.8899999999</v>
      </c>
      <c r="FN8" s="90">
        <v>163889.57999999999</v>
      </c>
      <c r="FO8" s="90">
        <v>108757.25</v>
      </c>
      <c r="FP8" s="90">
        <v>37562222.760000005</v>
      </c>
      <c r="FQ8" s="90">
        <v>1222158.98</v>
      </c>
      <c r="FR8" s="90">
        <v>2324255.92</v>
      </c>
      <c r="FS8" s="90">
        <v>916964.85</v>
      </c>
      <c r="FT8" s="90">
        <v>1229564.2799999998</v>
      </c>
      <c r="FU8" s="90">
        <v>742182.85999999987</v>
      </c>
      <c r="FV8" s="90">
        <v>1295781.51</v>
      </c>
      <c r="FW8" s="90">
        <v>1046231.63</v>
      </c>
      <c r="FX8" s="90">
        <v>731503.86</v>
      </c>
      <c r="FY8" s="90">
        <v>1067737.3799999999</v>
      </c>
      <c r="FZ8" s="90">
        <v>1706875.8399999999</v>
      </c>
      <c r="GA8" s="90">
        <v>751495.87000000011</v>
      </c>
      <c r="GB8" s="90">
        <v>259565.19999999998</v>
      </c>
      <c r="GC8" s="90">
        <v>26029</v>
      </c>
      <c r="GD8" s="90">
        <v>28898337.829999998</v>
      </c>
      <c r="GE8" s="90">
        <v>315528.17</v>
      </c>
      <c r="GF8" s="90">
        <v>595245.93999999994</v>
      </c>
      <c r="GG8" s="90">
        <v>4775833.76</v>
      </c>
      <c r="GH8" s="90">
        <v>932082.84</v>
      </c>
      <c r="GI8" s="90">
        <v>526595.53</v>
      </c>
      <c r="GJ8" s="90">
        <v>645226.16</v>
      </c>
      <c r="GK8" s="90">
        <v>4115404.58</v>
      </c>
      <c r="GL8" s="90">
        <v>238408.17</v>
      </c>
      <c r="GM8" s="90">
        <v>324348</v>
      </c>
      <c r="GN8" s="90">
        <v>65216</v>
      </c>
      <c r="GO8" s="90">
        <v>224427.5</v>
      </c>
      <c r="GP8" s="90">
        <v>13557431.329999998</v>
      </c>
      <c r="GQ8" s="90">
        <v>4435965.4700000007</v>
      </c>
      <c r="GR8" s="90">
        <v>759878.97999999986</v>
      </c>
      <c r="GS8" s="90">
        <v>3375003.43</v>
      </c>
      <c r="GT8" s="90">
        <v>485804.76000000007</v>
      </c>
      <c r="GU8" s="90">
        <v>1195693.1899999997</v>
      </c>
      <c r="GV8" s="90">
        <v>1361090.31</v>
      </c>
      <c r="GW8" s="90">
        <v>215738.18</v>
      </c>
      <c r="GX8" s="90">
        <v>13796711.490000002</v>
      </c>
      <c r="GY8" s="90">
        <v>2379784.3899999997</v>
      </c>
      <c r="GZ8" s="90">
        <v>1417642.4300000002</v>
      </c>
      <c r="HA8" s="90">
        <v>684757.16999999993</v>
      </c>
      <c r="HB8" s="90">
        <v>39284569.869999997</v>
      </c>
      <c r="HC8" s="90">
        <v>1923368.53</v>
      </c>
      <c r="HD8" s="90">
        <v>2083265.5</v>
      </c>
      <c r="HE8" s="90">
        <v>827859</v>
      </c>
      <c r="HF8" s="90">
        <v>1730985.6</v>
      </c>
      <c r="HG8" s="90">
        <v>4479569.82</v>
      </c>
      <c r="HH8" s="90">
        <v>312331.75</v>
      </c>
      <c r="HI8" s="90">
        <v>13347399.550000001</v>
      </c>
      <c r="HJ8" s="90">
        <v>216800.75</v>
      </c>
      <c r="HK8" s="90">
        <v>290809.45999999996</v>
      </c>
      <c r="HL8" s="90">
        <v>291253.07</v>
      </c>
      <c r="HM8" s="90">
        <v>324062.73</v>
      </c>
      <c r="HN8" s="90">
        <v>769619.59</v>
      </c>
      <c r="HO8" s="90">
        <v>357615.69</v>
      </c>
      <c r="HP8" s="90">
        <v>221839.38</v>
      </c>
      <c r="HQ8" s="90">
        <v>21045648.039999999</v>
      </c>
      <c r="HR8" s="90">
        <v>6328567.5099999988</v>
      </c>
      <c r="HS8" s="90">
        <v>1697187.5299999998</v>
      </c>
      <c r="HT8" s="90">
        <v>483645.13</v>
      </c>
      <c r="HU8" s="90">
        <v>1285645.8999999999</v>
      </c>
      <c r="HV8" s="90">
        <v>600624.87000000011</v>
      </c>
      <c r="HW8" s="90">
        <v>628549</v>
      </c>
      <c r="HX8" s="90">
        <v>618710.93999999994</v>
      </c>
      <c r="HY8" s="90">
        <v>999616.17999999993</v>
      </c>
      <c r="HZ8" s="90">
        <v>688667.4</v>
      </c>
      <c r="IA8" s="90">
        <v>505099.5</v>
      </c>
      <c r="IB8" s="90">
        <v>528876.23</v>
      </c>
      <c r="IC8" s="90">
        <v>209629.69</v>
      </c>
      <c r="ID8" s="90">
        <v>945496.22</v>
      </c>
      <c r="IE8" s="90">
        <v>612605.52</v>
      </c>
      <c r="IF8" s="90">
        <v>630210.48</v>
      </c>
      <c r="IG8" s="90">
        <v>17152065.18</v>
      </c>
      <c r="IH8" s="90">
        <v>8157906.6699999999</v>
      </c>
      <c r="II8" s="90">
        <v>848616.04</v>
      </c>
      <c r="IJ8" s="90">
        <v>1256285.9399999997</v>
      </c>
      <c r="IK8" s="90">
        <v>1893058.63</v>
      </c>
      <c r="IL8" s="90">
        <v>851297.34000000008</v>
      </c>
      <c r="IM8" s="90">
        <v>377427.02</v>
      </c>
      <c r="IN8" s="90">
        <v>372348.26999999996</v>
      </c>
      <c r="IO8" s="90">
        <v>197302.16999999998</v>
      </c>
      <c r="IP8" s="90">
        <v>175843.97</v>
      </c>
      <c r="IQ8" s="90">
        <v>467485.17</v>
      </c>
      <c r="IR8" s="90">
        <v>34989908.579999998</v>
      </c>
      <c r="IS8" s="90">
        <v>9003495</v>
      </c>
      <c r="IT8" s="90">
        <v>1419446.4400000002</v>
      </c>
      <c r="IU8" s="90">
        <v>1215537.8999999999</v>
      </c>
      <c r="IV8" s="90">
        <v>481414.37</v>
      </c>
      <c r="IW8" s="90">
        <v>434298.07999999996</v>
      </c>
      <c r="IX8" s="90">
        <v>795964.15</v>
      </c>
      <c r="IY8" s="90">
        <v>198110.04</v>
      </c>
      <c r="IZ8" s="90">
        <v>549369.73</v>
      </c>
      <c r="JA8" s="90">
        <v>1668734.16</v>
      </c>
      <c r="JB8" s="90">
        <v>511666</v>
      </c>
      <c r="JC8" s="90">
        <v>342689.56</v>
      </c>
      <c r="JD8" s="90">
        <v>12990280.210000001</v>
      </c>
      <c r="JE8" s="90">
        <v>2988979.32</v>
      </c>
      <c r="JF8" s="90">
        <v>617925.26</v>
      </c>
      <c r="JG8" s="90">
        <v>259901.25</v>
      </c>
      <c r="JH8" s="90">
        <v>361243</v>
      </c>
      <c r="JI8" s="90">
        <v>646631.1399999999</v>
      </c>
      <c r="JJ8" s="90">
        <v>14646994.940000001</v>
      </c>
      <c r="JK8" s="90">
        <v>442431.6</v>
      </c>
      <c r="JL8" s="90">
        <v>2077178.44</v>
      </c>
      <c r="JM8" s="90">
        <v>2173979.16</v>
      </c>
      <c r="JN8" s="90">
        <v>1672466.9499999997</v>
      </c>
      <c r="JO8" s="90">
        <v>3687856.55</v>
      </c>
      <c r="JP8" s="90">
        <v>758551.47</v>
      </c>
      <c r="JQ8" s="90">
        <v>33679040.869999997</v>
      </c>
      <c r="JR8" s="90">
        <v>7734353.9499999993</v>
      </c>
      <c r="JS8" s="90">
        <v>756848.83000000007</v>
      </c>
      <c r="JT8" s="90">
        <v>196809.63</v>
      </c>
      <c r="JU8" s="90">
        <v>1192777.2800000003</v>
      </c>
      <c r="JV8" s="90">
        <v>208651.81</v>
      </c>
      <c r="JW8" s="90">
        <v>5218359.5500000007</v>
      </c>
      <c r="JX8" s="90">
        <v>1842398.78</v>
      </c>
      <c r="JY8" s="90">
        <v>262089.41999999998</v>
      </c>
      <c r="JZ8" s="90">
        <v>1826771.72</v>
      </c>
      <c r="KA8" s="90">
        <v>320384.71000000002</v>
      </c>
      <c r="KB8" s="90">
        <v>1079291.1099999999</v>
      </c>
      <c r="KC8" s="90">
        <v>592174.36</v>
      </c>
      <c r="KD8" s="90">
        <v>141199.9</v>
      </c>
      <c r="KE8" s="90">
        <v>526893.21</v>
      </c>
      <c r="KF8" s="90">
        <v>33219007.43</v>
      </c>
      <c r="KG8" s="90">
        <v>0</v>
      </c>
      <c r="KH8" s="90">
        <v>559987.09</v>
      </c>
      <c r="KI8" s="90">
        <v>1777105.91</v>
      </c>
      <c r="KJ8" s="90">
        <v>3359703.95</v>
      </c>
      <c r="KK8" s="90">
        <v>818080.91</v>
      </c>
      <c r="KL8" s="90">
        <v>2283632.77</v>
      </c>
      <c r="KM8" s="90">
        <v>1045821.1000000001</v>
      </c>
      <c r="KN8" s="90">
        <v>1014520.14</v>
      </c>
      <c r="KO8" s="90">
        <v>11237857.73</v>
      </c>
      <c r="KP8" s="90">
        <v>720309.56</v>
      </c>
      <c r="KQ8" s="90">
        <v>1059119.1100000001</v>
      </c>
      <c r="KR8" s="90">
        <v>4146149.71</v>
      </c>
      <c r="KS8" s="90">
        <v>523148.72000000003</v>
      </c>
      <c r="KT8" s="90">
        <v>1644844.6199999999</v>
      </c>
      <c r="KU8" s="90">
        <v>18146632.950000003</v>
      </c>
      <c r="KV8" s="90">
        <v>1376132.8200000003</v>
      </c>
      <c r="KW8" s="90">
        <v>18844885.629999999</v>
      </c>
      <c r="KX8" s="90">
        <v>866707.17999999993</v>
      </c>
      <c r="KY8" s="90">
        <v>396513.11</v>
      </c>
      <c r="KZ8" s="90">
        <v>2789177.91</v>
      </c>
      <c r="LA8" s="90">
        <v>5185822.3600000003</v>
      </c>
      <c r="LB8" s="90">
        <v>2483750.0299999998</v>
      </c>
      <c r="LC8" s="90">
        <v>667190.96000000008</v>
      </c>
      <c r="LD8" s="90">
        <v>714139.61</v>
      </c>
      <c r="LE8" s="90">
        <v>64617817.399999984</v>
      </c>
      <c r="LF8" s="90">
        <v>3952255.2600000002</v>
      </c>
      <c r="LG8" s="90">
        <v>6871850.4899999993</v>
      </c>
      <c r="LH8" s="90">
        <v>8247068.1599999992</v>
      </c>
      <c r="LI8" s="90">
        <v>1860164.26</v>
      </c>
      <c r="LJ8" s="90">
        <v>486977.38000000006</v>
      </c>
      <c r="LK8" s="90">
        <v>235598.06999999998</v>
      </c>
      <c r="LL8" s="90">
        <v>505526.94000000006</v>
      </c>
      <c r="LM8" s="90">
        <v>1047651.86</v>
      </c>
      <c r="LN8" s="90">
        <v>862978.46000000008</v>
      </c>
      <c r="LO8" s="90">
        <v>269941.75</v>
      </c>
      <c r="LP8" s="90">
        <v>10183284.299999999</v>
      </c>
      <c r="LQ8" s="90">
        <v>1875114.3699999999</v>
      </c>
      <c r="LR8" s="90">
        <v>865937.19000000006</v>
      </c>
      <c r="LS8" s="90">
        <v>18536036.580000002</v>
      </c>
      <c r="LT8" s="90">
        <v>9275127.0700000003</v>
      </c>
      <c r="LU8" s="90">
        <v>42784388.509999998</v>
      </c>
      <c r="LV8" s="90">
        <v>9667082.3500000015</v>
      </c>
      <c r="LW8" s="90">
        <v>3628257.9399999995</v>
      </c>
      <c r="LX8" s="90">
        <v>1350523.7000000002</v>
      </c>
      <c r="LY8" s="90">
        <v>4119924.37</v>
      </c>
      <c r="LZ8" s="90">
        <v>4387797.49</v>
      </c>
      <c r="MA8" s="90">
        <v>2418293.14</v>
      </c>
      <c r="MB8" s="90">
        <v>5553567.7600000007</v>
      </c>
      <c r="MC8" s="90">
        <v>3657363.2</v>
      </c>
      <c r="MD8" s="90">
        <v>1391878.96</v>
      </c>
      <c r="ME8" s="90">
        <v>38488069.82</v>
      </c>
      <c r="MF8" s="90">
        <v>1412406.8599999999</v>
      </c>
      <c r="MG8" s="90">
        <v>1015303</v>
      </c>
      <c r="MH8" s="90">
        <v>260687.34000000003</v>
      </c>
      <c r="MI8" s="90">
        <v>733595.1</v>
      </c>
      <c r="MJ8" s="90">
        <v>660382.76</v>
      </c>
      <c r="MK8" s="90">
        <v>658541.46</v>
      </c>
      <c r="ML8" s="90">
        <v>1089820.98</v>
      </c>
      <c r="MM8" s="90">
        <v>835135.25</v>
      </c>
      <c r="MN8" s="90">
        <v>341610.55</v>
      </c>
      <c r="MO8" s="90">
        <v>830941.53</v>
      </c>
      <c r="MP8" s="90">
        <v>308434.40999999997</v>
      </c>
      <c r="MQ8" s="90">
        <v>15723154.640000001</v>
      </c>
      <c r="MR8" s="90">
        <v>200894.76</v>
      </c>
      <c r="MS8" s="90">
        <v>1617244.83</v>
      </c>
      <c r="MT8" s="90">
        <v>1471488.46</v>
      </c>
      <c r="MU8" s="90">
        <v>1209285.27</v>
      </c>
      <c r="MV8" s="90">
        <v>3502425.2399999998</v>
      </c>
      <c r="MW8" s="90">
        <v>2001212.6997999998</v>
      </c>
      <c r="MX8" s="90">
        <v>938316.92</v>
      </c>
      <c r="MY8" s="90">
        <v>821552.09</v>
      </c>
      <c r="MZ8" s="90">
        <v>129774.32</v>
      </c>
      <c r="NA8" s="90">
        <v>206098.22</v>
      </c>
      <c r="NB8" s="90">
        <v>42665509.330000006</v>
      </c>
      <c r="NC8" s="90">
        <v>1711928.26</v>
      </c>
      <c r="ND8" s="90">
        <v>272623.51</v>
      </c>
      <c r="NE8" s="90">
        <v>2621262.7000000002</v>
      </c>
      <c r="NF8" s="90">
        <v>331911.77</v>
      </c>
      <c r="NG8" s="90">
        <v>1206331.5</v>
      </c>
      <c r="NH8" s="90">
        <v>4191646.77</v>
      </c>
      <c r="NI8" s="90">
        <v>866760.1</v>
      </c>
      <c r="NJ8" s="90">
        <v>148172.18</v>
      </c>
      <c r="NK8" s="90">
        <v>189536.74</v>
      </c>
      <c r="NL8" s="90">
        <v>493066.67</v>
      </c>
      <c r="NM8" s="90">
        <v>564678.41999999993</v>
      </c>
      <c r="NN8" s="90">
        <v>8382427.5099999988</v>
      </c>
      <c r="NO8" s="90">
        <v>739364.82999999984</v>
      </c>
      <c r="NP8" s="90">
        <v>437243.27</v>
      </c>
      <c r="NQ8" s="90">
        <v>698272.03</v>
      </c>
      <c r="NR8" s="90">
        <v>1362292.6900000002</v>
      </c>
      <c r="NS8" s="90">
        <v>4695.75</v>
      </c>
      <c r="NT8" s="90">
        <v>89255.22</v>
      </c>
      <c r="NU8" s="90">
        <v>16053187.27</v>
      </c>
      <c r="NV8" s="90">
        <v>3695909.52</v>
      </c>
      <c r="NW8" s="90">
        <v>698308.54999999993</v>
      </c>
      <c r="NX8" s="90">
        <v>526210.19000000006</v>
      </c>
      <c r="NY8" s="90">
        <v>593598.47</v>
      </c>
      <c r="NZ8" s="90">
        <v>256458.29</v>
      </c>
      <c r="OA8" s="90">
        <v>308494.05000000005</v>
      </c>
      <c r="OB8" s="90">
        <v>21228482.59</v>
      </c>
      <c r="OC8" s="90">
        <v>925205.25</v>
      </c>
      <c r="OD8" s="90">
        <v>332008.8600000001</v>
      </c>
      <c r="OE8" s="90">
        <v>4295667.3900000006</v>
      </c>
      <c r="OF8" s="90">
        <v>1443182.71</v>
      </c>
      <c r="OG8" s="90">
        <v>670645.12</v>
      </c>
      <c r="OH8" s="90">
        <v>10096.010000000009</v>
      </c>
      <c r="OI8" s="90">
        <v>220126.03999999998</v>
      </c>
      <c r="OJ8" s="90">
        <v>132074</v>
      </c>
      <c r="OK8" s="90">
        <v>15123792.790000001</v>
      </c>
      <c r="OL8" s="90">
        <v>1368501.28</v>
      </c>
      <c r="OM8" s="90">
        <v>15490845.08</v>
      </c>
      <c r="ON8" s="90">
        <v>846612.49999999988</v>
      </c>
      <c r="OO8" s="90">
        <v>229725.82</v>
      </c>
      <c r="OP8" s="90">
        <v>37193</v>
      </c>
      <c r="OQ8" s="90">
        <v>11357538.529999999</v>
      </c>
      <c r="OR8" s="90">
        <v>393446.92</v>
      </c>
      <c r="OS8" s="90">
        <v>374639.76</v>
      </c>
      <c r="OT8" s="90">
        <v>1350300.68</v>
      </c>
      <c r="OU8" s="90">
        <v>1143657.6000000001</v>
      </c>
      <c r="OV8" s="90">
        <v>3977918.43</v>
      </c>
      <c r="OW8" s="90">
        <v>528631.92000000004</v>
      </c>
      <c r="OX8" s="90">
        <v>143516</v>
      </c>
      <c r="OY8" s="90">
        <v>167318.29</v>
      </c>
      <c r="OZ8" s="90">
        <v>23435775.77</v>
      </c>
      <c r="PA8" s="90">
        <v>1004680.72</v>
      </c>
      <c r="PB8" s="90">
        <v>15206756.039999999</v>
      </c>
      <c r="PC8" s="90">
        <v>566155.14</v>
      </c>
      <c r="PD8" s="90">
        <v>3064538.04</v>
      </c>
      <c r="PE8" s="90">
        <v>3834470.11</v>
      </c>
      <c r="PF8" s="90">
        <v>1424229.03</v>
      </c>
      <c r="PG8" s="90">
        <v>662688</v>
      </c>
      <c r="PH8" s="90">
        <v>2869954.8</v>
      </c>
      <c r="PI8" s="90">
        <v>1148759.57</v>
      </c>
      <c r="PJ8" s="90">
        <v>3471150.15</v>
      </c>
      <c r="PK8" s="90">
        <v>5273695</v>
      </c>
      <c r="PL8" s="90">
        <v>801786</v>
      </c>
      <c r="PM8" s="90">
        <v>6926901.1899999995</v>
      </c>
      <c r="PN8" s="90">
        <v>596160</v>
      </c>
      <c r="PO8" s="90">
        <v>504781.5</v>
      </c>
      <c r="PP8" s="90">
        <v>117884</v>
      </c>
      <c r="PQ8" s="90">
        <v>294789</v>
      </c>
      <c r="PR8" s="90">
        <v>55228316.550000004</v>
      </c>
      <c r="PS8" s="90">
        <v>1180697.7999999998</v>
      </c>
      <c r="PT8" s="90">
        <v>1027363.0399999999</v>
      </c>
      <c r="PU8" s="90">
        <v>1351973.44</v>
      </c>
      <c r="PV8" s="90">
        <v>12643132.41</v>
      </c>
      <c r="PW8" s="90">
        <v>533405.69999999995</v>
      </c>
      <c r="PX8" s="90">
        <v>2383191.3400000003</v>
      </c>
      <c r="PY8" s="90">
        <v>641915</v>
      </c>
      <c r="PZ8" s="90">
        <v>3845256.77</v>
      </c>
      <c r="QA8" s="90">
        <v>524637.79</v>
      </c>
      <c r="QB8" s="90">
        <v>9512789.7200000007</v>
      </c>
      <c r="QC8" s="90">
        <v>655085.79</v>
      </c>
      <c r="QD8" s="90">
        <v>2222396.38</v>
      </c>
      <c r="QE8" s="90">
        <v>1250757.33</v>
      </c>
      <c r="QF8" s="90">
        <v>1154548</v>
      </c>
      <c r="QG8" s="90">
        <v>2773017.88</v>
      </c>
      <c r="QH8" s="90">
        <v>1268353.8900000001</v>
      </c>
      <c r="QI8" s="90">
        <v>627060.31000000006</v>
      </c>
      <c r="QJ8" s="90">
        <v>482458.66</v>
      </c>
      <c r="QK8" s="90">
        <v>3062321.79</v>
      </c>
      <c r="QL8" s="90">
        <v>4269391.1199999992</v>
      </c>
      <c r="QM8" s="90">
        <v>480280.31</v>
      </c>
      <c r="QN8" s="90">
        <v>206303.86</v>
      </c>
      <c r="QO8" s="90">
        <v>116343.16</v>
      </c>
      <c r="QP8" s="90">
        <v>259211</v>
      </c>
      <c r="QQ8" s="90">
        <v>0</v>
      </c>
      <c r="QR8" s="90">
        <v>38889435</v>
      </c>
      <c r="QS8" s="90">
        <v>502694.75</v>
      </c>
      <c r="QT8" s="90">
        <v>5920920.2000000002</v>
      </c>
      <c r="QU8" s="90">
        <v>1203323.29</v>
      </c>
      <c r="QV8" s="90">
        <v>869843.68</v>
      </c>
      <c r="QW8" s="90">
        <v>8980461.5200000014</v>
      </c>
      <c r="QX8" s="90">
        <v>1531956</v>
      </c>
      <c r="QY8" s="90">
        <v>2663208.6800000002</v>
      </c>
      <c r="QZ8" s="90">
        <v>4908629.5899999989</v>
      </c>
      <c r="RA8" s="90">
        <v>976742.16</v>
      </c>
      <c r="RB8" s="90">
        <v>455131.06</v>
      </c>
      <c r="RC8" s="90">
        <v>240840.25</v>
      </c>
      <c r="RD8" s="90">
        <v>163862.5</v>
      </c>
      <c r="RE8" s="90">
        <v>69277696.810000002</v>
      </c>
      <c r="RF8" s="90">
        <v>6102664.8599999994</v>
      </c>
      <c r="RG8" s="90">
        <v>4188530</v>
      </c>
      <c r="RH8" s="90">
        <v>2661226.9500000002</v>
      </c>
      <c r="RI8" s="90">
        <v>955472.31</v>
      </c>
      <c r="RJ8" s="90">
        <v>1941478.7900000003</v>
      </c>
      <c r="RK8" s="90">
        <v>3876180.96</v>
      </c>
      <c r="RL8" s="90">
        <v>1011533.93</v>
      </c>
      <c r="RM8" s="90">
        <v>3240232.9899999998</v>
      </c>
      <c r="RN8" s="90">
        <v>3439279.27</v>
      </c>
      <c r="RO8" s="90">
        <v>3558465.61</v>
      </c>
      <c r="RP8" s="90">
        <v>1093710.03</v>
      </c>
      <c r="RQ8" s="90">
        <v>758898.69000000006</v>
      </c>
      <c r="RR8" s="90">
        <v>973486.8</v>
      </c>
      <c r="RS8" s="90">
        <v>531955.49</v>
      </c>
      <c r="RT8" s="90">
        <v>667622.09</v>
      </c>
      <c r="RU8" s="90">
        <v>1101707.67</v>
      </c>
      <c r="RV8" s="90">
        <v>302595.61</v>
      </c>
      <c r="RW8" s="90">
        <v>222288</v>
      </c>
      <c r="RX8" s="90">
        <v>310603.95</v>
      </c>
      <c r="RY8" s="90">
        <v>15664446.780000001</v>
      </c>
      <c r="RZ8" s="90">
        <v>2357299.0499999998</v>
      </c>
      <c r="SA8" s="90">
        <v>721718.29</v>
      </c>
      <c r="SB8" s="90">
        <v>606802</v>
      </c>
      <c r="SC8" s="90">
        <v>277624.28000000003</v>
      </c>
      <c r="SD8" s="90">
        <v>2032935.57</v>
      </c>
      <c r="SE8" s="90">
        <v>500508.17</v>
      </c>
      <c r="SF8" s="90">
        <v>2830363.5</v>
      </c>
      <c r="SG8" s="90">
        <v>518914.32999999996</v>
      </c>
      <c r="SH8" s="90">
        <v>625650.11</v>
      </c>
      <c r="SI8" s="90">
        <v>3166750.4699999997</v>
      </c>
      <c r="SJ8" s="90">
        <v>235787.55</v>
      </c>
      <c r="SK8" s="90">
        <v>8851788.3900000006</v>
      </c>
      <c r="SL8" s="90">
        <v>1011788.93</v>
      </c>
      <c r="SM8" s="90">
        <v>901898.75999999989</v>
      </c>
      <c r="SN8" s="90">
        <v>2263249.13</v>
      </c>
      <c r="SO8" s="90">
        <v>867506.49</v>
      </c>
      <c r="SP8" s="90">
        <v>1155080.0899999999</v>
      </c>
      <c r="SQ8" s="90">
        <v>507115.03</v>
      </c>
      <c r="SR8" s="90">
        <v>336959.77</v>
      </c>
      <c r="SS8" s="90">
        <v>23244906.559999995</v>
      </c>
      <c r="ST8" s="90">
        <v>516497.51999999996</v>
      </c>
      <c r="SU8" s="90">
        <v>994647.90999999992</v>
      </c>
      <c r="SV8" s="90">
        <v>740944.64999999991</v>
      </c>
      <c r="SW8" s="90">
        <v>542211.21</v>
      </c>
      <c r="SX8" s="90">
        <v>598969.87</v>
      </c>
      <c r="SY8" s="90">
        <v>1003862.78</v>
      </c>
      <c r="SZ8" s="90">
        <v>3838543.67</v>
      </c>
      <c r="TA8" s="90">
        <v>754334.85000000009</v>
      </c>
      <c r="TB8" s="90">
        <v>1029508.48</v>
      </c>
      <c r="TC8" s="90">
        <v>921235.94</v>
      </c>
      <c r="TD8" s="90">
        <v>1578212.9800000002</v>
      </c>
      <c r="TE8" s="90">
        <v>736087.08000000007</v>
      </c>
      <c r="TF8" s="90">
        <v>691591.16</v>
      </c>
      <c r="TG8" s="90">
        <v>45780018.100000009</v>
      </c>
      <c r="TH8" s="90">
        <v>532239.03</v>
      </c>
      <c r="TI8" s="90">
        <v>907646.23</v>
      </c>
      <c r="TJ8" s="90">
        <v>2325614.12</v>
      </c>
      <c r="TK8" s="90">
        <v>2011852.1700000002</v>
      </c>
      <c r="TL8" s="90">
        <v>1011354.03</v>
      </c>
      <c r="TM8" s="90">
        <v>538420.02</v>
      </c>
      <c r="TN8" s="90">
        <v>8658186</v>
      </c>
      <c r="TO8" s="90">
        <v>1192800.8700000001</v>
      </c>
      <c r="TP8" s="90">
        <v>775141.07000000007</v>
      </c>
      <c r="TQ8" s="90">
        <v>2491928.06</v>
      </c>
      <c r="TR8" s="90">
        <v>801716.88</v>
      </c>
      <c r="TS8" s="90">
        <v>303683.11000000004</v>
      </c>
      <c r="TT8" s="90">
        <v>1155612.0899999999</v>
      </c>
      <c r="TU8" s="90">
        <v>565370.52</v>
      </c>
      <c r="TV8" s="90">
        <v>604375.49</v>
      </c>
      <c r="TW8" s="90">
        <v>11156322.690000001</v>
      </c>
      <c r="TX8" s="90">
        <v>442160.24</v>
      </c>
      <c r="TY8" s="90">
        <v>20772861.089999996</v>
      </c>
      <c r="TZ8" s="90">
        <v>888467.11999999988</v>
      </c>
      <c r="UA8" s="90">
        <v>779104.97</v>
      </c>
      <c r="UB8" s="90">
        <v>795289.01</v>
      </c>
      <c r="UC8" s="90">
        <v>14674992.68</v>
      </c>
      <c r="UD8" s="90">
        <v>210305.17</v>
      </c>
      <c r="UE8" s="90">
        <v>179894</v>
      </c>
      <c r="UF8" s="90">
        <v>398022.11</v>
      </c>
      <c r="UG8" s="90">
        <v>298182</v>
      </c>
      <c r="UH8" s="90">
        <v>12686089.25</v>
      </c>
      <c r="UI8" s="90">
        <v>1145770.29</v>
      </c>
      <c r="UJ8" s="90">
        <v>756903.76</v>
      </c>
      <c r="UK8" s="90">
        <v>1790639.7199999997</v>
      </c>
      <c r="UL8" s="90">
        <v>971844.36999999988</v>
      </c>
      <c r="UM8" s="90">
        <v>967133.46</v>
      </c>
      <c r="UN8" s="90">
        <v>66960404.000000007</v>
      </c>
      <c r="UO8" s="90">
        <v>1315550.8900000001</v>
      </c>
      <c r="UP8" s="90">
        <v>981296.94000000006</v>
      </c>
      <c r="UQ8" s="90">
        <v>8488729.4400000013</v>
      </c>
      <c r="UR8" s="90">
        <v>330683.40999999997</v>
      </c>
      <c r="US8" s="90">
        <v>691340</v>
      </c>
      <c r="UT8" s="90">
        <v>2397496.38</v>
      </c>
      <c r="UU8" s="90">
        <v>781161.7699999999</v>
      </c>
      <c r="UV8" s="90">
        <v>555571.5199999999</v>
      </c>
      <c r="UW8" s="90">
        <v>920659.67</v>
      </c>
      <c r="UX8" s="90">
        <v>1273285.6099999999</v>
      </c>
      <c r="UY8" s="90">
        <v>3337860.5399999996</v>
      </c>
      <c r="UZ8" s="90">
        <v>1037984.0800000001</v>
      </c>
      <c r="VA8" s="90">
        <v>1875012.04</v>
      </c>
      <c r="VB8" s="90">
        <v>521587.8</v>
      </c>
      <c r="VC8" s="90">
        <v>300316.59000000003</v>
      </c>
      <c r="VD8" s="90">
        <v>290320.03000000003</v>
      </c>
      <c r="VE8" s="90">
        <v>380002.47</v>
      </c>
      <c r="VF8" s="90">
        <v>3553850.95</v>
      </c>
      <c r="VG8" s="90">
        <v>270336.91000000003</v>
      </c>
      <c r="VH8" s="90">
        <v>141173.5</v>
      </c>
      <c r="VI8" s="90">
        <v>108900</v>
      </c>
      <c r="VJ8" s="90">
        <v>28526649.430000003</v>
      </c>
      <c r="VK8" s="90">
        <v>1640315.8399999999</v>
      </c>
      <c r="VL8" s="90">
        <v>1106348.8900000001</v>
      </c>
      <c r="VM8" s="90">
        <v>2412168.41</v>
      </c>
      <c r="VN8" s="90">
        <v>2717666.3400000003</v>
      </c>
      <c r="VO8" s="90">
        <v>4818769.99</v>
      </c>
      <c r="VP8" s="90">
        <v>1262959.45</v>
      </c>
      <c r="VQ8" s="90">
        <v>1103418.32</v>
      </c>
      <c r="VR8" s="90">
        <v>306223.94</v>
      </c>
      <c r="VS8" s="90">
        <v>8678878.2999999989</v>
      </c>
      <c r="VT8" s="90">
        <v>653406.95000000007</v>
      </c>
      <c r="VU8" s="90">
        <v>2488238.4</v>
      </c>
      <c r="VV8" s="90">
        <v>1314836.93</v>
      </c>
      <c r="VW8" s="90">
        <v>429207.88</v>
      </c>
      <c r="VX8" s="90">
        <v>865867.23999999987</v>
      </c>
      <c r="VY8" s="90">
        <v>119572181.81000002</v>
      </c>
      <c r="VZ8" s="90">
        <v>2330529.6</v>
      </c>
      <c r="WA8" s="90">
        <v>844685.83</v>
      </c>
      <c r="WB8" s="90">
        <v>688528.94</v>
      </c>
      <c r="WC8" s="90">
        <v>633056.97</v>
      </c>
      <c r="WD8" s="90">
        <v>886764.23999999987</v>
      </c>
      <c r="WE8" s="90">
        <v>1500995.97</v>
      </c>
      <c r="WF8" s="90">
        <v>2289763.4000000004</v>
      </c>
      <c r="WG8" s="90">
        <v>1632778.3800000001</v>
      </c>
      <c r="WH8" s="90">
        <v>1806917.74</v>
      </c>
      <c r="WI8" s="90">
        <v>1320825.0199999998</v>
      </c>
      <c r="WJ8" s="90">
        <v>6747043.5099999998</v>
      </c>
      <c r="WK8" s="90">
        <v>1833511.94</v>
      </c>
      <c r="WL8" s="90">
        <v>1119431.26</v>
      </c>
      <c r="WM8" s="90">
        <v>3934454.34</v>
      </c>
      <c r="WN8" s="90">
        <v>1095811.1200000001</v>
      </c>
      <c r="WO8" s="90">
        <v>3133431.3600000003</v>
      </c>
      <c r="WP8" s="90">
        <v>1500214.61</v>
      </c>
      <c r="WQ8" s="90">
        <v>410633.26</v>
      </c>
      <c r="WR8" s="90">
        <v>1584116.69</v>
      </c>
      <c r="WS8" s="90">
        <v>3813814.24</v>
      </c>
      <c r="WT8" s="90">
        <v>758257.5</v>
      </c>
      <c r="WU8" s="90">
        <v>641320.1399999999</v>
      </c>
      <c r="WV8" s="90">
        <v>413906.43</v>
      </c>
      <c r="WW8" s="90">
        <v>311021.63</v>
      </c>
      <c r="WX8" s="90">
        <v>228856.68999999997</v>
      </c>
      <c r="WY8" s="90">
        <v>574003.16999999993</v>
      </c>
      <c r="WZ8" s="90">
        <v>756113.38000000012</v>
      </c>
      <c r="XA8" s="90">
        <v>4976735.5</v>
      </c>
      <c r="XB8" s="90">
        <v>523319.65</v>
      </c>
      <c r="XC8" s="90">
        <v>386955.5</v>
      </c>
      <c r="XD8" s="90">
        <v>285127.59999999998</v>
      </c>
      <c r="XE8" s="90">
        <v>200259</v>
      </c>
      <c r="XF8" s="90">
        <v>49403322.5</v>
      </c>
      <c r="XG8" s="90">
        <v>1884395.14</v>
      </c>
      <c r="XH8" s="90">
        <v>1261575.98</v>
      </c>
      <c r="XI8" s="90">
        <v>14337003.729999999</v>
      </c>
      <c r="XJ8" s="90">
        <v>1268039.1499999999</v>
      </c>
      <c r="XK8" s="90">
        <v>1710543.45</v>
      </c>
      <c r="XL8" s="90">
        <v>2863559.7300000009</v>
      </c>
      <c r="XM8" s="90">
        <v>1276914.3500000001</v>
      </c>
      <c r="XN8" s="90">
        <v>2340063.77</v>
      </c>
      <c r="XO8" s="90">
        <v>3612603.8399999994</v>
      </c>
      <c r="XP8" s="90">
        <v>2383957.66</v>
      </c>
      <c r="XQ8" s="90">
        <v>885397</v>
      </c>
      <c r="XR8" s="90">
        <v>1211521.02</v>
      </c>
      <c r="XS8" s="90">
        <v>1018532.1699999999</v>
      </c>
      <c r="XT8" s="90">
        <v>908487.6</v>
      </c>
      <c r="XU8" s="90">
        <v>811298.45</v>
      </c>
      <c r="XV8" s="90">
        <v>517418.99</v>
      </c>
      <c r="XW8" s="90">
        <v>815583.62</v>
      </c>
      <c r="XX8" s="90">
        <v>1836938.94</v>
      </c>
      <c r="XY8" s="90">
        <v>421473.34</v>
      </c>
      <c r="XZ8" s="90">
        <v>800527.49</v>
      </c>
      <c r="YA8" s="90">
        <v>1019646.37</v>
      </c>
      <c r="YB8" s="90">
        <v>985538.72000000009</v>
      </c>
      <c r="YC8" s="90">
        <v>39549280.060000002</v>
      </c>
      <c r="YD8" s="90">
        <v>1164826.1100000001</v>
      </c>
      <c r="YE8" s="90">
        <v>4304743.0299999993</v>
      </c>
      <c r="YF8" s="90">
        <v>884549.63</v>
      </c>
      <c r="YG8" s="90">
        <v>5068401.1900000004</v>
      </c>
      <c r="YH8" s="90">
        <v>569626.24999999988</v>
      </c>
      <c r="YI8" s="90">
        <v>2223598.83</v>
      </c>
      <c r="YJ8" s="90">
        <v>630108</v>
      </c>
      <c r="YK8" s="90">
        <v>4440954.9499999993</v>
      </c>
      <c r="YL8" s="90">
        <v>2526654.2600000002</v>
      </c>
      <c r="YM8" s="90">
        <v>2297565.3699999996</v>
      </c>
      <c r="YN8" s="90">
        <v>1055141.31</v>
      </c>
      <c r="YO8" s="90">
        <v>645890.68000000005</v>
      </c>
      <c r="YP8" s="90">
        <v>334436.84999999998</v>
      </c>
      <c r="YQ8" s="90">
        <v>201514.22</v>
      </c>
      <c r="YR8" s="90">
        <v>220668</v>
      </c>
      <c r="YS8" s="90">
        <v>378179.26</v>
      </c>
      <c r="YT8" s="90">
        <v>13432303.730000002</v>
      </c>
      <c r="YU8" s="90">
        <v>778523.61</v>
      </c>
      <c r="YV8" s="90">
        <v>1446741.59</v>
      </c>
      <c r="YW8" s="90">
        <v>634588</v>
      </c>
      <c r="YX8" s="90">
        <v>2321754.52</v>
      </c>
      <c r="YY8" s="90">
        <v>377730.50999999995</v>
      </c>
      <c r="YZ8" s="90">
        <v>1757567.7799999998</v>
      </c>
      <c r="ZA8" s="90">
        <v>14792676.880000001</v>
      </c>
      <c r="ZB8" s="90">
        <v>1031175.52</v>
      </c>
      <c r="ZC8" s="90">
        <v>1167364.03</v>
      </c>
      <c r="ZD8" s="90">
        <v>1180234.1300000001</v>
      </c>
      <c r="ZE8" s="90">
        <v>560130.22</v>
      </c>
      <c r="ZF8" s="90">
        <v>1086336.68</v>
      </c>
      <c r="ZG8" s="90">
        <v>908976.17</v>
      </c>
      <c r="ZH8" s="90">
        <v>528897.87999999989</v>
      </c>
      <c r="ZI8" s="90">
        <v>3735565.4499999993</v>
      </c>
      <c r="ZJ8" s="90">
        <v>51430839.819999993</v>
      </c>
      <c r="ZK8" s="90">
        <v>981841.30999999982</v>
      </c>
      <c r="ZL8" s="90">
        <v>4103496.17</v>
      </c>
      <c r="ZM8" s="90">
        <v>6311999.8099999996</v>
      </c>
      <c r="ZN8" s="90">
        <v>3044118.5000000005</v>
      </c>
      <c r="ZO8" s="90">
        <v>785359.46999999986</v>
      </c>
      <c r="ZP8" s="90">
        <v>912930.29</v>
      </c>
      <c r="ZQ8" s="90">
        <v>2783940.01</v>
      </c>
      <c r="ZR8" s="90">
        <v>5089760.2</v>
      </c>
      <c r="ZS8" s="90">
        <v>3881691.3899999997</v>
      </c>
      <c r="ZT8" s="90">
        <v>637860.6</v>
      </c>
      <c r="ZU8" s="90">
        <v>607254.34</v>
      </c>
      <c r="ZV8" s="90">
        <v>642395.44999999995</v>
      </c>
      <c r="ZW8" s="90">
        <v>2804129.8400000003</v>
      </c>
      <c r="ZX8" s="90">
        <v>670993.43999999994</v>
      </c>
      <c r="ZY8" s="90">
        <v>637283.48</v>
      </c>
      <c r="ZZ8" s="90">
        <v>577263.93999999994</v>
      </c>
      <c r="AAA8" s="90">
        <v>590015.17000000004</v>
      </c>
      <c r="AAB8" s="90">
        <v>603081.33000000007</v>
      </c>
      <c r="AAC8" s="90">
        <v>749431.75</v>
      </c>
      <c r="AAD8" s="90">
        <v>637291.85999999987</v>
      </c>
      <c r="AAE8" s="90">
        <v>421120.38</v>
      </c>
      <c r="AAF8" s="90">
        <v>16888038.149999999</v>
      </c>
      <c r="AAG8" s="90">
        <v>583916.33000000007</v>
      </c>
      <c r="AAH8" s="90">
        <v>2966181.98</v>
      </c>
      <c r="AAI8" s="90">
        <v>981285.65</v>
      </c>
      <c r="AAJ8" s="90">
        <v>752898.79999999993</v>
      </c>
      <c r="AAK8" s="90">
        <v>3006580.53</v>
      </c>
      <c r="AAL8" s="90">
        <v>1160865.3799999999</v>
      </c>
      <c r="AAM8" s="90">
        <v>124853868.92</v>
      </c>
      <c r="AAN8" s="90">
        <v>899718.39</v>
      </c>
      <c r="AAO8" s="90">
        <v>384507.16</v>
      </c>
      <c r="AAP8" s="90">
        <v>4757143.9000000004</v>
      </c>
      <c r="AAQ8" s="90">
        <v>4125528.41</v>
      </c>
      <c r="AAR8" s="90">
        <v>910519.25</v>
      </c>
      <c r="AAS8" s="90">
        <v>1473895.84</v>
      </c>
      <c r="AAT8" s="90">
        <v>1539863.34</v>
      </c>
      <c r="AAU8" s="90">
        <v>2810881.75</v>
      </c>
      <c r="AAV8" s="90">
        <v>1202842.6300000001</v>
      </c>
      <c r="AAW8" s="90">
        <v>2225777.0699999998</v>
      </c>
      <c r="AAX8" s="90">
        <v>7143263.6899999995</v>
      </c>
      <c r="AAY8" s="90">
        <v>4223361.2</v>
      </c>
      <c r="AAZ8" s="90">
        <v>423815.01999999996</v>
      </c>
      <c r="ABA8" s="90">
        <v>740706.60999999987</v>
      </c>
      <c r="ABB8" s="90">
        <v>603863.23</v>
      </c>
      <c r="ABC8" s="90">
        <v>530088.61</v>
      </c>
      <c r="ABD8" s="90">
        <v>1582436.08</v>
      </c>
      <c r="ABE8" s="90">
        <v>521186.04</v>
      </c>
      <c r="ABF8" s="90">
        <v>15421096.41</v>
      </c>
      <c r="ABG8" s="90">
        <v>7702262.3099999996</v>
      </c>
      <c r="ABH8" s="90">
        <v>289464.71999999997</v>
      </c>
      <c r="ABI8" s="90">
        <v>663113.20000000007</v>
      </c>
      <c r="ABJ8" s="90">
        <v>155749.81</v>
      </c>
      <c r="ABK8" s="90">
        <v>328614.89999999997</v>
      </c>
      <c r="ABL8" s="90">
        <v>335186.13</v>
      </c>
      <c r="ABM8" s="90">
        <v>11305275.5</v>
      </c>
      <c r="ABN8" s="90">
        <v>531129.78999999992</v>
      </c>
      <c r="ABO8" s="90">
        <v>388765.68</v>
      </c>
      <c r="ABP8" s="90">
        <v>951557.64</v>
      </c>
      <c r="ABQ8" s="90">
        <v>1197429.0899999999</v>
      </c>
      <c r="ABR8" s="90">
        <v>1109374.6199999999</v>
      </c>
      <c r="ABS8" s="90">
        <v>507898.57</v>
      </c>
      <c r="ABT8" s="90">
        <v>860734.02999999991</v>
      </c>
      <c r="ABU8" s="90">
        <v>1777</v>
      </c>
      <c r="ABV8" s="90">
        <v>18305795.570000004</v>
      </c>
      <c r="ABW8" s="90">
        <v>249432.11</v>
      </c>
      <c r="ABX8" s="90">
        <v>958407.35</v>
      </c>
      <c r="ABY8" s="90">
        <v>710108.75999999989</v>
      </c>
      <c r="ABZ8" s="90">
        <v>253126.39999999999</v>
      </c>
      <c r="ACA8" s="90">
        <v>2302013.86</v>
      </c>
      <c r="ACB8" s="90">
        <v>515717</v>
      </c>
      <c r="ACC8" s="90">
        <v>569146.08000000007</v>
      </c>
      <c r="ACD8" s="90">
        <v>463047.12</v>
      </c>
      <c r="ACE8" s="90">
        <v>1170544</v>
      </c>
      <c r="ACF8" s="90">
        <v>484691.89999999991</v>
      </c>
      <c r="ACG8" s="90">
        <v>39294645.700000003</v>
      </c>
      <c r="ACH8" s="90">
        <v>442838.18</v>
      </c>
      <c r="ACI8" s="90">
        <v>1389873.36</v>
      </c>
      <c r="ACJ8" s="90">
        <v>1383866.16</v>
      </c>
      <c r="ACK8" s="90">
        <v>570603.76</v>
      </c>
      <c r="ACL8" s="90">
        <v>1443049.96</v>
      </c>
      <c r="ACM8" s="90">
        <v>1908193.2200000002</v>
      </c>
      <c r="ACN8" s="90">
        <v>6456823.71</v>
      </c>
      <c r="ACO8" s="90">
        <v>10603206.140000001</v>
      </c>
      <c r="ACP8" s="90">
        <v>1221143.45</v>
      </c>
      <c r="ACQ8" s="90">
        <v>919147.48</v>
      </c>
      <c r="ACR8" s="90">
        <v>2557579.34</v>
      </c>
      <c r="ACS8" s="90">
        <v>1271427.6400000001</v>
      </c>
      <c r="ACT8" s="90">
        <v>8750649.4300000016</v>
      </c>
      <c r="ACU8" s="90">
        <v>703712.84</v>
      </c>
      <c r="ACV8" s="90">
        <v>1579070.01</v>
      </c>
      <c r="ACW8" s="90">
        <v>584704.94999999995</v>
      </c>
      <c r="ACX8" s="90">
        <v>373107.81</v>
      </c>
      <c r="ACY8" s="90">
        <v>697374.91999999993</v>
      </c>
      <c r="ACZ8" s="90">
        <v>228205.9</v>
      </c>
      <c r="ADA8" s="90">
        <v>143278.5</v>
      </c>
      <c r="ADB8" s="90">
        <v>294492</v>
      </c>
      <c r="ADC8" s="90">
        <v>427785</v>
      </c>
      <c r="ADD8" s="90">
        <v>8315842.459999999</v>
      </c>
      <c r="ADE8" s="90">
        <v>7345952.7700000005</v>
      </c>
      <c r="ADF8" s="90">
        <v>201273.99</v>
      </c>
      <c r="ADG8" s="90">
        <v>180048.18</v>
      </c>
      <c r="ADH8" s="90">
        <v>353826.39000000007</v>
      </c>
      <c r="ADI8" s="90">
        <v>460887</v>
      </c>
      <c r="ADJ8" s="90">
        <v>385873.37</v>
      </c>
      <c r="ADK8" s="90">
        <v>782497.29</v>
      </c>
      <c r="ADL8" s="90">
        <v>365160.85</v>
      </c>
      <c r="ADM8" s="90">
        <v>30287257.220000003</v>
      </c>
      <c r="ADN8" s="90">
        <v>1052305.98</v>
      </c>
      <c r="ADO8" s="90">
        <v>814994.07000000007</v>
      </c>
      <c r="ADP8" s="90">
        <v>6577081.2800000003</v>
      </c>
      <c r="ADQ8" s="90">
        <v>182748.02</v>
      </c>
      <c r="ADR8" s="90">
        <v>413881.9</v>
      </c>
      <c r="ADS8" s="90">
        <v>594395.80000000005</v>
      </c>
      <c r="ADT8" s="90">
        <v>174268.82</v>
      </c>
      <c r="ADU8" s="90">
        <v>46973293.600000001</v>
      </c>
      <c r="ADV8" s="90">
        <v>1367588.33</v>
      </c>
      <c r="ADW8" s="90">
        <v>2900222.95</v>
      </c>
      <c r="ADX8" s="90">
        <v>476961.7</v>
      </c>
      <c r="ADY8" s="90">
        <v>314044.90999999997</v>
      </c>
      <c r="ADZ8" s="90">
        <v>1123263.25</v>
      </c>
      <c r="AEA8" s="90">
        <v>519273.32999999996</v>
      </c>
      <c r="AEB8" s="90">
        <v>746596.96000000008</v>
      </c>
      <c r="AEC8" s="90">
        <v>528374</v>
      </c>
      <c r="AED8" s="90">
        <v>424027.28</v>
      </c>
      <c r="AEE8" s="90">
        <v>984460.06</v>
      </c>
      <c r="AEF8" s="90">
        <v>2198576.98</v>
      </c>
      <c r="AEG8" s="90">
        <v>725083.13</v>
      </c>
      <c r="AEH8" s="90">
        <v>446946.52</v>
      </c>
      <c r="AEI8" s="90">
        <v>985548.34</v>
      </c>
      <c r="AEJ8" s="90">
        <v>1229930.27</v>
      </c>
      <c r="AEK8" s="90">
        <v>636911.04999999993</v>
      </c>
      <c r="AEL8" s="90">
        <v>2540097.7299999995</v>
      </c>
      <c r="AEM8" s="90">
        <v>314904.95999999996</v>
      </c>
      <c r="AEN8" s="90">
        <v>865227.73</v>
      </c>
      <c r="AEO8" s="90">
        <v>34411947.950000003</v>
      </c>
      <c r="AEP8" s="90">
        <v>2192659.41</v>
      </c>
      <c r="AEQ8" s="90">
        <v>1538954.29</v>
      </c>
      <c r="AER8" s="90">
        <v>1224485.47</v>
      </c>
      <c r="AES8" s="90">
        <v>812133.53</v>
      </c>
      <c r="AET8" s="90">
        <v>3660542.2899999991</v>
      </c>
      <c r="AEU8" s="90">
        <v>605077.96</v>
      </c>
      <c r="AEV8" s="90">
        <v>1239940.1000000001</v>
      </c>
      <c r="AEW8" s="90">
        <v>1049409.5</v>
      </c>
      <c r="AEX8" s="90">
        <v>430971.49</v>
      </c>
      <c r="AEY8" s="90">
        <v>13487681.279999999</v>
      </c>
      <c r="AEZ8" s="90">
        <v>7965547.290000001</v>
      </c>
      <c r="AFA8" s="90">
        <v>1136051.0400000003</v>
      </c>
      <c r="AFB8" s="90">
        <v>681257.6100000001</v>
      </c>
      <c r="AFC8" s="90">
        <v>765219.83999999997</v>
      </c>
      <c r="AFD8" s="90">
        <v>730875.95000000007</v>
      </c>
      <c r="AFE8" s="90">
        <v>534929.53</v>
      </c>
      <c r="AFF8" s="90">
        <v>414407.10000000003</v>
      </c>
      <c r="AFG8" s="90">
        <v>590812.63</v>
      </c>
      <c r="AFH8" s="90">
        <v>592641.92000000004</v>
      </c>
      <c r="AFI8" s="90">
        <v>203988.15</v>
      </c>
      <c r="AFJ8" s="90">
        <v>191486.09</v>
      </c>
      <c r="AFK8" s="90">
        <v>664061.3600000001</v>
      </c>
      <c r="AFL8" s="90">
        <v>16343138.020000001</v>
      </c>
      <c r="AFM8" s="90">
        <v>1178084.24</v>
      </c>
      <c r="AFN8" s="90">
        <v>446989.74</v>
      </c>
      <c r="AFO8" s="90">
        <v>485583.18</v>
      </c>
      <c r="AFP8" s="90">
        <v>444021.24</v>
      </c>
      <c r="AFQ8" s="90">
        <v>262670.80999999994</v>
      </c>
      <c r="AFR8" s="90">
        <v>246207.28999999998</v>
      </c>
      <c r="AFS8" s="90">
        <v>760384.94</v>
      </c>
      <c r="AFT8" s="90">
        <v>602721</v>
      </c>
      <c r="AFU8" s="90">
        <v>350496.64</v>
      </c>
      <c r="AFV8" s="90">
        <v>1494518.95</v>
      </c>
      <c r="AFW8" s="90">
        <v>236983.97999999995</v>
      </c>
      <c r="AFX8" s="90">
        <v>33251681.849999994</v>
      </c>
      <c r="AFY8" s="90">
        <v>768819.72000000009</v>
      </c>
      <c r="AFZ8" s="90">
        <v>1212531.06</v>
      </c>
      <c r="AGA8" s="90">
        <v>1175234.8899999999</v>
      </c>
      <c r="AGB8" s="90">
        <v>4896110.59</v>
      </c>
      <c r="AGC8" s="90">
        <v>977912.51</v>
      </c>
      <c r="AGD8" s="90">
        <v>658949.80000000005</v>
      </c>
      <c r="AGE8" s="90">
        <v>877697.03000000014</v>
      </c>
      <c r="AGF8" s="90">
        <v>793656.03</v>
      </c>
      <c r="AGG8" s="90">
        <v>1165277.1099999999</v>
      </c>
      <c r="AGH8" s="90">
        <v>779091.58</v>
      </c>
      <c r="AGI8" s="90">
        <v>25999637.75</v>
      </c>
      <c r="AGJ8" s="90">
        <v>2983904.4000000004</v>
      </c>
      <c r="AGK8" s="90">
        <v>818524.87000000011</v>
      </c>
      <c r="AGL8" s="90">
        <v>1396301.6199999999</v>
      </c>
      <c r="AGM8" s="90">
        <v>953825.65999999992</v>
      </c>
      <c r="AGN8" s="90">
        <v>2208913.17</v>
      </c>
      <c r="AGO8" s="90">
        <v>97998.83</v>
      </c>
      <c r="AGP8" s="90">
        <v>185243.81999999998</v>
      </c>
      <c r="AGQ8" s="90">
        <v>35308565.649999999</v>
      </c>
      <c r="AGR8" s="90">
        <v>20398309.559999995</v>
      </c>
      <c r="AGS8" s="90">
        <v>940787.19000000006</v>
      </c>
      <c r="AGT8" s="90">
        <v>1313480.1399999999</v>
      </c>
      <c r="AGU8" s="90">
        <v>2960031.71</v>
      </c>
      <c r="AGV8" s="90">
        <v>986685.80999999994</v>
      </c>
      <c r="AGW8" s="90">
        <v>570065.16</v>
      </c>
      <c r="AGX8" s="90">
        <v>2640089.7299999995</v>
      </c>
      <c r="AGY8" s="90">
        <v>405688.50000000006</v>
      </c>
      <c r="AGZ8" s="90">
        <v>1045908.9</v>
      </c>
      <c r="AHA8" s="90">
        <v>1123502.6400000001</v>
      </c>
      <c r="AHB8" s="90">
        <v>684474.98</v>
      </c>
      <c r="AHC8" s="90">
        <v>772535.24000000011</v>
      </c>
      <c r="AHD8" s="90">
        <v>426274.32000000007</v>
      </c>
      <c r="AHE8" s="90">
        <v>767820.91</v>
      </c>
      <c r="AHF8" s="90">
        <v>801629.29</v>
      </c>
      <c r="AHG8" s="90">
        <v>390477.52999999997</v>
      </c>
      <c r="AHH8" s="90">
        <v>11325987.75</v>
      </c>
      <c r="AHI8" s="90">
        <v>1066470.6200000001</v>
      </c>
      <c r="AHJ8" s="90">
        <v>556360.09000000008</v>
      </c>
      <c r="AHK8" s="90">
        <v>1240748.3400000001</v>
      </c>
      <c r="AHL8" s="90">
        <v>2103978.4699999997</v>
      </c>
      <c r="AHM8" s="90">
        <v>757432.7300000001</v>
      </c>
      <c r="AHN8" s="90">
        <v>755004.08</v>
      </c>
    </row>
    <row r="9" spans="1:899" ht="21" x14ac:dyDescent="0.35">
      <c r="A9" s="92" t="s">
        <v>6</v>
      </c>
      <c r="B9" s="5" t="s">
        <v>7</v>
      </c>
      <c r="C9" s="90">
        <v>439421997.38000005</v>
      </c>
      <c r="D9" s="90">
        <v>9402080.3399999999</v>
      </c>
      <c r="E9" s="90">
        <v>29331983.910000004</v>
      </c>
      <c r="F9" s="90">
        <v>4035926.0199999996</v>
      </c>
      <c r="G9" s="90">
        <v>26156021.59</v>
      </c>
      <c r="H9" s="90">
        <v>8325778.7399999993</v>
      </c>
      <c r="I9" s="90">
        <v>12135756.52</v>
      </c>
      <c r="J9" s="90">
        <v>4044406.82</v>
      </c>
      <c r="K9" s="90">
        <v>8936703.9699999988</v>
      </c>
      <c r="L9" s="90">
        <v>5881199.9400000004</v>
      </c>
      <c r="M9" s="90">
        <v>3226528.43</v>
      </c>
      <c r="N9" s="90">
        <v>6793838.4500000002</v>
      </c>
      <c r="O9" s="90">
        <v>555317.84</v>
      </c>
      <c r="P9" s="90">
        <v>4965578.7699999996</v>
      </c>
      <c r="Q9" s="90">
        <v>3106481.38</v>
      </c>
      <c r="R9" s="90">
        <v>15087083.459999999</v>
      </c>
      <c r="S9" s="90">
        <v>17921855.319999997</v>
      </c>
      <c r="T9" s="90">
        <v>1808171.05</v>
      </c>
      <c r="U9" s="90">
        <v>356303167.09000003</v>
      </c>
      <c r="V9" s="90">
        <v>46191184.859999999</v>
      </c>
      <c r="W9" s="90">
        <v>3437756.24</v>
      </c>
      <c r="X9" s="90">
        <v>5004573.46</v>
      </c>
      <c r="Y9" s="90">
        <v>8213704.0299999993</v>
      </c>
      <c r="Z9" s="90">
        <v>4808065.16</v>
      </c>
      <c r="AA9" s="90">
        <v>2121754.75</v>
      </c>
      <c r="AB9" s="90">
        <v>42470262.309999995</v>
      </c>
      <c r="AC9" s="90">
        <v>4818811.29</v>
      </c>
      <c r="AD9" s="90">
        <v>6121267.5200000005</v>
      </c>
      <c r="AE9" s="90">
        <v>56394868.119999997</v>
      </c>
      <c r="AF9" s="90">
        <v>4424896.3400000008</v>
      </c>
      <c r="AG9" s="90">
        <v>20144370.750000004</v>
      </c>
      <c r="AH9" s="90">
        <v>8493643.6799999997</v>
      </c>
      <c r="AI9" s="90">
        <v>4004874.82</v>
      </c>
      <c r="AJ9" s="90">
        <v>2096805.26</v>
      </c>
      <c r="AK9" s="90">
        <v>1815522.42</v>
      </c>
      <c r="AL9" s="90">
        <v>9224025.8500000015</v>
      </c>
      <c r="AM9" s="90">
        <v>1239165.5299999998</v>
      </c>
      <c r="AN9" s="90">
        <v>2993604.21</v>
      </c>
      <c r="AO9" s="90">
        <v>2693569.69</v>
      </c>
      <c r="AP9" s="90">
        <v>2789985</v>
      </c>
      <c r="AQ9" s="90">
        <v>1072215</v>
      </c>
      <c r="AR9" s="90">
        <v>644546.84</v>
      </c>
      <c r="AS9" s="90">
        <v>236993099.10999995</v>
      </c>
      <c r="AT9" s="90">
        <v>2339466.59</v>
      </c>
      <c r="AU9" s="90">
        <v>2678838.46</v>
      </c>
      <c r="AV9" s="90">
        <v>7025135.9900000002</v>
      </c>
      <c r="AW9" s="90">
        <v>13897423.610000001</v>
      </c>
      <c r="AX9" s="90">
        <v>11423093.609999999</v>
      </c>
      <c r="AY9" s="90">
        <v>4836062.82</v>
      </c>
      <c r="AZ9" s="90">
        <v>8470105.0099999998</v>
      </c>
      <c r="BA9" s="90">
        <v>2131640.38</v>
      </c>
      <c r="BB9" s="90">
        <v>1840740.51</v>
      </c>
      <c r="BC9" s="90">
        <v>1489917</v>
      </c>
      <c r="BD9" s="90">
        <v>1303129.5699999998</v>
      </c>
      <c r="BE9" s="90">
        <v>50284556.199999996</v>
      </c>
      <c r="BF9" s="90">
        <v>433494.02</v>
      </c>
      <c r="BG9" s="90">
        <v>2230050</v>
      </c>
      <c r="BH9" s="90">
        <v>174675735.38</v>
      </c>
      <c r="BI9" s="90">
        <v>83380652.780000001</v>
      </c>
      <c r="BJ9" s="90">
        <v>6272011.8199999994</v>
      </c>
      <c r="BK9" s="90">
        <v>7565580.8300000001</v>
      </c>
      <c r="BL9" s="90">
        <v>11072518.139999999</v>
      </c>
      <c r="BM9" s="90">
        <v>6204019.0199999996</v>
      </c>
      <c r="BN9" s="90">
        <v>6394233.4800000004</v>
      </c>
      <c r="BO9" s="90">
        <v>0</v>
      </c>
      <c r="BP9" s="90">
        <v>237951</v>
      </c>
      <c r="BQ9" s="90">
        <v>237171444.69999999</v>
      </c>
      <c r="BR9" s="90">
        <v>17496678.060000002</v>
      </c>
      <c r="BS9" s="90">
        <v>6898962.6699999999</v>
      </c>
      <c r="BT9" s="90">
        <v>12860840.449999999</v>
      </c>
      <c r="BU9" s="90">
        <v>6700757.1299999999</v>
      </c>
      <c r="BV9" s="90">
        <v>5047468.47</v>
      </c>
      <c r="BW9" s="90">
        <v>5838200.0599999996</v>
      </c>
      <c r="BX9" s="90">
        <v>8235855.5900000008</v>
      </c>
      <c r="BY9" s="90">
        <v>66928343.230000004</v>
      </c>
      <c r="BZ9" s="90">
        <v>4725946.83</v>
      </c>
      <c r="CA9" s="90">
        <v>7848748.6100000003</v>
      </c>
      <c r="CB9" s="90">
        <v>18867005.449999999</v>
      </c>
      <c r="CC9" s="90">
        <v>3067974.6</v>
      </c>
      <c r="CD9" s="90">
        <v>2035519.1199999999</v>
      </c>
      <c r="CE9" s="90">
        <v>1353521.54</v>
      </c>
      <c r="CF9" s="90">
        <v>465535682.08999997</v>
      </c>
      <c r="CG9" s="90">
        <v>2698631.04</v>
      </c>
      <c r="CH9" s="90">
        <v>20097625.990000002</v>
      </c>
      <c r="CI9" s="90">
        <v>3615749.61</v>
      </c>
      <c r="CJ9" s="90">
        <v>7437507.3100000005</v>
      </c>
      <c r="CK9" s="90">
        <v>7824343.5700000003</v>
      </c>
      <c r="CL9" s="90">
        <v>5108500.4499999993</v>
      </c>
      <c r="CM9" s="90">
        <v>11771912.479999999</v>
      </c>
      <c r="CN9" s="90">
        <v>4069462.01</v>
      </c>
      <c r="CO9" s="90">
        <v>3561982.6</v>
      </c>
      <c r="CP9" s="90">
        <v>2364505.5299999998</v>
      </c>
      <c r="CQ9" s="90">
        <v>9087787.9199999999</v>
      </c>
      <c r="CR9" s="90">
        <v>3325829.37</v>
      </c>
      <c r="CS9" s="90">
        <v>155646477.25</v>
      </c>
      <c r="CT9" s="90">
        <v>2783791.72</v>
      </c>
      <c r="CU9" s="90">
        <v>5390049.8399999999</v>
      </c>
      <c r="CV9" s="90">
        <v>10307130.84</v>
      </c>
      <c r="CW9" s="90">
        <v>2201807.6700000004</v>
      </c>
      <c r="CX9" s="90">
        <v>11204912.34</v>
      </c>
      <c r="CY9" s="90">
        <v>2660102.34</v>
      </c>
      <c r="CZ9" s="90">
        <v>1983611.71</v>
      </c>
      <c r="DA9" s="90">
        <v>115093926.98999999</v>
      </c>
      <c r="DB9" s="90">
        <v>118603565.25999999</v>
      </c>
      <c r="DC9" s="90">
        <v>10827845.680000002</v>
      </c>
      <c r="DD9" s="90">
        <v>5692228.6299999999</v>
      </c>
      <c r="DE9" s="90">
        <v>13016613.779999999</v>
      </c>
      <c r="DF9" s="90">
        <v>4763285.3899999997</v>
      </c>
      <c r="DG9" s="90">
        <v>3229335.96</v>
      </c>
      <c r="DH9" s="90">
        <v>7114967.4800000004</v>
      </c>
      <c r="DI9" s="90">
        <v>1312872.18</v>
      </c>
      <c r="DJ9" s="90">
        <v>547680460.25999987</v>
      </c>
      <c r="DK9" s="90">
        <v>7518208.6900000004</v>
      </c>
      <c r="DL9" s="90">
        <v>6295481.8699999992</v>
      </c>
      <c r="DM9" s="90">
        <v>19506061.889999997</v>
      </c>
      <c r="DN9" s="90">
        <v>11281093.66</v>
      </c>
      <c r="DO9" s="90">
        <v>10666538.41</v>
      </c>
      <c r="DP9" s="90">
        <v>19846195.379999999</v>
      </c>
      <c r="DQ9" s="90">
        <v>3760741.72</v>
      </c>
      <c r="DR9" s="90">
        <v>15737835.220000001</v>
      </c>
      <c r="DS9" s="90">
        <v>164132391.51999998</v>
      </c>
      <c r="DT9" s="90">
        <v>4623890.6000000006</v>
      </c>
      <c r="DU9" s="90">
        <v>42207426.080000006</v>
      </c>
      <c r="DV9" s="90">
        <v>27024454.960000001</v>
      </c>
      <c r="DW9" s="90">
        <v>4257640.4400000004</v>
      </c>
      <c r="DX9" s="90">
        <v>11275470.09</v>
      </c>
      <c r="DY9" s="90">
        <v>7669978.6699999999</v>
      </c>
      <c r="DZ9" s="90">
        <v>1187987.1599999999</v>
      </c>
      <c r="EA9" s="90">
        <v>3377113.67</v>
      </c>
      <c r="EB9" s="90">
        <v>3431977.25</v>
      </c>
      <c r="EC9" s="90">
        <v>23525611.969999999</v>
      </c>
      <c r="ED9" s="90">
        <v>90326290.620000005</v>
      </c>
      <c r="EE9" s="90">
        <v>79628668.24000001</v>
      </c>
      <c r="EF9" s="90">
        <v>4794598.9000000004</v>
      </c>
      <c r="EG9" s="90">
        <v>6563362.5800000001</v>
      </c>
      <c r="EH9" s="90">
        <v>8193243.1900000004</v>
      </c>
      <c r="EI9" s="90">
        <v>9708485.9399999995</v>
      </c>
      <c r="EJ9" s="90">
        <v>20589733.120000001</v>
      </c>
      <c r="EK9" s="90">
        <v>5152921.5099999988</v>
      </c>
      <c r="EL9" s="90">
        <v>7840214.0199999996</v>
      </c>
      <c r="EM9" s="90">
        <v>357371239.90999997</v>
      </c>
      <c r="EN9" s="90">
        <v>7640113.3999999994</v>
      </c>
      <c r="EO9" s="90">
        <v>4511478.9899999993</v>
      </c>
      <c r="EP9" s="90">
        <v>8796131.1500000004</v>
      </c>
      <c r="EQ9" s="90">
        <v>4075634.64</v>
      </c>
      <c r="ER9" s="90">
        <v>2690491.34</v>
      </c>
      <c r="ES9" s="90">
        <v>8464006.9699999988</v>
      </c>
      <c r="ET9" s="90">
        <v>20713303.290000003</v>
      </c>
      <c r="EU9" s="90">
        <v>3941231.44</v>
      </c>
      <c r="EV9" s="90">
        <v>125404376</v>
      </c>
      <c r="EW9" s="90">
        <v>2419763.5999999996</v>
      </c>
      <c r="EX9" s="90">
        <v>3850580.4000000004</v>
      </c>
      <c r="EY9" s="90">
        <v>5645712.96</v>
      </c>
      <c r="EZ9" s="90">
        <v>8036069.8900000006</v>
      </c>
      <c r="FA9" s="90">
        <v>16449305.379999999</v>
      </c>
      <c r="FB9" s="90">
        <v>7068296.6799999997</v>
      </c>
      <c r="FC9" s="90">
        <v>3860637.0300000003</v>
      </c>
      <c r="FD9" s="90">
        <v>4627372.4499999993</v>
      </c>
      <c r="FE9" s="90">
        <v>2720883.4</v>
      </c>
      <c r="FF9" s="90">
        <v>6137538.8399999999</v>
      </c>
      <c r="FG9" s="90">
        <v>1034587.35</v>
      </c>
      <c r="FH9" s="90">
        <v>108743237.12999998</v>
      </c>
      <c r="FI9" s="90">
        <v>3880924.7300000004</v>
      </c>
      <c r="FJ9" s="90">
        <v>6911915.7199999997</v>
      </c>
      <c r="FK9" s="90">
        <v>5995921.1899999995</v>
      </c>
      <c r="FL9" s="90">
        <v>11918937.270000001</v>
      </c>
      <c r="FM9" s="90">
        <v>6609461.3300000001</v>
      </c>
      <c r="FN9" s="90">
        <v>2152787.37</v>
      </c>
      <c r="FO9" s="90">
        <v>584811.03</v>
      </c>
      <c r="FP9" s="90">
        <v>284859416.94</v>
      </c>
      <c r="FQ9" s="90">
        <v>11847493.58</v>
      </c>
      <c r="FR9" s="90">
        <v>12880943.289999999</v>
      </c>
      <c r="FS9" s="90">
        <v>6447065.8500000006</v>
      </c>
      <c r="FT9" s="90">
        <v>8948391.9600000009</v>
      </c>
      <c r="FU9" s="90">
        <v>7304115.1299999999</v>
      </c>
      <c r="FV9" s="90">
        <v>13433228.17</v>
      </c>
      <c r="FW9" s="90">
        <v>9023870.2400000002</v>
      </c>
      <c r="FX9" s="90">
        <v>4975026.8100000005</v>
      </c>
      <c r="FY9" s="90">
        <v>9854344</v>
      </c>
      <c r="FZ9" s="90">
        <v>16444991.400000002</v>
      </c>
      <c r="GA9" s="90">
        <v>4896684.74</v>
      </c>
      <c r="GB9" s="90">
        <v>2263301.2800000003</v>
      </c>
      <c r="GC9" s="90">
        <v>748486</v>
      </c>
      <c r="GD9" s="90">
        <v>150195526.50999999</v>
      </c>
      <c r="GE9" s="90">
        <v>3428351.89</v>
      </c>
      <c r="GF9" s="90">
        <v>3279994.0300000003</v>
      </c>
      <c r="GG9" s="90">
        <v>36270624.789999999</v>
      </c>
      <c r="GH9" s="90">
        <v>8174906.79</v>
      </c>
      <c r="GI9" s="90">
        <v>5831645.75</v>
      </c>
      <c r="GJ9" s="90">
        <v>6474053.3200000012</v>
      </c>
      <c r="GK9" s="90">
        <v>27770159.32</v>
      </c>
      <c r="GL9" s="90">
        <v>3028284.76</v>
      </c>
      <c r="GM9" s="90">
        <v>1666434</v>
      </c>
      <c r="GN9" s="90">
        <v>602447.75</v>
      </c>
      <c r="GO9" s="90">
        <v>1223681.5</v>
      </c>
      <c r="GP9" s="90">
        <v>112005744.05</v>
      </c>
      <c r="GQ9" s="90">
        <v>39632569.68</v>
      </c>
      <c r="GR9" s="90">
        <v>8976501.9799999986</v>
      </c>
      <c r="GS9" s="90">
        <v>32666702.960000001</v>
      </c>
      <c r="GT9" s="90">
        <v>4701492.6499999994</v>
      </c>
      <c r="GU9" s="90">
        <v>8309758.6799999997</v>
      </c>
      <c r="GV9" s="90">
        <v>7263600.9400000004</v>
      </c>
      <c r="GW9" s="90">
        <v>3205843.96</v>
      </c>
      <c r="GX9" s="90">
        <v>130055499.99000001</v>
      </c>
      <c r="GY9" s="90">
        <v>17458973.949999999</v>
      </c>
      <c r="GZ9" s="90">
        <v>11653673.300000001</v>
      </c>
      <c r="HA9" s="90">
        <v>7731298.0099999998</v>
      </c>
      <c r="HB9" s="90">
        <v>334744794.42000002</v>
      </c>
      <c r="HC9" s="90">
        <v>22576752.809999999</v>
      </c>
      <c r="HD9" s="90">
        <v>11469972.25</v>
      </c>
      <c r="HE9" s="90">
        <v>7949939.8099999996</v>
      </c>
      <c r="HF9" s="90">
        <v>9902969.9800000004</v>
      </c>
      <c r="HG9" s="90">
        <v>41205146.43</v>
      </c>
      <c r="HH9" s="90">
        <v>1263616.54</v>
      </c>
      <c r="HI9" s="90">
        <v>76691068.170000017</v>
      </c>
      <c r="HJ9" s="90">
        <v>3370837.41</v>
      </c>
      <c r="HK9" s="90">
        <v>3741157.93</v>
      </c>
      <c r="HL9" s="90">
        <v>2881306.96</v>
      </c>
      <c r="HM9" s="90">
        <v>2640391.9300000002</v>
      </c>
      <c r="HN9" s="90">
        <v>3748785.47</v>
      </c>
      <c r="HO9" s="90">
        <v>4032848.86</v>
      </c>
      <c r="HP9" s="90">
        <v>1390059.94</v>
      </c>
      <c r="HQ9" s="90">
        <v>201214006.52999997</v>
      </c>
      <c r="HR9" s="90">
        <v>34797746.159999996</v>
      </c>
      <c r="HS9" s="90">
        <v>6505483.6200000001</v>
      </c>
      <c r="HT9" s="90">
        <v>4804741.0599999996</v>
      </c>
      <c r="HU9" s="90">
        <v>4343154</v>
      </c>
      <c r="HV9" s="90">
        <v>4385040.0600000005</v>
      </c>
      <c r="HW9" s="90">
        <v>7656146</v>
      </c>
      <c r="HX9" s="90">
        <v>7850612.2800000003</v>
      </c>
      <c r="HY9" s="90">
        <v>6096865.2700000005</v>
      </c>
      <c r="HZ9" s="90">
        <v>5891899.8399999999</v>
      </c>
      <c r="IA9" s="90">
        <v>4168091.29</v>
      </c>
      <c r="IB9" s="90">
        <v>4908288.0699999994</v>
      </c>
      <c r="IC9" s="90">
        <v>1643241.82</v>
      </c>
      <c r="ID9" s="90">
        <v>7628136.9000000004</v>
      </c>
      <c r="IE9" s="90">
        <v>4181177.0700000003</v>
      </c>
      <c r="IF9" s="90">
        <v>5389847.2000000002</v>
      </c>
      <c r="IG9" s="90">
        <v>206554318.09999999</v>
      </c>
      <c r="IH9" s="90">
        <v>65316603.940000005</v>
      </c>
      <c r="II9" s="90">
        <v>5059548.0199999996</v>
      </c>
      <c r="IJ9" s="90">
        <v>13841789.370000001</v>
      </c>
      <c r="IK9" s="90">
        <v>18435822.469999995</v>
      </c>
      <c r="IL9" s="90">
        <v>9713826.3200000003</v>
      </c>
      <c r="IM9" s="90">
        <v>3697403.35</v>
      </c>
      <c r="IN9" s="90">
        <v>2270901.75</v>
      </c>
      <c r="IO9" s="90">
        <v>1766791.1</v>
      </c>
      <c r="IP9" s="90">
        <v>2100643.19</v>
      </c>
      <c r="IQ9" s="90">
        <v>4066953.92</v>
      </c>
      <c r="IR9" s="90">
        <v>307578563.22000003</v>
      </c>
      <c r="IS9" s="90">
        <v>78074742</v>
      </c>
      <c r="IT9" s="90">
        <v>8644501.4699999988</v>
      </c>
      <c r="IU9" s="90">
        <v>5158839.82</v>
      </c>
      <c r="IV9" s="90">
        <v>5735151.6700000009</v>
      </c>
      <c r="IW9" s="90">
        <v>3479156.56</v>
      </c>
      <c r="IX9" s="90">
        <v>5391778.8700000001</v>
      </c>
      <c r="IY9" s="90">
        <v>1908567.9600000002</v>
      </c>
      <c r="IZ9" s="90">
        <v>6588042.1899999995</v>
      </c>
      <c r="JA9" s="90">
        <v>13748838.1</v>
      </c>
      <c r="JB9" s="90">
        <v>4518840</v>
      </c>
      <c r="JC9" s="90">
        <v>2841441.56</v>
      </c>
      <c r="JD9" s="90">
        <v>130350562.27999999</v>
      </c>
      <c r="JE9" s="90">
        <v>44744209.009999998</v>
      </c>
      <c r="JF9" s="90">
        <v>4925160.22</v>
      </c>
      <c r="JG9" s="90">
        <v>2913630.62</v>
      </c>
      <c r="JH9" s="90">
        <v>5555080</v>
      </c>
      <c r="JI9" s="90">
        <v>5307439.7800000012</v>
      </c>
      <c r="JJ9" s="90">
        <v>117152317.74000001</v>
      </c>
      <c r="JK9" s="90">
        <v>7654407.1900000004</v>
      </c>
      <c r="JL9" s="90">
        <v>11059295.74</v>
      </c>
      <c r="JM9" s="90">
        <v>17889052.899999999</v>
      </c>
      <c r="JN9" s="90">
        <v>5462795.5099999998</v>
      </c>
      <c r="JO9" s="90">
        <v>25513608.98</v>
      </c>
      <c r="JP9" s="90">
        <v>5792725.8900000006</v>
      </c>
      <c r="JQ9" s="90">
        <v>279155743.10000002</v>
      </c>
      <c r="JR9" s="90">
        <v>50701646.620000005</v>
      </c>
      <c r="JS9" s="90">
        <v>5264934.71</v>
      </c>
      <c r="JT9" s="90">
        <v>2080079.13</v>
      </c>
      <c r="JU9" s="90">
        <v>9870601.3599999994</v>
      </c>
      <c r="JV9" s="90">
        <v>1956632.26</v>
      </c>
      <c r="JW9" s="90">
        <v>38011748.689999998</v>
      </c>
      <c r="JX9" s="90">
        <v>6395602.0899999999</v>
      </c>
      <c r="JY9" s="90">
        <v>3222733.63</v>
      </c>
      <c r="JZ9" s="90">
        <v>13414720.83</v>
      </c>
      <c r="KA9" s="90">
        <v>2391184.44</v>
      </c>
      <c r="KB9" s="90">
        <v>10471812.120000001</v>
      </c>
      <c r="KC9" s="90">
        <v>2865237.16</v>
      </c>
      <c r="KD9" s="90">
        <v>1070107.73</v>
      </c>
      <c r="KE9" s="90">
        <v>2989684.6</v>
      </c>
      <c r="KF9" s="90">
        <v>297356915.69999999</v>
      </c>
      <c r="KG9" s="90">
        <v>-1.862645149230957E-9</v>
      </c>
      <c r="KH9" s="90">
        <v>7308204.04</v>
      </c>
      <c r="KI9" s="90">
        <v>13304122.179999998</v>
      </c>
      <c r="KJ9" s="90">
        <v>26340392.719999999</v>
      </c>
      <c r="KK9" s="90">
        <v>5892904.46</v>
      </c>
      <c r="KL9" s="90">
        <v>27595243.800000001</v>
      </c>
      <c r="KM9" s="90">
        <v>5685488.3800000008</v>
      </c>
      <c r="KN9" s="90">
        <v>7716917.4000000004</v>
      </c>
      <c r="KO9" s="90">
        <v>81875449.299999997</v>
      </c>
      <c r="KP9" s="90">
        <v>8079288.1299999999</v>
      </c>
      <c r="KQ9" s="90">
        <v>7885831.6399999987</v>
      </c>
      <c r="KR9" s="90">
        <v>24724186.650000002</v>
      </c>
      <c r="KS9" s="90">
        <v>4158732.85</v>
      </c>
      <c r="KT9" s="90">
        <v>11363994.060000001</v>
      </c>
      <c r="KU9" s="90">
        <v>141750248.00999999</v>
      </c>
      <c r="KV9" s="90">
        <v>11480620.460000001</v>
      </c>
      <c r="KW9" s="90">
        <v>180776619.84999999</v>
      </c>
      <c r="KX9" s="90">
        <v>6749258.6199999992</v>
      </c>
      <c r="KY9" s="90">
        <v>4731942.5500000007</v>
      </c>
      <c r="KZ9" s="90">
        <v>14737341.060000001</v>
      </c>
      <c r="LA9" s="90">
        <v>24496176.469999999</v>
      </c>
      <c r="LB9" s="90">
        <v>21196400.579999998</v>
      </c>
      <c r="LC9" s="90">
        <v>5023162.17</v>
      </c>
      <c r="LD9" s="90">
        <v>4740570.54</v>
      </c>
      <c r="LE9" s="90">
        <v>573540804.07999992</v>
      </c>
      <c r="LF9" s="90">
        <v>46860955.280000001</v>
      </c>
      <c r="LG9" s="90">
        <v>62206561.019999996</v>
      </c>
      <c r="LH9" s="90">
        <v>84059576</v>
      </c>
      <c r="LI9" s="90">
        <v>11054570.02</v>
      </c>
      <c r="LJ9" s="90">
        <v>5640155.4299999997</v>
      </c>
      <c r="LK9" s="90">
        <v>3609843.4299999997</v>
      </c>
      <c r="LL9" s="90">
        <v>7339974.6799999997</v>
      </c>
      <c r="LM9" s="90">
        <v>14208656.489999998</v>
      </c>
      <c r="LN9" s="90">
        <v>9609601.6099999994</v>
      </c>
      <c r="LO9" s="90">
        <v>1462052.02</v>
      </c>
      <c r="LP9" s="90">
        <v>90607869.290000007</v>
      </c>
      <c r="LQ9" s="90">
        <v>16649615.129999999</v>
      </c>
      <c r="LR9" s="90">
        <v>7985478.8099999996</v>
      </c>
      <c r="LS9" s="90">
        <v>147530994.99000001</v>
      </c>
      <c r="LT9" s="90">
        <v>64231292.869999997</v>
      </c>
      <c r="LU9" s="90">
        <v>298951757.94999999</v>
      </c>
      <c r="LV9" s="90">
        <v>62068781.220000006</v>
      </c>
      <c r="LW9" s="90">
        <v>27102970.040000003</v>
      </c>
      <c r="LX9" s="90">
        <v>15514589.109999999</v>
      </c>
      <c r="LY9" s="90">
        <v>22648820.34</v>
      </c>
      <c r="LZ9" s="90">
        <v>26830645.129999999</v>
      </c>
      <c r="MA9" s="90">
        <v>20969006.989999998</v>
      </c>
      <c r="MB9" s="90">
        <v>43755712.229999997</v>
      </c>
      <c r="MC9" s="90">
        <v>32058609.399999995</v>
      </c>
      <c r="MD9" s="90">
        <v>5966197.7199999997</v>
      </c>
      <c r="ME9" s="90">
        <v>296942373.27000004</v>
      </c>
      <c r="MF9" s="90">
        <v>7321529.9099999992</v>
      </c>
      <c r="MG9" s="90">
        <v>4920623</v>
      </c>
      <c r="MH9" s="90">
        <v>2546185.5</v>
      </c>
      <c r="MI9" s="90">
        <v>3059190</v>
      </c>
      <c r="MJ9" s="90">
        <v>5204355.25</v>
      </c>
      <c r="MK9" s="90">
        <v>6808690.6799999997</v>
      </c>
      <c r="ML9" s="90">
        <v>7515775.5200000005</v>
      </c>
      <c r="MM9" s="90">
        <v>6674286.4199999999</v>
      </c>
      <c r="MN9" s="90">
        <v>2266713.5100000002</v>
      </c>
      <c r="MO9" s="90">
        <v>4863745.43</v>
      </c>
      <c r="MP9" s="90">
        <v>4061059.5900000003</v>
      </c>
      <c r="MQ9" s="90">
        <v>135346611.33000001</v>
      </c>
      <c r="MR9" s="90">
        <v>2136629.1</v>
      </c>
      <c r="MS9" s="90">
        <v>9971646.9199999999</v>
      </c>
      <c r="MT9" s="90">
        <v>5203762.2899999991</v>
      </c>
      <c r="MU9" s="90">
        <v>8060489.0600000015</v>
      </c>
      <c r="MV9" s="90">
        <v>22598303.52</v>
      </c>
      <c r="MW9" s="90">
        <v>24681433.720000003</v>
      </c>
      <c r="MX9" s="90">
        <v>6750307.8399999999</v>
      </c>
      <c r="MY9" s="90">
        <v>5921149.8499999996</v>
      </c>
      <c r="MZ9" s="90">
        <v>1309352.52</v>
      </c>
      <c r="NA9" s="90">
        <v>903659.87</v>
      </c>
      <c r="NB9" s="90">
        <v>368904222.39999992</v>
      </c>
      <c r="NC9" s="90">
        <v>14118994.26</v>
      </c>
      <c r="ND9" s="90">
        <v>1528210.21</v>
      </c>
      <c r="NE9" s="90">
        <v>22168435.809999999</v>
      </c>
      <c r="NF9" s="90">
        <v>3075193.2399999998</v>
      </c>
      <c r="NG9" s="90">
        <v>9597055.4199999999</v>
      </c>
      <c r="NH9" s="90">
        <v>41629745.859999999</v>
      </c>
      <c r="NI9" s="90">
        <v>7912616.6699999999</v>
      </c>
      <c r="NJ9" s="90">
        <v>624212.99</v>
      </c>
      <c r="NK9" s="90">
        <v>4344095.6100000003</v>
      </c>
      <c r="NL9" s="90">
        <v>3064605.5</v>
      </c>
      <c r="NM9" s="90">
        <v>2355198.67</v>
      </c>
      <c r="NN9" s="90">
        <v>89396340.250000015</v>
      </c>
      <c r="NO9" s="90">
        <v>6434589.0800000001</v>
      </c>
      <c r="NP9" s="90">
        <v>4316163.84</v>
      </c>
      <c r="NQ9" s="90">
        <v>4767072.96</v>
      </c>
      <c r="NR9" s="90">
        <v>12188132.34</v>
      </c>
      <c r="NS9" s="90">
        <v>423281.42</v>
      </c>
      <c r="NT9" s="90">
        <v>1143770.58</v>
      </c>
      <c r="NU9" s="90">
        <v>173114152.69999999</v>
      </c>
      <c r="NV9" s="90">
        <v>24281860.950000003</v>
      </c>
      <c r="NW9" s="90">
        <v>4296257.9800000004</v>
      </c>
      <c r="NX9" s="90">
        <v>2942112.3200000003</v>
      </c>
      <c r="NY9" s="90">
        <v>4115216.21</v>
      </c>
      <c r="NZ9" s="90">
        <v>3080417.12</v>
      </c>
      <c r="OA9" s="90">
        <v>2940643.7099999995</v>
      </c>
      <c r="OB9" s="90">
        <v>165116318.82000002</v>
      </c>
      <c r="OC9" s="90">
        <v>5081166.4700000007</v>
      </c>
      <c r="OD9" s="90">
        <v>3107109.7499999995</v>
      </c>
      <c r="OE9" s="90">
        <v>24834880.039999999</v>
      </c>
      <c r="OF9" s="90">
        <v>10499569.77</v>
      </c>
      <c r="OG9" s="90">
        <v>7244189.5600000005</v>
      </c>
      <c r="OH9" s="90">
        <v>1254931.1400000001</v>
      </c>
      <c r="OI9" s="90">
        <v>1425540.32</v>
      </c>
      <c r="OJ9" s="90">
        <v>798777</v>
      </c>
      <c r="OK9" s="90">
        <v>119745288.36</v>
      </c>
      <c r="OL9" s="90">
        <v>20203295.460000001</v>
      </c>
      <c r="OM9" s="90">
        <v>80478124.840000004</v>
      </c>
      <c r="ON9" s="90">
        <v>4272202.4799999995</v>
      </c>
      <c r="OO9" s="90">
        <v>3854506.72</v>
      </c>
      <c r="OP9" s="90">
        <v>545635</v>
      </c>
      <c r="OQ9" s="90">
        <v>89199970.669999987</v>
      </c>
      <c r="OR9" s="90">
        <v>2621347</v>
      </c>
      <c r="OS9" s="90">
        <v>4822440.6399999997</v>
      </c>
      <c r="OT9" s="90">
        <v>5436213.25</v>
      </c>
      <c r="OU9" s="90">
        <v>10514201.319999998</v>
      </c>
      <c r="OV9" s="90">
        <v>34900961.899999999</v>
      </c>
      <c r="OW9" s="90">
        <v>2828355.1900000004</v>
      </c>
      <c r="OX9" s="90">
        <v>843717</v>
      </c>
      <c r="OY9" s="90">
        <v>1354882.91</v>
      </c>
      <c r="OZ9" s="90">
        <v>147444341.69999999</v>
      </c>
      <c r="PA9" s="90">
        <v>3779121.4699999997</v>
      </c>
      <c r="PB9" s="90">
        <v>37356045.810000002</v>
      </c>
      <c r="PC9" s="90">
        <v>4751935.51</v>
      </c>
      <c r="PD9" s="90">
        <v>27012657.350000001</v>
      </c>
      <c r="PE9" s="90">
        <v>22537118.030000001</v>
      </c>
      <c r="PF9" s="90">
        <v>4506405.01</v>
      </c>
      <c r="PG9" s="90">
        <v>4837139</v>
      </c>
      <c r="PH9" s="90">
        <v>13068452.399999999</v>
      </c>
      <c r="PI9" s="90">
        <v>3843658.0999999996</v>
      </c>
      <c r="PJ9" s="90">
        <v>12841913.25</v>
      </c>
      <c r="PK9" s="90">
        <v>23332848</v>
      </c>
      <c r="PL9" s="90">
        <v>5573223</v>
      </c>
      <c r="PM9" s="90">
        <v>43505804.390000001</v>
      </c>
      <c r="PN9" s="90">
        <v>3740636</v>
      </c>
      <c r="PO9" s="90">
        <v>1458089.65</v>
      </c>
      <c r="PP9" s="90">
        <v>820255</v>
      </c>
      <c r="PQ9" s="90">
        <v>974948</v>
      </c>
      <c r="PR9" s="90">
        <v>322176415.24000001</v>
      </c>
      <c r="PS9" s="90">
        <v>5077859.6399999997</v>
      </c>
      <c r="PT9" s="90">
        <v>5022488.2200000007</v>
      </c>
      <c r="PU9" s="90">
        <v>8821339.5</v>
      </c>
      <c r="PV9" s="90">
        <v>80230262.280000001</v>
      </c>
      <c r="PW9" s="90">
        <v>4219468.3899999997</v>
      </c>
      <c r="PX9" s="90">
        <v>18086951.669999998</v>
      </c>
      <c r="PY9" s="90">
        <v>5365538.5299999993</v>
      </c>
      <c r="PZ9" s="90">
        <v>26575505.899999999</v>
      </c>
      <c r="QA9" s="90">
        <v>3027661.04</v>
      </c>
      <c r="QB9" s="90">
        <v>31577433.91</v>
      </c>
      <c r="QC9" s="90">
        <v>5292616.1399999997</v>
      </c>
      <c r="QD9" s="90">
        <v>17025882.530000001</v>
      </c>
      <c r="QE9" s="90">
        <v>8208953.4500000002</v>
      </c>
      <c r="QF9" s="90">
        <v>8438909.4100000001</v>
      </c>
      <c r="QG9" s="90">
        <v>20520433.73</v>
      </c>
      <c r="QH9" s="90">
        <v>9472431.9499999993</v>
      </c>
      <c r="QI9" s="90">
        <v>3413724.93</v>
      </c>
      <c r="QJ9" s="90">
        <v>2069820.48</v>
      </c>
      <c r="QK9" s="90">
        <v>17507879.079999998</v>
      </c>
      <c r="QL9" s="90">
        <v>20166718.350000001</v>
      </c>
      <c r="QM9" s="90">
        <v>2533268.17</v>
      </c>
      <c r="QN9" s="90">
        <v>695210</v>
      </c>
      <c r="QO9" s="90">
        <v>914940</v>
      </c>
      <c r="QP9" s="90">
        <v>1064394</v>
      </c>
      <c r="QQ9" s="90">
        <v>0</v>
      </c>
      <c r="QR9" s="90">
        <v>212179643.68000001</v>
      </c>
      <c r="QS9" s="90">
        <v>3329840.15</v>
      </c>
      <c r="QT9" s="90">
        <v>33997225.25</v>
      </c>
      <c r="QU9" s="90">
        <v>7549138.9100000001</v>
      </c>
      <c r="QV9" s="90">
        <v>6444833.3300000001</v>
      </c>
      <c r="QW9" s="90">
        <v>29806782.969999999</v>
      </c>
      <c r="QX9" s="90">
        <v>4458008.22</v>
      </c>
      <c r="QY9" s="90">
        <v>9346234.8200000003</v>
      </c>
      <c r="QZ9" s="90">
        <v>36219686.390000001</v>
      </c>
      <c r="RA9" s="90">
        <v>4993185.3099999996</v>
      </c>
      <c r="RB9" s="90">
        <v>3106260.99</v>
      </c>
      <c r="RC9" s="90">
        <v>1593206.25</v>
      </c>
      <c r="RD9" s="90">
        <v>817228</v>
      </c>
      <c r="RE9" s="90">
        <v>369335885.25999999</v>
      </c>
      <c r="RF9" s="90">
        <v>23963932.959999997</v>
      </c>
      <c r="RG9" s="90">
        <v>18050089</v>
      </c>
      <c r="RH9" s="90">
        <v>12347987.029999999</v>
      </c>
      <c r="RI9" s="90">
        <v>5386757.8399999999</v>
      </c>
      <c r="RJ9" s="90">
        <v>13181923.16</v>
      </c>
      <c r="RK9" s="90">
        <v>23071470.390000001</v>
      </c>
      <c r="RL9" s="90">
        <v>3508497.7399999998</v>
      </c>
      <c r="RM9" s="90">
        <v>14705163.119999999</v>
      </c>
      <c r="RN9" s="90">
        <v>22866220.789999999</v>
      </c>
      <c r="RO9" s="90">
        <v>33349706.52</v>
      </c>
      <c r="RP9" s="90">
        <v>7661752.5999999996</v>
      </c>
      <c r="RQ9" s="90">
        <v>3045013.64</v>
      </c>
      <c r="RR9" s="90">
        <v>6845151.4299999997</v>
      </c>
      <c r="RS9" s="90">
        <v>3782872.42</v>
      </c>
      <c r="RT9" s="90">
        <v>5548896.2400000002</v>
      </c>
      <c r="RU9" s="90">
        <v>5626280.25</v>
      </c>
      <c r="RV9" s="90">
        <v>2281641.5499999993</v>
      </c>
      <c r="RW9" s="90">
        <v>1375726</v>
      </c>
      <c r="RX9" s="90">
        <v>1623562.55</v>
      </c>
      <c r="RY9" s="90">
        <v>101905370.2</v>
      </c>
      <c r="RZ9" s="90">
        <v>10417970.090000002</v>
      </c>
      <c r="SA9" s="90">
        <v>6115179.3100000005</v>
      </c>
      <c r="SB9" s="90">
        <v>3790707</v>
      </c>
      <c r="SC9" s="90">
        <v>2210505.0299999998</v>
      </c>
      <c r="SD9" s="90">
        <v>15832482.609999999</v>
      </c>
      <c r="SE9" s="90">
        <v>4531382.6800000006</v>
      </c>
      <c r="SF9" s="90">
        <v>13062961.029999999</v>
      </c>
      <c r="SG9" s="90">
        <v>3726172.8</v>
      </c>
      <c r="SH9" s="90">
        <v>2725164.7699999996</v>
      </c>
      <c r="SI9" s="90">
        <v>25528650.940000001</v>
      </c>
      <c r="SJ9" s="90">
        <v>678777.4</v>
      </c>
      <c r="SK9" s="90">
        <v>48362915.32</v>
      </c>
      <c r="SL9" s="90">
        <v>4996606.49</v>
      </c>
      <c r="SM9" s="90">
        <v>4215795.21</v>
      </c>
      <c r="SN9" s="90">
        <v>16868744.920000002</v>
      </c>
      <c r="SO9" s="90">
        <v>5168137.3999999994</v>
      </c>
      <c r="SP9" s="90">
        <v>7701064.0099999998</v>
      </c>
      <c r="SQ9" s="90">
        <v>4525392.26</v>
      </c>
      <c r="SR9" s="90">
        <v>2244287.7999999998</v>
      </c>
      <c r="SS9" s="90">
        <v>138448463.59</v>
      </c>
      <c r="ST9" s="90">
        <v>2219108.0499999998</v>
      </c>
      <c r="SU9" s="90">
        <v>7196618.0100000007</v>
      </c>
      <c r="SV9" s="90">
        <v>3831963.76</v>
      </c>
      <c r="SW9" s="90">
        <v>2196755.0100000002</v>
      </c>
      <c r="SX9" s="90">
        <v>2753744.18</v>
      </c>
      <c r="SY9" s="90">
        <v>6786047.3399999999</v>
      </c>
      <c r="SZ9" s="90">
        <v>22544314.789999999</v>
      </c>
      <c r="TA9" s="90">
        <v>4603817.8999999994</v>
      </c>
      <c r="TB9" s="90">
        <v>3354412.71</v>
      </c>
      <c r="TC9" s="90">
        <v>3355842.59</v>
      </c>
      <c r="TD9" s="90">
        <v>14082424.120000001</v>
      </c>
      <c r="TE9" s="90">
        <v>3213081.44</v>
      </c>
      <c r="TF9" s="90">
        <v>2600026.2000000002</v>
      </c>
      <c r="TG9" s="90">
        <v>306510511.20000005</v>
      </c>
      <c r="TH9" s="90">
        <v>3290765.1700000004</v>
      </c>
      <c r="TI9" s="90">
        <v>3401161.34</v>
      </c>
      <c r="TJ9" s="90">
        <v>14651211.390000001</v>
      </c>
      <c r="TK9" s="90">
        <v>11669172.099999998</v>
      </c>
      <c r="TL9" s="90">
        <v>7949564.25</v>
      </c>
      <c r="TM9" s="90">
        <v>1777445.47</v>
      </c>
      <c r="TN9" s="90">
        <v>38318904.439999998</v>
      </c>
      <c r="TO9" s="90">
        <v>4538979.5600000005</v>
      </c>
      <c r="TP9" s="90">
        <v>19444995.84</v>
      </c>
      <c r="TQ9" s="90">
        <v>11454825.77</v>
      </c>
      <c r="TR9" s="90">
        <v>3249908.31</v>
      </c>
      <c r="TS9" s="90">
        <v>2095715.16</v>
      </c>
      <c r="TT9" s="90">
        <v>6948307.0099999998</v>
      </c>
      <c r="TU9" s="90">
        <v>3768258.82</v>
      </c>
      <c r="TV9" s="90">
        <v>2875693.09</v>
      </c>
      <c r="TW9" s="90">
        <v>61849065.910000004</v>
      </c>
      <c r="TX9" s="90">
        <v>3289720.24</v>
      </c>
      <c r="TY9" s="90">
        <v>149129742.95000002</v>
      </c>
      <c r="TZ9" s="90">
        <v>15800008.85</v>
      </c>
      <c r="UA9" s="90">
        <v>4471582.8600000003</v>
      </c>
      <c r="UB9" s="90">
        <v>3329537</v>
      </c>
      <c r="UC9" s="90">
        <v>76508941.99000001</v>
      </c>
      <c r="UD9" s="90">
        <v>1522866</v>
      </c>
      <c r="UE9" s="90">
        <v>785222</v>
      </c>
      <c r="UF9" s="90">
        <v>1321468.9400000002</v>
      </c>
      <c r="UG9" s="90">
        <v>1481069.25</v>
      </c>
      <c r="UH9" s="90">
        <v>77863542.539999992</v>
      </c>
      <c r="UI9" s="90">
        <v>10345775.270000001</v>
      </c>
      <c r="UJ9" s="90">
        <v>5641159.1499999994</v>
      </c>
      <c r="UK9" s="90">
        <v>10018782.82</v>
      </c>
      <c r="UL9" s="90">
        <v>4306781.2</v>
      </c>
      <c r="UM9" s="90">
        <v>3782600.2399999998</v>
      </c>
      <c r="UN9" s="90">
        <v>521367208.39999998</v>
      </c>
      <c r="UO9" s="90">
        <v>6290659.9300000006</v>
      </c>
      <c r="UP9" s="90">
        <v>6313826.6399999997</v>
      </c>
      <c r="UQ9" s="90">
        <v>48953154.559999995</v>
      </c>
      <c r="UR9" s="90">
        <v>1815729.71</v>
      </c>
      <c r="US9" s="90">
        <v>4681784.129999999</v>
      </c>
      <c r="UT9" s="90">
        <v>20401259.09</v>
      </c>
      <c r="UU9" s="90">
        <v>3306929.1299999994</v>
      </c>
      <c r="UV9" s="90">
        <v>2830259.06</v>
      </c>
      <c r="UW9" s="90">
        <v>5823377.4100000001</v>
      </c>
      <c r="UX9" s="90">
        <v>6381407.6299999999</v>
      </c>
      <c r="UY9" s="90">
        <v>15923356.34</v>
      </c>
      <c r="UZ9" s="90">
        <v>5156887.67</v>
      </c>
      <c r="VA9" s="90">
        <v>12535138.949999999</v>
      </c>
      <c r="VB9" s="90">
        <v>3133903.19</v>
      </c>
      <c r="VC9" s="90">
        <v>2917780.55</v>
      </c>
      <c r="VD9" s="90">
        <v>1708794.4200000002</v>
      </c>
      <c r="VE9" s="90">
        <v>2942165.08</v>
      </c>
      <c r="VF9" s="90">
        <v>23159777.199999999</v>
      </c>
      <c r="VG9" s="90">
        <v>1108181.32</v>
      </c>
      <c r="VH9" s="90">
        <v>1432650.96</v>
      </c>
      <c r="VI9" s="90">
        <v>986530</v>
      </c>
      <c r="VJ9" s="90">
        <v>153785179.96000001</v>
      </c>
      <c r="VK9" s="90">
        <v>4542437.3</v>
      </c>
      <c r="VL9" s="90">
        <v>8299668.6100000003</v>
      </c>
      <c r="VM9" s="90">
        <v>14958766.170000002</v>
      </c>
      <c r="VN9" s="90">
        <v>9436662.3000000007</v>
      </c>
      <c r="VO9" s="90">
        <v>19637055.66</v>
      </c>
      <c r="VP9" s="90">
        <v>7446694.0200000005</v>
      </c>
      <c r="VQ9" s="90">
        <v>5734821.0700000003</v>
      </c>
      <c r="VR9" s="90">
        <v>2851445.2199999997</v>
      </c>
      <c r="VS9" s="90">
        <v>44323389.329999998</v>
      </c>
      <c r="VT9" s="90">
        <v>5119149.54</v>
      </c>
      <c r="VU9" s="90">
        <v>17807664.890000001</v>
      </c>
      <c r="VV9" s="90">
        <v>5521631.0600000005</v>
      </c>
      <c r="VW9" s="90">
        <v>3060601.36</v>
      </c>
      <c r="VX9" s="90">
        <v>3574930.88</v>
      </c>
      <c r="VY9" s="90">
        <v>953600026.63999999</v>
      </c>
      <c r="VZ9" s="90">
        <v>11943036.219999999</v>
      </c>
      <c r="WA9" s="90">
        <v>4774967.8</v>
      </c>
      <c r="WB9" s="90">
        <v>4529736.1399999997</v>
      </c>
      <c r="WC9" s="90">
        <v>3958402.5500000003</v>
      </c>
      <c r="WD9" s="90">
        <v>6036642.7599999998</v>
      </c>
      <c r="WE9" s="90">
        <v>11221481.449999999</v>
      </c>
      <c r="WF9" s="90">
        <v>11791809.239999998</v>
      </c>
      <c r="WG9" s="90">
        <v>9010786.5099999998</v>
      </c>
      <c r="WH9" s="90">
        <v>10133241.91</v>
      </c>
      <c r="WI9" s="90">
        <v>8218202.3200000003</v>
      </c>
      <c r="WJ9" s="90">
        <v>29665938.539999999</v>
      </c>
      <c r="WK9" s="90">
        <v>8956466.2300000004</v>
      </c>
      <c r="WL9" s="90">
        <v>13017335.51</v>
      </c>
      <c r="WM9" s="90">
        <v>27469141.27</v>
      </c>
      <c r="WN9" s="90">
        <v>7097240.5899999999</v>
      </c>
      <c r="WO9" s="90">
        <v>11183305.180000002</v>
      </c>
      <c r="WP9" s="90">
        <v>11085574.039999999</v>
      </c>
      <c r="WQ9" s="90">
        <v>4065485.6</v>
      </c>
      <c r="WR9" s="90">
        <v>13295938.359999999</v>
      </c>
      <c r="WS9" s="90">
        <v>41640912.560000002</v>
      </c>
      <c r="WT9" s="90">
        <v>3475925.65</v>
      </c>
      <c r="WU9" s="90">
        <v>3372278.07</v>
      </c>
      <c r="WV9" s="90">
        <v>2857283.41</v>
      </c>
      <c r="WW9" s="90">
        <v>3299927.77</v>
      </c>
      <c r="WX9" s="90">
        <v>2704269.47</v>
      </c>
      <c r="WY9" s="90">
        <v>3481386.58</v>
      </c>
      <c r="WZ9" s="90">
        <v>3612889.23</v>
      </c>
      <c r="XA9" s="90">
        <v>36895136.739999995</v>
      </c>
      <c r="XB9" s="90">
        <v>3577915.9200000004</v>
      </c>
      <c r="XC9" s="90">
        <v>1616380.8</v>
      </c>
      <c r="XD9" s="90">
        <v>1611152.92</v>
      </c>
      <c r="XE9" s="90">
        <v>902273</v>
      </c>
      <c r="XF9" s="90">
        <v>292959812.22000003</v>
      </c>
      <c r="XG9" s="90">
        <v>6210474.29</v>
      </c>
      <c r="XH9" s="90">
        <v>6016505.4800000004</v>
      </c>
      <c r="XI9" s="90">
        <v>92904838.320000008</v>
      </c>
      <c r="XJ9" s="90">
        <v>8009155.6899999995</v>
      </c>
      <c r="XK9" s="90">
        <v>8434619.9900000002</v>
      </c>
      <c r="XL9" s="90">
        <v>21556918.789999999</v>
      </c>
      <c r="XM9" s="90">
        <v>8536409.3199999984</v>
      </c>
      <c r="XN9" s="90">
        <v>10187433.020000001</v>
      </c>
      <c r="XO9" s="90">
        <v>18807191.460000001</v>
      </c>
      <c r="XP9" s="90">
        <v>12567963.470000001</v>
      </c>
      <c r="XQ9" s="90">
        <v>4670241.32</v>
      </c>
      <c r="XR9" s="90">
        <v>7179946.4900000002</v>
      </c>
      <c r="XS9" s="90">
        <v>6094181.25</v>
      </c>
      <c r="XT9" s="90">
        <v>3136034.43</v>
      </c>
      <c r="XU9" s="90">
        <v>2922316.21</v>
      </c>
      <c r="XV9" s="90">
        <v>2419255.84</v>
      </c>
      <c r="XW9" s="90">
        <v>3371150.71</v>
      </c>
      <c r="XX9" s="90">
        <v>7102682.0699999994</v>
      </c>
      <c r="XY9" s="90">
        <v>2725745.06</v>
      </c>
      <c r="XZ9" s="90">
        <v>5218942.3899999997</v>
      </c>
      <c r="YA9" s="90">
        <v>3080870.0900000003</v>
      </c>
      <c r="YB9" s="90">
        <v>4226713.0100000007</v>
      </c>
      <c r="YC9" s="90">
        <v>406717788.79000002</v>
      </c>
      <c r="YD9" s="90">
        <v>7352300.3800000008</v>
      </c>
      <c r="YE9" s="90">
        <v>34089997.939999998</v>
      </c>
      <c r="YF9" s="90">
        <v>5432336.5899999999</v>
      </c>
      <c r="YG9" s="90">
        <v>43446923.840000004</v>
      </c>
      <c r="YH9" s="90">
        <v>4829079.54</v>
      </c>
      <c r="YI9" s="90">
        <v>18280209.690000001</v>
      </c>
      <c r="YJ9" s="90">
        <v>4858299.6100000003</v>
      </c>
      <c r="YK9" s="90">
        <v>28505914.369999997</v>
      </c>
      <c r="YL9" s="90">
        <v>22389758.560000002</v>
      </c>
      <c r="YM9" s="90">
        <v>11875929.359999999</v>
      </c>
      <c r="YN9" s="90">
        <v>4585566.2699999996</v>
      </c>
      <c r="YO9" s="90">
        <v>3974068.96</v>
      </c>
      <c r="YP9" s="90">
        <v>3941925.8899999997</v>
      </c>
      <c r="YQ9" s="90">
        <v>1391159.4600000002</v>
      </c>
      <c r="YR9" s="90">
        <v>2289096</v>
      </c>
      <c r="YS9" s="90">
        <v>1299243.5160000001</v>
      </c>
      <c r="YT9" s="90">
        <v>98224707.790000007</v>
      </c>
      <c r="YU9" s="90">
        <v>7330790.2199999997</v>
      </c>
      <c r="YV9" s="90">
        <v>9459782.1100000013</v>
      </c>
      <c r="YW9" s="90">
        <v>2665544.5500000003</v>
      </c>
      <c r="YX9" s="90">
        <v>17639315.800000001</v>
      </c>
      <c r="YY9" s="90">
        <v>2449033.1499999994</v>
      </c>
      <c r="YZ9" s="90">
        <v>9597024.4700000007</v>
      </c>
      <c r="ZA9" s="90">
        <v>118477590.62</v>
      </c>
      <c r="ZB9" s="90">
        <v>5569287.0599999996</v>
      </c>
      <c r="ZC9" s="90">
        <v>6142412.9100000011</v>
      </c>
      <c r="ZD9" s="90">
        <v>15598808.420000002</v>
      </c>
      <c r="ZE9" s="90">
        <v>3434661.5</v>
      </c>
      <c r="ZF9" s="90">
        <v>6694851.4100000001</v>
      </c>
      <c r="ZG9" s="90">
        <v>3504617.4200000004</v>
      </c>
      <c r="ZH9" s="90">
        <v>2870115.7600000002</v>
      </c>
      <c r="ZI9" s="90">
        <v>26803112.650000002</v>
      </c>
      <c r="ZJ9" s="90">
        <v>334005950.22000003</v>
      </c>
      <c r="ZK9" s="90">
        <v>4712264.63</v>
      </c>
      <c r="ZL9" s="90">
        <v>21846750.649999999</v>
      </c>
      <c r="ZM9" s="90">
        <v>40899755.289999999</v>
      </c>
      <c r="ZN9" s="90">
        <v>18196642.66</v>
      </c>
      <c r="ZO9" s="90">
        <v>3523839.1799999997</v>
      </c>
      <c r="ZP9" s="90">
        <v>5660645.2299999995</v>
      </c>
      <c r="ZQ9" s="90">
        <v>12632524.140000001</v>
      </c>
      <c r="ZR9" s="90">
        <v>21551733.399999999</v>
      </c>
      <c r="ZS9" s="90">
        <v>17870037.259999998</v>
      </c>
      <c r="ZT9" s="90">
        <v>3734454.35</v>
      </c>
      <c r="ZU9" s="90">
        <v>2991479.7</v>
      </c>
      <c r="ZV9" s="90">
        <v>4873170.3</v>
      </c>
      <c r="ZW9" s="90">
        <v>11326853.029999997</v>
      </c>
      <c r="ZX9" s="90">
        <v>3094406.92</v>
      </c>
      <c r="ZY9" s="90">
        <v>3228282.0999999996</v>
      </c>
      <c r="ZZ9" s="90">
        <v>3641525.51</v>
      </c>
      <c r="AAA9" s="90">
        <v>3488706.81</v>
      </c>
      <c r="AAB9" s="90">
        <v>2626866.54</v>
      </c>
      <c r="AAC9" s="90">
        <v>2862867.05</v>
      </c>
      <c r="AAD9" s="90">
        <v>1681754.0499999998</v>
      </c>
      <c r="AAE9" s="90">
        <v>1243326.3500000001</v>
      </c>
      <c r="AAF9" s="90">
        <v>110776376.5</v>
      </c>
      <c r="AAG9" s="90">
        <v>4120739</v>
      </c>
      <c r="AAH9" s="90">
        <v>9342040.4499999993</v>
      </c>
      <c r="AAI9" s="90">
        <v>7454040.5600000005</v>
      </c>
      <c r="AAJ9" s="90">
        <v>4776463.53</v>
      </c>
      <c r="AAK9" s="90">
        <v>12611977.199999999</v>
      </c>
      <c r="AAL9" s="90">
        <v>4194395.62</v>
      </c>
      <c r="AAM9" s="90">
        <v>874375419.36000001</v>
      </c>
      <c r="AAN9" s="90">
        <v>6729646.790000001</v>
      </c>
      <c r="AAO9" s="90">
        <v>2529403.5200000005</v>
      </c>
      <c r="AAP9" s="90">
        <v>28354502.91</v>
      </c>
      <c r="AAQ9" s="90">
        <v>22900148.02</v>
      </c>
      <c r="AAR9" s="90">
        <v>5053029.8</v>
      </c>
      <c r="AAS9" s="90">
        <v>5785861.7000000002</v>
      </c>
      <c r="AAT9" s="90">
        <v>8884346.7300000004</v>
      </c>
      <c r="AAU9" s="90">
        <v>16392347.660000002</v>
      </c>
      <c r="AAV9" s="90">
        <v>5343144.58</v>
      </c>
      <c r="AAW9" s="90">
        <v>11509500.739999998</v>
      </c>
      <c r="AAX9" s="90">
        <v>60298822.520000003</v>
      </c>
      <c r="AAY9" s="90">
        <v>18085020.520000003</v>
      </c>
      <c r="AAZ9" s="90">
        <v>3545295.43</v>
      </c>
      <c r="ABA9" s="90">
        <v>4152319.8800000004</v>
      </c>
      <c r="ABB9" s="90">
        <v>3831447.59</v>
      </c>
      <c r="ABC9" s="90">
        <v>3622481.74</v>
      </c>
      <c r="ABD9" s="90">
        <v>3840358.6100000003</v>
      </c>
      <c r="ABE9" s="90">
        <v>2560241.21</v>
      </c>
      <c r="ABF9" s="90">
        <v>56356261.579999998</v>
      </c>
      <c r="ABG9" s="90">
        <v>68346361.649999991</v>
      </c>
      <c r="ABH9" s="90">
        <v>2219265.9</v>
      </c>
      <c r="ABI9" s="90">
        <v>2512486.7000000002</v>
      </c>
      <c r="ABJ9" s="90">
        <v>940855.42999999993</v>
      </c>
      <c r="ABK9" s="90">
        <v>1285982.73</v>
      </c>
      <c r="ABL9" s="90">
        <v>1692882.1700000002</v>
      </c>
      <c r="ABM9" s="90">
        <v>93176129.060000002</v>
      </c>
      <c r="ABN9" s="90">
        <v>5449719.5299999993</v>
      </c>
      <c r="ABO9" s="90">
        <v>2289142.12</v>
      </c>
      <c r="ABP9" s="90">
        <v>5607214.0999999996</v>
      </c>
      <c r="ABQ9" s="90">
        <v>7836311.1200000001</v>
      </c>
      <c r="ABR9" s="90">
        <v>4505425.59</v>
      </c>
      <c r="ABS9" s="90">
        <v>2041484.17</v>
      </c>
      <c r="ABT9" s="90">
        <v>6116284.8399999989</v>
      </c>
      <c r="ABU9" s="90">
        <v>154434</v>
      </c>
      <c r="ABV9" s="90">
        <v>137155597.59999999</v>
      </c>
      <c r="ABW9" s="90">
        <v>2115847.14</v>
      </c>
      <c r="ABX9" s="90">
        <v>11124427.290000001</v>
      </c>
      <c r="ABY9" s="90">
        <v>5033397.7100000009</v>
      </c>
      <c r="ABZ9" s="90">
        <v>2350218.6100000003</v>
      </c>
      <c r="ACA9" s="90">
        <v>22032050.57</v>
      </c>
      <c r="ACB9" s="90">
        <v>4386704</v>
      </c>
      <c r="ACC9" s="90">
        <v>5882252.1099999994</v>
      </c>
      <c r="ACD9" s="90">
        <v>3744345.2300000004</v>
      </c>
      <c r="ACE9" s="90">
        <v>10975146</v>
      </c>
      <c r="ACF9" s="90">
        <v>2728835.4499999997</v>
      </c>
      <c r="ACG9" s="90">
        <v>404541906.63999999</v>
      </c>
      <c r="ACH9" s="90">
        <v>4452874.12</v>
      </c>
      <c r="ACI9" s="90">
        <v>13772983.48</v>
      </c>
      <c r="ACJ9" s="90">
        <v>11179233.689999999</v>
      </c>
      <c r="ACK9" s="90">
        <v>5352260.01</v>
      </c>
      <c r="ACL9" s="90">
        <v>16016542.040000001</v>
      </c>
      <c r="ACM9" s="90">
        <v>13323500.959999999</v>
      </c>
      <c r="ACN9" s="90">
        <v>52894970.480000004</v>
      </c>
      <c r="ACO9" s="90">
        <v>89312859.809999987</v>
      </c>
      <c r="ACP9" s="90">
        <v>7553172.6800000006</v>
      </c>
      <c r="ACQ9" s="90">
        <v>8213844.6500000004</v>
      </c>
      <c r="ACR9" s="90">
        <v>16739103.659999998</v>
      </c>
      <c r="ACS9" s="90">
        <v>11132379.75</v>
      </c>
      <c r="ACT9" s="90">
        <v>55605126.210000001</v>
      </c>
      <c r="ACU9" s="90">
        <v>5563715.830000001</v>
      </c>
      <c r="ACV9" s="90">
        <v>10608870.359999999</v>
      </c>
      <c r="ACW9" s="90">
        <v>3076139.64</v>
      </c>
      <c r="ACX9" s="90">
        <v>3288532.35</v>
      </c>
      <c r="ACY9" s="90">
        <v>4118351.6999999997</v>
      </c>
      <c r="ACZ9" s="90">
        <v>2057353.9</v>
      </c>
      <c r="ADA9" s="90">
        <v>1998689</v>
      </c>
      <c r="ADB9" s="90">
        <v>1519651</v>
      </c>
      <c r="ADC9" s="90">
        <v>2569766</v>
      </c>
      <c r="ADD9" s="90">
        <v>70769803.730000004</v>
      </c>
      <c r="ADE9" s="90">
        <v>52408600.219999999</v>
      </c>
      <c r="ADF9" s="90">
        <v>1120306.8500000001</v>
      </c>
      <c r="ADG9" s="90">
        <v>2358572.7199999997</v>
      </c>
      <c r="ADH9" s="90">
        <v>5642556.0800000001</v>
      </c>
      <c r="ADI9" s="90">
        <v>2248684.5</v>
      </c>
      <c r="ADJ9" s="90">
        <v>2661270.39</v>
      </c>
      <c r="ADK9" s="90">
        <v>4057302.8500000006</v>
      </c>
      <c r="ADL9" s="90">
        <v>4155365.2800000003</v>
      </c>
      <c r="ADM9" s="90">
        <v>218233792.24000001</v>
      </c>
      <c r="ADN9" s="90">
        <v>4524506.6399999997</v>
      </c>
      <c r="ADO9" s="90">
        <v>6209255.4199999999</v>
      </c>
      <c r="ADP9" s="90">
        <v>61882673.399999991</v>
      </c>
      <c r="ADQ9" s="90">
        <v>1325808.04</v>
      </c>
      <c r="ADR9" s="90">
        <v>2755216.44</v>
      </c>
      <c r="ADS9" s="90">
        <v>5060963.87</v>
      </c>
      <c r="ADT9" s="90">
        <v>1184736.3700000001</v>
      </c>
      <c r="ADU9" s="90">
        <v>364461229.16999996</v>
      </c>
      <c r="ADV9" s="90">
        <v>21256751.279999997</v>
      </c>
      <c r="ADW9" s="90">
        <v>24384474.629999999</v>
      </c>
      <c r="ADX9" s="90">
        <v>3469464.91</v>
      </c>
      <c r="ADY9" s="90">
        <v>3338465.98</v>
      </c>
      <c r="ADZ9" s="90">
        <v>16105945.98</v>
      </c>
      <c r="AEA9" s="90">
        <v>6064662.919999999</v>
      </c>
      <c r="AEB9" s="90">
        <v>4696726.63</v>
      </c>
      <c r="AEC9" s="90">
        <v>4925514.66</v>
      </c>
      <c r="AED9" s="90">
        <v>3489672.2499999995</v>
      </c>
      <c r="AEE9" s="90">
        <v>6224512.25</v>
      </c>
      <c r="AEF9" s="90">
        <v>14884014.76</v>
      </c>
      <c r="AEG9" s="90">
        <v>5365558.33</v>
      </c>
      <c r="AEH9" s="90">
        <v>3792524.55</v>
      </c>
      <c r="AEI9" s="90">
        <v>5954182.2499999991</v>
      </c>
      <c r="AEJ9" s="90">
        <v>9108787.4600000009</v>
      </c>
      <c r="AEK9" s="90">
        <v>3305449.9499999997</v>
      </c>
      <c r="AEL9" s="90">
        <v>16046536.58</v>
      </c>
      <c r="AEM9" s="90">
        <v>3084290.86</v>
      </c>
      <c r="AEN9" s="90">
        <v>9110933.6600000001</v>
      </c>
      <c r="AEO9" s="90">
        <v>266745051.76000002</v>
      </c>
      <c r="AEP9" s="90">
        <v>13821706.720000001</v>
      </c>
      <c r="AEQ9" s="90">
        <v>13006268.640000001</v>
      </c>
      <c r="AER9" s="90">
        <v>7475991.21</v>
      </c>
      <c r="AES9" s="90">
        <v>5255143.1899999995</v>
      </c>
      <c r="AET9" s="90">
        <v>25205894.870000001</v>
      </c>
      <c r="AEU9" s="90">
        <v>4409872.6899999995</v>
      </c>
      <c r="AEV9" s="90">
        <v>11408474.609999999</v>
      </c>
      <c r="AEW9" s="90">
        <v>7437931.7599999998</v>
      </c>
      <c r="AEX9" s="90">
        <v>2205110.7199999997</v>
      </c>
      <c r="AEY9" s="90">
        <v>144097423.91000003</v>
      </c>
      <c r="AEZ9" s="90">
        <v>54305806.310000002</v>
      </c>
      <c r="AFA9" s="90">
        <v>10874061.779999999</v>
      </c>
      <c r="AFB9" s="90">
        <v>5227609.91</v>
      </c>
      <c r="AFC9" s="90">
        <v>9364635.25</v>
      </c>
      <c r="AFD9" s="90">
        <v>4298742.4799999995</v>
      </c>
      <c r="AFE9" s="90">
        <v>2300492.9399999995</v>
      </c>
      <c r="AFF9" s="90">
        <v>4432526.5299999993</v>
      </c>
      <c r="AFG9" s="90">
        <v>5790845.3999999994</v>
      </c>
      <c r="AFH9" s="90">
        <v>6409962.7400000002</v>
      </c>
      <c r="AFI9" s="90">
        <v>1633047.5100000002</v>
      </c>
      <c r="AFJ9" s="90">
        <v>2751129.4699999997</v>
      </c>
      <c r="AFK9" s="90">
        <v>3924933.85</v>
      </c>
      <c r="AFL9" s="90">
        <v>152845730.31999999</v>
      </c>
      <c r="AFM9" s="90">
        <v>11890805.910000002</v>
      </c>
      <c r="AFN9" s="90">
        <v>4290137.37</v>
      </c>
      <c r="AFO9" s="90">
        <v>5308204.46</v>
      </c>
      <c r="AFP9" s="90">
        <v>3792843.97</v>
      </c>
      <c r="AFQ9" s="90">
        <v>3503620.54</v>
      </c>
      <c r="AFR9" s="90">
        <v>2616080.63</v>
      </c>
      <c r="AFS9" s="90">
        <v>5940087.4699999997</v>
      </c>
      <c r="AFT9" s="90">
        <v>4422878.0999999996</v>
      </c>
      <c r="AFU9" s="90">
        <v>3714852.39</v>
      </c>
      <c r="AFV9" s="90">
        <v>8283920.7999999998</v>
      </c>
      <c r="AFW9" s="90">
        <v>2721378.4299999997</v>
      </c>
      <c r="AFX9" s="90">
        <v>228624207.56999999</v>
      </c>
      <c r="AFY9" s="90">
        <v>4139910.91</v>
      </c>
      <c r="AFZ9" s="90">
        <v>6715887.3299999991</v>
      </c>
      <c r="AGA9" s="90">
        <v>7339087.129999999</v>
      </c>
      <c r="AGB9" s="90">
        <v>38393392.439999998</v>
      </c>
      <c r="AGC9" s="90">
        <v>10055573.860000001</v>
      </c>
      <c r="AGD9" s="90">
        <v>6309556.0800000001</v>
      </c>
      <c r="AGE9" s="90">
        <v>4573786.93</v>
      </c>
      <c r="AGF9" s="90">
        <v>5988961.5899999999</v>
      </c>
      <c r="AGG9" s="90">
        <v>8034646.5300000003</v>
      </c>
      <c r="AGH9" s="90">
        <v>4137921.5399999996</v>
      </c>
      <c r="AGI9" s="90">
        <v>298879746.03000003</v>
      </c>
      <c r="AGJ9" s="90">
        <v>28958310.590000004</v>
      </c>
      <c r="AGK9" s="90">
        <v>6943858.6100000003</v>
      </c>
      <c r="AGL9" s="90">
        <v>7180265.9500000011</v>
      </c>
      <c r="AGM9" s="90">
        <v>9783680.8399999999</v>
      </c>
      <c r="AGN9" s="90">
        <v>21158093.18</v>
      </c>
      <c r="AGO9" s="90">
        <v>2019727.11</v>
      </c>
      <c r="AGP9" s="90">
        <v>3355801.36</v>
      </c>
      <c r="AGQ9" s="90">
        <v>378499433.81999999</v>
      </c>
      <c r="AGR9" s="90">
        <v>246288823.38999999</v>
      </c>
      <c r="AGS9" s="90">
        <v>7342522.5699999994</v>
      </c>
      <c r="AGT9" s="90">
        <v>11139187.200000001</v>
      </c>
      <c r="AGU9" s="90">
        <v>28774680.430000003</v>
      </c>
      <c r="AGV9" s="90">
        <v>10873765.67</v>
      </c>
      <c r="AGW9" s="90">
        <v>7538125.1200000001</v>
      </c>
      <c r="AGX9" s="90">
        <v>19920391.529999997</v>
      </c>
      <c r="AGY9" s="90">
        <v>4244373.9800000004</v>
      </c>
      <c r="AGZ9" s="90">
        <v>7591741.9500000002</v>
      </c>
      <c r="AHA9" s="90">
        <v>6768947.0899999999</v>
      </c>
      <c r="AHB9" s="90">
        <v>5598951.04</v>
      </c>
      <c r="AHC9" s="90">
        <v>7772740.4700000007</v>
      </c>
      <c r="AHD9" s="90">
        <v>2527668.54</v>
      </c>
      <c r="AHE9" s="90">
        <v>4594309.67</v>
      </c>
      <c r="AHF9" s="90">
        <v>6713679</v>
      </c>
      <c r="AHG9" s="90">
        <v>3377785.83</v>
      </c>
      <c r="AHH9" s="90">
        <v>82569951.930000007</v>
      </c>
      <c r="AHI9" s="90">
        <v>7696449.1299999999</v>
      </c>
      <c r="AHJ9" s="90">
        <v>5170171.47</v>
      </c>
      <c r="AHK9" s="90">
        <v>6437929.6399999997</v>
      </c>
      <c r="AHL9" s="90">
        <v>17343450.439999998</v>
      </c>
      <c r="AHM9" s="90">
        <v>4932524.25</v>
      </c>
      <c r="AHN9" s="90">
        <v>2338548.8000000003</v>
      </c>
    </row>
    <row r="10" spans="1:899" ht="21" x14ac:dyDescent="0.35">
      <c r="A10" s="92" t="s">
        <v>8</v>
      </c>
      <c r="B10" s="5" t="s">
        <v>9</v>
      </c>
      <c r="C10" s="90">
        <v>158970796.59</v>
      </c>
      <c r="D10" s="90">
        <v>1987845.59</v>
      </c>
      <c r="E10" s="90">
        <v>5020331.4499999993</v>
      </c>
      <c r="F10" s="90">
        <v>960779.89000000013</v>
      </c>
      <c r="G10" s="90">
        <v>4682160.5299999993</v>
      </c>
      <c r="H10" s="90">
        <v>1328958.9200000002</v>
      </c>
      <c r="I10" s="90">
        <v>4099779.81</v>
      </c>
      <c r="J10" s="90">
        <v>1452106.2999999998</v>
      </c>
      <c r="K10" s="90">
        <v>2824529.87</v>
      </c>
      <c r="L10" s="90">
        <v>1054128.4799999997</v>
      </c>
      <c r="M10" s="90">
        <v>877830.67</v>
      </c>
      <c r="N10" s="90">
        <v>1007803.6400000002</v>
      </c>
      <c r="O10" s="90">
        <v>524393.37000000011</v>
      </c>
      <c r="P10" s="90">
        <v>1262302.45</v>
      </c>
      <c r="Q10" s="90">
        <v>605669.25</v>
      </c>
      <c r="R10" s="90">
        <v>3858001.69</v>
      </c>
      <c r="S10" s="90">
        <v>10338739.73</v>
      </c>
      <c r="T10" s="90">
        <v>543754.81000000006</v>
      </c>
      <c r="U10" s="90">
        <v>128352236.53</v>
      </c>
      <c r="V10" s="90">
        <v>5803182.3100000005</v>
      </c>
      <c r="W10" s="90">
        <v>519912.50000000006</v>
      </c>
      <c r="X10" s="90">
        <v>1086354.4000000001</v>
      </c>
      <c r="Y10" s="90">
        <v>785903.37</v>
      </c>
      <c r="Z10" s="90">
        <v>5521589.8300000001</v>
      </c>
      <c r="AA10" s="90">
        <v>867468.9</v>
      </c>
      <c r="AB10" s="90">
        <v>9404019.4199999999</v>
      </c>
      <c r="AC10" s="90">
        <v>1662783</v>
      </c>
      <c r="AD10" s="90">
        <v>1456334.6199999999</v>
      </c>
      <c r="AE10" s="90">
        <v>17475063.370000001</v>
      </c>
      <c r="AF10" s="90">
        <v>1598697.9300000002</v>
      </c>
      <c r="AG10" s="90">
        <v>2253991.5699999998</v>
      </c>
      <c r="AH10" s="90">
        <v>992723.54000000027</v>
      </c>
      <c r="AI10" s="90">
        <v>1917314.6</v>
      </c>
      <c r="AJ10" s="90">
        <v>584142.73999999987</v>
      </c>
      <c r="AK10" s="90">
        <v>954561.65</v>
      </c>
      <c r="AL10" s="90">
        <v>1387719.17</v>
      </c>
      <c r="AM10" s="90">
        <v>375728.02000000008</v>
      </c>
      <c r="AN10" s="90">
        <v>1503719.47</v>
      </c>
      <c r="AO10" s="90">
        <v>275824.70999999996</v>
      </c>
      <c r="AP10" s="90">
        <v>1359501.16</v>
      </c>
      <c r="AQ10" s="90">
        <v>744889</v>
      </c>
      <c r="AR10" s="90">
        <v>545809.89</v>
      </c>
      <c r="AS10" s="90">
        <v>35572054.220000006</v>
      </c>
      <c r="AT10" s="90">
        <v>580034.68000000005</v>
      </c>
      <c r="AU10" s="90">
        <v>638018.74</v>
      </c>
      <c r="AV10" s="90">
        <v>1380357.2900000003</v>
      </c>
      <c r="AW10" s="90">
        <v>1587620.9700000002</v>
      </c>
      <c r="AX10" s="90">
        <v>1989497.5099999998</v>
      </c>
      <c r="AY10" s="90">
        <v>731879.4</v>
      </c>
      <c r="AZ10" s="90">
        <v>1244839.2400000002</v>
      </c>
      <c r="BA10" s="90">
        <v>508968.83</v>
      </c>
      <c r="BB10" s="90">
        <v>466198.97999999992</v>
      </c>
      <c r="BC10" s="90">
        <v>512425.1100000001</v>
      </c>
      <c r="BD10" s="90">
        <v>373141.45</v>
      </c>
      <c r="BE10" s="90">
        <v>7662204.4300000025</v>
      </c>
      <c r="BF10" s="90">
        <v>219182.3</v>
      </c>
      <c r="BG10" s="90">
        <v>395659.96</v>
      </c>
      <c r="BH10" s="90">
        <v>49993686.25</v>
      </c>
      <c r="BI10" s="90">
        <v>21928454.069999997</v>
      </c>
      <c r="BJ10" s="90">
        <v>1078386.6900000002</v>
      </c>
      <c r="BK10" s="90">
        <v>686673.02</v>
      </c>
      <c r="BL10" s="90">
        <v>2019278.3099999998</v>
      </c>
      <c r="BM10" s="90">
        <v>935286.72</v>
      </c>
      <c r="BN10" s="90">
        <v>1255618.47</v>
      </c>
      <c r="BO10" s="90">
        <v>0</v>
      </c>
      <c r="BP10" s="90">
        <v>71863</v>
      </c>
      <c r="BQ10" s="90">
        <v>59930657.100000001</v>
      </c>
      <c r="BR10" s="90">
        <v>1260659.3999999999</v>
      </c>
      <c r="BS10" s="90">
        <v>1805810.5099999998</v>
      </c>
      <c r="BT10" s="90">
        <v>1713382</v>
      </c>
      <c r="BU10" s="90">
        <v>1271200.2000000002</v>
      </c>
      <c r="BV10" s="90">
        <v>1002687.9299999999</v>
      </c>
      <c r="BW10" s="90">
        <v>752168.2</v>
      </c>
      <c r="BX10" s="90">
        <v>1495830.52</v>
      </c>
      <c r="BY10" s="90">
        <v>16834858.32</v>
      </c>
      <c r="BZ10" s="90">
        <v>1555393.95</v>
      </c>
      <c r="CA10" s="90">
        <v>2409517.15</v>
      </c>
      <c r="CB10" s="90">
        <v>4076753.57</v>
      </c>
      <c r="CC10" s="90">
        <v>868539.39999999991</v>
      </c>
      <c r="CD10" s="90">
        <v>333086.12000000005</v>
      </c>
      <c r="CE10" s="90">
        <v>459491.08999999997</v>
      </c>
      <c r="CF10" s="90">
        <v>193072542.06999996</v>
      </c>
      <c r="CG10" s="90">
        <v>5126313.7100000009</v>
      </c>
      <c r="CH10" s="90">
        <v>7201416.8400000008</v>
      </c>
      <c r="CI10" s="90">
        <v>759195.94</v>
      </c>
      <c r="CJ10" s="90">
        <v>1485641.17</v>
      </c>
      <c r="CK10" s="90">
        <v>1855615.8199999998</v>
      </c>
      <c r="CL10" s="90">
        <v>742521.27</v>
      </c>
      <c r="CM10" s="90">
        <v>3476492.0400000005</v>
      </c>
      <c r="CN10" s="90">
        <v>484989.46999999991</v>
      </c>
      <c r="CO10" s="90">
        <v>3315155.99</v>
      </c>
      <c r="CP10" s="90">
        <v>1003294.1699999999</v>
      </c>
      <c r="CQ10" s="90">
        <v>3793451.6100000003</v>
      </c>
      <c r="CR10" s="90">
        <v>1104418.4300000002</v>
      </c>
      <c r="CS10" s="90">
        <v>77867125.899999991</v>
      </c>
      <c r="CT10" s="90">
        <v>2931312.5799999996</v>
      </c>
      <c r="CU10" s="90">
        <v>1953015.05</v>
      </c>
      <c r="CV10" s="90">
        <v>2991172.0199999991</v>
      </c>
      <c r="CW10" s="90">
        <v>581499.32999999996</v>
      </c>
      <c r="CX10" s="90">
        <v>2881339.12</v>
      </c>
      <c r="CY10" s="90">
        <v>1622141.1199999999</v>
      </c>
      <c r="CZ10" s="90">
        <v>618569.89999999991</v>
      </c>
      <c r="DA10" s="90">
        <v>41003384.160000004</v>
      </c>
      <c r="DB10" s="90">
        <v>33042901.019999996</v>
      </c>
      <c r="DC10" s="90">
        <v>1440718.34</v>
      </c>
      <c r="DD10" s="90">
        <v>1089942.45</v>
      </c>
      <c r="DE10" s="90">
        <v>2114215.42</v>
      </c>
      <c r="DF10" s="90">
        <v>959110.91</v>
      </c>
      <c r="DG10" s="90">
        <v>1187085.8400000001</v>
      </c>
      <c r="DH10" s="90">
        <v>899755</v>
      </c>
      <c r="DI10" s="90">
        <v>647101.29</v>
      </c>
      <c r="DJ10" s="90">
        <v>260864768.16999996</v>
      </c>
      <c r="DK10" s="90">
        <v>1587007.65</v>
      </c>
      <c r="DL10" s="90">
        <v>2934310.7300000004</v>
      </c>
      <c r="DM10" s="90">
        <v>2198462.3199999998</v>
      </c>
      <c r="DN10" s="90">
        <v>3002549.54</v>
      </c>
      <c r="DO10" s="90">
        <v>2928929.08</v>
      </c>
      <c r="DP10" s="90">
        <v>4339145.79</v>
      </c>
      <c r="DQ10" s="90">
        <v>1104546.83</v>
      </c>
      <c r="DR10" s="90">
        <v>2097195.1699999995</v>
      </c>
      <c r="DS10" s="90">
        <v>91110987.069999993</v>
      </c>
      <c r="DT10" s="90">
        <v>1307621.6300000001</v>
      </c>
      <c r="DU10" s="90">
        <v>8873677.5299999993</v>
      </c>
      <c r="DV10" s="90">
        <v>15633487.880000003</v>
      </c>
      <c r="DW10" s="90">
        <v>2966837.71</v>
      </c>
      <c r="DX10" s="90">
        <v>2722620.86</v>
      </c>
      <c r="DY10" s="90">
        <v>6237871.21</v>
      </c>
      <c r="DZ10" s="90">
        <v>483142.22000000003</v>
      </c>
      <c r="EA10" s="90">
        <v>948300.1</v>
      </c>
      <c r="EB10" s="90">
        <v>1132667.9200000002</v>
      </c>
      <c r="EC10" s="90">
        <v>2769212.54</v>
      </c>
      <c r="ED10" s="90">
        <v>24360943.489999991</v>
      </c>
      <c r="EE10" s="90">
        <v>20022149.310000002</v>
      </c>
      <c r="EF10" s="90">
        <v>1142432.4099999999</v>
      </c>
      <c r="EG10" s="90">
        <v>1840370.61</v>
      </c>
      <c r="EH10" s="90">
        <v>704560.60999999987</v>
      </c>
      <c r="EI10" s="90">
        <v>3029053</v>
      </c>
      <c r="EJ10" s="90">
        <v>2397591.0100000002</v>
      </c>
      <c r="EK10" s="90">
        <v>545199.30999999994</v>
      </c>
      <c r="EL10" s="90">
        <v>873802.5</v>
      </c>
      <c r="EM10" s="90">
        <v>78084257.829999954</v>
      </c>
      <c r="EN10" s="90">
        <v>1386463.16</v>
      </c>
      <c r="EO10" s="90">
        <v>1363225.5899999999</v>
      </c>
      <c r="EP10" s="90">
        <v>775278.92999999993</v>
      </c>
      <c r="EQ10" s="90">
        <v>689185.53999999992</v>
      </c>
      <c r="ER10" s="90">
        <v>715088.28</v>
      </c>
      <c r="ES10" s="90">
        <v>1398975.23</v>
      </c>
      <c r="ET10" s="90">
        <v>2717421.22</v>
      </c>
      <c r="EU10" s="90">
        <v>1278889.7399999998</v>
      </c>
      <c r="EV10" s="90">
        <v>57877568.120000005</v>
      </c>
      <c r="EW10" s="90">
        <v>691321.9</v>
      </c>
      <c r="EX10" s="90">
        <v>1476582.52</v>
      </c>
      <c r="EY10" s="90">
        <v>3485690.7800000003</v>
      </c>
      <c r="EZ10" s="90">
        <v>2782759.9</v>
      </c>
      <c r="FA10" s="90">
        <v>5221808.84</v>
      </c>
      <c r="FB10" s="90">
        <v>3294550.01</v>
      </c>
      <c r="FC10" s="90">
        <v>3621163.79</v>
      </c>
      <c r="FD10" s="90">
        <v>1639776.3699999999</v>
      </c>
      <c r="FE10" s="90">
        <v>1033871.21</v>
      </c>
      <c r="FF10" s="90">
        <v>1863297.53</v>
      </c>
      <c r="FG10" s="90">
        <v>598864.88</v>
      </c>
      <c r="FH10" s="90">
        <v>55740210.13000001</v>
      </c>
      <c r="FI10" s="90">
        <v>855438.41999999993</v>
      </c>
      <c r="FJ10" s="90">
        <v>1041825.2600000001</v>
      </c>
      <c r="FK10" s="90">
        <v>1051544.92</v>
      </c>
      <c r="FL10" s="90">
        <v>1900797.25</v>
      </c>
      <c r="FM10" s="90">
        <v>1298220.9099999999</v>
      </c>
      <c r="FN10" s="90">
        <v>501067.13</v>
      </c>
      <c r="FO10" s="90">
        <v>370226.77</v>
      </c>
      <c r="FP10" s="90">
        <v>173584832.01999998</v>
      </c>
      <c r="FQ10" s="90">
        <v>671791.90999999992</v>
      </c>
      <c r="FR10" s="90">
        <v>1873753.8599999999</v>
      </c>
      <c r="FS10" s="90">
        <v>2770110.8</v>
      </c>
      <c r="FT10" s="90">
        <v>3339509.7</v>
      </c>
      <c r="FU10" s="90">
        <v>1655836</v>
      </c>
      <c r="FV10" s="90">
        <v>6018234.7999999998</v>
      </c>
      <c r="FW10" s="90">
        <v>2220296</v>
      </c>
      <c r="FX10" s="90">
        <v>1304246.1100000001</v>
      </c>
      <c r="FY10" s="90">
        <v>4721214</v>
      </c>
      <c r="FZ10" s="90">
        <v>4225180.5599999996</v>
      </c>
      <c r="GA10" s="90">
        <v>2260904.85</v>
      </c>
      <c r="GB10" s="90">
        <v>817528</v>
      </c>
      <c r="GC10" s="90">
        <v>540827</v>
      </c>
      <c r="GD10" s="90">
        <v>69529921.670000002</v>
      </c>
      <c r="GE10" s="90">
        <v>640923.62999999989</v>
      </c>
      <c r="GF10" s="90">
        <v>568359.32000000007</v>
      </c>
      <c r="GG10" s="90">
        <v>3281731.7999999993</v>
      </c>
      <c r="GH10" s="90">
        <v>1313041.6000000001</v>
      </c>
      <c r="GI10" s="90">
        <v>989767.35999999987</v>
      </c>
      <c r="GJ10" s="90">
        <v>938079.79999999993</v>
      </c>
      <c r="GK10" s="90">
        <v>4645986.1900000004</v>
      </c>
      <c r="GL10" s="90">
        <v>981981.50999999989</v>
      </c>
      <c r="GM10" s="90">
        <v>369289.91</v>
      </c>
      <c r="GN10" s="90">
        <v>148292.99</v>
      </c>
      <c r="GO10" s="90">
        <v>320387.49</v>
      </c>
      <c r="GP10" s="90">
        <v>23951544.609999999</v>
      </c>
      <c r="GQ10" s="90">
        <v>2338775.04</v>
      </c>
      <c r="GR10" s="90">
        <v>996169.74000000011</v>
      </c>
      <c r="GS10" s="90">
        <v>3756882.91</v>
      </c>
      <c r="GT10" s="90">
        <v>635928.79</v>
      </c>
      <c r="GU10" s="90">
        <v>1153779.93</v>
      </c>
      <c r="GV10" s="90">
        <v>1172090.3599999999</v>
      </c>
      <c r="GW10" s="90">
        <v>869748.06999999972</v>
      </c>
      <c r="GX10" s="90">
        <v>58763433.320000008</v>
      </c>
      <c r="GY10" s="90">
        <v>1186633.74</v>
      </c>
      <c r="GZ10" s="90">
        <v>4336352.6000000006</v>
      </c>
      <c r="HA10" s="90">
        <v>2225903.0399999996</v>
      </c>
      <c r="HB10" s="90">
        <v>159494175.03</v>
      </c>
      <c r="HC10" s="90">
        <v>6357922</v>
      </c>
      <c r="HD10" s="90">
        <v>3151725.78</v>
      </c>
      <c r="HE10" s="90">
        <v>2500571.88</v>
      </c>
      <c r="HF10" s="90">
        <v>6583662.5</v>
      </c>
      <c r="HG10" s="90">
        <v>3303199.2199999997</v>
      </c>
      <c r="HH10" s="90">
        <v>713463.17</v>
      </c>
      <c r="HI10" s="90">
        <v>138979375.67999998</v>
      </c>
      <c r="HJ10" s="90">
        <v>943439.55</v>
      </c>
      <c r="HK10" s="90">
        <v>616372.77</v>
      </c>
      <c r="HL10" s="90">
        <v>969068.98</v>
      </c>
      <c r="HM10" s="90">
        <v>579040.67999999993</v>
      </c>
      <c r="HN10" s="90">
        <v>2452308.2599999998</v>
      </c>
      <c r="HO10" s="90">
        <v>1140002.1599999999</v>
      </c>
      <c r="HP10" s="90">
        <v>537362.69999999995</v>
      </c>
      <c r="HQ10" s="90">
        <v>140452878.89999998</v>
      </c>
      <c r="HR10" s="90">
        <v>42137006.490000002</v>
      </c>
      <c r="HS10" s="90">
        <v>4478473.82</v>
      </c>
      <c r="HT10" s="90">
        <v>3171133.3700000006</v>
      </c>
      <c r="HU10" s="90">
        <v>2492303.2799999998</v>
      </c>
      <c r="HV10" s="90">
        <v>990821.51</v>
      </c>
      <c r="HW10" s="90">
        <v>7835831.2400000002</v>
      </c>
      <c r="HX10" s="90">
        <v>2244859.8400000003</v>
      </c>
      <c r="HY10" s="90">
        <v>1389542.89</v>
      </c>
      <c r="HZ10" s="90">
        <v>3991468.3099999996</v>
      </c>
      <c r="IA10" s="90">
        <v>3525982.72</v>
      </c>
      <c r="IB10" s="90">
        <v>1999157.5799999998</v>
      </c>
      <c r="IC10" s="90">
        <v>360260.62</v>
      </c>
      <c r="ID10" s="90">
        <v>3070999.85</v>
      </c>
      <c r="IE10" s="90">
        <v>1678821.6400000001</v>
      </c>
      <c r="IF10" s="90">
        <v>1419003.4700000002</v>
      </c>
      <c r="IG10" s="90">
        <v>145674090.90000001</v>
      </c>
      <c r="IH10" s="90">
        <v>41386475.640000001</v>
      </c>
      <c r="II10" s="90">
        <v>7928532.2399999984</v>
      </c>
      <c r="IJ10" s="90">
        <v>4386970.6099999994</v>
      </c>
      <c r="IK10" s="90">
        <v>12588884.789999997</v>
      </c>
      <c r="IL10" s="90">
        <v>2131793.0899999994</v>
      </c>
      <c r="IM10" s="90">
        <v>3839106.2199999997</v>
      </c>
      <c r="IN10" s="90">
        <v>2282083.56</v>
      </c>
      <c r="IO10" s="90">
        <v>541878.30000000005</v>
      </c>
      <c r="IP10" s="90">
        <v>1037417.69</v>
      </c>
      <c r="IQ10" s="90">
        <v>2349661.2999999998</v>
      </c>
      <c r="IR10" s="90">
        <v>191252077.15999997</v>
      </c>
      <c r="IS10" s="90">
        <v>89402030.310000017</v>
      </c>
      <c r="IT10" s="90">
        <v>9846947.2899999991</v>
      </c>
      <c r="IU10" s="90">
        <v>8113929.8799999999</v>
      </c>
      <c r="IV10" s="90">
        <v>7892737.1600000001</v>
      </c>
      <c r="IW10" s="90">
        <v>1276193.8</v>
      </c>
      <c r="IX10" s="90">
        <v>2200455.31</v>
      </c>
      <c r="IY10" s="90">
        <v>1377976.6800000002</v>
      </c>
      <c r="IZ10" s="90">
        <v>1243513.9000000001</v>
      </c>
      <c r="JA10" s="90">
        <v>4560776.58</v>
      </c>
      <c r="JB10" s="90">
        <v>2847122.6100000003</v>
      </c>
      <c r="JC10" s="90">
        <v>4371228.3499999996</v>
      </c>
      <c r="JD10" s="90">
        <v>35017402.980000004</v>
      </c>
      <c r="JE10" s="90">
        <v>5067182.54</v>
      </c>
      <c r="JF10" s="90">
        <v>868766.80999999994</v>
      </c>
      <c r="JG10" s="90">
        <v>1333384.97</v>
      </c>
      <c r="JH10" s="90">
        <v>1973476.2</v>
      </c>
      <c r="JI10" s="90">
        <v>-58621.560000000056</v>
      </c>
      <c r="JJ10" s="90">
        <v>68849537.280000001</v>
      </c>
      <c r="JK10" s="90">
        <v>2364002.8400000003</v>
      </c>
      <c r="JL10" s="90">
        <v>3975784.7</v>
      </c>
      <c r="JM10" s="90">
        <v>2903255.3499999996</v>
      </c>
      <c r="JN10" s="90">
        <v>1178505.23</v>
      </c>
      <c r="JO10" s="90">
        <v>6183465.6899999995</v>
      </c>
      <c r="JP10" s="90">
        <v>1239169.9999999998</v>
      </c>
      <c r="JQ10" s="90">
        <v>128886414.39</v>
      </c>
      <c r="JR10" s="90">
        <v>82526454.930000007</v>
      </c>
      <c r="JS10" s="90">
        <v>2752583.6</v>
      </c>
      <c r="JT10" s="90">
        <v>549590.33000000007</v>
      </c>
      <c r="JU10" s="90">
        <v>2086461.3800000001</v>
      </c>
      <c r="JV10" s="90">
        <v>696765.19000000006</v>
      </c>
      <c r="JW10" s="90">
        <v>5417873.2199999988</v>
      </c>
      <c r="JX10" s="90">
        <v>1665562.92</v>
      </c>
      <c r="JY10" s="90">
        <v>588570.6399999999</v>
      </c>
      <c r="JZ10" s="90">
        <v>3118209.5199999996</v>
      </c>
      <c r="KA10" s="90">
        <v>540131.04</v>
      </c>
      <c r="KB10" s="90">
        <v>1364264.91</v>
      </c>
      <c r="KC10" s="90">
        <v>559599.53999999992</v>
      </c>
      <c r="KD10" s="90">
        <v>130084.06</v>
      </c>
      <c r="KE10" s="90">
        <v>719069.22</v>
      </c>
      <c r="KF10" s="90">
        <v>164711741.12</v>
      </c>
      <c r="KG10" s="90">
        <v>0</v>
      </c>
      <c r="KH10" s="90">
        <v>5902487.330000001</v>
      </c>
      <c r="KI10" s="90">
        <v>5548051.3499999996</v>
      </c>
      <c r="KJ10" s="90">
        <v>9202544</v>
      </c>
      <c r="KK10" s="90">
        <v>6468255.25</v>
      </c>
      <c r="KL10" s="90">
        <v>15402852.279999997</v>
      </c>
      <c r="KM10" s="90">
        <v>5467293.3899999997</v>
      </c>
      <c r="KN10" s="90">
        <v>2727350.3599999994</v>
      </c>
      <c r="KO10" s="90">
        <v>38147085.190000005</v>
      </c>
      <c r="KP10" s="90">
        <v>1298088.0100000005</v>
      </c>
      <c r="KQ10" s="90">
        <v>3142709.5900000008</v>
      </c>
      <c r="KR10" s="90">
        <v>28072485.41</v>
      </c>
      <c r="KS10" s="90">
        <v>605181.06000000006</v>
      </c>
      <c r="KT10" s="90">
        <v>3322543.88</v>
      </c>
      <c r="KU10" s="90">
        <v>101262060.56</v>
      </c>
      <c r="KV10" s="90">
        <v>3793714.5200000009</v>
      </c>
      <c r="KW10" s="90">
        <v>85618993.219999969</v>
      </c>
      <c r="KX10" s="90">
        <v>6906805.8200000012</v>
      </c>
      <c r="KY10" s="90">
        <v>1145902.44</v>
      </c>
      <c r="KZ10" s="90">
        <v>13216401.020000001</v>
      </c>
      <c r="LA10" s="90">
        <v>8716279.6499999985</v>
      </c>
      <c r="LB10" s="90">
        <v>2202560.7799999998</v>
      </c>
      <c r="LC10" s="90">
        <v>486188.76000000024</v>
      </c>
      <c r="LD10" s="90">
        <v>1409230.4800000002</v>
      </c>
      <c r="LE10" s="90">
        <v>170271657.65999997</v>
      </c>
      <c r="LF10" s="90">
        <v>7884835.0899999999</v>
      </c>
      <c r="LG10" s="90">
        <v>46878706.810000002</v>
      </c>
      <c r="LH10" s="90">
        <v>42443876.719999999</v>
      </c>
      <c r="LI10" s="90">
        <v>2256128.44</v>
      </c>
      <c r="LJ10" s="90">
        <v>1679901.17</v>
      </c>
      <c r="LK10" s="90">
        <v>2442809.4299999992</v>
      </c>
      <c r="LL10" s="90">
        <v>3952436.03</v>
      </c>
      <c r="LM10" s="90">
        <v>1522248.0100000002</v>
      </c>
      <c r="LN10" s="90">
        <v>2609344.0600000005</v>
      </c>
      <c r="LO10" s="90">
        <v>293442.29000000004</v>
      </c>
      <c r="LP10" s="90">
        <v>37637392.689999998</v>
      </c>
      <c r="LQ10" s="90">
        <v>963934.89999999921</v>
      </c>
      <c r="LR10" s="90">
        <v>692106.8</v>
      </c>
      <c r="LS10" s="90">
        <v>290577554.87</v>
      </c>
      <c r="LT10" s="90">
        <v>64024584.819999993</v>
      </c>
      <c r="LU10" s="90">
        <v>170885535.5</v>
      </c>
      <c r="LV10" s="90">
        <v>29041262.290000003</v>
      </c>
      <c r="LW10" s="90">
        <v>4810753.709999999</v>
      </c>
      <c r="LX10" s="90">
        <v>6131471.8899999997</v>
      </c>
      <c r="LY10" s="90">
        <v>3825332.4499999997</v>
      </c>
      <c r="LZ10" s="90">
        <v>5438316.6399999997</v>
      </c>
      <c r="MA10" s="90">
        <v>5652955.9100000001</v>
      </c>
      <c r="MB10" s="90">
        <v>8040459.2999999998</v>
      </c>
      <c r="MC10" s="90">
        <v>15996816.260000002</v>
      </c>
      <c r="MD10" s="90">
        <v>2417924</v>
      </c>
      <c r="ME10" s="90">
        <v>139749096.80000001</v>
      </c>
      <c r="MF10" s="90">
        <v>1638522.77</v>
      </c>
      <c r="MG10" s="90">
        <v>2290140.98</v>
      </c>
      <c r="MH10" s="90">
        <v>-219640.71000000008</v>
      </c>
      <c r="MI10" s="90">
        <v>885239.83</v>
      </c>
      <c r="MJ10" s="90">
        <v>816526.92</v>
      </c>
      <c r="MK10" s="90">
        <v>1269942.02</v>
      </c>
      <c r="ML10" s="90">
        <v>987079.65</v>
      </c>
      <c r="MM10" s="90">
        <v>1055265.92</v>
      </c>
      <c r="MN10" s="90">
        <v>456657.11</v>
      </c>
      <c r="MO10" s="90">
        <v>2009531.5500000003</v>
      </c>
      <c r="MP10" s="90">
        <v>590068.99</v>
      </c>
      <c r="MQ10" s="90">
        <v>155889637.06</v>
      </c>
      <c r="MR10" s="90">
        <v>1178436.26</v>
      </c>
      <c r="MS10" s="90">
        <v>2903293.31</v>
      </c>
      <c r="MT10" s="90">
        <v>7226175.6599999992</v>
      </c>
      <c r="MU10" s="90">
        <v>2534435.8299999996</v>
      </c>
      <c r="MV10" s="90">
        <v>7082301.1700000009</v>
      </c>
      <c r="MW10" s="90">
        <v>15149825.809999999</v>
      </c>
      <c r="MX10" s="90">
        <v>3134850.0100000002</v>
      </c>
      <c r="MY10" s="90">
        <v>7986496.1999999993</v>
      </c>
      <c r="MZ10" s="90">
        <v>1322531.51</v>
      </c>
      <c r="NA10" s="90">
        <v>431716.62</v>
      </c>
      <c r="NB10" s="90">
        <v>500568261.19999993</v>
      </c>
      <c r="NC10" s="90">
        <v>40074690.420000009</v>
      </c>
      <c r="ND10" s="90">
        <v>7396957.8899999997</v>
      </c>
      <c r="NE10" s="90">
        <v>34225530.869999997</v>
      </c>
      <c r="NF10" s="90">
        <v>3313588.6999999997</v>
      </c>
      <c r="NG10" s="90">
        <v>26004972.449999999</v>
      </c>
      <c r="NH10" s="90">
        <v>34085630.880000003</v>
      </c>
      <c r="NI10" s="90">
        <v>14058145.289999999</v>
      </c>
      <c r="NJ10" s="90">
        <v>799609.22</v>
      </c>
      <c r="NK10" s="90">
        <v>1235327.98</v>
      </c>
      <c r="NL10" s="90">
        <v>5334462.91</v>
      </c>
      <c r="NM10" s="90">
        <v>4262723.1000000006</v>
      </c>
      <c r="NN10" s="90">
        <v>28653872.72000001</v>
      </c>
      <c r="NO10" s="90">
        <v>2408842.31</v>
      </c>
      <c r="NP10" s="90">
        <v>1440441.73</v>
      </c>
      <c r="NQ10" s="90">
        <v>1389444.6</v>
      </c>
      <c r="NR10" s="90">
        <v>749978.11999999988</v>
      </c>
      <c r="NS10" s="90">
        <v>558927.94000000006</v>
      </c>
      <c r="NT10" s="90">
        <v>2090222.5899999999</v>
      </c>
      <c r="NU10" s="90">
        <v>170740524.03</v>
      </c>
      <c r="NV10" s="90">
        <v>76432880.909999996</v>
      </c>
      <c r="NW10" s="90">
        <v>5828061.0499999998</v>
      </c>
      <c r="NX10" s="90">
        <v>1977958.3699999999</v>
      </c>
      <c r="NY10" s="90">
        <v>3447284.11</v>
      </c>
      <c r="NZ10" s="90">
        <v>11330197.460000001</v>
      </c>
      <c r="OA10" s="90">
        <v>2643559.1100000003</v>
      </c>
      <c r="OB10" s="90">
        <v>238045027.32000002</v>
      </c>
      <c r="OC10" s="90">
        <v>24502374.93</v>
      </c>
      <c r="OD10" s="90">
        <v>2879635.2</v>
      </c>
      <c r="OE10" s="90">
        <v>17856642.460000001</v>
      </c>
      <c r="OF10" s="90">
        <v>5892983.4299999997</v>
      </c>
      <c r="OG10" s="90">
        <v>5404933.4899999993</v>
      </c>
      <c r="OH10" s="90">
        <v>14760504.889999999</v>
      </c>
      <c r="OI10" s="90">
        <v>819262.80999999982</v>
      </c>
      <c r="OJ10" s="90">
        <v>4563659.49</v>
      </c>
      <c r="OK10" s="90">
        <v>55306736.830000006</v>
      </c>
      <c r="OL10" s="90">
        <v>19137219.41</v>
      </c>
      <c r="OM10" s="90">
        <v>41471819.580000006</v>
      </c>
      <c r="ON10" s="90">
        <v>1859713.9100000001</v>
      </c>
      <c r="OO10" s="90">
        <v>825223.10000000009</v>
      </c>
      <c r="OP10" s="90">
        <v>119330.73</v>
      </c>
      <c r="OQ10" s="90">
        <v>58136519.359999999</v>
      </c>
      <c r="OR10" s="90">
        <v>1098908.67</v>
      </c>
      <c r="OS10" s="90">
        <v>1314209.17</v>
      </c>
      <c r="OT10" s="90">
        <v>3300132.75</v>
      </c>
      <c r="OU10" s="90">
        <v>2650432.2999999998</v>
      </c>
      <c r="OV10" s="90">
        <v>9233954.6899999976</v>
      </c>
      <c r="OW10" s="90">
        <v>1395320.22</v>
      </c>
      <c r="OX10" s="90">
        <v>1161976.45</v>
      </c>
      <c r="OY10" s="90">
        <v>490109.20999999996</v>
      </c>
      <c r="OZ10" s="90">
        <v>18291017.909999996</v>
      </c>
      <c r="PA10" s="90">
        <v>1220268.9700000002</v>
      </c>
      <c r="PB10" s="90">
        <v>5781290.9500000002</v>
      </c>
      <c r="PC10" s="90">
        <v>496654.25</v>
      </c>
      <c r="PD10" s="90">
        <v>4595530.4399999995</v>
      </c>
      <c r="PE10" s="90">
        <v>4426491.9600000009</v>
      </c>
      <c r="PF10" s="90">
        <v>968541.89999999991</v>
      </c>
      <c r="PG10" s="90">
        <v>1283278.97</v>
      </c>
      <c r="PH10" s="90">
        <v>1445536.01</v>
      </c>
      <c r="PI10" s="90">
        <v>1286893.3</v>
      </c>
      <c r="PJ10" s="90">
        <v>2758445.25</v>
      </c>
      <c r="PK10" s="90">
        <v>3690223.37</v>
      </c>
      <c r="PL10" s="90">
        <v>995728.96</v>
      </c>
      <c r="PM10" s="90">
        <v>7007801.2000000002</v>
      </c>
      <c r="PN10" s="90">
        <v>656098.9</v>
      </c>
      <c r="PO10" s="90">
        <v>283702</v>
      </c>
      <c r="PP10" s="90">
        <v>350232.08</v>
      </c>
      <c r="PQ10" s="90">
        <v>390395</v>
      </c>
      <c r="PR10" s="90">
        <v>256132693.09999993</v>
      </c>
      <c r="PS10" s="90">
        <v>5424969.2699999996</v>
      </c>
      <c r="PT10" s="90">
        <v>2921293.73</v>
      </c>
      <c r="PU10" s="90">
        <v>2930907.44</v>
      </c>
      <c r="PV10" s="90">
        <v>26836800.850000005</v>
      </c>
      <c r="PW10" s="90">
        <v>943076.4800000001</v>
      </c>
      <c r="PX10" s="90">
        <v>14613295.07</v>
      </c>
      <c r="PY10" s="90">
        <v>2670644.1999999997</v>
      </c>
      <c r="PZ10" s="90">
        <v>16382013.710000003</v>
      </c>
      <c r="QA10" s="90">
        <v>809131.81</v>
      </c>
      <c r="QB10" s="90">
        <v>8427930.0999999978</v>
      </c>
      <c r="QC10" s="90">
        <v>1042327.2300000001</v>
      </c>
      <c r="QD10" s="90">
        <v>3252721.42</v>
      </c>
      <c r="QE10" s="90">
        <v>1708418.1600000001</v>
      </c>
      <c r="QF10" s="90">
        <v>1922452.1600000001</v>
      </c>
      <c r="QG10" s="90">
        <v>5174821.6300000008</v>
      </c>
      <c r="QH10" s="90">
        <v>3017520</v>
      </c>
      <c r="QI10" s="90">
        <v>2465187.9299999997</v>
      </c>
      <c r="QJ10" s="90">
        <v>498211.64</v>
      </c>
      <c r="QK10" s="90">
        <v>3848074.02</v>
      </c>
      <c r="QL10" s="90">
        <v>11960277.430000003</v>
      </c>
      <c r="QM10" s="90">
        <v>2526183.73</v>
      </c>
      <c r="QN10" s="90">
        <v>233844</v>
      </c>
      <c r="QO10" s="90">
        <v>245268.9</v>
      </c>
      <c r="QP10" s="90">
        <v>266325</v>
      </c>
      <c r="QQ10" s="90">
        <v>2753</v>
      </c>
      <c r="QR10" s="90">
        <v>89232900.590000004</v>
      </c>
      <c r="QS10" s="90">
        <v>1089583</v>
      </c>
      <c r="QT10" s="90">
        <v>7478693.5</v>
      </c>
      <c r="QU10" s="90">
        <v>2134932.13</v>
      </c>
      <c r="QV10" s="90">
        <v>2733570.99</v>
      </c>
      <c r="QW10" s="90">
        <v>3474115.01</v>
      </c>
      <c r="QX10" s="90">
        <v>1686257.84</v>
      </c>
      <c r="QY10" s="90">
        <v>1938458.3200000003</v>
      </c>
      <c r="QZ10" s="90">
        <v>3856170.74</v>
      </c>
      <c r="RA10" s="90">
        <v>661223.69999999995</v>
      </c>
      <c r="RB10" s="90">
        <v>626808.63</v>
      </c>
      <c r="RC10" s="90">
        <v>691734.41</v>
      </c>
      <c r="RD10" s="90">
        <v>613845.1</v>
      </c>
      <c r="RE10" s="90">
        <v>106647445.69</v>
      </c>
      <c r="RF10" s="90">
        <v>3457417.31</v>
      </c>
      <c r="RG10" s="90">
        <v>605149.57999999996</v>
      </c>
      <c r="RH10" s="90">
        <v>3114170.77</v>
      </c>
      <c r="RI10" s="90">
        <v>867185.09</v>
      </c>
      <c r="RJ10" s="90">
        <v>2070179.79</v>
      </c>
      <c r="RK10" s="90">
        <v>8656471.1099999994</v>
      </c>
      <c r="RL10" s="90">
        <v>1025592.0799999998</v>
      </c>
      <c r="RM10" s="90">
        <v>1424535.4199999997</v>
      </c>
      <c r="RN10" s="90">
        <v>2257825.7400000002</v>
      </c>
      <c r="RO10" s="90">
        <v>3708029.04</v>
      </c>
      <c r="RP10" s="90">
        <v>552656.29999999993</v>
      </c>
      <c r="RQ10" s="90">
        <v>332894.07</v>
      </c>
      <c r="RR10" s="90">
        <v>2217857.2200000002</v>
      </c>
      <c r="RS10" s="90">
        <v>867894.5</v>
      </c>
      <c r="RT10" s="90">
        <v>916400.18</v>
      </c>
      <c r="RU10" s="90">
        <v>2102478.56</v>
      </c>
      <c r="RV10" s="90">
        <v>328122.81999999995</v>
      </c>
      <c r="RW10" s="90">
        <v>329956.21999999997</v>
      </c>
      <c r="RX10" s="90">
        <v>142212</v>
      </c>
      <c r="RY10" s="90">
        <v>43602209.230000004</v>
      </c>
      <c r="RZ10" s="90">
        <v>2320432</v>
      </c>
      <c r="SA10" s="90">
        <v>1006862.7000000001</v>
      </c>
      <c r="SB10" s="90">
        <v>711051.98</v>
      </c>
      <c r="SC10" s="90">
        <v>783480.16</v>
      </c>
      <c r="SD10" s="90">
        <v>1873075.8900000001</v>
      </c>
      <c r="SE10" s="90">
        <v>1514845.8800000001</v>
      </c>
      <c r="SF10" s="90">
        <v>1297839.95</v>
      </c>
      <c r="SG10" s="90">
        <v>700041.00999999989</v>
      </c>
      <c r="SH10" s="90">
        <v>665606.56999999983</v>
      </c>
      <c r="SI10" s="90">
        <v>5774331.959999999</v>
      </c>
      <c r="SJ10" s="90">
        <v>536156.82000000007</v>
      </c>
      <c r="SK10" s="90">
        <v>22594176.789999999</v>
      </c>
      <c r="SL10" s="90">
        <v>830390.60000000009</v>
      </c>
      <c r="SM10" s="90">
        <v>1564044.4100000001</v>
      </c>
      <c r="SN10" s="90">
        <v>945542.01000000013</v>
      </c>
      <c r="SO10" s="90">
        <v>1031243.77</v>
      </c>
      <c r="SP10" s="90">
        <v>1233270.06</v>
      </c>
      <c r="SQ10" s="90">
        <v>1001000.44</v>
      </c>
      <c r="SR10" s="90">
        <v>492918.95000000007</v>
      </c>
      <c r="SS10" s="90">
        <v>26968045.830000006</v>
      </c>
      <c r="ST10" s="90">
        <v>498228.1</v>
      </c>
      <c r="SU10" s="90">
        <v>1072187.42</v>
      </c>
      <c r="SV10" s="90">
        <v>664426.24999999988</v>
      </c>
      <c r="SW10" s="90">
        <v>346508.23</v>
      </c>
      <c r="SX10" s="90">
        <v>878141.82</v>
      </c>
      <c r="SY10" s="90">
        <v>399666.41000000003</v>
      </c>
      <c r="SZ10" s="90">
        <v>2621464.3600000003</v>
      </c>
      <c r="TA10" s="90">
        <v>799287.05999999994</v>
      </c>
      <c r="TB10" s="90">
        <v>468973.01</v>
      </c>
      <c r="TC10" s="90">
        <v>662577.77</v>
      </c>
      <c r="TD10" s="90">
        <v>2101680.4</v>
      </c>
      <c r="TE10" s="90">
        <v>634517.04</v>
      </c>
      <c r="TF10" s="90">
        <v>676620.4</v>
      </c>
      <c r="TG10" s="90">
        <v>101650903.79000001</v>
      </c>
      <c r="TH10" s="90">
        <v>844681.41000000015</v>
      </c>
      <c r="TI10" s="90">
        <v>1010708</v>
      </c>
      <c r="TJ10" s="90">
        <v>3585673.5999999996</v>
      </c>
      <c r="TK10" s="90">
        <v>3391558.6100000003</v>
      </c>
      <c r="TL10" s="90">
        <v>816171.99</v>
      </c>
      <c r="TM10" s="90">
        <v>268137.93</v>
      </c>
      <c r="TN10" s="90">
        <v>8796630.1799999997</v>
      </c>
      <c r="TO10" s="90">
        <v>800940.69</v>
      </c>
      <c r="TP10" s="90">
        <v>1920629.8099999996</v>
      </c>
      <c r="TQ10" s="90">
        <v>1996605.9100000001</v>
      </c>
      <c r="TR10" s="90">
        <v>975086.41000000015</v>
      </c>
      <c r="TS10" s="90">
        <v>854940.48</v>
      </c>
      <c r="TT10" s="90">
        <v>1369549.6</v>
      </c>
      <c r="TU10" s="90">
        <v>733667.33000000007</v>
      </c>
      <c r="TV10" s="90">
        <v>684858.27999999991</v>
      </c>
      <c r="TW10" s="90">
        <v>14236494.02</v>
      </c>
      <c r="TX10" s="90">
        <v>1029471.8099999999</v>
      </c>
      <c r="TY10" s="90">
        <v>60282672.149999999</v>
      </c>
      <c r="TZ10" s="90">
        <v>2400455.6200000006</v>
      </c>
      <c r="UA10" s="90">
        <v>1116544.8500000001</v>
      </c>
      <c r="UB10" s="90">
        <v>483657.27999999997</v>
      </c>
      <c r="UC10" s="90">
        <v>19873003.269999996</v>
      </c>
      <c r="UD10" s="90">
        <v>737577.68</v>
      </c>
      <c r="UE10" s="90">
        <v>269640.57</v>
      </c>
      <c r="UF10" s="90">
        <v>422680</v>
      </c>
      <c r="UG10" s="90">
        <v>275688</v>
      </c>
      <c r="UH10" s="90">
        <v>24469195.260000002</v>
      </c>
      <c r="UI10" s="90">
        <v>1882150.11</v>
      </c>
      <c r="UJ10" s="90">
        <v>2224233.9299999997</v>
      </c>
      <c r="UK10" s="90">
        <v>2520745.85</v>
      </c>
      <c r="UL10" s="90">
        <v>639379.93999999994</v>
      </c>
      <c r="UM10" s="90">
        <v>696524.35</v>
      </c>
      <c r="UN10" s="90">
        <v>157091710.12999997</v>
      </c>
      <c r="UO10" s="90">
        <v>2517759.66</v>
      </c>
      <c r="UP10" s="90">
        <v>1095417.74</v>
      </c>
      <c r="UQ10" s="90">
        <v>11444151.23</v>
      </c>
      <c r="UR10" s="90">
        <v>1291486.1499999999</v>
      </c>
      <c r="US10" s="90">
        <v>1148521.99</v>
      </c>
      <c r="UT10" s="90">
        <v>4176590.8999999994</v>
      </c>
      <c r="UU10" s="90">
        <v>816559.4</v>
      </c>
      <c r="UV10" s="90">
        <v>793386.93000000017</v>
      </c>
      <c r="UW10" s="90">
        <v>1019119.44</v>
      </c>
      <c r="UX10" s="90">
        <v>897869.67999999993</v>
      </c>
      <c r="UY10" s="90">
        <v>4266828.68</v>
      </c>
      <c r="UZ10" s="90">
        <v>1291350.9799999997</v>
      </c>
      <c r="VA10" s="90">
        <v>4404087.5399999991</v>
      </c>
      <c r="VB10" s="90">
        <v>401173.95999999996</v>
      </c>
      <c r="VC10" s="90">
        <v>772249.65999999992</v>
      </c>
      <c r="VD10" s="90">
        <v>433445.69000000006</v>
      </c>
      <c r="VE10" s="90">
        <v>961748.34</v>
      </c>
      <c r="VF10" s="90">
        <v>4552258.2299999995</v>
      </c>
      <c r="VG10" s="90">
        <v>384552.67</v>
      </c>
      <c r="VH10" s="90">
        <v>574813.65</v>
      </c>
      <c r="VI10" s="90">
        <v>796298</v>
      </c>
      <c r="VJ10" s="90">
        <v>82798956.969999999</v>
      </c>
      <c r="VK10" s="90">
        <v>1376070.94</v>
      </c>
      <c r="VL10" s="90">
        <v>2558437.89</v>
      </c>
      <c r="VM10" s="90">
        <v>3291229.64</v>
      </c>
      <c r="VN10" s="90">
        <v>3691070.7399999998</v>
      </c>
      <c r="VO10" s="90">
        <v>7395371.5600000005</v>
      </c>
      <c r="VP10" s="90">
        <v>4872581.55</v>
      </c>
      <c r="VQ10" s="90">
        <v>2819271.08</v>
      </c>
      <c r="VR10" s="90">
        <v>1355676</v>
      </c>
      <c r="VS10" s="90">
        <v>18826204.919999998</v>
      </c>
      <c r="VT10" s="90">
        <v>1798663.73</v>
      </c>
      <c r="VU10" s="90">
        <v>5952374.0600000005</v>
      </c>
      <c r="VV10" s="90">
        <v>2381524.4500000002</v>
      </c>
      <c r="VW10" s="90">
        <v>849431.73</v>
      </c>
      <c r="VX10" s="90">
        <v>1696100.25</v>
      </c>
      <c r="VY10" s="90">
        <v>337610713.45999998</v>
      </c>
      <c r="VZ10" s="90">
        <v>6927213.8300000001</v>
      </c>
      <c r="WA10" s="90">
        <v>3139320.6399999997</v>
      </c>
      <c r="WB10" s="90">
        <v>1182048</v>
      </c>
      <c r="WC10" s="90">
        <v>932853.61</v>
      </c>
      <c r="WD10" s="90">
        <v>3412484.1700000004</v>
      </c>
      <c r="WE10" s="90">
        <v>15955348.060000001</v>
      </c>
      <c r="WF10" s="90">
        <v>5973903.1799999997</v>
      </c>
      <c r="WG10" s="90">
        <v>5482758.3900000006</v>
      </c>
      <c r="WH10" s="90">
        <v>6797002.0099999988</v>
      </c>
      <c r="WI10" s="90">
        <v>2629261.2999999998</v>
      </c>
      <c r="WJ10" s="90">
        <v>6621352.1500000013</v>
      </c>
      <c r="WK10" s="90">
        <v>2464422.5100000002</v>
      </c>
      <c r="WL10" s="90">
        <v>6679461.9300000016</v>
      </c>
      <c r="WM10" s="90">
        <v>18296220.289999999</v>
      </c>
      <c r="WN10" s="90">
        <v>3867420.33</v>
      </c>
      <c r="WO10" s="90">
        <v>4417470.5999999996</v>
      </c>
      <c r="WP10" s="90">
        <v>16314169.160000002</v>
      </c>
      <c r="WQ10" s="90">
        <v>3574629.4000000004</v>
      </c>
      <c r="WR10" s="90">
        <v>10073621.729999999</v>
      </c>
      <c r="WS10" s="90">
        <v>67140858.239999995</v>
      </c>
      <c r="WT10" s="90">
        <v>5314438.3800000008</v>
      </c>
      <c r="WU10" s="90">
        <v>1572129</v>
      </c>
      <c r="WV10" s="90">
        <v>1666277</v>
      </c>
      <c r="WW10" s="90">
        <v>1623110.15</v>
      </c>
      <c r="WX10" s="90">
        <v>107439.88</v>
      </c>
      <c r="WY10" s="90">
        <v>879335.12000000011</v>
      </c>
      <c r="WZ10" s="90">
        <v>1593682.7</v>
      </c>
      <c r="XA10" s="90">
        <v>32258266.439999998</v>
      </c>
      <c r="XB10" s="90">
        <v>1575454.75</v>
      </c>
      <c r="XC10" s="90">
        <v>310650.44000000006</v>
      </c>
      <c r="XD10" s="90">
        <v>673486.70000000007</v>
      </c>
      <c r="XE10" s="90">
        <v>584413.57000000007</v>
      </c>
      <c r="XF10" s="90">
        <v>93178187.069999978</v>
      </c>
      <c r="XG10" s="90">
        <v>1760780</v>
      </c>
      <c r="XH10" s="90">
        <v>1324592.06</v>
      </c>
      <c r="XI10" s="90">
        <v>24344435.270000007</v>
      </c>
      <c r="XJ10" s="90">
        <v>1830228.69</v>
      </c>
      <c r="XK10" s="90">
        <v>1382373.8399999999</v>
      </c>
      <c r="XL10" s="90">
        <v>2663723.3100000005</v>
      </c>
      <c r="XM10" s="90">
        <v>1504447.5499999998</v>
      </c>
      <c r="XN10" s="90">
        <v>1785721.71</v>
      </c>
      <c r="XO10" s="90">
        <v>3062869.8800000004</v>
      </c>
      <c r="XP10" s="90">
        <v>2512282.16</v>
      </c>
      <c r="XQ10" s="90">
        <v>888575.08</v>
      </c>
      <c r="XR10" s="90">
        <v>716583.89</v>
      </c>
      <c r="XS10" s="90">
        <v>2049937.23</v>
      </c>
      <c r="XT10" s="90">
        <v>620654.33000000007</v>
      </c>
      <c r="XU10" s="90">
        <v>690316.84</v>
      </c>
      <c r="XV10" s="90">
        <v>713095.83000000007</v>
      </c>
      <c r="XW10" s="90">
        <v>1041029.7799999998</v>
      </c>
      <c r="XX10" s="90">
        <v>778788.16999999993</v>
      </c>
      <c r="XY10" s="90">
        <v>939221.83000000007</v>
      </c>
      <c r="XZ10" s="90">
        <v>938911.70000000007</v>
      </c>
      <c r="YA10" s="90">
        <v>1216786.73</v>
      </c>
      <c r="YB10" s="90">
        <v>1161164.2999999996</v>
      </c>
      <c r="YC10" s="90">
        <v>91622758.909999996</v>
      </c>
      <c r="YD10" s="90">
        <v>1155416.51</v>
      </c>
      <c r="YE10" s="90">
        <v>7330862.29</v>
      </c>
      <c r="YF10" s="90">
        <v>1700304.2499999998</v>
      </c>
      <c r="YG10" s="90">
        <v>14432378.090000002</v>
      </c>
      <c r="YH10" s="90">
        <v>1461445.4</v>
      </c>
      <c r="YI10" s="90">
        <v>6155767.6000000006</v>
      </c>
      <c r="YJ10" s="90">
        <v>1193964.18</v>
      </c>
      <c r="YK10" s="90">
        <v>7343234.3100000005</v>
      </c>
      <c r="YL10" s="90">
        <v>5510817.8300000001</v>
      </c>
      <c r="YM10" s="90">
        <v>2438932.6200000006</v>
      </c>
      <c r="YN10" s="90">
        <v>1478974.59</v>
      </c>
      <c r="YO10" s="90">
        <v>906183.37</v>
      </c>
      <c r="YP10" s="90">
        <v>1044113.1299999999</v>
      </c>
      <c r="YQ10" s="90">
        <v>590095.05999999994</v>
      </c>
      <c r="YR10" s="90">
        <v>830863</v>
      </c>
      <c r="YS10" s="90">
        <v>604378.0199999999</v>
      </c>
      <c r="YT10" s="90">
        <v>35820633.910000011</v>
      </c>
      <c r="YU10" s="90">
        <v>926779.94000000006</v>
      </c>
      <c r="YV10" s="90">
        <v>1158048.52</v>
      </c>
      <c r="YW10" s="90">
        <v>1050776.75</v>
      </c>
      <c r="YX10" s="90">
        <v>2639195</v>
      </c>
      <c r="YY10" s="90">
        <v>1193546.4800000002</v>
      </c>
      <c r="YZ10" s="90">
        <v>850649.37</v>
      </c>
      <c r="ZA10" s="90">
        <v>44709429.269999996</v>
      </c>
      <c r="ZB10" s="90">
        <v>2648666.06</v>
      </c>
      <c r="ZC10" s="90">
        <v>1407242.02</v>
      </c>
      <c r="ZD10" s="90">
        <v>1175093.3</v>
      </c>
      <c r="ZE10" s="90">
        <v>581550.85</v>
      </c>
      <c r="ZF10" s="90">
        <v>1493848.6</v>
      </c>
      <c r="ZG10" s="90">
        <v>423614.87</v>
      </c>
      <c r="ZH10" s="90">
        <v>534963.37999999989</v>
      </c>
      <c r="ZI10" s="90">
        <v>5826234.0399999991</v>
      </c>
      <c r="ZJ10" s="90">
        <v>105019744.36000001</v>
      </c>
      <c r="ZK10" s="90">
        <v>1619620.32</v>
      </c>
      <c r="ZL10" s="90">
        <v>3658483.9999999995</v>
      </c>
      <c r="ZM10" s="90">
        <v>9630010.9900000002</v>
      </c>
      <c r="ZN10" s="90">
        <v>2651954.9300000006</v>
      </c>
      <c r="ZO10" s="90">
        <v>1442621.4500000002</v>
      </c>
      <c r="ZP10" s="90">
        <v>2206140.7000000002</v>
      </c>
      <c r="ZQ10" s="90">
        <v>3790157.9999999995</v>
      </c>
      <c r="ZR10" s="90">
        <v>5942773.1699999999</v>
      </c>
      <c r="ZS10" s="90">
        <v>4990574.88</v>
      </c>
      <c r="ZT10" s="90">
        <v>746027.4</v>
      </c>
      <c r="ZU10" s="90">
        <v>1171899.17</v>
      </c>
      <c r="ZV10" s="90">
        <v>1348174.25</v>
      </c>
      <c r="ZW10" s="90">
        <v>1962217.6300000001</v>
      </c>
      <c r="ZX10" s="90">
        <v>1056320.96</v>
      </c>
      <c r="ZY10" s="90">
        <v>711591.65</v>
      </c>
      <c r="ZZ10" s="90">
        <v>1752622.01</v>
      </c>
      <c r="AAA10" s="90">
        <v>1047884.3500000001</v>
      </c>
      <c r="AAB10" s="90">
        <v>924198.13</v>
      </c>
      <c r="AAC10" s="90">
        <v>1525705.85</v>
      </c>
      <c r="AAD10" s="90">
        <v>710765.2</v>
      </c>
      <c r="AAE10" s="90">
        <v>571803.5</v>
      </c>
      <c r="AAF10" s="90">
        <v>18662879.879999999</v>
      </c>
      <c r="AAG10" s="90">
        <v>863127.27</v>
      </c>
      <c r="AAH10" s="90">
        <v>2017005.2599999998</v>
      </c>
      <c r="AAI10" s="90">
        <v>1390993.4700000002</v>
      </c>
      <c r="AAJ10" s="90">
        <v>932195.91</v>
      </c>
      <c r="AAK10" s="90">
        <v>1689385.24</v>
      </c>
      <c r="AAL10" s="90">
        <v>1215594.82</v>
      </c>
      <c r="AAM10" s="90">
        <v>164420233.69</v>
      </c>
      <c r="AAN10" s="90">
        <v>1043144.9199999999</v>
      </c>
      <c r="AAO10" s="90">
        <v>1061505</v>
      </c>
      <c r="AAP10" s="90">
        <v>1585745.5999999999</v>
      </c>
      <c r="AAQ10" s="90">
        <v>1267616.93</v>
      </c>
      <c r="AAR10" s="90">
        <v>1151560.7</v>
      </c>
      <c r="AAS10" s="90">
        <v>2620152.61</v>
      </c>
      <c r="AAT10" s="90">
        <v>658453.74</v>
      </c>
      <c r="AAU10" s="90">
        <v>3825248.6500000008</v>
      </c>
      <c r="AAV10" s="90">
        <v>1122390.27</v>
      </c>
      <c r="AAW10" s="90">
        <v>1475009.7700000003</v>
      </c>
      <c r="AAX10" s="90">
        <v>12735872.609999999</v>
      </c>
      <c r="AAY10" s="90">
        <v>3173169.0399999996</v>
      </c>
      <c r="AAZ10" s="90">
        <v>1107584.71</v>
      </c>
      <c r="ABA10" s="90">
        <v>710389.16999999993</v>
      </c>
      <c r="ABB10" s="90">
        <v>2228340.6300000004</v>
      </c>
      <c r="ABC10" s="90">
        <v>613945.46</v>
      </c>
      <c r="ABD10" s="90">
        <v>1594242.34</v>
      </c>
      <c r="ABE10" s="90">
        <v>560977.51</v>
      </c>
      <c r="ABF10" s="90">
        <v>12245170.270000001</v>
      </c>
      <c r="ABG10" s="90">
        <v>9739468.0899999999</v>
      </c>
      <c r="ABH10" s="90">
        <v>556970.11</v>
      </c>
      <c r="ABI10" s="90">
        <v>815467.91999999993</v>
      </c>
      <c r="ABJ10" s="90">
        <v>995086.05</v>
      </c>
      <c r="ABK10" s="90">
        <v>445939.26</v>
      </c>
      <c r="ABL10" s="90">
        <v>734724.53</v>
      </c>
      <c r="ABM10" s="90">
        <v>66188330.68</v>
      </c>
      <c r="ABN10" s="90">
        <v>2724656.6799999997</v>
      </c>
      <c r="ABO10" s="90">
        <v>2045396.7400000005</v>
      </c>
      <c r="ABP10" s="90">
        <v>2818459.81</v>
      </c>
      <c r="ABQ10" s="90">
        <v>2367021.7199999997</v>
      </c>
      <c r="ABR10" s="90">
        <v>3289228.52</v>
      </c>
      <c r="ABS10" s="90">
        <v>1029634.68</v>
      </c>
      <c r="ABT10" s="90">
        <v>2035765.7199999997</v>
      </c>
      <c r="ABU10" s="90">
        <v>1436488.78</v>
      </c>
      <c r="ABV10" s="90">
        <v>20264987.389999989</v>
      </c>
      <c r="ABW10" s="90">
        <v>2375548.96</v>
      </c>
      <c r="ABX10" s="90">
        <v>2902507.91</v>
      </c>
      <c r="ABY10" s="90">
        <v>1628483.27</v>
      </c>
      <c r="ABZ10" s="90">
        <v>762023.36999999988</v>
      </c>
      <c r="ACA10" s="90">
        <v>3100523.58</v>
      </c>
      <c r="ACB10" s="90">
        <v>1180433.5</v>
      </c>
      <c r="ACC10" s="90">
        <v>1643901.3299999998</v>
      </c>
      <c r="ACD10" s="90">
        <v>499599.75</v>
      </c>
      <c r="ACE10" s="90">
        <v>2112914.87</v>
      </c>
      <c r="ACF10" s="90">
        <v>594904</v>
      </c>
      <c r="ACG10" s="90">
        <v>121866649.77</v>
      </c>
      <c r="ACH10" s="90">
        <v>156996.35000000003</v>
      </c>
      <c r="ACI10" s="90">
        <v>1719779.6</v>
      </c>
      <c r="ACJ10" s="90">
        <v>1702862.5699999998</v>
      </c>
      <c r="ACK10" s="90">
        <v>29581.560000000012</v>
      </c>
      <c r="ACL10" s="90">
        <v>1337214.6099999999</v>
      </c>
      <c r="ACM10" s="90">
        <v>1379984.91</v>
      </c>
      <c r="ACN10" s="90">
        <v>12092455.869999999</v>
      </c>
      <c r="ACO10" s="90">
        <v>22961070.789999999</v>
      </c>
      <c r="ACP10" s="90">
        <v>1507289.3900000001</v>
      </c>
      <c r="ACQ10" s="90">
        <v>1938941.45</v>
      </c>
      <c r="ACR10" s="90">
        <v>2556043.29</v>
      </c>
      <c r="ACS10" s="90">
        <v>2729274</v>
      </c>
      <c r="ACT10" s="90">
        <v>14696840.289999999</v>
      </c>
      <c r="ACU10" s="90">
        <v>1183276.18</v>
      </c>
      <c r="ACV10" s="90">
        <v>1723068.29</v>
      </c>
      <c r="ACW10" s="90">
        <v>591283.1399999999</v>
      </c>
      <c r="ACX10" s="90">
        <v>1046174.4799999999</v>
      </c>
      <c r="ACY10" s="90">
        <v>428493.08</v>
      </c>
      <c r="ACZ10" s="90">
        <v>372346.93</v>
      </c>
      <c r="ADA10" s="90">
        <v>84156.57</v>
      </c>
      <c r="ADB10" s="90">
        <v>110047</v>
      </c>
      <c r="ADC10" s="90">
        <v>293198.8</v>
      </c>
      <c r="ADD10" s="90">
        <v>30557362.289999999</v>
      </c>
      <c r="ADE10" s="90">
        <v>19849778.600000009</v>
      </c>
      <c r="ADF10" s="90">
        <v>738216.87</v>
      </c>
      <c r="ADG10" s="90">
        <v>490288.59000000008</v>
      </c>
      <c r="ADH10" s="90">
        <v>2579205.0300000003</v>
      </c>
      <c r="ADI10" s="90">
        <v>1080280</v>
      </c>
      <c r="ADJ10" s="90">
        <v>1898219.1500000001</v>
      </c>
      <c r="ADK10" s="90">
        <v>683610.05</v>
      </c>
      <c r="ADL10" s="90">
        <v>1845442.3299999998</v>
      </c>
      <c r="ADM10" s="90">
        <v>342976904.33000004</v>
      </c>
      <c r="ADN10" s="90">
        <v>23739672.310000002</v>
      </c>
      <c r="ADO10" s="90">
        <v>15206309.159999998</v>
      </c>
      <c r="ADP10" s="90">
        <v>40761646</v>
      </c>
      <c r="ADQ10" s="90">
        <v>250506.29</v>
      </c>
      <c r="ADR10" s="90">
        <v>675695.98</v>
      </c>
      <c r="ADS10" s="90">
        <v>715853.45</v>
      </c>
      <c r="ADT10" s="90">
        <v>576749.54</v>
      </c>
      <c r="ADU10" s="90">
        <v>118132065.20000003</v>
      </c>
      <c r="ADV10" s="90">
        <v>67279934.519999981</v>
      </c>
      <c r="ADW10" s="90">
        <v>10981408.700000001</v>
      </c>
      <c r="ADX10" s="90">
        <v>1761009.25</v>
      </c>
      <c r="ADY10" s="90">
        <v>2905987.98</v>
      </c>
      <c r="ADZ10" s="90">
        <v>2893174.3</v>
      </c>
      <c r="AEA10" s="90">
        <v>1760772.29</v>
      </c>
      <c r="AEB10" s="90">
        <v>1901650.2999999998</v>
      </c>
      <c r="AEC10" s="90">
        <v>2201309.04</v>
      </c>
      <c r="AED10" s="90">
        <v>1708245.6900000002</v>
      </c>
      <c r="AEE10" s="90">
        <v>2400618</v>
      </c>
      <c r="AEF10" s="90">
        <v>3603070.59</v>
      </c>
      <c r="AEG10" s="90">
        <v>1573811.55</v>
      </c>
      <c r="AEH10" s="90">
        <v>1561918.3199999998</v>
      </c>
      <c r="AEI10" s="90">
        <v>2625475.2100000004</v>
      </c>
      <c r="AEJ10" s="90">
        <v>2989832.13</v>
      </c>
      <c r="AEK10" s="90">
        <v>1592030.01</v>
      </c>
      <c r="AEL10" s="90">
        <v>3284861.9999999991</v>
      </c>
      <c r="AEM10" s="90">
        <v>1431258.3</v>
      </c>
      <c r="AEN10" s="90">
        <v>8629898.6499999985</v>
      </c>
      <c r="AEO10" s="90">
        <v>108660030.78000002</v>
      </c>
      <c r="AEP10" s="90">
        <v>6915660.1499999994</v>
      </c>
      <c r="AEQ10" s="90">
        <v>4329972.76</v>
      </c>
      <c r="AER10" s="90">
        <v>2056383.1300000001</v>
      </c>
      <c r="AES10" s="90">
        <v>3568399.3</v>
      </c>
      <c r="AET10" s="90">
        <v>9067590.8999999985</v>
      </c>
      <c r="AEU10" s="90">
        <v>1280322.1400000001</v>
      </c>
      <c r="AEV10" s="90">
        <v>3202958.6</v>
      </c>
      <c r="AEW10" s="90">
        <v>1682371.12</v>
      </c>
      <c r="AEX10" s="90">
        <v>789439.72</v>
      </c>
      <c r="AEY10" s="90">
        <v>39085040.859999999</v>
      </c>
      <c r="AEZ10" s="90">
        <v>16541543.000000002</v>
      </c>
      <c r="AFA10" s="90">
        <v>1312836.75</v>
      </c>
      <c r="AFB10" s="90">
        <v>891344.63</v>
      </c>
      <c r="AFC10" s="90">
        <v>979785.71000000008</v>
      </c>
      <c r="AFD10" s="90">
        <v>1100707.43</v>
      </c>
      <c r="AFE10" s="90">
        <v>455938.14999999997</v>
      </c>
      <c r="AFF10" s="90">
        <v>495393.96</v>
      </c>
      <c r="AFG10" s="90">
        <v>505691.47</v>
      </c>
      <c r="AFH10" s="90">
        <v>549079.06000000006</v>
      </c>
      <c r="AFI10" s="90">
        <v>281943.82</v>
      </c>
      <c r="AFJ10" s="90">
        <v>281701.68000000005</v>
      </c>
      <c r="AFK10" s="90">
        <v>723353.82</v>
      </c>
      <c r="AFL10" s="90">
        <v>32642706.340000004</v>
      </c>
      <c r="AFM10" s="90">
        <v>917252.21</v>
      </c>
      <c r="AFN10" s="90">
        <v>2302447.8199999998</v>
      </c>
      <c r="AFO10" s="90">
        <v>843473.99</v>
      </c>
      <c r="AFP10" s="90">
        <v>492295.21000000008</v>
      </c>
      <c r="AFQ10" s="90">
        <v>415204.15</v>
      </c>
      <c r="AFR10" s="90">
        <v>215178.38</v>
      </c>
      <c r="AFS10" s="90">
        <v>1484654.52</v>
      </c>
      <c r="AFT10" s="90">
        <v>1079901.4099999999</v>
      </c>
      <c r="AFU10" s="90">
        <v>445712.36</v>
      </c>
      <c r="AFV10" s="90">
        <v>925897.72000000009</v>
      </c>
      <c r="AFW10" s="90">
        <v>417403.32</v>
      </c>
      <c r="AFX10" s="90">
        <v>43017744.370000005</v>
      </c>
      <c r="AFY10" s="90">
        <v>1519458.94</v>
      </c>
      <c r="AFZ10" s="90">
        <v>1046935.6700000002</v>
      </c>
      <c r="AGA10" s="90">
        <v>1336580.1299999999</v>
      </c>
      <c r="AGB10" s="90">
        <v>5314678.1500000013</v>
      </c>
      <c r="AGC10" s="90">
        <v>1090133.6000000001</v>
      </c>
      <c r="AGD10" s="90">
        <v>530235.82000000007</v>
      </c>
      <c r="AGE10" s="90">
        <v>1729039</v>
      </c>
      <c r="AGF10" s="90">
        <v>1244621.2</v>
      </c>
      <c r="AGG10" s="90">
        <v>1257884.3899999997</v>
      </c>
      <c r="AGH10" s="90">
        <v>673100.54</v>
      </c>
      <c r="AGI10" s="90">
        <v>56918913.670000009</v>
      </c>
      <c r="AGJ10" s="90">
        <v>8768216.5199999996</v>
      </c>
      <c r="AGK10" s="90">
        <v>717276.89</v>
      </c>
      <c r="AGL10" s="90">
        <v>497430.73</v>
      </c>
      <c r="AGM10" s="90">
        <v>1894320.98</v>
      </c>
      <c r="AGN10" s="90">
        <v>465025.47</v>
      </c>
      <c r="AGO10" s="90">
        <v>136004.99000000002</v>
      </c>
      <c r="AGP10" s="90">
        <v>359805.33999999997</v>
      </c>
      <c r="AGQ10" s="90">
        <v>240944001.46000001</v>
      </c>
      <c r="AGR10" s="90">
        <v>114482304.43000001</v>
      </c>
      <c r="AGS10" s="90">
        <v>2455316.4</v>
      </c>
      <c r="AGT10" s="90">
        <v>3921761.7800000003</v>
      </c>
      <c r="AGU10" s="90">
        <v>5672310.8800000008</v>
      </c>
      <c r="AGV10" s="90">
        <v>3874840.07</v>
      </c>
      <c r="AGW10" s="90">
        <v>939271.56</v>
      </c>
      <c r="AGX10" s="90">
        <v>3922212.9500000007</v>
      </c>
      <c r="AGY10" s="90">
        <v>591217.65</v>
      </c>
      <c r="AGZ10" s="90">
        <v>3939425.9000000004</v>
      </c>
      <c r="AHA10" s="90">
        <v>5157004.4400000004</v>
      </c>
      <c r="AHB10" s="90">
        <v>2986529.1300000004</v>
      </c>
      <c r="AHC10" s="90">
        <v>2576048.0499999998</v>
      </c>
      <c r="AHD10" s="90">
        <v>1516291.5699999998</v>
      </c>
      <c r="AHE10" s="90">
        <v>3127999.48</v>
      </c>
      <c r="AHF10" s="90">
        <v>3043800.9</v>
      </c>
      <c r="AHG10" s="90">
        <v>1532094.23</v>
      </c>
      <c r="AHH10" s="90">
        <v>21930239.179999996</v>
      </c>
      <c r="AHI10" s="90">
        <v>1124097.3799999999</v>
      </c>
      <c r="AHJ10" s="90">
        <v>897839.3</v>
      </c>
      <c r="AHK10" s="90">
        <v>1395538.3599999999</v>
      </c>
      <c r="AHL10" s="90">
        <v>2343188.66</v>
      </c>
      <c r="AHM10" s="90">
        <v>570690.29999999993</v>
      </c>
      <c r="AHN10" s="90">
        <v>556650.7300000001</v>
      </c>
    </row>
    <row r="11" spans="1:899" ht="21" x14ac:dyDescent="0.35">
      <c r="A11" s="92" t="s">
        <v>10</v>
      </c>
      <c r="B11" s="5" t="s">
        <v>11</v>
      </c>
      <c r="C11" s="90">
        <v>27015763.82</v>
      </c>
      <c r="D11" s="90">
        <v>498176.19</v>
      </c>
      <c r="E11" s="90">
        <v>613380.79</v>
      </c>
      <c r="F11" s="90">
        <v>116581.79999999999</v>
      </c>
      <c r="G11" s="90">
        <v>1559369.75</v>
      </c>
      <c r="H11" s="90">
        <v>2003585.0499999998</v>
      </c>
      <c r="I11" s="90">
        <v>4583238.96</v>
      </c>
      <c r="J11" s="90">
        <v>2478938.6100000003</v>
      </c>
      <c r="K11" s="90">
        <v>853734.51</v>
      </c>
      <c r="L11" s="90">
        <v>292534.5</v>
      </c>
      <c r="M11" s="90">
        <v>878649.04999999993</v>
      </c>
      <c r="N11" s="90">
        <v>162914.53999999998</v>
      </c>
      <c r="O11" s="90">
        <v>569957.41999999993</v>
      </c>
      <c r="P11" s="90">
        <v>366829.36</v>
      </c>
      <c r="Q11" s="90">
        <v>103418</v>
      </c>
      <c r="R11" s="90">
        <v>155778</v>
      </c>
      <c r="S11" s="90">
        <v>1210000.9900000002</v>
      </c>
      <c r="T11" s="90">
        <v>126303.93</v>
      </c>
      <c r="U11" s="90">
        <v>52974113</v>
      </c>
      <c r="V11" s="90">
        <v>3717254.38</v>
      </c>
      <c r="W11" s="90">
        <v>809293.2300000001</v>
      </c>
      <c r="X11" s="90">
        <v>6338042.5999999996</v>
      </c>
      <c r="Y11" s="90">
        <v>5630332.5300000003</v>
      </c>
      <c r="Z11" s="90">
        <v>5155669</v>
      </c>
      <c r="AA11" s="90">
        <v>825741</v>
      </c>
      <c r="AB11" s="90">
        <v>28002815.969999999</v>
      </c>
      <c r="AC11" s="90">
        <v>5195889.99</v>
      </c>
      <c r="AD11" s="90">
        <v>1485550</v>
      </c>
      <c r="AE11" s="90">
        <v>3251474.41</v>
      </c>
      <c r="AF11" s="90">
        <v>7086457.5999999996</v>
      </c>
      <c r="AG11" s="90">
        <v>19080692.769999996</v>
      </c>
      <c r="AH11" s="90">
        <v>18988317.66</v>
      </c>
      <c r="AI11" s="90">
        <v>3224061</v>
      </c>
      <c r="AJ11" s="90">
        <v>88735</v>
      </c>
      <c r="AK11" s="90">
        <v>6134</v>
      </c>
      <c r="AL11" s="90">
        <v>9786439</v>
      </c>
      <c r="AM11" s="90">
        <v>293439.42</v>
      </c>
      <c r="AN11" s="90">
        <v>5186670.95</v>
      </c>
      <c r="AO11" s="90">
        <v>12120115.390000001</v>
      </c>
      <c r="AP11" s="90">
        <v>11845322.17</v>
      </c>
      <c r="AQ11" s="90">
        <v>6768886</v>
      </c>
      <c r="AR11" s="90">
        <v>471.5</v>
      </c>
      <c r="AS11" s="90">
        <v>1074393.92</v>
      </c>
      <c r="AT11" s="90">
        <v>26666</v>
      </c>
      <c r="AU11" s="90">
        <v>5942</v>
      </c>
      <c r="AV11" s="90">
        <v>42684</v>
      </c>
      <c r="AW11" s="90">
        <v>99033</v>
      </c>
      <c r="AX11" s="90">
        <v>95092.2</v>
      </c>
      <c r="AY11" s="90">
        <v>14390</v>
      </c>
      <c r="AZ11" s="90">
        <v>41399</v>
      </c>
      <c r="BA11" s="90">
        <v>23853</v>
      </c>
      <c r="BB11" s="90">
        <v>305</v>
      </c>
      <c r="BC11" s="90">
        <v>0</v>
      </c>
      <c r="BD11" s="90">
        <v>20557</v>
      </c>
      <c r="BE11" s="90">
        <v>161049</v>
      </c>
      <c r="BF11" s="90">
        <v>888</v>
      </c>
      <c r="BG11" s="90">
        <v>8966.7800000000007</v>
      </c>
      <c r="BH11" s="90">
        <v>1435532.5</v>
      </c>
      <c r="BI11" s="90">
        <v>398546.35</v>
      </c>
      <c r="BJ11" s="90">
        <v>78909.919999999998</v>
      </c>
      <c r="BK11" s="90">
        <v>23000</v>
      </c>
      <c r="BL11" s="90">
        <v>216895.78999999998</v>
      </c>
      <c r="BM11" s="90">
        <v>129703.94</v>
      </c>
      <c r="BN11" s="90">
        <v>67677.31</v>
      </c>
      <c r="BO11" s="90">
        <v>0</v>
      </c>
      <c r="BP11" s="90">
        <v>0</v>
      </c>
      <c r="BQ11" s="90">
        <v>511924</v>
      </c>
      <c r="BR11" s="90">
        <v>68300</v>
      </c>
      <c r="BS11" s="90">
        <v>69201</v>
      </c>
      <c r="BT11" s="90">
        <v>207335</v>
      </c>
      <c r="BU11" s="90">
        <v>1550</v>
      </c>
      <c r="BV11" s="90">
        <v>23919.45</v>
      </c>
      <c r="BW11" s="90">
        <v>2500</v>
      </c>
      <c r="BX11" s="90">
        <v>71679</v>
      </c>
      <c r="BY11" s="90">
        <v>1600837.5999999999</v>
      </c>
      <c r="BZ11" s="90">
        <v>562765</v>
      </c>
      <c r="CA11" s="90">
        <v>871649</v>
      </c>
      <c r="CB11" s="90">
        <v>102926</v>
      </c>
      <c r="CC11" s="90">
        <v>23638</v>
      </c>
      <c r="CD11" s="90">
        <v>1220</v>
      </c>
      <c r="CE11" s="90">
        <v>102253.75999999999</v>
      </c>
      <c r="CF11" s="90">
        <v>5943999.3199999994</v>
      </c>
      <c r="CG11" s="90">
        <v>149704</v>
      </c>
      <c r="CH11" s="90">
        <v>365922.5</v>
      </c>
      <c r="CI11" s="90">
        <v>37010.6</v>
      </c>
      <c r="CJ11" s="90">
        <v>20449.560000000001</v>
      </c>
      <c r="CK11" s="90">
        <v>76176</v>
      </c>
      <c r="CL11" s="90">
        <v>25452</v>
      </c>
      <c r="CM11" s="90">
        <v>201721</v>
      </c>
      <c r="CN11" s="90">
        <v>25450</v>
      </c>
      <c r="CO11" s="90">
        <v>129269</v>
      </c>
      <c r="CP11" s="90">
        <v>6865.25</v>
      </c>
      <c r="CQ11" s="90">
        <v>527736.93999999994</v>
      </c>
      <c r="CR11" s="90">
        <v>55518.91</v>
      </c>
      <c r="CS11" s="90">
        <v>6202406.3599999994</v>
      </c>
      <c r="CT11" s="90">
        <v>879088.82000000007</v>
      </c>
      <c r="CU11" s="90">
        <v>630123.76</v>
      </c>
      <c r="CV11" s="90">
        <v>297168.92</v>
      </c>
      <c r="CW11" s="90">
        <v>14816</v>
      </c>
      <c r="CX11" s="90">
        <v>8731089.9400000013</v>
      </c>
      <c r="CY11" s="90">
        <v>1931728.79</v>
      </c>
      <c r="CZ11" s="90">
        <v>357797.7</v>
      </c>
      <c r="DA11" s="90">
        <v>2646062.2799999998</v>
      </c>
      <c r="DB11" s="90">
        <v>72643015.820000008</v>
      </c>
      <c r="DC11" s="90">
        <v>620756.18999999994</v>
      </c>
      <c r="DD11" s="90">
        <v>251207.13</v>
      </c>
      <c r="DE11" s="90">
        <v>2688738.2</v>
      </c>
      <c r="DF11" s="90">
        <v>1673790.76</v>
      </c>
      <c r="DG11" s="90">
        <v>1567539.4000000006</v>
      </c>
      <c r="DH11" s="90">
        <v>3495911.56</v>
      </c>
      <c r="DI11" s="90">
        <v>432436.05</v>
      </c>
      <c r="DJ11" s="90">
        <v>4529272.5799999991</v>
      </c>
      <c r="DK11" s="90">
        <v>312687.19999999995</v>
      </c>
      <c r="DL11" s="90">
        <v>376264.2</v>
      </c>
      <c r="DM11" s="90">
        <v>126109</v>
      </c>
      <c r="DN11" s="90">
        <v>68578</v>
      </c>
      <c r="DO11" s="90">
        <v>325857.59999999998</v>
      </c>
      <c r="DP11" s="90">
        <v>936053.5</v>
      </c>
      <c r="DQ11" s="90">
        <v>170287</v>
      </c>
      <c r="DR11" s="90">
        <v>1263909.2</v>
      </c>
      <c r="DS11" s="90">
        <v>1050196.82</v>
      </c>
      <c r="DT11" s="90">
        <v>275564.18</v>
      </c>
      <c r="DU11" s="90">
        <v>228896.91</v>
      </c>
      <c r="DV11" s="90">
        <v>537425.23</v>
      </c>
      <c r="DW11" s="90">
        <v>199607</v>
      </c>
      <c r="DX11" s="90">
        <v>452138</v>
      </c>
      <c r="DY11" s="90">
        <v>2334463</v>
      </c>
      <c r="DZ11" s="90">
        <v>27198</v>
      </c>
      <c r="EA11" s="90">
        <v>5224</v>
      </c>
      <c r="EB11" s="90">
        <v>114114</v>
      </c>
      <c r="EC11" s="90">
        <v>70977.149999999994</v>
      </c>
      <c r="ED11" s="90">
        <v>357584.77</v>
      </c>
      <c r="EE11" s="90">
        <v>453209</v>
      </c>
      <c r="EF11" s="90">
        <v>44475</v>
      </c>
      <c r="EG11" s="90">
        <v>68152.3</v>
      </c>
      <c r="EH11" s="90">
        <v>138460.45000000001</v>
      </c>
      <c r="EI11" s="90">
        <v>193378.55</v>
      </c>
      <c r="EJ11" s="90">
        <v>94539</v>
      </c>
      <c r="EK11" s="90">
        <v>34745.79</v>
      </c>
      <c r="EL11" s="90">
        <v>53371</v>
      </c>
      <c r="EM11" s="90">
        <v>650583.14</v>
      </c>
      <c r="EN11" s="90">
        <v>7088</v>
      </c>
      <c r="EO11" s="90">
        <v>30052.5</v>
      </c>
      <c r="EP11" s="90">
        <v>0</v>
      </c>
      <c r="EQ11" s="90">
        <v>0</v>
      </c>
      <c r="ER11" s="90">
        <v>66016</v>
      </c>
      <c r="ES11" s="90">
        <v>13884</v>
      </c>
      <c r="ET11" s="90">
        <v>0</v>
      </c>
      <c r="EU11" s="90">
        <v>3402</v>
      </c>
      <c r="EV11" s="90">
        <v>4320279</v>
      </c>
      <c r="EW11" s="90">
        <v>132946</v>
      </c>
      <c r="EX11" s="90">
        <v>617979.53</v>
      </c>
      <c r="EY11" s="90">
        <v>130306.26999999999</v>
      </c>
      <c r="EZ11" s="90">
        <v>1656456.4</v>
      </c>
      <c r="FA11" s="90">
        <v>2032619</v>
      </c>
      <c r="FB11" s="90">
        <v>324033.32</v>
      </c>
      <c r="FC11" s="90">
        <v>359140.33</v>
      </c>
      <c r="FD11" s="90">
        <v>623789</v>
      </c>
      <c r="FE11" s="90">
        <v>159300.24</v>
      </c>
      <c r="FF11" s="90">
        <v>676302</v>
      </c>
      <c r="FG11" s="90">
        <v>148041</v>
      </c>
      <c r="FH11" s="90">
        <v>989498.25</v>
      </c>
      <c r="FI11" s="90">
        <v>339585</v>
      </c>
      <c r="FJ11" s="90">
        <v>100363</v>
      </c>
      <c r="FK11" s="90">
        <v>173850.5</v>
      </c>
      <c r="FL11" s="90">
        <v>155987</v>
      </c>
      <c r="FM11" s="90">
        <v>460282.28</v>
      </c>
      <c r="FN11" s="90">
        <v>18286.5</v>
      </c>
      <c r="FO11" s="90">
        <v>2168</v>
      </c>
      <c r="FP11" s="90">
        <v>20682817.09</v>
      </c>
      <c r="FQ11" s="90">
        <v>105314</v>
      </c>
      <c r="FR11" s="90">
        <v>136052.29999999999</v>
      </c>
      <c r="FS11" s="90">
        <v>252076.79999999999</v>
      </c>
      <c r="FT11" s="90">
        <v>459359</v>
      </c>
      <c r="FU11" s="90">
        <v>228663</v>
      </c>
      <c r="FV11" s="90">
        <v>371770</v>
      </c>
      <c r="FW11" s="90">
        <v>302251</v>
      </c>
      <c r="FX11" s="90">
        <v>97438</v>
      </c>
      <c r="FY11" s="90">
        <v>227782</v>
      </c>
      <c r="FZ11" s="90">
        <v>433479.67999999999</v>
      </c>
      <c r="GA11" s="90">
        <v>76500</v>
      </c>
      <c r="GB11" s="90">
        <v>62797</v>
      </c>
      <c r="GC11" s="90">
        <v>7599</v>
      </c>
      <c r="GD11" s="90">
        <v>2236045.2599999998</v>
      </c>
      <c r="GE11" s="90">
        <v>19513</v>
      </c>
      <c r="GF11" s="90">
        <v>104243</v>
      </c>
      <c r="GG11" s="90">
        <v>218710.2</v>
      </c>
      <c r="GH11" s="90">
        <v>75566</v>
      </c>
      <c r="GI11" s="90">
        <v>3114</v>
      </c>
      <c r="GJ11" s="90">
        <v>11000</v>
      </c>
      <c r="GK11" s="90">
        <v>282647</v>
      </c>
      <c r="GL11" s="90">
        <v>67827</v>
      </c>
      <c r="GM11" s="90">
        <v>0</v>
      </c>
      <c r="GN11" s="90">
        <v>0</v>
      </c>
      <c r="GO11" s="90">
        <v>0</v>
      </c>
      <c r="GP11" s="90">
        <v>1221418</v>
      </c>
      <c r="GQ11" s="90">
        <v>55238.79</v>
      </c>
      <c r="GR11" s="90">
        <v>27461</v>
      </c>
      <c r="GS11" s="90">
        <v>41718</v>
      </c>
      <c r="GT11" s="90">
        <v>5236</v>
      </c>
      <c r="GU11" s="90">
        <v>208339.84</v>
      </c>
      <c r="GV11" s="90">
        <v>22280</v>
      </c>
      <c r="GW11" s="90">
        <v>204944.25</v>
      </c>
      <c r="GX11" s="90">
        <v>3960876.42</v>
      </c>
      <c r="GY11" s="90">
        <v>6143</v>
      </c>
      <c r="GZ11" s="90">
        <v>1372837.78</v>
      </c>
      <c r="HA11" s="90">
        <v>4939060.5</v>
      </c>
      <c r="HB11" s="90">
        <v>46563729.25</v>
      </c>
      <c r="HC11" s="90">
        <v>6149921.5</v>
      </c>
      <c r="HD11" s="90">
        <v>9723313.7699999996</v>
      </c>
      <c r="HE11" s="90">
        <v>14625509.93</v>
      </c>
      <c r="HF11" s="90">
        <v>3698257.99</v>
      </c>
      <c r="HG11" s="90">
        <v>23811715.5</v>
      </c>
      <c r="HH11" s="90">
        <v>8111537.7000000002</v>
      </c>
      <c r="HI11" s="90">
        <v>19387595.960000001</v>
      </c>
      <c r="HJ11" s="90">
        <v>16797177.34</v>
      </c>
      <c r="HK11" s="90">
        <v>4028428.6100000003</v>
      </c>
      <c r="HL11" s="90">
        <v>3400165.56</v>
      </c>
      <c r="HM11" s="90">
        <v>1874574.01</v>
      </c>
      <c r="HN11" s="90">
        <v>704008.8</v>
      </c>
      <c r="HO11" s="90">
        <v>19804148.380000003</v>
      </c>
      <c r="HP11" s="90">
        <v>14369769.689999999</v>
      </c>
      <c r="HQ11" s="90">
        <v>11410261.58</v>
      </c>
      <c r="HR11" s="90">
        <v>1082775</v>
      </c>
      <c r="HS11" s="90">
        <v>65157.959999999992</v>
      </c>
      <c r="HT11" s="90">
        <v>240842.06</v>
      </c>
      <c r="HU11" s="90">
        <v>180643</v>
      </c>
      <c r="HV11" s="90">
        <v>3243</v>
      </c>
      <c r="HW11" s="90">
        <v>3428548</v>
      </c>
      <c r="HX11" s="90">
        <v>667836</v>
      </c>
      <c r="HY11" s="90">
        <v>52743</v>
      </c>
      <c r="HZ11" s="90">
        <v>70170.23000000001</v>
      </c>
      <c r="IA11" s="90">
        <v>170498</v>
      </c>
      <c r="IB11" s="90">
        <v>2905155.5</v>
      </c>
      <c r="IC11" s="90">
        <v>2883</v>
      </c>
      <c r="ID11" s="90">
        <v>1114939</v>
      </c>
      <c r="IE11" s="90">
        <v>0</v>
      </c>
      <c r="IF11" s="90">
        <v>360</v>
      </c>
      <c r="IG11" s="90">
        <v>1630493.74</v>
      </c>
      <c r="IH11" s="90">
        <v>724604.84</v>
      </c>
      <c r="II11" s="90">
        <v>757890</v>
      </c>
      <c r="IJ11" s="90">
        <v>318212</v>
      </c>
      <c r="IK11" s="90">
        <v>707615.5</v>
      </c>
      <c r="IL11" s="90">
        <v>83060</v>
      </c>
      <c r="IM11" s="90">
        <v>20807</v>
      </c>
      <c r="IN11" s="90">
        <v>35264</v>
      </c>
      <c r="IO11" s="90">
        <v>51741</v>
      </c>
      <c r="IP11" s="90">
        <v>12854</v>
      </c>
      <c r="IQ11" s="90">
        <v>505869.51</v>
      </c>
      <c r="IR11" s="90">
        <v>6592308.5</v>
      </c>
      <c r="IS11" s="90">
        <v>2976186.04</v>
      </c>
      <c r="IT11" s="90">
        <v>2246444.31</v>
      </c>
      <c r="IU11" s="90">
        <v>2650522</v>
      </c>
      <c r="IV11" s="90">
        <v>758980.4</v>
      </c>
      <c r="IW11" s="90">
        <v>254291</v>
      </c>
      <c r="IX11" s="90">
        <v>506936</v>
      </c>
      <c r="IY11" s="90">
        <v>39039</v>
      </c>
      <c r="IZ11" s="90">
        <v>461587.5</v>
      </c>
      <c r="JA11" s="90">
        <v>778627</v>
      </c>
      <c r="JB11" s="90">
        <v>1983306</v>
      </c>
      <c r="JC11" s="90">
        <v>1481317</v>
      </c>
      <c r="JD11" s="90">
        <v>473465.32</v>
      </c>
      <c r="JE11" s="90">
        <v>269890</v>
      </c>
      <c r="JF11" s="90">
        <v>217733</v>
      </c>
      <c r="JG11" s="90">
        <v>423470.5</v>
      </c>
      <c r="JH11" s="90">
        <v>48648</v>
      </c>
      <c r="JI11" s="90">
        <v>13228</v>
      </c>
      <c r="JJ11" s="90">
        <v>3774319.62</v>
      </c>
      <c r="JK11" s="90">
        <v>13500</v>
      </c>
      <c r="JL11" s="90">
        <v>59867</v>
      </c>
      <c r="JM11" s="90">
        <v>30786.080000000002</v>
      </c>
      <c r="JN11" s="90">
        <v>3197</v>
      </c>
      <c r="JO11" s="90">
        <v>144870.17000000001</v>
      </c>
      <c r="JP11" s="90">
        <v>0</v>
      </c>
      <c r="JQ11" s="90">
        <v>18942705.549999997</v>
      </c>
      <c r="JR11" s="90">
        <v>15381484.690000001</v>
      </c>
      <c r="JS11" s="90">
        <v>2745288.2</v>
      </c>
      <c r="JT11" s="90">
        <v>1675545</v>
      </c>
      <c r="JU11" s="90">
        <v>1596896.35</v>
      </c>
      <c r="JV11" s="90">
        <v>317392.33</v>
      </c>
      <c r="JW11" s="90">
        <v>4491203.3099999996</v>
      </c>
      <c r="JX11" s="90">
        <v>6845901</v>
      </c>
      <c r="JY11" s="90">
        <v>5668757.25</v>
      </c>
      <c r="JZ11" s="90">
        <v>1597819.23</v>
      </c>
      <c r="KA11" s="90">
        <v>436747.54</v>
      </c>
      <c r="KB11" s="90">
        <v>1218242.74</v>
      </c>
      <c r="KC11" s="90">
        <v>257540.83000000002</v>
      </c>
      <c r="KD11" s="90">
        <v>293637.24</v>
      </c>
      <c r="KE11" s="90">
        <v>84152.31</v>
      </c>
      <c r="KF11" s="90">
        <v>31106584.09</v>
      </c>
      <c r="KG11" s="90">
        <v>0</v>
      </c>
      <c r="KH11" s="90">
        <v>1045803.5</v>
      </c>
      <c r="KI11" s="90">
        <v>3652963.45</v>
      </c>
      <c r="KJ11" s="90">
        <v>1994264</v>
      </c>
      <c r="KK11" s="90">
        <v>1825390</v>
      </c>
      <c r="KL11" s="90">
        <v>19674145</v>
      </c>
      <c r="KM11" s="90">
        <v>360762.2</v>
      </c>
      <c r="KN11" s="90">
        <v>763768</v>
      </c>
      <c r="KO11" s="90">
        <v>19669586.93</v>
      </c>
      <c r="KP11" s="90">
        <v>885533</v>
      </c>
      <c r="KQ11" s="90">
        <v>134969.12000000017</v>
      </c>
      <c r="KR11" s="90">
        <v>5597081.959999999</v>
      </c>
      <c r="KS11" s="90">
        <v>1461585.8199999998</v>
      </c>
      <c r="KT11" s="90">
        <v>3504116.78</v>
      </c>
      <c r="KU11" s="90">
        <v>12424656.469999999</v>
      </c>
      <c r="KV11" s="90">
        <v>1381825.15</v>
      </c>
      <c r="KW11" s="90">
        <v>9842013.459999999</v>
      </c>
      <c r="KX11" s="90">
        <v>1149699.9100000001</v>
      </c>
      <c r="KY11" s="90">
        <v>209245</v>
      </c>
      <c r="KZ11" s="90">
        <v>2204154.1799999997</v>
      </c>
      <c r="LA11" s="90">
        <v>639209.32999999996</v>
      </c>
      <c r="LB11" s="90">
        <v>656568.66</v>
      </c>
      <c r="LC11" s="90">
        <v>4768983.7700000005</v>
      </c>
      <c r="LD11" s="90">
        <v>320130.5</v>
      </c>
      <c r="LE11" s="90">
        <v>18328100.48</v>
      </c>
      <c r="LF11" s="90">
        <v>3973534.3599999994</v>
      </c>
      <c r="LG11" s="90">
        <v>9566194.6500000004</v>
      </c>
      <c r="LH11" s="90">
        <v>8960906.7799999993</v>
      </c>
      <c r="LI11" s="90">
        <v>744984.4</v>
      </c>
      <c r="LJ11" s="90">
        <v>1486444</v>
      </c>
      <c r="LK11" s="90">
        <v>1020775.5</v>
      </c>
      <c r="LL11" s="90">
        <v>3173042.25</v>
      </c>
      <c r="LM11" s="90">
        <v>156593</v>
      </c>
      <c r="LN11" s="90">
        <v>2942623.75</v>
      </c>
      <c r="LO11" s="90">
        <v>1400394.81</v>
      </c>
      <c r="LP11" s="90">
        <v>14471893.67</v>
      </c>
      <c r="LQ11" s="90">
        <v>1033229.64</v>
      </c>
      <c r="LR11" s="90">
        <v>515073.96</v>
      </c>
      <c r="LS11" s="90">
        <v>203630131.12</v>
      </c>
      <c r="LT11" s="90">
        <v>29447111.93</v>
      </c>
      <c r="LU11" s="90">
        <v>4397036.12</v>
      </c>
      <c r="LV11" s="90">
        <v>2514552.23</v>
      </c>
      <c r="LW11" s="90">
        <v>350514</v>
      </c>
      <c r="LX11" s="90">
        <v>96669</v>
      </c>
      <c r="LY11" s="90">
        <v>603012.62</v>
      </c>
      <c r="LZ11" s="90">
        <v>47972</v>
      </c>
      <c r="MA11" s="90">
        <v>305898.68</v>
      </c>
      <c r="MB11" s="90">
        <v>225462.5</v>
      </c>
      <c r="MC11" s="90">
        <v>690877.97999999986</v>
      </c>
      <c r="MD11" s="90">
        <v>91097</v>
      </c>
      <c r="ME11" s="90">
        <v>22219586.84</v>
      </c>
      <c r="MF11" s="90">
        <v>6463512.5199999996</v>
      </c>
      <c r="MG11" s="90">
        <v>1968895.93</v>
      </c>
      <c r="MH11" s="90">
        <v>3502171.5100000002</v>
      </c>
      <c r="MI11" s="90">
        <v>1968480.37</v>
      </c>
      <c r="MJ11" s="90">
        <v>14441131.77</v>
      </c>
      <c r="MK11" s="90">
        <v>10763564.459999999</v>
      </c>
      <c r="ML11" s="90">
        <v>3466767.18</v>
      </c>
      <c r="MM11" s="90">
        <v>4840999.88</v>
      </c>
      <c r="MN11" s="90">
        <v>3539129.22</v>
      </c>
      <c r="MO11" s="90">
        <v>2938347.5</v>
      </c>
      <c r="MP11" s="90">
        <v>5808529.2000000002</v>
      </c>
      <c r="MQ11" s="90">
        <v>13490261.940000001</v>
      </c>
      <c r="MR11" s="90">
        <v>2562084.1</v>
      </c>
      <c r="MS11" s="90">
        <v>18746573</v>
      </c>
      <c r="MT11" s="90">
        <v>398631.99</v>
      </c>
      <c r="MU11" s="90">
        <v>2467837</v>
      </c>
      <c r="MV11" s="90">
        <v>1606625.27</v>
      </c>
      <c r="MW11" s="90">
        <v>1775952</v>
      </c>
      <c r="MX11" s="90">
        <v>6796859</v>
      </c>
      <c r="MY11" s="90">
        <v>4189200.44</v>
      </c>
      <c r="MZ11" s="90">
        <v>32792</v>
      </c>
      <c r="NA11" s="90">
        <v>6552</v>
      </c>
      <c r="NB11" s="90">
        <v>36004677.329999998</v>
      </c>
      <c r="NC11" s="90">
        <v>4973843.2</v>
      </c>
      <c r="ND11" s="90">
        <v>1866979.8</v>
      </c>
      <c r="NE11" s="90">
        <v>15673274.700000001</v>
      </c>
      <c r="NF11" s="90">
        <v>1699160</v>
      </c>
      <c r="NG11" s="90">
        <v>2467899</v>
      </c>
      <c r="NH11" s="90">
        <v>3135625.5999999996</v>
      </c>
      <c r="NI11" s="90">
        <v>12694369</v>
      </c>
      <c r="NJ11" s="90">
        <v>53652</v>
      </c>
      <c r="NK11" s="90">
        <v>56984825.320000008</v>
      </c>
      <c r="NL11" s="90">
        <v>3352997</v>
      </c>
      <c r="NM11" s="90">
        <v>945851.5</v>
      </c>
      <c r="NN11" s="90">
        <v>19336314.890000001</v>
      </c>
      <c r="NO11" s="90">
        <v>9394540.8900000006</v>
      </c>
      <c r="NP11" s="90">
        <v>7617458.3300000001</v>
      </c>
      <c r="NQ11" s="90">
        <v>3335383.9299999997</v>
      </c>
      <c r="NR11" s="90">
        <v>2763717.13</v>
      </c>
      <c r="NS11" s="90">
        <v>661715</v>
      </c>
      <c r="NT11" s="90">
        <v>3409953.72</v>
      </c>
      <c r="NU11" s="90">
        <v>1532226.38</v>
      </c>
      <c r="NV11" s="90">
        <v>2686500</v>
      </c>
      <c r="NW11" s="90">
        <v>3078041</v>
      </c>
      <c r="NX11" s="90">
        <v>732320.04</v>
      </c>
      <c r="NY11" s="90">
        <v>1806515</v>
      </c>
      <c r="NZ11" s="90">
        <v>6001065.5599999996</v>
      </c>
      <c r="OA11" s="90">
        <v>1075155.22</v>
      </c>
      <c r="OB11" s="90">
        <v>19356889.059999999</v>
      </c>
      <c r="OC11" s="90">
        <v>4518384.3499999996</v>
      </c>
      <c r="OD11" s="90">
        <v>3102842.8899999997</v>
      </c>
      <c r="OE11" s="90">
        <v>10882515.199999999</v>
      </c>
      <c r="OF11" s="90">
        <v>1302757.77</v>
      </c>
      <c r="OG11" s="90">
        <v>5679648.1899999995</v>
      </c>
      <c r="OH11" s="90">
        <v>10474924.949999999</v>
      </c>
      <c r="OI11" s="90">
        <v>670776</v>
      </c>
      <c r="OJ11" s="90">
        <v>22152869</v>
      </c>
      <c r="OK11" s="90">
        <v>118447902.82000001</v>
      </c>
      <c r="OL11" s="90">
        <v>10995662.59</v>
      </c>
      <c r="OM11" s="90">
        <v>70395563.569999993</v>
      </c>
      <c r="ON11" s="90">
        <v>10124267</v>
      </c>
      <c r="OO11" s="90">
        <v>16464432</v>
      </c>
      <c r="OP11" s="90">
        <v>0</v>
      </c>
      <c r="OQ11" s="90">
        <v>6307754</v>
      </c>
      <c r="OR11" s="90">
        <v>4387713.18</v>
      </c>
      <c r="OS11" s="90">
        <v>1165317.3700000001</v>
      </c>
      <c r="OT11" s="90">
        <v>4529343.24</v>
      </c>
      <c r="OU11" s="90">
        <v>12946419.890000001</v>
      </c>
      <c r="OV11" s="90">
        <v>7772911.9000000004</v>
      </c>
      <c r="OW11" s="90">
        <v>2477796.4500000002</v>
      </c>
      <c r="OX11" s="90">
        <v>188318</v>
      </c>
      <c r="OY11" s="90">
        <v>0</v>
      </c>
      <c r="OZ11" s="90">
        <v>661742.71</v>
      </c>
      <c r="PA11" s="90">
        <v>26315.15</v>
      </c>
      <c r="PB11" s="90">
        <v>-163345</v>
      </c>
      <c r="PC11" s="90">
        <v>2810</v>
      </c>
      <c r="PD11" s="90">
        <v>124741</v>
      </c>
      <c r="PE11" s="90">
        <v>208143.5</v>
      </c>
      <c r="PF11" s="90">
        <v>0</v>
      </c>
      <c r="PG11" s="90">
        <v>25488</v>
      </c>
      <c r="PH11" s="90">
        <v>3160</v>
      </c>
      <c r="PI11" s="90">
        <v>40547</v>
      </c>
      <c r="PJ11" s="90">
        <v>38787</v>
      </c>
      <c r="PK11" s="90">
        <v>10216</v>
      </c>
      <c r="PL11" s="90">
        <v>3377</v>
      </c>
      <c r="PM11" s="90">
        <v>115467.54999999999</v>
      </c>
      <c r="PN11" s="90">
        <v>-951123.67</v>
      </c>
      <c r="PO11" s="90">
        <v>0</v>
      </c>
      <c r="PP11" s="90">
        <v>0</v>
      </c>
      <c r="PQ11" s="90">
        <v>0</v>
      </c>
      <c r="PR11" s="90">
        <v>3646719.05</v>
      </c>
      <c r="PS11" s="90">
        <v>31435</v>
      </c>
      <c r="PT11" s="90">
        <v>52760.7</v>
      </c>
      <c r="PU11" s="90">
        <v>55205</v>
      </c>
      <c r="PV11" s="90">
        <v>226909</v>
      </c>
      <c r="PW11" s="90">
        <v>7422.24</v>
      </c>
      <c r="PX11" s="90">
        <v>42346</v>
      </c>
      <c r="PY11" s="90">
        <v>42757</v>
      </c>
      <c r="PZ11" s="90">
        <v>198262.89</v>
      </c>
      <c r="QA11" s="90">
        <v>500</v>
      </c>
      <c r="QB11" s="90">
        <v>16800</v>
      </c>
      <c r="QC11" s="90">
        <v>31843</v>
      </c>
      <c r="QD11" s="90">
        <v>6326</v>
      </c>
      <c r="QE11" s="90">
        <v>2965</v>
      </c>
      <c r="QF11" s="90">
        <v>24100</v>
      </c>
      <c r="QG11" s="90">
        <v>0</v>
      </c>
      <c r="QH11" s="90">
        <v>18967</v>
      </c>
      <c r="QI11" s="90">
        <v>25917</v>
      </c>
      <c r="QJ11" s="90">
        <v>0</v>
      </c>
      <c r="QK11" s="90">
        <v>72737.5</v>
      </c>
      <c r="QL11" s="90">
        <v>122555</v>
      </c>
      <c r="QM11" s="90">
        <v>24689</v>
      </c>
      <c r="QN11" s="90">
        <v>0</v>
      </c>
      <c r="QO11" s="90">
        <v>0</v>
      </c>
      <c r="QP11" s="90">
        <v>0</v>
      </c>
      <c r="QQ11" s="90">
        <v>0</v>
      </c>
      <c r="QR11" s="90">
        <v>614359.75</v>
      </c>
      <c r="QS11" s="90">
        <v>1328</v>
      </c>
      <c r="QT11" s="90">
        <v>11054</v>
      </c>
      <c r="QU11" s="90">
        <v>-10278.68</v>
      </c>
      <c r="QV11" s="90">
        <v>20900</v>
      </c>
      <c r="QW11" s="90">
        <v>95122</v>
      </c>
      <c r="QX11" s="90">
        <v>29640</v>
      </c>
      <c r="QY11" s="90">
        <v>30248</v>
      </c>
      <c r="QZ11" s="90">
        <v>74283</v>
      </c>
      <c r="RA11" s="90">
        <v>19403</v>
      </c>
      <c r="RB11" s="90">
        <v>8556</v>
      </c>
      <c r="RC11" s="90">
        <v>0</v>
      </c>
      <c r="RD11" s="90">
        <v>0</v>
      </c>
      <c r="RE11" s="90">
        <v>200623</v>
      </c>
      <c r="RF11" s="90">
        <v>5883.9</v>
      </c>
      <c r="RG11" s="90">
        <v>100878</v>
      </c>
      <c r="RH11" s="90">
        <v>40472.400000000001</v>
      </c>
      <c r="RI11" s="90">
        <v>8219</v>
      </c>
      <c r="RJ11" s="90">
        <v>23080</v>
      </c>
      <c r="RK11" s="90">
        <v>3656</v>
      </c>
      <c r="RL11" s="90">
        <v>1840</v>
      </c>
      <c r="RM11" s="90">
        <v>96308</v>
      </c>
      <c r="RN11" s="90">
        <v>10594</v>
      </c>
      <c r="RO11" s="90">
        <v>0</v>
      </c>
      <c r="RP11" s="90">
        <v>2000</v>
      </c>
      <c r="RQ11" s="90">
        <v>20124</v>
      </c>
      <c r="RR11" s="90">
        <v>9486</v>
      </c>
      <c r="RS11" s="90">
        <v>11140</v>
      </c>
      <c r="RT11" s="90">
        <v>10044.200000000001</v>
      </c>
      <c r="RU11" s="90">
        <v>5528</v>
      </c>
      <c r="RV11" s="90">
        <v>175</v>
      </c>
      <c r="RW11" s="90">
        <v>0</v>
      </c>
      <c r="RX11" s="90">
        <v>0</v>
      </c>
      <c r="RY11" s="90">
        <v>1786345.3399999999</v>
      </c>
      <c r="RZ11" s="90">
        <v>80357</v>
      </c>
      <c r="SA11" s="90">
        <v>329407</v>
      </c>
      <c r="SB11" s="90">
        <v>113200</v>
      </c>
      <c r="SC11" s="90">
        <v>59618.82</v>
      </c>
      <c r="SD11" s="90">
        <v>150437</v>
      </c>
      <c r="SE11" s="90">
        <v>102386.79999999999</v>
      </c>
      <c r="SF11" s="90">
        <v>226781</v>
      </c>
      <c r="SG11" s="90">
        <v>5441</v>
      </c>
      <c r="SH11" s="90">
        <v>60320</v>
      </c>
      <c r="SI11" s="90">
        <v>145480.59999999998</v>
      </c>
      <c r="SJ11" s="90">
        <v>4242</v>
      </c>
      <c r="SK11" s="90">
        <v>654647.6</v>
      </c>
      <c r="SL11" s="90">
        <v>145330.98000000001</v>
      </c>
      <c r="SM11" s="90">
        <v>75219</v>
      </c>
      <c r="SN11" s="90">
        <v>30334</v>
      </c>
      <c r="SO11" s="90">
        <v>-17576</v>
      </c>
      <c r="SP11" s="90">
        <v>75949</v>
      </c>
      <c r="SQ11" s="90">
        <v>112082.44</v>
      </c>
      <c r="SR11" s="90">
        <v>78918.19</v>
      </c>
      <c r="SS11" s="90">
        <v>2961759</v>
      </c>
      <c r="ST11" s="90">
        <v>105867.74</v>
      </c>
      <c r="SU11" s="90">
        <v>323</v>
      </c>
      <c r="SV11" s="90">
        <v>37500</v>
      </c>
      <c r="SW11" s="90">
        <v>5000</v>
      </c>
      <c r="SX11" s="90">
        <v>175210</v>
      </c>
      <c r="SY11" s="90">
        <v>31500</v>
      </c>
      <c r="SZ11" s="90">
        <v>183129.46</v>
      </c>
      <c r="TA11" s="90">
        <v>22700</v>
      </c>
      <c r="TB11" s="90">
        <v>69998</v>
      </c>
      <c r="TC11" s="90">
        <v>21031</v>
      </c>
      <c r="TD11" s="90">
        <v>60091</v>
      </c>
      <c r="TE11" s="90">
        <v>293637</v>
      </c>
      <c r="TF11" s="90">
        <v>21222</v>
      </c>
      <c r="TG11" s="90">
        <v>549726.55000000005</v>
      </c>
      <c r="TH11" s="90">
        <v>30163</v>
      </c>
      <c r="TI11" s="90">
        <v>602.5</v>
      </c>
      <c r="TJ11" s="90">
        <v>135524.33000000002</v>
      </c>
      <c r="TK11" s="90">
        <v>179382</v>
      </c>
      <c r="TL11" s="90">
        <v>86419.959999999992</v>
      </c>
      <c r="TM11" s="90">
        <v>6176</v>
      </c>
      <c r="TN11" s="90">
        <v>208169.54</v>
      </c>
      <c r="TO11" s="90">
        <v>58179.839999999997</v>
      </c>
      <c r="TP11" s="90">
        <v>62031</v>
      </c>
      <c r="TQ11" s="90">
        <v>176587.01</v>
      </c>
      <c r="TR11" s="90">
        <v>24115</v>
      </c>
      <c r="TS11" s="90">
        <v>28969.33</v>
      </c>
      <c r="TT11" s="90">
        <v>71021.989999999991</v>
      </c>
      <c r="TU11" s="90">
        <v>21121</v>
      </c>
      <c r="TV11" s="90">
        <v>11738</v>
      </c>
      <c r="TW11" s="90">
        <v>147413.75</v>
      </c>
      <c r="TX11" s="90">
        <v>10665</v>
      </c>
      <c r="TY11" s="90">
        <v>1304535.7399999998</v>
      </c>
      <c r="TZ11" s="90">
        <v>382718.17000000004</v>
      </c>
      <c r="UA11" s="90">
        <v>172271.31</v>
      </c>
      <c r="UB11" s="90">
        <v>41571.919999999998</v>
      </c>
      <c r="UC11" s="90">
        <v>443183.31</v>
      </c>
      <c r="UD11" s="90">
        <v>6024</v>
      </c>
      <c r="UE11" s="90">
        <v>6769</v>
      </c>
      <c r="UF11" s="90">
        <v>0</v>
      </c>
      <c r="UG11" s="90">
        <v>55485</v>
      </c>
      <c r="UH11" s="90">
        <v>199726</v>
      </c>
      <c r="UI11" s="90">
        <v>170342</v>
      </c>
      <c r="UJ11" s="90">
        <v>28505</v>
      </c>
      <c r="UK11" s="90">
        <v>65401</v>
      </c>
      <c r="UL11" s="90">
        <v>31971</v>
      </c>
      <c r="UM11" s="90">
        <v>85849</v>
      </c>
      <c r="UN11" s="90">
        <v>2591728.83</v>
      </c>
      <c r="UO11" s="90">
        <v>64423</v>
      </c>
      <c r="UP11" s="90">
        <v>71152</v>
      </c>
      <c r="UQ11" s="90">
        <v>106109</v>
      </c>
      <c r="UR11" s="90">
        <v>9230</v>
      </c>
      <c r="US11" s="90">
        <v>24032</v>
      </c>
      <c r="UT11" s="90">
        <v>86834</v>
      </c>
      <c r="UU11" s="90">
        <v>10858</v>
      </c>
      <c r="UV11" s="90">
        <v>10322</v>
      </c>
      <c r="UW11" s="90">
        <v>18310</v>
      </c>
      <c r="UX11" s="90">
        <v>57380</v>
      </c>
      <c r="UY11" s="90">
        <v>288089.84999999998</v>
      </c>
      <c r="UZ11" s="90">
        <v>65169.42</v>
      </c>
      <c r="VA11" s="90">
        <v>55689.630000000005</v>
      </c>
      <c r="VB11" s="90">
        <v>12051</v>
      </c>
      <c r="VC11" s="90">
        <v>18728.64</v>
      </c>
      <c r="VD11" s="90">
        <v>54431</v>
      </c>
      <c r="VE11" s="90">
        <v>16005</v>
      </c>
      <c r="VF11" s="90">
        <v>96996.78</v>
      </c>
      <c r="VG11" s="90">
        <v>5255</v>
      </c>
      <c r="VH11" s="90">
        <v>99790</v>
      </c>
      <c r="VI11" s="90">
        <v>1491</v>
      </c>
      <c r="VJ11" s="90">
        <v>442597.37</v>
      </c>
      <c r="VK11" s="90">
        <v>11670</v>
      </c>
      <c r="VL11" s="90">
        <v>27503</v>
      </c>
      <c r="VM11" s="90">
        <v>61306</v>
      </c>
      <c r="VN11" s="90">
        <v>28258.2</v>
      </c>
      <c r="VO11" s="90">
        <v>180234.25</v>
      </c>
      <c r="VP11" s="90">
        <v>78029.5</v>
      </c>
      <c r="VQ11" s="90">
        <v>35150.75</v>
      </c>
      <c r="VR11" s="90">
        <v>67351</v>
      </c>
      <c r="VS11" s="90">
        <v>572</v>
      </c>
      <c r="VT11" s="90">
        <v>7922</v>
      </c>
      <c r="VU11" s="90">
        <v>248350</v>
      </c>
      <c r="VV11" s="90">
        <v>35437</v>
      </c>
      <c r="VW11" s="90">
        <v>29674</v>
      </c>
      <c r="VX11" s="90">
        <v>2904</v>
      </c>
      <c r="VY11" s="90">
        <v>3322025.31</v>
      </c>
      <c r="VZ11" s="90">
        <v>2120719.9900000002</v>
      </c>
      <c r="WA11" s="90">
        <v>1847550.0699999998</v>
      </c>
      <c r="WB11" s="90">
        <v>243863</v>
      </c>
      <c r="WC11" s="90">
        <v>26624.73</v>
      </c>
      <c r="WD11" s="90">
        <v>43487.41</v>
      </c>
      <c r="WE11" s="90">
        <v>1305433</v>
      </c>
      <c r="WF11" s="90">
        <v>179981.39</v>
      </c>
      <c r="WG11" s="90">
        <v>111869.32</v>
      </c>
      <c r="WH11" s="90">
        <v>266217.91000000003</v>
      </c>
      <c r="WI11" s="90">
        <v>18137</v>
      </c>
      <c r="WJ11" s="90">
        <v>54089</v>
      </c>
      <c r="WK11" s="90">
        <v>109977</v>
      </c>
      <c r="WL11" s="90">
        <v>205102.47999999998</v>
      </c>
      <c r="WM11" s="90">
        <v>96348.86</v>
      </c>
      <c r="WN11" s="90">
        <v>49446.68</v>
      </c>
      <c r="WO11" s="90">
        <v>37923.96</v>
      </c>
      <c r="WP11" s="90">
        <v>2264882.94</v>
      </c>
      <c r="WQ11" s="90">
        <v>463890.46</v>
      </c>
      <c r="WR11" s="90">
        <v>788182</v>
      </c>
      <c r="WS11" s="90">
        <v>21663860.689999998</v>
      </c>
      <c r="WT11" s="90">
        <v>701489.27</v>
      </c>
      <c r="WU11" s="90">
        <v>37610.19</v>
      </c>
      <c r="WV11" s="90">
        <v>12789.02</v>
      </c>
      <c r="WW11" s="90">
        <v>2736993.45</v>
      </c>
      <c r="WX11" s="90">
        <v>4335.3900000000003</v>
      </c>
      <c r="WY11" s="90">
        <v>31525.17</v>
      </c>
      <c r="WZ11" s="90">
        <v>28085</v>
      </c>
      <c r="XA11" s="90">
        <v>1523193</v>
      </c>
      <c r="XB11" s="90">
        <v>51561.65</v>
      </c>
      <c r="XC11" s="90">
        <v>19451</v>
      </c>
      <c r="XD11" s="90">
        <v>3210</v>
      </c>
      <c r="XE11" s="90">
        <v>23975.16</v>
      </c>
      <c r="XF11" s="90">
        <v>1604878.75</v>
      </c>
      <c r="XG11" s="90">
        <v>2857</v>
      </c>
      <c r="XH11" s="90">
        <v>148882</v>
      </c>
      <c r="XI11" s="90">
        <v>266956</v>
      </c>
      <c r="XJ11" s="90">
        <v>42050</v>
      </c>
      <c r="XK11" s="90">
        <v>82478.599999999991</v>
      </c>
      <c r="XL11" s="90">
        <v>93352.3</v>
      </c>
      <c r="XM11" s="90">
        <v>20262.349999999999</v>
      </c>
      <c r="XN11" s="90">
        <v>3845</v>
      </c>
      <c r="XO11" s="90">
        <v>60668.06</v>
      </c>
      <c r="XP11" s="90">
        <v>29287.85</v>
      </c>
      <c r="XQ11" s="90">
        <v>14622</v>
      </c>
      <c r="XR11" s="90">
        <v>17245</v>
      </c>
      <c r="XS11" s="90">
        <v>5020</v>
      </c>
      <c r="XT11" s="90">
        <v>7504.3</v>
      </c>
      <c r="XU11" s="90">
        <v>0</v>
      </c>
      <c r="XV11" s="90">
        <v>9714.6400000000012</v>
      </c>
      <c r="XW11" s="90">
        <v>5299</v>
      </c>
      <c r="XX11" s="90">
        <v>19130</v>
      </c>
      <c r="XY11" s="90">
        <v>26319</v>
      </c>
      <c r="XZ11" s="90">
        <v>22405.89</v>
      </c>
      <c r="YA11" s="90">
        <v>10573</v>
      </c>
      <c r="YB11" s="90">
        <v>33972</v>
      </c>
      <c r="YC11" s="90">
        <v>3935558.16</v>
      </c>
      <c r="YD11" s="90">
        <v>2281</v>
      </c>
      <c r="YE11" s="90">
        <v>58263.8</v>
      </c>
      <c r="YF11" s="90">
        <v>10416.75</v>
      </c>
      <c r="YG11" s="90">
        <v>131013.6</v>
      </c>
      <c r="YH11" s="90">
        <v>52040</v>
      </c>
      <c r="YI11" s="90">
        <v>58822</v>
      </c>
      <c r="YJ11" s="90">
        <v>6383</v>
      </c>
      <c r="YK11" s="90">
        <v>50686</v>
      </c>
      <c r="YL11" s="90">
        <v>32362.2</v>
      </c>
      <c r="YM11" s="90">
        <v>44007</v>
      </c>
      <c r="YN11" s="90">
        <v>34686</v>
      </c>
      <c r="YO11" s="90">
        <v>12782.5</v>
      </c>
      <c r="YP11" s="90">
        <v>25767</v>
      </c>
      <c r="YQ11" s="90">
        <v>2955.5</v>
      </c>
      <c r="YR11" s="90">
        <v>7760</v>
      </c>
      <c r="YS11" s="90">
        <v>3744</v>
      </c>
      <c r="YT11" s="90">
        <v>1107625.45</v>
      </c>
      <c r="YU11" s="90">
        <v>97743.18</v>
      </c>
      <c r="YV11" s="90">
        <v>174432</v>
      </c>
      <c r="YW11" s="90">
        <v>102713</v>
      </c>
      <c r="YX11" s="90">
        <v>60195</v>
      </c>
      <c r="YY11" s="90">
        <v>1514</v>
      </c>
      <c r="YZ11" s="90">
        <v>38046</v>
      </c>
      <c r="ZA11" s="90">
        <v>422035</v>
      </c>
      <c r="ZB11" s="90">
        <v>38780</v>
      </c>
      <c r="ZC11" s="90">
        <v>15744.5</v>
      </c>
      <c r="ZD11" s="90">
        <v>21228.1</v>
      </c>
      <c r="ZE11" s="90">
        <v>4230</v>
      </c>
      <c r="ZF11" s="90">
        <v>29056</v>
      </c>
      <c r="ZG11" s="90">
        <v>1694</v>
      </c>
      <c r="ZH11" s="90">
        <v>0</v>
      </c>
      <c r="ZI11" s="90">
        <v>208233</v>
      </c>
      <c r="ZJ11" s="90">
        <v>857977.90999999992</v>
      </c>
      <c r="ZK11" s="90">
        <v>13582</v>
      </c>
      <c r="ZL11" s="90">
        <v>8143.9999999999927</v>
      </c>
      <c r="ZM11" s="90">
        <v>115095.24</v>
      </c>
      <c r="ZN11" s="90">
        <v>79148.800000000003</v>
      </c>
      <c r="ZO11" s="90">
        <v>77</v>
      </c>
      <c r="ZP11" s="90">
        <v>70147.47</v>
      </c>
      <c r="ZQ11" s="90">
        <v>47457.57</v>
      </c>
      <c r="ZR11" s="90">
        <v>36954.300000000003</v>
      </c>
      <c r="ZS11" s="90">
        <v>183996.84999999998</v>
      </c>
      <c r="ZT11" s="90">
        <v>4395</v>
      </c>
      <c r="ZU11" s="90">
        <v>26391.32</v>
      </c>
      <c r="ZV11" s="90">
        <v>6541.77</v>
      </c>
      <c r="ZW11" s="90">
        <v>69216.510000000009</v>
      </c>
      <c r="ZX11" s="90">
        <v>80243.850000000006</v>
      </c>
      <c r="ZY11" s="90">
        <v>13482</v>
      </c>
      <c r="ZZ11" s="90">
        <v>389260.4</v>
      </c>
      <c r="AAA11" s="90">
        <v>-4128.88</v>
      </c>
      <c r="AAB11" s="90">
        <v>16635.5</v>
      </c>
      <c r="AAC11" s="90">
        <v>28150.75</v>
      </c>
      <c r="AAD11" s="90">
        <v>2551.4</v>
      </c>
      <c r="AAE11" s="90">
        <v>0</v>
      </c>
      <c r="AAF11" s="90">
        <v>312529.40000000002</v>
      </c>
      <c r="AAG11" s="90">
        <v>0</v>
      </c>
      <c r="AAH11" s="90">
        <v>8202</v>
      </c>
      <c r="AAI11" s="90">
        <v>11261</v>
      </c>
      <c r="AAJ11" s="90">
        <v>46169.75</v>
      </c>
      <c r="AAK11" s="90">
        <v>9679</v>
      </c>
      <c r="AAL11" s="90">
        <v>7713.75</v>
      </c>
      <c r="AAM11" s="90">
        <v>1431121.8399999999</v>
      </c>
      <c r="AAN11" s="90">
        <v>0</v>
      </c>
      <c r="AAO11" s="90">
        <v>256875</v>
      </c>
      <c r="AAP11" s="90">
        <v>4625</v>
      </c>
      <c r="AAQ11" s="90">
        <v>38151</v>
      </c>
      <c r="AAR11" s="90">
        <v>93170</v>
      </c>
      <c r="AAS11" s="90">
        <v>335034</v>
      </c>
      <c r="AAT11" s="90">
        <v>70211</v>
      </c>
      <c r="AAU11" s="90">
        <v>-8968</v>
      </c>
      <c r="AAV11" s="90">
        <v>73313</v>
      </c>
      <c r="AAW11" s="90">
        <v>54871.57</v>
      </c>
      <c r="AAX11" s="90">
        <v>0</v>
      </c>
      <c r="AAY11" s="90">
        <v>0</v>
      </c>
      <c r="AAZ11" s="90">
        <v>3145</v>
      </c>
      <c r="ABA11" s="90">
        <v>98449</v>
      </c>
      <c r="ABB11" s="90">
        <v>23993</v>
      </c>
      <c r="ABC11" s="90">
        <v>35757</v>
      </c>
      <c r="ABD11" s="90">
        <v>0</v>
      </c>
      <c r="ABE11" s="90">
        <v>220</v>
      </c>
      <c r="ABF11" s="90">
        <v>204663</v>
      </c>
      <c r="ABG11" s="90">
        <v>107693</v>
      </c>
      <c r="ABH11" s="90">
        <v>2010</v>
      </c>
      <c r="ABI11" s="90">
        <v>0</v>
      </c>
      <c r="ABJ11" s="90">
        <v>43675</v>
      </c>
      <c r="ABK11" s="90">
        <v>1000</v>
      </c>
      <c r="ABL11" s="90">
        <v>12186</v>
      </c>
      <c r="ABM11" s="90">
        <v>5583456.21</v>
      </c>
      <c r="ABN11" s="90">
        <v>1398705.84</v>
      </c>
      <c r="ABO11" s="90">
        <v>1276737.47</v>
      </c>
      <c r="ABP11" s="90">
        <v>677676.76</v>
      </c>
      <c r="ABQ11" s="90">
        <v>601693</v>
      </c>
      <c r="ABR11" s="90">
        <v>440351</v>
      </c>
      <c r="ABS11" s="90">
        <v>546590</v>
      </c>
      <c r="ABT11" s="90">
        <v>427326</v>
      </c>
      <c r="ABU11" s="90">
        <v>251910.21</v>
      </c>
      <c r="ABV11" s="90">
        <v>22928039.760000002</v>
      </c>
      <c r="ABW11" s="90">
        <v>13691379.15</v>
      </c>
      <c r="ABX11" s="90">
        <v>10247880.98</v>
      </c>
      <c r="ABY11" s="90">
        <v>1336797.17</v>
      </c>
      <c r="ABZ11" s="90">
        <v>8557285.7400000002</v>
      </c>
      <c r="ACA11" s="90">
        <v>6914187.4900000002</v>
      </c>
      <c r="ACB11" s="90">
        <v>2404392.4699999997</v>
      </c>
      <c r="ACC11" s="90">
        <v>849746.4</v>
      </c>
      <c r="ACD11" s="90">
        <v>1393790</v>
      </c>
      <c r="ACE11" s="90">
        <v>5422110</v>
      </c>
      <c r="ACF11" s="90">
        <v>1092133</v>
      </c>
      <c r="ACG11" s="90">
        <v>5037780.41</v>
      </c>
      <c r="ACH11" s="90">
        <v>109241.39000000001</v>
      </c>
      <c r="ACI11" s="90">
        <v>102342.64</v>
      </c>
      <c r="ACJ11" s="90">
        <v>2620034.36</v>
      </c>
      <c r="ACK11" s="90">
        <v>242789</v>
      </c>
      <c r="ACL11" s="90">
        <v>0</v>
      </c>
      <c r="ACM11" s="90">
        <v>42000</v>
      </c>
      <c r="ACN11" s="90">
        <v>1508641.47</v>
      </c>
      <c r="ACO11" s="90">
        <v>3846363.1499999994</v>
      </c>
      <c r="ACP11" s="90">
        <v>922837.79</v>
      </c>
      <c r="ACQ11" s="90">
        <v>1292791</v>
      </c>
      <c r="ACR11" s="90">
        <v>661802.30000000005</v>
      </c>
      <c r="ACS11" s="90">
        <v>56870</v>
      </c>
      <c r="ACT11" s="90">
        <v>5916409.9399999995</v>
      </c>
      <c r="ACU11" s="90">
        <v>8615095.2399999984</v>
      </c>
      <c r="ACV11" s="90">
        <v>398104</v>
      </c>
      <c r="ACW11" s="90">
        <v>448211</v>
      </c>
      <c r="ACX11" s="90">
        <v>849416</v>
      </c>
      <c r="ACY11" s="90">
        <v>162218.49</v>
      </c>
      <c r="ACZ11" s="90">
        <v>0</v>
      </c>
      <c r="ADA11" s="90">
        <v>0</v>
      </c>
      <c r="ADB11" s="90">
        <v>0</v>
      </c>
      <c r="ADC11" s="90">
        <v>0</v>
      </c>
      <c r="ADD11" s="90">
        <v>13485129.289999999</v>
      </c>
      <c r="ADE11" s="90">
        <v>18225686.170000002</v>
      </c>
      <c r="ADF11" s="90">
        <v>622283.71</v>
      </c>
      <c r="ADG11" s="90">
        <v>1585468.71</v>
      </c>
      <c r="ADH11" s="90">
        <v>2588324.2199999997</v>
      </c>
      <c r="ADI11" s="90">
        <v>2656761</v>
      </c>
      <c r="ADJ11" s="90">
        <v>3735246.58</v>
      </c>
      <c r="ADK11" s="90">
        <v>1434364</v>
      </c>
      <c r="ADL11" s="90">
        <v>1268037.23</v>
      </c>
      <c r="ADM11" s="90">
        <v>130104359.25999999</v>
      </c>
      <c r="ADN11" s="90">
        <v>5277693</v>
      </c>
      <c r="ADO11" s="90">
        <v>3874310.25</v>
      </c>
      <c r="ADP11" s="90">
        <v>70842394.710000008</v>
      </c>
      <c r="ADQ11" s="90">
        <v>3246014.52</v>
      </c>
      <c r="ADR11" s="90">
        <v>1351654.12</v>
      </c>
      <c r="ADS11" s="90">
        <v>7820308</v>
      </c>
      <c r="ADT11" s="90">
        <v>743324</v>
      </c>
      <c r="ADU11" s="90">
        <v>33962056.670000002</v>
      </c>
      <c r="ADV11" s="90">
        <v>13316095.140000001</v>
      </c>
      <c r="ADW11" s="90">
        <v>5743545.6699999999</v>
      </c>
      <c r="ADX11" s="90">
        <v>1688767.6</v>
      </c>
      <c r="ADY11" s="90">
        <v>10926555</v>
      </c>
      <c r="ADZ11" s="90">
        <v>6337480.25</v>
      </c>
      <c r="AEA11" s="90">
        <v>3094125</v>
      </c>
      <c r="AEB11" s="90">
        <v>1080311</v>
      </c>
      <c r="AEC11" s="90">
        <v>1430024</v>
      </c>
      <c r="AED11" s="90">
        <v>3159627.17</v>
      </c>
      <c r="AEE11" s="90">
        <v>3522618.4</v>
      </c>
      <c r="AEF11" s="90">
        <v>1027466.5</v>
      </c>
      <c r="AEG11" s="90">
        <v>1717609.5</v>
      </c>
      <c r="AEH11" s="90">
        <v>3692196</v>
      </c>
      <c r="AEI11" s="90">
        <v>1364262.6</v>
      </c>
      <c r="AEJ11" s="90">
        <v>3697020.14</v>
      </c>
      <c r="AEK11" s="90">
        <v>283822</v>
      </c>
      <c r="AEL11" s="90">
        <v>1999390.19</v>
      </c>
      <c r="AEM11" s="90">
        <v>3699650.88</v>
      </c>
      <c r="AEN11" s="90">
        <v>27523143.84</v>
      </c>
      <c r="AEO11" s="90">
        <v>7043633.5800000001</v>
      </c>
      <c r="AEP11" s="90">
        <v>2329824.4699999997</v>
      </c>
      <c r="AEQ11" s="90">
        <v>568168.25</v>
      </c>
      <c r="AER11" s="90">
        <v>406081</v>
      </c>
      <c r="AES11" s="90">
        <v>1282142</v>
      </c>
      <c r="AET11" s="90">
        <v>770815.43</v>
      </c>
      <c r="AEU11" s="90">
        <v>1377241</v>
      </c>
      <c r="AEV11" s="90">
        <v>966121.4</v>
      </c>
      <c r="AEW11" s="90">
        <v>38593.19</v>
      </c>
      <c r="AEX11" s="90">
        <v>24100</v>
      </c>
      <c r="AEY11" s="90">
        <v>1256784.8899999999</v>
      </c>
      <c r="AEZ11" s="90">
        <v>1235306.79</v>
      </c>
      <c r="AFA11" s="90">
        <v>120257.95</v>
      </c>
      <c r="AFB11" s="90">
        <v>195</v>
      </c>
      <c r="AFC11" s="90">
        <v>21164</v>
      </c>
      <c r="AFD11" s="90">
        <v>193792.6</v>
      </c>
      <c r="AFE11" s="90">
        <v>12525</v>
      </c>
      <c r="AFF11" s="90">
        <v>54205</v>
      </c>
      <c r="AFG11" s="90">
        <v>877</v>
      </c>
      <c r="AFH11" s="90">
        <v>69617</v>
      </c>
      <c r="AFI11" s="90">
        <v>0</v>
      </c>
      <c r="AFJ11" s="90">
        <v>0</v>
      </c>
      <c r="AFK11" s="90">
        <v>8155.05</v>
      </c>
      <c r="AFL11" s="90">
        <v>10784528.109999999</v>
      </c>
      <c r="AFM11" s="90">
        <v>391708</v>
      </c>
      <c r="AFN11" s="90">
        <v>688131.1</v>
      </c>
      <c r="AFO11" s="90">
        <v>146841.32</v>
      </c>
      <c r="AFP11" s="90">
        <v>937</v>
      </c>
      <c r="AFQ11" s="90">
        <v>55202.04</v>
      </c>
      <c r="AFR11" s="90">
        <v>0</v>
      </c>
      <c r="AFS11" s="90">
        <v>1266301.99</v>
      </c>
      <c r="AFT11" s="90">
        <v>30067</v>
      </c>
      <c r="AFU11" s="90">
        <v>18508.8</v>
      </c>
      <c r="AFV11" s="90">
        <v>107951.83</v>
      </c>
      <c r="AFW11" s="90">
        <v>1536</v>
      </c>
      <c r="AFX11" s="90">
        <v>302946.07</v>
      </c>
      <c r="AFY11" s="90">
        <v>28412</v>
      </c>
      <c r="AFZ11" s="90">
        <v>12446.5</v>
      </c>
      <c r="AGA11" s="90">
        <v>51091</v>
      </c>
      <c r="AGB11" s="90">
        <v>30679.75</v>
      </c>
      <c r="AGC11" s="90">
        <v>21700</v>
      </c>
      <c r="AGD11" s="90">
        <v>20943.32</v>
      </c>
      <c r="AGE11" s="90">
        <v>39669</v>
      </c>
      <c r="AGF11" s="90">
        <v>39156.25</v>
      </c>
      <c r="AGG11" s="90">
        <v>58358.75</v>
      </c>
      <c r="AGH11" s="90">
        <v>149054.88</v>
      </c>
      <c r="AGI11" s="90">
        <v>4012685.51</v>
      </c>
      <c r="AGJ11" s="90">
        <v>156874.01</v>
      </c>
      <c r="AGK11" s="90">
        <v>42874.5</v>
      </c>
      <c r="AGL11" s="90">
        <v>55769</v>
      </c>
      <c r="AGM11" s="90">
        <v>56138</v>
      </c>
      <c r="AGN11" s="90">
        <v>21358</v>
      </c>
      <c r="AGO11" s="90">
        <v>153195.79999999999</v>
      </c>
      <c r="AGP11" s="90">
        <v>912</v>
      </c>
      <c r="AGQ11" s="90">
        <v>29780649.66</v>
      </c>
      <c r="AGR11" s="90">
        <v>3245592.59</v>
      </c>
      <c r="AGS11" s="90">
        <v>0</v>
      </c>
      <c r="AGT11" s="90">
        <v>713556.28</v>
      </c>
      <c r="AGU11" s="90">
        <v>1617126.93</v>
      </c>
      <c r="AGV11" s="90">
        <v>633011.24</v>
      </c>
      <c r="AGW11" s="90">
        <v>1141965.6400000001</v>
      </c>
      <c r="AGX11" s="90">
        <v>150301.68</v>
      </c>
      <c r="AGY11" s="90">
        <v>8224</v>
      </c>
      <c r="AGZ11" s="90">
        <v>513867.7</v>
      </c>
      <c r="AHA11" s="90">
        <v>1952662.59</v>
      </c>
      <c r="AHB11" s="90">
        <v>2841646.57</v>
      </c>
      <c r="AHC11" s="90">
        <v>3497936</v>
      </c>
      <c r="AHD11" s="90">
        <v>4470022.9399999995</v>
      </c>
      <c r="AHE11" s="90">
        <v>8833307.2100000009</v>
      </c>
      <c r="AHF11" s="90">
        <v>3127963.4</v>
      </c>
      <c r="AHG11" s="90">
        <v>287035.5</v>
      </c>
      <c r="AHH11" s="90">
        <v>2903975.65</v>
      </c>
      <c r="AHI11" s="90">
        <v>0</v>
      </c>
      <c r="AHJ11" s="90">
        <v>166089.09</v>
      </c>
      <c r="AHK11" s="90">
        <v>58432.56</v>
      </c>
      <c r="AHL11" s="90">
        <v>1567858</v>
      </c>
      <c r="AHM11" s="90">
        <v>134869</v>
      </c>
      <c r="AHN11" s="90">
        <v>28850</v>
      </c>
    </row>
    <row r="12" spans="1:899" ht="21" x14ac:dyDescent="0.35">
      <c r="A12" s="92" t="s">
        <v>12</v>
      </c>
      <c r="B12" s="5" t="s">
        <v>13</v>
      </c>
      <c r="C12" s="90">
        <v>590823171.42000008</v>
      </c>
      <c r="D12" s="90">
        <v>7097959.0300000003</v>
      </c>
      <c r="E12" s="90">
        <v>14252956.33</v>
      </c>
      <c r="F12" s="90">
        <v>2036742.6600000001</v>
      </c>
      <c r="G12" s="90">
        <v>78755343.329999998</v>
      </c>
      <c r="H12" s="90">
        <v>19570784.5</v>
      </c>
      <c r="I12" s="90">
        <v>124272762.5</v>
      </c>
      <c r="J12" s="90">
        <v>10731916.01</v>
      </c>
      <c r="K12" s="90">
        <v>14147429.040000001</v>
      </c>
      <c r="L12" s="90">
        <v>5964895.5900000008</v>
      </c>
      <c r="M12" s="90">
        <v>7994157.3499999996</v>
      </c>
      <c r="N12" s="90">
        <v>5309604.129999999</v>
      </c>
      <c r="O12" s="90">
        <v>19878218.560000002</v>
      </c>
      <c r="P12" s="90">
        <v>5802227.3000000007</v>
      </c>
      <c r="Q12" s="90">
        <v>2235487.96</v>
      </c>
      <c r="R12" s="90">
        <v>23590121</v>
      </c>
      <c r="S12" s="90">
        <v>22257155.629999999</v>
      </c>
      <c r="T12" s="90">
        <v>1139697.01</v>
      </c>
      <c r="U12" s="90">
        <v>350731610.10999995</v>
      </c>
      <c r="V12" s="90">
        <v>43503457.189999998</v>
      </c>
      <c r="W12" s="90">
        <v>3904782.3600000003</v>
      </c>
      <c r="X12" s="90">
        <v>39053164.600000009</v>
      </c>
      <c r="Y12" s="90">
        <v>13110641.859999999</v>
      </c>
      <c r="Z12" s="90">
        <v>12867819.250000002</v>
      </c>
      <c r="AA12" s="90">
        <v>4588610.83</v>
      </c>
      <c r="AB12" s="90">
        <v>121887950</v>
      </c>
      <c r="AC12" s="90">
        <v>37105229.039999999</v>
      </c>
      <c r="AD12" s="90">
        <v>10479883.770000001</v>
      </c>
      <c r="AE12" s="90">
        <v>51984328.539999992</v>
      </c>
      <c r="AF12" s="90">
        <v>11571841.999999998</v>
      </c>
      <c r="AG12" s="90">
        <v>41619131.280000001</v>
      </c>
      <c r="AH12" s="90">
        <v>26855028.84</v>
      </c>
      <c r="AI12" s="90">
        <v>7795370.21</v>
      </c>
      <c r="AJ12" s="90">
        <v>2154881.71</v>
      </c>
      <c r="AK12" s="90">
        <v>4503785.95</v>
      </c>
      <c r="AL12" s="90">
        <v>18470999.990000002</v>
      </c>
      <c r="AM12" s="90">
        <v>16885002.23</v>
      </c>
      <c r="AN12" s="90">
        <v>18677312.050000001</v>
      </c>
      <c r="AO12" s="90">
        <v>6621802.7800000003</v>
      </c>
      <c r="AP12" s="90">
        <v>4980708.34</v>
      </c>
      <c r="AQ12" s="90">
        <v>3893571.12</v>
      </c>
      <c r="AR12" s="90">
        <v>1588182.7500000002</v>
      </c>
      <c r="AS12" s="90">
        <v>103842122.91</v>
      </c>
      <c r="AT12" s="90">
        <v>1580889.09</v>
      </c>
      <c r="AU12" s="90">
        <v>1157930.1000000001</v>
      </c>
      <c r="AV12" s="90">
        <v>2739094.08</v>
      </c>
      <c r="AW12" s="90">
        <v>6596223.5899999999</v>
      </c>
      <c r="AX12" s="90">
        <v>9999430.7799999993</v>
      </c>
      <c r="AY12" s="90">
        <v>2607696.84</v>
      </c>
      <c r="AZ12" s="90">
        <v>2791949.0500000003</v>
      </c>
      <c r="BA12" s="90">
        <v>999403.99</v>
      </c>
      <c r="BB12" s="90">
        <v>1781396.0699999998</v>
      </c>
      <c r="BC12" s="90">
        <v>848319.59</v>
      </c>
      <c r="BD12" s="90">
        <v>1937213.7499999998</v>
      </c>
      <c r="BE12" s="90">
        <v>26324829.420000002</v>
      </c>
      <c r="BF12" s="90">
        <v>8229216.6699999999</v>
      </c>
      <c r="BG12" s="90">
        <v>988524.85</v>
      </c>
      <c r="BH12" s="90">
        <v>97880591.49000001</v>
      </c>
      <c r="BI12" s="90">
        <v>67292945.11999999</v>
      </c>
      <c r="BJ12" s="90">
        <v>7672424.7400000002</v>
      </c>
      <c r="BK12" s="90">
        <v>3504468.0500000003</v>
      </c>
      <c r="BL12" s="90">
        <v>10132673.35</v>
      </c>
      <c r="BM12" s="90">
        <v>7929943.879999999</v>
      </c>
      <c r="BN12" s="90">
        <v>8653488.8500000015</v>
      </c>
      <c r="BO12" s="90">
        <v>240548</v>
      </c>
      <c r="BP12" s="90">
        <v>277093.41000000003</v>
      </c>
      <c r="BQ12" s="90">
        <v>132730412.67</v>
      </c>
      <c r="BR12" s="90">
        <v>7009703.9299999997</v>
      </c>
      <c r="BS12" s="90">
        <v>5109886.92</v>
      </c>
      <c r="BT12" s="90">
        <v>6935364.0800000001</v>
      </c>
      <c r="BU12" s="90">
        <v>5799777.5700000003</v>
      </c>
      <c r="BV12" s="90">
        <v>4265008.3</v>
      </c>
      <c r="BW12" s="90">
        <v>1945117.24</v>
      </c>
      <c r="BX12" s="90">
        <v>7428582.7599999998</v>
      </c>
      <c r="BY12" s="90">
        <v>68368914.469999999</v>
      </c>
      <c r="BZ12" s="90">
        <v>5244626.08</v>
      </c>
      <c r="CA12" s="90">
        <v>20597069.459999997</v>
      </c>
      <c r="CB12" s="90">
        <v>19931450.839999996</v>
      </c>
      <c r="CC12" s="90">
        <v>1682542.21</v>
      </c>
      <c r="CD12" s="90">
        <v>2845761.02</v>
      </c>
      <c r="CE12" s="90">
        <v>14017070.239999998</v>
      </c>
      <c r="CF12" s="90">
        <v>251326437.71000004</v>
      </c>
      <c r="CG12" s="90">
        <v>7885307.54</v>
      </c>
      <c r="CH12" s="90">
        <v>30887097.369999997</v>
      </c>
      <c r="CI12" s="90">
        <v>3192918.04</v>
      </c>
      <c r="CJ12" s="90">
        <v>6057460.4199999999</v>
      </c>
      <c r="CK12" s="90">
        <v>4457299.5299999993</v>
      </c>
      <c r="CL12" s="90">
        <v>4822231.0500000007</v>
      </c>
      <c r="CM12" s="90">
        <v>10311071.059999999</v>
      </c>
      <c r="CN12" s="90">
        <v>1828323.76</v>
      </c>
      <c r="CO12" s="90">
        <v>4800394.07</v>
      </c>
      <c r="CP12" s="90">
        <v>2833062.8600000003</v>
      </c>
      <c r="CQ12" s="90">
        <v>7168733.2000000002</v>
      </c>
      <c r="CR12" s="90">
        <v>3062363.95</v>
      </c>
      <c r="CS12" s="90">
        <v>109855101.69999999</v>
      </c>
      <c r="CT12" s="90">
        <v>4356557.71</v>
      </c>
      <c r="CU12" s="90">
        <v>3043758.6</v>
      </c>
      <c r="CV12" s="90">
        <v>4001659.17</v>
      </c>
      <c r="CW12" s="90">
        <v>1078431</v>
      </c>
      <c r="CX12" s="90">
        <v>9012237.6400000006</v>
      </c>
      <c r="CY12" s="90">
        <v>5274114.3099999996</v>
      </c>
      <c r="CZ12" s="90">
        <v>1751491.43</v>
      </c>
      <c r="DA12" s="90">
        <v>56772242.940000005</v>
      </c>
      <c r="DB12" s="90">
        <v>212977350.50999999</v>
      </c>
      <c r="DC12" s="90">
        <v>5992618.2999999998</v>
      </c>
      <c r="DD12" s="90">
        <v>4748682.6100000003</v>
      </c>
      <c r="DE12" s="90">
        <v>39045954.980000004</v>
      </c>
      <c r="DF12" s="90">
        <v>26875487.870000005</v>
      </c>
      <c r="DG12" s="90">
        <v>46919899.759999998</v>
      </c>
      <c r="DH12" s="90">
        <v>55285375.75</v>
      </c>
      <c r="DI12" s="90">
        <v>4544389.54</v>
      </c>
      <c r="DJ12" s="90">
        <v>293540830.14999998</v>
      </c>
      <c r="DK12" s="90">
        <v>2781421.08</v>
      </c>
      <c r="DL12" s="90">
        <v>5033423.4400000004</v>
      </c>
      <c r="DM12" s="90">
        <v>21275643.98</v>
      </c>
      <c r="DN12" s="90">
        <v>7253734.2000000002</v>
      </c>
      <c r="DO12" s="90">
        <v>4496744.54</v>
      </c>
      <c r="DP12" s="90">
        <v>14168022.310000001</v>
      </c>
      <c r="DQ12" s="90">
        <v>5893278.4199999999</v>
      </c>
      <c r="DR12" s="90">
        <v>9317158.1500000004</v>
      </c>
      <c r="DS12" s="90">
        <v>88418164.739999995</v>
      </c>
      <c r="DT12" s="90">
        <v>3990377.2600000002</v>
      </c>
      <c r="DU12" s="90">
        <v>31342596.259999998</v>
      </c>
      <c r="DV12" s="90">
        <v>25579346.030000001</v>
      </c>
      <c r="DW12" s="90">
        <v>4409820</v>
      </c>
      <c r="DX12" s="90">
        <v>9705282.5800000001</v>
      </c>
      <c r="DY12" s="90">
        <v>11045284.6</v>
      </c>
      <c r="DZ12" s="90">
        <v>1703314.1800000002</v>
      </c>
      <c r="EA12" s="90">
        <v>3339231.1100000003</v>
      </c>
      <c r="EB12" s="90">
        <v>5537467.8099999996</v>
      </c>
      <c r="EC12" s="90">
        <v>10252627.07</v>
      </c>
      <c r="ED12" s="90">
        <v>56669957.960000001</v>
      </c>
      <c r="EE12" s="90">
        <v>55778867.619999997</v>
      </c>
      <c r="EF12" s="90">
        <v>3139304.4299999997</v>
      </c>
      <c r="EG12" s="90">
        <v>4885291.2299999995</v>
      </c>
      <c r="EH12" s="90">
        <v>5012417.16</v>
      </c>
      <c r="EI12" s="90">
        <v>6911614.0299999993</v>
      </c>
      <c r="EJ12" s="90">
        <v>15204322.039999999</v>
      </c>
      <c r="EK12" s="90">
        <v>2039649.3399999999</v>
      </c>
      <c r="EL12" s="90">
        <v>4613343.96</v>
      </c>
      <c r="EM12" s="90">
        <v>139032626.13</v>
      </c>
      <c r="EN12" s="90">
        <v>3562383.76</v>
      </c>
      <c r="EO12" s="90">
        <v>3502267.69</v>
      </c>
      <c r="EP12" s="90">
        <v>3484863.33</v>
      </c>
      <c r="EQ12" s="90">
        <v>1737666.1099999999</v>
      </c>
      <c r="ER12" s="90">
        <v>2966040.13</v>
      </c>
      <c r="ES12" s="90">
        <v>5781040.4000000004</v>
      </c>
      <c r="ET12" s="90">
        <v>5957518.3300000001</v>
      </c>
      <c r="EU12" s="90">
        <v>2338587.9300000002</v>
      </c>
      <c r="EV12" s="90">
        <v>92295030.220000014</v>
      </c>
      <c r="EW12" s="90">
        <v>1331231</v>
      </c>
      <c r="EX12" s="90">
        <v>2223987.81</v>
      </c>
      <c r="EY12" s="90">
        <v>4666816.3</v>
      </c>
      <c r="EZ12" s="90">
        <v>7034974.46</v>
      </c>
      <c r="FA12" s="90">
        <v>6111608.8099999996</v>
      </c>
      <c r="FB12" s="90">
        <v>3919933.41</v>
      </c>
      <c r="FC12" s="90">
        <v>3171603.0300000003</v>
      </c>
      <c r="FD12" s="90">
        <v>2473544</v>
      </c>
      <c r="FE12" s="90">
        <v>2024162</v>
      </c>
      <c r="FF12" s="90">
        <v>2625923.1100000003</v>
      </c>
      <c r="FG12" s="90">
        <v>497364</v>
      </c>
      <c r="FH12" s="90">
        <v>47713311.740000002</v>
      </c>
      <c r="FI12" s="90">
        <v>2594363.39</v>
      </c>
      <c r="FJ12" s="90">
        <v>2239639.06</v>
      </c>
      <c r="FK12" s="90">
        <v>2167610.21</v>
      </c>
      <c r="FL12" s="90">
        <v>7360895.2899999991</v>
      </c>
      <c r="FM12" s="90">
        <v>2463273.34</v>
      </c>
      <c r="FN12" s="90">
        <v>1096112.25</v>
      </c>
      <c r="FO12" s="90">
        <v>96308</v>
      </c>
      <c r="FP12" s="90">
        <v>135439969.76000002</v>
      </c>
      <c r="FQ12" s="90">
        <v>4240866.59</v>
      </c>
      <c r="FR12" s="90">
        <v>8416953.3599999994</v>
      </c>
      <c r="FS12" s="90">
        <v>7002564.5900000008</v>
      </c>
      <c r="FT12" s="90">
        <v>6858289.2699999996</v>
      </c>
      <c r="FU12" s="90">
        <v>3715240.48</v>
      </c>
      <c r="FV12" s="90">
        <v>13075034.559999999</v>
      </c>
      <c r="FW12" s="90">
        <v>6030788.6399999997</v>
      </c>
      <c r="FX12" s="90">
        <v>2680723</v>
      </c>
      <c r="FY12" s="90">
        <v>5898099.9500000002</v>
      </c>
      <c r="FZ12" s="90">
        <v>5900400.6900000004</v>
      </c>
      <c r="GA12" s="90">
        <v>4247523.47</v>
      </c>
      <c r="GB12" s="90">
        <v>3322541.95</v>
      </c>
      <c r="GC12" s="90">
        <v>1042529</v>
      </c>
      <c r="GD12" s="90">
        <v>69808465.320000008</v>
      </c>
      <c r="GE12" s="90">
        <v>2394612</v>
      </c>
      <c r="GF12" s="90">
        <v>2682393.33</v>
      </c>
      <c r="GG12" s="90">
        <v>13238751.279999999</v>
      </c>
      <c r="GH12" s="90">
        <v>3455755.22</v>
      </c>
      <c r="GI12" s="90">
        <v>2680433.4</v>
      </c>
      <c r="GJ12" s="90">
        <v>5526928.6899999995</v>
      </c>
      <c r="GK12" s="90">
        <v>14048799.870000001</v>
      </c>
      <c r="GL12" s="90">
        <v>3398346.1599999997</v>
      </c>
      <c r="GM12" s="90">
        <v>1607876</v>
      </c>
      <c r="GN12" s="90">
        <v>1088659.9100000001</v>
      </c>
      <c r="GO12" s="90">
        <v>894818</v>
      </c>
      <c r="GP12" s="90">
        <v>48138198.439999998</v>
      </c>
      <c r="GQ12" s="90">
        <v>14074670.390000001</v>
      </c>
      <c r="GR12" s="90">
        <v>3660229.4899999998</v>
      </c>
      <c r="GS12" s="90">
        <v>18606750.109999999</v>
      </c>
      <c r="GT12" s="90">
        <v>961805</v>
      </c>
      <c r="GU12" s="90">
        <v>3968369.23</v>
      </c>
      <c r="GV12" s="90">
        <v>4980062.34</v>
      </c>
      <c r="GW12" s="90">
        <v>2535559.2399999998</v>
      </c>
      <c r="GX12" s="90">
        <v>60273220.199999996</v>
      </c>
      <c r="GY12" s="90">
        <v>2267021.62</v>
      </c>
      <c r="GZ12" s="90">
        <v>10477146.9</v>
      </c>
      <c r="HA12" s="90">
        <v>5352149.3099999996</v>
      </c>
      <c r="HB12" s="90">
        <v>201824361.24000004</v>
      </c>
      <c r="HC12" s="90">
        <v>17260779</v>
      </c>
      <c r="HD12" s="90">
        <v>39664703.030000001</v>
      </c>
      <c r="HE12" s="90">
        <v>14566939</v>
      </c>
      <c r="HF12" s="90">
        <v>19171747.789999999</v>
      </c>
      <c r="HG12" s="90">
        <v>37867838.5</v>
      </c>
      <c r="HH12" s="90">
        <v>2993678.46</v>
      </c>
      <c r="HI12" s="90">
        <v>105764406.42</v>
      </c>
      <c r="HJ12" s="90">
        <v>6283819.7199999997</v>
      </c>
      <c r="HK12" s="90">
        <v>15195099.639999999</v>
      </c>
      <c r="HL12" s="90">
        <v>7226750.7300000004</v>
      </c>
      <c r="HM12" s="90">
        <v>8447596.9499999993</v>
      </c>
      <c r="HN12" s="90">
        <v>5325272.0999999996</v>
      </c>
      <c r="HO12" s="90">
        <v>9821881</v>
      </c>
      <c r="HP12" s="90">
        <v>2957101.69</v>
      </c>
      <c r="HQ12" s="90">
        <v>138527415.10000002</v>
      </c>
      <c r="HR12" s="90">
        <v>47022690.630000003</v>
      </c>
      <c r="HS12" s="90">
        <v>5917817</v>
      </c>
      <c r="HT12" s="90">
        <v>6953389.5099999998</v>
      </c>
      <c r="HU12" s="90">
        <v>6098170.2599999998</v>
      </c>
      <c r="HV12" s="90">
        <v>1867223.2</v>
      </c>
      <c r="HW12" s="90">
        <v>15063748</v>
      </c>
      <c r="HX12" s="90">
        <v>5608482.6100000003</v>
      </c>
      <c r="HY12" s="90">
        <v>3539645.35</v>
      </c>
      <c r="HZ12" s="90">
        <v>7293433.3399999999</v>
      </c>
      <c r="IA12" s="90">
        <v>6473072.2199999997</v>
      </c>
      <c r="IB12" s="90">
        <v>13016113.82</v>
      </c>
      <c r="IC12" s="90">
        <v>2174355.41</v>
      </c>
      <c r="ID12" s="90">
        <v>8904791.3899999987</v>
      </c>
      <c r="IE12" s="90">
        <v>2761370.48</v>
      </c>
      <c r="IF12" s="90">
        <v>2304948</v>
      </c>
      <c r="IG12" s="90">
        <v>75257561.849999994</v>
      </c>
      <c r="IH12" s="90">
        <v>28716448.740000002</v>
      </c>
      <c r="II12" s="90">
        <v>9085352.1300000008</v>
      </c>
      <c r="IJ12" s="90">
        <v>7957545</v>
      </c>
      <c r="IK12" s="90">
        <v>18996593.899999999</v>
      </c>
      <c r="IL12" s="90">
        <v>3866278.98</v>
      </c>
      <c r="IM12" s="90">
        <v>3540913</v>
      </c>
      <c r="IN12" s="90">
        <v>1498632.54</v>
      </c>
      <c r="IO12" s="90">
        <v>1486568.05</v>
      </c>
      <c r="IP12" s="90">
        <v>2178115.73</v>
      </c>
      <c r="IQ12" s="90">
        <v>3288334.04</v>
      </c>
      <c r="IR12" s="90">
        <v>172450822.73000002</v>
      </c>
      <c r="IS12" s="90">
        <v>68573414.099999994</v>
      </c>
      <c r="IT12" s="90">
        <v>16130874.789999999</v>
      </c>
      <c r="IU12" s="90">
        <v>11722449.969999999</v>
      </c>
      <c r="IV12" s="90">
        <v>4325813.1899999995</v>
      </c>
      <c r="IW12" s="90">
        <v>2350924.6</v>
      </c>
      <c r="IX12" s="90">
        <v>3242947.47</v>
      </c>
      <c r="IY12" s="90">
        <v>1042608.36</v>
      </c>
      <c r="IZ12" s="90">
        <v>3392637.23</v>
      </c>
      <c r="JA12" s="90">
        <v>9782849.5700000003</v>
      </c>
      <c r="JB12" s="90">
        <v>7945064.9199999999</v>
      </c>
      <c r="JC12" s="90">
        <v>4285335.6100000003</v>
      </c>
      <c r="JD12" s="90">
        <v>59070828.410000004</v>
      </c>
      <c r="JE12" s="90">
        <v>15221033</v>
      </c>
      <c r="JF12" s="90">
        <v>3662283.8499999996</v>
      </c>
      <c r="JG12" s="90">
        <v>1703410.74</v>
      </c>
      <c r="JH12" s="90">
        <v>2848264.5</v>
      </c>
      <c r="JI12" s="90">
        <v>3559576</v>
      </c>
      <c r="JJ12" s="90">
        <v>55020995.790000007</v>
      </c>
      <c r="JK12" s="90">
        <v>2171276.77</v>
      </c>
      <c r="JL12" s="90">
        <v>5911077</v>
      </c>
      <c r="JM12" s="90">
        <v>8787247</v>
      </c>
      <c r="JN12" s="90">
        <v>3307224</v>
      </c>
      <c r="JO12" s="90">
        <v>12202727.59</v>
      </c>
      <c r="JP12" s="90">
        <v>1999257</v>
      </c>
      <c r="JQ12" s="90">
        <v>160531595.59999999</v>
      </c>
      <c r="JR12" s="90">
        <v>51134869.639999993</v>
      </c>
      <c r="JS12" s="90">
        <v>17306605.259999998</v>
      </c>
      <c r="JT12" s="90">
        <v>8981171.870000001</v>
      </c>
      <c r="JU12" s="90">
        <v>5167414.96</v>
      </c>
      <c r="JV12" s="90">
        <v>2626933.17</v>
      </c>
      <c r="JW12" s="90">
        <v>33246145.030000001</v>
      </c>
      <c r="JX12" s="90">
        <v>35967101.099999994</v>
      </c>
      <c r="JY12" s="90">
        <v>36940368.829999998</v>
      </c>
      <c r="JZ12" s="90">
        <v>15367892.4</v>
      </c>
      <c r="KA12" s="90">
        <v>4681278.5999999996</v>
      </c>
      <c r="KB12" s="90">
        <v>5025350.18</v>
      </c>
      <c r="KC12" s="90">
        <v>8890568.9899999984</v>
      </c>
      <c r="KD12" s="90">
        <v>1997539.1700000002</v>
      </c>
      <c r="KE12" s="90">
        <v>2263880.4</v>
      </c>
      <c r="KF12" s="90">
        <v>236358368.87</v>
      </c>
      <c r="KG12" s="90">
        <v>0</v>
      </c>
      <c r="KH12" s="90">
        <v>6345857</v>
      </c>
      <c r="KI12" s="90">
        <v>16856273.25</v>
      </c>
      <c r="KJ12" s="90">
        <v>11283281.050000001</v>
      </c>
      <c r="KK12" s="90">
        <v>7537437.4199999999</v>
      </c>
      <c r="KL12" s="90">
        <v>52652227.43</v>
      </c>
      <c r="KM12" s="90">
        <v>14681589.75</v>
      </c>
      <c r="KN12" s="90">
        <v>11064215.050000001</v>
      </c>
      <c r="KO12" s="90">
        <v>85194524.109999999</v>
      </c>
      <c r="KP12" s="90">
        <v>7058277.04</v>
      </c>
      <c r="KQ12" s="90">
        <v>13724813.770000001</v>
      </c>
      <c r="KR12" s="90">
        <v>47843917.950000003</v>
      </c>
      <c r="KS12" s="90">
        <v>7105427.1599999983</v>
      </c>
      <c r="KT12" s="90">
        <v>13398600.07</v>
      </c>
      <c r="KU12" s="90">
        <v>170972460.49000001</v>
      </c>
      <c r="KV12" s="90">
        <v>13654354.32</v>
      </c>
      <c r="KW12" s="90">
        <v>121008608.61</v>
      </c>
      <c r="KX12" s="90">
        <v>8989430.2899999991</v>
      </c>
      <c r="KY12" s="90">
        <v>1404859</v>
      </c>
      <c r="KZ12" s="90">
        <v>15918359.740000002</v>
      </c>
      <c r="LA12" s="90">
        <v>8894345.9100000001</v>
      </c>
      <c r="LB12" s="90">
        <v>4196263.5</v>
      </c>
      <c r="LC12" s="90">
        <v>3017364.06</v>
      </c>
      <c r="LD12" s="90">
        <v>5213351.4799999995</v>
      </c>
      <c r="LE12" s="90">
        <v>217484849.88</v>
      </c>
      <c r="LF12" s="90">
        <v>50088259.330000006</v>
      </c>
      <c r="LG12" s="90">
        <v>57164883.299999997</v>
      </c>
      <c r="LH12" s="90">
        <v>35868320.689999998</v>
      </c>
      <c r="LI12" s="90">
        <v>30462210.050000001</v>
      </c>
      <c r="LJ12" s="90">
        <v>4518679.26</v>
      </c>
      <c r="LK12" s="90">
        <v>3156917.49</v>
      </c>
      <c r="LL12" s="90">
        <v>9005329.9499999993</v>
      </c>
      <c r="LM12" s="90">
        <v>4581272.9400000004</v>
      </c>
      <c r="LN12" s="90">
        <v>7399802.3999999994</v>
      </c>
      <c r="LO12" s="90">
        <v>4223637.8000000007</v>
      </c>
      <c r="LP12" s="90">
        <v>65190627.719999999</v>
      </c>
      <c r="LQ12" s="90">
        <v>9369316.6499999985</v>
      </c>
      <c r="LR12" s="90">
        <v>3302525.76</v>
      </c>
      <c r="LS12" s="90">
        <v>149437935.21000001</v>
      </c>
      <c r="LT12" s="90">
        <v>124249543.07000001</v>
      </c>
      <c r="LU12" s="90">
        <v>128350619.67000002</v>
      </c>
      <c r="LV12" s="90">
        <v>48435872.639999993</v>
      </c>
      <c r="LW12" s="90">
        <v>11036845.379999999</v>
      </c>
      <c r="LX12" s="90">
        <v>13698141.16</v>
      </c>
      <c r="LY12" s="90">
        <v>9167612.9199999999</v>
      </c>
      <c r="LZ12" s="90">
        <v>9915105.9000000004</v>
      </c>
      <c r="MA12" s="90">
        <v>9443461.4199999981</v>
      </c>
      <c r="MB12" s="90">
        <v>17001956.890000001</v>
      </c>
      <c r="MC12" s="90">
        <v>38791300.690000005</v>
      </c>
      <c r="MD12" s="90">
        <v>4900474.0600000005</v>
      </c>
      <c r="ME12" s="90">
        <v>231511714.48999998</v>
      </c>
      <c r="MF12" s="90">
        <v>9039902.4499999993</v>
      </c>
      <c r="MG12" s="90">
        <v>4170592.1300000004</v>
      </c>
      <c r="MH12" s="90">
        <v>4148327</v>
      </c>
      <c r="MI12" s="90">
        <v>2610056.73</v>
      </c>
      <c r="MJ12" s="90">
        <v>8912074.629999999</v>
      </c>
      <c r="MK12" s="90">
        <v>5890346.2100000009</v>
      </c>
      <c r="ML12" s="90">
        <v>4503555.8899999997</v>
      </c>
      <c r="MM12" s="90">
        <v>15791794.85</v>
      </c>
      <c r="MN12" s="90">
        <v>3432316.53</v>
      </c>
      <c r="MO12" s="90">
        <v>4240593.3900000006</v>
      </c>
      <c r="MP12" s="90">
        <v>8424349.8599999994</v>
      </c>
      <c r="MQ12" s="90">
        <v>211030099.72999999</v>
      </c>
      <c r="MR12" s="90">
        <v>4299479.5</v>
      </c>
      <c r="MS12" s="90">
        <v>9034366.0500000007</v>
      </c>
      <c r="MT12" s="90">
        <v>10362894.18</v>
      </c>
      <c r="MU12" s="90">
        <v>24772001</v>
      </c>
      <c r="MV12" s="90">
        <v>15038867.050000001</v>
      </c>
      <c r="MW12" s="90">
        <v>37925093.990000002</v>
      </c>
      <c r="MX12" s="90">
        <v>14012466.039999999</v>
      </c>
      <c r="MY12" s="90">
        <v>8975640.5900000017</v>
      </c>
      <c r="MZ12" s="90">
        <v>1481248.59</v>
      </c>
      <c r="NA12" s="90">
        <v>1422922</v>
      </c>
      <c r="NB12" s="90">
        <v>400686770.02999991</v>
      </c>
      <c r="NC12" s="90">
        <v>58051566.329999998</v>
      </c>
      <c r="ND12" s="90">
        <v>4950344.1599999992</v>
      </c>
      <c r="NE12" s="90">
        <v>127921026.83000001</v>
      </c>
      <c r="NF12" s="90">
        <v>8864108.5</v>
      </c>
      <c r="NG12" s="90">
        <v>21350614.949999999</v>
      </c>
      <c r="NH12" s="90">
        <v>67897372.729999989</v>
      </c>
      <c r="NI12" s="90">
        <v>46696707.009999998</v>
      </c>
      <c r="NJ12" s="90">
        <v>934531</v>
      </c>
      <c r="NK12" s="90">
        <v>14639098.899999999</v>
      </c>
      <c r="NL12" s="90">
        <v>7957317.5</v>
      </c>
      <c r="NM12" s="90">
        <v>5041583.29</v>
      </c>
      <c r="NN12" s="90">
        <v>91689530.870000005</v>
      </c>
      <c r="NO12" s="90">
        <v>12921316.870000001</v>
      </c>
      <c r="NP12" s="90">
        <v>4245292.97</v>
      </c>
      <c r="NQ12" s="90">
        <v>5505503.5300000003</v>
      </c>
      <c r="NR12" s="90">
        <v>4344557.0199999996</v>
      </c>
      <c r="NS12" s="90">
        <v>1950554.59</v>
      </c>
      <c r="NT12" s="90">
        <v>7124057</v>
      </c>
      <c r="NU12" s="90">
        <v>182992884.64999998</v>
      </c>
      <c r="NV12" s="90">
        <v>37993067.140000001</v>
      </c>
      <c r="NW12" s="90">
        <v>7923028.8499999996</v>
      </c>
      <c r="NX12" s="90">
        <v>3144486.18</v>
      </c>
      <c r="NY12" s="90">
        <v>4199659</v>
      </c>
      <c r="NZ12" s="90">
        <v>9434646.129999999</v>
      </c>
      <c r="OA12" s="90">
        <v>3141071.32</v>
      </c>
      <c r="OB12" s="90">
        <v>273108792.72000003</v>
      </c>
      <c r="OC12" s="90">
        <v>30184664.009999998</v>
      </c>
      <c r="OD12" s="90">
        <v>18476682.09</v>
      </c>
      <c r="OE12" s="90">
        <v>57869651.519999996</v>
      </c>
      <c r="OF12" s="90">
        <v>9369829.6300000008</v>
      </c>
      <c r="OG12" s="90">
        <v>10863824.82</v>
      </c>
      <c r="OH12" s="90">
        <v>19892455.439999998</v>
      </c>
      <c r="OI12" s="90">
        <v>3272192.41</v>
      </c>
      <c r="OJ12" s="90">
        <v>13132976.300000001</v>
      </c>
      <c r="OK12" s="90">
        <v>187069532.18000001</v>
      </c>
      <c r="OL12" s="90">
        <v>104577016.16</v>
      </c>
      <c r="OM12" s="90">
        <v>79755837.700000018</v>
      </c>
      <c r="ON12" s="90">
        <v>15330264.709999999</v>
      </c>
      <c r="OO12" s="90">
        <v>7823069.7300000004</v>
      </c>
      <c r="OP12" s="90">
        <v>1287351</v>
      </c>
      <c r="OQ12" s="90">
        <v>121899967.62</v>
      </c>
      <c r="OR12" s="90">
        <v>4277008.75</v>
      </c>
      <c r="OS12" s="90">
        <v>10946128.440000001</v>
      </c>
      <c r="OT12" s="90">
        <v>15296200.82</v>
      </c>
      <c r="OU12" s="90">
        <v>9596223.5299999993</v>
      </c>
      <c r="OV12" s="90">
        <v>40081483.300000004</v>
      </c>
      <c r="OW12" s="90">
        <v>3227549.8899999997</v>
      </c>
      <c r="OX12" s="90">
        <v>2678260.75</v>
      </c>
      <c r="OY12" s="90">
        <v>1713896.7199999997</v>
      </c>
      <c r="OZ12" s="90">
        <v>93623494.00999999</v>
      </c>
      <c r="PA12" s="90">
        <v>3357526.3200000003</v>
      </c>
      <c r="PB12" s="90">
        <v>25981868.43</v>
      </c>
      <c r="PC12" s="90">
        <v>2403539.58</v>
      </c>
      <c r="PD12" s="90">
        <v>4708077.01</v>
      </c>
      <c r="PE12" s="90">
        <v>16916554.07</v>
      </c>
      <c r="PF12" s="90">
        <v>2089734</v>
      </c>
      <c r="PG12" s="90">
        <v>4664826.41</v>
      </c>
      <c r="PH12" s="90">
        <v>7821306.7999999998</v>
      </c>
      <c r="PI12" s="90">
        <v>2108623.63</v>
      </c>
      <c r="PJ12" s="90">
        <v>3927026.35</v>
      </c>
      <c r="PK12" s="90">
        <v>12735992.82</v>
      </c>
      <c r="PL12" s="90">
        <v>1444769</v>
      </c>
      <c r="PM12" s="90">
        <v>23646096.669999998</v>
      </c>
      <c r="PN12" s="90">
        <v>1318062.5</v>
      </c>
      <c r="PO12" s="90">
        <v>781377.49</v>
      </c>
      <c r="PP12" s="90">
        <v>891747.08000000007</v>
      </c>
      <c r="PQ12" s="90">
        <v>990739.91</v>
      </c>
      <c r="PR12" s="90">
        <v>321197658.84999996</v>
      </c>
      <c r="PS12" s="90">
        <v>3154433</v>
      </c>
      <c r="PT12" s="90">
        <v>5087279.9400000004</v>
      </c>
      <c r="PU12" s="90">
        <v>3838142.58</v>
      </c>
      <c r="PV12" s="90">
        <v>56684790.129999995</v>
      </c>
      <c r="PW12" s="90">
        <v>3539808.02</v>
      </c>
      <c r="PX12" s="90">
        <v>12839717.949999999</v>
      </c>
      <c r="PY12" s="90">
        <v>5015375.6099999994</v>
      </c>
      <c r="PZ12" s="90">
        <v>22606645.270000003</v>
      </c>
      <c r="QA12" s="90">
        <v>1533323.3399999999</v>
      </c>
      <c r="QB12" s="90">
        <v>12952818.190000001</v>
      </c>
      <c r="QC12" s="90">
        <v>1938816.8</v>
      </c>
      <c r="QD12" s="90">
        <v>2331669.84</v>
      </c>
      <c r="QE12" s="90">
        <v>4254762.87</v>
      </c>
      <c r="QF12" s="90">
        <v>4243083</v>
      </c>
      <c r="QG12" s="90">
        <v>7810242.8299999991</v>
      </c>
      <c r="QH12" s="90">
        <v>3175639.47</v>
      </c>
      <c r="QI12" s="90">
        <v>1768771.06</v>
      </c>
      <c r="QJ12" s="90">
        <v>893722</v>
      </c>
      <c r="QK12" s="90">
        <v>13068054.99</v>
      </c>
      <c r="QL12" s="90">
        <v>23769054.100000001</v>
      </c>
      <c r="QM12" s="90">
        <v>1058069</v>
      </c>
      <c r="QN12" s="90">
        <v>461158</v>
      </c>
      <c r="QO12" s="90">
        <v>496880</v>
      </c>
      <c r="QP12" s="90">
        <v>173765.95</v>
      </c>
      <c r="QQ12" s="90">
        <v>1963467.94</v>
      </c>
      <c r="QR12" s="90">
        <v>117936176.17999999</v>
      </c>
      <c r="QS12" s="90">
        <v>1195761.5</v>
      </c>
      <c r="QT12" s="90">
        <v>9899706.8900000006</v>
      </c>
      <c r="QU12" s="90">
        <v>2116695.6900000004</v>
      </c>
      <c r="QV12" s="90">
        <v>3653081.16</v>
      </c>
      <c r="QW12" s="90">
        <v>13421475.970000001</v>
      </c>
      <c r="QX12" s="90">
        <v>2055122.13</v>
      </c>
      <c r="QY12" s="90">
        <v>8868678.5900000017</v>
      </c>
      <c r="QZ12" s="90">
        <v>8028822.0300000003</v>
      </c>
      <c r="RA12" s="90">
        <v>2798161.67</v>
      </c>
      <c r="RB12" s="90">
        <v>1893805.0899999999</v>
      </c>
      <c r="RC12" s="90">
        <v>800283</v>
      </c>
      <c r="RD12" s="90">
        <v>634609</v>
      </c>
      <c r="RE12" s="90">
        <v>138008421.84999999</v>
      </c>
      <c r="RF12" s="90">
        <v>14412312.969999999</v>
      </c>
      <c r="RG12" s="90">
        <v>4570693.07</v>
      </c>
      <c r="RH12" s="90">
        <v>7508560.0999999996</v>
      </c>
      <c r="RI12" s="90">
        <v>3481004.7</v>
      </c>
      <c r="RJ12" s="90">
        <v>6978069.5300000003</v>
      </c>
      <c r="RK12" s="90">
        <v>20217146.850000001</v>
      </c>
      <c r="RL12" s="90">
        <v>2863055.77</v>
      </c>
      <c r="RM12" s="90">
        <v>5595147.4399999995</v>
      </c>
      <c r="RN12" s="90">
        <v>12509074.080000002</v>
      </c>
      <c r="RO12" s="90">
        <v>17582160.25</v>
      </c>
      <c r="RP12" s="90">
        <v>1837359</v>
      </c>
      <c r="RQ12" s="90">
        <v>936560.61</v>
      </c>
      <c r="RR12" s="90">
        <v>7465448.8399999999</v>
      </c>
      <c r="RS12" s="90">
        <v>1085642.8500000001</v>
      </c>
      <c r="RT12" s="90">
        <v>2397122.4900000002</v>
      </c>
      <c r="RU12" s="90">
        <v>3255552.5</v>
      </c>
      <c r="RV12" s="90">
        <v>1324558.6099999999</v>
      </c>
      <c r="RW12" s="90">
        <v>347711</v>
      </c>
      <c r="RX12" s="90">
        <v>1452492.72</v>
      </c>
      <c r="RY12" s="90">
        <v>113249439.73</v>
      </c>
      <c r="RZ12" s="90">
        <v>3354705.64</v>
      </c>
      <c r="SA12" s="90">
        <v>2851146.64</v>
      </c>
      <c r="SB12" s="90">
        <v>6955321.2699999996</v>
      </c>
      <c r="SC12" s="90">
        <v>2986928.67</v>
      </c>
      <c r="SD12" s="90">
        <v>7590016.2400000002</v>
      </c>
      <c r="SE12" s="90">
        <v>1589024.2100000002</v>
      </c>
      <c r="SF12" s="90">
        <v>12669068.040000001</v>
      </c>
      <c r="SG12" s="90">
        <v>1735076.38</v>
      </c>
      <c r="SH12" s="90">
        <v>3945066.6799999997</v>
      </c>
      <c r="SI12" s="90">
        <v>25841738.870000001</v>
      </c>
      <c r="SJ12" s="90">
        <v>325496.36000000004</v>
      </c>
      <c r="SK12" s="90">
        <v>59140580</v>
      </c>
      <c r="SL12" s="90">
        <v>5646401.46</v>
      </c>
      <c r="SM12" s="90">
        <v>4926824.08</v>
      </c>
      <c r="SN12" s="90">
        <v>13349070.789999999</v>
      </c>
      <c r="SO12" s="90">
        <v>3673328.7800000003</v>
      </c>
      <c r="SP12" s="90">
        <v>9349619.2400000002</v>
      </c>
      <c r="SQ12" s="90">
        <v>4460404.28</v>
      </c>
      <c r="SR12" s="90">
        <v>2233221.77</v>
      </c>
      <c r="SS12" s="90">
        <v>168544903.94</v>
      </c>
      <c r="ST12" s="90">
        <v>1958455.32</v>
      </c>
      <c r="SU12" s="90">
        <v>12149392.289999999</v>
      </c>
      <c r="SV12" s="90">
        <v>5662731.0000000009</v>
      </c>
      <c r="SW12" s="90">
        <v>1866947.05</v>
      </c>
      <c r="SX12" s="90">
        <v>2717274.3</v>
      </c>
      <c r="SY12" s="90">
        <v>14717694.889999999</v>
      </c>
      <c r="SZ12" s="90">
        <v>10522723.51</v>
      </c>
      <c r="TA12" s="90">
        <v>2531111.0099999998</v>
      </c>
      <c r="TB12" s="90">
        <v>1584579.8</v>
      </c>
      <c r="TC12" s="90">
        <v>2214580.75</v>
      </c>
      <c r="TD12" s="90">
        <v>15035943.020000001</v>
      </c>
      <c r="TE12" s="90">
        <v>2446046.42</v>
      </c>
      <c r="TF12" s="90">
        <v>3448877.46</v>
      </c>
      <c r="TG12" s="90">
        <v>270947182.52999997</v>
      </c>
      <c r="TH12" s="90">
        <v>3297716.55</v>
      </c>
      <c r="TI12" s="90">
        <v>1935404.95</v>
      </c>
      <c r="TJ12" s="90">
        <v>23399263.359999999</v>
      </c>
      <c r="TK12" s="90">
        <v>15075611.610000001</v>
      </c>
      <c r="TL12" s="90">
        <v>5679084.04</v>
      </c>
      <c r="TM12" s="90">
        <v>1605629.6300000001</v>
      </c>
      <c r="TN12" s="90">
        <v>23592782.899999999</v>
      </c>
      <c r="TO12" s="90">
        <v>3169429.68</v>
      </c>
      <c r="TP12" s="90">
        <v>14730251.91</v>
      </c>
      <c r="TQ12" s="90">
        <v>8559159.040000001</v>
      </c>
      <c r="TR12" s="90">
        <v>2608365.31</v>
      </c>
      <c r="TS12" s="90">
        <v>1550833.78</v>
      </c>
      <c r="TT12" s="90">
        <v>4655720.04</v>
      </c>
      <c r="TU12" s="90">
        <v>3897883.5300000003</v>
      </c>
      <c r="TV12" s="90">
        <v>3235647.36</v>
      </c>
      <c r="TW12" s="90">
        <v>43569522.490000002</v>
      </c>
      <c r="TX12" s="90">
        <v>2877534.92</v>
      </c>
      <c r="TY12" s="90">
        <v>168110459.64999998</v>
      </c>
      <c r="TZ12" s="90">
        <v>22579908.57</v>
      </c>
      <c r="UA12" s="90">
        <v>5116951.9200000009</v>
      </c>
      <c r="UB12" s="90">
        <v>4820222.62</v>
      </c>
      <c r="UC12" s="90">
        <v>110437224.94000001</v>
      </c>
      <c r="UD12" s="90">
        <v>1923850.42</v>
      </c>
      <c r="UE12" s="90">
        <v>758924</v>
      </c>
      <c r="UF12" s="90">
        <v>2026539</v>
      </c>
      <c r="UG12" s="90">
        <v>1826754.27</v>
      </c>
      <c r="UH12" s="90">
        <v>71374255.650000006</v>
      </c>
      <c r="UI12" s="90">
        <v>8516296.5299999993</v>
      </c>
      <c r="UJ12" s="90">
        <v>5219627.42</v>
      </c>
      <c r="UK12" s="90">
        <v>9217570.7300000004</v>
      </c>
      <c r="UL12" s="90">
        <v>5621573.7300000004</v>
      </c>
      <c r="UM12" s="90">
        <v>4511476.08</v>
      </c>
      <c r="UN12" s="90">
        <v>299688860.39999998</v>
      </c>
      <c r="UO12" s="90">
        <v>6970949.3199999994</v>
      </c>
      <c r="UP12" s="90">
        <v>4535633.5</v>
      </c>
      <c r="UQ12" s="90">
        <v>36196374.829999998</v>
      </c>
      <c r="UR12" s="90">
        <v>1111959.6000000001</v>
      </c>
      <c r="US12" s="90">
        <v>3405456.8899999997</v>
      </c>
      <c r="UT12" s="90">
        <v>15862322.1</v>
      </c>
      <c r="UU12" s="90">
        <v>2041218.85</v>
      </c>
      <c r="UV12" s="90">
        <v>2295407.42</v>
      </c>
      <c r="UW12" s="90">
        <v>3169396.92</v>
      </c>
      <c r="UX12" s="90">
        <v>6176319.6099999994</v>
      </c>
      <c r="UY12" s="90">
        <v>16900729.969999999</v>
      </c>
      <c r="UZ12" s="90">
        <v>7486705.3300000001</v>
      </c>
      <c r="VA12" s="90">
        <v>12073424.470000001</v>
      </c>
      <c r="VB12" s="90">
        <v>1630706</v>
      </c>
      <c r="VC12" s="90">
        <v>2401521.9</v>
      </c>
      <c r="VD12" s="90">
        <v>1417279.8699999999</v>
      </c>
      <c r="VE12" s="90">
        <v>2871496.31</v>
      </c>
      <c r="VF12" s="90">
        <v>20192321.68</v>
      </c>
      <c r="VG12" s="90">
        <v>729982</v>
      </c>
      <c r="VH12" s="90">
        <v>1240190</v>
      </c>
      <c r="VI12" s="90">
        <v>1223157.8</v>
      </c>
      <c r="VJ12" s="90">
        <v>92798532.87000002</v>
      </c>
      <c r="VK12" s="90">
        <v>3365937.37</v>
      </c>
      <c r="VL12" s="90">
        <v>2291243.4400000004</v>
      </c>
      <c r="VM12" s="90">
        <v>3652651.18</v>
      </c>
      <c r="VN12" s="90">
        <v>10687497.6</v>
      </c>
      <c r="VO12" s="90">
        <v>6603533.1300000008</v>
      </c>
      <c r="VP12" s="90">
        <v>8841560.5</v>
      </c>
      <c r="VQ12" s="90">
        <v>5021718.9000000004</v>
      </c>
      <c r="VR12" s="90">
        <v>5057388.4800000004</v>
      </c>
      <c r="VS12" s="90">
        <v>38099287.07</v>
      </c>
      <c r="VT12" s="90">
        <v>5035976.2300000004</v>
      </c>
      <c r="VU12" s="90">
        <v>10161572.710000001</v>
      </c>
      <c r="VV12" s="90">
        <v>4968353.66</v>
      </c>
      <c r="VW12" s="90">
        <v>1625625.31</v>
      </c>
      <c r="VX12" s="90">
        <v>2617188.69</v>
      </c>
      <c r="VY12" s="90">
        <v>613968003.46000004</v>
      </c>
      <c r="VZ12" s="90">
        <v>12070524.02</v>
      </c>
      <c r="WA12" s="90">
        <v>6590800.1600000001</v>
      </c>
      <c r="WB12" s="90">
        <v>2192711.15</v>
      </c>
      <c r="WC12" s="90">
        <v>2666406.9</v>
      </c>
      <c r="WD12" s="90">
        <v>6589567.1200000001</v>
      </c>
      <c r="WE12" s="90">
        <v>11098677.460000001</v>
      </c>
      <c r="WF12" s="90">
        <v>8456889</v>
      </c>
      <c r="WG12" s="90">
        <v>7319740.71</v>
      </c>
      <c r="WH12" s="90">
        <v>9183215.6899999995</v>
      </c>
      <c r="WI12" s="90">
        <v>6367374.2400000002</v>
      </c>
      <c r="WJ12" s="90">
        <v>30102967.280000001</v>
      </c>
      <c r="WK12" s="90">
        <v>6321952.7199999997</v>
      </c>
      <c r="WL12" s="90">
        <v>14669693.619999999</v>
      </c>
      <c r="WM12" s="90">
        <v>20408471.800000001</v>
      </c>
      <c r="WN12" s="90">
        <v>9395814.870000001</v>
      </c>
      <c r="WO12" s="90">
        <v>10120107.52</v>
      </c>
      <c r="WP12" s="90">
        <v>20652895.239999998</v>
      </c>
      <c r="WQ12" s="90">
        <v>3539798.99</v>
      </c>
      <c r="WR12" s="90">
        <v>13642809.609999999</v>
      </c>
      <c r="WS12" s="90">
        <v>46772328.439999998</v>
      </c>
      <c r="WT12" s="90">
        <v>4283758.4400000004</v>
      </c>
      <c r="WU12" s="90">
        <v>3441567.7</v>
      </c>
      <c r="WV12" s="90">
        <v>2657978.29</v>
      </c>
      <c r="WW12" s="90">
        <v>5437041.6400000006</v>
      </c>
      <c r="WX12" s="90">
        <v>3756305.99</v>
      </c>
      <c r="WY12" s="90">
        <v>3260805.14</v>
      </c>
      <c r="WZ12" s="90">
        <v>3121540.9</v>
      </c>
      <c r="XA12" s="90">
        <v>53165554.25</v>
      </c>
      <c r="XB12" s="90">
        <v>2355892</v>
      </c>
      <c r="XC12" s="90">
        <v>1934773.4240000001</v>
      </c>
      <c r="XD12" s="90">
        <v>1767582.62</v>
      </c>
      <c r="XE12" s="90">
        <v>817437</v>
      </c>
      <c r="XF12" s="90">
        <v>253698079.11999997</v>
      </c>
      <c r="XG12" s="90">
        <v>9288705.1599999983</v>
      </c>
      <c r="XH12" s="90">
        <v>12571663.100000001</v>
      </c>
      <c r="XI12" s="90">
        <v>47990529.730000004</v>
      </c>
      <c r="XJ12" s="90">
        <v>5968533.9400000004</v>
      </c>
      <c r="XK12" s="90">
        <v>9559613.7300000004</v>
      </c>
      <c r="XL12" s="90">
        <v>8208207.8499999996</v>
      </c>
      <c r="XM12" s="90">
        <v>7539300.1800000006</v>
      </c>
      <c r="XN12" s="90">
        <v>7515858.6500000004</v>
      </c>
      <c r="XO12" s="90">
        <v>13113508.929999998</v>
      </c>
      <c r="XP12" s="90">
        <v>12058857.109999999</v>
      </c>
      <c r="XQ12" s="90">
        <v>4038839.87</v>
      </c>
      <c r="XR12" s="90">
        <v>3516019.8899999997</v>
      </c>
      <c r="XS12" s="90">
        <v>4875773.32</v>
      </c>
      <c r="XT12" s="90">
        <v>4683854.25</v>
      </c>
      <c r="XU12" s="90">
        <v>2632285.5700000003</v>
      </c>
      <c r="XV12" s="90">
        <v>2563839.2999999998</v>
      </c>
      <c r="XW12" s="90">
        <v>3446331.52</v>
      </c>
      <c r="XX12" s="90">
        <v>4141104.2600000002</v>
      </c>
      <c r="XY12" s="90">
        <v>3777718.42</v>
      </c>
      <c r="XZ12" s="90">
        <v>3234487.66</v>
      </c>
      <c r="YA12" s="90">
        <v>2258214.17</v>
      </c>
      <c r="YB12" s="90">
        <v>3871738.96</v>
      </c>
      <c r="YC12" s="90">
        <v>284269624.20999998</v>
      </c>
      <c r="YD12" s="90">
        <v>4593324.63</v>
      </c>
      <c r="YE12" s="90">
        <v>15507994.91</v>
      </c>
      <c r="YF12" s="90">
        <v>3060586.64</v>
      </c>
      <c r="YG12" s="90">
        <v>41820644.420000002</v>
      </c>
      <c r="YH12" s="90">
        <v>7811563</v>
      </c>
      <c r="YI12" s="90">
        <v>13514562.35</v>
      </c>
      <c r="YJ12" s="90">
        <v>2176812.2399999998</v>
      </c>
      <c r="YK12" s="90">
        <v>18716612.009999998</v>
      </c>
      <c r="YL12" s="90">
        <v>17740784.379999999</v>
      </c>
      <c r="YM12" s="90">
        <v>5716633.7400000002</v>
      </c>
      <c r="YN12" s="90">
        <v>4279819.2799999993</v>
      </c>
      <c r="YO12" s="90">
        <v>2073945.25</v>
      </c>
      <c r="YP12" s="90">
        <v>3875568.88</v>
      </c>
      <c r="YQ12" s="90">
        <v>949078.76</v>
      </c>
      <c r="YR12" s="90">
        <v>1130971.3600000001</v>
      </c>
      <c r="YS12" s="90">
        <v>2171557.0299999998</v>
      </c>
      <c r="YT12" s="90">
        <v>117263891.82000001</v>
      </c>
      <c r="YU12" s="90">
        <v>4778819.0199999996</v>
      </c>
      <c r="YV12" s="90">
        <v>3061027.98</v>
      </c>
      <c r="YW12" s="90">
        <v>3382959.58</v>
      </c>
      <c r="YX12" s="90">
        <v>1763103.64</v>
      </c>
      <c r="YY12" s="90">
        <v>3399467.5300000003</v>
      </c>
      <c r="YZ12" s="90">
        <v>1845775.59</v>
      </c>
      <c r="ZA12" s="90">
        <v>60011792.219999999</v>
      </c>
      <c r="ZB12" s="90">
        <v>2407041.64</v>
      </c>
      <c r="ZC12" s="90">
        <v>9643706.1799999997</v>
      </c>
      <c r="ZD12" s="90">
        <v>6496902.2199999997</v>
      </c>
      <c r="ZE12" s="90">
        <v>1850481</v>
      </c>
      <c r="ZF12" s="90">
        <v>4943907.7400000012</v>
      </c>
      <c r="ZG12" s="90">
        <v>879687.54</v>
      </c>
      <c r="ZH12" s="90">
        <v>2885917.19</v>
      </c>
      <c r="ZI12" s="90">
        <v>16115551.210000001</v>
      </c>
      <c r="ZJ12" s="90">
        <v>145589767.68000001</v>
      </c>
      <c r="ZK12" s="90">
        <v>2879667.25</v>
      </c>
      <c r="ZL12" s="90">
        <v>8038479.7800000003</v>
      </c>
      <c r="ZM12" s="90">
        <v>35684432.049999997</v>
      </c>
      <c r="ZN12" s="90">
        <v>21241966.25</v>
      </c>
      <c r="ZO12" s="90">
        <v>4466285.8199999994</v>
      </c>
      <c r="ZP12" s="90">
        <v>5625579.3899999997</v>
      </c>
      <c r="ZQ12" s="90">
        <v>14686704.689999999</v>
      </c>
      <c r="ZR12" s="90">
        <v>14797011.550000001</v>
      </c>
      <c r="ZS12" s="90">
        <v>13327822.830000002</v>
      </c>
      <c r="ZT12" s="90">
        <v>1092659.8699999999</v>
      </c>
      <c r="ZU12" s="90">
        <v>9864835.379999999</v>
      </c>
      <c r="ZV12" s="90">
        <v>3349620.46</v>
      </c>
      <c r="ZW12" s="90">
        <v>6752973.1899999995</v>
      </c>
      <c r="ZX12" s="90">
        <v>3947482.8200000003</v>
      </c>
      <c r="ZY12" s="90">
        <v>2267870.83</v>
      </c>
      <c r="ZZ12" s="90">
        <v>2478476.8400000003</v>
      </c>
      <c r="AAA12" s="90">
        <v>5710577.75</v>
      </c>
      <c r="AAB12" s="90">
        <v>6164537.2299999995</v>
      </c>
      <c r="AAC12" s="90">
        <v>3173874.37</v>
      </c>
      <c r="AAD12" s="90">
        <v>1639282.37</v>
      </c>
      <c r="AAE12" s="90">
        <v>288344</v>
      </c>
      <c r="AAF12" s="90">
        <v>78690069.450000003</v>
      </c>
      <c r="AAG12" s="90">
        <v>5621875.9700000007</v>
      </c>
      <c r="AAH12" s="90">
        <v>4110799.17</v>
      </c>
      <c r="AAI12" s="90">
        <v>4621835.6599999992</v>
      </c>
      <c r="AAJ12" s="90">
        <v>4540412.22</v>
      </c>
      <c r="AAK12" s="90">
        <v>7140767.46</v>
      </c>
      <c r="AAL12" s="90">
        <v>2737670.9699999997</v>
      </c>
      <c r="AAM12" s="90">
        <v>311882009.56999999</v>
      </c>
      <c r="AAN12" s="90">
        <v>6722946.5199999996</v>
      </c>
      <c r="AAO12" s="90">
        <v>5092472.93</v>
      </c>
      <c r="AAP12" s="90">
        <v>13086130.77</v>
      </c>
      <c r="AAQ12" s="90">
        <v>16339063.890000001</v>
      </c>
      <c r="AAR12" s="90">
        <v>3605154.76</v>
      </c>
      <c r="AAS12" s="90">
        <v>7915641.71</v>
      </c>
      <c r="AAT12" s="90">
        <v>10448627.029999997</v>
      </c>
      <c r="AAU12" s="90">
        <v>29714074.16</v>
      </c>
      <c r="AAV12" s="90">
        <v>1930362.12</v>
      </c>
      <c r="AAW12" s="90">
        <v>9027337.540000001</v>
      </c>
      <c r="AAX12" s="90">
        <v>64263116.399999999</v>
      </c>
      <c r="AAY12" s="90">
        <v>17919704.790000003</v>
      </c>
      <c r="AAZ12" s="90">
        <v>2545947.7199999997</v>
      </c>
      <c r="ABA12" s="90">
        <v>3214402.4</v>
      </c>
      <c r="ABB12" s="90">
        <v>3983465.6500000004</v>
      </c>
      <c r="ABC12" s="90">
        <v>1311289.67</v>
      </c>
      <c r="ABD12" s="90">
        <v>5523020</v>
      </c>
      <c r="ABE12" s="90">
        <v>1426207.16</v>
      </c>
      <c r="ABF12" s="90">
        <v>52209584.969999999</v>
      </c>
      <c r="ABG12" s="90">
        <v>34882325.950000003</v>
      </c>
      <c r="ABH12" s="90">
        <v>2940853.48</v>
      </c>
      <c r="ABI12" s="90">
        <v>1627796.05</v>
      </c>
      <c r="ABJ12" s="90">
        <v>2095894.48</v>
      </c>
      <c r="ABK12" s="90">
        <v>932909.5</v>
      </c>
      <c r="ABL12" s="90">
        <v>2020345.5699999998</v>
      </c>
      <c r="ABM12" s="90">
        <v>126620624.08</v>
      </c>
      <c r="ABN12" s="90">
        <v>6011111.4699999997</v>
      </c>
      <c r="ABO12" s="90">
        <v>3535238.7</v>
      </c>
      <c r="ABP12" s="90">
        <v>6173343.6399999997</v>
      </c>
      <c r="ABQ12" s="90">
        <v>8694013.4800000004</v>
      </c>
      <c r="ABR12" s="90">
        <v>3160394</v>
      </c>
      <c r="ABS12" s="90">
        <v>2491261.25</v>
      </c>
      <c r="ABT12" s="90">
        <v>4941991</v>
      </c>
      <c r="ABU12" s="90">
        <v>6895235</v>
      </c>
      <c r="ABV12" s="90">
        <v>108921097.02</v>
      </c>
      <c r="ABW12" s="90">
        <v>2206112.66</v>
      </c>
      <c r="ABX12" s="90">
        <v>9503482.4900000002</v>
      </c>
      <c r="ABY12" s="90">
        <v>3225384.83</v>
      </c>
      <c r="ABZ12" s="90">
        <v>3427124.54</v>
      </c>
      <c r="ACA12" s="90">
        <v>25581701</v>
      </c>
      <c r="ACB12" s="90">
        <v>2710231.36</v>
      </c>
      <c r="ACC12" s="90">
        <v>4899056.3599999994</v>
      </c>
      <c r="ACD12" s="90">
        <v>1702808.63</v>
      </c>
      <c r="ACE12" s="90">
        <v>5581245.4100000001</v>
      </c>
      <c r="ACF12" s="90">
        <v>3864391</v>
      </c>
      <c r="ACG12" s="90">
        <v>171306188.67999998</v>
      </c>
      <c r="ACH12" s="90">
        <v>3120735.95</v>
      </c>
      <c r="ACI12" s="90">
        <v>7596900.6600000001</v>
      </c>
      <c r="ACJ12" s="90">
        <v>8558161.1799999997</v>
      </c>
      <c r="ACK12" s="90">
        <v>2185027.98</v>
      </c>
      <c r="ACL12" s="90">
        <v>4317399.67</v>
      </c>
      <c r="ACM12" s="90">
        <v>6147416.0899999999</v>
      </c>
      <c r="ACN12" s="90">
        <v>51860253.450000003</v>
      </c>
      <c r="ACO12" s="90">
        <v>68510054.770000011</v>
      </c>
      <c r="ACP12" s="90">
        <v>2527709.38</v>
      </c>
      <c r="ACQ12" s="90">
        <v>6620630</v>
      </c>
      <c r="ACR12" s="90">
        <v>9759330.8800000008</v>
      </c>
      <c r="ACS12" s="90">
        <v>4818360.5999999996</v>
      </c>
      <c r="ACT12" s="90">
        <v>57117838.850000001</v>
      </c>
      <c r="ACU12" s="90">
        <v>7053729.7000000002</v>
      </c>
      <c r="ACV12" s="90">
        <v>5592737.2000000002</v>
      </c>
      <c r="ACW12" s="90">
        <v>2441230.2799999998</v>
      </c>
      <c r="ACX12" s="90">
        <v>1776969.09</v>
      </c>
      <c r="ACY12" s="90">
        <v>3504453.84</v>
      </c>
      <c r="ACZ12" s="90">
        <v>1066357</v>
      </c>
      <c r="ADA12" s="90">
        <v>2245700.63</v>
      </c>
      <c r="ADB12" s="90">
        <v>1529220.22</v>
      </c>
      <c r="ADC12" s="90">
        <v>2202190.0699999998</v>
      </c>
      <c r="ADD12" s="90">
        <v>54182594.689999998</v>
      </c>
      <c r="ADE12" s="90">
        <v>47041649.330000006</v>
      </c>
      <c r="ADF12" s="90">
        <v>1553070.79</v>
      </c>
      <c r="ADG12" s="90">
        <v>1376062.98</v>
      </c>
      <c r="ADH12" s="90">
        <v>7821847.54</v>
      </c>
      <c r="ADI12" s="90">
        <v>6830119.3500000006</v>
      </c>
      <c r="ADJ12" s="90">
        <v>2539824.4399999995</v>
      </c>
      <c r="ADK12" s="90">
        <v>2570174.5</v>
      </c>
      <c r="ADL12" s="90">
        <v>5582865.0500000007</v>
      </c>
      <c r="ADM12" s="90">
        <v>349638423.76999998</v>
      </c>
      <c r="ADN12" s="90">
        <v>79528272.989999995</v>
      </c>
      <c r="ADO12" s="90">
        <v>22455269.940000001</v>
      </c>
      <c r="ADP12" s="90">
        <v>91001620.839999989</v>
      </c>
      <c r="ADQ12" s="90">
        <v>844530.63</v>
      </c>
      <c r="ADR12" s="90">
        <v>3391105.76</v>
      </c>
      <c r="ADS12" s="90">
        <v>4925716.6500000004</v>
      </c>
      <c r="ADT12" s="90">
        <v>4926453.87</v>
      </c>
      <c r="ADU12" s="90">
        <v>447763082.88</v>
      </c>
      <c r="ADV12" s="90">
        <v>92954076.950000003</v>
      </c>
      <c r="ADW12" s="90">
        <v>35391684.940000005</v>
      </c>
      <c r="ADX12" s="90">
        <v>5641693</v>
      </c>
      <c r="ADY12" s="90">
        <v>18530165.949999999</v>
      </c>
      <c r="ADZ12" s="90">
        <v>9838802.0099999998</v>
      </c>
      <c r="AEA12" s="90">
        <v>9874287.2699999977</v>
      </c>
      <c r="AEB12" s="90">
        <v>6525350.3299999991</v>
      </c>
      <c r="AEC12" s="90">
        <v>7300716.4100000001</v>
      </c>
      <c r="AED12" s="90">
        <v>4955580.87</v>
      </c>
      <c r="AEE12" s="90">
        <v>22755519.259999998</v>
      </c>
      <c r="AEF12" s="90">
        <v>12736055.449999999</v>
      </c>
      <c r="AEG12" s="90">
        <v>3201168.7299999995</v>
      </c>
      <c r="AEH12" s="90">
        <v>8571980.0800000001</v>
      </c>
      <c r="AEI12" s="90">
        <v>6247650.9000000004</v>
      </c>
      <c r="AEJ12" s="90">
        <v>13733768.800000001</v>
      </c>
      <c r="AEK12" s="90">
        <v>3842264.89</v>
      </c>
      <c r="AEL12" s="90">
        <v>19643391.579999998</v>
      </c>
      <c r="AEM12" s="90">
        <v>3099624.97</v>
      </c>
      <c r="AEN12" s="90">
        <v>20278926.879999999</v>
      </c>
      <c r="AEO12" s="90">
        <v>171915578.76000002</v>
      </c>
      <c r="AEP12" s="90">
        <v>13808898.510000002</v>
      </c>
      <c r="AEQ12" s="90">
        <v>8715758.7300000004</v>
      </c>
      <c r="AER12" s="90">
        <v>5148452.38</v>
      </c>
      <c r="AES12" s="90">
        <v>5850327.8399999999</v>
      </c>
      <c r="AET12" s="90">
        <v>26084563.57</v>
      </c>
      <c r="AEU12" s="90">
        <v>3429165.98</v>
      </c>
      <c r="AEV12" s="90">
        <v>7658947.7599999998</v>
      </c>
      <c r="AEW12" s="90">
        <v>5882339.6100000003</v>
      </c>
      <c r="AEX12" s="90">
        <v>1452988.17</v>
      </c>
      <c r="AEY12" s="90">
        <v>50611690.730000004</v>
      </c>
      <c r="AEZ12" s="90">
        <v>34829716.469999999</v>
      </c>
      <c r="AFA12" s="90">
        <v>4005925.87</v>
      </c>
      <c r="AFB12" s="90">
        <v>4097533.37</v>
      </c>
      <c r="AFC12" s="90">
        <v>6584822.4700000007</v>
      </c>
      <c r="AFD12" s="90">
        <v>2941650.06</v>
      </c>
      <c r="AFE12" s="90">
        <v>1499438.46</v>
      </c>
      <c r="AFF12" s="90">
        <v>1720879.29</v>
      </c>
      <c r="AFG12" s="90">
        <v>1486748.34</v>
      </c>
      <c r="AFH12" s="90">
        <v>1779046.84</v>
      </c>
      <c r="AFI12" s="90">
        <v>2873024.2</v>
      </c>
      <c r="AFJ12" s="90">
        <v>753213</v>
      </c>
      <c r="AFK12" s="90">
        <v>3523463.23</v>
      </c>
      <c r="AFL12" s="90">
        <v>65285276.879999995</v>
      </c>
      <c r="AFM12" s="90">
        <v>3918297.66</v>
      </c>
      <c r="AFN12" s="90">
        <v>1820826.2100000002</v>
      </c>
      <c r="AFO12" s="90">
        <v>1766925.98</v>
      </c>
      <c r="AFP12" s="90">
        <v>1940841.63</v>
      </c>
      <c r="AFQ12" s="90">
        <v>1129068.94</v>
      </c>
      <c r="AFR12" s="90">
        <v>766636</v>
      </c>
      <c r="AFS12" s="90">
        <v>4048625.09</v>
      </c>
      <c r="AFT12" s="90">
        <v>3971286.16</v>
      </c>
      <c r="AFU12" s="90">
        <v>1469182.42</v>
      </c>
      <c r="AFV12" s="90">
        <v>5734042.6699999999</v>
      </c>
      <c r="AFW12" s="90">
        <v>909479.23</v>
      </c>
      <c r="AFX12" s="90">
        <v>126013092.17999999</v>
      </c>
      <c r="AFY12" s="90">
        <v>3296852.12</v>
      </c>
      <c r="AFZ12" s="90">
        <v>3382026.4299999997</v>
      </c>
      <c r="AGA12" s="90">
        <v>4185379.83</v>
      </c>
      <c r="AGB12" s="90">
        <v>10977998.08</v>
      </c>
      <c r="AGC12" s="90">
        <v>2297489.34</v>
      </c>
      <c r="AGD12" s="90">
        <v>2394641.0900000003</v>
      </c>
      <c r="AGE12" s="90">
        <v>3825088.12</v>
      </c>
      <c r="AGF12" s="90">
        <v>3268265.3600000003</v>
      </c>
      <c r="AGG12" s="90">
        <v>4167045.39</v>
      </c>
      <c r="AGH12" s="90">
        <v>2252710.8899999997</v>
      </c>
      <c r="AGI12" s="90">
        <v>82141861.269999996</v>
      </c>
      <c r="AGJ12" s="90">
        <v>19401367.440000001</v>
      </c>
      <c r="AGK12" s="90">
        <v>2538915.69</v>
      </c>
      <c r="AGL12" s="90">
        <v>1956435.22</v>
      </c>
      <c r="AGM12" s="90">
        <v>2282295.9400000004</v>
      </c>
      <c r="AGN12" s="90">
        <v>3629539.5</v>
      </c>
      <c r="AGO12" s="90">
        <v>589345.29</v>
      </c>
      <c r="AGP12" s="90">
        <v>1000404</v>
      </c>
      <c r="AGQ12" s="90">
        <v>248054593.67999998</v>
      </c>
      <c r="AGR12" s="90">
        <v>115144197.5</v>
      </c>
      <c r="AGS12" s="90">
        <v>6246262.0999999996</v>
      </c>
      <c r="AGT12" s="90">
        <v>5457612.7400000002</v>
      </c>
      <c r="AGU12" s="90">
        <v>17871576.189999998</v>
      </c>
      <c r="AGV12" s="90">
        <v>2836197.64</v>
      </c>
      <c r="AGW12" s="90">
        <v>4377784.5</v>
      </c>
      <c r="AGX12" s="90">
        <v>11582830.209999999</v>
      </c>
      <c r="AGY12" s="90">
        <v>1315942.8700000001</v>
      </c>
      <c r="AGZ12" s="90">
        <v>6859595.0999999996</v>
      </c>
      <c r="AHA12" s="90">
        <v>5924024.96</v>
      </c>
      <c r="AHB12" s="90">
        <v>5285933.78</v>
      </c>
      <c r="AHC12" s="90">
        <v>3623933.5</v>
      </c>
      <c r="AHD12" s="90">
        <v>3822209.25</v>
      </c>
      <c r="AHE12" s="90">
        <v>4936293.07</v>
      </c>
      <c r="AHF12" s="90">
        <v>5579176.0199999996</v>
      </c>
      <c r="AHG12" s="90">
        <v>3867526.9499999997</v>
      </c>
      <c r="AHH12" s="90">
        <v>37052813.859999999</v>
      </c>
      <c r="AHI12" s="90">
        <v>2976534.34</v>
      </c>
      <c r="AHJ12" s="90">
        <v>4144787.1900000004</v>
      </c>
      <c r="AHK12" s="90">
        <v>2104663.9500000002</v>
      </c>
      <c r="AHL12" s="90">
        <v>13420239.09</v>
      </c>
      <c r="AHM12" s="90">
        <v>3254822.7399999998</v>
      </c>
      <c r="AHN12" s="90">
        <v>2642608.9900000002</v>
      </c>
    </row>
    <row r="13" spans="1:899" ht="21" x14ac:dyDescent="0.35">
      <c r="A13" s="92" t="s">
        <v>14</v>
      </c>
      <c r="B13" s="5" t="s">
        <v>15</v>
      </c>
      <c r="C13" s="90">
        <v>574581990.42999995</v>
      </c>
      <c r="D13" s="90">
        <v>49482278.539999999</v>
      </c>
      <c r="E13" s="90">
        <v>76215195.790000007</v>
      </c>
      <c r="F13" s="90">
        <v>30941860.379999999</v>
      </c>
      <c r="G13" s="90">
        <v>78168334.900000006</v>
      </c>
      <c r="H13" s="90">
        <v>42519560.32</v>
      </c>
      <c r="I13" s="90">
        <v>64774933.039999999</v>
      </c>
      <c r="J13" s="90">
        <v>44670255.479999997</v>
      </c>
      <c r="K13" s="90">
        <v>46203767.259999998</v>
      </c>
      <c r="L13" s="90">
        <v>37110432.090000004</v>
      </c>
      <c r="M13" s="90">
        <v>26190174.190000001</v>
      </c>
      <c r="N13" s="90">
        <v>26976236.870000001</v>
      </c>
      <c r="O13" s="90">
        <v>19719023.859999999</v>
      </c>
      <c r="P13" s="90">
        <v>34037307.869999997</v>
      </c>
      <c r="Q13" s="90">
        <v>26815641.77</v>
      </c>
      <c r="R13" s="90">
        <v>53334355.789999999</v>
      </c>
      <c r="S13" s="90">
        <v>39937296.549999997</v>
      </c>
      <c r="T13" s="90">
        <v>4450646.59</v>
      </c>
      <c r="U13" s="90">
        <v>471451005.27999997</v>
      </c>
      <c r="V13" s="90">
        <v>108281091.92</v>
      </c>
      <c r="W13" s="90">
        <v>27863890.449999999</v>
      </c>
      <c r="X13" s="90">
        <v>40496939.560000002</v>
      </c>
      <c r="Y13" s="90">
        <v>53638209.219999999</v>
      </c>
      <c r="Z13" s="90">
        <v>44832007.420000002</v>
      </c>
      <c r="AA13" s="90">
        <v>21675853.199999999</v>
      </c>
      <c r="AB13" s="90">
        <v>92325872.469999999</v>
      </c>
      <c r="AC13" s="90">
        <v>45402930.960000001</v>
      </c>
      <c r="AD13" s="90">
        <v>35878090.68</v>
      </c>
      <c r="AE13" s="90">
        <v>105147195.81999999</v>
      </c>
      <c r="AF13" s="90">
        <v>46777403.869999997</v>
      </c>
      <c r="AG13" s="90">
        <v>79502530.959999993</v>
      </c>
      <c r="AH13" s="90">
        <v>64255425.600000001</v>
      </c>
      <c r="AI13" s="90">
        <v>21801749.350000001</v>
      </c>
      <c r="AJ13" s="90">
        <v>19871720.23</v>
      </c>
      <c r="AK13" s="90">
        <v>24479529.41</v>
      </c>
      <c r="AL13" s="90">
        <v>52406633.130000003</v>
      </c>
      <c r="AM13" s="90">
        <v>17089469.050000001</v>
      </c>
      <c r="AN13" s="90">
        <v>27366439.809999999</v>
      </c>
      <c r="AO13" s="90">
        <v>30963712.239999998</v>
      </c>
      <c r="AP13" s="90">
        <v>29654544.050000001</v>
      </c>
      <c r="AQ13" s="90">
        <v>25705011.93</v>
      </c>
      <c r="AR13" s="90">
        <v>13487610.289999999</v>
      </c>
      <c r="AS13" s="90">
        <v>343190976.37</v>
      </c>
      <c r="AT13" s="90">
        <v>20019632.829999998</v>
      </c>
      <c r="AU13" s="90">
        <v>15653757.42</v>
      </c>
      <c r="AV13" s="90">
        <v>31155547.739999998</v>
      </c>
      <c r="AW13" s="90">
        <v>43303679.020000003</v>
      </c>
      <c r="AX13" s="90">
        <v>64753203.450000003</v>
      </c>
      <c r="AY13" s="90">
        <v>22045029.199999999</v>
      </c>
      <c r="AZ13" s="90">
        <v>26978747.100000001</v>
      </c>
      <c r="BA13" s="90">
        <v>20262392.210000001</v>
      </c>
      <c r="BB13" s="90">
        <v>23379450</v>
      </c>
      <c r="BC13" s="90">
        <v>11916510.630000001</v>
      </c>
      <c r="BD13" s="90">
        <v>13970102.869999999</v>
      </c>
      <c r="BE13" s="90">
        <v>88749175.090000004</v>
      </c>
      <c r="BF13" s="90">
        <v>11715529.779999999</v>
      </c>
      <c r="BG13" s="90">
        <v>11446248</v>
      </c>
      <c r="BH13" s="90">
        <v>295300143.52999997</v>
      </c>
      <c r="BI13" s="90">
        <v>175565977.66</v>
      </c>
      <c r="BJ13" s="90">
        <v>42998932.539999999</v>
      </c>
      <c r="BK13" s="90">
        <v>31142854.890000001</v>
      </c>
      <c r="BL13" s="90">
        <v>62662737.299999997</v>
      </c>
      <c r="BM13" s="90">
        <v>44112107.520000003</v>
      </c>
      <c r="BN13" s="90">
        <v>43003346.770000003</v>
      </c>
      <c r="BO13" s="90">
        <v>5759845.8099999996</v>
      </c>
      <c r="BP13" s="90">
        <v>4909871.46</v>
      </c>
      <c r="BQ13" s="90">
        <v>357715799.23000002</v>
      </c>
      <c r="BR13" s="90">
        <v>52573855.07</v>
      </c>
      <c r="BS13" s="90">
        <v>35888146.609999999</v>
      </c>
      <c r="BT13" s="90">
        <v>55918154.649999999</v>
      </c>
      <c r="BU13" s="90">
        <v>41520880.340000004</v>
      </c>
      <c r="BV13" s="90">
        <v>29203086.850000001</v>
      </c>
      <c r="BW13" s="90">
        <v>35850668.530000001</v>
      </c>
      <c r="BX13" s="90">
        <v>54410576.460000001</v>
      </c>
      <c r="BY13" s="90">
        <v>136442549</v>
      </c>
      <c r="BZ13" s="90">
        <v>26371141.899999999</v>
      </c>
      <c r="CA13" s="90">
        <v>40997768.920000002</v>
      </c>
      <c r="CB13" s="90">
        <v>64076840.219999999</v>
      </c>
      <c r="CC13" s="90">
        <v>22915971.609999999</v>
      </c>
      <c r="CD13" s="90">
        <v>19384758.329999998</v>
      </c>
      <c r="CE13" s="90">
        <v>21534244.98</v>
      </c>
      <c r="CF13" s="90">
        <v>588098275.78999996</v>
      </c>
      <c r="CG13" s="90">
        <v>41901350.090000004</v>
      </c>
      <c r="CH13" s="90">
        <v>75524101.290000007</v>
      </c>
      <c r="CI13" s="90">
        <v>33731710.409999996</v>
      </c>
      <c r="CJ13" s="90">
        <v>37711085.18</v>
      </c>
      <c r="CK13" s="90">
        <v>49104646.460000001</v>
      </c>
      <c r="CL13" s="90">
        <v>33764538.219999999</v>
      </c>
      <c r="CM13" s="90">
        <v>56617087.159999996</v>
      </c>
      <c r="CN13" s="90">
        <v>21405958.059999999</v>
      </c>
      <c r="CO13" s="90">
        <v>40198282.909999996</v>
      </c>
      <c r="CP13" s="90">
        <v>27321366.399999999</v>
      </c>
      <c r="CQ13" s="90">
        <v>57872049.409999996</v>
      </c>
      <c r="CR13" s="90">
        <v>30113595.039999999</v>
      </c>
      <c r="CS13" s="90">
        <v>291545593.01999998</v>
      </c>
      <c r="CT13" s="90">
        <v>33006236.120000001</v>
      </c>
      <c r="CU13" s="90">
        <v>41571804.409999996</v>
      </c>
      <c r="CV13" s="90">
        <v>52706572.859999999</v>
      </c>
      <c r="CW13" s="90">
        <v>27137663.870000001</v>
      </c>
      <c r="CX13" s="90">
        <v>53961517.740000002</v>
      </c>
      <c r="CY13" s="90">
        <v>38442193.689999998</v>
      </c>
      <c r="CZ13" s="90">
        <v>13415093.810000001</v>
      </c>
      <c r="DA13" s="90">
        <v>221579429.97</v>
      </c>
      <c r="DB13" s="90">
        <v>221231441.66999999</v>
      </c>
      <c r="DC13" s="90">
        <v>42445638.359999999</v>
      </c>
      <c r="DD13" s="90">
        <v>30182396.789999999</v>
      </c>
      <c r="DE13" s="90">
        <v>55798042.939999998</v>
      </c>
      <c r="DF13" s="90">
        <v>34903302.240000002</v>
      </c>
      <c r="DG13" s="90">
        <v>34091640.640000001</v>
      </c>
      <c r="DH13" s="90">
        <v>32365024.300000001</v>
      </c>
      <c r="DI13" s="90">
        <v>10408015</v>
      </c>
      <c r="DJ13" s="90">
        <v>675269247.13</v>
      </c>
      <c r="DK13" s="90">
        <v>33151435.379999999</v>
      </c>
      <c r="DL13" s="90">
        <v>50041083.219999999</v>
      </c>
      <c r="DM13" s="90">
        <v>49231026.359999999</v>
      </c>
      <c r="DN13" s="90">
        <v>51686001.240000002</v>
      </c>
      <c r="DO13" s="90">
        <v>41167241.880000003</v>
      </c>
      <c r="DP13" s="90">
        <v>67733160.579999998</v>
      </c>
      <c r="DQ13" s="90">
        <v>41323167.140000001</v>
      </c>
      <c r="DR13" s="90">
        <v>54300773.490000002</v>
      </c>
      <c r="DS13" s="90">
        <v>296358878.86000001</v>
      </c>
      <c r="DT13" s="90">
        <v>45408550.119999997</v>
      </c>
      <c r="DU13" s="90">
        <v>101755819.03</v>
      </c>
      <c r="DV13" s="90">
        <v>90984820.959999993</v>
      </c>
      <c r="DW13" s="90">
        <v>35054754.219999999</v>
      </c>
      <c r="DX13" s="90">
        <v>53904942.280000001</v>
      </c>
      <c r="DY13" s="90">
        <v>43252742.25</v>
      </c>
      <c r="DZ13" s="90">
        <v>12490344.84</v>
      </c>
      <c r="EA13" s="90">
        <v>27626412.899999999</v>
      </c>
      <c r="EB13" s="90">
        <v>28151633.48</v>
      </c>
      <c r="EC13" s="90">
        <v>72699022.319999993</v>
      </c>
      <c r="ED13" s="90">
        <v>225274989.13999999</v>
      </c>
      <c r="EE13" s="90">
        <v>188407600.81999999</v>
      </c>
      <c r="EF13" s="90">
        <v>40387645.479999997</v>
      </c>
      <c r="EG13" s="90">
        <v>39838850.57</v>
      </c>
      <c r="EH13" s="90">
        <v>47370895.100000001</v>
      </c>
      <c r="EI13" s="90">
        <v>54722833.030000001</v>
      </c>
      <c r="EJ13" s="90">
        <v>82147722.989999995</v>
      </c>
      <c r="EK13" s="90">
        <v>29819875.25</v>
      </c>
      <c r="EL13" s="90">
        <v>33184992.579999998</v>
      </c>
      <c r="EM13" s="90">
        <v>457387381.89999998</v>
      </c>
      <c r="EN13" s="90">
        <v>36763900.32</v>
      </c>
      <c r="EO13" s="90">
        <v>33032528.440000001</v>
      </c>
      <c r="EP13" s="90">
        <v>32693929.52</v>
      </c>
      <c r="EQ13" s="90">
        <v>17464934.350000001</v>
      </c>
      <c r="ER13" s="90">
        <v>19019540.16</v>
      </c>
      <c r="ES13" s="90">
        <v>44739105.810000002</v>
      </c>
      <c r="ET13" s="90">
        <v>42385952.859999999</v>
      </c>
      <c r="EU13" s="90">
        <v>28814447.210000001</v>
      </c>
      <c r="EV13" s="90">
        <v>291989434.69999999</v>
      </c>
      <c r="EW13" s="90">
        <v>20293547.579999998</v>
      </c>
      <c r="EX13" s="90">
        <v>27852420.140000001</v>
      </c>
      <c r="EY13" s="90">
        <v>40036416.479999997</v>
      </c>
      <c r="EZ13" s="90">
        <v>55494441.719999999</v>
      </c>
      <c r="FA13" s="90">
        <v>43060025.049999997</v>
      </c>
      <c r="FB13" s="90">
        <v>48856988.520000003</v>
      </c>
      <c r="FC13" s="90">
        <v>24449355.550000001</v>
      </c>
      <c r="FD13" s="90">
        <v>22121204.190000001</v>
      </c>
      <c r="FE13" s="90">
        <v>17411695.219999999</v>
      </c>
      <c r="FF13" s="90">
        <v>15875330.75</v>
      </c>
      <c r="FG13" s="90">
        <v>7340008.4299999997</v>
      </c>
      <c r="FH13" s="90">
        <v>231782077.65000001</v>
      </c>
      <c r="FI13" s="90">
        <v>32128156.23</v>
      </c>
      <c r="FJ13" s="90">
        <v>29227345.969999999</v>
      </c>
      <c r="FK13" s="90">
        <v>37999500.909999996</v>
      </c>
      <c r="FL13" s="90">
        <v>51061197.32</v>
      </c>
      <c r="FM13" s="90">
        <v>44780730.740000002</v>
      </c>
      <c r="FN13" s="90">
        <v>9368784.0399999991</v>
      </c>
      <c r="FO13" s="90">
        <v>3451289.27</v>
      </c>
      <c r="FP13" s="90">
        <v>557342466.19000006</v>
      </c>
      <c r="FQ13" s="90">
        <v>33428648.670000002</v>
      </c>
      <c r="FR13" s="90">
        <v>47249034.840000004</v>
      </c>
      <c r="FS13" s="90">
        <v>41188846.670000002</v>
      </c>
      <c r="FT13" s="90">
        <v>56766658.270000003</v>
      </c>
      <c r="FU13" s="90">
        <v>32446083.969999999</v>
      </c>
      <c r="FV13" s="90">
        <v>68707146.120000005</v>
      </c>
      <c r="FW13" s="90">
        <v>46145589.020000003</v>
      </c>
      <c r="FX13" s="90">
        <v>41295670.32</v>
      </c>
      <c r="FY13" s="90">
        <v>36589934.409999996</v>
      </c>
      <c r="FZ13" s="90">
        <v>65960196.439999998</v>
      </c>
      <c r="GA13" s="90">
        <v>35049646.140000001</v>
      </c>
      <c r="GB13" s="90">
        <v>21517694.449999999</v>
      </c>
      <c r="GC13" s="90">
        <v>3350511.93</v>
      </c>
      <c r="GD13" s="90">
        <v>300913214.56</v>
      </c>
      <c r="GE13" s="90">
        <v>28653885.289999999</v>
      </c>
      <c r="GF13" s="90">
        <v>35014774.520000003</v>
      </c>
      <c r="GG13" s="90">
        <v>59776647.009999998</v>
      </c>
      <c r="GH13" s="90">
        <v>36873267.280000001</v>
      </c>
      <c r="GI13" s="90">
        <v>30959279.510000002</v>
      </c>
      <c r="GJ13" s="90">
        <v>31212553.32</v>
      </c>
      <c r="GK13" s="90">
        <v>82299528.280000001</v>
      </c>
      <c r="GL13" s="90">
        <v>28628223.879999999</v>
      </c>
      <c r="GM13" s="90">
        <v>6948557.4199999999</v>
      </c>
      <c r="GN13" s="90">
        <v>7193233.1200000001</v>
      </c>
      <c r="GO13" s="90">
        <v>4964688.07</v>
      </c>
      <c r="GP13" s="90">
        <v>235034015.59</v>
      </c>
      <c r="GQ13" s="90">
        <v>54757250</v>
      </c>
      <c r="GR13" s="90">
        <v>33782687.590000004</v>
      </c>
      <c r="GS13" s="90">
        <v>47560225.259999998</v>
      </c>
      <c r="GT13" s="90">
        <v>17434500.32</v>
      </c>
      <c r="GU13" s="90">
        <v>34131587.979999997</v>
      </c>
      <c r="GV13" s="90">
        <v>38234095.32</v>
      </c>
      <c r="GW13" s="90">
        <v>21656680.32</v>
      </c>
      <c r="GX13" s="90">
        <v>265424324.28999999</v>
      </c>
      <c r="GY13" s="90">
        <v>30302058.579999998</v>
      </c>
      <c r="GZ13" s="90">
        <v>61626980.659999996</v>
      </c>
      <c r="HA13" s="90">
        <v>46211894.5</v>
      </c>
      <c r="HB13" s="90">
        <v>413565846.55000001</v>
      </c>
      <c r="HC13" s="90">
        <v>58011862.890000001</v>
      </c>
      <c r="HD13" s="90">
        <v>61973919.289999999</v>
      </c>
      <c r="HE13" s="90">
        <v>78228135.260000005</v>
      </c>
      <c r="HF13" s="90">
        <v>49836115.479999997</v>
      </c>
      <c r="HG13" s="90">
        <v>70223727.450000003</v>
      </c>
      <c r="HH13" s="90">
        <v>13304167.76</v>
      </c>
      <c r="HI13" s="90">
        <v>277436212.16000003</v>
      </c>
      <c r="HJ13" s="90">
        <v>44346854.079999998</v>
      </c>
      <c r="HK13" s="90">
        <v>58015171.240000002</v>
      </c>
      <c r="HL13" s="90">
        <v>48447036.009999998</v>
      </c>
      <c r="HM13" s="90">
        <v>34021694.640000001</v>
      </c>
      <c r="HN13" s="90">
        <v>35077711.219999999</v>
      </c>
      <c r="HO13" s="90">
        <v>46145493.969999999</v>
      </c>
      <c r="HP13" s="90">
        <v>25635802.239999998</v>
      </c>
      <c r="HQ13" s="90">
        <v>362798848.49000001</v>
      </c>
      <c r="HR13" s="90">
        <v>147483060.63</v>
      </c>
      <c r="HS13" s="90">
        <v>44370583.909999996</v>
      </c>
      <c r="HT13" s="90">
        <v>34394824.850000001</v>
      </c>
      <c r="HU13" s="90">
        <v>28604855.84</v>
      </c>
      <c r="HV13" s="90">
        <v>33209364.57</v>
      </c>
      <c r="HW13" s="90">
        <v>62892449.719999999</v>
      </c>
      <c r="HX13" s="90">
        <v>28661469.359999999</v>
      </c>
      <c r="HY13" s="90">
        <v>30044442.579999998</v>
      </c>
      <c r="HZ13" s="90">
        <v>29150794.579999998</v>
      </c>
      <c r="IA13" s="90">
        <v>33279937.010000002</v>
      </c>
      <c r="IB13" s="90">
        <v>39736573.579999998</v>
      </c>
      <c r="IC13" s="90">
        <v>19274057.690000001</v>
      </c>
      <c r="ID13" s="90">
        <v>33292613.300000001</v>
      </c>
      <c r="IE13" s="90">
        <v>21111726.859999999</v>
      </c>
      <c r="IF13" s="90">
        <v>22540465.16</v>
      </c>
      <c r="IG13" s="90">
        <v>274842078.73000002</v>
      </c>
      <c r="IH13" s="90">
        <v>159667766.31</v>
      </c>
      <c r="II13" s="90">
        <v>46328545.810000002</v>
      </c>
      <c r="IJ13" s="90">
        <v>71287141.709999993</v>
      </c>
      <c r="IK13" s="90">
        <v>78218948.829999998</v>
      </c>
      <c r="IL13" s="90">
        <v>42655402.979999997</v>
      </c>
      <c r="IM13" s="90">
        <v>31550536.449999999</v>
      </c>
      <c r="IN13" s="90">
        <v>23232554.190000001</v>
      </c>
      <c r="IO13" s="90">
        <v>21670382.059999999</v>
      </c>
      <c r="IP13" s="90">
        <v>27322733.960000001</v>
      </c>
      <c r="IQ13" s="90">
        <v>28470907.420000002</v>
      </c>
      <c r="IR13" s="90">
        <v>493824096.43000001</v>
      </c>
      <c r="IS13" s="90">
        <v>250238066.5</v>
      </c>
      <c r="IT13" s="90">
        <v>64272347.090000004</v>
      </c>
      <c r="IU13" s="90">
        <v>40989898.490000002</v>
      </c>
      <c r="IV13" s="90">
        <v>29933621.719999999</v>
      </c>
      <c r="IW13" s="90">
        <v>23385080</v>
      </c>
      <c r="IX13" s="90">
        <v>32846465.52</v>
      </c>
      <c r="IY13" s="90">
        <v>22305284.25</v>
      </c>
      <c r="IZ13" s="90">
        <v>27364115.25</v>
      </c>
      <c r="JA13" s="90">
        <v>36218120</v>
      </c>
      <c r="JB13" s="90">
        <v>28992415.640000001</v>
      </c>
      <c r="JC13" s="90">
        <v>25970245.16</v>
      </c>
      <c r="JD13" s="90">
        <v>228789042.12</v>
      </c>
      <c r="JE13" s="90">
        <v>170432571.25999999</v>
      </c>
      <c r="JF13" s="90">
        <v>40759823.579999998</v>
      </c>
      <c r="JG13" s="90">
        <v>35776805.630000003</v>
      </c>
      <c r="JH13" s="90">
        <v>28114982.579999998</v>
      </c>
      <c r="JI13" s="90">
        <v>34482032.579999998</v>
      </c>
      <c r="JJ13" s="90">
        <v>235077077.69999999</v>
      </c>
      <c r="JK13" s="90">
        <v>25313192.469999999</v>
      </c>
      <c r="JL13" s="90">
        <v>37689166.170000002</v>
      </c>
      <c r="JM13" s="90">
        <v>43560990.859999999</v>
      </c>
      <c r="JN13" s="90">
        <v>36554945.799999997</v>
      </c>
      <c r="JO13" s="90">
        <v>65484599.280000001</v>
      </c>
      <c r="JP13" s="90">
        <v>27283737.739999998</v>
      </c>
      <c r="JQ13" s="90">
        <v>282988757.27999997</v>
      </c>
      <c r="JR13" s="90">
        <v>176340261.72</v>
      </c>
      <c r="JS13" s="90">
        <v>34905340</v>
      </c>
      <c r="JT13" s="90">
        <v>20110637.100000001</v>
      </c>
      <c r="JU13" s="90">
        <v>45447356.840000004</v>
      </c>
      <c r="JV13" s="90">
        <v>17965590.949999999</v>
      </c>
      <c r="JW13" s="90">
        <v>85651673.549999997</v>
      </c>
      <c r="JX13" s="90">
        <v>43197048.530000001</v>
      </c>
      <c r="JY13" s="90">
        <v>25231366.66</v>
      </c>
      <c r="JZ13" s="90">
        <v>49326094.829999998</v>
      </c>
      <c r="KA13" s="90">
        <v>30330744.620000001</v>
      </c>
      <c r="KB13" s="90">
        <v>29180513.07</v>
      </c>
      <c r="KC13" s="90">
        <v>21965822.039999999</v>
      </c>
      <c r="KD13" s="90">
        <v>12090588.060000001</v>
      </c>
      <c r="KE13" s="90">
        <v>21420764.52</v>
      </c>
      <c r="KF13" s="90">
        <v>479641675.04000002</v>
      </c>
      <c r="KG13" s="90">
        <v>0</v>
      </c>
      <c r="KH13" s="90">
        <v>40107432.719999999</v>
      </c>
      <c r="KI13" s="90">
        <v>53375451.740000002</v>
      </c>
      <c r="KJ13" s="90">
        <v>37921279.020000003</v>
      </c>
      <c r="KK13" s="90">
        <v>40084944.009999998</v>
      </c>
      <c r="KL13" s="90">
        <v>72878622.700000003</v>
      </c>
      <c r="KM13" s="90">
        <v>32765563.890000001</v>
      </c>
      <c r="KN13" s="90">
        <v>32190119.23</v>
      </c>
      <c r="KO13" s="90">
        <v>183886085.81</v>
      </c>
      <c r="KP13" s="90">
        <v>35442923.57</v>
      </c>
      <c r="KQ13" s="90">
        <v>43302618.380000003</v>
      </c>
      <c r="KR13" s="90">
        <v>65749482.899999999</v>
      </c>
      <c r="KS13" s="90">
        <v>28369666.039999999</v>
      </c>
      <c r="KT13" s="90">
        <v>39218082.710000001</v>
      </c>
      <c r="KU13" s="90">
        <v>161376167.36000001</v>
      </c>
      <c r="KV13" s="90">
        <v>50203573.460000001</v>
      </c>
      <c r="KW13" s="90">
        <v>330066632.86000001</v>
      </c>
      <c r="KX13" s="90">
        <v>36978854.509999998</v>
      </c>
      <c r="KY13" s="90">
        <v>32626294.280000001</v>
      </c>
      <c r="KZ13" s="90">
        <v>52406438.539999999</v>
      </c>
      <c r="LA13" s="90">
        <v>59568433.719999999</v>
      </c>
      <c r="LB13" s="90">
        <v>42704771.829999998</v>
      </c>
      <c r="LC13" s="90">
        <v>34324498.100000001</v>
      </c>
      <c r="LD13" s="90">
        <v>25087888.329999998</v>
      </c>
      <c r="LE13" s="90">
        <v>527812299</v>
      </c>
      <c r="LF13" s="90">
        <v>162035182.25</v>
      </c>
      <c r="LG13" s="90">
        <v>237191699.99000001</v>
      </c>
      <c r="LH13" s="90">
        <v>184558825.55000001</v>
      </c>
      <c r="LI13" s="90">
        <v>36688005.219999999</v>
      </c>
      <c r="LJ13" s="90">
        <v>45026537.960000001</v>
      </c>
      <c r="LK13" s="90">
        <v>35925413.340000004</v>
      </c>
      <c r="LL13" s="90">
        <v>50411414.509999998</v>
      </c>
      <c r="LM13" s="90">
        <v>33962386.009999998</v>
      </c>
      <c r="LN13" s="90">
        <v>49717716.530000001</v>
      </c>
      <c r="LO13" s="90">
        <v>8069867.0300000003</v>
      </c>
      <c r="LP13" s="90">
        <v>238820748.03999999</v>
      </c>
      <c r="LQ13" s="90">
        <v>79426182.349999994</v>
      </c>
      <c r="LR13" s="90">
        <v>42066330.810000002</v>
      </c>
      <c r="LS13" s="90">
        <v>388161226.25</v>
      </c>
      <c r="LT13" s="90">
        <v>139263272.03999999</v>
      </c>
      <c r="LU13" s="90">
        <v>403412040.95999998</v>
      </c>
      <c r="LV13" s="90">
        <v>168353602.80000001</v>
      </c>
      <c r="LW13" s="90">
        <v>61801592.939999998</v>
      </c>
      <c r="LX13" s="90">
        <v>54601525.579999998</v>
      </c>
      <c r="LY13" s="90">
        <v>59007686.780000001</v>
      </c>
      <c r="LZ13" s="90">
        <v>50159256.780000001</v>
      </c>
      <c r="MA13" s="90">
        <v>50456953.850000001</v>
      </c>
      <c r="MB13" s="90">
        <v>49392320.740000002</v>
      </c>
      <c r="MC13" s="90">
        <v>87522377.790000007</v>
      </c>
      <c r="MD13" s="90">
        <v>30064224.82</v>
      </c>
      <c r="ME13" s="90">
        <v>489977292.13</v>
      </c>
      <c r="MF13" s="90">
        <v>35321048.899999999</v>
      </c>
      <c r="MG13" s="90">
        <v>24963156.93</v>
      </c>
      <c r="MH13" s="90">
        <v>22633034.199999999</v>
      </c>
      <c r="MI13" s="90">
        <v>23610076.859999999</v>
      </c>
      <c r="MJ13" s="90">
        <v>40903797.609999999</v>
      </c>
      <c r="MK13" s="90">
        <v>26469210.43</v>
      </c>
      <c r="ML13" s="90">
        <v>34225615.159999996</v>
      </c>
      <c r="MM13" s="90">
        <v>42362315.460000001</v>
      </c>
      <c r="MN13" s="90">
        <v>20934519.670000002</v>
      </c>
      <c r="MO13" s="90">
        <v>26164602.07</v>
      </c>
      <c r="MP13" s="90">
        <v>27960730.41</v>
      </c>
      <c r="MQ13" s="90">
        <v>369960180.72000003</v>
      </c>
      <c r="MR13" s="90">
        <v>26188358.870000001</v>
      </c>
      <c r="MS13" s="90">
        <v>39485857</v>
      </c>
      <c r="MT13" s="90">
        <v>55864938</v>
      </c>
      <c r="MU13" s="90">
        <v>56921406.649999999</v>
      </c>
      <c r="MV13" s="90">
        <v>25822367.699999999</v>
      </c>
      <c r="MW13" s="90">
        <v>65564080.689999998</v>
      </c>
      <c r="MX13" s="90">
        <v>57306765.780000001</v>
      </c>
      <c r="MY13" s="90">
        <v>32883050</v>
      </c>
      <c r="MZ13" s="90">
        <v>16638308.59</v>
      </c>
      <c r="NA13" s="90">
        <v>6710566.4299999997</v>
      </c>
      <c r="NB13" s="90">
        <v>548278799.21000004</v>
      </c>
      <c r="NC13" s="90">
        <v>71678577.870000005</v>
      </c>
      <c r="ND13" s="90">
        <v>28422354.57</v>
      </c>
      <c r="NE13" s="90">
        <v>146082693.05000001</v>
      </c>
      <c r="NF13" s="90">
        <v>30645575.41</v>
      </c>
      <c r="NG13" s="90">
        <v>57398864.979999997</v>
      </c>
      <c r="NH13" s="90">
        <v>110303321.61</v>
      </c>
      <c r="NI13" s="90">
        <v>96188931.400000006</v>
      </c>
      <c r="NJ13" s="90">
        <v>14190728.18</v>
      </c>
      <c r="NK13" s="90">
        <v>51924994.189999998</v>
      </c>
      <c r="NL13" s="90">
        <v>39215097.310000002</v>
      </c>
      <c r="NM13" s="90">
        <v>10639154</v>
      </c>
      <c r="NN13" s="90">
        <v>234679046.58000001</v>
      </c>
      <c r="NO13" s="90">
        <v>35447494.18</v>
      </c>
      <c r="NP13" s="90">
        <v>33303694.510000002</v>
      </c>
      <c r="NQ13" s="90">
        <v>30204291.109999999</v>
      </c>
      <c r="NR13" s="90">
        <v>31552838.059999999</v>
      </c>
      <c r="NS13" s="90">
        <v>9656508.3499999996</v>
      </c>
      <c r="NT13" s="90">
        <v>15799345.539999999</v>
      </c>
      <c r="NU13" s="90">
        <v>339492595.51999998</v>
      </c>
      <c r="NV13" s="90">
        <v>111845653.69</v>
      </c>
      <c r="NW13" s="90">
        <v>35301728.93</v>
      </c>
      <c r="NX13" s="90">
        <v>29871372.800000001</v>
      </c>
      <c r="NY13" s="90">
        <v>39275680.090000004</v>
      </c>
      <c r="NZ13" s="90">
        <v>51371570.640000001</v>
      </c>
      <c r="OA13" s="90">
        <v>24878063.030000001</v>
      </c>
      <c r="OB13" s="90">
        <v>369704213.82999998</v>
      </c>
      <c r="OC13" s="90">
        <v>103187478.69</v>
      </c>
      <c r="OD13" s="90">
        <v>57014771.609999999</v>
      </c>
      <c r="OE13" s="90">
        <v>102284875.92</v>
      </c>
      <c r="OF13" s="90">
        <v>30226675</v>
      </c>
      <c r="OG13" s="90">
        <v>55213542.590000004</v>
      </c>
      <c r="OH13" s="90">
        <v>35464869.869999997</v>
      </c>
      <c r="OI13" s="90">
        <v>14480914.75</v>
      </c>
      <c r="OJ13" s="90">
        <v>10995469.4</v>
      </c>
      <c r="OK13" s="90">
        <v>314324501.37</v>
      </c>
      <c r="OL13" s="90">
        <v>82591627.150000006</v>
      </c>
      <c r="OM13" s="90">
        <v>82964209.140000001</v>
      </c>
      <c r="ON13" s="90">
        <v>52212019.68</v>
      </c>
      <c r="OO13" s="90">
        <v>40253051.280000001</v>
      </c>
      <c r="OP13" s="90">
        <v>10642193.91</v>
      </c>
      <c r="OQ13" s="90">
        <v>169802812.53999999</v>
      </c>
      <c r="OR13" s="90">
        <v>27814068.699999999</v>
      </c>
      <c r="OS13" s="90">
        <v>26189570.559999999</v>
      </c>
      <c r="OT13" s="90">
        <v>43741152.210000001</v>
      </c>
      <c r="OU13" s="90">
        <v>45053031.280000001</v>
      </c>
      <c r="OV13" s="90">
        <v>77473104.439999998</v>
      </c>
      <c r="OW13" s="90">
        <v>25610517.719999999</v>
      </c>
      <c r="OX13" s="90">
        <v>7967679.5</v>
      </c>
      <c r="OY13" s="90">
        <v>7815150.7699999996</v>
      </c>
      <c r="OZ13" s="90">
        <v>311253524.18000001</v>
      </c>
      <c r="PA13" s="90">
        <v>20430018.219999999</v>
      </c>
      <c r="PB13" s="90">
        <v>63743349.25</v>
      </c>
      <c r="PC13" s="90">
        <v>24712856.43</v>
      </c>
      <c r="PD13" s="90">
        <v>42646502.200000003</v>
      </c>
      <c r="PE13" s="90">
        <v>81455558.579999998</v>
      </c>
      <c r="PF13" s="90">
        <v>25719108.84</v>
      </c>
      <c r="PG13" s="90">
        <v>26987100.370000001</v>
      </c>
      <c r="PH13" s="90">
        <v>28690457.84</v>
      </c>
      <c r="PI13" s="90">
        <v>25514769.719999999</v>
      </c>
      <c r="PJ13" s="90">
        <v>33726698.740000002</v>
      </c>
      <c r="PK13" s="90">
        <v>42977818.460000001</v>
      </c>
      <c r="PL13" s="90">
        <v>27367533.699999999</v>
      </c>
      <c r="PM13" s="90">
        <v>81971113.379999995</v>
      </c>
      <c r="PN13" s="90">
        <v>4678394.66</v>
      </c>
      <c r="PO13" s="90">
        <v>6822974.9800000004</v>
      </c>
      <c r="PP13" s="90">
        <v>5638418.7199999997</v>
      </c>
      <c r="PQ13" s="90">
        <v>5412720</v>
      </c>
      <c r="PR13" s="90">
        <v>689017751.02999997</v>
      </c>
      <c r="PS13" s="90">
        <v>44164645.390000001</v>
      </c>
      <c r="PT13" s="90">
        <v>46950518.200000003</v>
      </c>
      <c r="PU13" s="90">
        <v>54404453.090000004</v>
      </c>
      <c r="PV13" s="90">
        <v>124571144.28</v>
      </c>
      <c r="PW13" s="90">
        <v>42240521.75</v>
      </c>
      <c r="PX13" s="90">
        <v>86316240.579999998</v>
      </c>
      <c r="PY13" s="90">
        <v>37416139.479999997</v>
      </c>
      <c r="PZ13" s="90">
        <v>80884577.629999995</v>
      </c>
      <c r="QA13" s="90">
        <v>26968797.559999999</v>
      </c>
      <c r="QB13" s="90">
        <v>78880481</v>
      </c>
      <c r="QC13" s="90">
        <v>25970157.370000001</v>
      </c>
      <c r="QD13" s="90">
        <v>29975925.940000001</v>
      </c>
      <c r="QE13" s="90">
        <v>41686413.649999999</v>
      </c>
      <c r="QF13" s="90">
        <v>57659697.210000001</v>
      </c>
      <c r="QG13" s="90">
        <v>56137746.130000003</v>
      </c>
      <c r="QH13" s="90">
        <v>41343114.479999997</v>
      </c>
      <c r="QI13" s="90">
        <v>31838774.030000001</v>
      </c>
      <c r="QJ13" s="90">
        <v>24701871.09</v>
      </c>
      <c r="QK13" s="90">
        <v>70445140.769999996</v>
      </c>
      <c r="QL13" s="90">
        <v>70892499.840000004</v>
      </c>
      <c r="QM13" s="90">
        <v>26723239.16</v>
      </c>
      <c r="QN13" s="90">
        <v>3979481.53</v>
      </c>
      <c r="QO13" s="90">
        <v>3252293.55</v>
      </c>
      <c r="QP13" s="90">
        <v>4416758.9800000004</v>
      </c>
      <c r="QQ13" s="90">
        <v>2262665</v>
      </c>
      <c r="QR13" s="90">
        <v>356400544.38</v>
      </c>
      <c r="QS13" s="90">
        <v>26461249.68</v>
      </c>
      <c r="QT13" s="90">
        <v>72416190</v>
      </c>
      <c r="QU13" s="90">
        <v>48032729.68</v>
      </c>
      <c r="QV13" s="90">
        <v>43628360</v>
      </c>
      <c r="QW13" s="90">
        <v>58858238.390000001</v>
      </c>
      <c r="QX13" s="90">
        <v>29479940</v>
      </c>
      <c r="QY13" s="90">
        <v>58509540</v>
      </c>
      <c r="QZ13" s="90">
        <v>66066840</v>
      </c>
      <c r="RA13" s="90">
        <v>26975117</v>
      </c>
      <c r="RB13" s="90">
        <v>22054678</v>
      </c>
      <c r="RC13" s="90">
        <v>7428090</v>
      </c>
      <c r="RD13" s="90">
        <v>5659847.0999999996</v>
      </c>
      <c r="RE13" s="90">
        <v>419186814.48000002</v>
      </c>
      <c r="RF13" s="90">
        <v>55310733.25</v>
      </c>
      <c r="RG13" s="90">
        <v>31479782.989999998</v>
      </c>
      <c r="RH13" s="90">
        <v>42933788.670000002</v>
      </c>
      <c r="RI13" s="90">
        <v>38696082.93</v>
      </c>
      <c r="RJ13" s="90">
        <v>44148647.219999999</v>
      </c>
      <c r="RK13" s="90">
        <v>66542771.340000004</v>
      </c>
      <c r="RL13" s="90">
        <v>31976506.859999999</v>
      </c>
      <c r="RM13" s="90">
        <v>37798866.640000001</v>
      </c>
      <c r="RN13" s="90">
        <v>62362294.509999998</v>
      </c>
      <c r="RO13" s="90">
        <v>73086628.909999996</v>
      </c>
      <c r="RP13" s="90">
        <v>30559190.670000002</v>
      </c>
      <c r="RQ13" s="90">
        <v>19856155.059999999</v>
      </c>
      <c r="RR13" s="90">
        <v>38268680.310000002</v>
      </c>
      <c r="RS13" s="90">
        <v>21688307.210000001</v>
      </c>
      <c r="RT13" s="90">
        <v>31229085.260000002</v>
      </c>
      <c r="RU13" s="90">
        <v>40638636.259999998</v>
      </c>
      <c r="RV13" s="90">
        <v>487080</v>
      </c>
      <c r="RW13" s="90">
        <v>476456.48</v>
      </c>
      <c r="RX13" s="90">
        <v>481062</v>
      </c>
      <c r="RY13" s="90">
        <v>238472885.34999999</v>
      </c>
      <c r="RZ13" s="90">
        <v>29331814.609999999</v>
      </c>
      <c r="SA13" s="90">
        <v>35986112.729999997</v>
      </c>
      <c r="SB13" s="90">
        <v>37824079.280000001</v>
      </c>
      <c r="SC13" s="90">
        <v>18658923.16</v>
      </c>
      <c r="SD13" s="90">
        <v>38534715.829999998</v>
      </c>
      <c r="SE13" s="90">
        <v>45716288</v>
      </c>
      <c r="SF13" s="90">
        <v>44839527.090000004</v>
      </c>
      <c r="SG13" s="90">
        <v>30326729.260000002</v>
      </c>
      <c r="SH13" s="90">
        <v>26010187.77</v>
      </c>
      <c r="SI13" s="90">
        <v>74870243.120000005</v>
      </c>
      <c r="SJ13" s="90">
        <v>2325991.96</v>
      </c>
      <c r="SK13" s="90">
        <v>96244308.189999998</v>
      </c>
      <c r="SL13" s="90">
        <v>25366504.390000001</v>
      </c>
      <c r="SM13" s="90">
        <v>28482963.280000001</v>
      </c>
      <c r="SN13" s="90">
        <v>43141098.799999997</v>
      </c>
      <c r="SO13" s="90">
        <v>31404559.82</v>
      </c>
      <c r="SP13" s="90">
        <v>22806272.780000001</v>
      </c>
      <c r="SQ13" s="90">
        <v>25736253.899999999</v>
      </c>
      <c r="SR13" s="90">
        <v>14076706.539999999</v>
      </c>
      <c r="SS13" s="90">
        <v>261244037.47999999</v>
      </c>
      <c r="ST13" s="90">
        <v>25493452.579999998</v>
      </c>
      <c r="SU13" s="90">
        <v>39001656.950000003</v>
      </c>
      <c r="SV13" s="90">
        <v>25299116.440000001</v>
      </c>
      <c r="SW13" s="90">
        <v>14189441.93</v>
      </c>
      <c r="SX13" s="90">
        <v>25267160.859999999</v>
      </c>
      <c r="SY13" s="90">
        <v>26631310.960000001</v>
      </c>
      <c r="SZ13" s="90">
        <v>74918897.650000006</v>
      </c>
      <c r="TA13" s="90">
        <v>30311647.579999998</v>
      </c>
      <c r="TB13" s="90">
        <v>24445196.920000002</v>
      </c>
      <c r="TC13" s="90">
        <v>25588513.07</v>
      </c>
      <c r="TD13" s="90">
        <v>48186773.859999999</v>
      </c>
      <c r="TE13" s="90">
        <v>22705910.760000002</v>
      </c>
      <c r="TF13" s="90">
        <v>11879729.35</v>
      </c>
      <c r="TG13" s="90">
        <v>377396288.73000002</v>
      </c>
      <c r="TH13" s="90">
        <v>26589307.420000002</v>
      </c>
      <c r="TI13" s="90">
        <v>22240206.27</v>
      </c>
      <c r="TJ13" s="90">
        <v>58547848.469999999</v>
      </c>
      <c r="TK13" s="90">
        <v>53180778.609999999</v>
      </c>
      <c r="TL13" s="90">
        <v>33670529.460000001</v>
      </c>
      <c r="TM13" s="90">
        <v>14657070.970000001</v>
      </c>
      <c r="TN13" s="90">
        <v>58443176.350000001</v>
      </c>
      <c r="TO13" s="90">
        <v>26538691.41</v>
      </c>
      <c r="TP13" s="90">
        <v>34350557.689999998</v>
      </c>
      <c r="TQ13" s="90">
        <v>50987588.659999996</v>
      </c>
      <c r="TR13" s="90">
        <v>26348591.57</v>
      </c>
      <c r="TS13" s="90">
        <v>20356792.57</v>
      </c>
      <c r="TT13" s="90">
        <v>36435645.439999998</v>
      </c>
      <c r="TU13" s="90">
        <v>22139772.690000001</v>
      </c>
      <c r="TV13" s="90">
        <v>18975508.859999999</v>
      </c>
      <c r="TW13" s="90">
        <v>104839675.89</v>
      </c>
      <c r="TX13" s="90">
        <v>20134132.719999999</v>
      </c>
      <c r="TY13" s="90">
        <v>258983945.56</v>
      </c>
      <c r="TZ13" s="90">
        <v>62290371.759999998</v>
      </c>
      <c r="UA13" s="90">
        <v>30867109.030000001</v>
      </c>
      <c r="UB13" s="90">
        <v>20647529.030000001</v>
      </c>
      <c r="UC13" s="90">
        <v>111698726.25</v>
      </c>
      <c r="UD13" s="90">
        <v>20677432.899999999</v>
      </c>
      <c r="UE13" s="90">
        <v>4628488.3</v>
      </c>
      <c r="UF13" s="90">
        <v>10155259.68</v>
      </c>
      <c r="UG13" s="90">
        <v>9008696.2799999993</v>
      </c>
      <c r="UH13" s="90">
        <v>154445386</v>
      </c>
      <c r="UI13" s="90">
        <v>46479496.520000003</v>
      </c>
      <c r="UJ13" s="90">
        <v>31022016.23</v>
      </c>
      <c r="UK13" s="90">
        <v>50090762.920000002</v>
      </c>
      <c r="UL13" s="90">
        <v>31549030.68</v>
      </c>
      <c r="UM13" s="90">
        <v>16624483.220000001</v>
      </c>
      <c r="UN13" s="90">
        <v>619292920.47000003</v>
      </c>
      <c r="UO13" s="90">
        <v>38660072.770000003</v>
      </c>
      <c r="UP13" s="90">
        <v>38363827</v>
      </c>
      <c r="UQ13" s="90">
        <v>97989335.969999999</v>
      </c>
      <c r="UR13" s="90">
        <v>8968594.0999999996</v>
      </c>
      <c r="US13" s="90">
        <v>28734624.66</v>
      </c>
      <c r="UT13" s="90">
        <v>68618125.530000001</v>
      </c>
      <c r="UU13" s="90">
        <v>26909177.5</v>
      </c>
      <c r="UV13" s="90">
        <v>19118699.920000002</v>
      </c>
      <c r="UW13" s="90">
        <v>24283512.149999999</v>
      </c>
      <c r="UX13" s="90">
        <v>34719901.420000002</v>
      </c>
      <c r="UY13" s="90">
        <v>59998376.850000001</v>
      </c>
      <c r="UZ13" s="90">
        <v>38452956.630000003</v>
      </c>
      <c r="VA13" s="90">
        <v>48592986.460000001</v>
      </c>
      <c r="VB13" s="90">
        <v>22155643.510000002</v>
      </c>
      <c r="VC13" s="90">
        <v>24693846.129999999</v>
      </c>
      <c r="VD13" s="90">
        <v>14727503.470000001</v>
      </c>
      <c r="VE13" s="90">
        <v>19933792.140000001</v>
      </c>
      <c r="VF13" s="90">
        <v>58467266.329999998</v>
      </c>
      <c r="VG13" s="90">
        <v>6663739.6699999999</v>
      </c>
      <c r="VH13" s="90">
        <v>8334488.71</v>
      </c>
      <c r="VI13" s="90">
        <v>7248271.6900000004</v>
      </c>
      <c r="VJ13" s="90">
        <v>340488992.18000001</v>
      </c>
      <c r="VK13" s="90">
        <v>42027016.939999998</v>
      </c>
      <c r="VL13" s="90">
        <v>38795608.060000002</v>
      </c>
      <c r="VM13" s="90">
        <v>38437023.770000003</v>
      </c>
      <c r="VN13" s="90">
        <v>49267354.079999998</v>
      </c>
      <c r="VO13" s="90">
        <v>51407750.170000002</v>
      </c>
      <c r="VP13" s="90">
        <v>45842921.950000003</v>
      </c>
      <c r="VQ13" s="90">
        <v>32469975.390000001</v>
      </c>
      <c r="VR13" s="90">
        <v>29221201.09</v>
      </c>
      <c r="VS13" s="90">
        <v>96505511.200000003</v>
      </c>
      <c r="VT13" s="90">
        <v>27556522.579999998</v>
      </c>
      <c r="VU13" s="90">
        <v>59118063.869999997</v>
      </c>
      <c r="VV13" s="90">
        <v>29580195.739999998</v>
      </c>
      <c r="VW13" s="90">
        <v>21140123.449999999</v>
      </c>
      <c r="VX13" s="90">
        <v>26596819.609999999</v>
      </c>
      <c r="VY13" s="90">
        <v>905189258.80999994</v>
      </c>
      <c r="VZ13" s="90">
        <v>58438302.310000002</v>
      </c>
      <c r="WA13" s="90">
        <v>42232460.310000002</v>
      </c>
      <c r="WB13" s="90">
        <v>40029950.640000001</v>
      </c>
      <c r="WC13" s="90">
        <v>24240380</v>
      </c>
      <c r="WD13" s="90">
        <v>55418521.079999998</v>
      </c>
      <c r="WE13" s="90">
        <v>60222057.25</v>
      </c>
      <c r="WF13" s="90">
        <v>68204550</v>
      </c>
      <c r="WG13" s="90">
        <v>52984963.700000003</v>
      </c>
      <c r="WH13" s="90">
        <v>66754335.700000003</v>
      </c>
      <c r="WI13" s="90">
        <v>43126083.079999998</v>
      </c>
      <c r="WJ13" s="90">
        <v>75364434.280000001</v>
      </c>
      <c r="WK13" s="90">
        <v>0</v>
      </c>
      <c r="WL13" s="90">
        <v>79071061.650000006</v>
      </c>
      <c r="WM13" s="90">
        <v>74951107.400000006</v>
      </c>
      <c r="WN13" s="90">
        <v>41990088.509999998</v>
      </c>
      <c r="WO13" s="90">
        <v>57170918.25</v>
      </c>
      <c r="WP13" s="90">
        <v>65977760.880000003</v>
      </c>
      <c r="WQ13" s="90">
        <v>42139927.590000004</v>
      </c>
      <c r="WR13" s="90">
        <v>72371887.319999993</v>
      </c>
      <c r="WS13" s="90">
        <v>124984278.64</v>
      </c>
      <c r="WT13" s="90">
        <v>40462523.329999998</v>
      </c>
      <c r="WU13" s="90">
        <v>29983898.550000001</v>
      </c>
      <c r="WV13" s="90">
        <v>28336378.93</v>
      </c>
      <c r="WW13" s="90">
        <v>29838201.940000001</v>
      </c>
      <c r="WX13" s="90">
        <v>21376822.449999999</v>
      </c>
      <c r="WY13" s="90">
        <v>17798038.710000001</v>
      </c>
      <c r="WZ13" s="90">
        <v>22781405.16</v>
      </c>
      <c r="XA13" s="90">
        <v>66277214.159999996</v>
      </c>
      <c r="XB13" s="90">
        <v>2635531.2799999998</v>
      </c>
      <c r="XC13" s="90">
        <v>2917098.38</v>
      </c>
      <c r="XD13" s="90">
        <v>5064403.55</v>
      </c>
      <c r="XE13" s="90">
        <v>5468950.4800000004</v>
      </c>
      <c r="XF13" s="90">
        <v>449304011.13</v>
      </c>
      <c r="XG13" s="90">
        <v>39853846.060000002</v>
      </c>
      <c r="XH13" s="90">
        <v>40064935.640000001</v>
      </c>
      <c r="XI13" s="90">
        <v>160743443.53999999</v>
      </c>
      <c r="XJ13" s="90">
        <v>40040217.090000004</v>
      </c>
      <c r="XK13" s="90">
        <v>45975093.229999997</v>
      </c>
      <c r="XL13" s="90">
        <v>75787386.969999999</v>
      </c>
      <c r="XM13" s="90">
        <v>31704686.449999999</v>
      </c>
      <c r="XN13" s="90">
        <v>40997820.329999998</v>
      </c>
      <c r="XO13" s="90">
        <v>71379009.859999999</v>
      </c>
      <c r="XP13" s="90">
        <v>50998680.07</v>
      </c>
      <c r="XQ13" s="90">
        <v>26804961.289999999</v>
      </c>
      <c r="XR13" s="90">
        <v>26049952.59</v>
      </c>
      <c r="XS13" s="90">
        <v>26564086.68</v>
      </c>
      <c r="XT13" s="90">
        <v>22806014.300000001</v>
      </c>
      <c r="XU13" s="90">
        <v>27074833.550000001</v>
      </c>
      <c r="XV13" s="90">
        <v>16944930.969999999</v>
      </c>
      <c r="XW13" s="90">
        <v>20943572.68</v>
      </c>
      <c r="XX13" s="90">
        <v>19116165.050000001</v>
      </c>
      <c r="XY13" s="90">
        <v>20858272.91</v>
      </c>
      <c r="XZ13" s="90">
        <v>22333886.449999999</v>
      </c>
      <c r="YA13" s="90">
        <v>11817368.58</v>
      </c>
      <c r="YB13" s="90">
        <v>6167933.8899999997</v>
      </c>
      <c r="YC13" s="90">
        <v>517219819.57999998</v>
      </c>
      <c r="YD13" s="90">
        <v>33902369.670000002</v>
      </c>
      <c r="YE13" s="90">
        <v>59568285.740000002</v>
      </c>
      <c r="YF13" s="90">
        <v>38748331.630000003</v>
      </c>
      <c r="YG13" s="90">
        <v>104998185.84999999</v>
      </c>
      <c r="YH13" s="90">
        <v>39613141.909999996</v>
      </c>
      <c r="YI13" s="90">
        <v>58560063.600000001</v>
      </c>
      <c r="YJ13" s="90">
        <v>25179652.940000001</v>
      </c>
      <c r="YK13" s="90">
        <v>68704450.439999998</v>
      </c>
      <c r="YL13" s="90">
        <v>64032789.189999998</v>
      </c>
      <c r="YM13" s="90">
        <v>42925317.259999998</v>
      </c>
      <c r="YN13" s="90">
        <v>27854904.199999999</v>
      </c>
      <c r="YO13" s="90">
        <v>22889968.699999999</v>
      </c>
      <c r="YP13" s="90">
        <v>18320703.93</v>
      </c>
      <c r="YQ13" s="90">
        <v>9315696.1400000006</v>
      </c>
      <c r="YR13" s="90">
        <v>5037011.34</v>
      </c>
      <c r="YS13" s="90">
        <v>7082510.2599999998</v>
      </c>
      <c r="YT13" s="90">
        <v>220538111.34</v>
      </c>
      <c r="YU13" s="90">
        <v>38529305.159999996</v>
      </c>
      <c r="YV13" s="90">
        <v>36893701.609999999</v>
      </c>
      <c r="YW13" s="90">
        <v>26815435.460000001</v>
      </c>
      <c r="YX13" s="90">
        <v>38796830</v>
      </c>
      <c r="YY13" s="90">
        <v>25273272.190000001</v>
      </c>
      <c r="YZ13" s="90">
        <v>29959397.68</v>
      </c>
      <c r="ZA13" s="90">
        <v>251133706.38999999</v>
      </c>
      <c r="ZB13" s="90">
        <v>31585498.710000001</v>
      </c>
      <c r="ZC13" s="90">
        <v>37892225.270000003</v>
      </c>
      <c r="ZD13" s="90">
        <v>53215756.450000003</v>
      </c>
      <c r="ZE13" s="90">
        <v>26983044.989999998</v>
      </c>
      <c r="ZF13" s="90">
        <v>31536943.75</v>
      </c>
      <c r="ZG13" s="90">
        <v>25719068.879999999</v>
      </c>
      <c r="ZH13" s="90">
        <v>21541751.890000001</v>
      </c>
      <c r="ZI13" s="90">
        <v>73450943.540000007</v>
      </c>
      <c r="ZJ13" s="90">
        <v>342678083.30000001</v>
      </c>
      <c r="ZK13" s="90">
        <v>27592430.23</v>
      </c>
      <c r="ZL13" s="90">
        <v>60462330.700000003</v>
      </c>
      <c r="ZM13" s="90">
        <v>100952754.31</v>
      </c>
      <c r="ZN13" s="90">
        <v>78954893.200000003</v>
      </c>
      <c r="ZO13" s="90">
        <v>31849022.859999999</v>
      </c>
      <c r="ZP13" s="90">
        <v>33764390</v>
      </c>
      <c r="ZQ13" s="90">
        <v>65989322.450000003</v>
      </c>
      <c r="ZR13" s="90">
        <v>67720412.599999994</v>
      </c>
      <c r="ZS13" s="90">
        <v>82024283.260000005</v>
      </c>
      <c r="ZT13" s="90">
        <v>22953076.239999998</v>
      </c>
      <c r="ZU13" s="90">
        <v>25530196.77</v>
      </c>
      <c r="ZV13" s="90">
        <v>22280811.879999999</v>
      </c>
      <c r="ZW13" s="90">
        <v>29374085</v>
      </c>
      <c r="ZX13" s="90">
        <v>28023930.359999999</v>
      </c>
      <c r="ZY13" s="90">
        <v>28062160.5</v>
      </c>
      <c r="ZZ13" s="90">
        <v>27516374.100000001</v>
      </c>
      <c r="AAA13" s="90">
        <v>17230336.899999999</v>
      </c>
      <c r="AAB13" s="90">
        <v>14921673.76</v>
      </c>
      <c r="AAC13" s="90">
        <v>2712223.63</v>
      </c>
      <c r="AAD13" s="90">
        <v>6691581.3899999997</v>
      </c>
      <c r="AAE13" s="90">
        <v>5354901.9400000004</v>
      </c>
      <c r="AAF13" s="90">
        <v>198667878.13999999</v>
      </c>
      <c r="AAG13" s="90">
        <v>29178075.960000001</v>
      </c>
      <c r="AAH13" s="90">
        <v>25496173.120000001</v>
      </c>
      <c r="AAI13" s="90">
        <v>29938367.25</v>
      </c>
      <c r="AAJ13" s="90">
        <v>31352176.59</v>
      </c>
      <c r="AAK13" s="90">
        <v>30364627.739999998</v>
      </c>
      <c r="AAL13" s="90">
        <v>25624229.039999999</v>
      </c>
      <c r="AAM13" s="90">
        <v>813751590.47000003</v>
      </c>
      <c r="AAN13" s="90">
        <v>35519428.369999997</v>
      </c>
      <c r="AAO13" s="90">
        <v>16446811.75</v>
      </c>
      <c r="AAP13" s="90">
        <v>56900627.32</v>
      </c>
      <c r="AAQ13" s="90">
        <v>42040870.579999998</v>
      </c>
      <c r="AAR13" s="90">
        <v>27960845.440000001</v>
      </c>
      <c r="AAS13" s="90">
        <v>25511377.699999999</v>
      </c>
      <c r="AAT13" s="90">
        <v>33226564.789999999</v>
      </c>
      <c r="AAU13" s="90">
        <v>49375159.68</v>
      </c>
      <c r="AAV13" s="90">
        <v>16362796.449999999</v>
      </c>
      <c r="AAW13" s="90">
        <v>39356696.219999999</v>
      </c>
      <c r="AAX13" s="90">
        <v>108079819.92</v>
      </c>
      <c r="AAY13" s="90">
        <v>53285595.979999997</v>
      </c>
      <c r="AAZ13" s="90">
        <v>21876399.34</v>
      </c>
      <c r="ABA13" s="90">
        <v>20794113.859999999</v>
      </c>
      <c r="ABB13" s="90">
        <v>30601115.370000001</v>
      </c>
      <c r="ABC13" s="90">
        <v>15293735.09</v>
      </c>
      <c r="ABD13" s="90">
        <v>19900824.969999999</v>
      </c>
      <c r="ABE13" s="90">
        <v>14689889.33</v>
      </c>
      <c r="ABF13" s="90">
        <v>114255295.38</v>
      </c>
      <c r="ABG13" s="90">
        <v>84931480.879999995</v>
      </c>
      <c r="ABH13" s="90">
        <v>7460367.9800000004</v>
      </c>
      <c r="ABI13" s="90">
        <v>9739288.7100000009</v>
      </c>
      <c r="ABJ13" s="90">
        <v>9822779.2699999996</v>
      </c>
      <c r="ABK13" s="90">
        <v>7165827.3399999999</v>
      </c>
      <c r="ABL13" s="90">
        <v>12597868.310000001</v>
      </c>
      <c r="ABM13" s="90">
        <v>209543676.27000001</v>
      </c>
      <c r="ABN13" s="90">
        <v>36139294.280000001</v>
      </c>
      <c r="ABO13" s="90">
        <v>20265505.050000001</v>
      </c>
      <c r="ABP13" s="90">
        <v>43389434.509999998</v>
      </c>
      <c r="ABQ13" s="90">
        <v>48687386.450000003</v>
      </c>
      <c r="ABR13" s="90">
        <v>29616566.079999998</v>
      </c>
      <c r="ABS13" s="90">
        <v>29238995.18</v>
      </c>
      <c r="ABT13" s="90">
        <v>44505589.289999999</v>
      </c>
      <c r="ABU13" s="90">
        <v>9869825.8100000005</v>
      </c>
      <c r="ABV13" s="90">
        <v>283915120.44</v>
      </c>
      <c r="ABW13" s="90">
        <v>29602266.559999999</v>
      </c>
      <c r="ABX13" s="90">
        <v>51922670.259999998</v>
      </c>
      <c r="ABY13" s="90">
        <v>39915391.969999999</v>
      </c>
      <c r="ABZ13" s="90">
        <v>20718978.780000001</v>
      </c>
      <c r="ACA13" s="90">
        <v>81107792.5</v>
      </c>
      <c r="ACB13" s="90">
        <v>19862529.420000002</v>
      </c>
      <c r="ACC13" s="90">
        <v>33544524.030000001</v>
      </c>
      <c r="ACD13" s="90">
        <v>22654115.91</v>
      </c>
      <c r="ACE13" s="90">
        <v>46662413.579999998</v>
      </c>
      <c r="ACF13" s="90">
        <v>22150285.16</v>
      </c>
      <c r="ACG13" s="90">
        <v>572547400.77999997</v>
      </c>
      <c r="ACH13" s="90">
        <v>40311851.68</v>
      </c>
      <c r="ACI13" s="90">
        <v>42953023.869999997</v>
      </c>
      <c r="ACJ13" s="90">
        <v>69526902.799999997</v>
      </c>
      <c r="ACK13" s="90">
        <v>28659097.739999998</v>
      </c>
      <c r="ACL13" s="90">
        <v>34695993.600000001</v>
      </c>
      <c r="ACM13" s="90">
        <v>43941518.68</v>
      </c>
      <c r="ACN13" s="90">
        <v>99455352.670000002</v>
      </c>
      <c r="ACO13" s="90">
        <v>136327531.55000001</v>
      </c>
      <c r="ACP13" s="90">
        <v>37554968.159999996</v>
      </c>
      <c r="ACQ13" s="90">
        <v>39658464.640000001</v>
      </c>
      <c r="ACR13" s="90">
        <v>52559625.280000001</v>
      </c>
      <c r="ACS13" s="90">
        <v>52527347</v>
      </c>
      <c r="ACT13" s="90">
        <v>84739424.680000007</v>
      </c>
      <c r="ACU13" s="90">
        <v>30932394.390000001</v>
      </c>
      <c r="ACV13" s="90">
        <v>45552876.539999999</v>
      </c>
      <c r="ACW13" s="90">
        <v>27507970.399999999</v>
      </c>
      <c r="ACX13" s="90">
        <v>17886944.84</v>
      </c>
      <c r="ACY13" s="90">
        <v>25061326.129999999</v>
      </c>
      <c r="ACZ13" s="90">
        <v>11482835.539999999</v>
      </c>
      <c r="ADA13" s="90">
        <v>5379685.2999999998</v>
      </c>
      <c r="ADB13" s="90">
        <v>6292332.6200000001</v>
      </c>
      <c r="ADC13" s="90">
        <v>11596050.52</v>
      </c>
      <c r="ADD13" s="90">
        <v>160512625.05000001</v>
      </c>
      <c r="ADE13" s="90">
        <v>139178116.71000001</v>
      </c>
      <c r="ADF13" s="90">
        <v>26142782.25</v>
      </c>
      <c r="ADG13" s="90">
        <v>28462677.41</v>
      </c>
      <c r="ADH13" s="90">
        <v>40112310.219999999</v>
      </c>
      <c r="ADI13" s="90">
        <v>18642034.789999999</v>
      </c>
      <c r="ADJ13" s="90">
        <v>39065389.770000003</v>
      </c>
      <c r="ADK13" s="90">
        <v>32308197.190000001</v>
      </c>
      <c r="ADL13" s="90">
        <v>38216593.219999999</v>
      </c>
      <c r="ADM13" s="90">
        <v>350551944.58999997</v>
      </c>
      <c r="ADN13" s="90">
        <v>59919074.859999999</v>
      </c>
      <c r="ADO13" s="90">
        <v>65796904.020000003</v>
      </c>
      <c r="ADP13" s="90">
        <v>189188762.68000001</v>
      </c>
      <c r="ADQ13" s="90">
        <v>22631591.609999999</v>
      </c>
      <c r="ADR13" s="90">
        <v>31003402.170000002</v>
      </c>
      <c r="ADS13" s="90">
        <v>50116005.859999999</v>
      </c>
      <c r="ADT13" s="90">
        <v>19409351.73</v>
      </c>
      <c r="ADU13" s="90">
        <v>608512167.80999994</v>
      </c>
      <c r="ADV13" s="90">
        <v>93632239.930000007</v>
      </c>
      <c r="ADW13" s="90">
        <v>72740958.299999997</v>
      </c>
      <c r="ADX13" s="90">
        <v>31067194.68</v>
      </c>
      <c r="ADY13" s="90">
        <v>16621761.369999999</v>
      </c>
      <c r="ADZ13" s="90">
        <v>44663376.109999999</v>
      </c>
      <c r="AEA13" s="90">
        <v>34077628.149999999</v>
      </c>
      <c r="AEB13" s="90">
        <v>28475286.760000002</v>
      </c>
      <c r="AEC13" s="90">
        <v>24581184.699999999</v>
      </c>
      <c r="AED13" s="90">
        <v>22074850.489999998</v>
      </c>
      <c r="AEE13" s="90">
        <v>26577567.629999999</v>
      </c>
      <c r="AEF13" s="90">
        <v>55167737.579999998</v>
      </c>
      <c r="AEG13" s="90">
        <v>29213411.66</v>
      </c>
      <c r="AEH13" s="90">
        <v>25317020</v>
      </c>
      <c r="AEI13" s="90">
        <v>40271353.649999999</v>
      </c>
      <c r="AEJ13" s="90">
        <v>55142921.159999996</v>
      </c>
      <c r="AEK13" s="90">
        <v>24285854.84</v>
      </c>
      <c r="AEL13" s="90">
        <v>48431327.530000001</v>
      </c>
      <c r="AEM13" s="90">
        <v>14934727.74</v>
      </c>
      <c r="AEN13" s="90">
        <v>48741899.289999999</v>
      </c>
      <c r="AEO13" s="90">
        <v>384743296.48000002</v>
      </c>
      <c r="AEP13" s="90">
        <v>56975738.369999997</v>
      </c>
      <c r="AEQ13" s="90">
        <v>58511969.890000001</v>
      </c>
      <c r="AER13" s="90">
        <v>41323592.25</v>
      </c>
      <c r="AES13" s="90">
        <v>34007764.799999997</v>
      </c>
      <c r="AET13" s="90">
        <v>69810146.769999996</v>
      </c>
      <c r="AEU13" s="90">
        <v>35516757.090000004</v>
      </c>
      <c r="AEV13" s="90">
        <v>49481641.329999998</v>
      </c>
      <c r="AEW13" s="90">
        <v>31883267.48</v>
      </c>
      <c r="AEX13" s="90">
        <v>6871159.3700000001</v>
      </c>
      <c r="AEY13" s="90">
        <v>328899537.00999999</v>
      </c>
      <c r="AEZ13" s="90">
        <v>205414280.59999999</v>
      </c>
      <c r="AFA13" s="90">
        <v>70619329.040000007</v>
      </c>
      <c r="AFB13" s="90">
        <v>66102922.049999997</v>
      </c>
      <c r="AFC13" s="90">
        <v>94561624.629999995</v>
      </c>
      <c r="AFD13" s="90">
        <v>79843757.049999997</v>
      </c>
      <c r="AFE13" s="90">
        <v>43153434.43</v>
      </c>
      <c r="AFF13" s="90">
        <v>67817687.400000006</v>
      </c>
      <c r="AFG13" s="90">
        <v>39472058.609999999</v>
      </c>
      <c r="AFH13" s="90">
        <v>58829320.659999996</v>
      </c>
      <c r="AFI13" s="90">
        <v>46287586.619999997</v>
      </c>
      <c r="AFJ13" s="90">
        <v>46619240.799999997</v>
      </c>
      <c r="AFK13" s="90">
        <v>64973698.219999999</v>
      </c>
      <c r="AFL13" s="90">
        <v>344298853.72000003</v>
      </c>
      <c r="AFM13" s="90">
        <v>103470215.83</v>
      </c>
      <c r="AFN13" s="90">
        <v>59821252.619999997</v>
      </c>
      <c r="AFO13" s="90">
        <v>56344380</v>
      </c>
      <c r="AFP13" s="90">
        <v>52949573.609999999</v>
      </c>
      <c r="AFQ13" s="90">
        <v>38547710.93</v>
      </c>
      <c r="AFR13" s="90">
        <v>35822409.269999996</v>
      </c>
      <c r="AFS13" s="90">
        <v>73897519.640000001</v>
      </c>
      <c r="AFT13" s="90">
        <v>65832853.289999999</v>
      </c>
      <c r="AFU13" s="90">
        <v>34100410</v>
      </c>
      <c r="AFV13" s="90">
        <v>69821934.769999996</v>
      </c>
      <c r="AFW13" s="90">
        <v>31872852.719999999</v>
      </c>
      <c r="AFX13" s="90">
        <v>319380287.17000002</v>
      </c>
      <c r="AFY13" s="90">
        <v>29510240.52</v>
      </c>
      <c r="AFZ13" s="90">
        <v>39219017.740000002</v>
      </c>
      <c r="AGA13" s="90">
        <v>34851889.140000001</v>
      </c>
      <c r="AGB13" s="90">
        <v>79490414.870000005</v>
      </c>
      <c r="AGC13" s="90">
        <v>32740996.949999999</v>
      </c>
      <c r="AGD13" s="90">
        <v>31158334.670000002</v>
      </c>
      <c r="AGE13" s="90">
        <v>33728502.109999999</v>
      </c>
      <c r="AGF13" s="90">
        <v>29057646.91</v>
      </c>
      <c r="AGG13" s="90">
        <v>41497386.060000002</v>
      </c>
      <c r="AGH13" s="90">
        <v>16078396.449999999</v>
      </c>
      <c r="AGI13" s="90">
        <v>497570722.43000001</v>
      </c>
      <c r="AGJ13" s="90">
        <v>138011992.19</v>
      </c>
      <c r="AGK13" s="90">
        <v>55135177.369999997</v>
      </c>
      <c r="AGL13" s="90">
        <v>32974752.16</v>
      </c>
      <c r="AGM13" s="90">
        <v>69243346.239999995</v>
      </c>
      <c r="AGN13" s="90">
        <v>71329959.019999996</v>
      </c>
      <c r="AGO13" s="90">
        <v>30453605.219999999</v>
      </c>
      <c r="AGP13" s="90">
        <v>22924304.25</v>
      </c>
      <c r="AGQ13" s="90">
        <v>617312935.54999995</v>
      </c>
      <c r="AGR13" s="90">
        <v>404145846.13</v>
      </c>
      <c r="AGS13" s="90">
        <v>49532369.93</v>
      </c>
      <c r="AGT13" s="90">
        <v>86548710.819999993</v>
      </c>
      <c r="AGU13" s="90">
        <v>97340977.829999998</v>
      </c>
      <c r="AGV13" s="90">
        <v>69879690.129999995</v>
      </c>
      <c r="AGW13" s="90">
        <v>63552784.009999998</v>
      </c>
      <c r="AGX13" s="90">
        <v>57922472.710000001</v>
      </c>
      <c r="AGY13" s="90">
        <v>19495226.309999999</v>
      </c>
      <c r="AGZ13" s="90">
        <v>45405994.340000004</v>
      </c>
      <c r="AHA13" s="90">
        <v>47708853.020000003</v>
      </c>
      <c r="AHB13" s="90">
        <v>33627002</v>
      </c>
      <c r="AHC13" s="90">
        <v>31367602.690000001</v>
      </c>
      <c r="AHD13" s="90">
        <v>25895745.48</v>
      </c>
      <c r="AHE13" s="90">
        <v>32084853.399999999</v>
      </c>
      <c r="AHF13" s="90">
        <v>46707421.039999999</v>
      </c>
      <c r="AHG13" s="90">
        <v>30018272.670000002</v>
      </c>
      <c r="AHH13" s="90">
        <v>196129979.75999999</v>
      </c>
      <c r="AHI13" s="90">
        <v>45849128.009999998</v>
      </c>
      <c r="AHJ13" s="90">
        <v>48971298.700000003</v>
      </c>
      <c r="AHK13" s="90">
        <v>39241904.630000003</v>
      </c>
      <c r="AHL13" s="90">
        <v>63832258.369999997</v>
      </c>
      <c r="AHM13" s="90">
        <v>39982247.700000003</v>
      </c>
      <c r="AHN13" s="90">
        <v>7376690.6399999997</v>
      </c>
    </row>
    <row r="14" spans="1:899" ht="21" x14ac:dyDescent="0.35">
      <c r="A14" s="92" t="s">
        <v>16</v>
      </c>
      <c r="B14" s="5" t="s">
        <v>17</v>
      </c>
      <c r="C14" s="90">
        <v>381001815.60000002</v>
      </c>
      <c r="D14" s="90">
        <v>15477863.309999999</v>
      </c>
      <c r="E14" s="90">
        <v>16630758.630000001</v>
      </c>
      <c r="F14" s="90">
        <v>12841835.720000001</v>
      </c>
      <c r="G14" s="90">
        <v>17880106.890000001</v>
      </c>
      <c r="H14" s="90">
        <v>9298560.2699999996</v>
      </c>
      <c r="I14" s="90">
        <v>13561924.649999999</v>
      </c>
      <c r="J14" s="90">
        <v>8575704.2599999998</v>
      </c>
      <c r="K14" s="90">
        <v>9345648</v>
      </c>
      <c r="L14" s="90">
        <v>24751570.75</v>
      </c>
      <c r="M14" s="90">
        <v>6474350.4800000004</v>
      </c>
      <c r="N14" s="90">
        <v>5519792.9799999995</v>
      </c>
      <c r="O14" s="90">
        <v>6832184.5700000003</v>
      </c>
      <c r="P14" s="90">
        <v>7731426.1699999999</v>
      </c>
      <c r="Q14" s="90">
        <v>13354415.560000001</v>
      </c>
      <c r="R14" s="90">
        <v>10745462.75</v>
      </c>
      <c r="S14" s="90">
        <v>5727847.2000000002</v>
      </c>
      <c r="T14" s="90">
        <v>4396145.5</v>
      </c>
      <c r="U14" s="90">
        <v>121828389.33000001</v>
      </c>
      <c r="V14" s="90">
        <v>41884529.120000005</v>
      </c>
      <c r="W14" s="90">
        <v>10927418.93</v>
      </c>
      <c r="X14" s="90">
        <v>23401457.91</v>
      </c>
      <c r="Y14" s="90">
        <v>19555095.41</v>
      </c>
      <c r="Z14" s="90">
        <v>8425233.8699999992</v>
      </c>
      <c r="AA14" s="90">
        <v>9661540.9199999999</v>
      </c>
      <c r="AB14" s="90">
        <v>30809948.800000001</v>
      </c>
      <c r="AC14" s="90">
        <v>11705987.67</v>
      </c>
      <c r="AD14" s="90">
        <v>11683228.609999999</v>
      </c>
      <c r="AE14" s="90">
        <v>29663055.110000003</v>
      </c>
      <c r="AF14" s="90">
        <v>15573617.57</v>
      </c>
      <c r="AG14" s="90">
        <v>239047215.95999998</v>
      </c>
      <c r="AH14" s="90">
        <v>21656719.899999999</v>
      </c>
      <c r="AI14" s="90">
        <v>5747760.6699999999</v>
      </c>
      <c r="AJ14" s="90">
        <v>10259994.029999999</v>
      </c>
      <c r="AK14" s="90">
        <v>10889245.970000001</v>
      </c>
      <c r="AL14" s="90">
        <v>11179007</v>
      </c>
      <c r="AM14" s="90">
        <v>5383546.5999999996</v>
      </c>
      <c r="AN14" s="90">
        <v>5332441.5600000005</v>
      </c>
      <c r="AO14" s="90">
        <v>8796770.6600000001</v>
      </c>
      <c r="AP14" s="90">
        <v>8938150.1999999993</v>
      </c>
      <c r="AQ14" s="90">
        <v>7966335.0099999998</v>
      </c>
      <c r="AR14" s="90">
        <v>10439564.32</v>
      </c>
      <c r="AS14" s="90">
        <v>73069477.849999994</v>
      </c>
      <c r="AT14" s="90">
        <v>5067487.6500000004</v>
      </c>
      <c r="AU14" s="90">
        <v>3281381.79</v>
      </c>
      <c r="AV14" s="90">
        <v>4651194.8100000005</v>
      </c>
      <c r="AW14" s="90">
        <v>12859193.559999999</v>
      </c>
      <c r="AX14" s="90">
        <v>16231690.669999998</v>
      </c>
      <c r="AY14" s="90">
        <v>3775915.39</v>
      </c>
      <c r="AZ14" s="90">
        <v>6525569.5300000003</v>
      </c>
      <c r="BA14" s="90">
        <v>6349900.75</v>
      </c>
      <c r="BB14" s="90">
        <v>6987976.0800000001</v>
      </c>
      <c r="BC14" s="90">
        <v>5008061.38</v>
      </c>
      <c r="BD14" s="90">
        <v>4380710.88</v>
      </c>
      <c r="BE14" s="90">
        <v>24276748.190000001</v>
      </c>
      <c r="BF14" s="90">
        <v>6224423.9199999999</v>
      </c>
      <c r="BG14" s="90">
        <v>2628974.0199999996</v>
      </c>
      <c r="BH14" s="90">
        <v>111308761.06999999</v>
      </c>
      <c r="BI14" s="90">
        <v>108480103.50999999</v>
      </c>
      <c r="BJ14" s="90">
        <v>9228232.5399999991</v>
      </c>
      <c r="BK14" s="90">
        <v>7448862.3099999996</v>
      </c>
      <c r="BL14" s="90">
        <v>20286861.470000003</v>
      </c>
      <c r="BM14" s="90">
        <v>11343372.800000001</v>
      </c>
      <c r="BN14" s="90">
        <v>14282462.1</v>
      </c>
      <c r="BO14" s="90">
        <v>1747087.84</v>
      </c>
      <c r="BP14" s="90">
        <v>549393.53</v>
      </c>
      <c r="BQ14" s="90">
        <v>57970964.360000007</v>
      </c>
      <c r="BR14" s="90">
        <v>43399792.340000004</v>
      </c>
      <c r="BS14" s="90">
        <v>8385394.1500000004</v>
      </c>
      <c r="BT14" s="90">
        <v>11069158.91</v>
      </c>
      <c r="BU14" s="90">
        <v>8040148.9800000004</v>
      </c>
      <c r="BV14" s="90">
        <v>5789151.3200000003</v>
      </c>
      <c r="BW14" s="90">
        <v>16107087.159999998</v>
      </c>
      <c r="BX14" s="90">
        <v>18772821.23</v>
      </c>
      <c r="BY14" s="90">
        <v>70630749.790000007</v>
      </c>
      <c r="BZ14" s="90">
        <v>12609663.849999998</v>
      </c>
      <c r="CA14" s="90">
        <v>14019400.43</v>
      </c>
      <c r="CB14" s="90">
        <v>22690750.079999998</v>
      </c>
      <c r="CC14" s="90">
        <v>7860942.8000000007</v>
      </c>
      <c r="CD14" s="90">
        <v>8811250.6600000001</v>
      </c>
      <c r="CE14" s="90">
        <v>10479920.210000001</v>
      </c>
      <c r="CF14" s="90">
        <v>1367610236.02</v>
      </c>
      <c r="CG14" s="90">
        <v>26392349.059999999</v>
      </c>
      <c r="CH14" s="90">
        <v>18016449.129999999</v>
      </c>
      <c r="CI14" s="90">
        <v>7194832.04</v>
      </c>
      <c r="CJ14" s="90">
        <v>9493232.7800000012</v>
      </c>
      <c r="CK14" s="90">
        <v>9903354.1799999997</v>
      </c>
      <c r="CL14" s="90">
        <v>7196819.3200000003</v>
      </c>
      <c r="CM14" s="90">
        <v>41563759.509999998</v>
      </c>
      <c r="CN14" s="90">
        <v>5853706.5199999996</v>
      </c>
      <c r="CO14" s="90">
        <v>6697487.3300000001</v>
      </c>
      <c r="CP14" s="90">
        <v>7903192.4299999997</v>
      </c>
      <c r="CQ14" s="90">
        <v>9856846.4299999997</v>
      </c>
      <c r="CR14" s="90">
        <v>6573201.9699999997</v>
      </c>
      <c r="CS14" s="90">
        <v>79245877.520000011</v>
      </c>
      <c r="CT14" s="90">
        <v>6649390.6400000006</v>
      </c>
      <c r="CU14" s="90">
        <v>8849123.9100000001</v>
      </c>
      <c r="CV14" s="90">
        <v>18275946.690000001</v>
      </c>
      <c r="CW14" s="90">
        <v>7159242.6600000001</v>
      </c>
      <c r="CX14" s="90">
        <v>15260238.18</v>
      </c>
      <c r="CY14" s="90">
        <v>16854306.050000001</v>
      </c>
      <c r="CZ14" s="90">
        <v>10720593.139999999</v>
      </c>
      <c r="DA14" s="90">
        <v>74527038.039999992</v>
      </c>
      <c r="DB14" s="90">
        <v>55781958.859999999</v>
      </c>
      <c r="DC14" s="90">
        <v>7264718</v>
      </c>
      <c r="DD14" s="90">
        <v>7505849.3300000001</v>
      </c>
      <c r="DE14" s="90">
        <v>11874676.35</v>
      </c>
      <c r="DF14" s="90">
        <v>15548179.879999999</v>
      </c>
      <c r="DG14" s="90">
        <v>9545364.8000000007</v>
      </c>
      <c r="DH14" s="90">
        <v>44977263.000000007</v>
      </c>
      <c r="DI14" s="90">
        <v>3935758.92</v>
      </c>
      <c r="DJ14" s="90">
        <v>235611187.03999996</v>
      </c>
      <c r="DK14" s="90">
        <v>7484075.6100000003</v>
      </c>
      <c r="DL14" s="90">
        <v>14227680.079999998</v>
      </c>
      <c r="DM14" s="90">
        <v>8853340.9499999993</v>
      </c>
      <c r="DN14" s="90">
        <v>10485670.83</v>
      </c>
      <c r="DO14" s="90">
        <v>14238673.34</v>
      </c>
      <c r="DP14" s="90">
        <v>12389540.539999999</v>
      </c>
      <c r="DQ14" s="90">
        <v>11668715.190000001</v>
      </c>
      <c r="DR14" s="90">
        <v>16347566.210000001</v>
      </c>
      <c r="DS14" s="90">
        <v>51783175.650000006</v>
      </c>
      <c r="DT14" s="90">
        <v>14936015.060000002</v>
      </c>
      <c r="DU14" s="90">
        <v>17950288.940000001</v>
      </c>
      <c r="DV14" s="90">
        <v>32025115.139999997</v>
      </c>
      <c r="DW14" s="90">
        <v>25568226.09</v>
      </c>
      <c r="DX14" s="90">
        <v>37702093.669999994</v>
      </c>
      <c r="DY14" s="90">
        <v>7445722.6299999999</v>
      </c>
      <c r="DZ14" s="90">
        <v>4233309.1500000004</v>
      </c>
      <c r="EA14" s="90">
        <v>11277239.07</v>
      </c>
      <c r="EB14" s="90">
        <v>9697532.6400000006</v>
      </c>
      <c r="EC14" s="90">
        <v>23862464.859999999</v>
      </c>
      <c r="ED14" s="90">
        <v>129207825.14000002</v>
      </c>
      <c r="EE14" s="90">
        <v>52853443.880000003</v>
      </c>
      <c r="EF14" s="90">
        <v>5911694.5899999999</v>
      </c>
      <c r="EG14" s="90">
        <v>6474047.1799999997</v>
      </c>
      <c r="EH14" s="90">
        <v>6747680.3799999999</v>
      </c>
      <c r="EI14" s="90">
        <v>10525138.440000001</v>
      </c>
      <c r="EJ14" s="90">
        <v>15660082.039999999</v>
      </c>
      <c r="EK14" s="90">
        <v>5896147.0900000008</v>
      </c>
      <c r="EL14" s="90">
        <v>5742437.54</v>
      </c>
      <c r="EM14" s="90">
        <v>135226822.72</v>
      </c>
      <c r="EN14" s="90">
        <v>14516639.83</v>
      </c>
      <c r="EO14" s="90">
        <v>10690828.27</v>
      </c>
      <c r="EP14" s="90">
        <v>7761261.2400000002</v>
      </c>
      <c r="EQ14" s="90">
        <v>9694021.620000001</v>
      </c>
      <c r="ER14" s="90">
        <v>6937382.9699999997</v>
      </c>
      <c r="ES14" s="90">
        <v>14573517.859999999</v>
      </c>
      <c r="ET14" s="90">
        <v>12358741.67</v>
      </c>
      <c r="EU14" s="90">
        <v>11632487.65</v>
      </c>
      <c r="EV14" s="90">
        <v>83364347.849999994</v>
      </c>
      <c r="EW14" s="90">
        <v>3434221.66</v>
      </c>
      <c r="EX14" s="90">
        <v>8901829.4499999993</v>
      </c>
      <c r="EY14" s="90">
        <v>18263324.789999999</v>
      </c>
      <c r="EZ14" s="90">
        <v>12021490.66</v>
      </c>
      <c r="FA14" s="90">
        <v>25625803.919999998</v>
      </c>
      <c r="FB14" s="90">
        <v>41548161.899999999</v>
      </c>
      <c r="FC14" s="90">
        <v>8225523.9699999997</v>
      </c>
      <c r="FD14" s="90">
        <v>9870712.9800000004</v>
      </c>
      <c r="FE14" s="90">
        <v>4860263.8599999994</v>
      </c>
      <c r="FF14" s="90">
        <v>14376222.289999999</v>
      </c>
      <c r="FG14" s="90">
        <v>3871527.38</v>
      </c>
      <c r="FH14" s="90">
        <v>249767128.84</v>
      </c>
      <c r="FI14" s="90">
        <v>4723753.8499999996</v>
      </c>
      <c r="FJ14" s="90">
        <v>4941184.62</v>
      </c>
      <c r="FK14" s="90">
        <v>2252534.09</v>
      </c>
      <c r="FL14" s="90">
        <v>5491705.46</v>
      </c>
      <c r="FM14" s="90">
        <v>7890336.9499999993</v>
      </c>
      <c r="FN14" s="90">
        <v>4667222.45</v>
      </c>
      <c r="FO14" s="90">
        <v>803372.37</v>
      </c>
      <c r="FP14" s="90">
        <v>117857943.45</v>
      </c>
      <c r="FQ14" s="90">
        <v>6658084.2000000002</v>
      </c>
      <c r="FR14" s="90">
        <v>10482300.789999999</v>
      </c>
      <c r="FS14" s="90">
        <v>8307071.3100000005</v>
      </c>
      <c r="FT14" s="90">
        <v>12155358.859999999</v>
      </c>
      <c r="FU14" s="90">
        <v>5508123.4000000004</v>
      </c>
      <c r="FV14" s="90">
        <v>15348131.450000001</v>
      </c>
      <c r="FW14" s="90">
        <v>9822150.3399999999</v>
      </c>
      <c r="FX14" s="90">
        <v>9722945.8599999994</v>
      </c>
      <c r="FY14" s="90">
        <v>12440716.140000001</v>
      </c>
      <c r="FZ14" s="90">
        <v>18794387.690000001</v>
      </c>
      <c r="GA14" s="90">
        <v>7195610.7899999991</v>
      </c>
      <c r="GB14" s="90">
        <v>6331152.5899999999</v>
      </c>
      <c r="GC14" s="90">
        <v>1836920.95</v>
      </c>
      <c r="GD14" s="90">
        <v>86465392.970000014</v>
      </c>
      <c r="GE14" s="90">
        <v>5755742.0600000005</v>
      </c>
      <c r="GF14" s="90">
        <v>3960258.4299999997</v>
      </c>
      <c r="GG14" s="90">
        <v>14874859.18</v>
      </c>
      <c r="GH14" s="90">
        <v>7302950.04</v>
      </c>
      <c r="GI14" s="90">
        <v>5598622.2699999996</v>
      </c>
      <c r="GJ14" s="90">
        <v>5733110.7200000007</v>
      </c>
      <c r="GK14" s="90">
        <v>19181807.300000001</v>
      </c>
      <c r="GL14" s="90">
        <v>5821588.9199999999</v>
      </c>
      <c r="GM14" s="90">
        <v>2836427.9400000004</v>
      </c>
      <c r="GN14" s="90">
        <v>1822384.69</v>
      </c>
      <c r="GO14" s="90">
        <v>5877820.5700000003</v>
      </c>
      <c r="GP14" s="90">
        <v>34427823.039999999</v>
      </c>
      <c r="GQ14" s="90">
        <v>11459758.33</v>
      </c>
      <c r="GR14" s="90">
        <v>6651814.8899999997</v>
      </c>
      <c r="GS14" s="90">
        <v>9929045.8000000007</v>
      </c>
      <c r="GT14" s="90">
        <v>3284017.9299999997</v>
      </c>
      <c r="GU14" s="90">
        <v>42810464.869999997</v>
      </c>
      <c r="GV14" s="90">
        <v>8679575.6699999999</v>
      </c>
      <c r="GW14" s="90">
        <v>6281540.5499999998</v>
      </c>
      <c r="GX14" s="90">
        <v>58126218.230000004</v>
      </c>
      <c r="GY14" s="90">
        <v>4564684.1500000004</v>
      </c>
      <c r="GZ14" s="90">
        <v>13561374.050000001</v>
      </c>
      <c r="HA14" s="90">
        <v>7094528.5199999996</v>
      </c>
      <c r="HB14" s="90">
        <v>163645667.31</v>
      </c>
      <c r="HC14" s="90">
        <v>92880856.109999999</v>
      </c>
      <c r="HD14" s="90">
        <v>307741199.51000005</v>
      </c>
      <c r="HE14" s="90">
        <v>35984450.140000001</v>
      </c>
      <c r="HF14" s="90">
        <v>15690288.719999999</v>
      </c>
      <c r="HG14" s="90">
        <v>22013269.390000001</v>
      </c>
      <c r="HH14" s="90">
        <v>6156044.21</v>
      </c>
      <c r="HI14" s="90">
        <v>65913914.880000003</v>
      </c>
      <c r="HJ14" s="90">
        <v>11878094.58</v>
      </c>
      <c r="HK14" s="90">
        <v>17805893.940000001</v>
      </c>
      <c r="HL14" s="90">
        <v>10223972.640000001</v>
      </c>
      <c r="HM14" s="90">
        <v>20427029.82</v>
      </c>
      <c r="HN14" s="90">
        <v>8656690.5299999993</v>
      </c>
      <c r="HO14" s="90">
        <v>15267267.780000001</v>
      </c>
      <c r="HP14" s="90">
        <v>5766983.2999999998</v>
      </c>
      <c r="HQ14" s="90">
        <v>177495465.01000002</v>
      </c>
      <c r="HR14" s="90">
        <v>66258225.419999994</v>
      </c>
      <c r="HS14" s="90">
        <v>6245051.7300000004</v>
      </c>
      <c r="HT14" s="90">
        <v>5398380.5399999991</v>
      </c>
      <c r="HU14" s="90">
        <v>5865972.8899999997</v>
      </c>
      <c r="HV14" s="90">
        <v>4532074.96</v>
      </c>
      <c r="HW14" s="90">
        <v>13330421.16</v>
      </c>
      <c r="HX14" s="90">
        <v>5825849.7999999998</v>
      </c>
      <c r="HY14" s="90">
        <v>8508410.8300000001</v>
      </c>
      <c r="HZ14" s="90">
        <v>7478463.3900000006</v>
      </c>
      <c r="IA14" s="90">
        <v>6118104.0999999996</v>
      </c>
      <c r="IB14" s="90">
        <v>10886004.58</v>
      </c>
      <c r="IC14" s="90">
        <v>5146971.4700000007</v>
      </c>
      <c r="ID14" s="90">
        <v>14288892</v>
      </c>
      <c r="IE14" s="90">
        <v>7358029.9000000004</v>
      </c>
      <c r="IF14" s="90">
        <v>7395308.0500000007</v>
      </c>
      <c r="IG14" s="90">
        <v>101609947.33</v>
      </c>
      <c r="IH14" s="90">
        <v>22852809.639999997</v>
      </c>
      <c r="II14" s="90">
        <v>8864524.8100000005</v>
      </c>
      <c r="IJ14" s="90">
        <v>10801068.289999999</v>
      </c>
      <c r="IK14" s="90">
        <v>58342364.719999999</v>
      </c>
      <c r="IL14" s="90">
        <v>4609704.3599999994</v>
      </c>
      <c r="IM14" s="90">
        <v>16619448.17</v>
      </c>
      <c r="IN14" s="90">
        <v>3770552.7199999997</v>
      </c>
      <c r="IO14" s="90">
        <v>4765770.2699999996</v>
      </c>
      <c r="IP14" s="90">
        <v>5711896.7300000004</v>
      </c>
      <c r="IQ14" s="90">
        <v>4015062.0300000003</v>
      </c>
      <c r="IR14" s="90">
        <v>140199952.89000002</v>
      </c>
      <c r="IS14" s="90">
        <v>42630835.159999996</v>
      </c>
      <c r="IT14" s="90">
        <v>12560872.91</v>
      </c>
      <c r="IU14" s="90">
        <v>4998499.76</v>
      </c>
      <c r="IV14" s="90">
        <v>4662917.16</v>
      </c>
      <c r="IW14" s="90">
        <v>1579190.6400000001</v>
      </c>
      <c r="IX14" s="90">
        <v>6647513.3799999999</v>
      </c>
      <c r="IY14" s="90">
        <v>3962492.72</v>
      </c>
      <c r="IZ14" s="90">
        <v>8567718.3000000007</v>
      </c>
      <c r="JA14" s="90">
        <v>9965973.5800000001</v>
      </c>
      <c r="JB14" s="90">
        <v>5856942.3799999999</v>
      </c>
      <c r="JC14" s="90">
        <v>8385609.3500000006</v>
      </c>
      <c r="JD14" s="90">
        <v>401742438.87</v>
      </c>
      <c r="JE14" s="90">
        <v>25934109.099999998</v>
      </c>
      <c r="JF14" s="90">
        <v>7223114.9100000001</v>
      </c>
      <c r="JG14" s="90">
        <v>560782.98</v>
      </c>
      <c r="JH14" s="90">
        <v>3434015.0200000005</v>
      </c>
      <c r="JI14" s="90">
        <v>7192828.0600000005</v>
      </c>
      <c r="JJ14" s="90">
        <v>37079020.799999997</v>
      </c>
      <c r="JK14" s="90">
        <v>4403126.57</v>
      </c>
      <c r="JL14" s="90">
        <v>7788541.3800000008</v>
      </c>
      <c r="JM14" s="90">
        <v>10225469.08</v>
      </c>
      <c r="JN14" s="90">
        <v>5453696.5300000003</v>
      </c>
      <c r="JO14" s="90">
        <v>17625736.859999999</v>
      </c>
      <c r="JP14" s="90">
        <v>4103545.91</v>
      </c>
      <c r="JQ14" s="90">
        <v>103212921.31999999</v>
      </c>
      <c r="JR14" s="90">
        <v>24817802.490000006</v>
      </c>
      <c r="JS14" s="90">
        <v>3289041.8499999996</v>
      </c>
      <c r="JT14" s="90">
        <v>10948658.43</v>
      </c>
      <c r="JU14" s="90">
        <v>18964659.66</v>
      </c>
      <c r="JV14" s="90">
        <v>3083991.11</v>
      </c>
      <c r="JW14" s="90">
        <v>122321320.48999999</v>
      </c>
      <c r="JX14" s="90">
        <v>15820163.379999999</v>
      </c>
      <c r="JY14" s="90">
        <v>9070597.1099999994</v>
      </c>
      <c r="JZ14" s="90">
        <v>11480506.870000001</v>
      </c>
      <c r="KA14" s="90">
        <v>5568815.4199999999</v>
      </c>
      <c r="KB14" s="90">
        <v>6148852.1299999999</v>
      </c>
      <c r="KC14" s="90">
        <v>10747188.32</v>
      </c>
      <c r="KD14" s="90">
        <v>7425706.7599999998</v>
      </c>
      <c r="KE14" s="90">
        <v>4253401.49</v>
      </c>
      <c r="KF14" s="90">
        <v>101463945.67</v>
      </c>
      <c r="KG14" s="90">
        <v>0</v>
      </c>
      <c r="KH14" s="90">
        <v>5462598.9199999999</v>
      </c>
      <c r="KI14" s="90">
        <v>9600259.3399999999</v>
      </c>
      <c r="KJ14" s="90">
        <v>11578856.120000001</v>
      </c>
      <c r="KK14" s="90">
        <v>6631480.7200000007</v>
      </c>
      <c r="KL14" s="90">
        <v>25515211.349999998</v>
      </c>
      <c r="KM14" s="90">
        <v>4373795.67</v>
      </c>
      <c r="KN14" s="90">
        <v>5367200.3</v>
      </c>
      <c r="KO14" s="90">
        <v>32429660.470000003</v>
      </c>
      <c r="KP14" s="90">
        <v>5561928.9700000007</v>
      </c>
      <c r="KQ14" s="90">
        <v>11798350.9</v>
      </c>
      <c r="KR14" s="90">
        <v>39974474.739999995</v>
      </c>
      <c r="KS14" s="90">
        <v>9203441.8499999978</v>
      </c>
      <c r="KT14" s="90">
        <v>52151661.909999996</v>
      </c>
      <c r="KU14" s="90">
        <v>59272618.329999998</v>
      </c>
      <c r="KV14" s="90">
        <v>10160379.57</v>
      </c>
      <c r="KW14" s="90">
        <v>90057597.709999979</v>
      </c>
      <c r="KX14" s="90">
        <v>14915400.130000001</v>
      </c>
      <c r="KY14" s="90">
        <v>6650285.2800000003</v>
      </c>
      <c r="KZ14" s="90">
        <v>18508732.829999998</v>
      </c>
      <c r="LA14" s="90">
        <v>66472670.149999999</v>
      </c>
      <c r="LB14" s="90">
        <v>11205933.41</v>
      </c>
      <c r="LC14" s="90">
        <v>7517935.5499999998</v>
      </c>
      <c r="LD14" s="90">
        <v>8363608.1500000004</v>
      </c>
      <c r="LE14" s="90">
        <v>151913462.09</v>
      </c>
      <c r="LF14" s="90">
        <v>43301916.939999998</v>
      </c>
      <c r="LG14" s="90">
        <v>42216471.950000003</v>
      </c>
      <c r="LH14" s="90">
        <v>42032372.659999996</v>
      </c>
      <c r="LI14" s="90">
        <v>5869285.8799999999</v>
      </c>
      <c r="LJ14" s="90">
        <v>8318256.3900000006</v>
      </c>
      <c r="LK14" s="90">
        <v>3401199.73</v>
      </c>
      <c r="LL14" s="90">
        <v>27726102.810000002</v>
      </c>
      <c r="LM14" s="90">
        <v>5710526.0300000003</v>
      </c>
      <c r="LN14" s="90">
        <v>13262108.690000001</v>
      </c>
      <c r="LO14" s="90">
        <v>3167912.66</v>
      </c>
      <c r="LP14" s="90">
        <v>50787100.229999997</v>
      </c>
      <c r="LQ14" s="90">
        <v>8158033.1700000009</v>
      </c>
      <c r="LR14" s="90">
        <v>20670361.749999996</v>
      </c>
      <c r="LS14" s="90">
        <v>89686783.270000011</v>
      </c>
      <c r="LT14" s="90">
        <v>58869696.809999995</v>
      </c>
      <c r="LU14" s="90">
        <v>85024357.060000002</v>
      </c>
      <c r="LV14" s="90">
        <v>32247737.469999995</v>
      </c>
      <c r="LW14" s="90">
        <v>19124361.720000003</v>
      </c>
      <c r="LX14" s="90">
        <v>11633604.75</v>
      </c>
      <c r="LY14" s="90">
        <v>9320262.2399999984</v>
      </c>
      <c r="LZ14" s="90">
        <v>12038623.25</v>
      </c>
      <c r="MA14" s="90">
        <v>8602187.75</v>
      </c>
      <c r="MB14" s="90">
        <v>13489569.579999998</v>
      </c>
      <c r="MC14" s="90">
        <v>28564337.140000001</v>
      </c>
      <c r="MD14" s="90">
        <v>6259726.79</v>
      </c>
      <c r="ME14" s="90">
        <v>189090822.88000003</v>
      </c>
      <c r="MF14" s="90">
        <v>5945839.0099999998</v>
      </c>
      <c r="MG14" s="90">
        <v>2783112.87</v>
      </c>
      <c r="MH14" s="90">
        <v>6379210.5600000005</v>
      </c>
      <c r="MI14" s="90">
        <v>5071567.1099999994</v>
      </c>
      <c r="MJ14" s="90">
        <v>10187382.190000001</v>
      </c>
      <c r="MK14" s="90">
        <v>6503809.0800000001</v>
      </c>
      <c r="ML14" s="90">
        <v>8555126.0899999999</v>
      </c>
      <c r="MM14" s="90">
        <v>7867687.1999999993</v>
      </c>
      <c r="MN14" s="90">
        <v>5166610.59</v>
      </c>
      <c r="MO14" s="90">
        <v>7582618.5</v>
      </c>
      <c r="MP14" s="90">
        <v>5383533.1600000001</v>
      </c>
      <c r="MQ14" s="90">
        <v>455997864.53000003</v>
      </c>
      <c r="MR14" s="90">
        <v>7399676.4300000006</v>
      </c>
      <c r="MS14" s="90">
        <v>9487158.6999999993</v>
      </c>
      <c r="MT14" s="90">
        <v>5864341.4900000002</v>
      </c>
      <c r="MU14" s="90">
        <v>6353536.2400000002</v>
      </c>
      <c r="MV14" s="90">
        <v>3970545.99</v>
      </c>
      <c r="MW14" s="90">
        <v>22242898.979900002</v>
      </c>
      <c r="MX14" s="90">
        <v>10555620.9</v>
      </c>
      <c r="MY14" s="90">
        <v>9675041.5700000003</v>
      </c>
      <c r="MZ14" s="90">
        <v>3609007.67</v>
      </c>
      <c r="NA14" s="90">
        <v>2440001.59</v>
      </c>
      <c r="NB14" s="90">
        <v>1283168426.3000002</v>
      </c>
      <c r="NC14" s="90">
        <v>38500038.530000001</v>
      </c>
      <c r="ND14" s="90">
        <v>11710415.140000001</v>
      </c>
      <c r="NE14" s="90">
        <v>43699496.549999997</v>
      </c>
      <c r="NF14" s="90">
        <v>6170125.1299999999</v>
      </c>
      <c r="NG14" s="90">
        <v>16779488.560000002</v>
      </c>
      <c r="NH14" s="90">
        <v>31429094.220000003</v>
      </c>
      <c r="NI14" s="90">
        <v>24664174.400000002</v>
      </c>
      <c r="NJ14" s="90">
        <v>9614766.6699999999</v>
      </c>
      <c r="NK14" s="90">
        <v>8474720.25</v>
      </c>
      <c r="NL14" s="90">
        <v>13276779.689999999</v>
      </c>
      <c r="NM14" s="90">
        <v>9205044.0100000016</v>
      </c>
      <c r="NN14" s="90">
        <v>34776189.730000004</v>
      </c>
      <c r="NO14" s="90">
        <v>6009078.4100000001</v>
      </c>
      <c r="NP14" s="90">
        <v>5114581.82</v>
      </c>
      <c r="NQ14" s="90">
        <v>5296355.38</v>
      </c>
      <c r="NR14" s="90">
        <v>5093041.55</v>
      </c>
      <c r="NS14" s="90">
        <v>2794484.69</v>
      </c>
      <c r="NT14" s="90">
        <v>3734398.94</v>
      </c>
      <c r="NU14" s="90">
        <v>135349717.26999998</v>
      </c>
      <c r="NV14" s="90">
        <v>22102953.059999999</v>
      </c>
      <c r="NW14" s="90">
        <v>7305531.7400000002</v>
      </c>
      <c r="NX14" s="90">
        <v>5709107.8600000003</v>
      </c>
      <c r="NY14" s="90">
        <v>6902786.6500000004</v>
      </c>
      <c r="NZ14" s="90">
        <v>11927944.800000001</v>
      </c>
      <c r="OA14" s="90">
        <v>7111862.1299999999</v>
      </c>
      <c r="OB14" s="90">
        <v>118099022.67999999</v>
      </c>
      <c r="OC14" s="90">
        <v>55289175.000000007</v>
      </c>
      <c r="OD14" s="90">
        <v>15953671.339999998</v>
      </c>
      <c r="OE14" s="90">
        <v>19464753.82</v>
      </c>
      <c r="OF14" s="90">
        <v>7428176.1699999999</v>
      </c>
      <c r="OG14" s="90">
        <v>5393080.2999999998</v>
      </c>
      <c r="OH14" s="90">
        <v>8513056.8300000001</v>
      </c>
      <c r="OI14" s="90">
        <v>7823962.5200000005</v>
      </c>
      <c r="OJ14" s="90">
        <v>6215236.3399999999</v>
      </c>
      <c r="OK14" s="90">
        <v>92665354.569999993</v>
      </c>
      <c r="OL14" s="90">
        <v>18821010.579999998</v>
      </c>
      <c r="OM14" s="90">
        <v>30109015.949999999</v>
      </c>
      <c r="ON14" s="90">
        <v>10543370.679999998</v>
      </c>
      <c r="OO14" s="90">
        <v>6600296.5200000005</v>
      </c>
      <c r="OP14" s="90">
        <v>4951792.09</v>
      </c>
      <c r="OQ14" s="90">
        <v>35312408.880000003</v>
      </c>
      <c r="OR14" s="90">
        <v>4685849.5</v>
      </c>
      <c r="OS14" s="90">
        <v>13419644.460000001</v>
      </c>
      <c r="OT14" s="90">
        <v>89112542.989999995</v>
      </c>
      <c r="OU14" s="90">
        <v>17030706.890000001</v>
      </c>
      <c r="OV14" s="90">
        <v>20147669.079999998</v>
      </c>
      <c r="OW14" s="90">
        <v>8994982.6400000006</v>
      </c>
      <c r="OX14" s="90">
        <v>11270976.640000001</v>
      </c>
      <c r="OY14" s="90">
        <v>11210317.17</v>
      </c>
      <c r="OZ14" s="90">
        <v>90867011.379999995</v>
      </c>
      <c r="PA14" s="90">
        <v>3848999.95</v>
      </c>
      <c r="PB14" s="90">
        <v>17397446.359999999</v>
      </c>
      <c r="PC14" s="90">
        <v>4458592.05</v>
      </c>
      <c r="PD14" s="90">
        <v>9469959.629999999</v>
      </c>
      <c r="PE14" s="90">
        <v>94001790.980000004</v>
      </c>
      <c r="PF14" s="90">
        <v>4497477.32</v>
      </c>
      <c r="PG14" s="90">
        <v>4044013.1399999997</v>
      </c>
      <c r="PH14" s="90">
        <v>5933158</v>
      </c>
      <c r="PI14" s="90">
        <v>4824427.0299999993</v>
      </c>
      <c r="PJ14" s="90">
        <v>16261780.440000001</v>
      </c>
      <c r="PK14" s="90">
        <v>10578116.51</v>
      </c>
      <c r="PL14" s="90">
        <v>3968199.32</v>
      </c>
      <c r="PM14" s="90">
        <v>33392664.870000001</v>
      </c>
      <c r="PN14" s="90">
        <v>2940533.61</v>
      </c>
      <c r="PO14" s="90">
        <v>5267426.7699999996</v>
      </c>
      <c r="PP14" s="90">
        <v>4232594.51</v>
      </c>
      <c r="PQ14" s="90">
        <v>2256108.66</v>
      </c>
      <c r="PR14" s="90">
        <v>317996947.83000004</v>
      </c>
      <c r="PS14" s="90">
        <v>3460985.86</v>
      </c>
      <c r="PT14" s="90">
        <v>4116380.06</v>
      </c>
      <c r="PU14" s="90">
        <v>4827834.71</v>
      </c>
      <c r="PV14" s="90">
        <v>29706919.050000004</v>
      </c>
      <c r="PW14" s="90">
        <v>5840598.29</v>
      </c>
      <c r="PX14" s="90">
        <v>16432470.550000001</v>
      </c>
      <c r="PY14" s="90">
        <v>4885863.6100000003</v>
      </c>
      <c r="PZ14" s="90">
        <v>10454566.959999999</v>
      </c>
      <c r="QA14" s="90">
        <v>1669587.75</v>
      </c>
      <c r="QB14" s="90">
        <v>15325703.75</v>
      </c>
      <c r="QC14" s="90">
        <v>3313979.84</v>
      </c>
      <c r="QD14" s="90">
        <v>3177748.07</v>
      </c>
      <c r="QE14" s="90">
        <v>6861468.9399999995</v>
      </c>
      <c r="QF14" s="90">
        <v>27154630.360000003</v>
      </c>
      <c r="QG14" s="90">
        <v>6699956.1699999999</v>
      </c>
      <c r="QH14" s="90">
        <v>913767.25</v>
      </c>
      <c r="QI14" s="90">
        <v>3519902.7600000002</v>
      </c>
      <c r="QJ14" s="90">
        <v>3908865.81</v>
      </c>
      <c r="QK14" s="90">
        <v>10889808.190000001</v>
      </c>
      <c r="QL14" s="90">
        <v>12356640.530000001</v>
      </c>
      <c r="QM14" s="90">
        <v>3758892.0200000005</v>
      </c>
      <c r="QN14" s="90">
        <v>2632097.7999999998</v>
      </c>
      <c r="QO14" s="90">
        <v>2083396.89</v>
      </c>
      <c r="QP14" s="90">
        <v>1165305.5899999999</v>
      </c>
      <c r="QQ14" s="90">
        <v>1620562.91</v>
      </c>
      <c r="QR14" s="90">
        <v>127063666.59000002</v>
      </c>
      <c r="QS14" s="90">
        <v>3784787.6399999997</v>
      </c>
      <c r="QT14" s="90">
        <v>19221799.43</v>
      </c>
      <c r="QU14" s="90">
        <v>6115663.96</v>
      </c>
      <c r="QV14" s="90">
        <v>6218203.6799999997</v>
      </c>
      <c r="QW14" s="90">
        <v>12766074.260000002</v>
      </c>
      <c r="QX14" s="90">
        <v>4831395.0999999996</v>
      </c>
      <c r="QY14" s="90">
        <v>10036352.550000001</v>
      </c>
      <c r="QZ14" s="90">
        <v>9365704.709999999</v>
      </c>
      <c r="RA14" s="90">
        <v>4112839.04</v>
      </c>
      <c r="RB14" s="90">
        <v>3919648.04</v>
      </c>
      <c r="RC14" s="90">
        <v>1572367.77</v>
      </c>
      <c r="RD14" s="90">
        <v>1734831.16</v>
      </c>
      <c r="RE14" s="90">
        <v>83862495.530000001</v>
      </c>
      <c r="RF14" s="90">
        <v>22577433.82</v>
      </c>
      <c r="RG14" s="90">
        <v>3739171.94</v>
      </c>
      <c r="RH14" s="90">
        <v>7284174.5099999998</v>
      </c>
      <c r="RI14" s="90">
        <v>8116321</v>
      </c>
      <c r="RJ14" s="90">
        <v>27350637.899999999</v>
      </c>
      <c r="RK14" s="90">
        <v>30975007.25</v>
      </c>
      <c r="RL14" s="90">
        <v>5221820.92</v>
      </c>
      <c r="RM14" s="90">
        <v>6619688.5</v>
      </c>
      <c r="RN14" s="90">
        <v>39018265.409999996</v>
      </c>
      <c r="RO14" s="90">
        <v>13346712.619999999</v>
      </c>
      <c r="RP14" s="90">
        <v>4093292.73</v>
      </c>
      <c r="RQ14" s="90">
        <v>4126622.96</v>
      </c>
      <c r="RR14" s="90">
        <v>10217848.43</v>
      </c>
      <c r="RS14" s="90">
        <v>3681275.75</v>
      </c>
      <c r="RT14" s="90">
        <v>6183864</v>
      </c>
      <c r="RU14" s="90">
        <v>6723680.6899999995</v>
      </c>
      <c r="RV14" s="90">
        <v>4120448.7800000003</v>
      </c>
      <c r="RW14" s="90">
        <v>2610637.0699999998</v>
      </c>
      <c r="RX14" s="90">
        <v>2419465.19</v>
      </c>
      <c r="RY14" s="90">
        <v>55826433.350000001</v>
      </c>
      <c r="RZ14" s="90">
        <v>4606663.3499999996</v>
      </c>
      <c r="SA14" s="90">
        <v>4442144.7</v>
      </c>
      <c r="SB14" s="90">
        <v>5293687.6500000004</v>
      </c>
      <c r="SC14" s="90">
        <v>3938273.33</v>
      </c>
      <c r="SD14" s="90">
        <v>10605251.350000001</v>
      </c>
      <c r="SE14" s="90">
        <v>4845984.59</v>
      </c>
      <c r="SF14" s="90">
        <v>7240717.8100000005</v>
      </c>
      <c r="SG14" s="90">
        <v>4715069.1500000004</v>
      </c>
      <c r="SH14" s="90">
        <v>4009387.48</v>
      </c>
      <c r="SI14" s="90">
        <v>15593058.4</v>
      </c>
      <c r="SJ14" s="90">
        <v>1887052.37</v>
      </c>
      <c r="SK14" s="90">
        <v>36036240.369999997</v>
      </c>
      <c r="SL14" s="90">
        <v>10230804.4</v>
      </c>
      <c r="SM14" s="90">
        <v>7679715.5600000005</v>
      </c>
      <c r="SN14" s="90">
        <v>12699495.4</v>
      </c>
      <c r="SO14" s="90">
        <v>8342470.79</v>
      </c>
      <c r="SP14" s="90">
        <v>7963687.1299999999</v>
      </c>
      <c r="SQ14" s="90">
        <v>5735680.3899999997</v>
      </c>
      <c r="SR14" s="90">
        <v>5096875.7799999993</v>
      </c>
      <c r="SS14" s="90">
        <v>45675679.199999996</v>
      </c>
      <c r="ST14" s="90">
        <v>3802106.42</v>
      </c>
      <c r="SU14" s="90">
        <v>8663561.5099999998</v>
      </c>
      <c r="SV14" s="90">
        <v>6812619.6200000001</v>
      </c>
      <c r="SW14" s="90">
        <v>4279087.1899999995</v>
      </c>
      <c r="SX14" s="90">
        <v>5784602.0299999993</v>
      </c>
      <c r="SY14" s="90">
        <v>6686361.1399999997</v>
      </c>
      <c r="SZ14" s="90">
        <v>14120419.049999999</v>
      </c>
      <c r="TA14" s="90">
        <v>4980630.3899999997</v>
      </c>
      <c r="TB14" s="90">
        <v>5113594.67</v>
      </c>
      <c r="TC14" s="90">
        <v>5660462.5600000005</v>
      </c>
      <c r="TD14" s="90">
        <v>27560671.379999999</v>
      </c>
      <c r="TE14" s="90">
        <v>5037861.04</v>
      </c>
      <c r="TF14" s="90">
        <v>12884882.67</v>
      </c>
      <c r="TG14" s="90">
        <v>102294368.17</v>
      </c>
      <c r="TH14" s="90">
        <v>7526011.2800000003</v>
      </c>
      <c r="TI14" s="90">
        <v>4811113.18</v>
      </c>
      <c r="TJ14" s="90">
        <v>14856421.699999999</v>
      </c>
      <c r="TK14" s="90">
        <v>16320107.16</v>
      </c>
      <c r="TL14" s="90">
        <v>17954003.759999998</v>
      </c>
      <c r="TM14" s="90">
        <v>4915495.82</v>
      </c>
      <c r="TN14" s="90">
        <v>19714063.030000001</v>
      </c>
      <c r="TO14" s="90">
        <v>5138668.8499999996</v>
      </c>
      <c r="TP14" s="90">
        <v>13246092.460000001</v>
      </c>
      <c r="TQ14" s="90">
        <v>9800421.6699999999</v>
      </c>
      <c r="TR14" s="90">
        <v>6565947.04</v>
      </c>
      <c r="TS14" s="90">
        <v>7729037</v>
      </c>
      <c r="TT14" s="90">
        <v>8588507.620000001</v>
      </c>
      <c r="TU14" s="90">
        <v>4275663.6500000004</v>
      </c>
      <c r="TV14" s="90">
        <v>9158392.6600000001</v>
      </c>
      <c r="TW14" s="90">
        <v>45440817.310000002</v>
      </c>
      <c r="TX14" s="90">
        <v>16128316.140000001</v>
      </c>
      <c r="TY14" s="90">
        <v>55468146.799999997</v>
      </c>
      <c r="TZ14" s="90">
        <v>23151940.870000001</v>
      </c>
      <c r="UA14" s="90">
        <v>5232332.12</v>
      </c>
      <c r="UB14" s="90">
        <v>5224979.7300000004</v>
      </c>
      <c r="UC14" s="90">
        <v>141382891.59</v>
      </c>
      <c r="UD14" s="90">
        <v>3963386.22</v>
      </c>
      <c r="UE14" s="90">
        <v>5122905.58</v>
      </c>
      <c r="UF14" s="90">
        <v>2763482.27</v>
      </c>
      <c r="UG14" s="90">
        <v>2577820.7400000002</v>
      </c>
      <c r="UH14" s="90">
        <v>29721431.420000006</v>
      </c>
      <c r="UI14" s="90">
        <v>11095566.440000001</v>
      </c>
      <c r="UJ14" s="90">
        <v>9559778.9199999999</v>
      </c>
      <c r="UK14" s="90">
        <v>13955502.460000001</v>
      </c>
      <c r="UL14" s="90">
        <v>8628588.4299999997</v>
      </c>
      <c r="UM14" s="90">
        <v>9182652.1600000001</v>
      </c>
      <c r="UN14" s="90">
        <v>137869317.5</v>
      </c>
      <c r="UO14" s="90">
        <v>8521755.1899999995</v>
      </c>
      <c r="UP14" s="90">
        <v>8280687.0599999996</v>
      </c>
      <c r="UQ14" s="90">
        <v>33421687.920000002</v>
      </c>
      <c r="UR14" s="90">
        <v>6324589.3300000001</v>
      </c>
      <c r="US14" s="90">
        <v>5825086.3900000006</v>
      </c>
      <c r="UT14" s="90">
        <v>13190407.209999999</v>
      </c>
      <c r="UU14" s="90">
        <v>4407491.76</v>
      </c>
      <c r="UV14" s="90">
        <v>3560055.46</v>
      </c>
      <c r="UW14" s="90">
        <v>5662637.6600000001</v>
      </c>
      <c r="UX14" s="90">
        <v>11055050.57</v>
      </c>
      <c r="UY14" s="90">
        <v>12437740.02</v>
      </c>
      <c r="UZ14" s="90">
        <v>7235750.6199999992</v>
      </c>
      <c r="VA14" s="90">
        <v>18686747.810000002</v>
      </c>
      <c r="VB14" s="90">
        <v>3867682.94</v>
      </c>
      <c r="VC14" s="90">
        <v>3723916.54</v>
      </c>
      <c r="VD14" s="90">
        <v>5050001.29</v>
      </c>
      <c r="VE14" s="90">
        <v>3265670.14</v>
      </c>
      <c r="VF14" s="90">
        <v>13253708.09</v>
      </c>
      <c r="VG14" s="90">
        <v>2420267.7400000002</v>
      </c>
      <c r="VH14" s="90">
        <v>9245428.25</v>
      </c>
      <c r="VI14" s="90">
        <v>2210500.48</v>
      </c>
      <c r="VJ14" s="90">
        <v>94008960.899999991</v>
      </c>
      <c r="VK14" s="90">
        <v>8373887.0099999998</v>
      </c>
      <c r="VL14" s="90">
        <v>7012177.5999999996</v>
      </c>
      <c r="VM14" s="90">
        <v>10409565.67</v>
      </c>
      <c r="VN14" s="90">
        <v>9931633.1899999995</v>
      </c>
      <c r="VO14" s="90">
        <v>13729752.85</v>
      </c>
      <c r="VP14" s="90">
        <v>11003309.950000001</v>
      </c>
      <c r="VQ14" s="90">
        <v>13317283.9</v>
      </c>
      <c r="VR14" s="90">
        <v>5684192.1600000001</v>
      </c>
      <c r="VS14" s="90">
        <v>26735160.32</v>
      </c>
      <c r="VT14" s="90">
        <v>8982611.5399999991</v>
      </c>
      <c r="VU14" s="90">
        <v>66859847.899999999</v>
      </c>
      <c r="VV14" s="90">
        <v>5278403.09</v>
      </c>
      <c r="VW14" s="90">
        <v>5516972.1100000003</v>
      </c>
      <c r="VX14" s="90">
        <v>5781860.6600000001</v>
      </c>
      <c r="VY14" s="90">
        <v>287452474.56999999</v>
      </c>
      <c r="VZ14" s="90">
        <v>13593054.51</v>
      </c>
      <c r="WA14" s="90">
        <v>8124121.7599999998</v>
      </c>
      <c r="WB14" s="90">
        <v>42604060.890000001</v>
      </c>
      <c r="WC14" s="90">
        <v>3816553.83</v>
      </c>
      <c r="WD14" s="90">
        <v>18183352.91</v>
      </c>
      <c r="WE14" s="90">
        <v>22130890.960000001</v>
      </c>
      <c r="WF14" s="90">
        <v>19068234.32</v>
      </c>
      <c r="WG14" s="90">
        <v>9046459.120000001</v>
      </c>
      <c r="WH14" s="90">
        <v>15013168.280000001</v>
      </c>
      <c r="WI14" s="90">
        <v>6351448.29</v>
      </c>
      <c r="WJ14" s="90">
        <v>32706065.449999996</v>
      </c>
      <c r="WK14" s="90">
        <v>59901722.890000001</v>
      </c>
      <c r="WL14" s="90">
        <v>21539799.789999999</v>
      </c>
      <c r="WM14" s="90">
        <v>19747826.890000001</v>
      </c>
      <c r="WN14" s="90">
        <v>6608681.4399999995</v>
      </c>
      <c r="WO14" s="90">
        <v>5766127.7500000009</v>
      </c>
      <c r="WP14" s="90">
        <v>13580437.169999998</v>
      </c>
      <c r="WQ14" s="90">
        <v>10916082.460000001</v>
      </c>
      <c r="WR14" s="90">
        <v>27501259.350000001</v>
      </c>
      <c r="WS14" s="90">
        <v>33930660.969999999</v>
      </c>
      <c r="WT14" s="90">
        <v>6380974.1100000003</v>
      </c>
      <c r="WU14" s="90">
        <v>4126597.96</v>
      </c>
      <c r="WV14" s="90">
        <v>4072781.49</v>
      </c>
      <c r="WW14" s="90">
        <v>5357026.42</v>
      </c>
      <c r="WX14" s="90">
        <v>4872903.9700000007</v>
      </c>
      <c r="WY14" s="90">
        <v>3077918.2800000003</v>
      </c>
      <c r="WZ14" s="90">
        <v>6055376.5499999998</v>
      </c>
      <c r="XA14" s="90">
        <v>30541808.109999999</v>
      </c>
      <c r="XB14" s="90">
        <v>3910999.83</v>
      </c>
      <c r="XC14" s="90">
        <v>1619865.51</v>
      </c>
      <c r="XD14" s="90">
        <v>5184974.67</v>
      </c>
      <c r="XE14" s="90">
        <v>8411814.370000001</v>
      </c>
      <c r="XF14" s="90">
        <v>169579110.18000001</v>
      </c>
      <c r="XG14" s="90">
        <v>9142932.4100000001</v>
      </c>
      <c r="XH14" s="90">
        <v>8570085.4399999995</v>
      </c>
      <c r="XI14" s="90">
        <v>99912700.820000008</v>
      </c>
      <c r="XJ14" s="90">
        <v>10405657.029999999</v>
      </c>
      <c r="XK14" s="90">
        <v>43094264.649999999</v>
      </c>
      <c r="XL14" s="90">
        <v>14252607.640000001</v>
      </c>
      <c r="XM14" s="90">
        <v>35300374.039999999</v>
      </c>
      <c r="XN14" s="90">
        <v>13035477.550000001</v>
      </c>
      <c r="XO14" s="90">
        <v>156332624.44</v>
      </c>
      <c r="XP14" s="90">
        <v>25343841.289999999</v>
      </c>
      <c r="XQ14" s="90">
        <v>6466556.7000000002</v>
      </c>
      <c r="XR14" s="90">
        <v>7148276.21</v>
      </c>
      <c r="XS14" s="90">
        <v>6766607.8700000001</v>
      </c>
      <c r="XT14" s="90">
        <v>7151666.4800000004</v>
      </c>
      <c r="XU14" s="90">
        <v>8100418.5800000001</v>
      </c>
      <c r="XV14" s="90">
        <v>4948632.88</v>
      </c>
      <c r="XW14" s="90">
        <v>6095417.0199999996</v>
      </c>
      <c r="XX14" s="90">
        <v>5674913.3499999996</v>
      </c>
      <c r="XY14" s="90">
        <v>5791778.29</v>
      </c>
      <c r="XZ14" s="90">
        <v>5589576.4199999999</v>
      </c>
      <c r="YA14" s="90">
        <v>14473192.48</v>
      </c>
      <c r="YB14" s="90">
        <v>4367267.2300000004</v>
      </c>
      <c r="YC14" s="90">
        <v>121214685.06</v>
      </c>
      <c r="YD14" s="90">
        <v>8288827.6600000001</v>
      </c>
      <c r="YE14" s="90">
        <v>14194385.1</v>
      </c>
      <c r="YF14" s="90">
        <v>6187071.8700000001</v>
      </c>
      <c r="YG14" s="90">
        <v>23127055.449999999</v>
      </c>
      <c r="YH14" s="90">
        <v>8462061.129999999</v>
      </c>
      <c r="YI14" s="90">
        <v>16149582.660000002</v>
      </c>
      <c r="YJ14" s="90">
        <v>4670490.8</v>
      </c>
      <c r="YK14" s="90">
        <v>14348804.68</v>
      </c>
      <c r="YL14" s="90">
        <v>14379027.459999999</v>
      </c>
      <c r="YM14" s="90">
        <v>21657490.469999999</v>
      </c>
      <c r="YN14" s="90">
        <v>5729418.3200000003</v>
      </c>
      <c r="YO14" s="90">
        <v>6318095.71</v>
      </c>
      <c r="YP14" s="90">
        <v>11284271.690000001</v>
      </c>
      <c r="YQ14" s="90">
        <v>2579679.54</v>
      </c>
      <c r="YR14" s="90">
        <v>4159515.08</v>
      </c>
      <c r="YS14" s="90">
        <v>3140272.45</v>
      </c>
      <c r="YT14" s="90">
        <v>47087647.370000005</v>
      </c>
      <c r="YU14" s="90">
        <v>8673845.370000001</v>
      </c>
      <c r="YV14" s="90">
        <v>17484380.07</v>
      </c>
      <c r="YW14" s="90">
        <v>5350625.34</v>
      </c>
      <c r="YX14" s="90">
        <v>7188973.3499999996</v>
      </c>
      <c r="YY14" s="90">
        <v>4484045.6500000004</v>
      </c>
      <c r="YZ14" s="90">
        <v>5028111.29</v>
      </c>
      <c r="ZA14" s="90">
        <v>44172043.470000006</v>
      </c>
      <c r="ZB14" s="90">
        <v>5231950.5</v>
      </c>
      <c r="ZC14" s="90">
        <v>9935029.9100000001</v>
      </c>
      <c r="ZD14" s="90">
        <v>8274524.71</v>
      </c>
      <c r="ZE14" s="90">
        <v>5111596.43</v>
      </c>
      <c r="ZF14" s="90">
        <v>7112984.6100000003</v>
      </c>
      <c r="ZG14" s="90">
        <v>16184686.350000001</v>
      </c>
      <c r="ZH14" s="90">
        <v>3841606.8899999997</v>
      </c>
      <c r="ZI14" s="90">
        <v>21232637.18</v>
      </c>
      <c r="ZJ14" s="90">
        <v>157589187.59</v>
      </c>
      <c r="ZK14" s="90">
        <v>5913244.1600000001</v>
      </c>
      <c r="ZL14" s="90">
        <v>12759614.59</v>
      </c>
      <c r="ZM14" s="90">
        <v>36268011.140000001</v>
      </c>
      <c r="ZN14" s="90">
        <v>11622270.26</v>
      </c>
      <c r="ZO14" s="90">
        <v>5690188.5599999996</v>
      </c>
      <c r="ZP14" s="90">
        <v>24084568.800000001</v>
      </c>
      <c r="ZQ14" s="90">
        <v>8300143.1200000001</v>
      </c>
      <c r="ZR14" s="90">
        <v>14267824.289999999</v>
      </c>
      <c r="ZS14" s="90">
        <v>18008740.16</v>
      </c>
      <c r="ZT14" s="90">
        <v>3769354.33</v>
      </c>
      <c r="ZU14" s="90">
        <v>6225428.6900000004</v>
      </c>
      <c r="ZV14" s="90">
        <v>6745286.5800000001</v>
      </c>
      <c r="ZW14" s="90">
        <v>6272680.7800000003</v>
      </c>
      <c r="ZX14" s="90">
        <v>4247080.66</v>
      </c>
      <c r="ZY14" s="90">
        <v>11223337.5</v>
      </c>
      <c r="ZZ14" s="90">
        <v>5854656.71</v>
      </c>
      <c r="AAA14" s="90">
        <v>5148943.6899999995</v>
      </c>
      <c r="AAB14" s="90">
        <v>12985797.970000001</v>
      </c>
      <c r="AAC14" s="90">
        <v>4644876.3999999994</v>
      </c>
      <c r="AAD14" s="90">
        <v>4825210.22</v>
      </c>
      <c r="AAE14" s="90">
        <v>2134605.2000000002</v>
      </c>
      <c r="AAF14" s="90">
        <v>41829201.50999999</v>
      </c>
      <c r="AAG14" s="90">
        <v>21657552.539999999</v>
      </c>
      <c r="AAH14" s="90">
        <v>6242472.9299999997</v>
      </c>
      <c r="AAI14" s="90">
        <v>7743020.4099999992</v>
      </c>
      <c r="AAJ14" s="90">
        <v>9553488.9399999995</v>
      </c>
      <c r="AAK14" s="90">
        <v>7094067.9100000001</v>
      </c>
      <c r="AAL14" s="90">
        <v>5362426.93</v>
      </c>
      <c r="AAM14" s="90">
        <v>397752225.83999997</v>
      </c>
      <c r="AAN14" s="90">
        <v>8298843.96</v>
      </c>
      <c r="AAO14" s="90">
        <v>5162158.9399999995</v>
      </c>
      <c r="AAP14" s="90">
        <v>18546680.52</v>
      </c>
      <c r="AAQ14" s="90">
        <v>10770531.850000001</v>
      </c>
      <c r="AAR14" s="90">
        <v>6994325.2999999998</v>
      </c>
      <c r="AAS14" s="90">
        <v>8831617.7400000002</v>
      </c>
      <c r="AAT14" s="90">
        <v>6618562.3600000003</v>
      </c>
      <c r="AAU14" s="90">
        <v>23644445.300000001</v>
      </c>
      <c r="AAV14" s="90">
        <v>5571706.5600000005</v>
      </c>
      <c r="AAW14" s="90">
        <v>12083954.140000001</v>
      </c>
      <c r="AAX14" s="90">
        <v>33538471.09</v>
      </c>
      <c r="AAY14" s="90">
        <v>26991543.620000001</v>
      </c>
      <c r="AAZ14" s="90">
        <v>5554667.6100000003</v>
      </c>
      <c r="ABA14" s="90">
        <v>4905928.2</v>
      </c>
      <c r="ABB14" s="90">
        <v>8316571.4100000001</v>
      </c>
      <c r="ABC14" s="90">
        <v>5461888.9000000004</v>
      </c>
      <c r="ABD14" s="90">
        <v>6693694.9100000001</v>
      </c>
      <c r="ABE14" s="90">
        <v>5213446.91</v>
      </c>
      <c r="ABF14" s="90">
        <v>24762620.02</v>
      </c>
      <c r="ABG14" s="90">
        <v>24013062.149999999</v>
      </c>
      <c r="ABH14" s="90">
        <v>5941857.3200000003</v>
      </c>
      <c r="ABI14" s="90">
        <v>6302008.7300000004</v>
      </c>
      <c r="ABJ14" s="90">
        <v>3234967.5300000003</v>
      </c>
      <c r="ABK14" s="90">
        <v>10008813.359999999</v>
      </c>
      <c r="ABL14" s="90">
        <v>11820430.92</v>
      </c>
      <c r="ABM14" s="90">
        <v>40492298.569999993</v>
      </c>
      <c r="ABN14" s="90">
        <v>18760295.359999999</v>
      </c>
      <c r="ABO14" s="90">
        <v>5520703.9199999999</v>
      </c>
      <c r="ABP14" s="90">
        <v>6608452.4799999995</v>
      </c>
      <c r="ABQ14" s="90">
        <v>9990344.370000001</v>
      </c>
      <c r="ABR14" s="90">
        <v>7178191.5099999998</v>
      </c>
      <c r="ABS14" s="90">
        <v>4581629.1199999992</v>
      </c>
      <c r="ABT14" s="90">
        <v>13257371.92</v>
      </c>
      <c r="ABU14" s="90">
        <v>2716056.89</v>
      </c>
      <c r="ABV14" s="90">
        <v>73659516.840000004</v>
      </c>
      <c r="ABW14" s="90">
        <v>5241030.9700000007</v>
      </c>
      <c r="ABX14" s="90">
        <v>11245263.27</v>
      </c>
      <c r="ABY14" s="90">
        <v>10446344.580000002</v>
      </c>
      <c r="ABZ14" s="90">
        <v>5009119.3499999996</v>
      </c>
      <c r="ACA14" s="90">
        <v>28156173.850000001</v>
      </c>
      <c r="ACB14" s="90">
        <v>4329513.3</v>
      </c>
      <c r="ACC14" s="90">
        <v>11276106.02</v>
      </c>
      <c r="ACD14" s="90">
        <v>6179390.870000001</v>
      </c>
      <c r="ACE14" s="90">
        <v>8891356.1500000004</v>
      </c>
      <c r="ACF14" s="90">
        <v>5245087.25</v>
      </c>
      <c r="ACG14" s="90">
        <v>156840634.37</v>
      </c>
      <c r="ACH14" s="90">
        <v>4191651.78</v>
      </c>
      <c r="ACI14" s="90">
        <v>5303364.74</v>
      </c>
      <c r="ACJ14" s="90">
        <v>16776949.470000003</v>
      </c>
      <c r="ACK14" s="90">
        <v>3971241.85</v>
      </c>
      <c r="ACL14" s="90">
        <v>1834713.9500000002</v>
      </c>
      <c r="ACM14" s="90">
        <v>6422604.5099999998</v>
      </c>
      <c r="ACN14" s="90">
        <v>20400057.300000001</v>
      </c>
      <c r="ACO14" s="90">
        <v>77473385.569999993</v>
      </c>
      <c r="ACP14" s="90">
        <v>10987295.959999999</v>
      </c>
      <c r="ACQ14" s="90">
        <v>8036518.3000000007</v>
      </c>
      <c r="ACR14" s="90">
        <v>9934034.1099999994</v>
      </c>
      <c r="ACS14" s="90">
        <v>3599521.26</v>
      </c>
      <c r="ACT14" s="90">
        <v>20145162.559999995</v>
      </c>
      <c r="ACU14" s="90">
        <v>5277191.92</v>
      </c>
      <c r="ACV14" s="90">
        <v>7194992.8399999999</v>
      </c>
      <c r="ACW14" s="90">
        <v>4658629.54</v>
      </c>
      <c r="ACX14" s="90">
        <v>4756540.5600000005</v>
      </c>
      <c r="ACY14" s="90">
        <v>4617291.6099999994</v>
      </c>
      <c r="ACZ14" s="90">
        <v>2437576.23</v>
      </c>
      <c r="ADA14" s="90">
        <v>10161999.060000001</v>
      </c>
      <c r="ADB14" s="90">
        <v>906202.49</v>
      </c>
      <c r="ADC14" s="90">
        <v>5454832.0899999999</v>
      </c>
      <c r="ADD14" s="90">
        <v>26890703.550000001</v>
      </c>
      <c r="ADE14" s="90">
        <v>54630497.590000004</v>
      </c>
      <c r="ADF14" s="90">
        <v>8389900.5899999999</v>
      </c>
      <c r="ADG14" s="90">
        <v>20589665.23</v>
      </c>
      <c r="ADH14" s="90">
        <v>7449921.8399999999</v>
      </c>
      <c r="ADI14" s="90">
        <v>7244387.7799999993</v>
      </c>
      <c r="ADJ14" s="90">
        <v>12459036.09</v>
      </c>
      <c r="ADK14" s="90">
        <v>5519704.4900000002</v>
      </c>
      <c r="ADL14" s="90">
        <v>9087662.8599999994</v>
      </c>
      <c r="ADM14" s="90">
        <v>167699741.13</v>
      </c>
      <c r="ADN14" s="90">
        <v>20883931.239999998</v>
      </c>
      <c r="ADO14" s="90">
        <v>20971787.389999997</v>
      </c>
      <c r="ADP14" s="90">
        <v>78389965.75</v>
      </c>
      <c r="ADQ14" s="90">
        <v>5362641.29</v>
      </c>
      <c r="ADR14" s="90">
        <v>4216865.74</v>
      </c>
      <c r="ADS14" s="90">
        <v>9131792.129999999</v>
      </c>
      <c r="ADT14" s="90">
        <v>2937476.4</v>
      </c>
      <c r="ADU14" s="90">
        <v>183146810.56000003</v>
      </c>
      <c r="ADV14" s="90">
        <v>28927640.009999998</v>
      </c>
      <c r="ADW14" s="90">
        <v>14252166.26</v>
      </c>
      <c r="ADX14" s="90">
        <v>5723013.9100000001</v>
      </c>
      <c r="ADY14" s="90">
        <v>6113730.2000000002</v>
      </c>
      <c r="ADZ14" s="90">
        <v>8434812.8500000015</v>
      </c>
      <c r="AEA14" s="90">
        <v>6874358.8399999999</v>
      </c>
      <c r="AEB14" s="90">
        <v>5021158.32</v>
      </c>
      <c r="AEC14" s="90">
        <v>3398397.24</v>
      </c>
      <c r="AED14" s="90">
        <v>3894228.13</v>
      </c>
      <c r="AEE14" s="90">
        <v>6068467.4699999988</v>
      </c>
      <c r="AEF14" s="90">
        <v>8722439.5899999999</v>
      </c>
      <c r="AEG14" s="90">
        <v>6584435.3600000003</v>
      </c>
      <c r="AEH14" s="90">
        <v>6539393.4800000004</v>
      </c>
      <c r="AEI14" s="90">
        <v>6980868.1299999999</v>
      </c>
      <c r="AEJ14" s="90">
        <v>8809613.9400000013</v>
      </c>
      <c r="AEK14" s="90">
        <v>7727530.5</v>
      </c>
      <c r="AEL14" s="90">
        <v>18083899.879999999</v>
      </c>
      <c r="AEM14" s="90">
        <v>3708549.26</v>
      </c>
      <c r="AEN14" s="90">
        <v>9459416.8499999996</v>
      </c>
      <c r="AEO14" s="90">
        <v>219291976.62999997</v>
      </c>
      <c r="AEP14" s="90">
        <v>13262471.050000001</v>
      </c>
      <c r="AEQ14" s="90">
        <v>14979040.449999999</v>
      </c>
      <c r="AER14" s="90">
        <v>7727424.9900000002</v>
      </c>
      <c r="AES14" s="90">
        <v>6370324.3200000003</v>
      </c>
      <c r="AET14" s="90">
        <v>50641437.440000005</v>
      </c>
      <c r="AEU14" s="90">
        <v>6452866.1500000004</v>
      </c>
      <c r="AEV14" s="90">
        <v>8757793.6600000001</v>
      </c>
      <c r="AEW14" s="90">
        <v>6816454.0099999998</v>
      </c>
      <c r="AEX14" s="90">
        <v>7521493.9600000009</v>
      </c>
      <c r="AEY14" s="90">
        <v>76658770.659999996</v>
      </c>
      <c r="AEZ14" s="90">
        <v>36099930.519999996</v>
      </c>
      <c r="AFA14" s="90">
        <v>19209532.859999999</v>
      </c>
      <c r="AFB14" s="90">
        <v>11509028.83</v>
      </c>
      <c r="AFC14" s="90">
        <v>17213347.469999999</v>
      </c>
      <c r="AFD14" s="90">
        <v>14586355.309999999</v>
      </c>
      <c r="AFE14" s="90">
        <v>8554571.6600000001</v>
      </c>
      <c r="AFF14" s="90">
        <v>22393157.82</v>
      </c>
      <c r="AFG14" s="90">
        <v>7212434.46</v>
      </c>
      <c r="AFH14" s="90">
        <v>10591211.219999999</v>
      </c>
      <c r="AFI14" s="90">
        <v>7612430.4700000007</v>
      </c>
      <c r="AFJ14" s="90">
        <v>12423404.07</v>
      </c>
      <c r="AFK14" s="90">
        <v>11382823.109999999</v>
      </c>
      <c r="AFL14" s="90">
        <v>61424360.090000004</v>
      </c>
      <c r="AFM14" s="90">
        <v>23245276.069999997</v>
      </c>
      <c r="AFN14" s="90">
        <v>16233302.719999999</v>
      </c>
      <c r="AFO14" s="90">
        <v>34880270.230000004</v>
      </c>
      <c r="AFP14" s="90">
        <v>13009840.58</v>
      </c>
      <c r="AFQ14" s="90">
        <v>14339674.880000001</v>
      </c>
      <c r="AFR14" s="90">
        <v>17477951.630000003</v>
      </c>
      <c r="AFS14" s="90">
        <v>19325991.550000001</v>
      </c>
      <c r="AFT14" s="90">
        <v>25211832.810000002</v>
      </c>
      <c r="AFU14" s="90">
        <v>9721746.5800000001</v>
      </c>
      <c r="AFV14" s="90">
        <v>30130098.25</v>
      </c>
      <c r="AFW14" s="90">
        <v>23609850.09</v>
      </c>
      <c r="AFX14" s="90">
        <v>59202937.779999994</v>
      </c>
      <c r="AFY14" s="90">
        <v>7416681.7400000002</v>
      </c>
      <c r="AFZ14" s="90">
        <v>5925539.1400000006</v>
      </c>
      <c r="AGA14" s="90">
        <v>5843407.3799999999</v>
      </c>
      <c r="AGB14" s="90">
        <v>18970352.780000001</v>
      </c>
      <c r="AGC14" s="90">
        <v>6530410.3700000001</v>
      </c>
      <c r="AGD14" s="90">
        <v>5224144.0299999993</v>
      </c>
      <c r="AGE14" s="90">
        <v>4016004.78</v>
      </c>
      <c r="AGF14" s="90">
        <v>4327699.12</v>
      </c>
      <c r="AGG14" s="90">
        <v>8012782.5300000003</v>
      </c>
      <c r="AGH14" s="90">
        <v>3969928.81</v>
      </c>
      <c r="AGI14" s="90">
        <v>120353880.48</v>
      </c>
      <c r="AGJ14" s="90">
        <v>24392812.41</v>
      </c>
      <c r="AGK14" s="90">
        <v>12633838.18</v>
      </c>
      <c r="AGL14" s="90">
        <v>9921847.6300000008</v>
      </c>
      <c r="AGM14" s="90">
        <v>19198420.609999999</v>
      </c>
      <c r="AGN14" s="90">
        <v>14421886.060000001</v>
      </c>
      <c r="AGO14" s="90">
        <v>7106372.4400000004</v>
      </c>
      <c r="AGP14" s="90">
        <v>7080260.6899999995</v>
      </c>
      <c r="AGQ14" s="90">
        <v>238281926.26999998</v>
      </c>
      <c r="AGR14" s="90">
        <v>125548638.24000001</v>
      </c>
      <c r="AGS14" s="90">
        <v>19874626.860000003</v>
      </c>
      <c r="AGT14" s="90">
        <v>29367428.969999999</v>
      </c>
      <c r="AGU14" s="90">
        <v>23044237.960000001</v>
      </c>
      <c r="AGV14" s="90">
        <v>12348793.870000001</v>
      </c>
      <c r="AGW14" s="90">
        <v>8801801.6899999995</v>
      </c>
      <c r="AGX14" s="90">
        <v>13005700.460000001</v>
      </c>
      <c r="AGY14" s="90">
        <v>8725400.7800000012</v>
      </c>
      <c r="AGZ14" s="90">
        <v>115018510.55</v>
      </c>
      <c r="AHA14" s="90">
        <v>39337610.340000004</v>
      </c>
      <c r="AHB14" s="90">
        <v>5902711.4100000001</v>
      </c>
      <c r="AHC14" s="90">
        <v>9896980.6100000013</v>
      </c>
      <c r="AHD14" s="90">
        <v>7850233.0199999996</v>
      </c>
      <c r="AHE14" s="90">
        <v>6093761.0499999998</v>
      </c>
      <c r="AHF14" s="90">
        <v>7818797.4800000004</v>
      </c>
      <c r="AHG14" s="90">
        <v>6191785.4700000007</v>
      </c>
      <c r="AHH14" s="90">
        <v>29643343.500000004</v>
      </c>
      <c r="AHI14" s="90">
        <v>8045015.0599999996</v>
      </c>
      <c r="AHJ14" s="90">
        <v>7839491.7599999998</v>
      </c>
      <c r="AHK14" s="90">
        <v>8344160.6099999994</v>
      </c>
      <c r="AHL14" s="90">
        <v>14302887.35</v>
      </c>
      <c r="AHM14" s="90">
        <v>8567853.9499999993</v>
      </c>
      <c r="AHN14" s="90">
        <v>4030976.4699999997</v>
      </c>
    </row>
    <row r="15" spans="1:899" ht="21" x14ac:dyDescent="0.35">
      <c r="A15" s="92" t="s">
        <v>1196</v>
      </c>
      <c r="B15" s="5" t="s">
        <v>1199</v>
      </c>
      <c r="C15" s="90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/>
      <c r="CW15" s="90"/>
      <c r="CX15" s="90"/>
      <c r="CY15" s="90"/>
      <c r="CZ15" s="90"/>
      <c r="DA15" s="90"/>
      <c r="DB15" s="90"/>
      <c r="DC15" s="90"/>
      <c r="DD15" s="90"/>
      <c r="DE15" s="90"/>
      <c r="DF15" s="90"/>
      <c r="DG15" s="90"/>
      <c r="DH15" s="90"/>
      <c r="DI15" s="90"/>
      <c r="DJ15" s="90"/>
      <c r="DK15" s="90"/>
      <c r="DL15" s="90"/>
      <c r="DM15" s="90"/>
      <c r="DN15" s="90"/>
      <c r="DO15" s="90"/>
      <c r="DP15" s="90"/>
      <c r="DQ15" s="90"/>
      <c r="DR15" s="90"/>
      <c r="DS15" s="90"/>
      <c r="DT15" s="90"/>
      <c r="DU15" s="90"/>
      <c r="DV15" s="90"/>
      <c r="DW15" s="90"/>
      <c r="DX15" s="90"/>
      <c r="DY15" s="90"/>
      <c r="DZ15" s="90"/>
      <c r="EA15" s="90"/>
      <c r="EB15" s="90"/>
      <c r="EC15" s="90"/>
      <c r="ED15" s="90"/>
      <c r="EE15" s="90"/>
      <c r="EF15" s="90"/>
      <c r="EG15" s="90"/>
      <c r="EH15" s="90"/>
      <c r="EI15" s="90"/>
      <c r="EJ15" s="90"/>
      <c r="EK15" s="90"/>
      <c r="EL15" s="90"/>
      <c r="EM15" s="90"/>
      <c r="EN15" s="90"/>
      <c r="EO15" s="90"/>
      <c r="EP15" s="90"/>
      <c r="EQ15" s="90"/>
      <c r="ER15" s="90"/>
      <c r="ES15" s="90"/>
      <c r="ET15" s="90"/>
      <c r="EU15" s="90"/>
      <c r="EV15" s="90"/>
      <c r="EW15" s="90"/>
      <c r="EX15" s="90"/>
      <c r="EY15" s="90"/>
      <c r="EZ15" s="90"/>
      <c r="FA15" s="90"/>
      <c r="FB15" s="90"/>
      <c r="FC15" s="90"/>
      <c r="FD15" s="90"/>
      <c r="FE15" s="90"/>
      <c r="FF15" s="90"/>
      <c r="FG15" s="90"/>
      <c r="FH15" s="90"/>
      <c r="FI15" s="90"/>
      <c r="FJ15" s="90"/>
      <c r="FK15" s="90"/>
      <c r="FL15" s="90"/>
      <c r="FM15" s="90"/>
      <c r="FN15" s="90"/>
      <c r="FO15" s="90"/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/>
      <c r="GT15" s="90"/>
      <c r="GU15" s="90"/>
      <c r="GV15" s="90"/>
      <c r="GW15" s="90"/>
      <c r="GX15" s="90"/>
      <c r="GY15" s="90"/>
      <c r="GZ15" s="90"/>
      <c r="HA15" s="90"/>
      <c r="HB15" s="90"/>
      <c r="HC15" s="90"/>
      <c r="HD15" s="90"/>
      <c r="HE15" s="90"/>
      <c r="HF15" s="90"/>
      <c r="HG15" s="90"/>
      <c r="HH15" s="90"/>
      <c r="HI15" s="90"/>
      <c r="HJ15" s="90"/>
      <c r="HK15" s="90"/>
      <c r="HL15" s="90"/>
      <c r="HM15" s="90"/>
      <c r="HN15" s="90"/>
      <c r="HO15" s="90"/>
      <c r="HP15" s="90"/>
      <c r="HQ15" s="90"/>
      <c r="HR15" s="90"/>
      <c r="HS15" s="90"/>
      <c r="HT15" s="90"/>
      <c r="HU15" s="90"/>
      <c r="HV15" s="90"/>
      <c r="HW15" s="90"/>
      <c r="HX15" s="90"/>
      <c r="HY15" s="90"/>
      <c r="HZ15" s="90"/>
      <c r="IA15" s="90"/>
      <c r="IB15" s="90"/>
      <c r="IC15" s="90"/>
      <c r="ID15" s="90"/>
      <c r="IE15" s="90"/>
      <c r="IF15" s="90"/>
      <c r="IG15" s="90"/>
      <c r="IH15" s="90"/>
      <c r="II15" s="90"/>
      <c r="IJ15" s="90"/>
      <c r="IK15" s="90"/>
      <c r="IL15" s="90"/>
      <c r="IM15" s="90"/>
      <c r="IN15" s="90"/>
      <c r="IO15" s="90"/>
      <c r="IP15" s="90"/>
      <c r="IQ15" s="90"/>
      <c r="IR15" s="90"/>
      <c r="IS15" s="90"/>
      <c r="IT15" s="90"/>
      <c r="IU15" s="90"/>
      <c r="IV15" s="90"/>
      <c r="IW15" s="90"/>
      <c r="IX15" s="90"/>
      <c r="IY15" s="90"/>
      <c r="IZ15" s="90"/>
      <c r="JA15" s="90"/>
      <c r="JB15" s="90"/>
      <c r="JC15" s="90"/>
      <c r="JD15" s="90"/>
      <c r="JE15" s="90"/>
      <c r="JF15" s="90"/>
      <c r="JG15" s="90"/>
      <c r="JH15" s="90"/>
      <c r="JI15" s="90"/>
      <c r="JJ15" s="90"/>
      <c r="JK15" s="90"/>
      <c r="JL15" s="90"/>
      <c r="JM15" s="90"/>
      <c r="JN15" s="90"/>
      <c r="JO15" s="90"/>
      <c r="JP15" s="90"/>
      <c r="JQ15" s="90"/>
      <c r="JR15" s="90"/>
      <c r="JS15" s="90"/>
      <c r="JT15" s="90"/>
      <c r="JU15" s="90"/>
      <c r="JV15" s="90"/>
      <c r="JW15" s="90"/>
      <c r="JX15" s="90"/>
      <c r="JY15" s="90"/>
      <c r="JZ15" s="90"/>
      <c r="KA15" s="90"/>
      <c r="KB15" s="90"/>
      <c r="KC15" s="90"/>
      <c r="KD15" s="90"/>
      <c r="KE15" s="90"/>
      <c r="KF15" s="90"/>
      <c r="KG15" s="90"/>
      <c r="KH15" s="90"/>
      <c r="KI15" s="90"/>
      <c r="KJ15" s="90"/>
      <c r="KK15" s="90"/>
      <c r="KL15" s="90"/>
      <c r="KM15" s="90"/>
      <c r="KN15" s="90"/>
      <c r="KO15" s="90"/>
      <c r="KP15" s="90"/>
      <c r="KQ15" s="90"/>
      <c r="KR15" s="90"/>
      <c r="KS15" s="90"/>
      <c r="KT15" s="90"/>
      <c r="KU15" s="90"/>
      <c r="KV15" s="90"/>
      <c r="KW15" s="90"/>
      <c r="KX15" s="90"/>
      <c r="KY15" s="90"/>
      <c r="KZ15" s="90"/>
      <c r="LA15" s="90"/>
      <c r="LB15" s="90"/>
      <c r="LC15" s="90"/>
      <c r="LD15" s="90"/>
      <c r="LE15" s="90"/>
      <c r="LF15" s="90"/>
      <c r="LG15" s="90"/>
      <c r="LH15" s="90"/>
      <c r="LI15" s="90"/>
      <c r="LJ15" s="90"/>
      <c r="LK15" s="90"/>
      <c r="LL15" s="90"/>
      <c r="LM15" s="90"/>
      <c r="LN15" s="90"/>
      <c r="LO15" s="90"/>
      <c r="LP15" s="90"/>
      <c r="LQ15" s="90"/>
      <c r="LR15" s="90"/>
      <c r="LS15" s="90"/>
      <c r="LT15" s="90"/>
      <c r="LU15" s="90"/>
      <c r="LV15" s="90"/>
      <c r="LW15" s="90"/>
      <c r="LX15" s="90"/>
      <c r="LY15" s="90"/>
      <c r="LZ15" s="90"/>
      <c r="MA15" s="90"/>
      <c r="MB15" s="90"/>
      <c r="MC15" s="90"/>
      <c r="MD15" s="90"/>
      <c r="ME15" s="90"/>
      <c r="MF15" s="90"/>
      <c r="MG15" s="90"/>
      <c r="MH15" s="90"/>
      <c r="MI15" s="90"/>
      <c r="MJ15" s="90"/>
      <c r="MK15" s="90"/>
      <c r="ML15" s="90"/>
      <c r="MM15" s="90"/>
      <c r="MN15" s="90"/>
      <c r="MO15" s="90"/>
      <c r="MP15" s="90"/>
      <c r="MQ15" s="90"/>
      <c r="MR15" s="90"/>
      <c r="MS15" s="90"/>
      <c r="MT15" s="90"/>
      <c r="MU15" s="90"/>
      <c r="MV15" s="90"/>
      <c r="MW15" s="90"/>
      <c r="MX15" s="90"/>
      <c r="MY15" s="90"/>
      <c r="MZ15" s="90"/>
      <c r="NA15" s="90"/>
      <c r="NB15" s="90"/>
      <c r="NC15" s="90"/>
      <c r="ND15" s="90"/>
      <c r="NE15" s="90"/>
      <c r="NF15" s="90"/>
      <c r="NG15" s="90"/>
      <c r="NH15" s="90"/>
      <c r="NI15" s="90"/>
      <c r="NJ15" s="90"/>
      <c r="NK15" s="90"/>
      <c r="NL15" s="90"/>
      <c r="NM15" s="90"/>
      <c r="NN15" s="90"/>
      <c r="NO15" s="90"/>
      <c r="NP15" s="90"/>
      <c r="NQ15" s="90"/>
      <c r="NR15" s="90"/>
      <c r="NS15" s="90"/>
      <c r="NT15" s="90"/>
      <c r="NU15" s="90"/>
      <c r="NV15" s="90"/>
      <c r="NW15" s="90"/>
      <c r="NX15" s="90"/>
      <c r="NY15" s="90"/>
      <c r="NZ15" s="90"/>
      <c r="OA15" s="90"/>
      <c r="OB15" s="90"/>
      <c r="OC15" s="90"/>
      <c r="OD15" s="90"/>
      <c r="OE15" s="90"/>
      <c r="OF15" s="90"/>
      <c r="OG15" s="90"/>
      <c r="OH15" s="90"/>
      <c r="OI15" s="90"/>
      <c r="OJ15" s="90"/>
      <c r="OK15" s="90"/>
      <c r="OL15" s="90"/>
      <c r="OM15" s="90"/>
      <c r="ON15" s="90"/>
      <c r="OO15" s="90"/>
      <c r="OP15" s="90"/>
      <c r="OQ15" s="90"/>
      <c r="OR15" s="90"/>
      <c r="OS15" s="90"/>
      <c r="OT15" s="90"/>
      <c r="OU15" s="90"/>
      <c r="OV15" s="90"/>
      <c r="OW15" s="90"/>
      <c r="OX15" s="90"/>
      <c r="OY15" s="90"/>
      <c r="OZ15" s="90"/>
      <c r="PA15" s="90"/>
      <c r="PB15" s="90"/>
      <c r="PC15" s="90"/>
      <c r="PD15" s="90"/>
      <c r="PE15" s="90"/>
      <c r="PF15" s="90"/>
      <c r="PG15" s="90"/>
      <c r="PH15" s="90"/>
      <c r="PI15" s="90"/>
      <c r="PJ15" s="90"/>
      <c r="PK15" s="90"/>
      <c r="PL15" s="90"/>
      <c r="PM15" s="90"/>
      <c r="PN15" s="90"/>
      <c r="PO15" s="90"/>
      <c r="PP15" s="90"/>
      <c r="PQ15" s="90"/>
      <c r="PR15" s="90"/>
      <c r="PS15" s="90"/>
      <c r="PT15" s="90"/>
      <c r="PU15" s="90"/>
      <c r="PV15" s="90"/>
      <c r="PW15" s="90"/>
      <c r="PX15" s="90"/>
      <c r="PY15" s="90"/>
      <c r="PZ15" s="90"/>
      <c r="QA15" s="90"/>
      <c r="QB15" s="90"/>
      <c r="QC15" s="90"/>
      <c r="QD15" s="90"/>
      <c r="QE15" s="90"/>
      <c r="QF15" s="90"/>
      <c r="QG15" s="90"/>
      <c r="QH15" s="90"/>
      <c r="QI15" s="90"/>
      <c r="QJ15" s="90"/>
      <c r="QK15" s="90"/>
      <c r="QL15" s="90"/>
      <c r="QM15" s="90"/>
      <c r="QN15" s="90"/>
      <c r="QO15" s="90"/>
      <c r="QP15" s="90"/>
      <c r="QQ15" s="90"/>
      <c r="QR15" s="90"/>
      <c r="QS15" s="90"/>
      <c r="QT15" s="90"/>
      <c r="QU15" s="90"/>
      <c r="QV15" s="90"/>
      <c r="QW15" s="90"/>
      <c r="QX15" s="90"/>
      <c r="QY15" s="90"/>
      <c r="QZ15" s="90"/>
      <c r="RA15" s="90"/>
      <c r="RB15" s="90"/>
      <c r="RC15" s="90"/>
      <c r="RD15" s="90"/>
      <c r="RE15" s="90"/>
      <c r="RF15" s="90"/>
      <c r="RG15" s="90"/>
      <c r="RH15" s="90"/>
      <c r="RI15" s="90"/>
      <c r="RJ15" s="90"/>
      <c r="RK15" s="90"/>
      <c r="RL15" s="90"/>
      <c r="RM15" s="90"/>
      <c r="RN15" s="90"/>
      <c r="RO15" s="90"/>
      <c r="RP15" s="90"/>
      <c r="RQ15" s="90"/>
      <c r="RR15" s="90"/>
      <c r="RS15" s="90"/>
      <c r="RT15" s="90"/>
      <c r="RU15" s="90"/>
      <c r="RV15" s="90"/>
      <c r="RW15" s="90"/>
      <c r="RX15" s="90"/>
      <c r="RY15" s="90"/>
      <c r="RZ15" s="90"/>
      <c r="SA15" s="90"/>
      <c r="SB15" s="90"/>
      <c r="SC15" s="90"/>
      <c r="SD15" s="90"/>
      <c r="SE15" s="90"/>
      <c r="SF15" s="90"/>
      <c r="SG15" s="90"/>
      <c r="SH15" s="90"/>
      <c r="SI15" s="90"/>
      <c r="SJ15" s="90"/>
      <c r="SK15" s="90"/>
      <c r="SL15" s="90"/>
      <c r="SM15" s="90"/>
      <c r="SN15" s="90"/>
      <c r="SO15" s="90"/>
      <c r="SP15" s="90"/>
      <c r="SQ15" s="90"/>
      <c r="SR15" s="90"/>
      <c r="SS15" s="90"/>
      <c r="ST15" s="90"/>
      <c r="SU15" s="90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</row>
    <row r="16" spans="1:899" ht="21" x14ac:dyDescent="0.35">
      <c r="A16" s="92" t="s">
        <v>18</v>
      </c>
      <c r="B16" s="5" t="s">
        <v>653</v>
      </c>
      <c r="C16" s="90">
        <v>312322311.55000001</v>
      </c>
      <c r="D16" s="90">
        <v>5053880.0599999996</v>
      </c>
      <c r="E16" s="90">
        <v>12978016.02</v>
      </c>
      <c r="F16" s="90">
        <v>3052016.94</v>
      </c>
      <c r="G16" s="90">
        <v>72271960.549999997</v>
      </c>
      <c r="H16" s="90">
        <v>29033708.43</v>
      </c>
      <c r="I16" s="90">
        <v>4270370.8</v>
      </c>
      <c r="J16" s="90">
        <v>5167726.6399999997</v>
      </c>
      <c r="K16" s="90">
        <v>10060816.73</v>
      </c>
      <c r="L16" s="90">
        <v>8716781.6699999999</v>
      </c>
      <c r="M16" s="90">
        <v>2634121.65</v>
      </c>
      <c r="N16" s="90">
        <v>2232960.83</v>
      </c>
      <c r="O16" s="90">
        <v>3533596.98</v>
      </c>
      <c r="P16" s="90">
        <v>2395205.4300000002</v>
      </c>
      <c r="Q16" s="90">
        <v>2537555.6</v>
      </c>
      <c r="R16" s="90">
        <v>4575171.8</v>
      </c>
      <c r="S16" s="90">
        <v>4638269.59</v>
      </c>
      <c r="T16" s="90">
        <v>1053742.01</v>
      </c>
      <c r="U16" s="90">
        <v>195040614.16</v>
      </c>
      <c r="V16" s="90">
        <v>8022817.5899999999</v>
      </c>
      <c r="W16" s="90">
        <v>2316010</v>
      </c>
      <c r="X16" s="90">
        <v>30597304.399999999</v>
      </c>
      <c r="Y16" s="90">
        <v>5485400</v>
      </c>
      <c r="Z16" s="90">
        <v>4921680.58</v>
      </c>
      <c r="AA16" s="90">
        <v>837842.8</v>
      </c>
      <c r="AB16" s="90">
        <v>6041262.46</v>
      </c>
      <c r="AC16" s="90">
        <v>4979785.04</v>
      </c>
      <c r="AD16" s="90">
        <v>2129600</v>
      </c>
      <c r="AE16" s="90">
        <v>6431091.8200000003</v>
      </c>
      <c r="AF16" s="90">
        <v>3323006</v>
      </c>
      <c r="AG16" s="90">
        <v>10166184.9</v>
      </c>
      <c r="AH16" s="90">
        <v>6467061.0599999996</v>
      </c>
      <c r="AI16" s="90">
        <v>4441652.03</v>
      </c>
      <c r="AJ16" s="90">
        <v>3704865.07</v>
      </c>
      <c r="AK16" s="90">
        <v>4861429.03</v>
      </c>
      <c r="AL16" s="90">
        <v>2767033.67</v>
      </c>
      <c r="AM16" s="90">
        <v>866869.08</v>
      </c>
      <c r="AN16" s="90">
        <v>1096857.68</v>
      </c>
      <c r="AO16" s="90">
        <v>2769919.36</v>
      </c>
      <c r="AP16" s="90">
        <v>1458028.08</v>
      </c>
      <c r="AQ16" s="90">
        <v>1258462.05</v>
      </c>
      <c r="AR16" s="90">
        <v>7998411.5099999998</v>
      </c>
      <c r="AS16" s="90">
        <v>81967871.180000007</v>
      </c>
      <c r="AT16" s="90">
        <v>1616000</v>
      </c>
      <c r="AU16" s="90">
        <v>1321240.78</v>
      </c>
      <c r="AV16" s="90">
        <v>3167269.95</v>
      </c>
      <c r="AW16" s="90">
        <v>2544311.7000000002</v>
      </c>
      <c r="AX16" s="90">
        <v>1983360.52</v>
      </c>
      <c r="AY16" s="90">
        <v>3173692.09</v>
      </c>
      <c r="AZ16" s="90">
        <v>1714717.08</v>
      </c>
      <c r="BA16" s="90">
        <v>1424101.09</v>
      </c>
      <c r="BB16" s="90">
        <v>2032514.06</v>
      </c>
      <c r="BC16" s="90">
        <v>1190482.5</v>
      </c>
      <c r="BD16" s="90">
        <v>1249011.8400000001</v>
      </c>
      <c r="BE16" s="90">
        <v>4306258.67</v>
      </c>
      <c r="BF16" s="90">
        <v>1105724.69</v>
      </c>
      <c r="BG16" s="90">
        <v>1749692.28</v>
      </c>
      <c r="BH16" s="90">
        <v>114965466.87</v>
      </c>
      <c r="BI16" s="90">
        <v>24727024.990000002</v>
      </c>
      <c r="BJ16" s="90">
        <v>2820026.77</v>
      </c>
      <c r="BK16" s="90">
        <v>1569796.41</v>
      </c>
      <c r="BL16" s="90">
        <v>4704411.68</v>
      </c>
      <c r="BM16" s="90">
        <v>3353003.13</v>
      </c>
      <c r="BN16" s="90">
        <v>1867392.93</v>
      </c>
      <c r="BO16" s="90">
        <v>3245000</v>
      </c>
      <c r="BP16" s="90">
        <v>0</v>
      </c>
      <c r="BQ16" s="90">
        <v>97021413.269999996</v>
      </c>
      <c r="BR16" s="90">
        <v>4080918.29</v>
      </c>
      <c r="BS16" s="90">
        <v>1951271.03</v>
      </c>
      <c r="BT16" s="90">
        <v>1807464.26</v>
      </c>
      <c r="BU16" s="90">
        <v>3614400</v>
      </c>
      <c r="BV16" s="90">
        <v>2155053.08</v>
      </c>
      <c r="BW16" s="90">
        <v>1310965.75</v>
      </c>
      <c r="BX16" s="90">
        <v>1506766.51</v>
      </c>
      <c r="BY16" s="90">
        <v>5752313.9199999999</v>
      </c>
      <c r="BZ16" s="90">
        <v>1363607.45</v>
      </c>
      <c r="CA16" s="90">
        <v>3667000</v>
      </c>
      <c r="CB16" s="90">
        <v>98783162.030000001</v>
      </c>
      <c r="CC16" s="90">
        <v>1986075.32</v>
      </c>
      <c r="CD16" s="90">
        <v>1260900</v>
      </c>
      <c r="CE16" s="90">
        <v>2717653.19</v>
      </c>
      <c r="CF16" s="90">
        <v>69179318.269999996</v>
      </c>
      <c r="CG16" s="90">
        <v>6064636</v>
      </c>
      <c r="CH16" s="90">
        <v>13912421.17</v>
      </c>
      <c r="CI16" s="90">
        <v>1900124.41</v>
      </c>
      <c r="CJ16" s="90">
        <v>2784999.77</v>
      </c>
      <c r="CK16" s="90">
        <v>1711765.73</v>
      </c>
      <c r="CL16" s="90">
        <v>1865865.51</v>
      </c>
      <c r="CM16" s="90">
        <v>69914298.170000002</v>
      </c>
      <c r="CN16" s="90">
        <v>1179732.56</v>
      </c>
      <c r="CO16" s="90">
        <v>2627785.5499999998</v>
      </c>
      <c r="CP16" s="90">
        <v>1723362.09</v>
      </c>
      <c r="CQ16" s="90">
        <v>2407577.04</v>
      </c>
      <c r="CR16" s="90">
        <v>2095544.49</v>
      </c>
      <c r="CS16" s="90">
        <v>79371697.270000011</v>
      </c>
      <c r="CT16" s="90">
        <v>2854580.26</v>
      </c>
      <c r="CU16" s="90">
        <v>3448577.99</v>
      </c>
      <c r="CV16" s="90">
        <v>4687916.82</v>
      </c>
      <c r="CW16" s="90">
        <v>3213302.48</v>
      </c>
      <c r="CX16" s="90">
        <v>3746277.99</v>
      </c>
      <c r="CY16" s="90">
        <v>1182650.77</v>
      </c>
      <c r="CZ16" s="90">
        <v>806773.97</v>
      </c>
      <c r="DA16" s="90">
        <v>141129023.91999999</v>
      </c>
      <c r="DB16" s="90">
        <v>157198961.31</v>
      </c>
      <c r="DC16" s="90">
        <v>7714665.6900000004</v>
      </c>
      <c r="DD16" s="90">
        <v>2508751.04</v>
      </c>
      <c r="DE16" s="90">
        <v>88937693.209999993</v>
      </c>
      <c r="DF16" s="90">
        <v>7504403.0300000003</v>
      </c>
      <c r="DG16" s="90">
        <v>44310786.420000002</v>
      </c>
      <c r="DH16" s="90">
        <v>7138198.6500000004</v>
      </c>
      <c r="DI16" s="90">
        <v>10490988.460000001</v>
      </c>
      <c r="DJ16" s="90">
        <v>281234814.56999999</v>
      </c>
      <c r="DK16" s="90">
        <v>9595032.1899999995</v>
      </c>
      <c r="DL16" s="90">
        <v>9318589.4700000007</v>
      </c>
      <c r="DM16" s="90">
        <v>9147389.6500000004</v>
      </c>
      <c r="DN16" s="90">
        <v>5914566.21</v>
      </c>
      <c r="DO16" s="90">
        <v>12045878.17</v>
      </c>
      <c r="DP16" s="90">
        <v>20927302.759999998</v>
      </c>
      <c r="DQ16" s="90">
        <v>11153084.4</v>
      </c>
      <c r="DR16" s="90">
        <v>13609663.1</v>
      </c>
      <c r="DS16" s="90">
        <v>92398809.539999992</v>
      </c>
      <c r="DT16" s="90">
        <v>645680.35</v>
      </c>
      <c r="DU16" s="90">
        <v>20867806.439999998</v>
      </c>
      <c r="DV16" s="90">
        <v>12740697</v>
      </c>
      <c r="DW16" s="90">
        <v>3821801.87</v>
      </c>
      <c r="DX16" s="90">
        <v>10097162.92</v>
      </c>
      <c r="DY16" s="90">
        <v>4002259.64</v>
      </c>
      <c r="DZ16" s="90">
        <v>1622284.68</v>
      </c>
      <c r="EA16" s="90">
        <v>2098227.12</v>
      </c>
      <c r="EB16" s="90">
        <v>2364053.98</v>
      </c>
      <c r="EC16" s="90">
        <v>6062665.0299999993</v>
      </c>
      <c r="ED16" s="90">
        <v>88680258.329999998</v>
      </c>
      <c r="EE16" s="90">
        <v>18934189.57</v>
      </c>
      <c r="EF16" s="90">
        <v>2228110.56</v>
      </c>
      <c r="EG16" s="90">
        <v>13808350.57</v>
      </c>
      <c r="EH16" s="90">
        <v>3282909.48</v>
      </c>
      <c r="EI16" s="90">
        <v>5768794.7200000007</v>
      </c>
      <c r="EJ16" s="90">
        <v>12307731.800000001</v>
      </c>
      <c r="EK16" s="90">
        <v>1748379.84</v>
      </c>
      <c r="EL16" s="90">
        <v>4118018.23</v>
      </c>
      <c r="EM16" s="90">
        <v>188549004.53999999</v>
      </c>
      <c r="EN16" s="90">
        <v>5236400</v>
      </c>
      <c r="EO16" s="90">
        <v>5226199.32</v>
      </c>
      <c r="EP16" s="90">
        <v>4880568.93</v>
      </c>
      <c r="EQ16" s="90">
        <v>4978072.16</v>
      </c>
      <c r="ER16" s="90">
        <v>4119418.99</v>
      </c>
      <c r="ES16" s="90">
        <v>6131957.7999999998</v>
      </c>
      <c r="ET16" s="90">
        <v>5964241.46</v>
      </c>
      <c r="EU16" s="90">
        <v>3331856.56</v>
      </c>
      <c r="EV16" s="90">
        <v>61218142.539999999</v>
      </c>
      <c r="EW16" s="90">
        <v>1182206.92</v>
      </c>
      <c r="EX16" s="90">
        <v>3955347.93</v>
      </c>
      <c r="EY16" s="90">
        <v>4006466.19</v>
      </c>
      <c r="EZ16" s="90">
        <v>4860127.8</v>
      </c>
      <c r="FA16" s="90">
        <v>6497371.0199999996</v>
      </c>
      <c r="FB16" s="90">
        <v>2538106</v>
      </c>
      <c r="FC16" s="90">
        <v>2702427.48</v>
      </c>
      <c r="FD16" s="90">
        <v>2603000</v>
      </c>
      <c r="FE16" s="90">
        <v>1339169.71</v>
      </c>
      <c r="FF16" s="90">
        <v>1662092.8</v>
      </c>
      <c r="FG16" s="90">
        <v>12133341.25</v>
      </c>
      <c r="FH16" s="90">
        <v>89116796.719999999</v>
      </c>
      <c r="FI16" s="90">
        <v>2949342.99</v>
      </c>
      <c r="FJ16" s="90">
        <v>1559382.51</v>
      </c>
      <c r="FK16" s="90">
        <v>1664769.64</v>
      </c>
      <c r="FL16" s="90">
        <v>6301637.9400000004</v>
      </c>
      <c r="FM16" s="90">
        <v>4027423.98</v>
      </c>
      <c r="FN16" s="90">
        <v>1419408.36</v>
      </c>
      <c r="FO16" s="90">
        <v>806018.98</v>
      </c>
      <c r="FP16" s="90">
        <v>207823722.44</v>
      </c>
      <c r="FQ16" s="90">
        <v>1998357.53</v>
      </c>
      <c r="FR16" s="90">
        <v>38812232.219999999</v>
      </c>
      <c r="FS16" s="90">
        <v>4564376.4000000004</v>
      </c>
      <c r="FT16" s="90">
        <v>4795175</v>
      </c>
      <c r="FU16" s="90">
        <v>2140389.58</v>
      </c>
      <c r="FV16" s="90">
        <v>10142271.65</v>
      </c>
      <c r="FW16" s="90">
        <v>17828467.870000001</v>
      </c>
      <c r="FX16" s="90">
        <v>3962644.1</v>
      </c>
      <c r="FY16" s="90">
        <v>5142047.2699999996</v>
      </c>
      <c r="FZ16" s="90">
        <v>12946295.1</v>
      </c>
      <c r="GA16" s="90">
        <v>5520390.1799999997</v>
      </c>
      <c r="GB16" s="90">
        <v>2919695.22</v>
      </c>
      <c r="GC16" s="90">
        <v>4205961.4000000004</v>
      </c>
      <c r="GD16" s="90">
        <v>170836398.55000001</v>
      </c>
      <c r="GE16" s="90">
        <v>1563974.53</v>
      </c>
      <c r="GF16" s="90">
        <v>4815291.66</v>
      </c>
      <c r="GG16" s="90">
        <v>38173447.630000003</v>
      </c>
      <c r="GH16" s="90">
        <v>1496534.16</v>
      </c>
      <c r="GI16" s="90">
        <v>34544035.130000003</v>
      </c>
      <c r="GJ16" s="90">
        <v>6286354.5499999998</v>
      </c>
      <c r="GK16" s="90">
        <v>3080282.36</v>
      </c>
      <c r="GL16" s="90">
        <v>3717624.77</v>
      </c>
      <c r="GM16" s="90">
        <v>6918894.9100000001</v>
      </c>
      <c r="GN16" s="90">
        <v>6647700</v>
      </c>
      <c r="GO16" s="90">
        <v>6465671.2400000002</v>
      </c>
      <c r="GP16" s="90">
        <v>76932779.560000002</v>
      </c>
      <c r="GQ16" s="90">
        <v>2228693.4</v>
      </c>
      <c r="GR16" s="90">
        <v>13867037.629999999</v>
      </c>
      <c r="GS16" s="90">
        <v>19138624.579999998</v>
      </c>
      <c r="GT16" s="90">
        <v>3764809.1</v>
      </c>
      <c r="GU16" s="90">
        <v>4544397.4400000004</v>
      </c>
      <c r="GV16" s="90">
        <v>36740100</v>
      </c>
      <c r="GW16" s="90">
        <v>4975466.29</v>
      </c>
      <c r="GX16" s="90">
        <v>15664867.469999999</v>
      </c>
      <c r="GY16" s="90">
        <v>10857342.790000001</v>
      </c>
      <c r="GZ16" s="90">
        <v>4648016.4399999995</v>
      </c>
      <c r="HA16" s="90">
        <v>9316849.9399999995</v>
      </c>
      <c r="HB16" s="90">
        <v>119028331.34999999</v>
      </c>
      <c r="HC16" s="90">
        <v>10783670.93</v>
      </c>
      <c r="HD16" s="90">
        <v>3883920.28</v>
      </c>
      <c r="HE16" s="90">
        <v>10228867.02</v>
      </c>
      <c r="HF16" s="90">
        <v>4820170.5199999996</v>
      </c>
      <c r="HG16" s="90">
        <v>5423376.9800000004</v>
      </c>
      <c r="HH16" s="90">
        <v>548788.47999999998</v>
      </c>
      <c r="HI16" s="90">
        <v>112424202.36</v>
      </c>
      <c r="HJ16" s="90">
        <v>13262233.5</v>
      </c>
      <c r="HK16" s="90">
        <v>6099627.4000000004</v>
      </c>
      <c r="HL16" s="90">
        <v>4058656.33</v>
      </c>
      <c r="HM16" s="90">
        <v>2352589.0299999998</v>
      </c>
      <c r="HN16" s="90">
        <v>3927204.47</v>
      </c>
      <c r="HO16" s="90">
        <v>2191045.92</v>
      </c>
      <c r="HP16" s="90">
        <v>45892001.950000003</v>
      </c>
      <c r="HQ16" s="90">
        <v>39133717.909999996</v>
      </c>
      <c r="HR16" s="90">
        <v>40807535.640000001</v>
      </c>
      <c r="HS16" s="90">
        <v>2892577.19</v>
      </c>
      <c r="HT16" s="90">
        <v>32145243.75</v>
      </c>
      <c r="HU16" s="90">
        <v>1132252.82</v>
      </c>
      <c r="HV16" s="90">
        <v>1326603.6399999999</v>
      </c>
      <c r="HW16" s="90">
        <v>1488001.6</v>
      </c>
      <c r="HX16" s="90">
        <v>1212528.48</v>
      </c>
      <c r="HY16" s="90">
        <v>1318469.49</v>
      </c>
      <c r="HZ16" s="90">
        <v>1837439.11</v>
      </c>
      <c r="IA16" s="90">
        <v>1288000</v>
      </c>
      <c r="IB16" s="90">
        <v>931591.39</v>
      </c>
      <c r="IC16" s="90">
        <v>2372433.23</v>
      </c>
      <c r="ID16" s="90">
        <v>2000184.57</v>
      </c>
      <c r="IE16" s="90">
        <v>675176.28</v>
      </c>
      <c r="IF16" s="90">
        <v>574360.25</v>
      </c>
      <c r="IG16" s="90">
        <v>73315344</v>
      </c>
      <c r="IH16" s="90">
        <v>31988495.149999999</v>
      </c>
      <c r="II16" s="90">
        <v>18764841.789999999</v>
      </c>
      <c r="IJ16" s="90">
        <v>13990804.91</v>
      </c>
      <c r="IK16" s="90">
        <v>7316896.71</v>
      </c>
      <c r="IL16" s="90">
        <v>1519119.88</v>
      </c>
      <c r="IM16" s="90">
        <v>1931940.77</v>
      </c>
      <c r="IN16" s="90">
        <v>0</v>
      </c>
      <c r="IO16" s="90">
        <v>20966176.48</v>
      </c>
      <c r="IP16" s="90">
        <v>1292815.3899999999</v>
      </c>
      <c r="IQ16" s="90">
        <v>1535134.96</v>
      </c>
      <c r="IR16" s="90">
        <v>302205009.58999997</v>
      </c>
      <c r="IS16" s="90">
        <v>7091121.0800000001</v>
      </c>
      <c r="IT16" s="90">
        <v>5385840.2000000002</v>
      </c>
      <c r="IU16" s="90">
        <v>4021924.56</v>
      </c>
      <c r="IV16" s="90">
        <v>6087232.9000000004</v>
      </c>
      <c r="IW16" s="90">
        <v>2052481.46</v>
      </c>
      <c r="IX16" s="90">
        <v>4026553.61</v>
      </c>
      <c r="IY16" s="90">
        <v>1345711.9</v>
      </c>
      <c r="IZ16" s="90">
        <v>1270427.67</v>
      </c>
      <c r="JA16" s="90">
        <v>2438550</v>
      </c>
      <c r="JB16" s="90">
        <v>2625022.23</v>
      </c>
      <c r="JC16" s="90">
        <v>1312580</v>
      </c>
      <c r="JD16" s="90">
        <v>47413403.659999996</v>
      </c>
      <c r="JE16" s="90">
        <v>8213793.3300000001</v>
      </c>
      <c r="JF16" s="90">
        <v>1831587.74</v>
      </c>
      <c r="JG16" s="90">
        <v>2617470.65</v>
      </c>
      <c r="JH16" s="90">
        <v>2952546.07</v>
      </c>
      <c r="JI16" s="90">
        <v>1724181.65</v>
      </c>
      <c r="JJ16" s="90">
        <v>40804708.869999997</v>
      </c>
      <c r="JK16" s="90">
        <v>1537630.81</v>
      </c>
      <c r="JL16" s="90">
        <v>1246396.83</v>
      </c>
      <c r="JM16" s="90">
        <v>2613246.6</v>
      </c>
      <c r="JN16" s="90">
        <v>3138666.58</v>
      </c>
      <c r="JO16" s="90">
        <v>5727305.1699999999</v>
      </c>
      <c r="JP16" s="90">
        <v>1687996.64</v>
      </c>
      <c r="JQ16" s="90">
        <v>128780348.03</v>
      </c>
      <c r="JR16" s="90">
        <v>15230290.41</v>
      </c>
      <c r="JS16" s="90">
        <v>4154767.49</v>
      </c>
      <c r="JT16" s="90">
        <v>1041000</v>
      </c>
      <c r="JU16" s="90">
        <v>3765792.18</v>
      </c>
      <c r="JV16" s="90">
        <v>755385.39</v>
      </c>
      <c r="JW16" s="90">
        <v>6446599.4900000002</v>
      </c>
      <c r="JX16" s="90">
        <v>34601021.880000003</v>
      </c>
      <c r="JY16" s="90">
        <v>1100000</v>
      </c>
      <c r="JZ16" s="90">
        <v>2808734.93</v>
      </c>
      <c r="KA16" s="90">
        <v>2064249.3</v>
      </c>
      <c r="KB16" s="90">
        <v>2268732.31</v>
      </c>
      <c r="KC16" s="90">
        <v>2208987.2999999998</v>
      </c>
      <c r="KD16" s="90">
        <v>288007.24</v>
      </c>
      <c r="KE16" s="90">
        <v>1309668.94</v>
      </c>
      <c r="KF16" s="90">
        <v>243109776.80000001</v>
      </c>
      <c r="KG16" s="90">
        <v>0</v>
      </c>
      <c r="KH16" s="90">
        <v>27493400.66</v>
      </c>
      <c r="KI16" s="90">
        <v>1904991.05</v>
      </c>
      <c r="KJ16" s="90">
        <v>2068817.3</v>
      </c>
      <c r="KK16" s="90">
        <v>1538700</v>
      </c>
      <c r="KL16" s="90">
        <v>17411433.490000002</v>
      </c>
      <c r="KM16" s="90">
        <v>1072987.26</v>
      </c>
      <c r="KN16" s="90">
        <v>12478176.370000001</v>
      </c>
      <c r="KO16" s="90">
        <v>29881580.509999998</v>
      </c>
      <c r="KP16" s="90">
        <v>3599720.21</v>
      </c>
      <c r="KQ16" s="90">
        <v>5376006.3499999996</v>
      </c>
      <c r="KR16" s="90">
        <v>6532620.3899999997</v>
      </c>
      <c r="KS16" s="90">
        <v>1851126.92</v>
      </c>
      <c r="KT16" s="90">
        <v>3026398.21</v>
      </c>
      <c r="KU16" s="90">
        <v>190882021.22</v>
      </c>
      <c r="KV16" s="90">
        <v>3499796.77</v>
      </c>
      <c r="KW16" s="90">
        <v>43616550</v>
      </c>
      <c r="KX16" s="90">
        <v>1807107.74</v>
      </c>
      <c r="KY16" s="90">
        <v>2226624.4900000002</v>
      </c>
      <c r="KZ16" s="90">
        <v>2907316</v>
      </c>
      <c r="LA16" s="90">
        <v>3348234.15</v>
      </c>
      <c r="LB16" s="90">
        <v>2056373.69</v>
      </c>
      <c r="LC16" s="90">
        <v>2126900</v>
      </c>
      <c r="LD16" s="90">
        <v>1502026.43</v>
      </c>
      <c r="LE16" s="90">
        <v>68713154.210000008</v>
      </c>
      <c r="LF16" s="90">
        <v>11047918.859999999</v>
      </c>
      <c r="LG16" s="90">
        <v>20143772.869999997</v>
      </c>
      <c r="LH16" s="90">
        <v>17663447.259999998</v>
      </c>
      <c r="LI16" s="90">
        <v>1578618.14</v>
      </c>
      <c r="LJ16" s="90">
        <v>2348806.84</v>
      </c>
      <c r="LK16" s="90">
        <v>1977208.23</v>
      </c>
      <c r="LL16" s="90">
        <v>2698000</v>
      </c>
      <c r="LM16" s="90">
        <v>2406305.69</v>
      </c>
      <c r="LN16" s="90">
        <v>4366126.1400000006</v>
      </c>
      <c r="LO16" s="90">
        <v>7784248.7199999997</v>
      </c>
      <c r="LP16" s="90">
        <v>60932454.859999999</v>
      </c>
      <c r="LQ16" s="90">
        <v>13412246.23</v>
      </c>
      <c r="LR16" s="90">
        <v>1790617.26</v>
      </c>
      <c r="LS16" s="90">
        <v>67486509.450000003</v>
      </c>
      <c r="LT16" s="90">
        <v>59797415.409999996</v>
      </c>
      <c r="LU16" s="90">
        <v>173870494.31</v>
      </c>
      <c r="LV16" s="90">
        <v>14563867</v>
      </c>
      <c r="LW16" s="90">
        <v>4299970.1899999995</v>
      </c>
      <c r="LX16" s="90">
        <v>3919271.9</v>
      </c>
      <c r="LY16" s="90">
        <v>2906946.12</v>
      </c>
      <c r="LZ16" s="90">
        <v>2315987.2599999998</v>
      </c>
      <c r="MA16" s="90">
        <v>5163002</v>
      </c>
      <c r="MB16" s="90">
        <v>72416302.030000001</v>
      </c>
      <c r="MC16" s="90">
        <v>5748963.4800000004</v>
      </c>
      <c r="MD16" s="90">
        <v>1513785.45</v>
      </c>
      <c r="ME16" s="90">
        <v>163092695.92000002</v>
      </c>
      <c r="MF16" s="90">
        <v>7146626.1799999997</v>
      </c>
      <c r="MG16" s="90">
        <v>3199657.14</v>
      </c>
      <c r="MH16" s="90">
        <v>7031803.3099999996</v>
      </c>
      <c r="MI16" s="90">
        <v>915352.79</v>
      </c>
      <c r="MJ16" s="90">
        <v>4657936.83</v>
      </c>
      <c r="MK16" s="90">
        <v>2510282.35</v>
      </c>
      <c r="ML16" s="90">
        <v>3884263.21</v>
      </c>
      <c r="MM16" s="90">
        <v>79628593.75</v>
      </c>
      <c r="MN16" s="90">
        <v>1465593.73</v>
      </c>
      <c r="MO16" s="90">
        <v>2695969.05</v>
      </c>
      <c r="MP16" s="90">
        <v>8723781.129999999</v>
      </c>
      <c r="MQ16" s="90">
        <v>41170712.519999996</v>
      </c>
      <c r="MR16" s="90">
        <v>2244132.4900000002</v>
      </c>
      <c r="MS16" s="90">
        <v>2067164.33</v>
      </c>
      <c r="MT16" s="90">
        <v>17372425.969999999</v>
      </c>
      <c r="MU16" s="90">
        <v>185400</v>
      </c>
      <c r="MV16" s="90">
        <v>2133479.9900000002</v>
      </c>
      <c r="MW16" s="90">
        <v>3765457.27</v>
      </c>
      <c r="MX16" s="90">
        <v>3001674.5</v>
      </c>
      <c r="MY16" s="90">
        <v>1962875.54</v>
      </c>
      <c r="MZ16" s="90">
        <v>834292.32</v>
      </c>
      <c r="NA16" s="90">
        <v>405500</v>
      </c>
      <c r="NB16" s="90">
        <v>126561283.83</v>
      </c>
      <c r="NC16" s="90">
        <v>14733901.1</v>
      </c>
      <c r="ND16" s="90">
        <v>2509415.2599999998</v>
      </c>
      <c r="NE16" s="90">
        <v>40769518.43</v>
      </c>
      <c r="NF16" s="90">
        <v>2951581.16</v>
      </c>
      <c r="NG16" s="90">
        <v>18410963.280000001</v>
      </c>
      <c r="NH16" s="90">
        <v>12367757.68</v>
      </c>
      <c r="NI16" s="90">
        <v>10111471.25</v>
      </c>
      <c r="NJ16" s="90">
        <v>1152464.6599999999</v>
      </c>
      <c r="NK16" s="90">
        <v>4908557.71</v>
      </c>
      <c r="NL16" s="90">
        <v>5926261.2599999998</v>
      </c>
      <c r="NM16" s="90">
        <v>16112630.4</v>
      </c>
      <c r="NN16" s="90">
        <v>52541530.699999996</v>
      </c>
      <c r="NO16" s="90">
        <v>2474618.7599999998</v>
      </c>
      <c r="NP16" s="90">
        <v>1247260.98</v>
      </c>
      <c r="NQ16" s="90">
        <v>3315784.72</v>
      </c>
      <c r="NR16" s="90">
        <v>1183040.19</v>
      </c>
      <c r="NS16" s="90">
        <v>524948.28</v>
      </c>
      <c r="NT16" s="90">
        <v>1434858.11</v>
      </c>
      <c r="NU16" s="90">
        <v>153859653.94999999</v>
      </c>
      <c r="NV16" s="90">
        <v>4860000</v>
      </c>
      <c r="NW16" s="90">
        <v>2005796.17</v>
      </c>
      <c r="NX16" s="90">
        <v>2411500.15</v>
      </c>
      <c r="NY16" s="90">
        <v>2727344</v>
      </c>
      <c r="NZ16" s="90">
        <v>45364943.780000001</v>
      </c>
      <c r="OA16" s="90">
        <v>3211620.8600000003</v>
      </c>
      <c r="OB16" s="90">
        <v>82627187.670000002</v>
      </c>
      <c r="OC16" s="90">
        <v>25533753.210000001</v>
      </c>
      <c r="OD16" s="90">
        <v>3974406.46</v>
      </c>
      <c r="OE16" s="90">
        <v>9489715.1999999993</v>
      </c>
      <c r="OF16" s="90">
        <v>6684316.96</v>
      </c>
      <c r="OG16" s="90">
        <v>2081889.59</v>
      </c>
      <c r="OH16" s="90">
        <v>2614322.17</v>
      </c>
      <c r="OI16" s="90">
        <v>4728652.3</v>
      </c>
      <c r="OJ16" s="90">
        <v>2609905.88</v>
      </c>
      <c r="OK16" s="90">
        <v>52172580.799999997</v>
      </c>
      <c r="OL16" s="90">
        <v>6301592.8499999996</v>
      </c>
      <c r="OM16" s="90">
        <v>6386939.6600000001</v>
      </c>
      <c r="ON16" s="90">
        <v>7643652.4100000001</v>
      </c>
      <c r="OO16" s="90">
        <v>3416518.54</v>
      </c>
      <c r="OP16" s="90">
        <v>3774571.89</v>
      </c>
      <c r="OQ16" s="90">
        <v>17970176.899999999</v>
      </c>
      <c r="OR16" s="90">
        <v>1668136.63</v>
      </c>
      <c r="OS16" s="90">
        <v>3246056.03</v>
      </c>
      <c r="OT16" s="90">
        <v>3742647.62</v>
      </c>
      <c r="OU16" s="90">
        <v>2996010.73</v>
      </c>
      <c r="OV16" s="90">
        <v>102217308.46000001</v>
      </c>
      <c r="OW16" s="90">
        <v>4257745.3</v>
      </c>
      <c r="OX16" s="90">
        <v>3767293.24</v>
      </c>
      <c r="OY16" s="90">
        <v>3081926.94</v>
      </c>
      <c r="OZ16" s="90">
        <v>106787865.94</v>
      </c>
      <c r="PA16" s="90">
        <v>2460840.15</v>
      </c>
      <c r="PB16" s="90">
        <v>6507725.5700000003</v>
      </c>
      <c r="PC16" s="90">
        <v>1467878.57</v>
      </c>
      <c r="PD16" s="90">
        <v>2587383.85</v>
      </c>
      <c r="PE16" s="90">
        <v>4542000</v>
      </c>
      <c r="PF16" s="90">
        <v>4123704.61</v>
      </c>
      <c r="PG16" s="90">
        <v>2016558.24</v>
      </c>
      <c r="PH16" s="90">
        <v>3115412.53</v>
      </c>
      <c r="PI16" s="90">
        <v>3023961.4</v>
      </c>
      <c r="PJ16" s="90">
        <v>3202571.97</v>
      </c>
      <c r="PK16" s="90">
        <v>3324487.77</v>
      </c>
      <c r="PL16" s="90">
        <v>1863229.43</v>
      </c>
      <c r="PM16" s="90">
        <v>5243583.84</v>
      </c>
      <c r="PN16" s="90">
        <v>1180210.8899999999</v>
      </c>
      <c r="PO16" s="90">
        <v>1900588.28</v>
      </c>
      <c r="PP16" s="90">
        <v>2044567.95</v>
      </c>
      <c r="PQ16" s="90">
        <v>3928811.62</v>
      </c>
      <c r="PR16" s="90">
        <v>325288364.05000001</v>
      </c>
      <c r="PS16" s="90">
        <v>2643815</v>
      </c>
      <c r="PT16" s="90">
        <v>2576327.3199999998</v>
      </c>
      <c r="PU16" s="90">
        <v>4292178.8499999996</v>
      </c>
      <c r="PV16" s="90">
        <v>137725719.25</v>
      </c>
      <c r="PW16" s="90">
        <v>3322926.64</v>
      </c>
      <c r="PX16" s="90">
        <v>58933256.329999998</v>
      </c>
      <c r="PY16" s="90">
        <v>2207400</v>
      </c>
      <c r="PZ16" s="90">
        <v>7271213.6900000004</v>
      </c>
      <c r="QA16" s="90">
        <v>2565399.2000000002</v>
      </c>
      <c r="QB16" s="90">
        <v>6141421.5800000001</v>
      </c>
      <c r="QC16" s="90">
        <v>1893870.93</v>
      </c>
      <c r="QD16" s="90">
        <v>2425239.8199999998</v>
      </c>
      <c r="QE16" s="90">
        <v>3492821.52</v>
      </c>
      <c r="QF16" s="90">
        <v>4058567.78</v>
      </c>
      <c r="QG16" s="90">
        <v>4552780.1399999997</v>
      </c>
      <c r="QH16" s="90">
        <v>4513601.32</v>
      </c>
      <c r="QI16" s="90">
        <v>2399232.29</v>
      </c>
      <c r="QJ16" s="90">
        <v>2027510.89</v>
      </c>
      <c r="QK16" s="90">
        <v>6574413.5499999998</v>
      </c>
      <c r="QL16" s="90">
        <v>67460514.739999995</v>
      </c>
      <c r="QM16" s="90">
        <v>1810812.52</v>
      </c>
      <c r="QN16" s="90">
        <v>1554219.41</v>
      </c>
      <c r="QO16" s="90">
        <v>853798.18</v>
      </c>
      <c r="QP16" s="90">
        <v>1659230</v>
      </c>
      <c r="QQ16" s="90">
        <v>2451722</v>
      </c>
      <c r="QR16" s="90">
        <v>151642162.31</v>
      </c>
      <c r="QS16" s="90">
        <v>2070675.48</v>
      </c>
      <c r="QT16" s="90">
        <v>7779244.6100000003</v>
      </c>
      <c r="QU16" s="90">
        <v>3560050.18</v>
      </c>
      <c r="QV16" s="90">
        <v>5864078.5999999996</v>
      </c>
      <c r="QW16" s="90">
        <v>106609105.53999999</v>
      </c>
      <c r="QX16" s="90">
        <v>2676722.92</v>
      </c>
      <c r="QY16" s="90">
        <v>6494184.96</v>
      </c>
      <c r="QZ16" s="90">
        <v>5526650.6100000003</v>
      </c>
      <c r="RA16" s="90">
        <v>2617326</v>
      </c>
      <c r="RB16" s="90">
        <v>5774574.1600000001</v>
      </c>
      <c r="RC16" s="90">
        <v>2678278.88</v>
      </c>
      <c r="RD16" s="90">
        <v>5843293.6699999999</v>
      </c>
      <c r="RE16" s="90">
        <v>307133361.66000003</v>
      </c>
      <c r="RF16" s="90">
        <v>11284041.120000001</v>
      </c>
      <c r="RG16" s="90">
        <v>1709490.37</v>
      </c>
      <c r="RH16" s="90">
        <v>3697566.45</v>
      </c>
      <c r="RI16" s="90">
        <v>7927682.290000001</v>
      </c>
      <c r="RJ16" s="90">
        <v>4170470.86</v>
      </c>
      <c r="RK16" s="90">
        <v>27732311.93</v>
      </c>
      <c r="RL16" s="90">
        <v>4328764.1900000004</v>
      </c>
      <c r="RM16" s="90">
        <v>3439138.58</v>
      </c>
      <c r="RN16" s="90">
        <v>9474401.9499999993</v>
      </c>
      <c r="RO16" s="90">
        <v>13836466.720000001</v>
      </c>
      <c r="RP16" s="90">
        <v>3315306</v>
      </c>
      <c r="RQ16" s="90">
        <v>4580558.2300000004</v>
      </c>
      <c r="RR16" s="90">
        <v>3378350.44</v>
      </c>
      <c r="RS16" s="90">
        <v>1313324.6499999999</v>
      </c>
      <c r="RT16" s="90">
        <v>4412563.21</v>
      </c>
      <c r="RU16" s="90">
        <v>1700835.72</v>
      </c>
      <c r="RV16" s="90">
        <v>3083719.45</v>
      </c>
      <c r="RW16" s="90">
        <v>732279.76</v>
      </c>
      <c r="RX16" s="90">
        <v>5514411.6600000001</v>
      </c>
      <c r="RY16" s="90">
        <v>75115282.820000008</v>
      </c>
      <c r="RZ16" s="90">
        <v>3922612.13</v>
      </c>
      <c r="SA16" s="90">
        <v>3056148.44</v>
      </c>
      <c r="SB16" s="90">
        <v>2377562.61</v>
      </c>
      <c r="SC16" s="90">
        <v>686019.53</v>
      </c>
      <c r="SD16" s="90">
        <v>1708570.04</v>
      </c>
      <c r="SE16" s="90">
        <v>1610965.5</v>
      </c>
      <c r="SF16" s="90">
        <v>5829716.8099999996</v>
      </c>
      <c r="SG16" s="90">
        <v>3331656.2</v>
      </c>
      <c r="SH16" s="90">
        <v>120000</v>
      </c>
      <c r="SI16" s="90">
        <v>14967376.449999999</v>
      </c>
      <c r="SJ16" s="90">
        <v>1575138.17</v>
      </c>
      <c r="SK16" s="90">
        <v>40071063.579999998</v>
      </c>
      <c r="SL16" s="90">
        <v>2795522.79</v>
      </c>
      <c r="SM16" s="90">
        <v>2982889.26</v>
      </c>
      <c r="SN16" s="90">
        <v>5904489.04</v>
      </c>
      <c r="SO16" s="90">
        <v>2302069.3199999998</v>
      </c>
      <c r="SP16" s="90">
        <v>3104785.93</v>
      </c>
      <c r="SQ16" s="90">
        <v>2037134.38</v>
      </c>
      <c r="SR16" s="90">
        <v>1316286.75</v>
      </c>
      <c r="SS16" s="90">
        <v>22234338.369999997</v>
      </c>
      <c r="ST16" s="90">
        <v>2242679.44</v>
      </c>
      <c r="SU16" s="90">
        <v>2224252.46</v>
      </c>
      <c r="SV16" s="90">
        <v>2397603.29</v>
      </c>
      <c r="SW16" s="90">
        <v>730883.06</v>
      </c>
      <c r="SX16" s="90">
        <v>753982.21</v>
      </c>
      <c r="SY16" s="90">
        <v>1129166.99</v>
      </c>
      <c r="SZ16" s="90">
        <v>18114484.75</v>
      </c>
      <c r="TA16" s="90">
        <v>1767861.61</v>
      </c>
      <c r="TB16" s="90">
        <v>1716250</v>
      </c>
      <c r="TC16" s="90">
        <v>1705152.14</v>
      </c>
      <c r="TD16" s="90">
        <v>2032465.41</v>
      </c>
      <c r="TE16" s="90">
        <v>1787379.38</v>
      </c>
      <c r="TF16" s="90">
        <v>1439300.33</v>
      </c>
      <c r="TG16" s="90">
        <v>185625347.02000001</v>
      </c>
      <c r="TH16" s="90">
        <v>13524536.960000001</v>
      </c>
      <c r="TI16" s="90">
        <v>1715519.5</v>
      </c>
      <c r="TJ16" s="90">
        <v>3483436.53</v>
      </c>
      <c r="TK16" s="90">
        <v>4405982.2300000004</v>
      </c>
      <c r="TL16" s="90">
        <v>3479678.97</v>
      </c>
      <c r="TM16" s="90">
        <v>4125000</v>
      </c>
      <c r="TN16" s="90">
        <v>11583460.220000001</v>
      </c>
      <c r="TO16" s="90">
        <v>2006003.99</v>
      </c>
      <c r="TP16" s="90">
        <v>5814544.0700000003</v>
      </c>
      <c r="TQ16" s="90">
        <v>13196056.1</v>
      </c>
      <c r="TR16" s="90">
        <v>2969228.75</v>
      </c>
      <c r="TS16" s="90">
        <v>4964960.22</v>
      </c>
      <c r="TT16" s="90">
        <v>892339.75</v>
      </c>
      <c r="TU16" s="90">
        <v>2964950</v>
      </c>
      <c r="TV16" s="90">
        <v>2498755.87</v>
      </c>
      <c r="TW16" s="90">
        <v>2814000</v>
      </c>
      <c r="TX16" s="90">
        <v>4100825.79</v>
      </c>
      <c r="TY16" s="90">
        <v>68036449.710000008</v>
      </c>
      <c r="TZ16" s="90">
        <v>5755512.6600000001</v>
      </c>
      <c r="UA16" s="90">
        <v>1217082.3500000001</v>
      </c>
      <c r="UB16" s="90">
        <v>1024868.6</v>
      </c>
      <c r="UC16" s="90">
        <v>8472636.7200000007</v>
      </c>
      <c r="UD16" s="90">
        <v>810423.24</v>
      </c>
      <c r="UE16" s="90">
        <v>464835.02</v>
      </c>
      <c r="UF16" s="90">
        <v>2214917.38</v>
      </c>
      <c r="UG16" s="90">
        <v>1269440.3500000001</v>
      </c>
      <c r="UH16" s="90">
        <v>20559793</v>
      </c>
      <c r="UI16" s="90">
        <v>5048277.6500000004</v>
      </c>
      <c r="UJ16" s="90">
        <v>4135706.49</v>
      </c>
      <c r="UK16" s="90">
        <v>4119957.49</v>
      </c>
      <c r="UL16" s="90">
        <v>2571338.79</v>
      </c>
      <c r="UM16" s="90">
        <v>1738239.75</v>
      </c>
      <c r="UN16" s="90">
        <v>96594550.590000004</v>
      </c>
      <c r="UO16" s="90">
        <v>3855591.65</v>
      </c>
      <c r="UP16" s="90">
        <v>2960901.97</v>
      </c>
      <c r="UQ16" s="90">
        <v>86983975</v>
      </c>
      <c r="UR16" s="90">
        <v>1933424.05</v>
      </c>
      <c r="US16" s="90">
        <v>2568476.88</v>
      </c>
      <c r="UT16" s="90">
        <v>13499635.949999999</v>
      </c>
      <c r="UU16" s="90">
        <v>1338300</v>
      </c>
      <c r="UV16" s="90">
        <v>2442014.62</v>
      </c>
      <c r="UW16" s="90">
        <v>2264919.88</v>
      </c>
      <c r="UX16" s="90">
        <v>3336959.16</v>
      </c>
      <c r="UY16" s="90">
        <v>46112207.880000003</v>
      </c>
      <c r="UZ16" s="90">
        <v>3428090.19</v>
      </c>
      <c r="VA16" s="90">
        <v>4645206.68</v>
      </c>
      <c r="VB16" s="90">
        <v>3028900</v>
      </c>
      <c r="VC16" s="90">
        <v>1200697.46</v>
      </c>
      <c r="VD16" s="90">
        <v>1870516.87</v>
      </c>
      <c r="VE16" s="90">
        <v>1828394.78</v>
      </c>
      <c r="VF16" s="90">
        <v>8455812.6899999995</v>
      </c>
      <c r="VG16" s="90">
        <v>2965889.98</v>
      </c>
      <c r="VH16" s="90">
        <v>1250677.1599999999</v>
      </c>
      <c r="VI16" s="90">
        <v>1723762.56</v>
      </c>
      <c r="VJ16" s="90">
        <v>74910933.799999997</v>
      </c>
      <c r="VK16" s="90">
        <v>2509671.29</v>
      </c>
      <c r="VL16" s="90">
        <v>4670400</v>
      </c>
      <c r="VM16" s="90">
        <v>8713258.1799999997</v>
      </c>
      <c r="VN16" s="90">
        <v>13281192.699999999</v>
      </c>
      <c r="VO16" s="90">
        <v>22391321.140000001</v>
      </c>
      <c r="VP16" s="90">
        <v>3535341.43</v>
      </c>
      <c r="VQ16" s="90">
        <v>2803622.51</v>
      </c>
      <c r="VR16" s="90">
        <v>3274386.33</v>
      </c>
      <c r="VS16" s="90">
        <v>27457711.869999997</v>
      </c>
      <c r="VT16" s="90">
        <v>2685257.35</v>
      </c>
      <c r="VU16" s="90">
        <v>6591511.0800000001</v>
      </c>
      <c r="VV16" s="90">
        <v>3839185.43</v>
      </c>
      <c r="VW16" s="90">
        <v>1450894.55</v>
      </c>
      <c r="VX16" s="90">
        <v>1265500</v>
      </c>
      <c r="VY16" s="90">
        <v>289540952.30000001</v>
      </c>
      <c r="VZ16" s="90">
        <v>6589913.8200000003</v>
      </c>
      <c r="WA16" s="90">
        <v>8454478.5700000003</v>
      </c>
      <c r="WB16" s="90">
        <v>3781086.81</v>
      </c>
      <c r="WC16" s="90">
        <v>1391242.65</v>
      </c>
      <c r="WD16" s="90">
        <v>7379851.25</v>
      </c>
      <c r="WE16" s="90">
        <v>6276523.5</v>
      </c>
      <c r="WF16" s="90">
        <v>75100322.930000007</v>
      </c>
      <c r="WG16" s="90">
        <v>10896203.439999999</v>
      </c>
      <c r="WH16" s="90">
        <v>5891349.8300000001</v>
      </c>
      <c r="WI16" s="90">
        <v>2514465.16</v>
      </c>
      <c r="WJ16" s="90">
        <v>151502652.41999999</v>
      </c>
      <c r="WK16" s="90">
        <v>43538585.490000002</v>
      </c>
      <c r="WL16" s="90">
        <v>13336352.699999999</v>
      </c>
      <c r="WM16" s="90">
        <v>8576737.0700000003</v>
      </c>
      <c r="WN16" s="90">
        <v>4022497.19</v>
      </c>
      <c r="WO16" s="90">
        <v>4578479.6900000004</v>
      </c>
      <c r="WP16" s="90">
        <v>4418320.74</v>
      </c>
      <c r="WQ16" s="90">
        <v>1321545.93</v>
      </c>
      <c r="WR16" s="90">
        <v>8402281.7400000002</v>
      </c>
      <c r="WS16" s="90">
        <v>267441556.65000001</v>
      </c>
      <c r="WT16" s="90">
        <v>1997156.7</v>
      </c>
      <c r="WU16" s="90">
        <v>2152018.3200000003</v>
      </c>
      <c r="WV16" s="90">
        <v>2822345.38</v>
      </c>
      <c r="WW16" s="90">
        <v>2571253.19</v>
      </c>
      <c r="WX16" s="90">
        <v>2430852.9300000002</v>
      </c>
      <c r="WY16" s="90">
        <v>1779990.45</v>
      </c>
      <c r="WZ16" s="90">
        <v>8416458.3000000007</v>
      </c>
      <c r="XA16" s="90">
        <v>13928237.82</v>
      </c>
      <c r="XB16" s="90">
        <v>4066619.28</v>
      </c>
      <c r="XC16" s="90">
        <v>7441044.29</v>
      </c>
      <c r="XD16" s="90">
        <v>16349631.99</v>
      </c>
      <c r="XE16" s="90">
        <v>3368386.86</v>
      </c>
      <c r="XF16" s="90">
        <v>161110427.07999998</v>
      </c>
      <c r="XG16" s="90">
        <v>7171068.1600000001</v>
      </c>
      <c r="XH16" s="90">
        <v>4816865.53</v>
      </c>
      <c r="XI16" s="90">
        <v>32742645.620000001</v>
      </c>
      <c r="XJ16" s="90">
        <v>4577394.13</v>
      </c>
      <c r="XK16" s="90">
        <v>4086713.07</v>
      </c>
      <c r="XL16" s="90">
        <v>10217642.92</v>
      </c>
      <c r="XM16" s="90">
        <v>4155751.39</v>
      </c>
      <c r="XN16" s="90">
        <v>3429000</v>
      </c>
      <c r="XO16" s="90">
        <v>8069000</v>
      </c>
      <c r="XP16" s="90">
        <v>10688001.449999999</v>
      </c>
      <c r="XQ16" s="90">
        <v>3123482.37</v>
      </c>
      <c r="XR16" s="90">
        <v>2539260.11</v>
      </c>
      <c r="XS16" s="90">
        <v>3427749.48</v>
      </c>
      <c r="XT16" s="90">
        <v>3092633.65</v>
      </c>
      <c r="XU16" s="90">
        <v>2705000</v>
      </c>
      <c r="XV16" s="90">
        <v>3067633.54</v>
      </c>
      <c r="XW16" s="90">
        <v>2892912.44</v>
      </c>
      <c r="XX16" s="90">
        <v>2243100</v>
      </c>
      <c r="XY16" s="90">
        <v>2657152.29</v>
      </c>
      <c r="XZ16" s="90">
        <v>3059699.83</v>
      </c>
      <c r="YA16" s="90">
        <v>2253720</v>
      </c>
      <c r="YB16" s="90">
        <v>2279045.0699999998</v>
      </c>
      <c r="YC16" s="90">
        <v>220171114.94</v>
      </c>
      <c r="YD16" s="90">
        <v>4597029.37</v>
      </c>
      <c r="YE16" s="90">
        <v>7849788.6799999997</v>
      </c>
      <c r="YF16" s="90">
        <v>4070592.05</v>
      </c>
      <c r="YG16" s="90">
        <v>67556578.140000001</v>
      </c>
      <c r="YH16" s="90">
        <v>5154852.5999999996</v>
      </c>
      <c r="YI16" s="90">
        <v>7513019.2300000004</v>
      </c>
      <c r="YJ16" s="90">
        <v>3254013.39</v>
      </c>
      <c r="YK16" s="90">
        <v>11930477.67</v>
      </c>
      <c r="YL16" s="90">
        <v>10192138.01</v>
      </c>
      <c r="YM16" s="90">
        <v>4465824.17</v>
      </c>
      <c r="YN16" s="90">
        <v>4047766.73</v>
      </c>
      <c r="YO16" s="90">
        <v>3065234.16</v>
      </c>
      <c r="YP16" s="90">
        <v>3139461.7</v>
      </c>
      <c r="YQ16" s="90">
        <v>2227080.1</v>
      </c>
      <c r="YR16" s="90">
        <v>1173043.3</v>
      </c>
      <c r="YS16" s="90">
        <v>2372423.19</v>
      </c>
      <c r="YT16" s="90">
        <v>13596165.27</v>
      </c>
      <c r="YU16" s="90">
        <v>3534874.62</v>
      </c>
      <c r="YV16" s="90">
        <v>1914362.45</v>
      </c>
      <c r="YW16" s="90">
        <v>3179870.93</v>
      </c>
      <c r="YX16" s="90">
        <v>2848546.06</v>
      </c>
      <c r="YY16" s="90">
        <v>1339350.1000000001</v>
      </c>
      <c r="YZ16" s="90">
        <v>1962500.67</v>
      </c>
      <c r="ZA16" s="90">
        <v>24317138.68</v>
      </c>
      <c r="ZB16" s="90">
        <v>9287641.4499999993</v>
      </c>
      <c r="ZC16" s="90">
        <v>2322492.75</v>
      </c>
      <c r="ZD16" s="90">
        <v>1601200</v>
      </c>
      <c r="ZE16" s="90">
        <v>3518738.42</v>
      </c>
      <c r="ZF16" s="90">
        <v>1931256.32</v>
      </c>
      <c r="ZG16" s="90">
        <v>2980000</v>
      </c>
      <c r="ZH16" s="90">
        <v>4723695.82</v>
      </c>
      <c r="ZI16" s="90">
        <v>5776522.21</v>
      </c>
      <c r="ZJ16" s="90">
        <v>140892270.31999999</v>
      </c>
      <c r="ZK16" s="90">
        <v>1551761.74</v>
      </c>
      <c r="ZL16" s="90">
        <v>3849942.63</v>
      </c>
      <c r="ZM16" s="90">
        <v>6236101.8799999999</v>
      </c>
      <c r="ZN16" s="90">
        <v>5522926.8300000001</v>
      </c>
      <c r="ZO16" s="90">
        <v>3110588.55</v>
      </c>
      <c r="ZP16" s="90">
        <v>2141506.33</v>
      </c>
      <c r="ZQ16" s="90">
        <v>68745203.25</v>
      </c>
      <c r="ZR16" s="90">
        <v>3013889.27</v>
      </c>
      <c r="ZS16" s="90">
        <v>3230145.65</v>
      </c>
      <c r="ZT16" s="90">
        <v>2135389.42</v>
      </c>
      <c r="ZU16" s="90">
        <v>1246672.75</v>
      </c>
      <c r="ZV16" s="90">
        <v>3170218.57</v>
      </c>
      <c r="ZW16" s="90">
        <v>6254056.7400000002</v>
      </c>
      <c r="ZX16" s="90">
        <v>2072124.42</v>
      </c>
      <c r="ZY16" s="90">
        <v>2556617.37</v>
      </c>
      <c r="ZZ16" s="90">
        <v>4143000</v>
      </c>
      <c r="AAA16" s="90">
        <v>2172653.89</v>
      </c>
      <c r="AAB16" s="90">
        <v>1926027.46</v>
      </c>
      <c r="AAC16" s="90">
        <v>1821397.07</v>
      </c>
      <c r="AAD16" s="90">
        <v>2586318.41</v>
      </c>
      <c r="AAE16" s="90">
        <v>1045299.25</v>
      </c>
      <c r="AAF16" s="90">
        <v>58220822.659999996</v>
      </c>
      <c r="AAG16" s="90">
        <v>2162034.92</v>
      </c>
      <c r="AAH16" s="90">
        <v>3451870.23</v>
      </c>
      <c r="AAI16" s="90">
        <v>16547767.75</v>
      </c>
      <c r="AAJ16" s="90">
        <v>17423219.899999999</v>
      </c>
      <c r="AAK16" s="90">
        <v>3028156.42</v>
      </c>
      <c r="AAL16" s="90">
        <v>2443759.79</v>
      </c>
      <c r="AAM16" s="90">
        <v>278367182.63999999</v>
      </c>
      <c r="AAN16" s="90">
        <v>4573273.7699999996</v>
      </c>
      <c r="AAO16" s="90">
        <v>5036700</v>
      </c>
      <c r="AAP16" s="90">
        <v>3484402.07</v>
      </c>
      <c r="AAQ16" s="90">
        <v>2595041.2599999998</v>
      </c>
      <c r="AAR16" s="90">
        <v>2180000</v>
      </c>
      <c r="AAS16" s="90">
        <v>5720000</v>
      </c>
      <c r="AAT16" s="90">
        <v>4605100</v>
      </c>
      <c r="AAU16" s="90">
        <v>8868813.0899999999</v>
      </c>
      <c r="AAV16" s="90">
        <v>3687301.44</v>
      </c>
      <c r="AAW16" s="90">
        <v>2852339.98</v>
      </c>
      <c r="AAX16" s="90">
        <v>47423290.600000001</v>
      </c>
      <c r="AAY16" s="90">
        <v>5162989.2</v>
      </c>
      <c r="AAZ16" s="90">
        <v>2133150</v>
      </c>
      <c r="ABA16" s="90">
        <v>2225500</v>
      </c>
      <c r="ABB16" s="90">
        <v>4798837.0599999996</v>
      </c>
      <c r="ABC16" s="90">
        <v>1446386.79</v>
      </c>
      <c r="ABD16" s="90">
        <v>4913664.0999999996</v>
      </c>
      <c r="ABE16" s="90">
        <v>1800930.01</v>
      </c>
      <c r="ABF16" s="90">
        <v>10750000</v>
      </c>
      <c r="ABG16" s="90">
        <v>4576323.2300000004</v>
      </c>
      <c r="ABH16" s="90">
        <v>1419833.39</v>
      </c>
      <c r="ABI16" s="90">
        <v>3366924.76</v>
      </c>
      <c r="ABJ16" s="90">
        <v>2666657.56</v>
      </c>
      <c r="ABK16" s="90">
        <v>1458462.96</v>
      </c>
      <c r="ABL16" s="90">
        <v>1615351.16</v>
      </c>
      <c r="ABM16" s="90">
        <v>73902652.120000005</v>
      </c>
      <c r="ABN16" s="90">
        <v>4020382.24</v>
      </c>
      <c r="ABO16" s="90">
        <v>1714185</v>
      </c>
      <c r="ABP16" s="90">
        <v>21188429.25</v>
      </c>
      <c r="ABQ16" s="90">
        <v>3717495.61</v>
      </c>
      <c r="ABR16" s="90">
        <v>8065505.3100000005</v>
      </c>
      <c r="ABS16" s="90">
        <v>3855000</v>
      </c>
      <c r="ABT16" s="90">
        <v>3404214.74</v>
      </c>
      <c r="ABU16" s="90">
        <v>539062.37</v>
      </c>
      <c r="ABV16" s="90">
        <v>250932238.44999999</v>
      </c>
      <c r="ABW16" s="90">
        <v>839261.92</v>
      </c>
      <c r="ABX16" s="90">
        <v>3874055.9</v>
      </c>
      <c r="ABY16" s="90">
        <v>6674035.04</v>
      </c>
      <c r="ABZ16" s="90">
        <v>8182220.7000000002</v>
      </c>
      <c r="ACA16" s="90">
        <v>4820148.55</v>
      </c>
      <c r="ACB16" s="90">
        <v>660474.43999999994</v>
      </c>
      <c r="ACC16" s="90">
        <v>10194986.49</v>
      </c>
      <c r="ACD16" s="90">
        <v>774296.67</v>
      </c>
      <c r="ACE16" s="90">
        <v>2416991.17</v>
      </c>
      <c r="ACF16" s="90">
        <v>815060.3</v>
      </c>
      <c r="ACG16" s="90">
        <v>409743933.02000004</v>
      </c>
      <c r="ACH16" s="90">
        <v>2773047.27</v>
      </c>
      <c r="ACI16" s="90">
        <v>4340392.0599999996</v>
      </c>
      <c r="ACJ16" s="90">
        <v>5168996.6900000004</v>
      </c>
      <c r="ACK16" s="90">
        <v>3712027.52</v>
      </c>
      <c r="ACL16" s="90">
        <v>3418425.64</v>
      </c>
      <c r="ACM16" s="90">
        <v>4253701.78</v>
      </c>
      <c r="ACN16" s="90">
        <v>27951765.109999999</v>
      </c>
      <c r="ACO16" s="90">
        <v>13945242.58</v>
      </c>
      <c r="ACP16" s="90">
        <v>3225070.75</v>
      </c>
      <c r="ACQ16" s="90">
        <v>5668722.6399999997</v>
      </c>
      <c r="ACR16" s="90">
        <v>5136448.0199999996</v>
      </c>
      <c r="ACS16" s="90">
        <v>5176806.95</v>
      </c>
      <c r="ACT16" s="90">
        <v>48534976.890000001</v>
      </c>
      <c r="ACU16" s="90">
        <v>11914928.4</v>
      </c>
      <c r="ACV16" s="90">
        <v>860000</v>
      </c>
      <c r="ACW16" s="90">
        <v>2672164.4300000002</v>
      </c>
      <c r="ACX16" s="90">
        <v>2469193.0499999998</v>
      </c>
      <c r="ACY16" s="90">
        <v>1497945.77</v>
      </c>
      <c r="ACZ16" s="90">
        <v>4807556.87</v>
      </c>
      <c r="ADA16" s="90">
        <v>2027506.52</v>
      </c>
      <c r="ADB16" s="90">
        <v>5757174.9299999997</v>
      </c>
      <c r="ADC16" s="90">
        <v>5499004.8700000001</v>
      </c>
      <c r="ADD16" s="90">
        <v>16324108.5</v>
      </c>
      <c r="ADE16" s="90">
        <v>5934241.79</v>
      </c>
      <c r="ADF16" s="90">
        <v>2215000</v>
      </c>
      <c r="ADG16" s="90">
        <v>192287</v>
      </c>
      <c r="ADH16" s="90">
        <v>2565988.4500000002</v>
      </c>
      <c r="ADI16" s="90">
        <v>12572730.060000001</v>
      </c>
      <c r="ADJ16" s="90">
        <v>4200</v>
      </c>
      <c r="ADK16" s="90">
        <v>2322987.63</v>
      </c>
      <c r="ADL16" s="90">
        <v>255990</v>
      </c>
      <c r="ADM16" s="90">
        <v>80725549.129999995</v>
      </c>
      <c r="ADN16" s="90">
        <v>6925991.8200000003</v>
      </c>
      <c r="ADO16" s="90">
        <v>12887042.609999999</v>
      </c>
      <c r="ADP16" s="90">
        <v>60062500.939999998</v>
      </c>
      <c r="ADQ16" s="90">
        <v>881647.56</v>
      </c>
      <c r="ADR16" s="90">
        <v>5247866.04</v>
      </c>
      <c r="ADS16" s="90">
        <v>2455181.9700000002</v>
      </c>
      <c r="ADT16" s="90">
        <v>2016381.5</v>
      </c>
      <c r="ADU16" s="90">
        <v>257432159.38</v>
      </c>
      <c r="ADV16" s="90">
        <v>14397906.07</v>
      </c>
      <c r="ADW16" s="90">
        <v>13975374.360000001</v>
      </c>
      <c r="ADX16" s="90">
        <v>2153316.33</v>
      </c>
      <c r="ADY16" s="90">
        <v>4363465.1900000004</v>
      </c>
      <c r="ADZ16" s="90">
        <v>20416832.649999999</v>
      </c>
      <c r="AEA16" s="90">
        <v>2892542.51</v>
      </c>
      <c r="AEB16" s="90">
        <v>27874878.59</v>
      </c>
      <c r="AEC16" s="90">
        <v>6070291.8499999996</v>
      </c>
      <c r="AED16" s="90">
        <v>1340445.05</v>
      </c>
      <c r="AEE16" s="90">
        <v>1686907.3</v>
      </c>
      <c r="AEF16" s="90">
        <v>4001765.02</v>
      </c>
      <c r="AEG16" s="90">
        <v>896302.44</v>
      </c>
      <c r="AEH16" s="90">
        <v>1770172.22</v>
      </c>
      <c r="AEI16" s="90">
        <v>4824423.1100000003</v>
      </c>
      <c r="AEJ16" s="90">
        <v>4779343.1100000003</v>
      </c>
      <c r="AEK16" s="90">
        <v>1683344.47</v>
      </c>
      <c r="AEL16" s="90">
        <v>2535127.92</v>
      </c>
      <c r="AEM16" s="90">
        <v>0</v>
      </c>
      <c r="AEN16" s="90">
        <v>87102330.060000002</v>
      </c>
      <c r="AEO16" s="90">
        <v>193254883.78999999</v>
      </c>
      <c r="AEP16" s="90">
        <v>4955046.79</v>
      </c>
      <c r="AEQ16" s="90">
        <v>6338239.75</v>
      </c>
      <c r="AER16" s="90">
        <v>5078411.51</v>
      </c>
      <c r="AES16" s="90">
        <v>3324427.71</v>
      </c>
      <c r="AET16" s="90">
        <v>6232686.0899999999</v>
      </c>
      <c r="AEU16" s="90">
        <v>2503604.89</v>
      </c>
      <c r="AEV16" s="90">
        <v>4914152.33</v>
      </c>
      <c r="AEW16" s="90">
        <v>2117218.63</v>
      </c>
      <c r="AEX16" s="90">
        <v>1402554.8</v>
      </c>
      <c r="AEY16" s="90">
        <v>58099887.390000001</v>
      </c>
      <c r="AEZ16" s="90">
        <v>53528379.259999998</v>
      </c>
      <c r="AFA16" s="90">
        <v>5934958.7400000002</v>
      </c>
      <c r="AFB16" s="90">
        <v>5262754.3</v>
      </c>
      <c r="AFC16" s="90">
        <v>5424885.7199999997</v>
      </c>
      <c r="AFD16" s="90">
        <v>3826059.72</v>
      </c>
      <c r="AFE16" s="90">
        <v>3251200.3</v>
      </c>
      <c r="AFF16" s="90">
        <v>2351395.14</v>
      </c>
      <c r="AFG16" s="90">
        <v>1641278.81</v>
      </c>
      <c r="AFH16" s="90">
        <v>3106479.59</v>
      </c>
      <c r="AFI16" s="90">
        <v>4745129.49</v>
      </c>
      <c r="AFJ16" s="90">
        <v>2555476.5</v>
      </c>
      <c r="AFK16" s="90">
        <v>245000</v>
      </c>
      <c r="AFL16" s="90">
        <v>101397230.00999999</v>
      </c>
      <c r="AFM16" s="90">
        <v>3767692.04</v>
      </c>
      <c r="AFN16" s="90">
        <v>2489084.23</v>
      </c>
      <c r="AFO16" s="90">
        <v>1622139.2</v>
      </c>
      <c r="AFP16" s="90">
        <v>3347633.66</v>
      </c>
      <c r="AFQ16" s="90">
        <v>4067495.51</v>
      </c>
      <c r="AFR16" s="90">
        <v>1273770.95</v>
      </c>
      <c r="AFS16" s="90">
        <v>4403031.29</v>
      </c>
      <c r="AFT16" s="90">
        <v>4719542.55</v>
      </c>
      <c r="AFU16" s="90">
        <v>1094193.1000000001</v>
      </c>
      <c r="AFV16" s="90">
        <v>4940611.79</v>
      </c>
      <c r="AFW16" s="90">
        <v>1551683.1</v>
      </c>
      <c r="AFX16" s="90">
        <v>79976887.359999999</v>
      </c>
      <c r="AFY16" s="90">
        <v>2382500</v>
      </c>
      <c r="AFZ16" s="90">
        <v>2597153.2599999998</v>
      </c>
      <c r="AGA16" s="90">
        <v>5285719.32</v>
      </c>
      <c r="AGB16" s="90">
        <v>5883200</v>
      </c>
      <c r="AGC16" s="90">
        <v>4489335.8</v>
      </c>
      <c r="AGD16" s="90">
        <v>3364565.49</v>
      </c>
      <c r="AGE16" s="90">
        <v>2723400</v>
      </c>
      <c r="AGF16" s="90">
        <v>807096.9</v>
      </c>
      <c r="AGG16" s="90">
        <v>3581316.3600000003</v>
      </c>
      <c r="AGH16" s="90">
        <v>713405.27</v>
      </c>
      <c r="AGI16" s="90">
        <v>261299006.56</v>
      </c>
      <c r="AGJ16" s="90">
        <v>26951374.32</v>
      </c>
      <c r="AGK16" s="90">
        <v>3915786.87</v>
      </c>
      <c r="AGL16" s="90">
        <v>2446922.16</v>
      </c>
      <c r="AGM16" s="90">
        <v>5708589.1200000001</v>
      </c>
      <c r="AGN16" s="90">
        <v>19821745.609999999</v>
      </c>
      <c r="AGO16" s="90">
        <v>5594422.1799999997</v>
      </c>
      <c r="AGP16" s="90">
        <v>5474588.1100000003</v>
      </c>
      <c r="AGQ16" s="90">
        <v>161116847.86000001</v>
      </c>
      <c r="AGR16" s="90">
        <v>122891025.56</v>
      </c>
      <c r="AGS16" s="90">
        <v>3586458.25</v>
      </c>
      <c r="AGT16" s="90">
        <v>7165773.5600000005</v>
      </c>
      <c r="AGU16" s="90">
        <v>32383480.640000001</v>
      </c>
      <c r="AGV16" s="90">
        <v>8025869.0899999999</v>
      </c>
      <c r="AGW16" s="90">
        <v>5541025.6500000004</v>
      </c>
      <c r="AGX16" s="90">
        <v>4375510.41</v>
      </c>
      <c r="AGY16" s="90">
        <v>3855916.6</v>
      </c>
      <c r="AGZ16" s="90">
        <v>4227236.49</v>
      </c>
      <c r="AHA16" s="90">
        <v>4929896.67</v>
      </c>
      <c r="AHB16" s="90">
        <v>7514924.5600000005</v>
      </c>
      <c r="AHC16" s="90">
        <v>2706479.96</v>
      </c>
      <c r="AHD16" s="90">
        <v>3827681.18</v>
      </c>
      <c r="AHE16" s="90">
        <v>2845093.5</v>
      </c>
      <c r="AHF16" s="90">
        <v>3018164</v>
      </c>
      <c r="AHG16" s="90">
        <v>6843052.79</v>
      </c>
      <c r="AHH16" s="90">
        <v>28523227.699999999</v>
      </c>
      <c r="AHI16" s="90">
        <v>1368797.82</v>
      </c>
      <c r="AHJ16" s="90">
        <v>16258192.859999999</v>
      </c>
      <c r="AHK16" s="90">
        <v>1383186.3</v>
      </c>
      <c r="AHL16" s="90">
        <v>9486731.7599999998</v>
      </c>
      <c r="AHM16" s="90">
        <v>2263958.6799999997</v>
      </c>
      <c r="AHN16" s="90">
        <v>2883678.14</v>
      </c>
    </row>
    <row r="17" spans="1:898" ht="23.25" x14ac:dyDescent="0.35">
      <c r="A17" s="97"/>
      <c r="B17" s="183" t="s">
        <v>641</v>
      </c>
      <c r="C17" s="184">
        <f>SUM(C5:C16)</f>
        <v>3309881274.6599998</v>
      </c>
      <c r="D17" s="184">
        <f t="shared" ref="D17:BO17" si="14">SUM(D5:D16)</f>
        <v>187764495.04000002</v>
      </c>
      <c r="E17" s="184">
        <f t="shared" si="14"/>
        <v>303415558.70999998</v>
      </c>
      <c r="F17" s="184">
        <f t="shared" si="14"/>
        <v>85263362.429999977</v>
      </c>
      <c r="G17" s="184">
        <f t="shared" si="14"/>
        <v>420471202.40000004</v>
      </c>
      <c r="H17" s="184">
        <f t="shared" si="14"/>
        <v>155013436.29999998</v>
      </c>
      <c r="I17" s="184">
        <f t="shared" si="14"/>
        <v>301353486.49000001</v>
      </c>
      <c r="J17" s="184">
        <f t="shared" si="14"/>
        <v>166809577.15999997</v>
      </c>
      <c r="K17" s="184">
        <f t="shared" si="14"/>
        <v>163142666.32000002</v>
      </c>
      <c r="L17" s="184">
        <f t="shared" si="14"/>
        <v>149059157.01000002</v>
      </c>
      <c r="M17" s="184">
        <f t="shared" si="14"/>
        <v>94057850.540000007</v>
      </c>
      <c r="N17" s="184">
        <f t="shared" si="14"/>
        <v>95973941.900000006</v>
      </c>
      <c r="O17" s="184">
        <f t="shared" si="14"/>
        <v>102048268.38000001</v>
      </c>
      <c r="P17" s="184">
        <f t="shared" si="14"/>
        <v>95270505.209999993</v>
      </c>
      <c r="Q17" s="184">
        <f t="shared" si="14"/>
        <v>87359969.310000002</v>
      </c>
      <c r="R17" s="184">
        <f t="shared" si="14"/>
        <v>198573942.78</v>
      </c>
      <c r="S17" s="184">
        <f t="shared" si="14"/>
        <v>195881975.21000001</v>
      </c>
      <c r="T17" s="184">
        <f t="shared" si="14"/>
        <v>43166692.059999995</v>
      </c>
      <c r="U17" s="184">
        <f t="shared" si="14"/>
        <v>2337411328.9499998</v>
      </c>
      <c r="V17" s="184">
        <f t="shared" si="14"/>
        <v>461770908.60999995</v>
      </c>
      <c r="W17" s="184">
        <f t="shared" si="14"/>
        <v>110813917.73000002</v>
      </c>
      <c r="X17" s="184">
        <f t="shared" si="14"/>
        <v>226910714.14999998</v>
      </c>
      <c r="Y17" s="184">
        <f t="shared" si="14"/>
        <v>152806544.95000002</v>
      </c>
      <c r="Z17" s="184">
        <f t="shared" si="14"/>
        <v>162632255.05000001</v>
      </c>
      <c r="AA17" s="184">
        <f t="shared" si="14"/>
        <v>69491463.819999993</v>
      </c>
      <c r="AB17" s="184">
        <f t="shared" si="14"/>
        <v>501651312.51999998</v>
      </c>
      <c r="AC17" s="184">
        <f t="shared" si="14"/>
        <v>201897331.88</v>
      </c>
      <c r="AD17" s="184">
        <f t="shared" si="14"/>
        <v>115353930.29000001</v>
      </c>
      <c r="AE17" s="184">
        <f t="shared" si="14"/>
        <v>381871297.04999995</v>
      </c>
      <c r="AF17" s="184">
        <f t="shared" si="14"/>
        <v>140333724</v>
      </c>
      <c r="AG17" s="184">
        <f t="shared" si="14"/>
        <v>537671817.06000006</v>
      </c>
      <c r="AH17" s="184">
        <f t="shared" si="14"/>
        <v>213396624.35000002</v>
      </c>
      <c r="AI17" s="184">
        <f t="shared" si="14"/>
        <v>123236897.56999998</v>
      </c>
      <c r="AJ17" s="184">
        <f t="shared" si="14"/>
        <v>79594070.86999999</v>
      </c>
      <c r="AK17" s="184">
        <f t="shared" si="14"/>
        <v>145089152.67000002</v>
      </c>
      <c r="AL17" s="184">
        <f t="shared" si="14"/>
        <v>157830422.96000001</v>
      </c>
      <c r="AM17" s="184">
        <f t="shared" si="14"/>
        <v>64910795.020000003</v>
      </c>
      <c r="AN17" s="184">
        <f t="shared" si="14"/>
        <v>100930267.67000002</v>
      </c>
      <c r="AO17" s="184">
        <f t="shared" si="14"/>
        <v>96863538.669999987</v>
      </c>
      <c r="AP17" s="184">
        <f t="shared" si="14"/>
        <v>90958189.150000006</v>
      </c>
      <c r="AQ17" s="184">
        <f t="shared" si="14"/>
        <v>68271142.730000004</v>
      </c>
      <c r="AR17" s="184">
        <f t="shared" si="14"/>
        <v>60451559.729999997</v>
      </c>
      <c r="AS17" s="184">
        <f t="shared" si="14"/>
        <v>1139250163.45</v>
      </c>
      <c r="AT17" s="184">
        <f t="shared" si="14"/>
        <v>55417277.82</v>
      </c>
      <c r="AU17" s="184">
        <f t="shared" si="14"/>
        <v>44684831.839999996</v>
      </c>
      <c r="AV17" s="184">
        <f t="shared" si="14"/>
        <v>82302346.950000003</v>
      </c>
      <c r="AW17" s="184">
        <f t="shared" si="14"/>
        <v>134274868.68999997</v>
      </c>
      <c r="AX17" s="184">
        <f t="shared" si="14"/>
        <v>167471538.38000003</v>
      </c>
      <c r="AY17" s="184">
        <f t="shared" si="14"/>
        <v>61429434.549999997</v>
      </c>
      <c r="AZ17" s="184">
        <f t="shared" si="14"/>
        <v>77930612.939999998</v>
      </c>
      <c r="BA17" s="184">
        <f t="shared" si="14"/>
        <v>54471321.399999991</v>
      </c>
      <c r="BB17" s="184">
        <f t="shared" si="14"/>
        <v>61749142.019999988</v>
      </c>
      <c r="BC17" s="184">
        <f t="shared" si="14"/>
        <v>41264664.060000002</v>
      </c>
      <c r="BD17" s="184">
        <f t="shared" si="14"/>
        <v>38963898.400000006</v>
      </c>
      <c r="BE17" s="184">
        <f t="shared" si="14"/>
        <v>289004455.94000006</v>
      </c>
      <c r="BF17" s="184">
        <f t="shared" si="14"/>
        <v>42550520.219999999</v>
      </c>
      <c r="BG17" s="184">
        <f t="shared" si="14"/>
        <v>43374233.629999995</v>
      </c>
      <c r="BH17" s="184">
        <f t="shared" si="14"/>
        <v>1058052133.41</v>
      </c>
      <c r="BI17" s="184">
        <f t="shared" si="14"/>
        <v>621474417.82000005</v>
      </c>
      <c r="BJ17" s="184">
        <f t="shared" si="14"/>
        <v>129350543.33</v>
      </c>
      <c r="BK17" s="184">
        <f t="shared" si="14"/>
        <v>76852405.870000005</v>
      </c>
      <c r="BL17" s="184">
        <f t="shared" si="14"/>
        <v>181722144.85999998</v>
      </c>
      <c r="BM17" s="184">
        <f t="shared" si="14"/>
        <v>133536713.74999999</v>
      </c>
      <c r="BN17" s="184">
        <f t="shared" si="14"/>
        <v>104176360.74000001</v>
      </c>
      <c r="BO17" s="184">
        <f t="shared" si="14"/>
        <v>13434922.739999998</v>
      </c>
      <c r="BP17" s="184">
        <f t="shared" ref="BP17:EA17" si="15">SUM(BP5:BP16)</f>
        <v>7164013.21</v>
      </c>
      <c r="BQ17" s="184">
        <f t="shared" si="15"/>
        <v>1273202953.4199998</v>
      </c>
      <c r="BR17" s="184">
        <f t="shared" si="15"/>
        <v>183519420.56</v>
      </c>
      <c r="BS17" s="184">
        <f t="shared" si="15"/>
        <v>125382414.28</v>
      </c>
      <c r="BT17" s="184">
        <f t="shared" si="15"/>
        <v>165787040.41</v>
      </c>
      <c r="BU17" s="184">
        <f t="shared" si="15"/>
        <v>118771042.25000001</v>
      </c>
      <c r="BV17" s="184">
        <f t="shared" si="15"/>
        <v>116325094.79000001</v>
      </c>
      <c r="BW17" s="184">
        <f t="shared" si="15"/>
        <v>76527950.469999999</v>
      </c>
      <c r="BX17" s="184">
        <f t="shared" si="15"/>
        <v>128378106.53999999</v>
      </c>
      <c r="BY17" s="184">
        <f t="shared" si="15"/>
        <v>441656220.50000006</v>
      </c>
      <c r="BZ17" s="184">
        <f t="shared" si="15"/>
        <v>83500870.010000005</v>
      </c>
      <c r="CA17" s="184">
        <f t="shared" si="15"/>
        <v>120524099.83999997</v>
      </c>
      <c r="CB17" s="184">
        <f t="shared" si="15"/>
        <v>361505230.86000001</v>
      </c>
      <c r="CC17" s="184">
        <f t="shared" si="15"/>
        <v>78464926.12999998</v>
      </c>
      <c r="CD17" s="184">
        <f t="shared" si="15"/>
        <v>79421393.609999999</v>
      </c>
      <c r="CE17" s="184">
        <f t="shared" si="15"/>
        <v>71933190.480000019</v>
      </c>
      <c r="CF17" s="184">
        <f t="shared" si="15"/>
        <v>3859970696.9099998</v>
      </c>
      <c r="CG17" s="184">
        <f t="shared" si="15"/>
        <v>132647401.14</v>
      </c>
      <c r="CH17" s="184">
        <f t="shared" si="15"/>
        <v>281821775.91000003</v>
      </c>
      <c r="CI17" s="184">
        <f t="shared" si="15"/>
        <v>95800423.75</v>
      </c>
      <c r="CJ17" s="184">
        <f t="shared" si="15"/>
        <v>125206729.77999999</v>
      </c>
      <c r="CK17" s="184">
        <f t="shared" si="15"/>
        <v>118938189.88000001</v>
      </c>
      <c r="CL17" s="184">
        <f t="shared" si="15"/>
        <v>110583072.32000001</v>
      </c>
      <c r="CM17" s="184">
        <f t="shared" si="15"/>
        <v>261376028.11000001</v>
      </c>
      <c r="CN17" s="184">
        <f t="shared" si="15"/>
        <v>59952790.340000004</v>
      </c>
      <c r="CO17" s="184">
        <f t="shared" si="15"/>
        <v>134277154.91</v>
      </c>
      <c r="CP17" s="184">
        <f t="shared" si="15"/>
        <v>87825818.090000004</v>
      </c>
      <c r="CQ17" s="184">
        <f t="shared" si="15"/>
        <v>131746896.88000004</v>
      </c>
      <c r="CR17" s="184">
        <f t="shared" si="15"/>
        <v>89622089.249999985</v>
      </c>
      <c r="CS17" s="184">
        <f t="shared" si="15"/>
        <v>1119354254.9300001</v>
      </c>
      <c r="CT17" s="184">
        <f t="shared" si="15"/>
        <v>95114776.530000001</v>
      </c>
      <c r="CU17" s="184">
        <f t="shared" si="15"/>
        <v>115116547.00999996</v>
      </c>
      <c r="CV17" s="184">
        <f t="shared" si="15"/>
        <v>191092007.24000001</v>
      </c>
      <c r="CW17" s="184">
        <f t="shared" si="15"/>
        <v>74530537.089999989</v>
      </c>
      <c r="CX17" s="184">
        <f t="shared" si="15"/>
        <v>171123467.39000005</v>
      </c>
      <c r="CY17" s="184">
        <f t="shared" si="15"/>
        <v>87500139.529999986</v>
      </c>
      <c r="CZ17" s="184">
        <f t="shared" si="15"/>
        <v>54849720.990000002</v>
      </c>
      <c r="DA17" s="184">
        <f t="shared" si="15"/>
        <v>809640312.62999988</v>
      </c>
      <c r="DB17" s="184">
        <f t="shared" si="15"/>
        <v>1022767052.97</v>
      </c>
      <c r="DC17" s="184">
        <f t="shared" si="15"/>
        <v>111938393.06</v>
      </c>
      <c r="DD17" s="184">
        <f t="shared" si="15"/>
        <v>92939442.879999995</v>
      </c>
      <c r="DE17" s="184">
        <f t="shared" si="15"/>
        <v>287368930.88</v>
      </c>
      <c r="DF17" s="184">
        <f t="shared" si="15"/>
        <v>172144446.10999998</v>
      </c>
      <c r="DG17" s="184">
        <f t="shared" si="15"/>
        <v>214664768.69000006</v>
      </c>
      <c r="DH17" s="184">
        <f t="shared" si="15"/>
        <v>205885601.24000001</v>
      </c>
      <c r="DI17" s="184">
        <f t="shared" si="15"/>
        <v>75354939.140000001</v>
      </c>
      <c r="DJ17" s="184">
        <f t="shared" si="15"/>
        <v>3255123338.2400002</v>
      </c>
      <c r="DK17" s="184">
        <f t="shared" si="15"/>
        <v>117166964.18000001</v>
      </c>
      <c r="DL17" s="184">
        <f t="shared" si="15"/>
        <v>191217256.46000001</v>
      </c>
      <c r="DM17" s="184">
        <f t="shared" si="15"/>
        <v>167520176.13999999</v>
      </c>
      <c r="DN17" s="184">
        <f t="shared" si="15"/>
        <v>172980095.47000006</v>
      </c>
      <c r="DO17" s="184">
        <f t="shared" si="15"/>
        <v>140021603.55000001</v>
      </c>
      <c r="DP17" s="184">
        <f t="shared" si="15"/>
        <v>262849897.28999999</v>
      </c>
      <c r="DQ17" s="184">
        <f t="shared" si="15"/>
        <v>137653013.24000004</v>
      </c>
      <c r="DR17" s="184">
        <f t="shared" si="15"/>
        <v>230287342.86999995</v>
      </c>
      <c r="DS17" s="184">
        <f t="shared" si="15"/>
        <v>1202500520.1800001</v>
      </c>
      <c r="DT17" s="184">
        <f t="shared" si="15"/>
        <v>147704248.19</v>
      </c>
      <c r="DU17" s="184">
        <f t="shared" si="15"/>
        <v>410913968.12</v>
      </c>
      <c r="DV17" s="184">
        <f t="shared" si="15"/>
        <v>447551025.69</v>
      </c>
      <c r="DW17" s="184">
        <f t="shared" si="15"/>
        <v>139781646.91</v>
      </c>
      <c r="DX17" s="184">
        <f t="shared" si="15"/>
        <v>223752692.65999997</v>
      </c>
      <c r="DY17" s="184">
        <f t="shared" si="15"/>
        <v>166989201.38999996</v>
      </c>
      <c r="DZ17" s="184">
        <f t="shared" si="15"/>
        <v>50451128.180000007</v>
      </c>
      <c r="EA17" s="184">
        <f t="shared" si="15"/>
        <v>95669972.590000004</v>
      </c>
      <c r="EB17" s="184">
        <f t="shared" ref="EB17:GM17" si="16">SUM(EB5:EB16)</f>
        <v>95609070.109999999</v>
      </c>
      <c r="EC17" s="184">
        <f t="shared" si="16"/>
        <v>217969154.17000005</v>
      </c>
      <c r="ED17" s="184">
        <f t="shared" si="16"/>
        <v>774375898.35000002</v>
      </c>
      <c r="EE17" s="184">
        <f t="shared" si="16"/>
        <v>564550397.07000005</v>
      </c>
      <c r="EF17" s="184">
        <f t="shared" si="16"/>
        <v>107949407.38999997</v>
      </c>
      <c r="EG17" s="184">
        <f t="shared" si="16"/>
        <v>131772225.5</v>
      </c>
      <c r="EH17" s="184">
        <f t="shared" si="16"/>
        <v>119770048.93000002</v>
      </c>
      <c r="EI17" s="184">
        <f t="shared" si="16"/>
        <v>164363624.89000002</v>
      </c>
      <c r="EJ17" s="184">
        <f t="shared" si="16"/>
        <v>235251297.28000006</v>
      </c>
      <c r="EK17" s="184">
        <f t="shared" si="16"/>
        <v>73104779.430000007</v>
      </c>
      <c r="EL17" s="184">
        <f t="shared" si="16"/>
        <v>114482830.77000003</v>
      </c>
      <c r="EM17" s="184">
        <f t="shared" si="16"/>
        <v>1870590082.28</v>
      </c>
      <c r="EN17" s="184">
        <f t="shared" si="16"/>
        <v>115479189.89</v>
      </c>
      <c r="EO17" s="184">
        <f t="shared" si="16"/>
        <v>109736693.78</v>
      </c>
      <c r="EP17" s="184">
        <f t="shared" si="16"/>
        <v>108321392.87</v>
      </c>
      <c r="EQ17" s="184">
        <f t="shared" si="16"/>
        <v>62551995.159999996</v>
      </c>
      <c r="ER17" s="184">
        <f t="shared" si="16"/>
        <v>58689175.759999998</v>
      </c>
      <c r="ES17" s="184">
        <f t="shared" si="16"/>
        <v>176830981.50000006</v>
      </c>
      <c r="ET17" s="184">
        <f t="shared" si="16"/>
        <v>155135547.52000001</v>
      </c>
      <c r="EU17" s="184">
        <f t="shared" si="16"/>
        <v>102255545.81000003</v>
      </c>
      <c r="EV17" s="184">
        <f t="shared" si="16"/>
        <v>1185877576.0699997</v>
      </c>
      <c r="EW17" s="184">
        <f t="shared" si="16"/>
        <v>52468801.719999999</v>
      </c>
      <c r="EX17" s="184">
        <f t="shared" si="16"/>
        <v>103069931.56</v>
      </c>
      <c r="EY17" s="184">
        <f t="shared" si="16"/>
        <v>154207942.97</v>
      </c>
      <c r="EZ17" s="184">
        <f t="shared" si="16"/>
        <v>181901331.40000001</v>
      </c>
      <c r="FA17" s="184">
        <f t="shared" si="16"/>
        <v>189629807.99000001</v>
      </c>
      <c r="FB17" s="184">
        <f t="shared" si="16"/>
        <v>173212567.31</v>
      </c>
      <c r="FC17" s="184">
        <f t="shared" si="16"/>
        <v>89355902.810000002</v>
      </c>
      <c r="FD17" s="184">
        <f t="shared" si="16"/>
        <v>84331079.710000008</v>
      </c>
      <c r="FE17" s="184">
        <f t="shared" si="16"/>
        <v>77743709.48999998</v>
      </c>
      <c r="FF17" s="184">
        <f t="shared" si="16"/>
        <v>82031925.019999996</v>
      </c>
      <c r="FG17" s="184">
        <f t="shared" si="16"/>
        <v>53412691.520000003</v>
      </c>
      <c r="FH17" s="184">
        <f t="shared" si="16"/>
        <v>961627253.97000003</v>
      </c>
      <c r="FI17" s="184">
        <f t="shared" si="16"/>
        <v>75935642.489999995</v>
      </c>
      <c r="FJ17" s="184">
        <f t="shared" si="16"/>
        <v>81169852.650000021</v>
      </c>
      <c r="FK17" s="184">
        <f t="shared" si="16"/>
        <v>80563562.450000003</v>
      </c>
      <c r="FL17" s="184">
        <f t="shared" si="16"/>
        <v>127995982.23</v>
      </c>
      <c r="FM17" s="184">
        <f t="shared" si="16"/>
        <v>122455769.47000003</v>
      </c>
      <c r="FN17" s="184">
        <f t="shared" si="16"/>
        <v>44081196.230000012</v>
      </c>
      <c r="FO17" s="184">
        <f t="shared" si="16"/>
        <v>19820956.5</v>
      </c>
      <c r="FP17" s="184">
        <f t="shared" si="16"/>
        <v>2291783243.6299996</v>
      </c>
      <c r="FQ17" s="184">
        <f t="shared" si="16"/>
        <v>89208451.799999997</v>
      </c>
      <c r="FR17" s="184">
        <f t="shared" si="16"/>
        <v>184296376.94999999</v>
      </c>
      <c r="FS17" s="184">
        <f t="shared" si="16"/>
        <v>139115167.73999998</v>
      </c>
      <c r="FT17" s="184">
        <f t="shared" si="16"/>
        <v>173152586.78999996</v>
      </c>
      <c r="FU17" s="184">
        <f t="shared" si="16"/>
        <v>98335104.399999991</v>
      </c>
      <c r="FV17" s="184">
        <f t="shared" si="16"/>
        <v>213813929.42000005</v>
      </c>
      <c r="FW17" s="184">
        <f t="shared" si="16"/>
        <v>153887074.71000004</v>
      </c>
      <c r="FX17" s="184">
        <f t="shared" si="16"/>
        <v>132208033.89999999</v>
      </c>
      <c r="FY17" s="184">
        <f t="shared" si="16"/>
        <v>125351559.76000001</v>
      </c>
      <c r="FZ17" s="184">
        <f t="shared" si="16"/>
        <v>245154960.43999997</v>
      </c>
      <c r="GA17" s="184">
        <f t="shared" si="16"/>
        <v>106138292.75999999</v>
      </c>
      <c r="GB17" s="184">
        <f t="shared" si="16"/>
        <v>95948039.609999999</v>
      </c>
      <c r="GC17" s="184">
        <f t="shared" si="16"/>
        <v>44947952.650000006</v>
      </c>
      <c r="GD17" s="184">
        <f t="shared" si="16"/>
        <v>1160244684.5999999</v>
      </c>
      <c r="GE17" s="184">
        <f t="shared" si="16"/>
        <v>75455050.879999995</v>
      </c>
      <c r="GF17" s="184">
        <f t="shared" si="16"/>
        <v>92321414.519999981</v>
      </c>
      <c r="GG17" s="184">
        <f t="shared" si="16"/>
        <v>252595618.28000003</v>
      </c>
      <c r="GH17" s="184">
        <f t="shared" si="16"/>
        <v>100410524.14</v>
      </c>
      <c r="GI17" s="184">
        <f t="shared" si="16"/>
        <v>115213858.09</v>
      </c>
      <c r="GJ17" s="184">
        <f t="shared" si="16"/>
        <v>90079275.87999998</v>
      </c>
      <c r="GK17" s="184">
        <f t="shared" si="16"/>
        <v>231133402.17000002</v>
      </c>
      <c r="GL17" s="184">
        <f t="shared" si="16"/>
        <v>80030984.439999968</v>
      </c>
      <c r="GM17" s="184">
        <f t="shared" si="16"/>
        <v>40431489.309999995</v>
      </c>
      <c r="GN17" s="184">
        <f t="shared" ref="GN17:IY17" si="17">SUM(GN5:GN16)</f>
        <v>35336726.670000002</v>
      </c>
      <c r="GO17" s="184">
        <f t="shared" si="17"/>
        <v>31135041.490000002</v>
      </c>
      <c r="GP17" s="184">
        <f t="shared" si="17"/>
        <v>676189461.08999991</v>
      </c>
      <c r="GQ17" s="184">
        <f t="shared" si="17"/>
        <v>169570689.09000003</v>
      </c>
      <c r="GR17" s="184">
        <f t="shared" si="17"/>
        <v>104533474.17</v>
      </c>
      <c r="GS17" s="184">
        <f t="shared" si="17"/>
        <v>201455058.84000003</v>
      </c>
      <c r="GT17" s="184">
        <f t="shared" si="17"/>
        <v>42707509.239999995</v>
      </c>
      <c r="GU17" s="184">
        <f t="shared" si="17"/>
        <v>148818614.14000002</v>
      </c>
      <c r="GV17" s="184">
        <f t="shared" si="17"/>
        <v>155468340.32999998</v>
      </c>
      <c r="GW17" s="184">
        <f t="shared" si="17"/>
        <v>69244015.819999993</v>
      </c>
      <c r="GX17" s="184">
        <f t="shared" si="17"/>
        <v>720642240.21000004</v>
      </c>
      <c r="GY17" s="184">
        <f t="shared" si="17"/>
        <v>79797521.900000006</v>
      </c>
      <c r="GZ17" s="184">
        <f t="shared" si="17"/>
        <v>157953373.61000004</v>
      </c>
      <c r="HA17" s="184">
        <f t="shared" si="17"/>
        <v>113629692.95</v>
      </c>
      <c r="HB17" s="184">
        <f t="shared" si="17"/>
        <v>2039806693.5200002</v>
      </c>
      <c r="HC17" s="184">
        <f t="shared" si="17"/>
        <v>282716304.85000002</v>
      </c>
      <c r="HD17" s="184">
        <f t="shared" si="17"/>
        <v>529536843.25999999</v>
      </c>
      <c r="HE17" s="184">
        <f t="shared" si="17"/>
        <v>258002572.69999996</v>
      </c>
      <c r="HF17" s="184">
        <f t="shared" si="17"/>
        <v>173917406.55999997</v>
      </c>
      <c r="HG17" s="184">
        <f t="shared" si="17"/>
        <v>278262307.73000002</v>
      </c>
      <c r="HH17" s="184">
        <f t="shared" si="17"/>
        <v>53408143.490000002</v>
      </c>
      <c r="HI17" s="184">
        <f t="shared" si="17"/>
        <v>1230957755.5800002</v>
      </c>
      <c r="HJ17" s="184">
        <f t="shared" si="17"/>
        <v>204986991.16</v>
      </c>
      <c r="HK17" s="184">
        <f t="shared" si="17"/>
        <v>187055376.99000001</v>
      </c>
      <c r="HL17" s="184">
        <f t="shared" si="17"/>
        <v>122487837.00000003</v>
      </c>
      <c r="HM17" s="184">
        <f t="shared" si="17"/>
        <v>107945075.28</v>
      </c>
      <c r="HN17" s="184">
        <f t="shared" si="17"/>
        <v>106217425.13</v>
      </c>
      <c r="HO17" s="184">
        <f t="shared" si="17"/>
        <v>155817933.01999998</v>
      </c>
      <c r="HP17" s="184">
        <f t="shared" si="17"/>
        <v>128913050.97999999</v>
      </c>
      <c r="HQ17" s="184">
        <f t="shared" si="17"/>
        <v>1489632819.0700002</v>
      </c>
      <c r="HR17" s="184">
        <f t="shared" si="17"/>
        <v>486873089.27000004</v>
      </c>
      <c r="HS17" s="184">
        <f t="shared" si="17"/>
        <v>104766746.34999998</v>
      </c>
      <c r="HT17" s="184">
        <f t="shared" si="17"/>
        <v>119755975.12</v>
      </c>
      <c r="HU17" s="184">
        <f t="shared" si="17"/>
        <v>71692520.829999983</v>
      </c>
      <c r="HV17" s="184">
        <f t="shared" si="17"/>
        <v>67279290.340000004</v>
      </c>
      <c r="HW17" s="184">
        <f t="shared" si="17"/>
        <v>177234758.41999999</v>
      </c>
      <c r="HX17" s="184">
        <f t="shared" si="17"/>
        <v>81820043.939999998</v>
      </c>
      <c r="HY17" s="184">
        <f t="shared" si="17"/>
        <v>86912258.199999988</v>
      </c>
      <c r="HZ17" s="184">
        <f t="shared" si="17"/>
        <v>87970594.019999996</v>
      </c>
      <c r="IA17" s="184">
        <f t="shared" si="17"/>
        <v>84842237.020000011</v>
      </c>
      <c r="IB17" s="184">
        <f t="shared" si="17"/>
        <v>138001858.73999995</v>
      </c>
      <c r="IC17" s="184">
        <f t="shared" si="17"/>
        <v>46219934.239999987</v>
      </c>
      <c r="ID17" s="184">
        <f t="shared" si="17"/>
        <v>109861963.33999999</v>
      </c>
      <c r="IE17" s="184">
        <f t="shared" si="17"/>
        <v>50224977.140000001</v>
      </c>
      <c r="IF17" s="184">
        <f t="shared" si="17"/>
        <v>54155633.920000002</v>
      </c>
      <c r="IG17" s="184">
        <f t="shared" si="17"/>
        <v>1166921745.3</v>
      </c>
      <c r="IH17" s="184">
        <f t="shared" si="17"/>
        <v>436850164.79999995</v>
      </c>
      <c r="II17" s="184">
        <f t="shared" si="17"/>
        <v>154372566.38999999</v>
      </c>
      <c r="IJ17" s="184">
        <f t="shared" si="17"/>
        <v>202881658.03999996</v>
      </c>
      <c r="IK17" s="184">
        <f t="shared" si="17"/>
        <v>295634289.24999994</v>
      </c>
      <c r="IL17" s="184">
        <f t="shared" si="17"/>
        <v>98100639.999999985</v>
      </c>
      <c r="IM17" s="184">
        <f t="shared" si="17"/>
        <v>99618804.430000007</v>
      </c>
      <c r="IN17" s="184">
        <f t="shared" si="17"/>
        <v>60745136.829999998</v>
      </c>
      <c r="IO17" s="184">
        <f t="shared" si="17"/>
        <v>81892562.570000008</v>
      </c>
      <c r="IP17" s="184">
        <f t="shared" si="17"/>
        <v>76772322.769999981</v>
      </c>
      <c r="IQ17" s="184">
        <f t="shared" si="17"/>
        <v>82423835.519999996</v>
      </c>
      <c r="IR17" s="184">
        <f t="shared" si="17"/>
        <v>2135979795.5300002</v>
      </c>
      <c r="IS17" s="184">
        <f t="shared" si="17"/>
        <v>656539433.23000014</v>
      </c>
      <c r="IT17" s="184">
        <f t="shared" si="17"/>
        <v>180837506.52999997</v>
      </c>
      <c r="IU17" s="184">
        <f t="shared" si="17"/>
        <v>112624150.98</v>
      </c>
      <c r="IV17" s="184">
        <f t="shared" si="17"/>
        <v>89783647.310000002</v>
      </c>
      <c r="IW17" s="184">
        <f t="shared" si="17"/>
        <v>46104682.190000005</v>
      </c>
      <c r="IX17" s="184">
        <f t="shared" si="17"/>
        <v>88475574.849999994</v>
      </c>
      <c r="IY17" s="184">
        <f t="shared" si="17"/>
        <v>42964010.849999994</v>
      </c>
      <c r="IZ17" s="184">
        <f t="shared" ref="IZ17:LK17" si="18">SUM(IZ5:IZ16)</f>
        <v>63588281.090000004</v>
      </c>
      <c r="JA17" s="184">
        <f t="shared" si="18"/>
        <v>102241540.34</v>
      </c>
      <c r="JB17" s="184">
        <f t="shared" si="18"/>
        <v>104051998.36999999</v>
      </c>
      <c r="JC17" s="184">
        <f t="shared" si="18"/>
        <v>72857554.989999995</v>
      </c>
      <c r="JD17" s="184">
        <f t="shared" si="18"/>
        <v>960125027.82000005</v>
      </c>
      <c r="JE17" s="184">
        <f t="shared" si="18"/>
        <v>343566746.69999999</v>
      </c>
      <c r="JF17" s="184">
        <f t="shared" si="18"/>
        <v>92933513.429999992</v>
      </c>
      <c r="JG17" s="184">
        <f t="shared" si="18"/>
        <v>79434801.900000006</v>
      </c>
      <c r="JH17" s="184">
        <f t="shared" si="18"/>
        <v>58517938.090000004</v>
      </c>
      <c r="JI17" s="184">
        <f t="shared" si="18"/>
        <v>68791166.410000011</v>
      </c>
      <c r="JJ17" s="184">
        <f t="shared" si="18"/>
        <v>666879824.41999996</v>
      </c>
      <c r="JK17" s="184">
        <f t="shared" si="18"/>
        <v>65365099.360000014</v>
      </c>
      <c r="JL17" s="184">
        <f t="shared" si="18"/>
        <v>96869585.359999999</v>
      </c>
      <c r="JM17" s="184">
        <f t="shared" si="18"/>
        <v>126825717.56999998</v>
      </c>
      <c r="JN17" s="184">
        <f t="shared" si="18"/>
        <v>82349378.479999974</v>
      </c>
      <c r="JO17" s="184">
        <f t="shared" si="18"/>
        <v>183227704.78</v>
      </c>
      <c r="JP17" s="184">
        <f t="shared" si="18"/>
        <v>62236243.299999997</v>
      </c>
      <c r="JQ17" s="184">
        <f t="shared" si="18"/>
        <v>1508440579.6199999</v>
      </c>
      <c r="JR17" s="184">
        <f t="shared" si="18"/>
        <v>567071527.96000004</v>
      </c>
      <c r="JS17" s="184">
        <f t="shared" si="18"/>
        <v>112654745.02999999</v>
      </c>
      <c r="JT17" s="184">
        <f t="shared" si="18"/>
        <v>58060838.800000004</v>
      </c>
      <c r="JU17" s="184">
        <f t="shared" si="18"/>
        <v>148440366.29000002</v>
      </c>
      <c r="JV17" s="184">
        <f t="shared" si="18"/>
        <v>41507790.370000005</v>
      </c>
      <c r="JW17" s="184">
        <f t="shared" si="18"/>
        <v>385085560.53000003</v>
      </c>
      <c r="JX17" s="184">
        <f t="shared" si="18"/>
        <v>190586518.09</v>
      </c>
      <c r="JY17" s="184">
        <f t="shared" si="18"/>
        <v>103052580.76000001</v>
      </c>
      <c r="JZ17" s="184">
        <f t="shared" si="18"/>
        <v>137640407.82999998</v>
      </c>
      <c r="KA17" s="184">
        <f t="shared" si="18"/>
        <v>94946278.049999997</v>
      </c>
      <c r="KB17" s="184">
        <f t="shared" si="18"/>
        <v>96466995.5</v>
      </c>
      <c r="KC17" s="184">
        <f t="shared" si="18"/>
        <v>90766549.329999968</v>
      </c>
      <c r="KD17" s="184">
        <f t="shared" si="18"/>
        <v>34951825.619999997</v>
      </c>
      <c r="KE17" s="184">
        <f t="shared" si="18"/>
        <v>70388504.890000001</v>
      </c>
      <c r="KF17" s="184">
        <f t="shared" si="18"/>
        <v>2267313339.5499997</v>
      </c>
      <c r="KG17" s="184">
        <f t="shared" si="18"/>
        <v>-1.862645149230957E-9</v>
      </c>
      <c r="KH17" s="184">
        <f t="shared" si="18"/>
        <v>129180806.58999999</v>
      </c>
      <c r="KI17" s="184">
        <f t="shared" si="18"/>
        <v>144127612.69</v>
      </c>
      <c r="KJ17" s="184">
        <f t="shared" si="18"/>
        <v>150074994.95000002</v>
      </c>
      <c r="KK17" s="184">
        <f t="shared" si="18"/>
        <v>126596282.77000001</v>
      </c>
      <c r="KL17" s="184">
        <f t="shared" si="18"/>
        <v>413936019.94000006</v>
      </c>
      <c r="KM17" s="184">
        <f t="shared" si="18"/>
        <v>93733320.01000002</v>
      </c>
      <c r="KN17" s="184">
        <f t="shared" si="18"/>
        <v>91456424.189999998</v>
      </c>
      <c r="KO17" s="184">
        <f t="shared" si="18"/>
        <v>614695342.38</v>
      </c>
      <c r="KP17" s="184">
        <f t="shared" si="18"/>
        <v>104901344.17999999</v>
      </c>
      <c r="KQ17" s="184">
        <f t="shared" si="18"/>
        <v>140249838.11000001</v>
      </c>
      <c r="KR17" s="184">
        <f t="shared" si="18"/>
        <v>336518761.56999993</v>
      </c>
      <c r="KS17" s="184">
        <f t="shared" si="18"/>
        <v>91099346.529999986</v>
      </c>
      <c r="KT17" s="184">
        <f t="shared" si="18"/>
        <v>185666280.28999999</v>
      </c>
      <c r="KU17" s="184">
        <f t="shared" si="18"/>
        <v>1091313307.52</v>
      </c>
      <c r="KV17" s="184">
        <f t="shared" si="18"/>
        <v>150994268.32000002</v>
      </c>
      <c r="KW17" s="184">
        <f t="shared" si="18"/>
        <v>1047425720.6499999</v>
      </c>
      <c r="KX17" s="184">
        <f t="shared" si="18"/>
        <v>108658919.56999998</v>
      </c>
      <c r="KY17" s="184">
        <f t="shared" si="18"/>
        <v>72479018.339999989</v>
      </c>
      <c r="KZ17" s="184">
        <f t="shared" si="18"/>
        <v>192462477.70999998</v>
      </c>
      <c r="LA17" s="184">
        <f t="shared" si="18"/>
        <v>247307736.62</v>
      </c>
      <c r="LB17" s="184">
        <f t="shared" si="18"/>
        <v>126572754.77999999</v>
      </c>
      <c r="LC17" s="184">
        <f t="shared" si="18"/>
        <v>115790481.01000001</v>
      </c>
      <c r="LD17" s="184">
        <f t="shared" si="18"/>
        <v>77843360.300000012</v>
      </c>
      <c r="LE17" s="184">
        <f t="shared" si="18"/>
        <v>2482946591.4900002</v>
      </c>
      <c r="LF17" s="184">
        <f t="shared" si="18"/>
        <v>427898156.81</v>
      </c>
      <c r="LG17" s="184">
        <f t="shared" si="18"/>
        <v>594546910.11000001</v>
      </c>
      <c r="LH17" s="184">
        <f t="shared" si="18"/>
        <v>550293167.13999999</v>
      </c>
      <c r="LI17" s="184">
        <f t="shared" si="18"/>
        <v>120293423.08999997</v>
      </c>
      <c r="LJ17" s="184">
        <f t="shared" si="18"/>
        <v>107283498.08999999</v>
      </c>
      <c r="LK17" s="184">
        <f t="shared" si="18"/>
        <v>73969445.930000007</v>
      </c>
      <c r="LL17" s="184">
        <f t="shared" ref="LL17:NW17" si="19">SUM(LL5:LL16)</f>
        <v>154010224.69999999</v>
      </c>
      <c r="LM17" s="184">
        <f t="shared" si="19"/>
        <v>85819239.709999979</v>
      </c>
      <c r="LN17" s="184">
        <f t="shared" si="19"/>
        <v>161682231.35000002</v>
      </c>
      <c r="LO17" s="184">
        <f t="shared" si="19"/>
        <v>56312871.229999989</v>
      </c>
      <c r="LP17" s="184">
        <f t="shared" si="19"/>
        <v>730969522.60000002</v>
      </c>
      <c r="LQ17" s="184">
        <f t="shared" si="19"/>
        <v>144697137.76999998</v>
      </c>
      <c r="LR17" s="184">
        <f t="shared" si="19"/>
        <v>103921529.76000001</v>
      </c>
      <c r="LS17" s="184">
        <f t="shared" si="19"/>
        <v>1703602654.1799998</v>
      </c>
      <c r="LT17" s="184">
        <f t="shared" si="19"/>
        <v>775842461.8499999</v>
      </c>
      <c r="LU17" s="184">
        <f t="shared" si="19"/>
        <v>1778867566.1499996</v>
      </c>
      <c r="LV17" s="184">
        <f t="shared" si="19"/>
        <v>530973612.86999989</v>
      </c>
      <c r="LW17" s="184">
        <f t="shared" si="19"/>
        <v>205611446.57999995</v>
      </c>
      <c r="LX17" s="184">
        <f t="shared" si="19"/>
        <v>184354091.51000002</v>
      </c>
      <c r="LY17" s="184">
        <f t="shared" si="19"/>
        <v>161561553.72000003</v>
      </c>
      <c r="LZ17" s="184">
        <f t="shared" si="19"/>
        <v>153155536.06999999</v>
      </c>
      <c r="MA17" s="184">
        <f t="shared" si="19"/>
        <v>143591976.51999998</v>
      </c>
      <c r="MB17" s="184">
        <f t="shared" si="19"/>
        <v>251131468.16999999</v>
      </c>
      <c r="MC17" s="184">
        <f t="shared" si="19"/>
        <v>314433204.19</v>
      </c>
      <c r="MD17" s="184">
        <f t="shared" si="19"/>
        <v>97860307.820000023</v>
      </c>
      <c r="ME17" s="184">
        <f t="shared" si="19"/>
        <v>2093789026.9100003</v>
      </c>
      <c r="MF17" s="184">
        <f t="shared" si="19"/>
        <v>126457469.68000001</v>
      </c>
      <c r="MG17" s="184">
        <f t="shared" si="19"/>
        <v>81268698.589999989</v>
      </c>
      <c r="MH17" s="184">
        <f t="shared" si="19"/>
        <v>81923621.960000008</v>
      </c>
      <c r="MI17" s="184">
        <f t="shared" si="19"/>
        <v>74153466.599999994</v>
      </c>
      <c r="MJ17" s="184">
        <f t="shared" si="19"/>
        <v>134271084.88</v>
      </c>
      <c r="MK17" s="184">
        <f t="shared" si="19"/>
        <v>97807801.519999996</v>
      </c>
      <c r="ML17" s="184">
        <f t="shared" si="19"/>
        <v>100920268.63000001</v>
      </c>
      <c r="MM17" s="184">
        <f t="shared" si="19"/>
        <v>221468380.86999997</v>
      </c>
      <c r="MN17" s="184">
        <f t="shared" si="19"/>
        <v>86255923.940000013</v>
      </c>
      <c r="MO17" s="184">
        <f t="shared" si="19"/>
        <v>93262103.029999986</v>
      </c>
      <c r="MP17" s="184">
        <f t="shared" si="19"/>
        <v>94180357.960000008</v>
      </c>
      <c r="MQ17" s="184">
        <f t="shared" si="19"/>
        <v>1690640863.6100001</v>
      </c>
      <c r="MR17" s="184">
        <f t="shared" si="19"/>
        <v>105715775.48</v>
      </c>
      <c r="MS17" s="184">
        <f t="shared" si="19"/>
        <v>142130920.71000001</v>
      </c>
      <c r="MT17" s="184">
        <f t="shared" si="19"/>
        <v>182345456.00999999</v>
      </c>
      <c r="MU17" s="184">
        <f t="shared" si="19"/>
        <v>173070045.95999998</v>
      </c>
      <c r="MV17" s="184">
        <f t="shared" si="19"/>
        <v>124802986.31999998</v>
      </c>
      <c r="MW17" s="184">
        <f t="shared" si="19"/>
        <v>255082192.67999998</v>
      </c>
      <c r="MX17" s="184">
        <f t="shared" si="19"/>
        <v>180354437.60999998</v>
      </c>
      <c r="MY17" s="184">
        <f t="shared" si="19"/>
        <v>113447358.75000001</v>
      </c>
      <c r="MZ17" s="184">
        <f t="shared" si="19"/>
        <v>47737458.020000003</v>
      </c>
      <c r="NA17" s="184">
        <f t="shared" si="19"/>
        <v>42645543.860000014</v>
      </c>
      <c r="NB17" s="184">
        <f t="shared" si="19"/>
        <v>4092146886.3999996</v>
      </c>
      <c r="NC17" s="184">
        <f t="shared" si="19"/>
        <v>351324394.61000001</v>
      </c>
      <c r="ND17" s="184">
        <f t="shared" si="19"/>
        <v>85958121.13000001</v>
      </c>
      <c r="NE17" s="184">
        <f t="shared" si="19"/>
        <v>776110111.93999994</v>
      </c>
      <c r="NF17" s="184">
        <f t="shared" si="19"/>
        <v>85610267.420000002</v>
      </c>
      <c r="NG17" s="184">
        <f t="shared" si="19"/>
        <v>228626971.78</v>
      </c>
      <c r="NH17" s="184">
        <f t="shared" si="19"/>
        <v>427085497.96000004</v>
      </c>
      <c r="NI17" s="184">
        <f t="shared" si="19"/>
        <v>389090557.33999997</v>
      </c>
      <c r="NJ17" s="184">
        <f t="shared" si="19"/>
        <v>43286894.479999997</v>
      </c>
      <c r="NK17" s="184">
        <f t="shared" si="19"/>
        <v>219065089.45000002</v>
      </c>
      <c r="NL17" s="184">
        <f t="shared" si="19"/>
        <v>133102280.34000002</v>
      </c>
      <c r="NM17" s="184">
        <f t="shared" si="19"/>
        <v>94293975.250000015</v>
      </c>
      <c r="NN17" s="184">
        <f t="shared" si="19"/>
        <v>686031851.71000016</v>
      </c>
      <c r="NO17" s="184">
        <f t="shared" si="19"/>
        <v>94439145.680000022</v>
      </c>
      <c r="NP17" s="184">
        <f t="shared" si="19"/>
        <v>90876139.290000007</v>
      </c>
      <c r="NQ17" s="184">
        <f t="shared" si="19"/>
        <v>91052056.840000004</v>
      </c>
      <c r="NR17" s="184">
        <f t="shared" si="19"/>
        <v>81501377.760000005</v>
      </c>
      <c r="NS17" s="184">
        <f t="shared" si="19"/>
        <v>26985848.260000002</v>
      </c>
      <c r="NT17" s="184">
        <f t="shared" si="19"/>
        <v>55664257.269999988</v>
      </c>
      <c r="NU17" s="184">
        <f t="shared" si="19"/>
        <v>1387567240.8503997</v>
      </c>
      <c r="NV17" s="184">
        <f t="shared" si="19"/>
        <v>475748150.72000003</v>
      </c>
      <c r="NW17" s="184">
        <f t="shared" si="19"/>
        <v>113540159.90999997</v>
      </c>
      <c r="NX17" s="184">
        <f t="shared" ref="NX17:QI17" si="20">SUM(NX5:NX16)</f>
        <v>81186971.299999997</v>
      </c>
      <c r="NY17" s="184">
        <f t="shared" si="20"/>
        <v>108291433.03000003</v>
      </c>
      <c r="NZ17" s="184">
        <f t="shared" si="20"/>
        <v>188642823.59</v>
      </c>
      <c r="OA17" s="184">
        <f t="shared" si="20"/>
        <v>69506047.710000008</v>
      </c>
      <c r="OB17" s="184">
        <f t="shared" si="20"/>
        <v>1629964879.6600003</v>
      </c>
      <c r="OC17" s="184">
        <f t="shared" si="20"/>
        <v>333202928.81</v>
      </c>
      <c r="OD17" s="184">
        <f t="shared" si="20"/>
        <v>160956772.42999995</v>
      </c>
      <c r="OE17" s="184">
        <f t="shared" si="20"/>
        <v>391717282.03999996</v>
      </c>
      <c r="OF17" s="184">
        <f t="shared" si="20"/>
        <v>115646687.55</v>
      </c>
      <c r="OG17" s="184">
        <f t="shared" si="20"/>
        <v>151468933.36000001</v>
      </c>
      <c r="OH17" s="184">
        <f t="shared" si="20"/>
        <v>151184293.69</v>
      </c>
      <c r="OI17" s="184">
        <f t="shared" si="20"/>
        <v>63891526.479999997</v>
      </c>
      <c r="OJ17" s="184">
        <f t="shared" si="20"/>
        <v>104199207.17999999</v>
      </c>
      <c r="OK17" s="184">
        <f t="shared" si="20"/>
        <v>1622372052.48</v>
      </c>
      <c r="OL17" s="184">
        <f t="shared" si="20"/>
        <v>364676191.67000008</v>
      </c>
      <c r="OM17" s="184">
        <f t="shared" si="20"/>
        <v>788393736.53999996</v>
      </c>
      <c r="ON17" s="184">
        <f t="shared" si="20"/>
        <v>193175000.71000001</v>
      </c>
      <c r="OO17" s="184">
        <f t="shared" si="20"/>
        <v>160289599.24000001</v>
      </c>
      <c r="OP17" s="184">
        <f t="shared" si="20"/>
        <v>58565763.969999984</v>
      </c>
      <c r="OQ17" s="184">
        <f t="shared" si="20"/>
        <v>840790067.14999986</v>
      </c>
      <c r="OR17" s="184">
        <f t="shared" si="20"/>
        <v>90708485.609999999</v>
      </c>
      <c r="OS17" s="184">
        <f t="shared" si="20"/>
        <v>104964510.47</v>
      </c>
      <c r="OT17" s="184">
        <f t="shared" si="20"/>
        <v>239136605.29000002</v>
      </c>
      <c r="OU17" s="184">
        <f t="shared" si="20"/>
        <v>147247811.19</v>
      </c>
      <c r="OV17" s="184">
        <f t="shared" si="20"/>
        <v>408241589.31999993</v>
      </c>
      <c r="OW17" s="184">
        <f t="shared" si="20"/>
        <v>100671893.20999999</v>
      </c>
      <c r="OX17" s="184">
        <f t="shared" si="20"/>
        <v>65206838.309999995</v>
      </c>
      <c r="OY17" s="184">
        <f t="shared" si="20"/>
        <v>56328801.760000005</v>
      </c>
      <c r="OZ17" s="184">
        <f t="shared" si="20"/>
        <v>1286393020.6500001</v>
      </c>
      <c r="PA17" s="184">
        <f t="shared" si="20"/>
        <v>73664721.579999998</v>
      </c>
      <c r="PB17" s="184">
        <f t="shared" si="20"/>
        <v>241741610.87</v>
      </c>
      <c r="PC17" s="184">
        <f t="shared" si="20"/>
        <v>54993051.75</v>
      </c>
      <c r="PD17" s="184">
        <f t="shared" si="20"/>
        <v>148575272.19</v>
      </c>
      <c r="PE17" s="184">
        <f t="shared" si="20"/>
        <v>336898775.27999997</v>
      </c>
      <c r="PF17" s="184">
        <f t="shared" si="20"/>
        <v>87985938.87999998</v>
      </c>
      <c r="PG17" s="184">
        <f t="shared" si="20"/>
        <v>71409630.620000005</v>
      </c>
      <c r="PH17" s="184">
        <f t="shared" si="20"/>
        <v>126760947.28999999</v>
      </c>
      <c r="PI17" s="184">
        <f t="shared" si="20"/>
        <v>97727138.120000005</v>
      </c>
      <c r="PJ17" s="184">
        <f t="shared" si="20"/>
        <v>151562802.99000001</v>
      </c>
      <c r="PK17" s="184">
        <f t="shared" si="20"/>
        <v>172428032.02000001</v>
      </c>
      <c r="PL17" s="184">
        <f t="shared" si="20"/>
        <v>67416466.640000001</v>
      </c>
      <c r="PM17" s="184">
        <f t="shared" si="20"/>
        <v>318961034.40999997</v>
      </c>
      <c r="PN17" s="184">
        <f t="shared" si="20"/>
        <v>46813662.420000002</v>
      </c>
      <c r="PO17" s="184">
        <f t="shared" si="20"/>
        <v>38143187.239999995</v>
      </c>
      <c r="PP17" s="184">
        <f t="shared" si="20"/>
        <v>28065355.790000003</v>
      </c>
      <c r="PQ17" s="184">
        <f t="shared" si="20"/>
        <v>36168127.859999999</v>
      </c>
      <c r="PR17" s="184">
        <f t="shared" si="20"/>
        <v>3357257779.0499992</v>
      </c>
      <c r="PS17" s="184">
        <f t="shared" si="20"/>
        <v>110776373.17999999</v>
      </c>
      <c r="PT17" s="184">
        <f t="shared" si="20"/>
        <v>102507891.83999999</v>
      </c>
      <c r="PU17" s="184">
        <f t="shared" si="20"/>
        <v>162093870.47</v>
      </c>
      <c r="PV17" s="184">
        <f t="shared" si="20"/>
        <v>771826639.21000004</v>
      </c>
      <c r="PW17" s="184">
        <f t="shared" si="20"/>
        <v>128947356.22000001</v>
      </c>
      <c r="PX17" s="184">
        <f t="shared" si="20"/>
        <v>296434902.99000001</v>
      </c>
      <c r="PY17" s="184">
        <f t="shared" si="20"/>
        <v>96000843.910000011</v>
      </c>
      <c r="PZ17" s="184">
        <f t="shared" si="20"/>
        <v>247669128.54000002</v>
      </c>
      <c r="QA17" s="184">
        <f t="shared" si="20"/>
        <v>63521443.379999995</v>
      </c>
      <c r="QB17" s="184">
        <f t="shared" si="20"/>
        <v>232572519.28000003</v>
      </c>
      <c r="QC17" s="184">
        <f t="shared" si="20"/>
        <v>73618039.810000017</v>
      </c>
      <c r="QD17" s="184">
        <f t="shared" si="20"/>
        <v>104541161.83</v>
      </c>
      <c r="QE17" s="184">
        <f t="shared" si="20"/>
        <v>122923145.28999998</v>
      </c>
      <c r="QF17" s="184">
        <f t="shared" si="20"/>
        <v>162601818.28000003</v>
      </c>
      <c r="QG17" s="184">
        <f t="shared" si="20"/>
        <v>172136171.67999995</v>
      </c>
      <c r="QH17" s="184">
        <f t="shared" si="20"/>
        <v>96395911.299999982</v>
      </c>
      <c r="QI17" s="184">
        <f t="shared" si="20"/>
        <v>86726623.800000027</v>
      </c>
      <c r="QJ17" s="184">
        <f t="shared" ref="QJ17:SU17" si="21">SUM(QJ5:QJ16)</f>
        <v>63978308.150000006</v>
      </c>
      <c r="QK17" s="184">
        <f t="shared" si="21"/>
        <v>230032191.36000001</v>
      </c>
      <c r="QL17" s="184">
        <f t="shared" si="21"/>
        <v>296633795.76999998</v>
      </c>
      <c r="QM17" s="184">
        <f t="shared" si="21"/>
        <v>72437564.170000002</v>
      </c>
      <c r="QN17" s="184">
        <f t="shared" si="21"/>
        <v>27474241.429999996</v>
      </c>
      <c r="QO17" s="184">
        <f t="shared" si="21"/>
        <v>23832295.34</v>
      </c>
      <c r="QP17" s="184">
        <f t="shared" si="21"/>
        <v>35234826.870000005</v>
      </c>
      <c r="QQ17" s="184">
        <f t="shared" si="21"/>
        <v>36592143.019999996</v>
      </c>
      <c r="QR17" s="184">
        <f t="shared" si="21"/>
        <v>1756812055.9199998</v>
      </c>
      <c r="QS17" s="184">
        <f t="shared" si="21"/>
        <v>69125982.860000014</v>
      </c>
      <c r="QT17" s="184">
        <f t="shared" si="21"/>
        <v>250171015.86000001</v>
      </c>
      <c r="QU17" s="184">
        <f t="shared" si="21"/>
        <v>123031366.31000002</v>
      </c>
      <c r="QV17" s="184">
        <f t="shared" si="21"/>
        <v>119340446.86000001</v>
      </c>
      <c r="QW17" s="184">
        <f t="shared" si="21"/>
        <v>351817714.17999995</v>
      </c>
      <c r="QX17" s="184">
        <f t="shared" si="21"/>
        <v>88544964.510000005</v>
      </c>
      <c r="QY17" s="184">
        <f t="shared" si="21"/>
        <v>161192934.05000001</v>
      </c>
      <c r="QZ17" s="184">
        <f t="shared" si="21"/>
        <v>230949554.39000005</v>
      </c>
      <c r="RA17" s="184">
        <f t="shared" si="21"/>
        <v>76920342.650000006</v>
      </c>
      <c r="RB17" s="184">
        <f t="shared" si="21"/>
        <v>77132947.24000001</v>
      </c>
      <c r="RC17" s="184">
        <f t="shared" si="21"/>
        <v>42018476.910000004</v>
      </c>
      <c r="RD17" s="184">
        <f t="shared" si="21"/>
        <v>36568067.589999996</v>
      </c>
      <c r="RE17" s="184">
        <f t="shared" si="21"/>
        <v>2085024427.26</v>
      </c>
      <c r="RF17" s="184">
        <f t="shared" si="21"/>
        <v>243822719.79000002</v>
      </c>
      <c r="RG17" s="184">
        <f t="shared" si="21"/>
        <v>110402317.22000001</v>
      </c>
      <c r="RH17" s="184">
        <f t="shared" si="21"/>
        <v>172101293.55999994</v>
      </c>
      <c r="RI17" s="184">
        <f t="shared" si="21"/>
        <v>126786233.76000004</v>
      </c>
      <c r="RJ17" s="184">
        <f t="shared" si="21"/>
        <v>165425398.24000001</v>
      </c>
      <c r="RK17" s="184">
        <f t="shared" si="21"/>
        <v>295332472.28000003</v>
      </c>
      <c r="RL17" s="184">
        <f t="shared" si="21"/>
        <v>101542796.98000002</v>
      </c>
      <c r="RM17" s="184">
        <f t="shared" si="21"/>
        <v>122683968.84999999</v>
      </c>
      <c r="RN17" s="184">
        <f t="shared" si="21"/>
        <v>263005442.22999993</v>
      </c>
      <c r="RO17" s="184">
        <f t="shared" si="21"/>
        <v>282321287.19</v>
      </c>
      <c r="RP17" s="184">
        <f t="shared" si="21"/>
        <v>69995769.219999999</v>
      </c>
      <c r="RQ17" s="184">
        <f t="shared" si="21"/>
        <v>62261255.399999991</v>
      </c>
      <c r="RR17" s="184">
        <f t="shared" si="21"/>
        <v>120193778.75</v>
      </c>
      <c r="RS17" s="184">
        <f t="shared" si="21"/>
        <v>61921824.030000001</v>
      </c>
      <c r="RT17" s="184">
        <f t="shared" si="21"/>
        <v>84850151.560000002</v>
      </c>
      <c r="RU17" s="184">
        <f t="shared" si="21"/>
        <v>105555561.38</v>
      </c>
      <c r="RV17" s="184">
        <f t="shared" si="21"/>
        <v>42842554.190000005</v>
      </c>
      <c r="RW17" s="184">
        <f t="shared" si="21"/>
        <v>28319506.520000003</v>
      </c>
      <c r="RX17" s="184">
        <f t="shared" si="21"/>
        <v>35898644.439999998</v>
      </c>
      <c r="RY17" s="184">
        <f t="shared" si="21"/>
        <v>951165820.62</v>
      </c>
      <c r="RZ17" s="184">
        <f t="shared" si="21"/>
        <v>97781162.499999985</v>
      </c>
      <c r="SA17" s="184">
        <f t="shared" si="21"/>
        <v>94209323.730000004</v>
      </c>
      <c r="SB17" s="184">
        <f t="shared" si="21"/>
        <v>84047649.970000014</v>
      </c>
      <c r="SC17" s="184">
        <f t="shared" si="21"/>
        <v>58930097.269999996</v>
      </c>
      <c r="SD17" s="184">
        <f t="shared" si="21"/>
        <v>111245735.02</v>
      </c>
      <c r="SE17" s="184">
        <f t="shared" si="21"/>
        <v>107673037.56</v>
      </c>
      <c r="SF17" s="184">
        <f t="shared" si="21"/>
        <v>155018837.17000002</v>
      </c>
      <c r="SG17" s="184">
        <f t="shared" si="21"/>
        <v>87383404.689999998</v>
      </c>
      <c r="SH17" s="184">
        <f t="shared" si="21"/>
        <v>87600381.090000033</v>
      </c>
      <c r="SI17" s="184">
        <f t="shared" si="21"/>
        <v>236855192.20000002</v>
      </c>
      <c r="SJ17" s="184">
        <f t="shared" si="21"/>
        <v>28453491.550000004</v>
      </c>
      <c r="SK17" s="184">
        <f t="shared" si="21"/>
        <v>517277199.15000004</v>
      </c>
      <c r="SL17" s="184">
        <f t="shared" si="21"/>
        <v>105275018.53000002</v>
      </c>
      <c r="SM17" s="184">
        <f t="shared" si="21"/>
        <v>118174728.83000001</v>
      </c>
      <c r="SN17" s="184">
        <f t="shared" si="21"/>
        <v>195027807.70999998</v>
      </c>
      <c r="SO17" s="184">
        <f t="shared" si="21"/>
        <v>97922866.13000001</v>
      </c>
      <c r="SP17" s="184">
        <f t="shared" si="21"/>
        <v>107145945.71999998</v>
      </c>
      <c r="SQ17" s="184">
        <f t="shared" si="21"/>
        <v>84549888.429999992</v>
      </c>
      <c r="SR17" s="184">
        <f t="shared" si="21"/>
        <v>54519215.460000001</v>
      </c>
      <c r="SS17" s="184">
        <f t="shared" si="21"/>
        <v>1044788488.9600004</v>
      </c>
      <c r="ST17" s="184">
        <f t="shared" si="21"/>
        <v>71691010.430000007</v>
      </c>
      <c r="SU17" s="184">
        <f t="shared" si="21"/>
        <v>119364356.95999998</v>
      </c>
      <c r="SV17" s="184">
        <f t="shared" ref="SV17:VG17" si="22">SUM(SV5:SV16)</f>
        <v>106958842.86999999</v>
      </c>
      <c r="SW17" s="184">
        <f t="shared" si="22"/>
        <v>45742605.170000002</v>
      </c>
      <c r="SX17" s="184">
        <f t="shared" si="22"/>
        <v>67637625.480000004</v>
      </c>
      <c r="SY17" s="184">
        <f t="shared" si="22"/>
        <v>97488093.969999999</v>
      </c>
      <c r="SZ17" s="184">
        <f t="shared" si="22"/>
        <v>248411305.20999998</v>
      </c>
      <c r="TA17" s="184">
        <f t="shared" si="22"/>
        <v>79530068.589999974</v>
      </c>
      <c r="TB17" s="184">
        <f t="shared" si="22"/>
        <v>74204934.969999999</v>
      </c>
      <c r="TC17" s="184">
        <f t="shared" si="22"/>
        <v>102257734.21999998</v>
      </c>
      <c r="TD17" s="184">
        <f t="shared" si="22"/>
        <v>183249986.30000001</v>
      </c>
      <c r="TE17" s="184">
        <f t="shared" si="22"/>
        <v>82651001.409999982</v>
      </c>
      <c r="TF17" s="184">
        <f t="shared" si="22"/>
        <v>66110301.020000003</v>
      </c>
      <c r="TG17" s="184">
        <f t="shared" si="22"/>
        <v>2099667116.5900002</v>
      </c>
      <c r="TH17" s="184">
        <f t="shared" si="22"/>
        <v>102600669.16</v>
      </c>
      <c r="TI17" s="184">
        <f t="shared" si="22"/>
        <v>65771294.550000004</v>
      </c>
      <c r="TJ17" s="184">
        <f t="shared" si="22"/>
        <v>192637283.47999999</v>
      </c>
      <c r="TK17" s="184">
        <f t="shared" si="22"/>
        <v>169687382.85999998</v>
      </c>
      <c r="TL17" s="184">
        <f t="shared" si="22"/>
        <v>114806740.37999997</v>
      </c>
      <c r="TM17" s="184">
        <f t="shared" si="22"/>
        <v>47244318.059999995</v>
      </c>
      <c r="TN17" s="184">
        <f t="shared" si="22"/>
        <v>338408286.43000007</v>
      </c>
      <c r="TO17" s="184">
        <f t="shared" si="22"/>
        <v>84791139.849999994</v>
      </c>
      <c r="TP17" s="184">
        <f t="shared" si="22"/>
        <v>165252975.04999998</v>
      </c>
      <c r="TQ17" s="184">
        <f t="shared" si="22"/>
        <v>172731662.29999998</v>
      </c>
      <c r="TR17" s="184">
        <f t="shared" si="22"/>
        <v>83915959.510000005</v>
      </c>
      <c r="TS17" s="184">
        <f t="shared" si="22"/>
        <v>65633233.950000003</v>
      </c>
      <c r="TT17" s="184">
        <f t="shared" si="22"/>
        <v>91169051.329999998</v>
      </c>
      <c r="TU17" s="184">
        <f t="shared" si="22"/>
        <v>79197415.13000001</v>
      </c>
      <c r="TV17" s="184">
        <f t="shared" si="22"/>
        <v>76558715.319999993</v>
      </c>
      <c r="TW17" s="184">
        <f t="shared" si="22"/>
        <v>495329205.57999998</v>
      </c>
      <c r="TX17" s="184">
        <f t="shared" si="22"/>
        <v>94270785.080000013</v>
      </c>
      <c r="TY17" s="184">
        <f t="shared" si="22"/>
        <v>1033693567.77</v>
      </c>
      <c r="TZ17" s="184">
        <f t="shared" si="22"/>
        <v>223460241.92999998</v>
      </c>
      <c r="UA17" s="184">
        <f t="shared" si="22"/>
        <v>75101306.769999981</v>
      </c>
      <c r="UB17" s="184">
        <f t="shared" si="22"/>
        <v>71959486.030000001</v>
      </c>
      <c r="UC17" s="184">
        <f t="shared" si="22"/>
        <v>695890459.5200001</v>
      </c>
      <c r="UD17" s="184">
        <f t="shared" si="22"/>
        <v>52145770.460000008</v>
      </c>
      <c r="UE17" s="184">
        <f t="shared" si="22"/>
        <v>31890862.459999997</v>
      </c>
      <c r="UF17" s="184">
        <f t="shared" si="22"/>
        <v>64363665.93</v>
      </c>
      <c r="UG17" s="184">
        <f t="shared" si="22"/>
        <v>49236561.000000007</v>
      </c>
      <c r="UH17" s="184">
        <f t="shared" si="22"/>
        <v>639123715.04999995</v>
      </c>
      <c r="UI17" s="184">
        <f t="shared" si="22"/>
        <v>168675010.49000001</v>
      </c>
      <c r="UJ17" s="184">
        <f t="shared" si="22"/>
        <v>115362384.64999999</v>
      </c>
      <c r="UK17" s="184">
        <f t="shared" si="22"/>
        <v>192688613.56000003</v>
      </c>
      <c r="UL17" s="184">
        <f t="shared" si="22"/>
        <v>120900204.95000006</v>
      </c>
      <c r="UM17" s="184">
        <f t="shared" si="22"/>
        <v>87361595.030000016</v>
      </c>
      <c r="UN17" s="184">
        <f t="shared" si="22"/>
        <v>3061626724.3000002</v>
      </c>
      <c r="UO17" s="184">
        <f t="shared" si="22"/>
        <v>133654374.23000002</v>
      </c>
      <c r="UP17" s="184">
        <f t="shared" si="22"/>
        <v>124183508.98999998</v>
      </c>
      <c r="UQ17" s="184">
        <f t="shared" si="22"/>
        <v>502035142.02000004</v>
      </c>
      <c r="UR17" s="184">
        <f t="shared" si="22"/>
        <v>33590499.759999998</v>
      </c>
      <c r="US17" s="184">
        <f t="shared" si="22"/>
        <v>95705535.530000001</v>
      </c>
      <c r="UT17" s="184">
        <f t="shared" si="22"/>
        <v>263802466.10999995</v>
      </c>
      <c r="UU17" s="184">
        <f t="shared" si="22"/>
        <v>75206896.920000017</v>
      </c>
      <c r="UV17" s="184">
        <f t="shared" si="22"/>
        <v>74040257.390000001</v>
      </c>
      <c r="UW17" s="184">
        <f t="shared" si="22"/>
        <v>94674588.090000004</v>
      </c>
      <c r="UX17" s="184">
        <f t="shared" si="22"/>
        <v>125348941.84000003</v>
      </c>
      <c r="UY17" s="184">
        <f t="shared" si="22"/>
        <v>286264034.72000009</v>
      </c>
      <c r="UZ17" s="184">
        <f t="shared" si="22"/>
        <v>140252473.85000002</v>
      </c>
      <c r="VA17" s="184">
        <f t="shared" si="22"/>
        <v>232111509.92000005</v>
      </c>
      <c r="VB17" s="184">
        <f t="shared" si="22"/>
        <v>69001655.040000007</v>
      </c>
      <c r="VC17" s="184">
        <f t="shared" si="22"/>
        <v>62836212.300000012</v>
      </c>
      <c r="VD17" s="184">
        <f t="shared" si="22"/>
        <v>60702458.289999999</v>
      </c>
      <c r="VE17" s="184">
        <f t="shared" si="22"/>
        <v>62603752.140000015</v>
      </c>
      <c r="VF17" s="184">
        <f t="shared" si="22"/>
        <v>301105562.89999998</v>
      </c>
      <c r="VG17" s="184">
        <f t="shared" si="22"/>
        <v>39519624.610000007</v>
      </c>
      <c r="VH17" s="184">
        <f t="shared" ref="VH17:XS17" si="23">SUM(VH5:VH16)</f>
        <v>52247333.82</v>
      </c>
      <c r="VI17" s="184">
        <f t="shared" si="23"/>
        <v>40147233.010000005</v>
      </c>
      <c r="VJ17" s="184">
        <f t="shared" si="23"/>
        <v>1441004398.9300001</v>
      </c>
      <c r="VK17" s="184">
        <f t="shared" si="23"/>
        <v>110284965.47999999</v>
      </c>
      <c r="VL17" s="184">
        <f t="shared" si="23"/>
        <v>111636776.73000002</v>
      </c>
      <c r="VM17" s="184">
        <f t="shared" si="23"/>
        <v>189496057.29999995</v>
      </c>
      <c r="VN17" s="184">
        <f t="shared" si="23"/>
        <v>211250641.81999999</v>
      </c>
      <c r="VO17" s="184">
        <f t="shared" si="23"/>
        <v>200941355.03999996</v>
      </c>
      <c r="VP17" s="184">
        <f t="shared" si="23"/>
        <v>141183141.56</v>
      </c>
      <c r="VQ17" s="184">
        <f t="shared" si="23"/>
        <v>109836690.86999999</v>
      </c>
      <c r="VR17" s="184">
        <f t="shared" si="23"/>
        <v>99162545.650000006</v>
      </c>
      <c r="VS17" s="184">
        <f t="shared" si="23"/>
        <v>447907319.44000006</v>
      </c>
      <c r="VT17" s="184">
        <f t="shared" si="23"/>
        <v>98945395.059999973</v>
      </c>
      <c r="VU17" s="184">
        <f t="shared" si="23"/>
        <v>258563238.35000002</v>
      </c>
      <c r="VV17" s="184">
        <f t="shared" si="23"/>
        <v>115974498.57000001</v>
      </c>
      <c r="VW17" s="184">
        <f t="shared" si="23"/>
        <v>75657201.019999996</v>
      </c>
      <c r="VX17" s="184">
        <f t="shared" si="23"/>
        <v>76401984.069999993</v>
      </c>
      <c r="VY17" s="184">
        <f t="shared" si="23"/>
        <v>5020445394.6099997</v>
      </c>
      <c r="VZ17" s="184">
        <f t="shared" si="23"/>
        <v>201676775.96999997</v>
      </c>
      <c r="WA17" s="184">
        <f t="shared" si="23"/>
        <v>143475981.72999999</v>
      </c>
      <c r="WB17" s="184">
        <f t="shared" si="23"/>
        <v>158915134.81</v>
      </c>
      <c r="WC17" s="184">
        <f t="shared" si="23"/>
        <v>82796157.629999995</v>
      </c>
      <c r="WD17" s="184">
        <f t="shared" si="23"/>
        <v>156405434.87999997</v>
      </c>
      <c r="WE17" s="184">
        <f t="shared" si="23"/>
        <v>199786694.49999997</v>
      </c>
      <c r="WF17" s="184">
        <f t="shared" si="23"/>
        <v>306069320.30999994</v>
      </c>
      <c r="WG17" s="184">
        <f t="shared" si="23"/>
        <v>153590292.25999999</v>
      </c>
      <c r="WH17" s="184">
        <f t="shared" si="23"/>
        <v>200102889.45000002</v>
      </c>
      <c r="WI17" s="184">
        <f t="shared" si="23"/>
        <v>112888641.08999999</v>
      </c>
      <c r="WJ17" s="184">
        <f t="shared" si="23"/>
        <v>467591351.34000003</v>
      </c>
      <c r="WK17" s="184">
        <f t="shared" si="23"/>
        <v>196788004.51000005</v>
      </c>
      <c r="WL17" s="184">
        <f t="shared" si="23"/>
        <v>235067263.03</v>
      </c>
      <c r="WM17" s="184">
        <f t="shared" si="23"/>
        <v>358293226.54000002</v>
      </c>
      <c r="WN17" s="184">
        <f t="shared" si="23"/>
        <v>152131188.54000002</v>
      </c>
      <c r="WO17" s="184">
        <f t="shared" si="23"/>
        <v>177806462.72999996</v>
      </c>
      <c r="WP17" s="184">
        <f t="shared" si="23"/>
        <v>191576869.22999996</v>
      </c>
      <c r="WQ17" s="184">
        <f t="shared" si="23"/>
        <v>106157108.97</v>
      </c>
      <c r="WR17" s="184">
        <f t="shared" si="23"/>
        <v>273055250.78999996</v>
      </c>
      <c r="WS17" s="184">
        <f t="shared" si="23"/>
        <v>898214870.35000002</v>
      </c>
      <c r="WT17" s="184">
        <f t="shared" si="23"/>
        <v>118835482.13000001</v>
      </c>
      <c r="WU17" s="184">
        <f t="shared" si="23"/>
        <v>82109413.530000001</v>
      </c>
      <c r="WV17" s="184">
        <f t="shared" si="23"/>
        <v>83395129.969999984</v>
      </c>
      <c r="WW17" s="184">
        <f t="shared" si="23"/>
        <v>99008042.219999984</v>
      </c>
      <c r="WX17" s="184">
        <f t="shared" si="23"/>
        <v>78201159.61999999</v>
      </c>
      <c r="WY17" s="184">
        <f t="shared" si="23"/>
        <v>67573873.020000011</v>
      </c>
      <c r="WZ17" s="184">
        <f t="shared" si="23"/>
        <v>92084721.889999986</v>
      </c>
      <c r="XA17" s="184">
        <f t="shared" si="23"/>
        <v>452511798.20999998</v>
      </c>
      <c r="XB17" s="184">
        <f t="shared" si="23"/>
        <v>49115665.860000007</v>
      </c>
      <c r="XC17" s="184">
        <f t="shared" si="23"/>
        <v>49507653.553999998</v>
      </c>
      <c r="XD17" s="184">
        <f t="shared" si="23"/>
        <v>63080201.730000004</v>
      </c>
      <c r="XE17" s="184">
        <f t="shared" si="23"/>
        <v>57634290.959999993</v>
      </c>
      <c r="XF17" s="184">
        <f t="shared" si="23"/>
        <v>2186911827.0500002</v>
      </c>
      <c r="XG17" s="184">
        <f t="shared" si="23"/>
        <v>150429305.19</v>
      </c>
      <c r="XH17" s="184">
        <f t="shared" si="23"/>
        <v>165409594.69000003</v>
      </c>
      <c r="XI17" s="184">
        <f t="shared" si="23"/>
        <v>761531588.95000017</v>
      </c>
      <c r="XJ17" s="184">
        <f t="shared" si="23"/>
        <v>148068887.80000001</v>
      </c>
      <c r="XK17" s="184">
        <f t="shared" si="23"/>
        <v>209975711</v>
      </c>
      <c r="XL17" s="184">
        <f t="shared" si="23"/>
        <v>269125890.09000009</v>
      </c>
      <c r="XM17" s="184">
        <f t="shared" si="23"/>
        <v>171760693.81999999</v>
      </c>
      <c r="XN17" s="184">
        <f t="shared" si="23"/>
        <v>130795754.27000003</v>
      </c>
      <c r="XO17" s="184">
        <f t="shared" si="23"/>
        <v>407957636.06000006</v>
      </c>
      <c r="XP17" s="184">
        <f t="shared" si="23"/>
        <v>231863543.91999999</v>
      </c>
      <c r="XQ17" s="184">
        <f t="shared" si="23"/>
        <v>95949016.25</v>
      </c>
      <c r="XR17" s="184">
        <f t="shared" si="23"/>
        <v>81274417.349999994</v>
      </c>
      <c r="XS17" s="184">
        <f t="shared" si="23"/>
        <v>109750219.43000002</v>
      </c>
      <c r="XT17" s="184">
        <f t="shared" ref="XT17:AAE17" si="24">SUM(XT5:XT16)</f>
        <v>97480673.150000021</v>
      </c>
      <c r="XU17" s="184">
        <f t="shared" si="24"/>
        <v>86376293.820000008</v>
      </c>
      <c r="XV17" s="184">
        <f t="shared" si="24"/>
        <v>72774398.609999999</v>
      </c>
      <c r="XW17" s="184">
        <f t="shared" si="24"/>
        <v>85896620.690000013</v>
      </c>
      <c r="XX17" s="184">
        <f t="shared" si="24"/>
        <v>81554947.199999988</v>
      </c>
      <c r="XY17" s="184">
        <f t="shared" si="24"/>
        <v>81926883.100000024</v>
      </c>
      <c r="XZ17" s="184">
        <f t="shared" si="24"/>
        <v>85250367.680000007</v>
      </c>
      <c r="YA17" s="184">
        <f t="shared" si="24"/>
        <v>89041009.830000013</v>
      </c>
      <c r="YB17" s="184">
        <f t="shared" si="24"/>
        <v>76186740.75999999</v>
      </c>
      <c r="YC17" s="184">
        <f t="shared" si="24"/>
        <v>2486719256.98</v>
      </c>
      <c r="YD17" s="184">
        <f t="shared" si="24"/>
        <v>126010303.79000001</v>
      </c>
      <c r="YE17" s="184">
        <f t="shared" si="24"/>
        <v>282287101.42000002</v>
      </c>
      <c r="YF17" s="184">
        <f t="shared" si="24"/>
        <v>115279151.55</v>
      </c>
      <c r="YG17" s="184">
        <f t="shared" si="24"/>
        <v>572522319.74000013</v>
      </c>
      <c r="YH17" s="184">
        <f t="shared" si="24"/>
        <v>134403850.86000001</v>
      </c>
      <c r="YI17" s="184">
        <f t="shared" si="24"/>
        <v>237580918.52999994</v>
      </c>
      <c r="YJ17" s="184">
        <f t="shared" si="24"/>
        <v>90624248.079999998</v>
      </c>
      <c r="YK17" s="184">
        <f t="shared" si="24"/>
        <v>354908731.89999998</v>
      </c>
      <c r="YL17" s="184">
        <f t="shared" si="24"/>
        <v>291372530.32999998</v>
      </c>
      <c r="YM17" s="184">
        <f t="shared" si="24"/>
        <v>187508169.72</v>
      </c>
      <c r="YN17" s="184">
        <f t="shared" si="24"/>
        <v>103519940.31000002</v>
      </c>
      <c r="YO17" s="184">
        <f t="shared" si="24"/>
        <v>88029983.49999997</v>
      </c>
      <c r="YP17" s="184">
        <f t="shared" si="24"/>
        <v>94419008.38000001</v>
      </c>
      <c r="YQ17" s="184">
        <f t="shared" si="24"/>
        <v>65562241.039999999</v>
      </c>
      <c r="YR17" s="184">
        <f t="shared" si="24"/>
        <v>77115622.439999998</v>
      </c>
      <c r="YS17" s="184">
        <f t="shared" si="24"/>
        <v>67730007.856000006</v>
      </c>
      <c r="YT17" s="184">
        <f t="shared" si="24"/>
        <v>758567462.18999994</v>
      </c>
      <c r="YU17" s="184">
        <f t="shared" si="24"/>
        <v>105115203.44999999</v>
      </c>
      <c r="YV17" s="184">
        <f t="shared" si="24"/>
        <v>114297709.07000001</v>
      </c>
      <c r="YW17" s="184">
        <f t="shared" si="24"/>
        <v>88802806.320000023</v>
      </c>
      <c r="YX17" s="184">
        <f t="shared" si="24"/>
        <v>103864784.72999999</v>
      </c>
      <c r="YY17" s="184">
        <f t="shared" si="24"/>
        <v>62890187.530000001</v>
      </c>
      <c r="YZ17" s="184">
        <f t="shared" si="24"/>
        <v>84687360.100000009</v>
      </c>
      <c r="ZA17" s="184">
        <f t="shared" si="24"/>
        <v>834526915.22000003</v>
      </c>
      <c r="ZB17" s="184">
        <f t="shared" si="24"/>
        <v>83157564.570000008</v>
      </c>
      <c r="ZC17" s="184">
        <f t="shared" si="24"/>
        <v>112807257.33000001</v>
      </c>
      <c r="ZD17" s="184">
        <f t="shared" si="24"/>
        <v>135688075.41999996</v>
      </c>
      <c r="ZE17" s="184">
        <f t="shared" si="24"/>
        <v>73454832.230000004</v>
      </c>
      <c r="ZF17" s="184">
        <f t="shared" si="24"/>
        <v>95448524.879999995</v>
      </c>
      <c r="ZG17" s="184">
        <f t="shared" si="24"/>
        <v>73502550.219999999</v>
      </c>
      <c r="ZH17" s="184">
        <f t="shared" si="24"/>
        <v>61957151.899999999</v>
      </c>
      <c r="ZI17" s="184">
        <f t="shared" si="24"/>
        <v>258458471.47000006</v>
      </c>
      <c r="ZJ17" s="184">
        <f t="shared" si="24"/>
        <v>1948251381.6400001</v>
      </c>
      <c r="ZK17" s="184">
        <f t="shared" si="24"/>
        <v>80563005.529999986</v>
      </c>
      <c r="ZL17" s="184">
        <f t="shared" si="24"/>
        <v>199687165.27000001</v>
      </c>
      <c r="ZM17" s="184">
        <f t="shared" si="24"/>
        <v>408096010.69</v>
      </c>
      <c r="ZN17" s="184">
        <f t="shared" si="24"/>
        <v>266464368.43000004</v>
      </c>
      <c r="ZO17" s="184">
        <f t="shared" si="24"/>
        <v>95989140.099999979</v>
      </c>
      <c r="ZP17" s="184">
        <f t="shared" si="24"/>
        <v>131499395.72000001</v>
      </c>
      <c r="ZQ17" s="184">
        <f t="shared" si="24"/>
        <v>262623965.05000001</v>
      </c>
      <c r="ZR17" s="184">
        <f t="shared" si="24"/>
        <v>210980790.41999996</v>
      </c>
      <c r="ZS17" s="184">
        <f t="shared" si="24"/>
        <v>237400656.52000001</v>
      </c>
      <c r="ZT17" s="184">
        <f t="shared" si="24"/>
        <v>62109080.13000001</v>
      </c>
      <c r="ZU17" s="184">
        <f t="shared" si="24"/>
        <v>81661376.230000004</v>
      </c>
      <c r="ZV17" s="184">
        <f t="shared" si="24"/>
        <v>82906296.690000027</v>
      </c>
      <c r="ZW17" s="184">
        <f t="shared" si="24"/>
        <v>118460491.82999998</v>
      </c>
      <c r="ZX17" s="184">
        <f t="shared" si="24"/>
        <v>83080980.910000011</v>
      </c>
      <c r="ZY17" s="184">
        <f t="shared" si="24"/>
        <v>94855793.140000015</v>
      </c>
      <c r="ZZ17" s="184">
        <f t="shared" si="24"/>
        <v>102579575.27999997</v>
      </c>
      <c r="AAA17" s="184">
        <f t="shared" si="24"/>
        <v>65681524.039999992</v>
      </c>
      <c r="AAB17" s="184">
        <f t="shared" si="24"/>
        <v>81112832.649999991</v>
      </c>
      <c r="AAC17" s="184">
        <f t="shared" si="24"/>
        <v>55956860.290000007</v>
      </c>
      <c r="AAD17" s="184">
        <f t="shared" si="24"/>
        <v>52213808.359999985</v>
      </c>
      <c r="AAE17" s="184">
        <f t="shared" si="24"/>
        <v>38220207.039999999</v>
      </c>
      <c r="AAF17" s="184">
        <f t="shared" ref="AAF17:ACQ17" si="25">SUM(AAF5:AAF16)</f>
        <v>738070390.11000001</v>
      </c>
      <c r="AAG17" s="184">
        <f t="shared" si="25"/>
        <v>100836621.84999998</v>
      </c>
      <c r="AAH17" s="184">
        <f t="shared" si="25"/>
        <v>99935613.040000007</v>
      </c>
      <c r="AAI17" s="184">
        <f t="shared" si="25"/>
        <v>99853232.599999979</v>
      </c>
      <c r="AAJ17" s="184">
        <f t="shared" si="25"/>
        <v>102936774.85999998</v>
      </c>
      <c r="AAK17" s="184">
        <f t="shared" si="25"/>
        <v>130891131.99999999</v>
      </c>
      <c r="AAL17" s="184">
        <f t="shared" si="25"/>
        <v>83063317.109999999</v>
      </c>
      <c r="AAM17" s="184">
        <f t="shared" si="25"/>
        <v>4318713548.9400015</v>
      </c>
      <c r="AAN17" s="184">
        <f t="shared" si="25"/>
        <v>130353849.31999999</v>
      </c>
      <c r="AAO17" s="184">
        <f t="shared" si="25"/>
        <v>76241496.920000017</v>
      </c>
      <c r="AAP17" s="184">
        <f t="shared" si="25"/>
        <v>204582434.72</v>
      </c>
      <c r="AAQ17" s="184">
        <f t="shared" si="25"/>
        <v>161416335.34</v>
      </c>
      <c r="AAR17" s="184">
        <f t="shared" si="25"/>
        <v>104941789.05999999</v>
      </c>
      <c r="AAS17" s="184">
        <f t="shared" si="25"/>
        <v>130120521.70000002</v>
      </c>
      <c r="AAT17" s="184">
        <f t="shared" si="25"/>
        <v>158261774.17000002</v>
      </c>
      <c r="AAU17" s="184">
        <f t="shared" si="25"/>
        <v>280922927.41000003</v>
      </c>
      <c r="AAV17" s="184">
        <f t="shared" si="25"/>
        <v>85471377.029999986</v>
      </c>
      <c r="AAW17" s="184">
        <f t="shared" si="25"/>
        <v>141464774.66</v>
      </c>
      <c r="AAX17" s="184">
        <f t="shared" si="25"/>
        <v>598767534.11000013</v>
      </c>
      <c r="AAY17" s="184">
        <f t="shared" si="25"/>
        <v>255765043.59999996</v>
      </c>
      <c r="AAZ17" s="184">
        <f t="shared" si="25"/>
        <v>67623062.819999993</v>
      </c>
      <c r="ABA17" s="184">
        <f t="shared" si="25"/>
        <v>98423158.090000033</v>
      </c>
      <c r="ABB17" s="184">
        <f t="shared" si="25"/>
        <v>104655226.72</v>
      </c>
      <c r="ABC17" s="184">
        <f t="shared" si="25"/>
        <v>63382968.030000001</v>
      </c>
      <c r="ABD17" s="184">
        <f t="shared" si="25"/>
        <v>100971295.76999998</v>
      </c>
      <c r="ABE17" s="184">
        <f t="shared" si="25"/>
        <v>64037607.93999999</v>
      </c>
      <c r="ABF17" s="184">
        <f t="shared" si="25"/>
        <v>617636240.79999995</v>
      </c>
      <c r="ABG17" s="184">
        <f t="shared" si="25"/>
        <v>440938097.28999996</v>
      </c>
      <c r="ABH17" s="184">
        <f t="shared" si="25"/>
        <v>59129915.300000004</v>
      </c>
      <c r="ABI17" s="184">
        <f t="shared" si="25"/>
        <v>58447783.850000001</v>
      </c>
      <c r="ABJ17" s="184">
        <f t="shared" si="25"/>
        <v>57089656.179999992</v>
      </c>
      <c r="ABK17" s="184">
        <f t="shared" si="25"/>
        <v>56815121.539999984</v>
      </c>
      <c r="ABL17" s="184">
        <f t="shared" si="25"/>
        <v>60646924.370000005</v>
      </c>
      <c r="ABM17" s="184">
        <f t="shared" si="25"/>
        <v>846005350.41000021</v>
      </c>
      <c r="ABN17" s="184">
        <f t="shared" si="25"/>
        <v>139603511.81</v>
      </c>
      <c r="ABO17" s="184">
        <f t="shared" si="25"/>
        <v>70687957.909999996</v>
      </c>
      <c r="ABP17" s="184">
        <f t="shared" si="25"/>
        <v>165926750.67000002</v>
      </c>
      <c r="ABQ17" s="184">
        <f t="shared" si="25"/>
        <v>154280496.11000004</v>
      </c>
      <c r="ABR17" s="184">
        <f t="shared" si="25"/>
        <v>104209844.00000001</v>
      </c>
      <c r="ABS17" s="184">
        <f t="shared" si="25"/>
        <v>79698808.320000008</v>
      </c>
      <c r="ABT17" s="184">
        <f t="shared" si="25"/>
        <v>131169329.68000001</v>
      </c>
      <c r="ABU17" s="184">
        <f t="shared" si="25"/>
        <v>32504509.790000003</v>
      </c>
      <c r="ABV17" s="184">
        <f t="shared" si="25"/>
        <v>1185368728.54</v>
      </c>
      <c r="ABW17" s="184">
        <f t="shared" si="25"/>
        <v>72467180.040000007</v>
      </c>
      <c r="ABX17" s="184">
        <f t="shared" si="25"/>
        <v>165025446.00999999</v>
      </c>
      <c r="ABY17" s="184">
        <f t="shared" si="25"/>
        <v>90537473.160000026</v>
      </c>
      <c r="ABZ17" s="184">
        <f t="shared" si="25"/>
        <v>78121371.590000004</v>
      </c>
      <c r="ACA17" s="184">
        <f t="shared" si="25"/>
        <v>268182807.72000003</v>
      </c>
      <c r="ACB17" s="184">
        <f t="shared" si="25"/>
        <v>55558718.600000001</v>
      </c>
      <c r="ACC17" s="184">
        <f t="shared" si="25"/>
        <v>99172599.079999983</v>
      </c>
      <c r="ACD17" s="184">
        <f t="shared" si="25"/>
        <v>66880936.480000019</v>
      </c>
      <c r="ACE17" s="184">
        <f t="shared" si="25"/>
        <v>138997306.82999998</v>
      </c>
      <c r="ACF17" s="184">
        <f t="shared" si="25"/>
        <v>60095260.629999995</v>
      </c>
      <c r="ACG17" s="184">
        <f t="shared" si="25"/>
        <v>2438740023.8900003</v>
      </c>
      <c r="ACH17" s="184">
        <f t="shared" si="25"/>
        <v>78915405.559999987</v>
      </c>
      <c r="ACI17" s="184">
        <f t="shared" si="25"/>
        <v>112095735.3</v>
      </c>
      <c r="ACJ17" s="184">
        <f t="shared" si="25"/>
        <v>188360428.67999998</v>
      </c>
      <c r="ACK17" s="184">
        <f t="shared" si="25"/>
        <v>73760410.870000005</v>
      </c>
      <c r="ACL17" s="184">
        <f t="shared" si="25"/>
        <v>112923355.96000001</v>
      </c>
      <c r="ACM17" s="184">
        <f t="shared" si="25"/>
        <v>130092689.54000001</v>
      </c>
      <c r="ACN17" s="184">
        <f t="shared" si="25"/>
        <v>449568463.53000003</v>
      </c>
      <c r="ACO17" s="184">
        <f t="shared" si="25"/>
        <v>608766251.46000004</v>
      </c>
      <c r="ACP17" s="184">
        <f t="shared" si="25"/>
        <v>97510224.969999999</v>
      </c>
      <c r="ACQ17" s="184">
        <f t="shared" si="25"/>
        <v>137236067.95999998</v>
      </c>
      <c r="ACR17" s="184">
        <f t="shared" ref="ACR17:AFC17" si="26">SUM(ACR5:ACR16)</f>
        <v>156307156.34</v>
      </c>
      <c r="ACS17" s="184">
        <f t="shared" si="26"/>
        <v>138214565.48999998</v>
      </c>
      <c r="ACT17" s="184">
        <f t="shared" si="26"/>
        <v>472245974.99000007</v>
      </c>
      <c r="ACU17" s="184">
        <f t="shared" si="26"/>
        <v>99848050.790000007</v>
      </c>
      <c r="ACV17" s="184">
        <f t="shared" si="26"/>
        <v>121509408.59</v>
      </c>
      <c r="ACW17" s="184">
        <f t="shared" si="26"/>
        <v>88553190.940000013</v>
      </c>
      <c r="ACX17" s="184">
        <f t="shared" si="26"/>
        <v>60361747.010000005</v>
      </c>
      <c r="ACY17" s="184">
        <f t="shared" si="26"/>
        <v>64858498.57</v>
      </c>
      <c r="ACZ17" s="184">
        <f t="shared" si="26"/>
        <v>43409497.249999985</v>
      </c>
      <c r="ADA17" s="184">
        <f t="shared" si="26"/>
        <v>43639113.480000004</v>
      </c>
      <c r="ADB17" s="184">
        <f t="shared" si="26"/>
        <v>39136767.86999999</v>
      </c>
      <c r="ADC17" s="184">
        <f t="shared" si="26"/>
        <v>56027796.32</v>
      </c>
      <c r="ADD17" s="184">
        <f t="shared" si="26"/>
        <v>489649235.43000001</v>
      </c>
      <c r="ADE17" s="184">
        <f t="shared" si="26"/>
        <v>448264471.73000008</v>
      </c>
      <c r="ADF17" s="184">
        <f t="shared" si="26"/>
        <v>64248873.299999997</v>
      </c>
      <c r="ADG17" s="184">
        <f t="shared" si="26"/>
        <v>68991060.790000007</v>
      </c>
      <c r="ADH17" s="184">
        <f t="shared" si="26"/>
        <v>96095479.440000013</v>
      </c>
      <c r="ADI17" s="184">
        <f t="shared" si="26"/>
        <v>62504740.210000008</v>
      </c>
      <c r="ADJ17" s="184">
        <f t="shared" si="26"/>
        <v>88877445.710000008</v>
      </c>
      <c r="ADK17" s="184">
        <f t="shared" si="26"/>
        <v>72062671.719999999</v>
      </c>
      <c r="ADL17" s="184">
        <f t="shared" si="26"/>
        <v>92463423.199999988</v>
      </c>
      <c r="ADM17" s="184">
        <f t="shared" si="26"/>
        <v>2121300284</v>
      </c>
      <c r="ADN17" s="184">
        <f t="shared" si="26"/>
        <v>236293573.73000002</v>
      </c>
      <c r="ADO17" s="184">
        <f t="shared" si="26"/>
        <v>180780113.45999998</v>
      </c>
      <c r="ADP17" s="184">
        <f t="shared" si="26"/>
        <v>663691901.94000006</v>
      </c>
      <c r="ADQ17" s="184">
        <f t="shared" si="26"/>
        <v>52764246.140000001</v>
      </c>
      <c r="ADR17" s="184">
        <f t="shared" si="26"/>
        <v>72562412.590000018</v>
      </c>
      <c r="ADS17" s="184">
        <f t="shared" si="26"/>
        <v>106117707.36000001</v>
      </c>
      <c r="ADT17" s="184">
        <f t="shared" si="26"/>
        <v>50982417.349999994</v>
      </c>
      <c r="ADU17" s="184">
        <f t="shared" si="26"/>
        <v>2597660539.7800002</v>
      </c>
      <c r="ADV17" s="184">
        <f t="shared" si="26"/>
        <v>444089150.76999998</v>
      </c>
      <c r="ADW17" s="184">
        <f t="shared" si="26"/>
        <v>285397469.54999995</v>
      </c>
      <c r="ADX17" s="184">
        <f t="shared" si="26"/>
        <v>88988879.219999984</v>
      </c>
      <c r="ADY17" s="184">
        <f t="shared" si="26"/>
        <v>95788949.540000007</v>
      </c>
      <c r="ADZ17" s="184">
        <f t="shared" si="26"/>
        <v>160697790.44000003</v>
      </c>
      <c r="AEA17" s="184">
        <f t="shared" si="26"/>
        <v>119080187.03000002</v>
      </c>
      <c r="AEB17" s="184">
        <f t="shared" si="26"/>
        <v>123506450.11000001</v>
      </c>
      <c r="AEC17" s="184">
        <f t="shared" si="26"/>
        <v>80846787.739999995</v>
      </c>
      <c r="AED17" s="184">
        <f t="shared" si="26"/>
        <v>74045089.420000002</v>
      </c>
      <c r="AEE17" s="184">
        <f t="shared" si="26"/>
        <v>92949057.039999992</v>
      </c>
      <c r="AEF17" s="184">
        <f t="shared" si="26"/>
        <v>159038981.42000002</v>
      </c>
      <c r="AEG17" s="184">
        <f t="shared" si="26"/>
        <v>75006301.609999985</v>
      </c>
      <c r="AEH17" s="184">
        <f t="shared" si="26"/>
        <v>98629969.769999996</v>
      </c>
      <c r="AEI17" s="184">
        <f t="shared" si="26"/>
        <v>140050374.13999999</v>
      </c>
      <c r="AEJ17" s="184">
        <f t="shared" si="26"/>
        <v>129209273.31999999</v>
      </c>
      <c r="AEK17" s="184">
        <f t="shared" si="26"/>
        <v>84104844.079999998</v>
      </c>
      <c r="AEL17" s="184">
        <f t="shared" si="26"/>
        <v>187818912.22999996</v>
      </c>
      <c r="AEM17" s="184">
        <f t="shared" si="26"/>
        <v>61208787.839999996</v>
      </c>
      <c r="AEN17" s="184">
        <f t="shared" si="26"/>
        <v>245224199.56999999</v>
      </c>
      <c r="AEO17" s="184">
        <f t="shared" si="26"/>
        <v>1812210944.4999998</v>
      </c>
      <c r="AEP17" s="184">
        <f t="shared" si="26"/>
        <v>205297701.15000001</v>
      </c>
      <c r="AEQ17" s="184">
        <f t="shared" si="26"/>
        <v>168676408.83999997</v>
      </c>
      <c r="AER17" s="184">
        <f t="shared" si="26"/>
        <v>134154508.98999998</v>
      </c>
      <c r="AES17" s="184">
        <f t="shared" si="26"/>
        <v>107880230.71999998</v>
      </c>
      <c r="AET17" s="184">
        <f t="shared" si="26"/>
        <v>287209047.74999994</v>
      </c>
      <c r="AEU17" s="184">
        <f t="shared" si="26"/>
        <v>106503367.18999998</v>
      </c>
      <c r="AEV17" s="184">
        <f t="shared" si="26"/>
        <v>135798371.09999999</v>
      </c>
      <c r="AEW17" s="184">
        <f t="shared" si="26"/>
        <v>98719707.440000013</v>
      </c>
      <c r="AEX17" s="184">
        <f t="shared" si="26"/>
        <v>55026767.049999997</v>
      </c>
      <c r="AEY17" s="184">
        <f t="shared" si="26"/>
        <v>968031812.92999995</v>
      </c>
      <c r="AEZ17" s="184">
        <f t="shared" si="26"/>
        <v>558059828.26999986</v>
      </c>
      <c r="AFA17" s="184">
        <f t="shared" si="26"/>
        <v>198313913.43000001</v>
      </c>
      <c r="AFB17" s="184">
        <f t="shared" si="26"/>
        <v>159224444.64000002</v>
      </c>
      <c r="AFC17" s="184">
        <f t="shared" si="26"/>
        <v>241881003.71000004</v>
      </c>
      <c r="AFD17" s="184">
        <f t="shared" ref="AFD17:AHN17" si="27">SUM(AFD5:AFD16)</f>
        <v>198108442.96000001</v>
      </c>
      <c r="AFE17" s="184">
        <f t="shared" si="27"/>
        <v>115096694.19999997</v>
      </c>
      <c r="AFF17" s="184">
        <f t="shared" si="27"/>
        <v>159081549.95000002</v>
      </c>
      <c r="AFG17" s="184">
        <f t="shared" si="27"/>
        <v>91794217.890000001</v>
      </c>
      <c r="AFH17" s="184">
        <f t="shared" si="27"/>
        <v>142875117.34000003</v>
      </c>
      <c r="AFI17" s="184">
        <f t="shared" si="27"/>
        <v>119990869.47999994</v>
      </c>
      <c r="AFJ17" s="184">
        <f t="shared" si="27"/>
        <v>118702577.63999999</v>
      </c>
      <c r="AFK17" s="184">
        <f t="shared" si="27"/>
        <v>143015377.16999999</v>
      </c>
      <c r="AFL17" s="184">
        <f t="shared" si="27"/>
        <v>1077791182.1600003</v>
      </c>
      <c r="AFM17" s="184">
        <f t="shared" si="27"/>
        <v>223720359.76999995</v>
      </c>
      <c r="AFN17" s="184">
        <f t="shared" si="27"/>
        <v>160025910.58999994</v>
      </c>
      <c r="AFO17" s="184">
        <f t="shared" si="27"/>
        <v>144528945.28999996</v>
      </c>
      <c r="AFP17" s="184">
        <f t="shared" si="27"/>
        <v>139833557.85999998</v>
      </c>
      <c r="AFQ17" s="184">
        <f t="shared" si="27"/>
        <v>100211126.22</v>
      </c>
      <c r="AFR17" s="184">
        <f t="shared" si="27"/>
        <v>82147287.929999992</v>
      </c>
      <c r="AFS17" s="184">
        <f t="shared" si="27"/>
        <v>207542615.99000001</v>
      </c>
      <c r="AFT17" s="184">
        <f t="shared" si="27"/>
        <v>205606310.31999996</v>
      </c>
      <c r="AFU17" s="184">
        <f t="shared" si="27"/>
        <v>83615348.359999999</v>
      </c>
      <c r="AFV17" s="184">
        <f t="shared" si="27"/>
        <v>210446326.78999999</v>
      </c>
      <c r="AFW17" s="184">
        <f t="shared" si="27"/>
        <v>93949021.279999986</v>
      </c>
      <c r="AFX17" s="184">
        <f t="shared" si="27"/>
        <v>1089954451.5499997</v>
      </c>
      <c r="AFY17" s="184">
        <f t="shared" si="27"/>
        <v>89249546.50999999</v>
      </c>
      <c r="AFZ17" s="184">
        <f t="shared" si="27"/>
        <v>102792106.00000001</v>
      </c>
      <c r="AGA17" s="184">
        <f t="shared" si="27"/>
        <v>93609294.219999969</v>
      </c>
      <c r="AGB17" s="184">
        <f t="shared" si="27"/>
        <v>235910220.90000001</v>
      </c>
      <c r="AGC17" s="184">
        <f t="shared" si="27"/>
        <v>106344912.20999999</v>
      </c>
      <c r="AGD17" s="184">
        <f t="shared" si="27"/>
        <v>72454710.75</v>
      </c>
      <c r="AGE17" s="184">
        <f t="shared" si="27"/>
        <v>90308151.810000002</v>
      </c>
      <c r="AGF17" s="184">
        <f t="shared" si="27"/>
        <v>72834700.820000008</v>
      </c>
      <c r="AGG17" s="184">
        <f t="shared" si="27"/>
        <v>109835122.19999999</v>
      </c>
      <c r="AGH17" s="184">
        <f t="shared" si="27"/>
        <v>60420112.870000012</v>
      </c>
      <c r="AGI17" s="184">
        <f t="shared" si="27"/>
        <v>1750355003.0799999</v>
      </c>
      <c r="AGJ17" s="184">
        <f t="shared" si="27"/>
        <v>334311845.25</v>
      </c>
      <c r="AGK17" s="184">
        <f t="shared" si="27"/>
        <v>153012047.44999999</v>
      </c>
      <c r="AGL17" s="184">
        <f t="shared" si="27"/>
        <v>89198406.149999991</v>
      </c>
      <c r="AGM17" s="184">
        <f t="shared" si="27"/>
        <v>221728024.38</v>
      </c>
      <c r="AGN17" s="184">
        <f t="shared" si="27"/>
        <v>210377713.5</v>
      </c>
      <c r="AGO17" s="184">
        <f t="shared" si="27"/>
        <v>81721190.180000007</v>
      </c>
      <c r="AGP17" s="184">
        <f t="shared" si="27"/>
        <v>94218735.060000017</v>
      </c>
      <c r="AGQ17" s="184">
        <f t="shared" si="27"/>
        <v>2593154383.9400001</v>
      </c>
      <c r="AGR17" s="184">
        <f t="shared" si="27"/>
        <v>1447126415.3000002</v>
      </c>
      <c r="AGS17" s="184">
        <f t="shared" si="27"/>
        <v>127044132.93999998</v>
      </c>
      <c r="AGT17" s="184">
        <f t="shared" si="27"/>
        <v>247727934.70999995</v>
      </c>
      <c r="AGU17" s="184">
        <f t="shared" si="27"/>
        <v>324742271.65999997</v>
      </c>
      <c r="AGV17" s="184">
        <f t="shared" si="27"/>
        <v>202323117.87</v>
      </c>
      <c r="AGW17" s="184">
        <f t="shared" si="27"/>
        <v>167331412.93000004</v>
      </c>
      <c r="AGX17" s="184">
        <f t="shared" si="27"/>
        <v>171457017.41</v>
      </c>
      <c r="AGY17" s="184">
        <f t="shared" si="27"/>
        <v>65690585.719999991</v>
      </c>
      <c r="AGZ17" s="184">
        <f t="shared" si="27"/>
        <v>227700284.42000002</v>
      </c>
      <c r="AHA17" s="184">
        <f t="shared" si="27"/>
        <v>178353530.41999999</v>
      </c>
      <c r="AHB17" s="184">
        <f t="shared" si="27"/>
        <v>90979735.900000006</v>
      </c>
      <c r="AHC17" s="184">
        <f t="shared" si="27"/>
        <v>88239719.060000002</v>
      </c>
      <c r="AHD17" s="184">
        <f t="shared" si="27"/>
        <v>94145055.899999991</v>
      </c>
      <c r="AHE17" s="184">
        <f t="shared" si="27"/>
        <v>91702841.949999988</v>
      </c>
      <c r="AHF17" s="184">
        <f t="shared" si="27"/>
        <v>117211358.22000001</v>
      </c>
      <c r="AHG17" s="184">
        <f t="shared" si="27"/>
        <v>84526507.170000002</v>
      </c>
      <c r="AHH17" s="184">
        <f t="shared" si="27"/>
        <v>566396532.74000001</v>
      </c>
      <c r="AHI17" s="184">
        <f t="shared" si="27"/>
        <v>99482017.24000001</v>
      </c>
      <c r="AHJ17" s="184">
        <f t="shared" si="27"/>
        <v>118045742.19</v>
      </c>
      <c r="AHK17" s="184">
        <f t="shared" si="27"/>
        <v>95216161.770000011</v>
      </c>
      <c r="AHL17" s="184">
        <f t="shared" si="27"/>
        <v>197110277.60999998</v>
      </c>
      <c r="AHM17" s="184">
        <f t="shared" si="27"/>
        <v>92213743.210000008</v>
      </c>
      <c r="AHN17" s="184">
        <f t="shared" si="27"/>
        <v>53232112.969999999</v>
      </c>
    </row>
    <row r="18" spans="1:898" ht="21" x14ac:dyDescent="0.35">
      <c r="A18" s="92" t="s">
        <v>19</v>
      </c>
      <c r="B18" s="5" t="s">
        <v>20</v>
      </c>
      <c r="C18" s="90">
        <v>578196594.12</v>
      </c>
      <c r="D18" s="90">
        <v>25865313.199999999</v>
      </c>
      <c r="E18" s="90">
        <v>37507294.350000001</v>
      </c>
      <c r="F18" s="90">
        <v>5733743.1500000004</v>
      </c>
      <c r="G18" s="90">
        <v>54245122.729999997</v>
      </c>
      <c r="H18" s="90">
        <v>12104521.220000001</v>
      </c>
      <c r="I18" s="90">
        <v>38674873.200000003</v>
      </c>
      <c r="J18" s="90">
        <v>10894453.74</v>
      </c>
      <c r="K18" s="90">
        <v>19841626.460000001</v>
      </c>
      <c r="L18" s="90">
        <v>17538624.949999999</v>
      </c>
      <c r="M18" s="90">
        <v>6872863.5300000003</v>
      </c>
      <c r="N18" s="90">
        <v>8619978.6799999997</v>
      </c>
      <c r="O18" s="90">
        <v>7799798.8399999999</v>
      </c>
      <c r="P18" s="90">
        <v>4207159.9400000004</v>
      </c>
      <c r="Q18" s="90">
        <v>5697559.2599999998</v>
      </c>
      <c r="R18" s="90">
        <v>18378009.800000001</v>
      </c>
      <c r="S18" s="90">
        <v>17533645.579999998</v>
      </c>
      <c r="T18" s="90">
        <v>2611335.87</v>
      </c>
      <c r="U18" s="90">
        <v>351721244.13</v>
      </c>
      <c r="V18" s="90">
        <v>57109451.049999997</v>
      </c>
      <c r="W18" s="90">
        <v>7742562.3799999999</v>
      </c>
      <c r="X18" s="90">
        <v>16621432.810000001</v>
      </c>
      <c r="Y18" s="90">
        <v>12237374.810000001</v>
      </c>
      <c r="Z18" s="90">
        <v>17455171.600000001</v>
      </c>
      <c r="AA18" s="90">
        <v>3556343.77</v>
      </c>
      <c r="AB18" s="90">
        <v>75187868.260000005</v>
      </c>
      <c r="AC18" s="90">
        <v>21889374.100000001</v>
      </c>
      <c r="AD18" s="90">
        <v>14061179.34</v>
      </c>
      <c r="AE18" s="90">
        <v>55292192.350000001</v>
      </c>
      <c r="AF18" s="90">
        <v>13971278.99</v>
      </c>
      <c r="AG18" s="90">
        <v>40307197.899999999</v>
      </c>
      <c r="AH18" s="90">
        <v>24077136.199999999</v>
      </c>
      <c r="AI18" s="90">
        <v>9290261.0700000003</v>
      </c>
      <c r="AJ18" s="90">
        <v>5515739.8099999996</v>
      </c>
      <c r="AK18" s="90">
        <v>6859881.0499999998</v>
      </c>
      <c r="AL18" s="90">
        <v>11756292.960000001</v>
      </c>
      <c r="AM18" s="90">
        <v>5622687.5300000003</v>
      </c>
      <c r="AN18" s="90">
        <v>10599944.710000001</v>
      </c>
      <c r="AO18" s="90">
        <v>8229021.3499999996</v>
      </c>
      <c r="AP18" s="90">
        <v>6404389.5899999999</v>
      </c>
      <c r="AQ18" s="90">
        <v>6073564.46</v>
      </c>
      <c r="AR18" s="90">
        <v>2024070.23</v>
      </c>
      <c r="AS18" s="90">
        <v>175402637.09</v>
      </c>
      <c r="AT18" s="90">
        <v>3000489.82</v>
      </c>
      <c r="AU18" s="90">
        <v>2736199.44</v>
      </c>
      <c r="AV18" s="90">
        <v>8284058.9299999997</v>
      </c>
      <c r="AW18" s="90">
        <v>12844648.030000001</v>
      </c>
      <c r="AX18" s="90">
        <v>11759796.619999999</v>
      </c>
      <c r="AY18" s="90">
        <v>4370717.6399999997</v>
      </c>
      <c r="AZ18" s="90">
        <v>6856779.1699999999</v>
      </c>
      <c r="BA18" s="90">
        <v>3704912.18</v>
      </c>
      <c r="BB18" s="90">
        <v>2972352.44</v>
      </c>
      <c r="BC18" s="90">
        <v>2810294.18</v>
      </c>
      <c r="BD18" s="90">
        <v>2302643.9500000002</v>
      </c>
      <c r="BE18" s="90">
        <v>36926401.869999997</v>
      </c>
      <c r="BF18" s="90">
        <v>1913612.4</v>
      </c>
      <c r="BG18" s="90">
        <v>3418395.95</v>
      </c>
      <c r="BH18" s="90">
        <v>156484308.05000001</v>
      </c>
      <c r="BI18" s="90">
        <v>91655932.300000012</v>
      </c>
      <c r="BJ18" s="90">
        <v>12309399.41</v>
      </c>
      <c r="BK18" s="90">
        <v>5621215.0300000003</v>
      </c>
      <c r="BL18" s="90">
        <v>18828762.030000001</v>
      </c>
      <c r="BM18" s="90">
        <v>12865126.07</v>
      </c>
      <c r="BN18" s="90">
        <v>7686714.4199999999</v>
      </c>
      <c r="BO18" s="90">
        <v>372645.01</v>
      </c>
      <c r="BP18" s="90">
        <v>593282.12</v>
      </c>
      <c r="BQ18" s="90">
        <v>213346409.16999999</v>
      </c>
      <c r="BR18" s="90">
        <v>11028931.18</v>
      </c>
      <c r="BS18" s="90">
        <v>12451348.170000002</v>
      </c>
      <c r="BT18" s="90">
        <v>13036942.279999999</v>
      </c>
      <c r="BU18" s="90">
        <v>8315535.3600000003</v>
      </c>
      <c r="BV18" s="90">
        <v>10660007.459999999</v>
      </c>
      <c r="BW18" s="90">
        <v>5929315.7800000003</v>
      </c>
      <c r="BX18" s="90">
        <v>9533095.2799999993</v>
      </c>
      <c r="BY18" s="90">
        <v>55187515.82</v>
      </c>
      <c r="BZ18" s="90">
        <v>5639995.1900000004</v>
      </c>
      <c r="CA18" s="90">
        <v>10902299.949999999</v>
      </c>
      <c r="CB18" s="90">
        <v>19126593.969999999</v>
      </c>
      <c r="CC18" s="90">
        <v>7470192.1500000004</v>
      </c>
      <c r="CD18" s="90">
        <v>4070809.2</v>
      </c>
      <c r="CE18" s="90">
        <v>4560163.57</v>
      </c>
      <c r="CF18" s="90">
        <v>476896022.56999999</v>
      </c>
      <c r="CG18" s="90">
        <v>10785840.699999999</v>
      </c>
      <c r="CH18" s="90">
        <v>25019887.91</v>
      </c>
      <c r="CI18" s="90">
        <v>8432798.2699999996</v>
      </c>
      <c r="CJ18" s="90">
        <v>11738423.49</v>
      </c>
      <c r="CK18" s="90">
        <v>11093629.73</v>
      </c>
      <c r="CL18" s="90">
        <v>11583328.119999999</v>
      </c>
      <c r="CM18" s="90">
        <v>19339590.489999998</v>
      </c>
      <c r="CN18" s="90">
        <v>4432455.17</v>
      </c>
      <c r="CO18" s="90">
        <v>9674837.1400000006</v>
      </c>
      <c r="CP18" s="90">
        <v>7720007.79</v>
      </c>
      <c r="CQ18" s="90">
        <v>10211426.550000001</v>
      </c>
      <c r="CR18" s="90">
        <v>7468413.9900000002</v>
      </c>
      <c r="CS18" s="90">
        <v>177232311.53</v>
      </c>
      <c r="CT18" s="90">
        <v>7985194.3200000003</v>
      </c>
      <c r="CU18" s="90">
        <v>8693018.8100000005</v>
      </c>
      <c r="CV18" s="90">
        <v>17230823</v>
      </c>
      <c r="CW18" s="90">
        <v>5291238.8</v>
      </c>
      <c r="CX18" s="90">
        <v>18290558.43</v>
      </c>
      <c r="CY18" s="90">
        <v>5264032.03</v>
      </c>
      <c r="CZ18" s="90">
        <v>3283273.58</v>
      </c>
      <c r="DA18" s="90">
        <v>110412484.14</v>
      </c>
      <c r="DB18" s="90">
        <v>156325350.06</v>
      </c>
      <c r="DC18" s="90">
        <v>10713108.539999999</v>
      </c>
      <c r="DD18" s="90">
        <v>10968950.640000001</v>
      </c>
      <c r="DE18" s="90">
        <v>21713228.600000001</v>
      </c>
      <c r="DF18" s="90">
        <v>15882431.42</v>
      </c>
      <c r="DG18" s="90">
        <v>14989451.33</v>
      </c>
      <c r="DH18" s="90">
        <v>21705117.780000001</v>
      </c>
      <c r="DI18" s="90">
        <v>5635803.6699999999</v>
      </c>
      <c r="DJ18" s="90">
        <v>685044126.92999995</v>
      </c>
      <c r="DK18" s="90">
        <v>11552851.83</v>
      </c>
      <c r="DL18" s="90">
        <v>22991697.010000002</v>
      </c>
      <c r="DM18" s="90">
        <v>34147255.939999998</v>
      </c>
      <c r="DN18" s="90">
        <v>18847994.739999998</v>
      </c>
      <c r="DO18" s="90">
        <v>11466276.66</v>
      </c>
      <c r="DP18" s="90">
        <v>28432621.870000001</v>
      </c>
      <c r="DQ18" s="90">
        <v>11841572.390000001</v>
      </c>
      <c r="DR18" s="90">
        <v>26623400.010000002</v>
      </c>
      <c r="DS18" s="90">
        <v>253033201.66999999</v>
      </c>
      <c r="DT18" s="90">
        <v>15132391.41</v>
      </c>
      <c r="DU18" s="90">
        <v>59045239.079999998</v>
      </c>
      <c r="DV18" s="90">
        <v>49287113.780000001</v>
      </c>
      <c r="DW18" s="90">
        <v>13044504.619999999</v>
      </c>
      <c r="DX18" s="90">
        <v>23261168.16</v>
      </c>
      <c r="DY18" s="90">
        <v>18778755.239999998</v>
      </c>
      <c r="DZ18" s="90">
        <v>4018538.98</v>
      </c>
      <c r="EA18" s="90">
        <v>9960208.4100000001</v>
      </c>
      <c r="EB18" s="90">
        <v>8077146.1399999997</v>
      </c>
      <c r="EC18" s="90">
        <v>21785953.34</v>
      </c>
      <c r="ED18" s="90">
        <v>85448646.629999995</v>
      </c>
      <c r="EE18" s="90">
        <v>75049989.230000004</v>
      </c>
      <c r="EF18" s="90">
        <v>7881379.9400000004</v>
      </c>
      <c r="EG18" s="90">
        <v>12658506.92</v>
      </c>
      <c r="EH18" s="90">
        <v>15005049.65</v>
      </c>
      <c r="EI18" s="90">
        <v>28845333.629999999</v>
      </c>
      <c r="EJ18" s="90">
        <v>29158543.050000001</v>
      </c>
      <c r="EK18" s="90">
        <v>9154903.5199999996</v>
      </c>
      <c r="EL18" s="90">
        <v>13735417.18</v>
      </c>
      <c r="EM18" s="90">
        <v>352551751.91000003</v>
      </c>
      <c r="EN18" s="90">
        <v>7499234.7599999998</v>
      </c>
      <c r="EO18" s="90">
        <v>9214889.5299999993</v>
      </c>
      <c r="EP18" s="90">
        <v>9830533.0399999991</v>
      </c>
      <c r="EQ18" s="90">
        <v>2888709.54</v>
      </c>
      <c r="ER18" s="90">
        <v>3085136.16</v>
      </c>
      <c r="ES18" s="90">
        <v>17726558.190000001</v>
      </c>
      <c r="ET18" s="90">
        <v>12309413.050000001</v>
      </c>
      <c r="EU18" s="90">
        <v>7417314.04</v>
      </c>
      <c r="EV18" s="90">
        <v>155350438.38</v>
      </c>
      <c r="EW18" s="90">
        <v>4281979.09</v>
      </c>
      <c r="EX18" s="90">
        <v>9287257.3399999999</v>
      </c>
      <c r="EY18" s="90">
        <v>16341483.1</v>
      </c>
      <c r="EZ18" s="90">
        <v>27194857.550000001</v>
      </c>
      <c r="FA18" s="90">
        <v>24645808.690000001</v>
      </c>
      <c r="FB18" s="90">
        <v>10916831.029999999</v>
      </c>
      <c r="FC18" s="90">
        <v>8910895.9800000004</v>
      </c>
      <c r="FD18" s="90">
        <v>6762955.2400000002</v>
      </c>
      <c r="FE18" s="90">
        <v>5774242.3099999996</v>
      </c>
      <c r="FF18" s="90">
        <v>5560353.8200000003</v>
      </c>
      <c r="FG18" s="90">
        <v>3442675.11</v>
      </c>
      <c r="FH18" s="90">
        <v>100331922.69</v>
      </c>
      <c r="FI18" s="90">
        <v>5986479.7599999998</v>
      </c>
      <c r="FJ18" s="90">
        <v>5623810.0300000003</v>
      </c>
      <c r="FK18" s="90">
        <v>5432355.5099999998</v>
      </c>
      <c r="FL18" s="90">
        <v>10777013.869999999</v>
      </c>
      <c r="FM18" s="90">
        <v>9340138.3399999999</v>
      </c>
      <c r="FN18" s="90">
        <v>3584550.56</v>
      </c>
      <c r="FO18" s="90">
        <v>2112337.2799999998</v>
      </c>
      <c r="FP18" s="90">
        <v>406453170.23000002</v>
      </c>
      <c r="FQ18" s="90">
        <v>7394824.8899999997</v>
      </c>
      <c r="FR18" s="90">
        <v>23039810.329999998</v>
      </c>
      <c r="FS18" s="90">
        <v>18269593.43</v>
      </c>
      <c r="FT18" s="90">
        <v>20431753.030000001</v>
      </c>
      <c r="FU18" s="90">
        <v>8669058.4700000007</v>
      </c>
      <c r="FV18" s="90">
        <v>26883650.010000002</v>
      </c>
      <c r="FW18" s="90">
        <v>17200333.239999998</v>
      </c>
      <c r="FX18" s="90">
        <v>10895667.35</v>
      </c>
      <c r="FY18" s="90">
        <v>15955698.83</v>
      </c>
      <c r="FZ18" s="90">
        <v>26111214.649999999</v>
      </c>
      <c r="GA18" s="90">
        <v>8565909.9900000002</v>
      </c>
      <c r="GB18" s="90">
        <v>9834988.7100000009</v>
      </c>
      <c r="GC18" s="90">
        <v>3010732.75</v>
      </c>
      <c r="GD18" s="90">
        <v>161292676.5</v>
      </c>
      <c r="GE18" s="90">
        <v>6236328.7300000004</v>
      </c>
      <c r="GF18" s="90">
        <v>5563796.1900000004</v>
      </c>
      <c r="GG18" s="90">
        <v>28299854.23</v>
      </c>
      <c r="GH18" s="90">
        <v>8586374.6500000004</v>
      </c>
      <c r="GI18" s="90">
        <v>7961633.4299999997</v>
      </c>
      <c r="GJ18" s="90">
        <v>8020819.0199999996</v>
      </c>
      <c r="GK18" s="90">
        <v>31010713.420000002</v>
      </c>
      <c r="GL18" s="90">
        <v>4612214.28</v>
      </c>
      <c r="GM18" s="90">
        <v>4595397.4000000004</v>
      </c>
      <c r="GN18" s="90">
        <v>2225674.12</v>
      </c>
      <c r="GO18" s="90">
        <v>2694659.47</v>
      </c>
      <c r="GP18" s="90">
        <v>72885098.730000004</v>
      </c>
      <c r="GQ18" s="90">
        <v>12943978</v>
      </c>
      <c r="GR18" s="90">
        <v>5165400.2300000004</v>
      </c>
      <c r="GS18" s="90">
        <v>18569996.719999999</v>
      </c>
      <c r="GT18" s="90">
        <v>2198736.27</v>
      </c>
      <c r="GU18" s="90">
        <v>8766613.8599999994</v>
      </c>
      <c r="GV18" s="90">
        <v>10670464.9</v>
      </c>
      <c r="GW18" s="90">
        <v>4837718</v>
      </c>
      <c r="GX18" s="90">
        <v>94151450.519999996</v>
      </c>
      <c r="GY18" s="90">
        <v>6619018.6900000004</v>
      </c>
      <c r="GZ18" s="90">
        <v>13493564.890000001</v>
      </c>
      <c r="HA18" s="90">
        <v>9851933.6999999993</v>
      </c>
      <c r="HB18" s="90">
        <v>421811343.33999997</v>
      </c>
      <c r="HC18" s="90">
        <v>13953668.33</v>
      </c>
      <c r="HD18" s="90">
        <v>27373821.579999998</v>
      </c>
      <c r="HE18" s="90">
        <v>22865447.960000001</v>
      </c>
      <c r="HF18" s="90">
        <v>17686094.32</v>
      </c>
      <c r="HG18" s="90">
        <v>44221534.600000001</v>
      </c>
      <c r="HH18" s="90">
        <v>3577122.98</v>
      </c>
      <c r="HI18" s="90">
        <v>156944877.53</v>
      </c>
      <c r="HJ18" s="90">
        <v>23077245.41</v>
      </c>
      <c r="HK18" s="90">
        <v>22978819.960000001</v>
      </c>
      <c r="HL18" s="90">
        <v>11611485.890000001</v>
      </c>
      <c r="HM18" s="90">
        <v>13323470.289999999</v>
      </c>
      <c r="HN18" s="90">
        <v>12704253.5</v>
      </c>
      <c r="HO18" s="90">
        <v>10735768.710000001</v>
      </c>
      <c r="HP18" s="90">
        <v>8357350.1799999997</v>
      </c>
      <c r="HQ18" s="90">
        <v>258118742.34</v>
      </c>
      <c r="HR18" s="90">
        <v>59702723.009999998</v>
      </c>
      <c r="HS18" s="90">
        <v>9372691.3800000008</v>
      </c>
      <c r="HT18" s="90">
        <v>10409588.539999999</v>
      </c>
      <c r="HU18" s="90">
        <v>8366501.4400000004</v>
      </c>
      <c r="HV18" s="90">
        <v>5531464.4900000002</v>
      </c>
      <c r="HW18" s="90">
        <v>25065320.77</v>
      </c>
      <c r="HX18" s="90">
        <v>10542325.33</v>
      </c>
      <c r="HY18" s="90">
        <v>7827549.4500000002</v>
      </c>
      <c r="HZ18" s="90">
        <v>8501184.8800000008</v>
      </c>
      <c r="IA18" s="90">
        <v>8136548.1299999999</v>
      </c>
      <c r="IB18" s="90">
        <v>15406168.119999999</v>
      </c>
      <c r="IC18" s="90">
        <v>2663007.11</v>
      </c>
      <c r="ID18" s="90">
        <v>7968607.46</v>
      </c>
      <c r="IE18" s="90">
        <v>4375257.18</v>
      </c>
      <c r="IF18" s="90">
        <v>3999571.12</v>
      </c>
      <c r="IG18" s="90">
        <v>201334412.47</v>
      </c>
      <c r="IH18" s="90">
        <v>65398118.270000003</v>
      </c>
      <c r="II18" s="90">
        <v>18115313.850000001</v>
      </c>
      <c r="IJ18" s="90">
        <v>23783063.77</v>
      </c>
      <c r="IK18" s="90">
        <v>29103786.100000001</v>
      </c>
      <c r="IL18" s="90">
        <v>7847709.6699999999</v>
      </c>
      <c r="IM18" s="90">
        <v>8533874.6099999994</v>
      </c>
      <c r="IN18" s="90">
        <v>4886289.75</v>
      </c>
      <c r="IO18" s="90">
        <v>4888619.76</v>
      </c>
      <c r="IP18" s="90">
        <v>5400390.7699999996</v>
      </c>
      <c r="IQ18" s="90">
        <v>7880652.6799999997</v>
      </c>
      <c r="IR18" s="90">
        <v>364368629.88999999</v>
      </c>
      <c r="IS18" s="90">
        <v>75786884.810000002</v>
      </c>
      <c r="IT18" s="90">
        <v>15838346.9</v>
      </c>
      <c r="IU18" s="90">
        <v>7703916.2400000002</v>
      </c>
      <c r="IV18" s="90">
        <v>5907954.4400000004</v>
      </c>
      <c r="IW18" s="90">
        <v>3085263.63</v>
      </c>
      <c r="IX18" s="90">
        <v>7631420.4500000002</v>
      </c>
      <c r="IY18" s="90">
        <v>2226369.06</v>
      </c>
      <c r="IZ18" s="90">
        <v>5292041.1900000004</v>
      </c>
      <c r="JA18" s="90">
        <v>8909930.0800000001</v>
      </c>
      <c r="JB18" s="90">
        <v>6080714.4100000001</v>
      </c>
      <c r="JC18" s="90">
        <v>6065209.3499999996</v>
      </c>
      <c r="JD18" s="90">
        <v>75565215.200000003</v>
      </c>
      <c r="JE18" s="90">
        <v>29307929.109999999</v>
      </c>
      <c r="JF18" s="90">
        <v>7671745.5899999999</v>
      </c>
      <c r="JG18" s="90">
        <v>7499297.8600000003</v>
      </c>
      <c r="JH18" s="90">
        <v>3501666.67</v>
      </c>
      <c r="JI18" s="90">
        <v>3807593.73</v>
      </c>
      <c r="JJ18" s="90">
        <v>92428032.959999993</v>
      </c>
      <c r="JK18" s="90">
        <v>5023542.2300000004</v>
      </c>
      <c r="JL18" s="90">
        <v>7735355.8200000003</v>
      </c>
      <c r="JM18" s="90">
        <v>10954573.15</v>
      </c>
      <c r="JN18" s="90">
        <v>7729749.21</v>
      </c>
      <c r="JO18" s="90">
        <v>15817674.41</v>
      </c>
      <c r="JP18" s="90">
        <v>4878054.97</v>
      </c>
      <c r="JQ18" s="90">
        <v>259201970.66999999</v>
      </c>
      <c r="JR18" s="90">
        <v>61148500.420000002</v>
      </c>
      <c r="JS18" s="90">
        <v>14760569.050000001</v>
      </c>
      <c r="JT18" s="90">
        <v>4986971.5599999996</v>
      </c>
      <c r="JU18" s="90">
        <v>13666981.59</v>
      </c>
      <c r="JV18" s="90">
        <v>2496256.9</v>
      </c>
      <c r="JW18" s="90">
        <v>42395559.759999998</v>
      </c>
      <c r="JX18" s="90">
        <v>15942589.859999999</v>
      </c>
      <c r="JY18" s="90">
        <v>8115877.4299999997</v>
      </c>
      <c r="JZ18" s="90">
        <v>16997158.75</v>
      </c>
      <c r="KA18" s="90">
        <v>12715460.279999999</v>
      </c>
      <c r="KB18" s="90">
        <v>7628822.8799999999</v>
      </c>
      <c r="KC18" s="90">
        <v>6408552.1100000003</v>
      </c>
      <c r="KD18" s="90">
        <v>1201116.0900000001</v>
      </c>
      <c r="KE18" s="90">
        <v>5142020.66</v>
      </c>
      <c r="KF18" s="90">
        <v>429199223.30000001</v>
      </c>
      <c r="KG18" s="90">
        <v>0</v>
      </c>
      <c r="KH18" s="90">
        <v>13494917.119999999</v>
      </c>
      <c r="KI18" s="90">
        <v>11549418.720000001</v>
      </c>
      <c r="KJ18" s="90">
        <v>14727069.140000001</v>
      </c>
      <c r="KK18" s="90">
        <v>15159187.92</v>
      </c>
      <c r="KL18" s="90">
        <v>47698387.009999998</v>
      </c>
      <c r="KM18" s="90">
        <v>12979719.34</v>
      </c>
      <c r="KN18" s="90">
        <v>6242270.7800000003</v>
      </c>
      <c r="KO18" s="90">
        <v>81773373.319999993</v>
      </c>
      <c r="KP18" s="90">
        <v>10175640.77</v>
      </c>
      <c r="KQ18" s="90">
        <v>14856307.619999999</v>
      </c>
      <c r="KR18" s="90">
        <v>37914160.399999999</v>
      </c>
      <c r="KS18" s="90">
        <v>7200718.1799999997</v>
      </c>
      <c r="KT18" s="90">
        <v>16888322.609999999</v>
      </c>
      <c r="KU18" s="90">
        <v>177246541.80000001</v>
      </c>
      <c r="KV18" s="90">
        <v>13251535.050000001</v>
      </c>
      <c r="KW18" s="90">
        <v>204347591.16999999</v>
      </c>
      <c r="KX18" s="90">
        <v>9434846.8699999992</v>
      </c>
      <c r="KY18" s="90">
        <v>4012821.0300000003</v>
      </c>
      <c r="KZ18" s="90">
        <v>22703635.149999999</v>
      </c>
      <c r="LA18" s="90">
        <v>22420266.859999999</v>
      </c>
      <c r="LB18" s="90">
        <v>10431521.33</v>
      </c>
      <c r="LC18" s="90">
        <v>10632119.76</v>
      </c>
      <c r="LD18" s="90">
        <v>5810154.7199999997</v>
      </c>
      <c r="LE18" s="90">
        <v>753631542.61000001</v>
      </c>
      <c r="LF18" s="90">
        <v>50155783.359999999</v>
      </c>
      <c r="LG18" s="90">
        <v>84955379.280000001</v>
      </c>
      <c r="LH18" s="90">
        <v>70303048.510000005</v>
      </c>
      <c r="LI18" s="90">
        <v>10833977.470000001</v>
      </c>
      <c r="LJ18" s="90">
        <v>8941314.1699999999</v>
      </c>
      <c r="LK18" s="90">
        <v>3447592.43</v>
      </c>
      <c r="LL18" s="90">
        <v>11394048.34</v>
      </c>
      <c r="LM18" s="90">
        <v>7967721.8200000003</v>
      </c>
      <c r="LN18" s="90">
        <v>18343073.129999999</v>
      </c>
      <c r="LO18" s="90">
        <v>4469374.4800000004</v>
      </c>
      <c r="LP18" s="90">
        <v>104536626.93000001</v>
      </c>
      <c r="LQ18" s="90">
        <v>15379716.289999999</v>
      </c>
      <c r="LR18" s="90">
        <v>6796043.0099999998</v>
      </c>
      <c r="LS18" s="90">
        <v>197200738.22999999</v>
      </c>
      <c r="LT18" s="90">
        <v>134411655.40000001</v>
      </c>
      <c r="LU18" s="90">
        <v>322557590.01999998</v>
      </c>
      <c r="LV18" s="90">
        <v>75969352.390000001</v>
      </c>
      <c r="LW18" s="90">
        <v>33524106.039999999</v>
      </c>
      <c r="LX18" s="90">
        <v>22576756.530000001</v>
      </c>
      <c r="LY18" s="90">
        <v>22419192.280000001</v>
      </c>
      <c r="LZ18" s="90">
        <v>24406571.66</v>
      </c>
      <c r="MA18" s="90">
        <v>19997502.370000001</v>
      </c>
      <c r="MB18" s="90">
        <v>29404280.329999998</v>
      </c>
      <c r="MC18" s="90">
        <v>48217074.640000001</v>
      </c>
      <c r="MD18" s="90">
        <v>9257901.9700000007</v>
      </c>
      <c r="ME18" s="90">
        <v>322812745.94999999</v>
      </c>
      <c r="MF18" s="90">
        <v>8684521.1199999992</v>
      </c>
      <c r="MG18" s="90">
        <v>4917266.54</v>
      </c>
      <c r="MH18" s="90">
        <v>5030994.6100000003</v>
      </c>
      <c r="MI18" s="90">
        <v>6169278.3200000003</v>
      </c>
      <c r="MJ18" s="90">
        <v>8636501.8699999992</v>
      </c>
      <c r="MK18" s="90">
        <v>6570529.71</v>
      </c>
      <c r="ML18" s="90">
        <v>9946061.4199999999</v>
      </c>
      <c r="MM18" s="90">
        <v>16213346.49</v>
      </c>
      <c r="MN18" s="90">
        <v>7897141.5200000005</v>
      </c>
      <c r="MO18" s="90">
        <v>5065413.59</v>
      </c>
      <c r="MP18" s="90">
        <v>7381004.6200000001</v>
      </c>
      <c r="MQ18" s="90">
        <v>277557023.05000001</v>
      </c>
      <c r="MR18" s="90">
        <v>8020780.8899999997</v>
      </c>
      <c r="MS18" s="90">
        <v>9246024</v>
      </c>
      <c r="MT18" s="90">
        <v>14113536.66</v>
      </c>
      <c r="MU18" s="90">
        <v>16432917.09</v>
      </c>
      <c r="MV18" s="90">
        <v>15013872.779999999</v>
      </c>
      <c r="MW18" s="90">
        <v>24805318.370000001</v>
      </c>
      <c r="MX18" s="90">
        <v>14504050.890000001</v>
      </c>
      <c r="MY18" s="90">
        <v>12434087.199999999</v>
      </c>
      <c r="MZ18" s="90">
        <v>3485684.05</v>
      </c>
      <c r="NA18" s="90">
        <v>2177584.69</v>
      </c>
      <c r="NB18" s="90">
        <v>679128162.45000005</v>
      </c>
      <c r="NC18" s="90">
        <v>40076729.600000001</v>
      </c>
      <c r="ND18" s="90">
        <v>6245529.71</v>
      </c>
      <c r="NE18" s="90">
        <v>128772748.99000001</v>
      </c>
      <c r="NF18" s="90">
        <v>7465556.04</v>
      </c>
      <c r="NG18" s="90">
        <v>25158929.32</v>
      </c>
      <c r="NH18" s="90">
        <v>60468046.729999997</v>
      </c>
      <c r="NI18" s="90">
        <v>47212505.600000001</v>
      </c>
      <c r="NJ18" s="90">
        <v>1586977.35</v>
      </c>
      <c r="NK18" s="90">
        <v>16800594.59</v>
      </c>
      <c r="NL18" s="90">
        <v>10919577.66</v>
      </c>
      <c r="NM18" s="90">
        <v>6525973.29</v>
      </c>
      <c r="NN18" s="90">
        <v>85040849.049999997</v>
      </c>
      <c r="NO18" s="90">
        <v>6933803.2300000004</v>
      </c>
      <c r="NP18" s="90">
        <v>8549016.4900000002</v>
      </c>
      <c r="NQ18" s="90">
        <v>8527333.1500000004</v>
      </c>
      <c r="NR18" s="90">
        <v>6906480</v>
      </c>
      <c r="NS18" s="90">
        <v>872976.03</v>
      </c>
      <c r="NT18" s="90">
        <v>2743246.93</v>
      </c>
      <c r="NU18" s="90">
        <v>195425913.84</v>
      </c>
      <c r="NV18" s="90">
        <v>47676416.380000003</v>
      </c>
      <c r="NW18" s="90">
        <v>6500321.7800000003</v>
      </c>
      <c r="NX18" s="90">
        <v>5619963.3900000006</v>
      </c>
      <c r="NY18" s="90">
        <v>6279918.9399999995</v>
      </c>
      <c r="NZ18" s="90">
        <v>10133618.26</v>
      </c>
      <c r="OA18" s="90">
        <v>3319021.84</v>
      </c>
      <c r="OB18" s="90">
        <v>420107721.20999998</v>
      </c>
      <c r="OC18" s="90">
        <v>27678180.870000001</v>
      </c>
      <c r="OD18" s="90">
        <v>21947089.699999999</v>
      </c>
      <c r="OE18" s="90">
        <v>56246258.990000002</v>
      </c>
      <c r="OF18" s="90">
        <v>9628496.3699999992</v>
      </c>
      <c r="OG18" s="90">
        <v>20357765.77</v>
      </c>
      <c r="OH18" s="90">
        <v>24204899.27</v>
      </c>
      <c r="OI18" s="90">
        <v>5595094.1600000001</v>
      </c>
      <c r="OJ18" s="90">
        <v>6166390.75</v>
      </c>
      <c r="OK18" s="90">
        <v>232607416.22</v>
      </c>
      <c r="OL18" s="90">
        <v>41377828.25</v>
      </c>
      <c r="OM18" s="90">
        <v>53308350.170000002</v>
      </c>
      <c r="ON18" s="90">
        <v>17947737.510000002</v>
      </c>
      <c r="OO18" s="90">
        <v>16502898.310000001</v>
      </c>
      <c r="OP18" s="90">
        <v>3475805.72</v>
      </c>
      <c r="OQ18" s="90">
        <v>132880384.40000001</v>
      </c>
      <c r="OR18" s="90">
        <v>7161552.0099999998</v>
      </c>
      <c r="OS18" s="90">
        <v>8385909.7899999991</v>
      </c>
      <c r="OT18" s="90">
        <v>16311479.670000002</v>
      </c>
      <c r="OU18" s="90">
        <v>10850534.309999999</v>
      </c>
      <c r="OV18" s="90">
        <v>40628867</v>
      </c>
      <c r="OW18" s="90">
        <v>10306535.27</v>
      </c>
      <c r="OX18" s="90">
        <v>3763832.06</v>
      </c>
      <c r="OY18" s="90">
        <v>3023794.37</v>
      </c>
      <c r="OZ18" s="90">
        <v>171984570.05000001</v>
      </c>
      <c r="PA18" s="90">
        <v>8517049.25</v>
      </c>
      <c r="PB18" s="90">
        <v>34190263.170000002</v>
      </c>
      <c r="PC18" s="90">
        <v>4122309.31</v>
      </c>
      <c r="PD18" s="90">
        <v>15491228.58</v>
      </c>
      <c r="PE18" s="90">
        <v>32453962.809999999</v>
      </c>
      <c r="PF18" s="90">
        <v>9595260.5</v>
      </c>
      <c r="PG18" s="90">
        <v>7836655.5999999996</v>
      </c>
      <c r="PH18" s="90">
        <v>14213256.34</v>
      </c>
      <c r="PI18" s="90">
        <v>8537085.9600000009</v>
      </c>
      <c r="PJ18" s="90">
        <v>14193032.550000001</v>
      </c>
      <c r="PK18" s="90">
        <v>21519793.600000001</v>
      </c>
      <c r="PL18" s="90">
        <v>6130563.6699999999</v>
      </c>
      <c r="PM18" s="90">
        <v>38326004.759999998</v>
      </c>
      <c r="PN18" s="90">
        <v>5668078.4500000002</v>
      </c>
      <c r="PO18" s="90">
        <v>5942970.5300000003</v>
      </c>
      <c r="PP18" s="90">
        <v>2019355.73</v>
      </c>
      <c r="PQ18" s="90">
        <v>3963008.67</v>
      </c>
      <c r="PR18" s="90">
        <v>593007766.13999999</v>
      </c>
      <c r="PS18" s="90">
        <v>11706327.34</v>
      </c>
      <c r="PT18" s="90">
        <v>9946971.6300000008</v>
      </c>
      <c r="PU18" s="90">
        <v>20409029.68</v>
      </c>
      <c r="PV18" s="90">
        <v>108206008.53</v>
      </c>
      <c r="PW18" s="90">
        <v>11094216.27</v>
      </c>
      <c r="PX18" s="90">
        <v>29882761.859999999</v>
      </c>
      <c r="PY18" s="90">
        <v>9715420.2200000007</v>
      </c>
      <c r="PZ18" s="90">
        <v>26682408.699999999</v>
      </c>
      <c r="QA18" s="90">
        <v>3888185.4</v>
      </c>
      <c r="QB18" s="90">
        <v>18868939.460000001</v>
      </c>
      <c r="QC18" s="90">
        <v>3739321.97</v>
      </c>
      <c r="QD18" s="90">
        <v>9899820.8200000003</v>
      </c>
      <c r="QE18" s="90">
        <v>14246231.050000001</v>
      </c>
      <c r="QF18" s="90">
        <v>21711165.030000001</v>
      </c>
      <c r="QG18" s="90">
        <v>21039221.5</v>
      </c>
      <c r="QH18" s="90">
        <v>7766292.9000000004</v>
      </c>
      <c r="QI18" s="90">
        <v>8512204.1600000001</v>
      </c>
      <c r="QJ18" s="90">
        <v>4518063.41</v>
      </c>
      <c r="QK18" s="90">
        <v>19926454.100000001</v>
      </c>
      <c r="QL18" s="90">
        <v>19538725.43</v>
      </c>
      <c r="QM18" s="90">
        <v>4714979.55</v>
      </c>
      <c r="QN18" s="90">
        <v>3746532.17</v>
      </c>
      <c r="QO18" s="90">
        <v>2569172.21</v>
      </c>
      <c r="QP18" s="90">
        <v>5924919.3099999996</v>
      </c>
      <c r="QQ18" s="90">
        <v>2241650.86</v>
      </c>
      <c r="QR18" s="90">
        <v>255439706.36000001</v>
      </c>
      <c r="QS18" s="90">
        <v>4956733.5199999996</v>
      </c>
      <c r="QT18" s="90">
        <v>26282510.170000002</v>
      </c>
      <c r="QU18" s="90">
        <v>9600216.5899999999</v>
      </c>
      <c r="QV18" s="90">
        <v>9169678.0800000001</v>
      </c>
      <c r="QW18" s="90">
        <v>26793473.23</v>
      </c>
      <c r="QX18" s="90">
        <v>6553678.5700000003</v>
      </c>
      <c r="QY18" s="90">
        <v>14644066.67</v>
      </c>
      <c r="QZ18" s="90">
        <v>18430977.09</v>
      </c>
      <c r="RA18" s="90">
        <v>5642947.5800000001</v>
      </c>
      <c r="RB18" s="90">
        <v>5022632.68</v>
      </c>
      <c r="RC18" s="90">
        <v>4409395.0999999996</v>
      </c>
      <c r="RD18" s="90">
        <v>3154307.22</v>
      </c>
      <c r="RE18" s="90">
        <v>406852962.5</v>
      </c>
      <c r="RF18" s="90">
        <v>32153222.350000001</v>
      </c>
      <c r="RG18" s="90">
        <v>10004258.6</v>
      </c>
      <c r="RH18" s="90">
        <v>16816523.489999998</v>
      </c>
      <c r="RI18" s="90">
        <v>8258599.8899999997</v>
      </c>
      <c r="RJ18" s="90">
        <v>20937541.969999999</v>
      </c>
      <c r="RK18" s="90">
        <v>36755932.299999997</v>
      </c>
      <c r="RL18" s="90">
        <v>9760061.25</v>
      </c>
      <c r="RM18" s="90">
        <v>14507872.48</v>
      </c>
      <c r="RN18" s="90">
        <v>31966313.960000001</v>
      </c>
      <c r="RO18" s="90">
        <v>38421221.439999998</v>
      </c>
      <c r="RP18" s="90">
        <v>6254637.6699999999</v>
      </c>
      <c r="RQ18" s="90">
        <v>4833528.55</v>
      </c>
      <c r="RR18" s="90">
        <v>14228959.85</v>
      </c>
      <c r="RS18" s="90">
        <v>3443256.13</v>
      </c>
      <c r="RT18" s="90">
        <v>6562989.7300000004</v>
      </c>
      <c r="RU18" s="90">
        <v>8142360.29</v>
      </c>
      <c r="RV18" s="90">
        <v>3883148.58</v>
      </c>
      <c r="RW18" s="90">
        <v>2585507.88</v>
      </c>
      <c r="RX18" s="90">
        <v>3930682.66</v>
      </c>
      <c r="RY18" s="90">
        <v>114908625.3</v>
      </c>
      <c r="RZ18" s="90">
        <v>7613491.2000000002</v>
      </c>
      <c r="SA18" s="90">
        <v>5383521.6200000001</v>
      </c>
      <c r="SB18" s="90">
        <v>7027572.2599999998</v>
      </c>
      <c r="SC18" s="90">
        <v>4963644.33</v>
      </c>
      <c r="SD18" s="90">
        <v>13390370.65</v>
      </c>
      <c r="SE18" s="90">
        <v>10351649.6</v>
      </c>
      <c r="SF18" s="90">
        <v>17175349.760000002</v>
      </c>
      <c r="SG18" s="90">
        <v>6288351.9299999997</v>
      </c>
      <c r="SH18" s="90">
        <v>10964113.34</v>
      </c>
      <c r="SI18" s="90">
        <v>23833584.949999999</v>
      </c>
      <c r="SJ18" s="90">
        <v>3336958.72</v>
      </c>
      <c r="SK18" s="90">
        <v>62994030.5</v>
      </c>
      <c r="SL18" s="90">
        <v>10013292.619999999</v>
      </c>
      <c r="SM18" s="90">
        <v>10499765.67</v>
      </c>
      <c r="SN18" s="90">
        <v>23533066.030000001</v>
      </c>
      <c r="SO18" s="90">
        <v>7897999.1200000001</v>
      </c>
      <c r="SP18" s="90">
        <v>10805960.01</v>
      </c>
      <c r="SQ18" s="90">
        <v>9596365.5700000003</v>
      </c>
      <c r="SR18" s="90">
        <v>3985688.63</v>
      </c>
      <c r="SS18" s="90">
        <v>190870059.91</v>
      </c>
      <c r="ST18" s="90">
        <v>5330179.7</v>
      </c>
      <c r="SU18" s="90">
        <v>16508405.550000001</v>
      </c>
      <c r="SV18" s="90">
        <v>9678351.6300000008</v>
      </c>
      <c r="SW18" s="90">
        <v>3485446.2</v>
      </c>
      <c r="SX18" s="90">
        <v>5491625.3700000001</v>
      </c>
      <c r="SY18" s="90">
        <v>9308235.0600000005</v>
      </c>
      <c r="SZ18" s="90">
        <v>23856253.309999999</v>
      </c>
      <c r="TA18" s="90">
        <v>6956010.6399999997</v>
      </c>
      <c r="TB18" s="90">
        <v>4579175.33</v>
      </c>
      <c r="TC18" s="90">
        <v>9110915.3699999992</v>
      </c>
      <c r="TD18" s="90">
        <v>21984251.93</v>
      </c>
      <c r="TE18" s="90">
        <v>6767684.9800000004</v>
      </c>
      <c r="TF18" s="90">
        <v>4937390.58</v>
      </c>
      <c r="TG18" s="90">
        <v>408770299.04000002</v>
      </c>
      <c r="TH18" s="90">
        <v>6582883.4199999999</v>
      </c>
      <c r="TI18" s="90">
        <v>5334981.59</v>
      </c>
      <c r="TJ18" s="90">
        <v>24338418.760000002</v>
      </c>
      <c r="TK18" s="90">
        <v>12551588.539999999</v>
      </c>
      <c r="TL18" s="90">
        <v>9796004.3900000006</v>
      </c>
      <c r="TM18" s="90">
        <v>2495199.04</v>
      </c>
      <c r="TN18" s="90">
        <v>34762155.030000001</v>
      </c>
      <c r="TO18" s="90">
        <v>7152149.1399999997</v>
      </c>
      <c r="TP18" s="90">
        <v>16678580.619999999</v>
      </c>
      <c r="TQ18" s="90">
        <v>15342729.710000001</v>
      </c>
      <c r="TR18" s="90">
        <v>4707273.59</v>
      </c>
      <c r="TS18" s="90">
        <v>4364226.3</v>
      </c>
      <c r="TT18" s="90">
        <v>7885025.9400000004</v>
      </c>
      <c r="TU18" s="90">
        <v>9307353.0099999998</v>
      </c>
      <c r="TV18" s="90">
        <v>6041782.5999999996</v>
      </c>
      <c r="TW18" s="90">
        <v>71717706.909999996</v>
      </c>
      <c r="TX18" s="90">
        <v>6096848.6399999997</v>
      </c>
      <c r="TY18" s="90">
        <v>205425184.77000001</v>
      </c>
      <c r="TZ18" s="90">
        <v>25982455.66</v>
      </c>
      <c r="UA18" s="90">
        <v>6021854.9699999997</v>
      </c>
      <c r="UB18" s="90">
        <v>4493769.47</v>
      </c>
      <c r="UC18" s="90">
        <v>73134653.370000005</v>
      </c>
      <c r="UD18" s="90">
        <v>4091005.76</v>
      </c>
      <c r="UE18" s="90">
        <v>2012213.85</v>
      </c>
      <c r="UF18" s="90">
        <v>6377597.6699999999</v>
      </c>
      <c r="UG18" s="90">
        <v>4402785.34</v>
      </c>
      <c r="UH18" s="90">
        <v>75240373.959999993</v>
      </c>
      <c r="UI18" s="90">
        <v>16654794.539999999</v>
      </c>
      <c r="UJ18" s="90">
        <v>11958927.810000001</v>
      </c>
      <c r="UK18" s="90">
        <v>23622125.550000001</v>
      </c>
      <c r="UL18" s="90">
        <v>13073127.949999999</v>
      </c>
      <c r="UM18" s="90">
        <v>9225388.6600000001</v>
      </c>
      <c r="UN18" s="90">
        <v>679283850.44000006</v>
      </c>
      <c r="UO18" s="90">
        <v>13225444.51</v>
      </c>
      <c r="UP18" s="90">
        <v>7874477.7599999998</v>
      </c>
      <c r="UQ18" s="90">
        <v>63193295.909999996</v>
      </c>
      <c r="UR18" s="90">
        <v>1358911.19</v>
      </c>
      <c r="US18" s="90">
        <v>8780278.5800000001</v>
      </c>
      <c r="UT18" s="90">
        <v>31047621.579999998</v>
      </c>
      <c r="UU18" s="90">
        <v>5585077.0300000003</v>
      </c>
      <c r="UV18" s="90">
        <v>5194998.9400000004</v>
      </c>
      <c r="UW18" s="90">
        <v>8119942.4400000004</v>
      </c>
      <c r="UX18" s="90">
        <v>9380222.3699999992</v>
      </c>
      <c r="UY18" s="90">
        <v>26103788.93</v>
      </c>
      <c r="UZ18" s="90">
        <v>10338361.41</v>
      </c>
      <c r="VA18" s="90">
        <v>20105842.93</v>
      </c>
      <c r="VB18" s="90">
        <v>3745480.29</v>
      </c>
      <c r="VC18" s="90">
        <v>5475785.9000000004</v>
      </c>
      <c r="VD18" s="90">
        <v>4419265.59</v>
      </c>
      <c r="VE18" s="90">
        <v>5801055.9500000002</v>
      </c>
      <c r="VF18" s="90">
        <v>28347522.399999999</v>
      </c>
      <c r="VG18" s="90">
        <v>2707873.44</v>
      </c>
      <c r="VH18" s="90">
        <v>3238284.38</v>
      </c>
      <c r="VI18" s="90">
        <v>3145559.84</v>
      </c>
      <c r="VJ18" s="90">
        <v>246662280.31</v>
      </c>
      <c r="VK18" s="90">
        <v>9862683.5299999993</v>
      </c>
      <c r="VL18" s="90">
        <v>9443732.1899999995</v>
      </c>
      <c r="VM18" s="90">
        <v>22624032.260000002</v>
      </c>
      <c r="VN18" s="90">
        <v>31388571.489999998</v>
      </c>
      <c r="VO18" s="90">
        <v>22499701.43</v>
      </c>
      <c r="VP18" s="90">
        <v>14836012.300000001</v>
      </c>
      <c r="VQ18" s="90">
        <v>9333198.5999999996</v>
      </c>
      <c r="VR18" s="90">
        <v>10179488.92</v>
      </c>
      <c r="VS18" s="90">
        <v>58078287.659999996</v>
      </c>
      <c r="VT18" s="90">
        <v>10052110.189999999</v>
      </c>
      <c r="VU18" s="90">
        <v>13608013.880000001</v>
      </c>
      <c r="VV18" s="90">
        <v>16952371.57</v>
      </c>
      <c r="VW18" s="90">
        <v>6924844.4000000004</v>
      </c>
      <c r="VX18" s="90">
        <v>5740092.0300000003</v>
      </c>
      <c r="VY18" s="90">
        <v>1183813942.47</v>
      </c>
      <c r="VZ18" s="90">
        <v>31819411.699999999</v>
      </c>
      <c r="WA18" s="90">
        <v>16248394.279999999</v>
      </c>
      <c r="WB18" s="90">
        <v>11147321.210000001</v>
      </c>
      <c r="WC18" s="90">
        <v>7529573.7800000003</v>
      </c>
      <c r="WD18" s="90">
        <v>13881997.35</v>
      </c>
      <c r="WE18" s="90">
        <v>21432834.370000001</v>
      </c>
      <c r="WF18" s="90">
        <v>32359237.84</v>
      </c>
      <c r="WG18" s="90">
        <v>16940845.489999998</v>
      </c>
      <c r="WH18" s="90">
        <v>21387720.800000001</v>
      </c>
      <c r="WI18" s="90">
        <v>11107239.02</v>
      </c>
      <c r="WJ18" s="90">
        <v>38047021.159999996</v>
      </c>
      <c r="WK18" s="90">
        <v>18405108.420000002</v>
      </c>
      <c r="WL18" s="90">
        <v>27177734.370000001</v>
      </c>
      <c r="WM18" s="90">
        <v>54105762.710000001</v>
      </c>
      <c r="WN18" s="90">
        <v>14263607.960000001</v>
      </c>
      <c r="WO18" s="90">
        <v>23358230.899999999</v>
      </c>
      <c r="WP18" s="90">
        <v>25643719.960000001</v>
      </c>
      <c r="WQ18" s="90">
        <v>8824405.8200000003</v>
      </c>
      <c r="WR18" s="90">
        <v>28480983.239999998</v>
      </c>
      <c r="WS18" s="90">
        <v>94236288.879999995</v>
      </c>
      <c r="WT18" s="90">
        <v>12806023.210000001</v>
      </c>
      <c r="WU18" s="90">
        <v>8449148.6600000001</v>
      </c>
      <c r="WV18" s="90">
        <v>5550248.2400000002</v>
      </c>
      <c r="WW18" s="90">
        <v>9280940.9600000009</v>
      </c>
      <c r="WX18" s="90">
        <v>8353228.5800000001</v>
      </c>
      <c r="WY18" s="90">
        <v>6337622.9199999999</v>
      </c>
      <c r="WZ18" s="90">
        <v>10162920.23</v>
      </c>
      <c r="XA18" s="90">
        <v>49614038.07</v>
      </c>
      <c r="XB18" s="90">
        <v>5303001</v>
      </c>
      <c r="XC18" s="90">
        <v>4368426.87</v>
      </c>
      <c r="XD18" s="90">
        <v>3789715.8369999998</v>
      </c>
      <c r="XE18" s="90">
        <v>2866138.35</v>
      </c>
      <c r="XF18" s="90">
        <v>493128450.92000002</v>
      </c>
      <c r="XG18" s="90">
        <v>20017932.559999999</v>
      </c>
      <c r="XH18" s="90">
        <v>22769231.530000001</v>
      </c>
      <c r="XI18" s="90">
        <v>96346687.040000007</v>
      </c>
      <c r="XJ18" s="90">
        <v>18559000.280000001</v>
      </c>
      <c r="XK18" s="90">
        <v>20165243.399999999</v>
      </c>
      <c r="XL18" s="90">
        <v>32056760.559999999</v>
      </c>
      <c r="XM18" s="90">
        <v>14038451.84</v>
      </c>
      <c r="XN18" s="90">
        <v>14001803.76</v>
      </c>
      <c r="XO18" s="90">
        <v>30238214.09</v>
      </c>
      <c r="XP18" s="90">
        <v>23858685.699999999</v>
      </c>
      <c r="XQ18" s="90">
        <v>8205206.7599999998</v>
      </c>
      <c r="XR18" s="90">
        <v>8451091.0999999996</v>
      </c>
      <c r="XS18" s="90">
        <v>11170770.560000001</v>
      </c>
      <c r="XT18" s="90">
        <v>8973345.0899999999</v>
      </c>
      <c r="XU18" s="90">
        <v>5885239.6399999997</v>
      </c>
      <c r="XV18" s="90">
        <v>6344586.21</v>
      </c>
      <c r="XW18" s="90">
        <v>7768551.8399999999</v>
      </c>
      <c r="XX18" s="90">
        <v>8054068.4500000002</v>
      </c>
      <c r="XY18" s="90">
        <v>6375979.21</v>
      </c>
      <c r="XZ18" s="90">
        <v>8892380.1799999997</v>
      </c>
      <c r="YA18" s="90">
        <v>5025286.93</v>
      </c>
      <c r="YB18" s="90">
        <v>5637962.4100000001</v>
      </c>
      <c r="YC18" s="90">
        <v>434829213.16999996</v>
      </c>
      <c r="YD18" s="90">
        <v>13489814.76</v>
      </c>
      <c r="YE18" s="90">
        <v>30024698.149999999</v>
      </c>
      <c r="YF18" s="90">
        <v>10742829.84</v>
      </c>
      <c r="YG18" s="90">
        <v>55402120.75</v>
      </c>
      <c r="YH18" s="90">
        <v>12024375.369999999</v>
      </c>
      <c r="YI18" s="90">
        <v>22095424.109999999</v>
      </c>
      <c r="YJ18" s="90">
        <v>5640808.1600000001</v>
      </c>
      <c r="YK18" s="90">
        <v>38962531.380000003</v>
      </c>
      <c r="YL18" s="90">
        <v>31075641.359999999</v>
      </c>
      <c r="YM18" s="90">
        <v>14283009.470000001</v>
      </c>
      <c r="YN18" s="90">
        <v>8302177.2000000002</v>
      </c>
      <c r="YO18" s="90">
        <v>7977960.29</v>
      </c>
      <c r="YP18" s="90">
        <v>7280877</v>
      </c>
      <c r="YQ18" s="90">
        <v>5293709.33</v>
      </c>
      <c r="YR18" s="90">
        <v>5021020.99</v>
      </c>
      <c r="YS18" s="90">
        <v>5903270.4500000002</v>
      </c>
      <c r="YT18" s="90">
        <v>113415658.44</v>
      </c>
      <c r="YU18" s="90">
        <v>6056937.0099999998</v>
      </c>
      <c r="YV18" s="90">
        <v>6300338.25</v>
      </c>
      <c r="YW18" s="90">
        <v>4703915.5</v>
      </c>
      <c r="YX18" s="90">
        <v>6623221.2699999996</v>
      </c>
      <c r="YY18" s="90">
        <v>3272876.5</v>
      </c>
      <c r="YZ18" s="90">
        <v>4959476.62</v>
      </c>
      <c r="ZA18" s="90">
        <v>122944419.89</v>
      </c>
      <c r="ZB18" s="90">
        <v>4962539.3600000003</v>
      </c>
      <c r="ZC18" s="90">
        <v>9138985.4100000001</v>
      </c>
      <c r="ZD18" s="90">
        <v>13615260.960000001</v>
      </c>
      <c r="ZE18" s="90">
        <v>5976333.2599999998</v>
      </c>
      <c r="ZF18" s="90">
        <v>10378057.59</v>
      </c>
      <c r="ZG18" s="90">
        <v>4142502.91</v>
      </c>
      <c r="ZH18" s="90">
        <v>6399578.79</v>
      </c>
      <c r="ZI18" s="90">
        <v>28833164.550000001</v>
      </c>
      <c r="ZJ18" s="90">
        <v>363942075.68000001</v>
      </c>
      <c r="ZK18" s="90">
        <v>6920699.7999999998</v>
      </c>
      <c r="ZL18" s="90">
        <v>29228071.920000002</v>
      </c>
      <c r="ZM18" s="90">
        <v>53266633.630000003</v>
      </c>
      <c r="ZN18" s="90">
        <v>37034819.409999996</v>
      </c>
      <c r="ZO18" s="90">
        <v>8344723.1100000003</v>
      </c>
      <c r="ZP18" s="90">
        <v>13225163.060000001</v>
      </c>
      <c r="ZQ18" s="90">
        <v>23308477.399999999</v>
      </c>
      <c r="ZR18" s="90">
        <v>26454587.09</v>
      </c>
      <c r="ZS18" s="90">
        <v>27916788.530000001</v>
      </c>
      <c r="ZT18" s="90">
        <v>3325939.9299999997</v>
      </c>
      <c r="ZU18" s="90">
        <v>11270307.280000001</v>
      </c>
      <c r="ZV18" s="90">
        <v>8159040.5700000003</v>
      </c>
      <c r="ZW18" s="90">
        <v>12738114.640000001</v>
      </c>
      <c r="ZX18" s="90">
        <v>7147978.5599999996</v>
      </c>
      <c r="ZY18" s="90">
        <v>8515848.6300000008</v>
      </c>
      <c r="ZZ18" s="90">
        <v>12240396.18</v>
      </c>
      <c r="AAA18" s="90">
        <v>2948706.05</v>
      </c>
      <c r="AAB18" s="90">
        <v>11799179</v>
      </c>
      <c r="AAC18" s="90">
        <v>6724132.3700000001</v>
      </c>
      <c r="AAD18" s="90">
        <v>4335469.9000000004</v>
      </c>
      <c r="AAE18" s="90">
        <v>4130854.7</v>
      </c>
      <c r="AAF18" s="90">
        <v>103706476.09</v>
      </c>
      <c r="AAG18" s="90">
        <v>7454357.5199999996</v>
      </c>
      <c r="AAH18" s="90">
        <v>8338444.1699999999</v>
      </c>
      <c r="AAI18" s="90">
        <v>7099490.2599999998</v>
      </c>
      <c r="AAJ18" s="90">
        <v>7025062.0999999996</v>
      </c>
      <c r="AAK18" s="90">
        <v>13052008.85</v>
      </c>
      <c r="AAL18" s="90">
        <v>7132617.0499999998</v>
      </c>
      <c r="AAM18" s="90">
        <v>1215265774.2</v>
      </c>
      <c r="AAN18" s="90">
        <v>14229701</v>
      </c>
      <c r="AAO18" s="90">
        <v>6903114.25</v>
      </c>
      <c r="AAP18" s="90">
        <v>23220159.91</v>
      </c>
      <c r="AAQ18" s="90">
        <v>21169014.93</v>
      </c>
      <c r="AAR18" s="90">
        <v>9517046.3200000003</v>
      </c>
      <c r="AAS18" s="90">
        <v>13423719.720000001</v>
      </c>
      <c r="AAT18" s="90">
        <v>21681472.219999999</v>
      </c>
      <c r="AAU18" s="90">
        <v>50123741.530000001</v>
      </c>
      <c r="AAV18" s="90">
        <v>8731847.4000000004</v>
      </c>
      <c r="AAW18" s="90">
        <v>15663467.630000001</v>
      </c>
      <c r="AAX18" s="90">
        <v>85808453.079999998</v>
      </c>
      <c r="AAY18" s="90">
        <v>29068892.559999999</v>
      </c>
      <c r="AAZ18" s="90">
        <v>5475890.5800000001</v>
      </c>
      <c r="ABA18" s="90">
        <v>8628650.9100000001</v>
      </c>
      <c r="ABB18" s="90">
        <v>11957236.52</v>
      </c>
      <c r="ABC18" s="90">
        <v>6067792.8899999997</v>
      </c>
      <c r="ABD18" s="90">
        <v>10369121.07</v>
      </c>
      <c r="ABE18" s="90">
        <v>6786982.2999999998</v>
      </c>
      <c r="ABF18" s="90">
        <v>61435867.609999999</v>
      </c>
      <c r="ABG18" s="90">
        <v>45845622.07</v>
      </c>
      <c r="ABH18" s="90">
        <v>6075236.3899999997</v>
      </c>
      <c r="ABI18" s="90">
        <v>4981446.1900000004</v>
      </c>
      <c r="ABJ18" s="90">
        <v>5900628.2300000004</v>
      </c>
      <c r="ABK18" s="90">
        <v>4410332.78</v>
      </c>
      <c r="ABL18" s="90">
        <v>4100637.83</v>
      </c>
      <c r="ABM18" s="90">
        <v>145455570.02000001</v>
      </c>
      <c r="ABN18" s="90">
        <v>11166489.890000001</v>
      </c>
      <c r="ABO18" s="90">
        <v>6385697.8799999999</v>
      </c>
      <c r="ABP18" s="90">
        <v>15285112.720000001</v>
      </c>
      <c r="ABQ18" s="90">
        <v>11622988.43</v>
      </c>
      <c r="ABR18" s="90">
        <v>8549489.7300000004</v>
      </c>
      <c r="ABS18" s="90">
        <v>6943908.7999999998</v>
      </c>
      <c r="ABT18" s="90">
        <v>8230050.1100000003</v>
      </c>
      <c r="ABU18" s="90">
        <v>1232609.67</v>
      </c>
      <c r="ABV18" s="90">
        <v>191097981.24000001</v>
      </c>
      <c r="ABW18" s="90">
        <v>5118530.54</v>
      </c>
      <c r="ABX18" s="90">
        <v>16119002.42</v>
      </c>
      <c r="ABY18" s="90">
        <v>6459686.5499999998</v>
      </c>
      <c r="ABZ18" s="90">
        <v>4742351</v>
      </c>
      <c r="ACA18" s="90">
        <v>24913040.23</v>
      </c>
      <c r="ACB18" s="90">
        <v>3540505.82</v>
      </c>
      <c r="ACC18" s="90">
        <v>4813513.07</v>
      </c>
      <c r="ACD18" s="90">
        <v>5716760.1299999999</v>
      </c>
      <c r="ACE18" s="90">
        <v>18037997.670000002</v>
      </c>
      <c r="ACF18" s="90">
        <v>4665495.2300000004</v>
      </c>
      <c r="ACG18" s="90">
        <v>393064214.58999997</v>
      </c>
      <c r="ACH18" s="90">
        <v>7020157.1299999999</v>
      </c>
      <c r="ACI18" s="90">
        <v>12230490.18</v>
      </c>
      <c r="ACJ18" s="90">
        <v>17756306.640000001</v>
      </c>
      <c r="ACK18" s="90">
        <v>7020050.0700000003</v>
      </c>
      <c r="ACL18" s="90">
        <v>9088153.9199999999</v>
      </c>
      <c r="ACM18" s="90">
        <v>20404064.57</v>
      </c>
      <c r="ACN18" s="90">
        <v>54696452.219999999</v>
      </c>
      <c r="ACO18" s="90">
        <v>58355091.829999998</v>
      </c>
      <c r="ACP18" s="90">
        <v>6692296.4199999999</v>
      </c>
      <c r="ACQ18" s="90">
        <v>14136039.699999999</v>
      </c>
      <c r="ACR18" s="90">
        <v>16122020.890000001</v>
      </c>
      <c r="ACS18" s="90">
        <v>10262090.630000001</v>
      </c>
      <c r="ACT18" s="90">
        <v>48490856.490000002</v>
      </c>
      <c r="ACU18" s="90">
        <v>7345273.2300000004</v>
      </c>
      <c r="ACV18" s="90">
        <v>11285902.15</v>
      </c>
      <c r="ACW18" s="90">
        <v>6581244.7599999998</v>
      </c>
      <c r="ACX18" s="90">
        <v>3056099.28</v>
      </c>
      <c r="ACY18" s="90">
        <v>6350500.4199999999</v>
      </c>
      <c r="ACZ18" s="90">
        <v>5879231.6900000004</v>
      </c>
      <c r="ADA18" s="90">
        <v>3340280.8</v>
      </c>
      <c r="ADB18" s="90">
        <v>4575485.29</v>
      </c>
      <c r="ADC18" s="90">
        <v>5854306.5899999999</v>
      </c>
      <c r="ADD18" s="90">
        <v>55227448.030000001</v>
      </c>
      <c r="ADE18" s="90">
        <v>47516418.520000003</v>
      </c>
      <c r="ADF18" s="90">
        <v>1510990.5</v>
      </c>
      <c r="ADG18" s="90">
        <v>2577056.6800000002</v>
      </c>
      <c r="ADH18" s="90">
        <v>8145506.4000000004</v>
      </c>
      <c r="ADI18" s="90">
        <v>1775731.59</v>
      </c>
      <c r="ADJ18" s="90">
        <v>5258751.38</v>
      </c>
      <c r="ADK18" s="90">
        <v>5151777.4000000004</v>
      </c>
      <c r="ADL18" s="90">
        <v>6920233.6100000003</v>
      </c>
      <c r="ADM18" s="90">
        <v>343019305.77999997</v>
      </c>
      <c r="ADN18" s="90">
        <v>18703851.989999998</v>
      </c>
      <c r="ADO18" s="90">
        <v>17872745.059999999</v>
      </c>
      <c r="ADP18" s="90">
        <v>65443489.530000001</v>
      </c>
      <c r="ADQ18" s="90">
        <v>2026921.7</v>
      </c>
      <c r="ADR18" s="90">
        <v>3464183.1</v>
      </c>
      <c r="ADS18" s="90">
        <v>6044482.7800000003</v>
      </c>
      <c r="ADT18" s="90">
        <v>2282085.8199999998</v>
      </c>
      <c r="ADU18" s="90">
        <v>699694134.84000003</v>
      </c>
      <c r="ADV18" s="90">
        <v>40061439.130000003</v>
      </c>
      <c r="ADW18" s="90">
        <v>34379056.579999998</v>
      </c>
      <c r="ADX18" s="90">
        <v>7229432.7400000002</v>
      </c>
      <c r="ADY18" s="90">
        <v>8098689.1500000004</v>
      </c>
      <c r="ADZ18" s="90">
        <v>14558692.449999999</v>
      </c>
      <c r="AEA18" s="90">
        <v>10985988.67</v>
      </c>
      <c r="AEB18" s="90">
        <v>8812531.5099999998</v>
      </c>
      <c r="AEC18" s="90">
        <v>7211183.3700000001</v>
      </c>
      <c r="AED18" s="90">
        <v>6443168.21</v>
      </c>
      <c r="AEE18" s="90">
        <v>8830983.4399999995</v>
      </c>
      <c r="AEF18" s="90">
        <v>22492658.010000002</v>
      </c>
      <c r="AEG18" s="90">
        <v>7020546.75</v>
      </c>
      <c r="AEH18" s="90">
        <v>11741417.279999999</v>
      </c>
      <c r="AEI18" s="90">
        <v>12137211.77</v>
      </c>
      <c r="AEJ18" s="90">
        <v>13090041.01</v>
      </c>
      <c r="AEK18" s="90">
        <v>5193774.82</v>
      </c>
      <c r="AEL18" s="90">
        <v>19338314.449999999</v>
      </c>
      <c r="AEM18" s="90">
        <v>3601290.08</v>
      </c>
      <c r="AEN18" s="90">
        <v>13323854.16</v>
      </c>
      <c r="AEO18" s="90">
        <v>309393144.98000002</v>
      </c>
      <c r="AEP18" s="90">
        <v>22618064.239999998</v>
      </c>
      <c r="AEQ18" s="90">
        <v>17299937.41</v>
      </c>
      <c r="AER18" s="90">
        <v>13907921.18</v>
      </c>
      <c r="AES18" s="90">
        <v>8907119.7899999991</v>
      </c>
      <c r="AET18" s="90">
        <v>27757353.879999999</v>
      </c>
      <c r="AEU18" s="90">
        <v>10538726.449999999</v>
      </c>
      <c r="AEV18" s="90">
        <v>14785389.880000001</v>
      </c>
      <c r="AEW18" s="90">
        <v>9611621.1300000008</v>
      </c>
      <c r="AEX18" s="90">
        <v>2956433.56</v>
      </c>
      <c r="AEY18" s="90">
        <v>100734165.63</v>
      </c>
      <c r="AEZ18" s="90">
        <v>54395859.839999996</v>
      </c>
      <c r="AFA18" s="90">
        <v>14670642.380000001</v>
      </c>
      <c r="AFB18" s="90">
        <v>9502181.3399999999</v>
      </c>
      <c r="AFC18" s="90">
        <v>15671331.75</v>
      </c>
      <c r="AFD18" s="90">
        <v>11460721.880000001</v>
      </c>
      <c r="AFE18" s="90">
        <v>5708002.3600000003</v>
      </c>
      <c r="AFF18" s="90">
        <v>9805890.6199999992</v>
      </c>
      <c r="AFG18" s="90">
        <v>5287006.3</v>
      </c>
      <c r="AFH18" s="90">
        <v>8211246.0599999996</v>
      </c>
      <c r="AFI18" s="90">
        <v>8151621.5199999996</v>
      </c>
      <c r="AFJ18" s="90">
        <v>7614449.9299999997</v>
      </c>
      <c r="AFK18" s="90">
        <v>6470823.8899999997</v>
      </c>
      <c r="AFL18" s="90">
        <v>123096964.22</v>
      </c>
      <c r="AFM18" s="90">
        <v>9878962.2200000007</v>
      </c>
      <c r="AFN18" s="90">
        <v>9864899.1899999995</v>
      </c>
      <c r="AFO18" s="90">
        <v>5692072.5</v>
      </c>
      <c r="AFP18" s="90">
        <v>6871854.7800000003</v>
      </c>
      <c r="AFQ18" s="90">
        <v>3642320.24</v>
      </c>
      <c r="AFR18" s="90">
        <v>3249076.76</v>
      </c>
      <c r="AFS18" s="90">
        <v>11629098.23</v>
      </c>
      <c r="AFT18" s="90">
        <v>8032862.8200000003</v>
      </c>
      <c r="AFU18" s="90">
        <v>3779537.9899999998</v>
      </c>
      <c r="AFV18" s="90">
        <v>15818421.380000001</v>
      </c>
      <c r="AFW18" s="90">
        <v>4683001.42</v>
      </c>
      <c r="AFX18" s="90">
        <v>163533073.91</v>
      </c>
      <c r="AFY18" s="90">
        <v>5429278.9500000002</v>
      </c>
      <c r="AFZ18" s="90">
        <v>6946365.6200000001</v>
      </c>
      <c r="AGA18" s="90">
        <v>8578446.6500000004</v>
      </c>
      <c r="AGB18" s="90">
        <v>17752834.949999999</v>
      </c>
      <c r="AGC18" s="90">
        <v>7812792.04</v>
      </c>
      <c r="AGD18" s="90">
        <v>3661177.8840000001</v>
      </c>
      <c r="AGE18" s="90">
        <v>7095876.2199999997</v>
      </c>
      <c r="AGF18" s="90">
        <v>5533235.5899999999</v>
      </c>
      <c r="AGG18" s="90">
        <v>8115623.3700000001</v>
      </c>
      <c r="AGH18" s="90">
        <v>4867687.43</v>
      </c>
      <c r="AGI18" s="90">
        <v>192773819.44999999</v>
      </c>
      <c r="AGJ18" s="90">
        <v>29639781.25</v>
      </c>
      <c r="AGK18" s="90">
        <v>8104198.2699999996</v>
      </c>
      <c r="AGL18" s="90">
        <v>4131032.63</v>
      </c>
      <c r="AGM18" s="90">
        <v>16824768.550000001</v>
      </c>
      <c r="AGN18" s="90">
        <v>7745242.7699999996</v>
      </c>
      <c r="AGO18" s="90">
        <v>3219861.68</v>
      </c>
      <c r="AGP18" s="90">
        <v>3906778.34</v>
      </c>
      <c r="AGQ18" s="90">
        <v>450244172.76999998</v>
      </c>
      <c r="AGR18" s="90">
        <v>224724945.50999999</v>
      </c>
      <c r="AGS18" s="90">
        <v>9863381.9499999993</v>
      </c>
      <c r="AGT18" s="90">
        <v>19911177.030000001</v>
      </c>
      <c r="AGU18" s="90">
        <v>31825847.32</v>
      </c>
      <c r="AGV18" s="90">
        <v>15928598.5</v>
      </c>
      <c r="AGW18" s="90">
        <v>11181866.389999999</v>
      </c>
      <c r="AGX18" s="90">
        <v>18231237.23</v>
      </c>
      <c r="AGY18" s="90">
        <v>3315796.61</v>
      </c>
      <c r="AGZ18" s="90">
        <v>10761859.4</v>
      </c>
      <c r="AHA18" s="90">
        <v>18984472.609999999</v>
      </c>
      <c r="AHB18" s="90">
        <v>5554221.8300000001</v>
      </c>
      <c r="AHC18" s="90">
        <v>5749484.0499999998</v>
      </c>
      <c r="AHD18" s="90">
        <v>6693154.9500000002</v>
      </c>
      <c r="AHE18" s="90">
        <v>4724714.07</v>
      </c>
      <c r="AHF18" s="90">
        <v>8794502.2300000004</v>
      </c>
      <c r="AHG18" s="90">
        <v>6007238.3399999999</v>
      </c>
      <c r="AHH18" s="90">
        <v>67269808.170000002</v>
      </c>
      <c r="AHI18" s="90">
        <v>4544889.4000000004</v>
      </c>
      <c r="AHJ18" s="90">
        <v>7399607.4100000001</v>
      </c>
      <c r="AHK18" s="90">
        <v>4923260.6100000003</v>
      </c>
      <c r="AHL18" s="90">
        <v>22600076.789999999</v>
      </c>
      <c r="AHM18" s="90">
        <v>5199511.26</v>
      </c>
      <c r="AHN18" s="90">
        <v>4465877.2699999996</v>
      </c>
    </row>
    <row r="19" spans="1:898" ht="21" x14ac:dyDescent="0.35">
      <c r="A19" s="92" t="s">
        <v>21</v>
      </c>
      <c r="B19" s="5" t="s">
        <v>22</v>
      </c>
      <c r="C19" s="90">
        <v>313609757.22999996</v>
      </c>
      <c r="D19" s="90">
        <v>2821074.64</v>
      </c>
      <c r="E19" s="90">
        <v>5580465.96</v>
      </c>
      <c r="F19" s="90">
        <v>1290675.8899999999</v>
      </c>
      <c r="G19" s="90">
        <v>22966337.870000001</v>
      </c>
      <c r="H19" s="90">
        <v>2848398.3</v>
      </c>
      <c r="I19" s="90">
        <v>13561217.390000001</v>
      </c>
      <c r="J19" s="90">
        <v>3241474.81</v>
      </c>
      <c r="K19" s="90">
        <v>4811881.91</v>
      </c>
      <c r="L19" s="90">
        <v>3208153.2</v>
      </c>
      <c r="M19" s="90">
        <v>2088723.2</v>
      </c>
      <c r="N19" s="90">
        <v>1787755.8499999999</v>
      </c>
      <c r="O19" s="90">
        <v>3417785.48</v>
      </c>
      <c r="P19" s="90">
        <v>1702027.94</v>
      </c>
      <c r="Q19" s="90">
        <v>1535785.45</v>
      </c>
      <c r="R19" s="90">
        <v>5229704.5199999996</v>
      </c>
      <c r="S19" s="90">
        <v>2715135.25</v>
      </c>
      <c r="T19" s="90">
        <v>619099.99</v>
      </c>
      <c r="U19" s="90">
        <v>171137191.98999998</v>
      </c>
      <c r="V19" s="90">
        <v>34074220.609999999</v>
      </c>
      <c r="W19" s="90">
        <v>2364528.0700000003</v>
      </c>
      <c r="X19" s="90">
        <v>3730534.47</v>
      </c>
      <c r="Y19" s="90">
        <v>3314676.11</v>
      </c>
      <c r="Z19" s="90">
        <v>4032661.21</v>
      </c>
      <c r="AA19" s="90">
        <v>998273.1</v>
      </c>
      <c r="AB19" s="90">
        <v>34152305.450000003</v>
      </c>
      <c r="AC19" s="90">
        <v>5179440.2300000004</v>
      </c>
      <c r="AD19" s="90">
        <v>2430632.75</v>
      </c>
      <c r="AE19" s="90">
        <v>14742922.270000001</v>
      </c>
      <c r="AF19" s="90">
        <v>2799524.18</v>
      </c>
      <c r="AG19" s="90">
        <v>12542082.640000001</v>
      </c>
      <c r="AH19" s="90">
        <v>4293175.2300000004</v>
      </c>
      <c r="AI19" s="90">
        <v>1885120.8199999998</v>
      </c>
      <c r="AJ19" s="90">
        <v>1379170.48</v>
      </c>
      <c r="AK19" s="90">
        <v>2223768.65</v>
      </c>
      <c r="AL19" s="90">
        <v>3352601.64</v>
      </c>
      <c r="AM19" s="90">
        <v>1133680.5</v>
      </c>
      <c r="AN19" s="90">
        <v>1710202.48</v>
      </c>
      <c r="AO19" s="90">
        <v>1206358.9300000002</v>
      </c>
      <c r="AP19" s="90">
        <v>1540370.27</v>
      </c>
      <c r="AQ19" s="90">
        <v>881198.41</v>
      </c>
      <c r="AR19" s="90">
        <v>652810.29</v>
      </c>
      <c r="AS19" s="90">
        <v>105140047.09999999</v>
      </c>
      <c r="AT19" s="90">
        <v>851687.33000000007</v>
      </c>
      <c r="AU19" s="90">
        <v>692372.15</v>
      </c>
      <c r="AV19" s="90">
        <v>2086667.19</v>
      </c>
      <c r="AW19" s="90">
        <v>2619181.56</v>
      </c>
      <c r="AX19" s="90">
        <v>3120686.7800000003</v>
      </c>
      <c r="AY19" s="90">
        <v>681616.63</v>
      </c>
      <c r="AZ19" s="90">
        <v>1450959.3299999998</v>
      </c>
      <c r="BA19" s="90">
        <v>673975.15</v>
      </c>
      <c r="BB19" s="90">
        <v>755674.68</v>
      </c>
      <c r="BC19" s="90">
        <v>872554.13</v>
      </c>
      <c r="BD19" s="90">
        <v>675403.61</v>
      </c>
      <c r="BE19" s="90">
        <v>12714817.16</v>
      </c>
      <c r="BF19" s="90">
        <v>641451.96000000008</v>
      </c>
      <c r="BG19" s="90">
        <v>776850.63</v>
      </c>
      <c r="BH19" s="90">
        <v>55286275.780000001</v>
      </c>
      <c r="BI19" s="90">
        <v>39027248.850000001</v>
      </c>
      <c r="BJ19" s="90">
        <v>3280203.57</v>
      </c>
      <c r="BK19" s="90">
        <v>1609692.71</v>
      </c>
      <c r="BL19" s="90">
        <v>3528141.68</v>
      </c>
      <c r="BM19" s="90">
        <v>3166816.8400000003</v>
      </c>
      <c r="BN19" s="90">
        <v>3314435.06</v>
      </c>
      <c r="BO19" s="90">
        <v>38802.57</v>
      </c>
      <c r="BP19" s="90">
        <v>34534.01</v>
      </c>
      <c r="BQ19" s="90">
        <v>83756060.239999995</v>
      </c>
      <c r="BR19" s="90">
        <v>2145095.44</v>
      </c>
      <c r="BS19" s="90">
        <v>2779368.28</v>
      </c>
      <c r="BT19" s="90">
        <v>2518450.3499999996</v>
      </c>
      <c r="BU19" s="90">
        <v>1808959.54</v>
      </c>
      <c r="BV19" s="90">
        <v>2132388.42</v>
      </c>
      <c r="BW19" s="90">
        <v>1380863.48</v>
      </c>
      <c r="BX19" s="90">
        <v>2398121.65</v>
      </c>
      <c r="BY19" s="90">
        <v>26151707.18</v>
      </c>
      <c r="BZ19" s="90">
        <v>1615747.89</v>
      </c>
      <c r="CA19" s="90">
        <v>2874821.49</v>
      </c>
      <c r="CB19" s="90">
        <v>7004037.1600000001</v>
      </c>
      <c r="CC19" s="90">
        <v>1114465.81</v>
      </c>
      <c r="CD19" s="90">
        <v>803538.83</v>
      </c>
      <c r="CE19" s="90">
        <v>962684.09000000008</v>
      </c>
      <c r="CF19" s="90">
        <v>366510417.65999997</v>
      </c>
      <c r="CG19" s="90">
        <v>2292489.31</v>
      </c>
      <c r="CH19" s="90">
        <v>13111793.58</v>
      </c>
      <c r="CI19" s="90">
        <v>1611404.91</v>
      </c>
      <c r="CJ19" s="90">
        <v>2360947.09</v>
      </c>
      <c r="CK19" s="90">
        <v>2127868.96</v>
      </c>
      <c r="CL19" s="90">
        <v>1823722.13</v>
      </c>
      <c r="CM19" s="90">
        <v>5680429.6600000001</v>
      </c>
      <c r="CN19" s="90">
        <v>557731.15</v>
      </c>
      <c r="CO19" s="90">
        <v>1410938.94</v>
      </c>
      <c r="CP19" s="90">
        <v>1596569.33</v>
      </c>
      <c r="CQ19" s="90">
        <v>1549526.18</v>
      </c>
      <c r="CR19" s="90">
        <v>1410385.55</v>
      </c>
      <c r="CS19" s="90">
        <v>86727985.719999999</v>
      </c>
      <c r="CT19" s="90">
        <v>1966382.24</v>
      </c>
      <c r="CU19" s="90">
        <v>2217192.7600000002</v>
      </c>
      <c r="CV19" s="90">
        <v>4991844.09</v>
      </c>
      <c r="CW19" s="90">
        <v>1229144.19</v>
      </c>
      <c r="CX19" s="90">
        <v>4801602.47</v>
      </c>
      <c r="CY19" s="90">
        <v>1156239.7</v>
      </c>
      <c r="CZ19" s="90">
        <v>747028.46</v>
      </c>
      <c r="DA19" s="90">
        <v>59984313.640000001</v>
      </c>
      <c r="DB19" s="90">
        <v>60406168.609999999</v>
      </c>
      <c r="DC19" s="90">
        <v>3925518.62</v>
      </c>
      <c r="DD19" s="90">
        <v>1958236.76</v>
      </c>
      <c r="DE19" s="90">
        <v>6329979.1000000006</v>
      </c>
      <c r="DF19" s="90">
        <v>5188699.3099999996</v>
      </c>
      <c r="DG19" s="90">
        <v>6236854.54</v>
      </c>
      <c r="DH19" s="90">
        <v>6143971.9500000002</v>
      </c>
      <c r="DI19" s="90">
        <v>1218312.94</v>
      </c>
      <c r="DJ19" s="90">
        <v>382527648.35999995</v>
      </c>
      <c r="DK19" s="90">
        <v>1835265.39</v>
      </c>
      <c r="DL19" s="90">
        <v>4159289.18</v>
      </c>
      <c r="DM19" s="90">
        <v>6936921.3599999994</v>
      </c>
      <c r="DN19" s="90">
        <v>2565844.52</v>
      </c>
      <c r="DO19" s="90">
        <v>2629516.71</v>
      </c>
      <c r="DP19" s="90">
        <v>7574498.5800000001</v>
      </c>
      <c r="DQ19" s="90">
        <v>2159243.83</v>
      </c>
      <c r="DR19" s="90">
        <v>7588670.3399999999</v>
      </c>
      <c r="DS19" s="90">
        <v>94528860.810000002</v>
      </c>
      <c r="DT19" s="90">
        <v>4254006.67</v>
      </c>
      <c r="DU19" s="90">
        <v>12015052.779999999</v>
      </c>
      <c r="DV19" s="90">
        <v>33622482.140000001</v>
      </c>
      <c r="DW19" s="90">
        <v>5016798.75</v>
      </c>
      <c r="DX19" s="90">
        <v>5971830.9000000004</v>
      </c>
      <c r="DY19" s="90">
        <v>5253353.34</v>
      </c>
      <c r="DZ19" s="90">
        <v>946045.43</v>
      </c>
      <c r="EA19" s="90">
        <v>2640115.67</v>
      </c>
      <c r="EB19" s="90">
        <v>3625508.09</v>
      </c>
      <c r="EC19" s="90">
        <v>5660756.2199999997</v>
      </c>
      <c r="ED19" s="90">
        <v>43043617.719999999</v>
      </c>
      <c r="EE19" s="90">
        <v>25267415.710000001</v>
      </c>
      <c r="EF19" s="90">
        <v>3258764.79</v>
      </c>
      <c r="EG19" s="90">
        <v>3119679.06</v>
      </c>
      <c r="EH19" s="90">
        <v>3433421.74</v>
      </c>
      <c r="EI19" s="90">
        <v>3937527.33</v>
      </c>
      <c r="EJ19" s="90">
        <v>7650893.4000000004</v>
      </c>
      <c r="EK19" s="90">
        <v>2026938.46</v>
      </c>
      <c r="EL19" s="90">
        <v>2717735.17</v>
      </c>
      <c r="EM19" s="90">
        <v>102910357.86</v>
      </c>
      <c r="EN19" s="90">
        <v>1840239.67</v>
      </c>
      <c r="EO19" s="90">
        <v>1807233.78</v>
      </c>
      <c r="EP19" s="90">
        <v>2014902.88</v>
      </c>
      <c r="EQ19" s="90">
        <v>865202.4</v>
      </c>
      <c r="ER19" s="90">
        <v>818353.46</v>
      </c>
      <c r="ES19" s="90">
        <v>4386728.3</v>
      </c>
      <c r="ET19" s="90">
        <v>1938832.59</v>
      </c>
      <c r="EU19" s="90">
        <v>1551801.1300000001</v>
      </c>
      <c r="EV19" s="90">
        <v>98765650.709999993</v>
      </c>
      <c r="EW19" s="90">
        <v>879875.17</v>
      </c>
      <c r="EX19" s="90">
        <v>1970904.06</v>
      </c>
      <c r="EY19" s="90">
        <v>3444177.47</v>
      </c>
      <c r="EZ19" s="90">
        <v>4957488.1900000004</v>
      </c>
      <c r="FA19" s="90">
        <v>3975447.74</v>
      </c>
      <c r="FB19" s="90">
        <v>4847789.7299999995</v>
      </c>
      <c r="FC19" s="90">
        <v>2439478.2199999997</v>
      </c>
      <c r="FD19" s="90">
        <v>3397503.37</v>
      </c>
      <c r="FE19" s="90">
        <v>1657912.94</v>
      </c>
      <c r="FF19" s="90">
        <v>1695265.48</v>
      </c>
      <c r="FG19" s="90">
        <v>1065723.56</v>
      </c>
      <c r="FH19" s="90">
        <v>40611831.150000006</v>
      </c>
      <c r="FI19" s="90">
        <v>1796425.92</v>
      </c>
      <c r="FJ19" s="90">
        <v>1802346.92</v>
      </c>
      <c r="FK19" s="90">
        <v>1508121.74</v>
      </c>
      <c r="FL19" s="90">
        <v>2379524.35</v>
      </c>
      <c r="FM19" s="90">
        <v>2692945.54</v>
      </c>
      <c r="FN19" s="90">
        <v>1001742.26</v>
      </c>
      <c r="FO19" s="90">
        <v>196072.92</v>
      </c>
      <c r="FP19" s="90">
        <v>177640524.58000001</v>
      </c>
      <c r="FQ19" s="90">
        <v>1804073.16</v>
      </c>
      <c r="FR19" s="90">
        <v>6672979.6900000004</v>
      </c>
      <c r="FS19" s="90">
        <v>3978404.86</v>
      </c>
      <c r="FT19" s="90">
        <v>6343015.1799999997</v>
      </c>
      <c r="FU19" s="90">
        <v>1763654.62</v>
      </c>
      <c r="FV19" s="90">
        <v>5867456.6799999997</v>
      </c>
      <c r="FW19" s="90">
        <v>2867228.13</v>
      </c>
      <c r="FX19" s="90">
        <v>2791987.58</v>
      </c>
      <c r="FY19" s="90">
        <v>2561868.62</v>
      </c>
      <c r="FZ19" s="90">
        <v>8219167.6499999994</v>
      </c>
      <c r="GA19" s="90">
        <v>2246175.7000000002</v>
      </c>
      <c r="GB19" s="90">
        <v>1529978.5</v>
      </c>
      <c r="GC19" s="90">
        <v>833423.76</v>
      </c>
      <c r="GD19" s="90">
        <v>76641358.099999994</v>
      </c>
      <c r="GE19" s="90">
        <v>1520574.68</v>
      </c>
      <c r="GF19" s="90">
        <v>2041743.3900000001</v>
      </c>
      <c r="GG19" s="90">
        <v>9492797.1799999997</v>
      </c>
      <c r="GH19" s="90">
        <v>2792829.55</v>
      </c>
      <c r="GI19" s="90">
        <v>1604378.7</v>
      </c>
      <c r="GJ19" s="90">
        <v>1924009.49</v>
      </c>
      <c r="GK19" s="90">
        <v>7448744.8700000001</v>
      </c>
      <c r="GL19" s="90">
        <v>1595389.71</v>
      </c>
      <c r="GM19" s="90">
        <v>708128.56</v>
      </c>
      <c r="GN19" s="90">
        <v>596038.31999999995</v>
      </c>
      <c r="GO19" s="90">
        <v>620281.66</v>
      </c>
      <c r="GP19" s="90">
        <v>56023090.899999999</v>
      </c>
      <c r="GQ19" s="90">
        <v>4127829.06</v>
      </c>
      <c r="GR19" s="90">
        <v>1221084.69</v>
      </c>
      <c r="GS19" s="90">
        <v>7016163.79</v>
      </c>
      <c r="GT19" s="90">
        <v>457043.95</v>
      </c>
      <c r="GU19" s="90">
        <v>3594275.51</v>
      </c>
      <c r="GV19" s="90">
        <v>4329163.08</v>
      </c>
      <c r="GW19" s="90">
        <v>1751907.9100000001</v>
      </c>
      <c r="GX19" s="90">
        <v>58409430.349999994</v>
      </c>
      <c r="GY19" s="90">
        <v>1085152.43</v>
      </c>
      <c r="GZ19" s="90">
        <v>2092087.29</v>
      </c>
      <c r="HA19" s="90">
        <v>1511439.71</v>
      </c>
      <c r="HB19" s="90">
        <v>100358454.72</v>
      </c>
      <c r="HC19" s="90">
        <v>5697010.6900000004</v>
      </c>
      <c r="HD19" s="90">
        <v>7230679.4299999997</v>
      </c>
      <c r="HE19" s="90">
        <v>5346230.43</v>
      </c>
      <c r="HF19" s="90">
        <v>4032780.59</v>
      </c>
      <c r="HG19" s="90">
        <v>4981199.62</v>
      </c>
      <c r="HH19" s="90">
        <v>805861.64</v>
      </c>
      <c r="HI19" s="90">
        <v>88278190.74000001</v>
      </c>
      <c r="HJ19" s="90">
        <v>4064733.69</v>
      </c>
      <c r="HK19" s="90">
        <v>4859620.55</v>
      </c>
      <c r="HL19" s="90">
        <v>3212775.99</v>
      </c>
      <c r="HM19" s="90">
        <v>2283885.9900000002</v>
      </c>
      <c r="HN19" s="90">
        <v>1752925.73</v>
      </c>
      <c r="HO19" s="90">
        <v>4985068.62</v>
      </c>
      <c r="HP19" s="90">
        <v>1222665.17</v>
      </c>
      <c r="HQ19" s="90">
        <v>117026094.34999999</v>
      </c>
      <c r="HR19" s="90">
        <v>34006454.43</v>
      </c>
      <c r="HS19" s="90">
        <v>2793724.86</v>
      </c>
      <c r="HT19" s="90">
        <v>1648386.98</v>
      </c>
      <c r="HU19" s="90">
        <v>1501156.38</v>
      </c>
      <c r="HV19" s="90">
        <v>1400024.56</v>
      </c>
      <c r="HW19" s="90">
        <v>5058330.4800000004</v>
      </c>
      <c r="HX19" s="90">
        <v>3007247.41</v>
      </c>
      <c r="HY19" s="90">
        <v>1223236.1100000001</v>
      </c>
      <c r="HZ19" s="90">
        <v>1406443.3</v>
      </c>
      <c r="IA19" s="90">
        <v>1336754.32</v>
      </c>
      <c r="IB19" s="90">
        <v>3071536.43</v>
      </c>
      <c r="IC19" s="90">
        <v>864077.72</v>
      </c>
      <c r="ID19" s="90">
        <v>2774272.29</v>
      </c>
      <c r="IE19" s="90">
        <v>1070612.83</v>
      </c>
      <c r="IF19" s="90">
        <v>996387.29</v>
      </c>
      <c r="IG19" s="90">
        <v>108879902.00999999</v>
      </c>
      <c r="IH19" s="90">
        <v>33178846.509999998</v>
      </c>
      <c r="II19" s="90">
        <v>3967797.36</v>
      </c>
      <c r="IJ19" s="90">
        <v>9144958.2699999996</v>
      </c>
      <c r="IK19" s="90">
        <v>16216756.779999999</v>
      </c>
      <c r="IL19" s="90">
        <v>2558726.2800000003</v>
      </c>
      <c r="IM19" s="90">
        <v>2479588.0499999998</v>
      </c>
      <c r="IN19" s="90">
        <v>1809528.43</v>
      </c>
      <c r="IO19" s="90">
        <v>1745694.12</v>
      </c>
      <c r="IP19" s="90">
        <v>1902880.3199999998</v>
      </c>
      <c r="IQ19" s="90">
        <v>1872105.72</v>
      </c>
      <c r="IR19" s="90">
        <v>254468751.62</v>
      </c>
      <c r="IS19" s="90">
        <v>56166095.07</v>
      </c>
      <c r="IT19" s="90">
        <v>7348811.7199999997</v>
      </c>
      <c r="IU19" s="90">
        <v>3949660.84</v>
      </c>
      <c r="IV19" s="90">
        <v>2356100.54</v>
      </c>
      <c r="IW19" s="90">
        <v>1292123.6100000001</v>
      </c>
      <c r="IX19" s="90">
        <v>2041407.23</v>
      </c>
      <c r="IY19" s="90">
        <v>1113806</v>
      </c>
      <c r="IZ19" s="90">
        <v>1082108.3900000001</v>
      </c>
      <c r="JA19" s="90">
        <v>2283081.0499999998</v>
      </c>
      <c r="JB19" s="90">
        <v>2564366.59</v>
      </c>
      <c r="JC19" s="90">
        <v>1524876.41</v>
      </c>
      <c r="JD19" s="90">
        <v>31874622.190000001</v>
      </c>
      <c r="JE19" s="90">
        <v>9378521.8399999999</v>
      </c>
      <c r="JF19" s="90">
        <v>1402764.47</v>
      </c>
      <c r="JG19" s="90">
        <v>1372500.3</v>
      </c>
      <c r="JH19" s="90">
        <v>1104315.72</v>
      </c>
      <c r="JI19" s="90">
        <v>928748.6</v>
      </c>
      <c r="JJ19" s="90">
        <v>44850242.619999997</v>
      </c>
      <c r="JK19" s="90">
        <v>989507.36</v>
      </c>
      <c r="JL19" s="90">
        <v>1897173.93</v>
      </c>
      <c r="JM19" s="90">
        <v>2323345.34</v>
      </c>
      <c r="JN19" s="90">
        <v>1544606.7</v>
      </c>
      <c r="JO19" s="90">
        <v>5306882.54</v>
      </c>
      <c r="JP19" s="90">
        <v>1194596.1000000001</v>
      </c>
      <c r="JQ19" s="90">
        <v>87994768.780000001</v>
      </c>
      <c r="JR19" s="90">
        <v>41602172.559999995</v>
      </c>
      <c r="JS19" s="90">
        <v>2800719.46</v>
      </c>
      <c r="JT19" s="90">
        <v>1716181.19</v>
      </c>
      <c r="JU19" s="90">
        <v>3429054.32</v>
      </c>
      <c r="JV19" s="90">
        <v>794232.99</v>
      </c>
      <c r="JW19" s="90">
        <v>11729131.130000001</v>
      </c>
      <c r="JX19" s="90">
        <v>6205553.1399999997</v>
      </c>
      <c r="JY19" s="90">
        <v>2653877.4899999998</v>
      </c>
      <c r="JZ19" s="90">
        <v>3337711.86</v>
      </c>
      <c r="KA19" s="90">
        <v>3426271.45</v>
      </c>
      <c r="KB19" s="90">
        <v>2816328.57</v>
      </c>
      <c r="KC19" s="90">
        <v>1679639.75</v>
      </c>
      <c r="KD19" s="90">
        <v>333912.14</v>
      </c>
      <c r="KE19" s="90">
        <v>1850546.27</v>
      </c>
      <c r="KF19" s="90">
        <v>196290762.60999998</v>
      </c>
      <c r="KG19" s="90">
        <v>0</v>
      </c>
      <c r="KH19" s="90">
        <v>2730338.73</v>
      </c>
      <c r="KI19" s="90">
        <v>2388021.56</v>
      </c>
      <c r="KJ19" s="90">
        <v>11284895.890000001</v>
      </c>
      <c r="KK19" s="90">
        <v>4751132.7300000004</v>
      </c>
      <c r="KL19" s="90">
        <v>20789298.920000002</v>
      </c>
      <c r="KM19" s="90">
        <v>2243150.52</v>
      </c>
      <c r="KN19" s="90">
        <v>1841503.0899999999</v>
      </c>
      <c r="KO19" s="90">
        <v>39209224.219999999</v>
      </c>
      <c r="KP19" s="90">
        <v>2080850.35</v>
      </c>
      <c r="KQ19" s="90">
        <v>3848299.45</v>
      </c>
      <c r="KR19" s="90">
        <v>25283099.919999998</v>
      </c>
      <c r="KS19" s="90">
        <v>1793062.74</v>
      </c>
      <c r="KT19" s="90">
        <v>3989848.73</v>
      </c>
      <c r="KU19" s="90">
        <v>95432478.150000006</v>
      </c>
      <c r="KV19" s="90">
        <v>3377017.52</v>
      </c>
      <c r="KW19" s="90">
        <v>67457478.620000005</v>
      </c>
      <c r="KX19" s="90">
        <v>2035785.47</v>
      </c>
      <c r="KY19" s="90">
        <v>1073560.04</v>
      </c>
      <c r="KZ19" s="90">
        <v>5355370.18</v>
      </c>
      <c r="LA19" s="90">
        <v>4179862.55</v>
      </c>
      <c r="LB19" s="90">
        <v>2082292.28</v>
      </c>
      <c r="LC19" s="90">
        <v>1852010.02</v>
      </c>
      <c r="LD19" s="90">
        <v>1532661.4600000002</v>
      </c>
      <c r="LE19" s="90">
        <v>195695424.71000001</v>
      </c>
      <c r="LF19" s="90">
        <v>21311591.199999999</v>
      </c>
      <c r="LG19" s="90">
        <v>35667217.25</v>
      </c>
      <c r="LH19" s="90">
        <v>33345147.869999997</v>
      </c>
      <c r="LI19" s="90">
        <v>3843732.64</v>
      </c>
      <c r="LJ19" s="90">
        <v>2419806.15</v>
      </c>
      <c r="LK19" s="90">
        <v>853816.99</v>
      </c>
      <c r="LL19" s="90">
        <v>3395703.5</v>
      </c>
      <c r="LM19" s="90">
        <v>2118556.5299999998</v>
      </c>
      <c r="LN19" s="90">
        <v>4730157.5599999996</v>
      </c>
      <c r="LO19" s="90">
        <v>876253.84</v>
      </c>
      <c r="LP19" s="90">
        <v>48230648.690000005</v>
      </c>
      <c r="LQ19" s="90">
        <v>3753982.52</v>
      </c>
      <c r="LR19" s="90">
        <v>1191466.51</v>
      </c>
      <c r="LS19" s="90">
        <v>5469084.7300000004</v>
      </c>
      <c r="LT19" s="90">
        <v>40573354.600000001</v>
      </c>
      <c r="LU19" s="90">
        <v>152365535</v>
      </c>
      <c r="LV19" s="90">
        <v>42398466.769999996</v>
      </c>
      <c r="LW19" s="90">
        <v>10144519.85</v>
      </c>
      <c r="LX19" s="90">
        <v>5870670.5300000003</v>
      </c>
      <c r="LY19" s="90">
        <v>3602681.09</v>
      </c>
      <c r="LZ19" s="90">
        <v>3574378.9299999997</v>
      </c>
      <c r="MA19" s="90">
        <v>3604327.16</v>
      </c>
      <c r="MB19" s="90">
        <v>5175984.04</v>
      </c>
      <c r="MC19" s="90">
        <v>12099245.109999999</v>
      </c>
      <c r="MD19" s="90">
        <v>2197404.62</v>
      </c>
      <c r="ME19" s="90">
        <v>180398297.88</v>
      </c>
      <c r="MF19" s="90">
        <v>2524146.62</v>
      </c>
      <c r="MG19" s="90">
        <v>2147324.92</v>
      </c>
      <c r="MH19" s="90">
        <v>1672390.87</v>
      </c>
      <c r="MI19" s="90">
        <v>1359078.29</v>
      </c>
      <c r="MJ19" s="90">
        <v>3253905.53</v>
      </c>
      <c r="MK19" s="90">
        <v>1806836.69</v>
      </c>
      <c r="ML19" s="90">
        <v>2001172.66</v>
      </c>
      <c r="MM19" s="90">
        <v>4470656.5200000005</v>
      </c>
      <c r="MN19" s="90">
        <v>2793732.24</v>
      </c>
      <c r="MO19" s="90">
        <v>2104861.1799999997</v>
      </c>
      <c r="MP19" s="90">
        <v>2297499.85</v>
      </c>
      <c r="MQ19" s="90">
        <v>79375541.179999992</v>
      </c>
      <c r="MR19" s="90">
        <v>2179695.34</v>
      </c>
      <c r="MS19" s="90">
        <v>2592736.61</v>
      </c>
      <c r="MT19" s="90">
        <v>5002952.8100000005</v>
      </c>
      <c r="MU19" s="90">
        <v>5018248.33</v>
      </c>
      <c r="MV19" s="90">
        <v>1814570.19</v>
      </c>
      <c r="MW19" s="90">
        <v>13083488.979900001</v>
      </c>
      <c r="MX19" s="90">
        <v>5276889.42</v>
      </c>
      <c r="MY19" s="90">
        <v>2786614.49</v>
      </c>
      <c r="MZ19" s="90">
        <v>623361.31999999995</v>
      </c>
      <c r="NA19" s="90">
        <v>761625.35</v>
      </c>
      <c r="NB19" s="90">
        <v>341339910.00999999</v>
      </c>
      <c r="NC19" s="90">
        <v>16964191.09</v>
      </c>
      <c r="ND19" s="90">
        <v>2350890.39</v>
      </c>
      <c r="NE19" s="90">
        <v>64721927.910000004</v>
      </c>
      <c r="NF19" s="90">
        <v>2509878.27</v>
      </c>
      <c r="NG19" s="90">
        <v>5649378.54</v>
      </c>
      <c r="NH19" s="90">
        <v>30618645.739999998</v>
      </c>
      <c r="NI19" s="90">
        <v>21946381.780000001</v>
      </c>
      <c r="NJ19" s="90">
        <v>503881.33</v>
      </c>
      <c r="NK19" s="90">
        <v>3907532.5300000003</v>
      </c>
      <c r="NL19" s="90">
        <v>4727580.12</v>
      </c>
      <c r="NM19" s="90">
        <v>3529928.59</v>
      </c>
      <c r="NN19" s="90">
        <v>28873750.710000001</v>
      </c>
      <c r="NO19" s="90">
        <v>613917.81000000006</v>
      </c>
      <c r="NP19" s="90">
        <v>1290772.83</v>
      </c>
      <c r="NQ19" s="90">
        <v>1748734.0299999998</v>
      </c>
      <c r="NR19" s="90">
        <v>859440.17</v>
      </c>
      <c r="NS19" s="90">
        <v>286132.68</v>
      </c>
      <c r="NT19" s="90">
        <v>596223.88</v>
      </c>
      <c r="NU19" s="90">
        <v>63025177.219999999</v>
      </c>
      <c r="NV19" s="90">
        <v>33336604.829999998</v>
      </c>
      <c r="NW19" s="90">
        <v>2587036.2599999998</v>
      </c>
      <c r="NX19" s="90">
        <v>1386798.46</v>
      </c>
      <c r="NY19" s="90">
        <v>1940201.19</v>
      </c>
      <c r="NZ19" s="90">
        <v>2594442.73</v>
      </c>
      <c r="OA19" s="90">
        <v>809237.57</v>
      </c>
      <c r="OB19" s="90">
        <v>168173276.31</v>
      </c>
      <c r="OC19" s="90">
        <v>15986314.119999999</v>
      </c>
      <c r="OD19" s="90">
        <v>3334491.06</v>
      </c>
      <c r="OE19" s="90">
        <v>18857927.340000004</v>
      </c>
      <c r="OF19" s="90">
        <v>2188738.48</v>
      </c>
      <c r="OG19" s="90">
        <v>4268126.37</v>
      </c>
      <c r="OH19" s="90">
        <v>7547205.8300000001</v>
      </c>
      <c r="OI19" s="90">
        <v>1326303.1800000002</v>
      </c>
      <c r="OJ19" s="90">
        <v>2243987.2599999998</v>
      </c>
      <c r="OK19" s="90">
        <v>163926754.02000001</v>
      </c>
      <c r="OL19" s="90">
        <v>11608897.9</v>
      </c>
      <c r="OM19" s="90">
        <v>33332099.039999999</v>
      </c>
      <c r="ON19" s="90">
        <v>4079149.54</v>
      </c>
      <c r="OO19" s="90">
        <v>3702349.36</v>
      </c>
      <c r="OP19" s="90">
        <v>1281810.96</v>
      </c>
      <c r="OQ19" s="90">
        <v>50312090.710000001</v>
      </c>
      <c r="OR19" s="90">
        <v>1825582.79</v>
      </c>
      <c r="OS19" s="90">
        <v>2352843.85</v>
      </c>
      <c r="OT19" s="90">
        <v>2177020.4</v>
      </c>
      <c r="OU19" s="90">
        <v>3001783.8</v>
      </c>
      <c r="OV19" s="90">
        <v>14427473.350000001</v>
      </c>
      <c r="OW19" s="90">
        <v>2337922.44</v>
      </c>
      <c r="OX19" s="90">
        <v>1448273.43</v>
      </c>
      <c r="OY19" s="90">
        <v>556578.47</v>
      </c>
      <c r="OZ19" s="90">
        <v>96013460.780000001</v>
      </c>
      <c r="PA19" s="90">
        <v>1954162.9400000002</v>
      </c>
      <c r="PB19" s="90">
        <v>11136516.540000001</v>
      </c>
      <c r="PC19" s="90">
        <v>1719969.0399999998</v>
      </c>
      <c r="PD19" s="90">
        <v>5672897.4800000004</v>
      </c>
      <c r="PE19" s="90">
        <v>11131554.390000001</v>
      </c>
      <c r="PF19" s="90">
        <v>3153123.78</v>
      </c>
      <c r="PG19" s="90">
        <v>2150006.75</v>
      </c>
      <c r="PH19" s="90">
        <v>3724209.21</v>
      </c>
      <c r="PI19" s="90">
        <v>2845588.71</v>
      </c>
      <c r="PJ19" s="90">
        <v>5496516.6200000001</v>
      </c>
      <c r="PK19" s="90">
        <v>4601212.72</v>
      </c>
      <c r="PL19" s="90">
        <v>1700260.16</v>
      </c>
      <c r="PM19" s="90">
        <v>13553548.629999999</v>
      </c>
      <c r="PN19" s="90">
        <v>2723755.37</v>
      </c>
      <c r="PO19" s="90">
        <v>1253819.98</v>
      </c>
      <c r="PP19" s="90">
        <v>856909.82000000007</v>
      </c>
      <c r="PQ19" s="90">
        <v>872634.8</v>
      </c>
      <c r="PR19" s="90">
        <v>306172871.62</v>
      </c>
      <c r="PS19" s="90">
        <v>3748082.11</v>
      </c>
      <c r="PT19" s="90">
        <v>3183832.3</v>
      </c>
      <c r="PU19" s="90">
        <v>9075135.209999999</v>
      </c>
      <c r="PV19" s="90">
        <v>44143844.57</v>
      </c>
      <c r="PW19" s="90">
        <v>2796554.09</v>
      </c>
      <c r="PX19" s="90">
        <v>9357901.6600000001</v>
      </c>
      <c r="PY19" s="90">
        <v>3141218.1799999997</v>
      </c>
      <c r="PZ19" s="90">
        <v>18496792.100000001</v>
      </c>
      <c r="QA19" s="90">
        <v>1111012.4099999999</v>
      </c>
      <c r="QB19" s="90">
        <v>6966864.0700000003</v>
      </c>
      <c r="QC19" s="90">
        <v>2045174.87</v>
      </c>
      <c r="QD19" s="90">
        <v>3142148.43</v>
      </c>
      <c r="QE19" s="90">
        <v>3548358.71</v>
      </c>
      <c r="QF19" s="90">
        <v>9580862.8200000003</v>
      </c>
      <c r="QG19" s="90">
        <v>4108316.17</v>
      </c>
      <c r="QH19" s="90">
        <v>2282884.7599999998</v>
      </c>
      <c r="QI19" s="90">
        <v>2362072.92</v>
      </c>
      <c r="QJ19" s="90">
        <v>1539441</v>
      </c>
      <c r="QK19" s="90">
        <v>10597912.32</v>
      </c>
      <c r="QL19" s="90">
        <v>16017634.33</v>
      </c>
      <c r="QM19" s="90">
        <v>2450352.66</v>
      </c>
      <c r="QN19" s="90">
        <v>1206877.25</v>
      </c>
      <c r="QO19" s="90">
        <v>793076.99</v>
      </c>
      <c r="QP19" s="90">
        <v>78631.97</v>
      </c>
      <c r="QQ19" s="90">
        <v>570868.93999999994</v>
      </c>
      <c r="QR19" s="90">
        <v>131905275.09999999</v>
      </c>
      <c r="QS19" s="90">
        <v>1783756.46</v>
      </c>
      <c r="QT19" s="90">
        <v>7485325.8100000005</v>
      </c>
      <c r="QU19" s="90">
        <v>2664794.79</v>
      </c>
      <c r="QV19" s="90">
        <v>4141018.98</v>
      </c>
      <c r="QW19" s="90">
        <v>11797846.039999999</v>
      </c>
      <c r="QX19" s="90">
        <v>3180389.94</v>
      </c>
      <c r="QY19" s="90">
        <v>5861089.8700000001</v>
      </c>
      <c r="QZ19" s="90">
        <v>5516491.3900000006</v>
      </c>
      <c r="RA19" s="90">
        <v>2814207.61</v>
      </c>
      <c r="RB19" s="90">
        <v>3244480.81</v>
      </c>
      <c r="RC19" s="90">
        <v>1339281.99</v>
      </c>
      <c r="RD19" s="90">
        <v>889137.15</v>
      </c>
      <c r="RE19" s="90">
        <v>172303076</v>
      </c>
      <c r="RF19" s="90">
        <v>9211994.4000000004</v>
      </c>
      <c r="RG19" s="90">
        <v>3145034.49</v>
      </c>
      <c r="RH19" s="90">
        <v>4937789.99</v>
      </c>
      <c r="RI19" s="90">
        <v>1558021.35</v>
      </c>
      <c r="RJ19" s="90">
        <v>6378686.79</v>
      </c>
      <c r="RK19" s="90">
        <v>13323978.08</v>
      </c>
      <c r="RL19" s="90">
        <v>3070913.63</v>
      </c>
      <c r="RM19" s="90">
        <v>3397930.7</v>
      </c>
      <c r="RN19" s="90">
        <v>11067191.65</v>
      </c>
      <c r="RO19" s="90">
        <v>12375353.9</v>
      </c>
      <c r="RP19" s="90">
        <v>3990534.97</v>
      </c>
      <c r="RQ19" s="90">
        <v>1820419.75</v>
      </c>
      <c r="RR19" s="90">
        <v>3153659.52</v>
      </c>
      <c r="RS19" s="90">
        <v>1086169.51</v>
      </c>
      <c r="RT19" s="90">
        <v>1732269.59</v>
      </c>
      <c r="RU19" s="90">
        <v>2929667.52</v>
      </c>
      <c r="RV19" s="90">
        <v>1355814.2</v>
      </c>
      <c r="RW19" s="90">
        <v>404091.43</v>
      </c>
      <c r="RX19" s="90">
        <v>958867.62</v>
      </c>
      <c r="RY19" s="90">
        <v>45799993.920000002</v>
      </c>
      <c r="RZ19" s="90">
        <v>4484098.88</v>
      </c>
      <c r="SA19" s="90">
        <v>2122744.77</v>
      </c>
      <c r="SB19" s="90">
        <v>1383411.24</v>
      </c>
      <c r="SC19" s="90">
        <v>1479757.04</v>
      </c>
      <c r="SD19" s="90">
        <v>4804477.1099999994</v>
      </c>
      <c r="SE19" s="90">
        <v>1973746.64</v>
      </c>
      <c r="SF19" s="90">
        <v>7997355.3499999996</v>
      </c>
      <c r="SG19" s="90">
        <v>2201013.5099999998</v>
      </c>
      <c r="SH19" s="90">
        <v>2080892.82</v>
      </c>
      <c r="SI19" s="90">
        <v>12325204.890000001</v>
      </c>
      <c r="SJ19" s="90">
        <v>471038.12</v>
      </c>
      <c r="SK19" s="90">
        <v>37728513.969999999</v>
      </c>
      <c r="SL19" s="90">
        <v>3560415.48</v>
      </c>
      <c r="SM19" s="90">
        <v>4174778.42</v>
      </c>
      <c r="SN19" s="90">
        <v>10860810.4</v>
      </c>
      <c r="SO19" s="90">
        <v>1866703.56</v>
      </c>
      <c r="SP19" s="90">
        <v>3196776.55</v>
      </c>
      <c r="SQ19" s="90">
        <v>2147150.21</v>
      </c>
      <c r="SR19" s="90">
        <v>1238887.95</v>
      </c>
      <c r="SS19" s="90">
        <v>102878185.40000001</v>
      </c>
      <c r="ST19" s="90">
        <v>1692804.81</v>
      </c>
      <c r="SU19" s="90">
        <v>4855564.57</v>
      </c>
      <c r="SV19" s="90">
        <v>3495220.02</v>
      </c>
      <c r="SW19" s="90">
        <v>927555.35</v>
      </c>
      <c r="SX19" s="90">
        <v>1951730.91</v>
      </c>
      <c r="SY19" s="90">
        <v>2978227.22</v>
      </c>
      <c r="SZ19" s="90">
        <v>9045928.0500000007</v>
      </c>
      <c r="TA19" s="90">
        <v>2875456.4</v>
      </c>
      <c r="TB19" s="90">
        <v>2721382.29</v>
      </c>
      <c r="TC19" s="90">
        <v>2391291.96</v>
      </c>
      <c r="TD19" s="90">
        <v>7162875.25</v>
      </c>
      <c r="TE19" s="90">
        <v>2365550.89</v>
      </c>
      <c r="TF19" s="90">
        <v>2492669.63</v>
      </c>
      <c r="TG19" s="90">
        <v>144049683.95000002</v>
      </c>
      <c r="TH19" s="90">
        <v>3361904.6100000003</v>
      </c>
      <c r="TI19" s="90">
        <v>2325567.1</v>
      </c>
      <c r="TJ19" s="90">
        <v>11677149.73</v>
      </c>
      <c r="TK19" s="90">
        <v>8943162.1500000004</v>
      </c>
      <c r="TL19" s="90">
        <v>2871670.89</v>
      </c>
      <c r="TM19" s="90">
        <v>639862.44999999995</v>
      </c>
      <c r="TN19" s="90">
        <v>19024035.259999998</v>
      </c>
      <c r="TO19" s="90">
        <v>2811758.0100000002</v>
      </c>
      <c r="TP19" s="90">
        <v>7245340.8200000003</v>
      </c>
      <c r="TQ19" s="90">
        <v>9591293.8599999994</v>
      </c>
      <c r="TR19" s="90">
        <v>2273594.31</v>
      </c>
      <c r="TS19" s="90">
        <v>1776349.3</v>
      </c>
      <c r="TT19" s="90">
        <v>2318764.14</v>
      </c>
      <c r="TU19" s="90">
        <v>1323272.53</v>
      </c>
      <c r="TV19" s="90">
        <v>2590359.25</v>
      </c>
      <c r="TW19" s="90">
        <v>19498366.540000003</v>
      </c>
      <c r="TX19" s="90">
        <v>2938000.02</v>
      </c>
      <c r="TY19" s="90">
        <v>89056077.939999998</v>
      </c>
      <c r="TZ19" s="90">
        <v>8165324.6799999997</v>
      </c>
      <c r="UA19" s="90">
        <v>1991229.07</v>
      </c>
      <c r="UB19" s="90">
        <v>1932740.19</v>
      </c>
      <c r="UC19" s="90">
        <v>68675049.290000007</v>
      </c>
      <c r="UD19" s="90">
        <v>1294575.82</v>
      </c>
      <c r="UE19" s="90">
        <v>532429.63</v>
      </c>
      <c r="UF19" s="90">
        <v>2361245.17</v>
      </c>
      <c r="UG19" s="90">
        <v>2537223</v>
      </c>
      <c r="UH19" s="90">
        <v>48582203.590000004</v>
      </c>
      <c r="UI19" s="90">
        <v>5570336.25</v>
      </c>
      <c r="UJ19" s="90">
        <v>3356560.35</v>
      </c>
      <c r="UK19" s="90">
        <v>8033062.5800000001</v>
      </c>
      <c r="UL19" s="90">
        <v>6058665.0299999993</v>
      </c>
      <c r="UM19" s="90">
        <v>2806943.47</v>
      </c>
      <c r="UN19" s="90">
        <v>293227625.57999998</v>
      </c>
      <c r="UO19" s="90">
        <v>4430520.83</v>
      </c>
      <c r="UP19" s="90">
        <v>3583719.88</v>
      </c>
      <c r="UQ19" s="90">
        <v>21088225.529999997</v>
      </c>
      <c r="UR19" s="90">
        <v>684192.48</v>
      </c>
      <c r="US19" s="90">
        <v>2275581.4</v>
      </c>
      <c r="UT19" s="90">
        <v>9947475.6300000008</v>
      </c>
      <c r="UU19" s="90">
        <v>2478615.46</v>
      </c>
      <c r="UV19" s="90">
        <v>2337515.7200000002</v>
      </c>
      <c r="UW19" s="90">
        <v>2515130.52</v>
      </c>
      <c r="UX19" s="90">
        <v>2483778.73</v>
      </c>
      <c r="UY19" s="90">
        <v>8932832.3699999992</v>
      </c>
      <c r="UZ19" s="90">
        <v>3853456.35</v>
      </c>
      <c r="VA19" s="90">
        <v>9078284.5800000001</v>
      </c>
      <c r="VB19" s="90">
        <v>1816040.01</v>
      </c>
      <c r="VC19" s="90">
        <v>1532744.41</v>
      </c>
      <c r="VD19" s="90">
        <v>1635782.42</v>
      </c>
      <c r="VE19" s="90">
        <v>2909083.3</v>
      </c>
      <c r="VF19" s="90">
        <v>17279251.989999998</v>
      </c>
      <c r="VG19" s="90">
        <v>960818.86</v>
      </c>
      <c r="VH19" s="90">
        <v>1837665.72</v>
      </c>
      <c r="VI19" s="90">
        <v>769713.17999999993</v>
      </c>
      <c r="VJ19" s="90">
        <v>92246160.390000001</v>
      </c>
      <c r="VK19" s="90">
        <v>2493857.7000000002</v>
      </c>
      <c r="VL19" s="90">
        <v>3255789.87</v>
      </c>
      <c r="VM19" s="90">
        <v>5878350.8399999999</v>
      </c>
      <c r="VN19" s="90">
        <v>6847537.9500000002</v>
      </c>
      <c r="VO19" s="90">
        <v>7912354.7199999997</v>
      </c>
      <c r="VP19" s="90">
        <v>4082085.08</v>
      </c>
      <c r="VQ19" s="90">
        <v>3693862.59</v>
      </c>
      <c r="VR19" s="90">
        <v>6275196.21</v>
      </c>
      <c r="VS19" s="90">
        <v>36534116.75</v>
      </c>
      <c r="VT19" s="90">
        <v>2862320.45</v>
      </c>
      <c r="VU19" s="90">
        <v>3202464.79</v>
      </c>
      <c r="VV19" s="90">
        <v>3796788.46</v>
      </c>
      <c r="VW19" s="90">
        <v>2573898.6500000004</v>
      </c>
      <c r="VX19" s="90">
        <v>1362143.8900000001</v>
      </c>
      <c r="VY19" s="90">
        <v>507084731.63</v>
      </c>
      <c r="VZ19" s="90">
        <v>8529852.4700000007</v>
      </c>
      <c r="WA19" s="90">
        <v>4117532.68</v>
      </c>
      <c r="WB19" s="90">
        <v>2153365.25</v>
      </c>
      <c r="WC19" s="90">
        <v>2767812.37</v>
      </c>
      <c r="WD19" s="90">
        <v>4133009.5500000003</v>
      </c>
      <c r="WE19" s="90">
        <v>9037401.120000001</v>
      </c>
      <c r="WF19" s="90">
        <v>8828822.1000000015</v>
      </c>
      <c r="WG19" s="90">
        <v>3991908.01</v>
      </c>
      <c r="WH19" s="90">
        <v>6496789.4899999993</v>
      </c>
      <c r="WI19" s="90">
        <v>2844387.45</v>
      </c>
      <c r="WJ19" s="90">
        <v>17386968.649999999</v>
      </c>
      <c r="WK19" s="90">
        <v>4085588.68</v>
      </c>
      <c r="WL19" s="90">
        <v>7986383.96</v>
      </c>
      <c r="WM19" s="90">
        <v>16547885.16</v>
      </c>
      <c r="WN19" s="90">
        <v>4275285.79</v>
      </c>
      <c r="WO19" s="90">
        <v>6185566.5199999996</v>
      </c>
      <c r="WP19" s="90">
        <v>4489656.49</v>
      </c>
      <c r="WQ19" s="90">
        <v>1923804.6</v>
      </c>
      <c r="WR19" s="90">
        <v>8710202.1699999999</v>
      </c>
      <c r="WS19" s="90">
        <v>73718554.840000004</v>
      </c>
      <c r="WT19" s="90">
        <v>3288643.12</v>
      </c>
      <c r="WU19" s="90">
        <v>1392391.22</v>
      </c>
      <c r="WV19" s="90">
        <v>1979010.39</v>
      </c>
      <c r="WW19" s="90">
        <v>2528341.75</v>
      </c>
      <c r="WX19" s="90">
        <v>3178502.0100000002</v>
      </c>
      <c r="WY19" s="90">
        <v>2040063.46</v>
      </c>
      <c r="WZ19" s="90">
        <v>2520348.33</v>
      </c>
      <c r="XA19" s="90">
        <v>49990401.349999994</v>
      </c>
      <c r="XB19" s="90">
        <v>2718483.31</v>
      </c>
      <c r="XC19" s="90">
        <v>776467.76</v>
      </c>
      <c r="XD19" s="90">
        <v>829031.78200000001</v>
      </c>
      <c r="XE19" s="90">
        <v>567477.35</v>
      </c>
      <c r="XF19" s="90">
        <v>165507854.47999999</v>
      </c>
      <c r="XG19" s="90">
        <v>4110749.16</v>
      </c>
      <c r="XH19" s="90">
        <v>5378124.0899999999</v>
      </c>
      <c r="XI19" s="90">
        <v>40521295.219999999</v>
      </c>
      <c r="XJ19" s="90">
        <v>3038985.67</v>
      </c>
      <c r="XK19" s="90">
        <v>4447002.41</v>
      </c>
      <c r="XL19" s="90">
        <v>9786226.5199999996</v>
      </c>
      <c r="XM19" s="90">
        <v>2939227.89</v>
      </c>
      <c r="XN19" s="90">
        <v>3562706.56</v>
      </c>
      <c r="XO19" s="90">
        <v>8746840.620000001</v>
      </c>
      <c r="XP19" s="90">
        <v>4221665.9399999995</v>
      </c>
      <c r="XQ19" s="90">
        <v>2230991.0299999998</v>
      </c>
      <c r="XR19" s="90">
        <v>2063723.94</v>
      </c>
      <c r="XS19" s="90">
        <v>2480952.58</v>
      </c>
      <c r="XT19" s="90">
        <v>2335832.69</v>
      </c>
      <c r="XU19" s="90">
        <v>2236132.6800000002</v>
      </c>
      <c r="XV19" s="90">
        <v>1648931.74</v>
      </c>
      <c r="XW19" s="90">
        <v>2036844.25</v>
      </c>
      <c r="XX19" s="90">
        <v>1693730.71</v>
      </c>
      <c r="XY19" s="90">
        <v>1841207.63</v>
      </c>
      <c r="XZ19" s="90">
        <v>2038203</v>
      </c>
      <c r="YA19" s="90">
        <v>1840753.07</v>
      </c>
      <c r="YB19" s="90">
        <v>2043422.18</v>
      </c>
      <c r="YC19" s="90">
        <v>167297587.92000002</v>
      </c>
      <c r="YD19" s="90">
        <v>2725933.24</v>
      </c>
      <c r="YE19" s="90">
        <v>8695208.2799999993</v>
      </c>
      <c r="YF19" s="90">
        <v>2840893.17</v>
      </c>
      <c r="YG19" s="90">
        <v>19220800.780000001</v>
      </c>
      <c r="YH19" s="90">
        <v>3179829.87</v>
      </c>
      <c r="YI19" s="90">
        <v>5899773.3100000005</v>
      </c>
      <c r="YJ19" s="90">
        <v>1674258.55</v>
      </c>
      <c r="YK19" s="90">
        <v>17456665.550000001</v>
      </c>
      <c r="YL19" s="90">
        <v>13859456.34</v>
      </c>
      <c r="YM19" s="90">
        <v>6062755.71</v>
      </c>
      <c r="YN19" s="90">
        <v>3391152.24</v>
      </c>
      <c r="YO19" s="90">
        <v>2765585.5</v>
      </c>
      <c r="YP19" s="90">
        <v>2632690.5699999998</v>
      </c>
      <c r="YQ19" s="90">
        <v>1570150.58</v>
      </c>
      <c r="YR19" s="90">
        <v>1948161.18</v>
      </c>
      <c r="YS19" s="90">
        <v>2573687.73</v>
      </c>
      <c r="YT19" s="90">
        <v>63115556.159999996</v>
      </c>
      <c r="YU19" s="90">
        <v>1490679.3599999999</v>
      </c>
      <c r="YV19" s="90">
        <v>1628705.7800000003</v>
      </c>
      <c r="YW19" s="90">
        <v>1009995.98</v>
      </c>
      <c r="YX19" s="90">
        <v>2566500.02</v>
      </c>
      <c r="YY19" s="90">
        <v>766452.22</v>
      </c>
      <c r="YZ19" s="90">
        <v>1421657.4300000002</v>
      </c>
      <c r="ZA19" s="90">
        <v>50823615.909999996</v>
      </c>
      <c r="ZB19" s="90">
        <v>1923591.53</v>
      </c>
      <c r="ZC19" s="90">
        <v>2284716.69</v>
      </c>
      <c r="ZD19" s="90">
        <v>3690758.85</v>
      </c>
      <c r="ZE19" s="90">
        <v>1789998.4100000001</v>
      </c>
      <c r="ZF19" s="90">
        <v>2639992.1</v>
      </c>
      <c r="ZG19" s="90">
        <v>1337698.0299999998</v>
      </c>
      <c r="ZH19" s="90">
        <v>1547520.01</v>
      </c>
      <c r="ZI19" s="90">
        <v>6235295.3300000001</v>
      </c>
      <c r="ZJ19" s="90">
        <v>119252948.03999999</v>
      </c>
      <c r="ZK19" s="90">
        <v>1995073.2899999998</v>
      </c>
      <c r="ZL19" s="90">
        <v>5769308.3700000001</v>
      </c>
      <c r="ZM19" s="90">
        <v>17738150.09</v>
      </c>
      <c r="ZN19" s="90">
        <v>9812370.6300000008</v>
      </c>
      <c r="ZO19" s="90">
        <v>1699466.33</v>
      </c>
      <c r="ZP19" s="90">
        <v>4262970.71</v>
      </c>
      <c r="ZQ19" s="90">
        <v>5176580.6899999995</v>
      </c>
      <c r="ZR19" s="90">
        <v>6686995.9900000002</v>
      </c>
      <c r="ZS19" s="90">
        <v>8028504.9800000004</v>
      </c>
      <c r="ZT19" s="90">
        <v>1188214.8599999999</v>
      </c>
      <c r="ZU19" s="90">
        <v>1940628.5999999999</v>
      </c>
      <c r="ZV19" s="90">
        <v>3012928.8</v>
      </c>
      <c r="ZW19" s="90">
        <v>3357632.47</v>
      </c>
      <c r="ZX19" s="90">
        <v>2000310.38</v>
      </c>
      <c r="ZY19" s="90">
        <v>2237519.29</v>
      </c>
      <c r="ZZ19" s="90">
        <v>2649854.79</v>
      </c>
      <c r="AAA19" s="90">
        <v>1551456.68</v>
      </c>
      <c r="AAB19" s="90">
        <v>2602470.5</v>
      </c>
      <c r="AAC19" s="90">
        <v>1356400.98</v>
      </c>
      <c r="AAD19" s="90">
        <v>1648480.3399999999</v>
      </c>
      <c r="AAE19" s="90">
        <v>1011616.3699999999</v>
      </c>
      <c r="AAF19" s="90">
        <v>47572652.079999998</v>
      </c>
      <c r="AAG19" s="90">
        <v>2442972.9299999997</v>
      </c>
      <c r="AAH19" s="90">
        <v>2752063.8400000003</v>
      </c>
      <c r="AAI19" s="90">
        <v>2263097.6</v>
      </c>
      <c r="AAJ19" s="90">
        <v>1466757.81</v>
      </c>
      <c r="AAK19" s="90">
        <v>3556221.76</v>
      </c>
      <c r="AAL19" s="90">
        <v>1686695.46</v>
      </c>
      <c r="AAM19" s="90">
        <v>491834399.72000003</v>
      </c>
      <c r="AAN19" s="90">
        <v>3578684.38</v>
      </c>
      <c r="AAO19" s="90">
        <v>1905341.15</v>
      </c>
      <c r="AAP19" s="90">
        <v>5391666.3300000001</v>
      </c>
      <c r="AAQ19" s="90">
        <v>6476382.5900000008</v>
      </c>
      <c r="AAR19" s="90">
        <v>3267930.84</v>
      </c>
      <c r="AAS19" s="90">
        <v>4663153.32</v>
      </c>
      <c r="AAT19" s="90">
        <v>9029409.3500000015</v>
      </c>
      <c r="AAU19" s="90">
        <v>16474195.210000001</v>
      </c>
      <c r="AAV19" s="90">
        <v>2641131.1500000004</v>
      </c>
      <c r="AAW19" s="90">
        <v>4979022.74</v>
      </c>
      <c r="AAX19" s="90">
        <v>62072550.140000001</v>
      </c>
      <c r="AAY19" s="90">
        <v>12350011.65</v>
      </c>
      <c r="AAZ19" s="90">
        <v>1832953.8900000001</v>
      </c>
      <c r="ABA19" s="90">
        <v>2984927.44</v>
      </c>
      <c r="ABB19" s="90">
        <v>3441340.34</v>
      </c>
      <c r="ABC19" s="90">
        <v>1778997.9500000002</v>
      </c>
      <c r="ABD19" s="90">
        <v>2598859.13</v>
      </c>
      <c r="ABE19" s="90">
        <v>1940278.21</v>
      </c>
      <c r="ABF19" s="90">
        <v>37532273.789999999</v>
      </c>
      <c r="ABG19" s="90">
        <v>42671959.839999996</v>
      </c>
      <c r="ABH19" s="90">
        <v>2158122.9699999997</v>
      </c>
      <c r="ABI19" s="90">
        <v>1923996.83</v>
      </c>
      <c r="ABJ19" s="90">
        <v>1672447.3299999998</v>
      </c>
      <c r="ABK19" s="90">
        <v>1688016.84</v>
      </c>
      <c r="ABL19" s="90">
        <v>1972622.15</v>
      </c>
      <c r="ABM19" s="90">
        <v>58242348.090000004</v>
      </c>
      <c r="ABN19" s="90">
        <v>3285840.73</v>
      </c>
      <c r="ABO19" s="90">
        <v>1452076.74</v>
      </c>
      <c r="ABP19" s="90">
        <v>3442942.4899999998</v>
      </c>
      <c r="ABQ19" s="90">
        <v>4089382.35</v>
      </c>
      <c r="ABR19" s="90">
        <v>2275590.81</v>
      </c>
      <c r="ABS19" s="90">
        <v>1365298.58</v>
      </c>
      <c r="ABT19" s="90">
        <v>2647700.3299999996</v>
      </c>
      <c r="ABU19" s="90">
        <v>490361.23000000004</v>
      </c>
      <c r="ABV19" s="90">
        <v>70189785.920000002</v>
      </c>
      <c r="ABW19" s="90">
        <v>2254497.37</v>
      </c>
      <c r="ABX19" s="90">
        <v>4944862.07</v>
      </c>
      <c r="ABY19" s="90">
        <v>2332074.87</v>
      </c>
      <c r="ABZ19" s="90">
        <v>1530191.74</v>
      </c>
      <c r="ACA19" s="90">
        <v>13225972.91</v>
      </c>
      <c r="ACB19" s="90">
        <v>1427071.42</v>
      </c>
      <c r="ACC19" s="90">
        <v>1633054.3</v>
      </c>
      <c r="ACD19" s="90">
        <v>1466072.78</v>
      </c>
      <c r="ACE19" s="90">
        <v>4097530.99</v>
      </c>
      <c r="ACF19" s="90">
        <v>1519615.3</v>
      </c>
      <c r="ACG19" s="90">
        <v>146954575.87</v>
      </c>
      <c r="ACH19" s="90">
        <v>1873733.91</v>
      </c>
      <c r="ACI19" s="90">
        <v>2283700.92</v>
      </c>
      <c r="ACJ19" s="90">
        <v>4800173.2299999995</v>
      </c>
      <c r="ACK19" s="90">
        <v>1513390.28</v>
      </c>
      <c r="ACL19" s="90">
        <v>2556786.29</v>
      </c>
      <c r="ACM19" s="90">
        <v>3547760.12</v>
      </c>
      <c r="ACN19" s="90">
        <v>19057779.199999999</v>
      </c>
      <c r="ACO19" s="90">
        <v>31978606.839999996</v>
      </c>
      <c r="ACP19" s="90">
        <v>1424264.44</v>
      </c>
      <c r="ACQ19" s="90">
        <v>2525411.89</v>
      </c>
      <c r="ACR19" s="90">
        <v>4505363.54</v>
      </c>
      <c r="ACS19" s="90">
        <v>3404469.51</v>
      </c>
      <c r="ACT19" s="90">
        <v>32943150.649999999</v>
      </c>
      <c r="ACU19" s="90">
        <v>3907755.38</v>
      </c>
      <c r="ACV19" s="90">
        <v>2554606.54</v>
      </c>
      <c r="ACW19" s="90">
        <v>2835744.42</v>
      </c>
      <c r="ACX19" s="90">
        <v>851614.58</v>
      </c>
      <c r="ACY19" s="90">
        <v>1029061.9099999999</v>
      </c>
      <c r="ACZ19" s="90">
        <v>1510425.95</v>
      </c>
      <c r="ADA19" s="90">
        <v>776026.45</v>
      </c>
      <c r="ADB19" s="90">
        <v>951070.3</v>
      </c>
      <c r="ADC19" s="90">
        <v>1216570.97</v>
      </c>
      <c r="ADD19" s="90">
        <v>25558360.650000002</v>
      </c>
      <c r="ADE19" s="90">
        <v>23407757.539999999</v>
      </c>
      <c r="ADF19" s="90">
        <v>506668.29</v>
      </c>
      <c r="ADG19" s="90">
        <v>803115.71</v>
      </c>
      <c r="ADH19" s="90">
        <v>1810574.48</v>
      </c>
      <c r="ADI19" s="90">
        <v>720380.86</v>
      </c>
      <c r="ADJ19" s="90">
        <v>1396253.09</v>
      </c>
      <c r="ADK19" s="90">
        <v>1188583.6600000001</v>
      </c>
      <c r="ADL19" s="90">
        <v>1358881.5199999998</v>
      </c>
      <c r="ADM19" s="90">
        <v>215479927.12</v>
      </c>
      <c r="ADN19" s="90">
        <v>9936498.8000000007</v>
      </c>
      <c r="ADO19" s="90">
        <v>7259635.7599999998</v>
      </c>
      <c r="ADP19" s="90">
        <v>29499673.66</v>
      </c>
      <c r="ADQ19" s="90">
        <v>870607.37</v>
      </c>
      <c r="ADR19" s="90">
        <v>954630.38</v>
      </c>
      <c r="ADS19" s="90">
        <v>2169947.56</v>
      </c>
      <c r="ADT19" s="90">
        <v>654598.01</v>
      </c>
      <c r="ADU19" s="90">
        <v>163466440.54000002</v>
      </c>
      <c r="ADV19" s="90">
        <v>24969228.760000002</v>
      </c>
      <c r="ADW19" s="90">
        <v>14055008.68</v>
      </c>
      <c r="ADX19" s="90">
        <v>1799675.84</v>
      </c>
      <c r="ADY19" s="90">
        <v>2027849.01</v>
      </c>
      <c r="ADZ19" s="90">
        <v>4541347.3600000003</v>
      </c>
      <c r="AEA19" s="90">
        <v>2443389.5900000003</v>
      </c>
      <c r="AEB19" s="90">
        <v>2053642.5299999998</v>
      </c>
      <c r="AEC19" s="90">
        <v>1382272.95</v>
      </c>
      <c r="AED19" s="90">
        <v>1867304.21</v>
      </c>
      <c r="AEE19" s="90">
        <v>2918300.81</v>
      </c>
      <c r="AEF19" s="90">
        <v>5347885.21</v>
      </c>
      <c r="AEG19" s="90">
        <v>2632645.7999999998</v>
      </c>
      <c r="AEH19" s="90">
        <v>2665674.17</v>
      </c>
      <c r="AEI19" s="90">
        <v>3106186.12</v>
      </c>
      <c r="AEJ19" s="90">
        <v>3411722.2400000002</v>
      </c>
      <c r="AEK19" s="90">
        <v>1952263.63</v>
      </c>
      <c r="AEL19" s="90">
        <v>7036605.7200000007</v>
      </c>
      <c r="AEM19" s="90">
        <v>2313732.81</v>
      </c>
      <c r="AEN19" s="90">
        <v>3862939.52</v>
      </c>
      <c r="AEO19" s="90">
        <v>132277136.41</v>
      </c>
      <c r="AEP19" s="90">
        <v>6241468.9100000001</v>
      </c>
      <c r="AEQ19" s="90">
        <v>3403519.03</v>
      </c>
      <c r="AER19" s="90">
        <v>3688899.8</v>
      </c>
      <c r="AES19" s="90">
        <v>2589103.2599999998</v>
      </c>
      <c r="AET19" s="90">
        <v>7721495.6699999999</v>
      </c>
      <c r="AEU19" s="90">
        <v>2419731.44</v>
      </c>
      <c r="AEV19" s="90">
        <v>5282472.9800000004</v>
      </c>
      <c r="AEW19" s="90">
        <v>1889153.55</v>
      </c>
      <c r="AEX19" s="90">
        <v>1249375.29</v>
      </c>
      <c r="AEY19" s="90">
        <v>41466828.119999997</v>
      </c>
      <c r="AEZ19" s="90">
        <v>23313756.27</v>
      </c>
      <c r="AFA19" s="90">
        <v>4417983.8999999994</v>
      </c>
      <c r="AFB19" s="90">
        <v>3947667.69</v>
      </c>
      <c r="AFC19" s="90">
        <v>4881096.34</v>
      </c>
      <c r="AFD19" s="90">
        <v>4120185.54</v>
      </c>
      <c r="AFE19" s="90">
        <v>2120398.36</v>
      </c>
      <c r="AFF19" s="90">
        <v>2210649.75</v>
      </c>
      <c r="AFG19" s="90">
        <v>2356153.61</v>
      </c>
      <c r="AFH19" s="90">
        <v>3181242.75</v>
      </c>
      <c r="AFI19" s="90">
        <v>3388339.91</v>
      </c>
      <c r="AFJ19" s="90">
        <v>2970560.01</v>
      </c>
      <c r="AFK19" s="90">
        <v>2129313.5699999998</v>
      </c>
      <c r="AFL19" s="90">
        <v>52849121.219999999</v>
      </c>
      <c r="AFM19" s="90">
        <v>6213986.1299999999</v>
      </c>
      <c r="AFN19" s="90">
        <v>3519134.21</v>
      </c>
      <c r="AFO19" s="90">
        <v>2121193.17</v>
      </c>
      <c r="AFP19" s="90">
        <v>1717736.37</v>
      </c>
      <c r="AFQ19" s="90">
        <v>1259627.03</v>
      </c>
      <c r="AFR19" s="90">
        <v>889537.98</v>
      </c>
      <c r="AFS19" s="90">
        <v>3775768.81</v>
      </c>
      <c r="AFT19" s="90">
        <v>7815309.2600000007</v>
      </c>
      <c r="AFU19" s="90">
        <v>1311410.3700000001</v>
      </c>
      <c r="AFV19" s="90">
        <v>9339493.4499999993</v>
      </c>
      <c r="AFW19" s="90">
        <v>1625509.18</v>
      </c>
      <c r="AFX19" s="90">
        <v>61015121.890000001</v>
      </c>
      <c r="AFY19" s="90">
        <v>1234601.7999999998</v>
      </c>
      <c r="AFZ19" s="90">
        <v>1834156.33</v>
      </c>
      <c r="AGA19" s="90">
        <v>1652563.8199999998</v>
      </c>
      <c r="AGB19" s="90">
        <v>6454515.0899999999</v>
      </c>
      <c r="AGC19" s="90">
        <v>1891693.44</v>
      </c>
      <c r="AGD19" s="90">
        <v>825691.26</v>
      </c>
      <c r="AGE19" s="90">
        <v>2063387.43</v>
      </c>
      <c r="AGF19" s="90">
        <v>1416610.22</v>
      </c>
      <c r="AGG19" s="90">
        <v>2021198.84</v>
      </c>
      <c r="AGH19" s="90">
        <v>1728488.09</v>
      </c>
      <c r="AGI19" s="90">
        <v>111663232.50999999</v>
      </c>
      <c r="AGJ19" s="90">
        <v>10990129.34</v>
      </c>
      <c r="AGK19" s="90">
        <v>4341215.4400000004</v>
      </c>
      <c r="AGL19" s="90">
        <v>1255544.17</v>
      </c>
      <c r="AGM19" s="90">
        <v>6110703.4100000001</v>
      </c>
      <c r="AGN19" s="90">
        <v>4239602.18</v>
      </c>
      <c r="AGO19" s="90">
        <v>1812615.49</v>
      </c>
      <c r="AGP19" s="90">
        <v>2384897.4700000002</v>
      </c>
      <c r="AGQ19" s="90">
        <v>270360658.51999998</v>
      </c>
      <c r="AGR19" s="90">
        <v>99671700.909999996</v>
      </c>
      <c r="AGS19" s="90">
        <v>1599299.26</v>
      </c>
      <c r="AGT19" s="90">
        <v>3109130.1599999997</v>
      </c>
      <c r="AGU19" s="90">
        <v>11308440.27</v>
      </c>
      <c r="AGV19" s="90">
        <v>4611855.08</v>
      </c>
      <c r="AGW19" s="90">
        <v>2654296.8899999997</v>
      </c>
      <c r="AGX19" s="90">
        <v>4063971.33</v>
      </c>
      <c r="AGY19" s="90">
        <v>702979.9</v>
      </c>
      <c r="AGZ19" s="90">
        <v>3280329.51</v>
      </c>
      <c r="AHA19" s="90">
        <v>3465041.61</v>
      </c>
      <c r="AHB19" s="90">
        <v>1770685.07</v>
      </c>
      <c r="AHC19" s="90">
        <v>1374295.86</v>
      </c>
      <c r="AHD19" s="90">
        <v>2492354.2999999998</v>
      </c>
      <c r="AHE19" s="90">
        <v>1477948.3599999999</v>
      </c>
      <c r="AHF19" s="90">
        <v>2119242.33</v>
      </c>
      <c r="AHG19" s="90">
        <v>1787186.94</v>
      </c>
      <c r="AHH19" s="90">
        <v>35864857.43</v>
      </c>
      <c r="AHI19" s="90">
        <v>1895483.51</v>
      </c>
      <c r="AHJ19" s="90">
        <v>1838942.84</v>
      </c>
      <c r="AHK19" s="90">
        <v>2368195.9900000002</v>
      </c>
      <c r="AHL19" s="90">
        <v>6315468.1699999999</v>
      </c>
      <c r="AHM19" s="90">
        <v>1763605.59</v>
      </c>
      <c r="AHN19" s="90">
        <v>1797273.21</v>
      </c>
    </row>
    <row r="20" spans="1:898" ht="21" x14ac:dyDescent="0.35">
      <c r="A20" s="92" t="s">
        <v>679</v>
      </c>
      <c r="B20" s="5" t="s">
        <v>680</v>
      </c>
      <c r="C20" s="90">
        <v>3533197.26</v>
      </c>
      <c r="D20" s="90">
        <v>1240532.96</v>
      </c>
      <c r="E20" s="90">
        <v>1468764.8</v>
      </c>
      <c r="F20" s="90">
        <v>297851.93</v>
      </c>
      <c r="G20" s="90">
        <v>2299999.35</v>
      </c>
      <c r="H20" s="90">
        <v>729746.85</v>
      </c>
      <c r="I20" s="90">
        <v>1630127.84</v>
      </c>
      <c r="J20" s="90">
        <v>1099315.9099999999</v>
      </c>
      <c r="K20" s="90">
        <v>1181995.1200000001</v>
      </c>
      <c r="L20" s="90">
        <v>991203.74</v>
      </c>
      <c r="M20" s="90">
        <v>937641.6</v>
      </c>
      <c r="N20" s="90">
        <v>633210.51</v>
      </c>
      <c r="O20" s="90">
        <v>1729764.05</v>
      </c>
      <c r="P20" s="90">
        <v>737455.63</v>
      </c>
      <c r="Q20" s="90">
        <v>525065.12</v>
      </c>
      <c r="R20" s="90">
        <v>528097.88</v>
      </c>
      <c r="S20" s="90">
        <v>412556.33</v>
      </c>
      <c r="T20" s="90">
        <v>466350.38</v>
      </c>
      <c r="U20" s="90">
        <v>2812569.86</v>
      </c>
      <c r="V20" s="90">
        <v>905139.76</v>
      </c>
      <c r="W20" s="90">
        <v>875569.9</v>
      </c>
      <c r="X20" s="90">
        <v>845947.35</v>
      </c>
      <c r="Y20" s="90">
        <v>333255.46000000002</v>
      </c>
      <c r="Z20" s="90">
        <v>807328.35</v>
      </c>
      <c r="AA20" s="90">
        <v>181441.56</v>
      </c>
      <c r="AB20" s="90">
        <v>3735561.34</v>
      </c>
      <c r="AC20" s="90">
        <v>869643.44</v>
      </c>
      <c r="AD20" s="90">
        <v>226580.47</v>
      </c>
      <c r="AE20" s="90">
        <v>440703.74</v>
      </c>
      <c r="AF20" s="90">
        <v>269517.34000000003</v>
      </c>
      <c r="AG20" s="90">
        <v>567058.69999999995</v>
      </c>
      <c r="AH20" s="90">
        <v>512739.54</v>
      </c>
      <c r="AI20" s="90">
        <v>281181.65999999997</v>
      </c>
      <c r="AJ20" s="90">
        <v>72435.69</v>
      </c>
      <c r="AK20" s="90">
        <v>563982.44999999995</v>
      </c>
      <c r="AL20" s="90">
        <v>1616300.54</v>
      </c>
      <c r="AM20" s="90">
        <v>271088.3</v>
      </c>
      <c r="AN20" s="90">
        <v>291186.43</v>
      </c>
      <c r="AO20" s="90">
        <v>495912.68</v>
      </c>
      <c r="AP20" s="90">
        <v>264371.34000000003</v>
      </c>
      <c r="AQ20" s="90">
        <v>113738.23</v>
      </c>
      <c r="AR20" s="90">
        <v>83597</v>
      </c>
      <c r="AS20" s="90">
        <v>2747190.1</v>
      </c>
      <c r="AT20" s="90">
        <v>536059.46</v>
      </c>
      <c r="AU20" s="90">
        <v>293740.21999999997</v>
      </c>
      <c r="AV20" s="90">
        <v>554026.26</v>
      </c>
      <c r="AW20" s="90">
        <v>1050452.1000000001</v>
      </c>
      <c r="AX20" s="90">
        <v>847138.91</v>
      </c>
      <c r="AY20" s="90">
        <v>388706.04</v>
      </c>
      <c r="AZ20" s="90">
        <v>279482.49</v>
      </c>
      <c r="BA20" s="90">
        <v>174469.81</v>
      </c>
      <c r="BB20" s="90">
        <v>159234.35</v>
      </c>
      <c r="BC20" s="90">
        <v>171828.65</v>
      </c>
      <c r="BD20" s="90">
        <v>176636.72</v>
      </c>
      <c r="BE20" s="90">
        <v>976266.54</v>
      </c>
      <c r="BF20" s="90">
        <v>311446.59000000003</v>
      </c>
      <c r="BG20" s="90">
        <v>339228.38</v>
      </c>
      <c r="BH20" s="90">
        <v>1262715.79</v>
      </c>
      <c r="BI20" s="90">
        <v>877020.5</v>
      </c>
      <c r="BJ20" s="90">
        <v>324122.87</v>
      </c>
      <c r="BK20" s="90">
        <v>223888.78</v>
      </c>
      <c r="BL20" s="90">
        <v>232260.37</v>
      </c>
      <c r="BM20" s="90">
        <v>287557.19</v>
      </c>
      <c r="BN20" s="90">
        <v>188322.97</v>
      </c>
      <c r="BO20" s="90">
        <v>211245.19</v>
      </c>
      <c r="BP20" s="90">
        <v>3672.38</v>
      </c>
      <c r="BQ20" s="90">
        <v>1749989.71</v>
      </c>
      <c r="BR20" s="90">
        <v>386458.32</v>
      </c>
      <c r="BS20" s="90">
        <v>223688.78</v>
      </c>
      <c r="BT20" s="90">
        <v>564158.24</v>
      </c>
      <c r="BU20" s="90">
        <v>365099.32</v>
      </c>
      <c r="BV20" s="90">
        <v>332668.98</v>
      </c>
      <c r="BW20" s="90">
        <v>162850.26</v>
      </c>
      <c r="BX20" s="90">
        <v>299282.36</v>
      </c>
      <c r="BY20" s="90">
        <v>621990.93999999994</v>
      </c>
      <c r="BZ20" s="90">
        <v>352818.54</v>
      </c>
      <c r="CA20" s="90">
        <v>542887.53</v>
      </c>
      <c r="CB20" s="90">
        <v>1082847.75</v>
      </c>
      <c r="CC20" s="90">
        <v>317492.33</v>
      </c>
      <c r="CD20" s="90">
        <v>245125.17</v>
      </c>
      <c r="CE20" s="90">
        <v>285372.79999999999</v>
      </c>
      <c r="CF20" s="90">
        <v>1956003.38</v>
      </c>
      <c r="CG20" s="90">
        <v>553213.22</v>
      </c>
      <c r="CH20" s="90">
        <v>1763240.49</v>
      </c>
      <c r="CI20" s="90">
        <v>423924.34</v>
      </c>
      <c r="CJ20" s="90">
        <v>567517.28</v>
      </c>
      <c r="CK20" s="90">
        <v>374344.59</v>
      </c>
      <c r="CL20" s="90">
        <v>281714.07</v>
      </c>
      <c r="CM20" s="90">
        <v>407971.38</v>
      </c>
      <c r="CN20" s="90">
        <v>68756.160000000003</v>
      </c>
      <c r="CO20" s="90">
        <v>470735.47</v>
      </c>
      <c r="CP20" s="90">
        <v>150610.75</v>
      </c>
      <c r="CQ20" s="90">
        <v>325132.69</v>
      </c>
      <c r="CR20" s="90">
        <v>277604.68</v>
      </c>
      <c r="CS20" s="90">
        <v>2003186.94</v>
      </c>
      <c r="CT20" s="90">
        <v>357530.39</v>
      </c>
      <c r="CU20" s="90">
        <v>461545.73</v>
      </c>
      <c r="CV20" s="90">
        <v>838808.15</v>
      </c>
      <c r="CW20" s="90">
        <v>316568.73</v>
      </c>
      <c r="CX20" s="90">
        <v>740812.41</v>
      </c>
      <c r="CY20" s="90">
        <v>217876.76</v>
      </c>
      <c r="CZ20" s="90">
        <v>228986.78</v>
      </c>
      <c r="DA20" s="90">
        <v>565093.47</v>
      </c>
      <c r="DB20" s="90">
        <v>1190932.24</v>
      </c>
      <c r="DC20" s="90">
        <v>494422.97</v>
      </c>
      <c r="DD20" s="90">
        <v>892682.09</v>
      </c>
      <c r="DE20" s="90">
        <v>424197.79</v>
      </c>
      <c r="DF20" s="90">
        <v>428278.03</v>
      </c>
      <c r="DG20" s="90">
        <v>907418.43</v>
      </c>
      <c r="DH20" s="90">
        <v>508629.88</v>
      </c>
      <c r="DI20" s="90">
        <v>353289.15</v>
      </c>
      <c r="DJ20" s="90">
        <v>7394535.1600000001</v>
      </c>
      <c r="DK20" s="90">
        <v>311175.84000000003</v>
      </c>
      <c r="DL20" s="90">
        <v>520954.24</v>
      </c>
      <c r="DM20" s="90">
        <v>411368.99</v>
      </c>
      <c r="DN20" s="90">
        <v>786073.81</v>
      </c>
      <c r="DO20" s="90">
        <v>292394.81</v>
      </c>
      <c r="DP20" s="90">
        <v>1409545.98</v>
      </c>
      <c r="DQ20" s="90">
        <v>621003.86</v>
      </c>
      <c r="DR20" s="90">
        <v>692209.95</v>
      </c>
      <c r="DS20" s="90">
        <v>2282762.37</v>
      </c>
      <c r="DT20" s="90">
        <v>241737</v>
      </c>
      <c r="DU20" s="90">
        <v>629910.1</v>
      </c>
      <c r="DV20" s="90">
        <v>717126.15</v>
      </c>
      <c r="DW20" s="90">
        <v>594799.74</v>
      </c>
      <c r="DX20" s="90">
        <v>920512.36</v>
      </c>
      <c r="DY20" s="90">
        <v>244559.01</v>
      </c>
      <c r="DZ20" s="90">
        <v>411260.39</v>
      </c>
      <c r="EA20" s="90">
        <v>326664.62</v>
      </c>
      <c r="EB20" s="90">
        <v>501512.01</v>
      </c>
      <c r="EC20" s="90">
        <v>604560.36</v>
      </c>
      <c r="ED20" s="90">
        <v>722129.64</v>
      </c>
      <c r="EE20" s="90">
        <v>310859.32</v>
      </c>
      <c r="EF20" s="90">
        <v>978323.94</v>
      </c>
      <c r="EG20" s="90">
        <v>479052.51</v>
      </c>
      <c r="EH20" s="90">
        <v>416979.63</v>
      </c>
      <c r="EI20" s="90">
        <v>303765.59000000003</v>
      </c>
      <c r="EJ20" s="90">
        <v>762620.02</v>
      </c>
      <c r="EK20" s="90">
        <v>536021.22</v>
      </c>
      <c r="EL20" s="90">
        <v>313416.68</v>
      </c>
      <c r="EM20" s="90">
        <v>2025311.19</v>
      </c>
      <c r="EN20" s="90">
        <v>503137.56</v>
      </c>
      <c r="EO20" s="90">
        <v>686528.85</v>
      </c>
      <c r="EP20" s="90">
        <v>465279.32</v>
      </c>
      <c r="EQ20" s="90">
        <v>244959.12</v>
      </c>
      <c r="ER20" s="90">
        <v>206352</v>
      </c>
      <c r="ES20" s="90">
        <v>868320.88</v>
      </c>
      <c r="ET20" s="90">
        <v>736196.02</v>
      </c>
      <c r="EU20" s="90">
        <v>312800.09999999998</v>
      </c>
      <c r="EV20" s="90">
        <v>1992993.95</v>
      </c>
      <c r="EW20" s="90">
        <v>279542.52</v>
      </c>
      <c r="EX20" s="90">
        <v>269312.7</v>
      </c>
      <c r="EY20" s="90">
        <v>297356.79999999999</v>
      </c>
      <c r="EZ20" s="90">
        <v>1018352.82</v>
      </c>
      <c r="FA20" s="90">
        <v>382289.49</v>
      </c>
      <c r="FB20" s="90">
        <v>691538.99</v>
      </c>
      <c r="FC20" s="90">
        <v>179499.38</v>
      </c>
      <c r="FD20" s="90">
        <v>148682.13</v>
      </c>
      <c r="FE20" s="90">
        <v>126452.39</v>
      </c>
      <c r="FF20" s="90">
        <v>110429</v>
      </c>
      <c r="FG20" s="90">
        <v>126118.28</v>
      </c>
      <c r="FH20" s="90">
        <v>1053700.54</v>
      </c>
      <c r="FI20" s="90">
        <v>189395.16</v>
      </c>
      <c r="FJ20" s="90">
        <v>848812.76</v>
      </c>
      <c r="FK20" s="90">
        <v>278405.82</v>
      </c>
      <c r="FL20" s="90">
        <v>724281.3</v>
      </c>
      <c r="FM20" s="90">
        <v>234040.46</v>
      </c>
      <c r="FN20" s="90">
        <v>156491.62</v>
      </c>
      <c r="FO20" s="90">
        <v>153247.32999999999</v>
      </c>
      <c r="FP20" s="90">
        <v>5659820.1600000001</v>
      </c>
      <c r="FQ20" s="90">
        <v>977735.39</v>
      </c>
      <c r="FR20" s="90">
        <v>486748.13</v>
      </c>
      <c r="FS20" s="90">
        <v>1396531.36</v>
      </c>
      <c r="FT20" s="90">
        <v>302209.53000000003</v>
      </c>
      <c r="FU20" s="90">
        <v>981587.56</v>
      </c>
      <c r="FV20" s="90">
        <v>2247014.36</v>
      </c>
      <c r="FW20" s="90">
        <v>1150635.25</v>
      </c>
      <c r="FX20" s="90">
        <v>632356.21</v>
      </c>
      <c r="FY20" s="90">
        <v>855541.06</v>
      </c>
      <c r="FZ20" s="90">
        <v>1486504.34</v>
      </c>
      <c r="GA20" s="90">
        <v>699199.9</v>
      </c>
      <c r="GB20" s="90">
        <v>775307.88</v>
      </c>
      <c r="GC20" s="90">
        <v>235336.88</v>
      </c>
      <c r="GD20" s="90">
        <v>3444384.95</v>
      </c>
      <c r="GE20" s="90">
        <v>339979.83</v>
      </c>
      <c r="GF20" s="90">
        <v>354379.78</v>
      </c>
      <c r="GG20" s="90">
        <v>1269194.1100000001</v>
      </c>
      <c r="GH20" s="90">
        <v>857275.09</v>
      </c>
      <c r="GI20" s="90">
        <v>733305.45</v>
      </c>
      <c r="GJ20" s="90">
        <v>263071.59000000003</v>
      </c>
      <c r="GK20" s="90">
        <v>2109323.0099999998</v>
      </c>
      <c r="GL20" s="90">
        <v>215623.07</v>
      </c>
      <c r="GM20" s="90">
        <v>251559.45</v>
      </c>
      <c r="GN20" s="90">
        <v>324101.21999999997</v>
      </c>
      <c r="GO20" s="90">
        <v>133516.35</v>
      </c>
      <c r="GP20" s="90">
        <v>815717.98</v>
      </c>
      <c r="GQ20" s="90">
        <v>1926815.98</v>
      </c>
      <c r="GR20" s="90">
        <v>265472.55</v>
      </c>
      <c r="GS20" s="90">
        <v>973479.1</v>
      </c>
      <c r="GT20" s="90">
        <v>275080.53999999998</v>
      </c>
      <c r="GU20" s="90">
        <v>533458.56999999995</v>
      </c>
      <c r="GV20" s="90">
        <v>523979.19</v>
      </c>
      <c r="GW20" s="90">
        <v>217994.23</v>
      </c>
      <c r="GX20" s="90">
        <v>1223895.3999999999</v>
      </c>
      <c r="GY20" s="90">
        <v>360265.01</v>
      </c>
      <c r="GZ20" s="90">
        <v>491322.62</v>
      </c>
      <c r="HA20" s="90">
        <v>271548.76</v>
      </c>
      <c r="HB20" s="90">
        <v>1964818.07</v>
      </c>
      <c r="HC20" s="90">
        <v>1413717.6</v>
      </c>
      <c r="HD20" s="90">
        <v>1974964.92</v>
      </c>
      <c r="HE20" s="90">
        <v>1735185.55</v>
      </c>
      <c r="HF20" s="90">
        <v>474988.7</v>
      </c>
      <c r="HG20" s="90">
        <v>1697601.53</v>
      </c>
      <c r="HH20" s="90">
        <v>442495.68</v>
      </c>
      <c r="HI20" s="90">
        <v>1904742.85</v>
      </c>
      <c r="HJ20" s="90">
        <v>483246.34</v>
      </c>
      <c r="HK20" s="90">
        <v>761264.48</v>
      </c>
      <c r="HL20" s="90">
        <v>2089105.49</v>
      </c>
      <c r="HM20" s="90">
        <v>1171020.21</v>
      </c>
      <c r="HN20" s="90">
        <v>447277.38</v>
      </c>
      <c r="HO20" s="90">
        <v>1055362.82</v>
      </c>
      <c r="HP20" s="90">
        <v>232909.42</v>
      </c>
      <c r="HQ20" s="90">
        <v>1676693.36</v>
      </c>
      <c r="HR20" s="90">
        <v>1029296.8</v>
      </c>
      <c r="HS20" s="90">
        <v>264209.7</v>
      </c>
      <c r="HT20" s="90">
        <v>326048.34999999998</v>
      </c>
      <c r="HU20" s="90">
        <v>307070.21000000002</v>
      </c>
      <c r="HV20" s="90">
        <v>262241</v>
      </c>
      <c r="HW20" s="90">
        <v>772644.69</v>
      </c>
      <c r="HX20" s="90">
        <v>331276.11</v>
      </c>
      <c r="HY20" s="90">
        <v>230818.05</v>
      </c>
      <c r="HZ20" s="90">
        <v>163638.39999999999</v>
      </c>
      <c r="IA20" s="90">
        <v>343907.04</v>
      </c>
      <c r="IB20" s="90">
        <v>1144251.8700000001</v>
      </c>
      <c r="IC20" s="90">
        <v>216500.51</v>
      </c>
      <c r="ID20" s="90">
        <v>249362.55</v>
      </c>
      <c r="IE20" s="90">
        <v>195290.5</v>
      </c>
      <c r="IF20" s="90">
        <v>52891.71</v>
      </c>
      <c r="IG20" s="90">
        <v>1704847.89</v>
      </c>
      <c r="IH20" s="90">
        <v>497275.1</v>
      </c>
      <c r="II20" s="90">
        <v>541362.78</v>
      </c>
      <c r="IJ20" s="90">
        <v>1249818.47</v>
      </c>
      <c r="IK20" s="90">
        <v>1014962.44</v>
      </c>
      <c r="IL20" s="90">
        <v>495392.47</v>
      </c>
      <c r="IM20" s="90">
        <v>244808.22</v>
      </c>
      <c r="IN20" s="90">
        <v>828094.47</v>
      </c>
      <c r="IO20" s="90">
        <v>187092.13</v>
      </c>
      <c r="IP20" s="90">
        <v>442097.28</v>
      </c>
      <c r="IQ20" s="90">
        <v>271655.64</v>
      </c>
      <c r="IR20" s="90">
        <v>1418333.64</v>
      </c>
      <c r="IS20" s="90">
        <v>892083.96</v>
      </c>
      <c r="IT20" s="90">
        <v>593746.94999999995</v>
      </c>
      <c r="IU20" s="90">
        <v>704942.52</v>
      </c>
      <c r="IV20" s="90">
        <v>611002.35</v>
      </c>
      <c r="IW20" s="90">
        <v>163141.88</v>
      </c>
      <c r="IX20" s="90">
        <v>666128.47</v>
      </c>
      <c r="IY20" s="90">
        <v>98886.67</v>
      </c>
      <c r="IZ20" s="90">
        <v>339623.49</v>
      </c>
      <c r="JA20" s="90">
        <v>256107.05</v>
      </c>
      <c r="JB20" s="90">
        <v>753980.93</v>
      </c>
      <c r="JC20" s="90">
        <v>532672.02</v>
      </c>
      <c r="JD20" s="90">
        <v>1849622.97</v>
      </c>
      <c r="JE20" s="90">
        <v>343571.71</v>
      </c>
      <c r="JF20" s="90">
        <v>168945.96</v>
      </c>
      <c r="JG20" s="90">
        <v>296911.39</v>
      </c>
      <c r="JH20" s="90">
        <v>433118.83</v>
      </c>
      <c r="JI20" s="90">
        <v>648468.22</v>
      </c>
      <c r="JJ20" s="90">
        <v>689711.12</v>
      </c>
      <c r="JK20" s="90">
        <v>165803.82</v>
      </c>
      <c r="JL20" s="90">
        <v>484461.97</v>
      </c>
      <c r="JM20" s="90">
        <v>576791.81000000006</v>
      </c>
      <c r="JN20" s="90">
        <v>90922.34</v>
      </c>
      <c r="JO20" s="90">
        <v>446009.07</v>
      </c>
      <c r="JP20" s="90">
        <v>244249.54</v>
      </c>
      <c r="JQ20" s="90">
        <v>1868321.36</v>
      </c>
      <c r="JR20" s="90">
        <v>1740661.71</v>
      </c>
      <c r="JS20" s="90">
        <v>530209.93000000005</v>
      </c>
      <c r="JT20" s="90">
        <v>160226.26999999999</v>
      </c>
      <c r="JU20" s="90">
        <v>599318.73</v>
      </c>
      <c r="JV20" s="90">
        <v>230487.27</v>
      </c>
      <c r="JW20" s="90">
        <v>554104.56999999995</v>
      </c>
      <c r="JX20" s="90">
        <v>788215.1</v>
      </c>
      <c r="JY20" s="90">
        <v>448407.29</v>
      </c>
      <c r="JZ20" s="90">
        <v>480299.62</v>
      </c>
      <c r="KA20" s="90">
        <v>713897.99</v>
      </c>
      <c r="KB20" s="90">
        <v>347102.68</v>
      </c>
      <c r="KC20" s="90">
        <v>180837.97</v>
      </c>
      <c r="KD20" s="90">
        <v>142196.57</v>
      </c>
      <c r="KE20" s="90">
        <v>277837.99</v>
      </c>
      <c r="KF20" s="90">
        <v>2751665.56</v>
      </c>
      <c r="KG20" s="90">
        <v>0</v>
      </c>
      <c r="KH20" s="90">
        <v>235475.1</v>
      </c>
      <c r="KI20" s="90">
        <v>776781.94</v>
      </c>
      <c r="KJ20" s="90">
        <v>264975.92</v>
      </c>
      <c r="KK20" s="90">
        <v>326311.88</v>
      </c>
      <c r="KL20" s="90">
        <v>1644511.23</v>
      </c>
      <c r="KM20" s="90">
        <v>522426.15</v>
      </c>
      <c r="KN20" s="90">
        <v>327702.95</v>
      </c>
      <c r="KO20" s="90">
        <v>1267183.8500000001</v>
      </c>
      <c r="KP20" s="90">
        <v>237160.36</v>
      </c>
      <c r="KQ20" s="90">
        <v>96186.2</v>
      </c>
      <c r="KR20" s="90">
        <v>626876.17000000004</v>
      </c>
      <c r="KS20" s="90">
        <v>393248.52</v>
      </c>
      <c r="KT20" s="90">
        <v>858051.31</v>
      </c>
      <c r="KU20" s="90">
        <v>3412650.68</v>
      </c>
      <c r="KV20" s="90">
        <v>614172.51</v>
      </c>
      <c r="KW20" s="90">
        <v>2174824.1</v>
      </c>
      <c r="KX20" s="90">
        <v>310161.2</v>
      </c>
      <c r="KY20" s="90">
        <v>169800.22</v>
      </c>
      <c r="KZ20" s="90">
        <v>1301118.4099999999</v>
      </c>
      <c r="LA20" s="90">
        <v>2203857.0099999998</v>
      </c>
      <c r="LB20" s="90">
        <v>259244.92</v>
      </c>
      <c r="LC20" s="90">
        <v>431588.11</v>
      </c>
      <c r="LD20" s="90">
        <v>180250.83</v>
      </c>
      <c r="LE20" s="90">
        <v>3283098.71</v>
      </c>
      <c r="LF20" s="90">
        <v>1265556.3999999999</v>
      </c>
      <c r="LG20" s="90">
        <v>763360.12</v>
      </c>
      <c r="LH20" s="90">
        <v>1373213</v>
      </c>
      <c r="LI20" s="90">
        <v>2055818.09</v>
      </c>
      <c r="LJ20" s="90">
        <v>1125534.6599999999</v>
      </c>
      <c r="LK20" s="90">
        <v>294593.45</v>
      </c>
      <c r="LL20" s="90">
        <v>1434853.08</v>
      </c>
      <c r="LM20" s="90">
        <v>494050.44</v>
      </c>
      <c r="LN20" s="90">
        <v>864125.71</v>
      </c>
      <c r="LO20" s="90">
        <v>671973.6</v>
      </c>
      <c r="LP20" s="90">
        <v>1422377.66</v>
      </c>
      <c r="LQ20" s="90">
        <v>502847.3</v>
      </c>
      <c r="LR20" s="90">
        <v>409093.67</v>
      </c>
      <c r="LS20" s="90">
        <v>905393.42</v>
      </c>
      <c r="LT20" s="90">
        <v>658602.19999999995</v>
      </c>
      <c r="LU20" s="90">
        <v>1881582.43</v>
      </c>
      <c r="LV20" s="90">
        <v>737406.66</v>
      </c>
      <c r="LW20" s="90">
        <v>621822.34</v>
      </c>
      <c r="LX20" s="90">
        <v>710246.88</v>
      </c>
      <c r="LY20" s="90">
        <v>542212.6</v>
      </c>
      <c r="LZ20" s="90">
        <v>632433.72</v>
      </c>
      <c r="MA20" s="90">
        <v>396998.29</v>
      </c>
      <c r="MB20" s="90">
        <v>726744.04</v>
      </c>
      <c r="MC20" s="90">
        <v>831298.86</v>
      </c>
      <c r="MD20" s="90">
        <v>384744.52</v>
      </c>
      <c r="ME20" s="90">
        <v>2015303.62</v>
      </c>
      <c r="MF20" s="90">
        <v>197693.3</v>
      </c>
      <c r="MG20" s="90">
        <v>391191.908</v>
      </c>
      <c r="MH20" s="90">
        <v>276867.36</v>
      </c>
      <c r="MI20" s="90">
        <v>361251.25</v>
      </c>
      <c r="MJ20" s="90">
        <v>479462.21</v>
      </c>
      <c r="MK20" s="90">
        <v>563673.46</v>
      </c>
      <c r="ML20" s="90">
        <v>546684.87</v>
      </c>
      <c r="MM20" s="90">
        <v>386678.63</v>
      </c>
      <c r="MN20" s="90">
        <v>335805.41</v>
      </c>
      <c r="MO20" s="90">
        <v>410610.57</v>
      </c>
      <c r="MP20" s="90">
        <v>477192.39</v>
      </c>
      <c r="MQ20" s="90">
        <v>1361445.89</v>
      </c>
      <c r="MR20" s="90">
        <v>574831.35</v>
      </c>
      <c r="MS20" s="90">
        <v>380525.91</v>
      </c>
      <c r="MT20" s="90">
        <v>808765.11</v>
      </c>
      <c r="MU20" s="90">
        <v>330516.09999999998</v>
      </c>
      <c r="MV20" s="90">
        <v>295730.15999999997</v>
      </c>
      <c r="MW20" s="90">
        <v>833963.0699</v>
      </c>
      <c r="MX20" s="90">
        <v>811473.28</v>
      </c>
      <c r="MY20" s="90">
        <v>492829.7</v>
      </c>
      <c r="MZ20" s="90">
        <v>109546.35</v>
      </c>
      <c r="NA20" s="90">
        <v>295746.96000000002</v>
      </c>
      <c r="NB20" s="90">
        <v>4059092.52</v>
      </c>
      <c r="NC20" s="90">
        <v>1734118.08</v>
      </c>
      <c r="ND20" s="90">
        <v>601787.59</v>
      </c>
      <c r="NE20" s="90">
        <v>1936406.58</v>
      </c>
      <c r="NF20" s="90">
        <v>542431.61</v>
      </c>
      <c r="NG20" s="90">
        <v>893363.29</v>
      </c>
      <c r="NH20" s="90">
        <v>2583028.9700000002</v>
      </c>
      <c r="NI20" s="90">
        <v>1167217.3899999999</v>
      </c>
      <c r="NJ20" s="90">
        <v>114322.19</v>
      </c>
      <c r="NK20" s="90">
        <v>577764.68999999994</v>
      </c>
      <c r="NL20" s="90">
        <v>732370.26</v>
      </c>
      <c r="NM20" s="90">
        <v>321916.57</v>
      </c>
      <c r="NN20" s="90">
        <v>2087971.95</v>
      </c>
      <c r="NO20" s="90">
        <v>418954.1</v>
      </c>
      <c r="NP20" s="90">
        <v>771450.98</v>
      </c>
      <c r="NQ20" s="90">
        <v>328160.09999999998</v>
      </c>
      <c r="NR20" s="90">
        <v>495767.1</v>
      </c>
      <c r="NS20" s="90">
        <v>38943.599999999999</v>
      </c>
      <c r="NT20" s="90">
        <v>187699</v>
      </c>
      <c r="NU20" s="90">
        <v>3122739.11</v>
      </c>
      <c r="NV20" s="90">
        <v>1063385.17</v>
      </c>
      <c r="NW20" s="90">
        <v>375483.51</v>
      </c>
      <c r="NX20" s="90">
        <v>437924.24</v>
      </c>
      <c r="NY20" s="90">
        <v>570716.93000000005</v>
      </c>
      <c r="NZ20" s="90">
        <v>315972.99</v>
      </c>
      <c r="OA20" s="90">
        <v>416918.55</v>
      </c>
      <c r="OB20" s="90">
        <v>5404136.1399999997</v>
      </c>
      <c r="OC20" s="90">
        <v>989547.93</v>
      </c>
      <c r="OD20" s="90">
        <v>379941.67</v>
      </c>
      <c r="OE20" s="90">
        <v>1044846.06</v>
      </c>
      <c r="OF20" s="90">
        <v>373630.6</v>
      </c>
      <c r="OG20" s="90">
        <v>827547.05</v>
      </c>
      <c r="OH20" s="90">
        <v>280548.56</v>
      </c>
      <c r="OI20" s="90">
        <v>75919.55</v>
      </c>
      <c r="OJ20" s="90">
        <v>429225.54</v>
      </c>
      <c r="OK20" s="90">
        <v>2514649.5099999998</v>
      </c>
      <c r="OL20" s="90">
        <v>436516.34</v>
      </c>
      <c r="OM20" s="90">
        <v>1616779.77</v>
      </c>
      <c r="ON20" s="90">
        <v>764455.12</v>
      </c>
      <c r="OO20" s="90">
        <v>321436.78000000003</v>
      </c>
      <c r="OP20" s="90">
        <v>334439.83</v>
      </c>
      <c r="OQ20" s="90">
        <v>1847896.41</v>
      </c>
      <c r="OR20" s="90">
        <v>261615.09</v>
      </c>
      <c r="OS20" s="90">
        <v>280719.73</v>
      </c>
      <c r="OT20" s="90">
        <v>413280.71</v>
      </c>
      <c r="OU20" s="90">
        <v>480495.64</v>
      </c>
      <c r="OV20" s="90">
        <v>467263</v>
      </c>
      <c r="OW20" s="90">
        <v>457451.1</v>
      </c>
      <c r="OX20" s="90">
        <v>370265.53</v>
      </c>
      <c r="OY20" s="90">
        <v>172710.15</v>
      </c>
      <c r="OZ20" s="90">
        <v>3402370.85</v>
      </c>
      <c r="PA20" s="90">
        <v>208152.55</v>
      </c>
      <c r="PB20" s="90">
        <v>543119.11</v>
      </c>
      <c r="PC20" s="90">
        <v>224127.91</v>
      </c>
      <c r="PD20" s="90">
        <v>694689.29</v>
      </c>
      <c r="PE20" s="90">
        <v>346246.81</v>
      </c>
      <c r="PF20" s="90">
        <v>125327.23</v>
      </c>
      <c r="PG20" s="90">
        <v>384500.05</v>
      </c>
      <c r="PH20" s="90">
        <v>316139</v>
      </c>
      <c r="PI20" s="90">
        <v>512162.49</v>
      </c>
      <c r="PJ20" s="90">
        <v>461704.41</v>
      </c>
      <c r="PK20" s="90">
        <v>856761.06</v>
      </c>
      <c r="PL20" s="90">
        <v>389358.33</v>
      </c>
      <c r="PM20" s="90">
        <v>575285.18000000005</v>
      </c>
      <c r="PN20" s="90">
        <v>236263.65</v>
      </c>
      <c r="PO20" s="90">
        <v>528823.27</v>
      </c>
      <c r="PP20" s="90">
        <v>283843</v>
      </c>
      <c r="PQ20" s="90">
        <v>325598</v>
      </c>
      <c r="PR20" s="90">
        <v>5076178.84</v>
      </c>
      <c r="PS20" s="90">
        <v>529715.34</v>
      </c>
      <c r="PT20" s="90">
        <v>687311.63</v>
      </c>
      <c r="PU20" s="90">
        <v>515480.97</v>
      </c>
      <c r="PV20" s="90">
        <v>1480484.6</v>
      </c>
      <c r="PW20" s="90">
        <v>417268.56</v>
      </c>
      <c r="PX20" s="90">
        <v>1157273.4099999999</v>
      </c>
      <c r="PY20" s="90">
        <v>508810.78</v>
      </c>
      <c r="PZ20" s="90">
        <v>444031.93</v>
      </c>
      <c r="QA20" s="90">
        <v>237966.94</v>
      </c>
      <c r="QB20" s="90">
        <v>1289055.56</v>
      </c>
      <c r="QC20" s="90">
        <v>301766.5</v>
      </c>
      <c r="QD20" s="90">
        <v>510524.86</v>
      </c>
      <c r="QE20" s="90">
        <v>496971.73</v>
      </c>
      <c r="QF20" s="90">
        <v>1425837.44</v>
      </c>
      <c r="QG20" s="90">
        <v>1374365.97</v>
      </c>
      <c r="QH20" s="90">
        <v>628617.84</v>
      </c>
      <c r="QI20" s="90">
        <v>328638.3</v>
      </c>
      <c r="QJ20" s="90">
        <v>439457.37</v>
      </c>
      <c r="QK20" s="90">
        <v>712696.86</v>
      </c>
      <c r="QL20" s="90">
        <v>1240854.95</v>
      </c>
      <c r="QM20" s="90">
        <v>460164.43</v>
      </c>
      <c r="QN20" s="90">
        <v>184626.21</v>
      </c>
      <c r="QO20" s="90">
        <v>100988.92</v>
      </c>
      <c r="QP20" s="90">
        <v>223824.52</v>
      </c>
      <c r="QQ20" s="90">
        <v>289627.65999999997</v>
      </c>
      <c r="QR20" s="90">
        <v>1880309.87</v>
      </c>
      <c r="QS20" s="90">
        <v>354570.01</v>
      </c>
      <c r="QT20" s="90">
        <v>815608.27</v>
      </c>
      <c r="QU20" s="90">
        <v>375093.3</v>
      </c>
      <c r="QV20" s="90">
        <v>969756</v>
      </c>
      <c r="QW20" s="90">
        <v>1348059.12</v>
      </c>
      <c r="QX20" s="90">
        <v>183085.1</v>
      </c>
      <c r="QY20" s="90">
        <v>1599190.27</v>
      </c>
      <c r="QZ20" s="90">
        <v>2065433.74</v>
      </c>
      <c r="RA20" s="90">
        <v>449988.49</v>
      </c>
      <c r="RB20" s="90">
        <v>329773.96000000002</v>
      </c>
      <c r="RC20" s="90">
        <v>299936.89</v>
      </c>
      <c r="RD20" s="90">
        <v>407147.75</v>
      </c>
      <c r="RE20" s="90">
        <v>1952921.02</v>
      </c>
      <c r="RF20" s="90">
        <v>1493402.71</v>
      </c>
      <c r="RG20" s="90">
        <v>162674.94</v>
      </c>
      <c r="RH20" s="90">
        <v>1489847</v>
      </c>
      <c r="RI20" s="90">
        <v>353704.03</v>
      </c>
      <c r="RJ20" s="90">
        <v>559916.62</v>
      </c>
      <c r="RK20" s="90">
        <v>870620.28</v>
      </c>
      <c r="RL20" s="90">
        <v>507315.75</v>
      </c>
      <c r="RM20" s="90">
        <v>691316</v>
      </c>
      <c r="RN20" s="90">
        <v>880801.16</v>
      </c>
      <c r="RO20" s="90">
        <v>512093.65</v>
      </c>
      <c r="RP20" s="90">
        <v>682128.67</v>
      </c>
      <c r="RQ20" s="90">
        <v>281729.37</v>
      </c>
      <c r="RR20" s="90">
        <v>419859</v>
      </c>
      <c r="RS20" s="90">
        <v>520581.3</v>
      </c>
      <c r="RT20" s="90">
        <v>379670.1</v>
      </c>
      <c r="RU20" s="90">
        <v>235309.5</v>
      </c>
      <c r="RV20" s="90">
        <v>145963.6</v>
      </c>
      <c r="RW20" s="90">
        <v>467716.5</v>
      </c>
      <c r="RX20" s="90">
        <v>223978.5</v>
      </c>
      <c r="RY20" s="90">
        <v>2120327.4900000002</v>
      </c>
      <c r="RZ20" s="90">
        <v>584726.57999999996</v>
      </c>
      <c r="SA20" s="90">
        <v>384988.75</v>
      </c>
      <c r="SB20" s="90">
        <v>361303.2</v>
      </c>
      <c r="SC20" s="90">
        <v>302151.84999999998</v>
      </c>
      <c r="SD20" s="90">
        <v>581082.12</v>
      </c>
      <c r="SE20" s="90">
        <v>775759.52</v>
      </c>
      <c r="SF20" s="90">
        <v>729736.82</v>
      </c>
      <c r="SG20" s="90">
        <v>473438.04</v>
      </c>
      <c r="SH20" s="90">
        <v>405734.58</v>
      </c>
      <c r="SI20" s="90">
        <v>1390743.48</v>
      </c>
      <c r="SJ20" s="90">
        <v>77833</v>
      </c>
      <c r="SK20" s="90">
        <v>1088797.6200000001</v>
      </c>
      <c r="SL20" s="90">
        <v>666225.74</v>
      </c>
      <c r="SM20" s="90">
        <v>1316697.68</v>
      </c>
      <c r="SN20" s="90">
        <v>473525.76000000001</v>
      </c>
      <c r="SO20" s="90">
        <v>357282.28</v>
      </c>
      <c r="SP20" s="90">
        <v>722659.11</v>
      </c>
      <c r="SQ20" s="90">
        <v>524611.69999999995</v>
      </c>
      <c r="SR20" s="90">
        <v>199096.45</v>
      </c>
      <c r="SS20" s="90">
        <v>1485328.42</v>
      </c>
      <c r="ST20" s="90">
        <v>442825.65</v>
      </c>
      <c r="SU20" s="90">
        <v>951499.8</v>
      </c>
      <c r="SV20" s="90">
        <v>273258.82</v>
      </c>
      <c r="SW20" s="90">
        <v>426365.95</v>
      </c>
      <c r="SX20" s="90">
        <v>403809.88</v>
      </c>
      <c r="SY20" s="90">
        <v>334549.59999999998</v>
      </c>
      <c r="SZ20" s="90">
        <v>1217739.46</v>
      </c>
      <c r="TA20" s="90">
        <v>398511.75</v>
      </c>
      <c r="TB20" s="90">
        <v>255958.8</v>
      </c>
      <c r="TC20" s="90">
        <v>342366.73</v>
      </c>
      <c r="TD20" s="90">
        <v>662961.27</v>
      </c>
      <c r="TE20" s="90">
        <v>163913.97</v>
      </c>
      <c r="TF20" s="90">
        <v>259375.72</v>
      </c>
      <c r="TG20" s="90">
        <v>2422685.1</v>
      </c>
      <c r="TH20" s="90">
        <v>359646.55</v>
      </c>
      <c r="TI20" s="90">
        <v>287161.58</v>
      </c>
      <c r="TJ20" s="90">
        <v>862704.76</v>
      </c>
      <c r="TK20" s="90">
        <v>345617</v>
      </c>
      <c r="TL20" s="90">
        <v>265546.53999999998</v>
      </c>
      <c r="TM20" s="90">
        <v>156273.75</v>
      </c>
      <c r="TN20" s="90">
        <v>2114461.2400000002</v>
      </c>
      <c r="TO20" s="90">
        <v>739305.34</v>
      </c>
      <c r="TP20" s="90">
        <v>820848.78</v>
      </c>
      <c r="TQ20" s="90">
        <v>576185.03</v>
      </c>
      <c r="TR20" s="90">
        <v>465500.99</v>
      </c>
      <c r="TS20" s="90">
        <v>354714.73</v>
      </c>
      <c r="TT20" s="90">
        <v>644798.07999999996</v>
      </c>
      <c r="TU20" s="90">
        <v>509581.83</v>
      </c>
      <c r="TV20" s="90">
        <v>409122.36</v>
      </c>
      <c r="TW20" s="90">
        <v>1267371.3</v>
      </c>
      <c r="TX20" s="90">
        <v>358304.87</v>
      </c>
      <c r="TY20" s="90">
        <v>1628232.65</v>
      </c>
      <c r="TZ20" s="90">
        <v>1188068.5</v>
      </c>
      <c r="UA20" s="90">
        <v>297004.24</v>
      </c>
      <c r="UB20" s="90">
        <v>105102</v>
      </c>
      <c r="UC20" s="90">
        <v>1667936.78</v>
      </c>
      <c r="UD20" s="90">
        <v>129897.28</v>
      </c>
      <c r="UE20" s="90">
        <v>386012.13</v>
      </c>
      <c r="UF20" s="90">
        <v>490052.23</v>
      </c>
      <c r="UG20" s="90">
        <v>355295</v>
      </c>
      <c r="UH20" s="90">
        <v>1306965.94</v>
      </c>
      <c r="UI20" s="90">
        <v>1453894.07</v>
      </c>
      <c r="UJ20" s="90">
        <v>477097.03</v>
      </c>
      <c r="UK20" s="90">
        <v>2129278.2799999998</v>
      </c>
      <c r="UL20" s="90">
        <v>706239.24</v>
      </c>
      <c r="UM20" s="90">
        <v>498481.11</v>
      </c>
      <c r="UN20" s="90">
        <v>2016131.11</v>
      </c>
      <c r="UO20" s="90">
        <v>393284.62</v>
      </c>
      <c r="UP20" s="90">
        <v>579008.41</v>
      </c>
      <c r="UQ20" s="90">
        <v>1805940.01</v>
      </c>
      <c r="UR20" s="90">
        <v>5890</v>
      </c>
      <c r="US20" s="90">
        <v>297575.40000000002</v>
      </c>
      <c r="UT20" s="90">
        <v>1135818.7</v>
      </c>
      <c r="UU20" s="90">
        <v>616452</v>
      </c>
      <c r="UV20" s="90">
        <v>183321.2</v>
      </c>
      <c r="UW20" s="90">
        <v>321893.15000000002</v>
      </c>
      <c r="UX20" s="90">
        <v>411727.78</v>
      </c>
      <c r="UY20" s="90">
        <v>807327.89</v>
      </c>
      <c r="UZ20" s="90">
        <v>665483.12</v>
      </c>
      <c r="VA20" s="90">
        <v>667193.61</v>
      </c>
      <c r="VB20" s="90">
        <v>308905.37</v>
      </c>
      <c r="VC20" s="90">
        <v>156147.96</v>
      </c>
      <c r="VD20" s="90">
        <v>303722</v>
      </c>
      <c r="VE20" s="90">
        <v>209816.4</v>
      </c>
      <c r="VF20" s="90">
        <v>1170621.3899999999</v>
      </c>
      <c r="VG20" s="90">
        <v>206475</v>
      </c>
      <c r="VH20" s="90">
        <v>207623.95</v>
      </c>
      <c r="VI20" s="90">
        <v>266740.33</v>
      </c>
      <c r="VJ20" s="90">
        <v>1338247.56</v>
      </c>
      <c r="VK20" s="90">
        <v>204951.21</v>
      </c>
      <c r="VL20" s="90">
        <v>726426.06</v>
      </c>
      <c r="VM20" s="90">
        <v>572001.04</v>
      </c>
      <c r="VN20" s="90">
        <v>577523.11</v>
      </c>
      <c r="VO20" s="90">
        <v>1232637.01</v>
      </c>
      <c r="VP20" s="90">
        <v>962493.94</v>
      </c>
      <c r="VQ20" s="90">
        <v>368183.16</v>
      </c>
      <c r="VR20" s="90">
        <v>881044.59</v>
      </c>
      <c r="VS20" s="90">
        <v>1879246.14</v>
      </c>
      <c r="VT20" s="90">
        <v>674255.78</v>
      </c>
      <c r="VU20" s="90">
        <v>910962.15</v>
      </c>
      <c r="VV20" s="90">
        <v>450720</v>
      </c>
      <c r="VW20" s="90">
        <v>307285.09999999998</v>
      </c>
      <c r="VX20" s="90">
        <v>559904.81000000006</v>
      </c>
      <c r="VY20" s="90">
        <v>8973746.6899999995</v>
      </c>
      <c r="VZ20" s="90">
        <v>1313954.58</v>
      </c>
      <c r="WA20" s="90">
        <v>865382.06</v>
      </c>
      <c r="WB20" s="90">
        <v>1888544.44</v>
      </c>
      <c r="WC20" s="90">
        <v>337932.36</v>
      </c>
      <c r="WD20" s="90">
        <v>517536.5</v>
      </c>
      <c r="WE20" s="90">
        <v>1048974.19</v>
      </c>
      <c r="WF20" s="90">
        <v>1224590.07</v>
      </c>
      <c r="WG20" s="90">
        <v>852394.7</v>
      </c>
      <c r="WH20" s="90">
        <v>990158.58</v>
      </c>
      <c r="WI20" s="90">
        <v>589374.89</v>
      </c>
      <c r="WJ20" s="90">
        <v>1029527.87</v>
      </c>
      <c r="WK20" s="90">
        <v>3055340.56</v>
      </c>
      <c r="WL20" s="90">
        <v>1215815.75</v>
      </c>
      <c r="WM20" s="90">
        <v>1785023.85</v>
      </c>
      <c r="WN20" s="90">
        <v>625686.92000000004</v>
      </c>
      <c r="WO20" s="90">
        <v>1220601.93</v>
      </c>
      <c r="WP20" s="90">
        <v>876979.55</v>
      </c>
      <c r="WQ20" s="90">
        <v>305581.28000000003</v>
      </c>
      <c r="WR20" s="90">
        <v>855836.07</v>
      </c>
      <c r="WS20" s="90">
        <v>3878482.66</v>
      </c>
      <c r="WT20" s="90">
        <v>721719.52</v>
      </c>
      <c r="WU20" s="90">
        <v>254450.64</v>
      </c>
      <c r="WV20" s="90">
        <v>408323.03</v>
      </c>
      <c r="WW20" s="90">
        <v>362582.18</v>
      </c>
      <c r="WX20" s="90">
        <v>367876.76</v>
      </c>
      <c r="WY20" s="90">
        <v>643371.15</v>
      </c>
      <c r="WZ20" s="90">
        <v>920438.64999999991</v>
      </c>
      <c r="XA20" s="90">
        <v>3846940.59</v>
      </c>
      <c r="XB20" s="90">
        <v>559442.38</v>
      </c>
      <c r="XC20" s="90">
        <v>508305.31</v>
      </c>
      <c r="XD20" s="90">
        <v>329060.59000000003</v>
      </c>
      <c r="XE20" s="90">
        <v>229819.06</v>
      </c>
      <c r="XF20" s="90">
        <v>4824502.45</v>
      </c>
      <c r="XG20" s="90">
        <v>550025.32999999996</v>
      </c>
      <c r="XH20" s="90">
        <v>717077.43</v>
      </c>
      <c r="XI20" s="90">
        <v>2360404.7400000002</v>
      </c>
      <c r="XJ20" s="90">
        <v>369834.81</v>
      </c>
      <c r="XK20" s="90">
        <v>740632.55</v>
      </c>
      <c r="XL20" s="90">
        <v>914448.65</v>
      </c>
      <c r="XM20" s="90">
        <v>753238.14</v>
      </c>
      <c r="XN20" s="90">
        <v>256864.87</v>
      </c>
      <c r="XO20" s="90">
        <v>2126254.86</v>
      </c>
      <c r="XP20" s="90">
        <v>1339514.3</v>
      </c>
      <c r="XQ20" s="90">
        <v>466537.81</v>
      </c>
      <c r="XR20" s="90">
        <v>315051.43</v>
      </c>
      <c r="XS20" s="90">
        <v>344083.46</v>
      </c>
      <c r="XT20" s="90">
        <v>413061.16</v>
      </c>
      <c r="XU20" s="90">
        <v>557049.19999999995</v>
      </c>
      <c r="XV20" s="90">
        <v>193278.44</v>
      </c>
      <c r="XW20" s="90">
        <v>179254.95</v>
      </c>
      <c r="XX20" s="90">
        <v>332076.57</v>
      </c>
      <c r="XY20" s="90">
        <v>310347.2</v>
      </c>
      <c r="XZ20" s="90">
        <v>202875.7</v>
      </c>
      <c r="YA20" s="90">
        <v>200209.23</v>
      </c>
      <c r="YB20" s="90">
        <v>488223</v>
      </c>
      <c r="YC20" s="90">
        <v>2677223.67</v>
      </c>
      <c r="YD20" s="90">
        <v>395714.39</v>
      </c>
      <c r="YE20" s="90">
        <v>1179401.18</v>
      </c>
      <c r="YF20" s="90">
        <v>358827.04</v>
      </c>
      <c r="YG20" s="90">
        <v>1936649.58</v>
      </c>
      <c r="YH20" s="90">
        <v>453942.34</v>
      </c>
      <c r="YI20" s="90">
        <v>1041990.41</v>
      </c>
      <c r="YJ20" s="90">
        <v>241768.9</v>
      </c>
      <c r="YK20" s="90">
        <v>1474494.09</v>
      </c>
      <c r="YL20" s="90">
        <v>654778.73</v>
      </c>
      <c r="YM20" s="90">
        <v>440143.83</v>
      </c>
      <c r="YN20" s="90">
        <v>488417.92</v>
      </c>
      <c r="YO20" s="90">
        <v>595513.86</v>
      </c>
      <c r="YP20" s="90">
        <v>782872.08</v>
      </c>
      <c r="YQ20" s="90">
        <v>534172.25</v>
      </c>
      <c r="YR20" s="90">
        <v>609683.96</v>
      </c>
      <c r="YS20" s="90">
        <v>278492.03999999998</v>
      </c>
      <c r="YT20" s="90">
        <v>1652360.03</v>
      </c>
      <c r="YU20" s="90">
        <v>479925.18</v>
      </c>
      <c r="YV20" s="90">
        <v>292384.53999999998</v>
      </c>
      <c r="YW20" s="90">
        <v>619188.32999999996</v>
      </c>
      <c r="YX20" s="90">
        <v>774961.83</v>
      </c>
      <c r="YY20" s="90">
        <v>450236.34</v>
      </c>
      <c r="YZ20" s="90">
        <v>361340.62</v>
      </c>
      <c r="ZA20" s="90">
        <v>1396551.6</v>
      </c>
      <c r="ZB20" s="90">
        <v>308573.59999999998</v>
      </c>
      <c r="ZC20" s="90">
        <v>158534.93</v>
      </c>
      <c r="ZD20" s="90">
        <v>515310.09</v>
      </c>
      <c r="ZE20" s="90">
        <v>360880.2</v>
      </c>
      <c r="ZF20" s="90">
        <v>622435.6</v>
      </c>
      <c r="ZG20" s="90">
        <v>183666.46</v>
      </c>
      <c r="ZH20" s="90">
        <v>241740.24</v>
      </c>
      <c r="ZI20" s="90">
        <v>363917.6</v>
      </c>
      <c r="ZJ20" s="90">
        <v>1959111.61</v>
      </c>
      <c r="ZK20" s="90">
        <v>409001.13</v>
      </c>
      <c r="ZL20" s="90">
        <v>836799.39</v>
      </c>
      <c r="ZM20" s="90">
        <v>1021287.16</v>
      </c>
      <c r="ZN20" s="90">
        <v>1061128.33</v>
      </c>
      <c r="ZO20" s="90">
        <v>261020.63</v>
      </c>
      <c r="ZP20" s="90">
        <v>273222.44</v>
      </c>
      <c r="ZQ20" s="90">
        <v>1628113.78</v>
      </c>
      <c r="ZR20" s="90">
        <v>1089074.82</v>
      </c>
      <c r="ZS20" s="90">
        <v>1027249.03</v>
      </c>
      <c r="ZT20" s="90">
        <v>268052.13</v>
      </c>
      <c r="ZU20" s="90">
        <v>353374.05</v>
      </c>
      <c r="ZV20" s="90">
        <v>351598.45</v>
      </c>
      <c r="ZW20" s="90">
        <v>374082.76</v>
      </c>
      <c r="ZX20" s="90">
        <v>368741.98</v>
      </c>
      <c r="ZY20" s="90">
        <v>118134.72</v>
      </c>
      <c r="ZZ20" s="90">
        <v>847025.22</v>
      </c>
      <c r="AAA20" s="90">
        <v>47618.26</v>
      </c>
      <c r="AAB20" s="90">
        <v>192877.77</v>
      </c>
      <c r="AAC20" s="90">
        <v>227324.06</v>
      </c>
      <c r="AAD20" s="90">
        <v>419496.83</v>
      </c>
      <c r="AAE20" s="90">
        <v>122403.95</v>
      </c>
      <c r="AAF20" s="90">
        <v>1126031.51</v>
      </c>
      <c r="AAG20" s="90">
        <v>462181.78</v>
      </c>
      <c r="AAH20" s="90">
        <v>652022.06999999995</v>
      </c>
      <c r="AAI20" s="90">
        <v>394569.84</v>
      </c>
      <c r="AAJ20" s="90">
        <v>163907</v>
      </c>
      <c r="AAK20" s="90">
        <v>364840.5</v>
      </c>
      <c r="AAL20" s="90">
        <v>293739.53999999998</v>
      </c>
      <c r="AAM20" s="90">
        <v>4036009.77</v>
      </c>
      <c r="AAN20" s="90">
        <v>838052.09</v>
      </c>
      <c r="AAO20" s="90">
        <v>330635.28999999998</v>
      </c>
      <c r="AAP20" s="90">
        <v>541915.51</v>
      </c>
      <c r="AAQ20" s="90">
        <v>1102850.72</v>
      </c>
      <c r="AAR20" s="90">
        <v>554751.75</v>
      </c>
      <c r="AAS20" s="90">
        <v>358752.97</v>
      </c>
      <c r="AAT20" s="90">
        <v>609900.74</v>
      </c>
      <c r="AAU20" s="90">
        <v>853869.7</v>
      </c>
      <c r="AAV20" s="90">
        <v>275766.84000000003</v>
      </c>
      <c r="AAW20" s="90">
        <v>898350.16</v>
      </c>
      <c r="AAX20" s="90">
        <v>1340964.95</v>
      </c>
      <c r="AAY20" s="90">
        <v>1616950.6</v>
      </c>
      <c r="AAZ20" s="90">
        <v>146836.75</v>
      </c>
      <c r="ABA20" s="90">
        <v>416377.67</v>
      </c>
      <c r="ABB20" s="90">
        <v>313391.01</v>
      </c>
      <c r="ABC20" s="90">
        <v>314212.27</v>
      </c>
      <c r="ABD20" s="90">
        <v>468697.03</v>
      </c>
      <c r="ABE20" s="90">
        <v>598950.43999999994</v>
      </c>
      <c r="ABF20" s="90">
        <v>4111366.73</v>
      </c>
      <c r="ABG20" s="90">
        <v>2632011.9500000002</v>
      </c>
      <c r="ABH20" s="90">
        <v>555545.74</v>
      </c>
      <c r="ABI20" s="90">
        <v>330035.90999999997</v>
      </c>
      <c r="ABJ20" s="90">
        <v>134096.16</v>
      </c>
      <c r="ABK20" s="90">
        <v>357275.96</v>
      </c>
      <c r="ABL20" s="90">
        <v>276296.21999999997</v>
      </c>
      <c r="ABM20" s="90">
        <v>1920746.79</v>
      </c>
      <c r="ABN20" s="90">
        <v>305298.5</v>
      </c>
      <c r="ABO20" s="90">
        <v>193319.78</v>
      </c>
      <c r="ABP20" s="90">
        <v>327916.18</v>
      </c>
      <c r="ABQ20" s="90">
        <v>1029048.98</v>
      </c>
      <c r="ABR20" s="90">
        <v>700641.55</v>
      </c>
      <c r="ABS20" s="90">
        <v>280177.76</v>
      </c>
      <c r="ABT20" s="90">
        <v>888290.31</v>
      </c>
      <c r="ABU20" s="90">
        <v>46487.25</v>
      </c>
      <c r="ABV20" s="90">
        <v>969524.67</v>
      </c>
      <c r="ABW20" s="90">
        <v>303414.96999999997</v>
      </c>
      <c r="ABX20" s="90">
        <v>728680.09</v>
      </c>
      <c r="ABY20" s="90">
        <v>129961.58</v>
      </c>
      <c r="ABZ20" s="90">
        <v>73806.929999999993</v>
      </c>
      <c r="ACA20" s="90">
        <v>1258119.8899999999</v>
      </c>
      <c r="ACB20" s="90">
        <v>486414.04</v>
      </c>
      <c r="ACC20" s="90">
        <v>336600.89</v>
      </c>
      <c r="ACD20" s="90">
        <v>365685.95</v>
      </c>
      <c r="ACE20" s="90">
        <v>984089.65</v>
      </c>
      <c r="ACF20" s="90">
        <v>318944.89</v>
      </c>
      <c r="ACG20" s="90">
        <v>1344108.92</v>
      </c>
      <c r="ACH20" s="90">
        <v>687135.07</v>
      </c>
      <c r="ACI20" s="90">
        <v>292008.32000000001</v>
      </c>
      <c r="ACJ20" s="90">
        <v>669178.87</v>
      </c>
      <c r="ACK20" s="90">
        <v>314339.98</v>
      </c>
      <c r="ACL20" s="90">
        <v>1731092.37</v>
      </c>
      <c r="ACM20" s="90">
        <v>1098345.73</v>
      </c>
      <c r="ACN20" s="90">
        <v>2619059.54</v>
      </c>
      <c r="ACO20" s="90">
        <v>3335092.58</v>
      </c>
      <c r="ACP20" s="90">
        <v>768680.03</v>
      </c>
      <c r="ACQ20" s="90">
        <v>610620.49</v>
      </c>
      <c r="ACR20" s="90">
        <v>621050.64</v>
      </c>
      <c r="ACS20" s="90">
        <v>559649.32999999996</v>
      </c>
      <c r="ACT20" s="90">
        <v>1449816.38</v>
      </c>
      <c r="ACU20" s="90">
        <v>233135.52</v>
      </c>
      <c r="ACV20" s="90">
        <v>349012.99</v>
      </c>
      <c r="ACW20" s="90">
        <v>769913</v>
      </c>
      <c r="ACX20" s="90">
        <v>89465.84</v>
      </c>
      <c r="ACY20" s="90">
        <v>198797.82</v>
      </c>
      <c r="ACZ20" s="90">
        <v>497608.79</v>
      </c>
      <c r="ADA20" s="90">
        <v>740600.3</v>
      </c>
      <c r="ADB20" s="90">
        <v>520017.8</v>
      </c>
      <c r="ADC20" s="90">
        <v>648062.01</v>
      </c>
      <c r="ADD20" s="90">
        <v>910235.33</v>
      </c>
      <c r="ADE20" s="90">
        <v>664342.91</v>
      </c>
      <c r="ADF20" s="90">
        <v>386835.03</v>
      </c>
      <c r="ADG20" s="90">
        <v>263092.01</v>
      </c>
      <c r="ADH20" s="90">
        <v>623538.54</v>
      </c>
      <c r="ADI20" s="90">
        <v>781436.79</v>
      </c>
      <c r="ADJ20" s="90">
        <v>201344.45</v>
      </c>
      <c r="ADK20" s="90">
        <v>177537.53</v>
      </c>
      <c r="ADL20" s="90">
        <v>308610.09000000003</v>
      </c>
      <c r="ADM20" s="90">
        <v>9233093.7599999998</v>
      </c>
      <c r="ADN20" s="90">
        <v>1288758.24</v>
      </c>
      <c r="ADO20" s="90">
        <v>4165581.98</v>
      </c>
      <c r="ADP20" s="90">
        <v>1081551.19</v>
      </c>
      <c r="ADQ20" s="90">
        <v>191983.93</v>
      </c>
      <c r="ADR20" s="90">
        <v>340076.3</v>
      </c>
      <c r="ADS20" s="90">
        <v>410606.73</v>
      </c>
      <c r="ADT20" s="90">
        <v>136282.35</v>
      </c>
      <c r="ADU20" s="90">
        <v>2962704.48</v>
      </c>
      <c r="ADV20" s="90">
        <v>1479601.46</v>
      </c>
      <c r="ADW20" s="90">
        <v>3007984.05</v>
      </c>
      <c r="ADX20" s="90">
        <v>267361.96000000002</v>
      </c>
      <c r="ADY20" s="90">
        <v>740787.4</v>
      </c>
      <c r="ADZ20" s="90">
        <v>995256.19</v>
      </c>
      <c r="AEA20" s="90">
        <v>275221.03999999998</v>
      </c>
      <c r="AEB20" s="90">
        <v>216883.21</v>
      </c>
      <c r="AEC20" s="90">
        <v>207382.48</v>
      </c>
      <c r="AED20" s="90">
        <v>97222.96</v>
      </c>
      <c r="AEE20" s="90">
        <v>2055814.57</v>
      </c>
      <c r="AEF20" s="90">
        <v>1162847.2</v>
      </c>
      <c r="AEG20" s="90">
        <v>554855.22</v>
      </c>
      <c r="AEH20" s="90">
        <v>172518.04</v>
      </c>
      <c r="AEI20" s="90">
        <v>353460.97</v>
      </c>
      <c r="AEJ20" s="90">
        <v>1463752.24</v>
      </c>
      <c r="AEK20" s="90">
        <v>469954.47</v>
      </c>
      <c r="AEL20" s="90">
        <v>1124866.49</v>
      </c>
      <c r="AEM20" s="90">
        <v>508200.08</v>
      </c>
      <c r="AEN20" s="90">
        <v>619528.37</v>
      </c>
      <c r="AEO20" s="90">
        <v>1406194.78</v>
      </c>
      <c r="AEP20" s="90">
        <v>1003359.43</v>
      </c>
      <c r="AEQ20" s="90">
        <v>715013.18</v>
      </c>
      <c r="AER20" s="90">
        <v>1645936.37</v>
      </c>
      <c r="AES20" s="90">
        <v>508910.88</v>
      </c>
      <c r="AET20" s="90">
        <v>2358605.4</v>
      </c>
      <c r="AEU20" s="90">
        <v>657483.4</v>
      </c>
      <c r="AEV20" s="90">
        <v>371813.11</v>
      </c>
      <c r="AEW20" s="90">
        <v>635395.25</v>
      </c>
      <c r="AEX20" s="90">
        <v>157237.15</v>
      </c>
      <c r="AEY20" s="90">
        <v>1900542.87</v>
      </c>
      <c r="AEZ20" s="90">
        <v>598247.77</v>
      </c>
      <c r="AFA20" s="90">
        <v>759979.84</v>
      </c>
      <c r="AFB20" s="90">
        <v>1845398.63</v>
      </c>
      <c r="AFC20" s="90">
        <v>1950945.75</v>
      </c>
      <c r="AFD20" s="90">
        <v>1895533.96</v>
      </c>
      <c r="AFE20" s="90">
        <v>543351.02</v>
      </c>
      <c r="AFF20" s="90">
        <v>474004.91</v>
      </c>
      <c r="AFG20" s="90">
        <v>563805.46</v>
      </c>
      <c r="AFH20" s="90">
        <v>378194.48</v>
      </c>
      <c r="AFI20" s="90">
        <v>400318.36</v>
      </c>
      <c r="AFJ20" s="90">
        <v>405073.49</v>
      </c>
      <c r="AFK20" s="90">
        <v>372946.22</v>
      </c>
      <c r="AFL20" s="90">
        <v>2966386.21</v>
      </c>
      <c r="AFM20" s="90">
        <v>623062.4</v>
      </c>
      <c r="AFN20" s="90">
        <v>657022.52</v>
      </c>
      <c r="AFO20" s="90">
        <v>287832.02</v>
      </c>
      <c r="AFP20" s="90">
        <v>460850.04</v>
      </c>
      <c r="AFQ20" s="90">
        <v>464956.69</v>
      </c>
      <c r="AFR20" s="90">
        <v>155330.37</v>
      </c>
      <c r="AFS20" s="90">
        <v>775150.98</v>
      </c>
      <c r="AFT20" s="90">
        <v>928101.34</v>
      </c>
      <c r="AFU20" s="90">
        <v>136705.82</v>
      </c>
      <c r="AFV20" s="90">
        <v>474431.32</v>
      </c>
      <c r="AFW20" s="90">
        <v>375819.87</v>
      </c>
      <c r="AFX20" s="90">
        <v>5238595.9000000004</v>
      </c>
      <c r="AFY20" s="90">
        <v>375611.52</v>
      </c>
      <c r="AFZ20" s="90">
        <v>304070.46000000002</v>
      </c>
      <c r="AGA20" s="90">
        <v>353778</v>
      </c>
      <c r="AGB20" s="90">
        <v>1492985.51</v>
      </c>
      <c r="AGC20" s="90">
        <v>463462.17</v>
      </c>
      <c r="AGD20" s="90">
        <v>376493.84</v>
      </c>
      <c r="AGE20" s="90">
        <v>335649.25</v>
      </c>
      <c r="AGF20" s="90">
        <v>220545.64</v>
      </c>
      <c r="AGG20" s="90">
        <v>589171.46</v>
      </c>
      <c r="AGH20" s="90">
        <v>262691.53000000003</v>
      </c>
      <c r="AGI20" s="90">
        <v>4652290.76</v>
      </c>
      <c r="AGJ20" s="90">
        <v>560459.25</v>
      </c>
      <c r="AGK20" s="90">
        <v>1108674.53</v>
      </c>
      <c r="AGL20" s="90">
        <v>511950.74</v>
      </c>
      <c r="AGM20" s="90">
        <v>343676.46</v>
      </c>
      <c r="AGN20" s="90">
        <v>309001</v>
      </c>
      <c r="AGO20" s="90">
        <v>232669.98</v>
      </c>
      <c r="AGP20" s="90">
        <v>213005.08</v>
      </c>
      <c r="AGQ20" s="90">
        <v>5274337.09</v>
      </c>
      <c r="AGR20" s="90">
        <v>2507032.44</v>
      </c>
      <c r="AGS20" s="90">
        <v>406096.04</v>
      </c>
      <c r="AGT20" s="90">
        <v>1462596.45</v>
      </c>
      <c r="AGU20" s="90">
        <v>915142.02</v>
      </c>
      <c r="AGV20" s="90">
        <v>438024.89</v>
      </c>
      <c r="AGW20" s="90">
        <v>656208.79</v>
      </c>
      <c r="AGX20" s="90">
        <v>367708.4</v>
      </c>
      <c r="AGY20" s="90">
        <v>51146.67</v>
      </c>
      <c r="AGZ20" s="90">
        <v>351511.66</v>
      </c>
      <c r="AHA20" s="90">
        <v>753106.6</v>
      </c>
      <c r="AHB20" s="90">
        <v>369902.98</v>
      </c>
      <c r="AHC20" s="90">
        <v>358679.54</v>
      </c>
      <c r="AHD20" s="90">
        <v>541396.17000000004</v>
      </c>
      <c r="AHE20" s="90">
        <v>356208.28</v>
      </c>
      <c r="AHF20" s="90">
        <v>375605.25</v>
      </c>
      <c r="AHG20" s="90">
        <v>191333.22</v>
      </c>
      <c r="AHH20" s="90">
        <v>1861735.45</v>
      </c>
      <c r="AHI20" s="90">
        <v>80167</v>
      </c>
      <c r="AHJ20" s="90">
        <v>260824.65</v>
      </c>
      <c r="AHK20" s="90">
        <v>482022.24</v>
      </c>
      <c r="AHL20" s="90">
        <v>397641.77</v>
      </c>
      <c r="AHM20" s="90">
        <v>150382.41</v>
      </c>
      <c r="AHN20" s="90">
        <v>256870.09</v>
      </c>
    </row>
    <row r="21" spans="1:898" ht="21" x14ac:dyDescent="0.35">
      <c r="A21" s="92" t="s">
        <v>23</v>
      </c>
      <c r="B21" s="5" t="s">
        <v>24</v>
      </c>
      <c r="C21" s="90">
        <v>61824303.170000002</v>
      </c>
      <c r="D21" s="90">
        <v>5610228.9699999997</v>
      </c>
      <c r="E21" s="90">
        <v>7022717.5999999996</v>
      </c>
      <c r="F21" s="90">
        <v>1466731.5</v>
      </c>
      <c r="G21" s="90">
        <v>16892466.609999999</v>
      </c>
      <c r="H21" s="90">
        <v>3086099.17</v>
      </c>
      <c r="I21" s="90">
        <v>17612235.100000001</v>
      </c>
      <c r="J21" s="90">
        <v>4598851.5</v>
      </c>
      <c r="K21" s="90">
        <v>6115707.8399999999</v>
      </c>
      <c r="L21" s="90">
        <v>3640250.18</v>
      </c>
      <c r="M21" s="90">
        <v>2869330.3</v>
      </c>
      <c r="N21" s="90">
        <v>2100577.08</v>
      </c>
      <c r="O21" s="90">
        <v>3783540.58</v>
      </c>
      <c r="P21" s="90">
        <v>2304650.6</v>
      </c>
      <c r="Q21" s="90">
        <v>1501007.4</v>
      </c>
      <c r="R21" s="90">
        <v>6302572.7400000002</v>
      </c>
      <c r="S21" s="90">
        <v>3307765.5</v>
      </c>
      <c r="T21" s="90">
        <v>893066.98</v>
      </c>
      <c r="U21" s="90">
        <v>54874948.600000001</v>
      </c>
      <c r="V21" s="90">
        <v>13382963.51</v>
      </c>
      <c r="W21" s="90">
        <v>3477218.97</v>
      </c>
      <c r="X21" s="90">
        <v>5317388.51</v>
      </c>
      <c r="Y21" s="90">
        <v>2408100.9</v>
      </c>
      <c r="Z21" s="90">
        <v>5867080.9699999997</v>
      </c>
      <c r="AA21" s="90">
        <v>1295122.1299999999</v>
      </c>
      <c r="AB21" s="90">
        <v>23765137.960000001</v>
      </c>
      <c r="AC21" s="90">
        <v>6398385.3899999997</v>
      </c>
      <c r="AD21" s="90">
        <v>4317066.71</v>
      </c>
      <c r="AE21" s="90">
        <v>22465493.870000001</v>
      </c>
      <c r="AF21" s="90">
        <v>5036670.4000000004</v>
      </c>
      <c r="AG21" s="90">
        <v>17344924.600000001</v>
      </c>
      <c r="AH21" s="90">
        <v>7332841.0099999998</v>
      </c>
      <c r="AI21" s="90">
        <v>3508065.79</v>
      </c>
      <c r="AJ21" s="90">
        <v>2343103.5499999998</v>
      </c>
      <c r="AK21" s="90">
        <v>3393552.02</v>
      </c>
      <c r="AL21" s="90">
        <v>5245683.33</v>
      </c>
      <c r="AM21" s="90">
        <v>1913988.65</v>
      </c>
      <c r="AN21" s="90">
        <v>3780005.71</v>
      </c>
      <c r="AO21" s="90">
        <v>5557265.04</v>
      </c>
      <c r="AP21" s="90">
        <v>1837434.76</v>
      </c>
      <c r="AQ21" s="90">
        <v>1558850.22</v>
      </c>
      <c r="AR21" s="90">
        <v>857779.38</v>
      </c>
      <c r="AS21" s="90">
        <v>50270977.100000001</v>
      </c>
      <c r="AT21" s="90">
        <v>783781.14</v>
      </c>
      <c r="AU21" s="90">
        <v>491618.3</v>
      </c>
      <c r="AV21" s="90">
        <v>2010946.6</v>
      </c>
      <c r="AW21" s="90">
        <v>3444253.3</v>
      </c>
      <c r="AX21" s="90">
        <v>2534441.0299999998</v>
      </c>
      <c r="AY21" s="90">
        <v>1277597.33</v>
      </c>
      <c r="AZ21" s="90">
        <v>2362119.2999999998</v>
      </c>
      <c r="BA21" s="90">
        <v>893452.45</v>
      </c>
      <c r="BB21" s="90">
        <v>615845.4</v>
      </c>
      <c r="BC21" s="90">
        <v>897107.6</v>
      </c>
      <c r="BD21" s="90">
        <v>548751.9</v>
      </c>
      <c r="BE21" s="90">
        <v>8609691.7100000009</v>
      </c>
      <c r="BF21" s="90">
        <v>652961.24</v>
      </c>
      <c r="BG21" s="90">
        <v>861435.8</v>
      </c>
      <c r="BH21" s="90">
        <v>24576948.030000001</v>
      </c>
      <c r="BI21" s="90">
        <v>15377410.57</v>
      </c>
      <c r="BJ21" s="90">
        <v>2196120.17</v>
      </c>
      <c r="BK21" s="90">
        <v>1001587.84</v>
      </c>
      <c r="BL21" s="90">
        <v>3270347.3</v>
      </c>
      <c r="BM21" s="90">
        <v>2400971.7999999998</v>
      </c>
      <c r="BN21" s="90">
        <v>969262.86</v>
      </c>
      <c r="BO21" s="90">
        <v>0</v>
      </c>
      <c r="BP21" s="90">
        <v>0</v>
      </c>
      <c r="BQ21" s="90">
        <v>33208882.629999999</v>
      </c>
      <c r="BR21" s="90">
        <v>1955884.65</v>
      </c>
      <c r="BS21" s="90">
        <v>2383844.64</v>
      </c>
      <c r="BT21" s="90">
        <v>2505831.4</v>
      </c>
      <c r="BU21" s="90">
        <v>1905365.7</v>
      </c>
      <c r="BV21" s="90">
        <v>2431983.4</v>
      </c>
      <c r="BW21" s="90">
        <v>1180094.05</v>
      </c>
      <c r="BX21" s="90">
        <v>1638075.74</v>
      </c>
      <c r="BY21" s="90">
        <v>15620087.439999999</v>
      </c>
      <c r="BZ21" s="90">
        <v>1610799.66</v>
      </c>
      <c r="CA21" s="90">
        <v>3304093.45</v>
      </c>
      <c r="CB21" s="90">
        <v>9678977.0500000007</v>
      </c>
      <c r="CC21" s="90">
        <v>1888142.52</v>
      </c>
      <c r="CD21" s="90">
        <v>1809600.6</v>
      </c>
      <c r="CE21" s="90">
        <v>1428884.5</v>
      </c>
      <c r="CF21" s="90">
        <v>71368545.370000005</v>
      </c>
      <c r="CG21" s="90">
        <v>1365036.69</v>
      </c>
      <c r="CH21" s="90">
        <v>7793812.0999999996</v>
      </c>
      <c r="CI21" s="90">
        <v>1466932.3</v>
      </c>
      <c r="CJ21" s="90">
        <v>2121100.94</v>
      </c>
      <c r="CK21" s="90">
        <v>1825282.21</v>
      </c>
      <c r="CL21" s="90">
        <v>2838940.46</v>
      </c>
      <c r="CM21" s="90">
        <v>3833409.04</v>
      </c>
      <c r="CN21" s="90">
        <v>781156.04</v>
      </c>
      <c r="CO21" s="90">
        <v>1609033.43</v>
      </c>
      <c r="CP21" s="90">
        <v>1339530.76</v>
      </c>
      <c r="CQ21" s="90">
        <v>2181358.63</v>
      </c>
      <c r="CR21" s="90">
        <v>1701197.78</v>
      </c>
      <c r="CS21" s="90">
        <v>38168815.509999998</v>
      </c>
      <c r="CT21" s="90">
        <v>1624050.14</v>
      </c>
      <c r="CU21" s="90">
        <v>2547079.7999999998</v>
      </c>
      <c r="CV21" s="90">
        <v>3998804.05</v>
      </c>
      <c r="CW21" s="90">
        <v>1747772.1</v>
      </c>
      <c r="CX21" s="90">
        <v>3699661</v>
      </c>
      <c r="CY21" s="90">
        <v>1255980.26</v>
      </c>
      <c r="CZ21" s="90">
        <v>1294461.8500000001</v>
      </c>
      <c r="DA21" s="90">
        <v>20005800.18</v>
      </c>
      <c r="DB21" s="90">
        <v>23331185.870000001</v>
      </c>
      <c r="DC21" s="90">
        <v>4027355.9</v>
      </c>
      <c r="DD21" s="90">
        <v>2273608</v>
      </c>
      <c r="DE21" s="90">
        <v>6197828</v>
      </c>
      <c r="DF21" s="90">
        <v>4712219.37</v>
      </c>
      <c r="DG21" s="90">
        <v>8427560.9100000001</v>
      </c>
      <c r="DH21" s="90">
        <v>4445837.38</v>
      </c>
      <c r="DI21" s="90">
        <v>1771827.5</v>
      </c>
      <c r="DJ21" s="90">
        <v>78978360.109999999</v>
      </c>
      <c r="DK21" s="90">
        <v>4636554.99</v>
      </c>
      <c r="DL21" s="90">
        <v>5761308.9000000004</v>
      </c>
      <c r="DM21" s="90">
        <v>3636102.45</v>
      </c>
      <c r="DN21" s="90">
        <v>5120151.13</v>
      </c>
      <c r="DO21" s="90">
        <v>3631413.95</v>
      </c>
      <c r="DP21" s="90">
        <v>8886071.5</v>
      </c>
      <c r="DQ21" s="90">
        <v>4427693.9400000004</v>
      </c>
      <c r="DR21" s="90">
        <v>9589849.4600000009</v>
      </c>
      <c r="DS21" s="90">
        <v>30257047.120000001</v>
      </c>
      <c r="DT21" s="90">
        <v>8033018.7999999998</v>
      </c>
      <c r="DU21" s="90">
        <v>17537123.059999999</v>
      </c>
      <c r="DV21" s="90">
        <v>14077140.050000001</v>
      </c>
      <c r="DW21" s="90">
        <v>5971798</v>
      </c>
      <c r="DX21" s="90">
        <v>8405493.1300000008</v>
      </c>
      <c r="DY21" s="90">
        <v>9939900</v>
      </c>
      <c r="DZ21" s="90">
        <v>1719150.5</v>
      </c>
      <c r="EA21" s="90">
        <v>4338061.01</v>
      </c>
      <c r="EB21" s="90">
        <v>4116103.48</v>
      </c>
      <c r="EC21" s="90">
        <v>6912938.7599999998</v>
      </c>
      <c r="ED21" s="90">
        <v>13243472.9</v>
      </c>
      <c r="EE21" s="90">
        <v>11436731.68</v>
      </c>
      <c r="EF21" s="90">
        <v>4753336.4000000004</v>
      </c>
      <c r="EG21" s="90">
        <v>6725122.4000000004</v>
      </c>
      <c r="EH21" s="90">
        <v>5727461</v>
      </c>
      <c r="EI21" s="90">
        <v>9900967.0700000003</v>
      </c>
      <c r="EJ21" s="90">
        <v>9340982.1500000004</v>
      </c>
      <c r="EK21" s="90">
        <v>3566129.99</v>
      </c>
      <c r="EL21" s="90">
        <v>6767842.8399999999</v>
      </c>
      <c r="EM21" s="90">
        <v>38520946.609999999</v>
      </c>
      <c r="EN21" s="90">
        <v>3075220.29</v>
      </c>
      <c r="EO21" s="90">
        <v>2900906.82</v>
      </c>
      <c r="EP21" s="90">
        <v>3002150.38</v>
      </c>
      <c r="EQ21" s="90">
        <v>1261105.72</v>
      </c>
      <c r="ER21" s="90">
        <v>1686946.04</v>
      </c>
      <c r="ES21" s="90">
        <v>6779813.5800000001</v>
      </c>
      <c r="ET21" s="90">
        <v>4127689.6</v>
      </c>
      <c r="EU21" s="90">
        <v>3450301.08</v>
      </c>
      <c r="EV21" s="90">
        <v>35876533.439999998</v>
      </c>
      <c r="EW21" s="90">
        <v>2347545</v>
      </c>
      <c r="EX21" s="90">
        <v>4945023.2</v>
      </c>
      <c r="EY21" s="90">
        <v>11414584.300000001</v>
      </c>
      <c r="EZ21" s="90">
        <v>13770012.85</v>
      </c>
      <c r="FA21" s="90">
        <v>14672407.1</v>
      </c>
      <c r="FB21" s="90">
        <v>7037584.7800000003</v>
      </c>
      <c r="FC21" s="90">
        <v>4838780</v>
      </c>
      <c r="FD21" s="90">
        <v>6835823.5999999996</v>
      </c>
      <c r="FE21" s="90">
        <v>4799844</v>
      </c>
      <c r="FF21" s="90">
        <v>5465856</v>
      </c>
      <c r="FG21" s="90">
        <v>3500598.35</v>
      </c>
      <c r="FH21" s="90">
        <v>19425006.969999999</v>
      </c>
      <c r="FI21" s="90">
        <v>1287846.8</v>
      </c>
      <c r="FJ21" s="90">
        <v>2198447.5</v>
      </c>
      <c r="FK21" s="90">
        <v>1734484.19</v>
      </c>
      <c r="FL21" s="90">
        <v>3534669.6</v>
      </c>
      <c r="FM21" s="90">
        <v>3091584.83</v>
      </c>
      <c r="FN21" s="90">
        <v>1798187.77</v>
      </c>
      <c r="FO21" s="90">
        <v>783065.57</v>
      </c>
      <c r="FP21" s="90">
        <v>61450850.619999997</v>
      </c>
      <c r="FQ21" s="90">
        <v>2321939.69</v>
      </c>
      <c r="FR21" s="90">
        <v>4072138.2</v>
      </c>
      <c r="FS21" s="90">
        <v>5954031.9000000004</v>
      </c>
      <c r="FT21" s="90">
        <v>5384172.2699999996</v>
      </c>
      <c r="FU21" s="90">
        <v>2553898.6</v>
      </c>
      <c r="FV21" s="90">
        <v>9511813.75</v>
      </c>
      <c r="FW21" s="90">
        <v>6069417.04</v>
      </c>
      <c r="FX21" s="90">
        <v>5687417.6500000004</v>
      </c>
      <c r="FY21" s="90">
        <v>4313922.0999999996</v>
      </c>
      <c r="FZ21" s="90">
        <v>14089437.939999999</v>
      </c>
      <c r="GA21" s="90">
        <v>2383719.2999999998</v>
      </c>
      <c r="GB21" s="90">
        <v>5344159.76</v>
      </c>
      <c r="GC21" s="90">
        <v>1925289.55</v>
      </c>
      <c r="GD21" s="90">
        <v>23624247.670000002</v>
      </c>
      <c r="GE21" s="90">
        <v>2103437.52</v>
      </c>
      <c r="GF21" s="90">
        <v>2193309.46</v>
      </c>
      <c r="GG21" s="90">
        <v>6064426.3499999996</v>
      </c>
      <c r="GH21" s="90">
        <v>2515886.06</v>
      </c>
      <c r="GI21" s="90">
        <v>2366208.67</v>
      </c>
      <c r="GJ21" s="90">
        <v>3103431.8</v>
      </c>
      <c r="GK21" s="90">
        <v>7606196.8099999996</v>
      </c>
      <c r="GL21" s="90">
        <v>2168961.9</v>
      </c>
      <c r="GM21" s="90">
        <v>1309690.82</v>
      </c>
      <c r="GN21" s="90">
        <v>1136514.28</v>
      </c>
      <c r="GO21" s="90">
        <v>735504.8</v>
      </c>
      <c r="GP21" s="90">
        <v>12955241.279999999</v>
      </c>
      <c r="GQ21" s="90">
        <v>8138138.9699999997</v>
      </c>
      <c r="GR21" s="90">
        <v>4254740.7</v>
      </c>
      <c r="GS21" s="90">
        <v>6581485.3300000001</v>
      </c>
      <c r="GT21" s="90">
        <v>1156537.8</v>
      </c>
      <c r="GU21" s="90">
        <v>5186771.71</v>
      </c>
      <c r="GV21" s="90">
        <v>5170025.7</v>
      </c>
      <c r="GW21" s="90">
        <v>1391253.05</v>
      </c>
      <c r="GX21" s="90">
        <v>20667971.059999999</v>
      </c>
      <c r="GY21" s="90">
        <v>1155790</v>
      </c>
      <c r="GZ21" s="90">
        <v>3015752.95</v>
      </c>
      <c r="HA21" s="90">
        <v>1982296.92</v>
      </c>
      <c r="HB21" s="90">
        <v>56134149.310000002</v>
      </c>
      <c r="HC21" s="90">
        <v>3277109.03</v>
      </c>
      <c r="HD21" s="90">
        <v>9073408.8499999996</v>
      </c>
      <c r="HE21" s="90">
        <v>6557520.96</v>
      </c>
      <c r="HF21" s="90">
        <v>6807341.3799999999</v>
      </c>
      <c r="HG21" s="90">
        <v>12161429.99</v>
      </c>
      <c r="HH21" s="90">
        <v>2181906.7200000002</v>
      </c>
      <c r="HI21" s="90">
        <v>22318937.100000001</v>
      </c>
      <c r="HJ21" s="90">
        <v>8025206.5</v>
      </c>
      <c r="HK21" s="90">
        <v>8360177.54</v>
      </c>
      <c r="HL21" s="90">
        <v>5127856.71</v>
      </c>
      <c r="HM21" s="90">
        <v>4664151.25</v>
      </c>
      <c r="HN21" s="90">
        <v>3510260</v>
      </c>
      <c r="HO21" s="90">
        <v>5056664</v>
      </c>
      <c r="HP21" s="90">
        <v>1607569.3</v>
      </c>
      <c r="HQ21" s="90">
        <v>32034651.359999999</v>
      </c>
      <c r="HR21" s="90">
        <v>15591324.550000001</v>
      </c>
      <c r="HS21" s="90">
        <v>2295571.06</v>
      </c>
      <c r="HT21" s="90">
        <v>2262847.5</v>
      </c>
      <c r="HU21" s="90">
        <v>2700937.87</v>
      </c>
      <c r="HV21" s="90">
        <v>2546483.4</v>
      </c>
      <c r="HW21" s="90">
        <v>4569624</v>
      </c>
      <c r="HX21" s="90">
        <v>3527979.86</v>
      </c>
      <c r="HY21" s="90">
        <v>4857018.1500000004</v>
      </c>
      <c r="HZ21" s="90">
        <v>2794327.04</v>
      </c>
      <c r="IA21" s="90">
        <v>1379349</v>
      </c>
      <c r="IB21" s="90">
        <v>3598327.26</v>
      </c>
      <c r="IC21" s="90">
        <v>96065</v>
      </c>
      <c r="ID21" s="90">
        <v>4180044</v>
      </c>
      <c r="IE21" s="90">
        <v>1214983.58</v>
      </c>
      <c r="IF21" s="90">
        <v>1321568.51</v>
      </c>
      <c r="IG21" s="90">
        <v>35755251.68</v>
      </c>
      <c r="IH21" s="90">
        <v>12751707.5</v>
      </c>
      <c r="II21" s="90">
        <v>3697821.27</v>
      </c>
      <c r="IJ21" s="90">
        <v>9873868.5299999993</v>
      </c>
      <c r="IK21" s="90">
        <v>8289972.9900000002</v>
      </c>
      <c r="IL21" s="90">
        <v>2335217</v>
      </c>
      <c r="IM21" s="90">
        <v>3413655</v>
      </c>
      <c r="IN21" s="90">
        <v>1732771.5</v>
      </c>
      <c r="IO21" s="90">
        <v>2100462</v>
      </c>
      <c r="IP21" s="90">
        <v>2135040.5</v>
      </c>
      <c r="IQ21" s="90">
        <v>2885274.32</v>
      </c>
      <c r="IR21" s="90">
        <v>45308333.509999998</v>
      </c>
      <c r="IS21" s="90">
        <v>14308345.1</v>
      </c>
      <c r="IT21" s="90">
        <v>8754388.1500000004</v>
      </c>
      <c r="IU21" s="90">
        <v>3179479.7</v>
      </c>
      <c r="IV21" s="90">
        <v>2590641</v>
      </c>
      <c r="IW21" s="90">
        <v>1231960.75</v>
      </c>
      <c r="IX21" s="90">
        <v>2078793.8</v>
      </c>
      <c r="IY21" s="90">
        <v>961878.19</v>
      </c>
      <c r="IZ21" s="90">
        <v>949994.3</v>
      </c>
      <c r="JA21" s="90">
        <v>2784955</v>
      </c>
      <c r="JB21" s="90">
        <v>3305594.56</v>
      </c>
      <c r="JC21" s="90">
        <v>2183518.46</v>
      </c>
      <c r="JD21" s="90">
        <v>12957276.619999999</v>
      </c>
      <c r="JE21" s="90">
        <v>6755042.0499999998</v>
      </c>
      <c r="JF21" s="90">
        <v>1349741.09</v>
      </c>
      <c r="JG21" s="90">
        <v>1643371.85</v>
      </c>
      <c r="JH21" s="90">
        <v>1468691.58</v>
      </c>
      <c r="JI21" s="90">
        <v>917331.28</v>
      </c>
      <c r="JJ21" s="90">
        <v>19275931.370000001</v>
      </c>
      <c r="JK21" s="90">
        <v>1612187.7</v>
      </c>
      <c r="JL21" s="90">
        <v>1593891.15</v>
      </c>
      <c r="JM21" s="90">
        <v>2003616.5</v>
      </c>
      <c r="JN21" s="90">
        <v>1710722.5</v>
      </c>
      <c r="JO21" s="90">
        <v>4091047.32</v>
      </c>
      <c r="JP21" s="90">
        <v>936075.25</v>
      </c>
      <c r="JQ21" s="90">
        <v>38861660.119999997</v>
      </c>
      <c r="JR21" s="90">
        <v>15230239.35</v>
      </c>
      <c r="JS21" s="90">
        <v>4718831.5</v>
      </c>
      <c r="JT21" s="90">
        <v>1986925.95</v>
      </c>
      <c r="JU21" s="90">
        <v>4459672.5599999996</v>
      </c>
      <c r="JV21" s="90">
        <v>1135377</v>
      </c>
      <c r="JW21" s="90">
        <v>10415199.529999999</v>
      </c>
      <c r="JX21" s="90">
        <v>5684230.0599999996</v>
      </c>
      <c r="JY21" s="90">
        <v>3294448.43</v>
      </c>
      <c r="JZ21" s="90">
        <v>3037615.9</v>
      </c>
      <c r="KA21" s="90">
        <v>3145002.64</v>
      </c>
      <c r="KB21" s="90">
        <v>1990749.8</v>
      </c>
      <c r="KC21" s="90">
        <v>2203091.5</v>
      </c>
      <c r="KD21" s="90">
        <v>479587.7</v>
      </c>
      <c r="KE21" s="90">
        <v>2442568.66</v>
      </c>
      <c r="KF21" s="90">
        <v>58624260.509999998</v>
      </c>
      <c r="KG21" s="90">
        <v>0</v>
      </c>
      <c r="KH21" s="90">
        <v>2317327.21</v>
      </c>
      <c r="KI21" s="90">
        <v>4074989.66</v>
      </c>
      <c r="KJ21" s="90">
        <v>3453641.77</v>
      </c>
      <c r="KK21" s="90">
        <v>2656554.04</v>
      </c>
      <c r="KL21" s="90">
        <v>9831147.3599999994</v>
      </c>
      <c r="KM21" s="90">
        <v>2136236.2999999998</v>
      </c>
      <c r="KN21" s="90">
        <v>2102252.5</v>
      </c>
      <c r="KO21" s="90">
        <v>16128782.539999999</v>
      </c>
      <c r="KP21" s="90">
        <v>2639939.7999999998</v>
      </c>
      <c r="KQ21" s="90">
        <v>3910472.55</v>
      </c>
      <c r="KR21" s="90">
        <v>7454305.21</v>
      </c>
      <c r="KS21" s="90">
        <v>1934981.36</v>
      </c>
      <c r="KT21" s="90">
        <v>3293853</v>
      </c>
      <c r="KU21" s="90">
        <v>31297106.57</v>
      </c>
      <c r="KV21" s="90">
        <v>3400810.1</v>
      </c>
      <c r="KW21" s="90">
        <v>19224312.050000001</v>
      </c>
      <c r="KX21" s="90">
        <v>3042779</v>
      </c>
      <c r="KY21" s="90">
        <v>1482340.9</v>
      </c>
      <c r="KZ21" s="90">
        <v>6470568.0300000003</v>
      </c>
      <c r="LA21" s="90">
        <v>4739936.0999999996</v>
      </c>
      <c r="LB21" s="90">
        <v>2796163.55</v>
      </c>
      <c r="LC21" s="90">
        <v>3284608.16</v>
      </c>
      <c r="LD21" s="90">
        <v>2545079.08</v>
      </c>
      <c r="LE21" s="90">
        <v>60158205.640000001</v>
      </c>
      <c r="LF21" s="90">
        <v>5112808.87</v>
      </c>
      <c r="LG21" s="90">
        <v>6906813.1600000001</v>
      </c>
      <c r="LH21" s="90">
        <v>8567977.9000000004</v>
      </c>
      <c r="LI21" s="90">
        <v>2160886.7799999998</v>
      </c>
      <c r="LJ21" s="90">
        <v>3376244.28</v>
      </c>
      <c r="LK21" s="90">
        <v>2215177.08</v>
      </c>
      <c r="LL21" s="90">
        <v>3161696.36</v>
      </c>
      <c r="LM21" s="90">
        <v>1737707.54</v>
      </c>
      <c r="LN21" s="90">
        <v>4863244.79</v>
      </c>
      <c r="LO21" s="90">
        <v>2063730.2</v>
      </c>
      <c r="LP21" s="90">
        <v>19005010.719999999</v>
      </c>
      <c r="LQ21" s="90">
        <v>3610586.83</v>
      </c>
      <c r="LR21" s="90">
        <v>1709634.53</v>
      </c>
      <c r="LS21" s="90">
        <v>92638620.379999995</v>
      </c>
      <c r="LT21" s="90">
        <v>24178725.09</v>
      </c>
      <c r="LU21" s="90">
        <v>27122911.870000001</v>
      </c>
      <c r="LV21" s="90">
        <v>9857921.4100000001</v>
      </c>
      <c r="LW21" s="90">
        <v>6123096.7800000003</v>
      </c>
      <c r="LX21" s="90">
        <v>4420298.74</v>
      </c>
      <c r="LY21" s="90">
        <v>3357520.75</v>
      </c>
      <c r="LZ21" s="90">
        <v>4326020.57</v>
      </c>
      <c r="MA21" s="90">
        <v>4571560.12</v>
      </c>
      <c r="MB21" s="90">
        <v>2650691.7200000002</v>
      </c>
      <c r="MC21" s="90">
        <v>7861206.5800000001</v>
      </c>
      <c r="MD21" s="90">
        <v>2295252.77</v>
      </c>
      <c r="ME21" s="90">
        <v>97516407.950000003</v>
      </c>
      <c r="MF21" s="90">
        <v>4346140.87</v>
      </c>
      <c r="MG21" s="90">
        <v>2528460.14</v>
      </c>
      <c r="MH21" s="90">
        <v>1972898.09</v>
      </c>
      <c r="MI21" s="90">
        <v>2433986.4</v>
      </c>
      <c r="MJ21" s="90">
        <v>5199464.1900000004</v>
      </c>
      <c r="MK21" s="90">
        <v>3183929.5</v>
      </c>
      <c r="ML21" s="90">
        <v>2462014</v>
      </c>
      <c r="MM21" s="90">
        <v>3270599.64</v>
      </c>
      <c r="MN21" s="90">
        <v>2706455</v>
      </c>
      <c r="MO21" s="90">
        <v>2375589.6</v>
      </c>
      <c r="MP21" s="90">
        <v>4828734.88</v>
      </c>
      <c r="MQ21" s="90">
        <v>50062113.350000001</v>
      </c>
      <c r="MR21" s="90">
        <v>3238044.89</v>
      </c>
      <c r="MS21" s="90">
        <v>2507069.4</v>
      </c>
      <c r="MT21" s="90">
        <v>3886712</v>
      </c>
      <c r="MU21" s="90">
        <v>4321331.59</v>
      </c>
      <c r="MV21" s="90">
        <v>3099734.2</v>
      </c>
      <c r="MW21" s="90">
        <v>7105363.7999999998</v>
      </c>
      <c r="MX21" s="90">
        <v>3916103.5</v>
      </c>
      <c r="MY21" s="90">
        <v>2918174</v>
      </c>
      <c r="MZ21" s="90">
        <v>831564</v>
      </c>
      <c r="NA21" s="90">
        <v>881399</v>
      </c>
      <c r="NB21" s="90">
        <v>173759945.65000001</v>
      </c>
      <c r="NC21" s="90">
        <v>11376368.57</v>
      </c>
      <c r="ND21" s="90">
        <v>3013273.05</v>
      </c>
      <c r="NE21" s="90">
        <v>18185330.420000002</v>
      </c>
      <c r="NF21" s="90">
        <v>2424019.71</v>
      </c>
      <c r="NG21" s="90">
        <v>9760574</v>
      </c>
      <c r="NH21" s="90">
        <v>15079997.029999999</v>
      </c>
      <c r="NI21" s="90">
        <v>15151329.17</v>
      </c>
      <c r="NJ21" s="90">
        <v>577871.9</v>
      </c>
      <c r="NK21" s="90">
        <v>4395008.5999999996</v>
      </c>
      <c r="NL21" s="90">
        <v>4661415.9400000004</v>
      </c>
      <c r="NM21" s="90">
        <v>3538957.5</v>
      </c>
      <c r="NN21" s="90">
        <v>18457859.210000001</v>
      </c>
      <c r="NO21" s="90">
        <v>4328246.8</v>
      </c>
      <c r="NP21" s="90">
        <v>3013859.57</v>
      </c>
      <c r="NQ21" s="90">
        <v>4064101.8</v>
      </c>
      <c r="NR21" s="90">
        <v>1718334.75</v>
      </c>
      <c r="NS21" s="90">
        <v>375034.3</v>
      </c>
      <c r="NT21" s="90">
        <v>2032105.86</v>
      </c>
      <c r="NU21" s="90">
        <v>36830628.140000001</v>
      </c>
      <c r="NV21" s="90">
        <v>23120383.550000001</v>
      </c>
      <c r="NW21" s="90">
        <v>3133070.49</v>
      </c>
      <c r="NX21" s="90">
        <v>1544407</v>
      </c>
      <c r="NY21" s="90">
        <v>4727868</v>
      </c>
      <c r="NZ21" s="90">
        <v>4617186.42</v>
      </c>
      <c r="OA21" s="90">
        <v>1656556.64</v>
      </c>
      <c r="OB21" s="90">
        <v>55458835.369999997</v>
      </c>
      <c r="OC21" s="90">
        <v>8510888.4100000001</v>
      </c>
      <c r="OD21" s="90">
        <v>3567375.99</v>
      </c>
      <c r="OE21" s="90">
        <v>14239146.1</v>
      </c>
      <c r="OF21" s="90">
        <v>2701572.4</v>
      </c>
      <c r="OG21" s="90">
        <v>3238605.31</v>
      </c>
      <c r="OH21" s="90">
        <v>5673311.4800000004</v>
      </c>
      <c r="OI21" s="90">
        <v>1611097.17</v>
      </c>
      <c r="OJ21" s="90">
        <v>1827079.22</v>
      </c>
      <c r="OK21" s="90">
        <v>68563837.510000005</v>
      </c>
      <c r="OL21" s="90">
        <v>11833187.9</v>
      </c>
      <c r="OM21" s="90">
        <v>17198394.620000001</v>
      </c>
      <c r="ON21" s="90">
        <v>7458949.9800000004</v>
      </c>
      <c r="OO21" s="90">
        <v>7708543.7999999998</v>
      </c>
      <c r="OP21" s="90">
        <v>1817386.97</v>
      </c>
      <c r="OQ21" s="90">
        <v>28109395.59</v>
      </c>
      <c r="OR21" s="90">
        <v>3122498.74</v>
      </c>
      <c r="OS21" s="90">
        <v>1997303.77</v>
      </c>
      <c r="OT21" s="90">
        <v>6075740.0999999996</v>
      </c>
      <c r="OU21" s="90">
        <v>4684422.1100000003</v>
      </c>
      <c r="OV21" s="90">
        <v>13253990.75</v>
      </c>
      <c r="OW21" s="90">
        <v>3084626.31</v>
      </c>
      <c r="OX21" s="90">
        <v>2325957.7000000002</v>
      </c>
      <c r="OY21" s="90">
        <v>2256180.75</v>
      </c>
      <c r="OZ21" s="90">
        <v>50247158.969999999</v>
      </c>
      <c r="PA21" s="90">
        <v>3726858.25</v>
      </c>
      <c r="PB21" s="90">
        <v>16285113.550000001</v>
      </c>
      <c r="PC21" s="90">
        <v>2320867.16</v>
      </c>
      <c r="PD21" s="90">
        <v>6392044.3499999996</v>
      </c>
      <c r="PE21" s="90">
        <v>10375827.92</v>
      </c>
      <c r="PF21" s="90">
        <v>3763990.3</v>
      </c>
      <c r="PG21" s="90">
        <v>2709885.64</v>
      </c>
      <c r="PH21" s="90">
        <v>6762851</v>
      </c>
      <c r="PI21" s="90">
        <v>3399999.4</v>
      </c>
      <c r="PJ21" s="90">
        <v>6477834.9000000004</v>
      </c>
      <c r="PK21" s="90">
        <v>6242783.75</v>
      </c>
      <c r="PL21" s="90">
        <v>2376904.2999999998</v>
      </c>
      <c r="PM21" s="90">
        <v>11469373.699999999</v>
      </c>
      <c r="PN21" s="90">
        <v>3855874.4</v>
      </c>
      <c r="PO21" s="90">
        <v>1868269.73</v>
      </c>
      <c r="PP21" s="90">
        <v>792380.62</v>
      </c>
      <c r="PQ21" s="90">
        <v>1461858</v>
      </c>
      <c r="PR21" s="90">
        <v>111867741.97</v>
      </c>
      <c r="PS21" s="90">
        <v>2613326.15</v>
      </c>
      <c r="PT21" s="90">
        <v>1965779.81</v>
      </c>
      <c r="PU21" s="90">
        <v>8784532.7300000004</v>
      </c>
      <c r="PV21" s="90">
        <v>23287513.559999999</v>
      </c>
      <c r="PW21" s="90">
        <v>2838040.4</v>
      </c>
      <c r="PX21" s="90">
        <v>7695126.6799999997</v>
      </c>
      <c r="PY21" s="90">
        <v>2484498.54</v>
      </c>
      <c r="PZ21" s="90">
        <v>9005507.2599999998</v>
      </c>
      <c r="QA21" s="90">
        <v>1522806.7</v>
      </c>
      <c r="QB21" s="90">
        <v>9694961.1400000006</v>
      </c>
      <c r="QC21" s="90">
        <v>1886972.62</v>
      </c>
      <c r="QD21" s="90">
        <v>4728338.4000000004</v>
      </c>
      <c r="QE21" s="90">
        <v>3367656.56</v>
      </c>
      <c r="QF21" s="90">
        <v>5662451.2800000003</v>
      </c>
      <c r="QG21" s="90">
        <v>5310337.6100000003</v>
      </c>
      <c r="QH21" s="90">
        <v>2451489.4</v>
      </c>
      <c r="QI21" s="90">
        <v>2656002.69</v>
      </c>
      <c r="QJ21" s="90">
        <v>1416003.86</v>
      </c>
      <c r="QK21" s="90">
        <v>5315691.1500000004</v>
      </c>
      <c r="QL21" s="90">
        <v>5508250.7999999998</v>
      </c>
      <c r="QM21" s="90">
        <v>2104050</v>
      </c>
      <c r="QN21" s="90">
        <v>1635540.72</v>
      </c>
      <c r="QO21" s="90">
        <v>1339149.1499999999</v>
      </c>
      <c r="QP21" s="90">
        <v>774970.34</v>
      </c>
      <c r="QQ21" s="90">
        <v>617577.80000000005</v>
      </c>
      <c r="QR21" s="90">
        <v>56830482.600000001</v>
      </c>
      <c r="QS21" s="90">
        <v>1413489</v>
      </c>
      <c r="QT21" s="90">
        <v>6805792.1900000004</v>
      </c>
      <c r="QU21" s="90">
        <v>2998212</v>
      </c>
      <c r="QV21" s="90">
        <v>3074801</v>
      </c>
      <c r="QW21" s="90">
        <v>9310386.5999999996</v>
      </c>
      <c r="QX21" s="90">
        <v>4124097.88</v>
      </c>
      <c r="QY21" s="90">
        <v>3787062.37</v>
      </c>
      <c r="QZ21" s="90">
        <v>8522273.3000000007</v>
      </c>
      <c r="RA21" s="90">
        <v>1579860.55</v>
      </c>
      <c r="RB21" s="90">
        <v>3549414</v>
      </c>
      <c r="RC21" s="90">
        <v>1661503.5</v>
      </c>
      <c r="RD21" s="90">
        <v>1367499</v>
      </c>
      <c r="RE21" s="90">
        <v>60344592.789999999</v>
      </c>
      <c r="RF21" s="90">
        <v>13997814.390000001</v>
      </c>
      <c r="RG21" s="90">
        <v>7207274.9199999999</v>
      </c>
      <c r="RH21" s="90">
        <v>5818765.7999999998</v>
      </c>
      <c r="RI21" s="90">
        <v>5204461.05</v>
      </c>
      <c r="RJ21" s="90">
        <v>7489917.8899999997</v>
      </c>
      <c r="RK21" s="90">
        <v>18507901.5</v>
      </c>
      <c r="RL21" s="90">
        <v>3658209</v>
      </c>
      <c r="RM21" s="90">
        <v>6028886.3200000003</v>
      </c>
      <c r="RN21" s="90">
        <v>16034826.789999999</v>
      </c>
      <c r="RO21" s="90">
        <v>11936152.73</v>
      </c>
      <c r="RP21" s="90">
        <v>1371233</v>
      </c>
      <c r="RQ21" s="90">
        <v>1617635.72</v>
      </c>
      <c r="RR21" s="90">
        <v>6812268.4000000004</v>
      </c>
      <c r="RS21" s="90">
        <v>2441710</v>
      </c>
      <c r="RT21" s="90">
        <v>3332568</v>
      </c>
      <c r="RU21" s="90">
        <v>5733378</v>
      </c>
      <c r="RV21" s="90">
        <v>2083653.6</v>
      </c>
      <c r="RW21" s="90">
        <v>1981512.46</v>
      </c>
      <c r="RX21" s="90">
        <v>1215746</v>
      </c>
      <c r="RY21" s="90">
        <v>37877168.140000001</v>
      </c>
      <c r="RZ21" s="90">
        <v>1738149</v>
      </c>
      <c r="SA21" s="90">
        <v>2649496.6</v>
      </c>
      <c r="SB21" s="90">
        <v>2547211.5</v>
      </c>
      <c r="SC21" s="90">
        <v>2114509.7000000002</v>
      </c>
      <c r="SD21" s="90">
        <v>2941164.04</v>
      </c>
      <c r="SE21" s="90">
        <v>3243022.13</v>
      </c>
      <c r="SF21" s="90">
        <v>5246283.25</v>
      </c>
      <c r="SG21" s="90">
        <v>3088619.5</v>
      </c>
      <c r="SH21" s="90">
        <v>5007965.12</v>
      </c>
      <c r="SI21" s="90">
        <v>7672757</v>
      </c>
      <c r="SJ21" s="90">
        <v>1411812.5</v>
      </c>
      <c r="SK21" s="90">
        <v>15202775.390000001</v>
      </c>
      <c r="SL21" s="90">
        <v>3935056.15</v>
      </c>
      <c r="SM21" s="90">
        <v>3532829</v>
      </c>
      <c r="SN21" s="90">
        <v>7331745.0999999996</v>
      </c>
      <c r="SO21" s="90">
        <v>3255115.43</v>
      </c>
      <c r="SP21" s="90">
        <v>2376809.09</v>
      </c>
      <c r="SQ21" s="90">
        <v>2092470</v>
      </c>
      <c r="SR21" s="90">
        <v>1139310.5</v>
      </c>
      <c r="SS21" s="90">
        <v>34945157.670000002</v>
      </c>
      <c r="ST21" s="90">
        <v>2764455.6</v>
      </c>
      <c r="SU21" s="90">
        <v>3861554.2</v>
      </c>
      <c r="SV21" s="90">
        <v>3265802.05</v>
      </c>
      <c r="SW21" s="90">
        <v>1728217</v>
      </c>
      <c r="SX21" s="90">
        <v>1850138.1</v>
      </c>
      <c r="SY21" s="90">
        <v>5274337.1500000004</v>
      </c>
      <c r="SZ21" s="90">
        <v>10954410.550000001</v>
      </c>
      <c r="TA21" s="90">
        <v>2332950.75</v>
      </c>
      <c r="TB21" s="90">
        <v>2453845.25</v>
      </c>
      <c r="TC21" s="90">
        <v>4434962.5</v>
      </c>
      <c r="TD21" s="90">
        <v>5286029.79</v>
      </c>
      <c r="TE21" s="90">
        <v>3460805.9</v>
      </c>
      <c r="TF21" s="90">
        <v>1936637.49</v>
      </c>
      <c r="TG21" s="90">
        <v>58384862.090000004</v>
      </c>
      <c r="TH21" s="90">
        <v>2665049.75</v>
      </c>
      <c r="TI21" s="90">
        <v>1644509.5</v>
      </c>
      <c r="TJ21" s="90">
        <v>4791019.4800000004</v>
      </c>
      <c r="TK21" s="90">
        <v>8594075.5500000007</v>
      </c>
      <c r="TL21" s="90">
        <v>3888580.97</v>
      </c>
      <c r="TM21" s="90">
        <v>915486.12</v>
      </c>
      <c r="TN21" s="90">
        <v>16223270.57</v>
      </c>
      <c r="TO21" s="90">
        <v>1826756.85</v>
      </c>
      <c r="TP21" s="90">
        <v>4583362.08</v>
      </c>
      <c r="TQ21" s="90">
        <v>5635707.8200000003</v>
      </c>
      <c r="TR21" s="90">
        <v>2489594.1</v>
      </c>
      <c r="TS21" s="90">
        <v>1731318.4</v>
      </c>
      <c r="TT21" s="90">
        <v>3082841.97</v>
      </c>
      <c r="TU21" s="90">
        <v>3230769.27</v>
      </c>
      <c r="TV21" s="90">
        <v>1781157.55</v>
      </c>
      <c r="TW21" s="90">
        <v>17496421.300000001</v>
      </c>
      <c r="TX21" s="90">
        <v>2226291.9500000002</v>
      </c>
      <c r="TY21" s="90">
        <v>24560031.98</v>
      </c>
      <c r="TZ21" s="90">
        <v>5859729.46</v>
      </c>
      <c r="UA21" s="90">
        <v>2014245</v>
      </c>
      <c r="UB21" s="90">
        <v>2109899</v>
      </c>
      <c r="UC21" s="90">
        <v>11210933.310000001</v>
      </c>
      <c r="UD21" s="90">
        <v>1812957.74</v>
      </c>
      <c r="UE21" s="90">
        <v>855931.34</v>
      </c>
      <c r="UF21" s="90">
        <v>1871628.5</v>
      </c>
      <c r="UG21" s="90">
        <v>1763549.8</v>
      </c>
      <c r="UH21" s="90">
        <v>25881449.48</v>
      </c>
      <c r="UI21" s="90">
        <v>5738385.7300000004</v>
      </c>
      <c r="UJ21" s="90">
        <v>3746857.47</v>
      </c>
      <c r="UK21" s="90">
        <v>6804486.4000000004</v>
      </c>
      <c r="UL21" s="90">
        <v>3938847.23</v>
      </c>
      <c r="UM21" s="90">
        <v>3224394.74</v>
      </c>
      <c r="UN21" s="90">
        <v>81777946.319999993</v>
      </c>
      <c r="UO21" s="90">
        <v>4514630.0999999996</v>
      </c>
      <c r="UP21" s="90">
        <v>3579452.3</v>
      </c>
      <c r="UQ21" s="90">
        <v>19554420.649999999</v>
      </c>
      <c r="UR21" s="90">
        <v>693374.2</v>
      </c>
      <c r="US21" s="90">
        <v>2613122.08</v>
      </c>
      <c r="UT21" s="90">
        <v>10781315.810000001</v>
      </c>
      <c r="UU21" s="90">
        <v>2308813.52</v>
      </c>
      <c r="UV21" s="90">
        <v>3939179</v>
      </c>
      <c r="UW21" s="90">
        <v>3195682.22</v>
      </c>
      <c r="UX21" s="90">
        <v>4292705.5999999996</v>
      </c>
      <c r="UY21" s="90">
        <v>11448317.82</v>
      </c>
      <c r="UZ21" s="90">
        <v>3680204.15</v>
      </c>
      <c r="VA21" s="90">
        <v>6656748.0199999996</v>
      </c>
      <c r="VB21" s="90">
        <v>1803351.05</v>
      </c>
      <c r="VC21" s="90">
        <v>2267544.08</v>
      </c>
      <c r="VD21" s="90">
        <v>2076924.04</v>
      </c>
      <c r="VE21" s="90">
        <v>1582589.77</v>
      </c>
      <c r="VF21" s="90">
        <v>16029345.67</v>
      </c>
      <c r="VG21" s="90">
        <v>1337216</v>
      </c>
      <c r="VH21" s="90">
        <v>1436098.28</v>
      </c>
      <c r="VI21" s="90">
        <v>1277352</v>
      </c>
      <c r="VJ21" s="90">
        <v>46957365.5</v>
      </c>
      <c r="VK21" s="90">
        <v>3826881.19</v>
      </c>
      <c r="VL21" s="90">
        <v>3090198.73</v>
      </c>
      <c r="VM21" s="90">
        <v>14088186.92</v>
      </c>
      <c r="VN21" s="90">
        <v>11056346.949999999</v>
      </c>
      <c r="VO21" s="90">
        <v>9670606.0600000005</v>
      </c>
      <c r="VP21" s="90">
        <v>3404188</v>
      </c>
      <c r="VQ21" s="90">
        <v>4072837.86</v>
      </c>
      <c r="VR21" s="90">
        <v>4845009.88</v>
      </c>
      <c r="VS21" s="90">
        <v>15756046.859999999</v>
      </c>
      <c r="VT21" s="90">
        <v>4699454</v>
      </c>
      <c r="VU21" s="90">
        <v>4183988.1</v>
      </c>
      <c r="VV21" s="90">
        <v>6036476</v>
      </c>
      <c r="VW21" s="90">
        <v>2519777.58</v>
      </c>
      <c r="VX21" s="90">
        <v>2768508.3</v>
      </c>
      <c r="VY21" s="90">
        <v>181364428.69</v>
      </c>
      <c r="VZ21" s="90">
        <v>5689845.6399999997</v>
      </c>
      <c r="WA21" s="90">
        <v>4270854.8099999996</v>
      </c>
      <c r="WB21" s="90">
        <v>4317916.58</v>
      </c>
      <c r="WC21" s="90">
        <v>2653560.73</v>
      </c>
      <c r="WD21" s="90">
        <v>4168302.5</v>
      </c>
      <c r="WE21" s="90">
        <v>7932039.4699999997</v>
      </c>
      <c r="WF21" s="90">
        <v>9000843.9100000001</v>
      </c>
      <c r="WG21" s="90">
        <v>5619413.1600000001</v>
      </c>
      <c r="WH21" s="90">
        <v>7598572.3600000003</v>
      </c>
      <c r="WI21" s="90">
        <v>2799302.14</v>
      </c>
      <c r="WJ21" s="90">
        <v>17312091.890000001</v>
      </c>
      <c r="WK21" s="90">
        <v>8980251.6999999993</v>
      </c>
      <c r="WL21" s="90">
        <v>7128826.2300000004</v>
      </c>
      <c r="WM21" s="90">
        <v>13498704.779999999</v>
      </c>
      <c r="WN21" s="90">
        <v>6352630.9900000002</v>
      </c>
      <c r="WO21" s="90">
        <v>5659133.7999999998</v>
      </c>
      <c r="WP21" s="90">
        <v>10000961.85</v>
      </c>
      <c r="WQ21" s="90">
        <v>3869571.96</v>
      </c>
      <c r="WR21" s="90">
        <v>9770979.6899999995</v>
      </c>
      <c r="WS21" s="90">
        <v>31475226.449999999</v>
      </c>
      <c r="WT21" s="90">
        <v>5545480.4000000004</v>
      </c>
      <c r="WU21" s="90">
        <v>2057010.9</v>
      </c>
      <c r="WV21" s="90">
        <v>2075073.25</v>
      </c>
      <c r="WW21" s="90">
        <v>2563968.66</v>
      </c>
      <c r="WX21" s="90">
        <v>2084662.67</v>
      </c>
      <c r="WY21" s="90">
        <v>2326007.9</v>
      </c>
      <c r="WZ21" s="90">
        <v>2032877.69</v>
      </c>
      <c r="XA21" s="90">
        <v>13443490.09</v>
      </c>
      <c r="XB21" s="90">
        <v>2083570.48</v>
      </c>
      <c r="XC21" s="90">
        <v>1584796.4</v>
      </c>
      <c r="XD21" s="90">
        <v>951596.4</v>
      </c>
      <c r="XE21" s="90">
        <v>2412870.92</v>
      </c>
      <c r="XF21" s="90">
        <v>52700966.039999999</v>
      </c>
      <c r="XG21" s="90">
        <v>5065221.34</v>
      </c>
      <c r="XH21" s="90">
        <v>5201587.7</v>
      </c>
      <c r="XI21" s="90">
        <v>23915520.629999999</v>
      </c>
      <c r="XJ21" s="90">
        <v>4451004</v>
      </c>
      <c r="XK21" s="90">
        <v>5264536.5</v>
      </c>
      <c r="XL21" s="90">
        <v>9917843.5</v>
      </c>
      <c r="XM21" s="90">
        <v>3137238.25</v>
      </c>
      <c r="XN21" s="90">
        <v>4052273.3</v>
      </c>
      <c r="XO21" s="90">
        <v>10554715.199999999</v>
      </c>
      <c r="XP21" s="90">
        <v>5158348.3899999997</v>
      </c>
      <c r="XQ21" s="90">
        <v>2795703.6</v>
      </c>
      <c r="XR21" s="90">
        <v>2033942</v>
      </c>
      <c r="XS21" s="90">
        <v>3669105</v>
      </c>
      <c r="XT21" s="90">
        <v>2178093.9</v>
      </c>
      <c r="XU21" s="90">
        <v>1784233</v>
      </c>
      <c r="XV21" s="90">
        <v>1986327</v>
      </c>
      <c r="XW21" s="90">
        <v>3089508.3</v>
      </c>
      <c r="XX21" s="90">
        <v>3027202</v>
      </c>
      <c r="XY21" s="90">
        <v>2161633.0499999998</v>
      </c>
      <c r="XZ21" s="90">
        <v>3234422.87</v>
      </c>
      <c r="YA21" s="90">
        <v>1915910</v>
      </c>
      <c r="YB21" s="90">
        <v>2985092.18</v>
      </c>
      <c r="YC21" s="90">
        <v>79087358.439999998</v>
      </c>
      <c r="YD21" s="90">
        <v>4237155.8499999996</v>
      </c>
      <c r="YE21" s="90">
        <v>9453591.2599999998</v>
      </c>
      <c r="YF21" s="90">
        <v>3153524.8</v>
      </c>
      <c r="YG21" s="90">
        <v>20698434.050000001</v>
      </c>
      <c r="YH21" s="90">
        <v>4539186.78</v>
      </c>
      <c r="YI21" s="90">
        <v>7108514.5</v>
      </c>
      <c r="YJ21" s="90">
        <v>2539452.5</v>
      </c>
      <c r="YK21" s="90">
        <v>19644596.600000001</v>
      </c>
      <c r="YL21" s="90">
        <v>14761127.59</v>
      </c>
      <c r="YM21" s="90">
        <v>5048781.6900000004</v>
      </c>
      <c r="YN21" s="90">
        <v>3188504.92</v>
      </c>
      <c r="YO21" s="90">
        <v>2949148.2</v>
      </c>
      <c r="YP21" s="90">
        <v>3508707.9</v>
      </c>
      <c r="YQ21" s="90">
        <v>2667215.3199999998</v>
      </c>
      <c r="YR21" s="90">
        <v>1638569</v>
      </c>
      <c r="YS21" s="90">
        <v>1695762.1</v>
      </c>
      <c r="YT21" s="90">
        <v>22035172</v>
      </c>
      <c r="YU21" s="90">
        <v>1873531.2</v>
      </c>
      <c r="YV21" s="90">
        <v>2258257</v>
      </c>
      <c r="YW21" s="90">
        <v>2862291.01</v>
      </c>
      <c r="YX21" s="90">
        <v>3548112.99</v>
      </c>
      <c r="YY21" s="90">
        <v>1414930.06</v>
      </c>
      <c r="YZ21" s="90">
        <v>2293157.9700000002</v>
      </c>
      <c r="ZA21" s="90">
        <v>13077462.9</v>
      </c>
      <c r="ZB21" s="90">
        <v>1410296.5</v>
      </c>
      <c r="ZC21" s="90">
        <v>3963040.9</v>
      </c>
      <c r="ZD21" s="90">
        <v>4222545</v>
      </c>
      <c r="ZE21" s="90">
        <v>1877324</v>
      </c>
      <c r="ZF21" s="90">
        <v>3844041.8</v>
      </c>
      <c r="ZG21" s="90">
        <v>1423669</v>
      </c>
      <c r="ZH21" s="90">
        <v>1725798.62</v>
      </c>
      <c r="ZI21" s="90">
        <v>7721984.5</v>
      </c>
      <c r="ZJ21" s="90">
        <v>45685089.789999999</v>
      </c>
      <c r="ZK21" s="90">
        <v>2026067.1</v>
      </c>
      <c r="ZL21" s="90">
        <v>9748394.773</v>
      </c>
      <c r="ZM21" s="90">
        <v>18629070.800000001</v>
      </c>
      <c r="ZN21" s="90">
        <v>11760506.859999999</v>
      </c>
      <c r="ZO21" s="90">
        <v>2582385.5</v>
      </c>
      <c r="ZP21" s="90">
        <v>4244676.2</v>
      </c>
      <c r="ZQ21" s="90">
        <v>7462061.75</v>
      </c>
      <c r="ZR21" s="90">
        <v>5107774.54</v>
      </c>
      <c r="ZS21" s="90">
        <v>10924804.460000001</v>
      </c>
      <c r="ZT21" s="90">
        <v>1501609.75</v>
      </c>
      <c r="ZU21" s="90">
        <v>2557112.1</v>
      </c>
      <c r="ZV21" s="90">
        <v>4335229.18</v>
      </c>
      <c r="ZW21" s="90">
        <v>5311050.58</v>
      </c>
      <c r="ZX21" s="90">
        <v>2501140.9</v>
      </c>
      <c r="ZY21" s="90">
        <v>2836402.07</v>
      </c>
      <c r="ZZ21" s="90">
        <v>2504118.2400000002</v>
      </c>
      <c r="AAA21" s="90">
        <v>1445275.12</v>
      </c>
      <c r="AAB21" s="90">
        <v>3900117.36</v>
      </c>
      <c r="AAC21" s="90">
        <v>2184135.04</v>
      </c>
      <c r="AAD21" s="90">
        <v>2236307.9500000002</v>
      </c>
      <c r="AAE21" s="90">
        <v>1618557.3</v>
      </c>
      <c r="AAF21" s="90">
        <v>19663340.149999999</v>
      </c>
      <c r="AAG21" s="90">
        <v>2264011.15</v>
      </c>
      <c r="AAH21" s="90">
        <v>3629527</v>
      </c>
      <c r="AAI21" s="90">
        <v>2208982.0099999998</v>
      </c>
      <c r="AAJ21" s="90">
        <v>2091468.4</v>
      </c>
      <c r="AAK21" s="90">
        <v>5697665</v>
      </c>
      <c r="AAL21" s="90">
        <v>2326072.02</v>
      </c>
      <c r="AAM21" s="90">
        <v>143447659.02000001</v>
      </c>
      <c r="AAN21" s="90">
        <v>3253978.09</v>
      </c>
      <c r="AAO21" s="90">
        <v>1915221.9</v>
      </c>
      <c r="AAP21" s="90">
        <v>5974278.3700000001</v>
      </c>
      <c r="AAQ21" s="90">
        <v>4709373.97</v>
      </c>
      <c r="AAR21" s="90">
        <v>2602542.35</v>
      </c>
      <c r="AAS21" s="90">
        <v>4041890.55</v>
      </c>
      <c r="AAT21" s="90">
        <v>6308813.3300000001</v>
      </c>
      <c r="AAU21" s="90">
        <v>13454370.51</v>
      </c>
      <c r="AAV21" s="90">
        <v>2272074.96</v>
      </c>
      <c r="AAW21" s="90">
        <v>3642039.98</v>
      </c>
      <c r="AAX21" s="90">
        <v>21286902.469999999</v>
      </c>
      <c r="AAY21" s="90">
        <v>10484178.119999999</v>
      </c>
      <c r="AAZ21" s="90">
        <v>1539806.16</v>
      </c>
      <c r="ABA21" s="90">
        <v>2949759.92</v>
      </c>
      <c r="ABB21" s="90">
        <v>2355074.2799999998</v>
      </c>
      <c r="ABC21" s="90">
        <v>1773945.44</v>
      </c>
      <c r="ABD21" s="90">
        <v>2679279.12</v>
      </c>
      <c r="ABE21" s="90">
        <v>2093280.6</v>
      </c>
      <c r="ABF21" s="90">
        <v>23047959.640000001</v>
      </c>
      <c r="ABG21" s="90">
        <v>23407092.23</v>
      </c>
      <c r="ABH21" s="90">
        <v>2133275.5</v>
      </c>
      <c r="ABI21" s="90">
        <v>1753512</v>
      </c>
      <c r="ABJ21" s="90">
        <v>2511571.7200000002</v>
      </c>
      <c r="ABK21" s="90">
        <v>1371420.9</v>
      </c>
      <c r="ABL21" s="90">
        <v>1030243.7</v>
      </c>
      <c r="ABM21" s="90">
        <v>18546847.440000001</v>
      </c>
      <c r="ABN21" s="90">
        <v>3589242</v>
      </c>
      <c r="ABO21" s="90">
        <v>1728173.34</v>
      </c>
      <c r="ABP21" s="90">
        <v>5746389.4100000001</v>
      </c>
      <c r="ABQ21" s="90">
        <v>7992684.25</v>
      </c>
      <c r="ABR21" s="90">
        <v>2890511.75</v>
      </c>
      <c r="ABS21" s="90">
        <v>1748519.24</v>
      </c>
      <c r="ABT21" s="90">
        <v>4795366.2</v>
      </c>
      <c r="ABU21" s="90">
        <v>828805.8</v>
      </c>
      <c r="ABV21" s="90">
        <v>38672556.700000003</v>
      </c>
      <c r="ABW21" s="90">
        <v>8204039.5099999998</v>
      </c>
      <c r="ABX21" s="90">
        <v>4946487.5</v>
      </c>
      <c r="ABY21" s="90">
        <v>2786708</v>
      </c>
      <c r="ABZ21" s="90">
        <v>1941996.5</v>
      </c>
      <c r="ACA21" s="90">
        <v>7190048.0199999996</v>
      </c>
      <c r="ACB21" s="90">
        <v>2691677.1</v>
      </c>
      <c r="ACC21" s="90">
        <v>2663360.41</v>
      </c>
      <c r="ACD21" s="90">
        <v>1883299.75</v>
      </c>
      <c r="ACE21" s="90">
        <v>4711763.83</v>
      </c>
      <c r="ACF21" s="90">
        <v>2121919.15</v>
      </c>
      <c r="ACG21" s="90">
        <v>49032564.899999999</v>
      </c>
      <c r="ACH21" s="90">
        <v>3241557</v>
      </c>
      <c r="ACI21" s="90">
        <v>4957782.83</v>
      </c>
      <c r="ACJ21" s="90">
        <v>5042414.57</v>
      </c>
      <c r="ACK21" s="90">
        <v>3173018</v>
      </c>
      <c r="ACL21" s="90">
        <v>4574587.5</v>
      </c>
      <c r="ACM21" s="90">
        <v>4376662.0999999996</v>
      </c>
      <c r="ACN21" s="90">
        <v>18550264.899999999</v>
      </c>
      <c r="ACO21" s="90">
        <v>16703986.9</v>
      </c>
      <c r="ACP21" s="90">
        <v>2854205.78</v>
      </c>
      <c r="ACQ21" s="90">
        <v>7635562.7000000002</v>
      </c>
      <c r="ACR21" s="90">
        <v>4967131.28</v>
      </c>
      <c r="ACS21" s="90">
        <v>1367786.28</v>
      </c>
      <c r="ACT21" s="90">
        <v>14807370</v>
      </c>
      <c r="ACU21" s="90">
        <v>5500260</v>
      </c>
      <c r="ACV21" s="90">
        <v>3452543.7</v>
      </c>
      <c r="ACW21" s="90">
        <v>3892681</v>
      </c>
      <c r="ACX21" s="90">
        <v>2844092.85</v>
      </c>
      <c r="ACY21" s="90">
        <v>2335525.5</v>
      </c>
      <c r="ACZ21" s="90">
        <v>2951645.6</v>
      </c>
      <c r="ADA21" s="90">
        <v>2566385</v>
      </c>
      <c r="ADB21" s="90">
        <v>1043489</v>
      </c>
      <c r="ADC21" s="90">
        <v>2889385</v>
      </c>
      <c r="ADD21" s="90">
        <v>12936002.300000001</v>
      </c>
      <c r="ADE21" s="90">
        <v>8553953.2200000007</v>
      </c>
      <c r="ADF21" s="90">
        <v>742090.7</v>
      </c>
      <c r="ADG21" s="90">
        <v>1759799.9</v>
      </c>
      <c r="ADH21" s="90">
        <v>3490596.55</v>
      </c>
      <c r="ADI21" s="90">
        <v>1357961.85</v>
      </c>
      <c r="ADJ21" s="90">
        <v>2362322.46</v>
      </c>
      <c r="ADK21" s="90">
        <v>2045842.11</v>
      </c>
      <c r="ADL21" s="90">
        <v>3067853</v>
      </c>
      <c r="ADM21" s="90">
        <v>94864487.569999993</v>
      </c>
      <c r="ADN21" s="90">
        <v>8979479.1799999997</v>
      </c>
      <c r="ADO21" s="90">
        <v>5347043.5599999996</v>
      </c>
      <c r="ADP21" s="90">
        <v>14943338.92</v>
      </c>
      <c r="ADQ21" s="90">
        <v>1151170</v>
      </c>
      <c r="ADR21" s="90">
        <v>1636287.24</v>
      </c>
      <c r="ADS21" s="90">
        <v>3700127.1</v>
      </c>
      <c r="ADT21" s="90">
        <v>1205059</v>
      </c>
      <c r="ADU21" s="90">
        <v>85703823.930000007</v>
      </c>
      <c r="ADV21" s="90">
        <v>13793948.539999999</v>
      </c>
      <c r="ADW21" s="90">
        <v>8842028.7200000007</v>
      </c>
      <c r="ADX21" s="90">
        <v>2463489.48</v>
      </c>
      <c r="ADY21" s="90">
        <v>3019090.04</v>
      </c>
      <c r="ADZ21" s="90">
        <v>5556590.0700000003</v>
      </c>
      <c r="AEA21" s="90">
        <v>3425003.9</v>
      </c>
      <c r="AEB21" s="90">
        <v>2735685.01</v>
      </c>
      <c r="AEC21" s="90">
        <v>2323316</v>
      </c>
      <c r="AED21" s="90">
        <v>1825671.02</v>
      </c>
      <c r="AEE21" s="90">
        <v>3315645.4</v>
      </c>
      <c r="AEF21" s="90">
        <v>9588380.4000000004</v>
      </c>
      <c r="AEG21" s="90">
        <v>2423210.25</v>
      </c>
      <c r="AEH21" s="90">
        <v>4718148.8</v>
      </c>
      <c r="AEI21" s="90">
        <v>4210015.9800000004</v>
      </c>
      <c r="AEJ21" s="90">
        <v>3659095.64</v>
      </c>
      <c r="AEK21" s="90">
        <v>1992254.1</v>
      </c>
      <c r="AEL21" s="90">
        <v>6347067</v>
      </c>
      <c r="AEM21" s="90">
        <v>1820501</v>
      </c>
      <c r="AEN21" s="90">
        <v>6586688.96</v>
      </c>
      <c r="AEO21" s="90">
        <v>55574039.219999999</v>
      </c>
      <c r="AEP21" s="90">
        <v>8184840.5</v>
      </c>
      <c r="AEQ21" s="90">
        <v>5390100.25</v>
      </c>
      <c r="AER21" s="90">
        <v>4221497.8</v>
      </c>
      <c r="AES21" s="90">
        <v>3876952.5</v>
      </c>
      <c r="AET21" s="90">
        <v>9601377.5999999996</v>
      </c>
      <c r="AEU21" s="90">
        <v>3322331.5</v>
      </c>
      <c r="AEV21" s="90">
        <v>5037183.5</v>
      </c>
      <c r="AEW21" s="90">
        <v>1926273.31</v>
      </c>
      <c r="AEX21" s="90">
        <v>3565108.83</v>
      </c>
      <c r="AEY21" s="90">
        <v>32806943.219999999</v>
      </c>
      <c r="AEZ21" s="90">
        <v>14535278.629999999</v>
      </c>
      <c r="AFA21" s="90">
        <v>11649593.5</v>
      </c>
      <c r="AFB21" s="90">
        <v>5306345.5</v>
      </c>
      <c r="AFC21" s="90">
        <v>17159425</v>
      </c>
      <c r="AFD21" s="90">
        <v>8214987.9400000004</v>
      </c>
      <c r="AFE21" s="90">
        <v>5442269</v>
      </c>
      <c r="AFF21" s="90">
        <v>7159866.0499999998</v>
      </c>
      <c r="AFG21" s="90">
        <v>3082770.14</v>
      </c>
      <c r="AFH21" s="90">
        <v>8240980.5</v>
      </c>
      <c r="AFI21" s="90">
        <v>5092308</v>
      </c>
      <c r="AFJ21" s="90">
        <v>4020597.18</v>
      </c>
      <c r="AFK21" s="90">
        <v>4646842.5</v>
      </c>
      <c r="AFL21" s="90">
        <v>58008753.57</v>
      </c>
      <c r="AFM21" s="90">
        <v>6653648.9500000002</v>
      </c>
      <c r="AFN21" s="90">
        <v>7089796.0999999996</v>
      </c>
      <c r="AFO21" s="90">
        <v>2928931</v>
      </c>
      <c r="AFP21" s="90">
        <v>4647594.4000000004</v>
      </c>
      <c r="AFQ21" s="90">
        <v>2122722</v>
      </c>
      <c r="AFR21" s="90">
        <v>2196193.1</v>
      </c>
      <c r="AFS21" s="90">
        <v>5351290</v>
      </c>
      <c r="AFT21" s="90">
        <v>7397556</v>
      </c>
      <c r="AFU21" s="90">
        <v>1824396.4</v>
      </c>
      <c r="AFV21" s="90">
        <v>7323948</v>
      </c>
      <c r="AFW21" s="90">
        <v>2976370.5</v>
      </c>
      <c r="AFX21" s="90">
        <v>37212616.509999998</v>
      </c>
      <c r="AFY21" s="90">
        <v>2571794.89</v>
      </c>
      <c r="AFZ21" s="90">
        <v>2515634.11</v>
      </c>
      <c r="AGA21" s="90">
        <v>3070457.25</v>
      </c>
      <c r="AGB21" s="90">
        <v>5709063.6600000001</v>
      </c>
      <c r="AGC21" s="90">
        <v>4091620.81</v>
      </c>
      <c r="AGD21" s="90">
        <v>1686069.77</v>
      </c>
      <c r="AGE21" s="90">
        <v>2024951</v>
      </c>
      <c r="AGF21" s="90">
        <v>1855439.8</v>
      </c>
      <c r="AGG21" s="90">
        <v>2734945.02</v>
      </c>
      <c r="AGH21" s="90">
        <v>2790579.25</v>
      </c>
      <c r="AGI21" s="90">
        <v>30941834.350000001</v>
      </c>
      <c r="AGJ21" s="90">
        <v>5990671.9000000004</v>
      </c>
      <c r="AGK21" s="90">
        <v>3415013.06</v>
      </c>
      <c r="AGL21" s="90">
        <v>1417184.51</v>
      </c>
      <c r="AGM21" s="90">
        <v>8181176.0300000003</v>
      </c>
      <c r="AGN21" s="90">
        <v>2641436.2799999998</v>
      </c>
      <c r="AGO21" s="90">
        <v>1809940.38</v>
      </c>
      <c r="AGP21" s="90">
        <v>2133510.56</v>
      </c>
      <c r="AGQ21" s="90">
        <v>108862721.62</v>
      </c>
      <c r="AGR21" s="90">
        <v>59242650.560000002</v>
      </c>
      <c r="AGS21" s="90">
        <v>2069841.5</v>
      </c>
      <c r="AGT21" s="90">
        <v>5186946.87</v>
      </c>
      <c r="AGU21" s="90">
        <v>11155773.029999999</v>
      </c>
      <c r="AGV21" s="90">
        <v>5043448.5</v>
      </c>
      <c r="AGW21" s="90">
        <v>3915349.3</v>
      </c>
      <c r="AGX21" s="90">
        <v>4627433.78</v>
      </c>
      <c r="AGY21" s="90">
        <v>2037543.3</v>
      </c>
      <c r="AGZ21" s="90">
        <v>4315573.08</v>
      </c>
      <c r="AHA21" s="90">
        <v>4030660.5</v>
      </c>
      <c r="AHB21" s="90">
        <v>1914600.3</v>
      </c>
      <c r="AHC21" s="90">
        <v>2379000.2999999998</v>
      </c>
      <c r="AHD21" s="90">
        <v>2370257.65</v>
      </c>
      <c r="AHE21" s="90">
        <v>2625116.0499999998</v>
      </c>
      <c r="AHF21" s="90">
        <v>2823198.5</v>
      </c>
      <c r="AHG21" s="90">
        <v>1714376.6</v>
      </c>
      <c r="AHH21" s="90">
        <v>16457589.6</v>
      </c>
      <c r="AHI21" s="90">
        <v>2174915</v>
      </c>
      <c r="AHJ21" s="90">
        <v>2899362.32</v>
      </c>
      <c r="AHK21" s="90">
        <v>3987095.98</v>
      </c>
      <c r="AHL21" s="90">
        <v>9107186.25</v>
      </c>
      <c r="AHM21" s="90">
        <v>3861650.05</v>
      </c>
      <c r="AHN21" s="90">
        <v>2514885</v>
      </c>
    </row>
    <row r="22" spans="1:898" ht="21" x14ac:dyDescent="0.35">
      <c r="A22" s="92" t="s">
        <v>25</v>
      </c>
      <c r="B22" s="5" t="s">
        <v>26</v>
      </c>
      <c r="C22" s="90">
        <v>574624892.88999999</v>
      </c>
      <c r="D22" s="90">
        <v>49482278.539999999</v>
      </c>
      <c r="E22" s="90">
        <v>76223948.589999989</v>
      </c>
      <c r="F22" s="90">
        <v>30941860.380000003</v>
      </c>
      <c r="G22" s="90">
        <v>78168334.900000006</v>
      </c>
      <c r="H22" s="90">
        <v>42519560.32</v>
      </c>
      <c r="I22" s="90">
        <v>64778623.039999999</v>
      </c>
      <c r="J22" s="90">
        <v>44670255.480000004</v>
      </c>
      <c r="K22" s="90">
        <v>46203767.259999998</v>
      </c>
      <c r="L22" s="90">
        <v>37110432.089999996</v>
      </c>
      <c r="M22" s="90">
        <v>26190174.189999998</v>
      </c>
      <c r="N22" s="90">
        <v>26713517.870000001</v>
      </c>
      <c r="O22" s="90">
        <v>19719023.859999999</v>
      </c>
      <c r="P22" s="90">
        <v>34037307.870000005</v>
      </c>
      <c r="Q22" s="90">
        <v>26823452.250000004</v>
      </c>
      <c r="R22" s="90">
        <v>53330125.439999998</v>
      </c>
      <c r="S22" s="90">
        <v>39937296.549999997</v>
      </c>
      <c r="T22" s="90">
        <v>4437175.59</v>
      </c>
      <c r="U22" s="90">
        <v>471499369.84000009</v>
      </c>
      <c r="V22" s="90">
        <v>108281091.92</v>
      </c>
      <c r="W22" s="90">
        <v>27863890.449999999</v>
      </c>
      <c r="X22" s="90">
        <v>40496939.560000002</v>
      </c>
      <c r="Y22" s="90">
        <v>53637369.219999991</v>
      </c>
      <c r="Z22" s="90">
        <v>44832007.420000002</v>
      </c>
      <c r="AA22" s="90">
        <v>21675853.199999999</v>
      </c>
      <c r="AB22" s="90">
        <v>92303612.469999999</v>
      </c>
      <c r="AC22" s="90">
        <v>45402930.959999993</v>
      </c>
      <c r="AD22" s="90">
        <v>35878090.68</v>
      </c>
      <c r="AE22" s="90">
        <v>105140715.81999999</v>
      </c>
      <c r="AF22" s="90">
        <v>46767323.869999997</v>
      </c>
      <c r="AG22" s="90">
        <v>79502530.959999993</v>
      </c>
      <c r="AH22" s="90">
        <v>64255425.600000001</v>
      </c>
      <c r="AI22" s="90">
        <v>21812949.350000001</v>
      </c>
      <c r="AJ22" s="90">
        <v>19871720.23</v>
      </c>
      <c r="AK22" s="90">
        <v>24479529.409999996</v>
      </c>
      <c r="AL22" s="90">
        <v>52406633.129999995</v>
      </c>
      <c r="AM22" s="90">
        <v>17089469.050000001</v>
      </c>
      <c r="AN22" s="90">
        <v>27366439.810000002</v>
      </c>
      <c r="AO22" s="90">
        <v>30971932.239999998</v>
      </c>
      <c r="AP22" s="90">
        <v>29654544.050000001</v>
      </c>
      <c r="AQ22" s="90">
        <v>25705011.93</v>
      </c>
      <c r="AR22" s="90">
        <v>13487974.290000001</v>
      </c>
      <c r="AS22" s="90">
        <v>343205067.72999996</v>
      </c>
      <c r="AT22" s="90">
        <v>20019632.829999998</v>
      </c>
      <c r="AU22" s="90">
        <v>15703845.42</v>
      </c>
      <c r="AV22" s="90">
        <v>31155547.739999998</v>
      </c>
      <c r="AW22" s="90">
        <v>43303679.020000003</v>
      </c>
      <c r="AX22" s="90">
        <v>64753203.450000003</v>
      </c>
      <c r="AY22" s="90">
        <v>22045029.199999999</v>
      </c>
      <c r="AZ22" s="90">
        <v>26977697.099999998</v>
      </c>
      <c r="BA22" s="90">
        <v>20262392.209999997</v>
      </c>
      <c r="BB22" s="90">
        <v>23383950</v>
      </c>
      <c r="BC22" s="90">
        <v>11915980.630000001</v>
      </c>
      <c r="BD22" s="90">
        <v>13970102.869999999</v>
      </c>
      <c r="BE22" s="90">
        <v>88749685.090000004</v>
      </c>
      <c r="BF22" s="90">
        <v>11715529.779999999</v>
      </c>
      <c r="BG22" s="90">
        <v>11446248</v>
      </c>
      <c r="BH22" s="90">
        <v>295313600.75</v>
      </c>
      <c r="BI22" s="90">
        <v>175565977.66</v>
      </c>
      <c r="BJ22" s="90">
        <v>42986572.539999999</v>
      </c>
      <c r="BK22" s="90">
        <v>31132854.889999997</v>
      </c>
      <c r="BL22" s="90">
        <v>62662737.300000004</v>
      </c>
      <c r="BM22" s="90">
        <v>44112107.519999996</v>
      </c>
      <c r="BN22" s="90">
        <v>43003346.770000003</v>
      </c>
      <c r="BO22" s="90">
        <v>5759845.8100000005</v>
      </c>
      <c r="BP22" s="90">
        <v>4909871.46</v>
      </c>
      <c r="BQ22" s="90">
        <v>357742578.18999994</v>
      </c>
      <c r="BR22" s="90">
        <v>52573855.07</v>
      </c>
      <c r="BS22" s="90">
        <v>35888146.609999999</v>
      </c>
      <c r="BT22" s="90">
        <v>55918154.649999999</v>
      </c>
      <c r="BU22" s="90">
        <v>41520880.340000004</v>
      </c>
      <c r="BV22" s="90">
        <v>29203086.849999998</v>
      </c>
      <c r="BW22" s="90">
        <v>35850668.530000001</v>
      </c>
      <c r="BX22" s="90">
        <v>54410576.460000001</v>
      </c>
      <c r="BY22" s="90">
        <v>126211872.7</v>
      </c>
      <c r="BZ22" s="90">
        <v>26301456.899999999</v>
      </c>
      <c r="CA22" s="90">
        <v>40996768.919999994</v>
      </c>
      <c r="CB22" s="90">
        <v>64078207.32</v>
      </c>
      <c r="CC22" s="90">
        <v>22915971.609999999</v>
      </c>
      <c r="CD22" s="90">
        <v>20027418.329999998</v>
      </c>
      <c r="CE22" s="90">
        <v>21534244.98</v>
      </c>
      <c r="CF22" s="90">
        <v>588114904.3499999</v>
      </c>
      <c r="CG22" s="90">
        <v>41901350.090000004</v>
      </c>
      <c r="CH22" s="90">
        <v>75524101.290000007</v>
      </c>
      <c r="CI22" s="90">
        <v>33731710.409999996</v>
      </c>
      <c r="CJ22" s="90">
        <v>37711085.18</v>
      </c>
      <c r="CK22" s="90">
        <v>49104646.460000001</v>
      </c>
      <c r="CL22" s="90">
        <v>33764538.219999999</v>
      </c>
      <c r="CM22" s="90">
        <v>56621156.120000005</v>
      </c>
      <c r="CN22" s="90">
        <v>21405958.059999999</v>
      </c>
      <c r="CO22" s="90">
        <v>40198282.909999996</v>
      </c>
      <c r="CP22" s="90">
        <v>27321366.399999999</v>
      </c>
      <c r="CQ22" s="90">
        <v>57872049.410000004</v>
      </c>
      <c r="CR22" s="90">
        <v>30113595.039999999</v>
      </c>
      <c r="CS22" s="90">
        <v>291554948.64000005</v>
      </c>
      <c r="CT22" s="90">
        <v>33006236.120000001</v>
      </c>
      <c r="CU22" s="90">
        <v>41571804.409999996</v>
      </c>
      <c r="CV22" s="90">
        <v>52706572.859999992</v>
      </c>
      <c r="CW22" s="90">
        <v>27137663.870000001</v>
      </c>
      <c r="CX22" s="90">
        <v>53961517.740000002</v>
      </c>
      <c r="CY22" s="90">
        <v>38442193.689999998</v>
      </c>
      <c r="CZ22" s="90">
        <v>13415093.810000001</v>
      </c>
      <c r="DA22" s="90">
        <v>221475166.22999996</v>
      </c>
      <c r="DB22" s="90">
        <v>221191852.67000008</v>
      </c>
      <c r="DC22" s="90">
        <v>42309326.359999999</v>
      </c>
      <c r="DD22" s="90">
        <v>29831089.190000001</v>
      </c>
      <c r="DE22" s="90">
        <v>55817918.659999996</v>
      </c>
      <c r="DF22" s="90">
        <v>34903302.239999995</v>
      </c>
      <c r="DG22" s="90">
        <v>34078640.640000001</v>
      </c>
      <c r="DH22" s="90">
        <v>32591366.300000001</v>
      </c>
      <c r="DI22" s="90">
        <v>10408015</v>
      </c>
      <c r="DJ22" s="90">
        <v>675307263.85000002</v>
      </c>
      <c r="DK22" s="90">
        <v>33151435.380000003</v>
      </c>
      <c r="DL22" s="90">
        <v>50043271.420000002</v>
      </c>
      <c r="DM22" s="90">
        <v>49224186.359999999</v>
      </c>
      <c r="DN22" s="90">
        <v>51686001.239999995</v>
      </c>
      <c r="DO22" s="90">
        <v>41159552.880000003</v>
      </c>
      <c r="DP22" s="90">
        <v>67733160.579999998</v>
      </c>
      <c r="DQ22" s="90">
        <v>41323167.140000001</v>
      </c>
      <c r="DR22" s="90">
        <v>54300773.489999995</v>
      </c>
      <c r="DS22" s="90">
        <v>296393132.80000001</v>
      </c>
      <c r="DT22" s="90">
        <v>45408550.119999997</v>
      </c>
      <c r="DU22" s="90">
        <v>101780499.03</v>
      </c>
      <c r="DV22" s="90">
        <v>90984820.960000008</v>
      </c>
      <c r="DW22" s="90">
        <v>35143854.219999999</v>
      </c>
      <c r="DX22" s="90">
        <v>53912307.280000001</v>
      </c>
      <c r="DY22" s="90">
        <v>43252742.25</v>
      </c>
      <c r="DZ22" s="90">
        <v>12490344.84</v>
      </c>
      <c r="EA22" s="90">
        <v>27626412.899999999</v>
      </c>
      <c r="EB22" s="90">
        <v>28151633.48</v>
      </c>
      <c r="EC22" s="90">
        <v>72699022.319999993</v>
      </c>
      <c r="ED22" s="90">
        <v>225293274.73999995</v>
      </c>
      <c r="EE22" s="90">
        <v>188397737.58999997</v>
      </c>
      <c r="EF22" s="90">
        <v>40387645.479999997</v>
      </c>
      <c r="EG22" s="90">
        <v>39838850.57</v>
      </c>
      <c r="EH22" s="90">
        <v>47370895.100000001</v>
      </c>
      <c r="EI22" s="90">
        <v>54722833.030000001</v>
      </c>
      <c r="EJ22" s="90">
        <v>82161907.110000014</v>
      </c>
      <c r="EK22" s="90">
        <v>29819875.25</v>
      </c>
      <c r="EL22" s="90">
        <v>33181445.98</v>
      </c>
      <c r="EM22" s="90">
        <v>457319800.65999997</v>
      </c>
      <c r="EN22" s="90">
        <v>36763900.32</v>
      </c>
      <c r="EO22" s="90">
        <v>33476068.440000001</v>
      </c>
      <c r="EP22" s="90">
        <v>32690249.52</v>
      </c>
      <c r="EQ22" s="90">
        <v>17468994.350000001</v>
      </c>
      <c r="ER22" s="90">
        <v>19019540.16</v>
      </c>
      <c r="ES22" s="90">
        <v>44739105.810000002</v>
      </c>
      <c r="ET22" s="90">
        <v>42385952.859999992</v>
      </c>
      <c r="EU22" s="90">
        <v>28899527.209999997</v>
      </c>
      <c r="EV22" s="90">
        <v>296113551.38000005</v>
      </c>
      <c r="EW22" s="90">
        <v>20293547.579999998</v>
      </c>
      <c r="EX22" s="90">
        <v>27852420.139999997</v>
      </c>
      <c r="EY22" s="90">
        <v>40036416.479999989</v>
      </c>
      <c r="EZ22" s="90">
        <v>55507492.079999998</v>
      </c>
      <c r="FA22" s="90">
        <v>43060025.049999997</v>
      </c>
      <c r="FB22" s="90">
        <v>48856988.520000003</v>
      </c>
      <c r="FC22" s="90">
        <v>24449355.550000001</v>
      </c>
      <c r="FD22" s="90">
        <v>22121204.190000001</v>
      </c>
      <c r="FE22" s="90">
        <v>17410195.219999999</v>
      </c>
      <c r="FF22" s="90">
        <v>15875330.75</v>
      </c>
      <c r="FG22" s="90">
        <v>7182842.5800000001</v>
      </c>
      <c r="FH22" s="90">
        <v>231791052.82999998</v>
      </c>
      <c r="FI22" s="90">
        <v>32128156.229999997</v>
      </c>
      <c r="FJ22" s="90">
        <v>29314675.969999999</v>
      </c>
      <c r="FK22" s="90">
        <v>37135100.910000004</v>
      </c>
      <c r="FL22" s="90">
        <v>51061197.320000008</v>
      </c>
      <c r="FM22" s="90">
        <v>44780730.740000002</v>
      </c>
      <c r="FN22" s="90">
        <v>9368784.0399999991</v>
      </c>
      <c r="FO22" s="90">
        <v>3451289.27</v>
      </c>
      <c r="FP22" s="90">
        <v>537318624.63</v>
      </c>
      <c r="FQ22" s="90">
        <v>33428648.669999998</v>
      </c>
      <c r="FR22" s="90">
        <v>47249034.840000004</v>
      </c>
      <c r="FS22" s="90">
        <v>41188846.670000002</v>
      </c>
      <c r="FT22" s="90">
        <v>56766658.269999996</v>
      </c>
      <c r="FU22" s="90">
        <v>32446083.969999999</v>
      </c>
      <c r="FV22" s="90">
        <v>68718146.11999999</v>
      </c>
      <c r="FW22" s="90">
        <v>46145589.020000003</v>
      </c>
      <c r="FX22" s="90">
        <v>41295670.32</v>
      </c>
      <c r="FY22" s="90">
        <v>36662684.409999996</v>
      </c>
      <c r="FZ22" s="90">
        <v>65948196.439999998</v>
      </c>
      <c r="GA22" s="90">
        <v>35049646.140000001</v>
      </c>
      <c r="GB22" s="90">
        <v>21517694.450000003</v>
      </c>
      <c r="GC22" s="90">
        <v>3353511.93</v>
      </c>
      <c r="GD22" s="90">
        <v>300917384.81999999</v>
      </c>
      <c r="GE22" s="90">
        <v>28654990.289999999</v>
      </c>
      <c r="GF22" s="90">
        <v>35014774.519999996</v>
      </c>
      <c r="GG22" s="90">
        <v>59795314.75</v>
      </c>
      <c r="GH22" s="90">
        <v>36873267.280000001</v>
      </c>
      <c r="GI22" s="90">
        <v>31031789.510000002</v>
      </c>
      <c r="GJ22" s="90">
        <v>31212553.32</v>
      </c>
      <c r="GK22" s="90">
        <v>82311888.280000001</v>
      </c>
      <c r="GL22" s="90">
        <v>28628223.879999999</v>
      </c>
      <c r="GM22" s="90">
        <v>6948557.4199999999</v>
      </c>
      <c r="GN22" s="90">
        <v>7213703.1200000001</v>
      </c>
      <c r="GO22" s="90">
        <v>4969068.07</v>
      </c>
      <c r="GP22" s="90">
        <v>235019395.59000006</v>
      </c>
      <c r="GQ22" s="90">
        <v>54757250</v>
      </c>
      <c r="GR22" s="90">
        <v>33782687.590000004</v>
      </c>
      <c r="GS22" s="90">
        <v>47563225.259999998</v>
      </c>
      <c r="GT22" s="90">
        <v>17432000.32</v>
      </c>
      <c r="GU22" s="90">
        <v>34131587.980000004</v>
      </c>
      <c r="GV22" s="90">
        <v>38234095.32</v>
      </c>
      <c r="GW22" s="90">
        <v>21656680.32</v>
      </c>
      <c r="GX22" s="90">
        <v>265424324.29000002</v>
      </c>
      <c r="GY22" s="90">
        <v>30265308.579999998</v>
      </c>
      <c r="GZ22" s="90">
        <v>61626980.659999996</v>
      </c>
      <c r="HA22" s="90">
        <v>46211894.5</v>
      </c>
      <c r="HB22" s="90">
        <v>413367714.05000007</v>
      </c>
      <c r="HC22" s="90">
        <v>57988287.890000001</v>
      </c>
      <c r="HD22" s="90">
        <v>63355670.909999996</v>
      </c>
      <c r="HE22" s="90">
        <v>78248922.24000001</v>
      </c>
      <c r="HF22" s="90">
        <v>49812175.479999997</v>
      </c>
      <c r="HG22" s="90">
        <v>70238145.849999994</v>
      </c>
      <c r="HH22" s="90">
        <v>13188920.26</v>
      </c>
      <c r="HI22" s="90">
        <v>277448807.25999999</v>
      </c>
      <c r="HJ22" s="90">
        <v>44635574.079999998</v>
      </c>
      <c r="HK22" s="90">
        <v>58400864.139999993</v>
      </c>
      <c r="HL22" s="90">
        <v>48447036.009999998</v>
      </c>
      <c r="HM22" s="90">
        <v>34524537.699999996</v>
      </c>
      <c r="HN22" s="90">
        <v>35078101.219999999</v>
      </c>
      <c r="HO22" s="90">
        <v>46145493.969999999</v>
      </c>
      <c r="HP22" s="90">
        <v>25241584.510000002</v>
      </c>
      <c r="HQ22" s="90">
        <v>362797528.49000007</v>
      </c>
      <c r="HR22" s="90">
        <v>147496528.03000003</v>
      </c>
      <c r="HS22" s="90">
        <v>42517106.050000004</v>
      </c>
      <c r="HT22" s="90">
        <v>34409318.700000003</v>
      </c>
      <c r="HU22" s="90">
        <v>28620524.399999999</v>
      </c>
      <c r="HV22" s="90">
        <v>33228519.57</v>
      </c>
      <c r="HW22" s="90">
        <v>62913009.020000003</v>
      </c>
      <c r="HX22" s="90">
        <v>28679469.359999999</v>
      </c>
      <c r="HY22" s="90">
        <v>30044442.579999998</v>
      </c>
      <c r="HZ22" s="90">
        <v>29150794.579999998</v>
      </c>
      <c r="IA22" s="90">
        <v>33280687.010000002</v>
      </c>
      <c r="IB22" s="90">
        <v>39756044.780000001</v>
      </c>
      <c r="IC22" s="90">
        <v>19319657.890000001</v>
      </c>
      <c r="ID22" s="90">
        <v>33294801.5</v>
      </c>
      <c r="IE22" s="90">
        <v>21125976.860000003</v>
      </c>
      <c r="IF22" s="90">
        <v>22540465.16</v>
      </c>
      <c r="IG22" s="90">
        <v>274869238.2299999</v>
      </c>
      <c r="IH22" s="90">
        <v>159542761.20000002</v>
      </c>
      <c r="II22" s="90">
        <v>46328545.810000002</v>
      </c>
      <c r="IJ22" s="90">
        <v>71287141.710000008</v>
      </c>
      <c r="IK22" s="90">
        <v>76592920.329999998</v>
      </c>
      <c r="IL22" s="90">
        <v>42655402.979999997</v>
      </c>
      <c r="IM22" s="90">
        <v>31776091.25</v>
      </c>
      <c r="IN22" s="90">
        <v>23232554.190000001</v>
      </c>
      <c r="IO22" s="90">
        <v>21670382.060000002</v>
      </c>
      <c r="IP22" s="90">
        <v>27040809.670000002</v>
      </c>
      <c r="IQ22" s="90">
        <v>28470907.419999998</v>
      </c>
      <c r="IR22" s="90">
        <v>493837704.53000009</v>
      </c>
      <c r="IS22" s="90">
        <v>249749146.66</v>
      </c>
      <c r="IT22" s="90">
        <v>64221595.479999997</v>
      </c>
      <c r="IU22" s="90">
        <v>40989898.490000002</v>
      </c>
      <c r="IV22" s="90">
        <v>29945621.719999999</v>
      </c>
      <c r="IW22" s="90">
        <v>23385080</v>
      </c>
      <c r="IX22" s="90">
        <v>32841569.52</v>
      </c>
      <c r="IY22" s="90">
        <v>22242284.25</v>
      </c>
      <c r="IZ22" s="90">
        <v>27027092.419999998</v>
      </c>
      <c r="JA22" s="90">
        <v>34929120</v>
      </c>
      <c r="JB22" s="90">
        <v>28220955.640000001</v>
      </c>
      <c r="JC22" s="90">
        <v>25997725.16</v>
      </c>
      <c r="JD22" s="90">
        <v>226934724.12</v>
      </c>
      <c r="JE22" s="90">
        <v>170531571.26000002</v>
      </c>
      <c r="JF22" s="90">
        <v>40419423.579999998</v>
      </c>
      <c r="JG22" s="90">
        <v>31677888.319999997</v>
      </c>
      <c r="JH22" s="90">
        <v>28750879.279999997</v>
      </c>
      <c r="JI22" s="90">
        <v>36813589.57</v>
      </c>
      <c r="JJ22" s="90">
        <v>235077077.69999999</v>
      </c>
      <c r="JK22" s="90">
        <v>25313192.469999999</v>
      </c>
      <c r="JL22" s="90">
        <v>37689166.170000002</v>
      </c>
      <c r="JM22" s="90">
        <v>43560990.860000007</v>
      </c>
      <c r="JN22" s="90">
        <v>36554945.799999997</v>
      </c>
      <c r="JO22" s="90">
        <v>65484599.280000001</v>
      </c>
      <c r="JP22" s="90">
        <v>27283737.739999998</v>
      </c>
      <c r="JQ22" s="90">
        <v>289045926.27000004</v>
      </c>
      <c r="JR22" s="90">
        <v>176340261.72</v>
      </c>
      <c r="JS22" s="90">
        <v>34905340</v>
      </c>
      <c r="JT22" s="90">
        <v>20076187.100000001</v>
      </c>
      <c r="JU22" s="90">
        <v>45448856.839999996</v>
      </c>
      <c r="JV22" s="90">
        <v>17260460.079999998</v>
      </c>
      <c r="JW22" s="90">
        <v>85659673.549999997</v>
      </c>
      <c r="JX22" s="90">
        <v>43242205.530000001</v>
      </c>
      <c r="JY22" s="90">
        <v>25231366.66</v>
      </c>
      <c r="JZ22" s="90">
        <v>49326094.829999998</v>
      </c>
      <c r="KA22" s="90">
        <v>30330054.619999997</v>
      </c>
      <c r="KB22" s="90">
        <v>29180513.07</v>
      </c>
      <c r="KC22" s="90">
        <v>21965822.039999999</v>
      </c>
      <c r="KD22" s="90">
        <v>12090588.060000001</v>
      </c>
      <c r="KE22" s="90">
        <v>21420764.520000003</v>
      </c>
      <c r="KF22" s="90">
        <v>478903151.54000008</v>
      </c>
      <c r="KG22" s="90">
        <v>0</v>
      </c>
      <c r="KH22" s="90">
        <v>40302550.519999996</v>
      </c>
      <c r="KI22" s="90">
        <v>53375451.740000002</v>
      </c>
      <c r="KJ22" s="90">
        <v>37914799.020000003</v>
      </c>
      <c r="KK22" s="90">
        <v>40096282.390000001</v>
      </c>
      <c r="KL22" s="90">
        <v>72878622.700000003</v>
      </c>
      <c r="KM22" s="90">
        <v>30954516.020000003</v>
      </c>
      <c r="KN22" s="90">
        <v>32424119.23</v>
      </c>
      <c r="KO22" s="90">
        <v>183910131.79000002</v>
      </c>
      <c r="KP22" s="90">
        <v>32992002.57</v>
      </c>
      <c r="KQ22" s="90">
        <v>43377768.380000003</v>
      </c>
      <c r="KR22" s="90">
        <v>65746292.899999999</v>
      </c>
      <c r="KS22" s="90">
        <v>30740476.039999999</v>
      </c>
      <c r="KT22" s="90">
        <v>39218082.710000001</v>
      </c>
      <c r="KU22" s="90">
        <v>161746957.49000001</v>
      </c>
      <c r="KV22" s="90">
        <v>50615599.979999997</v>
      </c>
      <c r="KW22" s="90">
        <v>330046592.86000007</v>
      </c>
      <c r="KX22" s="90">
        <v>39816867.410000004</v>
      </c>
      <c r="KY22" s="90">
        <v>32626294.280000001</v>
      </c>
      <c r="KZ22" s="90">
        <v>53060707.390000001</v>
      </c>
      <c r="LA22" s="90">
        <v>59378275.420000002</v>
      </c>
      <c r="LB22" s="90">
        <v>42704771.829999998</v>
      </c>
      <c r="LC22" s="90">
        <v>34324498.100000001</v>
      </c>
      <c r="LD22" s="90">
        <v>26921948.329999998</v>
      </c>
      <c r="LE22" s="90">
        <v>522329491.47999996</v>
      </c>
      <c r="LF22" s="90">
        <v>162028470.25</v>
      </c>
      <c r="LG22" s="90">
        <v>237191699.98999998</v>
      </c>
      <c r="LH22" s="90">
        <v>184550425.54999998</v>
      </c>
      <c r="LI22" s="90">
        <v>36701940.219999999</v>
      </c>
      <c r="LJ22" s="90">
        <v>45027950.280000001</v>
      </c>
      <c r="LK22" s="90">
        <v>35290436.439999998</v>
      </c>
      <c r="LL22" s="90">
        <v>50411414.509999998</v>
      </c>
      <c r="LM22" s="90">
        <v>33962386.009999998</v>
      </c>
      <c r="LN22" s="90">
        <v>49683086.93</v>
      </c>
      <c r="LO22" s="90">
        <v>8274463.0300000003</v>
      </c>
      <c r="LP22" s="90">
        <v>238846407.82000002</v>
      </c>
      <c r="LQ22" s="90">
        <v>78146002.349999994</v>
      </c>
      <c r="LR22" s="90">
        <v>42066330.809999995</v>
      </c>
      <c r="LS22" s="90">
        <v>388071466.25</v>
      </c>
      <c r="LT22" s="90">
        <v>138416343.07999998</v>
      </c>
      <c r="LU22" s="90">
        <v>403257110.5</v>
      </c>
      <c r="LV22" s="90">
        <v>168355791</v>
      </c>
      <c r="LW22" s="90">
        <v>61801592.939999998</v>
      </c>
      <c r="LX22" s="90">
        <v>54823476.079999998</v>
      </c>
      <c r="LY22" s="90">
        <v>59007686.780000001</v>
      </c>
      <c r="LZ22" s="90">
        <v>50159256.780000001</v>
      </c>
      <c r="MA22" s="90">
        <v>50465806.609999999</v>
      </c>
      <c r="MB22" s="90">
        <v>49392320.740000002</v>
      </c>
      <c r="MC22" s="90">
        <v>87510967.790000007</v>
      </c>
      <c r="MD22" s="90">
        <v>30064224.82</v>
      </c>
      <c r="ME22" s="90">
        <v>489980365.61000007</v>
      </c>
      <c r="MF22" s="90">
        <v>35326940.160000004</v>
      </c>
      <c r="MG22" s="90">
        <v>24963444.43</v>
      </c>
      <c r="MH22" s="90">
        <v>22633034.199999996</v>
      </c>
      <c r="MI22" s="90">
        <v>23611852.259999998</v>
      </c>
      <c r="MJ22" s="90">
        <v>40903797.609999999</v>
      </c>
      <c r="MK22" s="90">
        <v>28797925.43</v>
      </c>
      <c r="ML22" s="90">
        <v>34239034.219999999</v>
      </c>
      <c r="MM22" s="90">
        <v>42373626.719999999</v>
      </c>
      <c r="MN22" s="90">
        <v>20934519.670000002</v>
      </c>
      <c r="MO22" s="90">
        <v>26210516.07</v>
      </c>
      <c r="MP22" s="90">
        <v>27987824.409999996</v>
      </c>
      <c r="MQ22" s="90">
        <v>367945032.69999999</v>
      </c>
      <c r="MR22" s="90">
        <v>26188358.870000001</v>
      </c>
      <c r="MS22" s="90">
        <v>39480177</v>
      </c>
      <c r="MT22" s="90">
        <v>55905030</v>
      </c>
      <c r="MU22" s="90">
        <v>56921406.649999999</v>
      </c>
      <c r="MV22" s="90">
        <v>25251675</v>
      </c>
      <c r="MW22" s="90">
        <v>65994340.689899996</v>
      </c>
      <c r="MX22" s="90">
        <v>56644565.780000001</v>
      </c>
      <c r="MY22" s="90">
        <v>35852360</v>
      </c>
      <c r="MZ22" s="90">
        <v>16638308.59</v>
      </c>
      <c r="NA22" s="90">
        <v>6560304.8300000001</v>
      </c>
      <c r="NB22" s="90">
        <v>548324267.80999994</v>
      </c>
      <c r="NC22" s="90">
        <v>72440077.870000005</v>
      </c>
      <c r="ND22" s="90">
        <v>28266052.57</v>
      </c>
      <c r="NE22" s="90">
        <v>146193666.79000002</v>
      </c>
      <c r="NF22" s="90">
        <v>30527993.41</v>
      </c>
      <c r="NG22" s="90">
        <v>57401832.180000007</v>
      </c>
      <c r="NH22" s="90">
        <v>110341782.61</v>
      </c>
      <c r="NI22" s="90">
        <v>96177681.400000006</v>
      </c>
      <c r="NJ22" s="90">
        <v>14236008.180000002</v>
      </c>
      <c r="NK22" s="90">
        <v>52313284.189999998</v>
      </c>
      <c r="NL22" s="90">
        <v>39215097.310000002</v>
      </c>
      <c r="NM22" s="90">
        <v>10655734</v>
      </c>
      <c r="NN22" s="90">
        <v>234619582.38000003</v>
      </c>
      <c r="NO22" s="90">
        <v>35440554.18</v>
      </c>
      <c r="NP22" s="90">
        <v>33364924.510000002</v>
      </c>
      <c r="NQ22" s="90">
        <v>30216771.110000003</v>
      </c>
      <c r="NR22" s="90">
        <v>31756748.059999999</v>
      </c>
      <c r="NS22" s="90">
        <v>9656508.3499999996</v>
      </c>
      <c r="NT22" s="90">
        <v>16095520.530000001</v>
      </c>
      <c r="NU22" s="90">
        <v>339843047.73999995</v>
      </c>
      <c r="NV22" s="90">
        <v>111901521.23000002</v>
      </c>
      <c r="NW22" s="90">
        <v>35095116.93</v>
      </c>
      <c r="NX22" s="90">
        <v>29871372.799999997</v>
      </c>
      <c r="NY22" s="90">
        <v>39254718.290000007</v>
      </c>
      <c r="NZ22" s="90">
        <v>51249459.670000002</v>
      </c>
      <c r="OA22" s="90">
        <v>27193995.460000005</v>
      </c>
      <c r="OB22" s="90">
        <v>369335937.61000001</v>
      </c>
      <c r="OC22" s="90">
        <v>107478380.96000001</v>
      </c>
      <c r="OD22" s="90">
        <v>57019836.609999999</v>
      </c>
      <c r="OE22" s="90">
        <v>102277014.12</v>
      </c>
      <c r="OF22" s="90">
        <v>31236255</v>
      </c>
      <c r="OG22" s="90">
        <v>55213542.590000004</v>
      </c>
      <c r="OH22" s="90">
        <v>35149383.869999997</v>
      </c>
      <c r="OI22" s="90">
        <v>14148425.75</v>
      </c>
      <c r="OJ22" s="90">
        <v>11211234.91</v>
      </c>
      <c r="OK22" s="90">
        <v>313535739.20999998</v>
      </c>
      <c r="OL22" s="90">
        <v>82750586.719999999</v>
      </c>
      <c r="OM22" s="90">
        <v>85528874.959999993</v>
      </c>
      <c r="ON22" s="90">
        <v>52832899.68</v>
      </c>
      <c r="OO22" s="90">
        <v>40794751.280000001</v>
      </c>
      <c r="OP22" s="90">
        <v>10735491.609999999</v>
      </c>
      <c r="OQ22" s="90">
        <v>169735767.16</v>
      </c>
      <c r="OR22" s="90">
        <v>27826068.699999999</v>
      </c>
      <c r="OS22" s="90">
        <v>26189570.560000002</v>
      </c>
      <c r="OT22" s="90">
        <v>43741152.210000008</v>
      </c>
      <c r="OU22" s="90">
        <v>45053031.280000001</v>
      </c>
      <c r="OV22" s="90">
        <v>77485088.959999993</v>
      </c>
      <c r="OW22" s="90">
        <v>25610517.719999999</v>
      </c>
      <c r="OX22" s="90">
        <v>7967679.5</v>
      </c>
      <c r="OY22" s="90">
        <v>7815150.7699999996</v>
      </c>
      <c r="OZ22" s="90">
        <v>311142348.05999988</v>
      </c>
      <c r="PA22" s="90">
        <v>20430018.219999999</v>
      </c>
      <c r="PB22" s="90">
        <v>63370208.850000001</v>
      </c>
      <c r="PC22" s="90">
        <v>24712856.43</v>
      </c>
      <c r="PD22" s="90">
        <v>42646502.199999996</v>
      </c>
      <c r="PE22" s="90">
        <v>81455558.579999998</v>
      </c>
      <c r="PF22" s="90">
        <v>25719108.84</v>
      </c>
      <c r="PG22" s="90">
        <v>26987100.370000001</v>
      </c>
      <c r="PH22" s="90">
        <v>28690457.84</v>
      </c>
      <c r="PI22" s="90">
        <v>25514769.719999999</v>
      </c>
      <c r="PJ22" s="90">
        <v>33726698.740000002</v>
      </c>
      <c r="PK22" s="90">
        <v>42977818.460000001</v>
      </c>
      <c r="PL22" s="90">
        <v>27367533.700000003</v>
      </c>
      <c r="PM22" s="90">
        <v>81971113.379999995</v>
      </c>
      <c r="PN22" s="90">
        <v>4714418.66</v>
      </c>
      <c r="PO22" s="90">
        <v>6822974.9799999995</v>
      </c>
      <c r="PP22" s="90">
        <v>5638418.7199999997</v>
      </c>
      <c r="PQ22" s="90">
        <v>5412720</v>
      </c>
      <c r="PR22" s="90">
        <v>686256890.37</v>
      </c>
      <c r="PS22" s="90">
        <v>44036941.390000001</v>
      </c>
      <c r="PT22" s="90">
        <v>47389318.780000001</v>
      </c>
      <c r="PU22" s="90">
        <v>54452347.93</v>
      </c>
      <c r="PV22" s="90">
        <v>125636134.28</v>
      </c>
      <c r="PW22" s="90">
        <v>41498593.579999998</v>
      </c>
      <c r="PX22" s="90">
        <v>86316240.580000013</v>
      </c>
      <c r="PY22" s="90">
        <v>40865069.479999997</v>
      </c>
      <c r="PZ22" s="90">
        <v>80884577.629999995</v>
      </c>
      <c r="QA22" s="90">
        <v>25497028.559999999</v>
      </c>
      <c r="QB22" s="90">
        <v>80018512.739999995</v>
      </c>
      <c r="QC22" s="90">
        <v>25970157.369999997</v>
      </c>
      <c r="QD22" s="90">
        <v>29330579.450000003</v>
      </c>
      <c r="QE22" s="90">
        <v>41683106.809999995</v>
      </c>
      <c r="QF22" s="90">
        <v>57698729.209999993</v>
      </c>
      <c r="QG22" s="90">
        <v>56112842.109999999</v>
      </c>
      <c r="QH22" s="90">
        <v>40174814.480000004</v>
      </c>
      <c r="QI22" s="90">
        <v>31838774.030000001</v>
      </c>
      <c r="QJ22" s="90">
        <v>25664511.09</v>
      </c>
      <c r="QK22" s="90">
        <v>70301330.370000005</v>
      </c>
      <c r="QL22" s="90">
        <v>70976711.610000014</v>
      </c>
      <c r="QM22" s="90">
        <v>26751935.16</v>
      </c>
      <c r="QN22" s="90">
        <v>3976801.93</v>
      </c>
      <c r="QO22" s="90">
        <v>3253043.55</v>
      </c>
      <c r="QP22" s="90">
        <v>4373048.58</v>
      </c>
      <c r="QQ22" s="90">
        <v>2262665</v>
      </c>
      <c r="QR22" s="90">
        <v>356562900.66000003</v>
      </c>
      <c r="QS22" s="90">
        <v>26461249.68</v>
      </c>
      <c r="QT22" s="90">
        <v>73388130</v>
      </c>
      <c r="QU22" s="90">
        <v>48032729.68</v>
      </c>
      <c r="QV22" s="90">
        <v>43873960</v>
      </c>
      <c r="QW22" s="90">
        <v>58858238.390000001</v>
      </c>
      <c r="QX22" s="90">
        <v>29479940</v>
      </c>
      <c r="QY22" s="90">
        <v>58566070</v>
      </c>
      <c r="QZ22" s="90">
        <v>66066840</v>
      </c>
      <c r="RA22" s="90">
        <v>26975520</v>
      </c>
      <c r="RB22" s="90">
        <v>22020940</v>
      </c>
      <c r="RC22" s="90">
        <v>7445860</v>
      </c>
      <c r="RD22" s="90">
        <v>5657505</v>
      </c>
      <c r="RE22" s="90">
        <v>419206691.09000009</v>
      </c>
      <c r="RF22" s="90">
        <v>55328502.950000003</v>
      </c>
      <c r="RG22" s="90">
        <v>31479782.990000002</v>
      </c>
      <c r="RH22" s="90">
        <v>43563294.670000002</v>
      </c>
      <c r="RI22" s="90">
        <v>39799899.93</v>
      </c>
      <c r="RJ22" s="90">
        <v>44175347.220000006</v>
      </c>
      <c r="RK22" s="90">
        <v>66542771.339999996</v>
      </c>
      <c r="RL22" s="90">
        <v>31976506.859999999</v>
      </c>
      <c r="RM22" s="90">
        <v>37798866.640000001</v>
      </c>
      <c r="RN22" s="90">
        <v>63458094.509999998</v>
      </c>
      <c r="RO22" s="90">
        <v>73086628.909999996</v>
      </c>
      <c r="RP22" s="90">
        <v>30559190.670000002</v>
      </c>
      <c r="RQ22" s="90">
        <v>19856155.059999999</v>
      </c>
      <c r="RR22" s="90">
        <v>38268680.310000002</v>
      </c>
      <c r="RS22" s="90">
        <v>21688307.210000001</v>
      </c>
      <c r="RT22" s="90">
        <v>31229085.259999998</v>
      </c>
      <c r="RU22" s="90">
        <v>40638636.259999998</v>
      </c>
      <c r="RV22" s="90">
        <v>487080</v>
      </c>
      <c r="RW22" s="90">
        <v>476456.48</v>
      </c>
      <c r="RX22" s="90">
        <v>481062</v>
      </c>
      <c r="RY22" s="90">
        <v>238460745.34999999</v>
      </c>
      <c r="RZ22" s="90">
        <v>29786614.609999999</v>
      </c>
      <c r="SA22" s="90">
        <v>35986112.730000004</v>
      </c>
      <c r="SB22" s="90">
        <v>38141519.280000001</v>
      </c>
      <c r="SC22" s="90">
        <v>18658923.16</v>
      </c>
      <c r="SD22" s="90">
        <v>40142971.829999998</v>
      </c>
      <c r="SE22" s="90">
        <v>45716288</v>
      </c>
      <c r="SF22" s="90">
        <v>44839527.090000004</v>
      </c>
      <c r="SG22" s="90">
        <v>30326729.259999998</v>
      </c>
      <c r="SH22" s="90">
        <v>26034637.770000003</v>
      </c>
      <c r="SI22" s="90">
        <v>74870243.11999999</v>
      </c>
      <c r="SJ22" s="90">
        <v>1880787.83</v>
      </c>
      <c r="SK22" s="90">
        <v>96244308.190000013</v>
      </c>
      <c r="SL22" s="90">
        <v>25366504.390000001</v>
      </c>
      <c r="SM22" s="90">
        <v>28482963.279999997</v>
      </c>
      <c r="SN22" s="90">
        <v>43141098.799999997</v>
      </c>
      <c r="SO22" s="90">
        <v>31404559.82</v>
      </c>
      <c r="SP22" s="90">
        <v>22806272.779999997</v>
      </c>
      <c r="SQ22" s="90">
        <v>25736253.899999999</v>
      </c>
      <c r="SR22" s="90">
        <v>14076706.540000001</v>
      </c>
      <c r="SS22" s="90">
        <v>261239957.47999999</v>
      </c>
      <c r="ST22" s="90">
        <v>25493452.579999998</v>
      </c>
      <c r="SU22" s="90">
        <v>39028986.950000003</v>
      </c>
      <c r="SV22" s="90">
        <v>25299116.440000001</v>
      </c>
      <c r="SW22" s="90">
        <v>14189441.93</v>
      </c>
      <c r="SX22" s="90">
        <v>25267160.859999999</v>
      </c>
      <c r="SY22" s="90">
        <v>26631310.960000001</v>
      </c>
      <c r="SZ22" s="90">
        <v>74918293.49000001</v>
      </c>
      <c r="TA22" s="90">
        <v>30311647.580000002</v>
      </c>
      <c r="TB22" s="90">
        <v>24454876.920000002</v>
      </c>
      <c r="TC22" s="90">
        <v>25588513.069999997</v>
      </c>
      <c r="TD22" s="90">
        <v>48201248.859999999</v>
      </c>
      <c r="TE22" s="90">
        <v>22710013.299999997</v>
      </c>
      <c r="TF22" s="90">
        <v>11879729.35</v>
      </c>
      <c r="TG22" s="90">
        <v>377391895.44999999</v>
      </c>
      <c r="TH22" s="90">
        <v>26589307.419999998</v>
      </c>
      <c r="TI22" s="90">
        <v>22258218.960000005</v>
      </c>
      <c r="TJ22" s="90">
        <v>58769951.140000001</v>
      </c>
      <c r="TK22" s="90">
        <v>53194878.75</v>
      </c>
      <c r="TL22" s="90">
        <v>33694993.460000001</v>
      </c>
      <c r="TM22" s="90">
        <v>15946780.970000001</v>
      </c>
      <c r="TN22" s="90">
        <v>59062540.949999996</v>
      </c>
      <c r="TO22" s="90">
        <v>26538691.41</v>
      </c>
      <c r="TP22" s="90">
        <v>34333460.920000002</v>
      </c>
      <c r="TQ22" s="90">
        <v>51001127.719999999</v>
      </c>
      <c r="TR22" s="90">
        <v>26366428.27</v>
      </c>
      <c r="TS22" s="90">
        <v>20356792.57</v>
      </c>
      <c r="TT22" s="90">
        <v>36446335.439999998</v>
      </c>
      <c r="TU22" s="90">
        <v>22102272.690000001</v>
      </c>
      <c r="TV22" s="90">
        <v>18975508.859999999</v>
      </c>
      <c r="TW22" s="90">
        <v>105615909.16999999</v>
      </c>
      <c r="TX22" s="90">
        <v>20134132.719999999</v>
      </c>
      <c r="TY22" s="90">
        <v>259002376.11999997</v>
      </c>
      <c r="TZ22" s="90">
        <v>62290371.759999998</v>
      </c>
      <c r="UA22" s="90">
        <v>30867109.030000001</v>
      </c>
      <c r="UB22" s="90">
        <v>20647529.030000001</v>
      </c>
      <c r="UC22" s="90">
        <v>111698726.25</v>
      </c>
      <c r="UD22" s="90">
        <v>20677432.899999999</v>
      </c>
      <c r="UE22" s="90">
        <v>5934947.7999999998</v>
      </c>
      <c r="UF22" s="90">
        <v>10155259.68</v>
      </c>
      <c r="UG22" s="90">
        <v>9008696.2800000012</v>
      </c>
      <c r="UH22" s="90">
        <v>154434947.29999998</v>
      </c>
      <c r="UI22" s="90">
        <v>46479496.519999996</v>
      </c>
      <c r="UJ22" s="90">
        <v>31022016.229999997</v>
      </c>
      <c r="UK22" s="90">
        <v>50090762.920000002</v>
      </c>
      <c r="UL22" s="90">
        <v>31549030.68</v>
      </c>
      <c r="UM22" s="90">
        <v>16624483.219999999</v>
      </c>
      <c r="UN22" s="90">
        <v>619327285.70999992</v>
      </c>
      <c r="UO22" s="90">
        <v>38660072.770000003</v>
      </c>
      <c r="UP22" s="90">
        <v>38363827</v>
      </c>
      <c r="UQ22" s="90">
        <v>98006500.110000014</v>
      </c>
      <c r="UR22" s="90">
        <v>8968594.0999999996</v>
      </c>
      <c r="US22" s="90">
        <v>28746088.329999998</v>
      </c>
      <c r="UT22" s="90">
        <v>68618125.530000001</v>
      </c>
      <c r="UU22" s="90">
        <v>26909177.5</v>
      </c>
      <c r="UV22" s="90">
        <v>19118699.920000002</v>
      </c>
      <c r="UW22" s="90">
        <v>24283512.149999999</v>
      </c>
      <c r="UX22" s="90">
        <v>34719901.420000009</v>
      </c>
      <c r="UY22" s="90">
        <v>59998376.850000001</v>
      </c>
      <c r="UZ22" s="90">
        <v>38452956.629999995</v>
      </c>
      <c r="VA22" s="90">
        <v>48592986.459999993</v>
      </c>
      <c r="VB22" s="90">
        <v>22155643.510000002</v>
      </c>
      <c r="VC22" s="90">
        <v>24671346.129999999</v>
      </c>
      <c r="VD22" s="90">
        <v>14727503.470000001</v>
      </c>
      <c r="VE22" s="90">
        <v>19933792.140000004</v>
      </c>
      <c r="VF22" s="90">
        <v>58467266.329999998</v>
      </c>
      <c r="VG22" s="90">
        <v>6688476.6699999999</v>
      </c>
      <c r="VH22" s="90">
        <v>8334488.71</v>
      </c>
      <c r="VI22" s="90">
        <v>7310103.6900000004</v>
      </c>
      <c r="VJ22" s="90">
        <v>340490331.53999996</v>
      </c>
      <c r="VK22" s="90">
        <v>42043438.940000005</v>
      </c>
      <c r="VL22" s="90">
        <v>38795608.060000002</v>
      </c>
      <c r="VM22" s="90">
        <v>38221226.670000002</v>
      </c>
      <c r="VN22" s="90">
        <v>49267354.079999998</v>
      </c>
      <c r="VO22" s="90">
        <v>51404750.170000002</v>
      </c>
      <c r="VP22" s="90">
        <v>45852576.490000002</v>
      </c>
      <c r="VQ22" s="90">
        <v>32469975.390000001</v>
      </c>
      <c r="VR22" s="90">
        <v>29146821.09</v>
      </c>
      <c r="VS22" s="90">
        <v>92435319.200000003</v>
      </c>
      <c r="VT22" s="90">
        <v>30128115.16</v>
      </c>
      <c r="VU22" s="90">
        <v>59120252.07</v>
      </c>
      <c r="VV22" s="90">
        <v>28343300.32</v>
      </c>
      <c r="VW22" s="90">
        <v>21140123.449999999</v>
      </c>
      <c r="VX22" s="90">
        <v>26596819.609999999</v>
      </c>
      <c r="VY22" s="90">
        <v>902725770.63</v>
      </c>
      <c r="VZ22" s="90">
        <v>58438302.310000002</v>
      </c>
      <c r="WA22" s="90">
        <v>42232460.309999995</v>
      </c>
      <c r="WB22" s="90">
        <v>40029950.640000001</v>
      </c>
      <c r="WC22" s="90">
        <v>24240380</v>
      </c>
      <c r="WD22" s="90">
        <v>55456601.079999998</v>
      </c>
      <c r="WE22" s="90">
        <v>65576389.829999998</v>
      </c>
      <c r="WF22" s="90">
        <v>68204550</v>
      </c>
      <c r="WG22" s="90">
        <v>52984963.699999996</v>
      </c>
      <c r="WH22" s="90">
        <v>66752835.699999996</v>
      </c>
      <c r="WI22" s="90">
        <v>42048077.260000005</v>
      </c>
      <c r="WJ22" s="90">
        <v>75364434.280000001</v>
      </c>
      <c r="WK22" s="90">
        <v>50931453.600000001</v>
      </c>
      <c r="WL22" s="90">
        <v>78664411.519999996</v>
      </c>
      <c r="WM22" s="90">
        <v>74950443.400000006</v>
      </c>
      <c r="WN22" s="90">
        <v>42838569.219999999</v>
      </c>
      <c r="WO22" s="90">
        <v>52620618.25</v>
      </c>
      <c r="WP22" s="90">
        <v>66014972.880000003</v>
      </c>
      <c r="WQ22" s="90">
        <v>42139927.590000004</v>
      </c>
      <c r="WR22" s="90">
        <v>72344167.320000008</v>
      </c>
      <c r="WS22" s="90">
        <v>124984278.64</v>
      </c>
      <c r="WT22" s="90">
        <v>40462523.329999998</v>
      </c>
      <c r="WU22" s="90">
        <v>29983538.550000001</v>
      </c>
      <c r="WV22" s="90">
        <v>28336378.93</v>
      </c>
      <c r="WW22" s="90">
        <v>27084201.940000001</v>
      </c>
      <c r="WX22" s="90">
        <v>22207501.949999999</v>
      </c>
      <c r="WY22" s="90">
        <v>17798038.710000001</v>
      </c>
      <c r="WZ22" s="90">
        <v>22781405.16</v>
      </c>
      <c r="XA22" s="90">
        <v>66791114.159999996</v>
      </c>
      <c r="XB22" s="90">
        <v>2638379.5</v>
      </c>
      <c r="XC22" s="90">
        <v>2917098.38</v>
      </c>
      <c r="XD22" s="90">
        <v>5551726.1399999997</v>
      </c>
      <c r="XE22" s="90">
        <v>5412675.4800000004</v>
      </c>
      <c r="XF22" s="90">
        <v>449293451.12999994</v>
      </c>
      <c r="XG22" s="90">
        <v>39853846.060000002</v>
      </c>
      <c r="XH22" s="90">
        <v>40075201.700000003</v>
      </c>
      <c r="XI22" s="90">
        <v>160693127.54000002</v>
      </c>
      <c r="XJ22" s="90">
        <v>40040217.090000004</v>
      </c>
      <c r="XK22" s="90">
        <v>45975093.229999997</v>
      </c>
      <c r="XL22" s="90">
        <v>75787386.969999999</v>
      </c>
      <c r="XM22" s="90">
        <v>31704686.449999999</v>
      </c>
      <c r="XN22" s="90">
        <v>40997820.329999998</v>
      </c>
      <c r="XO22" s="90">
        <v>71379009.860000014</v>
      </c>
      <c r="XP22" s="90">
        <v>50998680.07</v>
      </c>
      <c r="XQ22" s="90">
        <v>26804961.289999999</v>
      </c>
      <c r="XR22" s="90">
        <v>26049952.59</v>
      </c>
      <c r="XS22" s="90">
        <v>26564086.68</v>
      </c>
      <c r="XT22" s="90">
        <v>22806014.300000001</v>
      </c>
      <c r="XU22" s="90">
        <v>27074833.549999997</v>
      </c>
      <c r="XV22" s="90">
        <v>16944930.969999999</v>
      </c>
      <c r="XW22" s="90">
        <v>20934572.68</v>
      </c>
      <c r="XX22" s="90">
        <v>19116165.050000001</v>
      </c>
      <c r="XY22" s="90">
        <v>20858272.910000004</v>
      </c>
      <c r="XZ22" s="90">
        <v>22333886.449999999</v>
      </c>
      <c r="YA22" s="90">
        <v>11817368.579999998</v>
      </c>
      <c r="YB22" s="90">
        <v>6167933.8900000006</v>
      </c>
      <c r="YC22" s="90">
        <v>517364453.06</v>
      </c>
      <c r="YD22" s="90">
        <v>33902369.670000002</v>
      </c>
      <c r="YE22" s="90">
        <v>59568285.739999995</v>
      </c>
      <c r="YF22" s="90">
        <v>38809271.629999995</v>
      </c>
      <c r="YG22" s="90">
        <v>104998185.85000001</v>
      </c>
      <c r="YH22" s="90">
        <v>39613141.910000004</v>
      </c>
      <c r="YI22" s="90">
        <v>58560063.599999994</v>
      </c>
      <c r="YJ22" s="90">
        <v>25179652.940000001</v>
      </c>
      <c r="YK22" s="90">
        <v>68704450.439999998</v>
      </c>
      <c r="YL22" s="90">
        <v>64032789.189999998</v>
      </c>
      <c r="YM22" s="90">
        <v>42933960.859999999</v>
      </c>
      <c r="YN22" s="90">
        <v>27854904.199999999</v>
      </c>
      <c r="YO22" s="90">
        <v>22889968.699999999</v>
      </c>
      <c r="YP22" s="90">
        <v>18320703.93</v>
      </c>
      <c r="YQ22" s="90">
        <v>9315696.1400000006</v>
      </c>
      <c r="YR22" s="90">
        <v>5656117.0800000001</v>
      </c>
      <c r="YS22" s="90">
        <v>6931866.6900000004</v>
      </c>
      <c r="YT22" s="90">
        <v>220518236.34</v>
      </c>
      <c r="YU22" s="90">
        <v>40525278.489999995</v>
      </c>
      <c r="YV22" s="90">
        <v>36966241.609999999</v>
      </c>
      <c r="YW22" s="90">
        <v>26775160.960000001</v>
      </c>
      <c r="YX22" s="90">
        <v>38998010</v>
      </c>
      <c r="YY22" s="90">
        <v>25355052.190000001</v>
      </c>
      <c r="YZ22" s="90">
        <v>29959397.68</v>
      </c>
      <c r="ZA22" s="90">
        <v>251175866.05999997</v>
      </c>
      <c r="ZB22" s="90">
        <v>31585498.709999997</v>
      </c>
      <c r="ZC22" s="90">
        <v>37892225.269999996</v>
      </c>
      <c r="ZD22" s="90">
        <v>53215756.450000003</v>
      </c>
      <c r="ZE22" s="90">
        <v>26983044.990000002</v>
      </c>
      <c r="ZF22" s="90">
        <v>32345299.75</v>
      </c>
      <c r="ZG22" s="90">
        <v>25742248.030000001</v>
      </c>
      <c r="ZH22" s="90">
        <v>21602353.390000001</v>
      </c>
      <c r="ZI22" s="90">
        <v>73717276.939999998</v>
      </c>
      <c r="ZJ22" s="90">
        <v>342673112.21000004</v>
      </c>
      <c r="ZK22" s="90">
        <v>27599476.129999999</v>
      </c>
      <c r="ZL22" s="90">
        <v>60388230.700000003</v>
      </c>
      <c r="ZM22" s="90">
        <v>101040225.31</v>
      </c>
      <c r="ZN22" s="90">
        <v>77697928.700000003</v>
      </c>
      <c r="ZO22" s="90">
        <v>31935272.859999996</v>
      </c>
      <c r="ZP22" s="90">
        <v>33766578.200000003</v>
      </c>
      <c r="ZQ22" s="90">
        <v>65989327.550000004</v>
      </c>
      <c r="ZR22" s="90">
        <v>67720412.599999994</v>
      </c>
      <c r="ZS22" s="90">
        <v>82024283.260000005</v>
      </c>
      <c r="ZT22" s="90">
        <v>22953076.239999998</v>
      </c>
      <c r="ZU22" s="90">
        <v>25530196.77</v>
      </c>
      <c r="ZV22" s="90">
        <v>22280811.879999999</v>
      </c>
      <c r="ZW22" s="90">
        <v>29374085</v>
      </c>
      <c r="ZX22" s="90">
        <v>28023930.359999999</v>
      </c>
      <c r="ZY22" s="90">
        <v>28374991.329999998</v>
      </c>
      <c r="ZZ22" s="90">
        <v>27604359.099999998</v>
      </c>
      <c r="AAA22" s="90">
        <v>18120324.600000001</v>
      </c>
      <c r="AAB22" s="90">
        <v>14693546.76</v>
      </c>
      <c r="AAC22" s="90">
        <v>4654451.96</v>
      </c>
      <c r="AAD22" s="90">
        <v>6838518.3899999997</v>
      </c>
      <c r="AAE22" s="90">
        <v>5355458.9399999995</v>
      </c>
      <c r="AAF22" s="90">
        <v>198667878.13999999</v>
      </c>
      <c r="AAG22" s="90">
        <v>29287685.960000001</v>
      </c>
      <c r="AAH22" s="90">
        <v>25593097.120000001</v>
      </c>
      <c r="AAI22" s="90">
        <v>29938367.25</v>
      </c>
      <c r="AAJ22" s="90">
        <v>31352176.59</v>
      </c>
      <c r="AAK22" s="90">
        <v>30575867.739999998</v>
      </c>
      <c r="AAL22" s="90">
        <v>25624229.039999999</v>
      </c>
      <c r="AAM22" s="90">
        <v>813790776.17000008</v>
      </c>
      <c r="AAN22" s="90">
        <v>35519428.369999997</v>
      </c>
      <c r="AAO22" s="90">
        <v>16115705.6</v>
      </c>
      <c r="AAP22" s="90">
        <v>56900627.319999993</v>
      </c>
      <c r="AAQ22" s="90">
        <v>42040870.579999998</v>
      </c>
      <c r="AAR22" s="90">
        <v>28251885.439999998</v>
      </c>
      <c r="AAS22" s="90">
        <v>26637980.5</v>
      </c>
      <c r="AAT22" s="90">
        <v>33226564.789999999</v>
      </c>
      <c r="AAU22" s="90">
        <v>49518427.479999997</v>
      </c>
      <c r="AAV22" s="90">
        <v>16362796.450000001</v>
      </c>
      <c r="AAW22" s="90">
        <v>39376016.219999999</v>
      </c>
      <c r="AAX22" s="90">
        <v>108090587.82000001</v>
      </c>
      <c r="AAY22" s="90">
        <v>53422285.979999997</v>
      </c>
      <c r="AAZ22" s="90">
        <v>21876399.34</v>
      </c>
      <c r="ABA22" s="90">
        <v>20781840.309999999</v>
      </c>
      <c r="ABB22" s="90">
        <v>30601115.370000001</v>
      </c>
      <c r="ABC22" s="90">
        <v>15429455.09</v>
      </c>
      <c r="ABD22" s="90">
        <v>20862126.969999999</v>
      </c>
      <c r="ABE22" s="90">
        <v>14689889.33</v>
      </c>
      <c r="ABF22" s="90">
        <v>114277495.38000001</v>
      </c>
      <c r="ABG22" s="90">
        <v>85770856.88000001</v>
      </c>
      <c r="ABH22" s="90">
        <v>8885741.1099999994</v>
      </c>
      <c r="ABI22" s="90">
        <v>9768523.2100000009</v>
      </c>
      <c r="ABJ22" s="90">
        <v>9822779.2699999996</v>
      </c>
      <c r="ABK22" s="90">
        <v>7186739.9400000004</v>
      </c>
      <c r="ABL22" s="90">
        <v>12597868.310000001</v>
      </c>
      <c r="ABM22" s="90">
        <v>209498802.26999998</v>
      </c>
      <c r="ABN22" s="90">
        <v>36139294.280000001</v>
      </c>
      <c r="ABO22" s="90">
        <v>20250945.050000001</v>
      </c>
      <c r="ABP22" s="90">
        <v>43389434.509999998</v>
      </c>
      <c r="ABQ22" s="90">
        <v>48687386.449999996</v>
      </c>
      <c r="ABR22" s="90">
        <v>29616566.079999998</v>
      </c>
      <c r="ABS22" s="90">
        <v>29238995.18</v>
      </c>
      <c r="ABT22" s="90">
        <v>44505589.289999999</v>
      </c>
      <c r="ABU22" s="90">
        <v>9869825.8100000005</v>
      </c>
      <c r="ABV22" s="90">
        <v>279738217.60999995</v>
      </c>
      <c r="ABW22" s="90">
        <v>29088066.559999999</v>
      </c>
      <c r="ABX22" s="90">
        <v>52705490.259999998</v>
      </c>
      <c r="ABY22" s="90">
        <v>39973091.969999999</v>
      </c>
      <c r="ABZ22" s="90">
        <v>20708898.780000001</v>
      </c>
      <c r="ACA22" s="90">
        <v>81100712.500000015</v>
      </c>
      <c r="ACB22" s="90">
        <v>19862529.419999998</v>
      </c>
      <c r="ACC22" s="90">
        <v>33544524.029999997</v>
      </c>
      <c r="ACD22" s="90">
        <v>22657345.91</v>
      </c>
      <c r="ACE22" s="90">
        <v>46662413.579999998</v>
      </c>
      <c r="ACF22" s="90">
        <v>22150285.16</v>
      </c>
      <c r="ACG22" s="90">
        <v>572489920.78000009</v>
      </c>
      <c r="ACH22" s="90">
        <v>39041246.68</v>
      </c>
      <c r="ACI22" s="90">
        <v>42953023.869999997</v>
      </c>
      <c r="ACJ22" s="90">
        <v>69500602.799999997</v>
      </c>
      <c r="ACK22" s="90">
        <v>29139097.739999998</v>
      </c>
      <c r="ACL22" s="90">
        <v>34652182.799999997</v>
      </c>
      <c r="ACM22" s="90">
        <v>44457538.68</v>
      </c>
      <c r="ACN22" s="90">
        <v>99448752.670000002</v>
      </c>
      <c r="ACO22" s="90">
        <v>135982379</v>
      </c>
      <c r="ACP22" s="90">
        <v>38195803.000000007</v>
      </c>
      <c r="ACQ22" s="90">
        <v>39696784.640000001</v>
      </c>
      <c r="ACR22" s="90">
        <v>52548345.279999994</v>
      </c>
      <c r="ACS22" s="90">
        <v>52422167</v>
      </c>
      <c r="ACT22" s="90">
        <v>84739424.679999992</v>
      </c>
      <c r="ACU22" s="90">
        <v>30910674.390000001</v>
      </c>
      <c r="ACV22" s="90">
        <v>45555673.939999998</v>
      </c>
      <c r="ACW22" s="90">
        <v>27472541</v>
      </c>
      <c r="ACX22" s="90">
        <v>17886944.84</v>
      </c>
      <c r="ACY22" s="90">
        <v>25061326.129999999</v>
      </c>
      <c r="ACZ22" s="90">
        <v>11614055.539999999</v>
      </c>
      <c r="ADA22" s="90">
        <v>5388310.2999999998</v>
      </c>
      <c r="ADB22" s="90">
        <v>6292332.6200000001</v>
      </c>
      <c r="ADC22" s="90">
        <v>11596050.52</v>
      </c>
      <c r="ADD22" s="90">
        <v>161218447.55000004</v>
      </c>
      <c r="ADE22" s="90">
        <v>139201563.62</v>
      </c>
      <c r="ADF22" s="90">
        <v>26142782.25</v>
      </c>
      <c r="ADG22" s="90">
        <v>28462677.41</v>
      </c>
      <c r="ADH22" s="90">
        <v>40112310.219999999</v>
      </c>
      <c r="ADI22" s="90">
        <v>18691389.620000001</v>
      </c>
      <c r="ADJ22" s="90">
        <v>38116475.170000002</v>
      </c>
      <c r="ADK22" s="90">
        <v>33131330</v>
      </c>
      <c r="ADL22" s="90">
        <v>38213593.219999999</v>
      </c>
      <c r="ADM22" s="90">
        <v>350533781.59000003</v>
      </c>
      <c r="ADN22" s="90">
        <v>59960784.859999999</v>
      </c>
      <c r="ADO22" s="90">
        <v>66347926.569999993</v>
      </c>
      <c r="ADP22" s="90">
        <v>189196294.25</v>
      </c>
      <c r="ADQ22" s="90">
        <v>22631591.609999999</v>
      </c>
      <c r="ADR22" s="90">
        <v>31077995.789999999</v>
      </c>
      <c r="ADS22" s="90">
        <v>50116005.859999999</v>
      </c>
      <c r="ADT22" s="90">
        <v>19409351.73</v>
      </c>
      <c r="ADU22" s="90">
        <v>608611162.25999987</v>
      </c>
      <c r="ADV22" s="90">
        <v>93632239.929999992</v>
      </c>
      <c r="ADW22" s="90">
        <v>72740958.299999997</v>
      </c>
      <c r="ADX22" s="90">
        <v>31105801.68</v>
      </c>
      <c r="ADY22" s="90">
        <v>17214621.369999997</v>
      </c>
      <c r="ADZ22" s="90">
        <v>44095670.25</v>
      </c>
      <c r="AEA22" s="90">
        <v>34089038.149999999</v>
      </c>
      <c r="AEB22" s="90">
        <v>28470966.760000002</v>
      </c>
      <c r="AEC22" s="90">
        <v>23978960</v>
      </c>
      <c r="AED22" s="90">
        <v>21979478.489999998</v>
      </c>
      <c r="AEE22" s="90">
        <v>27426222.140000001</v>
      </c>
      <c r="AEF22" s="90">
        <v>55154057.579999998</v>
      </c>
      <c r="AEG22" s="90">
        <v>29328828.260000002</v>
      </c>
      <c r="AEH22" s="90">
        <v>25317020</v>
      </c>
      <c r="AEI22" s="90">
        <v>40271353.649999999</v>
      </c>
      <c r="AEJ22" s="90">
        <v>55252479.159999996</v>
      </c>
      <c r="AEK22" s="90">
        <v>24285854.84</v>
      </c>
      <c r="AEL22" s="90">
        <v>48431327.530000001</v>
      </c>
      <c r="AEM22" s="90">
        <v>15119047.74</v>
      </c>
      <c r="AEN22" s="90">
        <v>48652497.640000001</v>
      </c>
      <c r="AEO22" s="90">
        <v>384678484.87000006</v>
      </c>
      <c r="AEP22" s="90">
        <v>56953298.369999997</v>
      </c>
      <c r="AEQ22" s="90">
        <v>58491689.890000001</v>
      </c>
      <c r="AER22" s="90">
        <v>41323592.25</v>
      </c>
      <c r="AES22" s="90">
        <v>34121636.199999996</v>
      </c>
      <c r="AET22" s="90">
        <v>69800626.769999996</v>
      </c>
      <c r="AEU22" s="90">
        <v>34301857.090000004</v>
      </c>
      <c r="AEV22" s="90">
        <v>49467001.330000006</v>
      </c>
      <c r="AEW22" s="90">
        <v>31883267.48</v>
      </c>
      <c r="AEX22" s="90">
        <v>8864673.0600000005</v>
      </c>
      <c r="AEY22" s="90">
        <v>305293587.00999993</v>
      </c>
      <c r="AEZ22" s="90">
        <v>190472133.99000001</v>
      </c>
      <c r="AFA22" s="90">
        <v>64376622.43</v>
      </c>
      <c r="AFB22" s="90">
        <v>61654088.560000002</v>
      </c>
      <c r="AFC22" s="90">
        <v>86514365.730000004</v>
      </c>
      <c r="AFD22" s="90">
        <v>79054399.049999997</v>
      </c>
      <c r="AFE22" s="90">
        <v>39959893.210000008</v>
      </c>
      <c r="AFF22" s="90">
        <v>61799149.289999999</v>
      </c>
      <c r="AFG22" s="90">
        <v>35673161.93</v>
      </c>
      <c r="AFH22" s="90">
        <v>53948220.419999994</v>
      </c>
      <c r="AFI22" s="90">
        <v>46097089.200000003</v>
      </c>
      <c r="AFJ22" s="90">
        <v>42755995.419999994</v>
      </c>
      <c r="AFK22" s="90">
        <v>59364489.730000004</v>
      </c>
      <c r="AFL22" s="90">
        <v>322386684.83999997</v>
      </c>
      <c r="AFM22" s="90">
        <v>95920528.989999995</v>
      </c>
      <c r="AFN22" s="90">
        <v>56122273.979999997</v>
      </c>
      <c r="AFO22" s="90">
        <v>52389127.359999999</v>
      </c>
      <c r="AFP22" s="90">
        <v>49124011.609999999</v>
      </c>
      <c r="AFQ22" s="90">
        <v>35570950.93</v>
      </c>
      <c r="AFR22" s="90">
        <v>33234242.429999996</v>
      </c>
      <c r="AFS22" s="90">
        <v>69025609.760000005</v>
      </c>
      <c r="AFT22" s="90">
        <v>61520243.940000005</v>
      </c>
      <c r="AFU22" s="90">
        <v>31243398.129999999</v>
      </c>
      <c r="AFV22" s="90">
        <v>65004372.660000004</v>
      </c>
      <c r="AFW22" s="90">
        <v>29627171.030000001</v>
      </c>
      <c r="AFX22" s="90">
        <v>319380511.98999995</v>
      </c>
      <c r="AFY22" s="90">
        <v>29384045.359999999</v>
      </c>
      <c r="AFZ22" s="90">
        <v>39190406.129999995</v>
      </c>
      <c r="AGA22" s="90">
        <v>34843489.140000001</v>
      </c>
      <c r="AGB22" s="90">
        <v>79423643.36999999</v>
      </c>
      <c r="AGC22" s="90">
        <v>32661244.950000003</v>
      </c>
      <c r="AGD22" s="90">
        <v>31153294.670000002</v>
      </c>
      <c r="AGE22" s="90">
        <v>33776964.109999999</v>
      </c>
      <c r="AGF22" s="90">
        <v>29037475.300000001</v>
      </c>
      <c r="AGG22" s="90">
        <v>41482266.060000002</v>
      </c>
      <c r="AGH22" s="90">
        <v>16058236.449999999</v>
      </c>
      <c r="AGI22" s="90">
        <v>501155374.55000001</v>
      </c>
      <c r="AGJ22" s="90">
        <v>128929667.93000001</v>
      </c>
      <c r="AGK22" s="90">
        <v>50678908.080000006</v>
      </c>
      <c r="AGL22" s="90">
        <v>30206548.48</v>
      </c>
      <c r="AGM22" s="90">
        <v>63745754.659999996</v>
      </c>
      <c r="AGN22" s="90">
        <v>64757454.020000003</v>
      </c>
      <c r="AGO22" s="90">
        <v>27414335.280000001</v>
      </c>
      <c r="AGP22" s="90">
        <v>20684064.250000004</v>
      </c>
      <c r="AGQ22" s="90">
        <v>616718435.21000004</v>
      </c>
      <c r="AGR22" s="90">
        <v>403861519.37000006</v>
      </c>
      <c r="AGS22" s="90">
        <v>49920456.93</v>
      </c>
      <c r="AGT22" s="90">
        <v>81820979.219999999</v>
      </c>
      <c r="AGU22" s="90">
        <v>91899877.570000008</v>
      </c>
      <c r="AGV22" s="90">
        <v>69666516.13000001</v>
      </c>
      <c r="AGW22" s="90">
        <v>58935961.400000006</v>
      </c>
      <c r="AGX22" s="90">
        <v>57738472.710000008</v>
      </c>
      <c r="AGY22" s="90">
        <v>19473656.310000002</v>
      </c>
      <c r="AGZ22" s="90">
        <v>49006066.989999995</v>
      </c>
      <c r="AHA22" s="90">
        <v>48146491.919999994</v>
      </c>
      <c r="AHB22" s="90">
        <v>33541680</v>
      </c>
      <c r="AHC22" s="90">
        <v>30005288.23</v>
      </c>
      <c r="AHD22" s="90">
        <v>25882011.539999999</v>
      </c>
      <c r="AHE22" s="90">
        <v>31825713.400000002</v>
      </c>
      <c r="AHF22" s="90">
        <v>46558981.039999992</v>
      </c>
      <c r="AHG22" s="90">
        <v>29792056.670000002</v>
      </c>
      <c r="AHH22" s="90">
        <v>196144908.33000004</v>
      </c>
      <c r="AHI22" s="90">
        <v>45801968.009999998</v>
      </c>
      <c r="AHJ22" s="90">
        <v>48953358.699999996</v>
      </c>
      <c r="AHK22" s="90">
        <v>39223829.629999995</v>
      </c>
      <c r="AHL22" s="90">
        <v>63883924.75</v>
      </c>
      <c r="AHM22" s="90">
        <v>39959847.699999996</v>
      </c>
      <c r="AHN22" s="90">
        <v>7367450.6400000006</v>
      </c>
    </row>
    <row r="23" spans="1:898" ht="21" x14ac:dyDescent="0.35">
      <c r="A23" s="92" t="s">
        <v>27</v>
      </c>
      <c r="B23" s="5" t="s">
        <v>28</v>
      </c>
      <c r="C23" s="90">
        <v>185082470</v>
      </c>
      <c r="D23" s="90">
        <v>15550299.020000001</v>
      </c>
      <c r="E23" s="90">
        <v>21037424.5</v>
      </c>
      <c r="F23" s="90">
        <v>10381606</v>
      </c>
      <c r="G23" s="90">
        <v>35886187</v>
      </c>
      <c r="H23" s="90">
        <v>16839228</v>
      </c>
      <c r="I23" s="90">
        <v>24120596.699999999</v>
      </c>
      <c r="J23" s="90">
        <v>16840415</v>
      </c>
      <c r="K23" s="90">
        <v>16880684</v>
      </c>
      <c r="L23" s="90">
        <v>14378442</v>
      </c>
      <c r="M23" s="90">
        <v>9732468</v>
      </c>
      <c r="N23" s="90">
        <v>8292131</v>
      </c>
      <c r="O23" s="90">
        <v>10939066.119999999</v>
      </c>
      <c r="P23" s="90">
        <v>10818168</v>
      </c>
      <c r="Q23" s="90">
        <v>9514065</v>
      </c>
      <c r="R23" s="90">
        <v>12876486.190000001</v>
      </c>
      <c r="S23" s="90">
        <v>10563733.85</v>
      </c>
      <c r="T23" s="90">
        <v>5609145.5</v>
      </c>
      <c r="U23" s="90">
        <v>123168212.8</v>
      </c>
      <c r="V23" s="90">
        <v>44612584.420000002</v>
      </c>
      <c r="W23" s="90">
        <v>9785259.6500000004</v>
      </c>
      <c r="X23" s="90">
        <v>18166854.849999998</v>
      </c>
      <c r="Y23" s="90">
        <v>12146216.619999999</v>
      </c>
      <c r="Z23" s="90">
        <v>11949692.289999999</v>
      </c>
      <c r="AA23" s="90">
        <v>8284954</v>
      </c>
      <c r="AB23" s="90">
        <v>48260397.730000004</v>
      </c>
      <c r="AC23" s="90">
        <v>20338737.899999999</v>
      </c>
      <c r="AD23" s="90">
        <v>9269579.620000001</v>
      </c>
      <c r="AE23" s="90">
        <v>23474740</v>
      </c>
      <c r="AF23" s="90">
        <v>9562012.6300000008</v>
      </c>
      <c r="AG23" s="90">
        <v>35865960</v>
      </c>
      <c r="AH23" s="90">
        <v>15516574.860000001</v>
      </c>
      <c r="AI23" s="90">
        <v>13223189.42</v>
      </c>
      <c r="AJ23" s="90">
        <v>9346784.5899999999</v>
      </c>
      <c r="AK23" s="90">
        <v>14600792.859999999</v>
      </c>
      <c r="AL23" s="90">
        <v>13277581</v>
      </c>
      <c r="AM23" s="90">
        <v>8759132.8199999984</v>
      </c>
      <c r="AN23" s="90">
        <v>10458974.960000001</v>
      </c>
      <c r="AO23" s="90">
        <v>7383838.71</v>
      </c>
      <c r="AP23" s="90">
        <v>7379117</v>
      </c>
      <c r="AQ23" s="90">
        <v>6293297.3599999994</v>
      </c>
      <c r="AR23" s="90">
        <v>7608171.3399999999</v>
      </c>
      <c r="AS23" s="90">
        <v>78363818.829999998</v>
      </c>
      <c r="AT23" s="90">
        <v>4818566</v>
      </c>
      <c r="AU23" s="90">
        <v>4577119.2</v>
      </c>
      <c r="AV23" s="90">
        <v>6067410.9799999995</v>
      </c>
      <c r="AW23" s="90">
        <v>8516295</v>
      </c>
      <c r="AX23" s="90">
        <v>11235572.6</v>
      </c>
      <c r="AY23" s="90">
        <v>6085985</v>
      </c>
      <c r="AZ23" s="90">
        <v>7122842.1899999995</v>
      </c>
      <c r="BA23" s="90">
        <v>5185532.6899999995</v>
      </c>
      <c r="BB23" s="90">
        <v>5076075</v>
      </c>
      <c r="BC23" s="90">
        <v>4526329</v>
      </c>
      <c r="BD23" s="90">
        <v>4382136</v>
      </c>
      <c r="BE23" s="90">
        <v>18033093.5</v>
      </c>
      <c r="BF23" s="90">
        <v>4967596</v>
      </c>
      <c r="BG23" s="90">
        <v>3098806</v>
      </c>
      <c r="BH23" s="90">
        <v>54386423</v>
      </c>
      <c r="BI23" s="90">
        <v>30464247.77</v>
      </c>
      <c r="BJ23" s="90">
        <v>9177822.1500000004</v>
      </c>
      <c r="BK23" s="90">
        <v>7507420.1100000003</v>
      </c>
      <c r="BL23" s="90">
        <v>11214345.73</v>
      </c>
      <c r="BM23" s="90">
        <v>8084294.6600000001</v>
      </c>
      <c r="BN23" s="90">
        <v>7867025.75</v>
      </c>
      <c r="BO23" s="90">
        <v>139700</v>
      </c>
      <c r="BP23" s="90">
        <v>584520</v>
      </c>
      <c r="BQ23" s="90">
        <v>71421760.099999994</v>
      </c>
      <c r="BR23" s="90">
        <v>9732882</v>
      </c>
      <c r="BS23" s="90">
        <v>12117373.5</v>
      </c>
      <c r="BT23" s="90">
        <v>10961514</v>
      </c>
      <c r="BU23" s="90">
        <v>9402095.3100000005</v>
      </c>
      <c r="BV23" s="90">
        <v>10130123.799999999</v>
      </c>
      <c r="BW23" s="90">
        <v>4689160</v>
      </c>
      <c r="BX23" s="90">
        <v>9493772</v>
      </c>
      <c r="BY23" s="90">
        <v>29862685.879999999</v>
      </c>
      <c r="BZ23" s="90">
        <v>8805473.75</v>
      </c>
      <c r="CA23" s="90">
        <v>10575149.4</v>
      </c>
      <c r="CB23" s="90">
        <v>22871447.350000001</v>
      </c>
      <c r="CC23" s="90">
        <v>9333451</v>
      </c>
      <c r="CD23" s="90">
        <v>10809680.07</v>
      </c>
      <c r="CE23" s="90">
        <v>7821953</v>
      </c>
      <c r="CF23" s="90">
        <v>122894055.61</v>
      </c>
      <c r="CG23" s="90">
        <v>9375704.8000000007</v>
      </c>
      <c r="CH23" s="90">
        <v>20829187.210000001</v>
      </c>
      <c r="CI23" s="90">
        <v>5952399.9000000004</v>
      </c>
      <c r="CJ23" s="90">
        <v>8863677.25</v>
      </c>
      <c r="CK23" s="90">
        <v>6630733.5700000003</v>
      </c>
      <c r="CL23" s="90">
        <v>9530789.1500000022</v>
      </c>
      <c r="CM23" s="90">
        <v>17108651.719999999</v>
      </c>
      <c r="CN23" s="90">
        <v>4162695</v>
      </c>
      <c r="CO23" s="90">
        <v>8243909.79</v>
      </c>
      <c r="CP23" s="90">
        <v>9356071.0199999996</v>
      </c>
      <c r="CQ23" s="90">
        <v>8066373.4199999999</v>
      </c>
      <c r="CR23" s="90">
        <v>6744837.5</v>
      </c>
      <c r="CS23" s="90">
        <v>77214265.209999993</v>
      </c>
      <c r="CT23" s="90">
        <v>7802357</v>
      </c>
      <c r="CU23" s="90">
        <v>5217314</v>
      </c>
      <c r="CV23" s="90">
        <v>23169911.800000001</v>
      </c>
      <c r="CW23" s="90">
        <v>6697904.2000000002</v>
      </c>
      <c r="CX23" s="90">
        <v>15292214</v>
      </c>
      <c r="CY23" s="90">
        <v>5346316</v>
      </c>
      <c r="CZ23" s="90">
        <v>3424487.1</v>
      </c>
      <c r="DA23" s="90">
        <v>38031121.140000001</v>
      </c>
      <c r="DB23" s="90">
        <v>80529819.5</v>
      </c>
      <c r="DC23" s="90">
        <v>10792391.18</v>
      </c>
      <c r="DD23" s="90">
        <v>12723721.050000001</v>
      </c>
      <c r="DE23" s="90">
        <v>22860931.449999999</v>
      </c>
      <c r="DF23" s="90">
        <v>23536194</v>
      </c>
      <c r="DG23" s="90">
        <v>23845127</v>
      </c>
      <c r="DH23" s="90">
        <v>25084550</v>
      </c>
      <c r="DI23" s="90">
        <v>9272791</v>
      </c>
      <c r="DJ23" s="90">
        <v>140882245</v>
      </c>
      <c r="DK23" s="90">
        <v>11294588.440000001</v>
      </c>
      <c r="DL23" s="90">
        <v>12042605.120000001</v>
      </c>
      <c r="DM23" s="90">
        <v>9917124.129999999</v>
      </c>
      <c r="DN23" s="90">
        <v>13102337.43</v>
      </c>
      <c r="DO23" s="90">
        <v>10178750.949999999</v>
      </c>
      <c r="DP23" s="90">
        <v>13190641.75</v>
      </c>
      <c r="DQ23" s="90">
        <v>10649134.560000001</v>
      </c>
      <c r="DR23" s="90">
        <v>22119356.879999999</v>
      </c>
      <c r="DS23" s="90">
        <v>94493124.599999979</v>
      </c>
      <c r="DT23" s="90">
        <v>16017223</v>
      </c>
      <c r="DU23" s="90">
        <v>35793690.460000001</v>
      </c>
      <c r="DV23" s="90">
        <v>52535129.119999997</v>
      </c>
      <c r="DW23" s="90">
        <v>16611737.41</v>
      </c>
      <c r="DX23" s="90">
        <v>34993755</v>
      </c>
      <c r="DY23" s="90">
        <v>21660392.399999999</v>
      </c>
      <c r="DZ23" s="90">
        <v>7570133.9900000002</v>
      </c>
      <c r="EA23" s="90">
        <v>11481659</v>
      </c>
      <c r="EB23" s="90">
        <v>10966615</v>
      </c>
      <c r="EC23" s="90">
        <v>23566223</v>
      </c>
      <c r="ED23" s="90">
        <v>34212834.219999999</v>
      </c>
      <c r="EE23" s="90">
        <v>36406528.219999999</v>
      </c>
      <c r="EF23" s="90">
        <v>8054884.1900000004</v>
      </c>
      <c r="EG23" s="90">
        <v>15071048.449999999</v>
      </c>
      <c r="EH23" s="90">
        <v>6371199.0099999998</v>
      </c>
      <c r="EI23" s="90">
        <v>13399853.859999999</v>
      </c>
      <c r="EJ23" s="90">
        <v>12749878.970000001</v>
      </c>
      <c r="EK23" s="90">
        <v>5101545</v>
      </c>
      <c r="EL23" s="90">
        <v>9697160</v>
      </c>
      <c r="EM23" s="90">
        <v>105294701.33000001</v>
      </c>
      <c r="EN23" s="90">
        <v>7389996.2999999998</v>
      </c>
      <c r="EO23" s="90">
        <v>8616150.25</v>
      </c>
      <c r="EP23" s="90">
        <v>8506575.4000000004</v>
      </c>
      <c r="EQ23" s="90">
        <v>6728213.1200000001</v>
      </c>
      <c r="ER23" s="90">
        <v>4958446.7300000004</v>
      </c>
      <c r="ES23" s="90">
        <v>14861525</v>
      </c>
      <c r="ET23" s="90">
        <v>7725742.5800000001</v>
      </c>
      <c r="EU23" s="90">
        <v>10996895</v>
      </c>
      <c r="EV23" s="90">
        <v>66697941.170000002</v>
      </c>
      <c r="EW23" s="90">
        <v>3955987.35</v>
      </c>
      <c r="EX23" s="90">
        <v>9515246.6099999994</v>
      </c>
      <c r="EY23" s="90">
        <v>11910292</v>
      </c>
      <c r="EZ23" s="90">
        <v>17830056.309999999</v>
      </c>
      <c r="FA23" s="90">
        <v>16378474.98</v>
      </c>
      <c r="FB23" s="90">
        <v>12497413</v>
      </c>
      <c r="FC23" s="90">
        <v>9665437.1300000008</v>
      </c>
      <c r="FD23" s="90">
        <v>8659643.7100000009</v>
      </c>
      <c r="FE23" s="90">
        <v>7307561.1199999992</v>
      </c>
      <c r="FF23" s="90">
        <v>10737612.859999999</v>
      </c>
      <c r="FG23" s="90">
        <v>5287299.0599999996</v>
      </c>
      <c r="FH23" s="90">
        <v>41995203</v>
      </c>
      <c r="FI23" s="90">
        <v>6318409.5600000005</v>
      </c>
      <c r="FJ23" s="90">
        <v>8784267.1000000015</v>
      </c>
      <c r="FK23" s="90">
        <v>5967096.5499999998</v>
      </c>
      <c r="FL23" s="90">
        <v>12187568.5</v>
      </c>
      <c r="FM23" s="90">
        <v>11526669</v>
      </c>
      <c r="FN23" s="90">
        <v>5837857.96</v>
      </c>
      <c r="FO23" s="90">
        <v>3019642.7</v>
      </c>
      <c r="FP23" s="90">
        <v>92708660</v>
      </c>
      <c r="FQ23" s="90">
        <v>9966107.5099999998</v>
      </c>
      <c r="FR23" s="90">
        <v>13706445</v>
      </c>
      <c r="FS23" s="90">
        <v>11573586.43</v>
      </c>
      <c r="FT23" s="90">
        <v>15626193.5</v>
      </c>
      <c r="FU23" s="90">
        <v>8349179</v>
      </c>
      <c r="FV23" s="90">
        <v>18703598</v>
      </c>
      <c r="FW23" s="90">
        <v>12558783</v>
      </c>
      <c r="FX23" s="90">
        <v>11514333.030000001</v>
      </c>
      <c r="FY23" s="90">
        <v>9228200.6699999999</v>
      </c>
      <c r="FZ23" s="90">
        <v>19585827</v>
      </c>
      <c r="GA23" s="90">
        <v>9423243.75</v>
      </c>
      <c r="GB23" s="90">
        <v>8413494.3900000006</v>
      </c>
      <c r="GC23" s="90">
        <v>4208754.5</v>
      </c>
      <c r="GD23" s="90">
        <v>58378654.969999999</v>
      </c>
      <c r="GE23" s="90">
        <v>6699683.1200000001</v>
      </c>
      <c r="GF23" s="90">
        <v>6792866.6899999995</v>
      </c>
      <c r="GG23" s="90">
        <v>14150378.949999999</v>
      </c>
      <c r="GH23" s="90">
        <v>11099336.720000001</v>
      </c>
      <c r="GI23" s="90">
        <v>9622158.5999999996</v>
      </c>
      <c r="GJ23" s="90">
        <v>8195521.2999999998</v>
      </c>
      <c r="GK23" s="90">
        <v>14753104.310000001</v>
      </c>
      <c r="GL23" s="90">
        <v>6790291.4199999999</v>
      </c>
      <c r="GM23" s="90">
        <v>3566351.14</v>
      </c>
      <c r="GN23" s="90">
        <v>3277363.8100000005</v>
      </c>
      <c r="GO23" s="90">
        <v>3578863</v>
      </c>
      <c r="GP23" s="90">
        <v>31361843.18</v>
      </c>
      <c r="GQ23" s="90">
        <v>15214230.83</v>
      </c>
      <c r="GR23" s="90">
        <v>9938961.7300000004</v>
      </c>
      <c r="GS23" s="90">
        <v>15445609.75</v>
      </c>
      <c r="GT23" s="90">
        <v>3847096.1</v>
      </c>
      <c r="GU23" s="90">
        <v>14327436.41</v>
      </c>
      <c r="GV23" s="90">
        <v>13962348.76</v>
      </c>
      <c r="GW23" s="90">
        <v>6546409.4100000001</v>
      </c>
      <c r="GX23" s="90">
        <v>23059965.449999999</v>
      </c>
      <c r="GY23" s="90">
        <v>3149480.9699999997</v>
      </c>
      <c r="GZ23" s="90">
        <v>9949006.3000000007</v>
      </c>
      <c r="HA23" s="90">
        <v>6025789.3600000003</v>
      </c>
      <c r="HB23" s="90">
        <v>89288163</v>
      </c>
      <c r="HC23" s="90">
        <v>12593704</v>
      </c>
      <c r="HD23" s="90">
        <v>17830995.149999999</v>
      </c>
      <c r="HE23" s="90">
        <v>16225844.620000001</v>
      </c>
      <c r="HF23" s="90">
        <v>13156787.83</v>
      </c>
      <c r="HG23" s="90">
        <v>18903382.280000001</v>
      </c>
      <c r="HH23" s="90">
        <v>1882016.8</v>
      </c>
      <c r="HI23" s="90">
        <v>74697191.289999992</v>
      </c>
      <c r="HJ23" s="90">
        <v>19972365.370000001</v>
      </c>
      <c r="HK23" s="90">
        <v>11329806.48</v>
      </c>
      <c r="HL23" s="90">
        <v>8648806.3200000003</v>
      </c>
      <c r="HM23" s="90">
        <v>8287161.9699999997</v>
      </c>
      <c r="HN23" s="90">
        <v>8255295.2000000002</v>
      </c>
      <c r="HO23" s="90">
        <v>10232608.34</v>
      </c>
      <c r="HP23" s="90">
        <v>5397090.5299999993</v>
      </c>
      <c r="HQ23" s="90">
        <v>84383689.319999993</v>
      </c>
      <c r="HR23" s="90">
        <v>29550708.210000001</v>
      </c>
      <c r="HS23" s="90">
        <v>7039029.9900000002</v>
      </c>
      <c r="HT23" s="90">
        <v>5782947.1500000004</v>
      </c>
      <c r="HU23" s="90">
        <v>5142055.2</v>
      </c>
      <c r="HV23" s="90">
        <v>2691586.44</v>
      </c>
      <c r="HW23" s="90">
        <v>11152554.890000001</v>
      </c>
      <c r="HX23" s="90">
        <v>6128413</v>
      </c>
      <c r="HY23" s="90">
        <v>5077451.12</v>
      </c>
      <c r="HZ23" s="90">
        <v>7184183</v>
      </c>
      <c r="IA23" s="90">
        <v>5811384.29</v>
      </c>
      <c r="IB23" s="90">
        <v>12380649.790000001</v>
      </c>
      <c r="IC23" s="90">
        <v>2835284</v>
      </c>
      <c r="ID23" s="90">
        <v>10380589.5</v>
      </c>
      <c r="IE23" s="90">
        <v>4036010.24</v>
      </c>
      <c r="IF23" s="90">
        <v>4899329</v>
      </c>
      <c r="IG23" s="90">
        <v>84487419</v>
      </c>
      <c r="IH23" s="90">
        <v>23191747.350000001</v>
      </c>
      <c r="II23" s="90">
        <v>12351097</v>
      </c>
      <c r="IJ23" s="90">
        <v>13312808.840000002</v>
      </c>
      <c r="IK23" s="90">
        <v>29604645.940000001</v>
      </c>
      <c r="IL23" s="90">
        <v>9429224.6799999997</v>
      </c>
      <c r="IM23" s="90">
        <v>8246062</v>
      </c>
      <c r="IN23" s="90">
        <v>7005361</v>
      </c>
      <c r="IO23" s="90">
        <v>7151879.5600000005</v>
      </c>
      <c r="IP23" s="90">
        <v>8830870</v>
      </c>
      <c r="IQ23" s="90">
        <v>7615549</v>
      </c>
      <c r="IR23" s="90">
        <v>95470129.829999998</v>
      </c>
      <c r="IS23" s="90">
        <v>36378670.769999996</v>
      </c>
      <c r="IT23" s="90">
        <v>13045816.669999998</v>
      </c>
      <c r="IU23" s="90">
        <v>9598696</v>
      </c>
      <c r="IV23" s="90">
        <v>7939877.3300000001</v>
      </c>
      <c r="IW23" s="90">
        <v>3569070</v>
      </c>
      <c r="IX23" s="90">
        <v>9536585.3200000003</v>
      </c>
      <c r="IY23" s="90">
        <v>4782455.95</v>
      </c>
      <c r="IZ23" s="90">
        <v>5308407</v>
      </c>
      <c r="JA23" s="90">
        <v>13604826.939999999</v>
      </c>
      <c r="JB23" s="90">
        <v>14816934</v>
      </c>
      <c r="JC23" s="90">
        <v>9499725</v>
      </c>
      <c r="JD23" s="90">
        <v>29537072</v>
      </c>
      <c r="JE23" s="90">
        <v>18858945.68</v>
      </c>
      <c r="JF23" s="90">
        <v>3424775.59</v>
      </c>
      <c r="JG23" s="90">
        <v>3774702.7399999998</v>
      </c>
      <c r="JH23" s="90">
        <v>4379177.33</v>
      </c>
      <c r="JI23" s="90">
        <v>2485398.34</v>
      </c>
      <c r="JJ23" s="90">
        <v>45442305.460000001</v>
      </c>
      <c r="JK23" s="90">
        <v>6153430</v>
      </c>
      <c r="JL23" s="90">
        <v>8538460</v>
      </c>
      <c r="JM23" s="90">
        <v>10978925.76</v>
      </c>
      <c r="JN23" s="90">
        <v>6430054.7000000002</v>
      </c>
      <c r="JO23" s="90">
        <v>16357846.890000001</v>
      </c>
      <c r="JP23" s="90">
        <v>4106213</v>
      </c>
      <c r="JQ23" s="90">
        <v>77745669.5</v>
      </c>
      <c r="JR23" s="90">
        <v>40662382.399999999</v>
      </c>
      <c r="JS23" s="90">
        <v>7571191</v>
      </c>
      <c r="JT23" s="90">
        <v>4923232.8</v>
      </c>
      <c r="JU23" s="90">
        <v>11344425.199999999</v>
      </c>
      <c r="JV23" s="90">
        <v>3190121</v>
      </c>
      <c r="JW23" s="90">
        <v>25075119</v>
      </c>
      <c r="JX23" s="90">
        <v>15501257</v>
      </c>
      <c r="JY23" s="90">
        <v>9221899</v>
      </c>
      <c r="JZ23" s="90">
        <v>9502157.3100000005</v>
      </c>
      <c r="KA23" s="90">
        <v>7037112.6799999997</v>
      </c>
      <c r="KB23" s="90">
        <v>7156870</v>
      </c>
      <c r="KC23" s="90">
        <v>9426684.4499999993</v>
      </c>
      <c r="KD23" s="90">
        <v>2200390.96</v>
      </c>
      <c r="KE23" s="90">
        <v>5472554.8599999994</v>
      </c>
      <c r="KF23" s="90">
        <v>129520183.28</v>
      </c>
      <c r="KG23" s="90">
        <v>0</v>
      </c>
      <c r="KH23" s="90">
        <v>6425226.6899999995</v>
      </c>
      <c r="KI23" s="90">
        <v>13939686.27</v>
      </c>
      <c r="KJ23" s="90">
        <v>16773490.039999999</v>
      </c>
      <c r="KK23" s="90">
        <v>6574854.3700000001</v>
      </c>
      <c r="KL23" s="90">
        <v>40082054.140000001</v>
      </c>
      <c r="KM23" s="90">
        <v>10432448.449999999</v>
      </c>
      <c r="KN23" s="90">
        <v>7426618.6200000001</v>
      </c>
      <c r="KO23" s="90">
        <v>43331370.310000002</v>
      </c>
      <c r="KP23" s="90">
        <v>12872461.140000001</v>
      </c>
      <c r="KQ23" s="90">
        <v>15183230.890000001</v>
      </c>
      <c r="KR23" s="90">
        <v>29508269</v>
      </c>
      <c r="KS23" s="90">
        <v>7834673</v>
      </c>
      <c r="KT23" s="90">
        <v>20746758</v>
      </c>
      <c r="KU23" s="90">
        <v>86810792.210000008</v>
      </c>
      <c r="KV23" s="90">
        <v>12768004</v>
      </c>
      <c r="KW23" s="90">
        <v>56785598.839999996</v>
      </c>
      <c r="KX23" s="90">
        <v>7929401</v>
      </c>
      <c r="KY23" s="90">
        <v>4386809</v>
      </c>
      <c r="KZ23" s="90">
        <v>19797816</v>
      </c>
      <c r="LA23" s="90">
        <v>13342962.359999999</v>
      </c>
      <c r="LB23" s="90">
        <v>8689363</v>
      </c>
      <c r="LC23" s="90">
        <v>7737382</v>
      </c>
      <c r="LD23" s="90">
        <v>7273606.0700000003</v>
      </c>
      <c r="LE23" s="90">
        <v>119579499.13</v>
      </c>
      <c r="LF23" s="90">
        <v>27442411</v>
      </c>
      <c r="LG23" s="90">
        <v>28023831.649999999</v>
      </c>
      <c r="LH23" s="90">
        <v>32809799.23</v>
      </c>
      <c r="LI23" s="90">
        <v>13806127.4</v>
      </c>
      <c r="LJ23" s="90">
        <v>7032661.6600000001</v>
      </c>
      <c r="LK23" s="90">
        <v>5532644.9900000002</v>
      </c>
      <c r="LL23" s="90">
        <v>10757099</v>
      </c>
      <c r="LM23" s="90">
        <v>6233692</v>
      </c>
      <c r="LN23" s="90">
        <v>11809248</v>
      </c>
      <c r="LO23" s="90">
        <v>5248537.5</v>
      </c>
      <c r="LP23" s="90">
        <v>43521436.100000001</v>
      </c>
      <c r="LQ23" s="90">
        <v>7976267.7999999998</v>
      </c>
      <c r="LR23" s="90">
        <v>4987950.82</v>
      </c>
      <c r="LS23" s="90">
        <v>160525627.78999999</v>
      </c>
      <c r="LT23" s="90">
        <v>67451458.5</v>
      </c>
      <c r="LU23" s="90">
        <v>115336501</v>
      </c>
      <c r="LV23" s="90">
        <v>45444378.339999996</v>
      </c>
      <c r="LW23" s="90">
        <v>19887089.719999999</v>
      </c>
      <c r="LX23" s="90">
        <v>17844493</v>
      </c>
      <c r="LY23" s="90">
        <v>12161810</v>
      </c>
      <c r="LZ23" s="90">
        <v>12605246.399999999</v>
      </c>
      <c r="MA23" s="90">
        <v>7685030</v>
      </c>
      <c r="MB23" s="90">
        <v>11167115</v>
      </c>
      <c r="MC23" s="90">
        <v>32092060.449999999</v>
      </c>
      <c r="MD23" s="90">
        <v>9789466</v>
      </c>
      <c r="ME23" s="90">
        <v>148415311</v>
      </c>
      <c r="MF23" s="90">
        <v>10079232.129999999</v>
      </c>
      <c r="MG23" s="90">
        <v>6505399.6099999994</v>
      </c>
      <c r="MH23" s="90">
        <v>7294898.3700000001</v>
      </c>
      <c r="MI23" s="90">
        <v>5755348.0800000001</v>
      </c>
      <c r="MJ23" s="90">
        <v>10719729.74</v>
      </c>
      <c r="MK23" s="90">
        <v>9468213.0700000003</v>
      </c>
      <c r="ML23" s="90">
        <v>8717003.8599999994</v>
      </c>
      <c r="MM23" s="90">
        <v>12302000.210000001</v>
      </c>
      <c r="MN23" s="90">
        <v>7424948.8399999999</v>
      </c>
      <c r="MO23" s="90">
        <v>8131317.8600000003</v>
      </c>
      <c r="MP23" s="90">
        <v>6641476</v>
      </c>
      <c r="MQ23" s="90">
        <v>82289142.340000004</v>
      </c>
      <c r="MR23" s="90">
        <v>11247075.91</v>
      </c>
      <c r="MS23" s="90">
        <v>7994078.4900000002</v>
      </c>
      <c r="MT23" s="90">
        <v>22360656.5</v>
      </c>
      <c r="MU23" s="90">
        <v>14083933.370000001</v>
      </c>
      <c r="MV23" s="90">
        <v>6332464</v>
      </c>
      <c r="MW23" s="90">
        <v>22956039.939900003</v>
      </c>
      <c r="MX23" s="90">
        <v>17575111.5</v>
      </c>
      <c r="MY23" s="90">
        <v>9264389</v>
      </c>
      <c r="MZ23" s="90">
        <v>3873962.38</v>
      </c>
      <c r="NA23" s="90">
        <v>3426978.67</v>
      </c>
      <c r="NB23" s="90">
        <v>202929437.65999997</v>
      </c>
      <c r="NC23" s="90">
        <v>28184070.830000002</v>
      </c>
      <c r="ND23" s="90">
        <v>6616492</v>
      </c>
      <c r="NE23" s="90">
        <v>79173683.629999995</v>
      </c>
      <c r="NF23" s="90">
        <v>6824874.0800000001</v>
      </c>
      <c r="NG23" s="90">
        <v>24879617.539999999</v>
      </c>
      <c r="NH23" s="90">
        <v>39600240.5</v>
      </c>
      <c r="NI23" s="90">
        <v>32435256.070000004</v>
      </c>
      <c r="NJ23" s="90">
        <v>2421199</v>
      </c>
      <c r="NK23" s="90">
        <v>7553105.6100000003</v>
      </c>
      <c r="NL23" s="90">
        <v>8640963.3699999992</v>
      </c>
      <c r="NM23" s="90">
        <v>7751190.25</v>
      </c>
      <c r="NN23" s="90">
        <v>49313651.590000004</v>
      </c>
      <c r="NO23" s="90">
        <v>11317201</v>
      </c>
      <c r="NP23" s="90">
        <v>9380906.620000001</v>
      </c>
      <c r="NQ23" s="90">
        <v>7086125.8700000001</v>
      </c>
      <c r="NR23" s="90">
        <v>9872006.6300000008</v>
      </c>
      <c r="NS23" s="90">
        <v>3279944.72</v>
      </c>
      <c r="NT23" s="90">
        <v>6659232.1600000001</v>
      </c>
      <c r="NU23" s="90">
        <v>73691357.150000006</v>
      </c>
      <c r="NV23" s="90">
        <v>43432080.199999996</v>
      </c>
      <c r="NW23" s="90">
        <v>7157571</v>
      </c>
      <c r="NX23" s="90">
        <v>4280680.5</v>
      </c>
      <c r="NY23" s="90">
        <v>6845647.5299999993</v>
      </c>
      <c r="NZ23" s="90">
        <v>10474914.120000001</v>
      </c>
      <c r="OA23" s="90">
        <v>4966460.45</v>
      </c>
      <c r="OB23" s="90">
        <v>92487233.329999998</v>
      </c>
      <c r="OC23" s="90">
        <v>31813591.489999998</v>
      </c>
      <c r="OD23" s="90">
        <v>12258686.58</v>
      </c>
      <c r="OE23" s="90">
        <v>37801966</v>
      </c>
      <c r="OF23" s="90">
        <v>10883073.68</v>
      </c>
      <c r="OG23" s="90">
        <v>11424187</v>
      </c>
      <c r="OH23" s="90">
        <v>17496436.059999999</v>
      </c>
      <c r="OI23" s="90">
        <v>8273846.1800000006</v>
      </c>
      <c r="OJ23" s="90">
        <v>7743126</v>
      </c>
      <c r="OK23" s="90">
        <v>118649736.44</v>
      </c>
      <c r="OL23" s="90">
        <v>30757653.699999999</v>
      </c>
      <c r="OM23" s="90">
        <v>35867505.130000003</v>
      </c>
      <c r="ON23" s="90">
        <v>20125495.600000001</v>
      </c>
      <c r="OO23" s="90">
        <v>10933804.049999999</v>
      </c>
      <c r="OP23" s="90">
        <v>6168136.2799999993</v>
      </c>
      <c r="OQ23" s="90">
        <v>75430162</v>
      </c>
      <c r="OR23" s="90">
        <v>7208205.9700000007</v>
      </c>
      <c r="OS23" s="90">
        <v>9344261.1500000004</v>
      </c>
      <c r="OT23" s="90">
        <v>16128705.759999998</v>
      </c>
      <c r="OU23" s="90">
        <v>16866436.16</v>
      </c>
      <c r="OV23" s="90">
        <v>25669607</v>
      </c>
      <c r="OW23" s="90">
        <v>9672935.0899999999</v>
      </c>
      <c r="OX23" s="90">
        <v>5438742</v>
      </c>
      <c r="OY23" s="90">
        <v>5469260</v>
      </c>
      <c r="OZ23" s="90">
        <v>91346910.25</v>
      </c>
      <c r="PA23" s="90">
        <v>9539907.8599999994</v>
      </c>
      <c r="PB23" s="90">
        <v>23609455.509999998</v>
      </c>
      <c r="PC23" s="90">
        <v>3919838.79</v>
      </c>
      <c r="PD23" s="90">
        <v>14636926.859999999</v>
      </c>
      <c r="PE23" s="90">
        <v>27084954.000000004</v>
      </c>
      <c r="PF23" s="90">
        <v>10535676.030000001</v>
      </c>
      <c r="PG23" s="90">
        <v>5730104.2000000002</v>
      </c>
      <c r="PH23" s="90">
        <v>14258581</v>
      </c>
      <c r="PI23" s="90">
        <v>9624027</v>
      </c>
      <c r="PJ23" s="90">
        <v>12620719</v>
      </c>
      <c r="PK23" s="90">
        <v>17578805.699999999</v>
      </c>
      <c r="PL23" s="90">
        <v>7251000</v>
      </c>
      <c r="PM23" s="90">
        <v>37586412.120000005</v>
      </c>
      <c r="PN23" s="90">
        <v>6286833.9900000002</v>
      </c>
      <c r="PO23" s="90">
        <v>4478968.5</v>
      </c>
      <c r="PP23" s="90">
        <v>4289676.3499999996</v>
      </c>
      <c r="PQ23" s="90">
        <v>7409952</v>
      </c>
      <c r="PR23" s="90">
        <v>183692554</v>
      </c>
      <c r="PS23" s="90">
        <v>8216204.4299999997</v>
      </c>
      <c r="PT23" s="90">
        <v>6981632</v>
      </c>
      <c r="PU23" s="90">
        <v>15850209.550000001</v>
      </c>
      <c r="PV23" s="90">
        <v>50588636.060000002</v>
      </c>
      <c r="PW23" s="90">
        <v>18698418.490000002</v>
      </c>
      <c r="PX23" s="90">
        <v>26217599</v>
      </c>
      <c r="PY23" s="90">
        <v>10559967.5</v>
      </c>
      <c r="PZ23" s="90">
        <v>18633315.259999998</v>
      </c>
      <c r="QA23" s="90">
        <v>6669201</v>
      </c>
      <c r="QB23" s="90">
        <v>18085929.219999999</v>
      </c>
      <c r="QC23" s="90">
        <v>9362222.5</v>
      </c>
      <c r="QD23" s="90">
        <v>9157757.7400000002</v>
      </c>
      <c r="QE23" s="90">
        <v>14761664</v>
      </c>
      <c r="QF23" s="90">
        <v>12531873.5</v>
      </c>
      <c r="QG23" s="90">
        <v>10831148.99</v>
      </c>
      <c r="QH23" s="90">
        <v>10340474</v>
      </c>
      <c r="QI23" s="90">
        <v>9754571.9100000001</v>
      </c>
      <c r="QJ23" s="90">
        <v>8097837.8499999996</v>
      </c>
      <c r="QK23" s="90">
        <v>23358830.850000001</v>
      </c>
      <c r="QL23" s="90">
        <v>24238524.229999997</v>
      </c>
      <c r="QM23" s="90">
        <v>7535996.54</v>
      </c>
      <c r="QN23" s="90">
        <v>2998320</v>
      </c>
      <c r="QO23" s="90">
        <v>3030776.05</v>
      </c>
      <c r="QP23" s="90">
        <v>2191985</v>
      </c>
      <c r="QQ23" s="90">
        <v>2255193.88</v>
      </c>
      <c r="QR23" s="90">
        <v>93498877.109999999</v>
      </c>
      <c r="QS23" s="90">
        <v>8920456</v>
      </c>
      <c r="QT23" s="90">
        <v>18665764.48</v>
      </c>
      <c r="QU23" s="90">
        <v>12006040</v>
      </c>
      <c r="QV23" s="90">
        <v>11215855.34</v>
      </c>
      <c r="QW23" s="90">
        <v>26922939</v>
      </c>
      <c r="QX23" s="90">
        <v>11696496.58</v>
      </c>
      <c r="QY23" s="90">
        <v>18987783.969999999</v>
      </c>
      <c r="QZ23" s="90">
        <v>21434518</v>
      </c>
      <c r="RA23" s="90">
        <v>7522526.5</v>
      </c>
      <c r="RB23" s="90">
        <v>8392868</v>
      </c>
      <c r="RC23" s="90">
        <v>5577590</v>
      </c>
      <c r="RD23" s="90">
        <v>4580487</v>
      </c>
      <c r="RE23" s="90">
        <v>154682971.74000001</v>
      </c>
      <c r="RF23" s="90">
        <v>20351684.569999997</v>
      </c>
      <c r="RG23" s="90">
        <v>8575669</v>
      </c>
      <c r="RH23" s="90">
        <v>14154613.24</v>
      </c>
      <c r="RI23" s="90">
        <v>10826359</v>
      </c>
      <c r="RJ23" s="90">
        <v>14279195.92</v>
      </c>
      <c r="RK23" s="90">
        <v>20268355</v>
      </c>
      <c r="RL23" s="90">
        <v>9062747.1600000001</v>
      </c>
      <c r="RM23" s="90">
        <v>11935058.77</v>
      </c>
      <c r="RN23" s="90">
        <v>17873503.5</v>
      </c>
      <c r="RO23" s="90">
        <v>23386851.920000002</v>
      </c>
      <c r="RP23" s="90">
        <v>5293891</v>
      </c>
      <c r="RQ23" s="90">
        <v>4802357.18</v>
      </c>
      <c r="RR23" s="90">
        <v>10621273</v>
      </c>
      <c r="RS23" s="90">
        <v>4863744.07</v>
      </c>
      <c r="RT23" s="90">
        <v>5253944.5</v>
      </c>
      <c r="RU23" s="90">
        <v>5078141</v>
      </c>
      <c r="RV23" s="90">
        <v>5044809.8599999994</v>
      </c>
      <c r="RW23" s="90">
        <v>4692061</v>
      </c>
      <c r="RX23" s="90">
        <v>5415383.75</v>
      </c>
      <c r="RY23" s="90">
        <v>63761096.450000003</v>
      </c>
      <c r="RZ23" s="90">
        <v>10485902</v>
      </c>
      <c r="SA23" s="90">
        <v>7646861.4699999997</v>
      </c>
      <c r="SB23" s="90">
        <v>6436887.4100000001</v>
      </c>
      <c r="SC23" s="90">
        <v>7351720</v>
      </c>
      <c r="SD23" s="90">
        <v>10784021.890000001</v>
      </c>
      <c r="SE23" s="90">
        <v>7538938.0500000007</v>
      </c>
      <c r="SF23" s="90">
        <v>15191665.42</v>
      </c>
      <c r="SG23" s="90">
        <v>8063782</v>
      </c>
      <c r="SH23" s="90">
        <v>9947080.6899999995</v>
      </c>
      <c r="SI23" s="90">
        <v>23076992</v>
      </c>
      <c r="SJ23" s="90">
        <v>4428320.3</v>
      </c>
      <c r="SK23" s="90">
        <v>44330635.290000007</v>
      </c>
      <c r="SL23" s="90">
        <v>11133923</v>
      </c>
      <c r="SM23" s="90">
        <v>13323619.299999999</v>
      </c>
      <c r="SN23" s="90">
        <v>17475355.5</v>
      </c>
      <c r="SO23" s="90">
        <v>9426940.5199999996</v>
      </c>
      <c r="SP23" s="90">
        <v>11300256</v>
      </c>
      <c r="SQ23" s="90">
        <v>8632393.8300000001</v>
      </c>
      <c r="SR23" s="90">
        <v>5774010</v>
      </c>
      <c r="SS23" s="90">
        <v>77504413.519999996</v>
      </c>
      <c r="ST23" s="90">
        <v>6094277</v>
      </c>
      <c r="SU23" s="90">
        <v>11273481.01</v>
      </c>
      <c r="SV23" s="90">
        <v>9659310.1999999993</v>
      </c>
      <c r="SW23" s="90">
        <v>5585729</v>
      </c>
      <c r="SX23" s="90">
        <v>5303043.1899999995</v>
      </c>
      <c r="SY23" s="90">
        <v>8262953</v>
      </c>
      <c r="SZ23" s="90">
        <v>19651301.990000002</v>
      </c>
      <c r="TA23" s="90">
        <v>5010353</v>
      </c>
      <c r="TB23" s="90">
        <v>6857607.25</v>
      </c>
      <c r="TC23" s="90">
        <v>7323380.3300000001</v>
      </c>
      <c r="TD23" s="90">
        <v>16466874</v>
      </c>
      <c r="TE23" s="90">
        <v>7965919.5</v>
      </c>
      <c r="TF23" s="90">
        <v>6158091.5</v>
      </c>
      <c r="TG23" s="90">
        <v>152110036.12</v>
      </c>
      <c r="TH23" s="90">
        <v>10355345.5</v>
      </c>
      <c r="TI23" s="90">
        <v>8067070.3200000003</v>
      </c>
      <c r="TJ23" s="90">
        <v>19478160</v>
      </c>
      <c r="TK23" s="90">
        <v>16703434.379999999</v>
      </c>
      <c r="TL23" s="90">
        <v>11640325</v>
      </c>
      <c r="TM23" s="90">
        <v>5970483.4199999999</v>
      </c>
      <c r="TN23" s="90">
        <v>47440208.399999999</v>
      </c>
      <c r="TO23" s="90">
        <v>11703467</v>
      </c>
      <c r="TP23" s="90">
        <v>22003831.43</v>
      </c>
      <c r="TQ23" s="90">
        <v>17266347</v>
      </c>
      <c r="TR23" s="90">
        <v>13380078</v>
      </c>
      <c r="TS23" s="90">
        <v>6302901.75</v>
      </c>
      <c r="TT23" s="90">
        <v>13574230.810000001</v>
      </c>
      <c r="TU23" s="90">
        <v>10697096</v>
      </c>
      <c r="TV23" s="90">
        <v>10088018</v>
      </c>
      <c r="TW23" s="90">
        <v>50517614</v>
      </c>
      <c r="TX23" s="90">
        <v>10823298.969999999</v>
      </c>
      <c r="TY23" s="90">
        <v>50869160.609999999</v>
      </c>
      <c r="TZ23" s="90">
        <v>15751350</v>
      </c>
      <c r="UA23" s="90">
        <v>5182386</v>
      </c>
      <c r="UB23" s="90">
        <v>10319662.5</v>
      </c>
      <c r="UC23" s="90">
        <v>59190043.559999995</v>
      </c>
      <c r="UD23" s="90">
        <v>5997124.3200000003</v>
      </c>
      <c r="UE23" s="90">
        <v>6217308</v>
      </c>
      <c r="UF23" s="90">
        <v>7851051.25</v>
      </c>
      <c r="UG23" s="90">
        <v>6041150.5999999996</v>
      </c>
      <c r="UH23" s="90">
        <v>50499154.659999996</v>
      </c>
      <c r="UI23" s="90">
        <v>13462124.220000001</v>
      </c>
      <c r="UJ23" s="90">
        <v>10210547.16</v>
      </c>
      <c r="UK23" s="90">
        <v>18512453.25</v>
      </c>
      <c r="UL23" s="90">
        <v>8828060.4900000002</v>
      </c>
      <c r="UM23" s="90">
        <v>10444490.27</v>
      </c>
      <c r="UN23" s="90">
        <v>194570990.88</v>
      </c>
      <c r="UO23" s="90">
        <v>9796745.5199999996</v>
      </c>
      <c r="UP23" s="90">
        <v>9045810.9700000007</v>
      </c>
      <c r="UQ23" s="90">
        <v>32136167.289999999</v>
      </c>
      <c r="UR23" s="90">
        <v>5696044</v>
      </c>
      <c r="US23" s="90">
        <v>8687658</v>
      </c>
      <c r="UT23" s="90">
        <v>24154566.07</v>
      </c>
      <c r="UU23" s="90">
        <v>6100076</v>
      </c>
      <c r="UV23" s="90">
        <v>8055033.6100000013</v>
      </c>
      <c r="UW23" s="90">
        <v>9104218.6500000004</v>
      </c>
      <c r="UX23" s="90">
        <v>10444241.32</v>
      </c>
      <c r="UY23" s="90">
        <v>21313779.32</v>
      </c>
      <c r="UZ23" s="90">
        <v>12562165.289999999</v>
      </c>
      <c r="VA23" s="90">
        <v>23097772.960000001</v>
      </c>
      <c r="VB23" s="90">
        <v>6080561.6500000004</v>
      </c>
      <c r="VC23" s="90">
        <v>5505788</v>
      </c>
      <c r="VD23" s="90">
        <v>7935930.3000000007</v>
      </c>
      <c r="VE23" s="90">
        <v>6994019</v>
      </c>
      <c r="VF23" s="90">
        <v>29295807.309999999</v>
      </c>
      <c r="VG23" s="90">
        <v>4674344.41</v>
      </c>
      <c r="VH23" s="90">
        <v>4532232.09</v>
      </c>
      <c r="VI23" s="90">
        <v>5387132.1200000001</v>
      </c>
      <c r="VJ23" s="90">
        <v>92221062.870000005</v>
      </c>
      <c r="VK23" s="90">
        <v>8504513</v>
      </c>
      <c r="VL23" s="90">
        <v>9883472.620000001</v>
      </c>
      <c r="VM23" s="90">
        <v>15702277</v>
      </c>
      <c r="VN23" s="90">
        <v>24021241.57</v>
      </c>
      <c r="VO23" s="90">
        <v>14494719.5</v>
      </c>
      <c r="VP23" s="90">
        <v>15492417.5</v>
      </c>
      <c r="VQ23" s="90">
        <v>8083128.71</v>
      </c>
      <c r="VR23" s="90">
        <v>12120655</v>
      </c>
      <c r="VS23" s="90">
        <v>40962547.75</v>
      </c>
      <c r="VT23" s="90">
        <v>9916829</v>
      </c>
      <c r="VU23" s="90">
        <v>14588046.4</v>
      </c>
      <c r="VV23" s="90">
        <v>11243811</v>
      </c>
      <c r="VW23" s="90">
        <v>9295529</v>
      </c>
      <c r="VX23" s="90">
        <v>6947094.2299999995</v>
      </c>
      <c r="VY23" s="90">
        <v>260690583.17000002</v>
      </c>
      <c r="VZ23" s="90">
        <v>22863739</v>
      </c>
      <c r="WA23" s="90">
        <v>17667983</v>
      </c>
      <c r="WB23" s="90">
        <v>10320420.5</v>
      </c>
      <c r="WC23" s="90">
        <v>12241751</v>
      </c>
      <c r="WD23" s="90">
        <v>15962255</v>
      </c>
      <c r="WE23" s="90">
        <v>20097239</v>
      </c>
      <c r="WF23" s="90">
        <v>24872671</v>
      </c>
      <c r="WG23" s="90">
        <v>16321355.25</v>
      </c>
      <c r="WH23" s="90">
        <v>20472879</v>
      </c>
      <c r="WI23" s="90">
        <v>13136293</v>
      </c>
      <c r="WJ23" s="90">
        <v>28158725.640000004</v>
      </c>
      <c r="WK23" s="90">
        <v>18575695</v>
      </c>
      <c r="WL23" s="90">
        <v>20373874.699999999</v>
      </c>
      <c r="WM23" s="90">
        <v>37556971</v>
      </c>
      <c r="WN23" s="90">
        <v>14617546</v>
      </c>
      <c r="WO23" s="90">
        <v>15759157</v>
      </c>
      <c r="WP23" s="90">
        <v>19157162</v>
      </c>
      <c r="WQ23" s="90">
        <v>8472934.7199999988</v>
      </c>
      <c r="WR23" s="90">
        <v>30004212</v>
      </c>
      <c r="WS23" s="90">
        <v>74661062.670000002</v>
      </c>
      <c r="WT23" s="90">
        <v>15122554</v>
      </c>
      <c r="WU23" s="90">
        <v>13025087</v>
      </c>
      <c r="WV23" s="90">
        <v>9215964</v>
      </c>
      <c r="WW23" s="90">
        <v>12873792.5</v>
      </c>
      <c r="WX23" s="90">
        <v>10805228.5</v>
      </c>
      <c r="WY23" s="90">
        <v>12002361</v>
      </c>
      <c r="WZ23" s="90">
        <v>11915644</v>
      </c>
      <c r="XA23" s="90">
        <v>38302900.890000001</v>
      </c>
      <c r="XB23" s="90">
        <v>9642257.129999999</v>
      </c>
      <c r="XC23" s="90">
        <v>5929081</v>
      </c>
      <c r="XD23" s="90">
        <v>5397250.9000000004</v>
      </c>
      <c r="XE23" s="90">
        <v>4325232.62</v>
      </c>
      <c r="XF23" s="90">
        <v>149052858.47999999</v>
      </c>
      <c r="XG23" s="90">
        <v>18817462.240000002</v>
      </c>
      <c r="XH23" s="90">
        <v>21300330.100000001</v>
      </c>
      <c r="XI23" s="90">
        <v>45922351.329999998</v>
      </c>
      <c r="XJ23" s="90">
        <v>14895905.040000001</v>
      </c>
      <c r="XK23" s="90">
        <v>22132964.25</v>
      </c>
      <c r="XL23" s="90">
        <v>20084030.5</v>
      </c>
      <c r="XM23" s="90">
        <v>16915691.039999999</v>
      </c>
      <c r="XN23" s="90">
        <v>14993326.5</v>
      </c>
      <c r="XO23" s="90">
        <v>30931526.050000001</v>
      </c>
      <c r="XP23" s="90">
        <v>24213614.879999999</v>
      </c>
      <c r="XQ23" s="90">
        <v>11852449.98</v>
      </c>
      <c r="XR23" s="90">
        <v>8269974.1999999993</v>
      </c>
      <c r="XS23" s="90">
        <v>10717495</v>
      </c>
      <c r="XT23" s="90">
        <v>11916198</v>
      </c>
      <c r="XU23" s="90">
        <v>10782357.58</v>
      </c>
      <c r="XV23" s="90">
        <v>7639990.3300000001</v>
      </c>
      <c r="XW23" s="90">
        <v>8885062.9399999995</v>
      </c>
      <c r="XX23" s="90">
        <v>11205984.799999999</v>
      </c>
      <c r="XY23" s="90">
        <v>11401184</v>
      </c>
      <c r="XZ23" s="90">
        <v>9660547</v>
      </c>
      <c r="YA23" s="90">
        <v>9370577</v>
      </c>
      <c r="YB23" s="90">
        <v>6923433.71</v>
      </c>
      <c r="YC23" s="90">
        <v>170498439.75</v>
      </c>
      <c r="YD23" s="90">
        <v>14324300</v>
      </c>
      <c r="YE23" s="90">
        <v>20052523.84</v>
      </c>
      <c r="YF23" s="90">
        <v>9560937.6500000004</v>
      </c>
      <c r="YG23" s="90">
        <v>49724994.990000002</v>
      </c>
      <c r="YH23" s="90">
        <v>13602604.260000002</v>
      </c>
      <c r="YI23" s="90">
        <v>20539139</v>
      </c>
      <c r="YJ23" s="90">
        <v>10494047.1</v>
      </c>
      <c r="YK23" s="90">
        <v>35402224</v>
      </c>
      <c r="YL23" s="90">
        <v>28260991</v>
      </c>
      <c r="YM23" s="90">
        <v>19816247</v>
      </c>
      <c r="YN23" s="90">
        <v>11662180.17</v>
      </c>
      <c r="YO23" s="90">
        <v>8075696</v>
      </c>
      <c r="YP23" s="90">
        <v>10596824.26</v>
      </c>
      <c r="YQ23" s="90">
        <v>6105596</v>
      </c>
      <c r="YR23" s="90">
        <v>7334306.0300000003</v>
      </c>
      <c r="YS23" s="90">
        <v>6215057</v>
      </c>
      <c r="YT23" s="90">
        <v>55331590.359999999</v>
      </c>
      <c r="YU23" s="90">
        <v>4975188</v>
      </c>
      <c r="YV23" s="90">
        <v>5627730</v>
      </c>
      <c r="YW23" s="90">
        <v>6823952.6400000006</v>
      </c>
      <c r="YX23" s="90">
        <v>5348517</v>
      </c>
      <c r="YY23" s="90">
        <v>4204067.6500000004</v>
      </c>
      <c r="YZ23" s="90">
        <v>4484362</v>
      </c>
      <c r="ZA23" s="90">
        <v>51406170.68</v>
      </c>
      <c r="ZB23" s="90">
        <v>5444361.5</v>
      </c>
      <c r="ZC23" s="90">
        <v>10506007.5</v>
      </c>
      <c r="ZD23" s="90">
        <v>9044876.1500000004</v>
      </c>
      <c r="ZE23" s="90">
        <v>6648551</v>
      </c>
      <c r="ZF23" s="90">
        <v>8190578.5499999989</v>
      </c>
      <c r="ZG23" s="90">
        <v>5255067.16</v>
      </c>
      <c r="ZH23" s="90">
        <v>4970258.8</v>
      </c>
      <c r="ZI23" s="90">
        <v>23911611</v>
      </c>
      <c r="ZJ23" s="90">
        <v>117805260.13</v>
      </c>
      <c r="ZK23" s="90">
        <v>6498689</v>
      </c>
      <c r="ZL23" s="90">
        <v>12741946.5</v>
      </c>
      <c r="ZM23" s="90">
        <v>30771395</v>
      </c>
      <c r="ZN23" s="90">
        <v>22121438</v>
      </c>
      <c r="ZO23" s="90">
        <v>7987730</v>
      </c>
      <c r="ZP23" s="90">
        <v>8862880</v>
      </c>
      <c r="ZQ23" s="90">
        <v>17801221.890000001</v>
      </c>
      <c r="ZR23" s="90">
        <v>14187817</v>
      </c>
      <c r="ZS23" s="90">
        <v>19077274.850000001</v>
      </c>
      <c r="ZT23" s="90">
        <v>4749184.26</v>
      </c>
      <c r="ZU23" s="90">
        <v>6628232</v>
      </c>
      <c r="ZV23" s="90">
        <v>5733132</v>
      </c>
      <c r="ZW23" s="90">
        <v>9972852</v>
      </c>
      <c r="ZX23" s="90">
        <v>7077911.75</v>
      </c>
      <c r="ZY23" s="90">
        <v>8616152</v>
      </c>
      <c r="ZZ23" s="90">
        <v>5045990.2</v>
      </c>
      <c r="AAA23" s="90">
        <v>5992381.4500000002</v>
      </c>
      <c r="AAB23" s="90">
        <v>6438744</v>
      </c>
      <c r="AAC23" s="90">
        <v>7115726.5399999991</v>
      </c>
      <c r="AAD23" s="90">
        <v>6781863</v>
      </c>
      <c r="AAE23" s="90">
        <v>5124490</v>
      </c>
      <c r="AAF23" s="90">
        <v>50645928.980000004</v>
      </c>
      <c r="AAG23" s="90">
        <v>5928215</v>
      </c>
      <c r="AAH23" s="90">
        <v>8603406.8800000008</v>
      </c>
      <c r="AAI23" s="90">
        <v>7372224</v>
      </c>
      <c r="AAJ23" s="90">
        <v>6198830</v>
      </c>
      <c r="AAK23" s="90">
        <v>10399839.5</v>
      </c>
      <c r="AAL23" s="90">
        <v>6089107</v>
      </c>
      <c r="AAM23" s="90">
        <v>227834071.13999999</v>
      </c>
      <c r="AAN23" s="90">
        <v>14827205</v>
      </c>
      <c r="AAO23" s="90">
        <v>9501958</v>
      </c>
      <c r="AAP23" s="90">
        <v>17320888</v>
      </c>
      <c r="AAQ23" s="90">
        <v>15927568.879999999</v>
      </c>
      <c r="AAR23" s="90">
        <v>9507087.3300000001</v>
      </c>
      <c r="AAS23" s="90">
        <v>16177566</v>
      </c>
      <c r="AAT23" s="90">
        <v>14751629.109999999</v>
      </c>
      <c r="AAU23" s="90">
        <v>30716606</v>
      </c>
      <c r="AAV23" s="90">
        <v>11222752</v>
      </c>
      <c r="AAW23" s="90">
        <v>13827280.140000001</v>
      </c>
      <c r="AAX23" s="90">
        <v>58472002</v>
      </c>
      <c r="AAY23" s="90">
        <v>28276289</v>
      </c>
      <c r="AAZ23" s="90">
        <v>7027613</v>
      </c>
      <c r="ABA23" s="90">
        <v>9762023</v>
      </c>
      <c r="ABB23" s="90">
        <v>9496287</v>
      </c>
      <c r="ABC23" s="90">
        <v>8462943</v>
      </c>
      <c r="ABD23" s="90">
        <v>11589242</v>
      </c>
      <c r="ABE23" s="90">
        <v>8912156</v>
      </c>
      <c r="ABF23" s="90">
        <v>61717506</v>
      </c>
      <c r="ABG23" s="90">
        <v>35981677.900000006</v>
      </c>
      <c r="ABH23" s="90">
        <v>7452296</v>
      </c>
      <c r="ABI23" s="90">
        <v>7098592</v>
      </c>
      <c r="ABJ23" s="90">
        <v>5881831</v>
      </c>
      <c r="ABK23" s="90">
        <v>5004639</v>
      </c>
      <c r="ABL23" s="90">
        <v>4537243</v>
      </c>
      <c r="ABM23" s="90">
        <v>78073557</v>
      </c>
      <c r="ABN23" s="90">
        <v>11403559.640000001</v>
      </c>
      <c r="ABO23" s="90">
        <v>6769732.9199999999</v>
      </c>
      <c r="ABP23" s="90">
        <v>14495658.140000001</v>
      </c>
      <c r="ABQ23" s="90">
        <v>14491555.600000001</v>
      </c>
      <c r="ABR23" s="90">
        <v>10036595</v>
      </c>
      <c r="ABS23" s="90">
        <v>9534660</v>
      </c>
      <c r="ABT23" s="90">
        <v>8347270</v>
      </c>
      <c r="ABU23" s="90">
        <v>1248943</v>
      </c>
      <c r="ABV23" s="90">
        <v>81081369.219999999</v>
      </c>
      <c r="ABW23" s="90">
        <v>4596481.82</v>
      </c>
      <c r="ABX23" s="90">
        <v>9783687</v>
      </c>
      <c r="ABY23" s="90">
        <v>5236299.8100000005</v>
      </c>
      <c r="ABZ23" s="90">
        <v>5910874.4800000004</v>
      </c>
      <c r="ACA23" s="90">
        <v>19975301</v>
      </c>
      <c r="ACB23" s="90">
        <v>4710567</v>
      </c>
      <c r="ACC23" s="90">
        <v>8684360.0099999998</v>
      </c>
      <c r="ACD23" s="90">
        <v>6234439.8700000001</v>
      </c>
      <c r="ACE23" s="90">
        <v>10711384.49</v>
      </c>
      <c r="ACF23" s="90">
        <v>5844982</v>
      </c>
      <c r="ACG23" s="90">
        <v>108672365.79000001</v>
      </c>
      <c r="ACH23" s="90">
        <v>4335970</v>
      </c>
      <c r="ACI23" s="90">
        <v>6227215.5099999998</v>
      </c>
      <c r="ACJ23" s="90">
        <v>13576975</v>
      </c>
      <c r="ACK23" s="90">
        <v>7439235</v>
      </c>
      <c r="ACL23" s="90">
        <v>10633649</v>
      </c>
      <c r="ACM23" s="90">
        <v>17481852</v>
      </c>
      <c r="ACN23" s="90">
        <v>41285666.350000001</v>
      </c>
      <c r="ACO23" s="90">
        <v>41146446.990000002</v>
      </c>
      <c r="ACP23" s="90">
        <v>7902689.29</v>
      </c>
      <c r="ACQ23" s="90">
        <v>12044657</v>
      </c>
      <c r="ACR23" s="90">
        <v>13765483.100000001</v>
      </c>
      <c r="ACS23" s="90">
        <v>10304348.5</v>
      </c>
      <c r="ACT23" s="90">
        <v>21816944.52</v>
      </c>
      <c r="ACU23" s="90">
        <v>8209712</v>
      </c>
      <c r="ACV23" s="90">
        <v>11790637</v>
      </c>
      <c r="ACW23" s="90">
        <v>7911740</v>
      </c>
      <c r="ACX23" s="90">
        <v>8939745.3699999992</v>
      </c>
      <c r="ACY23" s="90">
        <v>3487507</v>
      </c>
      <c r="ACZ23" s="90">
        <v>1645293</v>
      </c>
      <c r="ADA23" s="90">
        <v>5253406</v>
      </c>
      <c r="ADB23" s="90">
        <v>5053684.57</v>
      </c>
      <c r="ADC23" s="90">
        <v>5536739.4399999995</v>
      </c>
      <c r="ADD23" s="90">
        <v>31763232.439999998</v>
      </c>
      <c r="ADE23" s="90">
        <v>22246203.670000002</v>
      </c>
      <c r="ADF23" s="90">
        <v>2811056.61</v>
      </c>
      <c r="ADG23" s="90">
        <v>3846952.8</v>
      </c>
      <c r="ADH23" s="90">
        <v>6360483.2899999991</v>
      </c>
      <c r="ADI23" s="90">
        <v>2996746.68</v>
      </c>
      <c r="ADJ23" s="90">
        <v>4031296.11</v>
      </c>
      <c r="ADK23" s="90">
        <v>3785355.35</v>
      </c>
      <c r="ADL23" s="90">
        <v>6170761.2400000002</v>
      </c>
      <c r="ADM23" s="90">
        <v>197042100.84</v>
      </c>
      <c r="ADN23" s="90">
        <v>20994618.420000002</v>
      </c>
      <c r="ADO23" s="90">
        <v>18324630.669999998</v>
      </c>
      <c r="ADP23" s="90">
        <v>43293041.030000001</v>
      </c>
      <c r="ADQ23" s="90">
        <v>3369903.66</v>
      </c>
      <c r="ADR23" s="90">
        <v>5137090.04</v>
      </c>
      <c r="ADS23" s="90">
        <v>7862587.1500000004</v>
      </c>
      <c r="ADT23" s="90">
        <v>5498796</v>
      </c>
      <c r="ADU23" s="90">
        <v>143150112.24000001</v>
      </c>
      <c r="ADV23" s="90">
        <v>44934800.699999996</v>
      </c>
      <c r="ADW23" s="90">
        <v>37073586.939999998</v>
      </c>
      <c r="ADX23" s="90">
        <v>10029823.120000001</v>
      </c>
      <c r="ADY23" s="90">
        <v>9424417.9399999995</v>
      </c>
      <c r="ADZ23" s="90">
        <v>12844963.43</v>
      </c>
      <c r="AEA23" s="90">
        <v>15909782.66</v>
      </c>
      <c r="AEB23" s="90">
        <v>15386780.050000001</v>
      </c>
      <c r="AEC23" s="90">
        <v>13653021.57</v>
      </c>
      <c r="AED23" s="90">
        <v>12306834.890000001</v>
      </c>
      <c r="AEE23" s="90">
        <v>13088151.860000001</v>
      </c>
      <c r="AEF23" s="90">
        <v>16279358.189999998</v>
      </c>
      <c r="AEG23" s="90">
        <v>8791974</v>
      </c>
      <c r="AEH23" s="90">
        <v>18567877.5</v>
      </c>
      <c r="AEI23" s="90">
        <v>17283059.099999998</v>
      </c>
      <c r="AEJ23" s="90">
        <v>12409957.800000001</v>
      </c>
      <c r="AEK23" s="90">
        <v>12594697.25</v>
      </c>
      <c r="AEL23" s="90">
        <v>24034490.150000002</v>
      </c>
      <c r="AEM23" s="90">
        <v>11447945</v>
      </c>
      <c r="AEN23" s="90">
        <v>14861589.310000001</v>
      </c>
      <c r="AEO23" s="90">
        <v>128375320.2</v>
      </c>
      <c r="AEP23" s="90">
        <v>19549768</v>
      </c>
      <c r="AEQ23" s="90">
        <v>13260718.810000001</v>
      </c>
      <c r="AER23" s="90">
        <v>13189564</v>
      </c>
      <c r="AES23" s="90">
        <v>11965127</v>
      </c>
      <c r="AET23" s="90">
        <v>27966020.120000005</v>
      </c>
      <c r="AEU23" s="90">
        <v>9732428</v>
      </c>
      <c r="AEV23" s="90">
        <v>9975438</v>
      </c>
      <c r="AEW23" s="90">
        <v>8037508</v>
      </c>
      <c r="AEX23" s="90">
        <v>7747111</v>
      </c>
      <c r="AEY23" s="90">
        <v>47884388</v>
      </c>
      <c r="AEZ23" s="90">
        <v>30417394.239999998</v>
      </c>
      <c r="AFA23" s="90">
        <v>11218101.130000001</v>
      </c>
      <c r="AFB23" s="90">
        <v>10149678.509999998</v>
      </c>
      <c r="AFC23" s="90">
        <v>15452350</v>
      </c>
      <c r="AFD23" s="90">
        <v>10599643.33</v>
      </c>
      <c r="AFE23" s="90">
        <v>10628804</v>
      </c>
      <c r="AFF23" s="90">
        <v>8622242</v>
      </c>
      <c r="AFG23" s="90">
        <v>7239828</v>
      </c>
      <c r="AFH23" s="90">
        <v>7324533.0599999996</v>
      </c>
      <c r="AFI23" s="90">
        <v>12822278.49</v>
      </c>
      <c r="AFJ23" s="90">
        <v>6779182.1100000003</v>
      </c>
      <c r="AFK23" s="90">
        <v>7958955.2599999998</v>
      </c>
      <c r="AFL23" s="90">
        <v>47484794.649999999</v>
      </c>
      <c r="AFM23" s="90">
        <v>13184319.77</v>
      </c>
      <c r="AFN23" s="90">
        <v>8480764.0999999996</v>
      </c>
      <c r="AFO23" s="90">
        <v>9949068.8499999996</v>
      </c>
      <c r="AFP23" s="90">
        <v>11628272.65</v>
      </c>
      <c r="AFQ23" s="90">
        <v>10035974.02</v>
      </c>
      <c r="AFR23" s="90">
        <v>5874745.6299999999</v>
      </c>
      <c r="AFS23" s="90">
        <v>11823101</v>
      </c>
      <c r="AFT23" s="90">
        <v>13448569.23</v>
      </c>
      <c r="AFU23" s="90">
        <v>7561235.1099999994</v>
      </c>
      <c r="AFV23" s="90">
        <v>15487923.210000001</v>
      </c>
      <c r="AFW23" s="90">
        <v>8558888</v>
      </c>
      <c r="AFX23" s="90">
        <v>87360789.239999995</v>
      </c>
      <c r="AFY23" s="90">
        <v>8379549.6400000006</v>
      </c>
      <c r="AFZ23" s="90">
        <v>9005232.5700000003</v>
      </c>
      <c r="AGA23" s="90">
        <v>8687439.3499999996</v>
      </c>
      <c r="AGB23" s="90">
        <v>16255020.52</v>
      </c>
      <c r="AGC23" s="90">
        <v>10573179.5</v>
      </c>
      <c r="AGD23" s="90">
        <v>4916912</v>
      </c>
      <c r="AGE23" s="90">
        <v>8240372.2999999998</v>
      </c>
      <c r="AGF23" s="90">
        <v>6843353.5999999996</v>
      </c>
      <c r="AGG23" s="90">
        <v>8363976.9199999999</v>
      </c>
      <c r="AGH23" s="90">
        <v>6826840.6699999999</v>
      </c>
      <c r="AGI23" s="90">
        <v>75700653.099999994</v>
      </c>
      <c r="AGJ23" s="90">
        <v>17459637.710000001</v>
      </c>
      <c r="AGK23" s="90">
        <v>14873872.530000001</v>
      </c>
      <c r="AGL23" s="90">
        <v>11713133.350000001</v>
      </c>
      <c r="AGM23" s="90">
        <v>21838629.780000001</v>
      </c>
      <c r="AGN23" s="90">
        <v>14510348.640000001</v>
      </c>
      <c r="AGO23" s="90">
        <v>7436181.8700000001</v>
      </c>
      <c r="AGP23" s="90">
        <v>12380715.68</v>
      </c>
      <c r="AGQ23" s="90">
        <v>175149563.99000001</v>
      </c>
      <c r="AGR23" s="90">
        <v>93199330.480000004</v>
      </c>
      <c r="AGS23" s="90">
        <v>8637272</v>
      </c>
      <c r="AGT23" s="90">
        <v>15996944.09</v>
      </c>
      <c r="AGU23" s="90">
        <v>23919978.02</v>
      </c>
      <c r="AGV23" s="90">
        <v>18247518</v>
      </c>
      <c r="AGW23" s="90">
        <v>12604880.970000001</v>
      </c>
      <c r="AGX23" s="90">
        <v>15206729</v>
      </c>
      <c r="AGY23" s="90">
        <v>7320248</v>
      </c>
      <c r="AGZ23" s="90">
        <v>10875173.530000001</v>
      </c>
      <c r="AHA23" s="90">
        <v>11044512.5</v>
      </c>
      <c r="AHB23" s="90">
        <v>7488640.9399999995</v>
      </c>
      <c r="AHC23" s="90">
        <v>8364534.7999999998</v>
      </c>
      <c r="AHD23" s="90">
        <v>8320746.5</v>
      </c>
      <c r="AHE23" s="90">
        <v>7439409</v>
      </c>
      <c r="AHF23" s="90">
        <v>6609353.2199999997</v>
      </c>
      <c r="AHG23" s="90">
        <v>7347934.4000000004</v>
      </c>
      <c r="AHH23" s="90">
        <v>41615060.32</v>
      </c>
      <c r="AHI23" s="90">
        <v>5303909.4700000007</v>
      </c>
      <c r="AHJ23" s="90">
        <v>6501481.1799999997</v>
      </c>
      <c r="AHK23" s="90">
        <v>8745692.2699999996</v>
      </c>
      <c r="AHL23" s="90">
        <v>14514419.189999999</v>
      </c>
      <c r="AHM23" s="90">
        <v>4283425.6099999994</v>
      </c>
      <c r="AHN23" s="90">
        <v>6846436.2999999998</v>
      </c>
    </row>
    <row r="24" spans="1:898" ht="21" x14ac:dyDescent="0.35">
      <c r="A24" s="92" t="s">
        <v>29</v>
      </c>
      <c r="B24" s="5" t="s">
        <v>30</v>
      </c>
      <c r="C24" s="90">
        <v>421612309.75999999</v>
      </c>
      <c r="D24" s="90">
        <v>24060572.719999999</v>
      </c>
      <c r="E24" s="90">
        <v>48314193.090000004</v>
      </c>
      <c r="F24" s="90">
        <v>13102083</v>
      </c>
      <c r="G24" s="90">
        <v>50198219.549999997</v>
      </c>
      <c r="H24" s="90">
        <v>24281329.25</v>
      </c>
      <c r="I24" s="90">
        <v>38612458.299999997</v>
      </c>
      <c r="J24" s="90">
        <v>19800012.75</v>
      </c>
      <c r="K24" s="90">
        <v>27133268.740000002</v>
      </c>
      <c r="L24" s="90">
        <v>17648795</v>
      </c>
      <c r="M24" s="90">
        <v>21374670.119999997</v>
      </c>
      <c r="N24" s="90">
        <v>13278344</v>
      </c>
      <c r="O24" s="90">
        <v>16151256.5</v>
      </c>
      <c r="P24" s="90">
        <v>14443138.26</v>
      </c>
      <c r="Q24" s="90">
        <v>13727942</v>
      </c>
      <c r="R24" s="90">
        <v>33334385.25</v>
      </c>
      <c r="S24" s="90">
        <v>15989665</v>
      </c>
      <c r="T24" s="90">
        <v>7397790.5</v>
      </c>
      <c r="U24" s="90">
        <v>292914647.25</v>
      </c>
      <c r="V24" s="90">
        <v>92952795.459999993</v>
      </c>
      <c r="W24" s="90">
        <v>21263018.670000002</v>
      </c>
      <c r="X24" s="90">
        <v>33287559.700000003</v>
      </c>
      <c r="Y24" s="90">
        <v>18482860</v>
      </c>
      <c r="Z24" s="90">
        <v>24609040</v>
      </c>
      <c r="AA24" s="90">
        <v>12692133.77</v>
      </c>
      <c r="AB24" s="90">
        <v>84707233.569999993</v>
      </c>
      <c r="AC24" s="90">
        <v>31488596.18</v>
      </c>
      <c r="AD24" s="90">
        <v>14829348</v>
      </c>
      <c r="AE24" s="90">
        <v>55153798</v>
      </c>
      <c r="AF24" s="90">
        <v>16548229.5</v>
      </c>
      <c r="AG24" s="90">
        <v>54428714.25</v>
      </c>
      <c r="AH24" s="90">
        <v>29150922.449999999</v>
      </c>
      <c r="AI24" s="90">
        <v>20933392</v>
      </c>
      <c r="AJ24" s="90">
        <v>15278216.539999999</v>
      </c>
      <c r="AK24" s="90">
        <v>30394346.359999999</v>
      </c>
      <c r="AL24" s="90">
        <v>25424265</v>
      </c>
      <c r="AM24" s="90">
        <v>16398153.41</v>
      </c>
      <c r="AN24" s="90">
        <v>17400223.280000001</v>
      </c>
      <c r="AO24" s="90">
        <v>13908533.75</v>
      </c>
      <c r="AP24" s="90">
        <v>12438544.5</v>
      </c>
      <c r="AQ24" s="90">
        <v>11689735.390000001</v>
      </c>
      <c r="AR24" s="90">
        <v>8521521</v>
      </c>
      <c r="AS24" s="90">
        <v>147905672.60999998</v>
      </c>
      <c r="AT24" s="90">
        <v>9448278</v>
      </c>
      <c r="AU24" s="90">
        <v>9034960</v>
      </c>
      <c r="AV24" s="90">
        <v>11565984.4</v>
      </c>
      <c r="AW24" s="90">
        <v>20722338</v>
      </c>
      <c r="AX24" s="90">
        <v>23784276</v>
      </c>
      <c r="AY24" s="90">
        <v>11059642.5</v>
      </c>
      <c r="AZ24" s="90">
        <v>12065154.5</v>
      </c>
      <c r="BA24" s="90">
        <v>9825673.75</v>
      </c>
      <c r="BB24" s="90">
        <v>10653330</v>
      </c>
      <c r="BC24" s="90">
        <v>11506022.5</v>
      </c>
      <c r="BD24" s="90">
        <v>9784532</v>
      </c>
      <c r="BE24" s="90">
        <v>47289713</v>
      </c>
      <c r="BF24" s="90">
        <v>10443644</v>
      </c>
      <c r="BG24" s="90">
        <v>4463345</v>
      </c>
      <c r="BH24" s="90">
        <v>138368786.75</v>
      </c>
      <c r="BI24" s="90">
        <v>77853365.120000005</v>
      </c>
      <c r="BJ24" s="90">
        <v>18090332.27</v>
      </c>
      <c r="BK24" s="90">
        <v>14295974.75</v>
      </c>
      <c r="BL24" s="90">
        <v>21590149.449999999</v>
      </c>
      <c r="BM24" s="90">
        <v>18604634.75</v>
      </c>
      <c r="BN24" s="90">
        <v>12610140.52</v>
      </c>
      <c r="BO24" s="90">
        <v>1003888</v>
      </c>
      <c r="BP24" s="90">
        <v>358064</v>
      </c>
      <c r="BQ24" s="90">
        <v>132604047.25</v>
      </c>
      <c r="BR24" s="90">
        <v>18603881</v>
      </c>
      <c r="BS24" s="90">
        <v>18902058.75</v>
      </c>
      <c r="BT24" s="90">
        <v>17317192</v>
      </c>
      <c r="BU24" s="90">
        <v>15080431</v>
      </c>
      <c r="BV24" s="90">
        <v>14541041</v>
      </c>
      <c r="BW24" s="90">
        <v>11638493</v>
      </c>
      <c r="BX24" s="90">
        <v>15983755.5</v>
      </c>
      <c r="BY24" s="90">
        <v>71961315.609999999</v>
      </c>
      <c r="BZ24" s="90">
        <v>18419501.5</v>
      </c>
      <c r="CA24" s="90">
        <v>21931250</v>
      </c>
      <c r="CB24" s="90">
        <v>44457370.990000002</v>
      </c>
      <c r="CC24" s="90">
        <v>18016543.530000001</v>
      </c>
      <c r="CD24" s="90">
        <v>15082596</v>
      </c>
      <c r="CE24" s="90">
        <v>13791837</v>
      </c>
      <c r="CF24" s="90">
        <v>310555934.92000002</v>
      </c>
      <c r="CG24" s="90">
        <v>13883550</v>
      </c>
      <c r="CH24" s="90">
        <v>44257889.340000004</v>
      </c>
      <c r="CI24" s="90">
        <v>12253602</v>
      </c>
      <c r="CJ24" s="90">
        <v>19458180.32</v>
      </c>
      <c r="CK24" s="90">
        <v>13646374.5</v>
      </c>
      <c r="CL24" s="90">
        <v>17123298</v>
      </c>
      <c r="CM24" s="90">
        <v>27546993.5</v>
      </c>
      <c r="CN24" s="90">
        <v>9202750</v>
      </c>
      <c r="CO24" s="90">
        <v>13171776</v>
      </c>
      <c r="CP24" s="90">
        <v>11917515</v>
      </c>
      <c r="CQ24" s="90">
        <v>15245679</v>
      </c>
      <c r="CR24" s="90">
        <v>10994896.5</v>
      </c>
      <c r="CS24" s="90">
        <v>142441974.90000001</v>
      </c>
      <c r="CT24" s="90">
        <v>13928620</v>
      </c>
      <c r="CU24" s="90">
        <v>14947770</v>
      </c>
      <c r="CV24" s="90">
        <v>29223446</v>
      </c>
      <c r="CW24" s="90">
        <v>16176143</v>
      </c>
      <c r="CX24" s="90">
        <v>18824733.75</v>
      </c>
      <c r="CY24" s="90">
        <v>10811376</v>
      </c>
      <c r="CZ24" s="90">
        <v>7612720</v>
      </c>
      <c r="DA24" s="90">
        <v>80106860.859999999</v>
      </c>
      <c r="DB24" s="90">
        <v>123805047</v>
      </c>
      <c r="DC24" s="90">
        <v>16696474.57</v>
      </c>
      <c r="DD24" s="90">
        <v>16603287.940000001</v>
      </c>
      <c r="DE24" s="90">
        <v>37255033.450000003</v>
      </c>
      <c r="DF24" s="90">
        <v>36677696</v>
      </c>
      <c r="DG24" s="90">
        <v>31956925.5</v>
      </c>
      <c r="DH24" s="90">
        <v>36105431.210000001</v>
      </c>
      <c r="DI24" s="90">
        <v>9894622.9900000002</v>
      </c>
      <c r="DJ24" s="90">
        <v>381185658.13</v>
      </c>
      <c r="DK24" s="90">
        <v>17921767.5</v>
      </c>
      <c r="DL24" s="90">
        <v>22054221.399999999</v>
      </c>
      <c r="DM24" s="90">
        <v>17476996.98</v>
      </c>
      <c r="DN24" s="90">
        <v>16357946</v>
      </c>
      <c r="DO24" s="90">
        <v>18553754.100000001</v>
      </c>
      <c r="DP24" s="90">
        <v>35766968.980000004</v>
      </c>
      <c r="DQ24" s="90">
        <v>17767563.779999997</v>
      </c>
      <c r="DR24" s="90">
        <v>43146934.530000001</v>
      </c>
      <c r="DS24" s="90">
        <v>165497018.98000002</v>
      </c>
      <c r="DT24" s="90">
        <v>25628156</v>
      </c>
      <c r="DU24" s="90">
        <v>61590126.75</v>
      </c>
      <c r="DV24" s="90">
        <v>81657884.480000004</v>
      </c>
      <c r="DW24" s="90">
        <v>21814936</v>
      </c>
      <c r="DX24" s="90">
        <v>34842415</v>
      </c>
      <c r="DY24" s="90">
        <v>30284960</v>
      </c>
      <c r="DZ24" s="90">
        <v>10726405</v>
      </c>
      <c r="EA24" s="90">
        <v>14971705</v>
      </c>
      <c r="EB24" s="90">
        <v>16727145</v>
      </c>
      <c r="EC24" s="90">
        <v>35691580</v>
      </c>
      <c r="ED24" s="90">
        <v>76672019.670000002</v>
      </c>
      <c r="EE24" s="90">
        <v>77907608.400000006</v>
      </c>
      <c r="EF24" s="90">
        <v>12857253.75</v>
      </c>
      <c r="EG24" s="90">
        <v>16283596.210000001</v>
      </c>
      <c r="EH24" s="90">
        <v>14596880.74</v>
      </c>
      <c r="EI24" s="90">
        <v>26351178.5</v>
      </c>
      <c r="EJ24" s="90">
        <v>29535287.5</v>
      </c>
      <c r="EK24" s="90">
        <v>9129931</v>
      </c>
      <c r="EL24" s="90">
        <v>14396707</v>
      </c>
      <c r="EM24" s="90">
        <v>220185547.12</v>
      </c>
      <c r="EN24" s="90">
        <v>16515275.5</v>
      </c>
      <c r="EO24" s="90">
        <v>16489260</v>
      </c>
      <c r="EP24" s="90">
        <v>17417465.5</v>
      </c>
      <c r="EQ24" s="90">
        <v>12303909.800000001</v>
      </c>
      <c r="ER24" s="90">
        <v>11385055</v>
      </c>
      <c r="ES24" s="90">
        <v>24483952.25</v>
      </c>
      <c r="ET24" s="90">
        <v>20200168.5</v>
      </c>
      <c r="EU24" s="90">
        <v>15845451.5</v>
      </c>
      <c r="EV24" s="90">
        <v>166425251.49000001</v>
      </c>
      <c r="EW24" s="90">
        <v>7418109</v>
      </c>
      <c r="EX24" s="90">
        <v>13652159.75</v>
      </c>
      <c r="EY24" s="90">
        <v>18434040</v>
      </c>
      <c r="EZ24" s="90">
        <v>30727241</v>
      </c>
      <c r="FA24" s="90">
        <v>27521949.390000001</v>
      </c>
      <c r="FB24" s="90">
        <v>20741714.75</v>
      </c>
      <c r="FC24" s="90">
        <v>11315475</v>
      </c>
      <c r="FD24" s="90">
        <v>12417510</v>
      </c>
      <c r="FE24" s="90">
        <v>12912429.57</v>
      </c>
      <c r="FF24" s="90">
        <v>13459319</v>
      </c>
      <c r="FG24" s="90">
        <v>8163555</v>
      </c>
      <c r="FH24" s="90">
        <v>99233261.140000015</v>
      </c>
      <c r="FI24" s="90">
        <v>9695800</v>
      </c>
      <c r="FJ24" s="90">
        <v>14241838.080000002</v>
      </c>
      <c r="FK24" s="90">
        <v>10484440.59</v>
      </c>
      <c r="FL24" s="90">
        <v>20449018.93</v>
      </c>
      <c r="FM24" s="90">
        <v>18761585</v>
      </c>
      <c r="FN24" s="90">
        <v>8063484.1500000004</v>
      </c>
      <c r="FO24" s="90">
        <v>2043630.18</v>
      </c>
      <c r="FP24" s="90">
        <v>204479142.21000001</v>
      </c>
      <c r="FQ24" s="90">
        <v>12080895.5</v>
      </c>
      <c r="FR24" s="90">
        <v>22826479.240000002</v>
      </c>
      <c r="FS24" s="90">
        <v>19541402.75</v>
      </c>
      <c r="FT24" s="90">
        <v>28519682.399999999</v>
      </c>
      <c r="FU24" s="90">
        <v>15015999</v>
      </c>
      <c r="FV24" s="90">
        <v>37450033</v>
      </c>
      <c r="FW24" s="90">
        <v>21469999</v>
      </c>
      <c r="FX24" s="90">
        <v>19719600.57</v>
      </c>
      <c r="FY24" s="90">
        <v>15272248.25</v>
      </c>
      <c r="FZ24" s="90">
        <v>36649349.68</v>
      </c>
      <c r="GA24" s="90">
        <v>15089814.66</v>
      </c>
      <c r="GB24" s="90">
        <v>15886534.49</v>
      </c>
      <c r="GC24" s="90">
        <v>7191962</v>
      </c>
      <c r="GD24" s="90">
        <v>141791311.53999999</v>
      </c>
      <c r="GE24" s="90">
        <v>11833124.430000002</v>
      </c>
      <c r="GF24" s="90">
        <v>11892260.540000001</v>
      </c>
      <c r="GG24" s="90">
        <v>26752031.880000003</v>
      </c>
      <c r="GH24" s="90">
        <v>16052049.139999999</v>
      </c>
      <c r="GI24" s="90">
        <v>11287982.640000001</v>
      </c>
      <c r="GJ24" s="90">
        <v>14310282.720000001</v>
      </c>
      <c r="GK24" s="90">
        <v>37797677.170000002</v>
      </c>
      <c r="GL24" s="90">
        <v>13495172.370000001</v>
      </c>
      <c r="GM24" s="90">
        <v>6672745.5299999993</v>
      </c>
      <c r="GN24" s="90">
        <v>5088819.3099999996</v>
      </c>
      <c r="GO24" s="90">
        <v>5743567.1399999997</v>
      </c>
      <c r="GP24" s="90">
        <v>81539716</v>
      </c>
      <c r="GQ24" s="90">
        <v>27619175.609999999</v>
      </c>
      <c r="GR24" s="90">
        <v>14069392</v>
      </c>
      <c r="GS24" s="90">
        <v>25450014.699999999</v>
      </c>
      <c r="GT24" s="90">
        <v>6170589.5999999996</v>
      </c>
      <c r="GU24" s="90">
        <v>23286844</v>
      </c>
      <c r="GV24" s="90">
        <v>24294509.5</v>
      </c>
      <c r="GW24" s="90">
        <v>11298073</v>
      </c>
      <c r="GX24" s="90">
        <v>89380982.360000014</v>
      </c>
      <c r="GY24" s="90">
        <v>8595365.9399999995</v>
      </c>
      <c r="GZ24" s="90">
        <v>26453518.449999999</v>
      </c>
      <c r="HA24" s="90">
        <v>16620983.800000001</v>
      </c>
      <c r="HB24" s="90">
        <v>236820694.44999999</v>
      </c>
      <c r="HC24" s="90">
        <v>31385012.409999996</v>
      </c>
      <c r="HD24" s="90">
        <v>33923965.289999999</v>
      </c>
      <c r="HE24" s="90">
        <v>42639462.329999998</v>
      </c>
      <c r="HF24" s="90">
        <v>24397996.449999999</v>
      </c>
      <c r="HG24" s="90">
        <v>43861755.269999996</v>
      </c>
      <c r="HH24" s="90">
        <v>12101710.039999999</v>
      </c>
      <c r="HI24" s="90">
        <v>176963912.58000001</v>
      </c>
      <c r="HJ24" s="90">
        <v>29039674.789999995</v>
      </c>
      <c r="HK24" s="90">
        <v>31257023.5</v>
      </c>
      <c r="HL24" s="90">
        <v>23722124</v>
      </c>
      <c r="HM24" s="90">
        <v>16181388</v>
      </c>
      <c r="HN24" s="90">
        <v>17751731</v>
      </c>
      <c r="HO24" s="90">
        <v>25440255.129999999</v>
      </c>
      <c r="HP24" s="90">
        <v>14486657.5</v>
      </c>
      <c r="HQ24" s="90">
        <v>172092610.13</v>
      </c>
      <c r="HR24" s="90">
        <v>63284482.68</v>
      </c>
      <c r="HS24" s="90">
        <v>14843735</v>
      </c>
      <c r="HT24" s="90">
        <v>10225456.800000001</v>
      </c>
      <c r="HU24" s="90">
        <v>9080616.25</v>
      </c>
      <c r="HV24" s="90">
        <v>8027642.5</v>
      </c>
      <c r="HW24" s="90">
        <v>26842640</v>
      </c>
      <c r="HX24" s="90">
        <v>12118661.5</v>
      </c>
      <c r="HY24" s="90">
        <v>10753555</v>
      </c>
      <c r="HZ24" s="90">
        <v>12176363.33</v>
      </c>
      <c r="IA24" s="90">
        <v>10289632.57</v>
      </c>
      <c r="IB24" s="90">
        <v>19178312</v>
      </c>
      <c r="IC24" s="90">
        <v>6882206.2999999998</v>
      </c>
      <c r="ID24" s="90">
        <v>15371148.5</v>
      </c>
      <c r="IE24" s="90">
        <v>9040790</v>
      </c>
      <c r="IF24" s="90">
        <v>7700740</v>
      </c>
      <c r="IG24" s="90">
        <v>162677496.86000001</v>
      </c>
      <c r="IH24" s="90">
        <v>55906924.979999997</v>
      </c>
      <c r="II24" s="90">
        <v>17514402.25</v>
      </c>
      <c r="IJ24" s="90">
        <v>29963544</v>
      </c>
      <c r="IK24" s="90">
        <v>50179542.019999996</v>
      </c>
      <c r="IL24" s="90">
        <v>12721260</v>
      </c>
      <c r="IM24" s="90">
        <v>12825494.249999998</v>
      </c>
      <c r="IN24" s="90">
        <v>10044289.5</v>
      </c>
      <c r="IO24" s="90">
        <v>10337906.129999999</v>
      </c>
      <c r="IP24" s="90">
        <v>11172757.949999999</v>
      </c>
      <c r="IQ24" s="90">
        <v>11480464.5</v>
      </c>
      <c r="IR24" s="90">
        <v>237688898.80999997</v>
      </c>
      <c r="IS24" s="90">
        <v>79175767.489999995</v>
      </c>
      <c r="IT24" s="90">
        <v>25798099</v>
      </c>
      <c r="IU24" s="90">
        <v>18902015</v>
      </c>
      <c r="IV24" s="90">
        <v>12915073.5</v>
      </c>
      <c r="IW24" s="90">
        <v>5386291</v>
      </c>
      <c r="IX24" s="90">
        <v>14475844.5</v>
      </c>
      <c r="IY24" s="90">
        <v>7511930</v>
      </c>
      <c r="IZ24" s="90">
        <v>9646779.5</v>
      </c>
      <c r="JA24" s="90">
        <v>18165037</v>
      </c>
      <c r="JB24" s="90">
        <v>16147818</v>
      </c>
      <c r="JC24" s="90">
        <v>12669816.5</v>
      </c>
      <c r="JD24" s="90">
        <v>72333814</v>
      </c>
      <c r="JE24" s="90">
        <v>37568829.920000002</v>
      </c>
      <c r="JF24" s="90">
        <v>9166150</v>
      </c>
      <c r="JG24" s="90">
        <v>9704270</v>
      </c>
      <c r="JH24" s="90">
        <v>6861227</v>
      </c>
      <c r="JI24" s="90">
        <v>10210874</v>
      </c>
      <c r="JJ24" s="90">
        <v>79200736.189999998</v>
      </c>
      <c r="JK24" s="90">
        <v>8982235.5</v>
      </c>
      <c r="JL24" s="90">
        <v>14710967</v>
      </c>
      <c r="JM24" s="90">
        <v>16745156.4</v>
      </c>
      <c r="JN24" s="90">
        <v>10862860</v>
      </c>
      <c r="JO24" s="90">
        <v>27472576</v>
      </c>
      <c r="JP24" s="90">
        <v>9072535</v>
      </c>
      <c r="JQ24" s="90">
        <v>173117079.16</v>
      </c>
      <c r="JR24" s="90">
        <v>93076798.5</v>
      </c>
      <c r="JS24" s="90">
        <v>14180878</v>
      </c>
      <c r="JT24" s="90">
        <v>10735412.130000001</v>
      </c>
      <c r="JU24" s="90">
        <v>17689459.949999999</v>
      </c>
      <c r="JV24" s="90">
        <v>8753980</v>
      </c>
      <c r="JW24" s="90">
        <v>42257016</v>
      </c>
      <c r="JX24" s="90">
        <v>28490211.599999998</v>
      </c>
      <c r="JY24" s="90">
        <v>18784300</v>
      </c>
      <c r="JZ24" s="90">
        <v>18695885</v>
      </c>
      <c r="KA24" s="90">
        <v>12632008.75</v>
      </c>
      <c r="KB24" s="90">
        <v>13793200</v>
      </c>
      <c r="KC24" s="90">
        <v>19815105</v>
      </c>
      <c r="KD24" s="90">
        <v>6753304</v>
      </c>
      <c r="KE24" s="90">
        <v>11592078.5</v>
      </c>
      <c r="KF24" s="90">
        <v>261081325.90000001</v>
      </c>
      <c r="KG24" s="90">
        <v>0</v>
      </c>
      <c r="KH24" s="90">
        <v>17323243.310000002</v>
      </c>
      <c r="KI24" s="90">
        <v>17162572.5</v>
      </c>
      <c r="KJ24" s="90">
        <v>12768454.34</v>
      </c>
      <c r="KK24" s="90">
        <v>11743477</v>
      </c>
      <c r="KL24" s="90">
        <v>65111675.099999994</v>
      </c>
      <c r="KM24" s="90">
        <v>13648777.75</v>
      </c>
      <c r="KN24" s="90">
        <v>12653269.25</v>
      </c>
      <c r="KO24" s="90">
        <v>83861018.390000001</v>
      </c>
      <c r="KP24" s="90">
        <v>15074286.529999999</v>
      </c>
      <c r="KQ24" s="90">
        <v>19204160.969999999</v>
      </c>
      <c r="KR24" s="90">
        <v>41753549</v>
      </c>
      <c r="KS24" s="90">
        <v>12567063</v>
      </c>
      <c r="KT24" s="90">
        <v>20002771.25</v>
      </c>
      <c r="KU24" s="90">
        <v>151070908.04000002</v>
      </c>
      <c r="KV24" s="90">
        <v>20194090.5</v>
      </c>
      <c r="KW24" s="90">
        <v>119894699.8</v>
      </c>
      <c r="KX24" s="90">
        <v>13366722.5</v>
      </c>
      <c r="KY24" s="90">
        <v>10310585</v>
      </c>
      <c r="KZ24" s="90">
        <v>25477057</v>
      </c>
      <c r="LA24" s="90">
        <v>27263048</v>
      </c>
      <c r="LB24" s="90">
        <v>17340006</v>
      </c>
      <c r="LC24" s="90">
        <v>15782749.5</v>
      </c>
      <c r="LD24" s="90">
        <v>11999195</v>
      </c>
      <c r="LE24" s="90">
        <v>265639003.88999999</v>
      </c>
      <c r="LF24" s="90">
        <v>56388492.230000004</v>
      </c>
      <c r="LG24" s="90">
        <v>80885448</v>
      </c>
      <c r="LH24" s="90">
        <v>58588631.5</v>
      </c>
      <c r="LI24" s="90">
        <v>22539251.630000003</v>
      </c>
      <c r="LJ24" s="90">
        <v>14466833</v>
      </c>
      <c r="LK24" s="90">
        <v>9565768</v>
      </c>
      <c r="LL24" s="90">
        <v>21238651</v>
      </c>
      <c r="LM24" s="90">
        <v>12326526.25</v>
      </c>
      <c r="LN24" s="90">
        <v>25377707</v>
      </c>
      <c r="LO24" s="90">
        <v>8413979.75</v>
      </c>
      <c r="LP24" s="90">
        <v>75452965.99000001</v>
      </c>
      <c r="LQ24" s="90">
        <v>15186614</v>
      </c>
      <c r="LR24" s="90">
        <v>10694745</v>
      </c>
      <c r="LS24" s="90">
        <v>244367396</v>
      </c>
      <c r="LT24" s="90">
        <v>103015898.50999999</v>
      </c>
      <c r="LU24" s="90">
        <v>250036754</v>
      </c>
      <c r="LV24" s="90">
        <v>76755939.329999998</v>
      </c>
      <c r="LW24" s="90">
        <v>21870588.5</v>
      </c>
      <c r="LX24" s="90">
        <v>31342087.75</v>
      </c>
      <c r="LY24" s="90">
        <v>21295433</v>
      </c>
      <c r="LZ24" s="90">
        <v>17133903.18</v>
      </c>
      <c r="MA24" s="90">
        <v>17209310</v>
      </c>
      <c r="MB24" s="90">
        <v>17413196</v>
      </c>
      <c r="MC24" s="90">
        <v>40158422.75</v>
      </c>
      <c r="MD24" s="90">
        <v>13111496</v>
      </c>
      <c r="ME24" s="90">
        <v>266887252</v>
      </c>
      <c r="MF24" s="90">
        <v>16391377.609999999</v>
      </c>
      <c r="MG24" s="90">
        <v>9298598</v>
      </c>
      <c r="MH24" s="90">
        <v>11751469.5</v>
      </c>
      <c r="MI24" s="90">
        <v>9476142</v>
      </c>
      <c r="MJ24" s="90">
        <v>19971001</v>
      </c>
      <c r="MK24" s="90">
        <v>14073588</v>
      </c>
      <c r="ML24" s="90">
        <v>13553070</v>
      </c>
      <c r="MM24" s="90">
        <v>26690205.759999998</v>
      </c>
      <c r="MN24" s="90">
        <v>15440927</v>
      </c>
      <c r="MO24" s="90">
        <v>16127869.75</v>
      </c>
      <c r="MP24" s="90">
        <v>12620094</v>
      </c>
      <c r="MQ24" s="90">
        <v>203490493.32999998</v>
      </c>
      <c r="MR24" s="90">
        <v>23174589.5</v>
      </c>
      <c r="MS24" s="90">
        <v>21080668.649999999</v>
      </c>
      <c r="MT24" s="90">
        <v>28932799</v>
      </c>
      <c r="MU24" s="90">
        <v>26014321.5</v>
      </c>
      <c r="MV24" s="90">
        <v>18117414</v>
      </c>
      <c r="MW24" s="90">
        <v>48785947.030100003</v>
      </c>
      <c r="MX24" s="90">
        <v>28807741.66</v>
      </c>
      <c r="MY24" s="90">
        <v>18774346</v>
      </c>
      <c r="MZ24" s="90">
        <v>8946456</v>
      </c>
      <c r="NA24" s="90">
        <v>6112335</v>
      </c>
      <c r="NB24" s="90">
        <v>423411032</v>
      </c>
      <c r="NC24" s="90">
        <v>55650784.439999998</v>
      </c>
      <c r="ND24" s="90">
        <v>18006436.699999999</v>
      </c>
      <c r="NE24" s="90">
        <v>140781109.37</v>
      </c>
      <c r="NF24" s="90">
        <v>13809918.950000001</v>
      </c>
      <c r="NG24" s="90">
        <v>42483560.589999996</v>
      </c>
      <c r="NH24" s="90">
        <v>76671612.719999999</v>
      </c>
      <c r="NI24" s="90">
        <v>69927043.400000006</v>
      </c>
      <c r="NJ24" s="90">
        <v>10681760.41</v>
      </c>
      <c r="NK24" s="90">
        <v>22295840.93</v>
      </c>
      <c r="NL24" s="90">
        <v>22378012.559999999</v>
      </c>
      <c r="NM24" s="90">
        <v>15593100.1</v>
      </c>
      <c r="NN24" s="90">
        <v>82869205</v>
      </c>
      <c r="NO24" s="90">
        <v>12374399.5</v>
      </c>
      <c r="NP24" s="90">
        <v>11495219</v>
      </c>
      <c r="NQ24" s="90">
        <v>15197283.789999999</v>
      </c>
      <c r="NR24" s="90">
        <v>10491706.870000001</v>
      </c>
      <c r="NS24" s="90">
        <v>8666155.5</v>
      </c>
      <c r="NT24" s="90">
        <v>10641802.609999999</v>
      </c>
      <c r="NU24" s="90">
        <v>152033613.19999999</v>
      </c>
      <c r="NV24" s="90">
        <v>83681400.840000004</v>
      </c>
      <c r="NW24" s="90">
        <v>18263656.850000001</v>
      </c>
      <c r="NX24" s="90">
        <v>10723329</v>
      </c>
      <c r="NY24" s="90">
        <v>12773620.060000001</v>
      </c>
      <c r="NZ24" s="90">
        <v>21418022</v>
      </c>
      <c r="OA24" s="90">
        <v>10627371.26</v>
      </c>
      <c r="OB24" s="90">
        <v>236821835.56999999</v>
      </c>
      <c r="OC24" s="90">
        <v>54625323.780000001</v>
      </c>
      <c r="OD24" s="90">
        <v>19588396</v>
      </c>
      <c r="OE24" s="90">
        <v>49514559.75</v>
      </c>
      <c r="OF24" s="90">
        <v>16669884.75</v>
      </c>
      <c r="OG24" s="90">
        <v>19086377.740000002</v>
      </c>
      <c r="OH24" s="90">
        <v>24016808.600000001</v>
      </c>
      <c r="OI24" s="90">
        <v>6184920</v>
      </c>
      <c r="OJ24" s="90">
        <v>15966845.48</v>
      </c>
      <c r="OK24" s="90">
        <v>211111433.21000001</v>
      </c>
      <c r="OL24" s="90">
        <v>52306018.280000001</v>
      </c>
      <c r="OM24" s="90">
        <v>85896865.829999998</v>
      </c>
      <c r="ON24" s="90">
        <v>30963499.5</v>
      </c>
      <c r="OO24" s="90">
        <v>29828463.829999998</v>
      </c>
      <c r="OP24" s="90">
        <v>9963599.75</v>
      </c>
      <c r="OQ24" s="90">
        <v>140531549.46000001</v>
      </c>
      <c r="OR24" s="90">
        <v>12882385</v>
      </c>
      <c r="OS24" s="90">
        <v>16141360</v>
      </c>
      <c r="OT24" s="90">
        <v>23125072.449999999</v>
      </c>
      <c r="OU24" s="90">
        <v>21320884</v>
      </c>
      <c r="OV24" s="90">
        <v>42446178.710000001</v>
      </c>
      <c r="OW24" s="90">
        <v>16640279.48</v>
      </c>
      <c r="OX24" s="90">
        <v>10166329</v>
      </c>
      <c r="OY24" s="90">
        <v>7202170</v>
      </c>
      <c r="OZ24" s="90">
        <v>191675116.06</v>
      </c>
      <c r="PA24" s="90">
        <v>14673881.85</v>
      </c>
      <c r="PB24" s="90">
        <v>40188703</v>
      </c>
      <c r="PC24" s="90">
        <v>10215562</v>
      </c>
      <c r="PD24" s="90">
        <v>29116132.27</v>
      </c>
      <c r="PE24" s="90">
        <v>47832688</v>
      </c>
      <c r="PF24" s="90">
        <v>14663423.949999999</v>
      </c>
      <c r="PG24" s="90">
        <v>10537882.300000001</v>
      </c>
      <c r="PH24" s="90">
        <v>21725143</v>
      </c>
      <c r="PI24" s="90">
        <v>18974101.629999999</v>
      </c>
      <c r="PJ24" s="90">
        <v>24083715.5</v>
      </c>
      <c r="PK24" s="90">
        <v>29020701.75</v>
      </c>
      <c r="PL24" s="90">
        <v>10645704</v>
      </c>
      <c r="PM24" s="90">
        <v>57317845.75</v>
      </c>
      <c r="PN24" s="90">
        <v>8614120</v>
      </c>
      <c r="PO24" s="90">
        <v>4834808</v>
      </c>
      <c r="PP24" s="90">
        <v>5304323.91</v>
      </c>
      <c r="PQ24" s="90">
        <v>8375790.5</v>
      </c>
      <c r="PR24" s="90">
        <v>457088849.80000007</v>
      </c>
      <c r="PS24" s="90">
        <v>16540402</v>
      </c>
      <c r="PT24" s="90">
        <v>13647558</v>
      </c>
      <c r="PU24" s="90">
        <v>18902714</v>
      </c>
      <c r="PV24" s="90">
        <v>109212204.5</v>
      </c>
      <c r="PW24" s="90">
        <v>25353349.73</v>
      </c>
      <c r="PX24" s="90">
        <v>42598885</v>
      </c>
      <c r="PY24" s="90">
        <v>17114096</v>
      </c>
      <c r="PZ24" s="90">
        <v>41259159</v>
      </c>
      <c r="QA24" s="90">
        <v>11667661</v>
      </c>
      <c r="QB24" s="90">
        <v>29863763.600000001</v>
      </c>
      <c r="QC24" s="90">
        <v>13324014.5</v>
      </c>
      <c r="QD24" s="90">
        <v>13171609.4</v>
      </c>
      <c r="QE24" s="90">
        <v>23407539</v>
      </c>
      <c r="QF24" s="90">
        <v>24456781.689999998</v>
      </c>
      <c r="QG24" s="90">
        <v>29388233</v>
      </c>
      <c r="QH24" s="90">
        <v>15675788</v>
      </c>
      <c r="QI24" s="90">
        <v>14839537.08</v>
      </c>
      <c r="QJ24" s="90">
        <v>9828832</v>
      </c>
      <c r="QK24" s="90">
        <v>41878668.549999997</v>
      </c>
      <c r="QL24" s="90">
        <v>41141863.100000001</v>
      </c>
      <c r="QM24" s="90">
        <v>13348603</v>
      </c>
      <c r="QN24" s="90">
        <v>2460261.4</v>
      </c>
      <c r="QO24" s="90">
        <v>2557242.5</v>
      </c>
      <c r="QP24" s="90">
        <v>5184527.4000000004</v>
      </c>
      <c r="QQ24" s="90">
        <v>5586065</v>
      </c>
      <c r="QR24" s="90">
        <v>203804582.13</v>
      </c>
      <c r="QS24" s="90">
        <v>10495150</v>
      </c>
      <c r="QT24" s="90">
        <v>34366450.5</v>
      </c>
      <c r="QU24" s="90">
        <v>20446945</v>
      </c>
      <c r="QV24" s="90">
        <v>20290087</v>
      </c>
      <c r="QW24" s="90">
        <v>45492107</v>
      </c>
      <c r="QX24" s="90">
        <v>17323485</v>
      </c>
      <c r="QY24" s="90">
        <v>29932863.469999999</v>
      </c>
      <c r="QZ24" s="90">
        <v>34411558.25</v>
      </c>
      <c r="RA24" s="90">
        <v>13572061</v>
      </c>
      <c r="RB24" s="90">
        <v>14022545</v>
      </c>
      <c r="RC24" s="90">
        <v>6701090</v>
      </c>
      <c r="RD24" s="90">
        <v>5096860</v>
      </c>
      <c r="RE24" s="90">
        <v>285520534</v>
      </c>
      <c r="RF24" s="90">
        <v>36943240.740000002</v>
      </c>
      <c r="RG24" s="90">
        <v>14040167</v>
      </c>
      <c r="RH24" s="90">
        <v>21324187.140000001</v>
      </c>
      <c r="RI24" s="90">
        <v>15895544.859999999</v>
      </c>
      <c r="RJ24" s="90">
        <v>21460482.370000001</v>
      </c>
      <c r="RK24" s="90">
        <v>46592166</v>
      </c>
      <c r="RL24" s="90">
        <v>14456064.32</v>
      </c>
      <c r="RM24" s="90">
        <v>19653725.5</v>
      </c>
      <c r="RN24" s="90">
        <v>35714217</v>
      </c>
      <c r="RO24" s="90">
        <v>46137395</v>
      </c>
      <c r="RP24" s="90">
        <v>11616429</v>
      </c>
      <c r="RQ24" s="90">
        <v>10947175</v>
      </c>
      <c r="RR24" s="90">
        <v>19979980.25</v>
      </c>
      <c r="RS24" s="90">
        <v>12125110.33</v>
      </c>
      <c r="RT24" s="90">
        <v>12022693</v>
      </c>
      <c r="RU24" s="90">
        <v>13165035</v>
      </c>
      <c r="RV24" s="90">
        <v>8775296</v>
      </c>
      <c r="RW24" s="90">
        <v>6470394.2999999998</v>
      </c>
      <c r="RX24" s="90">
        <v>7645515</v>
      </c>
      <c r="RY24" s="90">
        <v>104845939.71000001</v>
      </c>
      <c r="RZ24" s="90">
        <v>13675242</v>
      </c>
      <c r="SA24" s="90">
        <v>12422668.75</v>
      </c>
      <c r="SB24" s="90">
        <v>11455762.5</v>
      </c>
      <c r="SC24" s="90">
        <v>9070133</v>
      </c>
      <c r="SD24" s="90">
        <v>16366310.109999999</v>
      </c>
      <c r="SE24" s="90">
        <v>13358552.5</v>
      </c>
      <c r="SF24" s="90">
        <v>26578089.620000001</v>
      </c>
      <c r="SG24" s="90">
        <v>12720075</v>
      </c>
      <c r="SH24" s="90">
        <v>15733865</v>
      </c>
      <c r="SI24" s="90">
        <v>36314823</v>
      </c>
      <c r="SJ24" s="90">
        <v>6365310</v>
      </c>
      <c r="SK24" s="90">
        <v>80796864.030000001</v>
      </c>
      <c r="SL24" s="90">
        <v>17894039.5</v>
      </c>
      <c r="SM24" s="90">
        <v>21820518.079999998</v>
      </c>
      <c r="SN24" s="90">
        <v>37979752.5</v>
      </c>
      <c r="SO24" s="90">
        <v>18015461</v>
      </c>
      <c r="SP24" s="90">
        <v>21876976</v>
      </c>
      <c r="SQ24" s="90">
        <v>15396553.699999999</v>
      </c>
      <c r="SR24" s="90">
        <v>13505630</v>
      </c>
      <c r="SS24" s="90">
        <v>144166872.43000001</v>
      </c>
      <c r="ST24" s="90">
        <v>11046665</v>
      </c>
      <c r="SU24" s="90">
        <v>18891726.009999998</v>
      </c>
      <c r="SV24" s="90">
        <v>21423600.25</v>
      </c>
      <c r="SW24" s="90">
        <v>9191646.5</v>
      </c>
      <c r="SX24" s="90">
        <v>11396754</v>
      </c>
      <c r="SY24" s="90">
        <v>16271596.5</v>
      </c>
      <c r="SZ24" s="90">
        <v>34174875</v>
      </c>
      <c r="TA24" s="90">
        <v>15851330.32</v>
      </c>
      <c r="TB24" s="90">
        <v>12170774.550000001</v>
      </c>
      <c r="TC24" s="90">
        <v>17339334</v>
      </c>
      <c r="TD24" s="90">
        <v>26859755.829999998</v>
      </c>
      <c r="TE24" s="90">
        <v>15321954</v>
      </c>
      <c r="TF24" s="90">
        <v>11793980</v>
      </c>
      <c r="TG24" s="90">
        <v>209662408</v>
      </c>
      <c r="TH24" s="90">
        <v>13321290.48</v>
      </c>
      <c r="TI24" s="90">
        <v>11441550</v>
      </c>
      <c r="TJ24" s="90">
        <v>25553559.240000002</v>
      </c>
      <c r="TK24" s="90">
        <v>21811858.990000002</v>
      </c>
      <c r="TL24" s="90">
        <v>13796708.5</v>
      </c>
      <c r="TM24" s="90">
        <v>7802023</v>
      </c>
      <c r="TN24" s="90">
        <v>42643915.689999998</v>
      </c>
      <c r="TO24" s="90">
        <v>13081604.75</v>
      </c>
      <c r="TP24" s="90">
        <v>18891200.77</v>
      </c>
      <c r="TQ24" s="90">
        <v>19699738.719999999</v>
      </c>
      <c r="TR24" s="90">
        <v>11743415.24</v>
      </c>
      <c r="TS24" s="90">
        <v>8033977</v>
      </c>
      <c r="TT24" s="90">
        <v>13023504</v>
      </c>
      <c r="TU24" s="90">
        <v>9866637</v>
      </c>
      <c r="TV24" s="90">
        <v>11341583.5</v>
      </c>
      <c r="TW24" s="90">
        <v>71369821.5</v>
      </c>
      <c r="TX24" s="90">
        <v>13763338.5</v>
      </c>
      <c r="TY24" s="90">
        <v>126747162.34</v>
      </c>
      <c r="TZ24" s="90">
        <v>34999523</v>
      </c>
      <c r="UA24" s="90">
        <v>12949602.43</v>
      </c>
      <c r="UB24" s="90">
        <v>16796069</v>
      </c>
      <c r="UC24" s="90">
        <v>108657947.83</v>
      </c>
      <c r="UD24" s="90">
        <v>9148761.4600000009</v>
      </c>
      <c r="UE24" s="90">
        <v>9001380</v>
      </c>
      <c r="UF24" s="90">
        <v>12005662.25</v>
      </c>
      <c r="UG24" s="90">
        <v>9411164.25</v>
      </c>
      <c r="UH24" s="90">
        <v>107004605</v>
      </c>
      <c r="UI24" s="90">
        <v>26904580.719999999</v>
      </c>
      <c r="UJ24" s="90">
        <v>18250706.990000002</v>
      </c>
      <c r="UK24" s="90">
        <v>30124882.689999998</v>
      </c>
      <c r="UL24" s="90">
        <v>23006689.289999999</v>
      </c>
      <c r="UM24" s="90">
        <v>17074445</v>
      </c>
      <c r="UN24" s="90">
        <v>416014497.5</v>
      </c>
      <c r="UO24" s="90">
        <v>17538071</v>
      </c>
      <c r="UP24" s="90">
        <v>17981160</v>
      </c>
      <c r="UQ24" s="90">
        <v>61190203</v>
      </c>
      <c r="UR24" s="90">
        <v>5410467</v>
      </c>
      <c r="US24" s="90">
        <v>13551205.75</v>
      </c>
      <c r="UT24" s="90">
        <v>39810161.439999998</v>
      </c>
      <c r="UU24" s="90">
        <v>12696176</v>
      </c>
      <c r="UV24" s="90">
        <v>12901028.5</v>
      </c>
      <c r="UW24" s="90">
        <v>15425503.75</v>
      </c>
      <c r="UX24" s="90">
        <v>18302905</v>
      </c>
      <c r="UY24" s="90">
        <v>36691747</v>
      </c>
      <c r="UZ24" s="90">
        <v>23503117.5</v>
      </c>
      <c r="VA24" s="90">
        <v>30769831</v>
      </c>
      <c r="VB24" s="90">
        <v>12006290</v>
      </c>
      <c r="VC24" s="90">
        <v>10832903.5</v>
      </c>
      <c r="VD24" s="90">
        <v>11940166.25</v>
      </c>
      <c r="VE24" s="90">
        <v>12502815.25</v>
      </c>
      <c r="VF24" s="90">
        <v>42962245.090000004</v>
      </c>
      <c r="VG24" s="90">
        <v>8785684</v>
      </c>
      <c r="VH24" s="90">
        <v>8072553</v>
      </c>
      <c r="VI24" s="90">
        <v>7318281.5</v>
      </c>
      <c r="VJ24" s="90">
        <v>208647230.42000002</v>
      </c>
      <c r="VK24" s="90">
        <v>15729810</v>
      </c>
      <c r="VL24" s="90">
        <v>14992053.649999999</v>
      </c>
      <c r="VM24" s="90">
        <v>23516709</v>
      </c>
      <c r="VN24" s="90">
        <v>29696484</v>
      </c>
      <c r="VO24" s="90">
        <v>29050949</v>
      </c>
      <c r="VP24" s="90">
        <v>21398487.5</v>
      </c>
      <c r="VQ24" s="90">
        <v>15026820</v>
      </c>
      <c r="VR24" s="90">
        <v>15677987</v>
      </c>
      <c r="VS24" s="90">
        <v>61607109.039999999</v>
      </c>
      <c r="VT24" s="90">
        <v>15629707.5</v>
      </c>
      <c r="VU24" s="90">
        <v>23546597.59</v>
      </c>
      <c r="VV24" s="90">
        <v>15859876.5</v>
      </c>
      <c r="VW24" s="90">
        <v>13793005</v>
      </c>
      <c r="VX24" s="90">
        <v>10259653</v>
      </c>
      <c r="VY24" s="90">
        <v>645472259.13999999</v>
      </c>
      <c r="VZ24" s="90">
        <v>33521319.079999998</v>
      </c>
      <c r="WA24" s="90">
        <v>23147671</v>
      </c>
      <c r="WB24" s="90">
        <v>18211357.5</v>
      </c>
      <c r="WC24" s="90">
        <v>12730195.33</v>
      </c>
      <c r="WD24" s="90">
        <v>19981893</v>
      </c>
      <c r="WE24" s="90">
        <v>33920767</v>
      </c>
      <c r="WF24" s="90">
        <v>37088662.5</v>
      </c>
      <c r="WG24" s="90">
        <v>20857964</v>
      </c>
      <c r="WH24" s="90">
        <v>27002031</v>
      </c>
      <c r="WI24" s="90">
        <v>17783154</v>
      </c>
      <c r="WJ24" s="90">
        <v>50347067.539999999</v>
      </c>
      <c r="WK24" s="90">
        <v>23348219</v>
      </c>
      <c r="WL24" s="90">
        <v>35967302</v>
      </c>
      <c r="WM24" s="90">
        <v>61113725.25</v>
      </c>
      <c r="WN24" s="90">
        <v>22981523.289999999</v>
      </c>
      <c r="WO24" s="90">
        <v>26252280.25</v>
      </c>
      <c r="WP24" s="90">
        <v>33607499.5</v>
      </c>
      <c r="WQ24" s="90">
        <v>13555175.5</v>
      </c>
      <c r="WR24" s="90">
        <v>40206822</v>
      </c>
      <c r="WS24" s="90">
        <v>95118256.25</v>
      </c>
      <c r="WT24" s="90">
        <v>21929521.5</v>
      </c>
      <c r="WU24" s="90">
        <v>14152283</v>
      </c>
      <c r="WV24" s="90">
        <v>10771411</v>
      </c>
      <c r="WW24" s="90">
        <v>16204731.550000001</v>
      </c>
      <c r="WX24" s="90">
        <v>14380471.5</v>
      </c>
      <c r="WY24" s="90">
        <v>15586056</v>
      </c>
      <c r="WZ24" s="90">
        <v>13977580.960000001</v>
      </c>
      <c r="XA24" s="90">
        <v>101978827.22999999</v>
      </c>
      <c r="XB24" s="90">
        <v>10854486.5</v>
      </c>
      <c r="XC24" s="90">
        <v>6341652</v>
      </c>
      <c r="XD24" s="90">
        <v>6674636.54</v>
      </c>
      <c r="XE24" s="90">
        <v>8452827.5099999998</v>
      </c>
      <c r="XF24" s="90">
        <v>327005272.5</v>
      </c>
      <c r="XG24" s="90">
        <v>24920414</v>
      </c>
      <c r="XH24" s="90">
        <v>26834082.559999999</v>
      </c>
      <c r="XI24" s="90">
        <v>122069117.97</v>
      </c>
      <c r="XJ24" s="90">
        <v>27090368.030000001</v>
      </c>
      <c r="XK24" s="90">
        <v>35336686.5</v>
      </c>
      <c r="XL24" s="90">
        <v>43252699.5</v>
      </c>
      <c r="XM24" s="90">
        <v>26857277.5</v>
      </c>
      <c r="XN24" s="90">
        <v>24571561.5</v>
      </c>
      <c r="XO24" s="90">
        <v>52589346.5</v>
      </c>
      <c r="XP24" s="90">
        <v>35462514.869999997</v>
      </c>
      <c r="XQ24" s="90">
        <v>17162072</v>
      </c>
      <c r="XR24" s="90">
        <v>13103448</v>
      </c>
      <c r="XS24" s="90">
        <v>20755262</v>
      </c>
      <c r="XT24" s="90">
        <v>17574318.5</v>
      </c>
      <c r="XU24" s="90">
        <v>12840857</v>
      </c>
      <c r="XV24" s="90">
        <v>13982730</v>
      </c>
      <c r="XW24" s="90">
        <v>16279307</v>
      </c>
      <c r="XX24" s="90">
        <v>15048401</v>
      </c>
      <c r="XY24" s="90">
        <v>16436674</v>
      </c>
      <c r="XZ24" s="90">
        <v>14827802</v>
      </c>
      <c r="YA24" s="90">
        <v>11929275</v>
      </c>
      <c r="YB24" s="90">
        <v>14355658</v>
      </c>
      <c r="YC24" s="90">
        <v>292689037</v>
      </c>
      <c r="YD24" s="90">
        <v>21103225</v>
      </c>
      <c r="YE24" s="90">
        <v>40194116</v>
      </c>
      <c r="YF24" s="90">
        <v>16167249</v>
      </c>
      <c r="YG24" s="90">
        <v>81615068.75</v>
      </c>
      <c r="YH24" s="90">
        <v>24666344.799999997</v>
      </c>
      <c r="YI24" s="90">
        <v>44011856.200000003</v>
      </c>
      <c r="YJ24" s="90">
        <v>11091270</v>
      </c>
      <c r="YK24" s="90">
        <v>68296674</v>
      </c>
      <c r="YL24" s="90">
        <v>48935572.5</v>
      </c>
      <c r="YM24" s="90">
        <v>28221984</v>
      </c>
      <c r="YN24" s="90">
        <v>19895775</v>
      </c>
      <c r="YO24" s="90">
        <v>15978742</v>
      </c>
      <c r="YP24" s="90">
        <v>20026228.5</v>
      </c>
      <c r="YQ24" s="90">
        <v>7641650</v>
      </c>
      <c r="YR24" s="90">
        <v>8369332</v>
      </c>
      <c r="YS24" s="90">
        <v>10772978.9</v>
      </c>
      <c r="YT24" s="90">
        <v>119675135.97</v>
      </c>
      <c r="YU24" s="90">
        <v>17834908</v>
      </c>
      <c r="YV24" s="90">
        <v>14645134</v>
      </c>
      <c r="YW24" s="90">
        <v>17607225.02</v>
      </c>
      <c r="YX24" s="90">
        <v>16720489.25</v>
      </c>
      <c r="YY24" s="90">
        <v>11790615</v>
      </c>
      <c r="YZ24" s="90">
        <v>14299082</v>
      </c>
      <c r="ZA24" s="90">
        <v>135447745.09</v>
      </c>
      <c r="ZB24" s="90">
        <v>10794100</v>
      </c>
      <c r="ZC24" s="90">
        <v>18924134.600000001</v>
      </c>
      <c r="ZD24" s="90">
        <v>21810093</v>
      </c>
      <c r="ZE24" s="90">
        <v>10622788</v>
      </c>
      <c r="ZF24" s="90">
        <v>17948130.939999998</v>
      </c>
      <c r="ZG24" s="90">
        <v>10617949.25</v>
      </c>
      <c r="ZH24" s="90">
        <v>10288100.75</v>
      </c>
      <c r="ZI24" s="90">
        <v>38385978</v>
      </c>
      <c r="ZJ24" s="90">
        <v>291915206.06</v>
      </c>
      <c r="ZK24" s="90">
        <v>12220263</v>
      </c>
      <c r="ZL24" s="90">
        <v>32839668</v>
      </c>
      <c r="ZM24" s="90">
        <v>60434383</v>
      </c>
      <c r="ZN24" s="90">
        <v>39734614</v>
      </c>
      <c r="ZO24" s="90">
        <v>14773821</v>
      </c>
      <c r="ZP24" s="90">
        <v>17584939</v>
      </c>
      <c r="ZQ24" s="90">
        <v>28694790.5</v>
      </c>
      <c r="ZR24" s="90">
        <v>27973495</v>
      </c>
      <c r="ZS24" s="90">
        <v>42592564.480000004</v>
      </c>
      <c r="ZT24" s="90">
        <v>10609630</v>
      </c>
      <c r="ZU24" s="90">
        <v>12959441</v>
      </c>
      <c r="ZV24" s="90">
        <v>14749457.5</v>
      </c>
      <c r="ZW24" s="90">
        <v>17462392</v>
      </c>
      <c r="ZX24" s="90">
        <v>12560921.199999999</v>
      </c>
      <c r="ZY24" s="90">
        <v>15741318</v>
      </c>
      <c r="ZZ24" s="90">
        <v>19552092.919999998</v>
      </c>
      <c r="AAA24" s="90">
        <v>10722255</v>
      </c>
      <c r="AAB24" s="90">
        <v>10977434.4</v>
      </c>
      <c r="AAC24" s="90">
        <v>9254987.9299999997</v>
      </c>
      <c r="AAD24" s="90">
        <v>9854693.7100000009</v>
      </c>
      <c r="AAE24" s="90">
        <v>8188184</v>
      </c>
      <c r="AAF24" s="90">
        <v>105446357.67</v>
      </c>
      <c r="AAG24" s="90">
        <v>14946695.5</v>
      </c>
      <c r="AAH24" s="90">
        <v>18284655</v>
      </c>
      <c r="AAI24" s="90">
        <v>14979910</v>
      </c>
      <c r="AAJ24" s="90">
        <v>14146520.5</v>
      </c>
      <c r="AAK24" s="90">
        <v>21361173</v>
      </c>
      <c r="AAL24" s="90">
        <v>12530770</v>
      </c>
      <c r="AAM24" s="90">
        <v>523138256.11000001</v>
      </c>
      <c r="AAN24" s="90">
        <v>23646686</v>
      </c>
      <c r="AAO24" s="90">
        <v>13445087</v>
      </c>
      <c r="AAP24" s="90">
        <v>27567869</v>
      </c>
      <c r="AAQ24" s="90">
        <v>27287594</v>
      </c>
      <c r="AAR24" s="90">
        <v>21381584</v>
      </c>
      <c r="AAS24" s="90">
        <v>25983304</v>
      </c>
      <c r="AAT24" s="90">
        <v>30414088.5</v>
      </c>
      <c r="AAU24" s="90">
        <v>48741241</v>
      </c>
      <c r="AAV24" s="90">
        <v>16314032</v>
      </c>
      <c r="AAW24" s="90">
        <v>25445387.5</v>
      </c>
      <c r="AAX24" s="90">
        <v>99507635</v>
      </c>
      <c r="AAY24" s="90">
        <v>42747439</v>
      </c>
      <c r="AAZ24" s="90">
        <v>12008281</v>
      </c>
      <c r="ABA24" s="90">
        <v>17902616</v>
      </c>
      <c r="ABB24" s="90">
        <v>17346712</v>
      </c>
      <c r="ABC24" s="90">
        <v>11200152.5</v>
      </c>
      <c r="ABD24" s="90">
        <v>23030845</v>
      </c>
      <c r="ABE24" s="90">
        <v>12719790</v>
      </c>
      <c r="ABF24" s="90">
        <v>106658939</v>
      </c>
      <c r="ABG24" s="90">
        <v>72474940.24000001</v>
      </c>
      <c r="ABH24" s="90">
        <v>12642174</v>
      </c>
      <c r="ABI24" s="90">
        <v>11898781.5</v>
      </c>
      <c r="ABJ24" s="90">
        <v>11439472</v>
      </c>
      <c r="ABK24" s="90">
        <v>9837171</v>
      </c>
      <c r="ABL24" s="90">
        <v>8375885</v>
      </c>
      <c r="ABM24" s="90">
        <v>117799538.59</v>
      </c>
      <c r="ABN24" s="90">
        <v>19301961.600000001</v>
      </c>
      <c r="ABO24" s="90">
        <v>17028441.309999999</v>
      </c>
      <c r="ABP24" s="90">
        <v>23772721.240000002</v>
      </c>
      <c r="ABQ24" s="90">
        <v>25425511</v>
      </c>
      <c r="ABR24" s="90">
        <v>17455702.5</v>
      </c>
      <c r="ABS24" s="90">
        <v>13156536</v>
      </c>
      <c r="ABT24" s="90">
        <v>18044190</v>
      </c>
      <c r="ABU24" s="90">
        <v>8279597</v>
      </c>
      <c r="ABV24" s="90">
        <v>135807136.25</v>
      </c>
      <c r="ABW24" s="90">
        <v>13249642</v>
      </c>
      <c r="ABX24" s="90">
        <v>25487653</v>
      </c>
      <c r="ABY24" s="90">
        <v>12652005</v>
      </c>
      <c r="ABZ24" s="90">
        <v>13828182.5</v>
      </c>
      <c r="ACA24" s="90">
        <v>46020585</v>
      </c>
      <c r="ACB24" s="90">
        <v>11861074.949999999</v>
      </c>
      <c r="ACC24" s="90">
        <v>13678529</v>
      </c>
      <c r="ACD24" s="90">
        <v>14691592</v>
      </c>
      <c r="ACE24" s="90">
        <v>21691260</v>
      </c>
      <c r="ACF24" s="90">
        <v>9525667</v>
      </c>
      <c r="ACG24" s="90">
        <v>311107909.88999999</v>
      </c>
      <c r="ACH24" s="90">
        <v>8643681.2899999991</v>
      </c>
      <c r="ACI24" s="90">
        <v>19601141.259999998</v>
      </c>
      <c r="ACJ24" s="90">
        <v>31738636</v>
      </c>
      <c r="ACK24" s="90">
        <v>16522647</v>
      </c>
      <c r="ACL24" s="90">
        <v>17365629</v>
      </c>
      <c r="ACM24" s="90">
        <v>25826389.5</v>
      </c>
      <c r="ACN24" s="90">
        <v>87964077.74000001</v>
      </c>
      <c r="ACO24" s="90">
        <v>117267406</v>
      </c>
      <c r="ACP24" s="90">
        <v>19184708</v>
      </c>
      <c r="ACQ24" s="90">
        <v>28731406.800000001</v>
      </c>
      <c r="ACR24" s="90">
        <v>28133146</v>
      </c>
      <c r="ACS24" s="90">
        <v>23543110</v>
      </c>
      <c r="ACT24" s="90">
        <v>76551771.650000006</v>
      </c>
      <c r="ACU24" s="90">
        <v>18750311</v>
      </c>
      <c r="ACV24" s="90">
        <v>22432571</v>
      </c>
      <c r="ACW24" s="90">
        <v>19309821</v>
      </c>
      <c r="ACX24" s="90">
        <v>11665175</v>
      </c>
      <c r="ACY24" s="90">
        <v>14339826</v>
      </c>
      <c r="ACZ24" s="90">
        <v>11227968</v>
      </c>
      <c r="ADA24" s="90">
        <v>8370151.75</v>
      </c>
      <c r="ADB24" s="90">
        <v>7585032</v>
      </c>
      <c r="ADC24" s="90">
        <v>8383430</v>
      </c>
      <c r="ADD24" s="90">
        <v>60745558.719999999</v>
      </c>
      <c r="ADE24" s="90">
        <v>69781602.629999995</v>
      </c>
      <c r="ADF24" s="90">
        <v>10923007.5</v>
      </c>
      <c r="ADG24" s="90">
        <v>8476517</v>
      </c>
      <c r="ADH24" s="90">
        <v>14269086</v>
      </c>
      <c r="ADI24" s="90">
        <v>11874716.550000001</v>
      </c>
      <c r="ADJ24" s="90">
        <v>13746375.66</v>
      </c>
      <c r="ADK24" s="90">
        <v>10632728</v>
      </c>
      <c r="ADL24" s="90">
        <v>14249372</v>
      </c>
      <c r="ADM24" s="90">
        <v>365126320</v>
      </c>
      <c r="ADN24" s="90">
        <v>42883796.439999998</v>
      </c>
      <c r="ADO24" s="90">
        <v>39222420.789999999</v>
      </c>
      <c r="ADP24" s="90">
        <v>87363482.659999996</v>
      </c>
      <c r="ADQ24" s="90">
        <v>9318900</v>
      </c>
      <c r="ADR24" s="90">
        <v>10619420.9</v>
      </c>
      <c r="ADS24" s="90">
        <v>15502818.880000001</v>
      </c>
      <c r="ADT24" s="90">
        <v>10394935</v>
      </c>
      <c r="ADU24" s="90">
        <v>325460961</v>
      </c>
      <c r="ADV24" s="90">
        <v>101692395.79000001</v>
      </c>
      <c r="ADW24" s="90">
        <v>56396501.589999996</v>
      </c>
      <c r="ADX24" s="90">
        <v>16582356.699999999</v>
      </c>
      <c r="ADY24" s="90">
        <v>21791835.59</v>
      </c>
      <c r="ADZ24" s="90">
        <v>23292138</v>
      </c>
      <c r="AEA24" s="90">
        <v>20406219.43</v>
      </c>
      <c r="AEB24" s="90">
        <v>18672431.640000001</v>
      </c>
      <c r="AEC24" s="90">
        <v>14441435.140000001</v>
      </c>
      <c r="AED24" s="90">
        <v>14598720.359999999</v>
      </c>
      <c r="AEE24" s="90">
        <v>19436501.84</v>
      </c>
      <c r="AEF24" s="90">
        <v>27736838.25</v>
      </c>
      <c r="AEG24" s="90">
        <v>16886656</v>
      </c>
      <c r="AEH24" s="90">
        <v>19280252.75</v>
      </c>
      <c r="AEI24" s="90">
        <v>24977026.559999999</v>
      </c>
      <c r="AEJ24" s="90">
        <v>28145738.02</v>
      </c>
      <c r="AEK24" s="90">
        <v>18251675.260000002</v>
      </c>
      <c r="AEL24" s="90">
        <v>38462537.060000002</v>
      </c>
      <c r="AEM24" s="90">
        <v>15294267</v>
      </c>
      <c r="AEN24" s="90">
        <v>26642012.259999998</v>
      </c>
      <c r="AEO24" s="90">
        <v>212641219</v>
      </c>
      <c r="AEP24" s="90">
        <v>30499516</v>
      </c>
      <c r="AEQ24" s="90">
        <v>20803737</v>
      </c>
      <c r="AER24" s="90">
        <v>16578635</v>
      </c>
      <c r="AES24" s="90">
        <v>14190146</v>
      </c>
      <c r="AET24" s="90">
        <v>36026440.25</v>
      </c>
      <c r="AEU24" s="90">
        <v>14527895.25</v>
      </c>
      <c r="AEV24" s="90">
        <v>15791222</v>
      </c>
      <c r="AEW24" s="90">
        <v>14707155</v>
      </c>
      <c r="AEX24" s="90">
        <v>8276607.5</v>
      </c>
      <c r="AEY24" s="90">
        <v>186711735.24000001</v>
      </c>
      <c r="AEZ24" s="90">
        <v>97700083.450000003</v>
      </c>
      <c r="AFA24" s="90">
        <v>45071362.060000002</v>
      </c>
      <c r="AFB24" s="90">
        <v>32853257.350000001</v>
      </c>
      <c r="AFC24" s="90">
        <v>50785046.319999993</v>
      </c>
      <c r="AFD24" s="90">
        <v>39121587.75</v>
      </c>
      <c r="AFE24" s="90">
        <v>30702177.219999999</v>
      </c>
      <c r="AFF24" s="90">
        <v>32591624.57</v>
      </c>
      <c r="AFG24" s="90">
        <v>26197585.130000003</v>
      </c>
      <c r="AFH24" s="90">
        <v>33176791.549999997</v>
      </c>
      <c r="AFI24" s="90">
        <v>23649438.539999999</v>
      </c>
      <c r="AFJ24" s="90">
        <v>28672367.240000002</v>
      </c>
      <c r="AFK24" s="90">
        <v>32496492.609999999</v>
      </c>
      <c r="AFL24" s="90">
        <v>222382623.11000001</v>
      </c>
      <c r="AFM24" s="90">
        <v>43434192.170000002</v>
      </c>
      <c r="AFN24" s="90">
        <v>30844889.990000002</v>
      </c>
      <c r="AFO24" s="90">
        <v>25690290</v>
      </c>
      <c r="AFP24" s="90">
        <v>30171321.57</v>
      </c>
      <c r="AFQ24" s="90">
        <v>22387897.32</v>
      </c>
      <c r="AFR24" s="90">
        <v>18354606.84</v>
      </c>
      <c r="AFS24" s="90">
        <v>39021479.219999999</v>
      </c>
      <c r="AFT24" s="90">
        <v>40746111.770000003</v>
      </c>
      <c r="AFU24" s="90">
        <v>17891960.699999999</v>
      </c>
      <c r="AFV24" s="90">
        <v>40237302.509999998</v>
      </c>
      <c r="AFW24" s="90">
        <v>19057002.210000001</v>
      </c>
      <c r="AFX24" s="90">
        <v>149456473.74000001</v>
      </c>
      <c r="AFY24" s="90">
        <v>13082251.609999999</v>
      </c>
      <c r="AFZ24" s="90">
        <v>12123617.620000001</v>
      </c>
      <c r="AGA24" s="90">
        <v>12721541.25</v>
      </c>
      <c r="AGB24" s="90">
        <v>30874478.5</v>
      </c>
      <c r="AGC24" s="90">
        <v>16315475.5</v>
      </c>
      <c r="AGD24" s="90">
        <v>8758026</v>
      </c>
      <c r="AGE24" s="90">
        <v>11722212.049999999</v>
      </c>
      <c r="AGF24" s="90">
        <v>11409666.109999999</v>
      </c>
      <c r="AGG24" s="90">
        <v>13006720</v>
      </c>
      <c r="AGH24" s="90">
        <v>9639554.6699999999</v>
      </c>
      <c r="AGI24" s="90">
        <v>198575361.92000002</v>
      </c>
      <c r="AGJ24" s="90">
        <v>64666525.960000008</v>
      </c>
      <c r="AGK24" s="90">
        <v>34835117.289999999</v>
      </c>
      <c r="AGL24" s="90">
        <v>21309958.100000001</v>
      </c>
      <c r="AGM24" s="90">
        <v>51424820.530000001</v>
      </c>
      <c r="AGN24" s="90">
        <v>37478869</v>
      </c>
      <c r="AGO24" s="90">
        <v>21841266.100000001</v>
      </c>
      <c r="AGP24" s="90">
        <v>21093944.670000002</v>
      </c>
      <c r="AGQ24" s="90">
        <v>376568527.69</v>
      </c>
      <c r="AGR24" s="90">
        <v>168269107.93000001</v>
      </c>
      <c r="AGS24" s="90">
        <v>17567950</v>
      </c>
      <c r="AGT24" s="90">
        <v>46285539</v>
      </c>
      <c r="AGU24" s="90">
        <v>67887561.480000004</v>
      </c>
      <c r="AGV24" s="90">
        <v>35126394</v>
      </c>
      <c r="AGW24" s="90">
        <v>36617617.609999999</v>
      </c>
      <c r="AGX24" s="90">
        <v>25143993.199999999</v>
      </c>
      <c r="AGY24" s="90">
        <v>10058763</v>
      </c>
      <c r="AGZ24" s="90">
        <v>23166590.009999998</v>
      </c>
      <c r="AHA24" s="90">
        <v>25215090</v>
      </c>
      <c r="AHB24" s="90">
        <v>16061850.52</v>
      </c>
      <c r="AHC24" s="90">
        <v>15218942.5</v>
      </c>
      <c r="AHD24" s="90">
        <v>18785231.41</v>
      </c>
      <c r="AHE24" s="90">
        <v>17786327</v>
      </c>
      <c r="AHF24" s="90">
        <v>15908963</v>
      </c>
      <c r="AHG24" s="90">
        <v>15144100</v>
      </c>
      <c r="AHH24" s="90">
        <v>87815014.479999989</v>
      </c>
      <c r="AHI24" s="90">
        <v>12423460</v>
      </c>
      <c r="AHJ24" s="90">
        <v>14320027</v>
      </c>
      <c r="AHK24" s="90">
        <v>14549666.68</v>
      </c>
      <c r="AHL24" s="90">
        <v>30522323</v>
      </c>
      <c r="AHM24" s="90">
        <v>14628208.25</v>
      </c>
      <c r="AHN24" s="90">
        <v>11851777.210000001</v>
      </c>
    </row>
    <row r="25" spans="1:898" ht="21" x14ac:dyDescent="0.35">
      <c r="A25" s="92" t="s">
        <v>31</v>
      </c>
      <c r="B25" s="5" t="s">
        <v>32</v>
      </c>
      <c r="C25" s="90">
        <v>59905329.460000001</v>
      </c>
      <c r="D25" s="90">
        <v>4241166.24</v>
      </c>
      <c r="E25" s="90">
        <v>7713651.1699999999</v>
      </c>
      <c r="F25" s="90">
        <v>2720469.84</v>
      </c>
      <c r="G25" s="90">
        <v>7369255.54</v>
      </c>
      <c r="H25" s="90">
        <v>3849054.37</v>
      </c>
      <c r="I25" s="90">
        <v>5813715.5300000012</v>
      </c>
      <c r="J25" s="90">
        <v>4852754.9400000004</v>
      </c>
      <c r="K25" s="90">
        <v>4684317.8499999996</v>
      </c>
      <c r="L25" s="90">
        <v>3478389.41</v>
      </c>
      <c r="M25" s="90">
        <v>2082570.66</v>
      </c>
      <c r="N25" s="90">
        <v>2049054.48</v>
      </c>
      <c r="O25" s="90">
        <v>2150461.8000000003</v>
      </c>
      <c r="P25" s="90">
        <v>3332739.72</v>
      </c>
      <c r="Q25" s="90">
        <v>2373399.7599999998</v>
      </c>
      <c r="R25" s="90">
        <v>3741157.2099999995</v>
      </c>
      <c r="S25" s="90">
        <v>2967873.6</v>
      </c>
      <c r="T25" s="90">
        <v>1041688.68</v>
      </c>
      <c r="U25" s="90">
        <v>66416868.359999999</v>
      </c>
      <c r="V25" s="90">
        <v>10873978.01</v>
      </c>
      <c r="W25" s="90">
        <v>2330064.65</v>
      </c>
      <c r="X25" s="90">
        <v>3492153.72</v>
      </c>
      <c r="Y25" s="90">
        <v>3505048.82</v>
      </c>
      <c r="Z25" s="90">
        <v>2989615.34</v>
      </c>
      <c r="AA25" s="90">
        <v>1491689.64</v>
      </c>
      <c r="AB25" s="90">
        <v>11094527.84</v>
      </c>
      <c r="AC25" s="90">
        <v>3025019.6700000004</v>
      </c>
      <c r="AD25" s="90">
        <v>2498843.41</v>
      </c>
      <c r="AE25" s="90">
        <v>8302483.4500000002</v>
      </c>
      <c r="AF25" s="90">
        <v>2525031.4000000004</v>
      </c>
      <c r="AG25" s="90">
        <v>7159098.04</v>
      </c>
      <c r="AH25" s="90">
        <v>4326364.87</v>
      </c>
      <c r="AI25" s="90">
        <v>2066945.52</v>
      </c>
      <c r="AJ25" s="90">
        <v>2050595.8499999999</v>
      </c>
      <c r="AK25" s="90">
        <v>2039894.85</v>
      </c>
      <c r="AL25" s="90">
        <v>3747402.0900000003</v>
      </c>
      <c r="AM25" s="90">
        <v>1655219.72</v>
      </c>
      <c r="AN25" s="90">
        <v>1967158.71</v>
      </c>
      <c r="AO25" s="90">
        <v>1957456.25</v>
      </c>
      <c r="AP25" s="90">
        <v>1882921.34</v>
      </c>
      <c r="AQ25" s="90">
        <v>1932234.99</v>
      </c>
      <c r="AR25" s="90">
        <v>1014419.18</v>
      </c>
      <c r="AS25" s="90">
        <v>29392883.960000005</v>
      </c>
      <c r="AT25" s="90">
        <v>1290958.8599999999</v>
      </c>
      <c r="AU25" s="90">
        <v>918705.64</v>
      </c>
      <c r="AV25" s="90">
        <v>1200241.6000000001</v>
      </c>
      <c r="AW25" s="90">
        <v>3340658.85</v>
      </c>
      <c r="AX25" s="90">
        <v>3409962.73</v>
      </c>
      <c r="AY25" s="90">
        <v>1087656.3</v>
      </c>
      <c r="AZ25" s="90">
        <v>1418416.03</v>
      </c>
      <c r="BA25" s="90">
        <v>1420051.01</v>
      </c>
      <c r="BB25" s="90">
        <v>1277849.8</v>
      </c>
      <c r="BC25" s="90">
        <v>815892.4</v>
      </c>
      <c r="BD25" s="90">
        <v>1370897.74</v>
      </c>
      <c r="BE25" s="90">
        <v>5903032.4299999997</v>
      </c>
      <c r="BF25" s="90">
        <v>855513.23</v>
      </c>
      <c r="BG25" s="90">
        <v>506979.5</v>
      </c>
      <c r="BH25" s="90">
        <v>22976357.940000001</v>
      </c>
      <c r="BI25" s="90">
        <v>12095262.830000002</v>
      </c>
      <c r="BJ25" s="90">
        <v>3203141.4800000004</v>
      </c>
      <c r="BK25" s="90">
        <v>2393740.75</v>
      </c>
      <c r="BL25" s="90">
        <v>4826956.6400000006</v>
      </c>
      <c r="BM25" s="90">
        <v>3208775.83</v>
      </c>
      <c r="BN25" s="90">
        <v>3006428.04</v>
      </c>
      <c r="BO25" s="90">
        <v>227771.26</v>
      </c>
      <c r="BP25" s="90">
        <v>235847.17</v>
      </c>
      <c r="BQ25" s="90">
        <v>26380933.060000002</v>
      </c>
      <c r="BR25" s="90">
        <v>3372649.36</v>
      </c>
      <c r="BS25" s="90">
        <v>2786929.8899999997</v>
      </c>
      <c r="BT25" s="90">
        <v>3591569.8899999997</v>
      </c>
      <c r="BU25" s="90">
        <v>3268802.08</v>
      </c>
      <c r="BV25" s="90">
        <v>2244643</v>
      </c>
      <c r="BW25" s="90">
        <v>1776042.74</v>
      </c>
      <c r="BX25" s="90">
        <v>3191365.25</v>
      </c>
      <c r="BY25" s="90">
        <v>6041226.9000000004</v>
      </c>
      <c r="BZ25" s="90">
        <v>2858651.56</v>
      </c>
      <c r="CA25" s="90">
        <v>2775203.71</v>
      </c>
      <c r="CB25" s="90">
        <v>5416493.46</v>
      </c>
      <c r="CC25" s="90">
        <v>1800475.99</v>
      </c>
      <c r="CD25" s="90">
        <v>2504328.3899999997</v>
      </c>
      <c r="CE25" s="90">
        <v>1323347.54</v>
      </c>
      <c r="CF25" s="90">
        <v>44218067.640000001</v>
      </c>
      <c r="CG25" s="90">
        <v>3036761.65</v>
      </c>
      <c r="CH25" s="90">
        <v>6509935.2300000004</v>
      </c>
      <c r="CI25" s="90">
        <v>2443306.89</v>
      </c>
      <c r="CJ25" s="90">
        <v>2940987.79</v>
      </c>
      <c r="CK25" s="90">
        <v>3217246.26</v>
      </c>
      <c r="CL25" s="90">
        <v>4066663.58</v>
      </c>
      <c r="CM25" s="90">
        <v>3494891.4699999997</v>
      </c>
      <c r="CN25" s="90">
        <v>1336422.6099999999</v>
      </c>
      <c r="CO25" s="90">
        <v>3545071.87</v>
      </c>
      <c r="CP25" s="90">
        <v>1961883.6600000001</v>
      </c>
      <c r="CQ25" s="90">
        <v>4058739.69</v>
      </c>
      <c r="CR25" s="90">
        <v>2877643.44</v>
      </c>
      <c r="CS25" s="90">
        <v>25479623.740000002</v>
      </c>
      <c r="CT25" s="90">
        <v>2333094.0999999996</v>
      </c>
      <c r="CU25" s="90">
        <v>3150989.2399999998</v>
      </c>
      <c r="CV25" s="90">
        <v>4076576.94</v>
      </c>
      <c r="CW25" s="90">
        <v>2491571.4399999995</v>
      </c>
      <c r="CX25" s="90">
        <v>5084051.37</v>
      </c>
      <c r="CY25" s="90">
        <v>2611666.08</v>
      </c>
      <c r="CZ25" s="90">
        <v>1234781.6000000001</v>
      </c>
      <c r="DA25" s="90">
        <v>16867578.550000001</v>
      </c>
      <c r="DB25" s="90">
        <v>19425552.18</v>
      </c>
      <c r="DC25" s="90">
        <v>3412929.0100000002</v>
      </c>
      <c r="DD25" s="90">
        <v>2178452.91</v>
      </c>
      <c r="DE25" s="90">
        <v>4288262.17</v>
      </c>
      <c r="DF25" s="90">
        <v>3362493.12</v>
      </c>
      <c r="DG25" s="90">
        <v>4496811.05</v>
      </c>
      <c r="DH25" s="90">
        <v>3867155.5700000003</v>
      </c>
      <c r="DI25" s="90">
        <v>1207010.2</v>
      </c>
      <c r="DJ25" s="90">
        <v>58272438.620000012</v>
      </c>
      <c r="DK25" s="90">
        <v>3024894.44</v>
      </c>
      <c r="DL25" s="90">
        <v>4370606.16</v>
      </c>
      <c r="DM25" s="90">
        <v>3164504.26</v>
      </c>
      <c r="DN25" s="90">
        <v>3780147.13</v>
      </c>
      <c r="DO25" s="90">
        <v>3505102.17</v>
      </c>
      <c r="DP25" s="90">
        <v>5284799.71</v>
      </c>
      <c r="DQ25" s="90">
        <v>3296048.8000000003</v>
      </c>
      <c r="DR25" s="90">
        <v>4851290.9099999992</v>
      </c>
      <c r="DS25" s="90">
        <v>26856051.25</v>
      </c>
      <c r="DT25" s="90">
        <v>3613936.85</v>
      </c>
      <c r="DU25" s="90">
        <v>8119057.2300000004</v>
      </c>
      <c r="DV25" s="90">
        <v>9475809.120000001</v>
      </c>
      <c r="DW25" s="90">
        <v>3038207.0300000003</v>
      </c>
      <c r="DX25" s="90">
        <v>4453090.3899999997</v>
      </c>
      <c r="DY25" s="90">
        <v>4271827.51</v>
      </c>
      <c r="DZ25" s="90">
        <v>1170350.42</v>
      </c>
      <c r="EA25" s="90">
        <v>2134029.4300000002</v>
      </c>
      <c r="EB25" s="90">
        <v>2055355.3</v>
      </c>
      <c r="EC25" s="90">
        <v>6007211.9000000004</v>
      </c>
      <c r="ED25" s="90">
        <v>15671679.27</v>
      </c>
      <c r="EE25" s="90">
        <v>14814747.850000001</v>
      </c>
      <c r="EF25" s="90">
        <v>2035503.16</v>
      </c>
      <c r="EG25" s="90">
        <v>2905824.8</v>
      </c>
      <c r="EH25" s="90">
        <v>2686264.0700000003</v>
      </c>
      <c r="EI25" s="90">
        <v>4126627.24</v>
      </c>
      <c r="EJ25" s="90">
        <v>5614215.5899999999</v>
      </c>
      <c r="EK25" s="90">
        <v>2130602.2999999998</v>
      </c>
      <c r="EL25" s="90">
        <v>2398712.66</v>
      </c>
      <c r="EM25" s="90">
        <v>47512273.060000002</v>
      </c>
      <c r="EN25" s="90">
        <v>2526248.62</v>
      </c>
      <c r="EO25" s="90">
        <v>2555688.14</v>
      </c>
      <c r="EP25" s="90">
        <v>2713327.41</v>
      </c>
      <c r="EQ25" s="90">
        <v>1345650.4</v>
      </c>
      <c r="ER25" s="90">
        <v>1634589.83</v>
      </c>
      <c r="ES25" s="90">
        <v>3458749.5700000003</v>
      </c>
      <c r="ET25" s="90">
        <v>2702203.21</v>
      </c>
      <c r="EU25" s="90">
        <v>2051437.52</v>
      </c>
      <c r="EV25" s="90">
        <v>26866538.800000001</v>
      </c>
      <c r="EW25" s="90">
        <v>1328330.24</v>
      </c>
      <c r="EX25" s="90">
        <v>2177879.8200000003</v>
      </c>
      <c r="EY25" s="90">
        <v>3028409.09</v>
      </c>
      <c r="EZ25" s="90">
        <v>5026005.68</v>
      </c>
      <c r="FA25" s="90">
        <v>3450308.73</v>
      </c>
      <c r="FB25" s="90">
        <v>4559795.3</v>
      </c>
      <c r="FC25" s="90">
        <v>1996902.75</v>
      </c>
      <c r="FD25" s="90">
        <v>2177685.31</v>
      </c>
      <c r="FE25" s="90">
        <v>1799266.47</v>
      </c>
      <c r="FF25" s="90">
        <v>1937811.3399999999</v>
      </c>
      <c r="FG25" s="90">
        <v>1183407.98</v>
      </c>
      <c r="FH25" s="90">
        <v>16950378.050000001</v>
      </c>
      <c r="FI25" s="90">
        <v>1535925.72</v>
      </c>
      <c r="FJ25" s="90">
        <v>1087189.75</v>
      </c>
      <c r="FK25" s="90">
        <v>600619.48</v>
      </c>
      <c r="FL25" s="90">
        <v>3175549.39</v>
      </c>
      <c r="FM25" s="90">
        <v>992875.05</v>
      </c>
      <c r="FN25" s="90">
        <v>991693.38</v>
      </c>
      <c r="FO25" s="90">
        <v>267289.58</v>
      </c>
      <c r="FP25" s="90">
        <v>39192446.939999998</v>
      </c>
      <c r="FQ25" s="90">
        <v>2592858.7999999998</v>
      </c>
      <c r="FR25" s="90">
        <v>3198679.44</v>
      </c>
      <c r="FS25" s="90">
        <v>3153760.83</v>
      </c>
      <c r="FT25" s="90">
        <v>4859397.26</v>
      </c>
      <c r="FU25" s="90">
        <v>2415508.58</v>
      </c>
      <c r="FV25" s="90">
        <v>5456835.7300000004</v>
      </c>
      <c r="FW25" s="90">
        <v>3343478.83</v>
      </c>
      <c r="FX25" s="90">
        <v>3109957.1999999997</v>
      </c>
      <c r="FY25" s="90">
        <v>2821262.6899999995</v>
      </c>
      <c r="FZ25" s="90">
        <v>5699162.7200000007</v>
      </c>
      <c r="GA25" s="90">
        <v>2318050.83</v>
      </c>
      <c r="GB25" s="90">
        <v>2270447.0499999998</v>
      </c>
      <c r="GC25" s="90">
        <v>795304.05</v>
      </c>
      <c r="GD25" s="90">
        <v>21923124.379999999</v>
      </c>
      <c r="GE25" s="90">
        <v>2138782.11</v>
      </c>
      <c r="GF25" s="90">
        <v>2418989.2800000003</v>
      </c>
      <c r="GG25" s="90">
        <v>4244937.5999999996</v>
      </c>
      <c r="GH25" s="90">
        <v>3041494.16</v>
      </c>
      <c r="GI25" s="90">
        <v>2949378.4199999995</v>
      </c>
      <c r="GJ25" s="90">
        <v>2191487.0699999998</v>
      </c>
      <c r="GK25" s="90">
        <v>6835719.3199999994</v>
      </c>
      <c r="GL25" s="90">
        <v>2485530.7599999998</v>
      </c>
      <c r="GM25" s="90">
        <v>949338.81</v>
      </c>
      <c r="GN25" s="90">
        <v>886098.4</v>
      </c>
      <c r="GO25" s="90">
        <v>418232</v>
      </c>
      <c r="GP25" s="90">
        <v>15855768.350000001</v>
      </c>
      <c r="GQ25" s="90">
        <v>5993174.1200000001</v>
      </c>
      <c r="GR25" s="90">
        <v>2226697.6799999997</v>
      </c>
      <c r="GS25" s="90">
        <v>4145221.0500000003</v>
      </c>
      <c r="GT25" s="90">
        <v>1391263.4000000001</v>
      </c>
      <c r="GU25" s="90">
        <v>3372318.5700000003</v>
      </c>
      <c r="GV25" s="90">
        <v>2938098.2600000002</v>
      </c>
      <c r="GW25" s="90">
        <v>1383277.21</v>
      </c>
      <c r="GX25" s="90">
        <v>12563024.15</v>
      </c>
      <c r="GY25" s="90">
        <v>458142.71999999997</v>
      </c>
      <c r="GZ25" s="90">
        <v>2222758.7799999998</v>
      </c>
      <c r="HA25" s="90">
        <v>1033165.25</v>
      </c>
      <c r="HB25" s="90">
        <v>30285136.32</v>
      </c>
      <c r="HC25" s="90">
        <v>2850031.7800000003</v>
      </c>
      <c r="HD25" s="90">
        <v>4540078.7300000004</v>
      </c>
      <c r="HE25" s="90">
        <v>4647738.04</v>
      </c>
      <c r="HF25" s="90">
        <v>2904452.9799999995</v>
      </c>
      <c r="HG25" s="90">
        <v>3351532.37</v>
      </c>
      <c r="HH25" s="90">
        <v>1086294.4100000001</v>
      </c>
      <c r="HI25" s="90">
        <v>20571601.050000001</v>
      </c>
      <c r="HJ25" s="90">
        <v>3291199.11</v>
      </c>
      <c r="HK25" s="90">
        <v>4273270.91</v>
      </c>
      <c r="HL25" s="90">
        <v>3305931.4499999997</v>
      </c>
      <c r="HM25" s="90">
        <v>2019532.3900000001</v>
      </c>
      <c r="HN25" s="90">
        <v>2299659.48</v>
      </c>
      <c r="HO25" s="90">
        <v>3043614.9899999998</v>
      </c>
      <c r="HP25" s="90">
        <v>1472209.03</v>
      </c>
      <c r="HQ25" s="90">
        <v>25640972.890000001</v>
      </c>
      <c r="HR25" s="90">
        <v>11082711.01</v>
      </c>
      <c r="HS25" s="90">
        <v>3686117.9600000004</v>
      </c>
      <c r="HT25" s="90">
        <v>1800240.5800000003</v>
      </c>
      <c r="HU25" s="90">
        <v>1966662.4399999997</v>
      </c>
      <c r="HV25" s="90">
        <v>1424488.3499999999</v>
      </c>
      <c r="HW25" s="90">
        <v>3746488.4099999997</v>
      </c>
      <c r="HX25" s="90">
        <v>2360609.4900000002</v>
      </c>
      <c r="HY25" s="90">
        <v>1603168.53</v>
      </c>
      <c r="HZ25" s="90">
        <v>1931059.0299999998</v>
      </c>
      <c r="IA25" s="90">
        <v>2491274.4300000002</v>
      </c>
      <c r="IB25" s="90">
        <v>2928445.2800000003</v>
      </c>
      <c r="IC25" s="90">
        <v>1379865.7999999998</v>
      </c>
      <c r="ID25" s="90">
        <v>2402345.3199999998</v>
      </c>
      <c r="IE25" s="90">
        <v>1251117.78</v>
      </c>
      <c r="IF25" s="90">
        <v>1207681.1600000001</v>
      </c>
      <c r="IG25" s="90">
        <v>22366204.290000003</v>
      </c>
      <c r="IH25" s="90">
        <v>9280233.8900000006</v>
      </c>
      <c r="II25" s="90">
        <v>3473840.77</v>
      </c>
      <c r="IJ25" s="90">
        <v>3375554.29</v>
      </c>
      <c r="IK25" s="90">
        <v>3862283.6100000003</v>
      </c>
      <c r="IL25" s="90">
        <v>1328005.75</v>
      </c>
      <c r="IM25" s="90">
        <v>2383865.77</v>
      </c>
      <c r="IN25" s="90">
        <v>648775.25</v>
      </c>
      <c r="IO25" s="90">
        <v>1995341.49</v>
      </c>
      <c r="IP25" s="90">
        <v>1717097.29</v>
      </c>
      <c r="IQ25" s="90">
        <v>712878.54</v>
      </c>
      <c r="IR25" s="90">
        <v>32275981.720000003</v>
      </c>
      <c r="IS25" s="90">
        <v>15279469.74</v>
      </c>
      <c r="IT25" s="90">
        <v>4001410.5000000005</v>
      </c>
      <c r="IU25" s="90">
        <v>2089541.18</v>
      </c>
      <c r="IV25" s="90">
        <v>2285595.7599999998</v>
      </c>
      <c r="IW25" s="90">
        <v>1014137.2000000001</v>
      </c>
      <c r="IX25" s="90">
        <v>3082793.51</v>
      </c>
      <c r="IY25" s="90">
        <v>1410880.9100000001</v>
      </c>
      <c r="IZ25" s="90">
        <v>1430947.22</v>
      </c>
      <c r="JA25" s="90">
        <v>2105757.46</v>
      </c>
      <c r="JB25" s="90">
        <v>2545578.29</v>
      </c>
      <c r="JC25" s="90">
        <v>1839749.66</v>
      </c>
      <c r="JD25" s="90">
        <v>17086399.77</v>
      </c>
      <c r="JE25" s="90">
        <v>8799368.6500000004</v>
      </c>
      <c r="JF25" s="90">
        <v>2571766.7300000004</v>
      </c>
      <c r="JG25" s="90">
        <v>1823640.23</v>
      </c>
      <c r="JH25" s="90">
        <v>1557832.52</v>
      </c>
      <c r="JI25" s="90">
        <v>2202334.56</v>
      </c>
      <c r="JJ25" s="90">
        <v>15472496.26</v>
      </c>
      <c r="JK25" s="90">
        <v>1417015.5899999999</v>
      </c>
      <c r="JL25" s="90">
        <v>2425497.19</v>
      </c>
      <c r="JM25" s="90">
        <v>2639828.4699999997</v>
      </c>
      <c r="JN25" s="90">
        <v>1936205.59</v>
      </c>
      <c r="JO25" s="90">
        <v>4588834.08</v>
      </c>
      <c r="JP25" s="90">
        <v>1582297.79</v>
      </c>
      <c r="JQ25" s="90">
        <v>17649971.73</v>
      </c>
      <c r="JR25" s="90">
        <v>11060866.09</v>
      </c>
      <c r="JS25" s="90">
        <v>1830323.9</v>
      </c>
      <c r="JT25" s="90">
        <v>1078531.55</v>
      </c>
      <c r="JU25" s="90">
        <v>3178410.1500000004</v>
      </c>
      <c r="JV25" s="90">
        <v>1114371.8700000001</v>
      </c>
      <c r="JW25" s="90">
        <v>5569648.5199999996</v>
      </c>
      <c r="JX25" s="90">
        <v>2799666.26</v>
      </c>
      <c r="JY25" s="90">
        <v>1517566.83</v>
      </c>
      <c r="JZ25" s="90">
        <v>2373282.2999999998</v>
      </c>
      <c r="KA25" s="90">
        <v>1624213.57</v>
      </c>
      <c r="KB25" s="90">
        <v>1544214.51</v>
      </c>
      <c r="KC25" s="90">
        <v>1506036.65</v>
      </c>
      <c r="KD25" s="90">
        <v>367703</v>
      </c>
      <c r="KE25" s="90">
        <v>1347598.56</v>
      </c>
      <c r="KF25" s="90">
        <v>48498668.409999996</v>
      </c>
      <c r="KG25" s="90">
        <v>0</v>
      </c>
      <c r="KH25" s="90">
        <v>728149.87</v>
      </c>
      <c r="KI25" s="90">
        <v>4017783.99</v>
      </c>
      <c r="KJ25" s="90">
        <v>2451229.9000000004</v>
      </c>
      <c r="KK25" s="90">
        <v>2617004.23</v>
      </c>
      <c r="KL25" s="90">
        <v>7421483.5800000001</v>
      </c>
      <c r="KM25" s="90">
        <v>1114126</v>
      </c>
      <c r="KN25" s="90">
        <v>601897.44999999995</v>
      </c>
      <c r="KO25" s="90">
        <v>13002191.289999999</v>
      </c>
      <c r="KP25" s="90">
        <v>2496022.0300000003</v>
      </c>
      <c r="KQ25" s="90">
        <v>3818552.1399999997</v>
      </c>
      <c r="KR25" s="90">
        <v>6143327.75</v>
      </c>
      <c r="KS25" s="90">
        <v>3133872.42</v>
      </c>
      <c r="KT25" s="90">
        <v>3098205.31</v>
      </c>
      <c r="KU25" s="90">
        <v>15330339.599999998</v>
      </c>
      <c r="KV25" s="90">
        <v>3744982.65</v>
      </c>
      <c r="KW25" s="90">
        <v>24267013.039999999</v>
      </c>
      <c r="KX25" s="90">
        <v>3200217.2199999997</v>
      </c>
      <c r="KY25" s="90">
        <v>2245222.08</v>
      </c>
      <c r="KZ25" s="90">
        <v>3795634.8099999996</v>
      </c>
      <c r="LA25" s="90">
        <v>4568453.33</v>
      </c>
      <c r="LB25" s="90">
        <v>2778567.47</v>
      </c>
      <c r="LC25" s="90">
        <v>2465996.2200000002</v>
      </c>
      <c r="LD25" s="90">
        <v>1851607.51</v>
      </c>
      <c r="LE25" s="90">
        <v>42918101.07</v>
      </c>
      <c r="LF25" s="90">
        <v>10957071.800000001</v>
      </c>
      <c r="LG25" s="90">
        <v>17311341.759999998</v>
      </c>
      <c r="LH25" s="90">
        <v>14679811.65</v>
      </c>
      <c r="LI25" s="90">
        <v>2936613.67</v>
      </c>
      <c r="LJ25" s="90">
        <v>2054771.83</v>
      </c>
      <c r="LK25" s="90">
        <v>1669724.4</v>
      </c>
      <c r="LL25" s="90">
        <v>3785399.47</v>
      </c>
      <c r="LM25" s="90">
        <v>1817679.1600000001</v>
      </c>
      <c r="LN25" s="90">
        <v>3421179.7</v>
      </c>
      <c r="LO25" s="90">
        <v>1024101.25</v>
      </c>
      <c r="LP25" s="90">
        <v>16084787.300000001</v>
      </c>
      <c r="LQ25" s="90">
        <v>2847238.57</v>
      </c>
      <c r="LR25" s="90">
        <v>2014058.9500000002</v>
      </c>
      <c r="LS25" s="90">
        <v>42636797.230000004</v>
      </c>
      <c r="LT25" s="90">
        <v>12562498.899999999</v>
      </c>
      <c r="LU25" s="90">
        <v>26953267.690000001</v>
      </c>
      <c r="LV25" s="90">
        <v>12458168.58</v>
      </c>
      <c r="LW25" s="90">
        <v>4733402.34</v>
      </c>
      <c r="LX25" s="90">
        <v>4507324.8499999996</v>
      </c>
      <c r="LY25" s="90">
        <v>3468613.3400000003</v>
      </c>
      <c r="LZ25" s="90">
        <v>2975373.11</v>
      </c>
      <c r="MA25" s="90">
        <v>3461362.3000000003</v>
      </c>
      <c r="MB25" s="90">
        <v>3147117.26</v>
      </c>
      <c r="MC25" s="90">
        <v>7821457.6299999999</v>
      </c>
      <c r="MD25" s="90">
        <v>2207588.54</v>
      </c>
      <c r="ME25" s="90">
        <v>49729862.079999991</v>
      </c>
      <c r="MF25" s="90">
        <v>2333622.9299999997</v>
      </c>
      <c r="MG25" s="90">
        <v>1651147.86</v>
      </c>
      <c r="MH25" s="90">
        <v>1499108.25</v>
      </c>
      <c r="MI25" s="90">
        <v>1805888.6300000001</v>
      </c>
      <c r="MJ25" s="90">
        <v>2338816.88</v>
      </c>
      <c r="MK25" s="90">
        <v>1651714.51</v>
      </c>
      <c r="ML25" s="90">
        <v>2062122.8099999998</v>
      </c>
      <c r="MM25" s="90">
        <v>3133736.0900000003</v>
      </c>
      <c r="MN25" s="90">
        <v>1723537.08</v>
      </c>
      <c r="MO25" s="90">
        <v>2347779.4300000002</v>
      </c>
      <c r="MP25" s="90">
        <v>1427418.29</v>
      </c>
      <c r="MQ25" s="90">
        <v>31889947.5</v>
      </c>
      <c r="MR25" s="90">
        <v>2394845.89</v>
      </c>
      <c r="MS25" s="90">
        <v>1020792.5499999999</v>
      </c>
      <c r="MT25" s="90">
        <v>2166753.9</v>
      </c>
      <c r="MU25" s="90">
        <v>3278746.24</v>
      </c>
      <c r="MV25" s="90">
        <v>1616005.7</v>
      </c>
      <c r="MW25" s="90">
        <v>2360593.15</v>
      </c>
      <c r="MX25" s="90">
        <v>3253275.58</v>
      </c>
      <c r="MY25" s="90">
        <v>2715110.66</v>
      </c>
      <c r="MZ25" s="90">
        <v>401567.1</v>
      </c>
      <c r="NA25" s="90">
        <v>673692.13</v>
      </c>
      <c r="NB25" s="90">
        <v>71171109.400000006</v>
      </c>
      <c r="NC25" s="90">
        <v>4086501.1700000004</v>
      </c>
      <c r="ND25" s="90">
        <v>2180589.39</v>
      </c>
      <c r="NE25" s="90">
        <v>15191018.17</v>
      </c>
      <c r="NF25" s="90">
        <v>1983577.28</v>
      </c>
      <c r="NG25" s="90">
        <v>6167665.2300000004</v>
      </c>
      <c r="NH25" s="90">
        <v>8407441.6699999999</v>
      </c>
      <c r="NI25" s="90">
        <v>7794434.540000001</v>
      </c>
      <c r="NJ25" s="90">
        <v>811412.07</v>
      </c>
      <c r="NK25" s="90">
        <v>2209709.0700000003</v>
      </c>
      <c r="NL25" s="90">
        <v>2373201.67</v>
      </c>
      <c r="NM25" s="90">
        <v>1242906.1800000002</v>
      </c>
      <c r="NN25" s="90">
        <v>14310743.469999999</v>
      </c>
      <c r="NO25" s="90">
        <v>1475063.38</v>
      </c>
      <c r="NP25" s="90">
        <v>2093780.05</v>
      </c>
      <c r="NQ25" s="90">
        <v>1822555.2600000002</v>
      </c>
      <c r="NR25" s="90">
        <v>1672859.03</v>
      </c>
      <c r="NS25" s="90">
        <v>648951.22</v>
      </c>
      <c r="NT25" s="90">
        <v>1488381.2699999998</v>
      </c>
      <c r="NU25" s="90">
        <v>28236737.009999998</v>
      </c>
      <c r="NV25" s="90">
        <v>8509765.3500000015</v>
      </c>
      <c r="NW25" s="90">
        <v>3050746.36</v>
      </c>
      <c r="NX25" s="90">
        <v>1860900.3800000001</v>
      </c>
      <c r="NY25" s="90">
        <v>2416056.34</v>
      </c>
      <c r="NZ25" s="90">
        <v>3751957.08</v>
      </c>
      <c r="OA25" s="90">
        <v>1727635.52</v>
      </c>
      <c r="OB25" s="90">
        <v>28809992.48</v>
      </c>
      <c r="OC25" s="90">
        <v>7303725.2500000009</v>
      </c>
      <c r="OD25" s="90">
        <v>3951908.5</v>
      </c>
      <c r="OE25" s="90">
        <v>7873189.9800000004</v>
      </c>
      <c r="OF25" s="90">
        <v>949992.66</v>
      </c>
      <c r="OG25" s="90">
        <v>3166154</v>
      </c>
      <c r="OH25" s="90">
        <v>2814090.82</v>
      </c>
      <c r="OI25" s="90">
        <v>1070577.56</v>
      </c>
      <c r="OJ25" s="90">
        <v>729956.2</v>
      </c>
      <c r="OK25" s="90">
        <v>26319889.25</v>
      </c>
      <c r="OL25" s="90">
        <v>7171816.2599999998</v>
      </c>
      <c r="OM25" s="90">
        <v>8556361.2899999991</v>
      </c>
      <c r="ON25" s="90">
        <v>4377733.370000001</v>
      </c>
      <c r="OO25" s="90">
        <v>3374153.5300000003</v>
      </c>
      <c r="OP25" s="90">
        <v>963308.88</v>
      </c>
      <c r="OQ25" s="90">
        <v>18800670.550000001</v>
      </c>
      <c r="OR25" s="90">
        <v>1535059.58</v>
      </c>
      <c r="OS25" s="90">
        <v>2122730.5300000003</v>
      </c>
      <c r="OT25" s="90">
        <v>2503844.35</v>
      </c>
      <c r="OU25" s="90">
        <v>2869092.34</v>
      </c>
      <c r="OV25" s="90">
        <v>5717702.3399999999</v>
      </c>
      <c r="OW25" s="90">
        <v>2475696.5699999998</v>
      </c>
      <c r="OX25" s="90">
        <v>892056.41999999993</v>
      </c>
      <c r="OY25" s="90">
        <v>957674.02</v>
      </c>
      <c r="OZ25" s="90">
        <v>23125131.829999998</v>
      </c>
      <c r="PA25" s="90">
        <v>1539244.4700000002</v>
      </c>
      <c r="PB25" s="90">
        <v>4826544.8099999996</v>
      </c>
      <c r="PC25" s="90">
        <v>1337967.2200000002</v>
      </c>
      <c r="PD25" s="90">
        <v>3031826.34</v>
      </c>
      <c r="PE25" s="90">
        <v>6427357.040000001</v>
      </c>
      <c r="PF25" s="90">
        <v>1635786.67</v>
      </c>
      <c r="PG25" s="90">
        <v>1675042.01</v>
      </c>
      <c r="PH25" s="90">
        <v>2067269.75</v>
      </c>
      <c r="PI25" s="90">
        <v>2205328.54</v>
      </c>
      <c r="PJ25" s="90">
        <v>2112547.02</v>
      </c>
      <c r="PK25" s="90">
        <v>3151419.47</v>
      </c>
      <c r="PL25" s="90">
        <v>1495690.03</v>
      </c>
      <c r="PM25" s="90">
        <v>5787725.3100000005</v>
      </c>
      <c r="PN25" s="90">
        <v>754215.14</v>
      </c>
      <c r="PO25" s="90">
        <v>1256171.47</v>
      </c>
      <c r="PP25" s="90">
        <v>689178.23</v>
      </c>
      <c r="PQ25" s="90">
        <v>428620.6</v>
      </c>
      <c r="PR25" s="90">
        <v>54682042.379999995</v>
      </c>
      <c r="PS25" s="90">
        <v>1398795.77</v>
      </c>
      <c r="PT25" s="90">
        <v>1043227.6</v>
      </c>
      <c r="PU25" s="90">
        <v>3309314.54</v>
      </c>
      <c r="PV25" s="90">
        <v>6813627.0999999996</v>
      </c>
      <c r="PW25" s="90">
        <v>3636101.5</v>
      </c>
      <c r="PX25" s="90">
        <v>6076155.9500000011</v>
      </c>
      <c r="PY25" s="90">
        <v>2501419.5700000003</v>
      </c>
      <c r="PZ25" s="90">
        <v>3590357.93</v>
      </c>
      <c r="QA25" s="90">
        <v>1180177.07</v>
      </c>
      <c r="QB25" s="90">
        <v>5977884.6200000001</v>
      </c>
      <c r="QC25" s="90">
        <v>1304740.22</v>
      </c>
      <c r="QD25" s="90">
        <v>1795318.0899999999</v>
      </c>
      <c r="QE25" s="90">
        <v>3135004.87</v>
      </c>
      <c r="QF25" s="90">
        <v>3397183.37</v>
      </c>
      <c r="QG25" s="90">
        <v>3613482.6400000006</v>
      </c>
      <c r="QH25" s="90">
        <v>1006434.5</v>
      </c>
      <c r="QI25" s="90">
        <v>1060641.2</v>
      </c>
      <c r="QJ25" s="90">
        <v>1772567.3499999999</v>
      </c>
      <c r="QK25" s="90">
        <v>5280209.28</v>
      </c>
      <c r="QL25" s="90">
        <v>6886300.5500000007</v>
      </c>
      <c r="QM25" s="90">
        <v>2349290.38</v>
      </c>
      <c r="QN25" s="90">
        <v>279440.8</v>
      </c>
      <c r="QO25" s="90">
        <v>307904.64000000001</v>
      </c>
      <c r="QP25" s="90">
        <v>849681.33</v>
      </c>
      <c r="QQ25" s="90">
        <v>277421.2</v>
      </c>
      <c r="QR25" s="90">
        <v>40103047.469999999</v>
      </c>
      <c r="QS25" s="90">
        <v>1115455</v>
      </c>
      <c r="QT25" s="90">
        <v>2006038</v>
      </c>
      <c r="QU25" s="90">
        <v>1673675.8</v>
      </c>
      <c r="QV25" s="90">
        <v>1642432.89</v>
      </c>
      <c r="QW25" s="90">
        <v>2250649.4</v>
      </c>
      <c r="QX25" s="90">
        <v>1106394.6000000001</v>
      </c>
      <c r="QY25" s="90">
        <v>1888274.6</v>
      </c>
      <c r="QZ25" s="90">
        <v>2227472.4500000002</v>
      </c>
      <c r="RA25" s="90">
        <v>753175.4</v>
      </c>
      <c r="RB25" s="90">
        <v>662780</v>
      </c>
      <c r="RC25" s="90">
        <v>471449</v>
      </c>
      <c r="RD25" s="90">
        <v>270795</v>
      </c>
      <c r="RE25" s="90">
        <v>31685500.199999999</v>
      </c>
      <c r="RF25" s="90">
        <v>4478075.1400000006</v>
      </c>
      <c r="RG25" s="90">
        <v>630090.06000000006</v>
      </c>
      <c r="RH25" s="90">
        <v>3005841.03</v>
      </c>
      <c r="RI25" s="90">
        <v>996339.5</v>
      </c>
      <c r="RJ25" s="90">
        <v>2740370.87</v>
      </c>
      <c r="RK25" s="90">
        <v>2106941.7800000003</v>
      </c>
      <c r="RL25" s="90">
        <v>2125313.23</v>
      </c>
      <c r="RM25" s="90">
        <v>2742028.77</v>
      </c>
      <c r="RN25" s="90">
        <v>2733567.6</v>
      </c>
      <c r="RO25" s="90">
        <v>4470378.57</v>
      </c>
      <c r="RP25" s="90">
        <v>2364401.29</v>
      </c>
      <c r="RQ25" s="90">
        <v>1347130.9</v>
      </c>
      <c r="RR25" s="90">
        <v>771437.75</v>
      </c>
      <c r="RS25" s="90">
        <v>475132.95</v>
      </c>
      <c r="RT25" s="90">
        <v>1946790.93</v>
      </c>
      <c r="RU25" s="90">
        <v>737201.6</v>
      </c>
      <c r="RV25" s="90">
        <v>535359.6</v>
      </c>
      <c r="RW25" s="90">
        <v>338774.16000000003</v>
      </c>
      <c r="RX25" s="90">
        <v>630180.30000000005</v>
      </c>
      <c r="RY25" s="90">
        <v>21730338.52</v>
      </c>
      <c r="RZ25" s="90">
        <v>1883484.35</v>
      </c>
      <c r="SA25" s="90">
        <v>2337605.39</v>
      </c>
      <c r="SB25" s="90">
        <v>2380454.0999999996</v>
      </c>
      <c r="SC25" s="90">
        <v>1327458.54</v>
      </c>
      <c r="SD25" s="90">
        <v>2620013.75</v>
      </c>
      <c r="SE25" s="90">
        <v>3124506.65</v>
      </c>
      <c r="SF25" s="90">
        <v>3980885.67</v>
      </c>
      <c r="SG25" s="90">
        <v>1950580.6800000002</v>
      </c>
      <c r="SH25" s="90">
        <v>1877764.94</v>
      </c>
      <c r="SI25" s="90">
        <v>5907908.8199999994</v>
      </c>
      <c r="SJ25" s="90">
        <v>416517.26</v>
      </c>
      <c r="SK25" s="90">
        <v>10000509.68</v>
      </c>
      <c r="SL25" s="90">
        <v>1997406.7600000002</v>
      </c>
      <c r="SM25" s="90">
        <v>2374555.0300000003</v>
      </c>
      <c r="SN25" s="90">
        <v>3597696.44</v>
      </c>
      <c r="SO25" s="90">
        <v>2383840.9000000004</v>
      </c>
      <c r="SP25" s="90">
        <v>1960315.23</v>
      </c>
      <c r="SQ25" s="90">
        <v>2077675.3399999999</v>
      </c>
      <c r="SR25" s="90">
        <v>1022716.98</v>
      </c>
      <c r="SS25" s="90">
        <v>22114782.560000002</v>
      </c>
      <c r="ST25" s="90">
        <v>1715275.49</v>
      </c>
      <c r="SU25" s="90">
        <v>2423851.94</v>
      </c>
      <c r="SV25" s="90">
        <v>2202108.66</v>
      </c>
      <c r="SW25" s="90">
        <v>948392.61</v>
      </c>
      <c r="SX25" s="90">
        <v>1346440.33</v>
      </c>
      <c r="SY25" s="90">
        <v>1369209.0699999998</v>
      </c>
      <c r="SZ25" s="90">
        <v>5336669.0699999994</v>
      </c>
      <c r="TA25" s="90">
        <v>1614134.92</v>
      </c>
      <c r="TB25" s="90">
        <v>2014294.12</v>
      </c>
      <c r="TC25" s="90">
        <v>1805880.48</v>
      </c>
      <c r="TD25" s="90">
        <v>3124184.83</v>
      </c>
      <c r="TE25" s="90">
        <v>1544747.19</v>
      </c>
      <c r="TF25" s="90">
        <v>1009171.8200000001</v>
      </c>
      <c r="TG25" s="90">
        <v>38553376.600000001</v>
      </c>
      <c r="TH25" s="90">
        <v>2496720.6</v>
      </c>
      <c r="TI25" s="90">
        <v>1861925.8900000001</v>
      </c>
      <c r="TJ25" s="90">
        <v>3896575.22</v>
      </c>
      <c r="TK25" s="90">
        <v>3770335.7800000003</v>
      </c>
      <c r="TL25" s="90">
        <v>2730895.42</v>
      </c>
      <c r="TM25" s="90">
        <v>1053102.95</v>
      </c>
      <c r="TN25" s="90">
        <v>9470433.7199999988</v>
      </c>
      <c r="TO25" s="90">
        <v>2579540.67</v>
      </c>
      <c r="TP25" s="90">
        <v>3604659.7699999996</v>
      </c>
      <c r="TQ25" s="90">
        <v>3810509.97</v>
      </c>
      <c r="TR25" s="90">
        <v>2128378.46</v>
      </c>
      <c r="TS25" s="90">
        <v>1479843.29</v>
      </c>
      <c r="TT25" s="90">
        <v>2802931.45</v>
      </c>
      <c r="TU25" s="90">
        <v>1979842.5</v>
      </c>
      <c r="TV25" s="90">
        <v>2376164.77</v>
      </c>
      <c r="TW25" s="90">
        <v>10439139.9</v>
      </c>
      <c r="TX25" s="90">
        <v>1872809.5399999998</v>
      </c>
      <c r="TY25" s="90">
        <v>20020603.349999998</v>
      </c>
      <c r="TZ25" s="90">
        <v>5175624.67</v>
      </c>
      <c r="UA25" s="90">
        <v>1932749.4</v>
      </c>
      <c r="UB25" s="90">
        <v>1812197.8699999996</v>
      </c>
      <c r="UC25" s="90">
        <v>11079888.1</v>
      </c>
      <c r="UD25" s="90">
        <v>1702912.75</v>
      </c>
      <c r="UE25" s="90">
        <v>993288.73</v>
      </c>
      <c r="UF25" s="90">
        <v>1225567.96</v>
      </c>
      <c r="UG25" s="90">
        <v>1141367.32</v>
      </c>
      <c r="UH25" s="90">
        <v>14385999.190000001</v>
      </c>
      <c r="UI25" s="90">
        <v>3520867.9799999995</v>
      </c>
      <c r="UJ25" s="90">
        <v>2282075.6999999997</v>
      </c>
      <c r="UK25" s="90">
        <v>3598577.71</v>
      </c>
      <c r="UL25" s="90">
        <v>2445530.0499999998</v>
      </c>
      <c r="UM25" s="90">
        <v>2423684.87</v>
      </c>
      <c r="UN25" s="90">
        <v>50981805.18</v>
      </c>
      <c r="UO25" s="90">
        <v>2701416.41</v>
      </c>
      <c r="UP25" s="90">
        <v>2939043.97</v>
      </c>
      <c r="UQ25" s="90">
        <v>8168734.4000000004</v>
      </c>
      <c r="UR25" s="90">
        <v>929310.69000000006</v>
      </c>
      <c r="US25" s="90">
        <v>2202845.4900000002</v>
      </c>
      <c r="UT25" s="90">
        <v>5235188.99</v>
      </c>
      <c r="UU25" s="90">
        <v>2130453.98</v>
      </c>
      <c r="UV25" s="90">
        <v>1944242.77</v>
      </c>
      <c r="UW25" s="90">
        <v>2031503.9600000002</v>
      </c>
      <c r="UX25" s="90">
        <v>2227183.37</v>
      </c>
      <c r="UY25" s="90">
        <v>5010161.87</v>
      </c>
      <c r="UZ25" s="90">
        <v>3346819.87</v>
      </c>
      <c r="VA25" s="90">
        <v>3926860.6599999997</v>
      </c>
      <c r="VB25" s="90">
        <v>1479962.3399999999</v>
      </c>
      <c r="VC25" s="90">
        <v>1521078.3499999999</v>
      </c>
      <c r="VD25" s="90">
        <v>1309397.29</v>
      </c>
      <c r="VE25" s="90">
        <v>1256873.05</v>
      </c>
      <c r="VF25" s="90">
        <v>7152803.75</v>
      </c>
      <c r="VG25" s="90">
        <v>981181.13</v>
      </c>
      <c r="VH25" s="90">
        <v>862458.0199999999</v>
      </c>
      <c r="VI25" s="90">
        <v>1050996.55</v>
      </c>
      <c r="VJ25" s="90">
        <v>29482537.489999998</v>
      </c>
      <c r="VK25" s="90">
        <v>2536694.85</v>
      </c>
      <c r="VL25" s="90">
        <v>2404239.3899999997</v>
      </c>
      <c r="VM25" s="90">
        <v>3683153.56</v>
      </c>
      <c r="VN25" s="90">
        <v>3790609.6400000006</v>
      </c>
      <c r="VO25" s="90">
        <v>4059926.8899999997</v>
      </c>
      <c r="VP25" s="90">
        <v>4319151.41</v>
      </c>
      <c r="VQ25" s="90">
        <v>2528143.09</v>
      </c>
      <c r="VR25" s="90">
        <v>2327543.66</v>
      </c>
      <c r="VS25" s="90">
        <v>8292085.0199999996</v>
      </c>
      <c r="VT25" s="90">
        <v>3197856.5999999996</v>
      </c>
      <c r="VU25" s="90">
        <v>4610211.5299999993</v>
      </c>
      <c r="VV25" s="90">
        <v>2972188.32</v>
      </c>
      <c r="VW25" s="90">
        <v>1857453.92</v>
      </c>
      <c r="VX25" s="90">
        <v>2150122.38</v>
      </c>
      <c r="VY25" s="90">
        <v>71569936.109999999</v>
      </c>
      <c r="VZ25" s="90">
        <v>4281197.5500000007</v>
      </c>
      <c r="WA25" s="90">
        <v>3280222.1500000004</v>
      </c>
      <c r="WB25" s="90">
        <v>740320</v>
      </c>
      <c r="WC25" s="90">
        <v>1332332.24</v>
      </c>
      <c r="WD25" s="90">
        <v>1174008.5</v>
      </c>
      <c r="WE25" s="90">
        <v>4268320.4000000004</v>
      </c>
      <c r="WF25" s="90">
        <v>5451646.8899999997</v>
      </c>
      <c r="WG25" s="90">
        <v>3083282.31</v>
      </c>
      <c r="WH25" s="90">
        <v>1994058.5</v>
      </c>
      <c r="WI25" s="90">
        <v>2579318.9500000002</v>
      </c>
      <c r="WJ25" s="90">
        <v>5234756.1500000004</v>
      </c>
      <c r="WK25" s="90">
        <v>3026589.08</v>
      </c>
      <c r="WL25" s="90">
        <v>4739459.8100000005</v>
      </c>
      <c r="WM25" s="90">
        <v>7772567.9400000004</v>
      </c>
      <c r="WN25" s="90">
        <v>1482604.75</v>
      </c>
      <c r="WO25" s="90">
        <v>1601419.75</v>
      </c>
      <c r="WP25" s="90">
        <v>3632452.9299999997</v>
      </c>
      <c r="WQ25" s="90">
        <v>904305.5</v>
      </c>
      <c r="WR25" s="90">
        <v>6356492.5800000001</v>
      </c>
      <c r="WS25" s="90">
        <v>9054405.9399999995</v>
      </c>
      <c r="WT25" s="90">
        <v>1596940.8599999999</v>
      </c>
      <c r="WU25" s="90">
        <v>1054368</v>
      </c>
      <c r="WV25" s="90">
        <v>707820.5</v>
      </c>
      <c r="WW25" s="90">
        <v>1255692.0900000001</v>
      </c>
      <c r="WX25" s="90">
        <v>882179.25</v>
      </c>
      <c r="WY25" s="90">
        <v>698630.5</v>
      </c>
      <c r="WZ25" s="90">
        <v>1178759.6299999999</v>
      </c>
      <c r="XA25" s="90">
        <v>6757877.1900000004</v>
      </c>
      <c r="XB25" s="90">
        <v>719218.28</v>
      </c>
      <c r="XC25" s="90">
        <v>379468</v>
      </c>
      <c r="XD25" s="90">
        <v>496261.57</v>
      </c>
      <c r="XE25" s="90">
        <v>628451.5</v>
      </c>
      <c r="XF25" s="90">
        <v>37256763.780000001</v>
      </c>
      <c r="XG25" s="90">
        <v>3826275.31</v>
      </c>
      <c r="XH25" s="90">
        <v>3639951.43</v>
      </c>
      <c r="XI25" s="90">
        <v>12993790.48</v>
      </c>
      <c r="XJ25" s="90">
        <v>3140879.19</v>
      </c>
      <c r="XK25" s="90">
        <v>3545615.4099999997</v>
      </c>
      <c r="XL25" s="90">
        <v>5574211.540000001</v>
      </c>
      <c r="XM25" s="90">
        <v>3318771.4099999997</v>
      </c>
      <c r="XN25" s="90">
        <v>2981189.82</v>
      </c>
      <c r="XO25" s="90">
        <v>5832035.3900000006</v>
      </c>
      <c r="XP25" s="90">
        <v>4367239.13</v>
      </c>
      <c r="XQ25" s="90">
        <v>2339600.62</v>
      </c>
      <c r="XR25" s="90">
        <v>1989524.6099999999</v>
      </c>
      <c r="XS25" s="90">
        <v>2366859.71</v>
      </c>
      <c r="XT25" s="90">
        <v>2107572.48</v>
      </c>
      <c r="XU25" s="90">
        <v>2139110.61</v>
      </c>
      <c r="XV25" s="90">
        <v>1473724.97</v>
      </c>
      <c r="XW25" s="90">
        <v>2234564.4300000002</v>
      </c>
      <c r="XX25" s="90">
        <v>1811267.6300000001</v>
      </c>
      <c r="XY25" s="90">
        <v>2183936.4500000002</v>
      </c>
      <c r="XZ25" s="90">
        <v>1702065.6300000001</v>
      </c>
      <c r="YA25" s="90">
        <v>1369242.6099999999</v>
      </c>
      <c r="YB25" s="90">
        <v>875540.12</v>
      </c>
      <c r="YC25" s="90">
        <v>53543511.720000006</v>
      </c>
      <c r="YD25" s="90">
        <v>3204955.8000000003</v>
      </c>
      <c r="YE25" s="90">
        <v>4741748.45</v>
      </c>
      <c r="YF25" s="90">
        <v>2815277.01</v>
      </c>
      <c r="YG25" s="90">
        <v>10588759.699999999</v>
      </c>
      <c r="YH25" s="90">
        <v>2985638.11</v>
      </c>
      <c r="YI25" s="90">
        <v>4701183.1899999995</v>
      </c>
      <c r="YJ25" s="90">
        <v>1967624.01</v>
      </c>
      <c r="YK25" s="90">
        <v>6001636.5899999999</v>
      </c>
      <c r="YL25" s="90">
        <v>6878656.7000000002</v>
      </c>
      <c r="YM25" s="90">
        <v>3472986.54</v>
      </c>
      <c r="YN25" s="90">
        <v>2367753.94</v>
      </c>
      <c r="YO25" s="90">
        <v>1865688.33</v>
      </c>
      <c r="YP25" s="90">
        <v>2111179.5099999998</v>
      </c>
      <c r="YQ25" s="90">
        <v>1082150.3</v>
      </c>
      <c r="YR25" s="90">
        <v>903983.45</v>
      </c>
      <c r="YS25" s="90">
        <v>1167613</v>
      </c>
      <c r="YT25" s="90">
        <v>18783146.900000002</v>
      </c>
      <c r="YU25" s="90">
        <v>3047821.66</v>
      </c>
      <c r="YV25" s="90">
        <v>2613718.2999999998</v>
      </c>
      <c r="YW25" s="90">
        <v>2750400.9</v>
      </c>
      <c r="YX25" s="90">
        <v>2519268.7999999998</v>
      </c>
      <c r="YY25" s="90">
        <v>1836313.0299999998</v>
      </c>
      <c r="YZ25" s="90">
        <v>1453033.7999999998</v>
      </c>
      <c r="ZA25" s="90">
        <v>20061516.550000001</v>
      </c>
      <c r="ZB25" s="90">
        <v>2025158.93</v>
      </c>
      <c r="ZC25" s="90">
        <v>3570766.26</v>
      </c>
      <c r="ZD25" s="90">
        <v>4927587.51</v>
      </c>
      <c r="ZE25" s="90">
        <v>2186666.6500000004</v>
      </c>
      <c r="ZF25" s="90">
        <v>3051514.36</v>
      </c>
      <c r="ZG25" s="90">
        <v>2027981.15</v>
      </c>
      <c r="ZH25" s="90">
        <v>1774672.0699999998</v>
      </c>
      <c r="ZI25" s="90">
        <v>5998260.5300000003</v>
      </c>
      <c r="ZJ25" s="90">
        <v>31693546.910000004</v>
      </c>
      <c r="ZK25" s="90">
        <v>1977503.76</v>
      </c>
      <c r="ZL25" s="90">
        <v>3952871.19</v>
      </c>
      <c r="ZM25" s="90">
        <v>7146766.6599999992</v>
      </c>
      <c r="ZN25" s="90">
        <v>5610471.1799999997</v>
      </c>
      <c r="ZO25" s="90">
        <v>2178040.2300000004</v>
      </c>
      <c r="ZP25" s="90">
        <v>2272013.8499999996</v>
      </c>
      <c r="ZQ25" s="90">
        <v>4574187.37</v>
      </c>
      <c r="ZR25" s="90">
        <v>4754805.3499999996</v>
      </c>
      <c r="ZS25" s="90">
        <v>7752132.7699999996</v>
      </c>
      <c r="ZT25" s="90">
        <v>1671326.2499999998</v>
      </c>
      <c r="ZU25" s="90">
        <v>2973036.1100000003</v>
      </c>
      <c r="ZV25" s="90">
        <v>1586573.3199999998</v>
      </c>
      <c r="ZW25" s="90">
        <v>2453940.1</v>
      </c>
      <c r="ZX25" s="90">
        <v>2327500.15</v>
      </c>
      <c r="ZY25" s="90">
        <v>2425109.4500000002</v>
      </c>
      <c r="ZZ25" s="90">
        <v>2855021.91</v>
      </c>
      <c r="AAA25" s="90">
        <v>1772047</v>
      </c>
      <c r="AAB25" s="90">
        <v>1566247.88</v>
      </c>
      <c r="AAC25" s="90">
        <v>548745.02</v>
      </c>
      <c r="AAD25" s="90">
        <v>1695167.92</v>
      </c>
      <c r="AAE25" s="90">
        <v>1156736.8199999998</v>
      </c>
      <c r="AAF25" s="90">
        <v>16426784.869999999</v>
      </c>
      <c r="AAG25" s="90">
        <v>2499699.09</v>
      </c>
      <c r="AAH25" s="90">
        <v>3058367.41</v>
      </c>
      <c r="AAI25" s="90">
        <v>2866699.7199999997</v>
      </c>
      <c r="AAJ25" s="90">
        <v>2855856.67</v>
      </c>
      <c r="AAK25" s="90">
        <v>3423345.01</v>
      </c>
      <c r="AAL25" s="90">
        <v>1913767.76</v>
      </c>
      <c r="AAM25" s="90">
        <v>65269452.169999994</v>
      </c>
      <c r="AAN25" s="90">
        <v>3201448.37</v>
      </c>
      <c r="AAO25" s="90">
        <v>1294919.8</v>
      </c>
      <c r="AAP25" s="90">
        <v>3844109.89</v>
      </c>
      <c r="AAQ25" s="90">
        <v>3063665.4699999997</v>
      </c>
      <c r="AAR25" s="90">
        <v>1980016.8299999998</v>
      </c>
      <c r="AAS25" s="90">
        <v>2688162.5300000003</v>
      </c>
      <c r="AAT25" s="90">
        <v>3331844.8000000003</v>
      </c>
      <c r="AAU25" s="90">
        <v>5247560.67</v>
      </c>
      <c r="AAV25" s="90">
        <v>1778524.84</v>
      </c>
      <c r="AAW25" s="90">
        <v>4645836.3</v>
      </c>
      <c r="AAX25" s="90">
        <v>11329461.609999999</v>
      </c>
      <c r="AAY25" s="90">
        <v>5025029.42</v>
      </c>
      <c r="AAZ25" s="90">
        <v>1585546.21</v>
      </c>
      <c r="ABA25" s="90">
        <v>1724682.1600000001</v>
      </c>
      <c r="ABB25" s="90">
        <v>2107820.5999999996</v>
      </c>
      <c r="ABC25" s="90">
        <v>1802463</v>
      </c>
      <c r="ABD25" s="90">
        <v>2132354.98</v>
      </c>
      <c r="ABE25" s="90">
        <v>1520517.4700000002</v>
      </c>
      <c r="ABF25" s="90">
        <v>11882340.119999999</v>
      </c>
      <c r="ABG25" s="90">
        <v>9445734.9199999999</v>
      </c>
      <c r="ABH25" s="90">
        <v>1445136.31</v>
      </c>
      <c r="ABI25" s="90">
        <v>1120255.82</v>
      </c>
      <c r="ABJ25" s="90">
        <v>1429836.22</v>
      </c>
      <c r="ABK25" s="90">
        <v>738029.84</v>
      </c>
      <c r="ABL25" s="90">
        <v>1246527.5899999999</v>
      </c>
      <c r="ABM25" s="90">
        <v>25356852.019999996</v>
      </c>
      <c r="ABN25" s="90">
        <v>2569049.58</v>
      </c>
      <c r="ABO25" s="90">
        <v>1756229.54</v>
      </c>
      <c r="ABP25" s="90">
        <v>3743079.3</v>
      </c>
      <c r="ABQ25" s="90">
        <v>4075095.92</v>
      </c>
      <c r="ABR25" s="90">
        <v>2268575.7699999996</v>
      </c>
      <c r="ABS25" s="90">
        <v>1955413.8900000001</v>
      </c>
      <c r="ABT25" s="90">
        <v>3388534.99</v>
      </c>
      <c r="ABU25" s="90">
        <v>1268282.3</v>
      </c>
      <c r="ABV25" s="90">
        <v>25660630.640000001</v>
      </c>
      <c r="ABW25" s="90">
        <v>1996683.42</v>
      </c>
      <c r="ABX25" s="90">
        <v>4415326.76</v>
      </c>
      <c r="ABY25" s="90">
        <v>2522690.89</v>
      </c>
      <c r="ABZ25" s="90">
        <v>2031429.25</v>
      </c>
      <c r="ACA25" s="90">
        <v>5755909.3000000007</v>
      </c>
      <c r="ACB25" s="90">
        <v>1328493.8400000001</v>
      </c>
      <c r="ACC25" s="90">
        <v>2469529.2800000003</v>
      </c>
      <c r="ACD25" s="90">
        <v>1674639.9</v>
      </c>
      <c r="ACE25" s="90">
        <v>4099214.87</v>
      </c>
      <c r="ACF25" s="90">
        <v>1572835.61</v>
      </c>
      <c r="ACG25" s="90">
        <v>48383231.990000002</v>
      </c>
      <c r="ACH25" s="90">
        <v>2481275.89</v>
      </c>
      <c r="ACI25" s="90">
        <v>2619205.09</v>
      </c>
      <c r="ACJ25" s="90">
        <v>4419536.95</v>
      </c>
      <c r="ACK25" s="90">
        <v>1816967.3</v>
      </c>
      <c r="ACL25" s="90">
        <v>1590454.22</v>
      </c>
      <c r="ACM25" s="90">
        <v>2098500.9699999997</v>
      </c>
      <c r="ACN25" s="90">
        <v>6183464.4199999999</v>
      </c>
      <c r="ACO25" s="90">
        <v>9917921.6999999993</v>
      </c>
      <c r="ACP25" s="90">
        <v>2120024.8899999997</v>
      </c>
      <c r="ACQ25" s="90">
        <v>2554187.0299999998</v>
      </c>
      <c r="ACR25" s="90">
        <v>3646647.83</v>
      </c>
      <c r="ACS25" s="90">
        <v>2754548.9</v>
      </c>
      <c r="ACT25" s="90">
        <v>5745877.7799999993</v>
      </c>
      <c r="ACU25" s="90">
        <v>2246564.0499999998</v>
      </c>
      <c r="ACV25" s="90">
        <v>3591027.43</v>
      </c>
      <c r="ACW25" s="90">
        <v>1672640.34</v>
      </c>
      <c r="ACX25" s="90">
        <v>1778187.6</v>
      </c>
      <c r="ACY25" s="90">
        <v>1615367.52</v>
      </c>
      <c r="ACZ25" s="90">
        <v>879915.86</v>
      </c>
      <c r="ADA25" s="90">
        <v>931286.69000000006</v>
      </c>
      <c r="ADB25" s="90">
        <v>578012.31000000006</v>
      </c>
      <c r="ADC25" s="90">
        <v>1111329.6199999999</v>
      </c>
      <c r="ADD25" s="90">
        <v>10112342.989999998</v>
      </c>
      <c r="ADE25" s="90">
        <v>10574800.050000001</v>
      </c>
      <c r="ADF25" s="90">
        <v>2061636.7000000002</v>
      </c>
      <c r="ADG25" s="90">
        <v>1343102.19</v>
      </c>
      <c r="ADH25" s="90">
        <v>2565507.5499999998</v>
      </c>
      <c r="ADI25" s="90">
        <v>1041021.75</v>
      </c>
      <c r="ADJ25" s="90">
        <v>2782577.19</v>
      </c>
      <c r="ADK25" s="90">
        <v>1776449.92</v>
      </c>
      <c r="ADL25" s="90">
        <v>2400380.0499999998</v>
      </c>
      <c r="ADM25" s="90">
        <v>35585349.520000003</v>
      </c>
      <c r="ADN25" s="90">
        <v>7192251.0599999996</v>
      </c>
      <c r="ADO25" s="90">
        <v>7031054.2199999997</v>
      </c>
      <c r="ADP25" s="90">
        <v>16986928.020000003</v>
      </c>
      <c r="ADQ25" s="90">
        <v>1037443.79</v>
      </c>
      <c r="ADR25" s="90">
        <v>808403.85</v>
      </c>
      <c r="ADS25" s="90">
        <v>697045.6</v>
      </c>
      <c r="ADT25" s="90">
        <v>996572.16000000003</v>
      </c>
      <c r="ADU25" s="90">
        <v>47294627.480000004</v>
      </c>
      <c r="ADV25" s="90">
        <v>11859441.629999999</v>
      </c>
      <c r="ADW25" s="90">
        <v>7015350.0600000015</v>
      </c>
      <c r="ADX25" s="90">
        <v>2399428.11</v>
      </c>
      <c r="ADY25" s="90">
        <v>1006836.44</v>
      </c>
      <c r="ADZ25" s="90">
        <v>3679074.7</v>
      </c>
      <c r="AEA25" s="90">
        <v>2784149.1</v>
      </c>
      <c r="AEB25" s="90">
        <v>2379784.96</v>
      </c>
      <c r="AEC25" s="90">
        <v>2047723.36</v>
      </c>
      <c r="AED25" s="90">
        <v>1914946.64</v>
      </c>
      <c r="AEE25" s="90">
        <v>2473182.0700000003</v>
      </c>
      <c r="AEF25" s="90">
        <v>3983907.56</v>
      </c>
      <c r="AEG25" s="90">
        <v>2588258.35</v>
      </c>
      <c r="AEH25" s="90">
        <v>2837881.02</v>
      </c>
      <c r="AEI25" s="90">
        <v>3643062.59</v>
      </c>
      <c r="AEJ25" s="90">
        <v>3598217.8499999996</v>
      </c>
      <c r="AEK25" s="90">
        <v>2294459.2600000002</v>
      </c>
      <c r="AEL25" s="90">
        <v>2054462.94</v>
      </c>
      <c r="AEM25" s="90">
        <v>981832</v>
      </c>
      <c r="AEN25" s="90">
        <v>2991451.5</v>
      </c>
      <c r="AEO25" s="90">
        <v>39872368.630000003</v>
      </c>
      <c r="AEP25" s="90">
        <v>5086053.8</v>
      </c>
      <c r="AEQ25" s="90">
        <v>4431426.32</v>
      </c>
      <c r="AER25" s="90">
        <v>3613247.9799999995</v>
      </c>
      <c r="AES25" s="90">
        <v>2983572.98</v>
      </c>
      <c r="AET25" s="90">
        <v>6139741.9100000001</v>
      </c>
      <c r="AEU25" s="90">
        <v>2892077.66</v>
      </c>
      <c r="AEV25" s="90">
        <v>3105235.24</v>
      </c>
      <c r="AEW25" s="90">
        <v>2559702.61</v>
      </c>
      <c r="AEX25" s="90">
        <v>1144739.03</v>
      </c>
      <c r="AEY25" s="90">
        <v>23268955.520000003</v>
      </c>
      <c r="AEZ25" s="90">
        <v>11307990.130000001</v>
      </c>
      <c r="AFA25" s="90">
        <v>3341848.63</v>
      </c>
      <c r="AFB25" s="90">
        <v>2938296.8200000003</v>
      </c>
      <c r="AFC25" s="90">
        <v>3850088.19</v>
      </c>
      <c r="AFD25" s="90">
        <v>3654028.8299999996</v>
      </c>
      <c r="AFE25" s="90">
        <v>2463378.77</v>
      </c>
      <c r="AFF25" s="90">
        <v>3883284.56</v>
      </c>
      <c r="AFG25" s="90">
        <v>2360683.21</v>
      </c>
      <c r="AFH25" s="90">
        <v>3021765.0500000003</v>
      </c>
      <c r="AFI25" s="90">
        <v>2153915.66</v>
      </c>
      <c r="AFJ25" s="90">
        <v>2011562.89</v>
      </c>
      <c r="AFK25" s="90">
        <v>2984000.1199999996</v>
      </c>
      <c r="AFL25" s="90">
        <v>21824182.52</v>
      </c>
      <c r="AFM25" s="90">
        <v>6003550.1600000001</v>
      </c>
      <c r="AFN25" s="90">
        <v>3428148.0000000005</v>
      </c>
      <c r="AFO25" s="90">
        <v>2966331.84</v>
      </c>
      <c r="AFP25" s="90">
        <v>3003675.6300000004</v>
      </c>
      <c r="AFQ25" s="90">
        <v>2215782.7599999998</v>
      </c>
      <c r="AFR25" s="90">
        <v>1521263.23</v>
      </c>
      <c r="AFS25" s="90">
        <v>3993747.8</v>
      </c>
      <c r="AFT25" s="90">
        <v>3282516.06</v>
      </c>
      <c r="AFU25" s="90">
        <v>1541119.07</v>
      </c>
      <c r="AFV25" s="90">
        <v>3830567.7800000003</v>
      </c>
      <c r="AFW25" s="90">
        <v>1904023.97</v>
      </c>
      <c r="AFX25" s="90">
        <v>30288214.18</v>
      </c>
      <c r="AFY25" s="90">
        <v>2668959.9900000002</v>
      </c>
      <c r="AFZ25" s="90">
        <v>2853993.3299999996</v>
      </c>
      <c r="AGA25" s="90">
        <v>2004202.65</v>
      </c>
      <c r="AGB25" s="90">
        <v>6023296.2699999996</v>
      </c>
      <c r="AGC25" s="90">
        <v>2903898.64</v>
      </c>
      <c r="AGD25" s="90">
        <v>1913708.16</v>
      </c>
      <c r="AGE25" s="90">
        <v>2014383.96</v>
      </c>
      <c r="AGF25" s="90">
        <v>1871032.75</v>
      </c>
      <c r="AGG25" s="90">
        <v>3369636.2700000005</v>
      </c>
      <c r="AGH25" s="90">
        <v>1396234.69</v>
      </c>
      <c r="AGI25" s="90">
        <v>31585193.439999998</v>
      </c>
      <c r="AGJ25" s="90">
        <v>9114483.4800000004</v>
      </c>
      <c r="AGK25" s="90">
        <v>2894662.6900000004</v>
      </c>
      <c r="AGL25" s="90">
        <v>2102580.8600000003</v>
      </c>
      <c r="AGM25" s="90">
        <v>4704631.8100000005</v>
      </c>
      <c r="AGN25" s="90">
        <v>3962086.39</v>
      </c>
      <c r="AGO25" s="90">
        <v>1913667.48</v>
      </c>
      <c r="AGP25" s="90">
        <v>1988511.85</v>
      </c>
      <c r="AGQ25" s="90">
        <v>57726322.599999994</v>
      </c>
      <c r="AGR25" s="90">
        <v>36759341.640000001</v>
      </c>
      <c r="AGS25" s="90">
        <v>1984943.64</v>
      </c>
      <c r="AGT25" s="90">
        <v>5200837.25</v>
      </c>
      <c r="AGU25" s="90">
        <v>5356230.26</v>
      </c>
      <c r="AGV25" s="90">
        <v>5088852.49</v>
      </c>
      <c r="AGW25" s="90">
        <v>2121979.96</v>
      </c>
      <c r="AGX25" s="90">
        <v>3616061.9</v>
      </c>
      <c r="AGY25" s="90">
        <v>1524093.97</v>
      </c>
      <c r="AGZ25" s="90">
        <v>2248902.16</v>
      </c>
      <c r="AHA25" s="90">
        <v>2740015.65</v>
      </c>
      <c r="AHB25" s="90">
        <v>1896615.26</v>
      </c>
      <c r="AHC25" s="90">
        <v>2246876.86</v>
      </c>
      <c r="AHD25" s="90">
        <v>1740751.8699999999</v>
      </c>
      <c r="AHE25" s="90">
        <v>2485115.65</v>
      </c>
      <c r="AHF25" s="90">
        <v>2826536.69</v>
      </c>
      <c r="AHG25" s="90">
        <v>2123800.44</v>
      </c>
      <c r="AHH25" s="90">
        <v>14199214.989999998</v>
      </c>
      <c r="AHI25" s="90">
        <v>2432446.2400000002</v>
      </c>
      <c r="AHJ25" s="90">
        <v>3167004.2399999998</v>
      </c>
      <c r="AHK25" s="90">
        <v>2672481.8700000006</v>
      </c>
      <c r="AHL25" s="90">
        <v>4848299.6500000004</v>
      </c>
      <c r="AHM25" s="90">
        <v>3300962.18</v>
      </c>
      <c r="AHN25" s="90">
        <v>1059644.81</v>
      </c>
    </row>
    <row r="26" spans="1:898" ht="21" x14ac:dyDescent="0.35">
      <c r="A26" s="92" t="s">
        <v>33</v>
      </c>
      <c r="B26" s="5" t="s">
        <v>34</v>
      </c>
      <c r="C26" s="90">
        <v>242713719.09999996</v>
      </c>
      <c r="D26" s="90">
        <v>7276952.8900000006</v>
      </c>
      <c r="E26" s="90">
        <v>33796709.980000004</v>
      </c>
      <c r="F26" s="90">
        <v>2635403.5999999996</v>
      </c>
      <c r="G26" s="90">
        <v>21262858.609999999</v>
      </c>
      <c r="H26" s="90">
        <v>1256364.2200000002</v>
      </c>
      <c r="I26" s="90">
        <v>19580190.890000001</v>
      </c>
      <c r="J26" s="90">
        <v>4653101.01</v>
      </c>
      <c r="K26" s="90">
        <v>6599678.8400000008</v>
      </c>
      <c r="L26" s="90">
        <v>2386358.21</v>
      </c>
      <c r="M26" s="90">
        <v>1655889.63</v>
      </c>
      <c r="N26" s="90">
        <v>2455793.0700000003</v>
      </c>
      <c r="O26" s="90">
        <v>5429659.0899999999</v>
      </c>
      <c r="P26" s="90">
        <v>2679085.25</v>
      </c>
      <c r="Q26" s="90">
        <v>2896156.17</v>
      </c>
      <c r="R26" s="90">
        <v>22098557.239999998</v>
      </c>
      <c r="S26" s="90">
        <v>47876773.919999994</v>
      </c>
      <c r="T26" s="90">
        <v>2137266.8100000005</v>
      </c>
      <c r="U26" s="90">
        <v>175261407.25</v>
      </c>
      <c r="V26" s="90">
        <v>34482260.379999995</v>
      </c>
      <c r="W26" s="90">
        <v>5740010.04</v>
      </c>
      <c r="X26" s="90">
        <v>12202820.170000002</v>
      </c>
      <c r="Y26" s="90">
        <v>6723660.8900000006</v>
      </c>
      <c r="Z26" s="90">
        <v>11053925.360000001</v>
      </c>
      <c r="AA26" s="90">
        <v>2569913.16</v>
      </c>
      <c r="AB26" s="90">
        <v>51671771.020000003</v>
      </c>
      <c r="AC26" s="90">
        <v>13707456.93</v>
      </c>
      <c r="AD26" s="90">
        <v>6351596.2500000009</v>
      </c>
      <c r="AE26" s="90">
        <v>36944588.590000004</v>
      </c>
      <c r="AF26" s="90">
        <v>10607746.27</v>
      </c>
      <c r="AG26" s="90">
        <v>18061042.459999997</v>
      </c>
      <c r="AH26" s="90">
        <v>14549773.879999999</v>
      </c>
      <c r="AI26" s="90">
        <v>8344033.4699999997</v>
      </c>
      <c r="AJ26" s="90">
        <v>3837671.3200000003</v>
      </c>
      <c r="AK26" s="90">
        <v>4665711.67</v>
      </c>
      <c r="AL26" s="90">
        <v>9291394.8100000005</v>
      </c>
      <c r="AM26" s="90">
        <v>4990385.95</v>
      </c>
      <c r="AN26" s="90">
        <v>5934137.7800000003</v>
      </c>
      <c r="AO26" s="90">
        <v>7870964.8700000001</v>
      </c>
      <c r="AP26" s="90">
        <v>6119333.5300000012</v>
      </c>
      <c r="AQ26" s="90">
        <v>3551740.17</v>
      </c>
      <c r="AR26" s="90">
        <v>2694215.5599999996</v>
      </c>
      <c r="AS26" s="90">
        <v>68557244.059999987</v>
      </c>
      <c r="AT26" s="90">
        <v>2345684.5499999998</v>
      </c>
      <c r="AU26" s="90">
        <v>1766161.43</v>
      </c>
      <c r="AV26" s="90">
        <v>3082479.59</v>
      </c>
      <c r="AW26" s="90">
        <v>4080830.4699999997</v>
      </c>
      <c r="AX26" s="90">
        <v>5359995.4000000004</v>
      </c>
      <c r="AY26" s="90">
        <v>2079662.3399999999</v>
      </c>
      <c r="AZ26" s="90">
        <v>3621188.1</v>
      </c>
      <c r="BA26" s="90">
        <v>1186129.76</v>
      </c>
      <c r="BB26" s="90">
        <v>1777018.3199999998</v>
      </c>
      <c r="BC26" s="90">
        <v>2448342.0500000003</v>
      </c>
      <c r="BD26" s="90">
        <v>895996.48</v>
      </c>
      <c r="BE26" s="90">
        <v>33282481.130000003</v>
      </c>
      <c r="BF26" s="90">
        <v>2372040.04</v>
      </c>
      <c r="BG26" s="90">
        <v>12459385.880000001</v>
      </c>
      <c r="BH26" s="90">
        <v>67053667.590000004</v>
      </c>
      <c r="BI26" s="90">
        <v>27759894.68</v>
      </c>
      <c r="BJ26" s="90">
        <v>3540240.6</v>
      </c>
      <c r="BK26" s="90">
        <v>1869786.95</v>
      </c>
      <c r="BL26" s="90">
        <v>5193788.09</v>
      </c>
      <c r="BM26" s="90">
        <v>4201884.91</v>
      </c>
      <c r="BN26" s="90">
        <v>3347216.61</v>
      </c>
      <c r="BO26" s="90">
        <v>44760</v>
      </c>
      <c r="BP26" s="90"/>
      <c r="BQ26" s="90">
        <v>100216453.64</v>
      </c>
      <c r="BR26" s="90">
        <v>11062506.27</v>
      </c>
      <c r="BS26" s="90">
        <v>4316334.4700000007</v>
      </c>
      <c r="BT26" s="90">
        <v>5284674.46</v>
      </c>
      <c r="BU26" s="90">
        <v>3182985.0500000003</v>
      </c>
      <c r="BV26" s="90">
        <v>4429558.75</v>
      </c>
      <c r="BW26" s="90">
        <v>2530702.4300000002</v>
      </c>
      <c r="BX26" s="90">
        <v>3590159.6799999997</v>
      </c>
      <c r="BY26" s="90">
        <v>16488512.66</v>
      </c>
      <c r="BZ26" s="90">
        <v>3229651.45</v>
      </c>
      <c r="CA26" s="90">
        <v>5279417.0999999996</v>
      </c>
      <c r="CB26" s="90">
        <v>11872679.33</v>
      </c>
      <c r="CC26" s="90">
        <v>4481562.99</v>
      </c>
      <c r="CD26" s="90">
        <v>3329948.3200000003</v>
      </c>
      <c r="CE26" s="90">
        <v>3721489.0000000005</v>
      </c>
      <c r="CF26" s="90">
        <v>129752970.71000001</v>
      </c>
      <c r="CG26" s="90">
        <v>8240058.4199999999</v>
      </c>
      <c r="CH26" s="90">
        <v>16961915.370000001</v>
      </c>
      <c r="CI26" s="90">
        <v>6393335.9699999997</v>
      </c>
      <c r="CJ26" s="90">
        <v>6721956.1800000006</v>
      </c>
      <c r="CK26" s="90">
        <v>6211672.4799999995</v>
      </c>
      <c r="CL26" s="90">
        <v>4984472.379999999</v>
      </c>
      <c r="CM26" s="90">
        <v>16859728.93</v>
      </c>
      <c r="CN26" s="90">
        <v>2262481.56</v>
      </c>
      <c r="CO26" s="90">
        <v>6921126.9100000001</v>
      </c>
      <c r="CP26" s="90">
        <v>3866519.53</v>
      </c>
      <c r="CQ26" s="90">
        <v>4894795</v>
      </c>
      <c r="CR26" s="90">
        <v>6154030.6100000003</v>
      </c>
      <c r="CS26" s="90">
        <v>62943463.93</v>
      </c>
      <c r="CT26" s="90">
        <v>4380670.1700000009</v>
      </c>
      <c r="CU26" s="90">
        <v>5867592.2400000002</v>
      </c>
      <c r="CV26" s="90">
        <v>11021001.27</v>
      </c>
      <c r="CW26" s="90">
        <v>3432750.9499999997</v>
      </c>
      <c r="CX26" s="90">
        <v>12332796.98</v>
      </c>
      <c r="CY26" s="90">
        <v>3652995.6</v>
      </c>
      <c r="CZ26" s="90">
        <v>2859121.06</v>
      </c>
      <c r="DA26" s="90">
        <v>22799786.07</v>
      </c>
      <c r="DB26" s="90">
        <v>99345863.550000012</v>
      </c>
      <c r="DC26" s="90">
        <v>8320318.7699999996</v>
      </c>
      <c r="DD26" s="90">
        <v>5218823.5900000008</v>
      </c>
      <c r="DE26" s="90">
        <v>16274160.59</v>
      </c>
      <c r="DF26" s="90">
        <v>22449221.280000001</v>
      </c>
      <c r="DG26" s="90">
        <v>18450753.809999999</v>
      </c>
      <c r="DH26" s="90">
        <v>50283654.640000001</v>
      </c>
      <c r="DI26" s="90">
        <v>2274260.7799999998</v>
      </c>
      <c r="DJ26" s="90">
        <v>126957870.31</v>
      </c>
      <c r="DK26" s="90">
        <v>4725474.0200000005</v>
      </c>
      <c r="DL26" s="90">
        <v>4462200.6800000006</v>
      </c>
      <c r="DM26" s="90">
        <v>4540812.0100000007</v>
      </c>
      <c r="DN26" s="90">
        <v>4523318.76</v>
      </c>
      <c r="DO26" s="90">
        <v>2172365.2199999997</v>
      </c>
      <c r="DP26" s="90">
        <v>5167101.9000000004</v>
      </c>
      <c r="DQ26" s="90">
        <v>3963108.2</v>
      </c>
      <c r="DR26" s="90">
        <v>7196472.7400000002</v>
      </c>
      <c r="DS26" s="90">
        <v>47614802.060000002</v>
      </c>
      <c r="DT26" s="90">
        <v>4704303.0599999996</v>
      </c>
      <c r="DU26" s="90">
        <v>24185967.129999999</v>
      </c>
      <c r="DV26" s="90">
        <v>31173887.970000003</v>
      </c>
      <c r="DW26" s="90">
        <v>7652787.2699999996</v>
      </c>
      <c r="DX26" s="90">
        <v>6152374.8200000003</v>
      </c>
      <c r="DY26" s="90">
        <v>6751917.8999999994</v>
      </c>
      <c r="DZ26" s="90">
        <v>1204910.7300000002</v>
      </c>
      <c r="EA26" s="90">
        <v>5852364.4199999999</v>
      </c>
      <c r="EB26" s="90">
        <v>4778205.47</v>
      </c>
      <c r="EC26" s="90">
        <v>9910406</v>
      </c>
      <c r="ED26" s="90">
        <v>36327465.860000007</v>
      </c>
      <c r="EE26" s="90">
        <v>29511542.759999998</v>
      </c>
      <c r="EF26" s="90">
        <v>6806732.79</v>
      </c>
      <c r="EG26" s="90">
        <v>8097455.4500000002</v>
      </c>
      <c r="EH26" s="90">
        <v>8202984.4399999995</v>
      </c>
      <c r="EI26" s="90">
        <v>7962075.9000000004</v>
      </c>
      <c r="EJ26" s="90">
        <v>12463949.220000001</v>
      </c>
      <c r="EK26" s="90">
        <v>3637604.2500000005</v>
      </c>
      <c r="EL26" s="90">
        <v>8787174</v>
      </c>
      <c r="EM26" s="90">
        <v>95030461.189999998</v>
      </c>
      <c r="EN26" s="90">
        <v>6727110.2800000003</v>
      </c>
      <c r="EO26" s="90">
        <v>3492197.98</v>
      </c>
      <c r="EP26" s="90">
        <v>4928900.8</v>
      </c>
      <c r="EQ26" s="90">
        <v>3489288.41</v>
      </c>
      <c r="ER26" s="90">
        <v>3179850.17</v>
      </c>
      <c r="ES26" s="90">
        <v>4408918.45</v>
      </c>
      <c r="ET26" s="90">
        <v>17974956.449999999</v>
      </c>
      <c r="EU26" s="90">
        <v>6729756.8099999996</v>
      </c>
      <c r="EV26" s="90">
        <v>62641942.539999999</v>
      </c>
      <c r="EW26" s="90">
        <v>1807170</v>
      </c>
      <c r="EX26" s="90">
        <v>1879239.1700000002</v>
      </c>
      <c r="EY26" s="90">
        <v>4183929.77</v>
      </c>
      <c r="EZ26" s="90">
        <v>6770660.1600000001</v>
      </c>
      <c r="FA26" s="90">
        <v>4654974.74</v>
      </c>
      <c r="FB26" s="90">
        <v>4618455.1599999992</v>
      </c>
      <c r="FC26" s="90">
        <v>2227779.9500000002</v>
      </c>
      <c r="FD26" s="90">
        <v>1798402.5</v>
      </c>
      <c r="FE26" s="90">
        <v>2781587.2900000005</v>
      </c>
      <c r="FF26" s="90">
        <v>1627530.16</v>
      </c>
      <c r="FG26" s="90">
        <v>2402636.6599999997</v>
      </c>
      <c r="FH26" s="90">
        <v>23553001.02</v>
      </c>
      <c r="FI26" s="90">
        <v>4549814.3600000003</v>
      </c>
      <c r="FJ26" s="90">
        <v>3417914.58</v>
      </c>
      <c r="FK26" s="90">
        <v>4280684.8299999991</v>
      </c>
      <c r="FL26" s="90">
        <v>5502421.5300000003</v>
      </c>
      <c r="FM26" s="90">
        <v>6007437.2199999997</v>
      </c>
      <c r="FN26" s="90">
        <v>2344625.2600000002</v>
      </c>
      <c r="FO26" s="90">
        <v>1275521.4100000001</v>
      </c>
      <c r="FP26" s="90">
        <v>119002350.03000002</v>
      </c>
      <c r="FQ26" s="90">
        <v>2237960.5099999998</v>
      </c>
      <c r="FR26" s="90">
        <v>4165129.1999999997</v>
      </c>
      <c r="FS26" s="90">
        <v>2705108.79</v>
      </c>
      <c r="FT26" s="90">
        <v>5198385.919999999</v>
      </c>
      <c r="FU26" s="90">
        <v>3142761.0999999996</v>
      </c>
      <c r="FV26" s="90">
        <v>10640234.15</v>
      </c>
      <c r="FW26" s="90">
        <v>4141999.31</v>
      </c>
      <c r="FX26" s="90">
        <v>3132827.09</v>
      </c>
      <c r="FY26" s="90">
        <v>4115484.58</v>
      </c>
      <c r="FZ26" s="90">
        <v>3954042.65</v>
      </c>
      <c r="GA26" s="90">
        <v>2517731.67</v>
      </c>
      <c r="GB26" s="90">
        <v>2767372.88</v>
      </c>
      <c r="GC26" s="90">
        <v>1050664.81</v>
      </c>
      <c r="GD26" s="90">
        <v>46252768.710000001</v>
      </c>
      <c r="GE26" s="90">
        <v>3673275.28</v>
      </c>
      <c r="GF26" s="90">
        <v>6059481.0300000003</v>
      </c>
      <c r="GG26" s="90">
        <v>28821909.149999999</v>
      </c>
      <c r="GH26" s="90">
        <v>7067775.1799999997</v>
      </c>
      <c r="GI26" s="90">
        <v>5238907.84</v>
      </c>
      <c r="GJ26" s="90">
        <v>5783071.6299999999</v>
      </c>
      <c r="GK26" s="90">
        <v>11621108.74</v>
      </c>
      <c r="GL26" s="90">
        <v>5527414.0599999996</v>
      </c>
      <c r="GM26" s="90">
        <v>3868961</v>
      </c>
      <c r="GN26" s="90">
        <v>1491274.29</v>
      </c>
      <c r="GO26" s="90">
        <v>1416140.87</v>
      </c>
      <c r="GP26" s="90">
        <v>35155991.540000007</v>
      </c>
      <c r="GQ26" s="90">
        <v>8655905.5099999998</v>
      </c>
      <c r="GR26" s="90">
        <v>2704533.68</v>
      </c>
      <c r="GS26" s="90">
        <v>10015548.690000001</v>
      </c>
      <c r="GT26" s="90">
        <v>1140164.6299999999</v>
      </c>
      <c r="GU26" s="90">
        <v>3615035.58</v>
      </c>
      <c r="GV26" s="90">
        <v>4690609.8100000005</v>
      </c>
      <c r="GW26" s="90">
        <v>2743782.06</v>
      </c>
      <c r="GX26" s="90">
        <v>65710559.019999996</v>
      </c>
      <c r="GY26" s="90">
        <v>7732194.9799999995</v>
      </c>
      <c r="GZ26" s="90">
        <v>5316457.43</v>
      </c>
      <c r="HA26" s="90">
        <v>6143264.9700000007</v>
      </c>
      <c r="HB26" s="90">
        <v>123359148.58000001</v>
      </c>
      <c r="HC26" s="90">
        <v>29022523.719999995</v>
      </c>
      <c r="HD26" s="90">
        <v>21976396.579999998</v>
      </c>
      <c r="HE26" s="90">
        <v>6788088.9000000004</v>
      </c>
      <c r="HF26" s="90">
        <v>7138702.8200000003</v>
      </c>
      <c r="HG26" s="90">
        <v>15477912.870000001</v>
      </c>
      <c r="HH26" s="90">
        <v>4359082.2</v>
      </c>
      <c r="HI26" s="90">
        <v>61516565.789999999</v>
      </c>
      <c r="HJ26" s="90">
        <v>12075742.280000001</v>
      </c>
      <c r="HK26" s="90">
        <v>16877195.059999999</v>
      </c>
      <c r="HL26" s="90">
        <v>6781585.54</v>
      </c>
      <c r="HM26" s="90">
        <v>3232441.5</v>
      </c>
      <c r="HN26" s="90">
        <v>2522969.4299999997</v>
      </c>
      <c r="HO26" s="90">
        <v>12306378.940000001</v>
      </c>
      <c r="HP26" s="90">
        <v>5457262.8600000003</v>
      </c>
      <c r="HQ26" s="90">
        <v>66738137.210000001</v>
      </c>
      <c r="HR26" s="90">
        <v>28077000.66</v>
      </c>
      <c r="HS26" s="90">
        <v>3030078.02</v>
      </c>
      <c r="HT26" s="90">
        <v>2956933.08</v>
      </c>
      <c r="HU26" s="90">
        <v>5336810.37</v>
      </c>
      <c r="HV26" s="90">
        <v>3282039.76</v>
      </c>
      <c r="HW26" s="90">
        <v>6641213.9000000004</v>
      </c>
      <c r="HX26" s="90">
        <v>3008247.4000000004</v>
      </c>
      <c r="HY26" s="90">
        <v>5041209.28</v>
      </c>
      <c r="HZ26" s="90">
        <v>2321974.37</v>
      </c>
      <c r="IA26" s="90">
        <v>5309537.1899999995</v>
      </c>
      <c r="IB26" s="90">
        <v>8584502.1699999999</v>
      </c>
      <c r="IC26" s="90">
        <v>2511027.5799999996</v>
      </c>
      <c r="ID26" s="90">
        <v>5311075.0199999996</v>
      </c>
      <c r="IE26" s="90">
        <v>2217044.3200000003</v>
      </c>
      <c r="IF26" s="90">
        <v>3276502.19</v>
      </c>
      <c r="IG26" s="90">
        <v>51862583.68</v>
      </c>
      <c r="IH26" s="90">
        <v>20498067.040000003</v>
      </c>
      <c r="II26" s="90">
        <v>7197147.1899999995</v>
      </c>
      <c r="IJ26" s="90">
        <v>6856597.0800000001</v>
      </c>
      <c r="IK26" s="90">
        <v>14405468.300000001</v>
      </c>
      <c r="IL26" s="90">
        <v>4926192.6400000006</v>
      </c>
      <c r="IM26" s="90">
        <v>4819538.620000001</v>
      </c>
      <c r="IN26" s="90">
        <v>2487765.3499999996</v>
      </c>
      <c r="IO26" s="90">
        <v>3336029.37</v>
      </c>
      <c r="IP26" s="90">
        <v>4126065</v>
      </c>
      <c r="IQ26" s="90">
        <v>3483359.2599999993</v>
      </c>
      <c r="IR26" s="90">
        <v>87740187.709999993</v>
      </c>
      <c r="IS26" s="90">
        <v>40531729.32</v>
      </c>
      <c r="IT26" s="90">
        <v>5904123.7699999996</v>
      </c>
      <c r="IU26" s="90">
        <v>3560371.94</v>
      </c>
      <c r="IV26" s="90">
        <v>4058627.36</v>
      </c>
      <c r="IW26" s="90">
        <v>2105611.1800000002</v>
      </c>
      <c r="IX26" s="90">
        <v>3146136.29</v>
      </c>
      <c r="IY26" s="90">
        <v>1698886.3299999998</v>
      </c>
      <c r="IZ26" s="90">
        <v>1816662.0399999998</v>
      </c>
      <c r="JA26" s="90">
        <v>4353537.1900000004</v>
      </c>
      <c r="JB26" s="90">
        <v>5755305.1899999995</v>
      </c>
      <c r="JC26" s="90">
        <v>1384402.6900000002</v>
      </c>
      <c r="JD26" s="90">
        <v>29005051.25</v>
      </c>
      <c r="JE26" s="90">
        <v>8054889.6000000006</v>
      </c>
      <c r="JF26" s="90">
        <v>6169462.2700000005</v>
      </c>
      <c r="JG26" s="90">
        <v>4635595.51</v>
      </c>
      <c r="JH26" s="90">
        <v>2515513.84</v>
      </c>
      <c r="JI26" s="90">
        <v>5275226.62</v>
      </c>
      <c r="JJ26" s="90">
        <v>32695671.629999999</v>
      </c>
      <c r="JK26" s="90">
        <v>3360754.38</v>
      </c>
      <c r="JL26" s="90">
        <v>2579653.29</v>
      </c>
      <c r="JM26" s="90">
        <v>9749308.4700000007</v>
      </c>
      <c r="JN26" s="90">
        <v>2523256.94</v>
      </c>
      <c r="JO26" s="90">
        <v>7424179.4699999997</v>
      </c>
      <c r="JP26" s="90">
        <v>3024656.77</v>
      </c>
      <c r="JQ26" s="90">
        <v>111019286.33999999</v>
      </c>
      <c r="JR26" s="90">
        <v>54371503.559999995</v>
      </c>
      <c r="JS26" s="90">
        <v>4366386.1400000006</v>
      </c>
      <c r="JT26" s="90">
        <v>1969679.9</v>
      </c>
      <c r="JU26" s="90">
        <v>4804561.9700000007</v>
      </c>
      <c r="JV26" s="90">
        <v>1551381.8800000001</v>
      </c>
      <c r="JW26" s="90">
        <v>35971946.859999999</v>
      </c>
      <c r="JX26" s="90">
        <v>11190469.16</v>
      </c>
      <c r="JY26" s="90">
        <v>10786453.550000001</v>
      </c>
      <c r="JZ26" s="90">
        <v>3547399.73</v>
      </c>
      <c r="KA26" s="90">
        <v>4614158.5999999996</v>
      </c>
      <c r="KB26" s="90">
        <v>10076418.030000001</v>
      </c>
      <c r="KC26" s="90">
        <v>2698699.19</v>
      </c>
      <c r="KD26" s="90">
        <v>1141062.77</v>
      </c>
      <c r="KE26" s="90">
        <v>2677607.34</v>
      </c>
      <c r="KF26" s="90">
        <v>121685138.97999999</v>
      </c>
      <c r="KG26" s="90">
        <v>0</v>
      </c>
      <c r="KH26" s="90">
        <v>5558917.5700000003</v>
      </c>
      <c r="KI26" s="90">
        <v>3174408.4299999997</v>
      </c>
      <c r="KJ26" s="90">
        <v>5267761.3</v>
      </c>
      <c r="KK26" s="90">
        <v>9049139.370000001</v>
      </c>
      <c r="KL26" s="90">
        <v>38695368.269999996</v>
      </c>
      <c r="KM26" s="90">
        <v>4683798.9400000004</v>
      </c>
      <c r="KN26" s="90">
        <v>3073465.4799999995</v>
      </c>
      <c r="KO26" s="90">
        <v>41222721.749999993</v>
      </c>
      <c r="KP26" s="90">
        <v>5144413.59</v>
      </c>
      <c r="KQ26" s="90">
        <v>4694479.1500000004</v>
      </c>
      <c r="KR26" s="90">
        <v>38406152.670000002</v>
      </c>
      <c r="KS26" s="90">
        <v>6306647.4800000004</v>
      </c>
      <c r="KT26" s="90">
        <v>4488637.66</v>
      </c>
      <c r="KU26" s="90">
        <v>34738879.819999993</v>
      </c>
      <c r="KV26" s="90">
        <v>8749078.5599999987</v>
      </c>
      <c r="KW26" s="90">
        <v>50700423.610000007</v>
      </c>
      <c r="KX26" s="90">
        <v>6036378.25</v>
      </c>
      <c r="KY26" s="90">
        <v>1833506.24</v>
      </c>
      <c r="KZ26" s="90">
        <v>16519266.699999999</v>
      </c>
      <c r="LA26" s="90">
        <v>16967276.829999998</v>
      </c>
      <c r="LB26" s="90">
        <v>4292027.2699999996</v>
      </c>
      <c r="LC26" s="90">
        <v>3426735.7500000005</v>
      </c>
      <c r="LD26" s="90">
        <v>3857634.65</v>
      </c>
      <c r="LE26" s="90">
        <v>144546206.09</v>
      </c>
      <c r="LF26" s="90">
        <v>29974972.770000003</v>
      </c>
      <c r="LG26" s="90">
        <v>34990516.880000003</v>
      </c>
      <c r="LH26" s="90">
        <v>38007616.99000001</v>
      </c>
      <c r="LI26" s="90">
        <v>11283231.469999999</v>
      </c>
      <c r="LJ26" s="90">
        <v>3959311.4100000006</v>
      </c>
      <c r="LK26" s="90">
        <v>2072098.04</v>
      </c>
      <c r="LL26" s="90">
        <v>6112635.6200000001</v>
      </c>
      <c r="LM26" s="90">
        <v>3682059.53</v>
      </c>
      <c r="LN26" s="90">
        <v>7682182.7300000004</v>
      </c>
      <c r="LO26" s="90">
        <v>3545924.9</v>
      </c>
      <c r="LP26" s="90">
        <v>38967443.180000007</v>
      </c>
      <c r="LQ26" s="90">
        <v>4316480.4099999992</v>
      </c>
      <c r="LR26" s="90">
        <v>4061104.29</v>
      </c>
      <c r="LS26" s="90">
        <v>105309969.63000001</v>
      </c>
      <c r="LT26" s="90">
        <v>58137465.75</v>
      </c>
      <c r="LU26" s="90">
        <v>136594298.26999998</v>
      </c>
      <c r="LV26" s="90">
        <v>21527087.07</v>
      </c>
      <c r="LW26" s="90">
        <v>6978577.3499999996</v>
      </c>
      <c r="LX26" s="90">
        <v>11192251.469999999</v>
      </c>
      <c r="LY26" s="90">
        <v>5475462.2199999997</v>
      </c>
      <c r="LZ26" s="90">
        <v>4851068.84</v>
      </c>
      <c r="MA26" s="90">
        <v>4116931.2700000005</v>
      </c>
      <c r="MB26" s="90">
        <v>5957943.8699999992</v>
      </c>
      <c r="MC26" s="90">
        <v>9752583.4900000002</v>
      </c>
      <c r="MD26" s="90">
        <v>3321049.84</v>
      </c>
      <c r="ME26" s="90">
        <v>93208602.75000003</v>
      </c>
      <c r="MF26" s="90">
        <v>9262785.3499999996</v>
      </c>
      <c r="MG26" s="90">
        <v>2972584.5</v>
      </c>
      <c r="MH26" s="90">
        <v>4116637.63</v>
      </c>
      <c r="MI26" s="90">
        <v>4221694.82</v>
      </c>
      <c r="MJ26" s="90">
        <v>4883362.4999999991</v>
      </c>
      <c r="MK26" s="90">
        <v>4983461.08</v>
      </c>
      <c r="ML26" s="90">
        <v>3176092.34</v>
      </c>
      <c r="MM26" s="90">
        <v>6641129.1899999995</v>
      </c>
      <c r="MN26" s="90">
        <v>5056958.05</v>
      </c>
      <c r="MO26" s="90">
        <v>4792654.8500000006</v>
      </c>
      <c r="MP26" s="90">
        <v>3063044.51</v>
      </c>
      <c r="MQ26" s="90">
        <v>84154448.329999998</v>
      </c>
      <c r="MR26" s="90">
        <v>8831739.870000001</v>
      </c>
      <c r="MS26" s="90">
        <v>19149992.329999998</v>
      </c>
      <c r="MT26" s="90">
        <v>7469244.6299999999</v>
      </c>
      <c r="MU26" s="90">
        <v>11572956.159999998</v>
      </c>
      <c r="MV26" s="90">
        <v>23869235.149999999</v>
      </c>
      <c r="MW26" s="90">
        <v>19515128.869899999</v>
      </c>
      <c r="MX26" s="90">
        <v>12133067.740000002</v>
      </c>
      <c r="MY26" s="90">
        <v>6272060.5299999993</v>
      </c>
      <c r="MZ26" s="90">
        <v>3515202.94</v>
      </c>
      <c r="NA26" s="90">
        <v>1596869.9300000002</v>
      </c>
      <c r="NB26" s="90">
        <v>90547817.530000001</v>
      </c>
      <c r="NC26" s="90">
        <v>35526970.260000005</v>
      </c>
      <c r="ND26" s="90">
        <v>9720402.2400000002</v>
      </c>
      <c r="NE26" s="90">
        <v>46550480.980000004</v>
      </c>
      <c r="NF26" s="90">
        <v>6007223.5800000001</v>
      </c>
      <c r="NG26" s="90">
        <v>8204312.080000001</v>
      </c>
      <c r="NH26" s="90">
        <v>25093402.84</v>
      </c>
      <c r="NI26" s="90">
        <v>35861891.799999997</v>
      </c>
      <c r="NJ26" s="90">
        <v>2847066.8600000003</v>
      </c>
      <c r="NK26" s="90">
        <v>23391513.639999997</v>
      </c>
      <c r="NL26" s="90">
        <v>8628858.4700000007</v>
      </c>
      <c r="NM26" s="90">
        <v>4776976.01</v>
      </c>
      <c r="NN26" s="90">
        <v>25742766.740000002</v>
      </c>
      <c r="NO26" s="90">
        <v>5986101.9899999993</v>
      </c>
      <c r="NP26" s="90">
        <v>1695865.5</v>
      </c>
      <c r="NQ26" s="90">
        <v>3662261.6100000003</v>
      </c>
      <c r="NR26" s="90">
        <v>2358275.5699999998</v>
      </c>
      <c r="NS26" s="90">
        <v>2603024.4000000004</v>
      </c>
      <c r="NT26" s="90">
        <v>2855259.85</v>
      </c>
      <c r="NU26" s="90">
        <v>54628988.939999998</v>
      </c>
      <c r="NV26" s="90">
        <v>21773580.989999998</v>
      </c>
      <c r="NW26" s="90">
        <v>6967068.8300000001</v>
      </c>
      <c r="NX26" s="90">
        <v>2578885.8499999996</v>
      </c>
      <c r="NY26" s="90">
        <v>2826353.44</v>
      </c>
      <c r="NZ26" s="90">
        <v>5304254.9499999993</v>
      </c>
      <c r="OA26" s="90">
        <v>2831140.8800000004</v>
      </c>
      <c r="OB26" s="90">
        <v>175823814.67000002</v>
      </c>
      <c r="OC26" s="90">
        <v>17825365.970000003</v>
      </c>
      <c r="OD26" s="90">
        <v>8586177.7400000002</v>
      </c>
      <c r="OE26" s="90">
        <v>19993939.710000001</v>
      </c>
      <c r="OF26" s="90">
        <v>18837248.229999997</v>
      </c>
      <c r="OG26" s="90">
        <v>3885209.0700000003</v>
      </c>
      <c r="OH26" s="90">
        <v>10825589.570000002</v>
      </c>
      <c r="OI26" s="90">
        <v>2589850.37</v>
      </c>
      <c r="OJ26" s="90">
        <v>25641311.48</v>
      </c>
      <c r="OK26" s="90">
        <v>124104499.04999998</v>
      </c>
      <c r="OL26" s="90">
        <v>17459518.080000002</v>
      </c>
      <c r="OM26" s="90">
        <v>171258039.90999997</v>
      </c>
      <c r="ON26" s="90">
        <v>11736723.810000001</v>
      </c>
      <c r="OO26" s="90">
        <v>9362003.4900000002</v>
      </c>
      <c r="OP26" s="90">
        <v>2493151.2599999998</v>
      </c>
      <c r="OQ26" s="90">
        <v>37799811.920000002</v>
      </c>
      <c r="OR26" s="90">
        <v>3175892.2899999996</v>
      </c>
      <c r="OS26" s="90">
        <v>2686415.98</v>
      </c>
      <c r="OT26" s="90">
        <v>4948734.4800000004</v>
      </c>
      <c r="OU26" s="90">
        <v>4744464.96</v>
      </c>
      <c r="OV26" s="90">
        <v>22756498.75</v>
      </c>
      <c r="OW26" s="90">
        <v>5576717.4799999995</v>
      </c>
      <c r="OX26" s="90">
        <v>3914056.1199999996</v>
      </c>
      <c r="OY26" s="90">
        <v>1334596.08</v>
      </c>
      <c r="OZ26" s="90">
        <v>82811438.680000007</v>
      </c>
      <c r="PA26" s="90">
        <v>3617603.1900000004</v>
      </c>
      <c r="PB26" s="90">
        <v>7477068.5700000003</v>
      </c>
      <c r="PC26" s="90">
        <v>978375.71999999986</v>
      </c>
      <c r="PD26" s="90">
        <v>6196223.5599999996</v>
      </c>
      <c r="PE26" s="90">
        <v>7076219.5300000003</v>
      </c>
      <c r="PF26" s="90">
        <v>3269509.91</v>
      </c>
      <c r="PG26" s="90">
        <v>2265243.5699999998</v>
      </c>
      <c r="PH26" s="90">
        <v>8086394.7599999998</v>
      </c>
      <c r="PI26" s="90">
        <v>4941270.91</v>
      </c>
      <c r="PJ26" s="90">
        <v>18714385.619999997</v>
      </c>
      <c r="PK26" s="90">
        <v>17006781.849999998</v>
      </c>
      <c r="PL26" s="90">
        <v>2812015.46</v>
      </c>
      <c r="PM26" s="90">
        <v>10848784.4</v>
      </c>
      <c r="PN26" s="90">
        <v>2225510.71</v>
      </c>
      <c r="PO26" s="90">
        <v>470061.95</v>
      </c>
      <c r="PP26" s="90">
        <v>532392.02</v>
      </c>
      <c r="PQ26" s="90">
        <v>1537315.09</v>
      </c>
      <c r="PR26" s="90">
        <v>169794088.76999998</v>
      </c>
      <c r="PS26" s="90">
        <v>4517488.99</v>
      </c>
      <c r="PT26" s="90">
        <v>3284247.9799999995</v>
      </c>
      <c r="PU26" s="90">
        <v>7157097.25</v>
      </c>
      <c r="PV26" s="90">
        <v>64946317.640000001</v>
      </c>
      <c r="PW26" s="90">
        <v>2156760.83</v>
      </c>
      <c r="PX26" s="90">
        <v>3886870.5</v>
      </c>
      <c r="PY26" s="90">
        <v>3927871.12</v>
      </c>
      <c r="PZ26" s="90">
        <v>23203611.659999996</v>
      </c>
      <c r="QA26" s="90">
        <v>2100628.4299999997</v>
      </c>
      <c r="QB26" s="90">
        <v>23665105.77</v>
      </c>
      <c r="QC26" s="90">
        <v>2618499</v>
      </c>
      <c r="QD26" s="90">
        <v>12566388.85</v>
      </c>
      <c r="QE26" s="90">
        <v>4464536.8400000008</v>
      </c>
      <c r="QF26" s="90">
        <v>6174884.9699999997</v>
      </c>
      <c r="QG26" s="90">
        <v>21536707.119999997</v>
      </c>
      <c r="QH26" s="90">
        <v>2887700.21</v>
      </c>
      <c r="QI26" s="90">
        <v>2464142.5100000002</v>
      </c>
      <c r="QJ26" s="90">
        <v>1564814.3399999999</v>
      </c>
      <c r="QK26" s="90">
        <v>8488610.4700000007</v>
      </c>
      <c r="QL26" s="90">
        <v>13461977.109999999</v>
      </c>
      <c r="QM26" s="90">
        <v>1032765.24</v>
      </c>
      <c r="QN26" s="90">
        <v>1288696.3</v>
      </c>
      <c r="QO26" s="90">
        <v>1297472.02</v>
      </c>
      <c r="QP26" s="90">
        <v>1894343.33</v>
      </c>
      <c r="QQ26" s="90">
        <v>1134711.8600000001</v>
      </c>
      <c r="QR26" s="90">
        <v>72600557.790000007</v>
      </c>
      <c r="QS26" s="90">
        <v>1701343.5700000003</v>
      </c>
      <c r="QT26" s="90">
        <v>39240214.460000001</v>
      </c>
      <c r="QU26" s="90">
        <v>2385991.17</v>
      </c>
      <c r="QV26" s="90">
        <v>5618129.4199999999</v>
      </c>
      <c r="QW26" s="90">
        <v>28912737.919999998</v>
      </c>
      <c r="QX26" s="90">
        <v>2373928.1199999996</v>
      </c>
      <c r="QY26" s="90">
        <v>3463345.6700000004</v>
      </c>
      <c r="QZ26" s="90">
        <v>26694180.119999997</v>
      </c>
      <c r="RA26" s="90">
        <v>2909000.52</v>
      </c>
      <c r="RB26" s="90">
        <v>2860661.8</v>
      </c>
      <c r="RC26" s="90">
        <v>1691538.4700000002</v>
      </c>
      <c r="RD26" s="90">
        <v>1470163.67</v>
      </c>
      <c r="RE26" s="90">
        <v>96373570.770000011</v>
      </c>
      <c r="RF26" s="90">
        <v>18514602.43</v>
      </c>
      <c r="RG26" s="90">
        <v>15907461.479999997</v>
      </c>
      <c r="RH26" s="90">
        <v>6334874.6999999993</v>
      </c>
      <c r="RI26" s="90">
        <v>5643955.0499999998</v>
      </c>
      <c r="RJ26" s="90">
        <v>10413544.33</v>
      </c>
      <c r="RK26" s="90">
        <v>21523060.140000001</v>
      </c>
      <c r="RL26" s="90">
        <v>2820560.46</v>
      </c>
      <c r="RM26" s="90">
        <v>8751698.2199999988</v>
      </c>
      <c r="RN26" s="90">
        <v>13240826.73</v>
      </c>
      <c r="RO26" s="90">
        <v>21416959.66</v>
      </c>
      <c r="RP26" s="90">
        <v>2597644.46</v>
      </c>
      <c r="RQ26" s="90">
        <v>2864568.8</v>
      </c>
      <c r="RR26" s="90">
        <v>3846636.31</v>
      </c>
      <c r="RS26" s="90">
        <v>3421214.71</v>
      </c>
      <c r="RT26" s="90">
        <v>2205894.23</v>
      </c>
      <c r="RU26" s="90">
        <v>3389348.19</v>
      </c>
      <c r="RV26" s="90">
        <v>1369083.5799999998</v>
      </c>
      <c r="RW26" s="90">
        <v>1482234.6700000002</v>
      </c>
      <c r="RX26" s="90">
        <v>1777931.2499999998</v>
      </c>
      <c r="RY26" s="90">
        <v>54895796.660000004</v>
      </c>
      <c r="RZ26" s="90">
        <v>7858915.0599999996</v>
      </c>
      <c r="SA26" s="90">
        <v>4836907.97</v>
      </c>
      <c r="SB26" s="90">
        <v>2456201.7699999996</v>
      </c>
      <c r="SC26" s="90">
        <v>1691647.36</v>
      </c>
      <c r="SD26" s="90">
        <v>1791091.6</v>
      </c>
      <c r="SE26" s="90">
        <v>3137414.28</v>
      </c>
      <c r="SF26" s="90">
        <v>6782566.7199999997</v>
      </c>
      <c r="SG26" s="90">
        <v>5857976.6300000008</v>
      </c>
      <c r="SH26" s="90">
        <v>5141573.3999999985</v>
      </c>
      <c r="SI26" s="90">
        <v>14443779.310000001</v>
      </c>
      <c r="SJ26" s="90">
        <v>711066.9</v>
      </c>
      <c r="SK26" s="90">
        <v>47818664.780000001</v>
      </c>
      <c r="SL26" s="90">
        <v>5249378.6999999993</v>
      </c>
      <c r="SM26" s="90">
        <v>5567309.2400000002</v>
      </c>
      <c r="SN26" s="90">
        <v>8761267.3200000003</v>
      </c>
      <c r="SO26" s="90">
        <v>3064626.5</v>
      </c>
      <c r="SP26" s="90">
        <v>7496952.3899999997</v>
      </c>
      <c r="SQ26" s="90">
        <v>4393907.6900000004</v>
      </c>
      <c r="SR26" s="90">
        <v>1452180.65</v>
      </c>
      <c r="SS26" s="90">
        <v>73870500.090000004</v>
      </c>
      <c r="ST26" s="90">
        <v>1864653.36</v>
      </c>
      <c r="SU26" s="90">
        <v>2837952.87</v>
      </c>
      <c r="SV26" s="90">
        <v>4739664.43</v>
      </c>
      <c r="SW26" s="90">
        <v>1007886.98</v>
      </c>
      <c r="SX26" s="90">
        <v>1556735.58</v>
      </c>
      <c r="SY26" s="90">
        <v>1233596.8600000001</v>
      </c>
      <c r="SZ26" s="90">
        <v>7238868.3100000005</v>
      </c>
      <c r="TA26" s="90">
        <v>2213623.2800000003</v>
      </c>
      <c r="TB26" s="90">
        <v>3308317.95</v>
      </c>
      <c r="TC26" s="90">
        <v>4009328.21</v>
      </c>
      <c r="TD26" s="90">
        <v>7728071.8999999994</v>
      </c>
      <c r="TE26" s="90">
        <v>2968037.67</v>
      </c>
      <c r="TF26" s="90">
        <v>1828634.9</v>
      </c>
      <c r="TG26" s="90">
        <v>229505540.91</v>
      </c>
      <c r="TH26" s="90">
        <v>5422931.3100000005</v>
      </c>
      <c r="TI26" s="90">
        <v>3242765.92</v>
      </c>
      <c r="TJ26" s="90">
        <v>6070166.9500000002</v>
      </c>
      <c r="TK26" s="90">
        <v>5420296.0499999998</v>
      </c>
      <c r="TL26" s="90">
        <v>3288568.0500000003</v>
      </c>
      <c r="TM26" s="90">
        <v>1659694.3599999999</v>
      </c>
      <c r="TN26" s="90">
        <v>50631931.769999996</v>
      </c>
      <c r="TO26" s="90">
        <v>3054523.8899999997</v>
      </c>
      <c r="TP26" s="90">
        <v>21847995.289999999</v>
      </c>
      <c r="TQ26" s="90">
        <v>10029863.200000001</v>
      </c>
      <c r="TR26" s="90">
        <v>2055751.47</v>
      </c>
      <c r="TS26" s="90">
        <v>1341206</v>
      </c>
      <c r="TT26" s="90">
        <v>2788685.1399999997</v>
      </c>
      <c r="TU26" s="90">
        <v>2034833.4499999997</v>
      </c>
      <c r="TV26" s="90">
        <v>2378483.0500000003</v>
      </c>
      <c r="TW26" s="90">
        <v>48314001.689999998</v>
      </c>
      <c r="TX26" s="90">
        <v>4118685.89</v>
      </c>
      <c r="TY26" s="90">
        <v>54683998.749999993</v>
      </c>
      <c r="TZ26" s="90">
        <v>12355041.869999999</v>
      </c>
      <c r="UA26" s="90">
        <v>2960707.95</v>
      </c>
      <c r="UB26" s="90">
        <v>1887083.7300000002</v>
      </c>
      <c r="UC26" s="90">
        <v>34708350.82</v>
      </c>
      <c r="UD26" s="90">
        <v>2756971.2399999998</v>
      </c>
      <c r="UE26" s="90">
        <v>2236260.6799999997</v>
      </c>
      <c r="UF26" s="90">
        <v>2869439.56</v>
      </c>
      <c r="UG26" s="90">
        <v>5459714.5499999998</v>
      </c>
      <c r="UH26" s="90">
        <v>36011039.259999998</v>
      </c>
      <c r="UI26" s="90">
        <v>10626281.85</v>
      </c>
      <c r="UJ26" s="90">
        <v>6207335.1599999992</v>
      </c>
      <c r="UK26" s="90">
        <v>12037295.27</v>
      </c>
      <c r="UL26" s="90">
        <v>8671762.0799999982</v>
      </c>
      <c r="UM26" s="90">
        <v>6451055.6399999997</v>
      </c>
      <c r="UN26" s="90">
        <v>226714449.06999996</v>
      </c>
      <c r="UO26" s="90">
        <v>6466846.0800000001</v>
      </c>
      <c r="UP26" s="90">
        <v>4365069.71</v>
      </c>
      <c r="UQ26" s="90">
        <v>39318078.890000001</v>
      </c>
      <c r="UR26" s="90">
        <v>841426.78</v>
      </c>
      <c r="US26" s="90">
        <v>3448591.11</v>
      </c>
      <c r="UT26" s="90">
        <v>18896136.48</v>
      </c>
      <c r="UU26" s="90">
        <v>2221617.08</v>
      </c>
      <c r="UV26" s="90">
        <v>2561789.7900000005</v>
      </c>
      <c r="UW26" s="90">
        <v>2297756.4699999997</v>
      </c>
      <c r="UX26" s="90">
        <v>5292050.9800000004</v>
      </c>
      <c r="UY26" s="90">
        <v>28272106.300000001</v>
      </c>
      <c r="UZ26" s="90">
        <v>6820068.7700000005</v>
      </c>
      <c r="VA26" s="90">
        <v>12775276.68</v>
      </c>
      <c r="VB26" s="90">
        <v>2463256.8800000004</v>
      </c>
      <c r="VC26" s="90">
        <v>4186382.32</v>
      </c>
      <c r="VD26" s="90">
        <v>4768777.97</v>
      </c>
      <c r="VE26" s="90">
        <v>2067692.4600000002</v>
      </c>
      <c r="VF26" s="90">
        <v>37239820.030000001</v>
      </c>
      <c r="VG26" s="90">
        <v>2084709.61</v>
      </c>
      <c r="VH26" s="90">
        <v>2851689.5500000007</v>
      </c>
      <c r="VI26" s="90">
        <v>1653626.23</v>
      </c>
      <c r="VJ26" s="90">
        <v>79223135.320000008</v>
      </c>
      <c r="VK26" s="90">
        <v>4146657.6100000003</v>
      </c>
      <c r="VL26" s="90">
        <v>4185350.63</v>
      </c>
      <c r="VM26" s="90">
        <v>27232284.220000003</v>
      </c>
      <c r="VN26" s="90">
        <v>18688048.119999997</v>
      </c>
      <c r="VO26" s="90">
        <v>23753631.09</v>
      </c>
      <c r="VP26" s="90">
        <v>12719229.139999999</v>
      </c>
      <c r="VQ26" s="90">
        <v>6460916.120000001</v>
      </c>
      <c r="VR26" s="90">
        <v>3150693.46</v>
      </c>
      <c r="VS26" s="90">
        <v>44990677.06000001</v>
      </c>
      <c r="VT26" s="90">
        <v>4713951.3600000003</v>
      </c>
      <c r="VU26" s="90">
        <v>11645617.9</v>
      </c>
      <c r="VV26" s="90">
        <v>5909269.5699999994</v>
      </c>
      <c r="VW26" s="90">
        <v>3019955.04</v>
      </c>
      <c r="VX26" s="90">
        <v>2932026.02</v>
      </c>
      <c r="VY26" s="90">
        <v>280777734.01999998</v>
      </c>
      <c r="VZ26" s="90">
        <v>7432027.6199999992</v>
      </c>
      <c r="WA26" s="90">
        <v>5918325.21</v>
      </c>
      <c r="WB26" s="90">
        <v>3238236.69</v>
      </c>
      <c r="WC26" s="90">
        <v>2945929.85</v>
      </c>
      <c r="WD26" s="90">
        <v>8089588.5499999998</v>
      </c>
      <c r="WE26" s="90">
        <v>9219312.209999999</v>
      </c>
      <c r="WF26" s="90">
        <v>12072795.43</v>
      </c>
      <c r="WG26" s="90">
        <v>5078154.71</v>
      </c>
      <c r="WH26" s="90">
        <v>7529170.9300000006</v>
      </c>
      <c r="WI26" s="90">
        <v>4177996.7199999997</v>
      </c>
      <c r="WJ26" s="90">
        <v>17316632.549999997</v>
      </c>
      <c r="WK26" s="90">
        <v>6517014.6899999995</v>
      </c>
      <c r="WL26" s="90">
        <v>11458827.130000001</v>
      </c>
      <c r="WM26" s="90">
        <v>32721559.709999993</v>
      </c>
      <c r="WN26" s="90">
        <v>5309578.4000000004</v>
      </c>
      <c r="WO26" s="90">
        <v>8232505.6799999997</v>
      </c>
      <c r="WP26" s="90">
        <v>13285543.9</v>
      </c>
      <c r="WQ26" s="90">
        <v>3281058.97</v>
      </c>
      <c r="WR26" s="90">
        <v>13188352.25</v>
      </c>
      <c r="WS26" s="90">
        <v>55835451.780000001</v>
      </c>
      <c r="WT26" s="90">
        <v>5467165.5999999996</v>
      </c>
      <c r="WU26" s="90">
        <v>3298485.54</v>
      </c>
      <c r="WV26" s="90">
        <v>1780447.74</v>
      </c>
      <c r="WW26" s="90">
        <v>3154143.01</v>
      </c>
      <c r="WX26" s="90">
        <v>4634200.26</v>
      </c>
      <c r="WY26" s="90">
        <v>1917222.6600000001</v>
      </c>
      <c r="WZ26" s="90">
        <v>4224388.25</v>
      </c>
      <c r="XA26" s="90">
        <v>37424164.25</v>
      </c>
      <c r="XB26" s="90">
        <v>2585583.4</v>
      </c>
      <c r="XC26" s="90">
        <v>2700564.88</v>
      </c>
      <c r="XD26" s="90">
        <v>2075318.2100000002</v>
      </c>
      <c r="XE26" s="90">
        <v>4435876.2799999993</v>
      </c>
      <c r="XF26" s="90">
        <v>96103982.510000005</v>
      </c>
      <c r="XG26" s="90">
        <v>6299708.1799999997</v>
      </c>
      <c r="XH26" s="90">
        <v>4007121.04</v>
      </c>
      <c r="XI26" s="90">
        <v>57288404.239999995</v>
      </c>
      <c r="XJ26" s="90">
        <v>6035438.5199999996</v>
      </c>
      <c r="XK26" s="90">
        <v>4665822.09</v>
      </c>
      <c r="XL26" s="90">
        <v>13302610.290000001</v>
      </c>
      <c r="XM26" s="90">
        <v>5253653.8600000003</v>
      </c>
      <c r="XN26" s="90">
        <v>3234717.9000000004</v>
      </c>
      <c r="XO26" s="90">
        <v>15565946</v>
      </c>
      <c r="XP26" s="90">
        <v>7387387.2499999991</v>
      </c>
      <c r="XQ26" s="90">
        <v>2387688</v>
      </c>
      <c r="XR26" s="90">
        <v>2417957.4500000002</v>
      </c>
      <c r="XS26" s="90">
        <v>3804542.5799999996</v>
      </c>
      <c r="XT26" s="90">
        <v>2473296.4700000002</v>
      </c>
      <c r="XU26" s="90">
        <v>2814307.4499999997</v>
      </c>
      <c r="XV26" s="90">
        <v>3431180.98</v>
      </c>
      <c r="XW26" s="90">
        <v>4004923.1399999997</v>
      </c>
      <c r="XX26" s="90">
        <v>2584880.9099999997</v>
      </c>
      <c r="XY26" s="90">
        <v>2227221.44</v>
      </c>
      <c r="XZ26" s="90">
        <v>3124369.1</v>
      </c>
      <c r="YA26" s="90">
        <v>2966531.83</v>
      </c>
      <c r="YB26" s="90">
        <v>1993770.97</v>
      </c>
      <c r="YC26" s="90">
        <v>110449091.75</v>
      </c>
      <c r="YD26" s="90">
        <v>3283038.08</v>
      </c>
      <c r="YE26" s="90">
        <v>18039648.670000002</v>
      </c>
      <c r="YF26" s="90">
        <v>3059097.67</v>
      </c>
      <c r="YG26" s="90">
        <v>24126421.359999999</v>
      </c>
      <c r="YH26" s="90">
        <v>3349159.45</v>
      </c>
      <c r="YI26" s="90">
        <v>6589839.5</v>
      </c>
      <c r="YJ26" s="90">
        <v>1005437.8899999999</v>
      </c>
      <c r="YK26" s="90">
        <v>17183209.969999999</v>
      </c>
      <c r="YL26" s="90">
        <v>15826881.809999999</v>
      </c>
      <c r="YM26" s="90">
        <v>6352494.1100000003</v>
      </c>
      <c r="YN26" s="90">
        <v>2393291.0299999998</v>
      </c>
      <c r="YO26" s="90">
        <v>2493338.79</v>
      </c>
      <c r="YP26" s="90">
        <v>3570879.23</v>
      </c>
      <c r="YQ26" s="90">
        <v>1965617.3599999999</v>
      </c>
      <c r="YR26" s="90">
        <v>5577703.2400000002</v>
      </c>
      <c r="YS26" s="90">
        <v>6570958.540000001</v>
      </c>
      <c r="YT26" s="90">
        <v>42721796.600000001</v>
      </c>
      <c r="YU26" s="90">
        <v>2964978.7699999996</v>
      </c>
      <c r="YV26" s="90">
        <v>9097981.4000000004</v>
      </c>
      <c r="YW26" s="90">
        <v>2279644.11</v>
      </c>
      <c r="YX26" s="90">
        <v>16956860.25</v>
      </c>
      <c r="YY26" s="90">
        <v>2886557.74</v>
      </c>
      <c r="YZ26" s="90">
        <v>2573310.94</v>
      </c>
      <c r="ZA26" s="90">
        <v>52904253.449999996</v>
      </c>
      <c r="ZB26" s="90">
        <v>7065160.9399999995</v>
      </c>
      <c r="ZC26" s="90">
        <v>4531580.2699999996</v>
      </c>
      <c r="ZD26" s="90">
        <v>8419363.6799999997</v>
      </c>
      <c r="ZE26" s="90">
        <v>1774402.5</v>
      </c>
      <c r="ZF26" s="90">
        <v>3065515.1399999997</v>
      </c>
      <c r="ZG26" s="90">
        <v>3033131.1199999996</v>
      </c>
      <c r="ZH26" s="90">
        <v>3408457.06</v>
      </c>
      <c r="ZI26" s="90">
        <v>19237260.990000002</v>
      </c>
      <c r="ZJ26" s="90">
        <v>99457075.529999986</v>
      </c>
      <c r="ZK26" s="90">
        <v>3562271.8</v>
      </c>
      <c r="ZL26" s="90">
        <v>16661042.1</v>
      </c>
      <c r="ZM26" s="90">
        <v>31340139.660000004</v>
      </c>
      <c r="ZN26" s="90">
        <v>14405038.220000001</v>
      </c>
      <c r="ZO26" s="90">
        <v>2583871.37</v>
      </c>
      <c r="ZP26" s="90">
        <v>5585719.54</v>
      </c>
      <c r="ZQ26" s="90">
        <v>11916429.770000001</v>
      </c>
      <c r="ZR26" s="90">
        <v>19472027.199999999</v>
      </c>
      <c r="ZS26" s="90">
        <v>5640286.0000000009</v>
      </c>
      <c r="ZT26" s="90">
        <v>1510634.3699999999</v>
      </c>
      <c r="ZU26" s="90">
        <v>3229112.2699999996</v>
      </c>
      <c r="ZV26" s="90">
        <v>4749986.47</v>
      </c>
      <c r="ZW26" s="90">
        <v>11445188.129999999</v>
      </c>
      <c r="ZX26" s="90">
        <v>2184998.31</v>
      </c>
      <c r="ZY26" s="90">
        <v>3341869.3</v>
      </c>
      <c r="ZZ26" s="90">
        <v>3097985.71</v>
      </c>
      <c r="AAA26" s="90">
        <v>2762920.3500000006</v>
      </c>
      <c r="AAB26" s="90">
        <v>6438367.8499999996</v>
      </c>
      <c r="AAC26" s="90">
        <v>1812183.4600000002</v>
      </c>
      <c r="AAD26" s="90">
        <v>1355232.6099999999</v>
      </c>
      <c r="AAE26" s="90">
        <v>959371.67</v>
      </c>
      <c r="AAF26" s="90">
        <v>57777884.780000001</v>
      </c>
      <c r="AAG26" s="90">
        <v>2636257.2399999998</v>
      </c>
      <c r="AAH26" s="90">
        <v>14650052.74</v>
      </c>
      <c r="AAI26" s="90">
        <v>3877069.21</v>
      </c>
      <c r="AAJ26" s="90">
        <v>2375637.42</v>
      </c>
      <c r="AAK26" s="90">
        <v>12338186.459999999</v>
      </c>
      <c r="AAL26" s="90">
        <v>2947037.37</v>
      </c>
      <c r="AAM26" s="90">
        <v>176003275.33999997</v>
      </c>
      <c r="AAN26" s="90">
        <v>5845344.379999999</v>
      </c>
      <c r="AAO26" s="90">
        <v>3513141.31</v>
      </c>
      <c r="AAP26" s="90">
        <v>15774482.4</v>
      </c>
      <c r="AAQ26" s="90">
        <v>22591293.249999996</v>
      </c>
      <c r="AAR26" s="90">
        <v>2863883.73</v>
      </c>
      <c r="AAS26" s="90">
        <v>3868315.8000000003</v>
      </c>
      <c r="AAT26" s="90">
        <v>6813201.1900000004</v>
      </c>
      <c r="AAU26" s="90">
        <v>6983838.8200000003</v>
      </c>
      <c r="AAV26" s="90">
        <v>3035503.49</v>
      </c>
      <c r="AAW26" s="90">
        <v>14064226.75</v>
      </c>
      <c r="AAX26" s="90">
        <v>44194213.719999999</v>
      </c>
      <c r="AAY26" s="90">
        <v>22992476.989999998</v>
      </c>
      <c r="AAZ26" s="90">
        <v>1153230</v>
      </c>
      <c r="ABA26" s="90">
        <v>4653509.6999999993</v>
      </c>
      <c r="ABB26" s="90">
        <v>2150123.23</v>
      </c>
      <c r="ABC26" s="90">
        <v>1969726.94</v>
      </c>
      <c r="ABD26" s="90">
        <v>5743097.5700000003</v>
      </c>
      <c r="ABE26" s="90">
        <v>2079737.01</v>
      </c>
      <c r="ABF26" s="90">
        <v>49367194.640000001</v>
      </c>
      <c r="ABG26" s="90">
        <v>53769951.670000009</v>
      </c>
      <c r="ABH26" s="90">
        <v>2458460.9700000002</v>
      </c>
      <c r="ABI26" s="90">
        <v>3837929.9</v>
      </c>
      <c r="ABJ26" s="90">
        <v>3053918.5900000003</v>
      </c>
      <c r="ABK26" s="90">
        <v>1768613.93</v>
      </c>
      <c r="ABL26" s="90">
        <v>3213144.39</v>
      </c>
      <c r="ABM26" s="90">
        <v>43374302.910000004</v>
      </c>
      <c r="ABN26" s="90">
        <v>4730946.32</v>
      </c>
      <c r="ABO26" s="90">
        <v>1790039.1600000001</v>
      </c>
      <c r="ABP26" s="90">
        <v>5465454.9300000006</v>
      </c>
      <c r="ABQ26" s="90">
        <v>13574447.25</v>
      </c>
      <c r="ABR26" s="90">
        <v>3262860.79</v>
      </c>
      <c r="ABS26" s="90">
        <v>1863775.45</v>
      </c>
      <c r="ABT26" s="90">
        <v>2342480.52</v>
      </c>
      <c r="ABU26" s="90">
        <v>575769.24999999988</v>
      </c>
      <c r="ABV26" s="90">
        <v>50281363.719999999</v>
      </c>
      <c r="ABW26" s="90">
        <v>2247941.09</v>
      </c>
      <c r="ABX26" s="90">
        <v>7982207.04</v>
      </c>
      <c r="ABY26" s="90">
        <v>3426780.18</v>
      </c>
      <c r="ABZ26" s="90">
        <v>2186664.4500000002</v>
      </c>
      <c r="ACA26" s="90">
        <v>15958819.26</v>
      </c>
      <c r="ACB26" s="90">
        <v>2467693.33</v>
      </c>
      <c r="ACC26" s="90">
        <v>3064059.9499999997</v>
      </c>
      <c r="ACD26" s="90">
        <v>2935345.24</v>
      </c>
      <c r="ACE26" s="90">
        <v>6882526.1499999994</v>
      </c>
      <c r="ACF26" s="90">
        <v>2593602.3000000003</v>
      </c>
      <c r="ACG26" s="90">
        <v>87408761.230000004</v>
      </c>
      <c r="ACH26" s="90">
        <v>2416702.2800000003</v>
      </c>
      <c r="ACI26" s="90">
        <v>4402557.67</v>
      </c>
      <c r="ACJ26" s="90">
        <v>8676635.0500000007</v>
      </c>
      <c r="ACK26" s="90">
        <v>4348013.6900000004</v>
      </c>
      <c r="ACL26" s="90">
        <v>6308645.21</v>
      </c>
      <c r="ACM26" s="90">
        <v>5942069.9199999999</v>
      </c>
      <c r="ACN26" s="90">
        <v>22570115.27</v>
      </c>
      <c r="ACO26" s="90">
        <v>43236936.560000002</v>
      </c>
      <c r="ACP26" s="90">
        <v>4242620.74</v>
      </c>
      <c r="ACQ26" s="90">
        <v>8292814.4000000004</v>
      </c>
      <c r="ACR26" s="90">
        <v>6881029.9300000006</v>
      </c>
      <c r="ACS26" s="90">
        <v>6161846.8200000003</v>
      </c>
      <c r="ACT26" s="90">
        <v>22129207.600000005</v>
      </c>
      <c r="ACU26" s="90">
        <v>5023117.37</v>
      </c>
      <c r="ACV26" s="90">
        <v>2741891.702</v>
      </c>
      <c r="ACW26" s="90">
        <v>3298490.98</v>
      </c>
      <c r="ACX26" s="90">
        <v>1986331.89</v>
      </c>
      <c r="ACY26" s="90">
        <v>2835152.99</v>
      </c>
      <c r="ACZ26" s="90">
        <v>3923043.32</v>
      </c>
      <c r="ADA26" s="90">
        <v>2918008.54</v>
      </c>
      <c r="ADB26" s="90">
        <v>975416.46</v>
      </c>
      <c r="ADC26" s="90">
        <v>2810329</v>
      </c>
      <c r="ADD26" s="90">
        <v>16323159.720000001</v>
      </c>
      <c r="ADE26" s="90">
        <v>30239790.09</v>
      </c>
      <c r="ADF26" s="90">
        <v>3788106.78</v>
      </c>
      <c r="ADG26" s="90">
        <v>3195666.04</v>
      </c>
      <c r="ADH26" s="90">
        <v>4614943.1000000006</v>
      </c>
      <c r="ADI26" s="90">
        <v>4822465.1400000006</v>
      </c>
      <c r="ADJ26" s="90">
        <v>3447954.1700000004</v>
      </c>
      <c r="ADK26" s="90">
        <v>3928078.81</v>
      </c>
      <c r="ADL26" s="90">
        <v>2367836.2899999996</v>
      </c>
      <c r="ADM26" s="90">
        <v>108599917.99000001</v>
      </c>
      <c r="ADN26" s="90">
        <v>20276525.309999999</v>
      </c>
      <c r="ADO26" s="90">
        <v>9950896.7199999988</v>
      </c>
      <c r="ADP26" s="90">
        <v>33864023.739999995</v>
      </c>
      <c r="ADQ26" s="90">
        <v>1134062.98</v>
      </c>
      <c r="ADR26" s="90">
        <v>1031447.79</v>
      </c>
      <c r="ADS26" s="90">
        <v>4338516.71</v>
      </c>
      <c r="ADT26" s="90">
        <v>1380047.16</v>
      </c>
      <c r="ADU26" s="90">
        <v>89769164.079999998</v>
      </c>
      <c r="ADV26" s="90">
        <v>36960601.030000001</v>
      </c>
      <c r="ADW26" s="90">
        <v>21077909.579999998</v>
      </c>
      <c r="ADX26" s="90">
        <v>3108219.39</v>
      </c>
      <c r="ADY26" s="90">
        <v>11852182.790000001</v>
      </c>
      <c r="ADZ26" s="90">
        <v>7111764.2799999993</v>
      </c>
      <c r="AEA26" s="90">
        <v>3517156.09</v>
      </c>
      <c r="AEB26" s="90">
        <v>5069262.8000000007</v>
      </c>
      <c r="AEC26" s="90">
        <v>2546074.0999999996</v>
      </c>
      <c r="AED26" s="90">
        <v>4441104.62</v>
      </c>
      <c r="AEE26" s="90">
        <v>3535632.5599999996</v>
      </c>
      <c r="AEF26" s="90">
        <v>6918717.6000000006</v>
      </c>
      <c r="AEG26" s="90">
        <v>4036238.96</v>
      </c>
      <c r="AEH26" s="90">
        <v>6105327.25</v>
      </c>
      <c r="AEI26" s="90">
        <v>8151680.2100000009</v>
      </c>
      <c r="AEJ26" s="90">
        <v>4492995.8699999992</v>
      </c>
      <c r="AEK26" s="90">
        <v>4870019.32</v>
      </c>
      <c r="AEL26" s="90">
        <v>14143936.77</v>
      </c>
      <c r="AEM26" s="90">
        <v>5463070.29</v>
      </c>
      <c r="AEN26" s="90">
        <v>16272901.360000001</v>
      </c>
      <c r="AEO26" s="90">
        <v>76055062.730000004</v>
      </c>
      <c r="AEP26" s="90">
        <v>8432578.6199999992</v>
      </c>
      <c r="AEQ26" s="90">
        <v>6531228.3300000001</v>
      </c>
      <c r="AER26" s="90">
        <v>4130144.8600000003</v>
      </c>
      <c r="AES26" s="90">
        <v>3840416.27</v>
      </c>
      <c r="AET26" s="90">
        <v>18553261.389999997</v>
      </c>
      <c r="AEU26" s="90">
        <v>2485034.63</v>
      </c>
      <c r="AEV26" s="90">
        <v>3467426.69</v>
      </c>
      <c r="AEW26" s="90">
        <v>3610518.84</v>
      </c>
      <c r="AEX26" s="90">
        <v>5227976.6500000004</v>
      </c>
      <c r="AEY26" s="90">
        <v>60266635.539999999</v>
      </c>
      <c r="AEZ26" s="90">
        <v>22407073.110000003</v>
      </c>
      <c r="AFA26" s="90">
        <v>5668515.629999999</v>
      </c>
      <c r="AFB26" s="90">
        <v>3169929.9899999998</v>
      </c>
      <c r="AFC26" s="90">
        <v>10478131.899999999</v>
      </c>
      <c r="AFD26" s="90">
        <v>5759424.2999999998</v>
      </c>
      <c r="AFE26" s="90">
        <v>3853303.25</v>
      </c>
      <c r="AFF26" s="90">
        <v>4567815.6999999993</v>
      </c>
      <c r="AFG26" s="90">
        <v>3997952.8600000003</v>
      </c>
      <c r="AFH26" s="90">
        <v>5772003.5199999996</v>
      </c>
      <c r="AFI26" s="90">
        <v>4922139.3000000007</v>
      </c>
      <c r="AFJ26" s="90">
        <v>5635432.54</v>
      </c>
      <c r="AFK26" s="90">
        <v>8754020.1500000004</v>
      </c>
      <c r="AFL26" s="90">
        <v>39950121.149999999</v>
      </c>
      <c r="AFM26" s="90">
        <v>5339412.9499999993</v>
      </c>
      <c r="AFN26" s="90">
        <v>2829189.1900000004</v>
      </c>
      <c r="AFO26" s="90">
        <v>2512073.35</v>
      </c>
      <c r="AFP26" s="90">
        <v>4174546.26</v>
      </c>
      <c r="AFQ26" s="90">
        <v>2331506.77</v>
      </c>
      <c r="AFR26" s="90">
        <v>1856916.5</v>
      </c>
      <c r="AFS26" s="90">
        <v>8597758.1799999997</v>
      </c>
      <c r="AFT26" s="90">
        <v>6134303.4900000002</v>
      </c>
      <c r="AFU26" s="90">
        <v>2118795.7400000002</v>
      </c>
      <c r="AFV26" s="90">
        <v>3206752.12</v>
      </c>
      <c r="AFW26" s="90">
        <v>2314156.2599999998</v>
      </c>
      <c r="AFX26" s="90">
        <v>46331319.990000002</v>
      </c>
      <c r="AFY26" s="90">
        <v>2048965.48</v>
      </c>
      <c r="AFZ26" s="90">
        <v>3042653.76</v>
      </c>
      <c r="AGA26" s="90">
        <v>2949103.74</v>
      </c>
      <c r="AGB26" s="90">
        <v>23311369.739999998</v>
      </c>
      <c r="AGC26" s="90">
        <v>5941205.9300000006</v>
      </c>
      <c r="AGD26" s="90">
        <v>1554900.22</v>
      </c>
      <c r="AGE26" s="90">
        <v>4021589.85</v>
      </c>
      <c r="AGF26" s="90">
        <v>2745036.48</v>
      </c>
      <c r="AGG26" s="90">
        <v>2805049.1999999997</v>
      </c>
      <c r="AGH26" s="90">
        <v>3258186.07</v>
      </c>
      <c r="AGI26" s="90">
        <v>71496049.700000003</v>
      </c>
      <c r="AGJ26" s="90">
        <v>15720780.139999999</v>
      </c>
      <c r="AGK26" s="90">
        <v>2957061</v>
      </c>
      <c r="AGL26" s="90">
        <v>2186822.17</v>
      </c>
      <c r="AGM26" s="90">
        <v>7036196.8600000003</v>
      </c>
      <c r="AGN26" s="90">
        <v>6523721.3899999997</v>
      </c>
      <c r="AGO26" s="90">
        <v>3853268.5100000002</v>
      </c>
      <c r="AGP26" s="90">
        <v>2305802.62</v>
      </c>
      <c r="AGQ26" s="90">
        <v>152833970.54000002</v>
      </c>
      <c r="AGR26" s="90">
        <v>102392251.58000001</v>
      </c>
      <c r="AGS26" s="90">
        <v>7101657.5</v>
      </c>
      <c r="AGT26" s="90">
        <v>5264439.93</v>
      </c>
      <c r="AGU26" s="90">
        <v>11690826.699999997</v>
      </c>
      <c r="AGV26" s="90">
        <v>7925576.6900000004</v>
      </c>
      <c r="AGW26" s="90">
        <v>5793598.2400000002</v>
      </c>
      <c r="AGX26" s="90">
        <v>11539744.930000002</v>
      </c>
      <c r="AGY26" s="90">
        <v>1931204.16</v>
      </c>
      <c r="AGZ26" s="90">
        <v>4585281.6399999997</v>
      </c>
      <c r="AHA26" s="90">
        <v>7041360.4400000004</v>
      </c>
      <c r="AHB26" s="90">
        <v>2407574.6100000003</v>
      </c>
      <c r="AHC26" s="90">
        <v>8581010.6999999993</v>
      </c>
      <c r="AHD26" s="90">
        <v>2484175.3199999998</v>
      </c>
      <c r="AHE26" s="90">
        <v>4949888</v>
      </c>
      <c r="AHF26" s="90">
        <v>4012872.09</v>
      </c>
      <c r="AHG26" s="90">
        <v>4199769.74</v>
      </c>
      <c r="AHH26" s="90">
        <v>44860272.909999996</v>
      </c>
      <c r="AHI26" s="90">
        <v>4178924.15</v>
      </c>
      <c r="AHJ26" s="90">
        <v>3810414.59</v>
      </c>
      <c r="AHK26" s="90">
        <v>3396752.5599999996</v>
      </c>
      <c r="AHL26" s="90">
        <v>11076879.560000001</v>
      </c>
      <c r="AHM26" s="90">
        <v>4383524.4799999995</v>
      </c>
      <c r="AHN26" s="90">
        <v>2699364.88</v>
      </c>
    </row>
    <row r="27" spans="1:898" ht="21" x14ac:dyDescent="0.35">
      <c r="A27" s="92" t="s">
        <v>35</v>
      </c>
      <c r="B27" s="5" t="s">
        <v>36</v>
      </c>
      <c r="C27" s="90">
        <v>46896047.939999998</v>
      </c>
      <c r="D27" s="90">
        <v>3134286.1500000004</v>
      </c>
      <c r="E27" s="90">
        <v>5902758.2999999998</v>
      </c>
      <c r="F27" s="90">
        <v>1872560.49</v>
      </c>
      <c r="G27" s="90">
        <v>10368860.35</v>
      </c>
      <c r="H27" s="90">
        <v>3346992.13</v>
      </c>
      <c r="I27" s="90">
        <v>7620595.2800000003</v>
      </c>
      <c r="J27" s="90">
        <v>3545582.25</v>
      </c>
      <c r="K27" s="90">
        <v>3350992.7</v>
      </c>
      <c r="L27" s="90">
        <v>2469950.89</v>
      </c>
      <c r="M27" s="90">
        <v>1922486.8499999999</v>
      </c>
      <c r="N27" s="90">
        <v>1714235.52</v>
      </c>
      <c r="O27" s="90">
        <v>1565875.78</v>
      </c>
      <c r="P27" s="90">
        <v>1571173.96</v>
      </c>
      <c r="Q27" s="90">
        <v>1632489</v>
      </c>
      <c r="R27" s="90">
        <v>3122578.1899999995</v>
      </c>
      <c r="S27" s="90">
        <v>4019402.94</v>
      </c>
      <c r="T27" s="90">
        <v>700581.03</v>
      </c>
      <c r="U27" s="90">
        <v>41907369.130000003</v>
      </c>
      <c r="V27" s="90">
        <v>12148644.34</v>
      </c>
      <c r="W27" s="90">
        <v>1773768.0599999998</v>
      </c>
      <c r="X27" s="90">
        <v>4287176.2699999996</v>
      </c>
      <c r="Y27" s="90">
        <v>2371204.73</v>
      </c>
      <c r="Z27" s="90">
        <v>4153232.67</v>
      </c>
      <c r="AA27" s="90">
        <v>1380240.65</v>
      </c>
      <c r="AB27" s="90">
        <v>12251456.630000001</v>
      </c>
      <c r="AC27" s="90">
        <v>3437791.9099999997</v>
      </c>
      <c r="AD27" s="90">
        <v>1484624.21</v>
      </c>
      <c r="AE27" s="90">
        <v>7038940.709999999</v>
      </c>
      <c r="AF27" s="90">
        <v>2232846.8499999996</v>
      </c>
      <c r="AG27" s="90">
        <v>6205920.4300000006</v>
      </c>
      <c r="AH27" s="90">
        <v>4655732.7200000007</v>
      </c>
      <c r="AI27" s="90">
        <v>3242113.54</v>
      </c>
      <c r="AJ27" s="90">
        <v>1536216.04</v>
      </c>
      <c r="AK27" s="90">
        <v>1881785.2000000002</v>
      </c>
      <c r="AL27" s="90">
        <v>2780709.7800000003</v>
      </c>
      <c r="AM27" s="90">
        <v>1315040.21</v>
      </c>
      <c r="AN27" s="90">
        <v>1573095.19</v>
      </c>
      <c r="AO27" s="90">
        <v>1680495.25</v>
      </c>
      <c r="AP27" s="90">
        <v>1204641.98</v>
      </c>
      <c r="AQ27" s="90">
        <v>863416.63</v>
      </c>
      <c r="AR27" s="90">
        <v>695063.67999999993</v>
      </c>
      <c r="AS27" s="90">
        <v>21469240.969999999</v>
      </c>
      <c r="AT27" s="90">
        <v>1123474.8900000001</v>
      </c>
      <c r="AU27" s="90">
        <v>787479.29</v>
      </c>
      <c r="AV27" s="90">
        <v>1439641.9200000002</v>
      </c>
      <c r="AW27" s="90">
        <v>2323703.6899999995</v>
      </c>
      <c r="AX27" s="90">
        <v>2998597.06</v>
      </c>
      <c r="AY27" s="90">
        <v>1288083.53</v>
      </c>
      <c r="AZ27" s="90">
        <v>1558699.6</v>
      </c>
      <c r="BA27" s="90">
        <v>960509.57</v>
      </c>
      <c r="BB27" s="90">
        <v>1135910.19</v>
      </c>
      <c r="BC27" s="90">
        <v>621212.35</v>
      </c>
      <c r="BD27" s="90">
        <v>936170.19000000006</v>
      </c>
      <c r="BE27" s="90">
        <v>5823655.6699999999</v>
      </c>
      <c r="BF27" s="90">
        <v>948063.9</v>
      </c>
      <c r="BG27" s="90">
        <v>548960.69999999995</v>
      </c>
      <c r="BH27" s="90">
        <v>18751983.850000001</v>
      </c>
      <c r="BI27" s="90">
        <v>10803938.019999998</v>
      </c>
      <c r="BJ27" s="90">
        <v>3018613.0799999996</v>
      </c>
      <c r="BK27" s="90">
        <v>1136412.24</v>
      </c>
      <c r="BL27" s="90">
        <v>3479392.17</v>
      </c>
      <c r="BM27" s="90">
        <v>2212733.15</v>
      </c>
      <c r="BN27" s="90">
        <v>1607808.73</v>
      </c>
      <c r="BO27" s="90">
        <v>66884.320000000007</v>
      </c>
      <c r="BP27" s="90">
        <v>241031.52000000002</v>
      </c>
      <c r="BQ27" s="90">
        <v>21569920.389999997</v>
      </c>
      <c r="BR27" s="90">
        <v>2725705.3</v>
      </c>
      <c r="BS27" s="90">
        <v>3021664.26</v>
      </c>
      <c r="BT27" s="90">
        <v>3340033.02</v>
      </c>
      <c r="BU27" s="90">
        <v>2012793.17</v>
      </c>
      <c r="BV27" s="90">
        <v>1692855.04</v>
      </c>
      <c r="BW27" s="90">
        <v>1654597.2399999998</v>
      </c>
      <c r="BX27" s="90">
        <v>2880087.06</v>
      </c>
      <c r="BY27" s="90">
        <v>7060541.9700000007</v>
      </c>
      <c r="BZ27" s="90">
        <v>1221799.8299999998</v>
      </c>
      <c r="CA27" s="90">
        <v>2756200.52</v>
      </c>
      <c r="CB27" s="90">
        <v>5079773.62</v>
      </c>
      <c r="CC27" s="90">
        <v>1340092.7599999998</v>
      </c>
      <c r="CD27" s="90">
        <v>1515223.41</v>
      </c>
      <c r="CE27" s="90">
        <v>1521742.7499999998</v>
      </c>
      <c r="CF27" s="90">
        <v>52692792.469999999</v>
      </c>
      <c r="CG27" s="90">
        <v>2484233.0099999998</v>
      </c>
      <c r="CH27" s="90">
        <v>6193310.5899999999</v>
      </c>
      <c r="CI27" s="90">
        <v>1658708.97</v>
      </c>
      <c r="CJ27" s="90">
        <v>2095305.85</v>
      </c>
      <c r="CK27" s="90">
        <v>1966163.34</v>
      </c>
      <c r="CL27" s="90">
        <v>2096888.15</v>
      </c>
      <c r="CM27" s="90">
        <v>4051956.83</v>
      </c>
      <c r="CN27" s="90">
        <v>1354767.49</v>
      </c>
      <c r="CO27" s="90">
        <v>1707402.2899999998</v>
      </c>
      <c r="CP27" s="90">
        <v>1606017.8699999999</v>
      </c>
      <c r="CQ27" s="90">
        <v>2137183.4000000004</v>
      </c>
      <c r="CR27" s="90">
        <v>1484776.94</v>
      </c>
      <c r="CS27" s="90">
        <v>18875690.659999996</v>
      </c>
      <c r="CT27" s="90">
        <v>1597388.75</v>
      </c>
      <c r="CU27" s="90">
        <v>1777657.0200000003</v>
      </c>
      <c r="CV27" s="90">
        <v>3652188.13</v>
      </c>
      <c r="CW27" s="90">
        <v>1373509.5899999999</v>
      </c>
      <c r="CX27" s="90">
        <v>2836629.76</v>
      </c>
      <c r="CY27" s="90">
        <v>1709425.78</v>
      </c>
      <c r="CZ27" s="90">
        <v>625372.61</v>
      </c>
      <c r="DA27" s="90">
        <v>12645781.689999999</v>
      </c>
      <c r="DB27" s="90">
        <v>24481846.750000004</v>
      </c>
      <c r="DC27" s="90">
        <v>1904097.73</v>
      </c>
      <c r="DD27" s="90">
        <v>2345356.81</v>
      </c>
      <c r="DE27" s="90">
        <v>3158715.7499999995</v>
      </c>
      <c r="DF27" s="90">
        <v>2900645.46</v>
      </c>
      <c r="DG27" s="90">
        <v>2476811.2199999997</v>
      </c>
      <c r="DH27" s="90">
        <v>3057438.62</v>
      </c>
      <c r="DI27" s="90">
        <v>1143139</v>
      </c>
      <c r="DJ27" s="90">
        <v>47550010.819999993</v>
      </c>
      <c r="DK27" s="90">
        <v>2489494.87</v>
      </c>
      <c r="DL27" s="90">
        <v>3499123.18</v>
      </c>
      <c r="DM27" s="90">
        <v>3508410.7100000004</v>
      </c>
      <c r="DN27" s="90">
        <v>3328397.27</v>
      </c>
      <c r="DO27" s="90">
        <v>3714794.04</v>
      </c>
      <c r="DP27" s="90">
        <v>4886213.1899999995</v>
      </c>
      <c r="DQ27" s="90">
        <v>3001613.17</v>
      </c>
      <c r="DR27" s="90">
        <v>5013509.13</v>
      </c>
      <c r="DS27" s="90">
        <v>27624135.560000002</v>
      </c>
      <c r="DT27" s="90">
        <v>3535672.55</v>
      </c>
      <c r="DU27" s="90">
        <v>8097523.6399999997</v>
      </c>
      <c r="DV27" s="90">
        <v>15529084.640000001</v>
      </c>
      <c r="DW27" s="90">
        <v>3461148.8000000003</v>
      </c>
      <c r="DX27" s="90">
        <v>5531465.4799999995</v>
      </c>
      <c r="DY27" s="90">
        <v>3866033.04</v>
      </c>
      <c r="DZ27" s="90">
        <v>769487.36999999988</v>
      </c>
      <c r="EA27" s="90">
        <v>2452038.9499999997</v>
      </c>
      <c r="EB27" s="90">
        <v>1573095.6500000001</v>
      </c>
      <c r="EC27" s="90">
        <v>4694250.0900000008</v>
      </c>
      <c r="ED27" s="90">
        <v>12427165.100000001</v>
      </c>
      <c r="EE27" s="90">
        <v>12240827.830000002</v>
      </c>
      <c r="EF27" s="90">
        <v>1991105.25</v>
      </c>
      <c r="EG27" s="90">
        <v>2399962.52</v>
      </c>
      <c r="EH27" s="90">
        <v>2103754.17</v>
      </c>
      <c r="EI27" s="90">
        <v>3258451.5</v>
      </c>
      <c r="EJ27" s="90">
        <v>4058540.52</v>
      </c>
      <c r="EK27" s="90">
        <v>1722580.72</v>
      </c>
      <c r="EL27" s="90">
        <v>2507661.7300000004</v>
      </c>
      <c r="EM27" s="90">
        <v>33721657.390000001</v>
      </c>
      <c r="EN27" s="90">
        <v>2675872.7199999997</v>
      </c>
      <c r="EO27" s="90">
        <v>1997447.81</v>
      </c>
      <c r="EP27" s="90">
        <v>2419960.0500000003</v>
      </c>
      <c r="EQ27" s="90">
        <v>1664227.12</v>
      </c>
      <c r="ER27" s="90">
        <v>941546.27</v>
      </c>
      <c r="ES27" s="90">
        <v>4614172.5199999996</v>
      </c>
      <c r="ET27" s="90">
        <v>3548710.9499999997</v>
      </c>
      <c r="EU27" s="90">
        <v>1293886.55</v>
      </c>
      <c r="EV27" s="90">
        <v>22487867.770000003</v>
      </c>
      <c r="EW27" s="90">
        <v>1522183.04</v>
      </c>
      <c r="EX27" s="90">
        <v>2430128.8500000006</v>
      </c>
      <c r="EY27" s="90">
        <v>3880937.17</v>
      </c>
      <c r="EZ27" s="90">
        <v>4800900.53</v>
      </c>
      <c r="FA27" s="90">
        <v>4122768.3</v>
      </c>
      <c r="FB27" s="90">
        <v>4043796.64</v>
      </c>
      <c r="FC27" s="90">
        <v>2299131.33</v>
      </c>
      <c r="FD27" s="90">
        <v>2134826.42</v>
      </c>
      <c r="FE27" s="90">
        <v>1844373.31</v>
      </c>
      <c r="FF27" s="90">
        <v>1663423.92</v>
      </c>
      <c r="FG27" s="90">
        <v>1057677.92</v>
      </c>
      <c r="FH27" s="90">
        <v>23335492.749999996</v>
      </c>
      <c r="FI27" s="90">
        <v>1971177.7400000002</v>
      </c>
      <c r="FJ27" s="90">
        <v>2529810.88</v>
      </c>
      <c r="FK27" s="90">
        <v>1709320.53</v>
      </c>
      <c r="FL27" s="90">
        <v>3578165.46</v>
      </c>
      <c r="FM27" s="90">
        <v>2964606.97</v>
      </c>
      <c r="FN27" s="90">
        <v>841387.87</v>
      </c>
      <c r="FO27" s="90">
        <v>338458.27</v>
      </c>
      <c r="FP27" s="90">
        <v>28941539.98</v>
      </c>
      <c r="FQ27" s="90">
        <v>2364840.36</v>
      </c>
      <c r="FR27" s="90">
        <v>4624567.71</v>
      </c>
      <c r="FS27" s="90">
        <v>3851144.3</v>
      </c>
      <c r="FT27" s="90">
        <v>3305520.95</v>
      </c>
      <c r="FU27" s="90">
        <v>2912771.61</v>
      </c>
      <c r="FV27" s="90">
        <v>6067374.6599999992</v>
      </c>
      <c r="FW27" s="90">
        <v>3511863.59</v>
      </c>
      <c r="FX27" s="90">
        <v>4069864.0300000003</v>
      </c>
      <c r="FY27" s="90">
        <v>2569528.7200000002</v>
      </c>
      <c r="FZ27" s="90">
        <v>5097786.88</v>
      </c>
      <c r="GA27" s="90">
        <v>2621232.4499999997</v>
      </c>
      <c r="GB27" s="90">
        <v>1781113.1900000002</v>
      </c>
      <c r="GC27" s="90">
        <v>747130.90999999992</v>
      </c>
      <c r="GD27" s="90">
        <v>17489725.970000003</v>
      </c>
      <c r="GE27" s="90">
        <v>1743499.53</v>
      </c>
      <c r="GF27" s="90">
        <v>1795534.6300000001</v>
      </c>
      <c r="GG27" s="90">
        <v>4740248.8400000008</v>
      </c>
      <c r="GH27" s="90">
        <v>2604123.4700000002</v>
      </c>
      <c r="GI27" s="90">
        <v>1721993.06</v>
      </c>
      <c r="GJ27" s="90">
        <v>2787328.81</v>
      </c>
      <c r="GK27" s="90">
        <v>5639545.1100000003</v>
      </c>
      <c r="GL27" s="90">
        <v>1955650.13</v>
      </c>
      <c r="GM27" s="90">
        <v>842080.10000000009</v>
      </c>
      <c r="GN27" s="90">
        <v>726946.32999999984</v>
      </c>
      <c r="GO27" s="90">
        <v>493643.05</v>
      </c>
      <c r="GP27" s="90">
        <v>15356472.299999999</v>
      </c>
      <c r="GQ27" s="90">
        <v>5481859.3499999996</v>
      </c>
      <c r="GR27" s="90">
        <v>2107962.37</v>
      </c>
      <c r="GS27" s="90">
        <v>5054175.4200000009</v>
      </c>
      <c r="GT27" s="90">
        <v>1251807.8600000001</v>
      </c>
      <c r="GU27" s="90">
        <v>3385709.33</v>
      </c>
      <c r="GV27" s="90">
        <v>3414612.0700000003</v>
      </c>
      <c r="GW27" s="90">
        <v>1611636.9500000002</v>
      </c>
      <c r="GX27" s="90">
        <v>21500282.129999995</v>
      </c>
      <c r="GY27" s="90">
        <v>2827912.6799999997</v>
      </c>
      <c r="GZ27" s="90">
        <v>4539534.13</v>
      </c>
      <c r="HA27" s="90">
        <v>2654842.5999999996</v>
      </c>
      <c r="HB27" s="90">
        <v>40549145.43</v>
      </c>
      <c r="HC27" s="90">
        <v>3091958.18</v>
      </c>
      <c r="HD27" s="90">
        <v>4463035.79</v>
      </c>
      <c r="HE27" s="90">
        <v>4196301.3599999994</v>
      </c>
      <c r="HF27" s="90">
        <v>4332768.6599999992</v>
      </c>
      <c r="HG27" s="90">
        <v>5347471.12</v>
      </c>
      <c r="HH27" s="90">
        <v>1263062.51</v>
      </c>
      <c r="HI27" s="90">
        <v>27472760.550000004</v>
      </c>
      <c r="HJ27" s="90">
        <v>3987069.04</v>
      </c>
      <c r="HK27" s="90">
        <v>3278162.0000000005</v>
      </c>
      <c r="HL27" s="90">
        <v>2563822.0699999998</v>
      </c>
      <c r="HM27" s="90">
        <v>2277038.9800000004</v>
      </c>
      <c r="HN27" s="90">
        <v>2466544.7300000004</v>
      </c>
      <c r="HO27" s="90">
        <v>3044304.1100000003</v>
      </c>
      <c r="HP27" s="90">
        <v>2103000.33</v>
      </c>
      <c r="HQ27" s="90">
        <v>31020773.180000003</v>
      </c>
      <c r="HR27" s="90">
        <v>13795368.359999999</v>
      </c>
      <c r="HS27" s="90">
        <v>2885481.6300000004</v>
      </c>
      <c r="HT27" s="90">
        <v>2074841.34</v>
      </c>
      <c r="HU27" s="90">
        <v>1737460.1800000002</v>
      </c>
      <c r="HV27" s="90">
        <v>1794202.69</v>
      </c>
      <c r="HW27" s="90">
        <v>5668844.3900000006</v>
      </c>
      <c r="HX27" s="90">
        <v>2038311.0799999998</v>
      </c>
      <c r="HY27" s="90">
        <v>2186033.63</v>
      </c>
      <c r="HZ27" s="90">
        <v>2449809.12</v>
      </c>
      <c r="IA27" s="90">
        <v>1808905.3099999998</v>
      </c>
      <c r="IB27" s="90">
        <v>3479252.2800000003</v>
      </c>
      <c r="IC27" s="90">
        <v>1144862.8600000001</v>
      </c>
      <c r="ID27" s="90">
        <v>2418252.79</v>
      </c>
      <c r="IE27" s="90">
        <v>1702069.31</v>
      </c>
      <c r="IF27" s="90">
        <v>1531858.01</v>
      </c>
      <c r="IG27" s="90">
        <v>50910998.829999998</v>
      </c>
      <c r="IH27" s="90">
        <v>11979720.57</v>
      </c>
      <c r="II27" s="90">
        <v>3497668.5</v>
      </c>
      <c r="IJ27" s="90">
        <v>5280995.04</v>
      </c>
      <c r="IK27" s="90">
        <v>7949805.2299999995</v>
      </c>
      <c r="IL27" s="90">
        <v>2161177.4500000002</v>
      </c>
      <c r="IM27" s="90">
        <v>2324891.02</v>
      </c>
      <c r="IN27" s="90">
        <v>1501425.28</v>
      </c>
      <c r="IO27" s="90">
        <v>1594797.44</v>
      </c>
      <c r="IP27" s="90">
        <v>1991044.5099999998</v>
      </c>
      <c r="IQ27" s="90">
        <v>1861125.09</v>
      </c>
      <c r="IR27" s="90">
        <v>41414288.890000001</v>
      </c>
      <c r="IS27" s="90">
        <v>15378536.26</v>
      </c>
      <c r="IT27" s="90">
        <v>5000389.7699999996</v>
      </c>
      <c r="IU27" s="90">
        <v>3803321.66</v>
      </c>
      <c r="IV27" s="90">
        <v>2100935.25</v>
      </c>
      <c r="IW27" s="90">
        <v>1343995.48</v>
      </c>
      <c r="IX27" s="90">
        <v>2510554.4099999997</v>
      </c>
      <c r="IY27" s="90">
        <v>1239159.8</v>
      </c>
      <c r="IZ27" s="90">
        <v>1831622.4000000001</v>
      </c>
      <c r="JA27" s="90">
        <v>2915213.44</v>
      </c>
      <c r="JB27" s="90">
        <v>3237744.84</v>
      </c>
      <c r="JC27" s="90">
        <v>1751884.4100000001</v>
      </c>
      <c r="JD27" s="90">
        <v>16402150.869999999</v>
      </c>
      <c r="JE27" s="90">
        <v>7754222.9299999997</v>
      </c>
      <c r="JF27" s="90">
        <v>2062172.29</v>
      </c>
      <c r="JG27" s="90">
        <v>1379920</v>
      </c>
      <c r="JH27" s="90">
        <v>1975295.55</v>
      </c>
      <c r="JI27" s="90">
        <v>1310844.51</v>
      </c>
      <c r="JJ27" s="90">
        <v>19019073.600000001</v>
      </c>
      <c r="JK27" s="90">
        <v>2047761.5</v>
      </c>
      <c r="JL27" s="90">
        <v>1773893.0499999998</v>
      </c>
      <c r="JM27" s="90">
        <v>3418523.66</v>
      </c>
      <c r="JN27" s="90">
        <v>2362709.8800000004</v>
      </c>
      <c r="JO27" s="90">
        <v>4222523.7799999993</v>
      </c>
      <c r="JP27" s="90">
        <v>2002128.75</v>
      </c>
      <c r="JQ27" s="90">
        <v>32344453.140000001</v>
      </c>
      <c r="JR27" s="90">
        <v>14401301.59</v>
      </c>
      <c r="JS27" s="90">
        <v>2783048.06</v>
      </c>
      <c r="JT27" s="90">
        <v>2649396.94</v>
      </c>
      <c r="JU27" s="90">
        <v>3348940.66</v>
      </c>
      <c r="JV27" s="90">
        <v>871774.59</v>
      </c>
      <c r="JW27" s="90">
        <v>8264721.1900000004</v>
      </c>
      <c r="JX27" s="90">
        <v>3431148.69</v>
      </c>
      <c r="JY27" s="90">
        <v>2737647.5200000005</v>
      </c>
      <c r="JZ27" s="90">
        <v>3350497.69</v>
      </c>
      <c r="KA27" s="90">
        <v>2171190.4</v>
      </c>
      <c r="KB27" s="90">
        <v>2366403.62</v>
      </c>
      <c r="KC27" s="90">
        <v>2259609.9300000002</v>
      </c>
      <c r="KD27" s="90">
        <v>759084.99000000011</v>
      </c>
      <c r="KE27" s="90">
        <v>1773163.2</v>
      </c>
      <c r="KF27" s="90">
        <v>49051499.089999996</v>
      </c>
      <c r="KG27" s="90">
        <v>0</v>
      </c>
      <c r="KH27" s="90">
        <v>3127768.63</v>
      </c>
      <c r="KI27" s="90">
        <v>3347327.47</v>
      </c>
      <c r="KJ27" s="90">
        <v>3602675.79</v>
      </c>
      <c r="KK27" s="90">
        <v>4261629.7200000007</v>
      </c>
      <c r="KL27" s="90">
        <v>12154387.09</v>
      </c>
      <c r="KM27" s="90">
        <v>1995158.2599999998</v>
      </c>
      <c r="KN27" s="90">
        <v>2175572.02</v>
      </c>
      <c r="KO27" s="90">
        <v>18784598.740000002</v>
      </c>
      <c r="KP27" s="90">
        <v>2476098.0099999998</v>
      </c>
      <c r="KQ27" s="90">
        <v>3490864.9599999995</v>
      </c>
      <c r="KR27" s="90">
        <v>8602111.6600000001</v>
      </c>
      <c r="KS27" s="90">
        <v>1887078.8</v>
      </c>
      <c r="KT27" s="90">
        <v>4357528.33</v>
      </c>
      <c r="KU27" s="90">
        <v>33223721.619999997</v>
      </c>
      <c r="KV27" s="90">
        <v>3817939.44</v>
      </c>
      <c r="KW27" s="90">
        <v>28391404.329999998</v>
      </c>
      <c r="KX27" s="90">
        <v>2579750.7600000002</v>
      </c>
      <c r="KY27" s="90">
        <v>1404424.67</v>
      </c>
      <c r="KZ27" s="90">
        <v>7382910.1699999999</v>
      </c>
      <c r="LA27" s="90">
        <v>5215986.25</v>
      </c>
      <c r="LB27" s="90">
        <v>3247408.0599999996</v>
      </c>
      <c r="LC27" s="90">
        <v>2727876.09</v>
      </c>
      <c r="LD27" s="90">
        <v>1954769.18</v>
      </c>
      <c r="LE27" s="90">
        <v>38316504.369999997</v>
      </c>
      <c r="LF27" s="90">
        <v>15276172.33</v>
      </c>
      <c r="LG27" s="90">
        <v>13582932.219999999</v>
      </c>
      <c r="LH27" s="90">
        <v>15310865.02</v>
      </c>
      <c r="LI27" s="90">
        <v>3379095.99</v>
      </c>
      <c r="LJ27" s="90">
        <v>2594294.6999999997</v>
      </c>
      <c r="LK27" s="90">
        <v>1993830.7200000002</v>
      </c>
      <c r="LL27" s="90">
        <v>3740330.71</v>
      </c>
      <c r="LM27" s="90">
        <v>1298187.23</v>
      </c>
      <c r="LN27" s="90">
        <v>3111174.5700000003</v>
      </c>
      <c r="LO27" s="90">
        <v>861070.37</v>
      </c>
      <c r="LP27" s="90">
        <v>13613908.42</v>
      </c>
      <c r="LQ27" s="90">
        <v>4680007.38</v>
      </c>
      <c r="LR27" s="90">
        <v>2671268.63</v>
      </c>
      <c r="LS27" s="90">
        <v>54463882.909999996</v>
      </c>
      <c r="LT27" s="90">
        <v>20655277.73</v>
      </c>
      <c r="LU27" s="90">
        <v>33175503.210000001</v>
      </c>
      <c r="LV27" s="90">
        <v>13554382.040000001</v>
      </c>
      <c r="LW27" s="90">
        <v>5573532.9000000004</v>
      </c>
      <c r="LX27" s="90">
        <v>5805813.6500000004</v>
      </c>
      <c r="LY27" s="90">
        <v>3003805.0100000002</v>
      </c>
      <c r="LZ27" s="90">
        <v>3549247.0830000001</v>
      </c>
      <c r="MA27" s="90">
        <v>3216153.34</v>
      </c>
      <c r="MB27" s="90">
        <v>3471068.17</v>
      </c>
      <c r="MC27" s="90">
        <v>11002974.189999999</v>
      </c>
      <c r="MD27" s="90">
        <v>2633648.3099999996</v>
      </c>
      <c r="ME27" s="90">
        <v>34076724.960000001</v>
      </c>
      <c r="MF27" s="90">
        <v>2825840.88</v>
      </c>
      <c r="MG27" s="90">
        <v>1279842.3599999996</v>
      </c>
      <c r="MH27" s="90">
        <v>2009157.9300000002</v>
      </c>
      <c r="MI27" s="90">
        <v>1393304.2</v>
      </c>
      <c r="MJ27" s="90">
        <v>2837351.8699999996</v>
      </c>
      <c r="MK27" s="90">
        <v>2513963.6900000004</v>
      </c>
      <c r="ML27" s="90">
        <v>2100971.12</v>
      </c>
      <c r="MM27" s="90">
        <v>2731765.81</v>
      </c>
      <c r="MN27" s="90">
        <v>2326691.3099999996</v>
      </c>
      <c r="MO27" s="90">
        <v>2636533.62</v>
      </c>
      <c r="MP27" s="90">
        <v>2088938.25</v>
      </c>
      <c r="MQ27" s="90">
        <v>32364821.900000006</v>
      </c>
      <c r="MR27" s="90">
        <v>1844227.24</v>
      </c>
      <c r="MS27" s="90">
        <v>2022731.98</v>
      </c>
      <c r="MT27" s="90">
        <v>3458597.7699999996</v>
      </c>
      <c r="MU27" s="90">
        <v>5039277.08</v>
      </c>
      <c r="MV27" s="90">
        <v>2754477.8000000003</v>
      </c>
      <c r="MW27" s="90">
        <v>8446187.4397999998</v>
      </c>
      <c r="MX27" s="90">
        <v>5020093.12</v>
      </c>
      <c r="MY27" s="90">
        <v>2824031.04</v>
      </c>
      <c r="MZ27" s="90">
        <v>435008.51999999996</v>
      </c>
      <c r="NA27" s="90">
        <v>500497.93</v>
      </c>
      <c r="NB27" s="90">
        <v>62335572.419999994</v>
      </c>
      <c r="NC27" s="90">
        <v>7939252.6699999999</v>
      </c>
      <c r="ND27" s="90">
        <v>2256839.84</v>
      </c>
      <c r="NE27" s="90">
        <v>19715141.23</v>
      </c>
      <c r="NF27" s="90">
        <v>2222628.61</v>
      </c>
      <c r="NG27" s="90">
        <v>5877474.4900000002</v>
      </c>
      <c r="NH27" s="90">
        <v>12765830.249999998</v>
      </c>
      <c r="NI27" s="90">
        <v>11116307.43</v>
      </c>
      <c r="NJ27" s="90">
        <v>1669135.4400000002</v>
      </c>
      <c r="NK27" s="90">
        <v>2924265.6599999997</v>
      </c>
      <c r="NL27" s="90">
        <v>3710058.59</v>
      </c>
      <c r="NM27" s="90">
        <v>2399131.65</v>
      </c>
      <c r="NN27" s="90">
        <v>18089178.910000004</v>
      </c>
      <c r="NO27" s="90">
        <v>2307557.71</v>
      </c>
      <c r="NP27" s="90">
        <v>1938426.2299999997</v>
      </c>
      <c r="NQ27" s="90">
        <v>2065066.2299999997</v>
      </c>
      <c r="NR27" s="90">
        <v>1637715.4200000002</v>
      </c>
      <c r="NS27" s="90">
        <v>640810.84000000008</v>
      </c>
      <c r="NT27" s="90">
        <v>1118697.76</v>
      </c>
      <c r="NU27" s="90">
        <v>27766046.830000002</v>
      </c>
      <c r="NV27" s="90">
        <v>12293257.1</v>
      </c>
      <c r="NW27" s="90">
        <v>2383255.67</v>
      </c>
      <c r="NX27" s="90">
        <v>1697265.5999999999</v>
      </c>
      <c r="NY27" s="90">
        <v>2187763.14</v>
      </c>
      <c r="NZ27" s="90">
        <v>3178884.97</v>
      </c>
      <c r="OA27" s="90">
        <v>1888650.0599999998</v>
      </c>
      <c r="OB27" s="90">
        <v>43666131.379999995</v>
      </c>
      <c r="OC27" s="90">
        <v>11617215.389999999</v>
      </c>
      <c r="OD27" s="90">
        <v>4753897.04</v>
      </c>
      <c r="OE27" s="90">
        <v>9133441.3500000015</v>
      </c>
      <c r="OF27" s="90">
        <v>2727383.9200000004</v>
      </c>
      <c r="OG27" s="90">
        <v>3548541.7399999998</v>
      </c>
      <c r="OH27" s="90">
        <v>4161788.75</v>
      </c>
      <c r="OI27" s="90">
        <v>1894088.54</v>
      </c>
      <c r="OJ27" s="90">
        <v>1678949.79</v>
      </c>
      <c r="OK27" s="90">
        <v>32239958.870000001</v>
      </c>
      <c r="OL27" s="90">
        <v>11113643.850000001</v>
      </c>
      <c r="OM27" s="90">
        <v>14644419.589999998</v>
      </c>
      <c r="ON27" s="90">
        <v>4946774.04</v>
      </c>
      <c r="OO27" s="90">
        <v>4079936.4600000004</v>
      </c>
      <c r="OP27" s="90">
        <v>963703.66999999993</v>
      </c>
      <c r="OQ27" s="90">
        <v>23913710.5</v>
      </c>
      <c r="OR27" s="90">
        <v>2117059.4700000002</v>
      </c>
      <c r="OS27" s="90">
        <v>1894307.02</v>
      </c>
      <c r="OT27" s="90">
        <v>5286915.03</v>
      </c>
      <c r="OU27" s="90">
        <v>4322340.8899999997</v>
      </c>
      <c r="OV27" s="90">
        <v>9019790.7799999993</v>
      </c>
      <c r="OW27" s="90">
        <v>3275716.0399999996</v>
      </c>
      <c r="OX27" s="90">
        <v>903699.89</v>
      </c>
      <c r="OY27" s="90">
        <v>709687.48</v>
      </c>
      <c r="OZ27" s="90">
        <v>26766958.740000002</v>
      </c>
      <c r="PA27" s="90">
        <v>1923811.3499999999</v>
      </c>
      <c r="PB27" s="90">
        <v>5779048.459999999</v>
      </c>
      <c r="PC27" s="90">
        <v>1398116.43</v>
      </c>
      <c r="PD27" s="90">
        <v>4383180.43</v>
      </c>
      <c r="PE27" s="90">
        <v>5602121.04</v>
      </c>
      <c r="PF27" s="90">
        <v>2133815.44</v>
      </c>
      <c r="PG27" s="90">
        <v>1886604.78</v>
      </c>
      <c r="PH27" s="90">
        <v>2297266.1399999997</v>
      </c>
      <c r="PI27" s="90">
        <v>1899686.4800000002</v>
      </c>
      <c r="PJ27" s="90">
        <v>3534843.71</v>
      </c>
      <c r="PK27" s="90">
        <v>2381418.02</v>
      </c>
      <c r="PL27" s="90">
        <v>1702716.33</v>
      </c>
      <c r="PM27" s="90">
        <v>7321905.209999999</v>
      </c>
      <c r="PN27" s="90">
        <v>673932.43</v>
      </c>
      <c r="PO27" s="90">
        <v>639486.17000000004</v>
      </c>
      <c r="PP27" s="90">
        <v>640624.93000000017</v>
      </c>
      <c r="PQ27" s="90">
        <v>971062.45</v>
      </c>
      <c r="PR27" s="90">
        <v>58784423.739999995</v>
      </c>
      <c r="PS27" s="90">
        <v>2300117.1</v>
      </c>
      <c r="PT27" s="90">
        <v>2484493.21</v>
      </c>
      <c r="PU27" s="90">
        <v>3841423.4699999997</v>
      </c>
      <c r="PV27" s="90">
        <v>16103425.02</v>
      </c>
      <c r="PW27" s="90">
        <v>4212093.05</v>
      </c>
      <c r="PX27" s="90">
        <v>5590873.4500000002</v>
      </c>
      <c r="PY27" s="90">
        <v>2318339.38</v>
      </c>
      <c r="PZ27" s="90">
        <v>6564917.5800000001</v>
      </c>
      <c r="QA27" s="90">
        <v>1525473.46</v>
      </c>
      <c r="QB27" s="90">
        <v>5380888.2199999997</v>
      </c>
      <c r="QC27" s="90">
        <v>2808919.6</v>
      </c>
      <c r="QD27" s="90">
        <v>2625948.7399999998</v>
      </c>
      <c r="QE27" s="90">
        <v>3571097.91</v>
      </c>
      <c r="QF27" s="90">
        <v>4318390.7100000009</v>
      </c>
      <c r="QG27" s="90">
        <v>4163606.16</v>
      </c>
      <c r="QH27" s="90">
        <v>1925476.2000000002</v>
      </c>
      <c r="QI27" s="90">
        <v>2423920.36</v>
      </c>
      <c r="QJ27" s="90">
        <v>1433093.77</v>
      </c>
      <c r="QK27" s="90">
        <v>6459439.9400000004</v>
      </c>
      <c r="QL27" s="90">
        <v>6153580.5599999996</v>
      </c>
      <c r="QM27" s="90">
        <v>1726201.8</v>
      </c>
      <c r="QN27" s="90">
        <v>477357.89</v>
      </c>
      <c r="QO27" s="90">
        <v>414946.23</v>
      </c>
      <c r="QP27" s="90">
        <v>528777.14</v>
      </c>
      <c r="QQ27" s="90">
        <v>633043.16</v>
      </c>
      <c r="QR27" s="90">
        <v>30272329.02</v>
      </c>
      <c r="QS27" s="90">
        <v>1405359.17</v>
      </c>
      <c r="QT27" s="90">
        <v>5290945.29</v>
      </c>
      <c r="QU27" s="90">
        <v>2314085.4500000002</v>
      </c>
      <c r="QV27" s="90">
        <v>2511655.2999999998</v>
      </c>
      <c r="QW27" s="90">
        <v>7549930.4699999997</v>
      </c>
      <c r="QX27" s="90">
        <v>2718906.9999999995</v>
      </c>
      <c r="QY27" s="90">
        <v>3377598.34</v>
      </c>
      <c r="QZ27" s="90">
        <v>5523417.7699999996</v>
      </c>
      <c r="RA27" s="90">
        <v>1934410.0499999998</v>
      </c>
      <c r="RB27" s="90">
        <v>1575556.85</v>
      </c>
      <c r="RC27" s="90">
        <v>747881.33</v>
      </c>
      <c r="RD27" s="90">
        <v>589253.21</v>
      </c>
      <c r="RE27" s="90">
        <v>37566903.840000004</v>
      </c>
      <c r="RF27" s="90">
        <v>4461854.21</v>
      </c>
      <c r="RG27" s="90">
        <v>2163650.63</v>
      </c>
      <c r="RH27" s="90">
        <v>2405267.83</v>
      </c>
      <c r="RI27" s="90">
        <v>2653680.13</v>
      </c>
      <c r="RJ27" s="90">
        <v>3250406.5500000003</v>
      </c>
      <c r="RK27" s="90">
        <v>6588395.6699999999</v>
      </c>
      <c r="RL27" s="90">
        <v>2194745.73</v>
      </c>
      <c r="RM27" s="90">
        <v>3056670.05</v>
      </c>
      <c r="RN27" s="90">
        <v>4821655.7200000007</v>
      </c>
      <c r="RO27" s="90">
        <v>6019483.9899999993</v>
      </c>
      <c r="RP27" s="90">
        <v>1554762.29</v>
      </c>
      <c r="RQ27" s="90">
        <v>1419810.97</v>
      </c>
      <c r="RR27" s="90">
        <v>2259612.8800000004</v>
      </c>
      <c r="RS27" s="90">
        <v>971215.91</v>
      </c>
      <c r="RT27" s="90">
        <v>1530164.75</v>
      </c>
      <c r="RU27" s="90">
        <v>2177258.37</v>
      </c>
      <c r="RV27" s="90">
        <v>919368.21</v>
      </c>
      <c r="RW27" s="90">
        <v>738048.74999999988</v>
      </c>
      <c r="RX27" s="90">
        <v>661178.7699999999</v>
      </c>
      <c r="RY27" s="90">
        <v>19119377.110000003</v>
      </c>
      <c r="RZ27" s="90">
        <v>2742731.06</v>
      </c>
      <c r="SA27" s="90">
        <v>2246630.42</v>
      </c>
      <c r="SB27" s="90">
        <v>1449099.69</v>
      </c>
      <c r="SC27" s="90">
        <v>1128160.28</v>
      </c>
      <c r="SD27" s="90">
        <v>2072862.6</v>
      </c>
      <c r="SE27" s="90">
        <v>1488029.9100000001</v>
      </c>
      <c r="SF27" s="90">
        <v>3965945.14</v>
      </c>
      <c r="SG27" s="90">
        <v>1974029.0499999998</v>
      </c>
      <c r="SH27" s="90">
        <v>1642870.5300000003</v>
      </c>
      <c r="SI27" s="90">
        <v>4090838.99</v>
      </c>
      <c r="SJ27" s="90">
        <v>338241.48</v>
      </c>
      <c r="SK27" s="90">
        <v>11074758.720000001</v>
      </c>
      <c r="SL27" s="90">
        <v>3110376.16</v>
      </c>
      <c r="SM27" s="90">
        <v>2940713.77</v>
      </c>
      <c r="SN27" s="90">
        <v>4271312.3600000003</v>
      </c>
      <c r="SO27" s="90">
        <v>2029496.99</v>
      </c>
      <c r="SP27" s="90">
        <v>2620787.1299999994</v>
      </c>
      <c r="SQ27" s="90">
        <v>2219035.9900000002</v>
      </c>
      <c r="SR27" s="90">
        <v>1057252.1200000001</v>
      </c>
      <c r="SS27" s="90">
        <v>24807553.689999998</v>
      </c>
      <c r="ST27" s="90">
        <v>1365720.5499999998</v>
      </c>
      <c r="SU27" s="90">
        <v>2850732.9200000004</v>
      </c>
      <c r="SV27" s="90">
        <v>2334448.11</v>
      </c>
      <c r="SW27" s="90">
        <v>887832.75000000012</v>
      </c>
      <c r="SX27" s="90">
        <v>993955.24999999988</v>
      </c>
      <c r="SY27" s="90">
        <v>1772277.95</v>
      </c>
      <c r="SZ27" s="90">
        <v>4911241.32</v>
      </c>
      <c r="TA27" s="90">
        <v>1712745.99</v>
      </c>
      <c r="TB27" s="90">
        <v>1181589.8199999998</v>
      </c>
      <c r="TC27" s="90">
        <v>2291700.23</v>
      </c>
      <c r="TD27" s="90">
        <v>2693474.18</v>
      </c>
      <c r="TE27" s="90">
        <v>1396974.6</v>
      </c>
      <c r="TF27" s="90">
        <v>1080418.76</v>
      </c>
      <c r="TG27" s="90">
        <v>45122309.019999996</v>
      </c>
      <c r="TH27" s="90">
        <v>1909111.84</v>
      </c>
      <c r="TI27" s="90">
        <v>1848930.43</v>
      </c>
      <c r="TJ27" s="90">
        <v>4699846.5600000005</v>
      </c>
      <c r="TK27" s="90">
        <v>4431642.76</v>
      </c>
      <c r="TL27" s="90">
        <v>2708301.08</v>
      </c>
      <c r="TM27" s="90">
        <v>493682.33</v>
      </c>
      <c r="TN27" s="90">
        <v>7756888.96</v>
      </c>
      <c r="TO27" s="90">
        <v>1722135.82</v>
      </c>
      <c r="TP27" s="90">
        <v>5118041.3499999996</v>
      </c>
      <c r="TQ27" s="90">
        <v>3617895.65</v>
      </c>
      <c r="TR27" s="90">
        <v>1641270.5999999999</v>
      </c>
      <c r="TS27" s="90">
        <v>1308916.6000000001</v>
      </c>
      <c r="TT27" s="90">
        <v>2415697.9400000004</v>
      </c>
      <c r="TU27" s="90">
        <v>1872394.31</v>
      </c>
      <c r="TV27" s="90">
        <v>1775225.09</v>
      </c>
      <c r="TW27" s="90">
        <v>13582437.43</v>
      </c>
      <c r="TX27" s="90">
        <v>2237302.7800000003</v>
      </c>
      <c r="TY27" s="90">
        <v>17479104.09</v>
      </c>
      <c r="TZ27" s="90">
        <v>4065936.42</v>
      </c>
      <c r="UA27" s="90">
        <v>1704563.9600000002</v>
      </c>
      <c r="UB27" s="90">
        <v>2034297.04</v>
      </c>
      <c r="UC27" s="90">
        <v>13459743.85</v>
      </c>
      <c r="UD27" s="90">
        <v>1102123.5</v>
      </c>
      <c r="UE27" s="90">
        <v>706258.27</v>
      </c>
      <c r="UF27" s="90">
        <v>1407472.47</v>
      </c>
      <c r="UG27" s="90">
        <v>940918.74</v>
      </c>
      <c r="UH27" s="90">
        <v>19744623.920000002</v>
      </c>
      <c r="UI27" s="90">
        <v>5346386.9800000004</v>
      </c>
      <c r="UJ27" s="90">
        <v>3809662.02</v>
      </c>
      <c r="UK27" s="90">
        <v>4668681.74</v>
      </c>
      <c r="UL27" s="90">
        <v>2594987.67</v>
      </c>
      <c r="UM27" s="90">
        <v>2108755.46</v>
      </c>
      <c r="UN27" s="90">
        <v>54454340.200000003</v>
      </c>
      <c r="UO27" s="90">
        <v>2736050.5</v>
      </c>
      <c r="UP27" s="90">
        <v>2518544.36</v>
      </c>
      <c r="UQ27" s="90">
        <v>13540728.149999997</v>
      </c>
      <c r="UR27" s="90">
        <v>878231.52</v>
      </c>
      <c r="US27" s="90">
        <v>2923716.56</v>
      </c>
      <c r="UT27" s="90">
        <v>6186753.8199999994</v>
      </c>
      <c r="UU27" s="90">
        <v>1737435.7199999997</v>
      </c>
      <c r="UV27" s="90">
        <v>2093677.53</v>
      </c>
      <c r="UW27" s="90">
        <v>2055600.8699999999</v>
      </c>
      <c r="UX27" s="90">
        <v>3095869.31</v>
      </c>
      <c r="UY27" s="90">
        <v>5196185.9000000004</v>
      </c>
      <c r="UZ27" s="90">
        <v>4281813.83</v>
      </c>
      <c r="VA27" s="90">
        <v>5367955.83</v>
      </c>
      <c r="VB27" s="90">
        <v>1737512.0999999999</v>
      </c>
      <c r="VC27" s="90">
        <v>1810163.66</v>
      </c>
      <c r="VD27" s="90">
        <v>1645843.6400000001</v>
      </c>
      <c r="VE27" s="90">
        <v>1699879.77</v>
      </c>
      <c r="VF27" s="90">
        <v>7201232.1400000006</v>
      </c>
      <c r="VG27" s="90">
        <v>961312.88</v>
      </c>
      <c r="VH27" s="90">
        <v>1024171.11</v>
      </c>
      <c r="VI27" s="90">
        <v>793809.98</v>
      </c>
      <c r="VJ27" s="90">
        <v>32862104.150000002</v>
      </c>
      <c r="VK27" s="90">
        <v>2841457.8100000005</v>
      </c>
      <c r="VL27" s="90">
        <v>2643376.8600000003</v>
      </c>
      <c r="VM27" s="90">
        <v>4897633.5299999993</v>
      </c>
      <c r="VN27" s="90">
        <v>5639383.1100000003</v>
      </c>
      <c r="VO27" s="90">
        <v>5116508.330000001</v>
      </c>
      <c r="VP27" s="90">
        <v>5623070.5099999998</v>
      </c>
      <c r="VQ27" s="90">
        <v>3611287.03</v>
      </c>
      <c r="VR27" s="90">
        <v>3373808.15</v>
      </c>
      <c r="VS27" s="90">
        <v>11689022.300000001</v>
      </c>
      <c r="VT27" s="90">
        <v>2496637.16</v>
      </c>
      <c r="VU27" s="90">
        <v>3610681.31</v>
      </c>
      <c r="VV27" s="90">
        <v>2871647.4800000004</v>
      </c>
      <c r="VW27" s="90">
        <v>2047803.7599999998</v>
      </c>
      <c r="VX27" s="90">
        <v>2003302.87</v>
      </c>
      <c r="VY27" s="90">
        <v>101203371.09999999</v>
      </c>
      <c r="VZ27" s="90">
        <v>5231265.2200000007</v>
      </c>
      <c r="WA27" s="90">
        <v>4158153</v>
      </c>
      <c r="WB27" s="90">
        <v>3252699.65</v>
      </c>
      <c r="WC27" s="90">
        <v>2328274.39</v>
      </c>
      <c r="WD27" s="90">
        <v>4354940.01</v>
      </c>
      <c r="WE27" s="90">
        <v>4490537.3599999994</v>
      </c>
      <c r="WF27" s="90">
        <v>6326631.6600000001</v>
      </c>
      <c r="WG27" s="90">
        <v>4072430.94</v>
      </c>
      <c r="WH27" s="90">
        <v>5606314.1799999997</v>
      </c>
      <c r="WI27" s="90">
        <v>3243895.0399999996</v>
      </c>
      <c r="WJ27" s="90">
        <v>9611101.379999999</v>
      </c>
      <c r="WK27" s="90">
        <v>4165308.3400000003</v>
      </c>
      <c r="WL27" s="90">
        <v>7448476.0699999994</v>
      </c>
      <c r="WM27" s="90">
        <v>10825062.68</v>
      </c>
      <c r="WN27" s="90">
        <v>3552576.85</v>
      </c>
      <c r="WO27" s="90">
        <v>4407106.91</v>
      </c>
      <c r="WP27" s="90">
        <v>5608185.0299999993</v>
      </c>
      <c r="WQ27" s="90">
        <v>2345260.63</v>
      </c>
      <c r="WR27" s="90">
        <v>7634931.5099999998</v>
      </c>
      <c r="WS27" s="90">
        <v>16701078.569999998</v>
      </c>
      <c r="WT27" s="90">
        <v>3106567.6500000004</v>
      </c>
      <c r="WU27" s="90">
        <v>2215754.4899999998</v>
      </c>
      <c r="WV27" s="90">
        <v>1930849.53</v>
      </c>
      <c r="WW27" s="90">
        <v>2432208.9499999997</v>
      </c>
      <c r="WX27" s="90">
        <v>2054962.51</v>
      </c>
      <c r="WY27" s="90">
        <v>1792445.98</v>
      </c>
      <c r="WZ27" s="90">
        <v>2135108.4000000004</v>
      </c>
      <c r="XA27" s="90">
        <v>12364650.329999998</v>
      </c>
      <c r="XB27" s="90">
        <v>2414249.4099999997</v>
      </c>
      <c r="XC27" s="90">
        <v>936035.53999999992</v>
      </c>
      <c r="XD27" s="90">
        <v>912400.66999999993</v>
      </c>
      <c r="XE27" s="90">
        <v>1096212.27</v>
      </c>
      <c r="XF27" s="90">
        <v>43392438.209999993</v>
      </c>
      <c r="XG27" s="90">
        <v>4124007.01</v>
      </c>
      <c r="XH27" s="90">
        <v>4277482.0199999996</v>
      </c>
      <c r="XI27" s="90">
        <v>16768914.489999998</v>
      </c>
      <c r="XJ27" s="90">
        <v>3769677.92</v>
      </c>
      <c r="XK27" s="90">
        <v>4889915.3</v>
      </c>
      <c r="XL27" s="90">
        <v>5812416.8200000003</v>
      </c>
      <c r="XM27" s="90">
        <v>3496225.1099999994</v>
      </c>
      <c r="XN27" s="90">
        <v>3162313.04</v>
      </c>
      <c r="XO27" s="90">
        <v>8256637.5699999994</v>
      </c>
      <c r="XP27" s="90">
        <v>3919037.9099999997</v>
      </c>
      <c r="XQ27" s="90">
        <v>2449295.71</v>
      </c>
      <c r="XR27" s="90">
        <v>2064633.22</v>
      </c>
      <c r="XS27" s="90">
        <v>2584147.6799999997</v>
      </c>
      <c r="XT27" s="90">
        <v>1910650.68</v>
      </c>
      <c r="XU27" s="90">
        <v>2065812.99</v>
      </c>
      <c r="XV27" s="90">
        <v>1548850.92</v>
      </c>
      <c r="XW27" s="90">
        <v>2140316.6800000002</v>
      </c>
      <c r="XX27" s="90">
        <v>2353047.31</v>
      </c>
      <c r="XY27" s="90">
        <v>1945742.1199999999</v>
      </c>
      <c r="XZ27" s="90">
        <v>1636994.84</v>
      </c>
      <c r="YA27" s="90">
        <v>1271917.4100000001</v>
      </c>
      <c r="YB27" s="90">
        <v>1374441.71</v>
      </c>
      <c r="YC27" s="90">
        <v>47034631.210000001</v>
      </c>
      <c r="YD27" s="90">
        <v>2879841.96</v>
      </c>
      <c r="YE27" s="90">
        <v>4633081.25</v>
      </c>
      <c r="YF27" s="90">
        <v>2807041.95</v>
      </c>
      <c r="YG27" s="90">
        <v>9798560.3300000001</v>
      </c>
      <c r="YH27" s="90">
        <v>2359037.88</v>
      </c>
      <c r="YI27" s="90">
        <v>5500000.7299999995</v>
      </c>
      <c r="YJ27" s="90">
        <v>2303770.5799999996</v>
      </c>
      <c r="YK27" s="90">
        <v>7559014.1499999994</v>
      </c>
      <c r="YL27" s="90">
        <v>8506234.8399999999</v>
      </c>
      <c r="YM27" s="90">
        <v>3613197.73</v>
      </c>
      <c r="YN27" s="90">
        <v>2898602.3200000003</v>
      </c>
      <c r="YO27" s="90">
        <v>2220459.5699999998</v>
      </c>
      <c r="YP27" s="90">
        <v>1798453.47</v>
      </c>
      <c r="YQ27" s="90">
        <v>1227655.6100000001</v>
      </c>
      <c r="YR27" s="90">
        <v>1159154.1400000001</v>
      </c>
      <c r="YS27" s="90">
        <v>1438170.2300000002</v>
      </c>
      <c r="YT27" s="90">
        <v>18711944.52</v>
      </c>
      <c r="YU27" s="90">
        <v>1707541.28</v>
      </c>
      <c r="YV27" s="90">
        <v>1472870.32</v>
      </c>
      <c r="YW27" s="90">
        <v>1577688.11</v>
      </c>
      <c r="YX27" s="90">
        <v>1869915.82</v>
      </c>
      <c r="YY27" s="90">
        <v>1206136.1099999999</v>
      </c>
      <c r="YZ27" s="90">
        <v>1389976.6</v>
      </c>
      <c r="ZA27" s="90">
        <v>23268920.329999998</v>
      </c>
      <c r="ZB27" s="90">
        <v>1404750.0599999998</v>
      </c>
      <c r="ZC27" s="90">
        <v>2662116.1999999997</v>
      </c>
      <c r="ZD27" s="90">
        <v>2753494.9699999997</v>
      </c>
      <c r="ZE27" s="90">
        <v>1496323.1</v>
      </c>
      <c r="ZF27" s="90">
        <v>2281744.0099999998</v>
      </c>
      <c r="ZG27" s="90">
        <v>1219499.32</v>
      </c>
      <c r="ZH27" s="90">
        <v>1312655.9400000002</v>
      </c>
      <c r="ZI27" s="90">
        <v>6218560.3099999996</v>
      </c>
      <c r="ZJ27" s="90">
        <v>40695241.25</v>
      </c>
      <c r="ZK27" s="90">
        <v>1743354.14</v>
      </c>
      <c r="ZL27" s="90">
        <v>3902996.16</v>
      </c>
      <c r="ZM27" s="90">
        <v>11632620.280000003</v>
      </c>
      <c r="ZN27" s="90">
        <v>7138634.1799999997</v>
      </c>
      <c r="ZO27" s="90">
        <v>1694887.02</v>
      </c>
      <c r="ZP27" s="90">
        <v>3390905.53</v>
      </c>
      <c r="ZQ27" s="90">
        <v>4715723.5499999989</v>
      </c>
      <c r="ZR27" s="90">
        <v>4078446.5300000003</v>
      </c>
      <c r="ZS27" s="90">
        <v>6445882.7599999998</v>
      </c>
      <c r="ZT27" s="90">
        <v>1381831.8699999999</v>
      </c>
      <c r="ZU27" s="90">
        <v>2187316.9699999997</v>
      </c>
      <c r="ZV27" s="90">
        <v>1919076.83</v>
      </c>
      <c r="ZW27" s="90">
        <v>2582420.25</v>
      </c>
      <c r="ZX27" s="90">
        <v>1671771.78</v>
      </c>
      <c r="ZY27" s="90">
        <v>1947633.8800000001</v>
      </c>
      <c r="ZZ27" s="90">
        <v>2505236.3400000003</v>
      </c>
      <c r="AAA27" s="90">
        <v>1447412.69</v>
      </c>
      <c r="AAB27" s="90">
        <v>1960447.9</v>
      </c>
      <c r="AAC27" s="90">
        <v>1628781.86</v>
      </c>
      <c r="AAD27" s="90">
        <v>1117193.48</v>
      </c>
      <c r="AAE27" s="90">
        <v>904066.18</v>
      </c>
      <c r="AAF27" s="90">
        <v>18954612.52</v>
      </c>
      <c r="AAG27" s="90">
        <v>2085599.0599999998</v>
      </c>
      <c r="AAH27" s="90">
        <v>2374839.4300000002</v>
      </c>
      <c r="AAI27" s="90">
        <v>1582628.0899999999</v>
      </c>
      <c r="AAJ27" s="90">
        <v>1449316.05</v>
      </c>
      <c r="AAK27" s="90">
        <v>2330470.83</v>
      </c>
      <c r="AAL27" s="90">
        <v>1748909.81</v>
      </c>
      <c r="AAM27" s="90">
        <v>68468751.590000004</v>
      </c>
      <c r="AAN27" s="90">
        <v>2357045.8200000003</v>
      </c>
      <c r="AAO27" s="90">
        <v>2132672.6500000004</v>
      </c>
      <c r="AAP27" s="90">
        <v>3754188.84</v>
      </c>
      <c r="AAQ27" s="90">
        <v>5229069.6899999995</v>
      </c>
      <c r="AAR27" s="90">
        <v>2291289.42</v>
      </c>
      <c r="AAS27" s="90">
        <v>3474696.47</v>
      </c>
      <c r="AAT27" s="90">
        <v>4211197.3599999994</v>
      </c>
      <c r="AAU27" s="90">
        <v>6437952.7399999993</v>
      </c>
      <c r="AAV27" s="90">
        <v>2363555.9600000004</v>
      </c>
      <c r="AAW27" s="90">
        <v>3150860.08</v>
      </c>
      <c r="AAX27" s="90">
        <v>12825545.450000001</v>
      </c>
      <c r="AAY27" s="90">
        <v>7647322.5799999991</v>
      </c>
      <c r="AAZ27" s="90">
        <v>1355495.25</v>
      </c>
      <c r="ABA27" s="90">
        <v>2063839.4</v>
      </c>
      <c r="ABB27" s="90">
        <v>2166854.94</v>
      </c>
      <c r="ABC27" s="90">
        <v>1239738.8199999998</v>
      </c>
      <c r="ABD27" s="90">
        <v>2946851.3000000003</v>
      </c>
      <c r="ABE27" s="90">
        <v>1591843.4</v>
      </c>
      <c r="ABF27" s="90">
        <v>16531747.24</v>
      </c>
      <c r="ABG27" s="90">
        <v>11517113.24</v>
      </c>
      <c r="ABH27" s="90">
        <v>1145359.3</v>
      </c>
      <c r="ABI27" s="90">
        <v>1140451.1599999999</v>
      </c>
      <c r="ABJ27" s="90">
        <v>1156709.99</v>
      </c>
      <c r="ABK27" s="90">
        <v>987504.15999999992</v>
      </c>
      <c r="ABL27" s="90">
        <v>908578.21</v>
      </c>
      <c r="ABM27" s="90">
        <v>23461490.399999999</v>
      </c>
      <c r="ABN27" s="90">
        <v>2657463.96</v>
      </c>
      <c r="ABO27" s="90">
        <v>1567804.1</v>
      </c>
      <c r="ABP27" s="90">
        <v>3120308.3</v>
      </c>
      <c r="ABQ27" s="90">
        <v>3480501.8899999997</v>
      </c>
      <c r="ABR27" s="90">
        <v>1970930.3499999999</v>
      </c>
      <c r="ABS27" s="90">
        <v>1563129.3399999999</v>
      </c>
      <c r="ABT27" s="90">
        <v>2417673.4500000002</v>
      </c>
      <c r="ABU27" s="90">
        <v>719897.21</v>
      </c>
      <c r="ABV27" s="90">
        <v>32101035.840000004</v>
      </c>
      <c r="ABW27" s="90">
        <v>1632973.6</v>
      </c>
      <c r="ABX27" s="90">
        <v>3604026.3600000003</v>
      </c>
      <c r="ABY27" s="90">
        <v>1928066.76</v>
      </c>
      <c r="ABZ27" s="90">
        <v>1791817.4500000002</v>
      </c>
      <c r="ACA27" s="90">
        <v>6543500.7700000005</v>
      </c>
      <c r="ACB27" s="90">
        <v>1575404.3499999999</v>
      </c>
      <c r="ACC27" s="90">
        <v>1913629.1199999999</v>
      </c>
      <c r="ACD27" s="90">
        <v>1363341.5999999999</v>
      </c>
      <c r="ACE27" s="90">
        <v>3505665.3600000003</v>
      </c>
      <c r="ACF27" s="90">
        <v>1504150.5199999998</v>
      </c>
      <c r="ACG27" s="90">
        <v>43235666.93</v>
      </c>
      <c r="ACH27" s="90">
        <v>1901313.78</v>
      </c>
      <c r="ACI27" s="90">
        <v>2886776.4499999997</v>
      </c>
      <c r="ACJ27" s="90">
        <v>4230024.2300000004</v>
      </c>
      <c r="ACK27" s="90">
        <v>1813510.75</v>
      </c>
      <c r="ACL27" s="90">
        <v>2325891.27</v>
      </c>
      <c r="ACM27" s="90">
        <v>3636000.5300000003</v>
      </c>
      <c r="ACN27" s="90">
        <v>10767924.689999999</v>
      </c>
      <c r="ACO27" s="90">
        <v>17867075.629999999</v>
      </c>
      <c r="ACP27" s="90">
        <v>2280301.16</v>
      </c>
      <c r="ACQ27" s="90">
        <v>4152719.9200000004</v>
      </c>
      <c r="ACR27" s="90">
        <v>4285334.2799999993</v>
      </c>
      <c r="ACS27" s="90">
        <v>2905817.6</v>
      </c>
      <c r="ACT27" s="90">
        <v>12208147.93</v>
      </c>
      <c r="ACU27" s="90">
        <v>2643185.67</v>
      </c>
      <c r="ACV27" s="90">
        <v>2509106.0519999997</v>
      </c>
      <c r="ACW27" s="90">
        <v>1858542.3599999999</v>
      </c>
      <c r="ACX27" s="90">
        <v>1312855.27</v>
      </c>
      <c r="ACY27" s="90">
        <v>1703041.42</v>
      </c>
      <c r="ACZ27" s="90">
        <v>923315.35</v>
      </c>
      <c r="ADA27" s="90">
        <v>831710.86</v>
      </c>
      <c r="ADB27" s="90">
        <v>694288.66999999993</v>
      </c>
      <c r="ADC27" s="90">
        <v>883116.28</v>
      </c>
      <c r="ADD27" s="90">
        <v>11359105.359999999</v>
      </c>
      <c r="ADE27" s="90">
        <v>9114755.7200000007</v>
      </c>
      <c r="ADF27" s="90">
        <v>1080664.3700000001</v>
      </c>
      <c r="ADG27" s="90">
        <v>1158718.03</v>
      </c>
      <c r="ADH27" s="90">
        <v>2084940.9900000002</v>
      </c>
      <c r="ADI27" s="90">
        <v>1125647.8500000001</v>
      </c>
      <c r="ADJ27" s="90">
        <v>1617854.04</v>
      </c>
      <c r="ADK27" s="90">
        <v>1679434.43</v>
      </c>
      <c r="ADL27" s="90">
        <v>1255355.53</v>
      </c>
      <c r="ADM27" s="90">
        <v>45710470.88000001</v>
      </c>
      <c r="ADN27" s="90">
        <v>8954946.8300000001</v>
      </c>
      <c r="ADO27" s="90">
        <v>5325203.8699999992</v>
      </c>
      <c r="ADP27" s="90">
        <v>18249403.739999998</v>
      </c>
      <c r="ADQ27" s="90">
        <v>988038.25</v>
      </c>
      <c r="ADR27" s="90">
        <v>1438530.26</v>
      </c>
      <c r="ADS27" s="90">
        <v>2575547.8199999998</v>
      </c>
      <c r="ADT27" s="90">
        <v>1297717.2599999998</v>
      </c>
      <c r="ADU27" s="90">
        <v>40514120.930000007</v>
      </c>
      <c r="ADV27" s="90">
        <v>11368157.850000001</v>
      </c>
      <c r="ADW27" s="90">
        <v>7910152.9799999995</v>
      </c>
      <c r="ADX27" s="90">
        <v>2298765.5</v>
      </c>
      <c r="ADY27" s="90">
        <v>1838464.8599999999</v>
      </c>
      <c r="ADZ27" s="90">
        <v>3190386.2499999995</v>
      </c>
      <c r="AEA27" s="90">
        <v>3092121.62</v>
      </c>
      <c r="AEB27" s="90">
        <v>3024926.4699999997</v>
      </c>
      <c r="AEC27" s="90">
        <v>2198300.3600000003</v>
      </c>
      <c r="AED27" s="90">
        <v>2169631.09</v>
      </c>
      <c r="AEE27" s="90">
        <v>2997430.93</v>
      </c>
      <c r="AEF27" s="90">
        <v>4496085.8499999996</v>
      </c>
      <c r="AEG27" s="90">
        <v>1805110.91</v>
      </c>
      <c r="AEH27" s="90">
        <v>2688110.02</v>
      </c>
      <c r="AEI27" s="90">
        <v>3414715.14</v>
      </c>
      <c r="AEJ27" s="90">
        <v>3312748.21</v>
      </c>
      <c r="AEK27" s="90">
        <v>2229108.44</v>
      </c>
      <c r="AEL27" s="90">
        <v>5277249.8</v>
      </c>
      <c r="AEM27" s="90">
        <v>1678617.42</v>
      </c>
      <c r="AEN27" s="90">
        <v>3260998.72</v>
      </c>
      <c r="AEO27" s="90">
        <v>22082877.369999997</v>
      </c>
      <c r="AEP27" s="90">
        <v>3498070.09</v>
      </c>
      <c r="AEQ27" s="90">
        <v>3415051.53</v>
      </c>
      <c r="AER27" s="90">
        <v>1961242</v>
      </c>
      <c r="AES27" s="90">
        <v>2293819.94</v>
      </c>
      <c r="AET27" s="90">
        <v>5770285.2300000004</v>
      </c>
      <c r="AEU27" s="90">
        <v>1502462.3399999999</v>
      </c>
      <c r="AEV27" s="90">
        <v>2674854.9799999995</v>
      </c>
      <c r="AEW27" s="90">
        <v>1968082.89</v>
      </c>
      <c r="AEX27" s="90">
        <v>1205839.6300000001</v>
      </c>
      <c r="AEY27" s="90">
        <v>21653116.140000001</v>
      </c>
      <c r="AEZ27" s="90">
        <v>16898508.570000004</v>
      </c>
      <c r="AFA27" s="90">
        <v>3038133.18</v>
      </c>
      <c r="AFB27" s="90">
        <v>2602816.6300000004</v>
      </c>
      <c r="AFC27" s="90">
        <v>5093845.7799999993</v>
      </c>
      <c r="AFD27" s="90">
        <v>3951258.8099999996</v>
      </c>
      <c r="AFE27" s="90">
        <v>2716235.5199999996</v>
      </c>
      <c r="AFF27" s="90">
        <v>2862131.8000000003</v>
      </c>
      <c r="AFG27" s="90">
        <v>1931762.2200000002</v>
      </c>
      <c r="AFH27" s="90">
        <v>2477462.9200000004</v>
      </c>
      <c r="AFI27" s="90">
        <v>2397245.42</v>
      </c>
      <c r="AFJ27" s="90">
        <v>1927182.26</v>
      </c>
      <c r="AFK27" s="90">
        <v>2421284.5000000005</v>
      </c>
      <c r="AFL27" s="90">
        <v>19688905.359999999</v>
      </c>
      <c r="AFM27" s="90">
        <v>3921125.7300000004</v>
      </c>
      <c r="AFN27" s="90">
        <v>2609072.27</v>
      </c>
      <c r="AFO27" s="90">
        <v>1797778.67</v>
      </c>
      <c r="AFP27" s="90">
        <v>2426621.87</v>
      </c>
      <c r="AFQ27" s="90">
        <v>2032840.17</v>
      </c>
      <c r="AFR27" s="90">
        <v>1664870.08</v>
      </c>
      <c r="AFS27" s="90">
        <v>3282946.48</v>
      </c>
      <c r="AFT27" s="90">
        <v>3646477.45</v>
      </c>
      <c r="AFU27" s="90">
        <v>1397876.4</v>
      </c>
      <c r="AFV27" s="90">
        <v>3508233.28</v>
      </c>
      <c r="AFW27" s="90">
        <v>1866535.14</v>
      </c>
      <c r="AFX27" s="90">
        <v>34152393.549999997</v>
      </c>
      <c r="AFY27" s="90">
        <v>1326370.6499999999</v>
      </c>
      <c r="AFZ27" s="90">
        <v>2216339.13</v>
      </c>
      <c r="AGA27" s="90">
        <v>1925556.78</v>
      </c>
      <c r="AGB27" s="90">
        <v>4023406.42</v>
      </c>
      <c r="AGC27" s="90">
        <v>2360710.31</v>
      </c>
      <c r="AGD27" s="90">
        <v>1493472.79</v>
      </c>
      <c r="AGE27" s="90">
        <v>2126899.6999999997</v>
      </c>
      <c r="AGF27" s="90">
        <v>1647318.4</v>
      </c>
      <c r="AGG27" s="90">
        <v>2332759.8200000003</v>
      </c>
      <c r="AGH27" s="90">
        <v>1665522.17</v>
      </c>
      <c r="AGI27" s="90">
        <v>23383438.800000001</v>
      </c>
      <c r="AGJ27" s="90">
        <v>6030774.0800000001</v>
      </c>
      <c r="AGK27" s="90">
        <v>2621484.87</v>
      </c>
      <c r="AGL27" s="90">
        <v>1716936.1400000001</v>
      </c>
      <c r="AGM27" s="90">
        <v>4894099.1300000008</v>
      </c>
      <c r="AGN27" s="90">
        <v>3593422.4099999997</v>
      </c>
      <c r="AGO27" s="90">
        <v>1633835.54</v>
      </c>
      <c r="AGP27" s="90">
        <v>1545298.49</v>
      </c>
      <c r="AGQ27" s="90">
        <v>49964447.269999996</v>
      </c>
      <c r="AGR27" s="90">
        <v>33016559.670000006</v>
      </c>
      <c r="AGS27" s="90">
        <v>1862996.43</v>
      </c>
      <c r="AGT27" s="90">
        <v>2670342.64</v>
      </c>
      <c r="AGU27" s="90">
        <v>7484881.5</v>
      </c>
      <c r="AGV27" s="90">
        <v>3667623.6900000004</v>
      </c>
      <c r="AGW27" s="90">
        <v>3485695.3499999996</v>
      </c>
      <c r="AGX27" s="90">
        <v>3304871.3000000003</v>
      </c>
      <c r="AGY27" s="90">
        <v>1348363.88</v>
      </c>
      <c r="AGZ27" s="90">
        <v>3840656.72</v>
      </c>
      <c r="AHA27" s="90">
        <v>3174802.63</v>
      </c>
      <c r="AHB27" s="90">
        <v>1877398.55</v>
      </c>
      <c r="AHC27" s="90">
        <v>1732466.06</v>
      </c>
      <c r="AHD27" s="90">
        <v>2385266.5700000003</v>
      </c>
      <c r="AHE27" s="90">
        <v>2024505.9100000001</v>
      </c>
      <c r="AHF27" s="90">
        <v>2428505.86</v>
      </c>
      <c r="AHG27" s="90">
        <v>1795454.6400000001</v>
      </c>
      <c r="AHH27" s="90">
        <v>15918132.699999997</v>
      </c>
      <c r="AHI27" s="90">
        <v>1594779.5199999998</v>
      </c>
      <c r="AHJ27" s="90">
        <v>2057480.64</v>
      </c>
      <c r="AHK27" s="90">
        <v>2009819.4300000002</v>
      </c>
      <c r="AHL27" s="90">
        <v>4313950.8199999994</v>
      </c>
      <c r="AHM27" s="90">
        <v>1959812.3400000003</v>
      </c>
      <c r="AHN27" s="90">
        <v>1060544.29</v>
      </c>
    </row>
    <row r="28" spans="1:898" ht="21" x14ac:dyDescent="0.35">
      <c r="A28" s="92" t="s">
        <v>37</v>
      </c>
      <c r="B28" s="5" t="s">
        <v>38</v>
      </c>
      <c r="C28" s="90">
        <v>89715813.319999993</v>
      </c>
      <c r="D28" s="90">
        <v>6059093.0499999998</v>
      </c>
      <c r="E28" s="90">
        <v>11471480.869999999</v>
      </c>
      <c r="F28" s="90">
        <v>2853510.8899999997</v>
      </c>
      <c r="G28" s="90">
        <v>17670547.560000002</v>
      </c>
      <c r="H28" s="90">
        <v>7024916.8600000003</v>
      </c>
      <c r="I28" s="90">
        <v>8486534.9399999995</v>
      </c>
      <c r="J28" s="90">
        <v>8694597.2899999991</v>
      </c>
      <c r="K28" s="90">
        <v>8175468.71</v>
      </c>
      <c r="L28" s="90">
        <v>4628157.7</v>
      </c>
      <c r="M28" s="90">
        <v>3821360.6400000006</v>
      </c>
      <c r="N28" s="90">
        <v>2372473.91</v>
      </c>
      <c r="O28" s="90">
        <v>5079129.51</v>
      </c>
      <c r="P28" s="90">
        <v>1744589.93</v>
      </c>
      <c r="Q28" s="90">
        <v>2741057.21</v>
      </c>
      <c r="R28" s="90">
        <v>6576926.9500000011</v>
      </c>
      <c r="S28" s="90">
        <v>7884079.75</v>
      </c>
      <c r="T28" s="90">
        <v>1281195.79</v>
      </c>
      <c r="U28" s="90">
        <v>47162352.109999999</v>
      </c>
      <c r="V28" s="90">
        <v>10616852.42</v>
      </c>
      <c r="W28" s="90">
        <v>4268658.9399999995</v>
      </c>
      <c r="X28" s="90">
        <v>4042343.49</v>
      </c>
      <c r="Y28" s="90">
        <v>3327225.4</v>
      </c>
      <c r="Z28" s="90">
        <v>3500025.26</v>
      </c>
      <c r="AA28" s="90">
        <v>2160436.21</v>
      </c>
      <c r="AB28" s="90">
        <v>10613940.940000001</v>
      </c>
      <c r="AC28" s="90">
        <v>6246200.0999999996</v>
      </c>
      <c r="AD28" s="90">
        <v>1783575.35</v>
      </c>
      <c r="AE28" s="90">
        <v>8968091.75</v>
      </c>
      <c r="AF28" s="90">
        <v>1565240.36</v>
      </c>
      <c r="AG28" s="90">
        <v>9323797.8499999996</v>
      </c>
      <c r="AH28" s="90">
        <v>4325040.74</v>
      </c>
      <c r="AI28" s="90">
        <v>3387944.38</v>
      </c>
      <c r="AJ28" s="90">
        <v>1811694.1099999999</v>
      </c>
      <c r="AK28" s="90">
        <v>7782307.1200000001</v>
      </c>
      <c r="AL28" s="90">
        <v>2736155.67</v>
      </c>
      <c r="AM28" s="90">
        <v>3489722.2199999997</v>
      </c>
      <c r="AN28" s="90">
        <v>2793594.7399999998</v>
      </c>
      <c r="AO28" s="90">
        <v>2293747.02</v>
      </c>
      <c r="AP28" s="90">
        <v>2041506.7099999997</v>
      </c>
      <c r="AQ28" s="90">
        <v>1375310.01</v>
      </c>
      <c r="AR28" s="90">
        <v>1776137.79</v>
      </c>
      <c r="AS28" s="90">
        <v>36236640.369999997</v>
      </c>
      <c r="AT28" s="90">
        <v>1684577.6099999999</v>
      </c>
      <c r="AU28" s="90">
        <v>1271080.92</v>
      </c>
      <c r="AV28" s="90">
        <v>2924405.48</v>
      </c>
      <c r="AW28" s="90">
        <v>3936390.6799999997</v>
      </c>
      <c r="AX28" s="90">
        <v>4385787.49</v>
      </c>
      <c r="AY28" s="90">
        <v>1843501.34</v>
      </c>
      <c r="AZ28" s="90">
        <v>2736870.43</v>
      </c>
      <c r="BA28" s="90">
        <v>888179.51</v>
      </c>
      <c r="BB28" s="90">
        <v>1650183.06</v>
      </c>
      <c r="BC28" s="90">
        <v>1610477.91</v>
      </c>
      <c r="BD28" s="90">
        <v>1531142.6300000001</v>
      </c>
      <c r="BE28" s="90">
        <v>6726224.1900000004</v>
      </c>
      <c r="BF28" s="90">
        <v>1546849.73</v>
      </c>
      <c r="BG28" s="90">
        <v>1321766.07</v>
      </c>
      <c r="BH28" s="90">
        <v>11075804.559999999</v>
      </c>
      <c r="BI28" s="90">
        <v>16920085.460000001</v>
      </c>
      <c r="BJ28" s="90">
        <v>2956557.32</v>
      </c>
      <c r="BK28" s="90">
        <v>1624183.15</v>
      </c>
      <c r="BL28" s="90">
        <v>2896522.23</v>
      </c>
      <c r="BM28" s="90">
        <v>3773243.48</v>
      </c>
      <c r="BN28" s="90">
        <v>2155060.0099999998</v>
      </c>
      <c r="BO28" s="90">
        <v>65976.5</v>
      </c>
      <c r="BP28" s="90">
        <v>28986</v>
      </c>
      <c r="BQ28" s="90">
        <v>29372605.100000001</v>
      </c>
      <c r="BR28" s="90">
        <v>4244446.8499999996</v>
      </c>
      <c r="BS28" s="90">
        <v>4285788.74</v>
      </c>
      <c r="BT28" s="90">
        <v>1827189.23</v>
      </c>
      <c r="BU28" s="90">
        <v>3198702.7199999997</v>
      </c>
      <c r="BV28" s="90">
        <v>2559601.36</v>
      </c>
      <c r="BW28" s="90">
        <v>2074474.48</v>
      </c>
      <c r="BX28" s="90">
        <v>2536615.92</v>
      </c>
      <c r="BY28" s="90">
        <v>13614534.270000001</v>
      </c>
      <c r="BZ28" s="90">
        <v>2364303.6800000002</v>
      </c>
      <c r="CA28" s="90">
        <v>5175593.0599999996</v>
      </c>
      <c r="CB28" s="90">
        <v>8221168.1400000006</v>
      </c>
      <c r="CC28" s="90">
        <v>2203422.96</v>
      </c>
      <c r="CD28" s="90">
        <v>2594902.31</v>
      </c>
      <c r="CE28" s="90">
        <v>2226444.94</v>
      </c>
      <c r="CF28" s="90">
        <v>59802991.599999994</v>
      </c>
      <c r="CG28" s="90">
        <v>3101728.75</v>
      </c>
      <c r="CH28" s="90">
        <v>7692468.1099999994</v>
      </c>
      <c r="CI28" s="90">
        <v>3880861.7699999996</v>
      </c>
      <c r="CJ28" s="90">
        <v>4422614.2699999996</v>
      </c>
      <c r="CK28" s="90">
        <v>2115133.37</v>
      </c>
      <c r="CL28" s="90">
        <v>2938871.36</v>
      </c>
      <c r="CM28" s="90">
        <v>5909483.5599999996</v>
      </c>
      <c r="CN28" s="90">
        <v>1679756.92</v>
      </c>
      <c r="CO28" s="90">
        <v>2456413.67</v>
      </c>
      <c r="CP28" s="90">
        <v>3158018.7800000003</v>
      </c>
      <c r="CQ28" s="90">
        <v>2390661.6999999997</v>
      </c>
      <c r="CR28" s="90">
        <v>1926353.47</v>
      </c>
      <c r="CS28" s="90">
        <v>34722561.299999997</v>
      </c>
      <c r="CT28" s="90">
        <v>1863395.77</v>
      </c>
      <c r="CU28" s="90">
        <v>1852557.04</v>
      </c>
      <c r="CV28" s="90">
        <v>5519418.1699999999</v>
      </c>
      <c r="CW28" s="90">
        <v>1992377.31</v>
      </c>
      <c r="CX28" s="90">
        <v>1814738.5899999999</v>
      </c>
      <c r="CY28" s="90">
        <v>1977233.4799999997</v>
      </c>
      <c r="CZ28" s="90">
        <v>821707.63</v>
      </c>
      <c r="DA28" s="90">
        <v>22079334.800000001</v>
      </c>
      <c r="DB28" s="90">
        <v>25246307.200000003</v>
      </c>
      <c r="DC28" s="90">
        <v>2238448.3499999996</v>
      </c>
      <c r="DD28" s="90">
        <v>2498186.94</v>
      </c>
      <c r="DE28" s="90">
        <v>10369867.970000001</v>
      </c>
      <c r="DF28" s="90">
        <v>6380846.4100000001</v>
      </c>
      <c r="DG28" s="90">
        <v>7293763.8099999996</v>
      </c>
      <c r="DH28" s="90">
        <v>21238728.900000002</v>
      </c>
      <c r="DI28" s="90">
        <v>1418937.21</v>
      </c>
      <c r="DJ28" s="90">
        <v>78311332.969999999</v>
      </c>
      <c r="DK28" s="90">
        <v>6517372.7799999993</v>
      </c>
      <c r="DL28" s="90">
        <v>4651039.58</v>
      </c>
      <c r="DM28" s="90">
        <v>3294009.58</v>
      </c>
      <c r="DN28" s="90">
        <v>2974629.31</v>
      </c>
      <c r="DO28" s="90">
        <v>3288763.6599999997</v>
      </c>
      <c r="DP28" s="90">
        <v>5033126.66</v>
      </c>
      <c r="DQ28" s="90">
        <v>3057491.93</v>
      </c>
      <c r="DR28" s="90">
        <v>10957676.859999999</v>
      </c>
      <c r="DS28" s="90">
        <v>46346514.75</v>
      </c>
      <c r="DT28" s="90">
        <v>3365804.33</v>
      </c>
      <c r="DU28" s="90">
        <v>12710032.699999999</v>
      </c>
      <c r="DV28" s="90">
        <v>16837903.379999999</v>
      </c>
      <c r="DW28" s="90">
        <v>3910793.75</v>
      </c>
      <c r="DX28" s="90">
        <v>8747755.2599999998</v>
      </c>
      <c r="DY28" s="90">
        <v>5441205.1200000001</v>
      </c>
      <c r="DZ28" s="90">
        <v>2270335.75</v>
      </c>
      <c r="EA28" s="90">
        <v>3125710.38</v>
      </c>
      <c r="EB28" s="90">
        <v>2761108.36</v>
      </c>
      <c r="EC28" s="90">
        <v>7707492.8100000015</v>
      </c>
      <c r="ED28" s="90">
        <v>17492114.380000003</v>
      </c>
      <c r="EE28" s="90">
        <v>12389390.459999999</v>
      </c>
      <c r="EF28" s="90">
        <v>2926339.27</v>
      </c>
      <c r="EG28" s="90">
        <v>3238054.66</v>
      </c>
      <c r="EH28" s="90">
        <v>3147810.6399999997</v>
      </c>
      <c r="EI28" s="90">
        <v>5970801.7699999996</v>
      </c>
      <c r="EJ28" s="90">
        <v>7046318.9299999997</v>
      </c>
      <c r="EK28" s="90">
        <v>1372563.07</v>
      </c>
      <c r="EL28" s="90">
        <v>2539945.5099999998</v>
      </c>
      <c r="EM28" s="90">
        <v>43402581.629999995</v>
      </c>
      <c r="EN28" s="90">
        <v>2465571.61</v>
      </c>
      <c r="EO28" s="90">
        <v>2295422.04</v>
      </c>
      <c r="EP28" s="90">
        <v>3035932.33</v>
      </c>
      <c r="EQ28" s="90">
        <v>1651500.71</v>
      </c>
      <c r="ER28" s="90">
        <v>1305307.99</v>
      </c>
      <c r="ES28" s="90">
        <v>5078765.6399999997</v>
      </c>
      <c r="ET28" s="90">
        <v>2591384.5300000003</v>
      </c>
      <c r="EU28" s="90">
        <v>1693344.7</v>
      </c>
      <c r="EV28" s="90">
        <v>26400671.480000004</v>
      </c>
      <c r="EW28" s="90">
        <v>1064328.83</v>
      </c>
      <c r="EX28" s="90">
        <v>2888340.95</v>
      </c>
      <c r="EY28" s="90">
        <v>6751331.3599999994</v>
      </c>
      <c r="EZ28" s="90">
        <v>13618353.799999999</v>
      </c>
      <c r="FA28" s="90">
        <v>5873730.2799999993</v>
      </c>
      <c r="FB28" s="90">
        <v>4538490.42</v>
      </c>
      <c r="FC28" s="90">
        <v>3280488.02</v>
      </c>
      <c r="FD28" s="90">
        <v>3565164.6300000004</v>
      </c>
      <c r="FE28" s="90">
        <v>2460343.2199999997</v>
      </c>
      <c r="FF28" s="90">
        <v>2517770.5</v>
      </c>
      <c r="FG28" s="90">
        <v>1891112.4</v>
      </c>
      <c r="FH28" s="90">
        <v>17719084.990000002</v>
      </c>
      <c r="FI28" s="90">
        <v>1674712.63</v>
      </c>
      <c r="FJ28" s="90">
        <v>2048561.38</v>
      </c>
      <c r="FK28" s="90">
        <v>1328209.98</v>
      </c>
      <c r="FL28" s="90">
        <v>3928125.0000000005</v>
      </c>
      <c r="FM28" s="90">
        <v>2513239.56</v>
      </c>
      <c r="FN28" s="90">
        <v>1014317.6199999999</v>
      </c>
      <c r="FO28" s="90">
        <v>360604.78</v>
      </c>
      <c r="FP28" s="90">
        <v>55466769.630000003</v>
      </c>
      <c r="FQ28" s="90">
        <v>2178943.84</v>
      </c>
      <c r="FR28" s="90">
        <v>4016704.42</v>
      </c>
      <c r="FS28" s="90">
        <v>5809547.3699999992</v>
      </c>
      <c r="FT28" s="90">
        <v>3673497.56</v>
      </c>
      <c r="FU28" s="90">
        <v>1991599.5499999998</v>
      </c>
      <c r="FV28" s="90">
        <v>10057397.779999999</v>
      </c>
      <c r="FW28" s="90">
        <v>4967211.75</v>
      </c>
      <c r="FX28" s="90">
        <v>3845042.5599999996</v>
      </c>
      <c r="FY28" s="90">
        <v>2396758.69</v>
      </c>
      <c r="FZ28" s="90">
        <v>6943658.71</v>
      </c>
      <c r="GA28" s="90">
        <v>3190132.4299999997</v>
      </c>
      <c r="GB28" s="90">
        <v>2606763.6399999997</v>
      </c>
      <c r="GC28" s="90">
        <v>1448776.58</v>
      </c>
      <c r="GD28" s="90">
        <v>24885935.82</v>
      </c>
      <c r="GE28" s="90">
        <v>1695040.3</v>
      </c>
      <c r="GF28" s="90">
        <v>1883580.8699999999</v>
      </c>
      <c r="GG28" s="90">
        <v>4630345.24</v>
      </c>
      <c r="GH28" s="90">
        <v>2198740.54</v>
      </c>
      <c r="GI28" s="90">
        <v>2493599.3699999996</v>
      </c>
      <c r="GJ28" s="90">
        <v>2110107.6799999997</v>
      </c>
      <c r="GK28" s="90">
        <v>5812063.2200000007</v>
      </c>
      <c r="GL28" s="90">
        <v>1314273.51</v>
      </c>
      <c r="GM28" s="90">
        <v>892839.95000000007</v>
      </c>
      <c r="GN28" s="90">
        <v>883780.13</v>
      </c>
      <c r="GO28" s="90">
        <v>807162.09</v>
      </c>
      <c r="GP28" s="90">
        <v>15056587.02</v>
      </c>
      <c r="GQ28" s="90">
        <v>5042038.6899999995</v>
      </c>
      <c r="GR28" s="90">
        <v>2597736.96</v>
      </c>
      <c r="GS28" s="90">
        <v>14390218.34</v>
      </c>
      <c r="GT28" s="90">
        <v>894760.47</v>
      </c>
      <c r="GU28" s="90">
        <v>3630258.82</v>
      </c>
      <c r="GV28" s="90">
        <v>6411633.8800000008</v>
      </c>
      <c r="GW28" s="90">
        <v>2196852.7199999997</v>
      </c>
      <c r="GX28" s="90">
        <v>19389766.98</v>
      </c>
      <c r="GY28" s="90">
        <v>1392387.84</v>
      </c>
      <c r="GZ28" s="90">
        <v>4747783.1500000004</v>
      </c>
      <c r="HA28" s="90">
        <v>1942699.2799999998</v>
      </c>
      <c r="HB28" s="90">
        <v>36371955.410000004</v>
      </c>
      <c r="HC28" s="90">
        <v>713233.02</v>
      </c>
      <c r="HD28" s="90">
        <v>4050557.2500000005</v>
      </c>
      <c r="HE28" s="90">
        <v>3061500.5700000003</v>
      </c>
      <c r="HF28" s="90">
        <v>2296543.3499999996</v>
      </c>
      <c r="HG28" s="90">
        <v>3619795.3299999996</v>
      </c>
      <c r="HH28" s="90">
        <v>759817.54999999993</v>
      </c>
      <c r="HI28" s="90">
        <v>31426352.52</v>
      </c>
      <c r="HJ28" s="90">
        <v>5244688.709999999</v>
      </c>
      <c r="HK28" s="90">
        <v>4855809.63</v>
      </c>
      <c r="HL28" s="90">
        <v>3954472.78</v>
      </c>
      <c r="HM28" s="90">
        <v>2712401.4899999998</v>
      </c>
      <c r="HN28" s="90">
        <v>2107697.5300000003</v>
      </c>
      <c r="HO28" s="90">
        <v>5158799.68</v>
      </c>
      <c r="HP28" s="90">
        <v>2232877.88</v>
      </c>
      <c r="HQ28" s="90">
        <v>40421494.68</v>
      </c>
      <c r="HR28" s="90">
        <v>12100818.540000001</v>
      </c>
      <c r="HS28" s="90">
        <v>2755815.3800000004</v>
      </c>
      <c r="HT28" s="90">
        <v>2972776.99</v>
      </c>
      <c r="HU28" s="90">
        <v>2674322.0199999996</v>
      </c>
      <c r="HV28" s="90">
        <v>1812628.51</v>
      </c>
      <c r="HW28" s="90">
        <v>5943863.8099999996</v>
      </c>
      <c r="HX28" s="90">
        <v>2726931.9000000004</v>
      </c>
      <c r="HY28" s="90">
        <v>2180531.0700000003</v>
      </c>
      <c r="HZ28" s="90">
        <v>2703285.31</v>
      </c>
      <c r="IA28" s="90">
        <v>3338034.8600000003</v>
      </c>
      <c r="IB28" s="90">
        <v>4501146.7200000007</v>
      </c>
      <c r="IC28" s="90">
        <v>1034245.97</v>
      </c>
      <c r="ID28" s="90">
        <v>3560771.62</v>
      </c>
      <c r="IE28" s="90">
        <v>1944038.79</v>
      </c>
      <c r="IF28" s="90">
        <v>1312799.67</v>
      </c>
      <c r="IG28" s="90">
        <v>37622681.950000003</v>
      </c>
      <c r="IH28" s="90">
        <v>13170013.9</v>
      </c>
      <c r="II28" s="90">
        <v>4111562.12</v>
      </c>
      <c r="IJ28" s="90">
        <v>7890691.2599999998</v>
      </c>
      <c r="IK28" s="90">
        <v>10225865.700000001</v>
      </c>
      <c r="IL28" s="90">
        <v>2890392.31</v>
      </c>
      <c r="IM28" s="90">
        <v>3069888.2</v>
      </c>
      <c r="IN28" s="90">
        <v>2221960.39</v>
      </c>
      <c r="IO28" s="90">
        <v>1831141.29</v>
      </c>
      <c r="IP28" s="90">
        <v>2760641.3200000003</v>
      </c>
      <c r="IQ28" s="90">
        <v>2528794.27</v>
      </c>
      <c r="IR28" s="90">
        <v>35509592.069999993</v>
      </c>
      <c r="IS28" s="90">
        <v>28649536.499999996</v>
      </c>
      <c r="IT28" s="90">
        <v>6757533.9600000009</v>
      </c>
      <c r="IU28" s="90">
        <v>5450267</v>
      </c>
      <c r="IV28" s="90">
        <v>1733355.21</v>
      </c>
      <c r="IW28" s="90">
        <v>1104717.2799999998</v>
      </c>
      <c r="IX28" s="90">
        <v>2411378.5</v>
      </c>
      <c r="IY28" s="90">
        <v>1168029.1299999999</v>
      </c>
      <c r="IZ28" s="90">
        <v>1544823</v>
      </c>
      <c r="JA28" s="90">
        <v>3778796.84</v>
      </c>
      <c r="JB28" s="90">
        <v>4203081.9399999995</v>
      </c>
      <c r="JC28" s="90">
        <v>1984040.4900000002</v>
      </c>
      <c r="JD28" s="90">
        <v>17509042.140000001</v>
      </c>
      <c r="JE28" s="90">
        <v>8840541.4900000002</v>
      </c>
      <c r="JF28" s="90">
        <v>834307.88</v>
      </c>
      <c r="JG28" s="90">
        <v>1436245.81</v>
      </c>
      <c r="JH28" s="90">
        <v>1294097.69</v>
      </c>
      <c r="JI28" s="90">
        <v>973264.16</v>
      </c>
      <c r="JJ28" s="90">
        <v>18671214.48</v>
      </c>
      <c r="JK28" s="90">
        <v>1435256.11</v>
      </c>
      <c r="JL28" s="90">
        <v>2703428.73</v>
      </c>
      <c r="JM28" s="90">
        <v>3859629.68</v>
      </c>
      <c r="JN28" s="90">
        <v>2001859.7</v>
      </c>
      <c r="JO28" s="90">
        <v>5602987.96</v>
      </c>
      <c r="JP28" s="90">
        <v>865638.48999999987</v>
      </c>
      <c r="JQ28" s="90">
        <v>37182104.189999998</v>
      </c>
      <c r="JR28" s="90">
        <v>20302585.190000001</v>
      </c>
      <c r="JS28" s="90">
        <v>4045543.7200000007</v>
      </c>
      <c r="JT28" s="90">
        <v>2968352.79</v>
      </c>
      <c r="JU28" s="90">
        <v>4897359.1500000004</v>
      </c>
      <c r="JV28" s="90">
        <v>1637167.6099999999</v>
      </c>
      <c r="JW28" s="90">
        <v>11864412.699999997</v>
      </c>
      <c r="JX28" s="90">
        <v>4271113.0999999996</v>
      </c>
      <c r="JY28" s="90">
        <v>5000495.8499999987</v>
      </c>
      <c r="JZ28" s="90">
        <v>4507189.78</v>
      </c>
      <c r="KA28" s="90">
        <v>3755105.54</v>
      </c>
      <c r="KB28" s="90">
        <v>4278661.62</v>
      </c>
      <c r="KC28" s="90">
        <v>2941894.06</v>
      </c>
      <c r="KD28" s="90">
        <v>943587.53</v>
      </c>
      <c r="KE28" s="90">
        <v>3118171.4699999997</v>
      </c>
      <c r="KF28" s="90">
        <v>63149344.209999993</v>
      </c>
      <c r="KG28" s="90">
        <v>0</v>
      </c>
      <c r="KH28" s="90">
        <v>2457027.2600000002</v>
      </c>
      <c r="KI28" s="90">
        <v>4439074.63</v>
      </c>
      <c r="KJ28" s="90">
        <v>3506118.8000000003</v>
      </c>
      <c r="KK28" s="90">
        <v>4477238.29</v>
      </c>
      <c r="KL28" s="90">
        <v>11443579.470000001</v>
      </c>
      <c r="KM28" s="90">
        <v>2237094.63</v>
      </c>
      <c r="KN28" s="90">
        <v>2336447.96</v>
      </c>
      <c r="KO28" s="90">
        <v>17379859.150000002</v>
      </c>
      <c r="KP28" s="90">
        <v>3110604.7</v>
      </c>
      <c r="KQ28" s="90">
        <v>4653942.2699999996</v>
      </c>
      <c r="KR28" s="90">
        <v>17698400.579999998</v>
      </c>
      <c r="KS28" s="90">
        <v>4215448.84</v>
      </c>
      <c r="KT28" s="90">
        <v>7687004.96</v>
      </c>
      <c r="KU28" s="90">
        <v>31284396.719999999</v>
      </c>
      <c r="KV28" s="90">
        <v>5693940.1899999995</v>
      </c>
      <c r="KW28" s="90">
        <v>31675352.600000001</v>
      </c>
      <c r="KX28" s="90">
        <v>3440158.89</v>
      </c>
      <c r="KY28" s="90">
        <v>1936294.3199999998</v>
      </c>
      <c r="KZ28" s="90">
        <v>7511883.5</v>
      </c>
      <c r="LA28" s="90">
        <v>5524577.379999999</v>
      </c>
      <c r="LB28" s="90">
        <v>2870763.79</v>
      </c>
      <c r="LC28" s="90">
        <v>2062996.5900000003</v>
      </c>
      <c r="LD28" s="90">
        <v>2000507.45</v>
      </c>
      <c r="LE28" s="90">
        <v>69763113.75999999</v>
      </c>
      <c r="LF28" s="90">
        <v>13527763.52</v>
      </c>
      <c r="LG28" s="90">
        <v>18653313.690000001</v>
      </c>
      <c r="LH28" s="90">
        <v>13902793.800000001</v>
      </c>
      <c r="LI28" s="90">
        <v>5421350.2799999993</v>
      </c>
      <c r="LJ28" s="90">
        <v>2194112.5300000003</v>
      </c>
      <c r="LK28" s="90">
        <v>1729352.5099999998</v>
      </c>
      <c r="LL28" s="90">
        <v>4209306.5999999996</v>
      </c>
      <c r="LM28" s="90">
        <v>2566578.85</v>
      </c>
      <c r="LN28" s="90">
        <v>5449356.2999999998</v>
      </c>
      <c r="LO28" s="90">
        <v>1159965.25</v>
      </c>
      <c r="LP28" s="90">
        <v>18995438.209999997</v>
      </c>
      <c r="LQ28" s="90">
        <v>4519438.91</v>
      </c>
      <c r="LR28" s="90">
        <v>2228044.92</v>
      </c>
      <c r="LS28" s="90">
        <v>49501474.439999998</v>
      </c>
      <c r="LT28" s="90">
        <v>23424303.649999999</v>
      </c>
      <c r="LU28" s="90">
        <v>30266302.799999997</v>
      </c>
      <c r="LV28" s="90">
        <v>11846221.649999999</v>
      </c>
      <c r="LW28" s="90">
        <v>8568349.1899999995</v>
      </c>
      <c r="LX28" s="90">
        <v>7437843.9900000002</v>
      </c>
      <c r="LY28" s="90">
        <v>4626647.1999999993</v>
      </c>
      <c r="LZ28" s="90">
        <v>3934284.26</v>
      </c>
      <c r="MA28" s="90">
        <v>3930596.27</v>
      </c>
      <c r="MB28" s="90">
        <v>5189927.0600000005</v>
      </c>
      <c r="MC28" s="90">
        <v>13106791.65</v>
      </c>
      <c r="MD28" s="90">
        <v>4031761.2399999998</v>
      </c>
      <c r="ME28" s="90">
        <v>57581072.289999999</v>
      </c>
      <c r="MF28" s="90">
        <v>3746428.09</v>
      </c>
      <c r="MG28" s="90">
        <v>987732.81</v>
      </c>
      <c r="MH28" s="90">
        <v>1923254.93</v>
      </c>
      <c r="MI28" s="90">
        <v>1127961.3599999999</v>
      </c>
      <c r="MJ28" s="90">
        <v>4162947.04</v>
      </c>
      <c r="MK28" s="90">
        <v>2790863.92</v>
      </c>
      <c r="ML28" s="90">
        <v>2519875.36</v>
      </c>
      <c r="MM28" s="90">
        <v>5577677.1099999994</v>
      </c>
      <c r="MN28" s="90">
        <v>2475707.36</v>
      </c>
      <c r="MO28" s="90">
        <v>2015540.27</v>
      </c>
      <c r="MP28" s="90">
        <v>1674688.4899999998</v>
      </c>
      <c r="MQ28" s="90">
        <v>35608616.760000005</v>
      </c>
      <c r="MR28" s="90">
        <v>3967058.64</v>
      </c>
      <c r="MS28" s="90">
        <v>3035474.56</v>
      </c>
      <c r="MT28" s="90">
        <v>5463487.2297999999</v>
      </c>
      <c r="MU28" s="90">
        <v>5913513.5399999991</v>
      </c>
      <c r="MV28" s="90">
        <v>3093507.78</v>
      </c>
      <c r="MW28" s="90">
        <v>10895119.379799999</v>
      </c>
      <c r="MX28" s="90">
        <v>6518111.8300000001</v>
      </c>
      <c r="MY28" s="90">
        <v>3691697.0400000005</v>
      </c>
      <c r="MZ28" s="90">
        <v>1328027.48</v>
      </c>
      <c r="NA28" s="90">
        <v>727225.65999999992</v>
      </c>
      <c r="NB28" s="90">
        <v>88274698.120000005</v>
      </c>
      <c r="NC28" s="90">
        <v>10537856.799999999</v>
      </c>
      <c r="ND28" s="90">
        <v>3901750.9299999997</v>
      </c>
      <c r="NE28" s="90">
        <v>22004755.93</v>
      </c>
      <c r="NF28" s="90">
        <v>3513335.6800000006</v>
      </c>
      <c r="NG28" s="90">
        <v>6757698.9100000001</v>
      </c>
      <c r="NH28" s="90">
        <v>16363905.880000001</v>
      </c>
      <c r="NI28" s="90">
        <v>11031805.08</v>
      </c>
      <c r="NJ28" s="90">
        <v>860578.19</v>
      </c>
      <c r="NK28" s="90">
        <v>2905607.8899999997</v>
      </c>
      <c r="NL28" s="90">
        <v>5431821.54</v>
      </c>
      <c r="NM28" s="90">
        <v>2606090.8400000003</v>
      </c>
      <c r="NN28" s="90">
        <v>22994587.57</v>
      </c>
      <c r="NO28" s="90">
        <v>3363314.3099999996</v>
      </c>
      <c r="NP28" s="90">
        <v>2768867.6799999997</v>
      </c>
      <c r="NQ28" s="90">
        <v>3219618.76</v>
      </c>
      <c r="NR28" s="90">
        <v>2211626.81</v>
      </c>
      <c r="NS28" s="90">
        <v>717761.21</v>
      </c>
      <c r="NT28" s="90">
        <v>1317526.95</v>
      </c>
      <c r="NU28" s="90">
        <v>38054482.990000002</v>
      </c>
      <c r="NV28" s="90">
        <v>14801075.49</v>
      </c>
      <c r="NW28" s="90">
        <v>2733889.74</v>
      </c>
      <c r="NX28" s="90">
        <v>1611445.35</v>
      </c>
      <c r="NY28" s="90">
        <v>1942107.29</v>
      </c>
      <c r="NZ28" s="90">
        <v>4038685.6499999994</v>
      </c>
      <c r="OA28" s="90">
        <v>1317893.0900000001</v>
      </c>
      <c r="OB28" s="90">
        <v>41487863.009999998</v>
      </c>
      <c r="OC28" s="90">
        <v>13110837.689999999</v>
      </c>
      <c r="OD28" s="90">
        <v>5574775.3399999999</v>
      </c>
      <c r="OE28" s="90">
        <v>14214350.620000001</v>
      </c>
      <c r="OF28" s="90">
        <v>3034369.0500000003</v>
      </c>
      <c r="OG28" s="90">
        <v>3994371.65</v>
      </c>
      <c r="OH28" s="90">
        <v>5062209.3400000008</v>
      </c>
      <c r="OI28" s="90">
        <v>828114.95999999985</v>
      </c>
      <c r="OJ28" s="90">
        <v>1877801.89</v>
      </c>
      <c r="OK28" s="90">
        <v>57328525.300000004</v>
      </c>
      <c r="OL28" s="90">
        <v>11509409.67</v>
      </c>
      <c r="OM28" s="90">
        <v>14726437.899999999</v>
      </c>
      <c r="ON28" s="90">
        <v>6456149.0200000005</v>
      </c>
      <c r="OO28" s="90">
        <v>4295818</v>
      </c>
      <c r="OP28" s="90">
        <v>1081818.75</v>
      </c>
      <c r="OQ28" s="90">
        <v>21513632.650000002</v>
      </c>
      <c r="OR28" s="90">
        <v>2421445.14</v>
      </c>
      <c r="OS28" s="90">
        <v>2636814.52</v>
      </c>
      <c r="OT28" s="90">
        <v>3304334.7800000003</v>
      </c>
      <c r="OU28" s="90">
        <v>4262556.0999999996</v>
      </c>
      <c r="OV28" s="90">
        <v>7850616.6699999999</v>
      </c>
      <c r="OW28" s="90">
        <v>2716119.71</v>
      </c>
      <c r="OX28" s="90">
        <v>1690738</v>
      </c>
      <c r="OY28" s="90">
        <v>1330832.23</v>
      </c>
      <c r="OZ28" s="90">
        <v>31996991.219999999</v>
      </c>
      <c r="PA28" s="90">
        <v>1631882.32</v>
      </c>
      <c r="PB28" s="90">
        <v>6613484.5</v>
      </c>
      <c r="PC28" s="90">
        <v>1333486.05</v>
      </c>
      <c r="PD28" s="90">
        <v>4857138.7</v>
      </c>
      <c r="PE28" s="90">
        <v>8519755.9700000007</v>
      </c>
      <c r="PF28" s="90">
        <v>3273330.55</v>
      </c>
      <c r="PG28" s="90">
        <v>1987897.62</v>
      </c>
      <c r="PH28" s="90">
        <v>4756302.7</v>
      </c>
      <c r="PI28" s="90">
        <v>3250830.55</v>
      </c>
      <c r="PJ28" s="90">
        <v>4789512.5</v>
      </c>
      <c r="PK28" s="90">
        <v>6382454.3499999996</v>
      </c>
      <c r="PL28" s="90">
        <v>1862367.35</v>
      </c>
      <c r="PM28" s="90">
        <v>8998519.6899999995</v>
      </c>
      <c r="PN28" s="90">
        <v>1986320.88</v>
      </c>
      <c r="PO28" s="90">
        <v>1043170.78</v>
      </c>
      <c r="PP28" s="90">
        <v>549829.75</v>
      </c>
      <c r="PQ28" s="90">
        <v>1479070.87</v>
      </c>
      <c r="PR28" s="90">
        <v>88427093.420000017</v>
      </c>
      <c r="PS28" s="90">
        <v>3364241.42</v>
      </c>
      <c r="PT28" s="90">
        <v>3274421.21</v>
      </c>
      <c r="PU28" s="90">
        <v>8154956.290000001</v>
      </c>
      <c r="PV28" s="90">
        <v>15039062.700000001</v>
      </c>
      <c r="PW28" s="90">
        <v>4628581.5600000005</v>
      </c>
      <c r="PX28" s="90">
        <v>14540742.5</v>
      </c>
      <c r="PY28" s="90">
        <v>5400335.3200000003</v>
      </c>
      <c r="PZ28" s="90">
        <v>8192402.7599999998</v>
      </c>
      <c r="QA28" s="90">
        <v>2203899.52</v>
      </c>
      <c r="QB28" s="90">
        <v>7370999.1200000001</v>
      </c>
      <c r="QC28" s="90">
        <v>3546325.1500000004</v>
      </c>
      <c r="QD28" s="90">
        <v>3993578.5</v>
      </c>
      <c r="QE28" s="90">
        <v>5505879.5600000005</v>
      </c>
      <c r="QF28" s="90">
        <v>8112456.2700000005</v>
      </c>
      <c r="QG28" s="90">
        <v>3533512.7600000007</v>
      </c>
      <c r="QH28" s="90">
        <v>3157512.94</v>
      </c>
      <c r="QI28" s="90">
        <v>2585246.8600000003</v>
      </c>
      <c r="QJ28" s="90">
        <v>1988995.4</v>
      </c>
      <c r="QK28" s="90">
        <v>6312099.8899999997</v>
      </c>
      <c r="QL28" s="90">
        <v>8855761.8499999996</v>
      </c>
      <c r="QM28" s="90">
        <v>2674347.9899999998</v>
      </c>
      <c r="QN28" s="90">
        <v>1200620.5</v>
      </c>
      <c r="QO28" s="90">
        <v>1135266.17</v>
      </c>
      <c r="QP28" s="90">
        <v>1360242.5500000003</v>
      </c>
      <c r="QQ28" s="90">
        <v>1767907.54</v>
      </c>
      <c r="QR28" s="90">
        <v>41729434.530000001</v>
      </c>
      <c r="QS28" s="90">
        <v>2842588.12</v>
      </c>
      <c r="QT28" s="90">
        <v>5780626.9499999993</v>
      </c>
      <c r="QU28" s="90">
        <v>3340819.19</v>
      </c>
      <c r="QV28" s="90">
        <v>5908202.5700000003</v>
      </c>
      <c r="QW28" s="90">
        <v>8542563.9700000007</v>
      </c>
      <c r="QX28" s="90">
        <v>3280799.5300000003</v>
      </c>
      <c r="QY28" s="90">
        <v>6920561.5500000007</v>
      </c>
      <c r="QZ28" s="90">
        <v>6955197.6699999999</v>
      </c>
      <c r="RA28" s="90">
        <v>2441212.79</v>
      </c>
      <c r="RB28" s="90">
        <v>3600414.4</v>
      </c>
      <c r="RC28" s="90">
        <v>1384999.32</v>
      </c>
      <c r="RD28" s="90">
        <v>1587175</v>
      </c>
      <c r="RE28" s="90">
        <v>50772935.960000001</v>
      </c>
      <c r="RF28" s="90">
        <v>10180909.32</v>
      </c>
      <c r="RG28" s="90">
        <v>4722162.6300000008</v>
      </c>
      <c r="RH28" s="90">
        <v>5522665.7000000002</v>
      </c>
      <c r="RI28" s="90">
        <v>3303502.1300000004</v>
      </c>
      <c r="RJ28" s="90">
        <v>4453955.9700000007</v>
      </c>
      <c r="RK28" s="90">
        <v>12476371.279999999</v>
      </c>
      <c r="RL28" s="90">
        <v>3732875.7600000002</v>
      </c>
      <c r="RM28" s="90">
        <v>5157173</v>
      </c>
      <c r="RN28" s="90">
        <v>7614111.2199999997</v>
      </c>
      <c r="RO28" s="90">
        <v>9050796</v>
      </c>
      <c r="RP28" s="90">
        <v>2137074.66</v>
      </c>
      <c r="RQ28" s="90">
        <v>1839683.46</v>
      </c>
      <c r="RR28" s="90">
        <v>2829131.08</v>
      </c>
      <c r="RS28" s="90">
        <v>2013677.66</v>
      </c>
      <c r="RT28" s="90">
        <v>2006421.3</v>
      </c>
      <c r="RU28" s="90">
        <v>2640381.9499999997</v>
      </c>
      <c r="RV28" s="90">
        <v>1124130.04</v>
      </c>
      <c r="RW28" s="90">
        <v>1397422.6</v>
      </c>
      <c r="RX28" s="90">
        <v>1228608.04</v>
      </c>
      <c r="RY28" s="90">
        <v>36213708.359999999</v>
      </c>
      <c r="RZ28" s="90">
        <v>4562796.91</v>
      </c>
      <c r="SA28" s="90">
        <v>3831027.16</v>
      </c>
      <c r="SB28" s="90">
        <v>2878343.42</v>
      </c>
      <c r="SC28" s="90">
        <v>2684707.63</v>
      </c>
      <c r="SD28" s="90">
        <v>2286105.19</v>
      </c>
      <c r="SE28" s="90">
        <v>1811725.62</v>
      </c>
      <c r="SF28" s="90">
        <v>4493260.1899999995</v>
      </c>
      <c r="SG28" s="90">
        <v>2695696.26</v>
      </c>
      <c r="SH28" s="90">
        <v>3353308.62</v>
      </c>
      <c r="SI28" s="90">
        <v>6499798.5300000003</v>
      </c>
      <c r="SJ28" s="90">
        <v>770853.05</v>
      </c>
      <c r="SK28" s="90">
        <v>19349095.34</v>
      </c>
      <c r="SL28" s="90">
        <v>3401074.7</v>
      </c>
      <c r="SM28" s="90">
        <v>5388335.79</v>
      </c>
      <c r="SN28" s="90">
        <v>6777011.1500000004</v>
      </c>
      <c r="SO28" s="90">
        <v>3367890.9299999997</v>
      </c>
      <c r="SP28" s="90">
        <v>5212340.92</v>
      </c>
      <c r="SQ28" s="90">
        <v>3058442.66</v>
      </c>
      <c r="SR28" s="90">
        <v>1936110.77</v>
      </c>
      <c r="SS28" s="90">
        <v>48425378.109999999</v>
      </c>
      <c r="ST28" s="90">
        <v>2838698.23</v>
      </c>
      <c r="SU28" s="90">
        <v>7827349.4900000002</v>
      </c>
      <c r="SV28" s="90">
        <v>5383721.2999999998</v>
      </c>
      <c r="SW28" s="90">
        <v>1899499.62</v>
      </c>
      <c r="SX28" s="90">
        <v>3297820.88</v>
      </c>
      <c r="SY28" s="90">
        <v>5383892.1400000006</v>
      </c>
      <c r="SZ28" s="90">
        <v>16241327.119999999</v>
      </c>
      <c r="TA28" s="90">
        <v>3659592.79</v>
      </c>
      <c r="TB28" s="90">
        <v>4177960.29</v>
      </c>
      <c r="TC28" s="90">
        <v>4438776.5699999994</v>
      </c>
      <c r="TD28" s="90">
        <v>6008547.0699999994</v>
      </c>
      <c r="TE28" s="90">
        <v>3863834.4200000004</v>
      </c>
      <c r="TF28" s="90">
        <v>4169190.78</v>
      </c>
      <c r="TG28" s="90">
        <v>63057665.220000006</v>
      </c>
      <c r="TH28" s="90">
        <v>5960331.8200000003</v>
      </c>
      <c r="TI28" s="90">
        <v>4015159.5</v>
      </c>
      <c r="TJ28" s="90">
        <v>12555019.719999999</v>
      </c>
      <c r="TK28" s="90">
        <v>8022860.9299999997</v>
      </c>
      <c r="TL28" s="90">
        <v>4385090.47</v>
      </c>
      <c r="TM28" s="90">
        <v>1960419.38</v>
      </c>
      <c r="TN28" s="90">
        <v>17498096.590000004</v>
      </c>
      <c r="TO28" s="90">
        <v>4869726.63</v>
      </c>
      <c r="TP28" s="90">
        <v>10639664.559999999</v>
      </c>
      <c r="TQ28" s="90">
        <v>7053783.9199999999</v>
      </c>
      <c r="TR28" s="90">
        <v>3795596.5</v>
      </c>
      <c r="TS28" s="90">
        <v>2389047.7000000002</v>
      </c>
      <c r="TT28" s="90">
        <v>2318861.29</v>
      </c>
      <c r="TU28" s="90">
        <v>4134983.9099999997</v>
      </c>
      <c r="TV28" s="90">
        <v>3327556.3</v>
      </c>
      <c r="TW28" s="90">
        <v>11246560.6</v>
      </c>
      <c r="TX28" s="90">
        <v>3373544.92</v>
      </c>
      <c r="TY28" s="90">
        <v>17873220.34</v>
      </c>
      <c r="TZ28" s="90">
        <v>4028991.54</v>
      </c>
      <c r="UA28" s="90">
        <v>1943295.7799999998</v>
      </c>
      <c r="UB28" s="90">
        <v>2195674.34</v>
      </c>
      <c r="UC28" s="90">
        <v>20130813.5</v>
      </c>
      <c r="UD28" s="90">
        <v>1324891.25</v>
      </c>
      <c r="UE28" s="90">
        <v>1082275.74</v>
      </c>
      <c r="UF28" s="90">
        <v>3413389.8</v>
      </c>
      <c r="UG28" s="90">
        <v>2898676.09</v>
      </c>
      <c r="UH28" s="90">
        <v>22579485.16</v>
      </c>
      <c r="UI28" s="90">
        <v>5330882.2699999996</v>
      </c>
      <c r="UJ28" s="90">
        <v>3534853.2600000002</v>
      </c>
      <c r="UK28" s="90">
        <v>5256168.79</v>
      </c>
      <c r="UL28" s="90">
        <v>5310493.8099999996</v>
      </c>
      <c r="UM28" s="90">
        <v>3828067.14</v>
      </c>
      <c r="UN28" s="90">
        <v>86808972.370000005</v>
      </c>
      <c r="UO28" s="90">
        <v>3410571.9</v>
      </c>
      <c r="UP28" s="90">
        <v>5633953.6699999999</v>
      </c>
      <c r="UQ28" s="90">
        <v>13315144.24</v>
      </c>
      <c r="UR28" s="90">
        <v>1309101.21</v>
      </c>
      <c r="US28" s="90">
        <v>2069958.99</v>
      </c>
      <c r="UT28" s="90">
        <v>8537615.6700000018</v>
      </c>
      <c r="UU28" s="90">
        <v>3171310.8</v>
      </c>
      <c r="UV28" s="90">
        <v>2466364.37</v>
      </c>
      <c r="UW28" s="90">
        <v>2595254.19</v>
      </c>
      <c r="UX28" s="90">
        <v>9093473.5300000012</v>
      </c>
      <c r="UY28" s="90">
        <v>8282458.8399999999</v>
      </c>
      <c r="UZ28" s="90">
        <v>7325777.8499999996</v>
      </c>
      <c r="VA28" s="90">
        <v>6749180.7400000002</v>
      </c>
      <c r="VB28" s="90">
        <v>2238883.73</v>
      </c>
      <c r="VC28" s="90">
        <v>2500184.8899999997</v>
      </c>
      <c r="VD28" s="90">
        <v>3977500.2800000003</v>
      </c>
      <c r="VE28" s="90">
        <v>3008869.96</v>
      </c>
      <c r="VF28" s="90">
        <v>15959031.710000001</v>
      </c>
      <c r="VG28" s="90">
        <v>1599897.3</v>
      </c>
      <c r="VH28" s="90">
        <v>1863256.71</v>
      </c>
      <c r="VI28" s="90">
        <v>639720.64</v>
      </c>
      <c r="VJ28" s="90">
        <v>23198563.030000001</v>
      </c>
      <c r="VK28" s="90">
        <v>2368172.31</v>
      </c>
      <c r="VL28" s="90">
        <v>4085244.46</v>
      </c>
      <c r="VM28" s="90">
        <v>4801678.68</v>
      </c>
      <c r="VN28" s="90">
        <v>10553805.23</v>
      </c>
      <c r="VO28" s="90">
        <v>4925673.76</v>
      </c>
      <c r="VP28" s="90">
        <v>5161757.1099999994</v>
      </c>
      <c r="VQ28" s="90">
        <v>4868952.82</v>
      </c>
      <c r="VR28" s="90">
        <v>4828774.34</v>
      </c>
      <c r="VS28" s="90">
        <v>16120534.859999999</v>
      </c>
      <c r="VT28" s="90">
        <v>3480635.7800000003</v>
      </c>
      <c r="VU28" s="90">
        <v>7408226.6799999997</v>
      </c>
      <c r="VV28" s="90">
        <v>3603902.2</v>
      </c>
      <c r="VW28" s="90">
        <v>3068914.0999999996</v>
      </c>
      <c r="VX28" s="90">
        <v>1797458.7000000002</v>
      </c>
      <c r="VY28" s="90">
        <v>123464422.06</v>
      </c>
      <c r="VZ28" s="90">
        <v>8090254.8899999997</v>
      </c>
      <c r="WA28" s="90">
        <v>6624199.6399999997</v>
      </c>
      <c r="WB28" s="90">
        <v>5762657.3499999996</v>
      </c>
      <c r="WC28" s="90">
        <v>4626938.62</v>
      </c>
      <c r="WD28" s="90">
        <v>4921076.3899999997</v>
      </c>
      <c r="WE28" s="90">
        <v>6758582.3199999994</v>
      </c>
      <c r="WF28" s="90">
        <v>9280810.6899999995</v>
      </c>
      <c r="WG28" s="90">
        <v>3392244.6599999997</v>
      </c>
      <c r="WH28" s="90">
        <v>5615307.3499999996</v>
      </c>
      <c r="WI28" s="90">
        <v>3266678.27</v>
      </c>
      <c r="WJ28" s="90">
        <v>11694184.709999999</v>
      </c>
      <c r="WK28" s="90">
        <v>5254215.8499999996</v>
      </c>
      <c r="WL28" s="90">
        <v>8204867.7800000003</v>
      </c>
      <c r="WM28" s="90">
        <v>7991922.5199999996</v>
      </c>
      <c r="WN28" s="90">
        <v>7414060.4300000006</v>
      </c>
      <c r="WO28" s="90">
        <v>5617725.54</v>
      </c>
      <c r="WP28" s="90">
        <v>9501835.2300000004</v>
      </c>
      <c r="WQ28" s="90">
        <v>2483555.13</v>
      </c>
      <c r="WR28" s="90">
        <v>11528707.18</v>
      </c>
      <c r="WS28" s="90">
        <v>34552026.359999999</v>
      </c>
      <c r="WT28" s="90">
        <v>4611152.4700000007</v>
      </c>
      <c r="WU28" s="90">
        <v>3631267.47</v>
      </c>
      <c r="WV28" s="90">
        <v>2923917.8800000004</v>
      </c>
      <c r="WW28" s="90">
        <v>4661792.2699999996</v>
      </c>
      <c r="WX28" s="90">
        <v>2162860.1999999997</v>
      </c>
      <c r="WY28" s="90">
        <v>3844011.2</v>
      </c>
      <c r="WZ28" s="90">
        <v>3725758.2800000003</v>
      </c>
      <c r="XA28" s="90">
        <v>11076120.359999999</v>
      </c>
      <c r="XB28" s="90">
        <v>2667698.96</v>
      </c>
      <c r="XC28" s="90">
        <v>2033778.7399999998</v>
      </c>
      <c r="XD28" s="90">
        <v>1915749.62</v>
      </c>
      <c r="XE28" s="90">
        <v>3056676.6300000004</v>
      </c>
      <c r="XF28" s="90">
        <v>61756266.649999999</v>
      </c>
      <c r="XG28" s="90">
        <v>4791409.5599999996</v>
      </c>
      <c r="XH28" s="90">
        <v>5306660.76</v>
      </c>
      <c r="XI28" s="90">
        <v>25695835.469999999</v>
      </c>
      <c r="XJ28" s="90">
        <v>4246838.72</v>
      </c>
      <c r="XK28" s="90">
        <v>6375368.7299999995</v>
      </c>
      <c r="XL28" s="90">
        <v>8565984.870000001</v>
      </c>
      <c r="XM28" s="90">
        <v>5665854.9299999997</v>
      </c>
      <c r="XN28" s="90">
        <v>4898424.08</v>
      </c>
      <c r="XO28" s="90">
        <v>11709252.319999998</v>
      </c>
      <c r="XP28" s="90">
        <v>6771081.1600000001</v>
      </c>
      <c r="XQ28" s="90">
        <v>3171745.33</v>
      </c>
      <c r="XR28" s="90">
        <v>3012458.5500000003</v>
      </c>
      <c r="XS28" s="90">
        <v>3835320.46</v>
      </c>
      <c r="XT28" s="90">
        <v>2939005.08</v>
      </c>
      <c r="XU28" s="90">
        <v>2241834.9899999998</v>
      </c>
      <c r="XV28" s="90">
        <v>1876118.97</v>
      </c>
      <c r="XW28" s="90">
        <v>3636371.25</v>
      </c>
      <c r="XX28" s="90">
        <v>2102165.3899999997</v>
      </c>
      <c r="XY28" s="90">
        <v>3026095.63</v>
      </c>
      <c r="XZ28" s="90">
        <v>2880472.18</v>
      </c>
      <c r="YA28" s="90">
        <v>1778353.77</v>
      </c>
      <c r="YB28" s="90">
        <v>2472565.13</v>
      </c>
      <c r="YC28" s="90">
        <v>60811830.579999998</v>
      </c>
      <c r="YD28" s="90">
        <v>3319675.1300000004</v>
      </c>
      <c r="YE28" s="90">
        <v>8474123.0599999987</v>
      </c>
      <c r="YF28" s="90">
        <v>2920456.87</v>
      </c>
      <c r="YG28" s="90">
        <v>13731884.969999999</v>
      </c>
      <c r="YH28" s="90">
        <v>4545594.09</v>
      </c>
      <c r="YI28" s="90">
        <v>7605742.5999999996</v>
      </c>
      <c r="YJ28" s="90">
        <v>2287588.4900000002</v>
      </c>
      <c r="YK28" s="90">
        <v>18247910.66</v>
      </c>
      <c r="YL28" s="90">
        <v>11832533.500000002</v>
      </c>
      <c r="YM28" s="90">
        <v>11654031.640000001</v>
      </c>
      <c r="YN28" s="90">
        <v>4575067</v>
      </c>
      <c r="YO28" s="90">
        <v>3810732.57</v>
      </c>
      <c r="YP28" s="90">
        <v>3908032.08</v>
      </c>
      <c r="YQ28" s="90">
        <v>2212972</v>
      </c>
      <c r="YR28" s="90">
        <v>727952.23</v>
      </c>
      <c r="YS28" s="90">
        <v>3339107.25</v>
      </c>
      <c r="YT28" s="90">
        <v>25964958.07</v>
      </c>
      <c r="YU28" s="90">
        <v>1874404.85</v>
      </c>
      <c r="YV28" s="90">
        <v>2053013.04</v>
      </c>
      <c r="YW28" s="90">
        <v>2063128.7</v>
      </c>
      <c r="YX28" s="90">
        <v>1891519.2</v>
      </c>
      <c r="YY28" s="90">
        <v>1972222.83</v>
      </c>
      <c r="YZ28" s="90">
        <v>1474892</v>
      </c>
      <c r="ZA28" s="90">
        <v>27725226.809999999</v>
      </c>
      <c r="ZB28" s="90">
        <v>1832811.03</v>
      </c>
      <c r="ZC28" s="90">
        <v>8390566.1899999995</v>
      </c>
      <c r="ZD28" s="90">
        <v>3294516.48</v>
      </c>
      <c r="ZE28" s="90">
        <v>1785538.98</v>
      </c>
      <c r="ZF28" s="90">
        <v>3882401.7</v>
      </c>
      <c r="ZG28" s="90">
        <v>2970053.83</v>
      </c>
      <c r="ZH28" s="90">
        <v>1551808.8</v>
      </c>
      <c r="ZI28" s="90">
        <v>10606564.34</v>
      </c>
      <c r="ZJ28" s="90">
        <v>57462837.640000001</v>
      </c>
      <c r="ZK28" s="90">
        <v>1615935.52</v>
      </c>
      <c r="ZL28" s="90">
        <v>4205806.38</v>
      </c>
      <c r="ZM28" s="90">
        <v>21880815.780000001</v>
      </c>
      <c r="ZN28" s="90">
        <v>13111153.890000001</v>
      </c>
      <c r="ZO28" s="90">
        <v>3144246.2100000004</v>
      </c>
      <c r="ZP28" s="90">
        <v>4314840.0399999991</v>
      </c>
      <c r="ZQ28" s="90">
        <v>7929915.4800000004</v>
      </c>
      <c r="ZR28" s="90">
        <v>7806675.3300000001</v>
      </c>
      <c r="ZS28" s="90">
        <v>8586613.459999999</v>
      </c>
      <c r="ZT28" s="90">
        <v>1384427.4100000001</v>
      </c>
      <c r="ZU28" s="90">
        <v>2825304.41</v>
      </c>
      <c r="ZV28" s="90">
        <v>3341209.32</v>
      </c>
      <c r="ZW28" s="90">
        <v>4514094.76</v>
      </c>
      <c r="ZX28" s="90">
        <v>3170090.2199999997</v>
      </c>
      <c r="ZY28" s="90">
        <v>3497375.48</v>
      </c>
      <c r="ZZ28" s="90">
        <v>5941335.2400000002</v>
      </c>
      <c r="AAA28" s="90">
        <v>2075887.2100000002</v>
      </c>
      <c r="AAB28" s="90">
        <v>3310180.61</v>
      </c>
      <c r="AAC28" s="90">
        <v>1159925</v>
      </c>
      <c r="AAD28" s="90">
        <v>2195754.06</v>
      </c>
      <c r="AAE28" s="90">
        <v>1348696.67</v>
      </c>
      <c r="AAF28" s="90">
        <v>21001598.469999999</v>
      </c>
      <c r="AAG28" s="90">
        <v>3240930.93</v>
      </c>
      <c r="AAH28" s="90">
        <v>2532488.1100000003</v>
      </c>
      <c r="AAI28" s="90">
        <v>2939496.5700000003</v>
      </c>
      <c r="AAJ28" s="90">
        <v>1863416.31</v>
      </c>
      <c r="AAK28" s="90">
        <v>6716170.3899999997</v>
      </c>
      <c r="AAL28" s="90">
        <v>1710826.2529000002</v>
      </c>
      <c r="AAM28" s="90">
        <v>116714626.03999999</v>
      </c>
      <c r="AAN28" s="90">
        <v>4520163.59</v>
      </c>
      <c r="AAO28" s="90">
        <v>2713980</v>
      </c>
      <c r="AAP28" s="90">
        <v>7539289.9900000012</v>
      </c>
      <c r="AAQ28" s="90">
        <v>6601046.8099999996</v>
      </c>
      <c r="AAR28" s="90">
        <v>3979870.76</v>
      </c>
      <c r="AAS28" s="90">
        <v>5445347.9400000004</v>
      </c>
      <c r="AAT28" s="90">
        <v>6770909.6600000001</v>
      </c>
      <c r="AAU28" s="90">
        <v>10653595.68</v>
      </c>
      <c r="AAV28" s="90">
        <v>3126922.4899999998</v>
      </c>
      <c r="AAW28" s="90">
        <v>4583641.2699999996</v>
      </c>
      <c r="AAX28" s="90">
        <v>20046343.960000001</v>
      </c>
      <c r="AAY28" s="90">
        <v>8283145.7899999991</v>
      </c>
      <c r="AAZ28" s="90">
        <v>1994620.31</v>
      </c>
      <c r="ABA28" s="90">
        <v>4615968.8899999997</v>
      </c>
      <c r="ABB28" s="90">
        <v>2101156.29</v>
      </c>
      <c r="ABC28" s="90">
        <v>1940593.6800000002</v>
      </c>
      <c r="ABD28" s="90">
        <v>5744946.0800000001</v>
      </c>
      <c r="ABE28" s="90">
        <v>2571962.46</v>
      </c>
      <c r="ABF28" s="90">
        <v>27795194.010000002</v>
      </c>
      <c r="ABG28" s="90">
        <v>17207154.330000002</v>
      </c>
      <c r="ABH28" s="90">
        <v>2860313.44</v>
      </c>
      <c r="ABI28" s="90">
        <v>2935984.6799999997</v>
      </c>
      <c r="ABJ28" s="90">
        <v>2165879.37</v>
      </c>
      <c r="ABK28" s="90">
        <v>2794767.4899999998</v>
      </c>
      <c r="ABL28" s="90">
        <v>1746434.24</v>
      </c>
      <c r="ABM28" s="90">
        <v>23688697.040000003</v>
      </c>
      <c r="ABN28" s="90">
        <v>2861287.0700000003</v>
      </c>
      <c r="ABO28" s="90">
        <v>1981160.5</v>
      </c>
      <c r="ABP28" s="90">
        <v>2922943.99</v>
      </c>
      <c r="ABQ28" s="90">
        <v>4968306.51</v>
      </c>
      <c r="ABR28" s="90">
        <v>2094240.22</v>
      </c>
      <c r="ABS28" s="90">
        <v>1537550.6600000001</v>
      </c>
      <c r="ABT28" s="90">
        <v>1967086.23</v>
      </c>
      <c r="ABU28" s="90">
        <v>544378.22</v>
      </c>
      <c r="ABV28" s="90">
        <v>33045090.709999997</v>
      </c>
      <c r="ABW28" s="90">
        <v>1264199.1599999999</v>
      </c>
      <c r="ABX28" s="90">
        <v>6885258.4500000002</v>
      </c>
      <c r="ABY28" s="90">
        <v>1431784.1</v>
      </c>
      <c r="ABZ28" s="90">
        <v>1908975</v>
      </c>
      <c r="ACA28" s="90">
        <v>7287143.0099999998</v>
      </c>
      <c r="ACB28" s="90">
        <v>908697.75</v>
      </c>
      <c r="ACC28" s="90">
        <v>1794429.0999999999</v>
      </c>
      <c r="ACD28" s="90">
        <v>1883294.83</v>
      </c>
      <c r="ACE28" s="90">
        <v>2795131.56</v>
      </c>
      <c r="ACF28" s="90">
        <v>1452155.0799999998</v>
      </c>
      <c r="ACG28" s="90">
        <v>66937002.960000001</v>
      </c>
      <c r="ACH28" s="90">
        <v>1509774.6100000003</v>
      </c>
      <c r="ACI28" s="90">
        <v>2368145.67</v>
      </c>
      <c r="ACJ28" s="90">
        <v>4848206.37</v>
      </c>
      <c r="ACK28" s="90">
        <v>1906266.15</v>
      </c>
      <c r="ACL28" s="90">
        <v>3264035.76</v>
      </c>
      <c r="ACM28" s="90">
        <v>7388302.2200000007</v>
      </c>
      <c r="ACN28" s="90">
        <v>14286338.540000001</v>
      </c>
      <c r="ACO28" s="90">
        <v>6007235.0000000009</v>
      </c>
      <c r="ACP28" s="90">
        <v>2636966.0700000003</v>
      </c>
      <c r="ACQ28" s="90">
        <v>3662657.8699999996</v>
      </c>
      <c r="ACR28" s="90">
        <v>2370609.38</v>
      </c>
      <c r="ACS28" s="90">
        <v>2243469.1</v>
      </c>
      <c r="ACT28" s="90">
        <v>12455874.5</v>
      </c>
      <c r="ACU28" s="90">
        <v>3749732.22</v>
      </c>
      <c r="ACV28" s="90">
        <v>3914858.85</v>
      </c>
      <c r="ACW28" s="90">
        <v>3262273.2699999996</v>
      </c>
      <c r="ACX28" s="90">
        <v>2299566.4000000004</v>
      </c>
      <c r="ACY28" s="90">
        <v>1887603.8599999999</v>
      </c>
      <c r="ACZ28" s="90">
        <v>1222241.42</v>
      </c>
      <c r="ADA28" s="90">
        <v>1503320.3</v>
      </c>
      <c r="ADB28" s="90">
        <v>1188752.82</v>
      </c>
      <c r="ADC28" s="90">
        <v>768503.58000000007</v>
      </c>
      <c r="ADD28" s="90">
        <v>16246240.240000002</v>
      </c>
      <c r="ADE28" s="90">
        <v>11784346.18</v>
      </c>
      <c r="ADF28" s="90">
        <v>1330608.8700000001</v>
      </c>
      <c r="ADG28" s="90">
        <v>1013367.2499999999</v>
      </c>
      <c r="ADH28" s="90">
        <v>2104702.8600000003</v>
      </c>
      <c r="ADI28" s="90">
        <v>2385734.17</v>
      </c>
      <c r="ADJ28" s="90">
        <v>2222203.23</v>
      </c>
      <c r="ADK28" s="90">
        <v>1138945.1299999999</v>
      </c>
      <c r="ADL28" s="90">
        <v>1575645.63</v>
      </c>
      <c r="ADM28" s="90">
        <v>64275706.549999997</v>
      </c>
      <c r="ADN28" s="90">
        <v>6436922.0199999996</v>
      </c>
      <c r="ADO28" s="90">
        <v>4874220.4400000004</v>
      </c>
      <c r="ADP28" s="90">
        <v>21959082.939999998</v>
      </c>
      <c r="ADQ28" s="90">
        <v>1058889.99</v>
      </c>
      <c r="ADR28" s="90">
        <v>1642740.39</v>
      </c>
      <c r="ADS28" s="90">
        <v>3571981.21</v>
      </c>
      <c r="ADT28" s="90">
        <v>1573023.8900000001</v>
      </c>
      <c r="ADU28" s="90">
        <v>59104958.82</v>
      </c>
      <c r="ADV28" s="90">
        <v>17928011.579999998</v>
      </c>
      <c r="ADW28" s="90">
        <v>7017973</v>
      </c>
      <c r="ADX28" s="90">
        <v>2170414.66</v>
      </c>
      <c r="ADY28" s="90">
        <v>1786456.85</v>
      </c>
      <c r="ADZ28" s="90">
        <v>3508003.2600000002</v>
      </c>
      <c r="AEA28" s="90">
        <v>2994281.9000000004</v>
      </c>
      <c r="AEB28" s="90">
        <v>4269433.93</v>
      </c>
      <c r="AEC28" s="90">
        <v>1731096.52</v>
      </c>
      <c r="AED28" s="90">
        <v>1652698.79</v>
      </c>
      <c r="AEE28" s="90">
        <v>11418225.699999999</v>
      </c>
      <c r="AEF28" s="90">
        <v>2959020.3900000006</v>
      </c>
      <c r="AEG28" s="90">
        <v>1497577.13</v>
      </c>
      <c r="AEH28" s="90">
        <v>3360678.04</v>
      </c>
      <c r="AEI28" s="90">
        <v>5273214.3599999994</v>
      </c>
      <c r="AEJ28" s="90">
        <v>5477846.3100000005</v>
      </c>
      <c r="AEK28" s="90">
        <v>2288166.0500000003</v>
      </c>
      <c r="AEL28" s="90">
        <v>6084039.0200000005</v>
      </c>
      <c r="AEM28" s="90">
        <v>2438975.3899999997</v>
      </c>
      <c r="AEN28" s="90">
        <v>3061911.01</v>
      </c>
      <c r="AEO28" s="90">
        <v>60643641.189999998</v>
      </c>
      <c r="AEP28" s="90">
        <v>4194569.62</v>
      </c>
      <c r="AEQ28" s="90">
        <v>3602179.74</v>
      </c>
      <c r="AER28" s="90">
        <v>4084702.57</v>
      </c>
      <c r="AES28" s="90">
        <v>3952289.37</v>
      </c>
      <c r="AET28" s="90">
        <v>10323369.449999999</v>
      </c>
      <c r="AEU28" s="90">
        <v>3980890.67</v>
      </c>
      <c r="AEV28" s="90">
        <v>4447318.87</v>
      </c>
      <c r="AEW28" s="90">
        <v>3087378.84</v>
      </c>
      <c r="AEX28" s="90">
        <v>2299389.6999999997</v>
      </c>
      <c r="AEY28" s="90">
        <v>32264491.530000001</v>
      </c>
      <c r="AEZ28" s="90">
        <v>14786940.879999999</v>
      </c>
      <c r="AFA28" s="90">
        <v>8671650.870000001</v>
      </c>
      <c r="AFB28" s="90">
        <v>5472301.4699999997</v>
      </c>
      <c r="AFC28" s="90">
        <v>7092673.0300000003</v>
      </c>
      <c r="AFD28" s="90">
        <v>6955604.8500000006</v>
      </c>
      <c r="AFE28" s="90">
        <v>4574099.09</v>
      </c>
      <c r="AFF28" s="90">
        <v>6287196.6900000004</v>
      </c>
      <c r="AFG28" s="90">
        <v>2785649.52</v>
      </c>
      <c r="AFH28" s="90">
        <v>4803171.74</v>
      </c>
      <c r="AFI28" s="90">
        <v>2856457</v>
      </c>
      <c r="AFJ28" s="90">
        <v>4950102.63</v>
      </c>
      <c r="AFK28" s="90">
        <v>3250094.94</v>
      </c>
      <c r="AFL28" s="90">
        <v>31138482.810000002</v>
      </c>
      <c r="AFM28" s="90">
        <v>4736951.68</v>
      </c>
      <c r="AFN28" s="90">
        <v>5495332.459999999</v>
      </c>
      <c r="AFO28" s="90">
        <v>2013013.1</v>
      </c>
      <c r="AFP28" s="90">
        <v>3278879.5700000003</v>
      </c>
      <c r="AFQ28" s="90">
        <v>3693660.3600000003</v>
      </c>
      <c r="AFR28" s="90">
        <v>2681368.3199999998</v>
      </c>
      <c r="AFS28" s="90">
        <v>8196317.5300000003</v>
      </c>
      <c r="AFT28" s="90">
        <v>10863672.289999999</v>
      </c>
      <c r="AFU28" s="90">
        <v>2318481.33</v>
      </c>
      <c r="AFV28" s="90">
        <v>6035635.1199999992</v>
      </c>
      <c r="AFW28" s="90">
        <v>2164168.61</v>
      </c>
      <c r="AFX28" s="90">
        <v>39057509.149999999</v>
      </c>
      <c r="AFY28" s="90">
        <v>1354465.62</v>
      </c>
      <c r="AFZ28" s="90">
        <v>1901567.2600000002</v>
      </c>
      <c r="AGA28" s="90">
        <v>1621835.46</v>
      </c>
      <c r="AGB28" s="90">
        <v>5476802.9100000001</v>
      </c>
      <c r="AGC28" s="90">
        <v>2596279.5</v>
      </c>
      <c r="AGD28" s="90">
        <v>915693.85999999987</v>
      </c>
      <c r="AGE28" s="90">
        <v>1719375.51</v>
      </c>
      <c r="AGF28" s="90">
        <v>1608568.27</v>
      </c>
      <c r="AGG28" s="90">
        <v>4152584.4000000004</v>
      </c>
      <c r="AGH28" s="90">
        <v>1003293.4600000001</v>
      </c>
      <c r="AGI28" s="90">
        <v>33451337.289999999</v>
      </c>
      <c r="AGJ28" s="90">
        <v>9520480.2599999998</v>
      </c>
      <c r="AGK28" s="90">
        <v>4093818.2299999995</v>
      </c>
      <c r="AGL28" s="90">
        <v>2468516.21</v>
      </c>
      <c r="AGM28" s="90">
        <v>9888350.5600000005</v>
      </c>
      <c r="AGN28" s="90">
        <v>5913416.1699999999</v>
      </c>
      <c r="AGO28" s="90">
        <v>2800544.69</v>
      </c>
      <c r="AGP28" s="90">
        <v>2740075.6799999997</v>
      </c>
      <c r="AGQ28" s="90">
        <v>80498401.530000001</v>
      </c>
      <c r="AGR28" s="90">
        <v>39635992.380000003</v>
      </c>
      <c r="AGS28" s="90">
        <v>3490509.5100000002</v>
      </c>
      <c r="AGT28" s="90">
        <v>6568001.5800000001</v>
      </c>
      <c r="AGU28" s="90">
        <v>9616379.8599999994</v>
      </c>
      <c r="AGV28" s="90">
        <v>6214764.3099999996</v>
      </c>
      <c r="AGW28" s="90">
        <v>4819439.87</v>
      </c>
      <c r="AGX28" s="90">
        <v>3999611.9000000004</v>
      </c>
      <c r="AGY28" s="90">
        <v>1775683.63</v>
      </c>
      <c r="AGZ28" s="90">
        <v>4760786.25</v>
      </c>
      <c r="AHA28" s="90">
        <v>4070933.9000000004</v>
      </c>
      <c r="AHB28" s="90">
        <v>2198028.12</v>
      </c>
      <c r="AHC28" s="90">
        <v>1410606.2</v>
      </c>
      <c r="AHD28" s="90">
        <v>2611888.7400000002</v>
      </c>
      <c r="AHE28" s="90">
        <v>2119739.2799999998</v>
      </c>
      <c r="AHF28" s="90">
        <v>2568600.2800000003</v>
      </c>
      <c r="AHG28" s="90">
        <v>1942457.3</v>
      </c>
      <c r="AHH28" s="90">
        <v>18703197.050000001</v>
      </c>
      <c r="AHI28" s="90">
        <v>1723352.25</v>
      </c>
      <c r="AHJ28" s="90">
        <v>3210813.4899999998</v>
      </c>
      <c r="AHK28" s="90">
        <v>1890222.9100000001</v>
      </c>
      <c r="AHL28" s="90">
        <v>5910295.7199999997</v>
      </c>
      <c r="AHM28" s="90">
        <v>1819095.8299999998</v>
      </c>
      <c r="AHN28" s="90">
        <v>1079034.6200000001</v>
      </c>
    </row>
    <row r="29" spans="1:898" ht="21" x14ac:dyDescent="0.35">
      <c r="A29" s="92" t="s">
        <v>39</v>
      </c>
      <c r="B29" s="5" t="s">
        <v>40</v>
      </c>
      <c r="C29" s="90">
        <v>209542183.91000003</v>
      </c>
      <c r="D29" s="90">
        <v>12077247.83</v>
      </c>
      <c r="E29" s="90">
        <v>11537841.359999999</v>
      </c>
      <c r="F29" s="90">
        <v>6542391.79</v>
      </c>
      <c r="G29" s="90">
        <v>37722227.619999997</v>
      </c>
      <c r="H29" s="90">
        <v>8341554.2199999988</v>
      </c>
      <c r="I29" s="90">
        <v>29661327.609999996</v>
      </c>
      <c r="J29" s="90">
        <v>14411546.559999999</v>
      </c>
      <c r="K29" s="90">
        <v>11977938.33</v>
      </c>
      <c r="L29" s="90">
        <v>10861440.819999998</v>
      </c>
      <c r="M29" s="90">
        <v>1914665.2799999998</v>
      </c>
      <c r="N29" s="90">
        <v>6107499.3499999996</v>
      </c>
      <c r="O29" s="90">
        <v>7047670.2399999993</v>
      </c>
      <c r="P29" s="90">
        <v>6918795.6099999994</v>
      </c>
      <c r="Q29" s="90">
        <v>5498212.6499999994</v>
      </c>
      <c r="R29" s="90">
        <v>7607789.7599999988</v>
      </c>
      <c r="S29" s="90">
        <v>8194527.6899999995</v>
      </c>
      <c r="T29" s="90">
        <v>5293468.1499999994</v>
      </c>
      <c r="U29" s="90">
        <v>153540644.97</v>
      </c>
      <c r="V29" s="90">
        <v>49748193.900000006</v>
      </c>
      <c r="W29" s="90">
        <v>15692410</v>
      </c>
      <c r="X29" s="90">
        <v>13860820.729999997</v>
      </c>
      <c r="Y29" s="90">
        <v>6200619.5499999989</v>
      </c>
      <c r="Z29" s="90">
        <v>7621235.5800000001</v>
      </c>
      <c r="AA29" s="90">
        <v>3198459.2199999997</v>
      </c>
      <c r="AB29" s="90">
        <v>37475448.859999999</v>
      </c>
      <c r="AC29" s="90">
        <v>14257668.450000003</v>
      </c>
      <c r="AD29" s="90">
        <v>2748808.3499999996</v>
      </c>
      <c r="AE29" s="90">
        <v>23244362.800000001</v>
      </c>
      <c r="AF29" s="90">
        <v>9259456.379999999</v>
      </c>
      <c r="AG29" s="90">
        <v>39159126.190000005</v>
      </c>
      <c r="AH29" s="90">
        <v>16181276.74</v>
      </c>
      <c r="AI29" s="90">
        <v>8708092.2299999986</v>
      </c>
      <c r="AJ29" s="90">
        <v>5096381.4799999995</v>
      </c>
      <c r="AK29" s="90">
        <v>9286669.660000002</v>
      </c>
      <c r="AL29" s="90">
        <v>4962556.3600000003</v>
      </c>
      <c r="AM29" s="90">
        <v>7809195.3700000001</v>
      </c>
      <c r="AN29" s="90">
        <v>7961217.3299999991</v>
      </c>
      <c r="AO29" s="90">
        <v>4699605.42</v>
      </c>
      <c r="AP29" s="90">
        <v>2616696.7599999998</v>
      </c>
      <c r="AQ29" s="90">
        <v>3821400.9899999993</v>
      </c>
      <c r="AR29" s="90">
        <v>8351439.2100000009</v>
      </c>
      <c r="AS29" s="90">
        <v>76528655.599999994</v>
      </c>
      <c r="AT29" s="90">
        <v>2046209.19</v>
      </c>
      <c r="AU29" s="90">
        <v>2887478.0399999996</v>
      </c>
      <c r="AV29" s="90">
        <v>991475.82</v>
      </c>
      <c r="AW29" s="90">
        <v>6873332.9299999997</v>
      </c>
      <c r="AX29" s="90">
        <v>7327908.120000001</v>
      </c>
      <c r="AY29" s="90">
        <v>2287247.71</v>
      </c>
      <c r="AZ29" s="90">
        <v>4012551.5700000008</v>
      </c>
      <c r="BA29" s="90">
        <v>2446239.5199999996</v>
      </c>
      <c r="BB29" s="90">
        <v>1901494.1500000001</v>
      </c>
      <c r="BC29" s="90">
        <v>3340196.4000000008</v>
      </c>
      <c r="BD29" s="90">
        <v>2291515.6100000003</v>
      </c>
      <c r="BE29" s="90">
        <v>18676038.980000004</v>
      </c>
      <c r="BF29" s="90">
        <v>4337784.79</v>
      </c>
      <c r="BG29" s="90">
        <v>1132211.2</v>
      </c>
      <c r="BH29" s="90">
        <v>56725802.020000003</v>
      </c>
      <c r="BI29" s="90">
        <v>37845123.779999994</v>
      </c>
      <c r="BJ29" s="90">
        <v>6214342.2300000004</v>
      </c>
      <c r="BK29" s="90">
        <v>5062563.28</v>
      </c>
      <c r="BL29" s="90">
        <v>9564906.6699999981</v>
      </c>
      <c r="BM29" s="90">
        <v>7855039.5700000012</v>
      </c>
      <c r="BN29" s="90">
        <v>4630634.9000000013</v>
      </c>
      <c r="BO29" s="90">
        <v>2041819.92</v>
      </c>
      <c r="BP29" s="90">
        <v>2225586.9500000002</v>
      </c>
      <c r="BQ29" s="90">
        <v>88350031.49000001</v>
      </c>
      <c r="BR29" s="90">
        <v>7023313.04</v>
      </c>
      <c r="BS29" s="90">
        <v>6131046.0700000003</v>
      </c>
      <c r="BT29" s="90">
        <v>6694695.5700000003</v>
      </c>
      <c r="BU29" s="90">
        <v>4633513.6100000003</v>
      </c>
      <c r="BV29" s="90">
        <v>4674978.07</v>
      </c>
      <c r="BW29" s="90">
        <v>5522758.5600000005</v>
      </c>
      <c r="BX29" s="90">
        <v>9303879.6899999995</v>
      </c>
      <c r="BY29" s="90">
        <v>51442263.740000002</v>
      </c>
      <c r="BZ29" s="90">
        <v>6619983.9499999983</v>
      </c>
      <c r="CA29" s="90">
        <v>8592720.3299999982</v>
      </c>
      <c r="CB29" s="90">
        <v>14893918.140000002</v>
      </c>
      <c r="CC29" s="90">
        <v>6653823.3300000001</v>
      </c>
      <c r="CD29" s="90">
        <v>6319426.6199999992</v>
      </c>
      <c r="CE29" s="90">
        <v>4353012.04</v>
      </c>
      <c r="CF29" s="90">
        <v>191034438.55000001</v>
      </c>
      <c r="CG29" s="90">
        <v>9419459.6799999997</v>
      </c>
      <c r="CH29" s="90">
        <v>24091590.199999999</v>
      </c>
      <c r="CI29" s="90">
        <v>4024831.13</v>
      </c>
      <c r="CJ29" s="90">
        <v>6474563.6499999994</v>
      </c>
      <c r="CK29" s="90">
        <v>4844386.47</v>
      </c>
      <c r="CL29" s="90">
        <v>6014439.7299999995</v>
      </c>
      <c r="CM29" s="90">
        <v>15147268.219999999</v>
      </c>
      <c r="CN29" s="90">
        <v>3601314.7099999995</v>
      </c>
      <c r="CO29" s="90">
        <v>4702679.7299999995</v>
      </c>
      <c r="CP29" s="90">
        <v>3472781.9199999995</v>
      </c>
      <c r="CQ29" s="90">
        <v>5375903.3300000001</v>
      </c>
      <c r="CR29" s="90">
        <v>4242816.6099999994</v>
      </c>
      <c r="CS29" s="90">
        <v>76741016.86999999</v>
      </c>
      <c r="CT29" s="90">
        <v>4828070.7799999993</v>
      </c>
      <c r="CU29" s="90">
        <v>6764786.7599999998</v>
      </c>
      <c r="CV29" s="90">
        <v>11870686.080000004</v>
      </c>
      <c r="CW29" s="90">
        <v>4906663.1900000004</v>
      </c>
      <c r="CX29" s="90">
        <v>6431076.7700000005</v>
      </c>
      <c r="CY29" s="90">
        <v>4169962.1799999997</v>
      </c>
      <c r="CZ29" s="90">
        <v>5204454.6100000003</v>
      </c>
      <c r="DA29" s="90">
        <v>63480325.93</v>
      </c>
      <c r="DB29" s="90">
        <v>94008379.219999999</v>
      </c>
      <c r="DC29" s="90">
        <v>5413770.7799999993</v>
      </c>
      <c r="DD29" s="90">
        <v>5879724.1100000003</v>
      </c>
      <c r="DE29" s="90">
        <v>15133268.510000002</v>
      </c>
      <c r="DF29" s="90">
        <v>15881939.570000002</v>
      </c>
      <c r="DG29" s="90">
        <v>16810305.02</v>
      </c>
      <c r="DH29" s="90">
        <v>14207989.129999999</v>
      </c>
      <c r="DI29" s="90">
        <v>6945637.8800000008</v>
      </c>
      <c r="DJ29" s="90">
        <v>192486666.03</v>
      </c>
      <c r="DK29" s="90">
        <v>7517194.6699999999</v>
      </c>
      <c r="DL29" s="90">
        <v>11727949.720000001</v>
      </c>
      <c r="DM29" s="90">
        <v>11150526.049999999</v>
      </c>
      <c r="DN29" s="90">
        <v>12800198.07</v>
      </c>
      <c r="DO29" s="90">
        <v>7067007.209999999</v>
      </c>
      <c r="DP29" s="90">
        <v>11755748.940000001</v>
      </c>
      <c r="DQ29" s="90">
        <v>7346800.5600000005</v>
      </c>
      <c r="DR29" s="90">
        <v>23906514.36999999</v>
      </c>
      <c r="DS29" s="90">
        <v>88429073.109999999</v>
      </c>
      <c r="DT29" s="90">
        <v>12287496.680000002</v>
      </c>
      <c r="DU29" s="90">
        <v>18557516.239999998</v>
      </c>
      <c r="DV29" s="90">
        <v>35399211.610000007</v>
      </c>
      <c r="DW29" s="90">
        <v>5485634.0699999994</v>
      </c>
      <c r="DX29" s="90">
        <v>7455834.1899999985</v>
      </c>
      <c r="DY29" s="90">
        <v>8105917.6499999994</v>
      </c>
      <c r="DZ29" s="90">
        <v>4689134.9899999993</v>
      </c>
      <c r="EA29" s="90">
        <v>5634063.1899999995</v>
      </c>
      <c r="EB29" s="90">
        <v>4662243.0000000009</v>
      </c>
      <c r="EC29" s="90">
        <v>19945582.560000002</v>
      </c>
      <c r="ED29" s="90">
        <v>66132931.920000009</v>
      </c>
      <c r="EE29" s="90">
        <v>49711884.500000007</v>
      </c>
      <c r="EF29" s="90">
        <v>6141717.709999999</v>
      </c>
      <c r="EG29" s="90">
        <v>5611066.9099999992</v>
      </c>
      <c r="EH29" s="90">
        <v>4886057.3899999997</v>
      </c>
      <c r="EI29" s="90">
        <v>7009492.7800000003</v>
      </c>
      <c r="EJ29" s="90">
        <v>15706330.16</v>
      </c>
      <c r="EK29" s="90">
        <v>4994008.9000000004</v>
      </c>
      <c r="EL29" s="90">
        <v>5820006.2699999996</v>
      </c>
      <c r="EM29" s="90">
        <v>107357389.82000001</v>
      </c>
      <c r="EN29" s="90">
        <v>7371285.4900000012</v>
      </c>
      <c r="EO29" s="90">
        <v>4159263.7000000007</v>
      </c>
      <c r="EP29" s="90">
        <v>6124583.2500000009</v>
      </c>
      <c r="EQ29" s="90">
        <v>3605808.5300000003</v>
      </c>
      <c r="ER29" s="90">
        <v>3848648.8099999996</v>
      </c>
      <c r="ES29" s="90">
        <v>7223256.4999999991</v>
      </c>
      <c r="ET29" s="90">
        <v>12237314.93</v>
      </c>
      <c r="EU29" s="90">
        <v>3745337.2399999998</v>
      </c>
      <c r="EV29" s="90">
        <v>80005062.11999999</v>
      </c>
      <c r="EW29" s="90">
        <v>3048637.99</v>
      </c>
      <c r="EX29" s="90">
        <v>6550902.0399999991</v>
      </c>
      <c r="EY29" s="90">
        <v>10925824.49</v>
      </c>
      <c r="EZ29" s="90">
        <v>19140687.010000002</v>
      </c>
      <c r="FA29" s="90">
        <v>18197836.440000005</v>
      </c>
      <c r="FB29" s="90">
        <v>10664318.619999999</v>
      </c>
      <c r="FC29" s="90">
        <v>6679624.1600000001</v>
      </c>
      <c r="FD29" s="90">
        <v>8398640.2899999991</v>
      </c>
      <c r="FE29" s="90">
        <v>6426440.5499999998</v>
      </c>
      <c r="FF29" s="90">
        <v>5437862.3499999996</v>
      </c>
      <c r="FG29" s="90">
        <v>6049210.3499999996</v>
      </c>
      <c r="FH29" s="90">
        <v>73622208.709999993</v>
      </c>
      <c r="FI29" s="90">
        <v>3182459.96</v>
      </c>
      <c r="FJ29" s="90">
        <v>26675965.390000001</v>
      </c>
      <c r="FK29" s="90">
        <v>4086252.4200000004</v>
      </c>
      <c r="FL29" s="90">
        <v>8926602.5199999996</v>
      </c>
      <c r="FM29" s="90">
        <v>5826868.6800000006</v>
      </c>
      <c r="FN29" s="90">
        <v>4756706.9399999985</v>
      </c>
      <c r="FO29" s="90">
        <v>2819938</v>
      </c>
      <c r="FP29" s="90">
        <v>144815800.90000001</v>
      </c>
      <c r="FQ29" s="90">
        <v>4391986.17</v>
      </c>
      <c r="FR29" s="90">
        <v>9549316.4300000016</v>
      </c>
      <c r="FS29" s="90">
        <v>5355142.6900000004</v>
      </c>
      <c r="FT29" s="90">
        <v>11029677.1</v>
      </c>
      <c r="FU29" s="90">
        <v>5515092.4900000002</v>
      </c>
      <c r="FV29" s="90">
        <v>17476726.880000003</v>
      </c>
      <c r="FW29" s="90">
        <v>9897778.1400000006</v>
      </c>
      <c r="FX29" s="90">
        <v>8351443.5899999999</v>
      </c>
      <c r="FY29" s="90">
        <v>5782709.7300000004</v>
      </c>
      <c r="FZ29" s="90">
        <v>21568476.48</v>
      </c>
      <c r="GA29" s="90">
        <v>6048490.21</v>
      </c>
      <c r="GB29" s="90">
        <v>7797939.5200000005</v>
      </c>
      <c r="GC29" s="90">
        <v>3989917.9900000007</v>
      </c>
      <c r="GD29" s="90">
        <v>78168423.569999993</v>
      </c>
      <c r="GE29" s="90">
        <v>4622058.75</v>
      </c>
      <c r="GF29" s="90">
        <v>3778646.2</v>
      </c>
      <c r="GG29" s="90">
        <v>14416000.189999998</v>
      </c>
      <c r="GH29" s="90">
        <v>7126434.8800000008</v>
      </c>
      <c r="GI29" s="90">
        <v>9695654.5700000003</v>
      </c>
      <c r="GJ29" s="90">
        <v>4253831.7200000007</v>
      </c>
      <c r="GK29" s="90">
        <v>13778209.73</v>
      </c>
      <c r="GL29" s="90">
        <v>4109359.8900000006</v>
      </c>
      <c r="GM29" s="90">
        <v>4195843.47</v>
      </c>
      <c r="GN29" s="90">
        <v>4452691.0599999996</v>
      </c>
      <c r="GO29" s="90">
        <v>4526101.66</v>
      </c>
      <c r="GP29" s="90">
        <v>46327338.560000002</v>
      </c>
      <c r="GQ29" s="90">
        <v>8731985.5799999982</v>
      </c>
      <c r="GR29" s="90">
        <v>7215573.6199999992</v>
      </c>
      <c r="GS29" s="90">
        <v>11056003.48</v>
      </c>
      <c r="GT29" s="90">
        <v>2724561.03</v>
      </c>
      <c r="GU29" s="90">
        <v>6911453.5000000009</v>
      </c>
      <c r="GV29" s="90">
        <v>7285196.9400000004</v>
      </c>
      <c r="GW29" s="90">
        <v>5980535.0199999996</v>
      </c>
      <c r="GX29" s="90">
        <v>35838709.900000006</v>
      </c>
      <c r="GY29" s="90">
        <v>6243152.71</v>
      </c>
      <c r="GZ29" s="90">
        <v>9688605.7599999979</v>
      </c>
      <c r="HA29" s="90">
        <v>9894371.1400000025</v>
      </c>
      <c r="HB29" s="90">
        <v>138089649.80000001</v>
      </c>
      <c r="HC29" s="90">
        <v>14188961.5</v>
      </c>
      <c r="HD29" s="90">
        <v>14216147.560000001</v>
      </c>
      <c r="HE29" s="90">
        <v>28962206.330000002</v>
      </c>
      <c r="HF29" s="90">
        <v>12085628.809999999</v>
      </c>
      <c r="HG29" s="90">
        <v>23352746.23</v>
      </c>
      <c r="HH29" s="90">
        <v>11219414.629999999</v>
      </c>
      <c r="HI29" s="90">
        <v>86116045.170000002</v>
      </c>
      <c r="HJ29" s="90">
        <v>11306013.539999999</v>
      </c>
      <c r="HK29" s="90">
        <v>16200127.050000001</v>
      </c>
      <c r="HL29" s="90">
        <v>5583827.4099999992</v>
      </c>
      <c r="HM29" s="90">
        <v>4238833.9099999992</v>
      </c>
      <c r="HN29" s="90">
        <v>5455187.8200000003</v>
      </c>
      <c r="HO29" s="90">
        <v>8754931.0900000017</v>
      </c>
      <c r="HP29" s="90">
        <v>4215192.49</v>
      </c>
      <c r="HQ29" s="90">
        <v>114183916.55000001</v>
      </c>
      <c r="HR29" s="90">
        <v>38404298.280000009</v>
      </c>
      <c r="HS29" s="90">
        <v>3505093.0699999994</v>
      </c>
      <c r="HT29" s="90">
        <v>3708663.0199999996</v>
      </c>
      <c r="HU29" s="90">
        <v>4840208.2</v>
      </c>
      <c r="HV29" s="90">
        <v>2781684.96</v>
      </c>
      <c r="HW29" s="90">
        <v>34685540.43</v>
      </c>
      <c r="HX29" s="90">
        <v>1726329.28</v>
      </c>
      <c r="HY29" s="90">
        <v>5572819.04</v>
      </c>
      <c r="HZ29" s="90">
        <v>2870894.06</v>
      </c>
      <c r="IA29" s="90">
        <v>3885731.2199999993</v>
      </c>
      <c r="IB29" s="90">
        <v>14895480.719999999</v>
      </c>
      <c r="IC29" s="90">
        <v>2756199.5500000003</v>
      </c>
      <c r="ID29" s="90">
        <v>4355859.43</v>
      </c>
      <c r="IE29" s="90">
        <v>4167926.6099999994</v>
      </c>
      <c r="IF29" s="90">
        <v>3833482.7899999996</v>
      </c>
      <c r="IG29" s="90">
        <v>92158986.989999995</v>
      </c>
      <c r="IH29" s="90">
        <v>35477342.259999998</v>
      </c>
      <c r="II29" s="90">
        <v>7956970.3899999997</v>
      </c>
      <c r="IJ29" s="90">
        <v>16354613.499999998</v>
      </c>
      <c r="IK29" s="90">
        <v>16892186.07</v>
      </c>
      <c r="IL29" s="90">
        <v>4146442.7999999993</v>
      </c>
      <c r="IM29" s="90">
        <v>6896405.7000000011</v>
      </c>
      <c r="IN29" s="90">
        <v>2101879.4899999998</v>
      </c>
      <c r="IO29" s="90">
        <v>3841675.62</v>
      </c>
      <c r="IP29" s="90">
        <v>5352532.1099999985</v>
      </c>
      <c r="IQ29" s="90">
        <v>2281158.5000000005</v>
      </c>
      <c r="IR29" s="90">
        <v>126056970.48</v>
      </c>
      <c r="IS29" s="90">
        <v>37474794.649999999</v>
      </c>
      <c r="IT29" s="90">
        <v>6823478.2400000012</v>
      </c>
      <c r="IU29" s="90">
        <v>4411270.290000001</v>
      </c>
      <c r="IV29" s="90">
        <v>4560070.3099999996</v>
      </c>
      <c r="IW29" s="90">
        <v>1150312.92</v>
      </c>
      <c r="IX29" s="90">
        <v>4550619.84</v>
      </c>
      <c r="IY29" s="90">
        <v>2456709.3099999996</v>
      </c>
      <c r="IZ29" s="90">
        <v>3013552.0500000003</v>
      </c>
      <c r="JA29" s="90">
        <v>6256661.0199999996</v>
      </c>
      <c r="JB29" s="90">
        <v>5408786.4799999995</v>
      </c>
      <c r="JC29" s="90">
        <v>2971400.0200000005</v>
      </c>
      <c r="JD29" s="90">
        <v>34211653.110000007</v>
      </c>
      <c r="JE29" s="90">
        <v>28284896.330000006</v>
      </c>
      <c r="JF29" s="90">
        <v>4466808.59</v>
      </c>
      <c r="JG29" s="90">
        <v>2327721.2400000002</v>
      </c>
      <c r="JH29" s="90">
        <v>1952526.1700000002</v>
      </c>
      <c r="JI29" s="90">
        <v>2872231.23</v>
      </c>
      <c r="JJ29" s="90">
        <v>49745367.669999994</v>
      </c>
      <c r="JK29" s="90">
        <v>3912951.7800000003</v>
      </c>
      <c r="JL29" s="90">
        <v>7052934.4000000004</v>
      </c>
      <c r="JM29" s="90">
        <v>9624840.2200000007</v>
      </c>
      <c r="JN29" s="90">
        <v>4707209.26</v>
      </c>
      <c r="JO29" s="90">
        <v>12684972.999999998</v>
      </c>
      <c r="JP29" s="90">
        <v>4743089.4300000006</v>
      </c>
      <c r="JQ29" s="90">
        <v>96799856.280000031</v>
      </c>
      <c r="JR29" s="90">
        <v>41619991.989999995</v>
      </c>
      <c r="JS29" s="90">
        <v>4575174.8599999994</v>
      </c>
      <c r="JT29" s="90">
        <v>6224776.5199999996</v>
      </c>
      <c r="JU29" s="90">
        <v>12401197.98</v>
      </c>
      <c r="JV29" s="90">
        <v>3044808.91</v>
      </c>
      <c r="JW29" s="90">
        <v>24822322.080000002</v>
      </c>
      <c r="JX29" s="90">
        <v>14889809.670000002</v>
      </c>
      <c r="JY29" s="90">
        <v>8140237.3199999994</v>
      </c>
      <c r="JZ29" s="90">
        <v>5699204.0599999987</v>
      </c>
      <c r="KA29" s="90">
        <v>6221958.4799999995</v>
      </c>
      <c r="KB29" s="90">
        <v>6744987.6100000003</v>
      </c>
      <c r="KC29" s="90">
        <v>11538210.960000001</v>
      </c>
      <c r="KD29" s="90">
        <v>3072089.67</v>
      </c>
      <c r="KE29" s="90">
        <v>8416322.3299999982</v>
      </c>
      <c r="KF29" s="90">
        <v>127056561.83999999</v>
      </c>
      <c r="KG29" s="90">
        <v>0</v>
      </c>
      <c r="KH29" s="90">
        <v>5671861.1600000001</v>
      </c>
      <c r="KI29" s="90">
        <v>6973317.9099999983</v>
      </c>
      <c r="KJ29" s="90">
        <v>8505156.2300000004</v>
      </c>
      <c r="KK29" s="90">
        <v>10971289.159999998</v>
      </c>
      <c r="KL29" s="90">
        <v>29864223.280000001</v>
      </c>
      <c r="KM29" s="90">
        <v>4773725.92</v>
      </c>
      <c r="KN29" s="90">
        <v>4547065.59</v>
      </c>
      <c r="KO29" s="90">
        <v>29818397.420000002</v>
      </c>
      <c r="KP29" s="90">
        <v>7373062.2700000005</v>
      </c>
      <c r="KQ29" s="90">
        <v>8552496.2399999984</v>
      </c>
      <c r="KR29" s="90">
        <v>33542776.41</v>
      </c>
      <c r="KS29" s="90">
        <v>6448141.9300000006</v>
      </c>
      <c r="KT29" s="90">
        <v>11691651.950000001</v>
      </c>
      <c r="KU29" s="90">
        <v>105420274.95</v>
      </c>
      <c r="KV29" s="90">
        <v>6580857.9299999997</v>
      </c>
      <c r="KW29" s="90">
        <v>66562576.979999997</v>
      </c>
      <c r="KX29" s="90">
        <v>5235970</v>
      </c>
      <c r="KY29" s="90">
        <v>2824992.6300000004</v>
      </c>
      <c r="KZ29" s="90">
        <v>14775363.279999999</v>
      </c>
      <c r="LA29" s="90">
        <v>13457979.839999998</v>
      </c>
      <c r="LB29" s="90">
        <v>5314594.84</v>
      </c>
      <c r="LC29" s="90">
        <v>6299527.2600000007</v>
      </c>
      <c r="LD29" s="90">
        <v>3930783.0700000008</v>
      </c>
      <c r="LE29" s="90">
        <v>119218310.98</v>
      </c>
      <c r="LF29" s="90">
        <v>37492323.110000007</v>
      </c>
      <c r="LG29" s="90">
        <v>34146623.979999997</v>
      </c>
      <c r="LH29" s="90">
        <v>37980806.829999998</v>
      </c>
      <c r="LI29" s="90">
        <v>9211050.0700000003</v>
      </c>
      <c r="LJ29" s="90">
        <v>4127752.9600000004</v>
      </c>
      <c r="LK29" s="90">
        <v>3594438.7</v>
      </c>
      <c r="LL29" s="90">
        <v>5766061.2199999997</v>
      </c>
      <c r="LM29" s="90">
        <v>5754503.7000000002</v>
      </c>
      <c r="LN29" s="90">
        <v>8373078.6799999997</v>
      </c>
      <c r="LO29" s="90">
        <v>7552673.5899999999</v>
      </c>
      <c r="LP29" s="90">
        <v>61315338.060000002</v>
      </c>
      <c r="LQ29" s="90">
        <v>11762323.32</v>
      </c>
      <c r="LR29" s="90">
        <v>10755833.42</v>
      </c>
      <c r="LS29" s="90">
        <v>42817126.710000001</v>
      </c>
      <c r="LT29" s="90">
        <v>30749715.059999999</v>
      </c>
      <c r="LU29" s="90">
        <v>102424960.25999999</v>
      </c>
      <c r="LV29" s="90">
        <v>39380947.940000005</v>
      </c>
      <c r="LW29" s="90">
        <v>22078442.899999995</v>
      </c>
      <c r="LX29" s="90">
        <v>14924785.689999999</v>
      </c>
      <c r="LY29" s="90">
        <v>6803436.8799999999</v>
      </c>
      <c r="LZ29" s="90">
        <v>8185213.2350000003</v>
      </c>
      <c r="MA29" s="90">
        <v>8594879.9700000025</v>
      </c>
      <c r="MB29" s="90">
        <v>12489052.920000002</v>
      </c>
      <c r="MC29" s="90">
        <v>21917364.250000004</v>
      </c>
      <c r="MD29" s="90">
        <v>7285583.5700000012</v>
      </c>
      <c r="ME29" s="90">
        <v>157227310.06999999</v>
      </c>
      <c r="MF29" s="90">
        <v>13469229.170000002</v>
      </c>
      <c r="MG29" s="90">
        <v>3655102.7600000002</v>
      </c>
      <c r="MH29" s="90">
        <v>5231448.0500000007</v>
      </c>
      <c r="MI29" s="90">
        <v>4506994.33</v>
      </c>
      <c r="MJ29" s="90">
        <v>5849572.4900000002</v>
      </c>
      <c r="MK29" s="90">
        <v>5530385.3599999994</v>
      </c>
      <c r="ML29" s="90">
        <v>6514453.959999999</v>
      </c>
      <c r="MM29" s="90">
        <v>8933622.0099999998</v>
      </c>
      <c r="MN29" s="90">
        <v>6056372.6500000004</v>
      </c>
      <c r="MO29" s="90">
        <v>3978014.5600000005</v>
      </c>
      <c r="MP29" s="90">
        <v>5349481.0699999994</v>
      </c>
      <c r="MQ29" s="90">
        <v>110764036.11000001</v>
      </c>
      <c r="MR29" s="90">
        <v>8135441.2100000009</v>
      </c>
      <c r="MS29" s="90">
        <v>7381098.3300000001</v>
      </c>
      <c r="MT29" s="90">
        <v>11157522.819899999</v>
      </c>
      <c r="MU29" s="90">
        <v>7247214.7000000002</v>
      </c>
      <c r="MV29" s="90">
        <v>3048974.03</v>
      </c>
      <c r="MW29" s="90">
        <v>33904140.694199994</v>
      </c>
      <c r="MX29" s="90">
        <v>11240504.130000001</v>
      </c>
      <c r="MY29" s="90">
        <v>5840829.1199999992</v>
      </c>
      <c r="MZ29" s="90">
        <v>2477012.56</v>
      </c>
      <c r="NA29" s="90">
        <v>2822621.45</v>
      </c>
      <c r="NB29" s="90">
        <v>179625444.01999998</v>
      </c>
      <c r="NC29" s="90">
        <v>38888142.010000005</v>
      </c>
      <c r="ND29" s="90">
        <v>14174752.48</v>
      </c>
      <c r="NE29" s="90">
        <v>67616220.769999996</v>
      </c>
      <c r="NF29" s="90">
        <v>3533322.9</v>
      </c>
      <c r="NG29" s="90">
        <v>13964529.199999997</v>
      </c>
      <c r="NH29" s="90">
        <v>50928584.589999996</v>
      </c>
      <c r="NI29" s="90">
        <v>25815645.949999999</v>
      </c>
      <c r="NJ29" s="90">
        <v>2825566</v>
      </c>
      <c r="NK29" s="90">
        <v>8939271.8293000013</v>
      </c>
      <c r="NL29" s="90">
        <v>7804543.4899999993</v>
      </c>
      <c r="NM29" s="90">
        <v>15699746.82</v>
      </c>
      <c r="NN29" s="90">
        <v>59649403.340000004</v>
      </c>
      <c r="NO29" s="90">
        <v>5544610.9499999993</v>
      </c>
      <c r="NP29" s="90">
        <v>4700176.9799999995</v>
      </c>
      <c r="NQ29" s="90">
        <v>4270409.6500000004</v>
      </c>
      <c r="NR29" s="90">
        <v>3296275.6699999995</v>
      </c>
      <c r="NS29" s="90">
        <v>1161297.0100000005</v>
      </c>
      <c r="NT29" s="90">
        <v>3449758.6700000009</v>
      </c>
      <c r="NU29" s="90">
        <v>105677134.56999998</v>
      </c>
      <c r="NV29" s="90">
        <v>16815094.57</v>
      </c>
      <c r="NW29" s="90">
        <v>6247849.080000001</v>
      </c>
      <c r="NX29" s="90">
        <v>3139475.3899999997</v>
      </c>
      <c r="NY29" s="90">
        <v>3571739.4399999995</v>
      </c>
      <c r="NZ29" s="90">
        <v>8721349.3399999999</v>
      </c>
      <c r="OA29" s="90">
        <v>4009156.1799999997</v>
      </c>
      <c r="OB29" s="90">
        <v>214018704.39999998</v>
      </c>
      <c r="OC29" s="90">
        <v>15542051.219999999</v>
      </c>
      <c r="OD29" s="90">
        <v>17846014.800000001</v>
      </c>
      <c r="OE29" s="90">
        <v>39418655.130000003</v>
      </c>
      <c r="OF29" s="90">
        <v>4219028.080000001</v>
      </c>
      <c r="OG29" s="90">
        <v>5881253.3500000006</v>
      </c>
      <c r="OH29" s="90">
        <v>70461698.640000001</v>
      </c>
      <c r="OI29" s="90">
        <v>2640655.35</v>
      </c>
      <c r="OJ29" s="90">
        <v>4379906.5</v>
      </c>
      <c r="OK29" s="90">
        <v>99482584.959999979</v>
      </c>
      <c r="OL29" s="90">
        <v>39379535.669999994</v>
      </c>
      <c r="OM29" s="90">
        <v>28886162.590000004</v>
      </c>
      <c r="ON29" s="90">
        <v>12065108</v>
      </c>
      <c r="OO29" s="90">
        <v>8088503.1999999993</v>
      </c>
      <c r="OP29" s="90">
        <v>9340912.5399999991</v>
      </c>
      <c r="OQ29" s="90">
        <v>76479846.269999996</v>
      </c>
      <c r="OR29" s="90">
        <v>12490962.400000002</v>
      </c>
      <c r="OS29" s="90">
        <v>7228036.1999999993</v>
      </c>
      <c r="OT29" s="90">
        <v>10499675.18</v>
      </c>
      <c r="OU29" s="90">
        <v>10918904.34</v>
      </c>
      <c r="OV29" s="90">
        <v>4691785.8000000007</v>
      </c>
      <c r="OW29" s="90">
        <v>7249993.5999999996</v>
      </c>
      <c r="OX29" s="90">
        <v>4008229.2699999996</v>
      </c>
      <c r="OY29" s="90">
        <v>2419530.0598999998</v>
      </c>
      <c r="OZ29" s="90">
        <v>94251257.420000017</v>
      </c>
      <c r="PA29" s="90">
        <v>3634999.43</v>
      </c>
      <c r="PB29" s="90">
        <v>9135244.5800000001</v>
      </c>
      <c r="PC29" s="90">
        <v>2342502.4799999995</v>
      </c>
      <c r="PD29" s="90">
        <v>8191703.5800000019</v>
      </c>
      <c r="PE29" s="90">
        <v>25220360.950000003</v>
      </c>
      <c r="PF29" s="90">
        <v>1769122.6700000002</v>
      </c>
      <c r="PG29" s="90">
        <v>3545949.5599999996</v>
      </c>
      <c r="PH29" s="90">
        <v>9099051.3100000005</v>
      </c>
      <c r="PI29" s="90">
        <v>7136777.8300000001</v>
      </c>
      <c r="PJ29" s="90">
        <v>5331448.03</v>
      </c>
      <c r="PK29" s="90">
        <v>13142265.180000002</v>
      </c>
      <c r="PL29" s="90">
        <v>4150019.28</v>
      </c>
      <c r="PM29" s="90">
        <v>26146417.25</v>
      </c>
      <c r="PN29" s="90">
        <v>3194637.9999999995</v>
      </c>
      <c r="PO29" s="90">
        <v>3980829.27</v>
      </c>
      <c r="PP29" s="90">
        <v>3857107.03</v>
      </c>
      <c r="PQ29" s="90">
        <v>3643244.3999999994</v>
      </c>
      <c r="PR29" s="90">
        <v>231938922.90000001</v>
      </c>
      <c r="PS29" s="90">
        <v>6035957.6100000013</v>
      </c>
      <c r="PT29" s="90">
        <v>6209690.9399999995</v>
      </c>
      <c r="PU29" s="90">
        <v>11541217.459999999</v>
      </c>
      <c r="PV29" s="90">
        <v>50722120.409999996</v>
      </c>
      <c r="PW29" s="90">
        <v>8437352.0899999999</v>
      </c>
      <c r="PX29" s="90">
        <v>15080157</v>
      </c>
      <c r="PY29" s="90">
        <v>4700106.3999999994</v>
      </c>
      <c r="PZ29" s="90">
        <v>11432921.16</v>
      </c>
      <c r="QA29" s="90">
        <v>4384117.54</v>
      </c>
      <c r="QB29" s="90">
        <v>11241489.649999999</v>
      </c>
      <c r="QC29" s="90">
        <v>5021612.0599999996</v>
      </c>
      <c r="QD29" s="90">
        <v>5221082.22</v>
      </c>
      <c r="QE29" s="90">
        <v>13652196.280000001</v>
      </c>
      <c r="QF29" s="90">
        <v>8170414.1900000004</v>
      </c>
      <c r="QG29" s="90">
        <v>13138531.700000001</v>
      </c>
      <c r="QH29" s="90">
        <v>5464123.3300000001</v>
      </c>
      <c r="QI29" s="90">
        <v>4893801.1600000011</v>
      </c>
      <c r="QJ29" s="90">
        <v>3381609.7100000004</v>
      </c>
      <c r="QK29" s="90">
        <v>15579876.539999999</v>
      </c>
      <c r="QL29" s="90">
        <v>22764771.090000004</v>
      </c>
      <c r="QM29" s="90">
        <v>4163994.4899999993</v>
      </c>
      <c r="QN29" s="90">
        <v>3163774.57</v>
      </c>
      <c r="QO29" s="90">
        <v>2167852.5300000003</v>
      </c>
      <c r="QP29" s="90">
        <v>2373961.9200000004</v>
      </c>
      <c r="QQ29" s="90">
        <v>2345205.3000000003</v>
      </c>
      <c r="QR29" s="90">
        <v>86334810.879999995</v>
      </c>
      <c r="QS29" s="90">
        <v>3506629.35</v>
      </c>
      <c r="QT29" s="90">
        <v>14007071.779999999</v>
      </c>
      <c r="QU29" s="90">
        <v>6464449.8899999997</v>
      </c>
      <c r="QV29" s="90">
        <v>8628400.8699999992</v>
      </c>
      <c r="QW29" s="90">
        <v>20928852.769999996</v>
      </c>
      <c r="QX29" s="90">
        <v>6709993.1399999997</v>
      </c>
      <c r="QY29" s="90">
        <v>8372353.7599999998</v>
      </c>
      <c r="QZ29" s="90">
        <v>13182938.27</v>
      </c>
      <c r="RA29" s="90">
        <v>4423009.3</v>
      </c>
      <c r="RB29" s="90">
        <v>5904610.7700000014</v>
      </c>
      <c r="RC29" s="90">
        <v>3522818.1999999997</v>
      </c>
      <c r="RD29" s="90">
        <v>4726854.54</v>
      </c>
      <c r="RE29" s="90">
        <v>314429823.66000003</v>
      </c>
      <c r="RF29" s="90">
        <v>14843863.33</v>
      </c>
      <c r="RG29" s="90">
        <v>5007803.2700000005</v>
      </c>
      <c r="RH29" s="90">
        <v>14887523.010000002</v>
      </c>
      <c r="RI29" s="90">
        <v>3005251.19</v>
      </c>
      <c r="RJ29" s="90">
        <v>12316430.130000003</v>
      </c>
      <c r="RK29" s="90">
        <v>24300284.419999998</v>
      </c>
      <c r="RL29" s="90">
        <v>6130161.580000001</v>
      </c>
      <c r="RM29" s="90">
        <v>7609056.6799999997</v>
      </c>
      <c r="RN29" s="90">
        <v>13422846.17</v>
      </c>
      <c r="RO29" s="90">
        <v>17431108.799999997</v>
      </c>
      <c r="RP29" s="90">
        <v>4494632.9400000004</v>
      </c>
      <c r="RQ29" s="90">
        <v>3820928.1600000006</v>
      </c>
      <c r="RR29" s="90">
        <v>6903805.8599999994</v>
      </c>
      <c r="RS29" s="90">
        <v>4474595.5099999979</v>
      </c>
      <c r="RT29" s="90">
        <v>4141393.67</v>
      </c>
      <c r="RU29" s="90">
        <v>5910238.3999999994</v>
      </c>
      <c r="RV29" s="90">
        <v>4927486.4100000011</v>
      </c>
      <c r="RW29" s="90">
        <v>6915758.6100000003</v>
      </c>
      <c r="RX29" s="90">
        <v>4460641.37</v>
      </c>
      <c r="RY29" s="90">
        <v>86510219.079999998</v>
      </c>
      <c r="RZ29" s="90">
        <v>4130093.03</v>
      </c>
      <c r="SA29" s="90">
        <v>3983938.2500000005</v>
      </c>
      <c r="SB29" s="90">
        <v>5035482.040000001</v>
      </c>
      <c r="SC29" s="90">
        <v>3152999.84</v>
      </c>
      <c r="SD29" s="90">
        <v>5467067.5800000001</v>
      </c>
      <c r="SE29" s="90">
        <v>6214308.1800000006</v>
      </c>
      <c r="SF29" s="90">
        <v>11524934.779999999</v>
      </c>
      <c r="SG29" s="90">
        <v>2930742.6399999992</v>
      </c>
      <c r="SH29" s="90">
        <v>3714967.1799999997</v>
      </c>
      <c r="SI29" s="90">
        <v>15368019.43</v>
      </c>
      <c r="SJ29" s="90">
        <v>3938643.9799999995</v>
      </c>
      <c r="SK29" s="90">
        <v>54308136.25999999</v>
      </c>
      <c r="SL29" s="90">
        <v>6575248.7399999993</v>
      </c>
      <c r="SM29" s="90">
        <v>6961768.8899999997</v>
      </c>
      <c r="SN29" s="90">
        <v>17585317.620000001</v>
      </c>
      <c r="SO29" s="90">
        <v>7214911.1899999995</v>
      </c>
      <c r="SP29" s="90">
        <v>6030222.9500000002</v>
      </c>
      <c r="SQ29" s="90">
        <v>4031347.0700000003</v>
      </c>
      <c r="SR29" s="90">
        <v>3029779.16</v>
      </c>
      <c r="SS29" s="90">
        <v>62979461.349999994</v>
      </c>
      <c r="ST29" s="90">
        <v>4728233.28</v>
      </c>
      <c r="SU29" s="90">
        <v>9180917.5600000005</v>
      </c>
      <c r="SV29" s="90">
        <v>6950681.1899999995</v>
      </c>
      <c r="SW29" s="90">
        <v>3582625.9600000004</v>
      </c>
      <c r="SX29" s="90">
        <v>4010580.92</v>
      </c>
      <c r="SY29" s="90">
        <v>7755342.9900000002</v>
      </c>
      <c r="SZ29" s="90">
        <v>19563314.260000002</v>
      </c>
      <c r="TA29" s="90">
        <v>6075406.04</v>
      </c>
      <c r="TB29" s="90">
        <v>5261446.4099999992</v>
      </c>
      <c r="TC29" s="90">
        <v>5528178.46</v>
      </c>
      <c r="TD29" s="90">
        <v>13427290.450000001</v>
      </c>
      <c r="TE29" s="90">
        <v>5759441.7400000002</v>
      </c>
      <c r="TF29" s="90">
        <v>6663935.0899999999</v>
      </c>
      <c r="TG29" s="90">
        <v>151188857.75</v>
      </c>
      <c r="TH29" s="90">
        <v>6831467.4199999999</v>
      </c>
      <c r="TI29" s="90">
        <v>5040255.68</v>
      </c>
      <c r="TJ29" s="90">
        <v>9854367.3500000015</v>
      </c>
      <c r="TK29" s="90">
        <v>11061728.899999999</v>
      </c>
      <c r="TL29" s="90">
        <v>7418984.2799999993</v>
      </c>
      <c r="TM29" s="90">
        <v>2708480.19</v>
      </c>
      <c r="TN29" s="90">
        <v>18923030.09</v>
      </c>
      <c r="TO29" s="90">
        <v>5195981.7699999986</v>
      </c>
      <c r="TP29" s="90">
        <v>13170820.090000002</v>
      </c>
      <c r="TQ29" s="90">
        <v>15221926.33</v>
      </c>
      <c r="TR29" s="90">
        <v>4614106.5299999993</v>
      </c>
      <c r="TS29" s="90">
        <v>3998456.48</v>
      </c>
      <c r="TT29" s="90">
        <v>7412409.6099999994</v>
      </c>
      <c r="TU29" s="90">
        <v>6366388.1600000011</v>
      </c>
      <c r="TV29" s="90">
        <v>5293518.3900000006</v>
      </c>
      <c r="TW29" s="90">
        <v>64798021.770000003</v>
      </c>
      <c r="TX29" s="90">
        <v>14594515.989999998</v>
      </c>
      <c r="TY29" s="90">
        <v>57214035.890000001</v>
      </c>
      <c r="TZ29" s="90">
        <v>13928027.079999998</v>
      </c>
      <c r="UA29" s="90">
        <v>3448583.3400000003</v>
      </c>
      <c r="UB29" s="90">
        <v>3132865.0699999994</v>
      </c>
      <c r="UC29" s="90">
        <v>50163067.929999992</v>
      </c>
      <c r="UD29" s="90">
        <v>3595647.96</v>
      </c>
      <c r="UE29" s="90">
        <v>4464382.3999999994</v>
      </c>
      <c r="UF29" s="90">
        <v>6862684.2399999993</v>
      </c>
      <c r="UG29" s="90">
        <v>3746134.57</v>
      </c>
      <c r="UH29" s="90">
        <v>66338495.650000006</v>
      </c>
      <c r="UI29" s="90">
        <v>12448777.330000002</v>
      </c>
      <c r="UJ29" s="90">
        <v>9032640.8200000003</v>
      </c>
      <c r="UK29" s="90">
        <v>16461328.039999999</v>
      </c>
      <c r="UL29" s="90">
        <v>6435392.1199999992</v>
      </c>
      <c r="UM29" s="90">
        <v>10580054.209999999</v>
      </c>
      <c r="UN29" s="90">
        <v>205917160.69</v>
      </c>
      <c r="UO29" s="90">
        <v>5955607.8100000005</v>
      </c>
      <c r="UP29" s="90">
        <v>5668129.4500000002</v>
      </c>
      <c r="UQ29" s="90">
        <v>38877245.879999995</v>
      </c>
      <c r="UR29" s="90">
        <v>3893327.57</v>
      </c>
      <c r="US29" s="90">
        <v>6573366.540000001</v>
      </c>
      <c r="UT29" s="90">
        <v>15928730.420000002</v>
      </c>
      <c r="UU29" s="90">
        <v>5766376.9000000004</v>
      </c>
      <c r="UV29" s="90">
        <v>5767576.6200000001</v>
      </c>
      <c r="UW29" s="90">
        <v>5004003.1899999995</v>
      </c>
      <c r="UX29" s="90">
        <v>10809366.279999999</v>
      </c>
      <c r="UY29" s="90">
        <v>19987130.259999998</v>
      </c>
      <c r="UZ29" s="90">
        <v>9727394.4800000004</v>
      </c>
      <c r="VA29" s="90">
        <v>13503865.17</v>
      </c>
      <c r="VB29" s="90">
        <v>4298789.6300000008</v>
      </c>
      <c r="VC29" s="90">
        <v>3486449.0799999996</v>
      </c>
      <c r="VD29" s="90">
        <v>5632878.5599999996</v>
      </c>
      <c r="VE29" s="90">
        <v>3612548.98</v>
      </c>
      <c r="VF29" s="90">
        <v>25365707.179999996</v>
      </c>
      <c r="VG29" s="90">
        <v>5085709.78</v>
      </c>
      <c r="VH29" s="90">
        <v>6033640.0999999996</v>
      </c>
      <c r="VI29" s="90">
        <v>1562214.69</v>
      </c>
      <c r="VJ29" s="90">
        <v>90573927.530000016</v>
      </c>
      <c r="VK29" s="90">
        <v>6194860.9100000001</v>
      </c>
      <c r="VL29" s="90">
        <v>5262586.830000001</v>
      </c>
      <c r="VM29" s="90">
        <v>12973977.699999997</v>
      </c>
      <c r="VN29" s="90">
        <v>6761526.5999999996</v>
      </c>
      <c r="VO29" s="90">
        <v>27908904.109999999</v>
      </c>
      <c r="VP29" s="90">
        <v>12473102.249999998</v>
      </c>
      <c r="VQ29" s="90">
        <v>5406553.6799999997</v>
      </c>
      <c r="VR29" s="90">
        <v>7204335.8999999994</v>
      </c>
      <c r="VS29" s="90">
        <v>34447991.260000013</v>
      </c>
      <c r="VT29" s="90">
        <v>8394436.2599999998</v>
      </c>
      <c r="VU29" s="90">
        <v>16004325.049999999</v>
      </c>
      <c r="VV29" s="90">
        <v>7512860.5300000003</v>
      </c>
      <c r="VW29" s="90">
        <v>5398557.1600000001</v>
      </c>
      <c r="VX29" s="90">
        <v>2637150.9800000004</v>
      </c>
      <c r="VY29" s="90">
        <v>277997365.92999995</v>
      </c>
      <c r="VZ29" s="90">
        <v>18993971.509999998</v>
      </c>
      <c r="WA29" s="90">
        <v>6917798.8400000008</v>
      </c>
      <c r="WB29" s="90">
        <v>6826788.6500000004</v>
      </c>
      <c r="WC29" s="90">
        <v>6862503.3899999997</v>
      </c>
      <c r="WD29" s="90">
        <v>11665347.01</v>
      </c>
      <c r="WE29" s="90">
        <v>14149951.65</v>
      </c>
      <c r="WF29" s="90">
        <v>10655288.33</v>
      </c>
      <c r="WG29" s="90">
        <v>15155644.010000002</v>
      </c>
      <c r="WH29" s="90">
        <v>9465813.1800000016</v>
      </c>
      <c r="WI29" s="90">
        <v>6924054.6500000004</v>
      </c>
      <c r="WJ29" s="90">
        <v>31488863.259999998</v>
      </c>
      <c r="WK29" s="90">
        <v>9095933.3499999996</v>
      </c>
      <c r="WL29" s="90">
        <v>22104629.18</v>
      </c>
      <c r="WM29" s="90">
        <v>28838137.749999996</v>
      </c>
      <c r="WN29" s="90">
        <v>5701018.7999999989</v>
      </c>
      <c r="WO29" s="90">
        <v>10018842.51</v>
      </c>
      <c r="WP29" s="90">
        <v>12655937.08</v>
      </c>
      <c r="WQ29" s="90">
        <v>6208874.9900000002</v>
      </c>
      <c r="WR29" s="90">
        <v>18817397.050000001</v>
      </c>
      <c r="WS29" s="90">
        <v>28558172.340000004</v>
      </c>
      <c r="WT29" s="90">
        <v>8965842.7100000009</v>
      </c>
      <c r="WU29" s="90">
        <v>5570029.5599999996</v>
      </c>
      <c r="WV29" s="90">
        <v>5835314.5099999998</v>
      </c>
      <c r="WW29" s="90">
        <v>8354946.1699999999</v>
      </c>
      <c r="WX29" s="90">
        <v>4906896.8000000017</v>
      </c>
      <c r="WY29" s="90">
        <v>6656528.8299999991</v>
      </c>
      <c r="WZ29" s="90">
        <v>9780462.4500000011</v>
      </c>
      <c r="XA29" s="90">
        <v>43148385.610000007</v>
      </c>
      <c r="XB29" s="90">
        <v>6726826.8200000003</v>
      </c>
      <c r="XC29" s="90">
        <v>4149556.7499999995</v>
      </c>
      <c r="XD29" s="90">
        <v>4702143.63</v>
      </c>
      <c r="XE29" s="90">
        <v>2121242.61</v>
      </c>
      <c r="XF29" s="90">
        <v>193388202.97000003</v>
      </c>
      <c r="XG29" s="90">
        <v>10965698.23</v>
      </c>
      <c r="XH29" s="90">
        <v>10678439.33</v>
      </c>
      <c r="XI29" s="90">
        <v>50682019.399999999</v>
      </c>
      <c r="XJ29" s="90">
        <v>9475018.3800000008</v>
      </c>
      <c r="XK29" s="90">
        <v>14184011.84</v>
      </c>
      <c r="XL29" s="90">
        <v>18784662.030000001</v>
      </c>
      <c r="XM29" s="90">
        <v>9330321.1300000008</v>
      </c>
      <c r="XN29" s="90">
        <v>6549642.8499999996</v>
      </c>
      <c r="XO29" s="90">
        <v>23088499.190000001</v>
      </c>
      <c r="XP29" s="90">
        <v>15799804.07</v>
      </c>
      <c r="XQ29" s="90">
        <v>7654372.9699999997</v>
      </c>
      <c r="XR29" s="90">
        <v>7464821.2800000021</v>
      </c>
      <c r="XS29" s="90">
        <v>6025065.0600000005</v>
      </c>
      <c r="XT29" s="90">
        <v>6311900.2299999995</v>
      </c>
      <c r="XU29" s="90">
        <v>4771307.8599999985</v>
      </c>
      <c r="XV29" s="90">
        <v>5081005.8099999996</v>
      </c>
      <c r="XW29" s="90">
        <v>6480891.5100000007</v>
      </c>
      <c r="XX29" s="90">
        <v>6951361.7699999996</v>
      </c>
      <c r="XY29" s="90">
        <v>6703661.3599999985</v>
      </c>
      <c r="XZ29" s="90">
        <v>5642815.0600000005</v>
      </c>
      <c r="YA29" s="90">
        <v>5771661.4800000004</v>
      </c>
      <c r="YB29" s="90">
        <v>6450791.7800000012</v>
      </c>
      <c r="YC29" s="90">
        <v>33197507.5</v>
      </c>
      <c r="YD29" s="90">
        <v>6986696.5899999999</v>
      </c>
      <c r="YE29" s="90">
        <v>22271090.120000001</v>
      </c>
      <c r="YF29" s="90">
        <v>7624534.4500000011</v>
      </c>
      <c r="YG29" s="90">
        <v>40428881.720000006</v>
      </c>
      <c r="YH29" s="90">
        <v>11020553.83</v>
      </c>
      <c r="YI29" s="90">
        <v>21825106.990000002</v>
      </c>
      <c r="YJ29" s="90">
        <v>7608860.8200000003</v>
      </c>
      <c r="YK29" s="90">
        <v>16537300.950000003</v>
      </c>
      <c r="YL29" s="90">
        <v>33351251.080000002</v>
      </c>
      <c r="YM29" s="90">
        <v>13177454.790000001</v>
      </c>
      <c r="YN29" s="90">
        <v>8101594.5699999994</v>
      </c>
      <c r="YO29" s="90">
        <v>6089343.9199999999</v>
      </c>
      <c r="YP29" s="90">
        <v>9710698.6500000004</v>
      </c>
      <c r="YQ29" s="90">
        <v>6132642.3099999987</v>
      </c>
      <c r="YR29" s="90">
        <v>5854847.8599999994</v>
      </c>
      <c r="YS29" s="90">
        <v>11409217.939999999</v>
      </c>
      <c r="YT29" s="90">
        <v>50720663.849999994</v>
      </c>
      <c r="YU29" s="90">
        <v>6038807.0300000003</v>
      </c>
      <c r="YV29" s="90">
        <v>6469945.5500000007</v>
      </c>
      <c r="YW29" s="90">
        <v>6152093.7999999998</v>
      </c>
      <c r="YX29" s="90">
        <v>6765949.9899999984</v>
      </c>
      <c r="YY29" s="90">
        <v>4126862.8699999996</v>
      </c>
      <c r="YZ29" s="90">
        <v>3619916.1</v>
      </c>
      <c r="ZA29" s="90">
        <v>70291149.650000021</v>
      </c>
      <c r="ZB29" s="90">
        <v>5549723.5800000001</v>
      </c>
      <c r="ZC29" s="90">
        <v>7669267.7100000009</v>
      </c>
      <c r="ZD29" s="90">
        <v>6738607.4800000004</v>
      </c>
      <c r="ZE29" s="90">
        <v>3140008.0500000003</v>
      </c>
      <c r="ZF29" s="90">
        <v>4419126</v>
      </c>
      <c r="ZG29" s="90">
        <v>4922242.84</v>
      </c>
      <c r="ZH29" s="90">
        <v>4170739.26</v>
      </c>
      <c r="ZI29" s="90">
        <v>16229597.369999997</v>
      </c>
      <c r="ZJ29" s="90">
        <v>119794984.25000001</v>
      </c>
      <c r="ZK29" s="90">
        <v>4070580.2900000005</v>
      </c>
      <c r="ZL29" s="90">
        <v>11627570.5</v>
      </c>
      <c r="ZM29" s="90">
        <v>42723790.850000001</v>
      </c>
      <c r="ZN29" s="90">
        <v>14639541.590000002</v>
      </c>
      <c r="ZO29" s="90">
        <v>5136038.57</v>
      </c>
      <c r="ZP29" s="90">
        <v>5929495.629999999</v>
      </c>
      <c r="ZQ29" s="90">
        <v>6786177.3400000008</v>
      </c>
      <c r="ZR29" s="90">
        <v>10705754.02</v>
      </c>
      <c r="ZS29" s="90">
        <v>21157838.059999999</v>
      </c>
      <c r="ZT29" s="90">
        <v>4668699.07</v>
      </c>
      <c r="ZU29" s="90">
        <v>5848442.1499999994</v>
      </c>
      <c r="ZV29" s="90">
        <v>3669418.7</v>
      </c>
      <c r="ZW29" s="90">
        <v>6679008.3000000007</v>
      </c>
      <c r="ZX29" s="90">
        <v>5010069.2299999995</v>
      </c>
      <c r="ZY29" s="90">
        <v>5217400.7</v>
      </c>
      <c r="ZZ29" s="90">
        <v>4740530.7100000009</v>
      </c>
      <c r="AAA29" s="90">
        <v>4016888.6400000006</v>
      </c>
      <c r="AAB29" s="90">
        <v>7222635.3000000007</v>
      </c>
      <c r="AAC29" s="90">
        <v>7802494.8600000013</v>
      </c>
      <c r="AAD29" s="90">
        <v>5923664.6900000004</v>
      </c>
      <c r="AAE29" s="90">
        <v>6391666.1099999985</v>
      </c>
      <c r="AAF29" s="90">
        <v>62526386.49000001</v>
      </c>
      <c r="AAG29" s="90">
        <v>4739912.2799999993</v>
      </c>
      <c r="AAH29" s="90">
        <v>5584823.8699999992</v>
      </c>
      <c r="AAI29" s="90">
        <v>9072280.8899999969</v>
      </c>
      <c r="AAJ29" s="90">
        <v>3705403.7100000004</v>
      </c>
      <c r="AAK29" s="90">
        <v>5556205.96</v>
      </c>
      <c r="AAL29" s="90">
        <v>4917625.6100000003</v>
      </c>
      <c r="AAM29" s="90">
        <v>282950714.86000001</v>
      </c>
      <c r="AAN29" s="90">
        <v>4549370.8299999991</v>
      </c>
      <c r="AAO29" s="90">
        <v>4900648.9799999995</v>
      </c>
      <c r="AAP29" s="90">
        <v>12529256.939999999</v>
      </c>
      <c r="AAQ29" s="90">
        <v>7360854.5600000015</v>
      </c>
      <c r="AAR29" s="90">
        <v>5041328.51</v>
      </c>
      <c r="AAS29" s="90">
        <v>6340627.9199999999</v>
      </c>
      <c r="AAT29" s="90">
        <v>8272542.8500000006</v>
      </c>
      <c r="AAU29" s="90">
        <v>20141515.640000001</v>
      </c>
      <c r="AAV29" s="90">
        <v>6954074.8100000005</v>
      </c>
      <c r="AAW29" s="90">
        <v>7892576.79</v>
      </c>
      <c r="AAX29" s="90">
        <v>38461501.809999995</v>
      </c>
      <c r="AAY29" s="90">
        <v>16318167.749999998</v>
      </c>
      <c r="AAZ29" s="90">
        <v>4831412.25</v>
      </c>
      <c r="ABA29" s="90">
        <v>8202547.1600000001</v>
      </c>
      <c r="ABB29" s="90">
        <v>4251689.8500000006</v>
      </c>
      <c r="ABC29" s="90">
        <v>2815955.4800000004</v>
      </c>
      <c r="ABD29" s="90">
        <v>4171958.0199999996</v>
      </c>
      <c r="ABE29" s="90">
        <v>5593767.9099999992</v>
      </c>
      <c r="ABF29" s="90">
        <v>39196875.009999998</v>
      </c>
      <c r="ABG29" s="90">
        <v>42405922.159999996</v>
      </c>
      <c r="ABH29" s="90">
        <v>3529142.39</v>
      </c>
      <c r="ABI29" s="90">
        <v>4583573.6500000004</v>
      </c>
      <c r="ABJ29" s="90">
        <v>6167083.4000000004</v>
      </c>
      <c r="ABK29" s="90">
        <v>4992921.7399999993</v>
      </c>
      <c r="ABL29" s="90">
        <v>4998802.72</v>
      </c>
      <c r="ABM29" s="90">
        <v>76248685.730000004</v>
      </c>
      <c r="ABN29" s="90">
        <v>7645654.8299999991</v>
      </c>
      <c r="ABO29" s="90">
        <v>5628763.7500000009</v>
      </c>
      <c r="ABP29" s="90">
        <v>11922632.270000001</v>
      </c>
      <c r="ABQ29" s="90">
        <v>7639264.3000000007</v>
      </c>
      <c r="ABR29" s="90">
        <v>6314371.0199999996</v>
      </c>
      <c r="ABS29" s="90">
        <v>5356790.290000001</v>
      </c>
      <c r="ABT29" s="90">
        <v>7073445.1999999993</v>
      </c>
      <c r="ABU29" s="90">
        <v>5738711.8399999999</v>
      </c>
      <c r="ABV29" s="90">
        <v>45068708.809999995</v>
      </c>
      <c r="ABW29" s="90">
        <v>3581432.9000000004</v>
      </c>
      <c r="ABX29" s="90">
        <v>11850277.08</v>
      </c>
      <c r="ABY29" s="90">
        <v>3145108.1999999997</v>
      </c>
      <c r="ABZ29" s="90">
        <v>3961588.11</v>
      </c>
      <c r="ACA29" s="90">
        <v>23658066.199999999</v>
      </c>
      <c r="ACB29" s="90">
        <v>883524.7300000001</v>
      </c>
      <c r="ACC29" s="90">
        <v>6331794.169999999</v>
      </c>
      <c r="ACD29" s="90">
        <v>3785447.5400000005</v>
      </c>
      <c r="ACE29" s="90">
        <v>3855410.91</v>
      </c>
      <c r="ACF29" s="90">
        <v>3076901.48</v>
      </c>
      <c r="ACG29" s="90">
        <v>69800398.650000006</v>
      </c>
      <c r="ACH29" s="90">
        <v>5029955.7700000005</v>
      </c>
      <c r="ACI29" s="90">
        <v>8629005.6899999995</v>
      </c>
      <c r="ACJ29" s="90">
        <v>11813305.889999999</v>
      </c>
      <c r="ACK29" s="90">
        <v>4985049.3600000003</v>
      </c>
      <c r="ACL29" s="90">
        <v>9242827.6699999999</v>
      </c>
      <c r="ACM29" s="90">
        <v>6451686.5900000008</v>
      </c>
      <c r="ACN29" s="90">
        <v>45481323.18</v>
      </c>
      <c r="ACO29" s="90">
        <v>53659484.310000002</v>
      </c>
      <c r="ACP29" s="90">
        <v>6409286.1500000004</v>
      </c>
      <c r="ACQ29" s="90">
        <v>3353893</v>
      </c>
      <c r="ACR29" s="90">
        <v>10381481.029999999</v>
      </c>
      <c r="ACS29" s="90">
        <v>4050411.9</v>
      </c>
      <c r="ACT29" s="90">
        <v>63041509.699999996</v>
      </c>
      <c r="ACU29" s="90">
        <v>10731011.060000002</v>
      </c>
      <c r="ACV29" s="90">
        <v>8712178.870000001</v>
      </c>
      <c r="ACW29" s="90">
        <v>4473981.6400000006</v>
      </c>
      <c r="ACX29" s="90">
        <v>6023473.4300000006</v>
      </c>
      <c r="ACY29" s="90">
        <v>7283609.7499999991</v>
      </c>
      <c r="ACZ29" s="90">
        <v>4021550.2800000003</v>
      </c>
      <c r="ADA29" s="90">
        <v>3854436.9699999993</v>
      </c>
      <c r="ADB29" s="90">
        <v>2885205.5899999994</v>
      </c>
      <c r="ADC29" s="90">
        <v>4097527.8400000003</v>
      </c>
      <c r="ADD29" s="90">
        <v>54399142.230000004</v>
      </c>
      <c r="ADE29" s="90">
        <v>60646491.629999995</v>
      </c>
      <c r="ADF29" s="90">
        <v>7497696.8200000003</v>
      </c>
      <c r="ADG29" s="90">
        <v>8952721.629999999</v>
      </c>
      <c r="ADH29" s="90">
        <v>6092117.0800000001</v>
      </c>
      <c r="ADI29" s="90">
        <v>4605265.01</v>
      </c>
      <c r="ADJ29" s="90">
        <v>5349295.76</v>
      </c>
      <c r="ADK29" s="90">
        <v>7231840.9100000001</v>
      </c>
      <c r="ADL29" s="90">
        <v>4118916.5</v>
      </c>
      <c r="ADM29" s="90">
        <v>152200957.02999997</v>
      </c>
      <c r="ADN29" s="90">
        <v>30204311.740000002</v>
      </c>
      <c r="ADO29" s="90">
        <v>17066132.559999995</v>
      </c>
      <c r="ADP29" s="90">
        <v>8489810.2100000009</v>
      </c>
      <c r="ADQ29" s="90">
        <v>2699883.8699999996</v>
      </c>
      <c r="ADR29" s="90">
        <v>3810213.9099999997</v>
      </c>
      <c r="ADS29" s="90">
        <v>6367865.7000000002</v>
      </c>
      <c r="ADT29" s="90">
        <v>3508505.23</v>
      </c>
      <c r="ADU29" s="90">
        <v>133754271.41000001</v>
      </c>
      <c r="ADV29" s="90">
        <v>31844361.620000001</v>
      </c>
      <c r="ADW29" s="90">
        <v>24130901.569999997</v>
      </c>
      <c r="ADX29" s="90">
        <v>6157226.5200000005</v>
      </c>
      <c r="ADY29" s="90">
        <v>3558398.2199999997</v>
      </c>
      <c r="ADZ29" s="90">
        <v>3287958.5099999993</v>
      </c>
      <c r="AEA29" s="90">
        <v>6705453.1900000004</v>
      </c>
      <c r="AEB29" s="90">
        <v>6162094.7800000012</v>
      </c>
      <c r="AEC29" s="90">
        <v>10653016.289999999</v>
      </c>
      <c r="AED29" s="90">
        <v>5433087.0900000008</v>
      </c>
      <c r="AEE29" s="90">
        <v>3848439.63</v>
      </c>
      <c r="AEF29" s="90">
        <v>11306285.529999999</v>
      </c>
      <c r="AEG29" s="90">
        <v>4268609.82</v>
      </c>
      <c r="AEH29" s="90">
        <v>4658837.9300000006</v>
      </c>
      <c r="AEI29" s="90">
        <v>7090155.9000000004</v>
      </c>
      <c r="AEJ29" s="90">
        <v>6439744.4300000016</v>
      </c>
      <c r="AEK29" s="90">
        <v>5418784.4400000004</v>
      </c>
      <c r="AEL29" s="90">
        <v>15724162.550000003</v>
      </c>
      <c r="AEM29" s="90">
        <v>7728143.21</v>
      </c>
      <c r="AEN29" s="90">
        <v>7789034.2699999996</v>
      </c>
      <c r="AEO29" s="90">
        <v>98467341.560000002</v>
      </c>
      <c r="AEP29" s="90">
        <v>9185977.6700000018</v>
      </c>
      <c r="AEQ29" s="90">
        <v>9002718.5100000016</v>
      </c>
      <c r="AER29" s="90">
        <v>5687073.6200000001</v>
      </c>
      <c r="AES29" s="90">
        <v>5593995.9799999995</v>
      </c>
      <c r="AET29" s="90">
        <v>14276427.08</v>
      </c>
      <c r="AEU29" s="90">
        <v>3763270.3000000003</v>
      </c>
      <c r="AEV29" s="90">
        <v>7483938.1799999997</v>
      </c>
      <c r="AEW29" s="90">
        <v>5290858.6655000001</v>
      </c>
      <c r="AEX29" s="90">
        <v>7580546.1100000003</v>
      </c>
      <c r="AEY29" s="90">
        <v>92334797.570000008</v>
      </c>
      <c r="AEZ29" s="90">
        <v>55623150.729999989</v>
      </c>
      <c r="AFA29" s="90">
        <v>11369653.890000001</v>
      </c>
      <c r="AFB29" s="90">
        <v>9193156.3999999985</v>
      </c>
      <c r="AFC29" s="90">
        <v>11962804.84</v>
      </c>
      <c r="AFD29" s="90">
        <v>8718419.2399999984</v>
      </c>
      <c r="AFE29" s="90">
        <v>5805780.0699999994</v>
      </c>
      <c r="AFF29" s="90">
        <v>7439641.3300000001</v>
      </c>
      <c r="AFG29" s="90">
        <v>5447457.8599999994</v>
      </c>
      <c r="AFH29" s="90">
        <v>6441453.1599999992</v>
      </c>
      <c r="AFI29" s="90">
        <v>4327541.46</v>
      </c>
      <c r="AFJ29" s="90">
        <v>9515503.7799999993</v>
      </c>
      <c r="AFK29" s="90">
        <v>11655557.459999999</v>
      </c>
      <c r="AFL29" s="90">
        <v>51726364.259999998</v>
      </c>
      <c r="AFM29" s="90">
        <v>9087241.1500000004</v>
      </c>
      <c r="AFN29" s="90">
        <v>2366430.1800000002</v>
      </c>
      <c r="AFO29" s="90">
        <v>5177514.0300000012</v>
      </c>
      <c r="AFP29" s="90">
        <v>5777457.9799999995</v>
      </c>
      <c r="AFQ29" s="90">
        <v>4949444.1399999987</v>
      </c>
      <c r="AFR29" s="90">
        <v>4267275.7699999996</v>
      </c>
      <c r="AFS29" s="90">
        <v>8799043.0300000012</v>
      </c>
      <c r="AFT29" s="90">
        <v>14187508.170000002</v>
      </c>
      <c r="AFU29" s="90">
        <v>4755666.5900000008</v>
      </c>
      <c r="AFV29" s="90">
        <v>13834110.58</v>
      </c>
      <c r="AFW29" s="90">
        <v>5400132.6700000009</v>
      </c>
      <c r="AFX29" s="90">
        <v>64790536.009999998</v>
      </c>
      <c r="AFY29" s="90">
        <v>3909559.7300000004</v>
      </c>
      <c r="AFZ29" s="90">
        <v>3603288.6999999997</v>
      </c>
      <c r="AGA29" s="90">
        <v>4393682.959999999</v>
      </c>
      <c r="AGB29" s="90">
        <v>12884293.25</v>
      </c>
      <c r="AGC29" s="90">
        <v>4493284.76</v>
      </c>
      <c r="AGD29" s="90">
        <v>1792991.32</v>
      </c>
      <c r="AGE29" s="90">
        <v>2377463.7700000005</v>
      </c>
      <c r="AGF29" s="90">
        <v>3177389.73</v>
      </c>
      <c r="AGG29" s="90">
        <v>4247896.4500000011</v>
      </c>
      <c r="AGH29" s="90">
        <v>6778034.29</v>
      </c>
      <c r="AGI29" s="90">
        <v>93392426.770000011</v>
      </c>
      <c r="AGJ29" s="90">
        <v>28906902.449999999</v>
      </c>
      <c r="AGK29" s="90">
        <v>8570350.4699999969</v>
      </c>
      <c r="AGL29" s="90">
        <v>7935148.1699999999</v>
      </c>
      <c r="AGM29" s="90">
        <v>14923115.710000001</v>
      </c>
      <c r="AGN29" s="90">
        <v>23521615.530000005</v>
      </c>
      <c r="AGO29" s="90">
        <v>6395802.0199999996</v>
      </c>
      <c r="AGP29" s="90">
        <v>5541301.5899999999</v>
      </c>
      <c r="AGQ29" s="90">
        <v>226948662.41000003</v>
      </c>
      <c r="AGR29" s="90">
        <v>88544948.620000005</v>
      </c>
      <c r="AGS29" s="90">
        <v>12396702.919999998</v>
      </c>
      <c r="AGT29" s="90">
        <v>11468386.939999999</v>
      </c>
      <c r="AGU29" s="90">
        <v>30138699.560000002</v>
      </c>
      <c r="AGV29" s="90">
        <v>13087819.870000001</v>
      </c>
      <c r="AGW29" s="90">
        <v>7655255.2999999998</v>
      </c>
      <c r="AGX29" s="90">
        <v>9269739.0500000007</v>
      </c>
      <c r="AGY29" s="90">
        <v>2748711.7399999998</v>
      </c>
      <c r="AGZ29" s="90">
        <v>9558992.9099999983</v>
      </c>
      <c r="AHA29" s="90">
        <v>16016882.560000002</v>
      </c>
      <c r="AHB29" s="90">
        <v>5423779.5300000003</v>
      </c>
      <c r="AHC29" s="90">
        <v>4851151.4800000004</v>
      </c>
      <c r="AHD29" s="90">
        <v>6782468.8499999996</v>
      </c>
      <c r="AHE29" s="90">
        <v>4762852.5999999996</v>
      </c>
      <c r="AHF29" s="90">
        <v>3832991.0599999996</v>
      </c>
      <c r="AHG29" s="90">
        <v>4136255.9</v>
      </c>
      <c r="AHH29" s="90">
        <v>49184716.150000006</v>
      </c>
      <c r="AHI29" s="90">
        <v>3918056.2</v>
      </c>
      <c r="AHJ29" s="90">
        <v>3050145.9100000006</v>
      </c>
      <c r="AHK29" s="90">
        <v>5822804.9899999993</v>
      </c>
      <c r="AHL29" s="90">
        <v>9437181.5499999989</v>
      </c>
      <c r="AHM29" s="90">
        <v>4679358.99</v>
      </c>
      <c r="AHN29" s="90">
        <v>7023020.6400000006</v>
      </c>
    </row>
    <row r="30" spans="1:898" ht="21" x14ac:dyDescent="0.35">
      <c r="A30" s="92" t="s">
        <v>681</v>
      </c>
      <c r="B30" s="5" t="s">
        <v>682</v>
      </c>
      <c r="C30" s="90">
        <v>36137003.920000002</v>
      </c>
      <c r="D30" s="90">
        <v>533366.65</v>
      </c>
      <c r="E30" s="90">
        <v>473867.35000000003</v>
      </c>
      <c r="F30" s="90">
        <v>81336.63</v>
      </c>
      <c r="G30" s="90">
        <v>2763320.5</v>
      </c>
      <c r="H30" s="90">
        <v>891900</v>
      </c>
      <c r="I30" s="90">
        <v>1370113.4100000001</v>
      </c>
      <c r="J30" s="90">
        <v>620351.71</v>
      </c>
      <c r="K30" s="90">
        <v>620415.04</v>
      </c>
      <c r="L30" s="90">
        <v>536552.55000000005</v>
      </c>
      <c r="M30" s="90">
        <v>713735.9</v>
      </c>
      <c r="N30" s="90">
        <v>63297.95</v>
      </c>
      <c r="O30" s="90">
        <v>1439691.75</v>
      </c>
      <c r="P30" s="90">
        <v>36103.800000000003</v>
      </c>
      <c r="Q30" s="90">
        <v>521422.55000000005</v>
      </c>
      <c r="R30" s="90">
        <v>361319.2</v>
      </c>
      <c r="S30" s="90">
        <v>59285.7</v>
      </c>
      <c r="T30" s="90">
        <v>122498.47</v>
      </c>
      <c r="U30" s="90">
        <v>35311582.32</v>
      </c>
      <c r="V30" s="90">
        <v>2515987.75</v>
      </c>
      <c r="W30" s="90">
        <v>2262774.23</v>
      </c>
      <c r="X30" s="90">
        <v>1276002.95</v>
      </c>
      <c r="Y30" s="90">
        <v>412387.4</v>
      </c>
      <c r="Z30" s="90">
        <v>794087.9</v>
      </c>
      <c r="AA30" s="90">
        <v>497729.7</v>
      </c>
      <c r="AB30" s="90">
        <v>4660704.75</v>
      </c>
      <c r="AC30" s="90">
        <v>1576366.35</v>
      </c>
      <c r="AD30" s="90">
        <v>248570.34999999998</v>
      </c>
      <c r="AE30" s="90">
        <v>1346959.3</v>
      </c>
      <c r="AF30" s="90">
        <v>933284.1</v>
      </c>
      <c r="AG30" s="90">
        <v>54546.15</v>
      </c>
      <c r="AH30" s="90">
        <v>1647857.93</v>
      </c>
      <c r="AI30" s="90">
        <v>314825.8</v>
      </c>
      <c r="AJ30" s="90">
        <v>127156.7</v>
      </c>
      <c r="AK30" s="90">
        <v>621590.65</v>
      </c>
      <c r="AL30" s="90">
        <v>376229.45</v>
      </c>
      <c r="AM30" s="90">
        <v>1510420.63</v>
      </c>
      <c r="AN30" s="90">
        <v>654162.77</v>
      </c>
      <c r="AO30" s="90">
        <v>628842.15</v>
      </c>
      <c r="AP30" s="90">
        <v>356275.65</v>
      </c>
      <c r="AQ30" s="90">
        <v>103019.9</v>
      </c>
      <c r="AR30" s="90">
        <v>174751.71999999997</v>
      </c>
      <c r="AS30" s="90">
        <v>31926798.879999999</v>
      </c>
      <c r="AT30" s="90">
        <v>27379.85</v>
      </c>
      <c r="AU30" s="90">
        <v>81403.48</v>
      </c>
      <c r="AV30" s="90">
        <v>0</v>
      </c>
      <c r="AW30" s="90">
        <v>20557.199999999997</v>
      </c>
      <c r="AX30" s="90">
        <v>158746.27000000002</v>
      </c>
      <c r="AY30" s="90">
        <v>750093.15</v>
      </c>
      <c r="AZ30" s="90">
        <v>286908.45999999996</v>
      </c>
      <c r="BA30" s="90">
        <v>125257.7</v>
      </c>
      <c r="BB30" s="90">
        <v>444174.75</v>
      </c>
      <c r="BC30" s="90">
        <v>0</v>
      </c>
      <c r="BD30" s="90">
        <v>0</v>
      </c>
      <c r="BE30" s="90">
        <v>34229.5</v>
      </c>
      <c r="BF30" s="90">
        <v>1664536.65</v>
      </c>
      <c r="BG30" s="90">
        <v>136748.6</v>
      </c>
      <c r="BH30" s="90">
        <v>277151.3</v>
      </c>
      <c r="BI30" s="90">
        <v>82071.100000000006</v>
      </c>
      <c r="BJ30" s="90">
        <v>14460.9</v>
      </c>
      <c r="BK30" s="90">
        <v>100097.25</v>
      </c>
      <c r="BL30" s="90">
        <v>338792.07999999996</v>
      </c>
      <c r="BM30" s="90">
        <v>0</v>
      </c>
      <c r="BN30" s="90">
        <v>102260.73</v>
      </c>
      <c r="BO30" s="90">
        <v>0</v>
      </c>
      <c r="BP30" s="90">
        <v>0</v>
      </c>
      <c r="BQ30" s="90">
        <v>394854.48</v>
      </c>
      <c r="BR30" s="90">
        <v>6018</v>
      </c>
      <c r="BS30" s="90">
        <v>196788.53</v>
      </c>
      <c r="BT30" s="90">
        <v>0</v>
      </c>
      <c r="BU30" s="90">
        <v>0</v>
      </c>
      <c r="BV30" s="90">
        <v>45365</v>
      </c>
      <c r="BW30" s="90">
        <v>0</v>
      </c>
      <c r="BX30" s="90">
        <v>1.5</v>
      </c>
      <c r="BY30" s="90">
        <v>7661575.6499999994</v>
      </c>
      <c r="BZ30" s="90">
        <v>1151131.5</v>
      </c>
      <c r="CA30" s="90">
        <v>2145794.27</v>
      </c>
      <c r="CB30" s="90">
        <v>1690398.2999999996</v>
      </c>
      <c r="CC30" s="90">
        <v>65139.75</v>
      </c>
      <c r="CD30" s="90">
        <v>954872.29999999993</v>
      </c>
      <c r="CE30" s="90">
        <v>3297556.5999999996</v>
      </c>
      <c r="CF30" s="90">
        <v>12917166.43</v>
      </c>
      <c r="CG30" s="90">
        <v>15479.3</v>
      </c>
      <c r="CH30" s="90">
        <v>1103788.27</v>
      </c>
      <c r="CI30" s="90">
        <v>62922.58</v>
      </c>
      <c r="CJ30" s="90">
        <v>133521.31</v>
      </c>
      <c r="CK30" s="90">
        <v>0</v>
      </c>
      <c r="CL30" s="90">
        <v>25052.45</v>
      </c>
      <c r="CM30" s="90">
        <v>958128</v>
      </c>
      <c r="CN30" s="90">
        <v>0</v>
      </c>
      <c r="CO30" s="90">
        <v>380810.35</v>
      </c>
      <c r="CP30" s="90">
        <v>40102.82</v>
      </c>
      <c r="CQ30" s="90">
        <v>251142.95</v>
      </c>
      <c r="CR30" s="90">
        <v>1754.18</v>
      </c>
      <c r="CS30" s="90">
        <v>1517534.36</v>
      </c>
      <c r="CT30" s="90">
        <v>567027.35</v>
      </c>
      <c r="CU30" s="90">
        <v>111576.9</v>
      </c>
      <c r="CV30" s="90">
        <v>2057547.75</v>
      </c>
      <c r="CW30" s="90">
        <v>46221.25</v>
      </c>
      <c r="CX30" s="90">
        <v>788621.8</v>
      </c>
      <c r="CY30" s="90">
        <v>100688.6</v>
      </c>
      <c r="CZ30" s="90">
        <v>124237.2</v>
      </c>
      <c r="DA30" s="90">
        <v>6014835.3899999987</v>
      </c>
      <c r="DB30" s="90">
        <v>7201433.040000001</v>
      </c>
      <c r="DC30" s="90">
        <v>0</v>
      </c>
      <c r="DD30" s="90">
        <v>0</v>
      </c>
      <c r="DE30" s="90">
        <v>548941.98</v>
      </c>
      <c r="DF30" s="90">
        <v>0</v>
      </c>
      <c r="DG30" s="90">
        <v>182211.13999999998</v>
      </c>
      <c r="DH30" s="90">
        <v>58248.55</v>
      </c>
      <c r="DI30" s="90">
        <v>155301.25</v>
      </c>
      <c r="DJ30" s="90">
        <v>32735735.140000001</v>
      </c>
      <c r="DK30" s="90">
        <v>237014.11</v>
      </c>
      <c r="DL30" s="90">
        <v>566676.54</v>
      </c>
      <c r="DM30" s="90">
        <v>164986.65</v>
      </c>
      <c r="DN30" s="90">
        <v>187206.35</v>
      </c>
      <c r="DO30" s="90">
        <v>3000181.9</v>
      </c>
      <c r="DP30" s="90">
        <v>2989528.4499999997</v>
      </c>
      <c r="DQ30" s="90">
        <v>2456827.4</v>
      </c>
      <c r="DR30" s="90">
        <v>861536.51</v>
      </c>
      <c r="DS30" s="90">
        <v>4937085.68</v>
      </c>
      <c r="DT30" s="90">
        <v>8470.1</v>
      </c>
      <c r="DU30" s="90">
        <v>0</v>
      </c>
      <c r="DV30" s="90">
        <v>1713642.35</v>
      </c>
      <c r="DW30" s="90">
        <v>0</v>
      </c>
      <c r="DX30" s="90">
        <v>0</v>
      </c>
      <c r="DY30" s="90">
        <v>220114.35</v>
      </c>
      <c r="DZ30" s="90">
        <v>138321.9</v>
      </c>
      <c r="EA30" s="90">
        <v>107972.90000000001</v>
      </c>
      <c r="EB30" s="90">
        <v>0</v>
      </c>
      <c r="EC30" s="90">
        <v>1192638.74</v>
      </c>
      <c r="ED30" s="90">
        <v>2785110.0599999996</v>
      </c>
      <c r="EE30" s="90">
        <v>3904476.39</v>
      </c>
      <c r="EF30" s="90">
        <v>264916.05</v>
      </c>
      <c r="EG30" s="90">
        <v>155063.14000000001</v>
      </c>
      <c r="EH30" s="90">
        <v>370.5</v>
      </c>
      <c r="EI30" s="90">
        <v>133825.5</v>
      </c>
      <c r="EJ30" s="90">
        <v>0</v>
      </c>
      <c r="EK30" s="90">
        <v>0</v>
      </c>
      <c r="EL30" s="90">
        <v>0</v>
      </c>
      <c r="EM30" s="90">
        <v>25176564.359999999</v>
      </c>
      <c r="EN30" s="90">
        <v>25789.65</v>
      </c>
      <c r="EO30" s="90">
        <v>237160.85</v>
      </c>
      <c r="EP30" s="90">
        <v>370187.4</v>
      </c>
      <c r="EQ30" s="90">
        <v>0</v>
      </c>
      <c r="ER30" s="90">
        <v>186569.78999999998</v>
      </c>
      <c r="ES30" s="90">
        <v>834051.25</v>
      </c>
      <c r="ET30" s="90">
        <v>391225.63</v>
      </c>
      <c r="EU30" s="90">
        <v>70258.67</v>
      </c>
      <c r="EV30" s="90">
        <v>0</v>
      </c>
      <c r="EW30" s="90">
        <v>220053.59999999998</v>
      </c>
      <c r="EX30" s="90">
        <v>205238.85</v>
      </c>
      <c r="EY30" s="90">
        <v>451237.9</v>
      </c>
      <c r="EZ30" s="90">
        <v>1955203.2599999998</v>
      </c>
      <c r="FA30" s="90">
        <v>435120</v>
      </c>
      <c r="FB30" s="90">
        <v>547748.94999999995</v>
      </c>
      <c r="FC30" s="90">
        <v>184417.25</v>
      </c>
      <c r="FD30" s="90">
        <v>253685.5</v>
      </c>
      <c r="FE30" s="90">
        <v>271222.5</v>
      </c>
      <c r="FF30" s="90">
        <v>246038.25</v>
      </c>
      <c r="FG30" s="90">
        <v>43865.4</v>
      </c>
      <c r="FH30" s="90">
        <v>31399024.279999997</v>
      </c>
      <c r="FI30" s="90">
        <v>0</v>
      </c>
      <c r="FJ30" s="90">
        <v>0</v>
      </c>
      <c r="FK30" s="90">
        <v>46654.27</v>
      </c>
      <c r="FL30" s="90">
        <v>0</v>
      </c>
      <c r="FM30" s="90">
        <v>186325</v>
      </c>
      <c r="FN30" s="90">
        <v>20188.189999999999</v>
      </c>
      <c r="FO30" s="90">
        <v>0</v>
      </c>
      <c r="FP30" s="90">
        <v>15293907.549999999</v>
      </c>
      <c r="FQ30" s="90">
        <v>0</v>
      </c>
      <c r="FR30" s="90">
        <v>6610</v>
      </c>
      <c r="FS30" s="90">
        <v>83486.350000000006</v>
      </c>
      <c r="FT30" s="90">
        <v>0</v>
      </c>
      <c r="FU30" s="90">
        <v>185083</v>
      </c>
      <c r="FV30" s="90">
        <v>0</v>
      </c>
      <c r="FW30" s="90">
        <v>0</v>
      </c>
      <c r="FX30" s="90">
        <v>0</v>
      </c>
      <c r="FY30" s="90">
        <v>0</v>
      </c>
      <c r="FZ30" s="90">
        <v>6184</v>
      </c>
      <c r="GA30" s="90">
        <v>230869.65</v>
      </c>
      <c r="GB30" s="90">
        <v>0</v>
      </c>
      <c r="GC30" s="90">
        <v>300</v>
      </c>
      <c r="GD30" s="90">
        <v>0</v>
      </c>
      <c r="GE30" s="90">
        <v>106919</v>
      </c>
      <c r="GF30" s="90">
        <v>68533.95</v>
      </c>
      <c r="GG30" s="90">
        <v>140694</v>
      </c>
      <c r="GH30" s="90">
        <v>9851.2000000000007</v>
      </c>
      <c r="GI30" s="90">
        <v>566612.59000000008</v>
      </c>
      <c r="GJ30" s="90">
        <v>85694.9</v>
      </c>
      <c r="GK30" s="90">
        <v>12453</v>
      </c>
      <c r="GL30" s="90">
        <v>36594</v>
      </c>
      <c r="GM30" s="90">
        <v>53728.97</v>
      </c>
      <c r="GN30" s="90">
        <v>436948.61</v>
      </c>
      <c r="GO30" s="90">
        <v>49765.35</v>
      </c>
      <c r="GP30" s="90">
        <v>4627209.7200000007</v>
      </c>
      <c r="GQ30" s="90">
        <v>824619.28</v>
      </c>
      <c r="GR30" s="90">
        <v>632140.78999999992</v>
      </c>
      <c r="GS30" s="90">
        <v>940358.45</v>
      </c>
      <c r="GT30" s="90">
        <v>496935.47</v>
      </c>
      <c r="GU30" s="90">
        <v>987209.02999999991</v>
      </c>
      <c r="GV30" s="90">
        <v>785563.32</v>
      </c>
      <c r="GW30" s="90">
        <v>307707.69</v>
      </c>
      <c r="GX30" s="90">
        <v>5448822.2000000002</v>
      </c>
      <c r="GY30" s="90">
        <v>0</v>
      </c>
      <c r="GZ30" s="90">
        <v>0</v>
      </c>
      <c r="HA30" s="90">
        <v>0</v>
      </c>
      <c r="HB30" s="90">
        <v>2548114.7400000002</v>
      </c>
      <c r="HC30" s="90">
        <v>2107</v>
      </c>
      <c r="HD30" s="90">
        <v>764979</v>
      </c>
      <c r="HE30" s="90">
        <v>108159.4</v>
      </c>
      <c r="HF30" s="90">
        <v>0</v>
      </c>
      <c r="HG30" s="90">
        <v>0</v>
      </c>
      <c r="HH30" s="90">
        <v>69176.66</v>
      </c>
      <c r="HI30" s="90">
        <v>51976.4</v>
      </c>
      <c r="HJ30" s="90">
        <v>50039.35</v>
      </c>
      <c r="HK30" s="90">
        <v>0</v>
      </c>
      <c r="HL30" s="90">
        <v>0</v>
      </c>
      <c r="HM30" s="90">
        <v>1648254.92</v>
      </c>
      <c r="HN30" s="90">
        <v>3419.9</v>
      </c>
      <c r="HO30" s="90">
        <v>301602.3</v>
      </c>
      <c r="HP30" s="90">
        <v>0</v>
      </c>
      <c r="HQ30" s="90">
        <v>3690237.46</v>
      </c>
      <c r="HR30" s="90">
        <v>585201.25</v>
      </c>
      <c r="HS30" s="90">
        <v>77968.399999999994</v>
      </c>
      <c r="HT30" s="90">
        <v>101832.4</v>
      </c>
      <c r="HU30" s="90">
        <v>314249.18400000001</v>
      </c>
      <c r="HV30" s="90">
        <v>2031</v>
      </c>
      <c r="HW30" s="90">
        <v>568047.75</v>
      </c>
      <c r="HX30" s="90">
        <v>365266.45</v>
      </c>
      <c r="HY30" s="90">
        <v>45994.25</v>
      </c>
      <c r="HZ30" s="90">
        <v>287826.34999999998</v>
      </c>
      <c r="IA30" s="90">
        <v>0</v>
      </c>
      <c r="IB30" s="90">
        <v>571033.80000000005</v>
      </c>
      <c r="IC30" s="90">
        <v>26904.95</v>
      </c>
      <c r="ID30" s="90">
        <v>0</v>
      </c>
      <c r="IE30" s="90">
        <v>19845.350000000002</v>
      </c>
      <c r="IF30" s="90">
        <v>42822.2</v>
      </c>
      <c r="IG30" s="90">
        <v>28944749.560000002</v>
      </c>
      <c r="IH30" s="90">
        <v>4465227.25</v>
      </c>
      <c r="II30" s="90">
        <v>7155</v>
      </c>
      <c r="IJ30" s="90">
        <v>81</v>
      </c>
      <c r="IK30" s="90">
        <v>2127</v>
      </c>
      <c r="IL30" s="90">
        <v>0</v>
      </c>
      <c r="IM30" s="90">
        <v>0</v>
      </c>
      <c r="IN30" s="90">
        <v>220962.71000000002</v>
      </c>
      <c r="IO30" s="90">
        <v>80</v>
      </c>
      <c r="IP30" s="90">
        <v>0</v>
      </c>
      <c r="IQ30" s="90">
        <v>288833.25</v>
      </c>
      <c r="IR30" s="90">
        <v>44333412.890000001</v>
      </c>
      <c r="IS30" s="90">
        <v>1650668.35</v>
      </c>
      <c r="IT30" s="90">
        <v>0</v>
      </c>
      <c r="IU30" s="90">
        <v>0</v>
      </c>
      <c r="IV30" s="90">
        <v>0</v>
      </c>
      <c r="IW30" s="90">
        <v>0</v>
      </c>
      <c r="IX30" s="90">
        <v>0</v>
      </c>
      <c r="IY30" s="90">
        <v>0</v>
      </c>
      <c r="IZ30" s="90">
        <v>1253</v>
      </c>
      <c r="JA30" s="90">
        <v>604448.9</v>
      </c>
      <c r="JB30" s="90">
        <v>0</v>
      </c>
      <c r="JC30" s="90">
        <v>0</v>
      </c>
      <c r="JD30" s="90">
        <v>36042072.839999996</v>
      </c>
      <c r="JE30" s="90">
        <v>2738434.25</v>
      </c>
      <c r="JF30" s="90">
        <v>463471</v>
      </c>
      <c r="JG30" s="90">
        <v>3080225.16</v>
      </c>
      <c r="JH30" s="90">
        <v>0</v>
      </c>
      <c r="JI30" s="90">
        <v>0</v>
      </c>
      <c r="JJ30" s="90">
        <v>65181.4</v>
      </c>
      <c r="JK30" s="90">
        <v>0</v>
      </c>
      <c r="JL30" s="90">
        <v>0</v>
      </c>
      <c r="JM30" s="90">
        <v>157372</v>
      </c>
      <c r="JN30" s="90">
        <v>52737.35</v>
      </c>
      <c r="JO30" s="90">
        <v>463300.7</v>
      </c>
      <c r="JP30" s="90">
        <v>37183.949999999997</v>
      </c>
      <c r="JQ30" s="90">
        <v>113543485.48</v>
      </c>
      <c r="JR30" s="90">
        <v>0</v>
      </c>
      <c r="JS30" s="90">
        <v>0</v>
      </c>
      <c r="JT30" s="90">
        <v>0</v>
      </c>
      <c r="JU30" s="90">
        <v>25710</v>
      </c>
      <c r="JV30" s="90">
        <v>0</v>
      </c>
      <c r="JW30" s="90">
        <v>140055.65</v>
      </c>
      <c r="JX30" s="90">
        <v>158607</v>
      </c>
      <c r="JY30" s="90">
        <v>7174</v>
      </c>
      <c r="JZ30" s="90">
        <v>0</v>
      </c>
      <c r="KA30" s="90">
        <v>74744</v>
      </c>
      <c r="KB30" s="90">
        <v>0</v>
      </c>
      <c r="KC30" s="90">
        <v>0</v>
      </c>
      <c r="KD30" s="90">
        <v>32606.23</v>
      </c>
      <c r="KE30" s="90">
        <v>0</v>
      </c>
      <c r="KF30" s="90">
        <v>10472671.57</v>
      </c>
      <c r="KG30" s="90">
        <v>0</v>
      </c>
      <c r="KH30" s="90">
        <v>112663</v>
      </c>
      <c r="KI30" s="90">
        <v>109890.26000000001</v>
      </c>
      <c r="KJ30" s="90">
        <v>116456.98</v>
      </c>
      <c r="KK30" s="90">
        <v>0</v>
      </c>
      <c r="KL30" s="90">
        <v>6896.05</v>
      </c>
      <c r="KM30" s="90">
        <v>62204.35</v>
      </c>
      <c r="KN30" s="90">
        <v>20728.599999999999</v>
      </c>
      <c r="KO30" s="90">
        <v>0</v>
      </c>
      <c r="KP30" s="90">
        <v>0</v>
      </c>
      <c r="KQ30" s="90">
        <v>327800</v>
      </c>
      <c r="KR30" s="90">
        <v>0</v>
      </c>
      <c r="KS30" s="90">
        <v>0</v>
      </c>
      <c r="KT30" s="90">
        <v>63275</v>
      </c>
      <c r="KU30" s="90">
        <v>2307008.1999999997</v>
      </c>
      <c r="KV30" s="90">
        <v>202996.92</v>
      </c>
      <c r="KW30" s="90">
        <v>5933754.0999999996</v>
      </c>
      <c r="KX30" s="90">
        <v>88924</v>
      </c>
      <c r="KY30" s="90">
        <v>18999.5</v>
      </c>
      <c r="KZ30" s="90">
        <v>115576.22</v>
      </c>
      <c r="LA30" s="90">
        <v>0</v>
      </c>
      <c r="LB30" s="90">
        <v>0</v>
      </c>
      <c r="LC30" s="90">
        <v>0</v>
      </c>
      <c r="LD30" s="90">
        <v>0</v>
      </c>
      <c r="LE30" s="90">
        <v>52523307.890000001</v>
      </c>
      <c r="LF30" s="90">
        <v>0</v>
      </c>
      <c r="LG30" s="90">
        <v>0</v>
      </c>
      <c r="LH30" s="90">
        <v>76707.75</v>
      </c>
      <c r="LI30" s="90">
        <v>0</v>
      </c>
      <c r="LJ30" s="90">
        <v>0</v>
      </c>
      <c r="LK30" s="90">
        <v>0</v>
      </c>
      <c r="LL30" s="90">
        <v>350</v>
      </c>
      <c r="LM30" s="90">
        <v>0</v>
      </c>
      <c r="LN30" s="90">
        <v>0</v>
      </c>
      <c r="LO30" s="90">
        <v>730</v>
      </c>
      <c r="LP30" s="90">
        <v>19807.7</v>
      </c>
      <c r="LQ30" s="90">
        <v>0</v>
      </c>
      <c r="LR30" s="90">
        <v>0</v>
      </c>
      <c r="LS30" s="90">
        <v>21873926.369999997</v>
      </c>
      <c r="LT30" s="90">
        <v>11518043.85</v>
      </c>
      <c r="LU30" s="90">
        <v>41062671.009999998</v>
      </c>
      <c r="LV30" s="90">
        <v>0</v>
      </c>
      <c r="LW30" s="90">
        <v>0</v>
      </c>
      <c r="LX30" s="90">
        <v>171624.25</v>
      </c>
      <c r="LY30" s="90">
        <v>5891</v>
      </c>
      <c r="LZ30" s="90">
        <v>78322</v>
      </c>
      <c r="MA30" s="90">
        <v>13058.65</v>
      </c>
      <c r="MB30" s="90">
        <v>0</v>
      </c>
      <c r="MC30" s="90">
        <v>0</v>
      </c>
      <c r="MD30" s="90">
        <v>0</v>
      </c>
      <c r="ME30" s="90">
        <v>4220437.47</v>
      </c>
      <c r="MF30" s="90">
        <v>69864.740000000005</v>
      </c>
      <c r="MG30" s="90">
        <v>11328.08</v>
      </c>
      <c r="MH30" s="90">
        <v>0</v>
      </c>
      <c r="MI30" s="90">
        <v>63819.1</v>
      </c>
      <c r="MJ30" s="90">
        <v>633767.95000000007</v>
      </c>
      <c r="MK30" s="90">
        <v>529281.66999999993</v>
      </c>
      <c r="ML30" s="90">
        <v>0</v>
      </c>
      <c r="MM30" s="90">
        <v>1506935.25</v>
      </c>
      <c r="MN30" s="90">
        <v>137570.07</v>
      </c>
      <c r="MO30" s="90">
        <v>134418.35</v>
      </c>
      <c r="MP30" s="90">
        <v>202527.9</v>
      </c>
      <c r="MQ30" s="90">
        <v>1196299.8500000001</v>
      </c>
      <c r="MR30" s="90">
        <v>0</v>
      </c>
      <c r="MS30" s="90">
        <v>579902.4</v>
      </c>
      <c r="MT30" s="90">
        <v>0</v>
      </c>
      <c r="MU30" s="90">
        <v>99503.6</v>
      </c>
      <c r="MV30" s="90">
        <v>13497644.629999999</v>
      </c>
      <c r="MW30" s="90">
        <v>2862057.9299999997</v>
      </c>
      <c r="MX30" s="90">
        <v>1656657.5</v>
      </c>
      <c r="MY30" s="90">
        <v>13484.8</v>
      </c>
      <c r="MZ30" s="90">
        <v>291004.7</v>
      </c>
      <c r="NA30" s="90">
        <v>152921.5</v>
      </c>
      <c r="NB30" s="90">
        <v>13133473.189999999</v>
      </c>
      <c r="NC30" s="90">
        <v>853353.14999999991</v>
      </c>
      <c r="ND30" s="90">
        <v>31585.87</v>
      </c>
      <c r="NE30" s="90">
        <v>4090193.28</v>
      </c>
      <c r="NF30" s="90">
        <v>108897.4</v>
      </c>
      <c r="NG30" s="90">
        <v>712937.25</v>
      </c>
      <c r="NH30" s="90">
        <v>0</v>
      </c>
      <c r="NI30" s="90">
        <v>5695561.0599999996</v>
      </c>
      <c r="NJ30" s="90">
        <v>0</v>
      </c>
      <c r="NK30" s="90">
        <v>0</v>
      </c>
      <c r="NL30" s="90">
        <v>0</v>
      </c>
      <c r="NM30" s="90">
        <v>750546.3</v>
      </c>
      <c r="NN30" s="90">
        <v>16519322.869999999</v>
      </c>
      <c r="NO30" s="90">
        <v>0</v>
      </c>
      <c r="NP30" s="90">
        <v>471844.5</v>
      </c>
      <c r="NQ30" s="90">
        <v>419512.75</v>
      </c>
      <c r="NR30" s="90">
        <v>217726.69999999998</v>
      </c>
      <c r="NS30" s="90">
        <v>0</v>
      </c>
      <c r="NT30" s="90">
        <v>510614.55</v>
      </c>
      <c r="NU30" s="90">
        <v>26895754.740000002</v>
      </c>
      <c r="NV30" s="90">
        <v>46261972.400000006</v>
      </c>
      <c r="NW30" s="90">
        <v>1468286.85</v>
      </c>
      <c r="NX30" s="90">
        <v>313871.19</v>
      </c>
      <c r="NY30" s="90">
        <v>1715.5</v>
      </c>
      <c r="NZ30" s="90">
        <v>838989.70000000007</v>
      </c>
      <c r="OA30" s="90">
        <v>146044.69</v>
      </c>
      <c r="OB30" s="90">
        <v>16339715.370000001</v>
      </c>
      <c r="OC30" s="90">
        <v>4227383.5</v>
      </c>
      <c r="OD30" s="90">
        <v>516457.7</v>
      </c>
      <c r="OE30" s="90">
        <v>16398242.489999998</v>
      </c>
      <c r="OF30" s="90">
        <v>0</v>
      </c>
      <c r="OG30" s="90">
        <v>2498988.5299999998</v>
      </c>
      <c r="OH30" s="90">
        <v>459451.83</v>
      </c>
      <c r="OI30" s="90">
        <v>0</v>
      </c>
      <c r="OJ30" s="90">
        <v>1043765.95</v>
      </c>
      <c r="OK30" s="90">
        <v>0</v>
      </c>
      <c r="OL30" s="90">
        <v>6818849.2000000002</v>
      </c>
      <c r="OM30" s="90">
        <v>7978404.2199999997</v>
      </c>
      <c r="ON30" s="90">
        <v>0</v>
      </c>
      <c r="OO30" s="90">
        <v>0</v>
      </c>
      <c r="OP30" s="90">
        <v>0</v>
      </c>
      <c r="OQ30" s="90">
        <v>11659221.490000002</v>
      </c>
      <c r="OR30" s="90">
        <v>286125.75</v>
      </c>
      <c r="OS30" s="90">
        <v>1651903.03</v>
      </c>
      <c r="OT30" s="90">
        <v>47581.7</v>
      </c>
      <c r="OU30" s="90">
        <v>600794.87</v>
      </c>
      <c r="OV30" s="90">
        <v>2925368.9000000004</v>
      </c>
      <c r="OW30" s="90">
        <v>495045.1</v>
      </c>
      <c r="OX30" s="90">
        <v>1816293.2</v>
      </c>
      <c r="OY30" s="90">
        <v>320017.19999999995</v>
      </c>
      <c r="OZ30" s="90">
        <v>6502663.2699999996</v>
      </c>
      <c r="PA30" s="90">
        <v>354037.5</v>
      </c>
      <c r="PB30" s="90">
        <v>2710739</v>
      </c>
      <c r="PC30" s="90">
        <v>0</v>
      </c>
      <c r="PD30" s="90">
        <v>0</v>
      </c>
      <c r="PE30" s="90">
        <v>1489254.9</v>
      </c>
      <c r="PF30" s="90">
        <v>214367.5</v>
      </c>
      <c r="PG30" s="90">
        <v>0</v>
      </c>
      <c r="PH30" s="90">
        <v>921576.72</v>
      </c>
      <c r="PI30" s="90">
        <v>0</v>
      </c>
      <c r="PJ30" s="90">
        <v>1431267.19</v>
      </c>
      <c r="PK30" s="90">
        <v>0</v>
      </c>
      <c r="PL30" s="90">
        <v>99466.05</v>
      </c>
      <c r="PM30" s="90">
        <v>597307</v>
      </c>
      <c r="PN30" s="90">
        <v>0</v>
      </c>
      <c r="PO30" s="90">
        <v>6412.17</v>
      </c>
      <c r="PP30" s="90">
        <v>0</v>
      </c>
      <c r="PQ30" s="90">
        <v>30080.7</v>
      </c>
      <c r="PR30" s="90">
        <v>13580508.290000001</v>
      </c>
      <c r="PS30" s="90">
        <v>284547.21000000002</v>
      </c>
      <c r="PT30" s="90">
        <v>191473.2</v>
      </c>
      <c r="PU30" s="90">
        <v>181307.4</v>
      </c>
      <c r="PV30" s="90">
        <v>28702909.769999996</v>
      </c>
      <c r="PW30" s="90">
        <v>0.14000000000000001</v>
      </c>
      <c r="PX30" s="90">
        <v>3417</v>
      </c>
      <c r="PY30" s="90">
        <v>3601811.95</v>
      </c>
      <c r="PZ30" s="90">
        <v>0</v>
      </c>
      <c r="QA30" s="90">
        <v>11981.92</v>
      </c>
      <c r="QB30" s="90">
        <v>675071.14</v>
      </c>
      <c r="QC30" s="90">
        <v>350</v>
      </c>
      <c r="QD30" s="90">
        <v>137732.15</v>
      </c>
      <c r="QE30" s="90">
        <v>173463.55</v>
      </c>
      <c r="QF30" s="90">
        <v>825036.64</v>
      </c>
      <c r="QG30" s="90">
        <v>1076986.17</v>
      </c>
      <c r="QH30" s="90">
        <v>46751.740000000005</v>
      </c>
      <c r="QI30" s="90">
        <v>0</v>
      </c>
      <c r="QJ30" s="90">
        <v>154830.76</v>
      </c>
      <c r="QK30" s="90">
        <v>0</v>
      </c>
      <c r="QL30" s="90">
        <v>322340.25</v>
      </c>
      <c r="QM30" s="90">
        <v>0</v>
      </c>
      <c r="QN30" s="90">
        <v>0</v>
      </c>
      <c r="QO30" s="90">
        <v>0</v>
      </c>
      <c r="QP30" s="90">
        <v>0</v>
      </c>
      <c r="QQ30" s="90">
        <v>0</v>
      </c>
      <c r="QR30" s="90">
        <v>7575242.4500000002</v>
      </c>
      <c r="QS30" s="90">
        <v>108804.95</v>
      </c>
      <c r="QT30" s="90">
        <v>944545.57</v>
      </c>
      <c r="QU30" s="90">
        <v>278920.87</v>
      </c>
      <c r="QV30" s="90">
        <v>81389.009999999995</v>
      </c>
      <c r="QW30" s="90">
        <v>909450.67</v>
      </c>
      <c r="QX30" s="90">
        <v>39304.18</v>
      </c>
      <c r="QY30" s="90">
        <v>391888.84</v>
      </c>
      <c r="QZ30" s="90">
        <v>621828.15</v>
      </c>
      <c r="RA30" s="90">
        <v>289806.15999999997</v>
      </c>
      <c r="RB30" s="90">
        <v>98174.110000000015</v>
      </c>
      <c r="RC30" s="90">
        <v>303770.2</v>
      </c>
      <c r="RD30" s="90">
        <v>0</v>
      </c>
      <c r="RE30" s="90">
        <v>21216435.510000002</v>
      </c>
      <c r="RF30" s="90">
        <v>0</v>
      </c>
      <c r="RG30" s="90">
        <v>0</v>
      </c>
      <c r="RH30" s="90">
        <v>0</v>
      </c>
      <c r="RI30" s="90">
        <v>0</v>
      </c>
      <c r="RJ30" s="90">
        <v>0</v>
      </c>
      <c r="RK30" s="90">
        <v>29854.5</v>
      </c>
      <c r="RL30" s="90">
        <v>0</v>
      </c>
      <c r="RM30" s="90">
        <v>0</v>
      </c>
      <c r="RN30" s="90">
        <v>206180</v>
      </c>
      <c r="RO30" s="90">
        <v>0</v>
      </c>
      <c r="RP30" s="90">
        <v>0</v>
      </c>
      <c r="RQ30" s="90">
        <v>0</v>
      </c>
      <c r="RR30" s="90">
        <v>1346732.6</v>
      </c>
      <c r="RS30" s="90">
        <v>0</v>
      </c>
      <c r="RT30" s="90">
        <v>0</v>
      </c>
      <c r="RU30" s="90">
        <v>33626.199999999997</v>
      </c>
      <c r="RV30" s="90">
        <v>0</v>
      </c>
      <c r="RW30" s="90">
        <v>0</v>
      </c>
      <c r="RX30" s="90">
        <v>0</v>
      </c>
      <c r="RY30" s="90">
        <v>19384453.530000001</v>
      </c>
      <c r="RZ30" s="90">
        <v>384102.62</v>
      </c>
      <c r="SA30" s="90">
        <v>335649.89999999997</v>
      </c>
      <c r="SB30" s="90">
        <v>865419.9</v>
      </c>
      <c r="SC30" s="90">
        <v>2215680.75</v>
      </c>
      <c r="SD30" s="90">
        <v>929157.99</v>
      </c>
      <c r="SE30" s="90">
        <v>853747.55999999994</v>
      </c>
      <c r="SF30" s="90">
        <v>1792374.5</v>
      </c>
      <c r="SG30" s="90">
        <v>198386.6</v>
      </c>
      <c r="SH30" s="90">
        <v>476328.95</v>
      </c>
      <c r="SI30" s="90">
        <v>2527409.44</v>
      </c>
      <c r="SJ30" s="90">
        <v>76172.62</v>
      </c>
      <c r="SK30" s="90">
        <v>9364242.3200000003</v>
      </c>
      <c r="SL30" s="90">
        <v>821522.95</v>
      </c>
      <c r="SM30" s="90">
        <v>1014073.3</v>
      </c>
      <c r="SN30" s="90">
        <v>9247484.0500000007</v>
      </c>
      <c r="SO30" s="90">
        <v>10485084.459999999</v>
      </c>
      <c r="SP30" s="90">
        <v>618989.69999999995</v>
      </c>
      <c r="SQ30" s="90">
        <v>687233.78</v>
      </c>
      <c r="SR30" s="90">
        <v>646285.77999999991</v>
      </c>
      <c r="SS30" s="90">
        <v>7947740.4399999995</v>
      </c>
      <c r="ST30" s="90">
        <v>301040.40000000002</v>
      </c>
      <c r="SU30" s="90">
        <v>2350097.42</v>
      </c>
      <c r="SV30" s="90">
        <v>2590719.1</v>
      </c>
      <c r="SW30" s="90">
        <v>102910.7</v>
      </c>
      <c r="SX30" s="90">
        <v>1002216.49</v>
      </c>
      <c r="SY30" s="90">
        <v>688538.14999999991</v>
      </c>
      <c r="SZ30" s="90">
        <v>3414132.0500000003</v>
      </c>
      <c r="TA30" s="90">
        <v>1061355.6599999999</v>
      </c>
      <c r="TB30" s="90">
        <v>431872.3</v>
      </c>
      <c r="TC30" s="90">
        <v>1096549.3500000001</v>
      </c>
      <c r="TD30" s="90">
        <v>1025336.59</v>
      </c>
      <c r="TE30" s="90">
        <v>628077.3600000001</v>
      </c>
      <c r="TF30" s="90">
        <v>943494.55</v>
      </c>
      <c r="TG30" s="90">
        <v>1241798.45</v>
      </c>
      <c r="TH30" s="90">
        <v>0</v>
      </c>
      <c r="TI30" s="90">
        <v>1470.8</v>
      </c>
      <c r="TJ30" s="90">
        <v>778302.7</v>
      </c>
      <c r="TK30" s="90">
        <v>2297188.75</v>
      </c>
      <c r="TL30" s="90">
        <v>0</v>
      </c>
      <c r="TM30" s="90">
        <v>0</v>
      </c>
      <c r="TN30" s="90">
        <v>2885627.25</v>
      </c>
      <c r="TO30" s="90">
        <v>234975.59999999998</v>
      </c>
      <c r="TP30" s="90">
        <v>108155.59</v>
      </c>
      <c r="TQ30" s="90">
        <v>359141.80000000005</v>
      </c>
      <c r="TR30" s="90">
        <v>260368.47</v>
      </c>
      <c r="TS30" s="90">
        <v>410717</v>
      </c>
      <c r="TT30" s="90">
        <v>372633.7</v>
      </c>
      <c r="TU30" s="90">
        <v>14335.5</v>
      </c>
      <c r="TV30" s="90">
        <v>5806.4</v>
      </c>
      <c r="TW30" s="90">
        <v>2727291.73</v>
      </c>
      <c r="TX30" s="90">
        <v>153265.79999999999</v>
      </c>
      <c r="TY30" s="90">
        <v>10607468.530000001</v>
      </c>
      <c r="TZ30" s="90">
        <v>4554077.37</v>
      </c>
      <c r="UA30" s="90">
        <v>249760.95</v>
      </c>
      <c r="UB30" s="90">
        <v>814579.68</v>
      </c>
      <c r="UC30" s="90">
        <v>5997308.2300000004</v>
      </c>
      <c r="UD30" s="90">
        <v>82384.73000000001</v>
      </c>
      <c r="UE30" s="90">
        <v>12618.4</v>
      </c>
      <c r="UF30" s="90">
        <v>1740301.01</v>
      </c>
      <c r="UG30" s="90">
        <v>1035126.75</v>
      </c>
      <c r="UH30" s="90">
        <v>26559063.469999999</v>
      </c>
      <c r="UI30" s="90">
        <v>987530.85</v>
      </c>
      <c r="UJ30" s="90">
        <v>358438.83</v>
      </c>
      <c r="UK30" s="90">
        <v>889214.10999999987</v>
      </c>
      <c r="UL30" s="90">
        <v>831599.1</v>
      </c>
      <c r="UM30" s="90">
        <v>1331135.1500000001</v>
      </c>
      <c r="UN30" s="90">
        <v>17966027.429999996</v>
      </c>
      <c r="UO30" s="90">
        <v>284595.75</v>
      </c>
      <c r="UP30" s="90">
        <v>993298.2</v>
      </c>
      <c r="UQ30" s="90">
        <v>3144005.26</v>
      </c>
      <c r="UR30" s="90">
        <v>487580.01999999996</v>
      </c>
      <c r="US30" s="90">
        <v>299132.45</v>
      </c>
      <c r="UT30" s="90">
        <v>931808.79999999993</v>
      </c>
      <c r="UU30" s="90">
        <v>27550.95</v>
      </c>
      <c r="UV30" s="90">
        <v>681645.88</v>
      </c>
      <c r="UW30" s="90">
        <v>958990.29999999993</v>
      </c>
      <c r="UX30" s="90">
        <v>483000.9</v>
      </c>
      <c r="UY30" s="90">
        <v>1085309.3</v>
      </c>
      <c r="UZ30" s="90">
        <v>1933519.49</v>
      </c>
      <c r="VA30" s="90">
        <v>538116.10000000009</v>
      </c>
      <c r="VB30" s="90">
        <v>8265.9500000000007</v>
      </c>
      <c r="VC30" s="90">
        <v>118529.23000000001</v>
      </c>
      <c r="VD30" s="90">
        <v>427764.1</v>
      </c>
      <c r="VE30" s="90">
        <v>30160.600000000002</v>
      </c>
      <c r="VF30" s="90">
        <v>1722572.8199999998</v>
      </c>
      <c r="VG30" s="90">
        <v>292254.03000000003</v>
      </c>
      <c r="VH30" s="90">
        <v>204819.85</v>
      </c>
      <c r="VI30" s="90">
        <v>0</v>
      </c>
      <c r="VJ30" s="90">
        <v>4791758.79</v>
      </c>
      <c r="VK30" s="90">
        <v>173631.15000000002</v>
      </c>
      <c r="VL30" s="90">
        <v>112481.9</v>
      </c>
      <c r="VM30" s="90">
        <v>15116</v>
      </c>
      <c r="VN30" s="90">
        <v>945912.8</v>
      </c>
      <c r="VO30" s="90">
        <v>3180720.38</v>
      </c>
      <c r="VP30" s="90">
        <v>263251.39999999997</v>
      </c>
      <c r="VQ30" s="90">
        <v>1201828.1400000001</v>
      </c>
      <c r="VR30" s="90">
        <v>1231835</v>
      </c>
      <c r="VS30" s="90">
        <v>1295924.95</v>
      </c>
      <c r="VT30" s="90">
        <v>276843.3</v>
      </c>
      <c r="VU30" s="90">
        <v>534256.25</v>
      </c>
      <c r="VV30" s="90">
        <v>205451.97999999998</v>
      </c>
      <c r="VW30" s="90">
        <v>12747.8</v>
      </c>
      <c r="VX30" s="90">
        <v>2558.96</v>
      </c>
      <c r="VY30" s="90">
        <v>47021853.810000002</v>
      </c>
      <c r="VZ30" s="90">
        <v>828757.26</v>
      </c>
      <c r="WA30" s="90">
        <v>108283.85</v>
      </c>
      <c r="WB30" s="90">
        <v>107195.01000000001</v>
      </c>
      <c r="WC30" s="90">
        <v>399952.1</v>
      </c>
      <c r="WD30" s="90">
        <v>729680.51</v>
      </c>
      <c r="WE30" s="90">
        <v>925576.45</v>
      </c>
      <c r="WF30" s="90">
        <v>1435302.35</v>
      </c>
      <c r="WG30" s="90">
        <v>448130.44999999995</v>
      </c>
      <c r="WH30" s="90">
        <v>2104232.33</v>
      </c>
      <c r="WI30" s="90">
        <v>151782.45000000001</v>
      </c>
      <c r="WJ30" s="90">
        <v>2014958.67</v>
      </c>
      <c r="WK30" s="90">
        <v>211661.59999999998</v>
      </c>
      <c r="WL30" s="90">
        <v>2181351.0499999998</v>
      </c>
      <c r="WM30" s="90">
        <v>2959574.66</v>
      </c>
      <c r="WN30" s="90">
        <v>335865</v>
      </c>
      <c r="WO30" s="90">
        <v>1792320.4200000002</v>
      </c>
      <c r="WP30" s="90">
        <v>2044479.65</v>
      </c>
      <c r="WQ30" s="90">
        <v>320610.07</v>
      </c>
      <c r="WR30" s="90">
        <v>919281.9</v>
      </c>
      <c r="WS30" s="90">
        <v>1421728.95</v>
      </c>
      <c r="WT30" s="90">
        <v>124424.12</v>
      </c>
      <c r="WU30" s="90">
        <v>0</v>
      </c>
      <c r="WV30" s="90">
        <v>436080.38999999996</v>
      </c>
      <c r="WW30" s="90">
        <v>462552.63</v>
      </c>
      <c r="WX30" s="90">
        <v>14657.46</v>
      </c>
      <c r="WY30" s="90">
        <v>325000</v>
      </c>
      <c r="WZ30" s="90">
        <v>116626.8</v>
      </c>
      <c r="XA30" s="90">
        <v>1293403.1499999999</v>
      </c>
      <c r="XB30" s="90">
        <v>4866.8500000000004</v>
      </c>
      <c r="XC30" s="90">
        <v>165686.70000000001</v>
      </c>
      <c r="XD30" s="90">
        <v>0</v>
      </c>
      <c r="XE30" s="90">
        <v>0</v>
      </c>
      <c r="XF30" s="90">
        <v>5407710.0299999993</v>
      </c>
      <c r="XG30" s="90">
        <v>47496.53</v>
      </c>
      <c r="XH30" s="90">
        <v>199409.45</v>
      </c>
      <c r="XI30" s="90">
        <v>3086161.3499999996</v>
      </c>
      <c r="XJ30" s="90">
        <v>245311.8</v>
      </c>
      <c r="XK30" s="90">
        <v>667124</v>
      </c>
      <c r="XL30" s="90">
        <v>1410511.37</v>
      </c>
      <c r="XM30" s="90">
        <v>215097.41</v>
      </c>
      <c r="XN30" s="90">
        <v>371184</v>
      </c>
      <c r="XO30" s="90">
        <v>482285.15</v>
      </c>
      <c r="XP30" s="90">
        <v>1635</v>
      </c>
      <c r="XQ30" s="90">
        <v>304281.10000000003</v>
      </c>
      <c r="XR30" s="90">
        <v>151897.4</v>
      </c>
      <c r="XS30" s="90">
        <v>1025204.95</v>
      </c>
      <c r="XT30" s="90">
        <v>154091.69999999998</v>
      </c>
      <c r="XU30" s="90">
        <v>127175.25</v>
      </c>
      <c r="XV30" s="90">
        <v>201910.25</v>
      </c>
      <c r="XW30" s="90">
        <v>170369.8</v>
      </c>
      <c r="XX30" s="90">
        <v>114734.35</v>
      </c>
      <c r="XY30" s="90">
        <v>228401.85</v>
      </c>
      <c r="XZ30" s="90">
        <v>179054.9</v>
      </c>
      <c r="YA30" s="90">
        <v>80850</v>
      </c>
      <c r="YB30" s="90">
        <v>567106.82999999996</v>
      </c>
      <c r="YC30" s="90">
        <v>7156233.5399999991</v>
      </c>
      <c r="YD30" s="90">
        <v>203615.4</v>
      </c>
      <c r="YE30" s="90">
        <v>915987.6</v>
      </c>
      <c r="YF30" s="90">
        <v>622199.5</v>
      </c>
      <c r="YG30" s="90">
        <v>3395589.6100000003</v>
      </c>
      <c r="YH30" s="90">
        <v>569696.94999999995</v>
      </c>
      <c r="YI30" s="90">
        <v>501237.1</v>
      </c>
      <c r="YJ30" s="90">
        <v>296472.13</v>
      </c>
      <c r="YK30" s="90">
        <v>960346.25</v>
      </c>
      <c r="YL30" s="90">
        <v>701480.65999999992</v>
      </c>
      <c r="YM30" s="90">
        <v>219881.3</v>
      </c>
      <c r="YN30" s="90">
        <v>254746</v>
      </c>
      <c r="YO30" s="90">
        <v>231384.14</v>
      </c>
      <c r="YP30" s="90">
        <v>346472.6</v>
      </c>
      <c r="YQ30" s="90">
        <v>317459.61</v>
      </c>
      <c r="YR30" s="90">
        <v>118356.44</v>
      </c>
      <c r="YS30" s="90">
        <v>136632.79</v>
      </c>
      <c r="YT30" s="90">
        <v>9173626.7799999993</v>
      </c>
      <c r="YU30" s="90">
        <v>89586.55</v>
      </c>
      <c r="YV30" s="90">
        <v>453185.1</v>
      </c>
      <c r="YW30" s="90">
        <v>0</v>
      </c>
      <c r="YX30" s="90">
        <v>146</v>
      </c>
      <c r="YY30" s="90">
        <v>220619.44999999998</v>
      </c>
      <c r="YZ30" s="90">
        <v>203834.05000000002</v>
      </c>
      <c r="ZA30" s="90">
        <v>824154.04</v>
      </c>
      <c r="ZB30" s="90">
        <v>53140.3</v>
      </c>
      <c r="ZC30" s="90">
        <v>182098.77</v>
      </c>
      <c r="ZD30" s="90">
        <v>233222</v>
      </c>
      <c r="ZE30" s="90">
        <v>235893</v>
      </c>
      <c r="ZF30" s="90">
        <v>446903.64</v>
      </c>
      <c r="ZG30" s="90">
        <v>164272.04</v>
      </c>
      <c r="ZH30" s="90">
        <v>134703</v>
      </c>
      <c r="ZI30" s="90">
        <v>1374017.48</v>
      </c>
      <c r="ZJ30" s="90">
        <v>3089880.48</v>
      </c>
      <c r="ZK30" s="90">
        <v>939150.74</v>
      </c>
      <c r="ZL30" s="90">
        <v>1448215.67</v>
      </c>
      <c r="ZM30" s="90">
        <v>756441.08000000007</v>
      </c>
      <c r="ZN30" s="90">
        <v>2479300.7199999997</v>
      </c>
      <c r="ZO30" s="90">
        <v>2417682.0299999998</v>
      </c>
      <c r="ZP30" s="90">
        <v>1223266.23</v>
      </c>
      <c r="ZQ30" s="90">
        <v>25249</v>
      </c>
      <c r="ZR30" s="90">
        <v>2297279.48</v>
      </c>
      <c r="ZS30" s="90">
        <v>3640840.1900000004</v>
      </c>
      <c r="ZT30" s="90">
        <v>145049.06</v>
      </c>
      <c r="ZU30" s="90">
        <v>480708.44000000006</v>
      </c>
      <c r="ZV30" s="90">
        <v>439784.16</v>
      </c>
      <c r="ZW30" s="90">
        <v>255218.6</v>
      </c>
      <c r="ZX30" s="90">
        <v>97837</v>
      </c>
      <c r="ZY30" s="90">
        <v>751858.9</v>
      </c>
      <c r="ZZ30" s="90">
        <v>198583.41</v>
      </c>
      <c r="AAA30" s="90">
        <v>341697.8</v>
      </c>
      <c r="AAB30" s="90">
        <v>995489.92999999993</v>
      </c>
      <c r="AAC30" s="90">
        <v>1336997.81</v>
      </c>
      <c r="AAD30" s="90">
        <v>688544.8600000001</v>
      </c>
      <c r="AAE30" s="90">
        <v>119752.25</v>
      </c>
      <c r="AAF30" s="90">
        <v>3991172.9</v>
      </c>
      <c r="AAG30" s="90">
        <v>80910.850000000006</v>
      </c>
      <c r="AAH30" s="90">
        <v>0</v>
      </c>
      <c r="AAI30" s="90">
        <v>462665.76</v>
      </c>
      <c r="AAJ30" s="90">
        <v>542489.56999999995</v>
      </c>
      <c r="AAK30" s="90">
        <v>278573.88</v>
      </c>
      <c r="AAL30" s="90">
        <v>55889.9</v>
      </c>
      <c r="AAM30" s="90">
        <v>64954060.190000013</v>
      </c>
      <c r="AAN30" s="90">
        <v>22696.280000000002</v>
      </c>
      <c r="AAO30" s="90">
        <v>154573.11000000002</v>
      </c>
      <c r="AAP30" s="90">
        <v>58482.69</v>
      </c>
      <c r="AAQ30" s="90">
        <v>108677.09</v>
      </c>
      <c r="AAR30" s="90">
        <v>102521.87999999999</v>
      </c>
      <c r="AAS30" s="90">
        <v>149526.04999999999</v>
      </c>
      <c r="AAT30" s="90">
        <v>3311397.4899999998</v>
      </c>
      <c r="AAU30" s="90">
        <v>1109200.8900000001</v>
      </c>
      <c r="AAV30" s="90">
        <v>20716.02</v>
      </c>
      <c r="AAW30" s="90">
        <v>19547.37</v>
      </c>
      <c r="AAX30" s="90">
        <v>1608441.06</v>
      </c>
      <c r="AAY30" s="90">
        <v>952759.27</v>
      </c>
      <c r="AAZ30" s="90">
        <v>86519.95</v>
      </c>
      <c r="ABA30" s="90">
        <v>1906.69</v>
      </c>
      <c r="ABB30" s="90">
        <v>54598.26</v>
      </c>
      <c r="ABC30" s="90">
        <v>2313</v>
      </c>
      <c r="ABD30" s="90">
        <v>79629.06</v>
      </c>
      <c r="ABE30" s="90">
        <v>14136</v>
      </c>
      <c r="ABF30" s="90">
        <v>555983.78</v>
      </c>
      <c r="ABG30" s="90">
        <v>633455.21</v>
      </c>
      <c r="ABH30" s="90">
        <v>473456.35</v>
      </c>
      <c r="ABI30" s="90">
        <v>45206.7</v>
      </c>
      <c r="ABJ30" s="90">
        <v>0</v>
      </c>
      <c r="ABK30" s="90">
        <v>100412.45</v>
      </c>
      <c r="ABL30" s="90">
        <v>6239.14</v>
      </c>
      <c r="ABM30" s="90">
        <v>5495957.2700000005</v>
      </c>
      <c r="ABN30" s="90">
        <v>176133</v>
      </c>
      <c r="ABO30" s="90">
        <v>0</v>
      </c>
      <c r="ABP30" s="90">
        <v>34304.949999999997</v>
      </c>
      <c r="ABQ30" s="90">
        <v>118574.2</v>
      </c>
      <c r="ABR30" s="90">
        <v>89162.2</v>
      </c>
      <c r="ABS30" s="90">
        <v>0</v>
      </c>
      <c r="ABT30" s="90">
        <v>0</v>
      </c>
      <c r="ABU30" s="90">
        <v>0</v>
      </c>
      <c r="ABV30" s="90">
        <v>5586371.3700000001</v>
      </c>
      <c r="ABW30" s="90">
        <v>88075.04</v>
      </c>
      <c r="ABX30" s="90">
        <v>1317154</v>
      </c>
      <c r="ABY30" s="90">
        <v>23631</v>
      </c>
      <c r="ABZ30" s="90">
        <v>408812.55</v>
      </c>
      <c r="ACA30" s="90">
        <v>1768785.2</v>
      </c>
      <c r="ACB30" s="90">
        <v>51300.270000000004</v>
      </c>
      <c r="ACC30" s="90">
        <v>72663.599999999991</v>
      </c>
      <c r="ACD30" s="90">
        <v>38114.630000000005</v>
      </c>
      <c r="ACE30" s="90">
        <v>564418.35</v>
      </c>
      <c r="ACF30" s="90">
        <v>633195.15</v>
      </c>
      <c r="ACG30" s="90">
        <v>4411973.8500000006</v>
      </c>
      <c r="ACH30" s="90">
        <v>0</v>
      </c>
      <c r="ACI30" s="90">
        <v>204881.31</v>
      </c>
      <c r="ACJ30" s="90">
        <v>175896.95</v>
      </c>
      <c r="ACK30" s="90">
        <v>0</v>
      </c>
      <c r="ACL30" s="90">
        <v>0</v>
      </c>
      <c r="ACM30" s="90">
        <v>0</v>
      </c>
      <c r="ACN30" s="90">
        <v>3533686</v>
      </c>
      <c r="ACO30" s="90">
        <v>0</v>
      </c>
      <c r="ACP30" s="90">
        <v>0</v>
      </c>
      <c r="ACQ30" s="90">
        <v>0</v>
      </c>
      <c r="ACR30" s="90">
        <v>3276367.6</v>
      </c>
      <c r="ACS30" s="90">
        <v>0</v>
      </c>
      <c r="ACT30" s="90">
        <v>0</v>
      </c>
      <c r="ACU30" s="90">
        <v>20</v>
      </c>
      <c r="ACV30" s="90">
        <v>180466.75</v>
      </c>
      <c r="ACW30" s="90">
        <v>0</v>
      </c>
      <c r="ACX30" s="90">
        <v>0</v>
      </c>
      <c r="ACY30" s="90">
        <v>151155</v>
      </c>
      <c r="ACZ30" s="90">
        <v>0</v>
      </c>
      <c r="ADA30" s="90">
        <v>0</v>
      </c>
      <c r="ADB30" s="90">
        <v>144751.26</v>
      </c>
      <c r="ADC30" s="90">
        <v>183426</v>
      </c>
      <c r="ADD30" s="90">
        <v>37238051.25</v>
      </c>
      <c r="ADE30" s="90">
        <v>27892572.850000001</v>
      </c>
      <c r="ADF30" s="90">
        <v>0</v>
      </c>
      <c r="ADG30" s="90">
        <v>0</v>
      </c>
      <c r="ADH30" s="90">
        <v>0</v>
      </c>
      <c r="ADI30" s="90">
        <v>3548459.5</v>
      </c>
      <c r="ADJ30" s="90">
        <v>30749.88</v>
      </c>
      <c r="ADK30" s="90">
        <v>0</v>
      </c>
      <c r="ADL30" s="90">
        <v>0</v>
      </c>
      <c r="ADM30" s="90">
        <v>10635461.359999999</v>
      </c>
      <c r="ADN30" s="90">
        <v>0</v>
      </c>
      <c r="ADO30" s="90">
        <v>0</v>
      </c>
      <c r="ADP30" s="90">
        <v>7232601</v>
      </c>
      <c r="ADQ30" s="90">
        <v>61714.05</v>
      </c>
      <c r="ADR30" s="90">
        <v>181034.95</v>
      </c>
      <c r="ADS30" s="90">
        <v>349477.3</v>
      </c>
      <c r="ADT30" s="90">
        <v>49842.03</v>
      </c>
      <c r="ADU30" s="90">
        <v>7894097</v>
      </c>
      <c r="ADV30" s="90">
        <v>8354292.7499999991</v>
      </c>
      <c r="ADW30" s="90">
        <v>2977727.57</v>
      </c>
      <c r="ADX30" s="90">
        <v>303260.89999999997</v>
      </c>
      <c r="ADY30" s="90">
        <v>1003864.55</v>
      </c>
      <c r="ADZ30" s="90">
        <v>1039327.37</v>
      </c>
      <c r="AEA30" s="90">
        <v>178491.40999999997</v>
      </c>
      <c r="AEB30" s="90">
        <v>259563.94999999998</v>
      </c>
      <c r="AEC30" s="90">
        <v>1950979.57</v>
      </c>
      <c r="AED30" s="90">
        <v>469454.19999999995</v>
      </c>
      <c r="AEE30" s="90">
        <v>815827.74999999988</v>
      </c>
      <c r="AEF30" s="90">
        <v>96257.15</v>
      </c>
      <c r="AEG30" s="90">
        <v>0</v>
      </c>
      <c r="AEH30" s="90">
        <v>347194.3</v>
      </c>
      <c r="AEI30" s="90">
        <v>457860.85</v>
      </c>
      <c r="AEJ30" s="90">
        <v>794999.38</v>
      </c>
      <c r="AEK30" s="90">
        <v>227377.35</v>
      </c>
      <c r="AEL30" s="90">
        <v>1709439.6700000002</v>
      </c>
      <c r="AEM30" s="90">
        <v>3945694</v>
      </c>
      <c r="AEN30" s="90">
        <v>1395872.0300000003</v>
      </c>
      <c r="AEO30" s="90">
        <v>11198843.449999999</v>
      </c>
      <c r="AEP30" s="90">
        <v>0</v>
      </c>
      <c r="AEQ30" s="90">
        <v>1011855.1100000001</v>
      </c>
      <c r="AER30" s="90">
        <v>23409.9</v>
      </c>
      <c r="AES30" s="90">
        <v>176259.20000000001</v>
      </c>
      <c r="AET30" s="90">
        <v>566202.5</v>
      </c>
      <c r="AEU30" s="90">
        <v>40622</v>
      </c>
      <c r="AEV30" s="90">
        <v>77635.899999999994</v>
      </c>
      <c r="AEW30" s="90">
        <v>178054.7</v>
      </c>
      <c r="AEX30" s="90">
        <v>0</v>
      </c>
      <c r="AEY30" s="90">
        <v>39311.01</v>
      </c>
      <c r="AEZ30" s="90">
        <v>41034.000999999997</v>
      </c>
      <c r="AFA30" s="90">
        <v>0</v>
      </c>
      <c r="AFB30" s="90">
        <v>0</v>
      </c>
      <c r="AFC30" s="90">
        <v>0</v>
      </c>
      <c r="AFD30" s="90">
        <v>41675</v>
      </c>
      <c r="AFE30" s="90">
        <v>0</v>
      </c>
      <c r="AFF30" s="90">
        <v>0</v>
      </c>
      <c r="AFG30" s="90">
        <v>0</v>
      </c>
      <c r="AFH30" s="90">
        <v>44840.97</v>
      </c>
      <c r="AFI30" s="90">
        <v>0</v>
      </c>
      <c r="AFJ30" s="90">
        <v>0</v>
      </c>
      <c r="AFK30" s="90">
        <v>0</v>
      </c>
      <c r="AFL30" s="90">
        <v>264798.15000000008</v>
      </c>
      <c r="AFM30" s="90">
        <v>0</v>
      </c>
      <c r="AFN30" s="90">
        <v>0</v>
      </c>
      <c r="AFO30" s="90">
        <v>23478</v>
      </c>
      <c r="AFP30" s="90">
        <v>17843</v>
      </c>
      <c r="AFQ30" s="90">
        <v>256</v>
      </c>
      <c r="AFR30" s="90">
        <v>0</v>
      </c>
      <c r="AFS30" s="90">
        <v>21823.5</v>
      </c>
      <c r="AFT30" s="90">
        <v>0</v>
      </c>
      <c r="AFU30" s="90">
        <v>0</v>
      </c>
      <c r="AFV30" s="90">
        <v>0</v>
      </c>
      <c r="AFW30" s="90">
        <v>0</v>
      </c>
      <c r="AFX30" s="90">
        <v>276860.40000000002</v>
      </c>
      <c r="AFY30" s="90">
        <v>225997.03</v>
      </c>
      <c r="AFZ30" s="90">
        <v>10079.5</v>
      </c>
      <c r="AGA30" s="90">
        <v>207082.19999999998</v>
      </c>
      <c r="AGB30" s="90">
        <v>888677.55999999994</v>
      </c>
      <c r="AGC30" s="90">
        <v>85367.95</v>
      </c>
      <c r="AGD30" s="90">
        <v>115962.75</v>
      </c>
      <c r="AGE30" s="90">
        <v>96824.950000000012</v>
      </c>
      <c r="AGF30" s="90">
        <v>95058.9</v>
      </c>
      <c r="AGG30" s="90">
        <v>312304.23</v>
      </c>
      <c r="AGH30" s="90">
        <v>86203.95</v>
      </c>
      <c r="AGI30" s="90">
        <v>943134.23</v>
      </c>
      <c r="AGJ30" s="90">
        <v>3377</v>
      </c>
      <c r="AGK30" s="90">
        <v>0</v>
      </c>
      <c r="AGL30" s="90">
        <v>0</v>
      </c>
      <c r="AGM30" s="90">
        <v>0</v>
      </c>
      <c r="AGN30" s="90">
        <v>0</v>
      </c>
      <c r="AGO30" s="90">
        <v>0</v>
      </c>
      <c r="AGP30" s="90">
        <v>0</v>
      </c>
      <c r="AGQ30" s="90">
        <v>14975441.449999997</v>
      </c>
      <c r="AGR30" s="90">
        <v>17977165.359999999</v>
      </c>
      <c r="AGS30" s="90">
        <v>450299.63</v>
      </c>
      <c r="AGT30" s="90">
        <v>808965</v>
      </c>
      <c r="AGU30" s="90">
        <v>5110547.3</v>
      </c>
      <c r="AGV30" s="90">
        <v>636737.5</v>
      </c>
      <c r="AGW30" s="90">
        <v>63027</v>
      </c>
      <c r="AGX30" s="90">
        <v>430799.65</v>
      </c>
      <c r="AGY30" s="90">
        <v>54134.100000000006</v>
      </c>
      <c r="AGZ30" s="90">
        <v>387816.12</v>
      </c>
      <c r="AHA30" s="90">
        <v>221100.35000000003</v>
      </c>
      <c r="AHB30" s="90">
        <v>324656.2</v>
      </c>
      <c r="AHC30" s="90">
        <v>181214.4</v>
      </c>
      <c r="AHD30" s="90">
        <v>293528.78999999998</v>
      </c>
      <c r="AHE30" s="90">
        <v>116454.5</v>
      </c>
      <c r="AHF30" s="90">
        <v>1050244.25</v>
      </c>
      <c r="AHG30" s="90">
        <v>321817.19999999995</v>
      </c>
      <c r="AHH30" s="90">
        <v>2287172.4500000002</v>
      </c>
      <c r="AHI30" s="90">
        <v>86364.5</v>
      </c>
      <c r="AHJ30" s="90">
        <v>200109.65999999997</v>
      </c>
      <c r="AHK30" s="90">
        <v>109664</v>
      </c>
      <c r="AHL30" s="90">
        <v>561307.85</v>
      </c>
      <c r="AHM30" s="90">
        <v>250873.11000000002</v>
      </c>
      <c r="AHN30" s="90">
        <v>114081.7</v>
      </c>
    </row>
    <row r="31" spans="1:898" ht="21" x14ac:dyDescent="0.35">
      <c r="A31" s="92" t="s">
        <v>41</v>
      </c>
      <c r="B31" s="5" t="s">
        <v>42</v>
      </c>
      <c r="C31" s="90">
        <v>295673163.97999996</v>
      </c>
      <c r="D31" s="90">
        <v>39205491.370000005</v>
      </c>
      <c r="E31" s="90">
        <v>63193257.379999995</v>
      </c>
      <c r="F31" s="90">
        <v>9908781.5299999993</v>
      </c>
      <c r="G31" s="90">
        <v>39328741.839999996</v>
      </c>
      <c r="H31" s="90">
        <v>19314158.739999998</v>
      </c>
      <c r="I31" s="90">
        <v>38132120.789999992</v>
      </c>
      <c r="J31" s="90">
        <v>36110026.900000006</v>
      </c>
      <c r="K31" s="90">
        <v>20185946.439999998</v>
      </c>
      <c r="L31" s="90">
        <v>24611354.290000003</v>
      </c>
      <c r="M31" s="90">
        <v>12755262</v>
      </c>
      <c r="N31" s="90">
        <v>21743305.960000001</v>
      </c>
      <c r="O31" s="90">
        <v>20470982.379999999</v>
      </c>
      <c r="P31" s="90">
        <v>12280993</v>
      </c>
      <c r="Q31" s="90">
        <v>10976284.41</v>
      </c>
      <c r="R31" s="90">
        <v>25568457.960000001</v>
      </c>
      <c r="S31" s="90">
        <v>28908057.210000001</v>
      </c>
      <c r="T31" s="90">
        <v>14602950</v>
      </c>
      <c r="U31" s="90">
        <v>18018048.670000002</v>
      </c>
      <c r="V31" s="90">
        <v>25299366.289999999</v>
      </c>
      <c r="W31" s="90">
        <v>11752484.75</v>
      </c>
      <c r="X31" s="90">
        <v>38450469.899999999</v>
      </c>
      <c r="Y31" s="90">
        <v>9547202.5199999996</v>
      </c>
      <c r="Z31" s="90">
        <v>40746569.200000003</v>
      </c>
      <c r="AA31" s="90">
        <v>2589619.25</v>
      </c>
      <c r="AB31" s="90">
        <v>22347717</v>
      </c>
      <c r="AC31" s="90">
        <v>45264251.200000003</v>
      </c>
      <c r="AD31" s="90">
        <v>10705200.449999999</v>
      </c>
      <c r="AE31" s="90">
        <v>17875297.329999998</v>
      </c>
      <c r="AF31" s="90">
        <v>24177155.489999998</v>
      </c>
      <c r="AG31" s="90">
        <v>33853652.400000006</v>
      </c>
      <c r="AH31" s="90">
        <v>20133890.629999999</v>
      </c>
      <c r="AI31" s="90">
        <v>15903083.68</v>
      </c>
      <c r="AJ31" s="90">
        <v>6616763.9000000004</v>
      </c>
      <c r="AK31" s="90">
        <v>25386804.550000001</v>
      </c>
      <c r="AL31" s="90">
        <v>18912327.850000001</v>
      </c>
      <c r="AM31" s="90">
        <v>8105329.0300000003</v>
      </c>
      <c r="AN31" s="90">
        <v>10824247.870000001</v>
      </c>
      <c r="AO31" s="90">
        <v>9870196.870000001</v>
      </c>
      <c r="AP31" s="90">
        <v>9000079.2599999998</v>
      </c>
      <c r="AQ31" s="90">
        <v>5701117.9399999995</v>
      </c>
      <c r="AR31" s="90">
        <v>5445143.75</v>
      </c>
      <c r="AS31" s="90">
        <v>18383202.629999999</v>
      </c>
      <c r="AT31" s="90">
        <v>6141098.6100000003</v>
      </c>
      <c r="AU31" s="90">
        <v>648361.38</v>
      </c>
      <c r="AV31" s="90">
        <v>2776870.12</v>
      </c>
      <c r="AW31" s="90">
        <v>24156071.730000004</v>
      </c>
      <c r="AX31" s="90">
        <v>20316705.289999999</v>
      </c>
      <c r="AY31" s="90">
        <v>1032570.15</v>
      </c>
      <c r="AZ31" s="90">
        <v>13129395.360000001</v>
      </c>
      <c r="BA31" s="90">
        <v>5122933.7</v>
      </c>
      <c r="BB31" s="90">
        <v>3772931.25</v>
      </c>
      <c r="BC31" s="90">
        <v>525284.01</v>
      </c>
      <c r="BD31" s="90">
        <v>2479367.37</v>
      </c>
      <c r="BE31" s="90">
        <v>9474963.5500000007</v>
      </c>
      <c r="BF31" s="90">
        <v>2694817.8</v>
      </c>
      <c r="BG31" s="90">
        <v>4449846.8599999994</v>
      </c>
      <c r="BH31" s="90">
        <v>74338122.020000011</v>
      </c>
      <c r="BI31" s="90">
        <v>91903184.299999997</v>
      </c>
      <c r="BJ31" s="90">
        <v>20156000.390000001</v>
      </c>
      <c r="BK31" s="90">
        <v>5569328.4499999993</v>
      </c>
      <c r="BL31" s="90">
        <v>23138675</v>
      </c>
      <c r="BM31" s="90">
        <v>21429052.620000001</v>
      </c>
      <c r="BN31" s="90">
        <v>10508656.74</v>
      </c>
      <c r="BO31" s="90">
        <v>6830</v>
      </c>
      <c r="BP31" s="90">
        <v>7000</v>
      </c>
      <c r="BQ31" s="90">
        <v>5612310.2399999993</v>
      </c>
      <c r="BR31" s="90">
        <v>23714700.270000003</v>
      </c>
      <c r="BS31" s="90">
        <v>26764896.84</v>
      </c>
      <c r="BT31" s="90">
        <v>47906855.25</v>
      </c>
      <c r="BU31" s="90">
        <v>27131607.5</v>
      </c>
      <c r="BV31" s="90">
        <v>33577025.969999999</v>
      </c>
      <c r="BW31" s="90">
        <v>3793488.3000000003</v>
      </c>
      <c r="BX31" s="90">
        <v>13079695.6</v>
      </c>
      <c r="BY31" s="90">
        <v>15088936.5</v>
      </c>
      <c r="BZ31" s="90">
        <v>5246163.9300000006</v>
      </c>
      <c r="CA31" s="90">
        <v>6935579.46</v>
      </c>
      <c r="CB31" s="90">
        <v>54401908.57</v>
      </c>
      <c r="CC31" s="90">
        <v>5587312.0899999999</v>
      </c>
      <c r="CD31" s="90">
        <v>9166172.5099999998</v>
      </c>
      <c r="CE31" s="90">
        <v>5409649.46</v>
      </c>
      <c r="CF31" s="90">
        <v>1295161254.4900002</v>
      </c>
      <c r="CG31" s="90">
        <v>12850208.229999999</v>
      </c>
      <c r="CH31" s="90">
        <v>34888562.480000004</v>
      </c>
      <c r="CI31" s="90">
        <v>11709085</v>
      </c>
      <c r="CJ31" s="90">
        <v>17161805.5</v>
      </c>
      <c r="CK31" s="90">
        <v>15602591.76</v>
      </c>
      <c r="CL31" s="90">
        <v>14865888.25</v>
      </c>
      <c r="CM31" s="90">
        <v>17467420.689999998</v>
      </c>
      <c r="CN31" s="90">
        <v>5289859.9000000004</v>
      </c>
      <c r="CO31" s="90">
        <v>38039510.25</v>
      </c>
      <c r="CP31" s="90">
        <v>11459742</v>
      </c>
      <c r="CQ31" s="90">
        <v>18978837.969999999</v>
      </c>
      <c r="CR31" s="90">
        <v>13764463.4</v>
      </c>
      <c r="CS31" s="90">
        <v>45066798.600000001</v>
      </c>
      <c r="CT31" s="90">
        <v>17208637.240000002</v>
      </c>
      <c r="CU31" s="90">
        <v>18464800.560000002</v>
      </c>
      <c r="CV31" s="90">
        <v>20274654.460000001</v>
      </c>
      <c r="CW31" s="90">
        <v>5610143.9700000007</v>
      </c>
      <c r="CX31" s="90">
        <v>27002080.940000001</v>
      </c>
      <c r="CY31" s="90">
        <v>7235086.4700000007</v>
      </c>
      <c r="CZ31" s="90">
        <v>11084862.5</v>
      </c>
      <c r="DA31" s="90">
        <v>61502432.300000004</v>
      </c>
      <c r="DB31" s="90">
        <v>21509277.380000003</v>
      </c>
      <c r="DC31" s="90">
        <v>15986361.5</v>
      </c>
      <c r="DD31" s="90">
        <v>9790780.6600000001</v>
      </c>
      <c r="DE31" s="90">
        <v>10594003.449999999</v>
      </c>
      <c r="DF31" s="90">
        <v>7779583.7800000003</v>
      </c>
      <c r="DG31" s="90">
        <v>14999625.25</v>
      </c>
      <c r="DH31" s="90">
        <v>4054080.81</v>
      </c>
      <c r="DI31" s="90">
        <v>17054625</v>
      </c>
      <c r="DJ31" s="90">
        <v>150115870.19999999</v>
      </c>
      <c r="DK31" s="90">
        <v>13910950.57</v>
      </c>
      <c r="DL31" s="90">
        <v>48498480.850000001</v>
      </c>
      <c r="DM31" s="90">
        <v>21896508.670000002</v>
      </c>
      <c r="DN31" s="90">
        <v>36295081.25</v>
      </c>
      <c r="DO31" s="90">
        <v>13452853.060000001</v>
      </c>
      <c r="DP31" s="90">
        <v>58218507.100000001</v>
      </c>
      <c r="DQ31" s="90">
        <v>20245686.890000001</v>
      </c>
      <c r="DR31" s="90">
        <v>30028482.080000002</v>
      </c>
      <c r="DS31" s="90">
        <v>37042483.939999998</v>
      </c>
      <c r="DT31" s="90">
        <v>12109797.530000001</v>
      </c>
      <c r="DU31" s="90">
        <v>36080665.199999996</v>
      </c>
      <c r="DV31" s="90">
        <v>11068076.73</v>
      </c>
      <c r="DW31" s="90">
        <v>6932352.4500000002</v>
      </c>
      <c r="DX31" s="90">
        <v>6104677.3300000001</v>
      </c>
      <c r="DY31" s="90">
        <v>8862179</v>
      </c>
      <c r="DZ31" s="90">
        <v>3854329</v>
      </c>
      <c r="EA31" s="90">
        <v>4251110.5</v>
      </c>
      <c r="EB31" s="90">
        <v>7485015.6399999997</v>
      </c>
      <c r="EC31" s="90">
        <v>10264485.470000001</v>
      </c>
      <c r="ED31" s="90">
        <v>122988369.65000001</v>
      </c>
      <c r="EE31" s="90">
        <v>20553854.809999999</v>
      </c>
      <c r="EF31" s="90">
        <v>9101796.3599999994</v>
      </c>
      <c r="EG31" s="90">
        <v>10329662.880000001</v>
      </c>
      <c r="EH31" s="90">
        <v>11955638.800000001</v>
      </c>
      <c r="EI31" s="90">
        <v>9551352.1400000006</v>
      </c>
      <c r="EJ31" s="90">
        <v>16092850.469999999</v>
      </c>
      <c r="EK31" s="90">
        <v>5213564.8</v>
      </c>
      <c r="EL31" s="90">
        <v>10954460.92</v>
      </c>
      <c r="EM31" s="90">
        <v>43497391.75</v>
      </c>
      <c r="EN31" s="90">
        <v>21363949.449999999</v>
      </c>
      <c r="EO31" s="90">
        <v>17327409.82</v>
      </c>
      <c r="EP31" s="90">
        <v>18575409.010000002</v>
      </c>
      <c r="EQ31" s="90">
        <v>6487439.2999999998</v>
      </c>
      <c r="ER31" s="90">
        <v>7154088.9100000001</v>
      </c>
      <c r="ES31" s="90">
        <v>37025791.859999999</v>
      </c>
      <c r="ET31" s="90">
        <v>35771120.539999999</v>
      </c>
      <c r="EU31" s="90">
        <v>16679546.889999999</v>
      </c>
      <c r="EV31" s="90">
        <v>24279317.800000001</v>
      </c>
      <c r="EW31" s="90">
        <v>5426126.3900000006</v>
      </c>
      <c r="EX31" s="90">
        <v>15763972.73</v>
      </c>
      <c r="EY31" s="90">
        <v>22089417.23</v>
      </c>
      <c r="EZ31" s="90">
        <v>21794801.169999998</v>
      </c>
      <c r="FA31" s="90">
        <v>17631688.52</v>
      </c>
      <c r="FB31" s="90">
        <v>14946546.949999999</v>
      </c>
      <c r="FC31" s="90">
        <v>9999757.9299999997</v>
      </c>
      <c r="FD31" s="90">
        <v>8634669.8899999987</v>
      </c>
      <c r="FE31" s="90">
        <v>8980389.8300000001</v>
      </c>
      <c r="FF31" s="90">
        <v>9373720.9600000009</v>
      </c>
      <c r="FG31" s="90">
        <v>10322974.83</v>
      </c>
      <c r="FH31" s="90">
        <v>189752025.47</v>
      </c>
      <c r="FI31" s="90">
        <v>6135732.1399999997</v>
      </c>
      <c r="FJ31" s="90">
        <v>3610309.4499999997</v>
      </c>
      <c r="FK31" s="90">
        <v>10446358.6</v>
      </c>
      <c r="FL31" s="90">
        <v>10208201.369999999</v>
      </c>
      <c r="FM31" s="90">
        <v>14029979.210000001</v>
      </c>
      <c r="FN31" s="90">
        <v>4829725.1099999994</v>
      </c>
      <c r="FO31" s="90">
        <v>1903590.65</v>
      </c>
      <c r="FP31" s="90">
        <v>31235582.899999999</v>
      </c>
      <c r="FQ31" s="90">
        <v>7451021.8300000001</v>
      </c>
      <c r="FR31" s="90">
        <v>19537096.479999997</v>
      </c>
      <c r="FS31" s="90">
        <v>14829226.220000001</v>
      </c>
      <c r="FT31" s="90">
        <v>20806446.509999998</v>
      </c>
      <c r="FU31" s="90">
        <v>10842083.9</v>
      </c>
      <c r="FV31" s="90">
        <v>20475216.239999998</v>
      </c>
      <c r="FW31" s="90">
        <v>19433507.299999997</v>
      </c>
      <c r="FX31" s="90">
        <v>22834953.120000001</v>
      </c>
      <c r="FY31" s="90">
        <v>16722044.18</v>
      </c>
      <c r="FZ31" s="90">
        <v>29321896.329999998</v>
      </c>
      <c r="GA31" s="90">
        <v>8781399.1400000006</v>
      </c>
      <c r="GB31" s="90">
        <v>15130169.309999999</v>
      </c>
      <c r="GC31" s="90">
        <v>9809923.3099999987</v>
      </c>
      <c r="GD31" s="90">
        <v>45579568.639999993</v>
      </c>
      <c r="GE31" s="90">
        <v>4988036.55</v>
      </c>
      <c r="GF31" s="90">
        <v>9679642.5</v>
      </c>
      <c r="GG31" s="90">
        <v>7933560</v>
      </c>
      <c r="GH31" s="90">
        <v>9438682.7500000019</v>
      </c>
      <c r="GI31" s="90">
        <v>8163448.4700000007</v>
      </c>
      <c r="GJ31" s="90">
        <v>5227373.1300000008</v>
      </c>
      <c r="GK31" s="90">
        <v>7009309.9300000006</v>
      </c>
      <c r="GL31" s="90">
        <v>6674545.7599999988</v>
      </c>
      <c r="GM31" s="90">
        <v>4953062.8</v>
      </c>
      <c r="GN31" s="90">
        <v>3213069.55</v>
      </c>
      <c r="GO31" s="90">
        <v>4430157.25</v>
      </c>
      <c r="GP31" s="90">
        <v>9057697.1699999999</v>
      </c>
      <c r="GQ31" s="90">
        <v>5147143.0199999996</v>
      </c>
      <c r="GR31" s="90">
        <v>5064904.2200000007</v>
      </c>
      <c r="GS31" s="90">
        <v>11117347.83</v>
      </c>
      <c r="GT31" s="90">
        <v>3058258.85</v>
      </c>
      <c r="GU31" s="90">
        <v>6021089.21</v>
      </c>
      <c r="GV31" s="90">
        <v>6430559.0699999994</v>
      </c>
      <c r="GW31" s="90">
        <v>2769237.29</v>
      </c>
      <c r="GX31" s="90">
        <v>11350924.060000001</v>
      </c>
      <c r="GY31" s="90">
        <v>5718931.1199999992</v>
      </c>
      <c r="GZ31" s="90">
        <v>14308986.530000001</v>
      </c>
      <c r="HA31" s="90">
        <v>8845871.4699999988</v>
      </c>
      <c r="HB31" s="90">
        <v>28910543.050000001</v>
      </c>
      <c r="HC31" s="90">
        <v>11800544.1</v>
      </c>
      <c r="HD31" s="90">
        <v>23121320.240000002</v>
      </c>
      <c r="HE31" s="90">
        <v>21953048.179999996</v>
      </c>
      <c r="HF31" s="90">
        <v>24698209.280000001</v>
      </c>
      <c r="HG31" s="90">
        <v>19776238.420000002</v>
      </c>
      <c r="HH31" s="90">
        <v>9477973</v>
      </c>
      <c r="HI31" s="90">
        <v>34883906.060000002</v>
      </c>
      <c r="HJ31" s="90">
        <v>51533896.5</v>
      </c>
      <c r="HK31" s="90">
        <v>25902482.5</v>
      </c>
      <c r="HL31" s="90">
        <v>10779033.41</v>
      </c>
      <c r="HM31" s="90">
        <v>10234454.82</v>
      </c>
      <c r="HN31" s="90">
        <v>5490824.8900000006</v>
      </c>
      <c r="HO31" s="90">
        <v>20808673.219999999</v>
      </c>
      <c r="HP31" s="90">
        <v>11066714.42</v>
      </c>
      <c r="HQ31" s="90">
        <v>156128013.56</v>
      </c>
      <c r="HR31" s="90">
        <v>16478781.140000002</v>
      </c>
      <c r="HS31" s="90">
        <v>6951690.1200000001</v>
      </c>
      <c r="HT31" s="90">
        <v>11420884.51</v>
      </c>
      <c r="HU31" s="90">
        <v>4126891.17</v>
      </c>
      <c r="HV31" s="90">
        <v>9674238.6100000013</v>
      </c>
      <c r="HW31" s="90">
        <v>23234554.210000001</v>
      </c>
      <c r="HX31" s="90">
        <v>9843478</v>
      </c>
      <c r="HY31" s="90">
        <v>12328141.65</v>
      </c>
      <c r="HZ31" s="90">
        <v>9711722.5</v>
      </c>
      <c r="IA31" s="90">
        <v>8655908.6799999997</v>
      </c>
      <c r="IB31" s="90">
        <v>18687507.390000001</v>
      </c>
      <c r="IC31" s="90">
        <v>4479993.7300000004</v>
      </c>
      <c r="ID31" s="90">
        <v>15775661.9</v>
      </c>
      <c r="IE31" s="90">
        <v>2329540.41</v>
      </c>
      <c r="IF31" s="90">
        <v>2674269.7999999998</v>
      </c>
      <c r="IG31" s="90">
        <v>34922675.299999997</v>
      </c>
      <c r="IH31" s="90">
        <v>15565932.93</v>
      </c>
      <c r="II31" s="90">
        <v>9295956.5</v>
      </c>
      <c r="IJ31" s="90">
        <v>14530360.260000002</v>
      </c>
      <c r="IK31" s="90">
        <v>7991226.4199999999</v>
      </c>
      <c r="IL31" s="90">
        <v>6238741.25</v>
      </c>
      <c r="IM31" s="90">
        <v>7688451.5999999996</v>
      </c>
      <c r="IN31" s="90">
        <v>5276537.88</v>
      </c>
      <c r="IO31" s="90">
        <v>5814178.8900000006</v>
      </c>
      <c r="IP31" s="90">
        <v>3468044.52</v>
      </c>
      <c r="IQ31" s="90">
        <v>7698655.040000001</v>
      </c>
      <c r="IR31" s="90">
        <v>16409368.75</v>
      </c>
      <c r="IS31" s="90">
        <v>9236752.7599999998</v>
      </c>
      <c r="IT31" s="90">
        <v>9113380.4699999988</v>
      </c>
      <c r="IU31" s="90">
        <v>13287680.42</v>
      </c>
      <c r="IV31" s="90">
        <v>5344497.78</v>
      </c>
      <c r="IW31" s="90">
        <v>3458471.92</v>
      </c>
      <c r="IX31" s="90">
        <v>9467470.2199999988</v>
      </c>
      <c r="IY31" s="90">
        <v>1780377</v>
      </c>
      <c r="IZ31" s="90">
        <v>3415614.93</v>
      </c>
      <c r="JA31" s="90">
        <v>9628669.7100000009</v>
      </c>
      <c r="JB31" s="90">
        <v>9080531.9600000009</v>
      </c>
      <c r="JC31" s="90">
        <v>3368973.98</v>
      </c>
      <c r="JD31" s="90">
        <v>386633206.83000004</v>
      </c>
      <c r="JE31" s="90">
        <v>10933438.120000001</v>
      </c>
      <c r="JF31" s="90">
        <v>11716259.66</v>
      </c>
      <c r="JG31" s="90">
        <v>7535823.2400000002</v>
      </c>
      <c r="JH31" s="90">
        <v>1515029.0699999998</v>
      </c>
      <c r="JI31" s="90">
        <v>2869867.42</v>
      </c>
      <c r="JJ31" s="90">
        <v>10607517.9</v>
      </c>
      <c r="JK31" s="90">
        <v>6354091.0199999996</v>
      </c>
      <c r="JL31" s="90">
        <v>6820714.709999999</v>
      </c>
      <c r="JM31" s="90">
        <v>12999954.82</v>
      </c>
      <c r="JN31" s="90">
        <v>7555274.54</v>
      </c>
      <c r="JO31" s="90">
        <v>10197558.210000001</v>
      </c>
      <c r="JP31" s="90">
        <v>4964078.9000000004</v>
      </c>
      <c r="JQ31" s="90">
        <v>82134788.799999997</v>
      </c>
      <c r="JR31" s="90">
        <v>21279211.399999999</v>
      </c>
      <c r="JS31" s="90">
        <v>8023680.0299999993</v>
      </c>
      <c r="JT31" s="90">
        <v>2154494.75</v>
      </c>
      <c r="JU31" s="90">
        <v>16108665</v>
      </c>
      <c r="JV31" s="90">
        <v>2125655.25</v>
      </c>
      <c r="JW31" s="90">
        <v>19181428.869999997</v>
      </c>
      <c r="JX31" s="90">
        <v>10516903.9</v>
      </c>
      <c r="JY31" s="90">
        <v>7176955.8700000001</v>
      </c>
      <c r="JZ31" s="90">
        <v>13227613</v>
      </c>
      <c r="KA31" s="90">
        <v>7835049.7700000005</v>
      </c>
      <c r="KB31" s="90">
        <v>9825493.3000000007</v>
      </c>
      <c r="KC31" s="90">
        <v>10022658.640000001</v>
      </c>
      <c r="KD31" s="90">
        <v>2297856</v>
      </c>
      <c r="KE31" s="90">
        <v>7430220.5300000003</v>
      </c>
      <c r="KF31" s="90">
        <v>42228349.259999998</v>
      </c>
      <c r="KG31" s="90">
        <v>0</v>
      </c>
      <c r="KH31" s="90">
        <v>9499414.4900000002</v>
      </c>
      <c r="KI31" s="90">
        <v>26978302.68</v>
      </c>
      <c r="KJ31" s="90">
        <v>15470047.810000001</v>
      </c>
      <c r="KK31" s="90">
        <v>26961020.800000001</v>
      </c>
      <c r="KL31" s="90">
        <v>56467045.760000005</v>
      </c>
      <c r="KM31" s="90">
        <v>12816129.449999999</v>
      </c>
      <c r="KN31" s="90">
        <v>10433843.26</v>
      </c>
      <c r="KO31" s="90">
        <v>9301118.0300000012</v>
      </c>
      <c r="KP31" s="90">
        <v>18105061</v>
      </c>
      <c r="KQ31" s="90">
        <v>14670053.529999999</v>
      </c>
      <c r="KR31" s="90">
        <v>15399977.74</v>
      </c>
      <c r="KS31" s="90">
        <v>7779070.8899999997</v>
      </c>
      <c r="KT31" s="90">
        <v>18702202.850000001</v>
      </c>
      <c r="KU31" s="90">
        <v>49283530.969999999</v>
      </c>
      <c r="KV31" s="90">
        <v>9667187.2699999996</v>
      </c>
      <c r="KW31" s="90">
        <v>14366397.309999999</v>
      </c>
      <c r="KX31" s="90">
        <v>12827598.069999998</v>
      </c>
      <c r="KY31" s="90">
        <v>2517131.3200000003</v>
      </c>
      <c r="KZ31" s="90">
        <v>14811509.060000001</v>
      </c>
      <c r="LA31" s="90">
        <v>24770763.75</v>
      </c>
      <c r="LB31" s="90">
        <v>18420848.550000001</v>
      </c>
      <c r="LC31" s="90">
        <v>28254309.510000002</v>
      </c>
      <c r="LD31" s="90">
        <v>3705090.83</v>
      </c>
      <c r="LE31" s="90">
        <v>53079998.490000002</v>
      </c>
      <c r="LF31" s="90">
        <v>10991850.260000002</v>
      </c>
      <c r="LG31" s="90">
        <v>13609234.060000001</v>
      </c>
      <c r="LH31" s="90">
        <v>30316350.989999998</v>
      </c>
      <c r="LI31" s="90">
        <v>8594215.5199999996</v>
      </c>
      <c r="LJ31" s="90">
        <v>9065243.1900000013</v>
      </c>
      <c r="LK31" s="90">
        <v>3318460.13</v>
      </c>
      <c r="LL31" s="90">
        <v>17371254.049999997</v>
      </c>
      <c r="LM31" s="90">
        <v>4114245.2600000002</v>
      </c>
      <c r="LN31" s="90">
        <v>12922988.68</v>
      </c>
      <c r="LO31" s="90">
        <v>5458374.6500000004</v>
      </c>
      <c r="LP31" s="90">
        <v>21054701.84</v>
      </c>
      <c r="LQ31" s="90">
        <v>3652742.4899999998</v>
      </c>
      <c r="LR31" s="90">
        <v>5463267.9900000002</v>
      </c>
      <c r="LS31" s="90">
        <v>27757142.68</v>
      </c>
      <c r="LT31" s="90">
        <v>41678695.390000001</v>
      </c>
      <c r="LU31" s="90">
        <v>13311987.039999999</v>
      </c>
      <c r="LV31" s="90">
        <v>17481629.469999999</v>
      </c>
      <c r="LW31" s="90">
        <v>9555501.8200000003</v>
      </c>
      <c r="LX31" s="90">
        <v>16621546.789999999</v>
      </c>
      <c r="LY31" s="90">
        <v>15557131.870000001</v>
      </c>
      <c r="LZ31" s="90">
        <v>8602105.2899999991</v>
      </c>
      <c r="MA31" s="90">
        <v>9921490.8100000005</v>
      </c>
      <c r="MB31" s="90">
        <v>8208643.9100000001</v>
      </c>
      <c r="MC31" s="90">
        <v>27469427.419999998</v>
      </c>
      <c r="MD31" s="90">
        <v>8098222.9199999999</v>
      </c>
      <c r="ME31" s="90">
        <v>75267745.299999997</v>
      </c>
      <c r="MF31" s="90">
        <v>17481095.260000002</v>
      </c>
      <c r="MG31" s="90">
        <v>12105122.35</v>
      </c>
      <c r="MH31" s="90">
        <v>7781044</v>
      </c>
      <c r="MI31" s="90">
        <v>9966059.5</v>
      </c>
      <c r="MJ31" s="90">
        <v>12179604.279999999</v>
      </c>
      <c r="MK31" s="90">
        <v>10652225.879999999</v>
      </c>
      <c r="ML31" s="90">
        <v>10488317.75</v>
      </c>
      <c r="MM31" s="90">
        <v>14678749.699999999</v>
      </c>
      <c r="MN31" s="90">
        <v>11519554</v>
      </c>
      <c r="MO31" s="90">
        <v>14414633.810000001</v>
      </c>
      <c r="MP31" s="90">
        <v>8914292</v>
      </c>
      <c r="MQ31" s="90">
        <v>420626946.56000006</v>
      </c>
      <c r="MR31" s="90">
        <v>12942749.720000003</v>
      </c>
      <c r="MS31" s="90">
        <v>18627366.079999998</v>
      </c>
      <c r="MT31" s="90">
        <v>11591233.85</v>
      </c>
      <c r="MU31" s="90">
        <v>18770047.149999999</v>
      </c>
      <c r="MV31" s="90">
        <v>9619835.2899999991</v>
      </c>
      <c r="MW31" s="90">
        <v>26648040.540000003</v>
      </c>
      <c r="MX31" s="90">
        <v>10787763.869999999</v>
      </c>
      <c r="MY31" s="90">
        <v>7792253.5999999996</v>
      </c>
      <c r="MZ31" s="90">
        <v>3851001.44</v>
      </c>
      <c r="NA31" s="90">
        <v>2520154.0099999998</v>
      </c>
      <c r="NB31" s="90">
        <v>1281175285.8100002</v>
      </c>
      <c r="NC31" s="90">
        <v>11447145.430000002</v>
      </c>
      <c r="ND31" s="90">
        <v>2881138.6</v>
      </c>
      <c r="NE31" s="90">
        <v>61214466.609999999</v>
      </c>
      <c r="NF31" s="90">
        <v>5492680.0499999989</v>
      </c>
      <c r="NG31" s="90">
        <v>18305177.559999999</v>
      </c>
      <c r="NH31" s="90">
        <v>19091550.900000002</v>
      </c>
      <c r="NI31" s="90">
        <v>33865991.5</v>
      </c>
      <c r="NJ31" s="90">
        <v>2528589.67</v>
      </c>
      <c r="NK31" s="90">
        <v>19261373.609999999</v>
      </c>
      <c r="NL31" s="90">
        <v>16847825.809999999</v>
      </c>
      <c r="NM31" s="90">
        <v>4264283.1500000004</v>
      </c>
      <c r="NN31" s="90">
        <v>18205474.140000001</v>
      </c>
      <c r="NO31" s="90">
        <v>5530312.7000000002</v>
      </c>
      <c r="NP31" s="90">
        <v>8645423.4000000004</v>
      </c>
      <c r="NQ31" s="90">
        <v>6330264.2700000005</v>
      </c>
      <c r="NR31" s="90">
        <v>9128929.3900000006</v>
      </c>
      <c r="NS31" s="90">
        <v>1051773.6200000001</v>
      </c>
      <c r="NT31" s="90">
        <v>1930557.55</v>
      </c>
      <c r="NU31" s="90">
        <v>48813551.130000003</v>
      </c>
      <c r="NV31" s="90">
        <v>31385823.600000001</v>
      </c>
      <c r="NW31" s="90">
        <v>10443312.289999999</v>
      </c>
      <c r="NX31" s="90">
        <v>12547671.709999999</v>
      </c>
      <c r="NY31" s="90">
        <v>15936935.699999999</v>
      </c>
      <c r="NZ31" s="90">
        <v>20213667.799999997</v>
      </c>
      <c r="OA31" s="90">
        <v>6737164.4299999997</v>
      </c>
      <c r="OB31" s="90">
        <v>31868967.129999999</v>
      </c>
      <c r="OC31" s="90">
        <v>13162517.709999999</v>
      </c>
      <c r="OD31" s="90">
        <v>8155983.2599999998</v>
      </c>
      <c r="OE31" s="90">
        <v>16266053.199999999</v>
      </c>
      <c r="OF31" s="90">
        <v>5886453.8099999996</v>
      </c>
      <c r="OG31" s="90">
        <v>13221346.929999998</v>
      </c>
      <c r="OH31" s="90">
        <v>12749757.450000001</v>
      </c>
      <c r="OI31" s="90">
        <v>4348929.17</v>
      </c>
      <c r="OJ31" s="90">
        <v>6324372.8300000001</v>
      </c>
      <c r="OK31" s="90">
        <v>96992186.199999988</v>
      </c>
      <c r="OL31" s="90">
        <v>10265272.57</v>
      </c>
      <c r="OM31" s="90">
        <v>26192455.350000001</v>
      </c>
      <c r="ON31" s="90">
        <v>23252317.290000003</v>
      </c>
      <c r="OO31" s="90">
        <v>24217036.460000001</v>
      </c>
      <c r="OP31" s="90">
        <v>14790669.140000001</v>
      </c>
      <c r="OQ31" s="90">
        <v>12137547.43</v>
      </c>
      <c r="OR31" s="90">
        <v>7748513.54</v>
      </c>
      <c r="OS31" s="90">
        <v>6778888.2199999997</v>
      </c>
      <c r="OT31" s="90">
        <v>13093592.09</v>
      </c>
      <c r="OU31" s="90">
        <v>17027772.41</v>
      </c>
      <c r="OV31" s="90">
        <v>9512823.5</v>
      </c>
      <c r="OW31" s="90">
        <v>12036817.819999998</v>
      </c>
      <c r="OX31" s="90">
        <v>8034373.0700000003</v>
      </c>
      <c r="OY31" s="90">
        <v>5210670</v>
      </c>
      <c r="OZ31" s="90">
        <v>62900725.539999999</v>
      </c>
      <c r="PA31" s="90">
        <v>2169300.0500000003</v>
      </c>
      <c r="PB31" s="90">
        <v>14362676.9</v>
      </c>
      <c r="PC31" s="90">
        <v>1255680.2</v>
      </c>
      <c r="PD31" s="90">
        <v>12097899.849999998</v>
      </c>
      <c r="PE31" s="90">
        <v>11410408.07</v>
      </c>
      <c r="PF31" s="90">
        <v>2399626.02</v>
      </c>
      <c r="PG31" s="90">
        <v>3962656.25</v>
      </c>
      <c r="PH31" s="90">
        <v>6206074.8200000003</v>
      </c>
      <c r="PI31" s="90">
        <v>3781704.3600000003</v>
      </c>
      <c r="PJ31" s="90">
        <v>7676411.0299999993</v>
      </c>
      <c r="PK31" s="90">
        <v>3848240.68</v>
      </c>
      <c r="PL31" s="90">
        <v>1879522.3699999999</v>
      </c>
      <c r="PM31" s="90">
        <v>16319223.65</v>
      </c>
      <c r="PN31" s="90">
        <v>4034286.3</v>
      </c>
      <c r="PO31" s="90">
        <v>5706571.1600000001</v>
      </c>
      <c r="PP31" s="90">
        <v>3624673.75</v>
      </c>
      <c r="PQ31" s="90">
        <v>237528</v>
      </c>
      <c r="PR31" s="90">
        <v>50505561.289999999</v>
      </c>
      <c r="PS31" s="90">
        <v>4745950.3</v>
      </c>
      <c r="PT31" s="90">
        <v>1485741.69</v>
      </c>
      <c r="PU31" s="90">
        <v>2384178</v>
      </c>
      <c r="PV31" s="90">
        <v>5242982.25</v>
      </c>
      <c r="PW31" s="90">
        <v>8265917.1699999999</v>
      </c>
      <c r="PX31" s="90">
        <v>1218838</v>
      </c>
      <c r="PY31" s="90">
        <v>2705470.5</v>
      </c>
      <c r="PZ31" s="90">
        <v>4720262.9799999995</v>
      </c>
      <c r="QA31" s="90">
        <v>1496161.8599999999</v>
      </c>
      <c r="QB31" s="90">
        <v>9350554.3000000007</v>
      </c>
      <c r="QC31" s="90">
        <v>1211932.68</v>
      </c>
      <c r="QD31" s="90">
        <v>6374000.1999999993</v>
      </c>
      <c r="QE31" s="90">
        <v>9630697.5700000003</v>
      </c>
      <c r="QF31" s="90">
        <v>2371450.3899999997</v>
      </c>
      <c r="QG31" s="90">
        <v>7236664.9400000004</v>
      </c>
      <c r="QH31" s="90">
        <v>2337536.0499999998</v>
      </c>
      <c r="QI31" s="90">
        <v>2575169.2599999998</v>
      </c>
      <c r="QJ31" s="90">
        <v>2336144.14</v>
      </c>
      <c r="QK31" s="90">
        <v>15482660.630000001</v>
      </c>
      <c r="QL31" s="90">
        <v>7846275.3700000001</v>
      </c>
      <c r="QM31" s="90">
        <v>1110383</v>
      </c>
      <c r="QN31" s="90">
        <v>5725097.0300000003</v>
      </c>
      <c r="QO31" s="90">
        <v>4713450.68</v>
      </c>
      <c r="QP31" s="90">
        <v>3477903.2</v>
      </c>
      <c r="QQ31" s="90">
        <v>7833393.96</v>
      </c>
      <c r="QR31" s="90">
        <v>18875578.23</v>
      </c>
      <c r="QS31" s="90">
        <v>4537639.45</v>
      </c>
      <c r="QT31" s="90">
        <v>7985179.2699999996</v>
      </c>
      <c r="QU31" s="90">
        <v>10239756.120000001</v>
      </c>
      <c r="QV31" s="90">
        <v>5898391.3799999999</v>
      </c>
      <c r="QW31" s="90">
        <v>18787048.350000001</v>
      </c>
      <c r="QX31" s="90">
        <v>6618906.25</v>
      </c>
      <c r="QY31" s="90">
        <v>4345960.0999999996</v>
      </c>
      <c r="QZ31" s="90">
        <v>19076806.32</v>
      </c>
      <c r="RA31" s="90">
        <v>4586207.5</v>
      </c>
      <c r="RB31" s="90">
        <v>4543418.25</v>
      </c>
      <c r="RC31" s="90">
        <v>3569678.75</v>
      </c>
      <c r="RD31" s="90">
        <v>2728448.7800000003</v>
      </c>
      <c r="RE31" s="90">
        <v>15806078.1</v>
      </c>
      <c r="RF31" s="90">
        <v>11003319.859999999</v>
      </c>
      <c r="RG31" s="90">
        <v>6190770.5599999996</v>
      </c>
      <c r="RH31" s="90">
        <v>35494638.480000004</v>
      </c>
      <c r="RI31" s="90">
        <v>22418794</v>
      </c>
      <c r="RJ31" s="90">
        <v>8885858</v>
      </c>
      <c r="RK31" s="90">
        <v>10535935.710000001</v>
      </c>
      <c r="RL31" s="90">
        <v>8725733</v>
      </c>
      <c r="RM31" s="90">
        <v>4176431.32</v>
      </c>
      <c r="RN31" s="90">
        <v>23365346.379999999</v>
      </c>
      <c r="RO31" s="90">
        <v>7887419.1600000001</v>
      </c>
      <c r="RP31" s="90">
        <v>1400614.8</v>
      </c>
      <c r="RQ31" s="90">
        <v>5120779.75</v>
      </c>
      <c r="RR31" s="90">
        <v>8567635</v>
      </c>
      <c r="RS31" s="90">
        <v>3896993.75</v>
      </c>
      <c r="RT31" s="90">
        <v>11999286.74</v>
      </c>
      <c r="RU31" s="90">
        <v>14553481.57</v>
      </c>
      <c r="RV31" s="90">
        <v>4538737</v>
      </c>
      <c r="RW31" s="90">
        <v>4565135.95</v>
      </c>
      <c r="RX31" s="90">
        <v>4504294.04</v>
      </c>
      <c r="RY31" s="90">
        <v>18896448</v>
      </c>
      <c r="RZ31" s="90">
        <v>3735376.08</v>
      </c>
      <c r="SA31" s="90">
        <v>5836333.7400000002</v>
      </c>
      <c r="SB31" s="90">
        <v>4324983.92</v>
      </c>
      <c r="SC31" s="90">
        <v>650137.23</v>
      </c>
      <c r="SD31" s="90">
        <v>5887198.5999999996</v>
      </c>
      <c r="SE31" s="90">
        <v>8009207.0600000005</v>
      </c>
      <c r="SF31" s="90">
        <v>6542398</v>
      </c>
      <c r="SG31" s="90">
        <v>3007914.55</v>
      </c>
      <c r="SH31" s="90">
        <v>2745158.02</v>
      </c>
      <c r="SI31" s="90">
        <v>7133860.0800000001</v>
      </c>
      <c r="SJ31" s="90">
        <v>1090817</v>
      </c>
      <c r="SK31" s="90">
        <v>13963553.289999999</v>
      </c>
      <c r="SL31" s="90">
        <v>12099795.990000002</v>
      </c>
      <c r="SM31" s="90">
        <v>15156603.110000001</v>
      </c>
      <c r="SN31" s="90">
        <v>4234916.38</v>
      </c>
      <c r="SO31" s="90">
        <v>5505300.25</v>
      </c>
      <c r="SP31" s="90">
        <v>7047574.8100000005</v>
      </c>
      <c r="SQ31" s="90">
        <v>6068050.1999999993</v>
      </c>
      <c r="SR31" s="90">
        <v>3436514.22</v>
      </c>
      <c r="SS31" s="90">
        <v>17859755.77</v>
      </c>
      <c r="ST31" s="90">
        <v>10326239.5</v>
      </c>
      <c r="SU31" s="90">
        <v>8956730.4100000001</v>
      </c>
      <c r="SV31" s="90">
        <v>16677670.689999999</v>
      </c>
      <c r="SW31" s="90">
        <v>3660672.54</v>
      </c>
      <c r="SX31" s="90">
        <v>6967471.2599999998</v>
      </c>
      <c r="SY31" s="90">
        <v>11732151.15</v>
      </c>
      <c r="SZ31" s="90">
        <v>16970756.16</v>
      </c>
      <c r="TA31" s="90">
        <v>3359169.75</v>
      </c>
      <c r="TB31" s="90">
        <v>6229473.7999999998</v>
      </c>
      <c r="TC31" s="90">
        <v>9013549.5500000007</v>
      </c>
      <c r="TD31" s="90">
        <v>10681562.93</v>
      </c>
      <c r="TE31" s="90">
        <v>4201611.3499999996</v>
      </c>
      <c r="TF31" s="90">
        <v>6076885</v>
      </c>
      <c r="TG31" s="90">
        <v>28050482.960000001</v>
      </c>
      <c r="TH31" s="90">
        <v>5343411.72</v>
      </c>
      <c r="TI31" s="90">
        <v>1326284.6599999999</v>
      </c>
      <c r="TJ31" s="90">
        <v>7675842.04</v>
      </c>
      <c r="TK31" s="90">
        <v>9772402.5500000007</v>
      </c>
      <c r="TL31" s="90">
        <v>6049723.9900000012</v>
      </c>
      <c r="TM31" s="90">
        <v>1259503.5</v>
      </c>
      <c r="TN31" s="90">
        <v>18557751.289999999</v>
      </c>
      <c r="TO31" s="90">
        <v>5500810.9900000002</v>
      </c>
      <c r="TP31" s="90">
        <v>3872272.28</v>
      </c>
      <c r="TQ31" s="90">
        <v>9066853.2300000004</v>
      </c>
      <c r="TR31" s="90">
        <v>5832931.1600000001</v>
      </c>
      <c r="TS31" s="90">
        <v>1943386.0799999998</v>
      </c>
      <c r="TT31" s="90">
        <v>2082305.33</v>
      </c>
      <c r="TU31" s="90">
        <v>4346627.54</v>
      </c>
      <c r="TV31" s="90">
        <v>5458593.3300000001</v>
      </c>
      <c r="TW31" s="90">
        <v>9238615.3699999992</v>
      </c>
      <c r="TX31" s="90">
        <v>7553123.3399999999</v>
      </c>
      <c r="TY31" s="90">
        <v>17297114.77</v>
      </c>
      <c r="TZ31" s="90">
        <v>17909036.32</v>
      </c>
      <c r="UA31" s="90">
        <v>6906376.6699999999</v>
      </c>
      <c r="UB31" s="90">
        <v>5958518.75</v>
      </c>
      <c r="UC31" s="90">
        <v>19846524.43</v>
      </c>
      <c r="UD31" s="90">
        <v>8033433.6299999999</v>
      </c>
      <c r="UE31" s="90">
        <v>7132788.3499999996</v>
      </c>
      <c r="UF31" s="90">
        <v>11061728.869999999</v>
      </c>
      <c r="UG31" s="90">
        <v>9142710.75</v>
      </c>
      <c r="UH31" s="90">
        <v>6583908.1600000001</v>
      </c>
      <c r="UI31" s="90">
        <v>18063350.440000001</v>
      </c>
      <c r="UJ31" s="90">
        <v>11831540.289999999</v>
      </c>
      <c r="UK31" s="90">
        <v>10132471.129999999</v>
      </c>
      <c r="UL31" s="90">
        <v>8025402.8900000006</v>
      </c>
      <c r="UM31" s="90">
        <v>7471315.2799999993</v>
      </c>
      <c r="UN31" s="90">
        <v>57005294.790000007</v>
      </c>
      <c r="UO31" s="90">
        <v>16225827.52</v>
      </c>
      <c r="UP31" s="90">
        <v>15128100.210000001</v>
      </c>
      <c r="UQ31" s="90">
        <v>25527817.010000002</v>
      </c>
      <c r="UR31" s="90">
        <v>1738975.3299999998</v>
      </c>
      <c r="US31" s="90">
        <v>9006792.5199999996</v>
      </c>
      <c r="UT31" s="90">
        <v>16116638.699999999</v>
      </c>
      <c r="UU31" s="90">
        <v>6540172.0599999996</v>
      </c>
      <c r="UV31" s="90">
        <v>5739793.6600000001</v>
      </c>
      <c r="UW31" s="90">
        <v>14637100.93</v>
      </c>
      <c r="UX31" s="90">
        <v>10558724.99</v>
      </c>
      <c r="UY31" s="90">
        <v>24243655.18</v>
      </c>
      <c r="UZ31" s="90">
        <v>9130063.4900000002</v>
      </c>
      <c r="VA31" s="90">
        <v>19215927.149999999</v>
      </c>
      <c r="VB31" s="90">
        <v>6975088.9299999997</v>
      </c>
      <c r="VC31" s="90">
        <v>3869229.5700000003</v>
      </c>
      <c r="VD31" s="90">
        <v>2060720.79</v>
      </c>
      <c r="VE31" s="90">
        <v>2649532</v>
      </c>
      <c r="VF31" s="90">
        <v>30585002.829999998</v>
      </c>
      <c r="VG31" s="90">
        <v>4228657.4399999995</v>
      </c>
      <c r="VH31" s="90">
        <v>4011693.27</v>
      </c>
      <c r="VI31" s="90">
        <v>2847191.66</v>
      </c>
      <c r="VJ31" s="90">
        <v>43889377.980000004</v>
      </c>
      <c r="VK31" s="90">
        <v>10236672.699999999</v>
      </c>
      <c r="VL31" s="90">
        <v>12191087</v>
      </c>
      <c r="VM31" s="90">
        <v>18894802.060000002</v>
      </c>
      <c r="VN31" s="90">
        <v>20492862.41</v>
      </c>
      <c r="VO31" s="90">
        <v>5771076.8900000006</v>
      </c>
      <c r="VP31" s="90">
        <v>6269110.6100000003</v>
      </c>
      <c r="VQ31" s="90">
        <v>4829862.3</v>
      </c>
      <c r="VR31" s="90">
        <v>8961991.0100000016</v>
      </c>
      <c r="VS31" s="90">
        <v>23261989.649999999</v>
      </c>
      <c r="VT31" s="90">
        <v>9183429.3099999987</v>
      </c>
      <c r="VU31" s="90">
        <v>12761369.879999999</v>
      </c>
      <c r="VV31" s="90">
        <v>12700573.23</v>
      </c>
      <c r="VW31" s="90">
        <v>6572745.6200000001</v>
      </c>
      <c r="VX31" s="90">
        <v>4057074.8</v>
      </c>
      <c r="VY31" s="90">
        <v>118697421.2</v>
      </c>
      <c r="VZ31" s="90">
        <v>12052371.09</v>
      </c>
      <c r="WA31" s="90">
        <v>8654279.9900000002</v>
      </c>
      <c r="WB31" s="90">
        <v>11203627.349999998</v>
      </c>
      <c r="WC31" s="90">
        <v>8115731.0300000003</v>
      </c>
      <c r="WD31" s="90">
        <v>6924989.3500000006</v>
      </c>
      <c r="WE31" s="90">
        <v>10201778.41</v>
      </c>
      <c r="WF31" s="90">
        <v>21499974.529999997</v>
      </c>
      <c r="WG31" s="90">
        <v>12727375.289999999</v>
      </c>
      <c r="WH31" s="90">
        <v>8907306.0599999987</v>
      </c>
      <c r="WI31" s="90">
        <v>2414122.1</v>
      </c>
      <c r="WJ31" s="90">
        <v>6213799.2800000003</v>
      </c>
      <c r="WK31" s="90">
        <v>11802594.810000001</v>
      </c>
      <c r="WL31" s="90">
        <v>9063788.1500000004</v>
      </c>
      <c r="WM31" s="90">
        <v>9070458.629999999</v>
      </c>
      <c r="WN31" s="90">
        <v>16793543.609999999</v>
      </c>
      <c r="WO31" s="90">
        <v>15887621.559999999</v>
      </c>
      <c r="WP31" s="90">
        <v>12065155.490000002</v>
      </c>
      <c r="WQ31" s="90">
        <v>3757531.29</v>
      </c>
      <c r="WR31" s="90">
        <v>15780344.790000001</v>
      </c>
      <c r="WS31" s="90">
        <v>22651219.789999999</v>
      </c>
      <c r="WT31" s="90">
        <v>3822267.13</v>
      </c>
      <c r="WU31" s="90">
        <v>2214990.42</v>
      </c>
      <c r="WV31" s="90">
        <v>3949839.22</v>
      </c>
      <c r="WW31" s="90">
        <v>3280305.1</v>
      </c>
      <c r="WX31" s="90">
        <v>4058741.57</v>
      </c>
      <c r="WY31" s="90">
        <v>4117081.9200000004</v>
      </c>
      <c r="WZ31" s="90">
        <v>6717018.9800000004</v>
      </c>
      <c r="XA31" s="90">
        <v>15016759.290000001</v>
      </c>
      <c r="XB31" s="90">
        <v>4858744.4700000007</v>
      </c>
      <c r="XC31" s="90">
        <v>6277944.0500000007</v>
      </c>
      <c r="XD31" s="90">
        <v>4942693.96</v>
      </c>
      <c r="XE31" s="90">
        <v>8149392.9900000002</v>
      </c>
      <c r="XF31" s="90">
        <v>62128611.890000001</v>
      </c>
      <c r="XG31" s="90">
        <v>15059208.939999999</v>
      </c>
      <c r="XH31" s="90">
        <v>27763033.77</v>
      </c>
      <c r="XI31" s="90">
        <v>35511361.630000003</v>
      </c>
      <c r="XJ31" s="90">
        <v>24341495.719999999</v>
      </c>
      <c r="XK31" s="90">
        <v>21068471.140000001</v>
      </c>
      <c r="XL31" s="90">
        <v>45764467.93</v>
      </c>
      <c r="XM31" s="90">
        <v>26051636.329999998</v>
      </c>
      <c r="XN31" s="90">
        <v>11366796.700000001</v>
      </c>
      <c r="XO31" s="90">
        <v>43280432.159999996</v>
      </c>
      <c r="XP31" s="90">
        <v>41091523.969999999</v>
      </c>
      <c r="XQ31" s="90">
        <v>14961380.800000001</v>
      </c>
      <c r="XR31" s="90">
        <v>6417255.96</v>
      </c>
      <c r="XS31" s="90">
        <v>15111814.649999999</v>
      </c>
      <c r="XT31" s="90">
        <v>12891885.939999999</v>
      </c>
      <c r="XU31" s="90">
        <v>10909286.789999999</v>
      </c>
      <c r="XV31" s="90">
        <v>9180798.75</v>
      </c>
      <c r="XW31" s="90">
        <v>12448449.15</v>
      </c>
      <c r="XX31" s="90">
        <v>7316682.5499999998</v>
      </c>
      <c r="XY31" s="90">
        <v>6629698.9699999997</v>
      </c>
      <c r="XZ31" s="90">
        <v>13316260.23</v>
      </c>
      <c r="YA31" s="90">
        <v>11817076.73</v>
      </c>
      <c r="YB31" s="90">
        <v>9628511.3499999996</v>
      </c>
      <c r="YC31" s="90">
        <v>39169119.779999994</v>
      </c>
      <c r="YD31" s="90">
        <v>13565082.800000001</v>
      </c>
      <c r="YE31" s="90">
        <v>17056362.210000001</v>
      </c>
      <c r="YF31" s="90">
        <v>9275833.5600000005</v>
      </c>
      <c r="YG31" s="90">
        <v>17067247.91</v>
      </c>
      <c r="YH31" s="90">
        <v>15278819.880000001</v>
      </c>
      <c r="YI31" s="90">
        <v>14380909.49</v>
      </c>
      <c r="YJ31" s="90">
        <v>4829151.66</v>
      </c>
      <c r="YK31" s="90">
        <v>18374034.23</v>
      </c>
      <c r="YL31" s="90">
        <v>21184056.75</v>
      </c>
      <c r="YM31" s="90">
        <v>12638281.32</v>
      </c>
      <c r="YN31" s="90">
        <v>10267073.560000001</v>
      </c>
      <c r="YO31" s="90">
        <v>7651839.9699999997</v>
      </c>
      <c r="YP31" s="90">
        <v>6476094.0099999998</v>
      </c>
      <c r="YQ31" s="90">
        <v>10093501.709999999</v>
      </c>
      <c r="YR31" s="90">
        <v>16797112</v>
      </c>
      <c r="YS31" s="90">
        <v>8375091.8500000006</v>
      </c>
      <c r="YT31" s="90">
        <v>15020621.199999999</v>
      </c>
      <c r="YU31" s="90">
        <v>9986682.5</v>
      </c>
      <c r="YV31" s="90">
        <v>10402908.109999999</v>
      </c>
      <c r="YW31" s="90">
        <v>8468097.3800000008</v>
      </c>
      <c r="YX31" s="90">
        <v>8138350.29</v>
      </c>
      <c r="YY31" s="90">
        <v>3703639.87</v>
      </c>
      <c r="YZ31" s="90">
        <v>4275844.22</v>
      </c>
      <c r="ZA31" s="90">
        <v>10897473.399999999</v>
      </c>
      <c r="ZB31" s="90">
        <v>2852818</v>
      </c>
      <c r="ZC31" s="90">
        <v>4270381.33</v>
      </c>
      <c r="ZD31" s="90">
        <v>5897208.2000000002</v>
      </c>
      <c r="ZE31" s="90">
        <v>3297708</v>
      </c>
      <c r="ZF31" s="90">
        <v>1655329.77</v>
      </c>
      <c r="ZG31" s="90">
        <v>2788168</v>
      </c>
      <c r="ZH31" s="90">
        <v>2777232.38</v>
      </c>
      <c r="ZI31" s="90">
        <v>5894520.4100000001</v>
      </c>
      <c r="ZJ31" s="90">
        <v>45063673.869999997</v>
      </c>
      <c r="ZK31" s="90">
        <v>5531923.2199999997</v>
      </c>
      <c r="ZL31" s="90">
        <v>11208944.810000001</v>
      </c>
      <c r="ZM31" s="90">
        <v>22416559.739999998</v>
      </c>
      <c r="ZN31" s="90">
        <v>15774486.219999999</v>
      </c>
      <c r="ZO31" s="90">
        <v>3945691.0500000003</v>
      </c>
      <c r="ZP31" s="90">
        <v>13306506.1</v>
      </c>
      <c r="ZQ31" s="90">
        <v>10520103.129999999</v>
      </c>
      <c r="ZR31" s="90">
        <v>12606315.609999999</v>
      </c>
      <c r="ZS31" s="90">
        <v>22522616.410000004</v>
      </c>
      <c r="ZT31" s="90">
        <v>3315979.63</v>
      </c>
      <c r="ZU31" s="90">
        <v>4718798.51</v>
      </c>
      <c r="ZV31" s="90">
        <v>7630727.0800000001</v>
      </c>
      <c r="ZW31" s="90">
        <v>8356218.6399999997</v>
      </c>
      <c r="ZX31" s="90">
        <v>7702259.0800000001</v>
      </c>
      <c r="ZY31" s="90">
        <v>12140749.24</v>
      </c>
      <c r="ZZ31" s="90">
        <v>5745354</v>
      </c>
      <c r="AAA31" s="90">
        <v>5585108.4800000004</v>
      </c>
      <c r="AAB31" s="90">
        <v>5072452.540000001</v>
      </c>
      <c r="AAC31" s="90">
        <v>761599.86</v>
      </c>
      <c r="AAD31" s="90">
        <v>6144339.8899999997</v>
      </c>
      <c r="AAE31" s="90">
        <v>4234210.2200000007</v>
      </c>
      <c r="AAF31" s="90">
        <v>6904876.5800000001</v>
      </c>
      <c r="AAG31" s="90">
        <v>2913899</v>
      </c>
      <c r="AAH31" s="90">
        <v>4911134.05</v>
      </c>
      <c r="AAI31" s="90">
        <v>3527648.0300000003</v>
      </c>
      <c r="AAJ31" s="90">
        <v>5354122.34</v>
      </c>
      <c r="AAK31" s="90">
        <v>9067131.8900000006</v>
      </c>
      <c r="AAL31" s="90">
        <v>8361898.8600000003</v>
      </c>
      <c r="AAM31" s="90">
        <v>122897690.88</v>
      </c>
      <c r="AAN31" s="90">
        <v>9518065.9100000001</v>
      </c>
      <c r="AAO31" s="90">
        <v>5066422.91</v>
      </c>
      <c r="AAP31" s="90">
        <v>17564257.68</v>
      </c>
      <c r="AAQ31" s="90">
        <v>12270881.469999999</v>
      </c>
      <c r="AAR31" s="90">
        <v>5607863.8900000006</v>
      </c>
      <c r="AAS31" s="90">
        <v>12021557.189999999</v>
      </c>
      <c r="AAT31" s="90">
        <v>9962975.8599999994</v>
      </c>
      <c r="AAU31" s="90">
        <v>20767150.850000001</v>
      </c>
      <c r="AAV31" s="90">
        <v>8163226.7699999996</v>
      </c>
      <c r="AAW31" s="90">
        <v>12948579.550000001</v>
      </c>
      <c r="AAX31" s="90">
        <v>19394253.539999999</v>
      </c>
      <c r="AAY31" s="90">
        <v>20188818.329999998</v>
      </c>
      <c r="AAZ31" s="90">
        <v>6645808.5499999998</v>
      </c>
      <c r="ABA31" s="90">
        <v>12442421</v>
      </c>
      <c r="ABB31" s="90">
        <v>8788986.4499999993</v>
      </c>
      <c r="ABC31" s="90">
        <v>5308372.5</v>
      </c>
      <c r="ABD31" s="90">
        <v>9686769.8500000015</v>
      </c>
      <c r="ABE31" s="90">
        <v>6786605.6500000004</v>
      </c>
      <c r="ABF31" s="90">
        <v>20041041.879999999</v>
      </c>
      <c r="ABG31" s="90">
        <v>43428350.070000008</v>
      </c>
      <c r="ABH31" s="90">
        <v>7063509.9299999997</v>
      </c>
      <c r="ABI31" s="90">
        <v>5055304.97</v>
      </c>
      <c r="ABJ31" s="90">
        <v>7642548.3899999997</v>
      </c>
      <c r="ABK31" s="90">
        <v>5943082.5299999993</v>
      </c>
      <c r="ABL31" s="90">
        <v>5812074.25</v>
      </c>
      <c r="ABM31" s="90">
        <v>17573519.129999999</v>
      </c>
      <c r="ABN31" s="90">
        <v>12897447.720000001</v>
      </c>
      <c r="ABO31" s="90">
        <v>7380230.0899999999</v>
      </c>
      <c r="ABP31" s="90">
        <v>27720377.010000002</v>
      </c>
      <c r="ABQ31" s="90">
        <v>18753658.609999999</v>
      </c>
      <c r="ABR31" s="90">
        <v>10789284.539999999</v>
      </c>
      <c r="ABS31" s="90">
        <v>7001841.75</v>
      </c>
      <c r="ABT31" s="90">
        <v>18212300.940000001</v>
      </c>
      <c r="ABU31" s="90">
        <v>2740471</v>
      </c>
      <c r="ABV31" s="90">
        <v>14326330.989999998</v>
      </c>
      <c r="ABW31" s="90">
        <v>3096934.69</v>
      </c>
      <c r="ABX31" s="90">
        <v>14049183.990000002</v>
      </c>
      <c r="ABY31" s="90">
        <v>3277828.12</v>
      </c>
      <c r="ABZ31" s="90">
        <v>8633921.7100000009</v>
      </c>
      <c r="ACA31" s="90">
        <v>13183433.219999999</v>
      </c>
      <c r="ACB31" s="90">
        <v>1215493.46</v>
      </c>
      <c r="ACC31" s="90">
        <v>3686315.3899999997</v>
      </c>
      <c r="ACD31" s="90">
        <v>4710927.32</v>
      </c>
      <c r="ACE31" s="90">
        <v>8384844.8600000003</v>
      </c>
      <c r="ACF31" s="90">
        <v>2956567.1100000003</v>
      </c>
      <c r="ACG31" s="90">
        <v>66849322.950000003</v>
      </c>
      <c r="ACH31" s="90">
        <v>1875311.71</v>
      </c>
      <c r="ACI31" s="90">
        <v>2404818.2000000002</v>
      </c>
      <c r="ACJ31" s="90">
        <v>8019822.0199999996</v>
      </c>
      <c r="ACK31" s="90">
        <v>1367007.05</v>
      </c>
      <c r="ACL31" s="90">
        <v>499446.21</v>
      </c>
      <c r="ACM31" s="90">
        <v>3888307.17</v>
      </c>
      <c r="ACN31" s="90">
        <v>4295930.75</v>
      </c>
      <c r="ACO31" s="90">
        <v>38503114.920000002</v>
      </c>
      <c r="ACP31" s="90">
        <v>1320706.5</v>
      </c>
      <c r="ACQ31" s="90">
        <v>602395</v>
      </c>
      <c r="ACR31" s="90">
        <v>4579879.37</v>
      </c>
      <c r="ACS31" s="90">
        <v>787639.02</v>
      </c>
      <c r="ACT31" s="90">
        <v>6692480.8200000003</v>
      </c>
      <c r="ACU31" s="90">
        <v>510005</v>
      </c>
      <c r="ACV31" s="90">
        <v>6083320</v>
      </c>
      <c r="ACW31" s="90">
        <v>1737929.05</v>
      </c>
      <c r="ACX31" s="90">
        <v>1601479.14</v>
      </c>
      <c r="ACY31" s="90">
        <v>1174124.05</v>
      </c>
      <c r="ACZ31" s="90">
        <v>639402</v>
      </c>
      <c r="ADA31" s="90">
        <v>7023272.2699999996</v>
      </c>
      <c r="ADB31" s="90">
        <v>2105927</v>
      </c>
      <c r="ADC31" s="90">
        <v>2708842.89</v>
      </c>
      <c r="ADD31" s="90">
        <v>9953776.0900000017</v>
      </c>
      <c r="ADE31" s="90">
        <v>33030453.359999999</v>
      </c>
      <c r="ADF31" s="90">
        <v>3560534.69</v>
      </c>
      <c r="ADG31" s="90">
        <v>2081539.9400000002</v>
      </c>
      <c r="ADH31" s="90">
        <v>5545006.2599999998</v>
      </c>
      <c r="ADI31" s="90">
        <v>1674210.67</v>
      </c>
      <c r="ADJ31" s="90">
        <v>2650875.0299999998</v>
      </c>
      <c r="ADK31" s="90">
        <v>2303367.4299999997</v>
      </c>
      <c r="ADL31" s="90">
        <v>6990457.3899999997</v>
      </c>
      <c r="ADM31" s="90">
        <v>75254194.469999999</v>
      </c>
      <c r="ADN31" s="90">
        <v>2080446.85</v>
      </c>
      <c r="ADO31" s="90">
        <v>1922723</v>
      </c>
      <c r="ADP31" s="90">
        <v>53496984.920000002</v>
      </c>
      <c r="ADQ31" s="90">
        <v>3593842.1300000004</v>
      </c>
      <c r="ADR31" s="90">
        <v>3716468.75</v>
      </c>
      <c r="ADS31" s="90">
        <v>7147790.0500000007</v>
      </c>
      <c r="ADT31" s="90">
        <v>2596646.1799999997</v>
      </c>
      <c r="ADU31" s="90">
        <v>75230037.319999993</v>
      </c>
      <c r="ADV31" s="90">
        <v>6893866.3500000006</v>
      </c>
      <c r="ADW31" s="90">
        <v>8913700.1600000001</v>
      </c>
      <c r="ADX31" s="90">
        <v>5436796.1799999997</v>
      </c>
      <c r="ADY31" s="90">
        <v>1398281.45</v>
      </c>
      <c r="ADZ31" s="90">
        <v>8599155.1499999985</v>
      </c>
      <c r="AEA31" s="90">
        <v>9078636.129999999</v>
      </c>
      <c r="AEB31" s="90">
        <v>6189467.9699999997</v>
      </c>
      <c r="AEC31" s="90">
        <v>2005779.88</v>
      </c>
      <c r="AED31" s="90">
        <v>926720.5</v>
      </c>
      <c r="AEE31" s="90">
        <v>7816048.5700000003</v>
      </c>
      <c r="AEF31" s="90">
        <v>9614013.3200000003</v>
      </c>
      <c r="AEG31" s="90">
        <v>647093.19999999995</v>
      </c>
      <c r="AEH31" s="90">
        <v>1694316.52</v>
      </c>
      <c r="AEI31" s="90">
        <v>10650512.629999999</v>
      </c>
      <c r="AEJ31" s="90">
        <v>2814086.75</v>
      </c>
      <c r="AEK31" s="90">
        <v>2825087.74</v>
      </c>
      <c r="AEL31" s="90">
        <v>3171595.13</v>
      </c>
      <c r="AEM31" s="90">
        <v>1398472.3</v>
      </c>
      <c r="AEN31" s="90">
        <v>7177136.1500000004</v>
      </c>
      <c r="AEO31" s="90">
        <v>57831795.229999997</v>
      </c>
      <c r="AEP31" s="90">
        <v>31353216.75</v>
      </c>
      <c r="AEQ31" s="90">
        <v>20243332.990000002</v>
      </c>
      <c r="AER31" s="90">
        <v>24205393.139999997</v>
      </c>
      <c r="AES31" s="90">
        <v>14660706.399999999</v>
      </c>
      <c r="AET31" s="90">
        <v>29353826.909999996</v>
      </c>
      <c r="AEU31" s="90">
        <v>9794709.0800000001</v>
      </c>
      <c r="AEV31" s="90">
        <v>10708287.810000001</v>
      </c>
      <c r="AEW31" s="90">
        <v>8558100.0500000007</v>
      </c>
      <c r="AEX31" s="90">
        <v>5067459.88</v>
      </c>
      <c r="AEY31" s="90">
        <v>18062259.219999999</v>
      </c>
      <c r="AEZ31" s="90">
        <v>8431380.4600000009</v>
      </c>
      <c r="AFA31" s="90">
        <v>10162392.210000001</v>
      </c>
      <c r="AFB31" s="90">
        <v>12680650.560000001</v>
      </c>
      <c r="AFC31" s="90">
        <v>8969608.6099999994</v>
      </c>
      <c r="AFD31" s="90">
        <v>7819745.04</v>
      </c>
      <c r="AFE31" s="90">
        <v>4020625.77</v>
      </c>
      <c r="AFF31" s="90">
        <v>7281998.1100000003</v>
      </c>
      <c r="AFG31" s="90">
        <v>7435683.9500000002</v>
      </c>
      <c r="AFH31" s="90">
        <v>4773765.75</v>
      </c>
      <c r="AFI31" s="90">
        <v>6565282.8600000003</v>
      </c>
      <c r="AFJ31" s="90">
        <v>2665740.5</v>
      </c>
      <c r="AFK31" s="90">
        <v>10144394.630000001</v>
      </c>
      <c r="AFL31" s="90">
        <v>24026367.439999998</v>
      </c>
      <c r="AFM31" s="90">
        <v>13415222.77</v>
      </c>
      <c r="AFN31" s="90">
        <v>8573072.1199999992</v>
      </c>
      <c r="AFO31" s="90">
        <v>5748298.1399999997</v>
      </c>
      <c r="AFP31" s="90">
        <v>9356258.75</v>
      </c>
      <c r="AFQ31" s="90">
        <v>4317738.5199999996</v>
      </c>
      <c r="AFR31" s="90">
        <v>3414101.81</v>
      </c>
      <c r="AFS31" s="90">
        <v>19500946.030000001</v>
      </c>
      <c r="AFT31" s="90">
        <v>19163313.82</v>
      </c>
      <c r="AFU31" s="90">
        <v>4465275.6399999997</v>
      </c>
      <c r="AFV31" s="90">
        <v>13028971.32</v>
      </c>
      <c r="AFW31" s="90">
        <v>4591618.0500000007</v>
      </c>
      <c r="AFX31" s="90">
        <v>16290753.520000001</v>
      </c>
      <c r="AFY31" s="90">
        <v>10069648.9</v>
      </c>
      <c r="AFZ31" s="90">
        <v>12511186.23</v>
      </c>
      <c r="AGA31" s="90">
        <v>9845915.8900000006</v>
      </c>
      <c r="AGB31" s="90">
        <v>32582821.120000001</v>
      </c>
      <c r="AGC31" s="90">
        <v>17322496.73</v>
      </c>
      <c r="AGD31" s="90">
        <v>6399559.9100000001</v>
      </c>
      <c r="AGE31" s="90">
        <v>10610108.989999998</v>
      </c>
      <c r="AGF31" s="90">
        <v>6076163.96</v>
      </c>
      <c r="AGG31" s="90">
        <v>14186477.120000001</v>
      </c>
      <c r="AGH31" s="90">
        <v>9121667.0199999996</v>
      </c>
      <c r="AGI31" s="90">
        <v>45452437.25</v>
      </c>
      <c r="AGJ31" s="90">
        <v>9756233.8900000025</v>
      </c>
      <c r="AGK31" s="90">
        <v>10653784.379999999</v>
      </c>
      <c r="AGL31" s="90">
        <v>4286032.75</v>
      </c>
      <c r="AGM31" s="90">
        <v>15841439.17</v>
      </c>
      <c r="AGN31" s="90">
        <v>17322322.009999998</v>
      </c>
      <c r="AGO31" s="90">
        <v>4477564.9000000004</v>
      </c>
      <c r="AGP31" s="90">
        <v>6658433.3300000001</v>
      </c>
      <c r="AGQ31" s="90">
        <v>94371085.469999999</v>
      </c>
      <c r="AGR31" s="90">
        <v>39151880.109999999</v>
      </c>
      <c r="AGS31" s="90">
        <v>8073285.7999999998</v>
      </c>
      <c r="AGT31" s="90">
        <v>39033277.18</v>
      </c>
      <c r="AGU31" s="90">
        <v>17980418.25</v>
      </c>
      <c r="AGV31" s="90">
        <v>16478216.869999999</v>
      </c>
      <c r="AGW31" s="90">
        <v>11930894.810000001</v>
      </c>
      <c r="AGX31" s="90">
        <v>18985355.68</v>
      </c>
      <c r="AGY31" s="90">
        <v>5012706.7</v>
      </c>
      <c r="AGZ31" s="90">
        <v>24447715.600000001</v>
      </c>
      <c r="AHA31" s="90">
        <v>17190638.59</v>
      </c>
      <c r="AHB31" s="90">
        <v>6452821.5999999996</v>
      </c>
      <c r="AHC31" s="90">
        <v>7421096.6000000006</v>
      </c>
      <c r="AHD31" s="90">
        <v>11393125.880000001</v>
      </c>
      <c r="AHE31" s="90">
        <v>7369118.2300000004</v>
      </c>
      <c r="AHF31" s="90">
        <v>12069220.390000001</v>
      </c>
      <c r="AHG31" s="90">
        <v>6342750.6400000006</v>
      </c>
      <c r="AHH31" s="90">
        <v>3364238.19</v>
      </c>
      <c r="AHI31" s="90">
        <v>5972047.6900000004</v>
      </c>
      <c r="AHJ31" s="90">
        <v>7240194.2200000007</v>
      </c>
      <c r="AHK31" s="90">
        <v>5532793.46</v>
      </c>
      <c r="AHL31" s="90">
        <v>8896706.75</v>
      </c>
      <c r="AHM31" s="90">
        <v>6738932.4600000009</v>
      </c>
      <c r="AHN31" s="90">
        <v>5834355.5899999999</v>
      </c>
    </row>
    <row r="32" spans="1:898" ht="21" x14ac:dyDescent="0.35">
      <c r="A32" s="92" t="s">
        <v>1197</v>
      </c>
      <c r="B32" s="5" t="s">
        <v>1198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/>
      <c r="CW32" s="90"/>
      <c r="CX32" s="90"/>
      <c r="CY32" s="90"/>
      <c r="CZ32" s="90"/>
      <c r="DA32" s="90"/>
      <c r="DB32" s="90"/>
      <c r="DC32" s="90"/>
      <c r="DD32" s="90"/>
      <c r="DE32" s="90"/>
      <c r="DF32" s="90"/>
      <c r="DG32" s="90"/>
      <c r="DH32" s="90"/>
      <c r="DI32" s="90"/>
      <c r="DJ32" s="90"/>
      <c r="DK32" s="90"/>
      <c r="DL32" s="90"/>
      <c r="DM32" s="90"/>
      <c r="DN32" s="90"/>
      <c r="DO32" s="90"/>
      <c r="DP32" s="90"/>
      <c r="DQ32" s="90"/>
      <c r="DR32" s="90"/>
      <c r="DS32" s="90"/>
      <c r="DT32" s="90"/>
      <c r="DU32" s="90"/>
      <c r="DV32" s="90"/>
      <c r="DW32" s="90"/>
      <c r="DX32" s="90"/>
      <c r="DY32" s="90"/>
      <c r="DZ32" s="90"/>
      <c r="EA32" s="90"/>
      <c r="EB32" s="90"/>
      <c r="EC32" s="90"/>
      <c r="ED32" s="90"/>
      <c r="EE32" s="90"/>
      <c r="EF32" s="90"/>
      <c r="EG32" s="90"/>
      <c r="EH32" s="90"/>
      <c r="EI32" s="90"/>
      <c r="EJ32" s="90"/>
      <c r="EK32" s="90"/>
      <c r="EL32" s="90"/>
      <c r="EM32" s="90"/>
      <c r="EN32" s="90"/>
      <c r="EO32" s="90"/>
      <c r="EP32" s="90"/>
      <c r="EQ32" s="90"/>
      <c r="ER32" s="90"/>
      <c r="ES32" s="90"/>
      <c r="ET32" s="90"/>
      <c r="EU32" s="90"/>
      <c r="EV32" s="90"/>
      <c r="EW32" s="90"/>
      <c r="EX32" s="90"/>
      <c r="EY32" s="90"/>
      <c r="EZ32" s="90"/>
      <c r="FA32" s="90"/>
      <c r="FB32" s="90"/>
      <c r="FC32" s="90"/>
      <c r="FD32" s="90"/>
      <c r="FE32" s="90"/>
      <c r="FF32" s="90"/>
      <c r="FG32" s="90"/>
      <c r="FH32" s="90"/>
      <c r="FI32" s="90"/>
      <c r="FJ32" s="90"/>
      <c r="FK32" s="90"/>
      <c r="FL32" s="90"/>
      <c r="FM32" s="90"/>
      <c r="FN32" s="90"/>
      <c r="FO32" s="90"/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/>
      <c r="GT32" s="90"/>
      <c r="GU32" s="90"/>
      <c r="GV32" s="90"/>
      <c r="GW32" s="90"/>
      <c r="GX32" s="90"/>
      <c r="GY32" s="90"/>
      <c r="GZ32" s="90"/>
      <c r="HA32" s="90"/>
      <c r="HB32" s="90"/>
      <c r="HC32" s="90"/>
      <c r="HD32" s="90"/>
      <c r="HE32" s="90"/>
      <c r="HF32" s="90"/>
      <c r="HG32" s="90"/>
      <c r="HH32" s="90"/>
      <c r="HI32" s="90"/>
      <c r="HJ32" s="90"/>
      <c r="HK32" s="90"/>
      <c r="HL32" s="90"/>
      <c r="HM32" s="90"/>
      <c r="HN32" s="90"/>
      <c r="HO32" s="90"/>
      <c r="HP32" s="90"/>
      <c r="HQ32" s="90"/>
      <c r="HR32" s="90"/>
      <c r="HS32" s="90"/>
      <c r="HT32" s="90"/>
      <c r="HU32" s="90"/>
      <c r="HV32" s="90"/>
      <c r="HW32" s="90"/>
      <c r="HX32" s="90"/>
      <c r="HY32" s="90"/>
      <c r="HZ32" s="90"/>
      <c r="IA32" s="90"/>
      <c r="IB32" s="90"/>
      <c r="IC32" s="90"/>
      <c r="ID32" s="90"/>
      <c r="IE32" s="90"/>
      <c r="IF32" s="90"/>
      <c r="IG32" s="90"/>
      <c r="IH32" s="90"/>
      <c r="II32" s="90"/>
      <c r="IJ32" s="90"/>
      <c r="IK32" s="90"/>
      <c r="IL32" s="90"/>
      <c r="IM32" s="90"/>
      <c r="IN32" s="90"/>
      <c r="IO32" s="90"/>
      <c r="IP32" s="90"/>
      <c r="IQ32" s="90"/>
      <c r="IR32" s="90"/>
      <c r="IS32" s="90"/>
      <c r="IT32" s="90"/>
      <c r="IU32" s="90"/>
      <c r="IV32" s="90"/>
      <c r="IW32" s="90"/>
      <c r="IX32" s="90"/>
      <c r="IY32" s="90"/>
      <c r="IZ32" s="90"/>
      <c r="JA32" s="90"/>
      <c r="JB32" s="90"/>
      <c r="JC32" s="90"/>
      <c r="JD32" s="90"/>
      <c r="JE32" s="90"/>
      <c r="JF32" s="90"/>
      <c r="JG32" s="90"/>
      <c r="JH32" s="90"/>
      <c r="JI32" s="90"/>
      <c r="JJ32" s="90"/>
      <c r="JK32" s="90"/>
      <c r="JL32" s="90"/>
      <c r="JM32" s="90"/>
      <c r="JN32" s="90"/>
      <c r="JO32" s="90"/>
      <c r="JP32" s="90"/>
      <c r="JQ32" s="90"/>
      <c r="JR32" s="90"/>
      <c r="JS32" s="90"/>
      <c r="JT32" s="90"/>
      <c r="JU32" s="90"/>
      <c r="JV32" s="90"/>
      <c r="JW32" s="90"/>
      <c r="JX32" s="90"/>
      <c r="JY32" s="90"/>
      <c r="JZ32" s="90"/>
      <c r="KA32" s="90"/>
      <c r="KB32" s="90"/>
      <c r="KC32" s="90"/>
      <c r="KD32" s="90"/>
      <c r="KE32" s="90"/>
      <c r="KF32" s="90"/>
      <c r="KG32" s="90"/>
      <c r="KH32" s="90"/>
      <c r="KI32" s="90"/>
      <c r="KJ32" s="90"/>
      <c r="KK32" s="90"/>
      <c r="KL32" s="90"/>
      <c r="KM32" s="90"/>
      <c r="KN32" s="90"/>
      <c r="KO32" s="90"/>
      <c r="KP32" s="90"/>
      <c r="KQ32" s="90"/>
      <c r="KR32" s="90"/>
      <c r="KS32" s="90"/>
      <c r="KT32" s="90"/>
      <c r="KU32" s="90"/>
      <c r="KV32" s="90"/>
      <c r="KW32" s="90"/>
      <c r="KX32" s="90"/>
      <c r="KY32" s="90"/>
      <c r="KZ32" s="90"/>
      <c r="LA32" s="90"/>
      <c r="LB32" s="90"/>
      <c r="LC32" s="90"/>
      <c r="LD32" s="90"/>
      <c r="LE32" s="90"/>
      <c r="LF32" s="90"/>
      <c r="LG32" s="90"/>
      <c r="LH32" s="90"/>
      <c r="LI32" s="90"/>
      <c r="LJ32" s="90"/>
      <c r="LK32" s="90"/>
      <c r="LL32" s="90"/>
      <c r="LM32" s="90"/>
      <c r="LN32" s="90"/>
      <c r="LO32" s="90"/>
      <c r="LP32" s="90"/>
      <c r="LQ32" s="90"/>
      <c r="LR32" s="90"/>
      <c r="LS32" s="90"/>
      <c r="LT32" s="90"/>
      <c r="LU32" s="90"/>
      <c r="LV32" s="90"/>
      <c r="LW32" s="90"/>
      <c r="LX32" s="90"/>
      <c r="LY32" s="90"/>
      <c r="LZ32" s="90"/>
      <c r="MA32" s="90"/>
      <c r="MB32" s="90"/>
      <c r="MC32" s="90"/>
      <c r="MD32" s="90"/>
      <c r="ME32" s="90"/>
      <c r="MF32" s="90"/>
      <c r="MG32" s="90"/>
      <c r="MH32" s="90"/>
      <c r="MI32" s="90"/>
      <c r="MJ32" s="90"/>
      <c r="MK32" s="90"/>
      <c r="ML32" s="90"/>
      <c r="MM32" s="90"/>
      <c r="MN32" s="90"/>
      <c r="MO32" s="90"/>
      <c r="MP32" s="90"/>
      <c r="MQ32" s="90"/>
      <c r="MR32" s="90"/>
      <c r="MS32" s="90"/>
      <c r="MT32" s="90"/>
      <c r="MU32" s="90"/>
      <c r="MV32" s="90"/>
      <c r="MW32" s="90"/>
      <c r="MX32" s="90"/>
      <c r="MY32" s="90"/>
      <c r="MZ32" s="90"/>
      <c r="NA32" s="90"/>
      <c r="NB32" s="90"/>
      <c r="NC32" s="90"/>
      <c r="ND32" s="90"/>
      <c r="NE32" s="90"/>
      <c r="NF32" s="90"/>
      <c r="NG32" s="90"/>
      <c r="NH32" s="90"/>
      <c r="NI32" s="90"/>
      <c r="NJ32" s="90"/>
      <c r="NK32" s="90"/>
      <c r="NL32" s="90"/>
      <c r="NM32" s="90"/>
      <c r="NN32" s="90"/>
      <c r="NO32" s="90"/>
      <c r="NP32" s="90"/>
      <c r="NQ32" s="90"/>
      <c r="NR32" s="90"/>
      <c r="NS32" s="90"/>
      <c r="NT32" s="90"/>
      <c r="NU32" s="90"/>
      <c r="NV32" s="90"/>
      <c r="NW32" s="90"/>
      <c r="NX32" s="90"/>
      <c r="NY32" s="90"/>
      <c r="NZ32" s="90"/>
      <c r="OA32" s="90"/>
      <c r="OB32" s="90"/>
      <c r="OC32" s="90"/>
      <c r="OD32" s="90"/>
      <c r="OE32" s="90"/>
      <c r="OF32" s="90"/>
      <c r="OG32" s="90"/>
      <c r="OH32" s="90"/>
      <c r="OI32" s="90"/>
      <c r="OJ32" s="90"/>
      <c r="OK32" s="90"/>
      <c r="OL32" s="90"/>
      <c r="OM32" s="90"/>
      <c r="ON32" s="90"/>
      <c r="OO32" s="90"/>
      <c r="OP32" s="90"/>
      <c r="OQ32" s="90"/>
      <c r="OR32" s="90"/>
      <c r="OS32" s="90"/>
      <c r="OT32" s="90"/>
      <c r="OU32" s="90"/>
      <c r="OV32" s="90"/>
      <c r="OW32" s="90"/>
      <c r="OX32" s="90"/>
      <c r="OY32" s="90"/>
      <c r="OZ32" s="90"/>
      <c r="PA32" s="90"/>
      <c r="PB32" s="90"/>
      <c r="PC32" s="90"/>
      <c r="PD32" s="90"/>
      <c r="PE32" s="90"/>
      <c r="PF32" s="90"/>
      <c r="PG32" s="90"/>
      <c r="PH32" s="90"/>
      <c r="PI32" s="90"/>
      <c r="PJ32" s="90"/>
      <c r="PK32" s="90"/>
      <c r="PL32" s="90"/>
      <c r="PM32" s="90"/>
      <c r="PN32" s="90"/>
      <c r="PO32" s="90"/>
      <c r="PP32" s="90"/>
      <c r="PQ32" s="90"/>
      <c r="PR32" s="90"/>
      <c r="PS32" s="90"/>
      <c r="PT32" s="90"/>
      <c r="PU32" s="90"/>
      <c r="PV32" s="90"/>
      <c r="PW32" s="90"/>
      <c r="PX32" s="90"/>
      <c r="PY32" s="90"/>
      <c r="PZ32" s="90"/>
      <c r="QA32" s="90"/>
      <c r="QB32" s="90"/>
      <c r="QC32" s="90"/>
      <c r="QD32" s="90"/>
      <c r="QE32" s="90"/>
      <c r="QF32" s="90"/>
      <c r="QG32" s="90"/>
      <c r="QH32" s="90"/>
      <c r="QI32" s="90"/>
      <c r="QJ32" s="90"/>
      <c r="QK32" s="90"/>
      <c r="QL32" s="90"/>
      <c r="QM32" s="90"/>
      <c r="QN32" s="90"/>
      <c r="QO32" s="90"/>
      <c r="QP32" s="90"/>
      <c r="QQ32" s="90"/>
      <c r="QR32" s="90"/>
      <c r="QS32" s="90"/>
      <c r="QT32" s="90"/>
      <c r="QU32" s="90"/>
      <c r="QV32" s="90"/>
      <c r="QW32" s="90"/>
      <c r="QX32" s="90"/>
      <c r="QY32" s="90"/>
      <c r="QZ32" s="90"/>
      <c r="RA32" s="90"/>
      <c r="RB32" s="90"/>
      <c r="RC32" s="90"/>
      <c r="RD32" s="90"/>
      <c r="RE32" s="90"/>
      <c r="RF32" s="90"/>
      <c r="RG32" s="90"/>
      <c r="RH32" s="90"/>
      <c r="RI32" s="90"/>
      <c r="RJ32" s="90"/>
      <c r="RK32" s="90"/>
      <c r="RL32" s="90"/>
      <c r="RM32" s="90"/>
      <c r="RN32" s="90"/>
      <c r="RO32" s="90"/>
      <c r="RP32" s="90"/>
      <c r="RQ32" s="90"/>
      <c r="RR32" s="90"/>
      <c r="RS32" s="90"/>
      <c r="RT32" s="90"/>
      <c r="RU32" s="90"/>
      <c r="RV32" s="90"/>
      <c r="RW32" s="90"/>
      <c r="RX32" s="90"/>
      <c r="RY32" s="90"/>
      <c r="RZ32" s="90"/>
      <c r="SA32" s="90"/>
      <c r="SB32" s="90"/>
      <c r="SC32" s="90"/>
      <c r="SD32" s="90"/>
      <c r="SE32" s="90"/>
      <c r="SF32" s="90"/>
      <c r="SG32" s="90"/>
      <c r="SH32" s="90"/>
      <c r="SI32" s="90"/>
      <c r="SJ32" s="90"/>
      <c r="SK32" s="90"/>
      <c r="SL32" s="90"/>
      <c r="SM32" s="90"/>
      <c r="SN32" s="90"/>
      <c r="SO32" s="90"/>
      <c r="SP32" s="90"/>
      <c r="SQ32" s="90"/>
      <c r="SR32" s="90"/>
      <c r="SS32" s="90"/>
      <c r="ST32" s="90"/>
      <c r="SU32" s="90"/>
      <c r="SV32" s="90"/>
      <c r="SW32" s="90"/>
      <c r="SX32" s="90"/>
      <c r="SY32" s="90"/>
      <c r="SZ32" s="90"/>
      <c r="TA32" s="90"/>
      <c r="TB32" s="90"/>
      <c r="TC32" s="90"/>
      <c r="TD32" s="90"/>
      <c r="TE32" s="90"/>
      <c r="TF32" s="90"/>
      <c r="TG32" s="90"/>
      <c r="TH32" s="90"/>
      <c r="TI32" s="90"/>
      <c r="TJ32" s="90"/>
      <c r="TK32" s="90"/>
      <c r="TL32" s="90"/>
      <c r="TM32" s="90"/>
      <c r="TN32" s="90"/>
      <c r="TO32" s="90"/>
      <c r="TP32" s="90"/>
      <c r="TQ32" s="90"/>
      <c r="TR32" s="90"/>
      <c r="TS32" s="90"/>
      <c r="TT32" s="90"/>
      <c r="TU32" s="90"/>
      <c r="TV32" s="90"/>
      <c r="TW32" s="90"/>
      <c r="TX32" s="90"/>
      <c r="TY32" s="90"/>
      <c r="TZ32" s="90"/>
      <c r="UA32" s="90"/>
      <c r="UB32" s="90"/>
      <c r="UC32" s="90"/>
      <c r="UD32" s="90"/>
      <c r="UE32" s="90"/>
      <c r="UF32" s="90"/>
      <c r="UG32" s="90"/>
      <c r="UH32" s="90"/>
      <c r="UI32" s="90"/>
      <c r="UJ32" s="90"/>
      <c r="UK32" s="90"/>
      <c r="UL32" s="90"/>
      <c r="UM32" s="90"/>
      <c r="UN32" s="90"/>
      <c r="UO32" s="90"/>
      <c r="UP32" s="90"/>
      <c r="UQ32" s="90"/>
      <c r="UR32" s="90"/>
      <c r="US32" s="90"/>
      <c r="UT32" s="90"/>
      <c r="UU32" s="90"/>
      <c r="UV32" s="90"/>
      <c r="UW32" s="90"/>
      <c r="UX32" s="90"/>
      <c r="UY32" s="90"/>
      <c r="UZ32" s="90"/>
      <c r="VA32" s="90"/>
      <c r="VB32" s="90"/>
      <c r="VC32" s="90"/>
      <c r="VD32" s="90"/>
      <c r="VE32" s="90"/>
      <c r="VF32" s="90"/>
      <c r="VG32" s="90"/>
      <c r="VH32" s="90"/>
      <c r="VI32" s="90"/>
      <c r="VJ32" s="90"/>
      <c r="VK32" s="90"/>
      <c r="VL32" s="90"/>
      <c r="VM32" s="90"/>
      <c r="VN32" s="90"/>
      <c r="VO32" s="90"/>
      <c r="VP32" s="90"/>
      <c r="VQ32" s="90"/>
      <c r="VR32" s="90"/>
      <c r="VS32" s="90"/>
      <c r="VT32" s="90"/>
      <c r="VU32" s="90"/>
      <c r="VV32" s="90"/>
      <c r="VW32" s="90"/>
      <c r="VX32" s="90"/>
      <c r="VY32" s="90"/>
      <c r="VZ32" s="90"/>
      <c r="WA32" s="90"/>
      <c r="WB32" s="90"/>
      <c r="WC32" s="90"/>
      <c r="WD32" s="90"/>
      <c r="WE32" s="90"/>
      <c r="WF32" s="90"/>
      <c r="WG32" s="90"/>
      <c r="WH32" s="90"/>
      <c r="WI32" s="90"/>
      <c r="WJ32" s="90"/>
      <c r="WK32" s="90"/>
      <c r="WL32" s="90"/>
      <c r="WM32" s="90"/>
      <c r="WN32" s="90"/>
      <c r="WO32" s="90"/>
      <c r="WP32" s="90"/>
      <c r="WQ32" s="90"/>
      <c r="WR32" s="90"/>
      <c r="WS32" s="90"/>
      <c r="WT32" s="90"/>
      <c r="WU32" s="90"/>
      <c r="WV32" s="90"/>
      <c r="WW32" s="90"/>
      <c r="WX32" s="90"/>
      <c r="WY32" s="90"/>
      <c r="WZ32" s="90"/>
      <c r="XA32" s="90"/>
      <c r="XB32" s="90"/>
      <c r="XC32" s="90"/>
      <c r="XD32" s="90"/>
      <c r="XE32" s="90"/>
      <c r="XF32" s="90"/>
      <c r="XG32" s="90"/>
      <c r="XH32" s="90"/>
      <c r="XI32" s="90"/>
      <c r="XJ32" s="90"/>
      <c r="XK32" s="90"/>
      <c r="XL32" s="90"/>
      <c r="XM32" s="90"/>
      <c r="XN32" s="90"/>
      <c r="XO32" s="90"/>
      <c r="XP32" s="90"/>
      <c r="XQ32" s="90"/>
      <c r="XR32" s="90"/>
      <c r="XS32" s="90"/>
      <c r="XT32" s="90"/>
      <c r="XU32" s="90"/>
      <c r="XV32" s="90"/>
      <c r="XW32" s="90"/>
      <c r="XX32" s="90"/>
      <c r="XY32" s="90"/>
      <c r="XZ32" s="90"/>
      <c r="YA32" s="90"/>
      <c r="YB32" s="90"/>
      <c r="YC32" s="90"/>
      <c r="YD32" s="90"/>
      <c r="YE32" s="90"/>
      <c r="YF32" s="90"/>
      <c r="YG32" s="90"/>
      <c r="YH32" s="90"/>
      <c r="YI32" s="90"/>
      <c r="YJ32" s="90"/>
      <c r="YK32" s="90"/>
      <c r="YL32" s="90"/>
      <c r="YM32" s="90"/>
      <c r="YN32" s="90"/>
      <c r="YO32" s="90"/>
      <c r="YP32" s="90"/>
      <c r="YQ32" s="90"/>
      <c r="YR32" s="90"/>
      <c r="YS32" s="90"/>
      <c r="YT32" s="90"/>
      <c r="YU32" s="90"/>
      <c r="YV32" s="90"/>
      <c r="YW32" s="90"/>
      <c r="YX32" s="90"/>
      <c r="YY32" s="90"/>
      <c r="YZ32" s="90"/>
      <c r="ZA32" s="90"/>
      <c r="ZB32" s="90"/>
      <c r="ZC32" s="90"/>
      <c r="ZD32" s="90"/>
      <c r="ZE32" s="90"/>
      <c r="ZF32" s="90"/>
      <c r="ZG32" s="90"/>
      <c r="ZH32" s="90"/>
      <c r="ZI32" s="90"/>
      <c r="ZJ32" s="90"/>
      <c r="ZK32" s="90"/>
      <c r="ZL32" s="90"/>
      <c r="ZM32" s="90"/>
      <c r="ZN32" s="90"/>
      <c r="ZO32" s="90"/>
      <c r="ZP32" s="90"/>
      <c r="ZQ32" s="90"/>
      <c r="ZR32" s="90"/>
      <c r="ZS32" s="90"/>
      <c r="ZT32" s="90"/>
      <c r="ZU32" s="90"/>
      <c r="ZV32" s="90"/>
      <c r="ZW32" s="90"/>
      <c r="ZX32" s="90"/>
      <c r="ZY32" s="90"/>
      <c r="ZZ32" s="90"/>
      <c r="AAA32" s="90"/>
      <c r="AAB32" s="90"/>
      <c r="AAC32" s="90"/>
      <c r="AAD32" s="90"/>
      <c r="AAE32" s="90"/>
      <c r="AAF32" s="90"/>
      <c r="AAG32" s="90"/>
      <c r="AAH32" s="90"/>
      <c r="AAI32" s="90"/>
      <c r="AAJ32" s="90"/>
      <c r="AAK32" s="90"/>
      <c r="AAL32" s="90"/>
      <c r="AAM32" s="90"/>
      <c r="AAN32" s="90"/>
      <c r="AAO32" s="90"/>
      <c r="AAP32" s="90"/>
      <c r="AAQ32" s="90"/>
      <c r="AAR32" s="90"/>
      <c r="AAS32" s="90"/>
      <c r="AAT32" s="90"/>
      <c r="AAU32" s="90"/>
      <c r="AAV32" s="90"/>
      <c r="AAW32" s="90"/>
      <c r="AAX32" s="90"/>
      <c r="AAY32" s="90"/>
      <c r="AAZ32" s="90"/>
      <c r="ABA32" s="90"/>
      <c r="ABB32" s="90"/>
      <c r="ABC32" s="90"/>
      <c r="ABD32" s="90"/>
      <c r="ABE32" s="90"/>
      <c r="ABF32" s="90"/>
      <c r="ABG32" s="90"/>
      <c r="ABH32" s="90"/>
      <c r="ABI32" s="90"/>
      <c r="ABJ32" s="90"/>
      <c r="ABK32" s="90"/>
      <c r="ABL32" s="90"/>
      <c r="ABM32" s="90"/>
      <c r="ABN32" s="90"/>
      <c r="ABO32" s="90"/>
      <c r="ABP32" s="90"/>
      <c r="ABQ32" s="90"/>
      <c r="ABR32" s="90"/>
      <c r="ABS32" s="90"/>
      <c r="ABT32" s="90"/>
      <c r="ABU32" s="90"/>
      <c r="ABV32" s="90"/>
      <c r="ABW32" s="90"/>
      <c r="ABX32" s="90"/>
      <c r="ABY32" s="90"/>
      <c r="ABZ32" s="90"/>
      <c r="ACA32" s="90"/>
      <c r="ACB32" s="90"/>
      <c r="ACC32" s="90"/>
      <c r="ACD32" s="90"/>
      <c r="ACE32" s="90"/>
      <c r="ACF32" s="90"/>
      <c r="ACG32" s="90"/>
      <c r="ACH32" s="90"/>
      <c r="ACI32" s="90"/>
      <c r="ACJ32" s="90"/>
      <c r="ACK32" s="90"/>
      <c r="ACL32" s="90"/>
      <c r="ACM32" s="90"/>
      <c r="ACN32" s="90"/>
      <c r="ACO32" s="90"/>
      <c r="ACP32" s="90"/>
      <c r="ACQ32" s="90"/>
      <c r="ACR32" s="90"/>
      <c r="ACS32" s="90"/>
      <c r="ACT32" s="90"/>
      <c r="ACU32" s="90"/>
      <c r="ACV32" s="90"/>
      <c r="ACW32" s="90"/>
      <c r="ACX32" s="90"/>
      <c r="ACY32" s="90"/>
      <c r="ACZ32" s="90"/>
      <c r="ADA32" s="90"/>
      <c r="ADB32" s="90"/>
      <c r="ADC32" s="90"/>
      <c r="ADD32" s="90"/>
      <c r="ADE32" s="90"/>
      <c r="ADF32" s="90"/>
      <c r="ADG32" s="90"/>
      <c r="ADH32" s="90"/>
      <c r="ADI32" s="90"/>
      <c r="ADJ32" s="90"/>
      <c r="ADK32" s="90"/>
      <c r="ADL32" s="90"/>
      <c r="ADM32" s="90"/>
      <c r="ADN32" s="90"/>
      <c r="ADO32" s="90"/>
      <c r="ADP32" s="90"/>
      <c r="ADQ32" s="90"/>
      <c r="ADR32" s="90"/>
      <c r="ADS32" s="90"/>
      <c r="ADT32" s="90"/>
      <c r="ADU32" s="90"/>
      <c r="ADV32" s="90"/>
      <c r="ADW32" s="90"/>
      <c r="ADX32" s="90"/>
      <c r="ADY32" s="90"/>
      <c r="ADZ32" s="90"/>
      <c r="AEA32" s="90"/>
      <c r="AEB32" s="90"/>
      <c r="AEC32" s="90"/>
      <c r="AED32" s="90"/>
      <c r="AEE32" s="90"/>
      <c r="AEF32" s="90"/>
      <c r="AEG32" s="90"/>
      <c r="AEH32" s="90"/>
      <c r="AEI32" s="90"/>
      <c r="AEJ32" s="90"/>
      <c r="AEK32" s="90"/>
      <c r="AEL32" s="90"/>
      <c r="AEM32" s="90"/>
      <c r="AEN32" s="90"/>
      <c r="AEO32" s="90"/>
      <c r="AEP32" s="90"/>
      <c r="AEQ32" s="90"/>
      <c r="AER32" s="90"/>
      <c r="AES32" s="90"/>
      <c r="AET32" s="90"/>
      <c r="AEU32" s="90"/>
      <c r="AEV32" s="90"/>
      <c r="AEW32" s="90"/>
      <c r="AEX32" s="90"/>
      <c r="AEY32" s="90"/>
      <c r="AEZ32" s="90"/>
      <c r="AFA32" s="90"/>
      <c r="AFB32" s="90"/>
      <c r="AFC32" s="90"/>
      <c r="AFD32" s="90"/>
      <c r="AFE32" s="90"/>
      <c r="AFF32" s="90"/>
      <c r="AFG32" s="90"/>
      <c r="AFH32" s="90"/>
      <c r="AFI32" s="90"/>
      <c r="AFJ32" s="90"/>
      <c r="AFK32" s="90"/>
      <c r="AFL32" s="90"/>
      <c r="AFM32" s="90"/>
      <c r="AFN32" s="90"/>
      <c r="AFO32" s="90"/>
      <c r="AFP32" s="90"/>
      <c r="AFQ32" s="90"/>
      <c r="AFR32" s="90"/>
      <c r="AFS32" s="90"/>
      <c r="AFT32" s="90"/>
      <c r="AFU32" s="90"/>
      <c r="AFV32" s="90"/>
      <c r="AFW32" s="90"/>
      <c r="AFX32" s="90"/>
      <c r="AFY32" s="90"/>
      <c r="AFZ32" s="90"/>
      <c r="AGA32" s="90"/>
      <c r="AGB32" s="90"/>
      <c r="AGC32" s="90"/>
      <c r="AGD32" s="90"/>
      <c r="AGE32" s="90"/>
      <c r="AGF32" s="90"/>
      <c r="AGG32" s="90"/>
      <c r="AGH32" s="90"/>
      <c r="AGI32" s="90"/>
      <c r="AGJ32" s="90"/>
      <c r="AGK32" s="90"/>
      <c r="AGL32" s="90"/>
      <c r="AGM32" s="90"/>
      <c r="AGN32" s="90"/>
      <c r="AGO32" s="90"/>
      <c r="AGP32" s="90"/>
      <c r="AGQ32" s="90"/>
      <c r="AGR32" s="90"/>
      <c r="AGS32" s="90"/>
      <c r="AGT32" s="90"/>
      <c r="AGU32" s="90"/>
      <c r="AGV32" s="90"/>
      <c r="AGW32" s="90"/>
      <c r="AGX32" s="90"/>
      <c r="AGY32" s="90"/>
      <c r="AGZ32" s="90"/>
      <c r="AHA32" s="90"/>
      <c r="AHB32" s="90"/>
      <c r="AHC32" s="90"/>
      <c r="AHD32" s="90"/>
      <c r="AHE32" s="90"/>
      <c r="AHF32" s="90"/>
      <c r="AHG32" s="90"/>
      <c r="AHH32" s="90"/>
      <c r="AHI32" s="90"/>
      <c r="AHJ32" s="90"/>
      <c r="AHK32" s="90"/>
      <c r="AHL32" s="90"/>
      <c r="AHM32" s="90"/>
      <c r="AHN32" s="90"/>
    </row>
    <row r="33" spans="1:898" ht="21" x14ac:dyDescent="0.35">
      <c r="A33" s="92"/>
      <c r="B33" s="185" t="s">
        <v>661</v>
      </c>
      <c r="C33" s="184">
        <v>3119066786.0599999</v>
      </c>
      <c r="D33" s="184">
        <v>197157904.23000005</v>
      </c>
      <c r="E33" s="184">
        <v>331244375.29999995</v>
      </c>
      <c r="F33" s="184">
        <v>89829006.61999999</v>
      </c>
      <c r="G33" s="184">
        <v>397142480.02999997</v>
      </c>
      <c r="H33" s="184">
        <v>146433823.65000001</v>
      </c>
      <c r="I33" s="184">
        <v>309654730.01999998</v>
      </c>
      <c r="J33" s="184">
        <v>174032739.85000002</v>
      </c>
      <c r="K33" s="184">
        <v>177763689.24000001</v>
      </c>
      <c r="L33" s="184">
        <v>143488105.02999997</v>
      </c>
      <c r="M33" s="184">
        <v>94931841.899999991</v>
      </c>
      <c r="N33" s="184">
        <v>97931175.229999989</v>
      </c>
      <c r="O33" s="184">
        <v>106723705.97999999</v>
      </c>
      <c r="P33" s="184">
        <v>96813389.510000005</v>
      </c>
      <c r="Q33" s="184">
        <v>85963898.230000004</v>
      </c>
      <c r="R33" s="184">
        <v>199056168.32999995</v>
      </c>
      <c r="S33" s="184">
        <v>190369798.86999997</v>
      </c>
      <c r="T33" s="184">
        <v>47213613.740000002</v>
      </c>
      <c r="U33" s="184">
        <v>2005746457.28</v>
      </c>
      <c r="V33" s="184">
        <v>497003529.81999999</v>
      </c>
      <c r="W33" s="184">
        <v>117192218.76000002</v>
      </c>
      <c r="X33" s="184">
        <v>196078444.47999999</v>
      </c>
      <c r="Y33" s="184">
        <v>134647202.43000001</v>
      </c>
      <c r="Z33" s="184">
        <v>180411673.15000004</v>
      </c>
      <c r="AA33" s="184">
        <v>62572209.359999999</v>
      </c>
      <c r="AB33" s="184">
        <v>512227683.81999999</v>
      </c>
      <c r="AC33" s="184">
        <v>219081862.81</v>
      </c>
      <c r="AD33" s="184">
        <v>106833695.93999998</v>
      </c>
      <c r="AE33" s="184">
        <v>380431289.98000002</v>
      </c>
      <c r="AF33" s="184">
        <v>146255317.75999999</v>
      </c>
      <c r="AG33" s="184">
        <v>354375652.57000005</v>
      </c>
      <c r="AH33" s="184">
        <v>210958752.40000001</v>
      </c>
      <c r="AI33" s="184">
        <v>112901198.72999999</v>
      </c>
      <c r="AJ33" s="184">
        <v>74883650.290000007</v>
      </c>
      <c r="AK33" s="184">
        <v>134180616.5</v>
      </c>
      <c r="AL33" s="184">
        <v>155886133.60999998</v>
      </c>
      <c r="AM33" s="184">
        <v>80063513.390000001</v>
      </c>
      <c r="AN33" s="184">
        <v>103314591.76999998</v>
      </c>
      <c r="AO33" s="184">
        <v>96754170.530000001</v>
      </c>
      <c r="AP33" s="184">
        <v>82740226.74000001</v>
      </c>
      <c r="AQ33" s="184">
        <v>69663636.63000001</v>
      </c>
      <c r="AR33" s="184">
        <v>53387094.420000002</v>
      </c>
      <c r="AS33" s="184">
        <v>1185530077.0300002</v>
      </c>
      <c r="AT33" s="184">
        <v>54117878.139999993</v>
      </c>
      <c r="AU33" s="184">
        <v>41890524.909999996</v>
      </c>
      <c r="AV33" s="184">
        <v>74139756.629999995</v>
      </c>
      <c r="AW33" s="184">
        <v>137232392.56</v>
      </c>
      <c r="AX33" s="184">
        <v>161992817.75</v>
      </c>
      <c r="AY33" s="184">
        <v>56278108.860000007</v>
      </c>
      <c r="AZ33" s="184">
        <v>83879063.629999995</v>
      </c>
      <c r="BA33" s="184">
        <v>52869709.00999999</v>
      </c>
      <c r="BB33" s="184">
        <v>55576023.390000001</v>
      </c>
      <c r="BC33" s="184">
        <v>42061521.809999995</v>
      </c>
      <c r="BD33" s="184">
        <v>41345297.069999993</v>
      </c>
      <c r="BE33" s="184">
        <v>293220294.31999999</v>
      </c>
      <c r="BF33" s="184">
        <v>45065848.109999992</v>
      </c>
      <c r="BG33" s="184">
        <v>44960208.570000008</v>
      </c>
      <c r="BH33" s="184">
        <v>976877947.42999995</v>
      </c>
      <c r="BI33" s="184">
        <v>628230762.93999994</v>
      </c>
      <c r="BJ33" s="184">
        <v>127467928.98</v>
      </c>
      <c r="BK33" s="184">
        <v>79148746.180000007</v>
      </c>
      <c r="BL33" s="184">
        <v>170765776.74000001</v>
      </c>
      <c r="BM33" s="184">
        <v>132202238.39000002</v>
      </c>
      <c r="BN33" s="184">
        <v>100997314.11000003</v>
      </c>
      <c r="BO33" s="184">
        <v>9980168.5800000001</v>
      </c>
      <c r="BP33" s="184">
        <v>9222395.6099999994</v>
      </c>
      <c r="BQ33" s="184">
        <v>1165726835.6899998</v>
      </c>
      <c r="BR33" s="184">
        <v>148576326.75</v>
      </c>
      <c r="BS33" s="184">
        <v>132249277.53</v>
      </c>
      <c r="BT33" s="184">
        <v>171467260.34</v>
      </c>
      <c r="BU33" s="184">
        <v>121826770.7</v>
      </c>
      <c r="BV33" s="184">
        <v>118655327.09999999</v>
      </c>
      <c r="BW33" s="184">
        <v>78183508.850000009</v>
      </c>
      <c r="BX33" s="184">
        <v>128338483.68999998</v>
      </c>
      <c r="BY33" s="184">
        <v>443014767.25999999</v>
      </c>
      <c r="BZ33" s="184">
        <v>85437479.330000013</v>
      </c>
      <c r="CA33" s="184">
        <v>124787779.18999997</v>
      </c>
      <c r="CB33" s="184">
        <v>269875821.1500001</v>
      </c>
      <c r="CC33" s="184">
        <v>83188088.820000008</v>
      </c>
      <c r="CD33" s="184">
        <v>79233642.060000002</v>
      </c>
      <c r="CE33" s="184">
        <v>72238382.269999996</v>
      </c>
      <c r="CF33" s="184">
        <v>3723875565.75</v>
      </c>
      <c r="CG33" s="184">
        <v>119305113.85000002</v>
      </c>
      <c r="CH33" s="184">
        <v>285741482.17000002</v>
      </c>
      <c r="CI33" s="184">
        <v>94045824.439999983</v>
      </c>
      <c r="CJ33" s="184">
        <v>122771686.10000002</v>
      </c>
      <c r="CK33" s="184">
        <v>118760073.70000003</v>
      </c>
      <c r="CL33" s="184">
        <v>111938606.05000001</v>
      </c>
      <c r="CM33" s="184">
        <v>194427079.61000001</v>
      </c>
      <c r="CN33" s="184">
        <v>56136104.770000003</v>
      </c>
      <c r="CO33" s="184">
        <v>132532528.75000001</v>
      </c>
      <c r="CP33" s="184">
        <v>84966737.62999998</v>
      </c>
      <c r="CQ33" s="184">
        <v>133538809.92000002</v>
      </c>
      <c r="CR33" s="184">
        <v>89162769.690000013</v>
      </c>
      <c r="CS33" s="184">
        <v>1080690177.9099998</v>
      </c>
      <c r="CT33" s="184">
        <v>99448654.370000005</v>
      </c>
      <c r="CU33" s="184">
        <v>113645685.27</v>
      </c>
      <c r="CV33" s="184">
        <v>190632282.75</v>
      </c>
      <c r="CW33" s="184">
        <v>78449672.590000004</v>
      </c>
      <c r="CX33" s="184">
        <v>171901096.01000002</v>
      </c>
      <c r="CY33" s="184">
        <v>83951072.629999995</v>
      </c>
      <c r="CZ33" s="184">
        <v>51960588.790000007</v>
      </c>
      <c r="DA33" s="184">
        <v>735970914.38999987</v>
      </c>
      <c r="DB33" s="184">
        <v>957999015.2700001</v>
      </c>
      <c r="DC33" s="184">
        <v>126234524.27999999</v>
      </c>
      <c r="DD33" s="184">
        <v>103162900.69</v>
      </c>
      <c r="DE33" s="184">
        <v>210966337.46999997</v>
      </c>
      <c r="DF33" s="184">
        <v>180083549.99000001</v>
      </c>
      <c r="DG33" s="184">
        <v>185152259.64999998</v>
      </c>
      <c r="DH33" s="184">
        <v>223352200.72</v>
      </c>
      <c r="DI33" s="184">
        <v>68753573.570000008</v>
      </c>
      <c r="DJ33" s="184">
        <v>3037749761.6299996</v>
      </c>
      <c r="DK33" s="184">
        <v>119126034.83000001</v>
      </c>
      <c r="DL33" s="184">
        <v>195349423.98000002</v>
      </c>
      <c r="DM33" s="184">
        <v>169469714.14000005</v>
      </c>
      <c r="DN33" s="184">
        <v>172355327.00999999</v>
      </c>
      <c r="DO33" s="184">
        <v>124112727.32000001</v>
      </c>
      <c r="DP33" s="184">
        <v>256328535.19</v>
      </c>
      <c r="DQ33" s="184">
        <v>132156956.45000002</v>
      </c>
      <c r="DR33" s="184">
        <v>246876677.26000002</v>
      </c>
      <c r="DS33" s="184">
        <v>1215335294.7</v>
      </c>
      <c r="DT33" s="184">
        <v>154340564.09999999</v>
      </c>
      <c r="DU33" s="184">
        <v>396142403.39999998</v>
      </c>
      <c r="DV33" s="184">
        <v>444079312.48000008</v>
      </c>
      <c r="DW33" s="184">
        <v>128679352.10999998</v>
      </c>
      <c r="DX33" s="184">
        <v>200752679.29999998</v>
      </c>
      <c r="DY33" s="184">
        <v>166933856.81</v>
      </c>
      <c r="DZ33" s="184">
        <v>51978749.289999999</v>
      </c>
      <c r="EA33" s="184">
        <v>94902116.38000001</v>
      </c>
      <c r="EB33" s="184">
        <v>95480686.620000005</v>
      </c>
      <c r="EC33" s="184">
        <v>226643101.57000002</v>
      </c>
      <c r="ED33" s="184">
        <v>752460831.75999975</v>
      </c>
      <c r="EE33" s="184">
        <v>557903594.74999988</v>
      </c>
      <c r="EF33" s="184">
        <v>107439699.07999998</v>
      </c>
      <c r="EG33" s="184">
        <v>126912946.47999999</v>
      </c>
      <c r="EH33" s="184">
        <v>125904766.88</v>
      </c>
      <c r="EI33" s="184">
        <v>175474085.84000003</v>
      </c>
      <c r="EJ33" s="184">
        <v>232342317.09000003</v>
      </c>
      <c r="EK33" s="184">
        <v>78406268.479999989</v>
      </c>
      <c r="EL33" s="184">
        <v>113817685.94</v>
      </c>
      <c r="EM33" s="184">
        <v>1674506735.8800001</v>
      </c>
      <c r="EN33" s="184">
        <v>116742832.22000001</v>
      </c>
      <c r="EO33" s="184">
        <v>105255628.01000002</v>
      </c>
      <c r="EP33" s="184">
        <v>112095456.28999999</v>
      </c>
      <c r="EQ33" s="184">
        <v>60005008.519999996</v>
      </c>
      <c r="ER33" s="184">
        <v>59410431.320000008</v>
      </c>
      <c r="ES33" s="184">
        <v>176489709.80000001</v>
      </c>
      <c r="ET33" s="184">
        <v>164640911.43999997</v>
      </c>
      <c r="EU33" s="184">
        <v>100737658.44</v>
      </c>
      <c r="EV33" s="184">
        <v>1063903761.0299999</v>
      </c>
      <c r="EW33" s="184">
        <v>53873415.800000004</v>
      </c>
      <c r="EX33" s="184">
        <v>99388026.209999993</v>
      </c>
      <c r="EY33" s="184">
        <v>153189437.16</v>
      </c>
      <c r="EZ33" s="184">
        <v>224112112.41</v>
      </c>
      <c r="FA33" s="184">
        <v>185002829.45000002</v>
      </c>
      <c r="FB33" s="184">
        <v>149509012.83999997</v>
      </c>
      <c r="FC33" s="184">
        <v>88467022.650000006</v>
      </c>
      <c r="FD33" s="184">
        <v>87306396.780000016</v>
      </c>
      <c r="FE33" s="184">
        <v>74552260.719999999</v>
      </c>
      <c r="FF33" s="184">
        <v>75708324.390000001</v>
      </c>
      <c r="FG33" s="184">
        <v>51719697.479999997</v>
      </c>
      <c r="FH33" s="184">
        <v>910773193.58999991</v>
      </c>
      <c r="FI33" s="184">
        <v>76452335.979999989</v>
      </c>
      <c r="FJ33" s="184">
        <v>102183949.78999999</v>
      </c>
      <c r="FK33" s="184">
        <v>85038105.420000002</v>
      </c>
      <c r="FL33" s="184">
        <v>136432339.13999999</v>
      </c>
      <c r="FM33" s="184">
        <v>122949025.59999999</v>
      </c>
      <c r="FN33" s="184">
        <v>44609742.729999989</v>
      </c>
      <c r="FO33" s="184">
        <v>18724687.939999998</v>
      </c>
      <c r="FP33" s="184">
        <v>1919659190.3600004</v>
      </c>
      <c r="FQ33" s="184">
        <v>89191836.320000008</v>
      </c>
      <c r="FR33" s="184">
        <v>163151739.10999998</v>
      </c>
      <c r="FS33" s="184">
        <v>137689813.95000002</v>
      </c>
      <c r="FT33" s="184">
        <v>182246609.47999996</v>
      </c>
      <c r="FU33" s="184">
        <v>96784361.449999988</v>
      </c>
      <c r="FV33" s="184">
        <v>239555497.35999998</v>
      </c>
      <c r="FW33" s="184">
        <v>152757823.60000002</v>
      </c>
      <c r="FX33" s="184">
        <v>137881120.30000001</v>
      </c>
      <c r="FY33" s="184">
        <v>119257952.53</v>
      </c>
      <c r="FZ33" s="184">
        <v>244680905.46999997</v>
      </c>
      <c r="GA33" s="184">
        <v>99165615.819999993</v>
      </c>
      <c r="GB33" s="184">
        <v>95655963.769999996</v>
      </c>
      <c r="GC33" s="184">
        <v>38601029.019999996</v>
      </c>
      <c r="GD33" s="184">
        <v>1000389565.64</v>
      </c>
      <c r="GE33" s="184">
        <v>76355730.11999999</v>
      </c>
      <c r="GF33" s="184">
        <v>89537539.030000001</v>
      </c>
      <c r="GG33" s="184">
        <v>210751692.47000003</v>
      </c>
      <c r="GH33" s="184">
        <v>110264120.66999999</v>
      </c>
      <c r="GI33" s="184">
        <v>95437051.320000023</v>
      </c>
      <c r="GJ33" s="184">
        <v>89468584.179999977</v>
      </c>
      <c r="GK33" s="184">
        <v>233746056.92000002</v>
      </c>
      <c r="GL33" s="184">
        <v>79609244.740000024</v>
      </c>
      <c r="GM33" s="184">
        <v>39808285.419999994</v>
      </c>
      <c r="GN33" s="184">
        <v>31953022.549999993</v>
      </c>
      <c r="GO33" s="184">
        <v>30616662.760000005</v>
      </c>
      <c r="GP33" s="184">
        <v>632037168.32000005</v>
      </c>
      <c r="GQ33" s="184">
        <v>164604144</v>
      </c>
      <c r="GR33" s="184">
        <v>91247288.810000032</v>
      </c>
      <c r="GS33" s="184">
        <v>178318847.90999997</v>
      </c>
      <c r="GT33" s="184">
        <v>42494836.290000007</v>
      </c>
      <c r="GU33" s="184">
        <v>117750062.08</v>
      </c>
      <c r="GV33" s="184">
        <v>129140859.79999998</v>
      </c>
      <c r="GW33" s="184">
        <v>64693064.860000007</v>
      </c>
      <c r="GX33" s="184">
        <v>724120107.87</v>
      </c>
      <c r="GY33" s="184">
        <v>75603103.669999987</v>
      </c>
      <c r="GZ33" s="184">
        <v>157946358.94</v>
      </c>
      <c r="HA33" s="184">
        <v>112990101.45999999</v>
      </c>
      <c r="HB33" s="184">
        <v>1719859030.27</v>
      </c>
      <c r="HC33" s="184">
        <v>187977869.25</v>
      </c>
      <c r="HD33" s="184">
        <v>233896021.28</v>
      </c>
      <c r="HE33" s="184">
        <v>243335656.87000006</v>
      </c>
      <c r="HF33" s="184">
        <v>169824470.65000001</v>
      </c>
      <c r="HG33" s="184">
        <v>266990745.48000002</v>
      </c>
      <c r="HH33" s="184">
        <v>62414855.079999998</v>
      </c>
      <c r="HI33" s="184">
        <v>1060595866.8899999</v>
      </c>
      <c r="HJ33" s="184">
        <v>216786694.70999998</v>
      </c>
      <c r="HK33" s="184">
        <v>209334623.79999998</v>
      </c>
      <c r="HL33" s="184">
        <v>135827863.06999999</v>
      </c>
      <c r="HM33" s="184">
        <v>106798573.41999999</v>
      </c>
      <c r="HN33" s="184">
        <v>99846147.810000017</v>
      </c>
      <c r="HO33" s="184">
        <v>157069525.92000002</v>
      </c>
      <c r="HP33" s="184">
        <v>83093083.61999999</v>
      </c>
      <c r="HQ33" s="184">
        <v>1465953554.8800001</v>
      </c>
      <c r="HR33" s="184">
        <v>471185696.95000011</v>
      </c>
      <c r="HS33" s="184">
        <v>102018312.61999999</v>
      </c>
      <c r="HT33" s="184">
        <v>90100765.939999998</v>
      </c>
      <c r="HU33" s="184">
        <v>76715465.313999996</v>
      </c>
      <c r="HV33" s="184">
        <v>74459275.840000004</v>
      </c>
      <c r="HW33" s="184">
        <v>216862676.75000003</v>
      </c>
      <c r="HX33" s="184">
        <v>86404546.170000017</v>
      </c>
      <c r="HY33" s="184">
        <v>88971967.910000011</v>
      </c>
      <c r="HZ33" s="184">
        <v>83653505.269999996</v>
      </c>
      <c r="IA33" s="184">
        <v>86067654.050000012</v>
      </c>
      <c r="IB33" s="184">
        <v>148182658.61000001</v>
      </c>
      <c r="IC33" s="184">
        <v>46209898.969999999</v>
      </c>
      <c r="ID33" s="184">
        <v>108042791.88</v>
      </c>
      <c r="IE33" s="184">
        <v>54690503.760000005</v>
      </c>
      <c r="IF33" s="184">
        <v>55390368.609999999</v>
      </c>
      <c r="IG33" s="184">
        <v>1188497448.7399998</v>
      </c>
      <c r="IH33" s="184">
        <v>460903918.75000006</v>
      </c>
      <c r="II33" s="184">
        <v>138056640.79000002</v>
      </c>
      <c r="IJ33" s="184">
        <v>212904096.01999998</v>
      </c>
      <c r="IK33" s="184">
        <v>272331548.93000001</v>
      </c>
      <c r="IL33" s="184">
        <v>99733885.280000001</v>
      </c>
      <c r="IM33" s="184">
        <v>94702614.289999992</v>
      </c>
      <c r="IN33" s="184">
        <v>63998195.190000013</v>
      </c>
      <c r="IO33" s="184">
        <v>66495279.859999999</v>
      </c>
      <c r="IP33" s="184">
        <v>76340271.24000001</v>
      </c>
      <c r="IQ33" s="184">
        <v>79331413.230000004</v>
      </c>
      <c r="IR33" s="184">
        <v>1876300584.3400002</v>
      </c>
      <c r="IS33" s="184">
        <v>660658481.44000006</v>
      </c>
      <c r="IT33" s="184">
        <v>173201121.58000004</v>
      </c>
      <c r="IU33" s="184">
        <v>117631061.28000002</v>
      </c>
      <c r="IV33" s="184">
        <v>82349352.549999997</v>
      </c>
      <c r="IW33" s="184">
        <v>48290176.850000009</v>
      </c>
      <c r="IX33" s="184">
        <v>94440702.060000002</v>
      </c>
      <c r="IY33" s="184">
        <v>48691652.600000001</v>
      </c>
      <c r="IZ33" s="184">
        <v>62700520.929999992</v>
      </c>
      <c r="JA33" s="184">
        <v>110576141.68000001</v>
      </c>
      <c r="JB33" s="184">
        <v>102121392.83000001</v>
      </c>
      <c r="JC33" s="184">
        <v>71773994.150000006</v>
      </c>
      <c r="JD33" s="184">
        <v>987941923.91000009</v>
      </c>
      <c r="JE33" s="184">
        <v>348150202.94000006</v>
      </c>
      <c r="JF33" s="184">
        <v>91887794.700000003</v>
      </c>
      <c r="JG33" s="184">
        <v>78188113.649999991</v>
      </c>
      <c r="JH33" s="184">
        <v>57309371.249999993</v>
      </c>
      <c r="JI33" s="184">
        <v>71315772.239999995</v>
      </c>
      <c r="JJ33" s="184">
        <v>663240560.3599999</v>
      </c>
      <c r="JK33" s="184">
        <v>66767729.460000008</v>
      </c>
      <c r="JL33" s="184">
        <v>96005597.410000011</v>
      </c>
      <c r="JM33" s="184">
        <v>129592857.14000002</v>
      </c>
      <c r="JN33" s="184">
        <v>86063114.510000005</v>
      </c>
      <c r="JO33" s="184">
        <v>180160992.71000001</v>
      </c>
      <c r="JP33" s="184">
        <v>64934535.680000007</v>
      </c>
      <c r="JQ33" s="184">
        <v>1418509341.8200002</v>
      </c>
      <c r="JR33" s="184">
        <v>592836476.4799999</v>
      </c>
      <c r="JS33" s="184">
        <v>105091895.65000001</v>
      </c>
      <c r="JT33" s="184">
        <v>61630369.449999988</v>
      </c>
      <c r="JU33" s="184">
        <v>141402614.10000002</v>
      </c>
      <c r="JV33" s="184">
        <v>44206075.349999994</v>
      </c>
      <c r="JW33" s="184">
        <v>323900339.40999997</v>
      </c>
      <c r="JX33" s="184">
        <v>163111980.07000002</v>
      </c>
      <c r="JY33" s="184">
        <v>103116707.23999998</v>
      </c>
      <c r="JZ33" s="184">
        <v>134082109.83</v>
      </c>
      <c r="KA33" s="184">
        <v>96296228.769999996</v>
      </c>
      <c r="KB33" s="184">
        <v>97749765.689999998</v>
      </c>
      <c r="KC33" s="184">
        <v>92646842.249999985</v>
      </c>
      <c r="KD33" s="184">
        <v>31815085.709999997</v>
      </c>
      <c r="KE33" s="184">
        <v>72961454.890000001</v>
      </c>
      <c r="KF33" s="184">
        <v>2018512806.0599999</v>
      </c>
      <c r="KG33" s="184">
        <v>0</v>
      </c>
      <c r="KH33" s="184">
        <v>109984880.66</v>
      </c>
      <c r="KI33" s="184">
        <v>152307027.75999999</v>
      </c>
      <c r="KJ33" s="184">
        <v>136106772.93000001</v>
      </c>
      <c r="KK33" s="184">
        <v>139645121.90000001</v>
      </c>
      <c r="KL33" s="184">
        <v>414088679.95999998</v>
      </c>
      <c r="KM33" s="184">
        <v>100599512.08</v>
      </c>
      <c r="KN33" s="184">
        <v>86206756.779999986</v>
      </c>
      <c r="KO33" s="184">
        <v>578989970.79999995</v>
      </c>
      <c r="KP33" s="184">
        <v>114777603.12</v>
      </c>
      <c r="KQ33" s="184">
        <v>140684614.34999999</v>
      </c>
      <c r="KR33" s="184">
        <v>328079299.41000003</v>
      </c>
      <c r="KS33" s="184">
        <v>92234483.200000003</v>
      </c>
      <c r="KT33" s="184">
        <v>155086193.66999999</v>
      </c>
      <c r="KU33" s="184">
        <v>978605586.82000029</v>
      </c>
      <c r="KV33" s="184">
        <v>142678212.62</v>
      </c>
      <c r="KW33" s="184">
        <v>1021828019.4100001</v>
      </c>
      <c r="KX33" s="184">
        <v>109345560.64</v>
      </c>
      <c r="KY33" s="184">
        <v>66842781.230000004</v>
      </c>
      <c r="KZ33" s="184">
        <v>199078415.89999998</v>
      </c>
      <c r="LA33" s="184">
        <v>204033245.67999998</v>
      </c>
      <c r="LB33" s="184">
        <v>121227572.89</v>
      </c>
      <c r="LC33" s="184">
        <v>119282397.07000002</v>
      </c>
      <c r="LD33" s="184">
        <v>73563288.180000007</v>
      </c>
      <c r="LE33" s="184">
        <v>2440681808.8199997</v>
      </c>
      <c r="LF33" s="184">
        <v>441925267.09999996</v>
      </c>
      <c r="LG33" s="184">
        <v>606687712.03999996</v>
      </c>
      <c r="LH33" s="184">
        <v>539813196.58999991</v>
      </c>
      <c r="LI33" s="184">
        <v>132767291.23</v>
      </c>
      <c r="LJ33" s="184">
        <v>106385830.81999999</v>
      </c>
      <c r="LK33" s="184">
        <v>71577933.879999995</v>
      </c>
      <c r="LL33" s="184">
        <v>142778803.45999998</v>
      </c>
      <c r="LM33" s="184">
        <v>84073894.320000008</v>
      </c>
      <c r="LN33" s="184">
        <v>156630603.78000003</v>
      </c>
      <c r="LO33" s="184">
        <v>49621152.409999989</v>
      </c>
      <c r="LP33" s="184">
        <v>701066898.62000024</v>
      </c>
      <c r="LQ33" s="184">
        <v>156334248.16999999</v>
      </c>
      <c r="LR33" s="184">
        <v>95048842.549999997</v>
      </c>
      <c r="LS33" s="184">
        <v>1433538646.7700002</v>
      </c>
      <c r="LT33" s="184">
        <v>707432037.70999992</v>
      </c>
      <c r="LU33" s="184">
        <v>1656346975.0999999</v>
      </c>
      <c r="LV33" s="184">
        <v>535767692.64999998</v>
      </c>
      <c r="LW33" s="184">
        <v>211460622.67000002</v>
      </c>
      <c r="LX33" s="184">
        <v>198249220.19999999</v>
      </c>
      <c r="LY33" s="184">
        <v>161327524.01999998</v>
      </c>
      <c r="LZ33" s="184">
        <v>145013425.05800003</v>
      </c>
      <c r="MA33" s="184">
        <v>137185007.16</v>
      </c>
      <c r="MB33" s="184">
        <v>154394085.06000003</v>
      </c>
      <c r="MC33" s="184">
        <v>319840874.81</v>
      </c>
      <c r="MD33" s="184">
        <v>94678345.12000002</v>
      </c>
      <c r="ME33" s="184">
        <v>1979337438.9299998</v>
      </c>
      <c r="MF33" s="184">
        <v>126738918.23</v>
      </c>
      <c r="MG33" s="184">
        <v>73414546.267999992</v>
      </c>
      <c r="MH33" s="184">
        <v>73193203.789999992</v>
      </c>
      <c r="MI33" s="184">
        <v>72252658.539999992</v>
      </c>
      <c r="MJ33" s="184">
        <v>122049285.16</v>
      </c>
      <c r="MK33" s="184">
        <v>93116591.969999999</v>
      </c>
      <c r="ML33" s="184">
        <v>98326874.370000005</v>
      </c>
      <c r="MM33" s="184">
        <v>148910729.13</v>
      </c>
      <c r="MN33" s="184">
        <v>86829920.200000003</v>
      </c>
      <c r="MO33" s="184">
        <v>90745753.50999999</v>
      </c>
      <c r="MP33" s="184">
        <v>84954216.659999982</v>
      </c>
      <c r="MQ33" s="184">
        <v>1778685908.8499999</v>
      </c>
      <c r="MR33" s="184">
        <v>112739439.31999999</v>
      </c>
      <c r="MS33" s="184">
        <v>135098638.29000002</v>
      </c>
      <c r="MT33" s="184">
        <v>172317292.27970001</v>
      </c>
      <c r="MU33" s="184">
        <v>175043933.09999999</v>
      </c>
      <c r="MV33" s="184">
        <v>127425140.71000001</v>
      </c>
      <c r="MW33" s="184">
        <v>288195729.88340002</v>
      </c>
      <c r="MX33" s="184">
        <v>178145409.80000001</v>
      </c>
      <c r="MY33" s="184">
        <v>111672267.18000001</v>
      </c>
      <c r="MZ33" s="184">
        <v>46807707.43</v>
      </c>
      <c r="NA33" s="184">
        <v>29209957.109999999</v>
      </c>
      <c r="NB33" s="184">
        <v>4159215248.5900002</v>
      </c>
      <c r="NC33" s="184">
        <v>335705561.97000003</v>
      </c>
      <c r="ND33" s="184">
        <v>100247521.36</v>
      </c>
      <c r="NE33" s="184">
        <v>816147150.65999997</v>
      </c>
      <c r="NF33" s="184">
        <v>86966337.570000023</v>
      </c>
      <c r="NG33" s="184">
        <v>226217050.18000001</v>
      </c>
      <c r="NH33" s="184">
        <v>468014070.42999989</v>
      </c>
      <c r="NI33" s="184">
        <v>415199052.17000002</v>
      </c>
      <c r="NJ33" s="184">
        <v>41664368.590000004</v>
      </c>
      <c r="NK33" s="184">
        <v>167474872.83929998</v>
      </c>
      <c r="NL33" s="184">
        <v>136071326.79000002</v>
      </c>
      <c r="NM33" s="184">
        <v>79656481.25</v>
      </c>
      <c r="NN33" s="184">
        <v>676774346.93000007</v>
      </c>
      <c r="NO33" s="184">
        <v>95634037.659999996</v>
      </c>
      <c r="NP33" s="184">
        <v>90180534.340000018</v>
      </c>
      <c r="NQ33" s="184">
        <v>88958198.38000001</v>
      </c>
      <c r="NR33" s="184">
        <v>82623892.170000002</v>
      </c>
      <c r="NS33" s="184">
        <v>29999313.48</v>
      </c>
      <c r="NT33" s="184">
        <v>51626627.57</v>
      </c>
      <c r="NU33" s="184">
        <v>1194045172.6100001</v>
      </c>
      <c r="NV33" s="184">
        <v>496052361.70000017</v>
      </c>
      <c r="NW33" s="184">
        <v>106406665.63999999</v>
      </c>
      <c r="NX33" s="184">
        <v>77613990.859999999</v>
      </c>
      <c r="NY33" s="184">
        <v>101275361.79000002</v>
      </c>
      <c r="NZ33" s="184">
        <v>146851405.68000001</v>
      </c>
      <c r="OA33" s="184">
        <v>67647246.620000005</v>
      </c>
      <c r="OB33" s="184">
        <v>1899804163.98</v>
      </c>
      <c r="OC33" s="184">
        <v>329871324.29000002</v>
      </c>
      <c r="OD33" s="184">
        <v>167481031.98999998</v>
      </c>
      <c r="OE33" s="184">
        <v>403279590.84000003</v>
      </c>
      <c r="OF33" s="184">
        <v>109336127.02999999</v>
      </c>
      <c r="OG33" s="184">
        <v>150612017.10000002</v>
      </c>
      <c r="OH33" s="184">
        <v>220903180.06999996</v>
      </c>
      <c r="OI33" s="184">
        <v>50587821.939999998</v>
      </c>
      <c r="OJ33" s="184">
        <v>87263953.800000012</v>
      </c>
      <c r="OK33" s="184">
        <v>1547377209.75</v>
      </c>
      <c r="OL33" s="184">
        <v>334788734.38999999</v>
      </c>
      <c r="OM33" s="184">
        <v>584991150.37</v>
      </c>
      <c r="ON33" s="184">
        <v>197006992.46000001</v>
      </c>
      <c r="OO33" s="184">
        <v>163209698.54999998</v>
      </c>
      <c r="OP33" s="184">
        <v>63410235.359999999</v>
      </c>
      <c r="OQ33" s="184">
        <v>801151686.53999984</v>
      </c>
      <c r="OR33" s="184">
        <v>90062966.470000014</v>
      </c>
      <c r="OS33" s="184">
        <v>89691064.349999994</v>
      </c>
      <c r="OT33" s="184">
        <v>147657128.91</v>
      </c>
      <c r="OU33" s="184">
        <v>147003513.21000001</v>
      </c>
      <c r="OV33" s="184">
        <v>276853055.50999999</v>
      </c>
      <c r="OW33" s="184">
        <v>101936373.72999997</v>
      </c>
      <c r="OX33" s="184">
        <v>52740525.190000005</v>
      </c>
      <c r="OY33" s="184">
        <v>38778851.579900004</v>
      </c>
      <c r="OZ33" s="184">
        <v>1244167101.7199998</v>
      </c>
      <c r="PA33" s="184">
        <v>73920909.230000004</v>
      </c>
      <c r="PB33" s="184">
        <v>240228186.55000001</v>
      </c>
      <c r="PC33" s="184">
        <v>55881658.739999995</v>
      </c>
      <c r="PD33" s="184">
        <v>153408393.49000001</v>
      </c>
      <c r="PE33" s="184">
        <v>276426270.00999999</v>
      </c>
      <c r="PF33" s="184">
        <v>82251469.389999986</v>
      </c>
      <c r="PG33" s="184">
        <v>71659528.700000003</v>
      </c>
      <c r="PH33" s="184">
        <v>123124573.59</v>
      </c>
      <c r="PI33" s="184">
        <v>92623333.579999998</v>
      </c>
      <c r="PJ33" s="184">
        <v>140650636.81999996</v>
      </c>
      <c r="PK33" s="184">
        <v>168710456.59000003</v>
      </c>
      <c r="PL33" s="184">
        <v>69863121.030000001</v>
      </c>
      <c r="PM33" s="184">
        <v>316819466.02999997</v>
      </c>
      <c r="PN33" s="184">
        <v>44968247.980000004</v>
      </c>
      <c r="PO33" s="184">
        <v>38833337.960000001</v>
      </c>
      <c r="PP33" s="184">
        <v>29078713.859999999</v>
      </c>
      <c r="PQ33" s="184">
        <v>36148484.080000006</v>
      </c>
      <c r="PR33" s="184">
        <v>3010875493.5300002</v>
      </c>
      <c r="PS33" s="184">
        <v>110038097.15999997</v>
      </c>
      <c r="PT33" s="184">
        <v>101775699.97999999</v>
      </c>
      <c r="PU33" s="184">
        <v>164558944.48000002</v>
      </c>
      <c r="PV33" s="184">
        <v>650125270.99000001</v>
      </c>
      <c r="PW33" s="184">
        <v>134033247.46000001</v>
      </c>
      <c r="PX33" s="184">
        <v>249622842.58999997</v>
      </c>
      <c r="PY33" s="184">
        <v>109544434.93999998</v>
      </c>
      <c r="PZ33" s="184">
        <v>253110265.94999999</v>
      </c>
      <c r="QA33" s="184">
        <v>63496301.810000002</v>
      </c>
      <c r="QB33" s="184">
        <v>228450018.61000001</v>
      </c>
      <c r="QC33" s="184">
        <v>73142009.040000007</v>
      </c>
      <c r="QD33" s="184">
        <v>102654827.85000001</v>
      </c>
      <c r="QE33" s="184">
        <v>141644404.44</v>
      </c>
      <c r="QF33" s="184">
        <v>166437517.50999999</v>
      </c>
      <c r="QG33" s="184">
        <v>182463956.83999994</v>
      </c>
      <c r="QH33" s="184">
        <v>96145896.349999979</v>
      </c>
      <c r="QI33" s="184">
        <v>86294722.440000013</v>
      </c>
      <c r="QJ33" s="184">
        <v>64136202.050000012</v>
      </c>
      <c r="QK33" s="184">
        <v>229694480.94999996</v>
      </c>
      <c r="QL33" s="184">
        <v>244953571.23000002</v>
      </c>
      <c r="QM33" s="184">
        <v>70423064.239999995</v>
      </c>
      <c r="QN33" s="184">
        <v>28343946.770000003</v>
      </c>
      <c r="QO33" s="184">
        <v>23680341.640000001</v>
      </c>
      <c r="QP33" s="184">
        <v>29236816.589999996</v>
      </c>
      <c r="QQ33" s="184">
        <v>27815332.16</v>
      </c>
      <c r="QR33" s="184">
        <v>1397413134.2</v>
      </c>
      <c r="QS33" s="184">
        <v>69603224.280000001</v>
      </c>
      <c r="QT33" s="184">
        <v>243064202.74000001</v>
      </c>
      <c r="QU33" s="184">
        <v>122821729.85000001</v>
      </c>
      <c r="QV33" s="184">
        <v>123023757.84000002</v>
      </c>
      <c r="QW33" s="184">
        <v>268404282.92999995</v>
      </c>
      <c r="QX33" s="184">
        <v>95389405.890000001</v>
      </c>
      <c r="QY33" s="184">
        <v>162138109.47999999</v>
      </c>
      <c r="QZ33" s="184">
        <v>230729932.51999998</v>
      </c>
      <c r="RA33" s="184">
        <v>75893933.450000003</v>
      </c>
      <c r="RB33" s="184">
        <v>75828270.629999995</v>
      </c>
      <c r="RC33" s="184">
        <v>39126792.75</v>
      </c>
      <c r="RD33" s="184">
        <v>32525633.32</v>
      </c>
      <c r="RE33" s="184">
        <v>2068714997.1800001</v>
      </c>
      <c r="RF33" s="184">
        <v>232962486.40000004</v>
      </c>
      <c r="RG33" s="184">
        <v>109236800.56999998</v>
      </c>
      <c r="RH33" s="184">
        <v>175755832.07999998</v>
      </c>
      <c r="RI33" s="184">
        <v>119918112.10999998</v>
      </c>
      <c r="RJ33" s="184">
        <v>157341654.63000003</v>
      </c>
      <c r="RK33" s="184">
        <v>280422568</v>
      </c>
      <c r="RL33" s="184">
        <v>98221207.730000004</v>
      </c>
      <c r="RM33" s="184">
        <v>125506714.44999999</v>
      </c>
      <c r="RN33" s="184">
        <v>242399482.38999996</v>
      </c>
      <c r="RO33" s="184">
        <v>272131843.73000002</v>
      </c>
      <c r="RP33" s="184">
        <v>74317175.420000002</v>
      </c>
      <c r="RQ33" s="184">
        <v>60571902.669999994</v>
      </c>
      <c r="RR33" s="184">
        <v>120009671.81</v>
      </c>
      <c r="RS33" s="184">
        <v>61421709.039999992</v>
      </c>
      <c r="RT33" s="184">
        <v>84343171.799999997</v>
      </c>
      <c r="RU33" s="184">
        <v>105364063.84999999</v>
      </c>
      <c r="RV33" s="184">
        <v>35189930.68</v>
      </c>
      <c r="RW33" s="184">
        <v>32515114.790000003</v>
      </c>
      <c r="RX33" s="184">
        <v>33134069.300000001</v>
      </c>
      <c r="RY33" s="184">
        <v>864524237.62</v>
      </c>
      <c r="RZ33" s="184">
        <v>93665723.379999995</v>
      </c>
      <c r="SA33" s="184">
        <v>90004487.519999996</v>
      </c>
      <c r="SB33" s="184">
        <v>86743652.230000004</v>
      </c>
      <c r="SC33" s="184">
        <v>56791630.710000001</v>
      </c>
      <c r="SD33" s="184">
        <v>110063895.05999997</v>
      </c>
      <c r="SE33" s="184">
        <v>107596895.70000002</v>
      </c>
      <c r="SF33" s="184">
        <v>156840372.31000003</v>
      </c>
      <c r="SG33" s="184">
        <v>81777335.649999991</v>
      </c>
      <c r="SH33" s="184">
        <v>89126260.960000008</v>
      </c>
      <c r="SI33" s="184">
        <v>235455963.04000002</v>
      </c>
      <c r="SJ33" s="184">
        <v>25314372.760000002</v>
      </c>
      <c r="SK33" s="184">
        <v>504264885.38000005</v>
      </c>
      <c r="SL33" s="184">
        <v>105824260.88</v>
      </c>
      <c r="SM33" s="184">
        <v>122554530.55999999</v>
      </c>
      <c r="SN33" s="184">
        <v>195270359.41000003</v>
      </c>
      <c r="SO33" s="184">
        <v>106275212.95</v>
      </c>
      <c r="SP33" s="184">
        <v>104072892.67</v>
      </c>
      <c r="SQ33" s="184">
        <v>86661491.640000001</v>
      </c>
      <c r="SR33" s="184">
        <v>52500169.75</v>
      </c>
      <c r="SS33" s="184">
        <v>1071095146.8399999</v>
      </c>
      <c r="ST33" s="184">
        <v>76004521.149999991</v>
      </c>
      <c r="SU33" s="184">
        <v>131798850.7</v>
      </c>
      <c r="SV33" s="184">
        <v>113973672.88999999</v>
      </c>
      <c r="SW33" s="184">
        <v>47624223.089999996</v>
      </c>
      <c r="SX33" s="184">
        <v>70839483.019999996</v>
      </c>
      <c r="SY33" s="184">
        <v>98996217.800000012</v>
      </c>
      <c r="SZ33" s="184">
        <v>247495110.14000002</v>
      </c>
      <c r="TA33" s="184">
        <v>83432288.870000005</v>
      </c>
      <c r="TB33" s="184">
        <v>76098575.079999998</v>
      </c>
      <c r="TC33" s="184">
        <v>94714726.809999973</v>
      </c>
      <c r="TD33" s="184">
        <v>171312464.88</v>
      </c>
      <c r="TE33" s="184">
        <v>79118566.86999999</v>
      </c>
      <c r="TF33" s="184">
        <v>61229605.169999987</v>
      </c>
      <c r="TG33" s="184">
        <v>1909511900.6600001</v>
      </c>
      <c r="TH33" s="184">
        <v>91199402.440000013</v>
      </c>
      <c r="TI33" s="184">
        <v>68695851.929999992</v>
      </c>
      <c r="TJ33" s="184">
        <v>191001083.64999998</v>
      </c>
      <c r="TK33" s="184">
        <v>166921071.08000001</v>
      </c>
      <c r="TL33" s="184">
        <v>102535393.03999999</v>
      </c>
      <c r="TM33" s="184">
        <v>43060991.460000001</v>
      </c>
      <c r="TN33" s="184">
        <v>346994346.80999994</v>
      </c>
      <c r="TO33" s="184">
        <v>87011427.869999975</v>
      </c>
      <c r="TP33" s="184">
        <v>162918234.34999999</v>
      </c>
      <c r="TQ33" s="184">
        <v>168273103.96000001</v>
      </c>
      <c r="TR33" s="184">
        <v>81754287.689999998</v>
      </c>
      <c r="TS33" s="184">
        <v>55791853.199999996</v>
      </c>
      <c r="TT33" s="184">
        <v>97169024.840000004</v>
      </c>
      <c r="TU33" s="184">
        <v>77786387.700000003</v>
      </c>
      <c r="TV33" s="184">
        <v>71842879.450000003</v>
      </c>
      <c r="TW33" s="184">
        <v>497829279.20999998</v>
      </c>
      <c r="TX33" s="184">
        <v>90243463.929999992</v>
      </c>
      <c r="TY33" s="184">
        <v>952463772.13000011</v>
      </c>
      <c r="TZ33" s="184">
        <v>216253558.32999998</v>
      </c>
      <c r="UA33" s="184">
        <v>78469468.790000007</v>
      </c>
      <c r="UB33" s="184">
        <v>74239987.669999987</v>
      </c>
      <c r="UC33" s="184">
        <v>589620987.25</v>
      </c>
      <c r="UD33" s="184">
        <v>61750120.340000004</v>
      </c>
      <c r="UE33" s="184">
        <v>41568095.32</v>
      </c>
      <c r="UF33" s="184">
        <v>69693080.659999996</v>
      </c>
      <c r="UG33" s="184">
        <v>57884513.039999999</v>
      </c>
      <c r="UH33" s="184">
        <v>655152314.73999989</v>
      </c>
      <c r="UI33" s="184">
        <v>172587689.75</v>
      </c>
      <c r="UJ33" s="184">
        <v>116079259.12</v>
      </c>
      <c r="UK33" s="184">
        <v>192360788.46000004</v>
      </c>
      <c r="UL33" s="184">
        <v>121475827.63</v>
      </c>
      <c r="UM33" s="184">
        <v>94092694.219999984</v>
      </c>
      <c r="UN33" s="184">
        <v>2986066377.2699995</v>
      </c>
      <c r="UO33" s="184">
        <v>126339685.32000001</v>
      </c>
      <c r="UP33" s="184">
        <v>118253595.88999999</v>
      </c>
      <c r="UQ33" s="184">
        <v>438866506.32999992</v>
      </c>
      <c r="UR33" s="184">
        <v>32895426.09</v>
      </c>
      <c r="US33" s="184">
        <v>91475913.200000003</v>
      </c>
      <c r="UT33" s="184">
        <v>257327957.63999999</v>
      </c>
      <c r="UU33" s="184">
        <v>78289305</v>
      </c>
      <c r="UV33" s="184">
        <v>72984867.50999999</v>
      </c>
      <c r="UW33" s="184">
        <v>92546092.789999992</v>
      </c>
      <c r="UX33" s="184">
        <v>121595151.58000001</v>
      </c>
      <c r="UY33" s="184">
        <v>257373177.83000004</v>
      </c>
      <c r="UZ33" s="184">
        <v>135621202.22999999</v>
      </c>
      <c r="VA33" s="184">
        <v>201045841.89000002</v>
      </c>
      <c r="VB33" s="184">
        <v>67118031.439999998</v>
      </c>
      <c r="VC33" s="184">
        <v>67934277.079999998</v>
      </c>
      <c r="VD33" s="184">
        <v>62862176.70000001</v>
      </c>
      <c r="VE33" s="184">
        <v>64258728.630000003</v>
      </c>
      <c r="VF33" s="184">
        <v>318778230.63999999</v>
      </c>
      <c r="VG33" s="184">
        <v>40594610.549999997</v>
      </c>
      <c r="VH33" s="184">
        <v>44510674.740000002</v>
      </c>
      <c r="VI33" s="184">
        <v>34022442.410000004</v>
      </c>
      <c r="VJ33" s="184">
        <v>1332584082.8799999</v>
      </c>
      <c r="VK33" s="184">
        <v>111164282.91000001</v>
      </c>
      <c r="VL33" s="184">
        <v>111071648.25</v>
      </c>
      <c r="VM33" s="184">
        <v>193101429.48000002</v>
      </c>
      <c r="VN33" s="184">
        <v>219727207.06000003</v>
      </c>
      <c r="VO33" s="184">
        <v>210982159.33999997</v>
      </c>
      <c r="VP33" s="184">
        <v>152856933.24000001</v>
      </c>
      <c r="VQ33" s="184">
        <v>101955549.49000001</v>
      </c>
      <c r="VR33" s="184">
        <v>110205184.21000001</v>
      </c>
      <c r="VS33" s="184">
        <v>447350898.5</v>
      </c>
      <c r="VT33" s="184">
        <v>105706581.84999999</v>
      </c>
      <c r="VU33" s="184">
        <v>175735013.58000004</v>
      </c>
      <c r="VV33" s="184">
        <v>118459237.16</v>
      </c>
      <c r="VW33" s="184">
        <v>78532640.579999998</v>
      </c>
      <c r="VX33" s="184">
        <v>69813910.580000013</v>
      </c>
      <c r="VY33" s="184">
        <v>4710857566.6500006</v>
      </c>
      <c r="VZ33" s="184">
        <v>219086269.91999999</v>
      </c>
      <c r="WA33" s="184">
        <v>144211540.81999999</v>
      </c>
      <c r="WB33" s="184">
        <v>119200400.82000001</v>
      </c>
      <c r="WC33" s="184">
        <v>89112867.189999998</v>
      </c>
      <c r="WD33" s="184">
        <v>151961225.29999998</v>
      </c>
      <c r="WE33" s="184">
        <v>209059703.78000003</v>
      </c>
      <c r="WF33" s="184">
        <v>248301827.30000001</v>
      </c>
      <c r="WG33" s="184">
        <v>161526106.67999998</v>
      </c>
      <c r="WH33" s="184">
        <v>191923189.46000004</v>
      </c>
      <c r="WI33" s="184">
        <v>113065675.94000001</v>
      </c>
      <c r="WJ33" s="184">
        <v>311220133.02999997</v>
      </c>
      <c r="WK33" s="184">
        <v>167454974.68000001</v>
      </c>
      <c r="WL33" s="184">
        <v>243715747.70000002</v>
      </c>
      <c r="WM33" s="184">
        <v>359737800.04000002</v>
      </c>
      <c r="WN33" s="184">
        <v>146544098.00999999</v>
      </c>
      <c r="WO33" s="184">
        <v>178613131.01999998</v>
      </c>
      <c r="WP33" s="184">
        <v>218584541.54000005</v>
      </c>
      <c r="WQ33" s="184">
        <v>98392598.049999982</v>
      </c>
      <c r="WR33" s="184">
        <v>264598709.75000003</v>
      </c>
      <c r="WS33" s="184">
        <v>666846234.12000012</v>
      </c>
      <c r="WT33" s="184">
        <v>127570825.62</v>
      </c>
      <c r="WU33" s="184">
        <v>87298805.450000003</v>
      </c>
      <c r="WV33" s="184">
        <v>75900678.610000014</v>
      </c>
      <c r="WW33" s="184">
        <v>94500199.760000005</v>
      </c>
      <c r="WX33" s="184">
        <v>80091970.019999981</v>
      </c>
      <c r="WY33" s="184">
        <v>76084442.230000004</v>
      </c>
      <c r="WZ33" s="184">
        <v>92189337.810000017</v>
      </c>
      <c r="XA33" s="184">
        <v>451049072.56</v>
      </c>
      <c r="XB33" s="184">
        <v>53776808.489999995</v>
      </c>
      <c r="XC33" s="184">
        <v>39068862.379999995</v>
      </c>
      <c r="XD33" s="184">
        <v>38567585.848999999</v>
      </c>
      <c r="XE33" s="184">
        <v>43754893.57</v>
      </c>
      <c r="XF33" s="184">
        <v>2140947332.0400002</v>
      </c>
      <c r="XG33" s="184">
        <v>158449454.45000002</v>
      </c>
      <c r="XH33" s="184">
        <v>178147732.91000003</v>
      </c>
      <c r="XI33" s="184">
        <v>693854991.53000009</v>
      </c>
      <c r="XJ33" s="184">
        <v>159699975.17000002</v>
      </c>
      <c r="XK33" s="184">
        <v>189458487.35000002</v>
      </c>
      <c r="XL33" s="184">
        <v>291014261.04999995</v>
      </c>
      <c r="XM33" s="184">
        <v>149677371.28999996</v>
      </c>
      <c r="XN33" s="184">
        <v>135000625.20999998</v>
      </c>
      <c r="XO33" s="184">
        <v>314780994.95999992</v>
      </c>
      <c r="XP33" s="184">
        <v>224590732.63999999</v>
      </c>
      <c r="XQ33" s="184">
        <v>102786286.99999999</v>
      </c>
      <c r="XR33" s="184">
        <v>83805731.730000004</v>
      </c>
      <c r="XS33" s="184">
        <v>110454710.37</v>
      </c>
      <c r="XT33" s="184">
        <v>94985266.220000014</v>
      </c>
      <c r="XU33" s="184">
        <v>86229538.589999974</v>
      </c>
      <c r="XV33" s="184">
        <v>71534365.340000004</v>
      </c>
      <c r="XW33" s="184">
        <v>90288987.920000002</v>
      </c>
      <c r="XX33" s="184">
        <v>81711768.48999998</v>
      </c>
      <c r="XY33" s="184">
        <v>82330055.819999993</v>
      </c>
      <c r="XZ33" s="184">
        <v>89672149.14000003</v>
      </c>
      <c r="YA33" s="184">
        <v>67155013.640000001</v>
      </c>
      <c r="YB33" s="184">
        <v>61964453.260000005</v>
      </c>
      <c r="YC33" s="184">
        <v>2015805239.0899997</v>
      </c>
      <c r="YD33" s="184">
        <v>123621418.66999999</v>
      </c>
      <c r="YE33" s="184">
        <v>245299865.81</v>
      </c>
      <c r="YF33" s="184">
        <v>110757974.14000002</v>
      </c>
      <c r="YG33" s="184">
        <v>452733600.35000008</v>
      </c>
      <c r="YH33" s="184">
        <v>138187925.52000001</v>
      </c>
      <c r="YI33" s="184">
        <v>220360780.72999999</v>
      </c>
      <c r="YJ33" s="184">
        <v>77160163.729999989</v>
      </c>
      <c r="YK33" s="184">
        <v>334805088.86000001</v>
      </c>
      <c r="YL33" s="184">
        <v>299861452.05000001</v>
      </c>
      <c r="YM33" s="184">
        <v>167935209.99000001</v>
      </c>
      <c r="YN33" s="184">
        <v>105641240.06999999</v>
      </c>
      <c r="YO33" s="184">
        <v>85595401.839999989</v>
      </c>
      <c r="YP33" s="184">
        <v>91070713.790000007</v>
      </c>
      <c r="YQ33" s="184">
        <v>56160188.520000003</v>
      </c>
      <c r="YR33" s="184">
        <v>61716299.599999994</v>
      </c>
      <c r="YS33" s="184">
        <v>66807906.50999999</v>
      </c>
      <c r="YT33" s="184">
        <v>776840467.22000015</v>
      </c>
      <c r="YU33" s="184">
        <v>98946269.87999998</v>
      </c>
      <c r="YV33" s="184">
        <v>100282413</v>
      </c>
      <c r="YW33" s="184">
        <v>83692782.439999983</v>
      </c>
      <c r="YX33" s="184">
        <v>112721822.70999999</v>
      </c>
      <c r="YY33" s="184">
        <v>63206581.859999999</v>
      </c>
      <c r="YZ33" s="184">
        <v>72769282.029999986</v>
      </c>
      <c r="ZA33" s="184">
        <v>832244526.3599999</v>
      </c>
      <c r="ZB33" s="184">
        <v>77212524.039999992</v>
      </c>
      <c r="ZC33" s="184">
        <v>114144422.03</v>
      </c>
      <c r="ZD33" s="184">
        <v>138378600.82000002</v>
      </c>
      <c r="ZE33" s="184">
        <v>68175460.139999986</v>
      </c>
      <c r="ZF33" s="184">
        <v>94771070.950000003</v>
      </c>
      <c r="ZG33" s="184">
        <v>65828149.139999993</v>
      </c>
      <c r="ZH33" s="184">
        <v>61905619.109999999</v>
      </c>
      <c r="ZI33" s="184">
        <v>244728009.35000002</v>
      </c>
      <c r="ZJ33" s="184">
        <v>1680490043.4500003</v>
      </c>
      <c r="ZK33" s="184">
        <v>77109988.920000002</v>
      </c>
      <c r="ZL33" s="184">
        <v>204559866.46299997</v>
      </c>
      <c r="ZM33" s="184">
        <v>420798279.04000014</v>
      </c>
      <c r="ZN33" s="184">
        <v>272381431.93000007</v>
      </c>
      <c r="ZO33" s="184">
        <v>88684875.910000011</v>
      </c>
      <c r="ZP33" s="184">
        <v>118243176.52999999</v>
      </c>
      <c r="ZQ33" s="184">
        <v>196528359.20000002</v>
      </c>
      <c r="ZR33" s="184">
        <v>210941460.56</v>
      </c>
      <c r="ZS33" s="184">
        <v>267337679.24000004</v>
      </c>
      <c r="ZT33" s="184">
        <v>58673654.829999998</v>
      </c>
      <c r="ZU33" s="184">
        <v>83502010.659999996</v>
      </c>
      <c r="ZV33" s="184">
        <v>81958974.25999999</v>
      </c>
      <c r="ZW33" s="184">
        <v>114876298.22999999</v>
      </c>
      <c r="ZX33" s="184">
        <v>81845460.900000006</v>
      </c>
      <c r="ZY33" s="184">
        <v>95762362.989999995</v>
      </c>
      <c r="ZZ33" s="184">
        <v>95527883.969999999</v>
      </c>
      <c r="AAA33" s="184">
        <v>58829979.329999998</v>
      </c>
      <c r="AAB33" s="184">
        <v>77170191.800000012</v>
      </c>
      <c r="AAC33" s="184">
        <v>46567886.75</v>
      </c>
      <c r="AAD33" s="184">
        <v>51234727.629999995</v>
      </c>
      <c r="AAE33" s="184">
        <v>40666065.18</v>
      </c>
      <c r="AAF33" s="184">
        <v>714411981.23000002</v>
      </c>
      <c r="AAG33" s="184">
        <v>80983328.290000007</v>
      </c>
      <c r="AAH33" s="184">
        <v>100964921.69000001</v>
      </c>
      <c r="AAI33" s="184">
        <v>88585129.230000019</v>
      </c>
      <c r="AAJ33" s="184">
        <v>80590964.469999984</v>
      </c>
      <c r="AAK33" s="184">
        <v>124717700.76999998</v>
      </c>
      <c r="AAL33" s="184">
        <v>77339185.672900006</v>
      </c>
      <c r="AAM33" s="184">
        <v>4316605517.2000008</v>
      </c>
      <c r="AAN33" s="184">
        <v>125907870.11</v>
      </c>
      <c r="AAO33" s="184">
        <v>69893421.949999988</v>
      </c>
      <c r="AAP33" s="184">
        <v>197981472.87</v>
      </c>
      <c r="AAQ33" s="184">
        <v>175939144.00999999</v>
      </c>
      <c r="AAR33" s="184">
        <v>96949603.050000012</v>
      </c>
      <c r="AAS33" s="184">
        <v>125274600.95999999</v>
      </c>
      <c r="AAT33" s="184">
        <v>158695947.25</v>
      </c>
      <c r="AAU33" s="184">
        <v>281223266.72000003</v>
      </c>
      <c r="AAV33" s="184">
        <v>83262925.180000007</v>
      </c>
      <c r="AAW33" s="184">
        <v>151136832.48000002</v>
      </c>
      <c r="AAX33" s="184">
        <v>584438856.60999978</v>
      </c>
      <c r="AAY33" s="184">
        <v>259373767.04000002</v>
      </c>
      <c r="AAZ33" s="184">
        <v>67560413.24000001</v>
      </c>
      <c r="ABA33" s="184">
        <v>97131070.25</v>
      </c>
      <c r="ABB33" s="184">
        <v>97132386.140000001</v>
      </c>
      <c r="ABC33" s="184">
        <v>60106662.560000002</v>
      </c>
      <c r="ABD33" s="184">
        <v>102103777.18000001</v>
      </c>
      <c r="ABE33" s="184">
        <v>67899896.779999986</v>
      </c>
      <c r="ABF33" s="184">
        <v>574151784.83000004</v>
      </c>
      <c r="ABG33" s="184">
        <v>487191842.71000004</v>
      </c>
      <c r="ABH33" s="184">
        <v>58877770.399999999</v>
      </c>
      <c r="ABI33" s="184">
        <v>56473594.519999996</v>
      </c>
      <c r="ABJ33" s="184">
        <v>58978801.670000002</v>
      </c>
      <c r="ABK33" s="184">
        <v>47180928.56000001</v>
      </c>
      <c r="ABL33" s="184">
        <v>50822596.75</v>
      </c>
      <c r="ABM33" s="184">
        <v>844736914.69999993</v>
      </c>
      <c r="ABN33" s="184">
        <v>118729669.12000002</v>
      </c>
      <c r="ABO33" s="184">
        <v>73912614.159999996</v>
      </c>
      <c r="ABP33" s="184">
        <v>161389275.44</v>
      </c>
      <c r="ABQ33" s="184">
        <v>165948405.74000001</v>
      </c>
      <c r="ABR33" s="184">
        <v>98314522.310000002</v>
      </c>
      <c r="ABS33" s="184">
        <v>81546596.940000013</v>
      </c>
      <c r="ABT33" s="184">
        <v>122859977.56999999</v>
      </c>
      <c r="ABU33" s="184">
        <v>33584139.579999998</v>
      </c>
      <c r="ABV33" s="184">
        <v>1003626103.6900001</v>
      </c>
      <c r="ABW33" s="184">
        <v>76722912.670000002</v>
      </c>
      <c r="ABX33" s="184">
        <v>164819296.02000004</v>
      </c>
      <c r="ABY33" s="184">
        <v>85325717.030000016</v>
      </c>
      <c r="ABZ33" s="184">
        <v>69659510.450000018</v>
      </c>
      <c r="ACA33" s="184">
        <v>267839436.50999999</v>
      </c>
      <c r="ACB33" s="184">
        <v>53010447.480000004</v>
      </c>
      <c r="ACC33" s="184">
        <v>84686362.319999993</v>
      </c>
      <c r="ACD33" s="184">
        <v>69406307.450000003</v>
      </c>
      <c r="ACE33" s="184">
        <v>136983652.27000001</v>
      </c>
      <c r="ACF33" s="184">
        <v>59936315.979999997</v>
      </c>
      <c r="ACG33" s="184">
        <v>1969692019.3</v>
      </c>
      <c r="ACH33" s="184">
        <v>80057815.11999999</v>
      </c>
      <c r="ACI33" s="184">
        <v>112060752.97</v>
      </c>
      <c r="ACJ33" s="184">
        <v>185267714.56999999</v>
      </c>
      <c r="ACK33" s="184">
        <v>81358592.370000005</v>
      </c>
      <c r="ACL33" s="184">
        <v>103833381.21999998</v>
      </c>
      <c r="ACM33" s="184">
        <v>146597480.09999999</v>
      </c>
      <c r="ACN33" s="184">
        <v>430740835.47000003</v>
      </c>
      <c r="ACO33" s="184">
        <v>573960778.25999999</v>
      </c>
      <c r="ACP33" s="184">
        <v>96032552.469999999</v>
      </c>
      <c r="ACQ33" s="184">
        <v>127999150.44000001</v>
      </c>
      <c r="ACR33" s="184">
        <v>156083890.14999998</v>
      </c>
      <c r="ACS33" s="184">
        <v>120767354.58999999</v>
      </c>
      <c r="ACT33" s="184">
        <v>403072432.69999999</v>
      </c>
      <c r="ACU33" s="184">
        <v>99760756.890000001</v>
      </c>
      <c r="ACV33" s="184">
        <v>125153796.97400001</v>
      </c>
      <c r="ACW33" s="184">
        <v>85077542.820000008</v>
      </c>
      <c r="ACX33" s="184">
        <v>60335031.490000002</v>
      </c>
      <c r="ACY33" s="184">
        <v>69452599.370000005</v>
      </c>
      <c r="ACZ33" s="184">
        <v>46935696.800000004</v>
      </c>
      <c r="ADA33" s="184">
        <v>43497196.230000004</v>
      </c>
      <c r="ADB33" s="184">
        <v>34593465.689999998</v>
      </c>
      <c r="ADC33" s="184">
        <v>48687619.740000002</v>
      </c>
      <c r="ADD33" s="184">
        <v>503991102.90000015</v>
      </c>
      <c r="ADE33" s="184">
        <v>494655051.99000007</v>
      </c>
      <c r="ADF33" s="184">
        <v>62342679.109999992</v>
      </c>
      <c r="ADG33" s="184">
        <v>63934326.589999989</v>
      </c>
      <c r="ADH33" s="184">
        <v>97819313.319999978</v>
      </c>
      <c r="ADI33" s="184">
        <v>57401168.030000001</v>
      </c>
      <c r="ADJ33" s="184">
        <v>83214327.620000005</v>
      </c>
      <c r="ADK33" s="184">
        <v>74171270.680000007</v>
      </c>
      <c r="ADL33" s="184">
        <v>88997896.070000008</v>
      </c>
      <c r="ADM33" s="184">
        <v>2067561074.46</v>
      </c>
      <c r="ADN33" s="184">
        <v>237893191.74000004</v>
      </c>
      <c r="ADO33" s="184">
        <v>204710215.19999999</v>
      </c>
      <c r="ADP33" s="184">
        <v>591099705.80999994</v>
      </c>
      <c r="ADQ33" s="184">
        <v>50134953.329999991</v>
      </c>
      <c r="ADR33" s="184">
        <v>65858523.649999999</v>
      </c>
      <c r="ADS33" s="184">
        <v>110854800.44999997</v>
      </c>
      <c r="ADT33" s="184">
        <v>50983461.819999985</v>
      </c>
      <c r="ADU33" s="184">
        <v>2482610616.3300004</v>
      </c>
      <c r="ADV33" s="184">
        <v>445772387.12000006</v>
      </c>
      <c r="ADW33" s="184">
        <v>305538839.78000003</v>
      </c>
      <c r="ADX33" s="184">
        <v>91352052.780000001</v>
      </c>
      <c r="ADY33" s="184">
        <v>84761775.659999996</v>
      </c>
      <c r="ADZ33" s="184">
        <v>136300327.27000001</v>
      </c>
      <c r="AEA33" s="184">
        <v>115884932.88</v>
      </c>
      <c r="AEB33" s="184">
        <v>103703455.57000001</v>
      </c>
      <c r="AEC33" s="184">
        <v>86330541.589999974</v>
      </c>
      <c r="AED33" s="184">
        <v>76126043.070000008</v>
      </c>
      <c r="AEE33" s="184">
        <v>109976407.27000001</v>
      </c>
      <c r="AEF33" s="184">
        <v>177136312.24000001</v>
      </c>
      <c r="AEG33" s="184">
        <v>82481604.649999991</v>
      </c>
      <c r="AEH33" s="184">
        <v>104155253.61999999</v>
      </c>
      <c r="AEI33" s="184">
        <v>141019515.83000001</v>
      </c>
      <c r="AEJ33" s="184">
        <v>144363424.90999997</v>
      </c>
      <c r="AEK33" s="184">
        <v>84893476.969999984</v>
      </c>
      <c r="AEL33" s="184">
        <v>192940094.28000003</v>
      </c>
      <c r="AEM33" s="184">
        <v>73739788.319999993</v>
      </c>
      <c r="AEN33" s="184">
        <v>156498415.26000002</v>
      </c>
      <c r="AEO33" s="184">
        <v>1590497469.6200001</v>
      </c>
      <c r="AEP33" s="184">
        <v>206800782</v>
      </c>
      <c r="AEQ33" s="184">
        <v>167602508.10000002</v>
      </c>
      <c r="AER33" s="184">
        <v>138261260.47</v>
      </c>
      <c r="AES33" s="184">
        <v>109660055.77000001</v>
      </c>
      <c r="AET33" s="184">
        <v>266215034.15999997</v>
      </c>
      <c r="AEU33" s="184">
        <v>99959519.809999987</v>
      </c>
      <c r="AEV33" s="184">
        <v>132675218.47000003</v>
      </c>
      <c r="AEW33" s="184">
        <v>93943070.315500006</v>
      </c>
      <c r="AEX33" s="184">
        <v>55342497.390000008</v>
      </c>
      <c r="AEY33" s="184">
        <v>964687756.61999989</v>
      </c>
      <c r="AEZ33" s="184">
        <v>540928832.07099998</v>
      </c>
      <c r="AFA33" s="184">
        <v>194416479.65000001</v>
      </c>
      <c r="AFB33" s="184">
        <v>161315769.44999999</v>
      </c>
      <c r="AFC33" s="184">
        <v>239861713.24000001</v>
      </c>
      <c r="AFD33" s="184">
        <v>191367215.52000001</v>
      </c>
      <c r="AFE33" s="184">
        <v>118538317.64</v>
      </c>
      <c r="AFF33" s="184">
        <v>154985495.38000003</v>
      </c>
      <c r="AFG33" s="184">
        <v>104359500.18999998</v>
      </c>
      <c r="AFH33" s="184">
        <v>141795671.92999998</v>
      </c>
      <c r="AFI33" s="184">
        <v>122823975.72</v>
      </c>
      <c r="AFJ33" s="184">
        <v>119923749.98</v>
      </c>
      <c r="AFK33" s="184">
        <v>152649215.58000001</v>
      </c>
      <c r="AFL33" s="184">
        <v>1017794549.5099998</v>
      </c>
      <c r="AFM33" s="184">
        <v>218412205.06999999</v>
      </c>
      <c r="AFN33" s="184">
        <v>141880024.31</v>
      </c>
      <c r="AFO33" s="184">
        <v>119297002.02999999</v>
      </c>
      <c r="AFP33" s="184">
        <v>132656924.48000003</v>
      </c>
      <c r="AFQ33" s="184">
        <v>95025676.949999988</v>
      </c>
      <c r="AFR33" s="184">
        <v>79359528.819999993</v>
      </c>
      <c r="AFS33" s="184">
        <v>193794080.55000001</v>
      </c>
      <c r="AFT33" s="184">
        <v>197166545.63999999</v>
      </c>
      <c r="AFU33" s="184">
        <v>80345859.290000007</v>
      </c>
      <c r="AFV33" s="184">
        <v>197130162.73000002</v>
      </c>
      <c r="AFW33" s="184">
        <v>85144396.910000011</v>
      </c>
      <c r="AFX33" s="184">
        <v>1054384769.9799998</v>
      </c>
      <c r="AFY33" s="184">
        <v>82061101.170000002</v>
      </c>
      <c r="AFZ33" s="184">
        <v>98058590.75</v>
      </c>
      <c r="AGA33" s="184">
        <v>92855095.140000001</v>
      </c>
      <c r="AGB33" s="184">
        <v>243153208.86999997</v>
      </c>
      <c r="AGC33" s="184">
        <v>109512712.23000002</v>
      </c>
      <c r="AGD33" s="184">
        <v>65563954.434</v>
      </c>
      <c r="AGE33" s="184">
        <v>88226059.089999989</v>
      </c>
      <c r="AGF33" s="184">
        <v>73536894.75</v>
      </c>
      <c r="AGG33" s="184">
        <v>107720609.16000003</v>
      </c>
      <c r="AGH33" s="184">
        <v>65483219.74000001</v>
      </c>
      <c r="AGI33" s="184">
        <v>1415166584.1200001</v>
      </c>
      <c r="AGJ33" s="184">
        <v>337289904.63999999</v>
      </c>
      <c r="AGK33" s="184">
        <v>149148160.84</v>
      </c>
      <c r="AGL33" s="184">
        <v>91241388.280000001</v>
      </c>
      <c r="AGM33" s="184">
        <v>225757362.66000003</v>
      </c>
      <c r="AGN33" s="184">
        <v>192518537.78999996</v>
      </c>
      <c r="AGO33" s="184">
        <v>84841553.920000002</v>
      </c>
      <c r="AGP33" s="184">
        <v>83576339.609999999</v>
      </c>
      <c r="AGQ33" s="184">
        <v>2680496748.1599998</v>
      </c>
      <c r="AGR33" s="184">
        <v>1408954426.5599999</v>
      </c>
      <c r="AGS33" s="184">
        <v>125424693.11000001</v>
      </c>
      <c r="AGT33" s="184">
        <v>244787563.34</v>
      </c>
      <c r="AGU33" s="184">
        <v>326290603.14000005</v>
      </c>
      <c r="AGV33" s="184">
        <v>202161946.52000004</v>
      </c>
      <c r="AGW33" s="184">
        <v>162436071.88000003</v>
      </c>
      <c r="AGX33" s="184">
        <v>176525730.06000006</v>
      </c>
      <c r="AGY33" s="184">
        <v>57355031.970000014</v>
      </c>
      <c r="AGZ33" s="184">
        <v>151587255.57999998</v>
      </c>
      <c r="AHA33" s="184">
        <v>162095109.86000001</v>
      </c>
      <c r="AHB33" s="184">
        <v>87282455.510000005</v>
      </c>
      <c r="AHC33" s="184">
        <v>89874647.580000013</v>
      </c>
      <c r="AHD33" s="184">
        <v>92776358.539999992</v>
      </c>
      <c r="AHE33" s="184">
        <v>90063110.329999998</v>
      </c>
      <c r="AHF33" s="184">
        <v>111978816.19</v>
      </c>
      <c r="AHG33" s="184">
        <v>82846532.030000001</v>
      </c>
      <c r="AHH33" s="184">
        <v>595545918.22000003</v>
      </c>
      <c r="AHI33" s="184">
        <v>92130762.939999998</v>
      </c>
      <c r="AHJ33" s="184">
        <v>104909766.84999998</v>
      </c>
      <c r="AHK33" s="184">
        <v>95714302.620000005</v>
      </c>
      <c r="AHL33" s="184">
        <v>192385661.82000002</v>
      </c>
      <c r="AHM33" s="184">
        <v>92979190.25999999</v>
      </c>
      <c r="AHN33" s="184">
        <v>53970616.25</v>
      </c>
    </row>
    <row r="34" spans="1:898" ht="21" x14ac:dyDescent="0.35">
      <c r="A34" s="186"/>
      <c r="B34" s="187" t="s">
        <v>2294</v>
      </c>
      <c r="C34" s="188">
        <f>SUM(C17-C33)</f>
        <v>190814488.5999999</v>
      </c>
      <c r="D34" s="188">
        <f t="shared" ref="D34:BO34" si="28">SUM(D17-D33)</f>
        <v>-9393409.1900000274</v>
      </c>
      <c r="E34" s="188">
        <f t="shared" si="28"/>
        <v>-27828816.589999974</v>
      </c>
      <c r="F34" s="188">
        <f t="shared" si="28"/>
        <v>-4565644.1900000125</v>
      </c>
      <c r="G34" s="188">
        <f t="shared" si="28"/>
        <v>23328722.370000064</v>
      </c>
      <c r="H34" s="188">
        <f t="shared" si="28"/>
        <v>8579612.6499999762</v>
      </c>
      <c r="I34" s="188">
        <f t="shared" si="28"/>
        <v>-8301243.5299999714</v>
      </c>
      <c r="J34" s="188">
        <f t="shared" si="28"/>
        <v>-7223162.6900000572</v>
      </c>
      <c r="K34" s="188">
        <f t="shared" si="28"/>
        <v>-14621022.919999987</v>
      </c>
      <c r="L34" s="188">
        <f t="shared" si="28"/>
        <v>5571051.9800000489</v>
      </c>
      <c r="M34" s="188">
        <f t="shared" si="28"/>
        <v>-873991.3599999845</v>
      </c>
      <c r="N34" s="188">
        <f t="shared" si="28"/>
        <v>-1957233.3299999833</v>
      </c>
      <c r="O34" s="188">
        <f t="shared" si="28"/>
        <v>-4675437.5999999791</v>
      </c>
      <c r="P34" s="188">
        <f t="shared" si="28"/>
        <v>-1542884.3000000119</v>
      </c>
      <c r="Q34" s="188">
        <f t="shared" si="28"/>
        <v>1396071.0799999982</v>
      </c>
      <c r="R34" s="188">
        <f t="shared" si="28"/>
        <v>-482225.54999995232</v>
      </c>
      <c r="S34" s="188">
        <f t="shared" si="28"/>
        <v>5512176.3400000334</v>
      </c>
      <c r="T34" s="188">
        <f t="shared" si="28"/>
        <v>-4046921.6800000072</v>
      </c>
      <c r="U34" s="188">
        <f t="shared" si="28"/>
        <v>331664871.66999984</v>
      </c>
      <c r="V34" s="188">
        <f t="shared" si="28"/>
        <v>-35232621.210000038</v>
      </c>
      <c r="W34" s="188">
        <f t="shared" si="28"/>
        <v>-6378301.0300000012</v>
      </c>
      <c r="X34" s="188">
        <f t="shared" si="28"/>
        <v>30832269.669999987</v>
      </c>
      <c r="Y34" s="188">
        <f t="shared" si="28"/>
        <v>18159342.520000011</v>
      </c>
      <c r="Z34" s="188">
        <f t="shared" si="28"/>
        <v>-17779418.100000024</v>
      </c>
      <c r="AA34" s="188">
        <f t="shared" si="28"/>
        <v>6919254.4599999934</v>
      </c>
      <c r="AB34" s="188">
        <f t="shared" si="28"/>
        <v>-10576371.300000012</v>
      </c>
      <c r="AC34" s="188">
        <f t="shared" si="28"/>
        <v>-17184530.930000007</v>
      </c>
      <c r="AD34" s="188">
        <f t="shared" si="28"/>
        <v>8520234.3500000238</v>
      </c>
      <c r="AE34" s="188">
        <f t="shared" si="28"/>
        <v>1440007.0699999332</v>
      </c>
      <c r="AF34" s="188">
        <f t="shared" si="28"/>
        <v>-5921593.7599999905</v>
      </c>
      <c r="AG34" s="188">
        <f t="shared" si="28"/>
        <v>183296164.49000001</v>
      </c>
      <c r="AH34" s="188">
        <f t="shared" si="28"/>
        <v>2437871.9500000179</v>
      </c>
      <c r="AI34" s="188">
        <f t="shared" si="28"/>
        <v>10335698.839999989</v>
      </c>
      <c r="AJ34" s="188">
        <f t="shared" si="28"/>
        <v>4710420.5799999833</v>
      </c>
      <c r="AK34" s="188">
        <f t="shared" si="28"/>
        <v>10908536.170000017</v>
      </c>
      <c r="AL34" s="188">
        <f t="shared" si="28"/>
        <v>1944289.3500000238</v>
      </c>
      <c r="AM34" s="188">
        <f t="shared" si="28"/>
        <v>-15152718.369999997</v>
      </c>
      <c r="AN34" s="188">
        <f t="shared" si="28"/>
        <v>-2384324.0999999642</v>
      </c>
      <c r="AO34" s="188">
        <f t="shared" si="28"/>
        <v>109368.13999998569</v>
      </c>
      <c r="AP34" s="188">
        <f t="shared" si="28"/>
        <v>8217962.4099999964</v>
      </c>
      <c r="AQ34" s="188">
        <f t="shared" si="28"/>
        <v>-1392493.900000006</v>
      </c>
      <c r="AR34" s="188">
        <f t="shared" si="28"/>
        <v>7064465.3099999949</v>
      </c>
      <c r="AS34" s="188">
        <f t="shared" si="28"/>
        <v>-46279913.580000162</v>
      </c>
      <c r="AT34" s="188">
        <f t="shared" si="28"/>
        <v>1299399.6800000072</v>
      </c>
      <c r="AU34" s="188">
        <f t="shared" si="28"/>
        <v>2794306.9299999997</v>
      </c>
      <c r="AV34" s="188">
        <f t="shared" si="28"/>
        <v>8162590.3200000077</v>
      </c>
      <c r="AW34" s="188">
        <f t="shared" si="28"/>
        <v>-2957523.8700000346</v>
      </c>
      <c r="AX34" s="188">
        <f t="shared" si="28"/>
        <v>5478720.630000025</v>
      </c>
      <c r="AY34" s="188">
        <f t="shared" si="28"/>
        <v>5151325.6899999902</v>
      </c>
      <c r="AZ34" s="188">
        <f t="shared" si="28"/>
        <v>-5948450.6899999976</v>
      </c>
      <c r="BA34" s="188">
        <f t="shared" si="28"/>
        <v>1601612.3900000006</v>
      </c>
      <c r="BB34" s="188">
        <f t="shared" si="28"/>
        <v>6173118.6299999878</v>
      </c>
      <c r="BC34" s="188">
        <f t="shared" si="28"/>
        <v>-796857.74999999255</v>
      </c>
      <c r="BD34" s="188">
        <f t="shared" si="28"/>
        <v>-2381398.6699999869</v>
      </c>
      <c r="BE34" s="188">
        <f t="shared" si="28"/>
        <v>-4215838.3799999356</v>
      </c>
      <c r="BF34" s="188">
        <f t="shared" si="28"/>
        <v>-2515327.8899999931</v>
      </c>
      <c r="BG34" s="188">
        <f t="shared" si="28"/>
        <v>-1585974.9400000125</v>
      </c>
      <c r="BH34" s="188">
        <f t="shared" si="28"/>
        <v>81174185.980000019</v>
      </c>
      <c r="BI34" s="188">
        <f t="shared" si="28"/>
        <v>-6756345.1199998856</v>
      </c>
      <c r="BJ34" s="188">
        <f t="shared" si="28"/>
        <v>1882614.349999994</v>
      </c>
      <c r="BK34" s="188">
        <f t="shared" si="28"/>
        <v>-2296340.3100000024</v>
      </c>
      <c r="BL34" s="188">
        <f t="shared" si="28"/>
        <v>10956368.119999975</v>
      </c>
      <c r="BM34" s="188">
        <f t="shared" si="28"/>
        <v>1334475.3599999696</v>
      </c>
      <c r="BN34" s="188">
        <f t="shared" si="28"/>
        <v>3179046.6299999803</v>
      </c>
      <c r="BO34" s="188">
        <f t="shared" si="28"/>
        <v>3454754.1599999983</v>
      </c>
      <c r="BP34" s="188">
        <f t="shared" ref="BP34:EA34" si="29">SUM(BP17-BP33)</f>
        <v>-2058382.3999999994</v>
      </c>
      <c r="BQ34" s="188">
        <f t="shared" si="29"/>
        <v>107476117.73000002</v>
      </c>
      <c r="BR34" s="188">
        <f t="shared" si="29"/>
        <v>34943093.810000002</v>
      </c>
      <c r="BS34" s="188">
        <f t="shared" si="29"/>
        <v>-6866863.25</v>
      </c>
      <c r="BT34" s="188">
        <f t="shared" si="29"/>
        <v>-5680219.9300000072</v>
      </c>
      <c r="BU34" s="188">
        <f t="shared" si="29"/>
        <v>-3055728.4499999881</v>
      </c>
      <c r="BV34" s="188">
        <f t="shared" si="29"/>
        <v>-2330232.3099999875</v>
      </c>
      <c r="BW34" s="188">
        <f t="shared" si="29"/>
        <v>-1655558.3800000101</v>
      </c>
      <c r="BX34" s="188">
        <f t="shared" si="29"/>
        <v>39622.850000008941</v>
      </c>
      <c r="BY34" s="188">
        <f t="shared" si="29"/>
        <v>-1358546.7599999309</v>
      </c>
      <c r="BZ34" s="188">
        <f t="shared" si="29"/>
        <v>-1936609.3200000077</v>
      </c>
      <c r="CA34" s="188">
        <f t="shared" si="29"/>
        <v>-4263679.349999994</v>
      </c>
      <c r="CB34" s="188">
        <f t="shared" si="29"/>
        <v>91629409.709999919</v>
      </c>
      <c r="CC34" s="188">
        <f t="shared" si="29"/>
        <v>-4723162.6900000274</v>
      </c>
      <c r="CD34" s="188">
        <f t="shared" si="29"/>
        <v>187751.54999999702</v>
      </c>
      <c r="CE34" s="188">
        <f t="shared" si="29"/>
        <v>-305191.78999997675</v>
      </c>
      <c r="CF34" s="188">
        <f t="shared" si="29"/>
        <v>136095131.15999985</v>
      </c>
      <c r="CG34" s="188">
        <f t="shared" si="29"/>
        <v>13342287.289999977</v>
      </c>
      <c r="CH34" s="188">
        <f t="shared" si="29"/>
        <v>-3919706.2599999905</v>
      </c>
      <c r="CI34" s="188">
        <f t="shared" si="29"/>
        <v>1754599.3100000173</v>
      </c>
      <c r="CJ34" s="188">
        <f t="shared" si="29"/>
        <v>2435043.6799999624</v>
      </c>
      <c r="CK34" s="188">
        <f t="shared" si="29"/>
        <v>178116.17999997735</v>
      </c>
      <c r="CL34" s="188">
        <f t="shared" si="29"/>
        <v>-1355533.7300000042</v>
      </c>
      <c r="CM34" s="188">
        <f t="shared" si="29"/>
        <v>66948948.5</v>
      </c>
      <c r="CN34" s="188">
        <f t="shared" si="29"/>
        <v>3816685.5700000003</v>
      </c>
      <c r="CO34" s="188">
        <f t="shared" si="29"/>
        <v>1744626.1599999815</v>
      </c>
      <c r="CP34" s="188">
        <f t="shared" si="29"/>
        <v>2859080.4600000232</v>
      </c>
      <c r="CQ34" s="188">
        <f t="shared" si="29"/>
        <v>-1791913.0399999768</v>
      </c>
      <c r="CR34" s="188">
        <f t="shared" si="29"/>
        <v>459319.55999997258</v>
      </c>
      <c r="CS34" s="188">
        <f t="shared" si="29"/>
        <v>38664077.020000219</v>
      </c>
      <c r="CT34" s="188">
        <f t="shared" si="29"/>
        <v>-4333877.8400000036</v>
      </c>
      <c r="CU34" s="188">
        <f t="shared" si="29"/>
        <v>1470861.7399999648</v>
      </c>
      <c r="CV34" s="188">
        <f t="shared" si="29"/>
        <v>459724.49000000954</v>
      </c>
      <c r="CW34" s="188">
        <f t="shared" si="29"/>
        <v>-3919135.5000000149</v>
      </c>
      <c r="CX34" s="188">
        <f t="shared" si="29"/>
        <v>-777628.61999997497</v>
      </c>
      <c r="CY34" s="188">
        <f t="shared" si="29"/>
        <v>3549066.8999999911</v>
      </c>
      <c r="CZ34" s="188">
        <f t="shared" si="29"/>
        <v>2889132.1999999955</v>
      </c>
      <c r="DA34" s="188">
        <f t="shared" si="29"/>
        <v>73669398.24000001</v>
      </c>
      <c r="DB34" s="188">
        <f t="shared" si="29"/>
        <v>64768037.699999928</v>
      </c>
      <c r="DC34" s="188">
        <f t="shared" si="29"/>
        <v>-14296131.219999984</v>
      </c>
      <c r="DD34" s="188">
        <f t="shared" si="29"/>
        <v>-10223457.810000002</v>
      </c>
      <c r="DE34" s="188">
        <f t="shared" si="29"/>
        <v>76402593.410000026</v>
      </c>
      <c r="DF34" s="188">
        <f t="shared" si="29"/>
        <v>-7939103.880000025</v>
      </c>
      <c r="DG34" s="188">
        <f t="shared" si="29"/>
        <v>29512509.040000081</v>
      </c>
      <c r="DH34" s="188">
        <f t="shared" si="29"/>
        <v>-17466599.479999989</v>
      </c>
      <c r="DI34" s="188">
        <f t="shared" si="29"/>
        <v>6601365.5699999928</v>
      </c>
      <c r="DJ34" s="188">
        <f t="shared" si="29"/>
        <v>217373576.61000061</v>
      </c>
      <c r="DK34" s="188">
        <f t="shared" si="29"/>
        <v>-1959070.650000006</v>
      </c>
      <c r="DL34" s="188">
        <f t="shared" si="29"/>
        <v>-4132167.5200000107</v>
      </c>
      <c r="DM34" s="188">
        <f t="shared" si="29"/>
        <v>-1949538.0000000596</v>
      </c>
      <c r="DN34" s="188">
        <f t="shared" si="29"/>
        <v>624768.46000006795</v>
      </c>
      <c r="DO34" s="188">
        <f t="shared" si="29"/>
        <v>15908876.230000004</v>
      </c>
      <c r="DP34" s="188">
        <f t="shared" si="29"/>
        <v>6521362.099999994</v>
      </c>
      <c r="DQ34" s="188">
        <f t="shared" si="29"/>
        <v>5496056.7900000215</v>
      </c>
      <c r="DR34" s="188">
        <f t="shared" si="29"/>
        <v>-16589334.390000075</v>
      </c>
      <c r="DS34" s="188">
        <f t="shared" si="29"/>
        <v>-12834774.519999981</v>
      </c>
      <c r="DT34" s="188">
        <f t="shared" si="29"/>
        <v>-6636315.9099999964</v>
      </c>
      <c r="DU34" s="188">
        <f t="shared" si="29"/>
        <v>14771564.720000029</v>
      </c>
      <c r="DV34" s="188">
        <f t="shared" si="29"/>
        <v>3471713.2099999189</v>
      </c>
      <c r="DW34" s="188">
        <f t="shared" si="29"/>
        <v>11102294.800000012</v>
      </c>
      <c r="DX34" s="188">
        <f t="shared" si="29"/>
        <v>23000013.359999985</v>
      </c>
      <c r="DY34" s="188">
        <f t="shared" si="29"/>
        <v>55344.579999953508</v>
      </c>
      <c r="DZ34" s="188">
        <f t="shared" si="29"/>
        <v>-1527621.109999992</v>
      </c>
      <c r="EA34" s="188">
        <f t="shared" si="29"/>
        <v>767856.20999999344</v>
      </c>
      <c r="EB34" s="188">
        <f t="shared" ref="EB34:GM34" si="30">SUM(EB17-EB33)</f>
        <v>128383.48999999464</v>
      </c>
      <c r="EC34" s="188">
        <f t="shared" si="30"/>
        <v>-8673947.3999999762</v>
      </c>
      <c r="ED34" s="188">
        <f t="shared" si="30"/>
        <v>21915066.590000272</v>
      </c>
      <c r="EE34" s="188">
        <f t="shared" si="30"/>
        <v>6646802.3200001717</v>
      </c>
      <c r="EF34" s="188">
        <f t="shared" si="30"/>
        <v>509708.30999998748</v>
      </c>
      <c r="EG34" s="188">
        <f t="shared" si="30"/>
        <v>4859279.0200000107</v>
      </c>
      <c r="EH34" s="188">
        <f t="shared" si="30"/>
        <v>-6134717.9499999732</v>
      </c>
      <c r="EI34" s="188">
        <f t="shared" si="30"/>
        <v>-11110460.950000018</v>
      </c>
      <c r="EJ34" s="188">
        <f t="shared" si="30"/>
        <v>2908980.1900000274</v>
      </c>
      <c r="EK34" s="188">
        <f t="shared" si="30"/>
        <v>-5301489.0499999821</v>
      </c>
      <c r="EL34" s="188">
        <f t="shared" si="30"/>
        <v>665144.83000002801</v>
      </c>
      <c r="EM34" s="188">
        <f t="shared" si="30"/>
        <v>196083346.39999986</v>
      </c>
      <c r="EN34" s="188">
        <f t="shared" si="30"/>
        <v>-1263642.3300000131</v>
      </c>
      <c r="EO34" s="188">
        <f t="shared" si="30"/>
        <v>4481065.7699999809</v>
      </c>
      <c r="EP34" s="188">
        <f t="shared" si="30"/>
        <v>-3774063.4199999869</v>
      </c>
      <c r="EQ34" s="188">
        <f t="shared" si="30"/>
        <v>2546986.6400000006</v>
      </c>
      <c r="ER34" s="188">
        <f t="shared" si="30"/>
        <v>-721255.56000000983</v>
      </c>
      <c r="ES34" s="188">
        <f t="shared" si="30"/>
        <v>341271.70000004768</v>
      </c>
      <c r="ET34" s="188">
        <f t="shared" si="30"/>
        <v>-9505363.9199999571</v>
      </c>
      <c r="EU34" s="188">
        <f t="shared" si="30"/>
        <v>1517887.3700000346</v>
      </c>
      <c r="EV34" s="188">
        <f t="shared" si="30"/>
        <v>121973815.03999984</v>
      </c>
      <c r="EW34" s="188">
        <f t="shared" si="30"/>
        <v>-1404614.0800000057</v>
      </c>
      <c r="EX34" s="188">
        <f t="shared" si="30"/>
        <v>3681905.3500000089</v>
      </c>
      <c r="EY34" s="188">
        <f t="shared" si="30"/>
        <v>1018505.8100000024</v>
      </c>
      <c r="EZ34" s="188">
        <f t="shared" si="30"/>
        <v>-42210781.00999999</v>
      </c>
      <c r="FA34" s="188">
        <f t="shared" si="30"/>
        <v>4626978.5399999917</v>
      </c>
      <c r="FB34" s="188">
        <f t="shared" si="30"/>
        <v>23703554.470000029</v>
      </c>
      <c r="FC34" s="188">
        <f t="shared" si="30"/>
        <v>888880.15999999642</v>
      </c>
      <c r="FD34" s="188">
        <f t="shared" si="30"/>
        <v>-2975317.0700000077</v>
      </c>
      <c r="FE34" s="188">
        <f t="shared" si="30"/>
        <v>3191448.7699999809</v>
      </c>
      <c r="FF34" s="188">
        <f t="shared" si="30"/>
        <v>6323600.6299999952</v>
      </c>
      <c r="FG34" s="188">
        <f t="shared" si="30"/>
        <v>1692994.0400000066</v>
      </c>
      <c r="FH34" s="188">
        <f t="shared" si="30"/>
        <v>50854060.380000114</v>
      </c>
      <c r="FI34" s="188">
        <f t="shared" si="30"/>
        <v>-516693.48999999464</v>
      </c>
      <c r="FJ34" s="188">
        <f t="shared" si="30"/>
        <v>-21014097.139999971</v>
      </c>
      <c r="FK34" s="188">
        <f t="shared" si="30"/>
        <v>-4474542.9699999988</v>
      </c>
      <c r="FL34" s="188">
        <f t="shared" si="30"/>
        <v>-8436356.9099999815</v>
      </c>
      <c r="FM34" s="188">
        <f t="shared" si="30"/>
        <v>-493256.12999996543</v>
      </c>
      <c r="FN34" s="188">
        <f t="shared" si="30"/>
        <v>-528546.49999997765</v>
      </c>
      <c r="FO34" s="188">
        <f t="shared" si="30"/>
        <v>1096268.5600000024</v>
      </c>
      <c r="FP34" s="188">
        <f t="shared" si="30"/>
        <v>372124053.26999927</v>
      </c>
      <c r="FQ34" s="188">
        <f t="shared" si="30"/>
        <v>16615.479999989271</v>
      </c>
      <c r="FR34" s="188">
        <f t="shared" si="30"/>
        <v>21144637.840000004</v>
      </c>
      <c r="FS34" s="188">
        <f t="shared" si="30"/>
        <v>1425353.7899999619</v>
      </c>
      <c r="FT34" s="188">
        <f t="shared" si="30"/>
        <v>-9094022.6899999976</v>
      </c>
      <c r="FU34" s="188">
        <f t="shared" si="30"/>
        <v>1550742.950000003</v>
      </c>
      <c r="FV34" s="188">
        <f t="shared" si="30"/>
        <v>-25741567.939999938</v>
      </c>
      <c r="FW34" s="188">
        <f t="shared" si="30"/>
        <v>1129251.1100000143</v>
      </c>
      <c r="FX34" s="188">
        <f t="shared" si="30"/>
        <v>-5673086.4000000209</v>
      </c>
      <c r="FY34" s="188">
        <f t="shared" si="30"/>
        <v>6093607.2300000042</v>
      </c>
      <c r="FZ34" s="188">
        <f t="shared" si="30"/>
        <v>474054.96999999881</v>
      </c>
      <c r="GA34" s="188">
        <f t="shared" si="30"/>
        <v>6972676.9399999976</v>
      </c>
      <c r="GB34" s="188">
        <f t="shared" si="30"/>
        <v>292075.84000000358</v>
      </c>
      <c r="GC34" s="188">
        <f t="shared" si="30"/>
        <v>6346923.6300000101</v>
      </c>
      <c r="GD34" s="188">
        <f t="shared" si="30"/>
        <v>159855118.95999992</v>
      </c>
      <c r="GE34" s="188">
        <f t="shared" si="30"/>
        <v>-900679.23999999464</v>
      </c>
      <c r="GF34" s="188">
        <f t="shared" si="30"/>
        <v>2783875.4899999797</v>
      </c>
      <c r="GG34" s="188">
        <f t="shared" si="30"/>
        <v>41843925.810000002</v>
      </c>
      <c r="GH34" s="188">
        <f t="shared" si="30"/>
        <v>-9853596.5299999863</v>
      </c>
      <c r="GI34" s="188">
        <f t="shared" si="30"/>
        <v>19776806.769999981</v>
      </c>
      <c r="GJ34" s="188">
        <f t="shared" si="30"/>
        <v>610691.70000000298</v>
      </c>
      <c r="GK34" s="188">
        <f t="shared" si="30"/>
        <v>-2612654.75</v>
      </c>
      <c r="GL34" s="188">
        <f t="shared" si="30"/>
        <v>421739.69999994338</v>
      </c>
      <c r="GM34" s="188">
        <f t="shared" si="30"/>
        <v>623203.8900000006</v>
      </c>
      <c r="GN34" s="188">
        <f t="shared" ref="GN34:IY34" si="31">SUM(GN17-GN33)</f>
        <v>3383704.1200000085</v>
      </c>
      <c r="GO34" s="188">
        <f t="shared" si="31"/>
        <v>518378.72999999672</v>
      </c>
      <c r="GP34" s="188">
        <f t="shared" si="31"/>
        <v>44152292.769999862</v>
      </c>
      <c r="GQ34" s="188">
        <f t="shared" si="31"/>
        <v>4966545.0900000334</v>
      </c>
      <c r="GR34" s="188">
        <f t="shared" si="31"/>
        <v>13286185.35999997</v>
      </c>
      <c r="GS34" s="188">
        <f t="shared" si="31"/>
        <v>23136210.930000067</v>
      </c>
      <c r="GT34" s="188">
        <f t="shared" si="31"/>
        <v>212672.94999998808</v>
      </c>
      <c r="GU34" s="188">
        <f t="shared" si="31"/>
        <v>31068552.060000017</v>
      </c>
      <c r="GV34" s="188">
        <f t="shared" si="31"/>
        <v>26327480.530000001</v>
      </c>
      <c r="GW34" s="188">
        <f t="shared" si="31"/>
        <v>4550950.959999986</v>
      </c>
      <c r="GX34" s="188">
        <f t="shared" si="31"/>
        <v>-3477867.6599999666</v>
      </c>
      <c r="GY34" s="188">
        <f t="shared" si="31"/>
        <v>4194418.2300000191</v>
      </c>
      <c r="GZ34" s="188">
        <f t="shared" si="31"/>
        <v>7014.6700000464916</v>
      </c>
      <c r="HA34" s="188">
        <f t="shared" si="31"/>
        <v>639591.49000000954</v>
      </c>
      <c r="HB34" s="188">
        <f t="shared" si="31"/>
        <v>319947663.25000024</v>
      </c>
      <c r="HC34" s="188">
        <f t="shared" si="31"/>
        <v>94738435.600000024</v>
      </c>
      <c r="HD34" s="188">
        <f t="shared" si="31"/>
        <v>295640821.98000002</v>
      </c>
      <c r="HE34" s="188">
        <f t="shared" si="31"/>
        <v>14666915.829999894</v>
      </c>
      <c r="HF34" s="188">
        <f t="shared" si="31"/>
        <v>4092935.9099999666</v>
      </c>
      <c r="HG34" s="188">
        <f t="shared" si="31"/>
        <v>11271562.25</v>
      </c>
      <c r="HH34" s="188">
        <f t="shared" si="31"/>
        <v>-9006711.5899999961</v>
      </c>
      <c r="HI34" s="188">
        <f t="shared" si="31"/>
        <v>170361888.6900003</v>
      </c>
      <c r="HJ34" s="188">
        <f t="shared" si="31"/>
        <v>-11799703.549999982</v>
      </c>
      <c r="HK34" s="188">
        <f t="shared" si="31"/>
        <v>-22279246.809999973</v>
      </c>
      <c r="HL34" s="188">
        <f t="shared" si="31"/>
        <v>-13340026.069999963</v>
      </c>
      <c r="HM34" s="188">
        <f t="shared" si="31"/>
        <v>1146501.8600000143</v>
      </c>
      <c r="HN34" s="188">
        <f t="shared" si="31"/>
        <v>6371277.3199999779</v>
      </c>
      <c r="HO34" s="188">
        <f t="shared" si="31"/>
        <v>-1251592.9000000358</v>
      </c>
      <c r="HP34" s="188">
        <f t="shared" si="31"/>
        <v>45819967.359999999</v>
      </c>
      <c r="HQ34" s="188">
        <f t="shared" si="31"/>
        <v>23679264.190000057</v>
      </c>
      <c r="HR34" s="188">
        <f t="shared" si="31"/>
        <v>15687392.319999933</v>
      </c>
      <c r="HS34" s="188">
        <f t="shared" si="31"/>
        <v>2748433.7299999893</v>
      </c>
      <c r="HT34" s="188">
        <f t="shared" si="31"/>
        <v>29655209.180000007</v>
      </c>
      <c r="HU34" s="188">
        <f t="shared" si="31"/>
        <v>-5022944.4840000123</v>
      </c>
      <c r="HV34" s="188">
        <f t="shared" si="31"/>
        <v>-7179985.5</v>
      </c>
      <c r="HW34" s="188">
        <f t="shared" si="31"/>
        <v>-39627918.330000043</v>
      </c>
      <c r="HX34" s="188">
        <f t="shared" si="31"/>
        <v>-4584502.2300000191</v>
      </c>
      <c r="HY34" s="188">
        <f t="shared" si="31"/>
        <v>-2059709.7100000232</v>
      </c>
      <c r="HZ34" s="188">
        <f t="shared" si="31"/>
        <v>4317088.75</v>
      </c>
      <c r="IA34" s="188">
        <f t="shared" si="31"/>
        <v>-1225417.0300000012</v>
      </c>
      <c r="IB34" s="188">
        <f t="shared" si="31"/>
        <v>-10180799.870000064</v>
      </c>
      <c r="IC34" s="188">
        <f t="shared" si="31"/>
        <v>10035.269999988377</v>
      </c>
      <c r="ID34" s="188">
        <f t="shared" si="31"/>
        <v>1819171.4599999934</v>
      </c>
      <c r="IE34" s="188">
        <f t="shared" si="31"/>
        <v>-4465526.6200000048</v>
      </c>
      <c r="IF34" s="188">
        <f t="shared" si="31"/>
        <v>-1234734.6899999976</v>
      </c>
      <c r="IG34" s="188">
        <f t="shared" si="31"/>
        <v>-21575703.439999819</v>
      </c>
      <c r="IH34" s="188">
        <f t="shared" si="31"/>
        <v>-24053753.950000107</v>
      </c>
      <c r="II34" s="188">
        <f t="shared" si="31"/>
        <v>16315925.599999964</v>
      </c>
      <c r="IJ34" s="188">
        <f t="shared" si="31"/>
        <v>-10022437.980000019</v>
      </c>
      <c r="IK34" s="188">
        <f t="shared" si="31"/>
        <v>23302740.319999933</v>
      </c>
      <c r="IL34" s="188">
        <f t="shared" si="31"/>
        <v>-1633245.2800000161</v>
      </c>
      <c r="IM34" s="188">
        <f t="shared" si="31"/>
        <v>4916190.1400000155</v>
      </c>
      <c r="IN34" s="188">
        <f t="shared" si="31"/>
        <v>-3253058.3600000143</v>
      </c>
      <c r="IO34" s="188">
        <f t="shared" si="31"/>
        <v>15397282.710000008</v>
      </c>
      <c r="IP34" s="188">
        <f t="shared" si="31"/>
        <v>432051.52999997139</v>
      </c>
      <c r="IQ34" s="188">
        <f t="shared" si="31"/>
        <v>3092422.2899999917</v>
      </c>
      <c r="IR34" s="188">
        <f t="shared" si="31"/>
        <v>259679211.19000006</v>
      </c>
      <c r="IS34" s="188">
        <f t="shared" si="31"/>
        <v>-4119048.2099999189</v>
      </c>
      <c r="IT34" s="188">
        <f t="shared" si="31"/>
        <v>7636384.9499999285</v>
      </c>
      <c r="IU34" s="188">
        <f t="shared" si="31"/>
        <v>-5006910.3000000119</v>
      </c>
      <c r="IV34" s="188">
        <f t="shared" si="31"/>
        <v>7434294.7600000054</v>
      </c>
      <c r="IW34" s="188">
        <f t="shared" si="31"/>
        <v>-2185494.6600000039</v>
      </c>
      <c r="IX34" s="188">
        <f t="shared" si="31"/>
        <v>-5965127.2100000083</v>
      </c>
      <c r="IY34" s="188">
        <f t="shared" si="31"/>
        <v>-5727641.7500000075</v>
      </c>
      <c r="IZ34" s="188">
        <f t="shared" ref="IZ34:LK34" si="32">SUM(IZ17-IZ33)</f>
        <v>887760.16000001132</v>
      </c>
      <c r="JA34" s="188">
        <f t="shared" si="32"/>
        <v>-8334601.3400000036</v>
      </c>
      <c r="JB34" s="188">
        <f t="shared" si="32"/>
        <v>1930605.5399999768</v>
      </c>
      <c r="JC34" s="188">
        <f t="shared" si="32"/>
        <v>1083560.8399999887</v>
      </c>
      <c r="JD34" s="188">
        <f t="shared" si="32"/>
        <v>-27816896.090000033</v>
      </c>
      <c r="JE34" s="188">
        <f t="shared" si="32"/>
        <v>-4583456.2400000691</v>
      </c>
      <c r="JF34" s="188">
        <f t="shared" si="32"/>
        <v>1045718.7299999893</v>
      </c>
      <c r="JG34" s="188">
        <f t="shared" si="32"/>
        <v>1246688.2500000149</v>
      </c>
      <c r="JH34" s="188">
        <f t="shared" si="32"/>
        <v>1208566.840000011</v>
      </c>
      <c r="JI34" s="188">
        <f t="shared" si="32"/>
        <v>-2524605.8299999833</v>
      </c>
      <c r="JJ34" s="188">
        <f t="shared" si="32"/>
        <v>3639264.060000062</v>
      </c>
      <c r="JK34" s="188">
        <f t="shared" si="32"/>
        <v>-1402630.099999994</v>
      </c>
      <c r="JL34" s="188">
        <f t="shared" si="32"/>
        <v>863987.94999998808</v>
      </c>
      <c r="JM34" s="188">
        <f t="shared" si="32"/>
        <v>-2767139.5700000376</v>
      </c>
      <c r="JN34" s="188">
        <f t="shared" si="32"/>
        <v>-3713736.030000031</v>
      </c>
      <c r="JO34" s="188">
        <f t="shared" si="32"/>
        <v>3066712.0699999928</v>
      </c>
      <c r="JP34" s="188">
        <f t="shared" si="32"/>
        <v>-2698292.3800000101</v>
      </c>
      <c r="JQ34" s="188">
        <f t="shared" si="32"/>
        <v>89931237.799999714</v>
      </c>
      <c r="JR34" s="188">
        <f t="shared" si="32"/>
        <v>-25764948.519999862</v>
      </c>
      <c r="JS34" s="188">
        <f t="shared" si="32"/>
        <v>7562849.3799999803</v>
      </c>
      <c r="JT34" s="188">
        <f t="shared" si="32"/>
        <v>-3569530.6499999836</v>
      </c>
      <c r="JU34" s="188">
        <f t="shared" si="32"/>
        <v>7037752.1899999976</v>
      </c>
      <c r="JV34" s="188">
        <f t="shared" si="32"/>
        <v>-2698284.9799999893</v>
      </c>
      <c r="JW34" s="188">
        <f t="shared" si="32"/>
        <v>61185221.120000064</v>
      </c>
      <c r="JX34" s="188">
        <f t="shared" si="32"/>
        <v>27474538.019999981</v>
      </c>
      <c r="JY34" s="188">
        <f t="shared" si="32"/>
        <v>-64126.47999997437</v>
      </c>
      <c r="JZ34" s="188">
        <f t="shared" si="32"/>
        <v>3558297.9999999851</v>
      </c>
      <c r="KA34" s="188">
        <f t="shared" si="32"/>
        <v>-1349950.7199999988</v>
      </c>
      <c r="KB34" s="188">
        <f t="shared" si="32"/>
        <v>-1282770.1899999976</v>
      </c>
      <c r="KC34" s="188">
        <f t="shared" si="32"/>
        <v>-1880292.9200000167</v>
      </c>
      <c r="KD34" s="188">
        <f t="shared" si="32"/>
        <v>3136739.91</v>
      </c>
      <c r="KE34" s="188">
        <f t="shared" si="32"/>
        <v>-2572950</v>
      </c>
      <c r="KF34" s="188">
        <f t="shared" si="32"/>
        <v>248800533.48999977</v>
      </c>
      <c r="KG34" s="188">
        <f t="shared" si="32"/>
        <v>-1.862645149230957E-9</v>
      </c>
      <c r="KH34" s="188">
        <f t="shared" si="32"/>
        <v>19195925.929999992</v>
      </c>
      <c r="KI34" s="188">
        <f t="shared" si="32"/>
        <v>-8179415.0699999928</v>
      </c>
      <c r="KJ34" s="188">
        <f t="shared" si="32"/>
        <v>13968222.020000011</v>
      </c>
      <c r="KK34" s="188">
        <f t="shared" si="32"/>
        <v>-13048839.129999995</v>
      </c>
      <c r="KL34" s="188">
        <f t="shared" si="32"/>
        <v>-152660.01999992132</v>
      </c>
      <c r="KM34" s="188">
        <f t="shared" si="32"/>
        <v>-6866192.0699999779</v>
      </c>
      <c r="KN34" s="188">
        <f t="shared" si="32"/>
        <v>5249667.4100000113</v>
      </c>
      <c r="KO34" s="188">
        <f t="shared" si="32"/>
        <v>35705371.580000043</v>
      </c>
      <c r="KP34" s="188">
        <f t="shared" si="32"/>
        <v>-9876258.9400000125</v>
      </c>
      <c r="KQ34" s="188">
        <f t="shared" si="32"/>
        <v>-434776.23999997973</v>
      </c>
      <c r="KR34" s="188">
        <f t="shared" si="32"/>
        <v>8439462.159999907</v>
      </c>
      <c r="KS34" s="188">
        <f t="shared" si="32"/>
        <v>-1135136.6700000167</v>
      </c>
      <c r="KT34" s="188">
        <f t="shared" si="32"/>
        <v>30580086.620000005</v>
      </c>
      <c r="KU34" s="188">
        <f t="shared" si="32"/>
        <v>112707720.69999969</v>
      </c>
      <c r="KV34" s="188">
        <f t="shared" si="32"/>
        <v>8316055.7000000179</v>
      </c>
      <c r="KW34" s="188">
        <f t="shared" si="32"/>
        <v>25597701.239999771</v>
      </c>
      <c r="KX34" s="188">
        <f t="shared" si="32"/>
        <v>-686641.07000002265</v>
      </c>
      <c r="KY34" s="188">
        <f t="shared" si="32"/>
        <v>5636237.1099999845</v>
      </c>
      <c r="KZ34" s="188">
        <f t="shared" si="32"/>
        <v>-6615938.1899999976</v>
      </c>
      <c r="LA34" s="188">
        <f t="shared" si="32"/>
        <v>43274490.940000027</v>
      </c>
      <c r="LB34" s="188">
        <f t="shared" si="32"/>
        <v>5345181.8899999857</v>
      </c>
      <c r="LC34" s="188">
        <f t="shared" si="32"/>
        <v>-3491916.0600000173</v>
      </c>
      <c r="LD34" s="188">
        <f t="shared" si="32"/>
        <v>4280072.1200000048</v>
      </c>
      <c r="LE34" s="188">
        <f t="shared" si="32"/>
        <v>42264782.670000553</v>
      </c>
      <c r="LF34" s="188">
        <f t="shared" si="32"/>
        <v>-14027110.289999962</v>
      </c>
      <c r="LG34" s="188">
        <f t="shared" si="32"/>
        <v>-12140801.929999948</v>
      </c>
      <c r="LH34" s="188">
        <f t="shared" si="32"/>
        <v>10479970.550000072</v>
      </c>
      <c r="LI34" s="188">
        <f t="shared" si="32"/>
        <v>-12473868.14000003</v>
      </c>
      <c r="LJ34" s="188">
        <f t="shared" si="32"/>
        <v>897667.26999999583</v>
      </c>
      <c r="LK34" s="188">
        <f t="shared" si="32"/>
        <v>2391512.0500000119</v>
      </c>
      <c r="LL34" s="188">
        <f t="shared" ref="LL34:NW34" si="33">SUM(LL17-LL33)</f>
        <v>11231421.24000001</v>
      </c>
      <c r="LM34" s="188">
        <f t="shared" si="33"/>
        <v>1745345.3899999708</v>
      </c>
      <c r="LN34" s="188">
        <f t="shared" si="33"/>
        <v>5051627.5699999928</v>
      </c>
      <c r="LO34" s="188">
        <f t="shared" si="33"/>
        <v>6691718.8200000003</v>
      </c>
      <c r="LP34" s="188">
        <f t="shared" si="33"/>
        <v>29902623.979999781</v>
      </c>
      <c r="LQ34" s="188">
        <f t="shared" si="33"/>
        <v>-11637110.400000006</v>
      </c>
      <c r="LR34" s="188">
        <f t="shared" si="33"/>
        <v>8872687.2100000083</v>
      </c>
      <c r="LS34" s="188">
        <f t="shared" si="33"/>
        <v>270064007.40999961</v>
      </c>
      <c r="LT34" s="188">
        <f t="shared" si="33"/>
        <v>68410424.139999986</v>
      </c>
      <c r="LU34" s="188">
        <f t="shared" si="33"/>
        <v>122520591.04999971</v>
      </c>
      <c r="LV34" s="188">
        <f t="shared" si="33"/>
        <v>-4794079.7800000906</v>
      </c>
      <c r="LW34" s="188">
        <f t="shared" si="33"/>
        <v>-5849176.0900000632</v>
      </c>
      <c r="LX34" s="188">
        <f t="shared" si="33"/>
        <v>-13895128.689999968</v>
      </c>
      <c r="LY34" s="188">
        <f t="shared" si="33"/>
        <v>234029.70000004768</v>
      </c>
      <c r="LZ34" s="188">
        <f t="shared" si="33"/>
        <v>8142111.0119999647</v>
      </c>
      <c r="MA34" s="188">
        <f t="shared" si="33"/>
        <v>6406969.3599999845</v>
      </c>
      <c r="MB34" s="188">
        <f t="shared" si="33"/>
        <v>96737383.109999955</v>
      </c>
      <c r="MC34" s="188">
        <f t="shared" si="33"/>
        <v>-5407670.6200000048</v>
      </c>
      <c r="MD34" s="188">
        <f t="shared" si="33"/>
        <v>3181962.700000003</v>
      </c>
      <c r="ME34" s="188">
        <f t="shared" si="33"/>
        <v>114451587.9800005</v>
      </c>
      <c r="MF34" s="188">
        <f t="shared" si="33"/>
        <v>-281448.54999999702</v>
      </c>
      <c r="MG34" s="188">
        <f t="shared" si="33"/>
        <v>7854152.3219999969</v>
      </c>
      <c r="MH34" s="188">
        <f t="shared" si="33"/>
        <v>8730418.1700000167</v>
      </c>
      <c r="MI34" s="188">
        <f t="shared" si="33"/>
        <v>1900808.0600000024</v>
      </c>
      <c r="MJ34" s="188">
        <f t="shared" si="33"/>
        <v>12221799.719999999</v>
      </c>
      <c r="MK34" s="188">
        <f t="shared" si="33"/>
        <v>4691209.549999997</v>
      </c>
      <c r="ML34" s="188">
        <f t="shared" si="33"/>
        <v>2593394.2600000054</v>
      </c>
      <c r="MM34" s="188">
        <f t="shared" si="33"/>
        <v>72557651.73999998</v>
      </c>
      <c r="MN34" s="188">
        <f t="shared" si="33"/>
        <v>-573996.25999999046</v>
      </c>
      <c r="MO34" s="188">
        <f t="shared" si="33"/>
        <v>2516349.5199999958</v>
      </c>
      <c r="MP34" s="188">
        <f t="shared" si="33"/>
        <v>9226141.3000000268</v>
      </c>
      <c r="MQ34" s="188">
        <f t="shared" si="33"/>
        <v>-88045045.239999771</v>
      </c>
      <c r="MR34" s="188">
        <f t="shared" si="33"/>
        <v>-7023663.8399999887</v>
      </c>
      <c r="MS34" s="188">
        <f t="shared" si="33"/>
        <v>7032282.4199999869</v>
      </c>
      <c r="MT34" s="188">
        <f t="shared" si="33"/>
        <v>10028163.730299979</v>
      </c>
      <c r="MU34" s="188">
        <f t="shared" si="33"/>
        <v>-1973887.1400000155</v>
      </c>
      <c r="MV34" s="188">
        <f t="shared" si="33"/>
        <v>-2622154.3900000304</v>
      </c>
      <c r="MW34" s="188">
        <f t="shared" si="33"/>
        <v>-33113537.203400046</v>
      </c>
      <c r="MX34" s="188">
        <f t="shared" si="33"/>
        <v>2209027.8099999726</v>
      </c>
      <c r="MY34" s="188">
        <f t="shared" si="33"/>
        <v>1775091.5700000077</v>
      </c>
      <c r="MZ34" s="188">
        <f t="shared" si="33"/>
        <v>929750.59000000358</v>
      </c>
      <c r="NA34" s="188">
        <f t="shared" si="33"/>
        <v>13435586.750000015</v>
      </c>
      <c r="NB34" s="188">
        <f t="shared" si="33"/>
        <v>-67068362.190000534</v>
      </c>
      <c r="NC34" s="188">
        <f t="shared" si="33"/>
        <v>15618832.639999986</v>
      </c>
      <c r="ND34" s="188">
        <f t="shared" si="33"/>
        <v>-14289400.229999989</v>
      </c>
      <c r="NE34" s="188">
        <f t="shared" si="33"/>
        <v>-40037038.720000029</v>
      </c>
      <c r="NF34" s="188">
        <f t="shared" si="33"/>
        <v>-1356070.1500000209</v>
      </c>
      <c r="NG34" s="188">
        <f t="shared" si="33"/>
        <v>2409921.599999994</v>
      </c>
      <c r="NH34" s="188">
        <f t="shared" si="33"/>
        <v>-40928572.46999985</v>
      </c>
      <c r="NI34" s="188">
        <f t="shared" si="33"/>
        <v>-26108494.830000043</v>
      </c>
      <c r="NJ34" s="188">
        <f t="shared" si="33"/>
        <v>1622525.8899999931</v>
      </c>
      <c r="NK34" s="188">
        <f t="shared" si="33"/>
        <v>51590216.610700041</v>
      </c>
      <c r="NL34" s="188">
        <f t="shared" si="33"/>
        <v>-2969046.450000003</v>
      </c>
      <c r="NM34" s="188">
        <f t="shared" si="33"/>
        <v>14637494.000000015</v>
      </c>
      <c r="NN34" s="188">
        <f t="shared" si="33"/>
        <v>9257504.7800000906</v>
      </c>
      <c r="NO34" s="188">
        <f t="shared" si="33"/>
        <v>-1194891.9799999744</v>
      </c>
      <c r="NP34" s="188">
        <f t="shared" si="33"/>
        <v>695604.94999998808</v>
      </c>
      <c r="NQ34" s="188">
        <f t="shared" si="33"/>
        <v>2093858.4599999934</v>
      </c>
      <c r="NR34" s="188">
        <f t="shared" si="33"/>
        <v>-1122514.4099999964</v>
      </c>
      <c r="NS34" s="188">
        <f t="shared" si="33"/>
        <v>-3013465.2199999988</v>
      </c>
      <c r="NT34" s="188">
        <f t="shared" si="33"/>
        <v>4037629.6999999881</v>
      </c>
      <c r="NU34" s="188">
        <f t="shared" si="33"/>
        <v>193522068.2403996</v>
      </c>
      <c r="NV34" s="188">
        <f t="shared" si="33"/>
        <v>-20304210.980000138</v>
      </c>
      <c r="NW34" s="188">
        <f t="shared" si="33"/>
        <v>7133494.2699999809</v>
      </c>
      <c r="NX34" s="188">
        <f t="shared" ref="NX34:QI34" si="34">SUM(NX17-NX33)</f>
        <v>3572980.4399999976</v>
      </c>
      <c r="NY34" s="188">
        <f t="shared" si="34"/>
        <v>7016071.2400000095</v>
      </c>
      <c r="NZ34" s="188">
        <f t="shared" si="34"/>
        <v>41791417.909999996</v>
      </c>
      <c r="OA34" s="188">
        <f t="shared" si="34"/>
        <v>1858801.0900000036</v>
      </c>
      <c r="OB34" s="188">
        <f t="shared" si="34"/>
        <v>-269839284.31999969</v>
      </c>
      <c r="OC34" s="188">
        <f t="shared" si="34"/>
        <v>3331604.5199999809</v>
      </c>
      <c r="OD34" s="188">
        <f t="shared" si="34"/>
        <v>-6524259.5600000322</v>
      </c>
      <c r="OE34" s="188">
        <f t="shared" si="34"/>
        <v>-11562308.800000072</v>
      </c>
      <c r="OF34" s="188">
        <f t="shared" si="34"/>
        <v>6310560.5200000107</v>
      </c>
      <c r="OG34" s="188">
        <f t="shared" si="34"/>
        <v>856916.25999999046</v>
      </c>
      <c r="OH34" s="188">
        <f t="shared" si="34"/>
        <v>-69718886.379999965</v>
      </c>
      <c r="OI34" s="188">
        <f t="shared" si="34"/>
        <v>13303704.539999999</v>
      </c>
      <c r="OJ34" s="188">
        <f t="shared" si="34"/>
        <v>16935253.37999998</v>
      </c>
      <c r="OK34" s="188">
        <f t="shared" si="34"/>
        <v>74994842.730000019</v>
      </c>
      <c r="OL34" s="188">
        <f t="shared" si="34"/>
        <v>29887457.280000091</v>
      </c>
      <c r="OM34" s="188">
        <f t="shared" si="34"/>
        <v>203402586.16999996</v>
      </c>
      <c r="ON34" s="188">
        <f t="shared" si="34"/>
        <v>-3831991.75</v>
      </c>
      <c r="OO34" s="188">
        <f t="shared" si="34"/>
        <v>-2920099.3099999726</v>
      </c>
      <c r="OP34" s="188">
        <f t="shared" si="34"/>
        <v>-4844471.3900000155</v>
      </c>
      <c r="OQ34" s="188">
        <f t="shared" si="34"/>
        <v>39638380.610000014</v>
      </c>
      <c r="OR34" s="188">
        <f t="shared" si="34"/>
        <v>645519.13999998569</v>
      </c>
      <c r="OS34" s="188">
        <f t="shared" si="34"/>
        <v>15273446.120000005</v>
      </c>
      <c r="OT34" s="188">
        <f t="shared" si="34"/>
        <v>91479476.380000025</v>
      </c>
      <c r="OU34" s="188">
        <f t="shared" si="34"/>
        <v>244297.97999998927</v>
      </c>
      <c r="OV34" s="188">
        <f t="shared" si="34"/>
        <v>131388533.80999994</v>
      </c>
      <c r="OW34" s="188">
        <f t="shared" si="34"/>
        <v>-1264480.5199999809</v>
      </c>
      <c r="OX34" s="188">
        <f t="shared" si="34"/>
        <v>12466313.11999999</v>
      </c>
      <c r="OY34" s="188">
        <f t="shared" si="34"/>
        <v>17549950.180100001</v>
      </c>
      <c r="OZ34" s="188">
        <f t="shared" si="34"/>
        <v>42225918.930000305</v>
      </c>
      <c r="PA34" s="188">
        <f t="shared" si="34"/>
        <v>-256187.65000000596</v>
      </c>
      <c r="PB34" s="188">
        <f t="shared" si="34"/>
        <v>1513424.3199999928</v>
      </c>
      <c r="PC34" s="188">
        <f t="shared" si="34"/>
        <v>-888606.98999999464</v>
      </c>
      <c r="PD34" s="188">
        <f t="shared" si="34"/>
        <v>-4833121.3000000119</v>
      </c>
      <c r="PE34" s="188">
        <f t="shared" si="34"/>
        <v>60472505.269999981</v>
      </c>
      <c r="PF34" s="188">
        <f t="shared" si="34"/>
        <v>5734469.4899999946</v>
      </c>
      <c r="PG34" s="188">
        <f t="shared" si="34"/>
        <v>-249898.07999999821</v>
      </c>
      <c r="PH34" s="188">
        <f t="shared" si="34"/>
        <v>3636373.6999999881</v>
      </c>
      <c r="PI34" s="188">
        <f t="shared" si="34"/>
        <v>5103804.5400000066</v>
      </c>
      <c r="PJ34" s="188">
        <f t="shared" si="34"/>
        <v>10912166.170000046</v>
      </c>
      <c r="PK34" s="188">
        <f t="shared" si="34"/>
        <v>3717575.4299999774</v>
      </c>
      <c r="PL34" s="188">
        <f t="shared" si="34"/>
        <v>-2446654.3900000006</v>
      </c>
      <c r="PM34" s="188">
        <f t="shared" si="34"/>
        <v>2141568.3799999952</v>
      </c>
      <c r="PN34" s="188">
        <f t="shared" si="34"/>
        <v>1845414.4399999976</v>
      </c>
      <c r="PO34" s="188">
        <f t="shared" si="34"/>
        <v>-690150.72000000626</v>
      </c>
      <c r="PP34" s="188">
        <f t="shared" si="34"/>
        <v>-1013358.0699999966</v>
      </c>
      <c r="PQ34" s="188">
        <f t="shared" si="34"/>
        <v>19643.779999993742</v>
      </c>
      <c r="PR34" s="188">
        <f t="shared" si="34"/>
        <v>346382285.51999903</v>
      </c>
      <c r="PS34" s="188">
        <f t="shared" si="34"/>
        <v>738276.02000002563</v>
      </c>
      <c r="PT34" s="188">
        <f t="shared" si="34"/>
        <v>732191.8599999994</v>
      </c>
      <c r="PU34" s="188">
        <f t="shared" si="34"/>
        <v>-2465074.0100000203</v>
      </c>
      <c r="PV34" s="188">
        <f t="shared" si="34"/>
        <v>121701368.22000003</v>
      </c>
      <c r="PW34" s="188">
        <f t="shared" si="34"/>
        <v>-5085891.2399999946</v>
      </c>
      <c r="PX34" s="188">
        <f t="shared" si="34"/>
        <v>46812060.400000036</v>
      </c>
      <c r="PY34" s="188">
        <f t="shared" si="34"/>
        <v>-13543591.029999971</v>
      </c>
      <c r="PZ34" s="188">
        <f t="shared" si="34"/>
        <v>-5441137.4099999666</v>
      </c>
      <c r="QA34" s="188">
        <f t="shared" si="34"/>
        <v>25141.569999992847</v>
      </c>
      <c r="QB34" s="188">
        <f t="shared" si="34"/>
        <v>4122500.6700000167</v>
      </c>
      <c r="QC34" s="188">
        <f t="shared" si="34"/>
        <v>476030.77000001073</v>
      </c>
      <c r="QD34" s="188">
        <f t="shared" si="34"/>
        <v>1886333.9799999893</v>
      </c>
      <c r="QE34" s="188">
        <f t="shared" si="34"/>
        <v>-18721259.150000021</v>
      </c>
      <c r="QF34" s="188">
        <f t="shared" si="34"/>
        <v>-3835699.2299999595</v>
      </c>
      <c r="QG34" s="188">
        <f t="shared" si="34"/>
        <v>-10327785.159999996</v>
      </c>
      <c r="QH34" s="188">
        <f t="shared" si="34"/>
        <v>250014.95000000298</v>
      </c>
      <c r="QI34" s="188">
        <f t="shared" si="34"/>
        <v>431901.36000001431</v>
      </c>
      <c r="QJ34" s="188">
        <f t="shared" ref="QJ34:SU34" si="35">SUM(QJ17-QJ33)</f>
        <v>-157893.90000000596</v>
      </c>
      <c r="QK34" s="188">
        <f t="shared" si="35"/>
        <v>337710.41000005603</v>
      </c>
      <c r="QL34" s="188">
        <f t="shared" si="35"/>
        <v>51680224.539999962</v>
      </c>
      <c r="QM34" s="188">
        <f t="shared" si="35"/>
        <v>2014499.9300000072</v>
      </c>
      <c r="QN34" s="188">
        <f t="shared" si="35"/>
        <v>-869705.3400000073</v>
      </c>
      <c r="QO34" s="188">
        <f t="shared" si="35"/>
        <v>151953.69999999925</v>
      </c>
      <c r="QP34" s="188">
        <f t="shared" si="35"/>
        <v>5998010.2800000086</v>
      </c>
      <c r="QQ34" s="188">
        <f t="shared" si="35"/>
        <v>8776810.8599999957</v>
      </c>
      <c r="QR34" s="188">
        <f t="shared" si="35"/>
        <v>359398921.71999979</v>
      </c>
      <c r="QS34" s="188">
        <f t="shared" si="35"/>
        <v>-477241.41999998689</v>
      </c>
      <c r="QT34" s="188">
        <f t="shared" si="35"/>
        <v>7106813.1200000048</v>
      </c>
      <c r="QU34" s="188">
        <f t="shared" si="35"/>
        <v>209636.46000000834</v>
      </c>
      <c r="QV34" s="188">
        <f t="shared" si="35"/>
        <v>-3683310.9800000042</v>
      </c>
      <c r="QW34" s="188">
        <f t="shared" si="35"/>
        <v>83413431.25</v>
      </c>
      <c r="QX34" s="188">
        <f t="shared" si="35"/>
        <v>-6844441.3799999952</v>
      </c>
      <c r="QY34" s="188">
        <f t="shared" si="35"/>
        <v>-945175.42999997735</v>
      </c>
      <c r="QZ34" s="188">
        <f t="shared" si="35"/>
        <v>219621.87000006437</v>
      </c>
      <c r="RA34" s="188">
        <f t="shared" si="35"/>
        <v>1026409.200000003</v>
      </c>
      <c r="RB34" s="188">
        <f t="shared" si="35"/>
        <v>1304676.6100000143</v>
      </c>
      <c r="RC34" s="188">
        <f t="shared" si="35"/>
        <v>2891684.1600000039</v>
      </c>
      <c r="RD34" s="188">
        <f t="shared" si="35"/>
        <v>4042434.2699999958</v>
      </c>
      <c r="RE34" s="188">
        <f t="shared" si="35"/>
        <v>16309430.079999924</v>
      </c>
      <c r="RF34" s="188">
        <f t="shared" si="35"/>
        <v>10860233.389999986</v>
      </c>
      <c r="RG34" s="188">
        <f t="shared" si="35"/>
        <v>1165516.6500000358</v>
      </c>
      <c r="RH34" s="188">
        <f t="shared" si="35"/>
        <v>-3654538.5200000405</v>
      </c>
      <c r="RI34" s="188">
        <f t="shared" si="35"/>
        <v>6868121.6500000507</v>
      </c>
      <c r="RJ34" s="188">
        <f t="shared" si="35"/>
        <v>8083743.6099999845</v>
      </c>
      <c r="RK34" s="188">
        <f t="shared" si="35"/>
        <v>14909904.280000031</v>
      </c>
      <c r="RL34" s="188">
        <f t="shared" si="35"/>
        <v>3321589.2500000149</v>
      </c>
      <c r="RM34" s="188">
        <f t="shared" si="35"/>
        <v>-2822745.599999994</v>
      </c>
      <c r="RN34" s="188">
        <f t="shared" si="35"/>
        <v>20605959.839999974</v>
      </c>
      <c r="RO34" s="188">
        <f t="shared" si="35"/>
        <v>10189443.459999979</v>
      </c>
      <c r="RP34" s="188">
        <f t="shared" si="35"/>
        <v>-4321406.200000003</v>
      </c>
      <c r="RQ34" s="188">
        <f t="shared" si="35"/>
        <v>1689352.7299999967</v>
      </c>
      <c r="RR34" s="188">
        <f t="shared" si="35"/>
        <v>184106.93999999762</v>
      </c>
      <c r="RS34" s="188">
        <f t="shared" si="35"/>
        <v>500114.99000000954</v>
      </c>
      <c r="RT34" s="188">
        <f t="shared" si="35"/>
        <v>506979.76000000536</v>
      </c>
      <c r="RU34" s="188">
        <f t="shared" si="35"/>
        <v>191497.53000000119</v>
      </c>
      <c r="RV34" s="188">
        <f t="shared" si="35"/>
        <v>7652623.5100000054</v>
      </c>
      <c r="RW34" s="188">
        <f t="shared" si="35"/>
        <v>-4195608.2699999996</v>
      </c>
      <c r="RX34" s="188">
        <f t="shared" si="35"/>
        <v>2764575.1399999969</v>
      </c>
      <c r="RY34" s="188">
        <f t="shared" si="35"/>
        <v>86641583</v>
      </c>
      <c r="RZ34" s="188">
        <f t="shared" si="35"/>
        <v>4115439.1199999899</v>
      </c>
      <c r="SA34" s="188">
        <f t="shared" si="35"/>
        <v>4204836.2100000083</v>
      </c>
      <c r="SB34" s="188">
        <f t="shared" si="35"/>
        <v>-2696002.2599999905</v>
      </c>
      <c r="SC34" s="188">
        <f t="shared" si="35"/>
        <v>2138466.5599999949</v>
      </c>
      <c r="SD34" s="188">
        <f t="shared" si="35"/>
        <v>1181839.9600000232</v>
      </c>
      <c r="SE34" s="188">
        <f t="shared" si="35"/>
        <v>76141.859999984503</v>
      </c>
      <c r="SF34" s="188">
        <f t="shared" si="35"/>
        <v>-1821535.1400000155</v>
      </c>
      <c r="SG34" s="188">
        <f t="shared" si="35"/>
        <v>5606069.0400000066</v>
      </c>
      <c r="SH34" s="188">
        <f t="shared" si="35"/>
        <v>-1525879.869999975</v>
      </c>
      <c r="SI34" s="188">
        <f t="shared" si="35"/>
        <v>1399229.1599999964</v>
      </c>
      <c r="SJ34" s="188">
        <f t="shared" si="35"/>
        <v>3139118.7900000028</v>
      </c>
      <c r="SK34" s="188">
        <f t="shared" si="35"/>
        <v>13012313.769999981</v>
      </c>
      <c r="SL34" s="188">
        <f t="shared" si="35"/>
        <v>-549242.34999997914</v>
      </c>
      <c r="SM34" s="188">
        <f t="shared" si="35"/>
        <v>-4379801.7299999744</v>
      </c>
      <c r="SN34" s="188">
        <f t="shared" si="35"/>
        <v>-242551.70000004768</v>
      </c>
      <c r="SO34" s="188">
        <f t="shared" si="35"/>
        <v>-8352346.8199999928</v>
      </c>
      <c r="SP34" s="188">
        <f t="shared" si="35"/>
        <v>3073053.0499999821</v>
      </c>
      <c r="SQ34" s="188">
        <f t="shared" si="35"/>
        <v>-2111603.2100000083</v>
      </c>
      <c r="SR34" s="188">
        <f t="shared" si="35"/>
        <v>2019045.7100000009</v>
      </c>
      <c r="SS34" s="188">
        <f t="shared" si="35"/>
        <v>-26306657.879999518</v>
      </c>
      <c r="ST34" s="188">
        <f t="shared" si="35"/>
        <v>-4313510.7199999839</v>
      </c>
      <c r="SU34" s="188">
        <f t="shared" si="35"/>
        <v>-12434493.740000024</v>
      </c>
      <c r="SV34" s="188">
        <f t="shared" ref="SV34:VG34" si="36">SUM(SV17-SV33)</f>
        <v>-7014830.0199999958</v>
      </c>
      <c r="SW34" s="188">
        <f t="shared" si="36"/>
        <v>-1881617.9199999943</v>
      </c>
      <c r="SX34" s="188">
        <f t="shared" si="36"/>
        <v>-3201857.5399999917</v>
      </c>
      <c r="SY34" s="188">
        <f t="shared" si="36"/>
        <v>-1508123.8300000131</v>
      </c>
      <c r="SZ34" s="188">
        <f t="shared" si="36"/>
        <v>916195.06999996305</v>
      </c>
      <c r="TA34" s="188">
        <f t="shared" si="36"/>
        <v>-3902220.280000031</v>
      </c>
      <c r="TB34" s="188">
        <f t="shared" si="36"/>
        <v>-1893640.1099999994</v>
      </c>
      <c r="TC34" s="188">
        <f t="shared" si="36"/>
        <v>7543007.4100000113</v>
      </c>
      <c r="TD34" s="188">
        <f t="shared" si="36"/>
        <v>11937521.420000017</v>
      </c>
      <c r="TE34" s="188">
        <f t="shared" si="36"/>
        <v>3532434.5399999917</v>
      </c>
      <c r="TF34" s="188">
        <f t="shared" si="36"/>
        <v>4880695.8500000164</v>
      </c>
      <c r="TG34" s="188">
        <f t="shared" si="36"/>
        <v>190155215.93000007</v>
      </c>
      <c r="TH34" s="188">
        <f t="shared" si="36"/>
        <v>11401266.719999984</v>
      </c>
      <c r="TI34" s="188">
        <f t="shared" si="36"/>
        <v>-2924557.3799999878</v>
      </c>
      <c r="TJ34" s="188">
        <f t="shared" si="36"/>
        <v>1636199.8300000131</v>
      </c>
      <c r="TK34" s="188">
        <f t="shared" si="36"/>
        <v>2766311.7799999714</v>
      </c>
      <c r="TL34" s="188">
        <f t="shared" si="36"/>
        <v>12271347.339999974</v>
      </c>
      <c r="TM34" s="188">
        <f t="shared" si="36"/>
        <v>4183326.599999994</v>
      </c>
      <c r="TN34" s="188">
        <f t="shared" si="36"/>
        <v>-8586060.379999876</v>
      </c>
      <c r="TO34" s="188">
        <f t="shared" si="36"/>
        <v>-2220288.0199999809</v>
      </c>
      <c r="TP34" s="188">
        <f t="shared" si="36"/>
        <v>2334740.6999999881</v>
      </c>
      <c r="TQ34" s="188">
        <f t="shared" si="36"/>
        <v>4458558.3399999738</v>
      </c>
      <c r="TR34" s="188">
        <f t="shared" si="36"/>
        <v>2161671.8200000077</v>
      </c>
      <c r="TS34" s="188">
        <f t="shared" si="36"/>
        <v>9841380.7500000075</v>
      </c>
      <c r="TT34" s="188">
        <f t="shared" si="36"/>
        <v>-5999973.5100000054</v>
      </c>
      <c r="TU34" s="188">
        <f t="shared" si="36"/>
        <v>1411027.4300000072</v>
      </c>
      <c r="TV34" s="188">
        <f t="shared" si="36"/>
        <v>4715835.8699999899</v>
      </c>
      <c r="TW34" s="188">
        <f t="shared" si="36"/>
        <v>-2500073.6299999952</v>
      </c>
      <c r="TX34" s="188">
        <f t="shared" si="36"/>
        <v>4027321.1500000209</v>
      </c>
      <c r="TY34" s="188">
        <f t="shared" si="36"/>
        <v>81229795.639999866</v>
      </c>
      <c r="TZ34" s="188">
        <f t="shared" si="36"/>
        <v>7206683.599999994</v>
      </c>
      <c r="UA34" s="188">
        <f t="shared" si="36"/>
        <v>-3368162.0200000256</v>
      </c>
      <c r="UB34" s="188">
        <f t="shared" si="36"/>
        <v>-2280501.6399999857</v>
      </c>
      <c r="UC34" s="188">
        <f t="shared" si="36"/>
        <v>106269472.2700001</v>
      </c>
      <c r="UD34" s="188">
        <f t="shared" si="36"/>
        <v>-9604349.8799999952</v>
      </c>
      <c r="UE34" s="188">
        <f t="shared" si="36"/>
        <v>-9677232.8600000031</v>
      </c>
      <c r="UF34" s="188">
        <f t="shared" si="36"/>
        <v>-5329414.7299999967</v>
      </c>
      <c r="UG34" s="188">
        <f t="shared" si="36"/>
        <v>-8647952.0399999917</v>
      </c>
      <c r="UH34" s="188">
        <f t="shared" si="36"/>
        <v>-16028599.689999938</v>
      </c>
      <c r="UI34" s="188">
        <f t="shared" si="36"/>
        <v>-3912679.2599999905</v>
      </c>
      <c r="UJ34" s="188">
        <f t="shared" si="36"/>
        <v>-716874.47000001371</v>
      </c>
      <c r="UK34" s="188">
        <f t="shared" si="36"/>
        <v>327825.09999999404</v>
      </c>
      <c r="UL34" s="188">
        <f t="shared" si="36"/>
        <v>-575622.67999993265</v>
      </c>
      <c r="UM34" s="188">
        <f t="shared" si="36"/>
        <v>-6731099.1899999678</v>
      </c>
      <c r="UN34" s="188">
        <f t="shared" si="36"/>
        <v>75560347.030000687</v>
      </c>
      <c r="UO34" s="188">
        <f t="shared" si="36"/>
        <v>7314688.9100000113</v>
      </c>
      <c r="UP34" s="188">
        <f t="shared" si="36"/>
        <v>5929913.099999994</v>
      </c>
      <c r="UQ34" s="188">
        <f t="shared" si="36"/>
        <v>63168635.690000117</v>
      </c>
      <c r="UR34" s="188">
        <f t="shared" si="36"/>
        <v>695073.66999999806</v>
      </c>
      <c r="US34" s="188">
        <f t="shared" si="36"/>
        <v>4229622.3299999982</v>
      </c>
      <c r="UT34" s="188">
        <f t="shared" si="36"/>
        <v>6474508.469999969</v>
      </c>
      <c r="UU34" s="188">
        <f t="shared" si="36"/>
        <v>-3082408.0799999833</v>
      </c>
      <c r="UV34" s="188">
        <f t="shared" si="36"/>
        <v>1055389.8800000101</v>
      </c>
      <c r="UW34" s="188">
        <f t="shared" si="36"/>
        <v>2128495.3000000119</v>
      </c>
      <c r="UX34" s="188">
        <f t="shared" si="36"/>
        <v>3753790.2600000203</v>
      </c>
      <c r="UY34" s="188">
        <f t="shared" si="36"/>
        <v>28890856.890000045</v>
      </c>
      <c r="UZ34" s="188">
        <f t="shared" si="36"/>
        <v>4631271.6200000346</v>
      </c>
      <c r="VA34" s="188">
        <f t="shared" si="36"/>
        <v>31065668.030000031</v>
      </c>
      <c r="VB34" s="188">
        <f t="shared" si="36"/>
        <v>1883623.6000000089</v>
      </c>
      <c r="VC34" s="188">
        <f t="shared" si="36"/>
        <v>-5098064.7799999863</v>
      </c>
      <c r="VD34" s="188">
        <f t="shared" si="36"/>
        <v>-2159718.4100000113</v>
      </c>
      <c r="VE34" s="188">
        <f t="shared" si="36"/>
        <v>-1654976.4899999872</v>
      </c>
      <c r="VF34" s="188">
        <f t="shared" si="36"/>
        <v>-17672667.74000001</v>
      </c>
      <c r="VG34" s="188">
        <f t="shared" si="36"/>
        <v>-1074985.9399999902</v>
      </c>
      <c r="VH34" s="188">
        <f t="shared" ref="VH34:XS34" si="37">SUM(VH17-VH33)</f>
        <v>7736659.0799999982</v>
      </c>
      <c r="VI34" s="188">
        <f t="shared" si="37"/>
        <v>6124790.6000000015</v>
      </c>
      <c r="VJ34" s="188">
        <f t="shared" si="37"/>
        <v>108420316.05000019</v>
      </c>
      <c r="VK34" s="188">
        <f t="shared" si="37"/>
        <v>-879317.43000002205</v>
      </c>
      <c r="VL34" s="188">
        <f t="shared" si="37"/>
        <v>565128.48000001907</v>
      </c>
      <c r="VM34" s="188">
        <f t="shared" si="37"/>
        <v>-3605372.1800000668</v>
      </c>
      <c r="VN34" s="188">
        <f t="shared" si="37"/>
        <v>-8476565.2400000393</v>
      </c>
      <c r="VO34" s="188">
        <f t="shared" si="37"/>
        <v>-10040804.300000012</v>
      </c>
      <c r="VP34" s="188">
        <f t="shared" si="37"/>
        <v>-11673791.680000007</v>
      </c>
      <c r="VQ34" s="188">
        <f t="shared" si="37"/>
        <v>7881141.3799999803</v>
      </c>
      <c r="VR34" s="188">
        <f t="shared" si="37"/>
        <v>-11042638.560000002</v>
      </c>
      <c r="VS34" s="188">
        <f t="shared" si="37"/>
        <v>556420.94000005722</v>
      </c>
      <c r="VT34" s="188">
        <f t="shared" si="37"/>
        <v>-6761186.7900000215</v>
      </c>
      <c r="VU34" s="188">
        <f t="shared" si="37"/>
        <v>82828224.769999981</v>
      </c>
      <c r="VV34" s="188">
        <f t="shared" si="37"/>
        <v>-2484738.5899999887</v>
      </c>
      <c r="VW34" s="188">
        <f t="shared" si="37"/>
        <v>-2875439.5600000024</v>
      </c>
      <c r="VX34" s="188">
        <f t="shared" si="37"/>
        <v>6588073.4899999797</v>
      </c>
      <c r="VY34" s="188">
        <f t="shared" si="37"/>
        <v>309587827.95999908</v>
      </c>
      <c r="VZ34" s="188">
        <f t="shared" si="37"/>
        <v>-17409493.950000018</v>
      </c>
      <c r="WA34" s="188">
        <f t="shared" si="37"/>
        <v>-735559.09000000358</v>
      </c>
      <c r="WB34" s="188">
        <f t="shared" si="37"/>
        <v>39714733.989999995</v>
      </c>
      <c r="WC34" s="188">
        <f t="shared" si="37"/>
        <v>-6316709.5600000024</v>
      </c>
      <c r="WD34" s="188">
        <f t="shared" si="37"/>
        <v>4444209.5799999833</v>
      </c>
      <c r="WE34" s="188">
        <f t="shared" si="37"/>
        <v>-9273009.2800000608</v>
      </c>
      <c r="WF34" s="188">
        <f t="shared" si="37"/>
        <v>57767493.009999931</v>
      </c>
      <c r="WG34" s="188">
        <f t="shared" si="37"/>
        <v>-7935814.4199999869</v>
      </c>
      <c r="WH34" s="188">
        <f t="shared" si="37"/>
        <v>8179699.9899999797</v>
      </c>
      <c r="WI34" s="188">
        <f t="shared" si="37"/>
        <v>-177034.85000002384</v>
      </c>
      <c r="WJ34" s="188">
        <f t="shared" si="37"/>
        <v>156371218.31000006</v>
      </c>
      <c r="WK34" s="188">
        <f t="shared" si="37"/>
        <v>29333029.830000043</v>
      </c>
      <c r="WL34" s="188">
        <f t="shared" si="37"/>
        <v>-8648484.6700000167</v>
      </c>
      <c r="WM34" s="188">
        <f t="shared" si="37"/>
        <v>-1444573.5</v>
      </c>
      <c r="WN34" s="188">
        <f t="shared" si="37"/>
        <v>5587090.530000031</v>
      </c>
      <c r="WO34" s="188">
        <f t="shared" si="37"/>
        <v>-806668.29000002146</v>
      </c>
      <c r="WP34" s="188">
        <f t="shared" si="37"/>
        <v>-27007672.310000092</v>
      </c>
      <c r="WQ34" s="188">
        <f t="shared" si="37"/>
        <v>7764510.9200000167</v>
      </c>
      <c r="WR34" s="188">
        <f t="shared" si="37"/>
        <v>8456541.0399999321</v>
      </c>
      <c r="WS34" s="188">
        <f t="shared" si="37"/>
        <v>231368636.2299999</v>
      </c>
      <c r="WT34" s="188">
        <f t="shared" si="37"/>
        <v>-8735343.4899999946</v>
      </c>
      <c r="WU34" s="188">
        <f t="shared" si="37"/>
        <v>-5189391.9200000018</v>
      </c>
      <c r="WV34" s="188">
        <f t="shared" si="37"/>
        <v>7494451.3599999696</v>
      </c>
      <c r="WW34" s="188">
        <f t="shared" si="37"/>
        <v>4507842.4599999785</v>
      </c>
      <c r="WX34" s="188">
        <f t="shared" si="37"/>
        <v>-1890810.3999999911</v>
      </c>
      <c r="WY34" s="188">
        <f t="shared" si="37"/>
        <v>-8510569.2099999934</v>
      </c>
      <c r="WZ34" s="188">
        <f t="shared" si="37"/>
        <v>-104615.92000003159</v>
      </c>
      <c r="XA34" s="188">
        <f t="shared" si="37"/>
        <v>1462725.6499999762</v>
      </c>
      <c r="XB34" s="188">
        <f t="shared" si="37"/>
        <v>-4661142.6299999878</v>
      </c>
      <c r="XC34" s="188">
        <f t="shared" si="37"/>
        <v>10438791.174000002</v>
      </c>
      <c r="XD34" s="188">
        <f t="shared" si="37"/>
        <v>24512615.881000005</v>
      </c>
      <c r="XE34" s="188">
        <f t="shared" si="37"/>
        <v>13879397.389999993</v>
      </c>
      <c r="XF34" s="188">
        <f t="shared" si="37"/>
        <v>45964495.00999999</v>
      </c>
      <c r="XG34" s="188">
        <f t="shared" si="37"/>
        <v>-8020149.2600000203</v>
      </c>
      <c r="XH34" s="188">
        <f t="shared" si="37"/>
        <v>-12738138.219999999</v>
      </c>
      <c r="XI34" s="188">
        <f t="shared" si="37"/>
        <v>67676597.420000076</v>
      </c>
      <c r="XJ34" s="188">
        <f t="shared" si="37"/>
        <v>-11631087.370000005</v>
      </c>
      <c r="XK34" s="188">
        <f t="shared" si="37"/>
        <v>20517223.649999976</v>
      </c>
      <c r="XL34" s="188">
        <f t="shared" si="37"/>
        <v>-21888370.959999859</v>
      </c>
      <c r="XM34" s="188">
        <f t="shared" si="37"/>
        <v>22083322.530000031</v>
      </c>
      <c r="XN34" s="188">
        <f t="shared" si="37"/>
        <v>-4204870.9399999529</v>
      </c>
      <c r="XO34" s="188">
        <f t="shared" si="37"/>
        <v>93176641.100000143</v>
      </c>
      <c r="XP34" s="188">
        <f t="shared" si="37"/>
        <v>7272811.2800000012</v>
      </c>
      <c r="XQ34" s="188">
        <f t="shared" si="37"/>
        <v>-6837270.7499999851</v>
      </c>
      <c r="XR34" s="188">
        <f t="shared" si="37"/>
        <v>-2531314.3800000101</v>
      </c>
      <c r="XS34" s="188">
        <f t="shared" si="37"/>
        <v>-704490.93999998271</v>
      </c>
      <c r="XT34" s="188">
        <f t="shared" ref="XT34:AAE34" si="38">SUM(XT17-XT33)</f>
        <v>2495406.9300000072</v>
      </c>
      <c r="XU34" s="188">
        <f t="shared" si="38"/>
        <v>146755.23000003397</v>
      </c>
      <c r="XV34" s="188">
        <f t="shared" si="38"/>
        <v>1240033.2699999958</v>
      </c>
      <c r="XW34" s="188">
        <f t="shared" si="38"/>
        <v>-4392367.2299999893</v>
      </c>
      <c r="XX34" s="188">
        <f t="shared" si="38"/>
        <v>-156821.28999999166</v>
      </c>
      <c r="XY34" s="188">
        <f t="shared" si="38"/>
        <v>-403172.71999996901</v>
      </c>
      <c r="XZ34" s="188">
        <f t="shared" si="38"/>
        <v>-4421781.4600000232</v>
      </c>
      <c r="YA34" s="188">
        <f t="shared" si="38"/>
        <v>21885996.190000013</v>
      </c>
      <c r="YB34" s="188">
        <f t="shared" si="38"/>
        <v>14222287.499999985</v>
      </c>
      <c r="YC34" s="188">
        <f t="shared" si="38"/>
        <v>470914017.89000034</v>
      </c>
      <c r="YD34" s="188">
        <f t="shared" si="38"/>
        <v>2388885.1200000197</v>
      </c>
      <c r="YE34" s="188">
        <f t="shared" si="38"/>
        <v>36987235.610000014</v>
      </c>
      <c r="YF34" s="188">
        <f t="shared" si="38"/>
        <v>4521177.4099999815</v>
      </c>
      <c r="YG34" s="188">
        <f t="shared" si="38"/>
        <v>119788719.39000005</v>
      </c>
      <c r="YH34" s="188">
        <f t="shared" si="38"/>
        <v>-3784074.6599999964</v>
      </c>
      <c r="YI34" s="188">
        <f t="shared" si="38"/>
        <v>17220137.799999952</v>
      </c>
      <c r="YJ34" s="188">
        <f t="shared" si="38"/>
        <v>13464084.350000009</v>
      </c>
      <c r="YK34" s="188">
        <f t="shared" si="38"/>
        <v>20103643.039999962</v>
      </c>
      <c r="YL34" s="188">
        <f t="shared" si="38"/>
        <v>-8488921.7200000286</v>
      </c>
      <c r="YM34" s="188">
        <f t="shared" si="38"/>
        <v>19572959.729999989</v>
      </c>
      <c r="YN34" s="188">
        <f t="shared" si="38"/>
        <v>-2121299.7599999756</v>
      </c>
      <c r="YO34" s="188">
        <f t="shared" si="38"/>
        <v>2434581.6599999815</v>
      </c>
      <c r="YP34" s="188">
        <f t="shared" si="38"/>
        <v>3348294.5900000036</v>
      </c>
      <c r="YQ34" s="188">
        <f t="shared" si="38"/>
        <v>9402052.5199999958</v>
      </c>
      <c r="YR34" s="188">
        <f t="shared" si="38"/>
        <v>15399322.840000004</v>
      </c>
      <c r="YS34" s="188">
        <f t="shared" si="38"/>
        <v>922101.34600001574</v>
      </c>
      <c r="YT34" s="188">
        <f t="shared" si="38"/>
        <v>-18273005.03000021</v>
      </c>
      <c r="YU34" s="188">
        <f t="shared" si="38"/>
        <v>6168933.5700000077</v>
      </c>
      <c r="YV34" s="188">
        <f t="shared" si="38"/>
        <v>14015296.070000008</v>
      </c>
      <c r="YW34" s="188">
        <f t="shared" si="38"/>
        <v>5110023.8800000399</v>
      </c>
      <c r="YX34" s="188">
        <f t="shared" si="38"/>
        <v>-8857037.9800000042</v>
      </c>
      <c r="YY34" s="188">
        <f t="shared" si="38"/>
        <v>-316394.32999999821</v>
      </c>
      <c r="YZ34" s="188">
        <f t="shared" si="38"/>
        <v>11918078.070000023</v>
      </c>
      <c r="ZA34" s="188">
        <f t="shared" si="38"/>
        <v>2282388.8600001335</v>
      </c>
      <c r="ZB34" s="188">
        <f t="shared" si="38"/>
        <v>5945040.5300000161</v>
      </c>
      <c r="ZC34" s="188">
        <f t="shared" si="38"/>
        <v>-1337164.6999999881</v>
      </c>
      <c r="ZD34" s="188">
        <f t="shared" si="38"/>
        <v>-2690525.4000000656</v>
      </c>
      <c r="ZE34" s="188">
        <f t="shared" si="38"/>
        <v>5279372.0900000185</v>
      </c>
      <c r="ZF34" s="188">
        <f t="shared" si="38"/>
        <v>677453.92999999225</v>
      </c>
      <c r="ZG34" s="188">
        <f t="shared" si="38"/>
        <v>7674401.0800000057</v>
      </c>
      <c r="ZH34" s="188">
        <f t="shared" si="38"/>
        <v>51532.789999999106</v>
      </c>
      <c r="ZI34" s="188">
        <f t="shared" si="38"/>
        <v>13730462.120000035</v>
      </c>
      <c r="ZJ34" s="188">
        <f t="shared" si="38"/>
        <v>267761338.18999982</v>
      </c>
      <c r="ZK34" s="188">
        <f t="shared" si="38"/>
        <v>3453016.6099999845</v>
      </c>
      <c r="ZL34" s="188">
        <f t="shared" si="38"/>
        <v>-4872701.192999959</v>
      </c>
      <c r="ZM34" s="188">
        <f t="shared" si="38"/>
        <v>-12702268.350000143</v>
      </c>
      <c r="ZN34" s="188">
        <f t="shared" si="38"/>
        <v>-5917063.5000000298</v>
      </c>
      <c r="ZO34" s="188">
        <f t="shared" si="38"/>
        <v>7304264.1899999678</v>
      </c>
      <c r="ZP34" s="188">
        <f t="shared" si="38"/>
        <v>13256219.190000027</v>
      </c>
      <c r="ZQ34" s="188">
        <f t="shared" si="38"/>
        <v>66095605.849999994</v>
      </c>
      <c r="ZR34" s="188">
        <f t="shared" si="38"/>
        <v>39329.8599999547</v>
      </c>
      <c r="ZS34" s="188">
        <f t="shared" si="38"/>
        <v>-29937022.720000029</v>
      </c>
      <c r="ZT34" s="188">
        <f t="shared" si="38"/>
        <v>3435425.3000000119</v>
      </c>
      <c r="ZU34" s="188">
        <f t="shared" si="38"/>
        <v>-1840634.4299999923</v>
      </c>
      <c r="ZV34" s="188">
        <f t="shared" si="38"/>
        <v>947322.43000003695</v>
      </c>
      <c r="ZW34" s="188">
        <f t="shared" si="38"/>
        <v>3584193.599999994</v>
      </c>
      <c r="ZX34" s="188">
        <f t="shared" si="38"/>
        <v>1235520.0100000054</v>
      </c>
      <c r="ZY34" s="188">
        <f t="shared" si="38"/>
        <v>-906569.84999997914</v>
      </c>
      <c r="ZZ34" s="188">
        <f t="shared" si="38"/>
        <v>7051691.3099999726</v>
      </c>
      <c r="AAA34" s="188">
        <f t="shared" si="38"/>
        <v>6851544.7099999934</v>
      </c>
      <c r="AAB34" s="188">
        <f t="shared" si="38"/>
        <v>3942640.8499999791</v>
      </c>
      <c r="AAC34" s="188">
        <f t="shared" si="38"/>
        <v>9388973.5400000066</v>
      </c>
      <c r="AAD34" s="188">
        <f t="shared" si="38"/>
        <v>979080.72999998927</v>
      </c>
      <c r="AAE34" s="188">
        <f t="shared" si="38"/>
        <v>-2445858.1400000006</v>
      </c>
      <c r="AAF34" s="188">
        <f t="shared" ref="AAF34:ACQ34" si="39">SUM(AAF17-AAF33)</f>
        <v>23658408.879999995</v>
      </c>
      <c r="AAG34" s="188">
        <f t="shared" si="39"/>
        <v>19853293.559999973</v>
      </c>
      <c r="AAH34" s="188">
        <f t="shared" si="39"/>
        <v>-1029308.650000006</v>
      </c>
      <c r="AAI34" s="188">
        <f t="shared" si="39"/>
        <v>11268103.36999996</v>
      </c>
      <c r="AAJ34" s="188">
        <f t="shared" si="39"/>
        <v>22345810.390000001</v>
      </c>
      <c r="AAK34" s="188">
        <f t="shared" si="39"/>
        <v>6173431.2300000042</v>
      </c>
      <c r="AAL34" s="188">
        <f t="shared" si="39"/>
        <v>5724131.4370999932</v>
      </c>
      <c r="AAM34" s="188">
        <f t="shared" si="39"/>
        <v>2108031.7400007248</v>
      </c>
      <c r="AAN34" s="188">
        <f t="shared" si="39"/>
        <v>4445979.2099999934</v>
      </c>
      <c r="AAO34" s="188">
        <f t="shared" si="39"/>
        <v>6348074.9700000286</v>
      </c>
      <c r="AAP34" s="188">
        <f t="shared" si="39"/>
        <v>6600961.849999994</v>
      </c>
      <c r="AAQ34" s="188">
        <f t="shared" si="39"/>
        <v>-14522808.669999987</v>
      </c>
      <c r="AAR34" s="188">
        <f t="shared" si="39"/>
        <v>7992186.0099999756</v>
      </c>
      <c r="AAS34" s="188">
        <f t="shared" si="39"/>
        <v>4845920.7400000244</v>
      </c>
      <c r="AAT34" s="188">
        <f t="shared" si="39"/>
        <v>-434173.07999998331</v>
      </c>
      <c r="AAU34" s="188">
        <f t="shared" si="39"/>
        <v>-300339.31000000238</v>
      </c>
      <c r="AAV34" s="188">
        <f t="shared" si="39"/>
        <v>2208451.8499999791</v>
      </c>
      <c r="AAW34" s="188">
        <f t="shared" si="39"/>
        <v>-9672057.8200000226</v>
      </c>
      <c r="AAX34" s="188">
        <f t="shared" si="39"/>
        <v>14328677.500000358</v>
      </c>
      <c r="AAY34" s="188">
        <f t="shared" si="39"/>
        <v>-3608723.4400000572</v>
      </c>
      <c r="AAZ34" s="188">
        <f t="shared" si="39"/>
        <v>62649.579999983311</v>
      </c>
      <c r="ABA34" s="188">
        <f t="shared" si="39"/>
        <v>1292087.8400000334</v>
      </c>
      <c r="ABB34" s="188">
        <f t="shared" si="39"/>
        <v>7522840.5799999982</v>
      </c>
      <c r="ABC34" s="188">
        <f t="shared" si="39"/>
        <v>3276305.4699999988</v>
      </c>
      <c r="ABD34" s="188">
        <f t="shared" si="39"/>
        <v>-1132481.4100000262</v>
      </c>
      <c r="ABE34" s="188">
        <f t="shared" si="39"/>
        <v>-3862288.8399999961</v>
      </c>
      <c r="ABF34" s="188">
        <f t="shared" si="39"/>
        <v>43484455.969999909</v>
      </c>
      <c r="ABG34" s="188">
        <f t="shared" si="39"/>
        <v>-46253745.420000076</v>
      </c>
      <c r="ABH34" s="188">
        <f t="shared" si="39"/>
        <v>252144.90000000596</v>
      </c>
      <c r="ABI34" s="188">
        <f t="shared" si="39"/>
        <v>1974189.3300000057</v>
      </c>
      <c r="ABJ34" s="188">
        <f t="shared" si="39"/>
        <v>-1889145.4900000095</v>
      </c>
      <c r="ABK34" s="188">
        <f t="shared" si="39"/>
        <v>9634192.9799999744</v>
      </c>
      <c r="ABL34" s="188">
        <f t="shared" si="39"/>
        <v>9824327.6200000048</v>
      </c>
      <c r="ABM34" s="188">
        <f t="shared" si="39"/>
        <v>1268435.7100002766</v>
      </c>
      <c r="ABN34" s="188">
        <f t="shared" si="39"/>
        <v>20873842.689999983</v>
      </c>
      <c r="ABO34" s="188">
        <f t="shared" si="39"/>
        <v>-3224656.25</v>
      </c>
      <c r="ABP34" s="188">
        <f t="shared" si="39"/>
        <v>4537475.2300000191</v>
      </c>
      <c r="ABQ34" s="188">
        <f t="shared" si="39"/>
        <v>-11667909.629999965</v>
      </c>
      <c r="ABR34" s="188">
        <f t="shared" si="39"/>
        <v>5895321.6900000125</v>
      </c>
      <c r="ABS34" s="188">
        <f t="shared" si="39"/>
        <v>-1847788.6200000048</v>
      </c>
      <c r="ABT34" s="188">
        <f t="shared" si="39"/>
        <v>8309352.1100000143</v>
      </c>
      <c r="ABU34" s="188">
        <f t="shared" si="39"/>
        <v>-1079629.7899999954</v>
      </c>
      <c r="ABV34" s="188">
        <f t="shared" si="39"/>
        <v>181742624.8499999</v>
      </c>
      <c r="ABW34" s="188">
        <f t="shared" si="39"/>
        <v>-4255732.6299999952</v>
      </c>
      <c r="ABX34" s="188">
        <f t="shared" si="39"/>
        <v>206149.98999994993</v>
      </c>
      <c r="ABY34" s="188">
        <f t="shared" si="39"/>
        <v>5211756.1300000101</v>
      </c>
      <c r="ABZ34" s="188">
        <f t="shared" si="39"/>
        <v>8461861.1399999857</v>
      </c>
      <c r="ACA34" s="188">
        <f t="shared" si="39"/>
        <v>343371.21000003815</v>
      </c>
      <c r="ACB34" s="188">
        <f t="shared" si="39"/>
        <v>2548271.1199999973</v>
      </c>
      <c r="ACC34" s="188">
        <f t="shared" si="39"/>
        <v>14486236.75999999</v>
      </c>
      <c r="ACD34" s="188">
        <f t="shared" si="39"/>
        <v>-2525370.9699999839</v>
      </c>
      <c r="ACE34" s="188">
        <f t="shared" si="39"/>
        <v>2013654.5599999726</v>
      </c>
      <c r="ACF34" s="188">
        <f t="shared" si="39"/>
        <v>158944.64999999851</v>
      </c>
      <c r="ACG34" s="188">
        <f t="shared" si="39"/>
        <v>469048004.59000039</v>
      </c>
      <c r="ACH34" s="188">
        <f t="shared" si="39"/>
        <v>-1142409.5600000024</v>
      </c>
      <c r="ACI34" s="188">
        <f t="shared" si="39"/>
        <v>34982.329999998212</v>
      </c>
      <c r="ACJ34" s="188">
        <f t="shared" si="39"/>
        <v>3092714.1099999845</v>
      </c>
      <c r="ACK34" s="188">
        <f t="shared" si="39"/>
        <v>-7598181.5</v>
      </c>
      <c r="ACL34" s="188">
        <f t="shared" si="39"/>
        <v>9089974.7400000244</v>
      </c>
      <c r="ACM34" s="188">
        <f t="shared" si="39"/>
        <v>-16504790.559999987</v>
      </c>
      <c r="ACN34" s="188">
        <f t="shared" si="39"/>
        <v>18827628.060000002</v>
      </c>
      <c r="ACO34" s="188">
        <f t="shared" si="39"/>
        <v>34805473.200000048</v>
      </c>
      <c r="ACP34" s="188">
        <f t="shared" si="39"/>
        <v>1477672.5</v>
      </c>
      <c r="ACQ34" s="188">
        <f t="shared" si="39"/>
        <v>9236917.519999966</v>
      </c>
      <c r="ACR34" s="188">
        <f t="shared" ref="ACR34:AFC34" si="40">SUM(ACR17-ACR33)</f>
        <v>223266.19000002742</v>
      </c>
      <c r="ACS34" s="188">
        <f t="shared" si="40"/>
        <v>17447210.899999991</v>
      </c>
      <c r="ACT34" s="188">
        <f t="shared" si="40"/>
        <v>69173542.290000081</v>
      </c>
      <c r="ACU34" s="188">
        <f t="shared" si="40"/>
        <v>87293.90000000596</v>
      </c>
      <c r="ACV34" s="188">
        <f t="shared" si="40"/>
        <v>-3644388.3840000033</v>
      </c>
      <c r="ACW34" s="188">
        <f t="shared" si="40"/>
        <v>3475648.1200000048</v>
      </c>
      <c r="ACX34" s="188">
        <f t="shared" si="40"/>
        <v>26715.520000003278</v>
      </c>
      <c r="ACY34" s="188">
        <f t="shared" si="40"/>
        <v>-4594100.8000000045</v>
      </c>
      <c r="ACZ34" s="188">
        <f t="shared" si="40"/>
        <v>-3526199.5500000194</v>
      </c>
      <c r="ADA34" s="188">
        <f t="shared" si="40"/>
        <v>141917.25</v>
      </c>
      <c r="ADB34" s="188">
        <f t="shared" si="40"/>
        <v>4543302.1799999923</v>
      </c>
      <c r="ADC34" s="188">
        <f t="shared" si="40"/>
        <v>7340176.5799999982</v>
      </c>
      <c r="ADD34" s="188">
        <f t="shared" si="40"/>
        <v>-14341867.470000148</v>
      </c>
      <c r="ADE34" s="188">
        <f t="shared" si="40"/>
        <v>-46390580.25999999</v>
      </c>
      <c r="ADF34" s="188">
        <f t="shared" si="40"/>
        <v>1906194.1900000051</v>
      </c>
      <c r="ADG34" s="188">
        <f t="shared" si="40"/>
        <v>5056734.2000000179</v>
      </c>
      <c r="ADH34" s="188">
        <f t="shared" si="40"/>
        <v>-1723833.8799999654</v>
      </c>
      <c r="ADI34" s="188">
        <f t="shared" si="40"/>
        <v>5103572.1800000072</v>
      </c>
      <c r="ADJ34" s="188">
        <f t="shared" si="40"/>
        <v>5663118.0900000036</v>
      </c>
      <c r="ADK34" s="188">
        <f t="shared" si="40"/>
        <v>-2108598.9600000083</v>
      </c>
      <c r="ADL34" s="188">
        <f t="shared" si="40"/>
        <v>3465527.1299999803</v>
      </c>
      <c r="ADM34" s="188">
        <f t="shared" si="40"/>
        <v>53739209.539999962</v>
      </c>
      <c r="ADN34" s="188">
        <f t="shared" si="40"/>
        <v>-1599618.0100000203</v>
      </c>
      <c r="ADO34" s="188">
        <f t="shared" si="40"/>
        <v>-23930101.74000001</v>
      </c>
      <c r="ADP34" s="188">
        <f t="shared" si="40"/>
        <v>72592196.130000114</v>
      </c>
      <c r="ADQ34" s="188">
        <f t="shared" si="40"/>
        <v>2629292.8100000098</v>
      </c>
      <c r="ADR34" s="188">
        <f t="shared" si="40"/>
        <v>6703888.94000002</v>
      </c>
      <c r="ADS34" s="188">
        <f t="shared" si="40"/>
        <v>-4737093.0899999589</v>
      </c>
      <c r="ADT34" s="188">
        <f t="shared" si="40"/>
        <v>-1044.4699999913573</v>
      </c>
      <c r="ADU34" s="188">
        <f t="shared" si="40"/>
        <v>115049923.44999981</v>
      </c>
      <c r="ADV34" s="188">
        <f t="shared" si="40"/>
        <v>-1683236.3500000834</v>
      </c>
      <c r="ADW34" s="188">
        <f t="shared" si="40"/>
        <v>-20141370.230000079</v>
      </c>
      <c r="ADX34" s="188">
        <f t="shared" si="40"/>
        <v>-2363173.5600000173</v>
      </c>
      <c r="ADY34" s="188">
        <f t="shared" si="40"/>
        <v>11027173.88000001</v>
      </c>
      <c r="ADZ34" s="188">
        <f t="shared" si="40"/>
        <v>24397463.170000017</v>
      </c>
      <c r="AEA34" s="188">
        <f t="shared" si="40"/>
        <v>3195254.1500000209</v>
      </c>
      <c r="AEB34" s="188">
        <f t="shared" si="40"/>
        <v>19802994.540000007</v>
      </c>
      <c r="AEC34" s="188">
        <f t="shared" si="40"/>
        <v>-5483753.8499999791</v>
      </c>
      <c r="AED34" s="188">
        <f t="shared" si="40"/>
        <v>-2080953.650000006</v>
      </c>
      <c r="AEE34" s="188">
        <f t="shared" si="40"/>
        <v>-17027350.230000019</v>
      </c>
      <c r="AEF34" s="188">
        <f t="shared" si="40"/>
        <v>-18097330.819999993</v>
      </c>
      <c r="AEG34" s="188">
        <f t="shared" si="40"/>
        <v>-7475303.0400000066</v>
      </c>
      <c r="AEH34" s="188">
        <f t="shared" si="40"/>
        <v>-5525283.849999994</v>
      </c>
      <c r="AEI34" s="188">
        <f t="shared" si="40"/>
        <v>-969141.69000002742</v>
      </c>
      <c r="AEJ34" s="188">
        <f t="shared" si="40"/>
        <v>-15154151.589999974</v>
      </c>
      <c r="AEK34" s="188">
        <f t="shared" si="40"/>
        <v>-788632.88999998569</v>
      </c>
      <c r="AEL34" s="188">
        <f t="shared" si="40"/>
        <v>-5121182.0500000715</v>
      </c>
      <c r="AEM34" s="188">
        <f t="shared" si="40"/>
        <v>-12531000.479999997</v>
      </c>
      <c r="AEN34" s="188">
        <f t="shared" si="40"/>
        <v>88725784.309999973</v>
      </c>
      <c r="AEO34" s="188">
        <f t="shared" si="40"/>
        <v>221713474.87999964</v>
      </c>
      <c r="AEP34" s="188">
        <f t="shared" si="40"/>
        <v>-1503080.849999994</v>
      </c>
      <c r="AEQ34" s="188">
        <f t="shared" si="40"/>
        <v>1073900.7399999499</v>
      </c>
      <c r="AER34" s="188">
        <f t="shared" si="40"/>
        <v>-4106751.4800000191</v>
      </c>
      <c r="AES34" s="188">
        <f t="shared" si="40"/>
        <v>-1779825.0500000268</v>
      </c>
      <c r="AET34" s="188">
        <f t="shared" si="40"/>
        <v>20994013.589999974</v>
      </c>
      <c r="AEU34" s="188">
        <f t="shared" si="40"/>
        <v>6543847.3799999952</v>
      </c>
      <c r="AEV34" s="188">
        <f t="shared" si="40"/>
        <v>3123152.6299999654</v>
      </c>
      <c r="AEW34" s="188">
        <f t="shared" si="40"/>
        <v>4776637.1245000064</v>
      </c>
      <c r="AEX34" s="188">
        <f t="shared" si="40"/>
        <v>-315730.34000001103</v>
      </c>
      <c r="AEY34" s="188">
        <f t="shared" si="40"/>
        <v>3344056.310000062</v>
      </c>
      <c r="AEZ34" s="188">
        <f t="shared" si="40"/>
        <v>17130996.198999882</v>
      </c>
      <c r="AFA34" s="188">
        <f t="shared" si="40"/>
        <v>3897433.7800000012</v>
      </c>
      <c r="AFB34" s="188">
        <f t="shared" si="40"/>
        <v>-2091324.8099999726</v>
      </c>
      <c r="AFC34" s="188">
        <f t="shared" si="40"/>
        <v>2019290.4700000286</v>
      </c>
      <c r="AFD34" s="188">
        <f t="shared" ref="AFD34:AHN34" si="41">SUM(AFD17-AFD33)</f>
        <v>6741227.4399999976</v>
      </c>
      <c r="AFE34" s="188">
        <f t="shared" si="41"/>
        <v>-3441623.4400000274</v>
      </c>
      <c r="AFF34" s="188">
        <f t="shared" si="41"/>
        <v>4096054.5699999928</v>
      </c>
      <c r="AFG34" s="188">
        <f t="shared" si="41"/>
        <v>-12565282.299999982</v>
      </c>
      <c r="AFH34" s="188">
        <f t="shared" si="41"/>
        <v>1079445.410000056</v>
      </c>
      <c r="AFI34" s="188">
        <f t="shared" si="41"/>
        <v>-2833106.2400000542</v>
      </c>
      <c r="AFJ34" s="188">
        <f t="shared" si="41"/>
        <v>-1221172.3400000185</v>
      </c>
      <c r="AFK34" s="188">
        <f t="shared" si="41"/>
        <v>-9633838.4100000262</v>
      </c>
      <c r="AFL34" s="188">
        <f t="shared" si="41"/>
        <v>59996632.650000572</v>
      </c>
      <c r="AFM34" s="188">
        <f t="shared" si="41"/>
        <v>5308154.6999999583</v>
      </c>
      <c r="AFN34" s="188">
        <f t="shared" si="41"/>
        <v>18145886.279999942</v>
      </c>
      <c r="AFO34" s="188">
        <f t="shared" si="41"/>
        <v>25231943.259999976</v>
      </c>
      <c r="AFP34" s="188">
        <f t="shared" si="41"/>
        <v>7176633.3799999505</v>
      </c>
      <c r="AFQ34" s="188">
        <f t="shared" si="41"/>
        <v>5185449.2700000107</v>
      </c>
      <c r="AFR34" s="188">
        <f t="shared" si="41"/>
        <v>2787759.1099999994</v>
      </c>
      <c r="AFS34" s="188">
        <f t="shared" si="41"/>
        <v>13748535.439999998</v>
      </c>
      <c r="AFT34" s="188">
        <f t="shared" si="41"/>
        <v>8439764.6799999774</v>
      </c>
      <c r="AFU34" s="188">
        <f t="shared" si="41"/>
        <v>3269489.0699999928</v>
      </c>
      <c r="AFV34" s="188">
        <f t="shared" si="41"/>
        <v>13316164.059999973</v>
      </c>
      <c r="AFW34" s="188">
        <f t="shared" si="41"/>
        <v>8804624.369999975</v>
      </c>
      <c r="AFX34" s="188">
        <f t="shared" si="41"/>
        <v>35569681.569999933</v>
      </c>
      <c r="AFY34" s="188">
        <f t="shared" si="41"/>
        <v>7188445.3399999887</v>
      </c>
      <c r="AFZ34" s="188">
        <f t="shared" si="41"/>
        <v>4733515.2500000149</v>
      </c>
      <c r="AGA34" s="188">
        <f t="shared" si="41"/>
        <v>754199.07999996841</v>
      </c>
      <c r="AGB34" s="188">
        <f t="shared" si="41"/>
        <v>-7242987.969999969</v>
      </c>
      <c r="AGC34" s="188">
        <f t="shared" si="41"/>
        <v>-3167800.0200000256</v>
      </c>
      <c r="AGD34" s="188">
        <f t="shared" si="41"/>
        <v>6890756.3159999996</v>
      </c>
      <c r="AGE34" s="188">
        <f t="shared" si="41"/>
        <v>2082092.7200000137</v>
      </c>
      <c r="AGF34" s="188">
        <f t="shared" si="41"/>
        <v>-702193.92999999225</v>
      </c>
      <c r="AGG34" s="188">
        <f t="shared" si="41"/>
        <v>2114513.0399999619</v>
      </c>
      <c r="AGH34" s="188">
        <f t="shared" si="41"/>
        <v>-5063106.8699999973</v>
      </c>
      <c r="AGI34" s="188">
        <f t="shared" si="41"/>
        <v>335188418.9599998</v>
      </c>
      <c r="AGJ34" s="188">
        <f t="shared" si="41"/>
        <v>-2978059.3899999857</v>
      </c>
      <c r="AGK34" s="188">
        <f t="shared" si="41"/>
        <v>3863886.6099999845</v>
      </c>
      <c r="AGL34" s="188">
        <f t="shared" si="41"/>
        <v>-2042982.1300000101</v>
      </c>
      <c r="AGM34" s="188">
        <f t="shared" si="41"/>
        <v>-4029338.280000031</v>
      </c>
      <c r="AGN34" s="188">
        <f t="shared" si="41"/>
        <v>17859175.710000038</v>
      </c>
      <c r="AGO34" s="188">
        <f t="shared" si="41"/>
        <v>-3120363.7399999946</v>
      </c>
      <c r="AGP34" s="188">
        <f t="shared" si="41"/>
        <v>10642395.450000018</v>
      </c>
      <c r="AGQ34" s="188">
        <f t="shared" si="41"/>
        <v>-87342364.21999979</v>
      </c>
      <c r="AGR34" s="188">
        <f t="shared" si="41"/>
        <v>38171988.740000248</v>
      </c>
      <c r="AGS34" s="188">
        <f t="shared" si="41"/>
        <v>1619439.8299999684</v>
      </c>
      <c r="AGT34" s="188">
        <f t="shared" si="41"/>
        <v>2940371.3699999452</v>
      </c>
      <c r="AGU34" s="188">
        <f t="shared" si="41"/>
        <v>-1548331.4800000787</v>
      </c>
      <c r="AGV34" s="188">
        <f t="shared" si="41"/>
        <v>161171.34999996424</v>
      </c>
      <c r="AGW34" s="188">
        <f t="shared" si="41"/>
        <v>4895341.0500000119</v>
      </c>
      <c r="AGX34" s="188">
        <f t="shared" si="41"/>
        <v>-5068712.6500000656</v>
      </c>
      <c r="AGY34" s="188">
        <f t="shared" si="41"/>
        <v>8335553.7499999776</v>
      </c>
      <c r="AGZ34" s="188">
        <f t="shared" si="41"/>
        <v>76113028.840000033</v>
      </c>
      <c r="AHA34" s="188">
        <f t="shared" si="41"/>
        <v>16258420.559999973</v>
      </c>
      <c r="AHB34" s="188">
        <f t="shared" si="41"/>
        <v>3697280.3900000006</v>
      </c>
      <c r="AHC34" s="188">
        <f t="shared" si="41"/>
        <v>-1634928.5200000107</v>
      </c>
      <c r="AHD34" s="188">
        <f t="shared" si="41"/>
        <v>1368697.3599999994</v>
      </c>
      <c r="AHE34" s="188">
        <f t="shared" si="41"/>
        <v>1639731.6199999899</v>
      </c>
      <c r="AHF34" s="188">
        <f t="shared" si="41"/>
        <v>5232542.0300000161</v>
      </c>
      <c r="AHG34" s="188">
        <f t="shared" si="41"/>
        <v>1679975.1400000006</v>
      </c>
      <c r="AHH34" s="188">
        <f t="shared" si="41"/>
        <v>-29149385.480000019</v>
      </c>
      <c r="AHI34" s="188">
        <f t="shared" si="41"/>
        <v>7351254.3000000119</v>
      </c>
      <c r="AHJ34" s="188">
        <f t="shared" si="41"/>
        <v>13135975.340000018</v>
      </c>
      <c r="AHK34" s="188">
        <f t="shared" si="41"/>
        <v>-498140.84999999404</v>
      </c>
      <c r="AHL34" s="188">
        <f t="shared" si="41"/>
        <v>4724615.7899999619</v>
      </c>
      <c r="AHM34" s="188">
        <f t="shared" si="41"/>
        <v>-765447.04999998212</v>
      </c>
      <c r="AHN34" s="188">
        <f t="shared" si="41"/>
        <v>-738503.28000000119</v>
      </c>
    </row>
    <row r="35" spans="1:898" ht="21" x14ac:dyDescent="0.35">
      <c r="A35" s="186"/>
      <c r="B35" s="187" t="s">
        <v>1091</v>
      </c>
      <c r="C35" s="188">
        <f>SUM(C17-C16-C33+C29)</f>
        <v>88034360.95999974</v>
      </c>
      <c r="D35" s="188">
        <f t="shared" ref="D35:BO35" si="42">SUM(D17-D16-D33+D29)</f>
        <v>-2370041.4200000297</v>
      </c>
      <c r="E35" s="188">
        <f t="shared" si="42"/>
        <v>-29268991.249999955</v>
      </c>
      <c r="F35" s="188">
        <f t="shared" si="42"/>
        <v>-1075269.3400000101</v>
      </c>
      <c r="G35" s="188">
        <f t="shared" si="42"/>
        <v>-11221010.55999995</v>
      </c>
      <c r="H35" s="188">
        <f t="shared" si="42"/>
        <v>-12112541.560000032</v>
      </c>
      <c r="I35" s="188">
        <f t="shared" si="42"/>
        <v>17089713.280000012</v>
      </c>
      <c r="J35" s="188">
        <f t="shared" si="42"/>
        <v>2020657.2299999557</v>
      </c>
      <c r="K35" s="188">
        <f t="shared" si="42"/>
        <v>-12703901.319999976</v>
      </c>
      <c r="L35" s="188">
        <f t="shared" si="42"/>
        <v>7715711.1300000604</v>
      </c>
      <c r="M35" s="188">
        <f t="shared" si="42"/>
        <v>-1593447.7299999907</v>
      </c>
      <c r="N35" s="188">
        <f t="shared" si="42"/>
        <v>1917305.1900000181</v>
      </c>
      <c r="O35" s="188">
        <f t="shared" si="42"/>
        <v>-1161364.339999984</v>
      </c>
      <c r="P35" s="188">
        <f t="shared" si="42"/>
        <v>2980705.8799999803</v>
      </c>
      <c r="Q35" s="188">
        <f t="shared" si="42"/>
        <v>4356728.1300000036</v>
      </c>
      <c r="R35" s="188">
        <f t="shared" si="42"/>
        <v>2550392.4100000346</v>
      </c>
      <c r="S35" s="188">
        <f t="shared" si="42"/>
        <v>9068434.4400000293</v>
      </c>
      <c r="T35" s="188">
        <f t="shared" si="42"/>
        <v>192804.45999999437</v>
      </c>
      <c r="U35" s="188">
        <f t="shared" si="42"/>
        <v>290164902.47999978</v>
      </c>
      <c r="V35" s="188">
        <f t="shared" si="42"/>
        <v>6492755.099999994</v>
      </c>
      <c r="W35" s="188">
        <f t="shared" si="42"/>
        <v>6998098.9699999988</v>
      </c>
      <c r="X35" s="188">
        <f t="shared" si="42"/>
        <v>14095785.999999978</v>
      </c>
      <c r="Y35" s="188">
        <f t="shared" si="42"/>
        <v>18874562.070000008</v>
      </c>
      <c r="Z35" s="188">
        <f t="shared" si="42"/>
        <v>-15079863.100000037</v>
      </c>
      <c r="AA35" s="188">
        <f t="shared" si="42"/>
        <v>9279870.8799999952</v>
      </c>
      <c r="AB35" s="188">
        <f t="shared" si="42"/>
        <v>20857815.100000009</v>
      </c>
      <c r="AC35" s="188">
        <f t="shared" si="42"/>
        <v>-7906647.5199999958</v>
      </c>
      <c r="AD35" s="188">
        <f t="shared" si="42"/>
        <v>9139442.7000000235</v>
      </c>
      <c r="AE35" s="188">
        <f t="shared" si="42"/>
        <v>18253278.049999941</v>
      </c>
      <c r="AF35" s="188">
        <f t="shared" si="42"/>
        <v>14856.620000008494</v>
      </c>
      <c r="AG35" s="188">
        <f t="shared" si="42"/>
        <v>212289105.78000003</v>
      </c>
      <c r="AH35" s="188">
        <f t="shared" si="42"/>
        <v>12152087.630000016</v>
      </c>
      <c r="AI35" s="188">
        <f t="shared" si="42"/>
        <v>14602139.039999986</v>
      </c>
      <c r="AJ35" s="188">
        <f t="shared" si="42"/>
        <v>6101936.98999999</v>
      </c>
      <c r="AK35" s="188">
        <f t="shared" si="42"/>
        <v>15333776.800000018</v>
      </c>
      <c r="AL35" s="188">
        <f t="shared" si="42"/>
        <v>4139812.0400000373</v>
      </c>
      <c r="AM35" s="188">
        <f t="shared" si="42"/>
        <v>-8210392.0799999954</v>
      </c>
      <c r="AN35" s="188">
        <f t="shared" si="42"/>
        <v>4480035.5500000278</v>
      </c>
      <c r="AO35" s="188">
        <f t="shared" si="42"/>
        <v>2039054.1999999862</v>
      </c>
      <c r="AP35" s="188">
        <f t="shared" si="42"/>
        <v>9376631.089999998</v>
      </c>
      <c r="AQ35" s="188">
        <f t="shared" si="42"/>
        <v>1170445.0399999963</v>
      </c>
      <c r="AR35" s="188">
        <f t="shared" si="42"/>
        <v>7417493.0099999979</v>
      </c>
      <c r="AS35" s="188">
        <f t="shared" si="42"/>
        <v>-51719129.160000235</v>
      </c>
      <c r="AT35" s="188">
        <f t="shared" si="42"/>
        <v>1729608.8700000071</v>
      </c>
      <c r="AU35" s="188">
        <f t="shared" si="42"/>
        <v>4360544.1899999976</v>
      </c>
      <c r="AV35" s="188">
        <f t="shared" si="42"/>
        <v>5986796.1900000051</v>
      </c>
      <c r="AW35" s="188">
        <f t="shared" si="42"/>
        <v>1371497.3599999622</v>
      </c>
      <c r="AX35" s="188">
        <f t="shared" si="42"/>
        <v>10823268.230000015</v>
      </c>
      <c r="AY35" s="188">
        <f t="shared" si="42"/>
        <v>4264881.3099999866</v>
      </c>
      <c r="AZ35" s="188">
        <f t="shared" si="42"/>
        <v>-3650616.1999999951</v>
      </c>
      <c r="BA35" s="188">
        <f t="shared" si="42"/>
        <v>2623750.8199999966</v>
      </c>
      <c r="BB35" s="188">
        <f t="shared" si="42"/>
        <v>6042098.7199999858</v>
      </c>
      <c r="BC35" s="188">
        <f t="shared" si="42"/>
        <v>1352856.1500000083</v>
      </c>
      <c r="BD35" s="188">
        <f t="shared" si="42"/>
        <v>-1338894.8999999901</v>
      </c>
      <c r="BE35" s="188">
        <f t="shared" si="42"/>
        <v>10153941.930000052</v>
      </c>
      <c r="BF35" s="188">
        <f t="shared" si="42"/>
        <v>716732.21000000928</v>
      </c>
      <c r="BG35" s="188">
        <f t="shared" si="42"/>
        <v>-2203456.0200000135</v>
      </c>
      <c r="BH35" s="188">
        <f t="shared" si="42"/>
        <v>22934521.130000018</v>
      </c>
      <c r="BI35" s="188">
        <f t="shared" si="42"/>
        <v>6361753.6700000986</v>
      </c>
      <c r="BJ35" s="188">
        <f t="shared" si="42"/>
        <v>5276929.8099999987</v>
      </c>
      <c r="BK35" s="188">
        <f t="shared" si="42"/>
        <v>1196426.5600000015</v>
      </c>
      <c r="BL35" s="188">
        <f t="shared" si="42"/>
        <v>15816863.109999966</v>
      </c>
      <c r="BM35" s="188">
        <f t="shared" si="42"/>
        <v>5836511.7999999756</v>
      </c>
      <c r="BN35" s="188">
        <f t="shared" si="42"/>
        <v>5942288.5999999745</v>
      </c>
      <c r="BO35" s="188">
        <f t="shared" si="42"/>
        <v>2251574.0799999982</v>
      </c>
      <c r="BP35" s="188">
        <f t="shared" ref="BP35:EA35" si="43">SUM(BP17-BP16-BP33+BP29)</f>
        <v>167204.55000000075</v>
      </c>
      <c r="BQ35" s="188">
        <f t="shared" si="43"/>
        <v>98804735.950000048</v>
      </c>
      <c r="BR35" s="188">
        <f t="shared" si="43"/>
        <v>37885488.56000001</v>
      </c>
      <c r="BS35" s="188">
        <f t="shared" si="43"/>
        <v>-2687088.2100000009</v>
      </c>
      <c r="BT35" s="188">
        <f t="shared" si="43"/>
        <v>-792988.61999999732</v>
      </c>
      <c r="BU35" s="188">
        <f t="shared" si="43"/>
        <v>-2036614.8399999877</v>
      </c>
      <c r="BV35" s="188">
        <f t="shared" si="43"/>
        <v>189692.6800000146</v>
      </c>
      <c r="BW35" s="188">
        <f t="shared" si="43"/>
        <v>2556234.4299999904</v>
      </c>
      <c r="BX35" s="188">
        <f t="shared" si="43"/>
        <v>7836736.0300000031</v>
      </c>
      <c r="BY35" s="188">
        <f t="shared" si="43"/>
        <v>44331403.060000055</v>
      </c>
      <c r="BZ35" s="188">
        <f t="shared" si="43"/>
        <v>3319767.1799999876</v>
      </c>
      <c r="CA35" s="188">
        <f t="shared" si="43"/>
        <v>662040.98000000417</v>
      </c>
      <c r="CB35" s="188">
        <f t="shared" si="43"/>
        <v>7740165.8199999202</v>
      </c>
      <c r="CC35" s="188">
        <f t="shared" si="43"/>
        <v>-55414.680000020191</v>
      </c>
      <c r="CD35" s="188">
        <f t="shared" si="43"/>
        <v>5246278.1699999962</v>
      </c>
      <c r="CE35" s="188">
        <f t="shared" si="43"/>
        <v>1330167.0600000257</v>
      </c>
      <c r="CF35" s="188">
        <f t="shared" si="43"/>
        <v>257950251.43999988</v>
      </c>
      <c r="CG35" s="188">
        <f t="shared" si="43"/>
        <v>16697110.969999976</v>
      </c>
      <c r="CH35" s="188">
        <f t="shared" si="43"/>
        <v>6259462.7700000219</v>
      </c>
      <c r="CI35" s="188">
        <f t="shared" si="43"/>
        <v>3879306.0300000207</v>
      </c>
      <c r="CJ35" s="188">
        <f t="shared" si="43"/>
        <v>6124607.5599999661</v>
      </c>
      <c r="CK35" s="188">
        <f t="shared" si="43"/>
        <v>3310736.9199999729</v>
      </c>
      <c r="CL35" s="188">
        <f t="shared" si="43"/>
        <v>2793040.48999999</v>
      </c>
      <c r="CM35" s="188">
        <f t="shared" si="43"/>
        <v>12181918.549999982</v>
      </c>
      <c r="CN35" s="188">
        <f t="shared" si="43"/>
        <v>6238267.7199999969</v>
      </c>
      <c r="CO35" s="188">
        <f t="shared" si="43"/>
        <v>3819520.339999984</v>
      </c>
      <c r="CP35" s="188">
        <f t="shared" si="43"/>
        <v>4608500.2900000196</v>
      </c>
      <c r="CQ35" s="188">
        <f t="shared" si="43"/>
        <v>1176413.2500000168</v>
      </c>
      <c r="CR35" s="188">
        <f t="shared" si="43"/>
        <v>2606591.6799999774</v>
      </c>
      <c r="CS35" s="188">
        <f t="shared" si="43"/>
        <v>36033396.620000228</v>
      </c>
      <c r="CT35" s="188">
        <f t="shared" si="43"/>
        <v>-2360387.3200000096</v>
      </c>
      <c r="CU35" s="188">
        <f t="shared" si="43"/>
        <v>4787070.50999997</v>
      </c>
      <c r="CV35" s="188">
        <f t="shared" si="43"/>
        <v>7642493.7500000205</v>
      </c>
      <c r="CW35" s="188">
        <f t="shared" si="43"/>
        <v>-2225774.7900000187</v>
      </c>
      <c r="CX35" s="188">
        <f t="shared" si="43"/>
        <v>1907170.160000016</v>
      </c>
      <c r="CY35" s="188">
        <f t="shared" si="43"/>
        <v>6536378.3099999949</v>
      </c>
      <c r="CZ35" s="188">
        <f t="shared" si="43"/>
        <v>7286812.8399999971</v>
      </c>
      <c r="DA35" s="188">
        <f t="shared" si="43"/>
        <v>-3979299.7499999478</v>
      </c>
      <c r="DB35" s="188">
        <f t="shared" si="43"/>
        <v>1577455.6099999845</v>
      </c>
      <c r="DC35" s="188">
        <f t="shared" si="43"/>
        <v>-16597026.129999982</v>
      </c>
      <c r="DD35" s="188">
        <f t="shared" si="43"/>
        <v>-6852484.7400000086</v>
      </c>
      <c r="DE35" s="188">
        <f t="shared" si="43"/>
        <v>2598168.7100000493</v>
      </c>
      <c r="DF35" s="188">
        <f t="shared" si="43"/>
        <v>438432.65999997593</v>
      </c>
      <c r="DG35" s="188">
        <f t="shared" si="43"/>
        <v>2012027.6400000639</v>
      </c>
      <c r="DH35" s="188">
        <f t="shared" si="43"/>
        <v>-10396808.999999996</v>
      </c>
      <c r="DI35" s="188">
        <f t="shared" si="43"/>
        <v>3056014.9899999928</v>
      </c>
      <c r="DJ35" s="188">
        <f t="shared" si="43"/>
        <v>128625428.07000044</v>
      </c>
      <c r="DK35" s="188">
        <f t="shared" si="43"/>
        <v>-4036908.1700000037</v>
      </c>
      <c r="DL35" s="188">
        <f t="shared" si="43"/>
        <v>-1722807.2700000089</v>
      </c>
      <c r="DM35" s="188">
        <f t="shared" si="43"/>
        <v>53598.399999933317</v>
      </c>
      <c r="DN35" s="188">
        <f t="shared" si="43"/>
        <v>7510400.3200000599</v>
      </c>
      <c r="DO35" s="188">
        <f t="shared" si="43"/>
        <v>10930005.270000001</v>
      </c>
      <c r="DP35" s="188">
        <f t="shared" si="43"/>
        <v>-2650191.7199999951</v>
      </c>
      <c r="DQ35" s="188">
        <f t="shared" si="43"/>
        <v>1689772.950000016</v>
      </c>
      <c r="DR35" s="188">
        <f t="shared" si="43"/>
        <v>-6292483.1200000793</v>
      </c>
      <c r="DS35" s="188">
        <f t="shared" si="43"/>
        <v>-16804510.949999943</v>
      </c>
      <c r="DT35" s="188">
        <f t="shared" si="43"/>
        <v>5005500.4200000111</v>
      </c>
      <c r="DU35" s="188">
        <f t="shared" si="43"/>
        <v>12461274.520000029</v>
      </c>
      <c r="DV35" s="188">
        <f t="shared" si="43"/>
        <v>26130227.819999926</v>
      </c>
      <c r="DW35" s="188">
        <f t="shared" si="43"/>
        <v>12766127.000000007</v>
      </c>
      <c r="DX35" s="188">
        <f t="shared" si="43"/>
        <v>20358684.629999995</v>
      </c>
      <c r="DY35" s="188">
        <f t="shared" si="43"/>
        <v>4159002.5899999673</v>
      </c>
      <c r="DZ35" s="188">
        <f t="shared" si="43"/>
        <v>1539229.2000000076</v>
      </c>
      <c r="EA35" s="188">
        <f t="shared" si="43"/>
        <v>4303692.2799999882</v>
      </c>
      <c r="EB35" s="188">
        <f t="shared" ref="EB35:GM35" si="44">SUM(EB17-EB16-EB33+EB29)</f>
        <v>2426572.5099999914</v>
      </c>
      <c r="EC35" s="188">
        <f t="shared" si="44"/>
        <v>5208970.130000025</v>
      </c>
      <c r="ED35" s="188">
        <f t="shared" si="44"/>
        <v>-632259.81999976188</v>
      </c>
      <c r="EE35" s="188">
        <f t="shared" si="44"/>
        <v>37424497.250000127</v>
      </c>
      <c r="EF35" s="188">
        <f t="shared" si="44"/>
        <v>4423315.4599999841</v>
      </c>
      <c r="EG35" s="188">
        <f t="shared" si="44"/>
        <v>-3338004.6399999829</v>
      </c>
      <c r="EH35" s="188">
        <f t="shared" si="44"/>
        <v>-4531570.0399999777</v>
      </c>
      <c r="EI35" s="188">
        <f t="shared" si="44"/>
        <v>-9869762.8900000155</v>
      </c>
      <c r="EJ35" s="188">
        <f t="shared" si="44"/>
        <v>6307578.5500000156</v>
      </c>
      <c r="EK35" s="188">
        <f t="shared" si="44"/>
        <v>-2055859.9899999853</v>
      </c>
      <c r="EL35" s="188">
        <f t="shared" si="44"/>
        <v>2367132.8700000234</v>
      </c>
      <c r="EM35" s="188">
        <f t="shared" si="44"/>
        <v>114891731.6799999</v>
      </c>
      <c r="EN35" s="188">
        <f t="shared" si="44"/>
        <v>871243.15999998804</v>
      </c>
      <c r="EO35" s="188">
        <f t="shared" si="44"/>
        <v>3414130.1499999887</v>
      </c>
      <c r="EP35" s="188">
        <f t="shared" si="44"/>
        <v>-2530049.0999999931</v>
      </c>
      <c r="EQ35" s="188">
        <f t="shared" si="44"/>
        <v>1174723.0100000044</v>
      </c>
      <c r="ER35" s="188">
        <f t="shared" si="44"/>
        <v>-992025.74000001233</v>
      </c>
      <c r="ES35" s="188">
        <f t="shared" si="44"/>
        <v>1432570.4000000348</v>
      </c>
      <c r="ET35" s="188">
        <f t="shared" si="44"/>
        <v>-3232290.4499999657</v>
      </c>
      <c r="EU35" s="188">
        <f t="shared" si="44"/>
        <v>1931368.0500000319</v>
      </c>
      <c r="EV35" s="188">
        <f t="shared" si="44"/>
        <v>140760734.61999989</v>
      </c>
      <c r="EW35" s="188">
        <f t="shared" si="44"/>
        <v>461816.98999999277</v>
      </c>
      <c r="EX35" s="188">
        <f t="shared" si="44"/>
        <v>6277459.4600000009</v>
      </c>
      <c r="EY35" s="188">
        <f t="shared" si="44"/>
        <v>7937864.110000005</v>
      </c>
      <c r="EZ35" s="188">
        <f t="shared" si="44"/>
        <v>-27930221.800000001</v>
      </c>
      <c r="FA35" s="188">
        <f t="shared" si="44"/>
        <v>16327443.959999986</v>
      </c>
      <c r="FB35" s="188">
        <f t="shared" si="44"/>
        <v>31829767.090000026</v>
      </c>
      <c r="FC35" s="188">
        <f t="shared" si="44"/>
        <v>4866076.8399999924</v>
      </c>
      <c r="FD35" s="188">
        <f t="shared" si="44"/>
        <v>2820323.2199999914</v>
      </c>
      <c r="FE35" s="188">
        <f t="shared" si="44"/>
        <v>8278719.6099999873</v>
      </c>
      <c r="FF35" s="188">
        <f t="shared" si="44"/>
        <v>10099370.179999998</v>
      </c>
      <c r="FG35" s="188">
        <f t="shared" si="44"/>
        <v>-4391136.8599999938</v>
      </c>
      <c r="FH35" s="188">
        <f t="shared" si="44"/>
        <v>35359472.370000079</v>
      </c>
      <c r="FI35" s="188">
        <f t="shared" si="44"/>
        <v>-283576.51999998931</v>
      </c>
      <c r="FJ35" s="188">
        <f t="shared" si="44"/>
        <v>4102485.7400000244</v>
      </c>
      <c r="FK35" s="188">
        <f t="shared" si="44"/>
        <v>-2053060.189999999</v>
      </c>
      <c r="FL35" s="188">
        <f t="shared" si="44"/>
        <v>-5811392.3299999796</v>
      </c>
      <c r="FM35" s="188">
        <f t="shared" si="44"/>
        <v>1306188.570000031</v>
      </c>
      <c r="FN35" s="188">
        <f t="shared" si="44"/>
        <v>2808752.0800000215</v>
      </c>
      <c r="FO35" s="188">
        <f t="shared" si="44"/>
        <v>3110187.5800000019</v>
      </c>
      <c r="FP35" s="188">
        <f t="shared" si="44"/>
        <v>309116131.72999918</v>
      </c>
      <c r="FQ35" s="188">
        <f t="shared" si="44"/>
        <v>2410244.119999988</v>
      </c>
      <c r="FR35" s="188">
        <f t="shared" si="44"/>
        <v>-8118277.9499999937</v>
      </c>
      <c r="FS35" s="188">
        <f t="shared" si="44"/>
        <v>2216120.0799999563</v>
      </c>
      <c r="FT35" s="188">
        <f t="shared" si="44"/>
        <v>-2859520.589999998</v>
      </c>
      <c r="FU35" s="188">
        <f t="shared" si="44"/>
        <v>4925445.860000005</v>
      </c>
      <c r="FV35" s="188">
        <f t="shared" si="44"/>
        <v>-18407112.709999941</v>
      </c>
      <c r="FW35" s="188">
        <f t="shared" si="44"/>
        <v>-6801438.6199999899</v>
      </c>
      <c r="FX35" s="188">
        <f t="shared" si="44"/>
        <v>-1284286.9100000151</v>
      </c>
      <c r="FY35" s="188">
        <f t="shared" si="44"/>
        <v>6734269.6900000088</v>
      </c>
      <c r="FZ35" s="188">
        <f t="shared" si="44"/>
        <v>9096236.3500000052</v>
      </c>
      <c r="GA35" s="188">
        <f t="shared" si="44"/>
        <v>7500776.9699999904</v>
      </c>
      <c r="GB35" s="188">
        <f t="shared" si="44"/>
        <v>5170320.1400000053</v>
      </c>
      <c r="GC35" s="188">
        <f t="shared" si="44"/>
        <v>6130880.2200000118</v>
      </c>
      <c r="GD35" s="188">
        <f t="shared" si="44"/>
        <v>67187143.979999959</v>
      </c>
      <c r="GE35" s="188">
        <f t="shared" si="44"/>
        <v>2157404.9800000042</v>
      </c>
      <c r="GF35" s="188">
        <f t="shared" si="44"/>
        <v>1747230.0299999835</v>
      </c>
      <c r="GG35" s="188">
        <f t="shared" si="44"/>
        <v>18086478.370000005</v>
      </c>
      <c r="GH35" s="188">
        <f t="shared" si="44"/>
        <v>-4223695.8099999819</v>
      </c>
      <c r="GI35" s="188">
        <f t="shared" si="44"/>
        <v>-5071573.790000014</v>
      </c>
      <c r="GJ35" s="188">
        <f t="shared" si="44"/>
        <v>-1421831.1299999934</v>
      </c>
      <c r="GK35" s="188">
        <f t="shared" si="44"/>
        <v>8085272.6199999861</v>
      </c>
      <c r="GL35" s="188">
        <f t="shared" si="44"/>
        <v>813474.81999994814</v>
      </c>
      <c r="GM35" s="188">
        <f t="shared" si="44"/>
        <v>-2099847.5499999998</v>
      </c>
      <c r="GN35" s="188">
        <f t="shared" ref="GN35:IY35" si="45">SUM(GN17-GN16-GN33+GN29)</f>
        <v>1188695.1800000081</v>
      </c>
      <c r="GO35" s="188">
        <f t="shared" si="45"/>
        <v>-1421190.8500000052</v>
      </c>
      <c r="GP35" s="188">
        <f t="shared" si="45"/>
        <v>13546851.769999921</v>
      </c>
      <c r="GQ35" s="188">
        <f t="shared" si="45"/>
        <v>11469837.270000026</v>
      </c>
      <c r="GR35" s="188">
        <f t="shared" si="45"/>
        <v>6634721.3499999736</v>
      </c>
      <c r="GS35" s="188">
        <f t="shared" si="45"/>
        <v>15053589.830000084</v>
      </c>
      <c r="GT35" s="188">
        <f t="shared" si="45"/>
        <v>-827575.12000001362</v>
      </c>
      <c r="GU35" s="188">
        <f t="shared" si="45"/>
        <v>33435608.12000002</v>
      </c>
      <c r="GV35" s="188">
        <f t="shared" si="45"/>
        <v>-3127422.5299999984</v>
      </c>
      <c r="GW35" s="188">
        <f t="shared" si="45"/>
        <v>5556019.6899999864</v>
      </c>
      <c r="GX35" s="188">
        <f t="shared" si="45"/>
        <v>16695974.770000011</v>
      </c>
      <c r="GY35" s="188">
        <f t="shared" si="45"/>
        <v>-419771.84999998752</v>
      </c>
      <c r="GZ35" s="188">
        <f t="shared" si="45"/>
        <v>5047603.9900000468</v>
      </c>
      <c r="HA35" s="188">
        <f t="shared" si="45"/>
        <v>1217112.6900000144</v>
      </c>
      <c r="HB35" s="188">
        <f t="shared" si="45"/>
        <v>339008981.70000035</v>
      </c>
      <c r="HC35" s="188">
        <f t="shared" si="45"/>
        <v>98143726.170000017</v>
      </c>
      <c r="HD35" s="188">
        <f t="shared" si="45"/>
        <v>305973049.26000005</v>
      </c>
      <c r="HE35" s="188">
        <f t="shared" si="45"/>
        <v>33400255.139999885</v>
      </c>
      <c r="HF35" s="188">
        <f t="shared" si="45"/>
        <v>11358394.199999955</v>
      </c>
      <c r="HG35" s="188">
        <f t="shared" si="45"/>
        <v>29200931.499999981</v>
      </c>
      <c r="HH35" s="188">
        <f t="shared" si="45"/>
        <v>1663914.5600000061</v>
      </c>
      <c r="HI35" s="188">
        <f t="shared" si="45"/>
        <v>144053731.50000042</v>
      </c>
      <c r="HJ35" s="188">
        <f t="shared" si="45"/>
        <v>-13755923.509999983</v>
      </c>
      <c r="HK35" s="188">
        <f t="shared" si="45"/>
        <v>-12178747.159999978</v>
      </c>
      <c r="HL35" s="188">
        <f t="shared" si="45"/>
        <v>-11814854.989999961</v>
      </c>
      <c r="HM35" s="188">
        <f t="shared" si="45"/>
        <v>3032746.7400000123</v>
      </c>
      <c r="HN35" s="188">
        <f t="shared" si="45"/>
        <v>7899260.6699999794</v>
      </c>
      <c r="HO35" s="188">
        <f t="shared" si="45"/>
        <v>5312292.2699999791</v>
      </c>
      <c r="HP35" s="188">
        <f t="shared" si="45"/>
        <v>4143157.8999999966</v>
      </c>
      <c r="HQ35" s="188">
        <f t="shared" si="45"/>
        <v>98729462.829999983</v>
      </c>
      <c r="HR35" s="188">
        <f t="shared" si="45"/>
        <v>13284154.959999956</v>
      </c>
      <c r="HS35" s="188">
        <f t="shared" si="45"/>
        <v>3360949.609999991</v>
      </c>
      <c r="HT35" s="188">
        <f t="shared" si="45"/>
        <v>1218628.4500000067</v>
      </c>
      <c r="HU35" s="188">
        <f t="shared" si="45"/>
        <v>-1314989.1040000049</v>
      </c>
      <c r="HV35" s="188">
        <f t="shared" si="45"/>
        <v>-5724904.1800000006</v>
      </c>
      <c r="HW35" s="188">
        <f t="shared" si="45"/>
        <v>-6430379.5000000373</v>
      </c>
      <c r="HX35" s="188">
        <f t="shared" si="45"/>
        <v>-4070701.430000023</v>
      </c>
      <c r="HY35" s="188">
        <f t="shared" si="45"/>
        <v>2194639.8399999822</v>
      </c>
      <c r="HZ35" s="188">
        <f t="shared" si="45"/>
        <v>5350543.7000000011</v>
      </c>
      <c r="IA35" s="188">
        <f t="shared" si="45"/>
        <v>1372314.1899999981</v>
      </c>
      <c r="IB35" s="188">
        <f t="shared" si="45"/>
        <v>3783089.4599999487</v>
      </c>
      <c r="IC35" s="188">
        <f t="shared" si="45"/>
        <v>393801.58999999193</v>
      </c>
      <c r="ID35" s="188">
        <f t="shared" si="45"/>
        <v>4174846.3200000003</v>
      </c>
      <c r="IE35" s="188">
        <f t="shared" si="45"/>
        <v>-972776.29000000656</v>
      </c>
      <c r="IF35" s="188">
        <f t="shared" si="45"/>
        <v>2024387.850000002</v>
      </c>
      <c r="IG35" s="188">
        <f t="shared" si="45"/>
        <v>-2732060.4499998242</v>
      </c>
      <c r="IH35" s="188">
        <f t="shared" si="45"/>
        <v>-20564906.840000086</v>
      </c>
      <c r="II35" s="188">
        <f t="shared" si="45"/>
        <v>5508054.1999999722</v>
      </c>
      <c r="IJ35" s="188">
        <f t="shared" si="45"/>
        <v>-7658629.3900000174</v>
      </c>
      <c r="IK35" s="188">
        <f t="shared" si="45"/>
        <v>32878029.679999955</v>
      </c>
      <c r="IL35" s="188">
        <f t="shared" si="45"/>
        <v>994077.63999998802</v>
      </c>
      <c r="IM35" s="188">
        <f t="shared" si="45"/>
        <v>9880655.0700000208</v>
      </c>
      <c r="IN35" s="188">
        <f t="shared" si="45"/>
        <v>-1151178.8700000145</v>
      </c>
      <c r="IO35" s="188">
        <f t="shared" si="45"/>
        <v>-1727218.1499999957</v>
      </c>
      <c r="IP35" s="188">
        <f t="shared" si="45"/>
        <v>4491768.2499999693</v>
      </c>
      <c r="IQ35" s="188">
        <f t="shared" si="45"/>
        <v>3838445.8299999987</v>
      </c>
      <c r="IR35" s="188">
        <f t="shared" si="45"/>
        <v>83531172.080000147</v>
      </c>
      <c r="IS35" s="188">
        <f t="shared" si="45"/>
        <v>26264625.360000037</v>
      </c>
      <c r="IT35" s="188">
        <f t="shared" si="45"/>
        <v>9074022.9899999425</v>
      </c>
      <c r="IU35" s="188">
        <f t="shared" si="45"/>
        <v>-4617564.5700000133</v>
      </c>
      <c r="IV35" s="188">
        <f t="shared" si="45"/>
        <v>5907132.169999999</v>
      </c>
      <c r="IW35" s="188">
        <f t="shared" si="45"/>
        <v>-3087663.2000000048</v>
      </c>
      <c r="IX35" s="188">
        <f t="shared" si="45"/>
        <v>-5441060.9800000079</v>
      </c>
      <c r="IY35" s="188">
        <f t="shared" si="45"/>
        <v>-4616644.3400000064</v>
      </c>
      <c r="IZ35" s="188">
        <f t="shared" ref="IZ35:LK35" si="46">SUM(IZ17-IZ16-IZ33+IZ29)</f>
        <v>2630884.5400000098</v>
      </c>
      <c r="JA35" s="188">
        <f t="shared" si="46"/>
        <v>-4516490.320000004</v>
      </c>
      <c r="JB35" s="188">
        <f t="shared" si="46"/>
        <v>4714369.7899999721</v>
      </c>
      <c r="JC35" s="188">
        <f t="shared" si="46"/>
        <v>2742380.8599999892</v>
      </c>
      <c r="JD35" s="188">
        <f t="shared" si="46"/>
        <v>-41018646.639999993</v>
      </c>
      <c r="JE35" s="188">
        <f t="shared" si="46"/>
        <v>15487646.759999953</v>
      </c>
      <c r="JF35" s="188">
        <f t="shared" si="46"/>
        <v>3680939.5799999945</v>
      </c>
      <c r="JG35" s="188">
        <f t="shared" si="46"/>
        <v>956938.84000000916</v>
      </c>
      <c r="JH35" s="188">
        <f t="shared" si="46"/>
        <v>208546.94000001089</v>
      </c>
      <c r="JI35" s="188">
        <f t="shared" si="46"/>
        <v>-1376556.2499999818</v>
      </c>
      <c r="JJ35" s="188">
        <f t="shared" si="46"/>
        <v>12579922.860000052</v>
      </c>
      <c r="JK35" s="188">
        <f t="shared" si="46"/>
        <v>972690.87000000384</v>
      </c>
      <c r="JL35" s="188">
        <f t="shared" si="46"/>
        <v>6670525.5199999902</v>
      </c>
      <c r="JM35" s="188">
        <f t="shared" si="46"/>
        <v>4244454.0499999691</v>
      </c>
      <c r="JN35" s="188">
        <f t="shared" si="46"/>
        <v>-2145193.3500000294</v>
      </c>
      <c r="JO35" s="188">
        <f t="shared" si="46"/>
        <v>10024379.900000004</v>
      </c>
      <c r="JP35" s="188">
        <f t="shared" si="46"/>
        <v>356800.4099999899</v>
      </c>
      <c r="JQ35" s="188">
        <f t="shared" si="46"/>
        <v>57950746.049999774</v>
      </c>
      <c r="JR35" s="188">
        <f t="shared" si="46"/>
        <v>624753.0600001663</v>
      </c>
      <c r="JS35" s="188">
        <f t="shared" si="46"/>
        <v>7983256.7499999851</v>
      </c>
      <c r="JT35" s="188">
        <f t="shared" si="46"/>
        <v>1614245.8700000159</v>
      </c>
      <c r="JU35" s="188">
        <f t="shared" si="46"/>
        <v>15673157.989999991</v>
      </c>
      <c r="JV35" s="188">
        <f t="shared" si="46"/>
        <v>-408861.45999998972</v>
      </c>
      <c r="JW35" s="188">
        <f t="shared" si="46"/>
        <v>79560943.710000053</v>
      </c>
      <c r="JX35" s="188">
        <f t="shared" si="46"/>
        <v>7763325.8099999875</v>
      </c>
      <c r="JY35" s="188">
        <f t="shared" si="46"/>
        <v>6976110.840000025</v>
      </c>
      <c r="JZ35" s="188">
        <f t="shared" si="46"/>
        <v>6448767.1299999766</v>
      </c>
      <c r="KA35" s="188">
        <f t="shared" si="46"/>
        <v>2807758.4600000037</v>
      </c>
      <c r="KB35" s="188">
        <f t="shared" si="46"/>
        <v>3193485.1100000003</v>
      </c>
      <c r="KC35" s="188">
        <f t="shared" si="46"/>
        <v>7448930.7399999872</v>
      </c>
      <c r="KD35" s="188">
        <f t="shared" si="46"/>
        <v>5920822.339999998</v>
      </c>
      <c r="KE35" s="188">
        <f t="shared" si="46"/>
        <v>4533703.3900000006</v>
      </c>
      <c r="KF35" s="188">
        <f t="shared" si="46"/>
        <v>132747318.52999981</v>
      </c>
      <c r="KG35" s="188">
        <f t="shared" si="46"/>
        <v>-1.862645149230957E-9</v>
      </c>
      <c r="KH35" s="188">
        <f t="shared" si="46"/>
        <v>-2625613.570000004</v>
      </c>
      <c r="KI35" s="188">
        <f t="shared" si="46"/>
        <v>-3111088.2100000065</v>
      </c>
      <c r="KJ35" s="188">
        <f t="shared" si="46"/>
        <v>20404560.949999999</v>
      </c>
      <c r="KK35" s="188">
        <f t="shared" si="46"/>
        <v>-3616249.9699999969</v>
      </c>
      <c r="KL35" s="188">
        <f t="shared" si="46"/>
        <v>12300129.77000007</v>
      </c>
      <c r="KM35" s="188">
        <f t="shared" si="46"/>
        <v>-3165453.4099999834</v>
      </c>
      <c r="KN35" s="188">
        <f t="shared" si="46"/>
        <v>-2681443.3699999936</v>
      </c>
      <c r="KO35" s="188">
        <f t="shared" si="46"/>
        <v>35642188.490000054</v>
      </c>
      <c r="KP35" s="188">
        <f t="shared" si="46"/>
        <v>-6102916.8800000055</v>
      </c>
      <c r="KQ35" s="188">
        <f t="shared" si="46"/>
        <v>2741713.6500000246</v>
      </c>
      <c r="KR35" s="188">
        <f t="shared" si="46"/>
        <v>35449618.179999918</v>
      </c>
      <c r="KS35" s="188">
        <f t="shared" si="46"/>
        <v>3461878.3399999822</v>
      </c>
      <c r="KT35" s="188">
        <f t="shared" si="46"/>
        <v>39245340.359999999</v>
      </c>
      <c r="KU35" s="188">
        <f t="shared" si="46"/>
        <v>27245974.429999664</v>
      </c>
      <c r="KV35" s="188">
        <f t="shared" si="46"/>
        <v>11397116.860000007</v>
      </c>
      <c r="KW35" s="188">
        <f t="shared" si="46"/>
        <v>48543728.219999768</v>
      </c>
      <c r="KX35" s="188">
        <f t="shared" si="46"/>
        <v>2742221.1899999827</v>
      </c>
      <c r="KY35" s="188">
        <f t="shared" si="46"/>
        <v>6234605.2499999907</v>
      </c>
      <c r="KZ35" s="188">
        <f t="shared" si="46"/>
        <v>5252109.0900000017</v>
      </c>
      <c r="LA35" s="188">
        <f t="shared" si="46"/>
        <v>53384236.630000018</v>
      </c>
      <c r="LB35" s="188">
        <f t="shared" si="46"/>
        <v>8603403.0399999879</v>
      </c>
      <c r="LC35" s="188">
        <f t="shared" si="46"/>
        <v>680711.19999998342</v>
      </c>
      <c r="LD35" s="188">
        <f t="shared" si="46"/>
        <v>6708828.7599999979</v>
      </c>
      <c r="LE35" s="188">
        <f t="shared" si="46"/>
        <v>92769939.440000519</v>
      </c>
      <c r="LF35" s="188">
        <f t="shared" si="46"/>
        <v>12417293.960000031</v>
      </c>
      <c r="LG35" s="188">
        <f t="shared" si="46"/>
        <v>1862049.1800000444</v>
      </c>
      <c r="LH35" s="188">
        <f t="shared" si="46"/>
        <v>30797330.120000079</v>
      </c>
      <c r="LI35" s="188">
        <f t="shared" si="46"/>
        <v>-4841436.2100000307</v>
      </c>
      <c r="LJ35" s="188">
        <f t="shared" si="46"/>
        <v>2676613.3899999927</v>
      </c>
      <c r="LK35" s="188">
        <f t="shared" si="46"/>
        <v>4008742.5200000079</v>
      </c>
      <c r="LL35" s="188">
        <f t="shared" ref="LL35:NW35" si="47">SUM(LL17-LL16-LL33+LL29)</f>
        <v>14299482.460000008</v>
      </c>
      <c r="LM35" s="188">
        <f t="shared" si="47"/>
        <v>5093543.3999999734</v>
      </c>
      <c r="LN35" s="188">
        <f t="shared" si="47"/>
        <v>9058580.1100000069</v>
      </c>
      <c r="LO35" s="188">
        <f t="shared" si="47"/>
        <v>6460143.6900000013</v>
      </c>
      <c r="LP35" s="188">
        <f t="shared" si="47"/>
        <v>30285507.179999769</v>
      </c>
      <c r="LQ35" s="188">
        <f t="shared" si="47"/>
        <v>-13287033.31000001</v>
      </c>
      <c r="LR35" s="188">
        <f t="shared" si="47"/>
        <v>17837903.370000005</v>
      </c>
      <c r="LS35" s="188">
        <f t="shared" si="47"/>
        <v>245394624.66999957</v>
      </c>
      <c r="LT35" s="188">
        <f t="shared" si="47"/>
        <v>39362723.790000021</v>
      </c>
      <c r="LU35" s="188">
        <f t="shared" si="47"/>
        <v>51075056.999999762</v>
      </c>
      <c r="LV35" s="188">
        <f t="shared" si="47"/>
        <v>20023001.159999914</v>
      </c>
      <c r="LW35" s="188">
        <f t="shared" si="47"/>
        <v>11929296.619999934</v>
      </c>
      <c r="LX35" s="188">
        <f t="shared" si="47"/>
        <v>-2889614.8999999743</v>
      </c>
      <c r="LY35" s="188">
        <f t="shared" si="47"/>
        <v>4130520.4600000428</v>
      </c>
      <c r="LZ35" s="188">
        <f t="shared" si="47"/>
        <v>14011336.986999974</v>
      </c>
      <c r="MA35" s="188">
        <f t="shared" si="47"/>
        <v>9838847.329999987</v>
      </c>
      <c r="MB35" s="188">
        <f t="shared" si="47"/>
        <v>36810133.999999955</v>
      </c>
      <c r="MC35" s="188">
        <f t="shared" si="47"/>
        <v>10760730.14999998</v>
      </c>
      <c r="MD35" s="188">
        <f t="shared" si="47"/>
        <v>8953760.8200000003</v>
      </c>
      <c r="ME35" s="188">
        <f t="shared" si="47"/>
        <v>108586202.13000041</v>
      </c>
      <c r="MF35" s="188">
        <f t="shared" si="47"/>
        <v>6041154.4399999976</v>
      </c>
      <c r="MG35" s="188">
        <f t="shared" si="47"/>
        <v>8309597.9419999961</v>
      </c>
      <c r="MH35" s="188">
        <f t="shared" si="47"/>
        <v>6930062.9100000151</v>
      </c>
      <c r="MI35" s="188">
        <f t="shared" si="47"/>
        <v>5492449.5999999959</v>
      </c>
      <c r="MJ35" s="188">
        <f t="shared" si="47"/>
        <v>13413435.380000001</v>
      </c>
      <c r="MK35" s="188">
        <f t="shared" si="47"/>
        <v>7711312.5600000024</v>
      </c>
      <c r="ML35" s="188">
        <f t="shared" si="47"/>
        <v>5223585.010000011</v>
      </c>
      <c r="MM35" s="188">
        <f t="shared" si="47"/>
        <v>1862679.9999999795</v>
      </c>
      <c r="MN35" s="188">
        <f t="shared" si="47"/>
        <v>4016782.6600000057</v>
      </c>
      <c r="MO35" s="188">
        <f t="shared" si="47"/>
        <v>3798395.0299999993</v>
      </c>
      <c r="MP35" s="188">
        <f t="shared" si="47"/>
        <v>5851841.240000031</v>
      </c>
      <c r="MQ35" s="188">
        <f t="shared" si="47"/>
        <v>-18451721.649999738</v>
      </c>
      <c r="MR35" s="188">
        <f t="shared" si="47"/>
        <v>-1132355.1199999824</v>
      </c>
      <c r="MS35" s="188">
        <f t="shared" si="47"/>
        <v>12346216.419999974</v>
      </c>
      <c r="MT35" s="188">
        <f t="shared" si="47"/>
        <v>3813260.5801999792</v>
      </c>
      <c r="MU35" s="188">
        <f t="shared" si="47"/>
        <v>5087927.5599999847</v>
      </c>
      <c r="MV35" s="188">
        <f t="shared" si="47"/>
        <v>-1706660.3500000252</v>
      </c>
      <c r="MW35" s="188">
        <f t="shared" si="47"/>
        <v>-2974853.7792000622</v>
      </c>
      <c r="MX35" s="188">
        <f t="shared" si="47"/>
        <v>10447857.439999973</v>
      </c>
      <c r="MY35" s="188">
        <f t="shared" si="47"/>
        <v>5653045.1500000004</v>
      </c>
      <c r="MZ35" s="188">
        <f t="shared" si="47"/>
        <v>2572470.8300000033</v>
      </c>
      <c r="NA35" s="188">
        <f t="shared" si="47"/>
        <v>15852708.200000014</v>
      </c>
      <c r="NB35" s="188">
        <f t="shared" si="47"/>
        <v>-14004202.000000477</v>
      </c>
      <c r="NC35" s="188">
        <f t="shared" si="47"/>
        <v>39773073.549999967</v>
      </c>
      <c r="ND35" s="188">
        <f t="shared" si="47"/>
        <v>-2624063.0099999942</v>
      </c>
      <c r="NE35" s="188">
        <f t="shared" si="47"/>
        <v>-13190336.37999998</v>
      </c>
      <c r="NF35" s="188">
        <f t="shared" si="47"/>
        <v>-774328.41000001738</v>
      </c>
      <c r="NG35" s="188">
        <f t="shared" si="47"/>
        <v>-2036512.4800000098</v>
      </c>
      <c r="NH35" s="188">
        <f t="shared" si="47"/>
        <v>-2367745.5599998608</v>
      </c>
      <c r="NI35" s="188">
        <f t="shared" si="47"/>
        <v>-10404320.130000044</v>
      </c>
      <c r="NJ35" s="188">
        <f t="shared" si="47"/>
        <v>3295627.2299999967</v>
      </c>
      <c r="NK35" s="188">
        <f t="shared" si="47"/>
        <v>55620930.730000034</v>
      </c>
      <c r="NL35" s="188">
        <f t="shared" si="47"/>
        <v>-1090764.2200000091</v>
      </c>
      <c r="NM35" s="188">
        <f t="shared" si="47"/>
        <v>14224610.420000009</v>
      </c>
      <c r="NN35" s="188">
        <f t="shared" si="47"/>
        <v>16365377.420000046</v>
      </c>
      <c r="NO35" s="188">
        <f t="shared" si="47"/>
        <v>1875100.2100000195</v>
      </c>
      <c r="NP35" s="188">
        <f t="shared" si="47"/>
        <v>4148520.9499999834</v>
      </c>
      <c r="NQ35" s="188">
        <f t="shared" si="47"/>
        <v>3048483.389999995</v>
      </c>
      <c r="NR35" s="188">
        <f t="shared" si="47"/>
        <v>990721.07000000542</v>
      </c>
      <c r="NS35" s="188">
        <f t="shared" si="47"/>
        <v>-2377116.4899999993</v>
      </c>
      <c r="NT35" s="188">
        <f t="shared" si="47"/>
        <v>6052530.2599999895</v>
      </c>
      <c r="NU35" s="188">
        <f t="shared" si="47"/>
        <v>145339548.86039954</v>
      </c>
      <c r="NV35" s="188">
        <f t="shared" si="47"/>
        <v>-8349116.410000138</v>
      </c>
      <c r="NW35" s="188">
        <f t="shared" si="47"/>
        <v>11375547.179999981</v>
      </c>
      <c r="NX35" s="188">
        <f t="shared" ref="NX35:QI35" si="48">SUM(NX17-NX16-NX33+NX29)</f>
        <v>4300955.6799999913</v>
      </c>
      <c r="NY35" s="188">
        <f t="shared" si="48"/>
        <v>7860466.680000009</v>
      </c>
      <c r="NZ35" s="188">
        <f t="shared" si="48"/>
        <v>5147823.4699999951</v>
      </c>
      <c r="OA35" s="188">
        <f t="shared" si="48"/>
        <v>2656336.4100000039</v>
      </c>
      <c r="OB35" s="188">
        <f t="shared" si="48"/>
        <v>-138447767.58999979</v>
      </c>
      <c r="OC35" s="188">
        <f t="shared" si="48"/>
        <v>-6660097.4699999988</v>
      </c>
      <c r="OD35" s="188">
        <f t="shared" si="48"/>
        <v>7347348.7799999602</v>
      </c>
      <c r="OE35" s="188">
        <f t="shared" si="48"/>
        <v>18366631.129999943</v>
      </c>
      <c r="OF35" s="188">
        <f t="shared" si="48"/>
        <v>3845271.6400000183</v>
      </c>
      <c r="OG35" s="188">
        <f t="shared" si="48"/>
        <v>4656280.0199999874</v>
      </c>
      <c r="OH35" s="188">
        <f t="shared" si="48"/>
        <v>-1871509.9099999517</v>
      </c>
      <c r="OI35" s="188">
        <f t="shared" si="48"/>
        <v>11215707.590000002</v>
      </c>
      <c r="OJ35" s="188">
        <f t="shared" si="48"/>
        <v>18705253.999999985</v>
      </c>
      <c r="OK35" s="188">
        <f t="shared" si="48"/>
        <v>122304846.89000005</v>
      </c>
      <c r="OL35" s="188">
        <f t="shared" si="48"/>
        <v>62965400.100000061</v>
      </c>
      <c r="OM35" s="188">
        <f t="shared" si="48"/>
        <v>225901809.09999999</v>
      </c>
      <c r="ON35" s="188">
        <f t="shared" si="48"/>
        <v>589463.84000000358</v>
      </c>
      <c r="OO35" s="188">
        <f t="shared" si="48"/>
        <v>1751885.350000035</v>
      </c>
      <c r="OP35" s="188">
        <f t="shared" si="48"/>
        <v>721869.25999998301</v>
      </c>
      <c r="OQ35" s="188">
        <f t="shared" si="48"/>
        <v>98148049.980000034</v>
      </c>
      <c r="OR35" s="188">
        <f t="shared" si="48"/>
        <v>11468344.909999993</v>
      </c>
      <c r="OS35" s="188">
        <f t="shared" si="48"/>
        <v>19255426.290000003</v>
      </c>
      <c r="OT35" s="188">
        <f t="shared" si="48"/>
        <v>98236503.940000027</v>
      </c>
      <c r="OU35" s="188">
        <f t="shared" si="48"/>
        <v>8167191.5899999999</v>
      </c>
      <c r="OV35" s="188">
        <f t="shared" si="48"/>
        <v>33863011.149999902</v>
      </c>
      <c r="OW35" s="188">
        <f t="shared" si="48"/>
        <v>1727767.7800000217</v>
      </c>
      <c r="OX35" s="188">
        <f t="shared" si="48"/>
        <v>12707249.149999987</v>
      </c>
      <c r="OY35" s="188">
        <f t="shared" si="48"/>
        <v>16887553.300000004</v>
      </c>
      <c r="OZ35" s="188">
        <f t="shared" si="48"/>
        <v>29689310.410000265</v>
      </c>
      <c r="PA35" s="188">
        <f t="shared" si="48"/>
        <v>917971.62999998825</v>
      </c>
      <c r="PB35" s="188">
        <f t="shared" si="48"/>
        <v>4140943.33</v>
      </c>
      <c r="PC35" s="188">
        <f t="shared" si="48"/>
        <v>-13983.079999995418</v>
      </c>
      <c r="PD35" s="188">
        <f t="shared" si="48"/>
        <v>771198.42999999598</v>
      </c>
      <c r="PE35" s="188">
        <f t="shared" si="48"/>
        <v>81150866.219999984</v>
      </c>
      <c r="PF35" s="188">
        <f t="shared" si="48"/>
        <v>3379887.5499999952</v>
      </c>
      <c r="PG35" s="188">
        <f t="shared" si="48"/>
        <v>1279493.2400000067</v>
      </c>
      <c r="PH35" s="188">
        <f t="shared" si="48"/>
        <v>9620012.4799999874</v>
      </c>
      <c r="PI35" s="188">
        <f t="shared" si="48"/>
        <v>9216620.9700000007</v>
      </c>
      <c r="PJ35" s="188">
        <f t="shared" si="48"/>
        <v>13041042.230000049</v>
      </c>
      <c r="PK35" s="188">
        <f t="shared" si="48"/>
        <v>13535352.839999968</v>
      </c>
      <c r="PL35" s="188">
        <f t="shared" si="48"/>
        <v>-159864.5400000005</v>
      </c>
      <c r="PM35" s="188">
        <f t="shared" si="48"/>
        <v>23044401.790000021</v>
      </c>
      <c r="PN35" s="188">
        <f t="shared" si="48"/>
        <v>3859841.5499999966</v>
      </c>
      <c r="PO35" s="188">
        <f t="shared" si="48"/>
        <v>1390090.2699999926</v>
      </c>
      <c r="PP35" s="188">
        <f t="shared" si="48"/>
        <v>799181.01000000397</v>
      </c>
      <c r="PQ35" s="188">
        <f t="shared" si="48"/>
        <v>-265923.44000000786</v>
      </c>
      <c r="PR35" s="188">
        <f t="shared" si="48"/>
        <v>253032844.36999884</v>
      </c>
      <c r="PS35" s="188">
        <f t="shared" si="48"/>
        <v>4130418.6300000269</v>
      </c>
      <c r="PT35" s="188">
        <f t="shared" si="48"/>
        <v>4365555.480000006</v>
      </c>
      <c r="PU35" s="188">
        <f t="shared" si="48"/>
        <v>4783964.5999999847</v>
      </c>
      <c r="PV35" s="188">
        <f t="shared" si="48"/>
        <v>34697769.380000025</v>
      </c>
      <c r="PW35" s="188">
        <f t="shared" si="48"/>
        <v>28534.210000004619</v>
      </c>
      <c r="PX35" s="188">
        <f t="shared" si="48"/>
        <v>2958961.0700000525</v>
      </c>
      <c r="PY35" s="188">
        <f t="shared" si="48"/>
        <v>-11050884.629999973</v>
      </c>
      <c r="PZ35" s="188">
        <f t="shared" si="48"/>
        <v>-1279429.9399999641</v>
      </c>
      <c r="QA35" s="188">
        <f t="shared" si="48"/>
        <v>1843859.9099999899</v>
      </c>
      <c r="QB35" s="188">
        <f t="shared" si="48"/>
        <v>9222568.7400000021</v>
      </c>
      <c r="QC35" s="188">
        <f t="shared" si="48"/>
        <v>3603771.9000000032</v>
      </c>
      <c r="QD35" s="188">
        <f t="shared" si="48"/>
        <v>4682176.3799999962</v>
      </c>
      <c r="QE35" s="188">
        <f t="shared" si="48"/>
        <v>-8561884.3900000155</v>
      </c>
      <c r="QF35" s="188">
        <f t="shared" si="48"/>
        <v>276147.18000003975</v>
      </c>
      <c r="QG35" s="188">
        <f t="shared" si="48"/>
        <v>-1742033.599999981</v>
      </c>
      <c r="QH35" s="188">
        <f t="shared" si="48"/>
        <v>1200536.9600000102</v>
      </c>
      <c r="QI35" s="188">
        <f t="shared" si="48"/>
        <v>2926470.2300000088</v>
      </c>
      <c r="QJ35" s="188">
        <f t="shared" ref="QJ35:SU35" si="49">SUM(QJ17-QJ16-QJ33+QJ29)</f>
        <v>1196204.9199999939</v>
      </c>
      <c r="QK35" s="188">
        <f t="shared" si="49"/>
        <v>9343173.4000000432</v>
      </c>
      <c r="QL35" s="188">
        <f t="shared" si="49"/>
        <v>6984480.8899999559</v>
      </c>
      <c r="QM35" s="188">
        <f t="shared" si="49"/>
        <v>4367681.9000000106</v>
      </c>
      <c r="QN35" s="188">
        <f t="shared" si="49"/>
        <v>739849.81999999238</v>
      </c>
      <c r="QO35" s="188">
        <f t="shared" si="49"/>
        <v>1466008.0499999998</v>
      </c>
      <c r="QP35" s="188">
        <f t="shared" si="49"/>
        <v>6712742.2000000086</v>
      </c>
      <c r="QQ35" s="188">
        <f t="shared" si="49"/>
        <v>8670294.1599999964</v>
      </c>
      <c r="QR35" s="188">
        <f t="shared" si="49"/>
        <v>294091570.28999984</v>
      </c>
      <c r="QS35" s="188">
        <f t="shared" si="49"/>
        <v>958712.45000001648</v>
      </c>
      <c r="QT35" s="188">
        <f t="shared" si="49"/>
        <v>13334640.28999999</v>
      </c>
      <c r="QU35" s="188">
        <f t="shared" si="49"/>
        <v>3114036.1700000009</v>
      </c>
      <c r="QV35" s="188">
        <f t="shared" si="49"/>
        <v>-918988.70999999903</v>
      </c>
      <c r="QW35" s="188">
        <f t="shared" si="49"/>
        <v>-2266821.5199999958</v>
      </c>
      <c r="QX35" s="188">
        <f t="shared" si="49"/>
        <v>-2811171.1599999974</v>
      </c>
      <c r="QY35" s="188">
        <f t="shared" si="49"/>
        <v>932993.37000001408</v>
      </c>
      <c r="QZ35" s="188">
        <f t="shared" si="49"/>
        <v>7875909.5300000496</v>
      </c>
      <c r="RA35" s="188">
        <f t="shared" si="49"/>
        <v>2832092.5000000028</v>
      </c>
      <c r="RB35" s="188">
        <f t="shared" si="49"/>
        <v>1434713.2200000193</v>
      </c>
      <c r="RC35" s="188">
        <f t="shared" si="49"/>
        <v>3736223.4800000009</v>
      </c>
      <c r="RD35" s="188">
        <f t="shared" si="49"/>
        <v>2925995.1399999941</v>
      </c>
      <c r="RE35" s="188">
        <f t="shared" si="49"/>
        <v>23605892.079999864</v>
      </c>
      <c r="RF35" s="188">
        <f t="shared" si="49"/>
        <v>14420055.599999981</v>
      </c>
      <c r="RG35" s="188">
        <f t="shared" si="49"/>
        <v>4463829.5500000315</v>
      </c>
      <c r="RH35" s="188">
        <f t="shared" si="49"/>
        <v>7535418.039999973</v>
      </c>
      <c r="RI35" s="188">
        <f t="shared" si="49"/>
        <v>1945690.5500000441</v>
      </c>
      <c r="RJ35" s="188">
        <f t="shared" si="49"/>
        <v>16229702.879999973</v>
      </c>
      <c r="RK35" s="188">
        <f t="shared" si="49"/>
        <v>11477876.770000022</v>
      </c>
      <c r="RL35" s="188">
        <f t="shared" si="49"/>
        <v>5122986.6400000183</v>
      </c>
      <c r="RM35" s="188">
        <f t="shared" si="49"/>
        <v>1347172.5000000075</v>
      </c>
      <c r="RN35" s="188">
        <f t="shared" si="49"/>
        <v>24554404.059999987</v>
      </c>
      <c r="RO35" s="188">
        <f t="shared" si="49"/>
        <v>13784085.539999947</v>
      </c>
      <c r="RP35" s="188">
        <f t="shared" si="49"/>
        <v>-3142079.2600000026</v>
      </c>
      <c r="RQ35" s="188">
        <f t="shared" si="49"/>
        <v>929722.65999999316</v>
      </c>
      <c r="RR35" s="188">
        <f t="shared" si="49"/>
        <v>3709562.3599999994</v>
      </c>
      <c r="RS35" s="188">
        <f t="shared" si="49"/>
        <v>3661385.8500000089</v>
      </c>
      <c r="RT35" s="188">
        <f t="shared" si="49"/>
        <v>235810.22000001185</v>
      </c>
      <c r="RU35" s="188">
        <f t="shared" si="49"/>
        <v>4400900.2100000018</v>
      </c>
      <c r="RV35" s="188">
        <f t="shared" si="49"/>
        <v>9496390.4700000025</v>
      </c>
      <c r="RW35" s="188">
        <f t="shared" si="49"/>
        <v>1987870.5799999991</v>
      </c>
      <c r="RX35" s="188">
        <f t="shared" si="49"/>
        <v>1710804.8499999968</v>
      </c>
      <c r="RY35" s="188">
        <f t="shared" si="49"/>
        <v>98036519.259999946</v>
      </c>
      <c r="RZ35" s="188">
        <f t="shared" si="49"/>
        <v>4322920.019999994</v>
      </c>
      <c r="SA35" s="188">
        <f t="shared" si="49"/>
        <v>5132626.0200000107</v>
      </c>
      <c r="SB35" s="188">
        <f t="shared" si="49"/>
        <v>-38082.829999988899</v>
      </c>
      <c r="SC35" s="188">
        <f t="shared" si="49"/>
        <v>4605446.8699999936</v>
      </c>
      <c r="SD35" s="188">
        <f t="shared" si="49"/>
        <v>4940337.5000000168</v>
      </c>
      <c r="SE35" s="188">
        <f t="shared" si="49"/>
        <v>4679484.5399999851</v>
      </c>
      <c r="SF35" s="188">
        <f t="shared" si="49"/>
        <v>3873682.8299999814</v>
      </c>
      <c r="SG35" s="188">
        <f t="shared" si="49"/>
        <v>5205155.4800000023</v>
      </c>
      <c r="SH35" s="188">
        <f t="shared" si="49"/>
        <v>2069087.3100000247</v>
      </c>
      <c r="SI35" s="188">
        <f t="shared" si="49"/>
        <v>1799872.140000008</v>
      </c>
      <c r="SJ35" s="188">
        <f t="shared" si="49"/>
        <v>5502624.6000000006</v>
      </c>
      <c r="SK35" s="188">
        <f t="shared" si="49"/>
        <v>27249386.449999988</v>
      </c>
      <c r="SL35" s="188">
        <f t="shared" si="49"/>
        <v>3230483.6000000136</v>
      </c>
      <c r="SM35" s="188">
        <f t="shared" si="49"/>
        <v>-400922.09999998007</v>
      </c>
      <c r="SN35" s="188">
        <f t="shared" si="49"/>
        <v>11438276.879999962</v>
      </c>
      <c r="SO35" s="188">
        <f t="shared" si="49"/>
        <v>-3439504.9499999862</v>
      </c>
      <c r="SP35" s="188">
        <f t="shared" si="49"/>
        <v>5998490.0699999752</v>
      </c>
      <c r="SQ35" s="188">
        <f t="shared" si="49"/>
        <v>-117390.52000000328</v>
      </c>
      <c r="SR35" s="188">
        <f t="shared" si="49"/>
        <v>3732538.120000001</v>
      </c>
      <c r="SS35" s="188">
        <f t="shared" si="49"/>
        <v>14438465.100000471</v>
      </c>
      <c r="ST35" s="188">
        <f t="shared" si="49"/>
        <v>-1827956.8799999813</v>
      </c>
      <c r="SU35" s="188">
        <f t="shared" si="49"/>
        <v>-5477828.6400000174</v>
      </c>
      <c r="SV35" s="188">
        <f t="shared" ref="SV35:VG35" si="50">SUM(SV17-SV16-SV33+SV29)</f>
        <v>-2461752.1200000029</v>
      </c>
      <c r="SW35" s="188">
        <f t="shared" si="50"/>
        <v>970124.98000000371</v>
      </c>
      <c r="SX35" s="188">
        <f t="shared" si="50"/>
        <v>54741.170000007376</v>
      </c>
      <c r="SY35" s="188">
        <f t="shared" si="50"/>
        <v>5118052.1699999925</v>
      </c>
      <c r="SZ35" s="188">
        <f t="shared" si="50"/>
        <v>2365024.5799999647</v>
      </c>
      <c r="TA35" s="188">
        <f t="shared" si="50"/>
        <v>405324.14999996964</v>
      </c>
      <c r="TB35" s="188">
        <f t="shared" si="50"/>
        <v>1651556.2999999998</v>
      </c>
      <c r="TC35" s="188">
        <f t="shared" si="50"/>
        <v>11366033.730000012</v>
      </c>
      <c r="TD35" s="188">
        <f t="shared" si="50"/>
        <v>23332346.460000023</v>
      </c>
      <c r="TE35" s="188">
        <f t="shared" si="50"/>
        <v>7504496.8999999966</v>
      </c>
      <c r="TF35" s="188">
        <f t="shared" si="50"/>
        <v>10105330.610000018</v>
      </c>
      <c r="TG35" s="188">
        <f t="shared" si="50"/>
        <v>155718726.66000009</v>
      </c>
      <c r="TH35" s="188">
        <f t="shared" si="50"/>
        <v>4708197.1799999755</v>
      </c>
      <c r="TI35" s="188">
        <f t="shared" si="50"/>
        <v>400178.80000001192</v>
      </c>
      <c r="TJ35" s="188">
        <f t="shared" si="50"/>
        <v>8007130.6500000134</v>
      </c>
      <c r="TK35" s="188">
        <f t="shared" si="50"/>
        <v>9422058.4499999806</v>
      </c>
      <c r="TL35" s="188">
        <f t="shared" si="50"/>
        <v>16210652.649999974</v>
      </c>
      <c r="TM35" s="188">
        <f t="shared" si="50"/>
        <v>2766806.789999994</v>
      </c>
      <c r="TN35" s="188">
        <f t="shared" si="50"/>
        <v>-1246490.5099999048</v>
      </c>
      <c r="TO35" s="188">
        <f t="shared" si="50"/>
        <v>969689.76000002306</v>
      </c>
      <c r="TP35" s="188">
        <f t="shared" si="50"/>
        <v>9691016.7199999969</v>
      </c>
      <c r="TQ35" s="188">
        <f t="shared" si="50"/>
        <v>6484428.5699999798</v>
      </c>
      <c r="TR35" s="188">
        <f t="shared" si="50"/>
        <v>3806549.6000000071</v>
      </c>
      <c r="TS35" s="188">
        <f t="shared" si="50"/>
        <v>8874877.0100000091</v>
      </c>
      <c r="TT35" s="188">
        <f t="shared" si="50"/>
        <v>520096.34999999404</v>
      </c>
      <c r="TU35" s="188">
        <f t="shared" si="50"/>
        <v>4812465.5900000082</v>
      </c>
      <c r="TV35" s="188">
        <f t="shared" si="50"/>
        <v>7510598.3899999857</v>
      </c>
      <c r="TW35" s="188">
        <f t="shared" si="50"/>
        <v>59483948.140000008</v>
      </c>
      <c r="TX35" s="188">
        <f t="shared" si="50"/>
        <v>14521011.350000013</v>
      </c>
      <c r="TY35" s="188">
        <f t="shared" si="50"/>
        <v>70407381.819999829</v>
      </c>
      <c r="TZ35" s="188">
        <f t="shared" si="50"/>
        <v>15379198.019999996</v>
      </c>
      <c r="UA35" s="188">
        <f t="shared" si="50"/>
        <v>-1136661.0300000194</v>
      </c>
      <c r="UB35" s="188">
        <f t="shared" si="50"/>
        <v>-172505.16999998037</v>
      </c>
      <c r="UC35" s="188">
        <f t="shared" si="50"/>
        <v>147959903.48000008</v>
      </c>
      <c r="UD35" s="188">
        <f t="shared" si="50"/>
        <v>-6819125.1599999974</v>
      </c>
      <c r="UE35" s="188">
        <f t="shared" si="50"/>
        <v>-5677685.4800000032</v>
      </c>
      <c r="UF35" s="188">
        <f t="shared" si="50"/>
        <v>-681647.87000000011</v>
      </c>
      <c r="UG35" s="188">
        <f t="shared" si="50"/>
        <v>-6171257.8199999928</v>
      </c>
      <c r="UH35" s="188">
        <f t="shared" si="50"/>
        <v>29750102.960000068</v>
      </c>
      <c r="UI35" s="188">
        <f t="shared" si="50"/>
        <v>3487820.4200000055</v>
      </c>
      <c r="UJ35" s="188">
        <f t="shared" si="50"/>
        <v>4180059.859999992</v>
      </c>
      <c r="UK35" s="188">
        <f t="shared" si="50"/>
        <v>12669195.649999984</v>
      </c>
      <c r="UL35" s="188">
        <f t="shared" si="50"/>
        <v>3288430.65000006</v>
      </c>
      <c r="UM35" s="188">
        <f t="shared" si="50"/>
        <v>2110715.2700000312</v>
      </c>
      <c r="UN35" s="188">
        <f t="shared" si="50"/>
        <v>184882957.13000053</v>
      </c>
      <c r="UO35" s="188">
        <f t="shared" si="50"/>
        <v>9414705.0700000059</v>
      </c>
      <c r="UP35" s="188">
        <f t="shared" si="50"/>
        <v>8637140.5799999945</v>
      </c>
      <c r="UQ35" s="188">
        <f t="shared" si="50"/>
        <v>15061906.570000112</v>
      </c>
      <c r="UR35" s="188">
        <f t="shared" si="50"/>
        <v>2654977.1899999972</v>
      </c>
      <c r="US35" s="188">
        <f t="shared" si="50"/>
        <v>8234511.9900000039</v>
      </c>
      <c r="UT35" s="188">
        <f t="shared" si="50"/>
        <v>8903602.9399999827</v>
      </c>
      <c r="UU35" s="188">
        <f t="shared" si="50"/>
        <v>1345668.8200000171</v>
      </c>
      <c r="UV35" s="188">
        <f t="shared" si="50"/>
        <v>4380951.8800000055</v>
      </c>
      <c r="UW35" s="188">
        <f t="shared" si="50"/>
        <v>4867578.6100000162</v>
      </c>
      <c r="UX35" s="188">
        <f t="shared" si="50"/>
        <v>11226197.380000023</v>
      </c>
      <c r="UY35" s="188">
        <f t="shared" si="50"/>
        <v>2765779.270000048</v>
      </c>
      <c r="UZ35" s="188">
        <f t="shared" si="50"/>
        <v>10930575.910000037</v>
      </c>
      <c r="VA35" s="188">
        <f t="shared" si="50"/>
        <v>39924326.520000026</v>
      </c>
      <c r="VB35" s="188">
        <f t="shared" si="50"/>
        <v>3153513.2300000098</v>
      </c>
      <c r="VC35" s="188">
        <f t="shared" si="50"/>
        <v>-2812313.1599999876</v>
      </c>
      <c r="VD35" s="188">
        <f t="shared" si="50"/>
        <v>1602643.2799999909</v>
      </c>
      <c r="VE35" s="188">
        <f t="shared" si="50"/>
        <v>129177.7100000116</v>
      </c>
      <c r="VF35" s="188">
        <f t="shared" si="50"/>
        <v>-762773.25000001118</v>
      </c>
      <c r="VG35" s="188">
        <f t="shared" si="50"/>
        <v>1044833.8600000134</v>
      </c>
      <c r="VH35" s="188">
        <f t="shared" ref="VH35:XS35" si="51">SUM(VH17-VH16-VH33+VH29)</f>
        <v>12519622.020000001</v>
      </c>
      <c r="VI35" s="188">
        <f t="shared" si="51"/>
        <v>5963242.7299999986</v>
      </c>
      <c r="VJ35" s="188">
        <f t="shared" si="51"/>
        <v>124083309.78000025</v>
      </c>
      <c r="VK35" s="188">
        <f t="shared" si="51"/>
        <v>2805872.1899999715</v>
      </c>
      <c r="VL35" s="188">
        <f t="shared" si="51"/>
        <v>1157315.3100000201</v>
      </c>
      <c r="VM35" s="188">
        <f t="shared" si="51"/>
        <v>655347.33999992348</v>
      </c>
      <c r="VN35" s="188">
        <f t="shared" si="51"/>
        <v>-14996231.340000028</v>
      </c>
      <c r="VO35" s="188">
        <f t="shared" si="51"/>
        <v>-4523221.3299999982</v>
      </c>
      <c r="VP35" s="188">
        <f t="shared" si="51"/>
        <v>-2736030.8600000162</v>
      </c>
      <c r="VQ35" s="188">
        <f t="shared" si="51"/>
        <v>10484072.549999975</v>
      </c>
      <c r="VR35" s="188">
        <f t="shared" si="51"/>
        <v>-7112688.9900000012</v>
      </c>
      <c r="VS35" s="188">
        <f t="shared" si="51"/>
        <v>7546700.3300000653</v>
      </c>
      <c r="VT35" s="188">
        <f t="shared" si="51"/>
        <v>-1052007.8800000157</v>
      </c>
      <c r="VU35" s="188">
        <f t="shared" si="51"/>
        <v>92241038.739999965</v>
      </c>
      <c r="VV35" s="188">
        <f t="shared" si="51"/>
        <v>1188936.5100000044</v>
      </c>
      <c r="VW35" s="188">
        <f t="shared" si="51"/>
        <v>1072223.0500000007</v>
      </c>
      <c r="VX35" s="188">
        <f t="shared" si="51"/>
        <v>7959724.4699999802</v>
      </c>
      <c r="VY35" s="188">
        <f t="shared" si="51"/>
        <v>298044241.58999884</v>
      </c>
      <c r="VZ35" s="188">
        <f t="shared" si="51"/>
        <v>-5005436.2600000128</v>
      </c>
      <c r="WA35" s="188">
        <f t="shared" si="51"/>
        <v>-2272238.8199999956</v>
      </c>
      <c r="WB35" s="188">
        <f t="shared" si="51"/>
        <v>42760435.829999991</v>
      </c>
      <c r="WC35" s="188">
        <f t="shared" si="51"/>
        <v>-845448.82000000868</v>
      </c>
      <c r="WD35" s="188">
        <f t="shared" si="51"/>
        <v>8729705.3399999831</v>
      </c>
      <c r="WE35" s="188">
        <f t="shared" si="51"/>
        <v>-1399581.1300000604</v>
      </c>
      <c r="WF35" s="188">
        <f t="shared" si="51"/>
        <v>-6677541.5900000762</v>
      </c>
      <c r="WG35" s="188">
        <f t="shared" si="51"/>
        <v>-3676373.8499999829</v>
      </c>
      <c r="WH35" s="188">
        <f t="shared" si="51"/>
        <v>11754163.339999968</v>
      </c>
      <c r="WI35" s="188">
        <f t="shared" si="51"/>
        <v>4232554.6399999801</v>
      </c>
      <c r="WJ35" s="188">
        <f t="shared" si="51"/>
        <v>36357429.150000103</v>
      </c>
      <c r="WK35" s="188">
        <f t="shared" si="51"/>
        <v>-5109622.309999967</v>
      </c>
      <c r="WL35" s="188">
        <f t="shared" si="51"/>
        <v>119791.80999999493</v>
      </c>
      <c r="WM35" s="188">
        <f t="shared" si="51"/>
        <v>18816827.180000003</v>
      </c>
      <c r="WN35" s="188">
        <f t="shared" si="51"/>
        <v>7265612.1400000323</v>
      </c>
      <c r="WO35" s="188">
        <f t="shared" si="51"/>
        <v>4633694.5299999807</v>
      </c>
      <c r="WP35" s="188">
        <f t="shared" si="51"/>
        <v>-18770055.970000103</v>
      </c>
      <c r="WQ35" s="188">
        <f t="shared" si="51"/>
        <v>12651839.98000001</v>
      </c>
      <c r="WR35" s="188">
        <f t="shared" si="51"/>
        <v>18871656.349999923</v>
      </c>
      <c r="WS35" s="188">
        <f t="shared" si="51"/>
        <v>-7514748.0800000727</v>
      </c>
      <c r="WT35" s="188">
        <f t="shared" si="51"/>
        <v>-1766657.4799999967</v>
      </c>
      <c r="WU35" s="188">
        <f t="shared" si="51"/>
        <v>-1771380.679999995</v>
      </c>
      <c r="WV35" s="188">
        <f t="shared" si="51"/>
        <v>10507420.489999974</v>
      </c>
      <c r="WW35" s="188">
        <f t="shared" si="51"/>
        <v>10291535.439999981</v>
      </c>
      <c r="WX35" s="188">
        <f t="shared" si="51"/>
        <v>585233.47000000346</v>
      </c>
      <c r="WY35" s="188">
        <f t="shared" si="51"/>
        <v>-3634030.8299999973</v>
      </c>
      <c r="WZ35" s="188">
        <f t="shared" si="51"/>
        <v>1259388.2299999725</v>
      </c>
      <c r="XA35" s="188">
        <f t="shared" si="51"/>
        <v>30682873.43999999</v>
      </c>
      <c r="XB35" s="188">
        <f t="shared" si="51"/>
        <v>-2000935.0899999887</v>
      </c>
      <c r="XC35" s="188">
        <f t="shared" si="51"/>
        <v>7147303.6340000033</v>
      </c>
      <c r="XD35" s="188">
        <f t="shared" si="51"/>
        <v>12865127.521000002</v>
      </c>
      <c r="XE35" s="188">
        <f t="shared" si="51"/>
        <v>12632253.139999993</v>
      </c>
      <c r="XF35" s="188">
        <f t="shared" si="51"/>
        <v>78242270.900000095</v>
      </c>
      <c r="XG35" s="188">
        <f t="shared" si="51"/>
        <v>-4225519.1900000162</v>
      </c>
      <c r="XH35" s="188">
        <f t="shared" si="51"/>
        <v>-6876564.4199999999</v>
      </c>
      <c r="XI35" s="188">
        <f t="shared" si="51"/>
        <v>85615971.200000077</v>
      </c>
      <c r="XJ35" s="188">
        <f t="shared" si="51"/>
        <v>-6733463.1199999992</v>
      </c>
      <c r="XK35" s="188">
        <f t="shared" si="51"/>
        <v>30614522.419999983</v>
      </c>
      <c r="XL35" s="188">
        <f t="shared" si="51"/>
        <v>-13321351.849999845</v>
      </c>
      <c r="XM35" s="188">
        <f t="shared" si="51"/>
        <v>27257892.270000048</v>
      </c>
      <c r="XN35" s="188">
        <f t="shared" si="51"/>
        <v>-1084228.0899999533</v>
      </c>
      <c r="XO35" s="188">
        <f t="shared" si="51"/>
        <v>108196140.29000014</v>
      </c>
      <c r="XP35" s="188">
        <f t="shared" si="51"/>
        <v>12384613.900000013</v>
      </c>
      <c r="XQ35" s="188">
        <f t="shared" si="51"/>
        <v>-2306380.1499999901</v>
      </c>
      <c r="XR35" s="188">
        <f t="shared" si="51"/>
        <v>2394246.7899999926</v>
      </c>
      <c r="XS35" s="188">
        <f t="shared" si="51"/>
        <v>1892824.6400000136</v>
      </c>
      <c r="XT35" s="188">
        <f t="shared" ref="XT35:AAE35" si="52">SUM(XT17-XT16-XT33+XT29)</f>
        <v>5714673.5100000007</v>
      </c>
      <c r="XU35" s="188">
        <f t="shared" si="52"/>
        <v>2213063.0900000324</v>
      </c>
      <c r="XV35" s="188">
        <f t="shared" si="52"/>
        <v>3253405.5399999889</v>
      </c>
      <c r="XW35" s="188">
        <f t="shared" si="52"/>
        <v>-804388.15999998618</v>
      </c>
      <c r="XX35" s="188">
        <f t="shared" si="52"/>
        <v>4551440.4800000079</v>
      </c>
      <c r="XY35" s="188">
        <f t="shared" si="52"/>
        <v>3643336.3500000229</v>
      </c>
      <c r="XZ35" s="188">
        <f t="shared" si="52"/>
        <v>-1838666.2300000209</v>
      </c>
      <c r="YA35" s="188">
        <f t="shared" si="52"/>
        <v>25403937.670000013</v>
      </c>
      <c r="YB35" s="188">
        <f t="shared" si="52"/>
        <v>18394034.209999993</v>
      </c>
      <c r="YC35" s="188">
        <f t="shared" si="52"/>
        <v>283940410.45000029</v>
      </c>
      <c r="YD35" s="188">
        <f t="shared" si="52"/>
        <v>4778552.3400000148</v>
      </c>
      <c r="YE35" s="188">
        <f t="shared" si="52"/>
        <v>51408537.050000012</v>
      </c>
      <c r="YF35" s="188">
        <f t="shared" si="52"/>
        <v>8075119.8099999856</v>
      </c>
      <c r="YG35" s="188">
        <f t="shared" si="52"/>
        <v>92661022.970000058</v>
      </c>
      <c r="YH35" s="188">
        <f t="shared" si="52"/>
        <v>2081626.5700000096</v>
      </c>
      <c r="YI35" s="188">
        <f t="shared" si="52"/>
        <v>31532225.559999965</v>
      </c>
      <c r="YJ35" s="188">
        <f t="shared" si="52"/>
        <v>17818931.780000009</v>
      </c>
      <c r="YK35" s="188">
        <f t="shared" si="52"/>
        <v>24710466.319999948</v>
      </c>
      <c r="YL35" s="188">
        <f t="shared" si="52"/>
        <v>14670191.349999983</v>
      </c>
      <c r="YM35" s="188">
        <f t="shared" si="52"/>
        <v>28284590.350000001</v>
      </c>
      <c r="YN35" s="188">
        <f t="shared" si="52"/>
        <v>1932528.0800000196</v>
      </c>
      <c r="YO35" s="188">
        <f t="shared" si="52"/>
        <v>5458691.419999985</v>
      </c>
      <c r="YP35" s="188">
        <f t="shared" si="52"/>
        <v>9919531.540000001</v>
      </c>
      <c r="YQ35" s="188">
        <f t="shared" si="52"/>
        <v>13307614.729999993</v>
      </c>
      <c r="YR35" s="188">
        <f t="shared" si="52"/>
        <v>20081127.400000006</v>
      </c>
      <c r="YS35" s="188">
        <f t="shared" si="52"/>
        <v>9958896.0960000176</v>
      </c>
      <c r="YT35" s="188">
        <f t="shared" si="52"/>
        <v>18851493.549999803</v>
      </c>
      <c r="YU35" s="188">
        <f t="shared" si="52"/>
        <v>8672865.9800000042</v>
      </c>
      <c r="YV35" s="188">
        <f t="shared" si="52"/>
        <v>18570879.170000006</v>
      </c>
      <c r="YW35" s="188">
        <f t="shared" si="52"/>
        <v>8082246.7500000326</v>
      </c>
      <c r="YX35" s="188">
        <f t="shared" si="52"/>
        <v>-4939634.0500000082</v>
      </c>
      <c r="YY35" s="188">
        <f t="shared" si="52"/>
        <v>2471118.44</v>
      </c>
      <c r="YZ35" s="188">
        <f t="shared" si="52"/>
        <v>13575493.50000002</v>
      </c>
      <c r="ZA35" s="188">
        <f t="shared" si="52"/>
        <v>48256399.830000207</v>
      </c>
      <c r="ZB35" s="188">
        <f t="shared" si="52"/>
        <v>2207122.6600000132</v>
      </c>
      <c r="ZC35" s="188">
        <f t="shared" si="52"/>
        <v>4009610.2600000128</v>
      </c>
      <c r="ZD35" s="188">
        <f t="shared" si="52"/>
        <v>2446882.0799999349</v>
      </c>
      <c r="ZE35" s="188">
        <f t="shared" si="52"/>
        <v>4900641.7200000174</v>
      </c>
      <c r="ZF35" s="188">
        <f t="shared" si="52"/>
        <v>3165323.6099999994</v>
      </c>
      <c r="ZG35" s="188">
        <f t="shared" si="52"/>
        <v>9616643.9200000055</v>
      </c>
      <c r="ZH35" s="188">
        <f t="shared" si="52"/>
        <v>-501423.77000000142</v>
      </c>
      <c r="ZI35" s="188">
        <f t="shared" si="52"/>
        <v>24183537.280000024</v>
      </c>
      <c r="ZJ35" s="188">
        <f t="shared" si="52"/>
        <v>246664052.11999989</v>
      </c>
      <c r="ZK35" s="188">
        <f t="shared" si="52"/>
        <v>5971835.1599999908</v>
      </c>
      <c r="ZL35" s="188">
        <f t="shared" si="52"/>
        <v>2904926.6770000458</v>
      </c>
      <c r="ZM35" s="188">
        <f t="shared" si="52"/>
        <v>23785420.619999863</v>
      </c>
      <c r="ZN35" s="188">
        <f t="shared" si="52"/>
        <v>3199551.2599999588</v>
      </c>
      <c r="ZO35" s="188">
        <f t="shared" si="52"/>
        <v>9329714.2099999711</v>
      </c>
      <c r="ZP35" s="188">
        <f t="shared" si="52"/>
        <v>17044208.490000028</v>
      </c>
      <c r="ZQ35" s="188">
        <f t="shared" si="52"/>
        <v>4136579.9399999948</v>
      </c>
      <c r="ZR35" s="188">
        <f t="shared" si="52"/>
        <v>7731194.6099999435</v>
      </c>
      <c r="ZS35" s="188">
        <f t="shared" si="52"/>
        <v>-12009330.310000036</v>
      </c>
      <c r="ZT35" s="188">
        <f t="shared" si="52"/>
        <v>5968734.9500000104</v>
      </c>
      <c r="ZU35" s="188">
        <f t="shared" si="52"/>
        <v>2761134.9700000072</v>
      </c>
      <c r="ZV35" s="188">
        <f t="shared" si="52"/>
        <v>1446522.5600000443</v>
      </c>
      <c r="ZW35" s="188">
        <f t="shared" si="52"/>
        <v>4009145.16</v>
      </c>
      <c r="ZX35" s="188">
        <f t="shared" si="52"/>
        <v>4173464.8200000031</v>
      </c>
      <c r="ZY35" s="188">
        <f t="shared" si="52"/>
        <v>1754213.4800000163</v>
      </c>
      <c r="ZZ35" s="188">
        <f t="shared" si="52"/>
        <v>7649222.0199999735</v>
      </c>
      <c r="AAA35" s="188">
        <f t="shared" si="52"/>
        <v>8695779.4599999934</v>
      </c>
      <c r="AAB35" s="188">
        <f t="shared" si="52"/>
        <v>9239248.6899999864</v>
      </c>
      <c r="AAC35" s="188">
        <f t="shared" si="52"/>
        <v>15370071.330000008</v>
      </c>
      <c r="AAD35" s="188">
        <f t="shared" si="52"/>
        <v>4316427.0099999933</v>
      </c>
      <c r="AAE35" s="188">
        <f t="shared" si="52"/>
        <v>2900508.7199999979</v>
      </c>
      <c r="AAF35" s="188">
        <f t="shared" ref="AAF35:ACQ35" si="53">SUM(AAF17-AAF16-AAF33+AAF29)</f>
        <v>27963972.710000038</v>
      </c>
      <c r="AAG35" s="188">
        <f t="shared" si="53"/>
        <v>22431170.919999972</v>
      </c>
      <c r="AAH35" s="188">
        <f t="shared" si="53"/>
        <v>1103644.989999989</v>
      </c>
      <c r="AAI35" s="188">
        <f t="shared" si="53"/>
        <v>3792616.5099999569</v>
      </c>
      <c r="AAJ35" s="188">
        <f t="shared" si="53"/>
        <v>8627994.1999999955</v>
      </c>
      <c r="AAK35" s="188">
        <f t="shared" si="53"/>
        <v>8701480.7700000033</v>
      </c>
      <c r="AAL35" s="188">
        <f t="shared" si="53"/>
        <v>8197997.257099987</v>
      </c>
      <c r="AAM35" s="188">
        <f t="shared" si="53"/>
        <v>6691563.9600008726</v>
      </c>
      <c r="AAN35" s="188">
        <f t="shared" si="53"/>
        <v>4422076.2699999968</v>
      </c>
      <c r="AAO35" s="188">
        <f t="shared" si="53"/>
        <v>6212023.9500000281</v>
      </c>
      <c r="AAP35" s="188">
        <f t="shared" si="53"/>
        <v>15645816.720000001</v>
      </c>
      <c r="AAQ35" s="188">
        <f t="shared" si="53"/>
        <v>-9756995.369999975</v>
      </c>
      <c r="AAR35" s="188">
        <f t="shared" si="53"/>
        <v>10853514.519999975</v>
      </c>
      <c r="AAS35" s="188">
        <f t="shared" si="53"/>
        <v>5466548.6600000244</v>
      </c>
      <c r="AAT35" s="188">
        <f t="shared" si="53"/>
        <v>3233269.7700000172</v>
      </c>
      <c r="AAU35" s="188">
        <f t="shared" si="53"/>
        <v>10972363.240000024</v>
      </c>
      <c r="AAV35" s="188">
        <f t="shared" si="53"/>
        <v>5475225.219999982</v>
      </c>
      <c r="AAW35" s="188">
        <f t="shared" si="53"/>
        <v>-4631821.0100000119</v>
      </c>
      <c r="AAX35" s="188">
        <f t="shared" si="53"/>
        <v>5366888.7100003287</v>
      </c>
      <c r="AAY35" s="188">
        <f t="shared" si="53"/>
        <v>7546455.1099999528</v>
      </c>
      <c r="AAZ35" s="188">
        <f t="shared" si="53"/>
        <v>2760911.8299999833</v>
      </c>
      <c r="ABA35" s="188">
        <f t="shared" si="53"/>
        <v>7269135.0000000335</v>
      </c>
      <c r="ABB35" s="188">
        <f t="shared" si="53"/>
        <v>6975693.3699999964</v>
      </c>
      <c r="ABC35" s="188">
        <f t="shared" si="53"/>
        <v>4645874.16</v>
      </c>
      <c r="ABD35" s="188">
        <f t="shared" si="53"/>
        <v>-1874187.4900000207</v>
      </c>
      <c r="ABE35" s="188">
        <f t="shared" si="53"/>
        <v>-69450.939999994822</v>
      </c>
      <c r="ABF35" s="188">
        <f t="shared" si="53"/>
        <v>71931330.9799999</v>
      </c>
      <c r="ABG35" s="188">
        <f t="shared" si="53"/>
        <v>-8424146.4900000989</v>
      </c>
      <c r="ABH35" s="188">
        <f t="shared" si="53"/>
        <v>2361453.9000000055</v>
      </c>
      <c r="ABI35" s="188">
        <f t="shared" si="53"/>
        <v>3190838.2200000081</v>
      </c>
      <c r="ABJ35" s="188">
        <f t="shared" si="53"/>
        <v>1611280.3499999885</v>
      </c>
      <c r="ABK35" s="188">
        <f t="shared" si="53"/>
        <v>13168651.759999972</v>
      </c>
      <c r="ABL35" s="188">
        <f t="shared" si="53"/>
        <v>13207779.180000007</v>
      </c>
      <c r="ABM35" s="188">
        <f t="shared" si="53"/>
        <v>3614469.320000276</v>
      </c>
      <c r="ABN35" s="188">
        <f t="shared" si="53"/>
        <v>24499115.279999971</v>
      </c>
      <c r="ABO35" s="188">
        <f t="shared" si="53"/>
        <v>689922.50000000093</v>
      </c>
      <c r="ABP35" s="188">
        <f t="shared" si="53"/>
        <v>-4728321.7499999795</v>
      </c>
      <c r="ABQ35" s="188">
        <f t="shared" si="53"/>
        <v>-7746140.939999979</v>
      </c>
      <c r="ABR35" s="188">
        <f t="shared" si="53"/>
        <v>4144187.4000000097</v>
      </c>
      <c r="ABS35" s="188">
        <f t="shared" si="53"/>
        <v>-345998.3300000038</v>
      </c>
      <c r="ABT35" s="188">
        <f t="shared" si="53"/>
        <v>11978582.570000019</v>
      </c>
      <c r="ABU35" s="188">
        <f t="shared" si="53"/>
        <v>4120019.6800000034</v>
      </c>
      <c r="ABV35" s="188">
        <f t="shared" si="53"/>
        <v>-24120904.790000148</v>
      </c>
      <c r="ABW35" s="188">
        <f t="shared" si="53"/>
        <v>-1513561.6499999966</v>
      </c>
      <c r="ABX35" s="188">
        <f t="shared" si="53"/>
        <v>8182371.169999944</v>
      </c>
      <c r="ABY35" s="188">
        <f t="shared" si="53"/>
        <v>1682829.2900000033</v>
      </c>
      <c r="ABZ35" s="188">
        <f t="shared" si="53"/>
        <v>4241228.5499999821</v>
      </c>
      <c r="ACA35" s="188">
        <f t="shared" si="53"/>
        <v>19181288.860000025</v>
      </c>
      <c r="ACB35" s="188">
        <f t="shared" si="53"/>
        <v>2771321.4099999997</v>
      </c>
      <c r="ACC35" s="188">
        <f t="shared" si="53"/>
        <v>10623044.439999994</v>
      </c>
      <c r="ACD35" s="188">
        <f t="shared" si="53"/>
        <v>485779.90000001481</v>
      </c>
      <c r="ACE35" s="188">
        <f t="shared" si="53"/>
        <v>3452074.2999999858</v>
      </c>
      <c r="ACF35" s="188">
        <f t="shared" si="53"/>
        <v>2420785.8300000015</v>
      </c>
      <c r="ACG35" s="188">
        <f t="shared" si="53"/>
        <v>129104470.22000042</v>
      </c>
      <c r="ACH35" s="188">
        <f t="shared" si="53"/>
        <v>1114498.9400000023</v>
      </c>
      <c r="ACI35" s="188">
        <f t="shared" si="53"/>
        <v>4323595.9599999953</v>
      </c>
      <c r="ACJ35" s="188">
        <f t="shared" si="53"/>
        <v>9737023.3099999856</v>
      </c>
      <c r="ACK35" s="188">
        <f t="shared" si="53"/>
        <v>-6325159.6599999955</v>
      </c>
      <c r="ACL35" s="188">
        <f t="shared" si="53"/>
        <v>14914376.770000024</v>
      </c>
      <c r="ACM35" s="188">
        <f t="shared" si="53"/>
        <v>-14306805.749999989</v>
      </c>
      <c r="ACN35" s="188">
        <f t="shared" si="53"/>
        <v>36357186.129999988</v>
      </c>
      <c r="ACO35" s="188">
        <f t="shared" si="53"/>
        <v>74519714.930000007</v>
      </c>
      <c r="ACP35" s="188">
        <f t="shared" si="53"/>
        <v>4661887.9000000004</v>
      </c>
      <c r="ACQ35" s="188">
        <f t="shared" si="53"/>
        <v>6922087.8799999654</v>
      </c>
      <c r="ACR35" s="188">
        <f t="shared" ref="ACR35:AFC35" si="54">SUM(ACR17-ACR16-ACR33+ACR29)</f>
        <v>5468299.200000016</v>
      </c>
      <c r="ACS35" s="188">
        <f t="shared" si="54"/>
        <v>16320815.849999988</v>
      </c>
      <c r="ACT35" s="188">
        <f t="shared" si="54"/>
        <v>83680075.100000083</v>
      </c>
      <c r="ACU35" s="188">
        <f t="shared" si="54"/>
        <v>-1096623.4399999976</v>
      </c>
      <c r="ACV35" s="188">
        <f t="shared" si="54"/>
        <v>4207790.4859999977</v>
      </c>
      <c r="ACW35" s="188">
        <f t="shared" si="54"/>
        <v>5277465.3299999982</v>
      </c>
      <c r="ACX35" s="188">
        <f t="shared" si="54"/>
        <v>3580995.9000000069</v>
      </c>
      <c r="ACY35" s="188">
        <f t="shared" si="54"/>
        <v>1191563.1799999913</v>
      </c>
      <c r="ACZ35" s="188">
        <f t="shared" si="54"/>
        <v>-4312206.1400000164</v>
      </c>
      <c r="ADA35" s="188">
        <f t="shared" si="54"/>
        <v>1968847.699999996</v>
      </c>
      <c r="ADB35" s="188">
        <f t="shared" si="54"/>
        <v>1671332.8399999919</v>
      </c>
      <c r="ADC35" s="188">
        <f t="shared" si="54"/>
        <v>5938699.5500000007</v>
      </c>
      <c r="ADD35" s="188">
        <f t="shared" si="54"/>
        <v>23733166.259999856</v>
      </c>
      <c r="ADE35" s="188">
        <f t="shared" si="54"/>
        <v>8321669.5799999833</v>
      </c>
      <c r="ADF35" s="188">
        <f t="shared" si="54"/>
        <v>7188891.0100000054</v>
      </c>
      <c r="ADG35" s="188">
        <f t="shared" si="54"/>
        <v>13817168.830000017</v>
      </c>
      <c r="ADH35" s="188">
        <f t="shared" si="54"/>
        <v>1802294.7500000317</v>
      </c>
      <c r="ADI35" s="188">
        <f t="shared" si="54"/>
        <v>-2863892.8699999955</v>
      </c>
      <c r="ADJ35" s="188">
        <f t="shared" si="54"/>
        <v>11008213.850000003</v>
      </c>
      <c r="ADK35" s="188">
        <f t="shared" si="54"/>
        <v>2800254.3199999966</v>
      </c>
      <c r="ADL35" s="188">
        <f t="shared" si="54"/>
        <v>7328453.6299999803</v>
      </c>
      <c r="ADM35" s="188">
        <f t="shared" si="54"/>
        <v>125214617.43999982</v>
      </c>
      <c r="ADN35" s="188">
        <f t="shared" si="54"/>
        <v>21678701.909999989</v>
      </c>
      <c r="ADO35" s="188">
        <f t="shared" si="54"/>
        <v>-19751011.790000029</v>
      </c>
      <c r="ADP35" s="188">
        <f t="shared" si="54"/>
        <v>21019505.400000058</v>
      </c>
      <c r="ADQ35" s="188">
        <f t="shared" si="54"/>
        <v>4447529.1200000066</v>
      </c>
      <c r="ADR35" s="188">
        <f t="shared" si="54"/>
        <v>5266236.8100000136</v>
      </c>
      <c r="ADS35" s="188">
        <f t="shared" si="54"/>
        <v>-824409.35999995749</v>
      </c>
      <c r="ADT35" s="188">
        <f t="shared" si="54"/>
        <v>1491079.2600000086</v>
      </c>
      <c r="ADU35" s="188">
        <f t="shared" si="54"/>
        <v>-8627964.5200002939</v>
      </c>
      <c r="ADV35" s="188">
        <f t="shared" si="54"/>
        <v>15763219.199999925</v>
      </c>
      <c r="ADW35" s="188">
        <f t="shared" si="54"/>
        <v>-9985843.0200000964</v>
      </c>
      <c r="ADX35" s="188">
        <f t="shared" si="54"/>
        <v>1640736.629999985</v>
      </c>
      <c r="ADY35" s="188">
        <f t="shared" si="54"/>
        <v>10222106.910000011</v>
      </c>
      <c r="ADZ35" s="188">
        <f t="shared" si="54"/>
        <v>7268589.0300000105</v>
      </c>
      <c r="AEA35" s="188">
        <f t="shared" si="54"/>
        <v>7008164.8300000159</v>
      </c>
      <c r="AEB35" s="188">
        <f t="shared" si="54"/>
        <v>-1909789.2699999958</v>
      </c>
      <c r="AEC35" s="188">
        <f t="shared" si="54"/>
        <v>-901029.40999997407</v>
      </c>
      <c r="AED35" s="188">
        <f t="shared" si="54"/>
        <v>2011688.3899999978</v>
      </c>
      <c r="AEE35" s="188">
        <f t="shared" si="54"/>
        <v>-14865817.900000017</v>
      </c>
      <c r="AEF35" s="188">
        <f t="shared" si="54"/>
        <v>-10792810.310000004</v>
      </c>
      <c r="AEG35" s="188">
        <f t="shared" si="54"/>
        <v>-4102995.6600000039</v>
      </c>
      <c r="AEH35" s="188">
        <f t="shared" si="54"/>
        <v>-2636618.1399999922</v>
      </c>
      <c r="AEI35" s="188">
        <f t="shared" si="54"/>
        <v>1296591.0999999586</v>
      </c>
      <c r="AEJ35" s="188">
        <f t="shared" si="54"/>
        <v>-13493750.269999972</v>
      </c>
      <c r="AEK35" s="188">
        <f t="shared" si="54"/>
        <v>2946807.0800000159</v>
      </c>
      <c r="AEL35" s="188">
        <f t="shared" si="54"/>
        <v>8067852.5799999442</v>
      </c>
      <c r="AEM35" s="188">
        <f t="shared" si="54"/>
        <v>-4802857.2699999968</v>
      </c>
      <c r="AEN35" s="188">
        <f t="shared" si="54"/>
        <v>9412488.5199999698</v>
      </c>
      <c r="AEO35" s="188">
        <f t="shared" si="54"/>
        <v>126925932.64999968</v>
      </c>
      <c r="AEP35" s="188">
        <f t="shared" si="54"/>
        <v>2727850.0300000161</v>
      </c>
      <c r="AEQ35" s="188">
        <f t="shared" si="54"/>
        <v>3738379.4999999516</v>
      </c>
      <c r="AER35" s="188">
        <f t="shared" si="54"/>
        <v>-3498089.3700000243</v>
      </c>
      <c r="AES35" s="188">
        <f t="shared" si="54"/>
        <v>489743.21999997925</v>
      </c>
      <c r="AET35" s="188">
        <f t="shared" si="54"/>
        <v>29037754.579999998</v>
      </c>
      <c r="AEU35" s="188">
        <f t="shared" si="54"/>
        <v>7803512.7899999954</v>
      </c>
      <c r="AEV35" s="188">
        <f t="shared" si="54"/>
        <v>5692938.4799999669</v>
      </c>
      <c r="AEW35" s="188">
        <f t="shared" si="54"/>
        <v>7950277.1600000113</v>
      </c>
      <c r="AEX35" s="188">
        <f t="shared" si="54"/>
        <v>5862260.9699999923</v>
      </c>
      <c r="AEY35" s="188">
        <f t="shared" si="54"/>
        <v>37578966.490000084</v>
      </c>
      <c r="AEZ35" s="188">
        <f t="shared" si="54"/>
        <v>19225767.668999881</v>
      </c>
      <c r="AFA35" s="188">
        <f t="shared" si="54"/>
        <v>9332128.9299999923</v>
      </c>
      <c r="AFB35" s="188">
        <f t="shared" si="54"/>
        <v>1839077.290000014</v>
      </c>
      <c r="AFC35" s="188">
        <f t="shared" si="54"/>
        <v>8557209.5900000297</v>
      </c>
      <c r="AFD35" s="188">
        <f t="shared" ref="AFD35:AHN35" si="55">SUM(AFD17-AFD16-AFD33+AFD29)</f>
        <v>11633586.959999997</v>
      </c>
      <c r="AFE35" s="188">
        <f t="shared" si="55"/>
        <v>-887043.67000002507</v>
      </c>
      <c r="AFF35" s="188">
        <f t="shared" si="55"/>
        <v>9184300.7600000072</v>
      </c>
      <c r="AFG35" s="188">
        <f t="shared" si="55"/>
        <v>-8759103.2499999851</v>
      </c>
      <c r="AFH35" s="188">
        <f t="shared" si="55"/>
        <v>4414418.9800000517</v>
      </c>
      <c r="AFI35" s="188">
        <f t="shared" si="55"/>
        <v>-3250694.2700000489</v>
      </c>
      <c r="AFJ35" s="188">
        <f t="shared" si="55"/>
        <v>5738854.9399999809</v>
      </c>
      <c r="AFK35" s="188">
        <f t="shared" si="55"/>
        <v>1776719.0499999728</v>
      </c>
      <c r="AFL35" s="188">
        <f t="shared" si="55"/>
        <v>10325766.90000058</v>
      </c>
      <c r="AFM35" s="188">
        <f t="shared" si="55"/>
        <v>10627703.809999967</v>
      </c>
      <c r="AFN35" s="188">
        <f t="shared" si="55"/>
        <v>18023232.229999952</v>
      </c>
      <c r="AFO35" s="188">
        <f t="shared" si="55"/>
        <v>28787318.089999989</v>
      </c>
      <c r="AFP35" s="188">
        <f t="shared" si="55"/>
        <v>9606457.6999999546</v>
      </c>
      <c r="AFQ35" s="188">
        <f t="shared" si="55"/>
        <v>6067397.9000000041</v>
      </c>
      <c r="AFR35" s="188">
        <f t="shared" si="55"/>
        <v>5781263.929999996</v>
      </c>
      <c r="AFS35" s="188">
        <f t="shared" si="55"/>
        <v>18144547.180000007</v>
      </c>
      <c r="AFT35" s="188">
        <f t="shared" si="55"/>
        <v>17907730.299999967</v>
      </c>
      <c r="AFU35" s="188">
        <f t="shared" si="55"/>
        <v>6930962.5599999996</v>
      </c>
      <c r="AFV35" s="188">
        <f t="shared" si="55"/>
        <v>22209662.849999979</v>
      </c>
      <c r="AFW35" s="188">
        <f t="shared" si="55"/>
        <v>12653073.939999983</v>
      </c>
      <c r="AFX35" s="188">
        <f t="shared" si="55"/>
        <v>20383330.219999917</v>
      </c>
      <c r="AFY35" s="188">
        <f t="shared" si="55"/>
        <v>8715505.0699999891</v>
      </c>
      <c r="AFZ35" s="188">
        <f t="shared" si="55"/>
        <v>5739650.6900000088</v>
      </c>
      <c r="AGA35" s="188">
        <f t="shared" si="55"/>
        <v>-137837.28000002541</v>
      </c>
      <c r="AGB35" s="188">
        <f t="shared" si="55"/>
        <v>-241894.71999996901</v>
      </c>
      <c r="AGC35" s="188">
        <f t="shared" si="55"/>
        <v>-3163851.0600000229</v>
      </c>
      <c r="AGD35" s="188">
        <f t="shared" si="55"/>
        <v>5319182.1460000053</v>
      </c>
      <c r="AGE35" s="188">
        <f t="shared" si="55"/>
        <v>1736156.4900000142</v>
      </c>
      <c r="AGF35" s="188">
        <f t="shared" si="55"/>
        <v>1668098.9000000018</v>
      </c>
      <c r="AGG35" s="188">
        <f t="shared" si="55"/>
        <v>2781093.1299999636</v>
      </c>
      <c r="AGH35" s="188">
        <f t="shared" si="55"/>
        <v>1001522.1499999994</v>
      </c>
      <c r="AGI35" s="188">
        <f t="shared" si="55"/>
        <v>167281839.16999987</v>
      </c>
      <c r="AGJ35" s="188">
        <f t="shared" si="55"/>
        <v>-1022531.2599999793</v>
      </c>
      <c r="AGK35" s="188">
        <f t="shared" si="55"/>
        <v>8518450.2099999767</v>
      </c>
      <c r="AGL35" s="188">
        <f t="shared" si="55"/>
        <v>3445243.8799999934</v>
      </c>
      <c r="AGM35" s="188">
        <f t="shared" si="55"/>
        <v>5185188.3099999651</v>
      </c>
      <c r="AGN35" s="188">
        <f t="shared" si="55"/>
        <v>21559045.630000029</v>
      </c>
      <c r="AGO35" s="188">
        <f t="shared" si="55"/>
        <v>-2318983.9000000022</v>
      </c>
      <c r="AGP35" s="188">
        <f t="shared" si="55"/>
        <v>10709108.930000018</v>
      </c>
      <c r="AGQ35" s="188">
        <f t="shared" si="55"/>
        <v>-21510549.669999897</v>
      </c>
      <c r="AGR35" s="188">
        <f t="shared" si="55"/>
        <v>3825911.8000003099</v>
      </c>
      <c r="AGS35" s="188">
        <f t="shared" si="55"/>
        <v>10429684.499999966</v>
      </c>
      <c r="AGT35" s="188">
        <f t="shared" si="55"/>
        <v>7242984.7499999423</v>
      </c>
      <c r="AGU35" s="188">
        <f t="shared" si="55"/>
        <v>-3793112.560000062</v>
      </c>
      <c r="AGV35" s="188">
        <f t="shared" si="55"/>
        <v>5223122.1299999617</v>
      </c>
      <c r="AGW35" s="188">
        <f t="shared" si="55"/>
        <v>7009570.7000000058</v>
      </c>
      <c r="AGX35" s="188">
        <f t="shared" si="55"/>
        <v>-174484.01000006124</v>
      </c>
      <c r="AGY35" s="188">
        <f t="shared" si="55"/>
        <v>7228348.8899999764</v>
      </c>
      <c r="AGZ35" s="188">
        <f t="shared" si="55"/>
        <v>81444785.26000002</v>
      </c>
      <c r="AHA35" s="188">
        <f t="shared" si="55"/>
        <v>27345406.449999988</v>
      </c>
      <c r="AHB35" s="188">
        <f t="shared" si="55"/>
        <v>1606135.3599999985</v>
      </c>
      <c r="AHC35" s="188">
        <f t="shared" si="55"/>
        <v>509742.99999999627</v>
      </c>
      <c r="AHD35" s="188">
        <f t="shared" si="55"/>
        <v>4323485.0299999919</v>
      </c>
      <c r="AHE35" s="188">
        <f t="shared" si="55"/>
        <v>3557490.7199999895</v>
      </c>
      <c r="AHF35" s="188">
        <f t="shared" si="55"/>
        <v>6047369.0900000157</v>
      </c>
      <c r="AHG35" s="188">
        <f t="shared" si="55"/>
        <v>-1026821.7500000061</v>
      </c>
      <c r="AHH35" s="188">
        <f t="shared" si="55"/>
        <v>-8487897.0300000608</v>
      </c>
      <c r="AHI35" s="188">
        <f t="shared" si="55"/>
        <v>9900512.6800000183</v>
      </c>
      <c r="AHJ35" s="188">
        <f t="shared" si="55"/>
        <v>-72071.609999980312</v>
      </c>
      <c r="AHK35" s="188">
        <f t="shared" si="55"/>
        <v>3941477.8400000082</v>
      </c>
      <c r="AHL35" s="188">
        <f t="shared" si="55"/>
        <v>4675065.5799999703</v>
      </c>
      <c r="AHM35" s="188">
        <f t="shared" si="55"/>
        <v>1649953.260000011</v>
      </c>
      <c r="AHN35" s="188">
        <f t="shared" si="55"/>
        <v>3400839.2199999988</v>
      </c>
    </row>
    <row r="36" spans="1:898" ht="21" x14ac:dyDescent="0.35">
      <c r="A36" s="92" t="s">
        <v>43</v>
      </c>
      <c r="B36" s="5" t="s">
        <v>2291</v>
      </c>
      <c r="C36" s="90">
        <v>671274419.24000013</v>
      </c>
      <c r="D36" s="90">
        <v>3985306.1600000006</v>
      </c>
      <c r="E36" s="90">
        <v>6374060.4400000079</v>
      </c>
      <c r="F36" s="90">
        <v>6523610.5499999961</v>
      </c>
      <c r="G36" s="90">
        <v>62504855.589999996</v>
      </c>
      <c r="H36" s="90">
        <v>-13196945.700000005</v>
      </c>
      <c r="I36" s="90">
        <v>280443694.92000008</v>
      </c>
      <c r="J36" s="90">
        <v>97263784.669999987</v>
      </c>
      <c r="K36" s="90">
        <v>36767010.86999999</v>
      </c>
      <c r="L36" s="90">
        <v>6221042.7900000056</v>
      </c>
      <c r="M36" s="90">
        <v>7738129.099999995</v>
      </c>
      <c r="N36" s="90">
        <v>8628879.4199999962</v>
      </c>
      <c r="O36" s="90">
        <v>73388673.870000005</v>
      </c>
      <c r="P36" s="90">
        <v>3872407.6499999948</v>
      </c>
      <c r="Q36" s="90">
        <v>4668157.7599999942</v>
      </c>
      <c r="R36" s="90">
        <v>9232734.0200000051</v>
      </c>
      <c r="S36" s="90">
        <v>14115333.259999996</v>
      </c>
      <c r="T36" s="90">
        <v>4340997.0500000017</v>
      </c>
      <c r="U36" s="90">
        <v>776504525.09999955</v>
      </c>
      <c r="V36" s="90">
        <v>8979563.1399999876</v>
      </c>
      <c r="W36" s="90">
        <v>9659929.4899999965</v>
      </c>
      <c r="X36" s="90">
        <v>91222101.820000023</v>
      </c>
      <c r="Y36" s="90">
        <v>789062.70999999868</v>
      </c>
      <c r="Z36" s="90">
        <v>1170760.1899999953</v>
      </c>
      <c r="AA36" s="90">
        <v>3186621.8899999983</v>
      </c>
      <c r="AB36" s="90">
        <v>48343198.500000082</v>
      </c>
      <c r="AC36" s="90">
        <v>14463851.740000019</v>
      </c>
      <c r="AD36" s="90">
        <v>-2798514.0400000061</v>
      </c>
      <c r="AE36" s="90">
        <v>-6378436.1799999876</v>
      </c>
      <c r="AF36" s="90">
        <v>165515.67000000281</v>
      </c>
      <c r="AG36" s="90">
        <v>-14453471.760000039</v>
      </c>
      <c r="AH36" s="90">
        <v>1024601.7499999949</v>
      </c>
      <c r="AI36" s="90">
        <v>8488248.870000001</v>
      </c>
      <c r="AJ36" s="90">
        <v>-2753673.0100000026</v>
      </c>
      <c r="AK36" s="90">
        <v>63332342.170000002</v>
      </c>
      <c r="AL36" s="90">
        <v>-1603731.090000018</v>
      </c>
      <c r="AM36" s="90">
        <v>39261146.700000003</v>
      </c>
      <c r="AN36" s="90">
        <v>7049871.6100000022</v>
      </c>
      <c r="AO36" s="90">
        <v>233779.07999998669</v>
      </c>
      <c r="AP36" s="90">
        <v>6559205.5499999933</v>
      </c>
      <c r="AQ36" s="90">
        <v>1042726.3099999999</v>
      </c>
      <c r="AR36" s="90">
        <v>966447.73999999673</v>
      </c>
      <c r="AS36" s="90">
        <v>264325829.10999992</v>
      </c>
      <c r="AT36" s="90">
        <v>4054348.9900000007</v>
      </c>
      <c r="AU36" s="90">
        <v>29369.049999999857</v>
      </c>
      <c r="AV36" s="90">
        <v>8421711.200000003</v>
      </c>
      <c r="AW36" s="90">
        <v>528812.38999999664</v>
      </c>
      <c r="AX36" s="90">
        <v>5386878.9800000042</v>
      </c>
      <c r="AY36" s="90">
        <v>16832619.61999999</v>
      </c>
      <c r="AZ36" s="90">
        <v>8471680.1400000025</v>
      </c>
      <c r="BA36" s="90">
        <v>857585.35000000149</v>
      </c>
      <c r="BB36" s="90">
        <v>5017116.0999999959</v>
      </c>
      <c r="BC36" s="90">
        <v>5031101.6900000013</v>
      </c>
      <c r="BD36" s="90">
        <v>1756663.5600000015</v>
      </c>
      <c r="BE36" s="90">
        <v>11696674.500000011</v>
      </c>
      <c r="BF36" s="90">
        <v>8378289.8599999994</v>
      </c>
      <c r="BG36" s="90">
        <v>24280579.709999997</v>
      </c>
      <c r="BH36" s="90">
        <v>1482397.2599999956</v>
      </c>
      <c r="BI36" s="90">
        <v>84709708.309999987</v>
      </c>
      <c r="BJ36" s="90">
        <v>4900828.2499999963</v>
      </c>
      <c r="BK36" s="90">
        <v>2222705.2499999991</v>
      </c>
      <c r="BL36" s="90">
        <v>2035216.649999998</v>
      </c>
      <c r="BM36" s="90">
        <v>6063678.0799999982</v>
      </c>
      <c r="BN36" s="90">
        <v>1937287.1100000003</v>
      </c>
      <c r="BO36" s="90">
        <v>766891.04</v>
      </c>
      <c r="BP36" s="90">
        <v>273370.32</v>
      </c>
      <c r="BQ36" s="90">
        <v>287170294.49999994</v>
      </c>
      <c r="BR36" s="90">
        <v>13188880.840000002</v>
      </c>
      <c r="BS36" s="90">
        <v>3888584.1199999969</v>
      </c>
      <c r="BT36" s="90">
        <v>3581807.63</v>
      </c>
      <c r="BU36" s="90">
        <v>3891997.6300000004</v>
      </c>
      <c r="BV36" s="90">
        <v>5880683.3999999994</v>
      </c>
      <c r="BW36" s="90">
        <v>9167684.089999998</v>
      </c>
      <c r="BX36" s="90">
        <v>8529371.5100000016</v>
      </c>
      <c r="BY36" s="90">
        <v>79487747.89000003</v>
      </c>
      <c r="BZ36" s="90">
        <v>5495628.6999999983</v>
      </c>
      <c r="CA36" s="90">
        <v>1414713.2499999998</v>
      </c>
      <c r="CB36" s="90">
        <v>13003741.119999999</v>
      </c>
      <c r="CC36" s="90">
        <v>4692737.3600000022</v>
      </c>
      <c r="CD36" s="90">
        <v>4694230.4199999981</v>
      </c>
      <c r="CE36" s="90">
        <v>2128464.9400000018</v>
      </c>
      <c r="CF36" s="90">
        <v>1355666364.4299998</v>
      </c>
      <c r="CG36" s="90">
        <v>13977581.899999991</v>
      </c>
      <c r="CH36" s="90">
        <v>17270683.679999992</v>
      </c>
      <c r="CI36" s="90">
        <v>9046002.5100000035</v>
      </c>
      <c r="CJ36" s="90">
        <v>28216992.70000001</v>
      </c>
      <c r="CK36" s="90">
        <v>17345045.680000003</v>
      </c>
      <c r="CL36" s="90">
        <v>12721652.159999995</v>
      </c>
      <c r="CM36" s="90">
        <v>5847509.950000002</v>
      </c>
      <c r="CN36" s="90">
        <v>6672685.7600000007</v>
      </c>
      <c r="CO36" s="90">
        <v>19979975.850000016</v>
      </c>
      <c r="CP36" s="90">
        <v>10752601.040000005</v>
      </c>
      <c r="CQ36" s="90">
        <v>18843727.359999992</v>
      </c>
      <c r="CR36" s="90">
        <v>18420233.329999991</v>
      </c>
      <c r="CS36" s="90">
        <v>139708336.30999997</v>
      </c>
      <c r="CT36" s="90">
        <v>7234524.1899999995</v>
      </c>
      <c r="CU36" s="90">
        <v>5150354.9099999983</v>
      </c>
      <c r="CV36" s="90">
        <v>4696859.8299999945</v>
      </c>
      <c r="CW36" s="90">
        <v>8873073.3200000003</v>
      </c>
      <c r="CX36" s="90">
        <v>5519156.3800000092</v>
      </c>
      <c r="CY36" s="90">
        <v>3027577.4099999988</v>
      </c>
      <c r="CZ36" s="90">
        <v>4487220.7500000047</v>
      </c>
      <c r="DA36" s="90">
        <v>26651340.009999976</v>
      </c>
      <c r="DB36" s="90">
        <v>140563777.63999993</v>
      </c>
      <c r="DC36" s="90">
        <v>-4758880.049999998</v>
      </c>
      <c r="DD36" s="90">
        <v>-3932108.23</v>
      </c>
      <c r="DE36" s="90">
        <v>773847.26000000583</v>
      </c>
      <c r="DF36" s="90">
        <v>-6854247.7600000026</v>
      </c>
      <c r="DG36" s="90">
        <v>-12399838.290000007</v>
      </c>
      <c r="DH36" s="90">
        <v>-4021637.8200000008</v>
      </c>
      <c r="DI36" s="90">
        <v>5173144.459999999</v>
      </c>
      <c r="DJ36" s="90">
        <v>968645962.48999953</v>
      </c>
      <c r="DK36" s="90">
        <v>3875431.419999999</v>
      </c>
      <c r="DL36" s="90">
        <v>30925436.309999995</v>
      </c>
      <c r="DM36" s="90">
        <v>18607097.890000008</v>
      </c>
      <c r="DN36" s="90">
        <v>9513598.6000000015</v>
      </c>
      <c r="DO36" s="90">
        <v>12518362.260000009</v>
      </c>
      <c r="DP36" s="90">
        <v>69561890.859799966</v>
      </c>
      <c r="DQ36" s="90">
        <v>26101456.18</v>
      </c>
      <c r="DR36" s="90">
        <v>14645887.859999996</v>
      </c>
      <c r="DS36" s="90">
        <v>163849269.34999996</v>
      </c>
      <c r="DT36" s="90">
        <v>-17738473.34</v>
      </c>
      <c r="DU36" s="90">
        <v>17821163.36999999</v>
      </c>
      <c r="DV36" s="90">
        <v>11017563.770000009</v>
      </c>
      <c r="DW36" s="90">
        <v>16554963.060000008</v>
      </c>
      <c r="DX36" s="90">
        <v>431051.64999998617</v>
      </c>
      <c r="DY36" s="90">
        <v>5664296.2800000049</v>
      </c>
      <c r="DZ36" s="90">
        <v>4001799.9400000004</v>
      </c>
      <c r="EA36" s="90">
        <v>1811815.9200000032</v>
      </c>
      <c r="EB36" s="90">
        <v>1629372.0299999961</v>
      </c>
      <c r="EC36" s="90">
        <v>-29276598.930000007</v>
      </c>
      <c r="ED36" s="90">
        <v>66707892.700000033</v>
      </c>
      <c r="EE36" s="90">
        <v>130265001.75999996</v>
      </c>
      <c r="EF36" s="90">
        <v>24219027.02</v>
      </c>
      <c r="EG36" s="90">
        <v>24849.500000002852</v>
      </c>
      <c r="EH36" s="90">
        <v>13941882.629999999</v>
      </c>
      <c r="EI36" s="90">
        <v>-24000267.819999993</v>
      </c>
      <c r="EJ36" s="90">
        <v>-1455261.5300000042</v>
      </c>
      <c r="EK36" s="90">
        <v>-4417018.0800000019</v>
      </c>
      <c r="EL36" s="90">
        <v>5253158.6800000053</v>
      </c>
      <c r="EM36" s="90">
        <v>160040855.67999998</v>
      </c>
      <c r="EN36" s="90">
        <v>904250.30000000051</v>
      </c>
      <c r="EO36" s="90">
        <v>-12993146.25</v>
      </c>
      <c r="EP36" s="90">
        <v>1243907.0500000005</v>
      </c>
      <c r="EQ36" s="90">
        <v>-2233249.3300000005</v>
      </c>
      <c r="ER36" s="90">
        <v>585360.55000000028</v>
      </c>
      <c r="ES36" s="90">
        <v>-10207321.5</v>
      </c>
      <c r="ET36" s="90">
        <v>4540998.1500000032</v>
      </c>
      <c r="EU36" s="90">
        <v>-3789858.639999995</v>
      </c>
      <c r="EV36" s="90">
        <v>220576302.36999995</v>
      </c>
      <c r="EW36" s="90">
        <v>25562718.829999991</v>
      </c>
      <c r="EX36" s="90">
        <v>26663864.639999986</v>
      </c>
      <c r="EY36" s="90">
        <v>25596220.060000002</v>
      </c>
      <c r="EZ36" s="90">
        <v>13652362.259999998</v>
      </c>
      <c r="FA36" s="90">
        <v>10220845.139999995</v>
      </c>
      <c r="FB36" s="90">
        <v>18427835.279999997</v>
      </c>
      <c r="FC36" s="90">
        <v>8506415.6699999981</v>
      </c>
      <c r="FD36" s="90">
        <v>16171563.280000009</v>
      </c>
      <c r="FE36" s="90">
        <v>18710136.710000008</v>
      </c>
      <c r="FF36" s="90">
        <v>9455245.4700000007</v>
      </c>
      <c r="FG36" s="90">
        <v>6356637.9999999972</v>
      </c>
      <c r="FH36" s="90">
        <v>104903964.63999997</v>
      </c>
      <c r="FI36" s="90">
        <v>-3227716.9899999988</v>
      </c>
      <c r="FJ36" s="90">
        <v>-2602139.59</v>
      </c>
      <c r="FK36" s="90">
        <v>-761251.64000000292</v>
      </c>
      <c r="FL36" s="90">
        <v>974406.14000000397</v>
      </c>
      <c r="FM36" s="90">
        <v>19227420.959999993</v>
      </c>
      <c r="FN36" s="90">
        <v>1145604.0499999977</v>
      </c>
      <c r="FO36" s="90">
        <v>7284271.7499999916</v>
      </c>
      <c r="FP36" s="90">
        <v>1210100443.4600003</v>
      </c>
      <c r="FQ36" s="90">
        <v>-1524847.3900000025</v>
      </c>
      <c r="FR36" s="90">
        <v>-7012109.2499999981</v>
      </c>
      <c r="FS36" s="90">
        <v>-5754906.5799999926</v>
      </c>
      <c r="FT36" s="90">
        <v>-700881.85999999917</v>
      </c>
      <c r="FU36" s="90">
        <v>6501875.9300000006</v>
      </c>
      <c r="FV36" s="90">
        <v>12009151.400000006</v>
      </c>
      <c r="FW36" s="90">
        <v>-17909867.459999997</v>
      </c>
      <c r="FX36" s="90">
        <v>-8748856.1199999973</v>
      </c>
      <c r="FY36" s="90">
        <v>11214627.220000001</v>
      </c>
      <c r="FZ36" s="90">
        <v>-20192581.239999987</v>
      </c>
      <c r="GA36" s="90">
        <v>-1049812.6599999976</v>
      </c>
      <c r="GB36" s="90">
        <v>2270748.1700000046</v>
      </c>
      <c r="GC36" s="90">
        <v>7691019.8899999969</v>
      </c>
      <c r="GD36" s="90">
        <v>58366386.770000018</v>
      </c>
      <c r="GE36" s="90">
        <v>1001497.5100000009</v>
      </c>
      <c r="GF36" s="90">
        <v>1436975.3199999975</v>
      </c>
      <c r="GG36" s="90">
        <v>-9216183.77999999</v>
      </c>
      <c r="GH36" s="90">
        <v>2386777.6599999964</v>
      </c>
      <c r="GI36" s="90">
        <v>-1177986.9100000011</v>
      </c>
      <c r="GJ36" s="90">
        <v>-8342904.0700000012</v>
      </c>
      <c r="GK36" s="90">
        <v>16010549.979999999</v>
      </c>
      <c r="GL36" s="90">
        <v>-672294.49000000092</v>
      </c>
      <c r="GM36" s="90">
        <v>360197.27999999956</v>
      </c>
      <c r="GN36" s="90">
        <v>809381.87000000034</v>
      </c>
      <c r="GO36" s="90">
        <v>-1432567.3799999994</v>
      </c>
      <c r="GP36" s="90">
        <v>83199309.439999983</v>
      </c>
      <c r="GQ36" s="90">
        <v>58591155.680000007</v>
      </c>
      <c r="GR36" s="90">
        <v>4933472.2099999972</v>
      </c>
      <c r="GS36" s="90">
        <v>20407911.019999992</v>
      </c>
      <c r="GT36" s="90">
        <v>240129.41000000009</v>
      </c>
      <c r="GU36" s="90">
        <v>-2665159.419999999</v>
      </c>
      <c r="GV36" s="90">
        <v>-334355.03000000154</v>
      </c>
      <c r="GW36" s="90">
        <v>3751810.2999999984</v>
      </c>
      <c r="GX36" s="90">
        <v>8054330.8700000048</v>
      </c>
      <c r="GY36" s="90">
        <v>6604112.0000000028</v>
      </c>
      <c r="GZ36" s="90">
        <v>2065460.0499999998</v>
      </c>
      <c r="HA36" s="90">
        <v>-5831951.6999999993</v>
      </c>
      <c r="HB36" s="90">
        <v>94685995.850000128</v>
      </c>
      <c r="HC36" s="90">
        <v>123802090.02000003</v>
      </c>
      <c r="HD36" s="90">
        <v>64201157.059999943</v>
      </c>
      <c r="HE36" s="90">
        <v>30159122.349999994</v>
      </c>
      <c r="HF36" s="90">
        <v>619587.24000000756</v>
      </c>
      <c r="HG36" s="90">
        <v>55417127.049999975</v>
      </c>
      <c r="HH36" s="90">
        <v>10644667.72000001</v>
      </c>
      <c r="HI36" s="90">
        <v>814466957.74000049</v>
      </c>
      <c r="HJ36" s="90">
        <v>44832509.679999992</v>
      </c>
      <c r="HK36" s="90">
        <v>69343445.340000004</v>
      </c>
      <c r="HL36" s="90">
        <v>103102681.55000004</v>
      </c>
      <c r="HM36" s="90">
        <v>251418.5800000063</v>
      </c>
      <c r="HN36" s="90">
        <v>27700482.350000009</v>
      </c>
      <c r="HO36" s="90">
        <v>53517759.610000007</v>
      </c>
      <c r="HP36" s="90">
        <v>6561516.1400000043</v>
      </c>
      <c r="HQ36" s="90">
        <v>516798798.15000015</v>
      </c>
      <c r="HR36" s="90">
        <v>-5302965.6199999694</v>
      </c>
      <c r="HS36" s="90">
        <v>1497952.7299999944</v>
      </c>
      <c r="HT36" s="90">
        <v>6774512.0899999989</v>
      </c>
      <c r="HU36" s="90">
        <v>10903288.126</v>
      </c>
      <c r="HV36" s="90">
        <v>1428068.48</v>
      </c>
      <c r="HW36" s="90">
        <v>26063700.43999999</v>
      </c>
      <c r="HX36" s="90">
        <v>-3730890.0399999982</v>
      </c>
      <c r="HY36" s="90">
        <v>2286774.0599999931</v>
      </c>
      <c r="HZ36" s="90">
        <v>5782091.5199999912</v>
      </c>
      <c r="IA36" s="90">
        <v>5183344.1400000053</v>
      </c>
      <c r="IB36" s="90">
        <v>35738141.669999994</v>
      </c>
      <c r="IC36" s="90">
        <v>-1119962.9799999988</v>
      </c>
      <c r="ID36" s="90">
        <v>3611894.7799999933</v>
      </c>
      <c r="IE36" s="90">
        <v>-2338496.3300000005</v>
      </c>
      <c r="IF36" s="90">
        <v>720295.61999999697</v>
      </c>
      <c r="IG36" s="90">
        <v>151081903.47999999</v>
      </c>
      <c r="IH36" s="90">
        <v>25611919.049999997</v>
      </c>
      <c r="II36" s="90">
        <v>-1243325.6100000029</v>
      </c>
      <c r="IJ36" s="90">
        <v>-22359363.839999977</v>
      </c>
      <c r="IK36" s="90">
        <v>-38091291.980000012</v>
      </c>
      <c r="IL36" s="90">
        <v>-1292552.6100000031</v>
      </c>
      <c r="IM36" s="90">
        <v>6415025.1399999987</v>
      </c>
      <c r="IN36" s="90">
        <v>-3524460.7999999993</v>
      </c>
      <c r="IO36" s="90">
        <v>4822139.7500000009</v>
      </c>
      <c r="IP36" s="90">
        <v>-11924831.209999999</v>
      </c>
      <c r="IQ36" s="90">
        <v>29820794.690000009</v>
      </c>
      <c r="IR36" s="90">
        <v>63044001.339999817</v>
      </c>
      <c r="IS36" s="90">
        <v>966369.11000000406</v>
      </c>
      <c r="IT36" s="90">
        <v>27532819.030000009</v>
      </c>
      <c r="IU36" s="90">
        <v>7256325.8099999931</v>
      </c>
      <c r="IV36" s="90">
        <v>35514808.140000008</v>
      </c>
      <c r="IW36" s="90">
        <v>2065379.8900000004</v>
      </c>
      <c r="IX36" s="90">
        <v>807275.29999999434</v>
      </c>
      <c r="IY36" s="90">
        <v>2058940.1699999997</v>
      </c>
      <c r="IZ36" s="90">
        <v>2156703.9100000015</v>
      </c>
      <c r="JA36" s="90">
        <v>-23342261.940000001</v>
      </c>
      <c r="JB36" s="90">
        <v>1772395.239999993</v>
      </c>
      <c r="JC36" s="90">
        <v>-6000427.8299999991</v>
      </c>
      <c r="JD36" s="90">
        <v>202266451.42000011</v>
      </c>
      <c r="JE36" s="90">
        <v>-20289123.030000001</v>
      </c>
      <c r="JF36" s="90">
        <v>9734228.5100000016</v>
      </c>
      <c r="JG36" s="90">
        <v>2824531.2400000007</v>
      </c>
      <c r="JH36" s="90">
        <v>3219458.0699999989</v>
      </c>
      <c r="JI36" s="90">
        <v>2106070.1899999995</v>
      </c>
      <c r="JJ36" s="90">
        <v>27879276.350000065</v>
      </c>
      <c r="JK36" s="90">
        <v>446184.23000000109</v>
      </c>
      <c r="JL36" s="90">
        <v>-1384629.5899999933</v>
      </c>
      <c r="JM36" s="90">
        <v>41427226.820000015</v>
      </c>
      <c r="JN36" s="90">
        <v>2798693.1399999997</v>
      </c>
      <c r="JO36" s="90">
        <v>-8921509.0300000012</v>
      </c>
      <c r="JP36" s="90">
        <v>2425472.8600000003</v>
      </c>
      <c r="JQ36" s="90">
        <v>271556157.13000023</v>
      </c>
      <c r="JR36" s="90">
        <v>61148415.190000035</v>
      </c>
      <c r="JS36" s="90">
        <v>20206795.309999991</v>
      </c>
      <c r="JT36" s="90">
        <v>5512927.4700000025</v>
      </c>
      <c r="JU36" s="90">
        <v>10510407.469999995</v>
      </c>
      <c r="JV36" s="90">
        <v>4169603.7900000024</v>
      </c>
      <c r="JW36" s="90">
        <v>8694434.94000002</v>
      </c>
      <c r="JX36" s="90">
        <v>16267531.179999992</v>
      </c>
      <c r="JY36" s="90">
        <v>15563257.470000003</v>
      </c>
      <c r="JZ36" s="90">
        <v>2332241.6599999983</v>
      </c>
      <c r="KA36" s="90">
        <v>17374664.239999995</v>
      </c>
      <c r="KB36" s="90">
        <v>6551700.5500000054</v>
      </c>
      <c r="KC36" s="90">
        <v>2085200.7500000002</v>
      </c>
      <c r="KD36" s="90">
        <v>4429328.32</v>
      </c>
      <c r="KE36" s="90">
        <v>14156793.140000004</v>
      </c>
      <c r="KF36" s="90">
        <v>790847112.68000019</v>
      </c>
      <c r="KG36" s="90">
        <v>31641739.120000008</v>
      </c>
      <c r="KH36" s="90">
        <v>55325153.770000018</v>
      </c>
      <c r="KI36" s="90">
        <v>13393734.539999999</v>
      </c>
      <c r="KJ36" s="90">
        <v>44174479.839999996</v>
      </c>
      <c r="KK36" s="90">
        <v>85717893.710000008</v>
      </c>
      <c r="KL36" s="90">
        <v>56419490.969999984</v>
      </c>
      <c r="KM36" s="90">
        <v>13883640.140000012</v>
      </c>
      <c r="KN36" s="90">
        <v>-498945.35999999591</v>
      </c>
      <c r="KO36" s="90">
        <v>40066236.240000032</v>
      </c>
      <c r="KP36" s="90">
        <v>14292423.819999995</v>
      </c>
      <c r="KQ36" s="90">
        <v>6249438.8700000113</v>
      </c>
      <c r="KR36" s="90">
        <v>-22460649.439999994</v>
      </c>
      <c r="KS36" s="90">
        <v>10830945.309999993</v>
      </c>
      <c r="KT36" s="90">
        <v>2878251.5599999954</v>
      </c>
      <c r="KU36" s="90">
        <v>37657182.480000034</v>
      </c>
      <c r="KV36" s="90">
        <v>84891358.179999992</v>
      </c>
      <c r="KW36" s="90">
        <v>153583261.30000022</v>
      </c>
      <c r="KX36" s="90">
        <v>1597730.2800000054</v>
      </c>
      <c r="KY36" s="90">
        <v>812522.85000000172</v>
      </c>
      <c r="KZ36" s="90">
        <v>762409.03000000352</v>
      </c>
      <c r="LA36" s="90">
        <v>6240622.230000006</v>
      </c>
      <c r="LB36" s="90">
        <v>5646838.1700000074</v>
      </c>
      <c r="LC36" s="90">
        <v>7174643.5300000068</v>
      </c>
      <c r="LD36" s="90">
        <v>1597645.3199999994</v>
      </c>
      <c r="LE36" s="90">
        <v>672125998.0199995</v>
      </c>
      <c r="LF36" s="90">
        <v>10683281.270000007</v>
      </c>
      <c r="LG36" s="90">
        <v>60372561.639999904</v>
      </c>
      <c r="LH36" s="90">
        <v>27687842.539999995</v>
      </c>
      <c r="LI36" s="90">
        <v>27379234.49000001</v>
      </c>
      <c r="LJ36" s="90">
        <v>257564.94000000285</v>
      </c>
      <c r="LK36" s="90">
        <v>1382992.8999999997</v>
      </c>
      <c r="LL36" s="90">
        <v>7943311.0899999924</v>
      </c>
      <c r="LM36" s="90">
        <v>11204805.810000004</v>
      </c>
      <c r="LN36" s="90">
        <v>56127.059999995865</v>
      </c>
      <c r="LO36" s="90">
        <v>198974.12000000145</v>
      </c>
      <c r="LP36" s="90">
        <v>-10868808.120000012</v>
      </c>
      <c r="LQ36" s="90">
        <v>-4476651.8300000038</v>
      </c>
      <c r="LR36" s="90">
        <v>23891554.100000001</v>
      </c>
      <c r="LS36" s="90">
        <v>458386237.50000012</v>
      </c>
      <c r="LT36" s="90">
        <v>3193133.0500000883</v>
      </c>
      <c r="LU36" s="90">
        <v>267966210.56000018</v>
      </c>
      <c r="LV36" s="90">
        <v>73540987.819999948</v>
      </c>
      <c r="LW36" s="90">
        <v>7813156.7700000079</v>
      </c>
      <c r="LX36" s="90">
        <v>17354086.870000012</v>
      </c>
      <c r="LY36" s="90">
        <v>10447471.629999999</v>
      </c>
      <c r="LZ36" s="90">
        <v>21615423.226999991</v>
      </c>
      <c r="MA36" s="90">
        <v>10300778.199999999</v>
      </c>
      <c r="MB36" s="90">
        <v>91984568.909999996</v>
      </c>
      <c r="MC36" s="90">
        <v>8225756.8499999549</v>
      </c>
      <c r="MD36" s="90">
        <v>20769370.830000013</v>
      </c>
      <c r="ME36" s="90">
        <v>496651098.54999989</v>
      </c>
      <c r="MF36" s="90">
        <v>2050574.260000004</v>
      </c>
      <c r="MG36" s="90">
        <v>8407082.4020000082</v>
      </c>
      <c r="MH36" s="90">
        <v>-4691060.8900000025</v>
      </c>
      <c r="MI36" s="90">
        <v>7450017.7399999993</v>
      </c>
      <c r="MJ36" s="90">
        <v>-46191.840000001888</v>
      </c>
      <c r="MK36" s="90">
        <v>-1887310.5</v>
      </c>
      <c r="ML36" s="90">
        <v>682784.85000000009</v>
      </c>
      <c r="MM36" s="90">
        <v>-2024363.7500000047</v>
      </c>
      <c r="MN36" s="90">
        <v>3103376.3800000018</v>
      </c>
      <c r="MO36" s="90">
        <v>3667713.7399999979</v>
      </c>
      <c r="MP36" s="90">
        <v>10930512.300000003</v>
      </c>
      <c r="MQ36" s="90">
        <v>193913943.47000021</v>
      </c>
      <c r="MR36" s="90">
        <v>4515050.78</v>
      </c>
      <c r="MS36" s="90">
        <v>89525541.859899983</v>
      </c>
      <c r="MT36" s="90">
        <v>4511770.3702000016</v>
      </c>
      <c r="MU36" s="90">
        <v>14660559.020000026</v>
      </c>
      <c r="MV36" s="90">
        <v>10720896.48</v>
      </c>
      <c r="MW36" s="90">
        <v>75295582.340200037</v>
      </c>
      <c r="MX36" s="90">
        <v>1387619.2100000051</v>
      </c>
      <c r="MY36" s="90">
        <v>12578940.159999993</v>
      </c>
      <c r="MZ36" s="90">
        <v>5101468.0999999987</v>
      </c>
      <c r="NA36" s="90">
        <v>16673258.650000002</v>
      </c>
      <c r="NB36" s="90">
        <v>1094073104.1699998</v>
      </c>
      <c r="NC36" s="90">
        <v>135459643.50000006</v>
      </c>
      <c r="ND36" s="90">
        <v>27166100.619999994</v>
      </c>
      <c r="NE36" s="90">
        <v>509478558.94000036</v>
      </c>
      <c r="NF36" s="90">
        <v>24387189.150000013</v>
      </c>
      <c r="NG36" s="90">
        <v>57765431.269999996</v>
      </c>
      <c r="NH36" s="90">
        <v>103697255.13</v>
      </c>
      <c r="NI36" s="90">
        <v>233657966.56</v>
      </c>
      <c r="NJ36" s="90">
        <v>16631682.98</v>
      </c>
      <c r="NK36" s="90">
        <v>91088319.940000027</v>
      </c>
      <c r="NL36" s="90">
        <v>34906783.630000032</v>
      </c>
      <c r="NM36" s="90">
        <v>41557022.920000009</v>
      </c>
      <c r="NN36" s="90">
        <v>121170705.85000002</v>
      </c>
      <c r="NO36" s="90">
        <v>11350773.129999992</v>
      </c>
      <c r="NP36" s="90">
        <v>7055864.8600000059</v>
      </c>
      <c r="NQ36" s="90">
        <v>9443584.6100000031</v>
      </c>
      <c r="NR36" s="90">
        <v>9242178.7400000058</v>
      </c>
      <c r="NS36" s="90">
        <v>1578724.0300000012</v>
      </c>
      <c r="NT36" s="90">
        <v>7186210.2399999984</v>
      </c>
      <c r="NU36" s="90">
        <v>142235213.71039996</v>
      </c>
      <c r="NV36" s="90">
        <v>138075443.9300001</v>
      </c>
      <c r="NW36" s="90">
        <v>18585563.540000003</v>
      </c>
      <c r="NX36" s="90">
        <v>7299552.530000004</v>
      </c>
      <c r="NY36" s="90">
        <v>14128322.069999993</v>
      </c>
      <c r="NZ36" s="90">
        <v>11852798.069999982</v>
      </c>
      <c r="OA36" s="90">
        <v>861746.69000000274</v>
      </c>
      <c r="OB36" s="90">
        <v>837572507.60000014</v>
      </c>
      <c r="OC36" s="90">
        <v>-68976674.050000012</v>
      </c>
      <c r="OD36" s="90">
        <v>41066064.94000002</v>
      </c>
      <c r="OE36" s="90">
        <v>32314493.589999944</v>
      </c>
      <c r="OF36" s="90">
        <v>6171131.6499999929</v>
      </c>
      <c r="OG36" s="90">
        <v>71509895.549999967</v>
      </c>
      <c r="OH36" s="90">
        <v>19277247.40000001</v>
      </c>
      <c r="OI36" s="90">
        <v>23710580.99000001</v>
      </c>
      <c r="OJ36" s="90">
        <v>56979624.639999978</v>
      </c>
      <c r="OK36" s="90">
        <v>222554298.45000002</v>
      </c>
      <c r="OL36" s="90">
        <v>128303240.98999992</v>
      </c>
      <c r="OM36" s="90">
        <v>500464187.17000008</v>
      </c>
      <c r="ON36" s="90">
        <v>44389862.399999984</v>
      </c>
      <c r="OO36" s="90">
        <v>27169874.319999982</v>
      </c>
      <c r="OP36" s="90">
        <v>67572514.280000016</v>
      </c>
      <c r="OQ36" s="90">
        <v>146814796.67000002</v>
      </c>
      <c r="OR36" s="90">
        <v>14776876.909999993</v>
      </c>
      <c r="OS36" s="90">
        <v>24708845.450000018</v>
      </c>
      <c r="OT36" s="90">
        <v>27866960.07000006</v>
      </c>
      <c r="OU36" s="90">
        <v>5928559.8000000082</v>
      </c>
      <c r="OV36" s="90">
        <v>36486030.390000008</v>
      </c>
      <c r="OW36" s="90">
        <v>21864579.050000012</v>
      </c>
      <c r="OX36" s="90">
        <v>14643463.660000002</v>
      </c>
      <c r="OY36" s="90">
        <v>1679984.9999999965</v>
      </c>
      <c r="OZ36" s="90">
        <v>12899352.409999913</v>
      </c>
      <c r="PA36" s="90">
        <v>10971888.139999999</v>
      </c>
      <c r="PB36" s="90">
        <v>-40508918.079999983</v>
      </c>
      <c r="PC36" s="90">
        <v>250501.65000000014</v>
      </c>
      <c r="PD36" s="90">
        <v>2465038.7100000004</v>
      </c>
      <c r="PE36" s="90">
        <v>22339662.399999987</v>
      </c>
      <c r="PF36" s="90">
        <v>726946.91000000108</v>
      </c>
      <c r="PG36" s="90">
        <v>5491770.4499999993</v>
      </c>
      <c r="PH36" s="90">
        <v>-7769791.0900000008</v>
      </c>
      <c r="PI36" s="90">
        <v>-5150392.2899999991</v>
      </c>
      <c r="PJ36" s="90">
        <v>10205488.430000002</v>
      </c>
      <c r="PK36" s="90">
        <v>35600456.610000007</v>
      </c>
      <c r="PL36" s="90">
        <v>35001.480000002164</v>
      </c>
      <c r="PM36" s="90">
        <v>-35948876.030000024</v>
      </c>
      <c r="PN36" s="90">
        <v>6558515.8499999996</v>
      </c>
      <c r="PO36" s="90">
        <v>338571.60000000126</v>
      </c>
      <c r="PP36" s="90">
        <v>1047742.6999999997</v>
      </c>
      <c r="PQ36" s="90">
        <v>-474782.71000000119</v>
      </c>
      <c r="PR36" s="90">
        <v>542307169.11000025</v>
      </c>
      <c r="PS36" s="90">
        <v>19880542.900000006</v>
      </c>
      <c r="PT36" s="90">
        <v>-830915.74000000546</v>
      </c>
      <c r="PU36" s="90">
        <v>51761525.650000021</v>
      </c>
      <c r="PV36" s="90">
        <v>-24436209.140000001</v>
      </c>
      <c r="PW36" s="90">
        <v>2969952.149999999</v>
      </c>
      <c r="PX36" s="90">
        <v>22226809.620000008</v>
      </c>
      <c r="PY36" s="90">
        <v>13809888.880000001</v>
      </c>
      <c r="PZ36" s="90">
        <v>10064396.710000001</v>
      </c>
      <c r="QA36" s="90">
        <v>9665481.3899999969</v>
      </c>
      <c r="QB36" s="90">
        <v>-5540714.2299999828</v>
      </c>
      <c r="QC36" s="90">
        <v>175104.51999999897</v>
      </c>
      <c r="QD36" s="90">
        <v>9377937.1499999911</v>
      </c>
      <c r="QE36" s="90">
        <v>55386838.75999999</v>
      </c>
      <c r="QF36" s="90">
        <v>18655080.619999979</v>
      </c>
      <c r="QG36" s="90">
        <v>59109665.929999985</v>
      </c>
      <c r="QH36" s="90">
        <v>-620261.49999999802</v>
      </c>
      <c r="QI36" s="90">
        <v>-8264954.4099999983</v>
      </c>
      <c r="QJ36" s="90">
        <v>1951722.8399999982</v>
      </c>
      <c r="QK36" s="90">
        <v>-24306422.629999995</v>
      </c>
      <c r="QL36" s="90">
        <v>-7570110.1000000015</v>
      </c>
      <c r="QM36" s="90">
        <v>1263228.7600000035</v>
      </c>
      <c r="QN36" s="90">
        <v>9652442.459999999</v>
      </c>
      <c r="QO36" s="90">
        <v>4039864.8999999985</v>
      </c>
      <c r="QP36" s="90">
        <v>11022770.260000002</v>
      </c>
      <c r="QQ36" s="90">
        <v>8818026.620000001</v>
      </c>
      <c r="QR36" s="90">
        <v>406320902.8599999</v>
      </c>
      <c r="QS36" s="90">
        <v>64856.350000001243</v>
      </c>
      <c r="QT36" s="90">
        <v>-5282189.1099999938</v>
      </c>
      <c r="QU36" s="90">
        <v>21633729.569999997</v>
      </c>
      <c r="QV36" s="90">
        <v>10162608.710000001</v>
      </c>
      <c r="QW36" s="90">
        <v>116392915.97999996</v>
      </c>
      <c r="QX36" s="90">
        <v>6779822.8600000078</v>
      </c>
      <c r="QY36" s="90">
        <v>528280.15999999666</v>
      </c>
      <c r="QZ36" s="90">
        <v>85767193.51000002</v>
      </c>
      <c r="RA36" s="90">
        <v>7541707.0900000008</v>
      </c>
      <c r="RB36" s="90">
        <v>3970996.149999998</v>
      </c>
      <c r="RC36" s="90">
        <v>14032539.250000002</v>
      </c>
      <c r="RD36" s="90">
        <v>5952886.8100000015</v>
      </c>
      <c r="RE36" s="90">
        <v>266693339.28000006</v>
      </c>
      <c r="RF36" s="90">
        <v>4355788.0599999921</v>
      </c>
      <c r="RG36" s="90">
        <v>-8309566.9199999981</v>
      </c>
      <c r="RH36" s="90">
        <v>57286933.449999988</v>
      </c>
      <c r="RI36" s="90">
        <v>-4646710.8100000024</v>
      </c>
      <c r="RJ36" s="90">
        <v>-6059708.1200000057</v>
      </c>
      <c r="RK36" s="90">
        <v>-23105585.170000006</v>
      </c>
      <c r="RL36" s="90">
        <v>4145221.5500000007</v>
      </c>
      <c r="RM36" s="90">
        <v>4633847.6400000071</v>
      </c>
      <c r="RN36" s="90">
        <v>-2309063.5700000105</v>
      </c>
      <c r="RO36" s="90">
        <v>31875604.690000009</v>
      </c>
      <c r="RP36" s="90">
        <v>9230823.570000004</v>
      </c>
      <c r="RQ36" s="90">
        <v>905640.7500000014</v>
      </c>
      <c r="RR36" s="90">
        <v>-20840474.210000008</v>
      </c>
      <c r="RS36" s="90">
        <v>1004445.7799999984</v>
      </c>
      <c r="RT36" s="90">
        <v>-2480874.7299999995</v>
      </c>
      <c r="RU36" s="90">
        <v>939214.65</v>
      </c>
      <c r="RV36" s="90">
        <v>5215562.7199999979</v>
      </c>
      <c r="RW36" s="90">
        <v>711319.10999999929</v>
      </c>
      <c r="RX36" s="90">
        <v>-4550148.9099999992</v>
      </c>
      <c r="RY36" s="90">
        <v>277027347.30999994</v>
      </c>
      <c r="RZ36" s="90">
        <v>37572164.859999999</v>
      </c>
      <c r="SA36" s="90">
        <v>13183357.339999998</v>
      </c>
      <c r="SB36" s="90">
        <v>1742758.5699999975</v>
      </c>
      <c r="SC36" s="90">
        <v>6462426.0200000023</v>
      </c>
      <c r="SD36" s="90">
        <v>12320194.249999993</v>
      </c>
      <c r="SE36" s="90">
        <v>40969034.769999988</v>
      </c>
      <c r="SF36" s="90">
        <v>40796378.660000004</v>
      </c>
      <c r="SG36" s="90">
        <v>21009971.369999994</v>
      </c>
      <c r="SH36" s="90">
        <v>27457289.190000001</v>
      </c>
      <c r="SI36" s="90">
        <v>-18782339.93</v>
      </c>
      <c r="SJ36" s="90">
        <v>5048364.3800000045</v>
      </c>
      <c r="SK36" s="90">
        <v>23413404.290000036</v>
      </c>
      <c r="SL36" s="90">
        <v>24980610.719999999</v>
      </c>
      <c r="SM36" s="90">
        <v>24825369.670000017</v>
      </c>
      <c r="SN36" s="90">
        <v>52043589.670000002</v>
      </c>
      <c r="SO36" s="90">
        <v>14670728.61999999</v>
      </c>
      <c r="SP36" s="90">
        <v>16505178.790000007</v>
      </c>
      <c r="SQ36" s="90">
        <v>7110630.0199999949</v>
      </c>
      <c r="SR36" s="90">
        <v>2140555.399999998</v>
      </c>
      <c r="SS36" s="90">
        <v>57108217.099999927</v>
      </c>
      <c r="ST36" s="90">
        <v>4442662.59</v>
      </c>
      <c r="SU36" s="90">
        <v>44088090.069999993</v>
      </c>
      <c r="SV36" s="90">
        <v>14988537.680000003</v>
      </c>
      <c r="SW36" s="90">
        <v>-1187789.2200000002</v>
      </c>
      <c r="SX36" s="90">
        <v>3891629.8000000007</v>
      </c>
      <c r="SY36" s="90">
        <v>19801709.039999988</v>
      </c>
      <c r="SZ36" s="90">
        <v>20683931.340000011</v>
      </c>
      <c r="TA36" s="90">
        <v>6642478.259999997</v>
      </c>
      <c r="TB36" s="90">
        <v>-3346807.6900000004</v>
      </c>
      <c r="TC36" s="90">
        <v>29412281.730000008</v>
      </c>
      <c r="TD36" s="90">
        <v>9141649.2099999972</v>
      </c>
      <c r="TE36" s="90">
        <v>56141650.899999984</v>
      </c>
      <c r="TF36" s="90">
        <v>650823.73999999836</v>
      </c>
      <c r="TG36" s="90">
        <v>131589431.76999982</v>
      </c>
      <c r="TH36" s="90">
        <v>14552980.909999987</v>
      </c>
      <c r="TI36" s="90">
        <v>20279482.740000002</v>
      </c>
      <c r="TJ36" s="90">
        <v>9243404.3500000015</v>
      </c>
      <c r="TK36" s="90">
        <v>-2865153.9999999986</v>
      </c>
      <c r="TL36" s="90">
        <v>1575596.700000002</v>
      </c>
      <c r="TM36" s="90">
        <v>-607779.66000000096</v>
      </c>
      <c r="TN36" s="90">
        <v>5630479.0299999947</v>
      </c>
      <c r="TO36" s="90">
        <v>18329521.609999999</v>
      </c>
      <c r="TP36" s="90">
        <v>-4791355.4800000032</v>
      </c>
      <c r="TQ36" s="90">
        <v>-18207731.569999985</v>
      </c>
      <c r="TR36" s="90">
        <v>12303823.74</v>
      </c>
      <c r="TS36" s="90">
        <v>7497757.6500000041</v>
      </c>
      <c r="TT36" s="90">
        <v>156559.3799999982</v>
      </c>
      <c r="TU36" s="90">
        <v>4567908.1199999964</v>
      </c>
      <c r="TV36" s="90">
        <v>15116243.299999995</v>
      </c>
      <c r="TW36" s="90">
        <v>80684609.339999974</v>
      </c>
      <c r="TX36" s="90">
        <v>727343.13000000198</v>
      </c>
      <c r="TY36" s="90">
        <v>283508139.67000002</v>
      </c>
      <c r="TZ36" s="90">
        <v>34442665.559999973</v>
      </c>
      <c r="UA36" s="90">
        <v>-6062800.3800000008</v>
      </c>
      <c r="UB36" s="90">
        <v>-5250758.120000002</v>
      </c>
      <c r="UC36" s="90">
        <v>-47343413.30999998</v>
      </c>
      <c r="UD36" s="90">
        <v>2303860.5300000021</v>
      </c>
      <c r="UE36" s="90">
        <v>-5580282.8099999987</v>
      </c>
      <c r="UF36" s="90">
        <v>14677603.300000012</v>
      </c>
      <c r="UG36" s="90">
        <v>13506817.870000003</v>
      </c>
      <c r="UH36" s="90">
        <v>37912347.110000007</v>
      </c>
      <c r="UI36" s="90">
        <v>2756983.8200000087</v>
      </c>
      <c r="UJ36" s="90">
        <v>910289.28000000375</v>
      </c>
      <c r="UK36" s="90">
        <v>-3515858.4700000091</v>
      </c>
      <c r="UL36" s="90">
        <v>5465712.1999999927</v>
      </c>
      <c r="UM36" s="90">
        <v>3960693.4200000013</v>
      </c>
      <c r="UN36" s="90">
        <v>1181078368.1399999</v>
      </c>
      <c r="UO36" s="90">
        <v>6011350.7500000056</v>
      </c>
      <c r="UP36" s="90">
        <v>-3791128.2000000016</v>
      </c>
      <c r="UQ36" s="90">
        <v>-2518950.0500000091</v>
      </c>
      <c r="UR36" s="90">
        <v>-5707545.1399999997</v>
      </c>
      <c r="US36" s="90">
        <v>10165890.75</v>
      </c>
      <c r="UT36" s="90">
        <v>-12232494.339999987</v>
      </c>
      <c r="UU36" s="90">
        <v>3244199.8400000026</v>
      </c>
      <c r="UV36" s="90">
        <v>526301.74000000046</v>
      </c>
      <c r="UW36" s="90">
        <v>2282164.6700000037</v>
      </c>
      <c r="UX36" s="90">
        <v>1497451.0399999968</v>
      </c>
      <c r="UY36" s="90">
        <v>27521916.879999988</v>
      </c>
      <c r="UZ36" s="90">
        <v>25968071.779999997</v>
      </c>
      <c r="VA36" s="90">
        <v>34778048.429999992</v>
      </c>
      <c r="VB36" s="90">
        <v>11281705.800000003</v>
      </c>
      <c r="VC36" s="90">
        <v>6795220.1000000043</v>
      </c>
      <c r="VD36" s="90">
        <v>983532.11000000092</v>
      </c>
      <c r="VE36" s="90">
        <v>5453072.9000000004</v>
      </c>
      <c r="VF36" s="90">
        <v>5886375.0300000068</v>
      </c>
      <c r="VG36" s="90">
        <v>2074572.9200000013</v>
      </c>
      <c r="VH36" s="90">
        <v>11463179.210000006</v>
      </c>
      <c r="VI36" s="90">
        <v>15466858.320000006</v>
      </c>
      <c r="VJ36" s="90">
        <v>253830083.75000018</v>
      </c>
      <c r="VK36" s="90">
        <v>3923157.7800000031</v>
      </c>
      <c r="VL36" s="90">
        <v>26450524.889999978</v>
      </c>
      <c r="VM36" s="90">
        <v>8465057.2099999916</v>
      </c>
      <c r="VN36" s="90">
        <v>67549885.710000023</v>
      </c>
      <c r="VO36" s="90">
        <v>47282421.259999998</v>
      </c>
      <c r="VP36" s="90">
        <v>-1778297.6199999994</v>
      </c>
      <c r="VQ36" s="90">
        <v>8895060.5700000115</v>
      </c>
      <c r="VR36" s="90">
        <v>32729688.999999978</v>
      </c>
      <c r="VS36" s="90">
        <v>-16591768.849999979</v>
      </c>
      <c r="VT36" s="90">
        <v>10022333.980000002</v>
      </c>
      <c r="VU36" s="90">
        <v>131436684.89999995</v>
      </c>
      <c r="VV36" s="90">
        <v>405428.02000000095</v>
      </c>
      <c r="VW36" s="90">
        <v>19247400.190000001</v>
      </c>
      <c r="VX36" s="90">
        <v>1130171.4099999962</v>
      </c>
      <c r="VY36" s="90">
        <v>2557696839.3300009</v>
      </c>
      <c r="VZ36" s="90">
        <v>15352625.299999982</v>
      </c>
      <c r="WA36" s="90">
        <v>57432403.00999999</v>
      </c>
      <c r="WB36" s="90">
        <v>25444380.840000015</v>
      </c>
      <c r="WC36" s="90">
        <v>23237111.600000005</v>
      </c>
      <c r="WD36" s="90">
        <v>3013936.7600000007</v>
      </c>
      <c r="WE36" s="90">
        <v>32246087.029999994</v>
      </c>
      <c r="WF36" s="90">
        <v>30119618.470000017</v>
      </c>
      <c r="WG36" s="90">
        <v>19491419.660000008</v>
      </c>
      <c r="WH36" s="90">
        <v>5169848.3099999959</v>
      </c>
      <c r="WI36" s="90">
        <v>11554721.619999992</v>
      </c>
      <c r="WJ36" s="90">
        <v>42186358.330000028</v>
      </c>
      <c r="WK36" s="90">
        <v>13708244.590000002</v>
      </c>
      <c r="WL36" s="90">
        <v>16737378.609999966</v>
      </c>
      <c r="WM36" s="90">
        <v>122071168.07000008</v>
      </c>
      <c r="WN36" s="90">
        <v>52165885.309999995</v>
      </c>
      <c r="WO36" s="90">
        <v>17542917.049999993</v>
      </c>
      <c r="WP36" s="90">
        <v>23619577.550000016</v>
      </c>
      <c r="WQ36" s="90">
        <v>2325935.360000005</v>
      </c>
      <c r="WR36" s="90">
        <v>24249538.789999999</v>
      </c>
      <c r="WS36" s="90">
        <v>112015740.34999996</v>
      </c>
      <c r="WT36" s="90">
        <v>14042021.930000003</v>
      </c>
      <c r="WU36" s="90">
        <v>30784278.270000003</v>
      </c>
      <c r="WV36" s="90">
        <v>16589820.440000007</v>
      </c>
      <c r="WW36" s="90">
        <v>11679510.510000013</v>
      </c>
      <c r="WX36" s="90">
        <v>1933537.5699999991</v>
      </c>
      <c r="WY36" s="90">
        <v>15573158.70999999</v>
      </c>
      <c r="WZ36" s="90">
        <v>5013578.5699999966</v>
      </c>
      <c r="XA36" s="90">
        <v>104657264.75999998</v>
      </c>
      <c r="XB36" s="90">
        <v>13746700.749999998</v>
      </c>
      <c r="XC36" s="90">
        <v>9958932.9040000066</v>
      </c>
      <c r="XD36" s="90">
        <v>19225207.250999998</v>
      </c>
      <c r="XE36" s="90">
        <v>18235204.690000005</v>
      </c>
      <c r="XF36" s="90">
        <v>553222978.16999984</v>
      </c>
      <c r="XG36" s="90">
        <v>16060660.369999995</v>
      </c>
      <c r="XH36" s="90">
        <v>89860677.819999978</v>
      </c>
      <c r="XI36" s="90">
        <v>116275949.27000003</v>
      </c>
      <c r="XJ36" s="90">
        <v>5601343.1600000048</v>
      </c>
      <c r="XK36" s="90">
        <v>26314606.379999999</v>
      </c>
      <c r="XL36" s="90">
        <v>14350226.599999996</v>
      </c>
      <c r="XM36" s="90">
        <v>52514382.670000017</v>
      </c>
      <c r="XN36" s="90">
        <v>3083591.8400000026</v>
      </c>
      <c r="XO36" s="90">
        <v>47774123.469999999</v>
      </c>
      <c r="XP36" s="90">
        <v>30204711.580000002</v>
      </c>
      <c r="XQ36" s="90">
        <v>9471556.8800000008</v>
      </c>
      <c r="XR36" s="90">
        <v>15236792.750000004</v>
      </c>
      <c r="XS36" s="90">
        <v>5044967.6800000016</v>
      </c>
      <c r="XT36" s="90">
        <v>16612189.35</v>
      </c>
      <c r="XU36" s="90">
        <v>1073799.2599999981</v>
      </c>
      <c r="XV36" s="90">
        <v>11332564.719999993</v>
      </c>
      <c r="XW36" s="90">
        <v>9272930.8599999994</v>
      </c>
      <c r="XX36" s="90">
        <v>7585200.9099999992</v>
      </c>
      <c r="XY36" s="90">
        <v>4437212.370000002</v>
      </c>
      <c r="XZ36" s="90">
        <v>6161940.7400000012</v>
      </c>
      <c r="YA36" s="90">
        <v>39616472.159999996</v>
      </c>
      <c r="YB36" s="90">
        <v>43688608.770000003</v>
      </c>
      <c r="YC36" s="90">
        <v>716218379.41999984</v>
      </c>
      <c r="YD36" s="90">
        <v>28622616.379999995</v>
      </c>
      <c r="YE36" s="90">
        <v>45405236.200000018</v>
      </c>
      <c r="YF36" s="90">
        <v>48221469.20000001</v>
      </c>
      <c r="YG36" s="90">
        <v>44746318.460000001</v>
      </c>
      <c r="YH36" s="90">
        <v>37221960.949999996</v>
      </c>
      <c r="YI36" s="90">
        <v>13366049.290000012</v>
      </c>
      <c r="YJ36" s="90">
        <v>2666959.4600000028</v>
      </c>
      <c r="YK36" s="90">
        <v>-8014300.9999999888</v>
      </c>
      <c r="YL36" s="90">
        <v>13047661.839999994</v>
      </c>
      <c r="YM36" s="90">
        <v>46198885.579999976</v>
      </c>
      <c r="YN36" s="90">
        <v>7701491.8100000033</v>
      </c>
      <c r="YO36" s="90">
        <v>23930873.279999994</v>
      </c>
      <c r="YP36" s="90">
        <v>3113049.4600000037</v>
      </c>
      <c r="YQ36" s="90">
        <v>51626143.480000004</v>
      </c>
      <c r="YR36" s="90">
        <v>58311394.519999973</v>
      </c>
      <c r="YS36" s="90">
        <v>10737043.156000001</v>
      </c>
      <c r="YT36" s="90">
        <v>183796222.58000001</v>
      </c>
      <c r="YU36" s="90">
        <v>8408328.8600000013</v>
      </c>
      <c r="YV36" s="90">
        <v>12398960.439999999</v>
      </c>
      <c r="YW36" s="90">
        <v>-7154337.6300000008</v>
      </c>
      <c r="YX36" s="90">
        <v>484603.26999998675</v>
      </c>
      <c r="YY36" s="90">
        <v>3388709.6600000006</v>
      </c>
      <c r="YZ36" s="90">
        <v>16110463.600000003</v>
      </c>
      <c r="ZA36" s="90">
        <v>163202162.47000003</v>
      </c>
      <c r="ZB36" s="90">
        <v>12224103.479999997</v>
      </c>
      <c r="ZC36" s="90">
        <v>23960347.920000002</v>
      </c>
      <c r="ZD36" s="90">
        <v>12770997.74</v>
      </c>
      <c r="ZE36" s="90">
        <v>16911918.479999993</v>
      </c>
      <c r="ZF36" s="90">
        <v>-816104.38000000454</v>
      </c>
      <c r="ZG36" s="90">
        <v>4497896.049999997</v>
      </c>
      <c r="ZH36" s="90">
        <v>7781742.0399999954</v>
      </c>
      <c r="ZI36" s="90">
        <v>-2867588.7900000047</v>
      </c>
      <c r="ZJ36" s="90">
        <v>436861678.33000004</v>
      </c>
      <c r="ZK36" s="90">
        <v>26536804.02</v>
      </c>
      <c r="ZL36" s="90">
        <v>69692292.146999985</v>
      </c>
      <c r="ZM36" s="90">
        <v>269169020.43000001</v>
      </c>
      <c r="ZN36" s="90">
        <v>118412164.48999996</v>
      </c>
      <c r="ZO36" s="90">
        <v>29631370.010000005</v>
      </c>
      <c r="ZP36" s="90">
        <v>32641181.710000001</v>
      </c>
      <c r="ZQ36" s="90">
        <v>163749673.73000002</v>
      </c>
      <c r="ZR36" s="90">
        <v>356889678.50999999</v>
      </c>
      <c r="ZS36" s="90">
        <v>74402510.709999964</v>
      </c>
      <c r="ZT36" s="90">
        <v>17843663.880000003</v>
      </c>
      <c r="ZU36" s="90">
        <v>43828518.110000007</v>
      </c>
      <c r="ZV36" s="90">
        <v>25176211.350000016</v>
      </c>
      <c r="ZW36" s="90">
        <v>18469936.289999999</v>
      </c>
      <c r="ZX36" s="90">
        <v>3972776.869999995</v>
      </c>
      <c r="ZY36" s="90">
        <v>20460294.790000021</v>
      </c>
      <c r="ZZ36" s="90">
        <v>10782244.390000002</v>
      </c>
      <c r="AAA36" s="90">
        <v>14494672.149999995</v>
      </c>
      <c r="AAB36" s="90">
        <v>39017354.359999977</v>
      </c>
      <c r="AAC36" s="90">
        <v>19535637.300000004</v>
      </c>
      <c r="AAD36" s="90">
        <v>9099820.2400000021</v>
      </c>
      <c r="AAE36" s="90">
        <v>26486759.413600016</v>
      </c>
      <c r="AAF36" s="90">
        <v>57483894.980000034</v>
      </c>
      <c r="AAG36" s="90">
        <v>14072722.969999993</v>
      </c>
      <c r="AAH36" s="90">
        <v>3658183.459999993</v>
      </c>
      <c r="AAI36" s="90">
        <v>4112803.0600000024</v>
      </c>
      <c r="AAJ36" s="90">
        <v>10290797.289999997</v>
      </c>
      <c r="AAK36" s="90">
        <v>-5872308.8200000031</v>
      </c>
      <c r="AAL36" s="90">
        <v>6737821.4170999993</v>
      </c>
      <c r="AAM36" s="90">
        <v>1153445588.9599998</v>
      </c>
      <c r="AAN36" s="90">
        <v>-981542.65999999933</v>
      </c>
      <c r="AAO36" s="90">
        <v>-94873.889999995372</v>
      </c>
      <c r="AAP36" s="90">
        <v>37069014.559999995</v>
      </c>
      <c r="AAQ36" s="90">
        <v>19936512.689999998</v>
      </c>
      <c r="AAR36" s="90">
        <v>39214088.350000016</v>
      </c>
      <c r="AAS36" s="90">
        <v>27965820.870000012</v>
      </c>
      <c r="AAT36" s="90">
        <v>40797145.209999993</v>
      </c>
      <c r="AAU36" s="90">
        <v>32013197.069999978</v>
      </c>
      <c r="AAV36" s="90">
        <v>10755357.260000007</v>
      </c>
      <c r="AAW36" s="90">
        <v>9949919.8600000013</v>
      </c>
      <c r="AAX36" s="90">
        <v>-14064679.349999981</v>
      </c>
      <c r="AAY36" s="90">
        <v>23951818.639999993</v>
      </c>
      <c r="AAZ36" s="90">
        <v>104673.89999999745</v>
      </c>
      <c r="ABA36" s="90">
        <v>11413474.280000003</v>
      </c>
      <c r="ABB36" s="90">
        <v>-2869721.1100000031</v>
      </c>
      <c r="ABC36" s="90">
        <v>10777985.909999991</v>
      </c>
      <c r="ABD36" s="90">
        <v>14020801.029999999</v>
      </c>
      <c r="ABE36" s="90">
        <v>594107.71999999799</v>
      </c>
      <c r="ABF36" s="90">
        <v>114066539.30000004</v>
      </c>
      <c r="ABG36" s="90">
        <v>-44887716.129999995</v>
      </c>
      <c r="ABH36" s="90">
        <v>15508995.920000002</v>
      </c>
      <c r="ABI36" s="90">
        <v>5158413.62</v>
      </c>
      <c r="ABJ36" s="90">
        <v>336036.39000000013</v>
      </c>
      <c r="ABK36" s="90">
        <v>25459256.850000005</v>
      </c>
      <c r="ABL36" s="90">
        <v>13869838.820000006</v>
      </c>
      <c r="ABM36" s="90">
        <v>86542508.690000057</v>
      </c>
      <c r="ABN36" s="90">
        <v>56637318.330000013</v>
      </c>
      <c r="ABO36" s="90">
        <v>15766761.750000004</v>
      </c>
      <c r="ABP36" s="90">
        <v>31435753.809999999</v>
      </c>
      <c r="ABQ36" s="90">
        <v>514868.8599999983</v>
      </c>
      <c r="ABR36" s="90">
        <v>12242152.700000005</v>
      </c>
      <c r="ABS36" s="90">
        <v>3813246.3599999966</v>
      </c>
      <c r="ABT36" s="90">
        <v>6499884.7099999962</v>
      </c>
      <c r="ABU36" s="90">
        <v>18823968.920000006</v>
      </c>
      <c r="ABV36" s="90">
        <v>131491777.85000005</v>
      </c>
      <c r="ABW36" s="90">
        <v>35134101.710000016</v>
      </c>
      <c r="ABX36" s="90">
        <v>38939265.239999987</v>
      </c>
      <c r="ABY36" s="90">
        <v>7887491.6999999974</v>
      </c>
      <c r="ABZ36" s="90">
        <v>15926439.500000007</v>
      </c>
      <c r="ACA36" s="90">
        <v>-8744554.7700000051</v>
      </c>
      <c r="ACB36" s="90">
        <v>3513840.0999999973</v>
      </c>
      <c r="ACC36" s="90">
        <v>5712486.160000002</v>
      </c>
      <c r="ACD36" s="90">
        <v>-285576.8899999999</v>
      </c>
      <c r="ACE36" s="90">
        <v>4919533.4299999969</v>
      </c>
      <c r="ACF36" s="90">
        <v>7033430.209999999</v>
      </c>
      <c r="ACG36" s="90">
        <v>796903653.77999997</v>
      </c>
      <c r="ACH36" s="90">
        <v>525017.04999999935</v>
      </c>
      <c r="ACI36" s="90">
        <v>-4610820.8399999933</v>
      </c>
      <c r="ACJ36" s="90">
        <v>-8641590</v>
      </c>
      <c r="ACK36" s="90">
        <v>3420453.3200000022</v>
      </c>
      <c r="ACL36" s="90">
        <v>-19299950.550000004</v>
      </c>
      <c r="ACM36" s="90">
        <v>62757629.220000014</v>
      </c>
      <c r="ACN36" s="90">
        <v>84276475.299999967</v>
      </c>
      <c r="ACO36" s="90">
        <v>39647246.379900068</v>
      </c>
      <c r="ACP36" s="90">
        <v>-5223633.67</v>
      </c>
      <c r="ACQ36" s="90">
        <v>4811572.1199999964</v>
      </c>
      <c r="ACR36" s="90">
        <v>-6675762.370000001</v>
      </c>
      <c r="ACS36" s="90">
        <v>29949622.299999993</v>
      </c>
      <c r="ACT36" s="90">
        <v>158060885.56</v>
      </c>
      <c r="ACU36" s="90">
        <v>10035438.189999998</v>
      </c>
      <c r="ACV36" s="90">
        <v>17775347.945999995</v>
      </c>
      <c r="ACW36" s="90">
        <v>14075300.319999997</v>
      </c>
      <c r="ACX36" s="90">
        <v>-6942402.3500000015</v>
      </c>
      <c r="ACY36" s="90">
        <v>5487471.7700000005</v>
      </c>
      <c r="ACZ36" s="90">
        <v>19646.810000000638</v>
      </c>
      <c r="ADA36" s="90">
        <v>-3118490.97</v>
      </c>
      <c r="ADB36" s="90">
        <v>4897282.4400000032</v>
      </c>
      <c r="ADC36" s="90">
        <v>30247304.520000022</v>
      </c>
      <c r="ADD36" s="90">
        <v>37245946.589999981</v>
      </c>
      <c r="ADE36" s="90">
        <v>98676648.959999964</v>
      </c>
      <c r="ADF36" s="90">
        <v>-3315496.63</v>
      </c>
      <c r="ADG36" s="90">
        <v>-3108291.8600000013</v>
      </c>
      <c r="ADH36" s="90">
        <v>1012811.7999999973</v>
      </c>
      <c r="ADI36" s="90">
        <v>-5479686.7199999997</v>
      </c>
      <c r="ADJ36" s="90">
        <v>8989043.299999997</v>
      </c>
      <c r="ADK36" s="90">
        <v>2142852.3700000052</v>
      </c>
      <c r="ADL36" s="90">
        <v>2717402.42</v>
      </c>
      <c r="ADM36" s="90">
        <v>199567376.12000045</v>
      </c>
      <c r="ADN36" s="90">
        <v>99125882.829999998</v>
      </c>
      <c r="ADO36" s="90">
        <v>8356729.1400000099</v>
      </c>
      <c r="ADP36" s="90">
        <v>-5232954.7600000128</v>
      </c>
      <c r="ADQ36" s="90">
        <v>3172899</v>
      </c>
      <c r="ADR36" s="90">
        <v>4045092.950000002</v>
      </c>
      <c r="ADS36" s="90">
        <v>37252085.87999998</v>
      </c>
      <c r="ADT36" s="90">
        <v>1340362.5299999993</v>
      </c>
      <c r="ADU36" s="90">
        <v>173394279.89999998</v>
      </c>
      <c r="ADV36" s="90">
        <v>14390352.709999982</v>
      </c>
      <c r="ADW36" s="90">
        <v>-17361220.46000002</v>
      </c>
      <c r="ADX36" s="90">
        <v>-2493015.6899999981</v>
      </c>
      <c r="ADY36" s="90">
        <v>24026810.280000016</v>
      </c>
      <c r="ADZ36" s="90">
        <v>6819995.3299999945</v>
      </c>
      <c r="AEA36" s="90">
        <v>4197293.2300000004</v>
      </c>
      <c r="AEB36" s="90">
        <v>-8591517.2999999933</v>
      </c>
      <c r="AEC36" s="90">
        <v>-4150332.5399999986</v>
      </c>
      <c r="AED36" s="90">
        <v>14798158.01</v>
      </c>
      <c r="AEE36" s="90">
        <v>-2075891.0500000059</v>
      </c>
      <c r="AEF36" s="90">
        <v>2127855.9699999979</v>
      </c>
      <c r="AEG36" s="90">
        <v>13949287.380000001</v>
      </c>
      <c r="AEH36" s="90">
        <v>-4538077.63</v>
      </c>
      <c r="AEI36" s="90">
        <v>-5147058.3300000019</v>
      </c>
      <c r="AEJ36" s="90">
        <v>-2860027.439999999</v>
      </c>
      <c r="AEK36" s="90">
        <v>-1917058.3000000012</v>
      </c>
      <c r="AEL36" s="90">
        <v>-17124049.800000016</v>
      </c>
      <c r="AEM36" s="90">
        <v>168524.57000000414</v>
      </c>
      <c r="AEN36" s="90">
        <v>39069434.039999992</v>
      </c>
      <c r="AEO36" s="90">
        <v>395437292.50999981</v>
      </c>
      <c r="AEP36" s="90">
        <v>35860756.129999995</v>
      </c>
      <c r="AEQ36" s="90">
        <v>121343.71999999466</v>
      </c>
      <c r="AER36" s="90">
        <v>7671571.9500000067</v>
      </c>
      <c r="AES36" s="90">
        <v>734334.9899999979</v>
      </c>
      <c r="AET36" s="90">
        <v>-17016055.579999998</v>
      </c>
      <c r="AEU36" s="90">
        <v>13666471.640000019</v>
      </c>
      <c r="AEV36" s="90">
        <v>-4475117.9799999902</v>
      </c>
      <c r="AEW36" s="90">
        <v>7776555.900000005</v>
      </c>
      <c r="AEX36" s="90">
        <v>8982946.6899999958</v>
      </c>
      <c r="AEY36" s="90">
        <v>115616862.98</v>
      </c>
      <c r="AEZ36" s="90">
        <v>105858693.59900001</v>
      </c>
      <c r="AFA36" s="90">
        <v>59698677.31000001</v>
      </c>
      <c r="AFB36" s="90">
        <v>10321695.040000008</v>
      </c>
      <c r="AFC36" s="90">
        <v>46065646.630000018</v>
      </c>
      <c r="AFD36" s="90">
        <v>73258121.170000002</v>
      </c>
      <c r="AFE36" s="90">
        <v>3429366.5099999993</v>
      </c>
      <c r="AFF36" s="90">
        <v>17376911.139999993</v>
      </c>
      <c r="AFG36" s="90">
        <v>11368374.049999997</v>
      </c>
      <c r="AFH36" s="90">
        <v>13760267.720000003</v>
      </c>
      <c r="AFI36" s="90">
        <v>-967962.970000003</v>
      </c>
      <c r="AFJ36" s="90">
        <v>2359592.2899999982</v>
      </c>
      <c r="AFK36" s="90">
        <v>8076365.2200000063</v>
      </c>
      <c r="AFL36" s="90">
        <v>159074464.5500001</v>
      </c>
      <c r="AFM36" s="90">
        <v>-8222856.8499999996</v>
      </c>
      <c r="AFN36" s="90">
        <v>30510351.980000004</v>
      </c>
      <c r="AFO36" s="90">
        <v>1844335.2299999965</v>
      </c>
      <c r="AFP36" s="90">
        <v>28091412.300000001</v>
      </c>
      <c r="AFQ36" s="90">
        <v>20431622.319999997</v>
      </c>
      <c r="AFR36" s="90">
        <v>-1210923.3600000003</v>
      </c>
      <c r="AFS36" s="90">
        <v>15836271.029999994</v>
      </c>
      <c r="AFT36" s="90">
        <v>-113085.60000000062</v>
      </c>
      <c r="AFU36" s="90">
        <v>-4883314.0000000009</v>
      </c>
      <c r="AFV36" s="90">
        <v>8124433.1900000125</v>
      </c>
      <c r="AFW36" s="90">
        <v>15064304.16</v>
      </c>
      <c r="AFX36" s="90">
        <v>100155147.12999995</v>
      </c>
      <c r="AFY36" s="90">
        <v>8781599.1999999974</v>
      </c>
      <c r="AFZ36" s="90">
        <v>-7934421.1799999997</v>
      </c>
      <c r="AGA36" s="90">
        <v>814099.81999999832</v>
      </c>
      <c r="AGB36" s="90">
        <v>-6082878.1500000004</v>
      </c>
      <c r="AGC36" s="90">
        <v>2586124.9900000039</v>
      </c>
      <c r="AGD36" s="90">
        <v>2594239.1460000016</v>
      </c>
      <c r="AGE36" s="90">
        <v>-7653860.1100000003</v>
      </c>
      <c r="AGF36" s="90">
        <v>833839.39999999735</v>
      </c>
      <c r="AGG36" s="90">
        <v>-2782022</v>
      </c>
      <c r="AGH36" s="90">
        <v>2403759.5200000014</v>
      </c>
      <c r="AGI36" s="90">
        <v>493141061.04000014</v>
      </c>
      <c r="AGJ36" s="90">
        <v>2398939.8399999915</v>
      </c>
      <c r="AGK36" s="90">
        <v>14595911.100000005</v>
      </c>
      <c r="AGL36" s="90">
        <v>4081269.9599999962</v>
      </c>
      <c r="AGM36" s="90">
        <v>40479007.169999987</v>
      </c>
      <c r="AGN36" s="90">
        <v>37336327.340000011</v>
      </c>
      <c r="AGO36" s="90">
        <v>8428320.9600000028</v>
      </c>
      <c r="AGP36" s="90">
        <v>35650121.730000004</v>
      </c>
      <c r="AGQ36" s="90">
        <v>179136888.52999991</v>
      </c>
      <c r="AGR36" s="90">
        <v>11860615.510000098</v>
      </c>
      <c r="AGS36" s="90">
        <v>-10654644.479999999</v>
      </c>
      <c r="AGT36" s="90">
        <v>105266443.38999996</v>
      </c>
      <c r="AGU36" s="90">
        <v>30251248.95000001</v>
      </c>
      <c r="AGV36" s="90">
        <v>19222532.329999998</v>
      </c>
      <c r="AGW36" s="90">
        <v>15116397.199999999</v>
      </c>
      <c r="AGX36" s="90">
        <v>2930987.989999996</v>
      </c>
      <c r="AGY36" s="90">
        <v>958669.02999999886</v>
      </c>
      <c r="AGZ36" s="90">
        <v>-7350633.9600000009</v>
      </c>
      <c r="AHA36" s="90">
        <v>37250500.640000008</v>
      </c>
      <c r="AHB36" s="90">
        <v>-6399851.3399999952</v>
      </c>
      <c r="AHC36" s="90">
        <v>2778000.5100000012</v>
      </c>
      <c r="AHD36" s="90">
        <v>6171714.9800000023</v>
      </c>
      <c r="AHE36" s="90">
        <v>32391.130000000703</v>
      </c>
      <c r="AHF36" s="90">
        <v>-6567992.1500000032</v>
      </c>
      <c r="AHG36" s="90">
        <v>-6306659.7499999991</v>
      </c>
      <c r="AHH36" s="90">
        <v>9294046.7000000961</v>
      </c>
      <c r="AHI36" s="90">
        <v>10900819.879999995</v>
      </c>
      <c r="AHJ36" s="90">
        <v>-758024.83000000066</v>
      </c>
      <c r="AHK36" s="90">
        <v>-2994802.0500000003</v>
      </c>
      <c r="AHL36" s="90">
        <v>13327221.51</v>
      </c>
      <c r="AHM36" s="90">
        <v>3457709.4600000042</v>
      </c>
      <c r="AHN36" s="90">
        <v>-4978710.8699999992</v>
      </c>
    </row>
    <row r="37" spans="1:898" ht="21" x14ac:dyDescent="0.35">
      <c r="A37" s="92" t="s">
        <v>44</v>
      </c>
      <c r="B37" s="5" t="s">
        <v>2292</v>
      </c>
      <c r="C37" s="90">
        <v>625509405.00999999</v>
      </c>
      <c r="D37" s="90">
        <v>8986038.7400000002</v>
      </c>
      <c r="E37" s="90">
        <v>40092048.039999999</v>
      </c>
      <c r="F37" s="90">
        <v>9764010.0899999999</v>
      </c>
      <c r="G37" s="90">
        <v>70219046.989999995</v>
      </c>
      <c r="H37" s="90">
        <v>4931043.45</v>
      </c>
      <c r="I37" s="90">
        <v>285830194.01999998</v>
      </c>
      <c r="J37" s="90">
        <v>91359017.189999998</v>
      </c>
      <c r="K37" s="90">
        <v>34172102.700000003</v>
      </c>
      <c r="L37" s="90">
        <v>11697117.85</v>
      </c>
      <c r="M37" s="90">
        <v>10678916.380000001</v>
      </c>
      <c r="N37" s="90">
        <v>10214977.01</v>
      </c>
      <c r="O37" s="90">
        <v>86225178.579999998</v>
      </c>
      <c r="P37" s="90">
        <v>9887281.9800000004</v>
      </c>
      <c r="Q37" s="90">
        <v>10030881.59</v>
      </c>
      <c r="R37" s="90">
        <v>23947700.84</v>
      </c>
      <c r="S37" s="90">
        <v>13002924.4</v>
      </c>
      <c r="T37" s="90">
        <v>3349916.48</v>
      </c>
      <c r="U37" s="90">
        <v>459397897.19</v>
      </c>
      <c r="V37" s="90">
        <v>46005623.009999998</v>
      </c>
      <c r="W37" s="90">
        <v>25623284.239999998</v>
      </c>
      <c r="X37" s="90">
        <v>111841901.64</v>
      </c>
      <c r="Y37" s="90">
        <v>18046931.899999999</v>
      </c>
      <c r="Z37" s="90">
        <v>14057385.66</v>
      </c>
      <c r="AA37" s="90">
        <v>13333611.51</v>
      </c>
      <c r="AB37" s="90">
        <v>84039888.980000004</v>
      </c>
      <c r="AC37" s="90">
        <v>46679130.380000003</v>
      </c>
      <c r="AD37" s="90">
        <v>10598991.5</v>
      </c>
      <c r="AE37" s="90">
        <v>52317528.409999996</v>
      </c>
      <c r="AF37" s="90">
        <v>15932365.130000001</v>
      </c>
      <c r="AG37" s="90">
        <v>62029436.159999996</v>
      </c>
      <c r="AH37" s="90">
        <v>43707808.030000001</v>
      </c>
      <c r="AI37" s="90">
        <v>17975811.780000001</v>
      </c>
      <c r="AJ37" s="90">
        <v>13631913.869999999</v>
      </c>
      <c r="AK37" s="90">
        <v>67706036.790000007</v>
      </c>
      <c r="AL37" s="90">
        <v>24796247.41</v>
      </c>
      <c r="AM37" s="90">
        <v>87185725.519999996</v>
      </c>
      <c r="AN37" s="90">
        <v>16843480.920000002</v>
      </c>
      <c r="AO37" s="90">
        <v>39166066.689999998</v>
      </c>
      <c r="AP37" s="90">
        <v>17317970.190000001</v>
      </c>
      <c r="AQ37" s="90">
        <v>4742475.8099999996</v>
      </c>
      <c r="AR37" s="90">
        <v>5217545.03</v>
      </c>
      <c r="AS37" s="90">
        <v>175562512.94999999</v>
      </c>
      <c r="AT37" s="90">
        <v>4808272.2</v>
      </c>
      <c r="AU37" s="90">
        <v>6970783.8499999996</v>
      </c>
      <c r="AV37" s="90">
        <v>7921890.7699999996</v>
      </c>
      <c r="AW37" s="90">
        <v>11642097.029999999</v>
      </c>
      <c r="AX37" s="90">
        <v>19090346.260000002</v>
      </c>
      <c r="AY37" s="90">
        <v>17250333.920000002</v>
      </c>
      <c r="AZ37" s="90">
        <v>13303329.560000001</v>
      </c>
      <c r="BA37" s="90">
        <v>5077759.22</v>
      </c>
      <c r="BB37" s="90">
        <v>8659178.7599999998</v>
      </c>
      <c r="BC37" s="90">
        <v>7505952.5199999996</v>
      </c>
      <c r="BD37" s="90">
        <v>6995742.7000000002</v>
      </c>
      <c r="BE37" s="90">
        <v>26378498.09</v>
      </c>
      <c r="BF37" s="90">
        <v>9842542.2699999996</v>
      </c>
      <c r="BG37" s="90">
        <v>32783147.390000001</v>
      </c>
      <c r="BH37" s="90">
        <v>99146413.049999997</v>
      </c>
      <c r="BI37" s="90">
        <v>65381585.369999997</v>
      </c>
      <c r="BJ37" s="90">
        <v>10792560.210000001</v>
      </c>
      <c r="BK37" s="90">
        <v>3116422.41</v>
      </c>
      <c r="BL37" s="90">
        <v>11209825.33</v>
      </c>
      <c r="BM37" s="90">
        <v>8859503.7699999996</v>
      </c>
      <c r="BN37" s="90">
        <v>12271232.779999999</v>
      </c>
      <c r="BO37" s="90">
        <v>2420881.79</v>
      </c>
      <c r="BP37" s="90">
        <v>93334.81</v>
      </c>
      <c r="BQ37" s="90">
        <v>225183377.16</v>
      </c>
      <c r="BR37" s="90">
        <v>9636131.6999999993</v>
      </c>
      <c r="BS37" s="90">
        <v>6660349.71</v>
      </c>
      <c r="BT37" s="90">
        <v>9414122.25</v>
      </c>
      <c r="BU37" s="90">
        <v>6476728.4800000004</v>
      </c>
      <c r="BV37" s="90">
        <v>10243440.939999999</v>
      </c>
      <c r="BW37" s="90">
        <v>10912628.359999999</v>
      </c>
      <c r="BX37" s="90">
        <v>6783830.1200000001</v>
      </c>
      <c r="BY37" s="90">
        <v>105828143.29000001</v>
      </c>
      <c r="BZ37" s="90">
        <v>4822737.0599999996</v>
      </c>
      <c r="CA37" s="90">
        <v>5296864.18</v>
      </c>
      <c r="CB37" s="90">
        <v>23394346.84</v>
      </c>
      <c r="CC37" s="90">
        <v>7506683.4800000004</v>
      </c>
      <c r="CD37" s="90">
        <v>9029037.3699999992</v>
      </c>
      <c r="CE37" s="90">
        <v>8056509.8700000001</v>
      </c>
      <c r="CF37" s="90">
        <v>1102938647.5</v>
      </c>
      <c r="CG37" s="90">
        <v>16302003.43</v>
      </c>
      <c r="CH37" s="90">
        <v>47099846.509999998</v>
      </c>
      <c r="CI37" s="90">
        <v>13405704.369999999</v>
      </c>
      <c r="CJ37" s="90">
        <v>34177226.310000002</v>
      </c>
      <c r="CK37" s="90">
        <v>24002567.850000001</v>
      </c>
      <c r="CL37" s="90">
        <v>20049994.09</v>
      </c>
      <c r="CM37" s="90">
        <v>27852622.649999999</v>
      </c>
      <c r="CN37" s="90">
        <v>9006726.0700000003</v>
      </c>
      <c r="CO37" s="90">
        <v>28093350.670000002</v>
      </c>
      <c r="CP37" s="90">
        <v>15987808.460000001</v>
      </c>
      <c r="CQ37" s="90">
        <v>29964705.219999999</v>
      </c>
      <c r="CR37" s="90">
        <v>22659995.079999998</v>
      </c>
      <c r="CS37" s="90">
        <v>104885438.01000001</v>
      </c>
      <c r="CT37" s="90">
        <v>15661024.17</v>
      </c>
      <c r="CU37" s="90">
        <v>13149136.029999999</v>
      </c>
      <c r="CV37" s="90">
        <v>18546381.780000001</v>
      </c>
      <c r="CW37" s="90">
        <v>7982713.9800000004</v>
      </c>
      <c r="CX37" s="90">
        <v>15126544.59</v>
      </c>
      <c r="CY37" s="90">
        <v>9026557.5600000005</v>
      </c>
      <c r="CZ37" s="90">
        <v>12834513.08</v>
      </c>
      <c r="DA37" s="90">
        <v>81037956.069999993</v>
      </c>
      <c r="DB37" s="90">
        <v>240959716.86000001</v>
      </c>
      <c r="DC37" s="90">
        <v>6143122.6299999999</v>
      </c>
      <c r="DD37" s="90">
        <v>12464744.35</v>
      </c>
      <c r="DE37" s="90">
        <v>10272376.890000001</v>
      </c>
      <c r="DF37" s="90">
        <v>20139212.82</v>
      </c>
      <c r="DG37" s="90">
        <v>25243794.989999998</v>
      </c>
      <c r="DH37" s="90">
        <v>9787059.2799999993</v>
      </c>
      <c r="DI37" s="90">
        <v>17066014.48</v>
      </c>
      <c r="DJ37" s="90">
        <v>1181062353.8299999</v>
      </c>
      <c r="DK37" s="90">
        <v>11948789.26</v>
      </c>
      <c r="DL37" s="90">
        <v>40778937.140000001</v>
      </c>
      <c r="DM37" s="90">
        <v>22851002.670000002</v>
      </c>
      <c r="DN37" s="90">
        <v>8754554.8699999992</v>
      </c>
      <c r="DO37" s="90">
        <v>20720773.800000001</v>
      </c>
      <c r="DP37" s="90">
        <v>69565045.019999996</v>
      </c>
      <c r="DQ37" s="90">
        <v>30051937.489999998</v>
      </c>
      <c r="DR37" s="90">
        <v>51798666.049999997</v>
      </c>
      <c r="DS37" s="90">
        <v>253417985.66999999</v>
      </c>
      <c r="DT37" s="90">
        <v>13507378.59</v>
      </c>
      <c r="DU37" s="90">
        <v>24375602.620000001</v>
      </c>
      <c r="DV37" s="90">
        <v>30316156.390000001</v>
      </c>
      <c r="DW37" s="90">
        <v>23238096.710000001</v>
      </c>
      <c r="DX37" s="90">
        <v>18307033.899999999</v>
      </c>
      <c r="DY37" s="90">
        <v>26823035.010000002</v>
      </c>
      <c r="DZ37" s="90">
        <v>7427371.7300000004</v>
      </c>
      <c r="EA37" s="90">
        <v>17414471.379999999</v>
      </c>
      <c r="EB37" s="90">
        <v>11617945.789999999</v>
      </c>
      <c r="EC37" s="90">
        <v>14645980.66</v>
      </c>
      <c r="ED37" s="90">
        <v>166977893.24000001</v>
      </c>
      <c r="EE37" s="90">
        <v>174286742.47</v>
      </c>
      <c r="EF37" s="90">
        <v>31897084.390000001</v>
      </c>
      <c r="EG37" s="90">
        <v>8699569.5700000003</v>
      </c>
      <c r="EH37" s="90">
        <v>24619447.969999999</v>
      </c>
      <c r="EI37" s="90">
        <v>6023956.5199999996</v>
      </c>
      <c r="EJ37" s="90">
        <v>21887235.890000001</v>
      </c>
      <c r="EK37" s="90">
        <v>7706118.21</v>
      </c>
      <c r="EL37" s="90">
        <v>16777695.600000001</v>
      </c>
      <c r="EM37" s="90">
        <v>187211393.47</v>
      </c>
      <c r="EN37" s="90">
        <v>11169636.810000001</v>
      </c>
      <c r="EO37" s="90">
        <v>2484655.35</v>
      </c>
      <c r="EP37" s="90">
        <v>6927796.2400000002</v>
      </c>
      <c r="EQ37" s="90">
        <v>4773530.95</v>
      </c>
      <c r="ER37" s="90">
        <v>5283499.3499999996</v>
      </c>
      <c r="ES37" s="90">
        <v>8284419.9500000002</v>
      </c>
      <c r="ET37" s="90">
        <v>20734965.640000001</v>
      </c>
      <c r="EU37" s="90">
        <v>8185862.7999999998</v>
      </c>
      <c r="EV37" s="90">
        <v>209344195.03999999</v>
      </c>
      <c r="EW37" s="90">
        <v>29850731.489999998</v>
      </c>
      <c r="EX37" s="90">
        <v>33489433.809999999</v>
      </c>
      <c r="EY37" s="90">
        <v>22015030.420000002</v>
      </c>
      <c r="EZ37" s="90">
        <v>21887100.23</v>
      </c>
      <c r="FA37" s="90">
        <v>32780342.199999999</v>
      </c>
      <c r="FB37" s="90">
        <v>42611292.409999996</v>
      </c>
      <c r="FC37" s="90">
        <v>17992457.91</v>
      </c>
      <c r="FD37" s="90">
        <v>24036457.489999998</v>
      </c>
      <c r="FE37" s="90">
        <v>23754138.57</v>
      </c>
      <c r="FF37" s="90">
        <v>11932244.57</v>
      </c>
      <c r="FG37" s="90">
        <v>12374853.93</v>
      </c>
      <c r="FH37" s="90">
        <v>49200469.960000001</v>
      </c>
      <c r="FI37" s="90">
        <v>8326976.1600000001</v>
      </c>
      <c r="FJ37" s="90">
        <v>3231344.3</v>
      </c>
      <c r="FK37" s="90">
        <v>12839264.060000001</v>
      </c>
      <c r="FL37" s="90">
        <v>21323520.27</v>
      </c>
      <c r="FM37" s="90">
        <v>43912691.700000003</v>
      </c>
      <c r="FN37" s="90">
        <v>7957847.6399999997</v>
      </c>
      <c r="FO37" s="90">
        <v>19623061.879999999</v>
      </c>
      <c r="FP37" s="90">
        <v>1159300618.49</v>
      </c>
      <c r="FQ37" s="90">
        <v>9040407</v>
      </c>
      <c r="FR37" s="90">
        <v>21079261.43</v>
      </c>
      <c r="FS37" s="90">
        <v>15865941.029999999</v>
      </c>
      <c r="FT37" s="90">
        <v>13490825.74</v>
      </c>
      <c r="FU37" s="90">
        <v>15148862.880000001</v>
      </c>
      <c r="FV37" s="90">
        <v>40002794.560000002</v>
      </c>
      <c r="FW37" s="90">
        <v>14816090.48</v>
      </c>
      <c r="FX37" s="90">
        <v>19917531.719999999</v>
      </c>
      <c r="FY37" s="90">
        <v>26520673.530000001</v>
      </c>
      <c r="FZ37" s="90">
        <v>23121240.050000001</v>
      </c>
      <c r="GA37" s="90">
        <v>13528534.210000001</v>
      </c>
      <c r="GB37" s="90">
        <v>25985372.670000002</v>
      </c>
      <c r="GC37" s="90">
        <v>9444353.7200000007</v>
      </c>
      <c r="GD37" s="90">
        <v>87239423.799999997</v>
      </c>
      <c r="GE37" s="90">
        <v>7497490.3200000003</v>
      </c>
      <c r="GF37" s="90">
        <v>9560228.3900000006</v>
      </c>
      <c r="GG37" s="90">
        <v>17976716.449999999</v>
      </c>
      <c r="GH37" s="90">
        <v>16054592.289999999</v>
      </c>
      <c r="GI37" s="90">
        <v>13003947.039999999</v>
      </c>
      <c r="GJ37" s="90">
        <v>8406539.8900000006</v>
      </c>
      <c r="GK37" s="90">
        <v>25359736.760000002</v>
      </c>
      <c r="GL37" s="90">
        <v>6510401.0700000003</v>
      </c>
      <c r="GM37" s="90">
        <v>3784640.78</v>
      </c>
      <c r="GN37" s="90">
        <v>4739275.76</v>
      </c>
      <c r="GO37" s="90">
        <v>2863504.15</v>
      </c>
      <c r="GP37" s="90">
        <v>103610088.39</v>
      </c>
      <c r="GQ37" s="90">
        <v>50918130.530000001</v>
      </c>
      <c r="GR37" s="90">
        <v>13141269.199999999</v>
      </c>
      <c r="GS37" s="90">
        <v>19005508.949999999</v>
      </c>
      <c r="GT37" s="90">
        <v>7534586.1699999999</v>
      </c>
      <c r="GU37" s="90">
        <v>8803398.1199999992</v>
      </c>
      <c r="GV37" s="90">
        <v>8022990.9199999999</v>
      </c>
      <c r="GW37" s="90">
        <v>9205258.8399999999</v>
      </c>
      <c r="GX37" s="90">
        <v>82290338.209999993</v>
      </c>
      <c r="GY37" s="90">
        <v>11024317.300000001</v>
      </c>
      <c r="GZ37" s="90">
        <v>21538369.960000001</v>
      </c>
      <c r="HA37" s="90">
        <v>4504220.2699999996</v>
      </c>
      <c r="HB37" s="90">
        <v>258210969.31</v>
      </c>
      <c r="HC37" s="90">
        <v>133106476.91</v>
      </c>
      <c r="HD37" s="90">
        <v>102797677.43000001</v>
      </c>
      <c r="HE37" s="90">
        <v>100214634.64</v>
      </c>
      <c r="HF37" s="90">
        <v>31752523.949999999</v>
      </c>
      <c r="HG37" s="90">
        <v>72440095.290000007</v>
      </c>
      <c r="HH37" s="90">
        <v>20053372.850000001</v>
      </c>
      <c r="HI37" s="90">
        <v>517647579.27999997</v>
      </c>
      <c r="HJ37" s="90">
        <v>85388892.969999999</v>
      </c>
      <c r="HK37" s="90">
        <v>129583242.48999999</v>
      </c>
      <c r="HL37" s="90">
        <v>116975125.55</v>
      </c>
      <c r="HM37" s="90">
        <v>13703975.93</v>
      </c>
      <c r="HN37" s="90">
        <v>20760354.699999999</v>
      </c>
      <c r="HO37" s="90">
        <v>66157814.75</v>
      </c>
      <c r="HP37" s="90">
        <v>23558727.07</v>
      </c>
      <c r="HQ37" s="90">
        <v>431395161.13</v>
      </c>
      <c r="HR37" s="90">
        <v>68608043.209999993</v>
      </c>
      <c r="HS37" s="90">
        <v>12900123.83</v>
      </c>
      <c r="HT37" s="90">
        <v>7480317.7699999996</v>
      </c>
      <c r="HU37" s="90">
        <v>17654505.940000001</v>
      </c>
      <c r="HV37" s="90">
        <v>8705796.0999999996</v>
      </c>
      <c r="HW37" s="90">
        <v>26887730</v>
      </c>
      <c r="HX37" s="90">
        <v>13682515.65</v>
      </c>
      <c r="HY37" s="90">
        <v>12775031.689999999</v>
      </c>
      <c r="HZ37" s="90">
        <v>14763072.32</v>
      </c>
      <c r="IA37" s="90">
        <v>9320091.6300000008</v>
      </c>
      <c r="IB37" s="90">
        <v>44479671.619999997</v>
      </c>
      <c r="IC37" s="90">
        <v>4466965.46</v>
      </c>
      <c r="ID37" s="90">
        <v>13291240.210000001</v>
      </c>
      <c r="IE37" s="90">
        <v>3465045.5</v>
      </c>
      <c r="IF37" s="90">
        <v>8594429.0800000001</v>
      </c>
      <c r="IG37" s="90">
        <v>180368715.87</v>
      </c>
      <c r="IH37" s="90">
        <v>156263963.74000001</v>
      </c>
      <c r="II37" s="90">
        <v>15656853.9</v>
      </c>
      <c r="IJ37" s="90">
        <v>23415809.850000001</v>
      </c>
      <c r="IK37" s="90">
        <v>21708857.800000001</v>
      </c>
      <c r="IL37" s="90">
        <v>17336393.25</v>
      </c>
      <c r="IM37" s="90">
        <v>10928079.99</v>
      </c>
      <c r="IN37" s="90">
        <v>2245021.12</v>
      </c>
      <c r="IO37" s="90">
        <v>13928754.59</v>
      </c>
      <c r="IP37" s="90">
        <v>7234828.8200000003</v>
      </c>
      <c r="IQ37" s="90">
        <v>32729239.940000001</v>
      </c>
      <c r="IR37" s="90">
        <v>234502852.09999999</v>
      </c>
      <c r="IS37" s="90">
        <v>123439858.19</v>
      </c>
      <c r="IT37" s="90">
        <v>10703486.630000001</v>
      </c>
      <c r="IU37" s="90">
        <v>13738659.85</v>
      </c>
      <c r="IV37" s="90">
        <v>49693214.310000002</v>
      </c>
      <c r="IW37" s="90">
        <v>5544675.6100000003</v>
      </c>
      <c r="IX37" s="90">
        <v>13696222.34</v>
      </c>
      <c r="IY37" s="90">
        <v>4387679.6900000004</v>
      </c>
      <c r="IZ37" s="90">
        <v>4737068.33</v>
      </c>
      <c r="JA37" s="90">
        <v>6079226.6100000003</v>
      </c>
      <c r="JB37" s="90">
        <v>19876621.789999999</v>
      </c>
      <c r="JC37" s="90">
        <v>11020284.060000001</v>
      </c>
      <c r="JD37" s="90">
        <v>140337781.91</v>
      </c>
      <c r="JE37" s="90">
        <v>30849200.039999999</v>
      </c>
      <c r="JF37" s="90">
        <v>15510696.27</v>
      </c>
      <c r="JG37" s="90">
        <v>13908275.24</v>
      </c>
      <c r="JH37" s="90">
        <v>4593150.26</v>
      </c>
      <c r="JI37" s="90">
        <v>1570997.63</v>
      </c>
      <c r="JJ37" s="90">
        <v>113453710.05</v>
      </c>
      <c r="JK37" s="90">
        <v>8895780.4600000009</v>
      </c>
      <c r="JL37" s="90">
        <v>18962200.510000002</v>
      </c>
      <c r="JM37" s="90">
        <v>51221354.289999999</v>
      </c>
      <c r="JN37" s="90">
        <v>14526561.960000001</v>
      </c>
      <c r="JO37" s="90">
        <v>15234480.1</v>
      </c>
      <c r="JP37" s="90">
        <v>14581474.130000001</v>
      </c>
      <c r="JQ37" s="90">
        <v>216425638.25999999</v>
      </c>
      <c r="JR37" s="90">
        <v>63450407.310000002</v>
      </c>
      <c r="JS37" s="90">
        <v>13726660.199999999</v>
      </c>
      <c r="JT37" s="90">
        <v>6855715.25</v>
      </c>
      <c r="JU37" s="90">
        <v>15850272.02</v>
      </c>
      <c r="JV37" s="90">
        <v>6563106.04</v>
      </c>
      <c r="JW37" s="90">
        <v>36030311.560000002</v>
      </c>
      <c r="JX37" s="90">
        <v>19159612.09</v>
      </c>
      <c r="JY37" s="90">
        <v>15054390.77</v>
      </c>
      <c r="JZ37" s="90">
        <v>12910748.109999999</v>
      </c>
      <c r="KA37" s="90">
        <v>24875909.510000002</v>
      </c>
      <c r="KB37" s="90">
        <v>10141399.16</v>
      </c>
      <c r="KC37" s="90">
        <v>10731417.91</v>
      </c>
      <c r="KD37" s="90">
        <v>5057989.75</v>
      </c>
      <c r="KE37" s="90">
        <v>15064159.869999999</v>
      </c>
      <c r="KF37" s="90">
        <v>917930432.33000004</v>
      </c>
      <c r="KG37" s="90">
        <v>62583285.149999999</v>
      </c>
      <c r="KH37" s="90">
        <v>57527298.899999999</v>
      </c>
      <c r="KI37" s="90">
        <v>21365994.68</v>
      </c>
      <c r="KJ37" s="90">
        <v>50168127.609999999</v>
      </c>
      <c r="KK37" s="90">
        <v>93971988.519999996</v>
      </c>
      <c r="KL37" s="90">
        <v>86568698.370000005</v>
      </c>
      <c r="KM37" s="90">
        <v>27722326</v>
      </c>
      <c r="KN37" s="90">
        <v>14852407.74</v>
      </c>
      <c r="KO37" s="90">
        <v>172021138.61000001</v>
      </c>
      <c r="KP37" s="90">
        <v>28450912.48</v>
      </c>
      <c r="KQ37" s="90">
        <v>25347306.390000001</v>
      </c>
      <c r="KR37" s="90">
        <v>36416278.009999998</v>
      </c>
      <c r="KS37" s="90">
        <v>28797836.050000001</v>
      </c>
      <c r="KT37" s="90">
        <v>36538418.57</v>
      </c>
      <c r="KU37" s="90">
        <v>77288360.359999999</v>
      </c>
      <c r="KV37" s="90">
        <v>92986093.430000007</v>
      </c>
      <c r="KW37" s="90">
        <v>270370877.57999998</v>
      </c>
      <c r="KX37" s="90">
        <v>18037803.989999998</v>
      </c>
      <c r="KY37" s="90">
        <v>11422311.640000001</v>
      </c>
      <c r="KZ37" s="90">
        <v>15526521.939999999</v>
      </c>
      <c r="LA37" s="90">
        <v>31255892.210000001</v>
      </c>
      <c r="LB37" s="90">
        <v>14772273.050000001</v>
      </c>
      <c r="LC37" s="90">
        <v>16665702.279999999</v>
      </c>
      <c r="LD37" s="90">
        <v>12002320.73</v>
      </c>
      <c r="LE37" s="90">
        <v>491311575.76999998</v>
      </c>
      <c r="LF37" s="90">
        <v>56440166.060000002</v>
      </c>
      <c r="LG37" s="90">
        <v>152591685.99000001</v>
      </c>
      <c r="LH37" s="90">
        <v>105258440.98999999</v>
      </c>
      <c r="LI37" s="90">
        <v>32597746.73</v>
      </c>
      <c r="LJ37" s="90">
        <v>8169163.9699999997</v>
      </c>
      <c r="LK37" s="90">
        <v>2290223.2200000002</v>
      </c>
      <c r="LL37" s="90">
        <v>17022929.27</v>
      </c>
      <c r="LM37" s="90">
        <v>5361928.59</v>
      </c>
      <c r="LN37" s="90">
        <v>14195811.890000001</v>
      </c>
      <c r="LO37" s="90">
        <v>11706525.220000001</v>
      </c>
      <c r="LP37" s="90">
        <v>97086185.769999996</v>
      </c>
      <c r="LQ37" s="90">
        <v>5585358</v>
      </c>
      <c r="LR37" s="90">
        <v>28103047.780000001</v>
      </c>
      <c r="LS37" s="90">
        <v>579451464.83000004</v>
      </c>
      <c r="LT37" s="90">
        <v>70546546.299999997</v>
      </c>
      <c r="LU37" s="90">
        <v>274145143.35000002</v>
      </c>
      <c r="LV37" s="90">
        <v>108707843.08</v>
      </c>
      <c r="LW37" s="90">
        <v>22833230.670000002</v>
      </c>
      <c r="LX37" s="90">
        <v>27377736</v>
      </c>
      <c r="LY37" s="90">
        <v>30827975.420000002</v>
      </c>
      <c r="LZ37" s="90">
        <v>33368058.309999999</v>
      </c>
      <c r="MA37" s="90">
        <v>26800521.109999999</v>
      </c>
      <c r="MB37" s="90">
        <v>88199461.269999996</v>
      </c>
      <c r="MC37" s="90">
        <v>48236904.600000001</v>
      </c>
      <c r="MD37" s="90">
        <v>28835817.48</v>
      </c>
      <c r="ME37" s="90">
        <v>474669779.57999998</v>
      </c>
      <c r="MF37" s="90">
        <v>17707840.829999998</v>
      </c>
      <c r="MG37" s="90">
        <v>9752920.8499999996</v>
      </c>
      <c r="MH37" s="90">
        <v>13558311.800000001</v>
      </c>
      <c r="MI37" s="90">
        <v>18860524.530000001</v>
      </c>
      <c r="MJ37" s="90">
        <v>25273490.300000001</v>
      </c>
      <c r="MK37" s="90">
        <v>14150141.560000001</v>
      </c>
      <c r="ML37" s="90">
        <v>11231767.210000001</v>
      </c>
      <c r="MM37" s="90">
        <v>18208184.039999999</v>
      </c>
      <c r="MN37" s="90">
        <v>19185817.93</v>
      </c>
      <c r="MO37" s="90">
        <v>13775619.08</v>
      </c>
      <c r="MP37" s="90">
        <v>19360630.350000001</v>
      </c>
      <c r="MQ37" s="90">
        <v>375687828.82999998</v>
      </c>
      <c r="MR37" s="90">
        <v>23351316.190000001</v>
      </c>
      <c r="MS37" s="90">
        <v>76897922.099999994</v>
      </c>
      <c r="MT37" s="90">
        <v>4379711.71</v>
      </c>
      <c r="MU37" s="90">
        <v>49226921.590000004</v>
      </c>
      <c r="MV37" s="90">
        <v>15347829.050000001</v>
      </c>
      <c r="MW37" s="90">
        <v>103768796.31999999</v>
      </c>
      <c r="MX37" s="90">
        <v>20070446.18</v>
      </c>
      <c r="MY37" s="90">
        <v>13717971.109999999</v>
      </c>
      <c r="MZ37" s="90">
        <v>7212656.3099999996</v>
      </c>
      <c r="NA37" s="90">
        <v>22095790.719999999</v>
      </c>
      <c r="NB37" s="90">
        <v>1154477851.77</v>
      </c>
      <c r="NC37" s="90">
        <v>140129496.25999999</v>
      </c>
      <c r="ND37" s="90">
        <v>37030344.020000003</v>
      </c>
      <c r="NE37" s="90">
        <v>547452758.88999999</v>
      </c>
      <c r="NF37" s="90">
        <v>28387440.359999999</v>
      </c>
      <c r="NG37" s="90">
        <v>73775781.890000001</v>
      </c>
      <c r="NH37" s="90">
        <v>168665148.25</v>
      </c>
      <c r="NI37" s="90">
        <v>321768000.83999997</v>
      </c>
      <c r="NJ37" s="90">
        <v>16452484.859999999</v>
      </c>
      <c r="NK37" s="90">
        <v>116458866.27</v>
      </c>
      <c r="NL37" s="90">
        <v>48977166.299999997</v>
      </c>
      <c r="NM37" s="90">
        <v>42860979.600000001</v>
      </c>
      <c r="NN37" s="90">
        <v>125817410.67</v>
      </c>
      <c r="NO37" s="90">
        <v>19206841.34</v>
      </c>
      <c r="NP37" s="90">
        <v>20173865.170000002</v>
      </c>
      <c r="NQ37" s="90">
        <v>9505441.6099999994</v>
      </c>
      <c r="NR37" s="90">
        <v>18048159.149999999</v>
      </c>
      <c r="NS37" s="90">
        <v>3797701.66</v>
      </c>
      <c r="NT37" s="90">
        <v>9598814.0299999993</v>
      </c>
      <c r="NU37" s="90">
        <v>261344193.62</v>
      </c>
      <c r="NV37" s="90">
        <v>187186879.37</v>
      </c>
      <c r="NW37" s="90">
        <v>28836499.879999999</v>
      </c>
      <c r="NX37" s="90">
        <v>13945165.76</v>
      </c>
      <c r="NY37" s="90">
        <v>25440358.579999998</v>
      </c>
      <c r="NZ37" s="90">
        <v>28051681.600000001</v>
      </c>
      <c r="OA37" s="90">
        <v>8872973.6799999997</v>
      </c>
      <c r="OB37" s="90">
        <v>830860608.5</v>
      </c>
      <c r="OC37" s="90">
        <v>20400472.07</v>
      </c>
      <c r="OD37" s="90">
        <v>92521286.689999998</v>
      </c>
      <c r="OE37" s="90">
        <v>44724086.090000004</v>
      </c>
      <c r="OF37" s="90">
        <v>18906665.219999999</v>
      </c>
      <c r="OG37" s="90">
        <v>78959385.430000007</v>
      </c>
      <c r="OH37" s="90">
        <v>53509800.560000002</v>
      </c>
      <c r="OI37" s="90">
        <v>20671632.800000001</v>
      </c>
      <c r="OJ37" s="90">
        <v>90935923.200000003</v>
      </c>
      <c r="OK37" s="90">
        <v>260787408.12</v>
      </c>
      <c r="OL37" s="90">
        <v>122546400.48999999</v>
      </c>
      <c r="OM37" s="90">
        <v>549577501.95000005</v>
      </c>
      <c r="ON37" s="90">
        <v>69338868.150000006</v>
      </c>
      <c r="OO37" s="90">
        <v>45306352.460000001</v>
      </c>
      <c r="OP37" s="90">
        <v>113890676.86</v>
      </c>
      <c r="OQ37" s="90">
        <v>202378875.90000001</v>
      </c>
      <c r="OR37" s="90">
        <v>16365983.15</v>
      </c>
      <c r="OS37" s="90">
        <v>29065976.57</v>
      </c>
      <c r="OT37" s="90">
        <v>17487939.77</v>
      </c>
      <c r="OU37" s="90">
        <v>19231957.16</v>
      </c>
      <c r="OV37" s="90">
        <v>58949244.229999997</v>
      </c>
      <c r="OW37" s="90">
        <v>33324185.57</v>
      </c>
      <c r="OX37" s="90">
        <v>18294543.890000001</v>
      </c>
      <c r="OY37" s="90">
        <v>12240743.74</v>
      </c>
      <c r="OZ37" s="90">
        <v>135047443.93000001</v>
      </c>
      <c r="PA37" s="90">
        <v>11879473.279999999</v>
      </c>
      <c r="PB37" s="90">
        <v>22702647.420000002</v>
      </c>
      <c r="PC37" s="90">
        <v>5027659.58</v>
      </c>
      <c r="PD37" s="90">
        <v>11883884.630000001</v>
      </c>
      <c r="PE37" s="90">
        <v>29094831.07</v>
      </c>
      <c r="PF37" s="90">
        <v>8496600.3399999999</v>
      </c>
      <c r="PG37" s="90">
        <v>8729034.1400000006</v>
      </c>
      <c r="PH37" s="90">
        <v>8629233.8499999996</v>
      </c>
      <c r="PI37" s="90">
        <v>8189785.3200000003</v>
      </c>
      <c r="PJ37" s="90">
        <v>33648697.240000002</v>
      </c>
      <c r="PK37" s="90">
        <v>37489939.369999997</v>
      </c>
      <c r="PL37" s="90">
        <v>4583187.47</v>
      </c>
      <c r="PM37" s="90">
        <v>29106782.66</v>
      </c>
      <c r="PN37" s="90">
        <v>3207665.32</v>
      </c>
      <c r="PO37" s="90">
        <v>3097801.7</v>
      </c>
      <c r="PP37" s="90">
        <v>4418902.37</v>
      </c>
      <c r="PQ37" s="90">
        <v>1598345.42</v>
      </c>
      <c r="PR37" s="90">
        <v>775787189.49000001</v>
      </c>
      <c r="PS37" s="90">
        <v>26640738.23</v>
      </c>
      <c r="PT37" s="90">
        <v>9724942.1099999994</v>
      </c>
      <c r="PU37" s="90">
        <v>48430804.409999996</v>
      </c>
      <c r="PV37" s="90">
        <v>36370019.25</v>
      </c>
      <c r="PW37" s="90">
        <v>15637056.9</v>
      </c>
      <c r="PX37" s="90">
        <v>40544837.240000002</v>
      </c>
      <c r="PY37" s="90">
        <v>8471668.9299999997</v>
      </c>
      <c r="PZ37" s="90">
        <v>31756930.75</v>
      </c>
      <c r="QA37" s="90">
        <v>11544920.65</v>
      </c>
      <c r="QB37" s="90">
        <v>26646046.530000001</v>
      </c>
      <c r="QC37" s="90">
        <v>6344999</v>
      </c>
      <c r="QD37" s="90">
        <v>16190116.029999999</v>
      </c>
      <c r="QE37" s="90">
        <v>64555294.439999998</v>
      </c>
      <c r="QF37" s="90">
        <v>45449297.240000002</v>
      </c>
      <c r="QG37" s="90">
        <v>49932237.420000002</v>
      </c>
      <c r="QH37" s="90">
        <v>8286365.5800000001</v>
      </c>
      <c r="QI37" s="90">
        <v>2819378.61</v>
      </c>
      <c r="QJ37" s="90">
        <v>11065910.35</v>
      </c>
      <c r="QK37" s="90">
        <v>28539459.829999998</v>
      </c>
      <c r="QL37" s="90">
        <v>28476960.039999999</v>
      </c>
      <c r="QM37" s="90">
        <v>6160206.5599999996</v>
      </c>
      <c r="QN37" s="90">
        <v>11612335.789999999</v>
      </c>
      <c r="QO37" s="90">
        <v>3795064.88</v>
      </c>
      <c r="QP37" s="90">
        <v>9166714.0299999993</v>
      </c>
      <c r="QQ37" s="90">
        <v>8917878.7300000004</v>
      </c>
      <c r="QR37" s="90">
        <v>359867886.70999998</v>
      </c>
      <c r="QS37" s="90">
        <v>7474307.46</v>
      </c>
      <c r="QT37" s="90">
        <v>39044359.240000002</v>
      </c>
      <c r="QU37" s="90">
        <v>25345431.329999998</v>
      </c>
      <c r="QV37" s="90">
        <v>19614344.82</v>
      </c>
      <c r="QW37" s="90">
        <v>132973856.90000001</v>
      </c>
      <c r="QX37" s="90">
        <v>16987015.27</v>
      </c>
      <c r="QY37" s="90">
        <v>15715013.48</v>
      </c>
      <c r="QZ37" s="90">
        <v>99686914.030000001</v>
      </c>
      <c r="RA37" s="90">
        <v>17470878.100000001</v>
      </c>
      <c r="RB37" s="90">
        <v>7356338.9699999997</v>
      </c>
      <c r="RC37" s="90">
        <v>21219218.170000002</v>
      </c>
      <c r="RD37" s="90">
        <v>9853608.5800000001</v>
      </c>
      <c r="RE37" s="90">
        <v>472208117.67000002</v>
      </c>
      <c r="RF37" s="90">
        <v>26152148.649999999</v>
      </c>
      <c r="RG37" s="90">
        <v>5399260.4000000004</v>
      </c>
      <c r="RH37" s="90">
        <v>57751808.609999999</v>
      </c>
      <c r="RI37" s="90">
        <v>6514611.9900000002</v>
      </c>
      <c r="RJ37" s="90">
        <v>16036248.35</v>
      </c>
      <c r="RK37" s="90">
        <v>11442936.130000001</v>
      </c>
      <c r="RL37" s="90">
        <v>13096298.460000001</v>
      </c>
      <c r="RM37" s="90">
        <v>18948281.780000001</v>
      </c>
      <c r="RN37" s="90">
        <v>20330177.59</v>
      </c>
      <c r="RO37" s="90">
        <v>42215003.659999996</v>
      </c>
      <c r="RP37" s="90">
        <v>10439852.199999999</v>
      </c>
      <c r="RQ37" s="90">
        <v>11084803.789999999</v>
      </c>
      <c r="RR37" s="90">
        <v>8385557.8099999996</v>
      </c>
      <c r="RS37" s="90">
        <v>8931000.6400000006</v>
      </c>
      <c r="RT37" s="90">
        <v>7979330.6900000004</v>
      </c>
      <c r="RU37" s="90">
        <v>9528273.2100000009</v>
      </c>
      <c r="RV37" s="90">
        <v>9598359.7200000007</v>
      </c>
      <c r="RW37" s="90">
        <v>5338968.0199999996</v>
      </c>
      <c r="RX37" s="90">
        <v>5136736.57</v>
      </c>
      <c r="RY37" s="90">
        <v>143286328.00999999</v>
      </c>
      <c r="RZ37" s="90">
        <v>34680952.890000001</v>
      </c>
      <c r="SA37" s="90">
        <v>16549036.939999999</v>
      </c>
      <c r="SB37" s="90">
        <v>11077049.01</v>
      </c>
      <c r="SC37" s="90">
        <v>13588469.359999999</v>
      </c>
      <c r="SD37" s="90">
        <v>20652351.140000001</v>
      </c>
      <c r="SE37" s="90">
        <v>34727607.189999998</v>
      </c>
      <c r="SF37" s="90">
        <v>34648638.780000001</v>
      </c>
      <c r="SG37" s="90">
        <v>25461744.670000002</v>
      </c>
      <c r="SH37" s="90">
        <v>22172340.960000001</v>
      </c>
      <c r="SI37" s="90">
        <v>12744205.09</v>
      </c>
      <c r="SJ37" s="90">
        <v>6069597.3600000003</v>
      </c>
      <c r="SK37" s="90">
        <v>79240294.709999993</v>
      </c>
      <c r="SL37" s="90">
        <v>30566117.23</v>
      </c>
      <c r="SM37" s="90">
        <v>33414260.48</v>
      </c>
      <c r="SN37" s="90">
        <v>41859487.399999999</v>
      </c>
      <c r="SO37" s="90">
        <v>24038351.050000001</v>
      </c>
      <c r="SP37" s="90">
        <v>19785921.399999999</v>
      </c>
      <c r="SQ37" s="90">
        <v>13169435.1</v>
      </c>
      <c r="SR37" s="90">
        <v>11641833.220000001</v>
      </c>
      <c r="SS37" s="90">
        <v>170718725.52000001</v>
      </c>
      <c r="ST37" s="90">
        <v>4982129.97</v>
      </c>
      <c r="SU37" s="90">
        <v>34322316.43</v>
      </c>
      <c r="SV37" s="90">
        <v>28659250.23</v>
      </c>
      <c r="SW37" s="90">
        <v>3045278.46</v>
      </c>
      <c r="SX37" s="90">
        <v>7000291.7300000004</v>
      </c>
      <c r="SY37" s="90">
        <v>18253075.41</v>
      </c>
      <c r="SZ37" s="90">
        <v>26284084.350000001</v>
      </c>
      <c r="TA37" s="90">
        <v>8953182.0700000003</v>
      </c>
      <c r="TB37" s="90">
        <v>2917197.27</v>
      </c>
      <c r="TC37" s="90">
        <v>33449254.960000001</v>
      </c>
      <c r="TD37" s="90">
        <v>13376808.619999999</v>
      </c>
      <c r="TE37" s="90">
        <v>56166007.93</v>
      </c>
      <c r="TF37" s="90">
        <v>3882615.28</v>
      </c>
      <c r="TG37" s="90">
        <v>301391311.04000002</v>
      </c>
      <c r="TH37" s="90">
        <v>16936296.109999999</v>
      </c>
      <c r="TI37" s="90">
        <v>25028992.460000001</v>
      </c>
      <c r="TJ37" s="90">
        <v>15820950.84</v>
      </c>
      <c r="TK37" s="90">
        <v>5831628.4299999997</v>
      </c>
      <c r="TL37" s="90">
        <v>13743353.65</v>
      </c>
      <c r="TM37" s="90">
        <v>6782005.1200000001</v>
      </c>
      <c r="TN37" s="90">
        <v>22986497.850000001</v>
      </c>
      <c r="TO37" s="90">
        <v>22231216.02</v>
      </c>
      <c r="TP37" s="90">
        <v>11854267.15</v>
      </c>
      <c r="TQ37" s="90">
        <v>4270996.74</v>
      </c>
      <c r="TR37" s="90">
        <v>14688298.289999999</v>
      </c>
      <c r="TS37" s="90">
        <v>12531234.83</v>
      </c>
      <c r="TT37" s="90">
        <v>9218686.1600000001</v>
      </c>
      <c r="TU37" s="90">
        <v>13686845.33</v>
      </c>
      <c r="TV37" s="90">
        <v>18506242.07</v>
      </c>
      <c r="TW37" s="90">
        <v>86107928.900000006</v>
      </c>
      <c r="TX37" s="90">
        <v>9574706.9199999999</v>
      </c>
      <c r="TY37" s="90">
        <v>287467183.83999997</v>
      </c>
      <c r="TZ37" s="90">
        <v>42134118.740000002</v>
      </c>
      <c r="UA37" s="90">
        <v>5572747.54</v>
      </c>
      <c r="UB37" s="90">
        <v>4542107.1399999997</v>
      </c>
      <c r="UC37" s="90">
        <v>57067564.840000004</v>
      </c>
      <c r="UD37" s="90">
        <v>8884386.0099999998</v>
      </c>
      <c r="UE37" s="90">
        <v>5034349.3</v>
      </c>
      <c r="UF37" s="90">
        <v>29430272</v>
      </c>
      <c r="UG37" s="90">
        <v>18036454.789999999</v>
      </c>
      <c r="UH37" s="90">
        <v>99644778.290000007</v>
      </c>
      <c r="UI37" s="90">
        <v>22129245.739999998</v>
      </c>
      <c r="UJ37" s="90">
        <v>19493931.59</v>
      </c>
      <c r="UK37" s="90">
        <v>17753576.379999999</v>
      </c>
      <c r="UL37" s="90">
        <v>13275787.35</v>
      </c>
      <c r="UM37" s="90">
        <v>14084516.67</v>
      </c>
      <c r="UN37" s="90">
        <v>1139724595.54</v>
      </c>
      <c r="UO37" s="90">
        <v>25603097.539999999</v>
      </c>
      <c r="UP37" s="90">
        <v>13357097.76</v>
      </c>
      <c r="UQ37" s="90">
        <v>35738280.810000002</v>
      </c>
      <c r="UR37" s="90">
        <v>1601302.13</v>
      </c>
      <c r="US37" s="90">
        <v>20882673.41</v>
      </c>
      <c r="UT37" s="90">
        <v>21951368.379999999</v>
      </c>
      <c r="UU37" s="90">
        <v>6152174.3300000001</v>
      </c>
      <c r="UV37" s="90">
        <v>8656139.4299999997</v>
      </c>
      <c r="UW37" s="90">
        <v>17073651.02</v>
      </c>
      <c r="UX37" s="90">
        <v>14534099.77</v>
      </c>
      <c r="UY37" s="90">
        <v>45495442.369999997</v>
      </c>
      <c r="UZ37" s="90">
        <v>41339888.829999998</v>
      </c>
      <c r="VA37" s="90">
        <v>44177898.549999997</v>
      </c>
      <c r="VB37" s="90">
        <v>18886885.82</v>
      </c>
      <c r="VC37" s="90">
        <v>20180562.25</v>
      </c>
      <c r="VD37" s="90">
        <v>8498707.9199999999</v>
      </c>
      <c r="VE37" s="90">
        <v>9081241.6799999997</v>
      </c>
      <c r="VF37" s="90">
        <v>16303570.310000001</v>
      </c>
      <c r="VG37" s="90">
        <v>5425270.2199999997</v>
      </c>
      <c r="VH37" s="90">
        <v>13250753.439999999</v>
      </c>
      <c r="VI37" s="90">
        <v>19283283.02</v>
      </c>
      <c r="VJ37" s="90">
        <v>302290685.29000002</v>
      </c>
      <c r="VK37" s="90">
        <v>19366585.77</v>
      </c>
      <c r="VL37" s="90">
        <v>35624858.270000003</v>
      </c>
      <c r="VM37" s="90">
        <v>34033274.060000002</v>
      </c>
      <c r="VN37" s="90">
        <v>93975093.379999995</v>
      </c>
      <c r="VO37" s="90">
        <v>19585222.07</v>
      </c>
      <c r="VP37" s="90">
        <v>18201920.82</v>
      </c>
      <c r="VQ37" s="90">
        <v>1252778.18</v>
      </c>
      <c r="VR37" s="90">
        <v>36384229.719999999</v>
      </c>
      <c r="VS37" s="90">
        <v>28947695.329999998</v>
      </c>
      <c r="VT37" s="90">
        <v>18530007.719999999</v>
      </c>
      <c r="VU37" s="90">
        <v>105342270.34</v>
      </c>
      <c r="VV37" s="90">
        <v>7525535.3499999996</v>
      </c>
      <c r="VW37" s="90">
        <v>18608876.780000001</v>
      </c>
      <c r="VX37" s="90">
        <v>5611930.7800000003</v>
      </c>
      <c r="VY37" s="90">
        <v>2283746625.96</v>
      </c>
      <c r="VZ37" s="90">
        <v>27769053.780000001</v>
      </c>
      <c r="WA37" s="90">
        <v>63102975.130000003</v>
      </c>
      <c r="WB37" s="90">
        <v>31329662.609999999</v>
      </c>
      <c r="WC37" s="90">
        <v>26635657.190000001</v>
      </c>
      <c r="WD37" s="90">
        <v>10978843.359999999</v>
      </c>
      <c r="WE37" s="90">
        <v>34353739.310000002</v>
      </c>
      <c r="WF37" s="90">
        <v>47784347.130000003</v>
      </c>
      <c r="WG37" s="90">
        <v>22880024.210000001</v>
      </c>
      <c r="WH37" s="90">
        <v>20001968.809999999</v>
      </c>
      <c r="WI37" s="90">
        <v>11199590.998</v>
      </c>
      <c r="WJ37" s="90">
        <v>49710323.07</v>
      </c>
      <c r="WK37" s="90">
        <v>28315399.899999999</v>
      </c>
      <c r="WL37" s="90">
        <v>42568975.609999999</v>
      </c>
      <c r="WM37" s="90">
        <v>75111111.849999994</v>
      </c>
      <c r="WN37" s="90">
        <v>42071587.340000004</v>
      </c>
      <c r="WO37" s="90">
        <v>20825784.149999999</v>
      </c>
      <c r="WP37" s="90">
        <v>21544907.789999999</v>
      </c>
      <c r="WQ37" s="90">
        <v>13500877.1</v>
      </c>
      <c r="WR37" s="90">
        <v>25317196.210000001</v>
      </c>
      <c r="WS37" s="90">
        <v>207038913.88</v>
      </c>
      <c r="WT37" s="90">
        <v>17497398.940000001</v>
      </c>
      <c r="WU37" s="90">
        <v>33425402.109999999</v>
      </c>
      <c r="WV37" s="90">
        <v>22309893.079999998</v>
      </c>
      <c r="WW37" s="90">
        <v>11294720.09</v>
      </c>
      <c r="WX37" s="90">
        <v>12624652.4</v>
      </c>
      <c r="WY37" s="90">
        <v>16417951.74</v>
      </c>
      <c r="WZ37" s="90">
        <v>11069335.130000001</v>
      </c>
      <c r="XA37" s="90">
        <v>168742641.58000001</v>
      </c>
      <c r="XB37" s="90">
        <v>16866539.129999999</v>
      </c>
      <c r="XC37" s="90">
        <v>19678156.440000001</v>
      </c>
      <c r="XD37" s="90">
        <v>20465692.449999999</v>
      </c>
      <c r="XE37" s="90">
        <v>19441822.699999999</v>
      </c>
      <c r="XF37" s="90">
        <v>598494884.76999998</v>
      </c>
      <c r="XG37" s="90">
        <v>20503487.469999999</v>
      </c>
      <c r="XH37" s="90">
        <v>97459438.730000004</v>
      </c>
      <c r="XI37" s="90">
        <v>129409360.66</v>
      </c>
      <c r="XJ37" s="90">
        <v>21715109.449999999</v>
      </c>
      <c r="XK37" s="90">
        <v>32507207.52</v>
      </c>
      <c r="XL37" s="90">
        <v>32232096.27</v>
      </c>
      <c r="XM37" s="90">
        <v>59986064.219999999</v>
      </c>
      <c r="XN37" s="90">
        <v>11285415.630000001</v>
      </c>
      <c r="XO37" s="90">
        <v>59804007.990000002</v>
      </c>
      <c r="XP37" s="90">
        <v>41933691.649999999</v>
      </c>
      <c r="XQ37" s="90">
        <v>19448962.420000002</v>
      </c>
      <c r="XR37" s="90">
        <v>18431751.370000001</v>
      </c>
      <c r="XS37" s="90">
        <v>8089492.1399999997</v>
      </c>
      <c r="XT37" s="90">
        <v>21897283.420000002</v>
      </c>
      <c r="XU37" s="90">
        <v>7826776.2300000004</v>
      </c>
      <c r="XV37" s="90">
        <v>14947987.02</v>
      </c>
      <c r="XW37" s="90">
        <v>15811472.5</v>
      </c>
      <c r="XX37" s="90">
        <v>7575953.5599999996</v>
      </c>
      <c r="XY37" s="90">
        <v>5399684.5800000001</v>
      </c>
      <c r="XZ37" s="90">
        <v>5376884.5199999996</v>
      </c>
      <c r="YA37" s="90">
        <v>43876797.170000002</v>
      </c>
      <c r="YB37" s="90">
        <v>37725579.229999997</v>
      </c>
      <c r="YC37" s="90">
        <v>423081425.77999997</v>
      </c>
      <c r="YD37" s="90">
        <v>37697857.57</v>
      </c>
      <c r="YE37" s="90">
        <v>37885167.729999997</v>
      </c>
      <c r="YF37" s="90">
        <v>43116035.909999996</v>
      </c>
      <c r="YG37" s="90">
        <v>57255958.460000001</v>
      </c>
      <c r="YH37" s="90">
        <v>38584331.350000001</v>
      </c>
      <c r="YI37" s="90">
        <v>28317357.609999999</v>
      </c>
      <c r="YJ37" s="90">
        <v>8836613.0099999998</v>
      </c>
      <c r="YK37" s="90">
        <v>26526401.469999999</v>
      </c>
      <c r="YL37" s="90">
        <v>24649844.09</v>
      </c>
      <c r="YM37" s="90">
        <v>37467903.490000002</v>
      </c>
      <c r="YN37" s="90">
        <v>13146241.880000001</v>
      </c>
      <c r="YO37" s="90">
        <v>26788314.25</v>
      </c>
      <c r="YP37" s="90">
        <v>7494075.6500000004</v>
      </c>
      <c r="YQ37" s="90">
        <v>47575033.280000001</v>
      </c>
      <c r="YR37" s="90">
        <v>49896902.159999996</v>
      </c>
      <c r="YS37" s="90">
        <v>15501569.84</v>
      </c>
      <c r="YT37" s="90">
        <v>175193473.88</v>
      </c>
      <c r="YU37" s="90">
        <v>14760795.16</v>
      </c>
      <c r="YV37" s="90">
        <v>13195018.5</v>
      </c>
      <c r="YW37" s="90">
        <v>9079683.3000000007</v>
      </c>
      <c r="YX37" s="90">
        <v>15037897.9</v>
      </c>
      <c r="YY37" s="90">
        <v>9900454.2799999993</v>
      </c>
      <c r="YZ37" s="90">
        <v>17900705.77</v>
      </c>
      <c r="ZA37" s="90">
        <v>130388433.23</v>
      </c>
      <c r="ZB37" s="90">
        <v>13176782.07</v>
      </c>
      <c r="ZC37" s="90">
        <v>24745430.760000002</v>
      </c>
      <c r="ZD37" s="90">
        <v>19464261.960000001</v>
      </c>
      <c r="ZE37" s="90">
        <v>22288529.510000002</v>
      </c>
      <c r="ZF37" s="90">
        <v>9972183.5099999998</v>
      </c>
      <c r="ZG37" s="90">
        <v>11142384.74</v>
      </c>
      <c r="ZH37" s="90">
        <v>10008214.93</v>
      </c>
      <c r="ZI37" s="90">
        <v>35941975.890000001</v>
      </c>
      <c r="ZJ37" s="90">
        <v>391549284.25999999</v>
      </c>
      <c r="ZK37" s="90">
        <v>30734780.41</v>
      </c>
      <c r="ZL37" s="90">
        <v>91282636.769999996</v>
      </c>
      <c r="ZM37" s="90">
        <v>280519344.68000001</v>
      </c>
      <c r="ZN37" s="90">
        <v>127710137.22</v>
      </c>
      <c r="ZO37" s="90">
        <v>38366681.740000002</v>
      </c>
      <c r="ZP37" s="90">
        <v>36248569.310000002</v>
      </c>
      <c r="ZQ37" s="90">
        <v>182783522.16</v>
      </c>
      <c r="ZR37" s="90">
        <v>361243853.92000002</v>
      </c>
      <c r="ZS37" s="90">
        <v>82773801.150000006</v>
      </c>
      <c r="ZT37" s="90">
        <v>18210418.050000001</v>
      </c>
      <c r="ZU37" s="90">
        <v>44671001.68</v>
      </c>
      <c r="ZV37" s="90">
        <v>32165205.600000001</v>
      </c>
      <c r="ZW37" s="90">
        <v>30546629.41</v>
      </c>
      <c r="ZX37" s="90">
        <v>10686873.85</v>
      </c>
      <c r="ZY37" s="90">
        <v>31847256.789999999</v>
      </c>
      <c r="ZZ37" s="90">
        <v>17000467.91</v>
      </c>
      <c r="AAA37" s="90">
        <v>19909910.34</v>
      </c>
      <c r="AAB37" s="90">
        <v>46162055.659999996</v>
      </c>
      <c r="AAC37" s="90">
        <v>28735143.219999999</v>
      </c>
      <c r="AAD37" s="90">
        <v>11932327.93</v>
      </c>
      <c r="AAE37" s="90">
        <v>31062445.52</v>
      </c>
      <c r="AAF37" s="90">
        <v>100684433.48</v>
      </c>
      <c r="AAG37" s="90">
        <v>20681053.739999998</v>
      </c>
      <c r="AAH37" s="90">
        <v>21205823.780000001</v>
      </c>
      <c r="AAI37" s="90">
        <v>10460405.32</v>
      </c>
      <c r="AAJ37" s="90">
        <v>16963207.440000001</v>
      </c>
      <c r="AAK37" s="90">
        <v>8357546.25</v>
      </c>
      <c r="AAL37" s="90">
        <v>12040121.85</v>
      </c>
      <c r="AAM37" s="90">
        <v>1354501125.0999999</v>
      </c>
      <c r="AAN37" s="90">
        <v>25515605.960000001</v>
      </c>
      <c r="AAO37" s="90">
        <v>10390071.84</v>
      </c>
      <c r="AAP37" s="90">
        <v>50864904.590000004</v>
      </c>
      <c r="AAQ37" s="90">
        <v>40611563.939999998</v>
      </c>
      <c r="AAR37" s="90">
        <v>40312465.450000003</v>
      </c>
      <c r="AAS37" s="90">
        <v>32300113.210000001</v>
      </c>
      <c r="AAT37" s="90">
        <v>53816467.530000001</v>
      </c>
      <c r="AAU37" s="90">
        <v>63501010.350000001</v>
      </c>
      <c r="AAV37" s="90">
        <v>21469455.52</v>
      </c>
      <c r="AAW37" s="90">
        <v>23371569.43</v>
      </c>
      <c r="AAX37" s="90">
        <v>34580900.030000001</v>
      </c>
      <c r="AAY37" s="90">
        <v>39997651.439999998</v>
      </c>
      <c r="AAZ37" s="90">
        <v>5224524.76</v>
      </c>
      <c r="ABA37" s="90">
        <v>16945979.140000001</v>
      </c>
      <c r="ABB37" s="90">
        <v>13899586.09</v>
      </c>
      <c r="ABC37" s="90">
        <v>18544199.879999999</v>
      </c>
      <c r="ABD37" s="90">
        <v>19516035.93</v>
      </c>
      <c r="ABE37" s="90">
        <v>10395182.880000001</v>
      </c>
      <c r="ABF37" s="90">
        <v>142788866.30000001</v>
      </c>
      <c r="ABG37" s="90">
        <v>56529316.990000002</v>
      </c>
      <c r="ABH37" s="90">
        <v>26777468.32</v>
      </c>
      <c r="ABI37" s="90">
        <v>7995490.9400000004</v>
      </c>
      <c r="ABJ37" s="90">
        <v>4495200.62</v>
      </c>
      <c r="ABK37" s="90">
        <v>26777880.59</v>
      </c>
      <c r="ABL37" s="90">
        <v>17571101.940000001</v>
      </c>
      <c r="ABM37" s="90">
        <v>171249343.71000001</v>
      </c>
      <c r="ABN37" s="90">
        <v>66735939.590000004</v>
      </c>
      <c r="ABO37" s="90">
        <v>18401158.379999999</v>
      </c>
      <c r="ABP37" s="90">
        <v>43528534.159999996</v>
      </c>
      <c r="ABQ37" s="90">
        <v>12859434.1</v>
      </c>
      <c r="ABR37" s="90">
        <v>19365693.670000002</v>
      </c>
      <c r="ABS37" s="90">
        <v>12928201.960000001</v>
      </c>
      <c r="ABT37" s="90">
        <v>15042656.550000001</v>
      </c>
      <c r="ABU37" s="90">
        <v>19295022.370000001</v>
      </c>
      <c r="ABV37" s="90">
        <v>153673084.63</v>
      </c>
      <c r="ABW37" s="90">
        <v>48804940.020000003</v>
      </c>
      <c r="ABX37" s="90">
        <v>47509116.289999999</v>
      </c>
      <c r="ABY37" s="90">
        <v>11447271.119999999</v>
      </c>
      <c r="ABZ37" s="90">
        <v>27386753.32</v>
      </c>
      <c r="ACA37" s="90">
        <v>45088593.560000002</v>
      </c>
      <c r="ACB37" s="90">
        <v>5575604.9699999997</v>
      </c>
      <c r="ACC37" s="90">
        <v>10821142.82</v>
      </c>
      <c r="ACD37" s="90">
        <v>5381254.7699999996</v>
      </c>
      <c r="ACE37" s="90">
        <v>19609744.75</v>
      </c>
      <c r="ACF37" s="90">
        <v>13795771</v>
      </c>
      <c r="ACG37" s="90">
        <v>553173759.28999996</v>
      </c>
      <c r="ACH37" s="90">
        <v>11762391.51</v>
      </c>
      <c r="ACI37" s="90">
        <v>8860083.0500000007</v>
      </c>
      <c r="ACJ37" s="90">
        <v>24436829.800000001</v>
      </c>
      <c r="ACK37" s="90">
        <v>9934443.6300000008</v>
      </c>
      <c r="ACL37" s="90">
        <v>17486913.559999999</v>
      </c>
      <c r="ACM37" s="90">
        <v>70825099.909999996</v>
      </c>
      <c r="ACN37" s="90">
        <v>111364282.91</v>
      </c>
      <c r="ACO37" s="90">
        <v>154283758.52000001</v>
      </c>
      <c r="ACP37" s="90">
        <v>6083363.6399999997</v>
      </c>
      <c r="ACQ37" s="90">
        <v>14828685.73</v>
      </c>
      <c r="ACR37" s="90">
        <v>21843444.969999999</v>
      </c>
      <c r="ACS37" s="90">
        <v>12429008.16</v>
      </c>
      <c r="ACT37" s="90">
        <v>154215536.34</v>
      </c>
      <c r="ACU37" s="90">
        <v>22186539.870000001</v>
      </c>
      <c r="ACV37" s="90">
        <v>21489779.98</v>
      </c>
      <c r="ACW37" s="90">
        <v>32296286.5</v>
      </c>
      <c r="ACX37" s="90">
        <v>2812911.03</v>
      </c>
      <c r="ACY37" s="90">
        <v>15067592.630000001</v>
      </c>
      <c r="ACZ37" s="90">
        <v>1348356.01</v>
      </c>
      <c r="ADA37" s="90">
        <v>4045310.77</v>
      </c>
      <c r="ADB37" s="90">
        <v>7577703.54</v>
      </c>
      <c r="ADC37" s="90">
        <v>37344101.25</v>
      </c>
      <c r="ADD37" s="90">
        <v>54767976.68</v>
      </c>
      <c r="ADE37" s="90">
        <v>64411923.57</v>
      </c>
      <c r="ADF37" s="90">
        <v>2511773.5699999998</v>
      </c>
      <c r="ADG37" s="90">
        <v>3962958.34</v>
      </c>
      <c r="ADH37" s="90">
        <v>17100440.77</v>
      </c>
      <c r="ADI37" s="90">
        <v>1629471.87</v>
      </c>
      <c r="ADJ37" s="90">
        <v>11384324.9</v>
      </c>
      <c r="ADK37" s="90">
        <v>11533203.15</v>
      </c>
      <c r="ADL37" s="90">
        <v>12806480.439999999</v>
      </c>
      <c r="ADM37" s="90">
        <v>428323725.45999998</v>
      </c>
      <c r="ADN37" s="90">
        <v>113124475.3</v>
      </c>
      <c r="ADO37" s="90">
        <v>28506754.940000001</v>
      </c>
      <c r="ADP37" s="90">
        <v>92058283.379999995</v>
      </c>
      <c r="ADQ37" s="90">
        <v>9279982.2899999991</v>
      </c>
      <c r="ADR37" s="90">
        <v>12403825.550000001</v>
      </c>
      <c r="ADS37" s="90">
        <v>60930942.539999999</v>
      </c>
      <c r="ADT37" s="90">
        <v>4109775.89</v>
      </c>
      <c r="ADU37" s="90">
        <v>637321312.74000001</v>
      </c>
      <c r="ADV37" s="90">
        <v>59852047.939999998</v>
      </c>
      <c r="ADW37" s="90">
        <v>21412556.43</v>
      </c>
      <c r="ADX37" s="90">
        <v>28441238.420000002</v>
      </c>
      <c r="ADY37" s="90">
        <v>41241425.229999997</v>
      </c>
      <c r="ADZ37" s="90">
        <v>27219687.859999999</v>
      </c>
      <c r="AEA37" s="90">
        <v>11214772.83</v>
      </c>
      <c r="AEB37" s="90">
        <v>12581873.35</v>
      </c>
      <c r="AEC37" s="90">
        <v>8112834.4199999999</v>
      </c>
      <c r="AED37" s="90">
        <v>29655645.449999999</v>
      </c>
      <c r="AEE37" s="90">
        <v>18454589.050000001</v>
      </c>
      <c r="AEF37" s="90">
        <v>9343974.9499999993</v>
      </c>
      <c r="AEG37" s="90">
        <v>22225511.719999999</v>
      </c>
      <c r="AEH37" s="90">
        <v>18001892.629999999</v>
      </c>
      <c r="AEI37" s="90">
        <v>23301482.640000001</v>
      </c>
      <c r="AEJ37" s="90">
        <v>16849652.079999998</v>
      </c>
      <c r="AEK37" s="90">
        <v>3830213.99</v>
      </c>
      <c r="AEL37" s="90">
        <v>28867266.18</v>
      </c>
      <c r="AEM37" s="90">
        <v>9929936.8200000003</v>
      </c>
      <c r="AEN37" s="90">
        <v>48388070.159999996</v>
      </c>
      <c r="AEO37" s="90">
        <v>287832213.38999999</v>
      </c>
      <c r="AEP37" s="90">
        <v>40132274.009999998</v>
      </c>
      <c r="AEQ37" s="90">
        <v>24873655.399999999</v>
      </c>
      <c r="AER37" s="90">
        <v>24979161.59</v>
      </c>
      <c r="AES37" s="90">
        <v>15498698.42</v>
      </c>
      <c r="AET37" s="90">
        <v>42295218.369999997</v>
      </c>
      <c r="AEU37" s="90">
        <v>29650371.449999999</v>
      </c>
      <c r="AEV37" s="90">
        <v>22283423.379999999</v>
      </c>
      <c r="AEW37" s="90">
        <v>22121798.77</v>
      </c>
      <c r="AEX37" s="90">
        <v>16668951.76</v>
      </c>
      <c r="AEY37" s="90">
        <v>212006135.33000001</v>
      </c>
      <c r="AEZ37" s="90">
        <v>146747470.28</v>
      </c>
      <c r="AFA37" s="90">
        <v>70588691.209999993</v>
      </c>
      <c r="AFB37" s="90">
        <v>18413249.789999999</v>
      </c>
      <c r="AFC37" s="90">
        <v>56564693.32</v>
      </c>
      <c r="AFD37" s="90">
        <v>87307473.450000003</v>
      </c>
      <c r="AFE37" s="90">
        <v>12705798.26</v>
      </c>
      <c r="AFF37" s="90">
        <v>25086069.260000002</v>
      </c>
      <c r="AFG37" s="90">
        <v>13012297.609999999</v>
      </c>
      <c r="AFH37" s="90">
        <v>22217089.739999998</v>
      </c>
      <c r="AFI37" s="90">
        <v>9032747.9499999993</v>
      </c>
      <c r="AFJ37" s="90">
        <v>10874659.880000001</v>
      </c>
      <c r="AFK37" s="90">
        <v>21285271.550000001</v>
      </c>
      <c r="AFL37" s="90">
        <v>231287600.25999999</v>
      </c>
      <c r="AFM37" s="90">
        <v>30199003.890000001</v>
      </c>
      <c r="AFN37" s="90">
        <v>48820985.350000001</v>
      </c>
      <c r="AFO37" s="90">
        <v>13122373.109999999</v>
      </c>
      <c r="AFP37" s="90">
        <v>39871564.460000001</v>
      </c>
      <c r="AFQ37" s="90">
        <v>29985826.91</v>
      </c>
      <c r="AFR37" s="90">
        <v>7651808.7300000004</v>
      </c>
      <c r="AFS37" s="90">
        <v>33188932.620000001</v>
      </c>
      <c r="AFT37" s="90">
        <v>23787346.82</v>
      </c>
      <c r="AFU37" s="90">
        <v>3680417.94</v>
      </c>
      <c r="AFV37" s="90">
        <v>37991133.75</v>
      </c>
      <c r="AFW37" s="90">
        <v>16830230.329999998</v>
      </c>
      <c r="AFX37" s="90">
        <v>137854035.78999999</v>
      </c>
      <c r="AFY37" s="90">
        <v>15356279.33</v>
      </c>
      <c r="AFZ37" s="90">
        <v>4565912.92</v>
      </c>
      <c r="AGA37" s="90">
        <v>7297138.9699999997</v>
      </c>
      <c r="AGB37" s="90">
        <v>12355183.039999999</v>
      </c>
      <c r="AGC37" s="90">
        <v>7962085.5599999996</v>
      </c>
      <c r="AGD37" s="90">
        <v>5093159.49</v>
      </c>
      <c r="AGE37" s="90">
        <v>7756788.25</v>
      </c>
      <c r="AGF37" s="90">
        <v>5554115.7999999998</v>
      </c>
      <c r="AGG37" s="90">
        <v>9678787.0899999999</v>
      </c>
      <c r="AGH37" s="90">
        <v>7599947.0899999999</v>
      </c>
      <c r="AGI37" s="90">
        <v>521011945.69</v>
      </c>
      <c r="AGJ37" s="90">
        <v>41198090.189999998</v>
      </c>
      <c r="AGK37" s="90">
        <v>34189022.280000001</v>
      </c>
      <c r="AGL37" s="90">
        <v>10119837.039999999</v>
      </c>
      <c r="AGM37" s="90">
        <v>46671946</v>
      </c>
      <c r="AGN37" s="90">
        <v>47383806.390000001</v>
      </c>
      <c r="AGO37" s="90">
        <v>13519146.98</v>
      </c>
      <c r="AGP37" s="90">
        <v>32905991.710000001</v>
      </c>
      <c r="AGQ37" s="90">
        <v>505920126.81999999</v>
      </c>
      <c r="AGR37" s="90">
        <v>274528837.68000001</v>
      </c>
      <c r="AGS37" s="90">
        <v>7841726.6200000001</v>
      </c>
      <c r="AGT37" s="90">
        <v>129161469.23999999</v>
      </c>
      <c r="AGU37" s="90">
        <v>52989342.909999996</v>
      </c>
      <c r="AGV37" s="90">
        <v>29293231.440000001</v>
      </c>
      <c r="AGW37" s="90">
        <v>24461208.719999999</v>
      </c>
      <c r="AGX37" s="90">
        <v>15280907.310000001</v>
      </c>
      <c r="AGY37" s="90">
        <v>4428265.26</v>
      </c>
      <c r="AGZ37" s="90">
        <v>24298708.390000001</v>
      </c>
      <c r="AHA37" s="90">
        <v>45784320.479999997</v>
      </c>
      <c r="AHB37" s="90">
        <v>7542818.0800000001</v>
      </c>
      <c r="AHC37" s="90">
        <v>13534227.33</v>
      </c>
      <c r="AHD37" s="90">
        <v>17047806.949999999</v>
      </c>
      <c r="AHE37" s="90">
        <v>8777847.4800000004</v>
      </c>
      <c r="AHF37" s="90">
        <v>4777158.9800000004</v>
      </c>
      <c r="AHG37" s="90">
        <v>5855514.5700000003</v>
      </c>
      <c r="AHH37" s="90">
        <v>96247019.530000001</v>
      </c>
      <c r="AHI37" s="90">
        <v>15060053.689999999</v>
      </c>
      <c r="AHJ37" s="90">
        <v>13498345.550000001</v>
      </c>
      <c r="AHK37" s="90">
        <v>8983292.2699999996</v>
      </c>
      <c r="AHL37" s="90">
        <v>14877889.220000001</v>
      </c>
      <c r="AHM37" s="90">
        <v>8910451.5600000005</v>
      </c>
      <c r="AHN37" s="90">
        <v>7418847.8499999996</v>
      </c>
    </row>
    <row r="38" spans="1:898" ht="21" x14ac:dyDescent="0.35">
      <c r="A38" s="92" t="s">
        <v>664</v>
      </c>
      <c r="B38" s="5" t="s">
        <v>2293</v>
      </c>
      <c r="C38" s="90">
        <v>-394730874.15000004</v>
      </c>
      <c r="D38" s="90">
        <v>-20704817.200000003</v>
      </c>
      <c r="E38" s="90">
        <v>-54562127.519999996</v>
      </c>
      <c r="F38" s="90">
        <v>-7728119.3500000006</v>
      </c>
      <c r="G38" s="90">
        <v>-52109298</v>
      </c>
      <c r="H38" s="90">
        <v>-31449199.480000004</v>
      </c>
      <c r="I38" s="90">
        <v>-32173055.339999996</v>
      </c>
      <c r="J38" s="90">
        <v>-12716965.220000001</v>
      </c>
      <c r="K38" s="90">
        <v>-18602769.630000003</v>
      </c>
      <c r="L38" s="90">
        <v>-19863065.739999995</v>
      </c>
      <c r="M38" s="90">
        <v>-17146493.210000001</v>
      </c>
      <c r="N38" s="90">
        <v>-13432585.699999999</v>
      </c>
      <c r="O38" s="90">
        <v>-25686021.350000001</v>
      </c>
      <c r="P38" s="90">
        <v>-16163820.67</v>
      </c>
      <c r="Q38" s="90">
        <v>-14799236.010000002</v>
      </c>
      <c r="R38" s="90">
        <v>-36617026.479999989</v>
      </c>
      <c r="S38" s="90">
        <v>-20820367.710000001</v>
      </c>
      <c r="T38" s="90">
        <v>-6864839.1800000006</v>
      </c>
      <c r="U38" s="90">
        <v>-287875056.71999997</v>
      </c>
      <c r="V38" s="90">
        <v>-103648582.27999999</v>
      </c>
      <c r="W38" s="90">
        <v>-20885788.049999997</v>
      </c>
      <c r="X38" s="90">
        <v>-32790741.82</v>
      </c>
      <c r="Y38" s="90">
        <v>-32422025.279999994</v>
      </c>
      <c r="Z38" s="90">
        <v>-35498601.340000004</v>
      </c>
      <c r="AA38" s="90">
        <v>-23652346.839999996</v>
      </c>
      <c r="AB38" s="90">
        <v>-129595715.25000001</v>
      </c>
      <c r="AC38" s="90">
        <v>-48896940.280000001</v>
      </c>
      <c r="AD38" s="90">
        <v>-25591595.890000004</v>
      </c>
      <c r="AE38" s="90">
        <v>-124614132.64999998</v>
      </c>
      <c r="AF38" s="90">
        <v>-31820976.199999999</v>
      </c>
      <c r="AG38" s="90">
        <v>-115827861.03000003</v>
      </c>
      <c r="AH38" s="90">
        <v>-72566995.13000001</v>
      </c>
      <c r="AI38" s="90">
        <v>-22937432.020000007</v>
      </c>
      <c r="AJ38" s="90">
        <v>-21447679.27</v>
      </c>
      <c r="AK38" s="90">
        <v>-13163992.719999999</v>
      </c>
      <c r="AL38" s="90">
        <v>-52774532.010000005</v>
      </c>
      <c r="AM38" s="90">
        <v>-56876485.780000001</v>
      </c>
      <c r="AN38" s="90">
        <v>-16312381.800000001</v>
      </c>
      <c r="AO38" s="90">
        <v>-44074076.649999991</v>
      </c>
      <c r="AP38" s="90">
        <v>-17261489.41</v>
      </c>
      <c r="AQ38" s="90">
        <v>-11497184.200000001</v>
      </c>
      <c r="AR38" s="90">
        <v>-10985265.320000002</v>
      </c>
      <c r="AS38" s="90">
        <v>-59967520.850000001</v>
      </c>
      <c r="AT38" s="90">
        <v>-4523384.6899999995</v>
      </c>
      <c r="AU38" s="90">
        <v>-10758135.819999998</v>
      </c>
      <c r="AV38" s="90">
        <v>-6558834.2600000007</v>
      </c>
      <c r="AW38" s="90">
        <v>-21234597.079999991</v>
      </c>
      <c r="AX38" s="90">
        <v>-25440426.729999997</v>
      </c>
      <c r="AY38" s="90">
        <v>-3499149.4000000004</v>
      </c>
      <c r="AZ38" s="90">
        <v>-9928623.5299999993</v>
      </c>
      <c r="BA38" s="90">
        <v>-6877285.6800000006</v>
      </c>
      <c r="BB38" s="90">
        <v>-7331662.0499999998</v>
      </c>
      <c r="BC38" s="90">
        <v>-5783302.5300000003</v>
      </c>
      <c r="BD38" s="90">
        <v>-8300325.8499999987</v>
      </c>
      <c r="BE38" s="90">
        <v>-39656607.82</v>
      </c>
      <c r="BF38" s="90">
        <v>-3923094.2199999997</v>
      </c>
      <c r="BG38" s="90">
        <v>-11444897.119999999</v>
      </c>
      <c r="BH38" s="90">
        <v>-209014968.29999989</v>
      </c>
      <c r="BI38" s="90">
        <v>-60659071.469999999</v>
      </c>
      <c r="BJ38" s="90">
        <v>-15534474.16</v>
      </c>
      <c r="BK38" s="90">
        <v>-6758530.4799999986</v>
      </c>
      <c r="BL38" s="90">
        <v>-21813169.440000001</v>
      </c>
      <c r="BM38" s="90">
        <v>-14505101.289999999</v>
      </c>
      <c r="BN38" s="90">
        <v>-17443338.120000001</v>
      </c>
      <c r="BO38" s="90">
        <v>-1826695.2</v>
      </c>
      <c r="BP38" s="90">
        <v>-101516.83</v>
      </c>
      <c r="BQ38" s="90">
        <v>-142277066.18000001</v>
      </c>
      <c r="BR38" s="90">
        <v>-6129440.7400000002</v>
      </c>
      <c r="BS38" s="90">
        <v>-13850417.399999999</v>
      </c>
      <c r="BT38" s="90">
        <v>-14747196.6</v>
      </c>
      <c r="BU38" s="90">
        <v>-9107073.2200000007</v>
      </c>
      <c r="BV38" s="90">
        <v>-11771212.52</v>
      </c>
      <c r="BW38" s="90">
        <v>-7106929.8799999999</v>
      </c>
      <c r="BX38" s="90">
        <v>-5912625.8200000003</v>
      </c>
      <c r="BY38" s="90">
        <v>-100753140.26000002</v>
      </c>
      <c r="BZ38" s="90">
        <v>-9001472.1099999994</v>
      </c>
      <c r="CA38" s="90">
        <v>-17902899.740000002</v>
      </c>
      <c r="CB38" s="90">
        <v>-35988823.159999996</v>
      </c>
      <c r="CC38" s="90">
        <v>-10312298.9</v>
      </c>
      <c r="CD38" s="90">
        <v>-10740165.590000004</v>
      </c>
      <c r="CE38" s="90">
        <v>-12176159.840000002</v>
      </c>
      <c r="CF38" s="90">
        <v>-174197390.57000002</v>
      </c>
      <c r="CG38" s="90">
        <v>-10771914.320000002</v>
      </c>
      <c r="CH38" s="90">
        <v>-42346698.259999998</v>
      </c>
      <c r="CI38" s="90">
        <v>-8828992.4800000004</v>
      </c>
      <c r="CJ38" s="90">
        <v>-12927889.180000002</v>
      </c>
      <c r="CK38" s="90">
        <v>-15038428.330000002</v>
      </c>
      <c r="CL38" s="90">
        <v>-14695926.9</v>
      </c>
      <c r="CM38" s="90">
        <v>-36885819.350000001</v>
      </c>
      <c r="CN38" s="90">
        <v>-4224751.87</v>
      </c>
      <c r="CO38" s="90">
        <v>-15050961.09</v>
      </c>
      <c r="CP38" s="90">
        <v>-9090714.0800000001</v>
      </c>
      <c r="CQ38" s="90">
        <v>-18977544.68</v>
      </c>
      <c r="CR38" s="90">
        <v>-9466895.5500000007</v>
      </c>
      <c r="CS38" s="90">
        <v>-162473741.30000004</v>
      </c>
      <c r="CT38" s="90">
        <v>-14310534.219999999</v>
      </c>
      <c r="CU38" s="90">
        <v>-15534696.529999999</v>
      </c>
      <c r="CV38" s="90">
        <v>-28610241.550000004</v>
      </c>
      <c r="CW38" s="90">
        <v>-3347707.36</v>
      </c>
      <c r="CX38" s="90">
        <v>-21564376.849999998</v>
      </c>
      <c r="CY38" s="90">
        <v>-11265849.960000001</v>
      </c>
      <c r="CZ38" s="90">
        <v>-10701995.609999999</v>
      </c>
      <c r="DA38" s="90">
        <v>-171827237.42999998</v>
      </c>
      <c r="DB38" s="90">
        <v>-232874824.51999998</v>
      </c>
      <c r="DC38" s="90">
        <v>-19754500.449999999</v>
      </c>
      <c r="DD38" s="90">
        <v>-22520988.809999999</v>
      </c>
      <c r="DE38" s="90">
        <v>-26606291.299999997</v>
      </c>
      <c r="DF38" s="90">
        <v>-42737460.719999999</v>
      </c>
      <c r="DG38" s="90">
        <v>-52342974.820000008</v>
      </c>
      <c r="DH38" s="90">
        <v>-29998436.599999998</v>
      </c>
      <c r="DI38" s="90">
        <v>-16205093.710000001</v>
      </c>
      <c r="DJ38" s="90">
        <v>-547870837.09000003</v>
      </c>
      <c r="DK38" s="90">
        <v>-13651735.799999997</v>
      </c>
      <c r="DL38" s="90">
        <v>-21598336.890000001</v>
      </c>
      <c r="DM38" s="90">
        <v>-18422493.270000003</v>
      </c>
      <c r="DN38" s="90">
        <v>-13946993.919899996</v>
      </c>
      <c r="DO38" s="90">
        <v>-18209316.57</v>
      </c>
      <c r="DP38" s="90">
        <v>-21905554.979999997</v>
      </c>
      <c r="DQ38" s="90">
        <v>-11573919.27</v>
      </c>
      <c r="DR38" s="90">
        <v>-57458171.069999993</v>
      </c>
      <c r="DS38" s="90">
        <v>-253429318.72999996</v>
      </c>
      <c r="DT38" s="90">
        <v>-41084948.920000002</v>
      </c>
      <c r="DU38" s="90">
        <v>-65595909.129999995</v>
      </c>
      <c r="DV38" s="90">
        <v>-96638570.519999981</v>
      </c>
      <c r="DW38" s="90">
        <v>-30052988.489999998</v>
      </c>
      <c r="DX38" s="90">
        <v>-45538991.749999993</v>
      </c>
      <c r="DY38" s="90">
        <v>-37864517.460000001</v>
      </c>
      <c r="DZ38" s="90">
        <v>-7669235.8499999987</v>
      </c>
      <c r="EA38" s="90">
        <v>-24670507.470000006</v>
      </c>
      <c r="EB38" s="90">
        <v>-19134573.940000001</v>
      </c>
      <c r="EC38" s="90">
        <v>-61805820.29999999</v>
      </c>
      <c r="ED38" s="90">
        <v>-177597174.82000002</v>
      </c>
      <c r="EE38" s="90">
        <v>-108319748.53000002</v>
      </c>
      <c r="EF38" s="90">
        <v>-14387695.57</v>
      </c>
      <c r="EG38" s="90">
        <v>-21786634.880000003</v>
      </c>
      <c r="EH38" s="90">
        <v>-17991283.770000003</v>
      </c>
      <c r="EI38" s="90">
        <v>-49411242.100000009</v>
      </c>
      <c r="EJ38" s="90">
        <v>-41573969.109999999</v>
      </c>
      <c r="EK38" s="90">
        <v>-19223065.869999997</v>
      </c>
      <c r="EL38" s="90">
        <v>-20103806.209999997</v>
      </c>
      <c r="EM38" s="90">
        <v>-282295799.81</v>
      </c>
      <c r="EN38" s="90">
        <v>-18020384.559999995</v>
      </c>
      <c r="EO38" s="90">
        <v>-25176793.029999997</v>
      </c>
      <c r="EP38" s="90">
        <v>-15688273.380000001</v>
      </c>
      <c r="EQ38" s="90">
        <v>-11410382.189999999</v>
      </c>
      <c r="ER38" s="90">
        <v>-9139656.4499999993</v>
      </c>
      <c r="ES38" s="90">
        <v>-33511838.219999995</v>
      </c>
      <c r="ET38" s="90">
        <v>-31310280.73</v>
      </c>
      <c r="EU38" s="90">
        <v>-23819865.770000003</v>
      </c>
      <c r="EV38" s="90">
        <v>-238589165.51000008</v>
      </c>
      <c r="EW38" s="90">
        <v>-8493840.9500000011</v>
      </c>
      <c r="EX38" s="90">
        <v>-11690256.76</v>
      </c>
      <c r="EY38" s="90">
        <v>-11484537.969999997</v>
      </c>
      <c r="EZ38" s="90">
        <v>-28026994.41</v>
      </c>
      <c r="FA38" s="90">
        <v>-41151908</v>
      </c>
      <c r="FB38" s="90">
        <v>-33229399.439999998</v>
      </c>
      <c r="FC38" s="90">
        <v>-17554398.640000001</v>
      </c>
      <c r="FD38" s="90">
        <v>-14060552.159999998</v>
      </c>
      <c r="FE38" s="90">
        <v>-9434419.0100000016</v>
      </c>
      <c r="FF38" s="90">
        <v>-8949597.4199999999</v>
      </c>
      <c r="FG38" s="90">
        <v>-8983942.8200000003</v>
      </c>
      <c r="FH38" s="90">
        <v>-63334385.479999997</v>
      </c>
      <c r="FI38" s="90">
        <v>-17039751.030000001</v>
      </c>
      <c r="FJ38" s="90">
        <v>-11229623.100000001</v>
      </c>
      <c r="FK38" s="90">
        <v>-18343368.43</v>
      </c>
      <c r="FL38" s="90">
        <v>-30260011.839999996</v>
      </c>
      <c r="FM38" s="90">
        <v>-32773543.839999996</v>
      </c>
      <c r="FN38" s="90">
        <v>-8847422.3200000003</v>
      </c>
      <c r="FO38" s="90">
        <v>-14038232.52</v>
      </c>
      <c r="FP38" s="90">
        <v>-335063602.24999994</v>
      </c>
      <c r="FQ38" s="90">
        <v>-18113752.25</v>
      </c>
      <c r="FR38" s="90">
        <v>-44157272.470000006</v>
      </c>
      <c r="FS38" s="90">
        <v>-34911805.289999999</v>
      </c>
      <c r="FT38" s="90">
        <v>-26684451.830000002</v>
      </c>
      <c r="FU38" s="90">
        <v>-16538959.970000001</v>
      </c>
      <c r="FV38" s="90">
        <v>-52974782.930000007</v>
      </c>
      <c r="FW38" s="90">
        <v>-46858263.069999993</v>
      </c>
      <c r="FX38" s="90">
        <v>-38644642.390000008</v>
      </c>
      <c r="FY38" s="90">
        <v>-33657811.100000001</v>
      </c>
      <c r="FZ38" s="90">
        <v>-76384071.25999999</v>
      </c>
      <c r="GA38" s="90">
        <v>-23340833.190000005</v>
      </c>
      <c r="GB38" s="90">
        <v>-31311405.619999994</v>
      </c>
      <c r="GC38" s="90">
        <v>-8881387.0899999999</v>
      </c>
      <c r="GD38" s="90">
        <v>-165827719.33000001</v>
      </c>
      <c r="GE38" s="90">
        <v>-10912627.58</v>
      </c>
      <c r="GF38" s="90">
        <v>-15803269.040000001</v>
      </c>
      <c r="GG38" s="90">
        <v>-49241784.419999987</v>
      </c>
      <c r="GH38" s="90">
        <v>-25646141.480000008</v>
      </c>
      <c r="GI38" s="90">
        <v>-18714891.949999999</v>
      </c>
      <c r="GJ38" s="90">
        <v>-21701700.48</v>
      </c>
      <c r="GK38" s="90">
        <v>-30958486.940000001</v>
      </c>
      <c r="GL38" s="90">
        <v>-11036940.039999999</v>
      </c>
      <c r="GM38" s="90">
        <v>-6370706.5000000009</v>
      </c>
      <c r="GN38" s="90">
        <v>-5268620.04</v>
      </c>
      <c r="GO38" s="90">
        <v>-6280060.8499999987</v>
      </c>
      <c r="GP38" s="90">
        <v>-105537592.43000002</v>
      </c>
      <c r="GQ38" s="90">
        <v>-7807869.1799999997</v>
      </c>
      <c r="GR38" s="90">
        <v>-13313039.419999998</v>
      </c>
      <c r="GS38" s="90">
        <v>-23357327.790000003</v>
      </c>
      <c r="GT38" s="90">
        <v>-9429774.0799999982</v>
      </c>
      <c r="GU38" s="90">
        <v>-20275325.420000002</v>
      </c>
      <c r="GV38" s="90">
        <v>-17623141.82</v>
      </c>
      <c r="GW38" s="90">
        <v>-10350500.41</v>
      </c>
      <c r="GX38" s="90">
        <v>-167674810.39999998</v>
      </c>
      <c r="GY38" s="90">
        <v>-9408873.1500000004</v>
      </c>
      <c r="GZ38" s="90">
        <v>-30078474.619999997</v>
      </c>
      <c r="HA38" s="90">
        <v>-16811659.23</v>
      </c>
      <c r="HB38" s="90">
        <v>-499492140.78999996</v>
      </c>
      <c r="HC38" s="90">
        <v>-28243876.939999998</v>
      </c>
      <c r="HD38" s="90">
        <v>-61619053.249999993</v>
      </c>
      <c r="HE38" s="90">
        <v>-89152420.000000015</v>
      </c>
      <c r="HF38" s="90">
        <v>-45058217.590000004</v>
      </c>
      <c r="HG38" s="90">
        <v>-60549562.75999999</v>
      </c>
      <c r="HH38" s="90">
        <v>-18180503.57</v>
      </c>
      <c r="HI38" s="90">
        <v>-176767861.97000003</v>
      </c>
      <c r="HJ38" s="90">
        <v>-60543347.990000002</v>
      </c>
      <c r="HK38" s="90">
        <v>-75071875.329999998</v>
      </c>
      <c r="HL38" s="90">
        <v>-23121490.66</v>
      </c>
      <c r="HM38" s="90">
        <v>-22621410.059999991</v>
      </c>
      <c r="HN38" s="90">
        <v>-17190579.170000002</v>
      </c>
      <c r="HO38" s="90">
        <v>-24233750.129999999</v>
      </c>
      <c r="HP38" s="90">
        <v>-30334479.249999996</v>
      </c>
      <c r="HQ38" s="90">
        <v>-219465427.25999999</v>
      </c>
      <c r="HR38" s="90">
        <v>-142265116.22999999</v>
      </c>
      <c r="HS38" s="90">
        <v>-19773043.140000004</v>
      </c>
      <c r="HT38" s="90">
        <v>-14559937.059999999</v>
      </c>
      <c r="HU38" s="90">
        <v>-19030159.199999999</v>
      </c>
      <c r="HV38" s="90">
        <v>-13514314.869999999</v>
      </c>
      <c r="HW38" s="90">
        <v>-43284796.190000005</v>
      </c>
      <c r="HX38" s="90">
        <v>-26932859.879999995</v>
      </c>
      <c r="HY38" s="90">
        <v>-17728902.140000004</v>
      </c>
      <c r="HZ38" s="90">
        <v>-19081623.360000003</v>
      </c>
      <c r="IA38" s="90">
        <v>-14322088.700000003</v>
      </c>
      <c r="IB38" s="90">
        <v>-30297476.879999995</v>
      </c>
      <c r="IC38" s="90">
        <v>-9199949.1999999993</v>
      </c>
      <c r="ID38" s="90">
        <v>-20195217.969999995</v>
      </c>
      <c r="IE38" s="90">
        <v>-11493611.870000003</v>
      </c>
      <c r="IF38" s="90">
        <v>-11584580.539999999</v>
      </c>
      <c r="IG38" s="90">
        <v>-239613506.51999995</v>
      </c>
      <c r="IH38" s="90">
        <v>-194364400.87999997</v>
      </c>
      <c r="II38" s="90">
        <v>-28093159.180000003</v>
      </c>
      <c r="IJ38" s="90">
        <v>-72174915.750000015</v>
      </c>
      <c r="IK38" s="90">
        <v>-88314933.120000005</v>
      </c>
      <c r="IL38" s="90">
        <v>-25230197.300000001</v>
      </c>
      <c r="IM38" s="90">
        <v>-18054967.899999995</v>
      </c>
      <c r="IN38" s="90">
        <v>-14182842.790000001</v>
      </c>
      <c r="IO38" s="90">
        <v>-11533917.119999999</v>
      </c>
      <c r="IP38" s="90">
        <v>-26995087.060000006</v>
      </c>
      <c r="IQ38" s="90">
        <v>-10195852.229999997</v>
      </c>
      <c r="IR38" s="90">
        <v>-519881014.29000002</v>
      </c>
      <c r="IS38" s="90">
        <v>-279215876.58999991</v>
      </c>
      <c r="IT38" s="90">
        <v>-15313745.300000003</v>
      </c>
      <c r="IU38" s="90">
        <v>-19927191.020000003</v>
      </c>
      <c r="IV38" s="90">
        <v>-28122223.66</v>
      </c>
      <c r="IW38" s="90">
        <v>-8688894.1000000015</v>
      </c>
      <c r="IX38" s="90">
        <v>-24021273.490000002</v>
      </c>
      <c r="IY38" s="90">
        <v>-5768406.5199999996</v>
      </c>
      <c r="IZ38" s="90">
        <v>-9415030.3000000007</v>
      </c>
      <c r="JA38" s="90">
        <v>-37234766.850000001</v>
      </c>
      <c r="JB38" s="90">
        <v>-37102826.980000004</v>
      </c>
      <c r="JC38" s="90">
        <v>-24513172.279999997</v>
      </c>
      <c r="JD38" s="90">
        <v>-40497836.760000005</v>
      </c>
      <c r="JE38" s="90">
        <v>-81825074.359999999</v>
      </c>
      <c r="JF38" s="90">
        <v>-14985868.08</v>
      </c>
      <c r="JG38" s="90">
        <v>-12544960.48</v>
      </c>
      <c r="JH38" s="90">
        <v>-12521121.940000001</v>
      </c>
      <c r="JI38" s="90">
        <v>-9629545.5800000019</v>
      </c>
      <c r="JJ38" s="90">
        <v>-225604328.40000004</v>
      </c>
      <c r="JK38" s="90">
        <v>-15309041.549999997</v>
      </c>
      <c r="JL38" s="90">
        <v>-31539382.48</v>
      </c>
      <c r="JM38" s="90">
        <v>-25283450.719999999</v>
      </c>
      <c r="JN38" s="90">
        <v>-19225897.810000002</v>
      </c>
      <c r="JO38" s="90">
        <v>-41991464.199999988</v>
      </c>
      <c r="JP38" s="90">
        <v>-16645167.489999998</v>
      </c>
      <c r="JQ38" s="90">
        <v>-227753173.82000002</v>
      </c>
      <c r="JR38" s="90">
        <v>-81274066.060000017</v>
      </c>
      <c r="JS38" s="90">
        <v>-10953125.959999999</v>
      </c>
      <c r="JT38" s="90">
        <v>-10280338.4</v>
      </c>
      <c r="JU38" s="90">
        <v>-18799166.439999998</v>
      </c>
      <c r="JV38" s="90">
        <v>-5725492.9800000004</v>
      </c>
      <c r="JW38" s="90">
        <v>-57026821.000000007</v>
      </c>
      <c r="JX38" s="90">
        <v>-20500391.689999994</v>
      </c>
      <c r="JY38" s="90">
        <v>-13657848.820000002</v>
      </c>
      <c r="JZ38" s="90">
        <v>-20645124.919999994</v>
      </c>
      <c r="KA38" s="90">
        <v>-18034069.389999997</v>
      </c>
      <c r="KB38" s="90">
        <v>-12054914.100000001</v>
      </c>
      <c r="KC38" s="90">
        <v>-13971183.700000001</v>
      </c>
      <c r="KD38" s="90">
        <v>-2810894.2800000003</v>
      </c>
      <c r="KE38" s="90">
        <v>-6142632.3499999996</v>
      </c>
      <c r="KF38" s="90">
        <v>-459781486.05000001</v>
      </c>
      <c r="KG38" s="90">
        <v>-65212131.359999992</v>
      </c>
      <c r="KH38" s="90">
        <v>-16833633.050000001</v>
      </c>
      <c r="KI38" s="90">
        <v>-21063094.660000004</v>
      </c>
      <c r="KJ38" s="90">
        <v>-23109974.389999997</v>
      </c>
      <c r="KK38" s="90">
        <v>-24144882.350000001</v>
      </c>
      <c r="KL38" s="90">
        <v>-67213170.599999994</v>
      </c>
      <c r="KM38" s="90">
        <v>-22974668.34</v>
      </c>
      <c r="KN38" s="90">
        <v>-19803252.890000001</v>
      </c>
      <c r="KO38" s="90">
        <v>-200745697.49999997</v>
      </c>
      <c r="KP38" s="90">
        <v>-24546273.709999993</v>
      </c>
      <c r="KQ38" s="90">
        <v>-32561297.519999996</v>
      </c>
      <c r="KR38" s="90">
        <v>-129950386.97999997</v>
      </c>
      <c r="KS38" s="90">
        <v>-22125123.990000002</v>
      </c>
      <c r="KT38" s="90">
        <v>-47255207.740000002</v>
      </c>
      <c r="KU38" s="90">
        <v>-212180194.07999998</v>
      </c>
      <c r="KV38" s="90">
        <v>-21761752.5</v>
      </c>
      <c r="KW38" s="90">
        <v>-239063911.94999996</v>
      </c>
      <c r="KX38" s="90">
        <v>-25184379.670000006</v>
      </c>
      <c r="KY38" s="90">
        <v>-14957544.26</v>
      </c>
      <c r="KZ38" s="90">
        <v>-36097111.380000003</v>
      </c>
      <c r="LA38" s="90">
        <v>-39145281.770000011</v>
      </c>
      <c r="LB38" s="90">
        <v>-21858070.650000002</v>
      </c>
      <c r="LC38" s="90">
        <v>-14641567.079999998</v>
      </c>
      <c r="LD38" s="90">
        <v>-19578660.630000003</v>
      </c>
      <c r="LE38" s="90">
        <v>-430226419.70999986</v>
      </c>
      <c r="LF38" s="90">
        <v>-94962828.789999992</v>
      </c>
      <c r="LG38" s="90">
        <v>-169081428.51999998</v>
      </c>
      <c r="LH38" s="90">
        <v>-134860437.16000003</v>
      </c>
      <c r="LI38" s="90">
        <v>-21334981.639999997</v>
      </c>
      <c r="LJ38" s="90">
        <v>-15923740.825999998</v>
      </c>
      <c r="LK38" s="90">
        <v>-10263964.079999998</v>
      </c>
      <c r="LL38" s="90">
        <v>-16004357.730000002</v>
      </c>
      <c r="LM38" s="90">
        <v>-5966335.2000000011</v>
      </c>
      <c r="LN38" s="90">
        <v>-30027202.010000002</v>
      </c>
      <c r="LO38" s="90">
        <v>-15430290.869999999</v>
      </c>
      <c r="LP38" s="90">
        <v>-176679016.75999999</v>
      </c>
      <c r="LQ38" s="90">
        <v>-19550786.27</v>
      </c>
      <c r="LR38" s="90">
        <v>-9755105.629999999</v>
      </c>
      <c r="LS38" s="90">
        <v>-340565600.98000008</v>
      </c>
      <c r="LT38" s="90">
        <v>-147326394.10000005</v>
      </c>
      <c r="LU38" s="90">
        <v>-433234436.36000001</v>
      </c>
      <c r="LV38" s="90">
        <v>-112208846.43000001</v>
      </c>
      <c r="LW38" s="90">
        <v>-40292049.659999996</v>
      </c>
      <c r="LX38" s="90">
        <v>-35767044.939999998</v>
      </c>
      <c r="LY38" s="90">
        <v>-38861528.199999996</v>
      </c>
      <c r="LZ38" s="90">
        <v>-31158487.492999997</v>
      </c>
      <c r="MA38" s="90">
        <v>-33388530.090000004</v>
      </c>
      <c r="MB38" s="90">
        <v>-24835623.650000002</v>
      </c>
      <c r="MC38" s="90">
        <v>-81227867.849999994</v>
      </c>
      <c r="MD38" s="90">
        <v>-19381349.260000002</v>
      </c>
      <c r="ME38" s="90">
        <v>-243815439.41999996</v>
      </c>
      <c r="MF38" s="90">
        <v>-38345657.060000002</v>
      </c>
      <c r="MG38" s="90">
        <v>-14129157</v>
      </c>
      <c r="MH38" s="90">
        <v>-25178198.170000002</v>
      </c>
      <c r="MI38" s="90">
        <v>-19203155.009999998</v>
      </c>
      <c r="MJ38" s="90">
        <v>-32975376.699999999</v>
      </c>
      <c r="MK38" s="90">
        <v>-28261349.960000001</v>
      </c>
      <c r="ML38" s="90">
        <v>-17961495.469999999</v>
      </c>
      <c r="MM38" s="90">
        <v>-30824446.59</v>
      </c>
      <c r="MN38" s="90">
        <v>-23568478.979999997</v>
      </c>
      <c r="MO38" s="90">
        <v>-19821735.629999999</v>
      </c>
      <c r="MP38" s="90">
        <v>-21010618.629999995</v>
      </c>
      <c r="MQ38" s="90">
        <v>-438333550.86999995</v>
      </c>
      <c r="MR38" s="90">
        <v>-22682094.09</v>
      </c>
      <c r="MS38" s="90">
        <v>-20395148.440000001</v>
      </c>
      <c r="MT38" s="90">
        <v>-31424731.449999999</v>
      </c>
      <c r="MU38" s="90">
        <v>-43094570.489999995</v>
      </c>
      <c r="MV38" s="90">
        <v>-22255513.460000005</v>
      </c>
      <c r="MW38" s="90">
        <v>-68398150.169999987</v>
      </c>
      <c r="MX38" s="90">
        <v>-36950760.879999995</v>
      </c>
      <c r="MY38" s="90">
        <v>-16958179.150000002</v>
      </c>
      <c r="MZ38" s="90">
        <v>-7005308.4400000004</v>
      </c>
      <c r="NA38" s="90">
        <v>-7936984.6400000006</v>
      </c>
      <c r="NB38" s="90">
        <v>-801667025.23999989</v>
      </c>
      <c r="NC38" s="90">
        <v>-37937706.210000001</v>
      </c>
      <c r="ND38" s="90">
        <v>-16738903.209999999</v>
      </c>
      <c r="NE38" s="90">
        <v>-150126410.72000003</v>
      </c>
      <c r="NF38" s="90">
        <v>-16202428.490000002</v>
      </c>
      <c r="NG38" s="90">
        <v>-37383628.440000005</v>
      </c>
      <c r="NH38" s="90">
        <v>-124214059.28</v>
      </c>
      <c r="NI38" s="90">
        <v>-133438373.87</v>
      </c>
      <c r="NJ38" s="90">
        <v>-1837151.28</v>
      </c>
      <c r="NK38" s="90">
        <v>-33480171.16</v>
      </c>
      <c r="NL38" s="90">
        <v>-30027753.689999998</v>
      </c>
      <c r="NM38" s="90">
        <v>-19332782.850000005</v>
      </c>
      <c r="NN38" s="90">
        <v>-123496023.71000002</v>
      </c>
      <c r="NO38" s="90">
        <v>-13799512.73</v>
      </c>
      <c r="NP38" s="90">
        <v>-19451671.959999997</v>
      </c>
      <c r="NQ38" s="90">
        <v>-6718447.0699999994</v>
      </c>
      <c r="NR38" s="90">
        <v>-14423838.499999998</v>
      </c>
      <c r="NS38" s="90">
        <v>-3185067.5100000007</v>
      </c>
      <c r="NT38" s="90">
        <v>-6945691.5600000005</v>
      </c>
      <c r="NU38" s="90">
        <v>-373898811.01000011</v>
      </c>
      <c r="NV38" s="90">
        <v>-143193589.24000001</v>
      </c>
      <c r="NW38" s="90">
        <v>-27185290.650000002</v>
      </c>
      <c r="NX38" s="90">
        <v>-15066686.860000003</v>
      </c>
      <c r="NY38" s="90">
        <v>-16786106.75</v>
      </c>
      <c r="NZ38" s="90">
        <v>-29166518.550000004</v>
      </c>
      <c r="OA38" s="90">
        <v>-12264936.639999999</v>
      </c>
      <c r="OB38" s="90">
        <v>-345565080.94</v>
      </c>
      <c r="OC38" s="90">
        <v>-121823270.40999998</v>
      </c>
      <c r="OD38" s="90">
        <v>-25407246.499999996</v>
      </c>
      <c r="OE38" s="90">
        <v>-98701639.690000027</v>
      </c>
      <c r="OF38" s="90">
        <v>-28554224.369999997</v>
      </c>
      <c r="OG38" s="90">
        <v>-30010909.830000002</v>
      </c>
      <c r="OH38" s="90">
        <v>-63299078.820000015</v>
      </c>
      <c r="OI38" s="90">
        <v>-11440625.139999999</v>
      </c>
      <c r="OJ38" s="90">
        <v>-49026738.490000002</v>
      </c>
      <c r="OK38" s="90">
        <v>-337691241.8599999</v>
      </c>
      <c r="OL38" s="90">
        <v>-87666514.75999999</v>
      </c>
      <c r="OM38" s="90">
        <v>-149215905.47999999</v>
      </c>
      <c r="ON38" s="90">
        <v>-39294921.790000007</v>
      </c>
      <c r="OO38" s="90">
        <v>-28267874.100000001</v>
      </c>
      <c r="OP38" s="90">
        <v>-51530424.920000002</v>
      </c>
      <c r="OQ38" s="90">
        <v>-228353463.37</v>
      </c>
      <c r="OR38" s="90">
        <v>-23544571.049999997</v>
      </c>
      <c r="OS38" s="90">
        <v>-15381517.130000001</v>
      </c>
      <c r="OT38" s="90">
        <v>-46490356.089999989</v>
      </c>
      <c r="OU38" s="90">
        <v>-28916328.760000005</v>
      </c>
      <c r="OV38" s="90">
        <v>-73029255.059999987</v>
      </c>
      <c r="OW38" s="90">
        <v>-20315258.82</v>
      </c>
      <c r="OX38" s="90">
        <v>-10157701.120000001</v>
      </c>
      <c r="OY38" s="90">
        <v>-15095418.57</v>
      </c>
      <c r="OZ38" s="90">
        <v>-295769845.17000002</v>
      </c>
      <c r="PA38" s="90">
        <v>-8166660.9099999992</v>
      </c>
      <c r="PB38" s="90">
        <v>-97907838.809999987</v>
      </c>
      <c r="PC38" s="90">
        <v>-8894695.8000000007</v>
      </c>
      <c r="PD38" s="90">
        <v>-24573754.210000001</v>
      </c>
      <c r="PE38" s="90">
        <v>-49509286.350000001</v>
      </c>
      <c r="PF38" s="90">
        <v>-19452631.089999996</v>
      </c>
      <c r="PG38" s="90">
        <v>-13490844.829999998</v>
      </c>
      <c r="PH38" s="90">
        <v>-31532479.420000006</v>
      </c>
      <c r="PI38" s="90">
        <v>-24097433.02</v>
      </c>
      <c r="PJ38" s="90">
        <v>-35955961.5</v>
      </c>
      <c r="PK38" s="90">
        <v>-30785678.370000001</v>
      </c>
      <c r="PL38" s="90">
        <v>-11068481.889999999</v>
      </c>
      <c r="PM38" s="90">
        <v>-106183061.62000002</v>
      </c>
      <c r="PN38" s="90">
        <v>-4305623.9499999993</v>
      </c>
      <c r="PO38" s="90">
        <v>-6790071.4299999997</v>
      </c>
      <c r="PP38" s="90">
        <v>-6994125.9299999997</v>
      </c>
      <c r="PQ38" s="90">
        <v>-10550350.310000001</v>
      </c>
      <c r="PR38" s="90">
        <v>-610157407.44000006</v>
      </c>
      <c r="PS38" s="90">
        <v>-19903157.409999996</v>
      </c>
      <c r="PT38" s="90">
        <v>-19597457.18</v>
      </c>
      <c r="PU38" s="90">
        <v>-19771812.939999998</v>
      </c>
      <c r="PV38" s="90">
        <v>-151259356.83999997</v>
      </c>
      <c r="PW38" s="90">
        <v>-28176674.819999997</v>
      </c>
      <c r="PX38" s="90">
        <v>-67995422.020000011</v>
      </c>
      <c r="PY38" s="90">
        <v>-12781320.199999999</v>
      </c>
      <c r="PZ38" s="90">
        <v>-51743425.489999995</v>
      </c>
      <c r="QA38" s="90">
        <v>-6914095.5700000003</v>
      </c>
      <c r="QB38" s="90">
        <v>-57187843.350000009</v>
      </c>
      <c r="QC38" s="90">
        <v>-18779349.820000004</v>
      </c>
      <c r="QD38" s="90">
        <v>-12330730.67</v>
      </c>
      <c r="QE38" s="90">
        <v>-18256224.460000001</v>
      </c>
      <c r="QF38" s="90">
        <v>-59208947.650000013</v>
      </c>
      <c r="QG38" s="90">
        <v>-23042415.530000001</v>
      </c>
      <c r="QH38" s="90">
        <v>-21242981.979999993</v>
      </c>
      <c r="QI38" s="90">
        <v>-26527978.139999989</v>
      </c>
      <c r="QJ38" s="90">
        <v>-14020333.859999999</v>
      </c>
      <c r="QK38" s="90">
        <v>-87152820.48999998</v>
      </c>
      <c r="QL38" s="90">
        <v>-77330841.579999983</v>
      </c>
      <c r="QM38" s="90">
        <v>-17223526.460000001</v>
      </c>
      <c r="QN38" s="90">
        <v>-5509262.7599999988</v>
      </c>
      <c r="QO38" s="90">
        <v>-4454526.41</v>
      </c>
      <c r="QP38" s="90">
        <v>-2032438.8499999999</v>
      </c>
      <c r="QQ38" s="90">
        <v>-4213185.84</v>
      </c>
      <c r="QR38" s="90">
        <v>-280988872.80000001</v>
      </c>
      <c r="QS38" s="90">
        <v>-12399868.600000001</v>
      </c>
      <c r="QT38" s="90">
        <v>-73783046.589999989</v>
      </c>
      <c r="QU38" s="90">
        <v>-11473026.539999999</v>
      </c>
      <c r="QV38" s="90">
        <v>-20981098.300000001</v>
      </c>
      <c r="QW38" s="90">
        <v>-42902983.899999999</v>
      </c>
      <c r="QX38" s="90">
        <v>-15381654.579999996</v>
      </c>
      <c r="QY38" s="90">
        <v>-28028606.590000004</v>
      </c>
      <c r="QZ38" s="90">
        <v>-33076522.270000003</v>
      </c>
      <c r="RA38" s="90">
        <v>-20436614.32</v>
      </c>
      <c r="RB38" s="90">
        <v>-9964272.1900000013</v>
      </c>
      <c r="RC38" s="90">
        <v>-9636573.5199999977</v>
      </c>
      <c r="RD38" s="90">
        <v>-6671180.4900000002</v>
      </c>
      <c r="RE38" s="90">
        <v>-439201837.88</v>
      </c>
      <c r="RF38" s="90">
        <v>-53941758.690000005</v>
      </c>
      <c r="RG38" s="90">
        <v>-34959379.879999995</v>
      </c>
      <c r="RH38" s="90">
        <v>-17827856.599999998</v>
      </c>
      <c r="RI38" s="90">
        <v>-27726664.419999994</v>
      </c>
      <c r="RJ38" s="90">
        <v>-42347280.280000001</v>
      </c>
      <c r="RK38" s="90">
        <v>-81255723.870000005</v>
      </c>
      <c r="RL38" s="90">
        <v>-22861937.740000002</v>
      </c>
      <c r="RM38" s="90">
        <v>-32513013.290000003</v>
      </c>
      <c r="RN38" s="90">
        <v>-55155707.899999999</v>
      </c>
      <c r="RO38" s="90">
        <v>-43997454.500000007</v>
      </c>
      <c r="RP38" s="90">
        <v>-16466513.870000003</v>
      </c>
      <c r="RQ38" s="90">
        <v>-18665202.699999999</v>
      </c>
      <c r="RR38" s="90">
        <v>-46690939.320000008</v>
      </c>
      <c r="RS38" s="90">
        <v>-13537197.119999999</v>
      </c>
      <c r="RT38" s="90">
        <v>-18269237.52</v>
      </c>
      <c r="RU38" s="90">
        <v>-21548668.579999998</v>
      </c>
      <c r="RV38" s="90">
        <v>-8452993.5399999991</v>
      </c>
      <c r="RW38" s="90">
        <v>-8701544.5299999993</v>
      </c>
      <c r="RX38" s="90">
        <v>-13576446.599999998</v>
      </c>
      <c r="RY38" s="90">
        <v>-140829236.55999997</v>
      </c>
      <c r="RZ38" s="90">
        <v>-10544790.24</v>
      </c>
      <c r="SA38" s="90">
        <v>-10578652.920000002</v>
      </c>
      <c r="SB38" s="90">
        <v>-16074951.760000002</v>
      </c>
      <c r="SC38" s="90">
        <v>-11533329.15</v>
      </c>
      <c r="SD38" s="90">
        <v>-22069274.719999999</v>
      </c>
      <c r="SE38" s="90">
        <v>-9634438.2100000009</v>
      </c>
      <c r="SF38" s="90">
        <v>-17044401.700000003</v>
      </c>
      <c r="SG38" s="90">
        <v>-12674998.919999998</v>
      </c>
      <c r="SH38" s="90">
        <v>-7422307.7599999988</v>
      </c>
      <c r="SI38" s="90">
        <v>-65092039.540000007</v>
      </c>
      <c r="SJ38" s="90">
        <v>-5573017.1399999997</v>
      </c>
      <c r="SK38" s="90">
        <v>-137495906.97</v>
      </c>
      <c r="SL38" s="90">
        <v>-16413962.939999999</v>
      </c>
      <c r="SM38" s="90">
        <v>-24701434.480000004</v>
      </c>
      <c r="SN38" s="90">
        <v>-36364482.690000005</v>
      </c>
      <c r="SO38" s="90">
        <v>-23648838.800000001</v>
      </c>
      <c r="SP38" s="90">
        <v>-16612784.409999998</v>
      </c>
      <c r="SQ38" s="90">
        <v>-17627658.020000003</v>
      </c>
      <c r="SR38" s="90">
        <v>-17865372.390000001</v>
      </c>
      <c r="SS38" s="90">
        <v>-266513391.17000002</v>
      </c>
      <c r="ST38" s="90">
        <v>-7020227.6599999992</v>
      </c>
      <c r="SU38" s="90">
        <v>-11246819.92</v>
      </c>
      <c r="SV38" s="90">
        <v>-24518134.709999997</v>
      </c>
      <c r="SW38" s="90">
        <v>-8845992.2300000004</v>
      </c>
      <c r="SX38" s="90">
        <v>-7734974.4199999999</v>
      </c>
      <c r="SY38" s="90">
        <v>-5895371.96</v>
      </c>
      <c r="SZ38" s="90">
        <v>-38082760.769999996</v>
      </c>
      <c r="TA38" s="90">
        <v>-10002580.24</v>
      </c>
      <c r="TB38" s="90">
        <v>-12558303.779999999</v>
      </c>
      <c r="TC38" s="90">
        <v>-14714946.809999999</v>
      </c>
      <c r="TD38" s="90">
        <v>-17776439.300000004</v>
      </c>
      <c r="TE38" s="90">
        <v>-10166795.009999998</v>
      </c>
      <c r="TF38" s="90">
        <v>-9010540.75</v>
      </c>
      <c r="TG38" s="90">
        <v>-564105097.30999994</v>
      </c>
      <c r="TH38" s="90">
        <v>-13719912.49</v>
      </c>
      <c r="TI38" s="90">
        <v>-11773941.239999998</v>
      </c>
      <c r="TJ38" s="90">
        <v>-53329038.380000003</v>
      </c>
      <c r="TK38" s="90">
        <v>-25194007.460000001</v>
      </c>
      <c r="TL38" s="90">
        <v>-20416852.720000003</v>
      </c>
      <c r="TM38" s="90">
        <v>-10858698.299999999</v>
      </c>
      <c r="TN38" s="90">
        <v>-55386448.450000003</v>
      </c>
      <c r="TO38" s="90">
        <v>-12701166.619999999</v>
      </c>
      <c r="TP38" s="90">
        <v>-39160719.780000001</v>
      </c>
      <c r="TQ38" s="90">
        <v>-38756076.609999999</v>
      </c>
      <c r="TR38" s="90">
        <v>-8686360.0399999972</v>
      </c>
      <c r="TS38" s="90">
        <v>-11015566.720000001</v>
      </c>
      <c r="TT38" s="90">
        <v>-17537416.399999999</v>
      </c>
      <c r="TU38" s="90">
        <v>-17066183.329999998</v>
      </c>
      <c r="TV38" s="90">
        <v>-8350665.7999999998</v>
      </c>
      <c r="TW38" s="90">
        <v>-110662343.56000003</v>
      </c>
      <c r="TX38" s="90">
        <v>-18539447.43</v>
      </c>
      <c r="TY38" s="90">
        <v>-151527190.81</v>
      </c>
      <c r="TZ38" s="90">
        <v>-41261113.230000004</v>
      </c>
      <c r="UA38" s="90">
        <v>-19847731.590000004</v>
      </c>
      <c r="UB38" s="90">
        <v>-16799799.23</v>
      </c>
      <c r="UC38" s="90">
        <v>-192947687.88000003</v>
      </c>
      <c r="UD38" s="90">
        <v>-13815544.489999998</v>
      </c>
      <c r="UE38" s="90">
        <v>-12745154.950000001</v>
      </c>
      <c r="UF38" s="90">
        <v>-25899448.84</v>
      </c>
      <c r="UG38" s="90">
        <v>-11294693</v>
      </c>
      <c r="UH38" s="90">
        <v>-214762252.10999998</v>
      </c>
      <c r="UI38" s="90">
        <v>-43086690.639999993</v>
      </c>
      <c r="UJ38" s="90">
        <v>-31676300.18</v>
      </c>
      <c r="UK38" s="90">
        <v>-47271361.539999999</v>
      </c>
      <c r="UL38" s="90">
        <v>-23979727.939999998</v>
      </c>
      <c r="UM38" s="90">
        <v>-21367030.399999999</v>
      </c>
      <c r="UN38" s="90">
        <v>-566667644.66000009</v>
      </c>
      <c r="UO38" s="90">
        <v>-29653652.25</v>
      </c>
      <c r="UP38" s="90">
        <v>-27430930.200000007</v>
      </c>
      <c r="UQ38" s="90">
        <v>-103731874.41000001</v>
      </c>
      <c r="UR38" s="90">
        <v>-10316882.469999997</v>
      </c>
      <c r="US38" s="90">
        <v>-18912780.240000006</v>
      </c>
      <c r="UT38" s="90">
        <v>-56695064.169999994</v>
      </c>
      <c r="UU38" s="90">
        <v>-9299268.7499999981</v>
      </c>
      <c r="UV38" s="90">
        <v>-14109291.369999999</v>
      </c>
      <c r="UW38" s="90">
        <v>-23102374.02</v>
      </c>
      <c r="UX38" s="90">
        <v>-27923103.330000002</v>
      </c>
      <c r="UY38" s="90">
        <v>-44611536.729999989</v>
      </c>
      <c r="UZ38" s="90">
        <v>-26951332.460000001</v>
      </c>
      <c r="VA38" s="90">
        <v>-31027813.73</v>
      </c>
      <c r="VB38" s="90">
        <v>-12131538.82</v>
      </c>
      <c r="VC38" s="90">
        <v>-18296982.539999999</v>
      </c>
      <c r="VD38" s="90">
        <v>-13978711.08</v>
      </c>
      <c r="VE38" s="90">
        <v>-10781006.880000001</v>
      </c>
      <c r="VF38" s="90">
        <v>-45251932.739999995</v>
      </c>
      <c r="VG38" s="90">
        <v>-7840954.04</v>
      </c>
      <c r="VH38" s="90">
        <v>-6525949.8499999987</v>
      </c>
      <c r="VI38" s="90">
        <v>-13402664.280000001</v>
      </c>
      <c r="VJ38" s="90">
        <v>-380698095.36000001</v>
      </c>
      <c r="VK38" s="90">
        <v>-24332255.760000002</v>
      </c>
      <c r="VL38" s="90">
        <v>-22000331.970000006</v>
      </c>
      <c r="VM38" s="90">
        <v>-40292320.429999992</v>
      </c>
      <c r="VN38" s="90">
        <v>-57677591.579999998</v>
      </c>
      <c r="VO38" s="90">
        <v>-34273905.560000002</v>
      </c>
      <c r="VP38" s="90">
        <v>-35339956.029999994</v>
      </c>
      <c r="VQ38" s="90">
        <v>-16850695.670000002</v>
      </c>
      <c r="VR38" s="90">
        <v>-14847772.929999998</v>
      </c>
      <c r="VS38" s="90">
        <v>-116941533.48999999</v>
      </c>
      <c r="VT38" s="90">
        <v>-19317948.619999994</v>
      </c>
      <c r="VU38" s="90">
        <v>-41544112.210000001</v>
      </c>
      <c r="VV38" s="90">
        <v>-20993490.420000002</v>
      </c>
      <c r="VW38" s="90">
        <v>-6198535.7800000003</v>
      </c>
      <c r="VX38" s="90">
        <v>-11811353.83</v>
      </c>
      <c r="VY38" s="90">
        <v>-792628574.3599999</v>
      </c>
      <c r="VZ38" s="90">
        <v>-31721991.790000003</v>
      </c>
      <c r="WA38" s="90">
        <v>-17273588.329999998</v>
      </c>
      <c r="WB38" s="90">
        <v>-28323749.469999999</v>
      </c>
      <c r="WC38" s="90">
        <v>-10884325.25</v>
      </c>
      <c r="WD38" s="90">
        <v>-21778484.519999996</v>
      </c>
      <c r="WE38" s="90">
        <v>-32331336.120000001</v>
      </c>
      <c r="WF38" s="90">
        <v>-35616195.800000004</v>
      </c>
      <c r="WG38" s="90">
        <v>-15561852.319999998</v>
      </c>
      <c r="WH38" s="90">
        <v>-37968824.929999985</v>
      </c>
      <c r="WI38" s="90">
        <v>-14959894.868000003</v>
      </c>
      <c r="WJ38" s="90">
        <v>-49916918.729999989</v>
      </c>
      <c r="WK38" s="90">
        <v>-33672830.709999993</v>
      </c>
      <c r="WL38" s="90">
        <v>-52723550.039999992</v>
      </c>
      <c r="WM38" s="90">
        <v>-62642232.659999982</v>
      </c>
      <c r="WN38" s="90">
        <v>-20156199.130000006</v>
      </c>
      <c r="WO38" s="90">
        <v>-31651622.749999996</v>
      </c>
      <c r="WP38" s="90">
        <v>-25231489.740000002</v>
      </c>
      <c r="WQ38" s="90">
        <v>-21284420.819999997</v>
      </c>
      <c r="WR38" s="90">
        <v>-41118496.789999984</v>
      </c>
      <c r="WS38" s="90">
        <v>-168796894.86000001</v>
      </c>
      <c r="WT38" s="90">
        <v>-23596336.790000003</v>
      </c>
      <c r="WU38" s="90">
        <v>-20251106.849999998</v>
      </c>
      <c r="WV38" s="90">
        <v>-21431657.48</v>
      </c>
      <c r="WW38" s="90">
        <v>-10062839.02</v>
      </c>
      <c r="WX38" s="90">
        <v>-15108075.810000001</v>
      </c>
      <c r="WY38" s="90">
        <v>-8005562.1499999985</v>
      </c>
      <c r="WZ38" s="90">
        <v>-13351544.240000002</v>
      </c>
      <c r="XA38" s="90">
        <v>-146049501.66000003</v>
      </c>
      <c r="XB38" s="90">
        <v>-14137382.970000001</v>
      </c>
      <c r="XC38" s="90">
        <v>-12461873.076000001</v>
      </c>
      <c r="XD38" s="90">
        <v>-5952755.0099999998</v>
      </c>
      <c r="XE38" s="90">
        <v>-9980935.070000004</v>
      </c>
      <c r="XF38" s="90">
        <v>-349752110.37</v>
      </c>
      <c r="XG38" s="90">
        <v>-22934636.510000005</v>
      </c>
      <c r="XH38" s="90">
        <v>-22039458.550000001</v>
      </c>
      <c r="XI38" s="90">
        <v>-105392942.63999997</v>
      </c>
      <c r="XJ38" s="90">
        <v>-26989614.189999998</v>
      </c>
      <c r="XK38" s="90">
        <v>-21714852.789999999</v>
      </c>
      <c r="XL38" s="90">
        <v>-44542067.20000001</v>
      </c>
      <c r="XM38" s="90">
        <v>-20548476.550000001</v>
      </c>
      <c r="XN38" s="90">
        <v>-18607227.769999996</v>
      </c>
      <c r="XO38" s="90">
        <v>-35867018.700000003</v>
      </c>
      <c r="XP38" s="90">
        <v>-32272124.250000004</v>
      </c>
      <c r="XQ38" s="90">
        <v>-16126419.779999997</v>
      </c>
      <c r="XR38" s="90">
        <v>-9888923.5099999998</v>
      </c>
      <c r="XS38" s="90">
        <v>-10931535.870000001</v>
      </c>
      <c r="XT38" s="90">
        <v>-11225154.32</v>
      </c>
      <c r="XU38" s="90">
        <v>-11718776.300000001</v>
      </c>
      <c r="XV38" s="90">
        <v>-9407687.5800000019</v>
      </c>
      <c r="XW38" s="90">
        <v>-12313786.019999998</v>
      </c>
      <c r="XX38" s="90">
        <v>-8067025.629999999</v>
      </c>
      <c r="XY38" s="90">
        <v>-7758804.1700000009</v>
      </c>
      <c r="XZ38" s="90">
        <v>-6204466.0299999993</v>
      </c>
      <c r="YA38" s="90">
        <v>-11375758.559999999</v>
      </c>
      <c r="YB38" s="90">
        <v>-7811957.9999999991</v>
      </c>
      <c r="YC38" s="90">
        <v>-243957053.22999996</v>
      </c>
      <c r="YD38" s="90">
        <v>-22414419.799999997</v>
      </c>
      <c r="YE38" s="90">
        <v>-44783376.599999994</v>
      </c>
      <c r="YF38" s="90">
        <v>-9887719.8199999984</v>
      </c>
      <c r="YG38" s="90">
        <v>-84039996.149999991</v>
      </c>
      <c r="YH38" s="90">
        <v>-22893917.780000001</v>
      </c>
      <c r="YI38" s="90">
        <v>-55599605.040000007</v>
      </c>
      <c r="YJ38" s="90">
        <v>-16256499.889999997</v>
      </c>
      <c r="YK38" s="90">
        <v>-103820068.82999997</v>
      </c>
      <c r="YL38" s="90">
        <v>-66474442.899999999</v>
      </c>
      <c r="YM38" s="90">
        <v>-15606862.01</v>
      </c>
      <c r="YN38" s="90">
        <v>-14465517.800000001</v>
      </c>
      <c r="YO38" s="90">
        <v>-11686835.219999999</v>
      </c>
      <c r="YP38" s="90">
        <v>-13614159.829999998</v>
      </c>
      <c r="YQ38" s="90">
        <v>-7012857.2199999997</v>
      </c>
      <c r="YR38" s="90">
        <v>-6727932.2200000007</v>
      </c>
      <c r="YS38" s="90">
        <v>-10555723.290000001</v>
      </c>
      <c r="YT38" s="90">
        <v>-102217884.50999999</v>
      </c>
      <c r="YU38" s="90">
        <v>-12217235.939999998</v>
      </c>
      <c r="YV38" s="90">
        <v>-6836886.2800000003</v>
      </c>
      <c r="YW38" s="90">
        <v>-23002962.770000003</v>
      </c>
      <c r="YX38" s="90">
        <v>-26218511.870000001</v>
      </c>
      <c r="YY38" s="90">
        <v>-9016669.4700000007</v>
      </c>
      <c r="YZ38" s="90">
        <v>-8073055.9299999988</v>
      </c>
      <c r="ZA38" s="90">
        <v>-131880949.89999999</v>
      </c>
      <c r="ZB38" s="90">
        <v>-5571384.7699999996</v>
      </c>
      <c r="ZC38" s="90">
        <v>-9771468.2899999991</v>
      </c>
      <c r="ZD38" s="90">
        <v>-15961583.029999999</v>
      </c>
      <c r="ZE38" s="90">
        <v>-10204093.020000001</v>
      </c>
      <c r="ZF38" s="90">
        <v>-19550927.190000001</v>
      </c>
      <c r="ZG38" s="90">
        <v>-10473544.09</v>
      </c>
      <c r="ZH38" s="90">
        <v>-7936729.5499999998</v>
      </c>
      <c r="ZI38" s="90">
        <v>-62633986.719999999</v>
      </c>
      <c r="ZJ38" s="90">
        <v>-379791926.74000007</v>
      </c>
      <c r="ZK38" s="90">
        <v>-10504250.889999999</v>
      </c>
      <c r="ZL38" s="90">
        <v>-44145754.982999995</v>
      </c>
      <c r="ZM38" s="90">
        <v>-60823269.980000004</v>
      </c>
      <c r="ZN38" s="90">
        <v>-35342947.519999996</v>
      </c>
      <c r="ZO38" s="90">
        <v>-14654225.709999999</v>
      </c>
      <c r="ZP38" s="90">
        <v>-13928348.84</v>
      </c>
      <c r="ZQ38" s="90">
        <v>-44010714.629999995</v>
      </c>
      <c r="ZR38" s="90">
        <v>-26281144.77</v>
      </c>
      <c r="ZS38" s="90">
        <v>-36491286.760000005</v>
      </c>
      <c r="ZT38" s="90">
        <v>-5114118.2200000007</v>
      </c>
      <c r="ZU38" s="90">
        <v>-14123071.439999998</v>
      </c>
      <c r="ZV38" s="90">
        <v>-15565024.840000002</v>
      </c>
      <c r="ZW38" s="90">
        <v>-22969843.669999998</v>
      </c>
      <c r="ZX38" s="90">
        <v>-15376109.889999997</v>
      </c>
      <c r="ZY38" s="90">
        <v>-18810860.43</v>
      </c>
      <c r="ZZ38" s="90">
        <v>-20054975.48</v>
      </c>
      <c r="AAA38" s="90">
        <v>-9435359.9199999981</v>
      </c>
      <c r="AAB38" s="90">
        <v>-15863539.479999997</v>
      </c>
      <c r="AAC38" s="90">
        <v>-17487269.440000001</v>
      </c>
      <c r="AAD38" s="90">
        <v>-8272276.9900000012</v>
      </c>
      <c r="AAE38" s="90">
        <v>-8801815.1600000001</v>
      </c>
      <c r="AAF38" s="90">
        <v>-109851848.51000002</v>
      </c>
      <c r="AAG38" s="90">
        <v>-11819556.149999999</v>
      </c>
      <c r="AAH38" s="90">
        <v>-23736889.690000001</v>
      </c>
      <c r="AAI38" s="90">
        <v>-15054641.379999999</v>
      </c>
      <c r="AAJ38" s="90">
        <v>-13618752.340000002</v>
      </c>
      <c r="AAK38" s="90">
        <v>-25756081.57</v>
      </c>
      <c r="AAL38" s="90">
        <v>-11506561.75</v>
      </c>
      <c r="AAM38" s="90">
        <v>-923888696.06999993</v>
      </c>
      <c r="AAN38" s="90">
        <v>-36063223.700000003</v>
      </c>
      <c r="AAO38" s="90">
        <v>-19634326.949999999</v>
      </c>
      <c r="AAP38" s="90">
        <v>-34157049.5</v>
      </c>
      <c r="AAQ38" s="90">
        <v>-38316069.299999997</v>
      </c>
      <c r="AAR38" s="90">
        <v>-10508931.16</v>
      </c>
      <c r="AAS38" s="90">
        <v>-17695967.23</v>
      </c>
      <c r="AAT38" s="90">
        <v>-31873124.899999999</v>
      </c>
      <c r="AAU38" s="90">
        <v>-77093098.650000006</v>
      </c>
      <c r="AAV38" s="90">
        <v>-18351784.990000002</v>
      </c>
      <c r="AAW38" s="90">
        <v>-25906092.759999994</v>
      </c>
      <c r="AAX38" s="90">
        <v>-171149351.48000002</v>
      </c>
      <c r="AAY38" s="90">
        <v>-44583110.220000006</v>
      </c>
      <c r="AAZ38" s="90">
        <v>-9685306.1799999997</v>
      </c>
      <c r="ABA38" s="90">
        <v>-13940987.35</v>
      </c>
      <c r="ABB38" s="90">
        <v>-23908264.539999999</v>
      </c>
      <c r="ABC38" s="90">
        <v>-13349111.200000003</v>
      </c>
      <c r="ABD38" s="90">
        <v>-15979336.85</v>
      </c>
      <c r="ABE38" s="90">
        <v>-14444567.960000001</v>
      </c>
      <c r="ABF38" s="90">
        <v>-105084784.00999998</v>
      </c>
      <c r="ABG38" s="90">
        <v>-156976976.32999998</v>
      </c>
      <c r="ABH38" s="90">
        <v>-16877081.009999998</v>
      </c>
      <c r="ABI38" s="90">
        <v>-9095367.3699999992</v>
      </c>
      <c r="ABJ38" s="90">
        <v>-10056514.549999999</v>
      </c>
      <c r="ABK38" s="90">
        <v>-6591304.7399999993</v>
      </c>
      <c r="ABL38" s="90">
        <v>-6744212.04</v>
      </c>
      <c r="ABM38" s="90">
        <v>-207438480.95999998</v>
      </c>
      <c r="ABN38" s="90">
        <v>-17269668.400000002</v>
      </c>
      <c r="ABO38" s="90">
        <v>-11099450.98</v>
      </c>
      <c r="ABP38" s="90">
        <v>-21309623.049999997</v>
      </c>
      <c r="ABQ38" s="90">
        <v>-25159284.470000003</v>
      </c>
      <c r="ABR38" s="90">
        <v>-14046988.34</v>
      </c>
      <c r="ABS38" s="90">
        <v>-13165032.329999998</v>
      </c>
      <c r="ABT38" s="90">
        <v>-17319592.270000003</v>
      </c>
      <c r="ABU38" s="90">
        <v>-2133676.19</v>
      </c>
      <c r="ABV38" s="90">
        <v>-261883843.27000001</v>
      </c>
      <c r="ABW38" s="90">
        <v>-21815712.379999995</v>
      </c>
      <c r="ABX38" s="90">
        <v>-23178864.449999999</v>
      </c>
      <c r="ABY38" s="90">
        <v>-11492760.760000002</v>
      </c>
      <c r="ABZ38" s="90">
        <v>-15839264</v>
      </c>
      <c r="ACA38" s="90">
        <v>-79654272.439999998</v>
      </c>
      <c r="ACB38" s="90">
        <v>-10657797.48</v>
      </c>
      <c r="ACC38" s="90">
        <v>-14290215.379999999</v>
      </c>
      <c r="ACD38" s="90">
        <v>-9915864.0600000005</v>
      </c>
      <c r="ACE38" s="90">
        <v>-24714343.169999998</v>
      </c>
      <c r="ACF38" s="90">
        <v>-15012226.369999999</v>
      </c>
      <c r="ACG38" s="90">
        <v>-329346815.23000008</v>
      </c>
      <c r="ACH38" s="90">
        <v>-15873196.560000001</v>
      </c>
      <c r="ACI38" s="90">
        <v>-25506468.449999999</v>
      </c>
      <c r="ACJ38" s="90">
        <v>-46402337.57</v>
      </c>
      <c r="ACK38" s="90">
        <v>-9089038.1500000004</v>
      </c>
      <c r="ACL38" s="90">
        <v>-51254002.699999996</v>
      </c>
      <c r="ACM38" s="90">
        <v>-17747975.780000001</v>
      </c>
      <c r="ACN38" s="90">
        <v>-69153881.030000001</v>
      </c>
      <c r="ACO38" s="90">
        <v>-165546927.11000001</v>
      </c>
      <c r="ACP38" s="90">
        <v>-25346643.149999999</v>
      </c>
      <c r="ACQ38" s="90">
        <v>-30862119.269999996</v>
      </c>
      <c r="ACR38" s="90">
        <v>-47332091.949999988</v>
      </c>
      <c r="ACS38" s="90">
        <v>-21900526.460000001</v>
      </c>
      <c r="ACT38" s="90">
        <v>-55215416.289999999</v>
      </c>
      <c r="ACU38" s="90">
        <v>-18889802.049999997</v>
      </c>
      <c r="ACV38" s="90">
        <v>-15212049.084000003</v>
      </c>
      <c r="ACW38" s="90">
        <v>-33901711.469999999</v>
      </c>
      <c r="ACX38" s="90">
        <v>-16620396.09</v>
      </c>
      <c r="ACY38" s="90">
        <v>-14674951.25</v>
      </c>
      <c r="ACZ38" s="90">
        <v>-5770683.9399999995</v>
      </c>
      <c r="ADA38" s="90">
        <v>-12128411.57</v>
      </c>
      <c r="ADB38" s="90">
        <v>-6498132.0200000005</v>
      </c>
      <c r="ADC38" s="90">
        <v>-9874029.209999999</v>
      </c>
      <c r="ADD38" s="90">
        <v>-73519873.779999986</v>
      </c>
      <c r="ADE38" s="90">
        <v>-57283841.82</v>
      </c>
      <c r="ADF38" s="90">
        <v>-8813726.2799999993</v>
      </c>
      <c r="ADG38" s="90">
        <v>-13651214.970000001</v>
      </c>
      <c r="ADH38" s="90">
        <v>-31108967.459999993</v>
      </c>
      <c r="ADI38" s="90">
        <v>-12701625.300000001</v>
      </c>
      <c r="ADJ38" s="90">
        <v>-10804285.020000003</v>
      </c>
      <c r="ADK38" s="90">
        <v>-13097867.309999999</v>
      </c>
      <c r="ADL38" s="90">
        <v>-23366254.07</v>
      </c>
      <c r="ADM38" s="90">
        <v>-713140137.75999999</v>
      </c>
      <c r="ADN38" s="90">
        <v>-53837070.320000008</v>
      </c>
      <c r="ADO38" s="90">
        <v>-35730379.909999996</v>
      </c>
      <c r="ADP38" s="90">
        <v>-140999406.75999999</v>
      </c>
      <c r="ADQ38" s="90">
        <v>-7965944.9399999985</v>
      </c>
      <c r="ADR38" s="90">
        <v>-15373105.32</v>
      </c>
      <c r="ADS38" s="90">
        <v>-30376245.300000001</v>
      </c>
      <c r="ADT38" s="90">
        <v>-4878373.1000000006</v>
      </c>
      <c r="ADU38" s="90">
        <v>-722283340.61999977</v>
      </c>
      <c r="ADV38" s="90">
        <v>-103076979.00999999</v>
      </c>
      <c r="ADW38" s="90">
        <v>-83600364.350000009</v>
      </c>
      <c r="ADX38" s="90">
        <v>-37557728.609999992</v>
      </c>
      <c r="ADY38" s="90">
        <v>-32624709.350000005</v>
      </c>
      <c r="ADZ38" s="90">
        <v>-40982388.860000014</v>
      </c>
      <c r="AEA38" s="90">
        <v>-23544147.310000002</v>
      </c>
      <c r="AEB38" s="90">
        <v>-28995354.520000003</v>
      </c>
      <c r="AEC38" s="90">
        <v>-18799527.799999997</v>
      </c>
      <c r="AED38" s="90">
        <v>-20899535.229999997</v>
      </c>
      <c r="AEE38" s="90">
        <v>-40000939.899999999</v>
      </c>
      <c r="AEF38" s="90">
        <v>-24412550.990000002</v>
      </c>
      <c r="AEG38" s="90">
        <v>-15154958.049999999</v>
      </c>
      <c r="AEH38" s="90">
        <v>-30783742.830000002</v>
      </c>
      <c r="AEI38" s="90">
        <v>-38690315.509999998</v>
      </c>
      <c r="AEJ38" s="90">
        <v>-37928090.269999988</v>
      </c>
      <c r="AEK38" s="90">
        <v>-11073284.910000002</v>
      </c>
      <c r="AEL38" s="90">
        <v>-62698373.640000008</v>
      </c>
      <c r="AEM38" s="90">
        <v>-16283139.930000002</v>
      </c>
      <c r="AEN38" s="90">
        <v>-61326788.11999999</v>
      </c>
      <c r="AEO38" s="90">
        <v>-189378317.47999999</v>
      </c>
      <c r="AEP38" s="90">
        <v>-19947652.629999999</v>
      </c>
      <c r="AEQ38" s="90">
        <v>-40345832.499999993</v>
      </c>
      <c r="AER38" s="90">
        <v>-26579063.680000003</v>
      </c>
      <c r="AES38" s="90">
        <v>-24956342.550000001</v>
      </c>
      <c r="AET38" s="90">
        <v>-81380547.609999999</v>
      </c>
      <c r="AEU38" s="90">
        <v>-25102617.800000001</v>
      </c>
      <c r="AEV38" s="90">
        <v>-39542992.030000001</v>
      </c>
      <c r="AEW38" s="90">
        <v>-21634721.259999994</v>
      </c>
      <c r="AEX38" s="90">
        <v>-12540496.720000001</v>
      </c>
      <c r="AEY38" s="90">
        <v>-175492550.71000001</v>
      </c>
      <c r="AEZ38" s="90">
        <v>-80428146.170000002</v>
      </c>
      <c r="AFA38" s="90">
        <v>-23083991.269999996</v>
      </c>
      <c r="AFB38" s="90">
        <v>-18659123.259999998</v>
      </c>
      <c r="AFC38" s="90">
        <v>-19600148.669999998</v>
      </c>
      <c r="AFD38" s="90">
        <v>-26184289.579999998</v>
      </c>
      <c r="AFE38" s="90">
        <v>-18027205.439999998</v>
      </c>
      <c r="AFF38" s="90">
        <v>-15033666.219999999</v>
      </c>
      <c r="AFG38" s="90">
        <v>-9570404.2300000004</v>
      </c>
      <c r="AFH38" s="90">
        <v>-15738685.289999999</v>
      </c>
      <c r="AFI38" s="90">
        <v>-17813306.280000001</v>
      </c>
      <c r="AFJ38" s="90">
        <v>-14005651.93</v>
      </c>
      <c r="AFK38" s="90">
        <v>-18245913.379999999</v>
      </c>
      <c r="AFL38" s="90">
        <v>-192793536.22999999</v>
      </c>
      <c r="AFM38" s="90">
        <v>-50700027.239999995</v>
      </c>
      <c r="AFN38" s="90">
        <v>-28833181.120000001</v>
      </c>
      <c r="AFO38" s="90">
        <v>-18342840.330000002</v>
      </c>
      <c r="AFP38" s="90">
        <v>-18520539.470000003</v>
      </c>
      <c r="AFQ38" s="90">
        <v>-14967572.900000002</v>
      </c>
      <c r="AFR38" s="90">
        <v>-13155917.57</v>
      </c>
      <c r="AFS38" s="90">
        <v>-31037978.269999996</v>
      </c>
      <c r="AFT38" s="90">
        <v>-34521026.759999998</v>
      </c>
      <c r="AFU38" s="90">
        <v>-12877282.35</v>
      </c>
      <c r="AFV38" s="90">
        <v>-43735360.979999997</v>
      </c>
      <c r="AFW38" s="90">
        <v>-7453684.040000001</v>
      </c>
      <c r="AFX38" s="90">
        <v>-124115416.55</v>
      </c>
      <c r="AFY38" s="90">
        <v>-11903057.309999997</v>
      </c>
      <c r="AFZ38" s="90">
        <v>-16410516.709999997</v>
      </c>
      <c r="AGA38" s="90">
        <v>-13248209.289999999</v>
      </c>
      <c r="AGB38" s="90">
        <v>-37342067.019999996</v>
      </c>
      <c r="AGC38" s="90">
        <v>-12862950.770000001</v>
      </c>
      <c r="AGD38" s="90">
        <v>-6068067.4640000006</v>
      </c>
      <c r="AGE38" s="90">
        <v>-19898899.349999998</v>
      </c>
      <c r="AGF38" s="90">
        <v>-9859257.5700000003</v>
      </c>
      <c r="AGG38" s="90">
        <v>-19190755.369999997</v>
      </c>
      <c r="AGH38" s="90">
        <v>-10358400.129999999</v>
      </c>
      <c r="AGI38" s="90">
        <v>-221284321.42000002</v>
      </c>
      <c r="AGJ38" s="90">
        <v>-68426775.019999996</v>
      </c>
      <c r="AGK38" s="90">
        <v>-30120591.560000002</v>
      </c>
      <c r="AGL38" s="90">
        <v>-16705806.23</v>
      </c>
      <c r="AGM38" s="90">
        <v>-22234615.93</v>
      </c>
      <c r="AGN38" s="90">
        <v>-23929466.449999999</v>
      </c>
      <c r="AGO38" s="90">
        <v>-10977507.5</v>
      </c>
      <c r="AGP38" s="90">
        <v>-5988219.04</v>
      </c>
      <c r="AGQ38" s="90">
        <v>-677434574.13</v>
      </c>
      <c r="AGR38" s="90">
        <v>-450276541.35000008</v>
      </c>
      <c r="AGS38" s="90">
        <v>-26185208.419999998</v>
      </c>
      <c r="AGT38" s="90">
        <v>-32796292.850000001</v>
      </c>
      <c r="AGU38" s="90">
        <v>-50252281.760000005</v>
      </c>
      <c r="AGV38" s="90">
        <v>-24836389.84</v>
      </c>
      <c r="AGW38" s="90">
        <v>-18717927.800000001</v>
      </c>
      <c r="AGX38" s="90">
        <v>-25890127.879999999</v>
      </c>
      <c r="AGY38" s="90">
        <v>-6226347.3799999999</v>
      </c>
      <c r="AGZ38" s="90">
        <v>-42530578.559999995</v>
      </c>
      <c r="AHA38" s="90">
        <v>-20028428.66</v>
      </c>
      <c r="AHB38" s="90">
        <v>-19491239.329999998</v>
      </c>
      <c r="AHC38" s="90">
        <v>-15813817.050000001</v>
      </c>
      <c r="AHD38" s="90">
        <v>-16492110.210000001</v>
      </c>
      <c r="AHE38" s="90">
        <v>-15442385.699999999</v>
      </c>
      <c r="AHF38" s="90">
        <v>-20386315.449999999</v>
      </c>
      <c r="AHG38" s="90">
        <v>-16138360.570000004</v>
      </c>
      <c r="AHH38" s="90">
        <v>-162926893.48000002</v>
      </c>
      <c r="AHI38" s="90">
        <v>-10373877.559999999</v>
      </c>
      <c r="AHJ38" s="90">
        <v>-19799391.449999999</v>
      </c>
      <c r="AHK38" s="90">
        <v>-18117271.509999998</v>
      </c>
      <c r="AHL38" s="90">
        <v>-18412041.23</v>
      </c>
      <c r="AHM38" s="90">
        <v>-10426356.369999999</v>
      </c>
      <c r="AHN38" s="90">
        <v>-18348118.300000001</v>
      </c>
    </row>
    <row r="39" spans="1:898" ht="21" x14ac:dyDescent="0.35">
      <c r="A39" s="92"/>
      <c r="B39" s="5" t="s">
        <v>2295</v>
      </c>
      <c r="C39" s="90">
        <f>SUM(C37:C38)</f>
        <v>230778530.85999995</v>
      </c>
      <c r="D39" s="90">
        <v>-13318496.330000004</v>
      </c>
      <c r="E39" s="90">
        <v>-17664059.409999996</v>
      </c>
      <c r="F39" s="90">
        <v>1687189.9999999991</v>
      </c>
      <c r="G39" s="90">
        <v>14562941.960000001</v>
      </c>
      <c r="H39" s="90">
        <v>-27349113.330000006</v>
      </c>
      <c r="I39" s="90">
        <v>234462149.30000001</v>
      </c>
      <c r="J39" s="90">
        <v>78642051.969999999</v>
      </c>
      <c r="K39" s="90">
        <v>11156426.209999997</v>
      </c>
      <c r="L39" s="90">
        <v>-8186481.0299999937</v>
      </c>
      <c r="M39" s="90">
        <v>-6474614.9900000021</v>
      </c>
      <c r="N39" s="90">
        <v>-3217608.6899999995</v>
      </c>
      <c r="O39" s="90">
        <v>54796907.039999999</v>
      </c>
      <c r="P39" s="90">
        <v>-9779694.620000001</v>
      </c>
      <c r="Q39" s="90">
        <v>-5077440.0200000014</v>
      </c>
      <c r="R39" s="90">
        <v>-20143533.089999989</v>
      </c>
      <c r="S39" s="90">
        <v>-8067393.1100000013</v>
      </c>
      <c r="T39" s="90">
        <v>-4694754.3900000006</v>
      </c>
      <c r="U39" s="90">
        <v>171522840.46999997</v>
      </c>
      <c r="V39" s="90">
        <v>-57902253.669999994</v>
      </c>
      <c r="W39" s="90">
        <v>4737496.1900000013</v>
      </c>
      <c r="X39" s="90">
        <v>79051159.820000023</v>
      </c>
      <c r="Y39" s="90">
        <v>-14441516.479999993</v>
      </c>
      <c r="Z39" s="90">
        <v>-21441215.680000003</v>
      </c>
      <c r="AA39" s="90">
        <v>-10318735.329999998</v>
      </c>
      <c r="AB39" s="90">
        <v>-45562426.270000011</v>
      </c>
      <c r="AC39" s="90">
        <v>-2460650.8999999985</v>
      </c>
      <c r="AD39" s="90">
        <v>-14992604.390000004</v>
      </c>
      <c r="AE39" s="90">
        <v>-72296604.23999998</v>
      </c>
      <c r="AF39" s="90">
        <v>-15888611.069999998</v>
      </c>
      <c r="AG39" s="90">
        <v>-53877223.550000034</v>
      </c>
      <c r="AH39" s="90">
        <v>-29109294.300000012</v>
      </c>
      <c r="AI39" s="90">
        <v>-5206476.5800000057</v>
      </c>
      <c r="AJ39" s="90">
        <v>-7899779</v>
      </c>
      <c r="AK39" s="90">
        <v>53265528.649999999</v>
      </c>
      <c r="AL39" s="90">
        <v>-27978284.600000009</v>
      </c>
      <c r="AM39" s="90">
        <v>30309239.74000001</v>
      </c>
      <c r="AN39" s="90">
        <v>531099.11999999732</v>
      </c>
      <c r="AO39" s="90">
        <v>-4908009.9599999934</v>
      </c>
      <c r="AP39" s="90">
        <v>56480.779999997467</v>
      </c>
      <c r="AQ39" s="90">
        <v>-6863359.5300000012</v>
      </c>
      <c r="AR39" s="90">
        <v>-5767720.2900000019</v>
      </c>
      <c r="AS39" s="90">
        <v>112666239.30000001</v>
      </c>
      <c r="AT39" s="90">
        <v>284887.50999999978</v>
      </c>
      <c r="AU39" s="90">
        <v>-5645842.709999999</v>
      </c>
      <c r="AV39" s="90">
        <v>-571259.87999999989</v>
      </c>
      <c r="AW39" s="90">
        <v>-9592500.0499999914</v>
      </c>
      <c r="AX39" s="90">
        <v>-6350080.4699999988</v>
      </c>
      <c r="AY39" s="90">
        <v>11693088.85</v>
      </c>
      <c r="AZ39" s="90">
        <v>3374706.0299999993</v>
      </c>
      <c r="BA39" s="90">
        <v>-1799526.46</v>
      </c>
      <c r="BB39" s="90">
        <v>1327516.71</v>
      </c>
      <c r="BC39" s="90">
        <v>1722649.9900000002</v>
      </c>
      <c r="BD39" s="90">
        <v>-1606097.1499999985</v>
      </c>
      <c r="BE39" s="90">
        <v>-13278109.73</v>
      </c>
      <c r="BF39" s="90">
        <v>5869564.8500000006</v>
      </c>
      <c r="BG39" s="90">
        <v>21337873.149999999</v>
      </c>
      <c r="BH39" s="90">
        <v>-127395655.68999988</v>
      </c>
      <c r="BI39" s="90">
        <v>4450755.9700000063</v>
      </c>
      <c r="BJ39" s="90">
        <v>-5158725.410000002</v>
      </c>
      <c r="BK39" s="90">
        <v>-3758993.4899999984</v>
      </c>
      <c r="BL39" s="90">
        <v>-10608375.110000001</v>
      </c>
      <c r="BM39" s="90">
        <v>-6240865.4600000009</v>
      </c>
      <c r="BN39" s="90">
        <v>-6687410.9100000001</v>
      </c>
      <c r="BO39" s="90">
        <v>594186.59000000008</v>
      </c>
      <c r="BP39" s="90">
        <v>-8182.0200000000041</v>
      </c>
      <c r="BQ39" s="90">
        <v>58341287.23999998</v>
      </c>
      <c r="BR39" s="90">
        <v>3450472.9600000009</v>
      </c>
      <c r="BS39" s="90">
        <v>-7354327.0899999989</v>
      </c>
      <c r="BT39" s="90">
        <v>-5333129.25</v>
      </c>
      <c r="BU39" s="90">
        <v>-2630344.7400000012</v>
      </c>
      <c r="BV39" s="90">
        <v>-1686129.9799999986</v>
      </c>
      <c r="BW39" s="90">
        <v>3763490.080000001</v>
      </c>
      <c r="BX39" s="90">
        <v>627543.90000000037</v>
      </c>
      <c r="BY39" s="90">
        <v>5075003.0299999863</v>
      </c>
      <c r="BZ39" s="90">
        <v>-4178735.05</v>
      </c>
      <c r="CA39" s="90">
        <v>-12606035.560000002</v>
      </c>
      <c r="CB39" s="90">
        <v>-12594476.319999997</v>
      </c>
      <c r="CC39" s="90">
        <v>-2805615.42</v>
      </c>
      <c r="CD39" s="90">
        <v>-2518293.4100000029</v>
      </c>
      <c r="CE39" s="90">
        <v>-4119649.9700000016</v>
      </c>
      <c r="CF39" s="90">
        <v>897816830.91999996</v>
      </c>
      <c r="CG39" s="90">
        <v>-545133.67000000179</v>
      </c>
      <c r="CH39" s="90">
        <v>-46341.75</v>
      </c>
      <c r="CI39" s="90">
        <v>4227115.8900000006</v>
      </c>
      <c r="CJ39" s="90">
        <v>21032901.130000003</v>
      </c>
      <c r="CK39" s="90">
        <v>8668939.5199999996</v>
      </c>
      <c r="CL39" s="90">
        <v>4856628.8599999975</v>
      </c>
      <c r="CM39" s="90">
        <v>-9389275.9000000022</v>
      </c>
      <c r="CN39" s="90">
        <v>4425719.3999999994</v>
      </c>
      <c r="CO39" s="90">
        <v>12607340.780000001</v>
      </c>
      <c r="CP39" s="90">
        <v>6632870.3800000008</v>
      </c>
      <c r="CQ39" s="90">
        <v>10805520.539999999</v>
      </c>
      <c r="CR39" s="90">
        <v>13175099.529999997</v>
      </c>
      <c r="CS39" s="90">
        <v>-57645287.330000043</v>
      </c>
      <c r="CT39" s="90">
        <v>1350489.9499999993</v>
      </c>
      <c r="CU39" s="90">
        <v>-2644706.4499999993</v>
      </c>
      <c r="CV39" s="90">
        <v>-10113219.770000003</v>
      </c>
      <c r="CW39" s="90">
        <v>4586646.620000001</v>
      </c>
      <c r="CX39" s="90">
        <v>-6924212.7099999972</v>
      </c>
      <c r="CY39" s="90">
        <v>-2457820</v>
      </c>
      <c r="CZ39" s="90">
        <v>2132517.4700000007</v>
      </c>
      <c r="DA39" s="90">
        <v>-95528591.85999997</v>
      </c>
      <c r="DB39" s="90">
        <v>6490799.8400000036</v>
      </c>
      <c r="DC39" s="90">
        <v>-13611377.82</v>
      </c>
      <c r="DD39" s="90">
        <v>-15227863.469999999</v>
      </c>
      <c r="DE39" s="90">
        <v>-16361748.309999997</v>
      </c>
      <c r="DF39" s="90">
        <v>-24862207.890000001</v>
      </c>
      <c r="DG39" s="90">
        <v>-27427879.830000009</v>
      </c>
      <c r="DH39" s="90">
        <v>-23037056.079999998</v>
      </c>
      <c r="DI39" s="90">
        <v>-3178109.1500000004</v>
      </c>
      <c r="DJ39" s="90">
        <v>632121817.73999989</v>
      </c>
      <c r="DK39" s="90">
        <v>-2070584.5399999991</v>
      </c>
      <c r="DL39" s="90">
        <v>18866334.25</v>
      </c>
      <c r="DM39" s="90">
        <v>4062607.3999999948</v>
      </c>
      <c r="DN39" s="90">
        <v>-5442635.0498999972</v>
      </c>
      <c r="DO39" s="90">
        <v>1898465.2300000042</v>
      </c>
      <c r="DP39" s="90">
        <v>47246129.139999993</v>
      </c>
      <c r="DQ39" s="90">
        <v>18239941.220000006</v>
      </c>
      <c r="DR39" s="90">
        <v>-9224624.8799999952</v>
      </c>
      <c r="DS39" s="90">
        <v>-11333.059999972582</v>
      </c>
      <c r="DT39" s="90">
        <v>-27818067.730000004</v>
      </c>
      <c r="DU39" s="90">
        <v>-41824156.509999998</v>
      </c>
      <c r="DV39" s="90">
        <v>-68485998.12999998</v>
      </c>
      <c r="DW39" s="90">
        <v>-7637588.6099999957</v>
      </c>
      <c r="DX39" s="90">
        <v>-27231957.849999994</v>
      </c>
      <c r="DY39" s="90">
        <v>-11050041.449999999</v>
      </c>
      <c r="DZ39" s="90">
        <v>-241864.11999999825</v>
      </c>
      <c r="EA39" s="90">
        <v>-7887587.7600000054</v>
      </c>
      <c r="EB39" s="90">
        <v>-7547678.1500000022</v>
      </c>
      <c r="EC39" s="90">
        <v>-47777478.649999991</v>
      </c>
      <c r="ED39" s="90">
        <v>-19907379.620000005</v>
      </c>
      <c r="EE39" s="90">
        <v>65900565.939999983</v>
      </c>
      <c r="EF39" s="90">
        <v>17509388.82</v>
      </c>
      <c r="EG39" s="90">
        <v>-13087065.310000002</v>
      </c>
      <c r="EH39" s="90">
        <v>6628164.1999999955</v>
      </c>
      <c r="EI39" s="90">
        <v>-43387285.580000006</v>
      </c>
      <c r="EJ39" s="90">
        <v>-19686733.220000003</v>
      </c>
      <c r="EK39" s="90">
        <v>-11521384.969999997</v>
      </c>
      <c r="EL39" s="90">
        <v>-3326110.6099999957</v>
      </c>
      <c r="EM39" s="90">
        <v>-168747548.18000001</v>
      </c>
      <c r="EN39" s="90">
        <v>-7511071.9099999946</v>
      </c>
      <c r="EO39" s="90">
        <v>-22692137.68</v>
      </c>
      <c r="EP39" s="90">
        <v>-8780447.3500000015</v>
      </c>
      <c r="EQ39" s="90">
        <v>-7361902.2399999993</v>
      </c>
      <c r="ER39" s="90">
        <v>-4805165.4399999995</v>
      </c>
      <c r="ES39" s="90">
        <v>-26931595.289999995</v>
      </c>
      <c r="ET39" s="90">
        <v>-11056035.849999998</v>
      </c>
      <c r="EU39" s="90">
        <v>-16368014.970000003</v>
      </c>
      <c r="EV39" s="90">
        <v>-29407791.470000088</v>
      </c>
      <c r="EW39" s="90">
        <v>21192195.539999999</v>
      </c>
      <c r="EX39" s="90">
        <v>21594777.049999997</v>
      </c>
      <c r="EY39" s="90">
        <v>10516992.450000005</v>
      </c>
      <c r="EZ39" s="90">
        <v>-6491656.1800000034</v>
      </c>
      <c r="FA39" s="90">
        <v>-8729141.049999997</v>
      </c>
      <c r="FB39" s="90">
        <v>9345685.9800000042</v>
      </c>
      <c r="FC39" s="90">
        <v>438059.26999999955</v>
      </c>
      <c r="FD39" s="90">
        <v>9791460.3300000038</v>
      </c>
      <c r="FE39" s="90">
        <v>14161500.84</v>
      </c>
      <c r="FF39" s="90">
        <v>2964647.1500000004</v>
      </c>
      <c r="FG39" s="90">
        <v>3390911.1099999994</v>
      </c>
      <c r="FH39" s="90">
        <v>-14133915.519999996</v>
      </c>
      <c r="FI39" s="90">
        <v>-8910894.870000001</v>
      </c>
      <c r="FJ39" s="90">
        <v>-8229814.9000000013</v>
      </c>
      <c r="FK39" s="90">
        <v>-5540364.370000001</v>
      </c>
      <c r="FL39" s="90">
        <v>-8936491.5699999966</v>
      </c>
      <c r="FM39" s="90">
        <v>11139147.860000007</v>
      </c>
      <c r="FN39" s="90">
        <v>-941248.48000000045</v>
      </c>
      <c r="FO39" s="90">
        <v>5580519.620000001</v>
      </c>
      <c r="FP39" s="90">
        <v>824237016.24000001</v>
      </c>
      <c r="FQ39" s="90">
        <v>-9073345.25</v>
      </c>
      <c r="FR39" s="90">
        <v>-23078011.040000007</v>
      </c>
      <c r="FS39" s="90">
        <v>-19045864.259999998</v>
      </c>
      <c r="FT39" s="90">
        <v>-13193626.090000002</v>
      </c>
      <c r="FU39" s="90">
        <v>-1390097.0899999999</v>
      </c>
      <c r="FV39" s="90">
        <v>-19926207.720000006</v>
      </c>
      <c r="FW39" s="90">
        <v>-32042172.589999992</v>
      </c>
      <c r="FX39" s="90">
        <v>-18727110.670000009</v>
      </c>
      <c r="FY39" s="90">
        <v>-7137137.5700000003</v>
      </c>
      <c r="FZ39" s="90">
        <v>-53824662.329999983</v>
      </c>
      <c r="GA39" s="90">
        <v>-9812298.9800000042</v>
      </c>
      <c r="GB39" s="90">
        <v>-5326032.9499999918</v>
      </c>
      <c r="GC39" s="90">
        <v>349953.01999999955</v>
      </c>
      <c r="GD39" s="90">
        <v>-78588295.530000001</v>
      </c>
      <c r="GE39" s="90">
        <v>-3422283.7600000007</v>
      </c>
      <c r="GF39" s="90">
        <v>-6243040.6500000022</v>
      </c>
      <c r="GG39" s="90">
        <v>-31265067.969999984</v>
      </c>
      <c r="GH39" s="90">
        <v>-9716549.1900000069</v>
      </c>
      <c r="GI39" s="90">
        <v>-5710944.9099999983</v>
      </c>
      <c r="GJ39" s="90">
        <v>-13366087.200000001</v>
      </c>
      <c r="GK39" s="90">
        <v>-5672390.1799999997</v>
      </c>
      <c r="GL39" s="90">
        <v>-4526538.9699999988</v>
      </c>
      <c r="GM39" s="90">
        <v>-2586065.7200000007</v>
      </c>
      <c r="GN39" s="90">
        <v>-529344.28000000026</v>
      </c>
      <c r="GO39" s="90">
        <v>-3566556.6999999993</v>
      </c>
      <c r="GP39" s="90">
        <v>-3528259.1800000221</v>
      </c>
      <c r="GQ39" s="90">
        <v>42838386.630000003</v>
      </c>
      <c r="GR39" s="90">
        <v>-278194.85999999754</v>
      </c>
      <c r="GS39" s="90">
        <v>-4766639.6400000043</v>
      </c>
      <c r="GT39" s="90">
        <v>-1945889.2699999986</v>
      </c>
      <c r="GU39" s="90">
        <v>-11612253.910000002</v>
      </c>
      <c r="GV39" s="90">
        <v>-10066757.630000001</v>
      </c>
      <c r="GW39" s="90">
        <v>-1313142.8800000008</v>
      </c>
      <c r="GX39" s="90">
        <v>-85384472.189999968</v>
      </c>
      <c r="GY39" s="90">
        <v>1615444.1500000004</v>
      </c>
      <c r="GZ39" s="90">
        <v>-8540104.6599999964</v>
      </c>
      <c r="HA39" s="90">
        <v>-12412438.960000001</v>
      </c>
      <c r="HB39" s="90">
        <v>-241281171.47999993</v>
      </c>
      <c r="HC39" s="90">
        <v>104862599.96999998</v>
      </c>
      <c r="HD39" s="90">
        <v>40892784.18</v>
      </c>
      <c r="HE39" s="90">
        <v>-8445799.9800000191</v>
      </c>
      <c r="HF39" s="90">
        <v>-13671013.640000008</v>
      </c>
      <c r="HG39" s="90">
        <v>11890532.530000001</v>
      </c>
      <c r="HH39" s="90">
        <v>1522240.2800000012</v>
      </c>
      <c r="HI39" s="90">
        <v>331668151.53999996</v>
      </c>
      <c r="HJ39" s="90">
        <v>24845544.979999997</v>
      </c>
      <c r="HK39" s="90">
        <v>51797694.379999995</v>
      </c>
      <c r="HL39" s="90">
        <v>93853634.890000015</v>
      </c>
      <c r="HM39" s="90">
        <v>-8917623.0099999905</v>
      </c>
      <c r="HN39" s="90">
        <v>3462887.6799999997</v>
      </c>
      <c r="HO39" s="90">
        <v>40132990.890000001</v>
      </c>
      <c r="HP39" s="90">
        <v>-7531881.7199999951</v>
      </c>
      <c r="HQ39" s="90">
        <v>211928891.95000011</v>
      </c>
      <c r="HR39" s="90">
        <v>-73657073.019999981</v>
      </c>
      <c r="HS39" s="90">
        <v>-6872919.3100000042</v>
      </c>
      <c r="HT39" s="90">
        <v>-7079619.2899999991</v>
      </c>
      <c r="HU39" s="90">
        <v>-1465986.2600000016</v>
      </c>
      <c r="HV39" s="90">
        <v>-4808518.7699999996</v>
      </c>
      <c r="HW39" s="90">
        <v>-16397066.190000009</v>
      </c>
      <c r="HX39" s="90">
        <v>-13250344.229999995</v>
      </c>
      <c r="HY39" s="90">
        <v>-5075211.3100000061</v>
      </c>
      <c r="HZ39" s="90">
        <v>-4318551.0400000047</v>
      </c>
      <c r="IA39" s="90">
        <v>-5001997.0700000022</v>
      </c>
      <c r="IB39" s="90">
        <v>14060758.250000015</v>
      </c>
      <c r="IC39" s="90">
        <v>-4732983.7399999993</v>
      </c>
      <c r="ID39" s="90">
        <v>-6903977.7599999961</v>
      </c>
      <c r="IE39" s="90">
        <v>-8028566.3700000029</v>
      </c>
      <c r="IF39" s="90">
        <v>-2990151.4600000009</v>
      </c>
      <c r="IG39" s="90">
        <v>-59244790.649999917</v>
      </c>
      <c r="IH39" s="90">
        <v>-47144360.149999976</v>
      </c>
      <c r="II39" s="90">
        <v>-12722504.280000001</v>
      </c>
      <c r="IJ39" s="90">
        <v>-48937759.900000013</v>
      </c>
      <c r="IK39" s="90">
        <v>-67003074.250000007</v>
      </c>
      <c r="IL39" s="90">
        <v>-7893804.0500000007</v>
      </c>
      <c r="IM39" s="90">
        <v>-8659622.7799999937</v>
      </c>
      <c r="IN39" s="90">
        <v>-11937821.670000002</v>
      </c>
      <c r="IO39" s="90">
        <v>2394837.4699999988</v>
      </c>
      <c r="IP39" s="90">
        <v>-19760258.240000006</v>
      </c>
      <c r="IQ39" s="90">
        <v>22533387.710000008</v>
      </c>
      <c r="IR39" s="90">
        <v>-358148329.89999998</v>
      </c>
      <c r="IS39" s="90">
        <v>-155776018.39999992</v>
      </c>
      <c r="IT39" s="90">
        <v>-5072874.660000002</v>
      </c>
      <c r="IU39" s="90">
        <v>-6206400.5400000047</v>
      </c>
      <c r="IV39" s="90">
        <v>21560637.270000007</v>
      </c>
      <c r="IW39" s="90">
        <v>-3152571.6100000013</v>
      </c>
      <c r="IX39" s="90">
        <v>-10334027.880000003</v>
      </c>
      <c r="IY39" s="90">
        <v>-1395297.8499999996</v>
      </c>
      <c r="IZ39" s="90">
        <v>-4891108.62</v>
      </c>
      <c r="JA39" s="90">
        <v>-31326388.620000005</v>
      </c>
      <c r="JB39" s="90">
        <v>-17376745.190000005</v>
      </c>
      <c r="JC39" s="90">
        <v>-13769204.749999996</v>
      </c>
      <c r="JD39" s="90">
        <v>50581986.140000001</v>
      </c>
      <c r="JE39" s="90">
        <v>-58632170.159999996</v>
      </c>
      <c r="JF39" s="90">
        <v>-147207.91999999993</v>
      </c>
      <c r="JG39" s="90">
        <v>-10068068.23</v>
      </c>
      <c r="JH39" s="90">
        <v>-8636895.5900000017</v>
      </c>
      <c r="JI39" s="90">
        <v>-8068547.950000002</v>
      </c>
      <c r="JJ39" s="90">
        <v>-116705643.39000005</v>
      </c>
      <c r="JK39" s="90">
        <v>-6587158.0899999961</v>
      </c>
      <c r="JL39" s="90">
        <v>-13081902.969999999</v>
      </c>
      <c r="JM39" s="90">
        <v>25661546.810000002</v>
      </c>
      <c r="JN39" s="90">
        <v>-5185122.6100000031</v>
      </c>
      <c r="JO39" s="90">
        <v>-28289478.019999988</v>
      </c>
      <c r="JP39" s="90">
        <v>-2063693.3599999994</v>
      </c>
      <c r="JQ39" s="90">
        <v>-11327535.560000002</v>
      </c>
      <c r="JR39" s="90">
        <v>-17823658.750000022</v>
      </c>
      <c r="JS39" s="90">
        <v>2773534.24</v>
      </c>
      <c r="JT39" s="90">
        <v>-3424623.1499999994</v>
      </c>
      <c r="JU39" s="90">
        <v>-3170221.4199999981</v>
      </c>
      <c r="JV39" s="90">
        <v>-662386.94000000041</v>
      </c>
      <c r="JW39" s="90">
        <v>-21415612.930000007</v>
      </c>
      <c r="JX39" s="90">
        <v>-1340779.599999994</v>
      </c>
      <c r="JY39" s="90">
        <v>1346541.9499999993</v>
      </c>
      <c r="JZ39" s="90">
        <v>-7734376.8099999949</v>
      </c>
      <c r="KA39" s="90">
        <v>6841840.1200000048</v>
      </c>
      <c r="KB39" s="90">
        <v>-1913514.9400000013</v>
      </c>
      <c r="KC39" s="90">
        <v>-3239765.790000001</v>
      </c>
      <c r="KD39" s="90">
        <v>1951931.63</v>
      </c>
      <c r="KE39" s="90">
        <v>8921527.5199999996</v>
      </c>
      <c r="KF39" s="90">
        <v>419434423.30999988</v>
      </c>
      <c r="KG39" s="90">
        <v>-2818006.2299999967</v>
      </c>
      <c r="KH39" s="90">
        <v>40077231.739999995</v>
      </c>
      <c r="KI39" s="90">
        <v>193443.96999999508</v>
      </c>
      <c r="KJ39" s="90">
        <v>27058153.22000001</v>
      </c>
      <c r="KK39" s="90">
        <v>69827069.219999999</v>
      </c>
      <c r="KL39" s="90">
        <v>19355527.769999996</v>
      </c>
      <c r="KM39" s="90">
        <v>4747657.66</v>
      </c>
      <c r="KN39" s="90">
        <v>-4950845.1500000004</v>
      </c>
      <c r="KO39" s="90">
        <v>-29463641.429999948</v>
      </c>
      <c r="KP39" s="90">
        <v>3544163.770000007</v>
      </c>
      <c r="KQ39" s="90">
        <v>-7213991.129999999</v>
      </c>
      <c r="KR39" s="90">
        <v>-93989788.969999969</v>
      </c>
      <c r="KS39" s="90">
        <v>6672712.0599999987</v>
      </c>
      <c r="KT39" s="90">
        <v>-13536080.170000002</v>
      </c>
      <c r="KU39" s="90">
        <v>-134891833.71999997</v>
      </c>
      <c r="KV39" s="90">
        <v>71063380.930000007</v>
      </c>
      <c r="KW39" s="90">
        <v>30064198.620000035</v>
      </c>
      <c r="KX39" s="90">
        <v>-7146575.6800000034</v>
      </c>
      <c r="KY39" s="90">
        <v>-3883847.2299999986</v>
      </c>
      <c r="KZ39" s="90">
        <v>-20570589.440000005</v>
      </c>
      <c r="LA39" s="90">
        <v>-13310941.70000001</v>
      </c>
      <c r="LB39" s="90">
        <v>-7085797.6000000015</v>
      </c>
      <c r="LC39" s="90">
        <v>123996.6900000032</v>
      </c>
      <c r="LD39" s="90">
        <v>-7723569.1000000034</v>
      </c>
      <c r="LE39" s="90">
        <v>61085156.060000181</v>
      </c>
      <c r="LF39" s="90">
        <v>-39338551.549999997</v>
      </c>
      <c r="LG39" s="90">
        <v>-20106983.899999976</v>
      </c>
      <c r="LH39" s="90">
        <v>-48026543.840000033</v>
      </c>
      <c r="LI39" s="90">
        <v>10533594.670000006</v>
      </c>
      <c r="LJ39" s="90">
        <v>-8251953.6159999976</v>
      </c>
      <c r="LK39" s="90">
        <v>-7973740.8599999985</v>
      </c>
      <c r="LL39" s="90">
        <v>-1580432.9600000046</v>
      </c>
      <c r="LM39" s="90">
        <v>-624078.01000000164</v>
      </c>
      <c r="LN39" s="90">
        <v>-15831390.120000005</v>
      </c>
      <c r="LO39" s="90">
        <v>-3723765.6499999985</v>
      </c>
      <c r="LP39" s="90">
        <v>-79554300.129999995</v>
      </c>
      <c r="LQ39" s="90">
        <v>-13965428.27</v>
      </c>
      <c r="LR39" s="90">
        <v>18347942.150000002</v>
      </c>
      <c r="LS39" s="90">
        <v>97079680.919999897</v>
      </c>
      <c r="LT39" s="90">
        <v>-77686087.800000057</v>
      </c>
      <c r="LU39" s="90">
        <v>-159524593.00999999</v>
      </c>
      <c r="LV39" s="90">
        <v>-3591503.3500000238</v>
      </c>
      <c r="LW39" s="90">
        <v>-17458818.989999995</v>
      </c>
      <c r="LX39" s="90">
        <v>-8389308.9399999939</v>
      </c>
      <c r="LY39" s="90">
        <v>-8033552.7799999937</v>
      </c>
      <c r="LZ39" s="90">
        <v>2209570.8170000017</v>
      </c>
      <c r="MA39" s="90">
        <v>-6729234.9800000079</v>
      </c>
      <c r="MB39" s="90">
        <v>62911405.620000005</v>
      </c>
      <c r="MC39" s="90">
        <v>-32990963.249999993</v>
      </c>
      <c r="MD39" s="90">
        <v>9182210.929999996</v>
      </c>
      <c r="ME39" s="90">
        <v>144973908.36000001</v>
      </c>
      <c r="MF39" s="90">
        <v>-20637816.230000004</v>
      </c>
      <c r="MG39" s="90">
        <v>-4376236.1499999985</v>
      </c>
      <c r="MH39" s="90">
        <v>-11619886.370000003</v>
      </c>
      <c r="MI39" s="90">
        <v>-347429.07999999821</v>
      </c>
      <c r="MJ39" s="90">
        <v>-7701886.3999999985</v>
      </c>
      <c r="MK39" s="90">
        <v>-15154846.959999999</v>
      </c>
      <c r="ML39" s="90">
        <v>-6729728.2599999979</v>
      </c>
      <c r="MM39" s="90">
        <v>-13167436.050000001</v>
      </c>
      <c r="MN39" s="90">
        <v>-4876901.049999997</v>
      </c>
      <c r="MO39" s="90">
        <v>-6364367.549999997</v>
      </c>
      <c r="MP39" s="90">
        <v>-1649988.27999999</v>
      </c>
      <c r="MQ39" s="90">
        <v>-134760651.60999995</v>
      </c>
      <c r="MR39" s="90">
        <v>669222.10000000522</v>
      </c>
      <c r="MS39" s="90">
        <v>56502773.659999996</v>
      </c>
      <c r="MT39" s="90">
        <v>-27045019.739999998</v>
      </c>
      <c r="MU39" s="90">
        <v>6132351.1000000089</v>
      </c>
      <c r="MV39" s="90">
        <v>-6907684.4100000039</v>
      </c>
      <c r="MW39" s="90">
        <v>35370646.150000006</v>
      </c>
      <c r="MX39" s="90">
        <v>-16880314.699999996</v>
      </c>
      <c r="MY39" s="90">
        <v>-3240208.0400000028</v>
      </c>
      <c r="MZ39" s="90">
        <v>160618.1099999994</v>
      </c>
      <c r="NA39" s="90">
        <v>14158806.079999998</v>
      </c>
      <c r="NB39" s="90">
        <v>216410648.34000015</v>
      </c>
      <c r="NC39" s="90">
        <v>102191790.05000001</v>
      </c>
      <c r="ND39" s="90">
        <v>18345295.619999997</v>
      </c>
      <c r="NE39" s="90">
        <v>396795270.66999984</v>
      </c>
      <c r="NF39" s="90">
        <v>11937878.879999999</v>
      </c>
      <c r="NG39" s="90">
        <v>36392153.449999996</v>
      </c>
      <c r="NH39" s="90">
        <v>43766338.970000029</v>
      </c>
      <c r="NI39" s="90">
        <v>188329626.96999997</v>
      </c>
      <c r="NJ39" s="90">
        <v>14615333.58</v>
      </c>
      <c r="NK39" s="90">
        <v>82315331.710000008</v>
      </c>
      <c r="NL39" s="90">
        <v>18949412.609999999</v>
      </c>
      <c r="NM39" s="90">
        <v>23528196.749999989</v>
      </c>
      <c r="NN39" s="90">
        <v>-4341601.930000037</v>
      </c>
      <c r="NO39" s="90">
        <v>5407328.6099999994</v>
      </c>
      <c r="NP39" s="90">
        <v>722193.21000000462</v>
      </c>
      <c r="NQ39" s="90">
        <v>2786994.54</v>
      </c>
      <c r="NR39" s="90">
        <v>1340267.7300000004</v>
      </c>
      <c r="NS39" s="90">
        <v>530888.61999999918</v>
      </c>
      <c r="NT39" s="90">
        <v>2653122.4699999988</v>
      </c>
      <c r="NU39" s="90">
        <v>-114284943.78000009</v>
      </c>
      <c r="NV39" s="90">
        <v>43993290.129999965</v>
      </c>
      <c r="NW39" s="90">
        <v>1651209.2300000004</v>
      </c>
      <c r="NX39" s="90">
        <v>-1121521.1000000034</v>
      </c>
      <c r="NY39" s="90">
        <v>8654251.8300000019</v>
      </c>
      <c r="NZ39" s="90">
        <v>-1114836.9500000067</v>
      </c>
      <c r="OA39" s="90">
        <v>-3391962.959999999</v>
      </c>
      <c r="OB39" s="90">
        <v>480643408.77999991</v>
      </c>
      <c r="OC39" s="90">
        <v>-101422798.33999997</v>
      </c>
      <c r="OD39" s="90">
        <v>29844828.879999999</v>
      </c>
      <c r="OE39" s="90">
        <v>-103178309.28000003</v>
      </c>
      <c r="OF39" s="90">
        <v>-9647559.1499999985</v>
      </c>
      <c r="OG39" s="90">
        <v>46060926.069999993</v>
      </c>
      <c r="OH39" s="90">
        <v>-10019643.550000012</v>
      </c>
      <c r="OI39" s="90">
        <v>9230042.9500000011</v>
      </c>
      <c r="OJ39" s="90">
        <v>41548877.720000006</v>
      </c>
      <c r="OK39" s="90">
        <v>-76903833.73999992</v>
      </c>
      <c r="OL39" s="90">
        <v>34879885.730000019</v>
      </c>
      <c r="OM39" s="90">
        <v>400361596.47000003</v>
      </c>
      <c r="ON39" s="90">
        <v>30043946.359999999</v>
      </c>
      <c r="OO39" s="90">
        <v>17038478.359999992</v>
      </c>
      <c r="OP39" s="90">
        <v>62316860.870000005</v>
      </c>
      <c r="OQ39" s="90">
        <v>-29834623.039999962</v>
      </c>
      <c r="OR39" s="90">
        <v>-7178587.9000000004</v>
      </c>
      <c r="OS39" s="90">
        <v>12069339.439999999</v>
      </c>
      <c r="OT39" s="90">
        <v>-29002416.319999993</v>
      </c>
      <c r="OU39" s="90">
        <v>-13298130.700000003</v>
      </c>
      <c r="OV39" s="90">
        <v>-14258037.039999984</v>
      </c>
      <c r="OW39" s="90">
        <v>10957261.360000003</v>
      </c>
      <c r="OX39" s="90">
        <v>8082842.7699999996</v>
      </c>
      <c r="OY39" s="90">
        <v>-2940568.83</v>
      </c>
      <c r="OZ39" s="90">
        <v>-188253920.77000001</v>
      </c>
      <c r="PA39" s="90">
        <v>3712812.37</v>
      </c>
      <c r="PB39" s="90">
        <v>-75205191.389999986</v>
      </c>
      <c r="PC39" s="90">
        <v>-3867036.2200000007</v>
      </c>
      <c r="PD39" s="90">
        <v>-12689869.580000002</v>
      </c>
      <c r="PE39" s="90">
        <v>-20414455.280000005</v>
      </c>
      <c r="PF39" s="90">
        <v>-10956030.749999996</v>
      </c>
      <c r="PG39" s="90">
        <v>-4761810.6899999995</v>
      </c>
      <c r="PH39" s="90">
        <v>-22903245.570000008</v>
      </c>
      <c r="PI39" s="90">
        <v>-15907647.699999999</v>
      </c>
      <c r="PJ39" s="90">
        <v>-2307264.2599999979</v>
      </c>
      <c r="PK39" s="90">
        <v>6704261.0000000037</v>
      </c>
      <c r="PL39" s="90">
        <v>-6485294.419999999</v>
      </c>
      <c r="PM39" s="90">
        <v>-77873380.400000021</v>
      </c>
      <c r="PN39" s="90">
        <v>-1097958.6299999994</v>
      </c>
      <c r="PO39" s="90">
        <v>-3692269.7299999995</v>
      </c>
      <c r="PP39" s="90">
        <v>-2575223.5599999996</v>
      </c>
      <c r="PQ39" s="90">
        <v>-8952004.8900000006</v>
      </c>
      <c r="PR39" s="90">
        <v>121943260.16999984</v>
      </c>
      <c r="PS39" s="90">
        <v>6737580.820000004</v>
      </c>
      <c r="PT39" s="90">
        <v>-9872515.0700000003</v>
      </c>
      <c r="PU39" s="90">
        <v>28658991.470000006</v>
      </c>
      <c r="PV39" s="90">
        <v>-114889337.58999997</v>
      </c>
      <c r="PW39" s="90">
        <v>-12539617.919999998</v>
      </c>
      <c r="PX39" s="90">
        <v>-27450584.780000009</v>
      </c>
      <c r="PY39" s="90">
        <v>-4374045.1599999983</v>
      </c>
      <c r="PZ39" s="90">
        <v>-19986494.739999995</v>
      </c>
      <c r="QA39" s="90">
        <v>4630825.08</v>
      </c>
      <c r="QB39" s="90">
        <v>-33208282.620000008</v>
      </c>
      <c r="QC39" s="90">
        <v>-12434350.820000004</v>
      </c>
      <c r="QD39" s="90">
        <v>3859385.3599999975</v>
      </c>
      <c r="QE39" s="90">
        <v>46299069.979999997</v>
      </c>
      <c r="QF39" s="90">
        <v>-13759650.410000019</v>
      </c>
      <c r="QG39" s="90">
        <v>25356937.829999983</v>
      </c>
      <c r="QH39" s="90">
        <v>-12956616.399999993</v>
      </c>
      <c r="QI39" s="90">
        <v>-23708599.52999999</v>
      </c>
      <c r="QJ39" s="90">
        <v>-2954423.5100000016</v>
      </c>
      <c r="QK39" s="90">
        <v>-58613360.659999982</v>
      </c>
      <c r="QL39" s="90">
        <v>-49890015.229999989</v>
      </c>
      <c r="QM39" s="90">
        <v>-11063319.900000002</v>
      </c>
      <c r="QN39" s="90">
        <v>6103073.0300000003</v>
      </c>
      <c r="QO39" s="90">
        <v>-659461.53000000026</v>
      </c>
      <c r="QP39" s="90">
        <v>7134275.1800000016</v>
      </c>
      <c r="QQ39" s="90">
        <v>4704692.8900000006</v>
      </c>
      <c r="QR39" s="90">
        <v>78879013.909999907</v>
      </c>
      <c r="QS39" s="90">
        <v>-4925561.1400000015</v>
      </c>
      <c r="QT39" s="90">
        <v>-34839696.349999987</v>
      </c>
      <c r="QU39" s="90">
        <v>13872404.789999999</v>
      </c>
      <c r="QV39" s="90">
        <v>-1366753.4800000004</v>
      </c>
      <c r="QW39" s="90">
        <v>89996847.99999997</v>
      </c>
      <c r="QX39" s="90">
        <v>1605360.6900000032</v>
      </c>
      <c r="QY39" s="90">
        <v>-12313593.110000003</v>
      </c>
      <c r="QZ39" s="90">
        <v>66610391.759999998</v>
      </c>
      <c r="RA39" s="90">
        <v>-3033651.2200000025</v>
      </c>
      <c r="RB39" s="90">
        <v>-2607933.2200000016</v>
      </c>
      <c r="RC39" s="90">
        <v>11582644.650000004</v>
      </c>
      <c r="RD39" s="90">
        <v>3182428.09</v>
      </c>
      <c r="RE39" s="90">
        <v>-3302378.8799999952</v>
      </c>
      <c r="RF39" s="90">
        <v>-29513394.980000004</v>
      </c>
      <c r="RG39" s="90">
        <v>-29560119.479999997</v>
      </c>
      <c r="RH39" s="90">
        <v>36205728.840000004</v>
      </c>
      <c r="RI39" s="90">
        <v>-21212052.429999992</v>
      </c>
      <c r="RJ39" s="90">
        <v>-26311031.93</v>
      </c>
      <c r="RK39" s="90">
        <v>-69812787.74000001</v>
      </c>
      <c r="RL39" s="90">
        <v>-9765639.2800000012</v>
      </c>
      <c r="RM39" s="90">
        <v>-13564731.510000002</v>
      </c>
      <c r="RN39" s="90">
        <v>-34825530.310000002</v>
      </c>
      <c r="RO39" s="90">
        <v>-1782450.8400000036</v>
      </c>
      <c r="RP39" s="90">
        <v>-6059239.950000003</v>
      </c>
      <c r="RQ39" s="90">
        <v>-7580398.9099999983</v>
      </c>
      <c r="RR39" s="90">
        <v>-38305917.650000006</v>
      </c>
      <c r="RS39" s="90">
        <v>-4606196.4799999986</v>
      </c>
      <c r="RT39" s="90">
        <v>-10289906.83</v>
      </c>
      <c r="RU39" s="90">
        <v>-12020395.369999997</v>
      </c>
      <c r="RV39" s="90">
        <v>1145366.1799999997</v>
      </c>
      <c r="RW39" s="90">
        <v>-3362576.5099999988</v>
      </c>
      <c r="RX39" s="90">
        <v>-8439710.0299999975</v>
      </c>
      <c r="RY39" s="90">
        <v>2456998.2700000107</v>
      </c>
      <c r="RZ39" s="90">
        <v>24004272.719999991</v>
      </c>
      <c r="SA39" s="90">
        <v>5969993.3599999975</v>
      </c>
      <c r="SB39" s="90">
        <v>-5010267.3900000025</v>
      </c>
      <c r="SC39" s="90">
        <v>2054243.4499999974</v>
      </c>
      <c r="SD39" s="90">
        <v>-1416923.5799999982</v>
      </c>
      <c r="SE39" s="90">
        <v>25093168.980000012</v>
      </c>
      <c r="SF39" s="90">
        <v>17582471.689999998</v>
      </c>
      <c r="SG39" s="90">
        <v>12786745.75</v>
      </c>
      <c r="SH39" s="90">
        <v>14737933.66</v>
      </c>
      <c r="SI39" s="90">
        <v>-52348901.480000004</v>
      </c>
      <c r="SJ39" s="90">
        <v>496580.22000000067</v>
      </c>
      <c r="SK39" s="90">
        <v>-58577019.25999999</v>
      </c>
      <c r="SL39" s="90">
        <v>11799318.289999997</v>
      </c>
      <c r="SM39" s="90">
        <v>7575534.9999999963</v>
      </c>
      <c r="SN39" s="90">
        <v>5495004.7099999934</v>
      </c>
      <c r="SO39" s="90">
        <v>-941064.05000000075</v>
      </c>
      <c r="SP39" s="90">
        <v>2408243.7400000002</v>
      </c>
      <c r="SQ39" s="90">
        <v>-5456521.9200000018</v>
      </c>
      <c r="SR39" s="90">
        <v>-6373539.1700000018</v>
      </c>
      <c r="SS39" s="90">
        <v>-96392890.650000036</v>
      </c>
      <c r="ST39" s="90">
        <v>-2268513.9099999992</v>
      </c>
      <c r="SU39" s="90">
        <v>22912646.509999998</v>
      </c>
      <c r="SV39" s="90">
        <v>3900075.5200000033</v>
      </c>
      <c r="SW39" s="90">
        <v>-6130372.8600000003</v>
      </c>
      <c r="SX39" s="90">
        <v>-927170.23999999929</v>
      </c>
      <c r="SY39" s="90">
        <v>12321703.449999999</v>
      </c>
      <c r="SZ39" s="90">
        <v>-12197606.419999998</v>
      </c>
      <c r="TA39" s="90">
        <v>-1049398.1700000018</v>
      </c>
      <c r="TB39" s="90">
        <v>-10058012.51</v>
      </c>
      <c r="TC39" s="90">
        <v>18471808.150000002</v>
      </c>
      <c r="TD39" s="90">
        <v>-4690673.5800000038</v>
      </c>
      <c r="TE39" s="90">
        <v>45900912.920000002</v>
      </c>
      <c r="TF39" s="90">
        <v>-5127925.4700000007</v>
      </c>
      <c r="TG39" s="90">
        <v>-264894066.63999999</v>
      </c>
      <c r="TH39" s="90">
        <v>3104111.8499999996</v>
      </c>
      <c r="TI39" s="90">
        <v>13255051.220000003</v>
      </c>
      <c r="TJ39" s="90">
        <v>-37866092.170000002</v>
      </c>
      <c r="TK39" s="90">
        <v>-19362443.450000003</v>
      </c>
      <c r="TL39" s="90">
        <v>-6673499.0700000022</v>
      </c>
      <c r="TM39" s="90">
        <v>-4124847.4299999988</v>
      </c>
      <c r="TN39" s="90">
        <v>-33460526.550000004</v>
      </c>
      <c r="TO39" s="90">
        <v>9155475.5900000017</v>
      </c>
      <c r="TP39" s="90">
        <v>-27306452.630000003</v>
      </c>
      <c r="TQ39" s="90">
        <v>-34485079.869999997</v>
      </c>
      <c r="TR39" s="90">
        <v>5749711.2500000019</v>
      </c>
      <c r="TS39" s="90">
        <v>1332543.1099999994</v>
      </c>
      <c r="TT39" s="90">
        <v>-8682783.1999999993</v>
      </c>
      <c r="TU39" s="90">
        <v>-3379337.9999999981</v>
      </c>
      <c r="TV39" s="90">
        <v>10155576.27</v>
      </c>
      <c r="TW39" s="90">
        <v>-30078664.570000038</v>
      </c>
      <c r="TX39" s="90">
        <v>-9423550.7400000002</v>
      </c>
      <c r="TY39" s="90">
        <v>135939993.02999997</v>
      </c>
      <c r="TZ39" s="90">
        <v>-150290.23000001162</v>
      </c>
      <c r="UA39" s="90">
        <v>-14505708.050000004</v>
      </c>
      <c r="UB39" s="90">
        <v>-12257692.09</v>
      </c>
      <c r="UC39" s="90">
        <v>-136506613.04000002</v>
      </c>
      <c r="UD39" s="90">
        <v>-4931158.4799999986</v>
      </c>
      <c r="UE39" s="90">
        <v>-7710805.6500000004</v>
      </c>
      <c r="UF39" s="90">
        <v>3480823.16</v>
      </c>
      <c r="UG39" s="90">
        <v>6741761.7899999991</v>
      </c>
      <c r="UH39" s="90">
        <v>-116893372.81999996</v>
      </c>
      <c r="UI39" s="90">
        <v>-21512397.199999992</v>
      </c>
      <c r="UJ39" s="90">
        <v>-12381888.59</v>
      </c>
      <c r="UK39" s="90">
        <v>-29701085.16</v>
      </c>
      <c r="UL39" s="90">
        <v>-11013320.59</v>
      </c>
      <c r="UM39" s="90">
        <v>-7671893.629999999</v>
      </c>
      <c r="UN39" s="90">
        <v>571443136.52999997</v>
      </c>
      <c r="UO39" s="90">
        <v>-4274622.4799999967</v>
      </c>
      <c r="UP39" s="90">
        <v>-14073832.440000007</v>
      </c>
      <c r="UQ39" s="90">
        <v>-68124093.600000009</v>
      </c>
      <c r="UR39" s="90">
        <v>-8715815.6399999969</v>
      </c>
      <c r="US39" s="90">
        <v>1817204.5799999945</v>
      </c>
      <c r="UT39" s="90">
        <v>-35262266.409999996</v>
      </c>
      <c r="UU39" s="90">
        <v>-3253117.8599999975</v>
      </c>
      <c r="UV39" s="90">
        <v>-5740679.2799999993</v>
      </c>
      <c r="UW39" s="90">
        <v>-6205734.0399999991</v>
      </c>
      <c r="UX39" s="90">
        <v>-13389003.560000002</v>
      </c>
      <c r="UY39" s="90">
        <v>469522.23000001162</v>
      </c>
      <c r="UZ39" s="90">
        <v>13839056.369999997</v>
      </c>
      <c r="VA39" s="90">
        <v>13106225.190000001</v>
      </c>
      <c r="VB39" s="90">
        <v>6554085.0799999982</v>
      </c>
      <c r="VC39" s="90">
        <v>1883579.7100000009</v>
      </c>
      <c r="VD39" s="90">
        <v>-5480003.1600000001</v>
      </c>
      <c r="VE39" s="90">
        <v>-1699765.2000000011</v>
      </c>
      <c r="VF39" s="90">
        <v>-29376556.579999994</v>
      </c>
      <c r="VG39" s="90">
        <v>-2596031.38</v>
      </c>
      <c r="VH39" s="90">
        <v>6724803.5900000008</v>
      </c>
      <c r="VI39" s="90">
        <v>5880618.7400000021</v>
      </c>
      <c r="VJ39" s="90">
        <v>-79844463.070000052</v>
      </c>
      <c r="VK39" s="90">
        <v>-5795104.7699999996</v>
      </c>
      <c r="VL39" s="90">
        <v>13240945.569999985</v>
      </c>
      <c r="VM39" s="90">
        <v>-6259046.3699999899</v>
      </c>
      <c r="VN39" s="90">
        <v>33650766.350000009</v>
      </c>
      <c r="VO39" s="90">
        <v>-22542856.75</v>
      </c>
      <c r="VP39" s="90">
        <v>-18613928.579999994</v>
      </c>
      <c r="VQ39" s="90">
        <v>-15597917.490000002</v>
      </c>
      <c r="VR39" s="90">
        <v>21536456.789999999</v>
      </c>
      <c r="VS39" s="90">
        <v>-87993838.159999996</v>
      </c>
      <c r="VT39" s="90">
        <v>-790046.66999999434</v>
      </c>
      <c r="VU39" s="90">
        <v>63798158.130000003</v>
      </c>
      <c r="VV39" s="90">
        <v>-13570584.48</v>
      </c>
      <c r="VW39" s="90">
        <v>12360109.389999997</v>
      </c>
      <c r="VX39" s="90">
        <v>-6199423.0500000007</v>
      </c>
      <c r="VY39" s="90">
        <v>1491118051.5999997</v>
      </c>
      <c r="VZ39" s="90">
        <v>-3952938.0100000054</v>
      </c>
      <c r="WA39" s="90">
        <v>45829386.800000012</v>
      </c>
      <c r="WB39" s="90">
        <v>3005913.140000008</v>
      </c>
      <c r="WC39" s="90">
        <v>15750830.02</v>
      </c>
      <c r="WD39" s="90">
        <v>-10931576.209999997</v>
      </c>
      <c r="WE39" s="90">
        <v>2022403.1899999939</v>
      </c>
      <c r="WF39" s="90">
        <v>12027354.280000001</v>
      </c>
      <c r="WG39" s="90">
        <v>6834565.1399999987</v>
      </c>
      <c r="WH39" s="90">
        <v>-19162455.169999987</v>
      </c>
      <c r="WI39" s="90">
        <v>-3760303.8700000029</v>
      </c>
      <c r="WJ39" s="90">
        <v>-206595.65999998897</v>
      </c>
      <c r="WK39" s="90">
        <v>-5456264.4099999927</v>
      </c>
      <c r="WL39" s="90">
        <v>-10154574.429999992</v>
      </c>
      <c r="WM39" s="90">
        <v>12468879.190000027</v>
      </c>
      <c r="WN39" s="90">
        <v>18423431.319999997</v>
      </c>
      <c r="WO39" s="90">
        <v>-10825838.599999998</v>
      </c>
      <c r="WP39" s="90">
        <v>-3686581.9499999993</v>
      </c>
      <c r="WQ39" s="90">
        <v>-7976049.769999994</v>
      </c>
      <c r="WR39" s="90">
        <v>-16245289.629999984</v>
      </c>
      <c r="WS39" s="90">
        <v>30311981.619999945</v>
      </c>
      <c r="WT39" s="90">
        <v>-6098937.8500000015</v>
      </c>
      <c r="WU39" s="90">
        <v>13174295.260000002</v>
      </c>
      <c r="WV39" s="90">
        <v>878235.60000000149</v>
      </c>
      <c r="WW39" s="90">
        <v>1226881.0700000022</v>
      </c>
      <c r="WX39" s="90">
        <v>-2483423.41</v>
      </c>
      <c r="WY39" s="90">
        <v>8412389.5899999999</v>
      </c>
      <c r="WZ39" s="90">
        <v>-2282209.1100000013</v>
      </c>
      <c r="XA39" s="90">
        <v>22118449.809999973</v>
      </c>
      <c r="XB39" s="90">
        <v>1799807.5999999978</v>
      </c>
      <c r="XC39" s="90">
        <v>7216283.3640000001</v>
      </c>
      <c r="XD39" s="90">
        <v>14512937.439999996</v>
      </c>
      <c r="XE39" s="90">
        <v>9460887.6299999952</v>
      </c>
      <c r="XF39" s="90">
        <v>248742774.39999998</v>
      </c>
      <c r="XG39" s="90">
        <v>-2433386.3300000057</v>
      </c>
      <c r="XH39" s="90">
        <v>75419980.179999992</v>
      </c>
      <c r="XI39" s="90">
        <v>24016418.020000026</v>
      </c>
      <c r="XJ39" s="90">
        <v>-5460365.7599999979</v>
      </c>
      <c r="XK39" s="90">
        <v>10792354.73</v>
      </c>
      <c r="XL39" s="90">
        <v>-12309970.930000011</v>
      </c>
      <c r="XM39" s="90">
        <v>39351693.459999993</v>
      </c>
      <c r="XN39" s="90">
        <v>-7321812.1399999969</v>
      </c>
      <c r="XO39" s="90">
        <v>23936989.289999999</v>
      </c>
      <c r="XP39" s="90">
        <v>9661567.3999999948</v>
      </c>
      <c r="XQ39" s="90">
        <v>3322542.6400000006</v>
      </c>
      <c r="XR39" s="90">
        <v>8542827.8600000013</v>
      </c>
      <c r="XS39" s="90">
        <v>-2842925.4600000009</v>
      </c>
      <c r="XT39" s="90">
        <v>10672129.100000001</v>
      </c>
      <c r="XU39" s="90">
        <v>-3892000.0700000012</v>
      </c>
      <c r="XV39" s="90">
        <v>5540299.4399999976</v>
      </c>
      <c r="XW39" s="90">
        <v>3157486.5100000016</v>
      </c>
      <c r="XX39" s="90">
        <v>-491072.06999999937</v>
      </c>
      <c r="XY39" s="90">
        <v>-2524856.88</v>
      </c>
      <c r="XZ39" s="90">
        <v>-827581.50999999885</v>
      </c>
      <c r="YA39" s="90">
        <v>32501038.610000003</v>
      </c>
      <c r="YB39" s="90">
        <v>29913621.229999997</v>
      </c>
      <c r="YC39" s="90">
        <v>179084372.55000001</v>
      </c>
      <c r="YD39" s="90">
        <v>15283437.770000003</v>
      </c>
      <c r="YE39" s="90">
        <v>-6898208.8699999973</v>
      </c>
      <c r="YF39" s="90">
        <v>33228316.089999996</v>
      </c>
      <c r="YG39" s="90">
        <v>-26784037.68999999</v>
      </c>
      <c r="YH39" s="90">
        <v>15690413.570000008</v>
      </c>
      <c r="YI39" s="90">
        <v>-27282247.430000007</v>
      </c>
      <c r="YJ39" s="90">
        <v>-7419886.8799999971</v>
      </c>
      <c r="YK39" s="90">
        <v>-77293667.359999955</v>
      </c>
      <c r="YL39" s="90">
        <v>-41824598.810000002</v>
      </c>
      <c r="YM39" s="90">
        <v>21861041.479999997</v>
      </c>
      <c r="YN39" s="90">
        <v>-1319275.9200000018</v>
      </c>
      <c r="YO39" s="90">
        <v>15101479.029999997</v>
      </c>
      <c r="YP39" s="90">
        <v>-6120084.1799999969</v>
      </c>
      <c r="YQ39" s="90">
        <v>40562176.059999995</v>
      </c>
      <c r="YR39" s="90">
        <v>43168969.939999998</v>
      </c>
      <c r="YS39" s="90">
        <v>4161485.4399999976</v>
      </c>
      <c r="YT39" s="90">
        <v>71864478.25</v>
      </c>
      <c r="YU39" s="90">
        <v>2543514.5300000031</v>
      </c>
      <c r="YV39" s="90">
        <v>6222642.2899999982</v>
      </c>
      <c r="YW39" s="90">
        <v>-13923399.720000003</v>
      </c>
      <c r="YX39" s="90">
        <v>-11787457.920000002</v>
      </c>
      <c r="YY39" s="90">
        <v>765271.63999999873</v>
      </c>
      <c r="YZ39" s="90">
        <v>9827649.8399999999</v>
      </c>
      <c r="ZA39" s="90">
        <v>-1492516.6699999869</v>
      </c>
      <c r="ZB39" s="90">
        <v>7605397.3000000007</v>
      </c>
      <c r="ZC39" s="90">
        <v>14963336.330000002</v>
      </c>
      <c r="ZD39" s="90">
        <v>3470595.76</v>
      </c>
      <c r="ZE39" s="90">
        <v>12054211.49</v>
      </c>
      <c r="ZF39" s="90">
        <v>-9578743.6799999997</v>
      </c>
      <c r="ZG39" s="90">
        <v>668840.64999999851</v>
      </c>
      <c r="ZH39" s="90">
        <v>1911725.7999999998</v>
      </c>
      <c r="ZI39" s="90">
        <v>-27465623.109999999</v>
      </c>
      <c r="ZJ39" s="90">
        <v>-7374517.1000000834</v>
      </c>
      <c r="ZK39" s="90">
        <v>20230529.519999996</v>
      </c>
      <c r="ZL39" s="90">
        <v>46959649.787000015</v>
      </c>
      <c r="ZM39" s="90">
        <v>219696074.69999999</v>
      </c>
      <c r="ZN39" s="90">
        <v>87975769.239999995</v>
      </c>
      <c r="ZO39" s="90">
        <v>23606791.420000002</v>
      </c>
      <c r="ZP39" s="90">
        <v>22320220.469999995</v>
      </c>
      <c r="ZQ39" s="90">
        <v>138041510.22000003</v>
      </c>
      <c r="ZR39" s="90">
        <v>334962709.15000004</v>
      </c>
      <c r="ZS39" s="90">
        <v>16021907.030000001</v>
      </c>
      <c r="ZT39" s="90">
        <v>12891154.249999998</v>
      </c>
      <c r="ZU39" s="90">
        <v>30547930.239999995</v>
      </c>
      <c r="ZV39" s="90">
        <v>15998383.1</v>
      </c>
      <c r="ZW39" s="90">
        <v>7478503.8099999987</v>
      </c>
      <c r="ZX39" s="90">
        <v>-4689236.0399999972</v>
      </c>
      <c r="ZY39" s="90">
        <v>13030412.170000002</v>
      </c>
      <c r="ZZ39" s="90">
        <v>-3054507.570000004</v>
      </c>
      <c r="AAA39" s="90">
        <v>7876664.8000000007</v>
      </c>
      <c r="AAB39" s="90">
        <v>30111889.840000004</v>
      </c>
      <c r="AAC39" s="90">
        <v>11247873.780000001</v>
      </c>
      <c r="AAD39" s="90">
        <v>1975618.4099999992</v>
      </c>
      <c r="AAE39" s="90">
        <v>22164661.02</v>
      </c>
      <c r="AAF39" s="90">
        <v>-9167415.0300000161</v>
      </c>
      <c r="AAG39" s="90">
        <v>8455978.5500000007</v>
      </c>
      <c r="AAH39" s="90">
        <v>-2562689.2500000037</v>
      </c>
      <c r="AAI39" s="90">
        <v>-4594236.0599999987</v>
      </c>
      <c r="AAJ39" s="90">
        <v>3344455.0999999996</v>
      </c>
      <c r="AAK39" s="90">
        <v>-17398535.32</v>
      </c>
      <c r="AAL39" s="90">
        <v>533560.09999999963</v>
      </c>
      <c r="AAM39" s="90">
        <v>350156544.61000013</v>
      </c>
      <c r="AAN39" s="90">
        <v>-10547617.740000002</v>
      </c>
      <c r="AAO39" s="90">
        <v>-9244255.1099999975</v>
      </c>
      <c r="AAP39" s="90">
        <v>16707855.090000004</v>
      </c>
      <c r="AAQ39" s="90">
        <v>2295494.6400000006</v>
      </c>
      <c r="AAR39" s="90">
        <v>29799865.52</v>
      </c>
      <c r="AAS39" s="90">
        <v>14604145.98</v>
      </c>
      <c r="AAT39" s="90">
        <v>21943342.630000003</v>
      </c>
      <c r="AAU39" s="90">
        <v>-13592088.300000004</v>
      </c>
      <c r="AAV39" s="90">
        <v>3047670.5300000012</v>
      </c>
      <c r="AAW39" s="90">
        <v>-2534523.3299999945</v>
      </c>
      <c r="AAX39" s="90">
        <v>-136568451.45000002</v>
      </c>
      <c r="AAY39" s="90">
        <v>-4585458.7800000086</v>
      </c>
      <c r="AAZ39" s="90">
        <v>-4460781.42</v>
      </c>
      <c r="ABA39" s="90">
        <v>2899191.790000001</v>
      </c>
      <c r="ABB39" s="90">
        <v>-10008678.449999999</v>
      </c>
      <c r="ABC39" s="90">
        <v>5195088.679999996</v>
      </c>
      <c r="ABD39" s="90">
        <v>3536699.08</v>
      </c>
      <c r="ABE39" s="90">
        <v>-4049385.08</v>
      </c>
      <c r="ABF39" s="90">
        <v>37704082.290000036</v>
      </c>
      <c r="ABG39" s="90">
        <v>-100447659.33999997</v>
      </c>
      <c r="ABH39" s="90">
        <v>9900387.3100000024</v>
      </c>
      <c r="ABI39" s="90">
        <v>-1099876.4299999997</v>
      </c>
      <c r="ABJ39" s="90">
        <v>-5561313.9299999988</v>
      </c>
      <c r="ABK39" s="90">
        <v>20186575.850000001</v>
      </c>
      <c r="ABL39" s="90">
        <v>10818421.200000003</v>
      </c>
      <c r="ABM39" s="90">
        <v>-39527535.969999969</v>
      </c>
      <c r="ABN39" s="90">
        <v>45090670.239999995</v>
      </c>
      <c r="ABO39" s="90">
        <v>7300764.4100000001</v>
      </c>
      <c r="ABP39" s="90">
        <v>20617194.990000002</v>
      </c>
      <c r="ABQ39" s="90">
        <v>-13765123.530000001</v>
      </c>
      <c r="ABR39" s="90">
        <v>4503695.0800000019</v>
      </c>
      <c r="ABS39" s="90">
        <v>-426315.90999999829</v>
      </c>
      <c r="ABT39" s="90">
        <v>-2757398.700000003</v>
      </c>
      <c r="ABU39" s="90">
        <v>17043769.32</v>
      </c>
      <c r="ABV39" s="90">
        <v>-108838069.5</v>
      </c>
      <c r="ABW39" s="90">
        <v>26839109.24000001</v>
      </c>
      <c r="ABX39" s="90">
        <v>23590407.839999992</v>
      </c>
      <c r="ABY39" s="90">
        <v>-45489.640000002459</v>
      </c>
      <c r="ABZ39" s="90">
        <v>11547489.32</v>
      </c>
      <c r="ACA39" s="90">
        <v>-34844576.879999995</v>
      </c>
      <c r="ACB39" s="90">
        <v>-5082192.5100000007</v>
      </c>
      <c r="ACC39" s="90">
        <v>-3469072.5600000005</v>
      </c>
      <c r="ACD39" s="90">
        <v>-4534609.290000001</v>
      </c>
      <c r="ACE39" s="90">
        <v>-5289339.4199999981</v>
      </c>
      <c r="ACF39" s="90">
        <v>-1488263.3699999992</v>
      </c>
      <c r="ACG39" s="90">
        <v>221978156.18999988</v>
      </c>
      <c r="ACH39" s="90">
        <v>-4110805.0500000007</v>
      </c>
      <c r="ACI39" s="90">
        <v>-16703155.399999999</v>
      </c>
      <c r="ACJ39" s="90">
        <v>-21965507.770000003</v>
      </c>
      <c r="ACK39" s="90">
        <v>845405.48000000045</v>
      </c>
      <c r="ACL39" s="90">
        <v>-33767089.140000001</v>
      </c>
      <c r="ACM39" s="90">
        <v>53077124.129999995</v>
      </c>
      <c r="ACN39" s="90">
        <v>39022464.88000001</v>
      </c>
      <c r="ACO39" s="90">
        <v>-11547667.860000014</v>
      </c>
      <c r="ACP39" s="90">
        <v>-19447639.509999998</v>
      </c>
      <c r="ACQ39" s="90">
        <v>-16040933.539999994</v>
      </c>
      <c r="ACR39" s="90">
        <v>-25488646.979999986</v>
      </c>
      <c r="ACS39" s="90">
        <v>-9471518.3000000007</v>
      </c>
      <c r="ACT39" s="90">
        <v>99000120.050000012</v>
      </c>
      <c r="ACU39" s="90">
        <v>-6453262.179999996</v>
      </c>
      <c r="ACV39" s="90">
        <v>6260867.5659999959</v>
      </c>
      <c r="ACW39" s="90">
        <v>-1605424.9699999988</v>
      </c>
      <c r="ACX39" s="90">
        <v>-13807485.060000001</v>
      </c>
      <c r="ACY39" s="90">
        <v>-925771.72999999858</v>
      </c>
      <c r="ACZ39" s="90">
        <v>-4422327.93</v>
      </c>
      <c r="ADA39" s="90">
        <v>-8083100.8000000007</v>
      </c>
      <c r="ADB39" s="90">
        <v>1079571.5199999996</v>
      </c>
      <c r="ADC39" s="90">
        <v>27470072.040000007</v>
      </c>
      <c r="ADD39" s="90">
        <v>-18751897.099999994</v>
      </c>
      <c r="ADE39" s="90">
        <v>-8172502.9499999955</v>
      </c>
      <c r="ADF39" s="90">
        <v>-6301952.709999999</v>
      </c>
      <c r="ADG39" s="90">
        <v>-9688256.629999999</v>
      </c>
      <c r="ADH39" s="90">
        <v>-14008526.689999994</v>
      </c>
      <c r="ADI39" s="90">
        <v>-11072153.430000002</v>
      </c>
      <c r="ADJ39" s="90">
        <v>-513910.03000000492</v>
      </c>
      <c r="ADK39" s="90">
        <v>-1743435.4599999972</v>
      </c>
      <c r="ADL39" s="90">
        <v>-10559773.629999999</v>
      </c>
      <c r="ADM39" s="90">
        <v>-284816412.29999995</v>
      </c>
      <c r="ADN39" s="90">
        <v>59287404.979999989</v>
      </c>
      <c r="ADO39" s="90">
        <v>-7223624.9699999988</v>
      </c>
      <c r="ADP39" s="90">
        <v>-48941123.379999995</v>
      </c>
      <c r="ADQ39" s="90">
        <v>1314037.3500000006</v>
      </c>
      <c r="ADR39" s="90">
        <v>-2969279.7699999996</v>
      </c>
      <c r="ADS39" s="90">
        <v>30244607.239999991</v>
      </c>
      <c r="ADT39" s="90">
        <v>-775797.21000000043</v>
      </c>
      <c r="ADU39" s="90">
        <v>-163656179.91999972</v>
      </c>
      <c r="ADV39" s="90">
        <v>-43224931.069999985</v>
      </c>
      <c r="ADW39" s="90">
        <v>-67787807.920000017</v>
      </c>
      <c r="ADX39" s="90">
        <v>-9116490.1899999939</v>
      </c>
      <c r="ADY39" s="90">
        <v>8616715.8799999915</v>
      </c>
      <c r="ADZ39" s="90">
        <v>-13790694.870000016</v>
      </c>
      <c r="AEA39" s="90">
        <v>-12329590.480000004</v>
      </c>
      <c r="AEB39" s="90">
        <v>-16413481.170000004</v>
      </c>
      <c r="AEC39" s="90">
        <v>-14888451.669999996</v>
      </c>
      <c r="AED39" s="90">
        <v>8756110.2200000025</v>
      </c>
      <c r="AEE39" s="90">
        <v>-21546350.849999998</v>
      </c>
      <c r="AEF39" s="90">
        <v>-15068576.040000003</v>
      </c>
      <c r="AEG39" s="90">
        <v>6396728.1800000016</v>
      </c>
      <c r="AEH39" s="90">
        <v>-12781850.200000003</v>
      </c>
      <c r="AEI39" s="90">
        <v>-15388832.869999997</v>
      </c>
      <c r="AEJ39" s="90">
        <v>-21078438.189999986</v>
      </c>
      <c r="AEK39" s="90">
        <v>-7243070.9200000018</v>
      </c>
      <c r="AEL39" s="90">
        <v>-33831107.460000008</v>
      </c>
      <c r="AEM39" s="90">
        <v>-6405023.0800000001</v>
      </c>
      <c r="AEN39" s="90">
        <v>-28935924.209999986</v>
      </c>
      <c r="AEO39" s="90">
        <v>52478253.889999986</v>
      </c>
      <c r="AEP39" s="90">
        <v>19693137.379999999</v>
      </c>
      <c r="AEQ39" s="90">
        <v>-18537937.859999992</v>
      </c>
      <c r="AER39" s="90">
        <v>-3820999.6600000076</v>
      </c>
      <c r="AES39" s="90">
        <v>-10190534.260000002</v>
      </c>
      <c r="AET39" s="90">
        <v>-39847337.240000002</v>
      </c>
      <c r="AEU39" s="90">
        <v>4174318.4699999988</v>
      </c>
      <c r="AEV39" s="90">
        <v>-17489638.649999999</v>
      </c>
      <c r="AEW39" s="90">
        <v>474408.10000000522</v>
      </c>
      <c r="AEX39" s="90">
        <v>3233094.0399999991</v>
      </c>
      <c r="AEY39" s="90">
        <v>34420641.140000015</v>
      </c>
      <c r="AEZ39" s="90">
        <v>-18420223.850000009</v>
      </c>
      <c r="AFA39" s="90">
        <v>47504699.940000013</v>
      </c>
      <c r="AFB39" s="90">
        <v>-245873.46999999508</v>
      </c>
      <c r="AFC39" s="90">
        <v>36964544.650000006</v>
      </c>
      <c r="AFD39" s="90">
        <v>59127909.019999996</v>
      </c>
      <c r="AFE39" s="90">
        <v>-5321407.1799999978</v>
      </c>
      <c r="AFF39" s="90">
        <v>10052403.040000003</v>
      </c>
      <c r="AFG39" s="90">
        <v>3441893.379999999</v>
      </c>
      <c r="AFH39" s="90">
        <v>6478404.450000003</v>
      </c>
      <c r="AFI39" s="90">
        <v>-8780558.3300000001</v>
      </c>
      <c r="AFJ39" s="90">
        <v>-3130992.0500000007</v>
      </c>
      <c r="AFK39" s="90">
        <v>3039358.1700000055</v>
      </c>
      <c r="AFL39" s="90">
        <v>-15508997.870000005</v>
      </c>
      <c r="AFM39" s="90">
        <v>-20501023.349999994</v>
      </c>
      <c r="AFN39" s="90">
        <v>19987804.229999993</v>
      </c>
      <c r="AFO39" s="90">
        <v>-5220467.2200000007</v>
      </c>
      <c r="AFP39" s="90">
        <v>21271983.529999997</v>
      </c>
      <c r="AFQ39" s="90">
        <v>14941752.699999996</v>
      </c>
      <c r="AFR39" s="90">
        <v>-5504108.8399999999</v>
      </c>
      <c r="AFS39" s="90">
        <v>2150954.3499999978</v>
      </c>
      <c r="AFT39" s="90">
        <v>-10733679.940000001</v>
      </c>
      <c r="AFU39" s="90">
        <v>-9196864.4100000001</v>
      </c>
      <c r="AFV39" s="90">
        <v>-10252421.879999995</v>
      </c>
      <c r="AFW39" s="90">
        <v>9376546.290000001</v>
      </c>
      <c r="AFX39" s="90">
        <v>-5969054.8299999982</v>
      </c>
      <c r="AFY39" s="90">
        <v>3174924.070000004</v>
      </c>
      <c r="AFZ39" s="90">
        <v>-12100659.619999997</v>
      </c>
      <c r="AGA39" s="90">
        <v>-6057424.879999999</v>
      </c>
      <c r="AGB39" s="90">
        <v>-24986883.979999993</v>
      </c>
      <c r="AGC39" s="90">
        <v>-5161645.6700000009</v>
      </c>
      <c r="AGD39" s="90">
        <v>-1076148.7240000004</v>
      </c>
      <c r="AGE39" s="90">
        <v>-12554520.589999998</v>
      </c>
      <c r="AGF39" s="90">
        <v>-4305141.7700000014</v>
      </c>
      <c r="AGG39" s="90">
        <v>-9612281.1799999978</v>
      </c>
      <c r="AGH39" s="90">
        <v>-3402170.3</v>
      </c>
      <c r="AGI39" s="90">
        <v>252492204.23000002</v>
      </c>
      <c r="AGJ39" s="90">
        <v>-27554368.989999995</v>
      </c>
      <c r="AGK39" s="90">
        <v>3808884.1200000048</v>
      </c>
      <c r="AGL39" s="90">
        <v>-6685969.1900000032</v>
      </c>
      <c r="AGM39" s="90">
        <v>24392630.069999993</v>
      </c>
      <c r="AGN39" s="90">
        <v>23296688.810000006</v>
      </c>
      <c r="AGO39" s="90">
        <v>2415801.4800000004</v>
      </c>
      <c r="AGP39" s="90">
        <v>26917772.670000002</v>
      </c>
      <c r="AGQ39" s="90">
        <v>-171514447.31000006</v>
      </c>
      <c r="AGR39" s="90">
        <v>-175747703.67000002</v>
      </c>
      <c r="AGS39" s="90">
        <v>-19634315.549999997</v>
      </c>
      <c r="AGT39" s="90">
        <v>94853825.390000015</v>
      </c>
      <c r="AGU39" s="90">
        <v>2737061.1499999985</v>
      </c>
      <c r="AGV39" s="90">
        <v>4456841.6000000015</v>
      </c>
      <c r="AGW39" s="90">
        <v>5743280.9200000018</v>
      </c>
      <c r="AGX39" s="90">
        <v>-10609220.569999998</v>
      </c>
      <c r="AGY39" s="90">
        <v>-1835795.12</v>
      </c>
      <c r="AGZ39" s="90">
        <v>-18231870.169999994</v>
      </c>
      <c r="AHA39" s="90">
        <v>25755891.820000004</v>
      </c>
      <c r="AHB39" s="90">
        <v>-11948421.249999998</v>
      </c>
      <c r="AHC39" s="90">
        <v>-2279589.7200000007</v>
      </c>
      <c r="AHD39" s="90">
        <v>555696.73999999836</v>
      </c>
      <c r="AHE39" s="90">
        <v>-6664538.2199999988</v>
      </c>
      <c r="AHF39" s="90">
        <v>-16305761.489999998</v>
      </c>
      <c r="AHG39" s="90">
        <v>-10304180.000000004</v>
      </c>
      <c r="AHH39" s="90">
        <v>-74310795.790000007</v>
      </c>
      <c r="AHI39" s="90">
        <v>4097681.1300000027</v>
      </c>
      <c r="AHJ39" s="90">
        <v>-7467711.8999999985</v>
      </c>
      <c r="AHK39" s="90">
        <v>-9539800.2399999984</v>
      </c>
      <c r="AHL39" s="90">
        <v>-3653869.01</v>
      </c>
      <c r="AHM39" s="90">
        <v>-1565904.8099999987</v>
      </c>
      <c r="AHN39" s="90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23"/>
  <sheetViews>
    <sheetView zoomScale="80" zoomScaleNormal="80" workbookViewId="0">
      <selection activeCell="F14" sqref="F14"/>
    </sheetView>
  </sheetViews>
  <sheetFormatPr defaultColWidth="16.875" defaultRowHeight="21" x14ac:dyDescent="0.35"/>
  <cols>
    <col min="1" max="1" width="10.25" style="5" customWidth="1"/>
    <col min="2" max="2" width="20.375" style="5" bestFit="1" customWidth="1"/>
    <col min="3" max="3" width="17.875" style="5" bestFit="1" customWidth="1"/>
    <col min="4" max="4" width="25.75" style="5" bestFit="1" customWidth="1"/>
    <col min="5" max="5" width="91.625" style="5" customWidth="1"/>
    <col min="6" max="16384" width="16.875" style="5"/>
  </cols>
  <sheetData>
    <row r="1" spans="1:7" s="47" customFormat="1" ht="21.75" thickBot="1" x14ac:dyDescent="0.4">
      <c r="A1" s="5"/>
      <c r="B1" s="50" t="s">
        <v>1087</v>
      </c>
      <c r="C1" s="50" t="s">
        <v>1088</v>
      </c>
      <c r="D1" s="50" t="s">
        <v>1089</v>
      </c>
      <c r="E1" s="51"/>
    </row>
    <row r="2" spans="1:7" ht="69.75" x14ac:dyDescent="0.35">
      <c r="A2" s="54" t="s">
        <v>1090</v>
      </c>
      <c r="B2" s="54" t="s">
        <v>1091</v>
      </c>
      <c r="C2" s="54" t="s">
        <v>1092</v>
      </c>
      <c r="D2" s="54" t="s">
        <v>1093</v>
      </c>
      <c r="E2" s="829" t="s">
        <v>1086</v>
      </c>
    </row>
    <row r="3" spans="1:7" ht="23.25" x14ac:dyDescent="0.35">
      <c r="A3" s="55" t="s">
        <v>1094</v>
      </c>
      <c r="B3" s="56" t="s">
        <v>1095</v>
      </c>
      <c r="C3" s="55" t="s">
        <v>1096</v>
      </c>
      <c r="D3" s="56" t="s">
        <v>1097</v>
      </c>
      <c r="E3" s="830"/>
    </row>
    <row r="4" spans="1:7" ht="23.25" x14ac:dyDescent="0.35">
      <c r="A4" s="57"/>
      <c r="B4" s="56" t="s">
        <v>1098</v>
      </c>
      <c r="C4" s="58" t="s">
        <v>1122</v>
      </c>
      <c r="D4" s="58" t="s">
        <v>1123</v>
      </c>
      <c r="E4" s="830"/>
    </row>
    <row r="5" spans="1:7" ht="21" customHeight="1" thickBot="1" x14ac:dyDescent="0.4">
      <c r="A5" s="59"/>
      <c r="B5" s="59"/>
      <c r="C5" s="60" t="s">
        <v>1099</v>
      </c>
      <c r="D5" s="59"/>
      <c r="E5" s="831"/>
    </row>
    <row r="6" spans="1:7" ht="29.45" customHeight="1" thickTop="1" thickBot="1" x14ac:dyDescent="0.45">
      <c r="A6" s="61">
        <v>1</v>
      </c>
      <c r="B6" s="61" t="s">
        <v>1100</v>
      </c>
      <c r="C6" s="61" t="s">
        <v>1101</v>
      </c>
      <c r="D6" s="61" t="s">
        <v>1077</v>
      </c>
      <c r="E6" s="62" t="s">
        <v>1116</v>
      </c>
      <c r="F6" s="53"/>
      <c r="G6" s="78" t="s">
        <v>1077</v>
      </c>
    </row>
    <row r="7" spans="1:7" ht="29.45" customHeight="1" thickBot="1" x14ac:dyDescent="0.45">
      <c r="A7" s="63">
        <v>2</v>
      </c>
      <c r="B7" s="63" t="s">
        <v>1100</v>
      </c>
      <c r="C7" s="63" t="s">
        <v>1101</v>
      </c>
      <c r="D7" s="64" t="s">
        <v>1078</v>
      </c>
      <c r="E7" s="65" t="s">
        <v>1103</v>
      </c>
      <c r="F7" s="75"/>
      <c r="G7" s="78" t="s">
        <v>1126</v>
      </c>
    </row>
    <row r="8" spans="1:7" ht="29.45" customHeight="1" thickBot="1" x14ac:dyDescent="0.45">
      <c r="A8" s="66">
        <v>3</v>
      </c>
      <c r="B8" s="66" t="s">
        <v>1100</v>
      </c>
      <c r="C8" s="66" t="s">
        <v>1124</v>
      </c>
      <c r="D8" s="66" t="s">
        <v>1077</v>
      </c>
      <c r="E8" s="67" t="s">
        <v>1110</v>
      </c>
      <c r="F8" s="75"/>
      <c r="G8" s="78" t="s">
        <v>1126</v>
      </c>
    </row>
    <row r="9" spans="1:7" ht="29.45" customHeight="1" thickBot="1" x14ac:dyDescent="0.45">
      <c r="A9" s="68">
        <v>4</v>
      </c>
      <c r="B9" s="68" t="s">
        <v>1100</v>
      </c>
      <c r="C9" s="68" t="s">
        <v>1124</v>
      </c>
      <c r="D9" s="69" t="s">
        <v>1078</v>
      </c>
      <c r="E9" s="70" t="s">
        <v>1115</v>
      </c>
      <c r="F9" s="76"/>
      <c r="G9" s="78" t="s">
        <v>1127</v>
      </c>
    </row>
    <row r="10" spans="1:7" ht="29.45" customHeight="1" thickBot="1" x14ac:dyDescent="0.45">
      <c r="A10" s="71">
        <v>5</v>
      </c>
      <c r="B10" s="72" t="s">
        <v>1078</v>
      </c>
      <c r="C10" s="72" t="s">
        <v>1125</v>
      </c>
      <c r="D10" s="71" t="s">
        <v>1077</v>
      </c>
      <c r="E10" s="73" t="s">
        <v>1104</v>
      </c>
      <c r="F10" s="75"/>
      <c r="G10" s="78" t="s">
        <v>1126</v>
      </c>
    </row>
    <row r="11" spans="1:7" ht="29.45" customHeight="1" thickBot="1" x14ac:dyDescent="0.45">
      <c r="A11" s="68">
        <v>6</v>
      </c>
      <c r="B11" s="69" t="s">
        <v>1078</v>
      </c>
      <c r="C11" s="69" t="s">
        <v>1125</v>
      </c>
      <c r="D11" s="69" t="s">
        <v>1105</v>
      </c>
      <c r="E11" s="70" t="s">
        <v>1113</v>
      </c>
      <c r="F11" s="76"/>
      <c r="G11" s="78" t="s">
        <v>1127</v>
      </c>
    </row>
    <row r="12" spans="1:7" ht="29.45" customHeight="1" thickBot="1" x14ac:dyDescent="0.45">
      <c r="A12" s="66">
        <v>7</v>
      </c>
      <c r="B12" s="74" t="s">
        <v>1078</v>
      </c>
      <c r="C12" s="74" t="s">
        <v>1105</v>
      </c>
      <c r="D12" s="66" t="s">
        <v>1077</v>
      </c>
      <c r="E12" s="67" t="s">
        <v>1111</v>
      </c>
      <c r="F12" s="76"/>
      <c r="G12" s="78" t="s">
        <v>1127</v>
      </c>
    </row>
    <row r="13" spans="1:7" ht="29.45" customHeight="1" x14ac:dyDescent="0.4">
      <c r="A13" s="68">
        <v>8</v>
      </c>
      <c r="B13" s="69" t="s">
        <v>1078</v>
      </c>
      <c r="C13" s="69" t="s">
        <v>1105</v>
      </c>
      <c r="D13" s="69" t="s">
        <v>1078</v>
      </c>
      <c r="E13" s="70" t="s">
        <v>1112</v>
      </c>
      <c r="F13" s="77"/>
      <c r="G13" s="78" t="s">
        <v>1128</v>
      </c>
    </row>
    <row r="14" spans="1:7" ht="60" customHeight="1" x14ac:dyDescent="0.35"/>
    <row r="15" spans="1:7" ht="20.45" customHeight="1" x14ac:dyDescent="0.35"/>
    <row r="16" spans="1:7" ht="27" customHeight="1" x14ac:dyDescent="0.35"/>
    <row r="17" ht="20.45" customHeight="1" x14ac:dyDescent="0.35"/>
    <row r="18" ht="20.45" customHeight="1" x14ac:dyDescent="0.35"/>
    <row r="19" ht="20.45" customHeight="1" x14ac:dyDescent="0.35"/>
    <row r="20" ht="20.45" customHeight="1" x14ac:dyDescent="0.35"/>
    <row r="21" ht="20.45" customHeight="1" x14ac:dyDescent="0.35"/>
    <row r="22" ht="20.45" customHeight="1" x14ac:dyDescent="0.35"/>
    <row r="23" ht="39" customHeight="1" x14ac:dyDescent="0.35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P110"/>
  <sheetViews>
    <sheetView zoomScale="90" zoomScaleNormal="90" workbookViewId="0">
      <pane xSplit="2" ySplit="4" topLeftCell="I71" activePane="bottomRight" state="frozen"/>
      <selection pane="topRight" activeCell="C1" sqref="C1"/>
      <selection pane="bottomLeft" activeCell="A4" sqref="A4"/>
      <selection pane="bottomRight" activeCell="K1" sqref="K1:O1048576"/>
    </sheetView>
  </sheetViews>
  <sheetFormatPr defaultColWidth="9" defaultRowHeight="23.25" x14ac:dyDescent="0.35"/>
  <cols>
    <col min="1" max="1" width="8" style="34" customWidth="1"/>
    <col min="2" max="2" width="60" style="3" customWidth="1"/>
    <col min="3" max="3" width="23.5" style="3" customWidth="1"/>
    <col min="4" max="4" width="22.875" style="3" customWidth="1"/>
    <col min="5" max="5" width="23.25" style="3" customWidth="1"/>
    <col min="6" max="6" width="23.25" style="918" customWidth="1"/>
    <col min="7" max="7" width="24.625" style="918" customWidth="1"/>
    <col min="8" max="8" width="24.25" style="918" hidden="1" customWidth="1"/>
    <col min="9" max="9" width="23.875" style="43" customWidth="1"/>
    <col min="10" max="10" width="22.125" style="918" customWidth="1"/>
    <col min="11" max="15" width="25.5" style="3" customWidth="1"/>
    <col min="16" max="16" width="18.875" style="3" customWidth="1"/>
    <col min="17" max="16384" width="9" style="3"/>
  </cols>
  <sheetData>
    <row r="1" spans="1:16" s="560" customFormat="1" x14ac:dyDescent="0.35">
      <c r="A1" s="192" t="s">
        <v>6209</v>
      </c>
      <c r="F1" s="568"/>
      <c r="G1" s="568"/>
      <c r="H1" s="568"/>
      <c r="I1" s="569"/>
      <c r="J1" s="568"/>
    </row>
    <row r="2" spans="1:16" s="560" customFormat="1" x14ac:dyDescent="0.35">
      <c r="A2" s="562" t="s">
        <v>4197</v>
      </c>
      <c r="B2" s="452"/>
      <c r="C2" s="452"/>
      <c r="D2" s="452"/>
      <c r="E2" s="452"/>
      <c r="F2" s="452"/>
      <c r="G2" s="452"/>
      <c r="H2" s="452"/>
      <c r="I2" s="561"/>
      <c r="J2" s="223"/>
      <c r="K2" s="192" t="s">
        <v>6411</v>
      </c>
      <c r="M2" s="682">
        <v>6</v>
      </c>
      <c r="N2" s="683" t="s">
        <v>6307</v>
      </c>
    </row>
    <row r="3" spans="1:16" x14ac:dyDescent="0.35">
      <c r="A3" s="832" t="s">
        <v>6200</v>
      </c>
      <c r="B3" s="832"/>
      <c r="C3" s="833"/>
      <c r="D3" s="833"/>
      <c r="E3" s="833"/>
      <c r="F3" s="834" t="str">
        <f>IFERROR(INDEX(ID!$B$2:$B$897,MATCH('1.Planfin2564'!$I$3,ID!$Q$2:$Q$897,0)),"")</f>
        <v>โรงพยาบาลคลองหาด</v>
      </c>
      <c r="G3" s="834"/>
      <c r="H3" s="835"/>
      <c r="I3" s="836">
        <v>10866</v>
      </c>
      <c r="J3" s="837"/>
      <c r="K3" s="838" t="s">
        <v>2390</v>
      </c>
      <c r="L3" s="838"/>
      <c r="M3" s="838"/>
      <c r="N3" s="838"/>
      <c r="O3" s="839"/>
    </row>
    <row r="4" spans="1:16" ht="45" customHeight="1" x14ac:dyDescent="0.35">
      <c r="A4" s="840" t="s">
        <v>656</v>
      </c>
      <c r="B4" s="841" t="s">
        <v>657</v>
      </c>
      <c r="C4" s="840" t="s">
        <v>1204</v>
      </c>
      <c r="D4" s="840" t="s">
        <v>1203</v>
      </c>
      <c r="E4" s="840" t="s">
        <v>1202</v>
      </c>
      <c r="F4" s="842" t="s">
        <v>2387</v>
      </c>
      <c r="G4" s="843" t="s">
        <v>6667</v>
      </c>
      <c r="H4" s="840" t="s">
        <v>6668</v>
      </c>
      <c r="I4" s="844" t="s">
        <v>6201</v>
      </c>
      <c r="J4" s="845" t="s">
        <v>658</v>
      </c>
      <c r="K4" s="846" t="s">
        <v>630</v>
      </c>
      <c r="L4" s="847" t="s">
        <v>1118</v>
      </c>
      <c r="M4" s="847" t="s">
        <v>1119</v>
      </c>
      <c r="N4" s="847" t="s">
        <v>1117</v>
      </c>
      <c r="O4" s="847" t="s">
        <v>1120</v>
      </c>
      <c r="P4" s="848"/>
    </row>
    <row r="5" spans="1:16" x14ac:dyDescent="0.35">
      <c r="A5" s="551" t="s">
        <v>0</v>
      </c>
      <c r="B5" s="849" t="s">
        <v>1</v>
      </c>
      <c r="C5" s="850">
        <f>IFERROR(HLOOKUP($I$3,'2559'!$D$3:$AGP$31,3,0),0)</f>
        <v>44494628.960000001</v>
      </c>
      <c r="D5" s="851">
        <f>IFERROR(HLOOKUP($I$3,'2560'!$C$3:$AHN$34,3,0),0)</f>
        <v>36185367.959999993</v>
      </c>
      <c r="E5" s="851">
        <f>IFERROR(HLOOKUP($I$3,'2561'!$C$3:$AHN$39,3,0),0)</f>
        <v>43645204.259999998</v>
      </c>
      <c r="F5" s="852">
        <f>IFERROR(HLOOKUP($I$3,'2562'!$C$1:$AHN$36,2,0),0)</f>
        <v>39507455.230000012</v>
      </c>
      <c r="G5" s="853">
        <v>43589816.810000002</v>
      </c>
      <c r="H5" s="852">
        <f>IFERROR(HLOOKUP($I$3,กศภ2563!$C$3:$AHN$33,3,0),0)</f>
        <v>34283031.263224229</v>
      </c>
      <c r="I5" s="854">
        <f>SUMIF('6.WS-Re-Exp'!$F$3:$F$439,A5,'6.WS-Re-Exp'!$C$3:$C$439)</f>
        <v>40681472.309999995</v>
      </c>
      <c r="J5" s="852">
        <f>((I5-G5)/I5)*100</f>
        <v>-7.1490640206871303</v>
      </c>
      <c r="K5" s="855">
        <f>I5</f>
        <v>40681472.309999995</v>
      </c>
      <c r="L5" s="856">
        <v>35739351.610893607</v>
      </c>
      <c r="M5" s="856">
        <v>44941997.760899939</v>
      </c>
      <c r="N5" s="854">
        <f>SUM(L5-K5)</f>
        <v>-4942120.6991063878</v>
      </c>
      <c r="O5" s="854">
        <f>SUM(M5-K5)</f>
        <v>4260525.4508999437</v>
      </c>
    </row>
    <row r="6" spans="1:16" x14ac:dyDescent="0.35">
      <c r="A6" s="551" t="s">
        <v>2</v>
      </c>
      <c r="B6" s="849" t="s">
        <v>3</v>
      </c>
      <c r="C6" s="850">
        <f>IFERROR(HLOOKUP($I$3,'2559'!$D$3:$AGP$31,4,0),0)</f>
        <v>114400</v>
      </c>
      <c r="D6" s="851">
        <f>IFERROR(HLOOKUP($I$3,'2560'!$C$3:$AHN$34,4,0),0)</f>
        <v>124350</v>
      </c>
      <c r="E6" s="851">
        <f>IFERROR(HLOOKUP($I$3,'2561'!$C$3:$AHN$39,4,0),0)</f>
        <v>102550</v>
      </c>
      <c r="F6" s="852">
        <f>IFERROR(HLOOKUP($I$3,'2562'!$C$1:$AHN$36,3,0),0)</f>
        <v>131250</v>
      </c>
      <c r="G6" s="853">
        <v>99500</v>
      </c>
      <c r="H6" s="852">
        <f>IFERROR(HLOOKUP($I$3,กศภ2563!$C$3:$AHN$33,4,0),0)</f>
        <v>76379.426430164385</v>
      </c>
      <c r="I6" s="854">
        <f>SUMIF('6.WS-Re-Exp'!$F$3:$F$439,A6,'6.WS-Re-Exp'!$C$3:$C$439)</f>
        <v>99500</v>
      </c>
      <c r="J6" s="852">
        <f t="shared" ref="J6:J32" si="0">((I6-G6)/I6)*100</f>
        <v>0</v>
      </c>
      <c r="K6" s="855">
        <f t="shared" ref="K6:K33" si="1">I6</f>
        <v>99500</v>
      </c>
      <c r="L6" s="856">
        <v>162451.43348936169</v>
      </c>
      <c r="M6" s="856">
        <v>475700.2929922787</v>
      </c>
      <c r="N6" s="854">
        <f t="shared" ref="N6:N31" si="2">SUM(L6-K6)</f>
        <v>62951.433489361691</v>
      </c>
      <c r="O6" s="854">
        <f t="shared" ref="O6:O31" si="3">SUM(M6-K6)</f>
        <v>376200.2929922787</v>
      </c>
    </row>
    <row r="7" spans="1:16" x14ac:dyDescent="0.35">
      <c r="A7" s="551" t="s">
        <v>4</v>
      </c>
      <c r="B7" s="849" t="s">
        <v>5</v>
      </c>
      <c r="C7" s="857"/>
      <c r="D7" s="851">
        <f>IFERROR(HLOOKUP($I$3,'2560'!$C$3:$AHN$34,5,0),0)</f>
        <v>10223</v>
      </c>
      <c r="E7" s="851">
        <f>IFERROR(HLOOKUP($I$3,'2561'!$C$3:$AHN$39,5,0),0)</f>
        <v>14252</v>
      </c>
      <c r="F7" s="852">
        <f>IFERROR(HLOOKUP($I$3,'2562'!$C$1:$AHN$36,4,0),0)</f>
        <v>12466</v>
      </c>
      <c r="G7" s="853">
        <v>36261</v>
      </c>
      <c r="H7" s="852">
        <f>IFERROR(HLOOKUP($I$3,กศภ2563!$C$3:$AHN$33,5,0),0)</f>
        <v>27835.119414916491</v>
      </c>
      <c r="I7" s="854">
        <f>SUMIF('6.WS-Re-Exp'!$F$3:$F$439,A7,'6.WS-Re-Exp'!$C$3:$C$439)</f>
        <v>20993</v>
      </c>
      <c r="J7" s="852">
        <f t="shared" si="0"/>
        <v>-72.729004906397364</v>
      </c>
      <c r="K7" s="855">
        <f t="shared" si="1"/>
        <v>20993</v>
      </c>
      <c r="L7" s="856">
        <v>93397.443803418762</v>
      </c>
      <c r="M7" s="856">
        <v>276168.55104145169</v>
      </c>
      <c r="N7" s="854">
        <f t="shared" si="2"/>
        <v>72404.443803418762</v>
      </c>
      <c r="O7" s="854">
        <f t="shared" si="3"/>
        <v>255175.55104145169</v>
      </c>
    </row>
    <row r="8" spans="1:16" x14ac:dyDescent="0.35">
      <c r="A8" s="551" t="s">
        <v>878</v>
      </c>
      <c r="B8" s="849" t="s">
        <v>678</v>
      </c>
      <c r="C8" s="850">
        <f>IFERROR(HLOOKUP($I$3,'2559'!$D$3:$AGP$31,5,0),0)</f>
        <v>210817.38999999998</v>
      </c>
      <c r="D8" s="851">
        <f>IFERROR(HLOOKUP($I$3,'2560'!$C$3:$AHN$34,6,0),0)</f>
        <v>182729</v>
      </c>
      <c r="E8" s="851">
        <f>IFERROR(HLOOKUP($I$3,'2561'!$C$3:$AHN$39,6,0),0)</f>
        <v>393446.92</v>
      </c>
      <c r="F8" s="852">
        <f>IFERROR(HLOOKUP($I$3,'2562'!$C$1:$AHN$36,5,0),0)</f>
        <v>419517.75</v>
      </c>
      <c r="G8" s="853">
        <v>374107.76</v>
      </c>
      <c r="H8" s="852">
        <f>IFERROR(HLOOKUP($I$3,กศภ2563!$C$3:$AHN$33,14,0),0)</f>
        <v>234761.96212287154</v>
      </c>
      <c r="I8" s="854">
        <f>SUMIF('6.WS-Re-Exp'!$F$3:$F$439,A8,'6.WS-Re-Exp'!$C$3:$C$439)</f>
        <v>342161.5</v>
      </c>
      <c r="J8" s="852">
        <f t="shared" si="0"/>
        <v>-9.3366027446103708</v>
      </c>
      <c r="K8" s="855">
        <f t="shared" si="1"/>
        <v>342161.5</v>
      </c>
      <c r="L8" s="856">
        <v>732850.80587234057</v>
      </c>
      <c r="M8" s="856">
        <v>1161166.1230256893</v>
      </c>
      <c r="N8" s="854">
        <f t="shared" si="2"/>
        <v>390689.30587234057</v>
      </c>
      <c r="O8" s="854">
        <f t="shared" si="3"/>
        <v>819004.62302568927</v>
      </c>
    </row>
    <row r="9" spans="1:16" x14ac:dyDescent="0.35">
      <c r="A9" s="551" t="s">
        <v>6</v>
      </c>
      <c r="B9" s="849" t="s">
        <v>7</v>
      </c>
      <c r="C9" s="850">
        <f>IFERROR(HLOOKUP($I$3,'2559'!$D$3:$AGP$31,6,0),0)</f>
        <v>2799725.7</v>
      </c>
      <c r="D9" s="851">
        <f>IFERROR(HLOOKUP($I$3,'2560'!$C$3:$AHN$34,7,0),0)</f>
        <v>2665033.98</v>
      </c>
      <c r="E9" s="851">
        <f>IFERROR(HLOOKUP($I$3,'2561'!$C$3:$AHN$39,7,0),0)</f>
        <v>2621347</v>
      </c>
      <c r="F9" s="852">
        <f>IFERROR(HLOOKUP($I$3,'2562'!$C$1:$AHN$36,6,0),0)</f>
        <v>2984107.66</v>
      </c>
      <c r="G9" s="853">
        <v>3171342.45</v>
      </c>
      <c r="H9" s="852">
        <f>IFERROR(HLOOKUP($I$3,กศภ2563!$C$3:$AHN$33,6,0),0)</f>
        <v>2233454.947108957</v>
      </c>
      <c r="I9" s="854">
        <f>SUMIF('6.WS-Re-Exp'!$F$3:$F$439,A9,'6.WS-Re-Exp'!$C$3:$C$439)</f>
        <v>3122961.8600000003</v>
      </c>
      <c r="J9" s="852">
        <f t="shared" si="0"/>
        <v>-1.5491892686771349</v>
      </c>
      <c r="K9" s="855">
        <f t="shared" si="1"/>
        <v>3122961.8600000003</v>
      </c>
      <c r="L9" s="856">
        <v>4808458.4832765954</v>
      </c>
      <c r="M9" s="856">
        <v>7630693.9416268971</v>
      </c>
      <c r="N9" s="854">
        <f t="shared" si="2"/>
        <v>1685496.623276595</v>
      </c>
      <c r="O9" s="854">
        <f t="shared" si="3"/>
        <v>4507732.0816268967</v>
      </c>
    </row>
    <row r="10" spans="1:16" x14ac:dyDescent="0.35">
      <c r="A10" s="551" t="s">
        <v>8</v>
      </c>
      <c r="B10" s="849" t="s">
        <v>9</v>
      </c>
      <c r="C10" s="850">
        <f>IFERROR(HLOOKUP($I$3,'2559'!$D$3:$AGP$31,7,0),0)</f>
        <v>1079412.27</v>
      </c>
      <c r="D10" s="851">
        <f>IFERROR(HLOOKUP($I$3,'2560'!$C$3:$AHN$34,8,0),0)</f>
        <v>1033213.51</v>
      </c>
      <c r="E10" s="851">
        <f>IFERROR(HLOOKUP($I$3,'2561'!$C$3:$AHN$39,8,0),0)</f>
        <v>1098908.67</v>
      </c>
      <c r="F10" s="852">
        <f>IFERROR(HLOOKUP($I$3,'2562'!$C$1:$AHN$36,7,0),0)</f>
        <v>1813984.6</v>
      </c>
      <c r="G10" s="853">
        <v>1810961.25</v>
      </c>
      <c r="H10" s="852">
        <f>IFERROR(HLOOKUP($I$3,กศภ2563!$C$3:$AHN$33,7,0),0)</f>
        <v>1294924.2065252136</v>
      </c>
      <c r="I10" s="854">
        <f>SUMIF('6.WS-Re-Exp'!$F$3:$F$439,A10,'6.WS-Re-Exp'!$C$3:$C$439)</f>
        <v>1602758.03</v>
      </c>
      <c r="J10" s="852">
        <f t="shared" si="0"/>
        <v>-12.990308961359561</v>
      </c>
      <c r="K10" s="855">
        <f t="shared" si="1"/>
        <v>1602758.03</v>
      </c>
      <c r="L10" s="856">
        <v>1593696.1388936152</v>
      </c>
      <c r="M10" s="856">
        <v>3094959.4451655159</v>
      </c>
      <c r="N10" s="854">
        <f t="shared" si="2"/>
        <v>-9061.8911063848063</v>
      </c>
      <c r="O10" s="854">
        <f t="shared" si="3"/>
        <v>1492201.4151655158</v>
      </c>
    </row>
    <row r="11" spans="1:16" x14ac:dyDescent="0.35">
      <c r="A11" s="551" t="s">
        <v>10</v>
      </c>
      <c r="B11" s="849" t="s">
        <v>11</v>
      </c>
      <c r="C11" s="850">
        <f>IFERROR(HLOOKUP($I$3,'2559'!$D$3:$AGP$31,8,0),0)</f>
        <v>684930.8</v>
      </c>
      <c r="D11" s="851">
        <f>IFERROR(HLOOKUP($I$3,'2560'!$C$3:$AHN$34,9,0),0)</f>
        <v>1695392.6700000002</v>
      </c>
      <c r="E11" s="851">
        <f>IFERROR(HLOOKUP($I$3,'2561'!$C$3:$AHN$39,9,0),0)</f>
        <v>4387713.18</v>
      </c>
      <c r="F11" s="852">
        <f>IFERROR(HLOOKUP($I$3,'2562'!$C$1:$AHN$36,8,0),0)</f>
        <v>1740246.2</v>
      </c>
      <c r="G11" s="853">
        <v>548581.43000000005</v>
      </c>
      <c r="H11" s="852">
        <f>IFERROR(HLOOKUP($I$3,กศภ2563!$C$3:$AHN$33,8,0),0)</f>
        <v>373860.73454421654</v>
      </c>
      <c r="I11" s="854">
        <f>SUMIF('6.WS-Re-Exp'!$F$3:$F$439,A11,'6.WS-Re-Exp'!$C$3:$C$439)</f>
        <v>500801</v>
      </c>
      <c r="J11" s="852">
        <f t="shared" si="0"/>
        <v>-9.5408016357794914</v>
      </c>
      <c r="K11" s="855">
        <f t="shared" si="1"/>
        <v>500801</v>
      </c>
      <c r="L11" s="856">
        <v>423876.92259574484</v>
      </c>
      <c r="M11" s="856">
        <v>1426322.2078048685</v>
      </c>
      <c r="N11" s="854">
        <f t="shared" si="2"/>
        <v>-76924.077404255164</v>
      </c>
      <c r="O11" s="854">
        <f t="shared" si="3"/>
        <v>925521.20780486846</v>
      </c>
    </row>
    <row r="12" spans="1:16" x14ac:dyDescent="0.35">
      <c r="A12" s="551" t="s">
        <v>12</v>
      </c>
      <c r="B12" s="849" t="s">
        <v>13</v>
      </c>
      <c r="C12" s="850">
        <f>IFERROR(HLOOKUP($I$3,'2559'!$D$3:$AGP$31,9,0),0)</f>
        <v>6200998.8799999999</v>
      </c>
      <c r="D12" s="851">
        <f>IFERROR(HLOOKUP($I$3,'2560'!$C$3:$AHN$34,10,0),0)</f>
        <v>7442899.1600000001</v>
      </c>
      <c r="E12" s="851">
        <f>IFERROR(HLOOKUP($I$3,'2561'!$C$3:$AHN$39,10,0),0)</f>
        <v>4277008.75</v>
      </c>
      <c r="F12" s="852">
        <f>IFERROR(HLOOKUP($I$3,'2562'!$C$1:$AHN$36,9,0),0)</f>
        <v>5506129.0300000003</v>
      </c>
      <c r="G12" s="853">
        <v>4470013.53</v>
      </c>
      <c r="H12" s="852">
        <f>IFERROR(HLOOKUP($I$3,กศภ2563!$C$3:$AHN$33,9,0),0)</f>
        <v>2835865.4555439414</v>
      </c>
      <c r="I12" s="854">
        <f>SUMIF('6.WS-Re-Exp'!$F$3:$F$439,A12,'6.WS-Re-Exp'!$C$3:$C$439)</f>
        <v>3954025</v>
      </c>
      <c r="J12" s="852">
        <f t="shared" si="0"/>
        <v>-13.049703277040493</v>
      </c>
      <c r="K12" s="855">
        <f t="shared" si="1"/>
        <v>3954025</v>
      </c>
      <c r="L12" s="856">
        <v>4253439.9503829787</v>
      </c>
      <c r="M12" s="856">
        <v>8690777.7239174731</v>
      </c>
      <c r="N12" s="854">
        <f t="shared" si="2"/>
        <v>299414.95038297866</v>
      </c>
      <c r="O12" s="854">
        <f t="shared" si="3"/>
        <v>4736752.7239174731</v>
      </c>
    </row>
    <row r="13" spans="1:16" x14ac:dyDescent="0.35">
      <c r="A13" s="551" t="s">
        <v>14</v>
      </c>
      <c r="B13" s="849" t="s">
        <v>15</v>
      </c>
      <c r="C13" s="850">
        <f>IFERROR(HLOOKUP($I$3,'2559'!$D$3:$AGP$31,10,0),0)</f>
        <v>25202320.77</v>
      </c>
      <c r="D13" s="851">
        <f>IFERROR(HLOOKUP($I$3,'2560'!$C$3:$AHN$34,11,0),0)</f>
        <v>25649945.16</v>
      </c>
      <c r="E13" s="851">
        <f>IFERROR(HLOOKUP($I$3,'2561'!$C$3:$AHN$39,11,0),0)</f>
        <v>27814068.699999999</v>
      </c>
      <c r="F13" s="852">
        <f>IFERROR(HLOOKUP($I$3,'2562'!$C$1:$AHN$36,10,0),0)</f>
        <v>29906833.859999999</v>
      </c>
      <c r="G13" s="853">
        <v>30232292.190000001</v>
      </c>
      <c r="H13" s="852">
        <f>IFERROR(HLOOKUP($I$3,กศภ2563!$C$3:$AHN$33,10,0),0)</f>
        <v>18971163.13555656</v>
      </c>
      <c r="I13" s="854">
        <f>SUMIF('6.WS-Re-Exp'!$F$3:$F$439,A13,'6.WS-Re-Exp'!$C$3:$C$439)</f>
        <v>31970320.940000001</v>
      </c>
      <c r="J13" s="852">
        <f t="shared" si="0"/>
        <v>5.4363819282947743</v>
      </c>
      <c r="K13" s="855">
        <f t="shared" si="1"/>
        <v>31970320.940000001</v>
      </c>
      <c r="L13" s="856">
        <v>29326450.057021275</v>
      </c>
      <c r="M13" s="856">
        <v>37126134.599866487</v>
      </c>
      <c r="N13" s="854">
        <f t="shared" si="2"/>
        <v>-2643870.8829787262</v>
      </c>
      <c r="O13" s="854">
        <f t="shared" si="3"/>
        <v>5155813.6598664857</v>
      </c>
    </row>
    <row r="14" spans="1:16" x14ac:dyDescent="0.35">
      <c r="A14" s="551" t="s">
        <v>16</v>
      </c>
      <c r="B14" s="849" t="s">
        <v>17</v>
      </c>
      <c r="C14" s="850">
        <f>IFERROR(HLOOKUP($I$3,'2559'!$D$3:$AGP$31,11,0),0)</f>
        <v>3679710.92</v>
      </c>
      <c r="D14" s="851">
        <f>IFERROR(HLOOKUP($I$3,'2560'!$C$3:$AHN$34,12,0),0)</f>
        <v>5518310.2400000002</v>
      </c>
      <c r="E14" s="851">
        <f>IFERROR(HLOOKUP($I$3,'2561'!$C$3:$AHN$39,12,0),0)</f>
        <v>4685849.5</v>
      </c>
      <c r="F14" s="852">
        <f>IFERROR(HLOOKUP($I$3,'2562'!$C$1:$AHN$36,11,0),0)</f>
        <v>5921703.5899999999</v>
      </c>
      <c r="G14" s="853">
        <v>6026828.0800000001</v>
      </c>
      <c r="H14" s="852">
        <f>IFERROR(HLOOKUP($I$3,กศภ2563!$C$3:$AHN$33,11,0),0)</f>
        <v>3823572.5793591817</v>
      </c>
      <c r="I14" s="854">
        <f>SUMIF('6.WS-Re-Exp'!$F$3:$F$439,A14,'6.WS-Re-Exp'!$C$3:$C$439)</f>
        <v>5726546.2000000002</v>
      </c>
      <c r="J14" s="852">
        <f t="shared" si="0"/>
        <v>-5.2436821342679449</v>
      </c>
      <c r="K14" s="855">
        <f t="shared" si="1"/>
        <v>5726546.2000000002</v>
      </c>
      <c r="L14" s="856">
        <v>7239744.8073191456</v>
      </c>
      <c r="M14" s="856">
        <v>11076501.922577947</v>
      </c>
      <c r="N14" s="854">
        <f t="shared" si="2"/>
        <v>1513198.6073191455</v>
      </c>
      <c r="O14" s="854">
        <f t="shared" si="3"/>
        <v>5349955.7225779472</v>
      </c>
    </row>
    <row r="15" spans="1:16" x14ac:dyDescent="0.35">
      <c r="A15" s="551" t="s">
        <v>1196</v>
      </c>
      <c r="B15" s="849" t="s">
        <v>1199</v>
      </c>
      <c r="C15" s="858"/>
      <c r="D15" s="854"/>
      <c r="E15" s="854">
        <f>IFERROR(HLOOKUP($I$3,'2561'!$C$3:$AHN$39,13,0),0)</f>
        <v>0</v>
      </c>
      <c r="F15" s="859">
        <f>IFERROR(HLOOKUP($I$3,'2562'!$C$1:$AHN$36,12,0),0)</f>
        <v>0</v>
      </c>
      <c r="G15" s="860">
        <v>0</v>
      </c>
      <c r="H15" s="859">
        <f>IFERROR(HLOOKUP($I$3,กศภ2563!$C$3:$AHN$33,12,0),0)</f>
        <v>0</v>
      </c>
      <c r="I15" s="854">
        <f>SUMIF('6.WS-Re-Exp'!$F$3:$F$439,A15,'6.WS-Re-Exp'!$C$3:$C$439)</f>
        <v>0</v>
      </c>
      <c r="J15" s="852" t="e">
        <f t="shared" si="0"/>
        <v>#DIV/0!</v>
      </c>
      <c r="K15" s="855">
        <f t="shared" si="1"/>
        <v>0</v>
      </c>
      <c r="L15" s="856">
        <v>917575</v>
      </c>
      <c r="M15" s="856">
        <v>1281699.6369720127</v>
      </c>
      <c r="N15" s="854">
        <f t="shared" si="2"/>
        <v>917575</v>
      </c>
      <c r="O15" s="854">
        <f t="shared" si="3"/>
        <v>1281699.6369720127</v>
      </c>
    </row>
    <row r="16" spans="1:16" x14ac:dyDescent="0.35">
      <c r="A16" s="551" t="s">
        <v>18</v>
      </c>
      <c r="B16" s="849" t="s">
        <v>653</v>
      </c>
      <c r="C16" s="858">
        <f>IFERROR(HLOOKUP($I$3,'2559'!$D$3:$AGP$31,12,0),0)</f>
        <v>16540874.74</v>
      </c>
      <c r="D16" s="854">
        <f>IFERROR(HLOOKUP($I$3,'2560'!$C$3:$AHN$34,13,0),0)</f>
        <v>1674625.98</v>
      </c>
      <c r="E16" s="854">
        <f>IFERROR(HLOOKUP($I$3,'2561'!$C$3:$AHN$39,14,0),0)</f>
        <v>1668136.63</v>
      </c>
      <c r="F16" s="859">
        <f>IFERROR(HLOOKUP($I$3,'2562'!$C$1:$AHN$36,13,0),0)</f>
        <v>3000228.81</v>
      </c>
      <c r="G16" s="860">
        <v>2326076.7400000002</v>
      </c>
      <c r="H16" s="859">
        <f>IFERROR(HLOOKUP($I$3,กศภ2563!$C$3:$AHN$33,13,0),0)</f>
        <v>1774057.4456009464</v>
      </c>
      <c r="I16" s="854">
        <f>SUMIF('6.WS-Re-Exp'!$F$3:$F$439,A16,'6.WS-Re-Exp'!$C$3:$C$439)</f>
        <v>2534799.3599999999</v>
      </c>
      <c r="J16" s="852">
        <f t="shared" si="0"/>
        <v>8.234285651705374</v>
      </c>
      <c r="K16" s="855">
        <f t="shared" si="1"/>
        <v>2534799.3599999999</v>
      </c>
      <c r="L16" s="856">
        <v>3011583.5701276585</v>
      </c>
      <c r="M16" s="856">
        <v>7173753.9664337682</v>
      </c>
      <c r="N16" s="854">
        <f t="shared" si="2"/>
        <v>476784.21012765868</v>
      </c>
      <c r="O16" s="854">
        <f t="shared" si="3"/>
        <v>4638954.6064337678</v>
      </c>
    </row>
    <row r="17" spans="1:15" ht="24" thickBot="1" x14ac:dyDescent="0.4">
      <c r="A17" s="861" t="s">
        <v>659</v>
      </c>
      <c r="B17" s="861" t="s">
        <v>641</v>
      </c>
      <c r="C17" s="862">
        <f t="shared" ref="C17:I17" si="4">SUM(C5:C16)</f>
        <v>101007820.43000001</v>
      </c>
      <c r="D17" s="862">
        <f t="shared" si="4"/>
        <v>82182090.659999982</v>
      </c>
      <c r="E17" s="862">
        <f t="shared" si="4"/>
        <v>90708485.609999999</v>
      </c>
      <c r="F17" s="558">
        <f t="shared" si="4"/>
        <v>90943922.730000019</v>
      </c>
      <c r="G17" s="863">
        <v>92685781.239999995</v>
      </c>
      <c r="H17" s="558">
        <f t="shared" si="4"/>
        <v>65928906.275431201</v>
      </c>
      <c r="I17" s="558">
        <f t="shared" si="4"/>
        <v>90556339.200000003</v>
      </c>
      <c r="J17" s="558">
        <f>((I17-G17)/I17)*100</f>
        <v>-2.3515107377485416</v>
      </c>
      <c r="K17" s="864">
        <f t="shared" si="1"/>
        <v>90556339.200000003</v>
      </c>
      <c r="L17" s="865">
        <v>88302876.223675758</v>
      </c>
      <c r="M17" s="865">
        <v>124355876.17232433</v>
      </c>
      <c r="N17" s="866">
        <f t="shared" si="2"/>
        <v>-2253462.9763242453</v>
      </c>
      <c r="O17" s="866">
        <f t="shared" si="3"/>
        <v>33799536.972324327</v>
      </c>
    </row>
    <row r="18" spans="1:15" ht="24" thickTop="1" x14ac:dyDescent="0.35">
      <c r="A18" s="550" t="s">
        <v>19</v>
      </c>
      <c r="B18" s="867" t="s">
        <v>20</v>
      </c>
      <c r="C18" s="868">
        <f>IFERROR(HLOOKUP($I$3,'2559'!$D$3:$AGP$31,14,0),0)</f>
        <v>5120368.5999999996</v>
      </c>
      <c r="D18" s="869">
        <f>IFERROR(HLOOKUP($I$3,'2560'!$C$3:$AHN$34,15,0),0)</f>
        <v>6926358.4299999997</v>
      </c>
      <c r="E18" s="869">
        <f>IFERROR(HLOOKUP($I$3,'2561'!$C$3:$AHN$39,16,0),0)</f>
        <v>7161552.0099999998</v>
      </c>
      <c r="F18" s="870">
        <f>IFERROR(HLOOKUP($I$3,'2562'!$C$1:$AHN$36,15,0),0)</f>
        <v>7638027.2599999998</v>
      </c>
      <c r="G18" s="871">
        <v>7060186.6299999999</v>
      </c>
      <c r="H18" s="870">
        <f>IFERROR(HLOOKUP($I$3,กศภ2563!$C$3:$AHN$33,16,0),0)</f>
        <v>5353578.1219391422</v>
      </c>
      <c r="I18" s="869">
        <f>SUMIF('6.WS-Re-Exp'!$F$3:$F$439,A18,'6.WS-Re-Exp'!$C$3:$C$439)</f>
        <v>7082019.1100000003</v>
      </c>
      <c r="J18" s="852">
        <f t="shared" si="0"/>
        <v>0.30828044461462129</v>
      </c>
      <c r="K18" s="855">
        <f t="shared" si="1"/>
        <v>7082019.1100000003</v>
      </c>
      <c r="L18" s="872">
        <v>6467987.492808505</v>
      </c>
      <c r="M18" s="872">
        <v>8804522.221668981</v>
      </c>
      <c r="N18" s="873">
        <f t="shared" si="2"/>
        <v>-614031.61719149537</v>
      </c>
      <c r="O18" s="873">
        <f t="shared" si="3"/>
        <v>1722503.1116689807</v>
      </c>
    </row>
    <row r="19" spans="1:15" s="880" customFormat="1" x14ac:dyDescent="0.35">
      <c r="A19" s="739" t="s">
        <v>21</v>
      </c>
      <c r="B19" s="874" t="s">
        <v>22</v>
      </c>
      <c r="C19" s="875">
        <f>IFERROR(HLOOKUP($I$3,'2559'!$D$3:$AGP$31,15,0),0)</f>
        <v>2525613.2000000002</v>
      </c>
      <c r="D19" s="876">
        <f>IFERROR(HLOOKUP($I$3,'2560'!$C$3:$AHN$34,16,0),0)</f>
        <v>2060109.16</v>
      </c>
      <c r="E19" s="876">
        <f>IFERROR(HLOOKUP($I$3,'2561'!$C$3:$AHN$39,17,0),0)</f>
        <v>1825582.79</v>
      </c>
      <c r="F19" s="877">
        <f>IFERROR(HLOOKUP($I$3,'2562'!$C$1:$AHN$36,16,0),0)</f>
        <v>2005870.06</v>
      </c>
      <c r="G19" s="878">
        <v>1744698.96</v>
      </c>
      <c r="H19" s="877">
        <f>IFERROR(HLOOKUP($I$3,กศภ2563!$C$3:$AHN$33,17,0),0)</f>
        <v>1257765.4350133727</v>
      </c>
      <c r="I19" s="876">
        <f>SUMIF('6.WS-Re-Exp'!$F$3:$F$439,A19,'6.WS-Re-Exp'!$C$3:$C$439)</f>
        <v>2255762</v>
      </c>
      <c r="J19" s="877">
        <f t="shared" si="0"/>
        <v>22.655893662540642</v>
      </c>
      <c r="K19" s="879">
        <f t="shared" si="1"/>
        <v>2255762</v>
      </c>
      <c r="L19" s="876">
        <v>1845792.4135744683</v>
      </c>
      <c r="M19" s="876">
        <v>2589488.1901658108</v>
      </c>
      <c r="N19" s="876">
        <f t="shared" si="2"/>
        <v>-409969.58642553166</v>
      </c>
      <c r="O19" s="876">
        <f t="shared" si="3"/>
        <v>333726.19016581075</v>
      </c>
    </row>
    <row r="20" spans="1:15" s="880" customFormat="1" x14ac:dyDescent="0.35">
      <c r="A20" s="739" t="s">
        <v>679</v>
      </c>
      <c r="B20" s="874" t="s">
        <v>680</v>
      </c>
      <c r="C20" s="875"/>
      <c r="D20" s="876">
        <f>IFERROR(HLOOKUP($I$3,'2560'!$C$3:$AHN$34,17,0),0)</f>
        <v>176919.6</v>
      </c>
      <c r="E20" s="876">
        <f>IFERROR(HLOOKUP($I$3,'2561'!$C$3:$AHN$39,18,0),0)</f>
        <v>261615.09</v>
      </c>
      <c r="F20" s="877">
        <f>IFERROR(HLOOKUP($I$3,'2562'!$C$1:$AHN$36,17,0),0)</f>
        <v>290982</v>
      </c>
      <c r="G20" s="878">
        <v>254695.42</v>
      </c>
      <c r="H20" s="877">
        <f>IFERROR(HLOOKUP($I$3,กศภ2563!$C$3:$AHN$33,18,0),0)</f>
        <v>189893.96202799107</v>
      </c>
      <c r="I20" s="876">
        <f>SUMIF('6.WS-Re-Exp'!$F$3:$F$439,A20,'6.WS-Re-Exp'!$C$3:$C$439)</f>
        <v>318084.7</v>
      </c>
      <c r="J20" s="877">
        <f t="shared" si="0"/>
        <v>19.928427868426237</v>
      </c>
      <c r="K20" s="879">
        <f t="shared" si="1"/>
        <v>318084.7</v>
      </c>
      <c r="L20" s="876">
        <v>361937.49494893645</v>
      </c>
      <c r="M20" s="876">
        <v>592672.7317330162</v>
      </c>
      <c r="N20" s="876">
        <f t="shared" si="2"/>
        <v>43852.79494893644</v>
      </c>
      <c r="O20" s="876">
        <f t="shared" si="3"/>
        <v>274588.03173301619</v>
      </c>
    </row>
    <row r="21" spans="1:15" s="880" customFormat="1" x14ac:dyDescent="0.35">
      <c r="A21" s="739" t="s">
        <v>23</v>
      </c>
      <c r="B21" s="874" t="s">
        <v>24</v>
      </c>
      <c r="C21" s="875">
        <f>IFERROR(HLOOKUP($I$3,'2559'!$D$3:$AGP$31,16,0),0)</f>
        <v>2953265</v>
      </c>
      <c r="D21" s="876">
        <f>IFERROR(HLOOKUP($I$3,'2560'!$C$3:$AHN$34,18,0),0)</f>
        <v>2869721.96</v>
      </c>
      <c r="E21" s="876">
        <f>IFERROR(HLOOKUP($I$3,'2561'!$C$3:$AHN$39,19,0),0)</f>
        <v>3122498.74</v>
      </c>
      <c r="F21" s="877">
        <f>IFERROR(HLOOKUP($I$3,'2562'!$C$1:$AHN$36,18,0),0)</f>
        <v>3005478.28</v>
      </c>
      <c r="G21" s="878">
        <v>2600301.2999999998</v>
      </c>
      <c r="H21" s="877">
        <f>IFERROR(HLOOKUP($I$3,กศภ2563!$C$3:$AHN$33,19,0),0)</f>
        <v>1938495.1869019</v>
      </c>
      <c r="I21" s="876">
        <f>SUMIF('6.WS-Re-Exp'!$F$3:$F$439,A21,'6.WS-Re-Exp'!$C$3:$C$439)</f>
        <v>1382552</v>
      </c>
      <c r="J21" s="877">
        <f t="shared" si="0"/>
        <v>-88.079819059246944</v>
      </c>
      <c r="K21" s="879">
        <f t="shared" si="1"/>
        <v>1382552</v>
      </c>
      <c r="L21" s="876">
        <v>2408337.4297021297</v>
      </c>
      <c r="M21" s="876">
        <v>3413271.3388372031</v>
      </c>
      <c r="N21" s="876">
        <f t="shared" si="2"/>
        <v>1025785.4297021297</v>
      </c>
      <c r="O21" s="876">
        <f t="shared" si="3"/>
        <v>2030719.3388372031</v>
      </c>
    </row>
    <row r="22" spans="1:15" x14ac:dyDescent="0.35">
      <c r="A22" s="548" t="s">
        <v>25</v>
      </c>
      <c r="B22" s="451" t="s">
        <v>26</v>
      </c>
      <c r="C22" s="850">
        <f>IFERROR(HLOOKUP($I$3,'2559'!$D$3:$AGP$31,17,0),0)</f>
        <v>25227313.629999999</v>
      </c>
      <c r="D22" s="851">
        <f>IFERROR(HLOOKUP($I$3,'2560'!$C$3:$AHN$34,19,0),0)</f>
        <v>25658527.559999999</v>
      </c>
      <c r="E22" s="851">
        <f>IFERROR(HLOOKUP($I$3,'2561'!$C$3:$AHN$39,20,0),0)</f>
        <v>27826068.699999999</v>
      </c>
      <c r="F22" s="852">
        <f>IFERROR(HLOOKUP($I$3,'2562'!$C$1:$AHN$36,19,0),0)</f>
        <v>29918833.859999999</v>
      </c>
      <c r="G22" s="853">
        <v>30259801.190000001</v>
      </c>
      <c r="H22" s="852">
        <f>IFERROR(HLOOKUP($I$3,กศภ2563!$C$3:$AHN$33,20,0),0)</f>
        <v>23539974.17656916</v>
      </c>
      <c r="I22" s="851">
        <f>SUMIF('6.WS-Re-Exp'!$F$3:$F$439,A22,'6.WS-Re-Exp'!$C$3:$C$439)</f>
        <v>31970320.939999998</v>
      </c>
      <c r="J22" s="852">
        <f t="shared" si="0"/>
        <v>5.3503364986863859</v>
      </c>
      <c r="K22" s="855">
        <f t="shared" si="1"/>
        <v>31970320.939999998</v>
      </c>
      <c r="L22" s="856">
        <v>29245819.335787229</v>
      </c>
      <c r="M22" s="856">
        <v>37005770.87106315</v>
      </c>
      <c r="N22" s="854">
        <f t="shared" si="2"/>
        <v>-2724501.6042127684</v>
      </c>
      <c r="O22" s="854">
        <f t="shared" si="3"/>
        <v>5035449.9310631528</v>
      </c>
    </row>
    <row r="23" spans="1:15" x14ac:dyDescent="0.35">
      <c r="A23" s="548" t="s">
        <v>27</v>
      </c>
      <c r="B23" s="881" t="s">
        <v>672</v>
      </c>
      <c r="C23" s="850">
        <f>IFERROR(HLOOKUP($I$3,'2559'!$D$3:$AGP$31,18,0),0)</f>
        <v>6027731.8300000001</v>
      </c>
      <c r="D23" s="851">
        <f>IFERROR(HLOOKUP($I$3,'2560'!$C$3:$AHN$34,20,0),0)</f>
        <v>6711205.4100000001</v>
      </c>
      <c r="E23" s="851">
        <f>IFERROR(HLOOKUP($I$3,'2561'!$C$3:$AHN$39,21,0),0)</f>
        <v>7208205.9700000007</v>
      </c>
      <c r="F23" s="852">
        <f>IFERROR(HLOOKUP($I$3,'2562'!$C$1:$AHN$36,20,0),0)</f>
        <v>7172426.2700000005</v>
      </c>
      <c r="G23" s="853">
        <v>7986993.21</v>
      </c>
      <c r="H23" s="852">
        <f>IFERROR(HLOOKUP($I$3,กศภ2563!$C$3:$AHN$33,21,0),0)</f>
        <v>6379835.2232395373</v>
      </c>
      <c r="I23" s="851">
        <f>SUMIF('6.WS-Re-Exp'!$F$3:$F$439,A23,'6.WS-Re-Exp'!$C$3:$C$439)</f>
        <v>8850540</v>
      </c>
      <c r="J23" s="852">
        <f t="shared" si="0"/>
        <v>9.7569955053589954</v>
      </c>
      <c r="K23" s="855">
        <f t="shared" si="1"/>
        <v>8850540</v>
      </c>
      <c r="L23" s="856">
        <v>7867487.0312765958</v>
      </c>
      <c r="M23" s="856">
        <v>10340463.962780613</v>
      </c>
      <c r="N23" s="854">
        <f t="shared" si="2"/>
        <v>-983052.96872340422</v>
      </c>
      <c r="O23" s="854">
        <f t="shared" si="3"/>
        <v>1489923.9627806135</v>
      </c>
    </row>
    <row r="24" spans="1:15" s="888" customFormat="1" x14ac:dyDescent="0.35">
      <c r="A24" s="738" t="s">
        <v>29</v>
      </c>
      <c r="B24" s="882" t="s">
        <v>30</v>
      </c>
      <c r="C24" s="883">
        <f>IFERROR(HLOOKUP($I$3,'2559'!$D$3:$AGP$31,19,0),0)</f>
        <v>13962510.640000001</v>
      </c>
      <c r="D24" s="884">
        <f>IFERROR(HLOOKUP($I$3,'2560'!$C$3:$AHN$34,21,0),0)</f>
        <v>13177845</v>
      </c>
      <c r="E24" s="884">
        <f>IFERROR(HLOOKUP($I$3,'2561'!$C$3:$AHN$39,22,0),0)</f>
        <v>12882385</v>
      </c>
      <c r="F24" s="885">
        <f>IFERROR(HLOOKUP($I$3,'2562'!$C$1:$AHN$36,21,0),0)</f>
        <v>16279828.689999999</v>
      </c>
      <c r="G24" s="886">
        <v>12518033.279999999</v>
      </c>
      <c r="H24" s="885">
        <f>IFERROR(HLOOKUP($I$3,กศภ2563!$C$3:$AHN$33,22,0),0)</f>
        <v>9535732.0907379966</v>
      </c>
      <c r="I24" s="884">
        <f>SUMIF('6.WS-Re-Exp'!$F$3:$F$439,A24,'6.WS-Re-Exp'!$C$3:$C$439)</f>
        <v>14470057</v>
      </c>
      <c r="J24" s="885">
        <f t="shared" si="0"/>
        <v>13.490090052858816</v>
      </c>
      <c r="K24" s="887">
        <f t="shared" si="1"/>
        <v>14470057</v>
      </c>
      <c r="L24" s="884">
        <v>14015717.651574468</v>
      </c>
      <c r="M24" s="884">
        <v>17408557.509837285</v>
      </c>
      <c r="N24" s="884">
        <f t="shared" si="2"/>
        <v>-454339.34842553176</v>
      </c>
      <c r="O24" s="884">
        <f t="shared" si="3"/>
        <v>2938500.5098372847</v>
      </c>
    </row>
    <row r="25" spans="1:15" x14ac:dyDescent="0.35">
      <c r="A25" s="548" t="s">
        <v>31</v>
      </c>
      <c r="B25" s="451" t="s">
        <v>32</v>
      </c>
      <c r="C25" s="850">
        <f>IFERROR(HLOOKUP($I$3,'2559'!$D$3:$AGP$31,20,0),0)</f>
        <v>1249836.4899999998</v>
      </c>
      <c r="D25" s="851">
        <f>IFERROR(HLOOKUP($I$3,'2560'!$C$3:$AHN$34,22,0),0)</f>
        <v>1581943.56</v>
      </c>
      <c r="E25" s="851">
        <f>IFERROR(HLOOKUP($I$3,'2561'!$C$3:$AHN$39,23,0),0)</f>
        <v>1535059.58</v>
      </c>
      <c r="F25" s="852">
        <f>IFERROR(HLOOKUP($I$3,'2562'!$C$1:$AHN$36,22,0),0)</f>
        <v>1750227.46</v>
      </c>
      <c r="G25" s="853">
        <v>1650533.49</v>
      </c>
      <c r="H25" s="852">
        <f>IFERROR(HLOOKUP($I$3,กศภ2563!$C$3:$AHN$33,23,0),0)</f>
        <v>1215735.472565101</v>
      </c>
      <c r="I25" s="851">
        <f>SUMIF('6.WS-Re-Exp'!$F$3:$F$439,A25,'6.WS-Re-Exp'!$C$3:$C$439)</f>
        <v>1729837.53</v>
      </c>
      <c r="J25" s="852">
        <f t="shared" si="0"/>
        <v>4.5844790984503634</v>
      </c>
      <c r="K25" s="855">
        <f t="shared" si="1"/>
        <v>1729837.53</v>
      </c>
      <c r="L25" s="856">
        <v>2011903.464468085</v>
      </c>
      <c r="M25" s="856">
        <v>2632097.1346185156</v>
      </c>
      <c r="N25" s="854">
        <f t="shared" si="2"/>
        <v>282065.93446808495</v>
      </c>
      <c r="O25" s="854">
        <f t="shared" si="3"/>
        <v>902259.60461851559</v>
      </c>
    </row>
    <row r="26" spans="1:15" s="880" customFormat="1" x14ac:dyDescent="0.35">
      <c r="A26" s="739" t="s">
        <v>33</v>
      </c>
      <c r="B26" s="874" t="s">
        <v>34</v>
      </c>
      <c r="C26" s="875">
        <f>IFERROR(HLOOKUP($I$3,'2559'!$D$3:$AGP$31,21,0),0)</f>
        <v>6225448.9299999997</v>
      </c>
      <c r="D26" s="876">
        <f>IFERROR(HLOOKUP($I$3,'2560'!$C$3:$AHN$34,23,0),0)</f>
        <v>3119225.5799999996</v>
      </c>
      <c r="E26" s="876">
        <f>IFERROR(HLOOKUP($I$3,'2561'!$C$3:$AHN$39,24,0),0)</f>
        <v>3175892.2899999996</v>
      </c>
      <c r="F26" s="877">
        <f>IFERROR(HLOOKUP($I$3,'2562'!$C$1:$AHN$36,23,0),0)</f>
        <v>2894601.0399999996</v>
      </c>
      <c r="G26" s="878">
        <v>2939963.06</v>
      </c>
      <c r="H26" s="877">
        <f>IFERROR(HLOOKUP($I$3,กศภ2563!$C$3:$AHN$33,24,0),0)</f>
        <v>2218603.6183219072</v>
      </c>
      <c r="I26" s="876">
        <f>SUMIF('6.WS-Re-Exp'!$F$3:$F$439,A26,'6.WS-Re-Exp'!$C$3:$C$439)</f>
        <v>3997661.1799999997</v>
      </c>
      <c r="J26" s="877">
        <f t="shared" si="0"/>
        <v>26.457923079914437</v>
      </c>
      <c r="K26" s="879">
        <f t="shared" si="1"/>
        <v>3997661.1799999997</v>
      </c>
      <c r="L26" s="876">
        <v>3875980.4332765955</v>
      </c>
      <c r="M26" s="876">
        <v>6152148.1195516102</v>
      </c>
      <c r="N26" s="876">
        <f t="shared" si="2"/>
        <v>-121680.74672340415</v>
      </c>
      <c r="O26" s="876">
        <f t="shared" si="3"/>
        <v>2154486.9395516105</v>
      </c>
    </row>
    <row r="27" spans="1:15" s="880" customFormat="1" x14ac:dyDescent="0.35">
      <c r="A27" s="739" t="s">
        <v>35</v>
      </c>
      <c r="B27" s="874" t="s">
        <v>36</v>
      </c>
      <c r="C27" s="875">
        <f>IFERROR(HLOOKUP($I$3,'2559'!$D$3:$AGP$31,22,0),0)</f>
        <v>2314573.0699999998</v>
      </c>
      <c r="D27" s="876">
        <f>IFERROR(HLOOKUP($I$3,'2560'!$C$3:$AHN$34,24,0),0)</f>
        <v>2046005.8099999998</v>
      </c>
      <c r="E27" s="876">
        <f>IFERROR(HLOOKUP($I$3,'2561'!$C$3:$AHN$39,25,0),0)</f>
        <v>2117059.4700000002</v>
      </c>
      <c r="F27" s="877">
        <f>IFERROR(HLOOKUP($I$3,'2562'!$C$1:$AHN$36,24,0),0)</f>
        <v>2357238.7000000002</v>
      </c>
      <c r="G27" s="878">
        <v>2305739.4700000002</v>
      </c>
      <c r="H27" s="877">
        <f>IFERROR(HLOOKUP($I$3,กศภ2563!$C$3:$AHN$33,25,0),0)</f>
        <v>1693845.4405986371</v>
      </c>
      <c r="I27" s="876">
        <f>SUMIF('6.WS-Re-Exp'!$F$3:$F$439,A27,'6.WS-Re-Exp'!$C$3:$C$439)</f>
        <v>2013129.4200000002</v>
      </c>
      <c r="J27" s="877">
        <f t="shared" si="0"/>
        <v>-14.535083889440154</v>
      </c>
      <c r="K27" s="879">
        <f t="shared" si="1"/>
        <v>2013129.4200000002</v>
      </c>
      <c r="L27" s="876">
        <v>1912745.1540851064</v>
      </c>
      <c r="M27" s="876">
        <v>2462451.7691094917</v>
      </c>
      <c r="N27" s="876">
        <f t="shared" si="2"/>
        <v>-100384.26591489371</v>
      </c>
      <c r="O27" s="876">
        <f t="shared" si="3"/>
        <v>449322.34910949157</v>
      </c>
    </row>
    <row r="28" spans="1:15" x14ac:dyDescent="0.35">
      <c r="A28" s="548" t="s">
        <v>37</v>
      </c>
      <c r="B28" s="451" t="s">
        <v>38</v>
      </c>
      <c r="C28" s="850">
        <f>IFERROR(HLOOKUP($I$3,'2559'!$D$3:$AGP$31,23,0),0)</f>
        <v>2822009.36</v>
      </c>
      <c r="D28" s="851">
        <f>IFERROR(HLOOKUP($I$3,'2560'!$C$3:$AHN$34,25,0),0)</f>
        <v>2889109.78</v>
      </c>
      <c r="E28" s="851">
        <f>IFERROR(HLOOKUP($I$3,'2561'!$C$3:$AHN$39,26,0),0)</f>
        <v>2421445.14</v>
      </c>
      <c r="F28" s="852">
        <f>IFERROR(HLOOKUP($I$3,'2562'!$C$1:$AHN$36,25,0),0)</f>
        <v>2355359.62</v>
      </c>
      <c r="G28" s="853">
        <v>2593253.0499999998</v>
      </c>
      <c r="H28" s="852">
        <f>IFERROR(HLOOKUP($I$3,กศภ2563!$C$3:$AHN$33,26,0),0)</f>
        <v>1967622.7345212996</v>
      </c>
      <c r="I28" s="851">
        <f>SUMIF('6.WS-Re-Exp'!$F$3:$F$439,A28,'6.WS-Re-Exp'!$C$3:$C$439)</f>
        <v>2364628</v>
      </c>
      <c r="J28" s="852">
        <f t="shared" si="0"/>
        <v>-9.6685419440182478</v>
      </c>
      <c r="K28" s="855">
        <f t="shared" si="1"/>
        <v>2364628</v>
      </c>
      <c r="L28" s="856">
        <v>2527259.9642127678</v>
      </c>
      <c r="M28" s="856">
        <v>3488244.4047327084</v>
      </c>
      <c r="N28" s="854">
        <f t="shared" si="2"/>
        <v>162631.96421276778</v>
      </c>
      <c r="O28" s="854">
        <f t="shared" si="3"/>
        <v>1123616.4047327084</v>
      </c>
    </row>
    <row r="29" spans="1:15" s="888" customFormat="1" x14ac:dyDescent="0.35">
      <c r="A29" s="738" t="s">
        <v>39</v>
      </c>
      <c r="B29" s="882" t="s">
        <v>40</v>
      </c>
      <c r="C29" s="883">
        <f>IFERROR(HLOOKUP($I$3,'2559'!$D$3:$AGP$31,24,0),0)</f>
        <v>5664731.1299999999</v>
      </c>
      <c r="D29" s="884">
        <f>IFERROR(HLOOKUP($I$3,'2560'!$C$3:$AHN$34,26,0),0)</f>
        <v>6252745.709999999</v>
      </c>
      <c r="E29" s="884">
        <f>IFERROR(HLOOKUP($I$3,'2561'!$C$3:$AHN$39,27,0),0)</f>
        <v>12490962.400000002</v>
      </c>
      <c r="F29" s="885">
        <f>IFERROR(HLOOKUP($I$3,'2562'!$C$1:$AHN$36,26,0),0)</f>
        <v>4970127.3100000005</v>
      </c>
      <c r="G29" s="886">
        <v>6058431.9400000004</v>
      </c>
      <c r="H29" s="885">
        <f>IFERROR(HLOOKUP($I$3,กศภ2563!$C$3:$AHN$33,27,0),0)</f>
        <v>4090454.3384610484</v>
      </c>
      <c r="I29" s="884">
        <f>SUMIF('6.WS-Re-Exp'!$F$3:$F$439,A29,'6.WS-Re-Exp'!$C$3:$C$439)</f>
        <v>5180260.0200000005</v>
      </c>
      <c r="J29" s="885">
        <f t="shared" si="0"/>
        <v>-16.952274916887276</v>
      </c>
      <c r="K29" s="887">
        <f t="shared" si="1"/>
        <v>5180260.0200000005</v>
      </c>
      <c r="L29" s="884">
        <v>5043144.5743761696</v>
      </c>
      <c r="M29" s="884">
        <v>6925925.3996936856</v>
      </c>
      <c r="N29" s="884">
        <f t="shared" si="2"/>
        <v>-137115.44562383089</v>
      </c>
      <c r="O29" s="884">
        <f t="shared" si="3"/>
        <v>1745665.3796936851</v>
      </c>
    </row>
    <row r="30" spans="1:15" x14ac:dyDescent="0.35">
      <c r="A30" s="551" t="s">
        <v>681</v>
      </c>
      <c r="B30" s="849" t="s">
        <v>682</v>
      </c>
      <c r="C30" s="858"/>
      <c r="D30" s="854">
        <f>IFERROR(HLOOKUP($I$3,'2560'!$C$3:$AHN$34,27,0),0)</f>
        <v>1023918.28</v>
      </c>
      <c r="E30" s="854">
        <f>IFERROR(HLOOKUP($I$3,'2561'!$C$3:$AHN$39,28,0),0)</f>
        <v>286125.75</v>
      </c>
      <c r="F30" s="859">
        <f>IFERROR(HLOOKUP($I$3,'2562'!$C$1:$AHN$36,27,0),0)</f>
        <v>1273490.3400000001</v>
      </c>
      <c r="G30" s="860">
        <v>227433.78</v>
      </c>
      <c r="H30" s="859">
        <f>IFERROR(HLOOKUP($I$3,กศภ2563!$C$3:$AHN$33,28,0),0)</f>
        <v>159738.81540033937</v>
      </c>
      <c r="I30" s="854">
        <f>SUMIF('6.WS-Re-Exp'!$F$3:$F$439,A30,'6.WS-Re-Exp'!$C$3:$C$439)</f>
        <v>216367.78</v>
      </c>
      <c r="J30" s="852">
        <f t="shared" si="0"/>
        <v>-5.1144398671558209</v>
      </c>
      <c r="K30" s="855">
        <f t="shared" si="1"/>
        <v>216367.78</v>
      </c>
      <c r="L30" s="856">
        <v>298835.2656652361</v>
      </c>
      <c r="M30" s="856">
        <v>933367.86493174406</v>
      </c>
      <c r="N30" s="854">
        <f t="shared" si="2"/>
        <v>82467.485665236105</v>
      </c>
      <c r="O30" s="854">
        <f t="shared" si="3"/>
        <v>717000.08493174403</v>
      </c>
    </row>
    <row r="31" spans="1:15" s="888" customFormat="1" x14ac:dyDescent="0.35">
      <c r="A31" s="738" t="s">
        <v>41</v>
      </c>
      <c r="B31" s="882" t="s">
        <v>42</v>
      </c>
      <c r="C31" s="883">
        <f>IFERROR(HLOOKUP($I$3,'2559'!$D$3:$AGP$31,25,0),0)</f>
        <v>12615606.800000001</v>
      </c>
      <c r="D31" s="884">
        <f>IFERROR(HLOOKUP($I$3,'2560'!$C$3:$AHN$34,28,0),0)</f>
        <v>7924009.5599999996</v>
      </c>
      <c r="E31" s="884">
        <f>IFERROR(HLOOKUP($I$3,'2561'!$C$3:$AHN$39,29,0),0)</f>
        <v>7748513.54</v>
      </c>
      <c r="F31" s="885">
        <f>IFERROR(HLOOKUP($I$3,'2562'!$C$1:$AHN$36,28,0),0)</f>
        <v>8058817.6300000008</v>
      </c>
      <c r="G31" s="886">
        <v>7812991.6799999997</v>
      </c>
      <c r="H31" s="885">
        <f>IFERROR(HLOOKUP($I$3,กศภ2563!$C$3:$AHN$33,29,0),0)</f>
        <v>6387631.6591337668</v>
      </c>
      <c r="I31" s="884">
        <f>SUMIF('6.WS-Re-Exp'!$F$3:$F$439,A31,'6.WS-Re-Exp'!$C$3:$C$439)</f>
        <v>7142269.4199999999</v>
      </c>
      <c r="J31" s="885">
        <f t="shared" si="0"/>
        <v>-9.3908843332319965</v>
      </c>
      <c r="K31" s="887">
        <f t="shared" si="1"/>
        <v>7142269.4199999999</v>
      </c>
      <c r="L31" s="884">
        <v>7032822.5194468051</v>
      </c>
      <c r="M31" s="884">
        <v>11171941.706497122</v>
      </c>
      <c r="N31" s="884">
        <f t="shared" si="2"/>
        <v>-109446.90055319481</v>
      </c>
      <c r="O31" s="884">
        <f t="shared" si="3"/>
        <v>4029672.2864971217</v>
      </c>
    </row>
    <row r="32" spans="1:15" x14ac:dyDescent="0.35">
      <c r="A32" s="551" t="s">
        <v>1197</v>
      </c>
      <c r="B32" s="849" t="s">
        <v>1198</v>
      </c>
      <c r="C32" s="858"/>
      <c r="D32" s="854"/>
      <c r="E32" s="854">
        <f>IFERROR(HLOOKUP($I$3,'2561'!$C$3:$AHN$39,30,0),0)</f>
        <v>0</v>
      </c>
      <c r="F32" s="859">
        <f>IFERROR(HLOOKUP($I$3,'2562'!$C$1:$AHN$36,29,0),0)</f>
        <v>0</v>
      </c>
      <c r="G32" s="860">
        <v>0</v>
      </c>
      <c r="H32" s="859">
        <f>IFERROR(HLOOKUP($I$3,กศภ2563!$C$3:$AHN$33,30,0),0)</f>
        <v>0</v>
      </c>
      <c r="I32" s="854">
        <f>SUMIF('6.WS-Re-Exp'!$F$3:$F$439,A32,'6.WS-Re-Exp'!$C$3:$C$439)</f>
        <v>0</v>
      </c>
      <c r="J32" s="852" t="e">
        <f t="shared" si="0"/>
        <v>#DIV/0!</v>
      </c>
      <c r="K32" s="855">
        <f t="shared" si="1"/>
        <v>0</v>
      </c>
      <c r="L32" s="856">
        <v>39.76</v>
      </c>
      <c r="M32" s="856">
        <v>39.76</v>
      </c>
      <c r="N32" s="854">
        <f>SUM(L32-K32)</f>
        <v>39.76</v>
      </c>
      <c r="O32" s="854">
        <f>SUM(M32-K32)</f>
        <v>39.76</v>
      </c>
    </row>
    <row r="33" spans="1:16" s="560" customFormat="1" ht="24" thickBot="1" x14ac:dyDescent="0.4">
      <c r="A33" s="861" t="s">
        <v>660</v>
      </c>
      <c r="B33" s="861" t="s">
        <v>661</v>
      </c>
      <c r="C33" s="866">
        <f t="shared" ref="C33:I33" si="5">SUM(C18:C32)</f>
        <v>86709008.679999992</v>
      </c>
      <c r="D33" s="866">
        <f t="shared" si="5"/>
        <v>82417645.399999991</v>
      </c>
      <c r="E33" s="866">
        <f t="shared" si="5"/>
        <v>90062966.470000014</v>
      </c>
      <c r="F33" s="558">
        <f t="shared" si="5"/>
        <v>89971308.520000011</v>
      </c>
      <c r="G33" s="863">
        <v>86013056.460000008</v>
      </c>
      <c r="H33" s="558">
        <f t="shared" si="5"/>
        <v>65928906.275431208</v>
      </c>
      <c r="I33" s="866">
        <f t="shared" si="5"/>
        <v>88973489.100000009</v>
      </c>
      <c r="J33" s="558">
        <f>((I33-G33)/I33)*100</f>
        <v>3.3273199353491467</v>
      </c>
      <c r="K33" s="864">
        <f t="shared" si="1"/>
        <v>88973489.100000009</v>
      </c>
      <c r="L33" s="865">
        <v>84915809.985203087</v>
      </c>
      <c r="M33" s="865">
        <v>113920962.98522094</v>
      </c>
      <c r="N33" s="866">
        <f>SUM(L33-K33)</f>
        <v>-4057679.1147969216</v>
      </c>
      <c r="O33" s="866">
        <f>SUM(M33-K33)</f>
        <v>24947473.88522093</v>
      </c>
    </row>
    <row r="34" spans="1:16" s="560" customFormat="1" ht="24" thickTop="1" x14ac:dyDescent="0.35">
      <c r="A34" s="552" t="s">
        <v>662</v>
      </c>
      <c r="B34" s="889" t="s">
        <v>1237</v>
      </c>
      <c r="C34" s="890">
        <f t="shared" ref="C34:H34" si="6">C17-C33</f>
        <v>14298811.750000015</v>
      </c>
      <c r="D34" s="890">
        <f t="shared" si="6"/>
        <v>-235554.74000000954</v>
      </c>
      <c r="E34" s="890">
        <f t="shared" si="6"/>
        <v>645519.13999998569</v>
      </c>
      <c r="F34" s="891">
        <f t="shared" si="6"/>
        <v>972614.21000000834</v>
      </c>
      <c r="G34" s="891">
        <f t="shared" ref="G34" si="7">G17-G33</f>
        <v>6672724.7799999863</v>
      </c>
      <c r="H34" s="891">
        <f t="shared" si="6"/>
        <v>0</v>
      </c>
      <c r="I34" s="891">
        <f>I17-I33</f>
        <v>1582850.099999994</v>
      </c>
      <c r="J34" s="892"/>
      <c r="K34" s="893"/>
      <c r="L34" s="894"/>
      <c r="M34" s="894"/>
      <c r="N34" s="894"/>
      <c r="O34" s="894"/>
    </row>
    <row r="35" spans="1:16" s="898" customFormat="1" ht="25.15" customHeight="1" x14ac:dyDescent="0.2">
      <c r="A35" s="553"/>
      <c r="B35" s="895" t="s">
        <v>6669</v>
      </c>
      <c r="C35" s="895">
        <f>SUM(C17-C16-C15)</f>
        <v>84466945.690000013</v>
      </c>
      <c r="D35" s="895">
        <f t="shared" ref="D35:F35" si="8">SUM(D17-D16-D15)</f>
        <v>80507464.679999977</v>
      </c>
      <c r="E35" s="895">
        <f t="shared" si="8"/>
        <v>89040348.980000004</v>
      </c>
      <c r="F35" s="895">
        <f t="shared" si="8"/>
        <v>87943693.920000017</v>
      </c>
      <c r="G35" s="895">
        <f t="shared" ref="G35" si="9">SUM(G17-G16-G15)</f>
        <v>90359704.5</v>
      </c>
      <c r="H35" s="895">
        <f t="shared" ref="H35" si="10">SUM(H17-H16-H15)</f>
        <v>64154848.829830252</v>
      </c>
      <c r="I35" s="895">
        <f>SUM(I17-I16-I15)</f>
        <v>88021539.840000004</v>
      </c>
      <c r="J35" s="896"/>
      <c r="K35" s="897" t="s">
        <v>6588</v>
      </c>
      <c r="N35" s="899"/>
      <c r="O35" s="900" t="s">
        <v>1121</v>
      </c>
      <c r="P35" s="900"/>
    </row>
    <row r="36" spans="1:16" s="156" customFormat="1" ht="46.5" x14ac:dyDescent="0.2">
      <c r="A36" s="554"/>
      <c r="B36" s="895" t="s">
        <v>6670</v>
      </c>
      <c r="C36" s="901">
        <f>SUM(C33-C29-C32)</f>
        <v>81044277.549999997</v>
      </c>
      <c r="D36" s="901">
        <f t="shared" ref="D36:F36" si="11">SUM(D33-D29-D32)</f>
        <v>76164899.689999998</v>
      </c>
      <c r="E36" s="901">
        <f t="shared" si="11"/>
        <v>77572004.070000008</v>
      </c>
      <c r="F36" s="901">
        <f t="shared" si="11"/>
        <v>85001181.210000008</v>
      </c>
      <c r="G36" s="901">
        <f t="shared" ref="G36" si="12">SUM(G33-G29-G32)</f>
        <v>79954624.520000011</v>
      </c>
      <c r="H36" s="901">
        <f t="shared" ref="H36" si="13">SUM(H33-H29-H32)</f>
        <v>61838451.936970159</v>
      </c>
      <c r="I36" s="901">
        <f>SUM(I33-I29-I32)</f>
        <v>83793229.080000013</v>
      </c>
      <c r="J36" s="902"/>
      <c r="K36" s="897"/>
      <c r="N36" s="903"/>
      <c r="O36" s="904" t="s">
        <v>1129</v>
      </c>
      <c r="P36" s="904"/>
    </row>
    <row r="37" spans="1:16" s="898" customFormat="1" ht="46.5" x14ac:dyDescent="0.2">
      <c r="A37" s="555"/>
      <c r="B37" s="905" t="s">
        <v>1238</v>
      </c>
      <c r="C37" s="906">
        <f t="shared" ref="C37:H37" si="14">SUM(C35-C36)</f>
        <v>3422668.1400000155</v>
      </c>
      <c r="D37" s="906">
        <f t="shared" si="14"/>
        <v>4342564.9899999797</v>
      </c>
      <c r="E37" s="906">
        <f t="shared" si="14"/>
        <v>11468344.909999996</v>
      </c>
      <c r="F37" s="906">
        <f t="shared" si="14"/>
        <v>2942512.7100000083</v>
      </c>
      <c r="G37" s="906">
        <f t="shared" ref="G37" si="15">SUM(G35-G36)</f>
        <v>10405079.979999989</v>
      </c>
      <c r="H37" s="906">
        <f t="shared" si="14"/>
        <v>2316396.8928600922</v>
      </c>
      <c r="I37" s="906">
        <f>SUM(I35-I36)</f>
        <v>4228310.7599999905</v>
      </c>
      <c r="J37" s="907"/>
      <c r="K37" s="896"/>
    </row>
    <row r="38" spans="1:16" s="560" customFormat="1" x14ac:dyDescent="0.35">
      <c r="A38" s="556" t="s">
        <v>676</v>
      </c>
      <c r="B38" s="908" t="s">
        <v>677</v>
      </c>
      <c r="C38" s="909" t="str">
        <f t="shared" ref="C38:I38" si="16">IF(C37&gt;0,"เกินดุล",IF(C37=0,"สมดุล","ขาดดุล"))</f>
        <v>เกินดุล</v>
      </c>
      <c r="D38" s="909" t="str">
        <f t="shared" si="16"/>
        <v>เกินดุล</v>
      </c>
      <c r="E38" s="909" t="str">
        <f t="shared" si="16"/>
        <v>เกินดุล</v>
      </c>
      <c r="F38" s="909" t="str">
        <f t="shared" si="16"/>
        <v>เกินดุล</v>
      </c>
      <c r="G38" s="909" t="str">
        <f t="shared" ref="G38" si="17">IF(G37&gt;0,"เกินดุล",IF(G37=0,"สมดุล","ขาดดุล"))</f>
        <v>เกินดุล</v>
      </c>
      <c r="H38" s="909" t="str">
        <f t="shared" si="16"/>
        <v>เกินดุล</v>
      </c>
      <c r="I38" s="909" t="str">
        <f t="shared" si="16"/>
        <v>เกินดุล</v>
      </c>
      <c r="J38" s="910"/>
      <c r="K38" s="911"/>
    </row>
    <row r="39" spans="1:16" s="560" customFormat="1" hidden="1" x14ac:dyDescent="0.35">
      <c r="A39" s="912"/>
      <c r="B39" s="913" t="s">
        <v>6202</v>
      </c>
      <c r="C39" s="913"/>
      <c r="D39" s="913"/>
      <c r="E39" s="913"/>
      <c r="F39" s="913"/>
      <c r="G39" s="913"/>
      <c r="H39" s="913"/>
      <c r="I39" s="914">
        <f>VLOOKUP($I$3,Sheet1!$C$2:$E$897,3,0)</f>
        <v>65928906.275431201</v>
      </c>
      <c r="J39" s="910"/>
      <c r="K39" s="911"/>
    </row>
    <row r="40" spans="1:16" hidden="1" x14ac:dyDescent="0.35">
      <c r="A40" s="550"/>
      <c r="B40" s="915"/>
      <c r="C40" s="915"/>
      <c r="D40" s="915"/>
      <c r="E40" s="915"/>
      <c r="F40" s="916"/>
      <c r="G40" s="916"/>
      <c r="H40" s="916"/>
      <c r="I40" s="917" t="str">
        <f>IF(I33&gt;I39,"ทบทวน","ไม่เกิน")</f>
        <v>ทบทวน</v>
      </c>
    </row>
    <row r="41" spans="1:16" x14ac:dyDescent="0.35">
      <c r="A41" s="99"/>
      <c r="B41" s="919" t="s">
        <v>663</v>
      </c>
      <c r="C41" s="920"/>
      <c r="D41" s="920"/>
      <c r="E41" s="920"/>
      <c r="F41" s="921"/>
      <c r="G41" s="921"/>
      <c r="H41" s="921"/>
      <c r="I41" s="920"/>
      <c r="J41" s="922"/>
      <c r="K41" s="923"/>
    </row>
    <row r="42" spans="1:16" s="157" customFormat="1" ht="24.6" customHeight="1" x14ac:dyDescent="0.2">
      <c r="A42" s="924" t="s">
        <v>685</v>
      </c>
      <c r="B42" s="925" t="s">
        <v>1239</v>
      </c>
      <c r="C42" s="926">
        <f t="shared" ref="C42:I42" si="18">IF(C37&lt;0,0,((C37*20%)))</f>
        <v>684533.62800000317</v>
      </c>
      <c r="D42" s="926">
        <f t="shared" si="18"/>
        <v>868512.99799999595</v>
      </c>
      <c r="E42" s="926">
        <f t="shared" si="18"/>
        <v>2293668.9819999994</v>
      </c>
      <c r="F42" s="926">
        <f t="shared" si="18"/>
        <v>588502.54200000165</v>
      </c>
      <c r="G42" s="926">
        <f t="shared" si="18"/>
        <v>2081015.9959999979</v>
      </c>
      <c r="H42" s="926">
        <f t="shared" si="18"/>
        <v>463279.37857201847</v>
      </c>
      <c r="I42" s="927">
        <f t="shared" si="18"/>
        <v>845662.15199999814</v>
      </c>
      <c r="J42" s="928"/>
      <c r="K42" s="929"/>
      <c r="N42" s="930"/>
    </row>
    <row r="43" spans="1:16" x14ac:dyDescent="0.35">
      <c r="A43" s="551"/>
      <c r="B43" s="858" t="s">
        <v>1249</v>
      </c>
      <c r="C43" s="931"/>
      <c r="D43" s="931"/>
      <c r="E43" s="931"/>
      <c r="F43" s="932"/>
      <c r="G43" s="932"/>
      <c r="H43" s="932"/>
      <c r="I43" s="933" t="str">
        <f>IF(I42&gt;=(C94+C97),"ไม่เกิน","เกิน")</f>
        <v>ไม่เกิน</v>
      </c>
      <c r="J43" s="922"/>
      <c r="K43" s="923"/>
      <c r="N43" s="934"/>
    </row>
    <row r="44" spans="1:16" x14ac:dyDescent="0.35">
      <c r="A44" s="551" t="s">
        <v>43</v>
      </c>
      <c r="B44" s="849" t="s">
        <v>6538</v>
      </c>
      <c r="C44" s="850">
        <f>IFERROR(HLOOKUP($I$3,'2559'!$D$3:$AGP$31,27,0),0)</f>
        <v>5134977.3900000015</v>
      </c>
      <c r="D44" s="851">
        <f>IFERROR(HLOOKUP($I$3,'2560'!$C$3:$AHN$34,30,0),0)</f>
        <v>9605473.2599999849</v>
      </c>
      <c r="E44" s="851">
        <f>IFERROR(HLOOKUP($I$3,'2561'!$C$3:$AHN$39,34,0),0)</f>
        <v>14776876.909999993</v>
      </c>
      <c r="F44" s="852">
        <f>IFERROR(HLOOKUP($I$3,'2562'!$C$1:$AHN$36,33,0),0)</f>
        <v>4523740.3</v>
      </c>
      <c r="G44" s="853">
        <v>13716365.140000001</v>
      </c>
      <c r="H44" s="852">
        <f>HLOOKUP($I$3,กศภ2563!$C$72:$AHN$78,3,0)</f>
        <v>15726681.25</v>
      </c>
      <c r="I44" s="852">
        <f>G44</f>
        <v>13716365.140000001</v>
      </c>
      <c r="J44" s="935"/>
      <c r="K44" s="936"/>
    </row>
    <row r="45" spans="1:16" x14ac:dyDescent="0.35">
      <c r="A45" s="551" t="s">
        <v>44</v>
      </c>
      <c r="B45" s="849" t="s">
        <v>6539</v>
      </c>
      <c r="C45" s="850">
        <f>IFERROR(HLOOKUP($I$3,'2559'!$D$3:$AGP$31,28,0),0)</f>
        <v>6204206.75</v>
      </c>
      <c r="D45" s="851">
        <f>IFERROR(HLOOKUP($I$3,'2560'!$C$3:$AHN$34,31,0),0)</f>
        <v>11050179.01</v>
      </c>
      <c r="E45" s="851">
        <f>IFERROR(HLOOKUP($I$3,'2561'!$C$3:$AHN$39,35,0),0)</f>
        <v>16365983.15</v>
      </c>
      <c r="F45" s="852">
        <f>IFERROR(HLOOKUP($I$3,'2562'!$C$1:$AHN$36,34,0),0)</f>
        <v>18078127.079999998</v>
      </c>
      <c r="G45" s="853">
        <v>24717309.640000001</v>
      </c>
      <c r="H45" s="852">
        <f>HLOOKUP($I$3,กศภ2563!$C$72:$AHN$78,5,0)</f>
        <v>22066599.75</v>
      </c>
      <c r="I45" s="852">
        <f>G45</f>
        <v>24717309.640000001</v>
      </c>
      <c r="J45" s="937"/>
      <c r="K45" s="936"/>
    </row>
    <row r="46" spans="1:16" x14ac:dyDescent="0.35">
      <c r="A46" s="551" t="s">
        <v>664</v>
      </c>
      <c r="B46" s="849" t="s">
        <v>6540</v>
      </c>
      <c r="C46" s="850">
        <f>IFERROR(HLOOKUP($I$3,'2559'!$D$3:$AGP$31,29,0),0)</f>
        <v>-14496284.199999997</v>
      </c>
      <c r="D46" s="851">
        <f>IFERROR(HLOOKUP($I$3,'2560'!$C$3:$AHN$34,32,0),0)</f>
        <v>-23436869.600000001</v>
      </c>
      <c r="E46" s="851">
        <f>IFERROR(HLOOKUP($I$3,'2561'!$C$3:$AHN$39,36,0),0)</f>
        <v>-23544571.049999997</v>
      </c>
      <c r="F46" s="852">
        <f>IFERROR(HLOOKUP($I$3,'2562'!$C$1:$AHN$36,35,0),0)</f>
        <v>-26658911.48</v>
      </c>
      <c r="G46" s="938">
        <v>-16349179.199999999</v>
      </c>
      <c r="H46" s="852">
        <f>HLOOKUP($I$3,กศภ2563!$C$72:$AHN$78,6,0)</f>
        <v>-17430432.09</v>
      </c>
      <c r="I46" s="939">
        <f>G46</f>
        <v>-16349179.199999999</v>
      </c>
      <c r="J46" s="937"/>
      <c r="K46" s="936"/>
    </row>
    <row r="47" spans="1:16" x14ac:dyDescent="0.35">
      <c r="A47" s="551" t="s">
        <v>6541</v>
      </c>
      <c r="B47" s="849" t="s">
        <v>6542</v>
      </c>
      <c r="C47" s="859">
        <f t="shared" ref="C47:F47" si="19">C46+C45</f>
        <v>-8292077.4499999974</v>
      </c>
      <c r="D47" s="859">
        <f t="shared" si="19"/>
        <v>-12386690.590000002</v>
      </c>
      <c r="E47" s="859">
        <f t="shared" si="19"/>
        <v>-7178587.8999999966</v>
      </c>
      <c r="F47" s="859">
        <f t="shared" si="19"/>
        <v>-8580784.4000000022</v>
      </c>
      <c r="G47" s="860">
        <v>8368130.4400000004</v>
      </c>
      <c r="H47" s="859">
        <f>H46+H45</f>
        <v>4636167.66</v>
      </c>
      <c r="I47" s="859">
        <f>I46+I45</f>
        <v>8368130.4400000013</v>
      </c>
      <c r="J47" s="937"/>
      <c r="K47" s="936"/>
    </row>
    <row r="48" spans="1:16" x14ac:dyDescent="0.35">
      <c r="F48" s="937"/>
      <c r="G48" s="937"/>
      <c r="H48" s="937"/>
      <c r="J48" s="937"/>
      <c r="K48" s="936"/>
    </row>
    <row r="49" spans="1:11" ht="21" customHeight="1" x14ac:dyDescent="0.35">
      <c r="A49" s="940" t="s">
        <v>665</v>
      </c>
      <c r="B49" s="940"/>
      <c r="C49" s="941" t="s">
        <v>6409</v>
      </c>
      <c r="D49" s="942"/>
      <c r="E49" s="942"/>
      <c r="F49" s="943"/>
      <c r="G49" s="943"/>
      <c r="H49" s="943"/>
      <c r="I49" s="944"/>
      <c r="J49" s="945"/>
      <c r="K49" s="562"/>
    </row>
    <row r="50" spans="1:11" ht="21" customHeight="1" x14ac:dyDescent="0.35">
      <c r="A50" s="99"/>
      <c r="B50" s="946" t="s">
        <v>666</v>
      </c>
      <c r="C50" s="873">
        <f>SUM('7.WS-ยา วชภฯ'!N5)</f>
        <v>7874341.8499999996</v>
      </c>
      <c r="D50" s="947"/>
      <c r="E50" s="947"/>
      <c r="F50" s="948"/>
      <c r="G50" s="948"/>
      <c r="H50" s="948"/>
      <c r="I50" s="944"/>
    </row>
    <row r="51" spans="1:11" ht="21" customHeight="1" x14ac:dyDescent="0.35">
      <c r="A51" s="99"/>
      <c r="B51" s="949" t="s">
        <v>667</v>
      </c>
      <c r="C51" s="854">
        <f>SUM('7.WS-ยา วชภฯ'!N6)</f>
        <v>2850990.3</v>
      </c>
      <c r="D51" s="950"/>
      <c r="E51" s="951"/>
      <c r="F51" s="951"/>
      <c r="G51" s="951"/>
      <c r="H51" s="951"/>
      <c r="I51" s="951"/>
      <c r="J51" s="951"/>
    </row>
    <row r="52" spans="1:11" ht="21" customHeight="1" x14ac:dyDescent="0.35">
      <c r="A52" s="99"/>
      <c r="B52" s="949" t="s">
        <v>668</v>
      </c>
      <c r="C52" s="854">
        <f>SUM('7.WS-ยา วชภฯ'!N11)</f>
        <v>1406624</v>
      </c>
      <c r="D52" s="950"/>
      <c r="E52" s="950"/>
      <c r="F52" s="952"/>
      <c r="G52" s="952"/>
      <c r="H52" s="952"/>
      <c r="I52" s="944"/>
    </row>
    <row r="53" spans="1:11" ht="21" customHeight="1" thickBot="1" x14ac:dyDescent="0.4">
      <c r="A53" s="99"/>
      <c r="B53" s="953" t="s">
        <v>631</v>
      </c>
      <c r="C53" s="954">
        <f>SUM(C50:C52)</f>
        <v>12131956.149999999</v>
      </c>
      <c r="D53" s="950"/>
      <c r="E53" s="950"/>
      <c r="F53" s="952"/>
      <c r="G53" s="952"/>
      <c r="H53" s="952"/>
      <c r="I53" s="944"/>
    </row>
    <row r="54" spans="1:11" ht="21" customHeight="1" thickTop="1" x14ac:dyDescent="0.35"/>
    <row r="55" spans="1:11" ht="21" customHeight="1" x14ac:dyDescent="0.35">
      <c r="A55" s="940" t="s">
        <v>688</v>
      </c>
      <c r="B55" s="955"/>
      <c r="C55" s="941" t="s">
        <v>6409</v>
      </c>
      <c r="J55" s="945"/>
      <c r="K55" s="562"/>
    </row>
    <row r="56" spans="1:11" ht="21" customHeight="1" x14ac:dyDescent="0.35">
      <c r="A56" s="99"/>
      <c r="B56" s="956" t="s">
        <v>590</v>
      </c>
      <c r="C56" s="957">
        <f>SUM('8.WS-วัสดุอื่น'!N6)</f>
        <v>257942</v>
      </c>
      <c r="D56" s="958"/>
      <c r="E56" s="958"/>
      <c r="F56" s="959"/>
      <c r="G56" s="959"/>
      <c r="H56" s="959"/>
    </row>
    <row r="57" spans="1:11" ht="21" customHeight="1" x14ac:dyDescent="0.35">
      <c r="A57" s="99"/>
      <c r="B57" s="960" t="s">
        <v>591</v>
      </c>
      <c r="C57" s="961">
        <f>SUM('8.WS-วัสดุอื่น'!N7)</f>
        <v>0</v>
      </c>
      <c r="D57" s="958"/>
      <c r="E57" s="958"/>
      <c r="F57" s="959"/>
      <c r="G57" s="959"/>
      <c r="H57" s="959"/>
    </row>
    <row r="58" spans="1:11" ht="21" customHeight="1" x14ac:dyDescent="0.35">
      <c r="A58" s="99"/>
      <c r="B58" s="960" t="s">
        <v>592</v>
      </c>
      <c r="C58" s="961">
        <f>SUM('8.WS-วัสดุอื่น'!N8)</f>
        <v>480000</v>
      </c>
      <c r="D58" s="958"/>
      <c r="E58" s="958"/>
      <c r="F58" s="959"/>
      <c r="G58" s="959"/>
      <c r="H58" s="959"/>
    </row>
    <row r="59" spans="1:11" ht="21" customHeight="1" x14ac:dyDescent="0.35">
      <c r="A59" s="99"/>
      <c r="B59" s="960" t="s">
        <v>593</v>
      </c>
      <c r="C59" s="961">
        <f>SUM('8.WS-วัสดุอื่น'!N9)</f>
        <v>42500</v>
      </c>
      <c r="D59" s="958"/>
      <c r="E59" s="958"/>
      <c r="F59" s="959"/>
      <c r="G59" s="959"/>
      <c r="H59" s="959"/>
    </row>
    <row r="60" spans="1:11" ht="21" customHeight="1" x14ac:dyDescent="0.35">
      <c r="A60" s="99"/>
      <c r="B60" s="960" t="s">
        <v>594</v>
      </c>
      <c r="C60" s="961">
        <f>SUM('8.WS-วัสดุอื่น'!N10)</f>
        <v>0</v>
      </c>
      <c r="D60" s="958"/>
      <c r="E60" s="958"/>
      <c r="F60" s="959"/>
      <c r="G60" s="959"/>
      <c r="H60" s="959"/>
    </row>
    <row r="61" spans="1:11" ht="21" customHeight="1" x14ac:dyDescent="0.35">
      <c r="A61" s="99"/>
      <c r="B61" s="960" t="s">
        <v>595</v>
      </c>
      <c r="C61" s="961">
        <f>SUM('8.WS-วัสดุอื่น'!N11)</f>
        <v>83486</v>
      </c>
      <c r="D61" s="958"/>
      <c r="E61" s="958"/>
      <c r="F61" s="959"/>
      <c r="G61" s="959"/>
      <c r="H61" s="959"/>
    </row>
    <row r="62" spans="1:11" ht="21" customHeight="1" x14ac:dyDescent="0.35">
      <c r="A62" s="99"/>
      <c r="B62" s="960" t="s">
        <v>596</v>
      </c>
      <c r="C62" s="961">
        <f>SUM('8.WS-วัสดุอื่น'!N12)</f>
        <v>516709</v>
      </c>
      <c r="D62" s="958"/>
      <c r="E62" s="958"/>
      <c r="F62" s="959"/>
      <c r="G62" s="959"/>
      <c r="H62" s="959"/>
    </row>
    <row r="63" spans="1:11" ht="21" customHeight="1" x14ac:dyDescent="0.35">
      <c r="A63" s="99"/>
      <c r="B63" s="960" t="s">
        <v>597</v>
      </c>
      <c r="C63" s="961">
        <f>SUM('8.WS-วัสดุอื่น'!N13)</f>
        <v>580000</v>
      </c>
      <c r="D63" s="958"/>
      <c r="E63" s="958"/>
      <c r="F63" s="959"/>
      <c r="G63" s="959"/>
      <c r="H63" s="959"/>
    </row>
    <row r="64" spans="1:11" ht="21" customHeight="1" x14ac:dyDescent="0.35">
      <c r="A64" s="99"/>
      <c r="B64" s="960" t="s">
        <v>598</v>
      </c>
      <c r="C64" s="961">
        <f>SUM('8.WS-วัสดุอื่น'!N14)</f>
        <v>120400</v>
      </c>
      <c r="D64" s="958"/>
      <c r="E64" s="958"/>
      <c r="F64" s="959"/>
      <c r="G64" s="959"/>
      <c r="H64" s="959"/>
    </row>
    <row r="65" spans="1:14" ht="21" customHeight="1" x14ac:dyDescent="0.35">
      <c r="A65" s="99"/>
      <c r="B65" s="960" t="s">
        <v>599</v>
      </c>
      <c r="C65" s="961">
        <f>SUM('8.WS-วัสดุอื่น'!N15)</f>
        <v>127600</v>
      </c>
      <c r="D65" s="958"/>
      <c r="E65" s="958"/>
      <c r="F65" s="959"/>
      <c r="G65" s="959"/>
      <c r="H65" s="959"/>
    </row>
    <row r="66" spans="1:14" ht="21" customHeight="1" x14ac:dyDescent="0.35">
      <c r="A66" s="99"/>
      <c r="B66" s="960" t="s">
        <v>600</v>
      </c>
      <c r="C66" s="961">
        <f>SUM('8.WS-วัสดุอื่น'!N16)</f>
        <v>34700</v>
      </c>
      <c r="D66" s="958"/>
      <c r="E66" s="958"/>
      <c r="F66" s="959"/>
      <c r="G66" s="959"/>
      <c r="H66" s="959"/>
    </row>
    <row r="67" spans="1:14" ht="21" customHeight="1" x14ac:dyDescent="0.35">
      <c r="A67" s="99"/>
      <c r="B67" s="960" t="s">
        <v>1051</v>
      </c>
      <c r="C67" s="961">
        <f>SUM('8.WS-วัสดุอื่น'!N17)</f>
        <v>196291</v>
      </c>
      <c r="D67" s="958"/>
      <c r="E67" s="958"/>
      <c r="F67" s="959"/>
      <c r="G67" s="959"/>
      <c r="H67" s="959"/>
    </row>
    <row r="68" spans="1:14" ht="21" customHeight="1" thickBot="1" x14ac:dyDescent="0.4">
      <c r="A68" s="99"/>
      <c r="B68" s="953" t="s">
        <v>631</v>
      </c>
      <c r="C68" s="962">
        <f>SUM(C56:C66)</f>
        <v>2243337</v>
      </c>
      <c r="D68" s="958"/>
      <c r="E68" s="958"/>
      <c r="F68" s="959"/>
      <c r="G68" s="959"/>
      <c r="H68" s="959"/>
    </row>
    <row r="69" spans="1:14" ht="21" customHeight="1" thickTop="1" x14ac:dyDescent="0.35">
      <c r="B69" s="963"/>
      <c r="C69" s="963"/>
      <c r="D69" s="963"/>
      <c r="E69" s="963"/>
    </row>
    <row r="70" spans="1:14" ht="21" customHeight="1" x14ac:dyDescent="0.35">
      <c r="A70" s="940" t="s">
        <v>2334</v>
      </c>
      <c r="B70" s="940"/>
      <c r="C70" s="940"/>
      <c r="D70" s="942"/>
      <c r="E70" s="942"/>
      <c r="F70" s="942"/>
      <c r="G70" s="942"/>
      <c r="H70" s="942"/>
      <c r="I70" s="942"/>
      <c r="J70" s="945"/>
      <c r="K70" s="562"/>
    </row>
    <row r="71" spans="1:14" ht="21" customHeight="1" x14ac:dyDescent="0.35">
      <c r="A71" s="99"/>
      <c r="B71" s="964" t="s">
        <v>6210</v>
      </c>
      <c r="C71" s="965" t="s">
        <v>669</v>
      </c>
      <c r="D71" s="966"/>
      <c r="E71" s="966"/>
      <c r="F71" s="967"/>
      <c r="G71" s="967"/>
      <c r="H71" s="967"/>
      <c r="J71" s="968"/>
      <c r="K71" s="969"/>
    </row>
    <row r="72" spans="1:14" ht="21" customHeight="1" x14ac:dyDescent="0.35">
      <c r="A72" s="99"/>
      <c r="B72" s="970" t="s">
        <v>1218</v>
      </c>
      <c r="C72" s="961">
        <f>SUM('9.WS-แผนเจ้าหนี้การค้า'!E5)</f>
        <v>7900755.7929999996</v>
      </c>
      <c r="D72" s="971"/>
      <c r="E72" s="971"/>
      <c r="F72" s="972"/>
      <c r="G72" s="972"/>
      <c r="H72" s="972"/>
    </row>
    <row r="73" spans="1:14" ht="21" customHeight="1" x14ac:dyDescent="0.35">
      <c r="A73" s="99"/>
      <c r="B73" s="970" t="s">
        <v>1219</v>
      </c>
      <c r="C73" s="961">
        <f>SUM('9.WS-แผนเจ้าหนี้การค้า'!E6)</f>
        <v>2752924.1739999996</v>
      </c>
      <c r="D73" s="971"/>
      <c r="E73" s="971"/>
      <c r="F73" s="972"/>
      <c r="G73" s="972"/>
      <c r="H73" s="972"/>
    </row>
    <row r="74" spans="1:14" ht="21" customHeight="1" x14ac:dyDescent="0.35">
      <c r="A74" s="99"/>
      <c r="B74" s="970" t="s">
        <v>1220</v>
      </c>
      <c r="C74" s="961">
        <f>SUM('9.WS-แผนเจ้าหนี้การค้า'!E7)</f>
        <v>1876079.6740000001</v>
      </c>
      <c r="D74" s="971"/>
      <c r="E74" s="971"/>
      <c r="F74" s="972"/>
      <c r="G74" s="972"/>
      <c r="H74" s="972"/>
    </row>
    <row r="75" spans="1:14" ht="21" customHeight="1" x14ac:dyDescent="0.35">
      <c r="A75" s="99"/>
      <c r="B75" s="970" t="s">
        <v>1221</v>
      </c>
      <c r="C75" s="961">
        <f>SUM('9.WS-แผนเจ้าหนี้การค้า'!E8)</f>
        <v>5488320.1359999999</v>
      </c>
      <c r="D75" s="971"/>
      <c r="E75" s="971"/>
      <c r="F75" s="972"/>
      <c r="G75" s="972"/>
      <c r="H75" s="972"/>
    </row>
    <row r="76" spans="1:14" ht="21" customHeight="1" x14ac:dyDescent="0.35">
      <c r="A76" s="99"/>
      <c r="B76" s="970" t="s">
        <v>1222</v>
      </c>
      <c r="C76" s="961">
        <f>SUM('9.WS-แผนเจ้าหนี้การค้า'!E9)</f>
        <v>0</v>
      </c>
      <c r="D76" s="971"/>
      <c r="E76" s="971"/>
      <c r="F76" s="972"/>
      <c r="G76" s="972"/>
      <c r="H76" s="972"/>
    </row>
    <row r="77" spans="1:14" ht="21" customHeight="1" x14ac:dyDescent="0.35">
      <c r="A77" s="99"/>
      <c r="B77" s="970" t="s">
        <v>1223</v>
      </c>
      <c r="C77" s="961">
        <f>SUM('9.WS-แผนเจ้าหนี้การค้า'!E10)</f>
        <v>582983.1</v>
      </c>
      <c r="D77" s="971"/>
      <c r="E77" s="971"/>
      <c r="F77" s="972"/>
      <c r="G77" s="972"/>
      <c r="H77" s="972"/>
    </row>
    <row r="78" spans="1:14" ht="21" customHeight="1" x14ac:dyDescent="0.35">
      <c r="A78" s="99"/>
      <c r="B78" s="970" t="s">
        <v>1224</v>
      </c>
      <c r="C78" s="961">
        <f>SUM('9.WS-แผนเจ้าหนี้การค้า'!E11)</f>
        <v>2519097.105</v>
      </c>
      <c r="D78" s="971"/>
      <c r="E78" s="971"/>
      <c r="F78" s="972"/>
      <c r="G78" s="972"/>
      <c r="H78" s="972"/>
      <c r="N78" s="934"/>
    </row>
    <row r="79" spans="1:14" ht="21" customHeight="1" x14ac:dyDescent="0.35">
      <c r="A79" s="99"/>
      <c r="B79" s="970" t="s">
        <v>1225</v>
      </c>
      <c r="C79" s="961">
        <f>SUM('9.WS-แผนเจ้าหนี้การค้า'!E12)</f>
        <v>2523665.7119999998</v>
      </c>
      <c r="D79" s="971"/>
      <c r="E79" s="971"/>
      <c r="F79" s="972"/>
      <c r="G79" s="972"/>
      <c r="H79" s="972"/>
    </row>
    <row r="80" spans="1:14" ht="21" customHeight="1" thickBot="1" x14ac:dyDescent="0.4">
      <c r="A80" s="99"/>
      <c r="B80" s="953" t="s">
        <v>631</v>
      </c>
      <c r="C80" s="962">
        <f>SUM(C72:C79)</f>
        <v>23643825.694000006</v>
      </c>
      <c r="D80" s="971"/>
      <c r="E80" s="971"/>
      <c r="F80" s="972"/>
      <c r="G80" s="972"/>
      <c r="H80" s="972"/>
    </row>
    <row r="81" spans="1:11" ht="24" thickTop="1" x14ac:dyDescent="0.35"/>
    <row r="82" spans="1:11" x14ac:dyDescent="0.35">
      <c r="A82" s="973" t="s">
        <v>695</v>
      </c>
      <c r="B82" s="955"/>
      <c r="C82" s="955"/>
      <c r="F82" s="568"/>
      <c r="G82" s="568"/>
      <c r="H82" s="568"/>
      <c r="I82" s="3"/>
      <c r="J82" s="568"/>
      <c r="K82" s="560"/>
    </row>
    <row r="83" spans="1:11" x14ac:dyDescent="0.35">
      <c r="B83" s="964" t="s">
        <v>6211</v>
      </c>
      <c r="C83" s="974" t="s">
        <v>669</v>
      </c>
      <c r="D83" s="975"/>
      <c r="E83" s="975"/>
      <c r="F83" s="976"/>
      <c r="G83" s="976"/>
      <c r="H83" s="976"/>
      <c r="I83" s="977"/>
      <c r="J83" s="978"/>
    </row>
    <row r="84" spans="1:11" x14ac:dyDescent="0.35">
      <c r="B84" s="979" t="s">
        <v>2380</v>
      </c>
      <c r="C84" s="961">
        <f>SUM('10.WS-แผนบริหารจัดการลูกหนี้'!E5)</f>
        <v>33201315.786799997</v>
      </c>
      <c r="D84" s="980"/>
      <c r="E84" s="980"/>
      <c r="F84" s="978"/>
      <c r="G84" s="978"/>
      <c r="H84" s="978"/>
      <c r="I84" s="977"/>
      <c r="J84" s="978"/>
    </row>
    <row r="85" spans="1:11" x14ac:dyDescent="0.35">
      <c r="B85" s="979" t="s">
        <v>2381</v>
      </c>
      <c r="C85" s="961">
        <f>SUM('10.WS-แผนบริหารจัดการลูกหนี้'!E6)</f>
        <v>18893.7</v>
      </c>
      <c r="D85" s="980"/>
      <c r="E85" s="980"/>
      <c r="F85" s="978"/>
      <c r="G85" s="978"/>
      <c r="H85" s="978"/>
      <c r="I85" s="977"/>
      <c r="J85" s="978"/>
    </row>
    <row r="86" spans="1:11" x14ac:dyDescent="0.35">
      <c r="B86" s="979" t="s">
        <v>2382</v>
      </c>
      <c r="C86" s="961">
        <f>SUM('10.WS-แผนบริหารจัดการลูกหนี้'!E7)</f>
        <v>442498.42800000007</v>
      </c>
      <c r="D86" s="980"/>
      <c r="E86" s="980"/>
      <c r="F86" s="978"/>
      <c r="G86" s="978"/>
      <c r="H86" s="978"/>
      <c r="I86" s="977"/>
      <c r="J86" s="978"/>
    </row>
    <row r="87" spans="1:11" x14ac:dyDescent="0.35">
      <c r="B87" s="979" t="s">
        <v>2383</v>
      </c>
      <c r="C87" s="961">
        <f>SUM('10.WS-แผนบริหารจัดการลูกหนี้'!E8)</f>
        <v>3404685.5060000001</v>
      </c>
      <c r="D87" s="980"/>
      <c r="E87" s="980"/>
      <c r="F87" s="978"/>
      <c r="G87" s="978"/>
      <c r="H87" s="978"/>
      <c r="I87" s="977"/>
      <c r="J87" s="978"/>
    </row>
    <row r="88" spans="1:11" x14ac:dyDescent="0.35">
      <c r="B88" s="979" t="s">
        <v>2384</v>
      </c>
      <c r="C88" s="961">
        <f>SUM('10.WS-แผนบริหารจัดการลูกหนี้'!E9)</f>
        <v>937039.63760000002</v>
      </c>
      <c r="D88" s="980"/>
      <c r="E88" s="980"/>
      <c r="F88" s="978"/>
      <c r="G88" s="978"/>
      <c r="H88" s="978"/>
      <c r="I88" s="977"/>
      <c r="J88" s="978"/>
    </row>
    <row r="89" spans="1:11" x14ac:dyDescent="0.35">
      <c r="B89" s="979" t="s">
        <v>2385</v>
      </c>
      <c r="C89" s="961">
        <f>SUM('10.WS-แผนบริหารจัดการลูกหนี้'!E10)</f>
        <v>263252.8</v>
      </c>
      <c r="D89" s="980"/>
      <c r="E89" s="980"/>
      <c r="F89" s="978"/>
      <c r="G89" s="978"/>
      <c r="H89" s="978"/>
      <c r="I89" s="977"/>
      <c r="J89" s="978"/>
    </row>
    <row r="90" spans="1:11" x14ac:dyDescent="0.35">
      <c r="B90" s="979" t="s">
        <v>2386</v>
      </c>
      <c r="C90" s="961">
        <f>SUM('10.WS-แผนบริหารจัดการลูกหนี้'!E11)</f>
        <v>3638134.26</v>
      </c>
      <c r="D90" s="980"/>
      <c r="E90" s="980"/>
      <c r="F90" s="978"/>
      <c r="G90" s="978"/>
      <c r="H90" s="978"/>
      <c r="I90" s="977"/>
      <c r="J90" s="978"/>
    </row>
    <row r="91" spans="1:11" ht="24" thickBot="1" x14ac:dyDescent="0.4">
      <c r="B91" s="953" t="s">
        <v>631</v>
      </c>
      <c r="C91" s="954">
        <f>SUM(C84:C90)</f>
        <v>41905820.118399985</v>
      </c>
      <c r="D91" s="981"/>
      <c r="E91" s="981"/>
      <c r="F91" s="982"/>
      <c r="G91" s="982"/>
      <c r="H91" s="982"/>
      <c r="I91" s="977"/>
      <c r="J91" s="978"/>
    </row>
    <row r="92" spans="1:11" ht="24" thickTop="1" x14ac:dyDescent="0.35"/>
    <row r="93" spans="1:11" x14ac:dyDescent="0.35">
      <c r="A93" s="983" t="s">
        <v>696</v>
      </c>
      <c r="B93" s="451"/>
      <c r="C93" s="984" t="s">
        <v>669</v>
      </c>
      <c r="D93" s="985"/>
      <c r="E93" s="985"/>
      <c r="F93" s="986"/>
      <c r="G93" s="986"/>
      <c r="H93" s="986"/>
      <c r="I93" s="977"/>
      <c r="J93" s="568"/>
      <c r="K93" s="560"/>
    </row>
    <row r="94" spans="1:11" x14ac:dyDescent="0.35">
      <c r="B94" s="987" t="s">
        <v>6212</v>
      </c>
      <c r="C94" s="988">
        <f>SUM('11.WS-แผนลงทุน'!G5)</f>
        <v>761220.56</v>
      </c>
      <c r="D94" s="980"/>
      <c r="E94" s="980"/>
      <c r="F94" s="978"/>
      <c r="G94" s="978"/>
      <c r="H94" s="978"/>
      <c r="I94" s="977"/>
      <c r="J94" s="937"/>
      <c r="K94" s="936"/>
    </row>
    <row r="95" spans="1:11" x14ac:dyDescent="0.35">
      <c r="B95" s="979" t="s">
        <v>6213</v>
      </c>
      <c r="C95" s="961">
        <f>SUM('11.WS-แผนลงทุน'!G6)</f>
        <v>1456199.3599999999</v>
      </c>
      <c r="D95" s="980"/>
      <c r="E95" s="980"/>
      <c r="F95" s="978"/>
      <c r="G95" s="978"/>
      <c r="H95" s="978"/>
      <c r="I95" s="977"/>
      <c r="J95" s="937"/>
      <c r="K95" s="936"/>
    </row>
    <row r="96" spans="1:11" x14ac:dyDescent="0.35">
      <c r="B96" s="979" t="s">
        <v>6214</v>
      </c>
      <c r="C96" s="961">
        <f>SUM('11.WS-แผนลงทุน'!G7)</f>
        <v>803600</v>
      </c>
      <c r="D96" s="980"/>
      <c r="E96" s="980"/>
      <c r="F96" s="978"/>
      <c r="G96" s="978"/>
      <c r="H96" s="978"/>
      <c r="I96" s="977"/>
      <c r="J96" s="937"/>
      <c r="K96" s="936"/>
    </row>
    <row r="97" spans="1:11" x14ac:dyDescent="0.35">
      <c r="B97" s="989" t="s">
        <v>6215</v>
      </c>
      <c r="C97" s="990">
        <f>SUM('11.WS-แผนลงทุน'!G8)</f>
        <v>0</v>
      </c>
      <c r="D97" s="991"/>
      <c r="E97" s="991"/>
      <c r="F97" s="978"/>
      <c r="G97" s="978"/>
      <c r="H97" s="978"/>
      <c r="I97" s="977"/>
      <c r="J97" s="937"/>
      <c r="K97" s="936"/>
    </row>
    <row r="98" spans="1:11" x14ac:dyDescent="0.35">
      <c r="B98" s="992" t="s">
        <v>6436</v>
      </c>
      <c r="C98" s="993">
        <f>SUM('11.WS-แผนลงทุน'!G9)</f>
        <v>0</v>
      </c>
      <c r="D98" s="991"/>
      <c r="E98" s="991"/>
      <c r="F98" s="978"/>
      <c r="G98" s="978"/>
      <c r="H98" s="978"/>
      <c r="I98" s="977"/>
      <c r="J98" s="937"/>
      <c r="K98" s="936"/>
    </row>
    <row r="99" spans="1:11" ht="24" thickBot="1" x14ac:dyDescent="0.4">
      <c r="B99" s="953" t="s">
        <v>631</v>
      </c>
      <c r="C99" s="954">
        <f>SUM(C94:C98)</f>
        <v>3021019.92</v>
      </c>
      <c r="D99" s="981"/>
      <c r="E99" s="981"/>
      <c r="F99" s="982"/>
      <c r="G99" s="982"/>
      <c r="H99" s="982"/>
      <c r="I99" s="977">
        <f>SUM(I94:I96)</f>
        <v>0</v>
      </c>
    </row>
    <row r="100" spans="1:11" ht="24" thickTop="1" x14ac:dyDescent="0.35"/>
    <row r="101" spans="1:11" x14ac:dyDescent="0.35">
      <c r="A101" s="973" t="s">
        <v>697</v>
      </c>
      <c r="B101" s="955"/>
      <c r="C101" s="984" t="s">
        <v>669</v>
      </c>
      <c r="D101" s="994"/>
      <c r="E101" s="994"/>
      <c r="F101" s="986"/>
      <c r="G101" s="986"/>
      <c r="H101" s="986"/>
      <c r="I101" s="977"/>
      <c r="J101" s="986"/>
      <c r="K101" s="560"/>
    </row>
    <row r="102" spans="1:11" x14ac:dyDescent="0.35">
      <c r="B102" s="995" t="s">
        <v>720</v>
      </c>
      <c r="C102" s="957">
        <f>SUM('12.WS-แผนสนับสนุน รพ.สต.'!C16)</f>
        <v>2040000</v>
      </c>
      <c r="D102" s="996"/>
      <c r="E102" s="996"/>
      <c r="F102" s="997"/>
      <c r="G102" s="997"/>
      <c r="H102" s="997"/>
      <c r="I102" s="977"/>
      <c r="J102" s="978"/>
    </row>
    <row r="103" spans="1:11" x14ac:dyDescent="0.35">
      <c r="B103" s="998" t="s">
        <v>717</v>
      </c>
      <c r="C103" s="961">
        <v>5488637.2999999998</v>
      </c>
      <c r="D103" s="980"/>
      <c r="E103" s="980"/>
      <c r="F103" s="978"/>
      <c r="G103" s="978"/>
      <c r="H103" s="978"/>
      <c r="I103" s="977"/>
      <c r="J103" s="978"/>
    </row>
    <row r="104" spans="1:11" x14ac:dyDescent="0.35">
      <c r="B104" s="999" t="s">
        <v>589</v>
      </c>
      <c r="C104" s="961">
        <f>SUM('12.WS-แผนสนับสนุน รพ.สต.'!E16)</f>
        <v>792155.22</v>
      </c>
      <c r="D104" s="1000"/>
      <c r="E104" s="1000"/>
      <c r="F104" s="1001"/>
      <c r="G104" s="1001"/>
      <c r="H104" s="1001"/>
      <c r="I104" s="977"/>
      <c r="J104" s="978"/>
    </row>
    <row r="105" spans="1:11" x14ac:dyDescent="0.35">
      <c r="B105" s="999" t="s">
        <v>699</v>
      </c>
      <c r="C105" s="961">
        <f>SUM('12.WS-แผนสนับสนุน รพ.สต.'!F16)</f>
        <v>234593.6</v>
      </c>
      <c r="D105" s="1000"/>
      <c r="E105" s="1000"/>
      <c r="F105" s="1001"/>
      <c r="G105" s="1001"/>
      <c r="H105" s="1001"/>
      <c r="J105" s="978"/>
    </row>
    <row r="106" spans="1:11" x14ac:dyDescent="0.35">
      <c r="B106" s="999" t="s">
        <v>700</v>
      </c>
      <c r="C106" s="961">
        <f>SUM('12.WS-แผนสนับสนุน รพ.สต.'!G16)</f>
        <v>24072</v>
      </c>
      <c r="D106" s="1000"/>
      <c r="E106" s="1000"/>
      <c r="F106" s="1001"/>
      <c r="G106" s="1001"/>
      <c r="H106" s="1001"/>
      <c r="I106" s="977"/>
      <c r="J106" s="978"/>
    </row>
    <row r="107" spans="1:11" x14ac:dyDescent="0.35">
      <c r="B107" s="999" t="s">
        <v>600</v>
      </c>
      <c r="C107" s="961">
        <f>SUM('12.WS-แผนสนับสนุน รพ.สต.'!H16)</f>
        <v>42550</v>
      </c>
      <c r="D107" s="1000"/>
      <c r="E107" s="1000"/>
      <c r="F107" s="1001"/>
      <c r="G107" s="1001"/>
      <c r="H107" s="1001"/>
      <c r="I107" s="977"/>
      <c r="J107" s="978"/>
    </row>
    <row r="108" spans="1:11" x14ac:dyDescent="0.35">
      <c r="B108" s="999" t="s">
        <v>716</v>
      </c>
      <c r="C108" s="961">
        <f>SUM('12.WS-แผนสนับสนุน รพ.สต.'!I16)</f>
        <v>867600</v>
      </c>
      <c r="D108" s="1000"/>
      <c r="E108" s="1000"/>
      <c r="F108" s="1001"/>
      <c r="G108" s="1001"/>
      <c r="H108" s="1001"/>
      <c r="I108" s="977"/>
      <c r="J108" s="978"/>
    </row>
    <row r="109" spans="1:11" ht="24" thickBot="1" x14ac:dyDescent="0.4">
      <c r="B109" s="953" t="s">
        <v>631</v>
      </c>
      <c r="C109" s="954">
        <f>SUM(C102:C108)</f>
        <v>9489608.1199999992</v>
      </c>
      <c r="D109" s="981"/>
      <c r="E109" s="981"/>
      <c r="F109" s="982"/>
      <c r="G109" s="982"/>
      <c r="H109" s="982"/>
      <c r="I109" s="977">
        <f>SUM(I102:I108)</f>
        <v>0</v>
      </c>
      <c r="J109" s="978"/>
    </row>
    <row r="110" spans="1:11" ht="24" thickTop="1" x14ac:dyDescent="0.35">
      <c r="D110" s="985"/>
      <c r="E110" s="985"/>
      <c r="F110" s="978"/>
      <c r="G110" s="978"/>
      <c r="H110" s="978"/>
      <c r="I110" s="977"/>
      <c r="J110" s="978"/>
    </row>
  </sheetData>
  <sheetProtection selectLockedCells="1" selectUnlockedCells="1"/>
  <mergeCells count="4">
    <mergeCell ref="O35:P35"/>
    <mergeCell ref="O36:P36"/>
    <mergeCell ref="K3:O3"/>
    <mergeCell ref="K35:K36"/>
  </mergeCells>
  <conditionalFormatting sqref="C39:I39 C38:F38 H38:I38">
    <cfRule type="containsText" dxfId="36" priority="15" operator="containsText" text="เกินดุล">
      <formula>NOT(ISERROR(SEARCH("เกินดุล",C38)))</formula>
    </cfRule>
    <cfRule type="containsText" dxfId="35" priority="16" operator="containsText" text="ขาดดุล">
      <formula>NOT(ISERROR(SEARCH("ขาดดุล",C38)))</formula>
    </cfRule>
    <cfRule type="containsText" dxfId="34" priority="17" operator="containsText" text="เกินดุล">
      <formula>NOT(ISERROR(SEARCH("เกินดุล",C38)))</formula>
    </cfRule>
    <cfRule type="containsText" dxfId="33" priority="18" operator="containsText" text="ขาดดุล">
      <formula>NOT(ISERROR(SEARCH("ขาดดุล",C38)))</formula>
    </cfRule>
  </conditionalFormatting>
  <conditionalFormatting sqref="N5:O33">
    <cfRule type="cellIs" dxfId="32" priority="13" operator="greaterThan">
      <formula>0</formula>
    </cfRule>
    <cfRule type="cellIs" dxfId="31" priority="14" operator="lessThan">
      <formula>0</formula>
    </cfRule>
  </conditionalFormatting>
  <conditionalFormatting sqref="C37:F37 H37:I37">
    <cfRule type="cellIs" dxfId="30" priority="9" operator="lessThan">
      <formula>0</formula>
    </cfRule>
    <cfRule type="cellIs" dxfId="29" priority="10" operator="equal">
      <formula>0</formula>
    </cfRule>
    <cfRule type="cellIs" dxfId="28" priority="11" operator="lessThan">
      <formula>0</formula>
    </cfRule>
    <cfRule type="cellIs" dxfId="27" priority="12" operator="greaterThanOrEqual">
      <formula>0</formula>
    </cfRule>
  </conditionalFormatting>
  <conditionalFormatting sqref="G38">
    <cfRule type="containsText" dxfId="26" priority="5" operator="containsText" text="เกินดุล">
      <formula>NOT(ISERROR(SEARCH("เกินดุล",G38)))</formula>
    </cfRule>
    <cfRule type="containsText" dxfId="25" priority="6" operator="containsText" text="ขาดดุล">
      <formula>NOT(ISERROR(SEARCH("ขาดดุล",G38)))</formula>
    </cfRule>
    <cfRule type="containsText" dxfId="24" priority="7" operator="containsText" text="เกินดุล">
      <formula>NOT(ISERROR(SEARCH("เกินดุล",G38)))</formula>
    </cfRule>
    <cfRule type="containsText" dxfId="23" priority="8" operator="containsText" text="ขาดดุล">
      <formula>NOT(ISERROR(SEARCH("ขาดดุล",G38)))</formula>
    </cfRule>
  </conditionalFormatting>
  <conditionalFormatting sqref="G37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15748031496062992" right="0.15748031496062992" top="0.19" bottom="0.17" header="0.15748031496062992" footer="0.26"/>
  <pageSetup paperSize="9" scale="58" orientation="landscape" r:id="rId1"/>
  <headerFooter>
    <oddFooter>&amp;L
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5" defaultRowHeight="14.25" x14ac:dyDescent="0.2"/>
  <cols>
    <col min="1" max="1" width="7.25" style="174" customWidth="1"/>
    <col min="2" max="2" width="36" style="175" customWidth="1"/>
    <col min="3" max="3" width="17.375" style="175" bestFit="1" customWidth="1"/>
    <col min="4" max="8" width="15.75" style="175" bestFit="1" customWidth="1"/>
    <col min="9" max="9" width="14.625" style="175" bestFit="1" customWidth="1"/>
    <col min="10" max="17" width="15.75" style="175" bestFit="1" customWidth="1"/>
    <col min="18" max="18" width="14.625" style="175" bestFit="1" customWidth="1"/>
    <col min="19" max="20" width="15.75" style="175" bestFit="1" customWidth="1"/>
    <col min="21" max="21" width="14.625" style="175" bestFit="1" customWidth="1"/>
    <col min="22" max="22" width="15.75" style="175" bestFit="1" customWidth="1"/>
    <col min="23" max="26" width="14.625" style="175" bestFit="1" customWidth="1"/>
    <col min="27" max="27" width="17.375" style="175" bestFit="1" customWidth="1"/>
    <col min="28" max="29" width="15.75" style="175" bestFit="1" customWidth="1"/>
    <col min="30" max="30" width="14.625" style="175" bestFit="1" customWidth="1"/>
    <col min="31" max="36" width="15.75" style="175" bestFit="1" customWidth="1"/>
    <col min="37" max="37" width="14.625" style="175" bestFit="1" customWidth="1"/>
    <col min="38" max="40" width="15.75" style="175" bestFit="1" customWidth="1"/>
    <col min="41" max="41" width="14.625" style="175" bestFit="1" customWidth="1"/>
    <col min="42" max="43" width="15.75" style="175" bestFit="1" customWidth="1"/>
    <col min="44" max="44" width="14.625" style="175" bestFit="1" customWidth="1"/>
    <col min="45" max="45" width="17.375" style="175" bestFit="1" customWidth="1"/>
    <col min="46" max="50" width="15.75" style="175" bestFit="1" customWidth="1"/>
    <col min="51" max="51" width="14.625" style="175" bestFit="1" customWidth="1"/>
    <col min="52" max="53" width="15.75" style="175" bestFit="1" customWidth="1"/>
    <col min="54" max="54" width="14.625" style="175" bestFit="1" customWidth="1"/>
    <col min="55" max="56" width="15.75" style="175" bestFit="1" customWidth="1"/>
    <col min="57" max="59" width="14.625" style="175" bestFit="1" customWidth="1"/>
    <col min="60" max="60" width="17.375" style="175" bestFit="1" customWidth="1"/>
    <col min="61" max="63" width="14.625" style="175" bestFit="1" customWidth="1"/>
    <col min="64" max="65" width="15.75" style="175" bestFit="1" customWidth="1"/>
    <col min="66" max="71" width="14.625" style="175" bestFit="1" customWidth="1"/>
    <col min="72" max="72" width="15.75" style="175" bestFit="1" customWidth="1"/>
    <col min="73" max="74" width="14.625" style="175" bestFit="1" customWidth="1"/>
    <col min="75" max="75" width="17.375" style="175" bestFit="1" customWidth="1"/>
    <col min="76" max="77" width="15.75" style="175" bestFit="1" customWidth="1"/>
    <col min="78" max="78" width="14.625" style="175" bestFit="1" customWidth="1"/>
    <col min="79" max="81" width="15.75" style="175" bestFit="1" customWidth="1"/>
    <col min="82" max="83" width="14.625" style="175" bestFit="1" customWidth="1"/>
    <col min="84" max="84" width="17.375" style="175" bestFit="1" customWidth="1"/>
    <col min="85" max="86" width="15.75" style="175" bestFit="1" customWidth="1"/>
    <col min="87" max="87" width="14.625" style="175" bestFit="1" customWidth="1"/>
    <col min="88" max="91" width="15.75" style="175" bestFit="1" customWidth="1"/>
    <col min="92" max="92" width="14.625" style="175" bestFit="1" customWidth="1"/>
    <col min="93" max="93" width="15.75" style="175" bestFit="1" customWidth="1"/>
    <col min="94" max="94" width="14.625" style="175" bestFit="1" customWidth="1"/>
    <col min="95" max="95" width="15.75" style="175" bestFit="1" customWidth="1"/>
    <col min="96" max="96" width="14.625" style="175" bestFit="1" customWidth="1"/>
    <col min="97" max="97" width="17.375" style="175" bestFit="1" customWidth="1"/>
    <col min="98" max="100" width="15.75" style="175" bestFit="1" customWidth="1"/>
    <col min="101" max="101" width="14.625" style="175" bestFit="1" customWidth="1"/>
    <col min="102" max="102" width="15.75" style="175" bestFit="1" customWidth="1"/>
    <col min="103" max="104" width="14.625" style="175" bestFit="1" customWidth="1"/>
    <col min="105" max="105" width="17.375" style="175" bestFit="1" customWidth="1"/>
    <col min="106" max="111" width="15.75" style="175" bestFit="1" customWidth="1"/>
    <col min="112" max="112" width="14.625" style="175" bestFit="1" customWidth="1"/>
    <col min="113" max="116" width="15.75" style="175" bestFit="1" customWidth="1"/>
    <col min="117" max="117" width="17.375" style="175" bestFit="1" customWidth="1"/>
    <col min="118" max="123" width="15.75" style="175" bestFit="1" customWidth="1"/>
    <col min="124" max="124" width="14.625" style="175" bestFit="1" customWidth="1"/>
    <col min="125" max="125" width="17.375" style="175" bestFit="1" customWidth="1"/>
    <col min="126" max="140" width="15.75" style="175" bestFit="1" customWidth="1"/>
    <col min="141" max="141" width="14.625" style="175" bestFit="1" customWidth="1"/>
    <col min="142" max="142" width="15.75" style="175" bestFit="1" customWidth="1"/>
    <col min="143" max="143" width="17.375" style="175" bestFit="1" customWidth="1"/>
    <col min="144" max="146" width="15.75" style="175" bestFit="1" customWidth="1"/>
    <col min="147" max="148" width="14.625" style="175" bestFit="1" customWidth="1"/>
    <col min="149" max="151" width="15.75" style="175" bestFit="1" customWidth="1"/>
    <col min="152" max="152" width="17.375" style="175" bestFit="1" customWidth="1"/>
    <col min="153" max="153" width="14.625" style="175" bestFit="1" customWidth="1"/>
    <col min="154" max="158" width="15.75" style="175" bestFit="1" customWidth="1"/>
    <col min="159" max="163" width="14.625" style="175" bestFit="1" customWidth="1"/>
    <col min="164" max="164" width="15.75" style="175" bestFit="1" customWidth="1"/>
    <col min="165" max="167" width="14.625" style="175" bestFit="1" customWidth="1"/>
    <col min="168" max="169" width="15.75" style="175" bestFit="1" customWidth="1"/>
    <col min="170" max="171" width="14.625" style="175" bestFit="1" customWidth="1"/>
    <col min="172" max="172" width="17.375" style="175" bestFit="1" customWidth="1"/>
    <col min="173" max="173" width="14.625" style="175" bestFit="1" customWidth="1"/>
    <col min="174" max="183" width="15.75" style="175" bestFit="1" customWidth="1"/>
    <col min="184" max="185" width="14.625" style="175" bestFit="1" customWidth="1"/>
    <col min="186" max="186" width="17.375" style="175" bestFit="1" customWidth="1"/>
    <col min="187" max="188" width="14.625" style="175" bestFit="1" customWidth="1"/>
    <col min="189" max="190" width="15.75" style="175" bestFit="1" customWidth="1"/>
    <col min="191" max="192" width="14.625" style="175" bestFit="1" customWidth="1"/>
    <col min="193" max="193" width="15.75" style="175" bestFit="1" customWidth="1"/>
    <col min="194" max="197" width="14.625" style="175" bestFit="1" customWidth="1"/>
    <col min="198" max="199" width="15.75" style="175" bestFit="1" customWidth="1"/>
    <col min="200" max="200" width="14.625" style="175" bestFit="1" customWidth="1"/>
    <col min="201" max="201" width="15.75" style="175" bestFit="1" customWidth="1"/>
    <col min="202" max="202" width="14.625" style="175" bestFit="1" customWidth="1"/>
    <col min="203" max="204" width="15.75" style="175" bestFit="1" customWidth="1"/>
    <col min="205" max="205" width="14.625" style="175" bestFit="1" customWidth="1"/>
    <col min="206" max="206" width="15.75" style="175" bestFit="1" customWidth="1"/>
    <col min="207" max="207" width="14.625" style="175" bestFit="1" customWidth="1"/>
    <col min="208" max="209" width="15.75" style="175" bestFit="1" customWidth="1"/>
    <col min="210" max="210" width="17.375" style="175" bestFit="1" customWidth="1"/>
    <col min="211" max="215" width="15.75" style="175" bestFit="1" customWidth="1"/>
    <col min="216" max="216" width="14.625" style="175" bestFit="1" customWidth="1"/>
    <col min="217" max="217" width="17.375" style="175" bestFit="1" customWidth="1"/>
    <col min="218" max="221" width="15.75" style="175" bestFit="1" customWidth="1"/>
    <col min="222" max="222" width="14.625" style="175" bestFit="1" customWidth="1"/>
    <col min="223" max="223" width="15.75" style="175" bestFit="1" customWidth="1"/>
    <col min="224" max="224" width="14.625" style="175" bestFit="1" customWidth="1"/>
    <col min="225" max="225" width="17.375" style="175" bestFit="1" customWidth="1"/>
    <col min="226" max="228" width="15.75" style="175" bestFit="1" customWidth="1"/>
    <col min="229" max="230" width="14.625" style="175" bestFit="1" customWidth="1"/>
    <col min="231" max="231" width="15.75" style="175" bestFit="1" customWidth="1"/>
    <col min="232" max="235" width="14.625" style="175" bestFit="1" customWidth="1"/>
    <col min="236" max="236" width="15.75" style="175" bestFit="1" customWidth="1"/>
    <col min="237" max="237" width="14.625" style="175" bestFit="1" customWidth="1"/>
    <col min="238" max="238" width="15.75" style="175" bestFit="1" customWidth="1"/>
    <col min="239" max="240" width="14.625" style="175" bestFit="1" customWidth="1"/>
    <col min="241" max="241" width="17.375" style="175" bestFit="1" customWidth="1"/>
    <col min="242" max="246" width="15.75" style="175" bestFit="1" customWidth="1"/>
    <col min="247" max="251" width="14.625" style="175" bestFit="1" customWidth="1"/>
    <col min="252" max="252" width="17.375" style="175" bestFit="1" customWidth="1"/>
    <col min="253" max="256" width="15.75" style="175" bestFit="1" customWidth="1"/>
    <col min="257" max="257" width="14.625" style="175" bestFit="1" customWidth="1"/>
    <col min="258" max="258" width="15.75" style="175" bestFit="1" customWidth="1"/>
    <col min="259" max="260" width="14.625" style="175" bestFit="1" customWidth="1"/>
    <col min="261" max="262" width="15.75" style="175" bestFit="1" customWidth="1"/>
    <col min="263" max="263" width="14.625" style="175" bestFit="1" customWidth="1"/>
    <col min="264" max="264" width="17.375" style="175" bestFit="1" customWidth="1"/>
    <col min="265" max="265" width="15.75" style="175" bestFit="1" customWidth="1"/>
    <col min="266" max="269" width="14.625" style="175" bestFit="1" customWidth="1"/>
    <col min="270" max="270" width="15.75" style="175" bestFit="1" customWidth="1"/>
    <col min="271" max="271" width="14.625" style="175" bestFit="1" customWidth="1"/>
    <col min="272" max="273" width="15.75" style="175" bestFit="1" customWidth="1"/>
    <col min="274" max="274" width="14.625" style="175" bestFit="1" customWidth="1"/>
    <col min="275" max="275" width="15.75" style="175" bestFit="1" customWidth="1"/>
    <col min="276" max="276" width="14.625" style="175" bestFit="1" customWidth="1"/>
    <col min="277" max="277" width="17.375" style="175" bestFit="1" customWidth="1"/>
    <col min="278" max="278" width="15.75" style="175" bestFit="1" customWidth="1"/>
    <col min="279" max="279" width="14.625" style="175" bestFit="1" customWidth="1"/>
    <col min="280" max="283" width="15.75" style="175" bestFit="1" customWidth="1"/>
    <col min="284" max="284" width="14.625" style="175" bestFit="1" customWidth="1"/>
    <col min="285" max="285" width="17.375" style="175" bestFit="1" customWidth="1"/>
    <col min="286" max="287" width="15.75" style="175" bestFit="1" customWidth="1"/>
    <col min="288" max="288" width="14.625" style="175" bestFit="1" customWidth="1"/>
    <col min="289" max="289" width="15.75" style="175" bestFit="1" customWidth="1"/>
    <col min="290" max="290" width="14.625" style="175" bestFit="1" customWidth="1"/>
    <col min="291" max="294" width="15.75" style="175" bestFit="1" customWidth="1"/>
    <col min="295" max="299" width="14.625" style="175" bestFit="1" customWidth="1"/>
    <col min="300" max="300" width="17.375" style="175" bestFit="1" customWidth="1"/>
    <col min="301" max="306" width="15.75" style="175" bestFit="1" customWidth="1"/>
    <col min="307" max="308" width="14.625" style="175" bestFit="1" customWidth="1"/>
    <col min="309" max="312" width="15.75" style="175" bestFit="1" customWidth="1"/>
    <col min="313" max="313" width="14.625" style="175" bestFit="1" customWidth="1"/>
    <col min="314" max="314" width="15.75" style="175" bestFit="1" customWidth="1"/>
    <col min="315" max="315" width="17.375" style="175" bestFit="1" customWidth="1"/>
    <col min="316" max="316" width="15.75" style="175" bestFit="1" customWidth="1"/>
    <col min="317" max="317" width="17.375" style="175" bestFit="1" customWidth="1"/>
    <col min="318" max="322" width="15.75" style="175" bestFit="1" customWidth="1"/>
    <col min="323" max="323" width="14.625" style="175" bestFit="1" customWidth="1"/>
    <col min="324" max="324" width="15.75" style="175" bestFit="1" customWidth="1"/>
    <col min="325" max="325" width="14.625" style="175" bestFit="1" customWidth="1"/>
    <col min="326" max="326" width="15.75" style="175" bestFit="1" customWidth="1"/>
    <col min="327" max="327" width="14.625" style="175" bestFit="1" customWidth="1"/>
    <col min="328" max="329" width="15.75" style="175" bestFit="1" customWidth="1"/>
    <col min="330" max="330" width="14.625" style="175" bestFit="1" customWidth="1"/>
    <col min="331" max="331" width="17.375" style="175" bestFit="1" customWidth="1"/>
    <col min="332" max="332" width="15.75" style="175" bestFit="1" customWidth="1"/>
    <col min="333" max="333" width="17.375" style="175" bestFit="1" customWidth="1"/>
    <col min="334" max="342" width="15.75" style="175" bestFit="1" customWidth="1"/>
    <col min="343" max="343" width="17.375" style="175" bestFit="1" customWidth="1"/>
    <col min="344" max="344" width="15.75" style="175" bestFit="1" customWidth="1"/>
    <col min="345" max="347" width="14.625" style="175" bestFit="1" customWidth="1"/>
    <col min="348" max="351" width="15.75" style="175" bestFit="1" customWidth="1"/>
    <col min="352" max="354" width="14.625" style="175" bestFit="1" customWidth="1"/>
    <col min="355" max="355" width="17.375" style="175" bestFit="1" customWidth="1"/>
    <col min="356" max="363" width="15.75" style="175" bestFit="1" customWidth="1"/>
    <col min="364" max="365" width="14.625" style="175" bestFit="1" customWidth="1"/>
    <col min="366" max="366" width="17.375" style="175" bestFit="1" customWidth="1"/>
    <col min="367" max="367" width="15.75" style="175" bestFit="1" customWidth="1"/>
    <col min="368" max="368" width="14.625" style="175" bestFit="1" customWidth="1"/>
    <col min="369" max="369" width="15.75" style="175" bestFit="1" customWidth="1"/>
    <col min="370" max="370" width="14.625" style="175" bestFit="1" customWidth="1"/>
    <col min="371" max="373" width="15.75" style="175" bestFit="1" customWidth="1"/>
    <col min="374" max="374" width="14.625" style="175" bestFit="1" customWidth="1"/>
    <col min="375" max="376" width="15.75" style="175" bestFit="1" customWidth="1"/>
    <col min="377" max="377" width="14.625" style="175" bestFit="1" customWidth="1"/>
    <col min="378" max="378" width="15.75" style="175" bestFit="1" customWidth="1"/>
    <col min="379" max="384" width="14.625" style="175" bestFit="1" customWidth="1"/>
    <col min="385" max="385" width="17.375" style="175" bestFit="1" customWidth="1"/>
    <col min="386" max="387" width="15.75" style="175" bestFit="1" customWidth="1"/>
    <col min="388" max="388" width="14.625" style="175" bestFit="1" customWidth="1"/>
    <col min="389" max="390" width="15.75" style="175" bestFit="1" customWidth="1"/>
    <col min="391" max="391" width="14.625" style="175" bestFit="1" customWidth="1"/>
    <col min="392" max="392" width="17.375" style="175" bestFit="1" customWidth="1"/>
    <col min="393" max="398" width="15.75" style="175" bestFit="1" customWidth="1"/>
    <col min="399" max="400" width="14.625" style="175" bestFit="1" customWidth="1"/>
    <col min="401" max="401" width="17.375" style="175" bestFit="1" customWidth="1"/>
    <col min="402" max="405" width="15.75" style="175" bestFit="1" customWidth="1"/>
    <col min="406" max="406" width="14.625" style="175" bestFit="1" customWidth="1"/>
    <col min="407" max="407" width="15.75" style="175" bestFit="1" customWidth="1"/>
    <col min="408" max="408" width="14.625" style="175" bestFit="1" customWidth="1"/>
    <col min="409" max="413" width="15.75" style="175" bestFit="1" customWidth="1"/>
    <col min="414" max="415" width="14.625" style="175" bestFit="1" customWidth="1"/>
    <col min="416" max="416" width="17.375" style="175" bestFit="1" customWidth="1"/>
    <col min="417" max="417" width="14.625" style="175" bestFit="1" customWidth="1"/>
    <col min="418" max="418" width="15.75" style="175" bestFit="1" customWidth="1"/>
    <col min="419" max="419" width="14.625" style="175" bestFit="1" customWidth="1"/>
    <col min="420" max="421" width="15.75" style="175" bestFit="1" customWidth="1"/>
    <col min="422" max="423" width="14.625" style="175" bestFit="1" customWidth="1"/>
    <col min="424" max="427" width="15.75" style="175" bestFit="1" customWidth="1"/>
    <col min="428" max="428" width="14.625" style="175" bestFit="1" customWidth="1"/>
    <col min="429" max="429" width="15.75" style="175" bestFit="1" customWidth="1"/>
    <col min="430" max="433" width="14.625" style="175" bestFit="1" customWidth="1"/>
    <col min="434" max="434" width="17.375" style="175" bestFit="1" customWidth="1"/>
    <col min="435" max="442" width="15.75" style="175" bestFit="1" customWidth="1"/>
    <col min="443" max="443" width="14.625" style="175" bestFit="1" customWidth="1"/>
    <col min="444" max="444" width="15.75" style="175" bestFit="1" customWidth="1"/>
    <col min="445" max="445" width="14.625" style="175" bestFit="1" customWidth="1"/>
    <col min="446" max="450" width="15.75" style="175" bestFit="1" customWidth="1"/>
    <col min="451" max="452" width="14.625" style="175" bestFit="1" customWidth="1"/>
    <col min="453" max="454" width="15.75" style="175" bestFit="1" customWidth="1"/>
    <col min="455" max="459" width="14.625" style="175" bestFit="1" customWidth="1"/>
    <col min="460" max="460" width="17.375" style="175" bestFit="1" customWidth="1"/>
    <col min="461" max="461" width="14.625" style="175" bestFit="1" customWidth="1"/>
    <col min="462" max="465" width="15.75" style="175" bestFit="1" customWidth="1"/>
    <col min="466" max="466" width="14.625" style="175" bestFit="1" customWidth="1"/>
    <col min="467" max="468" width="15.75" style="175" bestFit="1" customWidth="1"/>
    <col min="469" max="472" width="14.625" style="175" bestFit="1" customWidth="1"/>
    <col min="473" max="473" width="17.375" style="175" bestFit="1" customWidth="1"/>
    <col min="474" max="483" width="15.75" style="175" bestFit="1" customWidth="1"/>
    <col min="484" max="485" width="14.625" style="175" bestFit="1" customWidth="1"/>
    <col min="486" max="486" width="15.75" style="175" bestFit="1" customWidth="1"/>
    <col min="487" max="488" width="14.625" style="175" bestFit="1" customWidth="1"/>
    <col min="489" max="489" width="15.75" style="175" bestFit="1" customWidth="1"/>
    <col min="490" max="492" width="14.625" style="175" bestFit="1" customWidth="1"/>
    <col min="493" max="493" width="17.375" style="175" bestFit="1" customWidth="1"/>
    <col min="494" max="494" width="14.625" style="175" bestFit="1" customWidth="1"/>
    <col min="495" max="496" width="15.75" style="175" bestFit="1" customWidth="1"/>
    <col min="497" max="499" width="14.625" style="175" bestFit="1" customWidth="1"/>
    <col min="500" max="500" width="15.75" style="175" bestFit="1" customWidth="1"/>
    <col min="501" max="502" width="14.625" style="175" bestFit="1" customWidth="1"/>
    <col min="503" max="504" width="15.75" style="175" bestFit="1" customWidth="1"/>
    <col min="505" max="506" width="14.625" style="175" bestFit="1" customWidth="1"/>
    <col min="507" max="508" width="15.75" style="175" bestFit="1" customWidth="1"/>
    <col min="509" max="511" width="14.625" style="175" bestFit="1" customWidth="1"/>
    <col min="512" max="514" width="15.75" style="175" bestFit="1" customWidth="1"/>
    <col min="515" max="515" width="14.625" style="175" bestFit="1" customWidth="1"/>
    <col min="516" max="517" width="15.75" style="175" bestFit="1" customWidth="1"/>
    <col min="518" max="518" width="14.625" style="175" bestFit="1" customWidth="1"/>
    <col min="519" max="524" width="15.75" style="175" bestFit="1" customWidth="1"/>
    <col min="525" max="526" width="14.625" style="175" bestFit="1" customWidth="1"/>
    <col min="527" max="527" width="17.375" style="175" bestFit="1" customWidth="1"/>
    <col min="528" max="529" width="14.625" style="175" bestFit="1" customWidth="1"/>
    <col min="530" max="532" width="15.75" style="175" bestFit="1" customWidth="1"/>
    <col min="533" max="533" width="14.625" style="175" bestFit="1" customWidth="1"/>
    <col min="534" max="534" width="15.75" style="175" bestFit="1" customWidth="1"/>
    <col min="535" max="535" width="14.625" style="175" bestFit="1" customWidth="1"/>
    <col min="536" max="537" width="15.75" style="175" bestFit="1" customWidth="1"/>
    <col min="538" max="539" width="14.625" style="175" bestFit="1" customWidth="1"/>
    <col min="540" max="540" width="15.75" style="175" bestFit="1" customWidth="1"/>
    <col min="541" max="542" width="14.625" style="175" bestFit="1" customWidth="1"/>
    <col min="543" max="543" width="15.75" style="175" bestFit="1" customWidth="1"/>
    <col min="544" max="544" width="14.625" style="175" bestFit="1" customWidth="1"/>
    <col min="545" max="545" width="17.375" style="175" bestFit="1" customWidth="1"/>
    <col min="546" max="546" width="15.75" style="175" bestFit="1" customWidth="1"/>
    <col min="547" max="548" width="14.625" style="175" bestFit="1" customWidth="1"/>
    <col min="549" max="549" width="15.75" style="175" bestFit="1" customWidth="1"/>
    <col min="550" max="553" width="14.625" style="175" bestFit="1" customWidth="1"/>
    <col min="554" max="559" width="15.75" style="175" bestFit="1" customWidth="1"/>
    <col min="560" max="560" width="17.375" style="175" bestFit="1" customWidth="1"/>
    <col min="561" max="563" width="15.75" style="175" bestFit="1" customWidth="1"/>
    <col min="564" max="564" width="14.625" style="175" bestFit="1" customWidth="1"/>
    <col min="565" max="566" width="15.75" style="175" bestFit="1" customWidth="1"/>
    <col min="567" max="568" width="14.625" style="175" bestFit="1" customWidth="1"/>
    <col min="569" max="573" width="15.75" style="175" bestFit="1" customWidth="1"/>
    <col min="574" max="577" width="14.625" style="175" bestFit="1" customWidth="1"/>
    <col min="578" max="578" width="15.75" style="175" bestFit="1" customWidth="1"/>
    <col min="579" max="581" width="14.625" style="175" bestFit="1" customWidth="1"/>
    <col min="582" max="582" width="17.375" style="175" bestFit="1" customWidth="1"/>
    <col min="583" max="594" width="15.75" style="175" bestFit="1" customWidth="1"/>
    <col min="595" max="596" width="14.625" style="175" bestFit="1" customWidth="1"/>
    <col min="597" max="597" width="17.375" style="175" bestFit="1" customWidth="1"/>
    <col min="598" max="600" width="15.75" style="175" bestFit="1" customWidth="1"/>
    <col min="601" max="601" width="14.625" style="175" bestFit="1" customWidth="1"/>
    <col min="602" max="618" width="15.75" style="175" bestFit="1" customWidth="1"/>
    <col min="619" max="620" width="14.625" style="175" bestFit="1" customWidth="1"/>
    <col min="621" max="621" width="15.75" style="175" bestFit="1" customWidth="1"/>
    <col min="622" max="623" width="14.625" style="175" bestFit="1" customWidth="1"/>
    <col min="624" max="625" width="15.75" style="175" bestFit="1" customWidth="1"/>
    <col min="626" max="629" width="14.625" style="175" bestFit="1" customWidth="1"/>
    <col min="630" max="630" width="17.375" style="175" bestFit="1" customWidth="1"/>
    <col min="631" max="640" width="15.75" style="175" bestFit="1" customWidth="1"/>
    <col min="641" max="642" width="14.625" style="175" bestFit="1" customWidth="1"/>
    <col min="643" max="644" width="15.75" style="175" bestFit="1" customWidth="1"/>
    <col min="645" max="652" width="14.625" style="175" bestFit="1" customWidth="1"/>
    <col min="653" max="653" width="17.375" style="175" bestFit="1" customWidth="1"/>
    <col min="654" max="659" width="15.75" style="175" bestFit="1" customWidth="1"/>
    <col min="660" max="660" width="14.625" style="175" bestFit="1" customWidth="1"/>
    <col min="661" max="664" width="15.75" style="175" bestFit="1" customWidth="1"/>
    <col min="665" max="669" width="14.625" style="175" bestFit="1" customWidth="1"/>
    <col min="670" max="672" width="15.75" style="175" bestFit="1" customWidth="1"/>
    <col min="673" max="673" width="14.625" style="175" bestFit="1" customWidth="1"/>
    <col min="674" max="674" width="15.75" style="175" bestFit="1" customWidth="1"/>
    <col min="675" max="676" width="14.625" style="175" bestFit="1" customWidth="1"/>
    <col min="677" max="677" width="15.75" style="175" bestFit="1" customWidth="1"/>
    <col min="678" max="678" width="14.625" style="175" bestFit="1" customWidth="1"/>
    <col min="679" max="680" width="15.75" style="175" bestFit="1" customWidth="1"/>
    <col min="681" max="684" width="14.625" style="175" bestFit="1" customWidth="1"/>
    <col min="685" max="685" width="15.75" style="175" bestFit="1" customWidth="1"/>
    <col min="686" max="686" width="17.375" style="175" bestFit="1" customWidth="1"/>
    <col min="687" max="687" width="14.625" style="175" bestFit="1" customWidth="1"/>
    <col min="688" max="690" width="15.75" style="175" bestFit="1" customWidth="1"/>
    <col min="691" max="691" width="14.625" style="175" bestFit="1" customWidth="1"/>
    <col min="692" max="695" width="15.75" style="175" bestFit="1" customWidth="1"/>
    <col min="696" max="698" width="14.625" style="175" bestFit="1" customWidth="1"/>
    <col min="699" max="699" width="15.75" style="175" bestFit="1" customWidth="1"/>
    <col min="700" max="701" width="14.625" style="175" bestFit="1" customWidth="1"/>
    <col min="702" max="702" width="15.75" style="175" bestFit="1" customWidth="1"/>
    <col min="703" max="707" width="14.625" style="175" bestFit="1" customWidth="1"/>
    <col min="708" max="708" width="15.75" style="175" bestFit="1" customWidth="1"/>
    <col min="709" max="709" width="14.625" style="175" bestFit="1" customWidth="1"/>
    <col min="710" max="710" width="15.75" style="175" bestFit="1" customWidth="1"/>
    <col min="711" max="712" width="14.625" style="175" bestFit="1" customWidth="1"/>
    <col min="713" max="713" width="15.75" style="175" bestFit="1" customWidth="1"/>
    <col min="714" max="714" width="14.625" style="175" bestFit="1" customWidth="1"/>
    <col min="715" max="715" width="17.375" style="175" bestFit="1" customWidth="1"/>
    <col min="716" max="716" width="15.75" style="175" bestFit="1" customWidth="1"/>
    <col min="717" max="717" width="14.625" style="175" bestFit="1" customWidth="1"/>
    <col min="718" max="723" width="15.75" style="175" bestFit="1" customWidth="1"/>
    <col min="724" max="724" width="14.625" style="175" bestFit="1" customWidth="1"/>
    <col min="725" max="727" width="15.75" style="175" bestFit="1" customWidth="1"/>
    <col min="728" max="728" width="14.625" style="175" bestFit="1" customWidth="1"/>
    <col min="729" max="730" width="15.75" style="175" bestFit="1" customWidth="1"/>
    <col min="731" max="731" width="14.625" style="175" bestFit="1" customWidth="1"/>
    <col min="732" max="732" width="15.75" style="175" bestFit="1" customWidth="1"/>
    <col min="733" max="733" width="14.625" style="175" bestFit="1" customWidth="1"/>
    <col min="734" max="735" width="15.75" style="175" bestFit="1" customWidth="1"/>
    <col min="736" max="740" width="14.625" style="175" bestFit="1" customWidth="1"/>
    <col min="741" max="742" width="15.75" style="175" bestFit="1" customWidth="1"/>
    <col min="743" max="743" width="14.625" style="175" bestFit="1" customWidth="1"/>
    <col min="744" max="746" width="15.75" style="175" bestFit="1" customWidth="1"/>
    <col min="747" max="747" width="14.625" style="175" bestFit="1" customWidth="1"/>
    <col min="748" max="748" width="15.75" style="175" bestFit="1" customWidth="1"/>
    <col min="749" max="749" width="14.625" style="175" bestFit="1" customWidth="1"/>
    <col min="750" max="750" width="17.375" style="175" bestFit="1" customWidth="1"/>
    <col min="751" max="751" width="14.625" style="175" bestFit="1" customWidth="1"/>
    <col min="752" max="752" width="15.75" style="175" bestFit="1" customWidth="1"/>
    <col min="753" max="754" width="14.625" style="175" bestFit="1" customWidth="1"/>
    <col min="755" max="755" width="15.75" style="175" bestFit="1" customWidth="1"/>
    <col min="756" max="758" width="14.625" style="175" bestFit="1" customWidth="1"/>
    <col min="759" max="759" width="15.75" style="175" bestFit="1" customWidth="1"/>
    <col min="760" max="760" width="14.625" style="175" bestFit="1" customWidth="1"/>
    <col min="761" max="761" width="17.375" style="175" bestFit="1" customWidth="1"/>
    <col min="762" max="762" width="14.625" style="175" bestFit="1" customWidth="1"/>
    <col min="763" max="764" width="15.75" style="175" bestFit="1" customWidth="1"/>
    <col min="765" max="765" width="14.625" style="175" bestFit="1" customWidth="1"/>
    <col min="766" max="769" width="15.75" style="175" bestFit="1" customWidth="1"/>
    <col min="770" max="770" width="14.625" style="175" bestFit="1" customWidth="1"/>
    <col min="771" max="777" width="15.75" style="175" bestFit="1" customWidth="1"/>
    <col min="778" max="783" width="14.625" style="175" bestFit="1" customWidth="1"/>
    <col min="784" max="785" width="15.75" style="175" bestFit="1" customWidth="1"/>
    <col min="786" max="792" width="14.625" style="175" bestFit="1" customWidth="1"/>
    <col min="793" max="793" width="17.375" style="175" bestFit="1" customWidth="1"/>
    <col min="794" max="796" width="15.75" style="175" bestFit="1" customWidth="1"/>
    <col min="797" max="798" width="14.625" style="175" bestFit="1" customWidth="1"/>
    <col min="799" max="799" width="15.75" style="175" bestFit="1" customWidth="1"/>
    <col min="800" max="800" width="14.625" style="175" bestFit="1" customWidth="1"/>
    <col min="801" max="801" width="17.375" style="175" bestFit="1" customWidth="1"/>
    <col min="802" max="809" width="15.75" style="175" bestFit="1" customWidth="1"/>
    <col min="810" max="810" width="14.625" style="175" bestFit="1" customWidth="1"/>
    <col min="811" max="812" width="15.75" style="175" bestFit="1" customWidth="1"/>
    <col min="813" max="813" width="14.625" style="175" bestFit="1" customWidth="1"/>
    <col min="814" max="816" width="15.75" style="175" bestFit="1" customWidth="1"/>
    <col min="817" max="817" width="14.625" style="175" bestFit="1" customWidth="1"/>
    <col min="818" max="818" width="15.75" style="175" bestFit="1" customWidth="1"/>
    <col min="819" max="819" width="14.625" style="175" bestFit="1" customWidth="1"/>
    <col min="820" max="820" width="15.75" style="175" bestFit="1" customWidth="1"/>
    <col min="821" max="821" width="17.375" style="175" bestFit="1" customWidth="1"/>
    <col min="822" max="828" width="15.75" style="175" bestFit="1" customWidth="1"/>
    <col min="829" max="830" width="14.625" style="175" bestFit="1" customWidth="1"/>
    <col min="831" max="831" width="17.375" style="175" bestFit="1" customWidth="1"/>
    <col min="832" max="843" width="15.75" style="175" bestFit="1" customWidth="1"/>
    <col min="844" max="844" width="17.375" style="175" bestFit="1" customWidth="1"/>
    <col min="845" max="849" width="15.75" style="175" bestFit="1" customWidth="1"/>
    <col min="850" max="850" width="14.625" style="175" bestFit="1" customWidth="1"/>
    <col min="851" max="852" width="15.75" style="175" bestFit="1" customWidth="1"/>
    <col min="853" max="853" width="14.625" style="175" bestFit="1" customWidth="1"/>
    <col min="854" max="854" width="15.75" style="175" bestFit="1" customWidth="1"/>
    <col min="855" max="855" width="14.625" style="175" bestFit="1" customWidth="1"/>
    <col min="856" max="856" width="17.375" style="175" bestFit="1" customWidth="1"/>
    <col min="857" max="857" width="14.625" style="175" bestFit="1" customWidth="1"/>
    <col min="858" max="861" width="15.75" style="175" bestFit="1" customWidth="1"/>
    <col min="862" max="862" width="14.625" style="175" bestFit="1" customWidth="1"/>
    <col min="863" max="863" width="15.75" style="175" bestFit="1" customWidth="1"/>
    <col min="864" max="864" width="14.625" style="175" bestFit="1" customWidth="1"/>
    <col min="865" max="865" width="15.75" style="175" bestFit="1" customWidth="1"/>
    <col min="866" max="866" width="14.625" style="175" bestFit="1" customWidth="1"/>
    <col min="867" max="867" width="17.375" style="175" bestFit="1" customWidth="1"/>
    <col min="868" max="872" width="15.75" style="175" bestFit="1" customWidth="1"/>
    <col min="873" max="874" width="14.625" style="175" bestFit="1" customWidth="1"/>
    <col min="875" max="876" width="17.375" style="175" bestFit="1" customWidth="1"/>
    <col min="877" max="882" width="15.75" style="175" bestFit="1" customWidth="1"/>
    <col min="883" max="883" width="14.625" style="175" bestFit="1" customWidth="1"/>
    <col min="884" max="885" width="15.75" style="175" bestFit="1" customWidth="1"/>
    <col min="886" max="887" width="14.625" style="175" bestFit="1" customWidth="1"/>
    <col min="888" max="888" width="15.75" style="175" bestFit="1" customWidth="1"/>
    <col min="889" max="889" width="14.625" style="175" bestFit="1" customWidth="1"/>
    <col min="890" max="890" width="15.75" style="175" bestFit="1" customWidth="1"/>
    <col min="891" max="891" width="14.625" style="175" bestFit="1" customWidth="1"/>
    <col min="892" max="896" width="15.75" style="175" bestFit="1" customWidth="1"/>
    <col min="897" max="898" width="14.625" style="175" bestFit="1" customWidth="1"/>
    <col min="899" max="899" width="19.75" style="175" bestFit="1" customWidth="1"/>
    <col min="900" max="900" width="8.75" style="175"/>
    <col min="901" max="901" width="14.875" style="175" bestFit="1" customWidth="1"/>
    <col min="902" max="16384" width="8.75" style="175"/>
  </cols>
  <sheetData>
    <row r="1" spans="1:901" s="173" customFormat="1" x14ac:dyDescent="0.2">
      <c r="A1" s="174" t="s">
        <v>1332</v>
      </c>
      <c r="B1" s="175" t="s">
        <v>1333</v>
      </c>
      <c r="C1" s="21">
        <v>10713</v>
      </c>
      <c r="D1" s="21">
        <v>11119</v>
      </c>
      <c r="E1" s="21">
        <v>11120</v>
      </c>
      <c r="F1" s="21">
        <v>11121</v>
      </c>
      <c r="G1" s="21">
        <v>11122</v>
      </c>
      <c r="H1" s="21">
        <v>11123</v>
      </c>
      <c r="I1" s="21">
        <v>11124</v>
      </c>
      <c r="J1" s="21">
        <v>11125</v>
      </c>
      <c r="K1" s="21">
        <v>11126</v>
      </c>
      <c r="L1" s="21">
        <v>11127</v>
      </c>
      <c r="M1" s="21">
        <v>11128</v>
      </c>
      <c r="N1" s="21">
        <v>11129</v>
      </c>
      <c r="O1" s="21">
        <v>11130</v>
      </c>
      <c r="P1" s="21">
        <v>11131</v>
      </c>
      <c r="Q1" s="21">
        <v>11132</v>
      </c>
      <c r="R1" s="21">
        <v>11133</v>
      </c>
      <c r="S1" s="21">
        <v>11134</v>
      </c>
      <c r="T1" s="21">
        <v>11135</v>
      </c>
      <c r="U1" s="21">
        <v>11136</v>
      </c>
      <c r="V1" s="21">
        <v>11137</v>
      </c>
      <c r="W1" s="21">
        <v>11138</v>
      </c>
      <c r="X1" s="21">
        <v>11139</v>
      </c>
      <c r="Y1" s="21">
        <v>11643</v>
      </c>
      <c r="Z1" s="21">
        <v>23736</v>
      </c>
      <c r="AA1" s="21">
        <v>10674</v>
      </c>
      <c r="AB1" s="21">
        <v>11189</v>
      </c>
      <c r="AC1" s="21">
        <v>11190</v>
      </c>
      <c r="AD1" s="21">
        <v>11191</v>
      </c>
      <c r="AE1" s="21">
        <v>11192</v>
      </c>
      <c r="AF1" s="21">
        <v>11193</v>
      </c>
      <c r="AG1" s="21">
        <v>11194</v>
      </c>
      <c r="AH1" s="21">
        <v>11195</v>
      </c>
      <c r="AI1" s="21">
        <v>11196</v>
      </c>
      <c r="AJ1" s="21">
        <v>11197</v>
      </c>
      <c r="AK1" s="21">
        <v>11198</v>
      </c>
      <c r="AL1" s="21">
        <v>11199</v>
      </c>
      <c r="AM1" s="21">
        <v>11200</v>
      </c>
      <c r="AN1" s="21">
        <v>11201</v>
      </c>
      <c r="AO1" s="21">
        <v>11202</v>
      </c>
      <c r="AP1" s="21">
        <v>11454</v>
      </c>
      <c r="AQ1" s="21">
        <v>15012</v>
      </c>
      <c r="AR1" s="21">
        <v>28823</v>
      </c>
      <c r="AS1" s="21">
        <v>10715</v>
      </c>
      <c r="AT1" s="21">
        <v>11166</v>
      </c>
      <c r="AU1" s="21">
        <v>11167</v>
      </c>
      <c r="AV1" s="21">
        <v>11169</v>
      </c>
      <c r="AW1" s="21">
        <v>11170</v>
      </c>
      <c r="AX1" s="21">
        <v>11171</v>
      </c>
      <c r="AY1" s="21">
        <v>11172</v>
      </c>
      <c r="AZ1" s="21">
        <v>11452</v>
      </c>
      <c r="BA1" s="21">
        <v>10719</v>
      </c>
      <c r="BB1" s="21">
        <v>11203</v>
      </c>
      <c r="BC1" s="21">
        <v>11204</v>
      </c>
      <c r="BD1" s="21">
        <v>11205</v>
      </c>
      <c r="BE1" s="21">
        <v>11206</v>
      </c>
      <c r="BF1" s="21">
        <v>11207</v>
      </c>
      <c r="BG1" s="21">
        <v>11208</v>
      </c>
      <c r="BH1" s="21">
        <v>10716</v>
      </c>
      <c r="BI1" s="21">
        <v>11173</v>
      </c>
      <c r="BJ1" s="21">
        <v>11174</v>
      </c>
      <c r="BK1" s="21">
        <v>11175</v>
      </c>
      <c r="BL1" s="21">
        <v>11176</v>
      </c>
      <c r="BM1" s="21">
        <v>11177</v>
      </c>
      <c r="BN1" s="21">
        <v>11178</v>
      </c>
      <c r="BO1" s="21">
        <v>11179</v>
      </c>
      <c r="BP1" s="21">
        <v>11180</v>
      </c>
      <c r="BQ1" s="21">
        <v>11181</v>
      </c>
      <c r="BR1" s="21">
        <v>11182</v>
      </c>
      <c r="BS1" s="21">
        <v>11183</v>
      </c>
      <c r="BT1" s="21">
        <v>11453</v>
      </c>
      <c r="BU1" s="21">
        <v>11625</v>
      </c>
      <c r="BV1" s="21">
        <v>25017</v>
      </c>
      <c r="BW1" s="21">
        <v>10717</v>
      </c>
      <c r="BX1" s="21">
        <v>10718</v>
      </c>
      <c r="BY1" s="21">
        <v>11184</v>
      </c>
      <c r="BZ1" s="21">
        <v>11185</v>
      </c>
      <c r="CA1" s="21">
        <v>11186</v>
      </c>
      <c r="CB1" s="21">
        <v>11187</v>
      </c>
      <c r="CC1" s="21">
        <v>11188</v>
      </c>
      <c r="CD1" s="21">
        <v>40744</v>
      </c>
      <c r="CE1" s="21">
        <v>40745</v>
      </c>
      <c r="CF1" s="21">
        <v>10672</v>
      </c>
      <c r="CG1" s="21">
        <v>11146</v>
      </c>
      <c r="CH1" s="21">
        <v>11147</v>
      </c>
      <c r="CI1" s="21">
        <v>11148</v>
      </c>
      <c r="CJ1" s="21">
        <v>11149</v>
      </c>
      <c r="CK1" s="21">
        <v>11150</v>
      </c>
      <c r="CL1" s="21">
        <v>11151</v>
      </c>
      <c r="CM1" s="21">
        <v>11152</v>
      </c>
      <c r="CN1" s="21">
        <v>11153</v>
      </c>
      <c r="CO1" s="21">
        <v>11154</v>
      </c>
      <c r="CP1" s="21">
        <v>11155</v>
      </c>
      <c r="CQ1" s="21">
        <v>11156</v>
      </c>
      <c r="CR1" s="21">
        <v>11157</v>
      </c>
      <c r="CS1" s="21">
        <v>10714</v>
      </c>
      <c r="CT1" s="21">
        <v>11140</v>
      </c>
      <c r="CU1" s="21">
        <v>11141</v>
      </c>
      <c r="CV1" s="21">
        <v>11142</v>
      </c>
      <c r="CW1" s="21">
        <v>11143</v>
      </c>
      <c r="CX1" s="21">
        <v>11144</v>
      </c>
      <c r="CY1" s="21">
        <v>11145</v>
      </c>
      <c r="CZ1" s="21">
        <v>24956</v>
      </c>
      <c r="DA1" s="21">
        <v>10727</v>
      </c>
      <c r="DB1" s="21">
        <v>11264</v>
      </c>
      <c r="DC1" s="21">
        <v>11265</v>
      </c>
      <c r="DD1" s="21">
        <v>11266</v>
      </c>
      <c r="DE1" s="21">
        <v>11267</v>
      </c>
      <c r="DF1" s="21">
        <v>11268</v>
      </c>
      <c r="DG1" s="21">
        <v>11269</v>
      </c>
      <c r="DH1" s="21">
        <v>11270</v>
      </c>
      <c r="DI1" s="21">
        <v>11271</v>
      </c>
      <c r="DJ1" s="21">
        <v>11272</v>
      </c>
      <c r="DK1" s="21">
        <v>11457</v>
      </c>
      <c r="DL1" s="21">
        <v>10722</v>
      </c>
      <c r="DM1" s="21">
        <v>10723</v>
      </c>
      <c r="DN1" s="21">
        <v>11238</v>
      </c>
      <c r="DO1" s="21">
        <v>11239</v>
      </c>
      <c r="DP1" s="21">
        <v>11240</v>
      </c>
      <c r="DQ1" s="21">
        <v>11241</v>
      </c>
      <c r="DR1" s="21">
        <v>11242</v>
      </c>
      <c r="DS1" s="21">
        <v>11243</v>
      </c>
      <c r="DT1" s="21">
        <v>27443</v>
      </c>
      <c r="DU1" s="21">
        <v>10676</v>
      </c>
      <c r="DV1" s="21">
        <v>11251</v>
      </c>
      <c r="DW1" s="21">
        <v>11252</v>
      </c>
      <c r="DX1" s="21">
        <v>11253</v>
      </c>
      <c r="DY1" s="21">
        <v>11254</v>
      </c>
      <c r="DZ1" s="21">
        <v>11255</v>
      </c>
      <c r="EA1" s="21">
        <v>11256</v>
      </c>
      <c r="EB1" s="21">
        <v>11257</v>
      </c>
      <c r="EC1" s="21">
        <v>11455</v>
      </c>
      <c r="ED1" s="21">
        <v>10724</v>
      </c>
      <c r="EE1" s="21">
        <v>10725</v>
      </c>
      <c r="EF1" s="21">
        <v>11244</v>
      </c>
      <c r="EG1" s="21">
        <v>11245</v>
      </c>
      <c r="EH1" s="21">
        <v>11246</v>
      </c>
      <c r="EI1" s="21">
        <v>11247</v>
      </c>
      <c r="EJ1" s="21">
        <v>11248</v>
      </c>
      <c r="EK1" s="21">
        <v>11249</v>
      </c>
      <c r="EL1" s="21">
        <v>11250</v>
      </c>
      <c r="EM1" s="21">
        <v>10673</v>
      </c>
      <c r="EN1" s="21">
        <v>11158</v>
      </c>
      <c r="EO1" s="21">
        <v>11159</v>
      </c>
      <c r="EP1" s="21">
        <v>11160</v>
      </c>
      <c r="EQ1" s="21">
        <v>11161</v>
      </c>
      <c r="ER1" s="21">
        <v>11162</v>
      </c>
      <c r="ES1" s="21">
        <v>11163</v>
      </c>
      <c r="ET1" s="21">
        <v>11164</v>
      </c>
      <c r="EU1" s="21">
        <v>11165</v>
      </c>
      <c r="EV1" s="21">
        <v>10721</v>
      </c>
      <c r="EW1" s="21">
        <v>11228</v>
      </c>
      <c r="EX1" s="21">
        <v>11229</v>
      </c>
      <c r="EY1" s="21">
        <v>11230</v>
      </c>
      <c r="EZ1" s="21">
        <v>11231</v>
      </c>
      <c r="FA1" s="21">
        <v>11232</v>
      </c>
      <c r="FB1" s="21">
        <v>11233</v>
      </c>
      <c r="FC1" s="21">
        <v>11234</v>
      </c>
      <c r="FD1" s="21">
        <v>11235</v>
      </c>
      <c r="FE1" s="21">
        <v>11236</v>
      </c>
      <c r="FF1" s="21">
        <v>14135</v>
      </c>
      <c r="FG1" s="21">
        <v>28010</v>
      </c>
      <c r="FH1" s="21">
        <v>10694</v>
      </c>
      <c r="FI1" s="21">
        <v>10802</v>
      </c>
      <c r="FJ1" s="21">
        <v>10803</v>
      </c>
      <c r="FK1" s="21">
        <v>10804</v>
      </c>
      <c r="FL1" s="21">
        <v>10805</v>
      </c>
      <c r="FM1" s="21">
        <v>10806</v>
      </c>
      <c r="FN1" s="21">
        <v>27974</v>
      </c>
      <c r="FO1" s="21">
        <v>27975</v>
      </c>
      <c r="FP1" s="21">
        <v>10675</v>
      </c>
      <c r="FQ1" s="21">
        <v>11209</v>
      </c>
      <c r="FR1" s="21">
        <v>11210</v>
      </c>
      <c r="FS1" s="21">
        <v>11211</v>
      </c>
      <c r="FT1" s="21">
        <v>11212</v>
      </c>
      <c r="FU1" s="21">
        <v>11213</v>
      </c>
      <c r="FV1" s="21">
        <v>11214</v>
      </c>
      <c r="FW1" s="21">
        <v>11215</v>
      </c>
      <c r="FX1" s="21">
        <v>11216</v>
      </c>
      <c r="FY1" s="21">
        <v>11217</v>
      </c>
      <c r="FZ1" s="21">
        <v>11218</v>
      </c>
      <c r="GA1" s="21">
        <v>11219</v>
      </c>
      <c r="GB1" s="21">
        <v>11220</v>
      </c>
      <c r="GC1" s="21">
        <v>40749</v>
      </c>
      <c r="GD1" s="21">
        <v>10726</v>
      </c>
      <c r="GE1" s="21">
        <v>11258</v>
      </c>
      <c r="GF1" s="21">
        <v>11259</v>
      </c>
      <c r="GG1" s="21">
        <v>11260</v>
      </c>
      <c r="GH1" s="21">
        <v>11261</v>
      </c>
      <c r="GI1" s="21">
        <v>11262</v>
      </c>
      <c r="GJ1" s="21">
        <v>11263</v>
      </c>
      <c r="GK1" s="21">
        <v>11456</v>
      </c>
      <c r="GL1" s="21">
        <v>11631</v>
      </c>
      <c r="GM1" s="21">
        <v>27978</v>
      </c>
      <c r="GN1" s="21">
        <v>27979</v>
      </c>
      <c r="GO1" s="21">
        <v>27980</v>
      </c>
      <c r="GP1" s="21">
        <v>10720</v>
      </c>
      <c r="GQ1" s="21">
        <v>11221</v>
      </c>
      <c r="GR1" s="21">
        <v>11222</v>
      </c>
      <c r="GS1" s="21">
        <v>11223</v>
      </c>
      <c r="GT1" s="21">
        <v>11224</v>
      </c>
      <c r="GU1" s="21">
        <v>11225</v>
      </c>
      <c r="GV1" s="21">
        <v>11226</v>
      </c>
      <c r="GW1" s="21">
        <v>11227</v>
      </c>
      <c r="GX1" s="21">
        <v>10698</v>
      </c>
      <c r="GY1" s="21">
        <v>10863</v>
      </c>
      <c r="GZ1" s="21">
        <v>10864</v>
      </c>
      <c r="HA1" s="21">
        <v>10865</v>
      </c>
      <c r="HB1" s="21">
        <v>10686</v>
      </c>
      <c r="HC1" s="21">
        <v>10756</v>
      </c>
      <c r="HD1" s="21">
        <v>10757</v>
      </c>
      <c r="HE1" s="21">
        <v>10758</v>
      </c>
      <c r="HF1" s="21">
        <v>10759</v>
      </c>
      <c r="HG1" s="21">
        <v>10760</v>
      </c>
      <c r="HH1" s="21">
        <v>28875</v>
      </c>
      <c r="HI1" s="21">
        <v>10687</v>
      </c>
      <c r="HJ1" s="21">
        <v>10761</v>
      </c>
      <c r="HK1" s="21">
        <v>10762</v>
      </c>
      <c r="HL1" s="21">
        <v>10763</v>
      </c>
      <c r="HM1" s="21">
        <v>10764</v>
      </c>
      <c r="HN1" s="21">
        <v>10765</v>
      </c>
      <c r="HO1" s="21">
        <v>10766</v>
      </c>
      <c r="HP1" s="21">
        <v>10767</v>
      </c>
      <c r="HQ1" s="21">
        <v>10660</v>
      </c>
      <c r="HR1" s="21">
        <v>10688</v>
      </c>
      <c r="HS1" s="21">
        <v>10768</v>
      </c>
      <c r="HT1" s="21">
        <v>10769</v>
      </c>
      <c r="HU1" s="21">
        <v>10770</v>
      </c>
      <c r="HV1" s="21">
        <v>10771</v>
      </c>
      <c r="HW1" s="21">
        <v>10772</v>
      </c>
      <c r="HX1" s="21">
        <v>10773</v>
      </c>
      <c r="HY1" s="21">
        <v>10774</v>
      </c>
      <c r="HZ1" s="21">
        <v>10775</v>
      </c>
      <c r="IA1" s="21">
        <v>10776</v>
      </c>
      <c r="IB1" s="21">
        <v>10777</v>
      </c>
      <c r="IC1" s="21">
        <v>10778</v>
      </c>
      <c r="ID1" s="21">
        <v>10779</v>
      </c>
      <c r="IE1" s="21">
        <v>10780</v>
      </c>
      <c r="IF1" s="21">
        <v>10781</v>
      </c>
      <c r="IG1" s="21">
        <v>10690</v>
      </c>
      <c r="IH1" s="21">
        <v>10691</v>
      </c>
      <c r="II1" s="21">
        <v>10789</v>
      </c>
      <c r="IJ1" s="21">
        <v>10790</v>
      </c>
      <c r="IK1" s="21">
        <v>10791</v>
      </c>
      <c r="IL1" s="21">
        <v>10792</v>
      </c>
      <c r="IM1" s="21">
        <v>10793</v>
      </c>
      <c r="IN1" s="21">
        <v>10794</v>
      </c>
      <c r="IO1" s="21">
        <v>10795</v>
      </c>
      <c r="IP1" s="21">
        <v>10796</v>
      </c>
      <c r="IQ1" s="21">
        <v>10797</v>
      </c>
      <c r="IR1" s="21">
        <v>10661</v>
      </c>
      <c r="IS1" s="21">
        <v>10695</v>
      </c>
      <c r="IT1" s="21">
        <v>10807</v>
      </c>
      <c r="IU1" s="21">
        <v>10808</v>
      </c>
      <c r="IV1" s="21">
        <v>10809</v>
      </c>
      <c r="IW1" s="21">
        <v>10810</v>
      </c>
      <c r="IX1" s="21">
        <v>10811</v>
      </c>
      <c r="IY1" s="21">
        <v>10812</v>
      </c>
      <c r="IZ1" s="21">
        <v>10813</v>
      </c>
      <c r="JA1" s="21">
        <v>10814</v>
      </c>
      <c r="JB1" s="21">
        <v>10815</v>
      </c>
      <c r="JC1" s="21">
        <v>10816</v>
      </c>
      <c r="JD1" s="21">
        <v>10692</v>
      </c>
      <c r="JE1" s="21">
        <v>10693</v>
      </c>
      <c r="JF1" s="21">
        <v>10798</v>
      </c>
      <c r="JG1" s="21">
        <v>10799</v>
      </c>
      <c r="JH1" s="21">
        <v>10800</v>
      </c>
      <c r="JI1" s="21">
        <v>10801</v>
      </c>
      <c r="JJ1" s="21">
        <v>10689</v>
      </c>
      <c r="JK1" s="21">
        <v>10782</v>
      </c>
      <c r="JL1" s="21">
        <v>10784</v>
      </c>
      <c r="JM1" s="21">
        <v>10785</v>
      </c>
      <c r="JN1" s="21">
        <v>10786</v>
      </c>
      <c r="JO1" s="21">
        <v>10787</v>
      </c>
      <c r="JP1" s="21">
        <v>10788</v>
      </c>
      <c r="JQ1" s="21">
        <v>10736</v>
      </c>
      <c r="JR1" s="21">
        <v>11308</v>
      </c>
      <c r="JS1" s="21">
        <v>11309</v>
      </c>
      <c r="JT1" s="21">
        <v>11310</v>
      </c>
      <c r="JU1" s="21">
        <v>11311</v>
      </c>
      <c r="JV1" s="21">
        <v>11312</v>
      </c>
      <c r="JW1" s="21">
        <v>11313</v>
      </c>
      <c r="JX1" s="21">
        <v>11314</v>
      </c>
      <c r="JY1" s="21">
        <v>10731</v>
      </c>
      <c r="JZ1" s="21">
        <v>10732</v>
      </c>
      <c r="KA1" s="21">
        <v>11278</v>
      </c>
      <c r="KB1" s="21">
        <v>11279</v>
      </c>
      <c r="KC1" s="21">
        <v>11280</v>
      </c>
      <c r="KD1" s="21">
        <v>11281</v>
      </c>
      <c r="KE1" s="21">
        <v>11282</v>
      </c>
      <c r="KF1" s="21">
        <v>11283</v>
      </c>
      <c r="KG1" s="21">
        <v>11284</v>
      </c>
      <c r="KH1" s="21">
        <v>11285</v>
      </c>
      <c r="KI1" s="21">
        <v>11286</v>
      </c>
      <c r="KJ1" s="21">
        <v>11287</v>
      </c>
      <c r="KK1" s="21">
        <v>11288</v>
      </c>
      <c r="KL1" s="21">
        <v>14136</v>
      </c>
      <c r="KM1" s="21">
        <v>21948</v>
      </c>
      <c r="KN1" s="21">
        <v>10679</v>
      </c>
      <c r="KO1" s="21">
        <v>11297</v>
      </c>
      <c r="KP1" s="21">
        <v>11298</v>
      </c>
      <c r="KQ1" s="21">
        <v>11299</v>
      </c>
      <c r="KR1" s="21">
        <v>11300</v>
      </c>
      <c r="KS1" s="21">
        <v>11301</v>
      </c>
      <c r="KT1" s="21">
        <v>11302</v>
      </c>
      <c r="KU1" s="21">
        <v>11303</v>
      </c>
      <c r="KV1" s="21">
        <v>13819</v>
      </c>
      <c r="KW1" s="21">
        <v>10737</v>
      </c>
      <c r="KX1" s="21">
        <v>11315</v>
      </c>
      <c r="KY1" s="21">
        <v>11316</v>
      </c>
      <c r="KZ1" s="21">
        <v>11317</v>
      </c>
      <c r="LA1" s="21">
        <v>11318</v>
      </c>
      <c r="LB1" s="21">
        <v>11319</v>
      </c>
      <c r="LC1" s="21">
        <v>11320</v>
      </c>
      <c r="LD1" s="21">
        <v>11321</v>
      </c>
      <c r="LE1" s="21">
        <v>10677</v>
      </c>
      <c r="LF1" s="21">
        <v>10728</v>
      </c>
      <c r="LG1" s="21">
        <v>10729</v>
      </c>
      <c r="LH1" s="21">
        <v>10730</v>
      </c>
      <c r="LI1" s="21">
        <v>11273</v>
      </c>
      <c r="LJ1" s="21">
        <v>11274</v>
      </c>
      <c r="LK1" s="21">
        <v>11275</v>
      </c>
      <c r="LL1" s="21">
        <v>11276</v>
      </c>
      <c r="LM1" s="21">
        <v>11277</v>
      </c>
      <c r="LN1" s="21">
        <v>11458</v>
      </c>
      <c r="LO1" s="21">
        <v>28858</v>
      </c>
      <c r="LP1" s="21">
        <v>10735</v>
      </c>
      <c r="LQ1" s="21">
        <v>11306</v>
      </c>
      <c r="LR1" s="21">
        <v>11307</v>
      </c>
      <c r="LS1" s="21">
        <v>10734</v>
      </c>
      <c r="LT1" s="21">
        <v>11304</v>
      </c>
      <c r="LU1" s="21">
        <v>10678</v>
      </c>
      <c r="LV1" s="21">
        <v>10733</v>
      </c>
      <c r="LW1" s="21">
        <v>11289</v>
      </c>
      <c r="LX1" s="21">
        <v>11290</v>
      </c>
      <c r="LY1" s="21">
        <v>11291</v>
      </c>
      <c r="LZ1" s="21">
        <v>11292</v>
      </c>
      <c r="MA1" s="21">
        <v>11293</v>
      </c>
      <c r="MB1" s="21">
        <v>11294</v>
      </c>
      <c r="MC1" s="21">
        <v>11295</v>
      </c>
      <c r="MD1" s="21">
        <v>11296</v>
      </c>
      <c r="ME1" s="21">
        <v>10664</v>
      </c>
      <c r="MF1" s="21">
        <v>10834</v>
      </c>
      <c r="MG1" s="21">
        <v>10835</v>
      </c>
      <c r="MH1" s="21">
        <v>10836</v>
      </c>
      <c r="MI1" s="21">
        <v>10837</v>
      </c>
      <c r="MJ1" s="21">
        <v>10838</v>
      </c>
      <c r="MK1" s="21">
        <v>10839</v>
      </c>
      <c r="ML1" s="21">
        <v>10840</v>
      </c>
      <c r="MM1" s="21">
        <v>10841</v>
      </c>
      <c r="MN1" s="21">
        <v>10842</v>
      </c>
      <c r="MO1" s="21">
        <v>10843</v>
      </c>
      <c r="MP1" s="21">
        <v>10844</v>
      </c>
      <c r="MQ1" s="21">
        <v>10697</v>
      </c>
      <c r="MR1" s="21">
        <v>10833</v>
      </c>
      <c r="MS1" s="21">
        <v>10850</v>
      </c>
      <c r="MT1" s="21">
        <v>10851</v>
      </c>
      <c r="MU1" s="21">
        <v>10852</v>
      </c>
      <c r="MV1" s="21">
        <v>10853</v>
      </c>
      <c r="MW1" s="21">
        <v>10854</v>
      </c>
      <c r="MX1" s="21">
        <v>10855</v>
      </c>
      <c r="MY1" s="21">
        <v>10856</v>
      </c>
      <c r="MZ1" s="21">
        <v>13747</v>
      </c>
      <c r="NA1" s="21">
        <v>31327</v>
      </c>
      <c r="NB1" s="21">
        <v>10662</v>
      </c>
      <c r="NC1" s="21">
        <v>10817</v>
      </c>
      <c r="ND1" s="21">
        <v>10818</v>
      </c>
      <c r="NE1" s="21">
        <v>10819</v>
      </c>
      <c r="NF1" s="21">
        <v>10820</v>
      </c>
      <c r="NG1" s="21">
        <v>10821</v>
      </c>
      <c r="NH1" s="21">
        <v>10822</v>
      </c>
      <c r="NI1" s="21">
        <v>10823</v>
      </c>
      <c r="NJ1" s="21">
        <v>10824</v>
      </c>
      <c r="NK1" s="21">
        <v>10825</v>
      </c>
      <c r="NL1" s="21">
        <v>10826</v>
      </c>
      <c r="NM1" s="21">
        <v>28006</v>
      </c>
      <c r="NN1" s="21">
        <v>10696</v>
      </c>
      <c r="NO1" s="21">
        <v>10845</v>
      </c>
      <c r="NP1" s="21">
        <v>10846</v>
      </c>
      <c r="NQ1" s="21">
        <v>10847</v>
      </c>
      <c r="NR1" s="21">
        <v>10848</v>
      </c>
      <c r="NS1" s="21">
        <v>10849</v>
      </c>
      <c r="NT1" s="21">
        <v>13816</v>
      </c>
      <c r="NU1" s="21">
        <v>10665</v>
      </c>
      <c r="NV1" s="21">
        <v>10857</v>
      </c>
      <c r="NW1" s="21">
        <v>10858</v>
      </c>
      <c r="NX1" s="21">
        <v>10859</v>
      </c>
      <c r="NY1" s="21">
        <v>10860</v>
      </c>
      <c r="NZ1" s="21">
        <v>10861</v>
      </c>
      <c r="OA1" s="21">
        <v>10862</v>
      </c>
      <c r="OB1" s="21">
        <v>10663</v>
      </c>
      <c r="OC1" s="21">
        <v>10827</v>
      </c>
      <c r="OD1" s="21">
        <v>10828</v>
      </c>
      <c r="OE1" s="21">
        <v>10829</v>
      </c>
      <c r="OF1" s="21">
        <v>10830</v>
      </c>
      <c r="OG1" s="21">
        <v>10831</v>
      </c>
      <c r="OH1" s="21">
        <v>10832</v>
      </c>
      <c r="OI1" s="21">
        <v>22734</v>
      </c>
      <c r="OJ1" s="21">
        <v>23962</v>
      </c>
      <c r="OK1" s="21">
        <v>10685</v>
      </c>
      <c r="OL1" s="21">
        <v>10752</v>
      </c>
      <c r="OM1" s="21">
        <v>10753</v>
      </c>
      <c r="ON1" s="21">
        <v>10754</v>
      </c>
      <c r="OO1" s="21">
        <v>10755</v>
      </c>
      <c r="OP1" s="21">
        <v>28785</v>
      </c>
      <c r="OQ1" s="21">
        <v>10699</v>
      </c>
      <c r="OR1" s="21">
        <v>10866</v>
      </c>
      <c r="OS1" s="21">
        <v>10867</v>
      </c>
      <c r="OT1" s="21">
        <v>10868</v>
      </c>
      <c r="OU1" s="21">
        <v>10869</v>
      </c>
      <c r="OV1" s="21">
        <v>10870</v>
      </c>
      <c r="OW1" s="21">
        <v>13817</v>
      </c>
      <c r="OX1" s="21">
        <v>28849</v>
      </c>
      <c r="OY1" s="21">
        <v>28850</v>
      </c>
      <c r="OZ1" s="21">
        <v>10709</v>
      </c>
      <c r="PA1" s="21">
        <v>11077</v>
      </c>
      <c r="PB1" s="21">
        <v>11078</v>
      </c>
      <c r="PC1" s="21">
        <v>11079</v>
      </c>
      <c r="PD1" s="21">
        <v>11080</v>
      </c>
      <c r="PE1" s="21">
        <v>11081</v>
      </c>
      <c r="PF1" s="21">
        <v>11082</v>
      </c>
      <c r="PG1" s="21">
        <v>11083</v>
      </c>
      <c r="PH1" s="21">
        <v>11084</v>
      </c>
      <c r="PI1" s="21">
        <v>11085</v>
      </c>
      <c r="PJ1" s="21">
        <v>11086</v>
      </c>
      <c r="PK1" s="21">
        <v>11087</v>
      </c>
      <c r="PL1" s="21">
        <v>11088</v>
      </c>
      <c r="PM1" s="21">
        <v>11449</v>
      </c>
      <c r="PN1" s="21">
        <v>28017</v>
      </c>
      <c r="PO1" s="21">
        <v>28789</v>
      </c>
      <c r="PP1" s="21">
        <v>28790</v>
      </c>
      <c r="PQ1" s="21">
        <v>28791</v>
      </c>
      <c r="PR1" s="21">
        <v>10670</v>
      </c>
      <c r="PS1" s="21">
        <v>10995</v>
      </c>
      <c r="PT1" s="21">
        <v>10996</v>
      </c>
      <c r="PU1" s="21">
        <v>10997</v>
      </c>
      <c r="PV1" s="21">
        <v>10998</v>
      </c>
      <c r="PW1" s="21">
        <v>10999</v>
      </c>
      <c r="PX1" s="21">
        <v>11000</v>
      </c>
      <c r="PY1" s="21">
        <v>11001</v>
      </c>
      <c r="PZ1" s="21">
        <v>11002</v>
      </c>
      <c r="QA1" s="21">
        <v>11003</v>
      </c>
      <c r="QB1" s="21">
        <v>11004</v>
      </c>
      <c r="QC1" s="21">
        <v>11005</v>
      </c>
      <c r="QD1" s="21">
        <v>11006</v>
      </c>
      <c r="QE1" s="21">
        <v>11007</v>
      </c>
      <c r="QF1" s="21">
        <v>11008</v>
      </c>
      <c r="QG1" s="21">
        <v>11009</v>
      </c>
      <c r="QH1" s="21">
        <v>11010</v>
      </c>
      <c r="QI1" s="21">
        <v>11011</v>
      </c>
      <c r="QJ1" s="21">
        <v>11012</v>
      </c>
      <c r="QK1" s="21">
        <v>11445</v>
      </c>
      <c r="QL1" s="21">
        <v>12275</v>
      </c>
      <c r="QM1" s="21">
        <v>14132</v>
      </c>
      <c r="QN1" s="21">
        <v>77649</v>
      </c>
      <c r="QO1" s="21">
        <v>77650</v>
      </c>
      <c r="QP1" s="21">
        <v>77651</v>
      </c>
      <c r="QQ1" s="21">
        <v>77652</v>
      </c>
      <c r="QR1" s="21">
        <v>10707</v>
      </c>
      <c r="QS1" s="21">
        <v>11051</v>
      </c>
      <c r="QT1" s="21">
        <v>11052</v>
      </c>
      <c r="QU1" s="21">
        <v>11053</v>
      </c>
      <c r="QV1" s="21">
        <v>11054</v>
      </c>
      <c r="QW1" s="21">
        <v>11055</v>
      </c>
      <c r="QX1" s="21">
        <v>11056</v>
      </c>
      <c r="QY1" s="21">
        <v>11057</v>
      </c>
      <c r="QZ1" s="21">
        <v>11058</v>
      </c>
      <c r="RA1" s="21">
        <v>11059</v>
      </c>
      <c r="RB1" s="21">
        <v>11060</v>
      </c>
      <c r="RC1" s="21">
        <v>24704</v>
      </c>
      <c r="RD1" s="21">
        <v>28843</v>
      </c>
      <c r="RE1" s="21">
        <v>10708</v>
      </c>
      <c r="RF1" s="21">
        <v>11061</v>
      </c>
      <c r="RG1" s="21">
        <v>11062</v>
      </c>
      <c r="RH1" s="21">
        <v>11063</v>
      </c>
      <c r="RI1" s="21">
        <v>11064</v>
      </c>
      <c r="RJ1" s="21">
        <v>11065</v>
      </c>
      <c r="RK1" s="21">
        <v>11066</v>
      </c>
      <c r="RL1" s="21">
        <v>11067</v>
      </c>
      <c r="RM1" s="21">
        <v>11068</v>
      </c>
      <c r="RN1" s="21">
        <v>11069</v>
      </c>
      <c r="RO1" s="21">
        <v>11070</v>
      </c>
      <c r="RP1" s="21">
        <v>11071</v>
      </c>
      <c r="RQ1" s="21">
        <v>11072</v>
      </c>
      <c r="RR1" s="21">
        <v>11073</v>
      </c>
      <c r="RS1" s="21">
        <v>11074</v>
      </c>
      <c r="RT1" s="21">
        <v>11075</v>
      </c>
      <c r="RU1" s="21">
        <v>11076</v>
      </c>
      <c r="RV1" s="21">
        <v>27988</v>
      </c>
      <c r="RW1" s="21">
        <v>27989</v>
      </c>
      <c r="RX1" s="21">
        <v>27990</v>
      </c>
      <c r="RY1" s="21">
        <v>10705</v>
      </c>
      <c r="RZ1" s="21">
        <v>11030</v>
      </c>
      <c r="SA1" s="21">
        <v>11031</v>
      </c>
      <c r="SB1" s="21">
        <v>11032</v>
      </c>
      <c r="SC1" s="21">
        <v>11033</v>
      </c>
      <c r="SD1" s="21">
        <v>11034</v>
      </c>
      <c r="SE1" s="21">
        <v>11035</v>
      </c>
      <c r="SF1" s="21">
        <v>11036</v>
      </c>
      <c r="SG1" s="21">
        <v>11037</v>
      </c>
      <c r="SH1" s="21">
        <v>11038</v>
      </c>
      <c r="SI1" s="21">
        <v>11039</v>
      </c>
      <c r="SJ1" s="21">
        <v>11447</v>
      </c>
      <c r="SK1" s="21">
        <v>14133</v>
      </c>
      <c r="SL1" s="21">
        <v>28861</v>
      </c>
      <c r="SM1" s="21">
        <v>10711</v>
      </c>
      <c r="SN1" s="21">
        <v>11104</v>
      </c>
      <c r="SO1" s="21">
        <v>11105</v>
      </c>
      <c r="SP1" s="21">
        <v>11106</v>
      </c>
      <c r="SQ1" s="21">
        <v>11107</v>
      </c>
      <c r="SR1" s="21">
        <v>11108</v>
      </c>
      <c r="SS1" s="21">
        <v>11109</v>
      </c>
      <c r="ST1" s="21">
        <v>11110</v>
      </c>
      <c r="SU1" s="21">
        <v>11111</v>
      </c>
      <c r="SV1" s="21">
        <v>11112</v>
      </c>
      <c r="SW1" s="21">
        <v>11451</v>
      </c>
      <c r="SX1" s="21">
        <v>40840</v>
      </c>
      <c r="SY1" s="21">
        <v>11040</v>
      </c>
      <c r="SZ1" s="21">
        <v>11041</v>
      </c>
      <c r="TA1" s="21">
        <v>11043</v>
      </c>
      <c r="TB1" s="21">
        <v>11046</v>
      </c>
      <c r="TC1" s="21">
        <v>11047</v>
      </c>
      <c r="TD1" s="21">
        <v>11048</v>
      </c>
      <c r="TE1" s="21">
        <v>11049</v>
      </c>
      <c r="TF1" s="21">
        <v>11050</v>
      </c>
      <c r="TG1" s="21">
        <v>10710</v>
      </c>
      <c r="TH1" s="21">
        <v>11089</v>
      </c>
      <c r="TI1" s="21">
        <v>11090</v>
      </c>
      <c r="TJ1" s="21">
        <v>11091</v>
      </c>
      <c r="TK1" s="21">
        <v>11092</v>
      </c>
      <c r="TL1" s="21">
        <v>11093</v>
      </c>
      <c r="TM1" s="21">
        <v>11094</v>
      </c>
      <c r="TN1" s="21">
        <v>11095</v>
      </c>
      <c r="TO1" s="21">
        <v>11096</v>
      </c>
      <c r="TP1" s="21">
        <v>11097</v>
      </c>
      <c r="TQ1" s="21">
        <v>11098</v>
      </c>
      <c r="TR1" s="21">
        <v>11099</v>
      </c>
      <c r="TS1" s="21">
        <v>11100</v>
      </c>
      <c r="TT1" s="21">
        <v>11101</v>
      </c>
      <c r="TU1" s="21">
        <v>11102</v>
      </c>
      <c r="TV1" s="21">
        <v>11103</v>
      </c>
      <c r="TW1" s="21">
        <v>11450</v>
      </c>
      <c r="TX1" s="21">
        <v>21323</v>
      </c>
      <c r="TY1" s="21">
        <v>10706</v>
      </c>
      <c r="TZ1" s="21">
        <v>11042</v>
      </c>
      <c r="UA1" s="21">
        <v>11044</v>
      </c>
      <c r="UB1" s="21">
        <v>11045</v>
      </c>
      <c r="UC1" s="21">
        <v>11448</v>
      </c>
      <c r="UD1" s="21">
        <v>21356</v>
      </c>
      <c r="UE1" s="21">
        <v>28778</v>
      </c>
      <c r="UF1" s="21">
        <v>28811</v>
      </c>
      <c r="UG1" s="21">
        <v>28815</v>
      </c>
      <c r="UH1" s="21">
        <v>10704</v>
      </c>
      <c r="UI1" s="21">
        <v>10991</v>
      </c>
      <c r="UJ1" s="21">
        <v>10992</v>
      </c>
      <c r="UK1" s="21">
        <v>10993</v>
      </c>
      <c r="UL1" s="21">
        <v>10994</v>
      </c>
      <c r="UM1" s="21">
        <v>23367</v>
      </c>
      <c r="UN1" s="21">
        <v>10671</v>
      </c>
      <c r="UO1" s="21">
        <v>11013</v>
      </c>
      <c r="UP1" s="21">
        <v>11014</v>
      </c>
      <c r="UQ1" s="21">
        <v>11015</v>
      </c>
      <c r="UR1" s="21">
        <v>11016</v>
      </c>
      <c r="US1" s="21">
        <v>11017</v>
      </c>
      <c r="UT1" s="21">
        <v>11018</v>
      </c>
      <c r="UU1" s="21">
        <v>11019</v>
      </c>
      <c r="UV1" s="21">
        <v>11020</v>
      </c>
      <c r="UW1" s="21">
        <v>11021</v>
      </c>
      <c r="UX1" s="21">
        <v>11022</v>
      </c>
      <c r="UY1" s="21">
        <v>11023</v>
      </c>
      <c r="UZ1" s="21">
        <v>11024</v>
      </c>
      <c r="VA1" s="21">
        <v>11025</v>
      </c>
      <c r="VB1" s="21">
        <v>11026</v>
      </c>
      <c r="VC1" s="21">
        <v>11027</v>
      </c>
      <c r="VD1" s="21">
        <v>11028</v>
      </c>
      <c r="VE1" s="21">
        <v>11029</v>
      </c>
      <c r="VF1" s="21">
        <v>11446</v>
      </c>
      <c r="VG1" s="21">
        <v>25058</v>
      </c>
      <c r="VH1" s="21">
        <v>25059</v>
      </c>
      <c r="VI1" s="21">
        <v>4007</v>
      </c>
      <c r="VJ1" s="21">
        <v>10702</v>
      </c>
      <c r="VK1" s="21">
        <v>10970</v>
      </c>
      <c r="VL1" s="21">
        <v>10971</v>
      </c>
      <c r="VM1" s="21">
        <v>10972</v>
      </c>
      <c r="VN1" s="21">
        <v>10973</v>
      </c>
      <c r="VO1" s="21">
        <v>10974</v>
      </c>
      <c r="VP1" s="21">
        <v>10975</v>
      </c>
      <c r="VQ1" s="21">
        <v>10976</v>
      </c>
      <c r="VR1" s="21">
        <v>10977</v>
      </c>
      <c r="VS1" s="21">
        <v>10978</v>
      </c>
      <c r="VT1" s="21">
        <v>10979</v>
      </c>
      <c r="VU1" s="21">
        <v>10980</v>
      </c>
      <c r="VV1" s="21">
        <v>10981</v>
      </c>
      <c r="VW1" s="21">
        <v>10982</v>
      </c>
      <c r="VX1" s="21">
        <v>10983</v>
      </c>
      <c r="VY1" s="21">
        <v>10666</v>
      </c>
      <c r="VZ1" s="21">
        <v>10871</v>
      </c>
      <c r="WA1" s="21">
        <v>10872</v>
      </c>
      <c r="WB1" s="21">
        <v>10873</v>
      </c>
      <c r="WC1" s="21">
        <v>10874</v>
      </c>
      <c r="WD1" s="21">
        <v>10875</v>
      </c>
      <c r="WE1" s="21">
        <v>10876</v>
      </c>
      <c r="WF1" s="21">
        <v>10877</v>
      </c>
      <c r="WG1" s="21">
        <v>10878</v>
      </c>
      <c r="WH1" s="21">
        <v>10879</v>
      </c>
      <c r="WI1" s="21">
        <v>10880</v>
      </c>
      <c r="WJ1" s="21">
        <v>10881</v>
      </c>
      <c r="WK1" s="21">
        <v>10882</v>
      </c>
      <c r="WL1" s="21">
        <v>10883</v>
      </c>
      <c r="WM1" s="21">
        <v>10884</v>
      </c>
      <c r="WN1" s="21">
        <v>10885</v>
      </c>
      <c r="WO1" s="21">
        <v>10886</v>
      </c>
      <c r="WP1" s="21">
        <v>10887</v>
      </c>
      <c r="WQ1" s="21">
        <v>10888</v>
      </c>
      <c r="WR1" s="21">
        <v>10889</v>
      </c>
      <c r="WS1" s="21">
        <v>10890</v>
      </c>
      <c r="WT1" s="21">
        <v>10891</v>
      </c>
      <c r="WU1" s="21">
        <v>10892</v>
      </c>
      <c r="WV1" s="21">
        <v>10893</v>
      </c>
      <c r="WW1" s="21">
        <v>10894</v>
      </c>
      <c r="WX1" s="21">
        <v>11602</v>
      </c>
      <c r="WY1" s="21">
        <v>11608</v>
      </c>
      <c r="WZ1" s="21">
        <v>22456</v>
      </c>
      <c r="XA1" s="21">
        <v>23839</v>
      </c>
      <c r="XB1" s="21">
        <v>24692</v>
      </c>
      <c r="XC1" s="21">
        <v>27839</v>
      </c>
      <c r="XD1" s="21">
        <v>27840</v>
      </c>
      <c r="XE1" s="21">
        <v>27841</v>
      </c>
      <c r="XF1" s="21">
        <v>10667</v>
      </c>
      <c r="XG1" s="21">
        <v>10895</v>
      </c>
      <c r="XH1" s="21">
        <v>10896</v>
      </c>
      <c r="XI1" s="21">
        <v>10897</v>
      </c>
      <c r="XJ1" s="21">
        <v>10898</v>
      </c>
      <c r="XK1" s="21">
        <v>10899</v>
      </c>
      <c r="XL1" s="21">
        <v>10900</v>
      </c>
      <c r="XM1" s="21">
        <v>10901</v>
      </c>
      <c r="XN1" s="21">
        <v>10902</v>
      </c>
      <c r="XO1" s="21">
        <v>10904</v>
      </c>
      <c r="XP1" s="21">
        <v>10905</v>
      </c>
      <c r="XQ1" s="21">
        <v>10906</v>
      </c>
      <c r="XR1" s="21">
        <v>10907</v>
      </c>
      <c r="XS1" s="21">
        <v>10908</v>
      </c>
      <c r="XT1" s="21">
        <v>10909</v>
      </c>
      <c r="XU1" s="21">
        <v>10910</v>
      </c>
      <c r="XV1" s="21">
        <v>10911</v>
      </c>
      <c r="XW1" s="21">
        <v>10912</v>
      </c>
      <c r="XX1" s="21">
        <v>10913</v>
      </c>
      <c r="XY1" s="21">
        <v>10914</v>
      </c>
      <c r="XZ1" s="21">
        <v>11619</v>
      </c>
      <c r="YA1" s="21">
        <v>23578</v>
      </c>
      <c r="YB1" s="21">
        <v>28020</v>
      </c>
      <c r="YC1" s="21">
        <v>10668</v>
      </c>
      <c r="YD1" s="21">
        <v>10915</v>
      </c>
      <c r="YE1" s="21">
        <v>10916</v>
      </c>
      <c r="YF1" s="21">
        <v>10917</v>
      </c>
      <c r="YG1" s="21">
        <v>10918</v>
      </c>
      <c r="YH1" s="21">
        <v>10919</v>
      </c>
      <c r="YI1" s="21">
        <v>10920</v>
      </c>
      <c r="YJ1" s="21">
        <v>10921</v>
      </c>
      <c r="YK1" s="21">
        <v>10922</v>
      </c>
      <c r="YL1" s="21">
        <v>10923</v>
      </c>
      <c r="YM1" s="21">
        <v>10924</v>
      </c>
      <c r="YN1" s="21">
        <v>10925</v>
      </c>
      <c r="YO1" s="21">
        <v>10926</v>
      </c>
      <c r="YP1" s="21">
        <v>22302</v>
      </c>
      <c r="YQ1" s="21">
        <v>27842</v>
      </c>
      <c r="YR1" s="21">
        <v>27843</v>
      </c>
      <c r="YS1" s="21">
        <v>27844</v>
      </c>
      <c r="YT1" s="21">
        <v>10712</v>
      </c>
      <c r="YU1" s="21">
        <v>11113</v>
      </c>
      <c r="YV1" s="21">
        <v>11114</v>
      </c>
      <c r="YW1" s="21">
        <v>11115</v>
      </c>
      <c r="YX1" s="21">
        <v>11116</v>
      </c>
      <c r="YY1" s="21">
        <v>11117</v>
      </c>
      <c r="YZ1" s="21">
        <v>11118</v>
      </c>
      <c r="ZA1" s="21">
        <v>10701</v>
      </c>
      <c r="ZB1" s="21">
        <v>10963</v>
      </c>
      <c r="ZC1" s="21">
        <v>10964</v>
      </c>
      <c r="ZD1" s="21">
        <v>10965</v>
      </c>
      <c r="ZE1" s="21">
        <v>10966</v>
      </c>
      <c r="ZF1" s="21">
        <v>10967</v>
      </c>
      <c r="ZG1" s="21">
        <v>10968</v>
      </c>
      <c r="ZH1" s="21">
        <v>10969</v>
      </c>
      <c r="ZI1" s="21">
        <v>11444</v>
      </c>
      <c r="ZJ1" s="21">
        <v>10700</v>
      </c>
      <c r="ZK1" s="21">
        <v>10927</v>
      </c>
      <c r="ZL1" s="21">
        <v>10928</v>
      </c>
      <c r="ZM1" s="21">
        <v>10929</v>
      </c>
      <c r="ZN1" s="21">
        <v>10930</v>
      </c>
      <c r="ZO1" s="21">
        <v>10931</v>
      </c>
      <c r="ZP1" s="21">
        <v>10932</v>
      </c>
      <c r="ZQ1" s="21">
        <v>10933</v>
      </c>
      <c r="ZR1" s="21">
        <v>10934</v>
      </c>
      <c r="ZS1" s="21">
        <v>10935</v>
      </c>
      <c r="ZT1" s="21">
        <v>10936</v>
      </c>
      <c r="ZU1" s="21">
        <v>10937</v>
      </c>
      <c r="ZV1" s="21">
        <v>10938</v>
      </c>
      <c r="ZW1" s="21">
        <v>10939</v>
      </c>
      <c r="ZX1" s="21">
        <v>10940</v>
      </c>
      <c r="ZY1" s="21">
        <v>10941</v>
      </c>
      <c r="ZZ1" s="21">
        <v>10942</v>
      </c>
      <c r="AAA1" s="21">
        <v>10943</v>
      </c>
      <c r="AAB1" s="21">
        <v>23125</v>
      </c>
      <c r="AAC1" s="21">
        <v>28014</v>
      </c>
      <c r="AAD1" s="21">
        <v>28015</v>
      </c>
      <c r="AAE1" s="21">
        <v>28016</v>
      </c>
      <c r="AAF1" s="21">
        <v>10703</v>
      </c>
      <c r="AAG1" s="21">
        <v>10985</v>
      </c>
      <c r="AAH1" s="21">
        <v>10986</v>
      </c>
      <c r="AAI1" s="21">
        <v>10987</v>
      </c>
      <c r="AAJ1" s="21">
        <v>10988</v>
      </c>
      <c r="AAK1" s="21">
        <v>10989</v>
      </c>
      <c r="AAL1" s="21">
        <v>10990</v>
      </c>
      <c r="AAM1" s="21">
        <v>10669</v>
      </c>
      <c r="AAN1" s="21">
        <v>10944</v>
      </c>
      <c r="AAO1" s="21">
        <v>10945</v>
      </c>
      <c r="AAP1" s="21">
        <v>10946</v>
      </c>
      <c r="AAQ1" s="21">
        <v>10947</v>
      </c>
      <c r="AAR1" s="21">
        <v>10948</v>
      </c>
      <c r="AAS1" s="21">
        <v>10949</v>
      </c>
      <c r="AAT1" s="21">
        <v>10950</v>
      </c>
      <c r="AAU1" s="21">
        <v>10951</v>
      </c>
      <c r="AAV1" s="21">
        <v>10952</v>
      </c>
      <c r="AAW1" s="21">
        <v>10953</v>
      </c>
      <c r="AAX1" s="21">
        <v>10954</v>
      </c>
      <c r="AAY1" s="21">
        <v>10956</v>
      </c>
      <c r="AAZ1" s="21">
        <v>10957</v>
      </c>
      <c r="ABA1" s="21">
        <v>10958</v>
      </c>
      <c r="ABB1" s="21">
        <v>10959</v>
      </c>
      <c r="ABC1" s="21">
        <v>10960</v>
      </c>
      <c r="ABD1" s="21">
        <v>10961</v>
      </c>
      <c r="ABE1" s="21">
        <v>10962</v>
      </c>
      <c r="ABF1" s="21">
        <v>11443</v>
      </c>
      <c r="ABG1" s="21">
        <v>21984</v>
      </c>
      <c r="ABH1" s="21">
        <v>24032</v>
      </c>
      <c r="ABI1" s="21">
        <v>24821</v>
      </c>
      <c r="ABJ1" s="21">
        <v>27967</v>
      </c>
      <c r="ABK1" s="21">
        <v>27968</v>
      </c>
      <c r="ABL1" s="21">
        <v>27976</v>
      </c>
      <c r="ABM1" s="21">
        <v>10738</v>
      </c>
      <c r="ABN1" s="21">
        <v>11340</v>
      </c>
      <c r="ABO1" s="21">
        <v>11341</v>
      </c>
      <c r="ABP1" s="21">
        <v>11342</v>
      </c>
      <c r="ABQ1" s="21">
        <v>11343</v>
      </c>
      <c r="ABR1" s="21">
        <v>11344</v>
      </c>
      <c r="ABS1" s="21">
        <v>11345</v>
      </c>
      <c r="ABT1" s="21">
        <v>11346</v>
      </c>
      <c r="ABU1" s="21">
        <v>77753</v>
      </c>
      <c r="ABV1" s="21">
        <v>10744</v>
      </c>
      <c r="ABW1" s="21">
        <v>11375</v>
      </c>
      <c r="ABX1" s="21">
        <v>11376</v>
      </c>
      <c r="ABY1" s="21">
        <v>11377</v>
      </c>
      <c r="ABZ1" s="21">
        <v>11378</v>
      </c>
      <c r="ACA1" s="21">
        <v>11379</v>
      </c>
      <c r="ACB1" s="21">
        <v>11380</v>
      </c>
      <c r="ACC1" s="21">
        <v>11381</v>
      </c>
      <c r="ACD1" s="21">
        <v>11382</v>
      </c>
      <c r="ACE1" s="21">
        <v>11383</v>
      </c>
      <c r="ACF1" s="21">
        <v>11385</v>
      </c>
      <c r="ACG1" s="21">
        <v>10680</v>
      </c>
      <c r="ACH1" s="21">
        <v>11322</v>
      </c>
      <c r="ACI1" s="21">
        <v>11324</v>
      </c>
      <c r="ACJ1" s="21">
        <v>11325</v>
      </c>
      <c r="ACK1" s="21">
        <v>11326</v>
      </c>
      <c r="ACL1" s="21">
        <v>11327</v>
      </c>
      <c r="ACM1" s="21">
        <v>11328</v>
      </c>
      <c r="ACN1" s="21">
        <v>11329</v>
      </c>
      <c r="ACO1" s="21">
        <v>11330</v>
      </c>
      <c r="ACP1" s="21">
        <v>11331</v>
      </c>
      <c r="ACQ1" s="21">
        <v>11332</v>
      </c>
      <c r="ACR1" s="21">
        <v>11333</v>
      </c>
      <c r="ACS1" s="21">
        <v>11334</v>
      </c>
      <c r="ACT1" s="21">
        <v>11335</v>
      </c>
      <c r="ACU1" s="21">
        <v>11336</v>
      </c>
      <c r="ACV1" s="21">
        <v>11337</v>
      </c>
      <c r="ACW1" s="21">
        <v>11338</v>
      </c>
      <c r="ACX1" s="21">
        <v>11339</v>
      </c>
      <c r="ACY1" s="21">
        <v>11660</v>
      </c>
      <c r="ACZ1" s="21">
        <v>40491</v>
      </c>
      <c r="ADA1" s="21">
        <v>40492</v>
      </c>
      <c r="ADB1" s="21">
        <v>40742</v>
      </c>
      <c r="ADC1" s="21">
        <v>40743</v>
      </c>
      <c r="ADD1" s="21">
        <v>10739</v>
      </c>
      <c r="ADE1" s="21">
        <v>10740</v>
      </c>
      <c r="ADF1" s="21">
        <v>11347</v>
      </c>
      <c r="ADG1" s="21">
        <v>11348</v>
      </c>
      <c r="ADH1" s="21">
        <v>11349</v>
      </c>
      <c r="ADI1" s="21">
        <v>11350</v>
      </c>
      <c r="ADJ1" s="21">
        <v>11352</v>
      </c>
      <c r="ADK1" s="21">
        <v>11353</v>
      </c>
      <c r="ADL1" s="21">
        <v>11354</v>
      </c>
      <c r="ADM1" s="21">
        <v>10741</v>
      </c>
      <c r="ADN1" s="21">
        <v>11355</v>
      </c>
      <c r="ADO1" s="21">
        <v>11356</v>
      </c>
      <c r="ADP1" s="21">
        <v>10743</v>
      </c>
      <c r="ADQ1" s="21">
        <v>11323</v>
      </c>
      <c r="ADR1" s="21">
        <v>11372</v>
      </c>
      <c r="ADS1" s="21">
        <v>11373</v>
      </c>
      <c r="ADT1" s="21">
        <v>11374</v>
      </c>
      <c r="ADU1" s="21">
        <v>10681</v>
      </c>
      <c r="ADV1" s="21">
        <v>10742</v>
      </c>
      <c r="ADW1" s="21">
        <v>11357</v>
      </c>
      <c r="ADX1" s="21">
        <v>11358</v>
      </c>
      <c r="ADY1" s="21">
        <v>11359</v>
      </c>
      <c r="ADZ1" s="21">
        <v>11360</v>
      </c>
      <c r="AEA1" s="21">
        <v>11361</v>
      </c>
      <c r="AEB1" s="21">
        <v>11362</v>
      </c>
      <c r="AEC1" s="21">
        <v>11363</v>
      </c>
      <c r="AED1" s="21">
        <v>11364</v>
      </c>
      <c r="AEE1" s="21">
        <v>11365</v>
      </c>
      <c r="AEF1" s="21">
        <v>11366</v>
      </c>
      <c r="AEG1" s="21">
        <v>11367</v>
      </c>
      <c r="AEH1" s="21">
        <v>11368</v>
      </c>
      <c r="AEI1" s="21">
        <v>11369</v>
      </c>
      <c r="AEJ1" s="21">
        <v>11370</v>
      </c>
      <c r="AEK1" s="21">
        <v>11371</v>
      </c>
      <c r="AEL1" s="21">
        <v>11459</v>
      </c>
      <c r="AEM1" s="21">
        <v>11654</v>
      </c>
      <c r="AEN1" s="21">
        <v>14138</v>
      </c>
      <c r="AEO1" s="21">
        <v>10683</v>
      </c>
      <c r="AEP1" s="21">
        <v>11407</v>
      </c>
      <c r="AEQ1" s="21">
        <v>11408</v>
      </c>
      <c r="AER1" s="21">
        <v>11409</v>
      </c>
      <c r="AES1" s="21">
        <v>11410</v>
      </c>
      <c r="AET1" s="21">
        <v>11411</v>
      </c>
      <c r="AEU1" s="21">
        <v>11412</v>
      </c>
      <c r="AEV1" s="21">
        <v>11413</v>
      </c>
      <c r="AEW1" s="21">
        <v>14139</v>
      </c>
      <c r="AEX1" s="21">
        <v>28817</v>
      </c>
      <c r="AEY1" s="21">
        <v>10750</v>
      </c>
      <c r="AEZ1" s="21">
        <v>10751</v>
      </c>
      <c r="AFA1" s="21">
        <v>11435</v>
      </c>
      <c r="AFB1" s="21">
        <v>11436</v>
      </c>
      <c r="AFC1" s="21">
        <v>11437</v>
      </c>
      <c r="AFD1" s="21">
        <v>11438</v>
      </c>
      <c r="AFE1" s="21">
        <v>11439</v>
      </c>
      <c r="AFF1" s="21">
        <v>11440</v>
      </c>
      <c r="AFG1" s="21">
        <v>11441</v>
      </c>
      <c r="AFH1" s="21">
        <v>11442</v>
      </c>
      <c r="AFI1" s="21">
        <v>13818</v>
      </c>
      <c r="AFJ1" s="21">
        <v>15010</v>
      </c>
      <c r="AFK1" s="21">
        <v>23771</v>
      </c>
      <c r="AFL1" s="21">
        <v>10748</v>
      </c>
      <c r="AFM1" s="21">
        <v>11423</v>
      </c>
      <c r="AFN1" s="21">
        <v>11424</v>
      </c>
      <c r="AFO1" s="21">
        <v>11425</v>
      </c>
      <c r="AFP1" s="21">
        <v>11426</v>
      </c>
      <c r="AFQ1" s="21">
        <v>11427</v>
      </c>
      <c r="AFR1" s="21">
        <v>11428</v>
      </c>
      <c r="AFS1" s="21">
        <v>11429</v>
      </c>
      <c r="AFT1" s="21">
        <v>11430</v>
      </c>
      <c r="AFU1" s="21">
        <v>11431</v>
      </c>
      <c r="AFV1" s="21">
        <v>11460</v>
      </c>
      <c r="AFW1" s="21">
        <v>11464</v>
      </c>
      <c r="AFX1" s="21">
        <v>10747</v>
      </c>
      <c r="AFY1" s="21">
        <v>11414</v>
      </c>
      <c r="AFZ1" s="21">
        <v>11415</v>
      </c>
      <c r="AGA1" s="21">
        <v>11416</v>
      </c>
      <c r="AGB1" s="21">
        <v>11417</v>
      </c>
      <c r="AGC1" s="21">
        <v>11418</v>
      </c>
      <c r="AGD1" s="21">
        <v>11419</v>
      </c>
      <c r="AGE1" s="21">
        <v>11420</v>
      </c>
      <c r="AGF1" s="21">
        <v>11421</v>
      </c>
      <c r="AGG1" s="21">
        <v>11422</v>
      </c>
      <c r="AGH1" s="21">
        <v>24673</v>
      </c>
      <c r="AGI1" s="21">
        <v>10684</v>
      </c>
      <c r="AGJ1" s="21">
        <v>10749</v>
      </c>
      <c r="AGK1" s="21">
        <v>11432</v>
      </c>
      <c r="AGL1" s="21">
        <v>11433</v>
      </c>
      <c r="AGM1" s="21">
        <v>11434</v>
      </c>
      <c r="AGN1" s="21">
        <v>11461</v>
      </c>
      <c r="AGO1" s="21">
        <v>13806</v>
      </c>
      <c r="AGP1" s="21">
        <v>24689</v>
      </c>
      <c r="AGQ1" s="21">
        <v>10682</v>
      </c>
      <c r="AGR1" s="21">
        <v>10745</v>
      </c>
      <c r="AGS1" s="21">
        <v>11386</v>
      </c>
      <c r="AGT1" s="21">
        <v>11387</v>
      </c>
      <c r="AGU1" s="21">
        <v>11388</v>
      </c>
      <c r="AGV1" s="21">
        <v>11390</v>
      </c>
      <c r="AGW1" s="21">
        <v>11391</v>
      </c>
      <c r="AGX1" s="21">
        <v>11392</v>
      </c>
      <c r="AGY1" s="21">
        <v>11393</v>
      </c>
      <c r="AGZ1" s="21">
        <v>11394</v>
      </c>
      <c r="AHA1" s="21">
        <v>11395</v>
      </c>
      <c r="AHB1" s="21">
        <v>11396</v>
      </c>
      <c r="AHC1" s="21">
        <v>11397</v>
      </c>
      <c r="AHD1" s="21">
        <v>11398</v>
      </c>
      <c r="AHE1" s="21">
        <v>11399</v>
      </c>
      <c r="AHF1" s="21">
        <v>11400</v>
      </c>
      <c r="AHG1" s="21">
        <v>11401</v>
      </c>
      <c r="AHH1" s="21">
        <v>10746</v>
      </c>
      <c r="AHI1" s="21">
        <v>11402</v>
      </c>
      <c r="AHJ1" s="21">
        <v>11403</v>
      </c>
      <c r="AHK1" s="21">
        <v>11404</v>
      </c>
      <c r="AHL1" s="21">
        <v>11405</v>
      </c>
      <c r="AHM1" s="21">
        <v>11406</v>
      </c>
      <c r="AHN1" s="21">
        <v>28786</v>
      </c>
    </row>
    <row r="2" spans="1:901" x14ac:dyDescent="0.2">
      <c r="A2" s="174" t="s">
        <v>0</v>
      </c>
      <c r="B2" s="175" t="s">
        <v>1</v>
      </c>
      <c r="C2" s="176">
        <v>526437597.73000026</v>
      </c>
      <c r="D2" s="176">
        <v>193896551.64999995</v>
      </c>
      <c r="E2" s="176">
        <v>61785721.700000018</v>
      </c>
      <c r="F2" s="176">
        <v>85830456.310000017</v>
      </c>
      <c r="G2" s="176">
        <v>42141347.109999999</v>
      </c>
      <c r="H2" s="176">
        <v>69364360.51000002</v>
      </c>
      <c r="I2" s="176">
        <v>33326818.389999989</v>
      </c>
      <c r="J2" s="176">
        <v>159346263.16</v>
      </c>
      <c r="K2" s="176">
        <v>80491202.670000046</v>
      </c>
      <c r="L2" s="176">
        <v>46278127.179999992</v>
      </c>
      <c r="M2" s="176">
        <v>112907159.51000004</v>
      </c>
      <c r="N2" s="176">
        <v>49326797.329999998</v>
      </c>
      <c r="O2" s="176">
        <v>133276152.38999997</v>
      </c>
      <c r="P2" s="176">
        <v>60832925.519999996</v>
      </c>
      <c r="Q2" s="176">
        <v>70040543.429999977</v>
      </c>
      <c r="R2" s="176">
        <v>48704660.139999993</v>
      </c>
      <c r="S2" s="176">
        <v>103219927.45000002</v>
      </c>
      <c r="T2" s="176">
        <v>54378276.400000021</v>
      </c>
      <c r="U2" s="176">
        <v>42545785.609999999</v>
      </c>
      <c r="V2" s="176">
        <v>42304390.460000001</v>
      </c>
      <c r="W2" s="176">
        <v>46150850.449999996</v>
      </c>
      <c r="X2" s="176">
        <v>29459860.20000001</v>
      </c>
      <c r="Y2" s="176">
        <v>31720049.199999992</v>
      </c>
      <c r="Z2" s="176">
        <v>24178852.029999997</v>
      </c>
      <c r="AA2" s="176">
        <v>774349762.66999948</v>
      </c>
      <c r="AB2" s="176">
        <v>109068649.51000001</v>
      </c>
      <c r="AC2" s="176">
        <v>150184485.98000005</v>
      </c>
      <c r="AD2" s="176">
        <v>35730648.25999999</v>
      </c>
      <c r="AE2" s="176">
        <v>170013839.33999997</v>
      </c>
      <c r="AF2" s="176">
        <v>45025744.039999999</v>
      </c>
      <c r="AG2" s="176">
        <v>82917516.609999985</v>
      </c>
      <c r="AH2" s="176">
        <v>91723419.809999987</v>
      </c>
      <c r="AI2" s="176">
        <v>85199245.040000007</v>
      </c>
      <c r="AJ2" s="176">
        <v>67930242.060000032</v>
      </c>
      <c r="AK2" s="176">
        <v>42790163.340000004</v>
      </c>
      <c r="AL2" s="176">
        <v>52320323.409999996</v>
      </c>
      <c r="AM2" s="176">
        <v>43076129.729999997</v>
      </c>
      <c r="AN2" s="176">
        <v>54475092.649999984</v>
      </c>
      <c r="AO2" s="176">
        <v>41095492.129999988</v>
      </c>
      <c r="AP2" s="176">
        <v>94032499.839999989</v>
      </c>
      <c r="AQ2" s="176">
        <v>95402434.890000045</v>
      </c>
      <c r="AR2" s="176">
        <v>32664165.210000001</v>
      </c>
      <c r="AS2" s="176">
        <v>212505627.67999995</v>
      </c>
      <c r="AT2" s="176">
        <v>52236312.300000012</v>
      </c>
      <c r="AU2" s="176">
        <v>67321350.379999995</v>
      </c>
      <c r="AV2" s="176">
        <v>69249113.219999999</v>
      </c>
      <c r="AW2" s="176">
        <v>53893884.480000012</v>
      </c>
      <c r="AX2" s="176">
        <v>55491735.640000008</v>
      </c>
      <c r="AY2" s="176">
        <v>23012423.180000011</v>
      </c>
      <c r="AZ2" s="176">
        <v>41331245.139999986</v>
      </c>
      <c r="BA2" s="176">
        <v>90762051.690000042</v>
      </c>
      <c r="BB2" s="176">
        <v>36035736.560000002</v>
      </c>
      <c r="BC2" s="176">
        <v>39408153.199999988</v>
      </c>
      <c r="BD2" s="176">
        <v>86079620.550000027</v>
      </c>
      <c r="BE2" s="176">
        <v>36546920.739999995</v>
      </c>
      <c r="BF2" s="176">
        <v>45773252.93</v>
      </c>
      <c r="BG2" s="176">
        <v>28596924.559999999</v>
      </c>
      <c r="BH2" s="176">
        <v>223316990.12999994</v>
      </c>
      <c r="BI2" s="176">
        <v>27126202.059999987</v>
      </c>
      <c r="BJ2" s="176">
        <v>26327000.159999993</v>
      </c>
      <c r="BK2" s="176">
        <v>41575362.470000006</v>
      </c>
      <c r="BL2" s="176">
        <v>52053932.509999983</v>
      </c>
      <c r="BM2" s="176">
        <v>71020917.039999977</v>
      </c>
      <c r="BN2" s="176">
        <v>23420847.160000004</v>
      </c>
      <c r="BO2" s="176">
        <v>30336392.239999998</v>
      </c>
      <c r="BP2" s="176">
        <v>29007152.470000006</v>
      </c>
      <c r="BQ2" s="176">
        <v>20365713.469999988</v>
      </c>
      <c r="BR2" s="176">
        <v>26461894.940000005</v>
      </c>
      <c r="BS2" s="176">
        <v>19340099.989999998</v>
      </c>
      <c r="BT2" s="176">
        <v>65595602.539999999</v>
      </c>
      <c r="BU2" s="176">
        <v>17107651.540000003</v>
      </c>
      <c r="BV2" s="176">
        <v>39872429.119999997</v>
      </c>
      <c r="BW2" s="176">
        <v>195004802.33999997</v>
      </c>
      <c r="BX2" s="176">
        <v>114821803.93999997</v>
      </c>
      <c r="BY2" s="176">
        <v>62890791.800000004</v>
      </c>
      <c r="BZ2" s="176">
        <v>28493676.54999999</v>
      </c>
      <c r="CA2" s="176">
        <v>57076153.290000014</v>
      </c>
      <c r="CB2" s="176">
        <v>61560280.729999982</v>
      </c>
      <c r="CC2" s="176">
        <v>28981770.559999995</v>
      </c>
      <c r="CD2" s="176">
        <v>3659282.37</v>
      </c>
      <c r="CE2" s="176">
        <v>1960221.15</v>
      </c>
      <c r="CF2" s="176">
        <v>798223598.76999974</v>
      </c>
      <c r="CG2" s="176">
        <v>52191389.179999977</v>
      </c>
      <c r="CH2" s="176">
        <v>108382279.56000005</v>
      </c>
      <c r="CI2" s="176">
        <v>47046506.409999989</v>
      </c>
      <c r="CJ2" s="176">
        <v>69984152.849999994</v>
      </c>
      <c r="CK2" s="176">
        <v>46438300.259999998</v>
      </c>
      <c r="CL2" s="176">
        <v>61717704.06000001</v>
      </c>
      <c r="CM2" s="176">
        <v>86528540.13000001</v>
      </c>
      <c r="CN2" s="176">
        <v>29203184.52999999</v>
      </c>
      <c r="CO2" s="176">
        <v>68613742.299999997</v>
      </c>
      <c r="CP2" s="176">
        <v>53014593.799999997</v>
      </c>
      <c r="CQ2" s="176">
        <v>47553904.189999983</v>
      </c>
      <c r="CR2" s="176">
        <v>48375569.400000028</v>
      </c>
      <c r="CS2" s="176">
        <v>267103610.95999995</v>
      </c>
      <c r="CT2" s="176">
        <v>44957993.229999989</v>
      </c>
      <c r="CU2" s="176">
        <v>52571100.510000013</v>
      </c>
      <c r="CV2" s="176">
        <v>104074701.96000001</v>
      </c>
      <c r="CW2" s="176">
        <v>38714037.799999982</v>
      </c>
      <c r="CX2" s="176">
        <v>74623663.650000021</v>
      </c>
      <c r="CY2" s="176">
        <v>28568778.550000004</v>
      </c>
      <c r="CZ2" s="176">
        <v>29407101.519999988</v>
      </c>
      <c r="DA2" s="176">
        <v>403971081.54999995</v>
      </c>
      <c r="DB2" s="176">
        <v>94739366.900000006</v>
      </c>
      <c r="DC2" s="176">
        <v>170051972.66999996</v>
      </c>
      <c r="DD2" s="176">
        <v>224628041.88999999</v>
      </c>
      <c r="DE2" s="176">
        <v>74009768.530000001</v>
      </c>
      <c r="DF2" s="176">
        <v>110074648.28999998</v>
      </c>
      <c r="DG2" s="176">
        <v>81637768.679999977</v>
      </c>
      <c r="DH2" s="176">
        <v>30987701.829999991</v>
      </c>
      <c r="DI2" s="176">
        <v>55445191.190000013</v>
      </c>
      <c r="DJ2" s="176">
        <v>54884809.349999987</v>
      </c>
      <c r="DK2" s="176">
        <v>88586212.710000038</v>
      </c>
      <c r="DL2" s="176">
        <v>184621370.31999996</v>
      </c>
      <c r="DM2" s="176">
        <v>141953819.72999999</v>
      </c>
      <c r="DN2" s="176">
        <v>41466936.040000007</v>
      </c>
      <c r="DO2" s="176">
        <v>39505709.480000004</v>
      </c>
      <c r="DP2" s="176">
        <v>84263929.51000002</v>
      </c>
      <c r="DQ2" s="176">
        <v>83725711.560000002</v>
      </c>
      <c r="DR2" s="176">
        <v>83136812.919999972</v>
      </c>
      <c r="DS2" s="176">
        <v>107851159.34</v>
      </c>
      <c r="DT2" s="176">
        <v>43980376.25999999</v>
      </c>
      <c r="DU2" s="176">
        <v>986751019.67000043</v>
      </c>
      <c r="DV2" s="176">
        <v>57060119.170000024</v>
      </c>
      <c r="DW2" s="176">
        <v>101416637.39999996</v>
      </c>
      <c r="DX2" s="176">
        <v>65470761.18</v>
      </c>
      <c r="DY2" s="176">
        <v>86801538.799999982</v>
      </c>
      <c r="DZ2" s="176">
        <v>53441436.110000014</v>
      </c>
      <c r="EA2" s="176">
        <v>138947749.80000001</v>
      </c>
      <c r="EB2" s="176">
        <v>78521311.069999993</v>
      </c>
      <c r="EC2" s="176">
        <v>130088912.21999998</v>
      </c>
      <c r="ED2" s="176">
        <v>141812731.93000007</v>
      </c>
      <c r="EE2" s="176">
        <v>148666549.69</v>
      </c>
      <c r="EF2" s="176">
        <v>53162798.759999998</v>
      </c>
      <c r="EG2" s="176">
        <v>61079445.699999966</v>
      </c>
      <c r="EH2" s="176">
        <v>56882313.239999995</v>
      </c>
      <c r="EI2" s="176">
        <v>92298101.319999963</v>
      </c>
      <c r="EJ2" s="176">
        <v>91670739.13000001</v>
      </c>
      <c r="EK2" s="176">
        <v>38355713.450000018</v>
      </c>
      <c r="EL2" s="176">
        <v>58592554.940000013</v>
      </c>
      <c r="EM2" s="176">
        <v>433216073.69999999</v>
      </c>
      <c r="EN2" s="176">
        <v>49849667.650000006</v>
      </c>
      <c r="EO2" s="176">
        <v>61845128.589999989</v>
      </c>
      <c r="EP2" s="176">
        <v>54695272.279999994</v>
      </c>
      <c r="EQ2" s="176">
        <v>36899068.020000003</v>
      </c>
      <c r="ER2" s="176">
        <v>26698860.739999995</v>
      </c>
      <c r="ES2" s="176">
        <v>101816702.97</v>
      </c>
      <c r="ET2" s="176">
        <v>61009985.169999994</v>
      </c>
      <c r="EU2" s="176">
        <v>55542118.690000013</v>
      </c>
      <c r="EV2" s="176">
        <v>439923043.52999991</v>
      </c>
      <c r="EW2" s="176">
        <v>27572354.410000004</v>
      </c>
      <c r="EX2" s="176">
        <v>56769413.050000004</v>
      </c>
      <c r="EY2" s="176">
        <v>78207985.409999982</v>
      </c>
      <c r="EZ2" s="176">
        <v>105484464.83000004</v>
      </c>
      <c r="FA2" s="176">
        <v>97378238.919999957</v>
      </c>
      <c r="FB2" s="176">
        <v>63667350.36999999</v>
      </c>
      <c r="FC2" s="176">
        <v>45084662.109999992</v>
      </c>
      <c r="FD2" s="176">
        <v>41944045.479999997</v>
      </c>
      <c r="FE2" s="176">
        <v>46104293.750000007</v>
      </c>
      <c r="FF2" s="176">
        <v>39911106.309999987</v>
      </c>
      <c r="FG2" s="176">
        <v>39656238.850000009</v>
      </c>
      <c r="FH2" s="176">
        <v>168149177.04000005</v>
      </c>
      <c r="FI2" s="176">
        <v>35705501.839999996</v>
      </c>
      <c r="FJ2" s="176">
        <v>35697285.690000013</v>
      </c>
      <c r="FK2" s="176">
        <v>35603877.849999994</v>
      </c>
      <c r="FL2" s="176">
        <v>57240124.879999988</v>
      </c>
      <c r="FM2" s="176">
        <v>63065885.679999977</v>
      </c>
      <c r="FN2" s="176">
        <v>28948738.850000005</v>
      </c>
      <c r="FO2" s="176">
        <v>18437741.399999999</v>
      </c>
      <c r="FP2" s="176">
        <v>709821416.61000013</v>
      </c>
      <c r="FQ2" s="176">
        <v>39238099.12999998</v>
      </c>
      <c r="FR2" s="176">
        <v>85248671.239999995</v>
      </c>
      <c r="FS2" s="176">
        <v>77604587.519999966</v>
      </c>
      <c r="FT2" s="176">
        <v>103140846.93000001</v>
      </c>
      <c r="FU2" s="176">
        <v>52724237.020000003</v>
      </c>
      <c r="FV2" s="176">
        <v>113211160.72000003</v>
      </c>
      <c r="FW2" s="176">
        <v>84756930.040000007</v>
      </c>
      <c r="FX2" s="176">
        <v>89614979.960000008</v>
      </c>
      <c r="FY2" s="176">
        <v>65479520.050000012</v>
      </c>
      <c r="FZ2" s="176">
        <v>115563353.25</v>
      </c>
      <c r="GA2" s="176">
        <v>39912913.670000002</v>
      </c>
      <c r="GB2" s="176">
        <v>60245812.189999998</v>
      </c>
      <c r="GC2" s="176">
        <v>43637608.389999993</v>
      </c>
      <c r="GD2" s="176">
        <v>280586890.57000005</v>
      </c>
      <c r="GE2" s="176">
        <v>33300929.209999993</v>
      </c>
      <c r="GF2" s="176">
        <v>41345423.129999995</v>
      </c>
      <c r="GG2" s="176">
        <v>85358205.379999965</v>
      </c>
      <c r="GH2" s="176">
        <v>49393224.110000029</v>
      </c>
      <c r="GI2" s="176">
        <v>45554924.049999997</v>
      </c>
      <c r="GJ2" s="176">
        <v>39198867.449999996</v>
      </c>
      <c r="GK2" s="176">
        <v>77819584.789999992</v>
      </c>
      <c r="GL2" s="176">
        <v>37951650.640000001</v>
      </c>
      <c r="GM2" s="176">
        <v>21850020.800000004</v>
      </c>
      <c r="GN2" s="176">
        <v>23610228.570000004</v>
      </c>
      <c r="GO2" s="176">
        <v>21676638.130000003</v>
      </c>
      <c r="GP2" s="176">
        <v>133160255.80000001</v>
      </c>
      <c r="GQ2" s="176">
        <v>31820726.460000001</v>
      </c>
      <c r="GR2" s="176">
        <v>36944044.100000009</v>
      </c>
      <c r="GS2" s="176">
        <v>60454291.07</v>
      </c>
      <c r="GT2" s="176">
        <v>15036661.000000007</v>
      </c>
      <c r="GU2" s="176">
        <v>56434895.739999995</v>
      </c>
      <c r="GV2" s="176">
        <v>57748973.479999982</v>
      </c>
      <c r="GW2" s="176">
        <v>28311382.820000004</v>
      </c>
      <c r="GX2" s="176">
        <v>129330762.73999999</v>
      </c>
      <c r="GY2" s="176">
        <v>12375542.430000007</v>
      </c>
      <c r="GZ2" s="176">
        <v>53100046.679999985</v>
      </c>
      <c r="HA2" s="176">
        <v>37238062.150000013</v>
      </c>
      <c r="HB2" s="176">
        <v>514614205.49000001</v>
      </c>
      <c r="HC2" s="176">
        <v>72662849.030000016</v>
      </c>
      <c r="HD2" s="176">
        <v>98728400.480000019</v>
      </c>
      <c r="HE2" s="176">
        <v>102872426.78</v>
      </c>
      <c r="HF2" s="176">
        <v>68578044.700000033</v>
      </c>
      <c r="HG2" s="176">
        <v>82883817.719999969</v>
      </c>
      <c r="HH2" s="176">
        <v>25994792.140000001</v>
      </c>
      <c r="HI2" s="176">
        <v>447559056.20999998</v>
      </c>
      <c r="HJ2" s="176">
        <v>100371186.64999998</v>
      </c>
      <c r="HK2" s="176">
        <v>92128037.670000002</v>
      </c>
      <c r="HL2" s="176">
        <v>50739313.589999996</v>
      </c>
      <c r="HM2" s="176">
        <v>41581449.880000025</v>
      </c>
      <c r="HN2" s="176">
        <v>36155622.710000001</v>
      </c>
      <c r="HO2" s="176">
        <v>63021686.249999993</v>
      </c>
      <c r="HP2" s="176">
        <v>31877075.939999994</v>
      </c>
      <c r="HQ2" s="176">
        <v>385751484.64999998</v>
      </c>
      <c r="HR2" s="176">
        <v>111621186.69999999</v>
      </c>
      <c r="HS2" s="176">
        <v>35801525.170000009</v>
      </c>
      <c r="HT2" s="176">
        <v>25548812.720000014</v>
      </c>
      <c r="HU2" s="176">
        <v>28091575.999999985</v>
      </c>
      <c r="HV2" s="176">
        <v>27566215.82</v>
      </c>
      <c r="HW2" s="176">
        <v>95697814.029999956</v>
      </c>
      <c r="HX2" s="176">
        <v>39601349.75</v>
      </c>
      <c r="HY2" s="176">
        <v>37207457.590000011</v>
      </c>
      <c r="HZ2" s="176">
        <v>37452143.329999998</v>
      </c>
      <c r="IA2" s="176">
        <v>35479325.059999987</v>
      </c>
      <c r="IB2" s="176">
        <v>65927906.38000001</v>
      </c>
      <c r="IC2" s="176">
        <v>20370326.669999998</v>
      </c>
      <c r="ID2" s="176">
        <v>46804995.729999989</v>
      </c>
      <c r="IE2" s="176">
        <v>15905053.539999994</v>
      </c>
      <c r="IF2" s="176">
        <v>20820366.220000003</v>
      </c>
      <c r="IG2" s="176">
        <v>286365449.85000002</v>
      </c>
      <c r="IH2" s="176">
        <v>72440721.849999994</v>
      </c>
      <c r="II2" s="176">
        <v>57541899.62000002</v>
      </c>
      <c r="IJ2" s="176">
        <v>96897208.030000001</v>
      </c>
      <c r="IK2" s="176">
        <v>136066242.99000004</v>
      </c>
      <c r="IL2" s="176">
        <v>39652292.669999972</v>
      </c>
      <c r="IM2" s="176">
        <v>45768722.149999991</v>
      </c>
      <c r="IN2" s="176">
        <v>36306919.739999987</v>
      </c>
      <c r="IO2" s="176">
        <v>33253429.460000008</v>
      </c>
      <c r="IP2" s="176">
        <v>38838975.76000002</v>
      </c>
      <c r="IQ2" s="176">
        <v>42499503.500000007</v>
      </c>
      <c r="IR2" s="176">
        <v>518398175.27999985</v>
      </c>
      <c r="IS2" s="176">
        <v>124524107.79999995</v>
      </c>
      <c r="IT2" s="176">
        <v>65046191.209999993</v>
      </c>
      <c r="IU2" s="176">
        <v>34378954.990000017</v>
      </c>
      <c r="IV2" s="176">
        <v>40120793.669999994</v>
      </c>
      <c r="IW2" s="176">
        <v>18525008.409999989</v>
      </c>
      <c r="IX2" s="176">
        <v>37056924.399999991</v>
      </c>
      <c r="IY2" s="176">
        <v>22604815.860000007</v>
      </c>
      <c r="IZ2" s="176">
        <v>17706681.390000001</v>
      </c>
      <c r="JA2" s="176">
        <v>33620823.590000018</v>
      </c>
      <c r="JB2" s="176">
        <v>51684367.640000001</v>
      </c>
      <c r="JC2" s="176">
        <v>30096560.419999998</v>
      </c>
      <c r="JD2" s="176">
        <v>68676716.530000061</v>
      </c>
      <c r="JE2" s="176">
        <v>82865629.090000033</v>
      </c>
      <c r="JF2" s="176">
        <v>35674139.989999995</v>
      </c>
      <c r="JG2" s="176">
        <v>32028770.539999999</v>
      </c>
      <c r="JH2" s="176">
        <v>19325735.040000003</v>
      </c>
      <c r="JI2" s="176">
        <v>19931031.470000003</v>
      </c>
      <c r="JJ2" s="176">
        <v>94702445.790000036</v>
      </c>
      <c r="JK2" s="176">
        <v>26536175.789999992</v>
      </c>
      <c r="JL2" s="176">
        <v>28328387.150000002</v>
      </c>
      <c r="JM2" s="176">
        <v>44102368.420000024</v>
      </c>
      <c r="JN2" s="176">
        <v>32380817.960000016</v>
      </c>
      <c r="JO2" s="176">
        <v>52183107.109999992</v>
      </c>
      <c r="JP2" s="176">
        <v>21029140.470000006</v>
      </c>
      <c r="JQ2" s="176">
        <v>152016544.01999995</v>
      </c>
      <c r="JR2" s="176">
        <v>31522146.729999978</v>
      </c>
      <c r="JS2" s="176">
        <v>21203240.269999996</v>
      </c>
      <c r="JT2" s="176">
        <v>81100331.219999999</v>
      </c>
      <c r="JU2" s="176">
        <v>62425735.540000007</v>
      </c>
      <c r="JV2" s="176">
        <v>34797644.229999982</v>
      </c>
      <c r="JW2" s="176">
        <v>64633237.400000006</v>
      </c>
      <c r="JX2" s="176">
        <v>29908510.75</v>
      </c>
      <c r="JY2" s="176">
        <v>389677857.94000018</v>
      </c>
      <c r="JZ2" s="176">
        <v>148870355.01000005</v>
      </c>
      <c r="KA2" s="176">
        <v>37644075.789999984</v>
      </c>
      <c r="KB2" s="176">
        <v>16056852.779999999</v>
      </c>
      <c r="KC2" s="176">
        <v>61814019.460000023</v>
      </c>
      <c r="KD2" s="176">
        <v>14192651.180000002</v>
      </c>
      <c r="KE2" s="176">
        <v>112407431.69</v>
      </c>
      <c r="KF2" s="176">
        <v>46376101.159999989</v>
      </c>
      <c r="KG2" s="176">
        <v>22249929.430000003</v>
      </c>
      <c r="KH2" s="176">
        <v>38453408.669999979</v>
      </c>
      <c r="KI2" s="176">
        <v>39520595.860000014</v>
      </c>
      <c r="KJ2" s="176">
        <v>35556587.630000003</v>
      </c>
      <c r="KK2" s="176">
        <v>42884477.899999991</v>
      </c>
      <c r="KL2" s="176">
        <v>16772149.950000001</v>
      </c>
      <c r="KM2" s="176">
        <v>32250198.770000007</v>
      </c>
      <c r="KN2" s="176">
        <v>606919858.55999994</v>
      </c>
      <c r="KO2" s="176">
        <v>133078801.95999996</v>
      </c>
      <c r="KP2" s="176">
        <v>44514044.090000004</v>
      </c>
      <c r="KQ2" s="176">
        <v>36984389.030000024</v>
      </c>
      <c r="KR2" s="176">
        <v>46816201.26000002</v>
      </c>
      <c r="KS2" s="176">
        <v>36256185.190000013</v>
      </c>
      <c r="KT2" s="176">
        <v>181653246.31</v>
      </c>
      <c r="KU2" s="176">
        <v>26682361.449999996</v>
      </c>
      <c r="KV2" s="176">
        <v>23444267.420000006</v>
      </c>
      <c r="KW2" s="176">
        <v>137141344.81</v>
      </c>
      <c r="KX2" s="176">
        <v>43408343.980000004</v>
      </c>
      <c r="KY2" s="176">
        <v>55752644.160000011</v>
      </c>
      <c r="KZ2" s="176">
        <v>144963033.21999997</v>
      </c>
      <c r="LA2" s="176">
        <v>39567355.649999999</v>
      </c>
      <c r="LB2" s="176">
        <v>64772910.510000013</v>
      </c>
      <c r="LC2" s="176">
        <v>236451118.54999992</v>
      </c>
      <c r="LD2" s="176">
        <v>58753972.930000015</v>
      </c>
      <c r="LE2" s="176">
        <v>647446648.96999979</v>
      </c>
      <c r="LF2" s="176">
        <v>119887485.9700001</v>
      </c>
      <c r="LG2" s="176">
        <v>131364643.26999998</v>
      </c>
      <c r="LH2" s="176">
        <v>103299274.84999996</v>
      </c>
      <c r="LI2" s="176">
        <v>26497902.589999992</v>
      </c>
      <c r="LJ2" s="176">
        <v>41891259.899999999</v>
      </c>
      <c r="LK2" s="176">
        <v>20186333.939999994</v>
      </c>
      <c r="LL2" s="176">
        <v>51739828.539999984</v>
      </c>
      <c r="LM2" s="176">
        <v>23538691.300000008</v>
      </c>
      <c r="LN2" s="176">
        <v>66189309.360000037</v>
      </c>
      <c r="LO2" s="176">
        <v>30615776.330000002</v>
      </c>
      <c r="LP2" s="176">
        <v>168232578.21000004</v>
      </c>
      <c r="LQ2" s="176">
        <v>31146205.119999994</v>
      </c>
      <c r="LR2" s="176">
        <v>24519020.359999992</v>
      </c>
      <c r="LS2" s="176">
        <v>395610106.44000012</v>
      </c>
      <c r="LT2" s="176">
        <v>255597177.84999993</v>
      </c>
      <c r="LU2" s="176">
        <v>371278667.5200001</v>
      </c>
      <c r="LV2" s="176">
        <v>137284280.87</v>
      </c>
      <c r="LW2" s="176">
        <v>72140787.069999978</v>
      </c>
      <c r="LX2" s="176">
        <v>75971495.429999977</v>
      </c>
      <c r="LY2" s="176">
        <v>49781908.789999992</v>
      </c>
      <c r="LZ2" s="176">
        <v>43579386.009999998</v>
      </c>
      <c r="MA2" s="176">
        <v>41680616.550000019</v>
      </c>
      <c r="MB2" s="176">
        <v>44584416.340000011</v>
      </c>
      <c r="MC2" s="176">
        <v>104474191.55999997</v>
      </c>
      <c r="MD2" s="176">
        <v>45757043.569999985</v>
      </c>
      <c r="ME2" s="176">
        <v>535433411.97000009</v>
      </c>
      <c r="MF2" s="176">
        <v>57680474.812400013</v>
      </c>
      <c r="MG2" s="176">
        <v>37574432.400000006</v>
      </c>
      <c r="MH2" s="176">
        <v>34403644.859999999</v>
      </c>
      <c r="MI2" s="176">
        <v>34898527.240000002</v>
      </c>
      <c r="MJ2" s="176">
        <v>55519083.689999998</v>
      </c>
      <c r="MK2" s="176">
        <v>44240090.100000016</v>
      </c>
      <c r="ML2" s="176">
        <v>40717588.109999999</v>
      </c>
      <c r="MM2" s="176">
        <v>68361374.860000014</v>
      </c>
      <c r="MN2" s="176">
        <v>50526015.919999994</v>
      </c>
      <c r="MO2" s="176">
        <v>47502865.590000004</v>
      </c>
      <c r="MP2" s="176">
        <v>33542237.900000006</v>
      </c>
      <c r="MQ2" s="176">
        <v>347219759.98000002</v>
      </c>
      <c r="MR2" s="176">
        <v>70998734.620000005</v>
      </c>
      <c r="MS2" s="176">
        <v>48297763.99000001</v>
      </c>
      <c r="MT2" s="176">
        <v>84498207.740000024</v>
      </c>
      <c r="MU2" s="176">
        <v>77490355.789999992</v>
      </c>
      <c r="MV2" s="176">
        <v>46679957.610000007</v>
      </c>
      <c r="MW2" s="176">
        <v>97386503.889999956</v>
      </c>
      <c r="MX2" s="176">
        <v>86168418</v>
      </c>
      <c r="MY2" s="176">
        <v>43025734.959999993</v>
      </c>
      <c r="MZ2" s="176">
        <v>21968019.20999999</v>
      </c>
      <c r="NA2" s="176">
        <v>24937640.210000001</v>
      </c>
      <c r="NB2" s="176">
        <v>739981037.87999976</v>
      </c>
      <c r="NC2" s="176">
        <v>125802239.67000003</v>
      </c>
      <c r="ND2" s="176">
        <v>24842792.189999994</v>
      </c>
      <c r="NE2" s="176">
        <v>383888881.9799999</v>
      </c>
      <c r="NF2" s="176">
        <v>29922112.070000023</v>
      </c>
      <c r="NG2" s="176">
        <v>83683716.760000005</v>
      </c>
      <c r="NH2" s="176">
        <v>167158199.73000002</v>
      </c>
      <c r="NI2" s="176">
        <v>158154571.59000003</v>
      </c>
      <c r="NJ2" s="176">
        <v>18479334.219999999</v>
      </c>
      <c r="NK2" s="176">
        <v>79697361.349999994</v>
      </c>
      <c r="NL2" s="176">
        <v>66295076.389999986</v>
      </c>
      <c r="NM2" s="176">
        <v>49208347.710000008</v>
      </c>
      <c r="NN2" s="176">
        <v>152576566.06000003</v>
      </c>
      <c r="NO2" s="176">
        <v>20485668.100000001</v>
      </c>
      <c r="NP2" s="176">
        <v>38522275.170000009</v>
      </c>
      <c r="NQ2" s="176">
        <v>38049663.380000003</v>
      </c>
      <c r="NR2" s="176">
        <v>25627092.139999997</v>
      </c>
      <c r="NS2" s="176">
        <v>18342872.499999996</v>
      </c>
      <c r="NT2" s="176">
        <v>24913358.279999994</v>
      </c>
      <c r="NU2" s="176">
        <v>162706423.33199993</v>
      </c>
      <c r="NV2" s="176">
        <v>217462922.94999999</v>
      </c>
      <c r="NW2" s="176">
        <v>45511912.310000002</v>
      </c>
      <c r="NX2" s="176">
        <v>34148051.05999998</v>
      </c>
      <c r="NY2" s="176">
        <v>41491111.120000005</v>
      </c>
      <c r="NZ2" s="176">
        <v>59755047.629999995</v>
      </c>
      <c r="OA2" s="176">
        <v>27901166.370000012</v>
      </c>
      <c r="OB2" s="176">
        <v>352526648.26000029</v>
      </c>
      <c r="OC2" s="176">
        <v>97161802.429999962</v>
      </c>
      <c r="OD2" s="176">
        <v>61051015.649999999</v>
      </c>
      <c r="OE2" s="176">
        <v>175504311.62999997</v>
      </c>
      <c r="OF2" s="176">
        <v>44922303.569999993</v>
      </c>
      <c r="OG2" s="176">
        <v>67945703.409999996</v>
      </c>
      <c r="OH2" s="176">
        <v>63171443.000000007</v>
      </c>
      <c r="OI2" s="176">
        <v>34528311.800000004</v>
      </c>
      <c r="OJ2" s="176">
        <v>40418693.860000007</v>
      </c>
      <c r="OK2" s="176">
        <v>619164864.82999992</v>
      </c>
      <c r="OL2" s="176">
        <v>153655752.13999999</v>
      </c>
      <c r="OM2" s="176">
        <v>239145694.48000005</v>
      </c>
      <c r="ON2" s="176">
        <v>92194561.090000004</v>
      </c>
      <c r="OO2" s="176">
        <v>85935778.99000001</v>
      </c>
      <c r="OP2" s="176">
        <v>44687544.819999978</v>
      </c>
      <c r="OQ2" s="176">
        <v>332294652.94000012</v>
      </c>
      <c r="OR2" s="176">
        <v>39507455.230000012</v>
      </c>
      <c r="OS2" s="176">
        <v>56548427.010000013</v>
      </c>
      <c r="OT2" s="176">
        <v>62713254.13000001</v>
      </c>
      <c r="OU2" s="176">
        <v>74657358.230000004</v>
      </c>
      <c r="OV2" s="176">
        <v>123479918.79000001</v>
      </c>
      <c r="OW2" s="176">
        <v>57091795.110000014</v>
      </c>
      <c r="OX2" s="176">
        <v>43434267.399999991</v>
      </c>
      <c r="OY2" s="176">
        <v>34427377.899999999</v>
      </c>
      <c r="OZ2" s="176">
        <v>408143019.70000011</v>
      </c>
      <c r="PA2" s="176">
        <v>36526510.630000003</v>
      </c>
      <c r="PB2" s="176">
        <v>93031292.010000005</v>
      </c>
      <c r="PC2" s="176">
        <v>15994885.279999999</v>
      </c>
      <c r="PD2" s="176">
        <v>67181637.969999984</v>
      </c>
      <c r="PE2" s="176">
        <v>103928657.75999995</v>
      </c>
      <c r="PF2" s="176">
        <v>44567918.640000008</v>
      </c>
      <c r="PG2" s="176">
        <v>32928417.140000008</v>
      </c>
      <c r="PH2" s="176">
        <v>60699311.159999989</v>
      </c>
      <c r="PI2" s="176">
        <v>51157928.81000001</v>
      </c>
      <c r="PJ2" s="176">
        <v>65894084.49000001</v>
      </c>
      <c r="PK2" s="176">
        <v>82086646.449999988</v>
      </c>
      <c r="PL2" s="176">
        <v>27686884.630000003</v>
      </c>
      <c r="PM2" s="176">
        <v>137349699.79999998</v>
      </c>
      <c r="PN2" s="176">
        <v>36693755.150000006</v>
      </c>
      <c r="PO2" s="176">
        <v>18105860.239999998</v>
      </c>
      <c r="PP2" s="176">
        <v>17176970.18</v>
      </c>
      <c r="PQ2" s="176">
        <v>29331821.440000001</v>
      </c>
      <c r="PR2" s="176">
        <v>1161510743.5400002</v>
      </c>
      <c r="PS2" s="176">
        <v>46912164.420000002</v>
      </c>
      <c r="PT2" s="176">
        <v>35750421.670000002</v>
      </c>
      <c r="PU2" s="176">
        <v>77074638.280000016</v>
      </c>
      <c r="PV2" s="176">
        <v>265691318.12999994</v>
      </c>
      <c r="PW2" s="176">
        <v>69405351.74000001</v>
      </c>
      <c r="PX2" s="176">
        <v>111307753.95000003</v>
      </c>
      <c r="PY2" s="176">
        <v>44726772.689999998</v>
      </c>
      <c r="PZ2" s="176">
        <v>87489545.429999977</v>
      </c>
      <c r="QA2" s="176">
        <v>25915945.45999999</v>
      </c>
      <c r="QB2" s="176">
        <v>67748488.259999961</v>
      </c>
      <c r="QC2" s="176">
        <v>39856658.270000011</v>
      </c>
      <c r="QD2" s="176">
        <v>44398828.620000005</v>
      </c>
      <c r="QE2" s="176">
        <v>60201597.469999984</v>
      </c>
      <c r="QF2" s="176">
        <v>65309343.45000001</v>
      </c>
      <c r="QG2" s="176">
        <v>68829647.00999999</v>
      </c>
      <c r="QH2" s="176">
        <v>39519103.969999991</v>
      </c>
      <c r="QI2" s="176">
        <v>39902756.679999992</v>
      </c>
      <c r="QJ2" s="176">
        <v>31772580.969999991</v>
      </c>
      <c r="QK2" s="176">
        <v>103540944.8</v>
      </c>
      <c r="QL2" s="176">
        <v>104346429.89</v>
      </c>
      <c r="QM2" s="176">
        <v>37715973.82</v>
      </c>
      <c r="QN2" s="176">
        <v>21021652.260000005</v>
      </c>
      <c r="QO2" s="176">
        <v>18061107.500000004</v>
      </c>
      <c r="QP2" s="176">
        <v>25282462.800000001</v>
      </c>
      <c r="QQ2" s="176">
        <v>21640878.150000002</v>
      </c>
      <c r="QR2" s="176">
        <v>411228779.78000015</v>
      </c>
      <c r="QS2" s="176">
        <v>31690520.290000003</v>
      </c>
      <c r="QT2" s="176">
        <v>91157967.470000014</v>
      </c>
      <c r="QU2" s="176">
        <v>52227080.450000003</v>
      </c>
      <c r="QV2" s="176">
        <v>54825680.460000031</v>
      </c>
      <c r="QW2" s="176">
        <v>130676229.96999997</v>
      </c>
      <c r="QX2" s="176">
        <v>40695989.740000017</v>
      </c>
      <c r="QY2" s="176">
        <v>71757676.070000008</v>
      </c>
      <c r="QZ2" s="176">
        <v>91110028.210000008</v>
      </c>
      <c r="RA2" s="176">
        <v>35243646.340000004</v>
      </c>
      <c r="RB2" s="176">
        <v>42952124.170000017</v>
      </c>
      <c r="RC2" s="176">
        <v>34928211.270000003</v>
      </c>
      <c r="RD2" s="176">
        <v>23092702.280000001</v>
      </c>
      <c r="RE2" s="176">
        <v>623340122.06999981</v>
      </c>
      <c r="RF2" s="176">
        <v>85936250.570000038</v>
      </c>
      <c r="RG2" s="176">
        <v>52939081.139999993</v>
      </c>
      <c r="RH2" s="176">
        <v>61656896.340000004</v>
      </c>
      <c r="RI2" s="176">
        <v>63472567.959999993</v>
      </c>
      <c r="RJ2" s="176">
        <v>63275948.979999982</v>
      </c>
      <c r="RK2" s="176">
        <v>112859766.23000002</v>
      </c>
      <c r="RL2" s="176">
        <v>54227953.669999987</v>
      </c>
      <c r="RM2" s="176">
        <v>63497769.340000004</v>
      </c>
      <c r="RN2" s="176">
        <v>103288260.78999996</v>
      </c>
      <c r="RO2" s="176">
        <v>114310011.75000003</v>
      </c>
      <c r="RP2" s="176">
        <v>29767786.31000001</v>
      </c>
      <c r="RQ2" s="176">
        <v>30656716.990000002</v>
      </c>
      <c r="RR2" s="176">
        <v>59927680.12999998</v>
      </c>
      <c r="RS2" s="176">
        <v>32318210.900000002</v>
      </c>
      <c r="RT2" s="176">
        <v>34653604.739999995</v>
      </c>
      <c r="RU2" s="176">
        <v>40421539.340000004</v>
      </c>
      <c r="RV2" s="176">
        <v>28427794.219999999</v>
      </c>
      <c r="RW2" s="176">
        <v>22430599.649999999</v>
      </c>
      <c r="RX2" s="176">
        <v>26468386.15000001</v>
      </c>
      <c r="RY2" s="176">
        <v>413748315.47000033</v>
      </c>
      <c r="RZ2" s="176">
        <v>32245326.910000008</v>
      </c>
      <c r="SA2" s="176">
        <v>54278777.199999988</v>
      </c>
      <c r="SB2" s="176">
        <v>69132746.25</v>
      </c>
      <c r="SC2" s="176">
        <v>28942176.630000006</v>
      </c>
      <c r="SD2" s="176">
        <v>31248596.589999996</v>
      </c>
      <c r="SE2" s="176">
        <v>38123540.630000003</v>
      </c>
      <c r="SF2" s="176">
        <v>87684403.909999937</v>
      </c>
      <c r="SG2" s="176">
        <v>33285787.589999992</v>
      </c>
      <c r="SH2" s="176">
        <v>41596079.099999994</v>
      </c>
      <c r="SI2" s="176">
        <v>55464212.82</v>
      </c>
      <c r="SJ2" s="176">
        <v>64417187.80999998</v>
      </c>
      <c r="SK2" s="176">
        <v>41164218.509999998</v>
      </c>
      <c r="SL2" s="176">
        <v>31030670.899999999</v>
      </c>
      <c r="SM2" s="176">
        <v>156065248.01999983</v>
      </c>
      <c r="SN2" s="176">
        <v>42079279.899999991</v>
      </c>
      <c r="SO2" s="176">
        <v>37759001.639999986</v>
      </c>
      <c r="SP2" s="176">
        <v>36786039.420000009</v>
      </c>
      <c r="SQ2" s="176">
        <v>30448051.519999996</v>
      </c>
      <c r="SR2" s="176">
        <v>38251965.120000012</v>
      </c>
      <c r="SS2" s="176">
        <v>54898073.290000007</v>
      </c>
      <c r="ST2" s="176">
        <v>76823510.940000013</v>
      </c>
      <c r="SU2" s="176">
        <v>44570980.959999986</v>
      </c>
      <c r="SV2" s="176">
        <v>52395077.510000043</v>
      </c>
      <c r="SW2" s="176">
        <v>82874535.460000023</v>
      </c>
      <c r="SX2" s="176">
        <v>21749211.100000001</v>
      </c>
      <c r="SY2" s="176">
        <v>223852494.52000001</v>
      </c>
      <c r="SZ2" s="176">
        <v>57592724.589999974</v>
      </c>
      <c r="TA2" s="176">
        <v>69663814.219999969</v>
      </c>
      <c r="TB2" s="176">
        <v>87883563.210000023</v>
      </c>
      <c r="TC2" s="176">
        <v>49400537.080000021</v>
      </c>
      <c r="TD2" s="176">
        <v>53508943.839999981</v>
      </c>
      <c r="TE2" s="176">
        <v>43301745.430000007</v>
      </c>
      <c r="TF2" s="176">
        <v>28560373.590000007</v>
      </c>
      <c r="TG2" s="176">
        <v>725350090.45999992</v>
      </c>
      <c r="TH2" s="176">
        <v>45213833.579999998</v>
      </c>
      <c r="TI2" s="176">
        <v>33866520.910000004</v>
      </c>
      <c r="TJ2" s="176">
        <v>66082802.480000004</v>
      </c>
      <c r="TK2" s="176">
        <v>57255373.280000038</v>
      </c>
      <c r="TL2" s="176">
        <v>39515087.739999987</v>
      </c>
      <c r="TM2" s="176">
        <v>23094236.750000004</v>
      </c>
      <c r="TN2" s="176">
        <v>176655558.36000001</v>
      </c>
      <c r="TO2" s="176">
        <v>42778554.070000008</v>
      </c>
      <c r="TP2" s="176">
        <v>76707875.930000022</v>
      </c>
      <c r="TQ2" s="176">
        <v>77164829.140000015</v>
      </c>
      <c r="TR2" s="176">
        <v>39065015.459999986</v>
      </c>
      <c r="TS2" s="176">
        <v>26245465.819999993</v>
      </c>
      <c r="TT2" s="176">
        <v>34881208.910000019</v>
      </c>
      <c r="TU2" s="176">
        <v>39726762.239999995</v>
      </c>
      <c r="TV2" s="176">
        <v>38143911.410000004</v>
      </c>
      <c r="TW2" s="176">
        <v>231003816.88</v>
      </c>
      <c r="TX2" s="176">
        <v>34837474.280000009</v>
      </c>
      <c r="TY2" s="176">
        <v>263090953.67000005</v>
      </c>
      <c r="TZ2" s="176">
        <v>72937021.859999999</v>
      </c>
      <c r="UA2" s="176">
        <v>40517648.219999991</v>
      </c>
      <c r="UB2" s="176">
        <v>40567816.480000012</v>
      </c>
      <c r="UC2" s="176">
        <v>192189351.3199999</v>
      </c>
      <c r="UD2" s="176">
        <v>24447671.960000005</v>
      </c>
      <c r="UE2" s="176">
        <v>30252681.010000002</v>
      </c>
      <c r="UF2" s="176">
        <v>46622480.720000014</v>
      </c>
      <c r="UG2" s="176">
        <v>39152711.609999985</v>
      </c>
      <c r="UH2" s="176">
        <v>253606343.42999992</v>
      </c>
      <c r="UI2" s="176">
        <v>84677238.929999992</v>
      </c>
      <c r="UJ2" s="176">
        <v>55056257.150000013</v>
      </c>
      <c r="UK2" s="176">
        <v>97806946.960000008</v>
      </c>
      <c r="UL2" s="176">
        <v>68436217.930000007</v>
      </c>
      <c r="UM2" s="176">
        <v>49811947.599999994</v>
      </c>
      <c r="UN2" s="176">
        <v>1142807313.9100003</v>
      </c>
      <c r="UO2" s="176">
        <v>66493950.110000007</v>
      </c>
      <c r="UP2" s="176">
        <v>63182796.129999958</v>
      </c>
      <c r="UQ2" s="176">
        <v>194179395.97000003</v>
      </c>
      <c r="UR2" s="176">
        <v>15985621.279999997</v>
      </c>
      <c r="US2" s="176">
        <v>53900346.299999997</v>
      </c>
      <c r="UT2" s="176">
        <v>127173168.24999999</v>
      </c>
      <c r="UU2" s="176">
        <v>37547951.059999995</v>
      </c>
      <c r="UV2" s="176">
        <v>44125842.149999999</v>
      </c>
      <c r="UW2" s="176">
        <v>51681746.960000001</v>
      </c>
      <c r="UX2" s="176">
        <v>71410387.069999963</v>
      </c>
      <c r="UY2" s="176">
        <v>122819969.20000005</v>
      </c>
      <c r="UZ2" s="176">
        <v>69157021.390000015</v>
      </c>
      <c r="VA2" s="176">
        <v>122455427.84000006</v>
      </c>
      <c r="VB2" s="176">
        <v>32809660.859999999</v>
      </c>
      <c r="VC2" s="176">
        <v>34656150.699999996</v>
      </c>
      <c r="VD2" s="176">
        <v>37956981.740000002</v>
      </c>
      <c r="VE2" s="176">
        <v>36889685.640000015</v>
      </c>
      <c r="VF2" s="176">
        <v>153731951.86999997</v>
      </c>
      <c r="VG2" s="176">
        <v>33649940.439999998</v>
      </c>
      <c r="VH2" s="176">
        <v>27507943.349999998</v>
      </c>
      <c r="VI2" s="176">
        <v>30470223.420000002</v>
      </c>
      <c r="VJ2" s="176">
        <v>535316604.62000024</v>
      </c>
      <c r="VK2" s="176">
        <v>39811141.36999999</v>
      </c>
      <c r="VL2" s="176">
        <v>51839332.899999991</v>
      </c>
      <c r="VM2" s="176">
        <v>110047883.91999999</v>
      </c>
      <c r="VN2" s="176">
        <v>115907918.76000004</v>
      </c>
      <c r="VO2" s="176">
        <v>79285417.419999957</v>
      </c>
      <c r="VP2" s="176">
        <v>65763227.589999989</v>
      </c>
      <c r="VQ2" s="176">
        <v>50019503.919999979</v>
      </c>
      <c r="VR2" s="176">
        <v>54474777.789999992</v>
      </c>
      <c r="VS2" s="176">
        <v>217154301.58999994</v>
      </c>
      <c r="VT2" s="176">
        <v>50148042.269999988</v>
      </c>
      <c r="VU2" s="176">
        <v>95680645.300000012</v>
      </c>
      <c r="VV2" s="176">
        <v>66334717.480000027</v>
      </c>
      <c r="VW2" s="176">
        <v>47846877.430000007</v>
      </c>
      <c r="VX2" s="176">
        <v>27702075.470000006</v>
      </c>
      <c r="VY2" s="176">
        <v>1484747431.7599998</v>
      </c>
      <c r="VZ2" s="176">
        <v>91513526.329999998</v>
      </c>
      <c r="WA2" s="176">
        <v>71600559.730000004</v>
      </c>
      <c r="WB2" s="176">
        <v>56537243.829999976</v>
      </c>
      <c r="WC2" s="176">
        <v>39988936.559999987</v>
      </c>
      <c r="WD2" s="176">
        <v>70084600.700000003</v>
      </c>
      <c r="WE2" s="176">
        <v>78217247.469999984</v>
      </c>
      <c r="WF2" s="176">
        <v>118255243.00000001</v>
      </c>
      <c r="WG2" s="176">
        <v>64526110.049999975</v>
      </c>
      <c r="WH2" s="176">
        <v>89894820.519999996</v>
      </c>
      <c r="WI2" s="176">
        <v>43357698.410000004</v>
      </c>
      <c r="WJ2" s="176">
        <v>132462950.58999997</v>
      </c>
      <c r="WK2" s="176">
        <v>75213495.38000001</v>
      </c>
      <c r="WL2" s="176">
        <v>91348558.080000013</v>
      </c>
      <c r="WM2" s="176">
        <v>135924971.28999999</v>
      </c>
      <c r="WN2" s="176">
        <v>83018329.179999992</v>
      </c>
      <c r="WO2" s="176">
        <v>71612199.790000007</v>
      </c>
      <c r="WP2" s="176">
        <v>61142329.259999976</v>
      </c>
      <c r="WQ2" s="176">
        <v>35668629.229999997</v>
      </c>
      <c r="WR2" s="176">
        <v>114179453.73</v>
      </c>
      <c r="WS2" s="176">
        <v>274442196.1099999</v>
      </c>
      <c r="WT2" s="176">
        <v>59137116.189999998</v>
      </c>
      <c r="WU2" s="176">
        <v>40392443.219999991</v>
      </c>
      <c r="WV2" s="176">
        <v>39987018.939999998</v>
      </c>
      <c r="WW2" s="176">
        <v>46393015.650000006</v>
      </c>
      <c r="WX2" s="176">
        <v>39090770.410000011</v>
      </c>
      <c r="WY2" s="176">
        <v>35979185.460000001</v>
      </c>
      <c r="WZ2" s="176">
        <v>54669839.569999993</v>
      </c>
      <c r="XA2" s="176">
        <v>190610470.83000007</v>
      </c>
      <c r="XB2" s="176">
        <v>34655989.769999996</v>
      </c>
      <c r="XC2" s="176">
        <v>30105018.739999995</v>
      </c>
      <c r="XD2" s="176">
        <v>27294455.770000003</v>
      </c>
      <c r="XE2" s="176">
        <v>39177953.660000004</v>
      </c>
      <c r="XF2" s="176">
        <v>781574707.30999982</v>
      </c>
      <c r="XG2" s="176">
        <v>75702246.980000019</v>
      </c>
      <c r="XH2" s="176">
        <v>97852454.950000003</v>
      </c>
      <c r="XI2" s="176">
        <v>270179510.51999998</v>
      </c>
      <c r="XJ2" s="176">
        <v>74847377.540000007</v>
      </c>
      <c r="XK2" s="176">
        <v>89695678.340000004</v>
      </c>
      <c r="XL2" s="176">
        <v>140064310.46000001</v>
      </c>
      <c r="XM2" s="176">
        <v>83523375.459999979</v>
      </c>
      <c r="XN2" s="176">
        <v>60335824.320000023</v>
      </c>
      <c r="XO2" s="176">
        <v>133435938.58999997</v>
      </c>
      <c r="XP2" s="176">
        <v>124698803.60999998</v>
      </c>
      <c r="XQ2" s="176">
        <v>50284483.909999996</v>
      </c>
      <c r="XR2" s="176">
        <v>32284770.229999993</v>
      </c>
      <c r="XS2" s="176">
        <v>60403083.719999991</v>
      </c>
      <c r="XT2" s="176">
        <v>58966579.819999993</v>
      </c>
      <c r="XU2" s="176">
        <v>47569740.030000031</v>
      </c>
      <c r="XV2" s="176">
        <v>35957889.049999997</v>
      </c>
      <c r="XW2" s="176">
        <v>51797713.540000014</v>
      </c>
      <c r="XX2" s="176">
        <v>38202946.039999999</v>
      </c>
      <c r="XY2" s="176">
        <v>41472728.63000001</v>
      </c>
      <c r="XZ2" s="176">
        <v>44870890.780000001</v>
      </c>
      <c r="YA2" s="176">
        <v>51398631.739999987</v>
      </c>
      <c r="YB2" s="176">
        <v>52176033.829999998</v>
      </c>
      <c r="YC2" s="176">
        <v>649189385.39999962</v>
      </c>
      <c r="YD2" s="176">
        <v>64306296.929999962</v>
      </c>
      <c r="YE2" s="176">
        <v>129706394.39999996</v>
      </c>
      <c r="YF2" s="176">
        <v>48844265.620000005</v>
      </c>
      <c r="YG2" s="176">
        <v>228031755.03999993</v>
      </c>
      <c r="YH2" s="176">
        <v>73095671.859999985</v>
      </c>
      <c r="YI2" s="176">
        <v>140322443.22000003</v>
      </c>
      <c r="YJ2" s="176">
        <v>50448275.100000001</v>
      </c>
      <c r="YK2" s="176">
        <v>230383973.34999999</v>
      </c>
      <c r="YL2" s="176">
        <v>166020176.96000001</v>
      </c>
      <c r="YM2" s="176">
        <v>89801431.480000004</v>
      </c>
      <c r="YN2" s="176">
        <v>62091684.359999999</v>
      </c>
      <c r="YO2" s="176">
        <v>49454603.170000009</v>
      </c>
      <c r="YP2" s="176">
        <v>53211220.419999987</v>
      </c>
      <c r="YQ2" s="176">
        <v>46755339.109999999</v>
      </c>
      <c r="YR2" s="176">
        <v>53708186.970000014</v>
      </c>
      <c r="YS2" s="176">
        <v>47170269.522000007</v>
      </c>
      <c r="YT2" s="176">
        <v>191204626</v>
      </c>
      <c r="YU2" s="176">
        <v>37007545.710000023</v>
      </c>
      <c r="YV2" s="176">
        <v>41918086.25999999</v>
      </c>
      <c r="YW2" s="176">
        <v>45931066.850000001</v>
      </c>
      <c r="YX2" s="176">
        <v>33850582.829999998</v>
      </c>
      <c r="YY2" s="176">
        <v>24932192.810000002</v>
      </c>
      <c r="YZ2" s="176">
        <v>36734516.980000012</v>
      </c>
      <c r="ZA2" s="176">
        <v>275919222.19000006</v>
      </c>
      <c r="ZB2" s="176">
        <v>18248047.520000003</v>
      </c>
      <c r="ZC2" s="176">
        <v>53741105.890000023</v>
      </c>
      <c r="ZD2" s="176">
        <v>41200359.530000016</v>
      </c>
      <c r="ZE2" s="176">
        <v>34130484.809999995</v>
      </c>
      <c r="ZF2" s="176">
        <v>39092498.040000007</v>
      </c>
      <c r="ZG2" s="176">
        <v>21902769.629999995</v>
      </c>
      <c r="ZH2" s="176">
        <v>25176032.380000003</v>
      </c>
      <c r="ZI2" s="176">
        <v>99671279.149999946</v>
      </c>
      <c r="ZJ2" s="176">
        <v>606919497.58000004</v>
      </c>
      <c r="ZK2" s="176">
        <v>33380372.020000007</v>
      </c>
      <c r="ZL2" s="176">
        <v>64651566.859999999</v>
      </c>
      <c r="ZM2" s="176">
        <v>150962605.17999998</v>
      </c>
      <c r="ZN2" s="176">
        <v>120257625.17000005</v>
      </c>
      <c r="ZO2" s="176">
        <v>44058266.540299989</v>
      </c>
      <c r="ZP2" s="176">
        <v>60685572.120000005</v>
      </c>
      <c r="ZQ2" s="176">
        <v>90641325.080000058</v>
      </c>
      <c r="ZR2" s="176">
        <v>83482560.730000004</v>
      </c>
      <c r="ZS2" s="176">
        <v>94124020.720000029</v>
      </c>
      <c r="ZT2" s="176">
        <v>30310300.320000008</v>
      </c>
      <c r="ZU2" s="176">
        <v>38679039.039999992</v>
      </c>
      <c r="ZV2" s="176">
        <v>41710461.910000004</v>
      </c>
      <c r="ZW2" s="176">
        <v>55202557.169999987</v>
      </c>
      <c r="ZX2" s="176">
        <v>45965195.730000012</v>
      </c>
      <c r="ZY2" s="176">
        <v>48429870.63000001</v>
      </c>
      <c r="ZZ2" s="176">
        <v>53628341.740000002</v>
      </c>
      <c r="AAA2" s="176">
        <v>34863035.109999999</v>
      </c>
      <c r="AAB2" s="176">
        <v>42069666.829999998</v>
      </c>
      <c r="AAC2" s="176">
        <v>41682569.199999981</v>
      </c>
      <c r="AAD2" s="176">
        <v>36866522.670000009</v>
      </c>
      <c r="AAE2" s="176">
        <v>27622928.279999994</v>
      </c>
      <c r="AAF2" s="176">
        <v>199160995.70999992</v>
      </c>
      <c r="AAG2" s="176">
        <v>37262094.140000023</v>
      </c>
      <c r="AAH2" s="176">
        <v>52239160.699999996</v>
      </c>
      <c r="AAI2" s="176">
        <v>30500354.089999996</v>
      </c>
      <c r="AAJ2" s="176">
        <v>30123320.360000007</v>
      </c>
      <c r="AAK2" s="176">
        <v>61627490.019999988</v>
      </c>
      <c r="AAL2" s="176">
        <v>38456719.249999985</v>
      </c>
      <c r="AAM2" s="176">
        <v>1229072244.8199999</v>
      </c>
      <c r="AAN2" s="176">
        <v>60547159.980000004</v>
      </c>
      <c r="AAO2" s="176">
        <v>38927985.869999997</v>
      </c>
      <c r="AAP2" s="176">
        <v>77662625.419999957</v>
      </c>
      <c r="AAQ2" s="176">
        <v>65646927.469999991</v>
      </c>
      <c r="AAR2" s="176">
        <v>58246239.910000004</v>
      </c>
      <c r="AAS2" s="176">
        <v>73305849.039999977</v>
      </c>
      <c r="AAT2" s="176">
        <v>87096113.219999984</v>
      </c>
      <c r="AAU2" s="176">
        <v>118689875.04999995</v>
      </c>
      <c r="AAV2" s="176">
        <v>45842998.859999999</v>
      </c>
      <c r="AAW2" s="176">
        <v>71710294.780000001</v>
      </c>
      <c r="AAX2" s="176">
        <v>236754849.50999996</v>
      </c>
      <c r="AAY2" s="176">
        <v>121964855.39</v>
      </c>
      <c r="AAZ2" s="176">
        <v>31293528.579999998</v>
      </c>
      <c r="ABA2" s="176">
        <v>55566339.970000014</v>
      </c>
      <c r="ABB2" s="176">
        <v>44438877.270000011</v>
      </c>
      <c r="ABC2" s="176">
        <v>32212905.770000007</v>
      </c>
      <c r="ABD2" s="176">
        <v>60147261.419999994</v>
      </c>
      <c r="ABE2" s="176">
        <v>37863537.200000003</v>
      </c>
      <c r="ABF2" s="176">
        <v>313432429.75999993</v>
      </c>
      <c r="ABG2" s="176">
        <v>235725861.67999998</v>
      </c>
      <c r="ABH2" s="176">
        <v>33539326.780000001</v>
      </c>
      <c r="ABI2" s="176">
        <v>35124569.809999995</v>
      </c>
      <c r="ABJ2" s="176">
        <v>33940333.380000003</v>
      </c>
      <c r="ABK2" s="176">
        <v>44597745.370000005</v>
      </c>
      <c r="ABL2" s="176">
        <v>28733274.620000001</v>
      </c>
      <c r="ABM2" s="176">
        <v>210432561.15999994</v>
      </c>
      <c r="ABN2" s="176">
        <v>64157100.970000014</v>
      </c>
      <c r="ABO2" s="176">
        <v>29363251.159999996</v>
      </c>
      <c r="ABP2" s="176">
        <v>82474511.850000009</v>
      </c>
      <c r="ABQ2" s="176">
        <v>69173985.480000019</v>
      </c>
      <c r="ABR2" s="176">
        <v>43860074.470000006</v>
      </c>
      <c r="ABS2" s="176">
        <v>40385304.900000006</v>
      </c>
      <c r="ABT2" s="176">
        <v>49030766.459999993</v>
      </c>
      <c r="ABU2" s="176">
        <v>14913871.379999995</v>
      </c>
      <c r="ABV2" s="176">
        <v>280531935.62000012</v>
      </c>
      <c r="ABW2" s="176">
        <v>25677475.820000008</v>
      </c>
      <c r="ABX2" s="176">
        <v>77668031.030000046</v>
      </c>
      <c r="ABY2" s="176">
        <v>21604360.059999991</v>
      </c>
      <c r="ABZ2" s="176">
        <v>29289669.969999991</v>
      </c>
      <c r="ACA2" s="176">
        <v>99371516.789999977</v>
      </c>
      <c r="ACB2" s="176">
        <v>23285847.179999992</v>
      </c>
      <c r="ACC2" s="176">
        <v>31633588.020000007</v>
      </c>
      <c r="ACD2" s="176">
        <v>32718836.04000001</v>
      </c>
      <c r="ACE2" s="176">
        <v>51009578.830000013</v>
      </c>
      <c r="ACF2" s="176">
        <v>25039707.290000007</v>
      </c>
      <c r="ACG2" s="176">
        <v>596597926.34000003</v>
      </c>
      <c r="ACH2" s="176">
        <v>28750266.449999999</v>
      </c>
      <c r="ACI2" s="176">
        <v>40328235.68</v>
      </c>
      <c r="ACJ2" s="176">
        <v>63656167.349999994</v>
      </c>
      <c r="ACK2" s="176">
        <v>41082046.599999994</v>
      </c>
      <c r="ACL2" s="176">
        <v>43000025.609999999</v>
      </c>
      <c r="ACM2" s="176">
        <v>54100778.190000013</v>
      </c>
      <c r="ACN2" s="176">
        <v>200355298.35000002</v>
      </c>
      <c r="ACO2" s="176">
        <v>210640425.83999994</v>
      </c>
      <c r="ACP2" s="176">
        <v>36751300.629999995</v>
      </c>
      <c r="ACQ2" s="176">
        <v>64223193.719999999</v>
      </c>
      <c r="ACR2" s="176">
        <v>69278095.280000016</v>
      </c>
      <c r="ACS2" s="176">
        <v>52153397.679999985</v>
      </c>
      <c r="ACT2" s="176">
        <v>169208908.46999997</v>
      </c>
      <c r="ACU2" s="176">
        <v>32424947.790000007</v>
      </c>
      <c r="ACV2" s="176">
        <v>46447515.24000001</v>
      </c>
      <c r="ACW2" s="176">
        <v>56973795.759999983</v>
      </c>
      <c r="ACX2" s="176">
        <v>30546985.939999986</v>
      </c>
      <c r="ACY2" s="176">
        <v>22176401.479999993</v>
      </c>
      <c r="ACZ2" s="176">
        <v>33222004.399999999</v>
      </c>
      <c r="ADA2" s="176">
        <v>25005708.52</v>
      </c>
      <c r="ADB2" s="176">
        <v>30674829.510000002</v>
      </c>
      <c r="ADC2" s="176">
        <v>32841049.649999987</v>
      </c>
      <c r="ADD2" s="176">
        <v>104540908.30000001</v>
      </c>
      <c r="ADE2" s="176">
        <v>71742542.350000069</v>
      </c>
      <c r="ADF2" s="176">
        <v>21793621.43</v>
      </c>
      <c r="ADG2" s="176">
        <v>14888491.579999996</v>
      </c>
      <c r="ADH2" s="176">
        <v>30420840.690000009</v>
      </c>
      <c r="ADI2" s="176">
        <v>18569486.540000007</v>
      </c>
      <c r="ADJ2" s="176">
        <v>26312686.240000002</v>
      </c>
      <c r="ADK2" s="176">
        <v>20301229.119999997</v>
      </c>
      <c r="ADL2" s="176">
        <v>33001771.370000005</v>
      </c>
      <c r="ADM2" s="176">
        <v>452721526.90999997</v>
      </c>
      <c r="ADN2" s="176">
        <v>43900703.170000017</v>
      </c>
      <c r="ADO2" s="176">
        <v>54711887.129999995</v>
      </c>
      <c r="ADP2" s="176">
        <v>54401629.339999966</v>
      </c>
      <c r="ADQ2" s="176">
        <v>15406927.179999998</v>
      </c>
      <c r="ADR2" s="176">
        <v>19176394.230000004</v>
      </c>
      <c r="ADS2" s="176">
        <v>37481956.170000017</v>
      </c>
      <c r="ADT2" s="176">
        <v>23537625.520000007</v>
      </c>
      <c r="ADU2" s="176">
        <v>561638887.38000023</v>
      </c>
      <c r="ADV2" s="176">
        <v>100126172.97000004</v>
      </c>
      <c r="ADW2" s="176">
        <v>112757451.78000002</v>
      </c>
      <c r="ADX2" s="176">
        <v>43787334.129999995</v>
      </c>
      <c r="ADY2" s="176">
        <v>41794188.770000011</v>
      </c>
      <c r="ADZ2" s="176">
        <v>48399868.389999993</v>
      </c>
      <c r="AEA2" s="176">
        <v>54586494.920000009</v>
      </c>
      <c r="AEB2" s="176">
        <v>49733301.960000008</v>
      </c>
      <c r="AEC2" s="176">
        <v>45584818.049999997</v>
      </c>
      <c r="AED2" s="176">
        <v>38733127.279999986</v>
      </c>
      <c r="AEE2" s="176">
        <v>31960912.380000003</v>
      </c>
      <c r="AEF2" s="176">
        <v>62014034.839999989</v>
      </c>
      <c r="AEG2" s="176">
        <v>32954563.010000002</v>
      </c>
      <c r="AEH2" s="176">
        <v>52642228.309999987</v>
      </c>
      <c r="AEI2" s="176">
        <v>70860822.300000027</v>
      </c>
      <c r="AEJ2" s="176">
        <v>62329461.829999983</v>
      </c>
      <c r="AEK2" s="176">
        <v>42099201.890000008</v>
      </c>
      <c r="AEL2" s="176">
        <v>81569358.340000018</v>
      </c>
      <c r="AEM2" s="176">
        <v>47609730.540000007</v>
      </c>
      <c r="AEN2" s="176">
        <v>32788197.879999999</v>
      </c>
      <c r="AEO2" s="176">
        <v>406750001.22000009</v>
      </c>
      <c r="AEP2" s="176">
        <v>90789444.670000002</v>
      </c>
      <c r="AEQ2" s="176">
        <v>69672773.49000001</v>
      </c>
      <c r="AER2" s="176">
        <v>70944221.769999981</v>
      </c>
      <c r="AES2" s="176">
        <v>49583002.010000013</v>
      </c>
      <c r="AET2" s="176">
        <v>115792529.93000005</v>
      </c>
      <c r="AEU2" s="176">
        <v>53092686.709999993</v>
      </c>
      <c r="AEV2" s="176">
        <v>51862740.820000023</v>
      </c>
      <c r="AEW2" s="176">
        <v>40356219.960000001</v>
      </c>
      <c r="AEX2" s="176">
        <v>34388931.659999996</v>
      </c>
      <c r="AEY2" s="176">
        <v>307575532.62000012</v>
      </c>
      <c r="AEZ2" s="176">
        <v>135162004.46000007</v>
      </c>
      <c r="AFA2" s="176">
        <v>83139046.62999998</v>
      </c>
      <c r="AFB2" s="176">
        <v>65871878.07</v>
      </c>
      <c r="AFC2" s="176">
        <v>103779958.54000004</v>
      </c>
      <c r="AFD2" s="176">
        <v>90259224.459999979</v>
      </c>
      <c r="AFE2" s="176">
        <v>59874940.269999996</v>
      </c>
      <c r="AFF2" s="176">
        <v>62909761.690000013</v>
      </c>
      <c r="AFG2" s="176">
        <v>42662097.359999985</v>
      </c>
      <c r="AFH2" s="176">
        <v>62290892.70000001</v>
      </c>
      <c r="AFI2" s="176">
        <v>67980738.829999998</v>
      </c>
      <c r="AFJ2" s="176">
        <v>60233205.179999992</v>
      </c>
      <c r="AFK2" s="176">
        <v>53698407.299999982</v>
      </c>
      <c r="AFL2" s="176">
        <v>355634502.16999984</v>
      </c>
      <c r="AFM2" s="176">
        <v>76055065.789999977</v>
      </c>
      <c r="AFN2" s="176">
        <v>73193447.389999986</v>
      </c>
      <c r="AFO2" s="176">
        <v>46119476.37999998</v>
      </c>
      <c r="AFP2" s="176">
        <v>64698537.050000012</v>
      </c>
      <c r="AFQ2" s="176">
        <v>56127829.840000011</v>
      </c>
      <c r="AFR2" s="176">
        <v>43400918.030000024</v>
      </c>
      <c r="AFS2" s="176">
        <v>91418995.360000074</v>
      </c>
      <c r="AFT2" s="176">
        <v>98709684.149999976</v>
      </c>
      <c r="AFU2" s="176">
        <v>47941710.689999998</v>
      </c>
      <c r="AFV2" s="176">
        <v>87503125.769999996</v>
      </c>
      <c r="AFW2" s="176">
        <v>52616420.609999999</v>
      </c>
      <c r="AFX2" s="176">
        <v>303486203.78000003</v>
      </c>
      <c r="AFY2" s="176">
        <v>45068085.279999979</v>
      </c>
      <c r="AFZ2" s="176">
        <v>47047048.810000002</v>
      </c>
      <c r="AGA2" s="176">
        <v>46693726.189999975</v>
      </c>
      <c r="AGB2" s="176">
        <v>88638017.179999977</v>
      </c>
      <c r="AGC2" s="176">
        <v>53527975.76000002</v>
      </c>
      <c r="AGD2" s="176">
        <v>25948547.980000004</v>
      </c>
      <c r="AGE2" s="176">
        <v>51183565.929999992</v>
      </c>
      <c r="AGF2" s="176">
        <v>33307473.600000016</v>
      </c>
      <c r="AGG2" s="176">
        <v>45157392.529999986</v>
      </c>
      <c r="AGH2" s="176">
        <v>39761710.140000001</v>
      </c>
      <c r="AGI2" s="176">
        <v>372158685.88999999</v>
      </c>
      <c r="AGJ2" s="176">
        <v>96117602.810000002</v>
      </c>
      <c r="AGK2" s="176">
        <v>72659740.00999999</v>
      </c>
      <c r="AGL2" s="176">
        <v>45864512.309999987</v>
      </c>
      <c r="AGM2" s="176">
        <v>116297431.41000007</v>
      </c>
      <c r="AGN2" s="176">
        <v>73367193.570000008</v>
      </c>
      <c r="AGO2" s="176">
        <v>40282229.32</v>
      </c>
      <c r="AGP2" s="176">
        <v>57930860.169999979</v>
      </c>
      <c r="AGQ2" s="176">
        <v>784096518.25999928</v>
      </c>
      <c r="AGR2" s="176">
        <v>303716373.37000006</v>
      </c>
      <c r="AGS2" s="176">
        <v>49048957.780000009</v>
      </c>
      <c r="AGT2" s="176">
        <v>94660080.480000019</v>
      </c>
      <c r="AGU2" s="176">
        <v>106057090.89999995</v>
      </c>
      <c r="AGV2" s="176">
        <v>99784577.850000009</v>
      </c>
      <c r="AGW2" s="176">
        <v>80032313.64000003</v>
      </c>
      <c r="AGX2" s="176">
        <v>62745374.420000002</v>
      </c>
      <c r="AGY2" s="176">
        <v>32525205.309999999</v>
      </c>
      <c r="AGZ2" s="176">
        <v>63430681.330000021</v>
      </c>
      <c r="AHA2" s="176">
        <v>68032498.900000006</v>
      </c>
      <c r="AHB2" s="176">
        <v>33921692.959999993</v>
      </c>
      <c r="AHC2" s="176">
        <v>36825616.710000001</v>
      </c>
      <c r="AHD2" s="176">
        <v>47837041.360000007</v>
      </c>
      <c r="AHE2" s="176">
        <v>30890788.360000003</v>
      </c>
      <c r="AHF2" s="176">
        <v>39565255.029999994</v>
      </c>
      <c r="AHG2" s="176">
        <v>34855792.809999995</v>
      </c>
      <c r="AHH2" s="176">
        <v>179815175.12</v>
      </c>
      <c r="AHI2" s="176">
        <v>32846274.369999994</v>
      </c>
      <c r="AHJ2" s="176">
        <v>40386810.539999992</v>
      </c>
      <c r="AHK2" s="176">
        <v>43429692.699999996</v>
      </c>
      <c r="AHL2" s="176">
        <v>78064212.370000005</v>
      </c>
      <c r="AHM2" s="176">
        <v>35766528.61999999</v>
      </c>
      <c r="AHN2" s="176">
        <v>40664333.859999999</v>
      </c>
      <c r="AHO2" s="176">
        <v>83393842153.986618</v>
      </c>
      <c r="AHQ2" s="230">
        <v>526437597.73000026</v>
      </c>
    </row>
    <row r="3" spans="1:901" x14ac:dyDescent="0.2">
      <c r="A3" s="174" t="s">
        <v>2</v>
      </c>
      <c r="B3" s="175" t="s">
        <v>3</v>
      </c>
      <c r="C3" s="176">
        <v>1039420</v>
      </c>
      <c r="D3" s="176">
        <v>224900</v>
      </c>
      <c r="E3" s="176">
        <v>146250</v>
      </c>
      <c r="F3" s="176">
        <v>62550</v>
      </c>
      <c r="G3" s="176">
        <v>479550</v>
      </c>
      <c r="H3" s="176">
        <v>71450</v>
      </c>
      <c r="I3" s="176">
        <v>76250</v>
      </c>
      <c r="J3" s="176">
        <v>210550</v>
      </c>
      <c r="K3" s="176">
        <v>57050</v>
      </c>
      <c r="L3" s="176">
        <v>15700</v>
      </c>
      <c r="M3" s="176">
        <v>192000</v>
      </c>
      <c r="N3" s="176">
        <v>117850</v>
      </c>
      <c r="O3" s="176">
        <v>136550</v>
      </c>
      <c r="P3" s="176">
        <v>150330</v>
      </c>
      <c r="Q3" s="176">
        <v>244600</v>
      </c>
      <c r="R3" s="176">
        <v>138400</v>
      </c>
      <c r="S3" s="176">
        <v>57200</v>
      </c>
      <c r="T3" s="176">
        <v>80150</v>
      </c>
      <c r="U3" s="176">
        <v>57200</v>
      </c>
      <c r="V3" s="176">
        <v>68950</v>
      </c>
      <c r="W3" s="176">
        <v>35500</v>
      </c>
      <c r="X3" s="176">
        <v>13400</v>
      </c>
      <c r="Y3" s="176">
        <v>53500</v>
      </c>
      <c r="Z3" s="176">
        <v>78650</v>
      </c>
      <c r="AA3" s="176">
        <v>3151404</v>
      </c>
      <c r="AB3" s="176">
        <v>1117450</v>
      </c>
      <c r="AC3" s="176">
        <v>574850</v>
      </c>
      <c r="AD3" s="176">
        <v>287618</v>
      </c>
      <c r="AE3" s="176">
        <v>575472</v>
      </c>
      <c r="AF3" s="176">
        <v>359550</v>
      </c>
      <c r="AG3" s="176">
        <v>165310</v>
      </c>
      <c r="AH3" s="176">
        <v>460550</v>
      </c>
      <c r="AI3" s="176">
        <v>671250</v>
      </c>
      <c r="AJ3" s="176">
        <v>468580</v>
      </c>
      <c r="AK3" s="176">
        <v>116650</v>
      </c>
      <c r="AL3" s="176">
        <v>112362.27</v>
      </c>
      <c r="AM3" s="176">
        <v>0</v>
      </c>
      <c r="AN3" s="176">
        <v>316824</v>
      </c>
      <c r="AO3" s="176">
        <v>143231</v>
      </c>
      <c r="AP3" s="176">
        <v>143700</v>
      </c>
      <c r="AQ3" s="176">
        <v>213516</v>
      </c>
      <c r="AR3" s="176">
        <v>152550</v>
      </c>
      <c r="AS3" s="176">
        <v>1014065</v>
      </c>
      <c r="AT3" s="176">
        <v>188500</v>
      </c>
      <c r="AU3" s="176">
        <v>270900</v>
      </c>
      <c r="AV3" s="176">
        <v>446050</v>
      </c>
      <c r="AW3" s="176">
        <v>179200</v>
      </c>
      <c r="AX3" s="176">
        <v>210150</v>
      </c>
      <c r="AY3" s="176">
        <v>249700</v>
      </c>
      <c r="AZ3" s="176">
        <v>146500</v>
      </c>
      <c r="BA3" s="176">
        <v>529943</v>
      </c>
      <c r="BB3" s="176">
        <v>204500</v>
      </c>
      <c r="BC3" s="176">
        <v>173750</v>
      </c>
      <c r="BD3" s="176">
        <v>516273</v>
      </c>
      <c r="BE3" s="176">
        <v>125872</v>
      </c>
      <c r="BF3" s="176">
        <v>145850</v>
      </c>
      <c r="BG3" s="176">
        <v>93100</v>
      </c>
      <c r="BH3" s="176">
        <v>2162375.1</v>
      </c>
      <c r="BI3" s="176">
        <v>31000</v>
      </c>
      <c r="BJ3" s="176">
        <v>44100</v>
      </c>
      <c r="BK3" s="176">
        <v>53250</v>
      </c>
      <c r="BL3" s="176">
        <v>273850</v>
      </c>
      <c r="BM3" s="176">
        <v>227600</v>
      </c>
      <c r="BN3" s="176">
        <v>152050</v>
      </c>
      <c r="BO3" s="176">
        <v>146200</v>
      </c>
      <c r="BP3" s="176">
        <v>27050</v>
      </c>
      <c r="BQ3" s="176">
        <v>81650</v>
      </c>
      <c r="BR3" s="176">
        <v>122950</v>
      </c>
      <c r="BS3" s="176">
        <v>104000</v>
      </c>
      <c r="BT3" s="176">
        <v>146860</v>
      </c>
      <c r="BU3" s="176">
        <v>40950</v>
      </c>
      <c r="BV3" s="176">
        <v>21400</v>
      </c>
      <c r="BW3" s="176">
        <v>934009.4</v>
      </c>
      <c r="BX3" s="176">
        <v>401160</v>
      </c>
      <c r="BY3" s="176">
        <v>395950</v>
      </c>
      <c r="BZ3" s="176">
        <v>266800</v>
      </c>
      <c r="CA3" s="176">
        <v>146550</v>
      </c>
      <c r="CB3" s="176">
        <v>128700</v>
      </c>
      <c r="CC3" s="176">
        <v>129650</v>
      </c>
      <c r="CD3" s="176">
        <v>0</v>
      </c>
      <c r="CE3" s="176">
        <v>0</v>
      </c>
      <c r="CF3" s="176">
        <v>1097000</v>
      </c>
      <c r="CG3" s="176">
        <v>144200</v>
      </c>
      <c r="CH3" s="176">
        <v>124850</v>
      </c>
      <c r="CI3" s="176">
        <v>207250</v>
      </c>
      <c r="CJ3" s="176">
        <v>94300</v>
      </c>
      <c r="CK3" s="176">
        <v>270200</v>
      </c>
      <c r="CL3" s="176">
        <v>57650</v>
      </c>
      <c r="CM3" s="176">
        <v>224850</v>
      </c>
      <c r="CN3" s="176">
        <v>113350</v>
      </c>
      <c r="CO3" s="176">
        <v>65200</v>
      </c>
      <c r="CP3" s="176">
        <v>232750</v>
      </c>
      <c r="CQ3" s="176">
        <v>168300</v>
      </c>
      <c r="CR3" s="176">
        <v>149150</v>
      </c>
      <c r="CS3" s="176">
        <v>452050</v>
      </c>
      <c r="CT3" s="176">
        <v>183350</v>
      </c>
      <c r="CU3" s="176">
        <v>56150</v>
      </c>
      <c r="CV3" s="176">
        <v>357000</v>
      </c>
      <c r="CW3" s="176">
        <v>49800</v>
      </c>
      <c r="CX3" s="176">
        <v>139650</v>
      </c>
      <c r="CY3" s="176">
        <v>252450</v>
      </c>
      <c r="CZ3" s="176">
        <v>53650</v>
      </c>
      <c r="DA3" s="176">
        <v>1129880</v>
      </c>
      <c r="DB3" s="176">
        <v>543950</v>
      </c>
      <c r="DC3" s="176">
        <v>1065600</v>
      </c>
      <c r="DD3" s="176">
        <v>537300</v>
      </c>
      <c r="DE3" s="176">
        <v>297450</v>
      </c>
      <c r="DF3" s="176">
        <v>740100</v>
      </c>
      <c r="DG3" s="176">
        <v>272550</v>
      </c>
      <c r="DH3" s="176">
        <v>85150</v>
      </c>
      <c r="DI3" s="176">
        <v>177550</v>
      </c>
      <c r="DJ3" s="176">
        <v>224000</v>
      </c>
      <c r="DK3" s="176">
        <v>276250</v>
      </c>
      <c r="DL3" s="176">
        <v>309450</v>
      </c>
      <c r="DM3" s="176">
        <v>757150</v>
      </c>
      <c r="DN3" s="176">
        <v>102050</v>
      </c>
      <c r="DO3" s="176">
        <v>87150</v>
      </c>
      <c r="DP3" s="176">
        <v>263950</v>
      </c>
      <c r="DQ3" s="176">
        <v>44200</v>
      </c>
      <c r="DR3" s="176">
        <v>74900</v>
      </c>
      <c r="DS3" s="176">
        <v>214400</v>
      </c>
      <c r="DT3" s="176">
        <v>58000</v>
      </c>
      <c r="DU3" s="176">
        <v>672200</v>
      </c>
      <c r="DV3" s="176">
        <v>218550</v>
      </c>
      <c r="DW3" s="176">
        <v>193500</v>
      </c>
      <c r="DX3" s="176">
        <v>105100</v>
      </c>
      <c r="DY3" s="176">
        <v>318050</v>
      </c>
      <c r="DZ3" s="176">
        <v>122400</v>
      </c>
      <c r="EA3" s="176">
        <v>220850</v>
      </c>
      <c r="EB3" s="176">
        <v>261500</v>
      </c>
      <c r="EC3" s="176">
        <v>429250</v>
      </c>
      <c r="ED3" s="176">
        <v>1488250.8</v>
      </c>
      <c r="EE3" s="176">
        <v>121350</v>
      </c>
      <c r="EF3" s="176">
        <v>106050</v>
      </c>
      <c r="EG3" s="176">
        <v>225500</v>
      </c>
      <c r="EH3" s="176">
        <v>124450</v>
      </c>
      <c r="EI3" s="176">
        <v>56000</v>
      </c>
      <c r="EJ3" s="176">
        <v>149800</v>
      </c>
      <c r="EK3" s="176">
        <v>26200</v>
      </c>
      <c r="EL3" s="176">
        <v>85400</v>
      </c>
      <c r="EM3" s="176">
        <v>1636217</v>
      </c>
      <c r="EN3" s="176">
        <v>719050</v>
      </c>
      <c r="EO3" s="176">
        <v>343600</v>
      </c>
      <c r="EP3" s="176">
        <v>387400</v>
      </c>
      <c r="EQ3" s="176">
        <v>173050</v>
      </c>
      <c r="ER3" s="176">
        <v>86400</v>
      </c>
      <c r="ES3" s="176">
        <v>333400</v>
      </c>
      <c r="ET3" s="176">
        <v>337950</v>
      </c>
      <c r="EU3" s="176">
        <v>169050</v>
      </c>
      <c r="EV3" s="176">
        <v>62800</v>
      </c>
      <c r="EW3" s="176">
        <v>2750</v>
      </c>
      <c r="EX3" s="176">
        <v>116350</v>
      </c>
      <c r="EY3" s="176">
        <v>2750</v>
      </c>
      <c r="EZ3" s="176">
        <v>72700</v>
      </c>
      <c r="FA3" s="176">
        <v>98750</v>
      </c>
      <c r="FB3" s="176">
        <v>19550</v>
      </c>
      <c r="FC3" s="176">
        <v>48200</v>
      </c>
      <c r="FD3" s="176">
        <v>40400</v>
      </c>
      <c r="FE3" s="176">
        <v>3500</v>
      </c>
      <c r="FF3" s="176">
        <v>24350</v>
      </c>
      <c r="FG3" s="176">
        <v>19750</v>
      </c>
      <c r="FH3" s="176">
        <v>1218650</v>
      </c>
      <c r="FI3" s="176">
        <v>426100</v>
      </c>
      <c r="FJ3" s="176">
        <v>270900</v>
      </c>
      <c r="FK3" s="176">
        <v>341850</v>
      </c>
      <c r="FL3" s="176">
        <v>355800</v>
      </c>
      <c r="FM3" s="176">
        <v>440650</v>
      </c>
      <c r="FN3" s="176">
        <v>226000</v>
      </c>
      <c r="FO3" s="176">
        <v>58400</v>
      </c>
      <c r="FP3" s="176">
        <v>1922086</v>
      </c>
      <c r="FQ3" s="176">
        <v>293900</v>
      </c>
      <c r="FR3" s="176">
        <v>356600</v>
      </c>
      <c r="FS3" s="176">
        <v>401250</v>
      </c>
      <c r="FT3" s="176">
        <v>220250</v>
      </c>
      <c r="FU3" s="176">
        <v>404200</v>
      </c>
      <c r="FV3" s="176">
        <v>1078950</v>
      </c>
      <c r="FW3" s="176">
        <v>141950</v>
      </c>
      <c r="FX3" s="176">
        <v>189150</v>
      </c>
      <c r="FY3" s="176">
        <v>96900</v>
      </c>
      <c r="FZ3" s="176">
        <v>383700</v>
      </c>
      <c r="GA3" s="176">
        <v>172600</v>
      </c>
      <c r="GB3" s="176">
        <v>93000</v>
      </c>
      <c r="GC3" s="176">
        <v>15100</v>
      </c>
      <c r="GD3" s="176">
        <v>748999</v>
      </c>
      <c r="GE3" s="176">
        <v>118500</v>
      </c>
      <c r="GF3" s="176">
        <v>219350</v>
      </c>
      <c r="GG3" s="176">
        <v>273900</v>
      </c>
      <c r="GH3" s="176">
        <v>73500</v>
      </c>
      <c r="GI3" s="176">
        <v>69450</v>
      </c>
      <c r="GJ3" s="176">
        <v>190200</v>
      </c>
      <c r="GK3" s="176">
        <v>175450</v>
      </c>
      <c r="GL3" s="176">
        <v>125550</v>
      </c>
      <c r="GM3" s="176">
        <v>122350</v>
      </c>
      <c r="GN3" s="176">
        <v>200300</v>
      </c>
      <c r="GO3" s="176">
        <v>60950</v>
      </c>
      <c r="GP3" s="176">
        <v>907355</v>
      </c>
      <c r="GQ3" s="176">
        <v>258450</v>
      </c>
      <c r="GR3" s="176">
        <v>402850</v>
      </c>
      <c r="GS3" s="176">
        <v>189950</v>
      </c>
      <c r="GT3" s="176">
        <v>98100</v>
      </c>
      <c r="GU3" s="176">
        <v>217050</v>
      </c>
      <c r="GV3" s="176">
        <v>184550</v>
      </c>
      <c r="GW3" s="176">
        <v>118200</v>
      </c>
      <c r="GX3" s="176">
        <v>1349000</v>
      </c>
      <c r="GY3" s="176">
        <v>53900</v>
      </c>
      <c r="GZ3" s="176">
        <v>300650</v>
      </c>
      <c r="HA3" s="176">
        <v>100000</v>
      </c>
      <c r="HB3" s="176">
        <v>1863650</v>
      </c>
      <c r="HC3" s="176">
        <v>193150</v>
      </c>
      <c r="HD3" s="176">
        <v>438850</v>
      </c>
      <c r="HE3" s="176">
        <v>206450</v>
      </c>
      <c r="HF3" s="176">
        <v>159450</v>
      </c>
      <c r="HG3" s="176">
        <v>125718</v>
      </c>
      <c r="HH3" s="176">
        <v>198150</v>
      </c>
      <c r="HI3" s="176">
        <v>1256700</v>
      </c>
      <c r="HJ3" s="176">
        <v>122450</v>
      </c>
      <c r="HK3" s="176">
        <v>481650</v>
      </c>
      <c r="HL3" s="176">
        <v>115600</v>
      </c>
      <c r="HM3" s="176">
        <v>155900</v>
      </c>
      <c r="HN3" s="176">
        <v>253750</v>
      </c>
      <c r="HO3" s="176">
        <v>363200</v>
      </c>
      <c r="HP3" s="176">
        <v>103000</v>
      </c>
      <c r="HQ3" s="176">
        <v>1692139</v>
      </c>
      <c r="HR3" s="176">
        <v>168000</v>
      </c>
      <c r="HS3" s="176">
        <v>347850</v>
      </c>
      <c r="HT3" s="176">
        <v>128150</v>
      </c>
      <c r="HU3" s="176">
        <v>69150</v>
      </c>
      <c r="HV3" s="176">
        <v>102800</v>
      </c>
      <c r="HW3" s="176">
        <v>244900</v>
      </c>
      <c r="HX3" s="176">
        <v>164000</v>
      </c>
      <c r="HY3" s="176">
        <v>133950</v>
      </c>
      <c r="HZ3" s="176">
        <v>157300</v>
      </c>
      <c r="IA3" s="176">
        <v>132000</v>
      </c>
      <c r="IB3" s="176">
        <v>713730</v>
      </c>
      <c r="IC3" s="176">
        <v>28100</v>
      </c>
      <c r="ID3" s="176">
        <v>338450</v>
      </c>
      <c r="IE3" s="176">
        <v>105640</v>
      </c>
      <c r="IF3" s="176">
        <v>50600</v>
      </c>
      <c r="IG3" s="176">
        <v>1198536</v>
      </c>
      <c r="IH3" s="176">
        <v>157050</v>
      </c>
      <c r="II3" s="176">
        <v>45700</v>
      </c>
      <c r="IJ3" s="176">
        <v>18900</v>
      </c>
      <c r="IK3" s="176">
        <v>133250</v>
      </c>
      <c r="IL3" s="176">
        <v>108550</v>
      </c>
      <c r="IM3" s="176">
        <v>42700</v>
      </c>
      <c r="IN3" s="176">
        <v>47750</v>
      </c>
      <c r="IO3" s="176">
        <v>23600</v>
      </c>
      <c r="IP3" s="176">
        <v>38550</v>
      </c>
      <c r="IQ3" s="176">
        <v>21500</v>
      </c>
      <c r="IR3" s="176">
        <v>2604781</v>
      </c>
      <c r="IS3" s="176">
        <v>661900</v>
      </c>
      <c r="IT3" s="176">
        <v>501442.52</v>
      </c>
      <c r="IU3" s="176">
        <v>449100</v>
      </c>
      <c r="IV3" s="176">
        <v>208500</v>
      </c>
      <c r="IW3" s="176">
        <v>99400</v>
      </c>
      <c r="IX3" s="176">
        <v>178850</v>
      </c>
      <c r="IY3" s="176">
        <v>218350</v>
      </c>
      <c r="IZ3" s="176">
        <v>139000</v>
      </c>
      <c r="JA3" s="176">
        <v>175500</v>
      </c>
      <c r="JB3" s="176">
        <v>262050</v>
      </c>
      <c r="JC3" s="176">
        <v>195100</v>
      </c>
      <c r="JD3" s="176">
        <v>1614741</v>
      </c>
      <c r="JE3" s="176">
        <v>367050</v>
      </c>
      <c r="JF3" s="176">
        <v>113600</v>
      </c>
      <c r="JG3" s="176">
        <v>98550</v>
      </c>
      <c r="JH3" s="176">
        <v>152472.66</v>
      </c>
      <c r="JI3" s="176">
        <v>156800</v>
      </c>
      <c r="JJ3" s="176">
        <v>1373766</v>
      </c>
      <c r="JK3" s="176">
        <v>228160</v>
      </c>
      <c r="JL3" s="176">
        <v>351900</v>
      </c>
      <c r="JM3" s="176">
        <v>556400</v>
      </c>
      <c r="JN3" s="176">
        <v>236850</v>
      </c>
      <c r="JO3" s="176">
        <v>981550</v>
      </c>
      <c r="JP3" s="176">
        <v>112100</v>
      </c>
      <c r="JQ3" s="176">
        <v>1635500</v>
      </c>
      <c r="JR3" s="176">
        <v>763587</v>
      </c>
      <c r="JS3" s="176">
        <v>313750</v>
      </c>
      <c r="JT3" s="176">
        <v>1051650</v>
      </c>
      <c r="JU3" s="176">
        <v>660100</v>
      </c>
      <c r="JV3" s="176">
        <v>518050</v>
      </c>
      <c r="JW3" s="176">
        <v>471950</v>
      </c>
      <c r="JX3" s="176">
        <v>114000</v>
      </c>
      <c r="JY3" s="176">
        <v>316800</v>
      </c>
      <c r="JZ3" s="176">
        <v>317550</v>
      </c>
      <c r="KA3" s="176">
        <v>84400</v>
      </c>
      <c r="KB3" s="176">
        <v>38700</v>
      </c>
      <c r="KC3" s="176">
        <v>24000</v>
      </c>
      <c r="KD3" s="176">
        <v>111900</v>
      </c>
      <c r="KE3" s="176">
        <v>232250</v>
      </c>
      <c r="KF3" s="176">
        <v>149450</v>
      </c>
      <c r="KG3" s="176">
        <v>17286</v>
      </c>
      <c r="KH3" s="176">
        <v>121200</v>
      </c>
      <c r="KI3" s="176">
        <v>55250</v>
      </c>
      <c r="KJ3" s="176">
        <v>109650</v>
      </c>
      <c r="KK3" s="176">
        <v>13230</v>
      </c>
      <c r="KL3" s="176">
        <v>77300</v>
      </c>
      <c r="KM3" s="176">
        <v>93450</v>
      </c>
      <c r="KN3" s="176">
        <v>2243604</v>
      </c>
      <c r="KO3" s="176">
        <v>304980</v>
      </c>
      <c r="KP3" s="176">
        <v>281100</v>
      </c>
      <c r="KQ3" s="176">
        <v>207450</v>
      </c>
      <c r="KR3" s="176">
        <v>148300</v>
      </c>
      <c r="KS3" s="176">
        <v>152900</v>
      </c>
      <c r="KT3" s="176">
        <v>512950</v>
      </c>
      <c r="KU3" s="176">
        <v>157150</v>
      </c>
      <c r="KV3" s="176">
        <v>101850</v>
      </c>
      <c r="KW3" s="176">
        <v>1591946</v>
      </c>
      <c r="KX3" s="176">
        <v>136987</v>
      </c>
      <c r="KY3" s="176">
        <v>160150</v>
      </c>
      <c r="KZ3" s="176">
        <v>284900</v>
      </c>
      <c r="LA3" s="176">
        <v>120200</v>
      </c>
      <c r="LB3" s="176">
        <v>242500</v>
      </c>
      <c r="LC3" s="176">
        <v>574050</v>
      </c>
      <c r="LD3" s="176">
        <v>142600</v>
      </c>
      <c r="LE3" s="176">
        <v>820000</v>
      </c>
      <c r="LF3" s="176">
        <v>336350</v>
      </c>
      <c r="LG3" s="176">
        <v>986550</v>
      </c>
      <c r="LH3" s="176">
        <v>583800</v>
      </c>
      <c r="LI3" s="176">
        <v>332800</v>
      </c>
      <c r="LJ3" s="176">
        <v>38550</v>
      </c>
      <c r="LK3" s="176">
        <v>0</v>
      </c>
      <c r="LL3" s="176">
        <v>91750</v>
      </c>
      <c r="LM3" s="176">
        <v>168850</v>
      </c>
      <c r="LN3" s="176">
        <v>314700</v>
      </c>
      <c r="LO3" s="176">
        <v>168600</v>
      </c>
      <c r="LP3" s="176">
        <v>768609.1</v>
      </c>
      <c r="LQ3" s="176">
        <v>142350</v>
      </c>
      <c r="LR3" s="176">
        <v>94700</v>
      </c>
      <c r="LS3" s="176">
        <v>2602241</v>
      </c>
      <c r="LT3" s="176">
        <v>689250</v>
      </c>
      <c r="LU3" s="176">
        <v>1473550</v>
      </c>
      <c r="LV3" s="176">
        <v>293900</v>
      </c>
      <c r="LW3" s="176">
        <v>216200</v>
      </c>
      <c r="LX3" s="176">
        <v>184950</v>
      </c>
      <c r="LY3" s="176">
        <v>149100</v>
      </c>
      <c r="LZ3" s="176">
        <v>151550</v>
      </c>
      <c r="MA3" s="176">
        <v>183500</v>
      </c>
      <c r="MB3" s="176">
        <v>132600</v>
      </c>
      <c r="MC3" s="176">
        <v>197800</v>
      </c>
      <c r="MD3" s="176">
        <v>71500</v>
      </c>
      <c r="ME3" s="176">
        <v>1545565</v>
      </c>
      <c r="MF3" s="176">
        <v>239600</v>
      </c>
      <c r="MG3" s="176">
        <v>214350</v>
      </c>
      <c r="MH3" s="176">
        <v>110400</v>
      </c>
      <c r="MI3" s="176">
        <v>198050</v>
      </c>
      <c r="MJ3" s="176">
        <v>168400</v>
      </c>
      <c r="MK3" s="176">
        <v>157150</v>
      </c>
      <c r="ML3" s="176">
        <v>143800</v>
      </c>
      <c r="MM3" s="176">
        <v>247900</v>
      </c>
      <c r="MN3" s="176">
        <v>152550</v>
      </c>
      <c r="MO3" s="176">
        <v>119350</v>
      </c>
      <c r="MP3" s="176">
        <v>78200</v>
      </c>
      <c r="MQ3" s="176">
        <v>1843212</v>
      </c>
      <c r="MR3" s="176">
        <v>189400</v>
      </c>
      <c r="MS3" s="176">
        <v>341500</v>
      </c>
      <c r="MT3" s="176">
        <v>309850</v>
      </c>
      <c r="MU3" s="176">
        <v>716550</v>
      </c>
      <c r="MV3" s="176">
        <v>514300</v>
      </c>
      <c r="MW3" s="176">
        <v>221400</v>
      </c>
      <c r="MX3" s="176">
        <v>291850</v>
      </c>
      <c r="MY3" s="176">
        <v>235350</v>
      </c>
      <c r="MZ3" s="176">
        <v>61050</v>
      </c>
      <c r="NA3" s="176">
        <v>90400</v>
      </c>
      <c r="NB3" s="176">
        <v>1600791.7</v>
      </c>
      <c r="NC3" s="176">
        <v>579650</v>
      </c>
      <c r="ND3" s="176">
        <v>102100</v>
      </c>
      <c r="NE3" s="176">
        <v>671300</v>
      </c>
      <c r="NF3" s="176">
        <v>160150</v>
      </c>
      <c r="NG3" s="176">
        <v>239350</v>
      </c>
      <c r="NH3" s="176">
        <v>453700</v>
      </c>
      <c r="NI3" s="176">
        <v>431750</v>
      </c>
      <c r="NJ3" s="176">
        <v>57231.5</v>
      </c>
      <c r="NK3" s="176">
        <v>35579.07</v>
      </c>
      <c r="NL3" s="176">
        <v>52100</v>
      </c>
      <c r="NM3" s="176">
        <v>59550</v>
      </c>
      <c r="NN3" s="176">
        <v>901764.1</v>
      </c>
      <c r="NO3" s="176">
        <v>124400</v>
      </c>
      <c r="NP3" s="176">
        <v>170500</v>
      </c>
      <c r="NQ3" s="176">
        <v>131650</v>
      </c>
      <c r="NR3" s="176">
        <v>134650</v>
      </c>
      <c r="NS3" s="176">
        <v>1976667</v>
      </c>
      <c r="NT3" s="176">
        <v>562550</v>
      </c>
      <c r="NU3" s="176">
        <v>3993776.5</v>
      </c>
      <c r="NV3" s="176">
        <v>1318950</v>
      </c>
      <c r="NW3" s="176">
        <v>550611</v>
      </c>
      <c r="NX3" s="176">
        <v>107950</v>
      </c>
      <c r="NY3" s="176">
        <v>280300</v>
      </c>
      <c r="NZ3" s="176">
        <v>349800</v>
      </c>
      <c r="OA3" s="176">
        <v>132050</v>
      </c>
      <c r="OB3" s="176">
        <v>2466000</v>
      </c>
      <c r="OC3" s="176">
        <v>206200</v>
      </c>
      <c r="OD3" s="176">
        <v>267150</v>
      </c>
      <c r="OE3" s="176">
        <v>542150</v>
      </c>
      <c r="OF3" s="176">
        <v>151550</v>
      </c>
      <c r="OG3" s="176">
        <v>51700</v>
      </c>
      <c r="OH3" s="176">
        <v>260100</v>
      </c>
      <c r="OI3" s="176">
        <v>9200</v>
      </c>
      <c r="OJ3" s="176">
        <v>184000</v>
      </c>
      <c r="OK3" s="176">
        <v>1802650</v>
      </c>
      <c r="OL3" s="176">
        <v>289450</v>
      </c>
      <c r="OM3" s="176">
        <v>382500</v>
      </c>
      <c r="ON3" s="176">
        <v>328750</v>
      </c>
      <c r="OO3" s="176">
        <v>482100</v>
      </c>
      <c r="OP3" s="176">
        <v>0</v>
      </c>
      <c r="OQ3" s="176">
        <v>643150</v>
      </c>
      <c r="OR3" s="176">
        <v>131250</v>
      </c>
      <c r="OS3" s="176">
        <v>561300</v>
      </c>
      <c r="OT3" s="176">
        <v>478650</v>
      </c>
      <c r="OU3" s="176">
        <v>428100</v>
      </c>
      <c r="OV3" s="176">
        <v>332450</v>
      </c>
      <c r="OW3" s="176">
        <v>343550</v>
      </c>
      <c r="OX3" s="176">
        <v>321600</v>
      </c>
      <c r="OY3" s="176">
        <v>116930</v>
      </c>
      <c r="OZ3" s="176">
        <v>448950</v>
      </c>
      <c r="PA3" s="176">
        <v>33600</v>
      </c>
      <c r="PB3" s="176">
        <v>54250</v>
      </c>
      <c r="PC3" s="176">
        <v>161750</v>
      </c>
      <c r="PD3" s="176">
        <v>262950</v>
      </c>
      <c r="PE3" s="176">
        <v>144650</v>
      </c>
      <c r="PF3" s="176">
        <v>124750</v>
      </c>
      <c r="PG3" s="176">
        <v>156750</v>
      </c>
      <c r="PH3" s="176">
        <v>83950</v>
      </c>
      <c r="PI3" s="176">
        <v>161500</v>
      </c>
      <c r="PJ3" s="176">
        <v>119700</v>
      </c>
      <c r="PK3" s="176">
        <v>209400</v>
      </c>
      <c r="PL3" s="176">
        <v>68650</v>
      </c>
      <c r="PM3" s="176">
        <v>295850</v>
      </c>
      <c r="PN3" s="176">
        <v>109500</v>
      </c>
      <c r="PO3" s="176">
        <v>11700</v>
      </c>
      <c r="PP3" s="176">
        <v>13550</v>
      </c>
      <c r="PQ3" s="176">
        <v>33600</v>
      </c>
      <c r="PR3" s="176">
        <v>7544047</v>
      </c>
      <c r="PS3" s="176">
        <v>213750</v>
      </c>
      <c r="PT3" s="176">
        <v>413032</v>
      </c>
      <c r="PU3" s="176">
        <v>373350</v>
      </c>
      <c r="PV3" s="176">
        <v>837750</v>
      </c>
      <c r="PW3" s="176">
        <v>86850</v>
      </c>
      <c r="PX3" s="176">
        <v>253650</v>
      </c>
      <c r="PY3" s="176">
        <v>290850</v>
      </c>
      <c r="PZ3" s="176">
        <v>374550</v>
      </c>
      <c r="QA3" s="176">
        <v>66200</v>
      </c>
      <c r="QB3" s="176">
        <v>537650</v>
      </c>
      <c r="QC3" s="176">
        <v>14300</v>
      </c>
      <c r="QD3" s="176">
        <v>35200</v>
      </c>
      <c r="QE3" s="176">
        <v>254850</v>
      </c>
      <c r="QF3" s="176">
        <v>261250</v>
      </c>
      <c r="QG3" s="176">
        <v>234450</v>
      </c>
      <c r="QH3" s="176">
        <v>58700</v>
      </c>
      <c r="QI3" s="176">
        <v>82700</v>
      </c>
      <c r="QJ3" s="176">
        <v>41800</v>
      </c>
      <c r="QK3" s="176">
        <v>293900</v>
      </c>
      <c r="QL3" s="176">
        <v>223950</v>
      </c>
      <c r="QM3" s="176">
        <v>137550</v>
      </c>
      <c r="QN3" s="176">
        <v>0</v>
      </c>
      <c r="QO3" s="176">
        <v>0</v>
      </c>
      <c r="QP3" s="176">
        <v>0</v>
      </c>
      <c r="QQ3" s="176">
        <v>93050</v>
      </c>
      <c r="QR3" s="176">
        <v>1240000</v>
      </c>
      <c r="QS3" s="176">
        <v>190650</v>
      </c>
      <c r="QT3" s="176">
        <v>445150</v>
      </c>
      <c r="QU3" s="176">
        <v>205700</v>
      </c>
      <c r="QV3" s="176">
        <v>463250</v>
      </c>
      <c r="QW3" s="176">
        <v>1147050</v>
      </c>
      <c r="QX3" s="176">
        <v>342200</v>
      </c>
      <c r="QY3" s="176">
        <v>424600</v>
      </c>
      <c r="QZ3" s="176">
        <v>942500</v>
      </c>
      <c r="RA3" s="176">
        <v>184050</v>
      </c>
      <c r="RB3" s="176">
        <v>181950</v>
      </c>
      <c r="RC3" s="176">
        <v>151805</v>
      </c>
      <c r="RD3" s="176">
        <v>71800</v>
      </c>
      <c r="RE3" s="176">
        <v>2192146</v>
      </c>
      <c r="RF3" s="176">
        <v>425200</v>
      </c>
      <c r="RG3" s="176">
        <v>410600</v>
      </c>
      <c r="RH3" s="176">
        <v>185850</v>
      </c>
      <c r="RI3" s="176">
        <v>675450</v>
      </c>
      <c r="RJ3" s="176">
        <v>135550</v>
      </c>
      <c r="RK3" s="176">
        <v>314850</v>
      </c>
      <c r="RL3" s="176">
        <v>71400</v>
      </c>
      <c r="RM3" s="176">
        <v>271200</v>
      </c>
      <c r="RN3" s="176">
        <v>644150</v>
      </c>
      <c r="RO3" s="176">
        <v>394600</v>
      </c>
      <c r="RP3" s="176">
        <v>129050</v>
      </c>
      <c r="RQ3" s="176">
        <v>77600</v>
      </c>
      <c r="RR3" s="176">
        <v>94450</v>
      </c>
      <c r="RS3" s="176">
        <v>38150</v>
      </c>
      <c r="RT3" s="176">
        <v>163400</v>
      </c>
      <c r="RU3" s="176">
        <v>412350</v>
      </c>
      <c r="RV3" s="176">
        <v>287650</v>
      </c>
      <c r="RW3" s="176">
        <v>558700</v>
      </c>
      <c r="RX3" s="176">
        <v>155250</v>
      </c>
      <c r="RY3" s="176">
        <v>638550</v>
      </c>
      <c r="RZ3" s="176">
        <v>122300</v>
      </c>
      <c r="SA3" s="176">
        <v>363100</v>
      </c>
      <c r="SB3" s="176">
        <v>311800</v>
      </c>
      <c r="SC3" s="176">
        <v>84900</v>
      </c>
      <c r="SD3" s="176">
        <v>83850</v>
      </c>
      <c r="SE3" s="176">
        <v>330150</v>
      </c>
      <c r="SF3" s="176">
        <v>437100</v>
      </c>
      <c r="SG3" s="176">
        <v>248250</v>
      </c>
      <c r="SH3" s="176">
        <v>106300</v>
      </c>
      <c r="SI3" s="176">
        <v>155050</v>
      </c>
      <c r="SJ3" s="176">
        <v>233800</v>
      </c>
      <c r="SK3" s="176">
        <v>165250</v>
      </c>
      <c r="SL3" s="176">
        <v>229800</v>
      </c>
      <c r="SM3" s="176">
        <v>2155524</v>
      </c>
      <c r="SN3" s="176">
        <v>104550</v>
      </c>
      <c r="SO3" s="176">
        <v>165300</v>
      </c>
      <c r="SP3" s="176">
        <v>128400</v>
      </c>
      <c r="SQ3" s="176">
        <v>76924</v>
      </c>
      <c r="SR3" s="176">
        <v>178700</v>
      </c>
      <c r="SS3" s="176">
        <v>119450</v>
      </c>
      <c r="ST3" s="176">
        <v>134900</v>
      </c>
      <c r="SU3" s="176">
        <v>130250</v>
      </c>
      <c r="SV3" s="176">
        <v>127300</v>
      </c>
      <c r="SW3" s="176">
        <v>472750</v>
      </c>
      <c r="SX3" s="176">
        <v>54150</v>
      </c>
      <c r="SY3" s="176">
        <v>332450</v>
      </c>
      <c r="SZ3" s="176">
        <v>186900</v>
      </c>
      <c r="TA3" s="176">
        <v>143600</v>
      </c>
      <c r="TB3" s="176">
        <v>70050</v>
      </c>
      <c r="TC3" s="176">
        <v>71200</v>
      </c>
      <c r="TD3" s="176">
        <v>88300</v>
      </c>
      <c r="TE3" s="176">
        <v>118600</v>
      </c>
      <c r="TF3" s="176">
        <v>82050</v>
      </c>
      <c r="TG3" s="176">
        <v>1181800</v>
      </c>
      <c r="TH3" s="176">
        <v>70150</v>
      </c>
      <c r="TI3" s="176">
        <v>56450</v>
      </c>
      <c r="TJ3" s="176">
        <v>153800</v>
      </c>
      <c r="TK3" s="176">
        <v>358400</v>
      </c>
      <c r="TL3" s="176">
        <v>268850</v>
      </c>
      <c r="TM3" s="176">
        <v>77900</v>
      </c>
      <c r="TN3" s="176">
        <v>362650</v>
      </c>
      <c r="TO3" s="176">
        <v>200221</v>
      </c>
      <c r="TP3" s="176">
        <v>415900</v>
      </c>
      <c r="TQ3" s="176">
        <v>276300</v>
      </c>
      <c r="TR3" s="176">
        <v>378750</v>
      </c>
      <c r="TS3" s="176">
        <v>88350</v>
      </c>
      <c r="TT3" s="176">
        <v>80650</v>
      </c>
      <c r="TU3" s="176">
        <v>73650</v>
      </c>
      <c r="TV3" s="176">
        <v>32750</v>
      </c>
      <c r="TW3" s="176">
        <v>697550</v>
      </c>
      <c r="TX3" s="176">
        <v>107400</v>
      </c>
      <c r="TY3" s="176">
        <v>1110237</v>
      </c>
      <c r="TZ3" s="176">
        <v>256100</v>
      </c>
      <c r="UA3" s="176">
        <v>74400</v>
      </c>
      <c r="UB3" s="176">
        <v>41950</v>
      </c>
      <c r="UC3" s="176">
        <v>114400</v>
      </c>
      <c r="UD3" s="176">
        <v>55050</v>
      </c>
      <c r="UE3" s="176">
        <v>22100</v>
      </c>
      <c r="UF3" s="176">
        <v>136500</v>
      </c>
      <c r="UG3" s="176">
        <v>67650</v>
      </c>
      <c r="UH3" s="176">
        <v>858650</v>
      </c>
      <c r="UI3" s="176">
        <v>227500</v>
      </c>
      <c r="UJ3" s="176">
        <v>159250</v>
      </c>
      <c r="UK3" s="176">
        <v>185950</v>
      </c>
      <c r="UL3" s="176">
        <v>136600</v>
      </c>
      <c r="UM3" s="176">
        <v>78600</v>
      </c>
      <c r="UN3" s="176">
        <v>1684600</v>
      </c>
      <c r="UO3" s="176">
        <v>123150</v>
      </c>
      <c r="UP3" s="176">
        <v>56750</v>
      </c>
      <c r="UQ3" s="176">
        <v>397400</v>
      </c>
      <c r="UR3" s="176">
        <v>24150</v>
      </c>
      <c r="US3" s="176">
        <v>141550</v>
      </c>
      <c r="UT3" s="176">
        <v>213300</v>
      </c>
      <c r="UU3" s="176">
        <v>182650</v>
      </c>
      <c r="UV3" s="176">
        <v>113150</v>
      </c>
      <c r="UW3" s="176">
        <v>108200</v>
      </c>
      <c r="UX3" s="176">
        <v>65800</v>
      </c>
      <c r="UY3" s="176">
        <v>254800</v>
      </c>
      <c r="UZ3" s="176">
        <v>112800</v>
      </c>
      <c r="VA3" s="176">
        <v>158150</v>
      </c>
      <c r="VB3" s="176">
        <v>58700</v>
      </c>
      <c r="VC3" s="176">
        <v>44850</v>
      </c>
      <c r="VD3" s="176">
        <v>109400</v>
      </c>
      <c r="VE3" s="176">
        <v>127900</v>
      </c>
      <c r="VF3" s="176">
        <v>202450</v>
      </c>
      <c r="VG3" s="176">
        <v>47250</v>
      </c>
      <c r="VH3" s="176">
        <v>33350</v>
      </c>
      <c r="VI3" s="176">
        <v>4105</v>
      </c>
      <c r="VJ3" s="176">
        <v>2986698</v>
      </c>
      <c r="VK3" s="176">
        <v>229700</v>
      </c>
      <c r="VL3" s="176">
        <v>271260</v>
      </c>
      <c r="VM3" s="176">
        <v>476155</v>
      </c>
      <c r="VN3" s="176">
        <v>387340</v>
      </c>
      <c r="VO3" s="176">
        <v>178300</v>
      </c>
      <c r="VP3" s="176">
        <v>212295</v>
      </c>
      <c r="VQ3" s="176">
        <v>124845</v>
      </c>
      <c r="VR3" s="176">
        <v>330200</v>
      </c>
      <c r="VS3" s="176">
        <v>329110</v>
      </c>
      <c r="VT3" s="176">
        <v>209225</v>
      </c>
      <c r="VU3" s="176">
        <v>374770</v>
      </c>
      <c r="VV3" s="176">
        <v>150950</v>
      </c>
      <c r="VW3" s="176">
        <v>160885</v>
      </c>
      <c r="VX3" s="176">
        <v>199295</v>
      </c>
      <c r="VY3" s="176">
        <v>4054950</v>
      </c>
      <c r="VZ3" s="176">
        <v>340650</v>
      </c>
      <c r="WA3" s="176">
        <v>351450</v>
      </c>
      <c r="WB3" s="176">
        <v>94120</v>
      </c>
      <c r="WC3" s="176">
        <v>413300</v>
      </c>
      <c r="WD3" s="176">
        <v>477300</v>
      </c>
      <c r="WE3" s="176">
        <v>526450</v>
      </c>
      <c r="WF3" s="176">
        <v>158450</v>
      </c>
      <c r="WG3" s="176">
        <v>121100</v>
      </c>
      <c r="WH3" s="176">
        <v>137100</v>
      </c>
      <c r="WI3" s="176">
        <v>209100</v>
      </c>
      <c r="WJ3" s="176">
        <v>291935</v>
      </c>
      <c r="WK3" s="176">
        <v>261550</v>
      </c>
      <c r="WL3" s="176">
        <v>598700</v>
      </c>
      <c r="WM3" s="176">
        <v>243150</v>
      </c>
      <c r="WN3" s="176">
        <v>167350</v>
      </c>
      <c r="WO3" s="176">
        <v>154350</v>
      </c>
      <c r="WP3" s="176">
        <v>355200</v>
      </c>
      <c r="WQ3" s="176">
        <v>445150</v>
      </c>
      <c r="WR3" s="176">
        <v>373550</v>
      </c>
      <c r="WS3" s="176">
        <v>495100</v>
      </c>
      <c r="WT3" s="176">
        <v>220800</v>
      </c>
      <c r="WU3" s="176">
        <v>289150</v>
      </c>
      <c r="WV3" s="176">
        <v>217250</v>
      </c>
      <c r="WW3" s="176">
        <v>164400</v>
      </c>
      <c r="WX3" s="176">
        <v>4612</v>
      </c>
      <c r="WY3" s="176">
        <v>215900</v>
      </c>
      <c r="WZ3" s="176">
        <v>130200</v>
      </c>
      <c r="XA3" s="176">
        <v>295200</v>
      </c>
      <c r="XB3" s="176">
        <v>271150</v>
      </c>
      <c r="XC3" s="176">
        <v>125900</v>
      </c>
      <c r="XD3" s="176">
        <v>117300</v>
      </c>
      <c r="XE3" s="176">
        <v>45100</v>
      </c>
      <c r="XF3" s="176">
        <v>1105342</v>
      </c>
      <c r="XG3" s="176">
        <v>148250</v>
      </c>
      <c r="XH3" s="176">
        <v>123050</v>
      </c>
      <c r="XI3" s="176">
        <v>338400</v>
      </c>
      <c r="XJ3" s="176">
        <v>103050</v>
      </c>
      <c r="XK3" s="176">
        <v>115700</v>
      </c>
      <c r="XL3" s="176">
        <v>194850</v>
      </c>
      <c r="XM3" s="176">
        <v>162950</v>
      </c>
      <c r="XN3" s="176">
        <v>78100</v>
      </c>
      <c r="XO3" s="176">
        <v>290450</v>
      </c>
      <c r="XP3" s="176">
        <v>117000</v>
      </c>
      <c r="XQ3" s="176">
        <v>82950</v>
      </c>
      <c r="XR3" s="176">
        <v>63650</v>
      </c>
      <c r="XS3" s="176">
        <v>190200</v>
      </c>
      <c r="XT3" s="176">
        <v>108500</v>
      </c>
      <c r="XU3" s="176">
        <v>118700</v>
      </c>
      <c r="XV3" s="176">
        <v>128450</v>
      </c>
      <c r="XW3" s="176">
        <v>168450</v>
      </c>
      <c r="XX3" s="176">
        <v>64350</v>
      </c>
      <c r="XY3" s="176">
        <v>51850</v>
      </c>
      <c r="XZ3" s="176">
        <v>33250</v>
      </c>
      <c r="YA3" s="176">
        <v>93350</v>
      </c>
      <c r="YB3" s="176">
        <v>29250</v>
      </c>
      <c r="YC3" s="176">
        <v>4411862.25</v>
      </c>
      <c r="YD3" s="176">
        <v>319900</v>
      </c>
      <c r="YE3" s="176">
        <v>526250</v>
      </c>
      <c r="YF3" s="176">
        <v>90400</v>
      </c>
      <c r="YG3" s="176">
        <v>429950</v>
      </c>
      <c r="YH3" s="176">
        <v>227100</v>
      </c>
      <c r="YI3" s="176">
        <v>141450</v>
      </c>
      <c r="YJ3" s="176">
        <v>98250</v>
      </c>
      <c r="YK3" s="176">
        <v>556000</v>
      </c>
      <c r="YL3" s="176">
        <v>245600</v>
      </c>
      <c r="YM3" s="176">
        <v>99350</v>
      </c>
      <c r="YN3" s="176">
        <v>153000</v>
      </c>
      <c r="YO3" s="176">
        <v>37650</v>
      </c>
      <c r="YP3" s="176">
        <v>53600</v>
      </c>
      <c r="YQ3" s="176">
        <v>61800</v>
      </c>
      <c r="YR3" s="176">
        <v>15150</v>
      </c>
      <c r="YS3" s="176">
        <v>46150</v>
      </c>
      <c r="YT3" s="176">
        <v>875746.6</v>
      </c>
      <c r="YU3" s="176">
        <v>156400</v>
      </c>
      <c r="YV3" s="176">
        <v>169900</v>
      </c>
      <c r="YW3" s="176">
        <v>48500</v>
      </c>
      <c r="YX3" s="176">
        <v>105200</v>
      </c>
      <c r="YY3" s="176">
        <v>84500</v>
      </c>
      <c r="YZ3" s="176">
        <v>110100</v>
      </c>
      <c r="ZA3" s="176">
        <v>1077116</v>
      </c>
      <c r="ZB3" s="176">
        <v>61600</v>
      </c>
      <c r="ZC3" s="176">
        <v>185850</v>
      </c>
      <c r="ZD3" s="176">
        <v>382950</v>
      </c>
      <c r="ZE3" s="176">
        <v>181750</v>
      </c>
      <c r="ZF3" s="176">
        <v>74350</v>
      </c>
      <c r="ZG3" s="176">
        <v>37050</v>
      </c>
      <c r="ZH3" s="176">
        <v>97700</v>
      </c>
      <c r="ZI3" s="176">
        <v>473710.66</v>
      </c>
      <c r="ZJ3" s="176">
        <v>1610950</v>
      </c>
      <c r="ZK3" s="176">
        <v>394624</v>
      </c>
      <c r="ZL3" s="176">
        <v>438030</v>
      </c>
      <c r="ZM3" s="176">
        <v>725900</v>
      </c>
      <c r="ZN3" s="176">
        <v>662330</v>
      </c>
      <c r="ZO3" s="176">
        <v>332450</v>
      </c>
      <c r="ZP3" s="176">
        <v>914340</v>
      </c>
      <c r="ZQ3" s="176">
        <v>307150</v>
      </c>
      <c r="ZR3" s="176">
        <v>444550</v>
      </c>
      <c r="ZS3" s="176">
        <v>692200</v>
      </c>
      <c r="ZT3" s="176">
        <v>122900</v>
      </c>
      <c r="ZU3" s="176">
        <v>199200</v>
      </c>
      <c r="ZV3" s="176">
        <v>161000</v>
      </c>
      <c r="ZW3" s="176">
        <v>374950</v>
      </c>
      <c r="ZX3" s="176">
        <v>415750</v>
      </c>
      <c r="ZY3" s="176">
        <v>327900</v>
      </c>
      <c r="ZZ3" s="176">
        <v>309100</v>
      </c>
      <c r="AAA3" s="176">
        <v>132450</v>
      </c>
      <c r="AAB3" s="176">
        <v>144650</v>
      </c>
      <c r="AAC3" s="176">
        <v>297100</v>
      </c>
      <c r="AAD3" s="176">
        <v>382550</v>
      </c>
      <c r="AAE3" s="176">
        <v>27500</v>
      </c>
      <c r="AAF3" s="176">
        <v>318550</v>
      </c>
      <c r="AAG3" s="176">
        <v>135450</v>
      </c>
      <c r="AAH3" s="176">
        <v>143200</v>
      </c>
      <c r="AAI3" s="176">
        <v>138550</v>
      </c>
      <c r="AAJ3" s="176">
        <v>67950</v>
      </c>
      <c r="AAK3" s="176">
        <v>304250</v>
      </c>
      <c r="AAL3" s="176">
        <v>70850</v>
      </c>
      <c r="AAM3" s="176">
        <v>548900</v>
      </c>
      <c r="AAN3" s="176">
        <v>228450</v>
      </c>
      <c r="AAO3" s="176">
        <v>221800</v>
      </c>
      <c r="AAP3" s="176">
        <v>137650</v>
      </c>
      <c r="AAQ3" s="176">
        <v>530200</v>
      </c>
      <c r="AAR3" s="176">
        <v>285450</v>
      </c>
      <c r="AAS3" s="176">
        <v>71786</v>
      </c>
      <c r="AAT3" s="176">
        <v>174000</v>
      </c>
      <c r="AAU3" s="176">
        <v>599550</v>
      </c>
      <c r="AAV3" s="176">
        <v>520250</v>
      </c>
      <c r="AAW3" s="176">
        <v>288800</v>
      </c>
      <c r="AAX3" s="176">
        <v>338450</v>
      </c>
      <c r="AAY3" s="176">
        <v>155600</v>
      </c>
      <c r="AAZ3" s="176">
        <v>164050</v>
      </c>
      <c r="ABA3" s="176">
        <v>89950</v>
      </c>
      <c r="ABB3" s="176">
        <v>99950</v>
      </c>
      <c r="ABC3" s="176">
        <v>167350</v>
      </c>
      <c r="ABD3" s="176">
        <v>150700</v>
      </c>
      <c r="ABE3" s="176">
        <v>363650</v>
      </c>
      <c r="ABF3" s="176">
        <v>628250</v>
      </c>
      <c r="ABG3" s="176">
        <v>178450</v>
      </c>
      <c r="ABH3" s="176">
        <v>260650</v>
      </c>
      <c r="ABI3" s="176">
        <v>185900</v>
      </c>
      <c r="ABJ3" s="176">
        <v>34400</v>
      </c>
      <c r="ABK3" s="176">
        <v>100000</v>
      </c>
      <c r="ABL3" s="176">
        <v>15700</v>
      </c>
 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371500</v>
      </c>
      <c r="ABR3" s="176">
        <v>210600</v>
      </c>
      <c r="ABS3" s="176">
        <v>85713</v>
      </c>
      <c r="ABT3" s="176">
        <v>58400</v>
      </c>
      <c r="ABU3" s="176">
        <v>2678967</v>
      </c>
      <c r="ABV3" s="176">
        <v>408800</v>
      </c>
      <c r="ABW3" s="176">
        <v>32350</v>
      </c>
      <c r="ABX3" s="176">
        <v>106050</v>
      </c>
      <c r="ABY3" s="176">
        <v>73850</v>
      </c>
      <c r="ABZ3" s="176">
        <v>25650</v>
      </c>
      <c r="ACA3" s="176">
        <v>66150</v>
      </c>
      <c r="ACB3" s="176">
        <v>49200</v>
      </c>
      <c r="ACC3" s="176">
        <v>168250</v>
      </c>
      <c r="ACD3" s="176">
        <v>136550</v>
      </c>
      <c r="ACE3" s="176">
        <v>171100</v>
      </c>
      <c r="ACF3" s="176">
        <v>0</v>
      </c>
      <c r="ACG3" s="176">
        <v>865550</v>
      </c>
      <c r="ACH3" s="176">
        <v>98300</v>
      </c>
      <c r="ACI3" s="176">
        <v>70250</v>
      </c>
      <c r="ACJ3" s="176">
        <v>302450</v>
      </c>
      <c r="ACK3" s="176">
        <v>3300</v>
      </c>
      <c r="ACL3" s="176">
        <v>30350</v>
      </c>
      <c r="ACM3" s="176">
        <v>90600</v>
      </c>
      <c r="ACN3" s="176">
        <v>149950</v>
      </c>
      <c r="ACO3" s="176">
        <v>151100</v>
      </c>
      <c r="ACP3" s="176">
        <v>9300</v>
      </c>
      <c r="ACQ3" s="176">
        <v>97300</v>
      </c>
      <c r="ACR3" s="176">
        <v>275350</v>
      </c>
      <c r="ACS3" s="176">
        <v>346400</v>
      </c>
      <c r="ACT3" s="176">
        <v>62950</v>
      </c>
      <c r="ACU3" s="176">
        <v>71900</v>
      </c>
      <c r="ACV3" s="176">
        <v>60150</v>
      </c>
      <c r="ACW3" s="176">
        <v>117850</v>
      </c>
      <c r="ACX3" s="176">
        <v>0</v>
      </c>
      <c r="ACY3" s="176">
        <v>83650</v>
      </c>
      <c r="ACZ3" s="176">
        <v>13250</v>
      </c>
      <c r="ADA3" s="176">
        <v>21350</v>
      </c>
      <c r="ADB3" s="176">
        <v>23100</v>
      </c>
      <c r="ADC3" s="176">
        <v>11000</v>
      </c>
      <c r="ADD3" s="176">
        <v>286600</v>
      </c>
      <c r="ADE3" s="176">
        <v>143547</v>
      </c>
      <c r="ADF3" s="176">
        <v>2331900</v>
      </c>
      <c r="ADG3" s="176">
        <v>103450</v>
      </c>
      <c r="ADH3" s="176">
        <v>0</v>
      </c>
      <c r="ADI3" s="176">
        <v>396750</v>
      </c>
      <c r="ADJ3" s="176">
        <v>43700</v>
      </c>
      <c r="ADK3" s="176">
        <v>22100</v>
      </c>
      <c r="ADL3" s="176">
        <v>119300</v>
      </c>
      <c r="ADM3" s="176">
        <v>1352661</v>
      </c>
      <c r="ADN3" s="176">
        <v>181150</v>
      </c>
      <c r="ADO3" s="176">
        <v>305700</v>
      </c>
      <c r="ADP3" s="176">
        <v>0</v>
      </c>
      <c r="ADQ3" s="176">
        <v>49600</v>
      </c>
      <c r="ADR3" s="176">
        <v>72800</v>
      </c>
      <c r="ADS3" s="176">
        <v>105800</v>
      </c>
      <c r="ADT3" s="176">
        <v>49800</v>
      </c>
      <c r="ADU3" s="176">
        <v>2082358</v>
      </c>
      <c r="ADV3" s="176">
        <v>2529454</v>
      </c>
      <c r="ADW3" s="176">
        <v>266750</v>
      </c>
      <c r="ADX3" s="176">
        <v>188000</v>
      </c>
      <c r="ADY3" s="176">
        <v>4039912</v>
      </c>
      <c r="ADZ3" s="176">
        <v>199100</v>
      </c>
      <c r="AEA3" s="176">
        <v>206950</v>
      </c>
      <c r="AEB3" s="176">
        <v>122600</v>
      </c>
      <c r="AEC3" s="176">
        <v>112400</v>
      </c>
      <c r="AED3" s="176">
        <v>100350</v>
      </c>
      <c r="AEE3" s="176">
        <v>165293.1</v>
      </c>
      <c r="AEF3" s="176">
        <v>445500</v>
      </c>
      <c r="AEG3" s="176">
        <v>132500</v>
      </c>
      <c r="AEH3" s="176">
        <v>101700</v>
      </c>
      <c r="AEI3" s="176">
        <v>120100</v>
      </c>
      <c r="AEJ3" s="176">
        <v>280800</v>
      </c>
      <c r="AEK3" s="176">
        <v>49550</v>
      </c>
      <c r="AEL3" s="176">
        <v>151100</v>
      </c>
      <c r="AEM3" s="176">
        <v>45100</v>
      </c>
      <c r="AEN3" s="176">
        <v>91600</v>
      </c>
      <c r="AEO3" s="176">
        <v>2561020.7999999998</v>
      </c>
      <c r="AEP3" s="176">
        <v>940050</v>
      </c>
      <c r="AEQ3" s="176">
        <v>558750</v>
      </c>
      <c r="AER3" s="176">
        <v>333545.12</v>
      </c>
      <c r="AES3" s="176">
        <v>435100</v>
      </c>
      <c r="AET3" s="176">
        <v>726750</v>
      </c>
      <c r="AEU3" s="176">
        <v>456450</v>
      </c>
      <c r="AEV3" s="176">
        <v>570850</v>
      </c>
      <c r="AEW3" s="176">
        <v>142250</v>
      </c>
      <c r="AEX3" s="176">
        <v>197850</v>
      </c>
      <c r="AEY3" s="176">
        <v>1273203.8999999999</v>
      </c>
      <c r="AEZ3" s="176">
        <v>98800</v>
      </c>
      <c r="AFA3" s="176">
        <v>78850</v>
      </c>
      <c r="AFB3" s="176">
        <v>235943</v>
      </c>
      <c r="AFC3" s="176">
        <v>350850</v>
      </c>
      <c r="AFD3" s="176">
        <v>127346.08</v>
      </c>
      <c r="AFE3" s="176">
        <v>37750</v>
      </c>
      <c r="AFF3" s="176">
        <v>70900</v>
      </c>
      <c r="AFG3" s="176">
        <v>30900</v>
      </c>
      <c r="AFH3" s="176">
        <v>34850</v>
      </c>
      <c r="AFI3" s="176">
        <v>50232</v>
      </c>
      <c r="AFJ3" s="176">
        <v>249400</v>
      </c>
      <c r="AFK3" s="176">
        <v>155200</v>
      </c>
      <c r="AFL3" s="176">
        <v>1014869</v>
      </c>
      <c r="AFM3" s="176">
        <v>81550</v>
      </c>
      <c r="AFN3" s="176">
        <v>83500</v>
      </c>
      <c r="AFO3" s="176">
        <v>44900</v>
      </c>
      <c r="AFP3" s="176">
        <v>40800</v>
      </c>
      <c r="AFQ3" s="176">
        <v>4750</v>
      </c>
      <c r="AFR3" s="176">
        <v>12450</v>
      </c>
      <c r="AFS3" s="176">
        <v>16650</v>
      </c>
      <c r="AFT3" s="176">
        <v>8050</v>
      </c>
      <c r="AFU3" s="176">
        <v>17700</v>
      </c>
      <c r="AFV3" s="176">
        <v>6900</v>
      </c>
      <c r="AFW3" s="176">
        <v>10000</v>
      </c>
      <c r="AFX3" s="176">
        <v>391800</v>
      </c>
      <c r="AFY3" s="176">
        <v>67050</v>
      </c>
      <c r="AFZ3" s="176">
        <v>201450</v>
      </c>
      <c r="AGA3" s="176">
        <v>138300</v>
      </c>
      <c r="AGB3" s="176">
        <v>334800</v>
      </c>
      <c r="AGC3" s="176">
        <v>298100</v>
      </c>
      <c r="AGD3" s="176">
        <v>83750</v>
      </c>
      <c r="AGE3" s="176">
        <v>293400</v>
      </c>
      <c r="AGF3" s="176">
        <v>67300</v>
      </c>
      <c r="AGG3" s="176">
        <v>196200</v>
      </c>
      <c r="AGH3" s="176">
        <v>47650</v>
      </c>
      <c r="AGI3" s="176">
        <v>776100</v>
      </c>
      <c r="AGJ3" s="176">
        <v>102850</v>
      </c>
      <c r="AGK3" s="176">
        <v>47600</v>
      </c>
      <c r="AGL3" s="176">
        <v>57100</v>
      </c>
      <c r="AGM3" s="176">
        <v>369100</v>
      </c>
      <c r="AGN3" s="176">
        <v>74200</v>
      </c>
      <c r="AGO3" s="176">
        <v>41800</v>
      </c>
      <c r="AGP3" s="176">
        <v>86850</v>
      </c>
      <c r="AGQ3" s="176">
        <v>284550</v>
      </c>
      <c r="AGR3" s="176">
        <v>231800</v>
      </c>
      <c r="AGS3" s="176">
        <v>4200</v>
      </c>
      <c r="AGT3" s="176">
        <v>80500</v>
      </c>
      <c r="AGU3" s="176">
        <v>77250</v>
      </c>
      <c r="AGV3" s="176">
        <v>50350</v>
      </c>
      <c r="AGW3" s="176">
        <v>179300</v>
      </c>
      <c r="AGX3" s="176">
        <v>77700</v>
      </c>
      <c r="AGY3" s="176">
        <v>108850</v>
      </c>
      <c r="AGZ3" s="176">
        <v>3600</v>
      </c>
      <c r="AHA3" s="176">
        <v>69350</v>
      </c>
      <c r="AHB3" s="176">
        <v>41350</v>
      </c>
      <c r="AHC3" s="176">
        <v>0</v>
      </c>
      <c r="AHD3" s="176">
        <v>30100</v>
      </c>
      <c r="AHE3" s="176">
        <v>57050</v>
      </c>
      <c r="AHF3" s="176">
        <v>7800</v>
      </c>
      <c r="AHG3" s="176">
        <v>5600</v>
      </c>
      <c r="AHH3" s="176">
        <v>747105.2</v>
      </c>
      <c r="AHI3" s="176">
        <v>9450</v>
      </c>
      <c r="AHJ3" s="176">
        <v>26050</v>
      </c>
      <c r="AHK3" s="176">
        <v>19600</v>
      </c>
      <c r="AHL3" s="176">
        <v>190150</v>
      </c>
      <c r="AHM3" s="176">
        <v>20450</v>
      </c>
      <c r="AHN3" s="176">
        <v>0</v>
      </c>
      <c r="AHO3" s="176">
        <v>289387874.42999995</v>
      </c>
      <c r="AHQ3" s="230">
        <v>1039420</v>
      </c>
    </row>
    <row r="4" spans="1:901" x14ac:dyDescent="0.2">
      <c r="A4" s="174" t="s">
        <v>4</v>
      </c>
      <c r="B4" s="175" t="s">
        <v>5</v>
      </c>
      <c r="C4" s="176">
        <v>43856000</v>
      </c>
      <c r="D4" s="176">
        <v>458344</v>
      </c>
      <c r="E4" s="176">
        <v>119938.1</v>
      </c>
      <c r="F4" s="176">
        <v>216842</v>
      </c>
      <c r="G4" s="176">
        <v>97379.25</v>
      </c>
      <c r="H4" s="176">
        <v>30952</v>
      </c>
      <c r="I4" s="176">
        <v>0</v>
      </c>
      <c r="J4" s="176">
        <v>851702.29</v>
      </c>
      <c r="K4" s="176">
        <v>3460</v>
      </c>
      <c r="L4" s="176">
        <v>114113.12</v>
      </c>
      <c r="M4" s="176">
        <v>322230</v>
      </c>
      <c r="N4" s="176">
        <v>53333</v>
      </c>
      <c r="O4" s="176">
        <v>446920</v>
      </c>
      <c r="P4" s="176">
        <v>188812.5</v>
      </c>
      <c r="Q4" s="176">
        <v>55284</v>
      </c>
      <c r="R4" s="176">
        <v>298669</v>
      </c>
      <c r="S4" s="176">
        <v>0</v>
      </c>
      <c r="T4" s="176">
        <v>53059</v>
      </c>
      <c r="U4" s="176">
        <v>43248.79</v>
      </c>
      <c r="V4" s="176">
        <v>212645</v>
      </c>
      <c r="W4" s="176">
        <v>4026</v>
      </c>
      <c r="X4" s="176">
        <v>34985</v>
      </c>
      <c r="Y4" s="176">
        <v>0</v>
      </c>
      <c r="Z4" s="176">
        <v>0</v>
      </c>
      <c r="AA4" s="176">
        <v>13628660.970000001</v>
      </c>
      <c r="AB4" s="176">
        <v>119563</v>
      </c>
      <c r="AC4" s="176">
        <v>106509.51999999999</v>
      </c>
      <c r="AD4" s="176">
        <v>32606</v>
      </c>
      <c r="AE4" s="176">
        <v>643321</v>
      </c>
      <c r="AF4" s="176">
        <v>107522.4</v>
      </c>
      <c r="AG4" s="176">
        <v>153618.5</v>
      </c>
      <c r="AH4" s="176">
        <v>2699</v>
      </c>
      <c r="AI4" s="176">
        <v>64565.5</v>
      </c>
      <c r="AJ4" s="176">
        <v>522712</v>
      </c>
      <c r="AK4" s="176">
        <v>12747</v>
      </c>
      <c r="AL4" s="176">
        <v>16234</v>
      </c>
      <c r="AM4" s="176">
        <v>0</v>
      </c>
      <c r="AN4" s="176">
        <v>22229</v>
      </c>
      <c r="AO4" s="176">
        <v>4279</v>
      </c>
      <c r="AP4" s="176">
        <v>109</v>
      </c>
      <c r="AQ4" s="176">
        <v>44251</v>
      </c>
      <c r="AR4" s="176">
        <v>0</v>
      </c>
      <c r="AS4" s="176">
        <v>6037281.5</v>
      </c>
      <c r="AT4" s="176">
        <v>77663</v>
      </c>
      <c r="AU4" s="176">
        <v>69964.94</v>
      </c>
      <c r="AV4" s="176">
        <v>124168</v>
      </c>
      <c r="AW4" s="176">
        <v>135506</v>
      </c>
      <c r="AX4" s="176">
        <v>10761.45</v>
      </c>
      <c r="AY4" s="176">
        <v>19656.07</v>
      </c>
      <c r="AZ4" s="176">
        <v>286483</v>
      </c>
      <c r="BA4" s="176">
        <v>850617.36</v>
      </c>
      <c r="BB4" s="176">
        <v>63009</v>
      </c>
      <c r="BC4" s="176">
        <v>57235</v>
      </c>
      <c r="BD4" s="176">
        <v>279457.5</v>
      </c>
      <c r="BE4" s="176">
        <v>75800</v>
      </c>
      <c r="BF4" s="176">
        <v>9522</v>
      </c>
      <c r="BG4" s="176">
        <v>22034.86</v>
      </c>
      <c r="BH4" s="176">
        <v>3395379.03</v>
      </c>
      <c r="BI4" s="176">
        <v>14375</v>
      </c>
      <c r="BJ4" s="176">
        <v>35123</v>
      </c>
      <c r="BK4" s="176">
        <v>239575.5</v>
      </c>
      <c r="BL4" s="176">
        <v>40677.5</v>
      </c>
      <c r="BM4" s="176">
        <v>130743</v>
      </c>
      <c r="BN4" s="176">
        <v>11710</v>
      </c>
      <c r="BO4" s="176">
        <v>146662.5</v>
      </c>
      <c r="BP4" s="176">
        <v>34597.5</v>
      </c>
      <c r="BQ4" s="176">
        <v>0</v>
      </c>
      <c r="BR4" s="176">
        <v>900</v>
      </c>
      <c r="BS4" s="176">
        <v>0</v>
      </c>
      <c r="BT4" s="176">
        <v>261047</v>
      </c>
      <c r="BU4" s="176">
        <v>14463</v>
      </c>
      <c r="BV4" s="176">
        <v>0</v>
      </c>
      <c r="BW4" s="176">
        <v>3489425</v>
      </c>
      <c r="BX4" s="176">
        <v>1105382.6499999999</v>
      </c>
      <c r="BY4" s="176">
        <v>51591</v>
      </c>
      <c r="BZ4" s="176">
        <v>70837.7</v>
      </c>
      <c r="CA4" s="176">
        <v>22115</v>
      </c>
      <c r="CB4" s="176">
        <v>43146</v>
      </c>
      <c r="CC4" s="176">
        <v>77017.75</v>
      </c>
      <c r="CD4" s="176">
        <v>0</v>
      </c>
      <c r="CE4" s="176">
        <v>0</v>
      </c>
      <c r="CF4" s="176">
        <v>38813972.200000003</v>
      </c>
      <c r="CG4" s="176">
        <v>610730</v>
      </c>
      <c r="CH4" s="176">
        <v>471791.5</v>
      </c>
      <c r="CI4" s="176">
        <v>2700</v>
      </c>
      <c r="CJ4" s="176">
        <v>112589.25</v>
      </c>
      <c r="CK4" s="176">
        <v>94896</v>
      </c>
      <c r="CL4" s="176">
        <v>134192</v>
      </c>
      <c r="CM4" s="176">
        <v>496944</v>
      </c>
      <c r="CN4" s="176">
        <v>55998</v>
      </c>
      <c r="CO4" s="176">
        <v>77924</v>
      </c>
      <c r="CP4" s="176">
        <v>49670.75</v>
      </c>
      <c r="CQ4" s="176">
        <v>179791</v>
      </c>
      <c r="CR4" s="176">
        <v>7026</v>
      </c>
      <c r="CS4" s="176">
        <v>5328301.43</v>
      </c>
      <c r="CT4" s="176">
        <v>51128</v>
      </c>
      <c r="CU4" s="176">
        <v>209838.35</v>
      </c>
      <c r="CV4" s="176">
        <v>26068.9</v>
      </c>
      <c r="CW4" s="176">
        <v>23492.5</v>
      </c>
      <c r="CX4" s="176">
        <v>147003.25</v>
      </c>
      <c r="CY4" s="176">
        <v>22160.82</v>
      </c>
      <c r="CZ4" s="176">
        <v>69637</v>
      </c>
      <c r="DA4" s="176">
        <v>5110950.2</v>
      </c>
      <c r="DB4" s="176">
        <v>26318.75</v>
      </c>
      <c r="DC4" s="176">
        <v>1167619.0699999998</v>
      </c>
      <c r="DD4" s="176">
        <v>1646457</v>
      </c>
      <c r="DE4" s="176">
        <v>52564.75</v>
      </c>
      <c r="DF4" s="176">
        <v>302172.5</v>
      </c>
      <c r="DG4" s="176">
        <v>107967</v>
      </c>
      <c r="DH4" s="176">
        <v>0</v>
      </c>
      <c r="DI4" s="176">
        <v>13230</v>
      </c>
      <c r="DJ4" s="176">
        <v>0</v>
      </c>
      <c r="DK4" s="176">
        <v>683076.27</v>
      </c>
      <c r="DL4" s="176">
        <v>2411670.4500000002</v>
      </c>
      <c r="DM4" s="176">
        <v>1152801</v>
      </c>
      <c r="DN4" s="176">
        <v>121397</v>
      </c>
      <c r="DO4" s="176">
        <v>155328</v>
      </c>
      <c r="DP4" s="176">
        <v>178023.75</v>
      </c>
      <c r="DQ4" s="176">
        <v>0</v>
      </c>
      <c r="DR4" s="176">
        <v>0</v>
      </c>
      <c r="DS4" s="176">
        <v>0</v>
      </c>
      <c r="DT4" s="176">
        <v>0</v>
      </c>
      <c r="DU4" s="176">
        <v>13785741.859999999</v>
      </c>
      <c r="DV4" s="176">
        <v>181472.65</v>
      </c>
      <c r="DW4" s="176">
        <v>23397.87</v>
      </c>
      <c r="DX4" s="176">
        <v>102636</v>
      </c>
      <c r="DY4" s="176">
        <v>258506</v>
      </c>
      <c r="DZ4" s="176">
        <v>47015.5</v>
      </c>
      <c r="EA4" s="176">
        <v>181570.25</v>
      </c>
      <c r="EB4" s="176">
        <v>44273</v>
      </c>
      <c r="EC4" s="176">
        <v>40781.449999999997</v>
      </c>
      <c r="ED4" s="176">
        <v>2200254.61</v>
      </c>
      <c r="EE4" s="176">
        <v>1800820.25</v>
      </c>
      <c r="EF4" s="176">
        <v>65832</v>
      </c>
      <c r="EG4" s="176">
        <v>30808.25</v>
      </c>
      <c r="EH4" s="176">
        <v>15569</v>
      </c>
      <c r="EI4" s="176">
        <v>27465</v>
      </c>
      <c r="EJ4" s="176">
        <v>434635</v>
      </c>
      <c r="EK4" s="176">
        <v>122760.5</v>
      </c>
      <c r="EL4" s="176">
        <v>14795</v>
      </c>
      <c r="EM4" s="176">
        <v>9797178.7699999996</v>
      </c>
      <c r="EN4" s="176">
        <v>13659</v>
      </c>
      <c r="EO4" s="176">
        <v>68905.600000000006</v>
      </c>
      <c r="EP4" s="176">
        <v>39151</v>
      </c>
      <c r="EQ4" s="176">
        <v>73393.52</v>
      </c>
      <c r="ER4" s="176">
        <v>0</v>
      </c>
      <c r="ES4" s="176">
        <v>117621</v>
      </c>
      <c r="ET4" s="176">
        <v>68765.17</v>
      </c>
      <c r="EU4" s="176">
        <v>9205.75</v>
      </c>
      <c r="EV4" s="176">
        <v>1297810.6100000001</v>
      </c>
      <c r="EW4" s="176">
        <v>43649</v>
      </c>
      <c r="EX4" s="176">
        <v>27597</v>
      </c>
      <c r="EY4" s="176">
        <v>43040</v>
      </c>
      <c r="EZ4" s="176">
        <v>214994</v>
      </c>
      <c r="FA4" s="176">
        <v>124940</v>
      </c>
      <c r="FB4" s="176">
        <v>65699</v>
      </c>
      <c r="FC4" s="176">
        <v>44959</v>
      </c>
      <c r="FD4" s="176">
        <v>67726</v>
      </c>
      <c r="FE4" s="176">
        <v>4999</v>
      </c>
      <c r="FF4" s="176">
        <v>6386</v>
      </c>
      <c r="FG4" s="176">
        <v>0</v>
      </c>
      <c r="FH4" s="176">
        <v>2150566.5</v>
      </c>
      <c r="FI4" s="176">
        <v>33935</v>
      </c>
      <c r="FJ4" s="176">
        <v>461221.5</v>
      </c>
      <c r="FK4" s="176">
        <v>188935</v>
      </c>
      <c r="FL4" s="176">
        <v>58678.45</v>
      </c>
      <c r="FM4" s="176">
        <v>307580</v>
      </c>
      <c r="FN4" s="176">
        <v>59893.75</v>
      </c>
      <c r="FO4" s="176">
        <v>0</v>
      </c>
      <c r="FP4" s="176">
        <v>9464519</v>
      </c>
      <c r="FQ4" s="176">
        <v>15911</v>
      </c>
      <c r="FR4" s="176">
        <v>202144</v>
      </c>
      <c r="FS4" s="176">
        <v>51266</v>
      </c>
      <c r="FT4" s="176">
        <v>325266.75</v>
      </c>
      <c r="FU4" s="176">
        <v>103587</v>
      </c>
      <c r="FV4" s="176">
        <v>359987</v>
      </c>
      <c r="FW4" s="176">
        <v>31221</v>
      </c>
      <c r="FX4" s="176">
        <v>62567</v>
      </c>
      <c r="FY4" s="176">
        <v>18561</v>
      </c>
      <c r="FZ4" s="176">
        <v>331059.56000000006</v>
      </c>
      <c r="GA4" s="176">
        <v>39970.550000000003</v>
      </c>
      <c r="GB4" s="176">
        <v>48016</v>
      </c>
      <c r="GC4" s="176">
        <v>62116</v>
      </c>
      <c r="GD4" s="176">
        <v>3655390.55</v>
      </c>
      <c r="GE4" s="176">
        <v>33258.770000000004</v>
      </c>
      <c r="GF4" s="176">
        <v>81051.25</v>
      </c>
      <c r="GG4" s="176">
        <v>893506.5</v>
      </c>
      <c r="GH4" s="176">
        <v>63065</v>
      </c>
      <c r="GI4" s="176">
        <v>102172</v>
      </c>
      <c r="GJ4" s="176">
        <v>16735.5</v>
      </c>
      <c r="GK4" s="176">
        <v>1110575.33</v>
      </c>
      <c r="GL4" s="176">
        <v>11003</v>
      </c>
      <c r="GM4" s="176">
        <v>0</v>
      </c>
      <c r="GN4" s="176">
        <v>0</v>
      </c>
      <c r="GO4" s="176">
        <v>0</v>
      </c>
      <c r="GP4" s="176">
        <v>2405559.17</v>
      </c>
      <c r="GQ4" s="176">
        <v>938917.08</v>
      </c>
      <c r="GR4" s="176">
        <v>80620.75</v>
      </c>
      <c r="GS4" s="176">
        <v>915267.60000000009</v>
      </c>
      <c r="GT4" s="176">
        <v>6697</v>
      </c>
      <c r="GU4" s="176">
        <v>33413</v>
      </c>
      <c r="GV4" s="176">
        <v>101696</v>
      </c>
      <c r="GW4" s="176">
        <v>4131.5</v>
      </c>
      <c r="GX4" s="176">
        <v>7197358.5</v>
      </c>
      <c r="GY4" s="176">
        <v>973323</v>
      </c>
      <c r="GZ4" s="176">
        <v>103652</v>
      </c>
      <c r="HA4" s="176">
        <v>39208</v>
      </c>
      <c r="HB4" s="176">
        <v>18821618.020000003</v>
      </c>
      <c r="HC4" s="176">
        <v>7740717</v>
      </c>
      <c r="HD4" s="176">
        <v>319529</v>
      </c>
      <c r="HE4" s="176">
        <v>991100</v>
      </c>
      <c r="HF4" s="176">
        <v>315826</v>
      </c>
      <c r="HG4" s="176">
        <v>2634843.38</v>
      </c>
      <c r="HH4" s="176">
        <v>63622.25</v>
      </c>
      <c r="HI4" s="176">
        <v>4323080.17</v>
      </c>
      <c r="HJ4" s="176">
        <v>45637</v>
      </c>
      <c r="HK4" s="176">
        <v>56436</v>
      </c>
      <c r="HL4" s="176">
        <v>309139</v>
      </c>
      <c r="HM4" s="176">
        <v>387829.75</v>
      </c>
      <c r="HN4" s="176">
        <v>29765.5</v>
      </c>
      <c r="HO4" s="176">
        <v>22492.5</v>
      </c>
      <c r="HP4" s="176">
        <v>65770.459999999992</v>
      </c>
      <c r="HQ4" s="176">
        <v>8089049.75</v>
      </c>
      <c r="HR4" s="176">
        <v>933927.59</v>
      </c>
      <c r="HS4" s="176">
        <v>411788</v>
      </c>
      <c r="HT4" s="176">
        <v>97976</v>
      </c>
      <c r="HU4" s="176">
        <v>165010</v>
      </c>
      <c r="HV4" s="176">
        <v>23774</v>
      </c>
      <c r="HW4" s="176">
        <v>317314</v>
      </c>
      <c r="HX4" s="176">
        <v>124961.75</v>
      </c>
      <c r="HY4" s="176">
        <v>61020</v>
      </c>
      <c r="HZ4" s="176">
        <v>346756</v>
      </c>
      <c r="IA4" s="176">
        <v>110793.35</v>
      </c>
      <c r="IB4" s="176">
        <v>212596.5</v>
      </c>
      <c r="IC4" s="176">
        <v>10248</v>
      </c>
      <c r="ID4" s="176">
        <v>0</v>
      </c>
      <c r="IE4" s="176">
        <v>308641</v>
      </c>
      <c r="IF4" s="176">
        <v>12967</v>
      </c>
      <c r="IG4" s="176">
        <v>9223526.0399999991</v>
      </c>
      <c r="IH4" s="176">
        <v>2089264</v>
      </c>
      <c r="II4" s="176">
        <v>90452</v>
      </c>
      <c r="IJ4" s="176">
        <v>168038</v>
      </c>
      <c r="IK4" s="176">
        <v>1021695.2</v>
      </c>
      <c r="IL4" s="176">
        <v>63129</v>
      </c>
      <c r="IM4" s="176">
        <v>171343</v>
      </c>
      <c r="IN4" s="176">
        <v>37492</v>
      </c>
      <c r="IO4" s="176">
        <v>29559</v>
      </c>
      <c r="IP4" s="176">
        <v>484768</v>
      </c>
      <c r="IQ4" s="176">
        <v>12027.2</v>
      </c>
      <c r="IR4" s="176">
        <v>27874017.390000001</v>
      </c>
      <c r="IS4" s="176">
        <v>4101898</v>
      </c>
      <c r="IT4" s="176">
        <v>631500</v>
      </c>
      <c r="IU4" s="176">
        <v>54732.020000000004</v>
      </c>
      <c r="IV4" s="176">
        <v>0</v>
      </c>
      <c r="IW4" s="176">
        <v>0</v>
      </c>
      <c r="IX4" s="176">
        <v>142843</v>
      </c>
      <c r="IY4" s="176">
        <v>17462</v>
      </c>
      <c r="IZ4" s="176">
        <v>120414.12</v>
      </c>
      <c r="JA4" s="176">
        <v>247374</v>
      </c>
      <c r="JB4" s="176">
        <v>1102691</v>
      </c>
      <c r="JC4" s="176">
        <v>48680.5</v>
      </c>
      <c r="JD4" s="176">
        <v>3264280.75</v>
      </c>
      <c r="JE4" s="176">
        <v>317190.25</v>
      </c>
      <c r="JF4" s="176">
        <v>11247</v>
      </c>
      <c r="JG4" s="176">
        <v>59618.5</v>
      </c>
      <c r="JH4" s="176">
        <v>94755</v>
      </c>
      <c r="JI4" s="176">
        <v>160949.53</v>
      </c>
      <c r="JJ4" s="176">
        <v>3212382.86</v>
      </c>
      <c r="JK4" s="176">
        <v>28462</v>
      </c>
      <c r="JL4" s="176">
        <v>229917</v>
      </c>
      <c r="JM4" s="176">
        <v>381994.62</v>
      </c>
      <c r="JN4" s="176">
        <v>39371</v>
      </c>
      <c r="JO4" s="176">
        <v>244469</v>
      </c>
      <c r="JP4" s="176">
        <v>38080.25</v>
      </c>
      <c r="JQ4" s="176">
        <v>4022168.36</v>
      </c>
      <c r="JR4" s="176">
        <v>417179</v>
      </c>
      <c r="JS4" s="176">
        <v>0</v>
      </c>
      <c r="JT4" s="176">
        <v>157728</v>
      </c>
      <c r="JU4" s="176">
        <v>316454.56</v>
      </c>
      <c r="JV4" s="176">
        <v>1104561</v>
      </c>
      <c r="JW4" s="176">
        <v>66153.5</v>
      </c>
      <c r="JX4" s="176">
        <v>10823</v>
      </c>
      <c r="JY4" s="176">
        <v>4727360.38</v>
      </c>
      <c r="JZ4" s="176">
        <v>1378436.05</v>
      </c>
      <c r="KA4" s="176">
        <v>89216</v>
      </c>
      <c r="KB4" s="176">
        <v>8992</v>
      </c>
      <c r="KC4" s="176">
        <v>89775.16</v>
      </c>
      <c r="KD4" s="176">
        <v>60013</v>
      </c>
      <c r="KE4" s="176">
        <v>732997.5</v>
      </c>
      <c r="KF4" s="176">
        <v>-12114596</v>
      </c>
      <c r="KG4" s="176">
        <v>25203</v>
      </c>
      <c r="KH4" s="176">
        <v>95045</v>
      </c>
      <c r="KI4" s="176">
        <v>0</v>
      </c>
      <c r="KJ4" s="176">
        <v>76801.25</v>
      </c>
      <c r="KK4" s="176">
        <v>15983</v>
      </c>
      <c r="KL4" s="176">
        <v>28060</v>
      </c>
      <c r="KM4" s="176">
        <v>8852.5</v>
      </c>
      <c r="KN4" s="176">
        <v>10208262.970000001</v>
      </c>
      <c r="KO4" s="176">
        <v>2021863.6700000002</v>
      </c>
      <c r="KP4" s="176">
        <v>471755</v>
      </c>
      <c r="KQ4" s="176">
        <v>163063</v>
      </c>
      <c r="KR4" s="176">
        <v>396209</v>
      </c>
      <c r="KS4" s="176">
        <v>91228</v>
      </c>
      <c r="KT4" s="176">
        <v>1021366.31</v>
      </c>
      <c r="KU4" s="176">
        <v>1282901.74</v>
      </c>
      <c r="KV4" s="176">
        <v>289918.75</v>
      </c>
      <c r="KW4" s="176">
        <v>3877864.06</v>
      </c>
      <c r="KX4" s="176">
        <v>24024</v>
      </c>
      <c r="KY4" s="176">
        <v>171142</v>
      </c>
      <c r="KZ4" s="176">
        <v>551816.5</v>
      </c>
      <c r="LA4" s="176">
        <v>131385.93</v>
      </c>
      <c r="LB4" s="176">
        <v>64130</v>
      </c>
      <c r="LC4" s="176">
        <v>4492827.49</v>
      </c>
      <c r="LD4" s="176">
        <v>112422</v>
      </c>
      <c r="LE4" s="176">
        <v>13624088</v>
      </c>
      <c r="LF4" s="176">
        <v>991516.75</v>
      </c>
      <c r="LG4" s="176">
        <v>4735699</v>
      </c>
      <c r="LH4" s="176">
        <v>6193181.3799999999</v>
      </c>
      <c r="LI4" s="176">
        <v>863189.2</v>
      </c>
      <c r="LJ4" s="176">
        <v>480454.7</v>
      </c>
      <c r="LK4" s="176">
        <v>27709</v>
      </c>
      <c r="LL4" s="176">
        <v>41262.5</v>
      </c>
      <c r="LM4" s="176">
        <v>153001</v>
      </c>
      <c r="LN4" s="176">
        <v>86807</v>
      </c>
      <c r="LO4" s="176">
        <v>97028</v>
      </c>
      <c r="LP4" s="176">
        <v>3543662.74</v>
      </c>
      <c r="LQ4" s="176">
        <v>719492</v>
      </c>
      <c r="LR4" s="176">
        <v>83091.5</v>
      </c>
      <c r="LS4" s="176">
        <v>22066157.759999998</v>
      </c>
      <c r="LT4" s="176">
        <v>2814784.12</v>
      </c>
      <c r="LU4" s="176">
        <v>5222832.51</v>
      </c>
      <c r="LV4" s="176">
        <v>1102566.8500000001</v>
      </c>
      <c r="LW4" s="176">
        <v>962058.5</v>
      </c>
      <c r="LX4" s="176">
        <v>109849</v>
      </c>
      <c r="LY4" s="176">
        <v>82647</v>
      </c>
      <c r="LZ4" s="176">
        <v>111634.75</v>
      </c>
      <c r="MA4" s="176">
        <v>292271</v>
      </c>
      <c r="MB4" s="176">
        <v>224652</v>
      </c>
      <c r="MC4" s="176">
        <v>505931</v>
      </c>
      <c r="MD4" s="176">
        <v>130131</v>
      </c>
      <c r="ME4" s="176">
        <v>29752510.010000002</v>
      </c>
      <c r="MF4" s="176">
        <v>195477.5</v>
      </c>
      <c r="MG4" s="176">
        <v>115252</v>
      </c>
      <c r="MH4" s="176">
        <v>6217</v>
      </c>
      <c r="MI4" s="176">
        <v>7353</v>
      </c>
      <c r="MJ4" s="176">
        <v>200550</v>
      </c>
      <c r="MK4" s="176">
        <v>4699</v>
      </c>
      <c r="ML4" s="176">
        <v>52310</v>
      </c>
      <c r="MM4" s="176">
        <v>8124</v>
      </c>
      <c r="MN4" s="176">
        <v>0</v>
      </c>
      <c r="MO4" s="176">
        <v>56070</v>
      </c>
      <c r="MP4" s="176">
        <v>19999.75</v>
      </c>
      <c r="MQ4" s="176">
        <v>6035154.25</v>
      </c>
      <c r="MR4" s="176">
        <v>39410</v>
      </c>
      <c r="MS4" s="176">
        <v>-462411.84</v>
      </c>
      <c r="MT4" s="176">
        <v>135607</v>
      </c>
      <c r="MU4" s="176">
        <v>139634.59999999998</v>
      </c>
      <c r="MV4" s="176">
        <v>141696</v>
      </c>
      <c r="MW4" s="176">
        <v>1546711</v>
      </c>
      <c r="MX4" s="176">
        <v>273570.25</v>
      </c>
      <c r="MY4" s="176">
        <v>393626.25</v>
      </c>
      <c r="MZ4" s="176">
        <v>40449</v>
      </c>
      <c r="NA4" s="176">
        <v>910</v>
      </c>
      <c r="NB4" s="176">
        <v>33298502.350000001</v>
      </c>
      <c r="NC4" s="176">
        <v>1069135.5</v>
      </c>
      <c r="ND4" s="176">
        <v>46845</v>
      </c>
      <c r="NE4" s="176">
        <v>3648156</v>
      </c>
      <c r="NF4" s="176">
        <v>70052</v>
      </c>
      <c r="NG4" s="176">
        <v>287153</v>
      </c>
      <c r="NH4" s="176">
        <v>1865027.57</v>
      </c>
      <c r="NI4" s="176">
        <v>1512362.19</v>
      </c>
      <c r="NJ4" s="176">
        <v>50572</v>
      </c>
      <c r="NK4" s="176">
        <v>6904</v>
      </c>
      <c r="NL4" s="176">
        <v>40528.500000000007</v>
      </c>
      <c r="NM4" s="176">
        <v>0</v>
      </c>
      <c r="NN4" s="176">
        <v>6228798.9100000001</v>
      </c>
      <c r="NO4" s="176">
        <v>0</v>
      </c>
      <c r="NP4" s="176">
        <v>72336</v>
      </c>
      <c r="NQ4" s="176">
        <v>0</v>
      </c>
      <c r="NR4" s="176">
        <v>49493</v>
      </c>
      <c r="NS4" s="176">
        <v>5369</v>
      </c>
      <c r="NT4" s="176">
        <v>401864</v>
      </c>
      <c r="NU4" s="176">
        <v>10822404.670000002</v>
      </c>
      <c r="NV4" s="176">
        <v>902539</v>
      </c>
      <c r="NW4" s="176">
        <v>56877</v>
      </c>
      <c r="NX4" s="176">
        <v>158643</v>
      </c>
      <c r="NY4" s="176">
        <v>19674</v>
      </c>
      <c r="NZ4" s="176">
        <v>446570</v>
      </c>
      <c r="OA4" s="176">
        <v>125854</v>
      </c>
      <c r="OB4" s="176">
        <v>15180665.73</v>
      </c>
      <c r="OC4" s="176">
        <v>3164406.5300000003</v>
      </c>
      <c r="OD4" s="176">
        <v>1683220</v>
      </c>
      <c r="OE4" s="176">
        <v>2639995.7599999998</v>
      </c>
      <c r="OF4" s="176">
        <v>1234451</v>
      </c>
      <c r="OG4" s="176">
        <v>13478</v>
      </c>
      <c r="OH4" s="176">
        <v>479835.6</v>
      </c>
      <c r="OI4" s="176"/>
      <c r="OJ4" s="176">
        <v>23010</v>
      </c>
      <c r="OK4" s="176">
        <v>13670389.039999999</v>
      </c>
      <c r="OL4" s="176">
        <v>2104232.5</v>
      </c>
      <c r="OM4" s="176">
        <v>5849347.7999999998</v>
      </c>
      <c r="ON4" s="176">
        <v>536754.5</v>
      </c>
      <c r="OO4" s="176">
        <v>141512</v>
      </c>
      <c r="OP4" s="176">
        <v>976</v>
      </c>
      <c r="OQ4" s="176">
        <v>2178419</v>
      </c>
      <c r="OR4" s="176">
        <v>12466</v>
      </c>
      <c r="OS4" s="176">
        <v>10274</v>
      </c>
      <c r="OT4" s="176">
        <v>113012.28</v>
      </c>
      <c r="OU4" s="176">
        <v>48647.5</v>
      </c>
      <c r="OV4" s="176">
        <v>435180.18</v>
      </c>
      <c r="OW4" s="176">
        <v>18746</v>
      </c>
      <c r="OX4" s="176">
        <v>14509</v>
      </c>
      <c r="OY4" s="176">
        <v>9971.75</v>
      </c>
      <c r="OZ4" s="176">
        <v>2112319</v>
      </c>
      <c r="PA4" s="176">
        <v>67216</v>
      </c>
      <c r="PB4" s="176">
        <v>14801</v>
      </c>
      <c r="PC4" s="176">
        <v>15662</v>
      </c>
      <c r="PD4" s="176">
        <v>210426</v>
      </c>
      <c r="PE4" s="176">
        <v>146222.26</v>
      </c>
      <c r="PF4" s="176">
        <v>86020</v>
      </c>
      <c r="PG4" s="176">
        <v>3918</v>
      </c>
      <c r="PH4" s="176">
        <v>23976.5</v>
      </c>
      <c r="PI4" s="176">
        <v>0</v>
      </c>
      <c r="PJ4" s="176">
        <v>53338</v>
      </c>
      <c r="PK4" s="176">
        <v>42632</v>
      </c>
      <c r="PL4" s="176">
        <v>4930</v>
      </c>
      <c r="PM4" s="176">
        <v>744674</v>
      </c>
      <c r="PN4" s="176">
        <v>0</v>
      </c>
      <c r="PO4" s="176">
        <v>0</v>
      </c>
      <c r="PP4" s="176">
        <v>0</v>
      </c>
      <c r="PQ4" s="176">
        <v>0</v>
      </c>
      <c r="PR4" s="176">
        <v>15939408</v>
      </c>
      <c r="PS4" s="176">
        <v>30647</v>
      </c>
      <c r="PT4" s="176">
        <v>112069.7</v>
      </c>
      <c r="PU4" s="176">
        <v>64010.25</v>
      </c>
      <c r="PV4" s="176">
        <v>1815542</v>
      </c>
      <c r="PW4" s="176">
        <v>36632.879999999997</v>
      </c>
      <c r="PX4" s="176">
        <v>174944.77000000002</v>
      </c>
      <c r="PY4" s="176">
        <v>308766</v>
      </c>
      <c r="PZ4" s="176">
        <v>281696</v>
      </c>
      <c r="QA4" s="176">
        <v>0</v>
      </c>
      <c r="QB4" s="176">
        <v>298332.75</v>
      </c>
      <c r="QC4" s="176">
        <v>20377</v>
      </c>
      <c r="QD4" s="176">
        <v>13286</v>
      </c>
      <c r="QE4" s="176">
        <v>212837</v>
      </c>
      <c r="QF4" s="176">
        <v>86235.75</v>
      </c>
      <c r="QG4" s="176">
        <v>170811</v>
      </c>
      <c r="QH4" s="176">
        <v>14381</v>
      </c>
      <c r="QI4" s="176">
        <v>96150.77</v>
      </c>
      <c r="QJ4" s="176">
        <v>0</v>
      </c>
      <c r="QK4" s="176">
        <v>87872</v>
      </c>
      <c r="QL4" s="176">
        <v>533931.69999999995</v>
      </c>
      <c r="QM4" s="176">
        <v>0</v>
      </c>
      <c r="QN4" s="176">
        <v>0</v>
      </c>
      <c r="QO4" s="176">
        <v>0</v>
      </c>
      <c r="QP4" s="176">
        <v>21272.5</v>
      </c>
      <c r="QQ4" s="176">
        <v>0</v>
      </c>
      <c r="QR4" s="176">
        <v>5065472.0200000005</v>
      </c>
      <c r="QS4" s="176">
        <v>0</v>
      </c>
      <c r="QT4" s="176">
        <v>72469.75</v>
      </c>
      <c r="QU4" s="176">
        <v>18486</v>
      </c>
      <c r="QV4" s="176">
        <v>11060</v>
      </c>
      <c r="QW4" s="176">
        <v>151863.75</v>
      </c>
      <c r="QX4" s="176">
        <v>24574.5</v>
      </c>
      <c r="QY4" s="176">
        <v>235658</v>
      </c>
      <c r="QZ4" s="176">
        <v>159655</v>
      </c>
      <c r="RA4" s="176">
        <v>109377</v>
      </c>
      <c r="RB4" s="176">
        <v>18948</v>
      </c>
      <c r="RC4" s="176">
        <v>0</v>
      </c>
      <c r="RD4" s="176">
        <v>0</v>
      </c>
      <c r="RE4" s="176">
        <v>5278652.4000000004</v>
      </c>
      <c r="RF4" s="176">
        <v>62484</v>
      </c>
      <c r="RG4" s="176">
        <v>378577</v>
      </c>
      <c r="RH4" s="176">
        <v>23376.07</v>
      </c>
      <c r="RI4" s="176">
        <v>104269</v>
      </c>
      <c r="RJ4" s="176">
        <v>42414</v>
      </c>
      <c r="RK4" s="176">
        <v>155964</v>
      </c>
      <c r="RL4" s="176">
        <v>57441.91</v>
      </c>
      <c r="RM4" s="176">
        <v>0</v>
      </c>
      <c r="RN4" s="176">
        <v>491099</v>
      </c>
      <c r="RO4" s="176">
        <v>293655.75</v>
      </c>
      <c r="RP4" s="176">
        <v>41501.5</v>
      </c>
      <c r="RQ4" s="176">
        <v>0</v>
      </c>
      <c r="RR4" s="176">
        <v>7098</v>
      </c>
      <c r="RS4" s="176">
        <v>0</v>
      </c>
      <c r="RT4" s="176">
        <v>71472.5</v>
      </c>
      <c r="RU4" s="176">
        <v>5852</v>
      </c>
      <c r="RV4" s="176">
        <v>0</v>
      </c>
      <c r="RW4" s="176">
        <v>0</v>
      </c>
      <c r="RX4" s="176"/>
      <c r="RY4" s="176">
        <v>2347089.54</v>
      </c>
      <c r="RZ4" s="176">
        <v>17289</v>
      </c>
      <c r="SA4" s="176">
        <v>320586</v>
      </c>
      <c r="SB4" s="176">
        <v>6426</v>
      </c>
      <c r="SC4" s="176">
        <v>18944</v>
      </c>
      <c r="SD4" s="176">
        <v>21915</v>
      </c>
      <c r="SE4" s="176">
        <v>23031</v>
      </c>
      <c r="SF4" s="176">
        <v>88144</v>
      </c>
      <c r="SG4" s="176">
        <v>57562</v>
      </c>
      <c r="SH4" s="176">
        <v>0</v>
      </c>
      <c r="SI4" s="176">
        <v>9439</v>
      </c>
      <c r="SJ4" s="176">
        <v>32090</v>
      </c>
      <c r="SK4" s="176">
        <v>50067</v>
      </c>
      <c r="SL4" s="176">
        <v>14868</v>
      </c>
      <c r="SM4" s="176">
        <v>3924281</v>
      </c>
      <c r="SN4" s="176">
        <v>0</v>
      </c>
      <c r="SO4" s="176">
        <v>0</v>
      </c>
      <c r="SP4" s="176">
        <v>13414</v>
      </c>
      <c r="SQ4" s="176">
        <v>0</v>
      </c>
      <c r="SR4" s="176">
        <v>278967</v>
      </c>
      <c r="SS4" s="176">
        <v>41008.949999999997</v>
      </c>
      <c r="ST4" s="176">
        <v>3133109</v>
      </c>
      <c r="SU4" s="176">
        <v>11288</v>
      </c>
      <c r="SV4" s="176">
        <v>6365</v>
      </c>
      <c r="SW4" s="176">
        <v>338692</v>
      </c>
      <c r="SX4" s="176">
        <v>0</v>
      </c>
      <c r="SY4" s="176">
        <v>1011697.8</v>
      </c>
      <c r="SZ4" s="176">
        <v>16580</v>
      </c>
      <c r="TA4" s="176">
        <v>50331</v>
      </c>
      <c r="TB4" s="176">
        <v>83427</v>
      </c>
      <c r="TC4" s="176">
        <v>5240</v>
      </c>
      <c r="TD4" s="176">
        <v>99224</v>
      </c>
      <c r="TE4" s="176">
        <v>4163</v>
      </c>
      <c r="TF4" s="176">
        <v>731</v>
      </c>
      <c r="TG4" s="176">
        <v>10021837.9</v>
      </c>
      <c r="TH4" s="176">
        <v>0</v>
      </c>
      <c r="TI4" s="176">
        <v>4141</v>
      </c>
      <c r="TJ4" s="176">
        <v>64769</v>
      </c>
      <c r="TK4" s="176">
        <v>354689.05</v>
      </c>
      <c r="TL4" s="176">
        <v>42507</v>
      </c>
      <c r="TM4" s="176">
        <v>-6724.11</v>
      </c>
      <c r="TN4" s="176">
        <v>235781.75</v>
      </c>
      <c r="TO4" s="176">
        <v>16432</v>
      </c>
      <c r="TP4" s="176">
        <v>142739</v>
      </c>
      <c r="TQ4" s="176">
        <v>116702</v>
      </c>
      <c r="TR4" s="176">
        <v>0</v>
      </c>
      <c r="TS4" s="176">
        <v>0</v>
      </c>
      <c r="TT4" s="176">
        <v>89017.25</v>
      </c>
      <c r="TU4" s="176">
        <v>8366</v>
      </c>
      <c r="TV4" s="176">
        <v>0</v>
      </c>
      <c r="TW4" s="176">
        <v>829375.3</v>
      </c>
      <c r="TX4" s="176">
        <v>32165</v>
      </c>
      <c r="TY4" s="176">
        <v>3590683.52</v>
      </c>
      <c r="TZ4" s="176">
        <v>178564</v>
      </c>
      <c r="UA4" s="176">
        <v>7989.5</v>
      </c>
      <c r="UB4" s="176">
        <v>0</v>
      </c>
      <c r="UC4" s="176">
        <v>4268930.9300000006</v>
      </c>
      <c r="UD4" s="176">
        <v>14932</v>
      </c>
      <c r="UE4" s="176">
        <v>0</v>
      </c>
      <c r="UF4" s="176">
        <v>0</v>
      </c>
      <c r="UG4" s="176">
        <v>19361</v>
      </c>
      <c r="UH4" s="176">
        <v>945668.5</v>
      </c>
      <c r="UI4" s="176">
        <v>32892</v>
      </c>
      <c r="UJ4" s="176">
        <v>29501</v>
      </c>
      <c r="UK4" s="176">
        <v>71031</v>
      </c>
      <c r="UL4" s="176">
        <v>85089</v>
      </c>
      <c r="UM4" s="176">
        <v>0</v>
      </c>
      <c r="UN4" s="176">
        <v>10759437.43</v>
      </c>
      <c r="UO4" s="176">
        <v>90314</v>
      </c>
      <c r="UP4" s="176">
        <v>23315.15</v>
      </c>
      <c r="UQ4" s="176">
        <v>587693</v>
      </c>
      <c r="UR4" s="176">
        <v>0</v>
      </c>
      <c r="US4" s="176">
        <v>89660</v>
      </c>
      <c r="UT4" s="176">
        <v>60960.25</v>
      </c>
      <c r="UU4" s="176">
        <v>28357</v>
      </c>
      <c r="UV4" s="176">
        <v>0</v>
      </c>
      <c r="UW4" s="176">
        <v>12702</v>
      </c>
      <c r="UX4" s="176">
        <v>233682</v>
      </c>
      <c r="UY4" s="176">
        <v>85103</v>
      </c>
      <c r="UZ4" s="176">
        <v>89282</v>
      </c>
      <c r="VA4" s="176">
        <v>48729</v>
      </c>
      <c r="VB4" s="176">
        <v>26372</v>
      </c>
      <c r="VC4" s="176">
        <v>0</v>
      </c>
      <c r="VD4" s="176">
        <v>0</v>
      </c>
      <c r="VE4" s="176">
        <v>17431</v>
      </c>
      <c r="VF4" s="176">
        <v>321768.5</v>
      </c>
      <c r="VG4" s="176">
        <v>0</v>
      </c>
      <c r="VH4" s="176">
        <v>0</v>
      </c>
      <c r="VI4" s="176">
        <v>3884</v>
      </c>
      <c r="VJ4" s="176">
        <v>3566590.87</v>
      </c>
      <c r="VK4" s="176">
        <v>73516</v>
      </c>
      <c r="VL4" s="176">
        <v>35416</v>
      </c>
      <c r="VM4" s="176">
        <v>0</v>
      </c>
      <c r="VN4" s="176">
        <v>1056</v>
      </c>
      <c r="VO4" s="176">
        <v>516674.25</v>
      </c>
      <c r="VP4" s="176">
        <v>126691</v>
      </c>
      <c r="VQ4" s="176">
        <v>102503.25</v>
      </c>
      <c r="VR4" s="176">
        <v>0</v>
      </c>
      <c r="VS4" s="176">
        <v>347927.5</v>
      </c>
      <c r="VT4" s="176">
        <v>0</v>
      </c>
      <c r="VU4" s="176">
        <v>154530</v>
      </c>
      <c r="VV4" s="176">
        <v>53337</v>
      </c>
      <c r="VW4" s="176">
        <v>0</v>
      </c>
      <c r="VX4" s="176">
        <v>87956.75</v>
      </c>
      <c r="VY4" s="176">
        <v>23168302.210000001</v>
      </c>
      <c r="VZ4" s="176">
        <v>182183.25</v>
      </c>
      <c r="WA4" s="176">
        <v>16148</v>
      </c>
      <c r="WB4" s="176">
        <v>121080</v>
      </c>
      <c r="WC4" s="176">
        <v>246708.25</v>
      </c>
      <c r="WD4" s="176">
        <v>96728</v>
      </c>
      <c r="WE4" s="176">
        <v>457133</v>
      </c>
      <c r="WF4" s="176">
        <v>158630</v>
      </c>
      <c r="WG4" s="176">
        <v>64937.5</v>
      </c>
      <c r="WH4" s="176">
        <v>140598.51999999999</v>
      </c>
      <c r="WI4" s="176">
        <v>63006</v>
      </c>
      <c r="WJ4" s="176">
        <v>608747</v>
      </c>
      <c r="WK4" s="176">
        <v>123351</v>
      </c>
      <c r="WL4" s="176">
        <v>38039</v>
      </c>
      <c r="WM4" s="176">
        <v>859693.63000000012</v>
      </c>
      <c r="WN4" s="176">
        <v>161848.75</v>
      </c>
      <c r="WO4" s="176">
        <v>39104.5</v>
      </c>
      <c r="WP4" s="176">
        <v>259811</v>
      </c>
      <c r="WQ4" s="176">
        <v>18472</v>
      </c>
      <c r="WR4" s="176">
        <v>424126</v>
      </c>
      <c r="WS4" s="176">
        <v>1071991.25</v>
      </c>
      <c r="WT4" s="176">
        <v>0</v>
      </c>
      <c r="WU4" s="176">
        <v>11005</v>
      </c>
      <c r="WV4" s="176">
        <v>0</v>
      </c>
      <c r="WW4" s="176">
        <v>46482</v>
      </c>
      <c r="WX4" s="176">
        <v>-12604.669999999998</v>
      </c>
      <c r="WY4" s="176">
        <v>6268</v>
      </c>
      <c r="WZ4" s="176">
        <v>2022.12</v>
      </c>
      <c r="XA4" s="176">
        <v>12193895</v>
      </c>
      <c r="XB4" s="176">
        <v>34665.75</v>
      </c>
      <c r="XC4" s="176">
        <v>0</v>
      </c>
      <c r="XD4" s="176">
        <v>50267</v>
      </c>
      <c r="XE4" s="176">
        <v>0</v>
      </c>
      <c r="XF4" s="176">
        <v>6615271.2300000004</v>
      </c>
      <c r="XG4" s="176">
        <v>49163.35</v>
      </c>
      <c r="XH4" s="176">
        <v>49831</v>
      </c>
      <c r="XI4" s="176">
        <v>679958</v>
      </c>
      <c r="XJ4" s="176">
        <v>12586</v>
      </c>
      <c r="XK4" s="176">
        <v>3293</v>
      </c>
      <c r="XL4" s="176">
        <v>129429</v>
      </c>
      <c r="XM4" s="176">
        <v>3698.75</v>
      </c>
      <c r="XN4" s="176">
        <v>155457</v>
      </c>
      <c r="XO4" s="176">
        <v>549334.21</v>
      </c>
      <c r="XP4" s="176">
        <v>147182</v>
      </c>
      <c r="XQ4" s="176">
        <v>67492</v>
      </c>
      <c r="XR4" s="176">
        <v>73888</v>
      </c>
      <c r="XS4" s="176">
        <v>0</v>
      </c>
      <c r="XT4" s="176">
        <v>5321</v>
      </c>
      <c r="XU4" s="176">
        <v>96196</v>
      </c>
      <c r="XV4" s="176">
        <v>11811</v>
      </c>
      <c r="XW4" s="176">
        <v>8870</v>
      </c>
      <c r="XX4" s="176">
        <v>4778</v>
      </c>
      <c r="XY4" s="176">
        <v>41272</v>
      </c>
      <c r="XZ4" s="176">
        <v>7556</v>
      </c>
      <c r="YA4" s="176">
        <v>2433</v>
      </c>
      <c r="YB4" s="176">
        <v>0</v>
      </c>
      <c r="YC4" s="176">
        <v>4401204.34</v>
      </c>
      <c r="YD4" s="176">
        <v>7714</v>
      </c>
      <c r="YE4" s="176">
        <v>290440</v>
      </c>
      <c r="YF4" s="176">
        <v>6810.25</v>
      </c>
      <c r="YG4" s="176">
        <v>397721</v>
      </c>
      <c r="YH4" s="176">
        <v>104564.25</v>
      </c>
      <c r="YI4" s="176">
        <v>84005</v>
      </c>
      <c r="YJ4" s="176">
        <v>3051</v>
      </c>
      <c r="YK4" s="176">
        <v>315862</v>
      </c>
      <c r="YL4" s="176">
        <v>4788</v>
      </c>
      <c r="YM4" s="176">
        <v>72720</v>
      </c>
      <c r="YN4" s="176">
        <v>52262</v>
      </c>
      <c r="YO4" s="176">
        <v>51986</v>
      </c>
      <c r="YP4" s="176">
        <v>10553</v>
      </c>
      <c r="YQ4" s="176">
        <v>0</v>
      </c>
      <c r="YR4" s="176">
        <v>3879</v>
      </c>
      <c r="YS4" s="176">
        <v>1999</v>
      </c>
      <c r="YT4" s="176">
        <v>1748285.5</v>
      </c>
      <c r="YU4" s="176">
        <v>20538</v>
      </c>
      <c r="YV4" s="176">
        <v>2649</v>
      </c>
      <c r="YW4" s="176">
        <v>2673.5</v>
      </c>
      <c r="YX4" s="176">
        <v>13611</v>
      </c>
      <c r="YY4" s="176">
        <v>33218</v>
      </c>
      <c r="YZ4" s="176">
        <v>68709</v>
      </c>
      <c r="ZA4" s="176">
        <v>2914261.84</v>
      </c>
      <c r="ZB4" s="176">
        <v>131220</v>
      </c>
      <c r="ZC4" s="176">
        <v>405</v>
      </c>
      <c r="ZD4" s="176">
        <v>4457</v>
      </c>
      <c r="ZE4" s="176">
        <v>9351</v>
      </c>
      <c r="ZF4" s="176">
        <v>6900</v>
      </c>
      <c r="ZG4" s="176">
        <v>0</v>
      </c>
      <c r="ZH4" s="176">
        <v>20597.809999999998</v>
      </c>
      <c r="ZI4" s="176">
        <v>104894</v>
      </c>
      <c r="ZJ4" s="176">
        <v>4457188.6900000004</v>
      </c>
      <c r="ZK4" s="176">
        <v>550546.5</v>
      </c>
      <c r="ZL4" s="176">
        <v>104105.5</v>
      </c>
      <c r="ZM4" s="176">
        <v>212204</v>
      </c>
      <c r="ZN4" s="176">
        <v>18380.25</v>
      </c>
      <c r="ZO4" s="176">
        <v>0</v>
      </c>
      <c r="ZP4" s="176">
        <v>8197</v>
      </c>
      <c r="ZQ4" s="176">
        <v>49287</v>
      </c>
      <c r="ZR4" s="176">
        <v>6672</v>
      </c>
      <c r="ZS4" s="176">
        <v>204471.05</v>
      </c>
      <c r="ZT4" s="176">
        <v>14278.25</v>
      </c>
      <c r="ZU4" s="176">
        <v>7534.89</v>
      </c>
      <c r="ZV4" s="176">
        <v>93099</v>
      </c>
      <c r="ZW4" s="176">
        <v>33996.25</v>
      </c>
      <c r="ZX4" s="176">
        <v>18815</v>
      </c>
      <c r="ZY4" s="176">
        <v>51076.94</v>
      </c>
      <c r="ZZ4" s="176">
        <v>0</v>
      </c>
      <c r="AAA4" s="176">
        <v>0</v>
      </c>
      <c r="AAB4" s="176">
        <v>0</v>
      </c>
      <c r="AAC4" s="176">
        <v>38859</v>
      </c>
      <c r="AAD4" s="176">
        <v>5145</v>
      </c>
      <c r="AAE4" s="176">
        <v>20745.5</v>
      </c>
      <c r="AAF4" s="176">
        <v>1515530</v>
      </c>
      <c r="AAG4" s="176">
        <v>29444</v>
      </c>
      <c r="AAH4" s="176">
        <v>27309.86</v>
      </c>
      <c r="AAI4" s="176">
        <v>52940.7</v>
      </c>
      <c r="AAJ4" s="176">
        <v>19310.5</v>
      </c>
      <c r="AAK4" s="176">
        <v>70722.350000000006</v>
      </c>
      <c r="AAL4" s="176">
        <v>0</v>
      </c>
      <c r="AAM4" s="176">
        <v>20205365.309999999</v>
      </c>
      <c r="AAN4" s="176">
        <v>2515</v>
      </c>
      <c r="AAO4" s="176">
        <v>14059.5</v>
      </c>
      <c r="AAP4" s="176">
        <v>66981</v>
      </c>
      <c r="AAQ4" s="176">
        <v>50847.5</v>
      </c>
      <c r="AAR4" s="176">
        <v>14584</v>
      </c>
      <c r="AAS4" s="176">
        <v>173752.74</v>
      </c>
      <c r="AAT4" s="176">
        <v>116475.75</v>
      </c>
      <c r="AAU4" s="176">
        <v>357349.5</v>
      </c>
      <c r="AAV4" s="176">
        <v>14770</v>
      </c>
      <c r="AAW4" s="176">
        <v>108688.75</v>
      </c>
      <c r="AAX4" s="176">
        <v>904438.5</v>
      </c>
      <c r="AAY4" s="176">
        <v>110552.75</v>
      </c>
      <c r="AAZ4" s="176">
        <v>32934.15</v>
      </c>
      <c r="ABA4" s="176">
        <v>3544</v>
      </c>
      <c r="ABB4" s="176">
        <v>0</v>
      </c>
      <c r="ABC4" s="176">
        <v>0</v>
      </c>
      <c r="ABD4" s="176">
        <v>61573.25</v>
      </c>
      <c r="ABE4" s="176">
        <v>0</v>
      </c>
      <c r="ABF4" s="176">
        <v>1542478</v>
      </c>
      <c r="ABG4" s="176">
        <v>1294438.5</v>
      </c>
      <c r="ABH4" s="176">
        <v>8585.5</v>
      </c>
      <c r="ABI4" s="176">
        <v>0</v>
      </c>
      <c r="ABJ4" s="176">
        <v>0</v>
      </c>
      <c r="ABK4" s="176">
        <v>0</v>
      </c>
      <c r="ABL4" s="176">
        <v>0</v>
      </c>
      <c r="ABM4" s="176">
        <v>7913340.8900000006</v>
      </c>
      <c r="ABN4" s="176">
        <v>28895</v>
      </c>
      <c r="ABO4" s="176">
        <v>0</v>
      </c>
      <c r="ABP4" s="176">
        <v>13782</v>
      </c>
      <c r="ABQ4" s="176">
        <v>161659</v>
      </c>
      <c r="ABR4" s="176">
        <v>47139</v>
      </c>
      <c r="ABS4" s="176">
        <v>0</v>
      </c>
      <c r="ABT4" s="176">
        <v>128275</v>
      </c>
      <c r="ABU4" s="176">
        <v>0</v>
      </c>
      <c r="ABV4" s="176">
        <v>6501322.2599999998</v>
      </c>
      <c r="ABW4" s="176">
        <v>15333</v>
      </c>
      <c r="ABX4" s="176">
        <v>175234</v>
      </c>
      <c r="ABY4" s="176">
        <v>201043.22</v>
      </c>
      <c r="ABZ4" s="176">
        <v>16673</v>
      </c>
      <c r="ACA4" s="176">
        <v>496551</v>
      </c>
      <c r="ACB4" s="176">
        <v>4423</v>
      </c>
      <c r="ACC4" s="176">
        <v>134658.68</v>
      </c>
      <c r="ACD4" s="176">
        <v>3041</v>
      </c>
      <c r="ACE4" s="176">
        <v>66450.75</v>
      </c>
      <c r="ACF4" s="176">
        <v>0</v>
      </c>
      <c r="ACG4" s="176">
        <v>16751301.42</v>
      </c>
      <c r="ACH4" s="176">
        <v>50622.400000000001</v>
      </c>
      <c r="ACI4" s="176">
        <v>79685</v>
      </c>
      <c r="ACJ4" s="176">
        <v>361792.75</v>
      </c>
      <c r="ACK4" s="176">
        <v>7075</v>
      </c>
      <c r="ACL4" s="176">
        <v>267020.75</v>
      </c>
      <c r="ACM4" s="176">
        <v>165960</v>
      </c>
      <c r="ACN4" s="176">
        <v>1070791.1099999999</v>
      </c>
      <c r="ACO4" s="176">
        <v>5303176.57</v>
      </c>
      <c r="ACP4" s="176">
        <v>889960.68</v>
      </c>
      <c r="ACQ4" s="176">
        <v>562705.48</v>
      </c>
      <c r="ACR4" s="176">
        <v>432888</v>
      </c>
      <c r="ACS4" s="176">
        <v>233501</v>
      </c>
      <c r="ACT4" s="176">
        <v>1650638</v>
      </c>
      <c r="ACU4" s="176">
        <v>231404</v>
      </c>
      <c r="ACV4" s="176">
        <v>106129</v>
      </c>
      <c r="ACW4" s="176">
        <v>23815.72</v>
      </c>
      <c r="ACX4" s="176">
        <v>15380</v>
      </c>
      <c r="ACY4" s="176">
        <v>0</v>
      </c>
      <c r="ACZ4" s="176">
        <v>60457.75</v>
      </c>
      <c r="ADA4" s="176">
        <v>7245</v>
      </c>
      <c r="ADB4" s="176">
        <v>0</v>
      </c>
      <c r="ADC4" s="176">
        <v>35961</v>
      </c>
      <c r="ADD4" s="176">
        <v>2057504</v>
      </c>
      <c r="ADE4" s="176">
        <v>777819</v>
      </c>
      <c r="ADF4" s="176">
        <v>0</v>
      </c>
      <c r="ADG4" s="176">
        <v>2006</v>
      </c>
      <c r="ADH4" s="176">
        <v>13278</v>
      </c>
      <c r="ADI4" s="176">
        <v>60430</v>
      </c>
      <c r="ADJ4" s="176">
        <v>84147.5</v>
      </c>
      <c r="ADK4" s="176">
        <v>30039.52</v>
      </c>
      <c r="ADL4" s="176">
        <v>164178</v>
      </c>
      <c r="ADM4" s="176">
        <v>85946082.670000002</v>
      </c>
      <c r="ADN4" s="176">
        <v>24982</v>
      </c>
      <c r="ADO4" s="176">
        <v>125178.25</v>
      </c>
      <c r="ADP4" s="176">
        <v>1639094</v>
      </c>
      <c r="ADQ4" s="176">
        <v>53849</v>
      </c>
      <c r="ADR4" s="176">
        <v>7878</v>
      </c>
      <c r="ADS4" s="176">
        <v>3018</v>
      </c>
      <c r="ADT4" s="176">
        <v>7162</v>
      </c>
      <c r="ADU4" s="176">
        <v>9840611.9800000004</v>
      </c>
      <c r="ADV4" s="176">
        <v>2001541</v>
      </c>
      <c r="ADW4" s="176">
        <v>1668725</v>
      </c>
      <c r="ADX4" s="176">
        <v>420853</v>
      </c>
      <c r="ADY4" s="176">
        <v>1060532.75</v>
      </c>
      <c r="ADZ4" s="176">
        <v>594999</v>
      </c>
      <c r="AEA4" s="176">
        <v>486786</v>
      </c>
      <c r="AEB4" s="176">
        <v>195055</v>
      </c>
      <c r="AEC4" s="176">
        <v>216845.03</v>
      </c>
      <c r="AED4" s="176">
        <v>71433.86</v>
      </c>
      <c r="AEE4" s="176">
        <v>24662.5</v>
      </c>
      <c r="AEF4" s="176">
        <v>746934</v>
      </c>
      <c r="AEG4" s="176">
        <v>332813</v>
      </c>
      <c r="AEH4" s="176">
        <v>66441</v>
      </c>
      <c r="AEI4" s="176">
        <v>28613</v>
      </c>
      <c r="AEJ4" s="176">
        <v>493282</v>
      </c>
      <c r="AEK4" s="176">
        <v>308262</v>
      </c>
      <c r="AEL4" s="176">
        <v>677668</v>
      </c>
      <c r="AEM4" s="176">
        <v>147667.5</v>
      </c>
      <c r="AEN4" s="176">
        <v>269358.40000000002</v>
      </c>
      <c r="AEO4" s="176">
        <v>12900786.9</v>
      </c>
      <c r="AEP4" s="176">
        <v>211045</v>
      </c>
      <c r="AEQ4" s="176">
        <v>28764</v>
      </c>
      <c r="AER4" s="176">
        <v>0</v>
      </c>
      <c r="AES4" s="176">
        <v>3947.5</v>
      </c>
      <c r="AET4" s="176">
        <v>55915</v>
      </c>
      <c r="AEU4" s="176">
        <v>0</v>
      </c>
      <c r="AEV4" s="176">
        <v>57714.020000000004</v>
      </c>
      <c r="AEW4" s="176">
        <v>15002</v>
      </c>
      <c r="AEX4" s="176">
        <v>10916</v>
      </c>
      <c r="AEY4" s="176">
        <v>6109392.54</v>
      </c>
      <c r="AEZ4" s="176">
        <v>3261489.8200000003</v>
      </c>
      <c r="AFA4" s="176">
        <v>258215</v>
      </c>
      <c r="AFB4" s="176">
        <v>292493</v>
      </c>
      <c r="AFC4" s="176">
        <v>481730.76</v>
      </c>
      <c r="AFD4" s="176">
        <v>680826.1</v>
      </c>
      <c r="AFE4" s="176">
        <v>109493</v>
      </c>
      <c r="AFF4" s="176">
        <v>40223.11</v>
      </c>
      <c r="AFG4" s="176">
        <v>375966.75</v>
      </c>
      <c r="AFH4" s="176">
        <v>83465.25</v>
      </c>
      <c r="AFI4" s="176">
        <v>53624</v>
      </c>
      <c r="AFJ4" s="176">
        <v>115245</v>
      </c>
      <c r="AFK4" s="176">
        <v>154331</v>
      </c>
      <c r="AFL4" s="176">
        <v>5478559</v>
      </c>
      <c r="AFM4" s="176">
        <v>235622</v>
      </c>
      <c r="AFN4" s="176">
        <v>282765</v>
      </c>
      <c r="AFO4" s="176">
        <v>34194</v>
      </c>
      <c r="AFP4" s="176">
        <v>91424</v>
      </c>
      <c r="AFQ4" s="176">
        <v>72161</v>
      </c>
      <c r="AFR4" s="176">
        <v>35793</v>
      </c>
      <c r="AFS4" s="176">
        <v>242169</v>
      </c>
      <c r="AFT4" s="176">
        <v>196510.75</v>
      </c>
      <c r="AFU4" s="176">
        <v>96911</v>
      </c>
      <c r="AFV4" s="176">
        <v>499085</v>
      </c>
      <c r="AFW4" s="176">
        <v>35077</v>
      </c>
      <c r="AFX4" s="176">
        <v>22177018.979999997</v>
      </c>
      <c r="AFY4" s="176">
        <v>27240</v>
      </c>
      <c r="AFZ4" s="176">
        <v>5402</v>
      </c>
      <c r="AGA4" s="176">
        <v>37327.72</v>
      </c>
      <c r="AGB4" s="176">
        <v>202658.65</v>
      </c>
      <c r="AGC4" s="176">
        <v>35988</v>
      </c>
      <c r="AGD4" s="176">
        <v>0</v>
      </c>
      <c r="AGE4" s="176">
        <v>0</v>
      </c>
      <c r="AGF4" s="176">
        <v>77441.75</v>
      </c>
      <c r="AGG4" s="176">
        <v>41473</v>
      </c>
      <c r="AGH4" s="176">
        <v>3009</v>
      </c>
      <c r="AGI4" s="176">
        <v>13096193.869999999</v>
      </c>
      <c r="AGJ4" s="176">
        <v>966261</v>
      </c>
      <c r="AGK4" s="176">
        <v>128298.95</v>
      </c>
      <c r="AGL4" s="176">
        <v>118267</v>
      </c>
      <c r="AGM4" s="176">
        <v>255355</v>
      </c>
      <c r="AGN4" s="176">
        <v>142703</v>
      </c>
      <c r="AGO4" s="176">
        <v>12104</v>
      </c>
      <c r="AGP4" s="176">
        <v>52373</v>
      </c>
      <c r="AGQ4" s="176">
        <v>30437029.039999999</v>
      </c>
      <c r="AGR4" s="176">
        <v>5048413.67</v>
      </c>
      <c r="AGS4" s="176">
        <v>8715.5</v>
      </c>
      <c r="AGT4" s="176">
        <v>121231</v>
      </c>
      <c r="AGU4" s="176">
        <v>237559</v>
      </c>
      <c r="AGV4" s="176">
        <v>698473.48</v>
      </c>
      <c r="AGW4" s="176">
        <v>0</v>
      </c>
      <c r="AGX4" s="176">
        <v>23478</v>
      </c>
      <c r="AGY4" s="176">
        <v>36672</v>
      </c>
      <c r="AGZ4" s="176">
        <v>79141</v>
      </c>
      <c r="AHA4" s="176">
        <v>29307</v>
      </c>
      <c r="AHB4" s="176">
        <v>121642</v>
      </c>
      <c r="AHC4" s="176">
        <v>112189</v>
      </c>
      <c r="AHD4" s="176">
        <v>22357</v>
      </c>
      <c r="AHE4" s="176">
        <v>178027</v>
      </c>
      <c r="AHF4" s="176">
        <v>78551.740000000005</v>
      </c>
      <c r="AHG4" s="176">
        <v>19901</v>
      </c>
      <c r="AHH4" s="176">
        <v>1886537.83</v>
      </c>
      <c r="AHI4" s="176">
        <v>11218</v>
      </c>
      <c r="AHJ4" s="176">
        <v>46256.25</v>
      </c>
      <c r="AHK4" s="176">
        <v>31680</v>
      </c>
      <c r="AHL4" s="176">
        <v>59005</v>
      </c>
      <c r="AHM4" s="176">
        <v>8454</v>
      </c>
      <c r="AHN4" s="176">
        <v>0</v>
      </c>
      <c r="AHO4" s="176">
        <v>994179074.52999985</v>
      </c>
      <c r="AHQ4" s="230">
        <v>43856000</v>
      </c>
    </row>
    <row r="5" spans="1:901" x14ac:dyDescent="0.2">
      <c r="A5" s="231" t="s">
        <v>878</v>
      </c>
      <c r="B5" s="232" t="s">
        <v>678</v>
      </c>
      <c r="C5" s="176">
        <v>36173319.269999996</v>
      </c>
      <c r="D5" s="176">
        <v>7474730.1100000003</v>
      </c>
      <c r="E5" s="176">
        <v>881920.92</v>
      </c>
      <c r="F5" s="176">
        <v>658976.23</v>
      </c>
      <c r="G5" s="176">
        <v>1005030.2799999999</v>
      </c>
      <c r="H5" s="176">
        <v>957029.07000000007</v>
      </c>
      <c r="I5" s="176">
        <v>677016.89000000013</v>
      </c>
      <c r="J5" s="176">
        <v>7402999.7699999996</v>
      </c>
      <c r="K5" s="176">
        <v>662129.58999999985</v>
      </c>
      <c r="L5" s="176">
        <v>956550.79999999993</v>
      </c>
      <c r="M5" s="176">
        <v>10470621.710000001</v>
      </c>
      <c r="N5" s="176">
        <v>458207.15</v>
      </c>
      <c r="O5" s="176">
        <v>2375187.8199999998</v>
      </c>
      <c r="P5" s="176">
        <v>1304799.5699999998</v>
      </c>
      <c r="Q5" s="176">
        <v>622889.53</v>
      </c>
      <c r="R5" s="176">
        <v>953823.41</v>
      </c>
      <c r="S5" s="176">
        <v>345538.53</v>
      </c>
      <c r="T5" s="176">
        <v>1180581.7400000002</v>
      </c>
      <c r="U5" s="176">
        <v>229398.3</v>
      </c>
      <c r="V5" s="176">
        <v>373605.4</v>
      </c>
      <c r="W5" s="176">
        <v>401721.3</v>
      </c>
      <c r="X5" s="176">
        <v>546957.46</v>
      </c>
      <c r="Y5" s="176">
        <v>168451.59</v>
      </c>
      <c r="Z5" s="176">
        <v>199531.51</v>
      </c>
      <c r="AA5" s="176">
        <v>64574770.769999996</v>
      </c>
      <c r="AB5" s="176">
        <v>1601810.69</v>
      </c>
      <c r="AC5" s="176">
        <v>5044681.05</v>
      </c>
      <c r="AD5" s="176">
        <v>776171.28999999992</v>
      </c>
      <c r="AE5" s="176">
        <v>3904978.3299999996</v>
      </c>
      <c r="AF5" s="176">
        <v>1182517.9200000002</v>
      </c>
      <c r="AG5" s="176">
        <v>2340861.6</v>
      </c>
      <c r="AH5" s="176">
        <v>989306.38</v>
      </c>
      <c r="AI5" s="176">
        <v>1881384.03</v>
      </c>
      <c r="AJ5" s="176">
        <v>1282772.1299999999</v>
      </c>
      <c r="AK5" s="176">
        <v>547297.01</v>
      </c>
      <c r="AL5" s="176">
        <v>1195540.8500000001</v>
      </c>
      <c r="AM5" s="176">
        <v>117860.79000000001</v>
      </c>
      <c r="AN5" s="176">
        <v>869649.68</v>
      </c>
      <c r="AO5" s="176">
        <v>547609.15</v>
      </c>
      <c r="AP5" s="176">
        <v>3500624.19</v>
      </c>
      <c r="AQ5" s="176">
        <v>5457055.6399999997</v>
      </c>
      <c r="AR5" s="176">
        <v>517389.6</v>
      </c>
      <c r="AS5" s="176">
        <v>29142836.710000001</v>
      </c>
      <c r="AT5" s="176">
        <v>2156676.5100000002</v>
      </c>
      <c r="AU5" s="176">
        <v>872244.33000000007</v>
      </c>
      <c r="AV5" s="176">
        <v>1415111.93</v>
      </c>
      <c r="AW5" s="176">
        <v>901514.67999999993</v>
      </c>
      <c r="AX5" s="176">
        <v>832822.45000000007</v>
      </c>
      <c r="AY5" s="176">
        <v>1114743.43</v>
      </c>
      <c r="AZ5" s="176">
        <v>877473.25</v>
      </c>
      <c r="BA5" s="176">
        <v>7517995.3800000008</v>
      </c>
      <c r="BB5" s="176">
        <v>1079821.3400000001</v>
      </c>
      <c r="BC5" s="176">
        <v>761101.2</v>
      </c>
      <c r="BD5" s="176">
        <v>2626481.59</v>
      </c>
      <c r="BE5" s="176">
        <v>975166.88</v>
      </c>
      <c r="BF5" s="176">
        <v>197259.36000000002</v>
      </c>
      <c r="BG5" s="176">
        <v>257082.92</v>
      </c>
      <c r="BH5" s="176">
        <v>34085857.359999999</v>
      </c>
      <c r="BI5" s="176">
        <v>636721.06999999995</v>
      </c>
      <c r="BJ5" s="176">
        <v>791222.51</v>
      </c>
      <c r="BK5" s="176">
        <v>1443216.95</v>
      </c>
      <c r="BL5" s="176">
        <v>1964936.71</v>
      </c>
      <c r="BM5" s="176">
        <v>1901910.38</v>
      </c>
      <c r="BN5" s="176">
        <v>658949.84000000008</v>
      </c>
      <c r="BO5" s="176">
        <v>810206.73</v>
      </c>
      <c r="BP5" s="176">
        <v>525822.04</v>
      </c>
      <c r="BQ5" s="176">
        <v>606812.25</v>
      </c>
      <c r="BR5" s="176">
        <v>294843</v>
      </c>
      <c r="BS5" s="176">
        <v>537382.9</v>
      </c>
      <c r="BT5" s="176">
        <v>8863424.75</v>
      </c>
      <c r="BU5" s="176">
        <v>71508.34</v>
      </c>
      <c r="BV5" s="176">
        <v>1017259</v>
      </c>
      <c r="BW5" s="176">
        <v>24491002.469999999</v>
      </c>
      <c r="BX5" s="176">
        <v>12757657.93</v>
      </c>
      <c r="BY5" s="176">
        <v>996308.07</v>
      </c>
      <c r="BZ5" s="176">
        <v>1248060.8599999999</v>
      </c>
      <c r="CA5" s="176">
        <v>1308407.46</v>
      </c>
      <c r="CB5" s="176">
        <v>1331091.3799999999</v>
      </c>
      <c r="CC5" s="176">
        <v>1244624.0000000002</v>
      </c>
      <c r="CD5" s="176">
        <v>12810.88</v>
      </c>
      <c r="CE5" s="176">
        <v>50499</v>
      </c>
      <c r="CF5" s="176">
        <v>59188610.180000007</v>
      </c>
      <c r="CG5" s="176">
        <v>511752.5</v>
      </c>
      <c r="CH5" s="176">
        <v>3178357.17</v>
      </c>
      <c r="CI5" s="176">
        <v>554660.72</v>
      </c>
      <c r="CJ5" s="176">
        <v>948406.8</v>
      </c>
      <c r="CK5" s="176">
        <v>933508</v>
      </c>
      <c r="CL5" s="176">
        <v>827830.01</v>
      </c>
      <c r="CM5" s="176">
        <v>2140015.21</v>
      </c>
      <c r="CN5" s="176">
        <v>608851.41</v>
      </c>
      <c r="CO5" s="176">
        <v>828880.25</v>
      </c>
      <c r="CP5" s="176">
        <v>435887.41000000003</v>
      </c>
      <c r="CQ5" s="176">
        <v>833243.69</v>
      </c>
      <c r="CR5" s="176">
        <v>845820.52</v>
      </c>
      <c r="CS5" s="176">
        <v>21365934.960000001</v>
      </c>
      <c r="CT5" s="176">
        <v>458530.01</v>
      </c>
      <c r="CU5" s="176">
        <v>1015000.3899999999</v>
      </c>
      <c r="CV5" s="176">
        <v>2235797.4300000002</v>
      </c>
      <c r="CW5" s="176">
        <v>603433.06999999995</v>
      </c>
      <c r="CX5" s="176">
        <v>1918347.29</v>
      </c>
      <c r="CY5" s="176">
        <v>673861.12000000011</v>
      </c>
      <c r="CZ5" s="176">
        <v>433097</v>
      </c>
      <c r="DA5" s="176">
        <v>16580435.98</v>
      </c>
      <c r="DB5" s="176">
        <v>720079.21</v>
      </c>
      <c r="DC5" s="176">
        <v>5651715.4299999997</v>
      </c>
      <c r="DD5" s="176">
        <v>3281528.0900000003</v>
      </c>
      <c r="DE5" s="176">
        <v>928963.85</v>
      </c>
      <c r="DF5" s="176">
        <v>1785060.83</v>
      </c>
      <c r="DG5" s="176">
        <v>750201.64</v>
      </c>
      <c r="DH5" s="176">
        <v>210982.99</v>
      </c>
      <c r="DI5" s="176">
        <v>777671.90999999992</v>
      </c>
      <c r="DJ5" s="176">
        <v>434667.32999999996</v>
      </c>
      <c r="DK5" s="176">
        <v>3723342.8899999997</v>
      </c>
      <c r="DL5" s="176">
        <v>17458739.890000001</v>
      </c>
      <c r="DM5" s="176">
        <v>19581291.600000001</v>
      </c>
      <c r="DN5" s="176">
        <v>1480773.28</v>
      </c>
      <c r="DO5" s="176">
        <v>1257645.57</v>
      </c>
      <c r="DP5" s="176">
        <v>2134566.81</v>
      </c>
      <c r="DQ5" s="176">
        <v>951302.78999999992</v>
      </c>
      <c r="DR5" s="176">
        <v>939552.43</v>
      </c>
      <c r="DS5" s="176">
        <v>694848.75999999989</v>
      </c>
      <c r="DT5" s="176">
        <v>338791</v>
      </c>
      <c r="DU5" s="176">
        <v>51732466.979999997</v>
      </c>
      <c r="DV5" s="176">
        <v>982754.55</v>
      </c>
      <c r="DW5" s="176">
        <v>1005006.7700000001</v>
      </c>
      <c r="DX5" s="176">
        <v>2765866.45</v>
      </c>
      <c r="DY5" s="176">
        <v>1934882.82</v>
      </c>
      <c r="DZ5" s="176">
        <v>1231620.8899999999</v>
      </c>
      <c r="EA5" s="176">
        <v>1927953.17</v>
      </c>
      <c r="EB5" s="176">
        <v>641658.27</v>
      </c>
      <c r="EC5" s="176">
        <v>1825170.24</v>
      </c>
      <c r="ED5" s="176">
        <v>12490923.310000001</v>
      </c>
      <c r="EE5" s="176">
        <v>10270609.919999998</v>
      </c>
      <c r="EF5" s="176">
        <v>795729.72</v>
      </c>
      <c r="EG5" s="176">
        <v>1896464.4700000002</v>
      </c>
      <c r="EH5" s="176">
        <v>1059469.49</v>
      </c>
      <c r="EI5" s="176">
        <v>1415071.02</v>
      </c>
      <c r="EJ5" s="176">
        <v>3638112.45</v>
      </c>
      <c r="EK5" s="176">
        <v>606653.68000000005</v>
      </c>
      <c r="EL5" s="176">
        <v>1235289.02</v>
      </c>
      <c r="EM5" s="176">
        <v>41832904.690000005</v>
      </c>
      <c r="EN5" s="176">
        <v>1387970.8099999998</v>
      </c>
      <c r="EO5" s="176">
        <v>902610.42999999993</v>
      </c>
      <c r="EP5" s="176">
        <v>1218764.29</v>
      </c>
      <c r="EQ5" s="176">
        <v>409568.4</v>
      </c>
      <c r="ER5" s="176">
        <v>448490.73000000004</v>
      </c>
      <c r="ES5" s="176">
        <v>1511284.78</v>
      </c>
      <c r="ET5" s="176">
        <v>3755768.0500000003</v>
      </c>
      <c r="EU5" s="176">
        <v>718582.87999999989</v>
      </c>
      <c r="EV5" s="176">
        <v>19888517.699999999</v>
      </c>
      <c r="EW5" s="176">
        <v>370159.46</v>
      </c>
      <c r="EX5" s="176">
        <v>886801.33999999985</v>
      </c>
      <c r="EY5" s="176">
        <v>776789.14</v>
      </c>
      <c r="EZ5" s="176">
        <v>2166804.56</v>
      </c>
      <c r="FA5" s="176">
        <v>2673918.7999999998</v>
      </c>
      <c r="FB5" s="176">
        <v>1642148.6099999999</v>
      </c>
      <c r="FC5" s="176">
        <v>1409471.65</v>
      </c>
      <c r="FD5" s="176">
        <v>750434.18</v>
      </c>
      <c r="FE5" s="176">
        <v>681069.92</v>
      </c>
      <c r="FF5" s="176">
        <v>1437925.67</v>
      </c>
      <c r="FG5" s="176">
        <v>298779.77</v>
      </c>
      <c r="FH5" s="176">
        <v>13939157.280000001</v>
      </c>
      <c r="FI5" s="176">
        <v>645006.17999999993</v>
      </c>
      <c r="FJ5" s="176">
        <v>1054361.6099999999</v>
      </c>
      <c r="FK5" s="176">
        <v>507853.15000000008</v>
      </c>
      <c r="FL5" s="176">
        <v>1447818.35</v>
      </c>
      <c r="FM5" s="176">
        <v>768980.69</v>
      </c>
      <c r="FN5" s="176">
        <v>241191.75</v>
      </c>
      <c r="FO5" s="176">
        <v>95469</v>
      </c>
      <c r="FP5" s="176">
        <v>41157535.830000006</v>
      </c>
      <c r="FQ5" s="176">
        <v>1074816.8699999999</v>
      </c>
      <c r="FR5" s="176">
        <v>2645212.59</v>
      </c>
      <c r="FS5" s="176">
        <v>954674.69000000006</v>
      </c>
      <c r="FT5" s="176">
        <v>1309906.07</v>
      </c>
      <c r="FU5" s="176">
        <v>1114028.0900000001</v>
      </c>
      <c r="FV5" s="176">
        <v>1999908.98</v>
      </c>
      <c r="FW5" s="176">
        <v>1094829.1499999999</v>
      </c>
      <c r="FX5" s="176">
        <v>635122.97000000009</v>
      </c>
      <c r="FY5" s="176">
        <v>2104593.87</v>
      </c>
      <c r="FZ5" s="176">
        <v>2316091.64</v>
      </c>
      <c r="GA5" s="176">
        <v>844893.58</v>
      </c>
      <c r="GB5" s="176">
        <v>211948.95</v>
      </c>
      <c r="GC5" s="176">
        <v>66879.5</v>
      </c>
      <c r="GD5" s="176">
        <v>26145516.75</v>
      </c>
      <c r="GE5" s="176">
        <v>450571.26</v>
      </c>
      <c r="GF5" s="176">
        <v>511883.22000000003</v>
      </c>
      <c r="GG5" s="176">
        <v>4998147.46</v>
      </c>
      <c r="GH5" s="176">
        <v>1038616.72</v>
      </c>
      <c r="GI5" s="176">
        <v>744536.77</v>
      </c>
      <c r="GJ5" s="176">
        <v>873902.4800000001</v>
      </c>
      <c r="GK5" s="176">
        <v>5115737.6999999993</v>
      </c>
      <c r="GL5" s="176">
        <v>343879.31</v>
      </c>
      <c r="GM5" s="176">
        <v>318550.15999999997</v>
      </c>
      <c r="GN5" s="176">
        <v>102932</v>
      </c>
      <c r="GO5" s="176">
        <v>233401.75</v>
      </c>
      <c r="GP5" s="176">
        <v>14177904.470000003</v>
      </c>
      <c r="GQ5" s="176">
        <v>5017733.0199999986</v>
      </c>
      <c r="GR5" s="176">
        <v>886643.28</v>
      </c>
      <c r="GS5" s="176">
        <v>2909989.17</v>
      </c>
      <c r="GT5" s="176">
        <v>388370.8</v>
      </c>
      <c r="GU5" s="176">
        <v>1311920.1500000004</v>
      </c>
      <c r="GV5" s="176">
        <v>1292620.5899999999</v>
      </c>
      <c r="GW5" s="176">
        <v>161617.34000000003</v>
      </c>
      <c r="GX5" s="176">
        <v>13640219.34</v>
      </c>
      <c r="GY5" s="176">
        <v>1574067.53</v>
      </c>
      <c r="GZ5" s="176">
        <v>1630291.25</v>
      </c>
      <c r="HA5" s="176">
        <v>802688.21999999986</v>
      </c>
      <c r="HB5" s="176">
        <v>40718076.43</v>
      </c>
      <c r="HC5" s="176">
        <v>3505106.0199999996</v>
      </c>
      <c r="HD5" s="176">
        <v>5046101.07</v>
      </c>
      <c r="HE5" s="176">
        <v>1179136.21</v>
      </c>
      <c r="HF5" s="176">
        <v>1833062.2200000002</v>
      </c>
      <c r="HG5" s="176">
        <v>2982632.14</v>
      </c>
      <c r="HH5" s="176">
        <v>343146.51</v>
      </c>
      <c r="HI5" s="176">
        <v>9290202.3300000001</v>
      </c>
      <c r="HJ5" s="176">
        <v>323962.56000000006</v>
      </c>
      <c r="HK5" s="176">
        <v>186223.43</v>
      </c>
      <c r="HL5" s="176">
        <v>222773.13</v>
      </c>
      <c r="HM5" s="176">
        <v>519627.61</v>
      </c>
      <c r="HN5" s="176">
        <v>675156.51</v>
      </c>
      <c r="HO5" s="176">
        <v>401388.46</v>
      </c>
      <c r="HP5" s="176">
        <v>129633</v>
      </c>
      <c r="HQ5" s="176">
        <v>24486066.150000002</v>
      </c>
      <c r="HR5" s="176">
        <v>5628104.1699999999</v>
      </c>
      <c r="HS5" s="176">
        <v>1020758.8</v>
      </c>
      <c r="HT5" s="176">
        <v>759953.96</v>
      </c>
      <c r="HU5" s="176">
        <v>1551154.7300000002</v>
      </c>
      <c r="HV5" s="176">
        <v>607670.96000000008</v>
      </c>
      <c r="HW5" s="176">
        <v>748133.65</v>
      </c>
      <c r="HX5" s="176">
        <v>545846.34</v>
      </c>
      <c r="HY5" s="176">
        <v>1157837.9400000002</v>
      </c>
      <c r="HZ5" s="176">
        <v>856566.51</v>
      </c>
      <c r="IA5" s="176">
        <v>519711</v>
      </c>
      <c r="IB5" s="176">
        <v>535029.79</v>
      </c>
      <c r="IC5" s="176">
        <v>242867.95</v>
      </c>
      <c r="ID5" s="176">
        <v>1149952.27</v>
      </c>
      <c r="IE5" s="176">
        <v>641781.32000000007</v>
      </c>
      <c r="IF5" s="176">
        <v>530906.37</v>
      </c>
      <c r="IG5" s="176">
        <v>17290128.640000001</v>
      </c>
      <c r="IH5" s="176">
        <v>9577325.7300000004</v>
      </c>
      <c r="II5" s="176">
        <v>694829.61</v>
      </c>
      <c r="IJ5" s="176">
        <v>1319830.5999999999</v>
      </c>
      <c r="IK5" s="176">
        <v>2684080.7400000002</v>
      </c>
      <c r="IL5" s="176">
        <v>878515.11</v>
      </c>
      <c r="IM5" s="176">
        <v>264131.07999999996</v>
      </c>
      <c r="IN5" s="176">
        <v>536093.40999999992</v>
      </c>
      <c r="IO5" s="176">
        <v>373034.31</v>
      </c>
      <c r="IP5" s="176">
        <v>215384.41</v>
      </c>
      <c r="IQ5" s="176">
        <v>543952.31999999995</v>
      </c>
      <c r="IR5" s="176">
        <v>35571202.039999999</v>
      </c>
      <c r="IS5" s="176">
        <v>10319481</v>
      </c>
      <c r="IT5" s="176">
        <v>1984297.8599999999</v>
      </c>
      <c r="IU5" s="176">
        <v>1450560</v>
      </c>
      <c r="IV5" s="176">
        <v>492460.07</v>
      </c>
      <c r="IW5" s="176">
        <v>292863.11</v>
      </c>
      <c r="IX5" s="176">
        <v>886382.36</v>
      </c>
      <c r="IY5" s="176">
        <v>263787.16000000003</v>
      </c>
      <c r="IZ5" s="176">
        <v>688006.60000000009</v>
      </c>
      <c r="JA5" s="176">
        <v>1251882.75</v>
      </c>
      <c r="JB5" s="176">
        <v>536786</v>
      </c>
      <c r="JC5" s="176">
        <v>315335.13</v>
      </c>
      <c r="JD5" s="176">
        <v>13492831.91</v>
      </c>
      <c r="JE5" s="176">
        <v>3528954.51</v>
      </c>
      <c r="JF5" s="176">
        <v>654259.68999999994</v>
      </c>
      <c r="JG5" s="176">
        <v>317527.02999999997</v>
      </c>
      <c r="JH5" s="176">
        <v>408946</v>
      </c>
      <c r="JI5" s="176">
        <v>625384.37000000011</v>
      </c>
      <c r="JJ5" s="176">
        <v>19662925.57</v>
      </c>
      <c r="JK5" s="176">
        <v>568357.07000000007</v>
      </c>
      <c r="JL5" s="176">
        <v>2378765.2899999996</v>
      </c>
      <c r="JM5" s="176">
        <v>2713450.9699999997</v>
      </c>
      <c r="JN5" s="176">
        <v>1967170.31</v>
      </c>
      <c r="JO5" s="176">
        <v>3437713.8900000006</v>
      </c>
      <c r="JP5" s="176">
        <v>766804.21</v>
      </c>
      <c r="JQ5" s="176">
        <v>18270937.289999999</v>
      </c>
      <c r="JR5" s="176">
        <v>800178.94</v>
      </c>
      <c r="JS5" s="176">
        <v>288018.84999999998</v>
      </c>
      <c r="JT5" s="176">
        <v>3335611.07</v>
      </c>
      <c r="JU5" s="176">
        <v>4538159.34</v>
      </c>
      <c r="JV5" s="176">
        <v>2511908.5700000003</v>
      </c>
      <c r="JW5" s="176">
        <v>572150</v>
      </c>
      <c r="JX5" s="176">
        <v>699276.89</v>
      </c>
      <c r="JY5" s="176">
        <v>30981610.699999999</v>
      </c>
      <c r="JZ5" s="176">
        <v>8157070.8699999992</v>
      </c>
      <c r="KA5" s="176">
        <v>930804.03</v>
      </c>
      <c r="KB5" s="176">
        <v>259697</v>
      </c>
      <c r="KC5" s="176">
        <v>1273997.8900000001</v>
      </c>
      <c r="KD5" s="176">
        <v>202285.54</v>
      </c>
      <c r="KE5" s="176">
        <v>6520522.9000000004</v>
      </c>
      <c r="KF5" s="176">
        <v>653992.06000000006</v>
      </c>
      <c r="KG5" s="176">
        <v>195266.81</v>
      </c>
      <c r="KH5" s="176">
        <v>2115557.7299999995</v>
      </c>
      <c r="KI5" s="176">
        <v>705688.6</v>
      </c>
      <c r="KJ5" s="176">
        <v>1269579.8099999998</v>
      </c>
      <c r="KK5" s="176">
        <v>471306.48</v>
      </c>
      <c r="KL5" s="176">
        <v>173777.54</v>
      </c>
      <c r="KM5" s="176">
        <v>702133.68</v>
      </c>
      <c r="KN5" s="176">
        <v>36318015.280000009</v>
      </c>
      <c r="KO5" s="176">
        <v>2741427.26</v>
      </c>
      <c r="KP5" s="176">
        <v>540661.40999999992</v>
      </c>
      <c r="KQ5" s="176">
        <v>1801086.8800000001</v>
      </c>
      <c r="KR5" s="176">
        <v>2112483.5</v>
      </c>
      <c r="KS5" s="176">
        <v>847477.83</v>
      </c>
      <c r="KT5" s="176">
        <v>2157405.6399999997</v>
      </c>
      <c r="KU5" s="176">
        <v>485134.58</v>
      </c>
      <c r="KV5" s="176">
        <v>1181628.06</v>
      </c>
      <c r="KW5" s="176">
        <v>10474708.58</v>
      </c>
      <c r="KX5" s="176">
        <v>766334.19</v>
      </c>
      <c r="KY5" s="176">
        <v>1066488.2899999998</v>
      </c>
      <c r="KZ5" s="176">
        <v>3505432.5200000005</v>
      </c>
      <c r="LA5" s="176">
        <v>545291.86</v>
      </c>
      <c r="LB5" s="176">
        <v>1963084.0499999998</v>
      </c>
      <c r="LC5" s="176">
        <v>19433502.310000002</v>
      </c>
      <c r="LD5" s="176">
        <v>1857639.28</v>
      </c>
      <c r="LE5" s="176">
        <v>68663431.529999986</v>
      </c>
      <c r="LF5" s="176">
        <v>4225848.3199999994</v>
      </c>
      <c r="LG5" s="176">
        <v>7396269.6599999992</v>
      </c>
      <c r="LH5" s="176">
        <v>7051613.6899999995</v>
      </c>
      <c r="LI5" s="176">
        <v>1262169.5</v>
      </c>
      <c r="LJ5" s="176">
        <v>846929.6</v>
      </c>
      <c r="LK5" s="176">
        <v>468237.83</v>
      </c>
      <c r="LL5" s="176">
        <v>793484.35999999987</v>
      </c>
      <c r="LM5" s="176">
        <v>1015141.4900000001</v>
      </c>
      <c r="LN5" s="176">
        <v>1161778.49</v>
      </c>
      <c r="LO5" s="176">
        <v>110222.19</v>
      </c>
      <c r="LP5" s="176">
        <v>10608562.169999998</v>
      </c>
      <c r="LQ5" s="176">
        <v>1658840.0299999998</v>
      </c>
      <c r="LR5" s="176">
        <v>918369.5</v>
      </c>
      <c r="LS5" s="176">
        <v>39470156.399999999</v>
      </c>
      <c r="LT5" s="176">
        <v>11335783.359999999</v>
      </c>
      <c r="LU5" s="176">
        <v>41495616.289999999</v>
      </c>
      <c r="LV5" s="176">
        <v>10190969.549999999</v>
      </c>
      <c r="LW5" s="176">
        <v>4462758.9799999995</v>
      </c>
      <c r="LX5" s="176">
        <v>1775842.76</v>
      </c>
      <c r="LY5" s="176">
        <v>4311891.3900000006</v>
      </c>
      <c r="LZ5" s="176">
        <v>3963402.6999999997</v>
      </c>
      <c r="MA5" s="176">
        <v>3692816.72</v>
      </c>
      <c r="MB5" s="176">
        <v>6722544.0200000005</v>
      </c>
      <c r="MC5" s="176">
        <v>3928121.41</v>
      </c>
      <c r="MD5" s="176">
        <v>1229593.1499999999</v>
      </c>
      <c r="ME5" s="176">
        <v>38595999.019999996</v>
      </c>
      <c r="MF5" s="176">
        <v>1295651.8600000001</v>
      </c>
      <c r="MG5" s="176">
        <v>1089369.4500000002</v>
      </c>
      <c r="MH5" s="176">
        <v>282748.51</v>
      </c>
      <c r="MI5" s="176">
        <v>621129</v>
      </c>
      <c r="MJ5" s="176">
        <v>721723.78</v>
      </c>
      <c r="MK5" s="176">
        <v>510803.99000000005</v>
      </c>
      <c r="ML5" s="176">
        <v>1039029.6799999999</v>
      </c>
      <c r="MM5" s="176">
        <v>742773.21</v>
      </c>
      <c r="MN5" s="176">
        <v>443781.08999999997</v>
      </c>
      <c r="MO5" s="176">
        <v>813245.1</v>
      </c>
      <c r="MP5" s="176">
        <v>536905.43999999994</v>
      </c>
      <c r="MQ5" s="176">
        <v>20725697.580000002</v>
      </c>
      <c r="MR5" s="176">
        <v>199151.82</v>
      </c>
      <c r="MS5" s="176">
        <v>2551447.9400000004</v>
      </c>
      <c r="MT5" s="176">
        <v>1325721.3399999999</v>
      </c>
      <c r="MU5" s="176">
        <v>1054217.72</v>
      </c>
      <c r="MV5" s="176">
        <v>4412036.3500000006</v>
      </c>
      <c r="MW5" s="176">
        <v>1952238.45</v>
      </c>
      <c r="MX5" s="176">
        <v>1408200.8599999999</v>
      </c>
      <c r="MY5" s="176">
        <v>990400.45000000007</v>
      </c>
      <c r="MZ5" s="176">
        <v>165321.72</v>
      </c>
      <c r="NA5" s="176">
        <v>219124.75</v>
      </c>
      <c r="NB5" s="176">
        <v>40258734.409999996</v>
      </c>
      <c r="NC5" s="176">
        <v>1653523.59</v>
      </c>
      <c r="ND5" s="176">
        <v>296149.52999999997</v>
      </c>
      <c r="NE5" s="176">
        <v>3383749.9699999997</v>
      </c>
      <c r="NF5" s="176">
        <v>240515.58000000002</v>
      </c>
      <c r="NG5" s="176">
        <v>1007733.97</v>
      </c>
      <c r="NH5" s="176">
        <v>4926970.8299999991</v>
      </c>
      <c r="NI5" s="176">
        <v>822015.02</v>
      </c>
      <c r="NJ5" s="176">
        <v>261393.06</v>
      </c>
      <c r="NK5" s="176">
        <v>240835.05</v>
      </c>
      <c r="NL5" s="176">
        <v>643051.20000000007</v>
      </c>
      <c r="NM5" s="176">
        <v>53439.350000000006</v>
      </c>
      <c r="NN5" s="176">
        <v>7890342.2599999998</v>
      </c>
      <c r="NO5" s="176">
        <v>713746.47000000009</v>
      </c>
      <c r="NP5" s="176">
        <v>432856.01999999996</v>
      </c>
      <c r="NQ5" s="176">
        <v>556955.88</v>
      </c>
      <c r="NR5" s="176">
        <v>1124789.6300000001</v>
      </c>
      <c r="NS5" s="176">
        <v>23935</v>
      </c>
      <c r="NT5" s="176">
        <v>73718.12</v>
      </c>
      <c r="NU5" s="176">
        <v>15287510.369999999</v>
      </c>
      <c r="NV5" s="176">
        <v>2344240.9500000002</v>
      </c>
      <c r="NW5" s="176">
        <v>601379</v>
      </c>
      <c r="NX5" s="176">
        <v>339763.88</v>
      </c>
      <c r="NY5" s="176">
        <v>577403.62999999989</v>
      </c>
      <c r="NZ5" s="176">
        <v>266913.26999999996</v>
      </c>
      <c r="OA5" s="176">
        <v>316685.70999999996</v>
      </c>
      <c r="OB5" s="176">
        <v>15559879.669999998</v>
      </c>
      <c r="OC5" s="176">
        <v>1103176.1099999999</v>
      </c>
      <c r="OD5" s="176">
        <v>459872.06999999995</v>
      </c>
      <c r="OE5" s="176">
        <v>4287297.29</v>
      </c>
      <c r="OF5" s="176">
        <v>1857370.34</v>
      </c>
      <c r="OG5" s="176">
        <v>735679.72000000009</v>
      </c>
      <c r="OH5" s="176">
        <v>480132.75</v>
      </c>
      <c r="OI5" s="176">
        <v>370906</v>
      </c>
      <c r="OJ5" s="176">
        <v>153236</v>
      </c>
      <c r="OK5" s="176">
        <v>13933332.119999997</v>
      </c>
      <c r="OL5" s="176">
        <v>2000622</v>
      </c>
      <c r="OM5" s="176">
        <v>11880034.73</v>
      </c>
      <c r="ON5" s="176">
        <v>953228.56</v>
      </c>
      <c r="OO5" s="176">
        <v>387329.91</v>
      </c>
      <c r="OP5" s="176">
        <v>49090.27</v>
      </c>
      <c r="OQ5" s="176">
        <v>14041401.830000002</v>
      </c>
      <c r="OR5" s="176">
        <v>419517.75</v>
      </c>
      <c r="OS5" s="176">
        <v>390555.29</v>
      </c>
      <c r="OT5" s="176">
        <v>836602.2300000001</v>
      </c>
      <c r="OU5" s="176">
        <v>1488360.94</v>
      </c>
      <c r="OV5" s="176">
        <v>4419658.7</v>
      </c>
      <c r="OW5" s="176">
        <v>516348.57</v>
      </c>
      <c r="OX5" s="176">
        <v>371199.7</v>
      </c>
      <c r="OY5" s="176">
        <v>157160.60999999999</v>
      </c>
      <c r="OZ5" s="176">
        <v>30109456.379999995</v>
      </c>
      <c r="PA5" s="176">
        <v>998573.6399999999</v>
      </c>
      <c r="PB5" s="176">
        <v>9852466.6400000006</v>
      </c>
      <c r="PC5" s="176">
        <v>573177.51000000013</v>
      </c>
      <c r="PD5" s="176">
        <v>3274961.8499999996</v>
      </c>
      <c r="PE5" s="176">
        <v>5678015.7200000007</v>
      </c>
      <c r="PF5" s="176">
        <v>1136166.55</v>
      </c>
      <c r="PG5" s="176">
        <v>586687.52</v>
      </c>
      <c r="PH5" s="176">
        <v>3662984.75</v>
      </c>
      <c r="PI5" s="176">
        <v>3048157.26</v>
      </c>
      <c r="PJ5" s="176">
        <v>3440332.9700000007</v>
      </c>
      <c r="PK5" s="176">
        <v>4367807.37</v>
      </c>
      <c r="PL5" s="176">
        <v>740957</v>
      </c>
      <c r="PM5" s="176">
        <v>8411549.4900000002</v>
      </c>
      <c r="PN5" s="176">
        <v>785253.59000000008</v>
      </c>
      <c r="PO5" s="176">
        <v>481677.5</v>
      </c>
      <c r="PP5" s="176">
        <v>165357.75</v>
      </c>
      <c r="PQ5" s="176">
        <v>499144.9</v>
      </c>
      <c r="PR5" s="176">
        <v>58980091.160000011</v>
      </c>
      <c r="PS5" s="176">
        <v>891325</v>
      </c>
      <c r="PT5" s="176">
        <v>946575.12000000011</v>
      </c>
      <c r="PU5" s="176">
        <v>1506773.7000000002</v>
      </c>
      <c r="PV5" s="176">
        <v>14742294.950000001</v>
      </c>
      <c r="PW5" s="176">
        <v>456939.82</v>
      </c>
      <c r="PX5" s="176">
        <v>2397094.8100000005</v>
      </c>
      <c r="PY5" s="176">
        <v>602221</v>
      </c>
      <c r="PZ5" s="176">
        <v>3746628.1700000004</v>
      </c>
      <c r="QA5" s="176">
        <v>453289.6</v>
      </c>
      <c r="QB5" s="176">
        <v>9975801.2200000007</v>
      </c>
      <c r="QC5" s="176">
        <v>673997.79</v>
      </c>
      <c r="QD5" s="176">
        <v>2165216.08</v>
      </c>
      <c r="QE5" s="176">
        <v>1300683.4300000002</v>
      </c>
      <c r="QF5" s="176">
        <v>1690609.0099999998</v>
      </c>
      <c r="QG5" s="176">
        <v>2984346.4099999997</v>
      </c>
      <c r="QH5" s="176">
        <v>1627548.0999999999</v>
      </c>
      <c r="QI5" s="176">
        <v>453277.8</v>
      </c>
      <c r="QJ5" s="176">
        <v>576486.85</v>
      </c>
      <c r="QK5" s="176">
        <v>4612041.46</v>
      </c>
      <c r="QL5" s="176">
        <v>4808002.95</v>
      </c>
      <c r="QM5" s="176">
        <v>687606.86</v>
      </c>
      <c r="QN5" s="176">
        <v>211478.8</v>
      </c>
      <c r="QO5" s="176">
        <v>157926</v>
      </c>
      <c r="QP5" s="176">
        <v>315777.5</v>
      </c>
      <c r="QQ5" s="176">
        <v>99645.05</v>
      </c>
      <c r="QR5" s="176">
        <v>39617257.670000002</v>
      </c>
      <c r="QS5" s="176">
        <v>787966.65</v>
      </c>
      <c r="QT5" s="176">
        <v>5965217.0800000001</v>
      </c>
      <c r="QU5" s="176">
        <v>1453268.6400000001</v>
      </c>
      <c r="QV5" s="176">
        <v>1200468.49</v>
      </c>
      <c r="QW5" s="176">
        <v>9113402.370000001</v>
      </c>
      <c r="QX5" s="176">
        <v>1156580.23</v>
      </c>
      <c r="QY5" s="176">
        <v>2585782.9300000002</v>
      </c>
      <c r="QZ5" s="176">
        <v>5149628.83</v>
      </c>
      <c r="RA5" s="176">
        <v>948432.5</v>
      </c>
      <c r="RB5" s="176">
        <v>831544.24000000011</v>
      </c>
      <c r="RC5" s="176">
        <v>299421.25</v>
      </c>
      <c r="RD5" s="176">
        <v>230674.35</v>
      </c>
      <c r="RE5" s="176">
        <v>63418311.939999998</v>
      </c>
      <c r="RF5" s="176">
        <v>8162571.5000000009</v>
      </c>
      <c r="RG5" s="176">
        <v>4638634.75</v>
      </c>
      <c r="RH5" s="176">
        <v>2612500.6100000003</v>
      </c>
      <c r="RI5" s="176">
        <v>1382057.05</v>
      </c>
      <c r="RJ5" s="176">
        <v>1719245.62</v>
      </c>
      <c r="RK5" s="176">
        <v>4042461.0299999993</v>
      </c>
      <c r="RL5" s="176">
        <v>1405474.3500000003</v>
      </c>
      <c r="RM5" s="176">
        <v>2431789.5100000002</v>
      </c>
      <c r="RN5" s="176">
        <v>3694356.4200000004</v>
      </c>
      <c r="RO5" s="176">
        <v>3975341.09</v>
      </c>
      <c r="RP5" s="176">
        <v>690825.18</v>
      </c>
      <c r="RQ5" s="176">
        <v>664733.53</v>
      </c>
      <c r="RR5" s="176">
        <v>1386122.83</v>
      </c>
      <c r="RS5" s="176">
        <v>543652.57999999996</v>
      </c>
      <c r="RT5" s="176">
        <v>1038234.5900000001</v>
      </c>
      <c r="RU5" s="176">
        <v>979405.02</v>
      </c>
      <c r="RV5" s="176">
        <v>465631.54</v>
      </c>
      <c r="RW5" s="176">
        <v>342711</v>
      </c>
      <c r="RX5" s="176">
        <v>468745.05</v>
      </c>
      <c r="RY5" s="176">
        <v>25040392.360000003</v>
      </c>
      <c r="RZ5" s="176">
        <v>574095.77</v>
      </c>
      <c r="SA5" s="176">
        <v>1241205.8899999999</v>
      </c>
      <c r="SB5" s="176">
        <v>625858.17000000004</v>
      </c>
      <c r="SC5" s="176">
        <v>661543.3899999999</v>
      </c>
      <c r="SD5" s="176">
        <v>903547.72999999986</v>
      </c>
      <c r="SE5" s="176">
        <v>920005.87</v>
      </c>
      <c r="SF5" s="176">
        <v>4409352.2300000004</v>
      </c>
      <c r="SG5" s="176">
        <v>729467.94000000006</v>
      </c>
      <c r="SH5" s="176">
        <v>969270.61999999988</v>
      </c>
      <c r="SI5" s="176">
        <v>738559.46</v>
      </c>
      <c r="SJ5" s="176">
        <v>1528674.74</v>
      </c>
      <c r="SK5" s="176">
        <v>682549.41999999993</v>
      </c>
      <c r="SL5" s="176">
        <v>707101.29999999993</v>
      </c>
      <c r="SM5" s="176">
        <v>10484374.76</v>
      </c>
      <c r="SN5" s="176">
        <v>1876185.39</v>
      </c>
      <c r="SO5" s="176">
        <v>782169.44</v>
      </c>
      <c r="SP5" s="176">
        <v>811860.70999999985</v>
      </c>
      <c r="SQ5" s="176">
        <v>268985.39</v>
      </c>
      <c r="SR5" s="176">
        <v>1836341.3099999998</v>
      </c>
      <c r="SS5" s="176">
        <v>423045.37</v>
      </c>
      <c r="ST5" s="176">
        <v>3192907.0500000003</v>
      </c>
      <c r="SU5" s="176">
        <v>687473.45000000007</v>
      </c>
      <c r="SV5" s="176">
        <v>550123.72000000009</v>
      </c>
      <c r="SW5" s="176">
        <v>2998216.9099999997</v>
      </c>
      <c r="SX5" s="176">
        <v>199412.25000000003</v>
      </c>
      <c r="SY5" s="176">
        <v>9542815.8500000015</v>
      </c>
      <c r="SZ5" s="176">
        <v>1077435.8399999999</v>
      </c>
      <c r="TA5" s="176">
        <v>1169024.92</v>
      </c>
      <c r="TB5" s="176">
        <v>2018586.72</v>
      </c>
      <c r="TC5" s="176">
        <v>691106.55</v>
      </c>
      <c r="TD5" s="176">
        <v>1316568.93</v>
      </c>
      <c r="TE5" s="176">
        <v>764533.42</v>
      </c>
      <c r="TF5" s="176">
        <v>407508.66000000003</v>
      </c>
      <c r="TG5" s="176">
        <v>54058120.030000001</v>
      </c>
      <c r="TH5" s="176">
        <v>675282</v>
      </c>
      <c r="TI5" s="176">
        <v>1152667.45</v>
      </c>
      <c r="TJ5" s="176">
        <v>2433402.29</v>
      </c>
      <c r="TK5" s="176">
        <v>2488298.91</v>
      </c>
      <c r="TL5" s="176">
        <v>1139368.33</v>
      </c>
      <c r="TM5" s="176">
        <v>620615.93000000005</v>
      </c>
      <c r="TN5" s="176">
        <v>9161922.9300000016</v>
      </c>
      <c r="TO5" s="176">
        <v>1218288.96</v>
      </c>
      <c r="TP5" s="176">
        <v>3080980.15</v>
      </c>
      <c r="TQ5" s="176">
        <v>2916222.8899999997</v>
      </c>
      <c r="TR5" s="176">
        <v>761685.15</v>
      </c>
      <c r="TS5" s="176">
        <v>481488.78</v>
      </c>
      <c r="TT5" s="176">
        <v>1044984.49</v>
      </c>
      <c r="TU5" s="176">
        <v>664823.90999999992</v>
      </c>
      <c r="TV5" s="176">
        <v>612925.26</v>
      </c>
      <c r="TW5" s="176">
        <v>12303316.699999999</v>
      </c>
      <c r="TX5" s="176">
        <v>490918.66</v>
      </c>
      <c r="TY5" s="176">
        <v>23419950.439999998</v>
      </c>
      <c r="TZ5" s="176">
        <v>2333790.1999999997</v>
      </c>
      <c r="UA5" s="176">
        <v>661186.4</v>
      </c>
      <c r="UB5" s="176">
        <v>1059262.3699999999</v>
      </c>
      <c r="UC5" s="176">
        <v>14365466.520000001</v>
      </c>
      <c r="UD5" s="176">
        <v>311995.44</v>
      </c>
      <c r="UE5" s="176">
        <v>335852.59000000008</v>
      </c>
      <c r="UF5" s="176">
        <v>484129.66000000003</v>
      </c>
      <c r="UG5" s="176">
        <v>561200.64000000001</v>
      </c>
      <c r="UH5" s="176">
        <v>14524043.979999999</v>
      </c>
      <c r="UI5" s="176">
        <v>1127411.22</v>
      </c>
      <c r="UJ5" s="176">
        <v>969534.93</v>
      </c>
      <c r="UK5" s="176">
        <v>1746376.9700000002</v>
      </c>
      <c r="UL5" s="176">
        <v>947031.43</v>
      </c>
      <c r="UM5" s="176">
        <v>1063697.81</v>
      </c>
      <c r="UN5" s="176">
        <v>65800919.480000004</v>
      </c>
      <c r="UO5" s="176">
        <v>1361643.75</v>
      </c>
      <c r="UP5" s="176">
        <v>1207810.52</v>
      </c>
      <c r="UQ5" s="176">
        <v>8019710.7700000005</v>
      </c>
      <c r="UR5" s="176">
        <v>498571.41</v>
      </c>
      <c r="US5" s="176">
        <v>582720.41999999993</v>
      </c>
      <c r="UT5" s="176">
        <v>2738045.3800000004</v>
      </c>
      <c r="UU5" s="176">
        <v>605348.78</v>
      </c>
      <c r="UV5" s="176">
        <v>559751.79</v>
      </c>
      <c r="UW5" s="176">
        <v>1009981.49</v>
      </c>
      <c r="UX5" s="176">
        <v>1219587.72</v>
      </c>
      <c r="UY5" s="176">
        <v>4528835.0000000009</v>
      </c>
      <c r="UZ5" s="176">
        <v>965567.54</v>
      </c>
      <c r="VA5" s="176">
        <v>2858395.65</v>
      </c>
      <c r="VB5" s="176">
        <v>644012.95000000007</v>
      </c>
      <c r="VC5" s="176">
        <v>297153.39</v>
      </c>
      <c r="VD5" s="176">
        <v>316389.86</v>
      </c>
      <c r="VE5" s="176">
        <v>503199.61</v>
      </c>
      <c r="VF5" s="176">
        <v>3386533.98</v>
      </c>
      <c r="VG5" s="176">
        <v>395754.19999999995</v>
      </c>
      <c r="VH5" s="176">
        <v>207311.42</v>
      </c>
      <c r="VI5" s="176">
        <v>109323.96</v>
      </c>
      <c r="VJ5" s="176">
        <v>30643733.48</v>
      </c>
      <c r="VK5" s="176">
        <v>1584386.46</v>
      </c>
      <c r="VL5" s="176">
        <v>1174301.1199999999</v>
      </c>
      <c r="VM5" s="176">
        <v>2401936.1800000002</v>
      </c>
      <c r="VN5" s="176">
        <v>3304052.19</v>
      </c>
      <c r="VO5" s="176">
        <v>4835220.3599999994</v>
      </c>
      <c r="VP5" s="176">
        <v>1258481.2900000003</v>
      </c>
      <c r="VQ5" s="176">
        <v>502706.04000000004</v>
      </c>
      <c r="VR5" s="176">
        <v>368006.12</v>
      </c>
      <c r="VS5" s="176">
        <v>8966978.7699999996</v>
      </c>
      <c r="VT5" s="176">
        <v>909303.7300000001</v>
      </c>
      <c r="VU5" s="176">
        <v>3668752.4399999995</v>
      </c>
      <c r="VV5" s="176">
        <v>1150355.72</v>
      </c>
      <c r="VW5" s="176">
        <v>352778.83</v>
      </c>
      <c r="VX5" s="176">
        <v>513623.39999999997</v>
      </c>
      <c r="VY5" s="176">
        <v>146665631.44</v>
      </c>
      <c r="VZ5" s="176">
        <v>2772161.1399999997</v>
      </c>
      <c r="WA5" s="176">
        <v>606082.60000000009</v>
      </c>
      <c r="WB5" s="176">
        <v>817956.96</v>
      </c>
      <c r="WC5" s="176">
        <v>592354.90999999992</v>
      </c>
      <c r="WD5" s="176">
        <v>923914.73</v>
      </c>
      <c r="WE5" s="176">
        <v>1691832.4</v>
      </c>
      <c r="WF5" s="176">
        <v>2732776.1999999993</v>
      </c>
      <c r="WG5" s="176">
        <v>1692798.52</v>
      </c>
      <c r="WH5" s="176">
        <v>2088750.9300000002</v>
      </c>
      <c r="WI5" s="176">
        <v>995735.54</v>
      </c>
      <c r="WJ5" s="176">
        <v>6742877.3799999999</v>
      </c>
      <c r="WK5" s="176">
        <v>2132478.0999999996</v>
      </c>
      <c r="WL5" s="176">
        <v>1763276.71</v>
      </c>
      <c r="WM5" s="176">
        <v>3565242.26</v>
      </c>
      <c r="WN5" s="176">
        <v>1189417.1399999997</v>
      </c>
      <c r="WO5" s="176">
        <v>2522870.1399999997</v>
      </c>
      <c r="WP5" s="176">
        <v>1437551.53</v>
      </c>
      <c r="WQ5" s="176">
        <v>545203.33000000007</v>
      </c>
      <c r="WR5" s="176">
        <v>1641132.79</v>
      </c>
      <c r="WS5" s="176">
        <v>4669725.9800000004</v>
      </c>
      <c r="WT5" s="176">
        <v>745053.55</v>
      </c>
      <c r="WU5" s="176">
        <v>597940.35</v>
      </c>
      <c r="WV5" s="176">
        <v>470588.72</v>
      </c>
      <c r="WW5" s="176">
        <v>513233.29000000004</v>
      </c>
      <c r="WX5" s="176">
        <v>497624.24</v>
      </c>
      <c r="WY5" s="176">
        <v>819332.41</v>
      </c>
      <c r="WZ5" s="176">
        <v>610169.67000000004</v>
      </c>
      <c r="XA5" s="176">
        <v>5253686.47</v>
      </c>
      <c r="XB5" s="176">
        <v>1000486.4400000001</v>
      </c>
      <c r="XC5" s="176">
        <v>401331.41000000003</v>
      </c>
      <c r="XD5" s="176">
        <v>328448.93</v>
      </c>
      <c r="XE5" s="176">
        <v>252929</v>
      </c>
      <c r="XF5" s="176">
        <v>47778720.379999995</v>
      </c>
      <c r="XG5" s="176">
        <v>1695100.0599999998</v>
      </c>
      <c r="XH5" s="176">
        <v>1340610.08</v>
      </c>
      <c r="XI5" s="176">
        <v>19043641.599999998</v>
      </c>
      <c r="XJ5" s="176">
        <v>1468879.7</v>
      </c>
      <c r="XK5" s="176">
        <v>1524021.4000000001</v>
      </c>
      <c r="XL5" s="176">
        <v>2732153.6599999997</v>
      </c>
      <c r="XM5" s="176">
        <v>1262157.31</v>
      </c>
      <c r="XN5" s="176">
        <v>2477795.1800000002</v>
      </c>
      <c r="XO5" s="176">
        <v>4483687</v>
      </c>
      <c r="XP5" s="176">
        <v>2540636</v>
      </c>
      <c r="XQ5" s="176">
        <v>884993.53</v>
      </c>
      <c r="XR5" s="176">
        <v>1266445.4799999997</v>
      </c>
      <c r="XS5" s="176">
        <v>961202.42999999982</v>
      </c>
      <c r="XT5" s="176">
        <v>820676.28999999992</v>
      </c>
      <c r="XU5" s="176">
        <v>824074.17</v>
      </c>
      <c r="XV5" s="176">
        <v>508492.68</v>
      </c>
      <c r="XW5" s="176">
        <v>785606.03</v>
      </c>
      <c r="XX5" s="176">
        <v>1537977.5399999998</v>
      </c>
      <c r="XY5" s="176">
        <v>464568.22</v>
      </c>
      <c r="XZ5" s="176">
        <v>677290.66</v>
      </c>
      <c r="YA5" s="176">
        <v>797040.42999999993</v>
      </c>
      <c r="YB5" s="176">
        <v>1127013.2799999998</v>
      </c>
      <c r="YC5" s="176">
        <v>47522613.890000001</v>
      </c>
      <c r="YD5" s="176">
        <v>1151732.8</v>
      </c>
      <c r="YE5" s="176">
        <v>3806953.24</v>
      </c>
      <c r="YF5" s="176">
        <v>671233.68</v>
      </c>
      <c r="YG5" s="176">
        <v>5351021.0600000005</v>
      </c>
      <c r="YH5" s="176">
        <v>761986.96</v>
      </c>
      <c r="YI5" s="176">
        <v>2009923.95</v>
      </c>
      <c r="YJ5" s="176">
        <v>649508.34000000008</v>
      </c>
      <c r="YK5" s="176">
        <v>5065486.68</v>
      </c>
      <c r="YL5" s="176">
        <v>2319431.42</v>
      </c>
      <c r="YM5" s="176">
        <v>1746836.26</v>
      </c>
      <c r="YN5" s="176">
        <v>1037423.9400000001</v>
      </c>
      <c r="YO5" s="176">
        <v>548206.78999999992</v>
      </c>
      <c r="YP5" s="176">
        <v>501947.67000000004</v>
      </c>
      <c r="YQ5" s="176">
        <v>207079.25</v>
      </c>
      <c r="YR5" s="176">
        <v>308974.87</v>
      </c>
      <c r="YS5" s="176">
        <v>401153.06999999995</v>
      </c>
      <c r="YT5" s="176">
        <v>16003745.17</v>
      </c>
      <c r="YU5" s="176">
        <v>827048.5</v>
      </c>
      <c r="YV5" s="176">
        <v>1660200.39</v>
      </c>
      <c r="YW5" s="176">
        <v>642901.05000000005</v>
      </c>
      <c r="YX5" s="176">
        <v>2144510.83</v>
      </c>
      <c r="YY5" s="176">
        <v>381379.94</v>
      </c>
      <c r="YZ5" s="176">
        <v>1574474.0400000003</v>
      </c>
      <c r="ZA5" s="176">
        <v>17716361.25</v>
      </c>
      <c r="ZB5" s="176">
        <v>596295.75999999989</v>
      </c>
      <c r="ZC5" s="176">
        <v>2490157.4900000002</v>
      </c>
      <c r="ZD5" s="176">
        <v>1339378.2000000002</v>
      </c>
      <c r="ZE5" s="176">
        <v>599815.66</v>
      </c>
      <c r="ZF5" s="176">
        <v>914648.38</v>
      </c>
      <c r="ZG5" s="176">
        <v>797634.31999999983</v>
      </c>
      <c r="ZH5" s="176">
        <v>431292.62</v>
      </c>
      <c r="ZI5" s="176">
        <v>5048767.9300000006</v>
      </c>
      <c r="ZJ5" s="176">
        <v>54943552.68</v>
      </c>
      <c r="ZK5" s="176">
        <v>1079554</v>
      </c>
      <c r="ZL5" s="176">
        <v>4523620.26</v>
      </c>
      <c r="ZM5" s="176">
        <v>6730139.5499999998</v>
      </c>
      <c r="ZN5" s="176">
        <v>3637251.5900000003</v>
      </c>
      <c r="ZO5" s="176">
        <v>697439.32000000007</v>
      </c>
      <c r="ZP5" s="176">
        <v>1147191.1499999999</v>
      </c>
      <c r="ZQ5" s="176">
        <v>3391034.3200000003</v>
      </c>
      <c r="ZR5" s="176">
        <v>6092055.8499999987</v>
      </c>
      <c r="ZS5" s="176">
        <v>5154439.6499999994</v>
      </c>
      <c r="ZT5" s="176">
        <v>777436.24000000011</v>
      </c>
      <c r="ZU5" s="176">
        <v>743121.56</v>
      </c>
      <c r="ZV5" s="176">
        <v>778010.67999999993</v>
      </c>
      <c r="ZW5" s="176">
        <v>2986194</v>
      </c>
      <c r="ZX5" s="176">
        <v>728147.67000000016</v>
      </c>
      <c r="ZY5" s="176">
        <v>489773.16</v>
      </c>
      <c r="ZZ5" s="176">
        <v>527205.66</v>
      </c>
      <c r="AAA5" s="176">
        <v>644112.62</v>
      </c>
      <c r="AAB5" s="176">
        <v>630299.38000000012</v>
      </c>
      <c r="AAC5" s="176">
        <v>453735.98</v>
      </c>
      <c r="AAD5" s="176">
        <v>758127.91</v>
      </c>
      <c r="AAE5" s="176">
        <v>471029.93</v>
      </c>
      <c r="AAF5" s="176">
        <v>19120671.000000004</v>
      </c>
      <c r="AAG5" s="176">
        <v>327419.18</v>
      </c>
      <c r="AAH5" s="176">
        <v>2962509.24</v>
      </c>
      <c r="AAI5" s="176">
        <v>1180785.9099999999</v>
      </c>
      <c r="AAJ5" s="176">
        <v>700463.7699999999</v>
      </c>
      <c r="AAK5" s="176">
        <v>2391833.11</v>
      </c>
      <c r="AAL5" s="176">
        <v>867689.78</v>
      </c>
      <c r="AAM5" s="176">
        <v>105797558.52000001</v>
      </c>
      <c r="AAN5" s="176">
        <v>1359223.76</v>
      </c>
      <c r="AAO5" s="176">
        <v>434856.12</v>
      </c>
      <c r="AAP5" s="176">
        <v>4182924.93</v>
      </c>
      <c r="AAQ5" s="176">
        <v>3183302.4800000004</v>
      </c>
      <c r="AAR5" s="176">
        <v>990743.63</v>
      </c>
      <c r="AAS5" s="176">
        <v>1481835.53</v>
      </c>
      <c r="AAT5" s="176">
        <v>1842150.32</v>
      </c>
      <c r="AAU5" s="176">
        <v>4212307.84</v>
      </c>
      <c r="AAV5" s="176">
        <v>1008905.96</v>
      </c>
      <c r="AAW5" s="176">
        <v>1739498.13</v>
      </c>
      <c r="AAX5" s="176">
        <v>8136308.1299999999</v>
      </c>
      <c r="AAY5" s="176">
        <v>5152360.76</v>
      </c>
      <c r="AAZ5" s="176">
        <v>442630.94</v>
      </c>
      <c r="ABA5" s="176">
        <v>869381.38</v>
      </c>
      <c r="ABB5" s="176">
        <v>714362.07000000007</v>
      </c>
      <c r="ABC5" s="176">
        <v>570765.65000000014</v>
      </c>
      <c r="ABD5" s="176">
        <v>734880.83000000007</v>
      </c>
      <c r="ABE5" s="176">
        <v>557868.41999999993</v>
      </c>
      <c r="ABF5" s="176">
        <v>14009313.979999999</v>
      </c>
      <c r="ABG5" s="176">
        <v>10267228.720000001</v>
      </c>
      <c r="ABH5" s="176">
        <v>288322.89</v>
      </c>
      <c r="ABI5" s="176">
        <v>504514.46</v>
      </c>
      <c r="ABJ5" s="176">
        <v>170354.27</v>
      </c>
      <c r="ABK5" s="176">
        <v>445840.02</v>
      </c>
      <c r="ABL5" s="176">
        <v>255316.21</v>
      </c>
      <c r="ABM5" s="176">
        <v>14476752.789999999</v>
      </c>
      <c r="ABN5" s="176">
        <v>801481.62</v>
      </c>
      <c r="ABO5" s="176">
        <v>670008.95000000007</v>
      </c>
      <c r="ABP5" s="176">
        <v>1078310.3899999999</v>
      </c>
      <c r="ABQ5" s="176">
        <v>1142405.23</v>
      </c>
      <c r="ABR5" s="176">
        <v>1060754.7</v>
      </c>
      <c r="ABS5" s="176">
        <v>959905.62</v>
      </c>
      <c r="ABT5" s="176">
        <v>911093.01</v>
      </c>
      <c r="ABU5" s="176">
        <v>2974</v>
      </c>
      <c r="ABV5" s="176">
        <v>19713302.760000005</v>
      </c>
      <c r="ABW5" s="176">
        <v>269062.84999999998</v>
      </c>
      <c r="ABX5" s="176">
        <v>956894.87</v>
      </c>
      <c r="ABY5" s="176">
        <v>513741.43</v>
      </c>
      <c r="ABZ5" s="176">
        <v>344363.88</v>
      </c>
      <c r="ACA5" s="176">
        <v>2817002.4400000004</v>
      </c>
      <c r="ACB5" s="176">
        <v>488180</v>
      </c>
      <c r="ACC5" s="176">
        <v>614108.42000000004</v>
      </c>
      <c r="ACD5" s="176">
        <v>643761.10000000009</v>
      </c>
      <c r="ACE5" s="176">
        <v>1451649.57</v>
      </c>
      <c r="ACF5" s="176">
        <v>378950</v>
      </c>
      <c r="ACG5" s="176">
        <v>56083429.799999997</v>
      </c>
      <c r="ACH5" s="176">
        <v>621662.24</v>
      </c>
      <c r="ACI5" s="176">
        <v>1356055.1099999999</v>
      </c>
      <c r="ACJ5" s="176">
        <v>1657433.31</v>
      </c>
      <c r="ACK5" s="176">
        <v>823821.09</v>
      </c>
      <c r="ACL5" s="176">
        <v>1662174.2000000002</v>
      </c>
      <c r="ACM5" s="176">
        <v>1762389.43</v>
      </c>
      <c r="ACN5" s="176">
        <v>8242476.7199999997</v>
      </c>
      <c r="ACO5" s="176">
        <v>10976052.280000001</v>
      </c>
      <c r="ACP5" s="176">
        <v>784375.94000000006</v>
      </c>
      <c r="ACQ5" s="176">
        <v>1458786.9700000002</v>
      </c>
      <c r="ACR5" s="176">
        <v>3224686.69</v>
      </c>
      <c r="ACS5" s="176">
        <v>1386085</v>
      </c>
      <c r="ACT5" s="176">
        <v>8773822.3899999987</v>
      </c>
      <c r="ACU5" s="176">
        <v>965378.29999999993</v>
      </c>
      <c r="ACV5" s="176">
        <v>1700295.9000000001</v>
      </c>
      <c r="ACW5" s="176">
        <v>625822.43999999994</v>
      </c>
      <c r="ACX5" s="176">
        <v>537168.84</v>
      </c>
      <c r="ACY5" s="176">
        <v>687039.14999999991</v>
      </c>
      <c r="ACZ5" s="176">
        <v>319942.04000000004</v>
      </c>
      <c r="ADA5" s="176">
        <v>329598.25</v>
      </c>
      <c r="ADB5" s="176">
        <v>340324.5</v>
      </c>
      <c r="ADC5" s="176">
        <v>463729</v>
      </c>
      <c r="ADD5" s="176">
        <v>9351251.7199999988</v>
      </c>
      <c r="ADE5" s="176">
        <v>7079834.419999999</v>
      </c>
      <c r="ADF5" s="176">
        <v>225450.67</v>
      </c>
      <c r="ADG5" s="176">
        <v>233788.97</v>
      </c>
      <c r="ADH5" s="176">
        <v>725680.77</v>
      </c>
      <c r="ADI5" s="176">
        <v>597178.67000000004</v>
      </c>
      <c r="ADJ5" s="176">
        <v>614536.34</v>
      </c>
      <c r="ADK5" s="176">
        <v>746388.06</v>
      </c>
      <c r="ADL5" s="176">
        <v>344977.99</v>
      </c>
      <c r="ADM5" s="176">
        <v>37923473.009999998</v>
      </c>
      <c r="ADN5" s="176">
        <v>1154214.04</v>
      </c>
      <c r="ADO5" s="176">
        <v>892905.49</v>
      </c>
      <c r="ADP5" s="176">
        <v>7176550.5600000005</v>
      </c>
      <c r="ADQ5" s="176">
        <v>145366.34</v>
      </c>
      <c r="ADR5" s="176">
        <v>354167</v>
      </c>
      <c r="ADS5" s="176">
        <v>527677.2300000001</v>
      </c>
      <c r="ADT5" s="176">
        <v>280199.94</v>
      </c>
      <c r="ADU5" s="176">
        <v>42239385.090000004</v>
      </c>
      <c r="ADV5" s="176">
        <v>2354239.1599999997</v>
      </c>
      <c r="ADW5" s="176">
        <v>2827260.92</v>
      </c>
      <c r="ADX5" s="176">
        <v>496619.1</v>
      </c>
      <c r="ADY5" s="176">
        <v>478180.23</v>
      </c>
      <c r="ADZ5" s="176">
        <v>1266485.8600000001</v>
      </c>
      <c r="AEA5" s="176">
        <v>585157.26</v>
      </c>
      <c r="AEB5" s="176">
        <v>557653.36</v>
      </c>
      <c r="AEC5" s="176">
        <v>966135</v>
      </c>
      <c r="AED5" s="176">
        <v>730691.29999999993</v>
      </c>
      <c r="AEE5" s="176">
        <v>863033</v>
      </c>
      <c r="AEF5" s="176">
        <v>2316793.23</v>
      </c>
      <c r="AEG5" s="176">
        <v>850563.17</v>
      </c>
      <c r="AEH5" s="176">
        <v>605784.47</v>
      </c>
      <c r="AEI5" s="176">
        <v>723897.47</v>
      </c>
      <c r="AEJ5" s="176">
        <v>1221720.98</v>
      </c>
      <c r="AEK5" s="176">
        <v>616969.11</v>
      </c>
      <c r="AEL5" s="176">
        <v>4657940.97</v>
      </c>
      <c r="AEM5" s="176">
        <v>250396.73</v>
      </c>
      <c r="AEN5" s="176">
        <v>1012343.89</v>
      </c>
      <c r="AEO5" s="176">
        <v>37590823.56000001</v>
      </c>
      <c r="AEP5" s="176">
        <v>2016589.0000000002</v>
      </c>
      <c r="AEQ5" s="176">
        <v>1739782.77</v>
      </c>
      <c r="AER5" s="176">
        <v>1133271.0000000002</v>
      </c>
      <c r="AES5" s="176">
        <v>809165.13</v>
      </c>
      <c r="AET5" s="176">
        <v>4669961.5200000005</v>
      </c>
      <c r="AEU5" s="176">
        <v>612709.23</v>
      </c>
      <c r="AEV5" s="176">
        <v>1451723.76</v>
      </c>
      <c r="AEW5" s="176">
        <v>923897.9</v>
      </c>
      <c r="AEX5" s="176">
        <v>322604.19</v>
      </c>
      <c r="AEY5" s="176">
        <v>16190611.479999999</v>
      </c>
      <c r="AEZ5" s="176">
        <v>9166017.5899999999</v>
      </c>
      <c r="AFA5" s="176">
        <v>1550368.3599999999</v>
      </c>
      <c r="AFB5" s="176">
        <v>759681.46</v>
      </c>
      <c r="AFC5" s="176">
        <v>976486.36</v>
      </c>
      <c r="AFD5" s="176">
        <v>561944.31999999995</v>
      </c>
      <c r="AFE5" s="176">
        <v>527514.78</v>
      </c>
      <c r="AFF5" s="176">
        <v>590799.77000000014</v>
      </c>
      <c r="AFG5" s="176">
        <v>452538.35</v>
      </c>
      <c r="AFH5" s="176">
        <v>691137.73</v>
      </c>
      <c r="AFI5" s="176">
        <v>298047.48</v>
      </c>
      <c r="AFJ5" s="176">
        <v>378654.21</v>
      </c>
      <c r="AFK5" s="176">
        <v>624328.55000000005</v>
      </c>
      <c r="AFL5" s="176">
        <v>16708581.359999999</v>
      </c>
      <c r="AFM5" s="176">
        <v>1225030.1000000001</v>
      </c>
      <c r="AFN5" s="176">
        <v>621093.22</v>
      </c>
      <c r="AFO5" s="176">
        <v>596691.69999999995</v>
      </c>
      <c r="AFP5" s="176">
        <v>641102.99000000011</v>
      </c>
      <c r="AFQ5" s="176">
        <v>517030.72</v>
      </c>
      <c r="AFR5" s="176">
        <v>347594.29000000004</v>
      </c>
      <c r="AFS5" s="176">
        <v>742795.34</v>
      </c>
      <c r="AFT5" s="176">
        <v>592371.98</v>
      </c>
      <c r="AFU5" s="176">
        <v>368520.62</v>
      </c>
      <c r="AFV5" s="176">
        <v>1882379.1199999996</v>
      </c>
      <c r="AFW5" s="176">
        <v>280541.94</v>
      </c>
      <c r="AFX5" s="176">
        <v>50372652.569999993</v>
      </c>
      <c r="AFY5" s="176">
        <v>942997.51000000013</v>
      </c>
      <c r="AFZ5" s="176">
        <v>1492560.26</v>
      </c>
      <c r="AGA5" s="176">
        <v>1138240.74</v>
      </c>
      <c r="AGB5" s="176">
        <v>5416315.0300000003</v>
      </c>
      <c r="AGC5" s="176">
        <v>1237728.83</v>
      </c>
      <c r="AGD5" s="176">
        <v>742314.13</v>
      </c>
      <c r="AGE5" s="176">
        <v>731567.49</v>
      </c>
      <c r="AGF5" s="176">
        <v>1004143.27</v>
      </c>
      <c r="AGG5" s="176">
        <v>1008535.32</v>
      </c>
      <c r="AGH5" s="176">
        <v>641665.49000000011</v>
      </c>
      <c r="AGI5" s="176">
        <v>28440982.969999999</v>
      </c>
      <c r="AGJ5" s="176">
        <v>3084403.87</v>
      </c>
      <c r="AGK5" s="176">
        <v>1780811.1</v>
      </c>
      <c r="AGL5" s="176">
        <v>1176816.1200000001</v>
      </c>
      <c r="AGM5" s="176">
        <v>1166081.33</v>
      </c>
      <c r="AGN5" s="176">
        <v>2206075.5</v>
      </c>
      <c r="AGO5" s="176">
        <v>53460.509999999995</v>
      </c>
      <c r="AGP5" s="176">
        <v>370972.16000000003</v>
      </c>
      <c r="AGQ5" s="176">
        <v>39203714.29999999</v>
      </c>
      <c r="AGR5" s="176">
        <v>26700822.069999997</v>
      </c>
      <c r="AGS5" s="176">
        <v>958653.97</v>
      </c>
      <c r="AGT5" s="176">
        <v>1365206.09</v>
      </c>
      <c r="AGU5" s="176">
        <v>2526646.6999999997</v>
      </c>
      <c r="AGV5" s="176">
        <v>1257189.22</v>
      </c>
      <c r="AGW5" s="176">
        <v>674479.43</v>
      </c>
      <c r="AGX5" s="176">
        <v>3032270.71</v>
      </c>
      <c r="AGY5" s="176">
        <v>399676.95999999996</v>
      </c>
      <c r="AGZ5" s="176">
        <v>1085859.4999999998</v>
      </c>
      <c r="AHA5" s="176">
        <v>1269608.44</v>
      </c>
      <c r="AHB5" s="176">
        <v>715861.34</v>
      </c>
      <c r="AHC5" s="176">
        <v>855004.7699999999</v>
      </c>
      <c r="AHD5" s="176">
        <v>441872.94</v>
      </c>
      <c r="AHE5" s="176">
        <v>616642.46</v>
      </c>
      <c r="AHF5" s="176">
        <v>870835.79</v>
      </c>
      <c r="AHG5" s="176">
        <v>427326.52</v>
      </c>
      <c r="AHH5" s="176">
        <v>13981357.000000002</v>
      </c>
      <c r="AHI5" s="176">
        <v>1603730.17</v>
      </c>
      <c r="AHJ5" s="176">
        <v>752799.09000000008</v>
      </c>
      <c r="AHK5" s="176">
        <v>1302265.49</v>
      </c>
      <c r="AHL5" s="176">
        <v>1762113.85</v>
      </c>
      <c r="AHM5" s="176">
        <v>703303.76999999979</v>
      </c>
      <c r="AHN5" s="176">
        <v>672815.46000000008</v>
      </c>
      <c r="AHO5" s="176">
        <v>3835708057.819993</v>
      </c>
      <c r="AHQ5" s="230">
        <v>223542694.58000001</v>
      </c>
    </row>
    <row r="6" spans="1:901" x14ac:dyDescent="0.2">
      <c r="A6" s="174" t="s">
        <v>6</v>
      </c>
      <c r="B6" s="175" t="s">
        <v>7</v>
      </c>
      <c r="C6" s="176">
        <v>349479445.12</v>
      </c>
      <c r="D6" s="176">
        <v>46003481.32</v>
      </c>
      <c r="E6" s="176">
        <v>4297548.45</v>
      </c>
      <c r="F6" s="176">
        <v>4779801.1400000006</v>
      </c>
      <c r="G6" s="176">
        <v>7105075.1000000006</v>
      </c>
      <c r="H6" s="176">
        <v>4765490.93</v>
      </c>
      <c r="I6" s="176">
        <v>2570066.1999999997</v>
      </c>
      <c r="J6" s="176">
        <v>41927338.420000002</v>
      </c>
      <c r="K6" s="176">
        <v>4501549.08</v>
      </c>
      <c r="L6" s="176">
        <v>5910640.6400000006</v>
      </c>
      <c r="M6" s="176">
        <v>54640808.809999995</v>
      </c>
      <c r="N6" s="176">
        <v>4551092.04</v>
      </c>
      <c r="O6" s="176">
        <v>25287125.23</v>
      </c>
      <c r="P6" s="176">
        <v>10082379.879999999</v>
      </c>
      <c r="Q6" s="176">
        <v>4001742.7700000005</v>
      </c>
      <c r="R6" s="176">
        <v>4270375.3099999996</v>
      </c>
      <c r="S6" s="176">
        <v>1975920.96</v>
      </c>
      <c r="T6" s="176">
        <v>10010157.850000001</v>
      </c>
      <c r="U6" s="176">
        <v>1310446.8799999999</v>
      </c>
      <c r="V6" s="176">
        <v>3098388.68</v>
      </c>
      <c r="W6" s="176">
        <v>1904252.96</v>
      </c>
      <c r="X6" s="176">
        <v>2782177.06</v>
      </c>
      <c r="Y6" s="176">
        <v>1173583.99</v>
      </c>
      <c r="Z6" s="176">
        <v>989251.96</v>
      </c>
      <c r="AA6" s="176">
        <v>457913041</v>
      </c>
      <c r="AB6" s="176">
        <v>9608018.120000001</v>
      </c>
      <c r="AC6" s="176">
        <v>30984117.98</v>
      </c>
      <c r="AD6" s="176">
        <v>4206295.88</v>
      </c>
      <c r="AE6" s="176">
        <v>29587285.760000002</v>
      </c>
      <c r="AF6" s="176">
        <v>6735221.4800000014</v>
      </c>
      <c r="AG6" s="176">
        <v>13335218.68</v>
      </c>
      <c r="AH6" s="176">
        <v>4231512.6499999994</v>
      </c>
      <c r="AI6" s="176">
        <v>9254796.6300000008</v>
      </c>
      <c r="AJ6" s="176">
        <v>6802940.6100000003</v>
      </c>
      <c r="AK6" s="176">
        <v>3043477.6</v>
      </c>
      <c r="AL6" s="176">
        <v>6767770.2400000002</v>
      </c>
      <c r="AM6" s="176">
        <v>1190742.4400000002</v>
      </c>
      <c r="AN6" s="176">
        <v>6179717.9699999997</v>
      </c>
      <c r="AO6" s="176">
        <v>3400951.73</v>
      </c>
      <c r="AP6" s="176">
        <v>15382932.639999999</v>
      </c>
      <c r="AQ6" s="176">
        <v>22760769.539999999</v>
      </c>
      <c r="AR6" s="176">
        <v>2264951.9</v>
      </c>
      <c r="AS6" s="176">
        <v>237585051.55000001</v>
      </c>
      <c r="AT6" s="176">
        <v>17012102.32</v>
      </c>
      <c r="AU6" s="176">
        <v>6704577.2400000002</v>
      </c>
      <c r="AV6" s="176">
        <v>13894861.449999999</v>
      </c>
      <c r="AW6" s="176">
        <v>6956031.29</v>
      </c>
      <c r="AX6" s="176">
        <v>4907430.76</v>
      </c>
      <c r="AY6" s="176">
        <v>6220952.9100000001</v>
      </c>
      <c r="AZ6" s="176">
        <v>7706352.79</v>
      </c>
      <c r="BA6" s="176">
        <v>59533957.860000007</v>
      </c>
      <c r="BB6" s="176">
        <v>5013703.13</v>
      </c>
      <c r="BC6" s="176">
        <v>8374313.9699999997</v>
      </c>
      <c r="BD6" s="176">
        <v>21468174.219999999</v>
      </c>
      <c r="BE6" s="176">
        <v>3935420.93</v>
      </c>
      <c r="BF6" s="176">
        <v>2214588.4500000002</v>
      </c>
      <c r="BG6" s="176">
        <v>1535062.96</v>
      </c>
      <c r="BH6" s="176">
        <v>235341329.74000001</v>
      </c>
      <c r="BI6" s="176">
        <v>2611066.6399999997</v>
      </c>
      <c r="BJ6" s="176">
        <v>2973177.03</v>
      </c>
      <c r="BK6" s="176">
        <v>7203417.5499999998</v>
      </c>
      <c r="BL6" s="176">
        <v>15655529.700000001</v>
      </c>
      <c r="BM6" s="176">
        <v>12640590.759999998</v>
      </c>
      <c r="BN6" s="176">
        <v>4470327.8400000008</v>
      </c>
      <c r="BO6" s="176">
        <v>8585824.8699999992</v>
      </c>
      <c r="BP6" s="176">
        <v>3096196.5199999996</v>
      </c>
      <c r="BQ6" s="176">
        <v>2257695.92</v>
      </c>
      <c r="BR6" s="176">
        <v>1302068.25</v>
      </c>
      <c r="BS6" s="176">
        <v>1263883.8400000001</v>
      </c>
      <c r="BT6" s="176">
        <v>50730203.390000001</v>
      </c>
      <c r="BU6" s="176">
        <v>560525.11</v>
      </c>
      <c r="BV6" s="176">
        <v>3323484.5</v>
      </c>
      <c r="BW6" s="176">
        <v>200561453.43999997</v>
      </c>
      <c r="BX6" s="176">
        <v>86044619.260000005</v>
      </c>
      <c r="BY6" s="176">
        <v>7109522.8799999999</v>
      </c>
      <c r="BZ6" s="176">
        <v>7279933.2500000009</v>
      </c>
      <c r="CA6" s="176">
        <v>10234895.980000002</v>
      </c>
      <c r="CB6" s="176">
        <v>6737837.790000001</v>
      </c>
      <c r="CC6" s="176">
        <v>7205537.75</v>
      </c>
      <c r="CD6" s="176">
        <v>136111.66</v>
      </c>
      <c r="CE6" s="176">
        <v>253231</v>
      </c>
      <c r="CF6" s="176">
        <v>473421212.39999998</v>
      </c>
      <c r="CG6" s="176">
        <v>2494134.6800000002</v>
      </c>
      <c r="CH6" s="176">
        <v>23151437.159999996</v>
      </c>
      <c r="CI6" s="176">
        <v>3752594.07</v>
      </c>
      <c r="CJ6" s="176">
        <v>6075009.2599999998</v>
      </c>
      <c r="CK6" s="176">
        <v>7398486</v>
      </c>
      <c r="CL6" s="176">
        <v>5045189.32</v>
      </c>
      <c r="CM6" s="176">
        <v>13305966.26</v>
      </c>
      <c r="CN6" s="176">
        <v>3258160.49</v>
      </c>
      <c r="CO6" s="176">
        <v>4191152.2700000005</v>
      </c>
      <c r="CP6" s="176">
        <v>2258106.06</v>
      </c>
      <c r="CQ6" s="176">
        <v>9156265.6600000001</v>
      </c>
      <c r="CR6" s="176">
        <v>3177716</v>
      </c>
      <c r="CS6" s="176">
        <v>151421040.56000003</v>
      </c>
      <c r="CT6" s="176">
        <v>2703898.5100000002</v>
      </c>
      <c r="CU6" s="176">
        <v>5833316.0099999998</v>
      </c>
      <c r="CV6" s="176">
        <v>11310257.539999999</v>
      </c>
      <c r="CW6" s="176">
        <v>2275843.0100000002</v>
      </c>
      <c r="CX6" s="176">
        <v>13127014.18</v>
      </c>
      <c r="CY6" s="176">
        <v>3184706.18</v>
      </c>
      <c r="CZ6" s="176">
        <v>2719963.51</v>
      </c>
      <c r="DA6" s="176">
        <v>154060402.14000002</v>
      </c>
      <c r="DB6" s="176">
        <v>5690334.6099999994</v>
      </c>
      <c r="DC6" s="176">
        <v>51513955.499999993</v>
      </c>
      <c r="DD6" s="176">
        <v>28452477.729999997</v>
      </c>
      <c r="DE6" s="176">
        <v>4873356.95</v>
      </c>
      <c r="DF6" s="176">
        <v>14461639.300000001</v>
      </c>
      <c r="DG6" s="176">
        <v>7870464.0800000001</v>
      </c>
      <c r="DH6" s="176">
        <v>1413527.7599999998</v>
      </c>
      <c r="DI6" s="176">
        <v>3802048.3899999997</v>
      </c>
      <c r="DJ6" s="176">
        <v>3808230.3600000003</v>
      </c>
      <c r="DK6" s="176">
        <v>27779611.440000001</v>
      </c>
      <c r="DL6" s="176">
        <v>114730123.28999999</v>
      </c>
      <c r="DM6" s="176">
        <v>124201064.03</v>
      </c>
      <c r="DN6" s="176">
        <v>11782743.020000001</v>
      </c>
      <c r="DO6" s="176">
        <v>6794917.5999999996</v>
      </c>
      <c r="DP6" s="176">
        <v>14285353.510000002</v>
      </c>
      <c r="DQ6" s="176">
        <v>5599305.9300000006</v>
      </c>
      <c r="DR6" s="176">
        <v>3647397.4299999997</v>
      </c>
      <c r="DS6" s="176">
        <v>7033458.3199999994</v>
      </c>
      <c r="DT6" s="176">
        <v>1532126.98</v>
      </c>
      <c r="DU6" s="176">
        <v>562843984.61000013</v>
      </c>
      <c r="DV6" s="176">
        <v>7644801.2999999989</v>
      </c>
      <c r="DW6" s="176">
        <v>5798787.2999999998</v>
      </c>
      <c r="DX6" s="176">
        <v>24045051.02</v>
      </c>
      <c r="DY6" s="176">
        <v>12616589.48</v>
      </c>
      <c r="DZ6" s="176">
        <v>11979072.23</v>
      </c>
      <c r="EA6" s="176">
        <v>18674097.789999999</v>
      </c>
      <c r="EB6" s="176">
        <v>4935447.3800000008</v>
      </c>
      <c r="EC6" s="176">
        <v>16100509.32</v>
      </c>
      <c r="ED6" s="176">
        <v>93621969.719999984</v>
      </c>
      <c r="EE6" s="176">
        <v>81237935.620000005</v>
      </c>
      <c r="EF6" s="176">
        <v>4855277.22</v>
      </c>
      <c r="EG6" s="176">
        <v>7501224.2800000003</v>
      </c>
      <c r="EH6" s="176">
        <v>8359604.1499999994</v>
      </c>
      <c r="EI6" s="176">
        <v>9188129.5100000016</v>
      </c>
      <c r="EJ6" s="176">
        <v>22604828.780000001</v>
      </c>
      <c r="EK6" s="176">
        <v>6012636.7199999997</v>
      </c>
      <c r="EL6" s="176">
        <v>8827550.4699999988</v>
      </c>
      <c r="EM6" s="176">
        <v>342165406.69</v>
      </c>
      <c r="EN6" s="176">
        <v>8330957.6799999997</v>
      </c>
      <c r="EO6" s="176">
        <v>4620961.05</v>
      </c>
      <c r="EP6" s="176">
        <v>8856178.459999999</v>
      </c>
      <c r="EQ6" s="176">
        <v>3561684.0700000003</v>
      </c>
      <c r="ER6" s="176">
        <v>3237122.3</v>
      </c>
      <c r="ES6" s="176">
        <v>8484583</v>
      </c>
      <c r="ET6" s="176">
        <v>20017867.289999999</v>
      </c>
      <c r="EU6" s="176">
        <v>4074664.22</v>
      </c>
      <c r="EV6" s="176">
        <v>116780300.23999999</v>
      </c>
      <c r="EW6" s="176">
        <v>2544617.4700000002</v>
      </c>
      <c r="EX6" s="176">
        <v>4575753.1500000004</v>
      </c>
      <c r="EY6" s="176">
        <v>5760904.3500000006</v>
      </c>
      <c r="EZ6" s="176">
        <v>9294805.7699999996</v>
      </c>
      <c r="FA6" s="176">
        <v>18145394.919999998</v>
      </c>
      <c r="FB6" s="176">
        <v>8779377.9000000004</v>
      </c>
      <c r="FC6" s="176">
        <v>6374036.3999999994</v>
      </c>
      <c r="FD6" s="176">
        <v>4634337.41</v>
      </c>
      <c r="FE6" s="176">
        <v>2786544.19</v>
      </c>
      <c r="FF6" s="176">
        <v>6079710.5200000005</v>
      </c>
      <c r="FG6" s="176">
        <v>1450340.59</v>
      </c>
      <c r="FH6" s="176">
        <v>113419029.55</v>
      </c>
      <c r="FI6" s="176">
        <v>5124808.8499999996</v>
      </c>
      <c r="FJ6" s="176">
        <v>6512379.0299999993</v>
      </c>
      <c r="FK6" s="176">
        <v>6001067.6900000004</v>
      </c>
      <c r="FL6" s="176">
        <v>12038356.369999999</v>
      </c>
      <c r="FM6" s="176">
        <v>5741096.0499999998</v>
      </c>
      <c r="FN6" s="176">
        <v>2383206.77</v>
      </c>
      <c r="FO6" s="176">
        <v>693043.24</v>
      </c>
      <c r="FP6" s="176">
        <v>325916785.86999995</v>
      </c>
      <c r="FQ6" s="176">
        <v>11218748.290000001</v>
      </c>
      <c r="FR6" s="176">
        <v>14140239.209999999</v>
      </c>
      <c r="FS6" s="176">
        <v>6947474.9199999999</v>
      </c>
      <c r="FT6" s="176">
        <v>10882097.23</v>
      </c>
      <c r="FU6" s="176">
        <v>8128906.71</v>
      </c>
      <c r="FV6" s="176">
        <v>17813144.410000004</v>
      </c>
      <c r="FW6" s="176">
        <v>9723890.8200000003</v>
      </c>
      <c r="FX6" s="176">
        <v>4829323.42</v>
      </c>
      <c r="FY6" s="176">
        <v>11027947.379999999</v>
      </c>
      <c r="FZ6" s="176">
        <v>14197917.189999999</v>
      </c>
      <c r="GA6" s="176">
        <v>6446044.2400000002</v>
      </c>
      <c r="GB6" s="176">
        <v>2109395.5699999998</v>
      </c>
      <c r="GC6" s="176">
        <v>997815</v>
      </c>
      <c r="GD6" s="176">
        <v>182041919.88</v>
      </c>
      <c r="GE6" s="176">
        <v>3753916.2100000004</v>
      </c>
      <c r="GF6" s="176">
        <v>3627695.4600000004</v>
      </c>
      <c r="GG6" s="176">
        <v>36523565.079999998</v>
      </c>
      <c r="GH6" s="176">
        <v>9326095.4600000009</v>
      </c>
      <c r="GI6" s="176">
        <v>6902822.2300000004</v>
      </c>
      <c r="GJ6" s="176">
        <v>7158212.54</v>
      </c>
      <c r="GK6" s="176">
        <v>30329388.939999998</v>
      </c>
      <c r="GL6" s="176">
        <v>2827970.2</v>
      </c>
      <c r="GM6" s="176">
        <v>1804023.45</v>
      </c>
      <c r="GN6" s="176">
        <v>789750.75</v>
      </c>
      <c r="GO6" s="176">
        <v>1251962.55</v>
      </c>
      <c r="GP6" s="176">
        <v>122397112.05</v>
      </c>
      <c r="GQ6" s="176">
        <v>38644062.25</v>
      </c>
      <c r="GR6" s="176">
        <v>7835540.2599999998</v>
      </c>
      <c r="GS6" s="176">
        <v>33638359.020000003</v>
      </c>
      <c r="GT6" s="176">
        <v>4881023.46</v>
      </c>
      <c r="GU6" s="176">
        <v>8059973.0499999998</v>
      </c>
      <c r="GV6" s="176">
        <v>8276330.3699999992</v>
      </c>
      <c r="GW6" s="176">
        <v>3425067.5700000003</v>
      </c>
      <c r="GX6" s="176">
        <v>111514594.14999999</v>
      </c>
      <c r="GY6" s="176">
        <v>20107528.579999998</v>
      </c>
      <c r="GZ6" s="176">
        <v>12924692.630000001</v>
      </c>
      <c r="HA6" s="176">
        <v>7799859.1700000009</v>
      </c>
      <c r="HB6" s="176">
        <v>351252470.26999998</v>
      </c>
      <c r="HC6" s="176">
        <v>19750351.600000001</v>
      </c>
      <c r="HD6" s="176">
        <v>15515329.810000001</v>
      </c>
      <c r="HE6" s="176">
        <v>10788969.73</v>
      </c>
      <c r="HF6" s="176">
        <v>9869688.6100000013</v>
      </c>
      <c r="HG6" s="176">
        <v>43101101.410000004</v>
      </c>
      <c r="HH6" s="176">
        <v>1735165.66</v>
      </c>
      <c r="HI6" s="176">
        <v>61702182.739999995</v>
      </c>
      <c r="HJ6" s="176">
        <v>3279722.7600000002</v>
      </c>
      <c r="HK6" s="176">
        <v>3572621.77</v>
      </c>
      <c r="HL6" s="176">
        <v>3177079.59</v>
      </c>
      <c r="HM6" s="176">
        <v>3445541.3800000004</v>
      </c>
      <c r="HN6" s="176">
        <v>4538979.3</v>
      </c>
      <c r="HO6" s="176">
        <v>4594600.4899999993</v>
      </c>
      <c r="HP6" s="176">
        <v>1366603.04</v>
      </c>
      <c r="HQ6" s="176">
        <v>204157565.69999999</v>
      </c>
      <c r="HR6" s="176">
        <v>33988209.959999993</v>
      </c>
      <c r="HS6" s="176">
        <v>6578627.1500000004</v>
      </c>
      <c r="HT6" s="176">
        <v>4881070.1500000004</v>
      </c>
      <c r="HU6" s="176">
        <v>5608103.5</v>
      </c>
      <c r="HV6" s="176">
        <v>4202809.6399999997</v>
      </c>
      <c r="HW6" s="176">
        <v>8055921.9000000004</v>
      </c>
      <c r="HX6" s="176">
        <v>7659769.7700000005</v>
      </c>
      <c r="HY6" s="176">
        <v>5851796.9900000002</v>
      </c>
      <c r="HZ6" s="176">
        <v>6682333.2700000005</v>
      </c>
      <c r="IA6" s="176">
        <v>4371061.4300000006</v>
      </c>
      <c r="IB6" s="176">
        <v>5053173.21</v>
      </c>
      <c r="IC6" s="176">
        <v>1725674.7300000002</v>
      </c>
      <c r="ID6" s="176">
        <v>8178597.5800000001</v>
      </c>
      <c r="IE6" s="176">
        <v>4229704.74</v>
      </c>
      <c r="IF6" s="176">
        <v>5333694.419999999</v>
      </c>
      <c r="IG6" s="176">
        <v>233536693.22999999</v>
      </c>
      <c r="IH6" s="176">
        <v>62972459.669999994</v>
      </c>
      <c r="II6" s="176">
        <v>5396144.0199999996</v>
      </c>
      <c r="IJ6" s="176">
        <v>13738099.969999999</v>
      </c>
      <c r="IK6" s="176">
        <v>23342458.589999996</v>
      </c>
      <c r="IL6" s="176">
        <v>10792079.029999999</v>
      </c>
      <c r="IM6" s="176">
        <v>3268403.4</v>
      </c>
      <c r="IN6" s="176">
        <v>2886744.8200000003</v>
      </c>
      <c r="IO6" s="176">
        <v>2118421.6</v>
      </c>
      <c r="IP6" s="176">
        <v>2094000.7000000002</v>
      </c>
      <c r="IQ6" s="176">
        <v>4336173.45</v>
      </c>
      <c r="IR6" s="176">
        <v>304175845.56</v>
      </c>
      <c r="IS6" s="176">
        <v>76013853</v>
      </c>
      <c r="IT6" s="176">
        <v>12220237.51</v>
      </c>
      <c r="IU6" s="176">
        <v>5052534</v>
      </c>
      <c r="IV6" s="176">
        <v>4918002.6999999993</v>
      </c>
      <c r="IW6" s="176">
        <v>3358210.52</v>
      </c>
      <c r="IX6" s="176">
        <v>6076978.4300000006</v>
      </c>
      <c r="IY6" s="176">
        <v>1810457.47</v>
      </c>
      <c r="IZ6" s="176">
        <v>7102183.54</v>
      </c>
      <c r="JA6" s="176">
        <v>16463742.33</v>
      </c>
      <c r="JB6" s="176">
        <v>5233284</v>
      </c>
      <c r="JC6" s="176">
        <v>3896550.21</v>
      </c>
      <c r="JD6" s="176">
        <v>143644119.12</v>
      </c>
      <c r="JE6" s="176">
        <v>41291808.020000003</v>
      </c>
      <c r="JF6" s="176">
        <v>5712994.3700000001</v>
      </c>
      <c r="JG6" s="176">
        <v>3709278.3000000003</v>
      </c>
      <c r="JH6" s="176">
        <v>6110780.75</v>
      </c>
      <c r="JI6" s="176">
        <v>5182665.7100000009</v>
      </c>
      <c r="JJ6" s="176">
        <v>115592062.51000001</v>
      </c>
      <c r="JK6" s="176">
        <v>7798061.0800000001</v>
      </c>
      <c r="JL6" s="176">
        <v>10593495.08</v>
      </c>
      <c r="JM6" s="176">
        <v>19283583.790000003</v>
      </c>
      <c r="JN6" s="176">
        <v>5802657.379999999</v>
      </c>
      <c r="JO6" s="176">
        <v>20951360.5</v>
      </c>
      <c r="JP6" s="176">
        <v>4470863.8400000008</v>
      </c>
      <c r="JQ6" s="176">
        <v>198333219.51000002</v>
      </c>
      <c r="JR6" s="176">
        <v>7364673.7300000004</v>
      </c>
      <c r="JS6" s="176">
        <v>3747999.09</v>
      </c>
      <c r="JT6" s="176">
        <v>18578886.599999998</v>
      </c>
      <c r="JU6" s="176">
        <v>29535342.25</v>
      </c>
      <c r="JV6" s="176">
        <v>22758125.02</v>
      </c>
      <c r="JW6" s="176">
        <v>5119360.46</v>
      </c>
      <c r="JX6" s="176">
        <v>4826426.92</v>
      </c>
      <c r="JY6" s="176">
        <v>269014620.35000002</v>
      </c>
      <c r="JZ6" s="176">
        <v>60341879.740000002</v>
      </c>
      <c r="KA6" s="176">
        <v>6694414.71</v>
      </c>
      <c r="KB6" s="176">
        <v>2490368.2199999997</v>
      </c>
      <c r="KC6" s="176">
        <v>11228984.779999999</v>
      </c>
      <c r="KD6" s="176">
        <v>2396172.61</v>
      </c>
      <c r="KE6" s="176">
        <v>43290054.229999997</v>
      </c>
      <c r="KF6" s="176">
        <v>8189655.7199999997</v>
      </c>
      <c r="KG6" s="176">
        <v>3242672.93</v>
      </c>
      <c r="KH6" s="176">
        <v>15036009.83</v>
      </c>
      <c r="KI6" s="176">
        <v>3432540.5600000005</v>
      </c>
      <c r="KJ6" s="176">
        <v>12025883.410000002</v>
      </c>
      <c r="KK6" s="176">
        <v>3475224.85</v>
      </c>
      <c r="KL6" s="176">
        <v>963901.85000000009</v>
      </c>
      <c r="KM6" s="176">
        <v>3517875.61</v>
      </c>
      <c r="KN6" s="176">
        <v>289373421.99999994</v>
      </c>
      <c r="KO6" s="176">
        <v>15882142.960000001</v>
      </c>
      <c r="KP6" s="176">
        <v>7125381.2999999998</v>
      </c>
      <c r="KQ6" s="176">
        <v>13735530.550000001</v>
      </c>
      <c r="KR6" s="176">
        <v>24121397.530000001</v>
      </c>
      <c r="KS6" s="176">
        <v>5235251.37</v>
      </c>
      <c r="KT6" s="176">
        <v>33379395.439999998</v>
      </c>
      <c r="KU6" s="176">
        <v>7219511.0299999993</v>
      </c>
      <c r="KV6" s="176">
        <v>8382146.1199999992</v>
      </c>
      <c r="KW6" s="176">
        <v>87469061.530000016</v>
      </c>
      <c r="KX6" s="176">
        <v>6678539.6700000009</v>
      </c>
      <c r="KY6" s="176">
        <v>7216831.9299999997</v>
      </c>
      <c r="KZ6" s="176">
        <v>22061728.039999995</v>
      </c>
      <c r="LA6" s="176">
        <v>4396519.96</v>
      </c>
      <c r="LB6" s="176">
        <v>12545089.600000001</v>
      </c>
      <c r="LC6" s="176">
        <v>163547856.64999998</v>
      </c>
      <c r="LD6" s="176">
        <v>12556961.08</v>
      </c>
      <c r="LE6" s="176">
        <v>579959255.32999992</v>
      </c>
      <c r="LF6" s="176">
        <v>47488046.150000006</v>
      </c>
      <c r="LG6" s="176">
        <v>62951614.729999997</v>
      </c>
      <c r="LH6" s="176">
        <v>82199238.589999989</v>
      </c>
      <c r="LI6" s="176">
        <v>10480336</v>
      </c>
      <c r="LJ6" s="176">
        <v>7600114.5</v>
      </c>
      <c r="LK6" s="176">
        <v>4850522.43</v>
      </c>
      <c r="LL6" s="176">
        <v>8417265.459999999</v>
      </c>
      <c r="LM6" s="176">
        <v>14026038.58</v>
      </c>
      <c r="LN6" s="176">
        <v>11144397.75</v>
      </c>
      <c r="LO6" s="176">
        <v>1607156.92</v>
      </c>
      <c r="LP6" s="176">
        <v>89321366.660000011</v>
      </c>
      <c r="LQ6" s="176">
        <v>18568424.07</v>
      </c>
      <c r="LR6" s="176">
        <v>8031968.1299999999</v>
      </c>
      <c r="LS6" s="176">
        <v>186062330.75</v>
      </c>
      <c r="LT6" s="176">
        <v>62287554.230000004</v>
      </c>
      <c r="LU6" s="176">
        <v>285622663.63999999</v>
      </c>
      <c r="LV6" s="176">
        <v>62028767.82</v>
      </c>
      <c r="LW6" s="176">
        <v>34059498.350000001</v>
      </c>
      <c r="LX6" s="176">
        <v>15880407.949999999</v>
      </c>
      <c r="LY6" s="176">
        <v>22780427.300000001</v>
      </c>
      <c r="LZ6" s="176">
        <v>25187884.899999999</v>
      </c>
      <c r="MA6" s="176">
        <v>28752469.579999998</v>
      </c>
      <c r="MB6" s="176">
        <v>46278380.390000001</v>
      </c>
      <c r="MC6" s="176">
        <v>33586024.850000001</v>
      </c>
      <c r="MD6" s="176">
        <v>6862239.7400000002</v>
      </c>
      <c r="ME6" s="176">
        <v>305486776.75</v>
      </c>
      <c r="MF6" s="176">
        <v>8424145.2199999988</v>
      </c>
      <c r="MG6" s="176">
        <v>5460645.2300000004</v>
      </c>
      <c r="MH6" s="176">
        <v>2670347.58</v>
      </c>
      <c r="MI6" s="176">
        <v>3682814</v>
      </c>
      <c r="MJ6" s="176">
        <v>6419866.0800000001</v>
      </c>
      <c r="MK6" s="176">
        <v>5629797.6800000006</v>
      </c>
      <c r="ML6" s="176">
        <v>7151504.5499999998</v>
      </c>
      <c r="MM6" s="176">
        <v>7073782.0300000003</v>
      </c>
      <c r="MN6" s="176">
        <v>2501548.69</v>
      </c>
      <c r="MO6" s="176">
        <v>5696499.2600000007</v>
      </c>
      <c r="MP6" s="176">
        <v>4371909.580000001</v>
      </c>
      <c r="MQ6" s="176">
        <v>138627528.04999998</v>
      </c>
      <c r="MR6" s="176">
        <v>2618596.96</v>
      </c>
      <c r="MS6" s="176">
        <v>10728743.800000001</v>
      </c>
      <c r="MT6" s="176">
        <v>5476717.4999999991</v>
      </c>
      <c r="MU6" s="176">
        <v>7764244.9800000014</v>
      </c>
      <c r="MV6" s="176">
        <v>21179211.989999998</v>
      </c>
      <c r="MW6" s="176">
        <v>25211115.349999998</v>
      </c>
      <c r="MX6" s="176">
        <v>7548964.1600000001</v>
      </c>
      <c r="MY6" s="176">
        <v>6271562.6300000008</v>
      </c>
      <c r="MZ6" s="176">
        <v>1472695.7399999998</v>
      </c>
      <c r="NA6" s="176">
        <v>1162543.29</v>
      </c>
      <c r="NB6" s="176">
        <v>341006052.69</v>
      </c>
      <c r="NC6" s="176">
        <v>14213028.920000002</v>
      </c>
      <c r="ND6" s="176">
        <v>1921907.82</v>
      </c>
      <c r="NE6" s="176">
        <v>27190935.520000003</v>
      </c>
      <c r="NF6" s="176">
        <v>3340931.7600000002</v>
      </c>
      <c r="NG6" s="176">
        <v>8305134.8099999996</v>
      </c>
      <c r="NH6" s="176">
        <v>42052711.439999998</v>
      </c>
      <c r="NI6" s="176">
        <v>8508422.3900000006</v>
      </c>
      <c r="NJ6" s="176">
        <v>827217.77</v>
      </c>
      <c r="NK6" s="176">
        <v>4664483.72</v>
      </c>
      <c r="NL6" s="176">
        <v>3738602.96</v>
      </c>
      <c r="NM6" s="176">
        <v>2625655.88</v>
      </c>
      <c r="NN6" s="176">
        <v>89994692.709999993</v>
      </c>
      <c r="NO6" s="176">
        <v>5394539.3799999999</v>
      </c>
      <c r="NP6" s="176">
        <v>4114177.24</v>
      </c>
      <c r="NQ6" s="176">
        <v>5072208.4799999986</v>
      </c>
      <c r="NR6" s="176">
        <v>10552520.07</v>
      </c>
      <c r="NS6" s="176">
        <v>546244.68999999994</v>
      </c>
      <c r="NT6" s="176">
        <v>1097599.76</v>
      </c>
      <c r="NU6" s="176">
        <v>174942306.05000001</v>
      </c>
      <c r="NV6" s="176">
        <v>24058481.98</v>
      </c>
      <c r="NW6" s="176">
        <v>3036813.46</v>
      </c>
      <c r="NX6" s="176">
        <v>2902420.16</v>
      </c>
      <c r="NY6" s="176">
        <v>4088471.5</v>
      </c>
      <c r="NZ6" s="176">
        <v>3272439.7600000002</v>
      </c>
      <c r="OA6" s="176">
        <v>3131496.1399999997</v>
      </c>
      <c r="OB6" s="176">
        <v>145357337.97</v>
      </c>
      <c r="OC6" s="176">
        <v>6213281.1399999997</v>
      </c>
      <c r="OD6" s="176">
        <v>2956483.29</v>
      </c>
      <c r="OE6" s="176">
        <v>25506823.349999998</v>
      </c>
      <c r="OF6" s="176">
        <v>9737656.3000000007</v>
      </c>
      <c r="OG6" s="176">
        <v>7046743.9100000001</v>
      </c>
      <c r="OH6" s="176">
        <v>6106274.54</v>
      </c>
      <c r="OI6" s="176">
        <v>2128143.8600000003</v>
      </c>
      <c r="OJ6" s="176">
        <v>787921</v>
      </c>
      <c r="OK6" s="176">
        <v>134591040.40000001</v>
      </c>
      <c r="OL6" s="176">
        <v>23850081.309999999</v>
      </c>
      <c r="OM6" s="176">
        <v>41178114.82</v>
      </c>
      <c r="ON6" s="176">
        <v>5109598.1199999992</v>
      </c>
      <c r="OO6" s="176">
        <v>4223629.53</v>
      </c>
      <c r="OP6" s="176">
        <v>643007.44000000006</v>
      </c>
      <c r="OQ6" s="176">
        <v>99307633.859999985</v>
      </c>
      <c r="OR6" s="176">
        <v>2984107.66</v>
      </c>
      <c r="OS6" s="176">
        <v>4287001.1400000006</v>
      </c>
      <c r="OT6" s="176">
        <v>5010784.0999999996</v>
      </c>
      <c r="OU6" s="176">
        <v>10935363.85</v>
      </c>
      <c r="OV6" s="176">
        <v>36743960.920000002</v>
      </c>
      <c r="OW6" s="176">
        <v>2771721.96</v>
      </c>
      <c r="OX6" s="176">
        <v>166547.04999999999</v>
      </c>
      <c r="OY6" s="176">
        <v>1825704.5499999998</v>
      </c>
      <c r="OZ6" s="176">
        <v>163972040.73999998</v>
      </c>
      <c r="PA6" s="176">
        <v>4033736.3699999996</v>
      </c>
      <c r="PB6" s="176">
        <v>40472726.020000003</v>
      </c>
      <c r="PC6" s="176">
        <v>4351507.7799999993</v>
      </c>
      <c r="PD6" s="176">
        <v>24333092.469999999</v>
      </c>
      <c r="PE6" s="176">
        <v>20519068.199999999</v>
      </c>
      <c r="PF6" s="176">
        <v>4683531.8899999997</v>
      </c>
      <c r="PG6" s="176">
        <v>3601040.4199999995</v>
      </c>
      <c r="PH6" s="176">
        <v>13738874.33</v>
      </c>
      <c r="PI6" s="176">
        <v>6206546.9600000009</v>
      </c>
      <c r="PJ6" s="176">
        <v>13556597.520000001</v>
      </c>
      <c r="PK6" s="176">
        <v>30457206.450000003</v>
      </c>
      <c r="PL6" s="176">
        <v>5240006</v>
      </c>
      <c r="PM6" s="176">
        <v>46414740.850000001</v>
      </c>
      <c r="PN6" s="176">
        <v>5218294.01</v>
      </c>
      <c r="PO6" s="176">
        <v>1872101.8</v>
      </c>
      <c r="PP6" s="176">
        <v>1122568.33</v>
      </c>
      <c r="PQ6" s="176">
        <v>1457738.9</v>
      </c>
      <c r="PR6" s="176">
        <v>417299799.22000003</v>
      </c>
      <c r="PS6" s="176">
        <v>5654210.0600000005</v>
      </c>
      <c r="PT6" s="176">
        <v>4413125.3899999997</v>
      </c>
      <c r="PU6" s="176">
        <v>10199300.310000001</v>
      </c>
      <c r="PV6" s="176">
        <v>74609278.019999996</v>
      </c>
      <c r="PW6" s="176">
        <v>4572691.51</v>
      </c>
      <c r="PX6" s="176">
        <v>19637696.010000002</v>
      </c>
      <c r="PY6" s="176">
        <v>4230565.5599999996</v>
      </c>
      <c r="PZ6" s="176">
        <v>29748154.429999996</v>
      </c>
      <c r="QA6" s="176">
        <v>3151326.3600000003</v>
      </c>
      <c r="QB6" s="176">
        <v>35497277.590000004</v>
      </c>
      <c r="QC6" s="176">
        <v>4883275.78</v>
      </c>
      <c r="QD6" s="176">
        <v>15493917.98</v>
      </c>
      <c r="QE6" s="176">
        <v>9764369.5299999993</v>
      </c>
      <c r="QF6" s="176">
        <v>9696444.709999999</v>
      </c>
      <c r="QG6" s="176">
        <v>19629124.979999997</v>
      </c>
      <c r="QH6" s="176">
        <v>9257599.4399999995</v>
      </c>
      <c r="QI6" s="176">
        <v>4174114.73</v>
      </c>
      <c r="QJ6" s="176">
        <v>2349117.2699999996</v>
      </c>
      <c r="QK6" s="176">
        <v>23353122.359999999</v>
      </c>
      <c r="QL6" s="176">
        <v>24306113.559999999</v>
      </c>
      <c r="QM6" s="176">
        <v>3489864.66</v>
      </c>
      <c r="QN6" s="176">
        <v>910073.75</v>
      </c>
      <c r="QO6" s="176">
        <v>1457213</v>
      </c>
      <c r="QP6" s="176">
        <v>1729560.18</v>
      </c>
      <c r="QQ6" s="176"/>
      <c r="QR6" s="176">
        <v>227334948.80999997</v>
      </c>
      <c r="QS6" s="176">
        <v>3845566.5600000005</v>
      </c>
      <c r="QT6" s="176">
        <v>35194021.810000002</v>
      </c>
      <c r="QU6" s="176">
        <v>8131316.8900000006</v>
      </c>
      <c r="QV6" s="176">
        <v>6895890.3999999994</v>
      </c>
      <c r="QW6" s="176">
        <v>34275002.340000004</v>
      </c>
      <c r="QX6" s="176">
        <v>5083850</v>
      </c>
      <c r="QY6" s="176">
        <v>11902995.76</v>
      </c>
      <c r="QZ6" s="176">
        <v>32126816.91</v>
      </c>
      <c r="RA6" s="176">
        <v>4618386.3100000005</v>
      </c>
      <c r="RB6" s="176">
        <v>3179174.4099999997</v>
      </c>
      <c r="RC6" s="176">
        <v>1842915</v>
      </c>
      <c r="RD6" s="176">
        <v>952262.19</v>
      </c>
      <c r="RE6" s="176">
        <v>360127301.52999997</v>
      </c>
      <c r="RF6" s="176">
        <v>26739254.370000001</v>
      </c>
      <c r="RG6" s="176">
        <v>19022536.66</v>
      </c>
      <c r="RH6" s="176">
        <v>12878544.360000001</v>
      </c>
      <c r="RI6" s="176">
        <v>5626056.7299999995</v>
      </c>
      <c r="RJ6" s="176">
        <v>18631358.970000003</v>
      </c>
      <c r="RK6" s="176">
        <v>23158285.770000003</v>
      </c>
      <c r="RL6" s="176">
        <v>3714800.1499999994</v>
      </c>
      <c r="RM6" s="176">
        <v>12309206.35</v>
      </c>
      <c r="RN6" s="176">
        <v>22177263.490000002</v>
      </c>
      <c r="RO6" s="176">
        <v>33160899.260000002</v>
      </c>
      <c r="RP6" s="176">
        <v>5598793.1699999999</v>
      </c>
      <c r="RQ6" s="176">
        <v>3942238.29</v>
      </c>
      <c r="RR6" s="176">
        <v>7212493.1400000006</v>
      </c>
      <c r="RS6" s="176">
        <v>4226611.05</v>
      </c>
      <c r="RT6" s="176">
        <v>7195703.0700000003</v>
      </c>
      <c r="RU6" s="176">
        <v>5637225.1800000006</v>
      </c>
      <c r="RV6" s="176">
        <v>2307913.02</v>
      </c>
      <c r="RW6" s="176">
        <v>2035595.0499999998</v>
      </c>
      <c r="RX6" s="176">
        <v>1980057.82</v>
      </c>
      <c r="RY6" s="176">
        <v>148620427.28000003</v>
      </c>
      <c r="RZ6" s="176">
        <v>2331297.4700000002</v>
      </c>
      <c r="SA6" s="176">
        <v>7119919.29</v>
      </c>
      <c r="SB6" s="176">
        <v>3496906.5900000003</v>
      </c>
      <c r="SC6" s="176">
        <v>2360765.91</v>
      </c>
      <c r="SD6" s="176">
        <v>2776211.59</v>
      </c>
      <c r="SE6" s="176">
        <v>6165561.6899999995</v>
      </c>
      <c r="SF6" s="176">
        <v>22789019.199999999</v>
      </c>
      <c r="SG6" s="176">
        <v>4543378.04</v>
      </c>
      <c r="SH6" s="176">
        <v>3497554.77</v>
      </c>
      <c r="SI6" s="176">
        <v>3258022.54</v>
      </c>
      <c r="SJ6" s="176">
        <v>14255545.220000001</v>
      </c>
      <c r="SK6" s="176">
        <v>3813437.28</v>
      </c>
      <c r="SL6" s="176">
        <v>2758734.1399999997</v>
      </c>
      <c r="SM6" s="176">
        <v>97703204.359999999</v>
      </c>
      <c r="SN6" s="176">
        <v>10464857.709999999</v>
      </c>
      <c r="SO6" s="176">
        <v>5552098.5800000001</v>
      </c>
      <c r="SP6" s="176">
        <v>4790993.87</v>
      </c>
      <c r="SQ6" s="176">
        <v>1895536.49</v>
      </c>
      <c r="SR6" s="176">
        <v>14962834.950000001</v>
      </c>
      <c r="SS6" s="176">
        <v>3539181.9</v>
      </c>
      <c r="ST6" s="176">
        <v>13147832.060000001</v>
      </c>
      <c r="SU6" s="176">
        <v>4054134.72</v>
      </c>
      <c r="SV6" s="176">
        <v>2865692.6500000004</v>
      </c>
      <c r="SW6" s="176">
        <v>28877638.369999997</v>
      </c>
      <c r="SX6" s="176">
        <v>932450.99</v>
      </c>
      <c r="SY6" s="176">
        <v>52335113.579999991</v>
      </c>
      <c r="SZ6" s="176">
        <v>5396789.5499999998</v>
      </c>
      <c r="TA6" s="176">
        <v>5462128.2699999996</v>
      </c>
      <c r="TB6" s="176">
        <v>17404699.809999999</v>
      </c>
      <c r="TC6" s="176">
        <v>5817378.6299999999</v>
      </c>
      <c r="TD6" s="176">
        <v>6413025.1600000001</v>
      </c>
      <c r="TE6" s="176">
        <v>4740871</v>
      </c>
      <c r="TF6" s="176">
        <v>2472210.38</v>
      </c>
      <c r="TG6" s="176">
        <v>303243151.56</v>
      </c>
      <c r="TH6" s="176">
        <v>3445554.5900000003</v>
      </c>
      <c r="TI6" s="176">
        <v>3824355.13</v>
      </c>
      <c r="TJ6" s="176">
        <v>15445953.539999999</v>
      </c>
      <c r="TK6" s="176">
        <v>14668083.170000002</v>
      </c>
      <c r="TL6" s="176">
        <v>8071675.3700000001</v>
      </c>
      <c r="TM6" s="176">
        <v>1937361.8299999998</v>
      </c>
      <c r="TN6" s="176">
        <v>33953431.969999999</v>
      </c>
      <c r="TO6" s="176">
        <v>5001817.78</v>
      </c>
      <c r="TP6" s="176">
        <v>19526889.380000003</v>
      </c>
      <c r="TQ6" s="176">
        <v>13409833.250000002</v>
      </c>
      <c r="TR6" s="176">
        <v>3185272.85</v>
      </c>
      <c r="TS6" s="176">
        <v>2508219.9200000004</v>
      </c>
      <c r="TT6" s="176">
        <v>8117717.3399999989</v>
      </c>
      <c r="TU6" s="176">
        <v>3454950.31</v>
      </c>
      <c r="TV6" s="176">
        <v>3084888.43</v>
      </c>
      <c r="TW6" s="176">
        <v>65915500.959999993</v>
      </c>
      <c r="TX6" s="176">
        <v>3662674.1</v>
      </c>
      <c r="TY6" s="176">
        <v>161523157.52000001</v>
      </c>
      <c r="TZ6" s="176">
        <v>15257545.280000001</v>
      </c>
      <c r="UA6" s="176">
        <v>4759094.92</v>
      </c>
      <c r="UB6" s="176">
        <v>3621264.21</v>
      </c>
      <c r="UC6" s="176">
        <v>78769286.050000012</v>
      </c>
      <c r="UD6" s="176">
        <v>1803630.78</v>
      </c>
      <c r="UE6" s="176">
        <v>1322584.1399999999</v>
      </c>
      <c r="UF6" s="176">
        <v>1930109.58</v>
      </c>
      <c r="UG6" s="176">
        <v>2490434.1199999996</v>
      </c>
      <c r="UH6" s="176">
        <v>83646515.609999999</v>
      </c>
      <c r="UI6" s="176">
        <v>9543480.7799999993</v>
      </c>
      <c r="UJ6" s="176">
        <v>7092565.0700000003</v>
      </c>
      <c r="UK6" s="176">
        <v>10639547.610000001</v>
      </c>
      <c r="UL6" s="176">
        <v>5076705.0599999996</v>
      </c>
      <c r="UM6" s="176">
        <v>4537116.13</v>
      </c>
      <c r="UN6" s="176">
        <v>538030242.19000006</v>
      </c>
      <c r="UO6" s="176">
        <v>5900805.79</v>
      </c>
      <c r="UP6" s="176">
        <v>5575532.9299999988</v>
      </c>
      <c r="UQ6" s="176">
        <v>56331277.729999997</v>
      </c>
      <c r="UR6" s="176">
        <v>1657503.97</v>
      </c>
      <c r="US6" s="176">
        <v>4041276.79</v>
      </c>
      <c r="UT6" s="176">
        <v>22135085.189999998</v>
      </c>
      <c r="UU6" s="176">
        <v>3227822.89</v>
      </c>
      <c r="UV6" s="176">
        <v>2941568.92</v>
      </c>
      <c r="UW6" s="176">
        <v>6709982.7299999995</v>
      </c>
      <c r="UX6" s="176">
        <v>6620916.4399999995</v>
      </c>
      <c r="UY6" s="176">
        <v>17959361.189999998</v>
      </c>
      <c r="UZ6" s="176">
        <v>4907489.9600000009</v>
      </c>
      <c r="VA6" s="176">
        <v>14640613.41</v>
      </c>
      <c r="VB6" s="176">
        <v>3343332.62</v>
      </c>
      <c r="VC6" s="176">
        <v>2970586.26</v>
      </c>
      <c r="VD6" s="176">
        <v>1815885.8</v>
      </c>
      <c r="VE6" s="176">
        <v>3053923.5</v>
      </c>
      <c r="VF6" s="176">
        <v>26645001.550000001</v>
      </c>
      <c r="VG6" s="176">
        <v>1565510.63</v>
      </c>
      <c r="VH6" s="176">
        <v>1452647.2100000002</v>
      </c>
      <c r="VI6" s="176">
        <v>1207821.75</v>
      </c>
      <c r="VJ6" s="176">
        <v>190902369.21000001</v>
      </c>
      <c r="VK6" s="176">
        <v>7811195.8300000001</v>
      </c>
      <c r="VL6" s="176">
        <v>8382790.7400000002</v>
      </c>
      <c r="VM6" s="176">
        <v>11063972.18</v>
      </c>
      <c r="VN6" s="176">
        <v>14223724.859999999</v>
      </c>
      <c r="VO6" s="176">
        <v>24745220.059999999</v>
      </c>
      <c r="VP6" s="176">
        <v>7866371.8700000001</v>
      </c>
      <c r="VQ6" s="176">
        <v>3361516.4899999998</v>
      </c>
      <c r="VR6" s="176">
        <v>3332423.62</v>
      </c>
      <c r="VS6" s="176">
        <v>46449131.600000001</v>
      </c>
      <c r="VT6" s="176">
        <v>5344643.1199999992</v>
      </c>
      <c r="VU6" s="176">
        <v>15319606</v>
      </c>
      <c r="VV6" s="176">
        <v>5815460.7200000007</v>
      </c>
      <c r="VW6" s="176">
        <v>3201661.7199999997</v>
      </c>
      <c r="VX6" s="176">
        <v>3181185.2800000003</v>
      </c>
      <c r="VY6" s="176">
        <v>1043245319.0500001</v>
      </c>
      <c r="VZ6" s="176">
        <v>13656337.59</v>
      </c>
      <c r="WA6" s="176">
        <v>5063239.96</v>
      </c>
      <c r="WB6" s="176">
        <v>4500496.08</v>
      </c>
      <c r="WC6" s="176">
        <v>3726002.55</v>
      </c>
      <c r="WD6" s="176">
        <v>6538287.1300000008</v>
      </c>
      <c r="WE6" s="176">
        <v>10780676.75</v>
      </c>
      <c r="WF6" s="176">
        <v>12206634.51</v>
      </c>
      <c r="WG6" s="176">
        <v>9294014.4800000023</v>
      </c>
      <c r="WH6" s="176">
        <v>10386537.84</v>
      </c>
      <c r="WI6" s="176">
        <v>7640363.5099999998</v>
      </c>
      <c r="WJ6" s="176">
        <v>27876942.890000001</v>
      </c>
      <c r="WK6" s="176">
        <v>8831765.9100000001</v>
      </c>
      <c r="WL6" s="176">
        <v>13654917.5</v>
      </c>
      <c r="WM6" s="176">
        <v>23808467.100000005</v>
      </c>
      <c r="WN6" s="176">
        <v>8024837.0100000007</v>
      </c>
      <c r="WO6" s="176">
        <v>11799346.23</v>
      </c>
      <c r="WP6" s="176">
        <v>11797157.84</v>
      </c>
      <c r="WQ6" s="176">
        <v>5202175.3100000005</v>
      </c>
      <c r="WR6" s="176">
        <v>13801152.25</v>
      </c>
      <c r="WS6" s="176">
        <v>43728990.089999996</v>
      </c>
      <c r="WT6" s="176">
        <v>3409588.53</v>
      </c>
      <c r="WU6" s="176">
        <v>3305031.3600000003</v>
      </c>
      <c r="WV6" s="176">
        <v>3945447.0300000003</v>
      </c>
      <c r="WW6" s="176">
        <v>3162613</v>
      </c>
      <c r="WX6" s="176">
        <v>1788225.43</v>
      </c>
      <c r="WY6" s="176">
        <v>3357349.98</v>
      </c>
      <c r="WZ6" s="176">
        <v>3223412.87</v>
      </c>
      <c r="XA6" s="176">
        <v>41147029.340000004</v>
      </c>
      <c r="XB6" s="176">
        <v>4274580.3500000006</v>
      </c>
      <c r="XC6" s="176">
        <v>2092928.04</v>
      </c>
      <c r="XD6" s="176">
        <v>1759789.07</v>
      </c>
      <c r="XE6" s="176">
        <v>1386133.5</v>
      </c>
      <c r="XF6" s="176">
        <v>298775357.84999996</v>
      </c>
      <c r="XG6" s="176">
        <v>6437809.9800000004</v>
      </c>
      <c r="XH6" s="176">
        <v>6347576.2599999988</v>
      </c>
      <c r="XI6" s="176">
        <v>104923426.38</v>
      </c>
      <c r="XJ6" s="176">
        <v>9045339.9900000002</v>
      </c>
      <c r="XK6" s="176">
        <v>9036738.379999999</v>
      </c>
      <c r="XL6" s="176">
        <v>22000537.170000002</v>
      </c>
      <c r="XM6" s="176">
        <v>9057197.2100000009</v>
      </c>
      <c r="XN6" s="176">
        <v>11104798.470000001</v>
      </c>
      <c r="XO6" s="176">
        <v>23772875.740000002</v>
      </c>
      <c r="XP6" s="176">
        <v>13314097.41</v>
      </c>
      <c r="XQ6" s="176">
        <v>4427254.5100000007</v>
      </c>
      <c r="XR6" s="176">
        <v>7570758.5999999996</v>
      </c>
      <c r="XS6" s="176">
        <v>6016299.2799999993</v>
      </c>
      <c r="XT6" s="176">
        <v>3172737.67</v>
      </c>
      <c r="XU6" s="176">
        <v>2948766.6999999997</v>
      </c>
      <c r="XV6" s="176">
        <v>3092675.76</v>
      </c>
      <c r="XW6" s="176">
        <v>3271777.88</v>
      </c>
      <c r="XX6" s="176">
        <v>6309973.3500000006</v>
      </c>
      <c r="XY6" s="176">
        <v>3172269.26</v>
      </c>
      <c r="XZ6" s="176">
        <v>5206666.75</v>
      </c>
      <c r="YA6" s="176">
        <v>3005309.1699999995</v>
      </c>
      <c r="YB6" s="176">
        <v>3590572.7700000005</v>
      </c>
      <c r="YC6" s="176">
        <v>415258611.86000001</v>
      </c>
      <c r="YD6" s="176">
        <v>7520917.9199999999</v>
      </c>
      <c r="YE6" s="176">
        <v>27232365.000000004</v>
      </c>
      <c r="YF6" s="176">
        <v>4753911.4399999995</v>
      </c>
      <c r="YG6" s="176">
        <v>46341238.980000004</v>
      </c>
      <c r="YH6" s="176">
        <v>5854928.1299999999</v>
      </c>
      <c r="YI6" s="176">
        <v>17034991.489999998</v>
      </c>
      <c r="YJ6" s="176">
        <v>5092784.3899999997</v>
      </c>
      <c r="YK6" s="176">
        <v>30489818.580000002</v>
      </c>
      <c r="YL6" s="176">
        <v>22174336.759999998</v>
      </c>
      <c r="YM6" s="176">
        <v>11698923.580000002</v>
      </c>
      <c r="YN6" s="176">
        <v>5252410.1499999994</v>
      </c>
      <c r="YO6" s="176">
        <v>3627893.83</v>
      </c>
      <c r="YP6" s="176">
        <v>3969943.24</v>
      </c>
      <c r="YQ6" s="176">
        <v>1509957.8100000003</v>
      </c>
      <c r="YR6" s="176">
        <v>2275910</v>
      </c>
      <c r="YS6" s="176">
        <v>1789806.86</v>
      </c>
      <c r="YT6" s="176">
        <v>100039851.26000001</v>
      </c>
      <c r="YU6" s="176">
        <v>7636559.4299999997</v>
      </c>
      <c r="YV6" s="176">
        <v>9015146.1600000001</v>
      </c>
      <c r="YW6" s="176">
        <v>2823288.2199999997</v>
      </c>
      <c r="YX6" s="176">
        <v>14977469.240000002</v>
      </c>
      <c r="YY6" s="176">
        <v>2879427.5499999993</v>
      </c>
      <c r="YZ6" s="176">
        <v>12286548.470000001</v>
      </c>
      <c r="ZA6" s="176">
        <v>106773411.35000001</v>
      </c>
      <c r="ZB6" s="176">
        <v>4977202.42</v>
      </c>
      <c r="ZC6" s="176">
        <v>10068646.219999999</v>
      </c>
      <c r="ZD6" s="176">
        <v>13495121.749999998</v>
      </c>
      <c r="ZE6" s="176">
        <v>3643982.6799999997</v>
      </c>
      <c r="ZF6" s="176">
        <v>5308257.18</v>
      </c>
      <c r="ZG6" s="176">
        <v>3369976.2300000004</v>
      </c>
      <c r="ZH6" s="176">
        <v>2651433.6999999997</v>
      </c>
      <c r="ZI6" s="176">
        <v>30122275.52</v>
      </c>
      <c r="ZJ6" s="176">
        <v>338583297.00999999</v>
      </c>
      <c r="ZK6" s="176">
        <v>5361927.0799999991</v>
      </c>
      <c r="ZL6" s="176">
        <v>17688159.670000002</v>
      </c>
      <c r="ZM6" s="176">
        <v>40454921.269999996</v>
      </c>
      <c r="ZN6" s="176">
        <v>17600967.939999998</v>
      </c>
      <c r="ZO6" s="176">
        <v>3733437.67</v>
      </c>
      <c r="ZP6" s="176">
        <v>6626101.5899999999</v>
      </c>
      <c r="ZQ6" s="176">
        <v>13348955.539999999</v>
      </c>
      <c r="ZR6" s="176">
        <v>24766446.970000003</v>
      </c>
      <c r="ZS6" s="176">
        <v>17865608.270000003</v>
      </c>
      <c r="ZT6" s="176">
        <v>3695687.29</v>
      </c>
      <c r="ZU6" s="176">
        <v>3136878.7999999993</v>
      </c>
      <c r="ZV6" s="176">
        <v>4528538.04</v>
      </c>
      <c r="ZW6" s="176">
        <v>10801627.380000001</v>
      </c>
      <c r="ZX6" s="176">
        <v>3784144.46</v>
      </c>
      <c r="ZY6" s="176">
        <v>2703933.5</v>
      </c>
      <c r="ZZ6" s="176">
        <v>3111847.9899999998</v>
      </c>
      <c r="AAA6" s="176">
        <v>3676513.3899999997</v>
      </c>
      <c r="AAB6" s="176">
        <v>3689595.18</v>
      </c>
      <c r="AAC6" s="176">
        <v>3378474.81</v>
      </c>
      <c r="AAD6" s="176">
        <v>2092889.5999999999</v>
      </c>
      <c r="AAE6" s="176">
        <v>1756436.25</v>
      </c>
      <c r="AAF6" s="176">
        <v>122968133.84999999</v>
      </c>
      <c r="AAG6" s="176">
        <v>4026628.67</v>
      </c>
      <c r="AAH6" s="176">
        <v>9947789.2600000016</v>
      </c>
      <c r="AAI6" s="176">
        <v>8003892.1499999994</v>
      </c>
      <c r="AAJ6" s="176">
        <v>4627302.5500000007</v>
      </c>
      <c r="AAK6" s="176">
        <v>16899538.609999999</v>
      </c>
      <c r="AAL6" s="176">
        <v>4370243</v>
      </c>
      <c r="AAM6" s="176">
        <v>874979787.66999996</v>
      </c>
      <c r="AAN6" s="176">
        <v>6911695.5299999993</v>
      </c>
      <c r="AAO6" s="176">
        <v>3178290.71</v>
      </c>
      <c r="AAP6" s="176">
        <v>24890900.210000001</v>
      </c>
      <c r="AAQ6" s="176">
        <v>23386261.02</v>
      </c>
      <c r="AAR6" s="176">
        <v>5574881.9100000001</v>
      </c>
      <c r="AAS6" s="176">
        <v>5434731.2800000012</v>
      </c>
      <c r="AAT6" s="176">
        <v>10240727.280000001</v>
      </c>
      <c r="AAU6" s="176">
        <v>21278593.580000002</v>
      </c>
      <c r="AAV6" s="176">
        <v>5166096.8599999994</v>
      </c>
      <c r="AAW6" s="176">
        <v>10161643.450000001</v>
      </c>
      <c r="AAX6" s="176">
        <v>65496258.479999997</v>
      </c>
      <c r="AAY6" s="176">
        <v>18192986.789999999</v>
      </c>
      <c r="AAZ6" s="176">
        <v>2734979.1999999997</v>
      </c>
      <c r="ABA6" s="176">
        <v>4726011.9000000004</v>
      </c>
      <c r="ABB6" s="176">
        <v>4051387.8</v>
      </c>
      <c r="ABC6" s="176">
        <v>2706314.95</v>
      </c>
      <c r="ABD6" s="176">
        <v>3872879.16</v>
      </c>
      <c r="ABE6" s="176">
        <v>2603425.2299999995</v>
      </c>
      <c r="ABF6" s="176">
        <v>63838699.289999999</v>
      </c>
      <c r="ABG6" s="176">
        <v>83734937.850000009</v>
      </c>
      <c r="ABH6" s="176">
        <v>2640591.15</v>
      </c>
      <c r="ABI6" s="176">
        <v>2977331.1700000004</v>
      </c>
      <c r="ABJ6" s="176">
        <v>1027350.6299999999</v>
      </c>
      <c r="ABK6" s="176">
        <v>2019090.1900000002</v>
      </c>
      <c r="ABL6" s="176">
        <v>2075343.14</v>
      </c>
      <c r="ABM6" s="176">
        <v>98953443.88000001</v>
      </c>
      <c r="ABN6" s="176">
        <v>5856195.6500000004</v>
      </c>
      <c r="ABO6" s="176">
        <v>2709776.26</v>
      </c>
      <c r="ABP6" s="176">
        <v>5798782.2100000009</v>
      </c>
      <c r="ABQ6" s="176">
        <v>6681739.6100000003</v>
      </c>
      <c r="ABR6" s="176">
        <v>4020018.69</v>
      </c>
      <c r="ABS6" s="176">
        <v>3596340.2199999997</v>
      </c>
      <c r="ABT6" s="176">
        <v>6301359.29</v>
      </c>
      <c r="ABU6" s="176">
        <v>133053.28</v>
      </c>
      <c r="ABV6" s="176">
        <v>211124140.64000002</v>
      </c>
      <c r="ABW6" s="176">
        <v>2514243.5499999998</v>
      </c>
      <c r="ABX6" s="176">
        <v>10708305.930000002</v>
      </c>
      <c r="ABY6" s="176">
        <v>4993206.41</v>
      </c>
      <c r="ABZ6" s="176">
        <v>2623615.19</v>
      </c>
      <c r="ACA6" s="176">
        <v>24144193.600000001</v>
      </c>
      <c r="ACB6" s="176">
        <v>5347198.1099999994</v>
      </c>
      <c r="ACC6" s="176">
        <v>6208791.7400000002</v>
      </c>
      <c r="ACD6" s="176">
        <v>4382166.37</v>
      </c>
      <c r="ACE6" s="176">
        <v>11912919.039999999</v>
      </c>
      <c r="ACF6" s="176">
        <v>2655148.16</v>
      </c>
      <c r="ACG6" s="176">
        <v>438429922.31999993</v>
      </c>
      <c r="ACH6" s="176">
        <v>5243392.6399999997</v>
      </c>
      <c r="ACI6" s="176">
        <v>13644055.57</v>
      </c>
      <c r="ACJ6" s="176">
        <v>15560059.98</v>
      </c>
      <c r="ACK6" s="176">
        <v>4421862.34</v>
      </c>
      <c r="ACL6" s="176">
        <v>14260562.370000001</v>
      </c>
      <c r="ACM6" s="176">
        <v>14553786.100000001</v>
      </c>
      <c r="ACN6" s="176">
        <v>67897197.459999993</v>
      </c>
      <c r="ACO6" s="176">
        <v>82875531.730000004</v>
      </c>
      <c r="ACP6" s="176">
        <v>8871122.1999999993</v>
      </c>
      <c r="ACQ6" s="176">
        <v>8355099.4800000004</v>
      </c>
      <c r="ACR6" s="176">
        <v>17569639.219999999</v>
      </c>
      <c r="ACS6" s="176">
        <v>12359923.5</v>
      </c>
      <c r="ACT6" s="176">
        <v>48960844.240000002</v>
      </c>
      <c r="ACU6" s="176">
        <v>6317354.919999999</v>
      </c>
      <c r="ACV6" s="176">
        <v>11446966</v>
      </c>
      <c r="ACW6" s="176">
        <v>3211932.46</v>
      </c>
      <c r="ACX6" s="176">
        <v>3827403.59</v>
      </c>
      <c r="ACY6" s="176">
        <v>4773701.3400000008</v>
      </c>
      <c r="ACZ6" s="176">
        <v>3937987.54</v>
      </c>
      <c r="ADA6" s="176">
        <v>3016316</v>
      </c>
      <c r="ADB6" s="176">
        <v>1610625.4</v>
      </c>
      <c r="ADC6" s="176">
        <v>3460188.5</v>
      </c>
      <c r="ADD6" s="176">
        <v>76734562.560000017</v>
      </c>
      <c r="ADE6" s="176">
        <v>46727656.500000007</v>
      </c>
      <c r="ADF6" s="176">
        <v>1185533.98</v>
      </c>
      <c r="ADG6" s="176">
        <v>2649103.8899999997</v>
      </c>
      <c r="ADH6" s="176">
        <v>6553132.8199999994</v>
      </c>
      <c r="ADI6" s="176">
        <v>2584391.0699999998</v>
      </c>
      <c r="ADJ6" s="176">
        <v>3317449.3100000005</v>
      </c>
      <c r="ADK6" s="176">
        <v>4680442.51</v>
      </c>
      <c r="ADL6" s="176">
        <v>3512640.8</v>
      </c>
      <c r="ADM6" s="176">
        <v>243049962.23999998</v>
      </c>
      <c r="ADN6" s="176">
        <v>6224794.4299999997</v>
      </c>
      <c r="ADO6" s="176">
        <v>6411616.2400000002</v>
      </c>
      <c r="ADP6" s="176">
        <v>67071991.009999998</v>
      </c>
      <c r="ADQ6" s="176">
        <v>1474169.24</v>
      </c>
      <c r="ADR6" s="176">
        <v>2524988</v>
      </c>
      <c r="ADS6" s="176">
        <v>4602626.5600000005</v>
      </c>
      <c r="ADT6" s="176">
        <v>1219622.6499999999</v>
      </c>
      <c r="ADU6" s="176">
        <v>478754142.39999998</v>
      </c>
      <c r="ADV6" s="176">
        <v>24757975.090000004</v>
      </c>
      <c r="ADW6" s="176">
        <v>27235021.440000001</v>
      </c>
      <c r="ADX6" s="176">
        <v>3741041.39</v>
      </c>
      <c r="ADY6" s="176">
        <v>3022003.0900000003</v>
      </c>
      <c r="ADZ6" s="176">
        <v>16744716.700000001</v>
      </c>
      <c r="AEA6" s="176">
        <v>5446830.2300000004</v>
      </c>
      <c r="AEB6" s="176">
        <v>5326490.6500000013</v>
      </c>
      <c r="AEC6" s="176">
        <v>5883412.7999999998</v>
      </c>
      <c r="AED6" s="176">
        <v>3945956.9299999997</v>
      </c>
      <c r="AEE6" s="176">
        <v>5798142.5099999998</v>
      </c>
      <c r="AEF6" s="176">
        <v>13215135.300000001</v>
      </c>
      <c r="AEG6" s="176">
        <v>5459379.29</v>
      </c>
      <c r="AEH6" s="176">
        <v>4350497.28</v>
      </c>
      <c r="AEI6" s="176">
        <v>6274449.9900000002</v>
      </c>
      <c r="AEJ6" s="176">
        <v>10488184.82</v>
      </c>
      <c r="AEK6" s="176">
        <v>3504976.6</v>
      </c>
      <c r="AEL6" s="176">
        <v>17305619.5</v>
      </c>
      <c r="AEM6" s="176">
        <v>2691972.68</v>
      </c>
      <c r="AEN6" s="176">
        <v>8558595.8800000008</v>
      </c>
      <c r="AEO6" s="176">
        <v>285175412.52999997</v>
      </c>
      <c r="AEP6" s="176">
        <v>13609105.309999999</v>
      </c>
      <c r="AEQ6" s="176">
        <v>15051848.08</v>
      </c>
      <c r="AER6" s="176">
        <v>7237959.2000000002</v>
      </c>
      <c r="AES6" s="176">
        <v>5250719.7700000005</v>
      </c>
      <c r="AET6" s="176">
        <v>30076269.839999996</v>
      </c>
      <c r="AEU6" s="176">
        <v>4701067.17</v>
      </c>
      <c r="AEV6" s="176">
        <v>11575192.640000002</v>
      </c>
      <c r="AEW6" s="176">
        <v>7929501.4900000002</v>
      </c>
      <c r="AEX6" s="176">
        <v>2638688.21</v>
      </c>
      <c r="AEY6" s="176">
        <v>147187607.94999999</v>
      </c>
      <c r="AEZ6" s="176">
        <v>68144588.640000001</v>
      </c>
      <c r="AFA6" s="176">
        <v>9472540.6799999997</v>
      </c>
      <c r="AFB6" s="176">
        <v>6279989.75</v>
      </c>
      <c r="AFC6" s="176">
        <v>11035768.390000001</v>
      </c>
      <c r="AFD6" s="176">
        <v>5671422.7700000005</v>
      </c>
      <c r="AFE6" s="176">
        <v>2952636.49</v>
      </c>
      <c r="AFF6" s="176">
        <v>6756566.4699999997</v>
      </c>
      <c r="AFG6" s="176">
        <v>4307051.46</v>
      </c>
      <c r="AFH6" s="176">
        <v>7319155.1600000001</v>
      </c>
      <c r="AFI6" s="176">
        <v>2775212.57</v>
      </c>
      <c r="AFJ6" s="176">
        <v>3621662.25</v>
      </c>
      <c r="AFK6" s="176">
        <v>5452753.1500000004</v>
      </c>
      <c r="AFL6" s="176">
        <v>172170832.16999999</v>
      </c>
      <c r="AFM6" s="176">
        <v>14418397.439999999</v>
      </c>
      <c r="AFN6" s="176">
        <v>5275945.07</v>
      </c>
      <c r="AFO6" s="176">
        <v>6345236.6500000004</v>
      </c>
      <c r="AFP6" s="176">
        <v>4008434.12</v>
      </c>
      <c r="AFQ6" s="176">
        <v>3816016.2</v>
      </c>
      <c r="AFR6" s="176">
        <v>3261497.63</v>
      </c>
      <c r="AFS6" s="176">
        <v>5731474.3200000003</v>
      </c>
      <c r="AFT6" s="176">
        <v>4667061.1899999995</v>
      </c>
      <c r="AFU6" s="176">
        <v>3870227.6399999997</v>
      </c>
      <c r="AFV6" s="176">
        <v>8955018.2300000004</v>
      </c>
      <c r="AFW6" s="176">
        <v>2717935.96</v>
      </c>
      <c r="AFX6" s="176">
        <v>322236750.29000002</v>
      </c>
      <c r="AFY6" s="176">
        <v>4496940.74</v>
      </c>
      <c r="AFZ6" s="176">
        <v>8571327.4199999981</v>
      </c>
      <c r="AGA6" s="176">
        <v>6988375.54</v>
      </c>
      <c r="AGB6" s="176">
        <v>39827346.299999997</v>
      </c>
      <c r="AGC6" s="176">
        <v>12040576.120000003</v>
      </c>
      <c r="AGD6" s="176">
        <v>7728974.3599999994</v>
      </c>
      <c r="AGE6" s="176">
        <v>4298851.55</v>
      </c>
      <c r="AGF6" s="176">
        <v>6013347.0800000001</v>
      </c>
      <c r="AGG6" s="176">
        <v>7668166.2599999998</v>
      </c>
      <c r="AGH6" s="176">
        <v>4723053.1899999995</v>
      </c>
      <c r="AGI6" s="176">
        <v>258077908.08999997</v>
      </c>
      <c r="AGJ6" s="176">
        <v>31226376.210000001</v>
      </c>
      <c r="AGK6" s="176">
        <v>9774190.8100000005</v>
      </c>
      <c r="AGL6" s="176">
        <v>6574055.3200000003</v>
      </c>
      <c r="AGM6" s="176">
        <v>10744665.119999999</v>
      </c>
      <c r="AGN6" s="176">
        <v>17999549.699999996</v>
      </c>
      <c r="AGO6" s="176">
        <v>1599392.31</v>
      </c>
      <c r="AGP6" s="176">
        <v>4062079.5</v>
      </c>
      <c r="AGQ6" s="176">
        <v>347804970.28000003</v>
      </c>
      <c r="AGR6" s="176">
        <v>285136645.70999998</v>
      </c>
      <c r="AGS6" s="176">
        <v>7946616.0199999996</v>
      </c>
      <c r="AGT6" s="176">
        <v>12389250.84</v>
      </c>
      <c r="AGU6" s="176">
        <v>31636209.34</v>
      </c>
      <c r="AGV6" s="176">
        <v>13314191.869999999</v>
      </c>
      <c r="AGW6" s="176">
        <v>8549999.3499999996</v>
      </c>
      <c r="AGX6" s="176">
        <v>20726398.879999999</v>
      </c>
      <c r="AGY6" s="176">
        <v>4448809.84</v>
      </c>
      <c r="AGZ6" s="176">
        <v>8583613.3100000005</v>
      </c>
      <c r="AHA6" s="176">
        <v>6473684.5800000001</v>
      </c>
      <c r="AHB6" s="176">
        <v>6634286.29</v>
      </c>
      <c r="AHC6" s="176">
        <v>9076805.1199999992</v>
      </c>
      <c r="AHD6" s="176">
        <v>2804932.3000000003</v>
      </c>
      <c r="AHE6" s="176">
        <v>4839693.57</v>
      </c>
      <c r="AHF6" s="176">
        <v>6687662.2999999998</v>
      </c>
      <c r="AHG6" s="176">
        <v>3530405.51</v>
      </c>
      <c r="AHH6" s="176">
        <v>86109111.74000001</v>
      </c>
      <c r="AHI6" s="176">
        <v>10113993.140000001</v>
      </c>
      <c r="AHJ6" s="176">
        <v>5568848.29</v>
      </c>
      <c r="AHK6" s="176">
        <v>7797346.7299999995</v>
      </c>
      <c r="AHL6" s="176">
        <v>14933831.68</v>
      </c>
      <c r="AHM6" s="176">
        <v>5185059.75</v>
      </c>
      <c r="AHN6" s="176">
        <v>2777104.27</v>
      </c>
      <c r="AHO6" s="176">
        <v>27991523398.529964</v>
      </c>
      <c r="AHQ6" s="230">
        <v>36173319.269999996</v>
      </c>
    </row>
    <row r="7" spans="1:901" x14ac:dyDescent="0.2">
      <c r="A7" s="174" t="s">
        <v>8</v>
      </c>
      <c r="B7" s="175" t="s">
        <v>9</v>
      </c>
      <c r="C7" s="176">
        <v>144499050.23000002</v>
      </c>
      <c r="D7" s="176">
        <v>6010427.7199999997</v>
      </c>
      <c r="E7" s="176">
        <v>527067.33000000019</v>
      </c>
      <c r="F7" s="176">
        <v>1158829.0899999996</v>
      </c>
      <c r="G7" s="176">
        <v>2406440.79</v>
      </c>
      <c r="H7" s="176">
        <v>4315271.79</v>
      </c>
      <c r="I7" s="176">
        <v>128770.33999999997</v>
      </c>
      <c r="J7" s="176">
        <v>7165950.4100000001</v>
      </c>
      <c r="K7" s="176">
        <v>1941081.96</v>
      </c>
      <c r="L7" s="176">
        <v>704119.84000000008</v>
      </c>
      <c r="M7" s="176">
        <v>17623386.580000002</v>
      </c>
      <c r="N7" s="176">
        <v>1032504.9500000002</v>
      </c>
      <c r="O7" s="176">
        <v>2236278.2999999998</v>
      </c>
      <c r="P7" s="176">
        <v>1072049.7300000002</v>
      </c>
      <c r="Q7" s="176">
        <v>1672382</v>
      </c>
      <c r="R7" s="176">
        <v>943898.85</v>
      </c>
      <c r="S7" s="176">
        <v>451056.56</v>
      </c>
      <c r="T7" s="176">
        <v>1518421.9899999998</v>
      </c>
      <c r="U7" s="176">
        <v>261004.57</v>
      </c>
      <c r="V7" s="176">
        <v>1249890.8500000001</v>
      </c>
      <c r="W7" s="176">
        <v>634332.33000000007</v>
      </c>
      <c r="X7" s="176">
        <v>1221981.76</v>
      </c>
      <c r="Y7" s="176">
        <v>426541.9</v>
      </c>
      <c r="Z7" s="176">
        <v>331713.03999999992</v>
      </c>
      <c r="AA7" s="176">
        <v>159785478.55000001</v>
      </c>
      <c r="AB7" s="176">
        <v>1583285.97</v>
      </c>
      <c r="AC7" s="176">
        <v>5862227.0099999998</v>
      </c>
      <c r="AD7" s="176">
        <v>903026.7</v>
      </c>
      <c r="AE7" s="176">
        <v>4116188.2700000005</v>
      </c>
      <c r="AF7" s="176">
        <v>2647862.8000000003</v>
      </c>
      <c r="AG7" s="176">
        <v>4278984.21</v>
      </c>
      <c r="AH7" s="176">
        <v>1579055.48</v>
      </c>
      <c r="AI7" s="176">
        <v>2593716.06</v>
      </c>
      <c r="AJ7" s="176">
        <v>1317128.76</v>
      </c>
      <c r="AK7" s="176">
        <v>1148387.79</v>
      </c>
      <c r="AL7" s="176">
        <v>706205.43</v>
      </c>
      <c r="AM7" s="176">
        <v>848836.46000000008</v>
      </c>
      <c r="AN7" s="176">
        <v>3411449.58</v>
      </c>
      <c r="AO7" s="176">
        <v>812380.39999999991</v>
      </c>
      <c r="AP7" s="176">
        <v>4508438.3600000003</v>
      </c>
      <c r="AQ7" s="176">
        <v>18402295.93</v>
      </c>
      <c r="AR7" s="176">
        <v>641592.54</v>
      </c>
      <c r="AS7" s="176">
        <v>57230462.87999998</v>
      </c>
      <c r="AT7" s="176">
        <v>1268801.4100000001</v>
      </c>
      <c r="AU7" s="176">
        <v>1540074.86</v>
      </c>
      <c r="AV7" s="176">
        <v>1290751.8399999999</v>
      </c>
      <c r="AW7" s="176">
        <v>1051414.73</v>
      </c>
      <c r="AX7" s="176">
        <v>793106.67</v>
      </c>
      <c r="AY7" s="176">
        <v>469296.81999999983</v>
      </c>
      <c r="AZ7" s="176">
        <v>950326.79999999993</v>
      </c>
      <c r="BA7" s="176">
        <v>18159216.34</v>
      </c>
      <c r="BB7" s="176">
        <v>1247370.44</v>
      </c>
      <c r="BC7" s="176">
        <v>1820464.4199999997</v>
      </c>
      <c r="BD7" s="176">
        <v>4080510.6300000004</v>
      </c>
      <c r="BE7" s="176">
        <v>468899.49</v>
      </c>
      <c r="BF7" s="176">
        <v>453455.01000000013</v>
      </c>
      <c r="BG7" s="176">
        <v>423417.87</v>
      </c>
      <c r="BH7" s="176">
        <v>28978409.710000008</v>
      </c>
      <c r="BI7" s="176">
        <v>568595.21000000008</v>
      </c>
      <c r="BJ7" s="176">
        <v>510711.17000000004</v>
      </c>
      <c r="BK7" s="176">
        <v>1863868.64</v>
      </c>
      <c r="BL7" s="176">
        <v>1413922.2699999998</v>
      </c>
      <c r="BM7" s="176">
        <v>1860291.8700000003</v>
      </c>
      <c r="BN7" s="176">
        <v>1083097.3400000001</v>
      </c>
      <c r="BO7" s="176">
        <v>1001300.9700000002</v>
      </c>
      <c r="BP7" s="176">
        <v>466472.03</v>
      </c>
      <c r="BQ7" s="176">
        <v>717633.81</v>
      </c>
      <c r="BR7" s="176">
        <v>497541.25</v>
      </c>
      <c r="BS7" s="176">
        <v>399610.3899999999</v>
      </c>
      <c r="BT7" s="176">
        <v>9248063.6999999993</v>
      </c>
      <c r="BU7" s="176">
        <v>285011.57</v>
      </c>
      <c r="BV7" s="176">
        <v>884765.4</v>
      </c>
      <c r="BW7" s="176">
        <v>53357293.609999999</v>
      </c>
      <c r="BX7" s="176">
        <v>22038767.300000001</v>
      </c>
      <c r="BY7" s="176">
        <v>752578.71000000008</v>
      </c>
      <c r="BZ7" s="176">
        <v>455920.85</v>
      </c>
      <c r="CA7" s="176">
        <v>1060441.3600000001</v>
      </c>
      <c r="CB7" s="176">
        <v>822423.21</v>
      </c>
      <c r="CC7" s="176">
        <v>974589.33000000019</v>
      </c>
      <c r="CD7" s="176">
        <v>23536.720000000001</v>
      </c>
      <c r="CE7" s="176">
        <v>2999</v>
      </c>
      <c r="CF7" s="176">
        <v>232828371</v>
      </c>
      <c r="CG7" s="176">
        <v>5171168.4899999984</v>
      </c>
      <c r="CH7" s="176">
        <v>6823123.3799999999</v>
      </c>
      <c r="CI7" s="176">
        <v>750767.3</v>
      </c>
      <c r="CJ7" s="176">
        <v>1327170.3</v>
      </c>
      <c r="CK7" s="176">
        <v>1647158.1400000004</v>
      </c>
      <c r="CL7" s="176">
        <v>890931.57</v>
      </c>
      <c r="CM7" s="176">
        <v>4198261.3599999994</v>
      </c>
      <c r="CN7" s="176">
        <v>444180.42999999988</v>
      </c>
      <c r="CO7" s="176">
        <v>2172954.0100000002</v>
      </c>
      <c r="CP7" s="176">
        <v>1211376.74</v>
      </c>
      <c r="CQ7" s="176">
        <v>3270145.1799999997</v>
      </c>
      <c r="CR7" s="176">
        <v>1123367.0999999999</v>
      </c>
      <c r="CS7" s="176">
        <v>73543679.030000046</v>
      </c>
      <c r="CT7" s="176">
        <v>2341791.1</v>
      </c>
      <c r="CU7" s="176">
        <v>1961591.9699999995</v>
      </c>
      <c r="CV7" s="176">
        <v>2998355.48</v>
      </c>
      <c r="CW7" s="176">
        <v>658303.99</v>
      </c>
      <c r="CX7" s="176">
        <v>3103453.03</v>
      </c>
      <c r="CY7" s="176">
        <v>1230964.42</v>
      </c>
      <c r="CZ7" s="176">
        <v>777376.32</v>
      </c>
      <c r="DA7" s="176">
        <v>109353788.25000003</v>
      </c>
      <c r="DB7" s="176">
        <v>1521006.0799999998</v>
      </c>
      <c r="DC7" s="176">
        <v>10620506.76</v>
      </c>
      <c r="DD7" s="176">
        <v>20395424.02</v>
      </c>
      <c r="DE7" s="176">
        <v>1532562.9900000007</v>
      </c>
      <c r="DF7" s="176">
        <v>4495479.05</v>
      </c>
      <c r="DG7" s="176">
        <v>6088340.0600000005</v>
      </c>
      <c r="DH7" s="176">
        <v>450243.66999999993</v>
      </c>
      <c r="DI7" s="176">
        <v>1294795.3099999998</v>
      </c>
      <c r="DJ7" s="176">
        <v>1665144.0599999998</v>
      </c>
      <c r="DK7" s="176">
        <v>4859955.88</v>
      </c>
      <c r="DL7" s="176">
        <v>38426921.689999998</v>
      </c>
      <c r="DM7" s="176">
        <v>44860708.719999991</v>
      </c>
      <c r="DN7" s="176">
        <v>1237305.29</v>
      </c>
      <c r="DO7" s="176">
        <v>1238255.0300000003</v>
      </c>
      <c r="DP7" s="176">
        <v>2460874.5799999996</v>
      </c>
      <c r="DQ7" s="176">
        <v>1407325.5399999998</v>
      </c>
      <c r="DR7" s="176">
        <v>2144094.2000000002</v>
      </c>
      <c r="DS7" s="176">
        <v>2138197.59</v>
      </c>
      <c r="DT7" s="176">
        <v>581824.98</v>
      </c>
      <c r="DU7" s="176">
        <v>244837863.56</v>
      </c>
      <c r="DV7" s="176">
        <v>1583970.9299999997</v>
      </c>
      <c r="DW7" s="176">
        <v>2505839.2899999996</v>
      </c>
      <c r="DX7" s="176">
        <v>2607704.4099999997</v>
      </c>
      <c r="DY7" s="176">
        <v>2427075.5399999996</v>
      </c>
      <c r="DZ7" s="176">
        <v>2843831.12</v>
      </c>
      <c r="EA7" s="176">
        <v>6228836.9000000004</v>
      </c>
      <c r="EB7" s="176">
        <v>1572772.6700000004</v>
      </c>
      <c r="EC7" s="176">
        <v>2368992.7400000002</v>
      </c>
      <c r="ED7" s="176">
        <v>35048424.420000002</v>
      </c>
      <c r="EE7" s="176">
        <v>28931095.239999998</v>
      </c>
      <c r="EF7" s="176">
        <v>1034272.0599999998</v>
      </c>
      <c r="EG7" s="176">
        <v>1374327.4200000004</v>
      </c>
      <c r="EH7" s="176">
        <v>680257.12</v>
      </c>
      <c r="EI7" s="176">
        <v>1594210.7599999998</v>
      </c>
      <c r="EJ7" s="176">
        <v>2930638.8000000007</v>
      </c>
      <c r="EK7" s="176">
        <v>755965.16999999993</v>
      </c>
      <c r="EL7" s="176">
        <v>697986.43</v>
      </c>
      <c r="EM7" s="176">
        <v>67847483.87999998</v>
      </c>
      <c r="EN7" s="176">
        <v>1202131.7200000002</v>
      </c>
      <c r="EO7" s="176">
        <v>2092660.1699999997</v>
      </c>
      <c r="EP7" s="176">
        <v>1191743.0700000003</v>
      </c>
      <c r="EQ7" s="176">
        <v>310286.10000000009</v>
      </c>
      <c r="ER7" s="176">
        <v>563981.9</v>
      </c>
      <c r="ES7" s="176">
        <v>1511083.4200000002</v>
      </c>
      <c r="ET7" s="176">
        <v>2343332.52</v>
      </c>
      <c r="EU7" s="176">
        <v>2338735.0699999998</v>
      </c>
      <c r="EV7" s="176">
        <v>69112276.669999987</v>
      </c>
      <c r="EW7" s="176">
        <v>1025762.1900000001</v>
      </c>
      <c r="EX7" s="176">
        <v>1313668.18</v>
      </c>
      <c r="EY7" s="176">
        <v>3186826.6</v>
      </c>
      <c r="EZ7" s="176">
        <v>2726711.98</v>
      </c>
      <c r="FA7" s="176">
        <v>5870657.5700000012</v>
      </c>
      <c r="FB7" s="176">
        <v>2717183.54</v>
      </c>
      <c r="FC7" s="176">
        <v>4154729.7399999998</v>
      </c>
      <c r="FD7" s="176">
        <v>1496168.6199999999</v>
      </c>
      <c r="FE7" s="176">
        <v>923220.22</v>
      </c>
      <c r="FF7" s="176">
        <v>1635508.33</v>
      </c>
      <c r="FG7" s="176">
        <v>945944.79</v>
      </c>
      <c r="FH7" s="176">
        <v>50740069.720000006</v>
      </c>
      <c r="FI7" s="176">
        <v>1585083.42</v>
      </c>
      <c r="FJ7" s="176">
        <v>1004328.2600000004</v>
      </c>
      <c r="FK7" s="176">
        <v>790206.17999999993</v>
      </c>
      <c r="FL7" s="176">
        <v>2224333.87</v>
      </c>
      <c r="FM7" s="176">
        <v>1603786.66</v>
      </c>
      <c r="FN7" s="176">
        <v>372030.87000000005</v>
      </c>
      <c r="FO7" s="176">
        <v>197101.5</v>
      </c>
      <c r="FP7" s="176">
        <v>172114566.06999996</v>
      </c>
      <c r="FQ7" s="176">
        <v>480500.83000000007</v>
      </c>
      <c r="FR7" s="176">
        <v>1529060.2700000003</v>
      </c>
      <c r="FS7" s="176">
        <v>1340778.96</v>
      </c>
      <c r="FT7" s="176">
        <v>1958926.1299999994</v>
      </c>
      <c r="FU7" s="176">
        <v>1977823.16</v>
      </c>
      <c r="FV7" s="176">
        <v>5785849.1699999999</v>
      </c>
      <c r="FW7" s="176">
        <v>2399763.38</v>
      </c>
      <c r="FX7" s="176">
        <v>678433.46000000008</v>
      </c>
      <c r="FY7" s="176">
        <v>2168342</v>
      </c>
      <c r="FZ7" s="176">
        <v>4827066.5</v>
      </c>
      <c r="GA7" s="176">
        <v>2249396.65</v>
      </c>
      <c r="GB7" s="176">
        <v>746130.93</v>
      </c>
      <c r="GC7" s="176">
        <v>274276</v>
      </c>
      <c r="GD7" s="176">
        <v>61751350.740000002</v>
      </c>
      <c r="GE7" s="176">
        <v>823091.78000000014</v>
      </c>
      <c r="GF7" s="176">
        <v>489763.67000000004</v>
      </c>
      <c r="GG7" s="176">
        <v>2988606.5199999991</v>
      </c>
      <c r="GH7" s="176">
        <v>1092568.3399999999</v>
      </c>
      <c r="GI7" s="176">
        <v>995903.07999999973</v>
      </c>
      <c r="GJ7" s="176">
        <v>647166.69000000018</v>
      </c>
      <c r="GK7" s="176">
        <v>3671035.4099999997</v>
      </c>
      <c r="GL7" s="176">
        <v>929893.59000000008</v>
      </c>
      <c r="GM7" s="176">
        <v>389824.62</v>
      </c>
      <c r="GN7" s="176">
        <v>242297.62</v>
      </c>
      <c r="GO7" s="176">
        <v>400875.41999999993</v>
      </c>
      <c r="GP7" s="176">
        <v>25127016.059999999</v>
      </c>
      <c r="GQ7" s="176">
        <v>3395290.0999999996</v>
      </c>
      <c r="GR7" s="176">
        <v>1028185.1799999999</v>
      </c>
      <c r="GS7" s="176">
        <v>2547704.8000000003</v>
      </c>
      <c r="GT7" s="176">
        <v>146310.68000000005</v>
      </c>
      <c r="GU7" s="176">
        <v>1569319.8900000001</v>
      </c>
      <c r="GV7" s="176">
        <v>1304144.2300000002</v>
      </c>
      <c r="GW7" s="176">
        <v>662272.61999999988</v>
      </c>
      <c r="GX7" s="176">
        <v>63547954.699999996</v>
      </c>
      <c r="GY7" s="176">
        <v>1448630.6</v>
      </c>
      <c r="GZ7" s="176">
        <v>5113076.96</v>
      </c>
      <c r="HA7" s="176">
        <v>2531481.9699999997</v>
      </c>
      <c r="HB7" s="176">
        <v>163334411.87</v>
      </c>
      <c r="HC7" s="176">
        <v>7985375.5</v>
      </c>
      <c r="HD7" s="176">
        <v>4454936.59</v>
      </c>
      <c r="HE7" s="176">
        <v>2924556.4</v>
      </c>
      <c r="HF7" s="176">
        <v>7405213.4400000004</v>
      </c>
      <c r="HG7" s="176">
        <v>4237455</v>
      </c>
      <c r="HH7" s="176">
        <v>970484.02</v>
      </c>
      <c r="HI7" s="176">
        <v>147525510.71999997</v>
      </c>
      <c r="HJ7" s="176">
        <v>647547.39</v>
      </c>
      <c r="HK7" s="176">
        <v>1144834.97</v>
      </c>
      <c r="HL7" s="176">
        <v>891622.5</v>
      </c>
      <c r="HM7" s="176">
        <v>734050.2</v>
      </c>
      <c r="HN7" s="176">
        <v>4648514.6499999994</v>
      </c>
      <c r="HO7" s="176">
        <v>1083153.55</v>
      </c>
      <c r="HP7" s="176">
        <v>527086.76</v>
      </c>
      <c r="HQ7" s="176">
        <v>136961829.31999999</v>
      </c>
      <c r="HR7" s="176">
        <v>42793583.950000003</v>
      </c>
      <c r="HS7" s="176">
        <v>5043600.93</v>
      </c>
      <c r="HT7" s="176">
        <v>2128603.6599999997</v>
      </c>
      <c r="HU7" s="176">
        <v>2068717.3699999999</v>
      </c>
      <c r="HV7" s="176">
        <v>945302.53</v>
      </c>
      <c r="HW7" s="176">
        <v>4376683.93</v>
      </c>
      <c r="HX7" s="176">
        <v>2262932.6900000004</v>
      </c>
      <c r="HY7" s="176">
        <v>1589905.94</v>
      </c>
      <c r="HZ7" s="176">
        <v>3399303.96</v>
      </c>
      <c r="IA7" s="176">
        <v>4115490.4899999998</v>
      </c>
      <c r="IB7" s="176">
        <v>1876748.7100000002</v>
      </c>
      <c r="IC7" s="176">
        <v>537175.12</v>
      </c>
      <c r="ID7" s="176">
        <v>3702601.7699999996</v>
      </c>
      <c r="IE7" s="176">
        <v>1614364.72</v>
      </c>
      <c r="IF7" s="176">
        <v>1353255.0599999998</v>
      </c>
      <c r="IG7" s="176">
        <v>140251623.92999998</v>
      </c>
      <c r="IH7" s="176">
        <v>42317153.580000006</v>
      </c>
      <c r="II7" s="176">
        <v>4962297.3600000003</v>
      </c>
      <c r="IJ7" s="176">
        <v>5070484.6899999995</v>
      </c>
      <c r="IK7" s="176">
        <v>20301998.199999999</v>
      </c>
      <c r="IL7" s="176">
        <v>1391866.41</v>
      </c>
      <c r="IM7" s="176">
        <v>3249659.94</v>
      </c>
      <c r="IN7" s="176">
        <v>2242549.7200000002</v>
      </c>
      <c r="IO7" s="176">
        <v>975959.0399999998</v>
      </c>
      <c r="IP7" s="176">
        <v>1021611.25</v>
      </c>
      <c r="IQ7" s="176">
        <v>3171213.9999999995</v>
      </c>
      <c r="IR7" s="176">
        <v>218301017.28</v>
      </c>
      <c r="IS7" s="176">
        <v>73460907.280000001</v>
      </c>
      <c r="IT7" s="176">
        <v>11668436.120000007</v>
      </c>
      <c r="IU7" s="176">
        <v>8208752.9500000002</v>
      </c>
      <c r="IV7" s="176">
        <v>8449312.1999999993</v>
      </c>
      <c r="IW7" s="176">
        <v>1863312</v>
      </c>
      <c r="IX7" s="176">
        <v>2403081.6200000006</v>
      </c>
      <c r="IY7" s="176">
        <v>1100843.57</v>
      </c>
      <c r="IZ7" s="176">
        <v>1066010.9300000002</v>
      </c>
      <c r="JA7" s="176">
        <v>3724356.78</v>
      </c>
      <c r="JB7" s="176">
        <v>4733475.21</v>
      </c>
      <c r="JC7" s="176">
        <v>3770647.87</v>
      </c>
      <c r="JD7" s="176">
        <v>64351534.230000004</v>
      </c>
      <c r="JE7" s="176">
        <v>6121196.9700000007</v>
      </c>
      <c r="JF7" s="176">
        <v>852870.50999999978</v>
      </c>
      <c r="JG7" s="176">
        <v>1810722.53</v>
      </c>
      <c r="JH7" s="176">
        <v>1664449.7899999998</v>
      </c>
      <c r="JI7" s="176">
        <v>856286.74</v>
      </c>
      <c r="JJ7" s="176">
        <v>78674346.809999987</v>
      </c>
      <c r="JK7" s="176">
        <v>1599368.48</v>
      </c>
      <c r="JL7" s="176">
        <v>4818437.25</v>
      </c>
      <c r="JM7" s="176">
        <v>3752175.21</v>
      </c>
      <c r="JN7" s="176">
        <v>1518025.01</v>
      </c>
      <c r="JO7" s="176">
        <v>6638370.9100000001</v>
      </c>
      <c r="JP7" s="176">
        <v>1035603.35</v>
      </c>
      <c r="JQ7" s="176">
        <v>95501853.510000005</v>
      </c>
      <c r="JR7" s="176">
        <v>6622682.5200000005</v>
      </c>
      <c r="JS7" s="176">
        <v>1188522.33</v>
      </c>
      <c r="JT7" s="176">
        <v>13806527.820000002</v>
      </c>
      <c r="JU7" s="176">
        <v>9429025.7699999996</v>
      </c>
      <c r="JV7" s="176">
        <v>2186531.9500000007</v>
      </c>
      <c r="JW7" s="176">
        <v>2238950.4699999997</v>
      </c>
      <c r="JX7" s="176">
        <v>1852762.0999999996</v>
      </c>
      <c r="JY7" s="176">
        <v>125764704.70000002</v>
      </c>
      <c r="JZ7" s="176">
        <v>88458834.030000001</v>
      </c>
      <c r="KA7" s="176">
        <v>2982063.55</v>
      </c>
      <c r="KB7" s="176">
        <v>933990.7</v>
      </c>
      <c r="KC7" s="176">
        <v>2023911.8800000001</v>
      </c>
      <c r="KD7" s="176">
        <v>489479.25</v>
      </c>
      <c r="KE7" s="176">
        <v>3733650.49</v>
      </c>
      <c r="KF7" s="176">
        <v>2557462.1</v>
      </c>
      <c r="KG7" s="176">
        <v>937334.8</v>
      </c>
      <c r="KH7" s="176">
        <v>4064721.78</v>
      </c>
      <c r="KI7" s="176">
        <v>568381</v>
      </c>
      <c r="KJ7" s="176">
        <v>1781660.3</v>
      </c>
      <c r="KK7" s="176">
        <v>780703.30999999994</v>
      </c>
      <c r="KL7" s="176">
        <v>44539.19</v>
      </c>
      <c r="KM7" s="176">
        <v>806446.77</v>
      </c>
      <c r="KN7" s="176">
        <v>199655812.62000003</v>
      </c>
      <c r="KO7" s="176">
        <v>12498370.93</v>
      </c>
      <c r="KP7" s="176">
        <v>8582201.9400000013</v>
      </c>
      <c r="KQ7" s="176">
        <v>7287828.96</v>
      </c>
      <c r="KR7" s="176">
        <v>13076150.539999999</v>
      </c>
      <c r="KS7" s="176">
        <v>8446319.9700000007</v>
      </c>
      <c r="KT7" s="176">
        <v>15993726.65</v>
      </c>
      <c r="KU7" s="176">
        <v>8045353.0099999998</v>
      </c>
      <c r="KV7" s="176">
        <v>3507914.4</v>
      </c>
      <c r="KW7" s="176">
        <v>52085999.630000003</v>
      </c>
      <c r="KX7" s="176">
        <v>3606463.53</v>
      </c>
      <c r="KY7" s="176">
        <v>3889600.29</v>
      </c>
      <c r="KZ7" s="176">
        <v>19015793.779999994</v>
      </c>
      <c r="LA7" s="176">
        <v>1324953.07</v>
      </c>
      <c r="LB7" s="176">
        <v>4315284.2100000009</v>
      </c>
      <c r="LC7" s="176">
        <v>135502992.28999999</v>
      </c>
      <c r="LD7" s="176">
        <v>6035501.25</v>
      </c>
      <c r="LE7" s="176">
        <v>235644751.97999999</v>
      </c>
      <c r="LF7" s="176">
        <v>14975147.890000001</v>
      </c>
      <c r="LG7" s="176">
        <v>67059166.829999991</v>
      </c>
      <c r="LH7" s="176">
        <v>46293704.110000007</v>
      </c>
      <c r="LI7" s="176">
        <v>1911744.0699999998</v>
      </c>
      <c r="LJ7" s="176">
        <v>1442624.0900000003</v>
      </c>
      <c r="LK7" s="176">
        <v>3103448.1500000004</v>
      </c>
      <c r="LL7" s="176">
        <v>4433252.24</v>
      </c>
      <c r="LM7" s="176">
        <v>1454069.6899999997</v>
      </c>
      <c r="LN7" s="176">
        <v>3866756.6799999997</v>
      </c>
      <c r="LO7" s="176">
        <v>313475.71000000002</v>
      </c>
      <c r="LP7" s="176">
        <v>52746582.170000002</v>
      </c>
      <c r="LQ7" s="176">
        <v>2286048.5500000007</v>
      </c>
      <c r="LR7" s="176">
        <v>948859.23</v>
      </c>
      <c r="LS7" s="176">
        <v>283376216.07999998</v>
      </c>
      <c r="LT7" s="176">
        <v>76940305.049999997</v>
      </c>
      <c r="LU7" s="176">
        <v>136859911.85000002</v>
      </c>
      <c r="LV7" s="176">
        <v>33715779.000000007</v>
      </c>
      <c r="LW7" s="176">
        <v>3269018.8399999994</v>
      </c>
      <c r="LX7" s="176">
        <v>6046360.2000000002</v>
      </c>
      <c r="LY7" s="176">
        <v>3207142.84</v>
      </c>
      <c r="LZ7" s="176">
        <v>4400003.42</v>
      </c>
      <c r="MA7" s="176">
        <v>3547741.2799999993</v>
      </c>
      <c r="MB7" s="176">
        <v>6941901.4900000002</v>
      </c>
      <c r="MC7" s="176">
        <v>18514019.429999996</v>
      </c>
      <c r="MD7" s="176">
        <v>2007072.98</v>
      </c>
      <c r="ME7" s="176">
        <v>130589719.64</v>
      </c>
      <c r="MF7" s="176">
        <v>1196435.8999999999</v>
      </c>
      <c r="MG7" s="176">
        <v>1243719.33</v>
      </c>
      <c r="MH7" s="176">
        <v>402972.85</v>
      </c>
      <c r="MI7" s="176">
        <v>1082074.2799999998</v>
      </c>
      <c r="MJ7" s="176">
        <v>1332285.94</v>
      </c>
      <c r="MK7" s="176">
        <v>1842358.98</v>
      </c>
      <c r="ML7" s="176">
        <v>998921.77</v>
      </c>
      <c r="MM7" s="176">
        <v>1875920.28</v>
      </c>
      <c r="MN7" s="176">
        <v>853661.32999999984</v>
      </c>
      <c r="MO7" s="176">
        <v>2401141.83</v>
      </c>
      <c r="MP7" s="176">
        <v>693629.08000000019</v>
      </c>
      <c r="MQ7" s="176">
        <v>173654571.61000001</v>
      </c>
      <c r="MR7" s="176">
        <v>716367.00999999989</v>
      </c>
      <c r="MS7" s="176">
        <v>4478920.51</v>
      </c>
      <c r="MT7" s="176">
        <v>8856513.5799999982</v>
      </c>
      <c r="MU7" s="176">
        <v>3347800.1299999994</v>
      </c>
      <c r="MV7" s="176">
        <v>10385436.200000001</v>
      </c>
      <c r="MW7" s="176">
        <v>13200233.0099</v>
      </c>
      <c r="MX7" s="176">
        <v>3992290.27</v>
      </c>
      <c r="MY7" s="176">
        <v>9726264.129999999</v>
      </c>
      <c r="MZ7" s="176">
        <v>781765.69000000006</v>
      </c>
      <c r="NA7" s="176">
        <v>874017.28000000003</v>
      </c>
      <c r="NB7" s="176">
        <v>260593473.09999999</v>
      </c>
      <c r="NC7" s="176">
        <v>33311014.949999999</v>
      </c>
      <c r="ND7" s="176">
        <v>8711534.8200000003</v>
      </c>
      <c r="NE7" s="176">
        <v>30304772.779999997</v>
      </c>
      <c r="NF7" s="176">
        <v>3960542.31</v>
      </c>
      <c r="NG7" s="176">
        <v>24091743.859999999</v>
      </c>
      <c r="NH7" s="176">
        <v>48641596.479999997</v>
      </c>
      <c r="NI7" s="176">
        <v>17600248.879999999</v>
      </c>
      <c r="NJ7" s="176">
        <v>493776.5</v>
      </c>
      <c r="NK7" s="176">
        <v>1056657.8700000001</v>
      </c>
      <c r="NL7" s="176">
        <v>7365270.1500000004</v>
      </c>
      <c r="NM7" s="176">
        <v>4323111.0999999996</v>
      </c>
      <c r="NN7" s="176">
        <v>31137613.240000002</v>
      </c>
      <c r="NO7" s="176">
        <v>993333.58</v>
      </c>
      <c r="NP7" s="176">
        <v>1568609.3900000001</v>
      </c>
      <c r="NQ7" s="176">
        <v>1199891.6299999999</v>
      </c>
      <c r="NR7" s="176">
        <v>1803462.6800000002</v>
      </c>
      <c r="NS7" s="176">
        <v>1677854.46</v>
      </c>
      <c r="NT7" s="176">
        <v>3640248.9899999998</v>
      </c>
      <c r="NU7" s="176">
        <v>156132766.618</v>
      </c>
      <c r="NV7" s="176">
        <v>73354870.290000007</v>
      </c>
      <c r="NW7" s="176">
        <v>7738188.7700000005</v>
      </c>
      <c r="NX7" s="176">
        <v>2925756.75</v>
      </c>
      <c r="NY7" s="176">
        <v>3511219.7600000002</v>
      </c>
      <c r="NZ7" s="176">
        <v>12777555.279999997</v>
      </c>
      <c r="OA7" s="176">
        <v>3307883.44</v>
      </c>
      <c r="OB7" s="176">
        <v>307608966.69999999</v>
      </c>
      <c r="OC7" s="176">
        <v>36563328.850000001</v>
      </c>
      <c r="OD7" s="176">
        <v>3535649.5999999996</v>
      </c>
      <c r="OE7" s="176">
        <v>18663251.859999999</v>
      </c>
      <c r="OF7" s="176">
        <v>5916065.4299999988</v>
      </c>
      <c r="OG7" s="176">
        <v>5336782.4000000004</v>
      </c>
      <c r="OH7" s="176">
        <v>16476227.570000002</v>
      </c>
      <c r="OI7" s="176">
        <v>1771392.86</v>
      </c>
      <c r="OJ7" s="176">
        <v>5037778.7700000005</v>
      </c>
      <c r="OK7" s="176">
        <v>59869500.139999993</v>
      </c>
      <c r="OL7" s="176">
        <v>22577660</v>
      </c>
      <c r="OM7" s="176">
        <v>29100922.859999999</v>
      </c>
      <c r="ON7" s="176">
        <v>1427975.8599999999</v>
      </c>
      <c r="OO7" s="176">
        <v>1014864.91</v>
      </c>
      <c r="OP7" s="176">
        <v>196693.21000000002</v>
      </c>
      <c r="OQ7" s="176">
        <v>102755532.25</v>
      </c>
      <c r="OR7" s="176">
        <v>1813984.6</v>
      </c>
      <c r="OS7" s="176">
        <v>1355992.66</v>
      </c>
      <c r="OT7" s="176">
        <v>2789068.1900000004</v>
      </c>
      <c r="OU7" s="176">
        <v>3869651.0299999993</v>
      </c>
      <c r="OV7" s="176">
        <v>6868155.5900000017</v>
      </c>
      <c r="OW7" s="176">
        <v>1493925.36</v>
      </c>
      <c r="OX7" s="176">
        <v>1338790.8</v>
      </c>
      <c r="OY7" s="176">
        <v>1051429.57</v>
      </c>
      <c r="OZ7" s="176">
        <v>50348519.800000004</v>
      </c>
      <c r="PA7" s="176">
        <v>1184635.8600000001</v>
      </c>
      <c r="PB7" s="176">
        <v>4709754.6700000009</v>
      </c>
      <c r="PC7" s="176">
        <v>585217.44000000018</v>
      </c>
      <c r="PD7" s="176">
        <v>5193876.79</v>
      </c>
      <c r="PE7" s="176">
        <v>4471131.99</v>
      </c>
      <c r="PF7" s="176">
        <v>953134.03999999969</v>
      </c>
      <c r="PG7" s="176">
        <v>1423649.4400000002</v>
      </c>
      <c r="PH7" s="176">
        <v>1475980.92</v>
      </c>
      <c r="PI7" s="176">
        <v>2683983.5199999996</v>
      </c>
      <c r="PJ7" s="176">
        <v>2075410.73</v>
      </c>
      <c r="PK7" s="176">
        <v>4508795.2699999996</v>
      </c>
      <c r="PL7" s="176">
        <v>1391487.25</v>
      </c>
      <c r="PM7" s="176">
        <v>4617210.8899999997</v>
      </c>
      <c r="PN7" s="176">
        <v>588889</v>
      </c>
      <c r="PO7" s="176">
        <v>398897.55</v>
      </c>
      <c r="PP7" s="176">
        <v>481135.37</v>
      </c>
      <c r="PQ7" s="176">
        <v>-156766.27000000002</v>
      </c>
      <c r="PR7" s="176">
        <v>299003534.73000002</v>
      </c>
      <c r="PS7" s="176">
        <v>5657264</v>
      </c>
      <c r="PT7" s="176">
        <v>2994645.43</v>
      </c>
      <c r="PU7" s="176">
        <v>2842847.7800000003</v>
      </c>
      <c r="PV7" s="176">
        <v>44417955.100000001</v>
      </c>
      <c r="PW7" s="176">
        <v>1238542.7899999996</v>
      </c>
      <c r="PX7" s="176">
        <v>15962824.680000002</v>
      </c>
      <c r="PY7" s="176">
        <v>5745382.1100000003</v>
      </c>
      <c r="PZ7" s="176">
        <v>12129876.149999999</v>
      </c>
      <c r="QA7" s="176">
        <v>793615.14</v>
      </c>
      <c r="QB7" s="176">
        <v>8670569.2899999991</v>
      </c>
      <c r="QC7" s="176">
        <v>1001668.6300000001</v>
      </c>
      <c r="QD7" s="176">
        <v>3499364.94</v>
      </c>
      <c r="QE7" s="176">
        <v>806733.51000000024</v>
      </c>
      <c r="QF7" s="176">
        <v>2803137.6</v>
      </c>
      <c r="QG7" s="176">
        <v>4151010.71</v>
      </c>
      <c r="QH7" s="176">
        <v>623396.97</v>
      </c>
      <c r="QI7" s="176">
        <v>2477741.0300000003</v>
      </c>
      <c r="QJ7" s="176">
        <v>437591.47000000003</v>
      </c>
      <c r="QK7" s="176">
        <v>4464233.16</v>
      </c>
      <c r="QL7" s="176">
        <v>15057574.420000002</v>
      </c>
      <c r="QM7" s="176">
        <v>2222066.61</v>
      </c>
      <c r="QN7" s="176">
        <v>392635.92</v>
      </c>
      <c r="QO7" s="176">
        <v>546512</v>
      </c>
      <c r="QP7" s="176">
        <v>574113</v>
      </c>
      <c r="QQ7" s="176">
        <v>310264.27</v>
      </c>
      <c r="QR7" s="176">
        <v>93711008.030000016</v>
      </c>
      <c r="QS7" s="176">
        <v>837594.13000000012</v>
      </c>
      <c r="QT7" s="176">
        <v>10952609.139999999</v>
      </c>
      <c r="QU7" s="176">
        <v>1963888.69</v>
      </c>
      <c r="QV7" s="176">
        <v>3069747.61</v>
      </c>
      <c r="QW7" s="176">
        <v>2947430.68</v>
      </c>
      <c r="QX7" s="176">
        <v>617766.85000000009</v>
      </c>
      <c r="QY7" s="176">
        <v>3587932.4799999995</v>
      </c>
      <c r="QZ7" s="176">
        <v>5783432.0899999999</v>
      </c>
      <c r="RA7" s="176">
        <v>969758</v>
      </c>
      <c r="RB7" s="176">
        <v>572425.68999999994</v>
      </c>
      <c r="RC7" s="176">
        <v>696514.8</v>
      </c>
      <c r="RD7" s="176">
        <v>415389.03</v>
      </c>
      <c r="RE7" s="176">
        <v>107220873.73999999</v>
      </c>
      <c r="RF7" s="176">
        <v>4362488.870000001</v>
      </c>
      <c r="RG7" s="176">
        <v>3319894.8</v>
      </c>
      <c r="RH7" s="176">
        <v>2736469.9099999997</v>
      </c>
      <c r="RI7" s="176">
        <v>1762988.2399999998</v>
      </c>
      <c r="RJ7" s="176">
        <v>3027772.13</v>
      </c>
      <c r="RK7" s="176">
        <v>6715938.879999998</v>
      </c>
      <c r="RL7" s="176">
        <v>1113212.99</v>
      </c>
      <c r="RM7" s="176">
        <v>1025892.2999999997</v>
      </c>
      <c r="RN7" s="176">
        <v>4158055.5799999996</v>
      </c>
      <c r="RO7" s="176">
        <v>6303382.7599999998</v>
      </c>
      <c r="RP7" s="176">
        <v>1139616.82</v>
      </c>
      <c r="RQ7" s="176">
        <v>649274.94000000006</v>
      </c>
      <c r="RR7" s="176">
        <v>2830155.5599999996</v>
      </c>
      <c r="RS7" s="176">
        <v>1441863.5</v>
      </c>
      <c r="RT7" s="176">
        <v>595076.11999999988</v>
      </c>
      <c r="RU7" s="176">
        <v>2312993.33</v>
      </c>
      <c r="RV7" s="176">
        <v>835434.81</v>
      </c>
      <c r="RW7" s="176">
        <v>377291.41999999993</v>
      </c>
      <c r="RX7" s="176">
        <v>211414.46000000002</v>
      </c>
      <c r="RY7" s="176">
        <v>77544367.539999992</v>
      </c>
      <c r="RZ7" s="176">
        <v>782326.65000000014</v>
      </c>
      <c r="SA7" s="176">
        <v>1061943.94</v>
      </c>
      <c r="SB7" s="176">
        <v>1298780.01</v>
      </c>
      <c r="SC7" s="176">
        <v>541792.79</v>
      </c>
      <c r="SD7" s="176">
        <v>1130433.2</v>
      </c>
      <c r="SE7" s="176">
        <v>908407.2300000001</v>
      </c>
      <c r="SF7" s="176">
        <v>3885615.17</v>
      </c>
      <c r="SG7" s="176">
        <v>1628546.5999999999</v>
      </c>
      <c r="SH7" s="176">
        <v>880330.52999999991</v>
      </c>
      <c r="SI7" s="176">
        <v>934292.69</v>
      </c>
      <c r="SJ7" s="176">
        <v>3058958.79</v>
      </c>
      <c r="SK7" s="176">
        <v>1083169.7</v>
      </c>
      <c r="SL7" s="176">
        <v>818685.8899999999</v>
      </c>
      <c r="SM7" s="176">
        <v>54056743.480000012</v>
      </c>
      <c r="SN7" s="176">
        <v>2267604.2599999998</v>
      </c>
      <c r="SO7" s="176">
        <v>445759.79999999993</v>
      </c>
      <c r="SP7" s="176">
        <v>912254.65000000014</v>
      </c>
      <c r="SQ7" s="176">
        <v>677499.78</v>
      </c>
      <c r="SR7" s="176">
        <v>2711423.29</v>
      </c>
      <c r="SS7" s="176">
        <v>1257815.1900000002</v>
      </c>
      <c r="ST7" s="176">
        <v>1408564.4000000001</v>
      </c>
      <c r="SU7" s="176">
        <v>905618.59</v>
      </c>
      <c r="SV7" s="176">
        <v>980609.05000000028</v>
      </c>
      <c r="SW7" s="176">
        <v>5963243.0899999999</v>
      </c>
      <c r="SX7" s="176">
        <v>336209.12000000005</v>
      </c>
      <c r="SY7" s="176">
        <v>22428858.390000001</v>
      </c>
      <c r="SZ7" s="176">
        <v>1292629.22</v>
      </c>
      <c r="TA7" s="176">
        <v>1557630.8699999999</v>
      </c>
      <c r="TB7" s="176">
        <v>1731604.06</v>
      </c>
      <c r="TC7" s="176">
        <v>1182824.5799999998</v>
      </c>
      <c r="TD7" s="176">
        <v>1468025.96</v>
      </c>
      <c r="TE7" s="176">
        <v>1040781.6799999999</v>
      </c>
      <c r="TF7" s="176">
        <v>431107.80999999994</v>
      </c>
      <c r="TG7" s="176">
        <v>103806327.99999997</v>
      </c>
      <c r="TH7" s="176">
        <v>693180.50000000012</v>
      </c>
      <c r="TI7" s="176">
        <v>432472.97000000015</v>
      </c>
      <c r="TJ7" s="176">
        <v>3019743.7499999995</v>
      </c>
      <c r="TK7" s="176">
        <v>3599307.45</v>
      </c>
      <c r="TL7" s="176">
        <v>998537.32000000007</v>
      </c>
      <c r="TM7" s="176">
        <v>213601.22000000003</v>
      </c>
      <c r="TN7" s="176">
        <v>8519784.6699999981</v>
      </c>
      <c r="TO7" s="176">
        <v>883288.67</v>
      </c>
      <c r="TP7" s="176">
        <v>2665920.2199999997</v>
      </c>
      <c r="TQ7" s="176">
        <v>2070994.0599999996</v>
      </c>
      <c r="TR7" s="176">
        <v>914182.01</v>
      </c>
      <c r="TS7" s="176">
        <v>454781.36</v>
      </c>
      <c r="TT7" s="176">
        <v>1321529.7599999998</v>
      </c>
      <c r="TU7" s="176">
        <v>752825.90999999992</v>
      </c>
      <c r="TV7" s="176">
        <v>951065.24000000011</v>
      </c>
      <c r="TW7" s="176">
        <v>26001823.910000004</v>
      </c>
      <c r="TX7" s="176">
        <v>881365.15000000014</v>
      </c>
      <c r="TY7" s="176">
        <v>54298093.190000005</v>
      </c>
      <c r="TZ7" s="176">
        <v>2512651.7899999996</v>
      </c>
      <c r="UA7" s="176">
        <v>985660.02</v>
      </c>
      <c r="UB7" s="176">
        <v>1144838.08</v>
      </c>
      <c r="UC7" s="176">
        <v>18858499.420000002</v>
      </c>
      <c r="UD7" s="176">
        <v>1071800.8999999999</v>
      </c>
      <c r="UE7" s="176">
        <v>487976.53</v>
      </c>
      <c r="UF7" s="176">
        <v>255033.72000000003</v>
      </c>
      <c r="UG7" s="176">
        <v>309877.53999999998</v>
      </c>
      <c r="UH7" s="176">
        <v>30293151.719999991</v>
      </c>
      <c r="UI7" s="176">
        <v>3092625.78</v>
      </c>
      <c r="UJ7" s="176">
        <v>3019766.55</v>
      </c>
      <c r="UK7" s="176">
        <v>3751095.4000000004</v>
      </c>
      <c r="UL7" s="176">
        <v>1961108.5300000003</v>
      </c>
      <c r="UM7" s="176">
        <v>1112870</v>
      </c>
      <c r="UN7" s="176">
        <v>170535003.41999999</v>
      </c>
      <c r="UO7" s="176">
        <v>2945404.7799999993</v>
      </c>
      <c r="UP7" s="176">
        <v>1245306.5200000003</v>
      </c>
      <c r="UQ7" s="176">
        <v>14990996.239999998</v>
      </c>
      <c r="UR7" s="176">
        <v>452610.87</v>
      </c>
      <c r="US7" s="176">
        <v>1058870.8700000001</v>
      </c>
      <c r="UT7" s="176">
        <v>3932997.1499999994</v>
      </c>
      <c r="UU7" s="176">
        <v>661184.92000000004</v>
      </c>
      <c r="UV7" s="176">
        <v>829331.8899999999</v>
      </c>
      <c r="UW7" s="176">
        <v>1063577.44</v>
      </c>
      <c r="UX7" s="176">
        <v>1294079.0499999998</v>
      </c>
      <c r="UY7" s="176">
        <v>4781165.1599999992</v>
      </c>
      <c r="UZ7" s="176">
        <v>1685275.7599999998</v>
      </c>
      <c r="VA7" s="176">
        <v>6448132.6400000006</v>
      </c>
      <c r="VB7" s="176">
        <v>269971.00000000006</v>
      </c>
      <c r="VC7" s="176">
        <v>786491</v>
      </c>
      <c r="VD7" s="176">
        <v>485239.32</v>
      </c>
      <c r="VE7" s="176">
        <v>787222.99000000011</v>
      </c>
      <c r="VF7" s="176">
        <v>5234974.5100000007</v>
      </c>
      <c r="VG7" s="176">
        <v>239395.27000000008</v>
      </c>
      <c r="VH7" s="176">
        <v>888863.43</v>
      </c>
      <c r="VI7" s="176">
        <v>951812.87</v>
      </c>
      <c r="VJ7" s="176">
        <v>58016590.000000015</v>
      </c>
      <c r="VK7" s="176">
        <v>1482070.11</v>
      </c>
      <c r="VL7" s="176">
        <v>2003539.2999999996</v>
      </c>
      <c r="VM7" s="176">
        <v>4282757.2</v>
      </c>
      <c r="VN7" s="176">
        <v>6355842.4299999997</v>
      </c>
      <c r="VO7" s="176">
        <v>6557891.6500000004</v>
      </c>
      <c r="VP7" s="176">
        <v>3750613.2</v>
      </c>
      <c r="VQ7" s="176">
        <v>2550600.75</v>
      </c>
      <c r="VR7" s="176">
        <v>1230467.45</v>
      </c>
      <c r="VS7" s="176">
        <v>15013597.529999999</v>
      </c>
      <c r="VT7" s="176">
        <v>1081771.0899999999</v>
      </c>
      <c r="VU7" s="176">
        <v>4015465.52</v>
      </c>
      <c r="VV7" s="176">
        <v>2538303.7399999998</v>
      </c>
      <c r="VW7" s="176">
        <v>903264.3899999999</v>
      </c>
      <c r="VX7" s="176">
        <v>1418280.29</v>
      </c>
      <c r="VY7" s="176">
        <v>372352660.99000007</v>
      </c>
      <c r="VZ7" s="176">
        <v>7103433.6099999985</v>
      </c>
      <c r="WA7" s="176">
        <v>2253210.15</v>
      </c>
      <c r="WB7" s="176">
        <v>2003303.2</v>
      </c>
      <c r="WC7" s="176">
        <v>850451.24000000011</v>
      </c>
      <c r="WD7" s="176">
        <v>3717029.45</v>
      </c>
      <c r="WE7" s="176">
        <v>15903508.190000001</v>
      </c>
      <c r="WF7" s="176">
        <v>6844492.9399999995</v>
      </c>
      <c r="WG7" s="176">
        <v>4566733.3899999997</v>
      </c>
      <c r="WH7" s="176">
        <v>7200788.1299999999</v>
      </c>
      <c r="WI7" s="176">
        <v>1656645.7600000002</v>
      </c>
      <c r="WJ7" s="176">
        <v>7047228.5499999998</v>
      </c>
      <c r="WK7" s="176">
        <v>2940719.5399999996</v>
      </c>
      <c r="WL7" s="176">
        <v>10213907.57</v>
      </c>
      <c r="WM7" s="176">
        <v>16918011.810000002</v>
      </c>
      <c r="WN7" s="176">
        <v>2771921.79</v>
      </c>
      <c r="WO7" s="176">
        <v>5067998.3600000003</v>
      </c>
      <c r="WP7" s="176">
        <v>14943159.92</v>
      </c>
      <c r="WQ7" s="176">
        <v>4319534.2100000009</v>
      </c>
      <c r="WR7" s="176">
        <v>9924518.2999999989</v>
      </c>
      <c r="WS7" s="176">
        <v>55057331.350000016</v>
      </c>
      <c r="WT7" s="176">
        <v>5118302.8</v>
      </c>
      <c r="WU7" s="176">
        <v>1231177.1499999999</v>
      </c>
      <c r="WV7" s="176">
        <v>1344494.1500000001</v>
      </c>
      <c r="WW7" s="176">
        <v>2356756.9899999998</v>
      </c>
      <c r="WX7" s="176">
        <v>862117</v>
      </c>
      <c r="WY7" s="176">
        <v>788809.15</v>
      </c>
      <c r="WZ7" s="176">
        <v>1449588.4200000002</v>
      </c>
      <c r="XA7" s="176">
        <v>47700677.670000009</v>
      </c>
      <c r="XB7" s="176">
        <v>1913680.17</v>
      </c>
      <c r="XC7" s="176">
        <v>245065.47</v>
      </c>
      <c r="XD7" s="176">
        <v>706493.15</v>
      </c>
      <c r="XE7" s="176">
        <v>661178.67999999993</v>
      </c>
      <c r="XF7" s="176">
        <v>120214872.94999999</v>
      </c>
      <c r="XG7" s="176">
        <v>1891940.95</v>
      </c>
      <c r="XH7" s="176">
        <v>1368231.87</v>
      </c>
      <c r="XI7" s="176">
        <v>38756866.519999988</v>
      </c>
      <c r="XJ7" s="176">
        <v>2264639.9900000002</v>
      </c>
      <c r="XK7" s="176">
        <v>1842461.08</v>
      </c>
      <c r="XL7" s="176">
        <v>3375727.5799999996</v>
      </c>
      <c r="XM7" s="176">
        <v>2158739.8199999998</v>
      </c>
      <c r="XN7" s="176">
        <v>2429687.09</v>
      </c>
      <c r="XO7" s="176">
        <v>3609746.62</v>
      </c>
      <c r="XP7" s="176">
        <v>1848606.3200000005</v>
      </c>
      <c r="XQ7" s="176">
        <v>994275.38000000012</v>
      </c>
      <c r="XR7" s="176">
        <v>453519.59</v>
      </c>
      <c r="XS7" s="176">
        <v>1712536.0799999998</v>
      </c>
      <c r="XT7" s="176">
        <v>774697.65</v>
      </c>
      <c r="XU7" s="176">
        <v>944218.87000000011</v>
      </c>
      <c r="XV7" s="176">
        <v>1022706.0899999999</v>
      </c>
      <c r="XW7" s="176">
        <v>1162612.8700000001</v>
      </c>
      <c r="XX7" s="176">
        <v>765795.40999999992</v>
      </c>
      <c r="XY7" s="176">
        <v>977299.15</v>
      </c>
      <c r="XZ7" s="176">
        <v>1057194.0299999998</v>
      </c>
      <c r="YA7" s="176">
        <v>723058.32</v>
      </c>
      <c r="YB7" s="176">
        <v>1816471.9400000002</v>
      </c>
      <c r="YC7" s="176">
        <v>24200438.070000019</v>
      </c>
      <c r="YD7" s="176">
        <v>1313318.6600000001</v>
      </c>
      <c r="YE7" s="176">
        <v>7087785.1200000001</v>
      </c>
      <c r="YF7" s="176">
        <v>1435479.9100000001</v>
      </c>
      <c r="YG7" s="176">
        <v>19855045.459999997</v>
      </c>
      <c r="YH7" s="176">
        <v>2064883.95</v>
      </c>
      <c r="YI7" s="176">
        <v>6562035.0000000009</v>
      </c>
      <c r="YJ7" s="176">
        <v>2000519.8299999998</v>
      </c>
      <c r="YK7" s="176">
        <v>7902830.4399999995</v>
      </c>
      <c r="YL7" s="176">
        <v>6000446.8099999996</v>
      </c>
      <c r="YM7" s="176">
        <v>3345190.46</v>
      </c>
      <c r="YN7" s="176">
        <v>1498340.3199999998</v>
      </c>
      <c r="YO7" s="176">
        <v>758356.61</v>
      </c>
      <c r="YP7" s="176">
        <v>975370.97000000009</v>
      </c>
      <c r="YQ7" s="176">
        <v>712764.84</v>
      </c>
      <c r="YR7" s="176">
        <v>213242.63</v>
      </c>
      <c r="YS7" s="176">
        <v>698719.49</v>
      </c>
      <c r="YT7" s="176">
        <v>37699360.220000006</v>
      </c>
      <c r="YU7" s="176">
        <v>1173301.8999999999</v>
      </c>
      <c r="YV7" s="176">
        <v>1336902.0299999998</v>
      </c>
      <c r="YW7" s="176">
        <v>1565321.41</v>
      </c>
      <c r="YX7" s="176">
        <v>2372424.9700000002</v>
      </c>
      <c r="YY7" s="176">
        <v>1514694.26</v>
      </c>
      <c r="YZ7" s="176">
        <v>1170515.1499999999</v>
      </c>
      <c r="ZA7" s="176">
        <v>42444000.750000007</v>
      </c>
      <c r="ZB7" s="176">
        <v>3561065.3700000006</v>
      </c>
      <c r="ZC7" s="176">
        <v>1495319.0799999998</v>
      </c>
      <c r="ZD7" s="176">
        <v>1709754.3000000003</v>
      </c>
      <c r="ZE7" s="176">
        <v>632205.10000000009</v>
      </c>
      <c r="ZF7" s="176">
        <v>1140131.5</v>
      </c>
      <c r="ZG7" s="176">
        <v>479821.24000000005</v>
      </c>
      <c r="ZH7" s="176">
        <v>524763.18999999994</v>
      </c>
      <c r="ZI7" s="176">
        <v>5906682.9199999999</v>
      </c>
      <c r="ZJ7" s="176">
        <v>156392303.38</v>
      </c>
      <c r="ZK7" s="176">
        <v>1223178.8500000001</v>
      </c>
      <c r="ZL7" s="176">
        <v>3790964.04</v>
      </c>
      <c r="ZM7" s="176">
        <v>11492176.4</v>
      </c>
      <c r="ZN7" s="176">
        <v>5093751.5500000007</v>
      </c>
      <c r="ZO7" s="176">
        <v>1827211.88</v>
      </c>
      <c r="ZP7" s="176">
        <v>2051038.4699999997</v>
      </c>
      <c r="ZQ7" s="176">
        <v>4103847.1500000004</v>
      </c>
      <c r="ZR7" s="176">
        <v>6655819.7500000009</v>
      </c>
      <c r="ZS7" s="176">
        <v>7010424.1399999997</v>
      </c>
      <c r="ZT7" s="176">
        <v>818463.41</v>
      </c>
      <c r="ZU7" s="176">
        <v>1019573.5199999998</v>
      </c>
      <c r="ZV7" s="176">
        <v>1217989.78</v>
      </c>
      <c r="ZW7" s="176">
        <v>1528989.16</v>
      </c>
      <c r="ZX7" s="176">
        <v>1325381.25</v>
      </c>
      <c r="ZY7" s="176">
        <v>1153074.9100000001</v>
      </c>
      <c r="ZZ7" s="176">
        <v>961064.21000000031</v>
      </c>
      <c r="AAA7" s="176">
        <v>833916.62000000011</v>
      </c>
      <c r="AAB7" s="176">
        <v>1025835.53</v>
      </c>
      <c r="AAC7" s="176">
        <v>1384335.25</v>
      </c>
      <c r="AAD7" s="176">
        <v>1010741.0499999999</v>
      </c>
      <c r="AAE7" s="176">
        <v>631316.05000000005</v>
      </c>
      <c r="AAF7" s="176">
        <v>32689648.510000002</v>
      </c>
      <c r="AAG7" s="176">
        <v>504131.65</v>
      </c>
      <c r="AAH7" s="176">
        <v>1900981.24</v>
      </c>
      <c r="AAI7" s="176">
        <v>1243799.01</v>
      </c>
      <c r="AAJ7" s="176">
        <v>954126.22000000009</v>
      </c>
      <c r="AAK7" s="176">
        <v>1772948.9700000002</v>
      </c>
      <c r="AAL7" s="176">
        <v>652197.97</v>
      </c>
      <c r="AAM7" s="176">
        <v>232448471.81000003</v>
      </c>
      <c r="AAN7" s="176">
        <v>1042854.19</v>
      </c>
      <c r="AAO7" s="176">
        <v>1860605.25</v>
      </c>
      <c r="AAP7" s="176">
        <v>2722084.03</v>
      </c>
      <c r="AAQ7" s="176">
        <v>1634779.8299999998</v>
      </c>
      <c r="AAR7" s="176">
        <v>1052143.96</v>
      </c>
      <c r="AAS7" s="176">
        <v>2241948.5700000003</v>
      </c>
      <c r="AAT7" s="176">
        <v>2024816.2300000002</v>
      </c>
      <c r="AAU7" s="176">
        <v>3480503.100000001</v>
      </c>
      <c r="AAV7" s="176">
        <v>1145311.3900000004</v>
      </c>
      <c r="AAW7" s="176">
        <v>2276193.9</v>
      </c>
      <c r="AAX7" s="176">
        <v>13646712.010000007</v>
      </c>
      <c r="AAY7" s="176">
        <v>5061368.71</v>
      </c>
      <c r="AAZ7" s="176">
        <v>856454.24000000011</v>
      </c>
      <c r="ABA7" s="176">
        <v>1189483.6100000001</v>
      </c>
      <c r="ABB7" s="176">
        <v>2330047.38</v>
      </c>
      <c r="ABC7" s="176">
        <v>922914</v>
      </c>
      <c r="ABD7" s="176">
        <v>1237815.3099999998</v>
      </c>
      <c r="ABE7" s="176">
        <v>678112.53999999992</v>
      </c>
      <c r="ABF7" s="176">
        <v>13398700.939999998</v>
      </c>
      <c r="ABG7" s="176">
        <v>13326494.189999999</v>
      </c>
      <c r="ABH7" s="176">
        <v>640519</v>
      </c>
      <c r="ABI7" s="176">
        <v>958837.42</v>
      </c>
      <c r="ABJ7" s="176">
        <v>1174315.3600000001</v>
      </c>
      <c r="ABK7" s="176">
        <v>486654.26999999996</v>
      </c>
      <c r="ABL7" s="176">
        <v>573097.59000000008</v>
      </c>
      <c r="ABM7" s="176">
        <v>84774023.25</v>
      </c>
      <c r="ABN7" s="176">
        <v>3634443.6199999992</v>
      </c>
      <c r="ABO7" s="176">
        <v>2611993.6000000001</v>
      </c>
      <c r="ABP7" s="176">
        <v>3685065.4499999997</v>
      </c>
      <c r="ABQ7" s="176">
        <v>3982788.88</v>
      </c>
      <c r="ABR7" s="176">
        <v>3790324.9299999997</v>
      </c>
      <c r="ABS7" s="176">
        <v>1727648.45</v>
      </c>
      <c r="ABT7" s="176">
        <v>3802909.15</v>
      </c>
      <c r="ABU7" s="176">
        <v>2431473.2600000002</v>
      </c>
      <c r="ABV7" s="176">
        <v>45831406.680000015</v>
      </c>
      <c r="ABW7" s="176">
        <v>3505175.7699999996</v>
      </c>
      <c r="ABX7" s="176">
        <v>1927585.7599999993</v>
      </c>
      <c r="ABY7" s="176">
        <v>1663374.0400000003</v>
      </c>
      <c r="ABZ7" s="176">
        <v>1143550.1499999999</v>
      </c>
      <c r="ACA7" s="176">
        <v>4011274.580000001</v>
      </c>
      <c r="ACB7" s="176">
        <v>1337729.6900000002</v>
      </c>
      <c r="ACC7" s="176">
        <v>1146963.9000000001</v>
      </c>
      <c r="ACD7" s="176">
        <v>539659.5199999999</v>
      </c>
      <c r="ACE7" s="176">
        <v>1451845.3699999996</v>
      </c>
      <c r="ACF7" s="176">
        <v>611152.03</v>
      </c>
      <c r="ACG7" s="176">
        <v>113814127.62000002</v>
      </c>
      <c r="ACH7" s="176">
        <v>1462033.3499999999</v>
      </c>
      <c r="ACI7" s="176">
        <v>2142908.7799999998</v>
      </c>
      <c r="ACJ7" s="176">
        <v>2929160.3000000003</v>
      </c>
      <c r="ACK7" s="176">
        <v>389331.46</v>
      </c>
      <c r="ACL7" s="176">
        <v>666518.7300000001</v>
      </c>
      <c r="ACM7" s="176">
        <v>1848003.06</v>
      </c>
      <c r="ACN7" s="176">
        <v>14613701.15</v>
      </c>
      <c r="ACO7" s="176">
        <v>40007968.810000002</v>
      </c>
      <c r="ACP7" s="176">
        <v>737130.23</v>
      </c>
      <c r="ACQ7" s="176">
        <v>2716030.4799999995</v>
      </c>
      <c r="ACR7" s="176">
        <v>4514045</v>
      </c>
      <c r="ACS7" s="176">
        <v>2139352.9300000002</v>
      </c>
      <c r="ACT7" s="176">
        <v>8959561.4800000004</v>
      </c>
      <c r="ACU7" s="176">
        <v>2455685.7800000003</v>
      </c>
      <c r="ACV7" s="176">
        <v>2157388.0200000005</v>
      </c>
      <c r="ACW7" s="176">
        <v>708525.19</v>
      </c>
      <c r="ACX7" s="176">
        <v>1077207.7</v>
      </c>
      <c r="ACY7" s="176">
        <v>552515.3899999999</v>
      </c>
      <c r="ACZ7" s="176">
        <v>770050.82000000007</v>
      </c>
      <c r="ADA7" s="176">
        <v>973583.53</v>
      </c>
      <c r="ADB7" s="176">
        <v>7322</v>
      </c>
      <c r="ADC7" s="176">
        <v>2226368.2600000002</v>
      </c>
      <c r="ADD7" s="176">
        <v>23787778.950000003</v>
      </c>
      <c r="ADE7" s="176">
        <v>24944513.290000003</v>
      </c>
      <c r="ADF7" s="176">
        <v>851707.77999999991</v>
      </c>
      <c r="ADG7" s="176">
        <v>749878</v>
      </c>
      <c r="ADH7" s="176">
        <v>2196576.17</v>
      </c>
      <c r="ADI7" s="176">
        <v>1181416</v>
      </c>
      <c r="ADJ7" s="176">
        <v>1199166.55</v>
      </c>
      <c r="ADK7" s="176">
        <v>1191482.3</v>
      </c>
      <c r="ADL7" s="176">
        <v>2483461.0199999996</v>
      </c>
      <c r="ADM7" s="176">
        <v>322773886.69000006</v>
      </c>
      <c r="ADN7" s="176">
        <v>27585381.790000003</v>
      </c>
      <c r="ADO7" s="176">
        <v>12681911.299999999</v>
      </c>
      <c r="ADP7" s="176">
        <v>45691573.289999992</v>
      </c>
      <c r="ADQ7" s="176">
        <v>415751.23</v>
      </c>
      <c r="ADR7" s="176">
        <v>1023946.9</v>
      </c>
      <c r="ADS7" s="176">
        <v>1025910.86</v>
      </c>
      <c r="ADT7" s="176">
        <v>792552.92999999993</v>
      </c>
      <c r="ADU7" s="176">
        <v>147030754.59999999</v>
      </c>
      <c r="ADV7" s="176">
        <v>70731711.500000015</v>
      </c>
      <c r="ADW7" s="176">
        <v>14250404.25</v>
      </c>
      <c r="ADX7" s="176">
        <v>2283385.58</v>
      </c>
      <c r="ADY7" s="176">
        <v>5052771.8699999992</v>
      </c>
      <c r="ADZ7" s="176">
        <v>334098.06999999972</v>
      </c>
      <c r="AEA7" s="176">
        <v>1340548.1599999999</v>
      </c>
      <c r="AEB7" s="176">
        <v>2701643.12</v>
      </c>
      <c r="AEC7" s="176">
        <v>2344103.54</v>
      </c>
      <c r="AED7" s="176">
        <v>1492132.0399999993</v>
      </c>
      <c r="AEE7" s="176">
        <v>2848991.8</v>
      </c>
      <c r="AEF7" s="176">
        <v>3446548.33</v>
      </c>
      <c r="AEG7" s="176">
        <v>1725418.22</v>
      </c>
      <c r="AEH7" s="176">
        <v>1425425.34</v>
      </c>
      <c r="AEI7" s="176">
        <v>2415075.3700000006</v>
      </c>
      <c r="AEJ7" s="176">
        <v>6430094.0599999987</v>
      </c>
      <c r="AEK7" s="176">
        <v>1657009.2899999998</v>
      </c>
      <c r="AEL7" s="176">
        <v>5162523.49</v>
      </c>
      <c r="AEM7" s="176">
        <v>1397046.04</v>
      </c>
      <c r="AEN7" s="176">
        <v>7301697.8500000015</v>
      </c>
      <c r="AEO7" s="176">
        <v>84120952.99000001</v>
      </c>
      <c r="AEP7" s="176">
        <v>5957224.9600000009</v>
      </c>
      <c r="AEQ7" s="176">
        <v>4088937.59</v>
      </c>
      <c r="AER7" s="176">
        <v>1704018.94</v>
      </c>
      <c r="AES7" s="176">
        <v>2812072.42</v>
      </c>
      <c r="AET7" s="176">
        <v>8894472.1500000004</v>
      </c>
      <c r="AEU7" s="176">
        <v>1084114.22</v>
      </c>
      <c r="AEV7" s="176">
        <v>3022462.25</v>
      </c>
      <c r="AEW7" s="176">
        <v>1661074.2799999998</v>
      </c>
      <c r="AEX7" s="176">
        <v>735450.93</v>
      </c>
      <c r="AEY7" s="176">
        <v>35730761.069999993</v>
      </c>
      <c r="AEZ7" s="176">
        <v>17040790.32</v>
      </c>
      <c r="AFA7" s="176">
        <v>1698024.2700000003</v>
      </c>
      <c r="AFB7" s="176">
        <v>1212467.1299999999</v>
      </c>
      <c r="AFC7" s="176">
        <v>2111777.5199999996</v>
      </c>
      <c r="AFD7" s="176">
        <v>1757773.84</v>
      </c>
      <c r="AFE7" s="176">
        <v>525302.30999999994</v>
      </c>
      <c r="AFF7" s="176">
        <v>770213.53</v>
      </c>
      <c r="AFG7" s="176">
        <v>572935.14</v>
      </c>
      <c r="AFH7" s="176">
        <v>744076.30999999994</v>
      </c>
      <c r="AFI7" s="176">
        <v>427650.48</v>
      </c>
      <c r="AFJ7" s="176">
        <v>317356.96000000002</v>
      </c>
      <c r="AFK7" s="176">
        <v>672611.40999999992</v>
      </c>
      <c r="AFL7" s="176">
        <v>56346386.820000008</v>
      </c>
      <c r="AFM7" s="176">
        <v>1797749.8800000004</v>
      </c>
      <c r="AFN7" s="176">
        <v>2015769.98</v>
      </c>
      <c r="AFO7" s="176">
        <v>756188.55</v>
      </c>
      <c r="AFP7" s="176">
        <v>607669.12</v>
      </c>
      <c r="AFQ7" s="176">
        <v>409302.08999999997</v>
      </c>
      <c r="AFR7" s="176">
        <v>293111.77</v>
      </c>
      <c r="AFS7" s="176">
        <v>1906453.73</v>
      </c>
      <c r="AFT7" s="176">
        <v>1093791.2400000002</v>
      </c>
      <c r="AFU7" s="176">
        <v>618566.43999999994</v>
      </c>
      <c r="AFV7" s="176">
        <v>1405499.98</v>
      </c>
      <c r="AFW7" s="176">
        <v>387176.17999999993</v>
      </c>
      <c r="AFX7" s="176">
        <v>53314282.74000001</v>
      </c>
      <c r="AFY7" s="176">
        <v>1249386.9799999997</v>
      </c>
      <c r="AFZ7" s="176">
        <v>904677.12000000023</v>
      </c>
      <c r="AGA7" s="176">
        <v>903225.42</v>
      </c>
      <c r="AGB7" s="176">
        <v>6806618.3499999996</v>
      </c>
      <c r="AGC7" s="176">
        <v>1826282.74</v>
      </c>
      <c r="AGD7" s="176">
        <v>325763.52999999997</v>
      </c>
      <c r="AGE7" s="176">
        <v>2009678.05</v>
      </c>
      <c r="AGF7" s="176">
        <v>1088081.6299999999</v>
      </c>
      <c r="AGG7" s="176">
        <v>1327955.55</v>
      </c>
      <c r="AGH7" s="176">
        <v>1104765.0900000001</v>
      </c>
      <c r="AGI7" s="176">
        <v>61684750.580000006</v>
      </c>
      <c r="AGJ7" s="176">
        <v>8582529.929999996</v>
      </c>
      <c r="AGK7" s="176">
        <v>813714.76999999979</v>
      </c>
      <c r="AGL7" s="176">
        <v>388299.19</v>
      </c>
      <c r="AGM7" s="176">
        <v>1913932.3300000005</v>
      </c>
      <c r="AGN7" s="176">
        <v>771317.48</v>
      </c>
      <c r="AGO7" s="176">
        <v>318182.73</v>
      </c>
      <c r="AGP7" s="176">
        <v>381686.11</v>
      </c>
      <c r="AGQ7" s="176">
        <v>286322470.04000014</v>
      </c>
      <c r="AGR7" s="176">
        <v>142437897.63000003</v>
      </c>
      <c r="AGS7" s="176">
        <v>3197970.1900000004</v>
      </c>
      <c r="AGT7" s="176">
        <v>5604526.9500000011</v>
      </c>
      <c r="AGU7" s="176">
        <v>7463120.7000000002</v>
      </c>
      <c r="AGV7" s="176">
        <v>3161537.7200000007</v>
      </c>
      <c r="AGW7" s="176">
        <v>984931.69</v>
      </c>
      <c r="AGX7" s="176">
        <v>5794677.75</v>
      </c>
      <c r="AGY7" s="176">
        <v>608653.49</v>
      </c>
      <c r="AGZ7" s="176">
        <v>5646485.4900000002</v>
      </c>
      <c r="AHA7" s="176">
        <v>7500861.6500000004</v>
      </c>
      <c r="AHB7" s="176">
        <v>4715840.8</v>
      </c>
      <c r="AHC7" s="176">
        <v>3103779.2699999996</v>
      </c>
      <c r="AHD7" s="176">
        <v>1817588.8900000001</v>
      </c>
      <c r="AHE7" s="176">
        <v>3386694.9499999997</v>
      </c>
      <c r="AHF7" s="176">
        <v>4233629</v>
      </c>
      <c r="AHG7" s="176">
        <v>2132114.09</v>
      </c>
      <c r="AHH7" s="176">
        <v>29982648.720000003</v>
      </c>
      <c r="AHI7" s="176">
        <v>1308708.7000000002</v>
      </c>
      <c r="AHJ7" s="176">
        <v>844986.87</v>
      </c>
      <c r="AHK7" s="176">
        <v>1447698.9</v>
      </c>
      <c r="AHL7" s="176">
        <v>3411329</v>
      </c>
      <c r="AHM7" s="176">
        <v>597236.46</v>
      </c>
      <c r="AHN7" s="176">
        <v>750262.86</v>
      </c>
      <c r="AHO7" s="176">
        <v>12367541293.047901</v>
      </c>
      <c r="AHQ7" s="230">
        <v>43856000</v>
      </c>
    </row>
    <row r="8" spans="1:901" x14ac:dyDescent="0.2">
      <c r="A8" s="174" t="s">
        <v>10</v>
      </c>
      <c r="B8" s="175" t="s">
        <v>11</v>
      </c>
      <c r="C8" s="176">
        <v>31868312.879999999</v>
      </c>
      <c r="D8" s="176">
        <v>2725024.17</v>
      </c>
      <c r="E8" s="176">
        <v>634117.01</v>
      </c>
      <c r="F8" s="176">
        <v>4837808.51</v>
      </c>
      <c r="G8" s="176">
        <v>3755675</v>
      </c>
      <c r="H8" s="176">
        <v>2583037.7000000002</v>
      </c>
      <c r="I8" s="176">
        <v>1764664.8599999999</v>
      </c>
      <c r="J8" s="176">
        <v>20992808.560000002</v>
      </c>
      <c r="K8" s="176">
        <v>1629711.9900000002</v>
      </c>
      <c r="L8" s="176">
        <v>576415.43999999994</v>
      </c>
      <c r="M8" s="176">
        <v>4775602.42</v>
      </c>
      <c r="N8" s="176">
        <v>3480733.6199999996</v>
      </c>
      <c r="O8" s="176">
        <v>18917463.600000001</v>
      </c>
      <c r="P8" s="176">
        <v>15087015.550000001</v>
      </c>
      <c r="Q8" s="176">
        <v>200510.83000000002</v>
      </c>
      <c r="R8" s="176">
        <v>193395</v>
      </c>
      <c r="S8" s="176">
        <v>408</v>
      </c>
      <c r="T8" s="176">
        <v>5920010.9699999997</v>
      </c>
      <c r="U8" s="176">
        <v>130368.88000000002</v>
      </c>
      <c r="V8" s="176">
        <v>1677553.6500000001</v>
      </c>
      <c r="W8" s="176">
        <v>1357441.94</v>
      </c>
      <c r="X8" s="176">
        <v>440977.82</v>
      </c>
      <c r="Y8" s="176">
        <v>456366.86</v>
      </c>
      <c r="Z8" s="176">
        <v>11034.85</v>
      </c>
      <c r="AA8" s="176">
        <v>7194623.1799999997</v>
      </c>
      <c r="AB8" s="176">
        <v>355797</v>
      </c>
      <c r="AC8" s="176">
        <v>125745.21000000002</v>
      </c>
      <c r="AD8" s="176">
        <v>66059.58</v>
      </c>
      <c r="AE8" s="176">
        <v>1187968</v>
      </c>
      <c r="AF8" s="176">
        <v>3220797</v>
      </c>
      <c r="AG8" s="176">
        <v>1529867.88</v>
      </c>
      <c r="AH8" s="176">
        <v>2961496.89</v>
      </c>
      <c r="AI8" s="176">
        <v>486883.99999999994</v>
      </c>
      <c r="AJ8" s="176">
        <v>285121.8</v>
      </c>
      <c r="AK8" s="176">
        <v>373163.39</v>
      </c>
      <c r="AL8" s="176">
        <v>211361.91</v>
      </c>
      <c r="AM8" s="176">
        <v>968603.30999999994</v>
      </c>
      <c r="AN8" s="176">
        <v>78092</v>
      </c>
      <c r="AO8" s="176">
        <v>10310</v>
      </c>
      <c r="AP8" s="176">
        <v>311020</v>
      </c>
      <c r="AQ8" s="176">
        <v>360983.79000000004</v>
      </c>
      <c r="AR8" s="176">
        <v>33720</v>
      </c>
      <c r="AS8" s="176">
        <v>363738.65</v>
      </c>
      <c r="AT8" s="176">
        <v>33093.79</v>
      </c>
      <c r="AU8" s="176">
        <v>36551</v>
      </c>
      <c r="AV8" s="176">
        <v>45459.9</v>
      </c>
      <c r="AW8" s="176">
        <v>8227</v>
      </c>
      <c r="AX8" s="176">
        <v>14700.5</v>
      </c>
      <c r="AY8" s="176">
        <v>4744</v>
      </c>
      <c r="AZ8" s="176">
        <v>8616</v>
      </c>
      <c r="BA8" s="176">
        <v>904587.16999999993</v>
      </c>
      <c r="BB8" s="176">
        <v>123611.61999999997</v>
      </c>
      <c r="BC8" s="176">
        <v>669018</v>
      </c>
      <c r="BD8" s="176">
        <v>100777.13</v>
      </c>
      <c r="BE8" s="176">
        <v>32535.18</v>
      </c>
      <c r="BF8" s="176">
        <v>0</v>
      </c>
      <c r="BG8" s="176">
        <v>131765.59</v>
      </c>
      <c r="BH8" s="176">
        <v>637431.73999999987</v>
      </c>
      <c r="BI8" s="176">
        <v>19082</v>
      </c>
      <c r="BJ8" s="176">
        <v>2783.31</v>
      </c>
      <c r="BK8" s="176">
        <v>45517.5</v>
      </c>
      <c r="BL8" s="176">
        <v>50764.800000000003</v>
      </c>
      <c r="BM8" s="176">
        <v>500</v>
      </c>
      <c r="BN8" s="176">
        <v>2240</v>
      </c>
      <c r="BO8" s="176">
        <v>50726</v>
      </c>
      <c r="BP8" s="176">
        <v>0</v>
      </c>
      <c r="BQ8" s="176">
        <v>26919</v>
      </c>
      <c r="BR8" s="176">
        <v>1221</v>
      </c>
      <c r="BS8" s="176">
        <v>7592.5</v>
      </c>
      <c r="BT8" s="176">
        <v>0</v>
      </c>
      <c r="BU8" s="176">
        <v>6354</v>
      </c>
      <c r="BV8" s="176">
        <v>2462</v>
      </c>
      <c r="BW8" s="176">
        <v>672321.12</v>
      </c>
      <c r="BX8" s="176">
        <v>223000.93</v>
      </c>
      <c r="BY8" s="176">
        <v>29702.84</v>
      </c>
      <c r="BZ8" s="176">
        <v>16714.080000000002</v>
      </c>
      <c r="CA8" s="176">
        <v>234443.44</v>
      </c>
      <c r="CB8" s="176">
        <v>31328.42</v>
      </c>
      <c r="CC8" s="176">
        <v>53323.93</v>
      </c>
      <c r="CD8" s="176">
        <v>0</v>
      </c>
      <c r="CE8" s="176">
        <v>141</v>
      </c>
      <c r="CF8" s="176">
        <v>2869534.78</v>
      </c>
      <c r="CG8" s="176">
        <v>46143</v>
      </c>
      <c r="CH8" s="176">
        <v>199424.31</v>
      </c>
      <c r="CI8" s="176">
        <v>38656.639999999999</v>
      </c>
      <c r="CJ8" s="176">
        <v>101936</v>
      </c>
      <c r="CK8" s="176">
        <v>95271.5</v>
      </c>
      <c r="CL8" s="176">
        <v>0</v>
      </c>
      <c r="CM8" s="176">
        <v>125630.03</v>
      </c>
      <c r="CN8" s="176">
        <v>1600</v>
      </c>
      <c r="CO8" s="176">
        <v>104556.24</v>
      </c>
      <c r="CP8" s="176">
        <v>1099.0100000000002</v>
      </c>
      <c r="CQ8" s="176">
        <v>589331.28</v>
      </c>
      <c r="CR8" s="176">
        <v>29922.95</v>
      </c>
      <c r="CS8" s="176">
        <v>4174951.2800000003</v>
      </c>
      <c r="CT8" s="176">
        <v>311951.05</v>
      </c>
      <c r="CU8" s="176">
        <v>301466.28000000003</v>
      </c>
      <c r="CV8" s="176">
        <v>153320.14000000001</v>
      </c>
      <c r="CW8" s="176">
        <v>3462</v>
      </c>
      <c r="CX8" s="176">
        <v>1769167.2900000003</v>
      </c>
      <c r="CY8" s="176">
        <v>443139.38999999996</v>
      </c>
      <c r="CZ8" s="176">
        <v>175452.42</v>
      </c>
      <c r="DA8" s="176">
        <v>470931.11</v>
      </c>
      <c r="DB8" s="176">
        <v>3300</v>
      </c>
      <c r="DC8" s="176">
        <v>6430</v>
      </c>
      <c r="DD8" s="176">
        <v>73365.89</v>
      </c>
      <c r="DE8" s="176">
        <v>75469</v>
      </c>
      <c r="DF8" s="176">
        <v>432600</v>
      </c>
      <c r="DG8" s="176">
        <v>678608</v>
      </c>
      <c r="DH8" s="176">
        <v>10205</v>
      </c>
      <c r="DI8" s="176">
        <v>17352</v>
      </c>
      <c r="DJ8" s="176">
        <v>18220.8</v>
      </c>
      <c r="DK8" s="176">
        <v>34043</v>
      </c>
      <c r="DL8" s="176">
        <v>2636649.31</v>
      </c>
      <c r="DM8" s="176">
        <v>36276399.719999999</v>
      </c>
      <c r="DN8" s="176">
        <v>27500.5</v>
      </c>
      <c r="DO8" s="176">
        <v>68603.83</v>
      </c>
      <c r="DP8" s="176">
        <v>1250582.28</v>
      </c>
      <c r="DQ8" s="176">
        <v>5527804.6399999997</v>
      </c>
      <c r="DR8" s="176">
        <v>4353356.3499999996</v>
      </c>
      <c r="DS8" s="176">
        <v>1103269.1599999999</v>
      </c>
      <c r="DT8" s="176">
        <v>54814.5</v>
      </c>
      <c r="DU8" s="176">
        <v>4540530.18</v>
      </c>
      <c r="DV8" s="176">
        <v>301856.12</v>
      </c>
      <c r="DW8" s="176">
        <v>274306.96999999997</v>
      </c>
      <c r="DX8" s="176">
        <v>60457</v>
      </c>
      <c r="DY8" s="176">
        <v>79704.53</v>
      </c>
      <c r="DZ8" s="176">
        <v>147519.24</v>
      </c>
      <c r="EA8" s="176">
        <v>379923.72</v>
      </c>
      <c r="EB8" s="176">
        <v>117952.79999999999</v>
      </c>
      <c r="EC8" s="176">
        <v>1142124.8400000001</v>
      </c>
      <c r="ED8" s="176">
        <v>142618.53000000003</v>
      </c>
      <c r="EE8" s="176">
        <v>83467.75</v>
      </c>
      <c r="EF8" s="176">
        <v>90577</v>
      </c>
      <c r="EG8" s="176">
        <v>50509.25</v>
      </c>
      <c r="EH8" s="176">
        <v>16811</v>
      </c>
      <c r="EI8" s="176">
        <v>101137</v>
      </c>
      <c r="EJ8" s="176">
        <v>99613</v>
      </c>
      <c r="EK8" s="176">
        <v>1375</v>
      </c>
      <c r="EL8" s="176">
        <v>12955.27</v>
      </c>
      <c r="EM8" s="176">
        <v>209707.86</v>
      </c>
      <c r="EN8" s="176">
        <v>10357</v>
      </c>
      <c r="EO8" s="176">
        <v>-32914</v>
      </c>
      <c r="EP8" s="176">
        <v>0</v>
      </c>
      <c r="EQ8" s="176">
        <v>0</v>
      </c>
      <c r="ER8" s="176">
        <v>25546</v>
      </c>
      <c r="ES8" s="176">
        <v>10754</v>
      </c>
      <c r="ET8" s="176">
        <v>396.5</v>
      </c>
      <c r="EU8" s="176">
        <v>0</v>
      </c>
      <c r="EV8" s="176">
        <v>2815319.48</v>
      </c>
      <c r="EW8" s="176">
        <v>472094.98</v>
      </c>
      <c r="EX8" s="176">
        <v>232845.19</v>
      </c>
      <c r="EY8" s="176">
        <v>114213</v>
      </c>
      <c r="EZ8" s="176">
        <v>559881.4</v>
      </c>
      <c r="FA8" s="176">
        <v>980167.6</v>
      </c>
      <c r="FB8" s="176">
        <v>495415.84</v>
      </c>
      <c r="FC8" s="176">
        <v>201968.91999999998</v>
      </c>
      <c r="FD8" s="176">
        <v>310539</v>
      </c>
      <c r="FE8" s="176">
        <v>30522.5</v>
      </c>
      <c r="FF8" s="176">
        <v>336024.72</v>
      </c>
      <c r="FG8" s="176">
        <v>46602</v>
      </c>
      <c r="FH8" s="176">
        <v>1045791.95</v>
      </c>
      <c r="FI8" s="176">
        <v>112084</v>
      </c>
      <c r="FJ8" s="176">
        <v>42924</v>
      </c>
      <c r="FK8" s="176">
        <v>35782.5</v>
      </c>
      <c r="FL8" s="176">
        <v>93020</v>
      </c>
      <c r="FM8" s="176">
        <v>177506.32</v>
      </c>
      <c r="FN8" s="176">
        <v>1323.25</v>
      </c>
      <c r="FO8" s="176">
        <v>533</v>
      </c>
      <c r="FP8" s="176">
        <v>3570003.61</v>
      </c>
      <c r="FQ8" s="176">
        <v>49281</v>
      </c>
      <c r="FR8" s="176">
        <v>11832</v>
      </c>
      <c r="FS8" s="176">
        <v>94202</v>
      </c>
      <c r="FT8" s="176">
        <v>64970</v>
      </c>
      <c r="FU8" s="176">
        <v>25396</v>
      </c>
      <c r="FV8" s="176">
        <v>31034.600000000002</v>
      </c>
      <c r="FW8" s="176">
        <v>22253.9</v>
      </c>
      <c r="FX8" s="176">
        <v>12624.4</v>
      </c>
      <c r="FY8" s="176">
        <v>9205</v>
      </c>
      <c r="FZ8" s="176">
        <v>126284.34000000003</v>
      </c>
      <c r="GA8" s="176">
        <v>3000</v>
      </c>
      <c r="GB8" s="176">
        <v>6306</v>
      </c>
      <c r="GC8" s="176">
        <v>4657</v>
      </c>
      <c r="GD8" s="176">
        <v>114876.91999999998</v>
      </c>
      <c r="GE8" s="176">
        <v>22263.57</v>
      </c>
      <c r="GF8" s="176">
        <v>61542.75</v>
      </c>
      <c r="GG8" s="176">
        <v>35357.25</v>
      </c>
      <c r="GH8" s="176">
        <v>9210</v>
      </c>
      <c r="GI8" s="176">
        <v>8823</v>
      </c>
      <c r="GJ8" s="176">
        <v>18832</v>
      </c>
      <c r="GK8" s="176">
        <v>95602</v>
      </c>
      <c r="GL8" s="176">
        <v>37551.17</v>
      </c>
      <c r="GM8" s="176">
        <v>0</v>
      </c>
      <c r="GN8" s="176">
        <v>0</v>
      </c>
      <c r="GO8" s="176">
        <v>0</v>
      </c>
      <c r="GP8" s="176">
        <v>340409</v>
      </c>
      <c r="GQ8" s="176">
        <v>44815.51</v>
      </c>
      <c r="GR8" s="176">
        <v>57280</v>
      </c>
      <c r="GS8" s="176">
        <v>50425</v>
      </c>
      <c r="GT8" s="176">
        <v>135</v>
      </c>
      <c r="GU8" s="176">
        <v>265812.21999999997</v>
      </c>
      <c r="GV8" s="176">
        <v>59002.75</v>
      </c>
      <c r="GW8" s="176">
        <v>156518</v>
      </c>
      <c r="GX8" s="176">
        <v>2258386.52</v>
      </c>
      <c r="GY8" s="176">
        <v>1365.8</v>
      </c>
      <c r="GZ8" s="176">
        <v>377949.08999999997</v>
      </c>
      <c r="HA8" s="176">
        <v>1800760.5</v>
      </c>
      <c r="HB8" s="176">
        <v>9949370.5100000016</v>
      </c>
      <c r="HC8" s="176">
        <v>2821861.73</v>
      </c>
      <c r="HD8" s="176">
        <v>3221667.23</v>
      </c>
      <c r="HE8" s="176">
        <v>4139043.5200000005</v>
      </c>
      <c r="HF8" s="176">
        <v>2152106.3899999997</v>
      </c>
      <c r="HG8" s="176">
        <v>2328798.21</v>
      </c>
      <c r="HH8" s="176">
        <v>241642.86</v>
      </c>
      <c r="HI8" s="176">
        <v>9193423.0899999999</v>
      </c>
      <c r="HJ8" s="176">
        <v>481238.1</v>
      </c>
      <c r="HK8" s="176">
        <v>442082.4</v>
      </c>
      <c r="HL8" s="176">
        <v>351236.05</v>
      </c>
      <c r="HM8" s="176">
        <v>923976</v>
      </c>
      <c r="HN8" s="176">
        <v>845639</v>
      </c>
      <c r="HO8" s="176">
        <v>2568597.6</v>
      </c>
      <c r="HP8" s="176">
        <v>689946</v>
      </c>
      <c r="HQ8" s="176">
        <v>6230238.7999999998</v>
      </c>
      <c r="HR8" s="176">
        <v>380806</v>
      </c>
      <c r="HS8" s="176">
        <v>113558.34</v>
      </c>
      <c r="HT8" s="176">
        <v>296548</v>
      </c>
      <c r="HU8" s="176">
        <v>460559.1</v>
      </c>
      <c r="HV8" s="176">
        <v>5892</v>
      </c>
      <c r="HW8" s="176">
        <v>941982</v>
      </c>
      <c r="HX8" s="176">
        <v>375916.25</v>
      </c>
      <c r="HY8" s="176">
        <v>48464</v>
      </c>
      <c r="HZ8" s="176">
        <v>76729</v>
      </c>
      <c r="IA8" s="176">
        <v>266504</v>
      </c>
      <c r="IB8" s="176">
        <v>992197.02999999991</v>
      </c>
      <c r="IC8" s="176">
        <v>1874</v>
      </c>
      <c r="ID8" s="176">
        <v>345699</v>
      </c>
      <c r="IE8" s="176">
        <v>1200</v>
      </c>
      <c r="IF8" s="176">
        <v>1315</v>
      </c>
      <c r="IG8" s="176">
        <v>606539.47</v>
      </c>
      <c r="IH8" s="176">
        <v>545184</v>
      </c>
      <c r="II8" s="176">
        <v>129093</v>
      </c>
      <c r="IJ8" s="176">
        <v>127671</v>
      </c>
      <c r="IK8" s="176">
        <v>106555.75</v>
      </c>
      <c r="IL8" s="176">
        <v>524304</v>
      </c>
      <c r="IM8" s="176">
        <v>5916</v>
      </c>
      <c r="IN8" s="176">
        <v>46968</v>
      </c>
      <c r="IO8" s="176">
        <v>39288.560000000005</v>
      </c>
      <c r="IP8" s="176">
        <v>58330.66</v>
      </c>
      <c r="IQ8" s="176">
        <v>97569</v>
      </c>
      <c r="IR8" s="176">
        <v>3983963.5399999996</v>
      </c>
      <c r="IS8" s="176">
        <v>884278</v>
      </c>
      <c r="IT8" s="176">
        <v>1073441.93</v>
      </c>
      <c r="IU8" s="176">
        <v>535044</v>
      </c>
      <c r="IV8" s="176">
        <v>489677.6</v>
      </c>
      <c r="IW8" s="176">
        <v>79994</v>
      </c>
      <c r="IX8" s="176">
        <v>79402</v>
      </c>
      <c r="IY8" s="176">
        <v>25362</v>
      </c>
      <c r="IZ8" s="176">
        <v>226151.25</v>
      </c>
      <c r="JA8" s="176">
        <v>568769.53</v>
      </c>
      <c r="JB8" s="176">
        <v>754140</v>
      </c>
      <c r="JC8" s="176">
        <v>837578</v>
      </c>
      <c r="JD8" s="176">
        <v>337904.05</v>
      </c>
      <c r="JE8" s="176">
        <v>59311</v>
      </c>
      <c r="JF8" s="176">
        <v>28957</v>
      </c>
      <c r="JG8" s="176">
        <v>96321.75</v>
      </c>
      <c r="JH8" s="176">
        <v>90836</v>
      </c>
      <c r="JI8" s="176">
        <v>13519</v>
      </c>
      <c r="JJ8" s="176">
        <v>1642076.81</v>
      </c>
      <c r="JK8" s="176">
        <v>19500</v>
      </c>
      <c r="JL8" s="176">
        <v>5387</v>
      </c>
      <c r="JM8" s="176">
        <v>17783.41</v>
      </c>
      <c r="JN8" s="176">
        <v>0</v>
      </c>
      <c r="JO8" s="176">
        <v>515.13999999999578</v>
      </c>
      <c r="JP8" s="176">
        <v>0</v>
      </c>
      <c r="JQ8" s="176">
        <v>1137841.08</v>
      </c>
      <c r="JR8" s="176">
        <v>2855015.98</v>
      </c>
      <c r="JS8" s="176">
        <v>50371</v>
      </c>
      <c r="JT8" s="176">
        <v>1152643.26</v>
      </c>
      <c r="JU8" s="176">
        <v>2282869.87</v>
      </c>
      <c r="JV8" s="176">
        <v>61316.52</v>
      </c>
      <c r="JW8" s="176">
        <v>1418513.2999999998</v>
      </c>
      <c r="JX8" s="176">
        <v>141070.85999999999</v>
      </c>
      <c r="JY8" s="176">
        <v>19543348.970000003</v>
      </c>
      <c r="JZ8" s="176">
        <v>12907702.07</v>
      </c>
      <c r="KA8" s="176">
        <v>3002399.8200000003</v>
      </c>
      <c r="KB8" s="176">
        <v>1247586</v>
      </c>
      <c r="KC8" s="176">
        <v>1246409.69</v>
      </c>
      <c r="KD8" s="176">
        <v>125252.58</v>
      </c>
      <c r="KE8" s="176">
        <v>2372857.42</v>
      </c>
      <c r="KF8" s="176">
        <v>8216291.5700000003</v>
      </c>
      <c r="KG8" s="176">
        <v>4335064.76</v>
      </c>
      <c r="KH8" s="176">
        <v>774876.3</v>
      </c>
      <c r="KI8" s="176">
        <v>206889.27</v>
      </c>
      <c r="KJ8" s="176">
        <v>476736.76000000007</v>
      </c>
      <c r="KK8" s="176">
        <v>131688.68</v>
      </c>
      <c r="KL8" s="176">
        <v>257744.16999999998</v>
      </c>
      <c r="KM8" s="176">
        <v>23253.210000000003</v>
      </c>
      <c r="KN8" s="176">
        <v>10813844.109999999</v>
      </c>
      <c r="KO8" s="176">
        <v>2398223.84</v>
      </c>
      <c r="KP8" s="176">
        <v>251365</v>
      </c>
      <c r="KQ8" s="176">
        <v>1381356.13</v>
      </c>
      <c r="KR8" s="176">
        <v>472892</v>
      </c>
      <c r="KS8" s="176">
        <v>1395847.9</v>
      </c>
      <c r="KT8" s="176">
        <v>8848172.7800000012</v>
      </c>
      <c r="KU8" s="176">
        <v>851316.48</v>
      </c>
      <c r="KV8" s="176">
        <v>203530.98</v>
      </c>
      <c r="KW8" s="176">
        <v>8949771.8999999985</v>
      </c>
      <c r="KX8" s="176">
        <v>1921712.8699999999</v>
      </c>
      <c r="KY8" s="176">
        <v>1881015.53</v>
      </c>
      <c r="KZ8" s="176">
        <v>8062392.3300000001</v>
      </c>
      <c r="LA8" s="176">
        <v>1137240.8600000001</v>
      </c>
      <c r="LB8" s="176">
        <v>2471083.1799999997</v>
      </c>
      <c r="LC8" s="176">
        <v>10021791.219999999</v>
      </c>
      <c r="LD8" s="176">
        <v>1159872.9300000002</v>
      </c>
      <c r="LE8" s="176">
        <v>14250623.849999998</v>
      </c>
      <c r="LF8" s="176">
        <v>4326376.2600000007</v>
      </c>
      <c r="LG8" s="176">
        <v>6625987.8499999996</v>
      </c>
      <c r="LH8" s="176">
        <v>3919378.5700000008</v>
      </c>
      <c r="LI8" s="176">
        <v>501302.69</v>
      </c>
      <c r="LJ8" s="176">
        <v>557389</v>
      </c>
      <c r="LK8" s="176">
        <v>197399.25</v>
      </c>
      <c r="LL8" s="176">
        <v>179792.25</v>
      </c>
      <c r="LM8" s="176">
        <v>93020</v>
      </c>
      <c r="LN8" s="176">
        <v>5133153.45</v>
      </c>
      <c r="LO8" s="176">
        <v>242196</v>
      </c>
      <c r="LP8" s="176">
        <v>5318792.78</v>
      </c>
      <c r="LQ8" s="176">
        <v>96960.66</v>
      </c>
      <c r="LR8" s="176">
        <v>833</v>
      </c>
      <c r="LS8" s="176">
        <v>102868874.20999998</v>
      </c>
      <c r="LT8" s="176">
        <v>11487333.490000002</v>
      </c>
      <c r="LU8" s="176">
        <v>7070896.6699999999</v>
      </c>
      <c r="LV8" s="176">
        <v>4571634.4399999995</v>
      </c>
      <c r="LW8" s="176">
        <v>128165.25</v>
      </c>
      <c r="LX8" s="176">
        <v>810176.95</v>
      </c>
      <c r="LY8" s="176">
        <v>336835</v>
      </c>
      <c r="LZ8" s="176">
        <v>199152</v>
      </c>
      <c r="MA8" s="176">
        <v>399358</v>
      </c>
      <c r="MB8" s="176">
        <v>189136.19</v>
      </c>
      <c r="MC8" s="176">
        <v>680720.42999999993</v>
      </c>
      <c r="MD8" s="176">
        <v>73436</v>
      </c>
      <c r="ME8" s="176">
        <v>20709524.710000001</v>
      </c>
      <c r="MF8" s="176">
        <v>4166183.08</v>
      </c>
      <c r="MG8" s="176">
        <v>1911923.03</v>
      </c>
      <c r="MH8" s="176">
        <v>3034645.96</v>
      </c>
      <c r="MI8" s="176">
        <v>1506867.69</v>
      </c>
      <c r="MJ8" s="176">
        <v>7513614.4700000007</v>
      </c>
      <c r="MK8" s="176">
        <v>7616580.7400000002</v>
      </c>
      <c r="ML8" s="176">
        <v>2978531.46</v>
      </c>
      <c r="MM8" s="176">
        <v>4264914.62</v>
      </c>
      <c r="MN8" s="176">
        <v>2936008.59</v>
      </c>
      <c r="MO8" s="176">
        <v>2214098.84</v>
      </c>
      <c r="MP8" s="176">
        <v>4374329.08</v>
      </c>
      <c r="MQ8" s="176">
        <v>10075384.219999999</v>
      </c>
      <c r="MR8" s="176">
        <v>813427.78</v>
      </c>
      <c r="MS8" s="176">
        <v>2471740.37</v>
      </c>
      <c r="MT8" s="176">
        <v>471032.83999999997</v>
      </c>
      <c r="MU8" s="176">
        <v>1283605.5899999999</v>
      </c>
      <c r="MV8" s="176">
        <v>369026</v>
      </c>
      <c r="MW8" s="176">
        <v>1521800</v>
      </c>
      <c r="MX8" s="176">
        <v>2746511</v>
      </c>
      <c r="MY8" s="176">
        <v>735667.66</v>
      </c>
      <c r="MZ8" s="176">
        <v>16252</v>
      </c>
      <c r="NA8" s="176">
        <v>172488</v>
      </c>
      <c r="NB8" s="176">
        <v>21809386.119999997</v>
      </c>
      <c r="NC8" s="176">
        <v>2997743.7</v>
      </c>
      <c r="ND8" s="176">
        <v>3613964.75</v>
      </c>
      <c r="NE8" s="176">
        <v>18473529.75</v>
      </c>
      <c r="NF8" s="176">
        <v>2038107.49</v>
      </c>
      <c r="NG8" s="176">
        <v>721594.9</v>
      </c>
      <c r="NH8" s="176">
        <v>2850013.23</v>
      </c>
      <c r="NI8" s="176">
        <v>3013659.4</v>
      </c>
      <c r="NJ8" s="176">
        <v>121725</v>
      </c>
      <c r="NK8" s="176">
        <v>1832640.69</v>
      </c>
      <c r="NL8" s="176">
        <v>2657042.75</v>
      </c>
      <c r="NM8" s="176">
        <v>206382.19</v>
      </c>
      <c r="NN8" s="176">
        <v>12787769</v>
      </c>
      <c r="NO8" s="176">
        <v>8136126.1600000001</v>
      </c>
      <c r="NP8" s="176">
        <v>3220207.41</v>
      </c>
      <c r="NQ8" s="176">
        <v>2568800.59</v>
      </c>
      <c r="NR8" s="176">
        <v>2480700.77</v>
      </c>
      <c r="NS8" s="176">
        <v>187071.28</v>
      </c>
      <c r="NT8" s="176">
        <v>1106194.6599999999</v>
      </c>
      <c r="NU8" s="176">
        <v>460201.45599999995</v>
      </c>
      <c r="NV8" s="176">
        <v>1079498.5199999998</v>
      </c>
      <c r="NW8" s="176">
        <v>1183600</v>
      </c>
      <c r="NX8" s="176">
        <v>627502.31000000006</v>
      </c>
      <c r="NY8" s="176">
        <v>208610.68</v>
      </c>
      <c r="NZ8" s="176">
        <v>1378820.22</v>
      </c>
      <c r="OA8" s="176">
        <v>542346</v>
      </c>
      <c r="OB8" s="176">
        <v>27694562.990000002</v>
      </c>
      <c r="OC8" s="176">
        <v>3758194.7800000003</v>
      </c>
      <c r="OD8" s="176">
        <v>1407904.2200000002</v>
      </c>
      <c r="OE8" s="176">
        <v>6670397.8100000005</v>
      </c>
      <c r="OF8" s="176">
        <v>1204602.8699999999</v>
      </c>
      <c r="OG8" s="176">
        <v>4123328.03</v>
      </c>
      <c r="OH8" s="176">
        <v>4160365.21</v>
      </c>
      <c r="OI8" s="176">
        <v>107938</v>
      </c>
      <c r="OJ8" s="176">
        <v>5426660.4199999999</v>
      </c>
      <c r="OK8" s="176">
        <v>13078764.08</v>
      </c>
      <c r="OL8" s="176">
        <v>935898.25</v>
      </c>
      <c r="OM8" s="176">
        <v>8920391.879999999</v>
      </c>
      <c r="ON8" s="176">
        <v>2199128</v>
      </c>
      <c r="OO8" s="176">
        <v>1545862.09</v>
      </c>
      <c r="OP8" s="176">
        <v>0</v>
      </c>
      <c r="OQ8" s="176">
        <v>8315047.4900000002</v>
      </c>
      <c r="OR8" s="176">
        <v>1740246.2</v>
      </c>
      <c r="OS8" s="176">
        <v>752414</v>
      </c>
      <c r="OT8" s="176">
        <v>2373878.59</v>
      </c>
      <c r="OU8" s="176">
        <v>6486683.1100000003</v>
      </c>
      <c r="OV8" s="176">
        <v>4567353.03</v>
      </c>
      <c r="OW8" s="176">
        <v>1122101</v>
      </c>
      <c r="OX8" s="176">
        <v>0</v>
      </c>
      <c r="OY8" s="176">
        <v>2228.5</v>
      </c>
      <c r="OZ8" s="176">
        <v>563462.21</v>
      </c>
      <c r="PA8" s="176">
        <v>9720</v>
      </c>
      <c r="PB8" s="176">
        <v>81670.95</v>
      </c>
      <c r="PC8" s="176">
        <v>4700</v>
      </c>
      <c r="PD8" s="176">
        <v>57856</v>
      </c>
      <c r="PE8" s="176">
        <v>38526</v>
      </c>
      <c r="PF8" s="176">
        <v>34340</v>
      </c>
      <c r="PG8" s="176">
        <v>37272</v>
      </c>
      <c r="PH8" s="176">
        <v>18800</v>
      </c>
      <c r="PI8" s="176">
        <v>45722</v>
      </c>
      <c r="PJ8" s="176">
        <v>52992</v>
      </c>
      <c r="PK8" s="176">
        <v>-20085</v>
      </c>
      <c r="PL8" s="176">
        <v>64970</v>
      </c>
      <c r="PM8" s="176">
        <v>353759.31</v>
      </c>
      <c r="PN8" s="176">
        <v>0</v>
      </c>
      <c r="PO8" s="176">
        <v>0</v>
      </c>
      <c r="PP8" s="176">
        <v>0</v>
      </c>
      <c r="PQ8" s="176">
        <v>965</v>
      </c>
      <c r="PR8" s="176">
        <v>11597635.68</v>
      </c>
      <c r="PS8" s="176">
        <v>56907</v>
      </c>
      <c r="PT8" s="176">
        <v>4089</v>
      </c>
      <c r="PU8" s="176">
        <v>23166</v>
      </c>
      <c r="PV8" s="176">
        <v>311944</v>
      </c>
      <c r="PW8" s="176">
        <v>16809.150000000001</v>
      </c>
      <c r="PX8" s="176">
        <v>19428</v>
      </c>
      <c r="PY8" s="176">
        <v>-104971</v>
      </c>
      <c r="PZ8" s="176">
        <v>177167.8</v>
      </c>
      <c r="QA8" s="176">
        <v>8583</v>
      </c>
      <c r="QB8" s="176">
        <v>3500</v>
      </c>
      <c r="QC8" s="176">
        <v>11535</v>
      </c>
      <c r="QD8" s="176">
        <v>1653</v>
      </c>
      <c r="QE8" s="176">
        <v>0</v>
      </c>
      <c r="QF8" s="176">
        <v>287423</v>
      </c>
      <c r="QG8" s="176">
        <v>8204</v>
      </c>
      <c r="QH8" s="176">
        <v>-59938</v>
      </c>
      <c r="QI8" s="176">
        <v>1904</v>
      </c>
      <c r="QJ8" s="176">
        <v>0</v>
      </c>
      <c r="QK8" s="176">
        <v>101990.75</v>
      </c>
      <c r="QL8" s="176">
        <v>17081</v>
      </c>
      <c r="QM8" s="176">
        <v>16230</v>
      </c>
      <c r="QN8" s="176">
        <v>0</v>
      </c>
      <c r="QO8" s="176">
        <v>0</v>
      </c>
      <c r="QP8" s="176">
        <v>12572</v>
      </c>
      <c r="QQ8" s="176">
        <v>0</v>
      </c>
      <c r="QR8" s="176">
        <v>211400.94</v>
      </c>
      <c r="QS8" s="176">
        <v>2328</v>
      </c>
      <c r="QT8" s="176">
        <v>5400</v>
      </c>
      <c r="QU8" s="176">
        <v>29569.759999999998</v>
      </c>
      <c r="QV8" s="176">
        <v>11500</v>
      </c>
      <c r="QW8" s="176">
        <v>15864.25</v>
      </c>
      <c r="QX8" s="176">
        <v>10946</v>
      </c>
      <c r="QY8" s="176">
        <v>49259.6</v>
      </c>
      <c r="QZ8" s="176">
        <v>33260</v>
      </c>
      <c r="RA8" s="176">
        <v>5550.5</v>
      </c>
      <c r="RB8" s="176">
        <v>0</v>
      </c>
      <c r="RC8" s="176">
        <v>0</v>
      </c>
      <c r="RD8" s="176">
        <v>0</v>
      </c>
      <c r="RE8" s="176">
        <v>277747.75</v>
      </c>
      <c r="RF8" s="176">
        <v>0</v>
      </c>
      <c r="RG8" s="176">
        <v>6712</v>
      </c>
      <c r="RH8" s="176">
        <v>39079.599999999999</v>
      </c>
      <c r="RI8" s="176">
        <v>1225</v>
      </c>
      <c r="RJ8" s="176">
        <v>57212.55</v>
      </c>
      <c r="RK8" s="176">
        <v>0</v>
      </c>
      <c r="RL8" s="176">
        <v>2828</v>
      </c>
      <c r="RM8" s="176">
        <v>15367.000000000002</v>
      </c>
      <c r="RN8" s="176">
        <v>6362</v>
      </c>
      <c r="RO8" s="176">
        <v>0</v>
      </c>
      <c r="RP8" s="176">
        <v>7360</v>
      </c>
      <c r="RQ8" s="176">
        <v>0</v>
      </c>
      <c r="RR8" s="176">
        <v>14710</v>
      </c>
      <c r="RS8" s="176">
        <v>25552</v>
      </c>
      <c r="RT8" s="176">
        <v>4203</v>
      </c>
      <c r="RU8" s="176">
        <v>500</v>
      </c>
      <c r="RV8" s="176">
        <v>1750</v>
      </c>
      <c r="RW8" s="176">
        <v>0</v>
      </c>
      <c r="RX8" s="176"/>
      <c r="RY8" s="176">
        <v>1667135.56</v>
      </c>
      <c r="RZ8" s="176">
        <v>31206.57</v>
      </c>
      <c r="SA8" s="176">
        <v>91472.610000000015</v>
      </c>
      <c r="SB8" s="176">
        <v>0</v>
      </c>
      <c r="SC8" s="176">
        <v>0</v>
      </c>
      <c r="SD8" s="176">
        <v>59551.789999999994</v>
      </c>
      <c r="SE8" s="176">
        <v>0</v>
      </c>
      <c r="SF8" s="176">
        <v>62461.48</v>
      </c>
      <c r="SG8" s="176">
        <v>2271.0600000000009</v>
      </c>
      <c r="SH8" s="176">
        <v>25700.67</v>
      </c>
      <c r="SI8" s="176">
        <v>18697</v>
      </c>
      <c r="SJ8" s="176">
        <v>37955.07</v>
      </c>
      <c r="SK8" s="176">
        <v>158018</v>
      </c>
      <c r="SL8" s="176">
        <v>19997.37</v>
      </c>
      <c r="SM8" s="176">
        <v>1644274.9000000001</v>
      </c>
      <c r="SN8" s="176">
        <v>34286</v>
      </c>
      <c r="SO8" s="176">
        <v>330116.38</v>
      </c>
      <c r="SP8" s="176">
        <v>253134.8</v>
      </c>
      <c r="SQ8" s="176">
        <v>64026.5</v>
      </c>
      <c r="SR8" s="176">
        <v>275218.96000000002</v>
      </c>
      <c r="SS8" s="176">
        <v>89980.17</v>
      </c>
      <c r="ST8" s="176">
        <v>279677.57</v>
      </c>
      <c r="SU8" s="176">
        <v>11200</v>
      </c>
      <c r="SV8" s="176">
        <v>49166</v>
      </c>
      <c r="SW8" s="176">
        <v>74881.86</v>
      </c>
      <c r="SX8" s="176">
        <v>351</v>
      </c>
      <c r="SY8" s="176">
        <v>311381.87</v>
      </c>
      <c r="SZ8" s="176">
        <v>-14655.900000000005</v>
      </c>
      <c r="TA8" s="176">
        <v>20066</v>
      </c>
      <c r="TB8" s="176">
        <v>33709</v>
      </c>
      <c r="TC8" s="176">
        <v>63767.119999999995</v>
      </c>
      <c r="TD8" s="176">
        <v>14432</v>
      </c>
      <c r="TE8" s="176">
        <v>11864</v>
      </c>
      <c r="TF8" s="176">
        <v>-47859.119999999995</v>
      </c>
      <c r="TG8" s="176">
        <v>1187355.5899999999</v>
      </c>
      <c r="TH8" s="176">
        <v>39071</v>
      </c>
      <c r="TI8" s="176">
        <v>2719</v>
      </c>
      <c r="TJ8" s="176">
        <v>60315.329999999994</v>
      </c>
      <c r="TK8" s="176">
        <v>62031.570000000007</v>
      </c>
      <c r="TL8" s="176">
        <v>23280</v>
      </c>
      <c r="TM8" s="176">
        <v>12870</v>
      </c>
      <c r="TN8" s="176">
        <v>74341.990000000005</v>
      </c>
      <c r="TO8" s="176">
        <v>97464.17</v>
      </c>
      <c r="TP8" s="176">
        <v>12424.439999999999</v>
      </c>
      <c r="TQ8" s="176">
        <v>56903.33</v>
      </c>
      <c r="TR8" s="176">
        <v>23889</v>
      </c>
      <c r="TS8" s="176">
        <v>14187</v>
      </c>
      <c r="TT8" s="176">
        <v>27261.75</v>
      </c>
      <c r="TU8" s="176">
        <v>19716</v>
      </c>
      <c r="TV8" s="176">
        <v>16734</v>
      </c>
      <c r="TW8" s="176">
        <v>53093.15</v>
      </c>
      <c r="TX8" s="176">
        <v>55987.8</v>
      </c>
      <c r="TY8" s="176">
        <v>1274626.96</v>
      </c>
      <c r="TZ8" s="176">
        <v>-36475.239999999991</v>
      </c>
      <c r="UA8" s="176">
        <v>169065.06</v>
      </c>
      <c r="UB8" s="176">
        <v>76694.25</v>
      </c>
      <c r="UC8" s="176">
        <v>672417.52</v>
      </c>
      <c r="UD8" s="176">
        <v>17548.5</v>
      </c>
      <c r="UE8" s="176">
        <v>0</v>
      </c>
      <c r="UF8" s="176">
        <v>0</v>
      </c>
      <c r="UG8" s="176">
        <v>59792</v>
      </c>
      <c r="UH8" s="176">
        <v>259365.40999999997</v>
      </c>
      <c r="UI8" s="176">
        <v>36049</v>
      </c>
      <c r="UJ8" s="176">
        <v>8009</v>
      </c>
      <c r="UK8" s="176">
        <v>23391.13</v>
      </c>
      <c r="UL8" s="176">
        <v>31011.33</v>
      </c>
      <c r="UM8" s="176">
        <v>20437.96</v>
      </c>
      <c r="UN8" s="176">
        <v>1036393.67</v>
      </c>
      <c r="UO8" s="176">
        <v>18757</v>
      </c>
      <c r="UP8" s="176">
        <v>0</v>
      </c>
      <c r="UQ8" s="176">
        <v>5412.84</v>
      </c>
      <c r="UR8" s="176">
        <v>0</v>
      </c>
      <c r="US8" s="176">
        <v>2207</v>
      </c>
      <c r="UT8" s="176">
        <v>23782.489999999994</v>
      </c>
      <c r="UU8" s="176">
        <v>-20382.95</v>
      </c>
      <c r="UV8" s="176">
        <v>4494.2</v>
      </c>
      <c r="UW8" s="176">
        <v>-24984.57</v>
      </c>
      <c r="UX8" s="176">
        <v>193</v>
      </c>
      <c r="UY8" s="176">
        <v>-95358.170000000013</v>
      </c>
      <c r="UZ8" s="176">
        <v>21066.36</v>
      </c>
      <c r="VA8" s="176">
        <v>60097.240000000005</v>
      </c>
      <c r="VB8" s="176">
        <v>0</v>
      </c>
      <c r="VC8" s="176">
        <v>21946.16</v>
      </c>
      <c r="VD8" s="176">
        <v>13746</v>
      </c>
      <c r="VE8" s="176">
        <v>291</v>
      </c>
      <c r="VF8" s="176">
        <v>7697.0200000000041</v>
      </c>
      <c r="VG8" s="176">
        <v>1612</v>
      </c>
      <c r="VH8" s="176">
        <v>41981.32</v>
      </c>
      <c r="VI8" s="176">
        <v>11766.5</v>
      </c>
      <c r="VJ8" s="176">
        <v>403259.18</v>
      </c>
      <c r="VK8" s="176">
        <v>24676</v>
      </c>
      <c r="VL8" s="176">
        <v>49234.04</v>
      </c>
      <c r="VM8" s="176">
        <v>81050</v>
      </c>
      <c r="VN8" s="176">
        <v>246207.4</v>
      </c>
      <c r="VO8" s="176">
        <v>113293.25</v>
      </c>
      <c r="VP8" s="176">
        <v>7822.5</v>
      </c>
      <c r="VQ8" s="176">
        <v>39992</v>
      </c>
      <c r="VR8" s="176">
        <v>86406</v>
      </c>
      <c r="VS8" s="176">
        <v>141394</v>
      </c>
      <c r="VT8" s="176">
        <v>21825</v>
      </c>
      <c r="VU8" s="176">
        <v>-5512.5</v>
      </c>
      <c r="VV8" s="176">
        <v>35279</v>
      </c>
      <c r="VW8" s="176">
        <v>31625.5</v>
      </c>
      <c r="VX8" s="176">
        <v>11551</v>
      </c>
      <c r="VY8" s="176">
        <v>4338036.75</v>
      </c>
      <c r="VZ8" s="176">
        <v>987148.79999999993</v>
      </c>
      <c r="WA8" s="176">
        <v>328933.7</v>
      </c>
      <c r="WB8" s="176">
        <v>29941</v>
      </c>
      <c r="WC8" s="176">
        <v>26380.190000000002</v>
      </c>
      <c r="WD8" s="176">
        <v>8837</v>
      </c>
      <c r="WE8" s="176">
        <v>879898</v>
      </c>
      <c r="WF8" s="176">
        <v>110610.67</v>
      </c>
      <c r="WG8" s="176">
        <v>49548.18</v>
      </c>
      <c r="WH8" s="176">
        <v>46159</v>
      </c>
      <c r="WI8" s="176">
        <v>-7434.1399999999994</v>
      </c>
      <c r="WJ8" s="176">
        <v>50660.979999999996</v>
      </c>
      <c r="WK8" s="176">
        <v>39293</v>
      </c>
      <c r="WL8" s="176">
        <v>148306</v>
      </c>
      <c r="WM8" s="176">
        <v>142726</v>
      </c>
      <c r="WN8" s="176">
        <v>94437.67</v>
      </c>
      <c r="WO8" s="176">
        <v>9893.34</v>
      </c>
      <c r="WP8" s="176">
        <v>180357.4</v>
      </c>
      <c r="WQ8" s="176">
        <v>96031</v>
      </c>
      <c r="WR8" s="176">
        <v>440284</v>
      </c>
      <c r="WS8" s="176">
        <v>6461925.6600000001</v>
      </c>
      <c r="WT8" s="176">
        <v>327804.68000000005</v>
      </c>
      <c r="WU8" s="176">
        <v>5631</v>
      </c>
      <c r="WV8" s="176">
        <v>0</v>
      </c>
      <c r="WW8" s="176">
        <v>333961</v>
      </c>
      <c r="WX8" s="176">
        <v>2796.93</v>
      </c>
      <c r="WY8" s="176">
        <v>12265</v>
      </c>
      <c r="WZ8" s="176">
        <v>7880</v>
      </c>
      <c r="XA8" s="176">
        <v>1283105.1299999999</v>
      </c>
      <c r="XB8" s="176">
        <v>130846.11</v>
      </c>
      <c r="XC8" s="176">
        <v>0</v>
      </c>
      <c r="XD8" s="176">
        <v>0</v>
      </c>
      <c r="XE8" s="176">
        <v>33325</v>
      </c>
      <c r="XF8" s="176">
        <v>3051873.02</v>
      </c>
      <c r="XG8" s="176">
        <v>6969</v>
      </c>
      <c r="XH8" s="176">
        <v>119465</v>
      </c>
      <c r="XI8" s="176">
        <v>237891.75</v>
      </c>
      <c r="XJ8" s="176">
        <v>62824.15</v>
      </c>
      <c r="XK8" s="176">
        <v>24800.3</v>
      </c>
      <c r="XL8" s="176">
        <v>32743.93</v>
      </c>
      <c r="XM8" s="176">
        <v>32810.44</v>
      </c>
      <c r="XN8" s="176">
        <v>2273</v>
      </c>
      <c r="XO8" s="176">
        <v>93834.209999999992</v>
      </c>
      <c r="XP8" s="176">
        <v>82452.25</v>
      </c>
      <c r="XQ8" s="176">
        <v>8383.24</v>
      </c>
      <c r="XR8" s="176">
        <v>1817.5</v>
      </c>
      <c r="XS8" s="176">
        <v>20646.5</v>
      </c>
      <c r="XT8" s="176">
        <v>6846.8</v>
      </c>
      <c r="XU8" s="176">
        <v>0</v>
      </c>
      <c r="XV8" s="176">
        <v>38885.199999999997</v>
      </c>
      <c r="XW8" s="176">
        <v>40304</v>
      </c>
      <c r="XX8" s="176">
        <v>-3222</v>
      </c>
      <c r="XY8" s="176">
        <v>14202.2</v>
      </c>
      <c r="XZ8" s="176">
        <v>29896.149999999998</v>
      </c>
      <c r="YA8" s="176">
        <v>10169.6</v>
      </c>
      <c r="YB8" s="176">
        <v>9402</v>
      </c>
      <c r="YC8" s="176">
        <v>2678575.61</v>
      </c>
      <c r="YD8" s="176">
        <v>11939.8</v>
      </c>
      <c r="YE8" s="176">
        <v>40948.199999999997</v>
      </c>
      <c r="YF8" s="176">
        <v>15557.35</v>
      </c>
      <c r="YG8" s="176">
        <v>107000.79999999999</v>
      </c>
      <c r="YH8" s="176">
        <v>19410.25</v>
      </c>
      <c r="YI8" s="176">
        <v>13302.2</v>
      </c>
      <c r="YJ8" s="176">
        <v>4344</v>
      </c>
      <c r="YK8" s="176">
        <v>53357.05</v>
      </c>
      <c r="YL8" s="176">
        <v>37117</v>
      </c>
      <c r="YM8" s="176">
        <v>42199.6</v>
      </c>
      <c r="YN8" s="176">
        <v>65245</v>
      </c>
      <c r="YO8" s="176">
        <v>1505.5</v>
      </c>
      <c r="YP8" s="176">
        <v>10446.400000000001</v>
      </c>
      <c r="YQ8" s="176">
        <v>9101.2999999999993</v>
      </c>
      <c r="YR8" s="176">
        <v>0</v>
      </c>
      <c r="YS8" s="176">
        <v>470</v>
      </c>
      <c r="YT8" s="176">
        <v>699502.02</v>
      </c>
      <c r="YU8" s="176">
        <v>50341</v>
      </c>
      <c r="YV8" s="176">
        <v>70789</v>
      </c>
      <c r="YW8" s="176">
        <v>69863</v>
      </c>
      <c r="YX8" s="176">
        <v>-5796</v>
      </c>
      <c r="YY8" s="176">
        <v>6970</v>
      </c>
      <c r="YZ8" s="176">
        <v>43026</v>
      </c>
      <c r="ZA8" s="176">
        <v>208501.99</v>
      </c>
      <c r="ZB8" s="176">
        <v>34038</v>
      </c>
      <c r="ZC8" s="176">
        <v>37278</v>
      </c>
      <c r="ZD8" s="176">
        <v>3442.5</v>
      </c>
      <c r="ZE8" s="176">
        <v>3246</v>
      </c>
      <c r="ZF8" s="176">
        <v>22295</v>
      </c>
      <c r="ZG8" s="176">
        <v>745</v>
      </c>
      <c r="ZH8" s="176">
        <v>10988</v>
      </c>
      <c r="ZI8" s="176">
        <v>141051</v>
      </c>
      <c r="ZJ8" s="176">
        <v>560678.5</v>
      </c>
      <c r="ZK8" s="176">
        <v>-157</v>
      </c>
      <c r="ZL8" s="176">
        <v>83428.75</v>
      </c>
      <c r="ZM8" s="176">
        <v>122777.25</v>
      </c>
      <c r="ZN8" s="176">
        <v>39580.550000000003</v>
      </c>
      <c r="ZO8" s="176">
        <v>6964.3</v>
      </c>
      <c r="ZP8" s="176">
        <v>4950</v>
      </c>
      <c r="ZQ8" s="176">
        <v>14895</v>
      </c>
      <c r="ZR8" s="176">
        <v>10691</v>
      </c>
      <c r="ZS8" s="176">
        <v>93881.38</v>
      </c>
      <c r="ZT8" s="176">
        <v>3251</v>
      </c>
      <c r="ZU8" s="176">
        <v>22030.5</v>
      </c>
      <c r="ZV8" s="176">
        <v>1297</v>
      </c>
      <c r="ZW8" s="176">
        <v>3058.75</v>
      </c>
      <c r="ZX8" s="176">
        <v>8273.5400000000009</v>
      </c>
      <c r="ZY8" s="176">
        <v>13747.75</v>
      </c>
      <c r="ZZ8" s="176">
        <v>493132.26</v>
      </c>
      <c r="AAA8" s="176">
        <v>845</v>
      </c>
      <c r="AAB8" s="176">
        <v>16407</v>
      </c>
      <c r="AAC8" s="176">
        <v>69938.5</v>
      </c>
      <c r="AAD8" s="176">
        <v>13315.5</v>
      </c>
      <c r="AAE8" s="176">
        <v>790</v>
      </c>
      <c r="AAF8" s="176">
        <v>290901.15000000002</v>
      </c>
      <c r="AAG8" s="176">
        <v>0</v>
      </c>
      <c r="AAH8" s="176">
        <v>106196</v>
      </c>
      <c r="AAI8" s="176">
        <v>-44848</v>
      </c>
      <c r="AAJ8" s="176">
        <v>20537.999999999985</v>
      </c>
      <c r="AAK8" s="176">
        <v>0</v>
      </c>
      <c r="AAL8" s="176">
        <v>10990.75</v>
      </c>
      <c r="AAM8" s="176">
        <v>955258.63</v>
      </c>
      <c r="AAN8" s="176">
        <v>435</v>
      </c>
      <c r="AAO8" s="176">
        <v>98250.25</v>
      </c>
      <c r="AAP8" s="176">
        <v>0</v>
      </c>
      <c r="AAQ8" s="176">
        <v>15329</v>
      </c>
      <c r="AAR8" s="176">
        <v>91189</v>
      </c>
      <c r="AAS8" s="176">
        <v>224912.5</v>
      </c>
      <c r="AAT8" s="176">
        <v>15094.75</v>
      </c>
      <c r="AAU8" s="176">
        <v>-43145</v>
      </c>
      <c r="AAV8" s="176">
        <v>89297</v>
      </c>
      <c r="AAW8" s="176">
        <v>57898</v>
      </c>
      <c r="AAX8" s="176">
        <v>158764.5</v>
      </c>
      <c r="AAY8" s="176">
        <v>0</v>
      </c>
      <c r="AAZ8" s="176">
        <v>1427.1</v>
      </c>
      <c r="ABA8" s="176">
        <v>102382.5</v>
      </c>
      <c r="ABB8" s="176">
        <v>19336</v>
      </c>
      <c r="ABC8" s="176">
        <v>19681.78</v>
      </c>
      <c r="ABD8" s="176">
        <v>0</v>
      </c>
      <c r="ABE8" s="176">
        <v>0</v>
      </c>
      <c r="ABF8" s="176">
        <v>193771</v>
      </c>
      <c r="ABG8" s="176">
        <v>117557</v>
      </c>
      <c r="ABH8" s="176">
        <v>849</v>
      </c>
      <c r="ABI8" s="176">
        <v>0</v>
      </c>
      <c r="ABJ8" s="176">
        <v>37701</v>
      </c>
      <c r="ABK8" s="176">
        <v>10036.5</v>
      </c>
      <c r="ABL8" s="176">
        <v>8943</v>
      </c>
      <c r="ABM8" s="176">
        <v>3730485.9299999997</v>
      </c>
      <c r="ABN8" s="176">
        <v>961896.72</v>
      </c>
      <c r="ABO8" s="176">
        <v>267891</v>
      </c>
      <c r="ABP8" s="176">
        <v>300494.87999999995</v>
      </c>
      <c r="ABQ8" s="176">
        <v>1470094.2</v>
      </c>
      <c r="ABR8" s="176">
        <v>124004</v>
      </c>
      <c r="ABS8" s="176">
        <v>168656</v>
      </c>
      <c r="ABT8" s="176">
        <v>148730</v>
      </c>
      <c r="ABU8" s="176">
        <v>41788</v>
      </c>
      <c r="ABV8" s="176">
        <v>30902157.59</v>
      </c>
      <c r="ABW8" s="176">
        <v>6108731.2199999997</v>
      </c>
      <c r="ABX8" s="176">
        <v>5800596</v>
      </c>
      <c r="ABY8" s="176">
        <v>564320</v>
      </c>
      <c r="ABZ8" s="176">
        <v>1679782.31</v>
      </c>
      <c r="ACA8" s="176">
        <v>3873149.39</v>
      </c>
      <c r="ACB8" s="176">
        <v>1211518</v>
      </c>
      <c r="ACC8" s="176">
        <v>2334044.34</v>
      </c>
      <c r="ACD8" s="176">
        <v>593333.16</v>
      </c>
      <c r="ACE8" s="176">
        <v>1086723.26</v>
      </c>
      <c r="ACF8" s="176">
        <v>410877.25</v>
      </c>
      <c r="ACG8" s="176">
        <v>5768209.459999999</v>
      </c>
      <c r="ACH8" s="176">
        <v>86236</v>
      </c>
      <c r="ACI8" s="176">
        <v>5000</v>
      </c>
      <c r="ACJ8" s="176">
        <v>927047.98</v>
      </c>
      <c r="ACK8" s="176">
        <v>261131</v>
      </c>
      <c r="ACL8" s="176">
        <v>26256.5</v>
      </c>
      <c r="ACM8" s="176">
        <v>3200</v>
      </c>
      <c r="ACN8" s="176">
        <v>2091670.7</v>
      </c>
      <c r="ACO8" s="176">
        <v>1361276.56</v>
      </c>
      <c r="ACP8" s="176">
        <v>661376</v>
      </c>
      <c r="ACQ8" s="176">
        <v>605340.46</v>
      </c>
      <c r="ACR8" s="176">
        <v>127007</v>
      </c>
      <c r="ACS8" s="176">
        <v>4000</v>
      </c>
      <c r="ACT8" s="176">
        <v>4707014.25</v>
      </c>
      <c r="ACU8" s="176">
        <v>3422476.9499999997</v>
      </c>
      <c r="ACV8" s="176">
        <v>144668.91999999998</v>
      </c>
      <c r="ACW8" s="176">
        <v>372655.61</v>
      </c>
      <c r="ACX8" s="176">
        <v>365057</v>
      </c>
      <c r="ACY8" s="176">
        <v>2271.8999999999996</v>
      </c>
      <c r="ACZ8" s="176">
        <v>0</v>
      </c>
      <c r="ADA8" s="176">
        <v>0</v>
      </c>
      <c r="ADB8" s="176"/>
      <c r="ADC8" s="176">
        <v>0</v>
      </c>
      <c r="ADD8" s="176">
        <v>3927173.75</v>
      </c>
      <c r="ADE8" s="176">
        <v>16722874.639999999</v>
      </c>
      <c r="ADF8" s="176">
        <v>209544.34</v>
      </c>
      <c r="ADG8" s="176">
        <v>986386.08</v>
      </c>
      <c r="ADH8" s="176">
        <v>1623711</v>
      </c>
      <c r="ADI8" s="176">
        <v>762896.05</v>
      </c>
      <c r="ADJ8" s="176">
        <v>2954969.1</v>
      </c>
      <c r="ADK8" s="176">
        <v>423023.20999999996</v>
      </c>
      <c r="ADL8" s="176">
        <v>941856.03</v>
      </c>
      <c r="ADM8" s="176">
        <v>125297397.13</v>
      </c>
      <c r="ADN8" s="176">
        <v>3765007</v>
      </c>
      <c r="ADO8" s="176">
        <v>1464046.22</v>
      </c>
      <c r="ADP8" s="176">
        <v>40757954.740000002</v>
      </c>
      <c r="ADQ8" s="176">
        <v>1304530.0599999998</v>
      </c>
      <c r="ADR8" s="176">
        <v>577541.61</v>
      </c>
      <c r="ADS8" s="176">
        <v>3254988.6599999997</v>
      </c>
      <c r="ADT8" s="176">
        <v>227446.21000000002</v>
      </c>
      <c r="ADU8" s="176">
        <v>28047533.110000003</v>
      </c>
      <c r="ADV8" s="176">
        <v>10585687.35</v>
      </c>
      <c r="ADW8" s="176">
        <v>5275543.07</v>
      </c>
      <c r="ADX8" s="176">
        <v>2455852.52</v>
      </c>
      <c r="ADY8" s="176">
        <v>2948310.9</v>
      </c>
      <c r="ADZ8" s="176">
        <v>7112172.7400000002</v>
      </c>
      <c r="AEA8" s="176">
        <v>2032935.44</v>
      </c>
      <c r="AEB8" s="176">
        <v>2346707.4</v>
      </c>
      <c r="AEC8" s="176">
        <v>794350.58000000007</v>
      </c>
      <c r="AED8" s="176">
        <v>988566.34000000008</v>
      </c>
      <c r="AEE8" s="176">
        <v>3370354.7</v>
      </c>
      <c r="AEF8" s="176">
        <v>1194387.02</v>
      </c>
      <c r="AEG8" s="176">
        <v>736164.03</v>
      </c>
      <c r="AEH8" s="176">
        <v>4742303.0599999996</v>
      </c>
      <c r="AEI8" s="176">
        <v>2726873.0599999996</v>
      </c>
      <c r="AEJ8" s="176">
        <v>1641786.5899999999</v>
      </c>
      <c r="AEK8" s="176">
        <v>150113.4</v>
      </c>
      <c r="AEL8" s="176">
        <v>1877586.31</v>
      </c>
      <c r="AEM8" s="176">
        <v>1823014.79</v>
      </c>
      <c r="AEN8" s="176">
        <v>14429195.989999998</v>
      </c>
      <c r="AEO8" s="176">
        <v>3215887.43</v>
      </c>
      <c r="AEP8" s="176">
        <v>3102799.2600000002</v>
      </c>
      <c r="AEQ8" s="176">
        <v>540175.89999999991</v>
      </c>
      <c r="AER8" s="176">
        <v>688156.81</v>
      </c>
      <c r="AES8" s="176">
        <v>416533.32</v>
      </c>
      <c r="AET8" s="176">
        <v>327252.35000000003</v>
      </c>
      <c r="AEU8" s="176">
        <v>432823.55000000005</v>
      </c>
      <c r="AEV8" s="176">
        <v>408209.4</v>
      </c>
      <c r="AEW8" s="176">
        <v>433689.97</v>
      </c>
      <c r="AEX8" s="176">
        <v>13385.2</v>
      </c>
      <c r="AEY8" s="176">
        <v>1041886.15</v>
      </c>
      <c r="AEZ8" s="176">
        <v>585249.46000000008</v>
      </c>
      <c r="AFA8" s="176">
        <v>31028.01</v>
      </c>
      <c r="AFB8" s="176">
        <v>0</v>
      </c>
      <c r="AFC8" s="176">
        <v>1354</v>
      </c>
      <c r="AFD8" s="176">
        <v>47626.22</v>
      </c>
      <c r="AFE8" s="176">
        <v>13538.94</v>
      </c>
      <c r="AFF8" s="176">
        <v>3889</v>
      </c>
      <c r="AFG8" s="176">
        <v>4422.3999999999996</v>
      </c>
      <c r="AFH8" s="176">
        <v>2952</v>
      </c>
      <c r="AFI8" s="176">
        <v>0</v>
      </c>
      <c r="AFJ8" s="176">
        <v>0</v>
      </c>
      <c r="AFK8" s="176">
        <v>173</v>
      </c>
      <c r="AFL8" s="176">
        <v>4891886.47</v>
      </c>
      <c r="AFM8" s="176">
        <v>5003285</v>
      </c>
      <c r="AFN8" s="176">
        <v>183696</v>
      </c>
      <c r="AFO8" s="176">
        <v>1049342</v>
      </c>
      <c r="AFP8" s="176">
        <v>0</v>
      </c>
      <c r="AFQ8" s="176">
        <v>0</v>
      </c>
      <c r="AFR8" s="176">
        <v>0</v>
      </c>
      <c r="AFS8" s="176">
        <v>2558122.7999999998</v>
      </c>
      <c r="AFT8" s="176">
        <v>10395.450000000001</v>
      </c>
      <c r="AFU8" s="176">
        <v>449</v>
      </c>
      <c r="AFV8" s="176">
        <v>2375042.25</v>
      </c>
      <c r="AFW8" s="176">
        <v>0</v>
      </c>
      <c r="AFX8" s="176">
        <v>406960.47</v>
      </c>
      <c r="AFY8" s="176">
        <v>244586.51</v>
      </c>
      <c r="AFZ8" s="176">
        <v>102092.51</v>
      </c>
      <c r="AGA8" s="176">
        <v>22951</v>
      </c>
      <c r="AGB8" s="176">
        <v>47494.75</v>
      </c>
      <c r="AGC8" s="176">
        <v>9475</v>
      </c>
      <c r="AGD8" s="176">
        <v>2101.5</v>
      </c>
      <c r="AGE8" s="176">
        <v>13617</v>
      </c>
      <c r="AGF8" s="176">
        <v>15213.5</v>
      </c>
      <c r="AGG8" s="176">
        <v>38202</v>
      </c>
      <c r="AGH8" s="176">
        <v>28216</v>
      </c>
      <c r="AGI8" s="176">
        <v>2488688.5000000005</v>
      </c>
      <c r="AGJ8" s="176">
        <v>178918.24</v>
      </c>
      <c r="AGK8" s="176">
        <v>6233</v>
      </c>
      <c r="AGL8" s="176">
        <v>37431.75</v>
      </c>
      <c r="AGM8" s="176">
        <v>41560</v>
      </c>
      <c r="AGN8" s="176">
        <v>2744</v>
      </c>
      <c r="AGO8" s="176">
        <v>98419.4</v>
      </c>
      <c r="AGP8" s="176">
        <v>2847</v>
      </c>
      <c r="AGQ8" s="176">
        <v>12323269.93</v>
      </c>
      <c r="AGR8" s="176">
        <v>5951657.9199999999</v>
      </c>
      <c r="AGS8" s="176">
        <v>4887.82</v>
      </c>
      <c r="AGT8" s="176">
        <v>2176109.19</v>
      </c>
      <c r="AGU8" s="176">
        <v>1411811.24</v>
      </c>
      <c r="AGV8" s="176">
        <v>593286.37000000011</v>
      </c>
      <c r="AGW8" s="176">
        <v>69075.73</v>
      </c>
      <c r="AGX8" s="176">
        <v>65326.47</v>
      </c>
      <c r="AGY8" s="176">
        <v>0</v>
      </c>
      <c r="AGZ8" s="176">
        <v>148787.23000000001</v>
      </c>
      <c r="AHA8" s="176">
        <v>653188.59</v>
      </c>
      <c r="AHB8" s="176">
        <v>182872.68</v>
      </c>
      <c r="AHC8" s="176">
        <v>76413</v>
      </c>
      <c r="AHD8" s="176">
        <v>943552.95000000007</v>
      </c>
      <c r="AHE8" s="176">
        <v>283079</v>
      </c>
      <c r="AHF8" s="176">
        <v>742554.04</v>
      </c>
      <c r="AHG8" s="176">
        <v>465592.23</v>
      </c>
      <c r="AHH8" s="176">
        <v>1606941.38</v>
      </c>
      <c r="AHI8" s="176">
        <v>6500</v>
      </c>
      <c r="AHJ8" s="176">
        <v>55972.11</v>
      </c>
      <c r="AHK8" s="176">
        <v>18632</v>
      </c>
      <c r="AHL8" s="176">
        <v>629344</v>
      </c>
      <c r="AHM8" s="176">
        <v>67083</v>
      </c>
      <c r="AHN8" s="176">
        <v>3000</v>
      </c>
      <c r="AHO8" s="176">
        <v>1386385524.8560002</v>
      </c>
      <c r="AHQ8" s="230">
        <v>349479445.12</v>
      </c>
    </row>
    <row r="9" spans="1:901" x14ac:dyDescent="0.2">
      <c r="A9" s="174" t="s">
        <v>12</v>
      </c>
      <c r="B9" s="175" t="s">
        <v>13</v>
      </c>
      <c r="C9" s="176">
        <v>354013613.06</v>
      </c>
      <c r="D9" s="176">
        <v>41067885.969999999</v>
      </c>
      <c r="E9" s="176">
        <v>3305541.0199999996</v>
      </c>
      <c r="F9" s="176">
        <v>57720756.059999995</v>
      </c>
      <c r="G9" s="176">
        <v>13452465.43</v>
      </c>
      <c r="H9" s="176">
        <v>16572316.790000003</v>
      </c>
      <c r="I9" s="176">
        <v>4172880.25</v>
      </c>
      <c r="J9" s="176">
        <v>140737388.09</v>
      </c>
      <c r="K9" s="176">
        <v>51359380.730000004</v>
      </c>
      <c r="L9" s="176">
        <v>7802824.4500000011</v>
      </c>
      <c r="M9" s="176">
        <v>52648791.619999997</v>
      </c>
      <c r="N9" s="176">
        <v>11181916.960000001</v>
      </c>
      <c r="O9" s="176">
        <v>53950884.289999999</v>
      </c>
      <c r="P9" s="176">
        <v>30669021.530000001</v>
      </c>
      <c r="Q9" s="176">
        <v>7325832.3799999999</v>
      </c>
      <c r="R9" s="176">
        <v>3657311</v>
      </c>
      <c r="S9" s="176">
        <v>4117563.5</v>
      </c>
      <c r="T9" s="176">
        <v>18206650.490000002</v>
      </c>
      <c r="U9" s="176">
        <v>20260645.080000002</v>
      </c>
      <c r="V9" s="176">
        <v>26456729.280000001</v>
      </c>
      <c r="W9" s="176">
        <v>6548810.0099999998</v>
      </c>
      <c r="X9" s="176">
        <v>4750774.4399999995</v>
      </c>
      <c r="Y9" s="176">
        <v>2100675.8899999997</v>
      </c>
      <c r="Z9" s="176">
        <v>1658737.89</v>
      </c>
      <c r="AA9" s="176">
        <v>688656285.01999998</v>
      </c>
      <c r="AB9" s="176">
        <v>7397474.459999999</v>
      </c>
      <c r="AC9" s="176">
        <v>18469675.619999997</v>
      </c>
      <c r="AD9" s="176">
        <v>1933033.5100000002</v>
      </c>
      <c r="AE9" s="176">
        <v>59129679.640000001</v>
      </c>
      <c r="AF9" s="176">
        <v>26969108.520000003</v>
      </c>
      <c r="AG9" s="176">
        <v>145896297.84999999</v>
      </c>
      <c r="AH9" s="176">
        <v>14621036.789999999</v>
      </c>
      <c r="AI9" s="176">
        <v>13150270.85</v>
      </c>
      <c r="AJ9" s="176">
        <v>10287945.500000002</v>
      </c>
      <c r="AK9" s="176">
        <v>9199890.2100000009</v>
      </c>
      <c r="AL9" s="176">
        <v>5703584.8200000003</v>
      </c>
      <c r="AM9" s="176">
        <v>43869575.450000003</v>
      </c>
      <c r="AN9" s="176">
        <v>3160064.0199999996</v>
      </c>
      <c r="AO9" s="176">
        <v>2230225.5</v>
      </c>
      <c r="AP9" s="176">
        <v>27418654.43</v>
      </c>
      <c r="AQ9" s="176">
        <v>33559738.950000003</v>
      </c>
      <c r="AR9" s="176">
        <v>2292218.5700000003</v>
      </c>
      <c r="AS9" s="176">
        <v>123677385.59</v>
      </c>
      <c r="AT9" s="176">
        <v>5173166.3100000005</v>
      </c>
      <c r="AU9" s="176">
        <v>2868667.9400000004</v>
      </c>
      <c r="AV9" s="176">
        <v>5283724.67</v>
      </c>
      <c r="AW9" s="176">
        <v>3369679.1199999996</v>
      </c>
      <c r="AX9" s="176">
        <v>3540771.7900000005</v>
      </c>
      <c r="AY9" s="176">
        <v>1406768.3599999999</v>
      </c>
      <c r="AZ9" s="176">
        <v>5116885.8899999997</v>
      </c>
      <c r="BA9" s="176">
        <v>90437998.020000011</v>
      </c>
      <c r="BB9" s="176">
        <v>5572740.8600000003</v>
      </c>
      <c r="BC9" s="176">
        <v>22238676.419999998</v>
      </c>
      <c r="BD9" s="176">
        <v>23426381.039999999</v>
      </c>
      <c r="BE9" s="176">
        <v>1818362.22</v>
      </c>
      <c r="BF9" s="176">
        <v>3423833.31</v>
      </c>
      <c r="BG9" s="176">
        <v>15311625.970000001</v>
      </c>
      <c r="BH9" s="176">
        <v>99862089.569999993</v>
      </c>
      <c r="BI9" s="176">
        <v>1372167.54</v>
      </c>
      <c r="BJ9" s="176">
        <v>1813902.84</v>
      </c>
      <c r="BK9" s="176">
        <v>3412284.6</v>
      </c>
      <c r="BL9" s="176">
        <v>7825795.21</v>
      </c>
      <c r="BM9" s="176">
        <v>10800545.720000001</v>
      </c>
      <c r="BN9" s="176">
        <v>2688205.97</v>
      </c>
      <c r="BO9" s="176">
        <v>3304166.9399999995</v>
      </c>
      <c r="BP9" s="176">
        <v>1745802</v>
      </c>
      <c r="BQ9" s="176">
        <v>1644860.8499999999</v>
      </c>
      <c r="BR9" s="176">
        <v>1046201.28</v>
      </c>
      <c r="BS9" s="176">
        <v>2093680.33</v>
      </c>
      <c r="BT9" s="176">
        <v>26942122.600000001</v>
      </c>
      <c r="BU9" s="176">
        <v>8390055.9100000001</v>
      </c>
      <c r="BV9" s="176">
        <v>1285757.3999999999</v>
      </c>
      <c r="BW9" s="176">
        <v>96704783.460000008</v>
      </c>
      <c r="BX9" s="176">
        <v>71696857.939999998</v>
      </c>
      <c r="BY9" s="176">
        <v>8509001.4100000001</v>
      </c>
      <c r="BZ9" s="176">
        <v>3961922.7399999998</v>
      </c>
      <c r="CA9" s="176">
        <v>11414799.999999998</v>
      </c>
      <c r="CB9" s="176">
        <v>7618096.2999999998</v>
      </c>
      <c r="CC9" s="176">
        <v>6302424.8999999994</v>
      </c>
      <c r="CD9" s="176">
        <v>327804.63</v>
      </c>
      <c r="CE9" s="176">
        <v>794696.48</v>
      </c>
      <c r="CF9" s="176">
        <v>243966246.53</v>
      </c>
      <c r="CG9" s="176">
        <v>6854680.6399999997</v>
      </c>
      <c r="CH9" s="176">
        <v>27283491.309999999</v>
      </c>
      <c r="CI9" s="176">
        <v>2021049.04</v>
      </c>
      <c r="CJ9" s="176">
        <v>3248469.26</v>
      </c>
      <c r="CK9" s="176">
        <v>1953273.62</v>
      </c>
      <c r="CL9" s="176">
        <v>3659911.35</v>
      </c>
      <c r="CM9" s="176">
        <v>9280788.6799999997</v>
      </c>
      <c r="CN9" s="176">
        <v>1240979.05</v>
      </c>
      <c r="CO9" s="176">
        <v>2137577.2600000002</v>
      </c>
      <c r="CP9" s="176">
        <v>1851712.57</v>
      </c>
      <c r="CQ9" s="176">
        <v>4425730.18</v>
      </c>
      <c r="CR9" s="176">
        <v>1640237.48</v>
      </c>
      <c r="CS9" s="176">
        <v>127615122.59000002</v>
      </c>
      <c r="CT9" s="176">
        <v>4409790.43</v>
      </c>
      <c r="CU9" s="176">
        <v>3461355.0499999993</v>
      </c>
      <c r="CV9" s="176">
        <v>5137558.54</v>
      </c>
      <c r="CW9" s="176">
        <v>1185444.76</v>
      </c>
      <c r="CX9" s="176">
        <v>9714996.1400000025</v>
      </c>
      <c r="CY9" s="176">
        <v>5310029.2600000007</v>
      </c>
      <c r="CZ9" s="176">
        <v>1411407.75</v>
      </c>
      <c r="DA9" s="176">
        <v>98774338.940000013</v>
      </c>
      <c r="DB9" s="176">
        <v>3989244.8</v>
      </c>
      <c r="DC9" s="176">
        <v>32975347.18</v>
      </c>
      <c r="DD9" s="176">
        <v>30324960.739999998</v>
      </c>
      <c r="DE9" s="176">
        <v>4685071.75</v>
      </c>
      <c r="DF9" s="176">
        <v>9082169.6400000006</v>
      </c>
      <c r="DG9" s="176">
        <v>10634346.82</v>
      </c>
      <c r="DH9" s="176">
        <v>2093004.1700000002</v>
      </c>
      <c r="DI9" s="176">
        <v>3488114.44</v>
      </c>
      <c r="DJ9" s="176">
        <v>6317200.0800000001</v>
      </c>
      <c r="DK9" s="176">
        <v>12873506.189999999</v>
      </c>
      <c r="DL9" s="176">
        <v>56981917.469999991</v>
      </c>
      <c r="DM9" s="176">
        <v>254460354.60999998</v>
      </c>
      <c r="DN9" s="176">
        <v>16977171.050000001</v>
      </c>
      <c r="DO9" s="176">
        <v>9543855.75</v>
      </c>
      <c r="DP9" s="176">
        <v>39266438.060000002</v>
      </c>
      <c r="DQ9" s="176">
        <v>43619677.620000005</v>
      </c>
      <c r="DR9" s="176">
        <v>53689216.560000002</v>
      </c>
      <c r="DS9" s="176">
        <v>59978184.449999996</v>
      </c>
      <c r="DT9" s="176">
        <v>4269760.78</v>
      </c>
      <c r="DU9" s="176">
        <v>344456247.04000002</v>
      </c>
      <c r="DV9" s="176">
        <v>2961694.59</v>
      </c>
      <c r="DW9" s="176">
        <v>4507842.7300000004</v>
      </c>
      <c r="DX9" s="176">
        <v>6991935.9500000011</v>
      </c>
      <c r="DY9" s="176">
        <v>8069313.8599999994</v>
      </c>
      <c r="DZ9" s="176">
        <v>4098491.91</v>
      </c>
      <c r="EA9" s="176">
        <v>15894116.4</v>
      </c>
      <c r="EB9" s="176">
        <v>4415960.6100000003</v>
      </c>
      <c r="EC9" s="176">
        <v>8994341</v>
      </c>
      <c r="ED9" s="176">
        <v>52645769.310000002</v>
      </c>
      <c r="EE9" s="176">
        <v>45998313.740000002</v>
      </c>
      <c r="EF9" s="176">
        <v>2992570.4299999997</v>
      </c>
      <c r="EG9" s="176">
        <v>5539341.5700000003</v>
      </c>
      <c r="EH9" s="176">
        <v>3407908.56</v>
      </c>
      <c r="EI9" s="176">
        <v>4163502.36</v>
      </c>
      <c r="EJ9" s="176">
        <v>16331614.91</v>
      </c>
      <c r="EK9" s="176">
        <v>2407332.16</v>
      </c>
      <c r="EL9" s="176">
        <v>3275827.87</v>
      </c>
      <c r="EM9" s="176">
        <v>142751871.58000001</v>
      </c>
      <c r="EN9" s="176">
        <v>3712993.23</v>
      </c>
      <c r="EO9" s="176">
        <v>2577943.5700000003</v>
      </c>
      <c r="EP9" s="176">
        <v>2860290.23</v>
      </c>
      <c r="EQ9" s="176">
        <v>1605347.31</v>
      </c>
      <c r="ER9" s="176">
        <v>3707830.6199999996</v>
      </c>
      <c r="ES9" s="176">
        <v>5020246.2</v>
      </c>
      <c r="ET9" s="176">
        <v>7038987.6400000006</v>
      </c>
      <c r="EU9" s="176">
        <v>1926405.44</v>
      </c>
      <c r="EV9" s="176">
        <v>97544081.590000004</v>
      </c>
      <c r="EW9" s="176">
        <v>1455892.75</v>
      </c>
      <c r="EX9" s="176">
        <v>3891713.29</v>
      </c>
      <c r="EY9" s="176">
        <v>3735669.92</v>
      </c>
      <c r="EZ9" s="176">
        <v>8891397.0299999993</v>
      </c>
      <c r="FA9" s="176">
        <v>8585490.5599999987</v>
      </c>
      <c r="FB9" s="176">
        <v>3692942.06</v>
      </c>
      <c r="FC9" s="176">
        <v>3002347</v>
      </c>
      <c r="FD9" s="176">
        <v>3057283.21</v>
      </c>
      <c r="FE9" s="176">
        <v>2514486.52</v>
      </c>
      <c r="FF9" s="176">
        <v>2660494.52</v>
      </c>
      <c r="FG9" s="176">
        <v>942231</v>
      </c>
      <c r="FH9" s="176">
        <v>56633833.100000009</v>
      </c>
      <c r="FI9" s="176">
        <v>2971904.1900000004</v>
      </c>
      <c r="FJ9" s="176">
        <v>2439074.6800000002</v>
      </c>
      <c r="FK9" s="176">
        <v>2862590.94</v>
      </c>
      <c r="FL9" s="176">
        <v>8265405.3799999999</v>
      </c>
      <c r="FM9" s="176">
        <v>3660814.68</v>
      </c>
      <c r="FN9" s="176">
        <v>1419384</v>
      </c>
      <c r="FO9" s="176">
        <v>267852</v>
      </c>
      <c r="FP9" s="176">
        <v>135571421.15000001</v>
      </c>
      <c r="FQ9" s="176">
        <v>3005751.46</v>
      </c>
      <c r="FR9" s="176">
        <v>5787464</v>
      </c>
      <c r="FS9" s="176">
        <v>4943686.88</v>
      </c>
      <c r="FT9" s="176">
        <v>6729604.8000000007</v>
      </c>
      <c r="FU9" s="176">
        <v>2683054.0099999998</v>
      </c>
      <c r="FV9" s="176">
        <v>13076146.48</v>
      </c>
      <c r="FW9" s="176">
        <v>5149457.08</v>
      </c>
      <c r="FX9" s="176">
        <v>2955084.8200000003</v>
      </c>
      <c r="FY9" s="176">
        <v>4837796.17</v>
      </c>
      <c r="FZ9" s="176">
        <v>9818343.5899999999</v>
      </c>
      <c r="GA9" s="176">
        <v>2463425.0999999996</v>
      </c>
      <c r="GB9" s="176">
        <v>1967093.82</v>
      </c>
      <c r="GC9" s="176">
        <v>932006</v>
      </c>
      <c r="GD9" s="176">
        <v>70967826.780000016</v>
      </c>
      <c r="GE9" s="176">
        <v>2993890.7</v>
      </c>
      <c r="GF9" s="176">
        <v>2030275.4000000001</v>
      </c>
      <c r="GG9" s="176">
        <v>12126694.710000001</v>
      </c>
      <c r="GH9" s="176">
        <v>4015365.12</v>
      </c>
      <c r="GI9" s="176">
        <v>3031579.31</v>
      </c>
      <c r="GJ9" s="176">
        <v>5728638.5700000003</v>
      </c>
      <c r="GK9" s="176">
        <v>16916141.5</v>
      </c>
      <c r="GL9" s="176">
        <v>3475320.69</v>
      </c>
      <c r="GM9" s="176">
        <v>1357568.15</v>
      </c>
      <c r="GN9" s="176">
        <v>1123815.57</v>
      </c>
      <c r="GO9" s="176">
        <v>886100.5</v>
      </c>
      <c r="GP9" s="176">
        <v>64146507.150000006</v>
      </c>
      <c r="GQ9" s="176">
        <v>16819656.059999999</v>
      </c>
      <c r="GR9" s="176">
        <v>3731819.8000000003</v>
      </c>
      <c r="GS9" s="176">
        <v>11472957.43</v>
      </c>
      <c r="GT9" s="176">
        <v>619502.99</v>
      </c>
      <c r="GU9" s="176">
        <v>4201550.9000000004</v>
      </c>
      <c r="GV9" s="176">
        <v>6168214.1799999997</v>
      </c>
      <c r="GW9" s="176">
        <v>2398466.88</v>
      </c>
      <c r="GX9" s="176">
        <v>55589860.739999995</v>
      </c>
      <c r="GY9" s="176">
        <v>2128162.39</v>
      </c>
      <c r="GZ9" s="176">
        <v>11875808.180000002</v>
      </c>
      <c r="HA9" s="176">
        <v>6444193.3600000003</v>
      </c>
      <c r="HB9" s="176">
        <v>216651658.06999999</v>
      </c>
      <c r="HC9" s="176">
        <v>16861961.5</v>
      </c>
      <c r="HD9" s="176">
        <v>36484749.100000001</v>
      </c>
      <c r="HE9" s="176">
        <v>17480268</v>
      </c>
      <c r="HF9" s="176">
        <v>20747450.41</v>
      </c>
      <c r="HG9" s="176">
        <v>37029223.700000003</v>
      </c>
      <c r="HH9" s="176">
        <v>3025607.77</v>
      </c>
      <c r="HI9" s="176">
        <v>110445657.31999999</v>
      </c>
      <c r="HJ9" s="176">
        <v>6684720.7399999993</v>
      </c>
      <c r="HK9" s="176">
        <v>13826183.760000002</v>
      </c>
      <c r="HL9" s="176">
        <v>5438226.0500000007</v>
      </c>
      <c r="HM9" s="176">
        <v>7222876.4199999999</v>
      </c>
      <c r="HN9" s="176">
        <v>6221255.6299999999</v>
      </c>
      <c r="HO9" s="176">
        <v>11498095.26</v>
      </c>
      <c r="HP9" s="176">
        <v>4464360.8999999994</v>
      </c>
      <c r="HQ9" s="176">
        <v>141352977.39000002</v>
      </c>
      <c r="HR9" s="176">
        <v>38139202.740000002</v>
      </c>
      <c r="HS9" s="176">
        <v>6318402.5700000003</v>
      </c>
      <c r="HT9" s="176">
        <v>5646886.3600000003</v>
      </c>
      <c r="HU9" s="176">
        <v>4430944.5</v>
      </c>
      <c r="HV9" s="176">
        <v>2252727.0299999998</v>
      </c>
      <c r="HW9" s="176">
        <v>18505237.560000002</v>
      </c>
      <c r="HX9" s="176">
        <v>5781491.2300000004</v>
      </c>
      <c r="HY9" s="176">
        <v>3704561.56</v>
      </c>
      <c r="HZ9" s="176">
        <v>6157007.7800000003</v>
      </c>
      <c r="IA9" s="176">
        <v>6683718.7700000005</v>
      </c>
      <c r="IB9" s="176">
        <v>12765269.33</v>
      </c>
      <c r="IC9" s="176">
        <v>2139657</v>
      </c>
      <c r="ID9" s="176">
        <v>7996971.9499999993</v>
      </c>
      <c r="IE9" s="176">
        <v>2518521.56</v>
      </c>
      <c r="IF9" s="176">
        <v>2385890.1999999997</v>
      </c>
      <c r="IG9" s="176">
        <v>88721573.670000002</v>
      </c>
      <c r="IH9" s="176">
        <v>25147582.25</v>
      </c>
      <c r="II9" s="176">
        <v>8846511.0899999999</v>
      </c>
      <c r="IJ9" s="176">
        <v>8921627.2799999993</v>
      </c>
      <c r="IK9" s="176">
        <v>22379097.120000001</v>
      </c>
      <c r="IL9" s="176">
        <v>5438765.1699999999</v>
      </c>
      <c r="IM9" s="176">
        <v>3549552.11</v>
      </c>
      <c r="IN9" s="176">
        <v>1618772.72</v>
      </c>
      <c r="IO9" s="176">
        <v>1617403</v>
      </c>
      <c r="IP9" s="176">
        <v>1653910.1600000001</v>
      </c>
      <c r="IQ9" s="176">
        <v>3710384.37</v>
      </c>
      <c r="IR9" s="176">
        <v>181000221.02000001</v>
      </c>
      <c r="IS9" s="176">
        <v>70924878.680000007</v>
      </c>
      <c r="IT9" s="176">
        <v>16684584.199999999</v>
      </c>
      <c r="IU9" s="176">
        <v>12802265.74</v>
      </c>
      <c r="IV9" s="176">
        <v>5555341.79</v>
      </c>
      <c r="IW9" s="176">
        <v>2490470.12</v>
      </c>
      <c r="IX9" s="176">
        <v>3113913.9</v>
      </c>
      <c r="IY9" s="176">
        <v>1202705.76</v>
      </c>
      <c r="IZ9" s="176">
        <v>4112291.8800000004</v>
      </c>
      <c r="JA9" s="176">
        <v>8850402.9500000011</v>
      </c>
      <c r="JB9" s="176">
        <v>7669836.6000000006</v>
      </c>
      <c r="JC9" s="176">
        <v>5577091.4400000004</v>
      </c>
      <c r="JD9" s="176">
        <v>62457687.949999996</v>
      </c>
      <c r="JE9" s="176">
        <v>18771898.82</v>
      </c>
      <c r="JF9" s="176">
        <v>4900578.51</v>
      </c>
      <c r="JG9" s="176">
        <v>2572679.6300000004</v>
      </c>
      <c r="JH9" s="176">
        <v>2509349.5</v>
      </c>
      <c r="JI9" s="176">
        <v>2580778.75</v>
      </c>
      <c r="JJ9" s="176">
        <v>57896741.010000005</v>
      </c>
      <c r="JK9" s="176">
        <v>2167445.79</v>
      </c>
      <c r="JL9" s="176">
        <v>5704693.5</v>
      </c>
      <c r="JM9" s="176">
        <v>9093191.3300000001</v>
      </c>
      <c r="JN9" s="176">
        <v>3501643</v>
      </c>
      <c r="JO9" s="176">
        <v>12538721.229999999</v>
      </c>
      <c r="JP9" s="176">
        <v>1808455.05</v>
      </c>
      <c r="JQ9" s="176">
        <v>128218161.25</v>
      </c>
      <c r="JR9" s="176">
        <v>10440328.900000002</v>
      </c>
      <c r="JS9" s="176">
        <v>1516510.06</v>
      </c>
      <c r="JT9" s="176">
        <v>16697312.010000002</v>
      </c>
      <c r="JU9" s="176">
        <v>8799438.6400000006</v>
      </c>
      <c r="JV9" s="176">
        <v>4620237.84</v>
      </c>
      <c r="JW9" s="176">
        <v>3455002.25</v>
      </c>
      <c r="JX9" s="176">
        <v>5651531.8799999999</v>
      </c>
      <c r="JY9" s="176">
        <v>165988234.47</v>
      </c>
      <c r="JZ9" s="176">
        <v>59985479.629999995</v>
      </c>
      <c r="KA9" s="176">
        <v>23799502.93</v>
      </c>
      <c r="KB9" s="176">
        <v>11285408.789999999</v>
      </c>
      <c r="KC9" s="176">
        <v>10626435.260000002</v>
      </c>
      <c r="KD9" s="176">
        <v>2626022.25</v>
      </c>
      <c r="KE9" s="176">
        <v>37864580.219999999</v>
      </c>
      <c r="KF9" s="176">
        <v>54610049.840000004</v>
      </c>
      <c r="KG9" s="176">
        <v>42005926.410000004</v>
      </c>
      <c r="KH9" s="176">
        <v>15934534.519999998</v>
      </c>
      <c r="KI9" s="176">
        <v>6369801.8499999996</v>
      </c>
      <c r="KJ9" s="176">
        <v>5200815.5999999996</v>
      </c>
      <c r="KK9" s="176">
        <v>6115489.0499999998</v>
      </c>
      <c r="KL9" s="176">
        <v>2119986.86</v>
      </c>
      <c r="KM9" s="176">
        <v>2214242.0099999998</v>
      </c>
      <c r="KN9" s="176">
        <v>245053833.08000001</v>
      </c>
      <c r="KO9" s="176">
        <v>17123056.630000003</v>
      </c>
      <c r="KP9" s="176">
        <v>6213069.0599999996</v>
      </c>
      <c r="KQ9" s="176">
        <v>16180895.159999998</v>
      </c>
      <c r="KR9" s="176">
        <v>10194969.33</v>
      </c>
      <c r="KS9" s="176">
        <v>9220787.3900000006</v>
      </c>
      <c r="KT9" s="176">
        <v>48893598.779999994</v>
      </c>
      <c r="KU9" s="176">
        <v>13612726.77</v>
      </c>
      <c r="KV9" s="176">
        <v>11247830.479999999</v>
      </c>
      <c r="KW9" s="176">
        <v>91284689.340000004</v>
      </c>
      <c r="KX9" s="176">
        <v>6482941.1299999999</v>
      </c>
      <c r="KY9" s="176">
        <v>14908690</v>
      </c>
      <c r="KZ9" s="176">
        <v>44671270.269999996</v>
      </c>
      <c r="LA9" s="176">
        <v>7127682.6500000004</v>
      </c>
      <c r="LB9" s="176">
        <v>15772120.949999999</v>
      </c>
      <c r="LC9" s="176">
        <v>178320942.32999998</v>
      </c>
      <c r="LD9" s="176">
        <v>16604744.719999999</v>
      </c>
      <c r="LE9" s="176">
        <v>227697938.07000002</v>
      </c>
      <c r="LF9" s="176">
        <v>50063650.210000001</v>
      </c>
      <c r="LG9" s="176">
        <v>67531232.110000014</v>
      </c>
      <c r="LH9" s="176">
        <v>44806603.020000003</v>
      </c>
      <c r="LI9" s="176">
        <v>36642212.770000003</v>
      </c>
      <c r="LJ9" s="176">
        <v>5609072.7100000009</v>
      </c>
      <c r="LK9" s="176">
        <v>4056032.6700000004</v>
      </c>
      <c r="LL9" s="176">
        <v>9492875.8099999987</v>
      </c>
      <c r="LM9" s="176">
        <v>4360487.17</v>
      </c>
      <c r="LN9" s="176">
        <v>9454584.8499999996</v>
      </c>
      <c r="LO9" s="176">
        <v>6657303.0800000001</v>
      </c>
      <c r="LP9" s="176">
        <v>76269100.459999993</v>
      </c>
      <c r="LQ9" s="176">
        <v>10974119.85</v>
      </c>
      <c r="LR9" s="176">
        <v>3984874.81</v>
      </c>
      <c r="LS9" s="176">
        <v>156265419.42000002</v>
      </c>
      <c r="LT9" s="176">
        <v>126417971.69</v>
      </c>
      <c r="LU9" s="176">
        <v>140040255.24000001</v>
      </c>
      <c r="LV9" s="176">
        <v>51325931.759999998</v>
      </c>
      <c r="LW9" s="176">
        <v>10355715.82</v>
      </c>
      <c r="LX9" s="176">
        <v>16503900.409999998</v>
      </c>
      <c r="LY9" s="176">
        <v>9697661.7400000002</v>
      </c>
      <c r="LZ9" s="176">
        <v>10452344.380000001</v>
      </c>
      <c r="MA9" s="176">
        <v>8884249.4000000004</v>
      </c>
      <c r="MB9" s="176">
        <v>19440388.069999997</v>
      </c>
      <c r="MC9" s="176">
        <v>35181417.519999996</v>
      </c>
      <c r="MD9" s="176">
        <v>4558607</v>
      </c>
      <c r="ME9" s="176">
        <v>236690328.26000002</v>
      </c>
      <c r="MF9" s="176">
        <v>6359412.7299999995</v>
      </c>
      <c r="MG9" s="176">
        <v>3738140.97</v>
      </c>
      <c r="MH9" s="176">
        <v>4050552.35</v>
      </c>
      <c r="MI9" s="176">
        <v>2978878.4899999998</v>
      </c>
      <c r="MJ9" s="176">
        <v>7687754.5099999998</v>
      </c>
      <c r="MK9" s="176">
        <v>7042479.5200000005</v>
      </c>
      <c r="ML9" s="176">
        <v>5376599.4900000002</v>
      </c>
      <c r="MM9" s="176">
        <v>11393480.450000001</v>
      </c>
      <c r="MN9" s="176">
        <v>3616557.03</v>
      </c>
      <c r="MO9" s="176">
        <v>4440440.25</v>
      </c>
      <c r="MP9" s="176">
        <v>7524069.6900000004</v>
      </c>
      <c r="MQ9" s="176">
        <v>212746993.07000002</v>
      </c>
      <c r="MR9" s="176">
        <v>5141754</v>
      </c>
      <c r="MS9" s="176">
        <v>11887965.810000001</v>
      </c>
      <c r="MT9" s="176">
        <v>9979358.9000000004</v>
      </c>
      <c r="MU9" s="176">
        <v>26530667.139999997</v>
      </c>
      <c r="MV9" s="176">
        <v>13302655.32</v>
      </c>
      <c r="MW9" s="176">
        <v>43160364.07</v>
      </c>
      <c r="MX9" s="176">
        <v>15389173.300000001</v>
      </c>
      <c r="MY9" s="176">
        <v>9990568.4699999988</v>
      </c>
      <c r="MZ9" s="176">
        <v>1361364.4</v>
      </c>
      <c r="NA9" s="176">
        <v>1414202</v>
      </c>
      <c r="NB9" s="176">
        <v>302263946.20000005</v>
      </c>
      <c r="NC9" s="176">
        <v>58937339.18</v>
      </c>
      <c r="ND9" s="176">
        <v>8859197.120000001</v>
      </c>
      <c r="NE9" s="176">
        <v>127515766.87999998</v>
      </c>
      <c r="NF9" s="176">
        <v>10515554.970000001</v>
      </c>
      <c r="NG9" s="176">
        <v>25068126.530000001</v>
      </c>
      <c r="NH9" s="176">
        <v>80389931.450000003</v>
      </c>
      <c r="NI9" s="176">
        <v>59936817.140000008</v>
      </c>
      <c r="NJ9" s="176">
        <v>874481</v>
      </c>
      <c r="NK9" s="176">
        <v>12373322.370000001</v>
      </c>
      <c r="NL9" s="176">
        <v>7825095.5999999996</v>
      </c>
      <c r="NM9" s="176">
        <v>6475675.79</v>
      </c>
      <c r="NN9" s="176">
        <v>106978978.86999999</v>
      </c>
      <c r="NO9" s="176">
        <v>13567585.460000001</v>
      </c>
      <c r="NP9" s="176">
        <v>5015453.46</v>
      </c>
      <c r="NQ9" s="176">
        <v>6681488.7700000005</v>
      </c>
      <c r="NR9" s="176">
        <v>4398200.79</v>
      </c>
      <c r="NS9" s="176">
        <v>2368189.85</v>
      </c>
      <c r="NT9" s="176">
        <v>7781133.9900000002</v>
      </c>
      <c r="NU9" s="176">
        <v>158707918.18599996</v>
      </c>
      <c r="NV9" s="176">
        <v>37518349.349999994</v>
      </c>
      <c r="NW9" s="176">
        <v>6269213.4000000004</v>
      </c>
      <c r="NX9" s="176">
        <v>2960421.9</v>
      </c>
      <c r="NY9" s="176">
        <v>4847886.9399999995</v>
      </c>
      <c r="NZ9" s="176">
        <v>11889489.630000001</v>
      </c>
      <c r="OA9" s="176">
        <v>2643424.62</v>
      </c>
      <c r="OB9" s="176">
        <v>287951839.50999999</v>
      </c>
      <c r="OC9" s="176">
        <v>35293598.829999998</v>
      </c>
      <c r="OD9" s="176">
        <v>11914627.719999997</v>
      </c>
      <c r="OE9" s="176">
        <v>59757005.369999997</v>
      </c>
      <c r="OF9" s="176">
        <v>10688232.42</v>
      </c>
      <c r="OG9" s="176">
        <v>11428117.539999999</v>
      </c>
      <c r="OH9" s="176">
        <v>22379932.920000002</v>
      </c>
      <c r="OI9" s="176">
        <v>4204731</v>
      </c>
      <c r="OJ9" s="176">
        <v>8759312.4000000004</v>
      </c>
      <c r="OK9" s="176">
        <v>199763787.56999999</v>
      </c>
      <c r="OL9" s="176">
        <v>96700388.829999998</v>
      </c>
      <c r="OM9" s="176">
        <v>86531225.090000004</v>
      </c>
      <c r="ON9" s="176">
        <v>17952364.169999998</v>
      </c>
      <c r="OO9" s="176">
        <v>6418790</v>
      </c>
      <c r="OP9" s="176">
        <v>1803786.7</v>
      </c>
      <c r="OQ9" s="176">
        <v>116996758.47000001</v>
      </c>
      <c r="OR9" s="176">
        <v>5506129.0300000003</v>
      </c>
      <c r="OS9" s="176">
        <v>8438850.5800000001</v>
      </c>
      <c r="OT9" s="176">
        <v>13779742.34</v>
      </c>
      <c r="OU9" s="176">
        <v>12497628.700000001</v>
      </c>
      <c r="OV9" s="176">
        <v>45380170.889999993</v>
      </c>
      <c r="OW9" s="176">
        <v>3486605.55</v>
      </c>
      <c r="OX9" s="176">
        <v>2993868</v>
      </c>
      <c r="OY9" s="176">
        <v>2322975.6399999997</v>
      </c>
      <c r="OZ9" s="176">
        <v>75576889.829999998</v>
      </c>
      <c r="PA9" s="176">
        <v>3179368.21</v>
      </c>
      <c r="PB9" s="176">
        <v>16712696.779999999</v>
      </c>
      <c r="PC9" s="176">
        <v>1537685.08</v>
      </c>
      <c r="PD9" s="176">
        <v>5282572.0200000005</v>
      </c>
      <c r="PE9" s="176">
        <v>18682398.049999997</v>
      </c>
      <c r="PF9" s="176">
        <v>2177251.69</v>
      </c>
      <c r="PG9" s="176">
        <v>4389861.01</v>
      </c>
      <c r="PH9" s="176">
        <v>7583210.9700000007</v>
      </c>
      <c r="PI9" s="176">
        <v>3833606.09</v>
      </c>
      <c r="PJ9" s="176">
        <v>4319398.53</v>
      </c>
      <c r="PK9" s="176">
        <v>12718855.060000001</v>
      </c>
      <c r="PL9" s="176">
        <v>1759111.65</v>
      </c>
      <c r="PM9" s="176">
        <v>26426798.440000001</v>
      </c>
      <c r="PN9" s="176">
        <v>1389572</v>
      </c>
      <c r="PO9" s="176">
        <v>543486.76</v>
      </c>
      <c r="PP9" s="176">
        <v>1078496.1099999999</v>
      </c>
      <c r="PQ9" s="176">
        <v>1421180.51</v>
      </c>
      <c r="PR9" s="176">
        <v>369350560.24000001</v>
      </c>
      <c r="PS9" s="176">
        <v>3880967</v>
      </c>
      <c r="PT9" s="176">
        <v>4606050.75</v>
      </c>
      <c r="PU9" s="176">
        <v>4913438.37</v>
      </c>
      <c r="PV9" s="176">
        <v>63314202.580000006</v>
      </c>
      <c r="PW9" s="176">
        <v>3420247.6</v>
      </c>
      <c r="PX9" s="176">
        <v>12794140.74</v>
      </c>
      <c r="PY9" s="176">
        <v>5228673.8800000008</v>
      </c>
      <c r="PZ9" s="176">
        <v>17105837.289999999</v>
      </c>
      <c r="QA9" s="176">
        <v>1551416.36</v>
      </c>
      <c r="QB9" s="176">
        <v>15524555.460000001</v>
      </c>
      <c r="QC9" s="176">
        <v>2052384.8</v>
      </c>
      <c r="QD9" s="176">
        <v>3360941.33</v>
      </c>
      <c r="QE9" s="176">
        <v>5664665.8700000001</v>
      </c>
      <c r="QF9" s="176">
        <v>3943268.25</v>
      </c>
      <c r="QG9" s="176">
        <v>8301857.1299999999</v>
      </c>
      <c r="QH9" s="176">
        <v>3026860.99</v>
      </c>
      <c r="QI9" s="176">
        <v>1928752.8900000001</v>
      </c>
      <c r="QJ9" s="176">
        <v>922999.41</v>
      </c>
      <c r="QK9" s="176">
        <v>11901094.51</v>
      </c>
      <c r="QL9" s="176">
        <v>26349418.349999998</v>
      </c>
      <c r="QM9" s="176">
        <v>1143894.75</v>
      </c>
      <c r="QN9" s="176">
        <v>373714.25</v>
      </c>
      <c r="QO9" s="176">
        <v>546973</v>
      </c>
      <c r="QP9" s="176">
        <v>465424.92</v>
      </c>
      <c r="QQ9" s="176">
        <v>1021504</v>
      </c>
      <c r="QR9" s="176">
        <v>124681333.34999999</v>
      </c>
      <c r="QS9" s="176">
        <v>1336960.6100000001</v>
      </c>
      <c r="QT9" s="176">
        <v>10651425.9</v>
      </c>
      <c r="QU9" s="176">
        <v>2826989.3000000003</v>
      </c>
      <c r="QV9" s="176">
        <v>3703967.09</v>
      </c>
      <c r="QW9" s="176">
        <v>14410569.52</v>
      </c>
      <c r="QX9" s="176">
        <v>2076677.9500000002</v>
      </c>
      <c r="QY9" s="176">
        <v>9263329.0700000003</v>
      </c>
      <c r="QZ9" s="176">
        <v>8446289.0099999998</v>
      </c>
      <c r="RA9" s="176">
        <v>3058320.52</v>
      </c>
      <c r="RB9" s="176">
        <v>876991.99</v>
      </c>
      <c r="RC9" s="176">
        <v>626192</v>
      </c>
      <c r="RD9" s="176">
        <v>534086.5</v>
      </c>
      <c r="RE9" s="176">
        <v>128620483.10000001</v>
      </c>
      <c r="RF9" s="176">
        <v>14290936.369999999</v>
      </c>
      <c r="RG9" s="176">
        <v>5971294.9100000001</v>
      </c>
      <c r="RH9" s="176">
        <v>6965633.9000000004</v>
      </c>
      <c r="RI9" s="176">
        <v>4314243.3699999992</v>
      </c>
      <c r="RJ9" s="176">
        <v>11368309.560000001</v>
      </c>
      <c r="RK9" s="176">
        <v>20520156.289999999</v>
      </c>
      <c r="RL9" s="176">
        <v>4447452.58</v>
      </c>
      <c r="RM9" s="176">
        <v>5060388.7699999996</v>
      </c>
      <c r="RN9" s="176">
        <v>9710850.3300000001</v>
      </c>
      <c r="RO9" s="176">
        <v>16612168.550000001</v>
      </c>
      <c r="RP9" s="176">
        <v>2974833.52</v>
      </c>
      <c r="RQ9" s="176">
        <v>1113129.98</v>
      </c>
      <c r="RR9" s="176">
        <v>7333640.5900000008</v>
      </c>
      <c r="RS9" s="176">
        <v>1143217.0899999999</v>
      </c>
      <c r="RT9" s="176">
        <v>2524830.02</v>
      </c>
      <c r="RU9" s="176">
        <v>2801049.2100000004</v>
      </c>
      <c r="RV9" s="176">
        <v>1452346.77</v>
      </c>
      <c r="RW9" s="176">
        <v>735691.51</v>
      </c>
      <c r="RX9" s="176">
        <v>1660212.3299999998</v>
      </c>
      <c r="RY9" s="176">
        <v>172529853.25999996</v>
      </c>
      <c r="RZ9" s="176">
        <v>2320240.5099999998</v>
      </c>
      <c r="SA9" s="176">
        <v>11375986.99</v>
      </c>
      <c r="SB9" s="176">
        <v>5754125.9699999997</v>
      </c>
      <c r="SC9" s="176">
        <v>1891075.53</v>
      </c>
      <c r="SD9" s="176">
        <v>2468287.6700000004</v>
      </c>
      <c r="SE9" s="176">
        <v>12110546.560000001</v>
      </c>
      <c r="SF9" s="176">
        <v>10676222.24</v>
      </c>
      <c r="SG9" s="176">
        <v>2621673.9500000002</v>
      </c>
      <c r="SH9" s="176">
        <v>1935728.98</v>
      </c>
      <c r="SI9" s="176">
        <v>2288886.0000000005</v>
      </c>
      <c r="SJ9" s="176">
        <v>14235055.440000001</v>
      </c>
      <c r="SK9" s="176">
        <v>2785418.51</v>
      </c>
      <c r="SL9" s="176">
        <v>3256779.2399999998</v>
      </c>
      <c r="SM9" s="176">
        <v>116864312.5</v>
      </c>
      <c r="SN9" s="176">
        <v>3674261.64</v>
      </c>
      <c r="SO9" s="176">
        <v>2970468.6300000004</v>
      </c>
      <c r="SP9" s="176">
        <v>8513751.5700000003</v>
      </c>
      <c r="SQ9" s="176">
        <v>2412898.46</v>
      </c>
      <c r="SR9" s="176">
        <v>7228263.3700000001</v>
      </c>
      <c r="SS9" s="176">
        <v>1527159.32</v>
      </c>
      <c r="ST9" s="176">
        <v>13229341.49</v>
      </c>
      <c r="SU9" s="176">
        <v>3092801.57</v>
      </c>
      <c r="SV9" s="176">
        <v>4498475.6100000003</v>
      </c>
      <c r="SW9" s="176">
        <v>29728753.919999998</v>
      </c>
      <c r="SX9" s="176">
        <v>730300.4</v>
      </c>
      <c r="SY9" s="176">
        <v>55165300.5</v>
      </c>
      <c r="SZ9" s="176">
        <v>4986121.92</v>
      </c>
      <c r="TA9" s="176">
        <v>4365319.0199999996</v>
      </c>
      <c r="TB9" s="176">
        <v>11383668.689999999</v>
      </c>
      <c r="TC9" s="176">
        <v>4918513.17</v>
      </c>
      <c r="TD9" s="176">
        <v>8607259.0499999989</v>
      </c>
      <c r="TE9" s="176">
        <v>3879525.84</v>
      </c>
      <c r="TF9" s="176">
        <v>2503099.42</v>
      </c>
      <c r="TG9" s="176">
        <v>248821073.82999998</v>
      </c>
      <c r="TH9" s="176">
        <v>2885499.18</v>
      </c>
      <c r="TI9" s="176">
        <v>1626468.75</v>
      </c>
      <c r="TJ9" s="176">
        <v>22365363.800000001</v>
      </c>
      <c r="TK9" s="176">
        <v>15222283.17</v>
      </c>
      <c r="TL9" s="176">
        <v>5551650.9199999999</v>
      </c>
      <c r="TM9" s="176">
        <v>1379930.4700000002</v>
      </c>
      <c r="TN9" s="176">
        <v>24880793.050000001</v>
      </c>
      <c r="TO9" s="176">
        <v>3589581.45</v>
      </c>
      <c r="TP9" s="176">
        <v>10992450.91</v>
      </c>
      <c r="TQ9" s="176">
        <v>10225249.040000001</v>
      </c>
      <c r="TR9" s="176">
        <v>2504575.91</v>
      </c>
      <c r="TS9" s="176">
        <v>1543543.2899999998</v>
      </c>
      <c r="TT9" s="176">
        <v>4561657.67</v>
      </c>
      <c r="TU9" s="176">
        <v>2011244.46</v>
      </c>
      <c r="TV9" s="176">
        <v>3139730.72</v>
      </c>
      <c r="TW9" s="176">
        <v>39809986.800000004</v>
      </c>
      <c r="TX9" s="176">
        <v>2761531.62</v>
      </c>
      <c r="TY9" s="176">
        <v>163526708.04999998</v>
      </c>
      <c r="TZ9" s="176">
        <v>19712537.460000001</v>
      </c>
      <c r="UA9" s="176">
        <v>4145266.63</v>
      </c>
      <c r="UB9" s="176">
        <v>4977359.7499999991</v>
      </c>
      <c r="UC9" s="176">
        <v>124944070.48999999</v>
      </c>
      <c r="UD9" s="176">
        <v>2288225.96</v>
      </c>
      <c r="UE9" s="176">
        <v>1451939</v>
      </c>
      <c r="UF9" s="176">
        <v>2218421</v>
      </c>
      <c r="UG9" s="176">
        <v>2974720.8200000003</v>
      </c>
      <c r="UH9" s="176">
        <v>77807482.74000001</v>
      </c>
      <c r="UI9" s="176">
        <v>5531336.0800000001</v>
      </c>
      <c r="UJ9" s="176">
        <v>6112767.5600000005</v>
      </c>
      <c r="UK9" s="176">
        <v>10922123.050000001</v>
      </c>
      <c r="UL9" s="176">
        <v>3049948.94</v>
      </c>
      <c r="UM9" s="176">
        <v>4610375.4000000004</v>
      </c>
      <c r="UN9" s="176">
        <v>326413958.17000008</v>
      </c>
      <c r="UO9" s="176">
        <v>5806519.25</v>
      </c>
      <c r="UP9" s="176">
        <v>4014555.28</v>
      </c>
      <c r="UQ9" s="176">
        <v>37412209.879999995</v>
      </c>
      <c r="UR9" s="176">
        <v>3683471.8</v>
      </c>
      <c r="US9" s="176">
        <v>4624413.0999999996</v>
      </c>
      <c r="UT9" s="176">
        <v>11411738.810000001</v>
      </c>
      <c r="UU9" s="176">
        <v>2963887.25</v>
      </c>
      <c r="UV9" s="176">
        <v>2590676.9699999997</v>
      </c>
      <c r="UW9" s="176">
        <v>3432891.2399999998</v>
      </c>
      <c r="UX9" s="176">
        <v>4887335.09</v>
      </c>
      <c r="UY9" s="176">
        <v>15895074.140000001</v>
      </c>
      <c r="UZ9" s="176">
        <v>7469227.8700000001</v>
      </c>
      <c r="VA9" s="176">
        <v>11838825.870000001</v>
      </c>
      <c r="VB9" s="176">
        <v>1665151.75</v>
      </c>
      <c r="VC9" s="176">
        <v>2433128.39</v>
      </c>
      <c r="VD9" s="176">
        <v>1761139.2</v>
      </c>
      <c r="VE9" s="176">
        <v>2804188.75</v>
      </c>
      <c r="VF9" s="176">
        <v>19203351.600000001</v>
      </c>
      <c r="VG9" s="176">
        <v>1008479</v>
      </c>
      <c r="VH9" s="176">
        <v>1502227.3</v>
      </c>
      <c r="VI9" s="176">
        <v>1399874.76</v>
      </c>
      <c r="VJ9" s="176">
        <v>104945506.46999997</v>
      </c>
      <c r="VK9" s="176">
        <v>4304026.2299999995</v>
      </c>
      <c r="VL9" s="176">
        <v>2988558.66</v>
      </c>
      <c r="VM9" s="176">
        <v>4435344.45</v>
      </c>
      <c r="VN9" s="176">
        <v>14407141.73</v>
      </c>
      <c r="VO9" s="176">
        <v>7691954.7400000002</v>
      </c>
      <c r="VP9" s="176">
        <v>9245541.5899999999</v>
      </c>
      <c r="VQ9" s="176">
        <v>5442452.7000000002</v>
      </c>
      <c r="VR9" s="176">
        <v>5791777.6600000001</v>
      </c>
      <c r="VS9" s="176">
        <v>39805621.560000002</v>
      </c>
      <c r="VT9" s="176">
        <v>5443265.5600000005</v>
      </c>
      <c r="VU9" s="176">
        <v>11291037.859999999</v>
      </c>
      <c r="VV9" s="176">
        <v>5637275.9700000007</v>
      </c>
      <c r="VW9" s="176">
        <v>1636121.91</v>
      </c>
      <c r="VX9" s="176">
        <v>3427939.13</v>
      </c>
      <c r="VY9" s="176">
        <v>628429386.55999994</v>
      </c>
      <c r="VZ9" s="176">
        <v>14105237.25</v>
      </c>
      <c r="WA9" s="176">
        <v>6438517.6900000004</v>
      </c>
      <c r="WB9" s="176">
        <v>6212067.8200000003</v>
      </c>
      <c r="WC9" s="176">
        <v>2756938.65</v>
      </c>
      <c r="WD9" s="176">
        <v>6290047.2599999998</v>
      </c>
      <c r="WE9" s="176">
        <v>15843931.08</v>
      </c>
      <c r="WF9" s="176">
        <v>10658195.129999999</v>
      </c>
      <c r="WG9" s="176">
        <v>8752001.8000000007</v>
      </c>
      <c r="WH9" s="176">
        <v>7926860.6600000001</v>
      </c>
      <c r="WI9" s="176">
        <v>6295119.1900000004</v>
      </c>
      <c r="WJ9" s="176">
        <v>33381692.82</v>
      </c>
      <c r="WK9" s="176">
        <v>5496421.8399999999</v>
      </c>
      <c r="WL9" s="176">
        <v>20360280.080000002</v>
      </c>
      <c r="WM9" s="176">
        <v>27550823.399999999</v>
      </c>
      <c r="WN9" s="176">
        <v>10509290.18</v>
      </c>
      <c r="WO9" s="176">
        <v>11701199.949999999</v>
      </c>
      <c r="WP9" s="176">
        <v>19320809.210000001</v>
      </c>
      <c r="WQ9" s="176">
        <v>3545538.8899999997</v>
      </c>
      <c r="WR9" s="176">
        <v>13349345</v>
      </c>
      <c r="WS9" s="176">
        <v>55690916.589999996</v>
      </c>
      <c r="WT9" s="176">
        <v>4278937.45</v>
      </c>
      <c r="WU9" s="176">
        <v>4042264.2399999998</v>
      </c>
      <c r="WV9" s="176">
        <v>2965706.74</v>
      </c>
      <c r="WW9" s="176">
        <v>5010901.1900000004</v>
      </c>
      <c r="WX9" s="176">
        <v>3788457.1</v>
      </c>
      <c r="WY9" s="176">
        <v>4004712.97</v>
      </c>
      <c r="WZ9" s="176">
        <v>3113316.93</v>
      </c>
      <c r="XA9" s="176">
        <v>50407109.070000008</v>
      </c>
      <c r="XB9" s="176">
        <v>3021025.6</v>
      </c>
      <c r="XC9" s="176">
        <v>1642125.0899999999</v>
      </c>
      <c r="XD9" s="176">
        <v>2461315.48</v>
      </c>
      <c r="XE9" s="176">
        <v>1248963.2</v>
      </c>
      <c r="XF9" s="176">
        <v>298998400.01999998</v>
      </c>
      <c r="XG9" s="176">
        <v>11834211.48</v>
      </c>
      <c r="XH9" s="176">
        <v>9302113.8300000001</v>
      </c>
      <c r="XI9" s="176">
        <v>56843985.609999999</v>
      </c>
      <c r="XJ9" s="176">
        <v>6077162</v>
      </c>
      <c r="XK9" s="176">
        <v>9943212.7300000004</v>
      </c>
      <c r="XL9" s="176">
        <v>10213638.24</v>
      </c>
      <c r="XM9" s="176">
        <v>8642170.1800000016</v>
      </c>
      <c r="XN9" s="176">
        <v>7510775.46</v>
      </c>
      <c r="XO9" s="176">
        <v>15071991.019999996</v>
      </c>
      <c r="XP9" s="176">
        <v>14040621.59</v>
      </c>
      <c r="XQ9" s="176">
        <v>4510852.8699999992</v>
      </c>
      <c r="XR9" s="176">
        <v>3540122.7399999998</v>
      </c>
      <c r="XS9" s="176">
        <v>3984601.23</v>
      </c>
      <c r="XT9" s="176">
        <v>3455894.52</v>
      </c>
      <c r="XU9" s="176">
        <v>2256456.37</v>
      </c>
      <c r="XV9" s="176">
        <v>2437488.7999999998</v>
      </c>
      <c r="XW9" s="176">
        <v>1777329.95</v>
      </c>
      <c r="XX9" s="176">
        <v>3597614.16</v>
      </c>
      <c r="XY9" s="176">
        <v>3605642.43</v>
      </c>
      <c r="XZ9" s="176">
        <v>3516799.53</v>
      </c>
      <c r="YA9" s="176">
        <v>3037496.95</v>
      </c>
      <c r="YB9" s="176">
        <v>2568166.98</v>
      </c>
      <c r="YC9" s="176">
        <v>283833896.24000001</v>
      </c>
      <c r="YD9" s="176">
        <v>2442177.0099999998</v>
      </c>
      <c r="YE9" s="176">
        <v>15061271.85</v>
      </c>
      <c r="YF9" s="176">
        <v>2901316.93</v>
      </c>
      <c r="YG9" s="176">
        <v>37487019.969999999</v>
      </c>
      <c r="YH9" s="176">
        <v>7501336.8400000008</v>
      </c>
      <c r="YI9" s="176">
        <v>10590756.68</v>
      </c>
      <c r="YJ9" s="176">
        <v>3467270.88</v>
      </c>
      <c r="YK9" s="176">
        <v>16833180.620000001</v>
      </c>
      <c r="YL9" s="176">
        <v>14327208.010000002</v>
      </c>
      <c r="YM9" s="176">
        <v>6281632.3399999999</v>
      </c>
      <c r="YN9" s="176">
        <v>3132675.53</v>
      </c>
      <c r="YO9" s="176">
        <v>2298200.11</v>
      </c>
      <c r="YP9" s="176">
        <v>2922910.27</v>
      </c>
      <c r="YQ9" s="176">
        <v>910741.52</v>
      </c>
      <c r="YR9" s="176">
        <v>2092362.2</v>
      </c>
      <c r="YS9" s="176">
        <v>1182439.8700000001</v>
      </c>
      <c r="YT9" s="176">
        <v>128137137.3</v>
      </c>
      <c r="YU9" s="176">
        <v>8291993.9199999999</v>
      </c>
      <c r="YV9" s="176">
        <v>3291698.3499999992</v>
      </c>
      <c r="YW9" s="176">
        <v>4201505.97</v>
      </c>
      <c r="YX9" s="176">
        <v>5519637.0299999993</v>
      </c>
      <c r="YY9" s="176">
        <v>3597955.7800000003</v>
      </c>
      <c r="YZ9" s="176">
        <v>2403066.04</v>
      </c>
      <c r="ZA9" s="176">
        <v>70417469.310000002</v>
      </c>
      <c r="ZB9" s="176">
        <v>3069703.21</v>
      </c>
      <c r="ZC9" s="176">
        <v>9045075.4699999988</v>
      </c>
      <c r="ZD9" s="176">
        <v>6217288.4399999995</v>
      </c>
      <c r="ZE9" s="176">
        <v>2775142.53</v>
      </c>
      <c r="ZF9" s="176">
        <v>3955175.18</v>
      </c>
      <c r="ZG9" s="176">
        <v>871669.96</v>
      </c>
      <c r="ZH9" s="176">
        <v>3066443.27</v>
      </c>
      <c r="ZI9" s="176">
        <v>17557955.23</v>
      </c>
      <c r="ZJ9" s="176">
        <v>156378882.30000001</v>
      </c>
      <c r="ZK9" s="176">
        <v>2665359.5900000003</v>
      </c>
      <c r="ZL9" s="176">
        <v>8141770.8100000005</v>
      </c>
      <c r="ZM9" s="176">
        <v>33669361.43</v>
      </c>
      <c r="ZN9" s="176">
        <v>19136418.68</v>
      </c>
      <c r="ZO9" s="176">
        <v>4207350.96</v>
      </c>
      <c r="ZP9" s="176">
        <v>5860139.459999999</v>
      </c>
      <c r="ZQ9" s="176">
        <v>9759596.8100000005</v>
      </c>
      <c r="ZR9" s="176">
        <v>9149487.1199999992</v>
      </c>
      <c r="ZS9" s="176">
        <v>12860601.25</v>
      </c>
      <c r="ZT9" s="176">
        <v>903925.63</v>
      </c>
      <c r="ZU9" s="176">
        <v>13561056.139999999</v>
      </c>
      <c r="ZV9" s="176">
        <v>3538063.01</v>
      </c>
      <c r="ZW9" s="176">
        <v>5579150.8799999999</v>
      </c>
      <c r="ZX9" s="176">
        <v>4259877.9100000011</v>
      </c>
      <c r="ZY9" s="176">
        <v>2548992.9099999997</v>
      </c>
      <c r="ZZ9" s="176">
        <v>5757561.7600000007</v>
      </c>
      <c r="AAA9" s="176">
        <v>1808411.36</v>
      </c>
      <c r="AAB9" s="176">
        <v>5971635.0799999991</v>
      </c>
      <c r="AAC9" s="176">
        <v>3117824.42</v>
      </c>
      <c r="AAD9" s="176">
        <v>905783.58000000007</v>
      </c>
      <c r="AAE9" s="176">
        <v>1130578.8499999999</v>
      </c>
      <c r="AAF9" s="176">
        <v>78678925.499999985</v>
      </c>
      <c r="AAG9" s="176">
        <v>5946900.0600000005</v>
      </c>
      <c r="AAH9" s="176">
        <v>4588568.33</v>
      </c>
      <c r="AAI9" s="176">
        <v>4949854.7700000005</v>
      </c>
      <c r="AAJ9" s="176">
        <v>4916483.6500000013</v>
      </c>
      <c r="AAK9" s="176">
        <v>6507859.6200000001</v>
      </c>
      <c r="AAL9" s="176">
        <v>2685300.67</v>
      </c>
      <c r="AAM9" s="176">
        <v>356312667</v>
      </c>
      <c r="AAN9" s="176">
        <v>7002816.7799999993</v>
      </c>
      <c r="AAO9" s="176">
        <v>8189326.2200000007</v>
      </c>
      <c r="AAP9" s="176">
        <v>12423933.640000001</v>
      </c>
      <c r="AAQ9" s="176">
        <v>15854196.890000001</v>
      </c>
      <c r="AAR9" s="176">
        <v>3459166</v>
      </c>
      <c r="AAS9" s="176">
        <v>4761251.9899999993</v>
      </c>
      <c r="AAT9" s="176">
        <v>13019052.789999997</v>
      </c>
      <c r="AAU9" s="176">
        <v>30762695.210000005</v>
      </c>
      <c r="AAV9" s="176">
        <v>1975457.4999999998</v>
      </c>
      <c r="AAW9" s="176">
        <v>10512664.050000001</v>
      </c>
      <c r="AAX9" s="176">
        <v>60328375.82</v>
      </c>
      <c r="AAY9" s="176">
        <v>22285351.989999998</v>
      </c>
      <c r="AAZ9" s="176">
        <v>2367937.3199999998</v>
      </c>
      <c r="ABA9" s="176">
        <v>4280633.62</v>
      </c>
      <c r="ABB9" s="176">
        <v>4120540.3600000003</v>
      </c>
      <c r="ABC9" s="176">
        <v>1448724.64</v>
      </c>
      <c r="ABD9" s="176">
        <v>7190598.1899999995</v>
      </c>
      <c r="ABE9" s="176">
        <v>1621909.5899999999</v>
      </c>
      <c r="ABF9" s="176">
        <v>62396044.340000004</v>
      </c>
      <c r="ABG9" s="176">
        <v>49857784.380000003</v>
      </c>
      <c r="ABH9" s="176">
        <v>3450372.55</v>
      </c>
      <c r="ABI9" s="176">
        <v>1973312.8400000003</v>
      </c>
      <c r="ABJ9" s="176">
        <v>2229472.9299999997</v>
      </c>
      <c r="ABK9" s="176">
        <v>1627445.4</v>
      </c>
      <c r="ABL9" s="176">
        <v>1707379.5</v>
      </c>
      <c r="ABM9" s="176">
        <v>130846807.59000002</v>
      </c>
      <c r="ABN9" s="176">
        <v>5313776.58</v>
      </c>
      <c r="ABO9" s="176">
        <v>3394952.79</v>
      </c>
      <c r="ABP9" s="176">
        <v>9043626.129999999</v>
      </c>
      <c r="ABQ9" s="176">
        <v>8347289.3599999994</v>
      </c>
      <c r="ABR9" s="176">
        <v>3453467.63</v>
      </c>
      <c r="ABS9" s="176">
        <v>2659515.1</v>
      </c>
      <c r="ABT9" s="176">
        <v>5982247.25</v>
      </c>
      <c r="ABU9" s="176">
        <v>6512819.3600000003</v>
      </c>
      <c r="ABV9" s="176">
        <v>112955160.69</v>
      </c>
      <c r="ABW9" s="176">
        <v>2738701.2600000002</v>
      </c>
      <c r="ABX9" s="176">
        <v>11512851.449999999</v>
      </c>
      <c r="ABY9" s="176">
        <v>3202478</v>
      </c>
      <c r="ABZ9" s="176">
        <v>3650867.9299999997</v>
      </c>
      <c r="ACA9" s="176">
        <v>33943204.219999991</v>
      </c>
      <c r="ACB9" s="176">
        <v>2624851.0699999998</v>
      </c>
      <c r="ACC9" s="176">
        <v>3886576.71</v>
      </c>
      <c r="ACD9" s="176">
        <v>2032974.15</v>
      </c>
      <c r="ACE9" s="176">
        <v>6267030.6399999997</v>
      </c>
      <c r="ACF9" s="176">
        <v>3278396.45</v>
      </c>
      <c r="ACG9" s="176">
        <v>185878771.39000002</v>
      </c>
      <c r="ACH9" s="176">
        <v>4203143.47</v>
      </c>
      <c r="ACI9" s="176">
        <v>7992066.6399999997</v>
      </c>
      <c r="ACJ9" s="176">
        <v>9340153.3100000005</v>
      </c>
      <c r="ACK9" s="176">
        <v>1591045.74</v>
      </c>
      <c r="ACL9" s="176">
        <v>4480388.040000001</v>
      </c>
      <c r="ACM9" s="176">
        <v>6295269.5800000001</v>
      </c>
      <c r="ACN9" s="176">
        <v>53879226.730000004</v>
      </c>
      <c r="ACO9" s="176">
        <v>71523392.949999988</v>
      </c>
      <c r="ACP9" s="176">
        <v>2078455.12</v>
      </c>
      <c r="ACQ9" s="176">
        <v>7249993.4500000002</v>
      </c>
      <c r="ACR9" s="176">
        <v>11851694.57</v>
      </c>
      <c r="ACS9" s="176">
        <v>5709702.9199999999</v>
      </c>
      <c r="ACT9" s="176">
        <v>57024081.54999999</v>
      </c>
      <c r="ACU9" s="176">
        <v>12143306.029999999</v>
      </c>
      <c r="ACV9" s="176">
        <v>7066108.2800000003</v>
      </c>
      <c r="ACW9" s="176">
        <v>2438479.29</v>
      </c>
      <c r="ACX9" s="176">
        <v>1987508.51</v>
      </c>
      <c r="ACY9" s="176">
        <v>3419264.83</v>
      </c>
      <c r="ACZ9" s="176">
        <v>1732938.5</v>
      </c>
      <c r="ADA9" s="176">
        <v>2544821.12</v>
      </c>
      <c r="ADB9" s="176">
        <v>1822003.22</v>
      </c>
      <c r="ADC9" s="176">
        <v>2524220.7800000003</v>
      </c>
      <c r="ADD9" s="176">
        <v>51810229.640000001</v>
      </c>
      <c r="ADE9" s="176">
        <v>47050209.770000003</v>
      </c>
      <c r="ADF9" s="176">
        <v>1504070.23</v>
      </c>
      <c r="ADG9" s="176">
        <v>1326333.68</v>
      </c>
      <c r="ADH9" s="176">
        <v>7132442.3799999999</v>
      </c>
      <c r="ADI9" s="176">
        <v>6806945.0199999996</v>
      </c>
      <c r="ADJ9" s="176">
        <v>2990514.0999999996</v>
      </c>
      <c r="ADK9" s="176">
        <v>3242880.82</v>
      </c>
      <c r="ADL9" s="176">
        <v>4318333.3</v>
      </c>
      <c r="ADM9" s="176">
        <v>385847479.74999994</v>
      </c>
      <c r="ADN9" s="176">
        <v>80288551.140000001</v>
      </c>
      <c r="ADO9" s="176">
        <v>22915414.389999997</v>
      </c>
      <c r="ADP9" s="176">
        <v>99029832.149999991</v>
      </c>
      <c r="ADQ9" s="176">
        <v>1147988.5</v>
      </c>
      <c r="ADR9" s="176">
        <v>3348969.49</v>
      </c>
      <c r="ADS9" s="176">
        <v>8612841.3100000005</v>
      </c>
      <c r="ADT9" s="176">
        <v>4157310.57</v>
      </c>
      <c r="ADU9" s="176">
        <v>388824614.13000005</v>
      </c>
      <c r="ADV9" s="176">
        <v>90959668.600000009</v>
      </c>
      <c r="ADW9" s="176">
        <v>40028121.840000004</v>
      </c>
      <c r="ADX9" s="176">
        <v>4247319.07</v>
      </c>
      <c r="ADY9" s="176">
        <v>20926137.16</v>
      </c>
      <c r="ADZ9" s="176">
        <v>9790016.5500000026</v>
      </c>
      <c r="AEA9" s="176">
        <v>7056560.5499999998</v>
      </c>
      <c r="AEB9" s="176">
        <v>6385916.3600000003</v>
      </c>
      <c r="AEC9" s="176">
        <v>6936625.9399999995</v>
      </c>
      <c r="AED9" s="176">
        <v>5284204.8499999996</v>
      </c>
      <c r="AEE9" s="176">
        <v>8962486.7999999989</v>
      </c>
      <c r="AEF9" s="176">
        <v>13002006.439999999</v>
      </c>
      <c r="AEG9" s="176">
        <v>2978990.6400000006</v>
      </c>
      <c r="AEH9" s="176">
        <v>8707440.4700000007</v>
      </c>
      <c r="AEI9" s="176">
        <v>7854070.9299999997</v>
      </c>
      <c r="AEJ9" s="176">
        <v>12566950.26</v>
      </c>
      <c r="AEK9" s="176">
        <v>3742914.06</v>
      </c>
      <c r="AEL9" s="176">
        <v>23279754.419999998</v>
      </c>
      <c r="AEM9" s="176">
        <v>3694332.0800000005</v>
      </c>
      <c r="AEN9" s="176">
        <v>13842283.800000001</v>
      </c>
      <c r="AEO9" s="176">
        <v>168607361.57000005</v>
      </c>
      <c r="AEP9" s="176">
        <v>12802744.719999999</v>
      </c>
      <c r="AEQ9" s="176">
        <v>7544508.0299999993</v>
      </c>
      <c r="AER9" s="176">
        <v>4193180.6200000006</v>
      </c>
      <c r="AES9" s="176">
        <v>5681578.5899999999</v>
      </c>
      <c r="AET9" s="176">
        <v>27846059.400000002</v>
      </c>
      <c r="AEU9" s="176">
        <v>3085438.6799999997</v>
      </c>
      <c r="AEV9" s="176">
        <v>8826228.1999999993</v>
      </c>
      <c r="AEW9" s="176">
        <v>5884902.0099999998</v>
      </c>
      <c r="AEX9" s="176">
        <v>1710079.55</v>
      </c>
      <c r="AEY9" s="176">
        <v>71875977.00999999</v>
      </c>
      <c r="AEZ9" s="176">
        <v>38917171.920000002</v>
      </c>
      <c r="AFA9" s="176">
        <v>4001445.2</v>
      </c>
      <c r="AFB9" s="176">
        <v>4577199.59</v>
      </c>
      <c r="AFC9" s="176">
        <v>8585084.25</v>
      </c>
      <c r="AFD9" s="176">
        <v>3519906.34</v>
      </c>
      <c r="AFE9" s="176">
        <v>1702676.25</v>
      </c>
      <c r="AFF9" s="176">
        <v>1795015.25</v>
      </c>
      <c r="AFG9" s="176">
        <v>1753352.54</v>
      </c>
      <c r="AFH9" s="176">
        <v>2149961.8600000003</v>
      </c>
      <c r="AFI9" s="176">
        <v>3330916.29</v>
      </c>
      <c r="AFJ9" s="176">
        <v>931229.23</v>
      </c>
      <c r="AFK9" s="176">
        <v>5124166.6500000004</v>
      </c>
      <c r="AFL9" s="176">
        <v>72643010.370000005</v>
      </c>
      <c r="AFM9" s="176">
        <v>5327182.5599999996</v>
      </c>
      <c r="AFN9" s="176">
        <v>2604197.65</v>
      </c>
      <c r="AFO9" s="176">
        <v>2183154.23</v>
      </c>
      <c r="AFP9" s="176">
        <v>2145855.25</v>
      </c>
      <c r="AFQ9" s="176">
        <v>1204995.55</v>
      </c>
      <c r="AFR9" s="176">
        <v>933764</v>
      </c>
      <c r="AFS9" s="176">
        <v>4105974.54</v>
      </c>
      <c r="AFT9" s="176">
        <v>3569372.24</v>
      </c>
      <c r="AFU9" s="176">
        <v>1218295</v>
      </c>
      <c r="AFV9" s="176">
        <v>7737646.5700000003</v>
      </c>
      <c r="AFW9" s="176">
        <v>771892.87</v>
      </c>
      <c r="AFX9" s="176">
        <v>128371781.86999999</v>
      </c>
      <c r="AFY9" s="176">
        <v>2317760.2600000002</v>
      </c>
      <c r="AFZ9" s="176">
        <v>2860472.0399999996</v>
      </c>
      <c r="AGA9" s="176">
        <v>2619218.63</v>
      </c>
      <c r="AGB9" s="176">
        <v>11926167.969999999</v>
      </c>
      <c r="AGC9" s="176">
        <v>3088703.09</v>
      </c>
      <c r="AGD9" s="176">
        <v>3118563.19</v>
      </c>
      <c r="AGE9" s="176">
        <v>4927480.92</v>
      </c>
      <c r="AGF9" s="176">
        <v>1888150.88</v>
      </c>
      <c r="AGG9" s="176">
        <v>3536678.32</v>
      </c>
      <c r="AGH9" s="176">
        <v>1967521.1400000001</v>
      </c>
      <c r="AGI9" s="176">
        <v>92438627.350000009</v>
      </c>
      <c r="AGJ9" s="176">
        <v>23263918.150000002</v>
      </c>
      <c r="AGK9" s="176">
        <v>2637444.4900000002</v>
      </c>
      <c r="AGL9" s="176">
        <v>1542021.5699999998</v>
      </c>
      <c r="AGM9" s="176">
        <v>3047740.7199999997</v>
      </c>
      <c r="AGN9" s="176">
        <v>3001377.17</v>
      </c>
      <c r="AGO9" s="176">
        <v>714604.65</v>
      </c>
      <c r="AGP9" s="176">
        <v>1152538</v>
      </c>
      <c r="AGQ9" s="176">
        <v>258904716.28</v>
      </c>
      <c r="AGR9" s="176">
        <v>146262827.12</v>
      </c>
      <c r="AGS9" s="176">
        <v>6270619.8799999999</v>
      </c>
      <c r="AGT9" s="176">
        <v>8307489.6200000001</v>
      </c>
      <c r="AGU9" s="176">
        <v>20990575.240000002</v>
      </c>
      <c r="AGV9" s="176">
        <v>1502736.11</v>
      </c>
      <c r="AGW9" s="176">
        <v>4357685.63</v>
      </c>
      <c r="AGX9" s="176">
        <v>12023710.659999998</v>
      </c>
      <c r="AGY9" s="176">
        <v>1231289.82</v>
      </c>
      <c r="AGZ9" s="176">
        <v>9019497.1799999997</v>
      </c>
      <c r="AHA9" s="176">
        <v>6422122.7599999998</v>
      </c>
      <c r="AHB9" s="176">
        <v>5039407.8</v>
      </c>
      <c r="AHC9" s="176">
        <v>3425882.41</v>
      </c>
      <c r="AHD9" s="176">
        <v>4051144.07</v>
      </c>
      <c r="AHE9" s="176">
        <v>4019554.52</v>
      </c>
      <c r="AHF9" s="176">
        <v>5877316.4500000002</v>
      </c>
      <c r="AHG9" s="176">
        <v>3809863.75</v>
      </c>
      <c r="AHH9" s="176">
        <v>48527934.020000011</v>
      </c>
      <c r="AHI9" s="176">
        <v>2784165.5</v>
      </c>
      <c r="AHJ9" s="176">
        <v>3897669.12</v>
      </c>
      <c r="AHK9" s="176">
        <v>2038357.65</v>
      </c>
      <c r="AHL9" s="176">
        <v>13174960.560000001</v>
      </c>
      <c r="AHM9" s="176">
        <v>3426519.1100000003</v>
      </c>
      <c r="AHN9" s="176">
        <v>2574440.8899999997</v>
      </c>
      <c r="AHO9" s="176">
        <v>22343401700.235989</v>
      </c>
      <c r="AHQ9" s="230">
        <v>144499050.23000002</v>
      </c>
    </row>
    <row r="10" spans="1:901" x14ac:dyDescent="0.2">
      <c r="A10" s="174" t="s">
        <v>14</v>
      </c>
      <c r="B10" s="175" t="s">
        <v>15</v>
      </c>
      <c r="C10" s="176">
        <v>496174514.16000003</v>
      </c>
      <c r="D10" s="176">
        <v>115589528.47</v>
      </c>
      <c r="E10" s="176">
        <v>29432538.379999999</v>
      </c>
      <c r="F10" s="176">
        <v>42864048.609999999</v>
      </c>
      <c r="G10" s="176">
        <v>53611506.780000001</v>
      </c>
      <c r="H10" s="176">
        <v>46425433.530000001</v>
      </c>
      <c r="I10" s="176">
        <v>22926754.289999999</v>
      </c>
      <c r="J10" s="176">
        <v>97230941.329999998</v>
      </c>
      <c r="K10" s="176">
        <v>47122358.100000001</v>
      </c>
      <c r="L10" s="176">
        <v>37381232.899999999</v>
      </c>
      <c r="M10" s="176">
        <v>104468185.43000001</v>
      </c>
      <c r="N10" s="176">
        <v>46710778.43</v>
      </c>
      <c r="O10" s="176">
        <v>80193502.700000003</v>
      </c>
      <c r="P10" s="176">
        <v>64796485.880000003</v>
      </c>
      <c r="Q10" s="176">
        <v>37773056.689999998</v>
      </c>
      <c r="R10" s="176">
        <v>21558899.350000001</v>
      </c>
      <c r="S10" s="176">
        <v>26063504.120000001</v>
      </c>
      <c r="T10" s="176">
        <v>52202065.93</v>
      </c>
      <c r="U10" s="176">
        <v>18719645.140000001</v>
      </c>
      <c r="V10" s="176">
        <v>28584707.23</v>
      </c>
      <c r="W10" s="176">
        <v>32311051.52</v>
      </c>
      <c r="X10" s="176">
        <v>29711985.699999999</v>
      </c>
      <c r="Y10" s="176">
        <v>25914709.670000002</v>
      </c>
      <c r="Z10" s="176">
        <v>13785940.23</v>
      </c>
      <c r="AA10" s="176">
        <v>597980260.73000002</v>
      </c>
      <c r="AB10" s="176">
        <v>51799766.340000004</v>
      </c>
      <c r="AC10" s="176">
        <v>79886419.060000002</v>
      </c>
      <c r="AD10" s="176">
        <v>31508209.41</v>
      </c>
      <c r="AE10" s="176">
        <v>83711226.120000005</v>
      </c>
      <c r="AF10" s="176">
        <v>45616488.259999998</v>
      </c>
      <c r="AG10" s="176">
        <v>67039485.939999998</v>
      </c>
      <c r="AH10" s="176">
        <v>47965979.890000001</v>
      </c>
      <c r="AI10" s="176">
        <v>46162581.030000001</v>
      </c>
      <c r="AJ10" s="176">
        <v>39373321.950000003</v>
      </c>
      <c r="AK10" s="176">
        <v>27766466.670000002</v>
      </c>
      <c r="AL10" s="176">
        <v>28612996.530000001</v>
      </c>
      <c r="AM10" s="176">
        <v>19628033.760000002</v>
      </c>
      <c r="AN10" s="176">
        <v>36310787.549999997</v>
      </c>
      <c r="AO10" s="176">
        <v>30348251.77</v>
      </c>
      <c r="AP10" s="176">
        <v>54529343.049999997</v>
      </c>
      <c r="AQ10" s="176">
        <v>42897239.359999999</v>
      </c>
      <c r="AR10" s="176">
        <v>5688026.1200000001</v>
      </c>
      <c r="AS10" s="176">
        <v>369643193.29000002</v>
      </c>
      <c r="AT10" s="176">
        <v>55497910.009999998</v>
      </c>
      <c r="AU10" s="176">
        <v>37371739.030000001</v>
      </c>
      <c r="AV10" s="176">
        <v>58409654.539999999</v>
      </c>
      <c r="AW10" s="176">
        <v>44456470.670000002</v>
      </c>
      <c r="AX10" s="176">
        <v>30983868.690000001</v>
      </c>
      <c r="AY10" s="176">
        <v>37001193.340000004</v>
      </c>
      <c r="AZ10" s="176">
        <v>55749967.740000002</v>
      </c>
      <c r="BA10" s="176">
        <v>129860737.43000001</v>
      </c>
      <c r="BB10" s="176">
        <v>27017190.960000001</v>
      </c>
      <c r="BC10" s="176">
        <v>42006353.259999998</v>
      </c>
      <c r="BD10" s="176">
        <v>65810119.009999998</v>
      </c>
      <c r="BE10" s="176">
        <v>23926236.43</v>
      </c>
      <c r="BF10" s="176">
        <v>19750288.390000001</v>
      </c>
      <c r="BG10" s="176">
        <v>22821289.449999999</v>
      </c>
      <c r="BH10" s="176">
        <v>347822303.11000001</v>
      </c>
      <c r="BI10" s="176">
        <v>21439916.129999999</v>
      </c>
      <c r="BJ10" s="176">
        <v>16934724.84</v>
      </c>
      <c r="BK10" s="176">
        <v>32007930</v>
      </c>
      <c r="BL10" s="176">
        <v>45026195.159999996</v>
      </c>
      <c r="BM10" s="176">
        <v>61724720.659999996</v>
      </c>
      <c r="BN10" s="176">
        <v>22989577.100000001</v>
      </c>
      <c r="BO10" s="176">
        <v>28418641.969999999</v>
      </c>
      <c r="BP10" s="176">
        <v>21833952.800000001</v>
      </c>
      <c r="BQ10" s="176">
        <v>24688286.129999999</v>
      </c>
      <c r="BR10" s="176">
        <v>12590382.25</v>
      </c>
      <c r="BS10" s="176">
        <v>15522503.23</v>
      </c>
      <c r="BT10" s="176">
        <v>92931841.959999993</v>
      </c>
      <c r="BU10" s="176">
        <v>13276679.07</v>
      </c>
      <c r="BV10" s="176">
        <v>13107830.32</v>
      </c>
      <c r="BW10" s="176">
        <v>301769550.76999998</v>
      </c>
      <c r="BX10" s="176">
        <v>183272091.41999999</v>
      </c>
      <c r="BY10" s="176">
        <v>45326854.840000004</v>
      </c>
      <c r="BZ10" s="176">
        <v>31907396.449999999</v>
      </c>
      <c r="CA10" s="176">
        <v>65539102.579999998</v>
      </c>
      <c r="CB10" s="176">
        <v>45773834.68</v>
      </c>
      <c r="CC10" s="176">
        <v>45446676.990000002</v>
      </c>
      <c r="CD10" s="176">
        <v>7178505</v>
      </c>
      <c r="CE10" s="176">
        <v>7018588.5499999998</v>
      </c>
      <c r="CF10" s="176">
        <v>603225974.16999996</v>
      </c>
      <c r="CG10" s="176">
        <v>43487127.100000001</v>
      </c>
      <c r="CH10" s="176">
        <v>79121389.769999996</v>
      </c>
      <c r="CI10" s="176">
        <v>35126624.299999997</v>
      </c>
      <c r="CJ10" s="176">
        <v>39630312.009999998</v>
      </c>
      <c r="CK10" s="176">
        <v>50866322.93</v>
      </c>
      <c r="CL10" s="176">
        <v>36396465.380000003</v>
      </c>
      <c r="CM10" s="176">
        <v>58226224.780000001</v>
      </c>
      <c r="CN10" s="176">
        <v>22505074.52</v>
      </c>
      <c r="CO10" s="176">
        <v>41958481.93</v>
      </c>
      <c r="CP10" s="176">
        <v>29273530.699999999</v>
      </c>
      <c r="CQ10" s="176">
        <v>58495400.25</v>
      </c>
      <c r="CR10" s="176">
        <v>30932352.640000001</v>
      </c>
      <c r="CS10" s="176">
        <v>304376583.42000002</v>
      </c>
      <c r="CT10" s="176">
        <v>34806710</v>
      </c>
      <c r="CU10" s="176">
        <v>43231349.359999999</v>
      </c>
      <c r="CV10" s="176">
        <v>55477991</v>
      </c>
      <c r="CW10" s="176">
        <v>29847410.109999999</v>
      </c>
      <c r="CX10" s="176">
        <v>54736036.659999996</v>
      </c>
      <c r="CY10" s="176">
        <v>37870056.340000004</v>
      </c>
      <c r="CZ10" s="176">
        <v>14721652.68</v>
      </c>
      <c r="DA10" s="176">
        <v>314817007.37</v>
      </c>
      <c r="DB10" s="176">
        <v>50138832.649999999</v>
      </c>
      <c r="DC10" s="176">
        <v>98696576.780000001</v>
      </c>
      <c r="DD10" s="176">
        <v>98683541.760000005</v>
      </c>
      <c r="DE10" s="176">
        <v>36013814.899999999</v>
      </c>
      <c r="DF10" s="176">
        <v>54760294.189999998</v>
      </c>
      <c r="DG10" s="176">
        <v>48595263.109999999</v>
      </c>
      <c r="DH10" s="176">
        <v>14642810.140000001</v>
      </c>
      <c r="DI10" s="176">
        <v>28379344.370000001</v>
      </c>
      <c r="DJ10" s="176">
        <v>29774951.469999999</v>
      </c>
      <c r="DK10" s="176">
        <v>74157513.219999999</v>
      </c>
      <c r="DL10" s="176">
        <v>219388709.37</v>
      </c>
      <c r="DM10" s="176">
        <v>223103868.02000001</v>
      </c>
      <c r="DN10" s="176">
        <v>43837769.18</v>
      </c>
      <c r="DO10" s="176">
        <v>29683220.390000001</v>
      </c>
      <c r="DP10" s="176">
        <v>58590569.899999999</v>
      </c>
      <c r="DQ10" s="176">
        <v>37731735.969999999</v>
      </c>
      <c r="DR10" s="176">
        <v>34938708.060000002</v>
      </c>
      <c r="DS10" s="176">
        <v>35336660.329999998</v>
      </c>
      <c r="DT10" s="176">
        <v>13283370.76</v>
      </c>
      <c r="DU10" s="176">
        <v>710219849.97000003</v>
      </c>
      <c r="DV10" s="176">
        <v>35708086.890000001</v>
      </c>
      <c r="DW10" s="176">
        <v>53226058.310000002</v>
      </c>
      <c r="DX10" s="176">
        <v>50485340.060000002</v>
      </c>
      <c r="DY10" s="176">
        <v>54225004.409999996</v>
      </c>
      <c r="DZ10" s="176">
        <v>46071254.229999997</v>
      </c>
      <c r="EA10" s="176">
        <v>69844523.239999995</v>
      </c>
      <c r="EB10" s="176">
        <v>42720260.729999997</v>
      </c>
      <c r="EC10" s="176">
        <v>59674288.5</v>
      </c>
      <c r="ED10" s="176">
        <v>227332921.41</v>
      </c>
      <c r="EE10" s="176">
        <v>194253116.03999999</v>
      </c>
      <c r="EF10" s="176">
        <v>42844379.82</v>
      </c>
      <c r="EG10" s="176">
        <v>40795229.609999999</v>
      </c>
      <c r="EH10" s="176">
        <v>46641509.670000002</v>
      </c>
      <c r="EI10" s="176">
        <v>55739974.560000002</v>
      </c>
      <c r="EJ10" s="176">
        <v>83950060.310000002</v>
      </c>
      <c r="EK10" s="176">
        <v>30558435.84</v>
      </c>
      <c r="EL10" s="176">
        <v>34682645.770000003</v>
      </c>
      <c r="EM10" s="176">
        <v>466550155.73000002</v>
      </c>
      <c r="EN10" s="176">
        <v>36469969.93</v>
      </c>
      <c r="EO10" s="176">
        <v>37831970.840000004</v>
      </c>
      <c r="EP10" s="176">
        <v>32608463.870000001</v>
      </c>
      <c r="EQ10" s="176">
        <v>18700068.059999999</v>
      </c>
      <c r="ER10" s="176">
        <v>20007517.48</v>
      </c>
      <c r="ES10" s="176">
        <v>47040203.68</v>
      </c>
      <c r="ET10" s="176">
        <v>43055675.68</v>
      </c>
      <c r="EU10" s="176">
        <v>29931527</v>
      </c>
      <c r="EV10" s="176">
        <v>297382772.04000002</v>
      </c>
      <c r="EW10" s="176">
        <v>21644324.940000001</v>
      </c>
      <c r="EX10" s="176">
        <v>30597979.039999999</v>
      </c>
      <c r="EY10" s="176">
        <v>43406361.939999998</v>
      </c>
      <c r="EZ10" s="176">
        <v>58391345.399999999</v>
      </c>
      <c r="FA10" s="176">
        <v>46203027.619999997</v>
      </c>
      <c r="FB10" s="176">
        <v>53221056.020000003</v>
      </c>
      <c r="FC10" s="176">
        <v>27603639.68</v>
      </c>
      <c r="FD10" s="176">
        <v>23969521.079999998</v>
      </c>
      <c r="FE10" s="176">
        <v>18842306.129999999</v>
      </c>
      <c r="FF10" s="176">
        <v>17082349.670000002</v>
      </c>
      <c r="FG10" s="176">
        <v>8599685.1600000001</v>
      </c>
      <c r="FH10" s="176">
        <v>253006053.56999999</v>
      </c>
      <c r="FI10" s="176">
        <v>32339708</v>
      </c>
      <c r="FJ10" s="176">
        <v>39320878.43</v>
      </c>
      <c r="FK10" s="176">
        <v>38838305.82</v>
      </c>
      <c r="FL10" s="176">
        <v>53495507.409999996</v>
      </c>
      <c r="FM10" s="176">
        <v>45472732.229999997</v>
      </c>
      <c r="FN10" s="176">
        <v>10758130.26</v>
      </c>
      <c r="FO10" s="176">
        <v>4032294.44</v>
      </c>
      <c r="FP10" s="176">
        <v>556604001.97000003</v>
      </c>
      <c r="FQ10" s="176">
        <v>34194472.799999997</v>
      </c>
      <c r="FR10" s="176">
        <v>51001339.780000001</v>
      </c>
      <c r="FS10" s="176">
        <v>39214669.780000001</v>
      </c>
      <c r="FT10" s="176">
        <v>61228568.420000002</v>
      </c>
      <c r="FU10" s="176">
        <v>34125752.899999999</v>
      </c>
      <c r="FV10" s="176">
        <v>71855883.069999993</v>
      </c>
      <c r="FW10" s="176">
        <v>46297995.890000001</v>
      </c>
      <c r="FX10" s="176">
        <v>45027586.270000003</v>
      </c>
      <c r="FY10" s="176">
        <v>37930233.960000001</v>
      </c>
      <c r="FZ10" s="176">
        <v>69256958.019999996</v>
      </c>
      <c r="GA10" s="176">
        <v>38595065.140000001</v>
      </c>
      <c r="GB10" s="176">
        <v>22867134.739999998</v>
      </c>
      <c r="GC10" s="176">
        <v>5686040.4100000001</v>
      </c>
      <c r="GD10" s="176">
        <v>312131864.45999998</v>
      </c>
      <c r="GE10" s="176">
        <v>30700598.739999998</v>
      </c>
      <c r="GF10" s="176">
        <v>37206499.420000002</v>
      </c>
      <c r="GG10" s="176">
        <v>62524456.840000004</v>
      </c>
      <c r="GH10" s="176">
        <v>43219980.170000002</v>
      </c>
      <c r="GI10" s="176">
        <v>34520106.579999998</v>
      </c>
      <c r="GJ10" s="176">
        <v>37287277.130000003</v>
      </c>
      <c r="GK10" s="176">
        <v>83129719.840000004</v>
      </c>
      <c r="GL10" s="176">
        <v>29999636.609999999</v>
      </c>
      <c r="GM10" s="176">
        <v>8336965.5700000003</v>
      </c>
      <c r="GN10" s="176">
        <v>7671053.3300000001</v>
      </c>
      <c r="GO10" s="176">
        <v>7251279</v>
      </c>
      <c r="GP10" s="176">
        <v>240468879.74000001</v>
      </c>
      <c r="GQ10" s="176">
        <v>54930110.539999999</v>
      </c>
      <c r="GR10" s="176">
        <v>35553168.649999999</v>
      </c>
      <c r="GS10" s="176">
        <v>49734510.009999998</v>
      </c>
      <c r="GT10" s="176">
        <v>19086332.600000001</v>
      </c>
      <c r="GU10" s="176">
        <v>37479329.990000002</v>
      </c>
      <c r="GV10" s="176">
        <v>39946239.75</v>
      </c>
      <c r="GW10" s="176">
        <v>23227760.649999999</v>
      </c>
      <c r="GX10" s="176">
        <v>266725112.22999999</v>
      </c>
      <c r="GY10" s="176">
        <v>30474874</v>
      </c>
      <c r="GZ10" s="176">
        <v>63675589.119999997</v>
      </c>
      <c r="HA10" s="176">
        <v>47699845.619999997</v>
      </c>
      <c r="HB10" s="176">
        <v>423238308.31999999</v>
      </c>
      <c r="HC10" s="176">
        <v>61557007.189999998</v>
      </c>
      <c r="HD10" s="176">
        <v>63281366.350000001</v>
      </c>
      <c r="HE10" s="176">
        <v>81793279.489999995</v>
      </c>
      <c r="HF10" s="176">
        <v>52545187.990000002</v>
      </c>
      <c r="HG10" s="176">
        <v>73520064.280000001</v>
      </c>
      <c r="HH10" s="176">
        <v>14273773.74</v>
      </c>
      <c r="HI10" s="176">
        <v>292458215.51999998</v>
      </c>
      <c r="HJ10" s="176">
        <v>47430548.130000003</v>
      </c>
      <c r="HK10" s="176">
        <v>61719917.369999997</v>
      </c>
      <c r="HL10" s="176">
        <v>50270986.770000003</v>
      </c>
      <c r="HM10" s="176">
        <v>35196027.219999999</v>
      </c>
      <c r="HN10" s="176">
        <v>37046367.130000003</v>
      </c>
      <c r="HO10" s="176">
        <v>49802440.219999999</v>
      </c>
      <c r="HP10" s="176">
        <v>26248798.57</v>
      </c>
      <c r="HQ10" s="176">
        <v>378115296.63999999</v>
      </c>
      <c r="HR10" s="176">
        <v>153542913.49000001</v>
      </c>
      <c r="HS10" s="176">
        <v>46239701.490000002</v>
      </c>
      <c r="HT10" s="176">
        <v>35506170.210000001</v>
      </c>
      <c r="HU10" s="176">
        <v>33846699.890000001</v>
      </c>
      <c r="HV10" s="176">
        <v>34764241.289999999</v>
      </c>
      <c r="HW10" s="176">
        <v>66592864.149999999</v>
      </c>
      <c r="HX10" s="176">
        <v>26653218.870000001</v>
      </c>
      <c r="HY10" s="176">
        <v>31251589.84</v>
      </c>
      <c r="HZ10" s="176">
        <v>29421305.609999999</v>
      </c>
      <c r="IA10" s="176">
        <v>33417246.91</v>
      </c>
      <c r="IB10" s="176">
        <v>39069971.329999998</v>
      </c>
      <c r="IC10" s="176">
        <v>19686664.289999999</v>
      </c>
      <c r="ID10" s="176">
        <v>34893262.75</v>
      </c>
      <c r="IE10" s="176">
        <v>19611423.199999999</v>
      </c>
      <c r="IF10" s="176">
        <v>24192480.75</v>
      </c>
      <c r="IG10" s="176">
        <v>305980482.27999997</v>
      </c>
      <c r="IH10" s="176">
        <v>158974367.69</v>
      </c>
      <c r="II10" s="176">
        <v>49539169.479999997</v>
      </c>
      <c r="IJ10" s="176">
        <v>67347043.719999999</v>
      </c>
      <c r="IK10" s="176">
        <v>82813354.709999993</v>
      </c>
      <c r="IL10" s="176">
        <v>42960874.189999998</v>
      </c>
      <c r="IM10" s="176">
        <v>31962508.800000001</v>
      </c>
      <c r="IN10" s="176">
        <v>22400444.670000002</v>
      </c>
      <c r="IO10" s="176">
        <v>24043879.039999999</v>
      </c>
      <c r="IP10" s="176">
        <v>25231150.489999998</v>
      </c>
      <c r="IQ10" s="176">
        <v>29248119.170000002</v>
      </c>
      <c r="IR10" s="176">
        <v>506356425.27999997</v>
      </c>
      <c r="IS10" s="176">
        <v>250633359.78</v>
      </c>
      <c r="IT10" s="176">
        <v>66113202.539999999</v>
      </c>
      <c r="IU10" s="176">
        <v>45775054.020000003</v>
      </c>
      <c r="IV10" s="176">
        <v>32166986.27</v>
      </c>
      <c r="IW10" s="176">
        <v>23745000</v>
      </c>
      <c r="IX10" s="176">
        <v>36890630.329999998</v>
      </c>
      <c r="IY10" s="176">
        <v>22694897.129999999</v>
      </c>
      <c r="IZ10" s="176">
        <v>29254166.93</v>
      </c>
      <c r="JA10" s="176">
        <v>39835469.140000001</v>
      </c>
      <c r="JB10" s="176">
        <v>32655111.57</v>
      </c>
      <c r="JC10" s="176">
        <v>27479238.07</v>
      </c>
      <c r="JD10" s="176">
        <v>232477974.97999999</v>
      </c>
      <c r="JE10" s="176">
        <v>174063630.18000001</v>
      </c>
      <c r="JF10" s="176">
        <v>40201341.350000001</v>
      </c>
      <c r="JG10" s="176">
        <v>36726529.079999998</v>
      </c>
      <c r="JH10" s="176">
        <v>28129529.359999999</v>
      </c>
      <c r="JI10" s="176">
        <v>35702610</v>
      </c>
      <c r="JJ10" s="176">
        <v>243311667.47</v>
      </c>
      <c r="JK10" s="176">
        <v>26602533.390000001</v>
      </c>
      <c r="JL10" s="176">
        <v>39825042</v>
      </c>
      <c r="JM10" s="176">
        <v>46725005.009999998</v>
      </c>
      <c r="JN10" s="176">
        <v>37828537</v>
      </c>
      <c r="JO10" s="176">
        <v>68478797.409999996</v>
      </c>
      <c r="JP10" s="176">
        <v>28128999.02</v>
      </c>
      <c r="JQ10" s="176">
        <v>343384698.25999999</v>
      </c>
      <c r="JR10" s="176">
        <v>38252076.450000003</v>
      </c>
      <c r="JS10" s="176">
        <v>32543897.510000002</v>
      </c>
      <c r="JT10" s="176">
        <v>54512881.390000001</v>
      </c>
      <c r="JU10" s="176">
        <v>61209238.030000001</v>
      </c>
      <c r="JV10" s="176">
        <v>44573833.32</v>
      </c>
      <c r="JW10" s="176">
        <v>35167537.649999999</v>
      </c>
      <c r="JX10" s="176">
        <v>25748750</v>
      </c>
      <c r="JY10" s="176">
        <v>296032227.27999997</v>
      </c>
      <c r="JZ10" s="176">
        <v>177664612.09</v>
      </c>
      <c r="KA10" s="176">
        <v>35690499.840000004</v>
      </c>
      <c r="KB10" s="176">
        <v>21245748.879999999</v>
      </c>
      <c r="KC10" s="176">
        <v>52890190.229999997</v>
      </c>
      <c r="KD10" s="176">
        <v>19846526.829999998</v>
      </c>
      <c r="KE10" s="176">
        <v>90172994.829999998</v>
      </c>
      <c r="KF10" s="176">
        <v>42412233.740000002</v>
      </c>
      <c r="KG10" s="176">
        <v>26504079.68</v>
      </c>
      <c r="KH10" s="176">
        <v>50329161.659999996</v>
      </c>
      <c r="KI10" s="176">
        <v>31457147.75</v>
      </c>
      <c r="KJ10" s="176">
        <v>33575806.579999998</v>
      </c>
      <c r="KK10" s="176">
        <v>22725115.309999999</v>
      </c>
      <c r="KL10" s="176">
        <v>12601215.32</v>
      </c>
      <c r="KM10" s="176">
        <v>23613105.649999999</v>
      </c>
      <c r="KN10" s="176">
        <v>499336908.56</v>
      </c>
      <c r="KO10" s="176">
        <v>61376502.359999999</v>
      </c>
      <c r="KP10" s="176">
        <v>41697883.609999999</v>
      </c>
      <c r="KQ10" s="176">
        <v>56206077.530000001</v>
      </c>
      <c r="KR10" s="176">
        <v>39547378.32</v>
      </c>
      <c r="KS10" s="176">
        <v>38995972.880000003</v>
      </c>
      <c r="KT10" s="176">
        <v>77400507.170000002</v>
      </c>
      <c r="KU10" s="176">
        <v>32823745.649999999</v>
      </c>
      <c r="KV10" s="176">
        <v>34611503.579999998</v>
      </c>
      <c r="KW10" s="176">
        <v>180704344.53999999</v>
      </c>
      <c r="KX10" s="176">
        <v>35409636.299999997</v>
      </c>
      <c r="KY10" s="176">
        <v>46223058.450000003</v>
      </c>
      <c r="KZ10" s="176">
        <v>70998446.260000005</v>
      </c>
      <c r="LA10" s="176">
        <v>32550461.510000002</v>
      </c>
      <c r="LB10" s="176">
        <v>39459330.590000004</v>
      </c>
      <c r="LC10" s="176">
        <v>167488756.81999999</v>
      </c>
      <c r="LD10" s="176">
        <v>52180866.939999998</v>
      </c>
      <c r="LE10" s="176">
        <v>545008718.24000001</v>
      </c>
      <c r="LF10" s="176">
        <v>164667573.06</v>
      </c>
      <c r="LG10" s="176">
        <v>236206892.00999999</v>
      </c>
      <c r="LH10" s="176">
        <v>191980409.72</v>
      </c>
      <c r="LI10" s="176">
        <v>40885169.549999997</v>
      </c>
      <c r="LJ10" s="176">
        <v>46951558.420000002</v>
      </c>
      <c r="LK10" s="176">
        <v>34952936.789999999</v>
      </c>
      <c r="LL10" s="176">
        <v>57459634.82</v>
      </c>
      <c r="LM10" s="176">
        <v>34666588.119999997</v>
      </c>
      <c r="LN10" s="176">
        <v>52111043.630000003</v>
      </c>
      <c r="LO10" s="176">
        <v>8698219.3599999994</v>
      </c>
      <c r="LP10" s="176">
        <v>246674702.38999999</v>
      </c>
      <c r="LQ10" s="176">
        <v>80866413.540000007</v>
      </c>
      <c r="LR10" s="176">
        <v>43849642.259999998</v>
      </c>
      <c r="LS10" s="176">
        <v>412446601.57999998</v>
      </c>
      <c r="LT10" s="176">
        <v>146227031.18000001</v>
      </c>
      <c r="LU10" s="176">
        <v>423190573.61000001</v>
      </c>
      <c r="LV10" s="176">
        <v>173033926.34</v>
      </c>
      <c r="LW10" s="176">
        <v>65973116.890000001</v>
      </c>
      <c r="LX10" s="176">
        <v>56484781.399999999</v>
      </c>
      <c r="LY10" s="176">
        <v>59899917.039999999</v>
      </c>
      <c r="LZ10" s="176">
        <v>52933914.030000001</v>
      </c>
      <c r="MA10" s="176">
        <v>51511558.479999997</v>
      </c>
      <c r="MB10" s="176">
        <v>51825980.630000003</v>
      </c>
      <c r="MC10" s="176">
        <v>90668680.340000004</v>
      </c>
      <c r="MD10" s="176">
        <v>31980666.300000001</v>
      </c>
      <c r="ME10" s="176">
        <v>510143302.88</v>
      </c>
      <c r="MF10" s="176">
        <v>38703816.25</v>
      </c>
      <c r="MG10" s="176">
        <v>25705739.32</v>
      </c>
      <c r="MH10" s="176">
        <v>24286695.32</v>
      </c>
      <c r="MI10" s="176">
        <v>23655710.969999999</v>
      </c>
      <c r="MJ10" s="176">
        <v>42707235</v>
      </c>
      <c r="MK10" s="176">
        <v>29342588.77</v>
      </c>
      <c r="ML10" s="176">
        <v>34209446.590000004</v>
      </c>
      <c r="MM10" s="176">
        <v>44986028.060000002</v>
      </c>
      <c r="MN10" s="176">
        <v>21703969.84</v>
      </c>
      <c r="MO10" s="176">
        <v>27484119.329999998</v>
      </c>
      <c r="MP10" s="176">
        <v>28198049.68</v>
      </c>
      <c r="MQ10" s="176">
        <v>384202912.45999998</v>
      </c>
      <c r="MR10" s="176">
        <v>28406274.23</v>
      </c>
      <c r="MS10" s="176">
        <v>40774217.93</v>
      </c>
      <c r="MT10" s="176">
        <v>59497666.329999998</v>
      </c>
      <c r="MU10" s="176">
        <v>59110350</v>
      </c>
      <c r="MV10" s="176">
        <v>41103208.509999998</v>
      </c>
      <c r="MW10" s="176">
        <v>69871226.359999999</v>
      </c>
      <c r="MX10" s="176">
        <v>62795116.5</v>
      </c>
      <c r="MY10" s="176">
        <v>38522726.450000003</v>
      </c>
      <c r="MZ10" s="176">
        <v>20649435.09</v>
      </c>
      <c r="NA10" s="176">
        <v>7637595.1900000004</v>
      </c>
      <c r="NB10" s="176">
        <v>582644987.76999998</v>
      </c>
      <c r="NC10" s="176">
        <v>72565144</v>
      </c>
      <c r="ND10" s="176">
        <v>30011607.420000002</v>
      </c>
      <c r="NE10" s="176">
        <v>147525512.47999999</v>
      </c>
      <c r="NF10" s="176">
        <v>28119959.600000001</v>
      </c>
      <c r="NG10" s="176">
        <v>60771327.109999999</v>
      </c>
      <c r="NH10" s="176">
        <v>113685462.64</v>
      </c>
      <c r="NI10" s="176">
        <v>99553608.670000002</v>
      </c>
      <c r="NJ10" s="176">
        <v>15165622.380000001</v>
      </c>
      <c r="NK10" s="176">
        <v>57613688.350000001</v>
      </c>
      <c r="NL10" s="176">
        <v>41050717.82</v>
      </c>
      <c r="NM10" s="176">
        <v>12319530</v>
      </c>
      <c r="NN10" s="176">
        <v>242586431.47999999</v>
      </c>
      <c r="NO10" s="176">
        <v>36444589.359999999</v>
      </c>
      <c r="NP10" s="176">
        <v>34269850.340000004</v>
      </c>
      <c r="NQ10" s="176">
        <v>31063396.210000001</v>
      </c>
      <c r="NR10" s="176">
        <v>32400544.539999999</v>
      </c>
      <c r="NS10" s="176">
        <v>10752919.039999999</v>
      </c>
      <c r="NT10" s="176">
        <v>17424706.329999998</v>
      </c>
      <c r="NU10" s="176">
        <v>345580365.19999999</v>
      </c>
      <c r="NV10" s="176">
        <v>117699370.12</v>
      </c>
      <c r="NW10" s="176">
        <v>35371496.57</v>
      </c>
      <c r="NX10" s="176">
        <v>29323566.23</v>
      </c>
      <c r="NY10" s="176">
        <v>40731500.210000001</v>
      </c>
      <c r="NZ10" s="176">
        <v>53669471.560000002</v>
      </c>
      <c r="OA10" s="176">
        <v>26924779.510000002</v>
      </c>
      <c r="OB10" s="176">
        <v>389217624.24000001</v>
      </c>
      <c r="OC10" s="176">
        <v>113163045.13</v>
      </c>
      <c r="OD10" s="176">
        <v>58405506.200000003</v>
      </c>
      <c r="OE10" s="176">
        <v>115432797.28</v>
      </c>
      <c r="OF10" s="176">
        <v>31228622.100000001</v>
      </c>
      <c r="OG10" s="176">
        <v>55478609.039999999</v>
      </c>
      <c r="OH10" s="176">
        <v>37449898.75</v>
      </c>
      <c r="OI10" s="176">
        <v>18805747.079999998</v>
      </c>
      <c r="OJ10" s="176">
        <v>15753356.189999999</v>
      </c>
      <c r="OK10" s="176">
        <v>327832206.05000001</v>
      </c>
      <c r="OL10" s="176">
        <v>87188023.879999995</v>
      </c>
      <c r="OM10" s="176">
        <v>95785026.909999996</v>
      </c>
      <c r="ON10" s="176">
        <v>53426547.079999998</v>
      </c>
      <c r="OO10" s="176">
        <v>42978033.090000004</v>
      </c>
      <c r="OP10" s="176">
        <v>11952050.449999999</v>
      </c>
      <c r="OQ10" s="176">
        <v>180017624.12</v>
      </c>
      <c r="OR10" s="176">
        <v>29906833.859999999</v>
      </c>
      <c r="OS10" s="176">
        <v>27866238.390000001</v>
      </c>
      <c r="OT10" s="176">
        <v>46645814.609999999</v>
      </c>
      <c r="OU10" s="176">
        <v>47791139.909999996</v>
      </c>
      <c r="OV10" s="176">
        <v>82530212.060000002</v>
      </c>
      <c r="OW10" s="176">
        <v>28887428.399999999</v>
      </c>
      <c r="OX10" s="176">
        <v>10459778.93</v>
      </c>
      <c r="OY10" s="176">
        <v>10114302.810000001</v>
      </c>
      <c r="OZ10" s="176">
        <v>325093444.13</v>
      </c>
      <c r="PA10" s="176">
        <v>21547439.09</v>
      </c>
      <c r="PB10" s="176">
        <v>74029859.989999995</v>
      </c>
      <c r="PC10" s="176">
        <v>26355677.420000002</v>
      </c>
      <c r="PD10" s="176">
        <v>44736938.109999999</v>
      </c>
      <c r="PE10" s="176">
        <v>83114140.900000006</v>
      </c>
      <c r="PF10" s="176">
        <v>27736978.23</v>
      </c>
      <c r="PG10" s="176">
        <v>28256865.510000002</v>
      </c>
      <c r="PH10" s="176">
        <v>30976389.719999999</v>
      </c>
      <c r="PI10" s="176">
        <v>27305659.449999999</v>
      </c>
      <c r="PJ10" s="176">
        <v>34192402.590000004</v>
      </c>
      <c r="PK10" s="176">
        <v>45820137.049999997</v>
      </c>
      <c r="PL10" s="176">
        <v>28636147.469999999</v>
      </c>
      <c r="PM10" s="176">
        <v>86099357.659999996</v>
      </c>
      <c r="PN10" s="176">
        <v>6902104.9100000001</v>
      </c>
      <c r="PO10" s="176">
        <v>8969856.4800000004</v>
      </c>
      <c r="PP10" s="176">
        <v>7246088.3300000001</v>
      </c>
      <c r="PQ10" s="176">
        <v>6641634.9900000002</v>
      </c>
      <c r="PR10" s="176">
        <v>712036775.32000005</v>
      </c>
      <c r="PS10" s="176">
        <v>35232483.420000002</v>
      </c>
      <c r="PT10" s="176">
        <v>45654184.420000002</v>
      </c>
      <c r="PU10" s="176">
        <v>58365509.359999999</v>
      </c>
      <c r="PV10" s="176">
        <v>118612703.2</v>
      </c>
      <c r="PW10" s="176">
        <v>44913568.07</v>
      </c>
      <c r="PX10" s="176">
        <v>92271295.579999998</v>
      </c>
      <c r="PY10" s="176">
        <v>42225071.07</v>
      </c>
      <c r="PZ10" s="176">
        <v>85859559.989999995</v>
      </c>
      <c r="QA10" s="176">
        <v>28163780.489999998</v>
      </c>
      <c r="QB10" s="176">
        <v>79787682.780000001</v>
      </c>
      <c r="QC10" s="176">
        <v>27120436.670000002</v>
      </c>
      <c r="QD10" s="176">
        <v>32365773.129999999</v>
      </c>
      <c r="QE10" s="176">
        <v>44495319.799999997</v>
      </c>
      <c r="QF10" s="176">
        <v>60148312.310000002</v>
      </c>
      <c r="QG10" s="176">
        <v>63225143.369999997</v>
      </c>
      <c r="QH10" s="176">
        <v>40329556.100000001</v>
      </c>
      <c r="QI10" s="176">
        <v>33095881.84</v>
      </c>
      <c r="QJ10" s="176">
        <v>27079817.199999999</v>
      </c>
      <c r="QK10" s="176">
        <v>70427849.359999999</v>
      </c>
      <c r="QL10" s="176">
        <v>73615321.590000004</v>
      </c>
      <c r="QM10" s="176">
        <v>27565386.219999999</v>
      </c>
      <c r="QN10" s="176">
        <v>5546378.4000000004</v>
      </c>
      <c r="QO10" s="176">
        <v>4658437.8899999997</v>
      </c>
      <c r="QP10" s="176">
        <v>4815100</v>
      </c>
      <c r="QQ10" s="176">
        <v>3892103.4</v>
      </c>
      <c r="QR10" s="176">
        <v>389434974.63</v>
      </c>
      <c r="QS10" s="176">
        <v>27879791.670000002</v>
      </c>
      <c r="QT10" s="176">
        <v>76302714.670000002</v>
      </c>
      <c r="QU10" s="176">
        <v>50736138.380000003</v>
      </c>
      <c r="QV10" s="176">
        <v>45823500</v>
      </c>
      <c r="QW10" s="176">
        <v>64593480.969999999</v>
      </c>
      <c r="QX10" s="176">
        <v>31050290</v>
      </c>
      <c r="QY10" s="176">
        <v>61653260</v>
      </c>
      <c r="QZ10" s="176">
        <v>70026810</v>
      </c>
      <c r="RA10" s="176">
        <v>28513550</v>
      </c>
      <c r="RB10" s="176">
        <v>23042775.670000002</v>
      </c>
      <c r="RC10" s="176">
        <v>8224430</v>
      </c>
      <c r="RD10" s="176">
        <v>6319287.7400000002</v>
      </c>
      <c r="RE10" s="176">
        <v>447440703.55000001</v>
      </c>
      <c r="RF10" s="176">
        <v>58961478.030000001</v>
      </c>
      <c r="RG10" s="176">
        <v>32840829.149999999</v>
      </c>
      <c r="RH10" s="176">
        <v>44615000.979999997</v>
      </c>
      <c r="RI10" s="176">
        <v>41540318.82</v>
      </c>
      <c r="RJ10" s="176">
        <v>47202575.759999998</v>
      </c>
      <c r="RK10" s="176">
        <v>69086342.909999996</v>
      </c>
      <c r="RL10" s="176">
        <v>33516122.359999999</v>
      </c>
      <c r="RM10" s="176">
        <v>39505908.340000004</v>
      </c>
      <c r="RN10" s="176">
        <v>66554610</v>
      </c>
      <c r="RO10" s="176">
        <v>75211492.620000005</v>
      </c>
      <c r="RP10" s="176">
        <v>31709489.940000001</v>
      </c>
      <c r="RQ10" s="176">
        <v>21186848.059999999</v>
      </c>
      <c r="RR10" s="176">
        <v>40992879.700000003</v>
      </c>
      <c r="RS10" s="176">
        <v>22054371.219999999</v>
      </c>
      <c r="RT10" s="176">
        <v>32901849.68</v>
      </c>
      <c r="RU10" s="176">
        <v>43086477.039999999</v>
      </c>
      <c r="RV10" s="176">
        <v>696990</v>
      </c>
      <c r="RW10" s="176">
        <v>487850.65</v>
      </c>
      <c r="RX10" s="176">
        <v>483359.51</v>
      </c>
      <c r="RY10" s="176">
        <v>269497849.18000001</v>
      </c>
      <c r="RZ10" s="176">
        <v>25597865.649999999</v>
      </c>
      <c r="SA10" s="176">
        <v>38610992.420000002</v>
      </c>
      <c r="SB10" s="176">
        <v>30194026.800000001</v>
      </c>
      <c r="SC10" s="176">
        <v>15701091.619999999</v>
      </c>
      <c r="SD10" s="176">
        <v>26689452.890000001</v>
      </c>
      <c r="SE10" s="176">
        <v>28143998.82</v>
      </c>
      <c r="SF10" s="176">
        <v>78632283.219999999</v>
      </c>
      <c r="SG10" s="176">
        <v>31870956.129999999</v>
      </c>
      <c r="SH10" s="176">
        <v>26707047.43</v>
      </c>
      <c r="SI10" s="176">
        <v>28914773.02</v>
      </c>
      <c r="SJ10" s="176">
        <v>51208586.530000001</v>
      </c>
      <c r="SK10" s="176">
        <v>22964827.420000002</v>
      </c>
      <c r="SL10" s="176">
        <v>12843608.390000001</v>
      </c>
      <c r="SM10" s="176">
        <v>247747692.94</v>
      </c>
      <c r="SN10" s="176">
        <v>32383104.460000001</v>
      </c>
      <c r="SO10" s="176">
        <v>38136605.159999996</v>
      </c>
      <c r="SP10" s="176">
        <v>39744766.780000001</v>
      </c>
      <c r="SQ10" s="176">
        <v>19190764.899999999</v>
      </c>
      <c r="SR10" s="176">
        <v>41639791.420000002</v>
      </c>
      <c r="SS10" s="176">
        <v>48872274.18</v>
      </c>
      <c r="ST10" s="176">
        <v>48420084.509999998</v>
      </c>
      <c r="SU10" s="176">
        <v>31718343.559999999</v>
      </c>
      <c r="SV10" s="176">
        <v>28115641.539999999</v>
      </c>
      <c r="SW10" s="176">
        <v>75708160.920000002</v>
      </c>
      <c r="SX10" s="176">
        <v>3662566.61</v>
      </c>
      <c r="SY10" s="176">
        <v>101497394.34</v>
      </c>
      <c r="SZ10" s="176">
        <v>26333559.120000001</v>
      </c>
      <c r="TA10" s="176">
        <v>28274489.579999998</v>
      </c>
      <c r="TB10" s="176">
        <v>46148124.689999998</v>
      </c>
      <c r="TC10" s="176">
        <v>32816242.600000001</v>
      </c>
      <c r="TD10" s="176">
        <v>24541397.449999999</v>
      </c>
      <c r="TE10" s="176">
        <v>26362157.050000001</v>
      </c>
      <c r="TF10" s="176">
        <v>14641366.449999999</v>
      </c>
      <c r="TG10" s="176">
        <v>403124704.98000002</v>
      </c>
      <c r="TH10" s="176">
        <v>28510315.809999999</v>
      </c>
      <c r="TI10" s="176">
        <v>22609734.649999999</v>
      </c>
      <c r="TJ10" s="176">
        <v>61442646.920000002</v>
      </c>
      <c r="TK10" s="176">
        <v>54654296.229999997</v>
      </c>
      <c r="TL10" s="176">
        <v>33017093.530000001</v>
      </c>
      <c r="TM10" s="176">
        <v>16511700.32</v>
      </c>
      <c r="TN10" s="176">
        <v>63635518.390000001</v>
      </c>
      <c r="TO10" s="176">
        <v>28816517.609999999</v>
      </c>
      <c r="TP10" s="176">
        <v>37406689.359999999</v>
      </c>
      <c r="TQ10" s="176">
        <v>55166865.560000002</v>
      </c>
      <c r="TR10" s="176">
        <v>27799621.940000001</v>
      </c>
      <c r="TS10" s="176">
        <v>21898829.890000001</v>
      </c>
      <c r="TT10" s="176">
        <v>37535788.719999999</v>
      </c>
      <c r="TU10" s="176">
        <v>25009828.699999999</v>
      </c>
      <c r="TV10" s="176">
        <v>19816091.940000001</v>
      </c>
      <c r="TW10" s="176">
        <v>112657362.84999999</v>
      </c>
      <c r="TX10" s="176">
        <v>21905142.719999999</v>
      </c>
      <c r="TY10" s="176">
        <v>266290327.24000001</v>
      </c>
      <c r="TZ10" s="176">
        <v>66914069.219999999</v>
      </c>
      <c r="UA10" s="176">
        <v>32273400.329999998</v>
      </c>
      <c r="UB10" s="176">
        <v>22241230</v>
      </c>
      <c r="UC10" s="176">
        <v>115089713.14</v>
      </c>
      <c r="UD10" s="176">
        <v>19043866.780000001</v>
      </c>
      <c r="UE10" s="176">
        <v>7114208.2300000004</v>
      </c>
      <c r="UF10" s="176">
        <v>11160249.300000001</v>
      </c>
      <c r="UG10" s="176">
        <v>11086136.380000001</v>
      </c>
      <c r="UH10" s="176">
        <v>167969438.28999999</v>
      </c>
      <c r="UI10" s="176">
        <v>48777515.850000001</v>
      </c>
      <c r="UJ10" s="176">
        <v>33499397.739999998</v>
      </c>
      <c r="UK10" s="176">
        <v>52600651.399999999</v>
      </c>
      <c r="UL10" s="176">
        <v>33306770.649999999</v>
      </c>
      <c r="UM10" s="176">
        <v>19321661.859999999</v>
      </c>
      <c r="UN10" s="176">
        <v>651613142.26999998</v>
      </c>
      <c r="UO10" s="176">
        <v>39678876.450000003</v>
      </c>
      <c r="UP10" s="176">
        <v>38705351.149999999</v>
      </c>
      <c r="UQ10" s="176">
        <v>103061868.59999999</v>
      </c>
      <c r="UR10" s="176">
        <v>9859439.6699999999</v>
      </c>
      <c r="US10" s="176">
        <v>30286069.030000001</v>
      </c>
      <c r="UT10" s="176">
        <v>71722374.680000007</v>
      </c>
      <c r="UU10" s="176">
        <v>28010885.52</v>
      </c>
      <c r="UV10" s="176">
        <v>19234123.870000001</v>
      </c>
      <c r="UW10" s="176">
        <v>24665104.52</v>
      </c>
      <c r="UX10" s="176">
        <v>36206397.909999996</v>
      </c>
      <c r="UY10" s="176">
        <v>60952442.909999996</v>
      </c>
      <c r="UZ10" s="176">
        <v>40897667.460000001</v>
      </c>
      <c r="VA10" s="176">
        <v>51574026.710000001</v>
      </c>
      <c r="VB10" s="176">
        <v>22548802.710000001</v>
      </c>
      <c r="VC10" s="176">
        <v>25340079.350000001</v>
      </c>
      <c r="VD10" s="176">
        <v>15213785.59</v>
      </c>
      <c r="VE10" s="176">
        <v>21366163.870000001</v>
      </c>
      <c r="VF10" s="176">
        <v>60561468.979999997</v>
      </c>
      <c r="VG10" s="176">
        <v>7766097.5599999996</v>
      </c>
      <c r="VH10" s="176">
        <v>9345426.1300000008</v>
      </c>
      <c r="VI10" s="176">
        <v>8710978.8699999992</v>
      </c>
      <c r="VJ10" s="176">
        <v>359721601.94999999</v>
      </c>
      <c r="VK10" s="176">
        <v>41941566.799999997</v>
      </c>
      <c r="VL10" s="176">
        <v>41443767.189999998</v>
      </c>
      <c r="VM10" s="176">
        <v>43763283.969999999</v>
      </c>
      <c r="VN10" s="176">
        <v>54060119.07</v>
      </c>
      <c r="VO10" s="176">
        <v>52708872.649999999</v>
      </c>
      <c r="VP10" s="176">
        <v>45552123.590000004</v>
      </c>
      <c r="VQ10" s="176">
        <v>35740174.259999998</v>
      </c>
      <c r="VR10" s="176">
        <v>31184637.239999998</v>
      </c>
      <c r="VS10" s="176">
        <v>98104102.819999993</v>
      </c>
      <c r="VT10" s="176">
        <v>31520090.030000001</v>
      </c>
      <c r="VU10" s="176">
        <v>63244865.960000001</v>
      </c>
      <c r="VV10" s="176">
        <v>30950108.989999998</v>
      </c>
      <c r="VW10" s="176">
        <v>22286479.030000001</v>
      </c>
      <c r="VX10" s="176">
        <v>26877307.43</v>
      </c>
      <c r="VY10" s="176">
        <v>942612271.50999999</v>
      </c>
      <c r="VZ10" s="176">
        <v>64241964.32</v>
      </c>
      <c r="WA10" s="176">
        <v>44178218.079999998</v>
      </c>
      <c r="WB10" s="176">
        <v>43283550.649999999</v>
      </c>
      <c r="WC10" s="176">
        <v>26191769.899999999</v>
      </c>
      <c r="WD10" s="176">
        <v>59316644.469999999</v>
      </c>
      <c r="WE10" s="176">
        <v>68257755.049999997</v>
      </c>
      <c r="WF10" s="176">
        <v>73502024.840000004</v>
      </c>
      <c r="WG10" s="176">
        <v>55024330.799999997</v>
      </c>
      <c r="WH10" s="176">
        <v>69079809.239999995</v>
      </c>
      <c r="WI10" s="176">
        <v>46550162.289999999</v>
      </c>
      <c r="WJ10" s="176">
        <v>79193162.260000005</v>
      </c>
      <c r="WK10" s="176">
        <v>55681795.649999999</v>
      </c>
      <c r="WL10" s="176">
        <v>84860031.420000002</v>
      </c>
      <c r="WM10" s="176">
        <v>84215906.879999995</v>
      </c>
      <c r="WN10" s="176">
        <v>46310733.700000003</v>
      </c>
      <c r="WO10" s="176">
        <v>66017341.07</v>
      </c>
      <c r="WP10" s="176">
        <v>70398517.25</v>
      </c>
      <c r="WQ10" s="176">
        <v>43975008.390000001</v>
      </c>
      <c r="WR10" s="176">
        <v>78815476.950000003</v>
      </c>
      <c r="WS10" s="176">
        <v>133954839.19</v>
      </c>
      <c r="WT10" s="176">
        <v>42616691.609999999</v>
      </c>
      <c r="WU10" s="176">
        <v>32417402.370000001</v>
      </c>
      <c r="WV10" s="176">
        <v>31780842</v>
      </c>
      <c r="WW10" s="176">
        <v>31341567.530000001</v>
      </c>
      <c r="WX10" s="176">
        <v>21283571</v>
      </c>
      <c r="WY10" s="176">
        <v>23505254.73</v>
      </c>
      <c r="WZ10" s="176">
        <v>23775672.300000001</v>
      </c>
      <c r="XA10" s="176">
        <v>73805570.989999995</v>
      </c>
      <c r="XB10" s="176">
        <v>4360298.5</v>
      </c>
      <c r="XC10" s="176">
        <v>4590628.5</v>
      </c>
      <c r="XD10" s="176">
        <v>6100148.8700000001</v>
      </c>
      <c r="XE10" s="176">
        <v>6647493.5099999998</v>
      </c>
      <c r="XF10" s="176">
        <v>468477668.47000003</v>
      </c>
      <c r="XG10" s="176">
        <v>42737763.560000002</v>
      </c>
      <c r="XH10" s="176">
        <v>42619375.479999997</v>
      </c>
      <c r="XI10" s="176">
        <v>173228635.16</v>
      </c>
      <c r="XJ10" s="176">
        <v>41990459.030000001</v>
      </c>
      <c r="XK10" s="176">
        <v>50939627.759999998</v>
      </c>
      <c r="XL10" s="176">
        <v>79687529.5</v>
      </c>
      <c r="XM10" s="176">
        <v>34191189.520000003</v>
      </c>
      <c r="XN10" s="176">
        <v>42768993.549999997</v>
      </c>
      <c r="XO10" s="176">
        <v>74069243.879999995</v>
      </c>
      <c r="XP10" s="176">
        <v>50504644.43</v>
      </c>
      <c r="XQ10" s="176">
        <v>28427944.84</v>
      </c>
      <c r="XR10" s="176">
        <v>27787761.510000002</v>
      </c>
      <c r="XS10" s="176">
        <v>27498421.530000001</v>
      </c>
      <c r="XT10" s="176">
        <v>25167157.57</v>
      </c>
      <c r="XU10" s="176">
        <v>28361746.449999999</v>
      </c>
      <c r="XV10" s="176">
        <v>18189792.460000001</v>
      </c>
      <c r="XW10" s="176">
        <v>21568541.739999998</v>
      </c>
      <c r="XX10" s="176">
        <v>21335420.460000001</v>
      </c>
      <c r="XY10" s="176">
        <v>21307107.420000002</v>
      </c>
      <c r="XZ10" s="176">
        <v>23767068.210000001</v>
      </c>
      <c r="YA10" s="176">
        <v>12894443.310000001</v>
      </c>
      <c r="YB10" s="176">
        <v>7520616.9400000004</v>
      </c>
      <c r="YC10" s="176">
        <v>548862815.13</v>
      </c>
      <c r="YD10" s="176">
        <v>35948751.490000002</v>
      </c>
      <c r="YE10" s="176">
        <v>64189390.659999996</v>
      </c>
      <c r="YF10" s="176">
        <v>40504818.789999999</v>
      </c>
      <c r="YG10" s="176">
        <v>106537573.62</v>
      </c>
      <c r="YH10" s="176">
        <v>41531762.170000002</v>
      </c>
      <c r="YI10" s="176">
        <v>63643575.079999998</v>
      </c>
      <c r="YJ10" s="176">
        <v>26444855.969999999</v>
      </c>
      <c r="YK10" s="176">
        <v>71643004.719999999</v>
      </c>
      <c r="YL10" s="176">
        <v>67422046.980000004</v>
      </c>
      <c r="YM10" s="176">
        <v>46463242.210000001</v>
      </c>
      <c r="YN10" s="176">
        <v>30642753.550000001</v>
      </c>
      <c r="YO10" s="176">
        <v>24703692.920000002</v>
      </c>
      <c r="YP10" s="176">
        <v>19793197.640000001</v>
      </c>
      <c r="YQ10" s="176">
        <v>10518678.869999999</v>
      </c>
      <c r="YR10" s="176">
        <v>8070188.8899999997</v>
      </c>
      <c r="YS10" s="176">
        <v>8772682.8699999992</v>
      </c>
      <c r="YT10" s="176">
        <v>230614089.61000001</v>
      </c>
      <c r="YU10" s="176">
        <v>37698736.130000003</v>
      </c>
      <c r="YV10" s="176">
        <v>37948101</v>
      </c>
      <c r="YW10" s="176">
        <v>29027399.280000001</v>
      </c>
      <c r="YX10" s="176">
        <v>42506935.82</v>
      </c>
      <c r="YY10" s="176">
        <v>27157870.149999999</v>
      </c>
      <c r="YZ10" s="176">
        <v>30774859.34</v>
      </c>
      <c r="ZA10" s="176">
        <v>263183246.22999999</v>
      </c>
      <c r="ZB10" s="176">
        <v>31678506.539999999</v>
      </c>
      <c r="ZC10" s="176">
        <v>40436656.149999999</v>
      </c>
      <c r="ZD10" s="176">
        <v>53209901.509999998</v>
      </c>
      <c r="ZE10" s="176">
        <v>28709498.710000001</v>
      </c>
      <c r="ZF10" s="176">
        <v>35892069.049999997</v>
      </c>
      <c r="ZG10" s="176">
        <v>26770064.559999999</v>
      </c>
      <c r="ZH10" s="176">
        <v>23883407.25</v>
      </c>
      <c r="ZI10" s="176">
        <v>77752813.340000004</v>
      </c>
      <c r="ZJ10" s="176">
        <v>368968818.79000002</v>
      </c>
      <c r="ZK10" s="176">
        <v>28631424.050000001</v>
      </c>
      <c r="ZL10" s="176">
        <v>51126917.670000002</v>
      </c>
      <c r="ZM10" s="176">
        <v>109642129.52</v>
      </c>
      <c r="ZN10" s="176">
        <v>79471344.140000001</v>
      </c>
      <c r="ZO10" s="176">
        <v>32434958.170000002</v>
      </c>
      <c r="ZP10" s="176">
        <v>34888514.060000002</v>
      </c>
      <c r="ZQ10" s="176">
        <v>67381128.189999998</v>
      </c>
      <c r="ZR10" s="176">
        <v>71569748.060000002</v>
      </c>
      <c r="ZS10" s="176">
        <v>83315375.700000003</v>
      </c>
      <c r="ZT10" s="176">
        <v>23669759.359999999</v>
      </c>
      <c r="ZU10" s="176">
        <v>26710400.690000001</v>
      </c>
      <c r="ZV10" s="176">
        <v>23462528.760000002</v>
      </c>
      <c r="ZW10" s="176">
        <v>29974064.41</v>
      </c>
      <c r="ZX10" s="176">
        <v>29705503.300000001</v>
      </c>
      <c r="ZY10" s="176">
        <v>29626537.739999998</v>
      </c>
      <c r="ZZ10" s="176">
        <v>28115582.52</v>
      </c>
      <c r="AAA10" s="176">
        <v>15034157.99</v>
      </c>
      <c r="AAB10" s="176">
        <v>16068309.77</v>
      </c>
      <c r="AAC10" s="176">
        <v>5774636.6699999999</v>
      </c>
      <c r="AAD10" s="176">
        <v>9256520.3000000007</v>
      </c>
      <c r="AAE10" s="176">
        <v>7446669.5</v>
      </c>
      <c r="AAF10" s="176">
        <v>208290976.05000001</v>
      </c>
      <c r="AAG10" s="176">
        <v>29663525.469999999</v>
      </c>
      <c r="AAH10" s="176">
        <v>27430078.850000001</v>
      </c>
      <c r="AAI10" s="176">
        <v>31217876.859999999</v>
      </c>
      <c r="AAJ10" s="176">
        <v>32717745.710000001</v>
      </c>
      <c r="AAK10" s="176">
        <v>32237744.190000001</v>
      </c>
      <c r="AAL10" s="176">
        <v>26023597.420000002</v>
      </c>
      <c r="AAM10" s="176">
        <v>873916966.96000004</v>
      </c>
      <c r="AAN10" s="176">
        <v>33611007.890000001</v>
      </c>
      <c r="AAO10" s="176">
        <v>18434122.289999999</v>
      </c>
      <c r="AAP10" s="176">
        <v>58415161.240000002</v>
      </c>
      <c r="AAQ10" s="176">
        <v>44132076.130000003</v>
      </c>
      <c r="AAR10" s="176">
        <v>30995974.670000002</v>
      </c>
      <c r="AAS10" s="176">
        <v>28043392.370000001</v>
      </c>
      <c r="AAT10" s="176">
        <v>36307959.5</v>
      </c>
      <c r="AAU10" s="176">
        <v>51515266.450000003</v>
      </c>
      <c r="AAV10" s="176">
        <v>16707948.98</v>
      </c>
      <c r="AAW10" s="176">
        <v>42539748.390000001</v>
      </c>
      <c r="AAX10" s="176">
        <v>119970217.03</v>
      </c>
      <c r="AAY10" s="176">
        <v>56092746.600000001</v>
      </c>
      <c r="AAZ10" s="176">
        <v>24053976.09</v>
      </c>
      <c r="ABA10" s="176">
        <v>25160143.719999999</v>
      </c>
      <c r="ABB10" s="176">
        <v>32225573.84</v>
      </c>
      <c r="ABC10" s="176">
        <v>17296826.379999999</v>
      </c>
      <c r="ABD10" s="176">
        <v>20793485.289999999</v>
      </c>
      <c r="ABE10" s="176">
        <v>15903825.300000001</v>
      </c>
      <c r="ABF10" s="176">
        <v>131069883.40000001</v>
      </c>
      <c r="ABG10" s="176">
        <v>94782019.930000007</v>
      </c>
      <c r="ABH10" s="176">
        <v>12745730.960000001</v>
      </c>
      <c r="ABI10" s="176">
        <v>11577087.050000001</v>
      </c>
      <c r="ABJ10" s="176">
        <v>10906187.09</v>
      </c>
      <c r="ABK10" s="176">
        <v>8402780.7200000007</v>
      </c>
      <c r="ABL10" s="176">
        <v>12987318.710000001</v>
      </c>
      <c r="ABM10" s="176">
        <v>218341411.09</v>
      </c>
      <c r="ABN10" s="176">
        <v>38484005.810000002</v>
      </c>
      <c r="ABO10" s="176">
        <v>24048194.510000002</v>
      </c>
      <c r="ABP10" s="176">
        <v>44293128.789999999</v>
      </c>
      <c r="ABQ10" s="176">
        <v>51455523.340000004</v>
      </c>
      <c r="ABR10" s="176">
        <v>31750637.550000001</v>
      </c>
      <c r="ABS10" s="176">
        <v>31729666.210000001</v>
      </c>
      <c r="ABT10" s="176">
        <v>47850328.899999999</v>
      </c>
      <c r="ABU10" s="176">
        <v>10227058.710000001</v>
      </c>
      <c r="ABV10" s="176">
        <v>292732936.56</v>
      </c>
      <c r="ABW10" s="176">
        <v>25042235.969999999</v>
      </c>
      <c r="ABX10" s="176">
        <v>53971534.759999998</v>
      </c>
      <c r="ABY10" s="176">
        <v>40548854.840000004</v>
      </c>
      <c r="ABZ10" s="176">
        <v>22723319.050000001</v>
      </c>
      <c r="ACA10" s="176">
        <v>76586380.299999997</v>
      </c>
      <c r="ACB10" s="176">
        <v>17877058.420000002</v>
      </c>
      <c r="ACC10" s="176">
        <v>35896472.259999998</v>
      </c>
      <c r="ACD10" s="176">
        <v>23859196.489999998</v>
      </c>
      <c r="ACE10" s="176">
        <v>48120513.229999997</v>
      </c>
      <c r="ACF10" s="176">
        <v>22757009.989999998</v>
      </c>
      <c r="ACG10" s="176">
        <v>586058953.73000002</v>
      </c>
      <c r="ACH10" s="176">
        <v>42510980.030000001</v>
      </c>
      <c r="ACI10" s="176">
        <v>45029441.340000004</v>
      </c>
      <c r="ACJ10" s="176">
        <v>71273154.939999998</v>
      </c>
      <c r="ACK10" s="176">
        <v>29272431.960000001</v>
      </c>
      <c r="ACL10" s="176">
        <v>34646523.600000001</v>
      </c>
      <c r="ACM10" s="176">
        <v>64516632</v>
      </c>
      <c r="ACN10" s="176">
        <v>104999692.81</v>
      </c>
      <c r="ACO10" s="176">
        <v>141933559</v>
      </c>
      <c r="ACP10" s="176">
        <v>41391870.969999999</v>
      </c>
      <c r="ACQ10" s="176">
        <v>43823581.25</v>
      </c>
      <c r="ACR10" s="176">
        <v>56607949.689999998</v>
      </c>
      <c r="ACS10" s="176">
        <v>49215963.200000003</v>
      </c>
      <c r="ACT10" s="176">
        <v>91547342.560000002</v>
      </c>
      <c r="ACU10" s="176">
        <v>32671447</v>
      </c>
      <c r="ACV10" s="176">
        <v>48689492.490000002</v>
      </c>
      <c r="ACW10" s="176">
        <v>29110036.670000002</v>
      </c>
      <c r="ACX10" s="176">
        <v>18591492.789999999</v>
      </c>
      <c r="ACY10" s="176">
        <v>26608056.420000002</v>
      </c>
      <c r="ACZ10" s="176">
        <v>12816937.42</v>
      </c>
      <c r="ADA10" s="176">
        <v>6889189.1500000004</v>
      </c>
      <c r="ADB10" s="176">
        <v>7814654.5800000001</v>
      </c>
      <c r="ADC10" s="176">
        <v>12926033.720000001</v>
      </c>
      <c r="ADD10" s="176">
        <v>168437477.49000001</v>
      </c>
      <c r="ADE10" s="176">
        <v>142653656.03</v>
      </c>
      <c r="ADF10" s="176">
        <v>27139873.77</v>
      </c>
      <c r="ADG10" s="176">
        <v>27636560</v>
      </c>
      <c r="ADH10" s="176">
        <v>40719095</v>
      </c>
      <c r="ADI10" s="176">
        <v>19275223.34</v>
      </c>
      <c r="ADJ10" s="176">
        <v>40576429.560000002</v>
      </c>
      <c r="ADK10" s="176">
        <v>32654637</v>
      </c>
      <c r="ADL10" s="176">
        <v>38836194</v>
      </c>
      <c r="ADM10" s="176">
        <v>372343546.02999997</v>
      </c>
      <c r="ADN10" s="176">
        <v>63290503</v>
      </c>
      <c r="ADO10" s="176">
        <v>67528713.150000006</v>
      </c>
      <c r="ADP10" s="176">
        <v>197294100.71000001</v>
      </c>
      <c r="ADQ10" s="176">
        <v>23441851.609999999</v>
      </c>
      <c r="ADR10" s="176">
        <v>29315307.859999999</v>
      </c>
      <c r="ADS10" s="176">
        <v>50694303.869999997</v>
      </c>
      <c r="ADT10" s="176">
        <v>19413950.969999999</v>
      </c>
      <c r="ADU10" s="176">
        <v>622566534.50999999</v>
      </c>
      <c r="ADV10" s="176">
        <v>96086012.120000005</v>
      </c>
      <c r="ADW10" s="176">
        <v>77144517.590000004</v>
      </c>
      <c r="ADX10" s="176">
        <v>31372202.09</v>
      </c>
      <c r="ADY10" s="176">
        <v>19208348.059999999</v>
      </c>
      <c r="ADZ10" s="176">
        <v>41875520.25</v>
      </c>
      <c r="AEA10" s="176">
        <v>35176314.25</v>
      </c>
      <c r="AEB10" s="176">
        <v>31439264.190000001</v>
      </c>
      <c r="AEC10" s="176">
        <v>25495953.719999999</v>
      </c>
      <c r="AED10" s="176">
        <v>23855603.539999999</v>
      </c>
      <c r="AEE10" s="176">
        <v>27153217.350000001</v>
      </c>
      <c r="AEF10" s="176">
        <v>56932635.689999998</v>
      </c>
      <c r="AEG10" s="176">
        <v>31209088.579999998</v>
      </c>
      <c r="AEH10" s="176">
        <v>28225451.219999999</v>
      </c>
      <c r="AEI10" s="176">
        <v>42565647.100000001</v>
      </c>
      <c r="AEJ10" s="176">
        <v>53465130</v>
      </c>
      <c r="AEK10" s="176">
        <v>26110362.91</v>
      </c>
      <c r="AEL10" s="176">
        <v>52120073.600000001</v>
      </c>
      <c r="AEM10" s="176">
        <v>13617987.43</v>
      </c>
      <c r="AEN10" s="176">
        <v>49577187.039999999</v>
      </c>
      <c r="AEO10" s="176">
        <v>409319891.69</v>
      </c>
      <c r="AEP10" s="176">
        <v>55940580.170000002</v>
      </c>
      <c r="AEQ10" s="176">
        <v>60868444.829999998</v>
      </c>
      <c r="AER10" s="176">
        <v>40951415.07</v>
      </c>
      <c r="AES10" s="176">
        <v>34155630.869999997</v>
      </c>
      <c r="AET10" s="176">
        <v>73642646.879999995</v>
      </c>
      <c r="AEU10" s="176">
        <v>38192509.509999998</v>
      </c>
      <c r="AEV10" s="176">
        <v>50676103.740000002</v>
      </c>
      <c r="AEW10" s="176">
        <v>33215040</v>
      </c>
      <c r="AEX10" s="176">
        <v>9294187.4199999999</v>
      </c>
      <c r="AEY10" s="176">
        <v>331873265.81</v>
      </c>
      <c r="AEZ10" s="176">
        <v>213203706.38999999</v>
      </c>
      <c r="AFA10" s="176">
        <v>68696516.230000004</v>
      </c>
      <c r="AFB10" s="176">
        <v>69397937.439999998</v>
      </c>
      <c r="AFC10" s="176">
        <v>99529141.060000002</v>
      </c>
      <c r="AFD10" s="176">
        <v>65288954.130000003</v>
      </c>
      <c r="AFE10" s="176">
        <v>45433384.130000003</v>
      </c>
      <c r="AFF10" s="176">
        <v>72284397.120000005</v>
      </c>
      <c r="AFG10" s="176">
        <v>40423626.649999999</v>
      </c>
      <c r="AFH10" s="176">
        <v>60794271.200000003</v>
      </c>
      <c r="AFI10" s="176">
        <v>51150326.82</v>
      </c>
      <c r="AFJ10" s="176">
        <v>48831379.689999998</v>
      </c>
      <c r="AFK10" s="176">
        <v>69806645.75</v>
      </c>
      <c r="AFL10" s="176">
        <v>370994425.13999999</v>
      </c>
      <c r="AFM10" s="176">
        <v>95410343.819999993</v>
      </c>
      <c r="AFN10" s="176">
        <v>60305502.630000003</v>
      </c>
      <c r="AFO10" s="176">
        <v>59443404.32</v>
      </c>
      <c r="AFP10" s="176">
        <v>55278405.649999999</v>
      </c>
      <c r="AFQ10" s="176">
        <v>40082918.840000004</v>
      </c>
      <c r="AFR10" s="176">
        <v>38247354.119999997</v>
      </c>
      <c r="AFS10" s="176">
        <v>76999412.239999995</v>
      </c>
      <c r="AFT10" s="176">
        <v>65568363.82</v>
      </c>
      <c r="AFU10" s="176">
        <v>36304288.109999999</v>
      </c>
      <c r="AFV10" s="176">
        <v>73140211.540000007</v>
      </c>
      <c r="AFW10" s="176">
        <v>33360354.710000001</v>
      </c>
      <c r="AFX10" s="176">
        <v>327952922.61000001</v>
      </c>
      <c r="AFY10" s="176">
        <v>30802398.07</v>
      </c>
      <c r="AFZ10" s="176">
        <v>39008850</v>
      </c>
      <c r="AGA10" s="176">
        <v>37162214.030000001</v>
      </c>
      <c r="AGB10" s="176">
        <v>82416708.180000007</v>
      </c>
      <c r="AGC10" s="176">
        <v>34715954.780000001</v>
      </c>
      <c r="AGD10" s="176">
        <v>33292190.649999999</v>
      </c>
      <c r="AGE10" s="176">
        <v>35611328.789999999</v>
      </c>
      <c r="AGF10" s="176">
        <v>30532248.84</v>
      </c>
      <c r="AGG10" s="176">
        <v>43059513.869999997</v>
      </c>
      <c r="AGH10" s="176">
        <v>17390929.579999998</v>
      </c>
      <c r="AGI10" s="176">
        <v>509432151.11000001</v>
      </c>
      <c r="AGJ10" s="176">
        <v>139874345.88</v>
      </c>
      <c r="AGK10" s="176">
        <v>58773939.340000004</v>
      </c>
      <c r="AGL10" s="176">
        <v>34296894.079999998</v>
      </c>
      <c r="AGM10" s="176">
        <v>73318038.659999996</v>
      </c>
      <c r="AGN10" s="176">
        <v>71970563.859999999</v>
      </c>
      <c r="AGO10" s="176">
        <v>32443817.170000002</v>
      </c>
      <c r="AGP10" s="176">
        <v>25258890.739999998</v>
      </c>
      <c r="AGQ10" s="176">
        <v>638011137.88999999</v>
      </c>
      <c r="AGR10" s="176">
        <v>407536994.66000003</v>
      </c>
      <c r="AGS10" s="176">
        <v>51481633.329999998</v>
      </c>
      <c r="AGT10" s="176">
        <v>91676842.340000004</v>
      </c>
      <c r="AGU10" s="176">
        <v>100110897.34</v>
      </c>
      <c r="AGV10" s="176">
        <v>74445927.159999996</v>
      </c>
      <c r="AGW10" s="176">
        <v>66168777.590000004</v>
      </c>
      <c r="AGX10" s="176">
        <v>56225084.960000001</v>
      </c>
      <c r="AGY10" s="176">
        <v>20825498.149999999</v>
      </c>
      <c r="AGZ10" s="176">
        <v>46790814.229999997</v>
      </c>
      <c r="AHA10" s="176">
        <v>48231266.07</v>
      </c>
      <c r="AHB10" s="176">
        <v>33384250.949999999</v>
      </c>
      <c r="AHC10" s="176">
        <v>31539405.210000001</v>
      </c>
      <c r="AHD10" s="176">
        <v>26612418.140000001</v>
      </c>
      <c r="AHE10" s="176">
        <v>33348121.420000002</v>
      </c>
      <c r="AHF10" s="176">
        <v>42837254.340000004</v>
      </c>
      <c r="AHG10" s="176">
        <v>30770953.09</v>
      </c>
      <c r="AHH10" s="176">
        <v>204307118.06</v>
      </c>
      <c r="AHI10" s="176">
        <v>49958954.770000003</v>
      </c>
      <c r="AHJ10" s="176">
        <v>51463500.700000003</v>
      </c>
      <c r="AHK10" s="176">
        <v>41015129.020000003</v>
      </c>
      <c r="AHL10" s="176">
        <v>68002772.730000004</v>
      </c>
      <c r="AHM10" s="176">
        <v>42169716.979999997</v>
      </c>
      <c r="AHN10" s="176">
        <v>8239367.0999999996</v>
      </c>
      <c r="AHO10" s="176">
        <v>65666010167.41996</v>
      </c>
      <c r="AHQ10" s="230">
        <v>31868312.879999999</v>
      </c>
    </row>
    <row r="11" spans="1:901" x14ac:dyDescent="0.2">
      <c r="A11" s="174" t="s">
        <v>16</v>
      </c>
      <c r="B11" s="175" t="s">
        <v>17</v>
      </c>
      <c r="C11" s="176">
        <v>318155494.19</v>
      </c>
      <c r="D11" s="176">
        <v>50927767.890000001</v>
      </c>
      <c r="E11" s="176">
        <v>10859949.43</v>
      </c>
      <c r="F11" s="176">
        <v>11621404.890000001</v>
      </c>
      <c r="G11" s="176">
        <v>12081780.939999999</v>
      </c>
      <c r="H11" s="176">
        <v>9521626.3599999994</v>
      </c>
      <c r="I11" s="176">
        <v>4729156.3100000005</v>
      </c>
      <c r="J11" s="176">
        <v>32288607.859999999</v>
      </c>
      <c r="K11" s="176">
        <v>10613642.67</v>
      </c>
      <c r="L11" s="176">
        <v>7689941.3800000008</v>
      </c>
      <c r="M11" s="176">
        <v>44300687.050000004</v>
      </c>
      <c r="N11" s="176">
        <v>11868615.959999999</v>
      </c>
      <c r="O11" s="176">
        <v>36540613.560000002</v>
      </c>
      <c r="P11" s="176">
        <v>15652349.51</v>
      </c>
      <c r="Q11" s="176">
        <v>8712960.870000001</v>
      </c>
      <c r="R11" s="176">
        <v>3788360.8499999996</v>
      </c>
      <c r="S11" s="176">
        <v>11184434.889999999</v>
      </c>
      <c r="T11" s="176">
        <v>12252989.68</v>
      </c>
      <c r="U11" s="176">
        <v>4479951.7300000004</v>
      </c>
      <c r="V11" s="176">
        <v>6325303.96</v>
      </c>
      <c r="W11" s="176">
        <v>7682170.9100000001</v>
      </c>
      <c r="X11" s="176">
        <v>5019101.8</v>
      </c>
      <c r="Y11" s="176">
        <v>6548655.4800000004</v>
      </c>
      <c r="Z11" s="176">
        <v>7223188.5499999998</v>
      </c>
      <c r="AA11" s="176">
        <v>415519057.06999999</v>
      </c>
      <c r="AB11" s="176">
        <v>13862265.049999999</v>
      </c>
      <c r="AC11" s="176">
        <v>22041628.140000001</v>
      </c>
      <c r="AD11" s="176">
        <v>18139007.590000004</v>
      </c>
      <c r="AE11" s="176">
        <v>19486697.129999999</v>
      </c>
      <c r="AF11" s="176">
        <v>18156202.559999999</v>
      </c>
      <c r="AG11" s="176">
        <v>12050485.439999999</v>
      </c>
      <c r="AH11" s="176">
        <v>11873275.76</v>
      </c>
      <c r="AI11" s="176">
        <v>9565719.7100000009</v>
      </c>
      <c r="AJ11" s="176">
        <v>13452877.609999999</v>
      </c>
      <c r="AK11" s="176">
        <v>5289537.24</v>
      </c>
      <c r="AL11" s="176">
        <v>5489066.54</v>
      </c>
      <c r="AM11" s="176">
        <v>11482670.060000001</v>
      </c>
      <c r="AN11" s="176">
        <v>8266596.8099999987</v>
      </c>
      <c r="AO11" s="176">
        <v>11604911.92</v>
      </c>
      <c r="AP11" s="176">
        <v>15263923.850000001</v>
      </c>
      <c r="AQ11" s="176">
        <v>5944968.8999999994</v>
      </c>
      <c r="AR11" s="176">
        <v>11690928.300000004</v>
      </c>
      <c r="AS11" s="176">
        <v>104022537.36</v>
      </c>
      <c r="AT11" s="176">
        <v>9657476.3200000003</v>
      </c>
      <c r="AU11" s="176">
        <v>8653711.8399999999</v>
      </c>
      <c r="AV11" s="176">
        <v>10893448.879999999</v>
      </c>
      <c r="AW11" s="176">
        <v>11177001.920000002</v>
      </c>
      <c r="AX11" s="176">
        <v>5723771.8499999996</v>
      </c>
      <c r="AY11" s="176">
        <v>6955294.79</v>
      </c>
      <c r="AZ11" s="176">
        <v>13237480.27</v>
      </c>
      <c r="BA11" s="176">
        <v>33925542.270000003</v>
      </c>
      <c r="BB11" s="176">
        <v>9693486.8200000003</v>
      </c>
      <c r="BC11" s="176">
        <v>14863874.349999998</v>
      </c>
      <c r="BD11" s="176">
        <v>33242831.209999993</v>
      </c>
      <c r="BE11" s="176">
        <v>9656724.9399999995</v>
      </c>
      <c r="BF11" s="176">
        <v>5798940.4500000002</v>
      </c>
      <c r="BG11" s="176">
        <v>6677946.4500000002</v>
      </c>
      <c r="BH11" s="176">
        <v>161804038.14999998</v>
      </c>
      <c r="BI11" s="176">
        <v>5079882.82</v>
      </c>
      <c r="BJ11" s="176">
        <v>4303284.96</v>
      </c>
      <c r="BK11" s="176">
        <v>7052570.6200000001</v>
      </c>
      <c r="BL11" s="176">
        <v>18295871.600000001</v>
      </c>
      <c r="BM11" s="176">
        <v>18887291.57</v>
      </c>
      <c r="BN11" s="176">
        <v>4319895.79</v>
      </c>
      <c r="BO11" s="176">
        <v>7471634.2599999998</v>
      </c>
      <c r="BP11" s="176">
        <v>4358187.88</v>
      </c>
      <c r="BQ11" s="176">
        <v>6305783.540000001</v>
      </c>
      <c r="BR11" s="176">
        <v>4055207.86</v>
      </c>
      <c r="BS11" s="176">
        <v>4339412.8000000007</v>
      </c>
      <c r="BT11" s="176">
        <v>32777020.159999996</v>
      </c>
      <c r="BU11" s="176">
        <v>5166777.1399999997</v>
      </c>
      <c r="BV11" s="176">
        <v>1860115.48</v>
      </c>
      <c r="BW11" s="176">
        <v>92024541.729999989</v>
      </c>
      <c r="BX11" s="176">
        <v>25868698.829999998</v>
      </c>
      <c r="BY11" s="176">
        <v>8422403.1400000006</v>
      </c>
      <c r="BZ11" s="176">
        <v>6697619.6400000006</v>
      </c>
      <c r="CA11" s="176">
        <v>12919931.530000001</v>
      </c>
      <c r="CB11" s="176">
        <v>8212275.21</v>
      </c>
      <c r="CC11" s="176">
        <v>13857719.520000001</v>
      </c>
      <c r="CD11" s="176">
        <v>671157.02</v>
      </c>
      <c r="CE11" s="176">
        <v>553864.57999999996</v>
      </c>
      <c r="CF11" s="176">
        <v>176868547.15000001</v>
      </c>
      <c r="CG11" s="176">
        <v>26860526.490000002</v>
      </c>
      <c r="CH11" s="176">
        <v>27718164.060000002</v>
      </c>
      <c r="CI11" s="176">
        <v>6437554.0700000003</v>
      </c>
      <c r="CJ11" s="176">
        <v>9448134.6799999997</v>
      </c>
      <c r="CK11" s="176">
        <v>7156816.21</v>
      </c>
      <c r="CL11" s="176">
        <v>6937672.0499999998</v>
      </c>
      <c r="CM11" s="176">
        <v>21081336.640000001</v>
      </c>
      <c r="CN11" s="176">
        <v>4476799.5999999996</v>
      </c>
      <c r="CO11" s="176">
        <v>7054848.4000000004</v>
      </c>
      <c r="CP11" s="176">
        <v>4991112.2</v>
      </c>
      <c r="CQ11" s="176">
        <v>8824992.2699999996</v>
      </c>
      <c r="CR11" s="176">
        <v>6288370.8600000003</v>
      </c>
      <c r="CS11" s="176">
        <v>74537485.029999986</v>
      </c>
      <c r="CT11" s="176">
        <v>7344281.5799999991</v>
      </c>
      <c r="CU11" s="176">
        <v>7978629.6300000008</v>
      </c>
      <c r="CV11" s="176">
        <v>14345713.329999998</v>
      </c>
      <c r="CW11" s="176">
        <v>7058812.4700000007</v>
      </c>
      <c r="CX11" s="176">
        <v>12649179.82</v>
      </c>
      <c r="CY11" s="176">
        <v>7417724.8599999994</v>
      </c>
      <c r="CZ11" s="176">
        <v>5542042.8200000003</v>
      </c>
      <c r="DA11" s="176">
        <v>49024406.109999999</v>
      </c>
      <c r="DB11" s="176">
        <v>6332706.5999999996</v>
      </c>
      <c r="DC11" s="176">
        <v>15647414.48</v>
      </c>
      <c r="DD11" s="176">
        <v>19526559.719999999</v>
      </c>
      <c r="DE11" s="176">
        <v>8888972.4699999988</v>
      </c>
      <c r="DF11" s="176">
        <v>10407464.23</v>
      </c>
      <c r="DG11" s="176">
        <v>13684645.890000001</v>
      </c>
      <c r="DH11" s="176">
        <v>6174521.1699999999</v>
      </c>
      <c r="DI11" s="176">
        <v>6303770.6299999999</v>
      </c>
      <c r="DJ11" s="176">
        <v>8250335.1199999992</v>
      </c>
      <c r="DK11" s="176">
        <v>12298942.970000001</v>
      </c>
      <c r="DL11" s="176">
        <v>62184473.639999993</v>
      </c>
      <c r="DM11" s="176">
        <v>38516068.519999996</v>
      </c>
      <c r="DN11" s="176">
        <v>10349852.18</v>
      </c>
      <c r="DO11" s="176">
        <v>8621871</v>
      </c>
      <c r="DP11" s="176">
        <v>15583714.25</v>
      </c>
      <c r="DQ11" s="176">
        <v>27805374.170000002</v>
      </c>
      <c r="DR11" s="176">
        <v>7391529.0099999998</v>
      </c>
      <c r="DS11" s="176">
        <v>48877109.980000004</v>
      </c>
      <c r="DT11" s="176">
        <v>5373350.6199999992</v>
      </c>
      <c r="DU11" s="176">
        <v>187250227.25999999</v>
      </c>
      <c r="DV11" s="176">
        <v>11621808.743999999</v>
      </c>
      <c r="DW11" s="176">
        <v>12959786.129999999</v>
      </c>
      <c r="DX11" s="176">
        <v>10243126.789999999</v>
      </c>
      <c r="DY11" s="176">
        <v>11458634.390000001</v>
      </c>
      <c r="DZ11" s="176">
        <v>8302788.1499999994</v>
      </c>
      <c r="EA11" s="176">
        <v>13634608.219999999</v>
      </c>
      <c r="EB11" s="176">
        <v>8343435.9199999999</v>
      </c>
      <c r="EC11" s="176">
        <v>30348271.329999998</v>
      </c>
      <c r="ED11" s="176">
        <v>44830972.229999997</v>
      </c>
      <c r="EE11" s="176">
        <v>39795948.270000003</v>
      </c>
      <c r="EF11" s="176">
        <v>7262363.4900000012</v>
      </c>
      <c r="EG11" s="176">
        <v>6976691.96</v>
      </c>
      <c r="EH11" s="176">
        <v>8122206.9100000001</v>
      </c>
      <c r="EI11" s="176">
        <v>11041509.550000001</v>
      </c>
      <c r="EJ11" s="176">
        <v>14407545.649999999</v>
      </c>
      <c r="EK11" s="176">
        <v>5855369.9399999995</v>
      </c>
      <c r="EL11" s="176">
        <v>6003254.1600000001</v>
      </c>
      <c r="EM11" s="176">
        <v>119707028.88</v>
      </c>
      <c r="EN11" s="176">
        <v>7400495.5199999996</v>
      </c>
      <c r="EO11" s="176">
        <v>7201197.2699999996</v>
      </c>
      <c r="EP11" s="176">
        <v>6453108.4900000002</v>
      </c>
      <c r="EQ11" s="176">
        <v>7139013.9199999999</v>
      </c>
      <c r="ER11" s="176">
        <v>5384782.3000000007</v>
      </c>
      <c r="ES11" s="176">
        <v>10462573.870000001</v>
      </c>
      <c r="ET11" s="176">
        <v>6737227.29</v>
      </c>
      <c r="EU11" s="176">
        <v>6548363.0899999999</v>
      </c>
      <c r="EV11" s="176">
        <v>61705336.629999995</v>
      </c>
      <c r="EW11" s="176">
        <v>3926119.2299999995</v>
      </c>
      <c r="EX11" s="176">
        <v>9256758.4199999999</v>
      </c>
      <c r="EY11" s="176">
        <v>11564764.710000001</v>
      </c>
      <c r="EZ11" s="176">
        <v>13354896.6</v>
      </c>
      <c r="FA11" s="176">
        <v>13943634.539999999</v>
      </c>
      <c r="FB11" s="176">
        <v>13097344.93</v>
      </c>
      <c r="FC11" s="176">
        <v>7140265.4399999995</v>
      </c>
      <c r="FD11" s="176">
        <v>5671463.6600000001</v>
      </c>
      <c r="FE11" s="176">
        <v>5043646.29</v>
      </c>
      <c r="FF11" s="176">
        <v>7919162.9100000001</v>
      </c>
      <c r="FG11" s="176">
        <v>4424599.62</v>
      </c>
      <c r="FH11" s="176">
        <v>53819931.219999999</v>
      </c>
      <c r="FI11" s="176">
        <v>9313628.2699999996</v>
      </c>
      <c r="FJ11" s="176">
        <v>12798748.610000001</v>
      </c>
      <c r="FK11" s="176">
        <v>6123672.5299999993</v>
      </c>
      <c r="FL11" s="176">
        <v>6888735.7300000004</v>
      </c>
      <c r="FM11" s="176">
        <v>7586791.0300000003</v>
      </c>
      <c r="FN11" s="176">
        <v>4485778.1000000006</v>
      </c>
      <c r="FO11" s="176">
        <v>6158385.3700000001</v>
      </c>
      <c r="FP11" s="176">
        <v>153260776.34999996</v>
      </c>
      <c r="FQ11" s="176">
        <v>5898615.5599999996</v>
      </c>
      <c r="FR11" s="176">
        <v>11383105.48</v>
      </c>
      <c r="FS11" s="176">
        <v>7204927.9900000002</v>
      </c>
      <c r="FT11" s="176">
        <v>12868785.810000001</v>
      </c>
      <c r="FU11" s="176">
        <v>6668463.2300000004</v>
      </c>
      <c r="FV11" s="176">
        <v>18968438.630000003</v>
      </c>
      <c r="FW11" s="176">
        <v>10546157.790000001</v>
      </c>
      <c r="FX11" s="176">
        <v>9141617.0899999999</v>
      </c>
      <c r="FY11" s="176">
        <v>11172679.290000001</v>
      </c>
      <c r="FZ11" s="176">
        <v>18121309.93</v>
      </c>
      <c r="GA11" s="176">
        <v>9024583.3300000001</v>
      </c>
      <c r="GB11" s="176">
        <v>6650593.9299999997</v>
      </c>
      <c r="GC11" s="176">
        <v>3111315.58</v>
      </c>
      <c r="GD11" s="176">
        <v>107962256.94</v>
      </c>
      <c r="GE11" s="176">
        <v>9084901.5600000005</v>
      </c>
      <c r="GF11" s="176">
        <v>5262637.0199999996</v>
      </c>
      <c r="GG11" s="176">
        <v>23385058.579999998</v>
      </c>
      <c r="GH11" s="176">
        <v>8193309.3300000001</v>
      </c>
      <c r="GI11" s="176">
        <v>3766604.3099999996</v>
      </c>
      <c r="GJ11" s="176">
        <v>4788614.74</v>
      </c>
      <c r="GK11" s="176">
        <v>26090250.920000002</v>
      </c>
      <c r="GL11" s="176">
        <v>6334481.3799999999</v>
      </c>
      <c r="GM11" s="176">
        <v>2897665.89</v>
      </c>
      <c r="GN11" s="176">
        <v>2687667.54</v>
      </c>
      <c r="GO11" s="176">
        <v>3513949.25</v>
      </c>
      <c r="GP11" s="176">
        <v>34939166.900000006</v>
      </c>
      <c r="GQ11" s="176">
        <v>9072836.3599999994</v>
      </c>
      <c r="GR11" s="176">
        <v>5934792.2300000004</v>
      </c>
      <c r="GS11" s="176">
        <v>13305183.6</v>
      </c>
      <c r="GT11" s="176">
        <v>3682229.76</v>
      </c>
      <c r="GU11" s="176">
        <v>8010231.8499999996</v>
      </c>
      <c r="GV11" s="176">
        <v>8018788.7000000002</v>
      </c>
      <c r="GW11" s="176">
        <v>6432392.0499999998</v>
      </c>
      <c r="GX11" s="176">
        <v>44257578.009999998</v>
      </c>
      <c r="GY11" s="176">
        <v>3333679.1500000004</v>
      </c>
      <c r="GZ11" s="176">
        <v>10428828.26</v>
      </c>
      <c r="HA11" s="176">
        <v>8026214.4699999988</v>
      </c>
      <c r="HB11" s="176">
        <v>147723052.63000003</v>
      </c>
      <c r="HC11" s="176">
        <v>396542133.55000001</v>
      </c>
      <c r="HD11" s="176">
        <v>53027708.289999999</v>
      </c>
      <c r="HE11" s="176">
        <v>13000627.469999999</v>
      </c>
      <c r="HF11" s="176">
        <v>16201563.939999999</v>
      </c>
      <c r="HG11" s="176">
        <v>26400588.990000002</v>
      </c>
      <c r="HH11" s="176">
        <v>8906245.5199999996</v>
      </c>
      <c r="HI11" s="176">
        <v>63812109.910000004</v>
      </c>
      <c r="HJ11" s="176">
        <v>40607735.850000001</v>
      </c>
      <c r="HK11" s="176">
        <v>15677900.369999999</v>
      </c>
      <c r="HL11" s="176">
        <v>9401566.5500000007</v>
      </c>
      <c r="HM11" s="176">
        <v>13181778.800000001</v>
      </c>
      <c r="HN11" s="176">
        <v>7355600.4900000002</v>
      </c>
      <c r="HO11" s="176">
        <v>21054209.009999998</v>
      </c>
      <c r="HP11" s="176">
        <v>5463723.3099999996</v>
      </c>
      <c r="HQ11" s="176">
        <v>97005601.659999996</v>
      </c>
      <c r="HR11" s="176">
        <v>30444010.25</v>
      </c>
      <c r="HS11" s="176">
        <v>4550621.38</v>
      </c>
      <c r="HT11" s="176">
        <v>4204588.3499999996</v>
      </c>
      <c r="HU11" s="176">
        <v>5739682.4499999993</v>
      </c>
      <c r="HV11" s="176">
        <v>5793495.1299999999</v>
      </c>
      <c r="HW11" s="176">
        <v>15809392.620000001</v>
      </c>
      <c r="HX11" s="176">
        <v>5189843.04</v>
      </c>
      <c r="HY11" s="176">
        <v>7513959.6699999999</v>
      </c>
      <c r="HZ11" s="176">
        <v>4944725.13</v>
      </c>
      <c r="IA11" s="176">
        <v>5480571.9399999995</v>
      </c>
      <c r="IB11" s="176">
        <v>12069490.629999999</v>
      </c>
      <c r="IC11" s="176">
        <v>3826886.6799999997</v>
      </c>
      <c r="ID11" s="176">
        <v>7032008.0500000007</v>
      </c>
      <c r="IE11" s="176">
        <v>6826084.5</v>
      </c>
      <c r="IF11" s="176">
        <v>4332009.33</v>
      </c>
      <c r="IG11" s="176">
        <v>73065173.430000007</v>
      </c>
      <c r="IH11" s="176">
        <v>21728273.02</v>
      </c>
      <c r="II11" s="176">
        <v>9032069.1699999999</v>
      </c>
      <c r="IJ11" s="176">
        <v>11200507.390000001</v>
      </c>
      <c r="IK11" s="176">
        <v>18836478.700000003</v>
      </c>
      <c r="IL11" s="176">
        <v>8503132.2100000009</v>
      </c>
      <c r="IM11" s="176">
        <v>6133629.4500000002</v>
      </c>
      <c r="IN11" s="176">
        <v>3854494.23</v>
      </c>
      <c r="IO11" s="176">
        <v>5235184.37</v>
      </c>
      <c r="IP11" s="176">
        <v>4387999.62</v>
      </c>
      <c r="IQ11" s="176">
        <v>3732919.01</v>
      </c>
      <c r="IR11" s="176">
        <v>261611280.63000003</v>
      </c>
      <c r="IS11" s="176">
        <v>43519759.839999996</v>
      </c>
      <c r="IT11" s="176">
        <v>10392680.039999999</v>
      </c>
      <c r="IU11" s="176">
        <v>11862108.83</v>
      </c>
      <c r="IV11" s="176">
        <v>7254823.1399999997</v>
      </c>
      <c r="IW11" s="176">
        <v>6349444.1499999994</v>
      </c>
      <c r="IX11" s="176">
        <v>10646642.220000001</v>
      </c>
      <c r="IY11" s="176">
        <v>3077430.4799999995</v>
      </c>
      <c r="IZ11" s="176">
        <v>3270585.47</v>
      </c>
      <c r="JA11" s="176">
        <v>18724278.369999997</v>
      </c>
      <c r="JB11" s="176">
        <v>5873609.0800000001</v>
      </c>
      <c r="JC11" s="176">
        <v>7465420.1100000013</v>
      </c>
      <c r="JD11" s="176">
        <v>44342095.989999995</v>
      </c>
      <c r="JE11" s="176">
        <v>30359913.949999999</v>
      </c>
      <c r="JF11" s="176">
        <v>7762176.96</v>
      </c>
      <c r="JG11" s="176">
        <v>1036828.51</v>
      </c>
      <c r="JH11" s="176">
        <v>3102589.53</v>
      </c>
      <c r="JI11" s="176">
        <v>8089553.4200000009</v>
      </c>
      <c r="JJ11" s="176">
        <v>36125083.129999995</v>
      </c>
      <c r="JK11" s="176">
        <v>7033100.459999999</v>
      </c>
      <c r="JL11" s="176">
        <v>7888996.3700000001</v>
      </c>
      <c r="JM11" s="176">
        <v>10618498.219999999</v>
      </c>
      <c r="JN11" s="176">
        <v>6624884.7400000002</v>
      </c>
      <c r="JO11" s="176">
        <v>30175252.369999994</v>
      </c>
      <c r="JP11" s="176">
        <v>3575396.66</v>
      </c>
      <c r="JQ11" s="176">
        <v>82342279.290000007</v>
      </c>
      <c r="JR11" s="176">
        <v>9531432.8200000003</v>
      </c>
      <c r="JS11" s="176">
        <v>6022827.9900000002</v>
      </c>
      <c r="JT11" s="176">
        <v>14579403.460000001</v>
      </c>
      <c r="JU11" s="176">
        <v>24864558.659999996</v>
      </c>
      <c r="JV11" s="176">
        <v>8288054.04</v>
      </c>
      <c r="JW11" s="176">
        <v>9180009.3000000007</v>
      </c>
      <c r="JX11" s="176">
        <v>7544126.7599999998</v>
      </c>
      <c r="JY11" s="176">
        <v>65939911</v>
      </c>
      <c r="JZ11" s="176">
        <v>32843406.040000003</v>
      </c>
      <c r="KA11" s="176">
        <v>3804308.96</v>
      </c>
      <c r="KB11" s="176">
        <v>3751477.5</v>
      </c>
      <c r="KC11" s="176">
        <v>10735331.119999999</v>
      </c>
      <c r="KD11" s="176">
        <v>17504219.48</v>
      </c>
      <c r="KE11" s="176">
        <v>27393155</v>
      </c>
      <c r="KF11" s="176">
        <v>14692190.949999999</v>
      </c>
      <c r="KG11" s="176">
        <v>11032158.27</v>
      </c>
      <c r="KH11" s="176">
        <v>16371266.15</v>
      </c>
      <c r="KI11" s="176">
        <v>5291047.17</v>
      </c>
      <c r="KJ11" s="176">
        <v>7585162.7000000002</v>
      </c>
      <c r="KK11" s="176">
        <v>6773775.3100000005</v>
      </c>
      <c r="KL11" s="176">
        <v>4215384.3599999994</v>
      </c>
      <c r="KM11" s="176">
        <v>26049020.719999999</v>
      </c>
      <c r="KN11" s="176">
        <v>121744437.03999999</v>
      </c>
      <c r="KO11" s="176">
        <v>16054129.9</v>
      </c>
      <c r="KP11" s="176">
        <v>6339731.4800000004</v>
      </c>
      <c r="KQ11" s="176">
        <v>15395053.869999999</v>
      </c>
      <c r="KR11" s="176">
        <v>31464631.34</v>
      </c>
      <c r="KS11" s="176">
        <v>6502796.71</v>
      </c>
      <c r="KT11" s="176">
        <v>32052859.229999997</v>
      </c>
      <c r="KU11" s="176">
        <v>3940942.75</v>
      </c>
      <c r="KV11" s="176">
        <v>7874960</v>
      </c>
      <c r="KW11" s="176">
        <v>28414560.449999999</v>
      </c>
      <c r="KX11" s="176">
        <v>5881747.9800000004</v>
      </c>
      <c r="KY11" s="176">
        <v>9968477.7299999986</v>
      </c>
      <c r="KZ11" s="176">
        <v>13739219.219999999</v>
      </c>
      <c r="LA11" s="176">
        <v>6074892.8499999996</v>
      </c>
      <c r="LB11" s="176">
        <v>9011628.7699999996</v>
      </c>
      <c r="LC11" s="176">
        <v>110561094.20999999</v>
      </c>
      <c r="LD11" s="176">
        <v>10998761.67</v>
      </c>
      <c r="LE11" s="176">
        <v>152606405.81</v>
      </c>
      <c r="LF11" s="176">
        <v>43308833.800000004</v>
      </c>
      <c r="LG11" s="176">
        <v>44083669.710000001</v>
      </c>
      <c r="LH11" s="176">
        <v>54196778.450000003</v>
      </c>
      <c r="LI11" s="176">
        <v>9116785.1500000004</v>
      </c>
      <c r="LJ11" s="176">
        <v>7887300.4600000009</v>
      </c>
      <c r="LK11" s="176">
        <v>4875952.0299999993</v>
      </c>
      <c r="LL11" s="176">
        <v>8603850.8800000008</v>
      </c>
      <c r="LM11" s="176">
        <v>7432240.6100000003</v>
      </c>
      <c r="LN11" s="176">
        <v>13524242.620000001</v>
      </c>
      <c r="LO11" s="176">
        <v>6142398.8700000001</v>
      </c>
      <c r="LP11" s="176">
        <v>51215518.479999997</v>
      </c>
      <c r="LQ11" s="176">
        <v>48359667.629999995</v>
      </c>
      <c r="LR11" s="176">
        <v>8521064.0300000012</v>
      </c>
      <c r="LS11" s="176">
        <v>110895653.34999999</v>
      </c>
      <c r="LT11" s="176">
        <v>53570227.640000001</v>
      </c>
      <c r="LU11" s="176">
        <v>245530989.80000001</v>
      </c>
      <c r="LV11" s="176">
        <v>34642228.670000002</v>
      </c>
      <c r="LW11" s="176">
        <v>15211180.91</v>
      </c>
      <c r="LX11" s="176">
        <v>18066223.82</v>
      </c>
      <c r="LY11" s="176">
        <v>9589035.8300000001</v>
      </c>
      <c r="LZ11" s="176">
        <v>9440931.1999999993</v>
      </c>
      <c r="MA11" s="176">
        <v>8789840.4199999999</v>
      </c>
      <c r="MB11" s="176">
        <v>25509834.82</v>
      </c>
      <c r="MC11" s="176">
        <v>21954487.52</v>
      </c>
      <c r="MD11" s="176">
        <v>13353909.41</v>
      </c>
      <c r="ME11" s="176">
        <v>162938198.99000004</v>
      </c>
      <c r="MF11" s="176">
        <v>6760903.9799999995</v>
      </c>
      <c r="MG11" s="176">
        <v>4656767.24</v>
      </c>
      <c r="MH11" s="176">
        <v>6990473.54</v>
      </c>
      <c r="MI11" s="176">
        <v>5522527.8099999996</v>
      </c>
      <c r="MJ11" s="176">
        <v>7528037.9900000002</v>
      </c>
      <c r="MK11" s="176">
        <v>4998807.26</v>
      </c>
      <c r="ML11" s="176">
        <v>8283838.0600000005</v>
      </c>
      <c r="MM11" s="176">
        <v>12677672.470000001</v>
      </c>
      <c r="MN11" s="176">
        <v>4875128</v>
      </c>
      <c r="MO11" s="176">
        <v>6540361.75</v>
      </c>
      <c r="MP11" s="176">
        <v>8974071.6600000001</v>
      </c>
      <c r="MQ11" s="176">
        <v>117647195.25000001</v>
      </c>
      <c r="MR11" s="176">
        <v>6121455.0599999996</v>
      </c>
      <c r="MS11" s="176">
        <v>9252066.6799999997</v>
      </c>
      <c r="MT11" s="176">
        <v>13943259.629999999</v>
      </c>
      <c r="MU11" s="176">
        <v>9635155.8699999992</v>
      </c>
      <c r="MV11" s="176">
        <v>4208571.6399999997</v>
      </c>
      <c r="MW11" s="176">
        <v>15320065.52</v>
      </c>
      <c r="MX11" s="176">
        <v>23539574.929999996</v>
      </c>
      <c r="MY11" s="176">
        <v>13745917.899999999</v>
      </c>
      <c r="MZ11" s="176">
        <v>2906066.46</v>
      </c>
      <c r="NA11" s="176">
        <v>2224005.9500000002</v>
      </c>
      <c r="NB11" s="176">
        <v>197816522.28</v>
      </c>
      <c r="NC11" s="176">
        <v>20628565.700000003</v>
      </c>
      <c r="ND11" s="176">
        <v>8934375.3399999999</v>
      </c>
      <c r="NE11" s="176">
        <v>47319171.560000002</v>
      </c>
      <c r="NF11" s="176">
        <v>6706991.3000000007</v>
      </c>
      <c r="NG11" s="176">
        <v>18078628.199999999</v>
      </c>
      <c r="NH11" s="176">
        <v>39404753.530000001</v>
      </c>
      <c r="NI11" s="176">
        <v>54710335.960000008</v>
      </c>
      <c r="NJ11" s="176">
        <v>8063560.2700000005</v>
      </c>
      <c r="NK11" s="176">
        <v>9986615.7899999991</v>
      </c>
      <c r="NL11" s="176">
        <v>14658678.9</v>
      </c>
      <c r="NM11" s="176">
        <v>7270788.9399999995</v>
      </c>
      <c r="NN11" s="176">
        <v>51326237.789999992</v>
      </c>
      <c r="NO11" s="176">
        <v>7804208.4900000002</v>
      </c>
      <c r="NP11" s="176">
        <v>4459156.3499999996</v>
      </c>
      <c r="NQ11" s="176">
        <v>4685455.4000000004</v>
      </c>
      <c r="NR11" s="176">
        <v>4601639.41</v>
      </c>
      <c r="NS11" s="176">
        <v>3689210.4400000004</v>
      </c>
      <c r="NT11" s="176">
        <v>4241096.83</v>
      </c>
      <c r="NU11" s="176">
        <v>263072081.15999997</v>
      </c>
      <c r="NV11" s="176">
        <v>24997560.25</v>
      </c>
      <c r="NW11" s="176">
        <v>8603053.7699999996</v>
      </c>
      <c r="NX11" s="176">
        <v>5722759.9000000004</v>
      </c>
      <c r="NY11" s="176">
        <v>6330792.5999999996</v>
      </c>
      <c r="NZ11" s="176">
        <v>10825487.550000001</v>
      </c>
      <c r="OA11" s="176">
        <v>7601634.3100000005</v>
      </c>
      <c r="OB11" s="176">
        <v>143742379.46000001</v>
      </c>
      <c r="OC11" s="176">
        <v>42516014.829999998</v>
      </c>
      <c r="OD11" s="176">
        <v>18460120.48</v>
      </c>
      <c r="OE11" s="176">
        <v>34876816.170000002</v>
      </c>
      <c r="OF11" s="176">
        <v>7111179.6200000001</v>
      </c>
      <c r="OG11" s="176">
        <v>10606145.539999999</v>
      </c>
      <c r="OH11" s="176">
        <v>9897536.0199999996</v>
      </c>
      <c r="OI11" s="176">
        <v>4148444.34</v>
      </c>
      <c r="OJ11" s="176">
        <v>2992868</v>
      </c>
      <c r="OK11" s="176">
        <v>185128079.11000001</v>
      </c>
      <c r="OL11" s="176">
        <v>18099466.550000001</v>
      </c>
      <c r="OM11" s="176">
        <v>30390536</v>
      </c>
      <c r="ON11" s="176">
        <v>13912880.670000002</v>
      </c>
      <c r="OO11" s="176">
        <v>6917850.25</v>
      </c>
      <c r="OP11" s="176">
        <v>6148099.3200000003</v>
      </c>
      <c r="OQ11" s="176">
        <v>45593379.700000003</v>
      </c>
      <c r="OR11" s="176">
        <v>5921703.5899999999</v>
      </c>
      <c r="OS11" s="176">
        <v>8306072.9100000001</v>
      </c>
      <c r="OT11" s="176">
        <v>12236671.189999999</v>
      </c>
      <c r="OU11" s="176">
        <v>9852094.1899999995</v>
      </c>
      <c r="OV11" s="176">
        <v>21442863.219999999</v>
      </c>
      <c r="OW11" s="176">
        <v>6523258.1699999999</v>
      </c>
      <c r="OX11" s="176">
        <v>5228620</v>
      </c>
      <c r="OY11" s="176">
        <v>14259486.52</v>
      </c>
      <c r="OZ11" s="176">
        <v>149053405.10000002</v>
      </c>
      <c r="PA11" s="176">
        <v>4347685.2700000005</v>
      </c>
      <c r="PB11" s="176">
        <v>14472271.67</v>
      </c>
      <c r="PC11" s="176">
        <v>3828995.33</v>
      </c>
      <c r="PD11" s="176">
        <v>7384286.3399999999</v>
      </c>
      <c r="PE11" s="176">
        <v>13007982.190000001</v>
      </c>
      <c r="PF11" s="176">
        <v>5448764.5300000003</v>
      </c>
      <c r="PG11" s="176">
        <v>3704786.51</v>
      </c>
      <c r="PH11" s="176">
        <v>8025293.7000000002</v>
      </c>
      <c r="PI11" s="176">
        <v>8492175.6799999997</v>
      </c>
      <c r="PJ11" s="176">
        <v>6740553.21</v>
      </c>
      <c r="PK11" s="176">
        <v>9832439.6199999992</v>
      </c>
      <c r="PL11" s="176">
        <v>6441475.2400000002</v>
      </c>
      <c r="PM11" s="176">
        <v>20633494.760000002</v>
      </c>
      <c r="PN11" s="176">
        <v>3393609.94</v>
      </c>
      <c r="PO11" s="176">
        <v>7290709</v>
      </c>
      <c r="PP11" s="176">
        <v>1656509.88</v>
      </c>
      <c r="PQ11" s="176">
        <v>7212880.5600000005</v>
      </c>
      <c r="PR11" s="176">
        <v>321283328.56000006</v>
      </c>
      <c r="PS11" s="176">
        <v>4431118.46</v>
      </c>
      <c r="PT11" s="176">
        <v>6337535.3799999999</v>
      </c>
      <c r="PU11" s="176">
        <v>4487111.67</v>
      </c>
      <c r="PV11" s="176">
        <v>25440736.399999999</v>
      </c>
      <c r="PW11" s="176">
        <v>5437713.9699999997</v>
      </c>
      <c r="PX11" s="176">
        <v>17374445.239999998</v>
      </c>
      <c r="PY11" s="176">
        <v>9981313.370000001</v>
      </c>
      <c r="PZ11" s="176">
        <v>15361093.059999999</v>
      </c>
      <c r="QA11" s="176">
        <v>2603894.7000000002</v>
      </c>
      <c r="QB11" s="176">
        <v>16278251.92</v>
      </c>
      <c r="QC11" s="176">
        <v>3101897.49</v>
      </c>
      <c r="QD11" s="176">
        <v>4757586.71</v>
      </c>
      <c r="QE11" s="176">
        <v>6531285.3900000006</v>
      </c>
      <c r="QF11" s="176">
        <v>9256148.629999999</v>
      </c>
      <c r="QG11" s="176">
        <v>9738046.9500000011</v>
      </c>
      <c r="QH11" s="176">
        <v>3412045.23</v>
      </c>
      <c r="QI11" s="176">
        <v>5231556.2899999991</v>
      </c>
      <c r="QJ11" s="176">
        <v>4954227.17</v>
      </c>
      <c r="QK11" s="176">
        <v>14807250.719999999</v>
      </c>
      <c r="QL11" s="176">
        <v>13473843.120000001</v>
      </c>
      <c r="QM11" s="176">
        <v>4468651.26</v>
      </c>
      <c r="QN11" s="176">
        <v>366447.4</v>
      </c>
      <c r="QO11" s="176">
        <v>1324592.42</v>
      </c>
      <c r="QP11" s="176">
        <v>10537989.77</v>
      </c>
      <c r="QQ11" s="176">
        <v>1771197.2</v>
      </c>
      <c r="QR11" s="176">
        <v>137509085.42999998</v>
      </c>
      <c r="QS11" s="176">
        <v>4051905.84</v>
      </c>
      <c r="QT11" s="176">
        <v>15471190.57</v>
      </c>
      <c r="QU11" s="176">
        <v>7250275.4900000002</v>
      </c>
      <c r="QV11" s="176">
        <v>7085159.8500000006</v>
      </c>
      <c r="QW11" s="176">
        <v>10390057.75</v>
      </c>
      <c r="QX11" s="176">
        <v>5018046.58</v>
      </c>
      <c r="QY11" s="176">
        <v>9707071.1399999987</v>
      </c>
      <c r="QZ11" s="176">
        <v>10498502.27</v>
      </c>
      <c r="RA11" s="176">
        <v>4501027.8899999997</v>
      </c>
      <c r="RB11" s="176">
        <v>5035607.97</v>
      </c>
      <c r="RC11" s="176">
        <v>3344690.5300000003</v>
      </c>
      <c r="RD11" s="176">
        <v>1857233.85</v>
      </c>
      <c r="RE11" s="176">
        <v>83369430.820000008</v>
      </c>
      <c r="RF11" s="176">
        <v>10210274.680000002</v>
      </c>
      <c r="RG11" s="176">
        <v>4657920.42</v>
      </c>
      <c r="RH11" s="176">
        <v>8382918.54</v>
      </c>
      <c r="RI11" s="176">
        <v>6708607.8099999996</v>
      </c>
      <c r="RJ11" s="176">
        <v>13950564.940000001</v>
      </c>
      <c r="RK11" s="176">
        <v>23010908.140000001</v>
      </c>
      <c r="RL11" s="176">
        <v>4980893.6099999994</v>
      </c>
      <c r="RM11" s="176">
        <v>8529704.4199999999</v>
      </c>
      <c r="RN11" s="176">
        <v>11456060.970000001</v>
      </c>
      <c r="RO11" s="176">
        <v>14703474.620000001</v>
      </c>
      <c r="RP11" s="176">
        <v>4267890.38</v>
      </c>
      <c r="RQ11" s="176">
        <v>5440120.6200000001</v>
      </c>
      <c r="RR11" s="176">
        <v>7351401.5899999999</v>
      </c>
      <c r="RS11" s="176">
        <v>2768290.2800000003</v>
      </c>
      <c r="RT11" s="176">
        <v>6899197.2599999998</v>
      </c>
      <c r="RU11" s="176">
        <v>5552413.8300000001</v>
      </c>
      <c r="RV11" s="176">
        <v>2930878.09</v>
      </c>
      <c r="RW11" s="176">
        <v>3218168.34</v>
      </c>
      <c r="RX11" s="176">
        <v>7779625.5</v>
      </c>
      <c r="RY11" s="176">
        <v>54855405.059999995</v>
      </c>
      <c r="RZ11" s="176">
        <v>6505612.0299999993</v>
      </c>
      <c r="SA11" s="176">
        <v>8282976.3499999996</v>
      </c>
      <c r="SB11" s="176">
        <v>4307624.49</v>
      </c>
      <c r="SC11" s="176">
        <v>3830870.2</v>
      </c>
      <c r="SD11" s="176">
        <v>5611190.8499999996</v>
      </c>
      <c r="SE11" s="176">
        <v>3884342.59</v>
      </c>
      <c r="SF11" s="176">
        <v>20910196.18</v>
      </c>
      <c r="SG11" s="176">
        <v>5207216.79</v>
      </c>
      <c r="SH11" s="176">
        <v>7143421.5800000001</v>
      </c>
      <c r="SI11" s="176">
        <v>6549522.1400000006</v>
      </c>
      <c r="SJ11" s="176">
        <v>18247585.969999999</v>
      </c>
      <c r="SK11" s="176">
        <v>5226908.07</v>
      </c>
      <c r="SL11" s="176">
        <v>7862051.4399999995</v>
      </c>
      <c r="SM11" s="176">
        <v>37079188.339999996</v>
      </c>
      <c r="SN11" s="176">
        <v>5548025.8799999999</v>
      </c>
      <c r="SO11" s="176">
        <v>5246774.38</v>
      </c>
      <c r="SP11" s="176">
        <v>4358420.74</v>
      </c>
      <c r="SQ11" s="176">
        <v>2195382.16</v>
      </c>
      <c r="SR11" s="176">
        <v>5669027.0800000001</v>
      </c>
      <c r="SS11" s="176">
        <v>6375547.1299999999</v>
      </c>
      <c r="ST11" s="176">
        <v>7701760.0100000007</v>
      </c>
      <c r="SU11" s="176">
        <v>3626989.0700000003</v>
      </c>
      <c r="SV11" s="176">
        <v>24609277.210000001</v>
      </c>
      <c r="SW11" s="176">
        <v>14493050.41</v>
      </c>
      <c r="SX11" s="176">
        <v>5963122.3200000003</v>
      </c>
      <c r="SY11" s="176">
        <v>42705475.759999998</v>
      </c>
      <c r="SZ11" s="176">
        <v>9007730.7599999998</v>
      </c>
      <c r="TA11" s="176">
        <v>8344312.7799999993</v>
      </c>
      <c r="TB11" s="176">
        <v>10547181.16</v>
      </c>
      <c r="TC11" s="176">
        <v>7544478.6999999993</v>
      </c>
      <c r="TD11" s="176">
        <v>6682809.1699999999</v>
      </c>
      <c r="TE11" s="176">
        <v>6379018.54</v>
      </c>
      <c r="TF11" s="176">
        <v>4533602.75</v>
      </c>
      <c r="TG11" s="176">
        <v>97642266.609999999</v>
      </c>
      <c r="TH11" s="176">
        <v>9514946.2400000002</v>
      </c>
      <c r="TI11" s="176">
        <v>8772884.9499999993</v>
      </c>
      <c r="TJ11" s="176">
        <v>17550094.649999999</v>
      </c>
      <c r="TK11" s="176">
        <v>8947468.5800000001</v>
      </c>
      <c r="TL11" s="176">
        <v>7113349.7599999998</v>
      </c>
      <c r="TM11" s="176">
        <v>3908629.21</v>
      </c>
      <c r="TN11" s="176">
        <v>24495031.950000003</v>
      </c>
      <c r="TO11" s="176">
        <v>8189214.9700000007</v>
      </c>
      <c r="TP11" s="176">
        <v>10820564.09</v>
      </c>
      <c r="TQ11" s="176">
        <v>9980093.5700000003</v>
      </c>
      <c r="TR11" s="176">
        <v>6689448.8700000001</v>
      </c>
      <c r="TS11" s="176">
        <v>4131443.4699999997</v>
      </c>
      <c r="TT11" s="176">
        <v>11941733.789999999</v>
      </c>
      <c r="TU11" s="176">
        <v>4914495.96</v>
      </c>
      <c r="TV11" s="176">
        <v>6354611.9900000002</v>
      </c>
      <c r="TW11" s="176">
        <v>60326436.510000005</v>
      </c>
      <c r="TX11" s="176">
        <v>20520216.240000002</v>
      </c>
      <c r="TY11" s="176">
        <v>67532184.810000002</v>
      </c>
      <c r="TZ11" s="176">
        <v>51404545.969999999</v>
      </c>
      <c r="UA11" s="176">
        <v>7462052.7400000002</v>
      </c>
      <c r="UB11" s="176">
        <v>9455202.8599999994</v>
      </c>
      <c r="UC11" s="176">
        <v>72994967.090000004</v>
      </c>
      <c r="UD11" s="176">
        <v>4942397.7</v>
      </c>
      <c r="UE11" s="176">
        <v>13655187.85</v>
      </c>
      <c r="UF11" s="176">
        <v>3234075.76</v>
      </c>
      <c r="UG11" s="176">
        <v>3548560.66</v>
      </c>
      <c r="UH11" s="176">
        <v>40748753.319999993</v>
      </c>
      <c r="UI11" s="176">
        <v>16543685.199999999</v>
      </c>
      <c r="UJ11" s="176">
        <v>19831430.16</v>
      </c>
      <c r="UK11" s="176">
        <v>16655955.389999999</v>
      </c>
      <c r="UL11" s="176">
        <v>16753215.830000002</v>
      </c>
      <c r="UM11" s="176">
        <v>25242389.109999999</v>
      </c>
      <c r="UN11" s="176">
        <v>163091528.19</v>
      </c>
      <c r="UO11" s="176">
        <v>8075966.2699999996</v>
      </c>
      <c r="UP11" s="176">
        <v>7876998.1200000001</v>
      </c>
      <c r="UQ11" s="176">
        <v>39315158.140000001</v>
      </c>
      <c r="UR11" s="176">
        <v>3651175.25</v>
      </c>
      <c r="US11" s="176">
        <v>6409682.040000001</v>
      </c>
      <c r="UT11" s="176">
        <v>25672141.210000001</v>
      </c>
      <c r="UU11" s="176">
        <v>4820236.04</v>
      </c>
      <c r="UV11" s="176">
        <v>10764087.140000001</v>
      </c>
      <c r="UW11" s="176">
        <v>7451855.4500000002</v>
      </c>
      <c r="UX11" s="176">
        <v>9314817.9100000001</v>
      </c>
      <c r="UY11" s="176">
        <v>12921788.67</v>
      </c>
      <c r="UZ11" s="176">
        <v>8842337.7899999991</v>
      </c>
      <c r="VA11" s="176">
        <v>51763238.590000004</v>
      </c>
      <c r="VB11" s="176">
        <v>4189510.12</v>
      </c>
      <c r="VC11" s="176">
        <v>5074986.96</v>
      </c>
      <c r="VD11" s="176">
        <v>4853613.67</v>
      </c>
      <c r="VE11" s="176">
        <v>3809576.4699999997</v>
      </c>
      <c r="VF11" s="176">
        <v>19584201.260000002</v>
      </c>
      <c r="VG11" s="176">
        <v>5201375.0599999996</v>
      </c>
      <c r="VH11" s="176">
        <v>8697798.4100000001</v>
      </c>
      <c r="VI11" s="176">
        <v>3887036.58</v>
      </c>
      <c r="VJ11" s="176">
        <v>93589300.690000013</v>
      </c>
      <c r="VK11" s="176">
        <v>7929146.1299999999</v>
      </c>
      <c r="VL11" s="176">
        <v>8470286.6400000006</v>
      </c>
      <c r="VM11" s="176">
        <v>10700472.970000001</v>
      </c>
      <c r="VN11" s="176">
        <v>9935245.0899999999</v>
      </c>
      <c r="VO11" s="176">
        <v>11286679.149999999</v>
      </c>
      <c r="VP11" s="176">
        <v>12973143.620000001</v>
      </c>
      <c r="VQ11" s="176">
        <v>6570976.0600000005</v>
      </c>
      <c r="VR11" s="176">
        <v>5668744.9199999999</v>
      </c>
      <c r="VS11" s="176">
        <v>24597361.5</v>
      </c>
      <c r="VT11" s="176">
        <v>5511028.3100000005</v>
      </c>
      <c r="VU11" s="176">
        <v>11562388.629999999</v>
      </c>
      <c r="VV11" s="176">
        <v>12509426.35</v>
      </c>
      <c r="VW11" s="176">
        <v>7597182.080000001</v>
      </c>
      <c r="VX11" s="176">
        <v>7777095.3399999999</v>
      </c>
      <c r="VY11" s="176">
        <v>314582607.34000003</v>
      </c>
      <c r="VZ11" s="176">
        <v>14058193.199999999</v>
      </c>
      <c r="WA11" s="176">
        <v>7643323.0600000005</v>
      </c>
      <c r="WB11" s="176">
        <v>6109485.5</v>
      </c>
      <c r="WC11" s="176">
        <v>4914517.7200000007</v>
      </c>
      <c r="WD11" s="176">
        <v>12987537.140000001</v>
      </c>
      <c r="WE11" s="176">
        <v>20296830.740000002</v>
      </c>
      <c r="WF11" s="176">
        <v>22171081.5</v>
      </c>
      <c r="WG11" s="176">
        <v>12415239.939999999</v>
      </c>
      <c r="WH11" s="176">
        <v>14581317.5</v>
      </c>
      <c r="WI11" s="176">
        <v>7059980.9699999997</v>
      </c>
      <c r="WJ11" s="176">
        <v>18398091.390000001</v>
      </c>
      <c r="WK11" s="176">
        <v>5739327.5599999996</v>
      </c>
      <c r="WL11" s="176">
        <v>18428529.32</v>
      </c>
      <c r="WM11" s="176">
        <v>21113151.240000002</v>
      </c>
      <c r="WN11" s="176">
        <v>7736151.4699999997</v>
      </c>
      <c r="WO11" s="176">
        <v>8346684.3699999992</v>
      </c>
      <c r="WP11" s="176">
        <v>20517741.050000001</v>
      </c>
      <c r="WQ11" s="176">
        <v>9618624.8399999999</v>
      </c>
      <c r="WR11" s="176">
        <v>22951315.170000002</v>
      </c>
      <c r="WS11" s="176">
        <v>36178641.82</v>
      </c>
      <c r="WT11" s="176">
        <v>8517574.6899999995</v>
      </c>
      <c r="WU11" s="176">
        <v>5224385.07</v>
      </c>
      <c r="WV11" s="176">
        <v>3649330.12</v>
      </c>
      <c r="WW11" s="176">
        <v>9940620.4499999993</v>
      </c>
      <c r="WX11" s="176">
        <v>3845573.34</v>
      </c>
      <c r="WY11" s="176">
        <v>3847848.7899999996</v>
      </c>
      <c r="WZ11" s="176">
        <v>7920951.75</v>
      </c>
      <c r="XA11" s="176">
        <v>25352666.190000001</v>
      </c>
      <c r="XB11" s="176">
        <v>10393195.27</v>
      </c>
      <c r="XC11" s="176">
        <v>4072161.9</v>
      </c>
      <c r="XD11" s="176">
        <v>4731958.57</v>
      </c>
      <c r="XE11" s="176">
        <v>2576177.88</v>
      </c>
      <c r="XF11" s="176">
        <v>158760864.06</v>
      </c>
      <c r="XG11" s="176">
        <v>68104541.319999993</v>
      </c>
      <c r="XH11" s="176">
        <v>9397991.5899999999</v>
      </c>
      <c r="XI11" s="176">
        <v>47528137.660000011</v>
      </c>
      <c r="XJ11" s="176">
        <v>12776545.489999998</v>
      </c>
      <c r="XK11" s="176">
        <v>19211105.399999999</v>
      </c>
      <c r="XL11" s="176">
        <v>19300018.41</v>
      </c>
      <c r="XM11" s="176">
        <v>14321239.85</v>
      </c>
      <c r="XN11" s="176">
        <v>9487122.879999999</v>
      </c>
      <c r="XO11" s="176">
        <v>34560276.269999996</v>
      </c>
      <c r="XP11" s="176">
        <v>14531087.449999999</v>
      </c>
      <c r="XQ11" s="176">
        <v>6424303.6699999999</v>
      </c>
      <c r="XR11" s="176">
        <v>6830545.29</v>
      </c>
      <c r="XS11" s="176">
        <v>9140654.2599999998</v>
      </c>
      <c r="XT11" s="176">
        <v>8845082.9100000001</v>
      </c>
      <c r="XU11" s="176">
        <v>14591838.27</v>
      </c>
      <c r="XV11" s="176">
        <v>6397527.6400000006</v>
      </c>
      <c r="XW11" s="176">
        <v>6234589.9800000004</v>
      </c>
      <c r="XX11" s="176">
        <v>9836032.6099999994</v>
      </c>
      <c r="XY11" s="176">
        <v>7419046.6200000001</v>
      </c>
      <c r="XZ11" s="176">
        <v>8274935.4100000001</v>
      </c>
      <c r="YA11" s="176">
        <v>7427609.5499999998</v>
      </c>
      <c r="YB11" s="176">
        <v>6688520.0099999998</v>
      </c>
      <c r="YC11" s="176">
        <v>129495703.05</v>
      </c>
      <c r="YD11" s="176">
        <v>10612730.51</v>
      </c>
      <c r="YE11" s="176">
        <v>12905134.16</v>
      </c>
      <c r="YF11" s="176">
        <v>9140807.8599999994</v>
      </c>
      <c r="YG11" s="176">
        <v>25321740.57</v>
      </c>
      <c r="YH11" s="176">
        <v>13415412.399999999</v>
      </c>
      <c r="YI11" s="176">
        <v>15352553.039999999</v>
      </c>
      <c r="YJ11" s="176">
        <v>7521552.5899999999</v>
      </c>
      <c r="YK11" s="176">
        <v>20644477.210000001</v>
      </c>
      <c r="YL11" s="176">
        <v>156691256.16999999</v>
      </c>
      <c r="YM11" s="176">
        <v>12215785.800000001</v>
      </c>
      <c r="YN11" s="176">
        <v>7931307.9800000004</v>
      </c>
      <c r="YO11" s="176">
        <v>4209353.1899999995</v>
      </c>
      <c r="YP11" s="176">
        <v>12081340.25</v>
      </c>
      <c r="YQ11" s="176">
        <v>5539615.0899999999</v>
      </c>
      <c r="YR11" s="176">
        <v>1125267.93</v>
      </c>
      <c r="YS11" s="176">
        <v>2952742.59</v>
      </c>
      <c r="YT11" s="176">
        <v>36881651.289999999</v>
      </c>
      <c r="YU11" s="176">
        <v>5998261.1699999999</v>
      </c>
      <c r="YV11" s="176">
        <v>9063841.0700000003</v>
      </c>
      <c r="YW11" s="176">
        <v>8164303.4299999997</v>
      </c>
      <c r="YX11" s="176">
        <v>8536486.9399999995</v>
      </c>
      <c r="YY11" s="176">
        <v>5785086.6399999997</v>
      </c>
      <c r="YZ11" s="176">
        <v>4584177.1500000004</v>
      </c>
      <c r="ZA11" s="176">
        <v>42505746.060000002</v>
      </c>
      <c r="ZB11" s="176">
        <v>4749547.6500000004</v>
      </c>
      <c r="ZC11" s="176">
        <v>11321571.859999999</v>
      </c>
      <c r="ZD11" s="176">
        <v>11025179.379999999</v>
      </c>
      <c r="ZE11" s="176">
        <v>4856488.58</v>
      </c>
      <c r="ZF11" s="176">
        <v>6197182.9900000002</v>
      </c>
      <c r="ZG11" s="176">
        <v>7854695.2000000002</v>
      </c>
      <c r="ZH11" s="176">
        <v>16405885.43</v>
      </c>
      <c r="ZI11" s="176">
        <v>15870704.76</v>
      </c>
      <c r="ZJ11" s="176">
        <v>169049924.80000001</v>
      </c>
      <c r="ZK11" s="176">
        <v>4771662</v>
      </c>
      <c r="ZL11" s="176">
        <v>13977073.720000001</v>
      </c>
      <c r="ZM11" s="176">
        <v>38309345.689999998</v>
      </c>
      <c r="ZN11" s="176">
        <v>16727109.609999999</v>
      </c>
      <c r="ZO11" s="176">
        <v>4918636.18</v>
      </c>
      <c r="ZP11" s="176">
        <v>8917291.620000001</v>
      </c>
      <c r="ZQ11" s="176">
        <v>14133577.4</v>
      </c>
      <c r="ZR11" s="176">
        <v>19309079.859999999</v>
      </c>
      <c r="ZS11" s="176">
        <v>25293095.949999999</v>
      </c>
      <c r="ZT11" s="176">
        <v>7945243.3699999992</v>
      </c>
      <c r="ZU11" s="176">
        <v>4480611.3900000006</v>
      </c>
      <c r="ZV11" s="176">
        <v>8316752.1799999997</v>
      </c>
      <c r="ZW11" s="176">
        <v>6982211.0600000005</v>
      </c>
      <c r="ZX11" s="176">
        <v>4498898.47</v>
      </c>
      <c r="ZY11" s="176">
        <v>6848119.0899999999</v>
      </c>
      <c r="ZZ11" s="176">
        <v>9534128.9499999993</v>
      </c>
      <c r="AAA11" s="176">
        <v>3256605.59</v>
      </c>
      <c r="AAB11" s="176">
        <v>14428743.77</v>
      </c>
      <c r="AAC11" s="176">
        <v>5474736.9400000004</v>
      </c>
      <c r="AAD11" s="176">
        <v>4776033.8599999994</v>
      </c>
      <c r="AAE11" s="176">
        <v>2514900.44</v>
      </c>
      <c r="AAF11" s="176">
        <v>34959124.780000001</v>
      </c>
      <c r="AAG11" s="176">
        <v>8643271.7399999984</v>
      </c>
      <c r="AAH11" s="176">
        <v>4449986.24</v>
      </c>
      <c r="AAI11" s="176">
        <v>6261829.0199999996</v>
      </c>
      <c r="AAJ11" s="176">
        <v>7675756.8200000003</v>
      </c>
      <c r="AAK11" s="176">
        <v>10737678.58</v>
      </c>
      <c r="AAL11" s="176">
        <v>5491833.8599999994</v>
      </c>
      <c r="AAM11" s="176">
        <v>297257221.29000002</v>
      </c>
      <c r="AAN11" s="176">
        <v>8163072.21</v>
      </c>
      <c r="AAO11" s="176">
        <v>5748808.8600000003</v>
      </c>
      <c r="AAP11" s="176">
        <v>14182728.880000001</v>
      </c>
      <c r="AAQ11" s="176">
        <v>10022178.51</v>
      </c>
      <c r="AAR11" s="176">
        <v>8615300.9600000009</v>
      </c>
      <c r="AAS11" s="176">
        <v>11346580.289999999</v>
      </c>
      <c r="AAT11" s="176">
        <v>10833638.960000001</v>
      </c>
      <c r="AAU11" s="176">
        <v>16093817.780000001</v>
      </c>
      <c r="AAV11" s="176">
        <v>5920764.3200000003</v>
      </c>
      <c r="AAW11" s="176">
        <v>12598091.640000001</v>
      </c>
      <c r="AAX11" s="176">
        <v>34179061.009999998</v>
      </c>
      <c r="AAY11" s="176">
        <v>17581997.670000002</v>
      </c>
      <c r="AAZ11" s="176">
        <v>7561703.1799999997</v>
      </c>
      <c r="ABA11" s="176">
        <v>5612300.9500000002</v>
      </c>
      <c r="ABB11" s="176">
        <v>12518353.65</v>
      </c>
      <c r="ABC11" s="176">
        <v>3804163.61</v>
      </c>
      <c r="ABD11" s="176">
        <v>6405042.8399999999</v>
      </c>
      <c r="ABE11" s="176">
        <v>9459604.4700000007</v>
      </c>
      <c r="ABF11" s="176">
        <v>44286740.310000002</v>
      </c>
      <c r="ABG11" s="176">
        <v>52025241.769999996</v>
      </c>
      <c r="ABH11" s="176">
        <v>3219106.84</v>
      </c>
      <c r="ABI11" s="176">
        <v>7914637.5600000005</v>
      </c>
      <c r="ABJ11" s="176">
        <v>3367796.05</v>
      </c>
      <c r="ABK11" s="176">
        <v>3070436.6199999996</v>
      </c>
      <c r="ABL11" s="176">
        <v>7320508.9900000002</v>
      </c>
      <c r="ABM11" s="176">
        <v>52157046.810000002</v>
      </c>
      <c r="ABN11" s="176">
        <v>6315868.4100000001</v>
      </c>
      <c r="ABO11" s="176">
        <v>7983184.2300000004</v>
      </c>
      <c r="ABP11" s="176">
        <v>9208126.870000001</v>
      </c>
      <c r="ABQ11" s="176">
        <v>14789854.560000001</v>
      </c>
      <c r="ABR11" s="176">
        <v>10743018.66</v>
      </c>
      <c r="ABS11" s="176">
        <v>8185055.8300000001</v>
      </c>
      <c r="ABT11" s="176">
        <v>9569645.4400000013</v>
      </c>
      <c r="ABU11" s="176">
        <v>2403952.92</v>
      </c>
      <c r="ABV11" s="176">
        <v>73305666.849999994</v>
      </c>
      <c r="ABW11" s="176">
        <v>4887322.97</v>
      </c>
      <c r="ABX11" s="176">
        <v>10153397.300000001</v>
      </c>
      <c r="ABY11" s="176">
        <v>7499495.8999999994</v>
      </c>
      <c r="ABZ11" s="176">
        <v>4339571.6199999992</v>
      </c>
      <c r="ACA11" s="176">
        <v>102813903.81</v>
      </c>
      <c r="ACB11" s="176">
        <v>4035671.54</v>
      </c>
      <c r="ACC11" s="176">
        <v>6805946.1699999999</v>
      </c>
      <c r="ACD11" s="176">
        <v>9836869.5700000003</v>
      </c>
      <c r="ACE11" s="176">
        <v>8641978.879999999</v>
      </c>
      <c r="ACF11" s="176">
        <v>4430996.8699999992</v>
      </c>
      <c r="ACG11" s="176">
        <v>131278184.84</v>
      </c>
      <c r="ACH11" s="176">
        <v>2770951.27</v>
      </c>
      <c r="ACI11" s="176">
        <v>6392703.8500000006</v>
      </c>
      <c r="ACJ11" s="176">
        <v>18803924.600000001</v>
      </c>
      <c r="ACK11" s="176">
        <v>4000197.1900000004</v>
      </c>
      <c r="ACL11" s="176">
        <v>4368965.25</v>
      </c>
      <c r="ACM11" s="176">
        <v>4504921.66</v>
      </c>
      <c r="ACN11" s="176">
        <v>14485130.08</v>
      </c>
      <c r="ACO11" s="176">
        <v>32774667.369999997</v>
      </c>
      <c r="ACP11" s="176">
        <v>5024953.3000000007</v>
      </c>
      <c r="ACQ11" s="176">
        <v>6856885.1299999999</v>
      </c>
      <c r="ACR11" s="176">
        <v>12461520.449999999</v>
      </c>
      <c r="ACS11" s="176">
        <v>3378293.46</v>
      </c>
      <c r="ACT11" s="176">
        <v>25637966.199999999</v>
      </c>
      <c r="ACU11" s="176">
        <v>13541839.93</v>
      </c>
      <c r="ACV11" s="176">
        <v>7640467.2699999996</v>
      </c>
      <c r="ACW11" s="176">
        <v>5094255.26</v>
      </c>
      <c r="ACX11" s="176">
        <v>5081476.32</v>
      </c>
      <c r="ACY11" s="176">
        <v>4858022.6399999997</v>
      </c>
      <c r="ACZ11" s="176">
        <v>5732396</v>
      </c>
      <c r="ADA11" s="176">
        <v>8681843.3900000006</v>
      </c>
      <c r="ADB11" s="176">
        <v>1546071.72</v>
      </c>
      <c r="ADC11" s="176">
        <v>5573838.0800000001</v>
      </c>
      <c r="ADD11" s="176">
        <v>25111027.689999998</v>
      </c>
      <c r="ADE11" s="176">
        <v>35784603.849999994</v>
      </c>
      <c r="ADF11" s="176">
        <v>24834889.829999998</v>
      </c>
      <c r="ADG11" s="176">
        <v>10149834.539999999</v>
      </c>
      <c r="ADH11" s="176">
        <v>7055271.6500000004</v>
      </c>
      <c r="ADI11" s="176">
        <v>5473302.4000000004</v>
      </c>
      <c r="ADJ11" s="176">
        <v>14980193.5</v>
      </c>
      <c r="ADK11" s="176">
        <v>9357293.5199999996</v>
      </c>
      <c r="ADL11" s="176">
        <v>14012385.029999999</v>
      </c>
      <c r="ADM11" s="176">
        <v>252283816.39000002</v>
      </c>
      <c r="ADN11" s="176">
        <v>15606797.17</v>
      </c>
      <c r="ADO11" s="176">
        <v>14849635.369999997</v>
      </c>
      <c r="ADP11" s="176">
        <v>38404134.800000004</v>
      </c>
      <c r="ADQ11" s="176">
        <v>3612988.76</v>
      </c>
      <c r="ADR11" s="176">
        <v>5735335.6100000003</v>
      </c>
      <c r="ADS11" s="176">
        <v>7633035.0800000001</v>
      </c>
      <c r="ADT11" s="176">
        <v>3628082.6899999995</v>
      </c>
      <c r="ADU11" s="176">
        <v>352875439.34000003</v>
      </c>
      <c r="ADV11" s="176">
        <v>18833728.970000003</v>
      </c>
      <c r="ADW11" s="176">
        <v>20972386.859999999</v>
      </c>
      <c r="ADX11" s="176">
        <v>5377656.3300000001</v>
      </c>
      <c r="ADY11" s="176">
        <v>20254900.449999999</v>
      </c>
      <c r="ADZ11" s="176">
        <v>20756518.73</v>
      </c>
      <c r="AEA11" s="176">
        <v>6142778.4299999997</v>
      </c>
      <c r="AEB11" s="176">
        <v>6012751.6299999999</v>
      </c>
      <c r="AEC11" s="176">
        <v>11440208.780000001</v>
      </c>
      <c r="AED11" s="176">
        <v>5169906.41</v>
      </c>
      <c r="AEE11" s="176">
        <v>10123826.140000001</v>
      </c>
      <c r="AEF11" s="176">
        <v>11274944.57</v>
      </c>
      <c r="AEG11" s="176">
        <v>6669348.1100000003</v>
      </c>
      <c r="AEH11" s="176">
        <v>4664311.3599999994</v>
      </c>
      <c r="AEI11" s="176">
        <v>7321334.29</v>
      </c>
      <c r="AEJ11" s="176">
        <v>9890702.3300000001</v>
      </c>
      <c r="AEK11" s="176">
        <v>4923781.88</v>
      </c>
      <c r="AEL11" s="176">
        <v>14583829.51</v>
      </c>
      <c r="AEM11" s="176">
        <v>3802462.87</v>
      </c>
      <c r="AEN11" s="176">
        <v>8486479.7200000007</v>
      </c>
      <c r="AEO11" s="176">
        <v>188335555.31000003</v>
      </c>
      <c r="AEP11" s="176">
        <v>11726093.870000001</v>
      </c>
      <c r="AEQ11" s="176">
        <v>10164349.460000001</v>
      </c>
      <c r="AER11" s="176">
        <v>6548388.8600000003</v>
      </c>
      <c r="AES11" s="176">
        <v>6179399.8599999994</v>
      </c>
      <c r="AET11" s="176">
        <v>41549503.619999997</v>
      </c>
      <c r="AEU11" s="176">
        <v>4982368.209999999</v>
      </c>
      <c r="AEV11" s="176">
        <v>7380342.6100000003</v>
      </c>
      <c r="AEW11" s="176">
        <v>6817845.6999999993</v>
      </c>
      <c r="AEX11" s="176">
        <v>12137817.449999999</v>
      </c>
      <c r="AEY11" s="176">
        <v>58805859.710000001</v>
      </c>
      <c r="AEZ11" s="176">
        <v>39051872.449999996</v>
      </c>
      <c r="AFA11" s="176">
        <v>45271908.209999993</v>
      </c>
      <c r="AFB11" s="176">
        <v>10051630.15</v>
      </c>
      <c r="AFC11" s="176">
        <v>18501297</v>
      </c>
      <c r="AFD11" s="176">
        <v>13448323.83</v>
      </c>
      <c r="AFE11" s="176">
        <v>8970195.620000001</v>
      </c>
      <c r="AFF11" s="176">
        <v>12928319.859999999</v>
      </c>
      <c r="AFG11" s="176">
        <v>8380277.0700000003</v>
      </c>
      <c r="AFH11" s="176">
        <v>10416985.210000001</v>
      </c>
      <c r="AFI11" s="176">
        <v>8182960.8300000001</v>
      </c>
      <c r="AFJ11" s="176">
        <v>10394366.99</v>
      </c>
      <c r="AFK11" s="176">
        <v>14191700.91</v>
      </c>
      <c r="AFL11" s="176">
        <v>61997856.910000004</v>
      </c>
      <c r="AFM11" s="176">
        <v>20470615.18</v>
      </c>
      <c r="AFN11" s="176">
        <v>18884093.829999998</v>
      </c>
      <c r="AFO11" s="176">
        <v>12859906.25</v>
      </c>
      <c r="AFP11" s="176">
        <v>13189409.369999999</v>
      </c>
      <c r="AFQ11" s="176">
        <v>9018870.2800000012</v>
      </c>
      <c r="AFR11" s="176">
        <v>7921703.5499999998</v>
      </c>
      <c r="AFS11" s="176">
        <v>24742681.990000002</v>
      </c>
      <c r="AFT11" s="176">
        <v>29466385.960000001</v>
      </c>
      <c r="AFU11" s="176">
        <v>7496997.4800000004</v>
      </c>
      <c r="AFV11" s="176">
        <v>18396438.350000001</v>
      </c>
      <c r="AFW11" s="176">
        <v>8180621.5899999999</v>
      </c>
      <c r="AFX11" s="176">
        <v>69742609.929999992</v>
      </c>
      <c r="AFY11" s="176">
        <v>8489772.7800000012</v>
      </c>
      <c r="AFZ11" s="176">
        <v>4468181.49</v>
      </c>
      <c r="AGA11" s="176">
        <v>5464831.3700000001</v>
      </c>
      <c r="AGB11" s="176">
        <v>21934906.280000001</v>
      </c>
      <c r="AGC11" s="176">
        <v>6726369.1500000004</v>
      </c>
      <c r="AGD11" s="176">
        <v>4471407.33</v>
      </c>
      <c r="AGE11" s="176">
        <v>4222467.38</v>
      </c>
      <c r="AGF11" s="176">
        <v>4099517.5</v>
      </c>
      <c r="AGG11" s="176">
        <v>5731067.6200000001</v>
      </c>
      <c r="AGH11" s="176">
        <v>4470170.8</v>
      </c>
      <c r="AGI11" s="176">
        <v>313866669.93000007</v>
      </c>
      <c r="AGJ11" s="176">
        <v>24035855.050000001</v>
      </c>
      <c r="AGK11" s="176">
        <v>14245309.649999999</v>
      </c>
      <c r="AGL11" s="176">
        <v>9630196.3599999994</v>
      </c>
      <c r="AGM11" s="176">
        <v>18209799.460000001</v>
      </c>
      <c r="AGN11" s="176">
        <v>30194917.739999998</v>
      </c>
      <c r="AGO11" s="176">
        <v>8689000.1600000001</v>
      </c>
      <c r="AGP11" s="176">
        <v>8820923.1099999994</v>
      </c>
      <c r="AGQ11" s="176">
        <v>224754956.31000003</v>
      </c>
      <c r="AGR11" s="176">
        <v>130818303.92999999</v>
      </c>
      <c r="AGS11" s="176">
        <v>8995910.75</v>
      </c>
      <c r="AGT11" s="176">
        <v>22430054.359999999</v>
      </c>
      <c r="AGU11" s="176">
        <v>22267481.289999999</v>
      </c>
      <c r="AGV11" s="176">
        <v>21729449.439999998</v>
      </c>
      <c r="AGW11" s="176">
        <v>39100414.549999997</v>
      </c>
      <c r="AGX11" s="176">
        <v>15876426.810000001</v>
      </c>
      <c r="AGY11" s="176">
        <v>3576239.04</v>
      </c>
      <c r="AGZ11" s="176">
        <v>7007707.2199999997</v>
      </c>
      <c r="AHA11" s="176">
        <v>22046844.25</v>
      </c>
      <c r="AHB11" s="176">
        <v>6272781.9500000002</v>
      </c>
      <c r="AHC11" s="176">
        <v>10163523.569999998</v>
      </c>
      <c r="AHD11" s="176">
        <v>6990510.8600000003</v>
      </c>
      <c r="AHE11" s="176">
        <v>7082936.6399999997</v>
      </c>
      <c r="AHF11" s="176">
        <v>8500310.870000001</v>
      </c>
      <c r="AHG11" s="176">
        <v>5939566.8799999999</v>
      </c>
      <c r="AHH11" s="176">
        <v>33382574.530000001</v>
      </c>
      <c r="AHI11" s="176">
        <v>5895331.6200000001</v>
      </c>
      <c r="AHJ11" s="176">
        <v>6751569.6200000001</v>
      </c>
      <c r="AHK11" s="176">
        <v>8821362.7599999998</v>
      </c>
      <c r="AHL11" s="176">
        <v>16560475.290000001</v>
      </c>
      <c r="AHM11" s="176">
        <v>9081780.5199999996</v>
      </c>
      <c r="AHN11" s="176">
        <v>18880636.699999999</v>
      </c>
      <c r="AHO11" s="176">
        <v>19697016570.614025</v>
      </c>
      <c r="AHQ11" s="230">
        <v>354013613.06</v>
      </c>
    </row>
    <row r="12" spans="1:901" x14ac:dyDescent="0.2">
      <c r="A12" s="177" t="s">
        <v>1196</v>
      </c>
      <c r="B12" s="178" t="s">
        <v>1199</v>
      </c>
      <c r="C12" s="176">
        <v>844636009.37</v>
      </c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>
        <v>2990104803.9400001</v>
      </c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>
        <v>509575</v>
      </c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>
        <v>87303096.289999992</v>
      </c>
      <c r="BX12" s="176">
        <v>358893962.65999997</v>
      </c>
      <c r="BY12" s="176"/>
      <c r="BZ12" s="176"/>
      <c r="CA12" s="176"/>
      <c r="CB12" s="176"/>
      <c r="CC12" s="176"/>
      <c r="CD12" s="176"/>
      <c r="CE12" s="176"/>
      <c r="CF12" s="176">
        <v>1332159128.9300001</v>
      </c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176"/>
      <c r="DK12" s="176"/>
      <c r="DL12" s="176">
        <v>21368042.450000003</v>
      </c>
      <c r="DM12" s="176">
        <v>1753091.82</v>
      </c>
      <c r="DN12" s="176"/>
      <c r="DO12" s="176"/>
      <c r="DP12" s="176"/>
      <c r="DQ12" s="176"/>
      <c r="DR12" s="176"/>
      <c r="DS12" s="176"/>
      <c r="DT12" s="176"/>
      <c r="DU12" s="176">
        <v>602697469.08000004</v>
      </c>
      <c r="DV12" s="176"/>
      <c r="DW12" s="176"/>
      <c r="DX12" s="176"/>
      <c r="DY12" s="176"/>
      <c r="DZ12" s="176"/>
      <c r="EA12" s="176"/>
      <c r="EB12" s="176"/>
      <c r="EC12" s="176"/>
      <c r="ED12" s="176">
        <v>81275615.090000004</v>
      </c>
      <c r="EE12" s="176">
        <v>27167945.700000003</v>
      </c>
      <c r="EF12" s="176"/>
      <c r="EG12" s="176"/>
      <c r="EH12" s="176"/>
      <c r="EI12" s="176"/>
      <c r="EJ12" s="176"/>
      <c r="EK12" s="176"/>
      <c r="EL12" s="176"/>
      <c r="EM12" s="176">
        <v>498667014.31</v>
      </c>
      <c r="EN12" s="176"/>
      <c r="EO12" s="176"/>
      <c r="EP12" s="176"/>
      <c r="EQ12" s="176"/>
      <c r="ER12" s="176"/>
      <c r="ES12" s="176"/>
      <c r="ET12" s="176"/>
      <c r="EU12" s="176"/>
      <c r="EV12" s="176"/>
      <c r="EW12" s="176"/>
      <c r="EX12" s="176"/>
      <c r="EY12" s="176"/>
      <c r="EZ12" s="176"/>
      <c r="FA12" s="176"/>
      <c r="FB12" s="176"/>
      <c r="FC12" s="176"/>
      <c r="FD12" s="176"/>
      <c r="FE12" s="176"/>
      <c r="FF12" s="176"/>
      <c r="FG12" s="176"/>
      <c r="FH12" s="176">
        <v>215477074.33000001</v>
      </c>
      <c r="FI12" s="176"/>
      <c r="FJ12" s="176"/>
      <c r="FK12" s="176"/>
      <c r="FL12" s="176"/>
      <c r="FM12" s="176">
        <v>64826</v>
      </c>
      <c r="FN12" s="176"/>
      <c r="FO12" s="176"/>
      <c r="FP12" s="176"/>
      <c r="FQ12" s="176"/>
      <c r="FR12" s="176"/>
      <c r="FS12" s="176"/>
      <c r="FT12" s="176"/>
      <c r="FU12" s="176"/>
      <c r="FV12" s="176"/>
      <c r="FW12" s="176"/>
      <c r="FX12" s="176"/>
      <c r="FY12" s="176"/>
      <c r="FZ12" s="176"/>
      <c r="GA12" s="176"/>
      <c r="GB12" s="176"/>
      <c r="GC12" s="176"/>
      <c r="GD12" s="176">
        <v>3749018.86</v>
      </c>
      <c r="GE12" s="176"/>
      <c r="GF12" s="176"/>
      <c r="GG12" s="176"/>
      <c r="GH12" s="176"/>
      <c r="GI12" s="176">
        <v>114471.6</v>
      </c>
      <c r="GJ12" s="176"/>
      <c r="GK12" s="176"/>
      <c r="GL12" s="176"/>
      <c r="GM12" s="176"/>
      <c r="GN12" s="176"/>
      <c r="GO12" s="176"/>
      <c r="GP12" s="176">
        <v>915380</v>
      </c>
      <c r="GQ12" s="176"/>
      <c r="GR12" s="176"/>
      <c r="GS12" s="176"/>
      <c r="GT12" s="176"/>
      <c r="GU12" s="176"/>
      <c r="GV12" s="176"/>
      <c r="GW12" s="176"/>
      <c r="GX12" s="176"/>
      <c r="GY12" s="176"/>
      <c r="GZ12" s="176"/>
      <c r="HA12" s="176"/>
      <c r="HB12" s="176"/>
      <c r="HC12" s="176"/>
      <c r="HD12" s="176"/>
      <c r="HE12" s="176"/>
      <c r="HF12" s="176"/>
      <c r="HG12" s="176"/>
      <c r="HH12" s="176"/>
      <c r="HI12" s="176"/>
      <c r="HJ12" s="176"/>
      <c r="HK12" s="176"/>
      <c r="HL12" s="176"/>
      <c r="HM12" s="176"/>
      <c r="HN12" s="176"/>
      <c r="HO12" s="176"/>
      <c r="HP12" s="176"/>
      <c r="HQ12" s="176"/>
      <c r="HR12" s="176"/>
      <c r="HS12" s="176"/>
      <c r="HT12" s="176"/>
      <c r="HU12" s="176"/>
      <c r="HV12" s="176"/>
      <c r="HW12" s="176"/>
      <c r="HX12" s="176"/>
      <c r="HY12" s="176"/>
      <c r="HZ12" s="176"/>
      <c r="IA12" s="176"/>
      <c r="IB12" s="176"/>
      <c r="IC12" s="176"/>
      <c r="ID12" s="176"/>
      <c r="IE12" s="176"/>
      <c r="IF12" s="176"/>
      <c r="IG12" s="176"/>
      <c r="IH12" s="176">
        <v>129608234.92</v>
      </c>
      <c r="II12" s="176"/>
      <c r="IJ12" s="176"/>
      <c r="IK12" s="176"/>
      <c r="IL12" s="176"/>
      <c r="IM12" s="176"/>
      <c r="IN12" s="176"/>
      <c r="IO12" s="176"/>
      <c r="IP12" s="176"/>
      <c r="IQ12" s="176"/>
      <c r="IR12" s="176"/>
      <c r="IS12" s="176"/>
      <c r="IT12" s="176"/>
      <c r="IU12" s="176"/>
      <c r="IV12" s="176"/>
      <c r="IW12" s="176"/>
      <c r="IX12" s="176"/>
      <c r="IY12" s="176"/>
      <c r="IZ12" s="176"/>
      <c r="JA12" s="176"/>
      <c r="JB12" s="176"/>
      <c r="JC12" s="176"/>
      <c r="JD12" s="176">
        <v>418303120.56999999</v>
      </c>
      <c r="JE12" s="176"/>
      <c r="JF12" s="176"/>
      <c r="JG12" s="176"/>
      <c r="JH12" s="176"/>
      <c r="JI12" s="176"/>
      <c r="JJ12" s="176">
        <v>1287257</v>
      </c>
      <c r="JK12" s="176"/>
      <c r="JL12" s="176"/>
      <c r="JM12" s="176"/>
      <c r="JN12" s="176"/>
      <c r="JO12" s="176"/>
      <c r="JP12" s="176"/>
      <c r="JQ12" s="176"/>
      <c r="JR12" s="176"/>
      <c r="JS12" s="176"/>
      <c r="JT12" s="176"/>
      <c r="JU12" s="176"/>
      <c r="JV12" s="176"/>
      <c r="JW12" s="176"/>
      <c r="JX12" s="176"/>
      <c r="JY12" s="176">
        <v>168139825.93000001</v>
      </c>
      <c r="JZ12" s="176"/>
      <c r="KA12" s="176"/>
      <c r="KB12" s="176"/>
      <c r="KC12" s="176"/>
      <c r="KD12" s="176"/>
      <c r="KE12" s="176"/>
      <c r="KF12" s="176"/>
      <c r="KG12" s="176"/>
      <c r="KH12" s="176"/>
      <c r="KI12" s="176"/>
      <c r="KJ12" s="176"/>
      <c r="KK12" s="176"/>
      <c r="KL12" s="176"/>
      <c r="KM12" s="176"/>
      <c r="KN12" s="176">
        <v>5761043.71</v>
      </c>
      <c r="KO12" s="176"/>
      <c r="KP12" s="176"/>
      <c r="KQ12" s="176">
        <v>866650</v>
      </c>
      <c r="KR12" s="176">
        <v>963250</v>
      </c>
      <c r="KS12" s="176"/>
      <c r="KT12" s="176"/>
      <c r="KU12" s="176">
        <v>1175050</v>
      </c>
      <c r="KV12" s="176"/>
      <c r="KW12" s="176">
        <v>55000000</v>
      </c>
      <c r="KX12" s="176"/>
      <c r="KY12" s="176"/>
      <c r="KZ12" s="176"/>
      <c r="LA12" s="176"/>
      <c r="LB12" s="176"/>
      <c r="LC12" s="176"/>
      <c r="LD12" s="176"/>
      <c r="LE12" s="176"/>
      <c r="LF12" s="176"/>
      <c r="LG12" s="176"/>
      <c r="LH12" s="176"/>
      <c r="LI12" s="176"/>
      <c r="LJ12" s="176"/>
      <c r="LK12" s="176"/>
      <c r="LL12" s="176"/>
      <c r="LM12" s="176"/>
      <c r="LN12" s="176"/>
      <c r="LO12" s="176">
        <v>136447.20000000001</v>
      </c>
      <c r="LP12" s="176"/>
      <c r="LQ12" s="176"/>
      <c r="LR12" s="176"/>
      <c r="LS12" s="176"/>
      <c r="LT12" s="176">
        <v>16596956</v>
      </c>
      <c r="LU12" s="176">
        <v>14022.41</v>
      </c>
      <c r="LV12" s="176"/>
      <c r="LW12" s="176"/>
      <c r="LX12" s="176"/>
      <c r="LY12" s="176"/>
      <c r="LZ12" s="176"/>
      <c r="MA12" s="176"/>
      <c r="MB12" s="176"/>
      <c r="MC12" s="176"/>
      <c r="MD12" s="176"/>
      <c r="ME12" s="176">
        <v>31781577.559999999</v>
      </c>
      <c r="MF12" s="176"/>
      <c r="MG12" s="176"/>
      <c r="MH12" s="176"/>
      <c r="MI12" s="176"/>
      <c r="MJ12" s="176"/>
      <c r="MK12" s="176"/>
      <c r="ML12" s="176"/>
      <c r="MM12" s="176"/>
      <c r="MN12" s="176"/>
      <c r="MO12" s="176"/>
      <c r="MP12" s="176"/>
      <c r="MQ12" s="176">
        <v>496921563.14999998</v>
      </c>
      <c r="MR12" s="176"/>
      <c r="MS12" s="176"/>
      <c r="MT12" s="176"/>
      <c r="MU12" s="176"/>
      <c r="MV12" s="176"/>
      <c r="MW12" s="176"/>
      <c r="MX12" s="176"/>
      <c r="MY12" s="176"/>
      <c r="MZ12" s="176"/>
      <c r="NA12" s="176"/>
      <c r="NB12" s="176">
        <v>1136284144.8699999</v>
      </c>
      <c r="NC12" s="176"/>
      <c r="ND12" s="176"/>
      <c r="NE12" s="176"/>
      <c r="NF12" s="176"/>
      <c r="NG12" s="176"/>
      <c r="NH12" s="176"/>
      <c r="NI12" s="176"/>
      <c r="NJ12" s="176"/>
      <c r="NK12" s="176"/>
      <c r="NL12" s="176"/>
      <c r="NM12" s="176"/>
      <c r="NN12" s="176"/>
      <c r="NO12" s="176"/>
      <c r="NP12" s="176"/>
      <c r="NQ12" s="176"/>
      <c r="NR12" s="176"/>
      <c r="NS12" s="176"/>
      <c r="NT12" s="176"/>
      <c r="NU12" s="176">
        <v>845259289.00999999</v>
      </c>
      <c r="NV12" s="176"/>
      <c r="NW12" s="176"/>
      <c r="NX12" s="176"/>
      <c r="NY12" s="176"/>
      <c r="NZ12" s="176"/>
      <c r="OA12" s="176"/>
      <c r="OB12" s="176"/>
      <c r="OC12" s="176"/>
      <c r="OD12" s="176"/>
      <c r="OE12" s="176"/>
      <c r="OF12" s="176"/>
      <c r="OG12" s="176"/>
      <c r="OH12" s="176"/>
      <c r="OI12" s="176"/>
      <c r="OJ12" s="176"/>
      <c r="OK12" s="176"/>
      <c r="OL12" s="176"/>
      <c r="OM12" s="176"/>
      <c r="ON12" s="176"/>
      <c r="OO12" s="176"/>
      <c r="OP12" s="176"/>
      <c r="OQ12" s="176">
        <v>145000</v>
      </c>
      <c r="OR12" s="176"/>
      <c r="OS12" s="176"/>
      <c r="OT12" s="176"/>
      <c r="OU12" s="176"/>
      <c r="OV12" s="176"/>
      <c r="OW12" s="176"/>
      <c r="OX12" s="176"/>
      <c r="OY12" s="176"/>
      <c r="OZ12" s="176">
        <v>0</v>
      </c>
      <c r="PA12" s="176"/>
      <c r="PB12" s="176"/>
      <c r="PC12" s="176"/>
      <c r="PD12" s="176"/>
      <c r="PE12" s="176"/>
      <c r="PF12" s="176"/>
      <c r="PG12" s="176"/>
      <c r="PH12" s="176"/>
      <c r="PI12" s="176"/>
      <c r="PJ12" s="176"/>
      <c r="PK12" s="176"/>
      <c r="PL12" s="176"/>
      <c r="PM12" s="176"/>
      <c r="PN12" s="176"/>
      <c r="PO12" s="176"/>
      <c r="PP12" s="176"/>
      <c r="PQ12" s="176"/>
      <c r="PR12" s="176"/>
      <c r="PS12" s="176"/>
      <c r="PT12" s="176"/>
      <c r="PU12" s="176"/>
      <c r="PV12" s="176"/>
      <c r="PW12" s="176"/>
      <c r="PX12" s="176"/>
      <c r="PY12" s="176"/>
      <c r="PZ12" s="176"/>
      <c r="QA12" s="176"/>
      <c r="QB12" s="176"/>
      <c r="QC12" s="176"/>
      <c r="QD12" s="176">
        <v>660100</v>
      </c>
      <c r="QE12" s="176"/>
      <c r="QF12" s="176"/>
      <c r="QG12" s="176"/>
      <c r="QH12" s="176"/>
      <c r="QI12" s="176"/>
      <c r="QJ12" s="176"/>
      <c r="QK12" s="176"/>
      <c r="QL12" s="176">
        <v>50623</v>
      </c>
      <c r="QM12" s="176"/>
      <c r="QN12" s="176"/>
      <c r="QO12" s="176"/>
      <c r="QP12" s="176"/>
      <c r="QQ12" s="176"/>
      <c r="QR12" s="176"/>
      <c r="QS12" s="176"/>
      <c r="QT12" s="176"/>
      <c r="QU12" s="176"/>
      <c r="QV12" s="176"/>
      <c r="QW12" s="176">
        <v>126500</v>
      </c>
      <c r="QX12" s="176"/>
      <c r="QY12" s="176"/>
      <c r="QZ12" s="176"/>
      <c r="RA12" s="176"/>
      <c r="RB12" s="176"/>
      <c r="RC12" s="176"/>
      <c r="RD12" s="176"/>
      <c r="RE12" s="176"/>
      <c r="RF12" s="176"/>
      <c r="RG12" s="176"/>
      <c r="RH12" s="176"/>
      <c r="RI12" s="176"/>
      <c r="RJ12" s="176"/>
      <c r="RK12" s="176"/>
      <c r="RL12" s="176"/>
      <c r="RM12" s="176"/>
      <c r="RN12" s="176"/>
      <c r="RO12" s="176"/>
      <c r="RP12" s="176"/>
      <c r="RQ12" s="176"/>
      <c r="RR12" s="176"/>
      <c r="RS12" s="176"/>
      <c r="RT12" s="176"/>
      <c r="RU12" s="176"/>
      <c r="RV12" s="176"/>
      <c r="RW12" s="176"/>
      <c r="RX12" s="176"/>
      <c r="RY12" s="176">
        <v>27440</v>
      </c>
      <c r="RZ12" s="176"/>
      <c r="SA12" s="176"/>
      <c r="SB12" s="176"/>
      <c r="SC12" s="176"/>
      <c r="SD12" s="176"/>
      <c r="SE12" s="176"/>
      <c r="SF12" s="176"/>
      <c r="SG12" s="176"/>
      <c r="SH12" s="176"/>
      <c r="SI12" s="176"/>
      <c r="SJ12" s="176"/>
      <c r="SK12" s="176"/>
      <c r="SL12" s="176"/>
      <c r="SM12" s="176">
        <v>5073328.4000000004</v>
      </c>
      <c r="SN12" s="176"/>
      <c r="SO12" s="176"/>
      <c r="SP12" s="176"/>
      <c r="SQ12" s="176"/>
      <c r="SR12" s="176"/>
      <c r="SS12" s="176"/>
      <c r="ST12" s="176"/>
      <c r="SU12" s="176"/>
      <c r="SV12" s="176"/>
      <c r="SW12" s="176"/>
      <c r="SX12" s="176"/>
      <c r="SY12" s="176"/>
      <c r="SZ12" s="176"/>
      <c r="TA12" s="176"/>
      <c r="TB12" s="176"/>
      <c r="TC12" s="176"/>
      <c r="TD12" s="176"/>
      <c r="TE12" s="176"/>
      <c r="TF12" s="176"/>
      <c r="TG12" s="176"/>
      <c r="TH12" s="176"/>
      <c r="TI12" s="176"/>
      <c r="TJ12" s="176"/>
      <c r="TK12" s="176"/>
      <c r="TL12" s="176"/>
      <c r="TM12" s="176"/>
      <c r="TN12" s="176"/>
      <c r="TO12" s="176"/>
      <c r="TP12" s="176"/>
      <c r="TQ12" s="176"/>
      <c r="TR12" s="176"/>
      <c r="TS12" s="176"/>
      <c r="TT12" s="176"/>
      <c r="TU12" s="176"/>
      <c r="TV12" s="176"/>
      <c r="TW12" s="176"/>
      <c r="TX12" s="176"/>
      <c r="TY12" s="176"/>
      <c r="TZ12" s="176"/>
      <c r="UA12" s="176"/>
      <c r="UB12" s="176"/>
      <c r="UC12" s="176"/>
      <c r="UD12" s="176"/>
      <c r="UE12" s="176"/>
      <c r="UF12" s="176"/>
      <c r="UG12" s="176"/>
      <c r="UH12" s="176">
        <v>77000</v>
      </c>
      <c r="UI12" s="176"/>
      <c r="UJ12" s="176"/>
      <c r="UK12" s="176"/>
      <c r="UL12" s="176"/>
      <c r="UM12" s="176"/>
      <c r="UN12" s="176">
        <v>5950114.0999999996</v>
      </c>
      <c r="UO12" s="176"/>
      <c r="UP12" s="176"/>
      <c r="UQ12" s="176"/>
      <c r="UR12" s="176"/>
      <c r="US12" s="176"/>
      <c r="UT12" s="176"/>
      <c r="UU12" s="176"/>
      <c r="UV12" s="176"/>
      <c r="UW12" s="176"/>
      <c r="UX12" s="176"/>
      <c r="UY12" s="176"/>
      <c r="UZ12" s="176"/>
      <c r="VA12" s="176"/>
      <c r="VB12" s="176"/>
      <c r="VC12" s="176"/>
      <c r="VD12" s="176"/>
      <c r="VE12" s="176"/>
      <c r="VF12" s="176"/>
      <c r="VG12" s="176"/>
      <c r="VH12" s="176"/>
      <c r="VI12" s="176"/>
      <c r="VJ12" s="176">
        <v>15004006.23</v>
      </c>
      <c r="VK12" s="176"/>
      <c r="VL12" s="176"/>
      <c r="VM12" s="176"/>
      <c r="VN12" s="176"/>
      <c r="VO12" s="176"/>
      <c r="VP12" s="176"/>
      <c r="VQ12" s="176"/>
      <c r="VR12" s="176"/>
      <c r="VS12" s="176"/>
      <c r="VT12" s="176"/>
      <c r="VU12" s="176"/>
      <c r="VV12" s="176"/>
      <c r="VW12" s="176"/>
      <c r="VX12" s="176"/>
      <c r="VY12" s="176">
        <v>36130500</v>
      </c>
      <c r="VZ12" s="176"/>
      <c r="WA12" s="176"/>
      <c r="WB12" s="176"/>
      <c r="WC12" s="176"/>
      <c r="WD12" s="176"/>
      <c r="WE12" s="176"/>
      <c r="WF12" s="176"/>
      <c r="WG12" s="176"/>
      <c r="WH12" s="176"/>
      <c r="WI12" s="176"/>
      <c r="WJ12" s="176"/>
      <c r="WK12" s="176"/>
      <c r="WL12" s="176"/>
      <c r="WM12" s="176"/>
      <c r="WN12" s="176"/>
      <c r="WO12" s="176"/>
      <c r="WP12" s="176"/>
      <c r="WQ12" s="176"/>
      <c r="WR12" s="176"/>
      <c r="WS12" s="176"/>
      <c r="WT12" s="176"/>
      <c r="WU12" s="176"/>
      <c r="WV12" s="176"/>
      <c r="WW12" s="176"/>
      <c r="WX12" s="176"/>
      <c r="WY12" s="176"/>
      <c r="WZ12" s="176"/>
      <c r="XA12" s="176"/>
      <c r="XB12" s="176"/>
      <c r="XC12" s="176"/>
      <c r="XD12" s="176"/>
      <c r="XE12" s="176"/>
      <c r="XF12" s="176"/>
      <c r="XG12" s="176"/>
      <c r="XH12" s="176"/>
      <c r="XI12" s="176"/>
      <c r="XJ12" s="176"/>
      <c r="XK12" s="176"/>
      <c r="XL12" s="176"/>
      <c r="XM12" s="176"/>
      <c r="XN12" s="176"/>
      <c r="XO12" s="176"/>
      <c r="XP12" s="176"/>
      <c r="XQ12" s="176"/>
      <c r="XR12" s="176"/>
      <c r="XS12" s="176"/>
      <c r="XT12" s="176"/>
      <c r="XU12" s="176"/>
      <c r="XV12" s="176"/>
      <c r="XW12" s="176"/>
      <c r="XX12" s="176"/>
      <c r="XY12" s="176"/>
      <c r="XZ12" s="176"/>
      <c r="YA12" s="176"/>
      <c r="YB12" s="176"/>
      <c r="YC12" s="176"/>
      <c r="YD12" s="176"/>
      <c r="YE12" s="176"/>
      <c r="YF12" s="176"/>
      <c r="YG12" s="176"/>
      <c r="YH12" s="176"/>
      <c r="YI12" s="176"/>
      <c r="YJ12" s="176"/>
      <c r="YK12" s="176"/>
      <c r="YL12" s="176"/>
      <c r="YM12" s="176"/>
      <c r="YN12" s="176"/>
      <c r="YO12" s="176"/>
      <c r="YP12" s="176"/>
      <c r="YQ12" s="176"/>
      <c r="YR12" s="176"/>
      <c r="YS12" s="176"/>
      <c r="YT12" s="176">
        <v>130025834.44</v>
      </c>
      <c r="YU12" s="176"/>
      <c r="YV12" s="176"/>
      <c r="YW12" s="176"/>
      <c r="YX12" s="176"/>
      <c r="YY12" s="176"/>
      <c r="YZ12" s="176"/>
      <c r="ZA12" s="176">
        <v>275516.69</v>
      </c>
      <c r="ZB12" s="176"/>
      <c r="ZC12" s="176"/>
      <c r="ZD12" s="176"/>
      <c r="ZE12" s="176"/>
      <c r="ZF12" s="176"/>
      <c r="ZG12" s="176"/>
      <c r="ZH12" s="176"/>
      <c r="ZI12" s="176"/>
      <c r="ZJ12" s="176">
        <v>19370712.329999998</v>
      </c>
      <c r="ZK12" s="176"/>
      <c r="ZL12" s="176"/>
      <c r="ZM12" s="176"/>
      <c r="ZN12" s="176"/>
      <c r="ZO12" s="176"/>
      <c r="ZP12" s="176"/>
      <c r="ZQ12" s="176"/>
      <c r="ZR12" s="176"/>
      <c r="ZS12" s="176"/>
      <c r="ZT12" s="176"/>
      <c r="ZU12" s="176"/>
      <c r="ZV12" s="176"/>
      <c r="ZW12" s="176"/>
      <c r="ZX12" s="176"/>
      <c r="ZY12" s="176"/>
      <c r="ZZ12" s="176"/>
      <c r="AAA12" s="176"/>
      <c r="AAB12" s="176"/>
      <c r="AAC12" s="176"/>
      <c r="AAD12" s="176"/>
      <c r="AAE12" s="176"/>
      <c r="AAF12" s="176"/>
      <c r="AAG12" s="176"/>
      <c r="AAH12" s="176"/>
      <c r="AAI12" s="176"/>
      <c r="AAJ12" s="176"/>
      <c r="AAK12" s="176"/>
      <c r="AAL12" s="176"/>
      <c r="AAM12" s="176">
        <v>38514000</v>
      </c>
      <c r="AAN12" s="176"/>
      <c r="AAO12" s="176"/>
      <c r="AAP12" s="176"/>
      <c r="AAQ12" s="176"/>
      <c r="AAR12" s="176"/>
      <c r="AAS12" s="176"/>
      <c r="AAT12" s="176"/>
      <c r="AAU12" s="176"/>
      <c r="AAV12" s="176"/>
      <c r="AAW12" s="176"/>
      <c r="AAX12" s="176"/>
      <c r="AAY12" s="176">
        <v>57900</v>
      </c>
      <c r="AAZ12" s="176"/>
      <c r="ABA12" s="176"/>
      <c r="ABB12" s="176"/>
      <c r="ABC12" s="176"/>
      <c r="ABD12" s="176">
        <v>50000</v>
      </c>
      <c r="ABE12" s="176"/>
      <c r="ABF12" s="176"/>
      <c r="ABG12" s="176"/>
      <c r="ABH12" s="176"/>
      <c r="ABI12" s="176"/>
      <c r="ABJ12" s="176"/>
      <c r="ABK12" s="176"/>
      <c r="ABL12" s="176"/>
      <c r="ABM12" s="176"/>
      <c r="ABN12" s="176"/>
      <c r="ABO12" s="176"/>
      <c r="ABP12" s="176"/>
      <c r="ABQ12" s="176"/>
      <c r="ABR12" s="176"/>
      <c r="ABS12" s="176"/>
      <c r="ABT12" s="176"/>
      <c r="ABU12" s="176"/>
      <c r="ABV12" s="176"/>
      <c r="ABW12" s="176"/>
      <c r="ABX12" s="176"/>
      <c r="ABY12" s="176"/>
      <c r="ABZ12" s="176"/>
      <c r="ACA12" s="176"/>
      <c r="ACB12" s="176"/>
      <c r="ACC12" s="176"/>
      <c r="ACD12" s="176"/>
      <c r="ACE12" s="176"/>
      <c r="ACF12" s="176"/>
      <c r="ACG12" s="176">
        <v>12834000</v>
      </c>
      <c r="ACH12" s="176"/>
      <c r="ACI12" s="176"/>
      <c r="ACJ12" s="176"/>
      <c r="ACK12" s="176"/>
      <c r="ACL12" s="176"/>
      <c r="ACM12" s="176"/>
      <c r="ACN12" s="176"/>
      <c r="ACO12" s="176"/>
      <c r="ACP12" s="176"/>
      <c r="ACQ12" s="176"/>
      <c r="ACR12" s="176"/>
      <c r="ACS12" s="176"/>
      <c r="ACT12" s="176"/>
      <c r="ACU12" s="176"/>
      <c r="ACV12" s="176"/>
      <c r="ACW12" s="176"/>
      <c r="ACX12" s="176"/>
      <c r="ACY12" s="176"/>
      <c r="ACZ12" s="176">
        <v>1800000</v>
      </c>
      <c r="ADA12" s="176"/>
      <c r="ADB12" s="176"/>
      <c r="ADC12" s="176"/>
      <c r="ADD12" s="176"/>
      <c r="ADE12" s="176">
        <v>19002204.030000001</v>
      </c>
      <c r="ADF12" s="176"/>
      <c r="ADG12" s="176"/>
      <c r="ADH12" s="176"/>
      <c r="ADI12" s="176"/>
      <c r="ADJ12" s="176"/>
      <c r="ADK12" s="176"/>
      <c r="ADL12" s="176"/>
      <c r="ADM12" s="176">
        <v>47025147.07</v>
      </c>
      <c r="ADN12" s="176"/>
      <c r="ADO12" s="176"/>
      <c r="ADP12" s="176">
        <v>44637181.159999996</v>
      </c>
      <c r="ADQ12" s="176"/>
      <c r="ADR12" s="176"/>
      <c r="ADS12" s="176"/>
      <c r="ADT12" s="176"/>
      <c r="ADU12" s="176"/>
      <c r="ADV12" s="176"/>
      <c r="ADW12" s="176"/>
      <c r="ADX12" s="176"/>
      <c r="ADY12" s="176"/>
      <c r="ADZ12" s="176"/>
      <c r="AEA12" s="176"/>
      <c r="AEB12" s="176"/>
      <c r="AEC12" s="176"/>
      <c r="AED12" s="176"/>
      <c r="AEE12" s="176"/>
      <c r="AEF12" s="176"/>
      <c r="AEG12" s="176"/>
      <c r="AEH12" s="176"/>
      <c r="AEI12" s="176"/>
      <c r="AEJ12" s="176"/>
      <c r="AEK12" s="176"/>
      <c r="AEL12" s="176"/>
      <c r="AEM12" s="176"/>
      <c r="AEN12" s="176"/>
      <c r="AEO12" s="176">
        <v>20286000</v>
      </c>
      <c r="AEP12" s="176"/>
      <c r="AEQ12" s="176"/>
      <c r="AER12" s="176"/>
      <c r="AES12" s="176"/>
      <c r="AET12" s="176"/>
      <c r="AEU12" s="176"/>
      <c r="AEV12" s="176"/>
      <c r="AEW12" s="176"/>
      <c r="AEX12" s="176"/>
      <c r="AEY12" s="176"/>
      <c r="AEZ12" s="176"/>
      <c r="AFA12" s="176"/>
      <c r="AFB12" s="176"/>
      <c r="AFC12" s="176"/>
      <c r="AFD12" s="176"/>
      <c r="AFE12" s="176"/>
      <c r="AFF12" s="176"/>
      <c r="AFG12" s="176"/>
      <c r="AFH12" s="176"/>
      <c r="AFI12" s="176"/>
      <c r="AFJ12" s="176"/>
      <c r="AFK12" s="176"/>
      <c r="AFL12" s="176">
        <v>695466</v>
      </c>
      <c r="AFM12" s="176"/>
      <c r="AFN12" s="176"/>
      <c r="AFO12" s="176"/>
      <c r="AFP12" s="176"/>
      <c r="AFQ12" s="176"/>
      <c r="AFR12" s="176"/>
      <c r="AFS12" s="176"/>
      <c r="AFT12" s="176"/>
      <c r="AFU12" s="176"/>
      <c r="AFV12" s="176"/>
      <c r="AFW12" s="176"/>
      <c r="AFX12" s="176">
        <v>4695970.33</v>
      </c>
      <c r="AFY12" s="176"/>
      <c r="AFZ12" s="176"/>
      <c r="AGA12" s="176"/>
      <c r="AGB12" s="176"/>
      <c r="AGC12" s="176"/>
      <c r="AGD12" s="176"/>
      <c r="AGE12" s="176"/>
      <c r="AGF12" s="176"/>
      <c r="AGG12" s="176"/>
      <c r="AGH12" s="176"/>
      <c r="AGI12" s="176">
        <v>14004538.57</v>
      </c>
      <c r="AGJ12" s="176"/>
      <c r="AGK12" s="176"/>
      <c r="AGL12" s="176"/>
      <c r="AGM12" s="176"/>
      <c r="AGN12" s="176"/>
      <c r="AGO12" s="176"/>
      <c r="AGP12" s="176"/>
      <c r="AGQ12" s="176">
        <v>33957000</v>
      </c>
      <c r="AGR12" s="176">
        <v>20874000</v>
      </c>
      <c r="AGS12" s="176"/>
      <c r="AGT12" s="176"/>
      <c r="AGU12" s="176"/>
      <c r="AGV12" s="176"/>
      <c r="AGW12" s="176"/>
      <c r="AGX12" s="176"/>
      <c r="AGY12" s="176"/>
      <c r="AGZ12" s="176"/>
      <c r="AHA12" s="176"/>
      <c r="AHB12" s="176"/>
      <c r="AHC12" s="176"/>
      <c r="AHD12" s="176"/>
      <c r="AHE12" s="176"/>
      <c r="AHF12" s="176"/>
      <c r="AHG12" s="176"/>
      <c r="AHH12" s="176"/>
      <c r="AHI12" s="176"/>
      <c r="AHJ12" s="176"/>
      <c r="AHK12" s="176"/>
      <c r="AHL12" s="176"/>
      <c r="AHM12" s="176"/>
      <c r="AHN12" s="176"/>
      <c r="AHO12" s="176">
        <v>10846305040.110001</v>
      </c>
      <c r="AHQ12" s="230">
        <v>496174514.16000003</v>
      </c>
    </row>
    <row r="13" spans="1:901" s="178" customFormat="1" ht="16.899999999999999" customHeight="1" x14ac:dyDescent="0.2">
      <c r="A13" s="174" t="s">
        <v>18</v>
      </c>
      <c r="B13" s="175" t="s">
        <v>653</v>
      </c>
      <c r="C13" s="179">
        <v>223542694.58000001</v>
      </c>
      <c r="D13" s="179">
        <v>13588772.960000001</v>
      </c>
      <c r="E13" s="179">
        <v>1479660.02</v>
      </c>
      <c r="F13" s="179">
        <v>4435281.3899999997</v>
      </c>
      <c r="G13" s="179">
        <v>1949231.34</v>
      </c>
      <c r="H13" s="179">
        <v>3990192.49</v>
      </c>
      <c r="I13" s="179">
        <v>638276.65</v>
      </c>
      <c r="J13" s="179">
        <v>90475394.519999996</v>
      </c>
      <c r="K13" s="179">
        <v>9084740.870000001</v>
      </c>
      <c r="L13" s="179">
        <v>1921152.75</v>
      </c>
      <c r="M13" s="179">
        <v>6194785.7600000007</v>
      </c>
      <c r="N13" s="179">
        <v>2224385.1</v>
      </c>
      <c r="O13" s="179">
        <v>94845104.829999998</v>
      </c>
      <c r="P13" s="179">
        <v>5637218.5899999999</v>
      </c>
      <c r="Q13" s="179">
        <v>4324129.74</v>
      </c>
      <c r="R13" s="179">
        <v>1243237.3400000001</v>
      </c>
      <c r="S13" s="179">
        <v>2750574.34</v>
      </c>
      <c r="T13" s="179">
        <v>2347440.14</v>
      </c>
      <c r="U13" s="179">
        <v>1268524.8999999999</v>
      </c>
      <c r="V13" s="179">
        <v>4612147.29</v>
      </c>
      <c r="W13" s="179">
        <v>1769480.49</v>
      </c>
      <c r="X13" s="179">
        <v>1201230.8</v>
      </c>
      <c r="Y13" s="179">
        <v>2134014.83</v>
      </c>
      <c r="Z13" s="179">
        <v>604434.02</v>
      </c>
      <c r="AA13" s="179">
        <v>125056394.8</v>
      </c>
      <c r="AB13" s="179">
        <v>6352079.3600000003</v>
      </c>
      <c r="AC13" s="179">
        <v>6606349.4900000002</v>
      </c>
      <c r="AD13" s="179">
        <v>2494293</v>
      </c>
      <c r="AE13" s="179">
        <v>11164073.370000001</v>
      </c>
      <c r="AF13" s="179">
        <v>3663855.66</v>
      </c>
      <c r="AG13" s="179">
        <v>6472218.1500000004</v>
      </c>
      <c r="AH13" s="179">
        <v>5489736.3899999997</v>
      </c>
      <c r="AI13" s="179">
        <v>4357779.55</v>
      </c>
      <c r="AJ13" s="179">
        <v>3088616.02</v>
      </c>
      <c r="AK13" s="179">
        <v>1725820.13</v>
      </c>
      <c r="AL13" s="179">
        <v>3125165.81</v>
      </c>
      <c r="AM13" s="179">
        <v>9795486.5899999999</v>
      </c>
      <c r="AN13" s="179">
        <v>6794733.0800000001</v>
      </c>
      <c r="AO13" s="179">
        <v>3258046.24</v>
      </c>
      <c r="AP13" s="179">
        <v>39390347.140000001</v>
      </c>
      <c r="AQ13" s="179">
        <v>9830712.4299999997</v>
      </c>
      <c r="AR13" s="179">
        <v>837110.84</v>
      </c>
      <c r="AS13" s="179">
        <v>61426484.910000004</v>
      </c>
      <c r="AT13" s="179">
        <v>3479474.96</v>
      </c>
      <c r="AU13" s="179">
        <v>4658202.0600000005</v>
      </c>
      <c r="AV13" s="179">
        <v>5418513.1399999997</v>
      </c>
      <c r="AW13" s="179">
        <v>2588130.87</v>
      </c>
      <c r="AX13" s="179">
        <v>2499265.38</v>
      </c>
      <c r="AY13" s="179">
        <v>1060414.1399999999</v>
      </c>
      <c r="AZ13" s="179">
        <v>1730644.43</v>
      </c>
      <c r="BA13" s="179">
        <v>4197969.34</v>
      </c>
      <c r="BB13" s="179">
        <v>1101954.79</v>
      </c>
      <c r="BC13" s="179">
        <v>36978728.799999997</v>
      </c>
      <c r="BD13" s="179">
        <v>5262564.5999999996</v>
      </c>
      <c r="BE13" s="179">
        <v>2122792.2000000002</v>
      </c>
      <c r="BF13" s="179">
        <v>4229014.78</v>
      </c>
      <c r="BG13" s="179">
        <v>1043830.14</v>
      </c>
      <c r="BH13" s="179">
        <v>93598018.590000004</v>
      </c>
      <c r="BI13" s="179">
        <v>2682650</v>
      </c>
      <c r="BJ13" s="179">
        <v>1271523.25</v>
      </c>
      <c r="BK13" s="179">
        <v>2293710.6800000002</v>
      </c>
      <c r="BL13" s="179">
        <v>2897768.35</v>
      </c>
      <c r="BM13" s="179">
        <v>4207128.88</v>
      </c>
      <c r="BN13" s="179">
        <v>2188986.17</v>
      </c>
      <c r="BO13" s="179">
        <v>1981805.73</v>
      </c>
      <c r="BP13" s="179">
        <v>1669900.14</v>
      </c>
      <c r="BQ13" s="179">
        <v>1200716.52</v>
      </c>
      <c r="BR13" s="179">
        <v>2662890.63</v>
      </c>
      <c r="BS13" s="179">
        <v>1297000</v>
      </c>
      <c r="BT13" s="179">
        <v>6307618.71</v>
      </c>
      <c r="BU13" s="179">
        <v>1375000</v>
      </c>
      <c r="BV13" s="179">
        <v>1008801.28</v>
      </c>
      <c r="BW13" s="179">
        <v>37046617.850000001</v>
      </c>
      <c r="BX13" s="179">
        <v>37406712.090000004</v>
      </c>
      <c r="BY13" s="179">
        <v>9941386.8200000003</v>
      </c>
      <c r="BZ13" s="179">
        <v>2070640.21</v>
      </c>
      <c r="CA13" s="179">
        <v>4652025.22</v>
      </c>
      <c r="CB13" s="179">
        <v>3362487.94</v>
      </c>
      <c r="CC13" s="179">
        <v>4103354.76</v>
      </c>
      <c r="CD13" s="179">
        <v>0</v>
      </c>
      <c r="CE13" s="179">
        <v>0</v>
      </c>
      <c r="CF13" s="179">
        <v>37068966.489999995</v>
      </c>
      <c r="CG13" s="179">
        <v>8954358.7999999989</v>
      </c>
      <c r="CH13" s="179">
        <v>15294187.920000002</v>
      </c>
      <c r="CI13" s="179">
        <v>2308270.9699999997</v>
      </c>
      <c r="CJ13" s="179">
        <v>1777830.65</v>
      </c>
      <c r="CK13" s="179">
        <v>2990533.3200000003</v>
      </c>
      <c r="CL13" s="179">
        <v>3243991.03</v>
      </c>
      <c r="CM13" s="179">
        <v>9699204.620000001</v>
      </c>
      <c r="CN13" s="179">
        <v>894759.99</v>
      </c>
      <c r="CO13" s="179">
        <v>2526909.64</v>
      </c>
      <c r="CP13" s="179">
        <v>5244342.18</v>
      </c>
      <c r="CQ13" s="179">
        <v>1923448.02</v>
      </c>
      <c r="CR13" s="179">
        <v>1841900</v>
      </c>
      <c r="CS13" s="179">
        <v>18819358.350000001</v>
      </c>
      <c r="CT13" s="179">
        <v>4598734.92</v>
      </c>
      <c r="CU13" s="179">
        <v>2963146.55</v>
      </c>
      <c r="CV13" s="179">
        <v>4982263.16</v>
      </c>
      <c r="CW13" s="179">
        <v>1945770.23</v>
      </c>
      <c r="CX13" s="179">
        <v>80116954.040000007</v>
      </c>
      <c r="CY13" s="179">
        <v>1584945.86</v>
      </c>
      <c r="CZ13" s="179">
        <v>607824.66</v>
      </c>
      <c r="DA13" s="179">
        <v>76682473.25</v>
      </c>
      <c r="DB13" s="179">
        <v>6975723.5999999996</v>
      </c>
      <c r="DC13" s="179">
        <v>8306407.9299999997</v>
      </c>
      <c r="DD13" s="179">
        <v>6853757.6900000004</v>
      </c>
      <c r="DE13" s="179">
        <v>41543323.850000001</v>
      </c>
      <c r="DF13" s="179">
        <v>7981662.5199999996</v>
      </c>
      <c r="DG13" s="179">
        <v>11959968.02</v>
      </c>
      <c r="DH13" s="179">
        <v>3843512.64</v>
      </c>
      <c r="DI13" s="179">
        <v>2081048.78</v>
      </c>
      <c r="DJ13" s="179">
        <v>3019495.12</v>
      </c>
      <c r="DK13" s="179">
        <v>8956117.620000001</v>
      </c>
      <c r="DL13" s="179">
        <v>154678463.66</v>
      </c>
      <c r="DM13" s="179">
        <v>169374168.12</v>
      </c>
      <c r="DN13" s="179">
        <v>3964937.1399999997</v>
      </c>
      <c r="DO13" s="179">
        <v>9246612.4900000002</v>
      </c>
      <c r="DP13" s="179">
        <v>73247474.269999996</v>
      </c>
      <c r="DQ13" s="179">
        <v>12073420.26</v>
      </c>
      <c r="DR13" s="179">
        <v>4138855.99</v>
      </c>
      <c r="DS13" s="179">
        <v>20974383.66</v>
      </c>
      <c r="DT13" s="179">
        <v>5742313.2300000004</v>
      </c>
      <c r="DU13" s="179">
        <v>298034809.55000001</v>
      </c>
      <c r="DV13" s="179">
        <v>2955945</v>
      </c>
      <c r="DW13" s="179">
        <v>4679033.24</v>
      </c>
      <c r="DX13" s="179">
        <v>4204582.2200000007</v>
      </c>
      <c r="DY13" s="179">
        <v>19985744.210000001</v>
      </c>
      <c r="DZ13" s="179">
        <v>3221782.6</v>
      </c>
      <c r="EA13" s="179">
        <v>6871899.0800000001</v>
      </c>
      <c r="EB13" s="179">
        <v>2999769.54</v>
      </c>
      <c r="EC13" s="179">
        <v>59589293.560000002</v>
      </c>
      <c r="ED13" s="179">
        <v>45635407.780000001</v>
      </c>
      <c r="EE13" s="179">
        <v>24532612.530000001</v>
      </c>
      <c r="EF13" s="179">
        <v>4303221.0600000005</v>
      </c>
      <c r="EG13" s="179">
        <v>4555840.7699999996</v>
      </c>
      <c r="EH13" s="179">
        <v>3395374.19</v>
      </c>
      <c r="EI13" s="179">
        <v>5389000</v>
      </c>
      <c r="EJ13" s="179">
        <v>9775632.9400000013</v>
      </c>
      <c r="EK13" s="179">
        <v>4526850.32</v>
      </c>
      <c r="EL13" s="179">
        <v>3470501.4</v>
      </c>
      <c r="EM13" s="179">
        <v>59686100.649999999</v>
      </c>
      <c r="EN13" s="179">
        <v>13426763.35</v>
      </c>
      <c r="EO13" s="179">
        <v>2968500.15</v>
      </c>
      <c r="EP13" s="179">
        <v>1673787.03</v>
      </c>
      <c r="EQ13" s="179">
        <v>2264495.36</v>
      </c>
      <c r="ER13" s="179">
        <v>5512952.3399999999</v>
      </c>
      <c r="ES13" s="179">
        <v>5345933.6400000006</v>
      </c>
      <c r="ET13" s="179">
        <v>1923794.14</v>
      </c>
      <c r="EU13" s="179">
        <v>5248420.38</v>
      </c>
      <c r="EV13" s="179">
        <v>106457415.7</v>
      </c>
      <c r="EW13" s="179">
        <v>3779055.33</v>
      </c>
      <c r="EX13" s="179">
        <v>2637730.91</v>
      </c>
      <c r="EY13" s="179">
        <v>4721945.3</v>
      </c>
      <c r="EZ13" s="179">
        <v>4003944.02</v>
      </c>
      <c r="FA13" s="179">
        <v>5205762.93</v>
      </c>
      <c r="FB13" s="179">
        <v>4129194.78</v>
      </c>
      <c r="FC13" s="179">
        <v>2383682.4</v>
      </c>
      <c r="FD13" s="179">
        <v>2240999.98</v>
      </c>
      <c r="FE13" s="179">
        <v>2172416.0499999998</v>
      </c>
      <c r="FF13" s="179">
        <v>4328857.8</v>
      </c>
      <c r="FG13" s="179">
        <v>3731860.6100000003</v>
      </c>
      <c r="FH13" s="179">
        <v>21085496.690000001</v>
      </c>
      <c r="FI13" s="179">
        <v>2292460.08</v>
      </c>
      <c r="FJ13" s="179">
        <v>270000</v>
      </c>
      <c r="FK13" s="179">
        <v>3546680.3800000004</v>
      </c>
      <c r="FL13" s="179">
        <v>3983786.54</v>
      </c>
      <c r="FM13" s="179">
        <v>2864047.69</v>
      </c>
      <c r="FN13" s="179">
        <v>1169000</v>
      </c>
      <c r="FO13" s="179">
        <v>1839214.49</v>
      </c>
      <c r="FP13" s="179">
        <v>290726386.24000001</v>
      </c>
      <c r="FQ13" s="179">
        <v>1674932.5</v>
      </c>
      <c r="FR13" s="179">
        <v>4830610.32</v>
      </c>
      <c r="FS13" s="179">
        <v>3270500</v>
      </c>
      <c r="FT13" s="179">
        <v>5228496.08</v>
      </c>
      <c r="FU13" s="179">
        <v>2911509</v>
      </c>
      <c r="FV13" s="179">
        <v>11874887.890000001</v>
      </c>
      <c r="FW13" s="179">
        <v>3113297.91</v>
      </c>
      <c r="FX13" s="179">
        <v>4667397.24</v>
      </c>
      <c r="FY13" s="179">
        <v>2562494.19</v>
      </c>
      <c r="FZ13" s="179">
        <v>15401827.75</v>
      </c>
      <c r="GA13" s="179">
        <v>2268860.19</v>
      </c>
      <c r="GB13" s="179">
        <v>2154600.5499999998</v>
      </c>
      <c r="GC13" s="179">
        <v>1807384.3399999999</v>
      </c>
      <c r="GD13" s="179">
        <v>50608956.230000004</v>
      </c>
      <c r="GE13" s="179">
        <v>1859980.28</v>
      </c>
      <c r="GF13" s="179">
        <v>1947602.14</v>
      </c>
      <c r="GG13" s="179">
        <v>3176012.49</v>
      </c>
      <c r="GH13" s="179">
        <v>2617000</v>
      </c>
      <c r="GI13" s="179">
        <v>2189614.58</v>
      </c>
      <c r="GJ13" s="179">
        <v>3158381.4</v>
      </c>
      <c r="GK13" s="179">
        <v>4184629.67</v>
      </c>
      <c r="GL13" s="179">
        <v>2043345.36</v>
      </c>
      <c r="GM13" s="179">
        <v>860972.81</v>
      </c>
      <c r="GN13" s="179">
        <v>680507.87</v>
      </c>
      <c r="GO13" s="179">
        <v>1509456.81</v>
      </c>
      <c r="GP13" s="179">
        <v>87208961.430000007</v>
      </c>
      <c r="GQ13" s="179">
        <v>4496611.4000000004</v>
      </c>
      <c r="GR13" s="179">
        <v>2674943.7999999998</v>
      </c>
      <c r="GS13" s="179">
        <v>26470677.399999999</v>
      </c>
      <c r="GT13" s="179">
        <v>2725300</v>
      </c>
      <c r="GU13" s="179">
        <v>2698000</v>
      </c>
      <c r="GV13" s="179">
        <v>4074994.86</v>
      </c>
      <c r="GW13" s="179">
        <v>5032134.8600000003</v>
      </c>
      <c r="GX13" s="179">
        <v>10197361.539999999</v>
      </c>
      <c r="GY13" s="179">
        <v>3030752.83</v>
      </c>
      <c r="GZ13" s="179">
        <v>3699347.31</v>
      </c>
      <c r="HA13" s="179">
        <v>4854698.59</v>
      </c>
      <c r="HB13" s="179">
        <v>96680623.799999997</v>
      </c>
      <c r="HC13" s="179">
        <v>10726765.26</v>
      </c>
      <c r="HD13" s="179">
        <v>6614861.7199999997</v>
      </c>
      <c r="HE13" s="179">
        <v>6877936.6699999999</v>
      </c>
      <c r="HF13" s="179">
        <v>2862918.63</v>
      </c>
      <c r="HG13" s="179">
        <v>4042031.97</v>
      </c>
      <c r="HH13" s="179">
        <v>697274.83</v>
      </c>
      <c r="HI13" s="179">
        <v>94328147.859999999</v>
      </c>
      <c r="HJ13" s="179">
        <v>2983542.62</v>
      </c>
      <c r="HK13" s="179">
        <v>168792057.91</v>
      </c>
      <c r="HL13" s="179">
        <v>5066174.4800000004</v>
      </c>
      <c r="HM13" s="179">
        <v>1431859.31</v>
      </c>
      <c r="HN13" s="179">
        <v>2119965.5699999998</v>
      </c>
      <c r="HO13" s="179">
        <v>2676867.2599999998</v>
      </c>
      <c r="HP13" s="179">
        <v>1177889.23</v>
      </c>
      <c r="HQ13" s="179">
        <v>20105523.140000001</v>
      </c>
      <c r="HR13" s="179">
        <v>49353160.939999998</v>
      </c>
      <c r="HS13" s="179">
        <v>1741912.22</v>
      </c>
      <c r="HT13" s="179">
        <v>55038919.229999997</v>
      </c>
      <c r="HU13" s="179">
        <v>4154138.79</v>
      </c>
      <c r="HV13" s="179">
        <v>1597717.13</v>
      </c>
      <c r="HW13" s="179">
        <v>4003000</v>
      </c>
      <c r="HX13" s="179">
        <v>3597705</v>
      </c>
      <c r="HY13" s="179">
        <v>1771402.96</v>
      </c>
      <c r="HZ13" s="179">
        <v>746740.87</v>
      </c>
      <c r="IA13" s="179">
        <v>4878713.54</v>
      </c>
      <c r="IB13" s="179">
        <v>2604294.44</v>
      </c>
      <c r="IC13" s="179">
        <v>2009271.08</v>
      </c>
      <c r="ID13" s="179">
        <v>1143351.69</v>
      </c>
      <c r="IE13" s="179">
        <v>2524683.39</v>
      </c>
      <c r="IF13" s="179">
        <v>1092457.94</v>
      </c>
      <c r="IG13" s="179">
        <v>21886010</v>
      </c>
      <c r="IH13" s="179">
        <v>14614681.02</v>
      </c>
      <c r="II13" s="179">
        <v>4792511.42</v>
      </c>
      <c r="IJ13" s="179">
        <v>3837010.75</v>
      </c>
      <c r="IK13" s="179">
        <v>7809008.1100000003</v>
      </c>
      <c r="IL13" s="179">
        <v>3225176.65</v>
      </c>
      <c r="IM13" s="179">
        <v>1191740.23</v>
      </c>
      <c r="IN13" s="179">
        <v>809273.74</v>
      </c>
      <c r="IO13" s="179">
        <v>3784817.51</v>
      </c>
      <c r="IP13" s="179">
        <v>1683488.47</v>
      </c>
      <c r="IQ13" s="179">
        <v>3142086.53</v>
      </c>
      <c r="IR13" s="179">
        <v>104995260.86</v>
      </c>
      <c r="IS13" s="179">
        <v>20454494.25</v>
      </c>
      <c r="IT13" s="179">
        <v>3077611.35</v>
      </c>
      <c r="IU13" s="179">
        <v>1196675.8500000001</v>
      </c>
      <c r="IV13" s="179">
        <v>6474806.3599999994</v>
      </c>
      <c r="IW13" s="179">
        <v>891262.85</v>
      </c>
      <c r="IX13" s="179">
        <v>5487750.5300000003</v>
      </c>
      <c r="IY13" s="179">
        <v>2974660.54</v>
      </c>
      <c r="IZ13" s="179">
        <v>2315645.7400000002</v>
      </c>
      <c r="JA13" s="179">
        <v>2039854.32</v>
      </c>
      <c r="JB13" s="179">
        <v>2525100</v>
      </c>
      <c r="JC13" s="179">
        <v>725032.4</v>
      </c>
      <c r="JD13" s="179">
        <v>20692572.629999999</v>
      </c>
      <c r="JE13" s="179">
        <v>13183167.24</v>
      </c>
      <c r="JF13" s="179">
        <v>1675833.23</v>
      </c>
      <c r="JG13" s="179">
        <v>2030969.76</v>
      </c>
      <c r="JH13" s="179">
        <v>1223652.54</v>
      </c>
      <c r="JI13" s="179">
        <v>649858.81000000006</v>
      </c>
      <c r="JJ13" s="179">
        <v>12864927.68</v>
      </c>
      <c r="JK13" s="179">
        <v>3185571.56</v>
      </c>
      <c r="JL13" s="179">
        <v>3665186.5</v>
      </c>
      <c r="JM13" s="179">
        <v>2881735.24</v>
      </c>
      <c r="JN13" s="179">
        <v>1062905.1499999999</v>
      </c>
      <c r="JO13" s="179">
        <v>2314255.13</v>
      </c>
      <c r="JP13" s="179">
        <v>9774489.2799999993</v>
      </c>
      <c r="JQ13" s="179">
        <v>18172000</v>
      </c>
      <c r="JR13" s="179">
        <v>2791257.75</v>
      </c>
      <c r="JS13" s="179">
        <v>5002991.34</v>
      </c>
      <c r="JT13" s="179">
        <v>13807699.609999999</v>
      </c>
      <c r="JU13" s="179">
        <v>4707033.1900000004</v>
      </c>
      <c r="JV13" s="179">
        <v>3107744.13</v>
      </c>
      <c r="JW13" s="179">
        <v>1411571.84</v>
      </c>
      <c r="JX13" s="179">
        <v>1909583.78</v>
      </c>
      <c r="JY13" s="179">
        <v>60739976.630000003</v>
      </c>
      <c r="JZ13" s="179">
        <v>36927203.57</v>
      </c>
      <c r="KA13" s="179">
        <v>2244109.94</v>
      </c>
      <c r="KB13" s="179">
        <v>1055132.94</v>
      </c>
      <c r="KC13" s="179">
        <v>3725789.28</v>
      </c>
      <c r="KD13" s="179">
        <v>1267894.71</v>
      </c>
      <c r="KE13" s="179">
        <v>6375032.5300000003</v>
      </c>
      <c r="KF13" s="179">
        <v>4416000.37</v>
      </c>
      <c r="KG13" s="179">
        <v>1003413.36</v>
      </c>
      <c r="KH13" s="179">
        <v>2404578.0699999998</v>
      </c>
      <c r="KI13" s="179">
        <v>2178773.61</v>
      </c>
      <c r="KJ13" s="179">
        <v>2300109.83</v>
      </c>
      <c r="KK13" s="179">
        <v>1021163.71</v>
      </c>
      <c r="KL13" s="179">
        <v>1628842.26</v>
      </c>
      <c r="KM13" s="179">
        <v>1658039.65</v>
      </c>
      <c r="KN13" s="179">
        <v>206901315.76999998</v>
      </c>
      <c r="KO13" s="179">
        <v>5130843.1399999997</v>
      </c>
      <c r="KP13" s="179">
        <v>6604570.8200000003</v>
      </c>
      <c r="KQ13" s="179">
        <v>6246395.4199999999</v>
      </c>
      <c r="KR13" s="179">
        <v>1722245</v>
      </c>
      <c r="KS13" s="179">
        <v>4074851.41</v>
      </c>
      <c r="KT13" s="179">
        <v>16837941.329999998</v>
      </c>
      <c r="KU13" s="179">
        <v>2436736.5099999998</v>
      </c>
      <c r="KV13" s="179">
        <v>4681795.2</v>
      </c>
      <c r="KW13" s="179">
        <v>12783411.93</v>
      </c>
      <c r="KX13" s="179">
        <v>2055111.98</v>
      </c>
      <c r="KY13" s="179">
        <v>4159254.86</v>
      </c>
      <c r="KZ13" s="179">
        <v>8855869.9000000004</v>
      </c>
      <c r="LA13" s="179">
        <v>2008146.18</v>
      </c>
      <c r="LB13" s="179">
        <v>3053774.04</v>
      </c>
      <c r="LC13" s="179">
        <v>34554689.109999999</v>
      </c>
      <c r="LD13" s="179">
        <v>4138164.83</v>
      </c>
      <c r="LE13" s="179">
        <v>90132189.349999994</v>
      </c>
      <c r="LF13" s="179">
        <v>9790598.1900000013</v>
      </c>
      <c r="LG13" s="179">
        <v>35683207.409999996</v>
      </c>
      <c r="LH13" s="179">
        <v>21729548.969999999</v>
      </c>
      <c r="LI13" s="179">
        <v>2629767.27</v>
      </c>
      <c r="LJ13" s="179">
        <v>2946217.47</v>
      </c>
      <c r="LK13" s="179">
        <v>3533995.44</v>
      </c>
      <c r="LL13" s="179">
        <v>4890879.42</v>
      </c>
      <c r="LM13" s="179">
        <v>3517449.58</v>
      </c>
      <c r="LN13" s="179">
        <v>12900848.859999999</v>
      </c>
      <c r="LO13" s="179">
        <v>2873603.34</v>
      </c>
      <c r="LP13" s="179">
        <v>75818973.200000003</v>
      </c>
      <c r="LQ13" s="179">
        <v>2107875.9700000002</v>
      </c>
      <c r="LR13" s="179">
        <v>1502287.87</v>
      </c>
      <c r="LS13" s="179">
        <v>138208274.27000001</v>
      </c>
      <c r="LT13" s="179">
        <v>27789301.289999999</v>
      </c>
      <c r="LU13" s="179">
        <v>73858608.359999999</v>
      </c>
      <c r="LV13" s="179">
        <v>77053250</v>
      </c>
      <c r="LW13" s="179">
        <v>5683202.4000000004</v>
      </c>
      <c r="LX13" s="179">
        <v>5406123.7300000004</v>
      </c>
      <c r="LY13" s="179">
        <v>5995192.8200000003</v>
      </c>
      <c r="LZ13" s="179">
        <v>4699517.68</v>
      </c>
      <c r="MA13" s="179">
        <v>7549287.1299999999</v>
      </c>
      <c r="MB13" s="179">
        <v>3717422.73</v>
      </c>
      <c r="MC13" s="179">
        <v>9169600</v>
      </c>
      <c r="MD13" s="179">
        <v>4365796.96</v>
      </c>
      <c r="ME13" s="179">
        <v>89502596.430000007</v>
      </c>
      <c r="MF13" s="179">
        <v>2818628.15</v>
      </c>
      <c r="MG13" s="179">
        <v>1112000</v>
      </c>
      <c r="MH13" s="179">
        <v>1986255</v>
      </c>
      <c r="MI13" s="179">
        <v>3248337.57</v>
      </c>
      <c r="MJ13" s="179">
        <v>2706129.03</v>
      </c>
      <c r="MK13" s="179">
        <v>4205953.66</v>
      </c>
      <c r="ML13" s="179">
        <v>4414063.6399999997</v>
      </c>
      <c r="MM13" s="179">
        <v>8490222.0899999999</v>
      </c>
      <c r="MN13" s="179">
        <v>3959080.28</v>
      </c>
      <c r="MO13" s="179">
        <v>1882630.92</v>
      </c>
      <c r="MP13" s="179">
        <v>4566566.2300000004</v>
      </c>
      <c r="MQ13" s="179">
        <v>25124576.41</v>
      </c>
      <c r="MR13" s="179">
        <v>3519879.4699999997</v>
      </c>
      <c r="MS13" s="179">
        <v>4530858.78</v>
      </c>
      <c r="MT13" s="179">
        <v>3529642.86</v>
      </c>
      <c r="MU13" s="179">
        <v>3145969.54</v>
      </c>
      <c r="MV13" s="179">
        <v>1251554.3400000001</v>
      </c>
      <c r="MW13" s="179">
        <v>15700018.039999999</v>
      </c>
      <c r="MX13" s="179">
        <v>45859866.810000002</v>
      </c>
      <c r="MY13" s="179">
        <v>5188283.8100000005</v>
      </c>
      <c r="MZ13" s="179">
        <v>904900.79</v>
      </c>
      <c r="NA13" s="179">
        <v>599191.36</v>
      </c>
      <c r="NB13" s="179">
        <v>187269330.43000001</v>
      </c>
      <c r="NC13" s="179">
        <v>7911244.7699999996</v>
      </c>
      <c r="ND13" s="179">
        <v>5436515.5</v>
      </c>
      <c r="NE13" s="179">
        <v>36553102.5</v>
      </c>
      <c r="NF13" s="179">
        <v>2599865.5</v>
      </c>
      <c r="NG13" s="179">
        <v>4432923.05</v>
      </c>
      <c r="NH13" s="179">
        <v>11648520.74</v>
      </c>
      <c r="NI13" s="179">
        <v>13608400</v>
      </c>
      <c r="NJ13" s="179">
        <v>2014624.79</v>
      </c>
      <c r="NK13" s="179">
        <v>7222300</v>
      </c>
      <c r="NL13" s="179">
        <v>4155167.88</v>
      </c>
      <c r="NM13" s="179">
        <v>2157285.56</v>
      </c>
      <c r="NN13" s="179">
        <v>93401145.760000005</v>
      </c>
      <c r="NO13" s="179">
        <v>1290795.25</v>
      </c>
      <c r="NP13" s="179">
        <v>1984432.01</v>
      </c>
      <c r="NQ13" s="179">
        <v>1910200</v>
      </c>
      <c r="NR13" s="179">
        <v>1119448.04</v>
      </c>
      <c r="NS13" s="179">
        <v>1648718.37</v>
      </c>
      <c r="NT13" s="179">
        <v>208651.51</v>
      </c>
      <c r="NU13" s="179">
        <v>48536248.590000004</v>
      </c>
      <c r="NV13" s="179">
        <v>4757783.99</v>
      </c>
      <c r="NW13" s="179">
        <v>3095689.75</v>
      </c>
      <c r="NX13" s="179">
        <v>2686070.17</v>
      </c>
      <c r="NY13" s="179">
        <v>3600579.61</v>
      </c>
      <c r="NZ13" s="179">
        <v>5083950.09</v>
      </c>
      <c r="OA13" s="179">
        <v>1804937.92</v>
      </c>
      <c r="OB13" s="179">
        <v>34202061.060000002</v>
      </c>
      <c r="OC13" s="179">
        <v>51091031.57</v>
      </c>
      <c r="OD13" s="179">
        <v>2634447.37</v>
      </c>
      <c r="OE13" s="179">
        <v>6562003.5599999996</v>
      </c>
      <c r="OF13" s="179">
        <v>5801725.6500000004</v>
      </c>
      <c r="OG13" s="179">
        <v>2318375.87</v>
      </c>
      <c r="OH13" s="179">
        <v>2234187.7999999998</v>
      </c>
      <c r="OI13" s="179">
        <v>4696500</v>
      </c>
      <c r="OJ13" s="179">
        <v>3238482.71</v>
      </c>
      <c r="OK13" s="179">
        <v>63791934.840000004</v>
      </c>
      <c r="OL13" s="179">
        <v>3776407.77</v>
      </c>
      <c r="OM13" s="179">
        <v>6416206.0499999998</v>
      </c>
      <c r="ON13" s="179">
        <v>4995340.2300000004</v>
      </c>
      <c r="OO13" s="179">
        <v>3567642.79</v>
      </c>
      <c r="OP13" s="179">
        <v>3742368.21</v>
      </c>
      <c r="OQ13" s="179">
        <v>36110670.600000001</v>
      </c>
      <c r="OR13" s="179">
        <v>3000228.81</v>
      </c>
      <c r="OS13" s="179">
        <v>3655786</v>
      </c>
      <c r="OT13" s="179">
        <v>2769900.72</v>
      </c>
      <c r="OU13" s="179">
        <v>5184389.9899999993</v>
      </c>
      <c r="OV13" s="179">
        <v>6258529.2800000003</v>
      </c>
      <c r="OW13" s="179">
        <v>3742744.84</v>
      </c>
      <c r="OX13" s="179">
        <v>404800</v>
      </c>
      <c r="OY13" s="179">
        <v>1439918.19</v>
      </c>
      <c r="OZ13" s="179">
        <v>62589369.100000001</v>
      </c>
      <c r="PA13" s="179">
        <v>3234489.13</v>
      </c>
      <c r="PB13" s="179">
        <v>3209505.25</v>
      </c>
      <c r="PC13" s="179">
        <v>1802308.26</v>
      </c>
      <c r="PD13" s="179">
        <v>2867942</v>
      </c>
      <c r="PE13" s="179">
        <v>9576078.5099999998</v>
      </c>
      <c r="PF13" s="179">
        <v>3842059.46</v>
      </c>
      <c r="PG13" s="179">
        <v>4238184.6900000004</v>
      </c>
      <c r="PH13" s="179">
        <v>2196768.41</v>
      </c>
      <c r="PI13" s="179">
        <v>2921070.36</v>
      </c>
      <c r="PJ13" s="179">
        <v>5809476.6300000008</v>
      </c>
      <c r="PK13" s="179">
        <v>3691647.06</v>
      </c>
      <c r="PL13" s="179">
        <v>1505622.04</v>
      </c>
      <c r="PM13" s="179">
        <v>14194036.99</v>
      </c>
      <c r="PN13" s="179">
        <v>4853923.47</v>
      </c>
      <c r="PO13" s="179">
        <v>684959.97</v>
      </c>
      <c r="PP13" s="179">
        <v>1027523.51</v>
      </c>
      <c r="PQ13" s="179">
        <v>1401211.54</v>
      </c>
      <c r="PR13" s="179">
        <v>98741313.879999995</v>
      </c>
      <c r="PS13" s="179">
        <v>1635000</v>
      </c>
      <c r="PT13" s="179">
        <v>3246981.63</v>
      </c>
      <c r="PU13" s="179">
        <v>5784001.21</v>
      </c>
      <c r="PV13" s="179">
        <v>120761165.3</v>
      </c>
      <c r="PW13" s="179">
        <v>3404980.26</v>
      </c>
      <c r="PX13" s="179">
        <v>4590542.5</v>
      </c>
      <c r="PY13" s="179">
        <v>3932089.42</v>
      </c>
      <c r="PZ13" s="179">
        <v>3262285.68</v>
      </c>
      <c r="QA13" s="179">
        <v>2650722.4700000002</v>
      </c>
      <c r="QB13" s="179">
        <v>4124106.13</v>
      </c>
      <c r="QC13" s="179">
        <v>1869100</v>
      </c>
      <c r="QD13" s="179">
        <v>2245478.79</v>
      </c>
      <c r="QE13" s="179">
        <v>3572858.59</v>
      </c>
      <c r="QF13" s="179">
        <v>3636371.16</v>
      </c>
      <c r="QG13" s="179">
        <v>4802056.0599999996</v>
      </c>
      <c r="QH13" s="179">
        <v>2317893.17</v>
      </c>
      <c r="QI13" s="179">
        <v>2075248.18</v>
      </c>
      <c r="QJ13" s="179">
        <v>1377100</v>
      </c>
      <c r="QK13" s="179">
        <v>1630000.25</v>
      </c>
      <c r="QL13" s="179">
        <v>11433899.199999999</v>
      </c>
      <c r="QM13" s="179">
        <v>2654079.39</v>
      </c>
      <c r="QN13" s="179">
        <v>2040000</v>
      </c>
      <c r="QO13" s="179">
        <v>2488620.7200000002</v>
      </c>
      <c r="QP13" s="179">
        <v>2361886.6</v>
      </c>
      <c r="QQ13" s="179">
        <v>3259311.28</v>
      </c>
      <c r="QR13" s="179">
        <v>157964730.13999999</v>
      </c>
      <c r="QS13" s="179">
        <v>4045025.46</v>
      </c>
      <c r="QT13" s="179">
        <v>9180913.7899999991</v>
      </c>
      <c r="QU13" s="179">
        <v>3035339.29</v>
      </c>
      <c r="QV13" s="179">
        <v>6786362.2699999996</v>
      </c>
      <c r="QW13" s="179">
        <v>13173732.52</v>
      </c>
      <c r="QX13" s="179">
        <v>3709248.43</v>
      </c>
      <c r="QY13" s="179">
        <v>154053085.91999999</v>
      </c>
      <c r="QZ13" s="179">
        <v>4894948.62</v>
      </c>
      <c r="RA13" s="179">
        <v>1595243.85</v>
      </c>
      <c r="RB13" s="179">
        <v>1532777.76</v>
      </c>
      <c r="RC13" s="179">
        <v>7505703.0499999998</v>
      </c>
      <c r="RD13" s="179">
        <v>1282323.6000000001</v>
      </c>
      <c r="RE13" s="179">
        <v>279804373.34999996</v>
      </c>
      <c r="RF13" s="179">
        <v>59172100.109999999</v>
      </c>
      <c r="RG13" s="179">
        <v>2982204.71</v>
      </c>
      <c r="RH13" s="179">
        <v>3682651.61</v>
      </c>
      <c r="RI13" s="179">
        <v>8139462.0600000005</v>
      </c>
      <c r="RJ13" s="179">
        <v>4765368.22</v>
      </c>
      <c r="RK13" s="179">
        <v>11539183</v>
      </c>
      <c r="RL13" s="179">
        <v>2684605.2</v>
      </c>
      <c r="RM13" s="179">
        <v>5783222.6299999999</v>
      </c>
      <c r="RN13" s="179">
        <v>158028681.55000001</v>
      </c>
      <c r="RO13" s="179">
        <v>16037357.529999999</v>
      </c>
      <c r="RP13" s="179">
        <v>2304762.5</v>
      </c>
      <c r="RQ13" s="179">
        <v>1434042.95</v>
      </c>
      <c r="RR13" s="179">
        <v>6714941.9900000002</v>
      </c>
      <c r="RS13" s="179">
        <v>853585.25</v>
      </c>
      <c r="RT13" s="179">
        <v>1558222.61</v>
      </c>
      <c r="RU13" s="179">
        <v>2143858.2599999998</v>
      </c>
      <c r="RV13" s="179">
        <v>1366057.25</v>
      </c>
      <c r="RW13" s="179">
        <v>932755.86</v>
      </c>
      <c r="RX13" s="179">
        <v>1247793.6499999999</v>
      </c>
      <c r="RY13" s="179">
        <v>26097937.899999999</v>
      </c>
      <c r="RZ13" s="179">
        <v>2965367.18</v>
      </c>
      <c r="SA13" s="179">
        <v>2347535.5299999998</v>
      </c>
      <c r="SB13" s="179">
        <v>3175323.23</v>
      </c>
      <c r="SC13" s="179">
        <v>1893545.68</v>
      </c>
      <c r="SD13" s="179">
        <v>1500158.99</v>
      </c>
      <c r="SE13" s="179">
        <v>2509098.8600000003</v>
      </c>
      <c r="SF13" s="179">
        <v>11362066.890000001</v>
      </c>
      <c r="SG13" s="179">
        <v>1617468.65</v>
      </c>
      <c r="SH13" s="179">
        <v>2469041.9500000002</v>
      </c>
      <c r="SI13" s="179">
        <v>2478889.1</v>
      </c>
      <c r="SJ13" s="179">
        <v>2399355.4700000002</v>
      </c>
      <c r="SK13" s="179">
        <v>2316463.71</v>
      </c>
      <c r="SL13" s="179">
        <v>1826398.05</v>
      </c>
      <c r="SM13" s="179">
        <v>88529300</v>
      </c>
      <c r="SN13" s="179">
        <v>3245708.89</v>
      </c>
      <c r="SO13" s="179">
        <v>1782443.03</v>
      </c>
      <c r="SP13" s="179">
        <v>1693450.26</v>
      </c>
      <c r="SQ13" s="179">
        <v>2147356.23</v>
      </c>
      <c r="SR13" s="179">
        <v>3996762.39</v>
      </c>
      <c r="SS13" s="179">
        <v>1556335.75</v>
      </c>
      <c r="ST13" s="179">
        <v>4136696.24</v>
      </c>
      <c r="SU13" s="179">
        <v>2299969.89</v>
      </c>
      <c r="SV13" s="179">
        <v>4687187.82</v>
      </c>
      <c r="SW13" s="179">
        <v>6457241.2800000003</v>
      </c>
      <c r="SX13" s="179">
        <v>1369765.02</v>
      </c>
      <c r="SY13" s="179">
        <v>33509858</v>
      </c>
      <c r="SZ13" s="179">
        <v>2558957.15</v>
      </c>
      <c r="TA13" s="179">
        <v>2332673.17</v>
      </c>
      <c r="TB13" s="179">
        <v>3915396.43</v>
      </c>
      <c r="TC13" s="179">
        <v>2070807.44</v>
      </c>
      <c r="TD13" s="179">
        <v>2515212.08</v>
      </c>
      <c r="TE13" s="179">
        <v>1678082.2</v>
      </c>
      <c r="TF13" s="179">
        <v>895647.51</v>
      </c>
      <c r="TG13" s="179">
        <v>93112611.319999993</v>
      </c>
      <c r="TH13" s="179">
        <v>4176672.73</v>
      </c>
      <c r="TI13" s="179">
        <v>3460244.28</v>
      </c>
      <c r="TJ13" s="179">
        <v>4154464.82</v>
      </c>
      <c r="TK13" s="179">
        <v>5581876.5199999996</v>
      </c>
      <c r="TL13" s="179">
        <v>4822139.55</v>
      </c>
      <c r="TM13" s="179">
        <v>3163167.96</v>
      </c>
      <c r="TN13" s="179">
        <v>31975213.399999999</v>
      </c>
      <c r="TO13" s="179">
        <v>3867187.45</v>
      </c>
      <c r="TP13" s="179">
        <v>4349228.59</v>
      </c>
      <c r="TQ13" s="179">
        <v>6271000.04</v>
      </c>
      <c r="TR13" s="179">
        <v>1552010.37</v>
      </c>
      <c r="TS13" s="179">
        <v>2405820</v>
      </c>
      <c r="TT13" s="179">
        <v>1476743.6</v>
      </c>
      <c r="TU13" s="179">
        <v>2550766.44</v>
      </c>
      <c r="TV13" s="179">
        <v>4525398.0199999996</v>
      </c>
      <c r="TW13" s="179">
        <v>24674723.490000002</v>
      </c>
      <c r="TX13" s="179">
        <v>789363.77</v>
      </c>
      <c r="TY13" s="179">
        <v>113137782.5</v>
      </c>
      <c r="TZ13" s="179">
        <v>2601525.23</v>
      </c>
      <c r="UA13" s="179">
        <v>1537583.22</v>
      </c>
      <c r="UB13" s="179">
        <v>4715686.75</v>
      </c>
      <c r="UC13" s="179">
        <v>26030663.629999999</v>
      </c>
      <c r="UD13" s="179">
        <v>907066.08</v>
      </c>
      <c r="UE13" s="179">
        <v>348033.24</v>
      </c>
      <c r="UF13" s="179">
        <v>2292519.5</v>
      </c>
      <c r="UG13" s="179">
        <v>5389489.8700000001</v>
      </c>
      <c r="UH13" s="179">
        <v>18575378.41</v>
      </c>
      <c r="UI13" s="179">
        <v>3064825.4</v>
      </c>
      <c r="UJ13" s="179">
        <v>5381958.0300000003</v>
      </c>
      <c r="UK13" s="179">
        <v>3039145.79</v>
      </c>
      <c r="UL13" s="179">
        <v>3549920.48</v>
      </c>
      <c r="UM13" s="179">
        <v>1745286.21</v>
      </c>
      <c r="UN13" s="179">
        <v>101105692.03999999</v>
      </c>
      <c r="UO13" s="179">
        <v>8212410</v>
      </c>
      <c r="UP13" s="179">
        <v>5971815.9399999995</v>
      </c>
      <c r="UQ13" s="179">
        <v>115144027.76000001</v>
      </c>
      <c r="UR13" s="179">
        <v>8124699.0700000003</v>
      </c>
      <c r="US13" s="179">
        <v>6429673.7300000004</v>
      </c>
      <c r="UT13" s="179">
        <v>20954473.73</v>
      </c>
      <c r="UU13" s="179">
        <v>1758413.3</v>
      </c>
      <c r="UV13" s="179">
        <v>4087399.76</v>
      </c>
      <c r="UW13" s="179">
        <v>5628330.1200000001</v>
      </c>
      <c r="UX13" s="179">
        <v>7264696.7200000007</v>
      </c>
      <c r="UY13" s="179">
        <v>59615850.75</v>
      </c>
      <c r="UZ13" s="179">
        <v>5907746.7300000004</v>
      </c>
      <c r="VA13" s="179">
        <v>7408250</v>
      </c>
      <c r="VB13" s="179">
        <v>1986414.53</v>
      </c>
      <c r="VC13" s="179">
        <v>4414254.3499999996</v>
      </c>
      <c r="VD13" s="179">
        <v>4812633.66</v>
      </c>
      <c r="VE13" s="179">
        <v>1037715.39</v>
      </c>
      <c r="VF13" s="179">
        <v>13754762.609999999</v>
      </c>
      <c r="VG13" s="179">
        <v>7208813.2000000002</v>
      </c>
      <c r="VH13" s="179">
        <v>817103.62</v>
      </c>
      <c r="VI13" s="179">
        <v>1452624.19</v>
      </c>
      <c r="VJ13" s="179">
        <v>116511604.64</v>
      </c>
      <c r="VK13" s="179">
        <v>3705800</v>
      </c>
      <c r="VL13" s="179">
        <v>3095056.71</v>
      </c>
      <c r="VM13" s="179">
        <v>10609583</v>
      </c>
      <c r="VN13" s="179">
        <v>5896020.1500000004</v>
      </c>
      <c r="VO13" s="179">
        <v>4483307.92</v>
      </c>
      <c r="VP13" s="179">
        <v>4969325.62</v>
      </c>
      <c r="VQ13" s="179">
        <v>2066191.06</v>
      </c>
      <c r="VR13" s="179">
        <v>6272681.04</v>
      </c>
      <c r="VS13" s="179">
        <v>10134292.210000001</v>
      </c>
      <c r="VT13" s="179">
        <v>3901174.36</v>
      </c>
      <c r="VU13" s="179">
        <v>5727709.79</v>
      </c>
      <c r="VV13" s="179">
        <v>2998747.14</v>
      </c>
      <c r="VW13" s="179">
        <v>3224932.7</v>
      </c>
      <c r="VX13" s="179">
        <v>1329000</v>
      </c>
      <c r="VY13" s="179">
        <v>107487068.64</v>
      </c>
      <c r="VZ13" s="179">
        <v>8160862.0099999998</v>
      </c>
      <c r="WA13" s="179">
        <v>4852785.68</v>
      </c>
      <c r="WB13" s="179">
        <v>6319882.1399999997</v>
      </c>
      <c r="WC13" s="179">
        <v>3240505.93</v>
      </c>
      <c r="WD13" s="179">
        <v>10192107.74</v>
      </c>
      <c r="WE13" s="179">
        <v>157887532.56999999</v>
      </c>
      <c r="WF13" s="179">
        <v>13278323.98</v>
      </c>
      <c r="WG13" s="179">
        <v>5645018.3700000001</v>
      </c>
      <c r="WH13" s="179">
        <v>5531965.8700000001</v>
      </c>
      <c r="WI13" s="179">
        <v>4365489.22</v>
      </c>
      <c r="WJ13" s="179">
        <v>11018229.65</v>
      </c>
      <c r="WK13" s="179">
        <v>3067620</v>
      </c>
      <c r="WL13" s="179">
        <v>8799737.8000000007</v>
      </c>
      <c r="WM13" s="179">
        <v>6294565.7300000004</v>
      </c>
      <c r="WN13" s="179">
        <v>2473684.92</v>
      </c>
      <c r="WO13" s="179">
        <v>6839109.7199999997</v>
      </c>
      <c r="WP13" s="179">
        <v>2755643.83</v>
      </c>
      <c r="WQ13" s="179">
        <v>6901671.6099999994</v>
      </c>
      <c r="WR13" s="179">
        <v>11541074.42</v>
      </c>
      <c r="WS13" s="179">
        <v>91576071.430000007</v>
      </c>
      <c r="WT13" s="179">
        <v>1689876.85</v>
      </c>
      <c r="WU13" s="179">
        <v>2179761.6</v>
      </c>
      <c r="WV13" s="179">
        <v>3650000</v>
      </c>
      <c r="WW13" s="179">
        <v>4512282.0299999993</v>
      </c>
      <c r="WX13" s="179">
        <v>2574281.11</v>
      </c>
      <c r="WY13" s="179">
        <v>5483574.9000000004</v>
      </c>
      <c r="WZ13" s="179">
        <v>23108727.120000001</v>
      </c>
      <c r="XA13" s="179">
        <v>39989048.740000002</v>
      </c>
      <c r="XB13" s="179">
        <v>1005855.27</v>
      </c>
      <c r="XC13" s="179">
        <v>1935006.77</v>
      </c>
      <c r="XD13" s="179">
        <v>2870757.78</v>
      </c>
      <c r="XE13" s="179">
        <v>1987691.44</v>
      </c>
      <c r="XF13" s="179">
        <v>59273451.230000004</v>
      </c>
      <c r="XG13" s="179">
        <v>4905713.4000000004</v>
      </c>
      <c r="XH13" s="179">
        <v>5543699.2599999998</v>
      </c>
      <c r="XI13" s="179">
        <v>30541984.170000002</v>
      </c>
      <c r="XJ13" s="179">
        <v>4159800</v>
      </c>
      <c r="XK13" s="179">
        <v>8123914.7000000002</v>
      </c>
      <c r="XL13" s="179">
        <v>11861213.699999999</v>
      </c>
      <c r="XM13" s="179">
        <v>3942975.87</v>
      </c>
      <c r="XN13" s="179">
        <v>3639604.33</v>
      </c>
      <c r="XO13" s="179">
        <v>7383815.5</v>
      </c>
      <c r="XP13" s="179">
        <v>11064089.99</v>
      </c>
      <c r="XQ13" s="179">
        <v>2487633.83</v>
      </c>
      <c r="XR13" s="179">
        <v>1732310.06</v>
      </c>
      <c r="XS13" s="179">
        <v>2264231.7799999998</v>
      </c>
      <c r="XT13" s="179">
        <v>3052728.93</v>
      </c>
      <c r="XU13" s="179">
        <v>1428478.29</v>
      </c>
      <c r="XV13" s="179">
        <v>3120957.92</v>
      </c>
      <c r="XW13" s="179">
        <v>1950306.41</v>
      </c>
      <c r="XX13" s="179">
        <v>1515723.78</v>
      </c>
      <c r="XY13" s="179">
        <v>1818301.5</v>
      </c>
      <c r="XZ13" s="179">
        <v>3560271.43</v>
      </c>
      <c r="YA13" s="179">
        <v>1571174.75</v>
      </c>
      <c r="YB13" s="179">
        <v>1740619.32</v>
      </c>
      <c r="YC13" s="179">
        <v>44454958.259999998</v>
      </c>
      <c r="YD13" s="179">
        <v>4377113.1399999997</v>
      </c>
      <c r="YE13" s="179">
        <v>7500826.4000000004</v>
      </c>
      <c r="YF13" s="179">
        <v>4875339.26</v>
      </c>
      <c r="YG13" s="179">
        <v>16853489.920000002</v>
      </c>
      <c r="YH13" s="179">
        <v>5164528.93</v>
      </c>
      <c r="YI13" s="179">
        <v>8181535.3899999997</v>
      </c>
      <c r="YJ13" s="179">
        <v>3373593.99</v>
      </c>
      <c r="YK13" s="179">
        <v>9792891.8100000005</v>
      </c>
      <c r="YL13" s="179">
        <v>9736370.8900000006</v>
      </c>
      <c r="YM13" s="179">
        <v>5138651.4800000004</v>
      </c>
      <c r="YN13" s="179">
        <v>4209834.05</v>
      </c>
      <c r="YO13" s="179">
        <v>3207474.57</v>
      </c>
      <c r="YP13" s="179">
        <v>4369891.01</v>
      </c>
      <c r="YQ13" s="179">
        <v>2788302.63</v>
      </c>
      <c r="YR13" s="179">
        <v>4637820.84</v>
      </c>
      <c r="YS13" s="179">
        <v>2829114</v>
      </c>
      <c r="YT13" s="179">
        <v>15823519.620000001</v>
      </c>
      <c r="YU13" s="179">
        <v>1982585.27</v>
      </c>
      <c r="YV13" s="179">
        <v>1988642.03</v>
      </c>
      <c r="YW13" s="179">
        <v>3328864.2</v>
      </c>
      <c r="YX13" s="179">
        <v>2871594.75</v>
      </c>
      <c r="YY13" s="179">
        <v>3895502</v>
      </c>
      <c r="YZ13" s="179">
        <v>859167.75</v>
      </c>
      <c r="ZA13" s="179">
        <v>33735148.619999997</v>
      </c>
      <c r="ZB13" s="179">
        <v>2610613.87</v>
      </c>
      <c r="ZC13" s="179">
        <v>1732370.57</v>
      </c>
      <c r="ZD13" s="179">
        <v>3372000</v>
      </c>
      <c r="ZE13" s="179">
        <v>3539527.37</v>
      </c>
      <c r="ZF13" s="179">
        <v>2830910.3</v>
      </c>
      <c r="ZG13" s="179">
        <v>4276298.3899999997</v>
      </c>
      <c r="ZH13" s="179">
        <v>2843689.01</v>
      </c>
      <c r="ZI13" s="179">
        <v>4352027.8499999996</v>
      </c>
      <c r="ZJ13" s="179">
        <v>28828218.879999999</v>
      </c>
      <c r="ZK13" s="179">
        <v>2779431.83</v>
      </c>
      <c r="ZL13" s="179">
        <v>2777535.6</v>
      </c>
      <c r="ZM13" s="179">
        <v>26366189.850000001</v>
      </c>
      <c r="ZN13" s="179">
        <v>4270511.53</v>
      </c>
      <c r="ZO13" s="179">
        <v>2553402.4500000002</v>
      </c>
      <c r="ZP13" s="179">
        <v>2223125.5499999998</v>
      </c>
      <c r="ZQ13" s="179">
        <v>3441163.26</v>
      </c>
      <c r="ZR13" s="179">
        <v>3008221.25</v>
      </c>
      <c r="ZS13" s="179">
        <v>5396628.1600000001</v>
      </c>
      <c r="ZT13" s="179">
        <v>3138695.36</v>
      </c>
      <c r="ZU13" s="179">
        <v>8524872.3200000003</v>
      </c>
      <c r="ZV13" s="179">
        <v>3882228.39</v>
      </c>
      <c r="ZW13" s="179">
        <v>4505033.63</v>
      </c>
      <c r="ZX13" s="179">
        <v>2550834.73</v>
      </c>
      <c r="ZY13" s="179">
        <v>3020377.65</v>
      </c>
      <c r="ZZ13" s="179">
        <v>1935000</v>
      </c>
      <c r="AAA13" s="179">
        <v>2798068.69</v>
      </c>
      <c r="AAB13" s="179">
        <v>7789682.1600000001</v>
      </c>
      <c r="AAC13" s="179">
        <v>3107185.49</v>
      </c>
      <c r="AAD13" s="179">
        <v>1991565.2</v>
      </c>
      <c r="AAE13" s="179">
        <v>3453308.14</v>
      </c>
      <c r="AAF13" s="179">
        <v>18223248.23</v>
      </c>
      <c r="AAG13" s="179">
        <v>2948568.13</v>
      </c>
      <c r="AAH13" s="179">
        <v>2252457.19</v>
      </c>
      <c r="AAI13" s="179">
        <v>1500000</v>
      </c>
      <c r="AAJ13" s="179">
        <v>2175476.71</v>
      </c>
      <c r="AAK13" s="179">
        <v>4089331.06</v>
      </c>
      <c r="AAL13" s="179">
        <v>2323804.73</v>
      </c>
      <c r="AAM13" s="179">
        <v>96207353.680000007</v>
      </c>
      <c r="AAN13" s="179">
        <v>3713500.49</v>
      </c>
      <c r="AAO13" s="179">
        <v>2578577</v>
      </c>
      <c r="AAP13" s="179">
        <v>4446628.1500000004</v>
      </c>
      <c r="AAQ13" s="179">
        <v>4772103.68</v>
      </c>
      <c r="AAR13" s="179">
        <v>4756160.8099999996</v>
      </c>
      <c r="AAS13" s="179">
        <v>3147862.43</v>
      </c>
      <c r="AAT13" s="179">
        <v>3765543.2</v>
      </c>
      <c r="AAU13" s="179">
        <v>10033135.859999999</v>
      </c>
      <c r="AAV13" s="179">
        <v>3724954.52</v>
      </c>
      <c r="AAW13" s="179">
        <v>4266415.1399999997</v>
      </c>
      <c r="AAX13" s="179">
        <v>124663535.59</v>
      </c>
      <c r="AAY13" s="179">
        <v>9926930.7400000002</v>
      </c>
      <c r="AAZ13" s="179">
        <v>2439099.79</v>
      </c>
      <c r="ABA13" s="179">
        <v>2956394.27</v>
      </c>
      <c r="ABB13" s="179">
        <v>3240203.91</v>
      </c>
      <c r="ABC13" s="179">
        <v>3498872.37</v>
      </c>
      <c r="ABD13" s="179">
        <v>3506034</v>
      </c>
      <c r="ABE13" s="179">
        <v>2489400</v>
      </c>
      <c r="ABF13" s="179">
        <v>13266549.75</v>
      </c>
      <c r="ABG13" s="179">
        <v>8373292.3099999996</v>
      </c>
      <c r="ABH13" s="179">
        <v>2022413</v>
      </c>
      <c r="ABI13" s="179">
        <v>2826009.65</v>
      </c>
      <c r="ABJ13" s="179">
        <v>3738624.24</v>
      </c>
      <c r="ABK13" s="179">
        <v>3174233.97</v>
      </c>
      <c r="ABL13" s="179">
        <v>4686971.16</v>
      </c>
      <c r="ABM13" s="179">
        <v>120974770.03</v>
      </c>
      <c r="ABN13" s="179">
        <v>1234540</v>
      </c>
      <c r="ABO13" s="179">
        <v>450000</v>
      </c>
      <c r="ABP13" s="179">
        <v>31945483.41</v>
      </c>
      <c r="ABQ13" s="179">
        <v>5556263.3200000003</v>
      </c>
      <c r="ABR13" s="179">
        <v>7474970</v>
      </c>
      <c r="ABS13" s="179">
        <v>2108900</v>
      </c>
      <c r="ABT13" s="179">
        <v>2480254.0299999998</v>
      </c>
      <c r="ABU13" s="179">
        <v>697657.62</v>
      </c>
      <c r="ABV13" s="179">
        <v>50835090.670000002</v>
      </c>
      <c r="ABW13" s="179">
        <v>1317581.97</v>
      </c>
      <c r="ABX13" s="179">
        <v>20865404.530000001</v>
      </c>
      <c r="ABY13" s="179">
        <v>2015658.19</v>
      </c>
      <c r="ABZ13" s="179">
        <v>1599751.74</v>
      </c>
      <c r="ACA13" s="179">
        <v>3754887.11</v>
      </c>
      <c r="ACB13" s="179">
        <v>1738746.42</v>
      </c>
      <c r="ACC13" s="179">
        <v>1297841</v>
      </c>
      <c r="ACD13" s="179">
        <v>4200749.6100000003</v>
      </c>
      <c r="ACE13" s="179">
        <v>4739261.04</v>
      </c>
      <c r="ACF13" s="179">
        <v>1783787.36</v>
      </c>
      <c r="ACG13" s="179">
        <v>476301132.53999996</v>
      </c>
      <c r="ACH13" s="179">
        <v>5065623.45</v>
      </c>
      <c r="ACI13" s="179">
        <v>2054146.12</v>
      </c>
      <c r="ACJ13" s="179">
        <v>8114557.1699999999</v>
      </c>
      <c r="ACK13" s="179">
        <v>1488493.06</v>
      </c>
      <c r="ACL13" s="179">
        <v>4093767.45</v>
      </c>
      <c r="ACM13" s="179">
        <v>3985678.8</v>
      </c>
      <c r="ACN13" s="179">
        <v>10736147.9</v>
      </c>
      <c r="ACO13" s="179">
        <v>10268815.140000001</v>
      </c>
      <c r="ACP13" s="179">
        <v>2392596</v>
      </c>
      <c r="ACQ13" s="179">
        <v>5310485.97</v>
      </c>
      <c r="ACR13" s="179">
        <v>10124492.57</v>
      </c>
      <c r="ACS13" s="179">
        <v>5377540.1600000001</v>
      </c>
      <c r="ACT13" s="179">
        <v>12619165.73</v>
      </c>
      <c r="ACU13" s="179">
        <v>1729609.71</v>
      </c>
      <c r="ACV13" s="179">
        <v>4291386.84</v>
      </c>
      <c r="ACW13" s="179">
        <v>2565445.1</v>
      </c>
      <c r="ACX13" s="179">
        <v>2424904.25</v>
      </c>
      <c r="ACY13" s="179">
        <v>1718138.17</v>
      </c>
      <c r="ACZ13" s="179">
        <v>1223360.8500000001</v>
      </c>
      <c r="ADA13" s="179">
        <v>1120689.53</v>
      </c>
      <c r="ADB13" s="179">
        <v>1196946.99</v>
      </c>
      <c r="ADC13" s="179">
        <v>1591582.34</v>
      </c>
      <c r="ADD13" s="179">
        <v>6107067.0999999996</v>
      </c>
      <c r="ADE13" s="179">
        <v>6260039.8799999999</v>
      </c>
      <c r="ADF13" s="179">
        <v>1358889</v>
      </c>
      <c r="ADG13" s="179">
        <v>124598</v>
      </c>
      <c r="ADH13" s="179">
        <v>1619486.49</v>
      </c>
      <c r="ADI13" s="179">
        <v>409370.91</v>
      </c>
      <c r="ADJ13" s="179">
        <v>752000</v>
      </c>
      <c r="ADK13" s="179">
        <v>1789435.97</v>
      </c>
      <c r="ADL13" s="179">
        <v>498142</v>
      </c>
      <c r="ADM13" s="179">
        <v>45125684.469999999</v>
      </c>
      <c r="ADN13" s="179">
        <v>17485704.34</v>
      </c>
      <c r="ADO13" s="179">
        <v>4866314.3600000003</v>
      </c>
      <c r="ADP13" s="179">
        <v>103766191.34999999</v>
      </c>
      <c r="ADQ13" s="179">
        <v>333391.56</v>
      </c>
      <c r="ADR13" s="179">
        <v>2571063.02</v>
      </c>
      <c r="ADS13" s="179">
        <v>2185323.41</v>
      </c>
      <c r="ADT13" s="179">
        <v>1293181.28</v>
      </c>
      <c r="ADU13" s="179">
        <v>61249520.069999993</v>
      </c>
      <c r="ADV13" s="179">
        <v>33875487.009999998</v>
      </c>
      <c r="ADW13" s="179">
        <v>10728295.870000001</v>
      </c>
      <c r="ADX13" s="179">
        <v>6472071.5599999996</v>
      </c>
      <c r="ADY13" s="179">
        <v>1047100</v>
      </c>
      <c r="ADZ13" s="179">
        <v>12530630</v>
      </c>
      <c r="AEA13" s="179">
        <v>3651616.37</v>
      </c>
      <c r="AEB13" s="179">
        <v>3049647.04</v>
      </c>
      <c r="AEC13" s="179">
        <v>2600851.4900000002</v>
      </c>
      <c r="AED13" s="179">
        <v>2117738.48</v>
      </c>
      <c r="AEE13" s="179">
        <v>28737221.550000001</v>
      </c>
      <c r="AEF13" s="179">
        <v>4032328.95</v>
      </c>
      <c r="AEG13" s="179">
        <v>1163487.1599999999</v>
      </c>
      <c r="AEH13" s="179">
        <v>3095078.88</v>
      </c>
      <c r="AEI13" s="179">
        <v>2983748.21</v>
      </c>
      <c r="AEJ13" s="179">
        <v>4212156.9400000004</v>
      </c>
      <c r="AEK13" s="179">
        <v>1919901.13</v>
      </c>
      <c r="AEL13" s="179">
        <v>50805759.200000003</v>
      </c>
      <c r="AEM13" s="179">
        <v>3231820.17</v>
      </c>
      <c r="AEN13" s="179">
        <v>150325847.76000002</v>
      </c>
      <c r="AEO13" s="179">
        <v>96517710.530000001</v>
      </c>
      <c r="AEP13" s="179">
        <v>6775764.5700000003</v>
      </c>
      <c r="AEQ13" s="179">
        <v>3256111.76</v>
      </c>
      <c r="AER13" s="179">
        <v>3915428.31</v>
      </c>
      <c r="AES13" s="179">
        <v>3611876.44</v>
      </c>
      <c r="AET13" s="179">
        <v>3372418.69</v>
      </c>
      <c r="AEU13" s="179">
        <v>1776925.35</v>
      </c>
      <c r="AEV13" s="179">
        <v>2503213.98</v>
      </c>
      <c r="AEW13" s="179">
        <v>2519601.58</v>
      </c>
      <c r="AEX13" s="179">
        <v>940700.6</v>
      </c>
      <c r="AEY13" s="179">
        <v>40307829.799999997</v>
      </c>
      <c r="AEZ13" s="179">
        <v>50581285.43</v>
      </c>
      <c r="AFA13" s="179">
        <v>5711136.4100000001</v>
      </c>
      <c r="AFB13" s="179">
        <v>5344241.6900000004</v>
      </c>
      <c r="AFC13" s="179">
        <v>4826912.01</v>
      </c>
      <c r="AFD13" s="179">
        <v>5252289</v>
      </c>
      <c r="AFE13" s="179">
        <v>3077076.25</v>
      </c>
      <c r="AFF13" s="179">
        <v>2182476.39</v>
      </c>
      <c r="AFG13" s="179">
        <v>1250000</v>
      </c>
      <c r="AFH13" s="179">
        <v>2585453.1800000002</v>
      </c>
      <c r="AFI13" s="179">
        <v>4282446.38</v>
      </c>
      <c r="AFJ13" s="179">
        <v>1883195.12</v>
      </c>
      <c r="AFK13" s="179">
        <v>3862872.57</v>
      </c>
      <c r="AFL13" s="179">
        <v>136608201.18000001</v>
      </c>
      <c r="AFM13" s="179">
        <v>4948113.33</v>
      </c>
      <c r="AFN13" s="179">
        <v>3581111.35</v>
      </c>
      <c r="AFO13" s="179">
        <v>3502086.07</v>
      </c>
      <c r="AFP13" s="179">
        <v>2677687.2200000002</v>
      </c>
      <c r="AFQ13" s="179">
        <v>3170383.22</v>
      </c>
      <c r="AFR13" s="179">
        <v>844707.3</v>
      </c>
      <c r="AFS13" s="179">
        <v>7269671.4299999997</v>
      </c>
      <c r="AFT13" s="179">
        <v>4472942.59</v>
      </c>
      <c r="AFU13" s="179">
        <v>1419026.12</v>
      </c>
      <c r="AFV13" s="179">
        <v>5377883.5</v>
      </c>
      <c r="AFW13" s="179">
        <v>1422904.08</v>
      </c>
      <c r="AFX13" s="179">
        <v>85113207.530000001</v>
      </c>
      <c r="AFY13" s="179">
        <v>3439071.48</v>
      </c>
      <c r="AFZ13" s="179">
        <v>1750460.52</v>
      </c>
      <c r="AGA13" s="179">
        <v>3132645.23</v>
      </c>
      <c r="AGB13" s="179">
        <v>5213431.6399999997</v>
      </c>
      <c r="AGC13" s="179">
        <v>14111916.01</v>
      </c>
      <c r="AGD13" s="179">
        <v>1343000</v>
      </c>
      <c r="AGE13" s="179">
        <v>4990750</v>
      </c>
      <c r="AGF13" s="179">
        <v>4406543.51</v>
      </c>
      <c r="AGG13" s="179">
        <v>2635697.33</v>
      </c>
      <c r="AGH13" s="179">
        <v>1612370.56</v>
      </c>
      <c r="AGI13" s="179">
        <v>203626667.55000001</v>
      </c>
      <c r="AGJ13" s="179">
        <v>29545900.719999999</v>
      </c>
      <c r="AGK13" s="179">
        <v>2636286.63</v>
      </c>
      <c r="AGL13" s="179">
        <v>1709635.11</v>
      </c>
      <c r="AGM13" s="179">
        <v>6401184.4800000004</v>
      </c>
      <c r="AGN13" s="179">
        <v>3741128.01</v>
      </c>
      <c r="AGO13" s="179">
        <v>1468798.57</v>
      </c>
      <c r="AGP13" s="179">
        <v>1173752.67</v>
      </c>
      <c r="AGQ13" s="179">
        <v>184840898.22</v>
      </c>
      <c r="AGR13" s="179">
        <v>65053512.239999995</v>
      </c>
      <c r="AGS13" s="179">
        <v>2176032.04</v>
      </c>
      <c r="AGT13" s="179">
        <v>5277602.82</v>
      </c>
      <c r="AGU13" s="179">
        <v>17087301.959999997</v>
      </c>
      <c r="AGV13" s="179">
        <v>4011529.77</v>
      </c>
      <c r="AGW13" s="179">
        <v>3808593.62</v>
      </c>
      <c r="AGX13" s="179">
        <v>5808673.5099999998</v>
      </c>
      <c r="AGY13" s="179">
        <v>2474086.0499999998</v>
      </c>
      <c r="AGZ13" s="179">
        <v>5605320.9000000004</v>
      </c>
      <c r="AHA13" s="179">
        <v>3022900.42</v>
      </c>
      <c r="AHB13" s="179">
        <v>4195567.24</v>
      </c>
      <c r="AHC13" s="179">
        <v>2328604.08</v>
      </c>
      <c r="AHD13" s="179">
        <v>41429127.990000002</v>
      </c>
      <c r="AHE13" s="179">
        <v>3304398.49</v>
      </c>
      <c r="AHF13" s="179">
        <v>8632993.6199999992</v>
      </c>
      <c r="AHG13" s="179">
        <v>5784921.3799999999</v>
      </c>
      <c r="AHH13" s="179">
        <v>48365940.289999999</v>
      </c>
      <c r="AHI13" s="179">
        <v>1708146.73</v>
      </c>
      <c r="AHJ13" s="179">
        <v>3722168.91</v>
      </c>
      <c r="AHK13" s="179">
        <v>5820112.4700000007</v>
      </c>
      <c r="AHL13" s="179">
        <v>2447165.86</v>
      </c>
      <c r="AHM13" s="179">
        <v>802177.41</v>
      </c>
      <c r="AHN13" s="179">
        <v>1692636.64</v>
      </c>
      <c r="AHO13" s="179">
        <v>12980491570.830006</v>
      </c>
      <c r="AHQ13" s="230">
        <v>318155494.19</v>
      </c>
    </row>
    <row r="14" spans="1:901" s="180" customFormat="1" x14ac:dyDescent="0.2">
      <c r="B14" s="180" t="s">
        <v>641</v>
      </c>
      <c r="C14" s="226">
        <f t="shared" ref="C14:BN14" si="0">SUM(C2:C13)</f>
        <v>3369875470.5900002</v>
      </c>
      <c r="D14" s="226">
        <f t="shared" si="0"/>
        <v>477967414.25999993</v>
      </c>
      <c r="E14" s="226">
        <f t="shared" si="0"/>
        <v>113470252.36</v>
      </c>
      <c r="F14" s="226">
        <f t="shared" si="0"/>
        <v>214186754.23000002</v>
      </c>
      <c r="G14" s="226">
        <f t="shared" si="0"/>
        <v>138085482.02000001</v>
      </c>
      <c r="H14" s="226">
        <f t="shared" si="0"/>
        <v>158597161.17000008</v>
      </c>
      <c r="I14" s="226">
        <f t="shared" si="0"/>
        <v>71010654.179999992</v>
      </c>
      <c r="J14" s="226">
        <f t="shared" si="0"/>
        <v>598629944.40999997</v>
      </c>
      <c r="K14" s="226">
        <f t="shared" si="0"/>
        <v>207466307.66000003</v>
      </c>
      <c r="L14" s="226">
        <f t="shared" si="0"/>
        <v>109350818.49999999</v>
      </c>
      <c r="M14" s="226">
        <f t="shared" si="0"/>
        <v>408544258.89000005</v>
      </c>
      <c r="N14" s="226">
        <f t="shared" si="0"/>
        <v>131006214.53999998</v>
      </c>
      <c r="O14" s="226">
        <f t="shared" si="0"/>
        <v>448205782.71999997</v>
      </c>
      <c r="P14" s="226">
        <f t="shared" si="0"/>
        <v>205473388.25999999</v>
      </c>
      <c r="Q14" s="226">
        <f t="shared" si="0"/>
        <v>134973932.23999998</v>
      </c>
      <c r="R14" s="226">
        <f t="shared" si="0"/>
        <v>85751030.25</v>
      </c>
      <c r="S14" s="226">
        <f t="shared" si="0"/>
        <v>150166128.34999999</v>
      </c>
      <c r="T14" s="226">
        <f t="shared" si="0"/>
        <v>158149804.19000003</v>
      </c>
      <c r="U14" s="226">
        <f t="shared" si="0"/>
        <v>89306219.88000001</v>
      </c>
      <c r="V14" s="226">
        <f t="shared" si="0"/>
        <v>114964311.8</v>
      </c>
      <c r="W14" s="226">
        <f t="shared" si="0"/>
        <v>98799637.909999982</v>
      </c>
      <c r="X14" s="226">
        <f t="shared" si="0"/>
        <v>75183432.040000007</v>
      </c>
      <c r="Y14" s="226">
        <f t="shared" si="0"/>
        <v>70696549.409999996</v>
      </c>
      <c r="Z14" s="226">
        <f t="shared" si="0"/>
        <v>49061334.080000006</v>
      </c>
      <c r="AA14" s="226">
        <f t="shared" si="0"/>
        <v>6297914542.6999998</v>
      </c>
      <c r="AB14" s="226">
        <f t="shared" si="0"/>
        <v>202866159.50000003</v>
      </c>
      <c r="AC14" s="226">
        <f t="shared" si="0"/>
        <v>319886689.06000006</v>
      </c>
      <c r="AD14" s="226">
        <f t="shared" si="0"/>
        <v>96076969.219999999</v>
      </c>
      <c r="AE14" s="226">
        <f t="shared" si="0"/>
        <v>383520728.95999998</v>
      </c>
      <c r="AF14" s="226">
        <f t="shared" si="0"/>
        <v>153684870.63999999</v>
      </c>
      <c r="AG14" s="226">
        <f t="shared" si="0"/>
        <v>336179864.85999995</v>
      </c>
      <c r="AH14" s="226">
        <f t="shared" si="0"/>
        <v>181898069.03999996</v>
      </c>
      <c r="AI14" s="226">
        <f t="shared" si="0"/>
        <v>173388192.40000001</v>
      </c>
      <c r="AJ14" s="226">
        <f t="shared" si="0"/>
        <v>144812258.44000003</v>
      </c>
      <c r="AK14" s="226">
        <f t="shared" si="0"/>
        <v>92013600.379999995</v>
      </c>
      <c r="AL14" s="226">
        <f t="shared" si="0"/>
        <v>104260611.81000002</v>
      </c>
      <c r="AM14" s="226">
        <f t="shared" si="0"/>
        <v>131487513.59000002</v>
      </c>
      <c r="AN14" s="226">
        <f t="shared" si="0"/>
        <v>119885236.33999997</v>
      </c>
      <c r="AO14" s="226">
        <f t="shared" si="0"/>
        <v>93455688.839999974</v>
      </c>
      <c r="AP14" s="226">
        <f t="shared" si="0"/>
        <v>254481592.5</v>
      </c>
      <c r="AQ14" s="226">
        <f t="shared" si="0"/>
        <v>234873966.4300001</v>
      </c>
      <c r="AR14" s="226">
        <f t="shared" si="0"/>
        <v>56782653.080000006</v>
      </c>
      <c r="AS14" s="226">
        <f t="shared" si="0"/>
        <v>1202648665.1199999</v>
      </c>
      <c r="AT14" s="226">
        <f t="shared" si="0"/>
        <v>146781176.93000001</v>
      </c>
      <c r="AU14" s="226">
        <f t="shared" si="0"/>
        <v>130367983.61999999</v>
      </c>
      <c r="AV14" s="226">
        <f t="shared" si="0"/>
        <v>166470857.56999999</v>
      </c>
      <c r="AW14" s="226">
        <f t="shared" si="0"/>
        <v>124717060.76000001</v>
      </c>
      <c r="AX14" s="226">
        <f t="shared" si="0"/>
        <v>105008385.18000001</v>
      </c>
      <c r="AY14" s="226">
        <f t="shared" si="0"/>
        <v>77515187.040000021</v>
      </c>
      <c r="AZ14" s="226">
        <f t="shared" si="0"/>
        <v>127141975.30999999</v>
      </c>
      <c r="BA14" s="226">
        <f t="shared" si="0"/>
        <v>436680615.86000001</v>
      </c>
      <c r="BB14" s="226">
        <f t="shared" si="0"/>
        <v>87153125.519999996</v>
      </c>
      <c r="BC14" s="226">
        <f t="shared" si="0"/>
        <v>167351668.62</v>
      </c>
      <c r="BD14" s="226">
        <f t="shared" si="0"/>
        <v>242893190.47999999</v>
      </c>
      <c r="BE14" s="226">
        <f t="shared" si="0"/>
        <v>79684731.010000005</v>
      </c>
      <c r="BF14" s="226">
        <f t="shared" si="0"/>
        <v>81996004.680000007</v>
      </c>
      <c r="BG14" s="226">
        <f t="shared" si="0"/>
        <v>76914080.770000011</v>
      </c>
      <c r="BH14" s="226">
        <f t="shared" si="0"/>
        <v>1231004222.2299998</v>
      </c>
      <c r="BI14" s="226">
        <f t="shared" si="0"/>
        <v>61581658.469999991</v>
      </c>
      <c r="BJ14" s="226">
        <f t="shared" si="0"/>
        <v>55007553.07</v>
      </c>
      <c r="BK14" s="226">
        <f t="shared" si="0"/>
        <v>97190704.51000002</v>
      </c>
      <c r="BL14" s="226">
        <f t="shared" si="0"/>
        <v>145499243.80999997</v>
      </c>
      <c r="BM14" s="226">
        <f t="shared" si="0"/>
        <v>183402239.87999997</v>
      </c>
      <c r="BN14" s="226">
        <f t="shared" si="0"/>
        <v>61985887.210000001</v>
      </c>
      <c r="BO14" s="226">
        <f t="shared" ref="BO14:DZ14" si="1">SUM(BO2:BO13)</f>
        <v>82253562.210000008</v>
      </c>
      <c r="BP14" s="226">
        <f t="shared" si="1"/>
        <v>62765133.380000003</v>
      </c>
      <c r="BQ14" s="226">
        <f t="shared" si="1"/>
        <v>57896071.489999987</v>
      </c>
      <c r="BR14" s="226">
        <f t="shared" si="1"/>
        <v>49036100.460000008</v>
      </c>
      <c r="BS14" s="226">
        <f t="shared" si="1"/>
        <v>44905165.979999989</v>
      </c>
      <c r="BT14" s="226">
        <f t="shared" si="1"/>
        <v>293803804.81</v>
      </c>
      <c r="BU14" s="226">
        <f t="shared" si="1"/>
        <v>46294975.680000007</v>
      </c>
      <c r="BV14" s="226">
        <f t="shared" si="1"/>
        <v>62384304.499999993</v>
      </c>
      <c r="BW14" s="226">
        <f t="shared" si="1"/>
        <v>1093358897.48</v>
      </c>
      <c r="BX14" s="226">
        <f t="shared" si="1"/>
        <v>914530714.94999993</v>
      </c>
      <c r="BY14" s="226">
        <f t="shared" si="1"/>
        <v>144426091.50999999</v>
      </c>
      <c r="BZ14" s="226">
        <f t="shared" si="1"/>
        <v>82469522.329999983</v>
      </c>
      <c r="CA14" s="226">
        <f t="shared" si="1"/>
        <v>164608865.86000001</v>
      </c>
      <c r="CB14" s="226">
        <f t="shared" si="1"/>
        <v>135621501.66</v>
      </c>
      <c r="CC14" s="226">
        <f t="shared" si="1"/>
        <v>108376689.48999999</v>
      </c>
      <c r="CD14" s="226">
        <f t="shared" si="1"/>
        <v>12009208.279999999</v>
      </c>
      <c r="CE14" s="226">
        <f t="shared" si="1"/>
        <v>10634240.76</v>
      </c>
      <c r="CF14" s="226">
        <f t="shared" si="1"/>
        <v>3999731162.5999994</v>
      </c>
      <c r="CG14" s="226">
        <f t="shared" si="1"/>
        <v>147326210.88</v>
      </c>
      <c r="CH14" s="226">
        <f t="shared" si="1"/>
        <v>291748496.14000005</v>
      </c>
      <c r="CI14" s="226">
        <f t="shared" si="1"/>
        <v>98246633.519999981</v>
      </c>
      <c r="CJ14" s="226">
        <f t="shared" si="1"/>
        <v>132748311.06</v>
      </c>
      <c r="CK14" s="226">
        <f t="shared" si="1"/>
        <v>119844765.97999999</v>
      </c>
      <c r="CL14" s="226">
        <f t="shared" si="1"/>
        <v>118911536.77</v>
      </c>
      <c r="CM14" s="226">
        <f t="shared" si="1"/>
        <v>205307761.71000004</v>
      </c>
      <c r="CN14" s="226">
        <f t="shared" si="1"/>
        <v>62802938.019999996</v>
      </c>
      <c r="CO14" s="226">
        <f t="shared" si="1"/>
        <v>129732226.3</v>
      </c>
      <c r="CP14" s="226">
        <f t="shared" si="1"/>
        <v>98564181.419999987</v>
      </c>
      <c r="CQ14" s="226">
        <f t="shared" si="1"/>
        <v>135420551.71999997</v>
      </c>
      <c r="CR14" s="226">
        <f t="shared" si="1"/>
        <v>94411432.950000033</v>
      </c>
      <c r="CS14" s="226">
        <f t="shared" si="1"/>
        <v>1048738117.61</v>
      </c>
      <c r="CT14" s="226">
        <f t="shared" si="1"/>
        <v>102168158.82999998</v>
      </c>
      <c r="CU14" s="226">
        <f t="shared" si="1"/>
        <v>119582944.10000001</v>
      </c>
      <c r="CV14" s="226">
        <f t="shared" si="1"/>
        <v>201099027.47999999</v>
      </c>
      <c r="CW14" s="226">
        <f t="shared" si="1"/>
        <v>82365809.939999983</v>
      </c>
      <c r="CX14" s="226">
        <f t="shared" si="1"/>
        <v>252045465.35000002</v>
      </c>
      <c r="CY14" s="226">
        <f t="shared" si="1"/>
        <v>86558816.800000012</v>
      </c>
      <c r="CZ14" s="226">
        <f t="shared" si="1"/>
        <v>55919205.679999985</v>
      </c>
      <c r="DA14" s="226">
        <f t="shared" si="1"/>
        <v>1229975694.8999999</v>
      </c>
      <c r="DB14" s="226">
        <f t="shared" si="1"/>
        <v>170680863.19999999</v>
      </c>
      <c r="DC14" s="226">
        <f t="shared" si="1"/>
        <v>395703545.80000001</v>
      </c>
      <c r="DD14" s="226">
        <f t="shared" si="1"/>
        <v>434403414.52999991</v>
      </c>
      <c r="DE14" s="226">
        <f t="shared" si="1"/>
        <v>172901319.03999999</v>
      </c>
      <c r="DF14" s="226">
        <f t="shared" si="1"/>
        <v>214523290.54999995</v>
      </c>
      <c r="DG14" s="226">
        <f t="shared" si="1"/>
        <v>182280123.29999998</v>
      </c>
      <c r="DH14" s="226">
        <f t="shared" si="1"/>
        <v>59911659.369999997</v>
      </c>
      <c r="DI14" s="226">
        <f t="shared" si="1"/>
        <v>101780117.02000001</v>
      </c>
      <c r="DJ14" s="226">
        <f t="shared" si="1"/>
        <v>108397053.69</v>
      </c>
      <c r="DK14" s="226">
        <f t="shared" si="1"/>
        <v>234228572.19000003</v>
      </c>
      <c r="DL14" s="226">
        <f t="shared" si="1"/>
        <v>875196531.53999996</v>
      </c>
      <c r="DM14" s="226">
        <f t="shared" si="1"/>
        <v>1055990785.89</v>
      </c>
      <c r="DN14" s="226">
        <f t="shared" si="1"/>
        <v>131348434.68000002</v>
      </c>
      <c r="DO14" s="226">
        <f t="shared" si="1"/>
        <v>106203169.14</v>
      </c>
      <c r="DP14" s="226">
        <f t="shared" si="1"/>
        <v>291525476.92000002</v>
      </c>
      <c r="DQ14" s="226">
        <f t="shared" si="1"/>
        <v>218485858.48000002</v>
      </c>
      <c r="DR14" s="226">
        <f t="shared" si="1"/>
        <v>194454422.94999999</v>
      </c>
      <c r="DS14" s="226">
        <f t="shared" si="1"/>
        <v>284201671.59000003</v>
      </c>
      <c r="DT14" s="226">
        <f t="shared" si="1"/>
        <v>75214729.109999985</v>
      </c>
      <c r="DU14" s="226">
        <f t="shared" si="1"/>
        <v>4007822409.7600012</v>
      </c>
      <c r="DV14" s="226">
        <f t="shared" si="1"/>
        <v>121221059.94400004</v>
      </c>
      <c r="DW14" s="226">
        <f t="shared" si="1"/>
        <v>186590196.00999999</v>
      </c>
      <c r="DX14" s="226">
        <f t="shared" si="1"/>
        <v>167082561.07999998</v>
      </c>
      <c r="DY14" s="226">
        <f t="shared" si="1"/>
        <v>198175044.03999999</v>
      </c>
      <c r="DZ14" s="226">
        <f t="shared" si="1"/>
        <v>131507211.98000002</v>
      </c>
      <c r="EA14" s="226">
        <f t="shared" ref="EA14:GL14" si="2">SUM(EA2:EA13)</f>
        <v>272806128.56999999</v>
      </c>
      <c r="EB14" s="226">
        <f t="shared" si="2"/>
        <v>144574341.98999995</v>
      </c>
      <c r="EC14" s="226">
        <f t="shared" si="2"/>
        <v>310601935.19999999</v>
      </c>
      <c r="ED14" s="226">
        <f t="shared" si="2"/>
        <v>738525859.1400001</v>
      </c>
      <c r="EE14" s="226">
        <f t="shared" si="2"/>
        <v>602859764.75</v>
      </c>
      <c r="EF14" s="226">
        <f t="shared" si="2"/>
        <v>117513071.55999999</v>
      </c>
      <c r="EG14" s="226">
        <f t="shared" si="2"/>
        <v>130025383.27999996</v>
      </c>
      <c r="EH14" s="226">
        <f t="shared" si="2"/>
        <v>128705473.33</v>
      </c>
      <c r="EI14" s="226">
        <f t="shared" si="2"/>
        <v>181014101.07999998</v>
      </c>
      <c r="EJ14" s="226">
        <f t="shared" si="2"/>
        <v>245993220.97000003</v>
      </c>
      <c r="EK14" s="226">
        <f t="shared" si="2"/>
        <v>89229292.780000031</v>
      </c>
      <c r="EL14" s="226">
        <f t="shared" si="2"/>
        <v>116898760.33000001</v>
      </c>
      <c r="EM14" s="226">
        <f t="shared" si="2"/>
        <v>2184067143.7400002</v>
      </c>
      <c r="EN14" s="226">
        <f t="shared" si="2"/>
        <v>122524015.89</v>
      </c>
      <c r="EO14" s="226">
        <f t="shared" si="2"/>
        <v>120420563.67</v>
      </c>
      <c r="EP14" s="226">
        <f t="shared" si="2"/>
        <v>109984158.72</v>
      </c>
      <c r="EQ14" s="226">
        <f t="shared" si="2"/>
        <v>71135974.760000005</v>
      </c>
      <c r="ER14" s="226">
        <f t="shared" si="2"/>
        <v>65673484.409999996</v>
      </c>
      <c r="ES14" s="226">
        <f t="shared" si="2"/>
        <v>181654386.56</v>
      </c>
      <c r="ET14" s="226">
        <f t="shared" si="2"/>
        <v>146289749.44999996</v>
      </c>
      <c r="EU14" s="226">
        <f t="shared" si="2"/>
        <v>106507072.52000001</v>
      </c>
      <c r="EV14" s="226">
        <f t="shared" si="2"/>
        <v>1212969674.1899998</v>
      </c>
      <c r="EW14" s="226">
        <f t="shared" si="2"/>
        <v>62836779.759999998</v>
      </c>
      <c r="EX14" s="226">
        <f t="shared" si="2"/>
        <v>110306609.57000001</v>
      </c>
      <c r="EY14" s="226">
        <f t="shared" si="2"/>
        <v>151521250.36999997</v>
      </c>
      <c r="EZ14" s="226">
        <f t="shared" si="2"/>
        <v>205161945.59000006</v>
      </c>
      <c r="FA14" s="226">
        <f t="shared" si="2"/>
        <v>199209983.45999995</v>
      </c>
      <c r="FB14" s="226">
        <f t="shared" si="2"/>
        <v>151527263.05000001</v>
      </c>
      <c r="FC14" s="226">
        <f t="shared" si="2"/>
        <v>97447962.340000004</v>
      </c>
      <c r="FD14" s="226">
        <f t="shared" si="2"/>
        <v>84182918.61999999</v>
      </c>
      <c r="FE14" s="226">
        <f t="shared" si="2"/>
        <v>79107004.570000008</v>
      </c>
      <c r="FF14" s="226">
        <f t="shared" si="2"/>
        <v>81421876.449999988</v>
      </c>
      <c r="FG14" s="226">
        <f t="shared" si="2"/>
        <v>60116032.390000008</v>
      </c>
      <c r="FH14" s="226">
        <f t="shared" si="2"/>
        <v>950684830.95000017</v>
      </c>
      <c r="FI14" s="226">
        <f t="shared" si="2"/>
        <v>90550219.829999983</v>
      </c>
      <c r="FJ14" s="226">
        <f t="shared" si="2"/>
        <v>99872101.810000017</v>
      </c>
      <c r="FK14" s="226">
        <f t="shared" si="2"/>
        <v>94840822.039999992</v>
      </c>
      <c r="FL14" s="226">
        <f t="shared" si="2"/>
        <v>146091566.97999996</v>
      </c>
      <c r="FM14" s="226">
        <f t="shared" si="2"/>
        <v>131754697.02999997</v>
      </c>
      <c r="FN14" s="226">
        <f t="shared" si="2"/>
        <v>50064677.600000009</v>
      </c>
      <c r="FO14" s="226">
        <f t="shared" si="2"/>
        <v>31780034.439999998</v>
      </c>
      <c r="FP14" s="226">
        <f t="shared" si="2"/>
        <v>2400129498.6999998</v>
      </c>
      <c r="FQ14" s="226">
        <f t="shared" si="2"/>
        <v>97145029.439999968</v>
      </c>
      <c r="FR14" s="226">
        <f t="shared" si="2"/>
        <v>177136278.88999996</v>
      </c>
      <c r="FS14" s="226">
        <f t="shared" si="2"/>
        <v>142028018.73999995</v>
      </c>
      <c r="FT14" s="226">
        <f t="shared" si="2"/>
        <v>203957718.22</v>
      </c>
      <c r="FU14" s="226">
        <f t="shared" si="2"/>
        <v>110866957.12000002</v>
      </c>
      <c r="FV14" s="226">
        <f t="shared" si="2"/>
        <v>256055390.94999999</v>
      </c>
      <c r="FW14" s="226">
        <f t="shared" si="2"/>
        <v>163277746.96000001</v>
      </c>
      <c r="FX14" s="226">
        <f t="shared" si="2"/>
        <v>157813886.63000003</v>
      </c>
      <c r="FY14" s="226">
        <f t="shared" si="2"/>
        <v>137408272.91</v>
      </c>
      <c r="FZ14" s="226">
        <f t="shared" si="2"/>
        <v>250343911.76999998</v>
      </c>
      <c r="GA14" s="226">
        <f t="shared" si="2"/>
        <v>102020752.45</v>
      </c>
      <c r="GB14" s="226">
        <f t="shared" si="2"/>
        <v>97100032.679999992</v>
      </c>
      <c r="GC14" s="226">
        <f t="shared" si="2"/>
        <v>56595198.219999999</v>
      </c>
      <c r="GD14" s="226">
        <f t="shared" si="2"/>
        <v>1100464867.6799998</v>
      </c>
      <c r="GE14" s="226">
        <f t="shared" si="2"/>
        <v>83141902.079999998</v>
      </c>
      <c r="GF14" s="226">
        <f t="shared" si="2"/>
        <v>92783723.459999993</v>
      </c>
      <c r="GG14" s="226">
        <f t="shared" si="2"/>
        <v>232283510.80999994</v>
      </c>
      <c r="GH14" s="226">
        <f t="shared" si="2"/>
        <v>119041934.25000001</v>
      </c>
      <c r="GI14" s="226">
        <f t="shared" si="2"/>
        <v>98001007.50999999</v>
      </c>
      <c r="GJ14" s="226">
        <f t="shared" si="2"/>
        <v>99066828.499999985</v>
      </c>
      <c r="GK14" s="226">
        <f t="shared" si="2"/>
        <v>248638116.09999999</v>
      </c>
      <c r="GL14" s="226">
        <f t="shared" si="2"/>
        <v>84080281.950000003</v>
      </c>
      <c r="GM14" s="226">
        <f t="shared" ref="GM14:IX14" si="3">SUM(GM2:GM13)</f>
        <v>37937941.450000003</v>
      </c>
      <c r="GN14" s="226">
        <f t="shared" si="3"/>
        <v>37108553.25</v>
      </c>
      <c r="GO14" s="226">
        <f t="shared" si="3"/>
        <v>36784613.410000004</v>
      </c>
      <c r="GP14" s="226">
        <f t="shared" si="3"/>
        <v>726194506.76999998</v>
      </c>
      <c r="GQ14" s="226">
        <f t="shared" si="3"/>
        <v>165439208.78</v>
      </c>
      <c r="GR14" s="226">
        <f t="shared" si="3"/>
        <v>95129888.050000012</v>
      </c>
      <c r="GS14" s="226">
        <f t="shared" si="3"/>
        <v>201689315.09999999</v>
      </c>
      <c r="GT14" s="226">
        <f t="shared" si="3"/>
        <v>46670663.290000007</v>
      </c>
      <c r="GU14" s="226">
        <f t="shared" si="3"/>
        <v>120281496.78999999</v>
      </c>
      <c r="GV14" s="226">
        <f t="shared" si="3"/>
        <v>127175554.91</v>
      </c>
      <c r="GW14" s="226">
        <f t="shared" si="3"/>
        <v>69929944.290000007</v>
      </c>
      <c r="GX14" s="226">
        <f t="shared" si="3"/>
        <v>705608188.46999991</v>
      </c>
      <c r="GY14" s="226">
        <f t="shared" si="3"/>
        <v>75501826.310000017</v>
      </c>
      <c r="GZ14" s="226">
        <f t="shared" si="3"/>
        <v>163229931.47999999</v>
      </c>
      <c r="HA14" s="226">
        <f t="shared" si="3"/>
        <v>117337012.05000001</v>
      </c>
      <c r="HB14" s="226">
        <f t="shared" si="3"/>
        <v>1984847445.4099998</v>
      </c>
      <c r="HC14" s="226">
        <f t="shared" si="3"/>
        <v>600347278.38</v>
      </c>
      <c r="HD14" s="226">
        <f t="shared" si="3"/>
        <v>287133499.64000005</v>
      </c>
      <c r="HE14" s="226">
        <f t="shared" si="3"/>
        <v>242253794.26999998</v>
      </c>
      <c r="HF14" s="226">
        <f t="shared" si="3"/>
        <v>182670512.33000001</v>
      </c>
      <c r="HG14" s="226">
        <f t="shared" si="3"/>
        <v>279286274.80000001</v>
      </c>
      <c r="HH14" s="226">
        <f t="shared" si="3"/>
        <v>56449905.299999997</v>
      </c>
      <c r="HI14" s="226">
        <f t="shared" si="3"/>
        <v>1241894285.8699999</v>
      </c>
      <c r="HJ14" s="226">
        <f t="shared" si="3"/>
        <v>202978291.79999998</v>
      </c>
      <c r="HK14" s="226">
        <f t="shared" si="3"/>
        <v>358027945.64999998</v>
      </c>
      <c r="HL14" s="226">
        <f t="shared" si="3"/>
        <v>125983717.71000001</v>
      </c>
      <c r="HM14" s="226">
        <f t="shared" si="3"/>
        <v>104780916.57000004</v>
      </c>
      <c r="HN14" s="226">
        <f t="shared" si="3"/>
        <v>99890616.489999995</v>
      </c>
      <c r="HO14" s="226">
        <f t="shared" si="3"/>
        <v>157086730.59999996</v>
      </c>
      <c r="HP14" s="226">
        <f t="shared" si="3"/>
        <v>72113887.209999993</v>
      </c>
      <c r="HQ14" s="226">
        <f t="shared" si="3"/>
        <v>1403947772.2</v>
      </c>
      <c r="HR14" s="226">
        <f t="shared" si="3"/>
        <v>466993105.79000002</v>
      </c>
      <c r="HS14" s="226">
        <f t="shared" si="3"/>
        <v>108168346.05000001</v>
      </c>
      <c r="HT14" s="226">
        <f t="shared" si="3"/>
        <v>134237678.63999999</v>
      </c>
      <c r="HU14" s="226">
        <f t="shared" si="3"/>
        <v>86185736.329999998</v>
      </c>
      <c r="HV14" s="226">
        <f t="shared" si="3"/>
        <v>77862645.530000001</v>
      </c>
      <c r="HW14" s="226">
        <f t="shared" si="3"/>
        <v>215293243.83999997</v>
      </c>
      <c r="HX14" s="226">
        <f t="shared" si="3"/>
        <v>91957034.690000013</v>
      </c>
      <c r="HY14" s="226">
        <f t="shared" si="3"/>
        <v>90291946.49000001</v>
      </c>
      <c r="HZ14" s="226">
        <f t="shared" si="3"/>
        <v>90240911.460000008</v>
      </c>
      <c r="IA14" s="226">
        <f t="shared" si="3"/>
        <v>95455136.489999995</v>
      </c>
      <c r="IB14" s="226">
        <f t="shared" si="3"/>
        <v>141820407.34999999</v>
      </c>
      <c r="IC14" s="226">
        <f t="shared" si="3"/>
        <v>50578745.519999996</v>
      </c>
      <c r="ID14" s="226">
        <f t="shared" si="3"/>
        <v>111585890.78999999</v>
      </c>
      <c r="IE14" s="226">
        <f t="shared" si="3"/>
        <v>54287097.969999991</v>
      </c>
      <c r="IF14" s="226">
        <f t="shared" si="3"/>
        <v>60105942.289999992</v>
      </c>
      <c r="IG14" s="226">
        <f t="shared" si="3"/>
        <v>1178125736.54</v>
      </c>
      <c r="IH14" s="226">
        <f t="shared" si="3"/>
        <v>540172297.73000002</v>
      </c>
      <c r="II14" s="226">
        <f t="shared" si="3"/>
        <v>141070676.76999998</v>
      </c>
      <c r="IJ14" s="226">
        <f t="shared" si="3"/>
        <v>208646421.43000001</v>
      </c>
      <c r="IK14" s="226">
        <f t="shared" si="3"/>
        <v>315494220.11000001</v>
      </c>
      <c r="IL14" s="226">
        <f t="shared" si="3"/>
        <v>113538684.43999997</v>
      </c>
      <c r="IM14" s="226">
        <f t="shared" si="3"/>
        <v>95608306.159999996</v>
      </c>
      <c r="IN14" s="226">
        <f t="shared" si="3"/>
        <v>70787503.049999982</v>
      </c>
      <c r="IO14" s="226">
        <f t="shared" si="3"/>
        <v>71494575.890000015</v>
      </c>
      <c r="IP14" s="226">
        <f t="shared" si="3"/>
        <v>75708169.520000011</v>
      </c>
      <c r="IQ14" s="226">
        <f t="shared" si="3"/>
        <v>90515448.550000027</v>
      </c>
      <c r="IR14" s="226">
        <f t="shared" si="3"/>
        <v>2164872189.8799996</v>
      </c>
      <c r="IS14" s="226">
        <f t="shared" si="3"/>
        <v>675498917.63</v>
      </c>
      <c r="IT14" s="226">
        <f t="shared" si="3"/>
        <v>189393625.28</v>
      </c>
      <c r="IU14" s="226">
        <f t="shared" si="3"/>
        <v>121765782.40000002</v>
      </c>
      <c r="IV14" s="226">
        <f t="shared" si="3"/>
        <v>106130703.8</v>
      </c>
      <c r="IW14" s="226">
        <f t="shared" si="3"/>
        <v>57694965.159999989</v>
      </c>
      <c r="IX14" s="226">
        <f t="shared" si="3"/>
        <v>102963398.78999999</v>
      </c>
      <c r="IY14" s="226">
        <f t="shared" ref="IY14:LJ14" si="4">SUM(IY2:IY13)</f>
        <v>55990771.969999999</v>
      </c>
      <c r="IZ14" s="226">
        <f t="shared" si="4"/>
        <v>66001137.850000001</v>
      </c>
      <c r="JA14" s="226">
        <f t="shared" si="4"/>
        <v>125502453.76000002</v>
      </c>
      <c r="JB14" s="226">
        <f t="shared" si="4"/>
        <v>113030451.10000001</v>
      </c>
      <c r="JC14" s="226">
        <f t="shared" si="4"/>
        <v>80407234.149999991</v>
      </c>
      <c r="JD14" s="226">
        <f t="shared" si="4"/>
        <v>1073655579.7100002</v>
      </c>
      <c r="JE14" s="226">
        <f t="shared" si="4"/>
        <v>370929750.03000003</v>
      </c>
      <c r="JF14" s="226">
        <f t="shared" si="4"/>
        <v>97587998.609999985</v>
      </c>
      <c r="JG14" s="226">
        <f t="shared" si="4"/>
        <v>80487795.63000001</v>
      </c>
      <c r="JH14" s="226">
        <f t="shared" si="4"/>
        <v>62813096.170000002</v>
      </c>
      <c r="JI14" s="226">
        <f t="shared" si="4"/>
        <v>73949437.800000012</v>
      </c>
      <c r="JJ14" s="226">
        <f t="shared" si="4"/>
        <v>666345682.63999999</v>
      </c>
      <c r="JK14" s="226">
        <f t="shared" si="4"/>
        <v>75766735.61999999</v>
      </c>
      <c r="JL14" s="226">
        <f t="shared" si="4"/>
        <v>103790207.14000002</v>
      </c>
      <c r="JM14" s="226">
        <f t="shared" si="4"/>
        <v>140126186.22000003</v>
      </c>
      <c r="JN14" s="226">
        <f t="shared" si="4"/>
        <v>90962861.550000027</v>
      </c>
      <c r="JO14" s="226">
        <f t="shared" si="4"/>
        <v>197944112.69</v>
      </c>
      <c r="JP14" s="226">
        <f t="shared" si="4"/>
        <v>70739932.13000001</v>
      </c>
      <c r="JQ14" s="226">
        <f t="shared" si="4"/>
        <v>1043035202.5699999</v>
      </c>
      <c r="JR14" s="226">
        <f t="shared" si="4"/>
        <v>111360559.81999999</v>
      </c>
      <c r="JS14" s="226">
        <f t="shared" si="4"/>
        <v>71878128.439999998</v>
      </c>
      <c r="JT14" s="226">
        <f t="shared" si="4"/>
        <v>218780674.44</v>
      </c>
      <c r="JU14" s="226">
        <f t="shared" si="4"/>
        <v>208767955.84999999</v>
      </c>
      <c r="JV14" s="226">
        <f t="shared" si="4"/>
        <v>124528006.61999999</v>
      </c>
      <c r="JW14" s="226">
        <f t="shared" si="4"/>
        <v>123734436.17</v>
      </c>
      <c r="JX14" s="226">
        <f t="shared" si="4"/>
        <v>78406862.940000013</v>
      </c>
      <c r="JY14" s="226">
        <f t="shared" si="4"/>
        <v>1596866478.3500004</v>
      </c>
      <c r="JZ14" s="226">
        <f t="shared" si="4"/>
        <v>627852529.10000002</v>
      </c>
      <c r="KA14" s="226">
        <f t="shared" si="4"/>
        <v>116965795.56999998</v>
      </c>
      <c r="KB14" s="226">
        <f t="shared" si="4"/>
        <v>58373954.809999995</v>
      </c>
      <c r="KC14" s="226">
        <f t="shared" si="4"/>
        <v>155678844.75000003</v>
      </c>
      <c r="KD14" s="226">
        <f t="shared" si="4"/>
        <v>58822417.43</v>
      </c>
      <c r="KE14" s="226">
        <f t="shared" si="4"/>
        <v>331095526.80999994</v>
      </c>
      <c r="KF14" s="226">
        <f t="shared" si="4"/>
        <v>170158831.50999999</v>
      </c>
      <c r="KG14" s="226">
        <f t="shared" si="4"/>
        <v>111548335.45000002</v>
      </c>
      <c r="KH14" s="226">
        <f t="shared" si="4"/>
        <v>145700359.70999995</v>
      </c>
      <c r="KI14" s="226">
        <f t="shared" si="4"/>
        <v>89786115.670000017</v>
      </c>
      <c r="KJ14" s="226">
        <f t="shared" si="4"/>
        <v>99958793.870000005</v>
      </c>
      <c r="KK14" s="226">
        <f t="shared" si="4"/>
        <v>84408157.599999979</v>
      </c>
      <c r="KL14" s="226">
        <f t="shared" si="4"/>
        <v>38882901.500000007</v>
      </c>
      <c r="KM14" s="226">
        <f t="shared" si="4"/>
        <v>90936618.570000023</v>
      </c>
      <c r="KN14" s="226">
        <f t="shared" si="4"/>
        <v>2234330357.6999998</v>
      </c>
      <c r="KO14" s="226">
        <f t="shared" si="4"/>
        <v>268610342.64999998</v>
      </c>
      <c r="KP14" s="226">
        <f t="shared" si="4"/>
        <v>122621763.71000001</v>
      </c>
      <c r="KQ14" s="226">
        <f t="shared" si="4"/>
        <v>156455776.53</v>
      </c>
      <c r="KR14" s="226">
        <f t="shared" si="4"/>
        <v>171036107.82000002</v>
      </c>
      <c r="KS14" s="226">
        <f t="shared" si="4"/>
        <v>111219618.64999999</v>
      </c>
      <c r="KT14" s="226">
        <f t="shared" si="4"/>
        <v>418751169.63999999</v>
      </c>
      <c r="KU14" s="226">
        <f t="shared" si="4"/>
        <v>98712929.969999984</v>
      </c>
      <c r="KV14" s="226">
        <f t="shared" si="4"/>
        <v>95527344.989999995</v>
      </c>
      <c r="KW14" s="226">
        <f t="shared" si="4"/>
        <v>669777702.76999998</v>
      </c>
      <c r="KX14" s="226">
        <f t="shared" si="4"/>
        <v>106371842.63000001</v>
      </c>
      <c r="KY14" s="226">
        <f t="shared" si="4"/>
        <v>145397353.24000004</v>
      </c>
      <c r="KZ14" s="226">
        <f t="shared" si="4"/>
        <v>336709902.03999996</v>
      </c>
      <c r="LA14" s="226">
        <f t="shared" si="4"/>
        <v>94984130.519999996</v>
      </c>
      <c r="LB14" s="226">
        <f t="shared" si="4"/>
        <v>153670935.90000004</v>
      </c>
      <c r="LC14" s="226">
        <f t="shared" si="4"/>
        <v>1060949620.9799999</v>
      </c>
      <c r="LD14" s="226">
        <f t="shared" si="4"/>
        <v>164541507.63000003</v>
      </c>
      <c r="LE14" s="226">
        <f t="shared" si="4"/>
        <v>2575854051.1299992</v>
      </c>
      <c r="LF14" s="226">
        <f t="shared" si="4"/>
        <v>460061426.60000014</v>
      </c>
      <c r="LG14" s="226">
        <f t="shared" si="4"/>
        <v>664624932.58000004</v>
      </c>
      <c r="LH14" s="226">
        <f t="shared" si="4"/>
        <v>562253531.35000002</v>
      </c>
      <c r="LI14" s="226">
        <f t="shared" si="4"/>
        <v>131123378.78999999</v>
      </c>
      <c r="LJ14" s="226">
        <f t="shared" si="4"/>
        <v>116251470.85000002</v>
      </c>
      <c r="LK14" s="226">
        <f t="shared" ref="LK14:NV14" si="5">SUM(LK2:LK13)</f>
        <v>76252567.530000001</v>
      </c>
      <c r="LL14" s="226">
        <f t="shared" si="5"/>
        <v>146143876.27999997</v>
      </c>
      <c r="LM14" s="226">
        <f t="shared" si="5"/>
        <v>90425577.539999992</v>
      </c>
      <c r="LN14" s="226">
        <f t="shared" si="5"/>
        <v>175887622.69000006</v>
      </c>
      <c r="LO14" s="226">
        <f t="shared" si="5"/>
        <v>57662427</v>
      </c>
      <c r="LP14" s="226">
        <f t="shared" si="5"/>
        <v>780518448.36000013</v>
      </c>
      <c r="LQ14" s="226">
        <f t="shared" si="5"/>
        <v>196926397.41999999</v>
      </c>
      <c r="LR14" s="226">
        <f t="shared" si="5"/>
        <v>92454710.689999998</v>
      </c>
      <c r="LS14" s="226">
        <f t="shared" si="5"/>
        <v>1849872031.26</v>
      </c>
      <c r="LT14" s="226">
        <f t="shared" si="5"/>
        <v>791753675.89999998</v>
      </c>
      <c r="LU14" s="226">
        <f t="shared" si="5"/>
        <v>1731658587.8999999</v>
      </c>
      <c r="LV14" s="226">
        <f t="shared" si="5"/>
        <v>585243235.29999995</v>
      </c>
      <c r="LW14" s="226">
        <f t="shared" si="5"/>
        <v>212461703.00999999</v>
      </c>
      <c r="LX14" s="226">
        <f t="shared" si="5"/>
        <v>197240111.64999998</v>
      </c>
      <c r="LY14" s="226">
        <f t="shared" si="5"/>
        <v>165831759.75</v>
      </c>
      <c r="LZ14" s="226">
        <f t="shared" si="5"/>
        <v>155119721.06999999</v>
      </c>
      <c r="MA14" s="226">
        <f t="shared" si="5"/>
        <v>155283708.56</v>
      </c>
      <c r="MB14" s="226">
        <f t="shared" si="5"/>
        <v>205567256.67999998</v>
      </c>
      <c r="MC14" s="226">
        <f t="shared" si="5"/>
        <v>318860994.05999994</v>
      </c>
      <c r="MD14" s="226">
        <f t="shared" si="5"/>
        <v>110389996.10999997</v>
      </c>
      <c r="ME14" s="226">
        <f t="shared" si="5"/>
        <v>2093169511.2200003</v>
      </c>
      <c r="MF14" s="226">
        <f t="shared" si="5"/>
        <v>127840729.48240003</v>
      </c>
      <c r="MG14" s="226">
        <f t="shared" si="5"/>
        <v>82822338.970000014</v>
      </c>
      <c r="MH14" s="226">
        <f t="shared" si="5"/>
        <v>78224952.970000014</v>
      </c>
      <c r="MI14" s="226">
        <f t="shared" si="5"/>
        <v>77402270.049999997</v>
      </c>
      <c r="MJ14" s="226">
        <f t="shared" si="5"/>
        <v>132504680.48999999</v>
      </c>
      <c r="MK14" s="226">
        <f t="shared" si="5"/>
        <v>105591309.70000002</v>
      </c>
      <c r="ML14" s="226">
        <f t="shared" si="5"/>
        <v>105365633.35000001</v>
      </c>
      <c r="MM14" s="226">
        <f t="shared" si="5"/>
        <v>160122192.07000002</v>
      </c>
      <c r="MN14" s="226">
        <f t="shared" si="5"/>
        <v>91568300.769999996</v>
      </c>
      <c r="MO14" s="226">
        <f t="shared" si="5"/>
        <v>99150822.870000005</v>
      </c>
      <c r="MP14" s="226">
        <f t="shared" si="5"/>
        <v>92879968.089999989</v>
      </c>
      <c r="MQ14" s="226">
        <f t="shared" si="5"/>
        <v>1934824548.03</v>
      </c>
      <c r="MR14" s="226">
        <f t="shared" si="5"/>
        <v>118764450.95</v>
      </c>
      <c r="MS14" s="226">
        <f t="shared" si="5"/>
        <v>134852813.97</v>
      </c>
      <c r="MT14" s="226">
        <f t="shared" si="5"/>
        <v>188023577.72000003</v>
      </c>
      <c r="MU14" s="226">
        <f t="shared" si="5"/>
        <v>190218551.35999998</v>
      </c>
      <c r="MV14" s="226">
        <f t="shared" si="5"/>
        <v>143547653.95999998</v>
      </c>
      <c r="MW14" s="226">
        <f t="shared" si="5"/>
        <v>285091675.68989992</v>
      </c>
      <c r="MX14" s="226">
        <f t="shared" si="5"/>
        <v>250013536.07999998</v>
      </c>
      <c r="MY14" s="226">
        <f t="shared" si="5"/>
        <v>128826102.71000001</v>
      </c>
      <c r="MZ14" s="226">
        <f t="shared" si="5"/>
        <v>50327320.099999987</v>
      </c>
      <c r="NA14" s="226">
        <f t="shared" si="5"/>
        <v>39332118.030000001</v>
      </c>
      <c r="NB14" s="226">
        <f t="shared" si="5"/>
        <v>3844826909.7999992</v>
      </c>
      <c r="NC14" s="226">
        <f t="shared" si="5"/>
        <v>339668629.97999996</v>
      </c>
      <c r="ND14" s="226">
        <f t="shared" si="5"/>
        <v>92776989.49000001</v>
      </c>
      <c r="NE14" s="226">
        <f t="shared" si="5"/>
        <v>826474879.41999984</v>
      </c>
      <c r="NF14" s="226">
        <f t="shared" si="5"/>
        <v>87674782.580000028</v>
      </c>
      <c r="NG14" s="226">
        <f t="shared" si="5"/>
        <v>226687432.19</v>
      </c>
      <c r="NH14" s="226">
        <f t="shared" si="5"/>
        <v>513076887.63999999</v>
      </c>
      <c r="NI14" s="226">
        <f t="shared" si="5"/>
        <v>417852191.24000013</v>
      </c>
      <c r="NJ14" s="226">
        <f t="shared" si="5"/>
        <v>46409538.490000002</v>
      </c>
      <c r="NK14" s="226">
        <f t="shared" si="5"/>
        <v>174730388.25999999</v>
      </c>
      <c r="NL14" s="226">
        <f t="shared" si="5"/>
        <v>148481332.14999998</v>
      </c>
      <c r="NM14" s="226">
        <f t="shared" si="5"/>
        <v>84699766.520000011</v>
      </c>
      <c r="NN14" s="226">
        <f t="shared" si="5"/>
        <v>795810340.17999995</v>
      </c>
      <c r="NO14" s="226">
        <f t="shared" si="5"/>
        <v>94954992.249999985</v>
      </c>
      <c r="NP14" s="226">
        <f t="shared" si="5"/>
        <v>93829853.39000003</v>
      </c>
      <c r="NQ14" s="226">
        <f t="shared" si="5"/>
        <v>91919710.340000018</v>
      </c>
      <c r="NR14" s="226">
        <f t="shared" si="5"/>
        <v>84292541.070000008</v>
      </c>
      <c r="NS14" s="226">
        <f t="shared" si="5"/>
        <v>41219051.629999995</v>
      </c>
      <c r="NT14" s="226">
        <f t="shared" si="5"/>
        <v>61451122.469999991</v>
      </c>
      <c r="NU14" s="226">
        <f t="shared" si="5"/>
        <v>2185501291.1419997</v>
      </c>
      <c r="NV14" s="226">
        <f t="shared" si="5"/>
        <v>505494567.39999998</v>
      </c>
      <c r="NW14" s="226">
        <f t="shared" ref="NW14:QH14" si="6">SUM(NW2:NW13)</f>
        <v>112018835.03</v>
      </c>
      <c r="NX14" s="226">
        <f t="shared" si="6"/>
        <v>81902905.359999985</v>
      </c>
      <c r="NY14" s="226">
        <f t="shared" si="6"/>
        <v>105687550.05</v>
      </c>
      <c r="NZ14" s="226">
        <f t="shared" si="6"/>
        <v>159715544.99000001</v>
      </c>
      <c r="OA14" s="226">
        <f t="shared" si="6"/>
        <v>74432258.020000011</v>
      </c>
      <c r="OB14" s="226">
        <f t="shared" si="6"/>
        <v>1721507965.5900004</v>
      </c>
      <c r="OC14" s="226">
        <f t="shared" si="6"/>
        <v>390234080.19999993</v>
      </c>
      <c r="OD14" s="226">
        <f t="shared" si="6"/>
        <v>162775996.59999999</v>
      </c>
      <c r="OE14" s="226">
        <f t="shared" si="6"/>
        <v>450442850.07999992</v>
      </c>
      <c r="OF14" s="226">
        <f t="shared" si="6"/>
        <v>119853759.30000001</v>
      </c>
      <c r="OG14" s="226">
        <f t="shared" si="6"/>
        <v>165084663.45999998</v>
      </c>
      <c r="OH14" s="226">
        <f t="shared" si="6"/>
        <v>163095934.16000006</v>
      </c>
      <c r="OI14" s="226">
        <f t="shared" si="6"/>
        <v>70771314.939999998</v>
      </c>
      <c r="OJ14" s="226">
        <f t="shared" si="6"/>
        <v>82775319.350000009</v>
      </c>
      <c r="OK14" s="226">
        <f t="shared" si="6"/>
        <v>1632626548.1799996</v>
      </c>
      <c r="OL14" s="226">
        <f t="shared" si="6"/>
        <v>411177983.22999996</v>
      </c>
      <c r="OM14" s="226">
        <f t="shared" si="6"/>
        <v>555580000.62</v>
      </c>
      <c r="ON14" s="226">
        <f t="shared" si="6"/>
        <v>193037128.28</v>
      </c>
      <c r="OO14" s="226">
        <f t="shared" si="6"/>
        <v>153613393.56</v>
      </c>
      <c r="OP14" s="226">
        <f t="shared" si="6"/>
        <v>69223616.419999987</v>
      </c>
      <c r="OQ14" s="226">
        <f t="shared" si="6"/>
        <v>938399270.26000023</v>
      </c>
      <c r="OR14" s="226">
        <f t="shared" si="6"/>
        <v>90943922.730000019</v>
      </c>
      <c r="OS14" s="226">
        <f t="shared" si="6"/>
        <v>112172911.98</v>
      </c>
      <c r="OT14" s="226">
        <f t="shared" si="6"/>
        <v>149747378.38000003</v>
      </c>
      <c r="OU14" s="226">
        <f t="shared" si="6"/>
        <v>173239417.44999999</v>
      </c>
      <c r="OV14" s="226">
        <f t="shared" si="6"/>
        <v>332458452.65999997</v>
      </c>
      <c r="OW14" s="226">
        <f t="shared" si="6"/>
        <v>105998224.96000002</v>
      </c>
      <c r="OX14" s="226">
        <f t="shared" si="6"/>
        <v>64733980.879999988</v>
      </c>
      <c r="OY14" s="226">
        <f t="shared" si="6"/>
        <v>65727486.039999992</v>
      </c>
      <c r="OZ14" s="226">
        <f t="shared" si="6"/>
        <v>1268010875.99</v>
      </c>
      <c r="PA14" s="226">
        <f t="shared" si="6"/>
        <v>75162974.199999988</v>
      </c>
      <c r="PB14" s="226">
        <f t="shared" si="6"/>
        <v>256641294.97999999</v>
      </c>
      <c r="PC14" s="226">
        <f t="shared" si="6"/>
        <v>55211566.100000001</v>
      </c>
      <c r="PD14" s="226">
        <f t="shared" si="6"/>
        <v>160786539.54999998</v>
      </c>
      <c r="PE14" s="226">
        <f t="shared" si="6"/>
        <v>259306871.57999995</v>
      </c>
      <c r="PF14" s="226">
        <f t="shared" si="6"/>
        <v>90790915.030000001</v>
      </c>
      <c r="PG14" s="226">
        <f t="shared" si="6"/>
        <v>79327432.24000001</v>
      </c>
      <c r="PH14" s="226">
        <f t="shared" si="6"/>
        <v>128485540.45999999</v>
      </c>
      <c r="PI14" s="226">
        <f t="shared" si="6"/>
        <v>105856350.13000001</v>
      </c>
      <c r="PJ14" s="226">
        <f t="shared" si="6"/>
        <v>136254286.67000002</v>
      </c>
      <c r="PK14" s="226">
        <f t="shared" si="6"/>
        <v>193715481.32999998</v>
      </c>
      <c r="PL14" s="226">
        <f t="shared" si="6"/>
        <v>73540241.280000001</v>
      </c>
      <c r="PM14" s="226">
        <f t="shared" si="6"/>
        <v>345541172.18999994</v>
      </c>
      <c r="PN14" s="226">
        <f t="shared" si="6"/>
        <v>59934902.070000008</v>
      </c>
      <c r="PO14" s="226">
        <f t="shared" si="6"/>
        <v>38359249.299999997</v>
      </c>
      <c r="PP14" s="226">
        <f t="shared" si="6"/>
        <v>29968199.460000001</v>
      </c>
      <c r="PQ14" s="226">
        <f t="shared" si="6"/>
        <v>47843411.57</v>
      </c>
      <c r="PR14" s="226">
        <f t="shared" si="6"/>
        <v>3473287237.3300009</v>
      </c>
      <c r="PS14" s="226">
        <f t="shared" si="6"/>
        <v>104595836.36</v>
      </c>
      <c r="PT14" s="226">
        <f t="shared" si="6"/>
        <v>104478710.48999999</v>
      </c>
      <c r="PU14" s="226">
        <f t="shared" si="6"/>
        <v>165634146.93000001</v>
      </c>
      <c r="PV14" s="226">
        <f t="shared" si="6"/>
        <v>730554889.67999983</v>
      </c>
      <c r="PW14" s="226">
        <f t="shared" si="6"/>
        <v>132990327.79000001</v>
      </c>
      <c r="PX14" s="226">
        <f t="shared" si="6"/>
        <v>276783816.28000003</v>
      </c>
      <c r="PY14" s="226">
        <f t="shared" si="6"/>
        <v>117166734.10000001</v>
      </c>
      <c r="PZ14" s="226">
        <f t="shared" si="6"/>
        <v>255536394</v>
      </c>
      <c r="QA14" s="226">
        <f t="shared" si="6"/>
        <v>65358773.579999991</v>
      </c>
      <c r="QB14" s="226">
        <f t="shared" si="6"/>
        <v>238446215.39999995</v>
      </c>
      <c r="QC14" s="226">
        <f t="shared" si="6"/>
        <v>80605631.430000007</v>
      </c>
      <c r="QD14" s="226">
        <f t="shared" si="6"/>
        <v>108997346.58</v>
      </c>
      <c r="QE14" s="226">
        <f t="shared" si="6"/>
        <v>132805200.58999999</v>
      </c>
      <c r="QF14" s="226">
        <f t="shared" si="6"/>
        <v>157118543.86999997</v>
      </c>
      <c r="QG14" s="226">
        <f t="shared" si="6"/>
        <v>182074697.61999995</v>
      </c>
      <c r="QH14" s="226">
        <f t="shared" si="6"/>
        <v>100127146.97</v>
      </c>
      <c r="QI14" s="226">
        <f t="shared" ref="QI14:ST14" si="7">SUM(QI2:QI13)</f>
        <v>89520084.210000008</v>
      </c>
      <c r="QJ14" s="226">
        <f t="shared" si="7"/>
        <v>69511720.339999989</v>
      </c>
      <c r="QK14" s="226">
        <f t="shared" si="7"/>
        <v>235220299.36999997</v>
      </c>
      <c r="QL14" s="226">
        <f t="shared" si="7"/>
        <v>274216188.77999997</v>
      </c>
      <c r="QM14" s="226">
        <f t="shared" si="7"/>
        <v>80101303.570000008</v>
      </c>
      <c r="QN14" s="226">
        <f t="shared" si="7"/>
        <v>30862380.780000009</v>
      </c>
      <c r="QO14" s="226">
        <f t="shared" si="7"/>
        <v>29241382.530000001</v>
      </c>
      <c r="QP14" s="226">
        <f t="shared" si="7"/>
        <v>46116159.270000003</v>
      </c>
      <c r="QQ14" s="226">
        <f t="shared" si="7"/>
        <v>32087953.350000001</v>
      </c>
      <c r="QR14" s="226">
        <f t="shared" si="7"/>
        <v>1587998990.8000002</v>
      </c>
      <c r="QS14" s="226">
        <f t="shared" si="7"/>
        <v>74668309.209999993</v>
      </c>
      <c r="QT14" s="226">
        <f t="shared" si="7"/>
        <v>255399080.17999998</v>
      </c>
      <c r="QU14" s="226">
        <f t="shared" si="7"/>
        <v>127878052.89</v>
      </c>
      <c r="QV14" s="226">
        <f t="shared" si="7"/>
        <v>129876586.17000002</v>
      </c>
      <c r="QW14" s="226">
        <f t="shared" si="7"/>
        <v>281021184.12</v>
      </c>
      <c r="QX14" s="226">
        <f t="shared" si="7"/>
        <v>89786170.280000016</v>
      </c>
      <c r="QY14" s="226">
        <f t="shared" si="7"/>
        <v>325220650.97000003</v>
      </c>
      <c r="QZ14" s="226">
        <f t="shared" si="7"/>
        <v>229171870.94</v>
      </c>
      <c r="RA14" s="226">
        <f t="shared" si="7"/>
        <v>79747342.910000011</v>
      </c>
      <c r="RB14" s="226">
        <f t="shared" si="7"/>
        <v>78224319.900000021</v>
      </c>
      <c r="RC14" s="226">
        <f t="shared" si="7"/>
        <v>57619882.899999999</v>
      </c>
      <c r="RD14" s="226">
        <f t="shared" si="7"/>
        <v>34755759.540000007</v>
      </c>
      <c r="RE14" s="226">
        <f t="shared" si="7"/>
        <v>2101090146.2499995</v>
      </c>
      <c r="RF14" s="226">
        <f t="shared" si="7"/>
        <v>268323038.50000006</v>
      </c>
      <c r="RG14" s="226">
        <f t="shared" si="7"/>
        <v>127168285.53999999</v>
      </c>
      <c r="RH14" s="226">
        <f t="shared" si="7"/>
        <v>143778921.92000002</v>
      </c>
      <c r="RI14" s="226">
        <f t="shared" si="7"/>
        <v>133727246.03999999</v>
      </c>
      <c r="RJ14" s="226">
        <f t="shared" si="7"/>
        <v>164176320.72999996</v>
      </c>
      <c r="RK14" s="226">
        <f t="shared" si="7"/>
        <v>271403856.25</v>
      </c>
      <c r="RL14" s="226">
        <f t="shared" si="7"/>
        <v>106222184.81999999</v>
      </c>
      <c r="RM14" s="226">
        <f t="shared" si="7"/>
        <v>138430448.66</v>
      </c>
      <c r="RN14" s="226">
        <f t="shared" si="7"/>
        <v>380209750.13</v>
      </c>
      <c r="RO14" s="226">
        <f t="shared" si="7"/>
        <v>281002383.93000001</v>
      </c>
      <c r="RP14" s="226">
        <f t="shared" si="7"/>
        <v>78631909.320000008</v>
      </c>
      <c r="RQ14" s="226">
        <f t="shared" si="7"/>
        <v>65164705.359999992</v>
      </c>
      <c r="RR14" s="226">
        <f t="shared" si="7"/>
        <v>133865573.52999999</v>
      </c>
      <c r="RS14" s="226">
        <f t="shared" si="7"/>
        <v>65413503.870000005</v>
      </c>
      <c r="RT14" s="226">
        <f t="shared" si="7"/>
        <v>87605793.590000004</v>
      </c>
      <c r="RU14" s="226">
        <f t="shared" si="7"/>
        <v>103353663.21000001</v>
      </c>
      <c r="RV14" s="226">
        <f t="shared" si="7"/>
        <v>38772445.700000003</v>
      </c>
      <c r="RW14" s="226">
        <f t="shared" si="7"/>
        <v>31119363.479999997</v>
      </c>
      <c r="RX14" s="226">
        <f t="shared" si="7"/>
        <v>40454844.470000006</v>
      </c>
      <c r="RY14" s="226">
        <f t="shared" si="7"/>
        <v>1192614763.1500003</v>
      </c>
      <c r="RZ14" s="226">
        <f t="shared" si="7"/>
        <v>73492927.74000001</v>
      </c>
      <c r="SA14" s="226">
        <f t="shared" si="7"/>
        <v>125094496.21999998</v>
      </c>
      <c r="SB14" s="226">
        <f t="shared" si="7"/>
        <v>118303617.51000001</v>
      </c>
      <c r="SC14" s="226">
        <f t="shared" si="7"/>
        <v>55926705.750000007</v>
      </c>
      <c r="SD14" s="226">
        <f t="shared" si="7"/>
        <v>72493196.299999997</v>
      </c>
      <c r="SE14" s="226">
        <f t="shared" si="7"/>
        <v>93118683.25</v>
      </c>
      <c r="SF14" s="226">
        <f t="shared" si="7"/>
        <v>240936864.51999992</v>
      </c>
      <c r="SG14" s="226">
        <f t="shared" si="7"/>
        <v>81812578.75</v>
      </c>
      <c r="SH14" s="226">
        <f t="shared" si="7"/>
        <v>85330475.629999995</v>
      </c>
      <c r="SI14" s="226">
        <f t="shared" si="7"/>
        <v>100810343.77</v>
      </c>
      <c r="SJ14" s="226">
        <f t="shared" si="7"/>
        <v>169654795.03999996</v>
      </c>
      <c r="SK14" s="226">
        <f t="shared" si="7"/>
        <v>80410327.61999999</v>
      </c>
      <c r="SL14" s="226">
        <f t="shared" si="7"/>
        <v>61368694.719999991</v>
      </c>
      <c r="SM14" s="226">
        <f t="shared" si="7"/>
        <v>821327472.69999981</v>
      </c>
      <c r="SN14" s="226">
        <f t="shared" si="7"/>
        <v>101677864.12999998</v>
      </c>
      <c r="SO14" s="226">
        <f t="shared" si="7"/>
        <v>93170737.039999977</v>
      </c>
      <c r="SP14" s="226">
        <f t="shared" si="7"/>
        <v>98006486.800000012</v>
      </c>
      <c r="SQ14" s="226">
        <f t="shared" si="7"/>
        <v>59377425.429999985</v>
      </c>
      <c r="SR14" s="226">
        <f t="shared" si="7"/>
        <v>117029294.89000002</v>
      </c>
      <c r="SS14" s="226">
        <f t="shared" si="7"/>
        <v>118699871.25</v>
      </c>
      <c r="ST14" s="226">
        <f t="shared" si="7"/>
        <v>171608383.27000001</v>
      </c>
      <c r="SU14" s="226">
        <f t="shared" ref="SU14:VF14" si="8">SUM(SU2:SU13)</f>
        <v>91109049.809999987</v>
      </c>
      <c r="SV14" s="226">
        <f t="shared" si="8"/>
        <v>118884916.11000004</v>
      </c>
      <c r="SW14" s="226">
        <f t="shared" si="8"/>
        <v>247987164.22000003</v>
      </c>
      <c r="SX14" s="226">
        <f t="shared" si="8"/>
        <v>34997538.810000002</v>
      </c>
      <c r="SY14" s="226">
        <f t="shared" si="8"/>
        <v>542692840.61000001</v>
      </c>
      <c r="SZ14" s="226">
        <f t="shared" si="8"/>
        <v>108434772.24999999</v>
      </c>
      <c r="TA14" s="226">
        <f t="shared" si="8"/>
        <v>121383389.82999997</v>
      </c>
      <c r="TB14" s="226">
        <f t="shared" si="8"/>
        <v>181220010.77000001</v>
      </c>
      <c r="TC14" s="226">
        <f t="shared" si="8"/>
        <v>104582095.87000002</v>
      </c>
      <c r="TD14" s="226">
        <f t="shared" si="8"/>
        <v>105255197.63999999</v>
      </c>
      <c r="TE14" s="226">
        <f t="shared" si="8"/>
        <v>88281342.160000011</v>
      </c>
      <c r="TF14" s="226">
        <f t="shared" si="8"/>
        <v>54479838.449999996</v>
      </c>
      <c r="TG14" s="226">
        <f t="shared" si="8"/>
        <v>2041549340.2799995</v>
      </c>
      <c r="TH14" s="226">
        <f t="shared" si="8"/>
        <v>95224505.629999995</v>
      </c>
      <c r="TI14" s="226">
        <f t="shared" si="8"/>
        <v>75808659.090000004</v>
      </c>
      <c r="TJ14" s="226">
        <f t="shared" si="8"/>
        <v>192773356.58000001</v>
      </c>
      <c r="TK14" s="226">
        <f t="shared" si="8"/>
        <v>163192107.93000007</v>
      </c>
      <c r="TL14" s="226">
        <f t="shared" si="8"/>
        <v>100563539.51999998</v>
      </c>
      <c r="TM14" s="226">
        <f t="shared" si="8"/>
        <v>50913289.579999998</v>
      </c>
      <c r="TN14" s="226">
        <f t="shared" si="8"/>
        <v>373950028.45999998</v>
      </c>
      <c r="TO14" s="226">
        <f t="shared" si="8"/>
        <v>94658568.13000001</v>
      </c>
      <c r="TP14" s="226">
        <f t="shared" si="8"/>
        <v>166121662.07000005</v>
      </c>
      <c r="TQ14" s="226">
        <f t="shared" si="8"/>
        <v>177654992.88000003</v>
      </c>
      <c r="TR14" s="226">
        <f t="shared" si="8"/>
        <v>82874451.559999987</v>
      </c>
      <c r="TS14" s="226">
        <f t="shared" si="8"/>
        <v>59772129.529999994</v>
      </c>
      <c r="TT14" s="226">
        <f t="shared" si="8"/>
        <v>101078293.28</v>
      </c>
      <c r="TU14" s="226">
        <f t="shared" si="8"/>
        <v>79187429.929999977</v>
      </c>
      <c r="TV14" s="226">
        <f t="shared" si="8"/>
        <v>76678107.00999999</v>
      </c>
      <c r="TW14" s="226">
        <f t="shared" si="8"/>
        <v>574272986.54999995</v>
      </c>
      <c r="TX14" s="226">
        <f t="shared" si="8"/>
        <v>86044239.339999989</v>
      </c>
      <c r="TY14" s="226">
        <f t="shared" si="8"/>
        <v>1118794704.9000001</v>
      </c>
      <c r="TZ14" s="226">
        <f t="shared" si="8"/>
        <v>234071875.77000001</v>
      </c>
      <c r="UA14" s="226">
        <f t="shared" si="8"/>
        <v>92593347.039999992</v>
      </c>
      <c r="UB14" s="226">
        <f t="shared" si="8"/>
        <v>87901304.750000015</v>
      </c>
      <c r="UC14" s="226">
        <f t="shared" si="8"/>
        <v>648297766.11000001</v>
      </c>
      <c r="UD14" s="226">
        <f t="shared" si="8"/>
        <v>54904186.100000009</v>
      </c>
      <c r="UE14" s="226">
        <f t="shared" si="8"/>
        <v>54990562.590000004</v>
      </c>
      <c r="UF14" s="226">
        <f t="shared" si="8"/>
        <v>68333519.24000001</v>
      </c>
      <c r="UG14" s="226">
        <f t="shared" si="8"/>
        <v>65659934.639999978</v>
      </c>
      <c r="UH14" s="226">
        <f t="shared" si="8"/>
        <v>689311791.40999997</v>
      </c>
      <c r="UI14" s="226">
        <f t="shared" si="8"/>
        <v>172654560.23999998</v>
      </c>
      <c r="UJ14" s="226">
        <f t="shared" si="8"/>
        <v>131160437.19</v>
      </c>
      <c r="UK14" s="226">
        <f t="shared" si="8"/>
        <v>197442214.69999999</v>
      </c>
      <c r="UL14" s="226">
        <f t="shared" si="8"/>
        <v>133333619.18000001</v>
      </c>
      <c r="UM14" s="226">
        <f t="shared" si="8"/>
        <v>107544382.07999998</v>
      </c>
      <c r="UN14" s="226">
        <f t="shared" si="8"/>
        <v>3178828344.8700004</v>
      </c>
      <c r="UO14" s="226">
        <f t="shared" si="8"/>
        <v>138707797.40000004</v>
      </c>
      <c r="UP14" s="226">
        <f t="shared" si="8"/>
        <v>127860231.73999995</v>
      </c>
      <c r="UQ14" s="226">
        <f t="shared" si="8"/>
        <v>569445150.92999995</v>
      </c>
      <c r="UR14" s="226">
        <f t="shared" si="8"/>
        <v>43937243.32</v>
      </c>
      <c r="US14" s="226">
        <f t="shared" si="8"/>
        <v>107566469.28</v>
      </c>
      <c r="UT14" s="226">
        <f t="shared" si="8"/>
        <v>286038067.14000005</v>
      </c>
      <c r="UU14" s="226">
        <f t="shared" si="8"/>
        <v>79786353.810000002</v>
      </c>
      <c r="UV14" s="226">
        <f t="shared" si="8"/>
        <v>85250426.690000013</v>
      </c>
      <c r="UW14" s="226">
        <f t="shared" si="8"/>
        <v>101739387.38000001</v>
      </c>
      <c r="UX14" s="226">
        <f t="shared" si="8"/>
        <v>138517892.90999997</v>
      </c>
      <c r="UY14" s="226">
        <f t="shared" si="8"/>
        <v>299719031.85000002</v>
      </c>
      <c r="UZ14" s="226">
        <f t="shared" si="8"/>
        <v>140055482.86000001</v>
      </c>
      <c r="VA14" s="226">
        <f t="shared" si="8"/>
        <v>269253886.95000011</v>
      </c>
      <c r="VB14" s="226">
        <f t="shared" si="8"/>
        <v>67541928.539999992</v>
      </c>
      <c r="VC14" s="226">
        <f t="shared" si="8"/>
        <v>76039626.559999987</v>
      </c>
      <c r="VD14" s="226">
        <f t="shared" si="8"/>
        <v>67338814.840000004</v>
      </c>
      <c r="VE14" s="226">
        <f t="shared" si="8"/>
        <v>70397298.220000014</v>
      </c>
      <c r="VF14" s="226">
        <f t="shared" si="8"/>
        <v>302634161.88</v>
      </c>
      <c r="VG14" s="226">
        <f t="shared" ref="VG14:XR14" si="9">SUM(VG2:VG13)</f>
        <v>57084227.360000014</v>
      </c>
      <c r="VH14" s="226">
        <f t="shared" si="9"/>
        <v>50494652.190000005</v>
      </c>
      <c r="VI14" s="226">
        <f t="shared" si="9"/>
        <v>48209451.899999999</v>
      </c>
      <c r="VJ14" s="226">
        <f t="shared" si="9"/>
        <v>1511607865.3400004</v>
      </c>
      <c r="VK14" s="226">
        <f t="shared" si="9"/>
        <v>108897224.92999998</v>
      </c>
      <c r="VL14" s="226">
        <f t="shared" si="9"/>
        <v>119753543.29999998</v>
      </c>
      <c r="VM14" s="226">
        <f t="shared" si="9"/>
        <v>197862438.87</v>
      </c>
      <c r="VN14" s="226">
        <f t="shared" si="9"/>
        <v>224724667.68000004</v>
      </c>
      <c r="VO14" s="226">
        <f t="shared" si="9"/>
        <v>192402831.44999996</v>
      </c>
      <c r="VP14" s="226">
        <f t="shared" si="9"/>
        <v>151725636.87</v>
      </c>
      <c r="VQ14" s="226">
        <f t="shared" si="9"/>
        <v>106521461.52999999</v>
      </c>
      <c r="VR14" s="226">
        <f t="shared" si="9"/>
        <v>108740121.83999999</v>
      </c>
      <c r="VS14" s="226">
        <f t="shared" si="9"/>
        <v>461043819.07999992</v>
      </c>
      <c r="VT14" s="226">
        <f t="shared" si="9"/>
        <v>104090368.46999998</v>
      </c>
      <c r="VU14" s="226">
        <f t="shared" si="9"/>
        <v>211034259</v>
      </c>
      <c r="VV14" s="226">
        <f t="shared" si="9"/>
        <v>128173962.11000001</v>
      </c>
      <c r="VW14" s="226">
        <f t="shared" si="9"/>
        <v>87241808.590000004</v>
      </c>
      <c r="VX14" s="226">
        <f t="shared" si="9"/>
        <v>72525309.090000004</v>
      </c>
      <c r="VY14" s="226">
        <f t="shared" si="9"/>
        <v>5107814166.250001</v>
      </c>
      <c r="VZ14" s="226">
        <f t="shared" si="9"/>
        <v>217121697.49999997</v>
      </c>
      <c r="WA14" s="226">
        <f t="shared" si="9"/>
        <v>143332468.65000001</v>
      </c>
      <c r="WB14" s="226">
        <f t="shared" si="9"/>
        <v>126029127.17999999</v>
      </c>
      <c r="WC14" s="226">
        <f t="shared" si="9"/>
        <v>82947865.899999976</v>
      </c>
      <c r="WD14" s="226">
        <f t="shared" si="9"/>
        <v>170633033.62</v>
      </c>
      <c r="WE14" s="226">
        <f t="shared" si="9"/>
        <v>370742795.25</v>
      </c>
      <c r="WF14" s="226">
        <f t="shared" si="9"/>
        <v>260076462.77000001</v>
      </c>
      <c r="WG14" s="226">
        <f t="shared" si="9"/>
        <v>162151833.02999997</v>
      </c>
      <c r="WH14" s="226">
        <f t="shared" si="9"/>
        <v>207014708.20999998</v>
      </c>
      <c r="WI14" s="226">
        <f t="shared" si="9"/>
        <v>118185866.75</v>
      </c>
      <c r="WJ14" s="226">
        <f t="shared" si="9"/>
        <v>317072518.50999993</v>
      </c>
      <c r="WK14" s="226">
        <f t="shared" si="9"/>
        <v>159527817.98000002</v>
      </c>
      <c r="WL14" s="226">
        <f t="shared" si="9"/>
        <v>250214283.48000002</v>
      </c>
      <c r="WM14" s="226">
        <f t="shared" si="9"/>
        <v>320636709.34000003</v>
      </c>
      <c r="WN14" s="226">
        <f t="shared" si="9"/>
        <v>162458001.81</v>
      </c>
      <c r="WO14" s="226">
        <f t="shared" si="9"/>
        <v>184110097.47000003</v>
      </c>
      <c r="WP14" s="226">
        <f t="shared" si="9"/>
        <v>203108278.29000002</v>
      </c>
      <c r="WQ14" s="226">
        <f t="shared" si="9"/>
        <v>110336038.81</v>
      </c>
      <c r="WR14" s="226">
        <f t="shared" si="9"/>
        <v>267441428.61000004</v>
      </c>
      <c r="WS14" s="226">
        <f t="shared" si="9"/>
        <v>703327729.47000003</v>
      </c>
      <c r="WT14" s="226">
        <f t="shared" si="9"/>
        <v>126061746.34999999</v>
      </c>
      <c r="WU14" s="226">
        <f t="shared" si="9"/>
        <v>89696191.359999985</v>
      </c>
      <c r="WV14" s="226">
        <f t="shared" si="9"/>
        <v>88010677.700000003</v>
      </c>
      <c r="WW14" s="226">
        <f t="shared" si="9"/>
        <v>103775833.13000001</v>
      </c>
      <c r="WX14" s="226">
        <f t="shared" si="9"/>
        <v>73725423.890000015</v>
      </c>
      <c r="WY14" s="226">
        <f t="shared" si="9"/>
        <v>78020501.390000001</v>
      </c>
      <c r="WZ14" s="226">
        <f t="shared" si="9"/>
        <v>118011780.75</v>
      </c>
      <c r="XA14" s="226">
        <f t="shared" si="9"/>
        <v>488038459.43000007</v>
      </c>
      <c r="XB14" s="226">
        <f t="shared" si="9"/>
        <v>61061773.229999997</v>
      </c>
      <c r="XC14" s="226">
        <f t="shared" si="9"/>
        <v>45210165.919999994</v>
      </c>
      <c r="XD14" s="226">
        <f t="shared" si="9"/>
        <v>46420934.620000005</v>
      </c>
      <c r="XE14" s="226">
        <f t="shared" si="9"/>
        <v>54016945.870000005</v>
      </c>
      <c r="XF14" s="226">
        <f t="shared" si="9"/>
        <v>2244626528.52</v>
      </c>
      <c r="XG14" s="226">
        <f t="shared" si="9"/>
        <v>213513710.08000001</v>
      </c>
      <c r="XH14" s="226">
        <f t="shared" si="9"/>
        <v>174064399.31999999</v>
      </c>
      <c r="XI14" s="226">
        <f t="shared" si="9"/>
        <v>742302437.36999989</v>
      </c>
      <c r="XJ14" s="226">
        <f t="shared" si="9"/>
        <v>152808663.89000002</v>
      </c>
      <c r="XK14" s="226">
        <f t="shared" si="9"/>
        <v>190460553.09</v>
      </c>
      <c r="XL14" s="226">
        <f t="shared" si="9"/>
        <v>289592151.65000004</v>
      </c>
      <c r="XM14" s="226">
        <f t="shared" si="9"/>
        <v>157298504.41</v>
      </c>
      <c r="XN14" s="226">
        <f t="shared" si="9"/>
        <v>139990431.28000003</v>
      </c>
      <c r="XO14" s="226">
        <f t="shared" si="9"/>
        <v>297321193.03999996</v>
      </c>
      <c r="XP14" s="226">
        <f t="shared" si="9"/>
        <v>232889221.04999998</v>
      </c>
      <c r="XQ14" s="226">
        <f t="shared" si="9"/>
        <v>98600567.780000001</v>
      </c>
      <c r="XR14" s="226">
        <f t="shared" si="9"/>
        <v>81605589.000000015</v>
      </c>
      <c r="XS14" s="226">
        <f t="shared" ref="XS14:AAD14" si="10">SUM(XS2:XS13)</f>
        <v>112191876.81</v>
      </c>
      <c r="XT14" s="226">
        <f t="shared" si="10"/>
        <v>104376223.16</v>
      </c>
      <c r="XU14" s="226">
        <f t="shared" si="10"/>
        <v>99140215.150000036</v>
      </c>
      <c r="XV14" s="226">
        <f t="shared" si="10"/>
        <v>70906676.600000009</v>
      </c>
      <c r="XW14" s="226">
        <f t="shared" si="10"/>
        <v>88766102.400000021</v>
      </c>
      <c r="XX14" s="226">
        <f t="shared" si="10"/>
        <v>83167389.350000009</v>
      </c>
      <c r="XY14" s="226">
        <f t="shared" si="10"/>
        <v>80344287.430000007</v>
      </c>
      <c r="XZ14" s="226">
        <f t="shared" si="10"/>
        <v>91001818.950000003</v>
      </c>
      <c r="YA14" s="226">
        <f t="shared" si="10"/>
        <v>80960716.819999993</v>
      </c>
      <c r="YB14" s="226">
        <f t="shared" si="10"/>
        <v>77266667.069999993</v>
      </c>
      <c r="YC14" s="226">
        <f t="shared" si="10"/>
        <v>2154310064.0999994</v>
      </c>
      <c r="YD14" s="226">
        <f t="shared" si="10"/>
        <v>128012592.25999996</v>
      </c>
      <c r="YE14" s="226">
        <f t="shared" si="10"/>
        <v>268347759.02999994</v>
      </c>
      <c r="YF14" s="226">
        <f t="shared" si="10"/>
        <v>113239941.09</v>
      </c>
      <c r="YG14" s="226">
        <f t="shared" si="10"/>
        <v>486713556.41999996</v>
      </c>
      <c r="YH14" s="226">
        <f t="shared" si="10"/>
        <v>149741585.73999998</v>
      </c>
      <c r="YI14" s="226">
        <f t="shared" si="10"/>
        <v>263936571.04999998</v>
      </c>
      <c r="YJ14" s="226">
        <f t="shared" si="10"/>
        <v>99104006.090000004</v>
      </c>
      <c r="YK14" s="226">
        <f t="shared" si="10"/>
        <v>393680882.46000004</v>
      </c>
      <c r="YL14" s="226">
        <f t="shared" si="10"/>
        <v>444978779</v>
      </c>
      <c r="YM14" s="226">
        <f t="shared" si="10"/>
        <v>176905963.21000001</v>
      </c>
      <c r="YN14" s="226">
        <f t="shared" si="10"/>
        <v>116066936.88</v>
      </c>
      <c r="YO14" s="226">
        <f t="shared" si="10"/>
        <v>88898922.689999998</v>
      </c>
      <c r="YP14" s="226">
        <f t="shared" si="10"/>
        <v>97900420.86999999</v>
      </c>
      <c r="YQ14" s="226">
        <f t="shared" si="10"/>
        <v>69013380.420000002</v>
      </c>
      <c r="YR14" s="226">
        <f t="shared" si="10"/>
        <v>72450983.330000028</v>
      </c>
      <c r="YS14" s="226">
        <f t="shared" si="10"/>
        <v>65845547.272</v>
      </c>
      <c r="YT14" s="226">
        <f t="shared" si="10"/>
        <v>889753349.03000009</v>
      </c>
      <c r="YU14" s="226">
        <f t="shared" si="10"/>
        <v>100843311.03000003</v>
      </c>
      <c r="YV14" s="226">
        <f t="shared" si="10"/>
        <v>106465955.28999999</v>
      </c>
      <c r="YW14" s="226">
        <f t="shared" si="10"/>
        <v>95805686.910000011</v>
      </c>
      <c r="YX14" s="226">
        <f t="shared" si="10"/>
        <v>112892657.41</v>
      </c>
      <c r="YY14" s="226">
        <f t="shared" si="10"/>
        <v>70268797.13000001</v>
      </c>
      <c r="YZ14" s="226">
        <f t="shared" si="10"/>
        <v>90609159.920000017</v>
      </c>
      <c r="ZA14" s="226">
        <f t="shared" si="10"/>
        <v>857170002.28000009</v>
      </c>
      <c r="ZB14" s="226">
        <f t="shared" si="10"/>
        <v>69717840.340000004</v>
      </c>
      <c r="ZC14" s="226">
        <f t="shared" si="10"/>
        <v>130554435.73</v>
      </c>
      <c r="ZD14" s="226">
        <f t="shared" si="10"/>
        <v>131959832.61000001</v>
      </c>
      <c r="ZE14" s="226">
        <f t="shared" si="10"/>
        <v>79081492.439999998</v>
      </c>
      <c r="ZF14" s="226">
        <f t="shared" si="10"/>
        <v>95434417.620000005</v>
      </c>
      <c r="ZG14" s="226">
        <f t="shared" si="10"/>
        <v>66360724.530000001</v>
      </c>
      <c r="ZH14" s="226">
        <f t="shared" si="10"/>
        <v>75112232.660000011</v>
      </c>
      <c r="ZI14" s="226">
        <f t="shared" si="10"/>
        <v>257002162.35999992</v>
      </c>
      <c r="ZJ14" s="226">
        <f t="shared" si="10"/>
        <v>1906064024.9400001</v>
      </c>
      <c r="ZK14" s="226">
        <f t="shared" si="10"/>
        <v>80837922.920000017</v>
      </c>
      <c r="ZL14" s="226">
        <f t="shared" si="10"/>
        <v>167303172.88</v>
      </c>
      <c r="ZM14" s="226">
        <f t="shared" si="10"/>
        <v>418687750.14000005</v>
      </c>
      <c r="ZN14" s="226">
        <f t="shared" si="10"/>
        <v>266915271.01000008</v>
      </c>
      <c r="ZO14" s="226">
        <f t="shared" si="10"/>
        <v>94770117.470300004</v>
      </c>
      <c r="ZP14" s="226">
        <f t="shared" si="10"/>
        <v>123326461.02</v>
      </c>
      <c r="ZQ14" s="226">
        <f t="shared" si="10"/>
        <v>206571959.75000006</v>
      </c>
      <c r="ZR14" s="226">
        <f t="shared" si="10"/>
        <v>224495332.59000003</v>
      </c>
      <c r="ZS14" s="226">
        <f t="shared" si="10"/>
        <v>252010746.27000001</v>
      </c>
      <c r="ZT14" s="226">
        <f t="shared" si="10"/>
        <v>71399940.230000004</v>
      </c>
      <c r="ZU14" s="226">
        <f t="shared" si="10"/>
        <v>97084318.849999994</v>
      </c>
      <c r="ZV14" s="226">
        <f t="shared" si="10"/>
        <v>87689968.750000015</v>
      </c>
      <c r="ZW14" s="226">
        <f t="shared" si="10"/>
        <v>117971832.68999997</v>
      </c>
      <c r="ZX14" s="226">
        <f t="shared" si="10"/>
        <v>93260822.060000017</v>
      </c>
      <c r="ZY14" s="226">
        <f t="shared" si="10"/>
        <v>95213404.280000001</v>
      </c>
      <c r="ZZ14" s="226">
        <f t="shared" si="10"/>
        <v>104372965.09</v>
      </c>
      <c r="AAA14" s="226">
        <f t="shared" si="10"/>
        <v>63048116.36999999</v>
      </c>
      <c r="AAB14" s="226">
        <f t="shared" si="10"/>
        <v>91834824.699999988</v>
      </c>
      <c r="AAC14" s="226">
        <f t="shared" si="10"/>
        <v>64779396.259999983</v>
      </c>
      <c r="AAD14" s="226">
        <f t="shared" si="10"/>
        <v>58059194.670000002</v>
      </c>
      <c r="AAE14" s="226">
        <f t="shared" ref="AAE14:ACP14" si="11">SUM(AAE2:AAE13)</f>
        <v>45076202.939999998</v>
      </c>
      <c r="AAF14" s="226">
        <f t="shared" si="11"/>
        <v>716216704.77999997</v>
      </c>
      <c r="AAG14" s="226">
        <f t="shared" si="11"/>
        <v>89487433.040000007</v>
      </c>
      <c r="AAH14" s="226">
        <f t="shared" si="11"/>
        <v>106048236.90999998</v>
      </c>
      <c r="AAI14" s="226">
        <f t="shared" si="11"/>
        <v>85005034.50999999</v>
      </c>
      <c r="AAJ14" s="226">
        <f t="shared" si="11"/>
        <v>83998474.290000007</v>
      </c>
      <c r="AAK14" s="226">
        <f t="shared" si="11"/>
        <v>136639396.50999999</v>
      </c>
      <c r="AAL14" s="226">
        <f t="shared" si="11"/>
        <v>80953227.429999992</v>
      </c>
      <c r="AAM14" s="226">
        <f t="shared" si="11"/>
        <v>4126215795.6899996</v>
      </c>
      <c r="AAN14" s="226">
        <f t="shared" si="11"/>
        <v>122582730.82999998</v>
      </c>
      <c r="AAO14" s="226">
        <f t="shared" si="11"/>
        <v>79686682.069999993</v>
      </c>
      <c r="AAP14" s="226">
        <f t="shared" si="11"/>
        <v>199131617.49999997</v>
      </c>
      <c r="AAQ14" s="226">
        <f t="shared" si="11"/>
        <v>169228202.50999999</v>
      </c>
      <c r="AAR14" s="226">
        <f t="shared" si="11"/>
        <v>114081834.84999999</v>
      </c>
      <c r="AAS14" s="226">
        <f t="shared" si="11"/>
        <v>130233902.73999998</v>
      </c>
      <c r="AAT14" s="226">
        <f t="shared" si="11"/>
        <v>165435571.99999997</v>
      </c>
      <c r="AAU14" s="226">
        <f t="shared" si="11"/>
        <v>256979949.36999995</v>
      </c>
      <c r="AAV14" s="226">
        <f t="shared" si="11"/>
        <v>82116755.390000001</v>
      </c>
      <c r="AAW14" s="226">
        <f t="shared" si="11"/>
        <v>156259936.22999996</v>
      </c>
      <c r="AAX14" s="226">
        <f t="shared" si="11"/>
        <v>664576970.57999992</v>
      </c>
      <c r="AAY14" s="226">
        <f t="shared" si="11"/>
        <v>256582651.40000004</v>
      </c>
      <c r="AAZ14" s="226">
        <f t="shared" si="11"/>
        <v>71948720.590000018</v>
      </c>
      <c r="ABA14" s="226">
        <f t="shared" si="11"/>
        <v>100556565.92000002</v>
      </c>
      <c r="ABB14" s="226">
        <f t="shared" si="11"/>
        <v>103758632.28000002</v>
      </c>
      <c r="ABC14" s="226">
        <f t="shared" si="11"/>
        <v>62648519.149999999</v>
      </c>
      <c r="ABD14" s="226">
        <f t="shared" si="11"/>
        <v>104150270.28999999</v>
      </c>
      <c r="ABE14" s="226">
        <f t="shared" si="11"/>
        <v>71541332.75</v>
      </c>
      <c r="ABF14" s="226">
        <f t="shared" si="11"/>
        <v>658062860.76999998</v>
      </c>
      <c r="ABG14" s="226">
        <f t="shared" si="11"/>
        <v>549683306.32999992</v>
      </c>
      <c r="ABH14" s="226">
        <f t="shared" si="11"/>
        <v>58816467.670000002</v>
      </c>
      <c r="ABI14" s="226">
        <f t="shared" si="11"/>
        <v>64042199.960000001</v>
      </c>
      <c r="ABJ14" s="226">
        <f t="shared" si="11"/>
        <v>56626534.95000001</v>
      </c>
      <c r="ABK14" s="226">
        <f t="shared" si="11"/>
        <v>63934263.060000002</v>
      </c>
      <c r="ABL14" s="226">
        <f t="shared" si="11"/>
        <v>58363852.920000002</v>
      </c>
      <c r="ABM14" s="226">
        <f t="shared" si="11"/>
        <v>943468587.42000008</v>
      </c>
      <c r="ABN14" s="226">
        <f t="shared" si="11"/>
        <v>126924954.38000001</v>
      </c>
      <c r="ABO14" s="226">
        <f t="shared" si="11"/>
        <v>71547052.5</v>
      </c>
      <c r="ABP14" s="226">
        <f t="shared" si="11"/>
        <v>187985561.98000002</v>
      </c>
      <c r="ABQ14" s="226">
        <f t="shared" si="11"/>
        <v>163133102.98000002</v>
      </c>
      <c r="ABR14" s="226">
        <f t="shared" si="11"/>
        <v>106535009.63000001</v>
      </c>
      <c r="ABS14" s="226">
        <f t="shared" si="11"/>
        <v>91606705.329999998</v>
      </c>
      <c r="ABT14" s="226">
        <f t="shared" si="11"/>
        <v>126264008.52999999</v>
      </c>
      <c r="ABU14" s="226">
        <f t="shared" si="11"/>
        <v>40043615.529999994</v>
      </c>
      <c r="ABV14" s="226">
        <f t="shared" si="11"/>
        <v>1124841920.3200002</v>
      </c>
      <c r="ABW14" s="226">
        <f t="shared" si="11"/>
        <v>72108214.38000001</v>
      </c>
      <c r="ABX14" s="226">
        <f t="shared" si="11"/>
        <v>193845885.63000008</v>
      </c>
      <c r="ABY14" s="226">
        <f t="shared" si="11"/>
        <v>82880382.090000004</v>
      </c>
      <c r="ABZ14" s="226">
        <f t="shared" si="11"/>
        <v>67436814.839999989</v>
      </c>
      <c r="ACA14" s="226">
        <f t="shared" si="11"/>
        <v>351878213.24000001</v>
      </c>
      <c r="ACB14" s="226">
        <f t="shared" si="11"/>
        <v>58000423.429999992</v>
      </c>
      <c r="ACC14" s="226">
        <f t="shared" si="11"/>
        <v>90127241.24000001</v>
      </c>
      <c r="ACD14" s="226">
        <f t="shared" si="11"/>
        <v>78947137.010000005</v>
      </c>
      <c r="ACE14" s="226">
        <f t="shared" si="11"/>
        <v>134919050.60999998</v>
      </c>
      <c r="ACF14" s="226">
        <f t="shared" si="11"/>
        <v>61346025.399999999</v>
      </c>
      <c r="ACG14" s="226">
        <f t="shared" si="11"/>
        <v>2620661509.46</v>
      </c>
      <c r="ACH14" s="226">
        <f t="shared" si="11"/>
        <v>90863211.299999997</v>
      </c>
      <c r="ACI14" s="226">
        <f t="shared" si="11"/>
        <v>119094548.09</v>
      </c>
      <c r="ACJ14" s="226">
        <f t="shared" si="11"/>
        <v>192925901.69</v>
      </c>
      <c r="ACK14" s="226">
        <f t="shared" si="11"/>
        <v>83340735.439999998</v>
      </c>
      <c r="ACL14" s="226">
        <f t="shared" si="11"/>
        <v>107502552.50000001</v>
      </c>
      <c r="ACM14" s="226">
        <f t="shared" si="11"/>
        <v>151827218.82000002</v>
      </c>
      <c r="ACN14" s="226">
        <f t="shared" si="11"/>
        <v>478521283.00999999</v>
      </c>
      <c r="ACO14" s="226">
        <f t="shared" si="11"/>
        <v>607815966.25</v>
      </c>
      <c r="ACP14" s="226">
        <f t="shared" si="11"/>
        <v>99592441.069999978</v>
      </c>
      <c r="ACQ14" s="226">
        <f t="shared" ref="ACQ14:AFB14" si="12">SUM(ACQ2:ACQ13)</f>
        <v>141259402.38999999</v>
      </c>
      <c r="ACR14" s="226">
        <f t="shared" si="12"/>
        <v>186467368.47</v>
      </c>
      <c r="ACS14" s="226">
        <f t="shared" si="12"/>
        <v>132304159.84999998</v>
      </c>
      <c r="ACT14" s="226">
        <f t="shared" si="12"/>
        <v>429152294.86999995</v>
      </c>
      <c r="ACU14" s="226">
        <f t="shared" si="12"/>
        <v>105975350.41000001</v>
      </c>
      <c r="ACV14" s="226">
        <f t="shared" si="12"/>
        <v>129750567.96000002</v>
      </c>
      <c r="ACW14" s="226">
        <f t="shared" si="12"/>
        <v>101242613.49999999</v>
      </c>
      <c r="ACX14" s="226">
        <f t="shared" si="12"/>
        <v>64454584.93999999</v>
      </c>
      <c r="ACY14" s="226">
        <f t="shared" si="12"/>
        <v>64879061.319999993</v>
      </c>
      <c r="ACZ14" s="226">
        <f t="shared" si="12"/>
        <v>61629325.32</v>
      </c>
      <c r="ADA14" s="226">
        <f t="shared" si="12"/>
        <v>48590344.490000002</v>
      </c>
      <c r="ADB14" s="226">
        <f t="shared" si="12"/>
        <v>45035877.920000002</v>
      </c>
      <c r="ADC14" s="226">
        <f t="shared" si="12"/>
        <v>61653971.329999991</v>
      </c>
      <c r="ADD14" s="226">
        <f t="shared" si="12"/>
        <v>472151581.20000005</v>
      </c>
      <c r="ADE14" s="226">
        <f t="shared" si="12"/>
        <v>418889500.75999999</v>
      </c>
      <c r="ADF14" s="226">
        <f t="shared" si="12"/>
        <v>81435481.030000001</v>
      </c>
      <c r="ADG14" s="226">
        <f t="shared" si="12"/>
        <v>58850430.739999995</v>
      </c>
      <c r="ADH14" s="226">
        <f t="shared" si="12"/>
        <v>98059514.970000014</v>
      </c>
      <c r="ADI14" s="226">
        <f t="shared" si="12"/>
        <v>56117390.000000007</v>
      </c>
      <c r="ADJ14" s="226">
        <f t="shared" si="12"/>
        <v>93825792.200000003</v>
      </c>
      <c r="ADK14" s="226">
        <f t="shared" si="12"/>
        <v>74438952.029999986</v>
      </c>
      <c r="ADL14" s="226">
        <f t="shared" si="12"/>
        <v>98233239.540000007</v>
      </c>
      <c r="ADM14" s="226">
        <f t="shared" si="12"/>
        <v>2371690663.3600001</v>
      </c>
      <c r="ADN14" s="226">
        <f t="shared" si="12"/>
        <v>259507788.08000001</v>
      </c>
      <c r="ADO14" s="226">
        <f t="shared" si="12"/>
        <v>186753321.90000004</v>
      </c>
      <c r="ADP14" s="226">
        <f t="shared" si="12"/>
        <v>699870233.1099999</v>
      </c>
      <c r="ADQ14" s="226">
        <f t="shared" si="12"/>
        <v>47386413.479999997</v>
      </c>
      <c r="ADR14" s="226">
        <f t="shared" si="12"/>
        <v>64708391.720000006</v>
      </c>
      <c r="ADS14" s="226">
        <f t="shared" si="12"/>
        <v>116127481.15000001</v>
      </c>
      <c r="ADT14" s="226">
        <f t="shared" si="12"/>
        <v>54606934.760000005</v>
      </c>
      <c r="ADU14" s="226">
        <f t="shared" si="12"/>
        <v>2695149780.6100006</v>
      </c>
      <c r="ADV14" s="226">
        <f t="shared" si="12"/>
        <v>452841677.7700001</v>
      </c>
      <c r="ADW14" s="226">
        <f t="shared" si="12"/>
        <v>313154478.62</v>
      </c>
      <c r="ADX14" s="226">
        <f t="shared" si="12"/>
        <v>100842334.77</v>
      </c>
      <c r="ADY14" s="226">
        <f t="shared" si="12"/>
        <v>119832385.28000002</v>
      </c>
      <c r="ADZ14" s="226">
        <f t="shared" si="12"/>
        <v>159604126.28999996</v>
      </c>
      <c r="AEA14" s="226">
        <f t="shared" si="12"/>
        <v>116712971.61000001</v>
      </c>
      <c r="AEB14" s="226">
        <f t="shared" si="12"/>
        <v>107871030.71000001</v>
      </c>
      <c r="AEC14" s="226">
        <f t="shared" si="12"/>
        <v>102375704.92999999</v>
      </c>
      <c r="AED14" s="226">
        <f t="shared" si="12"/>
        <v>82489711.029999986</v>
      </c>
      <c r="AEE14" s="226">
        <f t="shared" si="12"/>
        <v>120008141.83</v>
      </c>
      <c r="AEF14" s="226">
        <f t="shared" si="12"/>
        <v>168621248.36999995</v>
      </c>
      <c r="AEG14" s="226">
        <f t="shared" si="12"/>
        <v>84212315.209999993</v>
      </c>
      <c r="AEH14" s="226">
        <f t="shared" si="12"/>
        <v>108626661.38999999</v>
      </c>
      <c r="AEI14" s="226">
        <f t="shared" si="12"/>
        <v>143874631.72000003</v>
      </c>
      <c r="AEJ14" s="226">
        <f t="shared" si="12"/>
        <v>163020269.81</v>
      </c>
      <c r="AEK14" s="226">
        <f t="shared" si="12"/>
        <v>85083042.269999996</v>
      </c>
      <c r="AEL14" s="226">
        <f t="shared" si="12"/>
        <v>252191213.33999997</v>
      </c>
      <c r="AEM14" s="226">
        <f t="shared" si="12"/>
        <v>78311530.829999998</v>
      </c>
      <c r="AEN14" s="226">
        <f t="shared" si="12"/>
        <v>286682788.21000004</v>
      </c>
      <c r="AEO14" s="226">
        <f t="shared" si="12"/>
        <v>1715381404.53</v>
      </c>
      <c r="AEP14" s="226">
        <f t="shared" si="12"/>
        <v>203871441.53</v>
      </c>
      <c r="AEQ14" s="226">
        <f t="shared" si="12"/>
        <v>173514445.91</v>
      </c>
      <c r="AER14" s="226">
        <f t="shared" si="12"/>
        <v>137649585.69999999</v>
      </c>
      <c r="AES14" s="226">
        <f t="shared" si="12"/>
        <v>108939025.91000001</v>
      </c>
      <c r="AET14" s="226">
        <f t="shared" si="12"/>
        <v>306953779.38000005</v>
      </c>
      <c r="AEU14" s="226">
        <f t="shared" si="12"/>
        <v>108417092.62999998</v>
      </c>
      <c r="AEV14" s="226">
        <f t="shared" si="12"/>
        <v>138334781.42000005</v>
      </c>
      <c r="AEW14" s="226">
        <f t="shared" si="12"/>
        <v>99899024.890000001</v>
      </c>
      <c r="AEX14" s="226">
        <f t="shared" si="12"/>
        <v>62390611.210000001</v>
      </c>
      <c r="AEY14" s="226">
        <f t="shared" si="12"/>
        <v>1017971928.04</v>
      </c>
      <c r="AEZ14" s="226">
        <f t="shared" si="12"/>
        <v>575212976.48000002</v>
      </c>
      <c r="AFA14" s="226">
        <f t="shared" si="12"/>
        <v>219909078.99999997</v>
      </c>
      <c r="AFB14" s="226">
        <f t="shared" si="12"/>
        <v>164023461.28</v>
      </c>
      <c r="AFC14" s="226">
        <f t="shared" ref="AFC14:AHN14" si="13">SUM(AFC2:AFC13)</f>
        <v>250180359.89000005</v>
      </c>
      <c r="AFD14" s="226">
        <f t="shared" si="13"/>
        <v>186615637.08999997</v>
      </c>
      <c r="AFE14" s="226">
        <f t="shared" si="13"/>
        <v>123224508.04000001</v>
      </c>
      <c r="AFF14" s="226">
        <f t="shared" si="13"/>
        <v>160332562.19</v>
      </c>
      <c r="AFG14" s="226">
        <f t="shared" si="13"/>
        <v>100213167.71999997</v>
      </c>
      <c r="AFH14" s="226">
        <f t="shared" si="13"/>
        <v>147113200.60000002</v>
      </c>
      <c r="AFI14" s="226">
        <f t="shared" si="13"/>
        <v>138532155.68000001</v>
      </c>
      <c r="AFJ14" s="226">
        <f t="shared" si="13"/>
        <v>126955694.62999998</v>
      </c>
      <c r="AFK14" s="226">
        <f t="shared" si="13"/>
        <v>153743190.28999996</v>
      </c>
      <c r="AFL14" s="226">
        <f t="shared" si="13"/>
        <v>1255184576.5899999</v>
      </c>
      <c r="AFM14" s="226">
        <f t="shared" si="13"/>
        <v>224972955.09999999</v>
      </c>
      <c r="AFN14" s="226">
        <f t="shared" si="13"/>
        <v>167031122.11999997</v>
      </c>
      <c r="AFO14" s="226">
        <f t="shared" si="13"/>
        <v>132934580.14999998</v>
      </c>
      <c r="AFP14" s="226">
        <f t="shared" si="13"/>
        <v>143379324.77000001</v>
      </c>
      <c r="AFQ14" s="226">
        <f t="shared" si="13"/>
        <v>114424257.74000001</v>
      </c>
      <c r="AFR14" s="226">
        <f t="shared" si="13"/>
        <v>95298893.690000027</v>
      </c>
      <c r="AFS14" s="226">
        <f t="shared" si="13"/>
        <v>215734400.75000009</v>
      </c>
      <c r="AFT14" s="226">
        <f t="shared" si="13"/>
        <v>208354929.36999997</v>
      </c>
      <c r="AFU14" s="226">
        <f t="shared" si="13"/>
        <v>99352692.100000009</v>
      </c>
      <c r="AFV14" s="226">
        <f t="shared" si="13"/>
        <v>207279230.31000003</v>
      </c>
      <c r="AFW14" s="226">
        <f t="shared" si="13"/>
        <v>99782924.939999998</v>
      </c>
      <c r="AFX14" s="226">
        <f t="shared" si="13"/>
        <v>1368262161.1000001</v>
      </c>
      <c r="AFY14" s="226">
        <f t="shared" si="13"/>
        <v>97145289.60999997</v>
      </c>
      <c r="AFZ14" s="226">
        <f t="shared" si="13"/>
        <v>106412522.16999999</v>
      </c>
      <c r="AGA14" s="226">
        <f t="shared" si="13"/>
        <v>104301055.86999999</v>
      </c>
      <c r="AGB14" s="226">
        <f t="shared" si="13"/>
        <v>262764464.32999995</v>
      </c>
      <c r="AGC14" s="226">
        <f t="shared" si="13"/>
        <v>127619069.48000003</v>
      </c>
      <c r="AGD14" s="226">
        <f t="shared" si="13"/>
        <v>77056612.670000002</v>
      </c>
      <c r="AGE14" s="226">
        <f t="shared" si="13"/>
        <v>108282707.10999998</v>
      </c>
      <c r="AGF14" s="226">
        <f t="shared" si="13"/>
        <v>82499461.560000032</v>
      </c>
      <c r="AGG14" s="226">
        <f t="shared" si="13"/>
        <v>110400881.79999998</v>
      </c>
      <c r="AGH14" s="226">
        <f t="shared" si="13"/>
        <v>71751060.99000001</v>
      </c>
      <c r="AGI14" s="226">
        <f t="shared" si="13"/>
        <v>1870091964.4100001</v>
      </c>
      <c r="AGJ14" s="226">
        <f t="shared" si="13"/>
        <v>356978961.86000001</v>
      </c>
      <c r="AGK14" s="226">
        <f t="shared" si="13"/>
        <v>163503568.74999997</v>
      </c>
      <c r="AGL14" s="226">
        <f t="shared" si="13"/>
        <v>101395228.80999997</v>
      </c>
      <c r="AGM14" s="226">
        <f t="shared" si="13"/>
        <v>231764888.51000005</v>
      </c>
      <c r="AGN14" s="226">
        <f t="shared" si="13"/>
        <v>203471770.03000003</v>
      </c>
      <c r="AGO14" s="226">
        <f t="shared" si="13"/>
        <v>85721808.819999993</v>
      </c>
      <c r="AGP14" s="226">
        <f t="shared" si="13"/>
        <v>99293772.459999979</v>
      </c>
      <c r="AGQ14" s="226">
        <f t="shared" si="13"/>
        <v>2840941230.5499992</v>
      </c>
      <c r="AGR14" s="226">
        <f t="shared" si="13"/>
        <v>1539769248.3200002</v>
      </c>
      <c r="AGS14" s="226">
        <f t="shared" si="13"/>
        <v>130094197.28000002</v>
      </c>
      <c r="AGT14" s="226">
        <f t="shared" si="13"/>
        <v>244088893.69000006</v>
      </c>
      <c r="AGU14" s="226">
        <f t="shared" si="13"/>
        <v>309865943.70999992</v>
      </c>
      <c r="AGV14" s="226">
        <f t="shared" si="13"/>
        <v>220549248.99000004</v>
      </c>
      <c r="AGW14" s="226">
        <f t="shared" si="13"/>
        <v>203925571.23000002</v>
      </c>
      <c r="AGX14" s="226">
        <f t="shared" si="13"/>
        <v>182399122.16999999</v>
      </c>
      <c r="AGY14" s="226">
        <f t="shared" si="13"/>
        <v>66234980.659999996</v>
      </c>
      <c r="AGZ14" s="226">
        <f t="shared" si="13"/>
        <v>147401507.39000002</v>
      </c>
      <c r="AHA14" s="226">
        <f t="shared" si="13"/>
        <v>163751632.66</v>
      </c>
      <c r="AHB14" s="226">
        <f t="shared" si="13"/>
        <v>95225554.00999999</v>
      </c>
      <c r="AHC14" s="226">
        <f t="shared" si="13"/>
        <v>97507223.140000001</v>
      </c>
      <c r="AHD14" s="226">
        <f t="shared" si="13"/>
        <v>132980646.5</v>
      </c>
      <c r="AHE14" s="226">
        <f t="shared" si="13"/>
        <v>88006986.409999996</v>
      </c>
      <c r="AHF14" s="226">
        <f t="shared" si="13"/>
        <v>118034163.18000001</v>
      </c>
      <c r="AHG14" s="226">
        <f t="shared" si="13"/>
        <v>87742037.259999976</v>
      </c>
      <c r="AHH14" s="226">
        <f t="shared" si="13"/>
        <v>648712443.88999987</v>
      </c>
      <c r="AHI14" s="226">
        <f t="shared" si="13"/>
        <v>106246473.00000001</v>
      </c>
      <c r="AHJ14" s="226">
        <f t="shared" si="13"/>
        <v>113516631.5</v>
      </c>
      <c r="AHK14" s="226">
        <f t="shared" si="13"/>
        <v>111741877.72</v>
      </c>
      <c r="AHL14" s="226">
        <f t="shared" si="13"/>
        <v>199235360.34</v>
      </c>
      <c r="AHM14" s="226">
        <f t="shared" si="13"/>
        <v>97828309.61999999</v>
      </c>
      <c r="AHN14" s="226">
        <f t="shared" si="13"/>
        <v>76254597.780000001</v>
      </c>
      <c r="AHO14" s="226">
        <f t="shared" ref="AHO14" si="14">SUM(AHO2:AHO13)</f>
        <v>261791792426.41046</v>
      </c>
    </row>
    <row r="15" spans="1:901" x14ac:dyDescent="0.2">
      <c r="A15" s="174" t="s">
        <v>19</v>
      </c>
      <c r="B15" s="230" t="s">
        <v>20</v>
      </c>
      <c r="C15" s="176">
        <v>471064621.64999998</v>
      </c>
      <c r="D15" s="176">
        <v>58558265.890000001</v>
      </c>
      <c r="E15" s="176">
        <v>6545713.8899999997</v>
      </c>
      <c r="F15" s="176">
        <v>16753315.289999999</v>
      </c>
      <c r="G15" s="176">
        <v>14025811.23</v>
      </c>
      <c r="H15" s="176">
        <v>16105279.74</v>
      </c>
      <c r="I15" s="176">
        <v>3563733.77</v>
      </c>
      <c r="J15" s="176">
        <v>78441928.549999997</v>
      </c>
      <c r="K15" s="176">
        <v>20452374.68</v>
      </c>
      <c r="L15" s="176">
        <v>12844172.33</v>
      </c>
      <c r="M15" s="176">
        <v>66649387.710000001</v>
      </c>
      <c r="N15" s="176">
        <v>12752476.789999999</v>
      </c>
      <c r="O15" s="176">
        <v>45166650.219999999</v>
      </c>
      <c r="P15" s="176">
        <v>24621801.780000001</v>
      </c>
      <c r="Q15" s="176">
        <v>12660925.699999999</v>
      </c>
      <c r="R15" s="176">
        <v>6196281.1699999999</v>
      </c>
      <c r="S15" s="176">
        <v>9301057.3900000006</v>
      </c>
      <c r="T15" s="176">
        <v>16183796.050000001</v>
      </c>
      <c r="U15" s="176">
        <v>6908066.6200000001</v>
      </c>
      <c r="V15" s="176">
        <v>11716475.119999999</v>
      </c>
      <c r="W15" s="176">
        <v>7957819.0800000001</v>
      </c>
      <c r="X15" s="176">
        <v>5862896.5199999996</v>
      </c>
      <c r="Y15" s="176">
        <v>6957271.3200000003</v>
      </c>
      <c r="Z15" s="176">
        <v>2006470.35</v>
      </c>
      <c r="AA15" s="176">
        <v>653872481.61000001</v>
      </c>
      <c r="AB15" s="176">
        <v>22241192.859999999</v>
      </c>
      <c r="AC15" s="176">
        <v>32510632.59</v>
      </c>
      <c r="AD15" s="176">
        <v>6374665.7599999998</v>
      </c>
      <c r="AE15" s="176">
        <v>53949773.509999998</v>
      </c>
      <c r="AF15" s="176">
        <v>10486179.359999999</v>
      </c>
      <c r="AG15" s="176">
        <v>42530647.18</v>
      </c>
      <c r="AH15" s="176">
        <v>11737239.41</v>
      </c>
      <c r="AI15" s="176">
        <v>21755906.859999999</v>
      </c>
      <c r="AJ15" s="176">
        <v>18213655.09</v>
      </c>
      <c r="AK15" s="176">
        <v>7163087.4000000004</v>
      </c>
      <c r="AL15" s="176">
        <v>9679833.75</v>
      </c>
      <c r="AM15" s="176">
        <v>14039910.970000001</v>
      </c>
      <c r="AN15" s="176">
        <v>4574972.82</v>
      </c>
      <c r="AO15" s="176">
        <v>5405412.1200000001</v>
      </c>
      <c r="AP15" s="176">
        <v>19439841.039999999</v>
      </c>
      <c r="AQ15" s="176">
        <v>21968261.98</v>
      </c>
      <c r="AR15" s="176">
        <v>3048180.07</v>
      </c>
      <c r="AS15" s="176">
        <v>213525633.63</v>
      </c>
      <c r="AT15" s="176">
        <v>11012715.369999999</v>
      </c>
      <c r="AU15" s="176">
        <v>11395009.25</v>
      </c>
      <c r="AV15" s="176">
        <v>12284475.66</v>
      </c>
      <c r="AW15" s="176">
        <v>8110336.6500000004</v>
      </c>
      <c r="AX15" s="176">
        <v>10624152.729999999</v>
      </c>
      <c r="AY15" s="176">
        <v>3812416.59</v>
      </c>
      <c r="AZ15" s="176">
        <v>9518469.5700000003</v>
      </c>
      <c r="BA15" s="176">
        <v>61320038.82</v>
      </c>
      <c r="BB15" s="176">
        <v>5269709.2</v>
      </c>
      <c r="BC15" s="176">
        <v>11423510.59</v>
      </c>
      <c r="BD15" s="176">
        <v>21090412.5</v>
      </c>
      <c r="BE15" s="176">
        <v>6373500</v>
      </c>
      <c r="BF15" s="176">
        <v>3697881.89</v>
      </c>
      <c r="BG15" s="176">
        <v>5475891.3499999996</v>
      </c>
      <c r="BH15" s="176">
        <v>193265523.40000001</v>
      </c>
      <c r="BI15" s="176">
        <v>3290961.96</v>
      </c>
      <c r="BJ15" s="176">
        <v>3084808.4000000004</v>
      </c>
      <c r="BK15" s="176">
        <v>8024344.6900000004</v>
      </c>
      <c r="BL15" s="176">
        <v>12209335.390000001</v>
      </c>
      <c r="BM15" s="176">
        <v>13096910.539999999</v>
      </c>
      <c r="BN15" s="176">
        <v>4712326.6500000004</v>
      </c>
      <c r="BO15" s="176">
        <v>7238399.9900000002</v>
      </c>
      <c r="BP15" s="176">
        <v>3819664.0700000003</v>
      </c>
      <c r="BQ15" s="176">
        <v>3207799.85</v>
      </c>
      <c r="BR15" s="176">
        <v>3290245.34</v>
      </c>
      <c r="BS15" s="176">
        <v>2655482.56</v>
      </c>
      <c r="BT15" s="176">
        <v>39402621.789999999</v>
      </c>
      <c r="BU15" s="176">
        <v>2222436.48</v>
      </c>
      <c r="BV15" s="176">
        <v>4461679.25</v>
      </c>
      <c r="BW15" s="176">
        <v>175660834.62</v>
      </c>
      <c r="BX15" s="176">
        <v>87097717.730000004</v>
      </c>
      <c r="BY15" s="176">
        <v>13742458.870000001</v>
      </c>
      <c r="BZ15" s="176">
        <v>5569878.8899999997</v>
      </c>
      <c r="CA15" s="176">
        <v>16619508.690000001</v>
      </c>
      <c r="CB15" s="176">
        <v>13740558.470000001</v>
      </c>
      <c r="CC15" s="176">
        <v>7927521.6199999992</v>
      </c>
      <c r="CD15" s="176">
        <v>548173.13</v>
      </c>
      <c r="CE15" s="176">
        <v>677980.25</v>
      </c>
      <c r="CF15" s="176">
        <v>491804086.26999998</v>
      </c>
      <c r="CG15" s="176">
        <v>11957221.74</v>
      </c>
      <c r="CH15" s="176">
        <v>25669284.899999999</v>
      </c>
      <c r="CI15" s="176">
        <v>8489927.8900000006</v>
      </c>
      <c r="CJ15" s="176">
        <v>12311546.01</v>
      </c>
      <c r="CK15" s="176">
        <v>10839948.49</v>
      </c>
      <c r="CL15" s="176">
        <v>11220278.960000001</v>
      </c>
      <c r="CM15" s="176">
        <v>20915918.440000001</v>
      </c>
      <c r="CN15" s="176">
        <v>4006086.43</v>
      </c>
      <c r="CO15" s="176">
        <v>10543927.189999999</v>
      </c>
      <c r="CP15" s="176">
        <v>8514566.4299999997</v>
      </c>
      <c r="CQ15" s="176">
        <v>9918153.3300000001</v>
      </c>
      <c r="CR15" s="176">
        <v>7607239.25</v>
      </c>
      <c r="CS15" s="176">
        <v>178069864.03999999</v>
      </c>
      <c r="CT15" s="176">
        <v>7947440.29</v>
      </c>
      <c r="CU15" s="176">
        <v>9530936.6400000006</v>
      </c>
      <c r="CV15" s="176">
        <v>18217199.5</v>
      </c>
      <c r="CW15" s="176">
        <v>4444490.45</v>
      </c>
      <c r="CX15" s="176">
        <v>17837270.739999998</v>
      </c>
      <c r="CY15" s="176">
        <v>5687908.4699999997</v>
      </c>
      <c r="CZ15" s="176">
        <v>3482229.19</v>
      </c>
      <c r="DA15" s="176">
        <v>224087965.69999999</v>
      </c>
      <c r="DB15" s="176">
        <v>17402643.300000001</v>
      </c>
      <c r="DC15" s="176">
        <v>58793476.659999996</v>
      </c>
      <c r="DD15" s="176">
        <v>48562017.530000001</v>
      </c>
      <c r="DE15" s="176">
        <v>13315746.16</v>
      </c>
      <c r="DF15" s="176">
        <v>22064344.620000001</v>
      </c>
      <c r="DG15" s="176">
        <v>16716366.5</v>
      </c>
      <c r="DH15" s="176">
        <v>4452936.33</v>
      </c>
      <c r="DI15" s="176">
        <v>10240961.27</v>
      </c>
      <c r="DJ15" s="176">
        <v>7036842.2300000004</v>
      </c>
      <c r="DK15" s="176">
        <v>23012080.780000001</v>
      </c>
      <c r="DL15" s="176">
        <v>98379228.340000004</v>
      </c>
      <c r="DM15" s="176">
        <v>159330599.66999999</v>
      </c>
      <c r="DN15" s="176">
        <v>11399528</v>
      </c>
      <c r="DO15" s="176">
        <v>10275943.060000001</v>
      </c>
      <c r="DP15" s="176">
        <v>20578593.68</v>
      </c>
      <c r="DQ15" s="176">
        <v>20927683.52</v>
      </c>
      <c r="DR15" s="176">
        <v>16301157.060000001</v>
      </c>
      <c r="DS15" s="176">
        <v>19896402.399999999</v>
      </c>
      <c r="DT15" s="176">
        <v>5451977.5300000003</v>
      </c>
      <c r="DU15" s="176">
        <v>691661666.39999998</v>
      </c>
      <c r="DV15" s="176">
        <v>10583147.470000001</v>
      </c>
      <c r="DW15" s="176">
        <v>20890030.09</v>
      </c>
      <c r="DX15" s="176">
        <v>16218712.949999999</v>
      </c>
      <c r="DY15" s="176">
        <v>19496823.280000001</v>
      </c>
      <c r="DZ15" s="176">
        <v>12533633.800000001</v>
      </c>
      <c r="EA15" s="176">
        <v>28165161.34</v>
      </c>
      <c r="EB15" s="176">
        <v>12284084.57</v>
      </c>
      <c r="EC15" s="176">
        <v>26612688.73</v>
      </c>
      <c r="ED15" s="176">
        <v>86072122.040000007</v>
      </c>
      <c r="EE15" s="176">
        <v>74457678.5</v>
      </c>
      <c r="EF15" s="176">
        <v>4782527.38</v>
      </c>
      <c r="EG15" s="176">
        <v>12617761.720000001</v>
      </c>
      <c r="EH15" s="176">
        <v>14696480.59</v>
      </c>
      <c r="EI15" s="176">
        <v>27214260.809999999</v>
      </c>
      <c r="EJ15" s="176">
        <v>30019103.350000001</v>
      </c>
      <c r="EK15" s="176">
        <v>9283615.4299999997</v>
      </c>
      <c r="EL15" s="176">
        <v>14617167.67</v>
      </c>
      <c r="EM15" s="176">
        <v>368793050.31</v>
      </c>
      <c r="EN15" s="176">
        <v>8255241.4199999999</v>
      </c>
      <c r="EO15" s="176">
        <v>10185690.539999999</v>
      </c>
      <c r="EP15" s="176">
        <v>8451076.5600000005</v>
      </c>
      <c r="EQ15" s="176">
        <v>3091905.86</v>
      </c>
      <c r="ER15" s="176">
        <v>2926020.16</v>
      </c>
      <c r="ES15" s="176">
        <v>18345762.84</v>
      </c>
      <c r="ET15" s="176">
        <v>10162030.68</v>
      </c>
      <c r="EU15" s="176">
        <v>7290472.6299999999</v>
      </c>
      <c r="EV15" s="176">
        <v>178775632.34</v>
      </c>
      <c r="EW15" s="176">
        <v>4816467.75</v>
      </c>
      <c r="EX15" s="176">
        <v>9823308.9700000007</v>
      </c>
      <c r="EY15" s="176">
        <v>13068754.720000001</v>
      </c>
      <c r="EZ15" s="176">
        <v>25085336.969999999</v>
      </c>
      <c r="FA15" s="176">
        <v>28013167.850000001</v>
      </c>
      <c r="FB15" s="176">
        <v>11100939.16</v>
      </c>
      <c r="FC15" s="176">
        <v>8405387.3200000003</v>
      </c>
      <c r="FD15" s="176">
        <v>6490720.2800000003</v>
      </c>
      <c r="FE15" s="176">
        <v>5908498.71</v>
      </c>
      <c r="FF15" s="176">
        <v>5227974.25</v>
      </c>
      <c r="FG15" s="176">
        <v>3525985.27</v>
      </c>
      <c r="FH15" s="176">
        <v>91780732.980000004</v>
      </c>
      <c r="FI15" s="176">
        <v>6702253.2999999998</v>
      </c>
      <c r="FJ15" s="176">
        <v>5126561.6500000004</v>
      </c>
      <c r="FK15" s="176">
        <v>6537270.0300000003</v>
      </c>
      <c r="FL15" s="176">
        <v>12342367.73</v>
      </c>
      <c r="FM15" s="176">
        <v>9458848.8000000007</v>
      </c>
      <c r="FN15" s="176">
        <v>4145587.26</v>
      </c>
      <c r="FO15" s="176">
        <v>1991321.85</v>
      </c>
      <c r="FP15" s="176">
        <v>450436768.56999999</v>
      </c>
      <c r="FQ15" s="176">
        <v>7123712.7599999998</v>
      </c>
      <c r="FR15" s="176">
        <v>21771889.399999999</v>
      </c>
      <c r="FS15" s="176">
        <v>15107945.949999999</v>
      </c>
      <c r="FT15" s="176">
        <v>22149552.75</v>
      </c>
      <c r="FU15" s="176">
        <v>9479960.3699999992</v>
      </c>
      <c r="FV15" s="176">
        <v>29118983.34</v>
      </c>
      <c r="FW15" s="176">
        <v>18242859.16</v>
      </c>
      <c r="FX15" s="176">
        <v>13258303.73</v>
      </c>
      <c r="FY15" s="176">
        <v>14519115.68</v>
      </c>
      <c r="FZ15" s="176">
        <v>28850085.120000001</v>
      </c>
      <c r="GA15" s="176">
        <v>8354450.9699999997</v>
      </c>
      <c r="GB15" s="176">
        <v>9898726.2300000004</v>
      </c>
      <c r="GC15" s="176">
        <v>4037303.65</v>
      </c>
      <c r="GD15" s="176">
        <v>169399290.03</v>
      </c>
      <c r="GE15" s="176">
        <v>6173351.1100000003</v>
      </c>
      <c r="GF15" s="176">
        <v>5785151.4000000004</v>
      </c>
      <c r="GG15" s="176">
        <v>25712382.739999998</v>
      </c>
      <c r="GH15" s="176">
        <v>8081296.1200000001</v>
      </c>
      <c r="GI15" s="176">
        <v>8242731.8499999996</v>
      </c>
      <c r="GJ15" s="176">
        <v>7910216.75</v>
      </c>
      <c r="GK15" s="176">
        <v>31733511.18</v>
      </c>
      <c r="GL15" s="176">
        <v>5659298.6900000004</v>
      </c>
      <c r="GM15" s="176">
        <v>3836123.44</v>
      </c>
      <c r="GN15" s="176">
        <v>2330485.54</v>
      </c>
      <c r="GO15" s="176">
        <v>2601304.6800000002</v>
      </c>
      <c r="GP15" s="176">
        <v>81259940.209999993</v>
      </c>
      <c r="GQ15" s="176">
        <v>14372978.449999999</v>
      </c>
      <c r="GR15" s="176">
        <v>5191501.83</v>
      </c>
      <c r="GS15" s="176">
        <v>20197693.920000002</v>
      </c>
      <c r="GT15" s="176">
        <v>2283638.66</v>
      </c>
      <c r="GU15" s="176">
        <v>9477576.3499999996</v>
      </c>
      <c r="GV15" s="176">
        <v>9708018.9600000009</v>
      </c>
      <c r="GW15" s="176">
        <v>4188302.36</v>
      </c>
      <c r="GX15" s="176">
        <v>101112340.2</v>
      </c>
      <c r="GY15" s="176">
        <v>6919955.4100000001</v>
      </c>
      <c r="GZ15" s="176">
        <v>14899672.880000001</v>
      </c>
      <c r="HA15" s="176">
        <v>10412903.050000001</v>
      </c>
      <c r="HB15" s="176">
        <v>464352763.25999999</v>
      </c>
      <c r="HC15" s="176">
        <v>19756469.510000002</v>
      </c>
      <c r="HD15" s="176">
        <v>41226996.200000003</v>
      </c>
      <c r="HE15" s="176">
        <v>23280516.18</v>
      </c>
      <c r="HF15" s="176">
        <v>15835132.609999999</v>
      </c>
      <c r="HG15" s="176">
        <v>41317149.399999999</v>
      </c>
      <c r="HH15" s="176">
        <v>3308503.33</v>
      </c>
      <c r="HI15" s="176">
        <v>179364255.63999999</v>
      </c>
      <c r="HJ15" s="176">
        <v>20701572.989999998</v>
      </c>
      <c r="HK15" s="176">
        <v>24027793.969999999</v>
      </c>
      <c r="HL15" s="176">
        <v>15221438.76</v>
      </c>
      <c r="HM15" s="176">
        <v>12349603.779999999</v>
      </c>
      <c r="HN15" s="176">
        <v>12400588.01</v>
      </c>
      <c r="HO15" s="176">
        <v>13025301.949999999</v>
      </c>
      <c r="HP15" s="176">
        <v>7353451.9199999999</v>
      </c>
      <c r="HQ15" s="176">
        <v>272004718.51999998</v>
      </c>
      <c r="HR15" s="176">
        <v>57049751.859999999</v>
      </c>
      <c r="HS15" s="176">
        <v>9526932.9299999997</v>
      </c>
      <c r="HT15" s="176">
        <v>9043667.75</v>
      </c>
      <c r="HU15" s="176">
        <v>8478070.5399999991</v>
      </c>
      <c r="HV15" s="176">
        <v>6647307.5499999998</v>
      </c>
      <c r="HW15" s="176">
        <v>22614529.190000001</v>
      </c>
      <c r="HX15" s="176">
        <v>9705033.2899999991</v>
      </c>
      <c r="HY15" s="176">
        <v>7426742.6500000004</v>
      </c>
      <c r="HZ15" s="176">
        <v>9240991.6500000004</v>
      </c>
      <c r="IA15" s="176">
        <v>8198373.8799999999</v>
      </c>
      <c r="IB15" s="176">
        <v>13701817.49</v>
      </c>
      <c r="IC15" s="176">
        <v>2431505.06</v>
      </c>
      <c r="ID15" s="176">
        <v>6800092.3399999999</v>
      </c>
      <c r="IE15" s="176">
        <v>3728361.72</v>
      </c>
      <c r="IF15" s="176">
        <v>3999111.51</v>
      </c>
      <c r="IG15" s="176">
        <v>200838355.44</v>
      </c>
      <c r="IH15" s="176">
        <v>53674687.130000003</v>
      </c>
      <c r="II15" s="176">
        <v>16988264.09</v>
      </c>
      <c r="IJ15" s="176">
        <v>22478781.390000001</v>
      </c>
      <c r="IK15" s="176">
        <v>36589734.420000002</v>
      </c>
      <c r="IL15" s="176">
        <v>9719707.0500000007</v>
      </c>
      <c r="IM15" s="176">
        <v>6291419.3399999999</v>
      </c>
      <c r="IN15" s="176">
        <v>4883774.76</v>
      </c>
      <c r="IO15" s="176">
        <v>3395697.26</v>
      </c>
      <c r="IP15" s="176">
        <v>5523056.7800000003</v>
      </c>
      <c r="IQ15" s="176">
        <v>7924617.8200000003</v>
      </c>
      <c r="IR15" s="176">
        <v>363804167.64999998</v>
      </c>
      <c r="IS15" s="176">
        <v>74323753.019999996</v>
      </c>
      <c r="IT15" s="176">
        <v>15842674.539999999</v>
      </c>
      <c r="IU15" s="176">
        <v>7278199.29</v>
      </c>
      <c r="IV15" s="176">
        <v>7038025.9699999997</v>
      </c>
      <c r="IW15" s="176">
        <v>2508461.41</v>
      </c>
      <c r="IX15" s="176">
        <v>6824516.9800000004</v>
      </c>
      <c r="IY15" s="176">
        <v>2075127.42</v>
      </c>
      <c r="IZ15" s="176">
        <v>5902170.0899999999</v>
      </c>
      <c r="JA15" s="176">
        <v>7381200.5700000003</v>
      </c>
      <c r="JB15" s="176">
        <v>10941862.310000001</v>
      </c>
      <c r="JC15" s="176">
        <v>4384546.43</v>
      </c>
      <c r="JD15" s="176">
        <v>119567775.01000001</v>
      </c>
      <c r="JE15" s="176">
        <v>35834429.539999999</v>
      </c>
      <c r="JF15" s="176">
        <v>7586519.3499999996</v>
      </c>
      <c r="JG15" s="176">
        <v>8322631.6500000004</v>
      </c>
      <c r="JH15" s="176">
        <v>3709012.96</v>
      </c>
      <c r="JI15" s="176">
        <v>4092563.1</v>
      </c>
      <c r="JJ15" s="176">
        <v>82891654.930000007</v>
      </c>
      <c r="JK15" s="176">
        <v>5591389.2800000003</v>
      </c>
      <c r="JL15" s="176">
        <v>8014987.4900000002</v>
      </c>
      <c r="JM15" s="176">
        <v>9991982.3399999999</v>
      </c>
      <c r="JN15" s="176">
        <v>7960029.5800000001</v>
      </c>
      <c r="JO15" s="176">
        <v>17686723.969999999</v>
      </c>
      <c r="JP15" s="176">
        <v>4587553.5199999996</v>
      </c>
      <c r="JQ15" s="176">
        <v>201186208.77000001</v>
      </c>
      <c r="JR15" s="176">
        <v>10935163.869999999</v>
      </c>
      <c r="JS15" s="176">
        <v>3352720.78</v>
      </c>
      <c r="JT15" s="176">
        <v>24132271.98</v>
      </c>
      <c r="JU15" s="176">
        <v>20030557.77</v>
      </c>
      <c r="JV15" s="176">
        <v>10628456.52</v>
      </c>
      <c r="JW15" s="176">
        <v>11139788.960000001</v>
      </c>
      <c r="JX15" s="176">
        <v>5688415.790000001</v>
      </c>
      <c r="JY15" s="176">
        <v>290094904.76999998</v>
      </c>
      <c r="JZ15" s="176">
        <v>73459101.399999991</v>
      </c>
      <c r="KA15" s="176">
        <v>13647821.119999999</v>
      </c>
      <c r="KB15" s="176">
        <v>5089504.43</v>
      </c>
      <c r="KC15" s="176">
        <v>15432798.060000001</v>
      </c>
      <c r="KD15" s="176">
        <v>2279189.17</v>
      </c>
      <c r="KE15" s="176">
        <v>41956725.259999998</v>
      </c>
      <c r="KF15" s="176">
        <v>17791920.52</v>
      </c>
      <c r="KG15" s="176">
        <v>8171358.3099999996</v>
      </c>
      <c r="KH15" s="176">
        <v>16666118.789999999</v>
      </c>
      <c r="KI15" s="176">
        <v>11899306.59</v>
      </c>
      <c r="KJ15" s="176">
        <v>8718202.7599999998</v>
      </c>
      <c r="KK15" s="176">
        <v>7353752.0899999999</v>
      </c>
      <c r="KL15" s="176">
        <v>1438918.04</v>
      </c>
      <c r="KM15" s="176">
        <v>6237836.7300000004</v>
      </c>
      <c r="KN15" s="176">
        <v>456349050.56</v>
      </c>
      <c r="KO15" s="176">
        <v>35081075.100000001</v>
      </c>
      <c r="KP15" s="176">
        <v>13288699.33</v>
      </c>
      <c r="KQ15" s="176">
        <v>12000454.630000001</v>
      </c>
      <c r="KR15" s="176">
        <v>13805512.15</v>
      </c>
      <c r="KS15" s="176">
        <v>14346444.98</v>
      </c>
      <c r="KT15" s="176">
        <v>56550759.289999999</v>
      </c>
      <c r="KU15" s="176">
        <v>12194100.460000001</v>
      </c>
      <c r="KV15" s="176">
        <v>6189406.1900000004</v>
      </c>
      <c r="KW15" s="176">
        <v>89927905.140000001</v>
      </c>
      <c r="KX15" s="176">
        <v>8927088.3800000008</v>
      </c>
      <c r="KY15" s="176">
        <v>16452684.26</v>
      </c>
      <c r="KZ15" s="176">
        <v>37680359.149999999</v>
      </c>
      <c r="LA15" s="176">
        <v>7591551.5700000003</v>
      </c>
      <c r="LB15" s="176">
        <v>17191068.800000001</v>
      </c>
      <c r="LC15" s="176">
        <v>189267556.81</v>
      </c>
      <c r="LD15" s="176">
        <v>14936929.93</v>
      </c>
      <c r="LE15" s="176">
        <v>721356912.41999996</v>
      </c>
      <c r="LF15" s="176">
        <v>48027731.700000003</v>
      </c>
      <c r="LG15" s="176">
        <v>90566081.609999999</v>
      </c>
      <c r="LH15" s="176">
        <v>62196354.460000001</v>
      </c>
      <c r="LI15" s="176">
        <v>12103293.27</v>
      </c>
      <c r="LJ15" s="176">
        <v>8060068.54</v>
      </c>
      <c r="LK15" s="176">
        <v>4271262.6399999997</v>
      </c>
      <c r="LL15" s="176">
        <v>10626232.09</v>
      </c>
      <c r="LM15" s="176">
        <v>7960764.8799999999</v>
      </c>
      <c r="LN15" s="176">
        <v>22076647.43</v>
      </c>
      <c r="LO15" s="176">
        <v>4736918.59</v>
      </c>
      <c r="LP15" s="176">
        <v>120388883.14</v>
      </c>
      <c r="LQ15" s="176">
        <v>13052845.050000001</v>
      </c>
      <c r="LR15" s="176">
        <v>6638933.6200000001</v>
      </c>
      <c r="LS15" s="176">
        <v>268230094.12</v>
      </c>
      <c r="LT15" s="176">
        <v>146953243.44</v>
      </c>
      <c r="LU15" s="176">
        <v>342294392.43000001</v>
      </c>
      <c r="LV15" s="176">
        <v>62932990.310000002</v>
      </c>
      <c r="LW15" s="176">
        <v>35943981.960000001</v>
      </c>
      <c r="LX15" s="176">
        <v>22406100.510000002</v>
      </c>
      <c r="LY15" s="176">
        <v>22149978.550000001</v>
      </c>
      <c r="LZ15" s="176">
        <v>24784302.969999999</v>
      </c>
      <c r="MA15" s="176">
        <v>22032395.780000001</v>
      </c>
      <c r="MB15" s="176">
        <v>34630298.359999999</v>
      </c>
      <c r="MC15" s="176">
        <v>53192053.880000003</v>
      </c>
      <c r="MD15" s="176">
        <v>8792664.1099999994</v>
      </c>
      <c r="ME15" s="176">
        <v>342932293.12</v>
      </c>
      <c r="MF15" s="176">
        <v>14406483.65</v>
      </c>
      <c r="MG15" s="176">
        <v>5506086.3700000001</v>
      </c>
      <c r="MH15" s="176">
        <v>5088841.5599999996</v>
      </c>
      <c r="MI15" s="176">
        <v>6168333.9199999999</v>
      </c>
      <c r="MJ15" s="176">
        <v>8472370.6600000001</v>
      </c>
      <c r="MK15" s="176">
        <v>6264473.2599999998</v>
      </c>
      <c r="ML15" s="176">
        <v>9930632.1499999985</v>
      </c>
      <c r="MM15" s="176">
        <v>16199530.5</v>
      </c>
      <c r="MN15" s="176">
        <v>9439484.8200000003</v>
      </c>
      <c r="MO15" s="176">
        <v>5284903.78</v>
      </c>
      <c r="MP15" s="176">
        <v>8755487.8699999992</v>
      </c>
      <c r="MQ15" s="176">
        <v>293503092.70999998</v>
      </c>
      <c r="MR15" s="176">
        <v>9068238.4299999997</v>
      </c>
      <c r="MS15" s="176">
        <v>10181435.84</v>
      </c>
      <c r="MT15" s="176">
        <v>14846898.32</v>
      </c>
      <c r="MU15" s="176">
        <v>15950956.51</v>
      </c>
      <c r="MV15" s="176">
        <v>15783064.07</v>
      </c>
      <c r="MW15" s="176">
        <v>23427317.390000001</v>
      </c>
      <c r="MX15" s="176">
        <v>14010143.810000001</v>
      </c>
      <c r="MY15" s="176">
        <v>13062080.67</v>
      </c>
      <c r="MZ15" s="176">
        <v>3287316.01</v>
      </c>
      <c r="NA15" s="176">
        <v>2331344.56</v>
      </c>
      <c r="NB15" s="176">
        <v>673935808.26999998</v>
      </c>
      <c r="NC15" s="176">
        <v>35546575.350000001</v>
      </c>
      <c r="ND15" s="176">
        <v>7267429.8899999997</v>
      </c>
      <c r="NE15" s="176">
        <v>135039204.34</v>
      </c>
      <c r="NF15" s="176">
        <v>7765806.4900000002</v>
      </c>
      <c r="NG15" s="176">
        <v>26932630.379999999</v>
      </c>
      <c r="NH15" s="176">
        <v>60870027.289999999</v>
      </c>
      <c r="NI15" s="176">
        <v>47387253.850000001</v>
      </c>
      <c r="NJ15" s="176">
        <v>1777510.77</v>
      </c>
      <c r="NK15" s="176">
        <v>18503808.129999999</v>
      </c>
      <c r="NL15" s="176">
        <v>12962128.119999999</v>
      </c>
      <c r="NM15" s="176">
        <v>7254167.2000000002</v>
      </c>
      <c r="NN15" s="176">
        <v>97810417.450000003</v>
      </c>
      <c r="NO15" s="176">
        <v>8211221.75</v>
      </c>
      <c r="NP15" s="176">
        <v>8174021.7599999998</v>
      </c>
      <c r="NQ15" s="176">
        <v>8635239.459999999</v>
      </c>
      <c r="NR15" s="176">
        <v>6361208.8899999997</v>
      </c>
      <c r="NS15" s="176">
        <v>840371.68</v>
      </c>
      <c r="NT15" s="176">
        <v>2211845.44</v>
      </c>
      <c r="NU15" s="176">
        <v>204722632</v>
      </c>
      <c r="NV15" s="176">
        <v>51053496.829999998</v>
      </c>
      <c r="NW15" s="176">
        <v>6824110.6500000004</v>
      </c>
      <c r="NX15" s="176">
        <v>5871880.8999999994</v>
      </c>
      <c r="NY15" s="176">
        <v>6236155.9500000002</v>
      </c>
      <c r="NZ15" s="176">
        <v>13064449.530000001</v>
      </c>
      <c r="OA15" s="176">
        <v>3586799.32</v>
      </c>
      <c r="OB15" s="176">
        <v>445758087.00999999</v>
      </c>
      <c r="OC15" s="176">
        <v>25945564.210000001</v>
      </c>
      <c r="OD15" s="176">
        <v>22110396.489999998</v>
      </c>
      <c r="OE15" s="176">
        <v>59049301.539999999</v>
      </c>
      <c r="OF15" s="176">
        <v>10279802.689999999</v>
      </c>
      <c r="OG15" s="176">
        <v>20010348.990000002</v>
      </c>
      <c r="OH15" s="176">
        <v>25252114.579999998</v>
      </c>
      <c r="OI15" s="176">
        <v>6331391.71</v>
      </c>
      <c r="OJ15" s="176">
        <v>7589159.7699999996</v>
      </c>
      <c r="OK15" s="176">
        <v>249903954.91999999</v>
      </c>
      <c r="OL15" s="176">
        <v>39711416.450000003</v>
      </c>
      <c r="OM15" s="176">
        <v>48699832.359999999</v>
      </c>
      <c r="ON15" s="176">
        <v>19191039.84</v>
      </c>
      <c r="OO15" s="176">
        <v>18115517.219999999</v>
      </c>
      <c r="OP15" s="176">
        <v>4544913.8099999996</v>
      </c>
      <c r="OQ15" s="176">
        <v>133634331.45</v>
      </c>
      <c r="OR15" s="176">
        <v>7638027.2599999998</v>
      </c>
      <c r="OS15" s="176">
        <v>7740512.6599999992</v>
      </c>
      <c r="OT15" s="176">
        <v>13053402.039999999</v>
      </c>
      <c r="OU15" s="176">
        <v>14203257.349999998</v>
      </c>
      <c r="OV15" s="176">
        <v>44289019.759999998</v>
      </c>
      <c r="OW15" s="176">
        <v>10745186.16</v>
      </c>
      <c r="OX15" s="176">
        <v>4263514.16</v>
      </c>
      <c r="OY15" s="176">
        <v>4793560.1399999997</v>
      </c>
      <c r="OZ15" s="176">
        <v>178886415.41</v>
      </c>
      <c r="PA15" s="176">
        <v>7943591.5499999998</v>
      </c>
      <c r="PB15" s="176">
        <v>29420475.16</v>
      </c>
      <c r="PC15" s="176">
        <v>3601534.4</v>
      </c>
      <c r="PD15" s="176">
        <v>15466321.08</v>
      </c>
      <c r="PE15" s="176">
        <v>35965465.43</v>
      </c>
      <c r="PF15" s="176">
        <v>10584008.310000001</v>
      </c>
      <c r="PG15" s="176">
        <v>8527544.6400000006</v>
      </c>
      <c r="PH15" s="176">
        <v>14136176.869999999</v>
      </c>
      <c r="PI15" s="176">
        <v>10116515.41</v>
      </c>
      <c r="PJ15" s="176">
        <v>14374027.050000001</v>
      </c>
      <c r="PK15" s="176">
        <v>23159231.940000001</v>
      </c>
      <c r="PL15" s="176">
        <v>6327638.4299999997</v>
      </c>
      <c r="PM15" s="176">
        <v>40757546.990000002</v>
      </c>
      <c r="PN15" s="176">
        <v>6705363.1200000001</v>
      </c>
      <c r="PO15" s="176">
        <v>4114958.68</v>
      </c>
      <c r="PP15" s="176">
        <v>2541842.87</v>
      </c>
      <c r="PQ15" s="176">
        <v>4731663.3899999997</v>
      </c>
      <c r="PR15" s="176">
        <v>721118641.55999994</v>
      </c>
      <c r="PS15" s="176">
        <v>10339016.539999999</v>
      </c>
      <c r="PT15" s="176">
        <v>9041945</v>
      </c>
      <c r="PU15" s="176">
        <v>20474160.18</v>
      </c>
      <c r="PV15" s="176">
        <v>93838473.489999995</v>
      </c>
      <c r="PW15" s="176">
        <v>8556508.5899999999</v>
      </c>
      <c r="PX15" s="176">
        <v>29499357.370000001</v>
      </c>
      <c r="PY15" s="176">
        <v>9244719.3599999994</v>
      </c>
      <c r="PZ15" s="176">
        <v>22145907.620000001</v>
      </c>
      <c r="QA15" s="176">
        <v>3802179.75</v>
      </c>
      <c r="QB15" s="176">
        <v>14168343.02</v>
      </c>
      <c r="QC15" s="176">
        <v>5468657.1900000004</v>
      </c>
      <c r="QD15" s="176">
        <v>8951970.8200000003</v>
      </c>
      <c r="QE15" s="176">
        <v>12507770.960000001</v>
      </c>
      <c r="QF15" s="176">
        <v>16304915.25</v>
      </c>
      <c r="QG15" s="176">
        <v>19387260.050000001</v>
      </c>
      <c r="QH15" s="176">
        <v>7395608.9800000004</v>
      </c>
      <c r="QI15" s="176">
        <v>8470680.1600000001</v>
      </c>
      <c r="QJ15" s="176">
        <v>4581597.33</v>
      </c>
      <c r="QK15" s="176">
        <v>20873747.460000001</v>
      </c>
      <c r="QL15" s="176">
        <v>26652802.82</v>
      </c>
      <c r="QM15" s="176">
        <v>5113045.25</v>
      </c>
      <c r="QN15" s="176">
        <v>4669503.3499999996</v>
      </c>
      <c r="QO15" s="176">
        <v>3473718.16</v>
      </c>
      <c r="QP15" s="176">
        <v>4890867.53</v>
      </c>
      <c r="QQ15" s="176">
        <v>3309928</v>
      </c>
      <c r="QR15" s="176">
        <v>248170928.56</v>
      </c>
      <c r="QS15" s="176">
        <v>3846516.05</v>
      </c>
      <c r="QT15" s="176">
        <v>22763513.879999999</v>
      </c>
      <c r="QU15" s="176">
        <v>10253472.810000001</v>
      </c>
      <c r="QV15" s="176">
        <v>8883163.2599999998</v>
      </c>
      <c r="QW15" s="176">
        <v>28595419.48</v>
      </c>
      <c r="QX15" s="176">
        <v>5854799.4199999999</v>
      </c>
      <c r="QY15" s="176">
        <v>15327336.68</v>
      </c>
      <c r="QZ15" s="176">
        <v>19354664.370000001</v>
      </c>
      <c r="RA15" s="176">
        <v>5092911.88</v>
      </c>
      <c r="RB15" s="176">
        <v>5639497.4800000004</v>
      </c>
      <c r="RC15" s="176">
        <v>3733647.49</v>
      </c>
      <c r="RD15" s="176">
        <v>2003150.54</v>
      </c>
      <c r="RE15" s="176">
        <v>399408488.5</v>
      </c>
      <c r="RF15" s="176">
        <v>34510721.710000001</v>
      </c>
      <c r="RG15" s="176">
        <v>13053910.710000001</v>
      </c>
      <c r="RH15" s="176">
        <v>15404723.380000001</v>
      </c>
      <c r="RI15" s="176">
        <v>9230151.3499999996</v>
      </c>
      <c r="RJ15" s="176">
        <v>17987870.940000001</v>
      </c>
      <c r="RK15" s="176">
        <v>35339962.600000001</v>
      </c>
      <c r="RL15" s="176">
        <v>12324518.52</v>
      </c>
      <c r="RM15" s="176">
        <v>15608563.630000001</v>
      </c>
      <c r="RN15" s="176">
        <v>36324672.770000003</v>
      </c>
      <c r="RO15" s="176">
        <v>42997161.950000003</v>
      </c>
      <c r="RP15" s="176">
        <v>4511935.3499999996</v>
      </c>
      <c r="RQ15" s="176">
        <v>4499166.95</v>
      </c>
      <c r="RR15" s="176">
        <v>15333407.539999999</v>
      </c>
      <c r="RS15" s="176">
        <v>4714145.33</v>
      </c>
      <c r="RT15" s="176">
        <v>6146921.3799999999</v>
      </c>
      <c r="RU15" s="176">
        <v>9126606.6799999997</v>
      </c>
      <c r="RV15" s="176">
        <v>4191015.87</v>
      </c>
      <c r="RW15" s="176">
        <v>3034317.68</v>
      </c>
      <c r="RX15" s="176">
        <v>4174201.69</v>
      </c>
      <c r="RY15" s="176">
        <v>202196259.55000001</v>
      </c>
      <c r="RZ15" s="176">
        <v>6192412.6200000001</v>
      </c>
      <c r="SA15" s="176">
        <v>16388151.66</v>
      </c>
      <c r="SB15" s="176">
        <v>9709108.25</v>
      </c>
      <c r="SC15" s="176">
        <v>3680549.32</v>
      </c>
      <c r="SD15" s="176">
        <v>5341798.79</v>
      </c>
      <c r="SE15" s="176">
        <v>8714274.8800000008</v>
      </c>
      <c r="SF15" s="176">
        <v>27186548.030000001</v>
      </c>
      <c r="SG15" s="176">
        <v>6846636.1500000004</v>
      </c>
      <c r="SH15" s="176">
        <v>4432343.93</v>
      </c>
      <c r="SI15" s="176">
        <v>9028357.9100000001</v>
      </c>
      <c r="SJ15" s="176">
        <v>22603911.77</v>
      </c>
      <c r="SK15" s="176">
        <v>6838220.5599999996</v>
      </c>
      <c r="SL15" s="176">
        <v>5209562.05</v>
      </c>
      <c r="SM15" s="176">
        <v>133962096.23</v>
      </c>
      <c r="SN15" s="176">
        <v>8344286.7800000003</v>
      </c>
      <c r="SO15" s="176">
        <v>6034119.2699999996</v>
      </c>
      <c r="SP15" s="176">
        <v>7428579.7300000004</v>
      </c>
      <c r="SQ15" s="176">
        <v>4443072.0199999996</v>
      </c>
      <c r="SR15" s="176">
        <v>11986073.470000001</v>
      </c>
      <c r="SS15" s="176">
        <v>10610485.439999999</v>
      </c>
      <c r="ST15" s="176">
        <v>20272290.850000001</v>
      </c>
      <c r="SU15" s="176">
        <v>6010218.2999999998</v>
      </c>
      <c r="SV15" s="176">
        <v>10117530.140000001</v>
      </c>
      <c r="SW15" s="176">
        <v>24846093.800000001</v>
      </c>
      <c r="SX15" s="176">
        <v>4130738.52</v>
      </c>
      <c r="SY15" s="176">
        <v>67661896.310000002</v>
      </c>
      <c r="SZ15" s="176">
        <v>10355541.08</v>
      </c>
      <c r="TA15" s="176">
        <v>11298775.029999999</v>
      </c>
      <c r="TB15" s="176">
        <v>25039095.600000001</v>
      </c>
      <c r="TC15" s="176">
        <v>9190228.9700000007</v>
      </c>
      <c r="TD15" s="176">
        <v>10238601.27</v>
      </c>
      <c r="TE15" s="176">
        <v>9021726.3499999996</v>
      </c>
      <c r="TF15" s="176">
        <v>4625853.8899999997</v>
      </c>
      <c r="TG15" s="176">
        <v>380707205.69999999</v>
      </c>
      <c r="TH15" s="176">
        <v>7515881.4500000002</v>
      </c>
      <c r="TI15" s="176">
        <v>5336541.91</v>
      </c>
      <c r="TJ15" s="176">
        <v>23004251.18</v>
      </c>
      <c r="TK15" s="176">
        <v>12317626.380000001</v>
      </c>
      <c r="TL15" s="176">
        <v>8672021.1899999995</v>
      </c>
      <c r="TM15" s="176">
        <v>2416627.11</v>
      </c>
      <c r="TN15" s="176">
        <v>23868771.09</v>
      </c>
      <c r="TO15" s="176">
        <v>7423647.25</v>
      </c>
      <c r="TP15" s="176">
        <v>15709066.369999999</v>
      </c>
      <c r="TQ15" s="176">
        <v>14846039.49</v>
      </c>
      <c r="TR15" s="176">
        <v>5199827.12</v>
      </c>
      <c r="TS15" s="176">
        <v>4582578.96</v>
      </c>
      <c r="TT15" s="176">
        <v>7896986.7800000003</v>
      </c>
      <c r="TU15" s="176">
        <v>9851245.6799999997</v>
      </c>
      <c r="TV15" s="176">
        <v>5948867.0700000003</v>
      </c>
      <c r="TW15" s="176">
        <v>101001051.23</v>
      </c>
      <c r="TX15" s="176">
        <v>4728075.4800000004</v>
      </c>
      <c r="TY15" s="176">
        <v>202896343.24000001</v>
      </c>
      <c r="TZ15" s="176">
        <v>21518471.739999998</v>
      </c>
      <c r="UA15" s="176">
        <v>7380355.1600000001</v>
      </c>
      <c r="UB15" s="176">
        <v>4943707.99</v>
      </c>
      <c r="UC15" s="176">
        <v>67501476.579999998</v>
      </c>
      <c r="UD15" s="176">
        <v>4156683.32</v>
      </c>
      <c r="UE15" s="176">
        <v>2350751.31</v>
      </c>
      <c r="UF15" s="176">
        <v>7009737.8799999999</v>
      </c>
      <c r="UG15" s="176">
        <v>6240581.9299999997</v>
      </c>
      <c r="UH15" s="176">
        <v>91099476.459999993</v>
      </c>
      <c r="UI15" s="176">
        <v>18104457.41</v>
      </c>
      <c r="UJ15" s="176">
        <v>13260064.23</v>
      </c>
      <c r="UK15" s="176">
        <v>28517865.780000001</v>
      </c>
      <c r="UL15" s="176">
        <v>14545165.030000001</v>
      </c>
      <c r="UM15" s="176">
        <v>9383006.7400000002</v>
      </c>
      <c r="UN15" s="176">
        <v>701399136.24000001</v>
      </c>
      <c r="UO15" s="176">
        <v>13233747.279999999</v>
      </c>
      <c r="UP15" s="176">
        <v>7424601.1100000003</v>
      </c>
      <c r="UQ15" s="176">
        <v>58229997.049999997</v>
      </c>
      <c r="UR15" s="176">
        <v>2768468.82</v>
      </c>
      <c r="US15" s="176">
        <v>9522199.9700000007</v>
      </c>
      <c r="UT15" s="176">
        <v>32745455.219999999</v>
      </c>
      <c r="UU15" s="176">
        <v>6826855.46</v>
      </c>
      <c r="UV15" s="176">
        <v>5722576.5199999996</v>
      </c>
      <c r="UW15" s="176">
        <v>7614454.9000000004</v>
      </c>
      <c r="UX15" s="176">
        <v>9591945.7699999996</v>
      </c>
      <c r="UY15" s="176">
        <v>30332969.039999999</v>
      </c>
      <c r="UZ15" s="176">
        <v>10431154</v>
      </c>
      <c r="VA15" s="176">
        <v>23786970.859999999</v>
      </c>
      <c r="VB15" s="176">
        <v>3543997.14</v>
      </c>
      <c r="VC15" s="176">
        <v>4870678.22</v>
      </c>
      <c r="VD15" s="176">
        <v>5338693.9400000004</v>
      </c>
      <c r="VE15" s="176">
        <v>6074164.8300000001</v>
      </c>
      <c r="VF15" s="176">
        <v>32937816.210000001</v>
      </c>
      <c r="VG15" s="176">
        <v>3082894.27</v>
      </c>
      <c r="VH15" s="176">
        <v>2989594.91</v>
      </c>
      <c r="VI15" s="176">
        <v>3118754.58</v>
      </c>
      <c r="VJ15" s="176">
        <v>267789261.75</v>
      </c>
      <c r="VK15" s="176">
        <v>10278249.9</v>
      </c>
      <c r="VL15" s="176">
        <v>9465596.5800000001</v>
      </c>
      <c r="VM15" s="176">
        <v>26363924.52</v>
      </c>
      <c r="VN15" s="176">
        <v>32934473.039999999</v>
      </c>
      <c r="VO15" s="176">
        <v>22664780.829999998</v>
      </c>
      <c r="VP15" s="176">
        <v>14273107.220000001</v>
      </c>
      <c r="VQ15" s="176">
        <v>9805527.8399999999</v>
      </c>
      <c r="VR15" s="176">
        <v>10390978.52</v>
      </c>
      <c r="VS15" s="176">
        <v>52533474.25</v>
      </c>
      <c r="VT15" s="176">
        <v>12047899.109999999</v>
      </c>
      <c r="VU15" s="176">
        <v>34879642.479999997</v>
      </c>
      <c r="VV15" s="176">
        <v>15873747.279999999</v>
      </c>
      <c r="VW15" s="176">
        <v>6861070.0700000003</v>
      </c>
      <c r="VX15" s="176">
        <v>4852557.33</v>
      </c>
      <c r="VY15" s="176">
        <v>1128123946.5</v>
      </c>
      <c r="VZ15" s="176">
        <v>29465809.629999999</v>
      </c>
      <c r="WA15" s="176">
        <v>14428253.16</v>
      </c>
      <c r="WB15" s="176">
        <v>14921421.25</v>
      </c>
      <c r="WC15" s="176">
        <v>8361060.6299999999</v>
      </c>
      <c r="WD15" s="176">
        <v>13442586.51</v>
      </c>
      <c r="WE15" s="176">
        <v>24953862.260000002</v>
      </c>
      <c r="WF15" s="176">
        <v>31873857.920000002</v>
      </c>
      <c r="WG15" s="176">
        <v>14525749.02</v>
      </c>
      <c r="WH15" s="176">
        <v>20877074.460000001</v>
      </c>
      <c r="WI15" s="176">
        <v>11799637.23</v>
      </c>
      <c r="WJ15" s="176">
        <v>38293856.219999999</v>
      </c>
      <c r="WK15" s="176">
        <v>17521958.73</v>
      </c>
      <c r="WL15" s="176">
        <v>29825391.539999999</v>
      </c>
      <c r="WM15" s="176">
        <v>52066519.07</v>
      </c>
      <c r="WN15" s="176">
        <v>16933393.25</v>
      </c>
      <c r="WO15" s="176">
        <v>22321715.690000001</v>
      </c>
      <c r="WP15" s="176">
        <v>23298751.010000002</v>
      </c>
      <c r="WQ15" s="176">
        <v>8184824.6699999999</v>
      </c>
      <c r="WR15" s="176">
        <v>30101671.989999998</v>
      </c>
      <c r="WS15" s="176">
        <v>95826438.650000006</v>
      </c>
      <c r="WT15" s="176">
        <v>14222676.41</v>
      </c>
      <c r="WU15" s="176">
        <v>8242316.7400000002</v>
      </c>
      <c r="WV15" s="176">
        <v>5735624.0199999996</v>
      </c>
      <c r="WW15" s="176">
        <v>8922057.5700000003</v>
      </c>
      <c r="WX15" s="176">
        <v>8342845.5599999996</v>
      </c>
      <c r="WY15" s="176">
        <v>7401005.8499999996</v>
      </c>
      <c r="WZ15" s="176">
        <v>9780961.8300000001</v>
      </c>
      <c r="XA15" s="176">
        <v>44261241.770000003</v>
      </c>
      <c r="XB15" s="176">
        <v>5092062.09</v>
      </c>
      <c r="XC15" s="176">
        <v>4439466.6535</v>
      </c>
      <c r="XD15" s="176">
        <v>4262803</v>
      </c>
      <c r="XE15" s="176">
        <v>5427636.1200000001</v>
      </c>
      <c r="XF15" s="176">
        <v>493675272.32999998</v>
      </c>
      <c r="XG15" s="176">
        <v>19062613.41</v>
      </c>
      <c r="XH15" s="176">
        <v>19785539.579999998</v>
      </c>
      <c r="XI15" s="176">
        <v>95002200.030000001</v>
      </c>
      <c r="XJ15" s="176">
        <v>17957123.510000002</v>
      </c>
      <c r="XK15" s="176">
        <v>21798803.109999999</v>
      </c>
      <c r="XL15" s="176">
        <v>32027752.559999999</v>
      </c>
      <c r="XM15" s="176">
        <v>14755260.550000001</v>
      </c>
      <c r="XN15" s="176">
        <v>12880924.310000001</v>
      </c>
      <c r="XO15" s="176">
        <v>33560566.479999997</v>
      </c>
      <c r="XP15" s="176">
        <v>28003602.75</v>
      </c>
      <c r="XQ15" s="176">
        <v>8730338.3499999996</v>
      </c>
      <c r="XR15" s="176">
        <v>8451705.7599999998</v>
      </c>
      <c r="XS15" s="176">
        <v>10601240.77</v>
      </c>
      <c r="XT15" s="176">
        <v>9317266.3599999994</v>
      </c>
      <c r="XU15" s="176">
        <v>6823385.4000000004</v>
      </c>
      <c r="XV15" s="176">
        <v>6336323.3600000003</v>
      </c>
      <c r="XW15" s="176">
        <v>6656921.5</v>
      </c>
      <c r="XX15" s="176">
        <v>8293527</v>
      </c>
      <c r="XY15" s="176">
        <v>6732424.5099999998</v>
      </c>
      <c r="XZ15" s="176">
        <v>7914017.2000000002</v>
      </c>
      <c r="YA15" s="176">
        <v>6768003.7599999998</v>
      </c>
      <c r="YB15" s="176">
        <v>5890343.4000000004</v>
      </c>
      <c r="YC15" s="176">
        <v>437751251.98000002</v>
      </c>
      <c r="YD15" s="176">
        <v>12183217.58</v>
      </c>
      <c r="YE15" s="176">
        <v>32553828.309999999</v>
      </c>
      <c r="YF15" s="176">
        <v>9855837.5199999996</v>
      </c>
      <c r="YG15" s="176">
        <v>56657421.289999999</v>
      </c>
      <c r="YH15" s="176">
        <v>10569395.58</v>
      </c>
      <c r="YI15" s="176">
        <v>21391473.800000001</v>
      </c>
      <c r="YJ15" s="176">
        <v>5433916.4100000001</v>
      </c>
      <c r="YK15" s="176">
        <v>36147778.130000003</v>
      </c>
      <c r="YL15" s="176">
        <v>29016560.5</v>
      </c>
      <c r="YM15" s="176">
        <v>14037038.699999999</v>
      </c>
      <c r="YN15" s="176">
        <v>8460787.9199999999</v>
      </c>
      <c r="YO15" s="176">
        <v>8535934.9700000007</v>
      </c>
      <c r="YP15" s="176">
        <v>6294141.7599999998</v>
      </c>
      <c r="YQ15" s="176">
        <v>5440598.8899999997</v>
      </c>
      <c r="YR15" s="176">
        <v>5746164.6200000001</v>
      </c>
      <c r="YS15" s="176">
        <v>5241645.97</v>
      </c>
      <c r="YT15" s="176">
        <v>123653160.81</v>
      </c>
      <c r="YU15" s="176">
        <v>6124959.1299999999</v>
      </c>
      <c r="YV15" s="176">
        <v>7220503.3799999999</v>
      </c>
      <c r="YW15" s="176">
        <v>5034542.8899999997</v>
      </c>
      <c r="YX15" s="176">
        <v>8536957.8100000005</v>
      </c>
      <c r="YY15" s="176">
        <v>3401064.71</v>
      </c>
      <c r="YZ15" s="176">
        <v>4950179.4800000004</v>
      </c>
      <c r="ZA15" s="176">
        <v>128631926.25</v>
      </c>
      <c r="ZB15" s="176">
        <v>6256656.1900000004</v>
      </c>
      <c r="ZC15" s="176">
        <v>9265297.4299999997</v>
      </c>
      <c r="ZD15" s="176">
        <v>13553938.779999999</v>
      </c>
      <c r="ZE15" s="176">
        <v>6139662.3399999999</v>
      </c>
      <c r="ZF15" s="176">
        <v>9084495.0899999999</v>
      </c>
      <c r="ZG15" s="176">
        <v>4319610.13</v>
      </c>
      <c r="ZH15" s="176">
        <v>6319180.3499999996</v>
      </c>
      <c r="ZI15" s="176">
        <v>32926836.34</v>
      </c>
      <c r="ZJ15" s="176">
        <v>393276037.27999997</v>
      </c>
      <c r="ZK15" s="176">
        <v>6562697.9800000004</v>
      </c>
      <c r="ZL15" s="176">
        <v>24775333.579999998</v>
      </c>
      <c r="ZM15" s="176">
        <v>52528455.310000002</v>
      </c>
      <c r="ZN15" s="176">
        <v>33000220.129999999</v>
      </c>
      <c r="ZO15" s="176">
        <v>8561331.0199999996</v>
      </c>
      <c r="ZP15" s="176">
        <v>12962031.76</v>
      </c>
      <c r="ZQ15" s="176">
        <v>22699271.720000003</v>
      </c>
      <c r="ZR15" s="176">
        <v>27152890.489999998</v>
      </c>
      <c r="ZS15" s="176">
        <v>29425735.16</v>
      </c>
      <c r="ZT15" s="176">
        <v>3246097.16</v>
      </c>
      <c r="ZU15" s="176">
        <v>11452171.66</v>
      </c>
      <c r="ZV15" s="176">
        <v>8293026.5899999999</v>
      </c>
      <c r="ZW15" s="176">
        <v>13526676.949999999</v>
      </c>
      <c r="ZX15" s="176">
        <v>7242993.4400000004</v>
      </c>
      <c r="ZY15" s="176">
        <v>8771610.8599999994</v>
      </c>
      <c r="ZZ15" s="176">
        <v>10014085.91</v>
      </c>
      <c r="AAA15" s="176">
        <v>3143074.57</v>
      </c>
      <c r="AAB15" s="176">
        <v>12688599.07</v>
      </c>
      <c r="AAC15" s="176">
        <v>6728719.3099999996</v>
      </c>
      <c r="AAD15" s="176">
        <v>4496938.3600000003</v>
      </c>
      <c r="AAE15" s="176">
        <v>5149352.67</v>
      </c>
      <c r="AAF15" s="176">
        <v>107279491.11</v>
      </c>
      <c r="AAG15" s="176">
        <v>8272803.8399999999</v>
      </c>
      <c r="AAH15" s="176">
        <v>10142794.380000001</v>
      </c>
      <c r="AAI15" s="176">
        <v>7404776.6399999997</v>
      </c>
      <c r="AAJ15" s="176">
        <v>7554874.75</v>
      </c>
      <c r="AAK15" s="176">
        <v>15581541.970000001</v>
      </c>
      <c r="AAL15" s="176">
        <v>6982885.4299999997</v>
      </c>
      <c r="AAM15" s="176">
        <v>1043469346.1799999</v>
      </c>
      <c r="AAN15" s="176">
        <v>14617004.9</v>
      </c>
      <c r="AAO15" s="176">
        <v>7363294.3099999996</v>
      </c>
      <c r="AAP15" s="176">
        <v>23899595.149999999</v>
      </c>
      <c r="AAQ15" s="176">
        <v>21015581.059999999</v>
      </c>
      <c r="AAR15" s="176">
        <v>9826881.1600000001</v>
      </c>
      <c r="AAS15" s="176">
        <v>13565479.779999999</v>
      </c>
      <c r="AAT15" s="176">
        <v>20938260.239999998</v>
      </c>
      <c r="AAU15" s="176">
        <v>22270515.129999999</v>
      </c>
      <c r="AAV15" s="176">
        <v>8878257.0899999999</v>
      </c>
      <c r="AAW15" s="176">
        <v>17171009.920000002</v>
      </c>
      <c r="AAX15" s="176">
        <v>86456120.299999997</v>
      </c>
      <c r="AAY15" s="176">
        <v>32436200</v>
      </c>
      <c r="AAZ15" s="176">
        <v>4830027.67</v>
      </c>
      <c r="ABA15" s="176">
        <v>9968425.1600000001</v>
      </c>
      <c r="ABB15" s="176">
        <v>12786393.83</v>
      </c>
      <c r="ABC15" s="176">
        <v>5093697.3499999996</v>
      </c>
      <c r="ABD15" s="176">
        <v>10518542.890000001</v>
      </c>
      <c r="ABE15" s="176">
        <v>6368131.8600000003</v>
      </c>
      <c r="ABF15" s="176">
        <v>72146757.75</v>
      </c>
      <c r="ABG15" s="176">
        <v>53596652.32</v>
      </c>
      <c r="ABH15" s="176">
        <v>5463367.4299999997</v>
      </c>
      <c r="ABI15" s="176">
        <v>4843244.05</v>
      </c>
      <c r="ABJ15" s="176">
        <v>5392041.6699999999</v>
      </c>
      <c r="ABK15" s="176">
        <v>4825226.1900000004</v>
      </c>
      <c r="ABL15" s="176">
        <v>4801732.67</v>
      </c>
      <c r="ABM15" s="176">
        <v>140963981.97</v>
      </c>
      <c r="ABN15" s="176">
        <v>9472826.9700000007</v>
      </c>
      <c r="ABO15" s="176">
        <v>6047050.5999999996</v>
      </c>
      <c r="ABP15" s="176">
        <v>15359232.439999999</v>
      </c>
      <c r="ABQ15" s="176">
        <v>11708044.23</v>
      </c>
      <c r="ABR15" s="176">
        <v>9064694.4199999999</v>
      </c>
      <c r="ABS15" s="176">
        <v>7028326.4000000004</v>
      </c>
      <c r="ABT15" s="176">
        <v>11107863.68</v>
      </c>
      <c r="ABU15" s="176">
        <v>1037630.83</v>
      </c>
      <c r="ABV15" s="176">
        <v>196009211.93000001</v>
      </c>
      <c r="ABW15" s="176">
        <v>5139326.67</v>
      </c>
      <c r="ABX15" s="176">
        <v>18889426.870000001</v>
      </c>
      <c r="ABY15" s="176">
        <v>6732104.5899999999</v>
      </c>
      <c r="ABZ15" s="176">
        <v>4360757.88</v>
      </c>
      <c r="ACA15" s="176">
        <v>29284519.280000001</v>
      </c>
      <c r="ACB15" s="176">
        <v>3981113.75</v>
      </c>
      <c r="ACC15" s="176">
        <v>6550533.1200000001</v>
      </c>
      <c r="ACD15" s="176">
        <v>6087013.1299999999</v>
      </c>
      <c r="ACE15" s="176">
        <v>17354465.359999999</v>
      </c>
      <c r="ACF15" s="176">
        <v>4656433.25</v>
      </c>
      <c r="ACG15" s="176">
        <v>393018451.22000003</v>
      </c>
      <c r="ACH15" s="176">
        <v>7325767.2199999997</v>
      </c>
      <c r="ACI15" s="176">
        <v>12039532.73</v>
      </c>
      <c r="ACJ15" s="176">
        <v>18058943.649999999</v>
      </c>
      <c r="ACK15" s="176">
        <v>2899595.97</v>
      </c>
      <c r="ACL15" s="176">
        <v>9981431.6799999997</v>
      </c>
      <c r="ACM15" s="176">
        <v>20656349.809999999</v>
      </c>
      <c r="ACN15" s="176">
        <v>59617821.649999999</v>
      </c>
      <c r="ACO15" s="176">
        <v>86808998.790000007</v>
      </c>
      <c r="ACP15" s="176">
        <v>7222733.0899999999</v>
      </c>
      <c r="ACQ15" s="176">
        <v>14011854.9</v>
      </c>
      <c r="ACR15" s="176">
        <v>15159301.51</v>
      </c>
      <c r="ACS15" s="176">
        <v>14649026.300000001</v>
      </c>
      <c r="ACT15" s="176">
        <v>49173915.759999998</v>
      </c>
      <c r="ACU15" s="176">
        <v>8144521.3499999996</v>
      </c>
      <c r="ACV15" s="176">
        <v>10618957.800000001</v>
      </c>
      <c r="ACW15" s="176">
        <v>14082111.25</v>
      </c>
      <c r="ACX15" s="176">
        <v>3160238.12</v>
      </c>
      <c r="ACY15" s="176">
        <v>6397268.7000000002</v>
      </c>
      <c r="ACZ15" s="176">
        <v>6486733.54</v>
      </c>
      <c r="ADA15" s="176">
        <v>3573455.15</v>
      </c>
      <c r="ADB15" s="176">
        <v>4983355.95</v>
      </c>
      <c r="ADC15" s="176">
        <v>7098083.9000000004</v>
      </c>
      <c r="ADD15" s="176">
        <v>63326851.5</v>
      </c>
      <c r="ADE15" s="176">
        <v>41579411.950000003</v>
      </c>
      <c r="ADF15" s="176">
        <v>1356975.54</v>
      </c>
      <c r="ADG15" s="176">
        <v>2538075.58</v>
      </c>
      <c r="ADH15" s="176">
        <v>9242109.4399999995</v>
      </c>
      <c r="ADI15" s="176">
        <v>1795366.96</v>
      </c>
      <c r="ADJ15" s="176">
        <v>5478930.75</v>
      </c>
      <c r="ADK15" s="176">
        <v>5439705.2699999996</v>
      </c>
      <c r="ADL15" s="176">
        <v>7618353.9100000001</v>
      </c>
      <c r="ADM15" s="176">
        <v>406690353.75999999</v>
      </c>
      <c r="ADN15" s="176">
        <v>18889634.02</v>
      </c>
      <c r="ADO15" s="176">
        <v>19936621.739999998</v>
      </c>
      <c r="ADP15" s="176">
        <v>65186159.850000001</v>
      </c>
      <c r="ADQ15" s="176">
        <v>2320224.4900000002</v>
      </c>
      <c r="ADR15" s="176">
        <v>3782575.8</v>
      </c>
      <c r="ADS15" s="176">
        <v>7189055.0800000001</v>
      </c>
      <c r="ADT15" s="176">
        <v>2917171.27</v>
      </c>
      <c r="ADU15" s="176">
        <v>681371444.75</v>
      </c>
      <c r="ADV15" s="176">
        <v>39045532.850000001</v>
      </c>
      <c r="ADW15" s="176">
        <v>37171298.609999999</v>
      </c>
      <c r="ADX15" s="176">
        <v>8110189.0199999996</v>
      </c>
      <c r="ADY15" s="176">
        <v>10030446.029999999</v>
      </c>
      <c r="ADZ15" s="176">
        <v>16729349.689999999</v>
      </c>
      <c r="AEA15" s="176">
        <v>10486636.17</v>
      </c>
      <c r="AEB15" s="176">
        <v>7985456.8799999999</v>
      </c>
      <c r="AEC15" s="176">
        <v>6051119.4000000004</v>
      </c>
      <c r="AED15" s="176">
        <v>6636110.1100000003</v>
      </c>
      <c r="AEE15" s="176">
        <v>8927086.6600000001</v>
      </c>
      <c r="AEF15" s="176">
        <v>18386955.199999999</v>
      </c>
      <c r="AEG15" s="176">
        <v>6811343.1900000004</v>
      </c>
      <c r="AEH15" s="176">
        <v>11744524.25</v>
      </c>
      <c r="AEI15" s="176">
        <v>13846863.1</v>
      </c>
      <c r="AEJ15" s="176">
        <v>12923521.26</v>
      </c>
      <c r="AEK15" s="176">
        <v>4794834.7</v>
      </c>
      <c r="AEL15" s="176">
        <v>18836612.079999998</v>
      </c>
      <c r="AEM15" s="176">
        <v>4077802.59</v>
      </c>
      <c r="AEN15" s="176">
        <v>12940720.02</v>
      </c>
      <c r="AEO15" s="176">
        <v>306906004.50999999</v>
      </c>
      <c r="AEP15" s="176">
        <v>25813820.789999999</v>
      </c>
      <c r="AEQ15" s="176">
        <v>17630159.890000001</v>
      </c>
      <c r="AER15" s="176">
        <v>12298361.35</v>
      </c>
      <c r="AES15" s="176">
        <v>9022191.3699999992</v>
      </c>
      <c r="AET15" s="176">
        <v>30698277.25</v>
      </c>
      <c r="AEU15" s="176">
        <v>11388778.699999999</v>
      </c>
      <c r="AEV15" s="176">
        <v>15967262.42</v>
      </c>
      <c r="AEW15" s="176">
        <v>9775033.1199999992</v>
      </c>
      <c r="AEX15" s="176">
        <v>2943314.03</v>
      </c>
      <c r="AEY15" s="176">
        <v>104424004.95999999</v>
      </c>
      <c r="AEZ15" s="176">
        <v>56753917.260000005</v>
      </c>
      <c r="AFA15" s="176">
        <v>15730163.699999999</v>
      </c>
      <c r="AFB15" s="176">
        <v>9995422.8900000006</v>
      </c>
      <c r="AFC15" s="176">
        <v>17765028.550000001</v>
      </c>
      <c r="AFD15" s="176">
        <v>10714707.65</v>
      </c>
      <c r="AFE15" s="176">
        <v>6113673.4199999999</v>
      </c>
      <c r="AFF15" s="176">
        <v>9604585.6500000004</v>
      </c>
      <c r="AFG15" s="176">
        <v>5702667.7599999998</v>
      </c>
      <c r="AFH15" s="176">
        <v>8980855.7300000004</v>
      </c>
      <c r="AFI15" s="176">
        <v>5711732.8499999996</v>
      </c>
      <c r="AFJ15" s="176">
        <v>7001153.6200000001</v>
      </c>
      <c r="AFK15" s="176">
        <v>7567074.8899999997</v>
      </c>
      <c r="AFL15" s="176">
        <v>148471115.25999999</v>
      </c>
      <c r="AFM15" s="176">
        <v>10734198.01</v>
      </c>
      <c r="AFN15" s="176">
        <v>11680963.859999999</v>
      </c>
      <c r="AFO15" s="176">
        <v>5784127.75</v>
      </c>
      <c r="AFP15" s="176">
        <v>7719963.2799999993</v>
      </c>
      <c r="AFQ15" s="176">
        <v>3876936.83</v>
      </c>
      <c r="AFR15" s="176">
        <v>2957537.05</v>
      </c>
      <c r="AFS15" s="176">
        <v>10425638.65</v>
      </c>
      <c r="AFT15" s="176">
        <v>9024089.4700000007</v>
      </c>
      <c r="AFU15" s="176">
        <v>4741226.5999999996</v>
      </c>
      <c r="AFV15" s="176">
        <v>16238136.51</v>
      </c>
      <c r="AFW15" s="176">
        <v>4345019.0600000005</v>
      </c>
      <c r="AFX15" s="176">
        <v>180168417.96000001</v>
      </c>
      <c r="AFY15" s="176">
        <v>5369913.5300000003</v>
      </c>
      <c r="AFZ15" s="176">
        <v>6949844.7699999996</v>
      </c>
      <c r="AGA15" s="176">
        <v>8373348.6699999999</v>
      </c>
      <c r="AGB15" s="176">
        <v>19754047.600000001</v>
      </c>
      <c r="AGC15" s="176">
        <v>8228426.5</v>
      </c>
      <c r="AGD15" s="176">
        <v>3982942.22</v>
      </c>
      <c r="AGE15" s="176">
        <v>7059868.9299999997</v>
      </c>
      <c r="AGF15" s="176">
        <v>5180959.37</v>
      </c>
      <c r="AGG15" s="176">
        <v>8005951.5800000001</v>
      </c>
      <c r="AGH15" s="176">
        <v>4854306.62</v>
      </c>
      <c r="AGI15" s="176">
        <v>218948655.52000001</v>
      </c>
      <c r="AGJ15" s="176">
        <v>26840873.530000001</v>
      </c>
      <c r="AGK15" s="176">
        <v>9138531.2599999998</v>
      </c>
      <c r="AGL15" s="176">
        <v>5028892.87</v>
      </c>
      <c r="AGM15" s="176">
        <v>16546649.59</v>
      </c>
      <c r="AGN15" s="176">
        <v>8348350.6200000001</v>
      </c>
      <c r="AGO15" s="176">
        <v>4071092.37</v>
      </c>
      <c r="AGP15" s="176">
        <v>4765936.93</v>
      </c>
      <c r="AGQ15" s="176">
        <v>446495358.27999997</v>
      </c>
      <c r="AGR15" s="176">
        <v>249767322.02000001</v>
      </c>
      <c r="AGS15" s="176">
        <v>9363996.5700000003</v>
      </c>
      <c r="AGT15" s="176">
        <v>21110908.059999999</v>
      </c>
      <c r="AGU15" s="176">
        <v>31702051.420000002</v>
      </c>
      <c r="AGV15" s="176">
        <v>18692740</v>
      </c>
      <c r="AGW15" s="176">
        <v>13947447.98</v>
      </c>
      <c r="AGX15" s="176">
        <v>17417548.48</v>
      </c>
      <c r="AGY15" s="176">
        <v>3105946.11</v>
      </c>
      <c r="AGZ15" s="176">
        <v>10698074.57</v>
      </c>
      <c r="AHA15" s="176">
        <v>18816967.039999999</v>
      </c>
      <c r="AHB15" s="176">
        <v>5880083.8600000003</v>
      </c>
      <c r="AHC15" s="176">
        <v>5618985.0999999996</v>
      </c>
      <c r="AHD15" s="176">
        <v>8340613.9399999995</v>
      </c>
      <c r="AHE15" s="176">
        <v>4809339.0599999996</v>
      </c>
      <c r="AHF15" s="176">
        <v>8837497.25</v>
      </c>
      <c r="AHG15" s="176">
        <v>5960114.9199999999</v>
      </c>
      <c r="AHH15" s="176">
        <v>79036248.489999995</v>
      </c>
      <c r="AHI15" s="176">
        <v>4349043.25</v>
      </c>
      <c r="AHJ15" s="176">
        <v>6809606.9000000004</v>
      </c>
      <c r="AHK15" s="176">
        <v>4363313.3499999996</v>
      </c>
      <c r="AHL15" s="176">
        <v>20934300.010000002</v>
      </c>
      <c r="AHM15" s="176">
        <v>5129419.96</v>
      </c>
      <c r="AHN15" s="176">
        <v>5320485.9800000004</v>
      </c>
      <c r="AHO15" s="176">
        <v>35354524895.643509</v>
      </c>
    </row>
    <row r="16" spans="1:901" x14ac:dyDescent="0.2">
      <c r="A16" s="174" t="s">
        <v>21</v>
      </c>
      <c r="B16" s="175" t="s">
        <v>22</v>
      </c>
      <c r="C16" s="176">
        <v>191138702.89000002</v>
      </c>
      <c r="D16" s="176">
        <v>28998452.48</v>
      </c>
      <c r="E16" s="176">
        <v>2086426.71</v>
      </c>
      <c r="F16" s="176">
        <v>4576360.75</v>
      </c>
      <c r="G16" s="176">
        <v>2864356.92</v>
      </c>
      <c r="H16" s="176">
        <v>2926257.5300000003</v>
      </c>
      <c r="I16" s="176">
        <v>1104773.22</v>
      </c>
      <c r="J16" s="176">
        <v>27826435.859999999</v>
      </c>
      <c r="K16" s="176">
        <v>4771944.5</v>
      </c>
      <c r="L16" s="176">
        <v>2426422.77</v>
      </c>
      <c r="M16" s="176">
        <v>17471790.82</v>
      </c>
      <c r="N16" s="176">
        <v>2675645.67</v>
      </c>
      <c r="O16" s="176">
        <v>20987738.789999999</v>
      </c>
      <c r="P16" s="176">
        <v>4593459.91</v>
      </c>
      <c r="Q16" s="176">
        <v>3294453.96</v>
      </c>
      <c r="R16" s="176">
        <v>1594304.37</v>
      </c>
      <c r="S16" s="176">
        <v>4677868.9400000004</v>
      </c>
      <c r="T16" s="176">
        <v>2955367</v>
      </c>
      <c r="U16" s="176">
        <v>1585710.75</v>
      </c>
      <c r="V16" s="176">
        <v>2033614.3</v>
      </c>
      <c r="W16" s="176">
        <v>1291793.8999999999</v>
      </c>
      <c r="X16" s="176">
        <v>1352585.77</v>
      </c>
      <c r="Y16" s="176">
        <v>852217.86</v>
      </c>
      <c r="Z16" s="176">
        <v>780139.02</v>
      </c>
      <c r="AA16" s="176">
        <v>365842704.92000002</v>
      </c>
      <c r="AB16" s="176">
        <v>2217788.7799999998</v>
      </c>
      <c r="AC16" s="176">
        <v>4553495.0999999996</v>
      </c>
      <c r="AD16" s="176">
        <v>1439101.24</v>
      </c>
      <c r="AE16" s="176">
        <v>22099497.170000002</v>
      </c>
      <c r="AF16" s="176">
        <v>2675719.81</v>
      </c>
      <c r="AG16" s="176">
        <v>15725169.68</v>
      </c>
      <c r="AH16" s="176">
        <v>3760200.47</v>
      </c>
      <c r="AI16" s="176">
        <v>4685342.9400000004</v>
      </c>
      <c r="AJ16" s="176">
        <v>3396766.31</v>
      </c>
      <c r="AK16" s="176">
        <v>2175584.66</v>
      </c>
      <c r="AL16" s="176">
        <v>1930031.42</v>
      </c>
      <c r="AM16" s="176">
        <v>3297935.7</v>
      </c>
      <c r="AN16" s="176">
        <v>1936502.35</v>
      </c>
      <c r="AO16" s="176">
        <v>1577310.23</v>
      </c>
      <c r="AP16" s="176">
        <v>5526779.0800000001</v>
      </c>
      <c r="AQ16" s="176">
        <v>3291179.29</v>
      </c>
      <c r="AR16" s="176">
        <v>580874.64</v>
      </c>
      <c r="AS16" s="176">
        <v>97684608.060000002</v>
      </c>
      <c r="AT16" s="176">
        <v>2445083.63</v>
      </c>
      <c r="AU16" s="176">
        <v>2278129.42</v>
      </c>
      <c r="AV16" s="176">
        <v>2473813.84</v>
      </c>
      <c r="AW16" s="176">
        <v>1610311.8299999998</v>
      </c>
      <c r="AX16" s="176">
        <v>2012176.7200000002</v>
      </c>
      <c r="AY16" s="176">
        <v>1303308.0799999998</v>
      </c>
      <c r="AZ16" s="176">
        <v>1739227.59</v>
      </c>
      <c r="BA16" s="176">
        <v>28411288.609999999</v>
      </c>
      <c r="BB16" s="176">
        <v>1664164.92</v>
      </c>
      <c r="BC16" s="176">
        <v>3136122.6999999997</v>
      </c>
      <c r="BD16" s="176">
        <v>8264271.3799999999</v>
      </c>
      <c r="BE16" s="176">
        <v>1052493.1499999999</v>
      </c>
      <c r="BF16" s="176">
        <v>1057383.27</v>
      </c>
      <c r="BG16" s="176">
        <v>1212639.8999999999</v>
      </c>
      <c r="BH16" s="176">
        <v>108962660.55</v>
      </c>
      <c r="BI16" s="176">
        <v>980459.76</v>
      </c>
      <c r="BJ16" s="176">
        <v>763915.47</v>
      </c>
      <c r="BK16" s="176">
        <v>2217892.9699999997</v>
      </c>
      <c r="BL16" s="176">
        <v>3298502.39</v>
      </c>
      <c r="BM16" s="176">
        <v>3273530.35</v>
      </c>
      <c r="BN16" s="176">
        <v>983679.18</v>
      </c>
      <c r="BO16" s="176">
        <v>1709166.0499999998</v>
      </c>
      <c r="BP16" s="176">
        <v>743325.54</v>
      </c>
      <c r="BQ16" s="176">
        <v>850232.39</v>
      </c>
      <c r="BR16" s="176">
        <v>798153.7</v>
      </c>
      <c r="BS16" s="176">
        <v>775867.18</v>
      </c>
      <c r="BT16" s="176">
        <v>13750262.780000001</v>
      </c>
      <c r="BU16" s="176">
        <v>847720.46</v>
      </c>
      <c r="BV16" s="176">
        <v>946867.81</v>
      </c>
      <c r="BW16" s="176">
        <v>76771002.679999992</v>
      </c>
      <c r="BX16" s="176">
        <v>43808034.219999999</v>
      </c>
      <c r="BY16" s="176">
        <v>3484621.2800000003</v>
      </c>
      <c r="BZ16" s="176">
        <v>1413096.75</v>
      </c>
      <c r="CA16" s="176">
        <v>3064959.67</v>
      </c>
      <c r="CB16" s="176">
        <v>2968328.64</v>
      </c>
      <c r="CC16" s="176">
        <v>2712616.87</v>
      </c>
      <c r="CD16" s="176">
        <v>197237.08</v>
      </c>
      <c r="CE16" s="176">
        <v>44155.26</v>
      </c>
      <c r="CF16" s="176">
        <v>387198994.46000004</v>
      </c>
      <c r="CG16" s="176">
        <v>2950373.21</v>
      </c>
      <c r="CH16" s="176">
        <v>13434173.460000001</v>
      </c>
      <c r="CI16" s="176">
        <v>1657614.31</v>
      </c>
      <c r="CJ16" s="176">
        <v>2190352.4500000002</v>
      </c>
      <c r="CK16" s="176">
        <v>1676270.47</v>
      </c>
      <c r="CL16" s="176">
        <v>2388018.9500000002</v>
      </c>
      <c r="CM16" s="176">
        <v>4772237.07</v>
      </c>
      <c r="CN16" s="176">
        <v>560081.85</v>
      </c>
      <c r="CO16" s="176">
        <v>1574015.1900000002</v>
      </c>
      <c r="CP16" s="176">
        <v>1691344.76</v>
      </c>
      <c r="CQ16" s="176">
        <v>2109293.64</v>
      </c>
      <c r="CR16" s="176">
        <v>1346788.33</v>
      </c>
      <c r="CS16" s="176">
        <v>101493152.29000001</v>
      </c>
      <c r="CT16" s="176">
        <v>1673381.91</v>
      </c>
      <c r="CU16" s="176">
        <v>2530260.3199999998</v>
      </c>
      <c r="CV16" s="176">
        <v>5149334.05</v>
      </c>
      <c r="CW16" s="176">
        <v>1073650.46</v>
      </c>
      <c r="CX16" s="176">
        <v>5555295.2700000005</v>
      </c>
      <c r="CY16" s="176">
        <v>1557594.01</v>
      </c>
      <c r="CZ16" s="176">
        <v>932816.71</v>
      </c>
      <c r="DA16" s="176">
        <v>93640478.640000001</v>
      </c>
      <c r="DB16" s="176">
        <v>3866191.11</v>
      </c>
      <c r="DC16" s="176">
        <v>11233103.189999999</v>
      </c>
      <c r="DD16" s="176">
        <v>30288831.59</v>
      </c>
      <c r="DE16" s="176">
        <v>4449462.41</v>
      </c>
      <c r="DF16" s="176">
        <v>5871469.3499999996</v>
      </c>
      <c r="DG16" s="176">
        <v>4398269.74</v>
      </c>
      <c r="DH16" s="176">
        <v>920761.61</v>
      </c>
      <c r="DI16" s="176">
        <v>2401756.9900000002</v>
      </c>
      <c r="DJ16" s="176">
        <v>2629135.8200000003</v>
      </c>
      <c r="DK16" s="176">
        <v>5296397.79</v>
      </c>
      <c r="DL16" s="176">
        <v>60498149.719999999</v>
      </c>
      <c r="DM16" s="176">
        <v>64837040.539999999</v>
      </c>
      <c r="DN16" s="176">
        <v>2963565.2</v>
      </c>
      <c r="DO16" s="176">
        <v>1777758.5</v>
      </c>
      <c r="DP16" s="176">
        <v>6615718.5700000003</v>
      </c>
      <c r="DQ16" s="176">
        <v>5563775.5499999998</v>
      </c>
      <c r="DR16" s="176">
        <v>5143991.34</v>
      </c>
      <c r="DS16" s="176">
        <v>8311137.6900000004</v>
      </c>
      <c r="DT16" s="176">
        <v>1268757.4099999999</v>
      </c>
      <c r="DU16" s="176">
        <v>334779447.59999996</v>
      </c>
      <c r="DV16" s="176">
        <v>2523297.7599999998</v>
      </c>
      <c r="DW16" s="176">
        <v>4656246.0100000007</v>
      </c>
      <c r="DX16" s="176">
        <v>7129192.0099999998</v>
      </c>
      <c r="DY16" s="176">
        <v>2896420.01</v>
      </c>
      <c r="DZ16" s="176">
        <v>2546213.79</v>
      </c>
      <c r="EA16" s="176">
        <v>8023532.0600000005</v>
      </c>
      <c r="EB16" s="176">
        <v>2800335.59</v>
      </c>
      <c r="EC16" s="176">
        <v>7632685.7699999996</v>
      </c>
      <c r="ED16" s="176">
        <v>45863170.25</v>
      </c>
      <c r="EE16" s="176">
        <v>25496659</v>
      </c>
      <c r="EF16" s="176">
        <v>2434743.75</v>
      </c>
      <c r="EG16" s="176">
        <v>3241168.63</v>
      </c>
      <c r="EH16" s="176">
        <v>3479171.46</v>
      </c>
      <c r="EI16" s="176">
        <v>5012280.43</v>
      </c>
      <c r="EJ16" s="176">
        <v>7103784.9800000004</v>
      </c>
      <c r="EK16" s="176">
        <v>2108135.38</v>
      </c>
      <c r="EL16" s="176">
        <v>2795736.53</v>
      </c>
      <c r="EM16" s="176">
        <v>83324936.170000002</v>
      </c>
      <c r="EN16" s="176">
        <v>2019771.1199999999</v>
      </c>
      <c r="EO16" s="176">
        <v>2109347.33</v>
      </c>
      <c r="EP16" s="176">
        <v>2248393.13</v>
      </c>
      <c r="EQ16" s="176">
        <v>872597.05</v>
      </c>
      <c r="ER16" s="176">
        <v>638936.6</v>
      </c>
      <c r="ES16" s="176">
        <v>3409370.65</v>
      </c>
      <c r="ET16" s="176">
        <v>1960140.1300000001</v>
      </c>
      <c r="EU16" s="176">
        <v>1567719.02</v>
      </c>
      <c r="EV16" s="176">
        <v>129662184.06999999</v>
      </c>
      <c r="EW16" s="176">
        <v>870813.74</v>
      </c>
      <c r="EX16" s="176">
        <v>2182277.44</v>
      </c>
      <c r="EY16" s="176">
        <v>3572644.49</v>
      </c>
      <c r="EZ16" s="176">
        <v>4934614.78</v>
      </c>
      <c r="FA16" s="176">
        <v>6171452.7300000004</v>
      </c>
      <c r="FB16" s="176">
        <v>4806206.6900000004</v>
      </c>
      <c r="FC16" s="176">
        <v>2583803.9900000002</v>
      </c>
      <c r="FD16" s="176">
        <v>3561088.62</v>
      </c>
      <c r="FE16" s="176">
        <v>1472221.1</v>
      </c>
      <c r="FF16" s="176">
        <v>1734447.19</v>
      </c>
      <c r="FG16" s="176">
        <v>1157969.1300000001</v>
      </c>
      <c r="FH16" s="176">
        <v>45171400.610000007</v>
      </c>
      <c r="FI16" s="176">
        <v>1805974.64</v>
      </c>
      <c r="FJ16" s="176">
        <v>1224420.3400000001</v>
      </c>
      <c r="FK16" s="176">
        <v>1133249.3600000001</v>
      </c>
      <c r="FL16" s="176">
        <v>2311720.7999999998</v>
      </c>
      <c r="FM16" s="176">
        <v>2363601.09</v>
      </c>
      <c r="FN16" s="176">
        <v>1226489.8999999999</v>
      </c>
      <c r="FO16" s="176">
        <v>360496.83</v>
      </c>
      <c r="FP16" s="176">
        <v>256144431.73000002</v>
      </c>
      <c r="FQ16" s="176">
        <v>1876440.85</v>
      </c>
      <c r="FR16" s="176">
        <v>6643685.7000000002</v>
      </c>
      <c r="FS16" s="176">
        <v>3268711.75</v>
      </c>
      <c r="FT16" s="176">
        <v>6583498.1600000001</v>
      </c>
      <c r="FU16" s="176">
        <v>1980107.87</v>
      </c>
      <c r="FV16" s="176">
        <v>6181317.2800000003</v>
      </c>
      <c r="FW16" s="176">
        <v>2967198.86</v>
      </c>
      <c r="FX16" s="176">
        <v>2413801.86</v>
      </c>
      <c r="FY16" s="176">
        <v>2822513.49</v>
      </c>
      <c r="FZ16" s="176">
        <v>7762518.2199999997</v>
      </c>
      <c r="GA16" s="176">
        <v>2286619.38</v>
      </c>
      <c r="GB16" s="176">
        <v>1699018.03</v>
      </c>
      <c r="GC16" s="176">
        <v>740301.68</v>
      </c>
      <c r="GD16" s="176">
        <v>81396986.269999996</v>
      </c>
      <c r="GE16" s="176">
        <v>1544746.0699999998</v>
      </c>
      <c r="GF16" s="176">
        <v>1967624.64</v>
      </c>
      <c r="GG16" s="176">
        <v>14550055.98</v>
      </c>
      <c r="GH16" s="176">
        <v>2370439.89</v>
      </c>
      <c r="GI16" s="176">
        <v>1778962.1400000001</v>
      </c>
      <c r="GJ16" s="176">
        <v>1736548.69</v>
      </c>
      <c r="GK16" s="176">
        <v>9348443.9199999999</v>
      </c>
      <c r="GL16" s="176">
        <v>1773675.79</v>
      </c>
      <c r="GM16" s="176">
        <v>806298.71</v>
      </c>
      <c r="GN16" s="176">
        <v>569258.16999999993</v>
      </c>
      <c r="GO16" s="176">
        <v>714288.72</v>
      </c>
      <c r="GP16" s="176">
        <v>57040134.170000002</v>
      </c>
      <c r="GQ16" s="176">
        <v>3903864.42</v>
      </c>
      <c r="GR16" s="176">
        <v>1270237.04</v>
      </c>
      <c r="GS16" s="176">
        <v>5877563.6400000006</v>
      </c>
      <c r="GT16" s="176">
        <v>330010.88</v>
      </c>
      <c r="GU16" s="176">
        <v>3038417.23</v>
      </c>
      <c r="GV16" s="176">
        <v>3627179.33</v>
      </c>
      <c r="GW16" s="176">
        <v>1135477.42</v>
      </c>
      <c r="GX16" s="176">
        <v>61029808.159999996</v>
      </c>
      <c r="GY16" s="176">
        <v>1157759.9300000002</v>
      </c>
      <c r="GZ16" s="176">
        <v>2435537.86</v>
      </c>
      <c r="HA16" s="176">
        <v>1676498.27</v>
      </c>
      <c r="HB16" s="176">
        <v>203277150.62</v>
      </c>
      <c r="HC16" s="176">
        <v>4872737.5</v>
      </c>
      <c r="HD16" s="176">
        <v>10263069.17</v>
      </c>
      <c r="HE16" s="176">
        <v>8187979</v>
      </c>
      <c r="HF16" s="176">
        <v>4118751.04</v>
      </c>
      <c r="HG16" s="176">
        <v>9841022.2100000009</v>
      </c>
      <c r="HH16" s="176">
        <v>1059223.05</v>
      </c>
      <c r="HI16" s="176">
        <v>102092341.05</v>
      </c>
      <c r="HJ16" s="176">
        <v>3703293.44</v>
      </c>
      <c r="HK16" s="176">
        <v>5883456.7400000002</v>
      </c>
      <c r="HL16" s="176">
        <v>2705483.3</v>
      </c>
      <c r="HM16" s="176">
        <v>2138641.66</v>
      </c>
      <c r="HN16" s="176">
        <v>2692119.92</v>
      </c>
      <c r="HO16" s="176">
        <v>4514243.41</v>
      </c>
      <c r="HP16" s="176">
        <v>2427146.48</v>
      </c>
      <c r="HQ16" s="176">
        <v>183909527.59999999</v>
      </c>
      <c r="HR16" s="176">
        <v>25879024.5</v>
      </c>
      <c r="HS16" s="176">
        <v>2683883.08</v>
      </c>
      <c r="HT16" s="176">
        <v>1594242.52</v>
      </c>
      <c r="HU16" s="176">
        <v>1443945.81</v>
      </c>
      <c r="HV16" s="176">
        <v>1142713.1499999999</v>
      </c>
      <c r="HW16" s="176">
        <v>5889609.8799999999</v>
      </c>
      <c r="HX16" s="176">
        <v>3118342.68</v>
      </c>
      <c r="HY16" s="176">
        <v>1365679.76</v>
      </c>
      <c r="HZ16" s="176">
        <v>1852202.5699999998</v>
      </c>
      <c r="IA16" s="176">
        <v>1235500.06</v>
      </c>
      <c r="IB16" s="176">
        <v>4785535.87</v>
      </c>
      <c r="IC16" s="176">
        <v>768512.95000000007</v>
      </c>
      <c r="ID16" s="176">
        <v>2318658.5499999998</v>
      </c>
      <c r="IE16" s="176">
        <v>1020722.9</v>
      </c>
      <c r="IF16" s="176">
        <v>796556.25</v>
      </c>
      <c r="IG16" s="176">
        <v>95185012.00999999</v>
      </c>
      <c r="IH16" s="176">
        <v>30882633.93</v>
      </c>
      <c r="II16" s="176">
        <v>3942442.08</v>
      </c>
      <c r="IJ16" s="176">
        <v>8470578.1799999997</v>
      </c>
      <c r="IK16" s="176">
        <v>23610871.250000004</v>
      </c>
      <c r="IL16" s="176">
        <v>2467465.56</v>
      </c>
      <c r="IM16" s="176">
        <v>2068874.94</v>
      </c>
      <c r="IN16" s="176">
        <v>1893164.53</v>
      </c>
      <c r="IO16" s="176">
        <v>1130705.98</v>
      </c>
      <c r="IP16" s="176">
        <v>1487791.13</v>
      </c>
      <c r="IQ16" s="176">
        <v>1880054.55</v>
      </c>
      <c r="IR16" s="176">
        <v>234588652.47</v>
      </c>
      <c r="IS16" s="176">
        <v>52373101.82</v>
      </c>
      <c r="IT16" s="176">
        <v>7448201.2000000002</v>
      </c>
      <c r="IU16" s="176">
        <v>3321882.07</v>
      </c>
      <c r="IV16" s="176">
        <v>3206201.65</v>
      </c>
      <c r="IW16" s="176">
        <v>1378125.95</v>
      </c>
      <c r="IX16" s="176">
        <v>2050241.52</v>
      </c>
      <c r="IY16" s="176">
        <v>924294.3</v>
      </c>
      <c r="IZ16" s="176">
        <v>1059156.3700000001</v>
      </c>
      <c r="JA16" s="176">
        <v>1947655.55</v>
      </c>
      <c r="JB16" s="176">
        <v>3955287.5</v>
      </c>
      <c r="JC16" s="176">
        <v>1491126.96</v>
      </c>
      <c r="JD16" s="176">
        <v>45926679.060000002</v>
      </c>
      <c r="JE16" s="176">
        <v>19678865.93</v>
      </c>
      <c r="JF16" s="176">
        <v>1300528.6399999999</v>
      </c>
      <c r="JG16" s="176">
        <v>1419988.2</v>
      </c>
      <c r="JH16" s="176">
        <v>780328.06</v>
      </c>
      <c r="JI16" s="176">
        <v>1061950.3999999999</v>
      </c>
      <c r="JJ16" s="176">
        <v>47128924.640000001</v>
      </c>
      <c r="JK16" s="176">
        <v>1063330.4100000001</v>
      </c>
      <c r="JL16" s="176">
        <v>2250474.38</v>
      </c>
      <c r="JM16" s="176">
        <v>2941930.04</v>
      </c>
      <c r="JN16" s="176">
        <v>1617321.73</v>
      </c>
      <c r="JO16" s="176">
        <v>5876698.5499999998</v>
      </c>
      <c r="JP16" s="176">
        <v>983783.05</v>
      </c>
      <c r="JQ16" s="176">
        <v>72502355.650000006</v>
      </c>
      <c r="JR16" s="176">
        <v>1848335.69</v>
      </c>
      <c r="JS16" s="176">
        <v>1345532.8</v>
      </c>
      <c r="JT16" s="176">
        <v>6410452.0800000001</v>
      </c>
      <c r="JU16" s="176">
        <v>4213163.55</v>
      </c>
      <c r="JV16" s="176">
        <v>2088877.76</v>
      </c>
      <c r="JW16" s="176">
        <v>1851033.32</v>
      </c>
      <c r="JX16" s="176">
        <v>1256062.21</v>
      </c>
      <c r="JY16" s="176">
        <v>139617430.06</v>
      </c>
      <c r="JZ16" s="176">
        <v>37441064.780000001</v>
      </c>
      <c r="KA16" s="176">
        <v>2992554.57</v>
      </c>
      <c r="KB16" s="176">
        <v>1368886.8</v>
      </c>
      <c r="KC16" s="176">
        <v>3987811.37</v>
      </c>
      <c r="KD16" s="176">
        <v>831355.14</v>
      </c>
      <c r="KE16" s="176">
        <v>14874511.91</v>
      </c>
      <c r="KF16" s="176">
        <v>6782927.7400000002</v>
      </c>
      <c r="KG16" s="176">
        <v>2572723.4300000002</v>
      </c>
      <c r="KH16" s="176">
        <v>4483209.43</v>
      </c>
      <c r="KI16" s="176">
        <v>2872942.05</v>
      </c>
      <c r="KJ16" s="176">
        <v>2540160.77</v>
      </c>
      <c r="KK16" s="176">
        <v>1716218.62</v>
      </c>
      <c r="KL16" s="176">
        <v>456840.96000000002</v>
      </c>
      <c r="KM16" s="176">
        <v>2077247.13</v>
      </c>
      <c r="KN16" s="176">
        <v>259316320.28999999</v>
      </c>
      <c r="KO16" s="176">
        <v>14296360.92</v>
      </c>
      <c r="KP16" s="176">
        <v>3356104.49</v>
      </c>
      <c r="KQ16" s="176">
        <v>2922116.41</v>
      </c>
      <c r="KR16" s="176">
        <v>11673104.98</v>
      </c>
      <c r="KS16" s="176">
        <v>3946709.61</v>
      </c>
      <c r="KT16" s="176">
        <v>26039961.48</v>
      </c>
      <c r="KU16" s="176">
        <v>2169118.06</v>
      </c>
      <c r="KV16" s="176">
        <v>1521419.3800000001</v>
      </c>
      <c r="KW16" s="176">
        <v>45281849.920000002</v>
      </c>
      <c r="KX16" s="176">
        <v>2030430.19</v>
      </c>
      <c r="KY16" s="176">
        <v>3875889.56</v>
      </c>
      <c r="KZ16" s="176">
        <v>23343039.84</v>
      </c>
      <c r="LA16" s="176">
        <v>1967271.49</v>
      </c>
      <c r="LB16" s="176">
        <v>3681487.42</v>
      </c>
      <c r="LC16" s="176">
        <v>113238189.18000001</v>
      </c>
      <c r="LD16" s="176">
        <v>5248870.17</v>
      </c>
      <c r="LE16" s="176">
        <v>232227396.42000002</v>
      </c>
      <c r="LF16" s="176">
        <v>23724603.359999999</v>
      </c>
      <c r="LG16" s="176">
        <v>45383753.829999998</v>
      </c>
      <c r="LH16" s="176">
        <v>27129226.710000001</v>
      </c>
      <c r="LI16" s="176">
        <v>3607350.62</v>
      </c>
      <c r="LJ16" s="176">
        <v>3484907.65</v>
      </c>
      <c r="LK16" s="176">
        <v>1136454.17</v>
      </c>
      <c r="LL16" s="176">
        <v>2792520.5</v>
      </c>
      <c r="LM16" s="176">
        <v>2156167.14</v>
      </c>
      <c r="LN16" s="176">
        <v>4380463.1800000006</v>
      </c>
      <c r="LO16" s="176">
        <v>1181571.46</v>
      </c>
      <c r="LP16" s="176">
        <v>49980192.460000001</v>
      </c>
      <c r="LQ16" s="176">
        <v>3651857.26</v>
      </c>
      <c r="LR16" s="176">
        <v>1045489.27</v>
      </c>
      <c r="LS16" s="176">
        <v>0</v>
      </c>
      <c r="LT16" s="176">
        <v>54062827.869999997</v>
      </c>
      <c r="LU16" s="176">
        <v>160911150.16</v>
      </c>
      <c r="LV16" s="176">
        <v>30860703.399999999</v>
      </c>
      <c r="LW16" s="176">
        <v>10360627.42</v>
      </c>
      <c r="LX16" s="176">
        <v>5561091.0199999996</v>
      </c>
      <c r="LY16" s="176">
        <v>3266135.88</v>
      </c>
      <c r="LZ16" s="176">
        <v>3705371.83</v>
      </c>
      <c r="MA16" s="176">
        <v>3354889</v>
      </c>
      <c r="MB16" s="176">
        <v>7337708.46</v>
      </c>
      <c r="MC16" s="176">
        <v>15814145.199999999</v>
      </c>
      <c r="MD16" s="176">
        <v>2161369.29</v>
      </c>
      <c r="ME16" s="176">
        <v>185491522.68999997</v>
      </c>
      <c r="MF16" s="176">
        <v>2292495.5700000003</v>
      </c>
      <c r="MG16" s="176">
        <v>1694472.03</v>
      </c>
      <c r="MH16" s="176">
        <v>1252764.24</v>
      </c>
      <c r="MI16" s="176">
        <v>1506853.9</v>
      </c>
      <c r="MJ16" s="176">
        <v>2858999.51</v>
      </c>
      <c r="MK16" s="176">
        <v>1761120.35</v>
      </c>
      <c r="ML16" s="176">
        <v>1968032.82</v>
      </c>
      <c r="MM16" s="176">
        <v>4624648.47</v>
      </c>
      <c r="MN16" s="176">
        <v>2130180.33</v>
      </c>
      <c r="MO16" s="176">
        <v>2404408.8600000003</v>
      </c>
      <c r="MP16" s="176">
        <v>2410622.64</v>
      </c>
      <c r="MQ16" s="176">
        <v>104807135.91999999</v>
      </c>
      <c r="MR16" s="176">
        <v>2460659.5</v>
      </c>
      <c r="MS16" s="176">
        <v>2740561.11</v>
      </c>
      <c r="MT16" s="176">
        <v>5277448.1100000003</v>
      </c>
      <c r="MU16" s="176">
        <v>5350243.82</v>
      </c>
      <c r="MV16" s="176">
        <v>1853830.09</v>
      </c>
      <c r="MW16" s="176">
        <v>14425438.6598</v>
      </c>
      <c r="MX16" s="176">
        <v>6331954.21</v>
      </c>
      <c r="MY16" s="176">
        <v>3271324.62</v>
      </c>
      <c r="MZ16" s="176">
        <v>818051.41</v>
      </c>
      <c r="NA16" s="176">
        <v>601759.89</v>
      </c>
      <c r="NB16" s="176">
        <v>398677267.20999998</v>
      </c>
      <c r="NC16" s="176">
        <v>16731749.530000001</v>
      </c>
      <c r="ND16" s="176">
        <v>3291828.36</v>
      </c>
      <c r="NE16" s="176">
        <v>67025544.210000001</v>
      </c>
      <c r="NF16" s="176">
        <v>2202168.88</v>
      </c>
      <c r="NG16" s="176">
        <v>5841755.2000000002</v>
      </c>
      <c r="NH16" s="176">
        <v>33060647.760000002</v>
      </c>
      <c r="NI16" s="176">
        <v>22877397.629999999</v>
      </c>
      <c r="NJ16" s="176">
        <v>743656.31</v>
      </c>
      <c r="NK16" s="176">
        <v>5514451.7800000003</v>
      </c>
      <c r="NL16" s="176">
        <v>3875990.13</v>
      </c>
      <c r="NM16" s="176">
        <v>3189667.52</v>
      </c>
      <c r="NN16" s="176">
        <v>29631017.260000002</v>
      </c>
      <c r="NO16" s="176">
        <v>607136.79</v>
      </c>
      <c r="NP16" s="176">
        <v>1324444.82</v>
      </c>
      <c r="NQ16" s="176">
        <v>1576794.08</v>
      </c>
      <c r="NR16" s="176">
        <v>1093788.28</v>
      </c>
      <c r="NS16" s="176">
        <v>361599.72</v>
      </c>
      <c r="NT16" s="176">
        <v>655300.01</v>
      </c>
      <c r="NU16" s="176">
        <v>99463160.280000001</v>
      </c>
      <c r="NV16" s="176">
        <v>38853143.5</v>
      </c>
      <c r="NW16" s="176">
        <v>2432146.9500000002</v>
      </c>
      <c r="NX16" s="176">
        <v>1618746.86</v>
      </c>
      <c r="NY16" s="176">
        <v>1782653.55</v>
      </c>
      <c r="NZ16" s="176">
        <v>2881459</v>
      </c>
      <c r="OA16" s="176">
        <v>1008529.65</v>
      </c>
      <c r="OB16" s="176">
        <v>111170658.38000001</v>
      </c>
      <c r="OC16" s="176">
        <v>17762694.809999999</v>
      </c>
      <c r="OD16" s="176">
        <v>3239204.8899999997</v>
      </c>
      <c r="OE16" s="176">
        <v>23626616.539999999</v>
      </c>
      <c r="OF16" s="176">
        <v>2107876.65</v>
      </c>
      <c r="OG16" s="176">
        <v>3472298.45</v>
      </c>
      <c r="OH16" s="176">
        <v>9992063.5</v>
      </c>
      <c r="OI16" s="176">
        <v>1775739.68</v>
      </c>
      <c r="OJ16" s="176">
        <v>5080532.55</v>
      </c>
      <c r="OK16" s="176">
        <v>134614550.56</v>
      </c>
      <c r="OL16" s="176">
        <v>11733362.129999999</v>
      </c>
      <c r="OM16" s="176">
        <v>33318375.630000003</v>
      </c>
      <c r="ON16" s="176">
        <v>4346422.6900000004</v>
      </c>
      <c r="OO16" s="176">
        <v>3966886.6</v>
      </c>
      <c r="OP16" s="176">
        <v>1299191.55</v>
      </c>
      <c r="OQ16" s="176">
        <v>46994227.299999997</v>
      </c>
      <c r="OR16" s="176">
        <v>2005870.06</v>
      </c>
      <c r="OS16" s="176">
        <v>2374550.29</v>
      </c>
      <c r="OT16" s="176">
        <v>2247494.7999999998</v>
      </c>
      <c r="OU16" s="176">
        <v>3210260.3400000003</v>
      </c>
      <c r="OV16" s="176">
        <v>16052499.780000001</v>
      </c>
      <c r="OW16" s="176">
        <v>2450527.19</v>
      </c>
      <c r="OX16" s="176">
        <v>1402804.03</v>
      </c>
      <c r="OY16" s="176">
        <v>1316042.3600000001</v>
      </c>
      <c r="OZ16" s="176">
        <v>115195869.43999998</v>
      </c>
      <c r="PA16" s="176">
        <v>1859121.96</v>
      </c>
      <c r="PB16" s="176">
        <v>5371691.0600000005</v>
      </c>
      <c r="PC16" s="176">
        <v>1188047.6100000001</v>
      </c>
      <c r="PD16" s="176">
        <v>4968076.99</v>
      </c>
      <c r="PE16" s="176">
        <v>10753271.350000001</v>
      </c>
      <c r="PF16" s="176">
        <v>2575729.14</v>
      </c>
      <c r="PG16" s="176">
        <v>2648756.42</v>
      </c>
      <c r="PH16" s="176">
        <v>3043163.9299999997</v>
      </c>
      <c r="PI16" s="176">
        <v>2960909.7</v>
      </c>
      <c r="PJ16" s="176">
        <v>3765390.0700000003</v>
      </c>
      <c r="PK16" s="176">
        <v>6351019.2199999997</v>
      </c>
      <c r="PL16" s="176">
        <v>1765660.56</v>
      </c>
      <c r="PM16" s="176">
        <v>14009953.109999999</v>
      </c>
      <c r="PN16" s="176">
        <v>2603447.59</v>
      </c>
      <c r="PO16" s="176">
        <v>1028465.6</v>
      </c>
      <c r="PP16" s="176">
        <v>760668.4</v>
      </c>
      <c r="PQ16" s="176">
        <v>1263994.3399999999</v>
      </c>
      <c r="PR16" s="176">
        <v>401371669.24000001</v>
      </c>
      <c r="PS16" s="176">
        <v>3789903.38</v>
      </c>
      <c r="PT16" s="176">
        <v>2258768.7000000002</v>
      </c>
      <c r="PU16" s="176">
        <v>7973399.8399999999</v>
      </c>
      <c r="PV16" s="176">
        <v>42205709.329999998</v>
      </c>
      <c r="PW16" s="176">
        <v>3090360.7</v>
      </c>
      <c r="PX16" s="176">
        <v>10195117.5</v>
      </c>
      <c r="PY16" s="176">
        <v>3183826.85</v>
      </c>
      <c r="PZ16" s="176">
        <v>11375136.220000001</v>
      </c>
      <c r="QA16" s="176">
        <v>1467165.84</v>
      </c>
      <c r="QB16" s="176">
        <v>7733845.8999999994</v>
      </c>
      <c r="QC16" s="176">
        <v>2003132.72</v>
      </c>
      <c r="QD16" s="176">
        <v>3119450.61</v>
      </c>
      <c r="QE16" s="176">
        <v>3701556.14</v>
      </c>
      <c r="QF16" s="176">
        <v>6239663.6699999999</v>
      </c>
      <c r="QG16" s="176">
        <v>3857944.23</v>
      </c>
      <c r="QH16" s="176">
        <v>2899236.66</v>
      </c>
      <c r="QI16" s="176">
        <v>2513988.83</v>
      </c>
      <c r="QJ16" s="176">
        <v>1829415</v>
      </c>
      <c r="QK16" s="176">
        <v>9354642.4299999997</v>
      </c>
      <c r="QL16" s="176">
        <v>26437312.380000003</v>
      </c>
      <c r="QM16" s="176">
        <v>2162548.2599999998</v>
      </c>
      <c r="QN16" s="176">
        <v>991903.44</v>
      </c>
      <c r="QO16" s="176">
        <v>598128.17000000004</v>
      </c>
      <c r="QP16" s="176">
        <v>529068.54999999993</v>
      </c>
      <c r="QQ16" s="176">
        <v>1483805.68</v>
      </c>
      <c r="QR16" s="176">
        <v>133653046.67</v>
      </c>
      <c r="QS16" s="176">
        <v>1898972.38</v>
      </c>
      <c r="QT16" s="176">
        <v>6862251.5500000007</v>
      </c>
      <c r="QU16" s="176">
        <v>2905479.93</v>
      </c>
      <c r="QV16" s="176">
        <v>3586980.22</v>
      </c>
      <c r="QW16" s="176">
        <v>12066944.049999999</v>
      </c>
      <c r="QX16" s="176">
        <v>2913232.87</v>
      </c>
      <c r="QY16" s="176">
        <v>6545608.6900000004</v>
      </c>
      <c r="QZ16" s="176">
        <v>6117810.7999999998</v>
      </c>
      <c r="RA16" s="176">
        <v>1705897.8</v>
      </c>
      <c r="RB16" s="176">
        <v>4904819.26</v>
      </c>
      <c r="RC16" s="176">
        <v>884545.4</v>
      </c>
      <c r="RD16" s="176">
        <v>1188102.96</v>
      </c>
      <c r="RE16" s="176">
        <v>182951540.53999999</v>
      </c>
      <c r="RF16" s="176">
        <v>11060207.439999999</v>
      </c>
      <c r="RG16" s="176">
        <v>2954887.89</v>
      </c>
      <c r="RH16" s="176">
        <v>4337001.62</v>
      </c>
      <c r="RI16" s="176">
        <v>1996024.8499999999</v>
      </c>
      <c r="RJ16" s="176">
        <v>7293390.3000000007</v>
      </c>
      <c r="RK16" s="176">
        <v>11990915.860000001</v>
      </c>
      <c r="RL16" s="176">
        <v>3305967.64</v>
      </c>
      <c r="RM16" s="176">
        <v>3386839.85</v>
      </c>
      <c r="RN16" s="176">
        <v>9345030.1100000013</v>
      </c>
      <c r="RO16" s="176">
        <v>15798631.66</v>
      </c>
      <c r="RP16" s="176">
        <v>2987137.1300000004</v>
      </c>
      <c r="RQ16" s="176">
        <v>2058702.37</v>
      </c>
      <c r="RR16" s="176">
        <v>3917719.01</v>
      </c>
      <c r="RS16" s="176">
        <v>927795.92</v>
      </c>
      <c r="RT16" s="176">
        <v>1804404.14</v>
      </c>
      <c r="RU16" s="176">
        <v>2856348.8899999997</v>
      </c>
      <c r="RV16" s="176">
        <v>1194575.77</v>
      </c>
      <c r="RW16" s="176">
        <v>841341.30999999994</v>
      </c>
      <c r="RX16" s="176">
        <v>996754.58000000007</v>
      </c>
      <c r="RY16" s="176">
        <v>100520924.98</v>
      </c>
      <c r="RZ16" s="176">
        <v>1691814.21</v>
      </c>
      <c r="SA16" s="176">
        <v>4623060.83</v>
      </c>
      <c r="SB16" s="176">
        <v>3454816.17</v>
      </c>
      <c r="SC16" s="176">
        <v>898652.08</v>
      </c>
      <c r="SD16" s="176">
        <v>1651939.82</v>
      </c>
      <c r="SE16" s="176">
        <v>3047137.86</v>
      </c>
      <c r="SF16" s="176">
        <v>8776369.3800000008</v>
      </c>
      <c r="SG16" s="176">
        <v>3159279.41</v>
      </c>
      <c r="SH16" s="176">
        <v>2060681.63</v>
      </c>
      <c r="SI16" s="176">
        <v>2454246.48</v>
      </c>
      <c r="SJ16" s="176">
        <v>5642378.6400000006</v>
      </c>
      <c r="SK16" s="176">
        <v>3334933.63</v>
      </c>
      <c r="SL16" s="176">
        <v>1797723.02</v>
      </c>
      <c r="SM16" s="176">
        <v>75613142.540000007</v>
      </c>
      <c r="SN16" s="176">
        <v>4261618.84</v>
      </c>
      <c r="SO16" s="176">
        <v>1956426.69</v>
      </c>
      <c r="SP16" s="176">
        <v>1296049.26</v>
      </c>
      <c r="SQ16" s="176">
        <v>1989963.32</v>
      </c>
      <c r="SR16" s="176">
        <v>4716077.84</v>
      </c>
      <c r="SS16" s="176">
        <v>1838706.21</v>
      </c>
      <c r="ST16" s="176">
        <v>8875274.1999999993</v>
      </c>
      <c r="SU16" s="176">
        <v>1929290.41</v>
      </c>
      <c r="SV16" s="176">
        <v>2892461.1</v>
      </c>
      <c r="SW16" s="176">
        <v>12087102.939999999</v>
      </c>
      <c r="SX16" s="176">
        <v>823772.52999999991</v>
      </c>
      <c r="SY16" s="176">
        <v>47814079.68</v>
      </c>
      <c r="SZ16" s="176">
        <v>3292858.64</v>
      </c>
      <c r="TA16" s="176">
        <v>3866868.41</v>
      </c>
      <c r="TB16" s="176">
        <v>13114556.25</v>
      </c>
      <c r="TC16" s="176">
        <v>2257408.92</v>
      </c>
      <c r="TD16" s="176">
        <v>3288306.2</v>
      </c>
      <c r="TE16" s="176">
        <v>1832302.02</v>
      </c>
      <c r="TF16" s="176">
        <v>1239735.3900000001</v>
      </c>
      <c r="TG16" s="176">
        <v>218152605.75999999</v>
      </c>
      <c r="TH16" s="176">
        <v>3077155.57</v>
      </c>
      <c r="TI16" s="176">
        <v>2454531.29</v>
      </c>
      <c r="TJ16" s="176">
        <v>14134345.080000002</v>
      </c>
      <c r="TK16" s="176">
        <v>8200089</v>
      </c>
      <c r="TL16" s="176">
        <v>3058411.74</v>
      </c>
      <c r="TM16" s="176">
        <v>778231.28</v>
      </c>
      <c r="TN16" s="176">
        <v>29135909.07</v>
      </c>
      <c r="TO16" s="176">
        <v>2968904.32</v>
      </c>
      <c r="TP16" s="176">
        <v>7283276.3499999996</v>
      </c>
      <c r="TQ16" s="176">
        <v>9013416.3399999999</v>
      </c>
      <c r="TR16" s="176">
        <v>2317551.5</v>
      </c>
      <c r="TS16" s="176">
        <v>1807023.46</v>
      </c>
      <c r="TT16" s="176">
        <v>2310143.59</v>
      </c>
      <c r="TU16" s="176">
        <v>2679275.94</v>
      </c>
      <c r="TV16" s="176">
        <v>2453817.4</v>
      </c>
      <c r="TW16" s="176">
        <v>26705780.310000002</v>
      </c>
      <c r="TX16" s="176">
        <v>3186855.36</v>
      </c>
      <c r="TY16" s="176">
        <v>86937352.299999997</v>
      </c>
      <c r="TZ16" s="176">
        <v>6030541.4800000004</v>
      </c>
      <c r="UA16" s="176">
        <v>1836027.86</v>
      </c>
      <c r="UB16" s="176">
        <v>1861921.21</v>
      </c>
      <c r="UC16" s="176">
        <v>64542787.800000004</v>
      </c>
      <c r="UD16" s="176">
        <v>1342157.26</v>
      </c>
      <c r="UE16" s="176">
        <v>1068427.3500000001</v>
      </c>
      <c r="UF16" s="176">
        <v>2167394.69</v>
      </c>
      <c r="UG16" s="176">
        <v>2882208.47</v>
      </c>
      <c r="UH16" s="176">
        <v>68094575.870000005</v>
      </c>
      <c r="UI16" s="176">
        <v>4897220.79</v>
      </c>
      <c r="UJ16" s="176">
        <v>3730796.04</v>
      </c>
      <c r="UK16" s="176">
        <v>8941522.8599999994</v>
      </c>
      <c r="UL16" s="176">
        <v>4113791.3100000005</v>
      </c>
      <c r="UM16" s="176">
        <v>3335441.62</v>
      </c>
      <c r="UN16" s="176">
        <v>427722247.13</v>
      </c>
      <c r="UO16" s="176">
        <v>4925902.95</v>
      </c>
      <c r="UP16" s="176">
        <v>3625086.3200000003</v>
      </c>
      <c r="UQ16" s="176">
        <v>29891611.430000003</v>
      </c>
      <c r="UR16" s="176">
        <v>411676.88</v>
      </c>
      <c r="US16" s="176">
        <v>2575543.2000000002</v>
      </c>
      <c r="UT16" s="176">
        <v>10411718.98</v>
      </c>
      <c r="UU16" s="176">
        <v>2009520.99</v>
      </c>
      <c r="UV16" s="176">
        <v>2695990.69</v>
      </c>
      <c r="UW16" s="176">
        <v>2425666.71</v>
      </c>
      <c r="UX16" s="176">
        <v>3070634.36</v>
      </c>
      <c r="UY16" s="176">
        <v>10045451.67</v>
      </c>
      <c r="UZ16" s="176">
        <v>4520947.0599999996</v>
      </c>
      <c r="VA16" s="176">
        <v>9634833.1899999995</v>
      </c>
      <c r="VB16" s="176">
        <v>1861188.8</v>
      </c>
      <c r="VC16" s="176">
        <v>1459853.45</v>
      </c>
      <c r="VD16" s="176">
        <v>1814963.02</v>
      </c>
      <c r="VE16" s="176">
        <v>3205021.5599999996</v>
      </c>
      <c r="VF16" s="176">
        <v>19148962.300000001</v>
      </c>
      <c r="VG16" s="176">
        <v>1427388.11</v>
      </c>
      <c r="VH16" s="176">
        <v>2454150.35</v>
      </c>
      <c r="VI16" s="176">
        <v>656926.54</v>
      </c>
      <c r="VJ16" s="176">
        <v>149320815.40000001</v>
      </c>
      <c r="VK16" s="176">
        <v>2371268.6399999997</v>
      </c>
      <c r="VL16" s="176">
        <v>2881474.6999999997</v>
      </c>
      <c r="VM16" s="176">
        <v>5657370.6500000004</v>
      </c>
      <c r="VN16" s="176">
        <v>7239213.7999999998</v>
      </c>
      <c r="VO16" s="176">
        <v>8377461.3699999992</v>
      </c>
      <c r="VP16" s="176">
        <v>4185621.15</v>
      </c>
      <c r="VQ16" s="176">
        <v>3062354.73</v>
      </c>
      <c r="VR16" s="176">
        <v>5592981.9499999993</v>
      </c>
      <c r="VS16" s="176">
        <v>35536879.910000004</v>
      </c>
      <c r="VT16" s="176">
        <v>3193518.1599999997</v>
      </c>
      <c r="VU16" s="176">
        <v>8894029.7400000002</v>
      </c>
      <c r="VV16" s="176">
        <v>3567030.92</v>
      </c>
      <c r="VW16" s="176">
        <v>2322512.34</v>
      </c>
      <c r="VX16" s="176">
        <v>1131835</v>
      </c>
      <c r="VY16" s="176">
        <v>599579030.45000005</v>
      </c>
      <c r="VZ16" s="176">
        <v>8185028.3799999999</v>
      </c>
      <c r="WA16" s="176">
        <v>4596565.87</v>
      </c>
      <c r="WB16" s="176">
        <v>1677984.7200000002</v>
      </c>
      <c r="WC16" s="176">
        <v>2152039.66</v>
      </c>
      <c r="WD16" s="176">
        <v>3531457.96</v>
      </c>
      <c r="WE16" s="176">
        <v>9445521.4500000011</v>
      </c>
      <c r="WF16" s="176">
        <v>8772797.1600000001</v>
      </c>
      <c r="WG16" s="176">
        <v>3827652.55</v>
      </c>
      <c r="WH16" s="176">
        <v>6288190.5600000005</v>
      </c>
      <c r="WI16" s="176">
        <v>2801957.19</v>
      </c>
      <c r="WJ16" s="176">
        <v>18438690.619999997</v>
      </c>
      <c r="WK16" s="176">
        <v>4823332.12</v>
      </c>
      <c r="WL16" s="176">
        <v>7346461.0399999991</v>
      </c>
      <c r="WM16" s="176">
        <v>14245190.449999999</v>
      </c>
      <c r="WN16" s="176">
        <v>4084998.6799999997</v>
      </c>
      <c r="WO16" s="176">
        <v>4646532.79</v>
      </c>
      <c r="WP16" s="176">
        <v>5332950.08</v>
      </c>
      <c r="WQ16" s="176">
        <v>2579803</v>
      </c>
      <c r="WR16" s="176">
        <v>9972257.209999999</v>
      </c>
      <c r="WS16" s="176">
        <v>60883349.450000003</v>
      </c>
      <c r="WT16" s="176">
        <v>3376330.08</v>
      </c>
      <c r="WU16" s="176">
        <v>2001736.91</v>
      </c>
      <c r="WV16" s="176">
        <v>2361748.7200000002</v>
      </c>
      <c r="WW16" s="176">
        <v>2420513.84</v>
      </c>
      <c r="WX16" s="176">
        <v>1524092.83</v>
      </c>
      <c r="WY16" s="176">
        <v>1958878.05</v>
      </c>
      <c r="WZ16" s="176">
        <v>2560168.9900000002</v>
      </c>
      <c r="XA16" s="176">
        <v>44961951.960000001</v>
      </c>
      <c r="XB16" s="176">
        <v>2345029.9300000002</v>
      </c>
      <c r="XC16" s="176">
        <v>735222.01170000003</v>
      </c>
      <c r="XD16" s="176">
        <v>1056161.7</v>
      </c>
      <c r="XE16" s="176">
        <v>1256630.8700000001</v>
      </c>
      <c r="XF16" s="176">
        <v>169604287.13999999</v>
      </c>
      <c r="XG16" s="176">
        <v>3299115.29</v>
      </c>
      <c r="XH16" s="176">
        <v>5326867.2200000007</v>
      </c>
      <c r="XI16" s="176">
        <v>45507219.18</v>
      </c>
      <c r="XJ16" s="176">
        <v>3559524.87</v>
      </c>
      <c r="XK16" s="176">
        <v>4785510.6099999994</v>
      </c>
      <c r="XL16" s="176">
        <v>10042150.24</v>
      </c>
      <c r="XM16" s="176">
        <v>3236775.9</v>
      </c>
      <c r="XN16" s="176">
        <v>3337611.15</v>
      </c>
      <c r="XO16" s="176">
        <v>8186398.6600000001</v>
      </c>
      <c r="XP16" s="176">
        <v>7497173.7899999991</v>
      </c>
      <c r="XQ16" s="176">
        <v>2556618.7200000002</v>
      </c>
      <c r="XR16" s="176">
        <v>1859029.04</v>
      </c>
      <c r="XS16" s="176">
        <v>2152273.6999999997</v>
      </c>
      <c r="XT16" s="176">
        <v>2079557.73</v>
      </c>
      <c r="XU16" s="176">
        <v>2663102.3299999996</v>
      </c>
      <c r="XV16" s="176">
        <v>1540027.83</v>
      </c>
      <c r="XW16" s="176">
        <v>1728892.6099999999</v>
      </c>
      <c r="XX16" s="176">
        <v>2114809.27</v>
      </c>
      <c r="XY16" s="176">
        <v>1878894.31</v>
      </c>
      <c r="XZ16" s="176">
        <v>2124168.77</v>
      </c>
      <c r="YA16" s="176">
        <v>1978974.24</v>
      </c>
      <c r="YB16" s="176">
        <v>1947395.51</v>
      </c>
      <c r="YC16" s="176">
        <v>203383487.41</v>
      </c>
      <c r="YD16" s="176">
        <v>2822135.58</v>
      </c>
      <c r="YE16" s="176">
        <v>9474815.7100000009</v>
      </c>
      <c r="YF16" s="176">
        <v>2309698.44</v>
      </c>
      <c r="YG16" s="176">
        <v>23312706.66</v>
      </c>
      <c r="YH16" s="176">
        <v>3186244.1999999997</v>
      </c>
      <c r="YI16" s="176">
        <v>4951656.9300000006</v>
      </c>
      <c r="YJ16" s="176">
        <v>1279899.6499999999</v>
      </c>
      <c r="YK16" s="176">
        <v>21380651.32</v>
      </c>
      <c r="YL16" s="176">
        <v>10327686.42</v>
      </c>
      <c r="YM16" s="176">
        <v>4692711.5</v>
      </c>
      <c r="YN16" s="176">
        <v>2899354.5300000003</v>
      </c>
      <c r="YO16" s="176">
        <v>2892993.24</v>
      </c>
      <c r="YP16" s="176">
        <v>2301837.15</v>
      </c>
      <c r="YQ16" s="176">
        <v>1699320.49</v>
      </c>
      <c r="YR16" s="176">
        <v>1120197.54</v>
      </c>
      <c r="YS16" s="176">
        <v>2122040.3600000003</v>
      </c>
      <c r="YT16" s="176">
        <v>62572219.559999995</v>
      </c>
      <c r="YU16" s="176">
        <v>1550646.42</v>
      </c>
      <c r="YV16" s="176">
        <v>1247409.42</v>
      </c>
      <c r="YW16" s="176">
        <v>1091303.19</v>
      </c>
      <c r="YX16" s="176">
        <v>1637713.22</v>
      </c>
      <c r="YY16" s="176">
        <v>806731.76</v>
      </c>
      <c r="YZ16" s="176">
        <v>1308801.53</v>
      </c>
      <c r="ZA16" s="176">
        <v>67375314.870000005</v>
      </c>
      <c r="ZB16" s="176">
        <v>1997986.98</v>
      </c>
      <c r="ZC16" s="176">
        <v>2368993.2000000002</v>
      </c>
      <c r="ZD16" s="176">
        <v>3990773.42</v>
      </c>
      <c r="ZE16" s="176">
        <v>1735032.7999999998</v>
      </c>
      <c r="ZF16" s="176">
        <v>3132771.18</v>
      </c>
      <c r="ZG16" s="176">
        <v>1623253.98</v>
      </c>
      <c r="ZH16" s="176">
        <v>1526880.35</v>
      </c>
      <c r="ZI16" s="176">
        <v>6348384.2300000004</v>
      </c>
      <c r="ZJ16" s="176">
        <v>158563287.47</v>
      </c>
      <c r="ZK16" s="176">
        <v>2057578.3</v>
      </c>
      <c r="ZL16" s="176">
        <v>5378243.8600000003</v>
      </c>
      <c r="ZM16" s="176">
        <v>18838729.969999999</v>
      </c>
      <c r="ZN16" s="176">
        <v>9929889.7000000011</v>
      </c>
      <c r="ZO16" s="176">
        <v>1532631.08</v>
      </c>
      <c r="ZP16" s="176">
        <v>4476474.9399999995</v>
      </c>
      <c r="ZQ16" s="176">
        <v>7053051.8600000003</v>
      </c>
      <c r="ZR16" s="176">
        <v>6259455.8600000003</v>
      </c>
      <c r="ZS16" s="176">
        <v>8270895.0899999999</v>
      </c>
      <c r="ZT16" s="176">
        <v>1530065.88</v>
      </c>
      <c r="ZU16" s="176">
        <v>1845376.64</v>
      </c>
      <c r="ZV16" s="176">
        <v>3008210.08</v>
      </c>
      <c r="ZW16" s="176">
        <v>3402532.7099999995</v>
      </c>
      <c r="ZX16" s="176">
        <v>1944456.15</v>
      </c>
      <c r="ZY16" s="176">
        <v>2506556.6322000003</v>
      </c>
      <c r="ZZ16" s="176">
        <v>2499827.9099999997</v>
      </c>
      <c r="AAA16" s="176">
        <v>1520437.35</v>
      </c>
      <c r="AAB16" s="176">
        <v>2855945.16</v>
      </c>
      <c r="AAC16" s="176">
        <v>1447697.7400000002</v>
      </c>
      <c r="AAD16" s="176">
        <v>1714381.32</v>
      </c>
      <c r="AAE16" s="176">
        <v>1587251.82</v>
      </c>
      <c r="AAF16" s="176">
        <v>52736821.579999998</v>
      </c>
      <c r="AAG16" s="176">
        <v>3251846.45</v>
      </c>
      <c r="AAH16" s="176">
        <v>3203148.04</v>
      </c>
      <c r="AAI16" s="176">
        <v>1954080.63</v>
      </c>
      <c r="AAJ16" s="176">
        <v>1896931.22</v>
      </c>
      <c r="AAK16" s="176">
        <v>3372629.48</v>
      </c>
      <c r="AAL16" s="176">
        <v>2099606.2000000002</v>
      </c>
      <c r="AAM16" s="176">
        <v>535095076.78000003</v>
      </c>
      <c r="AAN16" s="176">
        <v>3999102.01</v>
      </c>
      <c r="AAO16" s="176">
        <v>2021888.02</v>
      </c>
      <c r="AAP16" s="176">
        <v>5642056.2000000002</v>
      </c>
      <c r="AAQ16" s="176">
        <v>5598564.5599999996</v>
      </c>
      <c r="AAR16" s="176">
        <v>3678308.05</v>
      </c>
      <c r="AAS16" s="176">
        <v>5037034.4899999993</v>
      </c>
      <c r="AAT16" s="176">
        <v>7637611.7400000002</v>
      </c>
      <c r="AAU16" s="176">
        <v>9981829</v>
      </c>
      <c r="AAV16" s="176">
        <v>2584063.42</v>
      </c>
      <c r="AAW16" s="176">
        <v>5177498.12</v>
      </c>
      <c r="AAX16" s="176">
        <v>52060657.159999996</v>
      </c>
      <c r="AAY16" s="176">
        <v>13802963.34</v>
      </c>
      <c r="AAZ16" s="176">
        <v>1532362.8699999999</v>
      </c>
      <c r="ABA16" s="176">
        <v>4136095.93</v>
      </c>
      <c r="ABB16" s="176">
        <v>3751813.5</v>
      </c>
      <c r="ABC16" s="176">
        <v>1853844.35</v>
      </c>
      <c r="ABD16" s="176">
        <v>3038527.11</v>
      </c>
      <c r="ABE16" s="176">
        <v>1640862.54</v>
      </c>
      <c r="ABF16" s="176">
        <v>49375596.439999998</v>
      </c>
      <c r="ABG16" s="176">
        <v>48369097.609999999</v>
      </c>
      <c r="ABH16" s="176">
        <v>2400726.11</v>
      </c>
      <c r="ABI16" s="176">
        <v>2795965.3899999997</v>
      </c>
      <c r="ABJ16" s="176">
        <v>1703603.99</v>
      </c>
      <c r="ABK16" s="176">
        <v>2155303.27</v>
      </c>
      <c r="ABL16" s="176">
        <v>1720817.68</v>
      </c>
      <c r="ABM16" s="176">
        <v>72056283.290000007</v>
      </c>
      <c r="ABN16" s="176">
        <v>3115286.42</v>
      </c>
      <c r="ABO16" s="176">
        <v>1400441.86</v>
      </c>
      <c r="ABP16" s="176">
        <v>3405854.52</v>
      </c>
      <c r="ABQ16" s="176">
        <v>3265624.61</v>
      </c>
      <c r="ABR16" s="176">
        <v>2110335.2400000002</v>
      </c>
      <c r="ABS16" s="176">
        <v>1319362.33</v>
      </c>
      <c r="ABT16" s="176">
        <v>3181165.52</v>
      </c>
      <c r="ABU16" s="176">
        <v>461162.11</v>
      </c>
      <c r="ABV16" s="176">
        <v>82764981.269999996</v>
      </c>
      <c r="ABW16" s="176">
        <v>2058232.24</v>
      </c>
      <c r="ABX16" s="176">
        <v>7752785.1200000001</v>
      </c>
      <c r="ABY16" s="176">
        <v>2344721.66</v>
      </c>
      <c r="ABZ16" s="176">
        <v>1464606.74</v>
      </c>
      <c r="ACA16" s="176">
        <v>16111497.380000001</v>
      </c>
      <c r="ACB16" s="176">
        <v>1042531.58</v>
      </c>
      <c r="ACC16" s="176">
        <v>2301107.11</v>
      </c>
      <c r="ACD16" s="176">
        <v>1980401.5899999999</v>
      </c>
      <c r="ACE16" s="176">
        <v>3523893.08</v>
      </c>
      <c r="ACF16" s="176">
        <v>1735913.37</v>
      </c>
      <c r="ACG16" s="176">
        <v>207156691.88</v>
      </c>
      <c r="ACH16" s="176">
        <v>1930933.86</v>
      </c>
      <c r="ACI16" s="176">
        <v>2561793.5100000002</v>
      </c>
      <c r="ACJ16" s="176">
        <v>4470508.12</v>
      </c>
      <c r="ACK16" s="176">
        <v>1381456.98</v>
      </c>
      <c r="ACL16" s="176">
        <v>2006903.97</v>
      </c>
      <c r="ACM16" s="176">
        <v>3716232.95</v>
      </c>
      <c r="ACN16" s="176">
        <v>23356222.870000001</v>
      </c>
      <c r="ACO16" s="176">
        <v>48665431.800000004</v>
      </c>
      <c r="ACP16" s="176">
        <v>1438329.81</v>
      </c>
      <c r="ACQ16" s="176">
        <v>4045847.62</v>
      </c>
      <c r="ACR16" s="176">
        <v>3740564.27</v>
      </c>
      <c r="ACS16" s="176">
        <v>2581366.9</v>
      </c>
      <c r="ACT16" s="176">
        <v>29781913.82</v>
      </c>
      <c r="ACU16" s="176">
        <v>3339272.1799999997</v>
      </c>
      <c r="ACV16" s="176">
        <v>2108034.37</v>
      </c>
      <c r="ACW16" s="176">
        <v>3484471.56</v>
      </c>
      <c r="ACX16" s="176">
        <v>937149.89</v>
      </c>
      <c r="ACY16" s="176">
        <v>923938.58</v>
      </c>
      <c r="ACZ16" s="176">
        <v>2266132.38</v>
      </c>
      <c r="ADA16" s="176">
        <v>1318065.95</v>
      </c>
      <c r="ADB16" s="176">
        <v>1323058.1400000001</v>
      </c>
      <c r="ADC16" s="176">
        <v>985274.58</v>
      </c>
      <c r="ADD16" s="176">
        <v>31668181.189999998</v>
      </c>
      <c r="ADE16" s="176">
        <v>23716016.129999999</v>
      </c>
      <c r="ADF16" s="176">
        <v>459906</v>
      </c>
      <c r="ADG16" s="176">
        <v>682628.32000000007</v>
      </c>
      <c r="ADH16" s="176">
        <v>1701157.75</v>
      </c>
      <c r="ADI16" s="176">
        <v>614804.04</v>
      </c>
      <c r="ADJ16" s="176">
        <v>1214996.49</v>
      </c>
      <c r="ADK16" s="176">
        <v>1314465.8400000001</v>
      </c>
      <c r="ADL16" s="176">
        <v>1623842.638</v>
      </c>
      <c r="ADM16" s="176">
        <v>290636801.48000002</v>
      </c>
      <c r="ADN16" s="176">
        <v>10400456.370000001</v>
      </c>
      <c r="ADO16" s="176">
        <v>7180539.8099999996</v>
      </c>
      <c r="ADP16" s="176">
        <v>27116354.189999998</v>
      </c>
      <c r="ADQ16" s="176">
        <v>740046.47</v>
      </c>
      <c r="ADR16" s="176">
        <v>1002898.83</v>
      </c>
      <c r="ADS16" s="176">
        <v>1956666.46</v>
      </c>
      <c r="ADT16" s="176">
        <v>872104.88</v>
      </c>
      <c r="ADU16" s="176">
        <v>264451212.03999999</v>
      </c>
      <c r="ADV16" s="176">
        <v>23492883.460000001</v>
      </c>
      <c r="ADW16" s="176">
        <v>15773178.939999999</v>
      </c>
      <c r="ADX16" s="176">
        <v>1808115.46</v>
      </c>
      <c r="ADY16" s="176">
        <v>2434921.4300000002</v>
      </c>
      <c r="ADZ16" s="176">
        <v>5824674.7000000002</v>
      </c>
      <c r="AEA16" s="176">
        <v>2697593.62</v>
      </c>
      <c r="AEB16" s="176">
        <v>2055435.04</v>
      </c>
      <c r="AEC16" s="176">
        <v>2196262.89</v>
      </c>
      <c r="AED16" s="176">
        <v>2064081.6</v>
      </c>
      <c r="AEE16" s="176">
        <v>2553108.8899999997</v>
      </c>
      <c r="AEF16" s="176">
        <v>4681312.99</v>
      </c>
      <c r="AEG16" s="176">
        <v>2557701.77</v>
      </c>
      <c r="AEH16" s="176">
        <v>2478725.96</v>
      </c>
      <c r="AEI16" s="176">
        <v>3181155.78</v>
      </c>
      <c r="AEJ16" s="176">
        <v>3451439.17</v>
      </c>
      <c r="AEK16" s="176">
        <v>1596201.48</v>
      </c>
      <c r="AEL16" s="176">
        <v>7328738.6699999999</v>
      </c>
      <c r="AEM16" s="176">
        <v>1929015</v>
      </c>
      <c r="AEN16" s="176">
        <v>4203282.28</v>
      </c>
      <c r="AEO16" s="176">
        <v>144282235.32999998</v>
      </c>
      <c r="AEP16" s="176">
        <v>6396702.2199999997</v>
      </c>
      <c r="AEQ16" s="176">
        <v>3616676.1</v>
      </c>
      <c r="AER16" s="176">
        <v>3325276.05</v>
      </c>
      <c r="AES16" s="176">
        <v>2785809.76</v>
      </c>
      <c r="AET16" s="176">
        <v>11318049.690000001</v>
      </c>
      <c r="AEU16" s="176">
        <v>2694083.75</v>
      </c>
      <c r="AEV16" s="176">
        <v>6737113.6300000008</v>
      </c>
      <c r="AEW16" s="176">
        <v>2122300.2000000002</v>
      </c>
      <c r="AEX16" s="176">
        <v>1204816.94</v>
      </c>
      <c r="AEY16" s="176">
        <v>57069106.829999998</v>
      </c>
      <c r="AEZ16" s="176">
        <v>24932359.420000002</v>
      </c>
      <c r="AFA16" s="176">
        <v>3677652.73</v>
      </c>
      <c r="AFB16" s="176">
        <v>4681212.24</v>
      </c>
      <c r="AFC16" s="176">
        <v>5836264.1299999999</v>
      </c>
      <c r="AFD16" s="176">
        <v>4780988.21</v>
      </c>
      <c r="AFE16" s="176">
        <v>2024631.68</v>
      </c>
      <c r="AFF16" s="176">
        <v>2287519.42</v>
      </c>
      <c r="AFG16" s="176">
        <v>1849110.03</v>
      </c>
      <c r="AFH16" s="176">
        <v>1860032.5</v>
      </c>
      <c r="AFI16" s="176">
        <v>2967189.8</v>
      </c>
      <c r="AFJ16" s="176">
        <v>2950679.46</v>
      </c>
      <c r="AFK16" s="176">
        <v>2560135.75</v>
      </c>
      <c r="AFL16" s="176">
        <v>60840131.829999998</v>
      </c>
      <c r="AFM16" s="176">
        <v>5519548.4699999997</v>
      </c>
      <c r="AFN16" s="176">
        <v>4540685.8</v>
      </c>
      <c r="AFO16" s="176">
        <v>1912252.5599999998</v>
      </c>
      <c r="AFP16" s="176">
        <v>3208233.33</v>
      </c>
      <c r="AFQ16" s="176">
        <v>1366580.35</v>
      </c>
      <c r="AFR16" s="176">
        <v>906628.27</v>
      </c>
      <c r="AFS16" s="176">
        <v>3782265.74</v>
      </c>
      <c r="AFT16" s="176">
        <v>3792230.21</v>
      </c>
      <c r="AFU16" s="176">
        <v>1497671.2</v>
      </c>
      <c r="AFV16" s="176">
        <v>7968968.1899999995</v>
      </c>
      <c r="AFW16" s="176">
        <v>1775679.26</v>
      </c>
      <c r="AFX16" s="176">
        <v>73139337.939999998</v>
      </c>
      <c r="AFY16" s="176">
        <v>1396480.73</v>
      </c>
      <c r="AFZ16" s="176">
        <v>1888834.83</v>
      </c>
      <c r="AGA16" s="176">
        <v>1590322.51</v>
      </c>
      <c r="AGB16" s="176">
        <v>6088076.8099999996</v>
      </c>
      <c r="AGC16" s="176">
        <v>2081427.98</v>
      </c>
      <c r="AGD16" s="176">
        <v>1142467.82</v>
      </c>
      <c r="AGE16" s="176">
        <v>3199865.9299999997</v>
      </c>
      <c r="AGF16" s="176">
        <v>1415758.67</v>
      </c>
      <c r="AGG16" s="176">
        <v>1662514.3699999999</v>
      </c>
      <c r="AGH16" s="176">
        <v>1772753.15</v>
      </c>
      <c r="AGI16" s="176">
        <v>152715736.71000001</v>
      </c>
      <c r="AGJ16" s="176">
        <v>13268703.120000001</v>
      </c>
      <c r="AGK16" s="176">
        <v>5028047.3099999996</v>
      </c>
      <c r="AGL16" s="176">
        <v>1504785.4100000001</v>
      </c>
      <c r="AGM16" s="176">
        <v>5670164.7999999998</v>
      </c>
      <c r="AGN16" s="176">
        <v>5367949.24</v>
      </c>
      <c r="AGO16" s="176">
        <v>2072841.93</v>
      </c>
      <c r="AGP16" s="176">
        <v>2726436.26</v>
      </c>
      <c r="AGQ16" s="176">
        <v>261805062.73000002</v>
      </c>
      <c r="AGR16" s="176">
        <v>95096505.829999998</v>
      </c>
      <c r="AGS16" s="176">
        <v>1746828.65</v>
      </c>
      <c r="AGT16" s="176">
        <v>3741459.48</v>
      </c>
      <c r="AGU16" s="176">
        <v>13890741.779999999</v>
      </c>
      <c r="AGV16" s="176">
        <v>4728727.24</v>
      </c>
      <c r="AGW16" s="176">
        <v>2818622.64</v>
      </c>
      <c r="AGX16" s="176">
        <v>4373279.6899999995</v>
      </c>
      <c r="AGY16" s="176">
        <v>722086.34000000008</v>
      </c>
      <c r="AGZ16" s="176">
        <v>3416252.1399999997</v>
      </c>
      <c r="AHA16" s="176">
        <v>4311043.4000000004</v>
      </c>
      <c r="AHB16" s="176">
        <v>3004010.25</v>
      </c>
      <c r="AHC16" s="176">
        <v>1416770.8900000001</v>
      </c>
      <c r="AHD16" s="176">
        <v>2755734.55</v>
      </c>
      <c r="AHE16" s="176">
        <v>1353627.8299999998</v>
      </c>
      <c r="AHF16" s="176">
        <v>2164656.4900000002</v>
      </c>
      <c r="AHG16" s="176">
        <v>1936330.65</v>
      </c>
      <c r="AHH16" s="176">
        <v>37371115.18</v>
      </c>
      <c r="AHI16" s="176">
        <v>2126756.0700000003</v>
      </c>
      <c r="AHJ16" s="176">
        <v>1771674.76</v>
      </c>
      <c r="AHK16" s="176">
        <v>2411470.7200000002</v>
      </c>
      <c r="AHL16" s="176">
        <v>7136107.79</v>
      </c>
      <c r="AHM16" s="176">
        <v>1866348.38</v>
      </c>
      <c r="AHN16" s="176">
        <v>1682421.67</v>
      </c>
      <c r="AHO16" s="176">
        <v>15842575491.791706</v>
      </c>
    </row>
    <row r="17" spans="1:899" x14ac:dyDescent="0.2">
      <c r="A17" s="174" t="s">
        <v>679</v>
      </c>
      <c r="B17" s="175" t="s">
        <v>680</v>
      </c>
      <c r="C17" s="176">
        <v>2671757.1800000002</v>
      </c>
      <c r="D17" s="176">
        <v>774232.54</v>
      </c>
      <c r="E17" s="176">
        <v>719520.11</v>
      </c>
      <c r="F17" s="176">
        <v>692728.71</v>
      </c>
      <c r="G17" s="176">
        <v>394767.25</v>
      </c>
      <c r="H17" s="176">
        <v>493926.06</v>
      </c>
      <c r="I17" s="176">
        <v>249771.42</v>
      </c>
      <c r="J17" s="176">
        <v>2545175.71</v>
      </c>
      <c r="K17" s="176">
        <v>978651.24</v>
      </c>
      <c r="L17" s="176">
        <v>235504.61</v>
      </c>
      <c r="M17" s="176">
        <v>709187.38</v>
      </c>
      <c r="N17" s="176">
        <v>386696.07</v>
      </c>
      <c r="O17" s="176">
        <v>615620.74</v>
      </c>
      <c r="P17" s="176">
        <v>520238.58</v>
      </c>
      <c r="Q17" s="176">
        <v>383286.21</v>
      </c>
      <c r="R17" s="176">
        <v>96109.1</v>
      </c>
      <c r="S17" s="176">
        <v>471790.35</v>
      </c>
      <c r="T17" s="176">
        <v>405977.17</v>
      </c>
      <c r="U17" s="176">
        <v>371616.46</v>
      </c>
      <c r="V17" s="176">
        <v>326536.40999999997</v>
      </c>
      <c r="W17" s="176">
        <v>442817.85</v>
      </c>
      <c r="X17" s="176">
        <v>263326.17</v>
      </c>
      <c r="Y17" s="176">
        <v>184022.15</v>
      </c>
      <c r="Z17" s="176">
        <v>87627.36</v>
      </c>
      <c r="AA17" s="176">
        <v>5683522.1699999999</v>
      </c>
      <c r="AB17" s="176">
        <v>817672.05</v>
      </c>
      <c r="AC17" s="176">
        <v>1013720.41</v>
      </c>
      <c r="AD17" s="176">
        <v>333274.43</v>
      </c>
      <c r="AE17" s="176">
        <v>1717333.39</v>
      </c>
      <c r="AF17" s="176">
        <v>931908.18</v>
      </c>
      <c r="AG17" s="176">
        <v>2661487.7400000002</v>
      </c>
      <c r="AH17" s="176">
        <v>1022175.9</v>
      </c>
      <c r="AI17" s="176">
        <v>1156359.04</v>
      </c>
      <c r="AJ17" s="176">
        <v>1070165.75</v>
      </c>
      <c r="AK17" s="176">
        <v>573676.38</v>
      </c>
      <c r="AL17" s="176">
        <v>811439.01</v>
      </c>
      <c r="AM17" s="176">
        <v>1654181.57</v>
      </c>
      <c r="AN17" s="176">
        <v>379970.91</v>
      </c>
      <c r="AO17" s="176">
        <v>420082.27</v>
      </c>
      <c r="AP17" s="176">
        <v>528215.41</v>
      </c>
      <c r="AQ17" s="176">
        <v>532476.43999999994</v>
      </c>
      <c r="AR17" s="176">
        <v>329250.07</v>
      </c>
      <c r="AS17" s="176">
        <v>1605524.8</v>
      </c>
      <c r="AT17" s="176">
        <v>302951.23</v>
      </c>
      <c r="AU17" s="176">
        <v>271253.48</v>
      </c>
      <c r="AV17" s="176">
        <v>363788.68</v>
      </c>
      <c r="AW17" s="176">
        <v>253743.81</v>
      </c>
      <c r="AX17" s="176">
        <v>364316.87</v>
      </c>
      <c r="AY17" s="176">
        <v>183090.17</v>
      </c>
      <c r="AZ17" s="176">
        <v>250736.09</v>
      </c>
      <c r="BA17" s="176">
        <v>699952.18</v>
      </c>
      <c r="BB17" s="176">
        <v>474222.26</v>
      </c>
      <c r="BC17" s="176">
        <v>479695.67</v>
      </c>
      <c r="BD17" s="176">
        <v>530003.44999999995</v>
      </c>
      <c r="BE17" s="176">
        <v>408740.87</v>
      </c>
      <c r="BF17" s="176">
        <v>335119.71999999997</v>
      </c>
      <c r="BG17" s="176">
        <v>229870</v>
      </c>
      <c r="BH17" s="176">
        <v>2957218.99</v>
      </c>
      <c r="BI17" s="176">
        <v>347325.38</v>
      </c>
      <c r="BJ17" s="176">
        <v>303408.46999999997</v>
      </c>
      <c r="BK17" s="176">
        <v>304259.39</v>
      </c>
      <c r="BL17" s="176">
        <v>988680.3</v>
      </c>
      <c r="BM17" s="176">
        <v>867397.27</v>
      </c>
      <c r="BN17" s="176">
        <v>435987.47</v>
      </c>
      <c r="BO17" s="176">
        <v>274557.40999999997</v>
      </c>
      <c r="BP17" s="176">
        <v>145068.6</v>
      </c>
      <c r="BQ17" s="176">
        <v>136093.64000000001</v>
      </c>
      <c r="BR17" s="176">
        <v>209759.76</v>
      </c>
      <c r="BS17" s="176">
        <v>203687.41</v>
      </c>
      <c r="BT17" s="176">
        <v>1124974.7</v>
      </c>
      <c r="BU17" s="176">
        <v>248034.45</v>
      </c>
      <c r="BV17" s="176">
        <v>326945.59999999998</v>
      </c>
      <c r="BW17" s="176">
        <v>1641100.77</v>
      </c>
      <c r="BX17" s="176">
        <v>1659828.8</v>
      </c>
      <c r="BY17" s="176">
        <v>340500.66</v>
      </c>
      <c r="BZ17" s="176">
        <v>227345</v>
      </c>
      <c r="CA17" s="176">
        <v>430369.21</v>
      </c>
      <c r="CB17" s="176">
        <v>461919.13</v>
      </c>
      <c r="CC17" s="176">
        <v>154058.5</v>
      </c>
      <c r="CD17" s="176">
        <v>597444.36</v>
      </c>
      <c r="CE17" s="176">
        <v>32448.27</v>
      </c>
      <c r="CF17" s="176">
        <v>3045481.44</v>
      </c>
      <c r="CG17" s="176">
        <v>438188.97</v>
      </c>
      <c r="CH17" s="176">
        <v>1687208.89</v>
      </c>
      <c r="CI17" s="176">
        <v>377833.15</v>
      </c>
      <c r="CJ17" s="176">
        <v>698630.51</v>
      </c>
      <c r="CK17" s="176">
        <v>312234.75</v>
      </c>
      <c r="CL17" s="176">
        <v>295555.93</v>
      </c>
      <c r="CM17" s="176">
        <v>637602.03</v>
      </c>
      <c r="CN17" s="176">
        <v>121975.46</v>
      </c>
      <c r="CO17" s="176">
        <v>448506.66</v>
      </c>
      <c r="CP17" s="176">
        <v>188204.49</v>
      </c>
      <c r="CQ17" s="176">
        <v>306232.34999999998</v>
      </c>
      <c r="CR17" s="176">
        <v>215784.95</v>
      </c>
      <c r="CS17" s="176">
        <v>1706592.8</v>
      </c>
      <c r="CT17" s="176">
        <v>311485.48</v>
      </c>
      <c r="CU17" s="176">
        <v>462301.12</v>
      </c>
      <c r="CV17" s="176">
        <v>1331535.99</v>
      </c>
      <c r="CW17" s="176">
        <v>409886.77</v>
      </c>
      <c r="CX17" s="176">
        <v>677480.59</v>
      </c>
      <c r="CY17" s="176">
        <v>261770.79</v>
      </c>
      <c r="CZ17" s="176">
        <v>318680.52</v>
      </c>
      <c r="DA17" s="176">
        <v>1430671.28</v>
      </c>
      <c r="DB17" s="176">
        <v>313483.88</v>
      </c>
      <c r="DC17" s="176">
        <v>469140.05</v>
      </c>
      <c r="DD17" s="176">
        <v>674839.93</v>
      </c>
      <c r="DE17" s="176">
        <v>470779.72</v>
      </c>
      <c r="DF17" s="176">
        <v>1035938.07</v>
      </c>
      <c r="DG17" s="176">
        <v>314273.59000000003</v>
      </c>
      <c r="DH17" s="176">
        <v>302573.82</v>
      </c>
      <c r="DI17" s="176">
        <v>453148.54</v>
      </c>
      <c r="DJ17" s="176">
        <v>451128</v>
      </c>
      <c r="DK17" s="176">
        <v>768119.84</v>
      </c>
      <c r="DL17" s="176">
        <v>587125.22</v>
      </c>
      <c r="DM17" s="176">
        <v>1326129.6100000001</v>
      </c>
      <c r="DN17" s="176">
        <v>365781.45</v>
      </c>
      <c r="DO17" s="176">
        <v>792320.54</v>
      </c>
      <c r="DP17" s="176">
        <v>662960.55000000005</v>
      </c>
      <c r="DQ17" s="176">
        <v>326490.01</v>
      </c>
      <c r="DR17" s="176">
        <v>779199.27</v>
      </c>
      <c r="DS17" s="176">
        <v>447460.5</v>
      </c>
      <c r="DT17" s="176">
        <v>253608.65</v>
      </c>
      <c r="DU17" s="176">
        <v>5903567.3899999997</v>
      </c>
      <c r="DV17" s="176">
        <v>315684.53999999998</v>
      </c>
      <c r="DW17" s="176">
        <v>440969.05</v>
      </c>
      <c r="DX17" s="176">
        <v>479873.41</v>
      </c>
      <c r="DY17" s="176">
        <v>657623.84</v>
      </c>
      <c r="DZ17" s="176">
        <v>135141.69</v>
      </c>
      <c r="EA17" s="176">
        <v>1055022.57</v>
      </c>
      <c r="EB17" s="176">
        <v>728777.62</v>
      </c>
      <c r="EC17" s="176">
        <v>502646.77</v>
      </c>
      <c r="ED17" s="176">
        <v>595216.82999999996</v>
      </c>
      <c r="EE17" s="176">
        <v>344341</v>
      </c>
      <c r="EF17" s="176">
        <v>506035.76</v>
      </c>
      <c r="EG17" s="176">
        <v>505892.43</v>
      </c>
      <c r="EH17" s="176">
        <v>502888.45</v>
      </c>
      <c r="EI17" s="176">
        <v>413144.76</v>
      </c>
      <c r="EJ17" s="176">
        <v>789353.77</v>
      </c>
      <c r="EK17" s="176">
        <v>259933.31</v>
      </c>
      <c r="EL17" s="176">
        <v>601860.82999999996</v>
      </c>
      <c r="EM17" s="176">
        <v>1943353.21</v>
      </c>
      <c r="EN17" s="176">
        <v>517059.86</v>
      </c>
      <c r="EO17" s="176">
        <v>754009.21</v>
      </c>
      <c r="EP17" s="176">
        <v>354593.8</v>
      </c>
      <c r="EQ17" s="176">
        <v>233698.18</v>
      </c>
      <c r="ER17" s="176">
        <v>221396.7</v>
      </c>
      <c r="ES17" s="176">
        <v>788531.37</v>
      </c>
      <c r="ET17" s="176">
        <v>767586.55</v>
      </c>
      <c r="EU17" s="176">
        <v>295011.62</v>
      </c>
      <c r="EV17" s="176">
        <v>3345183.26</v>
      </c>
      <c r="EW17" s="176">
        <v>332553.19</v>
      </c>
      <c r="EX17" s="176">
        <v>99221.56</v>
      </c>
      <c r="EY17" s="176">
        <v>656564.75</v>
      </c>
      <c r="EZ17" s="176">
        <v>452411.67</v>
      </c>
      <c r="FA17" s="176">
        <v>294840.27</v>
      </c>
      <c r="FB17" s="176">
        <v>542282.18000000005</v>
      </c>
      <c r="FC17" s="176">
        <v>169222.8</v>
      </c>
      <c r="FD17" s="176">
        <v>242243.39</v>
      </c>
      <c r="FE17" s="176">
        <v>89329.55</v>
      </c>
      <c r="FF17" s="176">
        <v>120049.75</v>
      </c>
      <c r="FG17" s="176">
        <v>226201.32</v>
      </c>
      <c r="FH17" s="176">
        <v>1001723.97</v>
      </c>
      <c r="FI17" s="176">
        <v>176079.54</v>
      </c>
      <c r="FJ17" s="176">
        <v>341645.66</v>
      </c>
      <c r="FK17" s="176">
        <v>166790.67000000001</v>
      </c>
      <c r="FL17" s="176">
        <v>673799.48</v>
      </c>
      <c r="FM17" s="176">
        <v>660950.23</v>
      </c>
      <c r="FN17" s="176">
        <v>276663.53000000003</v>
      </c>
      <c r="FO17" s="176">
        <v>161024.1</v>
      </c>
      <c r="FP17" s="176">
        <v>5646492.9199999999</v>
      </c>
      <c r="FQ17" s="176">
        <v>876266.94</v>
      </c>
      <c r="FR17" s="176">
        <v>92315.19</v>
      </c>
      <c r="FS17" s="176">
        <v>363956.39</v>
      </c>
      <c r="FT17" s="176">
        <v>368302.09</v>
      </c>
      <c r="FU17" s="176">
        <v>245376.1</v>
      </c>
      <c r="FV17" s="176">
        <v>2312755.21</v>
      </c>
      <c r="FW17" s="176">
        <v>771709.34</v>
      </c>
      <c r="FX17" s="176">
        <v>436494.31</v>
      </c>
      <c r="FY17" s="176">
        <v>464268.48</v>
      </c>
      <c r="FZ17" s="176">
        <v>612249.76</v>
      </c>
      <c r="GA17" s="176">
        <v>291972.65999999997</v>
      </c>
      <c r="GB17" s="176">
        <v>745743.42</v>
      </c>
      <c r="GC17" s="176">
        <v>302488.63</v>
      </c>
      <c r="GD17" s="176">
        <v>3560057.87</v>
      </c>
      <c r="GE17" s="176">
        <v>409541.76</v>
      </c>
      <c r="GF17" s="176">
        <v>490529.5</v>
      </c>
      <c r="GG17" s="176">
        <v>1182867.06</v>
      </c>
      <c r="GH17" s="176">
        <v>625759.31999999995</v>
      </c>
      <c r="GI17" s="176">
        <v>965152.24</v>
      </c>
      <c r="GJ17" s="176">
        <v>222869.39</v>
      </c>
      <c r="GK17" s="176">
        <v>2104532.67</v>
      </c>
      <c r="GL17" s="176">
        <v>120523.36</v>
      </c>
      <c r="GM17" s="176">
        <v>262987.44</v>
      </c>
      <c r="GN17" s="176">
        <v>154472.37</v>
      </c>
      <c r="GO17" s="176">
        <v>123689.94</v>
      </c>
      <c r="GP17" s="176">
        <v>1105669.74</v>
      </c>
      <c r="GQ17" s="176">
        <v>2349066.13</v>
      </c>
      <c r="GR17" s="176">
        <v>312483.90999999997</v>
      </c>
      <c r="GS17" s="176">
        <v>642526.64</v>
      </c>
      <c r="GT17" s="176">
        <v>268785.40000000002</v>
      </c>
      <c r="GU17" s="176">
        <v>709564.49</v>
      </c>
      <c r="GV17" s="176">
        <v>396564.94</v>
      </c>
      <c r="GW17" s="176">
        <v>260944.87</v>
      </c>
      <c r="GX17" s="176">
        <v>1101277.46</v>
      </c>
      <c r="GY17" s="176">
        <v>285790.96999999997</v>
      </c>
      <c r="GZ17" s="176">
        <v>541394.68000000005</v>
      </c>
      <c r="HA17" s="176">
        <v>312665.06</v>
      </c>
      <c r="HB17" s="176">
        <v>2908820.05</v>
      </c>
      <c r="HC17" s="176">
        <v>2055112.45</v>
      </c>
      <c r="HD17" s="176">
        <v>1764653.34</v>
      </c>
      <c r="HE17" s="176">
        <v>1998184.98</v>
      </c>
      <c r="HF17" s="176">
        <v>880072.61</v>
      </c>
      <c r="HG17" s="176">
        <v>1757761.62</v>
      </c>
      <c r="HH17" s="176">
        <v>326889.32</v>
      </c>
      <c r="HI17" s="176">
        <v>1768806.39</v>
      </c>
      <c r="HJ17" s="176">
        <v>426113.59</v>
      </c>
      <c r="HK17" s="176">
        <v>685721.42</v>
      </c>
      <c r="HL17" s="176">
        <v>1080383.1200000001</v>
      </c>
      <c r="HM17" s="176">
        <v>1680274.08</v>
      </c>
      <c r="HN17" s="176">
        <v>688336.37</v>
      </c>
      <c r="HO17" s="176">
        <v>1004027</v>
      </c>
      <c r="HP17" s="176">
        <v>249967.01</v>
      </c>
      <c r="HQ17" s="176">
        <v>1413328.98</v>
      </c>
      <c r="HR17" s="176">
        <v>1171946.3600000001</v>
      </c>
      <c r="HS17" s="176">
        <v>261222.38</v>
      </c>
      <c r="HT17" s="176">
        <v>161588.66</v>
      </c>
      <c r="HU17" s="176">
        <v>254657.35</v>
      </c>
      <c r="HV17" s="176">
        <v>197952</v>
      </c>
      <c r="HW17" s="176">
        <v>893721.68</v>
      </c>
      <c r="HX17" s="176">
        <v>278719.03999999998</v>
      </c>
      <c r="HY17" s="176">
        <v>316629.56</v>
      </c>
      <c r="HZ17" s="176">
        <v>193130.75</v>
      </c>
      <c r="IA17" s="176">
        <v>282536.08</v>
      </c>
      <c r="IB17" s="176">
        <v>1999310.05</v>
      </c>
      <c r="IC17" s="176">
        <v>225618.83</v>
      </c>
      <c r="ID17" s="176">
        <v>417664.55</v>
      </c>
      <c r="IE17" s="176">
        <v>271106.81</v>
      </c>
      <c r="IF17" s="176">
        <v>63237.2</v>
      </c>
      <c r="IG17" s="176">
        <v>1743575.66</v>
      </c>
      <c r="IH17" s="176">
        <v>1515977.13</v>
      </c>
      <c r="II17" s="176">
        <v>336420.9</v>
      </c>
      <c r="IJ17" s="176">
        <v>880292.62</v>
      </c>
      <c r="IK17" s="176">
        <v>1497140.77</v>
      </c>
      <c r="IL17" s="176">
        <v>684718.37</v>
      </c>
      <c r="IM17" s="176">
        <v>294189.46000000002</v>
      </c>
      <c r="IN17" s="176">
        <v>317079.24</v>
      </c>
      <c r="IO17" s="176">
        <v>338308.07</v>
      </c>
      <c r="IP17" s="176">
        <v>582388.89</v>
      </c>
      <c r="IQ17" s="176">
        <v>455028.84</v>
      </c>
      <c r="IR17" s="176">
        <v>1623983</v>
      </c>
      <c r="IS17" s="176">
        <v>1072985.8799999999</v>
      </c>
      <c r="IT17" s="176">
        <v>577469.14</v>
      </c>
      <c r="IU17" s="176">
        <v>538581.5</v>
      </c>
      <c r="IV17" s="176">
        <v>445649.03</v>
      </c>
      <c r="IW17" s="176">
        <v>174962.07</v>
      </c>
      <c r="IX17" s="176">
        <v>669800.93000000005</v>
      </c>
      <c r="IY17" s="176">
        <v>121800.65</v>
      </c>
      <c r="IZ17" s="176">
        <v>200498.08</v>
      </c>
      <c r="JA17" s="176">
        <v>258934.16</v>
      </c>
      <c r="JB17" s="176">
        <v>739360.73</v>
      </c>
      <c r="JC17" s="176">
        <v>612515.93000000005</v>
      </c>
      <c r="JD17" s="176">
        <v>1230375.28</v>
      </c>
      <c r="JE17" s="176">
        <v>302608.52</v>
      </c>
      <c r="JF17" s="176">
        <v>241769.59</v>
      </c>
      <c r="JG17" s="176">
        <v>306897.68</v>
      </c>
      <c r="JH17" s="176">
        <v>493093.44</v>
      </c>
      <c r="JI17" s="176">
        <v>442710.43</v>
      </c>
      <c r="JJ17" s="176">
        <v>703449.87</v>
      </c>
      <c r="JK17" s="176">
        <v>197146.67</v>
      </c>
      <c r="JL17" s="176">
        <v>402049.65</v>
      </c>
      <c r="JM17" s="176">
        <v>439101.93</v>
      </c>
      <c r="JN17" s="176">
        <v>110526.73</v>
      </c>
      <c r="JO17" s="176">
        <v>539495.38</v>
      </c>
      <c r="JP17" s="176">
        <v>283954.13</v>
      </c>
      <c r="JQ17" s="176">
        <v>1526167.94</v>
      </c>
      <c r="JR17" s="176">
        <v>199931.31</v>
      </c>
      <c r="JS17" s="176">
        <v>177151.84</v>
      </c>
      <c r="JT17" s="176">
        <v>928462.92</v>
      </c>
      <c r="JU17" s="176">
        <v>1932972.88</v>
      </c>
      <c r="JV17" s="176">
        <v>281156.98</v>
      </c>
      <c r="JW17" s="176">
        <v>416095.15</v>
      </c>
      <c r="JX17" s="176">
        <v>180396.91</v>
      </c>
      <c r="JY17" s="176">
        <v>2224867.4900000002</v>
      </c>
      <c r="JZ17" s="176">
        <v>2294352.9900000002</v>
      </c>
      <c r="KA17" s="176">
        <v>577913.81999999995</v>
      </c>
      <c r="KB17" s="176">
        <v>120122.96</v>
      </c>
      <c r="KC17" s="176">
        <v>693754.16</v>
      </c>
      <c r="KD17" s="176">
        <v>319502.12</v>
      </c>
      <c r="KE17" s="176">
        <v>1518095</v>
      </c>
      <c r="KF17" s="176">
        <v>620712.06999999995</v>
      </c>
      <c r="KG17" s="176">
        <v>293055.5</v>
      </c>
      <c r="KH17" s="176">
        <v>689303.36</v>
      </c>
      <c r="KI17" s="176">
        <v>764592.05</v>
      </c>
      <c r="KJ17" s="176">
        <v>432013.34</v>
      </c>
      <c r="KK17" s="176">
        <v>445142.01</v>
      </c>
      <c r="KL17" s="176">
        <v>96781.8</v>
      </c>
      <c r="KM17" s="176">
        <v>436312.36</v>
      </c>
      <c r="KN17" s="176">
        <v>2444687.84</v>
      </c>
      <c r="KO17" s="176">
        <v>592799.48</v>
      </c>
      <c r="KP17" s="176">
        <v>435189.09</v>
      </c>
      <c r="KQ17" s="176">
        <v>1070103.3400000001</v>
      </c>
      <c r="KR17" s="176">
        <v>317816.46000000002</v>
      </c>
      <c r="KS17" s="176">
        <v>421459.98</v>
      </c>
      <c r="KT17" s="176">
        <v>2454609.66</v>
      </c>
      <c r="KU17" s="176">
        <v>130511.59</v>
      </c>
      <c r="KV17" s="176">
        <v>402825.17</v>
      </c>
      <c r="KW17" s="176">
        <v>538114.51</v>
      </c>
      <c r="KX17" s="176">
        <v>227775.9</v>
      </c>
      <c r="KY17" s="176">
        <v>283717.32</v>
      </c>
      <c r="KZ17" s="176">
        <v>516855.2</v>
      </c>
      <c r="LA17" s="176">
        <v>564519.01</v>
      </c>
      <c r="LB17" s="176">
        <v>617918.27</v>
      </c>
      <c r="LC17" s="176">
        <v>3435391.95</v>
      </c>
      <c r="LD17" s="176">
        <v>1628038.61</v>
      </c>
      <c r="LE17" s="176">
        <v>3405018.45</v>
      </c>
      <c r="LF17" s="176">
        <v>3813314.35</v>
      </c>
      <c r="LG17" s="176">
        <v>935543.3</v>
      </c>
      <c r="LH17" s="176">
        <v>1954913.35</v>
      </c>
      <c r="LI17" s="176">
        <v>2376318.06</v>
      </c>
      <c r="LJ17" s="176">
        <v>972712.39</v>
      </c>
      <c r="LK17" s="176">
        <v>273456.84999999998</v>
      </c>
      <c r="LL17" s="176">
        <v>1305963.77</v>
      </c>
      <c r="LM17" s="176">
        <v>541914.39</v>
      </c>
      <c r="LN17" s="176">
        <v>714212.98</v>
      </c>
      <c r="LO17" s="176">
        <v>639717.43000000005</v>
      </c>
      <c r="LP17" s="176">
        <v>1247326.3500000001</v>
      </c>
      <c r="LQ17" s="176">
        <v>486050.64</v>
      </c>
      <c r="LR17" s="176">
        <v>451725.51</v>
      </c>
      <c r="LS17" s="176">
        <v>360842</v>
      </c>
      <c r="LT17" s="176">
        <v>1222304.98</v>
      </c>
      <c r="LU17" s="176">
        <v>2015761.93</v>
      </c>
      <c r="LV17" s="176">
        <v>727487.56</v>
      </c>
      <c r="LW17" s="176">
        <v>642178.14</v>
      </c>
      <c r="LX17" s="176">
        <v>1004789.39</v>
      </c>
      <c r="LY17" s="176">
        <v>485778.72</v>
      </c>
      <c r="LZ17" s="176">
        <v>654605.34</v>
      </c>
      <c r="MA17" s="176">
        <v>495056.12</v>
      </c>
      <c r="MB17" s="176">
        <v>1773754.62</v>
      </c>
      <c r="MC17" s="176">
        <v>1292529.28</v>
      </c>
      <c r="MD17" s="176">
        <v>483514.26</v>
      </c>
      <c r="ME17" s="176">
        <v>1988871.84</v>
      </c>
      <c r="MF17" s="176">
        <v>714071.28</v>
      </c>
      <c r="MG17" s="176">
        <v>226452.783</v>
      </c>
      <c r="MH17" s="176">
        <v>241566.41</v>
      </c>
      <c r="MI17" s="176">
        <v>347292.88</v>
      </c>
      <c r="MJ17" s="176">
        <v>505607.87</v>
      </c>
      <c r="MK17" s="176">
        <v>1098623.3999999999</v>
      </c>
      <c r="ML17" s="176">
        <v>711788.2</v>
      </c>
      <c r="MM17" s="176">
        <v>514051.61</v>
      </c>
      <c r="MN17" s="176">
        <v>244225.52</v>
      </c>
      <c r="MO17" s="176">
        <v>430094.27</v>
      </c>
      <c r="MP17" s="176">
        <v>222168.02</v>
      </c>
      <c r="MQ17" s="176">
        <v>1977189.85</v>
      </c>
      <c r="MR17" s="176">
        <v>759548.19</v>
      </c>
      <c r="MS17" s="176">
        <v>572867.94999999995</v>
      </c>
      <c r="MT17" s="176">
        <v>512622.25</v>
      </c>
      <c r="MU17" s="176">
        <v>397819.89</v>
      </c>
      <c r="MV17" s="176">
        <v>296481.43</v>
      </c>
      <c r="MW17" s="176">
        <v>976542.09</v>
      </c>
      <c r="MX17" s="176">
        <v>756730.93</v>
      </c>
      <c r="MY17" s="176">
        <v>717503.9</v>
      </c>
      <c r="MZ17" s="176">
        <v>228416.08</v>
      </c>
      <c r="NA17" s="176">
        <v>56630.71</v>
      </c>
      <c r="NB17" s="176">
        <v>1844226.86</v>
      </c>
      <c r="NC17" s="176">
        <v>1926647.28</v>
      </c>
      <c r="ND17" s="176">
        <v>801606.56</v>
      </c>
      <c r="NE17" s="176">
        <v>1337558.43</v>
      </c>
      <c r="NF17" s="176">
        <v>465430.89</v>
      </c>
      <c r="NG17" s="176">
        <v>745515.39</v>
      </c>
      <c r="NH17" s="176">
        <v>1839995.74</v>
      </c>
      <c r="NI17" s="176">
        <v>4170783.8</v>
      </c>
      <c r="NJ17" s="176">
        <v>104721.16</v>
      </c>
      <c r="NK17" s="176">
        <v>708971.04</v>
      </c>
      <c r="NL17" s="176">
        <v>710992.81</v>
      </c>
      <c r="NM17" s="176">
        <v>525053.04</v>
      </c>
      <c r="NN17" s="176">
        <v>1316819.3600000001</v>
      </c>
      <c r="NO17" s="176">
        <v>363109.64</v>
      </c>
      <c r="NP17" s="176">
        <v>643543.48</v>
      </c>
      <c r="NQ17" s="176">
        <v>421490.2</v>
      </c>
      <c r="NR17" s="176">
        <v>517124.84</v>
      </c>
      <c r="NS17" s="176">
        <v>29088.3</v>
      </c>
      <c r="NT17" s="176">
        <v>134262</v>
      </c>
      <c r="NU17" s="176">
        <v>4281235.01</v>
      </c>
      <c r="NV17" s="176">
        <v>1509095.93</v>
      </c>
      <c r="NW17" s="176">
        <v>373711.63</v>
      </c>
      <c r="NX17" s="176">
        <v>403439.43</v>
      </c>
      <c r="NY17" s="176">
        <v>512016.02</v>
      </c>
      <c r="NZ17" s="176">
        <v>295312.84999999998</v>
      </c>
      <c r="OA17" s="176">
        <v>385336.6</v>
      </c>
      <c r="OB17" s="176">
        <v>3482602.34</v>
      </c>
      <c r="OC17" s="176">
        <v>1125181.5</v>
      </c>
      <c r="OD17" s="176">
        <v>232732.74</v>
      </c>
      <c r="OE17" s="176">
        <v>925329.99</v>
      </c>
      <c r="OF17" s="176">
        <v>228470.91</v>
      </c>
      <c r="OG17" s="176">
        <v>902030.26</v>
      </c>
      <c r="OH17" s="176">
        <v>713071.77</v>
      </c>
      <c r="OI17" s="176">
        <v>81113.05</v>
      </c>
      <c r="OJ17" s="176">
        <v>203670.66</v>
      </c>
      <c r="OK17" s="176">
        <v>3038770.57</v>
      </c>
      <c r="OL17" s="176">
        <v>780189.97</v>
      </c>
      <c r="OM17" s="176">
        <v>1157283.5</v>
      </c>
      <c r="ON17" s="176">
        <v>594813.52</v>
      </c>
      <c r="OO17" s="176">
        <v>332540.24</v>
      </c>
      <c r="OP17" s="176">
        <v>321116.66000000003</v>
      </c>
      <c r="OQ17" s="176">
        <v>1595716.29</v>
      </c>
      <c r="OR17" s="176">
        <v>290982</v>
      </c>
      <c r="OS17" s="176">
        <v>564872.15</v>
      </c>
      <c r="OT17" s="176">
        <v>420578.3</v>
      </c>
      <c r="OU17" s="176">
        <v>299022.92</v>
      </c>
      <c r="OV17" s="176">
        <v>598413.84</v>
      </c>
      <c r="OW17" s="176">
        <v>499796.04</v>
      </c>
      <c r="OX17" s="176">
        <v>265806.7</v>
      </c>
      <c r="OY17" s="176">
        <v>283237.21000000002</v>
      </c>
      <c r="OZ17" s="176">
        <v>1619622.94</v>
      </c>
      <c r="PA17" s="176">
        <v>209528.79</v>
      </c>
      <c r="PB17" s="176">
        <v>383995.5</v>
      </c>
      <c r="PC17" s="176">
        <v>216338.19</v>
      </c>
      <c r="PD17" s="176">
        <v>835722.99</v>
      </c>
      <c r="PE17" s="176">
        <v>370603.74</v>
      </c>
      <c r="PF17" s="176">
        <v>214988.58</v>
      </c>
      <c r="PG17" s="176">
        <v>413275.23</v>
      </c>
      <c r="PH17" s="176">
        <v>308277</v>
      </c>
      <c r="PI17" s="176">
        <v>561382.22</v>
      </c>
      <c r="PJ17" s="176">
        <v>444979.3</v>
      </c>
      <c r="PK17" s="176">
        <v>915006.91</v>
      </c>
      <c r="PL17" s="176">
        <v>431061.2</v>
      </c>
      <c r="PM17" s="176">
        <v>756147.8</v>
      </c>
      <c r="PN17" s="176">
        <v>419115.95</v>
      </c>
      <c r="PO17" s="176">
        <v>321879.23</v>
      </c>
      <c r="PP17" s="176">
        <v>83656.990000000005</v>
      </c>
      <c r="PQ17" s="176">
        <v>256686.46</v>
      </c>
      <c r="PR17" s="176">
        <v>6677428.6200000001</v>
      </c>
      <c r="PS17" s="176">
        <v>429881.22</v>
      </c>
      <c r="PT17" s="176">
        <v>362715.62</v>
      </c>
      <c r="PU17" s="176">
        <v>603424.37</v>
      </c>
      <c r="PV17" s="176">
        <v>1353653.38</v>
      </c>
      <c r="PW17" s="176">
        <v>363466.19</v>
      </c>
      <c r="PX17" s="176">
        <v>1299822.05</v>
      </c>
      <c r="PY17" s="176">
        <v>436834.54</v>
      </c>
      <c r="PZ17" s="176">
        <v>509718.68</v>
      </c>
      <c r="QA17" s="176">
        <v>231109.32</v>
      </c>
      <c r="QB17" s="176">
        <v>1049185.24</v>
      </c>
      <c r="QC17" s="176">
        <v>359678.21</v>
      </c>
      <c r="QD17" s="176">
        <v>289842.43</v>
      </c>
      <c r="QE17" s="176">
        <v>737569.27</v>
      </c>
      <c r="QF17" s="176">
        <v>1092971.94</v>
      </c>
      <c r="QG17" s="176">
        <v>1585935.93</v>
      </c>
      <c r="QH17" s="176">
        <v>737034.27</v>
      </c>
      <c r="QI17" s="176">
        <v>256615.75</v>
      </c>
      <c r="QJ17" s="176">
        <v>448808.78</v>
      </c>
      <c r="QK17" s="176">
        <v>618058.82999999996</v>
      </c>
      <c r="QL17" s="176">
        <v>1118365.8</v>
      </c>
      <c r="QM17" s="176">
        <v>387607.68</v>
      </c>
      <c r="QN17" s="176">
        <v>380941.74</v>
      </c>
      <c r="QO17" s="176">
        <v>299285.94</v>
      </c>
      <c r="QP17" s="176">
        <v>652206.47</v>
      </c>
      <c r="QQ17" s="176">
        <v>405139.66</v>
      </c>
      <c r="QR17" s="176">
        <v>2178726.3199999998</v>
      </c>
      <c r="QS17" s="176">
        <v>521267</v>
      </c>
      <c r="QT17" s="176">
        <v>680232.2</v>
      </c>
      <c r="QU17" s="176">
        <v>281044.40999999997</v>
      </c>
      <c r="QV17" s="176">
        <v>1113257.95</v>
      </c>
      <c r="QW17" s="176">
        <v>1267561.24</v>
      </c>
      <c r="QX17" s="176">
        <v>215267</v>
      </c>
      <c r="QY17" s="176">
        <v>1138474.69</v>
      </c>
      <c r="QZ17" s="176">
        <v>2116010.48</v>
      </c>
      <c r="RA17" s="176">
        <v>295218.21999999997</v>
      </c>
      <c r="RB17" s="176">
        <v>437199.6</v>
      </c>
      <c r="RC17" s="176">
        <v>350014.71</v>
      </c>
      <c r="RD17" s="176">
        <v>322268.09999999998</v>
      </c>
      <c r="RE17" s="176">
        <v>1437046.35</v>
      </c>
      <c r="RF17" s="176">
        <v>1975692.66</v>
      </c>
      <c r="RG17" s="176">
        <v>199268.44</v>
      </c>
      <c r="RH17" s="176">
        <v>991816.72</v>
      </c>
      <c r="RI17" s="176">
        <v>414955.07</v>
      </c>
      <c r="RJ17" s="176">
        <v>645748.97</v>
      </c>
      <c r="RK17" s="176">
        <v>913428.92</v>
      </c>
      <c r="RL17" s="176">
        <v>222303.09</v>
      </c>
      <c r="RM17" s="176">
        <v>608387.5</v>
      </c>
      <c r="RN17" s="176">
        <v>829482.23</v>
      </c>
      <c r="RO17" s="176">
        <v>3419624.86</v>
      </c>
      <c r="RP17" s="176">
        <v>424554.94</v>
      </c>
      <c r="RQ17" s="176">
        <v>383602.72</v>
      </c>
      <c r="RR17" s="176">
        <v>236254</v>
      </c>
      <c r="RS17" s="176">
        <v>467212.92</v>
      </c>
      <c r="RT17" s="176">
        <v>464348.18</v>
      </c>
      <c r="RU17" s="176">
        <v>203837.94</v>
      </c>
      <c r="RV17" s="176">
        <v>189817.60000000001</v>
      </c>
      <c r="RW17" s="176">
        <v>402965</v>
      </c>
      <c r="RX17" s="176">
        <v>203900.94</v>
      </c>
      <c r="RY17" s="176">
        <v>1856697.69</v>
      </c>
      <c r="RZ17" s="176">
        <v>376915.83</v>
      </c>
      <c r="SA17" s="176">
        <v>960500.04</v>
      </c>
      <c r="SB17" s="176">
        <v>315666.62</v>
      </c>
      <c r="SC17" s="176">
        <v>261330.77</v>
      </c>
      <c r="SD17" s="176">
        <v>291830</v>
      </c>
      <c r="SE17" s="176">
        <v>510989.69</v>
      </c>
      <c r="SF17" s="176">
        <v>1310227.54</v>
      </c>
      <c r="SG17" s="176">
        <v>650315.16</v>
      </c>
      <c r="SH17" s="176">
        <v>184908.38</v>
      </c>
      <c r="SI17" s="176">
        <v>619212.30000000005</v>
      </c>
      <c r="SJ17" s="176">
        <v>676314.45</v>
      </c>
      <c r="SK17" s="176">
        <v>234184</v>
      </c>
      <c r="SL17" s="176">
        <v>311397.01</v>
      </c>
      <c r="SM17" s="176">
        <v>1069257.1599999999</v>
      </c>
      <c r="SN17" s="176">
        <v>338920.77</v>
      </c>
      <c r="SO17" s="176">
        <v>422826.93</v>
      </c>
      <c r="SP17" s="176">
        <v>218425.17</v>
      </c>
      <c r="SQ17" s="176">
        <v>191438.04</v>
      </c>
      <c r="SR17" s="176">
        <v>469932.46</v>
      </c>
      <c r="SS17" s="176">
        <v>1451919.62</v>
      </c>
      <c r="ST17" s="176">
        <v>558174.57999999996</v>
      </c>
      <c r="SU17" s="176">
        <v>397418</v>
      </c>
      <c r="SV17" s="176">
        <v>301838.11</v>
      </c>
      <c r="SW17" s="176">
        <v>1559415.83</v>
      </c>
      <c r="SX17" s="176">
        <v>367322.02</v>
      </c>
      <c r="SY17" s="176">
        <v>1133683.24</v>
      </c>
      <c r="SZ17" s="176">
        <v>703309.7</v>
      </c>
      <c r="TA17" s="176">
        <v>744538.38</v>
      </c>
      <c r="TB17" s="176">
        <v>375638.25</v>
      </c>
      <c r="TC17" s="176">
        <v>336361.99</v>
      </c>
      <c r="TD17" s="176">
        <v>820521.09</v>
      </c>
      <c r="TE17" s="176">
        <v>298154.38</v>
      </c>
      <c r="TF17" s="176">
        <v>85586.45</v>
      </c>
      <c r="TG17" s="176">
        <v>2802276.31</v>
      </c>
      <c r="TH17" s="176">
        <v>554462.24</v>
      </c>
      <c r="TI17" s="176">
        <v>252163.5</v>
      </c>
      <c r="TJ17" s="176">
        <v>833104.48</v>
      </c>
      <c r="TK17" s="176">
        <v>242849</v>
      </c>
      <c r="TL17" s="176">
        <v>339398.01</v>
      </c>
      <c r="TM17" s="176">
        <v>217113</v>
      </c>
      <c r="TN17" s="176">
        <v>3294926.79</v>
      </c>
      <c r="TO17" s="176">
        <v>696392.91</v>
      </c>
      <c r="TP17" s="176">
        <v>515662.22</v>
      </c>
      <c r="TQ17" s="176">
        <v>573179.98</v>
      </c>
      <c r="TR17" s="176">
        <v>330917.46000000002</v>
      </c>
      <c r="TS17" s="176">
        <v>386407.79</v>
      </c>
      <c r="TT17" s="176">
        <v>721465.35</v>
      </c>
      <c r="TU17" s="176">
        <v>605074.96</v>
      </c>
      <c r="TV17" s="176">
        <v>403275.63</v>
      </c>
      <c r="TW17" s="176">
        <v>1707133.26</v>
      </c>
      <c r="TX17" s="176">
        <v>340713.13</v>
      </c>
      <c r="TY17" s="176">
        <v>1729484.7</v>
      </c>
      <c r="TZ17" s="176">
        <v>838078.21</v>
      </c>
      <c r="UA17" s="176">
        <v>298216.86</v>
      </c>
      <c r="UB17" s="176">
        <v>103422</v>
      </c>
      <c r="UC17" s="176">
        <v>1566766.02</v>
      </c>
      <c r="UD17" s="176">
        <v>155795.39000000001</v>
      </c>
      <c r="UE17" s="176">
        <v>201860.82</v>
      </c>
      <c r="UF17" s="176">
        <v>333419</v>
      </c>
      <c r="UG17" s="176">
        <v>188037</v>
      </c>
      <c r="UH17" s="176">
        <v>2067648.58</v>
      </c>
      <c r="UI17" s="176">
        <v>959459.9</v>
      </c>
      <c r="UJ17" s="176">
        <v>716142.82</v>
      </c>
      <c r="UK17" s="176">
        <v>2387997.2000000002</v>
      </c>
      <c r="UL17" s="176">
        <v>644588.92000000004</v>
      </c>
      <c r="UM17" s="176">
        <v>381027.67</v>
      </c>
      <c r="UN17" s="176">
        <v>2168966.2000000002</v>
      </c>
      <c r="UO17" s="176">
        <v>340663.71</v>
      </c>
      <c r="UP17" s="176">
        <v>415715.21</v>
      </c>
      <c r="UQ17" s="176">
        <v>1392644.54</v>
      </c>
      <c r="UR17" s="176">
        <v>0</v>
      </c>
      <c r="US17" s="176">
        <v>268604.34999999998</v>
      </c>
      <c r="UT17" s="176">
        <v>1446493.33</v>
      </c>
      <c r="UU17" s="176">
        <v>529204.31999999995</v>
      </c>
      <c r="UV17" s="176">
        <v>448426</v>
      </c>
      <c r="UW17" s="176">
        <v>377036.18</v>
      </c>
      <c r="UX17" s="176">
        <v>506151.4</v>
      </c>
      <c r="UY17" s="176">
        <v>934266.5</v>
      </c>
      <c r="UZ17" s="176">
        <v>625089.14</v>
      </c>
      <c r="VA17" s="176">
        <v>773125.8</v>
      </c>
      <c r="VB17" s="176">
        <v>277049</v>
      </c>
      <c r="VC17" s="176">
        <v>253813</v>
      </c>
      <c r="VD17" s="176">
        <v>194047.15</v>
      </c>
      <c r="VE17" s="176">
        <v>168410.86</v>
      </c>
      <c r="VF17" s="176">
        <v>1190698.83</v>
      </c>
      <c r="VG17" s="176">
        <v>152349</v>
      </c>
      <c r="VH17" s="176">
        <v>226143.94</v>
      </c>
      <c r="VI17" s="176">
        <v>196775.37</v>
      </c>
      <c r="VJ17" s="176">
        <v>1559707.6</v>
      </c>
      <c r="VK17" s="176">
        <v>421175.93</v>
      </c>
      <c r="VL17" s="176">
        <v>517458.54000000004</v>
      </c>
      <c r="VM17" s="176">
        <v>689178.03</v>
      </c>
      <c r="VN17" s="176">
        <v>695083.6</v>
      </c>
      <c r="VO17" s="176">
        <v>837092.94</v>
      </c>
      <c r="VP17" s="176">
        <v>836985.95</v>
      </c>
      <c r="VQ17" s="176">
        <v>355093.95</v>
      </c>
      <c r="VR17" s="176">
        <v>801631.29</v>
      </c>
      <c r="VS17" s="176">
        <v>1742321.09</v>
      </c>
      <c r="VT17" s="176">
        <v>628413.52</v>
      </c>
      <c r="VU17" s="176">
        <v>620453.04</v>
      </c>
      <c r="VV17" s="176">
        <v>369173.71</v>
      </c>
      <c r="VW17" s="176">
        <v>418312.92</v>
      </c>
      <c r="VX17" s="176">
        <v>302074.44</v>
      </c>
      <c r="VY17" s="176">
        <v>4464572.6100000003</v>
      </c>
      <c r="VZ17" s="176">
        <v>515058.76</v>
      </c>
      <c r="WA17" s="176">
        <v>842395.54</v>
      </c>
      <c r="WB17" s="176">
        <v>637145.25</v>
      </c>
      <c r="WC17" s="176">
        <v>270029.44</v>
      </c>
      <c r="WD17" s="176">
        <v>1017548.31</v>
      </c>
      <c r="WE17" s="176">
        <v>966162.12</v>
      </c>
      <c r="WF17" s="176">
        <v>899091.15</v>
      </c>
      <c r="WG17" s="176">
        <v>845233.93</v>
      </c>
      <c r="WH17" s="176">
        <v>795493.02</v>
      </c>
      <c r="WI17" s="176">
        <v>477803.85</v>
      </c>
      <c r="WJ17" s="176">
        <v>906475.07</v>
      </c>
      <c r="WK17" s="176">
        <v>1028745.64</v>
      </c>
      <c r="WL17" s="176">
        <v>1330126.73</v>
      </c>
      <c r="WM17" s="176">
        <v>1775989.7999999998</v>
      </c>
      <c r="WN17" s="176">
        <v>802735.71</v>
      </c>
      <c r="WO17" s="176">
        <v>968119.21</v>
      </c>
      <c r="WP17" s="176">
        <v>708498.96</v>
      </c>
      <c r="WQ17" s="176">
        <v>363585.38</v>
      </c>
      <c r="WR17" s="176">
        <v>1024418.49</v>
      </c>
      <c r="WS17" s="176">
        <v>2463196.5099999998</v>
      </c>
      <c r="WT17" s="176">
        <v>518854.72</v>
      </c>
      <c r="WU17" s="176">
        <v>391147.32</v>
      </c>
      <c r="WV17" s="176">
        <v>520104.26</v>
      </c>
      <c r="WW17" s="176">
        <v>492469.29</v>
      </c>
      <c r="WX17" s="176">
        <v>159754.68</v>
      </c>
      <c r="WY17" s="176">
        <v>864238.92</v>
      </c>
      <c r="WZ17" s="176">
        <v>715223.36</v>
      </c>
      <c r="XA17" s="176">
        <v>3519632.83</v>
      </c>
      <c r="XB17" s="176">
        <v>712469.97</v>
      </c>
      <c r="XC17" s="176">
        <v>545206.03</v>
      </c>
      <c r="XD17" s="176">
        <v>430255.31</v>
      </c>
      <c r="XE17" s="176">
        <v>150619.35</v>
      </c>
      <c r="XF17" s="176">
        <v>4179555.62</v>
      </c>
      <c r="XG17" s="176">
        <v>699238.32</v>
      </c>
      <c r="XH17" s="176">
        <v>1170645.1399999999</v>
      </c>
      <c r="XI17" s="176">
        <v>2484245.36</v>
      </c>
      <c r="XJ17" s="176">
        <v>656905.80000000005</v>
      </c>
      <c r="XK17" s="176">
        <v>835340.7</v>
      </c>
      <c r="XL17" s="176">
        <v>1349522.32</v>
      </c>
      <c r="XM17" s="176">
        <v>1254275.94</v>
      </c>
      <c r="XN17" s="176">
        <v>582451.36</v>
      </c>
      <c r="XO17" s="176">
        <v>3060766.2</v>
      </c>
      <c r="XP17" s="176">
        <v>1245036.32</v>
      </c>
      <c r="XQ17" s="176">
        <v>692975.17</v>
      </c>
      <c r="XR17" s="176">
        <v>363313.11</v>
      </c>
      <c r="XS17" s="176">
        <v>543766.49</v>
      </c>
      <c r="XT17" s="176">
        <v>658480.96</v>
      </c>
      <c r="XU17" s="176">
        <v>518181.76</v>
      </c>
      <c r="XV17" s="176">
        <v>412429.01</v>
      </c>
      <c r="XW17" s="176">
        <v>453803.73</v>
      </c>
      <c r="XX17" s="176">
        <v>572785.39</v>
      </c>
      <c r="XY17" s="176">
        <v>376060.84</v>
      </c>
      <c r="XZ17" s="176">
        <v>467826.93</v>
      </c>
      <c r="YA17" s="176">
        <v>339953.48</v>
      </c>
      <c r="YB17" s="176">
        <v>730261.93</v>
      </c>
      <c r="YC17" s="176">
        <v>4076942.95</v>
      </c>
      <c r="YD17" s="176">
        <v>702045.74</v>
      </c>
      <c r="YE17" s="176">
        <v>1192550.0900000001</v>
      </c>
      <c r="YF17" s="176">
        <v>682075.39</v>
      </c>
      <c r="YG17" s="176">
        <v>1908453.61</v>
      </c>
      <c r="YH17" s="176">
        <v>540057.14</v>
      </c>
      <c r="YI17" s="176">
        <v>881455.01</v>
      </c>
      <c r="YJ17" s="176">
        <v>324196.08</v>
      </c>
      <c r="YK17" s="176">
        <v>1856577.85</v>
      </c>
      <c r="YL17" s="176">
        <v>1321326.54</v>
      </c>
      <c r="YM17" s="176">
        <v>478920.18</v>
      </c>
      <c r="YN17" s="176">
        <v>635268.87</v>
      </c>
      <c r="YO17" s="176">
        <v>785121.41</v>
      </c>
      <c r="YP17" s="176">
        <v>605238.44999999995</v>
      </c>
      <c r="YQ17" s="176">
        <v>396926.55</v>
      </c>
      <c r="YR17" s="176">
        <v>863909.33</v>
      </c>
      <c r="YS17" s="176">
        <v>296734.06</v>
      </c>
      <c r="YT17" s="176">
        <v>1311224.78</v>
      </c>
      <c r="YU17" s="176">
        <v>489434.43</v>
      </c>
      <c r="YV17" s="176">
        <v>341195.28</v>
      </c>
      <c r="YW17" s="176">
        <v>395314.87</v>
      </c>
      <c r="YX17" s="176">
        <v>448748.93</v>
      </c>
      <c r="YY17" s="176">
        <v>336947.11</v>
      </c>
      <c r="YZ17" s="176">
        <v>341808.81</v>
      </c>
      <c r="ZA17" s="176">
        <v>1932127.02</v>
      </c>
      <c r="ZB17" s="176">
        <v>247211.45</v>
      </c>
      <c r="ZC17" s="176">
        <v>215122.66</v>
      </c>
      <c r="ZD17" s="176">
        <v>589707.17000000004</v>
      </c>
      <c r="ZE17" s="176">
        <v>303818.21999999997</v>
      </c>
      <c r="ZF17" s="176">
        <v>466463.78</v>
      </c>
      <c r="ZG17" s="176">
        <v>207730.35</v>
      </c>
      <c r="ZH17" s="176">
        <v>203368.22</v>
      </c>
      <c r="ZI17" s="176">
        <v>332780.78000000003</v>
      </c>
      <c r="ZJ17" s="176">
        <v>1776588.78</v>
      </c>
      <c r="ZK17" s="176">
        <v>617538.57999999996</v>
      </c>
      <c r="ZL17" s="176">
        <v>615551.18000000005</v>
      </c>
      <c r="ZM17" s="176">
        <v>1369725.54</v>
      </c>
      <c r="ZN17" s="176">
        <v>959554.8</v>
      </c>
      <c r="ZO17" s="176">
        <v>217815.1</v>
      </c>
      <c r="ZP17" s="176">
        <v>333759.95</v>
      </c>
      <c r="ZQ17" s="176">
        <v>1500059.43</v>
      </c>
      <c r="ZR17" s="176">
        <v>1120770.8700000001</v>
      </c>
      <c r="ZS17" s="176">
        <v>739160.94</v>
      </c>
      <c r="ZT17" s="176">
        <v>303619.44</v>
      </c>
      <c r="ZU17" s="176">
        <v>253080.53</v>
      </c>
      <c r="ZV17" s="176">
        <v>237204.85</v>
      </c>
      <c r="ZW17" s="176">
        <v>724063.86</v>
      </c>
      <c r="ZX17" s="176">
        <v>793445.01</v>
      </c>
      <c r="ZY17" s="176">
        <v>155687.37</v>
      </c>
      <c r="ZZ17" s="176">
        <v>506850.7</v>
      </c>
      <c r="AAA17" s="176">
        <v>97871.92</v>
      </c>
      <c r="AAB17" s="176">
        <v>395933.82</v>
      </c>
      <c r="AAC17" s="176">
        <v>452819.97</v>
      </c>
      <c r="AAD17" s="176">
        <v>407424.69</v>
      </c>
      <c r="AAE17" s="176">
        <v>172778.98</v>
      </c>
      <c r="AAF17" s="176">
        <v>1143192.07</v>
      </c>
      <c r="AAG17" s="176">
        <v>1110376.44</v>
      </c>
      <c r="AAH17" s="176">
        <v>573016.07999999996</v>
      </c>
      <c r="AAI17" s="176">
        <v>419099.35</v>
      </c>
      <c r="AAJ17" s="176">
        <v>272675.37</v>
      </c>
      <c r="AAK17" s="176">
        <v>444556.29</v>
      </c>
      <c r="AAL17" s="176">
        <v>314310.15999999997</v>
      </c>
      <c r="AAM17" s="176">
        <v>3556056.61</v>
      </c>
      <c r="AAN17" s="176">
        <v>595949.24</v>
      </c>
      <c r="AAO17" s="176">
        <v>270514.52</v>
      </c>
      <c r="AAP17" s="176">
        <v>343132.19</v>
      </c>
      <c r="AAQ17" s="176">
        <v>1417292.3</v>
      </c>
      <c r="AAR17" s="176">
        <v>741550.65</v>
      </c>
      <c r="AAS17" s="176">
        <v>486885.39</v>
      </c>
      <c r="AAT17" s="176">
        <v>736449.02</v>
      </c>
      <c r="AAU17" s="176">
        <v>632685.81000000006</v>
      </c>
      <c r="AAV17" s="176">
        <v>326114.75</v>
      </c>
      <c r="AAW17" s="176">
        <v>1008532.1</v>
      </c>
      <c r="AAX17" s="176">
        <v>2799007.96</v>
      </c>
      <c r="AAY17" s="176">
        <v>1950093</v>
      </c>
      <c r="AAZ17" s="176">
        <v>101119.9</v>
      </c>
      <c r="ABA17" s="176">
        <v>412734.52</v>
      </c>
      <c r="ABB17" s="176">
        <v>183432.48</v>
      </c>
      <c r="ABC17" s="176">
        <v>317514.83</v>
      </c>
      <c r="ABD17" s="176">
        <v>624964.18999999994</v>
      </c>
      <c r="ABE17" s="176">
        <v>753277.13</v>
      </c>
      <c r="ABF17" s="176">
        <v>4392982.1100000003</v>
      </c>
      <c r="ABG17" s="176">
        <v>2423534.91</v>
      </c>
      <c r="ABH17" s="176">
        <v>328721.26</v>
      </c>
      <c r="ABI17" s="176">
        <v>347382.55</v>
      </c>
      <c r="ABJ17" s="176">
        <v>72869.53</v>
      </c>
      <c r="ABK17" s="176">
        <v>306365.21999999997</v>
      </c>
      <c r="ABL17" s="176">
        <v>265682.48</v>
      </c>
      <c r="ABM17" s="176">
        <v>2098457.94</v>
      </c>
      <c r="ABN17" s="176">
        <v>363721.62</v>
      </c>
      <c r="ABO17" s="176">
        <v>339837.91</v>
      </c>
      <c r="ABP17" s="176">
        <v>464173.38</v>
      </c>
      <c r="ABQ17" s="176">
        <v>714098.14</v>
      </c>
      <c r="ABR17" s="176">
        <v>710817.82</v>
      </c>
      <c r="ABS17" s="176">
        <v>243673.95</v>
      </c>
      <c r="ABT17" s="176">
        <v>656542.39</v>
      </c>
      <c r="ABU17" s="176">
        <v>41778.36</v>
      </c>
      <c r="ABV17" s="176">
        <v>1881013.76</v>
      </c>
      <c r="ABW17" s="176">
        <v>274095.11</v>
      </c>
      <c r="ABX17" s="176">
        <v>1217804.6499999999</v>
      </c>
      <c r="ABY17" s="176">
        <v>49376.94</v>
      </c>
      <c r="ABZ17" s="176">
        <v>103392.04</v>
      </c>
      <c r="ACA17" s="176">
        <v>1425296.95</v>
      </c>
      <c r="ACB17" s="176">
        <v>432630.58</v>
      </c>
      <c r="ACC17" s="176">
        <v>368785.54</v>
      </c>
      <c r="ACD17" s="176">
        <v>498262.51</v>
      </c>
      <c r="ACE17" s="176">
        <v>717321.84</v>
      </c>
      <c r="ACF17" s="176">
        <v>257890.53</v>
      </c>
      <c r="ACG17" s="176">
        <v>1340050.27</v>
      </c>
      <c r="ACH17" s="176">
        <v>397273.22</v>
      </c>
      <c r="ACI17" s="176">
        <v>768939.67</v>
      </c>
      <c r="ACJ17" s="176">
        <v>722463.15</v>
      </c>
      <c r="ACK17" s="176">
        <v>431111.7</v>
      </c>
      <c r="ACL17" s="176">
        <v>1836322.74</v>
      </c>
      <c r="ACM17" s="176">
        <v>1001862.33</v>
      </c>
      <c r="ACN17" s="176">
        <v>1916987.76</v>
      </c>
      <c r="ACO17" s="176">
        <v>1513193.32</v>
      </c>
      <c r="ACP17" s="176">
        <v>594010.86</v>
      </c>
      <c r="ACQ17" s="176">
        <v>805453.15</v>
      </c>
      <c r="ACR17" s="176">
        <v>1380117.04</v>
      </c>
      <c r="ACS17" s="176">
        <v>924465.58</v>
      </c>
      <c r="ACT17" s="176">
        <v>1212390.8700000001</v>
      </c>
      <c r="ACU17" s="176">
        <v>212378.59</v>
      </c>
      <c r="ACV17" s="176">
        <v>267891.68</v>
      </c>
      <c r="ACW17" s="176">
        <v>940504.45</v>
      </c>
      <c r="ACX17" s="176">
        <v>161369.14000000001</v>
      </c>
      <c r="ACY17" s="176">
        <v>415349.2</v>
      </c>
      <c r="ACZ17" s="176">
        <v>612092.18999999994</v>
      </c>
      <c r="ADA17" s="176">
        <v>830625.65</v>
      </c>
      <c r="ADB17" s="176">
        <v>662300.49</v>
      </c>
      <c r="ADC17" s="176">
        <v>813977.09</v>
      </c>
      <c r="ADD17" s="176">
        <v>509428.3</v>
      </c>
      <c r="ADE17" s="176">
        <v>387784.52</v>
      </c>
      <c r="ADF17" s="176">
        <v>173503.9</v>
      </c>
      <c r="ADG17" s="176">
        <v>232271.69</v>
      </c>
      <c r="ADH17" s="176">
        <v>917431.07</v>
      </c>
      <c r="ADI17" s="176">
        <v>554002.51</v>
      </c>
      <c r="ADJ17" s="176">
        <v>204165</v>
      </c>
      <c r="ADK17" s="176">
        <v>226240.81</v>
      </c>
      <c r="ADL17" s="176">
        <v>374741.06</v>
      </c>
      <c r="ADM17" s="176">
        <v>8697015.2699999996</v>
      </c>
      <c r="ADN17" s="176">
        <v>1582471.5</v>
      </c>
      <c r="ADO17" s="176">
        <v>3252798.77</v>
      </c>
      <c r="ADP17" s="176">
        <v>1490700.85</v>
      </c>
      <c r="ADQ17" s="176">
        <v>140068.89000000001</v>
      </c>
      <c r="ADR17" s="176">
        <v>409383.35</v>
      </c>
      <c r="ADS17" s="176">
        <v>318139.71999999997</v>
      </c>
      <c r="ADT17" s="176">
        <v>135811.38</v>
      </c>
      <c r="ADU17" s="176">
        <v>1809340.13</v>
      </c>
      <c r="ADV17" s="176">
        <v>1203813.57</v>
      </c>
      <c r="ADW17" s="176">
        <v>3194139.55</v>
      </c>
      <c r="ADX17" s="176">
        <v>228076.86</v>
      </c>
      <c r="ADY17" s="176">
        <v>948775.21</v>
      </c>
      <c r="ADZ17" s="176">
        <v>525419.21</v>
      </c>
      <c r="AEA17" s="176">
        <v>136536.47</v>
      </c>
      <c r="AEB17" s="176">
        <v>172980.91</v>
      </c>
      <c r="AEC17" s="176">
        <v>283298.78999999998</v>
      </c>
      <c r="AED17" s="176">
        <v>184319.81</v>
      </c>
      <c r="AEE17" s="176">
        <v>1595893.37</v>
      </c>
      <c r="AEF17" s="176">
        <v>1331806.5900000001</v>
      </c>
      <c r="AEG17" s="176">
        <v>421574.37</v>
      </c>
      <c r="AEH17" s="176">
        <v>337240.02</v>
      </c>
      <c r="AEI17" s="176">
        <v>288777.53999999998</v>
      </c>
      <c r="AEJ17" s="176">
        <v>1442312.29</v>
      </c>
      <c r="AEK17" s="176">
        <v>501908.14</v>
      </c>
      <c r="AEL17" s="176">
        <v>1245327.08</v>
      </c>
      <c r="AEM17" s="176">
        <v>288366.21000000002</v>
      </c>
      <c r="AEN17" s="176">
        <v>805099.57</v>
      </c>
      <c r="AEO17" s="176">
        <v>2473517.0699999998</v>
      </c>
      <c r="AEP17" s="176">
        <v>1400940.04</v>
      </c>
      <c r="AEQ17" s="176">
        <v>879739.2</v>
      </c>
      <c r="AER17" s="176">
        <v>1562476.77</v>
      </c>
      <c r="AES17" s="176">
        <v>472793.83</v>
      </c>
      <c r="AET17" s="176">
        <v>2218344.4900000002</v>
      </c>
      <c r="AEU17" s="176">
        <v>605788.96</v>
      </c>
      <c r="AEV17" s="176">
        <v>553924.01</v>
      </c>
      <c r="AEW17" s="176">
        <v>475909.73</v>
      </c>
      <c r="AEX17" s="176">
        <v>118535.8</v>
      </c>
      <c r="AEY17" s="176">
        <v>2176776.86</v>
      </c>
      <c r="AEZ17" s="176">
        <v>569685.56999999995</v>
      </c>
      <c r="AFA17" s="176">
        <v>1719057.98</v>
      </c>
      <c r="AFB17" s="176">
        <v>1599179.44</v>
      </c>
      <c r="AFC17" s="176">
        <v>1500564.86</v>
      </c>
      <c r="AFD17" s="176">
        <v>2692824.77</v>
      </c>
      <c r="AFE17" s="176">
        <v>815101.4</v>
      </c>
      <c r="AFF17" s="176">
        <v>619553.01</v>
      </c>
      <c r="AFG17" s="176">
        <v>511377.84</v>
      </c>
      <c r="AFH17" s="176">
        <v>485419.96</v>
      </c>
      <c r="AFI17" s="176">
        <v>517470.24</v>
      </c>
      <c r="AFJ17" s="176">
        <v>524545.18000000005</v>
      </c>
      <c r="AFK17" s="176">
        <v>398774.39</v>
      </c>
      <c r="AFL17" s="176">
        <v>2073916.87</v>
      </c>
      <c r="AFM17" s="176">
        <v>581351.73</v>
      </c>
      <c r="AFN17" s="176">
        <v>674795.43</v>
      </c>
      <c r="AFO17" s="176">
        <v>711705.2</v>
      </c>
      <c r="AFP17" s="176">
        <v>623283.12</v>
      </c>
      <c r="AFQ17" s="176">
        <v>393864.37</v>
      </c>
      <c r="AFR17" s="176">
        <v>167583.1</v>
      </c>
      <c r="AFS17" s="176">
        <v>711246.53</v>
      </c>
      <c r="AFT17" s="176">
        <v>602151.79</v>
      </c>
      <c r="AFU17" s="176">
        <v>141355.45000000001</v>
      </c>
      <c r="AFV17" s="176">
        <v>491971.58</v>
      </c>
      <c r="AFW17" s="176">
        <v>473877.57</v>
      </c>
      <c r="AFX17" s="176">
        <v>4304077.5</v>
      </c>
      <c r="AFY17" s="176">
        <v>585181.53</v>
      </c>
      <c r="AFZ17" s="176">
        <v>388657.29</v>
      </c>
      <c r="AGA17" s="176">
        <v>515586.64</v>
      </c>
      <c r="AGB17" s="176">
        <v>1558214.6</v>
      </c>
      <c r="AGC17" s="176">
        <v>343530.16</v>
      </c>
      <c r="AGD17" s="176">
        <v>292787.76</v>
      </c>
      <c r="AGE17" s="176">
        <v>313932.24</v>
      </c>
      <c r="AGF17" s="176">
        <v>360208.62</v>
      </c>
      <c r="AGG17" s="176">
        <v>492377.12</v>
      </c>
      <c r="AGH17" s="176">
        <v>272478.58</v>
      </c>
      <c r="AGI17" s="176">
        <v>4656063.78</v>
      </c>
      <c r="AGJ17" s="176">
        <v>672686.75</v>
      </c>
      <c r="AGK17" s="176">
        <v>1271168.3700000001</v>
      </c>
      <c r="AGL17" s="176">
        <v>435844.63</v>
      </c>
      <c r="AGM17" s="176">
        <v>249412.1</v>
      </c>
      <c r="AGN17" s="176">
        <v>297024.5</v>
      </c>
      <c r="AGO17" s="176">
        <v>458700.79</v>
      </c>
      <c r="AGP17" s="176">
        <v>308775.03999999998</v>
      </c>
      <c r="AGQ17" s="176">
        <v>4657197.82</v>
      </c>
      <c r="AGR17" s="176">
        <v>2042727.23</v>
      </c>
      <c r="AGS17" s="176">
        <v>533019.72</v>
      </c>
      <c r="AGT17" s="176">
        <v>1263478.3799999999</v>
      </c>
      <c r="AGU17" s="176">
        <v>1031812.74</v>
      </c>
      <c r="AGV17" s="176">
        <v>626266.34</v>
      </c>
      <c r="AGW17" s="176">
        <v>668938.69999999995</v>
      </c>
      <c r="AGX17" s="176">
        <v>350681.15</v>
      </c>
      <c r="AGY17" s="176">
        <v>54831.55</v>
      </c>
      <c r="AGZ17" s="176">
        <v>760021.98</v>
      </c>
      <c r="AHA17" s="176">
        <v>660609.32999999996</v>
      </c>
      <c r="AHB17" s="176">
        <v>457280.36</v>
      </c>
      <c r="AHC17" s="176">
        <v>381949.92</v>
      </c>
      <c r="AHD17" s="176">
        <v>452809.36</v>
      </c>
      <c r="AHE17" s="176">
        <v>245828.18</v>
      </c>
      <c r="AHF17" s="176">
        <v>513651.85</v>
      </c>
      <c r="AHG17" s="176">
        <v>223192.88</v>
      </c>
      <c r="AHH17" s="176">
        <v>2905483.19</v>
      </c>
      <c r="AHI17" s="176">
        <v>44294.400000000001</v>
      </c>
      <c r="AHJ17" s="176">
        <v>399635.71</v>
      </c>
      <c r="AHK17" s="176">
        <v>379310.05</v>
      </c>
      <c r="AHL17" s="176">
        <v>869414.93</v>
      </c>
      <c r="AHM17" s="176">
        <v>179092.04</v>
      </c>
      <c r="AHN17" s="176">
        <v>222951.7</v>
      </c>
      <c r="AHO17" s="176">
        <v>712161470.54300153</v>
      </c>
    </row>
    <row r="18" spans="1:899" x14ac:dyDescent="0.2">
      <c r="A18" s="174" t="s">
        <v>23</v>
      </c>
      <c r="B18" s="175" t="s">
        <v>24</v>
      </c>
      <c r="C18" s="176">
        <v>54319383.420000002</v>
      </c>
      <c r="D18" s="176">
        <v>13746061.48</v>
      </c>
      <c r="E18" s="176">
        <v>1971377.99</v>
      </c>
      <c r="F18" s="176">
        <v>6136558.4400000004</v>
      </c>
      <c r="G18" s="176">
        <v>2802579.09</v>
      </c>
      <c r="H18" s="176">
        <v>4473345.92</v>
      </c>
      <c r="I18" s="176">
        <v>1329659.98</v>
      </c>
      <c r="J18" s="176">
        <v>22611598.190000001</v>
      </c>
      <c r="K18" s="176">
        <v>5394749.5599999996</v>
      </c>
      <c r="L18" s="176">
        <v>4682708.42</v>
      </c>
      <c r="M18" s="176">
        <v>25945064.789999999</v>
      </c>
      <c r="N18" s="176">
        <v>3225331.48</v>
      </c>
      <c r="O18" s="176">
        <v>12742712.779999999</v>
      </c>
      <c r="P18" s="176">
        <v>7143959.7300000004</v>
      </c>
      <c r="Q18" s="176">
        <v>4908363.34</v>
      </c>
      <c r="R18" s="176">
        <v>3600680.15</v>
      </c>
      <c r="S18" s="176">
        <v>4111239.12</v>
      </c>
      <c r="T18" s="176">
        <v>4632493.3600000003</v>
      </c>
      <c r="U18" s="176">
        <v>1639995.6</v>
      </c>
      <c r="V18" s="176">
        <v>4755399.57</v>
      </c>
      <c r="W18" s="176">
        <v>3637243.14</v>
      </c>
      <c r="X18" s="176">
        <v>1864200.6</v>
      </c>
      <c r="Y18" s="176">
        <v>1597377.23</v>
      </c>
      <c r="Z18" s="176">
        <v>739929.3</v>
      </c>
      <c r="AA18" s="176">
        <v>71121341.359999999</v>
      </c>
      <c r="AB18" s="176">
        <v>4974253.05</v>
      </c>
      <c r="AC18" s="176">
        <v>6815666.2999999998</v>
      </c>
      <c r="AD18" s="176">
        <v>2672574.2000000002</v>
      </c>
      <c r="AE18" s="176">
        <v>15161803.65</v>
      </c>
      <c r="AF18" s="176">
        <v>982828.07</v>
      </c>
      <c r="AG18" s="176">
        <v>16510365.77</v>
      </c>
      <c r="AH18" s="176">
        <v>5279847.5999999996</v>
      </c>
      <c r="AI18" s="176">
        <v>7259035.75</v>
      </c>
      <c r="AJ18" s="176">
        <v>3613889.5</v>
      </c>
      <c r="AK18" s="176">
        <v>2610843.0499999998</v>
      </c>
      <c r="AL18" s="176">
        <v>2208662.5</v>
      </c>
      <c r="AM18" s="176">
        <v>4397793.25</v>
      </c>
      <c r="AN18" s="176">
        <v>2322219.1</v>
      </c>
      <c r="AO18" s="176">
        <v>971282.56</v>
      </c>
      <c r="AP18" s="176">
        <v>7273817</v>
      </c>
      <c r="AQ18" s="176">
        <v>3315365</v>
      </c>
      <c r="AR18" s="176">
        <v>1074788.3600000001</v>
      </c>
      <c r="AS18" s="176">
        <v>33135608.07</v>
      </c>
      <c r="AT18" s="176">
        <v>1963984.45</v>
      </c>
      <c r="AU18" s="176">
        <v>2006857.36</v>
      </c>
      <c r="AV18" s="176">
        <v>2276400.85</v>
      </c>
      <c r="AW18" s="176">
        <v>1632398.04</v>
      </c>
      <c r="AX18" s="176">
        <v>1903415.45</v>
      </c>
      <c r="AY18" s="176">
        <v>821707.6</v>
      </c>
      <c r="AZ18" s="176">
        <v>1546388.4700000002</v>
      </c>
      <c r="BA18" s="176">
        <v>18347131.489999998</v>
      </c>
      <c r="BB18" s="176">
        <v>1694548.53</v>
      </c>
      <c r="BC18" s="176">
        <v>3255582.75</v>
      </c>
      <c r="BD18" s="176">
        <v>8781937.4499999993</v>
      </c>
      <c r="BE18" s="176">
        <v>2069023.1</v>
      </c>
      <c r="BF18" s="176">
        <v>2010210</v>
      </c>
      <c r="BG18" s="176">
        <v>1723129.5</v>
      </c>
      <c r="BH18" s="176">
        <v>52254314.200000003</v>
      </c>
      <c r="BI18" s="176">
        <v>1476514.72</v>
      </c>
      <c r="BJ18" s="176">
        <v>859196.57</v>
      </c>
      <c r="BK18" s="176">
        <v>2156512.81</v>
      </c>
      <c r="BL18" s="176">
        <v>3519779.8</v>
      </c>
      <c r="BM18" s="176">
        <v>3210938.83</v>
      </c>
      <c r="BN18" s="176">
        <v>1467381.39</v>
      </c>
      <c r="BO18" s="176">
        <v>2555115.41</v>
      </c>
      <c r="BP18" s="176">
        <v>965401.66</v>
      </c>
      <c r="BQ18" s="176">
        <v>972893.06</v>
      </c>
      <c r="BR18" s="176">
        <v>928119.6</v>
      </c>
      <c r="BS18" s="176">
        <v>762683.65</v>
      </c>
      <c r="BT18" s="176">
        <v>9195398.8800000008</v>
      </c>
      <c r="BU18" s="176">
        <v>788993.58</v>
      </c>
      <c r="BV18" s="176">
        <v>1257629.46</v>
      </c>
      <c r="BW18" s="176">
        <v>27871678.77</v>
      </c>
      <c r="BX18" s="176">
        <v>14585095.560000001</v>
      </c>
      <c r="BY18" s="176">
        <v>2579028.13</v>
      </c>
      <c r="BZ18" s="176">
        <v>1244870.79</v>
      </c>
      <c r="CA18" s="176">
        <v>3420290.07</v>
      </c>
      <c r="CB18" s="176">
        <v>2543900.06</v>
      </c>
      <c r="CC18" s="176">
        <v>1108503.3899999999</v>
      </c>
      <c r="CD18" s="176">
        <v>2929</v>
      </c>
      <c r="CE18" s="176">
        <v>6022</v>
      </c>
      <c r="CF18" s="176">
        <v>77577942.180000007</v>
      </c>
      <c r="CG18" s="176">
        <v>1819708.6</v>
      </c>
      <c r="CH18" s="176">
        <v>8914837.4299999997</v>
      </c>
      <c r="CI18" s="176">
        <v>1316378.42</v>
      </c>
      <c r="CJ18" s="176">
        <v>2288677.04</v>
      </c>
      <c r="CK18" s="176">
        <v>1806934.86</v>
      </c>
      <c r="CL18" s="176">
        <v>3168640.92</v>
      </c>
      <c r="CM18" s="176">
        <v>4339672.4400000004</v>
      </c>
      <c r="CN18" s="176">
        <v>780545.78</v>
      </c>
      <c r="CO18" s="176">
        <v>1641103.58</v>
      </c>
      <c r="CP18" s="176">
        <v>1479420.42</v>
      </c>
      <c r="CQ18" s="176">
        <v>1920062</v>
      </c>
      <c r="CR18" s="176">
        <v>1835957.19</v>
      </c>
      <c r="CS18" s="176">
        <v>31854919.199999999</v>
      </c>
      <c r="CT18" s="176">
        <v>1650684.26</v>
      </c>
      <c r="CU18" s="176">
        <v>2712765.16</v>
      </c>
      <c r="CV18" s="176">
        <v>4568570.7</v>
      </c>
      <c r="CW18" s="176">
        <v>1644855.65</v>
      </c>
      <c r="CX18" s="176">
        <v>3897413.95</v>
      </c>
      <c r="CY18" s="176">
        <v>2126884.7400000002</v>
      </c>
      <c r="CZ18" s="176">
        <v>1338641.6000000001</v>
      </c>
      <c r="DA18" s="176">
        <v>23311986.699999999</v>
      </c>
      <c r="DB18" s="176">
        <v>6719468.3899999997</v>
      </c>
      <c r="DC18" s="176">
        <v>16206775.800000001</v>
      </c>
      <c r="DD18" s="176">
        <v>15734762.9</v>
      </c>
      <c r="DE18" s="176">
        <v>6330215.2999999998</v>
      </c>
      <c r="DF18" s="176">
        <v>8030482.1900000004</v>
      </c>
      <c r="DG18" s="176">
        <v>8537625.7599999998</v>
      </c>
      <c r="DH18" s="176">
        <v>1918623.5</v>
      </c>
      <c r="DI18" s="176">
        <v>4006319.6</v>
      </c>
      <c r="DJ18" s="176">
        <v>3903180.29</v>
      </c>
      <c r="DK18" s="176">
        <v>8974705.0299999993</v>
      </c>
      <c r="DL18" s="176">
        <v>18956620.27</v>
      </c>
      <c r="DM18" s="176">
        <v>23288894.559999999</v>
      </c>
      <c r="DN18" s="176">
        <v>3657911.06</v>
      </c>
      <c r="DO18" s="176">
        <v>2317821.6</v>
      </c>
      <c r="DP18" s="176">
        <v>6548040.1600000001</v>
      </c>
      <c r="DQ18" s="176">
        <v>7285761.0800000001</v>
      </c>
      <c r="DR18" s="176">
        <v>7461513.21</v>
      </c>
      <c r="DS18" s="176">
        <v>4806115.9800000004</v>
      </c>
      <c r="DT18" s="176">
        <v>2433040.25</v>
      </c>
      <c r="DU18" s="176">
        <v>91610826.650000006</v>
      </c>
      <c r="DV18" s="176">
        <v>3895575</v>
      </c>
      <c r="DW18" s="176">
        <v>6207434.4699999997</v>
      </c>
      <c r="DX18" s="176">
        <v>4686362.5</v>
      </c>
      <c r="DY18" s="176">
        <v>6332769.5999999996</v>
      </c>
      <c r="DZ18" s="176">
        <v>3500533.6</v>
      </c>
      <c r="EA18" s="176">
        <v>10618994.550000001</v>
      </c>
      <c r="EB18" s="176">
        <v>4152999.88</v>
      </c>
      <c r="EC18" s="176">
        <v>10479080.4</v>
      </c>
      <c r="ED18" s="176">
        <v>13770033.699999999</v>
      </c>
      <c r="EE18" s="176">
        <v>12095218.52</v>
      </c>
      <c r="EF18" s="176">
        <v>3266607.6</v>
      </c>
      <c r="EG18" s="176">
        <v>6333327.5</v>
      </c>
      <c r="EH18" s="176">
        <v>6115373</v>
      </c>
      <c r="EI18" s="176">
        <v>8432739.8300000001</v>
      </c>
      <c r="EJ18" s="176">
        <v>9057099.1999999993</v>
      </c>
      <c r="EK18" s="176">
        <v>4190298</v>
      </c>
      <c r="EL18" s="176">
        <v>6374092.3099999996</v>
      </c>
      <c r="EM18" s="176">
        <v>60756866.32</v>
      </c>
      <c r="EN18" s="176">
        <v>2930047.48</v>
      </c>
      <c r="EO18" s="176">
        <v>3223772.01</v>
      </c>
      <c r="EP18" s="176">
        <v>3205710.17</v>
      </c>
      <c r="EQ18" s="176">
        <v>1337696.3500000001</v>
      </c>
      <c r="ER18" s="176">
        <v>1603015</v>
      </c>
      <c r="ES18" s="176">
        <v>7808870.2699999996</v>
      </c>
      <c r="ET18" s="176">
        <v>4696547.76</v>
      </c>
      <c r="EU18" s="176">
        <v>3558613.09</v>
      </c>
      <c r="EV18" s="176">
        <v>44445043.5</v>
      </c>
      <c r="EW18" s="176">
        <v>2592400</v>
      </c>
      <c r="EX18" s="176">
        <v>9822260.0999999996</v>
      </c>
      <c r="EY18" s="176">
        <v>18832897.399999999</v>
      </c>
      <c r="EZ18" s="176">
        <v>13499523.300000001</v>
      </c>
      <c r="FA18" s="176">
        <v>14058943</v>
      </c>
      <c r="FB18" s="176">
        <v>7501543.7599999998</v>
      </c>
      <c r="FC18" s="176">
        <v>7412223.2000000002</v>
      </c>
      <c r="FD18" s="176">
        <v>7652841.7999999998</v>
      </c>
      <c r="FE18" s="176">
        <v>4198200</v>
      </c>
      <c r="FF18" s="176">
        <v>5037574</v>
      </c>
      <c r="FG18" s="176">
        <v>4051730.8</v>
      </c>
      <c r="FH18" s="176">
        <v>19559580.629999999</v>
      </c>
      <c r="FI18" s="176">
        <v>1398381.1</v>
      </c>
      <c r="FJ18" s="176">
        <v>1471596.1</v>
      </c>
      <c r="FK18" s="176">
        <v>2064857.1</v>
      </c>
      <c r="FL18" s="176">
        <v>4499947.3499999996</v>
      </c>
      <c r="FM18" s="176">
        <v>3484873.01</v>
      </c>
      <c r="FN18" s="176">
        <v>1635152.97</v>
      </c>
      <c r="FO18" s="176">
        <v>938553.19</v>
      </c>
      <c r="FP18" s="176">
        <v>63785124.109999999</v>
      </c>
      <c r="FQ18" s="176">
        <v>2488818.1</v>
      </c>
      <c r="FR18" s="176">
        <v>4742079.8</v>
      </c>
      <c r="FS18" s="176">
        <v>5745958.9400000004</v>
      </c>
      <c r="FT18" s="176">
        <v>4108020.67</v>
      </c>
      <c r="FU18" s="176">
        <v>2661503.7999999998</v>
      </c>
      <c r="FV18" s="176">
        <v>8230772.4400000004</v>
      </c>
      <c r="FW18" s="176">
        <v>5997904.5</v>
      </c>
      <c r="FX18" s="176">
        <v>4321411.8899999997</v>
      </c>
      <c r="FY18" s="176">
        <v>4370900.5</v>
      </c>
      <c r="FZ18" s="176">
        <v>12608802.199999999</v>
      </c>
      <c r="GA18" s="176">
        <v>1946146.3</v>
      </c>
      <c r="GB18" s="176">
        <v>5630488.6500000004</v>
      </c>
      <c r="GC18" s="176">
        <v>2049052.25</v>
      </c>
      <c r="GD18" s="176">
        <v>24595503.739999998</v>
      </c>
      <c r="GE18" s="176">
        <v>2021180.88</v>
      </c>
      <c r="GF18" s="176">
        <v>1778025.81</v>
      </c>
      <c r="GG18" s="176">
        <v>5629560.7599999998</v>
      </c>
      <c r="GH18" s="176">
        <v>2338798.1800000002</v>
      </c>
      <c r="GI18" s="176">
        <v>2196560.71</v>
      </c>
      <c r="GJ18" s="176">
        <v>2470770.12</v>
      </c>
      <c r="GK18" s="176">
        <v>7778202.5899999999</v>
      </c>
      <c r="GL18" s="176">
        <v>1930056.2</v>
      </c>
      <c r="GM18" s="176">
        <v>1080088.07</v>
      </c>
      <c r="GN18" s="176">
        <v>1120035.67</v>
      </c>
      <c r="GO18" s="176">
        <v>700853.7</v>
      </c>
      <c r="GP18" s="176">
        <v>15195937</v>
      </c>
      <c r="GQ18" s="176">
        <v>8147197.5999999996</v>
      </c>
      <c r="GR18" s="176">
        <v>4108039</v>
      </c>
      <c r="GS18" s="176">
        <v>8229349.7999999998</v>
      </c>
      <c r="GT18" s="176">
        <v>1081061.8600000001</v>
      </c>
      <c r="GU18" s="176">
        <v>3934567.13</v>
      </c>
      <c r="GV18" s="176">
        <v>4834070.7</v>
      </c>
      <c r="GW18" s="176">
        <v>1553115.6</v>
      </c>
      <c r="GX18" s="176">
        <v>19577417.039999999</v>
      </c>
      <c r="GY18" s="176">
        <v>1184303.08</v>
      </c>
      <c r="GZ18" s="176">
        <v>3541324.68</v>
      </c>
      <c r="HA18" s="176">
        <v>2060025.06</v>
      </c>
      <c r="HB18" s="176">
        <v>69906209.180000007</v>
      </c>
      <c r="HC18" s="176">
        <v>1724517.82</v>
      </c>
      <c r="HD18" s="176">
        <v>8355532.5700000003</v>
      </c>
      <c r="HE18" s="176">
        <v>6790012.96</v>
      </c>
      <c r="HF18" s="176">
        <v>5446928.21</v>
      </c>
      <c r="HG18" s="176">
        <v>11652863.800000001</v>
      </c>
      <c r="HH18" s="176">
        <v>2491495.6</v>
      </c>
      <c r="HI18" s="176">
        <v>45136202.020000003</v>
      </c>
      <c r="HJ18" s="176">
        <v>9042676.3900000006</v>
      </c>
      <c r="HK18" s="176">
        <v>7440992</v>
      </c>
      <c r="HL18" s="176">
        <v>5720309.7699999996</v>
      </c>
      <c r="HM18" s="176">
        <v>4272506.0999999996</v>
      </c>
      <c r="HN18" s="176">
        <v>3853222.28</v>
      </c>
      <c r="HO18" s="176">
        <v>5949185</v>
      </c>
      <c r="HP18" s="176">
        <v>1433369.7</v>
      </c>
      <c r="HQ18" s="176">
        <v>64662594.979999997</v>
      </c>
      <c r="HR18" s="176">
        <v>15842847.810000001</v>
      </c>
      <c r="HS18" s="176">
        <v>2429259.11</v>
      </c>
      <c r="HT18" s="176">
        <v>2536962.48</v>
      </c>
      <c r="HU18" s="176">
        <v>3136542.18</v>
      </c>
      <c r="HV18" s="176">
        <v>3527372</v>
      </c>
      <c r="HW18" s="176">
        <v>5654103.5</v>
      </c>
      <c r="HX18" s="176">
        <v>3181560.54</v>
      </c>
      <c r="HY18" s="176">
        <v>3978753.25</v>
      </c>
      <c r="HZ18" s="176">
        <v>2437263.87</v>
      </c>
      <c r="IA18" s="176">
        <v>1479289.3</v>
      </c>
      <c r="IB18" s="176">
        <v>3214939.13</v>
      </c>
      <c r="IC18" s="176">
        <v>486803</v>
      </c>
      <c r="ID18" s="176">
        <v>4085080.6</v>
      </c>
      <c r="IE18" s="176">
        <v>1566354.17</v>
      </c>
      <c r="IF18" s="176">
        <v>1298774.2</v>
      </c>
      <c r="IG18" s="176">
        <v>35294079.200000003</v>
      </c>
      <c r="IH18" s="176">
        <v>11855748.800000001</v>
      </c>
      <c r="II18" s="176">
        <v>5147168.9000000004</v>
      </c>
      <c r="IJ18" s="176">
        <v>6854040.7999999998</v>
      </c>
      <c r="IK18" s="176">
        <v>10343393.25</v>
      </c>
      <c r="IL18" s="176">
        <v>2484843.25</v>
      </c>
      <c r="IM18" s="176">
        <v>2691578.5</v>
      </c>
      <c r="IN18" s="176">
        <v>2139721</v>
      </c>
      <c r="IO18" s="176">
        <v>1980514.05</v>
      </c>
      <c r="IP18" s="176">
        <v>2423106</v>
      </c>
      <c r="IQ18" s="176">
        <v>2782105</v>
      </c>
      <c r="IR18" s="176">
        <v>51823496.520000003</v>
      </c>
      <c r="IS18" s="176">
        <v>13114218.25</v>
      </c>
      <c r="IT18" s="176">
        <v>9776008.3399999999</v>
      </c>
      <c r="IU18" s="176">
        <v>3426158.42</v>
      </c>
      <c r="IV18" s="176">
        <v>2702178.64</v>
      </c>
      <c r="IW18" s="176">
        <v>1127216.3799999999</v>
      </c>
      <c r="IX18" s="176">
        <v>2101285.61</v>
      </c>
      <c r="IY18" s="176">
        <v>971106.85</v>
      </c>
      <c r="IZ18" s="176">
        <v>796213.7</v>
      </c>
      <c r="JA18" s="176">
        <v>4510026.8</v>
      </c>
      <c r="JB18" s="176">
        <v>3724075.25</v>
      </c>
      <c r="JC18" s="176">
        <v>2288191.87</v>
      </c>
      <c r="JD18" s="176">
        <v>12984472.470000001</v>
      </c>
      <c r="JE18" s="176">
        <v>5871921.7400000002</v>
      </c>
      <c r="JF18" s="176">
        <v>1500091.22</v>
      </c>
      <c r="JG18" s="176">
        <v>1719194.27</v>
      </c>
      <c r="JH18" s="176">
        <v>1270336.43</v>
      </c>
      <c r="JI18" s="176">
        <v>880175.9</v>
      </c>
      <c r="JJ18" s="176">
        <v>15423107.800000001</v>
      </c>
      <c r="JK18" s="176">
        <v>1378329.7</v>
      </c>
      <c r="JL18" s="176">
        <v>1567733.35</v>
      </c>
      <c r="JM18" s="176">
        <v>1968590.37</v>
      </c>
      <c r="JN18" s="176">
        <v>1952332.12</v>
      </c>
      <c r="JO18" s="176">
        <v>4199118.12</v>
      </c>
      <c r="JP18" s="176">
        <v>1024157.5</v>
      </c>
      <c r="JQ18" s="176">
        <v>30617187.629999999</v>
      </c>
      <c r="JR18" s="176">
        <v>3652695.74</v>
      </c>
      <c r="JS18" s="176">
        <v>1658792.75</v>
      </c>
      <c r="JT18" s="176">
        <v>8143175.3000000007</v>
      </c>
      <c r="JU18" s="176">
        <v>5142083.4000000004</v>
      </c>
      <c r="JV18" s="176">
        <v>2737315.07</v>
      </c>
      <c r="JW18" s="176">
        <v>3752985.38</v>
      </c>
      <c r="JX18" s="176">
        <v>2596853.7400000002</v>
      </c>
      <c r="JY18" s="176">
        <v>50571668.280000001</v>
      </c>
      <c r="JZ18" s="176">
        <v>12440119.6</v>
      </c>
      <c r="KA18" s="176">
        <v>3479428</v>
      </c>
      <c r="KB18" s="176">
        <v>1866039.75</v>
      </c>
      <c r="KC18" s="176">
        <v>6623950.3799999999</v>
      </c>
      <c r="KD18" s="176">
        <v>1186798.9099999999</v>
      </c>
      <c r="KE18" s="176">
        <v>10873728.92</v>
      </c>
      <c r="KF18" s="176">
        <v>7550572.3399999999</v>
      </c>
      <c r="KG18" s="176">
        <v>2737529.68</v>
      </c>
      <c r="KH18" s="176">
        <v>3679255.65</v>
      </c>
      <c r="KI18" s="176">
        <v>3093800.22</v>
      </c>
      <c r="KJ18" s="176">
        <v>1941616.6</v>
      </c>
      <c r="KK18" s="176">
        <v>2357557.5</v>
      </c>
      <c r="KL18" s="176">
        <v>505024.05</v>
      </c>
      <c r="KM18" s="176">
        <v>2803912.57</v>
      </c>
      <c r="KN18" s="176">
        <v>76346929.620000005</v>
      </c>
      <c r="KO18" s="176">
        <v>7297524.5</v>
      </c>
      <c r="KP18" s="176">
        <v>2769128.49</v>
      </c>
      <c r="KQ18" s="176">
        <v>3414706.47</v>
      </c>
      <c r="KR18" s="176">
        <v>3128223.16</v>
      </c>
      <c r="KS18" s="176">
        <v>2063013.88</v>
      </c>
      <c r="KT18" s="176">
        <v>10536739.369999999</v>
      </c>
      <c r="KU18" s="176">
        <v>2143358.7000000002</v>
      </c>
      <c r="KV18" s="176">
        <v>1495802.71</v>
      </c>
      <c r="KW18" s="176">
        <v>17350995.140000001</v>
      </c>
      <c r="KX18" s="176">
        <v>2797210</v>
      </c>
      <c r="KY18" s="176">
        <v>5261450.5199999996</v>
      </c>
      <c r="KZ18" s="176">
        <v>7745154.8200000003</v>
      </c>
      <c r="LA18" s="176">
        <v>2164513.9500000002</v>
      </c>
      <c r="LB18" s="176">
        <v>3055966.8</v>
      </c>
      <c r="LC18" s="176">
        <v>34704228.130000003</v>
      </c>
      <c r="LD18" s="176">
        <v>3829158.6</v>
      </c>
      <c r="LE18" s="176">
        <v>75626561.810000002</v>
      </c>
      <c r="LF18" s="176">
        <v>8258321.7000000002</v>
      </c>
      <c r="LG18" s="176">
        <v>8592268.0999999996</v>
      </c>
      <c r="LH18" s="176">
        <v>11202834.390000001</v>
      </c>
      <c r="LI18" s="176">
        <v>2213945</v>
      </c>
      <c r="LJ18" s="176">
        <v>2534842.2000000002</v>
      </c>
      <c r="LK18" s="176">
        <v>1457532.5</v>
      </c>
      <c r="LL18" s="176">
        <v>3054388.55</v>
      </c>
      <c r="LM18" s="176">
        <v>1936387.52</v>
      </c>
      <c r="LN18" s="176">
        <v>6290587.4500000002</v>
      </c>
      <c r="LO18" s="176">
        <v>1841085.34</v>
      </c>
      <c r="LP18" s="176">
        <v>21400374.899999999</v>
      </c>
      <c r="LQ18" s="176">
        <v>3427583.25</v>
      </c>
      <c r="LR18" s="176">
        <v>1676101.48</v>
      </c>
      <c r="LS18" s="176">
        <v>175354649.47</v>
      </c>
      <c r="LT18" s="176">
        <v>33493971.789999999</v>
      </c>
      <c r="LU18" s="176">
        <v>38615722.68</v>
      </c>
      <c r="LV18" s="176">
        <v>10929404.32</v>
      </c>
      <c r="LW18" s="176">
        <v>6632376.4199999999</v>
      </c>
      <c r="LX18" s="176">
        <v>3851982.54</v>
      </c>
      <c r="LY18" s="176">
        <v>2251387</v>
      </c>
      <c r="LZ18" s="176">
        <v>4762472.4000000004</v>
      </c>
      <c r="MA18" s="176">
        <v>4725747.01</v>
      </c>
      <c r="MB18" s="176">
        <v>3310016.78</v>
      </c>
      <c r="MC18" s="176">
        <v>8788416.1300000008</v>
      </c>
      <c r="MD18" s="176">
        <v>2005004.17</v>
      </c>
      <c r="ME18" s="176">
        <v>85635072.310000002</v>
      </c>
      <c r="MF18" s="176">
        <v>4399300.4799999995</v>
      </c>
      <c r="MG18" s="176">
        <v>2166767.65</v>
      </c>
      <c r="MH18" s="176">
        <v>3075285</v>
      </c>
      <c r="MI18" s="176">
        <v>2282176</v>
      </c>
      <c r="MJ18" s="176">
        <v>4686933.38</v>
      </c>
      <c r="MK18" s="176">
        <v>3832633.4</v>
      </c>
      <c r="ML18" s="176">
        <v>2361568.5</v>
      </c>
      <c r="MM18" s="176">
        <v>4264723.8</v>
      </c>
      <c r="MN18" s="176">
        <v>3248241</v>
      </c>
      <c r="MO18" s="176">
        <v>2432393.4</v>
      </c>
      <c r="MP18" s="176">
        <v>3073032</v>
      </c>
      <c r="MQ18" s="176">
        <v>55346607.649999999</v>
      </c>
      <c r="MR18" s="176">
        <v>4374895</v>
      </c>
      <c r="MS18" s="176">
        <v>4078478.5</v>
      </c>
      <c r="MT18" s="176">
        <v>3789475</v>
      </c>
      <c r="MU18" s="176">
        <v>4422106.0199999996</v>
      </c>
      <c r="MV18" s="176">
        <v>2910472</v>
      </c>
      <c r="MW18" s="176">
        <v>6730514</v>
      </c>
      <c r="MX18" s="176">
        <v>3899674.5</v>
      </c>
      <c r="MY18" s="176">
        <v>3485955.2</v>
      </c>
      <c r="MZ18" s="176">
        <v>985130</v>
      </c>
      <c r="NA18" s="176">
        <v>941456</v>
      </c>
      <c r="NB18" s="176">
        <v>135284965.03</v>
      </c>
      <c r="NC18" s="176">
        <v>13810250.24</v>
      </c>
      <c r="ND18" s="176">
        <v>3628192.65</v>
      </c>
      <c r="NE18" s="176">
        <v>27766554.109999999</v>
      </c>
      <c r="NF18" s="176">
        <v>2421667.58</v>
      </c>
      <c r="NG18" s="176">
        <v>9999487.4199999999</v>
      </c>
      <c r="NH18" s="176">
        <v>16815913.420000002</v>
      </c>
      <c r="NI18" s="176">
        <v>17371135.93</v>
      </c>
      <c r="NJ18" s="176">
        <v>604826.5</v>
      </c>
      <c r="NK18" s="176">
        <v>5248691.54</v>
      </c>
      <c r="NL18" s="176">
        <v>3617304.75</v>
      </c>
      <c r="NM18" s="176">
        <v>2651778.77</v>
      </c>
      <c r="NN18" s="176">
        <v>24217735.850000001</v>
      </c>
      <c r="NO18" s="176">
        <v>3495414.42</v>
      </c>
      <c r="NP18" s="176">
        <v>2774556.03</v>
      </c>
      <c r="NQ18" s="176">
        <v>3015453.02</v>
      </c>
      <c r="NR18" s="176">
        <v>1930514.5</v>
      </c>
      <c r="NS18" s="176">
        <v>435697</v>
      </c>
      <c r="NT18" s="176">
        <v>2219570.85</v>
      </c>
      <c r="NU18" s="176">
        <v>37075275.670000002</v>
      </c>
      <c r="NV18" s="176">
        <v>21829185</v>
      </c>
      <c r="NW18" s="176">
        <v>3292320.0500000003</v>
      </c>
      <c r="NX18" s="176">
        <v>2159173.5</v>
      </c>
      <c r="NY18" s="176">
        <v>4385179</v>
      </c>
      <c r="NZ18" s="176">
        <v>4512717.32</v>
      </c>
      <c r="OA18" s="176">
        <v>1957886.42</v>
      </c>
      <c r="OB18" s="176">
        <v>49212247.020000003</v>
      </c>
      <c r="OC18" s="176">
        <v>9316018.0999999996</v>
      </c>
      <c r="OD18" s="176">
        <v>3860586.3</v>
      </c>
      <c r="OE18" s="176">
        <v>15254502.6</v>
      </c>
      <c r="OF18" s="176">
        <v>2640880.12</v>
      </c>
      <c r="OG18" s="176">
        <v>3331656.54</v>
      </c>
      <c r="OH18" s="176">
        <v>7574959.04</v>
      </c>
      <c r="OI18" s="176">
        <v>2492873.73</v>
      </c>
      <c r="OJ18" s="176">
        <v>4379299.3899999997</v>
      </c>
      <c r="OK18" s="176">
        <v>59519369.369999997</v>
      </c>
      <c r="OL18" s="176">
        <v>11331346.970000001</v>
      </c>
      <c r="OM18" s="176">
        <v>13181601.84</v>
      </c>
      <c r="ON18" s="176">
        <v>7553530.3899999997</v>
      </c>
      <c r="OO18" s="176">
        <v>8113350.4199999999</v>
      </c>
      <c r="OP18" s="176">
        <v>3150849.16</v>
      </c>
      <c r="OQ18" s="176">
        <v>26244668.709999997</v>
      </c>
      <c r="OR18" s="176">
        <v>3005478.28</v>
      </c>
      <c r="OS18" s="176">
        <v>767784.61</v>
      </c>
      <c r="OT18" s="176">
        <v>3987713.04</v>
      </c>
      <c r="OU18" s="176">
        <v>4663246.38</v>
      </c>
      <c r="OV18" s="176">
        <v>12886480.5</v>
      </c>
      <c r="OW18" s="176">
        <v>2931799.71</v>
      </c>
      <c r="OX18" s="176">
        <v>1395034.28</v>
      </c>
      <c r="OY18" s="176">
        <v>1114429.7</v>
      </c>
      <c r="OZ18" s="176">
        <v>51019219.229999997</v>
      </c>
      <c r="PA18" s="176">
        <v>3445926.3</v>
      </c>
      <c r="PB18" s="176">
        <v>7405734.4699999997</v>
      </c>
      <c r="PC18" s="176">
        <v>2095975.94</v>
      </c>
      <c r="PD18" s="176">
        <v>6714038.7000000002</v>
      </c>
      <c r="PE18" s="176">
        <v>10755552.24</v>
      </c>
      <c r="PF18" s="176">
        <v>3561589.6</v>
      </c>
      <c r="PG18" s="176">
        <v>3508637.22</v>
      </c>
      <c r="PH18" s="176">
        <v>6173468</v>
      </c>
      <c r="PI18" s="176">
        <v>4155408.9</v>
      </c>
      <c r="PJ18" s="176">
        <v>7574387</v>
      </c>
      <c r="PK18" s="176">
        <v>10470729.939999999</v>
      </c>
      <c r="PL18" s="176">
        <v>2362924.92</v>
      </c>
      <c r="PM18" s="176">
        <v>13050212.1</v>
      </c>
      <c r="PN18" s="176">
        <v>3256294.99</v>
      </c>
      <c r="PO18" s="176">
        <v>1766756.67</v>
      </c>
      <c r="PP18" s="176">
        <v>1154582</v>
      </c>
      <c r="PQ18" s="176">
        <v>2391116.2999999998</v>
      </c>
      <c r="PR18" s="176">
        <v>125478010.12</v>
      </c>
      <c r="PS18" s="176">
        <v>3279715.7</v>
      </c>
      <c r="PT18" s="176">
        <v>2090615.57</v>
      </c>
      <c r="PU18" s="176">
        <v>10489506.58</v>
      </c>
      <c r="PV18" s="176">
        <v>21906667.77</v>
      </c>
      <c r="PW18" s="176">
        <v>3319910.53</v>
      </c>
      <c r="PX18" s="176">
        <v>7555430.4000000004</v>
      </c>
      <c r="PY18" s="176">
        <v>2796840.82</v>
      </c>
      <c r="PZ18" s="176">
        <v>8440247.8000000007</v>
      </c>
      <c r="QA18" s="176">
        <v>1799118.17</v>
      </c>
      <c r="QB18" s="176">
        <v>7719223.8899999997</v>
      </c>
      <c r="QC18" s="176">
        <v>2107876.5699999998</v>
      </c>
      <c r="QD18" s="176">
        <v>4294140.8</v>
      </c>
      <c r="QE18" s="176">
        <v>4125164.34</v>
      </c>
      <c r="QF18" s="176">
        <v>5811918.1200000001</v>
      </c>
      <c r="QG18" s="176">
        <v>5240397.72</v>
      </c>
      <c r="QH18" s="176">
        <v>3183250.5</v>
      </c>
      <c r="QI18" s="176">
        <v>2494300.1</v>
      </c>
      <c r="QJ18" s="176">
        <v>1590320.58</v>
      </c>
      <c r="QK18" s="176">
        <v>7239688.7699999996</v>
      </c>
      <c r="QL18" s="176">
        <v>6297350</v>
      </c>
      <c r="QM18" s="176">
        <v>1584050.5</v>
      </c>
      <c r="QN18" s="176">
        <v>1932829.93</v>
      </c>
      <c r="QO18" s="176">
        <v>1643209.36</v>
      </c>
      <c r="QP18" s="176">
        <v>1348843.74</v>
      </c>
      <c r="QQ18" s="176">
        <v>1841242.16</v>
      </c>
      <c r="QR18" s="176">
        <v>66874697.100000001</v>
      </c>
      <c r="QS18" s="176">
        <v>1375645.5</v>
      </c>
      <c r="QT18" s="176">
        <v>7542568.6799999997</v>
      </c>
      <c r="QU18" s="176">
        <v>3758874.23</v>
      </c>
      <c r="QV18" s="176">
        <v>3723330.5</v>
      </c>
      <c r="QW18" s="176">
        <v>10233848.1</v>
      </c>
      <c r="QX18" s="176">
        <v>4460752.0599999996</v>
      </c>
      <c r="QY18" s="176">
        <v>5489269.75</v>
      </c>
      <c r="QZ18" s="176">
        <v>9937770.5600000005</v>
      </c>
      <c r="RA18" s="176">
        <v>1729813.1</v>
      </c>
      <c r="RB18" s="176">
        <v>4373379.9800000004</v>
      </c>
      <c r="RC18" s="176">
        <v>1635547.5</v>
      </c>
      <c r="RD18" s="176">
        <v>1427038</v>
      </c>
      <c r="RE18" s="176">
        <v>60307048.119999997</v>
      </c>
      <c r="RF18" s="176">
        <v>14396511.289999999</v>
      </c>
      <c r="RG18" s="176">
        <v>6494896.96</v>
      </c>
      <c r="RH18" s="176">
        <v>6337465.4000000004</v>
      </c>
      <c r="RI18" s="176">
        <v>4730196.4800000004</v>
      </c>
      <c r="RJ18" s="176">
        <v>5855525.2999999998</v>
      </c>
      <c r="RK18" s="176">
        <v>13463843.4</v>
      </c>
      <c r="RL18" s="176">
        <v>3926870</v>
      </c>
      <c r="RM18" s="176">
        <v>6814895.3300000001</v>
      </c>
      <c r="RN18" s="176">
        <v>15164378.199999999</v>
      </c>
      <c r="RO18" s="176">
        <v>12196590.35</v>
      </c>
      <c r="RP18" s="176">
        <v>1688381.6</v>
      </c>
      <c r="RQ18" s="176">
        <v>1934305.19</v>
      </c>
      <c r="RR18" s="176">
        <v>7407040.7400000002</v>
      </c>
      <c r="RS18" s="176">
        <v>3744700.2</v>
      </c>
      <c r="RT18" s="176">
        <v>2500138.5</v>
      </c>
      <c r="RU18" s="176">
        <v>4270772.5</v>
      </c>
      <c r="RV18" s="176">
        <v>2237770</v>
      </c>
      <c r="RW18" s="176">
        <v>1804740.1</v>
      </c>
      <c r="RX18" s="176">
        <v>1217112.03</v>
      </c>
      <c r="RY18" s="176">
        <v>40007201.100000001</v>
      </c>
      <c r="RZ18" s="176">
        <v>2868447.2</v>
      </c>
      <c r="SA18" s="176">
        <v>4435962.1399999997</v>
      </c>
      <c r="SB18" s="176">
        <v>3737548.65</v>
      </c>
      <c r="SC18" s="176">
        <v>2216439.5</v>
      </c>
      <c r="SD18" s="176">
        <v>2021874</v>
      </c>
      <c r="SE18" s="176">
        <v>4967328.5</v>
      </c>
      <c r="SF18" s="176">
        <v>12865140.75</v>
      </c>
      <c r="SG18" s="176">
        <v>2610008</v>
      </c>
      <c r="SH18" s="176">
        <v>2853694.23</v>
      </c>
      <c r="SI18" s="176">
        <v>5166627</v>
      </c>
      <c r="SJ18" s="176">
        <v>5460962.6600000001</v>
      </c>
      <c r="SK18" s="176">
        <v>3123613.25</v>
      </c>
      <c r="SL18" s="176">
        <v>1833068.88</v>
      </c>
      <c r="SM18" s="176">
        <v>32029253.41</v>
      </c>
      <c r="SN18" s="176">
        <v>1569654.5</v>
      </c>
      <c r="SO18" s="176">
        <v>3512966.54</v>
      </c>
      <c r="SP18" s="176">
        <v>2721168.7</v>
      </c>
      <c r="SQ18" s="176">
        <v>1599054.3</v>
      </c>
      <c r="SR18" s="176">
        <v>2705344.88</v>
      </c>
      <c r="SS18" s="176">
        <v>4085535.16</v>
      </c>
      <c r="ST18" s="176">
        <v>5084821.8</v>
      </c>
      <c r="SU18" s="176">
        <v>3856473.3</v>
      </c>
      <c r="SV18" s="176">
        <v>3727189.5</v>
      </c>
      <c r="SW18" s="176">
        <v>7545342</v>
      </c>
      <c r="SX18" s="176">
        <v>2209157</v>
      </c>
      <c r="SY18" s="176">
        <v>17551181.149999999</v>
      </c>
      <c r="SZ18" s="176">
        <v>3738487.5</v>
      </c>
      <c r="TA18" s="176">
        <v>3978092.75</v>
      </c>
      <c r="TB18" s="176">
        <v>10102188.029999999</v>
      </c>
      <c r="TC18" s="176">
        <v>3981293.35</v>
      </c>
      <c r="TD18" s="176">
        <v>2372237.35</v>
      </c>
      <c r="TE18" s="176">
        <v>2585356</v>
      </c>
      <c r="TF18" s="176">
        <v>1173568.5</v>
      </c>
      <c r="TG18" s="176">
        <v>55617125.590000004</v>
      </c>
      <c r="TH18" s="176">
        <v>3273037.9</v>
      </c>
      <c r="TI18" s="176">
        <v>1782154</v>
      </c>
      <c r="TJ18" s="176">
        <v>5129427.96</v>
      </c>
      <c r="TK18" s="176">
        <v>7334493.5599999996</v>
      </c>
      <c r="TL18" s="176">
        <v>2971572.77</v>
      </c>
      <c r="TM18" s="176">
        <v>1130776</v>
      </c>
      <c r="TN18" s="176">
        <v>8469318.1199999992</v>
      </c>
      <c r="TO18" s="176">
        <v>2196146.91</v>
      </c>
      <c r="TP18" s="176">
        <v>4586068.34</v>
      </c>
      <c r="TQ18" s="176">
        <v>7012601.2000000002</v>
      </c>
      <c r="TR18" s="176">
        <v>2399870.1</v>
      </c>
      <c r="TS18" s="176">
        <v>1388970.4</v>
      </c>
      <c r="TT18" s="176">
        <v>3169406.69</v>
      </c>
      <c r="TU18" s="176">
        <v>3075721.8</v>
      </c>
      <c r="TV18" s="176">
        <v>2074324.7</v>
      </c>
      <c r="TW18" s="176">
        <v>26029367.27</v>
      </c>
      <c r="TX18" s="176">
        <v>2402209.34</v>
      </c>
      <c r="TY18" s="176">
        <v>26374819.960000001</v>
      </c>
      <c r="TZ18" s="176">
        <v>6005778.9000000004</v>
      </c>
      <c r="UA18" s="176">
        <v>2198277</v>
      </c>
      <c r="UB18" s="176">
        <v>2259363</v>
      </c>
      <c r="UC18" s="176">
        <v>15574724.58</v>
      </c>
      <c r="UD18" s="176">
        <v>2189766.4</v>
      </c>
      <c r="UE18" s="176">
        <v>1108847.71</v>
      </c>
      <c r="UF18" s="176">
        <v>2397443</v>
      </c>
      <c r="UG18" s="176">
        <v>2305741</v>
      </c>
      <c r="UH18" s="176">
        <v>28244427.23</v>
      </c>
      <c r="UI18" s="176">
        <v>6055784.3700000001</v>
      </c>
      <c r="UJ18" s="176">
        <v>4024752.3</v>
      </c>
      <c r="UK18" s="176">
        <v>7543213.2000000002</v>
      </c>
      <c r="UL18" s="176">
        <v>3554915.6</v>
      </c>
      <c r="UM18" s="176">
        <v>3532033.58</v>
      </c>
      <c r="UN18" s="176">
        <v>77102314.510000005</v>
      </c>
      <c r="UO18" s="176">
        <v>4574489</v>
      </c>
      <c r="UP18" s="176">
        <v>4010300.95</v>
      </c>
      <c r="UQ18" s="176">
        <v>19468322.949999999</v>
      </c>
      <c r="UR18" s="176">
        <v>34253.4</v>
      </c>
      <c r="US18" s="176">
        <v>3289733.07</v>
      </c>
      <c r="UT18" s="176">
        <v>10204532.26</v>
      </c>
      <c r="UU18" s="176">
        <v>2599888.54</v>
      </c>
      <c r="UV18" s="176">
        <v>4184846.5</v>
      </c>
      <c r="UW18" s="176">
        <v>3246647.6</v>
      </c>
      <c r="UX18" s="176">
        <v>4778461</v>
      </c>
      <c r="UY18" s="176">
        <v>11404278.800000001</v>
      </c>
      <c r="UZ18" s="176">
        <v>3939774.11</v>
      </c>
      <c r="VA18" s="176">
        <v>7697659.9100000001</v>
      </c>
      <c r="VB18" s="176">
        <v>1895815</v>
      </c>
      <c r="VC18" s="176">
        <v>2310218.7799999998</v>
      </c>
      <c r="VD18" s="176">
        <v>2294130.66</v>
      </c>
      <c r="VE18" s="176">
        <v>2368587.9</v>
      </c>
      <c r="VF18" s="176">
        <v>17546484.620000001</v>
      </c>
      <c r="VG18" s="176">
        <v>1663881.8</v>
      </c>
      <c r="VH18" s="176">
        <v>1849294.67</v>
      </c>
      <c r="VI18" s="176">
        <v>1792211</v>
      </c>
      <c r="VJ18" s="176">
        <v>53693765.640000001</v>
      </c>
      <c r="VK18" s="176">
        <v>3775021</v>
      </c>
      <c r="VL18" s="176">
        <v>3699691.2</v>
      </c>
      <c r="VM18" s="176">
        <v>13576842.5</v>
      </c>
      <c r="VN18" s="176">
        <v>11795523.5</v>
      </c>
      <c r="VO18" s="176">
        <v>8989213.5</v>
      </c>
      <c r="VP18" s="176">
        <v>3519741.2</v>
      </c>
      <c r="VQ18" s="176">
        <v>4399157.5</v>
      </c>
      <c r="VR18" s="176">
        <v>4330036.07</v>
      </c>
      <c r="VS18" s="176">
        <v>14984452.09</v>
      </c>
      <c r="VT18" s="176">
        <v>4664645.53</v>
      </c>
      <c r="VU18" s="176">
        <v>8224442.0999999996</v>
      </c>
      <c r="VV18" s="176">
        <v>5093256.79</v>
      </c>
      <c r="VW18" s="176">
        <v>2248750.0499999998</v>
      </c>
      <c r="VX18" s="176">
        <v>1712491.48</v>
      </c>
      <c r="VY18" s="176">
        <v>212059708.99000001</v>
      </c>
      <c r="VZ18" s="176">
        <v>6066644.6699999999</v>
      </c>
      <c r="WA18" s="176">
        <v>4604030.2699999996</v>
      </c>
      <c r="WB18" s="176">
        <v>5609556.54</v>
      </c>
      <c r="WC18" s="176">
        <v>2189495.1</v>
      </c>
      <c r="WD18" s="176">
        <v>5292997.4000000004</v>
      </c>
      <c r="WE18" s="176">
        <v>8776658.0500000007</v>
      </c>
      <c r="WF18" s="176">
        <v>9871062.5999999996</v>
      </c>
      <c r="WG18" s="176">
        <v>5210441.3</v>
      </c>
      <c r="WH18" s="176">
        <v>8147950.7599999998</v>
      </c>
      <c r="WI18" s="176">
        <v>2582581.67</v>
      </c>
      <c r="WJ18" s="176">
        <v>23685650.93</v>
      </c>
      <c r="WK18" s="176">
        <v>6665901.6299999999</v>
      </c>
      <c r="WL18" s="176">
        <v>8167220.2699999996</v>
      </c>
      <c r="WM18" s="176">
        <v>13148553.75</v>
      </c>
      <c r="WN18" s="176">
        <v>6983248.3600000003</v>
      </c>
      <c r="WO18" s="176">
        <v>5142978.78</v>
      </c>
      <c r="WP18" s="176">
        <v>9167152.1099999994</v>
      </c>
      <c r="WQ18" s="176">
        <v>3016828.5</v>
      </c>
      <c r="WR18" s="176">
        <v>9680849.9700000007</v>
      </c>
      <c r="WS18" s="176">
        <v>31466136.120000001</v>
      </c>
      <c r="WT18" s="176">
        <v>4870661.1399999997</v>
      </c>
      <c r="WU18" s="176">
        <v>2625185.91</v>
      </c>
      <c r="WV18" s="176">
        <v>2008306.8</v>
      </c>
      <c r="WW18" s="176">
        <v>2667333.65</v>
      </c>
      <c r="WX18" s="176">
        <v>2386350.25</v>
      </c>
      <c r="WY18" s="176">
        <v>2369031.1</v>
      </c>
      <c r="WZ18" s="176">
        <v>2153879.08</v>
      </c>
      <c r="XA18" s="176">
        <v>15668046.949999999</v>
      </c>
      <c r="XB18" s="176">
        <v>3094787.25</v>
      </c>
      <c r="XC18" s="176">
        <v>1489923.8</v>
      </c>
      <c r="XD18" s="176">
        <v>1427273.35</v>
      </c>
      <c r="XE18" s="176">
        <v>1569505.6</v>
      </c>
      <c r="XF18" s="176">
        <v>60246902.979999997</v>
      </c>
      <c r="XG18" s="176">
        <v>4941701</v>
      </c>
      <c r="XH18" s="176">
        <v>5482902.4800000004</v>
      </c>
      <c r="XI18" s="176">
        <v>26377341.5</v>
      </c>
      <c r="XJ18" s="176">
        <v>5115800</v>
      </c>
      <c r="XK18" s="176">
        <v>7312403.4000000004</v>
      </c>
      <c r="XL18" s="176">
        <v>9146379.1500000004</v>
      </c>
      <c r="XM18" s="176">
        <v>3415677.5</v>
      </c>
      <c r="XN18" s="176">
        <v>3647124.4</v>
      </c>
      <c r="XO18" s="176">
        <v>12111372.01</v>
      </c>
      <c r="XP18" s="176">
        <v>6460402.1600000001</v>
      </c>
      <c r="XQ18" s="176">
        <v>2346857.6</v>
      </c>
      <c r="XR18" s="176">
        <v>2542865.0499999998</v>
      </c>
      <c r="XS18" s="176">
        <v>3624546.3</v>
      </c>
      <c r="XT18" s="176">
        <v>2404411.5</v>
      </c>
      <c r="XU18" s="176">
        <v>1968292</v>
      </c>
      <c r="XV18" s="176">
        <v>1892589</v>
      </c>
      <c r="XW18" s="176">
        <v>3397230.5</v>
      </c>
      <c r="XX18" s="176">
        <v>2849112.43</v>
      </c>
      <c r="XY18" s="176">
        <v>2155760.7599999998</v>
      </c>
      <c r="XZ18" s="176">
        <v>3507776.66</v>
      </c>
      <c r="YA18" s="176">
        <v>1969075</v>
      </c>
      <c r="YB18" s="176">
        <v>2711789.29</v>
      </c>
      <c r="YC18" s="176">
        <v>88948689.239999995</v>
      </c>
      <c r="YD18" s="176">
        <v>4744831.96</v>
      </c>
      <c r="YE18" s="176">
        <v>10939701.189999999</v>
      </c>
      <c r="YF18" s="176">
        <v>2790192.2</v>
      </c>
      <c r="YG18" s="176">
        <v>20997420.600000001</v>
      </c>
      <c r="YH18" s="176">
        <v>4891858.71</v>
      </c>
      <c r="YI18" s="176">
        <v>7142171</v>
      </c>
      <c r="YJ18" s="176">
        <v>2665360.1</v>
      </c>
      <c r="YK18" s="176">
        <v>16770192.4</v>
      </c>
      <c r="YL18" s="176">
        <v>10851721.720000001</v>
      </c>
      <c r="YM18" s="176">
        <v>4421548.51</v>
      </c>
      <c r="YN18" s="176">
        <v>3264115.5</v>
      </c>
      <c r="YO18" s="176">
        <v>3117340.8</v>
      </c>
      <c r="YP18" s="176">
        <v>2669049.2999999998</v>
      </c>
      <c r="YQ18" s="176">
        <v>1907059.83</v>
      </c>
      <c r="YR18" s="176">
        <v>2575731.5</v>
      </c>
      <c r="YS18" s="176">
        <v>1884253.03</v>
      </c>
      <c r="YT18" s="176">
        <v>22787178.18</v>
      </c>
      <c r="YU18" s="176">
        <v>2297508</v>
      </c>
      <c r="YV18" s="176">
        <v>1219799</v>
      </c>
      <c r="YW18" s="176">
        <v>3414127.06</v>
      </c>
      <c r="YX18" s="176">
        <v>2808893.5</v>
      </c>
      <c r="YY18" s="176">
        <v>1302397.97</v>
      </c>
      <c r="YZ18" s="176">
        <v>2722044</v>
      </c>
      <c r="ZA18" s="176">
        <v>16854353.329999998</v>
      </c>
      <c r="ZB18" s="176">
        <v>1875914.81</v>
      </c>
      <c r="ZC18" s="176">
        <v>4004282.99</v>
      </c>
      <c r="ZD18" s="176">
        <v>3889690</v>
      </c>
      <c r="ZE18" s="176">
        <v>1992559</v>
      </c>
      <c r="ZF18" s="176">
        <v>4456372.2</v>
      </c>
      <c r="ZG18" s="176">
        <v>1290713</v>
      </c>
      <c r="ZH18" s="176">
        <v>1863754.27</v>
      </c>
      <c r="ZI18" s="176">
        <v>9655890</v>
      </c>
      <c r="ZJ18" s="176">
        <v>48308576.100000001</v>
      </c>
      <c r="ZK18" s="176">
        <v>2015613.6</v>
      </c>
      <c r="ZL18" s="176">
        <v>6368499.0599999996</v>
      </c>
      <c r="ZM18" s="176">
        <v>17680907.899999999</v>
      </c>
      <c r="ZN18" s="176">
        <v>12589309.800000001</v>
      </c>
      <c r="ZO18" s="176">
        <v>2964504</v>
      </c>
      <c r="ZP18" s="176">
        <v>4649398.9000000004</v>
      </c>
      <c r="ZQ18" s="176">
        <v>8534258.5</v>
      </c>
      <c r="ZR18" s="176">
        <v>6026244.71</v>
      </c>
      <c r="ZS18" s="176">
        <v>12734137.27</v>
      </c>
      <c r="ZT18" s="176">
        <v>1249800.28</v>
      </c>
      <c r="ZU18" s="176">
        <v>2517385.7999999998</v>
      </c>
      <c r="ZV18" s="176">
        <v>4057632.8</v>
      </c>
      <c r="ZW18" s="176">
        <v>5598925.5899999999</v>
      </c>
      <c r="ZX18" s="176">
        <v>2214900.2999999998</v>
      </c>
      <c r="ZY18" s="176">
        <v>2829667.58</v>
      </c>
      <c r="ZZ18" s="176">
        <v>2732824.58</v>
      </c>
      <c r="AAA18" s="176">
        <v>1710655.17</v>
      </c>
      <c r="AAB18" s="176">
        <v>3325976.1</v>
      </c>
      <c r="AAC18" s="176">
        <v>2094060.5</v>
      </c>
      <c r="AAD18" s="176">
        <v>2112599.2000000002</v>
      </c>
      <c r="AAE18" s="176">
        <v>1737200.37</v>
      </c>
      <c r="AAF18" s="176">
        <v>21858413.670000002</v>
      </c>
      <c r="AAG18" s="176">
        <v>2534791.7000000002</v>
      </c>
      <c r="AAH18" s="176">
        <v>4328611.54</v>
      </c>
      <c r="AAI18" s="176">
        <v>2259463</v>
      </c>
      <c r="AAJ18" s="176">
        <v>2443277</v>
      </c>
      <c r="AAK18" s="176">
        <v>5878376</v>
      </c>
      <c r="AAL18" s="176">
        <v>2500627.6</v>
      </c>
      <c r="AAM18" s="176">
        <v>135302452.71000001</v>
      </c>
      <c r="AAN18" s="176">
        <v>3861583.94</v>
      </c>
      <c r="AAO18" s="176">
        <v>2075030.1</v>
      </c>
      <c r="AAP18" s="176">
        <v>8525122.9199999999</v>
      </c>
      <c r="AAQ18" s="176">
        <v>4416732.3499999996</v>
      </c>
      <c r="AAR18" s="176">
        <v>3543916.81</v>
      </c>
      <c r="AAS18" s="176">
        <v>3758392.89</v>
      </c>
      <c r="AAT18" s="176">
        <v>7095923.7400000002</v>
      </c>
      <c r="AAU18" s="176">
        <v>12408317.539999999</v>
      </c>
      <c r="AAV18" s="176">
        <v>2412485.36</v>
      </c>
      <c r="AAW18" s="176">
        <v>3640859.37</v>
      </c>
      <c r="AAX18" s="176">
        <v>20306525.739999998</v>
      </c>
      <c r="AAY18" s="176">
        <v>14015136.6</v>
      </c>
      <c r="AAZ18" s="176">
        <v>1591954.35</v>
      </c>
      <c r="ABA18" s="176">
        <v>3162169.09</v>
      </c>
      <c r="ABB18" s="176">
        <v>2872901.52</v>
      </c>
      <c r="ABC18" s="176">
        <v>1502758.63</v>
      </c>
      <c r="ABD18" s="176">
        <v>2400166.7400000002</v>
      </c>
      <c r="ABE18" s="176">
        <v>2183220.9</v>
      </c>
      <c r="ABF18" s="176">
        <v>28342510.120000001</v>
      </c>
      <c r="ABG18" s="176">
        <v>19482700.399999999</v>
      </c>
      <c r="ABH18" s="176">
        <v>2392996.1800000002</v>
      </c>
      <c r="ABI18" s="176">
        <v>1547599.77</v>
      </c>
      <c r="ABJ18" s="176">
        <v>2147841.06</v>
      </c>
      <c r="ABK18" s="176">
        <v>1556661.52</v>
      </c>
      <c r="ABL18" s="176">
        <v>1185343.5</v>
      </c>
      <c r="ABM18" s="176">
        <v>25068438.550000001</v>
      </c>
      <c r="ABN18" s="176">
        <v>3704913.8</v>
      </c>
      <c r="ABO18" s="176">
        <v>2774006.58</v>
      </c>
      <c r="ABP18" s="176">
        <v>6765317.1699999999</v>
      </c>
      <c r="ABQ18" s="176">
        <v>6811387.8499999996</v>
      </c>
      <c r="ABR18" s="176">
        <v>2919343.6</v>
      </c>
      <c r="ABS18" s="176">
        <v>3077903.23</v>
      </c>
      <c r="ABT18" s="176">
        <v>5048084.5</v>
      </c>
      <c r="ABU18" s="176">
        <v>1037441.4</v>
      </c>
      <c r="ABV18" s="176">
        <v>40359704.200000003</v>
      </c>
      <c r="ABW18" s="176">
        <v>6219325.2999999998</v>
      </c>
      <c r="ABX18" s="176">
        <v>5657271.2199999997</v>
      </c>
      <c r="ABY18" s="176">
        <v>3651968</v>
      </c>
      <c r="ABZ18" s="176">
        <v>2160623.92</v>
      </c>
      <c r="ACA18" s="176">
        <v>7525392.2999999998</v>
      </c>
      <c r="ACB18" s="176">
        <v>1740863.5</v>
      </c>
      <c r="ACC18" s="176">
        <v>2605093.69</v>
      </c>
      <c r="ACD18" s="176">
        <v>1794543.45</v>
      </c>
      <c r="ACE18" s="176">
        <v>4712770.97</v>
      </c>
      <c r="ACF18" s="176">
        <v>1892946.2</v>
      </c>
      <c r="ACG18" s="176">
        <v>60296862.979999997</v>
      </c>
      <c r="ACH18" s="176">
        <v>3040413</v>
      </c>
      <c r="ACI18" s="176">
        <v>5786674.0599999996</v>
      </c>
      <c r="ACJ18" s="176">
        <v>5315240.21</v>
      </c>
      <c r="ACK18" s="176">
        <v>3355562</v>
      </c>
      <c r="ACL18" s="176">
        <v>5073339</v>
      </c>
      <c r="ACM18" s="176">
        <v>5082083</v>
      </c>
      <c r="ACN18" s="176">
        <v>13154448.26</v>
      </c>
      <c r="ACO18" s="176">
        <v>19425554.829999998</v>
      </c>
      <c r="ACP18" s="176">
        <v>3537589</v>
      </c>
      <c r="ACQ18" s="176">
        <v>6806448.4000000004</v>
      </c>
      <c r="ACR18" s="176">
        <v>6256688.7400000002</v>
      </c>
      <c r="ACS18" s="176">
        <v>5891256.7199999997</v>
      </c>
      <c r="ACT18" s="176">
        <v>14280873.66</v>
      </c>
      <c r="ACU18" s="176">
        <v>6213915</v>
      </c>
      <c r="ACV18" s="176">
        <v>4858418.42</v>
      </c>
      <c r="ACW18" s="176">
        <v>3969735</v>
      </c>
      <c r="ACX18" s="176">
        <v>2546525.14</v>
      </c>
      <c r="ACY18" s="176">
        <v>2892634.88</v>
      </c>
      <c r="ACZ18" s="176">
        <v>2479573</v>
      </c>
      <c r="ADA18" s="176">
        <v>2137639.89</v>
      </c>
      <c r="ADB18" s="176">
        <v>1184270.26</v>
      </c>
      <c r="ADC18" s="176">
        <v>2698631.5</v>
      </c>
      <c r="ADD18" s="176">
        <v>18828060.559999999</v>
      </c>
      <c r="ADE18" s="176">
        <v>11878393.49</v>
      </c>
      <c r="ADF18" s="176">
        <v>800539.5</v>
      </c>
      <c r="ADG18" s="176">
        <v>1783539.1</v>
      </c>
      <c r="ADH18" s="176">
        <v>4816275.45</v>
      </c>
      <c r="ADI18" s="176">
        <v>1027899</v>
      </c>
      <c r="ADJ18" s="176">
        <v>2397070.48</v>
      </c>
      <c r="ADK18" s="176">
        <v>2248806.12</v>
      </c>
      <c r="ADL18" s="176">
        <v>3602996</v>
      </c>
      <c r="ADM18" s="176">
        <v>93290353.640000001</v>
      </c>
      <c r="ADN18" s="176">
        <v>6974330</v>
      </c>
      <c r="ADO18" s="176">
        <v>7231185.0700000003</v>
      </c>
      <c r="ADP18" s="176">
        <v>17781459.530000001</v>
      </c>
      <c r="ADQ18" s="176">
        <v>1355369.04</v>
      </c>
      <c r="ADR18" s="176">
        <v>1709196.45</v>
      </c>
      <c r="ADS18" s="176">
        <v>3506768.41</v>
      </c>
      <c r="ADT18" s="176">
        <v>1292002</v>
      </c>
      <c r="ADU18" s="176">
        <v>91082377.159999996</v>
      </c>
      <c r="ADV18" s="176">
        <v>14041510.98</v>
      </c>
      <c r="ADW18" s="176">
        <v>8770007.2300000004</v>
      </c>
      <c r="ADX18" s="176">
        <v>2618334.52</v>
      </c>
      <c r="ADY18" s="176">
        <v>3704918.16</v>
      </c>
      <c r="ADZ18" s="176">
        <v>6104504.2199999997</v>
      </c>
      <c r="AEA18" s="176">
        <v>4047873</v>
      </c>
      <c r="AEB18" s="176">
        <v>3945593</v>
      </c>
      <c r="AEC18" s="176">
        <v>2605746.5</v>
      </c>
      <c r="AED18" s="176">
        <v>2353637.7200000002</v>
      </c>
      <c r="AEE18" s="176">
        <v>2985588.74</v>
      </c>
      <c r="AEF18" s="176">
        <v>8960360.8100000005</v>
      </c>
      <c r="AEG18" s="176">
        <v>2352911</v>
      </c>
      <c r="AEH18" s="176">
        <v>3933844.2</v>
      </c>
      <c r="AEI18" s="176">
        <v>4430755.68</v>
      </c>
      <c r="AEJ18" s="176">
        <v>3314226.77</v>
      </c>
      <c r="AEK18" s="176">
        <v>2135009.0499999998</v>
      </c>
      <c r="AEL18" s="176">
        <v>7485502</v>
      </c>
      <c r="AEM18" s="176">
        <v>1798691</v>
      </c>
      <c r="AEN18" s="176">
        <v>7896686.04</v>
      </c>
      <c r="AEO18" s="176">
        <v>59347164.740000002</v>
      </c>
      <c r="AEP18" s="176">
        <v>8811486.25</v>
      </c>
      <c r="AEQ18" s="176">
        <v>6387836.5999999996</v>
      </c>
      <c r="AER18" s="176">
        <v>5014653.25</v>
      </c>
      <c r="AES18" s="176">
        <v>3973097.25</v>
      </c>
      <c r="AET18" s="176">
        <v>12118061.460000001</v>
      </c>
      <c r="AEU18" s="176">
        <v>3377248.05</v>
      </c>
      <c r="AEV18" s="176">
        <v>5107649.5</v>
      </c>
      <c r="AEW18" s="176">
        <v>2532532.42</v>
      </c>
      <c r="AEX18" s="176">
        <v>2945910</v>
      </c>
      <c r="AEY18" s="176">
        <v>34245535.090000004</v>
      </c>
      <c r="AEZ18" s="176">
        <v>17066055.789999999</v>
      </c>
      <c r="AFA18" s="176">
        <v>10560899</v>
      </c>
      <c r="AFB18" s="176">
        <v>6054190.9000000004</v>
      </c>
      <c r="AFC18" s="176">
        <v>12775699.300000001</v>
      </c>
      <c r="AFD18" s="176">
        <v>8912283.5600000005</v>
      </c>
      <c r="AFE18" s="176">
        <v>4605653</v>
      </c>
      <c r="AFF18" s="176">
        <v>6231783</v>
      </c>
      <c r="AFG18" s="176">
        <v>3291487.32</v>
      </c>
      <c r="AFH18" s="176">
        <v>11275556.710000001</v>
      </c>
      <c r="AFI18" s="176">
        <v>5134566.2</v>
      </c>
      <c r="AFJ18" s="176">
        <v>4987711.3</v>
      </c>
      <c r="AFK18" s="176">
        <v>5203113</v>
      </c>
      <c r="AFL18" s="176">
        <v>57268639.539999999</v>
      </c>
      <c r="AFM18" s="176">
        <v>7024564.2999999998</v>
      </c>
      <c r="AFN18" s="176">
        <v>9047200.8000000007</v>
      </c>
      <c r="AFO18" s="176">
        <v>3296823</v>
      </c>
      <c r="AFP18" s="176">
        <v>5294792.5999999996</v>
      </c>
      <c r="AFQ18" s="176">
        <v>3018780.5</v>
      </c>
      <c r="AFR18" s="176">
        <v>2225414</v>
      </c>
      <c r="AFS18" s="176">
        <v>6700053.5</v>
      </c>
      <c r="AFT18" s="176">
        <v>6503716.7699999996</v>
      </c>
      <c r="AFU18" s="176">
        <v>2518309</v>
      </c>
      <c r="AFV18" s="176">
        <v>6849482.3200000003</v>
      </c>
      <c r="AFW18" s="176">
        <v>3139501.3</v>
      </c>
      <c r="AFX18" s="176">
        <v>37861545.920000002</v>
      </c>
      <c r="AFY18" s="176">
        <v>1905716.75</v>
      </c>
      <c r="AFZ18" s="176">
        <v>3052103.46</v>
      </c>
      <c r="AGA18" s="176">
        <v>2863947</v>
      </c>
      <c r="AGB18" s="176">
        <v>5012907.75</v>
      </c>
      <c r="AGC18" s="176">
        <v>4356605.18</v>
      </c>
      <c r="AGD18" s="176">
        <v>1535678.29</v>
      </c>
      <c r="AGE18" s="176">
        <v>2398466</v>
      </c>
      <c r="AGF18" s="176">
        <v>1528509</v>
      </c>
      <c r="AGG18" s="176">
        <v>2382852.73</v>
      </c>
      <c r="AGH18" s="176">
        <v>2352054.2999999998</v>
      </c>
      <c r="AGI18" s="176">
        <v>38972956.979999997</v>
      </c>
      <c r="AGJ18" s="176">
        <v>7020040.71</v>
      </c>
      <c r="AGK18" s="176">
        <v>3841432.58</v>
      </c>
      <c r="AGL18" s="176">
        <v>1376914.58</v>
      </c>
      <c r="AGM18" s="176">
        <v>9057990.25</v>
      </c>
      <c r="AGN18" s="176">
        <v>2937619.92</v>
      </c>
      <c r="AGO18" s="176">
        <v>2028270.92</v>
      </c>
      <c r="AGP18" s="176">
        <v>2289212.5499999998</v>
      </c>
      <c r="AGQ18" s="176">
        <v>104751867.73</v>
      </c>
      <c r="AGR18" s="176">
        <v>46772908</v>
      </c>
      <c r="AGS18" s="176">
        <v>1879275</v>
      </c>
      <c r="AGT18" s="176">
        <v>6177154.9199999999</v>
      </c>
      <c r="AGU18" s="176">
        <v>10301506.17</v>
      </c>
      <c r="AGV18" s="176">
        <v>5336020.5</v>
      </c>
      <c r="AGW18" s="176">
        <v>4221563.2</v>
      </c>
      <c r="AGX18" s="176">
        <v>4634846.53</v>
      </c>
      <c r="AGY18" s="176">
        <v>2140882.1</v>
      </c>
      <c r="AGZ18" s="176">
        <v>4123992.11</v>
      </c>
      <c r="AHA18" s="176">
        <v>5245525</v>
      </c>
      <c r="AHB18" s="176">
        <v>2193438.7000000002</v>
      </c>
      <c r="AHC18" s="176">
        <v>2348539.61</v>
      </c>
      <c r="AHD18" s="176">
        <v>2840077.99</v>
      </c>
      <c r="AHE18" s="176">
        <v>1994309.62</v>
      </c>
      <c r="AHF18" s="176">
        <v>2602453.11</v>
      </c>
      <c r="AHG18" s="176">
        <v>2098150.6</v>
      </c>
      <c r="AHH18" s="176">
        <v>13832394.35</v>
      </c>
      <c r="AHI18" s="176">
        <v>2791236</v>
      </c>
      <c r="AHJ18" s="176">
        <v>3680869.8</v>
      </c>
      <c r="AHK18" s="176">
        <v>4045580.53</v>
      </c>
      <c r="AHL18" s="176">
        <v>9472671.4700000007</v>
      </c>
      <c r="AHM18" s="176">
        <v>3039315.6</v>
      </c>
      <c r="AHN18" s="176">
        <v>3120507.25</v>
      </c>
      <c r="AHO18" s="176">
        <v>8079271167.6900043</v>
      </c>
    </row>
    <row r="19" spans="1:899" x14ac:dyDescent="0.2">
      <c r="A19" s="174" t="s">
        <v>25</v>
      </c>
      <c r="B19" s="175" t="s">
        <v>26</v>
      </c>
      <c r="C19" s="176">
        <v>496110554.92000002</v>
      </c>
      <c r="D19" s="176">
        <v>115589528.47</v>
      </c>
      <c r="E19" s="176">
        <v>29432538.380000003</v>
      </c>
      <c r="F19" s="176">
        <v>42864048.609999999</v>
      </c>
      <c r="G19" s="176">
        <v>53611506.780000001</v>
      </c>
      <c r="H19" s="176">
        <v>46425433.530000001</v>
      </c>
      <c r="I19" s="176">
        <v>22947684.449999999</v>
      </c>
      <c r="J19" s="176">
        <v>97223521.329999998</v>
      </c>
      <c r="K19" s="176">
        <v>47100542.600000001</v>
      </c>
      <c r="L19" s="176">
        <v>37381232.899999999</v>
      </c>
      <c r="M19" s="176">
        <v>104461705.43000001</v>
      </c>
      <c r="N19" s="176">
        <v>46715510.07</v>
      </c>
      <c r="O19" s="176">
        <v>80193502.700000003</v>
      </c>
      <c r="P19" s="176">
        <v>64796485.879999995</v>
      </c>
      <c r="Q19" s="176">
        <v>38173881.82</v>
      </c>
      <c r="R19" s="176">
        <v>21485532.649999999</v>
      </c>
      <c r="S19" s="176">
        <v>26064224.120000001</v>
      </c>
      <c r="T19" s="176">
        <v>52224248.289999999</v>
      </c>
      <c r="U19" s="176">
        <v>18719645.140000001</v>
      </c>
      <c r="V19" s="176">
        <v>28584707.229999997</v>
      </c>
      <c r="W19" s="176">
        <v>32311051.52</v>
      </c>
      <c r="X19" s="176">
        <v>29711985.699999999</v>
      </c>
      <c r="Y19" s="176">
        <v>25914709.670000002</v>
      </c>
      <c r="Z19" s="176">
        <v>13824940.23</v>
      </c>
      <c r="AA19" s="176">
        <v>598116893.13999999</v>
      </c>
      <c r="AB19" s="176">
        <v>51799766.340000004</v>
      </c>
      <c r="AC19" s="176">
        <v>79923619.159999982</v>
      </c>
      <c r="AD19" s="176">
        <v>31509870.629999999</v>
      </c>
      <c r="AE19" s="176">
        <v>83721959.520000011</v>
      </c>
      <c r="AF19" s="176">
        <v>45616488.259999998</v>
      </c>
      <c r="AG19" s="176">
        <v>67039485.939999998</v>
      </c>
      <c r="AH19" s="176">
        <v>47965979.889999993</v>
      </c>
      <c r="AI19" s="176">
        <v>46162581.029999994</v>
      </c>
      <c r="AJ19" s="176">
        <v>39373321.950000003</v>
      </c>
      <c r="AK19" s="176">
        <v>27766466.670000002</v>
      </c>
      <c r="AL19" s="176">
        <v>28379044.760000002</v>
      </c>
      <c r="AM19" s="176">
        <v>18617622.710000001</v>
      </c>
      <c r="AN19" s="176">
        <v>36310787.549999997</v>
      </c>
      <c r="AO19" s="176">
        <v>30365365.609999996</v>
      </c>
      <c r="AP19" s="176">
        <v>54445376.379999995</v>
      </c>
      <c r="AQ19" s="176">
        <v>42897239.359999999</v>
      </c>
      <c r="AR19" s="176">
        <v>5686359.1200000001</v>
      </c>
      <c r="AS19" s="176">
        <v>369668891.37999994</v>
      </c>
      <c r="AT19" s="176">
        <v>55497910.010000005</v>
      </c>
      <c r="AU19" s="176">
        <v>37371739.030000001</v>
      </c>
      <c r="AV19" s="176">
        <v>58420563.5</v>
      </c>
      <c r="AW19" s="176">
        <v>44456470.669999994</v>
      </c>
      <c r="AX19" s="176">
        <v>30983868.689999998</v>
      </c>
      <c r="AY19" s="176">
        <v>37001193.340000004</v>
      </c>
      <c r="AZ19" s="176">
        <v>55760280.120000005</v>
      </c>
      <c r="BA19" s="176">
        <v>130687114.65000002</v>
      </c>
      <c r="BB19" s="176">
        <v>26834190.960000001</v>
      </c>
      <c r="BC19" s="176">
        <v>42006353.260000005</v>
      </c>
      <c r="BD19" s="176">
        <v>65780887.010000005</v>
      </c>
      <c r="BE19" s="176">
        <v>23926236.43</v>
      </c>
      <c r="BF19" s="176">
        <v>19750288.390000001</v>
      </c>
      <c r="BG19" s="176">
        <v>23067699.450000003</v>
      </c>
      <c r="BH19" s="176">
        <v>347822303.11000001</v>
      </c>
      <c r="BI19" s="176">
        <v>21439916.129999999</v>
      </c>
      <c r="BJ19" s="176">
        <v>16934724.84</v>
      </c>
      <c r="BK19" s="176">
        <v>32007930</v>
      </c>
      <c r="BL19" s="176">
        <v>45026195.159999996</v>
      </c>
      <c r="BM19" s="176">
        <v>61724720.660000004</v>
      </c>
      <c r="BN19" s="176">
        <v>22989577.100000001</v>
      </c>
      <c r="BO19" s="176">
        <v>28418641.969999999</v>
      </c>
      <c r="BP19" s="176">
        <v>21833952.800000001</v>
      </c>
      <c r="BQ19" s="176">
        <v>24688286.129999999</v>
      </c>
      <c r="BR19" s="176">
        <v>12590382.25</v>
      </c>
      <c r="BS19" s="176">
        <v>15522503.23</v>
      </c>
      <c r="BT19" s="176">
        <v>92937721.959999993</v>
      </c>
      <c r="BU19" s="176">
        <v>13276679.07</v>
      </c>
      <c r="BV19" s="176">
        <v>13107830.32</v>
      </c>
      <c r="BW19" s="176">
        <v>301838953.59000003</v>
      </c>
      <c r="BX19" s="176">
        <v>183279386.62</v>
      </c>
      <c r="BY19" s="176">
        <v>45314494.840000004</v>
      </c>
      <c r="BZ19" s="176">
        <v>31907396.449999999</v>
      </c>
      <c r="CA19" s="176">
        <v>65539102.579999998</v>
      </c>
      <c r="CB19" s="176">
        <v>45773834.68</v>
      </c>
      <c r="CC19" s="176">
        <v>45451628.929999992</v>
      </c>
      <c r="CD19" s="176">
        <v>7178505</v>
      </c>
      <c r="CE19" s="176">
        <v>7018588.5499999998</v>
      </c>
      <c r="CF19" s="176">
        <v>603401255.28999984</v>
      </c>
      <c r="CG19" s="176">
        <v>43487127.099999994</v>
      </c>
      <c r="CH19" s="176">
        <v>79129480.650000006</v>
      </c>
      <c r="CI19" s="176">
        <v>35126624.299999997</v>
      </c>
      <c r="CJ19" s="176">
        <v>39630312.009999998</v>
      </c>
      <c r="CK19" s="176">
        <v>50866322.930000007</v>
      </c>
      <c r="CL19" s="176">
        <v>36396465.380000003</v>
      </c>
      <c r="CM19" s="176">
        <v>58249122.700000003</v>
      </c>
      <c r="CN19" s="176">
        <v>22505074.52</v>
      </c>
      <c r="CO19" s="176">
        <v>41958481.93</v>
      </c>
      <c r="CP19" s="176">
        <v>29273530.699999999</v>
      </c>
      <c r="CQ19" s="176">
        <v>58495400.249999993</v>
      </c>
      <c r="CR19" s="176">
        <v>30932352.640000001</v>
      </c>
      <c r="CS19" s="176">
        <v>304429900.68999994</v>
      </c>
      <c r="CT19" s="176">
        <v>34806710</v>
      </c>
      <c r="CU19" s="176">
        <v>43231349.359999999</v>
      </c>
      <c r="CV19" s="176">
        <v>55477991.000000007</v>
      </c>
      <c r="CW19" s="176">
        <v>29847410.109999999</v>
      </c>
      <c r="CX19" s="176">
        <v>54736036.660000004</v>
      </c>
      <c r="CY19" s="176">
        <v>37870056.339999996</v>
      </c>
      <c r="CZ19" s="176">
        <v>14721652.68</v>
      </c>
      <c r="DA19" s="176">
        <v>314892895.85000002</v>
      </c>
      <c r="DB19" s="176">
        <v>50138832.649999999</v>
      </c>
      <c r="DC19" s="176">
        <v>98700915.980000004</v>
      </c>
      <c r="DD19" s="176">
        <v>98683541.75999999</v>
      </c>
      <c r="DE19" s="176">
        <v>36083044.900000006</v>
      </c>
      <c r="DF19" s="176">
        <v>54766852.669999994</v>
      </c>
      <c r="DG19" s="176">
        <v>48595263.109999999</v>
      </c>
      <c r="DH19" s="176">
        <v>14642810.140000001</v>
      </c>
      <c r="DI19" s="176">
        <v>28377004.370000001</v>
      </c>
      <c r="DJ19" s="176">
        <v>29869951.469999999</v>
      </c>
      <c r="DK19" s="176">
        <v>74157513.220000014</v>
      </c>
      <c r="DL19" s="176">
        <v>219266821.47000003</v>
      </c>
      <c r="DM19" s="176">
        <v>223106389.22</v>
      </c>
      <c r="DN19" s="176">
        <v>43834302.18</v>
      </c>
      <c r="DO19" s="176">
        <v>30653113.359999999</v>
      </c>
      <c r="DP19" s="176">
        <v>58603449.980000004</v>
      </c>
      <c r="DQ19" s="176">
        <v>37731735.969999999</v>
      </c>
      <c r="DR19" s="176">
        <v>34938708.060000002</v>
      </c>
      <c r="DS19" s="176">
        <v>35336660.329999998</v>
      </c>
      <c r="DT19" s="176">
        <v>13283370.760000002</v>
      </c>
      <c r="DU19" s="176">
        <v>710371769.64999974</v>
      </c>
      <c r="DV19" s="176">
        <v>35708086.890000001</v>
      </c>
      <c r="DW19" s="176">
        <v>53226058.310000002</v>
      </c>
      <c r="DX19" s="176">
        <v>50430965.459999993</v>
      </c>
      <c r="DY19" s="176">
        <v>54225004.409999989</v>
      </c>
      <c r="DZ19" s="176">
        <v>46062866.229999997</v>
      </c>
      <c r="EA19" s="176">
        <v>69844523.24000001</v>
      </c>
      <c r="EB19" s="176">
        <v>42720260.730000004</v>
      </c>
      <c r="EC19" s="176">
        <v>59674288.5</v>
      </c>
      <c r="ED19" s="176">
        <v>227338534.32000002</v>
      </c>
      <c r="EE19" s="176">
        <v>194244554.44</v>
      </c>
      <c r="EF19" s="176">
        <v>42844379.82</v>
      </c>
      <c r="EG19" s="176">
        <v>40795229.609999999</v>
      </c>
      <c r="EH19" s="176">
        <v>46644447.870000005</v>
      </c>
      <c r="EI19" s="176">
        <v>55739974.56000001</v>
      </c>
      <c r="EJ19" s="176">
        <v>83983224.489999995</v>
      </c>
      <c r="EK19" s="176">
        <v>30558435.84</v>
      </c>
      <c r="EL19" s="176">
        <v>34682645.769999996</v>
      </c>
      <c r="EM19" s="176">
        <v>468718029.77000004</v>
      </c>
      <c r="EN19" s="176">
        <v>36469908.93</v>
      </c>
      <c r="EO19" s="176">
        <v>37831970.840000004</v>
      </c>
      <c r="EP19" s="176">
        <v>32597453.870000001</v>
      </c>
      <c r="EQ19" s="176">
        <v>18702693.059999999</v>
      </c>
      <c r="ER19" s="176">
        <v>20007517.48</v>
      </c>
      <c r="ES19" s="176">
        <v>47057019.940000005</v>
      </c>
      <c r="ET19" s="176">
        <v>43079002.960000001</v>
      </c>
      <c r="EU19" s="176">
        <v>29938277</v>
      </c>
      <c r="EV19" s="176">
        <v>301814061.31</v>
      </c>
      <c r="EW19" s="176">
        <v>21644324.939999998</v>
      </c>
      <c r="EX19" s="176">
        <v>30597979.040000003</v>
      </c>
      <c r="EY19" s="176">
        <v>43406361.940000005</v>
      </c>
      <c r="EZ19" s="176">
        <v>58414048.930000007</v>
      </c>
      <c r="FA19" s="176">
        <v>46203027.619999997</v>
      </c>
      <c r="FB19" s="176">
        <v>53221056.020000003</v>
      </c>
      <c r="FC19" s="176">
        <v>27603639.680000003</v>
      </c>
      <c r="FD19" s="176">
        <v>23969521.079999998</v>
      </c>
      <c r="FE19" s="176">
        <v>18842306.129999999</v>
      </c>
      <c r="FF19" s="176">
        <v>17082349.670000002</v>
      </c>
      <c r="FG19" s="176">
        <v>8597435.1600000001</v>
      </c>
      <c r="FH19" s="176">
        <v>253032641.66999999</v>
      </c>
      <c r="FI19" s="176">
        <v>32339708</v>
      </c>
      <c r="FJ19" s="176">
        <v>39604938.43</v>
      </c>
      <c r="FK19" s="176">
        <v>38830805.82</v>
      </c>
      <c r="FL19" s="176">
        <v>53495507.409999996</v>
      </c>
      <c r="FM19" s="176">
        <v>45481732.229999997</v>
      </c>
      <c r="FN19" s="176">
        <v>10758130.26</v>
      </c>
      <c r="FO19" s="176">
        <v>4032294.44</v>
      </c>
      <c r="FP19" s="176">
        <v>556604001.94000006</v>
      </c>
      <c r="FQ19" s="176">
        <v>34194472.799999997</v>
      </c>
      <c r="FR19" s="176">
        <v>51001339.779999994</v>
      </c>
      <c r="FS19" s="176">
        <v>39214669.779999994</v>
      </c>
      <c r="FT19" s="176">
        <v>61228568.419999994</v>
      </c>
      <c r="FU19" s="176">
        <v>34125752.899999999</v>
      </c>
      <c r="FV19" s="176">
        <v>71861012.099999994</v>
      </c>
      <c r="FW19" s="176">
        <v>46297995.890000001</v>
      </c>
      <c r="FX19" s="176">
        <v>45027586.269999996</v>
      </c>
      <c r="FY19" s="176">
        <v>37998583.960000001</v>
      </c>
      <c r="FZ19" s="176">
        <v>69256958.019999996</v>
      </c>
      <c r="GA19" s="176">
        <v>38595065.140000001</v>
      </c>
      <c r="GB19" s="176">
        <v>22867134.739999998</v>
      </c>
      <c r="GC19" s="176">
        <v>5697040.4100000001</v>
      </c>
      <c r="GD19" s="176">
        <v>312224838.49000001</v>
      </c>
      <c r="GE19" s="176">
        <v>30700598.739999998</v>
      </c>
      <c r="GF19" s="176">
        <v>37206499.420000002</v>
      </c>
      <c r="GG19" s="176">
        <v>62536456.839999996</v>
      </c>
      <c r="GH19" s="176">
        <v>43219980.170000002</v>
      </c>
      <c r="GI19" s="176">
        <v>32639661.479999997</v>
      </c>
      <c r="GJ19" s="176">
        <v>37400046.950000003</v>
      </c>
      <c r="GK19" s="176">
        <v>83181269.840000004</v>
      </c>
      <c r="GL19" s="176">
        <v>29999636.609999999</v>
      </c>
      <c r="GM19" s="176">
        <v>8333965.5700000003</v>
      </c>
      <c r="GN19" s="176">
        <v>7778548.1500000004</v>
      </c>
      <c r="GO19" s="176">
        <v>7248339</v>
      </c>
      <c r="GP19" s="176">
        <v>240479275.47</v>
      </c>
      <c r="GQ19" s="176">
        <v>54930110.539999999</v>
      </c>
      <c r="GR19" s="176">
        <v>35573609.509999998</v>
      </c>
      <c r="GS19" s="176">
        <v>49734510.009999998</v>
      </c>
      <c r="GT19" s="176">
        <v>19086332.600000001</v>
      </c>
      <c r="GU19" s="176">
        <v>37479329.989999995</v>
      </c>
      <c r="GV19" s="176">
        <v>39950115.710000008</v>
      </c>
      <c r="GW19" s="176">
        <v>23227760.649999999</v>
      </c>
      <c r="GX19" s="176">
        <v>266628097.62000003</v>
      </c>
      <c r="GY19" s="176">
        <v>30429874</v>
      </c>
      <c r="GZ19" s="176">
        <v>63675589.119999997</v>
      </c>
      <c r="HA19" s="176">
        <v>47699845.620000005</v>
      </c>
      <c r="HB19" s="176">
        <v>423442794.95999998</v>
      </c>
      <c r="HC19" s="176">
        <v>61535010.239999995</v>
      </c>
      <c r="HD19" s="176">
        <v>64574721.990000002</v>
      </c>
      <c r="HE19" s="176">
        <v>82194841.849999994</v>
      </c>
      <c r="HF19" s="176">
        <v>52534747.989999995</v>
      </c>
      <c r="HG19" s="176">
        <v>73496304.280000001</v>
      </c>
      <c r="HH19" s="176">
        <v>14196997.74</v>
      </c>
      <c r="HI19" s="176">
        <v>292505234.26999998</v>
      </c>
      <c r="HJ19" s="176">
        <v>47734148.129999995</v>
      </c>
      <c r="HK19" s="176">
        <v>61691837.370000005</v>
      </c>
      <c r="HL19" s="176">
        <v>50270986.769999996</v>
      </c>
      <c r="HM19" s="176">
        <v>35741104.060000002</v>
      </c>
      <c r="HN19" s="176">
        <v>37034514.129999995</v>
      </c>
      <c r="HO19" s="176">
        <v>49802440.219999999</v>
      </c>
      <c r="HP19" s="176">
        <v>25284031.289999999</v>
      </c>
      <c r="HQ19" s="176">
        <v>378172488.22000003</v>
      </c>
      <c r="HR19" s="176">
        <v>153565596.69</v>
      </c>
      <c r="HS19" s="176">
        <v>44586441</v>
      </c>
      <c r="HT19" s="176">
        <v>35506170.210000001</v>
      </c>
      <c r="HU19" s="176">
        <v>33801100.810000002</v>
      </c>
      <c r="HV19" s="176">
        <v>34765636.289999999</v>
      </c>
      <c r="HW19" s="176">
        <v>66632121.770000003</v>
      </c>
      <c r="HX19" s="176">
        <v>26671218.869999997</v>
      </c>
      <c r="HY19" s="176">
        <v>31254153.039999999</v>
      </c>
      <c r="HZ19" s="176">
        <v>29490005.609999999</v>
      </c>
      <c r="IA19" s="176">
        <v>33435958.48</v>
      </c>
      <c r="IB19" s="176">
        <v>39087141.329999998</v>
      </c>
      <c r="IC19" s="176">
        <v>19756841.289999999</v>
      </c>
      <c r="ID19" s="176">
        <v>34893262.75</v>
      </c>
      <c r="IE19" s="176">
        <v>19629423.199999999</v>
      </c>
      <c r="IF19" s="176">
        <v>24192480.75</v>
      </c>
      <c r="IG19" s="176">
        <v>306021784.28000003</v>
      </c>
      <c r="IH19" s="176">
        <v>158351694.79000002</v>
      </c>
      <c r="II19" s="176">
        <v>49558249.480000004</v>
      </c>
      <c r="IJ19" s="176">
        <v>67347043.719999999</v>
      </c>
      <c r="IK19" s="176">
        <v>81508511.25</v>
      </c>
      <c r="IL19" s="176">
        <v>42960874.190000005</v>
      </c>
      <c r="IM19" s="176">
        <v>32209811.469999999</v>
      </c>
      <c r="IN19" s="176">
        <v>22644274.669999998</v>
      </c>
      <c r="IO19" s="176">
        <v>24087421.810000002</v>
      </c>
      <c r="IP19" s="176">
        <v>25068147.739999998</v>
      </c>
      <c r="IQ19" s="176">
        <v>29248119.170000002</v>
      </c>
      <c r="IR19" s="176">
        <v>507952414.75999999</v>
      </c>
      <c r="IS19" s="176">
        <v>250633359.78</v>
      </c>
      <c r="IT19" s="176">
        <v>66117202.539999999</v>
      </c>
      <c r="IU19" s="176">
        <v>45794554.019999996</v>
      </c>
      <c r="IV19" s="176">
        <v>32166986.27</v>
      </c>
      <c r="IW19" s="176">
        <v>23780640</v>
      </c>
      <c r="IX19" s="176">
        <v>36890630.330000006</v>
      </c>
      <c r="IY19" s="176">
        <v>22697897.129999999</v>
      </c>
      <c r="IZ19" s="176">
        <v>28162197.329999998</v>
      </c>
      <c r="JA19" s="176">
        <v>39960669.140000001</v>
      </c>
      <c r="JB19" s="176">
        <v>32149918.23</v>
      </c>
      <c r="JC19" s="176">
        <v>27501018.07</v>
      </c>
      <c r="JD19" s="176">
        <v>230441601.29999998</v>
      </c>
      <c r="JE19" s="176">
        <v>174764466.04000002</v>
      </c>
      <c r="JF19" s="176">
        <v>40201341.350000001</v>
      </c>
      <c r="JG19" s="176">
        <v>33248565.060000002</v>
      </c>
      <c r="JH19" s="176">
        <v>28129529.359999999</v>
      </c>
      <c r="JI19" s="176">
        <v>37785612.030000001</v>
      </c>
      <c r="JJ19" s="176">
        <v>243311667.47</v>
      </c>
      <c r="JK19" s="176">
        <v>26619808.390000001</v>
      </c>
      <c r="JL19" s="176">
        <v>39825042</v>
      </c>
      <c r="JM19" s="176">
        <v>46725005.009999998</v>
      </c>
      <c r="JN19" s="176">
        <v>37828537</v>
      </c>
      <c r="JO19" s="176">
        <v>68478797.310000002</v>
      </c>
      <c r="JP19" s="176">
        <v>28128999.02</v>
      </c>
      <c r="JQ19" s="176">
        <v>343397828.25999993</v>
      </c>
      <c r="JR19" s="176">
        <v>40900988.149999999</v>
      </c>
      <c r="JS19" s="176">
        <v>32543897.510000002</v>
      </c>
      <c r="JT19" s="176">
        <v>54502306.390000001</v>
      </c>
      <c r="JU19" s="176">
        <v>61209238.450000003</v>
      </c>
      <c r="JV19" s="176">
        <v>44573832.719999999</v>
      </c>
      <c r="JW19" s="176">
        <v>35167537.649999999</v>
      </c>
      <c r="JX19" s="176">
        <v>28055200</v>
      </c>
      <c r="JY19" s="176">
        <v>298981224.30000001</v>
      </c>
      <c r="JZ19" s="176">
        <v>177664612.09</v>
      </c>
      <c r="KA19" s="176">
        <v>35691634.840000004</v>
      </c>
      <c r="KB19" s="176">
        <v>21263748.880000003</v>
      </c>
      <c r="KC19" s="176">
        <v>52890190.230000004</v>
      </c>
      <c r="KD19" s="176">
        <v>19039225.070000004</v>
      </c>
      <c r="KE19" s="176">
        <v>90172994.829999998</v>
      </c>
      <c r="KF19" s="176">
        <v>46694982.169999994</v>
      </c>
      <c r="KG19" s="176">
        <v>26504079.68</v>
      </c>
      <c r="KH19" s="176">
        <v>50329161.660000004</v>
      </c>
      <c r="KI19" s="176">
        <v>31454942.75</v>
      </c>
      <c r="KJ19" s="176">
        <v>33575806.579999998</v>
      </c>
      <c r="KK19" s="176">
        <v>22725115.309999999</v>
      </c>
      <c r="KL19" s="176">
        <v>12600465.32</v>
      </c>
      <c r="KM19" s="176">
        <v>23613105.650000002</v>
      </c>
      <c r="KN19" s="176">
        <v>499410568.16000003</v>
      </c>
      <c r="KO19" s="176">
        <v>61550622.359999992</v>
      </c>
      <c r="KP19" s="176">
        <v>41697883.609999992</v>
      </c>
      <c r="KQ19" s="176">
        <v>56206077.529999994</v>
      </c>
      <c r="KR19" s="176">
        <v>39542398.32</v>
      </c>
      <c r="KS19" s="176">
        <v>38995972.879999995</v>
      </c>
      <c r="KT19" s="176">
        <v>77400507.170000002</v>
      </c>
      <c r="KU19" s="176">
        <v>31673745.650000002</v>
      </c>
      <c r="KV19" s="176">
        <v>34856983.579999998</v>
      </c>
      <c r="KW19" s="176">
        <v>180600263.61999997</v>
      </c>
      <c r="KX19" s="176">
        <v>35409636.299999997</v>
      </c>
      <c r="KY19" s="176">
        <v>46159037.949999996</v>
      </c>
      <c r="KZ19" s="176">
        <v>70998446.260000005</v>
      </c>
      <c r="LA19" s="176">
        <v>32467831.509999998</v>
      </c>
      <c r="LB19" s="176">
        <v>39459330.590000004</v>
      </c>
      <c r="LC19" s="176">
        <v>168102700</v>
      </c>
      <c r="LD19" s="176">
        <v>52204301.559999995</v>
      </c>
      <c r="LE19" s="176">
        <v>546192697.83999991</v>
      </c>
      <c r="LF19" s="176">
        <v>163622807.86000001</v>
      </c>
      <c r="LG19" s="176">
        <v>236206892.00999999</v>
      </c>
      <c r="LH19" s="176">
        <v>191426829.72</v>
      </c>
      <c r="LI19" s="176">
        <v>40885169.549999997</v>
      </c>
      <c r="LJ19" s="176">
        <v>45645683.420000002</v>
      </c>
      <c r="LK19" s="176">
        <v>34578340.419999994</v>
      </c>
      <c r="LL19" s="176">
        <v>54288555.490000002</v>
      </c>
      <c r="LM19" s="176">
        <v>34666588.119999997</v>
      </c>
      <c r="LN19" s="176">
        <v>52348227.369999997</v>
      </c>
      <c r="LO19" s="176">
        <v>9150980.4000000004</v>
      </c>
      <c r="LP19" s="176">
        <v>246762117.58999997</v>
      </c>
      <c r="LQ19" s="176">
        <v>80866413.539999992</v>
      </c>
      <c r="LR19" s="176">
        <v>43849642.259999998</v>
      </c>
      <c r="LS19" s="176">
        <v>412357281.57999998</v>
      </c>
      <c r="LT19" s="176">
        <v>148263638.44</v>
      </c>
      <c r="LU19" s="176">
        <v>423190573.61000007</v>
      </c>
      <c r="LV19" s="176">
        <v>173047348.22000003</v>
      </c>
      <c r="LW19" s="176">
        <v>65973116.890000001</v>
      </c>
      <c r="LX19" s="176">
        <v>56576041.400000006</v>
      </c>
      <c r="LY19" s="176">
        <v>59913163.839999996</v>
      </c>
      <c r="LZ19" s="176">
        <v>52933914.030000001</v>
      </c>
      <c r="MA19" s="176">
        <v>51543526.119999997</v>
      </c>
      <c r="MB19" s="176">
        <v>51825980.629999995</v>
      </c>
      <c r="MC19" s="176">
        <v>90668680.340000004</v>
      </c>
      <c r="MD19" s="176">
        <v>31980690.199999996</v>
      </c>
      <c r="ME19" s="176">
        <v>510161059.17999995</v>
      </c>
      <c r="MF19" s="176">
        <v>38751781.310000002</v>
      </c>
      <c r="MG19" s="176">
        <v>25705739.32</v>
      </c>
      <c r="MH19" s="176">
        <v>24286695.32</v>
      </c>
      <c r="MI19" s="176">
        <v>23655710.969999999</v>
      </c>
      <c r="MJ19" s="176">
        <v>42707235</v>
      </c>
      <c r="MK19" s="176">
        <v>29405588.770000003</v>
      </c>
      <c r="ML19" s="176">
        <v>34235564.530000001</v>
      </c>
      <c r="MM19" s="176">
        <v>45014829.380000003</v>
      </c>
      <c r="MN19" s="176">
        <v>21703969.84</v>
      </c>
      <c r="MO19" s="176">
        <v>27484119.329999998</v>
      </c>
      <c r="MP19" s="176">
        <v>28198049.68</v>
      </c>
      <c r="MQ19" s="176">
        <v>384316915.00999999</v>
      </c>
      <c r="MR19" s="176">
        <v>28409664.23</v>
      </c>
      <c r="MS19" s="176">
        <v>40701047.93</v>
      </c>
      <c r="MT19" s="176">
        <v>60551383.329999991</v>
      </c>
      <c r="MU19" s="176">
        <v>59110350</v>
      </c>
      <c r="MV19" s="176">
        <v>41082706.509999998</v>
      </c>
      <c r="MW19" s="176">
        <v>69865226.359999999</v>
      </c>
      <c r="MX19" s="176">
        <v>62795116.500000007</v>
      </c>
      <c r="MY19" s="176">
        <v>38522726.450000003</v>
      </c>
      <c r="MZ19" s="176">
        <v>19894576.990000002</v>
      </c>
      <c r="NA19" s="176">
        <v>7628595.1899999995</v>
      </c>
      <c r="NB19" s="176">
        <v>582813051.78999996</v>
      </c>
      <c r="NC19" s="176">
        <v>73446708</v>
      </c>
      <c r="ND19" s="176">
        <v>29523837.420000002</v>
      </c>
      <c r="NE19" s="176">
        <v>150678337.97999999</v>
      </c>
      <c r="NF19" s="176">
        <v>28091683.600000001</v>
      </c>
      <c r="NG19" s="176">
        <v>60795298.369999997</v>
      </c>
      <c r="NH19" s="176">
        <v>113685462.64000002</v>
      </c>
      <c r="NI19" s="176">
        <v>99537528.670000002</v>
      </c>
      <c r="NJ19" s="176">
        <v>15165622.380000001</v>
      </c>
      <c r="NK19" s="176">
        <v>58146668.350000001</v>
      </c>
      <c r="NL19" s="176">
        <v>41050717.82</v>
      </c>
      <c r="NM19" s="176">
        <v>12319530</v>
      </c>
      <c r="NN19" s="176">
        <v>242623007.91999999</v>
      </c>
      <c r="NO19" s="176">
        <v>36437149.359999999</v>
      </c>
      <c r="NP19" s="176">
        <v>34269850.340000004</v>
      </c>
      <c r="NQ19" s="176">
        <v>31063396.210000001</v>
      </c>
      <c r="NR19" s="176">
        <v>32408066.100000001</v>
      </c>
      <c r="NS19" s="176">
        <v>10752919.039999999</v>
      </c>
      <c r="NT19" s="176">
        <v>17424706.329999998</v>
      </c>
      <c r="NU19" s="176">
        <v>346340124.22999996</v>
      </c>
      <c r="NV19" s="176">
        <v>117786428.92</v>
      </c>
      <c r="NW19" s="176">
        <v>36236439.149999999</v>
      </c>
      <c r="NX19" s="176">
        <v>29323566.23</v>
      </c>
      <c r="NY19" s="176">
        <v>41238650.210000001</v>
      </c>
      <c r="NZ19" s="176">
        <v>53776761.559999995</v>
      </c>
      <c r="OA19" s="176">
        <v>28773888.220000003</v>
      </c>
      <c r="OB19" s="176">
        <v>388754994.56</v>
      </c>
      <c r="OC19" s="176">
        <v>113998481.64999999</v>
      </c>
      <c r="OD19" s="176">
        <v>58407607.200000003</v>
      </c>
      <c r="OE19" s="176">
        <v>114903345.05000003</v>
      </c>
      <c r="OF19" s="176">
        <v>31420202.100000001</v>
      </c>
      <c r="OG19" s="176">
        <v>55460609.039999999</v>
      </c>
      <c r="OH19" s="176">
        <v>37323025.579999998</v>
      </c>
      <c r="OI19" s="176">
        <v>18577303.079999998</v>
      </c>
      <c r="OJ19" s="176">
        <v>14393987.300000001</v>
      </c>
      <c r="OK19" s="176">
        <v>327995145.05000001</v>
      </c>
      <c r="OL19" s="176">
        <v>87084618.88000001</v>
      </c>
      <c r="OM19" s="176">
        <v>95785026.909999996</v>
      </c>
      <c r="ON19" s="176">
        <v>53426547.079999998</v>
      </c>
      <c r="OO19" s="176">
        <v>43212579.089999996</v>
      </c>
      <c r="OP19" s="176">
        <v>12257505.279999999</v>
      </c>
      <c r="OQ19" s="176">
        <v>180068306.69999999</v>
      </c>
      <c r="OR19" s="176">
        <v>29918833.859999999</v>
      </c>
      <c r="OS19" s="176">
        <v>27866238.390000001</v>
      </c>
      <c r="OT19" s="176">
        <v>46645814.609999999</v>
      </c>
      <c r="OU19" s="176">
        <v>47791139.910000004</v>
      </c>
      <c r="OV19" s="176">
        <v>82530212.060000002</v>
      </c>
      <c r="OW19" s="176">
        <v>28887428.399999999</v>
      </c>
      <c r="OX19" s="176">
        <v>10459778.93</v>
      </c>
      <c r="OY19" s="176">
        <v>10114302.810000001</v>
      </c>
      <c r="OZ19" s="176">
        <v>325184483.64999998</v>
      </c>
      <c r="PA19" s="176">
        <v>22040279.09</v>
      </c>
      <c r="PB19" s="176">
        <v>74044509.86999999</v>
      </c>
      <c r="PC19" s="176">
        <v>26355677.420000002</v>
      </c>
      <c r="PD19" s="176">
        <v>44736938.109999999</v>
      </c>
      <c r="PE19" s="176">
        <v>83103490</v>
      </c>
      <c r="PF19" s="176">
        <v>27736978.23</v>
      </c>
      <c r="PG19" s="176">
        <v>28256865.510000002</v>
      </c>
      <c r="PH19" s="176">
        <v>30976389.719999999</v>
      </c>
      <c r="PI19" s="176">
        <v>27305659.449999999</v>
      </c>
      <c r="PJ19" s="176">
        <v>34192402.590000004</v>
      </c>
      <c r="PK19" s="176">
        <v>45820137.049999997</v>
      </c>
      <c r="PL19" s="176">
        <v>28636147.469999999</v>
      </c>
      <c r="PM19" s="176">
        <v>86099357.660000011</v>
      </c>
      <c r="PN19" s="176">
        <v>6902104.9100000001</v>
      </c>
      <c r="PO19" s="176">
        <v>8969856.4800000004</v>
      </c>
      <c r="PP19" s="176">
        <v>7246088.3300000001</v>
      </c>
      <c r="PQ19" s="176">
        <v>6509934.9900000002</v>
      </c>
      <c r="PR19" s="176">
        <v>713647592.78000009</v>
      </c>
      <c r="PS19" s="176">
        <v>35471097.759999998</v>
      </c>
      <c r="PT19" s="176">
        <v>49256385.420000002</v>
      </c>
      <c r="PU19" s="176">
        <v>58505341.239999995</v>
      </c>
      <c r="PV19" s="176">
        <v>118794643.2</v>
      </c>
      <c r="PW19" s="176">
        <v>43493919.07</v>
      </c>
      <c r="PX19" s="176">
        <v>92273545.579999998</v>
      </c>
      <c r="PY19" s="176">
        <v>42478271.07</v>
      </c>
      <c r="PZ19" s="176">
        <v>86270209.989999995</v>
      </c>
      <c r="QA19" s="176">
        <v>26444459.489999998</v>
      </c>
      <c r="QB19" s="176">
        <v>80500101.780000001</v>
      </c>
      <c r="QC19" s="176">
        <v>27123936.670000002</v>
      </c>
      <c r="QD19" s="176">
        <v>31678150.969999999</v>
      </c>
      <c r="QE19" s="176">
        <v>44501648.839999996</v>
      </c>
      <c r="QF19" s="176">
        <v>60191812.310000002</v>
      </c>
      <c r="QG19" s="176">
        <v>63198253</v>
      </c>
      <c r="QH19" s="176">
        <v>40255056.100000001</v>
      </c>
      <c r="QI19" s="176">
        <v>33095865.84</v>
      </c>
      <c r="QJ19" s="176">
        <v>28083257.199999999</v>
      </c>
      <c r="QK19" s="176">
        <v>70427849.359999999</v>
      </c>
      <c r="QL19" s="176">
        <v>73580593.239999995</v>
      </c>
      <c r="QM19" s="176">
        <v>27626683.120000001</v>
      </c>
      <c r="QN19" s="176">
        <v>5639769.3999999994</v>
      </c>
      <c r="QO19" s="176">
        <v>4651687.8900000006</v>
      </c>
      <c r="QP19" s="176">
        <v>4812850</v>
      </c>
      <c r="QQ19" s="176">
        <v>4269142.3</v>
      </c>
      <c r="QR19" s="176">
        <v>381363563.50000006</v>
      </c>
      <c r="QS19" s="176">
        <v>27923401.670000002</v>
      </c>
      <c r="QT19" s="176">
        <v>76302714.670000002</v>
      </c>
      <c r="QU19" s="176">
        <v>50736138.379999995</v>
      </c>
      <c r="QV19" s="176">
        <v>45887470</v>
      </c>
      <c r="QW19" s="176">
        <v>64593480.969999999</v>
      </c>
      <c r="QX19" s="176">
        <v>31050290</v>
      </c>
      <c r="QY19" s="176">
        <v>61653260</v>
      </c>
      <c r="QZ19" s="176">
        <v>70026810</v>
      </c>
      <c r="RA19" s="176">
        <v>28513550</v>
      </c>
      <c r="RB19" s="176">
        <v>23009772.670000002</v>
      </c>
      <c r="RC19" s="176">
        <v>8224430</v>
      </c>
      <c r="RD19" s="176">
        <v>6319287.7400000002</v>
      </c>
      <c r="RE19" s="176">
        <v>447387996.5</v>
      </c>
      <c r="RF19" s="176">
        <v>58884727.829999998</v>
      </c>
      <c r="RG19" s="176">
        <v>32840829.149999999</v>
      </c>
      <c r="RH19" s="176">
        <v>45091100.979999997</v>
      </c>
      <c r="RI19" s="176">
        <v>42656477.359999999</v>
      </c>
      <c r="RJ19" s="176">
        <v>47202575.75999999</v>
      </c>
      <c r="RK19" s="176">
        <v>69086342.910000011</v>
      </c>
      <c r="RL19" s="176">
        <v>33516122.360000003</v>
      </c>
      <c r="RM19" s="176">
        <v>39506151.639999993</v>
      </c>
      <c r="RN19" s="176">
        <v>66554610</v>
      </c>
      <c r="RO19" s="176">
        <v>75328485.11999999</v>
      </c>
      <c r="RP19" s="176">
        <v>31709489.939999998</v>
      </c>
      <c r="RQ19" s="176">
        <v>21186848.060000002</v>
      </c>
      <c r="RR19" s="176">
        <v>40992879.700000003</v>
      </c>
      <c r="RS19" s="176">
        <v>22136651.220000003</v>
      </c>
      <c r="RT19" s="176">
        <v>32901849.68</v>
      </c>
      <c r="RU19" s="176">
        <v>43086477.039999999</v>
      </c>
      <c r="RV19" s="176">
        <v>696990</v>
      </c>
      <c r="RW19" s="176">
        <v>487850.65</v>
      </c>
      <c r="RX19" s="176">
        <v>483359.51</v>
      </c>
      <c r="RY19" s="176">
        <v>269520160.54000002</v>
      </c>
      <c r="RZ19" s="176">
        <v>25597865.649999999</v>
      </c>
      <c r="SA19" s="176">
        <v>38610992.420000002</v>
      </c>
      <c r="SB19" s="176">
        <v>30194026.800000004</v>
      </c>
      <c r="SC19" s="176">
        <v>15701091.619999999</v>
      </c>
      <c r="SD19" s="176">
        <v>26689452.890000001</v>
      </c>
      <c r="SE19" s="176">
        <v>28143998.819999997</v>
      </c>
      <c r="SF19" s="176">
        <v>78653339.920000002</v>
      </c>
      <c r="SG19" s="176">
        <v>31870956.129999995</v>
      </c>
      <c r="SH19" s="176">
        <v>26707047.43</v>
      </c>
      <c r="SI19" s="176">
        <v>28914773.02</v>
      </c>
      <c r="SJ19" s="176">
        <v>51241502.289999992</v>
      </c>
      <c r="SK19" s="176">
        <v>22964827.420000002</v>
      </c>
      <c r="SL19" s="176">
        <v>12843608.389999999</v>
      </c>
      <c r="SM19" s="176">
        <v>247784890.30000001</v>
      </c>
      <c r="SN19" s="176">
        <v>32383104.460000001</v>
      </c>
      <c r="SO19" s="176">
        <v>38136605.159999996</v>
      </c>
      <c r="SP19" s="176">
        <v>39744766.780000001</v>
      </c>
      <c r="SQ19" s="176">
        <v>19190764.899999999</v>
      </c>
      <c r="SR19" s="176">
        <v>41639791.420000002</v>
      </c>
      <c r="SS19" s="176">
        <v>48874795.380000003</v>
      </c>
      <c r="ST19" s="176">
        <v>48420084.509999998</v>
      </c>
      <c r="SU19" s="176">
        <v>31718343.559999999</v>
      </c>
      <c r="SV19" s="176">
        <v>28115641.539999999</v>
      </c>
      <c r="SW19" s="176">
        <v>75708160.920000002</v>
      </c>
      <c r="SX19" s="176">
        <v>3662566.61</v>
      </c>
      <c r="SY19" s="176">
        <v>101498469.72</v>
      </c>
      <c r="SZ19" s="176">
        <v>26333559.119999997</v>
      </c>
      <c r="TA19" s="176">
        <v>28274489.579999998</v>
      </c>
      <c r="TB19" s="176">
        <v>46148124.689999998</v>
      </c>
      <c r="TC19" s="176">
        <v>32816242.599999998</v>
      </c>
      <c r="TD19" s="176">
        <v>24541397.450000003</v>
      </c>
      <c r="TE19" s="176">
        <v>26362157.050000001</v>
      </c>
      <c r="TF19" s="176">
        <v>14641366.449999999</v>
      </c>
      <c r="TG19" s="176">
        <v>403168260.07999998</v>
      </c>
      <c r="TH19" s="176">
        <v>28510315.809999999</v>
      </c>
      <c r="TI19" s="176">
        <v>22609734.649999999</v>
      </c>
      <c r="TJ19" s="176">
        <v>61442660.019999996</v>
      </c>
      <c r="TK19" s="176">
        <v>54676943.709999993</v>
      </c>
      <c r="TL19" s="176">
        <v>33025119.790000003</v>
      </c>
      <c r="TM19" s="176">
        <v>16522900.32</v>
      </c>
      <c r="TN19" s="176">
        <v>63665353.270000003</v>
      </c>
      <c r="TO19" s="176">
        <v>28817517.609999996</v>
      </c>
      <c r="TP19" s="176">
        <v>37411368.759999998</v>
      </c>
      <c r="TQ19" s="176">
        <v>55191484.399999999</v>
      </c>
      <c r="TR19" s="176">
        <v>27799621.940000001</v>
      </c>
      <c r="TS19" s="176">
        <v>21898829.889999997</v>
      </c>
      <c r="TT19" s="176">
        <v>37535788.719999999</v>
      </c>
      <c r="TU19" s="176">
        <v>25009828.699999999</v>
      </c>
      <c r="TV19" s="176">
        <v>19816091.940000001</v>
      </c>
      <c r="TW19" s="176">
        <v>113133760.14999999</v>
      </c>
      <c r="TX19" s="176">
        <v>21905142.719999999</v>
      </c>
      <c r="TY19" s="176">
        <v>266337635.91999999</v>
      </c>
      <c r="TZ19" s="176">
        <v>66914069.219999999</v>
      </c>
      <c r="UA19" s="176">
        <v>32273400.329999998</v>
      </c>
      <c r="UB19" s="176">
        <v>22241230</v>
      </c>
      <c r="UC19" s="176">
        <v>115093903.24000001</v>
      </c>
      <c r="UD19" s="176">
        <v>19043866.780000001</v>
      </c>
      <c r="UE19" s="176">
        <v>7114208.2300000004</v>
      </c>
      <c r="UF19" s="176">
        <v>11160249.299999999</v>
      </c>
      <c r="UG19" s="176">
        <v>11086136.380000001</v>
      </c>
      <c r="UH19" s="176">
        <v>168025585.45000002</v>
      </c>
      <c r="UI19" s="176">
        <v>48777515.850000001</v>
      </c>
      <c r="UJ19" s="176">
        <v>33499397.739999998</v>
      </c>
      <c r="UK19" s="176">
        <v>52600651.399999999</v>
      </c>
      <c r="UL19" s="176">
        <v>33306770.650000002</v>
      </c>
      <c r="UM19" s="176">
        <v>19321661.859999999</v>
      </c>
      <c r="UN19" s="176">
        <v>651676170.59000015</v>
      </c>
      <c r="UO19" s="176">
        <v>39678876.450000003</v>
      </c>
      <c r="UP19" s="176">
        <v>38705351.149999999</v>
      </c>
      <c r="UQ19" s="176">
        <v>103105145.17999999</v>
      </c>
      <c r="UR19" s="176">
        <v>9859439.6699999999</v>
      </c>
      <c r="US19" s="176">
        <v>30295670.650000002</v>
      </c>
      <c r="UT19" s="176">
        <v>71722374.680000007</v>
      </c>
      <c r="UU19" s="176">
        <v>28028563.440000001</v>
      </c>
      <c r="UV19" s="176">
        <v>19234123.869999997</v>
      </c>
      <c r="UW19" s="176">
        <v>24665104.52</v>
      </c>
      <c r="UX19" s="176">
        <v>36206397.910000004</v>
      </c>
      <c r="UY19" s="176">
        <v>60952442.909999996</v>
      </c>
      <c r="UZ19" s="176">
        <v>40920565.439999998</v>
      </c>
      <c r="VA19" s="176">
        <v>51574026.709999993</v>
      </c>
      <c r="VB19" s="176">
        <v>22548802.709999997</v>
      </c>
      <c r="VC19" s="176">
        <v>25340079.350000001</v>
      </c>
      <c r="VD19" s="176">
        <v>15213785.59</v>
      </c>
      <c r="VE19" s="176">
        <v>21366163.870000001</v>
      </c>
      <c r="VF19" s="176">
        <v>60577436.539999999</v>
      </c>
      <c r="VG19" s="176">
        <v>7766097.5600000005</v>
      </c>
      <c r="VH19" s="176">
        <v>9345426.1300000008</v>
      </c>
      <c r="VI19" s="176">
        <v>8779508.8699999992</v>
      </c>
      <c r="VJ19" s="176">
        <v>359757257</v>
      </c>
      <c r="VK19" s="176">
        <v>41941566.800000004</v>
      </c>
      <c r="VL19" s="176">
        <v>41443767.18999999</v>
      </c>
      <c r="VM19" s="176">
        <v>43754083.970000006</v>
      </c>
      <c r="VN19" s="176">
        <v>53901355.810000002</v>
      </c>
      <c r="VO19" s="176">
        <v>52708872.650000006</v>
      </c>
      <c r="VP19" s="176">
        <v>45552123.590000004</v>
      </c>
      <c r="VQ19" s="176">
        <v>35740174.260000005</v>
      </c>
      <c r="VR19" s="176">
        <v>31184337.240000002</v>
      </c>
      <c r="VS19" s="176">
        <v>98104102.819999993</v>
      </c>
      <c r="VT19" s="176">
        <v>31520090.030000001</v>
      </c>
      <c r="VU19" s="176">
        <v>62571182.580000006</v>
      </c>
      <c r="VV19" s="176">
        <v>30888712.989999998</v>
      </c>
      <c r="VW19" s="176">
        <v>22286479.030000001</v>
      </c>
      <c r="VX19" s="176">
        <v>27779616.429999996</v>
      </c>
      <c r="VY19" s="176">
        <v>945359423.17999995</v>
      </c>
      <c r="VZ19" s="176">
        <v>64241964.319999993</v>
      </c>
      <c r="WA19" s="176">
        <v>44178218.079999998</v>
      </c>
      <c r="WB19" s="176">
        <v>43283550.649999999</v>
      </c>
      <c r="WC19" s="176">
        <v>26307970</v>
      </c>
      <c r="WD19" s="176">
        <v>59316644.469999999</v>
      </c>
      <c r="WE19" s="176">
        <v>68257755.050000012</v>
      </c>
      <c r="WF19" s="176">
        <v>73502024.840000004</v>
      </c>
      <c r="WG19" s="176">
        <v>55024330.799999997</v>
      </c>
      <c r="WH19" s="176">
        <v>68981180.939999998</v>
      </c>
      <c r="WI19" s="176">
        <v>46702512.290000007</v>
      </c>
      <c r="WJ19" s="176">
        <v>79193162.25999999</v>
      </c>
      <c r="WK19" s="176">
        <v>53472165.93</v>
      </c>
      <c r="WL19" s="176">
        <v>82180772.420000002</v>
      </c>
      <c r="WM19" s="176">
        <v>84215906.88000001</v>
      </c>
      <c r="WN19" s="176">
        <v>46310733.699999996</v>
      </c>
      <c r="WO19" s="176">
        <v>59340020.469999999</v>
      </c>
      <c r="WP19" s="176">
        <v>70335820.25</v>
      </c>
      <c r="WQ19" s="176">
        <v>43975008.390000001</v>
      </c>
      <c r="WR19" s="176">
        <v>78787756.950000003</v>
      </c>
      <c r="WS19" s="176">
        <v>133954839.19</v>
      </c>
      <c r="WT19" s="176">
        <v>42616691.609999999</v>
      </c>
      <c r="WU19" s="176">
        <v>32417402.370000001</v>
      </c>
      <c r="WV19" s="176">
        <v>30037342</v>
      </c>
      <c r="WW19" s="176">
        <v>31220624.829999998</v>
      </c>
      <c r="WX19" s="176">
        <v>21857188</v>
      </c>
      <c r="WY19" s="176">
        <v>23505254.73</v>
      </c>
      <c r="WZ19" s="176">
        <v>23775672.300000004</v>
      </c>
      <c r="XA19" s="176">
        <v>73814022.629999995</v>
      </c>
      <c r="XB19" s="176">
        <v>4343400.5</v>
      </c>
      <c r="XC19" s="176">
        <v>4590628.5</v>
      </c>
      <c r="XD19" s="176">
        <v>6798938.8700000001</v>
      </c>
      <c r="XE19" s="176">
        <v>6642820.5099999998</v>
      </c>
      <c r="XF19" s="176">
        <v>468477668.47000003</v>
      </c>
      <c r="XG19" s="176">
        <v>42737763.560000002</v>
      </c>
      <c r="XH19" s="176">
        <v>42619375.479999997</v>
      </c>
      <c r="XI19" s="176">
        <v>173198599.16000003</v>
      </c>
      <c r="XJ19" s="176">
        <v>41990459.030000001</v>
      </c>
      <c r="XK19" s="176">
        <v>50939627.759999998</v>
      </c>
      <c r="XL19" s="176">
        <v>79687604.140000015</v>
      </c>
      <c r="XM19" s="176">
        <v>34191189.519999996</v>
      </c>
      <c r="XN19" s="176">
        <v>42768993.549999997</v>
      </c>
      <c r="XO19" s="176">
        <v>74081102.87999998</v>
      </c>
      <c r="XP19" s="176">
        <v>50506502.270000003</v>
      </c>
      <c r="XQ19" s="176">
        <v>28427944.84</v>
      </c>
      <c r="XR19" s="176">
        <v>27787761.509999998</v>
      </c>
      <c r="XS19" s="176">
        <v>27498421.530000001</v>
      </c>
      <c r="XT19" s="176">
        <v>25167157.57</v>
      </c>
      <c r="XU19" s="176">
        <v>28361746.450000003</v>
      </c>
      <c r="XV19" s="176">
        <v>18189792.460000001</v>
      </c>
      <c r="XW19" s="176">
        <v>21560291.740000002</v>
      </c>
      <c r="XX19" s="176">
        <v>21335420.460000001</v>
      </c>
      <c r="XY19" s="176">
        <v>21307107.419999998</v>
      </c>
      <c r="XZ19" s="176">
        <v>23767068.210000001</v>
      </c>
      <c r="YA19" s="176">
        <v>12894443.310000001</v>
      </c>
      <c r="YB19" s="176">
        <v>7520616.9400000004</v>
      </c>
      <c r="YC19" s="176">
        <v>548862474.32999992</v>
      </c>
      <c r="YD19" s="176">
        <v>35948939.280000001</v>
      </c>
      <c r="YE19" s="176">
        <v>64189390.659999996</v>
      </c>
      <c r="YF19" s="176">
        <v>40504818.790000007</v>
      </c>
      <c r="YG19" s="176">
        <v>106546643.10000001</v>
      </c>
      <c r="YH19" s="176">
        <v>41495132.169999994</v>
      </c>
      <c r="YI19" s="176">
        <v>63643575.079999998</v>
      </c>
      <c r="YJ19" s="176">
        <v>26444855.970000003</v>
      </c>
      <c r="YK19" s="176">
        <v>71643004.719999999</v>
      </c>
      <c r="YL19" s="176">
        <v>67422046.980000004</v>
      </c>
      <c r="YM19" s="176">
        <v>46490179.030000001</v>
      </c>
      <c r="YN19" s="176">
        <v>30642753.550000001</v>
      </c>
      <c r="YO19" s="176">
        <v>24703692.919999998</v>
      </c>
      <c r="YP19" s="176">
        <v>19793197.640000001</v>
      </c>
      <c r="YQ19" s="176">
        <v>10518678.870000001</v>
      </c>
      <c r="YR19" s="176">
        <v>8306293.8999999994</v>
      </c>
      <c r="YS19" s="176">
        <v>8651439.6899999995</v>
      </c>
      <c r="YT19" s="176">
        <v>230614089.60999998</v>
      </c>
      <c r="YU19" s="176">
        <v>37651316.780000001</v>
      </c>
      <c r="YV19" s="176">
        <v>37948101</v>
      </c>
      <c r="YW19" s="176">
        <v>29136299.280000001</v>
      </c>
      <c r="YX19" s="176">
        <v>42545255.82</v>
      </c>
      <c r="YY19" s="176">
        <v>27159370.149999999</v>
      </c>
      <c r="YZ19" s="176">
        <v>30774859.34</v>
      </c>
      <c r="ZA19" s="176">
        <v>263171675.43000001</v>
      </c>
      <c r="ZB19" s="176">
        <v>31678506.539999999</v>
      </c>
      <c r="ZC19" s="176">
        <v>40436656.149999999</v>
      </c>
      <c r="ZD19" s="176">
        <v>53221151.510000005</v>
      </c>
      <c r="ZE19" s="176">
        <v>28709498.710000001</v>
      </c>
      <c r="ZF19" s="176">
        <v>36141422.049999997</v>
      </c>
      <c r="ZG19" s="176">
        <v>26817754.560000002</v>
      </c>
      <c r="ZH19" s="176">
        <v>23883407.25</v>
      </c>
      <c r="ZI19" s="176">
        <v>78006013.339999989</v>
      </c>
      <c r="ZJ19" s="176">
        <v>368995982.84000003</v>
      </c>
      <c r="ZK19" s="176">
        <v>28631424.049999997</v>
      </c>
      <c r="ZL19" s="176">
        <v>51126917.670000002</v>
      </c>
      <c r="ZM19" s="176">
        <v>109651119.52000003</v>
      </c>
      <c r="ZN19" s="176">
        <v>79687344.140000001</v>
      </c>
      <c r="ZO19" s="176">
        <v>32641958.169999998</v>
      </c>
      <c r="ZP19" s="176">
        <v>34885845.060000002</v>
      </c>
      <c r="ZQ19" s="176">
        <v>67109128.189999998</v>
      </c>
      <c r="ZR19" s="176">
        <v>71563508.060000002</v>
      </c>
      <c r="ZS19" s="176">
        <v>83657375.699999988</v>
      </c>
      <c r="ZT19" s="176">
        <v>23669759.359999999</v>
      </c>
      <c r="ZU19" s="176">
        <v>26720150.690000001</v>
      </c>
      <c r="ZV19" s="176">
        <v>23462528.759999998</v>
      </c>
      <c r="ZW19" s="176">
        <v>29974064.41</v>
      </c>
      <c r="ZX19" s="176">
        <v>29705503.300000001</v>
      </c>
      <c r="ZY19" s="176">
        <v>29631187.739999998</v>
      </c>
      <c r="ZZ19" s="176">
        <v>28364282.52</v>
      </c>
      <c r="AAA19" s="176">
        <v>15061157.99</v>
      </c>
      <c r="AAB19" s="176">
        <v>16068309.770000001</v>
      </c>
      <c r="AAC19" s="176">
        <v>7977468.7699999996</v>
      </c>
      <c r="AAD19" s="176">
        <v>9254910.6199999992</v>
      </c>
      <c r="AAE19" s="176">
        <v>7580389.5</v>
      </c>
      <c r="AAF19" s="176">
        <v>208290976.04999998</v>
      </c>
      <c r="AAG19" s="176">
        <v>30461855.469999999</v>
      </c>
      <c r="AAH19" s="176">
        <v>27364466.650000002</v>
      </c>
      <c r="AAI19" s="176">
        <v>31217876.859999996</v>
      </c>
      <c r="AAJ19" s="176">
        <v>32717745.710000001</v>
      </c>
      <c r="AAK19" s="176">
        <v>32243744.190000001</v>
      </c>
      <c r="AAL19" s="176">
        <v>26023597.419999998</v>
      </c>
      <c r="AAM19" s="176">
        <v>874034494.77999997</v>
      </c>
      <c r="AAN19" s="176">
        <v>32326915.440000001</v>
      </c>
      <c r="AAO19" s="176">
        <v>18001923.359999999</v>
      </c>
      <c r="AAP19" s="176">
        <v>58415161.239999995</v>
      </c>
      <c r="AAQ19" s="176">
        <v>44132076.129999995</v>
      </c>
      <c r="AAR19" s="176">
        <v>30995974.670000002</v>
      </c>
      <c r="AAS19" s="176">
        <v>28804052.57</v>
      </c>
      <c r="AAT19" s="176">
        <v>36308378.789999999</v>
      </c>
      <c r="AAU19" s="176">
        <v>51688008.310000002</v>
      </c>
      <c r="AAV19" s="176">
        <v>16707948.979999999</v>
      </c>
      <c r="AAW19" s="176">
        <v>42539748.390000001</v>
      </c>
      <c r="AAX19" s="176">
        <v>119974193.77</v>
      </c>
      <c r="AAY19" s="176">
        <v>55120211.390000008</v>
      </c>
      <c r="AAZ19" s="176">
        <v>24053976.09</v>
      </c>
      <c r="ABA19" s="176">
        <v>22490126.719999999</v>
      </c>
      <c r="ABB19" s="176">
        <v>32225573.840000004</v>
      </c>
      <c r="ABC19" s="176">
        <v>17296826.380000003</v>
      </c>
      <c r="ABD19" s="176">
        <v>21859773.289999999</v>
      </c>
      <c r="ABE19" s="176">
        <v>15938976.540000001</v>
      </c>
      <c r="ABF19" s="176">
        <v>131069883.41</v>
      </c>
      <c r="ABG19" s="176">
        <v>95988154.670000017</v>
      </c>
      <c r="ABH19" s="176">
        <v>12235969.359999999</v>
      </c>
      <c r="ABI19" s="176">
        <v>11577087.050000001</v>
      </c>
      <c r="ABJ19" s="176">
        <v>10906187.09</v>
      </c>
      <c r="ABK19" s="176">
        <v>8402780.7199999988</v>
      </c>
      <c r="ABL19" s="176">
        <v>14123250</v>
      </c>
      <c r="ABM19" s="176">
        <v>218296537.09000003</v>
      </c>
      <c r="ABN19" s="176">
        <v>38484005.810000002</v>
      </c>
      <c r="ABO19" s="176">
        <v>22432764.510000002</v>
      </c>
      <c r="ABP19" s="176">
        <v>44277213.789999999</v>
      </c>
      <c r="ABQ19" s="176">
        <v>51455523.340000004</v>
      </c>
      <c r="ABR19" s="176">
        <v>31750637.550000001</v>
      </c>
      <c r="ABS19" s="176">
        <v>31729666.210000001</v>
      </c>
      <c r="ABT19" s="176">
        <v>47850328.900000006</v>
      </c>
      <c r="ABU19" s="176">
        <v>10227058.710000001</v>
      </c>
      <c r="ABV19" s="176">
        <v>288591098.57999998</v>
      </c>
      <c r="ABW19" s="176">
        <v>25042235.969999999</v>
      </c>
      <c r="ABX19" s="176">
        <v>53964233.060000002</v>
      </c>
      <c r="ABY19" s="176">
        <v>40548854.840000004</v>
      </c>
      <c r="ABZ19" s="176">
        <v>22713239.050000001</v>
      </c>
      <c r="ACA19" s="176">
        <v>76583341.74000001</v>
      </c>
      <c r="ACB19" s="176">
        <v>17875384.420000002</v>
      </c>
      <c r="ACC19" s="176">
        <v>35896472.260000005</v>
      </c>
      <c r="ACD19" s="176">
        <v>23902653.43</v>
      </c>
      <c r="ACE19" s="176">
        <v>48120513.229999997</v>
      </c>
      <c r="ACF19" s="176">
        <v>22757009.989999998</v>
      </c>
      <c r="ACG19" s="176">
        <v>586099105.51000011</v>
      </c>
      <c r="ACH19" s="176">
        <v>40298635.809999995</v>
      </c>
      <c r="ACI19" s="176">
        <v>45029441.339999996</v>
      </c>
      <c r="ACJ19" s="176">
        <v>71241294.939999998</v>
      </c>
      <c r="ACK19" s="176">
        <v>29729131.960000001</v>
      </c>
      <c r="ACL19" s="176">
        <v>34611712.799999997</v>
      </c>
      <c r="ACM19" s="176">
        <v>63331560</v>
      </c>
      <c r="ACN19" s="176">
        <v>104960072.41</v>
      </c>
      <c r="ACO19" s="176">
        <v>141803761.12</v>
      </c>
      <c r="ACP19" s="176">
        <v>41391870.970000006</v>
      </c>
      <c r="ACQ19" s="176">
        <v>43452522.25</v>
      </c>
      <c r="ACR19" s="176">
        <v>56599669.690000005</v>
      </c>
      <c r="ACS19" s="176">
        <v>49814249.200000003</v>
      </c>
      <c r="ACT19" s="176">
        <v>91547342.559999987</v>
      </c>
      <c r="ACU19" s="176">
        <v>32608436.68</v>
      </c>
      <c r="ACV19" s="176">
        <v>48682652.490000002</v>
      </c>
      <c r="ACW19" s="176">
        <v>29232786.670000002</v>
      </c>
      <c r="ACX19" s="176">
        <v>18591492.789999999</v>
      </c>
      <c r="ACY19" s="176">
        <v>26608056.420000002</v>
      </c>
      <c r="ACZ19" s="176">
        <v>12930337.42</v>
      </c>
      <c r="ADA19" s="176">
        <v>6830689.1499999994</v>
      </c>
      <c r="ADB19" s="176">
        <v>7821404.5800000001</v>
      </c>
      <c r="ADC19" s="176">
        <v>12921711.139999999</v>
      </c>
      <c r="ADD19" s="176">
        <v>168373033.63</v>
      </c>
      <c r="ADE19" s="176">
        <v>142516924.65000001</v>
      </c>
      <c r="ADF19" s="176">
        <v>27139873.769999996</v>
      </c>
      <c r="ADG19" s="176">
        <v>27636560</v>
      </c>
      <c r="ADH19" s="176">
        <v>40719095</v>
      </c>
      <c r="ADI19" s="176">
        <v>19707223.34</v>
      </c>
      <c r="ADJ19" s="176">
        <v>39330865.560000002</v>
      </c>
      <c r="ADK19" s="176">
        <v>33565290</v>
      </c>
      <c r="ADL19" s="176">
        <v>38831694</v>
      </c>
      <c r="ADM19" s="176">
        <v>372265594.03000003</v>
      </c>
      <c r="ADN19" s="176">
        <v>63287526.100000001</v>
      </c>
      <c r="ADO19" s="176">
        <v>67555893.150000006</v>
      </c>
      <c r="ADP19" s="176">
        <v>197255540.02999997</v>
      </c>
      <c r="ADQ19" s="176">
        <v>23441351.609999999</v>
      </c>
      <c r="ADR19" s="176">
        <v>29622340.859999999</v>
      </c>
      <c r="ADS19" s="176">
        <v>50694303.869999997</v>
      </c>
      <c r="ADT19" s="176">
        <v>19413950.969999999</v>
      </c>
      <c r="ADU19" s="176">
        <v>619146906.76999974</v>
      </c>
      <c r="ADV19" s="176">
        <v>96086012.120000005</v>
      </c>
      <c r="ADW19" s="176">
        <v>77155584.260000005</v>
      </c>
      <c r="ADX19" s="176">
        <v>31372202.09</v>
      </c>
      <c r="ADY19" s="176">
        <v>19911098.060000002</v>
      </c>
      <c r="ADZ19" s="176">
        <v>41596129.450000003</v>
      </c>
      <c r="AEA19" s="176">
        <v>35042579.960000001</v>
      </c>
      <c r="AEB19" s="176">
        <v>31434944.190000001</v>
      </c>
      <c r="AEC19" s="176">
        <v>24856198.960000001</v>
      </c>
      <c r="AED19" s="176">
        <v>23855603.540000003</v>
      </c>
      <c r="AEE19" s="176">
        <v>27297173.249999996</v>
      </c>
      <c r="AEF19" s="176">
        <v>56918955.689999998</v>
      </c>
      <c r="AEG19" s="176">
        <v>31209088.579999998</v>
      </c>
      <c r="AEH19" s="176">
        <v>27069813.219999999</v>
      </c>
      <c r="AEI19" s="176">
        <v>42565647.100000001</v>
      </c>
      <c r="AEJ19" s="176">
        <v>53465130</v>
      </c>
      <c r="AEK19" s="176">
        <v>26110362.91</v>
      </c>
      <c r="AEL19" s="176">
        <v>51054115.170000002</v>
      </c>
      <c r="AEM19" s="176">
        <v>13661307.43</v>
      </c>
      <c r="AEN19" s="176">
        <v>49560357.039999999</v>
      </c>
      <c r="AEO19" s="176">
        <v>409162799.69</v>
      </c>
      <c r="AEP19" s="176">
        <v>55918140.170000002</v>
      </c>
      <c r="AEQ19" s="176">
        <v>60848164.829999998</v>
      </c>
      <c r="AER19" s="176">
        <v>40951415.07</v>
      </c>
      <c r="AES19" s="176">
        <v>34158520.869999997</v>
      </c>
      <c r="AET19" s="176">
        <v>73623126.88000001</v>
      </c>
      <c r="AEU19" s="176">
        <v>37690809.509999998</v>
      </c>
      <c r="AEV19" s="176">
        <v>50661463.739999995</v>
      </c>
      <c r="AEW19" s="176">
        <v>33215040</v>
      </c>
      <c r="AEX19" s="176">
        <v>9294187.4199999999</v>
      </c>
      <c r="AEY19" s="176">
        <v>310594402.74000007</v>
      </c>
      <c r="AEZ19" s="176">
        <v>198711216.12999997</v>
      </c>
      <c r="AFA19" s="176">
        <v>63778944.330000006</v>
      </c>
      <c r="AFB19" s="176">
        <v>63946075.619999997</v>
      </c>
      <c r="AFC19" s="176">
        <v>92069356.850000009</v>
      </c>
      <c r="AFD19" s="176">
        <v>60744283.890000001</v>
      </c>
      <c r="AFE19" s="176">
        <v>42196263.300000004</v>
      </c>
      <c r="AFF19" s="176">
        <v>66741090.759999998</v>
      </c>
      <c r="AFG19" s="176">
        <v>37417216.829999998</v>
      </c>
      <c r="AFH19" s="176">
        <v>56408577.809999995</v>
      </c>
      <c r="AFI19" s="176">
        <v>47007970.979999997</v>
      </c>
      <c r="AFJ19" s="176">
        <v>45243834.189999998</v>
      </c>
      <c r="AFK19" s="176">
        <v>64752168.399999999</v>
      </c>
      <c r="AFL19" s="176">
        <v>347590077.69999999</v>
      </c>
      <c r="AFM19" s="176">
        <v>88738372.930000007</v>
      </c>
      <c r="AFN19" s="176">
        <v>56682376.009999998</v>
      </c>
      <c r="AFO19" s="176">
        <v>55419218.790000007</v>
      </c>
      <c r="AFP19" s="176">
        <v>51104268.359999999</v>
      </c>
      <c r="AFQ19" s="176">
        <v>37153719.240000002</v>
      </c>
      <c r="AFR19" s="176">
        <v>34993886.32</v>
      </c>
      <c r="AFS19" s="176">
        <v>70753248.340000004</v>
      </c>
      <c r="AFT19" s="176">
        <v>60702768.279999994</v>
      </c>
      <c r="AFU19" s="176">
        <v>33398293.25</v>
      </c>
      <c r="AFV19" s="176">
        <v>67830795.049999997</v>
      </c>
      <c r="AFW19" s="176">
        <v>30838951.519999996</v>
      </c>
      <c r="AFX19" s="176">
        <v>327864621.63000005</v>
      </c>
      <c r="AFY19" s="176">
        <v>30800358.07</v>
      </c>
      <c r="AFZ19" s="176">
        <v>38974530</v>
      </c>
      <c r="AGA19" s="176">
        <v>37148294.030000001</v>
      </c>
      <c r="AGB19" s="176">
        <v>82788988.179999992</v>
      </c>
      <c r="AGC19" s="176">
        <v>34671986.780000001</v>
      </c>
      <c r="AGD19" s="176">
        <v>33257930.649999999</v>
      </c>
      <c r="AGE19" s="176">
        <v>35599808.789999999</v>
      </c>
      <c r="AGF19" s="176">
        <v>30488528.84</v>
      </c>
      <c r="AGG19" s="176">
        <v>43042713.870000005</v>
      </c>
      <c r="AGH19" s="176">
        <v>17372449.579999998</v>
      </c>
      <c r="AGI19" s="176">
        <v>512870509.45999986</v>
      </c>
      <c r="AGJ19" s="176">
        <v>129727496.69000001</v>
      </c>
      <c r="AGK19" s="176">
        <v>54901281.18</v>
      </c>
      <c r="AGL19" s="176">
        <v>31947938.91</v>
      </c>
      <c r="AGM19" s="176">
        <v>68652036.789999992</v>
      </c>
      <c r="AGN19" s="176">
        <v>67317916.189999998</v>
      </c>
      <c r="AGO19" s="176">
        <v>30222200.170000002</v>
      </c>
      <c r="AGP19" s="176">
        <v>23466156.740000002</v>
      </c>
      <c r="AGQ19" s="176">
        <v>637504849.02999997</v>
      </c>
      <c r="AGR19" s="176">
        <v>407342628.12000006</v>
      </c>
      <c r="AGS19" s="176">
        <v>51373033.329999998</v>
      </c>
      <c r="AGT19" s="176">
        <v>86511918.160000011</v>
      </c>
      <c r="AGU19" s="176">
        <v>95774346.99000001</v>
      </c>
      <c r="AGV19" s="176">
        <v>73975518.820000008</v>
      </c>
      <c r="AGW19" s="176">
        <v>62474599.060000002</v>
      </c>
      <c r="AGX19" s="176">
        <v>56025084.960000001</v>
      </c>
      <c r="AGY19" s="176">
        <v>20718948.149999999</v>
      </c>
      <c r="AGZ19" s="176">
        <v>46259614.470000006</v>
      </c>
      <c r="AHA19" s="176">
        <v>45857813.809999995</v>
      </c>
      <c r="AHB19" s="176">
        <v>33300022.949999999</v>
      </c>
      <c r="AHC19" s="176">
        <v>31518412.409999996</v>
      </c>
      <c r="AHD19" s="176">
        <v>26612418.139999997</v>
      </c>
      <c r="AHE19" s="176">
        <v>33252977.420000002</v>
      </c>
      <c r="AHF19" s="176">
        <v>46696522.149999999</v>
      </c>
      <c r="AHG19" s="176">
        <v>30643697.09</v>
      </c>
      <c r="AHH19" s="176">
        <v>204497491.17000005</v>
      </c>
      <c r="AHI19" s="176">
        <v>49928198.270000003</v>
      </c>
      <c r="AHJ19" s="176">
        <v>51305180.699999996</v>
      </c>
      <c r="AHK19" s="176">
        <v>40935689.019999996</v>
      </c>
      <c r="AHL19" s="176">
        <v>67988359.170000002</v>
      </c>
      <c r="AHM19" s="176">
        <v>42161316.979999997</v>
      </c>
      <c r="AHN19" s="176">
        <v>8229287.0999999996</v>
      </c>
      <c r="AHO19" s="176">
        <v>65467399243.840004</v>
      </c>
    </row>
    <row r="20" spans="1:899" x14ac:dyDescent="0.2">
      <c r="A20" s="174" t="s">
        <v>27</v>
      </c>
      <c r="B20" s="175" t="s">
        <v>28</v>
      </c>
      <c r="C20" s="176">
        <v>124596453.5</v>
      </c>
      <c r="D20" s="176">
        <v>45896580.740000002</v>
      </c>
      <c r="E20" s="176">
        <v>10670529.48</v>
      </c>
      <c r="F20" s="176">
        <v>18659677.73</v>
      </c>
      <c r="G20" s="176">
        <v>13310113.09</v>
      </c>
      <c r="H20" s="176">
        <v>13029253.950000001</v>
      </c>
      <c r="I20" s="176">
        <v>8352497.5700000003</v>
      </c>
      <c r="J20" s="176">
        <v>50256110.719999991</v>
      </c>
      <c r="K20" s="176">
        <v>20941855.440000001</v>
      </c>
      <c r="L20" s="176">
        <v>9766976</v>
      </c>
      <c r="M20" s="176">
        <v>24742602</v>
      </c>
      <c r="N20" s="176">
        <v>10092749.209999999</v>
      </c>
      <c r="O20" s="176">
        <v>42155621.209999993</v>
      </c>
      <c r="P20" s="176">
        <v>15886664.229999999</v>
      </c>
      <c r="Q20" s="176">
        <v>13374890.82</v>
      </c>
      <c r="R20" s="176">
        <v>9603255.5</v>
      </c>
      <c r="S20" s="176">
        <v>18254103.740000002</v>
      </c>
      <c r="T20" s="176">
        <v>13967506.199999999</v>
      </c>
      <c r="U20" s="176">
        <v>9402358.8499999996</v>
      </c>
      <c r="V20" s="176">
        <v>11962011.740000002</v>
      </c>
      <c r="W20" s="176">
        <v>7981337.5700000003</v>
      </c>
      <c r="X20" s="176">
        <v>7996929.2299999995</v>
      </c>
      <c r="Y20" s="176">
        <v>6304152.5299999993</v>
      </c>
      <c r="Z20" s="176">
        <v>8407131.6099999994</v>
      </c>
      <c r="AA20" s="176">
        <v>167032170.36999997</v>
      </c>
      <c r="AB20" s="176">
        <v>17710282.32</v>
      </c>
      <c r="AC20" s="176">
        <v>20907370</v>
      </c>
      <c r="AD20" s="176">
        <v>10733205.120000001</v>
      </c>
      <c r="AE20" s="176">
        <v>40867293</v>
      </c>
      <c r="AF20" s="176">
        <v>16294754</v>
      </c>
      <c r="AG20" s="176">
        <v>28425790</v>
      </c>
      <c r="AH20" s="176">
        <v>18878521</v>
      </c>
      <c r="AI20" s="176">
        <v>20468676.460000001</v>
      </c>
      <c r="AJ20" s="176">
        <v>16324705</v>
      </c>
      <c r="AK20" s="176">
        <v>10426398</v>
      </c>
      <c r="AL20" s="176">
        <v>9207001.5500000007</v>
      </c>
      <c r="AM20" s="176">
        <v>11443739.68</v>
      </c>
      <c r="AN20" s="176">
        <v>10976042</v>
      </c>
      <c r="AO20" s="176">
        <v>10131602</v>
      </c>
      <c r="AP20" s="176">
        <v>15031041.24</v>
      </c>
      <c r="AQ20" s="176">
        <v>12453419.42</v>
      </c>
      <c r="AR20" s="176">
        <v>5615913</v>
      </c>
      <c r="AS20" s="176">
        <v>72499204</v>
      </c>
      <c r="AT20" s="176">
        <v>10690646.75</v>
      </c>
      <c r="AU20" s="176">
        <v>11543438.999999998</v>
      </c>
      <c r="AV20" s="176">
        <v>11005186.83</v>
      </c>
      <c r="AW20" s="176">
        <v>10241113.529999999</v>
      </c>
      <c r="AX20" s="176">
        <v>10943936.039999999</v>
      </c>
      <c r="AY20" s="176">
        <v>5244575</v>
      </c>
      <c r="AZ20" s="176">
        <v>10079609.379999999</v>
      </c>
      <c r="BA20" s="176">
        <v>30545469.870000005</v>
      </c>
      <c r="BB20" s="176">
        <v>9190677</v>
      </c>
      <c r="BC20" s="176">
        <v>12777316.489999998</v>
      </c>
      <c r="BD20" s="176">
        <v>25709736.259999998</v>
      </c>
      <c r="BE20" s="176">
        <v>9658538</v>
      </c>
      <c r="BF20" s="176">
        <v>12579988.929999998</v>
      </c>
      <c r="BG20" s="176">
        <v>8395019</v>
      </c>
      <c r="BH20" s="176">
        <v>84864416.030000001</v>
      </c>
      <c r="BI20" s="176">
        <v>4821706</v>
      </c>
      <c r="BJ20" s="176">
        <v>5099741.67</v>
      </c>
      <c r="BK20" s="176">
        <v>6308146.0800000001</v>
      </c>
      <c r="BL20" s="176">
        <v>8327154</v>
      </c>
      <c r="BM20" s="176">
        <v>11530925.879999999</v>
      </c>
      <c r="BN20" s="176">
        <v>6516808</v>
      </c>
      <c r="BO20" s="176">
        <v>7484466.8700000001</v>
      </c>
      <c r="BP20" s="176">
        <v>5096742.5200000005</v>
      </c>
      <c r="BQ20" s="176">
        <v>5313853</v>
      </c>
      <c r="BR20" s="176">
        <v>4372842</v>
      </c>
      <c r="BS20" s="176">
        <v>4663571.13</v>
      </c>
      <c r="BT20" s="176">
        <v>18326404</v>
      </c>
      <c r="BU20" s="176">
        <v>4787313</v>
      </c>
      <c r="BV20" s="176">
        <v>3460166.93</v>
      </c>
      <c r="BW20" s="176">
        <v>59336201</v>
      </c>
      <c r="BX20" s="176">
        <v>29449126.989999998</v>
      </c>
      <c r="BY20" s="176">
        <v>9122295.5399999991</v>
      </c>
      <c r="BZ20" s="176">
        <v>8542071.6000000015</v>
      </c>
      <c r="CA20" s="176">
        <v>11587004.5</v>
      </c>
      <c r="CB20" s="176">
        <v>9075674.9500000011</v>
      </c>
      <c r="CC20" s="176">
        <v>7891938</v>
      </c>
      <c r="CD20" s="176">
        <v>156250</v>
      </c>
      <c r="CE20" s="176">
        <v>580860</v>
      </c>
      <c r="CF20" s="176">
        <v>121548326.59</v>
      </c>
      <c r="CG20" s="176">
        <v>8771617.0199999996</v>
      </c>
      <c r="CH20" s="176">
        <v>24052142.509999998</v>
      </c>
      <c r="CI20" s="176">
        <v>6396723.1399999997</v>
      </c>
      <c r="CJ20" s="176">
        <v>8514669.5700000003</v>
      </c>
      <c r="CK20" s="176">
        <v>6119586</v>
      </c>
      <c r="CL20" s="176">
        <v>9519669.3599999994</v>
      </c>
      <c r="CM20" s="176">
        <v>19580601.77</v>
      </c>
      <c r="CN20" s="176">
        <v>3948938</v>
      </c>
      <c r="CO20" s="176">
        <v>9120866.6500000004</v>
      </c>
      <c r="CP20" s="176">
        <v>9854879.2200000007</v>
      </c>
      <c r="CQ20" s="176">
        <v>7098445.54</v>
      </c>
      <c r="CR20" s="176">
        <v>6926668</v>
      </c>
      <c r="CS20" s="176">
        <v>78805572.420000002</v>
      </c>
      <c r="CT20" s="176">
        <v>7932622</v>
      </c>
      <c r="CU20" s="176">
        <v>5175417</v>
      </c>
      <c r="CV20" s="176">
        <v>23351437.920000002</v>
      </c>
      <c r="CW20" s="176">
        <v>6705485.3800000008</v>
      </c>
      <c r="CX20" s="176">
        <v>17528952.850000001</v>
      </c>
      <c r="CY20" s="176">
        <v>4754628</v>
      </c>
      <c r="CZ20" s="176">
        <v>3821972.85</v>
      </c>
      <c r="DA20" s="176">
        <v>93672428.559999987</v>
      </c>
      <c r="DB20" s="176">
        <v>15515314</v>
      </c>
      <c r="DC20" s="176">
        <v>35255124.68</v>
      </c>
      <c r="DD20" s="176">
        <v>54507215</v>
      </c>
      <c r="DE20" s="176">
        <v>16706384.550000001</v>
      </c>
      <c r="DF20" s="176">
        <v>32114807</v>
      </c>
      <c r="DG20" s="176">
        <v>22346681.039999999</v>
      </c>
      <c r="DH20" s="176">
        <v>6506719.54</v>
      </c>
      <c r="DI20" s="176">
        <v>12379523</v>
      </c>
      <c r="DJ20" s="176">
        <v>9256184</v>
      </c>
      <c r="DK20" s="176">
        <v>23156047</v>
      </c>
      <c r="DL20" s="176">
        <v>40685505.390000001</v>
      </c>
      <c r="DM20" s="176">
        <v>84286748</v>
      </c>
      <c r="DN20" s="176">
        <v>12773680.130000001</v>
      </c>
      <c r="DO20" s="176">
        <v>13811486.690000001</v>
      </c>
      <c r="DP20" s="176">
        <v>24813666.959999997</v>
      </c>
      <c r="DQ20" s="176">
        <v>25414767</v>
      </c>
      <c r="DR20" s="176">
        <v>26253530</v>
      </c>
      <c r="DS20" s="176">
        <v>31174241.91</v>
      </c>
      <c r="DT20" s="176">
        <v>9880093</v>
      </c>
      <c r="DU20" s="176">
        <v>148611097</v>
      </c>
      <c r="DV20" s="176">
        <v>12188290.93</v>
      </c>
      <c r="DW20" s="176">
        <v>13411868.059999999</v>
      </c>
      <c r="DX20" s="176">
        <v>10201338.810000001</v>
      </c>
      <c r="DY20" s="176">
        <v>14494279.99</v>
      </c>
      <c r="DZ20" s="176">
        <v>11060090.51</v>
      </c>
      <c r="EA20" s="176">
        <v>16541301.25</v>
      </c>
      <c r="EB20" s="176">
        <v>11144373.870000001</v>
      </c>
      <c r="EC20" s="176">
        <v>22753690.469999999</v>
      </c>
      <c r="ED20" s="176">
        <v>35354840</v>
      </c>
      <c r="EE20" s="176">
        <v>38432897.770000003</v>
      </c>
      <c r="EF20" s="176">
        <v>9545177.0399999991</v>
      </c>
      <c r="EG20" s="176">
        <v>17201567</v>
      </c>
      <c r="EH20" s="176">
        <v>7681427.6900000004</v>
      </c>
      <c r="EI20" s="176">
        <v>13134722.42</v>
      </c>
      <c r="EJ20" s="176">
        <v>13417484.530000001</v>
      </c>
      <c r="EK20" s="176">
        <v>5303225</v>
      </c>
      <c r="EL20" s="176">
        <v>10029274</v>
      </c>
      <c r="EM20" s="176">
        <v>102439380.55000001</v>
      </c>
      <c r="EN20" s="176">
        <v>8647652.0299999993</v>
      </c>
      <c r="EO20" s="176">
        <v>9051674.2200000007</v>
      </c>
      <c r="EP20" s="176">
        <v>9129017.8499999996</v>
      </c>
      <c r="EQ20" s="176">
        <v>7300911</v>
      </c>
      <c r="ER20" s="176">
        <v>5043755.8800000008</v>
      </c>
      <c r="ES20" s="176">
        <v>15120516</v>
      </c>
      <c r="ET20" s="176">
        <v>8021326.7000000011</v>
      </c>
      <c r="EU20" s="176">
        <v>11161236</v>
      </c>
      <c r="EV20" s="176">
        <v>70441951.170000002</v>
      </c>
      <c r="EW20" s="176">
        <v>4104504.13</v>
      </c>
      <c r="EX20" s="176">
        <v>9663713.379999999</v>
      </c>
      <c r="EY20" s="176">
        <v>11266567</v>
      </c>
      <c r="EZ20" s="176">
        <v>16782819.84</v>
      </c>
      <c r="FA20" s="176">
        <v>16626236.860000001</v>
      </c>
      <c r="FB20" s="176">
        <v>13102314.75</v>
      </c>
      <c r="FC20" s="176">
        <v>10997064.399999999</v>
      </c>
      <c r="FD20" s="176">
        <v>8977452</v>
      </c>
      <c r="FE20" s="176">
        <v>7154855.3100000005</v>
      </c>
      <c r="FF20" s="176">
        <v>11247999.48</v>
      </c>
      <c r="FG20" s="176">
        <v>6661365.1200000001</v>
      </c>
      <c r="FH20" s="176">
        <v>44436080</v>
      </c>
      <c r="FI20" s="176">
        <v>6425038.5</v>
      </c>
      <c r="FJ20" s="176">
        <v>9465195.9299999997</v>
      </c>
      <c r="FK20" s="176">
        <v>6098522.1699999999</v>
      </c>
      <c r="FL20" s="176">
        <v>13561313.279999999</v>
      </c>
      <c r="FM20" s="176">
        <v>11691928.73</v>
      </c>
      <c r="FN20" s="176">
        <v>6605885</v>
      </c>
      <c r="FO20" s="176">
        <v>3454140.65</v>
      </c>
      <c r="FP20" s="176">
        <v>94965284</v>
      </c>
      <c r="FQ20" s="176">
        <v>10233840.140000001</v>
      </c>
      <c r="FR20" s="176">
        <v>14032080</v>
      </c>
      <c r="FS20" s="176">
        <v>11402441.58</v>
      </c>
      <c r="FT20" s="176">
        <v>16553190.5</v>
      </c>
      <c r="FU20" s="176">
        <v>8873487</v>
      </c>
      <c r="FV20" s="176">
        <v>19158115</v>
      </c>
      <c r="FW20" s="176">
        <v>12650802</v>
      </c>
      <c r="FX20" s="176">
        <v>11631990.239999998</v>
      </c>
      <c r="FY20" s="176">
        <v>10268391.469999999</v>
      </c>
      <c r="FZ20" s="176">
        <v>18340051.199999999</v>
      </c>
      <c r="GA20" s="176">
        <v>9819407.5</v>
      </c>
      <c r="GB20" s="176">
        <v>9024288.7300000004</v>
      </c>
      <c r="GC20" s="176">
        <v>4945914.91</v>
      </c>
      <c r="GD20" s="176">
        <v>56948953.370000005</v>
      </c>
      <c r="GE20" s="176">
        <v>6311474.6600000001</v>
      </c>
      <c r="GF20" s="176">
        <v>6753338.7999999998</v>
      </c>
      <c r="GG20" s="176">
        <v>13885740.130000001</v>
      </c>
      <c r="GH20" s="176">
        <v>11313675.140000001</v>
      </c>
      <c r="GI20" s="176">
        <v>9418359.3300000001</v>
      </c>
      <c r="GJ20" s="176">
        <v>8215410.7599999998</v>
      </c>
      <c r="GK20" s="176">
        <v>16036457.550000001</v>
      </c>
      <c r="GL20" s="176">
        <v>7072584.8100000005</v>
      </c>
      <c r="GM20" s="176">
        <v>3679838.6500000004</v>
      </c>
      <c r="GN20" s="176">
        <v>3855191.8899999997</v>
      </c>
      <c r="GO20" s="176">
        <v>3160451.01</v>
      </c>
      <c r="GP20" s="176">
        <v>31484280.07</v>
      </c>
      <c r="GQ20" s="176">
        <v>15576157.25</v>
      </c>
      <c r="GR20" s="176">
        <v>9974344.5</v>
      </c>
      <c r="GS20" s="176">
        <v>17236295.77</v>
      </c>
      <c r="GT20" s="176">
        <v>3802115.0700000003</v>
      </c>
      <c r="GU20" s="176">
        <v>14250143.439999999</v>
      </c>
      <c r="GV20" s="176">
        <v>13938738.030000001</v>
      </c>
      <c r="GW20" s="176">
        <v>6631142.8900000006</v>
      </c>
      <c r="GX20" s="176">
        <v>32211661.640000001</v>
      </c>
      <c r="GY20" s="176">
        <v>3230931.37</v>
      </c>
      <c r="GZ20" s="176">
        <v>10194046.75</v>
      </c>
      <c r="HA20" s="176">
        <v>6139028.9299999997</v>
      </c>
      <c r="HB20" s="176">
        <v>94885063.5</v>
      </c>
      <c r="HC20" s="176">
        <v>14570247</v>
      </c>
      <c r="HD20" s="176">
        <v>27572929.57</v>
      </c>
      <c r="HE20" s="176">
        <v>16014200.300000001</v>
      </c>
      <c r="HF20" s="176">
        <v>14313236.9</v>
      </c>
      <c r="HG20" s="176">
        <v>25478184.449999999</v>
      </c>
      <c r="HH20" s="176">
        <v>2194385.94</v>
      </c>
      <c r="HI20" s="176">
        <v>74953754.320000008</v>
      </c>
      <c r="HJ20" s="176">
        <v>20627505.399999999</v>
      </c>
      <c r="HK20" s="176">
        <v>13252542.34</v>
      </c>
      <c r="HL20" s="176">
        <v>9779456.0999999996</v>
      </c>
      <c r="HM20" s="176">
        <v>8150404.8600000003</v>
      </c>
      <c r="HN20" s="176">
        <v>7752592.6600000001</v>
      </c>
      <c r="HO20" s="176">
        <v>9874035.4399999995</v>
      </c>
      <c r="HP20" s="176">
        <v>5701033.0899999999</v>
      </c>
      <c r="HQ20" s="176">
        <v>85234006.640000001</v>
      </c>
      <c r="HR20" s="176">
        <v>31062786.990000002</v>
      </c>
      <c r="HS20" s="176">
        <v>7677887.5</v>
      </c>
      <c r="HT20" s="176">
        <v>6232011.7200000007</v>
      </c>
      <c r="HU20" s="176">
        <v>5863833.2399999993</v>
      </c>
      <c r="HV20" s="176">
        <v>3181683</v>
      </c>
      <c r="HW20" s="176">
        <v>12531558.309999999</v>
      </c>
      <c r="HX20" s="176">
        <v>6297145.5</v>
      </c>
      <c r="HY20" s="176">
        <v>5188783.9400000004</v>
      </c>
      <c r="HZ20" s="176">
        <v>7232591</v>
      </c>
      <c r="IA20" s="176">
        <v>6346825</v>
      </c>
      <c r="IB20" s="176">
        <v>15661489.470000001</v>
      </c>
      <c r="IC20" s="176">
        <v>2957186</v>
      </c>
      <c r="ID20" s="176">
        <v>11767766.620000001</v>
      </c>
      <c r="IE20" s="176">
        <v>4488809.2</v>
      </c>
      <c r="IF20" s="176">
        <v>4981817.92</v>
      </c>
      <c r="IG20" s="176">
        <v>88967629</v>
      </c>
      <c r="IH20" s="176">
        <v>26251936</v>
      </c>
      <c r="II20" s="176">
        <v>10525317</v>
      </c>
      <c r="IJ20" s="176">
        <v>14530039.57</v>
      </c>
      <c r="IK20" s="176">
        <v>32371380.979999997</v>
      </c>
      <c r="IL20" s="176">
        <v>8794666.8900000006</v>
      </c>
      <c r="IM20" s="176">
        <v>9549644.9600000009</v>
      </c>
      <c r="IN20" s="176">
        <v>7248820</v>
      </c>
      <c r="IO20" s="176">
        <v>6785349.46</v>
      </c>
      <c r="IP20" s="176">
        <v>9335056</v>
      </c>
      <c r="IQ20" s="176">
        <v>8269998.2999999998</v>
      </c>
      <c r="IR20" s="176">
        <v>94624449.689999998</v>
      </c>
      <c r="IS20" s="176">
        <v>37694435.810000002</v>
      </c>
      <c r="IT20" s="176">
        <v>13698542.32</v>
      </c>
      <c r="IU20" s="176">
        <v>10137328</v>
      </c>
      <c r="IV20" s="176">
        <v>8776760.1099999994</v>
      </c>
      <c r="IW20" s="176">
        <v>3808025.9699999997</v>
      </c>
      <c r="IX20" s="176">
        <v>9820455.4800000004</v>
      </c>
      <c r="IY20" s="176">
        <v>5122790.76</v>
      </c>
      <c r="IZ20" s="176">
        <v>5443051</v>
      </c>
      <c r="JA20" s="176">
        <v>14289791</v>
      </c>
      <c r="JB20" s="176">
        <v>14653998</v>
      </c>
      <c r="JC20" s="176">
        <v>9017724</v>
      </c>
      <c r="JD20" s="176">
        <v>29568308.5</v>
      </c>
      <c r="JE20" s="176">
        <v>18244557.890000001</v>
      </c>
      <c r="JF20" s="176">
        <v>3386652</v>
      </c>
      <c r="JG20" s="176">
        <v>3861204.58</v>
      </c>
      <c r="JH20" s="176">
        <v>4844151.3</v>
      </c>
      <c r="JI20" s="176">
        <v>2428164.4300000002</v>
      </c>
      <c r="JJ20" s="176">
        <v>47015493.379999995</v>
      </c>
      <c r="JK20" s="176">
        <v>6986787</v>
      </c>
      <c r="JL20" s="176">
        <v>8804732.8599999994</v>
      </c>
      <c r="JM20" s="176">
        <v>10835664.169999998</v>
      </c>
      <c r="JN20" s="176">
        <v>6947198.6899999995</v>
      </c>
      <c r="JO20" s="176">
        <v>17551193.289999999</v>
      </c>
      <c r="JP20" s="176">
        <v>4138820</v>
      </c>
      <c r="JQ20" s="176">
        <v>60466973.509999998</v>
      </c>
      <c r="JR20" s="176">
        <v>8197048</v>
      </c>
      <c r="JS20" s="176">
        <v>4835931</v>
      </c>
      <c r="JT20" s="176">
        <v>26703810.889999997</v>
      </c>
      <c r="JU20" s="176">
        <v>14261962.41</v>
      </c>
      <c r="JV20" s="176">
        <v>7982668</v>
      </c>
      <c r="JW20" s="176">
        <v>9341103</v>
      </c>
      <c r="JX20" s="176">
        <v>7620117</v>
      </c>
      <c r="JY20" s="176">
        <v>86450072</v>
      </c>
      <c r="JZ20" s="176">
        <v>46703347.920000002</v>
      </c>
      <c r="KA20" s="176">
        <v>7855369</v>
      </c>
      <c r="KB20" s="176">
        <v>5420860.5</v>
      </c>
      <c r="KC20" s="176">
        <v>11910311.23</v>
      </c>
      <c r="KD20" s="176">
        <v>3255211</v>
      </c>
      <c r="KE20" s="176">
        <v>28008186.5</v>
      </c>
      <c r="KF20" s="176">
        <v>17855195.009999998</v>
      </c>
      <c r="KG20" s="176">
        <v>9286473</v>
      </c>
      <c r="KH20" s="176">
        <v>10771514.91</v>
      </c>
      <c r="KI20" s="176">
        <v>7125649.4699999997</v>
      </c>
      <c r="KJ20" s="176">
        <v>8065833</v>
      </c>
      <c r="KK20" s="176">
        <v>9950682.7199999988</v>
      </c>
      <c r="KL20" s="176">
        <v>2969181.54</v>
      </c>
      <c r="KM20" s="176">
        <v>6179377.4399999995</v>
      </c>
      <c r="KN20" s="176">
        <v>128649822.38000001</v>
      </c>
      <c r="KO20" s="176">
        <v>22380993.550000001</v>
      </c>
      <c r="KP20" s="176">
        <v>8062922.1299999999</v>
      </c>
      <c r="KQ20" s="176">
        <v>15748327.15</v>
      </c>
      <c r="KR20" s="176">
        <v>17257070.09</v>
      </c>
      <c r="KS20" s="176">
        <v>7798782.0500000007</v>
      </c>
      <c r="KT20" s="176">
        <v>38345838.43</v>
      </c>
      <c r="KU20" s="176">
        <v>10521967</v>
      </c>
      <c r="KV20" s="176">
        <v>7954936.5800000001</v>
      </c>
      <c r="KW20" s="176">
        <v>48519613.140000001</v>
      </c>
      <c r="KX20" s="176">
        <v>13296507.719999999</v>
      </c>
      <c r="KY20" s="176">
        <v>15300156.989999998</v>
      </c>
      <c r="KZ20" s="176">
        <v>30587514</v>
      </c>
      <c r="LA20" s="176">
        <v>8084893</v>
      </c>
      <c r="LB20" s="176">
        <v>25029484</v>
      </c>
      <c r="LC20" s="176">
        <v>88897568.459999993</v>
      </c>
      <c r="LD20" s="176">
        <v>13577407</v>
      </c>
      <c r="LE20" s="176">
        <v>120569807.8</v>
      </c>
      <c r="LF20" s="176">
        <v>30264388</v>
      </c>
      <c r="LG20" s="176">
        <v>31520840.219999999</v>
      </c>
      <c r="LH20" s="176">
        <v>31470154.350000001</v>
      </c>
      <c r="LI20" s="176">
        <v>13649797.559999999</v>
      </c>
      <c r="LJ20" s="176">
        <v>7198165.0099999998</v>
      </c>
      <c r="LK20" s="176">
        <v>5245816.0199999996</v>
      </c>
      <c r="LL20" s="176">
        <v>11012964.5</v>
      </c>
      <c r="LM20" s="176">
        <v>6556130.5099999998</v>
      </c>
      <c r="LN20" s="176">
        <v>11694928</v>
      </c>
      <c r="LO20" s="176">
        <v>6262814.5199999996</v>
      </c>
      <c r="LP20" s="176">
        <v>45633588.559999995</v>
      </c>
      <c r="LQ20" s="176">
        <v>8475869.8300000001</v>
      </c>
      <c r="LR20" s="176">
        <v>5611378.8200000003</v>
      </c>
      <c r="LS20" s="176">
        <v>156830206.05000001</v>
      </c>
      <c r="LT20" s="176">
        <v>66839277</v>
      </c>
      <c r="LU20" s="176">
        <v>98740374.890000001</v>
      </c>
      <c r="LV20" s="176">
        <v>44449241.049999997</v>
      </c>
      <c r="LW20" s="176">
        <v>19144233</v>
      </c>
      <c r="LX20" s="176">
        <v>17529674</v>
      </c>
      <c r="LY20" s="176">
        <v>12976913</v>
      </c>
      <c r="LZ20" s="176">
        <v>14285274.6</v>
      </c>
      <c r="MA20" s="176">
        <v>7442900</v>
      </c>
      <c r="MB20" s="176">
        <v>11820751</v>
      </c>
      <c r="MC20" s="176">
        <v>34789361.07</v>
      </c>
      <c r="MD20" s="176">
        <v>9832009</v>
      </c>
      <c r="ME20" s="176">
        <v>161865000</v>
      </c>
      <c r="MF20" s="176">
        <v>12016781.82</v>
      </c>
      <c r="MG20" s="176">
        <v>6231002.5299999993</v>
      </c>
      <c r="MH20" s="176">
        <v>7204607.8000000007</v>
      </c>
      <c r="MI20" s="176">
        <v>6035944.5599999996</v>
      </c>
      <c r="MJ20" s="176">
        <v>10428389.77</v>
      </c>
      <c r="MK20" s="176">
        <v>10752602.789999999</v>
      </c>
      <c r="ML20" s="176">
        <v>8632926.7599999998</v>
      </c>
      <c r="MM20" s="176">
        <v>13145074.670000002</v>
      </c>
      <c r="MN20" s="176">
        <v>7730156.5600000005</v>
      </c>
      <c r="MO20" s="176">
        <v>8705042.3300000019</v>
      </c>
      <c r="MP20" s="176">
        <v>6911405</v>
      </c>
      <c r="MQ20" s="176">
        <v>81642736.069999993</v>
      </c>
      <c r="MR20" s="176">
        <v>11977049.530000001</v>
      </c>
      <c r="MS20" s="176">
        <v>9096427.1000000015</v>
      </c>
      <c r="MT20" s="176">
        <v>22409269</v>
      </c>
      <c r="MU20" s="176">
        <v>16698057.57</v>
      </c>
      <c r="MV20" s="176">
        <v>7113187.5</v>
      </c>
      <c r="MW20" s="176">
        <v>26032606.079800002</v>
      </c>
      <c r="MX20" s="176">
        <v>18929220</v>
      </c>
      <c r="MY20" s="176">
        <v>12528621</v>
      </c>
      <c r="MZ20" s="176">
        <v>4124672.54</v>
      </c>
      <c r="NA20" s="176">
        <v>3475402.45</v>
      </c>
      <c r="NB20" s="176">
        <v>219543015.38000003</v>
      </c>
      <c r="NC20" s="176">
        <v>32943426.869999997</v>
      </c>
      <c r="ND20" s="176">
        <v>8045812.9999999991</v>
      </c>
      <c r="NE20" s="176">
        <v>84674608.700000003</v>
      </c>
      <c r="NF20" s="176">
        <v>8646541.9399999995</v>
      </c>
      <c r="NG20" s="176">
        <v>24065275.259999998</v>
      </c>
      <c r="NH20" s="176">
        <v>47583696</v>
      </c>
      <c r="NI20" s="176">
        <v>36499698.890000001</v>
      </c>
      <c r="NJ20" s="176">
        <v>2747400</v>
      </c>
      <c r="NK20" s="176">
        <v>9852488.1900000013</v>
      </c>
      <c r="NL20" s="176">
        <v>9194271.4499999993</v>
      </c>
      <c r="NM20" s="176">
        <v>8982294.3399999999</v>
      </c>
      <c r="NN20" s="176">
        <v>53476647.149999999</v>
      </c>
      <c r="NO20" s="176">
        <v>9738488</v>
      </c>
      <c r="NP20" s="176">
        <v>9572467.4100000001</v>
      </c>
      <c r="NQ20" s="176">
        <v>9121007.2200000007</v>
      </c>
      <c r="NR20" s="176">
        <v>9691592.120000001</v>
      </c>
      <c r="NS20" s="176">
        <v>3977070</v>
      </c>
      <c r="NT20" s="176">
        <v>6726301.3500000006</v>
      </c>
      <c r="NU20" s="176">
        <v>75547409.599999994</v>
      </c>
      <c r="NV20" s="176">
        <v>44853399.979999997</v>
      </c>
      <c r="NW20" s="176">
        <v>7262542.5199999996</v>
      </c>
      <c r="NX20" s="176">
        <v>4987156</v>
      </c>
      <c r="NY20" s="176">
        <v>7629352.9000000004</v>
      </c>
      <c r="NZ20" s="176">
        <v>10421054.92</v>
      </c>
      <c r="OA20" s="176">
        <v>4281701.03</v>
      </c>
      <c r="OB20" s="176">
        <v>93055264.899999991</v>
      </c>
      <c r="OC20" s="176">
        <v>31230348.920000002</v>
      </c>
      <c r="OD20" s="176">
        <v>11749742.859999999</v>
      </c>
      <c r="OE20" s="176">
        <v>40160740.549999997</v>
      </c>
      <c r="OF20" s="176">
        <v>10335619.489999998</v>
      </c>
      <c r="OG20" s="176">
        <v>11919382</v>
      </c>
      <c r="OH20" s="176">
        <v>16508973.84</v>
      </c>
      <c r="OI20" s="176">
        <v>7618860.3499999996</v>
      </c>
      <c r="OJ20" s="176">
        <v>7088018.5</v>
      </c>
      <c r="OK20" s="176">
        <v>116833812.09</v>
      </c>
      <c r="OL20" s="176">
        <v>36927288.880000003</v>
      </c>
      <c r="OM20" s="176">
        <v>40249002.340000004</v>
      </c>
      <c r="ON20" s="176">
        <v>21204358.82</v>
      </c>
      <c r="OO20" s="176">
        <v>12133150.5</v>
      </c>
      <c r="OP20" s="176">
        <v>8365962.9399999995</v>
      </c>
      <c r="OQ20" s="176">
        <v>76212724.040000007</v>
      </c>
      <c r="OR20" s="176">
        <v>7172426.2700000005</v>
      </c>
      <c r="OS20" s="176">
        <v>9099298</v>
      </c>
      <c r="OT20" s="176">
        <v>15205037.509999998</v>
      </c>
      <c r="OU20" s="176">
        <v>17237982</v>
      </c>
      <c r="OV20" s="176">
        <v>26957173</v>
      </c>
      <c r="OW20" s="176">
        <v>9991267.4700000007</v>
      </c>
      <c r="OX20" s="176">
        <v>6456957</v>
      </c>
      <c r="OY20" s="176">
        <v>6093904</v>
      </c>
      <c r="OZ20" s="176">
        <v>86120641.950000003</v>
      </c>
      <c r="PA20" s="176">
        <v>9369548.4299999997</v>
      </c>
      <c r="PB20" s="176">
        <v>23918219.609999999</v>
      </c>
      <c r="PC20" s="176">
        <v>3346977.14</v>
      </c>
      <c r="PD20" s="176">
        <v>14449347.270000001</v>
      </c>
      <c r="PE20" s="176">
        <v>28246315.82</v>
      </c>
      <c r="PF20" s="176">
        <v>9912312.6600000001</v>
      </c>
      <c r="PG20" s="176">
        <v>6517289</v>
      </c>
      <c r="PH20" s="176">
        <v>14424954.93</v>
      </c>
      <c r="PI20" s="176">
        <v>10302863</v>
      </c>
      <c r="PJ20" s="176">
        <v>12416765</v>
      </c>
      <c r="PK20" s="176">
        <v>19548333</v>
      </c>
      <c r="PL20" s="176">
        <v>7431505</v>
      </c>
      <c r="PM20" s="176">
        <v>37995724</v>
      </c>
      <c r="PN20" s="176">
        <v>7119509.5499999998</v>
      </c>
      <c r="PO20" s="176">
        <v>4563897</v>
      </c>
      <c r="PP20" s="176">
        <v>3773670</v>
      </c>
      <c r="PQ20" s="176">
        <v>8136736.0800000001</v>
      </c>
      <c r="PR20" s="176">
        <v>201584768.13</v>
      </c>
      <c r="PS20" s="176">
        <v>8813026.0600000005</v>
      </c>
      <c r="PT20" s="176">
        <v>7175872</v>
      </c>
      <c r="PU20" s="176">
        <v>15237438.699999999</v>
      </c>
      <c r="PV20" s="176">
        <v>69088630.849999994</v>
      </c>
      <c r="PW20" s="176">
        <v>18666034.009999998</v>
      </c>
      <c r="PX20" s="176">
        <v>27222008</v>
      </c>
      <c r="PY20" s="176">
        <v>10360933</v>
      </c>
      <c r="PZ20" s="176">
        <v>19068746.210000001</v>
      </c>
      <c r="QA20" s="176">
        <v>7052123</v>
      </c>
      <c r="QB20" s="176">
        <v>17829264.25</v>
      </c>
      <c r="QC20" s="176">
        <v>10222757</v>
      </c>
      <c r="QD20" s="176">
        <v>8897085.0199999996</v>
      </c>
      <c r="QE20" s="176">
        <v>15584710</v>
      </c>
      <c r="QF20" s="176">
        <v>13698368.390000001</v>
      </c>
      <c r="QG20" s="176">
        <v>11101512.289999999</v>
      </c>
      <c r="QH20" s="176">
        <v>10292472</v>
      </c>
      <c r="QI20" s="176">
        <v>10043120.48</v>
      </c>
      <c r="QJ20" s="176">
        <v>8042119</v>
      </c>
      <c r="QK20" s="176">
        <v>26984592.399999999</v>
      </c>
      <c r="QL20" s="176">
        <v>25657637.949999999</v>
      </c>
      <c r="QM20" s="176">
        <v>7581806.0099999998</v>
      </c>
      <c r="QN20" s="176">
        <v>4851824</v>
      </c>
      <c r="QO20" s="176">
        <v>4451061.83</v>
      </c>
      <c r="QP20" s="176">
        <v>3543222</v>
      </c>
      <c r="QQ20" s="176">
        <v>2557666.5</v>
      </c>
      <c r="QR20" s="176">
        <v>99508553.150000006</v>
      </c>
      <c r="QS20" s="176">
        <v>9017788</v>
      </c>
      <c r="QT20" s="176">
        <v>20349510.509999998</v>
      </c>
      <c r="QU20" s="176">
        <v>10930432</v>
      </c>
      <c r="QV20" s="176">
        <v>11859926.93</v>
      </c>
      <c r="QW20" s="176">
        <v>26685276.18</v>
      </c>
      <c r="QX20" s="176">
        <v>10736735.17</v>
      </c>
      <c r="QY20" s="176">
        <v>19265386.350000001</v>
      </c>
      <c r="QZ20" s="176">
        <v>23324420.710000001</v>
      </c>
      <c r="RA20" s="176">
        <v>7854642.3899999997</v>
      </c>
      <c r="RB20" s="176">
        <v>8765417</v>
      </c>
      <c r="RC20" s="176">
        <v>6705108</v>
      </c>
      <c r="RD20" s="176">
        <v>5864786.3899999997</v>
      </c>
      <c r="RE20" s="176">
        <v>166841946.88</v>
      </c>
      <c r="RF20" s="176">
        <v>22167521.419999998</v>
      </c>
      <c r="RG20" s="176">
        <v>8932300</v>
      </c>
      <c r="RH20" s="176">
        <v>14637027.010000002</v>
      </c>
      <c r="RI20" s="176">
        <v>11280668</v>
      </c>
      <c r="RJ20" s="176">
        <v>14191529.829999998</v>
      </c>
      <c r="RK20" s="176">
        <v>23835286</v>
      </c>
      <c r="RL20" s="176">
        <v>9882715.1999999993</v>
      </c>
      <c r="RM20" s="176">
        <v>14031706.620000001</v>
      </c>
      <c r="RN20" s="176">
        <v>18192475.899999999</v>
      </c>
      <c r="RO20" s="176">
        <v>23491744.140000001</v>
      </c>
      <c r="RP20" s="176">
        <v>5336996.33</v>
      </c>
      <c r="RQ20" s="176">
        <v>4993890</v>
      </c>
      <c r="RR20" s="176">
        <v>10493699</v>
      </c>
      <c r="RS20" s="176">
        <v>6093020.9100000001</v>
      </c>
      <c r="RT20" s="176">
        <v>5288438</v>
      </c>
      <c r="RU20" s="176">
        <v>5028197</v>
      </c>
      <c r="RV20" s="176">
        <v>4777976.93</v>
      </c>
      <c r="RW20" s="176">
        <v>5389292.9900000002</v>
      </c>
      <c r="RX20" s="176">
        <v>5476782</v>
      </c>
      <c r="RY20" s="176">
        <v>86848173.810000002</v>
      </c>
      <c r="RZ20" s="176">
        <v>6273877.4199999999</v>
      </c>
      <c r="SA20" s="176">
        <v>11975592.390000001</v>
      </c>
      <c r="SB20" s="176">
        <v>9933595</v>
      </c>
      <c r="SC20" s="176">
        <v>5535701.5</v>
      </c>
      <c r="SD20" s="176">
        <v>5592039.4500000002</v>
      </c>
      <c r="SE20" s="176">
        <v>7097401.9000000004</v>
      </c>
      <c r="SF20" s="176">
        <v>20673654.100000001</v>
      </c>
      <c r="SG20" s="176">
        <v>5469719.5999999996</v>
      </c>
      <c r="SH20" s="176">
        <v>6085985.6799999997</v>
      </c>
      <c r="SI20" s="176">
        <v>7573446.5399999991</v>
      </c>
      <c r="SJ20" s="176">
        <v>16344401</v>
      </c>
      <c r="SK20" s="176">
        <v>8426153</v>
      </c>
      <c r="SL20" s="176">
        <v>6852614.6299999999</v>
      </c>
      <c r="SM20" s="176">
        <v>67735461.239999995</v>
      </c>
      <c r="SN20" s="176">
        <v>10909835</v>
      </c>
      <c r="SO20" s="176">
        <v>7909479.6200000001</v>
      </c>
      <c r="SP20" s="176">
        <v>6108159</v>
      </c>
      <c r="SQ20" s="176">
        <v>6962385.5</v>
      </c>
      <c r="SR20" s="176">
        <v>10908013.119999999</v>
      </c>
      <c r="SS20" s="176">
        <v>7347911.5199999996</v>
      </c>
      <c r="ST20" s="176">
        <v>15817329.91</v>
      </c>
      <c r="SU20" s="176">
        <v>8307528</v>
      </c>
      <c r="SV20" s="176">
        <v>9826465.0600000005</v>
      </c>
      <c r="SW20" s="176">
        <v>24492203.210000001</v>
      </c>
      <c r="SX20" s="176">
        <v>4332565</v>
      </c>
      <c r="SY20" s="176">
        <v>52821441.479999997</v>
      </c>
      <c r="SZ20" s="176">
        <v>11284205</v>
      </c>
      <c r="TA20" s="176">
        <v>13495152.200000001</v>
      </c>
      <c r="TB20" s="176">
        <v>18824988.5</v>
      </c>
      <c r="TC20" s="176">
        <v>9597457.2100000009</v>
      </c>
      <c r="TD20" s="176">
        <v>12055066</v>
      </c>
      <c r="TE20" s="176">
        <v>9063166.2699999996</v>
      </c>
      <c r="TF20" s="176">
        <v>5278134.5199999996</v>
      </c>
      <c r="TG20" s="176">
        <v>160770255.44</v>
      </c>
      <c r="TH20" s="176">
        <v>11509254.5</v>
      </c>
      <c r="TI20" s="176">
        <v>8690071.2300000004</v>
      </c>
      <c r="TJ20" s="176">
        <v>19936194</v>
      </c>
      <c r="TK20" s="176">
        <v>16969117.760000002</v>
      </c>
      <c r="TL20" s="176">
        <v>12576165</v>
      </c>
      <c r="TM20" s="176">
        <v>6642291.29</v>
      </c>
      <c r="TN20" s="176">
        <v>43279391</v>
      </c>
      <c r="TO20" s="176">
        <v>12148171</v>
      </c>
      <c r="TP20" s="176">
        <v>22789041.519999996</v>
      </c>
      <c r="TQ20" s="176">
        <v>18251939.710000001</v>
      </c>
      <c r="TR20" s="176">
        <v>13905259</v>
      </c>
      <c r="TS20" s="176">
        <v>6872860.2400000002</v>
      </c>
      <c r="TT20" s="176">
        <v>13126834.99</v>
      </c>
      <c r="TU20" s="176">
        <v>10397563.48</v>
      </c>
      <c r="TV20" s="176">
        <v>10838908</v>
      </c>
      <c r="TW20" s="176">
        <v>49067478.910000004</v>
      </c>
      <c r="TX20" s="176">
        <v>11381911.510000002</v>
      </c>
      <c r="TY20" s="176">
        <v>54805480.890000001</v>
      </c>
      <c r="TZ20" s="176">
        <v>17139704</v>
      </c>
      <c r="UA20" s="176">
        <v>6164867</v>
      </c>
      <c r="UB20" s="176">
        <v>11683910.190000001</v>
      </c>
      <c r="UC20" s="176">
        <v>63936329</v>
      </c>
      <c r="UD20" s="176">
        <v>6245102.3899999997</v>
      </c>
      <c r="UE20" s="176">
        <v>6954466.1600000001</v>
      </c>
      <c r="UF20" s="176">
        <v>9866059.0700000003</v>
      </c>
      <c r="UG20" s="176">
        <v>7484579.9899999993</v>
      </c>
      <c r="UH20" s="176">
        <v>47632450.210000001</v>
      </c>
      <c r="UI20" s="176">
        <v>13184302.470000001</v>
      </c>
      <c r="UJ20" s="176">
        <v>9669188.9100000001</v>
      </c>
      <c r="UK20" s="176">
        <v>16979373.119999997</v>
      </c>
      <c r="UL20" s="176">
        <v>8747971.9900000002</v>
      </c>
      <c r="UM20" s="176">
        <v>10757847.58</v>
      </c>
      <c r="UN20" s="176">
        <v>200349907.59999999</v>
      </c>
      <c r="UO20" s="176">
        <v>10518337</v>
      </c>
      <c r="UP20" s="176">
        <v>10685074.879999999</v>
      </c>
      <c r="UQ20" s="176">
        <v>36899221.740000002</v>
      </c>
      <c r="UR20" s="176">
        <v>4803010</v>
      </c>
      <c r="US20" s="176">
        <v>9241454.4699999988</v>
      </c>
      <c r="UT20" s="176">
        <v>25407477.48</v>
      </c>
      <c r="UU20" s="176">
        <v>6667134</v>
      </c>
      <c r="UV20" s="176">
        <v>8353536.4800000004</v>
      </c>
      <c r="UW20" s="176">
        <v>9537176</v>
      </c>
      <c r="UX20" s="176">
        <v>11825709.810000001</v>
      </c>
      <c r="UY20" s="176">
        <v>24022763.350000001</v>
      </c>
      <c r="UZ20" s="176">
        <v>10594560.279999999</v>
      </c>
      <c r="VA20" s="176">
        <v>24927743.109999999</v>
      </c>
      <c r="VB20" s="176">
        <v>7626294.1600000001</v>
      </c>
      <c r="VC20" s="176">
        <v>6133894</v>
      </c>
      <c r="VD20" s="176">
        <v>8061431.7800000003</v>
      </c>
      <c r="VE20" s="176">
        <v>7387158</v>
      </c>
      <c r="VF20" s="176">
        <v>33955911.170000002</v>
      </c>
      <c r="VG20" s="176">
        <v>5141675.1000000006</v>
      </c>
      <c r="VH20" s="176">
        <v>6306097.0800000001</v>
      </c>
      <c r="VI20" s="176">
        <v>5569649</v>
      </c>
      <c r="VJ20" s="176">
        <v>88936229.840000004</v>
      </c>
      <c r="VK20" s="176">
        <v>9567245</v>
      </c>
      <c r="VL20" s="176">
        <v>9774836.3100000005</v>
      </c>
      <c r="VM20" s="176">
        <v>15520377.720000001</v>
      </c>
      <c r="VN20" s="176">
        <v>25280475.920000002</v>
      </c>
      <c r="VO20" s="176">
        <v>15198462.32</v>
      </c>
      <c r="VP20" s="176">
        <v>15174130</v>
      </c>
      <c r="VQ20" s="176">
        <v>9501123.0299999993</v>
      </c>
      <c r="VR20" s="176">
        <v>11655914</v>
      </c>
      <c r="VS20" s="176">
        <v>39401503</v>
      </c>
      <c r="VT20" s="176">
        <v>11142707</v>
      </c>
      <c r="VU20" s="176">
        <v>16220459.379999999</v>
      </c>
      <c r="VV20" s="176">
        <v>10320867.5</v>
      </c>
      <c r="VW20" s="176">
        <v>9345259</v>
      </c>
      <c r="VX20" s="176">
        <v>6646017.6400000006</v>
      </c>
      <c r="VY20" s="176">
        <v>282673672.18000001</v>
      </c>
      <c r="VZ20" s="176">
        <v>23574353.57</v>
      </c>
      <c r="WA20" s="176">
        <v>18771733</v>
      </c>
      <c r="WB20" s="176">
        <v>10592799.789999999</v>
      </c>
      <c r="WC20" s="176">
        <v>12667825</v>
      </c>
      <c r="WD20" s="176">
        <v>13770966</v>
      </c>
      <c r="WE20" s="176">
        <v>22079702</v>
      </c>
      <c r="WF20" s="176">
        <v>25757582</v>
      </c>
      <c r="WG20" s="176">
        <v>17137314.530000001</v>
      </c>
      <c r="WH20" s="176">
        <v>21807957</v>
      </c>
      <c r="WI20" s="176">
        <v>13201813</v>
      </c>
      <c r="WJ20" s="176">
        <v>29760262.059999999</v>
      </c>
      <c r="WK20" s="176">
        <v>13486027</v>
      </c>
      <c r="WL20" s="176">
        <v>22303703.5</v>
      </c>
      <c r="WM20" s="176">
        <v>36681856.649999999</v>
      </c>
      <c r="WN20" s="176">
        <v>17169702</v>
      </c>
      <c r="WO20" s="176">
        <v>16367532.25</v>
      </c>
      <c r="WP20" s="176">
        <v>19361496.009999998</v>
      </c>
      <c r="WQ20" s="176">
        <v>9263928.5</v>
      </c>
      <c r="WR20" s="176">
        <v>32885688.18</v>
      </c>
      <c r="WS20" s="176">
        <v>77726359.450000003</v>
      </c>
      <c r="WT20" s="176">
        <v>16447041.210000001</v>
      </c>
      <c r="WU20" s="176">
        <v>9026406</v>
      </c>
      <c r="WV20" s="176">
        <v>9669957</v>
      </c>
      <c r="WW20" s="176">
        <v>12499065</v>
      </c>
      <c r="WX20" s="176">
        <v>9748942.9800000004</v>
      </c>
      <c r="WY20" s="176">
        <v>11876136</v>
      </c>
      <c r="WZ20" s="176">
        <v>12263471.449999999</v>
      </c>
      <c r="XA20" s="176">
        <v>41067895.350000001</v>
      </c>
      <c r="XB20" s="176">
        <v>10577300.640000001</v>
      </c>
      <c r="XC20" s="176">
        <v>6592705.4500000002</v>
      </c>
      <c r="XD20" s="176">
        <v>6093492.0899999999</v>
      </c>
      <c r="XE20" s="176">
        <v>5728509.9399999995</v>
      </c>
      <c r="XF20" s="176">
        <v>159710765.88</v>
      </c>
      <c r="XG20" s="176">
        <v>19032885.02</v>
      </c>
      <c r="XH20" s="176">
        <v>22247708</v>
      </c>
      <c r="XI20" s="176">
        <v>48589531.909999996</v>
      </c>
      <c r="XJ20" s="176">
        <v>16062581.119999999</v>
      </c>
      <c r="XK20" s="176">
        <v>21776391.52</v>
      </c>
      <c r="XL20" s="176">
        <v>22243692.030000001</v>
      </c>
      <c r="XM20" s="176">
        <v>18172350.620000001</v>
      </c>
      <c r="XN20" s="176">
        <v>16089304.020000001</v>
      </c>
      <c r="XO20" s="176">
        <v>33379346.920000002</v>
      </c>
      <c r="XP20" s="176">
        <v>25818132.079999998</v>
      </c>
      <c r="XQ20" s="176">
        <v>12074451.629999999</v>
      </c>
      <c r="XR20" s="176">
        <v>8522318.1999999993</v>
      </c>
      <c r="XS20" s="176">
        <v>10866921.26</v>
      </c>
      <c r="XT20" s="176">
        <v>11843111</v>
      </c>
      <c r="XU20" s="176">
        <v>11146787.359999999</v>
      </c>
      <c r="XV20" s="176">
        <v>7458796.5</v>
      </c>
      <c r="XW20" s="176">
        <v>9122731.7100000009</v>
      </c>
      <c r="XX20" s="176">
        <v>11493496.569999998</v>
      </c>
      <c r="XY20" s="176">
        <v>11225955.640000001</v>
      </c>
      <c r="XZ20" s="176">
        <v>9540349</v>
      </c>
      <c r="YA20" s="176">
        <v>9621820.6999999993</v>
      </c>
      <c r="YB20" s="176">
        <v>8105312</v>
      </c>
      <c r="YC20" s="176">
        <v>167590887.5</v>
      </c>
      <c r="YD20" s="176">
        <v>13957724</v>
      </c>
      <c r="YE20" s="176">
        <v>20474439.18</v>
      </c>
      <c r="YF20" s="176">
        <v>10040504.710000001</v>
      </c>
      <c r="YG20" s="176">
        <v>49078623.199999996</v>
      </c>
      <c r="YH20" s="176">
        <v>15587242.91</v>
      </c>
      <c r="YI20" s="176">
        <v>21405116.539999999</v>
      </c>
      <c r="YJ20" s="176">
        <v>11093828</v>
      </c>
      <c r="YK20" s="176">
        <v>38213544.5</v>
      </c>
      <c r="YL20" s="176">
        <v>27195133</v>
      </c>
      <c r="YM20" s="176">
        <v>22388025</v>
      </c>
      <c r="YN20" s="176">
        <v>12151949.629999999</v>
      </c>
      <c r="YO20" s="176">
        <v>8228393</v>
      </c>
      <c r="YP20" s="176">
        <v>11900052</v>
      </c>
      <c r="YQ20" s="176">
        <v>6676360</v>
      </c>
      <c r="YR20" s="176">
        <v>8219947.0099999998</v>
      </c>
      <c r="YS20" s="176">
        <v>6539739</v>
      </c>
      <c r="YT20" s="176">
        <v>54106392.859999999</v>
      </c>
      <c r="YU20" s="176">
        <v>5195411.04</v>
      </c>
      <c r="YV20" s="176">
        <v>6233815</v>
      </c>
      <c r="YW20" s="176">
        <v>6552360</v>
      </c>
      <c r="YX20" s="176">
        <v>5706108.8700000001</v>
      </c>
      <c r="YY20" s="176">
        <v>4409943.3</v>
      </c>
      <c r="YZ20" s="176">
        <v>5212170</v>
      </c>
      <c r="ZA20" s="176">
        <v>56079316.969999999</v>
      </c>
      <c r="ZB20" s="176">
        <v>5895620.3200000003</v>
      </c>
      <c r="ZC20" s="176">
        <v>11105353.82</v>
      </c>
      <c r="ZD20" s="176">
        <v>11363588</v>
      </c>
      <c r="ZE20" s="176">
        <v>6855575</v>
      </c>
      <c r="ZF20" s="176">
        <v>9508533.0199999977</v>
      </c>
      <c r="ZG20" s="176">
        <v>5834311.6699999999</v>
      </c>
      <c r="ZH20" s="176">
        <v>5939291.4000000004</v>
      </c>
      <c r="ZI20" s="176">
        <v>24913606</v>
      </c>
      <c r="ZJ20" s="176">
        <v>128146452.88000001</v>
      </c>
      <c r="ZK20" s="176">
        <v>6369185</v>
      </c>
      <c r="ZL20" s="176">
        <v>12498295</v>
      </c>
      <c r="ZM20" s="176">
        <v>33284790</v>
      </c>
      <c r="ZN20" s="176">
        <v>24193236</v>
      </c>
      <c r="ZO20" s="176">
        <v>8848745</v>
      </c>
      <c r="ZP20" s="176">
        <v>9927534</v>
      </c>
      <c r="ZQ20" s="176">
        <v>19582092.030000001</v>
      </c>
      <c r="ZR20" s="176">
        <v>15266507</v>
      </c>
      <c r="ZS20" s="176">
        <v>20141190.450000003</v>
      </c>
      <c r="ZT20" s="176">
        <v>4845920.0600000005</v>
      </c>
      <c r="ZU20" s="176">
        <v>6879537</v>
      </c>
      <c r="ZV20" s="176">
        <v>5806506</v>
      </c>
      <c r="ZW20" s="176">
        <v>10933671.5</v>
      </c>
      <c r="ZX20" s="176">
        <v>7719131</v>
      </c>
      <c r="ZY20" s="176">
        <v>9048462</v>
      </c>
      <c r="ZZ20" s="176">
        <v>5951248.4000000004</v>
      </c>
      <c r="AAA20" s="176">
        <v>6363672.1099999994</v>
      </c>
      <c r="AAB20" s="176">
        <v>7474730.25</v>
      </c>
      <c r="AAC20" s="176">
        <v>7008631.6799999997</v>
      </c>
      <c r="AAD20" s="176">
        <v>6764269</v>
      </c>
      <c r="AAE20" s="176">
        <v>4808322</v>
      </c>
      <c r="AAF20" s="176">
        <v>46675343.940000005</v>
      </c>
      <c r="AAG20" s="176">
        <v>5709709</v>
      </c>
      <c r="AAH20" s="176">
        <v>8720706.4000000004</v>
      </c>
      <c r="AAI20" s="176">
        <v>8291320.7999999998</v>
      </c>
      <c r="AAJ20" s="176">
        <v>6179425.9000000004</v>
      </c>
      <c r="AAK20" s="176">
        <v>12384838</v>
      </c>
      <c r="AAL20" s="176">
        <v>6455034</v>
      </c>
      <c r="AAM20" s="176">
        <v>215236667.99000001</v>
      </c>
      <c r="AAN20" s="176">
        <v>14641383</v>
      </c>
      <c r="AAO20" s="176">
        <v>9223368</v>
      </c>
      <c r="AAP20" s="176">
        <v>17357201</v>
      </c>
      <c r="AAQ20" s="176">
        <v>15482175.119999999</v>
      </c>
      <c r="AAR20" s="176">
        <v>9751115</v>
      </c>
      <c r="AAS20" s="176">
        <v>15405718</v>
      </c>
      <c r="AAT20" s="176">
        <v>15365679.76</v>
      </c>
      <c r="AAU20" s="176">
        <v>31961192</v>
      </c>
      <c r="AAV20" s="176">
        <v>11471540</v>
      </c>
      <c r="AAW20" s="176">
        <v>13770881</v>
      </c>
      <c r="AAX20" s="176">
        <v>61616556</v>
      </c>
      <c r="AAY20" s="176">
        <v>28540399</v>
      </c>
      <c r="AAZ20" s="176">
        <v>6826301</v>
      </c>
      <c r="ABA20" s="176">
        <v>9957407.4299999997</v>
      </c>
      <c r="ABB20" s="176">
        <v>9643026.8100000005</v>
      </c>
      <c r="ABC20" s="176">
        <v>8192556</v>
      </c>
      <c r="ABD20" s="176">
        <v>10934901</v>
      </c>
      <c r="ABE20" s="176">
        <v>9516576.5199999996</v>
      </c>
      <c r="ABF20" s="176">
        <v>71676040.539999992</v>
      </c>
      <c r="ABG20" s="176">
        <v>51487705.519999996</v>
      </c>
      <c r="ABH20" s="176">
        <v>7718458</v>
      </c>
      <c r="ABI20" s="176">
        <v>6798624.9500000002</v>
      </c>
      <c r="ABJ20" s="176">
        <v>4937660</v>
      </c>
      <c r="ABK20" s="176">
        <v>5364326</v>
      </c>
      <c r="ABL20" s="176">
        <v>4972112.2699999996</v>
      </c>
      <c r="ABM20" s="176">
        <v>82602126</v>
      </c>
      <c r="ABN20" s="176">
        <v>12117479.6</v>
      </c>
      <c r="ABO20" s="176">
        <v>6588790.2000000002</v>
      </c>
      <c r="ABP20" s="176">
        <v>14760127.109999999</v>
      </c>
      <c r="ABQ20" s="176">
        <v>14296664.219999999</v>
      </c>
      <c r="ABR20" s="176">
        <v>9680723.0700000003</v>
      </c>
      <c r="ABS20" s="176">
        <v>10068084.98</v>
      </c>
      <c r="ABT20" s="176">
        <v>9011737.8200000003</v>
      </c>
      <c r="ABU20" s="176">
        <v>1552508</v>
      </c>
      <c r="ABV20" s="176">
        <v>86720911.49000001</v>
      </c>
      <c r="ABW20" s="176">
        <v>5086040.3600000003</v>
      </c>
      <c r="ABX20" s="176">
        <v>10451109.52</v>
      </c>
      <c r="ABY20" s="176">
        <v>5759910.2999999998</v>
      </c>
      <c r="ABZ20" s="176">
        <v>6360081.2800000003</v>
      </c>
      <c r="ACA20" s="176">
        <v>19808498</v>
      </c>
      <c r="ACB20" s="176">
        <v>5253131</v>
      </c>
      <c r="ACC20" s="176">
        <v>8665847.7100000009</v>
      </c>
      <c r="ACD20" s="176">
        <v>6150738.6399999997</v>
      </c>
      <c r="ACE20" s="176">
        <v>11440719.75</v>
      </c>
      <c r="ACF20" s="176">
        <v>5708090.1199999992</v>
      </c>
      <c r="ACG20" s="176">
        <v>141029340.08000001</v>
      </c>
      <c r="ACH20" s="176">
        <v>5054548</v>
      </c>
      <c r="ACI20" s="176">
        <v>6834761.5099999998</v>
      </c>
      <c r="ACJ20" s="176">
        <v>14044803</v>
      </c>
      <c r="ACK20" s="176">
        <v>7800336.5899999999</v>
      </c>
      <c r="ACL20" s="176">
        <v>10329411</v>
      </c>
      <c r="ACM20" s="176">
        <v>17931272</v>
      </c>
      <c r="ACN20" s="176">
        <v>42419703.280000001</v>
      </c>
      <c r="ACO20" s="176">
        <v>42759006.200000003</v>
      </c>
      <c r="ACP20" s="176">
        <v>8152660.1600000001</v>
      </c>
      <c r="ACQ20" s="176">
        <v>12695357.199999999</v>
      </c>
      <c r="ACR20" s="176">
        <v>12678261.51</v>
      </c>
      <c r="ACS20" s="176">
        <v>11275693</v>
      </c>
      <c r="ACT20" s="176">
        <v>21308716.349999998</v>
      </c>
      <c r="ACU20" s="176">
        <v>8843261</v>
      </c>
      <c r="ACV20" s="176">
        <v>11569881</v>
      </c>
      <c r="ACW20" s="176">
        <v>7944543</v>
      </c>
      <c r="ACX20" s="176">
        <v>9375991.3500000015</v>
      </c>
      <c r="ACY20" s="176">
        <v>3796032</v>
      </c>
      <c r="ACZ20" s="176">
        <v>4301587</v>
      </c>
      <c r="ADA20" s="176">
        <v>6570227.4299999997</v>
      </c>
      <c r="ADB20" s="176">
        <v>5841545.4199999999</v>
      </c>
      <c r="ADC20" s="176">
        <v>6123834.25</v>
      </c>
      <c r="ADD20" s="176">
        <v>31520242.719999999</v>
      </c>
      <c r="ADE20" s="176">
        <v>23876908.52</v>
      </c>
      <c r="ADF20" s="176">
        <v>2877516.0100000002</v>
      </c>
      <c r="ADG20" s="176">
        <v>4277686.24</v>
      </c>
      <c r="ADH20" s="176">
        <v>6949047.2599999988</v>
      </c>
      <c r="ADI20" s="176">
        <v>2796522.13</v>
      </c>
      <c r="ADJ20" s="176">
        <v>3993543.4800000004</v>
      </c>
      <c r="ADK20" s="176">
        <v>4546458.34</v>
      </c>
      <c r="ADL20" s="176">
        <v>6861499.120000001</v>
      </c>
      <c r="ADM20" s="176">
        <v>215373880.79999998</v>
      </c>
      <c r="ADN20" s="176">
        <v>22337454.469999999</v>
      </c>
      <c r="ADO20" s="176">
        <v>21826831.949999999</v>
      </c>
      <c r="ADP20" s="176">
        <v>46245603.549999997</v>
      </c>
      <c r="ADQ20" s="176">
        <v>4188312.5000000005</v>
      </c>
      <c r="ADR20" s="176">
        <v>6008441.8899999997</v>
      </c>
      <c r="ADS20" s="176">
        <v>8758062.7100000009</v>
      </c>
      <c r="ADT20" s="176">
        <v>6445986</v>
      </c>
      <c r="ADU20" s="176">
        <v>148938229.61000001</v>
      </c>
      <c r="ADV20" s="176">
        <v>47570127.440000005</v>
      </c>
      <c r="ADW20" s="176">
        <v>38248004.07</v>
      </c>
      <c r="ADX20" s="176">
        <v>11387129.409999998</v>
      </c>
      <c r="ADY20" s="176">
        <v>12743413.809999999</v>
      </c>
      <c r="ADZ20" s="176">
        <v>15202446.060000001</v>
      </c>
      <c r="AEA20" s="176">
        <v>16577234.529999999</v>
      </c>
      <c r="AEB20" s="176">
        <v>16112431.02</v>
      </c>
      <c r="AEC20" s="176">
        <v>15863446.520000001</v>
      </c>
      <c r="AED20" s="176">
        <v>13076733.760000002</v>
      </c>
      <c r="AEE20" s="176">
        <v>12922447.630000001</v>
      </c>
      <c r="AEF20" s="176">
        <v>17513695.5</v>
      </c>
      <c r="AEG20" s="176">
        <v>8975623</v>
      </c>
      <c r="AEH20" s="176">
        <v>20339590.399999999</v>
      </c>
      <c r="AEI20" s="176">
        <v>18093608.379999999</v>
      </c>
      <c r="AEJ20" s="176">
        <v>13534309.66</v>
      </c>
      <c r="AEK20" s="176">
        <v>13169784.129999999</v>
      </c>
      <c r="AEL20" s="176">
        <v>23958816.670000002</v>
      </c>
      <c r="AEM20" s="176">
        <v>13047238.23</v>
      </c>
      <c r="AEN20" s="176">
        <v>15578635.629999999</v>
      </c>
      <c r="AEO20" s="176">
        <v>129337389.74000001</v>
      </c>
      <c r="AEP20" s="176">
        <v>20724361</v>
      </c>
      <c r="AEQ20" s="176">
        <v>16170404.41</v>
      </c>
      <c r="AER20" s="176">
        <v>13312957</v>
      </c>
      <c r="AES20" s="176">
        <v>12669833</v>
      </c>
      <c r="AET20" s="176">
        <v>29165650.439999998</v>
      </c>
      <c r="AEU20" s="176">
        <v>10712952.49</v>
      </c>
      <c r="AEV20" s="176">
        <v>10525875.5</v>
      </c>
      <c r="AEW20" s="176">
        <v>8997346</v>
      </c>
      <c r="AEX20" s="176">
        <v>8438359.1699999999</v>
      </c>
      <c r="AEY20" s="176">
        <v>53377981</v>
      </c>
      <c r="AEZ20" s="176">
        <v>31969121.219999999</v>
      </c>
      <c r="AFA20" s="176">
        <v>12803513.710000001</v>
      </c>
      <c r="AFB20" s="176">
        <v>12289280.27</v>
      </c>
      <c r="AFC20" s="176">
        <v>17949361.5</v>
      </c>
      <c r="AFD20" s="176">
        <v>11876557.580000002</v>
      </c>
      <c r="AFE20" s="176">
        <v>10956783</v>
      </c>
      <c r="AFF20" s="176">
        <v>10023089</v>
      </c>
      <c r="AFG20" s="176">
        <v>7349526.8399999999</v>
      </c>
      <c r="AFH20" s="176">
        <v>8637478.3100000005</v>
      </c>
      <c r="AFI20" s="176">
        <v>14001732.439999999</v>
      </c>
      <c r="AFJ20" s="176">
        <v>7084401.2400000002</v>
      </c>
      <c r="AFK20" s="176">
        <v>8546378.7600000016</v>
      </c>
      <c r="AFL20" s="176">
        <v>57456458.899999999</v>
      </c>
      <c r="AFM20" s="176">
        <v>14610516.630000001</v>
      </c>
      <c r="AFN20" s="176">
        <v>10493180.800000001</v>
      </c>
      <c r="AFO20" s="176">
        <v>10400226.680000002</v>
      </c>
      <c r="AFP20" s="176">
        <v>12977161.34</v>
      </c>
      <c r="AFQ20" s="176">
        <v>11104032.15</v>
      </c>
      <c r="AFR20" s="176">
        <v>6394692.7300000004</v>
      </c>
      <c r="AFS20" s="176">
        <v>12796710</v>
      </c>
      <c r="AFT20" s="176">
        <v>14940618.51</v>
      </c>
      <c r="AFU20" s="176">
        <v>7713831.9199999999</v>
      </c>
      <c r="AFV20" s="176">
        <v>16243619.99</v>
      </c>
      <c r="AFW20" s="176">
        <v>8830153</v>
      </c>
      <c r="AFX20" s="176">
        <v>94895139.710000008</v>
      </c>
      <c r="AFY20" s="176">
        <v>8481090.6899999995</v>
      </c>
      <c r="AFZ20" s="176">
        <v>10068132.24</v>
      </c>
      <c r="AGA20" s="176">
        <v>9769521.0800000001</v>
      </c>
      <c r="AGB20" s="176">
        <v>17524174.539999999</v>
      </c>
      <c r="AGC20" s="176">
        <v>11922749.5</v>
      </c>
      <c r="AGD20" s="176">
        <v>5024814</v>
      </c>
      <c r="AGE20" s="176">
        <v>9046687.9399999995</v>
      </c>
      <c r="AGF20" s="176">
        <v>6767025.5099999998</v>
      </c>
      <c r="AGG20" s="176">
        <v>8602183.6500000004</v>
      </c>
      <c r="AGH20" s="176">
        <v>7714147.9000000004</v>
      </c>
      <c r="AGI20" s="176">
        <v>81752398.610000014</v>
      </c>
      <c r="AGJ20" s="176">
        <v>18088137.530000001</v>
      </c>
      <c r="AGK20" s="176">
        <v>17445585</v>
      </c>
      <c r="AGL20" s="176">
        <v>12178415.179999998</v>
      </c>
      <c r="AGM20" s="176">
        <v>22604172.849999998</v>
      </c>
      <c r="AGN20" s="176">
        <v>15225244.01</v>
      </c>
      <c r="AGO20" s="176">
        <v>7897684.7899999991</v>
      </c>
      <c r="AGP20" s="176">
        <v>13936013.080000002</v>
      </c>
      <c r="AGQ20" s="176">
        <v>162098701.51999995</v>
      </c>
      <c r="AGR20" s="176">
        <v>95502660.329999998</v>
      </c>
      <c r="AGS20" s="176">
        <v>9255531.8399999999</v>
      </c>
      <c r="AGT20" s="176">
        <v>17264394.890000001</v>
      </c>
      <c r="AGU20" s="176">
        <v>28049606.43</v>
      </c>
      <c r="AGV20" s="176">
        <v>20129203.84</v>
      </c>
      <c r="AGW20" s="176">
        <v>13780071.75</v>
      </c>
      <c r="AGX20" s="176">
        <v>16858000</v>
      </c>
      <c r="AGY20" s="176">
        <v>8474275</v>
      </c>
      <c r="AGZ20" s="176">
        <v>12370915.560000001</v>
      </c>
      <c r="AHA20" s="176">
        <v>11764191.789999999</v>
      </c>
      <c r="AHB20" s="176">
        <v>8314496.620000001</v>
      </c>
      <c r="AHC20" s="176">
        <v>8804971.1999999993</v>
      </c>
      <c r="AHD20" s="176">
        <v>8580811.4800000004</v>
      </c>
      <c r="AHE20" s="176">
        <v>8166089.0599999996</v>
      </c>
      <c r="AHF20" s="176">
        <v>7136932.1600000001</v>
      </c>
      <c r="AHG20" s="176">
        <v>8502213.5199999996</v>
      </c>
      <c r="AHH20" s="176">
        <v>44854191.759999998</v>
      </c>
      <c r="AHI20" s="176">
        <v>5457285.0800000001</v>
      </c>
      <c r="AHJ20" s="176">
        <v>6658885.4900000002</v>
      </c>
      <c r="AHK20" s="176">
        <v>9541683.3200000003</v>
      </c>
      <c r="AHL20" s="176">
        <v>15969437.890000001</v>
      </c>
      <c r="AHM20" s="176">
        <v>4941430.9800000004</v>
      </c>
      <c r="AHN20" s="176">
        <v>8123529.0899999999</v>
      </c>
      <c r="AHO20" s="176">
        <v>18701380811.589817</v>
      </c>
    </row>
    <row r="21" spans="1:899" x14ac:dyDescent="0.2">
      <c r="A21" s="174" t="s">
        <v>29</v>
      </c>
      <c r="B21" s="175" t="s">
        <v>30</v>
      </c>
      <c r="C21" s="176">
        <v>319054282.17000002</v>
      </c>
      <c r="D21" s="176">
        <v>99089687.570000008</v>
      </c>
      <c r="E21" s="176">
        <v>22372400.75</v>
      </c>
      <c r="F21" s="176">
        <v>35587975.469999999</v>
      </c>
      <c r="G21" s="176">
        <v>19832752</v>
      </c>
      <c r="H21" s="176">
        <v>24681989.930000003</v>
      </c>
      <c r="I21" s="176">
        <v>14142972.5</v>
      </c>
      <c r="J21" s="176">
        <v>103774615.73999999</v>
      </c>
      <c r="K21" s="176">
        <v>32081854.780000001</v>
      </c>
      <c r="L21" s="176">
        <v>16398342</v>
      </c>
      <c r="M21" s="176">
        <v>58813057.75</v>
      </c>
      <c r="N21" s="176">
        <v>18451431.539999999</v>
      </c>
      <c r="O21" s="176">
        <v>59904821.389999993</v>
      </c>
      <c r="P21" s="176">
        <v>32002425.149999999</v>
      </c>
      <c r="Q21" s="176">
        <v>22917822.98</v>
      </c>
      <c r="R21" s="176">
        <v>17741123.77</v>
      </c>
      <c r="S21" s="176">
        <v>34096280.909999996</v>
      </c>
      <c r="T21" s="176">
        <v>26301344.5</v>
      </c>
      <c r="U21" s="176">
        <v>18500846.289999999</v>
      </c>
      <c r="V21" s="176">
        <v>18737024.91</v>
      </c>
      <c r="W21" s="176">
        <v>17984461.560000002</v>
      </c>
      <c r="X21" s="176">
        <v>12583499.939999999</v>
      </c>
      <c r="Y21" s="176">
        <v>12486036</v>
      </c>
      <c r="Z21" s="176">
        <v>13008232.5</v>
      </c>
      <c r="AA21" s="176">
        <v>442347845.53999996</v>
      </c>
      <c r="AB21" s="176">
        <v>23861773.75</v>
      </c>
      <c r="AC21" s="176">
        <v>53803525.469999999</v>
      </c>
      <c r="AD21" s="176">
        <v>13255401</v>
      </c>
      <c r="AE21" s="176">
        <v>52117898</v>
      </c>
      <c r="AF21" s="176">
        <v>28609053.25</v>
      </c>
      <c r="AG21" s="176">
        <v>43567777</v>
      </c>
      <c r="AH21" s="176">
        <v>27534852.25</v>
      </c>
      <c r="AI21" s="176">
        <v>28429107.439999998</v>
      </c>
      <c r="AJ21" s="176">
        <v>19425390</v>
      </c>
      <c r="AK21" s="176">
        <v>20041635.5</v>
      </c>
      <c r="AL21" s="176">
        <v>17621880.5</v>
      </c>
      <c r="AM21" s="176">
        <v>15754349.25</v>
      </c>
      <c r="AN21" s="176">
        <v>15481500.5</v>
      </c>
      <c r="AO21" s="176">
        <v>13947140</v>
      </c>
      <c r="AP21" s="176">
        <v>34423241.25</v>
      </c>
      <c r="AQ21" s="176">
        <v>16850585.5</v>
      </c>
      <c r="AR21" s="176">
        <v>8247396.3599999994</v>
      </c>
      <c r="AS21" s="176">
        <v>149089858.5</v>
      </c>
      <c r="AT21" s="176">
        <v>18806904</v>
      </c>
      <c r="AU21" s="176">
        <v>17407505.5</v>
      </c>
      <c r="AV21" s="176">
        <v>16400634</v>
      </c>
      <c r="AW21" s="176">
        <v>15490708.5</v>
      </c>
      <c r="AX21" s="176">
        <v>15457825.449999999</v>
      </c>
      <c r="AY21" s="176">
        <v>12851989</v>
      </c>
      <c r="AZ21" s="176">
        <v>15897554.5</v>
      </c>
      <c r="BA21" s="176">
        <v>66632383.75</v>
      </c>
      <c r="BB21" s="176">
        <v>19700955</v>
      </c>
      <c r="BC21" s="176">
        <v>23285590</v>
      </c>
      <c r="BD21" s="176">
        <v>47883571.130000003</v>
      </c>
      <c r="BE21" s="176">
        <v>17178321.449999999</v>
      </c>
      <c r="BF21" s="176">
        <v>16407526</v>
      </c>
      <c r="BG21" s="176">
        <v>14535136</v>
      </c>
      <c r="BH21" s="176">
        <v>154719836.51999998</v>
      </c>
      <c r="BI21" s="176">
        <v>10522915</v>
      </c>
      <c r="BJ21" s="176">
        <v>11365234.5</v>
      </c>
      <c r="BK21" s="176">
        <v>13810834.099999998</v>
      </c>
      <c r="BL21" s="176">
        <v>20154515</v>
      </c>
      <c r="BM21" s="176">
        <v>25090662</v>
      </c>
      <c r="BN21" s="176">
        <v>11513436.5</v>
      </c>
      <c r="BO21" s="176">
        <v>12439968.710000001</v>
      </c>
      <c r="BP21" s="176">
        <v>9193985</v>
      </c>
      <c r="BQ21" s="176">
        <v>10635109</v>
      </c>
      <c r="BR21" s="176">
        <v>10963672.75</v>
      </c>
      <c r="BS21" s="176">
        <v>10457825.68</v>
      </c>
      <c r="BT21" s="176">
        <v>47839564.5</v>
      </c>
      <c r="BU21" s="176">
        <v>12124670</v>
      </c>
      <c r="BV21" s="176">
        <v>6196019.4800000004</v>
      </c>
      <c r="BW21" s="176">
        <v>132084557</v>
      </c>
      <c r="BX21" s="176">
        <v>80500245.129999995</v>
      </c>
      <c r="BY21" s="176">
        <v>18708570.32</v>
      </c>
      <c r="BZ21" s="176">
        <v>14849226.75</v>
      </c>
      <c r="CA21" s="176">
        <v>20827197.25</v>
      </c>
      <c r="CB21" s="176">
        <v>19966578</v>
      </c>
      <c r="CC21" s="176">
        <v>12548249.310000001</v>
      </c>
      <c r="CD21" s="176">
        <v>1842585</v>
      </c>
      <c r="CE21" s="176">
        <v>482434</v>
      </c>
      <c r="CF21" s="176">
        <v>328083988.95999998</v>
      </c>
      <c r="CG21" s="176">
        <v>14338797</v>
      </c>
      <c r="CH21" s="176">
        <v>47854046.18</v>
      </c>
      <c r="CI21" s="176">
        <v>13166650.75</v>
      </c>
      <c r="CJ21" s="176">
        <v>19479501</v>
      </c>
      <c r="CK21" s="176">
        <v>13462266</v>
      </c>
      <c r="CL21" s="176">
        <v>16569265.25</v>
      </c>
      <c r="CM21" s="176">
        <v>32631203.190000001</v>
      </c>
      <c r="CN21" s="176">
        <v>9432787</v>
      </c>
      <c r="CO21" s="176">
        <v>14427441.48</v>
      </c>
      <c r="CP21" s="176">
        <v>12220106</v>
      </c>
      <c r="CQ21" s="176">
        <v>16461696.25</v>
      </c>
      <c r="CR21" s="176">
        <v>11333760</v>
      </c>
      <c r="CS21" s="176">
        <v>149958080.94999999</v>
      </c>
      <c r="CT21" s="176">
        <v>13418262.5</v>
      </c>
      <c r="CU21" s="176">
        <v>13979760</v>
      </c>
      <c r="CV21" s="176">
        <v>32449342</v>
      </c>
      <c r="CW21" s="176">
        <v>15721858.390000001</v>
      </c>
      <c r="CX21" s="176">
        <v>19829747.359999999</v>
      </c>
      <c r="CY21" s="176">
        <v>10782685.5</v>
      </c>
      <c r="CZ21" s="176">
        <v>8410338</v>
      </c>
      <c r="DA21" s="176">
        <v>160768106.05000001</v>
      </c>
      <c r="DB21" s="176">
        <v>26070774</v>
      </c>
      <c r="DC21" s="176">
        <v>60410386.149999999</v>
      </c>
      <c r="DD21" s="176">
        <v>85829375.24000001</v>
      </c>
      <c r="DE21" s="176">
        <v>21061775.960000001</v>
      </c>
      <c r="DF21" s="176">
        <v>39114016</v>
      </c>
      <c r="DG21" s="176">
        <v>29842494.5</v>
      </c>
      <c r="DH21" s="176">
        <v>11693195</v>
      </c>
      <c r="DI21" s="176">
        <v>15587605</v>
      </c>
      <c r="DJ21" s="176">
        <v>19456215</v>
      </c>
      <c r="DK21" s="176">
        <v>34404386.5</v>
      </c>
      <c r="DL21" s="176">
        <v>84726758.379999995</v>
      </c>
      <c r="DM21" s="176">
        <v>117306273.90000001</v>
      </c>
      <c r="DN21" s="176">
        <v>16593211.77</v>
      </c>
      <c r="DO21" s="176">
        <v>14778951.250000002</v>
      </c>
      <c r="DP21" s="176">
        <v>40667657.009999998</v>
      </c>
      <c r="DQ21" s="176">
        <v>36743636</v>
      </c>
      <c r="DR21" s="176">
        <v>34058992.5</v>
      </c>
      <c r="DS21" s="176">
        <v>37984064.029999994</v>
      </c>
      <c r="DT21" s="176">
        <v>9893460.3599999994</v>
      </c>
      <c r="DU21" s="176">
        <v>393038405.88</v>
      </c>
      <c r="DV21" s="176">
        <v>18288615.5</v>
      </c>
      <c r="DW21" s="176">
        <v>24153393.039999999</v>
      </c>
      <c r="DX21" s="176">
        <v>17467100.259999998</v>
      </c>
      <c r="DY21" s="176">
        <v>17560381.32</v>
      </c>
      <c r="DZ21" s="176">
        <v>16331729.02</v>
      </c>
      <c r="EA21" s="176">
        <v>37243930.519999996</v>
      </c>
      <c r="EB21" s="176">
        <v>19894651.84</v>
      </c>
      <c r="EC21" s="176">
        <v>44383361.950000003</v>
      </c>
      <c r="ED21" s="176">
        <v>75534518.170000002</v>
      </c>
      <c r="EE21" s="176">
        <v>78351113.349999994</v>
      </c>
      <c r="EF21" s="176">
        <v>15634699.91</v>
      </c>
      <c r="EG21" s="176">
        <v>15970811</v>
      </c>
      <c r="EH21" s="176">
        <v>14568546.219999999</v>
      </c>
      <c r="EI21" s="176">
        <v>22462476</v>
      </c>
      <c r="EJ21" s="176">
        <v>32915750</v>
      </c>
      <c r="EK21" s="176">
        <v>9211585</v>
      </c>
      <c r="EL21" s="176">
        <v>14701955</v>
      </c>
      <c r="EM21" s="176">
        <v>242046211.71000001</v>
      </c>
      <c r="EN21" s="176">
        <v>15146919.25</v>
      </c>
      <c r="EO21" s="176">
        <v>16281311.32</v>
      </c>
      <c r="EP21" s="176">
        <v>17524073.5</v>
      </c>
      <c r="EQ21" s="176">
        <v>12079557</v>
      </c>
      <c r="ER21" s="176">
        <v>10559980</v>
      </c>
      <c r="ES21" s="176">
        <v>24161714.420000002</v>
      </c>
      <c r="ET21" s="176">
        <v>19241016.5</v>
      </c>
      <c r="EU21" s="176">
        <v>17476083.100000001</v>
      </c>
      <c r="EV21" s="176">
        <v>180656696</v>
      </c>
      <c r="EW21" s="176">
        <v>7284490</v>
      </c>
      <c r="EX21" s="176">
        <v>14265774</v>
      </c>
      <c r="EY21" s="176">
        <v>18554900</v>
      </c>
      <c r="EZ21" s="176">
        <v>31194001</v>
      </c>
      <c r="FA21" s="176">
        <v>29545377.84</v>
      </c>
      <c r="FB21" s="176">
        <v>18156710</v>
      </c>
      <c r="FC21" s="176">
        <v>12466358</v>
      </c>
      <c r="FD21" s="176">
        <v>12501923</v>
      </c>
      <c r="FE21" s="176">
        <v>12774876.98</v>
      </c>
      <c r="FF21" s="176">
        <v>13601873</v>
      </c>
      <c r="FG21" s="176">
        <v>8565255</v>
      </c>
      <c r="FH21" s="176">
        <v>100367921.09</v>
      </c>
      <c r="FI21" s="176">
        <v>11185275</v>
      </c>
      <c r="FJ21" s="176">
        <v>13231142.640000001</v>
      </c>
      <c r="FK21" s="176">
        <v>11338715</v>
      </c>
      <c r="FL21" s="176">
        <v>21625961.02</v>
      </c>
      <c r="FM21" s="176">
        <v>18848304.25</v>
      </c>
      <c r="FN21" s="176">
        <v>10322190</v>
      </c>
      <c r="FO21" s="176">
        <v>2278358.75</v>
      </c>
      <c r="FP21" s="176">
        <v>215487238.63999999</v>
      </c>
      <c r="FQ21" s="176">
        <v>13875867.5</v>
      </c>
      <c r="FR21" s="176">
        <v>23787103</v>
      </c>
      <c r="FS21" s="176">
        <v>17428424.34</v>
      </c>
      <c r="FT21" s="176">
        <v>31694088.100000001</v>
      </c>
      <c r="FU21" s="176">
        <v>15542764</v>
      </c>
      <c r="FV21" s="176">
        <v>41455414</v>
      </c>
      <c r="FW21" s="176">
        <v>21842874</v>
      </c>
      <c r="FX21" s="176">
        <v>20133396.149999999</v>
      </c>
      <c r="FY21" s="176">
        <v>17432323.16</v>
      </c>
      <c r="FZ21" s="176">
        <v>37421026.75</v>
      </c>
      <c r="GA21" s="176">
        <v>17144166.689999998</v>
      </c>
      <c r="GB21" s="176">
        <v>16489850.48</v>
      </c>
      <c r="GC21" s="176">
        <v>8246560</v>
      </c>
      <c r="GD21" s="176">
        <v>154564160.37</v>
      </c>
      <c r="GE21" s="176">
        <v>12072781.5</v>
      </c>
      <c r="GF21" s="176">
        <v>11592449.57</v>
      </c>
      <c r="GG21" s="176">
        <v>28067983.159999996</v>
      </c>
      <c r="GH21" s="176">
        <v>17490108.039999999</v>
      </c>
      <c r="GI21" s="176">
        <v>12074296.48</v>
      </c>
      <c r="GJ21" s="176">
        <v>14001843.93</v>
      </c>
      <c r="GK21" s="176">
        <v>40060778.410000004</v>
      </c>
      <c r="GL21" s="176">
        <v>13381341.83</v>
      </c>
      <c r="GM21" s="176">
        <v>7427826.7800000003</v>
      </c>
      <c r="GN21" s="176">
        <v>5681231.6100000003</v>
      </c>
      <c r="GO21" s="176">
        <v>6435174.7000000002</v>
      </c>
      <c r="GP21" s="176">
        <v>74809595.010000005</v>
      </c>
      <c r="GQ21" s="176">
        <v>31275944.289999999</v>
      </c>
      <c r="GR21" s="176">
        <v>13705080.75</v>
      </c>
      <c r="GS21" s="176">
        <v>27298247.219999999</v>
      </c>
      <c r="GT21" s="176">
        <v>6307774.75</v>
      </c>
      <c r="GU21" s="176">
        <v>21916842</v>
      </c>
      <c r="GV21" s="176">
        <v>22726292.5</v>
      </c>
      <c r="GW21" s="176">
        <v>11895192</v>
      </c>
      <c r="GX21" s="176">
        <v>72196645.480000004</v>
      </c>
      <c r="GY21" s="176">
        <v>7658472.5600000005</v>
      </c>
      <c r="GZ21" s="176">
        <v>25463021.309999999</v>
      </c>
      <c r="HA21" s="176">
        <v>16274954.199999999</v>
      </c>
      <c r="HB21" s="176">
        <v>246268185.75</v>
      </c>
      <c r="HC21" s="176">
        <v>30952964.18</v>
      </c>
      <c r="HD21" s="176">
        <v>38298520.359999999</v>
      </c>
      <c r="HE21" s="176">
        <v>43615690.93</v>
      </c>
      <c r="HF21" s="176">
        <v>23285075.710000001</v>
      </c>
      <c r="HG21" s="176">
        <v>40003434</v>
      </c>
      <c r="HH21" s="176">
        <v>11491220</v>
      </c>
      <c r="HI21" s="176">
        <v>177094829.09</v>
      </c>
      <c r="HJ21" s="176">
        <v>28036145.82</v>
      </c>
      <c r="HK21" s="176">
        <v>34246541.869999997</v>
      </c>
      <c r="HL21" s="176">
        <v>24405270.09</v>
      </c>
      <c r="HM21" s="176">
        <v>16869701.25</v>
      </c>
      <c r="HN21" s="176">
        <v>16887675</v>
      </c>
      <c r="HO21" s="176">
        <v>26141416.719999999</v>
      </c>
      <c r="HP21" s="176">
        <v>14903159.75</v>
      </c>
      <c r="HQ21" s="176">
        <v>187124576.22</v>
      </c>
      <c r="HR21" s="176">
        <v>65784019.540000007</v>
      </c>
      <c r="HS21" s="176">
        <v>14085104</v>
      </c>
      <c r="HT21" s="176">
        <v>8982253.5</v>
      </c>
      <c r="HU21" s="176">
        <v>11761734.5</v>
      </c>
      <c r="HV21" s="176">
        <v>7712175</v>
      </c>
      <c r="HW21" s="176">
        <v>28648748</v>
      </c>
      <c r="HX21" s="176">
        <v>11646707.5</v>
      </c>
      <c r="HY21" s="176">
        <v>11162268</v>
      </c>
      <c r="HZ21" s="176">
        <v>13085019.449999999</v>
      </c>
      <c r="IA21" s="176">
        <v>10162521</v>
      </c>
      <c r="IB21" s="176">
        <v>20490619.25</v>
      </c>
      <c r="IC21" s="176">
        <v>6799450</v>
      </c>
      <c r="ID21" s="176">
        <v>14226520.5</v>
      </c>
      <c r="IE21" s="176">
        <v>9932331.4399999995</v>
      </c>
      <c r="IF21" s="176">
        <v>7973885</v>
      </c>
      <c r="IG21" s="176">
        <v>171427012.16</v>
      </c>
      <c r="IH21" s="176">
        <v>55912695.82</v>
      </c>
      <c r="II21" s="176">
        <v>17420056.25</v>
      </c>
      <c r="IJ21" s="176">
        <v>30253730.050000001</v>
      </c>
      <c r="IK21" s="176">
        <v>46828523.75</v>
      </c>
      <c r="IL21" s="176">
        <v>13290465.25</v>
      </c>
      <c r="IM21" s="176">
        <v>12511848.750000002</v>
      </c>
      <c r="IN21" s="176">
        <v>8002867</v>
      </c>
      <c r="IO21" s="176">
        <v>10643233.369999999</v>
      </c>
      <c r="IP21" s="176">
        <v>12358480</v>
      </c>
      <c r="IQ21" s="176">
        <v>12269576</v>
      </c>
      <c r="IR21" s="176">
        <v>248143619.46999997</v>
      </c>
      <c r="IS21" s="176">
        <v>83009171.5</v>
      </c>
      <c r="IT21" s="176">
        <v>28622044</v>
      </c>
      <c r="IU21" s="176">
        <v>20719526</v>
      </c>
      <c r="IV21" s="176">
        <v>13925936.640000001</v>
      </c>
      <c r="IW21" s="176">
        <v>6318325</v>
      </c>
      <c r="IX21" s="176">
        <v>14640371</v>
      </c>
      <c r="IY21" s="176">
        <v>7591385</v>
      </c>
      <c r="IZ21" s="176">
        <v>9683735</v>
      </c>
      <c r="JA21" s="176">
        <v>15299981</v>
      </c>
      <c r="JB21" s="176">
        <v>17807653</v>
      </c>
      <c r="JC21" s="176">
        <v>11850282.120000001</v>
      </c>
      <c r="JD21" s="176">
        <v>77713078</v>
      </c>
      <c r="JE21" s="176">
        <v>40052225.060000002</v>
      </c>
      <c r="JF21" s="176">
        <v>11473641</v>
      </c>
      <c r="JG21" s="176">
        <v>11160288</v>
      </c>
      <c r="JH21" s="176">
        <v>9630965.5</v>
      </c>
      <c r="JI21" s="176">
        <v>9518164.75</v>
      </c>
      <c r="JJ21" s="176">
        <v>82362883.25</v>
      </c>
      <c r="JK21" s="176">
        <v>9155878.5</v>
      </c>
      <c r="JL21" s="176">
        <v>15257432</v>
      </c>
      <c r="JM21" s="176">
        <v>16487185.220000001</v>
      </c>
      <c r="JN21" s="176">
        <v>11579180</v>
      </c>
      <c r="JO21" s="176">
        <v>29350084</v>
      </c>
      <c r="JP21" s="176">
        <v>9357092</v>
      </c>
      <c r="JQ21" s="176">
        <v>123909453.44</v>
      </c>
      <c r="JR21" s="176">
        <v>15234580.5</v>
      </c>
      <c r="JS21" s="176">
        <v>10549176.75</v>
      </c>
      <c r="JT21" s="176">
        <v>29041654.5</v>
      </c>
      <c r="JU21" s="176">
        <v>28929623.75</v>
      </c>
      <c r="JV21" s="176">
        <v>18395010</v>
      </c>
      <c r="JW21" s="176">
        <v>15919082.5</v>
      </c>
      <c r="JX21" s="176">
        <v>13041715</v>
      </c>
      <c r="JY21" s="176">
        <v>185412741.00999999</v>
      </c>
      <c r="JZ21" s="176">
        <v>92791346.739999995</v>
      </c>
      <c r="KA21" s="176">
        <v>13415764</v>
      </c>
      <c r="KB21" s="176">
        <v>11884300</v>
      </c>
      <c r="KC21" s="176">
        <v>18718279.109999999</v>
      </c>
      <c r="KD21" s="176">
        <v>8684280.5</v>
      </c>
      <c r="KE21" s="176">
        <v>44992316</v>
      </c>
      <c r="KF21" s="176">
        <v>34969867.880000003</v>
      </c>
      <c r="KG21" s="176">
        <v>18189998</v>
      </c>
      <c r="KH21" s="176">
        <v>19919525</v>
      </c>
      <c r="KI21" s="176">
        <v>14052300.25</v>
      </c>
      <c r="KJ21" s="176">
        <v>14332939</v>
      </c>
      <c r="KK21" s="176">
        <v>18174669</v>
      </c>
      <c r="KL21" s="176">
        <v>7069165</v>
      </c>
      <c r="KM21" s="176">
        <v>12567927.25</v>
      </c>
      <c r="KN21" s="176">
        <v>273171432.44999999</v>
      </c>
      <c r="KO21" s="176">
        <v>35117497.25</v>
      </c>
      <c r="KP21" s="176">
        <v>16683020.77</v>
      </c>
      <c r="KQ21" s="176">
        <v>18129743</v>
      </c>
      <c r="KR21" s="176">
        <v>16761311.5</v>
      </c>
      <c r="KS21" s="176">
        <v>11196643</v>
      </c>
      <c r="KT21" s="176">
        <v>65337021.899999999</v>
      </c>
      <c r="KU21" s="176">
        <v>13118906.75</v>
      </c>
      <c r="KV21" s="176">
        <v>14827571.25</v>
      </c>
      <c r="KW21" s="176">
        <v>89682826.609999999</v>
      </c>
      <c r="KX21" s="176">
        <v>15698716.379999999</v>
      </c>
      <c r="KY21" s="176">
        <v>20835574</v>
      </c>
      <c r="KZ21" s="176">
        <v>52276072</v>
      </c>
      <c r="LA21" s="176">
        <v>15403621.09</v>
      </c>
      <c r="LB21" s="176">
        <v>23763326.359999999</v>
      </c>
      <c r="LC21" s="176">
        <v>159149030.19000003</v>
      </c>
      <c r="LD21" s="176">
        <v>24654107</v>
      </c>
      <c r="LE21" s="176">
        <v>289605293.13</v>
      </c>
      <c r="LF21" s="176">
        <v>61437076.299999997</v>
      </c>
      <c r="LG21" s="176">
        <v>79969659.74000001</v>
      </c>
      <c r="LH21" s="176">
        <v>66414449.5</v>
      </c>
      <c r="LI21" s="176">
        <v>26020239.41</v>
      </c>
      <c r="LJ21" s="176">
        <v>14349408</v>
      </c>
      <c r="LK21" s="176">
        <v>11755704.5</v>
      </c>
      <c r="LL21" s="176">
        <v>21039039.640000001</v>
      </c>
      <c r="LM21" s="176">
        <v>12116860.75</v>
      </c>
      <c r="LN21" s="176">
        <v>24790029</v>
      </c>
      <c r="LO21" s="176">
        <v>10541435.75</v>
      </c>
      <c r="LP21" s="176">
        <v>77666393.530000001</v>
      </c>
      <c r="LQ21" s="176">
        <v>15072849</v>
      </c>
      <c r="LR21" s="176">
        <v>10753760.32</v>
      </c>
      <c r="LS21" s="176">
        <v>245128721.37</v>
      </c>
      <c r="LT21" s="176">
        <v>110128118.25999999</v>
      </c>
      <c r="LU21" s="176">
        <v>195411085.5</v>
      </c>
      <c r="LV21" s="176">
        <v>79566860.810000002</v>
      </c>
      <c r="LW21" s="176">
        <v>22495698</v>
      </c>
      <c r="LX21" s="176">
        <v>33166460.25</v>
      </c>
      <c r="LY21" s="176">
        <v>20812747</v>
      </c>
      <c r="LZ21" s="176">
        <v>16328174.5</v>
      </c>
      <c r="MA21" s="176">
        <v>17173958</v>
      </c>
      <c r="MB21" s="176">
        <v>20555307</v>
      </c>
      <c r="MC21" s="176">
        <v>47363452.25</v>
      </c>
      <c r="MD21" s="176">
        <v>16568470</v>
      </c>
      <c r="ME21" s="176">
        <v>282555277.5</v>
      </c>
      <c r="MF21" s="176">
        <v>15298138.050000001</v>
      </c>
      <c r="MG21" s="176">
        <v>9780017.2599999998</v>
      </c>
      <c r="MH21" s="176">
        <v>12261646</v>
      </c>
      <c r="MI21" s="176">
        <v>10107057</v>
      </c>
      <c r="MJ21" s="176">
        <v>20053554.600000001</v>
      </c>
      <c r="MK21" s="176">
        <v>14356640</v>
      </c>
      <c r="ML21" s="176">
        <v>13760239</v>
      </c>
      <c r="MM21" s="176">
        <v>26514560.48</v>
      </c>
      <c r="MN21" s="176">
        <v>16119689</v>
      </c>
      <c r="MO21" s="176">
        <v>16798084.5</v>
      </c>
      <c r="MP21" s="176">
        <v>12964267</v>
      </c>
      <c r="MQ21" s="176">
        <v>216486222.23000002</v>
      </c>
      <c r="MR21" s="176">
        <v>20491453</v>
      </c>
      <c r="MS21" s="176">
        <v>21696544.91</v>
      </c>
      <c r="MT21" s="176">
        <v>30582991</v>
      </c>
      <c r="MU21" s="176">
        <v>26475437.259999998</v>
      </c>
      <c r="MV21" s="176">
        <v>20705916</v>
      </c>
      <c r="MW21" s="176">
        <v>51818098.950100005</v>
      </c>
      <c r="MX21" s="176">
        <v>33464912.75</v>
      </c>
      <c r="MY21" s="176">
        <v>20711354</v>
      </c>
      <c r="MZ21" s="176">
        <v>10149768</v>
      </c>
      <c r="NA21" s="176">
        <v>6896125</v>
      </c>
      <c r="NB21" s="176">
        <v>396458638</v>
      </c>
      <c r="NC21" s="176">
        <v>56120529.719999999</v>
      </c>
      <c r="ND21" s="176">
        <v>16913983.91</v>
      </c>
      <c r="NE21" s="176">
        <v>151389709.84999999</v>
      </c>
      <c r="NF21" s="176">
        <v>14775352.820000002</v>
      </c>
      <c r="NG21" s="176">
        <v>43254837.170000002</v>
      </c>
      <c r="NH21" s="176">
        <v>77121729.200000003</v>
      </c>
      <c r="NI21" s="176">
        <v>72318844.559999987</v>
      </c>
      <c r="NJ21" s="176">
        <v>10374932</v>
      </c>
      <c r="NK21" s="176">
        <v>22149652.82</v>
      </c>
      <c r="NL21" s="176">
        <v>22245125.850000001</v>
      </c>
      <c r="NM21" s="176">
        <v>16699688.75</v>
      </c>
      <c r="NN21" s="176">
        <v>81026789.479999989</v>
      </c>
      <c r="NO21" s="176">
        <v>15612339.75</v>
      </c>
      <c r="NP21" s="176">
        <v>11893507.65</v>
      </c>
      <c r="NQ21" s="176">
        <v>14164716.02</v>
      </c>
      <c r="NR21" s="176">
        <v>11039548.59</v>
      </c>
      <c r="NS21" s="176">
        <v>9269404.3200000003</v>
      </c>
      <c r="NT21" s="176">
        <v>10631017.379999999</v>
      </c>
      <c r="NU21" s="176">
        <v>176633907.97</v>
      </c>
      <c r="NV21" s="176">
        <v>98992940</v>
      </c>
      <c r="NW21" s="176">
        <v>16360505.129999999</v>
      </c>
      <c r="NX21" s="176">
        <v>9189747</v>
      </c>
      <c r="NY21" s="176">
        <v>12415784.370000001</v>
      </c>
      <c r="NZ21" s="176">
        <v>23420739.75</v>
      </c>
      <c r="OA21" s="176">
        <v>11322322.440000001</v>
      </c>
      <c r="OB21" s="176">
        <v>232595600.92000002</v>
      </c>
      <c r="OC21" s="176">
        <v>55926919.670000002</v>
      </c>
      <c r="OD21" s="176">
        <v>19453709.5</v>
      </c>
      <c r="OE21" s="176">
        <v>57353688.549999997</v>
      </c>
      <c r="OF21" s="176">
        <v>16839966.5</v>
      </c>
      <c r="OG21" s="176">
        <v>20167574.829999998</v>
      </c>
      <c r="OH21" s="176">
        <v>24257158.5</v>
      </c>
      <c r="OI21" s="176">
        <v>16234323.98</v>
      </c>
      <c r="OJ21" s="176">
        <v>10481202</v>
      </c>
      <c r="OK21" s="176">
        <v>222478837.89999998</v>
      </c>
      <c r="OL21" s="176">
        <v>65650388.039999999</v>
      </c>
      <c r="OM21" s="176">
        <v>88279949.420000002</v>
      </c>
      <c r="ON21" s="176">
        <v>35644970</v>
      </c>
      <c r="OO21" s="176">
        <v>30712937.41</v>
      </c>
      <c r="OP21" s="176">
        <v>12907443.060000001</v>
      </c>
      <c r="OQ21" s="176">
        <v>151039351.37</v>
      </c>
      <c r="OR21" s="176">
        <v>16279828.689999999</v>
      </c>
      <c r="OS21" s="176">
        <v>16676880</v>
      </c>
      <c r="OT21" s="176">
        <v>22366855.5</v>
      </c>
      <c r="OU21" s="176">
        <v>24170799.5</v>
      </c>
      <c r="OV21" s="176">
        <v>48047088</v>
      </c>
      <c r="OW21" s="176">
        <v>16998176.870000001</v>
      </c>
      <c r="OX21" s="176">
        <v>10610657</v>
      </c>
      <c r="OY21" s="176">
        <v>9702836</v>
      </c>
      <c r="OZ21" s="176">
        <v>180112202.53</v>
      </c>
      <c r="PA21" s="176">
        <v>13649176.699999999</v>
      </c>
      <c r="PB21" s="176">
        <v>42478812</v>
      </c>
      <c r="PC21" s="176">
        <v>10028058.48</v>
      </c>
      <c r="PD21" s="176">
        <v>26059349</v>
      </c>
      <c r="PE21" s="176">
        <v>48269097.909999996</v>
      </c>
      <c r="PF21" s="176">
        <v>17976275.439999998</v>
      </c>
      <c r="PG21" s="176">
        <v>14869924.5</v>
      </c>
      <c r="PH21" s="176">
        <v>22466995</v>
      </c>
      <c r="PI21" s="176">
        <v>19720881.629999999</v>
      </c>
      <c r="PJ21" s="176">
        <v>20714086.5</v>
      </c>
      <c r="PK21" s="176">
        <v>31031310.68</v>
      </c>
      <c r="PL21" s="176">
        <v>12693858.5</v>
      </c>
      <c r="PM21" s="176">
        <v>58770934.25</v>
      </c>
      <c r="PN21" s="176">
        <v>13504450</v>
      </c>
      <c r="PO21" s="176">
        <v>8003505</v>
      </c>
      <c r="PP21" s="176">
        <v>7237012.5</v>
      </c>
      <c r="PQ21" s="176">
        <v>10324418.75</v>
      </c>
      <c r="PR21" s="176">
        <v>525204483</v>
      </c>
      <c r="PS21" s="176">
        <v>19101183</v>
      </c>
      <c r="PT21" s="176">
        <v>15266876</v>
      </c>
      <c r="PU21" s="176">
        <v>19527353.16</v>
      </c>
      <c r="PV21" s="176">
        <v>96940544</v>
      </c>
      <c r="PW21" s="176">
        <v>23353779.5</v>
      </c>
      <c r="PX21" s="176">
        <v>48481243</v>
      </c>
      <c r="PY21" s="176">
        <v>19110354.619999997</v>
      </c>
      <c r="PZ21" s="176">
        <v>41228608</v>
      </c>
      <c r="QA21" s="176">
        <v>12564851</v>
      </c>
      <c r="QB21" s="176">
        <v>38839047.100000001</v>
      </c>
      <c r="QC21" s="176">
        <v>14194268</v>
      </c>
      <c r="QD21" s="176">
        <v>14657493.9</v>
      </c>
      <c r="QE21" s="176">
        <v>26444711</v>
      </c>
      <c r="QF21" s="176">
        <v>27494027.690000001</v>
      </c>
      <c r="QG21" s="176">
        <v>26695835</v>
      </c>
      <c r="QH21" s="176">
        <v>15623610</v>
      </c>
      <c r="QI21" s="176">
        <v>17052344.899999999</v>
      </c>
      <c r="QJ21" s="176">
        <v>11419342</v>
      </c>
      <c r="QK21" s="176">
        <v>42218917.539999999</v>
      </c>
      <c r="QL21" s="176">
        <v>40677352.18</v>
      </c>
      <c r="QM21" s="176">
        <v>15962135.5</v>
      </c>
      <c r="QN21" s="176">
        <v>5312335</v>
      </c>
      <c r="QO21" s="176">
        <v>7465944.6600000001</v>
      </c>
      <c r="QP21" s="176">
        <v>6321017</v>
      </c>
      <c r="QQ21" s="176">
        <v>6272203.1500000004</v>
      </c>
      <c r="QR21" s="176">
        <v>206164997.32999998</v>
      </c>
      <c r="QS21" s="176">
        <v>12294685</v>
      </c>
      <c r="QT21" s="176">
        <v>40013079.5</v>
      </c>
      <c r="QU21" s="176">
        <v>19966755</v>
      </c>
      <c r="QV21" s="176">
        <v>22246538</v>
      </c>
      <c r="QW21" s="176">
        <v>51877650</v>
      </c>
      <c r="QX21" s="176">
        <v>16989289</v>
      </c>
      <c r="QY21" s="176">
        <v>32870148</v>
      </c>
      <c r="QZ21" s="176">
        <v>38601546.25</v>
      </c>
      <c r="RA21" s="176">
        <v>15745272.5</v>
      </c>
      <c r="RB21" s="176">
        <v>13511463</v>
      </c>
      <c r="RC21" s="176">
        <v>6964470</v>
      </c>
      <c r="RD21" s="176">
        <v>5507095</v>
      </c>
      <c r="RE21" s="176">
        <v>319114559.61000001</v>
      </c>
      <c r="RF21" s="176">
        <v>40991625</v>
      </c>
      <c r="RG21" s="176">
        <v>13926225</v>
      </c>
      <c r="RH21" s="176">
        <v>26133069.509999998</v>
      </c>
      <c r="RI21" s="176">
        <v>21367514.07</v>
      </c>
      <c r="RJ21" s="176">
        <v>22405515.310000002</v>
      </c>
      <c r="RK21" s="176">
        <v>40899166.82</v>
      </c>
      <c r="RL21" s="176">
        <v>15658396.460000001</v>
      </c>
      <c r="RM21" s="176">
        <v>18925819.5</v>
      </c>
      <c r="RN21" s="176">
        <v>37726608</v>
      </c>
      <c r="RO21" s="176">
        <v>45889512</v>
      </c>
      <c r="RP21" s="176">
        <v>11151406</v>
      </c>
      <c r="RQ21" s="176">
        <v>10882514</v>
      </c>
      <c r="RR21" s="176">
        <v>18621565</v>
      </c>
      <c r="RS21" s="176">
        <v>11884506.280000001</v>
      </c>
      <c r="RT21" s="176">
        <v>12602043.9</v>
      </c>
      <c r="RU21" s="176">
        <v>13038250</v>
      </c>
      <c r="RV21" s="176">
        <v>8983666</v>
      </c>
      <c r="RW21" s="176">
        <v>7297069.0200000005</v>
      </c>
      <c r="RX21" s="176">
        <v>8705428</v>
      </c>
      <c r="RY21" s="176">
        <v>148274388.5</v>
      </c>
      <c r="RZ21" s="176">
        <v>11629193.75</v>
      </c>
      <c r="SA21" s="176">
        <v>24468134</v>
      </c>
      <c r="SB21" s="176">
        <v>20962898.75</v>
      </c>
      <c r="SC21" s="176">
        <v>10406545</v>
      </c>
      <c r="SD21" s="176">
        <v>11518108</v>
      </c>
      <c r="SE21" s="176">
        <v>22620654.5</v>
      </c>
      <c r="SF21" s="176">
        <v>37821278</v>
      </c>
      <c r="SG21" s="176">
        <v>16864841.5</v>
      </c>
      <c r="SH21" s="176">
        <v>13318373</v>
      </c>
      <c r="SI21" s="176">
        <v>20713231.5</v>
      </c>
      <c r="SJ21" s="176">
        <v>27221585.5</v>
      </c>
      <c r="SK21" s="176">
        <v>15241410.5</v>
      </c>
      <c r="SL21" s="176">
        <v>11446635</v>
      </c>
      <c r="SM21" s="176">
        <v>100672147.40000001</v>
      </c>
      <c r="SN21" s="176">
        <v>16935074.140000001</v>
      </c>
      <c r="SO21" s="176">
        <v>12941602</v>
      </c>
      <c r="SP21" s="176">
        <v>10876790</v>
      </c>
      <c r="SQ21" s="176">
        <v>10512565</v>
      </c>
      <c r="SR21" s="176">
        <v>14064124.5</v>
      </c>
      <c r="SS21" s="176">
        <v>15601092.5</v>
      </c>
      <c r="ST21" s="176">
        <v>30623439.719999999</v>
      </c>
      <c r="SU21" s="176">
        <v>13787825</v>
      </c>
      <c r="SV21" s="176">
        <v>14925348</v>
      </c>
      <c r="SW21" s="176">
        <v>38055480</v>
      </c>
      <c r="SX21" s="176">
        <v>7346847.5</v>
      </c>
      <c r="SY21" s="176">
        <v>82664193.359999985</v>
      </c>
      <c r="SZ21" s="176">
        <v>17714231.75</v>
      </c>
      <c r="TA21" s="176">
        <v>23610035.079999998</v>
      </c>
      <c r="TB21" s="176">
        <v>34962810.75</v>
      </c>
      <c r="TC21" s="176">
        <v>17869656</v>
      </c>
      <c r="TD21" s="176">
        <v>21774429</v>
      </c>
      <c r="TE21" s="176">
        <v>14571717.5</v>
      </c>
      <c r="TF21" s="176">
        <v>10734741.25</v>
      </c>
      <c r="TG21" s="176">
        <v>228966042.28</v>
      </c>
      <c r="TH21" s="176">
        <v>14183071.539999999</v>
      </c>
      <c r="TI21" s="176">
        <v>12738443</v>
      </c>
      <c r="TJ21" s="176">
        <v>24040484.829999998</v>
      </c>
      <c r="TK21" s="176">
        <v>22670657</v>
      </c>
      <c r="TL21" s="176">
        <v>13329068.5</v>
      </c>
      <c r="TM21" s="176">
        <v>8424810</v>
      </c>
      <c r="TN21" s="176">
        <v>46631397.799999997</v>
      </c>
      <c r="TO21" s="176">
        <v>13675641.75</v>
      </c>
      <c r="TP21" s="176">
        <v>22924267.460000001</v>
      </c>
      <c r="TQ21" s="176">
        <v>18183472.5</v>
      </c>
      <c r="TR21" s="176">
        <v>12174974.5</v>
      </c>
      <c r="TS21" s="176">
        <v>10075256</v>
      </c>
      <c r="TT21" s="176">
        <v>11390190</v>
      </c>
      <c r="TU21" s="176">
        <v>11591979</v>
      </c>
      <c r="TV21" s="176">
        <v>11687318.5</v>
      </c>
      <c r="TW21" s="176">
        <v>77488782</v>
      </c>
      <c r="TX21" s="176">
        <v>12651047</v>
      </c>
      <c r="TY21" s="176">
        <v>120053815.75</v>
      </c>
      <c r="TZ21" s="176">
        <v>34563629</v>
      </c>
      <c r="UA21" s="176">
        <v>14368076.969999999</v>
      </c>
      <c r="UB21" s="176">
        <v>15580605.5</v>
      </c>
      <c r="UC21" s="176">
        <v>105612293</v>
      </c>
      <c r="UD21" s="176">
        <v>10113166</v>
      </c>
      <c r="UE21" s="176">
        <v>9903836</v>
      </c>
      <c r="UF21" s="176">
        <v>13940594</v>
      </c>
      <c r="UG21" s="176">
        <v>11425557.99</v>
      </c>
      <c r="UH21" s="176">
        <v>110761728.91</v>
      </c>
      <c r="UI21" s="176">
        <v>30396006.91</v>
      </c>
      <c r="UJ21" s="176">
        <v>18689602.009999998</v>
      </c>
      <c r="UK21" s="176">
        <v>29459394.649999999</v>
      </c>
      <c r="UL21" s="176">
        <v>24146891</v>
      </c>
      <c r="UM21" s="176">
        <v>16851895</v>
      </c>
      <c r="UN21" s="176">
        <v>453480162.42999995</v>
      </c>
      <c r="UO21" s="176">
        <v>17758141</v>
      </c>
      <c r="UP21" s="176">
        <v>17840510</v>
      </c>
      <c r="UQ21" s="176">
        <v>68403749.5</v>
      </c>
      <c r="UR21" s="176">
        <v>5241568</v>
      </c>
      <c r="US21" s="176">
        <v>15444896.5</v>
      </c>
      <c r="UT21" s="176">
        <v>41179116.450000003</v>
      </c>
      <c r="UU21" s="176">
        <v>12506980.5</v>
      </c>
      <c r="UV21" s="176">
        <v>12842204.5</v>
      </c>
      <c r="UW21" s="176">
        <v>15417544.25</v>
      </c>
      <c r="UX21" s="176">
        <v>21296758.390000001</v>
      </c>
      <c r="UY21" s="176">
        <v>38077374</v>
      </c>
      <c r="UZ21" s="176">
        <v>24441731</v>
      </c>
      <c r="VA21" s="176">
        <v>34712145</v>
      </c>
      <c r="VB21" s="176">
        <v>13562878.75</v>
      </c>
      <c r="VC21" s="176">
        <v>12080489</v>
      </c>
      <c r="VD21" s="176">
        <v>14095674.5</v>
      </c>
      <c r="VE21" s="176">
        <v>13510397.5</v>
      </c>
      <c r="VF21" s="176">
        <v>43794024.25</v>
      </c>
      <c r="VG21" s="176">
        <v>10397868</v>
      </c>
      <c r="VH21" s="176">
        <v>9378951</v>
      </c>
      <c r="VI21" s="176">
        <v>8064276.5</v>
      </c>
      <c r="VJ21" s="176">
        <v>196532639.38</v>
      </c>
      <c r="VK21" s="176">
        <v>14510930</v>
      </c>
      <c r="VL21" s="176">
        <v>16264930.77</v>
      </c>
      <c r="VM21" s="176">
        <v>23691596.5</v>
      </c>
      <c r="VN21" s="176">
        <v>32519928</v>
      </c>
      <c r="VO21" s="176">
        <v>30157034</v>
      </c>
      <c r="VP21" s="176">
        <v>20367854</v>
      </c>
      <c r="VQ21" s="176">
        <v>14740135</v>
      </c>
      <c r="VR21" s="176">
        <v>14402334</v>
      </c>
      <c r="VS21" s="176">
        <v>62955496.649999999</v>
      </c>
      <c r="VT21" s="176">
        <v>15560175.5</v>
      </c>
      <c r="VU21" s="176">
        <v>29756838</v>
      </c>
      <c r="VV21" s="176">
        <v>17220908.5</v>
      </c>
      <c r="VW21" s="176">
        <v>14156419.5</v>
      </c>
      <c r="VX21" s="176">
        <v>11432666.91</v>
      </c>
      <c r="VY21" s="176">
        <v>674273047.72000003</v>
      </c>
      <c r="VZ21" s="176">
        <v>34784693.25</v>
      </c>
      <c r="WA21" s="176">
        <v>23858810</v>
      </c>
      <c r="WB21" s="176">
        <v>20803530.5</v>
      </c>
      <c r="WC21" s="176">
        <v>13534535</v>
      </c>
      <c r="WD21" s="176">
        <v>27229005.600000001</v>
      </c>
      <c r="WE21" s="176">
        <v>36055781</v>
      </c>
      <c r="WF21" s="176">
        <v>40993696</v>
      </c>
      <c r="WG21" s="176">
        <v>21407322.98</v>
      </c>
      <c r="WH21" s="176">
        <v>31606606.5</v>
      </c>
      <c r="WI21" s="176">
        <v>18689544.5</v>
      </c>
      <c r="WJ21" s="176">
        <v>59417444.780000001</v>
      </c>
      <c r="WK21" s="176">
        <v>21409284.5</v>
      </c>
      <c r="WL21" s="176">
        <v>39320964</v>
      </c>
      <c r="WM21" s="176">
        <v>64996616.649999999</v>
      </c>
      <c r="WN21" s="176">
        <v>23287930</v>
      </c>
      <c r="WO21" s="176">
        <v>27410826.75</v>
      </c>
      <c r="WP21" s="176">
        <v>35036184</v>
      </c>
      <c r="WQ21" s="176">
        <v>14382791</v>
      </c>
      <c r="WR21" s="176">
        <v>42560025.219999999</v>
      </c>
      <c r="WS21" s="176">
        <v>96658525.99000001</v>
      </c>
      <c r="WT21" s="176">
        <v>22356276</v>
      </c>
      <c r="WU21" s="176">
        <v>16113523.190000001</v>
      </c>
      <c r="WV21" s="176">
        <v>12671332</v>
      </c>
      <c r="WW21" s="176">
        <v>17571346.75</v>
      </c>
      <c r="WX21" s="176">
        <v>12959082.5</v>
      </c>
      <c r="WY21" s="176">
        <v>15376579</v>
      </c>
      <c r="WZ21" s="176">
        <v>15759990</v>
      </c>
      <c r="XA21" s="176">
        <v>91667764.359999999</v>
      </c>
      <c r="XB21" s="176">
        <v>11849683</v>
      </c>
      <c r="XC21" s="176">
        <v>7906099</v>
      </c>
      <c r="XD21" s="176">
        <v>7308330</v>
      </c>
      <c r="XE21" s="176">
        <v>14901958.879999999</v>
      </c>
      <c r="XF21" s="176">
        <v>348126122.75</v>
      </c>
      <c r="XG21" s="176">
        <v>25351828</v>
      </c>
      <c r="XH21" s="176">
        <v>27992832</v>
      </c>
      <c r="XI21" s="176">
        <v>111608056.95999999</v>
      </c>
      <c r="XJ21" s="176">
        <v>26578773.5</v>
      </c>
      <c r="XK21" s="176">
        <v>37312590.5</v>
      </c>
      <c r="XL21" s="176">
        <v>44849811</v>
      </c>
      <c r="XM21" s="176">
        <v>26978064.25</v>
      </c>
      <c r="XN21" s="176">
        <v>24303847.5</v>
      </c>
      <c r="XO21" s="176">
        <v>55706225.5</v>
      </c>
      <c r="XP21" s="176">
        <v>37553238.609999999</v>
      </c>
      <c r="XQ21" s="176">
        <v>16182810</v>
      </c>
      <c r="XR21" s="176">
        <v>14496088</v>
      </c>
      <c r="XS21" s="176">
        <v>20356012</v>
      </c>
      <c r="XT21" s="176">
        <v>17960606</v>
      </c>
      <c r="XU21" s="176">
        <v>13213185</v>
      </c>
      <c r="XV21" s="176">
        <v>13742262.5</v>
      </c>
      <c r="XW21" s="176">
        <v>17703888</v>
      </c>
      <c r="XX21" s="176">
        <v>16130432.02</v>
      </c>
      <c r="XY21" s="176">
        <v>16805425</v>
      </c>
      <c r="XZ21" s="176">
        <v>15148487.5</v>
      </c>
      <c r="YA21" s="176">
        <v>11793177</v>
      </c>
      <c r="YB21" s="176">
        <v>16151721</v>
      </c>
      <c r="YC21" s="176">
        <v>318978478.14999998</v>
      </c>
      <c r="YD21" s="176">
        <v>23651432</v>
      </c>
      <c r="YE21" s="176">
        <v>42198252</v>
      </c>
      <c r="YF21" s="176">
        <v>16980620.120000001</v>
      </c>
      <c r="YG21" s="176">
        <v>86103083.269999996</v>
      </c>
      <c r="YH21" s="176">
        <v>28704530.800000001</v>
      </c>
      <c r="YI21" s="176">
        <v>41564784.160000004</v>
      </c>
      <c r="YJ21" s="176">
        <v>14431599</v>
      </c>
      <c r="YK21" s="176">
        <v>71602269.5</v>
      </c>
      <c r="YL21" s="176">
        <v>51427912.5</v>
      </c>
      <c r="YM21" s="176">
        <v>29688109</v>
      </c>
      <c r="YN21" s="176">
        <v>20229112</v>
      </c>
      <c r="YO21" s="176">
        <v>16368282.5</v>
      </c>
      <c r="YP21" s="176">
        <v>20280666</v>
      </c>
      <c r="YQ21" s="176">
        <v>8151688</v>
      </c>
      <c r="YR21" s="176">
        <v>9158678</v>
      </c>
      <c r="YS21" s="176">
        <v>11072643.539999999</v>
      </c>
      <c r="YT21" s="176">
        <v>119093904.45</v>
      </c>
      <c r="YU21" s="176">
        <v>20386628</v>
      </c>
      <c r="YV21" s="176">
        <v>14793188</v>
      </c>
      <c r="YW21" s="176">
        <v>18129995</v>
      </c>
      <c r="YX21" s="176">
        <v>17959141.09</v>
      </c>
      <c r="YY21" s="176">
        <v>11460490.02</v>
      </c>
      <c r="YZ21" s="176">
        <v>17448254</v>
      </c>
      <c r="ZA21" s="176">
        <v>137752583.38</v>
      </c>
      <c r="ZB21" s="176">
        <v>11245917</v>
      </c>
      <c r="ZC21" s="176">
        <v>19318868.5</v>
      </c>
      <c r="ZD21" s="176">
        <v>21446456</v>
      </c>
      <c r="ZE21" s="176">
        <v>10575573</v>
      </c>
      <c r="ZF21" s="176">
        <v>17766708.740000002</v>
      </c>
      <c r="ZG21" s="176">
        <v>10646960.5</v>
      </c>
      <c r="ZH21" s="176">
        <v>11425496.5</v>
      </c>
      <c r="ZI21" s="176">
        <v>40459607</v>
      </c>
      <c r="ZJ21" s="176">
        <v>297754322.47000003</v>
      </c>
      <c r="ZK21" s="176">
        <v>12399220</v>
      </c>
      <c r="ZL21" s="176">
        <v>29284573</v>
      </c>
      <c r="ZM21" s="176">
        <v>64260151</v>
      </c>
      <c r="ZN21" s="176">
        <v>41110019</v>
      </c>
      <c r="ZO21" s="176">
        <v>14702255</v>
      </c>
      <c r="ZP21" s="176">
        <v>18219188</v>
      </c>
      <c r="ZQ21" s="176">
        <v>37732177</v>
      </c>
      <c r="ZR21" s="176">
        <v>31967910</v>
      </c>
      <c r="ZS21" s="176">
        <v>43685792.669999994</v>
      </c>
      <c r="ZT21" s="176">
        <v>10807850</v>
      </c>
      <c r="ZU21" s="176">
        <v>13005181</v>
      </c>
      <c r="ZV21" s="176">
        <v>15482487</v>
      </c>
      <c r="ZW21" s="176">
        <v>17544481</v>
      </c>
      <c r="ZX21" s="176">
        <v>13558587.379999999</v>
      </c>
      <c r="ZY21" s="176">
        <v>16389668</v>
      </c>
      <c r="ZZ21" s="176">
        <v>20347826.010000002</v>
      </c>
      <c r="AAA21" s="176">
        <v>11627970</v>
      </c>
      <c r="AAB21" s="176">
        <v>12162466.4</v>
      </c>
      <c r="AAC21" s="176">
        <v>10029385.640000001</v>
      </c>
      <c r="AAD21" s="176">
        <v>10357649</v>
      </c>
      <c r="AAE21" s="176">
        <v>8240102</v>
      </c>
      <c r="AAF21" s="176">
        <v>106234158.17</v>
      </c>
      <c r="AAG21" s="176">
        <v>17531370</v>
      </c>
      <c r="AAH21" s="176">
        <v>19539211.539999999</v>
      </c>
      <c r="AAI21" s="176">
        <v>13351542</v>
      </c>
      <c r="AAJ21" s="176">
        <v>14734397</v>
      </c>
      <c r="AAK21" s="176">
        <v>22297192</v>
      </c>
      <c r="AAL21" s="176">
        <v>12161464</v>
      </c>
      <c r="AAM21" s="176">
        <v>571041322.89999998</v>
      </c>
      <c r="AAN21" s="176">
        <v>24538198</v>
      </c>
      <c r="AAO21" s="176">
        <v>14497468</v>
      </c>
      <c r="AAP21" s="176">
        <v>28745775</v>
      </c>
      <c r="AAQ21" s="176">
        <v>26845068</v>
      </c>
      <c r="AAR21" s="176">
        <v>21998095.5</v>
      </c>
      <c r="AAS21" s="176">
        <v>29857980.5</v>
      </c>
      <c r="AAT21" s="176">
        <v>31356423.5</v>
      </c>
      <c r="AAU21" s="176">
        <v>49981974</v>
      </c>
      <c r="AAV21" s="176">
        <v>17213195.5</v>
      </c>
      <c r="AAW21" s="176">
        <v>26442798</v>
      </c>
      <c r="AAX21" s="176">
        <v>103133453.5</v>
      </c>
      <c r="AAY21" s="176">
        <v>47103028</v>
      </c>
      <c r="AAZ21" s="176">
        <v>12318915</v>
      </c>
      <c r="ABA21" s="176">
        <v>18495340.5</v>
      </c>
      <c r="ABB21" s="176">
        <v>17647038</v>
      </c>
      <c r="ABC21" s="176">
        <v>11225639.5</v>
      </c>
      <c r="ABD21" s="176">
        <v>22415146</v>
      </c>
      <c r="ABE21" s="176">
        <v>13153992</v>
      </c>
      <c r="ABF21" s="176">
        <v>106943533</v>
      </c>
      <c r="ABG21" s="176">
        <v>79252700.439999998</v>
      </c>
      <c r="ABH21" s="176">
        <v>12624907</v>
      </c>
      <c r="ABI21" s="176">
        <v>11878461</v>
      </c>
      <c r="ABJ21" s="176">
        <v>11841652</v>
      </c>
      <c r="ABK21" s="176">
        <v>11112669</v>
      </c>
      <c r="ABL21" s="176">
        <v>9273747</v>
      </c>
      <c r="ABM21" s="176">
        <v>117577861.02000001</v>
      </c>
      <c r="ABN21" s="176">
        <v>19840196.02</v>
      </c>
      <c r="ABO21" s="176">
        <v>19556783</v>
      </c>
      <c r="ABP21" s="176">
        <v>24631259.050000001</v>
      </c>
      <c r="ABQ21" s="176">
        <v>22159988.5</v>
      </c>
      <c r="ABR21" s="176">
        <v>17083870.5</v>
      </c>
      <c r="ABS21" s="176">
        <v>13900723</v>
      </c>
      <c r="ABT21" s="176">
        <v>18436968</v>
      </c>
      <c r="ABU21" s="176">
        <v>8859320</v>
      </c>
      <c r="ABV21" s="176">
        <v>156840907.5</v>
      </c>
      <c r="ABW21" s="176">
        <v>14040151.25</v>
      </c>
      <c r="ABX21" s="176">
        <v>26427591.75</v>
      </c>
      <c r="ABY21" s="176">
        <v>13313142.32</v>
      </c>
      <c r="ABZ21" s="176">
        <v>12880255</v>
      </c>
      <c r="ACA21" s="176">
        <v>49621871</v>
      </c>
      <c r="ACB21" s="176">
        <v>10389815.75</v>
      </c>
      <c r="ACC21" s="176">
        <v>14953411</v>
      </c>
      <c r="ACD21" s="176">
        <v>15647495.25</v>
      </c>
      <c r="ACE21" s="176">
        <v>21058066</v>
      </c>
      <c r="ACF21" s="176">
        <v>9846510</v>
      </c>
      <c r="ACG21" s="176">
        <v>310915219.17000002</v>
      </c>
      <c r="ACH21" s="176">
        <v>17883879</v>
      </c>
      <c r="ACI21" s="176">
        <v>20865122.439999998</v>
      </c>
      <c r="ACJ21" s="176">
        <v>31441140</v>
      </c>
      <c r="ACK21" s="176">
        <v>18444740</v>
      </c>
      <c r="ACL21" s="176">
        <v>19772905</v>
      </c>
      <c r="ACM21" s="176">
        <v>32522715</v>
      </c>
      <c r="ACN21" s="176">
        <v>80566208.939999998</v>
      </c>
      <c r="ACO21" s="176">
        <v>91876861.879999995</v>
      </c>
      <c r="ACP21" s="176">
        <v>19417140</v>
      </c>
      <c r="ACQ21" s="176">
        <v>24528508.399999999</v>
      </c>
      <c r="ACR21" s="176">
        <v>34721818</v>
      </c>
      <c r="ACS21" s="176">
        <v>22957913</v>
      </c>
      <c r="ACT21" s="176">
        <v>80606768.090000004</v>
      </c>
      <c r="ACU21" s="176">
        <v>20876775.32</v>
      </c>
      <c r="ACV21" s="176">
        <v>23691507</v>
      </c>
      <c r="ACW21" s="176">
        <v>21838013</v>
      </c>
      <c r="ACX21" s="176">
        <v>13454600</v>
      </c>
      <c r="ACY21" s="176">
        <v>14480163</v>
      </c>
      <c r="ACZ21" s="176">
        <v>13072401</v>
      </c>
      <c r="ADA21" s="176">
        <v>10348323.060000001</v>
      </c>
      <c r="ADB21" s="176">
        <v>7761034</v>
      </c>
      <c r="ADC21" s="176">
        <v>11902593.58</v>
      </c>
      <c r="ADD21" s="176">
        <v>65063585.25</v>
      </c>
      <c r="ADE21" s="176">
        <v>70109515.519999996</v>
      </c>
      <c r="ADF21" s="176">
        <v>10356918.949999999</v>
      </c>
      <c r="ADG21" s="176">
        <v>9869908</v>
      </c>
      <c r="ADH21" s="176">
        <v>14355559.369999999</v>
      </c>
      <c r="ADI21" s="176">
        <v>10161527</v>
      </c>
      <c r="ADJ21" s="176">
        <v>13788924</v>
      </c>
      <c r="ADK21" s="176">
        <v>10683237.08</v>
      </c>
      <c r="ADL21" s="176">
        <v>13312066.66</v>
      </c>
      <c r="ADM21" s="176">
        <v>382145803</v>
      </c>
      <c r="ADN21" s="176">
        <v>48458386.600000001</v>
      </c>
      <c r="ADO21" s="176">
        <v>36189854.770000003</v>
      </c>
      <c r="ADP21" s="176">
        <v>93373724.039999992</v>
      </c>
      <c r="ADQ21" s="176">
        <v>10284562.42</v>
      </c>
      <c r="ADR21" s="176">
        <v>11208987.5</v>
      </c>
      <c r="ADS21" s="176">
        <v>18734244.079999998</v>
      </c>
      <c r="ADT21" s="176">
        <v>10633823</v>
      </c>
      <c r="ADU21" s="176">
        <v>346025119.48000002</v>
      </c>
      <c r="ADV21" s="176">
        <v>85801525.859999999</v>
      </c>
      <c r="ADW21" s="176">
        <v>55360112.850000001</v>
      </c>
      <c r="ADX21" s="176">
        <v>16051742.140000001</v>
      </c>
      <c r="ADY21" s="176">
        <v>24085919.25</v>
      </c>
      <c r="ADZ21" s="176">
        <v>29445631</v>
      </c>
      <c r="AEA21" s="176">
        <v>20729256.490000002</v>
      </c>
      <c r="AEB21" s="176">
        <v>16930030.079999998</v>
      </c>
      <c r="AEC21" s="176">
        <v>15432564.629999999</v>
      </c>
      <c r="AED21" s="176">
        <v>15942676.560000001</v>
      </c>
      <c r="AEE21" s="176">
        <v>15095349.039999999</v>
      </c>
      <c r="AEF21" s="176">
        <v>28362411.800000001</v>
      </c>
      <c r="AEG21" s="176">
        <v>17302826</v>
      </c>
      <c r="AEH21" s="176">
        <v>19160378.5</v>
      </c>
      <c r="AEI21" s="176">
        <v>24970881.780000001</v>
      </c>
      <c r="AEJ21" s="176">
        <v>25791732.489999998</v>
      </c>
      <c r="AEK21" s="176">
        <v>17915186.390000001</v>
      </c>
      <c r="AEL21" s="176">
        <v>39075705.960000001</v>
      </c>
      <c r="AEM21" s="176">
        <v>16987251</v>
      </c>
      <c r="AEN21" s="176">
        <v>27904649.52</v>
      </c>
      <c r="AEO21" s="176">
        <v>211842171</v>
      </c>
      <c r="AEP21" s="176">
        <v>30987711</v>
      </c>
      <c r="AEQ21" s="176">
        <v>23213323.5</v>
      </c>
      <c r="AER21" s="176">
        <v>18134944.5</v>
      </c>
      <c r="AES21" s="176">
        <v>13249690</v>
      </c>
      <c r="AET21" s="176">
        <v>40148712.5</v>
      </c>
      <c r="AEU21" s="176">
        <v>14974432.25</v>
      </c>
      <c r="AEV21" s="176">
        <v>16165061.5</v>
      </c>
      <c r="AEW21" s="176">
        <v>16924124</v>
      </c>
      <c r="AEX21" s="176">
        <v>8498356</v>
      </c>
      <c r="AEY21" s="176">
        <v>200126386.76999998</v>
      </c>
      <c r="AEZ21" s="176">
        <v>107209564.91</v>
      </c>
      <c r="AFA21" s="176">
        <v>46159722.560000002</v>
      </c>
      <c r="AFB21" s="176">
        <v>34028986.899999999</v>
      </c>
      <c r="AFC21" s="176">
        <v>57673576.640000001</v>
      </c>
      <c r="AFD21" s="176">
        <v>51498052.789999999</v>
      </c>
      <c r="AFE21" s="176">
        <v>30898297.030000001</v>
      </c>
      <c r="AFF21" s="176">
        <v>34856376.25</v>
      </c>
      <c r="AFG21" s="176">
        <v>21994574.940000001</v>
      </c>
      <c r="AFH21" s="176">
        <v>34284554.469999999</v>
      </c>
      <c r="AFI21" s="176">
        <v>29317849.620000001</v>
      </c>
      <c r="AFJ21" s="176">
        <v>31845671.5</v>
      </c>
      <c r="AFK21" s="176">
        <v>34189088.060000002</v>
      </c>
      <c r="AFL21" s="176">
        <v>237711737.11000004</v>
      </c>
      <c r="AFM21" s="176">
        <v>49102468.310000002</v>
      </c>
      <c r="AFN21" s="176">
        <v>34737303.509999998</v>
      </c>
      <c r="AFO21" s="176">
        <v>32681030.629999999</v>
      </c>
      <c r="AFP21" s="176">
        <v>36735178.899999999</v>
      </c>
      <c r="AFQ21" s="176">
        <v>27398158.620000001</v>
      </c>
      <c r="AFR21" s="176">
        <v>21304567.09</v>
      </c>
      <c r="AFS21" s="176">
        <v>44451614.219999999</v>
      </c>
      <c r="AFT21" s="176">
        <v>47901444.590000004</v>
      </c>
      <c r="AFU21" s="176">
        <v>22305669.699999999</v>
      </c>
      <c r="AFV21" s="176">
        <v>49872320.229999997</v>
      </c>
      <c r="AFW21" s="176">
        <v>23471807.32</v>
      </c>
      <c r="AFX21" s="176">
        <v>161419521.28999999</v>
      </c>
      <c r="AFY21" s="176">
        <v>14187181</v>
      </c>
      <c r="AFZ21" s="176">
        <v>11263183.940000001</v>
      </c>
      <c r="AGA21" s="176">
        <v>12615694.5</v>
      </c>
      <c r="AGB21" s="176">
        <v>32710520.440000001</v>
      </c>
      <c r="AGC21" s="176">
        <v>17750678</v>
      </c>
      <c r="AGD21" s="176">
        <v>9627185</v>
      </c>
      <c r="AGE21" s="176">
        <v>11432598.109999999</v>
      </c>
      <c r="AGF21" s="176">
        <v>11260874.5</v>
      </c>
      <c r="AGG21" s="176">
        <v>13077913</v>
      </c>
      <c r="AGH21" s="176">
        <v>9901615.0099999998</v>
      </c>
      <c r="AGI21" s="176">
        <v>236798117.75</v>
      </c>
      <c r="AGJ21" s="176">
        <v>73326619.539999992</v>
      </c>
      <c r="AGK21" s="176">
        <v>36858411.990000002</v>
      </c>
      <c r="AGL21" s="176">
        <v>23232192.59</v>
      </c>
      <c r="AGM21" s="176">
        <v>51297690.020000003</v>
      </c>
      <c r="AGN21" s="176">
        <v>37931493.340000004</v>
      </c>
      <c r="AGO21" s="176">
        <v>21024648.289999999</v>
      </c>
      <c r="AGP21" s="176">
        <v>21869583</v>
      </c>
      <c r="AGQ21" s="176">
        <v>392336056.69</v>
      </c>
      <c r="AGR21" s="176">
        <v>197317648.47</v>
      </c>
      <c r="AGS21" s="176">
        <v>17548929.5</v>
      </c>
      <c r="AGT21" s="176">
        <v>52112164.400000006</v>
      </c>
      <c r="AGU21" s="176">
        <v>72179596.329999998</v>
      </c>
      <c r="AGV21" s="176">
        <v>39380529.32</v>
      </c>
      <c r="AGW21" s="176">
        <v>39590577.780000001</v>
      </c>
      <c r="AGX21" s="176">
        <v>25049933</v>
      </c>
      <c r="AGY21" s="176">
        <v>11557345</v>
      </c>
      <c r="AGZ21" s="176">
        <v>21009677.459999997</v>
      </c>
      <c r="AHA21" s="176">
        <v>28599442.259999998</v>
      </c>
      <c r="AHB21" s="176">
        <v>16416681.970000001</v>
      </c>
      <c r="AHC21" s="176">
        <v>16181100</v>
      </c>
      <c r="AHD21" s="176">
        <v>18126642.98</v>
      </c>
      <c r="AHE21" s="176">
        <v>16280094</v>
      </c>
      <c r="AHF21" s="176">
        <v>15301775.800000001</v>
      </c>
      <c r="AHG21" s="176">
        <v>15709189</v>
      </c>
      <c r="AHH21" s="176">
        <v>88532825.539999992</v>
      </c>
      <c r="AHI21" s="176">
        <v>13960447</v>
      </c>
      <c r="AHJ21" s="176">
        <v>14522473</v>
      </c>
      <c r="AHK21" s="176">
        <v>16183772.550000001</v>
      </c>
      <c r="AHL21" s="176">
        <v>32295067.66</v>
      </c>
      <c r="AHM21" s="176">
        <v>14317297.33</v>
      </c>
      <c r="AHN21" s="176">
        <v>12344390</v>
      </c>
      <c r="AHO21" s="176">
        <v>36318901307.660156</v>
      </c>
    </row>
    <row r="22" spans="1:899" x14ac:dyDescent="0.2">
      <c r="A22" s="174" t="s">
        <v>31</v>
      </c>
      <c r="B22" s="175" t="s">
        <v>32</v>
      </c>
      <c r="C22" s="176">
        <v>68430674.670000002</v>
      </c>
      <c r="D22" s="176">
        <v>11228562.84</v>
      </c>
      <c r="E22" s="176">
        <v>2633904.6</v>
      </c>
      <c r="F22" s="176">
        <v>4538830.49</v>
      </c>
      <c r="G22" s="176">
        <v>3357687.7399999998</v>
      </c>
      <c r="H22" s="176">
        <v>3397128.3099999996</v>
      </c>
      <c r="I22" s="176">
        <v>1554640.18</v>
      </c>
      <c r="J22" s="176">
        <v>15509384.43</v>
      </c>
      <c r="K22" s="176">
        <v>3311882.9699999997</v>
      </c>
      <c r="L22" s="176">
        <v>2596390.83</v>
      </c>
      <c r="M22" s="176">
        <v>7914747.3300000019</v>
      </c>
      <c r="N22" s="176">
        <v>2579360.79</v>
      </c>
      <c r="O22" s="176">
        <v>6694750.4800000004</v>
      </c>
      <c r="P22" s="176">
        <v>4419188.21</v>
      </c>
      <c r="Q22" s="176">
        <v>3040615.64</v>
      </c>
      <c r="R22" s="176">
        <v>1921715.5100000002</v>
      </c>
      <c r="S22" s="176">
        <v>2108134.8200000003</v>
      </c>
      <c r="T22" s="176">
        <v>3703779.64</v>
      </c>
      <c r="U22" s="176">
        <v>1671526.98</v>
      </c>
      <c r="V22" s="176">
        <v>2240527.08</v>
      </c>
      <c r="W22" s="176">
        <v>2180769.7000000002</v>
      </c>
      <c r="X22" s="176">
        <v>2009173.6</v>
      </c>
      <c r="Y22" s="176">
        <v>1773925.8</v>
      </c>
      <c r="Z22" s="176">
        <v>1062783.04</v>
      </c>
      <c r="AA22" s="176">
        <v>61625005.130000003</v>
      </c>
      <c r="AB22" s="176">
        <v>4462760.16</v>
      </c>
      <c r="AC22" s="176">
        <v>6828129.3499999996</v>
      </c>
      <c r="AD22" s="176">
        <v>2829444.0700000003</v>
      </c>
      <c r="AE22" s="176">
        <v>7155081.4399999995</v>
      </c>
      <c r="AF22" s="176">
        <v>5582413.0399999991</v>
      </c>
      <c r="AG22" s="176">
        <v>6864202.5299999993</v>
      </c>
      <c r="AH22" s="176">
        <v>4978777.46</v>
      </c>
      <c r="AI22" s="176">
        <v>4837031.99</v>
      </c>
      <c r="AJ22" s="176">
        <v>3853094.56</v>
      </c>
      <c r="AK22" s="176">
        <v>2244654.2799999998</v>
      </c>
      <c r="AL22" s="176">
        <v>2426340.12</v>
      </c>
      <c r="AM22" s="176">
        <v>1978792.55</v>
      </c>
      <c r="AN22" s="176">
        <v>3435306.39</v>
      </c>
      <c r="AO22" s="176">
        <v>2635684.4500000002</v>
      </c>
      <c r="AP22" s="176">
        <v>4584741.09</v>
      </c>
      <c r="AQ22" s="176">
        <v>3812554</v>
      </c>
      <c r="AR22" s="176">
        <v>1214994.26</v>
      </c>
      <c r="AS22" s="176">
        <v>29262183.850000001</v>
      </c>
      <c r="AT22" s="176">
        <v>3559337.04</v>
      </c>
      <c r="AU22" s="176">
        <v>2736834.7300000004</v>
      </c>
      <c r="AV22" s="176">
        <v>3469310.32</v>
      </c>
      <c r="AW22" s="176">
        <v>2980991.1500000004</v>
      </c>
      <c r="AX22" s="176">
        <v>1988388.2000000002</v>
      </c>
      <c r="AY22" s="176">
        <v>2002175.6700000002</v>
      </c>
      <c r="AZ22" s="176">
        <v>3064508.9400000004</v>
      </c>
      <c r="BA22" s="176">
        <v>6314503.2400000002</v>
      </c>
      <c r="BB22" s="176">
        <v>2360865.39</v>
      </c>
      <c r="BC22" s="176">
        <v>3078949.27</v>
      </c>
      <c r="BD22" s="176">
        <v>5654301.2199999997</v>
      </c>
      <c r="BE22" s="176">
        <v>1864170.5300000003</v>
      </c>
      <c r="BF22" s="176">
        <v>2595956.7400000002</v>
      </c>
      <c r="BG22" s="176">
        <v>1461946.4500000002</v>
      </c>
      <c r="BH22" s="176">
        <v>30442022.52</v>
      </c>
      <c r="BI22" s="176">
        <v>1436203.4</v>
      </c>
      <c r="BJ22" s="176">
        <v>1249496.6299999999</v>
      </c>
      <c r="BK22" s="176">
        <v>2311804.3499999996</v>
      </c>
      <c r="BL22" s="176">
        <v>3245380.06</v>
      </c>
      <c r="BM22" s="176">
        <v>3210852.97</v>
      </c>
      <c r="BN22" s="176">
        <v>1239415.6499999999</v>
      </c>
      <c r="BO22" s="176">
        <v>1767326.0399999998</v>
      </c>
      <c r="BP22" s="176">
        <v>1495535.7999999998</v>
      </c>
      <c r="BQ22" s="176">
        <v>1241505.8</v>
      </c>
      <c r="BR22" s="176">
        <v>955905.62</v>
      </c>
      <c r="BS22" s="176">
        <v>1413964.5599999998</v>
      </c>
      <c r="BT22" s="176">
        <v>5290370.1400000006</v>
      </c>
      <c r="BU22" s="176">
        <v>933154.21</v>
      </c>
      <c r="BV22" s="176">
        <v>906026.34000000008</v>
      </c>
      <c r="BW22" s="176">
        <v>24357446.360000003</v>
      </c>
      <c r="BX22" s="176">
        <v>12221102.600000001</v>
      </c>
      <c r="BY22" s="176">
        <v>2973670.82</v>
      </c>
      <c r="BZ22" s="176">
        <v>2349804.6999999997</v>
      </c>
      <c r="CA22" s="176">
        <v>4445910.43</v>
      </c>
      <c r="CB22" s="176">
        <v>3583395.8699999996</v>
      </c>
      <c r="CC22" s="176">
        <v>3178505.5799999996</v>
      </c>
      <c r="CD22" s="176">
        <v>295992</v>
      </c>
      <c r="CE22" s="176">
        <v>422708.15</v>
      </c>
      <c r="CF22" s="176">
        <v>46147873.82</v>
      </c>
      <c r="CG22" s="176">
        <v>4562316.8100000005</v>
      </c>
      <c r="CH22" s="176">
        <v>8273635.209999999</v>
      </c>
      <c r="CI22" s="176">
        <v>2325830.8199999998</v>
      </c>
      <c r="CJ22" s="176">
        <v>2876958.29</v>
      </c>
      <c r="CK22" s="176">
        <v>4168831.1499999994</v>
      </c>
      <c r="CL22" s="176">
        <v>3758804.8499999996</v>
      </c>
      <c r="CM22" s="176">
        <v>3725689.2600000002</v>
      </c>
      <c r="CN22" s="176">
        <v>1643096.17</v>
      </c>
      <c r="CO22" s="176">
        <v>4130332.23</v>
      </c>
      <c r="CP22" s="176">
        <v>2094111.02</v>
      </c>
      <c r="CQ22" s="176">
        <v>3405450.34</v>
      </c>
      <c r="CR22" s="176">
        <v>2703194.9400000004</v>
      </c>
      <c r="CS22" s="176">
        <v>27991199.309999999</v>
      </c>
      <c r="CT22" s="176">
        <v>2762523.46</v>
      </c>
      <c r="CU22" s="176">
        <v>3384360.4499999997</v>
      </c>
      <c r="CV22" s="176">
        <v>4252806.0600000005</v>
      </c>
      <c r="CW22" s="176">
        <v>2830066.91</v>
      </c>
      <c r="CX22" s="176">
        <v>4697849.709999999</v>
      </c>
      <c r="CY22" s="176">
        <v>2899224.1000000006</v>
      </c>
      <c r="CZ22" s="176">
        <v>1271545.68</v>
      </c>
      <c r="DA22" s="176">
        <v>26223512.219999999</v>
      </c>
      <c r="DB22" s="176">
        <v>3928035.9800000004</v>
      </c>
      <c r="DC22" s="176">
        <v>8624426.6000000015</v>
      </c>
      <c r="DD22" s="176">
        <v>9420114.6400000006</v>
      </c>
      <c r="DE22" s="176">
        <v>3171510.7600000002</v>
      </c>
      <c r="DF22" s="176">
        <v>4516045.5600000005</v>
      </c>
      <c r="DG22" s="176">
        <v>4927371.22</v>
      </c>
      <c r="DH22" s="176">
        <v>1190182.46</v>
      </c>
      <c r="DI22" s="176">
        <v>2455068.7199999997</v>
      </c>
      <c r="DJ22" s="176">
        <v>2239555.2800000003</v>
      </c>
      <c r="DK22" s="176">
        <v>5733880.5200000005</v>
      </c>
      <c r="DL22" s="176">
        <v>17223912.260000002</v>
      </c>
      <c r="DM22" s="176">
        <v>20627870.030000001</v>
      </c>
      <c r="DN22" s="176">
        <v>3484743.1799999997</v>
      </c>
      <c r="DO22" s="176">
        <v>2307150.46</v>
      </c>
      <c r="DP22" s="176">
        <v>4704157.8899999997</v>
      </c>
      <c r="DQ22" s="176">
        <v>3561875.09</v>
      </c>
      <c r="DR22" s="176">
        <v>4333873.83</v>
      </c>
      <c r="DS22" s="176">
        <v>3801607.01</v>
      </c>
      <c r="DT22" s="176">
        <v>1311252.42</v>
      </c>
      <c r="DU22" s="176">
        <v>61069834.29999999</v>
      </c>
      <c r="DV22" s="176">
        <v>3084795.3</v>
      </c>
      <c r="DW22" s="176">
        <v>4888877.67</v>
      </c>
      <c r="DX22" s="176">
        <v>3526434.9099999997</v>
      </c>
      <c r="DY22" s="176">
        <v>3868566.46</v>
      </c>
      <c r="DZ22" s="176">
        <v>3436946.23</v>
      </c>
      <c r="EA22" s="176">
        <v>5785367.5899999999</v>
      </c>
      <c r="EB22" s="176">
        <v>3295334.3600000003</v>
      </c>
      <c r="EC22" s="176">
        <v>5377548.3000000007</v>
      </c>
      <c r="ED22" s="176">
        <v>16979911.91</v>
      </c>
      <c r="EE22" s="176">
        <v>16639430.879999999</v>
      </c>
      <c r="EF22" s="176">
        <v>2124184.88</v>
      </c>
      <c r="EG22" s="176">
        <v>2833069.5700000003</v>
      </c>
      <c r="EH22" s="176">
        <v>2631709.61</v>
      </c>
      <c r="EI22" s="176">
        <v>4283097.8599999994</v>
      </c>
      <c r="EJ22" s="176">
        <v>5172124.4999999991</v>
      </c>
      <c r="EK22" s="176">
        <v>2325973.77</v>
      </c>
      <c r="EL22" s="176">
        <v>2266423.84</v>
      </c>
      <c r="EM22" s="176">
        <v>43144134.060000002</v>
      </c>
      <c r="EN22" s="176">
        <v>2565829.21</v>
      </c>
      <c r="EO22" s="176">
        <v>2267434.0100000002</v>
      </c>
      <c r="EP22" s="176">
        <v>2836594.37</v>
      </c>
      <c r="EQ22" s="176">
        <v>1350425.25</v>
      </c>
      <c r="ER22" s="176">
        <v>1636569.16</v>
      </c>
      <c r="ES22" s="176">
        <v>3719966.6</v>
      </c>
      <c r="ET22" s="176">
        <v>2482043.25</v>
      </c>
      <c r="EU22" s="176">
        <v>2400172.7400000002</v>
      </c>
      <c r="EV22" s="176">
        <v>28490259.669999998</v>
      </c>
      <c r="EW22" s="176">
        <v>1497440.87</v>
      </c>
      <c r="EX22" s="176">
        <v>2355156.9300000002</v>
      </c>
      <c r="EY22" s="176">
        <v>3088800.63</v>
      </c>
      <c r="EZ22" s="176">
        <v>4725903.3499999996</v>
      </c>
      <c r="FA22" s="176">
        <v>3713035.9000000004</v>
      </c>
      <c r="FB22" s="176">
        <v>4620277.91</v>
      </c>
      <c r="FC22" s="176">
        <v>2490314.7400000002</v>
      </c>
      <c r="FD22" s="176">
        <v>2291352.11</v>
      </c>
      <c r="FE22" s="176">
        <v>1769474.3299999998</v>
      </c>
      <c r="FF22" s="176">
        <v>1735377.22</v>
      </c>
      <c r="FG22" s="176">
        <v>1304786.71</v>
      </c>
      <c r="FH22" s="176">
        <v>17222421.579999998</v>
      </c>
      <c r="FI22" s="176">
        <v>1739612.49</v>
      </c>
      <c r="FJ22" s="176">
        <v>2574738.8499999996</v>
      </c>
      <c r="FK22" s="176">
        <v>1859313.2699999998</v>
      </c>
      <c r="FL22" s="176">
        <v>3414292.42</v>
      </c>
      <c r="FM22" s="176">
        <v>2711484.6</v>
      </c>
      <c r="FN22" s="176">
        <v>734487.65</v>
      </c>
      <c r="FO22" s="176">
        <v>380536.85</v>
      </c>
      <c r="FP22" s="176">
        <v>41116408.359999999</v>
      </c>
      <c r="FQ22" s="176">
        <v>2522130.44</v>
      </c>
      <c r="FR22" s="176">
        <v>3233562.49</v>
      </c>
      <c r="FS22" s="176">
        <v>2946574.52</v>
      </c>
      <c r="FT22" s="176">
        <v>5357136.2300000004</v>
      </c>
      <c r="FU22" s="176">
        <v>2358432.7600000002</v>
      </c>
      <c r="FV22" s="176">
        <v>5185105.21</v>
      </c>
      <c r="FW22" s="176">
        <v>3127833.54</v>
      </c>
      <c r="FX22" s="176">
        <v>3211741.5700000003</v>
      </c>
      <c r="FY22" s="176">
        <v>2779945.35</v>
      </c>
      <c r="FZ22" s="176">
        <v>6424397.7300000004</v>
      </c>
      <c r="GA22" s="176">
        <v>2550292.6799999997</v>
      </c>
      <c r="GB22" s="176">
        <v>2598563.19</v>
      </c>
      <c r="GC22" s="176">
        <v>999902.24</v>
      </c>
      <c r="GD22" s="176">
        <v>23257678.52</v>
      </c>
      <c r="GE22" s="176">
        <v>2118179.2199999997</v>
      </c>
      <c r="GF22" s="176">
        <v>2352772.37</v>
      </c>
      <c r="GG22" s="176">
        <v>4629972.9999999991</v>
      </c>
      <c r="GH22" s="176">
        <v>2957780.16</v>
      </c>
      <c r="GI22" s="176">
        <v>3029084.38</v>
      </c>
      <c r="GJ22" s="176">
        <v>2316745.67</v>
      </c>
      <c r="GK22" s="176">
        <v>7625987.1699999999</v>
      </c>
      <c r="GL22" s="176">
        <v>2512382.4000000004</v>
      </c>
      <c r="GM22" s="176">
        <v>967028.98</v>
      </c>
      <c r="GN22" s="176">
        <v>1063076.92</v>
      </c>
      <c r="GO22" s="176">
        <v>625314.29</v>
      </c>
      <c r="GP22" s="176">
        <v>15180213.83</v>
      </c>
      <c r="GQ22" s="176">
        <v>5251769.13</v>
      </c>
      <c r="GR22" s="176">
        <v>2670454.39</v>
      </c>
      <c r="GS22" s="176">
        <v>4928269.1899999995</v>
      </c>
      <c r="GT22" s="176">
        <v>1333208.83</v>
      </c>
      <c r="GU22" s="176">
        <v>3131868.73</v>
      </c>
      <c r="GV22" s="176">
        <v>3230022.52</v>
      </c>
      <c r="GW22" s="176">
        <v>1653519.5</v>
      </c>
      <c r="GX22" s="176">
        <v>11643511.120000001</v>
      </c>
      <c r="GY22" s="176">
        <v>563514.64</v>
      </c>
      <c r="GZ22" s="176">
        <v>2500402.66</v>
      </c>
      <c r="HA22" s="176">
        <v>945111.79999999993</v>
      </c>
      <c r="HB22" s="176">
        <v>30300656.919999998</v>
      </c>
      <c r="HC22" s="176">
        <v>3844948.5000000005</v>
      </c>
      <c r="HD22" s="176">
        <v>4643591.92</v>
      </c>
      <c r="HE22" s="176">
        <v>4617597.66</v>
      </c>
      <c r="HF22" s="176">
        <v>3128372.89</v>
      </c>
      <c r="HG22" s="176">
        <v>4042397.7899999996</v>
      </c>
      <c r="HH22" s="176">
        <v>1102743.82</v>
      </c>
      <c r="HI22" s="176">
        <v>21462988.68</v>
      </c>
      <c r="HJ22" s="176">
        <v>3607534.26</v>
      </c>
      <c r="HK22" s="176">
        <v>3948623.97</v>
      </c>
      <c r="HL22" s="176">
        <v>3302464.7600000002</v>
      </c>
      <c r="HM22" s="176">
        <v>2167530.6800000002</v>
      </c>
      <c r="HN22" s="176">
        <v>2521763.0599999996</v>
      </c>
      <c r="HO22" s="176">
        <v>3096213.99</v>
      </c>
      <c r="HP22" s="176">
        <v>1714307.83</v>
      </c>
      <c r="HQ22" s="176">
        <v>26089718.119999997</v>
      </c>
      <c r="HR22" s="176">
        <v>11533920.879999999</v>
      </c>
      <c r="HS22" s="176">
        <v>3116219.4899999998</v>
      </c>
      <c r="HT22" s="176">
        <v>1820273.5000000002</v>
      </c>
      <c r="HU22" s="176">
        <v>1999834.2499999998</v>
      </c>
      <c r="HV22" s="176">
        <v>1469896.07</v>
      </c>
      <c r="HW22" s="176">
        <v>4321592.62</v>
      </c>
      <c r="HX22" s="176">
        <v>2226463.9500000002</v>
      </c>
      <c r="HY22" s="176">
        <v>1635343.6900000002</v>
      </c>
      <c r="HZ22" s="176">
        <v>2038732.47</v>
      </c>
      <c r="IA22" s="176">
        <v>2233263.94</v>
      </c>
      <c r="IB22" s="176">
        <v>2953751.7399999998</v>
      </c>
      <c r="IC22" s="176">
        <v>1238971.27</v>
      </c>
      <c r="ID22" s="176">
        <v>2653663.83</v>
      </c>
      <c r="IE22" s="176">
        <v>1230183.0699999998</v>
      </c>
      <c r="IF22" s="176">
        <v>1552440.24</v>
      </c>
      <c r="IG22" s="176">
        <v>22993175.839999996</v>
      </c>
      <c r="IH22" s="176">
        <v>11337860.35</v>
      </c>
      <c r="II22" s="176">
        <v>3216636.9299999997</v>
      </c>
      <c r="IJ22" s="176">
        <v>3430782.45</v>
      </c>
      <c r="IK22" s="176">
        <v>4686238.63</v>
      </c>
      <c r="IL22" s="176">
        <v>1081796.2</v>
      </c>
      <c r="IM22" s="176">
        <v>2540937.9500000002</v>
      </c>
      <c r="IN22" s="176">
        <v>561120</v>
      </c>
      <c r="IO22" s="176">
        <v>1544742.27</v>
      </c>
      <c r="IP22" s="176">
        <v>1199294.31</v>
      </c>
      <c r="IQ22" s="176">
        <v>807852.4</v>
      </c>
      <c r="IR22" s="176">
        <v>32310332.600000001</v>
      </c>
      <c r="IS22" s="176">
        <v>14797209.220000001</v>
      </c>
      <c r="IT22" s="176">
        <v>3990206.43</v>
      </c>
      <c r="IU22" s="176">
        <v>2420518.4299999997</v>
      </c>
      <c r="IV22" s="176">
        <v>2331567.4900000002</v>
      </c>
      <c r="IW22" s="176">
        <v>1338630.2000000002</v>
      </c>
      <c r="IX22" s="176">
        <v>2309188.2699999996</v>
      </c>
      <c r="IY22" s="176">
        <v>1246856.7200000002</v>
      </c>
      <c r="IZ22" s="176">
        <v>1545641.6</v>
      </c>
      <c r="JA22" s="176">
        <v>2817668.17</v>
      </c>
      <c r="JB22" s="176">
        <v>2578053.94</v>
      </c>
      <c r="JC22" s="176">
        <v>2326467.4499999997</v>
      </c>
      <c r="JD22" s="176">
        <v>17412896.5</v>
      </c>
      <c r="JE22" s="176">
        <v>9502561.120000001</v>
      </c>
      <c r="JF22" s="176">
        <v>2366072.31</v>
      </c>
      <c r="JG22" s="176">
        <v>1721391.02</v>
      </c>
      <c r="JH22" s="176">
        <v>807570.32</v>
      </c>
      <c r="JI22" s="176">
        <v>2208443.73</v>
      </c>
      <c r="JJ22" s="176">
        <v>15311547.67</v>
      </c>
      <c r="JK22" s="176">
        <v>1734605.37</v>
      </c>
      <c r="JL22" s="176">
        <v>2825501.0199999996</v>
      </c>
      <c r="JM22" s="176">
        <v>3490606.1899999995</v>
      </c>
      <c r="JN22" s="176">
        <v>2263952.0499999998</v>
      </c>
      <c r="JO22" s="176">
        <v>4792843.2300000004</v>
      </c>
      <c r="JP22" s="176">
        <v>1638671.02</v>
      </c>
      <c r="JQ22" s="176">
        <v>25038900.07</v>
      </c>
      <c r="JR22" s="176">
        <v>3304140.54</v>
      </c>
      <c r="JS22" s="176">
        <v>2122369.2800000003</v>
      </c>
      <c r="JT22" s="176">
        <v>4003871.96</v>
      </c>
      <c r="JU22" s="176">
        <v>4070038.51</v>
      </c>
      <c r="JV22" s="176">
        <v>3008070.58</v>
      </c>
      <c r="JW22" s="176">
        <v>2246915.38</v>
      </c>
      <c r="JX22" s="176">
        <v>2074914.9000000001</v>
      </c>
      <c r="JY22" s="176">
        <v>18591611.57</v>
      </c>
      <c r="JZ22" s="176">
        <v>11230148.34</v>
      </c>
      <c r="KA22" s="176">
        <v>1841353.58</v>
      </c>
      <c r="KB22" s="176">
        <v>1279943.1300000001</v>
      </c>
      <c r="KC22" s="176">
        <v>3850448.2</v>
      </c>
      <c r="KD22" s="176">
        <v>1166576.76</v>
      </c>
      <c r="KE22" s="176">
        <v>5971812.7199999997</v>
      </c>
      <c r="KF22" s="176">
        <v>4454290.92</v>
      </c>
      <c r="KG22" s="176">
        <v>1589884.98</v>
      </c>
      <c r="KH22" s="176">
        <v>2520279.9900000002</v>
      </c>
      <c r="KI22" s="176">
        <v>1617530.7800000003</v>
      </c>
      <c r="KJ22" s="176">
        <v>1778928.6399999999</v>
      </c>
      <c r="KK22" s="176">
        <v>1518063.09</v>
      </c>
      <c r="KL22" s="176">
        <v>410166</v>
      </c>
      <c r="KM22" s="176">
        <v>1749362.8399999999</v>
      </c>
      <c r="KN22" s="176">
        <v>45686293.170000002</v>
      </c>
      <c r="KO22" s="176">
        <v>5250197.84</v>
      </c>
      <c r="KP22" s="176">
        <v>865103.03</v>
      </c>
      <c r="KQ22" s="176">
        <v>4712863.76</v>
      </c>
      <c r="KR22" s="176">
        <v>2828053.3200000003</v>
      </c>
      <c r="KS22" s="176">
        <v>2480977.3200000003</v>
      </c>
      <c r="KT22" s="176">
        <v>8216401.1899999995</v>
      </c>
      <c r="KU22" s="176">
        <v>712281.5</v>
      </c>
      <c r="KV22" s="176">
        <v>692052.5</v>
      </c>
      <c r="KW22" s="176">
        <v>23338783.510000002</v>
      </c>
      <c r="KX22" s="176">
        <v>2468112.9299999997</v>
      </c>
      <c r="KY22" s="176">
        <v>3759754.6</v>
      </c>
      <c r="KZ22" s="176">
        <v>6016502.3799999999</v>
      </c>
      <c r="LA22" s="176">
        <v>2767446.27</v>
      </c>
      <c r="LB22" s="176">
        <v>3370793.4</v>
      </c>
      <c r="LC22" s="176">
        <v>15935441.349999998</v>
      </c>
      <c r="LD22" s="176">
        <v>3909928.89</v>
      </c>
      <c r="LE22" s="176">
        <v>41143072.949999996</v>
      </c>
      <c r="LF22" s="176">
        <v>10864746.6</v>
      </c>
      <c r="LG22" s="176">
        <v>16720926.009999998</v>
      </c>
      <c r="LH22" s="176">
        <v>15409824.300000001</v>
      </c>
      <c r="LI22" s="176">
        <v>3216922.13</v>
      </c>
      <c r="LJ22" s="176">
        <v>2154730.67</v>
      </c>
      <c r="LK22" s="176">
        <v>1278048.3500000001</v>
      </c>
      <c r="LL22" s="176">
        <v>3647565.1999999997</v>
      </c>
      <c r="LM22" s="176">
        <v>1815044.1900000002</v>
      </c>
      <c r="LN22" s="176">
        <v>3331713.73</v>
      </c>
      <c r="LO22" s="176">
        <v>894938.46</v>
      </c>
      <c r="LP22" s="176">
        <v>16475323.560000002</v>
      </c>
      <c r="LQ22" s="176">
        <v>3131974.61</v>
      </c>
      <c r="LR22" s="176">
        <v>1713641.65</v>
      </c>
      <c r="LS22" s="176">
        <v>44132049.219999999</v>
      </c>
      <c r="LT22" s="176">
        <v>15304512.369999999</v>
      </c>
      <c r="LU22" s="176">
        <v>29377719.280000001</v>
      </c>
      <c r="LV22" s="176">
        <v>12775804.469999999</v>
      </c>
      <c r="LW22" s="176">
        <v>5085539.6899999995</v>
      </c>
      <c r="LX22" s="176">
        <v>4402255.75</v>
      </c>
      <c r="LY22" s="176">
        <v>3670209.2300000004</v>
      </c>
      <c r="LZ22" s="176">
        <v>3245186.18</v>
      </c>
      <c r="MA22" s="176">
        <v>3442060.41</v>
      </c>
      <c r="MB22" s="176">
        <v>3635753.8</v>
      </c>
      <c r="MC22" s="176">
        <v>7247080.0200000005</v>
      </c>
      <c r="MD22" s="176">
        <v>2381001.21</v>
      </c>
      <c r="ME22" s="176">
        <v>57118187.32</v>
      </c>
      <c r="MF22" s="176">
        <v>3289442.73</v>
      </c>
      <c r="MG22" s="176">
        <v>1822049.02</v>
      </c>
      <c r="MH22" s="176">
        <v>1642124.63</v>
      </c>
      <c r="MI22" s="176">
        <v>1739672.2499999998</v>
      </c>
      <c r="MJ22" s="176">
        <v>2530761.17</v>
      </c>
      <c r="MK22" s="176">
        <v>1774890.8599999999</v>
      </c>
      <c r="ML22" s="176">
        <v>2009587.02</v>
      </c>
      <c r="MM22" s="176">
        <v>3114624.3900000006</v>
      </c>
      <c r="MN22" s="176">
        <v>1820128.53</v>
      </c>
      <c r="MO22" s="176">
        <v>2281540.5300000003</v>
      </c>
      <c r="MP22" s="176">
        <v>1587408.81</v>
      </c>
      <c r="MQ22" s="176">
        <v>34373041.549999997</v>
      </c>
      <c r="MR22" s="176">
        <v>3148682.6699999995</v>
      </c>
      <c r="MS22" s="176">
        <v>2304203.9000000004</v>
      </c>
      <c r="MT22" s="176">
        <v>3315282.14</v>
      </c>
      <c r="MU22" s="176">
        <v>3702194.2</v>
      </c>
      <c r="MV22" s="176">
        <v>1320995</v>
      </c>
      <c r="MW22" s="176">
        <v>2616062</v>
      </c>
      <c r="MX22" s="176">
        <v>4093487.46</v>
      </c>
      <c r="MY22" s="176">
        <v>2809538.5</v>
      </c>
      <c r="MZ22" s="176">
        <v>1195309.1000000001</v>
      </c>
      <c r="NA22" s="176">
        <v>622147.88</v>
      </c>
      <c r="NB22" s="176">
        <v>61656031.75</v>
      </c>
      <c r="NC22" s="176">
        <v>6344570.0700000003</v>
      </c>
      <c r="ND22" s="176">
        <v>2405301.02</v>
      </c>
      <c r="NE22" s="176">
        <v>15672430.32</v>
      </c>
      <c r="NF22" s="176">
        <v>2115731.5299999998</v>
      </c>
      <c r="NG22" s="176">
        <v>5634221.71</v>
      </c>
      <c r="NH22" s="176">
        <v>9943115.0199999996</v>
      </c>
      <c r="NI22" s="176">
        <v>8239512.71</v>
      </c>
      <c r="NJ22" s="176">
        <v>866284.78</v>
      </c>
      <c r="NK22" s="176">
        <v>2708778.4499999997</v>
      </c>
      <c r="NL22" s="176">
        <v>2947926.3200000003</v>
      </c>
      <c r="NM22" s="176">
        <v>1209341.06</v>
      </c>
      <c r="NN22" s="176">
        <v>15628227.970000001</v>
      </c>
      <c r="NO22" s="176">
        <v>2407196.33</v>
      </c>
      <c r="NP22" s="176">
        <v>2142001.1</v>
      </c>
      <c r="NQ22" s="176">
        <v>1946772.24</v>
      </c>
      <c r="NR22" s="176">
        <v>2208583.66</v>
      </c>
      <c r="NS22" s="176">
        <v>856080.25</v>
      </c>
      <c r="NT22" s="176">
        <v>1707027</v>
      </c>
      <c r="NU22" s="176">
        <v>25932934</v>
      </c>
      <c r="NV22" s="176">
        <v>9068473.7599999998</v>
      </c>
      <c r="NW22" s="176">
        <v>3107505.64</v>
      </c>
      <c r="NX22" s="176">
        <v>1941039.54</v>
      </c>
      <c r="NY22" s="176">
        <v>2498994.42</v>
      </c>
      <c r="NZ22" s="176">
        <v>3673960.8900000006</v>
      </c>
      <c r="OA22" s="176">
        <v>1811930.96</v>
      </c>
      <c r="OB22" s="176">
        <v>32440958.019999996</v>
      </c>
      <c r="OC22" s="176">
        <v>8025271.0799999991</v>
      </c>
      <c r="OD22" s="176">
        <v>3995004.3999999994</v>
      </c>
      <c r="OE22" s="176">
        <v>7303475.3300000001</v>
      </c>
      <c r="OF22" s="176">
        <v>2569570.9900000002</v>
      </c>
      <c r="OG22" s="176">
        <v>3950990.75</v>
      </c>
      <c r="OH22" s="176">
        <v>2520125.17</v>
      </c>
      <c r="OI22" s="176">
        <v>1270928.98</v>
      </c>
      <c r="OJ22" s="176">
        <v>933000.57000000007</v>
      </c>
      <c r="OK22" s="176">
        <v>28884933.110000003</v>
      </c>
      <c r="OL22" s="176">
        <v>6734027.9299999997</v>
      </c>
      <c r="OM22" s="176">
        <v>8454757.7400000002</v>
      </c>
      <c r="ON22" s="176">
        <v>4410700.4800000004</v>
      </c>
      <c r="OO22" s="176">
        <v>3600297.5600000005</v>
      </c>
      <c r="OP22" s="176">
        <v>1393908.49</v>
      </c>
      <c r="OQ22" s="176">
        <v>19396702.190000001</v>
      </c>
      <c r="OR22" s="176">
        <v>1750227.46</v>
      </c>
      <c r="OS22" s="176">
        <v>1950666.06</v>
      </c>
      <c r="OT22" s="176">
        <v>2741790.94</v>
      </c>
      <c r="OU22" s="176">
        <v>3019423.1399999997</v>
      </c>
      <c r="OV22" s="176">
        <v>6496809.8600000013</v>
      </c>
      <c r="OW22" s="176">
        <v>2828281</v>
      </c>
      <c r="OX22" s="176">
        <v>1220338.3999999999</v>
      </c>
      <c r="OY22" s="176">
        <v>1055253.1299999999</v>
      </c>
      <c r="OZ22" s="176">
        <v>23386654.5</v>
      </c>
      <c r="PA22" s="176">
        <v>1553329.15</v>
      </c>
      <c r="PB22" s="176">
        <v>4958171.29</v>
      </c>
      <c r="PC22" s="176">
        <v>1510997.3199999998</v>
      </c>
      <c r="PD22" s="176">
        <v>3480416.88</v>
      </c>
      <c r="PE22" s="176">
        <v>6081178.79</v>
      </c>
      <c r="PF22" s="176">
        <v>1784187.78</v>
      </c>
      <c r="PG22" s="176">
        <v>1819421.22</v>
      </c>
      <c r="PH22" s="176">
        <v>2465888.0300000003</v>
      </c>
      <c r="PI22" s="176">
        <v>2400933.85</v>
      </c>
      <c r="PJ22" s="176">
        <v>2138516.87</v>
      </c>
      <c r="PK22" s="176">
        <v>3563293.4299999997</v>
      </c>
      <c r="PL22" s="176">
        <v>1698973.94</v>
      </c>
      <c r="PM22" s="176">
        <v>6352804.8000000007</v>
      </c>
      <c r="PN22" s="176">
        <v>685414.92999999993</v>
      </c>
      <c r="PO22" s="176">
        <v>781812.47</v>
      </c>
      <c r="PP22" s="176">
        <v>615526.62</v>
      </c>
      <c r="PQ22" s="176">
        <v>986551.49</v>
      </c>
      <c r="PR22" s="176">
        <v>61806629.909999996</v>
      </c>
      <c r="PS22" s="176">
        <v>1558593.7599999998</v>
      </c>
      <c r="PT22" s="176">
        <v>1803337.3399999999</v>
      </c>
      <c r="PU22" s="176">
        <v>3653850.43</v>
      </c>
      <c r="PV22" s="176">
        <v>6480460.4900000002</v>
      </c>
      <c r="PW22" s="176">
        <v>3607406.69</v>
      </c>
      <c r="PX22" s="176">
        <v>6546474.6499999994</v>
      </c>
      <c r="PY22" s="176">
        <v>2644892.2200000002</v>
      </c>
      <c r="PZ22" s="176">
        <v>3779433.6500000004</v>
      </c>
      <c r="QA22" s="176">
        <v>1149038.42</v>
      </c>
      <c r="QB22" s="176">
        <v>5600626.2299999995</v>
      </c>
      <c r="QC22" s="176">
        <v>1523440.1</v>
      </c>
      <c r="QD22" s="176">
        <v>1981835.2400000002</v>
      </c>
      <c r="QE22" s="176">
        <v>3298747.49</v>
      </c>
      <c r="QF22" s="176">
        <v>3595363.68</v>
      </c>
      <c r="QG22" s="176">
        <v>4291226.05</v>
      </c>
      <c r="QH22" s="176">
        <v>1461201.5</v>
      </c>
      <c r="QI22" s="176">
        <v>1177847.08</v>
      </c>
      <c r="QJ22" s="176">
        <v>1802624.4700000002</v>
      </c>
      <c r="QK22" s="176">
        <v>5920547.9900000002</v>
      </c>
      <c r="QL22" s="176">
        <v>7898152.8099999996</v>
      </c>
      <c r="QM22" s="176">
        <v>2358914.3200000003</v>
      </c>
      <c r="QN22" s="176">
        <v>720100.8</v>
      </c>
      <c r="QO22" s="176">
        <v>655322.99</v>
      </c>
      <c r="QP22" s="176">
        <v>773634.12</v>
      </c>
      <c r="QQ22" s="176">
        <v>380928.1</v>
      </c>
      <c r="QR22" s="176">
        <v>46121907.120000005</v>
      </c>
      <c r="QS22" s="176">
        <v>1000910.56</v>
      </c>
      <c r="QT22" s="176">
        <v>2318997.88</v>
      </c>
      <c r="QU22" s="176">
        <v>1510349.2</v>
      </c>
      <c r="QV22" s="176">
        <v>1494653.7</v>
      </c>
      <c r="QW22" s="176">
        <v>2352707.7400000002</v>
      </c>
      <c r="QX22" s="176">
        <v>1028302</v>
      </c>
      <c r="QY22" s="176">
        <v>1758784.16</v>
      </c>
      <c r="QZ22" s="176">
        <v>2425920.2000000002</v>
      </c>
      <c r="RA22" s="176">
        <v>849783.4</v>
      </c>
      <c r="RB22" s="176">
        <v>1414803.96</v>
      </c>
      <c r="RC22" s="176">
        <v>462065</v>
      </c>
      <c r="RD22" s="176">
        <v>346171</v>
      </c>
      <c r="RE22" s="176">
        <v>38565668.579999998</v>
      </c>
      <c r="RF22" s="176">
        <v>5912476.1799999997</v>
      </c>
      <c r="RG22" s="176">
        <v>892808.6</v>
      </c>
      <c r="RH22" s="176">
        <v>3287430.85</v>
      </c>
      <c r="RI22" s="176">
        <v>1317527.8</v>
      </c>
      <c r="RJ22" s="176">
        <v>2721248.23</v>
      </c>
      <c r="RK22" s="176">
        <v>2110465.39</v>
      </c>
      <c r="RL22" s="176">
        <v>2364850.58</v>
      </c>
      <c r="RM22" s="176">
        <v>2716563.95</v>
      </c>
      <c r="RN22" s="176">
        <v>1951885.74</v>
      </c>
      <c r="RO22" s="176">
        <v>3453639.09</v>
      </c>
      <c r="RP22" s="176">
        <v>2556812.29</v>
      </c>
      <c r="RQ22" s="176">
        <v>1311743.29</v>
      </c>
      <c r="RR22" s="176">
        <v>882647.4</v>
      </c>
      <c r="RS22" s="176">
        <v>550762.16</v>
      </c>
      <c r="RT22" s="176">
        <v>1863256.2999999998</v>
      </c>
      <c r="RU22" s="176">
        <v>1934258.22</v>
      </c>
      <c r="RV22" s="176">
        <v>443421.4</v>
      </c>
      <c r="RW22" s="176">
        <v>393808.1</v>
      </c>
      <c r="RX22" s="176">
        <v>536150.9</v>
      </c>
      <c r="RY22" s="176">
        <v>24141668.860000003</v>
      </c>
      <c r="RZ22" s="176">
        <v>1820028.4200000002</v>
      </c>
      <c r="SA22" s="176">
        <v>2551691.17</v>
      </c>
      <c r="SB22" s="176">
        <v>2369112.42</v>
      </c>
      <c r="SC22" s="176">
        <v>1045845.97</v>
      </c>
      <c r="SD22" s="176">
        <v>1486507.6699999997</v>
      </c>
      <c r="SE22" s="176">
        <v>1291442.53</v>
      </c>
      <c r="SF22" s="176">
        <v>5009511.0500000007</v>
      </c>
      <c r="SG22" s="176">
        <v>1439251.41</v>
      </c>
      <c r="SH22" s="176">
        <v>2135498.0300000003</v>
      </c>
      <c r="SI22" s="176">
        <v>2007575.14</v>
      </c>
      <c r="SJ22" s="176">
        <v>3572557.79</v>
      </c>
      <c r="SK22" s="176">
        <v>1696068.2899999998</v>
      </c>
      <c r="SL22" s="176">
        <v>1429834.82</v>
      </c>
      <c r="SM22" s="176">
        <v>20390622.919999998</v>
      </c>
      <c r="SN22" s="176">
        <v>2107070.21</v>
      </c>
      <c r="SO22" s="176">
        <v>2076608.45</v>
      </c>
      <c r="SP22" s="176">
        <v>2219455.6799999997</v>
      </c>
      <c r="SQ22" s="176">
        <v>1395824.4500000002</v>
      </c>
      <c r="SR22" s="176">
        <v>2431659.63</v>
      </c>
      <c r="SS22" s="176">
        <v>3299848.26</v>
      </c>
      <c r="ST22" s="176">
        <v>4518687.25</v>
      </c>
      <c r="SU22" s="176">
        <v>1841777.82</v>
      </c>
      <c r="SV22" s="176">
        <v>1845716.8</v>
      </c>
      <c r="SW22" s="176">
        <v>6226011.9299999997</v>
      </c>
      <c r="SX22" s="176">
        <v>471821.37</v>
      </c>
      <c r="SY22" s="176">
        <v>10062830.959999999</v>
      </c>
      <c r="SZ22" s="176">
        <v>2179064.19</v>
      </c>
      <c r="TA22" s="176">
        <v>2439493.38</v>
      </c>
      <c r="TB22" s="176">
        <v>3820706.19</v>
      </c>
      <c r="TC22" s="176">
        <v>2487234.98</v>
      </c>
      <c r="TD22" s="176">
        <v>2127546.39</v>
      </c>
      <c r="TE22" s="176">
        <v>1867178.98</v>
      </c>
      <c r="TF22" s="176">
        <v>971011.12</v>
      </c>
      <c r="TG22" s="176">
        <v>35000889.109999999</v>
      </c>
      <c r="TH22" s="176">
        <v>1838334.99</v>
      </c>
      <c r="TI22" s="176">
        <v>1724088.5299999998</v>
      </c>
      <c r="TJ22" s="176">
        <v>4181511.77</v>
      </c>
      <c r="TK22" s="176">
        <v>3930505.2300000004</v>
      </c>
      <c r="TL22" s="176">
        <v>2638505.0999999996</v>
      </c>
      <c r="TM22" s="176">
        <v>1303975.4099999999</v>
      </c>
      <c r="TN22" s="176">
        <v>7147469.9399999995</v>
      </c>
      <c r="TO22" s="176">
        <v>2283506.5099999998</v>
      </c>
      <c r="TP22" s="176">
        <v>3231707.16</v>
      </c>
      <c r="TQ22" s="176">
        <v>4588712.79</v>
      </c>
      <c r="TR22" s="176">
        <v>2975097.27</v>
      </c>
      <c r="TS22" s="176">
        <v>1598607.8399999999</v>
      </c>
      <c r="TT22" s="176">
        <v>2801184.29</v>
      </c>
      <c r="TU22" s="176">
        <v>2168418.2199999997</v>
      </c>
      <c r="TV22" s="176">
        <v>1959716.74</v>
      </c>
      <c r="TW22" s="176">
        <v>11334925.98</v>
      </c>
      <c r="TX22" s="176">
        <v>2214375.16</v>
      </c>
      <c r="TY22" s="176">
        <v>19070155.359999999</v>
      </c>
      <c r="TZ22" s="176">
        <v>5729001.4499999993</v>
      </c>
      <c r="UA22" s="176">
        <v>1912797.48</v>
      </c>
      <c r="UB22" s="176">
        <v>1869149.6</v>
      </c>
      <c r="UC22" s="176">
        <v>12592863.449999999</v>
      </c>
      <c r="UD22" s="176">
        <v>1477673.53</v>
      </c>
      <c r="UE22" s="176">
        <v>892445.42</v>
      </c>
      <c r="UF22" s="176">
        <v>1349600.81</v>
      </c>
      <c r="UG22" s="176">
        <v>1145167.3999999999</v>
      </c>
      <c r="UH22" s="176">
        <v>16128902.66</v>
      </c>
      <c r="UI22" s="176">
        <v>3209878.75</v>
      </c>
      <c r="UJ22" s="176">
        <v>2616045.84</v>
      </c>
      <c r="UK22" s="176">
        <v>4025421.95</v>
      </c>
      <c r="UL22" s="176">
        <v>2991644.0300000003</v>
      </c>
      <c r="UM22" s="176">
        <v>2309343.7000000002</v>
      </c>
      <c r="UN22" s="176">
        <v>53510095.210000001</v>
      </c>
      <c r="UO22" s="176">
        <v>2937813.95</v>
      </c>
      <c r="UP22" s="176">
        <v>3011977.23</v>
      </c>
      <c r="UQ22" s="176">
        <v>8178122.6500000004</v>
      </c>
      <c r="UR22" s="176">
        <v>957109.3</v>
      </c>
      <c r="US22" s="176">
        <v>3055622.6099999994</v>
      </c>
      <c r="UT22" s="176">
        <v>5208119.3500000006</v>
      </c>
      <c r="UU22" s="176">
        <v>2073299.95</v>
      </c>
      <c r="UV22" s="176">
        <v>1795551.69</v>
      </c>
      <c r="UW22" s="176">
        <v>2198843.2799999998</v>
      </c>
      <c r="UX22" s="176">
        <v>3242674.7800000003</v>
      </c>
      <c r="UY22" s="176">
        <v>4823108.8599999994</v>
      </c>
      <c r="UZ22" s="176">
        <v>3461510.68</v>
      </c>
      <c r="VA22" s="176">
        <v>4206199.32</v>
      </c>
      <c r="VB22" s="176">
        <v>1797390.98</v>
      </c>
      <c r="VC22" s="176">
        <v>1541617.38</v>
      </c>
      <c r="VD22" s="176">
        <v>1251451.4099999999</v>
      </c>
      <c r="VE22" s="176">
        <v>1594688.07</v>
      </c>
      <c r="VF22" s="176">
        <v>6836485.0100000007</v>
      </c>
      <c r="VG22" s="176">
        <v>959352.95</v>
      </c>
      <c r="VH22" s="176">
        <v>1119969.3500000001</v>
      </c>
      <c r="VI22" s="176">
        <v>1095827.8900000001</v>
      </c>
      <c r="VJ22" s="176">
        <v>32363177.900000002</v>
      </c>
      <c r="VK22" s="176">
        <v>2543145.11</v>
      </c>
      <c r="VL22" s="176">
        <v>3155704.99</v>
      </c>
      <c r="VM22" s="176">
        <v>3725929.5599999996</v>
      </c>
      <c r="VN22" s="176">
        <v>4751084.1300000008</v>
      </c>
      <c r="VO22" s="176">
        <v>4039949.06</v>
      </c>
      <c r="VP22" s="176">
        <v>3819053.07</v>
      </c>
      <c r="VQ22" s="176">
        <v>2271287.8600000003</v>
      </c>
      <c r="VR22" s="176">
        <v>2833360.81</v>
      </c>
      <c r="VS22" s="176">
        <v>8558643.1500000004</v>
      </c>
      <c r="VT22" s="176">
        <v>2419100.9</v>
      </c>
      <c r="VU22" s="176">
        <v>4402671.09</v>
      </c>
      <c r="VV22" s="176">
        <v>2832314.46</v>
      </c>
      <c r="VW22" s="176">
        <v>1650094.0999999999</v>
      </c>
      <c r="VX22" s="176">
        <v>1995592.4300000002</v>
      </c>
      <c r="VY22" s="176">
        <v>79623128.890000001</v>
      </c>
      <c r="VZ22" s="176">
        <v>4722146.9800000004</v>
      </c>
      <c r="WA22" s="176">
        <v>3698782.09</v>
      </c>
      <c r="WB22" s="176">
        <v>2255640.35</v>
      </c>
      <c r="WC22" s="176">
        <v>1935570.74</v>
      </c>
      <c r="WD22" s="176">
        <v>3456113.26</v>
      </c>
      <c r="WE22" s="176">
        <v>4641244.82</v>
      </c>
      <c r="WF22" s="176">
        <v>5623893.9800000004</v>
      </c>
      <c r="WG22" s="176">
        <v>3313755.0799999996</v>
      </c>
      <c r="WH22" s="176">
        <v>3169745.45</v>
      </c>
      <c r="WI22" s="176">
        <v>2882134.93</v>
      </c>
      <c r="WJ22" s="176">
        <v>5426936.0299999993</v>
      </c>
      <c r="WK22" s="176">
        <v>3120575</v>
      </c>
      <c r="WL22" s="176">
        <v>4835146.3000000007</v>
      </c>
      <c r="WM22" s="176">
        <v>7653246.3699999992</v>
      </c>
      <c r="WN22" s="176">
        <v>1388893.25</v>
      </c>
      <c r="WO22" s="176">
        <v>3028904.8499999996</v>
      </c>
      <c r="WP22" s="176">
        <v>3805491.77</v>
      </c>
      <c r="WQ22" s="176">
        <v>2481983.75</v>
      </c>
      <c r="WR22" s="176">
        <v>7232151.7699999996</v>
      </c>
      <c r="WS22" s="176">
        <v>10617448.77</v>
      </c>
      <c r="WT22" s="176">
        <v>3340680.55</v>
      </c>
      <c r="WU22" s="176">
        <v>2123440.04</v>
      </c>
      <c r="WV22" s="176">
        <v>1497381</v>
      </c>
      <c r="WW22" s="176">
        <v>2385147.6</v>
      </c>
      <c r="WX22" s="176">
        <v>1251332.27</v>
      </c>
      <c r="WY22" s="176">
        <v>1457331.3599999999</v>
      </c>
      <c r="WZ22" s="176">
        <v>2268115.5099999998</v>
      </c>
      <c r="XA22" s="176">
        <v>8670676.4699999988</v>
      </c>
      <c r="XB22" s="176">
        <v>1155462.3799999999</v>
      </c>
      <c r="XC22" s="176">
        <v>497696</v>
      </c>
      <c r="XD22" s="176">
        <v>856979.7</v>
      </c>
      <c r="XE22" s="176">
        <v>1006587.36</v>
      </c>
      <c r="XF22" s="176">
        <v>50001561</v>
      </c>
      <c r="XG22" s="176">
        <v>5292741.51</v>
      </c>
      <c r="XH22" s="176">
        <v>5817696.4500000002</v>
      </c>
      <c r="XI22" s="176">
        <v>20099210.359999999</v>
      </c>
      <c r="XJ22" s="176">
        <v>3221163.7199999997</v>
      </c>
      <c r="XK22" s="176">
        <v>4938932.3900000006</v>
      </c>
      <c r="XL22" s="176">
        <v>6641893.0199999996</v>
      </c>
      <c r="XM22" s="176">
        <v>5154313.5199999996</v>
      </c>
      <c r="XN22" s="176">
        <v>4401490.1399999997</v>
      </c>
      <c r="XO22" s="176">
        <v>8209294.6400000006</v>
      </c>
      <c r="XP22" s="176">
        <v>6105162.4299999997</v>
      </c>
      <c r="XQ22" s="176">
        <v>2782671.04</v>
      </c>
      <c r="XR22" s="176">
        <v>2546062.7400000002</v>
      </c>
      <c r="XS22" s="176">
        <v>3985531.51</v>
      </c>
      <c r="XT22" s="176">
        <v>3520347.42</v>
      </c>
      <c r="XU22" s="176">
        <v>2652631.15</v>
      </c>
      <c r="XV22" s="176">
        <v>2138444.7200000002</v>
      </c>
      <c r="XW22" s="176">
        <v>2163616.3499999996</v>
      </c>
      <c r="XX22" s="176">
        <v>2461557.27</v>
      </c>
      <c r="XY22" s="176">
        <v>2808360.5300000003</v>
      </c>
      <c r="XZ22" s="176">
        <v>2290104.9299999997</v>
      </c>
      <c r="YA22" s="176">
        <v>1748437.22</v>
      </c>
      <c r="YB22" s="176">
        <v>1810206.45</v>
      </c>
      <c r="YC22" s="176">
        <v>49131312.269999996</v>
      </c>
      <c r="YD22" s="176">
        <v>3366193.29</v>
      </c>
      <c r="YE22" s="176">
        <v>5099906.04</v>
      </c>
      <c r="YF22" s="176">
        <v>2944651.5700000003</v>
      </c>
      <c r="YG22" s="176">
        <v>10516934.669999998</v>
      </c>
      <c r="YH22" s="176">
        <v>3374596.9699999997</v>
      </c>
      <c r="YI22" s="176">
        <v>5105998.2300000004</v>
      </c>
      <c r="YJ22" s="176">
        <v>2152728.5099999998</v>
      </c>
      <c r="YK22" s="176">
        <v>6627307.7700000005</v>
      </c>
      <c r="YL22" s="176">
        <v>5794392.3000000007</v>
      </c>
      <c r="YM22" s="176">
        <v>4298439.4000000004</v>
      </c>
      <c r="YN22" s="176">
        <v>4197141.76</v>
      </c>
      <c r="YO22" s="176">
        <v>1985339.04</v>
      </c>
      <c r="YP22" s="176">
        <v>2325085.31</v>
      </c>
      <c r="YQ22" s="176">
        <v>1447644.32</v>
      </c>
      <c r="YR22" s="176">
        <v>2130439.73</v>
      </c>
      <c r="YS22" s="176">
        <v>1447000.8900000001</v>
      </c>
      <c r="YT22" s="176">
        <v>18420408.73</v>
      </c>
      <c r="YU22" s="176">
        <v>2294750.79</v>
      </c>
      <c r="YV22" s="176">
        <v>2633783.4500000002</v>
      </c>
      <c r="YW22" s="176">
        <v>2633741.69</v>
      </c>
      <c r="YX22" s="176">
        <v>2913421.31</v>
      </c>
      <c r="YY22" s="176">
        <v>1964839.7000000002</v>
      </c>
      <c r="YZ22" s="176">
        <v>1664466.1</v>
      </c>
      <c r="ZA22" s="176">
        <v>20396618.550000001</v>
      </c>
      <c r="ZB22" s="176">
        <v>2013335.7000000002</v>
      </c>
      <c r="ZC22" s="176">
        <v>3873943.7499999995</v>
      </c>
      <c r="ZD22" s="176">
        <v>3979766.71</v>
      </c>
      <c r="ZE22" s="176">
        <v>2398473.14</v>
      </c>
      <c r="ZF22" s="176">
        <v>2696831.96</v>
      </c>
      <c r="ZG22" s="176">
        <v>2174107.89</v>
      </c>
      <c r="ZH22" s="176">
        <v>1897397.3299999998</v>
      </c>
      <c r="ZI22" s="176">
        <v>6185589.8700000001</v>
      </c>
      <c r="ZJ22" s="176">
        <v>34663157.549999997</v>
      </c>
      <c r="ZK22" s="176">
        <v>2242570.9300000002</v>
      </c>
      <c r="ZL22" s="176">
        <v>3165853.7</v>
      </c>
      <c r="ZM22" s="176">
        <v>8376572.1600000001</v>
      </c>
      <c r="ZN22" s="176">
        <v>5762244.1900000004</v>
      </c>
      <c r="ZO22" s="176">
        <v>2159648.9800000004</v>
      </c>
      <c r="ZP22" s="176">
        <v>2761780.18</v>
      </c>
      <c r="ZQ22" s="176">
        <v>5822019.6299999999</v>
      </c>
      <c r="ZR22" s="176">
        <v>5199548.67</v>
      </c>
      <c r="ZS22" s="176">
        <v>6098143.2000000002</v>
      </c>
      <c r="ZT22" s="176">
        <v>1735468.97</v>
      </c>
      <c r="ZU22" s="176">
        <v>2411355.59</v>
      </c>
      <c r="ZV22" s="176">
        <v>1654529.14</v>
      </c>
      <c r="ZW22" s="176">
        <v>2226829.67</v>
      </c>
      <c r="ZX22" s="176">
        <v>2285313.5299999998</v>
      </c>
      <c r="ZY22" s="176">
        <v>2167943.5499999998</v>
      </c>
      <c r="ZZ22" s="176">
        <v>2124457.77</v>
      </c>
      <c r="AAA22" s="176">
        <v>1386359.02</v>
      </c>
      <c r="AAB22" s="176">
        <v>1414907.96</v>
      </c>
      <c r="AAC22" s="176">
        <v>2244042.98</v>
      </c>
      <c r="AAD22" s="176">
        <v>1537986.44</v>
      </c>
      <c r="AAE22" s="176">
        <v>1032978.36</v>
      </c>
      <c r="AAF22" s="176">
        <v>17372552.630000003</v>
      </c>
      <c r="AAG22" s="176">
        <v>2593643.16</v>
      </c>
      <c r="AAH22" s="176">
        <v>3095592.92</v>
      </c>
      <c r="AAI22" s="176">
        <v>2707583.7100000004</v>
      </c>
      <c r="AAJ22" s="176">
        <v>2898214.36</v>
      </c>
      <c r="AAK22" s="176">
        <v>3327301.12</v>
      </c>
      <c r="AAL22" s="176">
        <v>2017220.96</v>
      </c>
      <c r="AAM22" s="176">
        <v>72977260.449999988</v>
      </c>
      <c r="AAN22" s="176">
        <v>2740909.25</v>
      </c>
      <c r="AAO22" s="176">
        <v>1193526.42</v>
      </c>
      <c r="AAP22" s="176">
        <v>3989818.94</v>
      </c>
      <c r="AAQ22" s="176">
        <v>3455220.28</v>
      </c>
      <c r="AAR22" s="176">
        <v>1935886.1600000001</v>
      </c>
      <c r="AAS22" s="176">
        <v>2817950.88</v>
      </c>
      <c r="AAT22" s="176">
        <v>3101775.3100000005</v>
      </c>
      <c r="AAU22" s="176">
        <v>4997257.3</v>
      </c>
      <c r="AAV22" s="176">
        <v>1847631.37</v>
      </c>
      <c r="AAW22" s="176">
        <v>4972904.37</v>
      </c>
      <c r="AAX22" s="176">
        <v>11880857.59</v>
      </c>
      <c r="AAY22" s="176">
        <v>4767387.03</v>
      </c>
      <c r="AAZ22" s="176">
        <v>1551186.44</v>
      </c>
      <c r="ABA22" s="176">
        <v>1763114.4</v>
      </c>
      <c r="ABB22" s="176">
        <v>2012597.0599999998</v>
      </c>
      <c r="ABC22" s="176">
        <v>1395461.95</v>
      </c>
      <c r="ABD22" s="176">
        <v>2166199.14</v>
      </c>
      <c r="ABE22" s="176">
        <v>1562322.0700000003</v>
      </c>
      <c r="ABF22" s="176">
        <v>13629933.02</v>
      </c>
      <c r="ABG22" s="176">
        <v>10202592.24</v>
      </c>
      <c r="ABH22" s="176">
        <v>1644440.7999999998</v>
      </c>
      <c r="ABI22" s="176">
        <v>1102475.26</v>
      </c>
      <c r="ABJ22" s="176">
        <v>1117292.3600000001</v>
      </c>
      <c r="ABK22" s="176">
        <v>1098192.2</v>
      </c>
      <c r="ABL22" s="176">
        <v>1199528.01</v>
      </c>
      <c r="ABM22" s="176">
        <v>23654522.57</v>
      </c>
      <c r="ABN22" s="176">
        <v>2660738.5200000005</v>
      </c>
      <c r="ABO22" s="176">
        <v>1988523.31</v>
      </c>
      <c r="ABP22" s="176">
        <v>4045898.3099999996</v>
      </c>
      <c r="ABQ22" s="176">
        <v>4416082.0500000007</v>
      </c>
      <c r="ABR22" s="176">
        <v>2343090.88</v>
      </c>
      <c r="ABS22" s="176">
        <v>2488653.1100000003</v>
      </c>
      <c r="ABT22" s="176">
        <v>3279773.0199999996</v>
      </c>
      <c r="ABU22" s="176">
        <v>1295947.8199999998</v>
      </c>
      <c r="ABV22" s="176">
        <v>24402691.550000001</v>
      </c>
      <c r="ABW22" s="176">
        <v>1882543.5700000003</v>
      </c>
      <c r="ABX22" s="176">
        <v>6476920.8000000007</v>
      </c>
      <c r="ABY22" s="176">
        <v>2723067.04</v>
      </c>
      <c r="ABZ22" s="176">
        <v>2230097.3200000003</v>
      </c>
      <c r="ACA22" s="176">
        <v>5189187.1500000004</v>
      </c>
      <c r="ACB22" s="176">
        <v>1454191.92</v>
      </c>
      <c r="ACC22" s="176">
        <v>2553991.46</v>
      </c>
      <c r="ACD22" s="176">
        <v>1540886.1</v>
      </c>
      <c r="ACE22" s="176">
        <v>3655701.5199999996</v>
      </c>
      <c r="ACF22" s="176">
        <v>1466370.54</v>
      </c>
      <c r="ACG22" s="176">
        <v>51240784.390000001</v>
      </c>
      <c r="ACH22" s="176">
        <v>2441690.6500000004</v>
      </c>
      <c r="ACI22" s="176">
        <v>2847642.68</v>
      </c>
      <c r="ACJ22" s="176">
        <v>4725579.8</v>
      </c>
      <c r="ACK22" s="176">
        <v>1862969.92</v>
      </c>
      <c r="ACL22" s="176">
        <v>1560083.79</v>
      </c>
      <c r="ACM22" s="176">
        <v>2751262</v>
      </c>
      <c r="ACN22" s="176">
        <v>6723875.4800000004</v>
      </c>
      <c r="ACO22" s="176">
        <v>7612025.7400000002</v>
      </c>
      <c r="ACP22" s="176">
        <v>2145432.2400000002</v>
      </c>
      <c r="ACQ22" s="176">
        <v>2716560.8</v>
      </c>
      <c r="ACR22" s="176">
        <v>3617073.65</v>
      </c>
      <c r="ACS22" s="176">
        <v>1511368.96</v>
      </c>
      <c r="ACT22" s="176">
        <v>7562845.8000000007</v>
      </c>
      <c r="ACU22" s="176">
        <v>2287642.23</v>
      </c>
      <c r="ACV22" s="176">
        <v>3287453.8600000003</v>
      </c>
      <c r="ACW22" s="176">
        <v>1937390.5799999998</v>
      </c>
      <c r="ACX22" s="176">
        <v>1504592.28</v>
      </c>
      <c r="ACY22" s="176">
        <v>1779371.61</v>
      </c>
      <c r="ACZ22" s="176">
        <v>996514.02</v>
      </c>
      <c r="ADA22" s="176">
        <v>773216.8600000001</v>
      </c>
      <c r="ADB22" s="176">
        <v>735127.82000000007</v>
      </c>
      <c r="ADC22" s="176">
        <v>1278173.7000000002</v>
      </c>
      <c r="ADD22" s="176">
        <v>10760116.24</v>
      </c>
      <c r="ADE22" s="176">
        <v>10803075.26</v>
      </c>
      <c r="ADF22" s="176">
        <v>1699305.6800000002</v>
      </c>
      <c r="ADG22" s="176">
        <v>1278419.3</v>
      </c>
      <c r="ADH22" s="176">
        <v>2833804.9499999997</v>
      </c>
      <c r="ADI22" s="176">
        <v>1139467.46</v>
      </c>
      <c r="ADJ22" s="176">
        <v>2793771.1</v>
      </c>
      <c r="ADK22" s="176">
        <v>1727292.4000000001</v>
      </c>
      <c r="ADL22" s="176">
        <v>2178688.7800000003</v>
      </c>
      <c r="ADM22" s="176">
        <v>40391208.259999998</v>
      </c>
      <c r="ADN22" s="176">
        <v>6334377.1900000004</v>
      </c>
      <c r="ADO22" s="176">
        <v>6734348.6000000006</v>
      </c>
      <c r="ADP22" s="176">
        <v>18151728.539999999</v>
      </c>
      <c r="ADQ22" s="176">
        <v>948947</v>
      </c>
      <c r="ADR22" s="176">
        <v>836853.27</v>
      </c>
      <c r="ADS22" s="176">
        <v>690170</v>
      </c>
      <c r="ADT22" s="176">
        <v>962101.97</v>
      </c>
      <c r="ADU22" s="176">
        <v>46654909.090000004</v>
      </c>
      <c r="ADV22" s="176">
        <v>9097897.3500000015</v>
      </c>
      <c r="ADW22" s="176">
        <v>6433016.0499999989</v>
      </c>
      <c r="ADX22" s="176">
        <v>2488772.42</v>
      </c>
      <c r="ADY22" s="176">
        <v>1207565.57</v>
      </c>
      <c r="ADZ22" s="176">
        <v>3218861.9399999995</v>
      </c>
      <c r="AEA22" s="176">
        <v>2966730.19</v>
      </c>
      <c r="AEB22" s="176">
        <v>2346586.15</v>
      </c>
      <c r="AEC22" s="176">
        <v>1857088.1800000002</v>
      </c>
      <c r="AED22" s="176">
        <v>2263321.9299999997</v>
      </c>
      <c r="AEE22" s="176">
        <v>2648318.5300000003</v>
      </c>
      <c r="AEF22" s="176">
        <v>3782590.6899999995</v>
      </c>
      <c r="AEG22" s="176">
        <v>2687766.36</v>
      </c>
      <c r="AEH22" s="176">
        <v>3146233.2800000003</v>
      </c>
      <c r="AEI22" s="176">
        <v>3894091.2499999995</v>
      </c>
      <c r="AEJ22" s="176">
        <v>3513142.9400000004</v>
      </c>
      <c r="AEK22" s="176">
        <v>2672972.54</v>
      </c>
      <c r="AEL22" s="176">
        <v>2396606.0300000003</v>
      </c>
      <c r="AEM22" s="176">
        <v>1424484.23</v>
      </c>
      <c r="AEN22" s="176">
        <v>3576522.45</v>
      </c>
      <c r="AEO22" s="176">
        <v>39029689.899999999</v>
      </c>
      <c r="AEP22" s="176">
        <v>5231199.6800000006</v>
      </c>
      <c r="AEQ22" s="176">
        <v>4989288.7799999993</v>
      </c>
      <c r="AER22" s="176">
        <v>3399039.7</v>
      </c>
      <c r="AES22" s="176">
        <v>3290203.0399999996</v>
      </c>
      <c r="AET22" s="176">
        <v>6171135.2000000002</v>
      </c>
      <c r="AEU22" s="176">
        <v>2775808.62</v>
      </c>
      <c r="AEV22" s="176">
        <v>3284556.96</v>
      </c>
      <c r="AEW22" s="176">
        <v>2613285.46</v>
      </c>
      <c r="AEX22" s="176">
        <v>1299314.4099999999</v>
      </c>
      <c r="AEY22" s="176">
        <v>22472356.259999998</v>
      </c>
      <c r="AEZ22" s="176">
        <v>11518244.109999999</v>
      </c>
      <c r="AFA22" s="176">
        <v>3619182.3600000003</v>
      </c>
      <c r="AFB22" s="176">
        <v>3138632.7</v>
      </c>
      <c r="AFC22" s="176">
        <v>4482199.93</v>
      </c>
      <c r="AFD22" s="176">
        <v>3927234.03</v>
      </c>
      <c r="AFE22" s="176">
        <v>3075616.5700000003</v>
      </c>
      <c r="AFF22" s="176">
        <v>4388165.41</v>
      </c>
      <c r="AFG22" s="176">
        <v>2254373.5699999998</v>
      </c>
      <c r="AFH22" s="176">
        <v>3161871.99</v>
      </c>
      <c r="AFI22" s="176">
        <v>2416393.4500000002</v>
      </c>
      <c r="AFJ22" s="176">
        <v>2368269.5999999996</v>
      </c>
      <c r="AFK22" s="176">
        <v>3290770.1</v>
      </c>
      <c r="AFL22" s="176">
        <v>21744515.530000001</v>
      </c>
      <c r="AFM22" s="176">
        <v>5639795.2400000002</v>
      </c>
      <c r="AFN22" s="176">
        <v>3390830.8499999996</v>
      </c>
      <c r="AFO22" s="176">
        <v>3157289.54</v>
      </c>
      <c r="AFP22" s="176">
        <v>2532995.6</v>
      </c>
      <c r="AFQ22" s="176">
        <v>2002193.0600000003</v>
      </c>
      <c r="AFR22" s="176">
        <v>1712689.6</v>
      </c>
      <c r="AFS22" s="176">
        <v>4153765.1599999997</v>
      </c>
      <c r="AFT22" s="176">
        <v>3109843.33</v>
      </c>
      <c r="AFU22" s="176">
        <v>1367659.36</v>
      </c>
      <c r="AFV22" s="176">
        <v>3790986.6800000011</v>
      </c>
      <c r="AFW22" s="176">
        <v>2097995.7000000002</v>
      </c>
      <c r="AFX22" s="176">
        <v>30429322.199999999</v>
      </c>
      <c r="AFY22" s="176">
        <v>2338709.9500000002</v>
      </c>
      <c r="AFZ22" s="176">
        <v>2974776.46</v>
      </c>
      <c r="AGA22" s="176">
        <v>2313472.3000000003</v>
      </c>
      <c r="AGB22" s="176">
        <v>6415749.0600000005</v>
      </c>
      <c r="AGC22" s="176">
        <v>2902931.2</v>
      </c>
      <c r="AGD22" s="176">
        <v>1920221.1</v>
      </c>
      <c r="AGE22" s="176">
        <v>2211482.1300000004</v>
      </c>
      <c r="AGF22" s="176">
        <v>1957228.55</v>
      </c>
      <c r="AGG22" s="176">
        <v>2951419.4499999997</v>
      </c>
      <c r="AGH22" s="176">
        <v>1471600.77</v>
      </c>
      <c r="AGI22" s="176">
        <v>32962442.879999999</v>
      </c>
      <c r="AGJ22" s="176">
        <v>7932601.6200000001</v>
      </c>
      <c r="AGK22" s="176">
        <v>3742689.47</v>
      </c>
      <c r="AGL22" s="176">
        <v>1866621.2999999998</v>
      </c>
      <c r="AGM22" s="176">
        <v>4736346.0599999996</v>
      </c>
      <c r="AGN22" s="176">
        <v>4140590.1999999997</v>
      </c>
      <c r="AGO22" s="176">
        <v>2021664.1900000002</v>
      </c>
      <c r="AGP22" s="176">
        <v>2205814.37</v>
      </c>
      <c r="AGQ22" s="176">
        <v>56715959.719999999</v>
      </c>
      <c r="AGR22" s="176">
        <v>38285234.679999992</v>
      </c>
      <c r="AGS22" s="176">
        <v>2797104</v>
      </c>
      <c r="AGT22" s="176">
        <v>5253069.83</v>
      </c>
      <c r="AGU22" s="176">
        <v>5672646.9800000004</v>
      </c>
      <c r="AGV22" s="176">
        <v>4797853.0199999996</v>
      </c>
      <c r="AGW22" s="176">
        <v>4506137.22</v>
      </c>
      <c r="AGX22" s="176">
        <v>3597312.1200000006</v>
      </c>
      <c r="AGY22" s="176">
        <v>1619076.22</v>
      </c>
      <c r="AGZ22" s="176">
        <v>2435588.6</v>
      </c>
      <c r="AHA22" s="176">
        <v>3118919.62</v>
      </c>
      <c r="AHB22" s="176">
        <v>1710866.4200000002</v>
      </c>
      <c r="AHC22" s="176">
        <v>2253005.41</v>
      </c>
      <c r="AHD22" s="176">
        <v>1921651.3699999996</v>
      </c>
      <c r="AHE22" s="176">
        <v>2529751.2900000005</v>
      </c>
      <c r="AHF22" s="176">
        <v>2320591.4300000002</v>
      </c>
      <c r="AHG22" s="176">
        <v>2049658.96</v>
      </c>
      <c r="AHH22" s="176">
        <v>16226756.850000001</v>
      </c>
      <c r="AHI22" s="176">
        <v>2369898.65</v>
      </c>
      <c r="AHJ22" s="176">
        <v>3181460.76</v>
      </c>
      <c r="AHK22" s="176">
        <v>2904752.6</v>
      </c>
      <c r="AHL22" s="176">
        <v>5010194.5200000005</v>
      </c>
      <c r="AHM22" s="176">
        <v>3112626.3600000003</v>
      </c>
      <c r="AHN22" s="176">
        <v>1204788.78</v>
      </c>
      <c r="AHO22" s="176">
        <v>5160712932.3399963</v>
      </c>
    </row>
    <row r="23" spans="1:899" x14ac:dyDescent="0.2">
      <c r="A23" s="174" t="s">
        <v>33</v>
      </c>
      <c r="B23" s="175" t="s">
        <v>34</v>
      </c>
      <c r="C23" s="176">
        <v>137933741.22</v>
      </c>
      <c r="D23" s="176">
        <v>41056171.270000003</v>
      </c>
      <c r="E23" s="176">
        <v>5190820.4800000004</v>
      </c>
      <c r="F23" s="176">
        <v>20344485.699999999</v>
      </c>
      <c r="G23" s="176">
        <v>5851353.4699999997</v>
      </c>
      <c r="H23" s="176">
        <v>9083919.5099999998</v>
      </c>
      <c r="I23" s="176">
        <v>3692690.3</v>
      </c>
      <c r="J23" s="176">
        <v>65730714.719999999</v>
      </c>
      <c r="K23" s="176">
        <v>15733505.299999999</v>
      </c>
      <c r="L23" s="176">
        <v>5223377.01</v>
      </c>
      <c r="M23" s="176">
        <v>44443611.049999997</v>
      </c>
      <c r="N23" s="176">
        <v>6894959.8899999987</v>
      </c>
      <c r="O23" s="176">
        <v>21813182.34</v>
      </c>
      <c r="P23" s="176">
        <v>14210388.330000002</v>
      </c>
      <c r="Q23" s="176">
        <v>8859649.3200000003</v>
      </c>
      <c r="R23" s="176">
        <v>4463295.5999999996</v>
      </c>
      <c r="S23" s="176">
        <v>5864608.879999999</v>
      </c>
      <c r="T23" s="176">
        <v>6623169.7400000002</v>
      </c>
      <c r="U23" s="176">
        <v>3855331.32</v>
      </c>
      <c r="V23" s="176">
        <v>7467910</v>
      </c>
      <c r="W23" s="176">
        <v>4701290.28</v>
      </c>
      <c r="X23" s="176">
        <v>2816028.99</v>
      </c>
      <c r="Y23" s="176">
        <v>4455725.34</v>
      </c>
      <c r="Z23" s="176">
        <v>2162872.35</v>
      </c>
      <c r="AA23" s="176">
        <v>296664035.98000002</v>
      </c>
      <c r="AB23" s="176">
        <v>6174246.2599999998</v>
      </c>
      <c r="AC23" s="176">
        <v>29537705.779999997</v>
      </c>
      <c r="AD23" s="176">
        <v>3615864.98</v>
      </c>
      <c r="AE23" s="176">
        <v>18690545.779999997</v>
      </c>
      <c r="AF23" s="176">
        <v>3000231.47</v>
      </c>
      <c r="AG23" s="176">
        <v>17101370.66</v>
      </c>
      <c r="AH23" s="176">
        <v>6205470.8400000008</v>
      </c>
      <c r="AI23" s="176">
        <v>5539100.1899999995</v>
      </c>
      <c r="AJ23" s="176">
        <v>1947380.66</v>
      </c>
      <c r="AK23" s="176">
        <v>3342026.87</v>
      </c>
      <c r="AL23" s="176">
        <v>2840932.3</v>
      </c>
      <c r="AM23" s="176">
        <v>6618105.1599999992</v>
      </c>
      <c r="AN23" s="176">
        <v>4163317.7700000005</v>
      </c>
      <c r="AO23" s="176">
        <v>2820015.1500000004</v>
      </c>
      <c r="AP23" s="176">
        <v>31769164.790000003</v>
      </c>
      <c r="AQ23" s="176">
        <v>72531404.209999993</v>
      </c>
      <c r="AR23" s="176">
        <v>2163085.08</v>
      </c>
      <c r="AS23" s="176">
        <v>94838116.080000013</v>
      </c>
      <c r="AT23" s="176">
        <v>10535663.51</v>
      </c>
      <c r="AU23" s="176">
        <v>3690944.2899999996</v>
      </c>
      <c r="AV23" s="176">
        <v>5620116.0099999988</v>
      </c>
      <c r="AW23" s="176">
        <v>4437494.1499999994</v>
      </c>
      <c r="AX23" s="176">
        <v>4864782.8099999996</v>
      </c>
      <c r="AY23" s="176">
        <v>2986569.3</v>
      </c>
      <c r="AZ23" s="176">
        <v>3733221.55</v>
      </c>
      <c r="BA23" s="176">
        <v>19588006.310000002</v>
      </c>
      <c r="BB23" s="176">
        <v>3652695.66</v>
      </c>
      <c r="BC23" s="176">
        <v>5955975.0800000001</v>
      </c>
      <c r="BD23" s="176">
        <v>14499038.899999999</v>
      </c>
      <c r="BE23" s="176">
        <v>5240994.08</v>
      </c>
      <c r="BF23" s="176">
        <v>4035831.8999999994</v>
      </c>
      <c r="BG23" s="176">
        <v>4478184.2500000009</v>
      </c>
      <c r="BH23" s="176">
        <v>64227470.230000004</v>
      </c>
      <c r="BI23" s="176">
        <v>1593439.2</v>
      </c>
      <c r="BJ23" s="176">
        <v>1037139.84</v>
      </c>
      <c r="BK23" s="176">
        <v>5653093.4399999995</v>
      </c>
      <c r="BL23" s="176">
        <v>4389324.62</v>
      </c>
      <c r="BM23" s="176">
        <v>6768102.4299999997</v>
      </c>
      <c r="BN23" s="176">
        <v>3164033.74</v>
      </c>
      <c r="BO23" s="176">
        <v>3107109.6799999997</v>
      </c>
      <c r="BP23" s="176">
        <v>1464585.6600000001</v>
      </c>
      <c r="BQ23" s="176">
        <v>2966366.6099999994</v>
      </c>
      <c r="BR23" s="176">
        <v>2419551.86</v>
      </c>
      <c r="BS23" s="176">
        <v>866443.67</v>
      </c>
      <c r="BT23" s="176">
        <v>32928329.199999999</v>
      </c>
      <c r="BU23" s="176">
        <v>1960643.62</v>
      </c>
      <c r="BV23" s="176">
        <v>5287456.0600000005</v>
      </c>
      <c r="BW23" s="176">
        <v>74180542.459999993</v>
      </c>
      <c r="BX23" s="176">
        <v>27001986.550000001</v>
      </c>
      <c r="BY23" s="176">
        <v>4455141.5199999996</v>
      </c>
      <c r="BZ23" s="176">
        <v>2451485.59</v>
      </c>
      <c r="CA23" s="176">
        <v>4082736.8899999997</v>
      </c>
      <c r="CB23" s="176">
        <v>4881990.1499999994</v>
      </c>
      <c r="CC23" s="176">
        <v>4714456.91</v>
      </c>
      <c r="CD23" s="176">
        <v>463739.87</v>
      </c>
      <c r="CE23" s="176">
        <v>28310</v>
      </c>
      <c r="CF23" s="176">
        <v>134160930.39999999</v>
      </c>
      <c r="CG23" s="176">
        <v>15359528.369999999</v>
      </c>
      <c r="CH23" s="176">
        <v>27037757.169999998</v>
      </c>
      <c r="CI23" s="176">
        <v>6722237.4900000002</v>
      </c>
      <c r="CJ23" s="176">
        <v>9449172.4000000004</v>
      </c>
      <c r="CK23" s="176">
        <v>8571852.3599999994</v>
      </c>
      <c r="CL23" s="176">
        <v>6231666.2999999998</v>
      </c>
      <c r="CM23" s="176">
        <v>13335603.49</v>
      </c>
      <c r="CN23" s="176">
        <v>4823199.76</v>
      </c>
      <c r="CO23" s="176">
        <v>17850031.630000003</v>
      </c>
      <c r="CP23" s="176">
        <v>6968102.4500000002</v>
      </c>
      <c r="CQ23" s="176">
        <v>6800831.9799999995</v>
      </c>
      <c r="CR23" s="176">
        <v>9089984.6300000008</v>
      </c>
      <c r="CS23" s="176">
        <v>61710600.150000006</v>
      </c>
      <c r="CT23" s="176">
        <v>4042584.81</v>
      </c>
      <c r="CU23" s="176">
        <v>6825815.25</v>
      </c>
      <c r="CV23" s="176">
        <v>12342963.900000002</v>
      </c>
      <c r="CW23" s="176">
        <v>3232866.31</v>
      </c>
      <c r="CX23" s="176">
        <v>15069653.379999999</v>
      </c>
      <c r="CY23" s="176">
        <v>3739525.06</v>
      </c>
      <c r="CZ23" s="176">
        <v>3108428.13</v>
      </c>
      <c r="DA23" s="176">
        <v>71137317.099999994</v>
      </c>
      <c r="DB23" s="176">
        <v>5992322.4100000001</v>
      </c>
      <c r="DC23" s="176">
        <v>26883350.98</v>
      </c>
      <c r="DD23" s="176">
        <v>34543324.18</v>
      </c>
      <c r="DE23" s="176">
        <v>10088720.49</v>
      </c>
      <c r="DF23" s="176">
        <v>3921605.7600000002</v>
      </c>
      <c r="DG23" s="176">
        <v>7168961.8499999996</v>
      </c>
      <c r="DH23" s="176">
        <v>1801410.8699999999</v>
      </c>
      <c r="DI23" s="176">
        <v>6363789.3700000001</v>
      </c>
      <c r="DJ23" s="176">
        <v>6133585</v>
      </c>
      <c r="DK23" s="176">
        <v>13417375.709999999</v>
      </c>
      <c r="DL23" s="176">
        <v>15053231.199999999</v>
      </c>
      <c r="DM23" s="176">
        <v>55243484.68</v>
      </c>
      <c r="DN23" s="176">
        <v>3856243.59</v>
      </c>
      <c r="DO23" s="176">
        <v>3416323.29</v>
      </c>
      <c r="DP23" s="176">
        <v>10295565.720000001</v>
      </c>
      <c r="DQ23" s="176">
        <v>13972618.370000001</v>
      </c>
      <c r="DR23" s="176">
        <v>6621813.1000000006</v>
      </c>
      <c r="DS23" s="176">
        <v>9948522.3200000003</v>
      </c>
      <c r="DT23" s="176">
        <v>4167957.6399999997</v>
      </c>
      <c r="DU23" s="176">
        <v>180312472.37</v>
      </c>
      <c r="DV23" s="176">
        <v>4103864.86</v>
      </c>
      <c r="DW23" s="176">
        <v>5324042.0199999996</v>
      </c>
      <c r="DX23" s="176">
        <v>4689548.3599999994</v>
      </c>
      <c r="DY23" s="176">
        <v>5595865.2800000003</v>
      </c>
      <c r="DZ23" s="176">
        <v>2559813.1600000006</v>
      </c>
      <c r="EA23" s="176">
        <v>5914459.1600000001</v>
      </c>
      <c r="EB23" s="176">
        <v>3937590.81</v>
      </c>
      <c r="EC23" s="176">
        <v>6782427.3999999985</v>
      </c>
      <c r="ED23" s="176">
        <v>37750262.489999995</v>
      </c>
      <c r="EE23" s="176">
        <v>34323897.060000002</v>
      </c>
      <c r="EF23" s="176">
        <v>7829145.9299999997</v>
      </c>
      <c r="EG23" s="176">
        <v>7340921.7800000003</v>
      </c>
      <c r="EH23" s="176">
        <v>5759081.9699999997</v>
      </c>
      <c r="EI23" s="176">
        <v>7557464.3999999994</v>
      </c>
      <c r="EJ23" s="176">
        <v>15421831.83</v>
      </c>
      <c r="EK23" s="176">
        <v>3493433.4</v>
      </c>
      <c r="EL23" s="176">
        <v>8054653.4700000007</v>
      </c>
      <c r="EM23" s="176">
        <v>99517288.960000008</v>
      </c>
      <c r="EN23" s="176">
        <v>4701643.16</v>
      </c>
      <c r="EO23" s="176">
        <v>4614509.09</v>
      </c>
      <c r="EP23" s="176">
        <v>4253038.05</v>
      </c>
      <c r="EQ23" s="176">
        <v>4751657.2700000005</v>
      </c>
      <c r="ER23" s="176">
        <v>2391526.91</v>
      </c>
      <c r="ES23" s="176">
        <v>4873575.8499999996</v>
      </c>
      <c r="ET23" s="176">
        <v>12397823.970000001</v>
      </c>
      <c r="EU23" s="176">
        <v>5118157.0399999991</v>
      </c>
      <c r="EV23" s="176">
        <v>84393903.840000004</v>
      </c>
      <c r="EW23" s="176">
        <v>1294828.3999999999</v>
      </c>
      <c r="EX23" s="176">
        <v>3507683.0800000005</v>
      </c>
      <c r="EY23" s="176">
        <v>8288579.1299999999</v>
      </c>
      <c r="EZ23" s="176">
        <v>4804016.67</v>
      </c>
      <c r="FA23" s="176">
        <v>4833590.2</v>
      </c>
      <c r="FB23" s="176">
        <v>4495438.08</v>
      </c>
      <c r="FC23" s="176">
        <v>3075144.59</v>
      </c>
      <c r="FD23" s="176">
        <v>1993568.47</v>
      </c>
      <c r="FE23" s="176">
        <v>3358287.81</v>
      </c>
      <c r="FF23" s="176">
        <v>3545020.72</v>
      </c>
      <c r="FG23" s="176">
        <v>2657081.46</v>
      </c>
      <c r="FH23" s="176">
        <v>38421109.18</v>
      </c>
      <c r="FI23" s="176">
        <v>4386537.71</v>
      </c>
      <c r="FJ23" s="176">
        <v>3301266.5300000003</v>
      </c>
      <c r="FK23" s="176">
        <v>3553909.23</v>
      </c>
      <c r="FL23" s="176">
        <v>4263018.51</v>
      </c>
      <c r="FM23" s="176">
        <v>6524663.3899999997</v>
      </c>
      <c r="FN23" s="176">
        <v>3353367.19</v>
      </c>
      <c r="FO23" s="176">
        <v>1681656.46</v>
      </c>
      <c r="FP23" s="176">
        <v>154145419.65000004</v>
      </c>
      <c r="FQ23" s="176">
        <v>3895930.22</v>
      </c>
      <c r="FR23" s="176">
        <v>4378462.26</v>
      </c>
      <c r="FS23" s="176">
        <v>5828829.4899999993</v>
      </c>
      <c r="FT23" s="176">
        <v>7031704.6399999997</v>
      </c>
      <c r="FU23" s="176">
        <v>6039524.1100000003</v>
      </c>
      <c r="FV23" s="176">
        <v>10942992.91</v>
      </c>
      <c r="FW23" s="176">
        <v>4984731.38</v>
      </c>
      <c r="FX23" s="176">
        <v>3301782.9699999997</v>
      </c>
      <c r="FY23" s="176">
        <v>5606984.21</v>
      </c>
      <c r="FZ23" s="176">
        <v>9068498.6600000001</v>
      </c>
      <c r="GA23" s="176">
        <v>3135375.8699999996</v>
      </c>
      <c r="GB23" s="176">
        <v>2841684.4499999997</v>
      </c>
      <c r="GC23" s="176">
        <v>1320211.75</v>
      </c>
      <c r="GD23" s="176">
        <v>54420046.82</v>
      </c>
      <c r="GE23" s="176">
        <v>4836121.93</v>
      </c>
      <c r="GF23" s="176">
        <v>5938209.0700000003</v>
      </c>
      <c r="GG23" s="176">
        <v>28369031.630000003</v>
      </c>
      <c r="GH23" s="176">
        <v>7074313.71</v>
      </c>
      <c r="GI23" s="176">
        <v>5006975.8800000008</v>
      </c>
      <c r="GJ23" s="176">
        <v>5332608.4300000006</v>
      </c>
      <c r="GK23" s="176">
        <v>14107579.68</v>
      </c>
      <c r="GL23" s="176">
        <v>6784043.3800000008</v>
      </c>
      <c r="GM23" s="176">
        <v>2791150.17</v>
      </c>
      <c r="GN23" s="176">
        <v>1607132.36</v>
      </c>
      <c r="GO23" s="176">
        <v>1716994.62</v>
      </c>
      <c r="GP23" s="176">
        <v>54007291.839999996</v>
      </c>
      <c r="GQ23" s="176">
        <v>5900204.21</v>
      </c>
      <c r="GR23" s="176">
        <v>3309130.63</v>
      </c>
      <c r="GS23" s="176">
        <v>10435133.57</v>
      </c>
      <c r="GT23" s="176">
        <v>1232486.1400000001</v>
      </c>
      <c r="GU23" s="176">
        <v>4981894.0799999991</v>
      </c>
      <c r="GV23" s="176">
        <v>4270448.5999999996</v>
      </c>
      <c r="GW23" s="176">
        <v>4159235.27</v>
      </c>
      <c r="GX23" s="176">
        <v>58200645.440000005</v>
      </c>
      <c r="GY23" s="176">
        <v>8699715.6899999995</v>
      </c>
      <c r="GZ23" s="176">
        <v>6718730.29</v>
      </c>
      <c r="HA23" s="176">
        <v>5459449.6300000008</v>
      </c>
      <c r="HB23" s="176">
        <v>126818644.14</v>
      </c>
      <c r="HC23" s="176">
        <v>29179782.590000004</v>
      </c>
      <c r="HD23" s="176">
        <v>24608642.560000006</v>
      </c>
      <c r="HE23" s="176">
        <v>9397995.290000001</v>
      </c>
      <c r="HF23" s="176">
        <v>9224705.3500000015</v>
      </c>
      <c r="HG23" s="176">
        <v>10194309.060000001</v>
      </c>
      <c r="HH23" s="176">
        <v>4310210.49</v>
      </c>
      <c r="HI23" s="176">
        <v>70016934.520000011</v>
      </c>
      <c r="HJ23" s="176">
        <v>12439853.23</v>
      </c>
      <c r="HK23" s="176">
        <v>15311415.969999999</v>
      </c>
      <c r="HL23" s="176">
        <v>5393506.4000000004</v>
      </c>
      <c r="HM23" s="176">
        <v>3857447.65</v>
      </c>
      <c r="HN23" s="176">
        <v>3582259.6799999997</v>
      </c>
      <c r="HO23" s="176">
        <v>16820111.800000001</v>
      </c>
      <c r="HP23" s="176">
        <v>4874964.67</v>
      </c>
      <c r="HQ23" s="176">
        <v>99165982.850000024</v>
      </c>
      <c r="HR23" s="176">
        <v>34379931.579999998</v>
      </c>
      <c r="HS23" s="176">
        <v>2586472.84</v>
      </c>
      <c r="HT23" s="176">
        <v>2417487.3800000004</v>
      </c>
      <c r="HU23" s="176">
        <v>4838242.5500000007</v>
      </c>
      <c r="HV23" s="176">
        <v>2317488.8899999997</v>
      </c>
      <c r="HW23" s="176">
        <v>7440190.71</v>
      </c>
      <c r="HX23" s="176">
        <v>3061811.8200000003</v>
      </c>
      <c r="HY23" s="176">
        <v>5200040.8</v>
      </c>
      <c r="HZ23" s="176">
        <v>2215955.7300000004</v>
      </c>
      <c r="IA23" s="176">
        <v>4701255.13</v>
      </c>
      <c r="IB23" s="176">
        <v>7509160.7700000005</v>
      </c>
      <c r="IC23" s="176">
        <v>2748740.2199999997</v>
      </c>
      <c r="ID23" s="176">
        <v>4358824.5199999996</v>
      </c>
      <c r="IE23" s="176">
        <v>2990527.2</v>
      </c>
      <c r="IF23" s="176">
        <v>2926083.5</v>
      </c>
      <c r="IG23" s="176">
        <v>49264404.349999994</v>
      </c>
      <c r="IH23" s="176">
        <v>29452908.039999999</v>
      </c>
      <c r="II23" s="176">
        <v>7663644.1099999994</v>
      </c>
      <c r="IJ23" s="176">
        <v>9987892.0099999998</v>
      </c>
      <c r="IK23" s="176">
        <v>31131976.870000001</v>
      </c>
      <c r="IL23" s="176">
        <v>4624018.26</v>
      </c>
      <c r="IM23" s="176">
        <v>4383036.6499999994</v>
      </c>
      <c r="IN23" s="176">
        <v>2015808.0999999999</v>
      </c>
      <c r="IO23" s="176">
        <v>4066788.3299999996</v>
      </c>
      <c r="IP23" s="176">
        <v>4304060.01</v>
      </c>
      <c r="IQ23" s="176">
        <v>4832894.4000000004</v>
      </c>
      <c r="IR23" s="176">
        <v>115753095.25</v>
      </c>
      <c r="IS23" s="176">
        <v>39163332.769999996</v>
      </c>
      <c r="IT23" s="176">
        <v>8469478.5800000019</v>
      </c>
      <c r="IU23" s="176">
        <v>4958941.3899999997</v>
      </c>
      <c r="IV23" s="176">
        <v>6234840.9400000004</v>
      </c>
      <c r="IW23" s="176">
        <v>1855756.31</v>
      </c>
      <c r="IX23" s="176">
        <v>4684008.3500000006</v>
      </c>
      <c r="IY23" s="176">
        <v>2854152.42</v>
      </c>
      <c r="IZ23" s="176">
        <v>2133852.9500000002</v>
      </c>
      <c r="JA23" s="176">
        <v>4419565.21</v>
      </c>
      <c r="JB23" s="176">
        <v>5664374.7199999997</v>
      </c>
      <c r="JC23" s="176">
        <v>2224450.36</v>
      </c>
      <c r="JD23" s="176">
        <v>29675825.819999997</v>
      </c>
      <c r="JE23" s="176">
        <v>14268040.300000001</v>
      </c>
      <c r="JF23" s="176">
        <v>6874337.8599999994</v>
      </c>
      <c r="JG23" s="176">
        <v>4944922.8899999997</v>
      </c>
      <c r="JH23" s="176">
        <v>3843941.4100000006</v>
      </c>
      <c r="JI23" s="176">
        <v>4571944.3600000003</v>
      </c>
      <c r="JJ23" s="176">
        <v>26175819.850000001</v>
      </c>
      <c r="JK23" s="176">
        <v>4106961.9699999997</v>
      </c>
      <c r="JL23" s="176">
        <v>3648451.79</v>
      </c>
      <c r="JM23" s="176">
        <v>13073895.799999999</v>
      </c>
      <c r="JN23" s="176">
        <v>3752992.9699999997</v>
      </c>
      <c r="JO23" s="176">
        <v>9964803.4400000013</v>
      </c>
      <c r="JP23" s="176">
        <v>3175134.6500000004</v>
      </c>
      <c r="JQ23" s="176">
        <v>64384998.010000005</v>
      </c>
      <c r="JR23" s="176">
        <v>6804941.0300000003</v>
      </c>
      <c r="JS23" s="176">
        <v>2030161.0299999998</v>
      </c>
      <c r="JT23" s="176">
        <v>15619182.219999999</v>
      </c>
      <c r="JU23" s="176">
        <v>16246904.67</v>
      </c>
      <c r="JV23" s="176">
        <v>4605644.97</v>
      </c>
      <c r="JW23" s="176">
        <v>4420276.55</v>
      </c>
      <c r="JX23" s="176">
        <v>3045876.1999999997</v>
      </c>
      <c r="JY23" s="176">
        <v>133988470.84</v>
      </c>
      <c r="JZ23" s="176">
        <v>54076708.650000006</v>
      </c>
      <c r="KA23" s="176">
        <v>5297000.1800000006</v>
      </c>
      <c r="KB23" s="176">
        <v>1818353.23</v>
      </c>
      <c r="KC23" s="176">
        <v>4661627.83</v>
      </c>
      <c r="KD23" s="176">
        <v>1508353.1</v>
      </c>
      <c r="KE23" s="176">
        <v>38421687.450000003</v>
      </c>
      <c r="KF23" s="176">
        <v>11312641.139999999</v>
      </c>
      <c r="KG23" s="176">
        <v>3649746.0300000003</v>
      </c>
      <c r="KH23" s="176">
        <v>4375452.67</v>
      </c>
      <c r="KI23" s="176">
        <v>5831919.1299999999</v>
      </c>
      <c r="KJ23" s="176">
        <v>7643804.2300000004</v>
      </c>
      <c r="KK23" s="176">
        <v>4199203.8499999996</v>
      </c>
      <c r="KL23" s="176">
        <v>1618081.87</v>
      </c>
      <c r="KM23" s="176">
        <v>2674925.27</v>
      </c>
      <c r="KN23" s="176">
        <v>154162690.50999999</v>
      </c>
      <c r="KO23" s="176">
        <v>16612563.960000001</v>
      </c>
      <c r="KP23" s="176">
        <v>8839243.4299999997</v>
      </c>
      <c r="KQ23" s="176">
        <v>5588712.5199999996</v>
      </c>
      <c r="KR23" s="176">
        <v>6337574.0600000005</v>
      </c>
      <c r="KS23" s="176">
        <v>9109247.0600000005</v>
      </c>
      <c r="KT23" s="176">
        <v>38508776.359999992</v>
      </c>
      <c r="KU23" s="176">
        <v>4273021.67</v>
      </c>
      <c r="KV23" s="176">
        <v>5243313.8900000006</v>
      </c>
      <c r="KW23" s="176">
        <v>34732773.82</v>
      </c>
      <c r="KX23" s="176">
        <v>4322532.84</v>
      </c>
      <c r="KY23" s="176">
        <v>4964698.2</v>
      </c>
      <c r="KZ23" s="176">
        <v>27839148.350000001</v>
      </c>
      <c r="LA23" s="176">
        <v>7335018.7300000004</v>
      </c>
      <c r="LB23" s="176">
        <v>4726476.38</v>
      </c>
      <c r="LC23" s="176">
        <v>52369976.549999997</v>
      </c>
      <c r="LD23" s="176">
        <v>8341570.0999999996</v>
      </c>
      <c r="LE23" s="176">
        <v>171118062.16</v>
      </c>
      <c r="LF23" s="176">
        <v>23324805.169999994</v>
      </c>
      <c r="LG23" s="176">
        <v>59406817.300000004</v>
      </c>
      <c r="LH23" s="176">
        <v>34778129.949999996</v>
      </c>
      <c r="LI23" s="176">
        <v>8617920.3599999994</v>
      </c>
      <c r="LJ23" s="176">
        <v>3295877.6400000006</v>
      </c>
      <c r="LK23" s="176">
        <v>2791308.1100000003</v>
      </c>
      <c r="LL23" s="176">
        <v>6485527.5099999998</v>
      </c>
      <c r="LM23" s="176">
        <v>4326657.04</v>
      </c>
      <c r="LN23" s="176">
        <v>9500483.8499999996</v>
      </c>
      <c r="LO23" s="176">
        <v>3964441.6500000004</v>
      </c>
      <c r="LP23" s="176">
        <v>35786399.999999993</v>
      </c>
      <c r="LQ23" s="176">
        <v>5067602.3999999994</v>
      </c>
      <c r="LR23" s="176">
        <v>3181129.8099999996</v>
      </c>
      <c r="LS23" s="176">
        <v>243557154.82000002</v>
      </c>
      <c r="LT23" s="176">
        <v>58405177.669999994</v>
      </c>
      <c r="LU23" s="176">
        <v>124533844.09</v>
      </c>
      <c r="LV23" s="176">
        <v>22815491.68</v>
      </c>
      <c r="LW23" s="176">
        <v>6898157.8599999994</v>
      </c>
      <c r="LX23" s="176">
        <v>9980745.9199999999</v>
      </c>
      <c r="LY23" s="176">
        <v>4632159.72</v>
      </c>
      <c r="LZ23" s="176">
        <v>4289658.4000000004</v>
      </c>
      <c r="MA23" s="176">
        <v>4741686.3999999994</v>
      </c>
      <c r="MB23" s="176">
        <v>10822329.16</v>
      </c>
      <c r="MC23" s="176">
        <v>12146660.790000001</v>
      </c>
      <c r="MD23" s="176">
        <v>3909780.2699999996</v>
      </c>
      <c r="ME23" s="176">
        <v>121951611.06</v>
      </c>
      <c r="MF23" s="176">
        <v>10628012.620000001</v>
      </c>
      <c r="MG23" s="176">
        <v>3003078.4499999997</v>
      </c>
      <c r="MH23" s="176">
        <v>3512613.43</v>
      </c>
      <c r="MI23" s="176">
        <v>4258698.25</v>
      </c>
      <c r="MJ23" s="176">
        <v>4430816.6500000004</v>
      </c>
      <c r="MK23" s="176">
        <v>6601469.6500000004</v>
      </c>
      <c r="ML23" s="176">
        <v>2377582.9</v>
      </c>
      <c r="MM23" s="176">
        <v>9227320.4799999986</v>
      </c>
      <c r="MN23" s="176">
        <v>6503458.3099999996</v>
      </c>
      <c r="MO23" s="176">
        <v>7215437.4699999997</v>
      </c>
      <c r="MP23" s="176">
        <v>2871681.6</v>
      </c>
      <c r="MQ23" s="176">
        <v>81611220.640000001</v>
      </c>
      <c r="MR23" s="176">
        <v>9552666.879999999</v>
      </c>
      <c r="MS23" s="176">
        <v>12661841.200000001</v>
      </c>
      <c r="MT23" s="176">
        <v>8808508.5</v>
      </c>
      <c r="MU23" s="176">
        <v>10450987.609999999</v>
      </c>
      <c r="MV23" s="176">
        <v>21316010.199999999</v>
      </c>
      <c r="MW23" s="176">
        <v>21087088.530000001</v>
      </c>
      <c r="MX23" s="176">
        <v>17961731.059999999</v>
      </c>
      <c r="MY23" s="176">
        <v>5965464.2800000003</v>
      </c>
      <c r="MZ23" s="176">
        <v>2555523.4600000004</v>
      </c>
      <c r="NA23" s="176">
        <v>4269160.3899999997</v>
      </c>
      <c r="NB23" s="176">
        <v>118830957.5</v>
      </c>
      <c r="NC23" s="176">
        <v>29904479.439999998</v>
      </c>
      <c r="ND23" s="176">
        <v>11299602.479999999</v>
      </c>
      <c r="NE23" s="176">
        <v>42781420.519999996</v>
      </c>
      <c r="NF23" s="176">
        <v>4741020.5599999996</v>
      </c>
      <c r="NG23" s="176">
        <v>13984780.280000001</v>
      </c>
      <c r="NH23" s="176">
        <v>27461867.759999998</v>
      </c>
      <c r="NI23" s="176">
        <v>53440554.660000004</v>
      </c>
      <c r="NJ23" s="176">
        <v>2691861.91</v>
      </c>
      <c r="NK23" s="176">
        <v>6828314.1800000006</v>
      </c>
      <c r="NL23" s="176">
        <v>8149284.2000000011</v>
      </c>
      <c r="NM23" s="176">
        <v>7643695.6200000001</v>
      </c>
      <c r="NN23" s="176">
        <v>23738045.690000001</v>
      </c>
      <c r="NO23" s="176">
        <v>4726497.4700000007</v>
      </c>
      <c r="NP23" s="176">
        <v>1773335.11</v>
      </c>
      <c r="NQ23" s="176">
        <v>4057448.8000000003</v>
      </c>
      <c r="NR23" s="176">
        <v>3294814.1399999997</v>
      </c>
      <c r="NS23" s="176">
        <v>2673054.9700000002</v>
      </c>
      <c r="NT23" s="176">
        <v>2742762.5399999996</v>
      </c>
      <c r="NU23" s="176">
        <v>108190799.84999999</v>
      </c>
      <c r="NV23" s="176">
        <v>29269130.710000001</v>
      </c>
      <c r="NW23" s="176">
        <v>10454827.810000001</v>
      </c>
      <c r="NX23" s="176">
        <v>2801061.34</v>
      </c>
      <c r="NY23" s="176">
        <v>3789958.6999999997</v>
      </c>
      <c r="NZ23" s="176">
        <v>7151839.8399999999</v>
      </c>
      <c r="OA23" s="176">
        <v>4712565.74</v>
      </c>
      <c r="OB23" s="176">
        <v>134593898.77999997</v>
      </c>
      <c r="OC23" s="176">
        <v>21426958.399999999</v>
      </c>
      <c r="OD23" s="176">
        <v>7794535.9300000006</v>
      </c>
      <c r="OE23" s="176">
        <v>36129222.460000001</v>
      </c>
      <c r="OF23" s="176">
        <v>18666704.900000002</v>
      </c>
      <c r="OG23" s="176">
        <v>5215906.0999999996</v>
      </c>
      <c r="OH23" s="176">
        <v>14559241.840000002</v>
      </c>
      <c r="OI23" s="176">
        <v>2592319.87</v>
      </c>
      <c r="OJ23" s="176">
        <v>5484491.54</v>
      </c>
      <c r="OK23" s="176">
        <v>128038111.71000002</v>
      </c>
      <c r="OL23" s="176">
        <v>24189978.440000001</v>
      </c>
      <c r="OM23" s="176">
        <v>211399750.76000002</v>
      </c>
      <c r="ON23" s="176">
        <v>9233945.2300000004</v>
      </c>
      <c r="OO23" s="176">
        <v>17234881.060000002</v>
      </c>
      <c r="OP23" s="176">
        <v>3305583.3999999994</v>
      </c>
      <c r="OQ23" s="176">
        <v>67170421.890000001</v>
      </c>
      <c r="OR23" s="176">
        <v>2894601.0399999996</v>
      </c>
      <c r="OS23" s="176">
        <v>2694526.23</v>
      </c>
      <c r="OT23" s="176">
        <v>4963241.34</v>
      </c>
      <c r="OU23" s="176">
        <v>3945034.64</v>
      </c>
      <c r="OV23" s="176">
        <v>26346064</v>
      </c>
      <c r="OW23" s="176">
        <v>5832731.0999999996</v>
      </c>
      <c r="OX23" s="176">
        <v>3497191.1200000006</v>
      </c>
      <c r="OY23" s="176">
        <v>2146787.58</v>
      </c>
      <c r="OZ23" s="176">
        <v>86144264.439999998</v>
      </c>
      <c r="PA23" s="176">
        <v>3207912.5</v>
      </c>
      <c r="PB23" s="176">
        <v>19601713.039999999</v>
      </c>
      <c r="PC23" s="176">
        <v>1423226.32</v>
      </c>
      <c r="PD23" s="176">
        <v>6382282.8899999997</v>
      </c>
      <c r="PE23" s="176">
        <v>6394700.3199999994</v>
      </c>
      <c r="PF23" s="176">
        <v>6326116.0900000008</v>
      </c>
      <c r="PG23" s="176">
        <v>3263150.8599999994</v>
      </c>
      <c r="PH23" s="176">
        <v>9936604.0299999993</v>
      </c>
      <c r="PI23" s="176">
        <v>9166050.6100000013</v>
      </c>
      <c r="PJ23" s="176">
        <v>15233634.380000001</v>
      </c>
      <c r="PK23" s="176">
        <v>20852291.050000001</v>
      </c>
      <c r="PL23" s="176">
        <v>2558682.0499999998</v>
      </c>
      <c r="PM23" s="176">
        <v>12804491.619999999</v>
      </c>
      <c r="PN23" s="176">
        <v>4068989.83</v>
      </c>
      <c r="PO23" s="176">
        <v>799071.2</v>
      </c>
      <c r="PP23" s="176">
        <v>1985680.82</v>
      </c>
      <c r="PQ23" s="176">
        <v>2138196.36</v>
      </c>
      <c r="PR23" s="176">
        <v>188423083.16999999</v>
      </c>
      <c r="PS23" s="176">
        <v>5023899.7799999993</v>
      </c>
      <c r="PT23" s="176">
        <v>5168022.1599999992</v>
      </c>
      <c r="PU23" s="176">
        <v>8156747.7699999996</v>
      </c>
      <c r="PV23" s="176">
        <v>65072332.239999995</v>
      </c>
      <c r="PW23" s="176">
        <v>3699550.36</v>
      </c>
      <c r="PX23" s="176">
        <v>5951720.3499999996</v>
      </c>
      <c r="PY23" s="176">
        <v>3099519.36</v>
      </c>
      <c r="PZ23" s="176">
        <v>30130907.679999996</v>
      </c>
      <c r="QA23" s="176">
        <v>3169447.6400000006</v>
      </c>
      <c r="QB23" s="176">
        <v>23184775.34</v>
      </c>
      <c r="QC23" s="176">
        <v>2439594.4</v>
      </c>
      <c r="QD23" s="176">
        <v>18124156.479999997</v>
      </c>
      <c r="QE23" s="176">
        <v>6317563.0300000003</v>
      </c>
      <c r="QF23" s="176">
        <v>6201020.4499999993</v>
      </c>
      <c r="QG23" s="176">
        <v>21674766.190000001</v>
      </c>
      <c r="QH23" s="176">
        <v>3684906.85</v>
      </c>
      <c r="QI23" s="176">
        <v>2150575.61</v>
      </c>
      <c r="QJ23" s="176">
        <v>1792113.73</v>
      </c>
      <c r="QK23" s="176">
        <v>12840876.66</v>
      </c>
      <c r="QL23" s="176">
        <v>20540490.140000004</v>
      </c>
      <c r="QM23" s="176">
        <v>2335648.98</v>
      </c>
      <c r="QN23" s="176">
        <v>3328089.5</v>
      </c>
      <c r="QO23" s="176">
        <v>1484505.5</v>
      </c>
      <c r="QP23" s="176">
        <v>4211654.84</v>
      </c>
      <c r="QQ23" s="176">
        <v>2086890.4000000001</v>
      </c>
      <c r="QR23" s="176">
        <v>75649926.569999993</v>
      </c>
      <c r="QS23" s="176">
        <v>2666191.3600000003</v>
      </c>
      <c r="QT23" s="176">
        <v>34431802.940000005</v>
      </c>
      <c r="QU23" s="176">
        <v>3281538.22</v>
      </c>
      <c r="QV23" s="176">
        <v>5312684.8600000003</v>
      </c>
      <c r="QW23" s="176">
        <v>30699147.289999999</v>
      </c>
      <c r="QX23" s="176">
        <v>3012653.62</v>
      </c>
      <c r="QY23" s="176">
        <v>6603664.79</v>
      </c>
      <c r="QZ23" s="176">
        <v>25111814.539999999</v>
      </c>
      <c r="RA23" s="176">
        <v>3539200.83</v>
      </c>
      <c r="RB23" s="176">
        <v>3053709.8099999996</v>
      </c>
      <c r="RC23" s="176">
        <v>1634119.52</v>
      </c>
      <c r="RD23" s="176">
        <v>890515.53</v>
      </c>
      <c r="RE23" s="176">
        <v>64908783.280000009</v>
      </c>
      <c r="RF23" s="176">
        <v>10868675.470000001</v>
      </c>
      <c r="RG23" s="176">
        <v>14826740.85</v>
      </c>
      <c r="RH23" s="176">
        <v>5188997.2700000005</v>
      </c>
      <c r="RI23" s="176">
        <v>7223016.6800000006</v>
      </c>
      <c r="RJ23" s="176">
        <v>14290516.51</v>
      </c>
      <c r="RK23" s="176">
        <v>19495261.060000002</v>
      </c>
      <c r="RL23" s="176">
        <v>2879071.11</v>
      </c>
      <c r="RM23" s="176">
        <v>7747944.4199999999</v>
      </c>
      <c r="RN23" s="176">
        <v>16603390.120000001</v>
      </c>
      <c r="RO23" s="176">
        <v>19162400.390000001</v>
      </c>
      <c r="RP23" s="176">
        <v>3568150.6299999994</v>
      </c>
      <c r="RQ23" s="176">
        <v>3324575.04</v>
      </c>
      <c r="RR23" s="176">
        <v>4371033.8999999994</v>
      </c>
      <c r="RS23" s="176">
        <v>3953418.44</v>
      </c>
      <c r="RT23" s="176">
        <v>2674775.7000000002</v>
      </c>
      <c r="RU23" s="176">
        <v>4372669.0199999996</v>
      </c>
      <c r="RV23" s="176">
        <v>2174394.15</v>
      </c>
      <c r="RW23" s="176">
        <v>2149072.5</v>
      </c>
      <c r="RX23" s="176">
        <v>3081160.31</v>
      </c>
      <c r="RY23" s="176">
        <v>74648847.150000006</v>
      </c>
      <c r="RZ23" s="176">
        <v>1404734.93</v>
      </c>
      <c r="SA23" s="176">
        <v>1894299.6900000002</v>
      </c>
      <c r="SB23" s="176">
        <v>6084573.29</v>
      </c>
      <c r="SC23" s="176">
        <v>815596.87000000011</v>
      </c>
      <c r="SD23" s="176">
        <v>1077575.04</v>
      </c>
      <c r="SE23" s="176">
        <v>1227387.08</v>
      </c>
      <c r="SF23" s="176">
        <v>10959326.200000001</v>
      </c>
      <c r="SG23" s="176">
        <v>2200884.9099999997</v>
      </c>
      <c r="SH23" s="176">
        <v>3284671.87</v>
      </c>
      <c r="SI23" s="176">
        <v>2513042.0100000002</v>
      </c>
      <c r="SJ23" s="176">
        <v>10099134.33</v>
      </c>
      <c r="SK23" s="176">
        <v>3764322.8399999994</v>
      </c>
      <c r="SL23" s="176">
        <v>1811776.1</v>
      </c>
      <c r="SM23" s="176">
        <v>50034444.260000005</v>
      </c>
      <c r="SN23" s="176">
        <v>9263829.1600000001</v>
      </c>
      <c r="SO23" s="176">
        <v>3494522.72</v>
      </c>
      <c r="SP23" s="176">
        <v>2115053.4299999997</v>
      </c>
      <c r="SQ23" s="176">
        <v>2138551.5</v>
      </c>
      <c r="SR23" s="176">
        <v>2085115.7899999998</v>
      </c>
      <c r="SS23" s="176">
        <v>5137736.8900000006</v>
      </c>
      <c r="ST23" s="176">
        <v>7480374.4000000004</v>
      </c>
      <c r="SU23" s="176">
        <v>3460338.7</v>
      </c>
      <c r="SV23" s="176">
        <v>5139637.09</v>
      </c>
      <c r="SW23" s="176">
        <v>9327756.3200000003</v>
      </c>
      <c r="SX23" s="176">
        <v>1013303.3200000001</v>
      </c>
      <c r="SY23" s="176">
        <v>50480264.240000002</v>
      </c>
      <c r="SZ23" s="176">
        <v>4629478.09</v>
      </c>
      <c r="TA23" s="176">
        <v>10521973.430000002</v>
      </c>
      <c r="TB23" s="176">
        <v>10398459.249999998</v>
      </c>
      <c r="TC23" s="176">
        <v>4225903.2700000005</v>
      </c>
      <c r="TD23" s="176">
        <v>7004009.6200000001</v>
      </c>
      <c r="TE23" s="176">
        <v>3677527.5700000003</v>
      </c>
      <c r="TF23" s="176">
        <v>2423174.75</v>
      </c>
      <c r="TG23" s="176">
        <v>202248161.53999999</v>
      </c>
      <c r="TH23" s="176">
        <v>7101539.2700000005</v>
      </c>
      <c r="TI23" s="176">
        <v>4480773.5</v>
      </c>
      <c r="TJ23" s="176">
        <v>7365541.3999999994</v>
      </c>
      <c r="TK23" s="176">
        <v>4641939.4800000004</v>
      </c>
      <c r="TL23" s="176">
        <v>2924534.9299999997</v>
      </c>
      <c r="TM23" s="176">
        <v>3099548.3699999996</v>
      </c>
      <c r="TN23" s="176">
        <v>48386268.339999996</v>
      </c>
      <c r="TO23" s="176">
        <v>3674572.02</v>
      </c>
      <c r="TP23" s="176">
        <v>12946111.310000001</v>
      </c>
      <c r="TQ23" s="176">
        <v>8363587.5900000008</v>
      </c>
      <c r="TR23" s="176">
        <v>2392719.8200000003</v>
      </c>
      <c r="TS23" s="176">
        <v>2349875.88</v>
      </c>
      <c r="TT23" s="176">
        <v>3147216.67</v>
      </c>
      <c r="TU23" s="176">
        <v>2573338.09</v>
      </c>
      <c r="TV23" s="176">
        <v>3837276.25</v>
      </c>
      <c r="TW23" s="176">
        <v>56482585.100000001</v>
      </c>
      <c r="TX23" s="176">
        <v>3087995.85</v>
      </c>
      <c r="TY23" s="176">
        <v>57703478.030000001</v>
      </c>
      <c r="TZ23" s="176">
        <v>13890071.76</v>
      </c>
      <c r="UA23" s="176">
        <v>3433738.79</v>
      </c>
      <c r="UB23" s="176">
        <v>1609638.87</v>
      </c>
      <c r="UC23" s="176">
        <v>56794365.350000001</v>
      </c>
      <c r="UD23" s="176">
        <v>2539364.41</v>
      </c>
      <c r="UE23" s="176">
        <v>2315756.6000000006</v>
      </c>
      <c r="UF23" s="176">
        <v>3916691.92</v>
      </c>
      <c r="UG23" s="176">
        <v>4588846.82</v>
      </c>
      <c r="UH23" s="176">
        <v>53977031.050000004</v>
      </c>
      <c r="UI23" s="176">
        <v>10518534.07</v>
      </c>
      <c r="UJ23" s="176">
        <v>7852241.1500000004</v>
      </c>
      <c r="UK23" s="176">
        <v>11129506.159999998</v>
      </c>
      <c r="UL23" s="176">
        <v>9105539.8099999987</v>
      </c>
      <c r="UM23" s="176">
        <v>6717411.3499999996</v>
      </c>
      <c r="UN23" s="176">
        <v>258452693.97</v>
      </c>
      <c r="UO23" s="176">
        <v>7492932.2300000004</v>
      </c>
      <c r="UP23" s="176">
        <v>3498412.41</v>
      </c>
      <c r="UQ23" s="176">
        <v>46167181.049999997</v>
      </c>
      <c r="UR23" s="176">
        <v>1166186.33</v>
      </c>
      <c r="US23" s="176">
        <v>5930819.8600000003</v>
      </c>
      <c r="UT23" s="176">
        <v>18926593.829999998</v>
      </c>
      <c r="UU23" s="176">
        <v>1934924.5899999999</v>
      </c>
      <c r="UV23" s="176">
        <v>3781837.1599999997</v>
      </c>
      <c r="UW23" s="176">
        <v>2087149.92</v>
      </c>
      <c r="UX23" s="176">
        <v>3471948.2399999998</v>
      </c>
      <c r="UY23" s="176">
        <v>27328866.449999999</v>
      </c>
      <c r="UZ23" s="176">
        <v>10212611.42</v>
      </c>
      <c r="VA23" s="176">
        <v>15918121.890000001</v>
      </c>
      <c r="VB23" s="176">
        <v>2137399.4700000002</v>
      </c>
      <c r="VC23" s="176">
        <v>3046918.06</v>
      </c>
      <c r="VD23" s="176">
        <v>1343098.8099999998</v>
      </c>
      <c r="VE23" s="176">
        <v>2741385.55</v>
      </c>
      <c r="VF23" s="176">
        <v>20551280.149999999</v>
      </c>
      <c r="VG23" s="176">
        <v>4293112.96</v>
      </c>
      <c r="VH23" s="176">
        <v>1869252.4000000001</v>
      </c>
      <c r="VI23" s="176">
        <v>1221983.54</v>
      </c>
      <c r="VJ23" s="176">
        <v>91800736.289999992</v>
      </c>
      <c r="VK23" s="176">
        <v>3711484.0600000005</v>
      </c>
      <c r="VL23" s="176">
        <v>3573237.8299999996</v>
      </c>
      <c r="VM23" s="176">
        <v>23786147.75</v>
      </c>
      <c r="VN23" s="176">
        <v>22078556.790000003</v>
      </c>
      <c r="VO23" s="176">
        <v>23355738.73</v>
      </c>
      <c r="VP23" s="176">
        <v>15167922.68</v>
      </c>
      <c r="VQ23" s="176">
        <v>5205208.0200000005</v>
      </c>
      <c r="VR23" s="176">
        <v>3924611.9</v>
      </c>
      <c r="VS23" s="176">
        <v>47836886.719999999</v>
      </c>
      <c r="VT23" s="176">
        <v>4473964.07</v>
      </c>
      <c r="VU23" s="176">
        <v>11934364.209999999</v>
      </c>
      <c r="VV23" s="176">
        <v>5450251.5899999999</v>
      </c>
      <c r="VW23" s="176">
        <v>2374365.2800000003</v>
      </c>
      <c r="VX23" s="176">
        <v>3022807.21</v>
      </c>
      <c r="VY23" s="176">
        <v>349977775.75000006</v>
      </c>
      <c r="VZ23" s="176">
        <v>8269384.1800000006</v>
      </c>
      <c r="WA23" s="176">
        <v>5255213.6899999995</v>
      </c>
      <c r="WB23" s="176">
        <v>2479179.3800000004</v>
      </c>
      <c r="WC23" s="176">
        <v>2856388.29</v>
      </c>
      <c r="WD23" s="176">
        <v>7744600.3000000007</v>
      </c>
      <c r="WE23" s="176">
        <v>11738339.74</v>
      </c>
      <c r="WF23" s="176">
        <v>12323051.35</v>
      </c>
      <c r="WG23" s="176">
        <v>4159750.4000000004</v>
      </c>
      <c r="WH23" s="176">
        <v>10711424.009999998</v>
      </c>
      <c r="WI23" s="176">
        <v>3664237.11</v>
      </c>
      <c r="WJ23" s="176">
        <v>18773952.66</v>
      </c>
      <c r="WK23" s="176">
        <v>7289173.6100000003</v>
      </c>
      <c r="WL23" s="176">
        <v>13408769.18</v>
      </c>
      <c r="WM23" s="176">
        <v>27937181.18</v>
      </c>
      <c r="WN23" s="176">
        <v>5743661.6199999992</v>
      </c>
      <c r="WO23" s="176">
        <v>7265805.4700000007</v>
      </c>
      <c r="WP23" s="176">
        <v>10523618.860000001</v>
      </c>
      <c r="WQ23" s="176">
        <v>3980000.1</v>
      </c>
      <c r="WR23" s="176">
        <v>13794713.249999998</v>
      </c>
      <c r="WS23" s="176">
        <v>50489214.630000003</v>
      </c>
      <c r="WT23" s="176">
        <v>5520571.9800000004</v>
      </c>
      <c r="WU23" s="176">
        <v>3961503.6899999995</v>
      </c>
      <c r="WV23" s="176">
        <v>1906590.07</v>
      </c>
      <c r="WW23" s="176">
        <v>3631503.84</v>
      </c>
      <c r="WX23" s="176">
        <v>4773390.43</v>
      </c>
      <c r="WY23" s="176">
        <v>2539011.5699999998</v>
      </c>
      <c r="WZ23" s="176">
        <v>2845845.75</v>
      </c>
      <c r="XA23" s="176">
        <v>51031999.989999995</v>
      </c>
      <c r="XB23" s="176">
        <v>3180300.82</v>
      </c>
      <c r="XC23" s="176">
        <v>2224602.4799999995</v>
      </c>
      <c r="XD23" s="176">
        <v>2251044.2700000005</v>
      </c>
      <c r="XE23" s="176">
        <v>4034088.69</v>
      </c>
      <c r="XF23" s="176">
        <v>114377366.13</v>
      </c>
      <c r="XG23" s="176">
        <v>5741318.7200000007</v>
      </c>
      <c r="XH23" s="176">
        <v>4694453.330000001</v>
      </c>
      <c r="XI23" s="176">
        <v>64464879.950000003</v>
      </c>
      <c r="XJ23" s="176">
        <v>6038449.0600000005</v>
      </c>
      <c r="XK23" s="176">
        <v>8405126.2199999988</v>
      </c>
      <c r="XL23" s="176">
        <v>13080454.639999999</v>
      </c>
      <c r="XM23" s="176">
        <v>7818136.8999999994</v>
      </c>
      <c r="XN23" s="176">
        <v>3052118.45</v>
      </c>
      <c r="XO23" s="176">
        <v>12390851.460000001</v>
      </c>
      <c r="XP23" s="176">
        <v>10996266.039999999</v>
      </c>
      <c r="XQ23" s="176">
        <v>3452907.1</v>
      </c>
      <c r="XR23" s="176">
        <v>3174813.2</v>
      </c>
      <c r="XS23" s="176">
        <v>4464026.63</v>
      </c>
      <c r="XT23" s="176">
        <v>1814715.09</v>
      </c>
      <c r="XU23" s="176">
        <v>2588427.7599999998</v>
      </c>
      <c r="XV23" s="176">
        <v>3240644.68</v>
      </c>
      <c r="XW23" s="176">
        <v>4857605.8299999991</v>
      </c>
      <c r="XX23" s="176">
        <v>3218523.5100000002</v>
      </c>
      <c r="XY23" s="176">
        <v>2206343.75</v>
      </c>
      <c r="XZ23" s="176">
        <v>4322659.74</v>
      </c>
      <c r="YA23" s="176">
        <v>4344646.2700000005</v>
      </c>
      <c r="YB23" s="176">
        <v>2463640.19</v>
      </c>
      <c r="YC23" s="176">
        <v>147769585.84999996</v>
      </c>
      <c r="YD23" s="176">
        <v>2708485.2399999998</v>
      </c>
      <c r="YE23" s="176">
        <v>27739593.550000001</v>
      </c>
      <c r="YF23" s="176">
        <v>2327269.56</v>
      </c>
      <c r="YG23" s="176">
        <v>34753094.359999999</v>
      </c>
      <c r="YH23" s="176">
        <v>7219644.7400000002</v>
      </c>
      <c r="YI23" s="176">
        <v>9159833.7800000012</v>
      </c>
      <c r="YJ23" s="176">
        <v>1792410.77</v>
      </c>
      <c r="YK23" s="176">
        <v>22950844.529999997</v>
      </c>
      <c r="YL23" s="176">
        <v>21549517.079999998</v>
      </c>
      <c r="YM23" s="176">
        <v>5192157.41</v>
      </c>
      <c r="YN23" s="176">
        <v>2666470.67</v>
      </c>
      <c r="YO23" s="176">
        <v>3465158.62</v>
      </c>
      <c r="YP23" s="176">
        <v>3754880.8800000004</v>
      </c>
      <c r="YQ23" s="176">
        <v>1774819.6099999999</v>
      </c>
      <c r="YR23" s="176">
        <v>5736760.1400000006</v>
      </c>
      <c r="YS23" s="176">
        <v>6338528.4100000001</v>
      </c>
      <c r="YT23" s="176">
        <v>43140641.400000006</v>
      </c>
      <c r="YU23" s="176">
        <v>5965895.4399999995</v>
      </c>
      <c r="YV23" s="176">
        <v>9834988.4499999993</v>
      </c>
      <c r="YW23" s="176">
        <v>2443984.7699999996</v>
      </c>
      <c r="YX23" s="176">
        <v>15374882.34</v>
      </c>
      <c r="YY23" s="176">
        <v>1744862.4600000002</v>
      </c>
      <c r="YZ23" s="176">
        <v>3489251.43</v>
      </c>
      <c r="ZA23" s="176">
        <v>57013802.090000004</v>
      </c>
      <c r="ZB23" s="176">
        <v>5845187.6999999993</v>
      </c>
      <c r="ZC23" s="176">
        <v>9016292.75</v>
      </c>
      <c r="ZD23" s="176">
        <v>8572884.3599999994</v>
      </c>
      <c r="ZE23" s="176">
        <v>2261763.86</v>
      </c>
      <c r="ZF23" s="176">
        <v>2770813.9799999995</v>
      </c>
      <c r="ZG23" s="176">
        <v>2705625.5700000003</v>
      </c>
      <c r="ZH23" s="176">
        <v>3514843.47</v>
      </c>
      <c r="ZI23" s="176">
        <v>17963215.510000002</v>
      </c>
      <c r="ZJ23" s="176">
        <v>148280834.75999999</v>
      </c>
      <c r="ZK23" s="176">
        <v>4264125.21</v>
      </c>
      <c r="ZL23" s="176">
        <v>14732825.26</v>
      </c>
      <c r="ZM23" s="176">
        <v>28748201.09</v>
      </c>
      <c r="ZN23" s="176">
        <v>21992068.27</v>
      </c>
      <c r="ZO23" s="176">
        <v>2769695.0100000002</v>
      </c>
      <c r="ZP23" s="176">
        <v>6244097.1099999994</v>
      </c>
      <c r="ZQ23" s="176">
        <v>10402554.390000001</v>
      </c>
      <c r="ZR23" s="176">
        <v>21889195.639999997</v>
      </c>
      <c r="ZS23" s="176">
        <v>9129786.9700000007</v>
      </c>
      <c r="ZT23" s="176">
        <v>2496826.23</v>
      </c>
      <c r="ZU23" s="176">
        <v>3277678.83</v>
      </c>
      <c r="ZV23" s="176">
        <v>5690273.4699999997</v>
      </c>
      <c r="ZW23" s="176">
        <v>12482952.250000002</v>
      </c>
      <c r="ZX23" s="176">
        <v>3033749.88</v>
      </c>
      <c r="ZY23" s="176">
        <v>6864680.9999999991</v>
      </c>
      <c r="ZZ23" s="176">
        <v>3013679.63</v>
      </c>
      <c r="AAA23" s="176">
        <v>4896245.51</v>
      </c>
      <c r="AAB23" s="176">
        <v>7859154.7300000004</v>
      </c>
      <c r="AAC23" s="176">
        <v>2933166.15</v>
      </c>
      <c r="AAD23" s="176">
        <v>2751845.4799999995</v>
      </c>
      <c r="AAE23" s="176">
        <v>2302302.3899999997</v>
      </c>
      <c r="AAF23" s="176">
        <v>53530736.019999996</v>
      </c>
      <c r="AAG23" s="176">
        <v>3057391.9899999998</v>
      </c>
      <c r="AAH23" s="176">
        <v>12201468.32</v>
      </c>
      <c r="AAI23" s="176">
        <v>3299453.4400000004</v>
      </c>
      <c r="AAJ23" s="176">
        <v>2922459.7099999995</v>
      </c>
      <c r="AAK23" s="176">
        <v>10818535.970000001</v>
      </c>
      <c r="AAL23" s="176">
        <v>3331375.48</v>
      </c>
      <c r="AAM23" s="176">
        <v>104519199.71000001</v>
      </c>
      <c r="AAN23" s="176">
        <v>5208600.66</v>
      </c>
      <c r="AAO23" s="176">
        <v>2923379.0799999996</v>
      </c>
      <c r="AAP23" s="176">
        <v>11965327.51</v>
      </c>
      <c r="AAQ23" s="176">
        <v>20593923.300000001</v>
      </c>
      <c r="AAR23" s="176">
        <v>3230539.0100000002</v>
      </c>
      <c r="AAS23" s="176">
        <v>4261451.51</v>
      </c>
      <c r="AAT23" s="176">
        <v>4641271.6899999995</v>
      </c>
      <c r="AAU23" s="176">
        <v>15471657.859999999</v>
      </c>
      <c r="AAV23" s="176">
        <v>3279587.1799999997</v>
      </c>
      <c r="AAW23" s="176">
        <v>13295909.119999997</v>
      </c>
      <c r="AAX23" s="176">
        <v>45311250.150000006</v>
      </c>
      <c r="AAY23" s="176">
        <v>18501877.68</v>
      </c>
      <c r="AAZ23" s="176">
        <v>1131855.3700000001</v>
      </c>
      <c r="ABA23" s="176">
        <v>3826700.1</v>
      </c>
      <c r="ABB23" s="176">
        <v>1723311.1700000002</v>
      </c>
      <c r="ABC23" s="176">
        <v>2030758.6</v>
      </c>
      <c r="ABD23" s="176">
        <v>5826665.6499999994</v>
      </c>
      <c r="ABE23" s="176">
        <v>1738025.13</v>
      </c>
      <c r="ABF23" s="176">
        <v>65578176.909999996</v>
      </c>
      <c r="ABG23" s="176">
        <v>77027113.100000009</v>
      </c>
      <c r="ABH23" s="176">
        <v>2227573.21</v>
      </c>
      <c r="ABI23" s="176">
        <v>3044134.4699999997</v>
      </c>
      <c r="ABJ23" s="176">
        <v>3139198.44</v>
      </c>
      <c r="ABK23" s="176">
        <v>2803618.77</v>
      </c>
      <c r="ABL23" s="176">
        <v>2937083.96</v>
      </c>
      <c r="ABM23" s="176">
        <v>55000223.899999999</v>
      </c>
      <c r="ABN23" s="176">
        <v>6099212.1299999999</v>
      </c>
      <c r="ABO23" s="176">
        <v>4415963.5699999994</v>
      </c>
      <c r="ABP23" s="176">
        <v>6076600.3700000001</v>
      </c>
      <c r="ABQ23" s="176">
        <v>10384559.6</v>
      </c>
      <c r="ABR23" s="176">
        <v>4150468.75</v>
      </c>
      <c r="ABS23" s="176">
        <v>2318036.23</v>
      </c>
      <c r="ABT23" s="176">
        <v>3038015.46</v>
      </c>
      <c r="ABU23" s="176">
        <v>746563.57000000007</v>
      </c>
      <c r="ABV23" s="176">
        <v>56246089.020000003</v>
      </c>
      <c r="ABW23" s="176">
        <v>2342668.83</v>
      </c>
      <c r="ABX23" s="176">
        <v>7058032.4900000002</v>
      </c>
      <c r="ABY23" s="176">
        <v>4181106.42</v>
      </c>
      <c r="ABZ23" s="176">
        <v>2809368.33</v>
      </c>
      <c r="ACA23" s="176">
        <v>11943485.299999999</v>
      </c>
      <c r="ACB23" s="176">
        <v>3254342.21</v>
      </c>
      <c r="ACC23" s="176">
        <v>3775793.02</v>
      </c>
      <c r="ACD23" s="176">
        <v>3399530.1500000004</v>
      </c>
      <c r="ACE23" s="176">
        <v>7626064.3900000006</v>
      </c>
      <c r="ACF23" s="176">
        <v>3147490.7</v>
      </c>
      <c r="ACG23" s="176">
        <v>111791336.7</v>
      </c>
      <c r="ACH23" s="176">
        <v>2450275.81</v>
      </c>
      <c r="ACI23" s="176">
        <v>4003562.95</v>
      </c>
      <c r="ACJ23" s="176">
        <v>10843937.120000001</v>
      </c>
      <c r="ACK23" s="176">
        <v>4559967.8200000012</v>
      </c>
      <c r="ACL23" s="176">
        <v>4683682.0600000005</v>
      </c>
      <c r="ACM23" s="176">
        <v>3512813.2600000002</v>
      </c>
      <c r="ACN23" s="176">
        <v>27511491.339999996</v>
      </c>
      <c r="ACO23" s="176">
        <v>44162190.879999995</v>
      </c>
      <c r="ACP23" s="176">
        <v>3458648.0100000002</v>
      </c>
      <c r="ACQ23" s="176">
        <v>6391685.1000000006</v>
      </c>
      <c r="ACR23" s="176">
        <v>8391998.1799999997</v>
      </c>
      <c r="ACS23" s="176">
        <v>4246046.37</v>
      </c>
      <c r="ACT23" s="176">
        <v>20639513.599999998</v>
      </c>
      <c r="ACU23" s="176">
        <v>5546737.0299999993</v>
      </c>
      <c r="ACV23" s="176">
        <v>2710146.69</v>
      </c>
      <c r="ACW23" s="176">
        <v>1525662.06</v>
      </c>
      <c r="ACX23" s="176">
        <v>2203287.1999999997</v>
      </c>
      <c r="ACY23" s="176">
        <v>2612527.4299999997</v>
      </c>
      <c r="ACZ23" s="176">
        <v>4640902.82</v>
      </c>
      <c r="ADA23" s="176">
        <v>2553469.63</v>
      </c>
      <c r="ADB23" s="176">
        <v>1305847.1700000002</v>
      </c>
      <c r="ADC23" s="176">
        <v>1116109.18</v>
      </c>
      <c r="ADD23" s="176">
        <v>17734228.349999998</v>
      </c>
      <c r="ADE23" s="176">
        <v>23827373.570000004</v>
      </c>
      <c r="ADF23" s="176">
        <v>3350173.2600000002</v>
      </c>
      <c r="ADG23" s="176">
        <v>1634995.57</v>
      </c>
      <c r="ADH23" s="176">
        <v>4067908.87</v>
      </c>
      <c r="ADI23" s="176">
        <v>2088978.15</v>
      </c>
      <c r="ADJ23" s="176">
        <v>3096676.7399999998</v>
      </c>
      <c r="ADK23" s="176">
        <v>2272772.44</v>
      </c>
      <c r="ADL23" s="176">
        <v>3105547.56</v>
      </c>
      <c r="ADM23" s="176">
        <v>119549565.80999999</v>
      </c>
      <c r="ADN23" s="176">
        <v>22064806.98</v>
      </c>
      <c r="ADO23" s="176">
        <v>6169866.8899999997</v>
      </c>
      <c r="ADP23" s="176">
        <v>36052438.799999997</v>
      </c>
      <c r="ADQ23" s="176">
        <v>968680.81</v>
      </c>
      <c r="ADR23" s="176">
        <v>2510598.9899999998</v>
      </c>
      <c r="ADS23" s="176">
        <v>3163129.45</v>
      </c>
      <c r="ADT23" s="176">
        <v>3705164.1299999994</v>
      </c>
      <c r="ADU23" s="176">
        <v>106640703.65000001</v>
      </c>
      <c r="ADV23" s="176">
        <v>36059645.280000001</v>
      </c>
      <c r="ADW23" s="176">
        <v>19774625.899999999</v>
      </c>
      <c r="ADX23" s="176">
        <v>3547563.7700000005</v>
      </c>
      <c r="ADY23" s="176">
        <v>9988410.1600000001</v>
      </c>
      <c r="ADZ23" s="176">
        <v>7597242.2899999991</v>
      </c>
      <c r="AEA23" s="176">
        <v>3954052.12</v>
      </c>
      <c r="AEB23" s="176">
        <v>4665171.4399999995</v>
      </c>
      <c r="AEC23" s="176">
        <v>3118322.3799999994</v>
      </c>
      <c r="AED23" s="176">
        <v>3218251.5999999996</v>
      </c>
      <c r="AEE23" s="176">
        <v>1984271.0899999999</v>
      </c>
      <c r="AEF23" s="176">
        <v>4966542.6500000004</v>
      </c>
      <c r="AEG23" s="176">
        <v>2742831.33</v>
      </c>
      <c r="AEH23" s="176">
        <v>4448725.0299999993</v>
      </c>
      <c r="AEI23" s="176">
        <v>10193448.029999999</v>
      </c>
      <c r="AEJ23" s="176">
        <v>6720684.7300000004</v>
      </c>
      <c r="AEK23" s="176">
        <v>2653690.6</v>
      </c>
      <c r="AEL23" s="176">
        <v>19270919.710000001</v>
      </c>
      <c r="AEM23" s="176">
        <v>4003441.4699999997</v>
      </c>
      <c r="AEN23" s="176">
        <v>6288389.2199999997</v>
      </c>
      <c r="AEO23" s="176">
        <v>62920352.470000014</v>
      </c>
      <c r="AEP23" s="176">
        <v>10105817.809999999</v>
      </c>
      <c r="AEQ23" s="176">
        <v>5414774.1399999997</v>
      </c>
      <c r="AER23" s="176">
        <v>5637179.6600000001</v>
      </c>
      <c r="AES23" s="176">
        <v>5607765.6499999994</v>
      </c>
      <c r="AET23" s="176">
        <v>18108311.869999997</v>
      </c>
      <c r="AEU23" s="176">
        <v>3111858.4</v>
      </c>
      <c r="AEV23" s="176">
        <v>2471393.7999999998</v>
      </c>
      <c r="AEW23" s="176">
        <v>6910325.6399999997</v>
      </c>
      <c r="AEX23" s="176">
        <v>4639533.54</v>
      </c>
      <c r="AEY23" s="176">
        <v>72672113.230000004</v>
      </c>
      <c r="AEZ23" s="176">
        <v>25110379.359999999</v>
      </c>
      <c r="AFA23" s="176">
        <v>12530019.819999998</v>
      </c>
      <c r="AFB23" s="176">
        <v>5077930.6700000009</v>
      </c>
      <c r="AFC23" s="176">
        <v>7871090.4500000002</v>
      </c>
      <c r="AFD23" s="176">
        <v>7179983.6399999997</v>
      </c>
      <c r="AFE23" s="176">
        <v>4452574.2699999996</v>
      </c>
      <c r="AFF23" s="176">
        <v>4403110.91</v>
      </c>
      <c r="AFG23" s="176">
        <v>3072046.5100000002</v>
      </c>
      <c r="AFH23" s="176">
        <v>6300181.580000001</v>
      </c>
      <c r="AFI23" s="176">
        <v>6295823.2299999995</v>
      </c>
      <c r="AFJ23" s="176">
        <v>7558840.8300000001</v>
      </c>
      <c r="AFK23" s="176">
        <v>10938113.680000002</v>
      </c>
      <c r="AFL23" s="176">
        <v>35535283.510000005</v>
      </c>
      <c r="AFM23" s="176">
        <v>5036917.07</v>
      </c>
      <c r="AFN23" s="176">
        <v>3029562.53</v>
      </c>
      <c r="AFO23" s="176">
        <v>2496693.6799999997</v>
      </c>
      <c r="AFP23" s="176">
        <v>5382076.0399999991</v>
      </c>
      <c r="AFQ23" s="176">
        <v>3800712.2600000002</v>
      </c>
      <c r="AFR23" s="176">
        <v>3278358.02</v>
      </c>
      <c r="AFS23" s="176">
        <v>8291484.459999999</v>
      </c>
      <c r="AFT23" s="176">
        <v>5303786.25</v>
      </c>
      <c r="AFU23" s="176">
        <v>1926860.5</v>
      </c>
      <c r="AFV23" s="176">
        <v>4428010.6500000004</v>
      </c>
      <c r="AFW23" s="176">
        <v>2510897.92</v>
      </c>
      <c r="AFX23" s="176">
        <v>38227900.870000005</v>
      </c>
      <c r="AFY23" s="176">
        <v>2538556.7300000004</v>
      </c>
      <c r="AFZ23" s="176">
        <v>3317860.3400000003</v>
      </c>
      <c r="AGA23" s="176">
        <v>3039693.52</v>
      </c>
      <c r="AGB23" s="176">
        <v>25332211.939999998</v>
      </c>
      <c r="AGC23" s="176">
        <v>7149610.9899999993</v>
      </c>
      <c r="AGD23" s="176">
        <v>2063405.64</v>
      </c>
      <c r="AGE23" s="176">
        <v>3685182.8099999996</v>
      </c>
      <c r="AGF23" s="176">
        <v>3231888.5199999996</v>
      </c>
      <c r="AGG23" s="176">
        <v>2435990.12</v>
      </c>
      <c r="AGH23" s="176">
        <v>3377136.2100000004</v>
      </c>
      <c r="AGI23" s="176">
        <v>62610106.420000002</v>
      </c>
      <c r="AGJ23" s="176">
        <v>15995298.910000002</v>
      </c>
      <c r="AGK23" s="176">
        <v>5302596.59</v>
      </c>
      <c r="AGL23" s="176">
        <v>2602818.52</v>
      </c>
      <c r="AGM23" s="176">
        <v>7168319.7700000005</v>
      </c>
      <c r="AGN23" s="176">
        <v>7457508.25</v>
      </c>
      <c r="AGO23" s="176">
        <v>4333693.26</v>
      </c>
      <c r="AGP23" s="176">
        <v>3465047.43</v>
      </c>
      <c r="AGQ23" s="176">
        <v>155973540.62</v>
      </c>
      <c r="AGR23" s="176">
        <v>133495994.11000001</v>
      </c>
      <c r="AGS23" s="176">
        <v>4539839.3500000006</v>
      </c>
      <c r="AGT23" s="176">
        <v>4504908.82</v>
      </c>
      <c r="AGU23" s="176">
        <v>18492615.68</v>
      </c>
      <c r="AGV23" s="176">
        <v>8656586.1500000004</v>
      </c>
      <c r="AGW23" s="176">
        <v>10338717.310000001</v>
      </c>
      <c r="AGX23" s="176">
        <v>8923588.1899999995</v>
      </c>
      <c r="AGY23" s="176">
        <v>1936186.84</v>
      </c>
      <c r="AGZ23" s="176">
        <v>5499157.8300000001</v>
      </c>
      <c r="AHA23" s="176">
        <v>6806537.4500000002</v>
      </c>
      <c r="AHB23" s="176">
        <v>3812774.3199999994</v>
      </c>
      <c r="AHC23" s="176">
        <v>7447585.5</v>
      </c>
      <c r="AHD23" s="176">
        <v>3586291.3899999997</v>
      </c>
      <c r="AHE23" s="176">
        <v>6188847.3899999987</v>
      </c>
      <c r="AHF23" s="176">
        <v>4575604.5900000008</v>
      </c>
      <c r="AHG23" s="176">
        <v>4232048.6900000004</v>
      </c>
      <c r="AHH23" s="176">
        <v>44153165.660000004</v>
      </c>
      <c r="AHI23" s="176">
        <v>5116906.75</v>
      </c>
      <c r="AHJ23" s="176">
        <v>3627791.79</v>
      </c>
      <c r="AHK23" s="176">
        <v>5281181.7299999995</v>
      </c>
      <c r="AHL23" s="176">
        <v>9947363.8300000001</v>
      </c>
      <c r="AHM23" s="176">
        <v>4415290.4300000006</v>
      </c>
      <c r="AHN23" s="176">
        <v>3473377.77</v>
      </c>
      <c r="AHO23" s="176">
        <v>14730264230.780001</v>
      </c>
    </row>
    <row r="24" spans="1:899" x14ac:dyDescent="0.2">
      <c r="A24" s="174" t="s">
        <v>35</v>
      </c>
      <c r="B24" s="175" t="s">
        <v>36</v>
      </c>
      <c r="C24" s="176">
        <v>46377344.010000005</v>
      </c>
      <c r="D24" s="176">
        <v>11446571.09</v>
      </c>
      <c r="E24" s="176">
        <v>1653450.9</v>
      </c>
      <c r="F24" s="176">
        <v>4438904.72</v>
      </c>
      <c r="G24" s="176">
        <v>2219195.7200000002</v>
      </c>
      <c r="H24" s="176">
        <v>3347798.9899999998</v>
      </c>
      <c r="I24" s="176">
        <v>1620399.04</v>
      </c>
      <c r="J24" s="176">
        <v>12154641.699999999</v>
      </c>
      <c r="K24" s="176">
        <v>3304600.2800000007</v>
      </c>
      <c r="L24" s="176">
        <v>1346179.7800000003</v>
      </c>
      <c r="M24" s="176">
        <v>6680075.2499999991</v>
      </c>
      <c r="N24" s="176">
        <v>2297073.8800000004</v>
      </c>
      <c r="O24" s="176">
        <v>7026813.8399999999</v>
      </c>
      <c r="P24" s="176">
        <v>4256242.97</v>
      </c>
      <c r="Q24" s="176">
        <v>2972830.68</v>
      </c>
      <c r="R24" s="176">
        <v>1699978.55</v>
      </c>
      <c r="S24" s="176">
        <v>1915947.88</v>
      </c>
      <c r="T24" s="176">
        <v>2800048.04</v>
      </c>
      <c r="U24" s="176">
        <v>1397789.03</v>
      </c>
      <c r="V24" s="176">
        <v>1855243.17</v>
      </c>
      <c r="W24" s="176">
        <v>1806493.1000000003</v>
      </c>
      <c r="X24" s="176">
        <v>1227277.3700000001</v>
      </c>
      <c r="Y24" s="176">
        <v>1069320.98</v>
      </c>
      <c r="Z24" s="176">
        <v>958900.25</v>
      </c>
      <c r="AA24" s="176">
        <v>61329447.190000005</v>
      </c>
      <c r="AB24" s="176">
        <v>3366779.2199999997</v>
      </c>
      <c r="AC24" s="176">
        <v>6041025.75</v>
      </c>
      <c r="AD24" s="176">
        <v>2143558.63</v>
      </c>
      <c r="AE24" s="176">
        <v>11035489.229999999</v>
      </c>
      <c r="AF24" s="176">
        <v>2459994.67</v>
      </c>
      <c r="AG24" s="176">
        <v>8586445.2600000016</v>
      </c>
      <c r="AH24" s="176">
        <v>3614189.04</v>
      </c>
      <c r="AI24" s="176">
        <v>3406436.7600000002</v>
      </c>
      <c r="AJ24" s="176">
        <v>2613880.35</v>
      </c>
      <c r="AK24" s="176">
        <v>1798535.05</v>
      </c>
      <c r="AL24" s="176">
        <v>1967444.4200000002</v>
      </c>
      <c r="AM24" s="176">
        <v>1726841.43</v>
      </c>
      <c r="AN24" s="176">
        <v>1656489.8499999999</v>
      </c>
      <c r="AO24" s="176">
        <v>1659664.9000000001</v>
      </c>
      <c r="AP24" s="176">
        <v>4050277.09</v>
      </c>
      <c r="AQ24" s="176">
        <v>4572795.43</v>
      </c>
      <c r="AR24" s="176">
        <v>762730.51</v>
      </c>
      <c r="AS24" s="176">
        <v>24250015.059999999</v>
      </c>
      <c r="AT24" s="176">
        <v>3014513.96</v>
      </c>
      <c r="AU24" s="176">
        <v>2776602.35</v>
      </c>
      <c r="AV24" s="176">
        <v>3522949.3000000003</v>
      </c>
      <c r="AW24" s="176">
        <v>2444563.7900000005</v>
      </c>
      <c r="AX24" s="176">
        <v>1825832.28</v>
      </c>
      <c r="AY24" s="176">
        <v>1860015.96</v>
      </c>
      <c r="AZ24" s="176">
        <v>2756374.16</v>
      </c>
      <c r="BA24" s="176">
        <v>10801764.129999999</v>
      </c>
      <c r="BB24" s="176">
        <v>1250798.1300000001</v>
      </c>
      <c r="BC24" s="176">
        <v>2875367.1100000003</v>
      </c>
      <c r="BD24" s="176">
        <v>6063751.8700000001</v>
      </c>
      <c r="BE24" s="176">
        <v>1278912.22</v>
      </c>
      <c r="BF24" s="176">
        <v>1541309.3299999998</v>
      </c>
      <c r="BG24" s="176">
        <v>1807073.49</v>
      </c>
      <c r="BH24" s="176">
        <v>21217547.149999999</v>
      </c>
      <c r="BI24" s="176">
        <v>1349769.5799999998</v>
      </c>
      <c r="BJ24" s="176">
        <v>869162.73</v>
      </c>
      <c r="BK24" s="176">
        <v>1932160.54</v>
      </c>
      <c r="BL24" s="176">
        <v>2527007.7600000002</v>
      </c>
      <c r="BM24" s="176">
        <v>3187986.6999999997</v>
      </c>
      <c r="BN24" s="176">
        <v>1464995.49</v>
      </c>
      <c r="BO24" s="176">
        <v>1326900.01</v>
      </c>
      <c r="BP24" s="176">
        <v>1096725.3999999999</v>
      </c>
      <c r="BQ24" s="176">
        <v>1207156.1299999999</v>
      </c>
      <c r="BR24" s="176">
        <v>769482.07</v>
      </c>
      <c r="BS24" s="176">
        <v>987073.04</v>
      </c>
      <c r="BT24" s="176">
        <v>6231368.1700000018</v>
      </c>
      <c r="BU24" s="176">
        <v>1020173.74</v>
      </c>
      <c r="BV24" s="176">
        <v>676661.34000000008</v>
      </c>
      <c r="BW24" s="176">
        <v>21348726.550000004</v>
      </c>
      <c r="BX24" s="176">
        <v>10933913.33</v>
      </c>
      <c r="BY24" s="176">
        <v>3218366.54</v>
      </c>
      <c r="BZ24" s="176">
        <v>1061182.81</v>
      </c>
      <c r="CA24" s="176">
        <v>3030441.85</v>
      </c>
      <c r="CB24" s="176">
        <v>2328753.2099999995</v>
      </c>
      <c r="CC24" s="176">
        <v>1577940.8</v>
      </c>
      <c r="CD24" s="176">
        <v>125409.54</v>
      </c>
      <c r="CE24" s="176">
        <v>288435.03000000003</v>
      </c>
      <c r="CF24" s="176">
        <v>56424867.18</v>
      </c>
      <c r="CG24" s="176">
        <v>2727530.97</v>
      </c>
      <c r="CH24" s="176">
        <v>6951874.1200000001</v>
      </c>
      <c r="CI24" s="176">
        <v>1611143.18</v>
      </c>
      <c r="CJ24" s="176">
        <v>2013519.73</v>
      </c>
      <c r="CK24" s="176">
        <v>2005191.55</v>
      </c>
      <c r="CL24" s="176">
        <v>2153035.81</v>
      </c>
      <c r="CM24" s="176">
        <v>5324259.3</v>
      </c>
      <c r="CN24" s="176">
        <v>1285118.9000000001</v>
      </c>
      <c r="CO24" s="176">
        <v>1680906.45</v>
      </c>
      <c r="CP24" s="176">
        <v>1866017.5099999998</v>
      </c>
      <c r="CQ24" s="176">
        <v>2268307.65</v>
      </c>
      <c r="CR24" s="176">
        <v>1616991.05</v>
      </c>
      <c r="CS24" s="176">
        <v>20612104.059999999</v>
      </c>
      <c r="CT24" s="176">
        <v>1751317.73</v>
      </c>
      <c r="CU24" s="176">
        <v>1800685.99</v>
      </c>
      <c r="CV24" s="176">
        <v>3587905.3699999996</v>
      </c>
      <c r="CW24" s="176">
        <v>1455130.6</v>
      </c>
      <c r="CX24" s="176">
        <v>3119346.89</v>
      </c>
      <c r="CY24" s="176">
        <v>1839817.6600000001</v>
      </c>
      <c r="CZ24" s="176">
        <v>755832.42</v>
      </c>
      <c r="DA24" s="176">
        <v>30095685.920000002</v>
      </c>
      <c r="DB24" s="176">
        <v>4446437.72</v>
      </c>
      <c r="DC24" s="176">
        <v>8542906.5500000007</v>
      </c>
      <c r="DD24" s="176">
        <v>16358479.65</v>
      </c>
      <c r="DE24" s="176">
        <v>3406861.64</v>
      </c>
      <c r="DF24" s="176">
        <v>5929062.4899999993</v>
      </c>
      <c r="DG24" s="176">
        <v>4025427.9600000004</v>
      </c>
      <c r="DH24" s="176">
        <v>680162.03</v>
      </c>
      <c r="DI24" s="176">
        <v>3110617.88</v>
      </c>
      <c r="DJ24" s="176">
        <v>1391015.36</v>
      </c>
      <c r="DK24" s="176">
        <v>6301625.8900000006</v>
      </c>
      <c r="DL24" s="176">
        <v>16359299.309999999</v>
      </c>
      <c r="DM24" s="176">
        <v>28259893.82</v>
      </c>
      <c r="DN24" s="176">
        <v>2912439.13</v>
      </c>
      <c r="DO24" s="176">
        <v>2174416.5</v>
      </c>
      <c r="DP24" s="176">
        <v>3602538.3</v>
      </c>
      <c r="DQ24" s="176">
        <v>3019234.1799999997</v>
      </c>
      <c r="DR24" s="176">
        <v>2708851</v>
      </c>
      <c r="DS24" s="176">
        <v>2930582.12</v>
      </c>
      <c r="DT24" s="176">
        <v>1194022.94</v>
      </c>
      <c r="DU24" s="176">
        <v>72847471.260000005</v>
      </c>
      <c r="DV24" s="176">
        <v>2951280.5300000003</v>
      </c>
      <c r="DW24" s="176">
        <v>3825142.17</v>
      </c>
      <c r="DX24" s="176">
        <v>3628951.19</v>
      </c>
      <c r="DY24" s="176">
        <v>3781793.95</v>
      </c>
      <c r="DZ24" s="176">
        <v>3890678.8</v>
      </c>
      <c r="EA24" s="176">
        <v>5522942.7999999998</v>
      </c>
      <c r="EB24" s="176">
        <v>3072125.5300000003</v>
      </c>
      <c r="EC24" s="176">
        <v>4467595.9899999993</v>
      </c>
      <c r="ED24" s="176">
        <v>14180440.109999999</v>
      </c>
      <c r="EE24" s="176">
        <v>13351176.27</v>
      </c>
      <c r="EF24" s="176">
        <v>3596990.1300000004</v>
      </c>
      <c r="EG24" s="176">
        <v>2816325.5399999996</v>
      </c>
      <c r="EH24" s="176">
        <v>2330582.0499999998</v>
      </c>
      <c r="EI24" s="176">
        <v>3248090.02</v>
      </c>
      <c r="EJ24" s="176">
        <v>4476935.3</v>
      </c>
      <c r="EK24" s="176">
        <v>1773478.39</v>
      </c>
      <c r="EL24" s="176">
        <v>3028938.95</v>
      </c>
      <c r="EM24" s="176">
        <v>36482846.770000003</v>
      </c>
      <c r="EN24" s="176">
        <v>2957489.4299999997</v>
      </c>
      <c r="EO24" s="176">
        <v>1958615.42</v>
      </c>
      <c r="EP24" s="176">
        <v>2603468.1700000004</v>
      </c>
      <c r="EQ24" s="176">
        <v>1877549.0699999998</v>
      </c>
      <c r="ER24" s="176">
        <v>1018220.6100000001</v>
      </c>
      <c r="ES24" s="176">
        <v>4076940.3500000006</v>
      </c>
      <c r="ET24" s="176">
        <v>3393275.09</v>
      </c>
      <c r="EU24" s="176">
        <v>1490821.5500000003</v>
      </c>
      <c r="EV24" s="176">
        <v>22229786.219999999</v>
      </c>
      <c r="EW24" s="176">
        <v>1604767.8800000001</v>
      </c>
      <c r="EX24" s="176">
        <v>2654966.85</v>
      </c>
      <c r="EY24" s="176">
        <v>4110663.9400000004</v>
      </c>
      <c r="EZ24" s="176">
        <v>5042705.0200000005</v>
      </c>
      <c r="FA24" s="176">
        <v>4691986.2</v>
      </c>
      <c r="FB24" s="176">
        <v>3887394.7100000004</v>
      </c>
      <c r="FC24" s="176">
        <v>2835267.83</v>
      </c>
      <c r="FD24" s="176">
        <v>2264657.38</v>
      </c>
      <c r="FE24" s="176">
        <v>1874480.9300000002</v>
      </c>
      <c r="FF24" s="176">
        <v>1831240.94</v>
      </c>
      <c r="FG24" s="176">
        <v>1244833.0699999998</v>
      </c>
      <c r="FH24" s="176">
        <v>26451923.23</v>
      </c>
      <c r="FI24" s="176">
        <v>1547289.17</v>
      </c>
      <c r="FJ24" s="176">
        <v>2741020.09</v>
      </c>
      <c r="FK24" s="176">
        <v>1869478.8800000001</v>
      </c>
      <c r="FL24" s="176">
        <v>3690951.37</v>
      </c>
      <c r="FM24" s="176">
        <v>3015634.08</v>
      </c>
      <c r="FN24" s="176">
        <v>1122337.0799999998</v>
      </c>
      <c r="FO24" s="176">
        <v>472743.14999999997</v>
      </c>
      <c r="FP24" s="176">
        <v>35776851.350000001</v>
      </c>
      <c r="FQ24" s="176">
        <v>2411302.5499999998</v>
      </c>
      <c r="FR24" s="176">
        <v>4493644.43</v>
      </c>
      <c r="FS24" s="176">
        <v>4149951.55</v>
      </c>
      <c r="FT24" s="176">
        <v>3775519.2399999998</v>
      </c>
      <c r="FU24" s="176">
        <v>3144106.4799999995</v>
      </c>
      <c r="FV24" s="176">
        <v>6568942.9500000002</v>
      </c>
      <c r="FW24" s="176">
        <v>3978284.04</v>
      </c>
      <c r="FX24" s="176">
        <v>4798290.6399999997</v>
      </c>
      <c r="FY24" s="176">
        <v>2756380.4000000004</v>
      </c>
      <c r="FZ24" s="176">
        <v>5783803.8600000003</v>
      </c>
      <c r="GA24" s="176">
        <v>2563238.75</v>
      </c>
      <c r="GB24" s="176">
        <v>1956180.6999999997</v>
      </c>
      <c r="GC24" s="176">
        <v>728335.37000000011</v>
      </c>
      <c r="GD24" s="176">
        <v>23653126.340000004</v>
      </c>
      <c r="GE24" s="176">
        <v>1885249.63</v>
      </c>
      <c r="GF24" s="176">
        <v>1837336.64</v>
      </c>
      <c r="GG24" s="176">
        <v>5015669.2700000014</v>
      </c>
      <c r="GH24" s="176">
        <v>2889205.6</v>
      </c>
      <c r="GI24" s="176">
        <v>2915854.1399999997</v>
      </c>
      <c r="GJ24" s="176">
        <v>2816456.3800000004</v>
      </c>
      <c r="GK24" s="176">
        <v>6191396.2399999993</v>
      </c>
      <c r="GL24" s="176">
        <v>2169034.83</v>
      </c>
      <c r="GM24" s="176">
        <v>938603.55999999994</v>
      </c>
      <c r="GN24" s="176">
        <v>817160.02</v>
      </c>
      <c r="GO24" s="176">
        <v>659846.43999999994</v>
      </c>
      <c r="GP24" s="176">
        <v>16124779.740000002</v>
      </c>
      <c r="GQ24" s="176">
        <v>5016191.6899999995</v>
      </c>
      <c r="GR24" s="176">
        <v>2371865.0900000003</v>
      </c>
      <c r="GS24" s="176">
        <v>6089020.5600000005</v>
      </c>
      <c r="GT24" s="176">
        <v>1193214.4899999998</v>
      </c>
      <c r="GU24" s="176">
        <v>2236249.8600000003</v>
      </c>
      <c r="GV24" s="176">
        <v>3770962.7800000003</v>
      </c>
      <c r="GW24" s="176">
        <v>1654913.22</v>
      </c>
      <c r="GX24" s="176">
        <v>18028771.670000002</v>
      </c>
      <c r="GY24" s="176">
        <v>2760620.52</v>
      </c>
      <c r="GZ24" s="176">
        <v>4595010.8600000003</v>
      </c>
      <c r="HA24" s="176">
        <v>2826510.39</v>
      </c>
      <c r="HB24" s="176">
        <v>39468249.849999994</v>
      </c>
      <c r="HC24" s="176">
        <v>4310765.4300000006</v>
      </c>
      <c r="HD24" s="176">
        <v>4825677.88</v>
      </c>
      <c r="HE24" s="176">
        <v>4912813.8</v>
      </c>
      <c r="HF24" s="176">
        <v>4450369.8600000003</v>
      </c>
      <c r="HG24" s="176">
        <v>6504416.5199999996</v>
      </c>
      <c r="HH24" s="176">
        <v>1548009.0800000003</v>
      </c>
      <c r="HI24" s="176">
        <v>33571770.170000002</v>
      </c>
      <c r="HJ24" s="176">
        <v>4296415.72</v>
      </c>
      <c r="HK24" s="176">
        <v>4216886.5500000007</v>
      </c>
      <c r="HL24" s="176">
        <v>2878522.25</v>
      </c>
      <c r="HM24" s="176">
        <v>2450327.52</v>
      </c>
      <c r="HN24" s="176">
        <v>2323831.91</v>
      </c>
      <c r="HO24" s="176">
        <v>3730530.58</v>
      </c>
      <c r="HP24" s="176">
        <v>1962192.8</v>
      </c>
      <c r="HQ24" s="176">
        <v>33112366.890000001</v>
      </c>
      <c r="HR24" s="176">
        <v>16599966.820000002</v>
      </c>
      <c r="HS24" s="176">
        <v>2654471.0999999996</v>
      </c>
      <c r="HT24" s="176">
        <v>2476628.91</v>
      </c>
      <c r="HU24" s="176">
        <v>1570048.5000000002</v>
      </c>
      <c r="HV24" s="176">
        <v>1656625.97</v>
      </c>
      <c r="HW24" s="176">
        <v>6598074.8399999999</v>
      </c>
      <c r="HX24" s="176">
        <v>2122886.2999999998</v>
      </c>
      <c r="HY24" s="176">
        <v>2344900.29</v>
      </c>
      <c r="HZ24" s="176">
        <v>2672668.64</v>
      </c>
      <c r="IA24" s="176">
        <v>1940841.29</v>
      </c>
      <c r="IB24" s="176">
        <v>4062260.7</v>
      </c>
      <c r="IC24" s="176">
        <v>1259330.8</v>
      </c>
      <c r="ID24" s="176">
        <v>2790144.8899999997</v>
      </c>
      <c r="IE24" s="176">
        <v>1726136.42</v>
      </c>
      <c r="IF24" s="176">
        <v>1565848.77</v>
      </c>
      <c r="IG24" s="176">
        <v>32798335.440000001</v>
      </c>
      <c r="IH24" s="176">
        <v>12006355.879999999</v>
      </c>
      <c r="II24" s="176">
        <v>3609757.12</v>
      </c>
      <c r="IJ24" s="176">
        <v>5806416.7499999991</v>
      </c>
      <c r="IK24" s="176">
        <v>7903052.9700000007</v>
      </c>
      <c r="IL24" s="176">
        <v>2694881.75</v>
      </c>
      <c r="IM24" s="176">
        <v>2346856.61</v>
      </c>
      <c r="IN24" s="176">
        <v>1897410.86</v>
      </c>
      <c r="IO24" s="176">
        <v>1648643.7999999998</v>
      </c>
      <c r="IP24" s="176">
        <v>2235815.9099999997</v>
      </c>
      <c r="IQ24" s="176">
        <v>2063371.47</v>
      </c>
      <c r="IR24" s="176">
        <v>43677381.250000007</v>
      </c>
      <c r="IS24" s="176">
        <v>16795597.120000001</v>
      </c>
      <c r="IT24" s="176">
        <v>4884652.24</v>
      </c>
      <c r="IU24" s="176">
        <v>3840335.4099999997</v>
      </c>
      <c r="IV24" s="176">
        <v>2246563.12</v>
      </c>
      <c r="IW24" s="176">
        <v>1404591.47</v>
      </c>
      <c r="IX24" s="176">
        <v>2651553.62</v>
      </c>
      <c r="IY24" s="176">
        <v>1215965.57</v>
      </c>
      <c r="IZ24" s="176">
        <v>1872850.49</v>
      </c>
      <c r="JA24" s="176">
        <v>2779873.68</v>
      </c>
      <c r="JB24" s="176">
        <v>2995620.56</v>
      </c>
      <c r="JC24" s="176">
        <v>1758288.06</v>
      </c>
      <c r="JD24" s="176">
        <v>16413469.639999999</v>
      </c>
      <c r="JE24" s="176">
        <v>9102056.790000001</v>
      </c>
      <c r="JF24" s="176">
        <v>2096866.6099999999</v>
      </c>
      <c r="JG24" s="176">
        <v>1527097.23</v>
      </c>
      <c r="JH24" s="176">
        <v>1642500.42</v>
      </c>
      <c r="JI24" s="176">
        <v>1331788.71</v>
      </c>
      <c r="JJ24" s="176">
        <v>20609786.230000004</v>
      </c>
      <c r="JK24" s="176">
        <v>2104812.0499999998</v>
      </c>
      <c r="JL24" s="176">
        <v>2012329.76</v>
      </c>
      <c r="JM24" s="176">
        <v>3772352.7899999996</v>
      </c>
      <c r="JN24" s="176">
        <v>2342693.87</v>
      </c>
      <c r="JO24" s="176">
        <v>4670378.57</v>
      </c>
      <c r="JP24" s="176">
        <v>2120287.65</v>
      </c>
      <c r="JQ24" s="176">
        <v>31416813.489999998</v>
      </c>
      <c r="JR24" s="176">
        <v>2941340.82</v>
      </c>
      <c r="JS24" s="176">
        <v>1473133.35</v>
      </c>
      <c r="JT24" s="176">
        <v>8352975.9199999999</v>
      </c>
      <c r="JU24" s="176">
        <v>5493831.0200000005</v>
      </c>
      <c r="JV24" s="176">
        <v>3121934.3099999996</v>
      </c>
      <c r="JW24" s="176">
        <v>2781677.55</v>
      </c>
      <c r="JX24" s="176">
        <v>1998420.43</v>
      </c>
      <c r="JY24" s="176">
        <v>32778635.66</v>
      </c>
      <c r="JZ24" s="176">
        <v>13257120.360000001</v>
      </c>
      <c r="KA24" s="176">
        <v>2580482.7499999995</v>
      </c>
      <c r="KB24" s="176">
        <v>1614385.9000000001</v>
      </c>
      <c r="KC24" s="176">
        <v>3406839.42</v>
      </c>
      <c r="KD24" s="176">
        <v>931429.62</v>
      </c>
      <c r="KE24" s="176">
        <v>9811019.3800000008</v>
      </c>
      <c r="KF24" s="176">
        <v>4432415.16</v>
      </c>
      <c r="KG24" s="176">
        <v>2531538.7600000002</v>
      </c>
      <c r="KH24" s="176">
        <v>3294510.6500000004</v>
      </c>
      <c r="KI24" s="176">
        <v>2424730.29</v>
      </c>
      <c r="KJ24" s="176">
        <v>2754414.07</v>
      </c>
      <c r="KK24" s="176">
        <v>2711007.35</v>
      </c>
      <c r="KL24" s="176">
        <v>820577.62</v>
      </c>
      <c r="KM24" s="176">
        <v>1623403.49</v>
      </c>
      <c r="KN24" s="176">
        <v>48439395.050000004</v>
      </c>
      <c r="KO24" s="176">
        <v>7839079.459999999</v>
      </c>
      <c r="KP24" s="176">
        <v>2912001.18</v>
      </c>
      <c r="KQ24" s="176">
        <v>3433464.9000000004</v>
      </c>
      <c r="KR24" s="176">
        <v>3653932.4099999997</v>
      </c>
      <c r="KS24" s="176">
        <v>3417306.89</v>
      </c>
      <c r="KT24" s="176">
        <v>12299018.91</v>
      </c>
      <c r="KU24" s="176">
        <v>1905839.7699999998</v>
      </c>
      <c r="KV24" s="176">
        <v>2261609.5500000003</v>
      </c>
      <c r="KW24" s="176">
        <v>19215917.759999998</v>
      </c>
      <c r="KX24" s="176">
        <v>2608618.7199999997</v>
      </c>
      <c r="KY24" s="176">
        <v>3627898.6799999997</v>
      </c>
      <c r="KZ24" s="176">
        <v>8426386.6900000013</v>
      </c>
      <c r="LA24" s="176">
        <v>1929699.0000000002</v>
      </c>
      <c r="LB24" s="176">
        <v>4442796.59</v>
      </c>
      <c r="LC24" s="176">
        <v>36026047.990000002</v>
      </c>
      <c r="LD24" s="176">
        <v>4164415.56</v>
      </c>
      <c r="LE24" s="176">
        <v>41298607.450000003</v>
      </c>
      <c r="LF24" s="176">
        <v>15696551.810000001</v>
      </c>
      <c r="LG24" s="176">
        <v>13477959.59</v>
      </c>
      <c r="LH24" s="176">
        <v>15996885.49</v>
      </c>
      <c r="LI24" s="176">
        <v>3674470.01</v>
      </c>
      <c r="LJ24" s="176">
        <v>2209896.94</v>
      </c>
      <c r="LK24" s="176">
        <v>2267034</v>
      </c>
      <c r="LL24" s="176">
        <v>3521521.99</v>
      </c>
      <c r="LM24" s="176">
        <v>1184387.52</v>
      </c>
      <c r="LN24" s="176">
        <v>3404944.13</v>
      </c>
      <c r="LO24" s="176">
        <v>989713.21</v>
      </c>
      <c r="LP24" s="176">
        <v>17255042.580000002</v>
      </c>
      <c r="LQ24" s="176">
        <v>4999512.6900000004</v>
      </c>
      <c r="LR24" s="176">
        <v>2612838.6999999997</v>
      </c>
      <c r="LS24" s="176">
        <v>53097248.219999999</v>
      </c>
      <c r="LT24" s="176">
        <v>23022515.930000003</v>
      </c>
      <c r="LU24" s="176">
        <v>35943446.539999999</v>
      </c>
      <c r="LV24" s="176">
        <v>15065945.209999999</v>
      </c>
      <c r="LW24" s="176">
        <v>6101374.6100000003</v>
      </c>
      <c r="LX24" s="176">
        <v>5976979.4399999995</v>
      </c>
      <c r="LY24" s="176">
        <v>2992868.1799999997</v>
      </c>
      <c r="LZ24" s="176">
        <v>4004068.97</v>
      </c>
      <c r="MA24" s="176">
        <v>3325812.57</v>
      </c>
      <c r="MB24" s="176">
        <v>3780871.16</v>
      </c>
      <c r="MC24" s="176">
        <v>11923351.6</v>
      </c>
      <c r="MD24" s="176">
        <v>2650932.5699999998</v>
      </c>
      <c r="ME24" s="176">
        <v>44001302.149999999</v>
      </c>
      <c r="MF24" s="176">
        <v>3341044.67</v>
      </c>
      <c r="MG24" s="176">
        <v>1553281.2</v>
      </c>
      <c r="MH24" s="176">
        <v>2015226.56</v>
      </c>
      <c r="MI24" s="176">
        <v>1322498.8899999999</v>
      </c>
      <c r="MJ24" s="176">
        <v>3073876.79</v>
      </c>
      <c r="MK24" s="176">
        <v>2613013.8199999998</v>
      </c>
      <c r="ML24" s="176">
        <v>2306896.8000000003</v>
      </c>
      <c r="MM24" s="176">
        <v>3036588.5999999996</v>
      </c>
      <c r="MN24" s="176">
        <v>2572990.19</v>
      </c>
      <c r="MO24" s="176">
        <v>2656969.5900000003</v>
      </c>
      <c r="MP24" s="176">
        <v>2196936.2999999998</v>
      </c>
      <c r="MQ24" s="176">
        <v>30486925.43</v>
      </c>
      <c r="MR24" s="176">
        <v>2301250.89</v>
      </c>
      <c r="MS24" s="176">
        <v>2307853.3199999998</v>
      </c>
      <c r="MT24" s="176">
        <v>3680247.47</v>
      </c>
      <c r="MU24" s="176">
        <v>5126828.63</v>
      </c>
      <c r="MV24" s="176">
        <v>3109614.5200000005</v>
      </c>
      <c r="MW24" s="176">
        <v>9085098.6396999992</v>
      </c>
      <c r="MX24" s="176">
        <v>5477474.9900000002</v>
      </c>
      <c r="MY24" s="176">
        <v>3241618.1799999997</v>
      </c>
      <c r="MZ24" s="176">
        <v>764214.71000000008</v>
      </c>
      <c r="NA24" s="176">
        <v>723022.63</v>
      </c>
      <c r="NB24" s="176">
        <v>65996136.469999999</v>
      </c>
      <c r="NC24" s="176">
        <v>8636386.0899999999</v>
      </c>
      <c r="ND24" s="176">
        <v>2398525.0599999996</v>
      </c>
      <c r="NE24" s="176">
        <v>22636774.550000001</v>
      </c>
      <c r="NF24" s="176">
        <v>2410282.0099999998</v>
      </c>
      <c r="NG24" s="176">
        <v>6366598.9399999995</v>
      </c>
      <c r="NH24" s="176">
        <v>14278848.68</v>
      </c>
      <c r="NI24" s="176">
        <v>11249512.24</v>
      </c>
      <c r="NJ24" s="176">
        <v>1650757.33</v>
      </c>
      <c r="NK24" s="176">
        <v>4421089.3299999991</v>
      </c>
      <c r="NL24" s="176">
        <v>4211671.4800000004</v>
      </c>
      <c r="NM24" s="176">
        <v>2689330.6000000006</v>
      </c>
      <c r="NN24" s="176">
        <v>19281502.310000002</v>
      </c>
      <c r="NO24" s="176">
        <v>2221873.1800000002</v>
      </c>
      <c r="NP24" s="176">
        <v>2038862.8099999998</v>
      </c>
      <c r="NQ24" s="176">
        <v>2267048.8800000004</v>
      </c>
      <c r="NR24" s="176">
        <v>1790499.3200000003</v>
      </c>
      <c r="NS24" s="176">
        <v>731283.54</v>
      </c>
      <c r="NT24" s="176">
        <v>1212869.7999999998</v>
      </c>
      <c r="NU24" s="176">
        <v>33096822.750000004</v>
      </c>
      <c r="NV24" s="176">
        <v>14497698.08</v>
      </c>
      <c r="NW24" s="176">
        <v>2494979.0299999998</v>
      </c>
      <c r="NX24" s="176">
        <v>1800156.74</v>
      </c>
      <c r="NY24" s="176">
        <v>2568085.19</v>
      </c>
      <c r="NZ24" s="176">
        <v>4029049.54</v>
      </c>
      <c r="OA24" s="176">
        <v>1833631.3699999999</v>
      </c>
      <c r="OB24" s="176">
        <v>46505335.410000004</v>
      </c>
      <c r="OC24" s="176">
        <v>11576597.35</v>
      </c>
      <c r="OD24" s="176">
        <v>5556006.8099999996</v>
      </c>
      <c r="OE24" s="176">
        <v>11009606.560000001</v>
      </c>
      <c r="OF24" s="176">
        <v>2657297.7200000002</v>
      </c>
      <c r="OG24" s="176">
        <v>4386101.0100000007</v>
      </c>
      <c r="OH24" s="176">
        <v>4369886.830000001</v>
      </c>
      <c r="OI24" s="176">
        <v>2089893.2</v>
      </c>
      <c r="OJ24" s="176">
        <v>1751389.3399999999</v>
      </c>
      <c r="OK24" s="176">
        <v>35259207.269999996</v>
      </c>
      <c r="OL24" s="176">
        <v>10460789.049999999</v>
      </c>
      <c r="OM24" s="176">
        <v>13074259.529999999</v>
      </c>
      <c r="ON24" s="176">
        <v>4903887.04</v>
      </c>
      <c r="OO24" s="176">
        <v>3780105.18</v>
      </c>
      <c r="OP24" s="176">
        <v>1362191.71</v>
      </c>
      <c r="OQ24" s="176">
        <v>28415739.029999997</v>
      </c>
      <c r="OR24" s="176">
        <v>2357238.7000000002</v>
      </c>
      <c r="OS24" s="176">
        <v>2080536.94</v>
      </c>
      <c r="OT24" s="176">
        <v>5586042.2199999997</v>
      </c>
      <c r="OU24" s="176">
        <v>4564879.3600000003</v>
      </c>
      <c r="OV24" s="176">
        <v>9951775.3100000005</v>
      </c>
      <c r="OW24" s="176">
        <v>3489883.5100000002</v>
      </c>
      <c r="OX24" s="176">
        <v>1172811.4099999999</v>
      </c>
      <c r="OY24" s="176">
        <v>1010748.0599999999</v>
      </c>
      <c r="OZ24" s="176">
        <v>30515050.219999999</v>
      </c>
      <c r="PA24" s="176">
        <v>2019847.45</v>
      </c>
      <c r="PB24" s="176">
        <v>6208277.7399999993</v>
      </c>
      <c r="PC24" s="176">
        <v>1369827.75</v>
      </c>
      <c r="PD24" s="176">
        <v>4312830.88</v>
      </c>
      <c r="PE24" s="176">
        <v>6113386.0800000001</v>
      </c>
      <c r="PF24" s="176">
        <v>1931107.7000000002</v>
      </c>
      <c r="PG24" s="176">
        <v>2260555.5099999998</v>
      </c>
      <c r="PH24" s="176">
        <v>2327487.59</v>
      </c>
      <c r="PI24" s="176">
        <v>2646592.2799999998</v>
      </c>
      <c r="PJ24" s="176">
        <v>3955591.5200000005</v>
      </c>
      <c r="PK24" s="176">
        <v>2719906.2</v>
      </c>
      <c r="PL24" s="176">
        <v>1479039.43</v>
      </c>
      <c r="PM24" s="176">
        <v>7205218.790000001</v>
      </c>
      <c r="PN24" s="176">
        <v>1236448.8399999999</v>
      </c>
      <c r="PO24" s="176">
        <v>861058.84000000008</v>
      </c>
      <c r="PP24" s="176">
        <v>756528.3</v>
      </c>
      <c r="PQ24" s="176">
        <v>1285278.1399999999</v>
      </c>
      <c r="PR24" s="176">
        <v>56980535.270000003</v>
      </c>
      <c r="PS24" s="176">
        <v>2727542.53</v>
      </c>
      <c r="PT24" s="176">
        <v>2495732.9999999995</v>
      </c>
      <c r="PU24" s="176">
        <v>4217935.49</v>
      </c>
      <c r="PV24" s="176">
        <v>20364068.52</v>
      </c>
      <c r="PW24" s="176">
        <v>3741532.8200000003</v>
      </c>
      <c r="PX24" s="176">
        <v>6001290.7599999998</v>
      </c>
      <c r="PY24" s="176">
        <v>3054711.9799999995</v>
      </c>
      <c r="PZ24" s="176">
        <v>6769494.3000000007</v>
      </c>
      <c r="QA24" s="176">
        <v>1752108.42</v>
      </c>
      <c r="QB24" s="176">
        <v>6316601.3000000007</v>
      </c>
      <c r="QC24" s="176">
        <v>2390011.3200000003</v>
      </c>
      <c r="QD24" s="176">
        <v>3086840.4000000004</v>
      </c>
      <c r="QE24" s="176">
        <v>4740950.54</v>
      </c>
      <c r="QF24" s="176">
        <v>3908903.8000000003</v>
      </c>
      <c r="QG24" s="176">
        <v>5442924.5300000003</v>
      </c>
      <c r="QH24" s="176">
        <v>2956682.7500000005</v>
      </c>
      <c r="QI24" s="176">
        <v>2120339.5699999998</v>
      </c>
      <c r="QJ24" s="176">
        <v>1701377.65</v>
      </c>
      <c r="QK24" s="176">
        <v>6372483.5</v>
      </c>
      <c r="QL24" s="176">
        <v>7681675.9699999997</v>
      </c>
      <c r="QM24" s="176">
        <v>1896822.71</v>
      </c>
      <c r="QN24" s="176">
        <v>629640.89999999991</v>
      </c>
      <c r="QO24" s="176">
        <v>733184.24</v>
      </c>
      <c r="QP24" s="176">
        <v>592301.82000000007</v>
      </c>
      <c r="QQ24" s="176">
        <v>1013782.69</v>
      </c>
      <c r="QR24" s="176">
        <v>34117023.390000001</v>
      </c>
      <c r="QS24" s="176">
        <v>1636915.2300000002</v>
      </c>
      <c r="QT24" s="176">
        <v>6342727.0599999996</v>
      </c>
      <c r="QU24" s="176">
        <v>2463423.88</v>
      </c>
      <c r="QV24" s="176">
        <v>3098556.56</v>
      </c>
      <c r="QW24" s="176">
        <v>7772004.0399999991</v>
      </c>
      <c r="QX24" s="176">
        <v>2446447.6800000002</v>
      </c>
      <c r="QY24" s="176">
        <v>4278876.8099999996</v>
      </c>
      <c r="QZ24" s="176">
        <v>6230883.9699999997</v>
      </c>
      <c r="RA24" s="176">
        <v>1830106.0400000003</v>
      </c>
      <c r="RB24" s="176">
        <v>1711790.7000000002</v>
      </c>
      <c r="RC24" s="176">
        <v>860973.49</v>
      </c>
      <c r="RD24" s="176">
        <v>719664.74</v>
      </c>
      <c r="RE24" s="176">
        <v>50195133.490000002</v>
      </c>
      <c r="RF24" s="176">
        <v>4725140.8</v>
      </c>
      <c r="RG24" s="176">
        <v>2039860.1400000001</v>
      </c>
      <c r="RH24" s="176">
        <v>2509797.1999999997</v>
      </c>
      <c r="RI24" s="176">
        <v>2715482.4099999997</v>
      </c>
      <c r="RJ24" s="176">
        <v>3019214.48</v>
      </c>
      <c r="RK24" s="176">
        <v>7050206.5899999999</v>
      </c>
      <c r="RL24" s="176">
        <v>2277930.41</v>
      </c>
      <c r="RM24" s="176">
        <v>3026545.91</v>
      </c>
      <c r="RN24" s="176">
        <v>5372421.5299999993</v>
      </c>
      <c r="RO24" s="176">
        <v>5799807.9299999997</v>
      </c>
      <c r="RP24" s="176">
        <v>1682419.8900000001</v>
      </c>
      <c r="RQ24" s="176">
        <v>1537048.43</v>
      </c>
      <c r="RR24" s="176">
        <v>2550697.04</v>
      </c>
      <c r="RS24" s="176">
        <v>1129511.1499999999</v>
      </c>
      <c r="RT24" s="176">
        <v>1817491.35</v>
      </c>
      <c r="RU24" s="176">
        <v>2235323.6900000004</v>
      </c>
      <c r="RV24" s="176">
        <v>992743.33</v>
      </c>
      <c r="RW24" s="176">
        <v>856662.51</v>
      </c>
      <c r="RX24" s="176">
        <v>812618.47000000009</v>
      </c>
      <c r="RY24" s="176">
        <v>26824230.299999997</v>
      </c>
      <c r="RZ24" s="176">
        <v>1474279.36</v>
      </c>
      <c r="SA24" s="176">
        <v>3397647.85</v>
      </c>
      <c r="SB24" s="176">
        <v>2764013.71</v>
      </c>
      <c r="SC24" s="176">
        <v>946340.44000000006</v>
      </c>
      <c r="SD24" s="176">
        <v>968213.95000000007</v>
      </c>
      <c r="SE24" s="176">
        <v>1610173.15</v>
      </c>
      <c r="SF24" s="176">
        <v>5285939.3699999992</v>
      </c>
      <c r="SG24" s="176">
        <v>2006384.8</v>
      </c>
      <c r="SH24" s="176">
        <v>1224911.76</v>
      </c>
      <c r="SI24" s="176">
        <v>1484765.3399999999</v>
      </c>
      <c r="SJ24" s="176">
        <v>2583540.6</v>
      </c>
      <c r="SK24" s="176">
        <v>1666690.93</v>
      </c>
      <c r="SL24" s="176">
        <v>1311119.49</v>
      </c>
      <c r="SM24" s="176">
        <v>21892829.98</v>
      </c>
      <c r="SN24" s="176">
        <v>3069497.7600000007</v>
      </c>
      <c r="SO24" s="176">
        <v>2509401.3299999996</v>
      </c>
      <c r="SP24" s="176">
        <v>1541747.32</v>
      </c>
      <c r="SQ24" s="176">
        <v>1258574.74</v>
      </c>
      <c r="SR24" s="176">
        <v>2365073.39</v>
      </c>
      <c r="SS24" s="176">
        <v>1542231.85</v>
      </c>
      <c r="ST24" s="176">
        <v>4600806.21</v>
      </c>
      <c r="SU24" s="176">
        <v>2191370.25</v>
      </c>
      <c r="SV24" s="176">
        <v>1860788.0000000002</v>
      </c>
      <c r="SW24" s="176">
        <v>5206207.7700000005</v>
      </c>
      <c r="SX24" s="176">
        <v>569353.03</v>
      </c>
      <c r="SY24" s="176">
        <v>14538111.959999999</v>
      </c>
      <c r="SZ24" s="176">
        <v>3255179.91</v>
      </c>
      <c r="TA24" s="176">
        <v>3185954.61</v>
      </c>
      <c r="TB24" s="176">
        <v>4872556.29</v>
      </c>
      <c r="TC24" s="176">
        <v>2568354.7100000004</v>
      </c>
      <c r="TD24" s="176">
        <v>2863909.93</v>
      </c>
      <c r="TE24" s="176">
        <v>2175589.4000000004</v>
      </c>
      <c r="TF24" s="176">
        <v>990278.60000000009</v>
      </c>
      <c r="TG24" s="176">
        <v>47916629.419999994</v>
      </c>
      <c r="TH24" s="176">
        <v>2231842.79</v>
      </c>
      <c r="TI24" s="176">
        <v>2080886.0499999998</v>
      </c>
      <c r="TJ24" s="176">
        <v>5165555.78</v>
      </c>
      <c r="TK24" s="176">
        <v>4236584.13</v>
      </c>
      <c r="TL24" s="176">
        <v>2644855.66</v>
      </c>
      <c r="TM24" s="176">
        <v>949283.19</v>
      </c>
      <c r="TN24" s="176">
        <v>8910909.9800000023</v>
      </c>
      <c r="TO24" s="176">
        <v>2225217.5099999998</v>
      </c>
      <c r="TP24" s="176">
        <v>5406462.5099999998</v>
      </c>
      <c r="TQ24" s="176">
        <v>3695653.6599999997</v>
      </c>
      <c r="TR24" s="176">
        <v>1063447.92</v>
      </c>
      <c r="TS24" s="176">
        <v>1540007.92</v>
      </c>
      <c r="TT24" s="176">
        <v>2517759.6</v>
      </c>
      <c r="TU24" s="176">
        <v>2066507.58</v>
      </c>
      <c r="TV24" s="176">
        <v>1524969.4000000001</v>
      </c>
      <c r="TW24" s="176">
        <v>16673430.32</v>
      </c>
      <c r="TX24" s="176">
        <v>2359910.5</v>
      </c>
      <c r="TY24" s="176">
        <v>20025027.170000002</v>
      </c>
      <c r="TZ24" s="176">
        <v>4529022.2799999993</v>
      </c>
      <c r="UA24" s="176">
        <v>1867568.8800000001</v>
      </c>
      <c r="UB24" s="176">
        <v>2230462.9500000002</v>
      </c>
      <c r="UC24" s="176">
        <v>12443234.889999999</v>
      </c>
      <c r="UD24" s="176">
        <v>1260024</v>
      </c>
      <c r="UE24" s="176">
        <v>902863.89</v>
      </c>
      <c r="UF24" s="176">
        <v>1439786.78</v>
      </c>
      <c r="UG24" s="176">
        <v>1164094.9099999999</v>
      </c>
      <c r="UH24" s="176">
        <v>22459482.599999998</v>
      </c>
      <c r="UI24" s="176">
        <v>5724225.6100000003</v>
      </c>
      <c r="UJ24" s="176">
        <v>3353093.9099999997</v>
      </c>
      <c r="UK24" s="176">
        <v>4329693.3</v>
      </c>
      <c r="UL24" s="176">
        <v>2790924.68</v>
      </c>
      <c r="UM24" s="176">
        <v>2385940.3499999996</v>
      </c>
      <c r="UN24" s="176">
        <v>56283907.280000009</v>
      </c>
      <c r="UO24" s="176">
        <v>2834979.0199999996</v>
      </c>
      <c r="UP24" s="176">
        <v>2705000.51</v>
      </c>
      <c r="UQ24" s="176">
        <v>16019648.059999999</v>
      </c>
      <c r="UR24" s="176">
        <v>1011406.0499999999</v>
      </c>
      <c r="US24" s="176">
        <v>3204101.9899999998</v>
      </c>
      <c r="UT24" s="176">
        <v>7372621.79</v>
      </c>
      <c r="UU24" s="176">
        <v>1878719.95</v>
      </c>
      <c r="UV24" s="176">
        <v>2286292.6900000004</v>
      </c>
      <c r="UW24" s="176">
        <v>2208424.21</v>
      </c>
      <c r="UX24" s="176">
        <v>3512714.8299999996</v>
      </c>
      <c r="UY24" s="176">
        <v>5847663.629999999</v>
      </c>
      <c r="UZ24" s="176">
        <v>4295503.41</v>
      </c>
      <c r="VA24" s="176">
        <v>5922706.7999999989</v>
      </c>
      <c r="VB24" s="176">
        <v>1989351.4699999997</v>
      </c>
      <c r="VC24" s="176">
        <v>1994636.29</v>
      </c>
      <c r="VD24" s="176">
        <v>1486281.8299999998</v>
      </c>
      <c r="VE24" s="176">
        <v>1878954.48</v>
      </c>
      <c r="VF24" s="176">
        <v>7738149.6100000013</v>
      </c>
      <c r="VG24" s="176">
        <v>1028576.9199999999</v>
      </c>
      <c r="VH24" s="176">
        <v>1196146.73</v>
      </c>
      <c r="VI24" s="176">
        <v>1125104.4300000002</v>
      </c>
      <c r="VJ24" s="176">
        <v>37966100.990000002</v>
      </c>
      <c r="VK24" s="176">
        <v>2518596.6299999994</v>
      </c>
      <c r="VL24" s="176">
        <v>2696651</v>
      </c>
      <c r="VM24" s="176">
        <v>5430795.04</v>
      </c>
      <c r="VN24" s="176">
        <v>6665170.0599999996</v>
      </c>
      <c r="VO24" s="176">
        <v>5790041.4799999995</v>
      </c>
      <c r="VP24" s="176">
        <v>5204042.68</v>
      </c>
      <c r="VQ24" s="176">
        <v>3658835.5700000003</v>
      </c>
      <c r="VR24" s="176">
        <v>3148624.3600000003</v>
      </c>
      <c r="VS24" s="176">
        <v>12854573.060000001</v>
      </c>
      <c r="VT24" s="176">
        <v>2701523.93</v>
      </c>
      <c r="VU24" s="176">
        <v>4866737.2500000009</v>
      </c>
      <c r="VV24" s="176">
        <v>3291394.84</v>
      </c>
      <c r="VW24" s="176">
        <v>1963240.36</v>
      </c>
      <c r="VX24" s="176">
        <v>1990561.77</v>
      </c>
      <c r="VY24" s="176">
        <v>100593453.36</v>
      </c>
      <c r="VZ24" s="176">
        <v>5311586.03</v>
      </c>
      <c r="WA24" s="176">
        <v>4191950.13</v>
      </c>
      <c r="WB24" s="176">
        <v>3599843.23</v>
      </c>
      <c r="WC24" s="176">
        <v>2277992.35</v>
      </c>
      <c r="WD24" s="176">
        <v>4640382.4800000004</v>
      </c>
      <c r="WE24" s="176">
        <v>4976171.91</v>
      </c>
      <c r="WF24" s="176">
        <v>7025961.5100000007</v>
      </c>
      <c r="WG24" s="176">
        <v>3775410.93</v>
      </c>
      <c r="WH24" s="176">
        <v>5638877.5200000005</v>
      </c>
      <c r="WI24" s="176">
        <v>3280772.73</v>
      </c>
      <c r="WJ24" s="176">
        <v>10922034.129999999</v>
      </c>
      <c r="WK24" s="176">
        <v>4236256.5000000009</v>
      </c>
      <c r="WL24" s="176">
        <v>7728945.3000000007</v>
      </c>
      <c r="WM24" s="176">
        <v>10741790.15</v>
      </c>
      <c r="WN24" s="176">
        <v>3447128.2399999998</v>
      </c>
      <c r="WO24" s="176">
        <v>4935148.8999999994</v>
      </c>
      <c r="WP24" s="176">
        <v>5465177.6499999994</v>
      </c>
      <c r="WQ24" s="176">
        <v>2109851.66</v>
      </c>
      <c r="WR24" s="176">
        <v>6677633.2400000002</v>
      </c>
      <c r="WS24" s="176">
        <v>19247599.289999995</v>
      </c>
      <c r="WT24" s="176">
        <v>3220162.23</v>
      </c>
      <c r="WU24" s="176">
        <v>2220615.89</v>
      </c>
      <c r="WV24" s="176">
        <v>2187233.77</v>
      </c>
      <c r="WW24" s="176">
        <v>2036707.33</v>
      </c>
      <c r="WX24" s="176">
        <v>2316958.25</v>
      </c>
      <c r="WY24" s="176">
        <v>2194690.27</v>
      </c>
      <c r="WZ24" s="176">
        <v>2218688.7100000004</v>
      </c>
      <c r="XA24" s="176">
        <v>12406363.1</v>
      </c>
      <c r="XB24" s="176">
        <v>2300799.0700000003</v>
      </c>
      <c r="XC24" s="176">
        <v>933382.52</v>
      </c>
      <c r="XD24" s="176">
        <v>1178860.7400000002</v>
      </c>
      <c r="XE24" s="176">
        <v>1620332.23</v>
      </c>
      <c r="XF24" s="176">
        <v>51671703.649999999</v>
      </c>
      <c r="XG24" s="176">
        <v>4549101.4000000004</v>
      </c>
      <c r="XH24" s="176">
        <v>4577281.88</v>
      </c>
      <c r="XI24" s="176">
        <v>18197077.52</v>
      </c>
      <c r="XJ24" s="176">
        <v>4018834.1899999995</v>
      </c>
      <c r="XK24" s="176">
        <v>5525618.3399999999</v>
      </c>
      <c r="XL24" s="176">
        <v>5998702.6400000006</v>
      </c>
      <c r="XM24" s="176">
        <v>3979758.87</v>
      </c>
      <c r="XN24" s="176">
        <v>3343602.28</v>
      </c>
      <c r="XO24" s="176">
        <v>9710995.0800000001</v>
      </c>
      <c r="XP24" s="176">
        <v>4598375.03</v>
      </c>
      <c r="XQ24" s="176">
        <v>2564560.12</v>
      </c>
      <c r="XR24" s="176">
        <v>2407639.94</v>
      </c>
      <c r="XS24" s="176">
        <v>2668231.7699999996</v>
      </c>
      <c r="XT24" s="176">
        <v>1844287.2100000002</v>
      </c>
      <c r="XU24" s="176">
        <v>2272822.5099999998</v>
      </c>
      <c r="XV24" s="176">
        <v>1583939.2</v>
      </c>
      <c r="XW24" s="176">
        <v>2171450.34</v>
      </c>
      <c r="XX24" s="176">
        <v>2504534.12</v>
      </c>
      <c r="XY24" s="176">
        <v>1996013.19</v>
      </c>
      <c r="XZ24" s="176">
        <v>1652299.71</v>
      </c>
      <c r="YA24" s="176">
        <v>1522219.7799999998</v>
      </c>
      <c r="YB24" s="176">
        <v>1592756.72</v>
      </c>
      <c r="YC24" s="176">
        <v>51698986.480000004</v>
      </c>
      <c r="YD24" s="176">
        <v>3075649.4299999997</v>
      </c>
      <c r="YE24" s="176">
        <v>5881675.4000000004</v>
      </c>
      <c r="YF24" s="176">
        <v>2987961.96</v>
      </c>
      <c r="YG24" s="176">
        <v>11504454.520000001</v>
      </c>
      <c r="YH24" s="176">
        <v>2966313.39</v>
      </c>
      <c r="YI24" s="176">
        <v>5791061.4099999992</v>
      </c>
      <c r="YJ24" s="176">
        <v>2409120.7799999998</v>
      </c>
      <c r="YK24" s="176">
        <v>7981598.5199999996</v>
      </c>
      <c r="YL24" s="176">
        <v>9521909.2599999998</v>
      </c>
      <c r="YM24" s="176">
        <v>4280355.2</v>
      </c>
      <c r="YN24" s="176">
        <v>3147227.1799999997</v>
      </c>
      <c r="YO24" s="176">
        <v>2302374.5799999996</v>
      </c>
      <c r="YP24" s="176">
        <v>2019570.5</v>
      </c>
      <c r="YQ24" s="176">
        <v>1369834.8</v>
      </c>
      <c r="YR24" s="176">
        <v>2093680.54</v>
      </c>
      <c r="YS24" s="176">
        <v>1678052.02</v>
      </c>
      <c r="YT24" s="176">
        <v>21798979</v>
      </c>
      <c r="YU24" s="176">
        <v>1926555.56</v>
      </c>
      <c r="YV24" s="176">
        <v>1752638.11</v>
      </c>
      <c r="YW24" s="176">
        <v>1544777.45</v>
      </c>
      <c r="YX24" s="176">
        <v>2908172.9</v>
      </c>
      <c r="YY24" s="176">
        <v>1236145.3699999999</v>
      </c>
      <c r="YZ24" s="176">
        <v>1699792.31</v>
      </c>
      <c r="ZA24" s="176">
        <v>23755783.120000001</v>
      </c>
      <c r="ZB24" s="176">
        <v>1549986.62</v>
      </c>
      <c r="ZC24" s="176">
        <v>3075054.0999999996</v>
      </c>
      <c r="ZD24" s="176">
        <v>2763973.93</v>
      </c>
      <c r="ZE24" s="176">
        <v>1520034.1199999999</v>
      </c>
      <c r="ZF24" s="176">
        <v>2190122.7799999998</v>
      </c>
      <c r="ZG24" s="176">
        <v>1343625.26</v>
      </c>
      <c r="ZH24" s="176">
        <v>1608341.15</v>
      </c>
      <c r="ZI24" s="176">
        <v>6811232.9900000002</v>
      </c>
      <c r="ZJ24" s="176">
        <v>42694063.240000002</v>
      </c>
      <c r="ZK24" s="176">
        <v>1739667.9999999998</v>
      </c>
      <c r="ZL24" s="176">
        <v>3645593.88</v>
      </c>
      <c r="ZM24" s="176">
        <v>11842163.119999997</v>
      </c>
      <c r="ZN24" s="176">
        <v>7841588.9900000002</v>
      </c>
      <c r="ZO24" s="176">
        <v>1643727.94</v>
      </c>
      <c r="ZP24" s="176">
        <v>3988563.27</v>
      </c>
      <c r="ZQ24" s="176">
        <v>5059413.2729999991</v>
      </c>
      <c r="ZR24" s="176">
        <v>4786860.6999999993</v>
      </c>
      <c r="ZS24" s="176">
        <v>7357571.9900000002</v>
      </c>
      <c r="ZT24" s="176">
        <v>1288912.22</v>
      </c>
      <c r="ZU24" s="176">
        <v>2305902.7100000004</v>
      </c>
      <c r="ZV24" s="176">
        <v>1860631.65</v>
      </c>
      <c r="ZW24" s="176">
        <v>3051262.1100000003</v>
      </c>
      <c r="ZX24" s="176">
        <v>2000184.1099999999</v>
      </c>
      <c r="ZY24" s="176">
        <v>2149116.5699999998</v>
      </c>
      <c r="ZZ24" s="176">
        <v>2165452.6300000004</v>
      </c>
      <c r="AAA24" s="176">
        <v>1378317.7</v>
      </c>
      <c r="AAB24" s="176">
        <v>2245123.9500000002</v>
      </c>
      <c r="AAC24" s="176">
        <v>1630035.34</v>
      </c>
      <c r="AAD24" s="176">
        <v>1316221.6499999999</v>
      </c>
      <c r="AAE24" s="176">
        <v>1082625.57</v>
      </c>
      <c r="AAF24" s="176">
        <v>20452375.25</v>
      </c>
      <c r="AAG24" s="176">
        <v>2253176.09</v>
      </c>
      <c r="AAH24" s="176">
        <v>2146565.83</v>
      </c>
      <c r="AAI24" s="176">
        <v>1984106.4400000002</v>
      </c>
      <c r="AAJ24" s="176">
        <v>1670435.39</v>
      </c>
      <c r="AAK24" s="176">
        <v>2467901.21</v>
      </c>
      <c r="AAL24" s="176">
        <v>1621883.0999999999</v>
      </c>
      <c r="AAM24" s="176">
        <v>77710289.659999996</v>
      </c>
      <c r="AAN24" s="176">
        <v>2285759.92</v>
      </c>
      <c r="AAO24" s="176">
        <v>2021006.58</v>
      </c>
      <c r="AAP24" s="176">
        <v>4320003.2</v>
      </c>
      <c r="AAQ24" s="176">
        <v>5414408.2000000002</v>
      </c>
      <c r="AAR24" s="176">
        <v>2574053.9899999998</v>
      </c>
      <c r="AAS24" s="176">
        <v>3907805.3999999994</v>
      </c>
      <c r="AAT24" s="176">
        <v>4769146.3100000005</v>
      </c>
      <c r="AAU24" s="176">
        <v>7947784.0300000003</v>
      </c>
      <c r="AAV24" s="176">
        <v>2639151.04</v>
      </c>
      <c r="AAW24" s="176">
        <v>2848460.4800000004</v>
      </c>
      <c r="AAX24" s="176">
        <v>14587745.91</v>
      </c>
      <c r="AAY24" s="176">
        <v>7845479.5099999998</v>
      </c>
      <c r="AAZ24" s="176">
        <v>1497489.85</v>
      </c>
      <c r="ABA24" s="176">
        <v>2275970</v>
      </c>
      <c r="ABB24" s="176">
        <v>1878424.9</v>
      </c>
      <c r="ABC24" s="176">
        <v>1645170.79</v>
      </c>
      <c r="ABD24" s="176">
        <v>2646252.7700000005</v>
      </c>
      <c r="ABE24" s="176">
        <v>1654112.8699999999</v>
      </c>
      <c r="ABF24" s="176">
        <v>22185719.390000001</v>
      </c>
      <c r="ABG24" s="176">
        <v>13032381.439999999</v>
      </c>
      <c r="ABH24" s="176">
        <v>1648954.3</v>
      </c>
      <c r="ABI24" s="176">
        <v>1402418.6</v>
      </c>
      <c r="ABJ24" s="176">
        <v>1233545.3700000001</v>
      </c>
      <c r="ABK24" s="176">
        <v>1106282.46</v>
      </c>
      <c r="ABL24" s="176">
        <v>1095808.46</v>
      </c>
      <c r="ABM24" s="176">
        <v>23223522.949999999</v>
      </c>
      <c r="ABN24" s="176">
        <v>3096065.5</v>
      </c>
      <c r="ABO24" s="176">
        <v>1542904.42</v>
      </c>
      <c r="ABP24" s="176">
        <v>2808600.79</v>
      </c>
      <c r="ABQ24" s="176">
        <v>3579384.96</v>
      </c>
      <c r="ABR24" s="176">
        <v>1960235.57</v>
      </c>
      <c r="ABS24" s="176">
        <v>1590886.75</v>
      </c>
      <c r="ABT24" s="176">
        <v>2747513</v>
      </c>
      <c r="ABU24" s="176">
        <v>812134.87999999989</v>
      </c>
      <c r="ABV24" s="176">
        <v>27756738.940000005</v>
      </c>
      <c r="ABW24" s="176">
        <v>1515526.33</v>
      </c>
      <c r="ABX24" s="176">
        <v>3849540.81</v>
      </c>
      <c r="ABY24" s="176">
        <v>1657528.5099999998</v>
      </c>
      <c r="ABZ24" s="176">
        <v>1612317.89</v>
      </c>
      <c r="ACA24" s="176">
        <v>7688884.0499999989</v>
      </c>
      <c r="ACB24" s="176">
        <v>1575855.78</v>
      </c>
      <c r="ACC24" s="176">
        <v>2056523.9600000002</v>
      </c>
      <c r="ACD24" s="176">
        <v>1921165.45</v>
      </c>
      <c r="ACE24" s="176">
        <v>4038665.41</v>
      </c>
      <c r="ACF24" s="176">
        <v>1582775.2000000002</v>
      </c>
      <c r="ACG24" s="176">
        <v>46520254.370000005</v>
      </c>
      <c r="ACH24" s="176">
        <v>1939625.7</v>
      </c>
      <c r="ACI24" s="176">
        <v>2663502.2100000004</v>
      </c>
      <c r="ACJ24" s="176">
        <v>4220583.18</v>
      </c>
      <c r="ACK24" s="176">
        <v>1661388.55</v>
      </c>
      <c r="ACL24" s="176">
        <v>2650037.12</v>
      </c>
      <c r="ACM24" s="176">
        <v>3907384.88</v>
      </c>
      <c r="ACN24" s="176">
        <v>11538563.470000001</v>
      </c>
      <c r="ACO24" s="176">
        <v>19005850.780000001</v>
      </c>
      <c r="ACP24" s="176">
        <v>2133658.84</v>
      </c>
      <c r="ACQ24" s="176">
        <v>3561450.99</v>
      </c>
      <c r="ACR24" s="176">
        <v>4969548.5200000005</v>
      </c>
      <c r="ACS24" s="176">
        <v>2472079.4699999997</v>
      </c>
      <c r="ACT24" s="176">
        <v>12609327.559999999</v>
      </c>
      <c r="ACU24" s="176">
        <v>2918383.16</v>
      </c>
      <c r="ACV24" s="176">
        <v>2406592.13</v>
      </c>
      <c r="ACW24" s="176">
        <v>1777489.64</v>
      </c>
      <c r="ACX24" s="176">
        <v>1393171.74</v>
      </c>
      <c r="ACY24" s="176">
        <v>1776381.42</v>
      </c>
      <c r="ACZ24" s="176">
        <v>1573723.9999999998</v>
      </c>
      <c r="ADA24" s="176">
        <v>1062653.3599999999</v>
      </c>
      <c r="ADB24" s="176">
        <v>894233.42</v>
      </c>
      <c r="ADC24" s="176">
        <v>947772.59</v>
      </c>
      <c r="ADD24" s="176">
        <v>12649824.950000001</v>
      </c>
      <c r="ADE24" s="176">
        <v>10134221.890000001</v>
      </c>
      <c r="ADF24" s="176">
        <v>1210560.6399999999</v>
      </c>
      <c r="ADG24" s="176">
        <v>650730.34</v>
      </c>
      <c r="ADH24" s="176">
        <v>2243512.9099999997</v>
      </c>
      <c r="ADI24" s="176">
        <v>1195775.6999999997</v>
      </c>
      <c r="ADJ24" s="176">
        <v>1710419.2</v>
      </c>
      <c r="ADK24" s="176">
        <v>1896893.25</v>
      </c>
      <c r="ADL24" s="176">
        <v>1306967.1800000002</v>
      </c>
      <c r="ADM24" s="176">
        <v>47673445.920000002</v>
      </c>
      <c r="ADN24" s="176">
        <v>9048043.8099999987</v>
      </c>
      <c r="ADO24" s="176">
        <v>5929975.9199999999</v>
      </c>
      <c r="ADP24" s="176">
        <v>19580746.66</v>
      </c>
      <c r="ADQ24" s="176">
        <v>1075271.95</v>
      </c>
      <c r="ADR24" s="176">
        <v>1577964.9500000002</v>
      </c>
      <c r="ADS24" s="176">
        <v>2801481.8899999997</v>
      </c>
      <c r="ADT24" s="176">
        <v>1403543.31</v>
      </c>
      <c r="ADU24" s="176">
        <v>46640379.600000001</v>
      </c>
      <c r="ADV24" s="176">
        <v>11887101.49</v>
      </c>
      <c r="ADW24" s="176">
        <v>8238266.6800000006</v>
      </c>
      <c r="ADX24" s="176">
        <v>2332534.12</v>
      </c>
      <c r="ADY24" s="176">
        <v>2340046.23</v>
      </c>
      <c r="ADZ24" s="176">
        <v>3689375.6700000004</v>
      </c>
      <c r="AEA24" s="176">
        <v>3107055.42</v>
      </c>
      <c r="AEB24" s="176">
        <v>2889959.91</v>
      </c>
      <c r="AEC24" s="176">
        <v>2251469.67</v>
      </c>
      <c r="AED24" s="176">
        <v>2141696.4899999998</v>
      </c>
      <c r="AEE24" s="176">
        <v>3130814.6599999997</v>
      </c>
      <c r="AEF24" s="176">
        <v>4569558.26</v>
      </c>
      <c r="AEG24" s="176">
        <v>1837083.29</v>
      </c>
      <c r="AEH24" s="176">
        <v>2853774.3</v>
      </c>
      <c r="AEI24" s="176">
        <v>3361585.21</v>
      </c>
      <c r="AEJ24" s="176">
        <v>3334962.7899999996</v>
      </c>
      <c r="AEK24" s="176">
        <v>2200788.9500000002</v>
      </c>
      <c r="AEL24" s="176">
        <v>5122203.040000001</v>
      </c>
      <c r="AEM24" s="176">
        <v>1645278.3800000001</v>
      </c>
      <c r="AEN24" s="176">
        <v>3524910.17</v>
      </c>
      <c r="AEO24" s="176">
        <v>27116498.489999998</v>
      </c>
      <c r="AEP24" s="176">
        <v>3520020.9299999997</v>
      </c>
      <c r="AEQ24" s="176">
        <v>4045289.12</v>
      </c>
      <c r="AER24" s="176">
        <v>2102556</v>
      </c>
      <c r="AES24" s="176">
        <v>2201499.7400000002</v>
      </c>
      <c r="AET24" s="176">
        <v>6511993.1599999992</v>
      </c>
      <c r="AEU24" s="176">
        <v>1359321.9700000002</v>
      </c>
      <c r="AEV24" s="176">
        <v>2814395.5</v>
      </c>
      <c r="AEW24" s="176">
        <v>1987828.93</v>
      </c>
      <c r="AEX24" s="176">
        <v>1260413.73</v>
      </c>
      <c r="AEY24" s="176">
        <v>19371371.570000004</v>
      </c>
      <c r="AEZ24" s="176">
        <v>16335993.200000001</v>
      </c>
      <c r="AFA24" s="176">
        <v>3013107.59</v>
      </c>
      <c r="AFB24" s="176">
        <v>2705412.14</v>
      </c>
      <c r="AFC24" s="176">
        <v>5140594.8099999996</v>
      </c>
      <c r="AFD24" s="176">
        <v>4346908.78</v>
      </c>
      <c r="AFE24" s="176">
        <v>2630077.7199999997</v>
      </c>
      <c r="AFF24" s="176">
        <v>2547194.61</v>
      </c>
      <c r="AFG24" s="176">
        <v>1866037.0799999998</v>
      </c>
      <c r="AFH24" s="176">
        <v>2394432.4000000004</v>
      </c>
      <c r="AFI24" s="176">
        <v>2733728.67</v>
      </c>
      <c r="AFJ24" s="176">
        <v>1983624.08</v>
      </c>
      <c r="AFK24" s="176">
        <v>2528126.46</v>
      </c>
      <c r="AFL24" s="176">
        <v>20075673.52</v>
      </c>
      <c r="AFM24" s="176">
        <v>4109604.1399999997</v>
      </c>
      <c r="AFN24" s="176">
        <v>2635557.69</v>
      </c>
      <c r="AFO24" s="176">
        <v>1777577.32</v>
      </c>
      <c r="AFP24" s="176">
        <v>2825518.0999999996</v>
      </c>
      <c r="AFQ24" s="176">
        <v>2064925.68</v>
      </c>
      <c r="AFR24" s="176">
        <v>1658684.68</v>
      </c>
      <c r="AFS24" s="176">
        <v>3344012.45</v>
      </c>
      <c r="AFT24" s="176">
        <v>3789040.18</v>
      </c>
      <c r="AFU24" s="176">
        <v>1665640.2500000002</v>
      </c>
      <c r="AFV24" s="176">
        <v>4055979.8899999997</v>
      </c>
      <c r="AFW24" s="176">
        <v>1875322.77</v>
      </c>
      <c r="AFX24" s="176">
        <v>37331535.940000005</v>
      </c>
      <c r="AFY24" s="176">
        <v>1373212.98</v>
      </c>
      <c r="AFZ24" s="176">
        <v>2249428.85</v>
      </c>
      <c r="AGA24" s="176">
        <v>1971330.5299999998</v>
      </c>
      <c r="AGB24" s="176">
        <v>4201969.49</v>
      </c>
      <c r="AGC24" s="176">
        <v>2398340.16</v>
      </c>
      <c r="AGD24" s="176">
        <v>1488286.7899999998</v>
      </c>
      <c r="AGE24" s="176">
        <v>1906102.82</v>
      </c>
      <c r="AGF24" s="176">
        <v>1664708.2999999998</v>
      </c>
      <c r="AGG24" s="176">
        <v>2324682.5100000007</v>
      </c>
      <c r="AGH24" s="176">
        <v>1753489.6800000002</v>
      </c>
      <c r="AGI24" s="176">
        <v>24976599.82</v>
      </c>
      <c r="AGJ24" s="176">
        <v>6104846.8799999999</v>
      </c>
      <c r="AGK24" s="176">
        <v>2705523.96</v>
      </c>
      <c r="AGL24" s="176">
        <v>1795192.1700000002</v>
      </c>
      <c r="AGM24" s="176">
        <v>4557878.04</v>
      </c>
      <c r="AGN24" s="176">
        <v>3845666.59</v>
      </c>
      <c r="AGO24" s="176">
        <v>1639931.64</v>
      </c>
      <c r="AGP24" s="176">
        <v>1781833.8099999998</v>
      </c>
      <c r="AGQ24" s="176">
        <v>49748063.68</v>
      </c>
      <c r="AGR24" s="176">
        <v>36682991.140000001</v>
      </c>
      <c r="AGS24" s="176">
        <v>1941256.4200000002</v>
      </c>
      <c r="AGT24" s="176">
        <v>2882167.3400000003</v>
      </c>
      <c r="AGU24" s="176">
        <v>7406109.8899999997</v>
      </c>
      <c r="AGV24" s="176">
        <v>3842668.73</v>
      </c>
      <c r="AGW24" s="176">
        <v>3912611.38</v>
      </c>
      <c r="AGX24" s="176">
        <v>3303279.0799999996</v>
      </c>
      <c r="AGY24" s="176">
        <v>1392014.66</v>
      </c>
      <c r="AGZ24" s="176">
        <v>3125286.6</v>
      </c>
      <c r="AHA24" s="176">
        <v>3441488.97</v>
      </c>
      <c r="AHB24" s="176">
        <v>1669133.33</v>
      </c>
      <c r="AHC24" s="176">
        <v>1856869.73</v>
      </c>
      <c r="AHD24" s="176">
        <v>2436950.4099999997</v>
      </c>
      <c r="AHE24" s="176">
        <v>1993828.6700000002</v>
      </c>
      <c r="AHF24" s="176">
        <v>2320742.14</v>
      </c>
      <c r="AHG24" s="176">
        <v>1807066.66</v>
      </c>
      <c r="AHH24" s="176">
        <v>16814807.669999998</v>
      </c>
      <c r="AHI24" s="176">
        <v>1612670.6099999999</v>
      </c>
      <c r="AHJ24" s="176">
        <v>2069990.75</v>
      </c>
      <c r="AHK24" s="176">
        <v>1855571.7999999998</v>
      </c>
      <c r="AHL24" s="176">
        <v>4740359.18</v>
      </c>
      <c r="AHM24" s="176">
        <v>1841596.3499999999</v>
      </c>
      <c r="AHN24" s="176">
        <v>1144914.3099999998</v>
      </c>
      <c r="AHO24" s="176">
        <v>5641684111.222702</v>
      </c>
    </row>
    <row r="25" spans="1:899" x14ac:dyDescent="0.2">
      <c r="A25" s="174" t="s">
        <v>37</v>
      </c>
      <c r="B25" s="175" t="s">
        <v>38</v>
      </c>
      <c r="C25" s="176">
        <v>51364619.929999992</v>
      </c>
      <c r="D25" s="176">
        <v>12361268.100000001</v>
      </c>
      <c r="E25" s="176">
        <v>3656064.83</v>
      </c>
      <c r="F25" s="176">
        <v>4754221.3</v>
      </c>
      <c r="G25" s="176">
        <v>3632364.7099999995</v>
      </c>
      <c r="H25" s="176">
        <v>2727343.88</v>
      </c>
      <c r="I25" s="176">
        <v>1811845.77</v>
      </c>
      <c r="J25" s="176">
        <v>11097524.710000001</v>
      </c>
      <c r="K25" s="176">
        <v>7196443.7300000004</v>
      </c>
      <c r="L25" s="176">
        <v>1659034.5899999999</v>
      </c>
      <c r="M25" s="176">
        <v>9226824.879999999</v>
      </c>
      <c r="N25" s="176">
        <v>1398693.47</v>
      </c>
      <c r="O25" s="176">
        <v>11522592.120000001</v>
      </c>
      <c r="P25" s="176">
        <v>3037117.17</v>
      </c>
      <c r="Q25" s="176">
        <v>3315495.01</v>
      </c>
      <c r="R25" s="176">
        <v>2029195.46</v>
      </c>
      <c r="S25" s="176">
        <v>9137345.0099999998</v>
      </c>
      <c r="T25" s="176">
        <v>2609137.0299999998</v>
      </c>
      <c r="U25" s="176">
        <v>2952448.3599999994</v>
      </c>
      <c r="V25" s="176">
        <v>2528148.58</v>
      </c>
      <c r="W25" s="176">
        <v>2508356.88</v>
      </c>
      <c r="X25" s="176">
        <v>2303488.44</v>
      </c>
      <c r="Y25" s="176">
        <v>1126212.5099999998</v>
      </c>
      <c r="Z25" s="176">
        <v>1607987.47</v>
      </c>
      <c r="AA25" s="176">
        <v>69721582.460000008</v>
      </c>
      <c r="AB25" s="176">
        <v>5636808.9100000001</v>
      </c>
      <c r="AC25" s="176">
        <v>10354461.51</v>
      </c>
      <c r="AD25" s="176">
        <v>2772233.52</v>
      </c>
      <c r="AE25" s="176">
        <v>15129596.549999999</v>
      </c>
      <c r="AF25" s="176">
        <v>3779895.45</v>
      </c>
      <c r="AG25" s="176">
        <v>9287658.4399999995</v>
      </c>
      <c r="AH25" s="176">
        <v>6849894.0899999989</v>
      </c>
      <c r="AI25" s="176">
        <v>7980692.5899999999</v>
      </c>
      <c r="AJ25" s="176">
        <v>4332704.13</v>
      </c>
      <c r="AK25" s="176">
        <v>3343066.9000000004</v>
      </c>
      <c r="AL25" s="176">
        <v>1892794.75</v>
      </c>
      <c r="AM25" s="176">
        <v>4653225.2100000009</v>
      </c>
      <c r="AN25" s="176">
        <v>2635363.8199999998</v>
      </c>
      <c r="AO25" s="176">
        <v>2274157.1</v>
      </c>
      <c r="AP25" s="176">
        <v>6622414.0999999996</v>
      </c>
      <c r="AQ25" s="176">
        <v>9767911.3499999996</v>
      </c>
      <c r="AR25" s="176">
        <v>1086321.76</v>
      </c>
      <c r="AS25" s="176">
        <v>32270405.320000004</v>
      </c>
      <c r="AT25" s="176">
        <v>4197474.09</v>
      </c>
      <c r="AU25" s="176">
        <v>3515949.59</v>
      </c>
      <c r="AV25" s="176">
        <v>1934978.02</v>
      </c>
      <c r="AW25" s="176">
        <v>3263085.2</v>
      </c>
      <c r="AX25" s="176">
        <v>2483625.12</v>
      </c>
      <c r="AY25" s="176">
        <v>2062988.16</v>
      </c>
      <c r="AZ25" s="176">
        <v>2398648.1</v>
      </c>
      <c r="BA25" s="176">
        <v>11505373.07</v>
      </c>
      <c r="BB25" s="176">
        <v>2474833.8000000003</v>
      </c>
      <c r="BC25" s="176">
        <v>5212382.33</v>
      </c>
      <c r="BD25" s="176">
        <v>9535954.7599999998</v>
      </c>
      <c r="BE25" s="176">
        <v>2126978.2700000005</v>
      </c>
      <c r="BF25" s="176">
        <v>2706766.68</v>
      </c>
      <c r="BG25" s="176">
        <v>2342417.37</v>
      </c>
      <c r="BH25" s="176">
        <v>38243991.269999996</v>
      </c>
      <c r="BI25" s="176">
        <v>1511767.19</v>
      </c>
      <c r="BJ25" s="176">
        <v>1762931.79</v>
      </c>
      <c r="BK25" s="176">
        <v>2455738.48</v>
      </c>
      <c r="BL25" s="176">
        <v>4125587.84</v>
      </c>
      <c r="BM25" s="176">
        <v>4556389.03</v>
      </c>
      <c r="BN25" s="176">
        <v>1969350.05</v>
      </c>
      <c r="BO25" s="176">
        <v>3054037.56</v>
      </c>
      <c r="BP25" s="176">
        <v>1311308.32</v>
      </c>
      <c r="BQ25" s="176">
        <v>1776239.8599999999</v>
      </c>
      <c r="BR25" s="176">
        <v>1841383.6099999999</v>
      </c>
      <c r="BS25" s="176">
        <v>1592555.24</v>
      </c>
      <c r="BT25" s="176">
        <v>8133529.54</v>
      </c>
      <c r="BU25" s="176">
        <v>1614756.91</v>
      </c>
      <c r="BV25" s="176">
        <v>775060.45</v>
      </c>
      <c r="BW25" s="176">
        <v>13516536.490000002</v>
      </c>
      <c r="BX25" s="176">
        <v>16527631.960000001</v>
      </c>
      <c r="BY25" s="176">
        <v>3546263.8299999996</v>
      </c>
      <c r="BZ25" s="176">
        <v>1650787.35</v>
      </c>
      <c r="CA25" s="176">
        <v>3329568.38</v>
      </c>
      <c r="CB25" s="176">
        <v>4135234.1599999997</v>
      </c>
      <c r="CC25" s="176">
        <v>2183221.73</v>
      </c>
      <c r="CD25" s="176">
        <v>202191</v>
      </c>
      <c r="CE25" s="176">
        <v>126935.08</v>
      </c>
      <c r="CF25" s="176">
        <v>61784071.140000008</v>
      </c>
      <c r="CG25" s="176">
        <v>3428450.3</v>
      </c>
      <c r="CH25" s="176">
        <v>8542009.6500000004</v>
      </c>
      <c r="CI25" s="176">
        <v>3594805.3</v>
      </c>
      <c r="CJ25" s="176">
        <v>4307442.05</v>
      </c>
      <c r="CK25" s="176">
        <v>2231441.59</v>
      </c>
      <c r="CL25" s="176">
        <v>3581194.42</v>
      </c>
      <c r="CM25" s="176">
        <v>4739539.01</v>
      </c>
      <c r="CN25" s="176">
        <v>1616524.6300000001</v>
      </c>
      <c r="CO25" s="176">
        <v>3097846.98</v>
      </c>
      <c r="CP25" s="176">
        <v>2826297.02</v>
      </c>
      <c r="CQ25" s="176">
        <v>2389224.8099999996</v>
      </c>
      <c r="CR25" s="176">
        <v>2404905.7199999997</v>
      </c>
      <c r="CS25" s="176">
        <v>37424154.829999998</v>
      </c>
      <c r="CT25" s="176">
        <v>1559676.13</v>
      </c>
      <c r="CU25" s="176">
        <v>1831383.35</v>
      </c>
      <c r="CV25" s="176">
        <v>4019430.69</v>
      </c>
      <c r="CW25" s="176">
        <v>1873556.4100000001</v>
      </c>
      <c r="CX25" s="176">
        <v>1958650.8799999999</v>
      </c>
      <c r="CY25" s="176">
        <v>1876111.5</v>
      </c>
      <c r="CZ25" s="176">
        <v>1070868.93</v>
      </c>
      <c r="DA25" s="176">
        <v>48260525.099999994</v>
      </c>
      <c r="DB25" s="176">
        <v>3614564.5100000002</v>
      </c>
      <c r="DC25" s="176">
        <v>12809073.869999999</v>
      </c>
      <c r="DD25" s="176">
        <v>15113152.66</v>
      </c>
      <c r="DE25" s="176">
        <v>4260328.8100000005</v>
      </c>
      <c r="DF25" s="176">
        <v>8443919.0899999999</v>
      </c>
      <c r="DG25" s="176">
        <v>5167793.33</v>
      </c>
      <c r="DH25" s="176">
        <v>1776232.76</v>
      </c>
      <c r="DI25" s="176">
        <v>3245910.8699999996</v>
      </c>
      <c r="DJ25" s="176">
        <v>2937221.07</v>
      </c>
      <c r="DK25" s="176">
        <v>6659502.96</v>
      </c>
      <c r="DL25" s="176">
        <v>19858962.710000001</v>
      </c>
      <c r="DM25" s="176">
        <v>28746805.02</v>
      </c>
      <c r="DN25" s="176">
        <v>1906665.83</v>
      </c>
      <c r="DO25" s="176">
        <v>2675047.31</v>
      </c>
      <c r="DP25" s="176">
        <v>12442896.529999999</v>
      </c>
      <c r="DQ25" s="176">
        <v>7464540.7400000002</v>
      </c>
      <c r="DR25" s="176">
        <v>5503557.6600000001</v>
      </c>
      <c r="DS25" s="176">
        <v>19979666.91</v>
      </c>
      <c r="DT25" s="176">
        <v>2773915.98</v>
      </c>
      <c r="DU25" s="176">
        <v>71943697.769999996</v>
      </c>
      <c r="DV25" s="176">
        <v>6248392.3700000001</v>
      </c>
      <c r="DW25" s="176">
        <v>5060715.3800000008</v>
      </c>
      <c r="DX25" s="176">
        <v>3004458.9799999995</v>
      </c>
      <c r="DY25" s="176">
        <v>4118624.59</v>
      </c>
      <c r="DZ25" s="176">
        <v>3876641.1599999997</v>
      </c>
      <c r="EA25" s="176">
        <v>5185349.32</v>
      </c>
      <c r="EB25" s="176">
        <v>2916117.8499999996</v>
      </c>
      <c r="EC25" s="176">
        <v>9850017.8800000008</v>
      </c>
      <c r="ED25" s="176">
        <v>15797285.140000001</v>
      </c>
      <c r="EE25" s="176">
        <v>14292187.18</v>
      </c>
      <c r="EF25" s="176">
        <v>2542914.33</v>
      </c>
      <c r="EG25" s="176">
        <v>2638401.39</v>
      </c>
      <c r="EH25" s="176">
        <v>2947074.09</v>
      </c>
      <c r="EI25" s="176">
        <v>4989048.96</v>
      </c>
      <c r="EJ25" s="176">
        <v>7460128.1100000003</v>
      </c>
      <c r="EK25" s="176">
        <v>1541426.28</v>
      </c>
      <c r="EL25" s="176">
        <v>2545455.2999999998</v>
      </c>
      <c r="EM25" s="176">
        <v>51045032.149999999</v>
      </c>
      <c r="EN25" s="176">
        <v>2289672.38</v>
      </c>
      <c r="EO25" s="176">
        <v>2954225.92</v>
      </c>
      <c r="EP25" s="176">
        <v>3130699.79</v>
      </c>
      <c r="EQ25" s="176">
        <v>2300769.4299999997</v>
      </c>
      <c r="ER25" s="176">
        <v>1606826.3800000001</v>
      </c>
      <c r="ES25" s="176">
        <v>4658058.38</v>
      </c>
      <c r="ET25" s="176">
        <v>2363134.77</v>
      </c>
      <c r="EU25" s="176">
        <v>1807706.74</v>
      </c>
      <c r="EV25" s="176">
        <v>27986253.77</v>
      </c>
      <c r="EW25" s="176">
        <v>1348294.78</v>
      </c>
      <c r="EX25" s="176">
        <v>3423938.88</v>
      </c>
      <c r="EY25" s="176">
        <v>9359072.3200000003</v>
      </c>
      <c r="EZ25" s="176">
        <v>9397161.4799999986</v>
      </c>
      <c r="FA25" s="176">
        <v>6209924.3600000003</v>
      </c>
      <c r="FB25" s="176">
        <v>4573020.8900000006</v>
      </c>
      <c r="FC25" s="176">
        <v>3921008.9299999997</v>
      </c>
      <c r="FD25" s="176">
        <v>3269281.42</v>
      </c>
      <c r="FE25" s="176">
        <v>3272983.2600000002</v>
      </c>
      <c r="FF25" s="176">
        <v>3313667.4</v>
      </c>
      <c r="FG25" s="176">
        <v>1831814.77</v>
      </c>
      <c r="FH25" s="176">
        <v>16679420.050000001</v>
      </c>
      <c r="FI25" s="176">
        <v>2117524.2400000002</v>
      </c>
      <c r="FJ25" s="176">
        <v>1411635.15</v>
      </c>
      <c r="FK25" s="176">
        <v>1670670.95</v>
      </c>
      <c r="FL25" s="176">
        <v>3134253.53</v>
      </c>
      <c r="FM25" s="176">
        <v>2640035.21</v>
      </c>
      <c r="FN25" s="176">
        <v>1017602.0999999999</v>
      </c>
      <c r="FO25" s="176">
        <v>616073.82000000007</v>
      </c>
      <c r="FP25" s="176">
        <v>55981382.480000004</v>
      </c>
      <c r="FQ25" s="176">
        <v>2098112.9300000002</v>
      </c>
      <c r="FR25" s="176">
        <v>4051583.3</v>
      </c>
      <c r="FS25" s="176">
        <v>3635503.5300000003</v>
      </c>
      <c r="FT25" s="176">
        <v>3372783.3200000003</v>
      </c>
      <c r="FU25" s="176">
        <v>2165927.59</v>
      </c>
      <c r="FV25" s="176">
        <v>11052336.75</v>
      </c>
      <c r="FW25" s="176">
        <v>4534904.74</v>
      </c>
      <c r="FX25" s="176">
        <v>3988715.69</v>
      </c>
      <c r="FY25" s="176">
        <v>2723521.8200000003</v>
      </c>
      <c r="FZ25" s="176">
        <v>7513830.25</v>
      </c>
      <c r="GA25" s="176">
        <v>3704152.2199999997</v>
      </c>
      <c r="GB25" s="176">
        <v>3130622.65</v>
      </c>
      <c r="GC25" s="176">
        <v>1503144.1099999999</v>
      </c>
      <c r="GD25" s="176">
        <v>23059407.719999999</v>
      </c>
      <c r="GE25" s="176">
        <v>1372361.41</v>
      </c>
      <c r="GF25" s="176">
        <v>1955011.02</v>
      </c>
      <c r="GG25" s="176">
        <v>4605949.76</v>
      </c>
      <c r="GH25" s="176">
        <v>2289913.6799999997</v>
      </c>
      <c r="GI25" s="176">
        <v>2475082.79</v>
      </c>
      <c r="GJ25" s="176">
        <v>1665522.18</v>
      </c>
      <c r="GK25" s="176">
        <v>7090452.3599999994</v>
      </c>
      <c r="GL25" s="176">
        <v>1446031</v>
      </c>
      <c r="GM25" s="176">
        <v>622285.80000000005</v>
      </c>
      <c r="GN25" s="176">
        <v>823581.1</v>
      </c>
      <c r="GO25" s="176">
        <v>854037.6100000001</v>
      </c>
      <c r="GP25" s="176">
        <v>16199146.800000001</v>
      </c>
      <c r="GQ25" s="176">
        <v>5722289.2700000005</v>
      </c>
      <c r="GR25" s="176">
        <v>2775314.23</v>
      </c>
      <c r="GS25" s="176">
        <v>10035992.560000001</v>
      </c>
      <c r="GT25" s="176">
        <v>604253.74</v>
      </c>
      <c r="GU25" s="176">
        <v>3321510.8899999997</v>
      </c>
      <c r="GV25" s="176">
        <v>4938285.54</v>
      </c>
      <c r="GW25" s="176">
        <v>2186645.7000000002</v>
      </c>
      <c r="GX25" s="176">
        <v>19682393.289999999</v>
      </c>
      <c r="GY25" s="176">
        <v>1415921.1099999999</v>
      </c>
      <c r="GZ25" s="176">
        <v>4456211.55</v>
      </c>
      <c r="HA25" s="176">
        <v>1930450.4499999997</v>
      </c>
      <c r="HB25" s="176">
        <v>57356885.199999996</v>
      </c>
      <c r="HC25" s="176">
        <v>2002478.89</v>
      </c>
      <c r="HD25" s="176">
        <v>5669763.830000001</v>
      </c>
      <c r="HE25" s="176">
        <v>3401699.87</v>
      </c>
      <c r="HF25" s="176">
        <v>2360431.2399999998</v>
      </c>
      <c r="HG25" s="176">
        <v>4306895.2</v>
      </c>
      <c r="HH25" s="176">
        <v>902898.55</v>
      </c>
      <c r="HI25" s="176">
        <v>34016148.740000002</v>
      </c>
      <c r="HJ25" s="176">
        <v>5493350.5499999998</v>
      </c>
      <c r="HK25" s="176">
        <v>6095472.669999999</v>
      </c>
      <c r="HL25" s="176">
        <v>3952651.94</v>
      </c>
      <c r="HM25" s="176">
        <v>2989565.5100000002</v>
      </c>
      <c r="HN25" s="176">
        <v>2530807.02</v>
      </c>
      <c r="HO25" s="176">
        <v>5388992.2700000005</v>
      </c>
      <c r="HP25" s="176">
        <v>1864699.5499999998</v>
      </c>
      <c r="HQ25" s="176">
        <v>41619101.170000002</v>
      </c>
      <c r="HR25" s="176">
        <v>10452341.039999999</v>
      </c>
      <c r="HS25" s="176">
        <v>2670579.04</v>
      </c>
      <c r="HT25" s="176">
        <v>1988443.37</v>
      </c>
      <c r="HU25" s="176">
        <v>2383583.71</v>
      </c>
      <c r="HV25" s="176">
        <v>1356733.56</v>
      </c>
      <c r="HW25" s="176">
        <v>5602983.0299999993</v>
      </c>
      <c r="HX25" s="176">
        <v>3099969.59</v>
      </c>
      <c r="HY25" s="176">
        <v>2195998.3000000003</v>
      </c>
      <c r="HZ25" s="176">
        <v>2560240.7000000002</v>
      </c>
      <c r="IA25" s="176">
        <v>3335089.47</v>
      </c>
      <c r="IB25" s="176">
        <v>4758028.3899999997</v>
      </c>
      <c r="IC25" s="176">
        <v>1138071.46</v>
      </c>
      <c r="ID25" s="176">
        <v>3431604.2500000005</v>
      </c>
      <c r="IE25" s="176">
        <v>2549360.04</v>
      </c>
      <c r="IF25" s="176">
        <v>1457777.08</v>
      </c>
      <c r="IG25" s="176">
        <v>37426804.32</v>
      </c>
      <c r="IH25" s="176">
        <v>13303409.860000001</v>
      </c>
      <c r="II25" s="176">
        <v>3721533.9800000004</v>
      </c>
      <c r="IJ25" s="176">
        <v>7520101.8600000003</v>
      </c>
      <c r="IK25" s="176">
        <v>8048618.4799999995</v>
      </c>
      <c r="IL25" s="176">
        <v>3055344.7</v>
      </c>
      <c r="IM25" s="176">
        <v>2911840.13</v>
      </c>
      <c r="IN25" s="176">
        <v>2140762.33</v>
      </c>
      <c r="IO25" s="176">
        <v>1789872.76</v>
      </c>
      <c r="IP25" s="176">
        <v>2760488.09</v>
      </c>
      <c r="IQ25" s="176">
        <v>2839369.03</v>
      </c>
      <c r="IR25" s="176">
        <v>39114476.969999999</v>
      </c>
      <c r="IS25" s="176">
        <v>22547005.240000002</v>
      </c>
      <c r="IT25" s="176">
        <v>6759325.4100000001</v>
      </c>
      <c r="IU25" s="176">
        <v>3663055.69</v>
      </c>
      <c r="IV25" s="176">
        <v>1509496.6</v>
      </c>
      <c r="IW25" s="176">
        <v>1891355.97</v>
      </c>
      <c r="IX25" s="176">
        <v>2519334.88</v>
      </c>
      <c r="IY25" s="176">
        <v>1455990.7000000002</v>
      </c>
      <c r="IZ25" s="176">
        <v>1356580.1800000002</v>
      </c>
      <c r="JA25" s="176">
        <v>4231343.8000000007</v>
      </c>
      <c r="JB25" s="176">
        <v>3075135.25</v>
      </c>
      <c r="JC25" s="176">
        <v>2298796.09</v>
      </c>
      <c r="JD25" s="176">
        <v>15864481.890000001</v>
      </c>
      <c r="JE25" s="176">
        <v>9762417.8599999994</v>
      </c>
      <c r="JF25" s="176">
        <v>861495.64</v>
      </c>
      <c r="JG25" s="176">
        <v>1337482.9899999998</v>
      </c>
      <c r="JH25" s="176">
        <v>1168950.0099999998</v>
      </c>
      <c r="JI25" s="176">
        <v>1729020.51</v>
      </c>
      <c r="JJ25" s="176">
        <v>17915911.420000002</v>
      </c>
      <c r="JK25" s="176">
        <v>1442472.21</v>
      </c>
      <c r="JL25" s="176">
        <v>2780235.6399999997</v>
      </c>
      <c r="JM25" s="176">
        <v>3810650.7</v>
      </c>
      <c r="JN25" s="176">
        <v>2578794.34</v>
      </c>
      <c r="JO25" s="176">
        <v>5819343.6299999999</v>
      </c>
      <c r="JP25" s="176">
        <v>729689.8600000001</v>
      </c>
      <c r="JQ25" s="176">
        <v>31892175.5</v>
      </c>
      <c r="JR25" s="176">
        <v>3518446.15</v>
      </c>
      <c r="JS25" s="176">
        <v>2193572.04</v>
      </c>
      <c r="JT25" s="176">
        <v>7552754.96</v>
      </c>
      <c r="JU25" s="176">
        <v>5710639.1699999999</v>
      </c>
      <c r="JV25" s="176">
        <v>3543487.15</v>
      </c>
      <c r="JW25" s="176">
        <v>2380265.46</v>
      </c>
      <c r="JX25" s="176">
        <v>1996852.54</v>
      </c>
      <c r="JY25" s="176">
        <v>63198481.440000005</v>
      </c>
      <c r="JZ25" s="176">
        <v>18235808.330000002</v>
      </c>
      <c r="KA25" s="176">
        <v>3830603.79</v>
      </c>
      <c r="KB25" s="176">
        <v>2526303.62</v>
      </c>
      <c r="KC25" s="176">
        <v>5856470.3799999999</v>
      </c>
      <c r="KD25" s="176">
        <v>1982435.6400000001</v>
      </c>
      <c r="KE25" s="176">
        <v>11957654.389999999</v>
      </c>
      <c r="KF25" s="176">
        <v>5301774.4799999995</v>
      </c>
      <c r="KG25" s="176">
        <v>6042953.4600000009</v>
      </c>
      <c r="KH25" s="176">
        <v>5300534.3999999994</v>
      </c>
      <c r="KI25" s="176">
        <v>3772181.49</v>
      </c>
      <c r="KJ25" s="176">
        <v>4404971.4399999995</v>
      </c>
      <c r="KK25" s="176">
        <v>4777214.3499999996</v>
      </c>
      <c r="KL25" s="176">
        <v>964666.54</v>
      </c>
      <c r="KM25" s="176">
        <v>3360238.2</v>
      </c>
      <c r="KN25" s="176">
        <v>60354477.659999996</v>
      </c>
      <c r="KO25" s="176">
        <v>8044127.9300000006</v>
      </c>
      <c r="KP25" s="176">
        <v>3839094.75</v>
      </c>
      <c r="KQ25" s="176">
        <v>4850235.8500000006</v>
      </c>
      <c r="KR25" s="176">
        <v>3557773.86</v>
      </c>
      <c r="KS25" s="176">
        <v>3466847.13</v>
      </c>
      <c r="KT25" s="176">
        <v>9229972.459999999</v>
      </c>
      <c r="KU25" s="176">
        <v>2513989.3200000003</v>
      </c>
      <c r="KV25" s="176">
        <v>2410189.58</v>
      </c>
      <c r="KW25" s="176">
        <v>17180853.289999999</v>
      </c>
      <c r="KX25" s="176">
        <v>3392578.99</v>
      </c>
      <c r="KY25" s="176">
        <v>4896273.3900000006</v>
      </c>
      <c r="KZ25" s="176">
        <v>21448245.98</v>
      </c>
      <c r="LA25" s="176">
        <v>4122358.2199999997</v>
      </c>
      <c r="LB25" s="176">
        <v>6423868.0999999996</v>
      </c>
      <c r="LC25" s="176">
        <v>39036777.350000001</v>
      </c>
      <c r="LD25" s="176">
        <v>6852785.1799999997</v>
      </c>
      <c r="LE25" s="176">
        <v>67435969.299999997</v>
      </c>
      <c r="LF25" s="176">
        <v>13905488.710000001</v>
      </c>
      <c r="LG25" s="176">
        <v>20992053.800000001</v>
      </c>
      <c r="LH25" s="176">
        <v>15785143.239999998</v>
      </c>
      <c r="LI25" s="176">
        <v>6845581.0700000003</v>
      </c>
      <c r="LJ25" s="176">
        <v>2904132.04</v>
      </c>
      <c r="LK25" s="176">
        <v>2015343.97</v>
      </c>
      <c r="LL25" s="176">
        <v>4038647.03</v>
      </c>
      <c r="LM25" s="176">
        <v>3022535.53</v>
      </c>
      <c r="LN25" s="176">
        <v>5427490.3100000005</v>
      </c>
      <c r="LO25" s="176">
        <v>1506799.82</v>
      </c>
      <c r="LP25" s="176">
        <v>21849410.969999999</v>
      </c>
      <c r="LQ25" s="176">
        <v>4034651.3099999996</v>
      </c>
      <c r="LR25" s="176">
        <v>2370579.4299999997</v>
      </c>
      <c r="LS25" s="176">
        <v>74295867.469999999</v>
      </c>
      <c r="LT25" s="176">
        <v>17814062.859999999</v>
      </c>
      <c r="LU25" s="176">
        <v>38607767.789999999</v>
      </c>
      <c r="LV25" s="176">
        <v>11210400.310000001</v>
      </c>
      <c r="LW25" s="176">
        <v>8936329.75</v>
      </c>
      <c r="LX25" s="176">
        <v>7342620.5199999996</v>
      </c>
      <c r="LY25" s="176">
        <v>4448538.45</v>
      </c>
      <c r="LZ25" s="176">
        <v>4065032.4699999997</v>
      </c>
      <c r="MA25" s="176">
        <v>4239851.3900000006</v>
      </c>
      <c r="MB25" s="176">
        <v>9720427.4900000002</v>
      </c>
      <c r="MC25" s="176">
        <v>11183812.060000001</v>
      </c>
      <c r="MD25" s="176">
        <v>4425437.76</v>
      </c>
      <c r="ME25" s="176">
        <v>58024643.219999999</v>
      </c>
      <c r="MF25" s="176">
        <v>3041410.7299999995</v>
      </c>
      <c r="MG25" s="176">
        <v>1443237.48</v>
      </c>
      <c r="MH25" s="176">
        <v>2101728.73</v>
      </c>
      <c r="MI25" s="176">
        <v>1046032</v>
      </c>
      <c r="MJ25" s="176">
        <v>5042549.8800000008</v>
      </c>
      <c r="MK25" s="176">
        <v>2840595.73</v>
      </c>
      <c r="ML25" s="176">
        <v>2640476.6800000002</v>
      </c>
      <c r="MM25" s="176">
        <v>5941485.2999999998</v>
      </c>
      <c r="MN25" s="176">
        <v>3068152.17</v>
      </c>
      <c r="MO25" s="176">
        <v>2553649.2200000002</v>
      </c>
      <c r="MP25" s="176">
        <v>2181289.46</v>
      </c>
      <c r="MQ25" s="176">
        <v>51116422.030000001</v>
      </c>
      <c r="MR25" s="176">
        <v>3168475.17</v>
      </c>
      <c r="MS25" s="176">
        <v>3398933.8200000003</v>
      </c>
      <c r="MT25" s="176">
        <v>5394093.8700000001</v>
      </c>
      <c r="MU25" s="176">
        <v>6219827.3899999997</v>
      </c>
      <c r="MV25" s="176">
        <v>2918950.7</v>
      </c>
      <c r="MW25" s="176">
        <v>11073459.759200001</v>
      </c>
      <c r="MX25" s="176">
        <v>8147880.75</v>
      </c>
      <c r="MY25" s="176">
        <v>4693555.72</v>
      </c>
      <c r="MZ25" s="176">
        <v>1410574.8199999998</v>
      </c>
      <c r="NA25" s="176">
        <v>1135483.3199999998</v>
      </c>
      <c r="NB25" s="176">
        <v>99453915.049999997</v>
      </c>
      <c r="NC25" s="176">
        <v>10051225.680000002</v>
      </c>
      <c r="ND25" s="176">
        <v>2942905.23</v>
      </c>
      <c r="NE25" s="176">
        <v>24295635.199999999</v>
      </c>
      <c r="NF25" s="176">
        <v>3284642.8100000005</v>
      </c>
      <c r="NG25" s="176">
        <v>7009621.7399999993</v>
      </c>
      <c r="NH25" s="176">
        <v>15179135.190000001</v>
      </c>
      <c r="NI25" s="176">
        <v>10013592</v>
      </c>
      <c r="NJ25" s="176">
        <v>837502.2300000001</v>
      </c>
      <c r="NK25" s="176">
        <v>3391952.5900000003</v>
      </c>
      <c r="NL25" s="176">
        <v>4504687.1999999993</v>
      </c>
      <c r="NM25" s="176">
        <v>2714751.6700000004</v>
      </c>
      <c r="NN25" s="176">
        <v>18925627.539999999</v>
      </c>
      <c r="NO25" s="176">
        <v>3366306.42</v>
      </c>
      <c r="NP25" s="176">
        <v>3348120.1300000004</v>
      </c>
      <c r="NQ25" s="176">
        <v>2885217.1</v>
      </c>
      <c r="NR25" s="176">
        <v>2296887.84</v>
      </c>
      <c r="NS25" s="176">
        <v>706824.35</v>
      </c>
      <c r="NT25" s="176">
        <v>1447163.65</v>
      </c>
      <c r="NU25" s="176">
        <v>40763994.520000003</v>
      </c>
      <c r="NV25" s="176">
        <v>19834939.949999999</v>
      </c>
      <c r="NW25" s="176">
        <v>3541839.7199999997</v>
      </c>
      <c r="NX25" s="176">
        <v>1481385.41</v>
      </c>
      <c r="NY25" s="176">
        <v>2475909.83</v>
      </c>
      <c r="NZ25" s="176">
        <v>5425172.8900000006</v>
      </c>
      <c r="OA25" s="176">
        <v>1882039.33</v>
      </c>
      <c r="OB25" s="176">
        <v>40403792.469999999</v>
      </c>
      <c r="OC25" s="176">
        <v>15020438.380000001</v>
      </c>
      <c r="OD25" s="176">
        <v>6148561.1499999994</v>
      </c>
      <c r="OE25" s="176">
        <v>14787990.439999999</v>
      </c>
      <c r="OF25" s="176">
        <v>2977276.67</v>
      </c>
      <c r="OG25" s="176">
        <v>4328465.0999999996</v>
      </c>
      <c r="OH25" s="176">
        <v>3262631.8600000003</v>
      </c>
      <c r="OI25" s="176">
        <v>1308790.83</v>
      </c>
      <c r="OJ25" s="176">
        <v>2745152.79</v>
      </c>
      <c r="OK25" s="176">
        <v>54967717.189999998</v>
      </c>
      <c r="OL25" s="176">
        <v>10173044.619999999</v>
      </c>
      <c r="OM25" s="176">
        <v>13513620.079999998</v>
      </c>
      <c r="ON25" s="176">
        <v>5548899.0499999998</v>
      </c>
      <c r="OO25" s="176">
        <v>5010657.68</v>
      </c>
      <c r="OP25" s="176">
        <v>1775232.1400000001</v>
      </c>
      <c r="OQ25" s="176">
        <v>22610081.879999999</v>
      </c>
      <c r="OR25" s="176">
        <v>2355359.62</v>
      </c>
      <c r="OS25" s="176">
        <v>2843142.29</v>
      </c>
      <c r="OT25" s="176">
        <v>3199571.7</v>
      </c>
      <c r="OU25" s="176">
        <v>3475278.3200000003</v>
      </c>
      <c r="OV25" s="176">
        <v>11713222.34</v>
      </c>
      <c r="OW25" s="176">
        <v>1955201.1500000001</v>
      </c>
      <c r="OX25" s="176">
        <v>1910230.06</v>
      </c>
      <c r="OY25" s="176">
        <v>2202033.4699999997</v>
      </c>
      <c r="OZ25" s="176">
        <v>30485552.729999997</v>
      </c>
      <c r="PA25" s="176">
        <v>1922722.42</v>
      </c>
      <c r="PB25" s="176">
        <v>5586109.0199999996</v>
      </c>
      <c r="PC25" s="176">
        <v>1098304.45</v>
      </c>
      <c r="PD25" s="176">
        <v>4838072.3</v>
      </c>
      <c r="PE25" s="176">
        <v>8219660.3899999997</v>
      </c>
      <c r="PF25" s="176">
        <v>2808162.66</v>
      </c>
      <c r="PG25" s="176">
        <v>2441293.42</v>
      </c>
      <c r="PH25" s="176">
        <v>4139991.7</v>
      </c>
      <c r="PI25" s="176">
        <v>3289166.62</v>
      </c>
      <c r="PJ25" s="176">
        <v>4409808.37</v>
      </c>
      <c r="PK25" s="176">
        <v>7880668.2999999998</v>
      </c>
      <c r="PL25" s="176">
        <v>2255729.5</v>
      </c>
      <c r="PM25" s="176">
        <v>8899857.6099999994</v>
      </c>
      <c r="PN25" s="176">
        <v>1634448.01</v>
      </c>
      <c r="PO25" s="176">
        <v>1149746.3500000001</v>
      </c>
      <c r="PP25" s="176">
        <v>736991.1</v>
      </c>
      <c r="PQ25" s="176">
        <v>2458275.67</v>
      </c>
      <c r="PR25" s="176">
        <v>93895736.339999989</v>
      </c>
      <c r="PS25" s="176">
        <v>2911949.18</v>
      </c>
      <c r="PT25" s="176">
        <v>2244678.0300000003</v>
      </c>
      <c r="PU25" s="176">
        <v>9193065.0700000003</v>
      </c>
      <c r="PV25" s="176">
        <v>14513885.689999999</v>
      </c>
      <c r="PW25" s="176">
        <v>5035797.9600000009</v>
      </c>
      <c r="PX25" s="176">
        <v>16168700.960000001</v>
      </c>
      <c r="PY25" s="176">
        <v>4470336.1400000006</v>
      </c>
      <c r="PZ25" s="176">
        <v>7999350.0899999999</v>
      </c>
      <c r="QA25" s="176">
        <v>2250785.21</v>
      </c>
      <c r="QB25" s="176">
        <v>6692685.4600000009</v>
      </c>
      <c r="QC25" s="176">
        <v>2925439.65</v>
      </c>
      <c r="QD25" s="176">
        <v>4799754.84</v>
      </c>
      <c r="QE25" s="176">
        <v>5992654.1100000003</v>
      </c>
      <c r="QF25" s="176">
        <v>6287158.5099999998</v>
      </c>
      <c r="QG25" s="176">
        <v>4623846.46</v>
      </c>
      <c r="QH25" s="176">
        <v>3133823.66</v>
      </c>
      <c r="QI25" s="176">
        <v>2177106.0300000003</v>
      </c>
      <c r="QJ25" s="176">
        <v>2230042</v>
      </c>
      <c r="QK25" s="176">
        <v>8480184.6699999999</v>
      </c>
      <c r="QL25" s="176">
        <v>8727829.9400000013</v>
      </c>
      <c r="QM25" s="176">
        <v>2668301.96</v>
      </c>
      <c r="QN25" s="176">
        <v>1597458.81</v>
      </c>
      <c r="QO25" s="176">
        <v>1129466.8900000001</v>
      </c>
      <c r="QP25" s="176">
        <v>1532312.67</v>
      </c>
      <c r="QQ25" s="176">
        <v>1554059.72</v>
      </c>
      <c r="QR25" s="176">
        <v>42861315.439999998</v>
      </c>
      <c r="QS25" s="176">
        <v>2576096.9</v>
      </c>
      <c r="QT25" s="176">
        <v>6458737.5800000001</v>
      </c>
      <c r="QU25" s="176">
        <v>3026591.89</v>
      </c>
      <c r="QV25" s="176">
        <v>6383239.4499999993</v>
      </c>
      <c r="QW25" s="176">
        <v>9362023.75</v>
      </c>
      <c r="QX25" s="176">
        <v>2810171.19</v>
      </c>
      <c r="QY25" s="176">
        <v>7068366.9299999997</v>
      </c>
      <c r="QZ25" s="176">
        <v>5450208.9400000004</v>
      </c>
      <c r="RA25" s="176">
        <v>2339199.89</v>
      </c>
      <c r="RB25" s="176">
        <v>3886099.8000000003</v>
      </c>
      <c r="RC25" s="176">
        <v>1157552.95</v>
      </c>
      <c r="RD25" s="176">
        <v>1460741</v>
      </c>
      <c r="RE25" s="176">
        <v>46976913.209999993</v>
      </c>
      <c r="RF25" s="176">
        <v>12396137.98</v>
      </c>
      <c r="RG25" s="176">
        <v>4107046.87</v>
      </c>
      <c r="RH25" s="176">
        <v>5428180.1200000001</v>
      </c>
      <c r="RI25" s="176">
        <v>2811289.88</v>
      </c>
      <c r="RJ25" s="176">
        <v>3329370.01</v>
      </c>
      <c r="RK25" s="176">
        <v>10816836.709999999</v>
      </c>
      <c r="RL25" s="176">
        <v>3253474.15</v>
      </c>
      <c r="RM25" s="176">
        <v>3680475.55</v>
      </c>
      <c r="RN25" s="176">
        <v>7388800.5</v>
      </c>
      <c r="RO25" s="176">
        <v>9432775.0500000007</v>
      </c>
      <c r="RP25" s="176">
        <v>1470464.21</v>
      </c>
      <c r="RQ25" s="176">
        <v>1903133.47</v>
      </c>
      <c r="RR25" s="176">
        <v>2699023.63</v>
      </c>
      <c r="RS25" s="176">
        <v>2394476.5499999998</v>
      </c>
      <c r="RT25" s="176">
        <v>2562758.13</v>
      </c>
      <c r="RU25" s="176">
        <v>2961833.2</v>
      </c>
      <c r="RV25" s="176">
        <v>1211100.6599999999</v>
      </c>
      <c r="RW25" s="176">
        <v>1467192.1199999999</v>
      </c>
      <c r="RX25" s="176">
        <v>1300019.75</v>
      </c>
      <c r="RY25" s="176">
        <v>47685136.880000003</v>
      </c>
      <c r="RZ25" s="176">
        <v>2473394.9900000002</v>
      </c>
      <c r="SA25" s="176">
        <v>7588972.2300000004</v>
      </c>
      <c r="SB25" s="176">
        <v>5842773.5999999996</v>
      </c>
      <c r="SC25" s="176">
        <v>2195567.44</v>
      </c>
      <c r="SD25" s="176">
        <v>2595766</v>
      </c>
      <c r="SE25" s="176">
        <v>4774443.13</v>
      </c>
      <c r="SF25" s="176">
        <v>17142762.240000002</v>
      </c>
      <c r="SG25" s="176">
        <v>4860501</v>
      </c>
      <c r="SH25" s="176">
        <v>4078287.29</v>
      </c>
      <c r="SI25" s="176">
        <v>5295292.47</v>
      </c>
      <c r="SJ25" s="176">
        <v>5485135.29</v>
      </c>
      <c r="SK25" s="176">
        <v>4880907.58</v>
      </c>
      <c r="SL25" s="176">
        <v>2566996.9899999998</v>
      </c>
      <c r="SM25" s="176">
        <v>33710586.509999998</v>
      </c>
      <c r="SN25" s="176">
        <v>4217622.09</v>
      </c>
      <c r="SO25" s="176">
        <v>3135458.07</v>
      </c>
      <c r="SP25" s="176">
        <v>3016413.9699999997</v>
      </c>
      <c r="SQ25" s="176">
        <v>2511388.4299999997</v>
      </c>
      <c r="SR25" s="176">
        <v>2390447.88</v>
      </c>
      <c r="SS25" s="176">
        <v>2505817.6800000002</v>
      </c>
      <c r="ST25" s="176">
        <v>4754312.1399999997</v>
      </c>
      <c r="SU25" s="176">
        <v>3144555.23</v>
      </c>
      <c r="SV25" s="176">
        <v>3125032.54</v>
      </c>
      <c r="SW25" s="176">
        <v>7633193.54</v>
      </c>
      <c r="SX25" s="176">
        <v>1369446.07</v>
      </c>
      <c r="SY25" s="176">
        <v>17610056.18</v>
      </c>
      <c r="SZ25" s="176">
        <v>3802737.31</v>
      </c>
      <c r="TA25" s="176">
        <v>5697217.3899999997</v>
      </c>
      <c r="TB25" s="176">
        <v>8388780.75</v>
      </c>
      <c r="TC25" s="176">
        <v>4266427.2799999993</v>
      </c>
      <c r="TD25" s="176">
        <v>5474745.5</v>
      </c>
      <c r="TE25" s="176">
        <v>2974497.59</v>
      </c>
      <c r="TF25" s="176">
        <v>2030495.29</v>
      </c>
      <c r="TG25" s="176">
        <v>62004491.800000004</v>
      </c>
      <c r="TH25" s="176">
        <v>5299864.72</v>
      </c>
      <c r="TI25" s="176">
        <v>4348855.33</v>
      </c>
      <c r="TJ25" s="176">
        <v>8105082.129999999</v>
      </c>
      <c r="TK25" s="176">
        <v>7941635.9900000002</v>
      </c>
      <c r="TL25" s="176">
        <v>4049725.71</v>
      </c>
      <c r="TM25" s="176">
        <v>1223392.0899999999</v>
      </c>
      <c r="TN25" s="176">
        <v>19788503.809999999</v>
      </c>
      <c r="TO25" s="176">
        <v>5361707.4600000009</v>
      </c>
      <c r="TP25" s="176">
        <v>11874088.73</v>
      </c>
      <c r="TQ25" s="176">
        <v>7861294.3300000001</v>
      </c>
      <c r="TR25" s="176">
        <v>4523471</v>
      </c>
      <c r="TS25" s="176">
        <v>3071950.8</v>
      </c>
      <c r="TT25" s="176">
        <v>2593226.4900000002</v>
      </c>
      <c r="TU25" s="176">
        <v>3815917.55</v>
      </c>
      <c r="TV25" s="176">
        <v>3733583.01</v>
      </c>
      <c r="TW25" s="176">
        <v>15131659.210000001</v>
      </c>
      <c r="TX25" s="176">
        <v>3107825.26</v>
      </c>
      <c r="TY25" s="176">
        <v>17293406.57</v>
      </c>
      <c r="TZ25" s="176">
        <v>3860609.1200000006</v>
      </c>
      <c r="UA25" s="176">
        <v>1686123.4000000001</v>
      </c>
      <c r="UB25" s="176">
        <v>2760531.24</v>
      </c>
      <c r="UC25" s="176">
        <v>24993272.729999997</v>
      </c>
      <c r="UD25" s="176">
        <v>1516865.46</v>
      </c>
      <c r="UE25" s="176">
        <v>1146099.95</v>
      </c>
      <c r="UF25" s="176">
        <v>3486265.16</v>
      </c>
      <c r="UG25" s="176">
        <v>2899054.9899999998</v>
      </c>
      <c r="UH25" s="176">
        <v>26553609.59</v>
      </c>
      <c r="UI25" s="176">
        <v>5569843.3300000001</v>
      </c>
      <c r="UJ25" s="176">
        <v>4111197.2600000007</v>
      </c>
      <c r="UK25" s="176">
        <v>5559837.2999999998</v>
      </c>
      <c r="UL25" s="176">
        <v>5481185.96</v>
      </c>
      <c r="UM25" s="176">
        <v>5169984.5599999996</v>
      </c>
      <c r="UN25" s="176">
        <v>85780133.660000011</v>
      </c>
      <c r="UO25" s="176">
        <v>4026587.01</v>
      </c>
      <c r="UP25" s="176">
        <v>5806849.4900000002</v>
      </c>
      <c r="UQ25" s="176">
        <v>17541116.350000001</v>
      </c>
      <c r="UR25" s="176">
        <v>1019072.71</v>
      </c>
      <c r="US25" s="176">
        <v>2888927.38</v>
      </c>
      <c r="UT25" s="176">
        <v>8267486.9999999991</v>
      </c>
      <c r="UU25" s="176">
        <v>3695309.14</v>
      </c>
      <c r="UV25" s="176">
        <v>2868170.52</v>
      </c>
      <c r="UW25" s="176">
        <v>2673004.66</v>
      </c>
      <c r="UX25" s="176">
        <v>11469140.15</v>
      </c>
      <c r="UY25" s="176">
        <v>10156870.369999999</v>
      </c>
      <c r="UZ25" s="176">
        <v>8460999.6799999997</v>
      </c>
      <c r="VA25" s="176">
        <v>6392696.8300000001</v>
      </c>
      <c r="VB25" s="176">
        <v>2501388.9299999997</v>
      </c>
      <c r="VC25" s="176">
        <v>2445878.14</v>
      </c>
      <c r="VD25" s="176">
        <v>3677458.88</v>
      </c>
      <c r="VE25" s="176">
        <v>3132729.3</v>
      </c>
      <c r="VF25" s="176">
        <v>11082186.060000001</v>
      </c>
      <c r="VG25" s="176">
        <v>1245595</v>
      </c>
      <c r="VH25" s="176">
        <v>1837382.31</v>
      </c>
      <c r="VI25" s="176">
        <v>1185988.3999999999</v>
      </c>
      <c r="VJ25" s="176">
        <v>38067151.850000009</v>
      </c>
      <c r="VK25" s="176">
        <v>3275965</v>
      </c>
      <c r="VL25" s="176">
        <v>4286282.8600000003</v>
      </c>
      <c r="VM25" s="176">
        <v>5000978.5200000005</v>
      </c>
      <c r="VN25" s="176">
        <v>9191460.1400000006</v>
      </c>
      <c r="VO25" s="176">
        <v>5508593.209999999</v>
      </c>
      <c r="VP25" s="176">
        <v>4109676.7199999997</v>
      </c>
      <c r="VQ25" s="176">
        <v>4460946.7700000005</v>
      </c>
      <c r="VR25" s="176">
        <v>4299875.5200000005</v>
      </c>
      <c r="VS25" s="176">
        <v>13417330.18</v>
      </c>
      <c r="VT25" s="176">
        <v>3414510.19</v>
      </c>
      <c r="VU25" s="176">
        <v>9333971.9699999988</v>
      </c>
      <c r="VV25" s="176">
        <v>4520772.4800000004</v>
      </c>
      <c r="VW25" s="176">
        <v>3084848.28</v>
      </c>
      <c r="VX25" s="176">
        <v>1546047.79</v>
      </c>
      <c r="VY25" s="176">
        <v>118298027.55</v>
      </c>
      <c r="VZ25" s="176">
        <v>7572528.5300000003</v>
      </c>
      <c r="WA25" s="176">
        <v>6949955.3000000007</v>
      </c>
      <c r="WB25" s="176">
        <v>2887726.99</v>
      </c>
      <c r="WC25" s="176">
        <v>4131946.94</v>
      </c>
      <c r="WD25" s="176">
        <v>5598226.9199999999</v>
      </c>
      <c r="WE25" s="176">
        <v>7128121.5300000003</v>
      </c>
      <c r="WF25" s="176">
        <v>8601170.879999999</v>
      </c>
      <c r="WG25" s="176">
        <v>4033369.4</v>
      </c>
      <c r="WH25" s="176">
        <v>5997297.3100000005</v>
      </c>
      <c r="WI25" s="176">
        <v>4472975.2799999993</v>
      </c>
      <c r="WJ25" s="176">
        <v>12429350.07</v>
      </c>
      <c r="WK25" s="176">
        <v>6039457.6799999997</v>
      </c>
      <c r="WL25" s="176">
        <v>6561031.5699999994</v>
      </c>
      <c r="WM25" s="176">
        <v>8114984</v>
      </c>
      <c r="WN25" s="176">
        <v>8392279.6900000013</v>
      </c>
      <c r="WO25" s="176">
        <v>6122386.79</v>
      </c>
      <c r="WP25" s="176">
        <v>7762894.2699999996</v>
      </c>
      <c r="WQ25" s="176">
        <v>2834605.1999999997</v>
      </c>
      <c r="WR25" s="176">
        <v>11758557.01</v>
      </c>
      <c r="WS25" s="176">
        <v>31055927.919999998</v>
      </c>
      <c r="WT25" s="176">
        <v>4974683.6400000006</v>
      </c>
      <c r="WU25" s="176">
        <v>3192910</v>
      </c>
      <c r="WV25" s="176">
        <v>2560934.65</v>
      </c>
      <c r="WW25" s="176">
        <v>4336416.1899999995</v>
      </c>
      <c r="WX25" s="176">
        <v>4559191.82</v>
      </c>
      <c r="WY25" s="176">
        <v>2981789.56</v>
      </c>
      <c r="WZ25" s="176">
        <v>3573574.8400000003</v>
      </c>
      <c r="XA25" s="176">
        <v>10857607.450000001</v>
      </c>
      <c r="XB25" s="176">
        <v>2526107.87</v>
      </c>
      <c r="XC25" s="176">
        <v>2115186.92</v>
      </c>
      <c r="XD25" s="176">
        <v>2242102.23</v>
      </c>
      <c r="XE25" s="176">
        <v>1632896</v>
      </c>
      <c r="XF25" s="176">
        <v>69401645.639999986</v>
      </c>
      <c r="XG25" s="176">
        <v>5658747.3900000006</v>
      </c>
      <c r="XH25" s="176">
        <v>6163269.25</v>
      </c>
      <c r="XI25" s="176">
        <v>25603409.919999998</v>
      </c>
      <c r="XJ25" s="176">
        <v>4280040.21</v>
      </c>
      <c r="XK25" s="176">
        <v>7073586.5199999996</v>
      </c>
      <c r="XL25" s="176">
        <v>8611019.6600000001</v>
      </c>
      <c r="XM25" s="176">
        <v>5867952.1800000006</v>
      </c>
      <c r="XN25" s="176">
        <v>4826694.45</v>
      </c>
      <c r="XO25" s="176">
        <v>12132234.220000001</v>
      </c>
      <c r="XP25" s="176">
        <v>8267978.7800000003</v>
      </c>
      <c r="XQ25" s="176">
        <v>2786588.9699999997</v>
      </c>
      <c r="XR25" s="176">
        <v>3036699.29</v>
      </c>
      <c r="XS25" s="176">
        <v>3749610.13</v>
      </c>
      <c r="XT25" s="176">
        <v>2943684.99</v>
      </c>
      <c r="XU25" s="176">
        <v>2321174.9799999995</v>
      </c>
      <c r="XV25" s="176">
        <v>2189244</v>
      </c>
      <c r="XW25" s="176">
        <v>2976012.64</v>
      </c>
      <c r="XX25" s="176">
        <v>2215361.17</v>
      </c>
      <c r="XY25" s="176">
        <v>3154995.9299999997</v>
      </c>
      <c r="XZ25" s="176">
        <v>2563335.17</v>
      </c>
      <c r="YA25" s="176">
        <v>1833419.3900000001</v>
      </c>
      <c r="YB25" s="176">
        <v>3410113.21</v>
      </c>
      <c r="YC25" s="176">
        <v>68580166.430000007</v>
      </c>
      <c r="YD25" s="176">
        <v>3901424.51</v>
      </c>
      <c r="YE25" s="176">
        <v>7955751</v>
      </c>
      <c r="YF25" s="176">
        <v>3048261.09</v>
      </c>
      <c r="YG25" s="176">
        <v>13666489.82</v>
      </c>
      <c r="YH25" s="176">
        <v>5179108.4899999993</v>
      </c>
      <c r="YI25" s="176">
        <v>7490724.1300000008</v>
      </c>
      <c r="YJ25" s="176">
        <v>2351959.92</v>
      </c>
      <c r="YK25" s="176">
        <v>17958382.5</v>
      </c>
      <c r="YL25" s="176">
        <v>9109162.8599999994</v>
      </c>
      <c r="YM25" s="176">
        <v>11100515.560000001</v>
      </c>
      <c r="YN25" s="176">
        <v>4323585.7</v>
      </c>
      <c r="YO25" s="176">
        <v>4150516.55</v>
      </c>
      <c r="YP25" s="176">
        <v>3810306.1100000003</v>
      </c>
      <c r="YQ25" s="176">
        <v>2323914.7800000003</v>
      </c>
      <c r="YR25" s="176">
        <v>5584772.1399999997</v>
      </c>
      <c r="YS25" s="176">
        <v>2531823.5</v>
      </c>
      <c r="YT25" s="176">
        <v>21380510.339999996</v>
      </c>
      <c r="YU25" s="176">
        <v>4488228.5</v>
      </c>
      <c r="YV25" s="176">
        <v>2595354.08</v>
      </c>
      <c r="YW25" s="176">
        <v>2407314.5499999998</v>
      </c>
      <c r="YX25" s="176">
        <v>2101273.9500000002</v>
      </c>
      <c r="YY25" s="176">
        <v>2037402.25</v>
      </c>
      <c r="YZ25" s="176">
        <v>1759430.76</v>
      </c>
      <c r="ZA25" s="176">
        <v>28521073.449999999</v>
      </c>
      <c r="ZB25" s="176">
        <v>1834645.5</v>
      </c>
      <c r="ZC25" s="176">
        <v>8423529.3300000001</v>
      </c>
      <c r="ZD25" s="176">
        <v>3907304.6</v>
      </c>
      <c r="ZE25" s="176">
        <v>2361444.4</v>
      </c>
      <c r="ZF25" s="176">
        <v>3831305.67</v>
      </c>
      <c r="ZG25" s="176">
        <v>2965322.74</v>
      </c>
      <c r="ZH25" s="176">
        <v>1842290.5</v>
      </c>
      <c r="ZI25" s="176">
        <v>9970860.7399999984</v>
      </c>
      <c r="ZJ25" s="176">
        <v>77101309.010000005</v>
      </c>
      <c r="ZK25" s="176">
        <v>2246980.3099999996</v>
      </c>
      <c r="ZL25" s="176">
        <v>5259956.04</v>
      </c>
      <c r="ZM25" s="176">
        <v>14329171.949999999</v>
      </c>
      <c r="ZN25" s="176">
        <v>13062094.940000001</v>
      </c>
      <c r="ZO25" s="176">
        <v>3428553.5500000003</v>
      </c>
      <c r="ZP25" s="176">
        <v>5442346.8399999999</v>
      </c>
      <c r="ZQ25" s="176">
        <v>6925128.0200000005</v>
      </c>
      <c r="ZR25" s="176">
        <v>6563661.2700000005</v>
      </c>
      <c r="ZS25" s="176">
        <v>9684495.8900000006</v>
      </c>
      <c r="ZT25" s="176">
        <v>1584508.8900000001</v>
      </c>
      <c r="ZU25" s="176">
        <v>3604905.48</v>
      </c>
      <c r="ZV25" s="176">
        <v>4011626.92</v>
      </c>
      <c r="ZW25" s="176">
        <v>4584783.68</v>
      </c>
      <c r="ZX25" s="176">
        <v>3377676.81</v>
      </c>
      <c r="ZY25" s="176">
        <v>3928906.8900000006</v>
      </c>
      <c r="ZZ25" s="176">
        <v>5789558.8899999997</v>
      </c>
      <c r="AAA25" s="176">
        <v>2764041.54</v>
      </c>
      <c r="AAB25" s="176">
        <v>4477238.32</v>
      </c>
      <c r="AAC25" s="176">
        <v>2157289.5</v>
      </c>
      <c r="AAD25" s="176">
        <v>2405144.23</v>
      </c>
      <c r="AAE25" s="176">
        <v>1590663.1199999999</v>
      </c>
      <c r="AAF25" s="176">
        <v>20146742.670000002</v>
      </c>
      <c r="AAG25" s="176">
        <v>3525482.26</v>
      </c>
      <c r="AAH25" s="176">
        <v>2803197.42</v>
      </c>
      <c r="AAI25" s="176">
        <v>2761093.9</v>
      </c>
      <c r="AAJ25" s="176">
        <v>2100090.1100000003</v>
      </c>
      <c r="AAK25" s="176">
        <v>6581698.8200000003</v>
      </c>
      <c r="AAL25" s="176">
        <v>1968213.6800000002</v>
      </c>
      <c r="AAM25" s="176">
        <v>106121520.71000001</v>
      </c>
      <c r="AAN25" s="176">
        <v>5372869.4299999997</v>
      </c>
      <c r="AAO25" s="176">
        <v>3130777.79</v>
      </c>
      <c r="AAP25" s="176">
        <v>8184197.3700000001</v>
      </c>
      <c r="AAQ25" s="176">
        <v>5521458.6600000001</v>
      </c>
      <c r="AAR25" s="176">
        <v>3723192.54</v>
      </c>
      <c r="AAS25" s="176">
        <v>5840330.5600000005</v>
      </c>
      <c r="AAT25" s="176">
        <v>6218459.4199999999</v>
      </c>
      <c r="AAU25" s="176">
        <v>10052277.59</v>
      </c>
      <c r="AAV25" s="176">
        <v>2861164.89</v>
      </c>
      <c r="AAW25" s="176">
        <v>5685938.5800000001</v>
      </c>
      <c r="AAX25" s="176">
        <v>17509401.300000001</v>
      </c>
      <c r="AAY25" s="176">
        <v>9246233.2799999993</v>
      </c>
      <c r="AAZ25" s="176">
        <v>1912647.96</v>
      </c>
      <c r="ABA25" s="176">
        <v>4847295.4700000007</v>
      </c>
      <c r="ABB25" s="176">
        <v>2216948.6799999997</v>
      </c>
      <c r="ABC25" s="176">
        <v>2389162.27</v>
      </c>
      <c r="ABD25" s="176">
        <v>5443254.4499999993</v>
      </c>
      <c r="ABE25" s="176">
        <v>2232806.2800000003</v>
      </c>
      <c r="ABF25" s="176">
        <v>36071619.870000005</v>
      </c>
      <c r="ABG25" s="176">
        <v>17388807.990000002</v>
      </c>
      <c r="ABH25" s="176">
        <v>2436787.5700000003</v>
      </c>
      <c r="ABI25" s="176">
        <v>3337734.92</v>
      </c>
      <c r="ABJ25" s="176">
        <v>1912571.51</v>
      </c>
      <c r="ABK25" s="176">
        <v>2950083.14</v>
      </c>
      <c r="ABL25" s="176">
        <v>1752840.4100000001</v>
      </c>
      <c r="ABM25" s="176">
        <v>33302184.699999999</v>
      </c>
      <c r="ABN25" s="176">
        <v>2577100.61</v>
      </c>
      <c r="ABO25" s="176">
        <v>2097352.1</v>
      </c>
      <c r="ABP25" s="176">
        <v>3013597.17</v>
      </c>
      <c r="ABQ25" s="176">
        <v>4555116.92</v>
      </c>
      <c r="ABR25" s="176">
        <v>2586060.42</v>
      </c>
      <c r="ABS25" s="176">
        <v>976268</v>
      </c>
      <c r="ABT25" s="176">
        <v>1673536.55</v>
      </c>
      <c r="ABU25" s="176">
        <v>806428.06</v>
      </c>
      <c r="ABV25" s="176">
        <v>40478293.079999998</v>
      </c>
      <c r="ABW25" s="176">
        <v>1582903.25</v>
      </c>
      <c r="ABX25" s="176">
        <v>6897103.0899999999</v>
      </c>
      <c r="ABY25" s="176">
        <v>1473949.9</v>
      </c>
      <c r="ABZ25" s="176">
        <v>2026992.4100000001</v>
      </c>
      <c r="ACA25" s="176">
        <v>8589986.0499999989</v>
      </c>
      <c r="ACB25" s="176">
        <v>1005251.1599999999</v>
      </c>
      <c r="ACC25" s="176">
        <v>1993055.9600000002</v>
      </c>
      <c r="ACD25" s="176">
        <v>1797049.3800000001</v>
      </c>
      <c r="ACE25" s="176">
        <v>3248871.6399999997</v>
      </c>
      <c r="ACF25" s="176">
        <v>1639000.7799999998</v>
      </c>
      <c r="ACG25" s="176">
        <v>81654059.780000001</v>
      </c>
      <c r="ACH25" s="176">
        <v>1899451.07</v>
      </c>
      <c r="ACI25" s="176">
        <v>2263664.7999999998</v>
      </c>
      <c r="ACJ25" s="176">
        <v>4994649.9399999995</v>
      </c>
      <c r="ACK25" s="176">
        <v>1514229.2899999998</v>
      </c>
      <c r="ACL25" s="176">
        <v>4325376.0199999996</v>
      </c>
      <c r="ACM25" s="176">
        <v>5731589.3900000006</v>
      </c>
      <c r="ACN25" s="176">
        <v>14148266.4</v>
      </c>
      <c r="ACO25" s="176">
        <v>7720822.620000001</v>
      </c>
      <c r="ACP25" s="176">
        <v>2891044.5</v>
      </c>
      <c r="ACQ25" s="176">
        <v>3041807.92</v>
      </c>
      <c r="ACR25" s="176">
        <v>2758626.7099999995</v>
      </c>
      <c r="ACS25" s="176">
        <v>5278060.6000000006</v>
      </c>
      <c r="ACT25" s="176">
        <v>13045353.77</v>
      </c>
      <c r="ACU25" s="176">
        <v>4223696.4700000007</v>
      </c>
      <c r="ACV25" s="176">
        <v>4059683.5100000002</v>
      </c>
      <c r="ACW25" s="176">
        <v>2606266.54</v>
      </c>
      <c r="ACX25" s="176">
        <v>2458889.17</v>
      </c>
      <c r="ACY25" s="176">
        <v>1763597.04</v>
      </c>
      <c r="ACZ25" s="176">
        <v>1658165.49</v>
      </c>
      <c r="ADA25" s="176">
        <v>1099937.8199999998</v>
      </c>
      <c r="ADB25" s="176">
        <v>1184165.8500000001</v>
      </c>
      <c r="ADC25" s="176">
        <v>968889.39999999991</v>
      </c>
      <c r="ADD25" s="176">
        <v>13267262.540000001</v>
      </c>
      <c r="ADE25" s="176">
        <v>11681674.84</v>
      </c>
      <c r="ADF25" s="176">
        <v>1292203.25</v>
      </c>
      <c r="ADG25" s="176">
        <v>532402.52</v>
      </c>
      <c r="ADH25" s="176">
        <v>2509233.29</v>
      </c>
      <c r="ADI25" s="176">
        <v>658398.49</v>
      </c>
      <c r="ADJ25" s="176">
        <v>2178950.1</v>
      </c>
      <c r="ADK25" s="176">
        <v>1310262.04</v>
      </c>
      <c r="ADL25" s="176">
        <v>1412416.22</v>
      </c>
      <c r="ADM25" s="176">
        <v>73381282.049999982</v>
      </c>
      <c r="ADN25" s="176">
        <v>5579608.6900000004</v>
      </c>
      <c r="ADO25" s="176">
        <v>4397946.41</v>
      </c>
      <c r="ADP25" s="176">
        <v>23883404.09</v>
      </c>
      <c r="ADQ25" s="176">
        <v>834822.89</v>
      </c>
      <c r="ADR25" s="176">
        <v>1560745.01</v>
      </c>
      <c r="ADS25" s="176">
        <v>2631159.89</v>
      </c>
      <c r="ADT25" s="176">
        <v>1961438.91</v>
      </c>
      <c r="ADU25" s="176">
        <v>61064775.349999994</v>
      </c>
      <c r="ADV25" s="176">
        <v>17360725.200000003</v>
      </c>
      <c r="ADW25" s="176">
        <v>6277402.5899999999</v>
      </c>
      <c r="ADX25" s="176">
        <v>2693938.9899999998</v>
      </c>
      <c r="ADY25" s="176">
        <v>3219822.55</v>
      </c>
      <c r="ADZ25" s="176">
        <v>4317957.51</v>
      </c>
      <c r="AEA25" s="176">
        <v>2875981.49</v>
      </c>
      <c r="AEB25" s="176">
        <v>3977300.3</v>
      </c>
      <c r="AEC25" s="176">
        <v>2638646.7800000003</v>
      </c>
      <c r="AED25" s="176">
        <v>1944488.4100000001</v>
      </c>
      <c r="AEE25" s="176">
        <v>2659360.0199999996</v>
      </c>
      <c r="AEF25" s="176">
        <v>3359092.02</v>
      </c>
      <c r="AEG25" s="176">
        <v>1131579.72</v>
      </c>
      <c r="AEH25" s="176">
        <v>3513611.07</v>
      </c>
      <c r="AEI25" s="176">
        <v>5597253.0700000003</v>
      </c>
      <c r="AEJ25" s="176">
        <v>3172505.2600000002</v>
      </c>
      <c r="AEK25" s="176">
        <v>1808061.17</v>
      </c>
      <c r="AEL25" s="176">
        <v>6345287.5300000003</v>
      </c>
      <c r="AEM25" s="176">
        <v>2199650.9800000004</v>
      </c>
      <c r="AEN25" s="176">
        <v>3088507.9299999997</v>
      </c>
      <c r="AEO25" s="176">
        <v>71513980.209999993</v>
      </c>
      <c r="AEP25" s="176">
        <v>3125936.16</v>
      </c>
      <c r="AEQ25" s="176">
        <v>4379882.9000000004</v>
      </c>
      <c r="AER25" s="176">
        <v>4432802.4000000004</v>
      </c>
      <c r="AES25" s="176">
        <v>4112521.4100000006</v>
      </c>
      <c r="AET25" s="176">
        <v>10421843.26</v>
      </c>
      <c r="AEU25" s="176">
        <v>4039812.5599999996</v>
      </c>
      <c r="AEV25" s="176">
        <v>4604167.18</v>
      </c>
      <c r="AEW25" s="176">
        <v>2506654.34</v>
      </c>
      <c r="AEX25" s="176">
        <v>2335696.2300000004</v>
      </c>
      <c r="AEY25" s="176">
        <v>28944084.339999996</v>
      </c>
      <c r="AEZ25" s="176">
        <v>15370703.879999999</v>
      </c>
      <c r="AFA25" s="176">
        <v>11249765.35</v>
      </c>
      <c r="AFB25" s="176">
        <v>4143868.7100000004</v>
      </c>
      <c r="AFC25" s="176">
        <v>8855339.6699999999</v>
      </c>
      <c r="AFD25" s="176">
        <v>7686960.25</v>
      </c>
      <c r="AFE25" s="176">
        <v>4728969.7200000007</v>
      </c>
      <c r="AFF25" s="176">
        <v>5114189.3</v>
      </c>
      <c r="AFG25" s="176">
        <v>3112770.14</v>
      </c>
      <c r="AFH25" s="176">
        <v>4062491.5300000007</v>
      </c>
      <c r="AFI25" s="176">
        <v>5412165.4000000004</v>
      </c>
      <c r="AFJ25" s="176">
        <v>4996347.9800000004</v>
      </c>
      <c r="AFK25" s="176">
        <v>2670658.7800000003</v>
      </c>
      <c r="AFL25" s="176">
        <v>30914907.689999998</v>
      </c>
      <c r="AFM25" s="176">
        <v>6582374.9700000007</v>
      </c>
      <c r="AFN25" s="176">
        <v>6192667.0300000003</v>
      </c>
      <c r="AFO25" s="176">
        <v>2201309.7799999998</v>
      </c>
      <c r="AFP25" s="176">
        <v>5501004.3099999996</v>
      </c>
      <c r="AFQ25" s="176">
        <v>3341512.9</v>
      </c>
      <c r="AFR25" s="176">
        <v>2568708.52</v>
      </c>
      <c r="AFS25" s="176">
        <v>8571997.9000000022</v>
      </c>
      <c r="AFT25" s="176">
        <v>8030793.1900000004</v>
      </c>
      <c r="AFU25" s="176">
        <v>2094821.6</v>
      </c>
      <c r="AFV25" s="176">
        <v>6442491.5399999991</v>
      </c>
      <c r="AFW25" s="176">
        <v>2270284.0300000003</v>
      </c>
      <c r="AFX25" s="176">
        <v>39701042.190000005</v>
      </c>
      <c r="AFY25" s="176">
        <v>1264912.3900000001</v>
      </c>
      <c r="AFZ25" s="176">
        <v>2174205.1800000002</v>
      </c>
      <c r="AGA25" s="176">
        <v>1597341.05</v>
      </c>
      <c r="AGB25" s="176">
        <v>5476677.7699999996</v>
      </c>
      <c r="AGC25" s="176">
        <v>2186730.02</v>
      </c>
      <c r="AGD25" s="176">
        <v>1012290.34</v>
      </c>
      <c r="AGE25" s="176">
        <v>1899307</v>
      </c>
      <c r="AGF25" s="176">
        <v>1472414.2900000003</v>
      </c>
      <c r="AGG25" s="176">
        <v>3491727.46</v>
      </c>
      <c r="AGH25" s="176">
        <v>953295.74</v>
      </c>
      <c r="AGI25" s="176">
        <v>34955818.450000003</v>
      </c>
      <c r="AGJ25" s="176">
        <v>6732911.0299999993</v>
      </c>
      <c r="AGK25" s="176">
        <v>4023895.1799999997</v>
      </c>
      <c r="AGL25" s="176">
        <v>2511347.23</v>
      </c>
      <c r="AGM25" s="176">
        <v>8754859.2400000002</v>
      </c>
      <c r="AGN25" s="176">
        <v>6138012.5499999998</v>
      </c>
      <c r="AGO25" s="176">
        <v>3385358.05</v>
      </c>
      <c r="AGP25" s="176">
        <v>3714926.2199999997</v>
      </c>
      <c r="AGQ25" s="176">
        <v>77093115.390000015</v>
      </c>
      <c r="AGR25" s="176">
        <v>39851561.160000004</v>
      </c>
      <c r="AGS25" s="176">
        <v>3367279.1699999995</v>
      </c>
      <c r="AGT25" s="176">
        <v>5981977.71</v>
      </c>
      <c r="AGU25" s="176">
        <v>11550141.32</v>
      </c>
      <c r="AGV25" s="176">
        <v>5052632.41</v>
      </c>
      <c r="AGW25" s="176">
        <v>5493115.9199999999</v>
      </c>
      <c r="AGX25" s="176">
        <v>3539479.17</v>
      </c>
      <c r="AGY25" s="176">
        <v>1553335.88</v>
      </c>
      <c r="AGZ25" s="176">
        <v>5423693.3200000003</v>
      </c>
      <c r="AHA25" s="176">
        <v>5045561.1500000004</v>
      </c>
      <c r="AHB25" s="176">
        <v>2605691.6399999997</v>
      </c>
      <c r="AHC25" s="176">
        <v>2035097.97</v>
      </c>
      <c r="AHD25" s="176">
        <v>3001318.32</v>
      </c>
      <c r="AHE25" s="176">
        <v>2127154.61</v>
      </c>
      <c r="AHF25" s="176">
        <v>2448458.7800000003</v>
      </c>
      <c r="AHG25" s="176">
        <v>2127262.3199999998</v>
      </c>
      <c r="AHH25" s="176">
        <v>18754863.640000001</v>
      </c>
      <c r="AHI25" s="176">
        <v>1795835.69</v>
      </c>
      <c r="AHJ25" s="176">
        <v>2886689.95</v>
      </c>
      <c r="AHK25" s="176">
        <v>2091189.0499999998</v>
      </c>
      <c r="AHL25" s="176">
        <v>4905581.91</v>
      </c>
      <c r="AHM25" s="176">
        <v>1690306.7</v>
      </c>
      <c r="AHN25" s="176">
        <v>1284075.08</v>
      </c>
      <c r="AHO25" s="176">
        <v>7324454394.0892057</v>
      </c>
    </row>
    <row r="26" spans="1:899" x14ac:dyDescent="0.2">
      <c r="A26" s="174" t="s">
        <v>39</v>
      </c>
      <c r="B26" s="175" t="s">
        <v>40</v>
      </c>
      <c r="C26" s="176">
        <v>169179614.28</v>
      </c>
      <c r="D26" s="176">
        <v>47837132.910000004</v>
      </c>
      <c r="E26" s="176">
        <v>15156067</v>
      </c>
      <c r="F26" s="176">
        <v>14680829.909999998</v>
      </c>
      <c r="G26" s="176">
        <v>5991352.2799999984</v>
      </c>
      <c r="H26" s="176">
        <v>8033301.040000001</v>
      </c>
      <c r="I26" s="176">
        <v>3381385.96</v>
      </c>
      <c r="J26" s="176">
        <v>35394455.849999987</v>
      </c>
      <c r="K26" s="176">
        <v>15868989.520000001</v>
      </c>
      <c r="L26" s="176">
        <v>4146696.9000000004</v>
      </c>
      <c r="M26" s="176">
        <v>23304501.259999998</v>
      </c>
      <c r="N26" s="176">
        <v>8924903.2699999977</v>
      </c>
      <c r="O26" s="176">
        <v>43445150.579999998</v>
      </c>
      <c r="P26" s="176">
        <v>12522379.549999999</v>
      </c>
      <c r="Q26" s="176">
        <v>8693053.9800000004</v>
      </c>
      <c r="R26" s="176">
        <v>5096634.7700000005</v>
      </c>
      <c r="S26" s="176">
        <v>11130324.900000002</v>
      </c>
      <c r="T26" s="176">
        <v>5099027.53</v>
      </c>
      <c r="U26" s="176">
        <v>8593710.3599999994</v>
      </c>
      <c r="V26" s="176">
        <v>6716710.0199999996</v>
      </c>
      <c r="W26" s="176">
        <v>4811452.3899999997</v>
      </c>
      <c r="X26" s="176">
        <v>2844319.5100000002</v>
      </c>
      <c r="Y26" s="176">
        <v>6498133.0099999998</v>
      </c>
      <c r="Z26" s="176">
        <v>6354682.9399999985</v>
      </c>
      <c r="AA26" s="176">
        <v>235740188.72000006</v>
      </c>
      <c r="AB26" s="176">
        <v>12102257.66</v>
      </c>
      <c r="AC26" s="176">
        <v>11708514.149999999</v>
      </c>
      <c r="AD26" s="176">
        <v>6389398.0800000001</v>
      </c>
      <c r="AE26" s="176">
        <v>44127808.470000006</v>
      </c>
      <c r="AF26" s="176">
        <v>10709870.91</v>
      </c>
      <c r="AG26" s="176">
        <v>29106006.840000004</v>
      </c>
      <c r="AH26" s="176">
        <v>15821958.709999999</v>
      </c>
      <c r="AI26" s="176">
        <v>12055064.739999998</v>
      </c>
      <c r="AJ26" s="176">
        <v>10724545.180000002</v>
      </c>
      <c r="AK26" s="176">
        <v>1730335.39</v>
      </c>
      <c r="AL26" s="176">
        <v>6308364.6899999995</v>
      </c>
      <c r="AM26" s="176">
        <v>6949933.25</v>
      </c>
      <c r="AN26" s="176">
        <v>7617304.8099999996</v>
      </c>
      <c r="AO26" s="176">
        <v>5677404.3599999994</v>
      </c>
      <c r="AP26" s="176">
        <v>8787915.2699999996</v>
      </c>
      <c r="AQ26" s="176">
        <v>9203102.4099999983</v>
      </c>
      <c r="AR26" s="176">
        <v>5426691.4600000009</v>
      </c>
      <c r="AS26" s="176">
        <v>90133869.040000007</v>
      </c>
      <c r="AT26" s="176">
        <v>9370532.4400000013</v>
      </c>
      <c r="AU26" s="176">
        <v>7003765.2499999991</v>
      </c>
      <c r="AV26" s="176">
        <v>7013432.2100000009</v>
      </c>
      <c r="AW26" s="176">
        <v>6523109.2700000014</v>
      </c>
      <c r="AX26" s="176">
        <v>5079383.2200000007</v>
      </c>
      <c r="AY26" s="176">
        <v>4157029.6299999994</v>
      </c>
      <c r="AZ26" s="176">
        <v>9243106.0099999998</v>
      </c>
      <c r="BA26" s="176">
        <v>45905926.880000003</v>
      </c>
      <c r="BB26" s="176">
        <v>6498365.5100000007</v>
      </c>
      <c r="BC26" s="176">
        <v>7944501.1200000001</v>
      </c>
      <c r="BD26" s="176">
        <v>21220717.09</v>
      </c>
      <c r="BE26" s="176">
        <v>6542103.3700000001</v>
      </c>
      <c r="BF26" s="176">
        <v>5555269.5699999994</v>
      </c>
      <c r="BG26" s="176">
        <v>5444050.6700000009</v>
      </c>
      <c r="BH26" s="176">
        <v>111615174.33</v>
      </c>
      <c r="BI26" s="176">
        <v>1888370.5800000003</v>
      </c>
      <c r="BJ26" s="176">
        <v>3032897.18</v>
      </c>
      <c r="BK26" s="176">
        <v>484423.32000000007</v>
      </c>
      <c r="BL26" s="176">
        <v>6643473.2399999993</v>
      </c>
      <c r="BM26" s="176">
        <v>7392052.4400000004</v>
      </c>
      <c r="BN26" s="176">
        <v>1965540.5500000003</v>
      </c>
      <c r="BO26" s="176">
        <v>3886210.0400000005</v>
      </c>
      <c r="BP26" s="176">
        <v>3031542.5</v>
      </c>
      <c r="BQ26" s="176">
        <v>1907897.8299999998</v>
      </c>
      <c r="BR26" s="176">
        <v>3542104.7500000005</v>
      </c>
      <c r="BS26" s="176">
        <v>2380496.9500000002</v>
      </c>
      <c r="BT26" s="176">
        <v>20172513.380000006</v>
      </c>
      <c r="BU26" s="176">
        <v>4371205.5900000008</v>
      </c>
      <c r="BV26" s="176">
        <v>872714.57</v>
      </c>
      <c r="BW26" s="176">
        <v>46030705.350000001</v>
      </c>
      <c r="BX26" s="176">
        <v>38697531.920000009</v>
      </c>
      <c r="BY26" s="176">
        <v>5722428.5199999996</v>
      </c>
      <c r="BZ26" s="176">
        <v>4818892.6500000004</v>
      </c>
      <c r="CA26" s="176">
        <v>9141716.540000001</v>
      </c>
      <c r="CB26" s="176">
        <v>7372031.7299999995</v>
      </c>
      <c r="CC26" s="176">
        <v>5399623.25</v>
      </c>
      <c r="CD26" s="176">
        <v>2634316.2999999998</v>
      </c>
      <c r="CE26" s="176">
        <v>2017753.91</v>
      </c>
      <c r="CF26" s="176">
        <v>194880658.41000006</v>
      </c>
      <c r="CG26" s="176">
        <v>8422011.0600000024</v>
      </c>
      <c r="CH26" s="176">
        <v>26223853.490000006</v>
      </c>
      <c r="CI26" s="176">
        <v>3825536.3700000006</v>
      </c>
      <c r="CJ26" s="176">
        <v>6443463.4100000001</v>
      </c>
      <c r="CK26" s="176">
        <v>4225619.33</v>
      </c>
      <c r="CL26" s="176">
        <v>5247017.1099999994</v>
      </c>
      <c r="CM26" s="176">
        <v>21163433.729999997</v>
      </c>
      <c r="CN26" s="176">
        <v>2989146.91</v>
      </c>
      <c r="CO26" s="176">
        <v>5722679.2699999996</v>
      </c>
      <c r="CP26" s="176">
        <v>3232578.2500000005</v>
      </c>
      <c r="CQ26" s="176">
        <v>4063459.580000001</v>
      </c>
      <c r="CR26" s="176">
        <v>3995543.88</v>
      </c>
      <c r="CS26" s="176">
        <v>65696530.00999999</v>
      </c>
      <c r="CT26" s="176">
        <v>4895648.42</v>
      </c>
      <c r="CU26" s="176">
        <v>6290614.3099999996</v>
      </c>
      <c r="CV26" s="176">
        <v>12836317.560000001</v>
      </c>
      <c r="CW26" s="176">
        <v>4781287.22</v>
      </c>
      <c r="CX26" s="176">
        <v>9459356.1100000013</v>
      </c>
      <c r="CY26" s="176">
        <v>3561286.2199999997</v>
      </c>
      <c r="CZ26" s="176">
        <v>4987140.0799999991</v>
      </c>
      <c r="DA26" s="176">
        <v>86341698.180000007</v>
      </c>
      <c r="DB26" s="176">
        <v>11659436.93</v>
      </c>
      <c r="DC26" s="176">
        <v>19556872.659999996</v>
      </c>
      <c r="DD26" s="176">
        <v>36239739.840000011</v>
      </c>
      <c r="DE26" s="176">
        <v>5045120.9399999995</v>
      </c>
      <c r="DF26" s="176">
        <v>6913645.1599999992</v>
      </c>
      <c r="DG26" s="176">
        <v>7545524.8600000003</v>
      </c>
      <c r="DH26" s="176">
        <v>4471226.6499999994</v>
      </c>
      <c r="DI26" s="176">
        <v>5165476.669999999</v>
      </c>
      <c r="DJ26" s="176">
        <v>5162172.41</v>
      </c>
      <c r="DK26" s="176">
        <v>22375740.130000006</v>
      </c>
      <c r="DL26" s="176">
        <v>59666946.88000001</v>
      </c>
      <c r="DM26" s="176">
        <v>107160301.89999999</v>
      </c>
      <c r="DN26" s="176">
        <v>5434944.080000001</v>
      </c>
      <c r="DO26" s="176">
        <v>5634737.540000001</v>
      </c>
      <c r="DP26" s="176">
        <v>22537654.41</v>
      </c>
      <c r="DQ26" s="176">
        <v>17045374.02</v>
      </c>
      <c r="DR26" s="176">
        <v>16840777.339999996</v>
      </c>
      <c r="DS26" s="176">
        <v>12591235.030000001</v>
      </c>
      <c r="DT26" s="176">
        <v>9456343.5500000007</v>
      </c>
      <c r="DU26" s="176">
        <v>221203750.79000002</v>
      </c>
      <c r="DV26" s="176">
        <v>7517462.79</v>
      </c>
      <c r="DW26" s="176">
        <v>13949318.950000001</v>
      </c>
      <c r="DX26" s="176">
        <v>11452358.450000001</v>
      </c>
      <c r="DY26" s="176">
        <v>12148507.640000001</v>
      </c>
      <c r="DZ26" s="176">
        <v>7109350.3400000008</v>
      </c>
      <c r="EA26" s="176">
        <v>15554429.710000001</v>
      </c>
      <c r="EB26" s="176">
        <v>7561857.3800000018</v>
      </c>
      <c r="EC26" s="176">
        <v>28470850.710000001</v>
      </c>
      <c r="ED26" s="176">
        <v>71424065.350000009</v>
      </c>
      <c r="EE26" s="176">
        <v>45499384.609999992</v>
      </c>
      <c r="EF26" s="176">
        <v>6748896.6900000004</v>
      </c>
      <c r="EG26" s="176">
        <v>5517120.0700000012</v>
      </c>
      <c r="EH26" s="176">
        <v>4533749.9899999993</v>
      </c>
      <c r="EI26" s="176">
        <v>7332476.6900000004</v>
      </c>
      <c r="EJ26" s="176">
        <v>16599988.360000001</v>
      </c>
      <c r="EK26" s="176">
        <v>4469246.95</v>
      </c>
      <c r="EL26" s="176">
        <v>6276897.8900000006</v>
      </c>
      <c r="EM26" s="176">
        <v>109749590.14999998</v>
      </c>
      <c r="EN26" s="176">
        <v>7670834.2899999991</v>
      </c>
      <c r="EO26" s="176">
        <v>4792332.47</v>
      </c>
      <c r="EP26" s="176">
        <v>6474050.29</v>
      </c>
      <c r="EQ26" s="176">
        <v>4254688.6300000008</v>
      </c>
      <c r="ER26" s="176">
        <v>4324903.7600000007</v>
      </c>
      <c r="ES26" s="176">
        <v>7986086.21</v>
      </c>
      <c r="ET26" s="176">
        <v>12329849.430000002</v>
      </c>
      <c r="EU26" s="176">
        <v>3949064.11</v>
      </c>
      <c r="EV26" s="176">
        <v>90173540.320000008</v>
      </c>
      <c r="EW26" s="176">
        <v>2710870.33</v>
      </c>
      <c r="EX26" s="176">
        <v>5966127.5199999996</v>
      </c>
      <c r="EY26" s="176">
        <v>10146987.699999999</v>
      </c>
      <c r="EZ26" s="176">
        <v>16702514.439999999</v>
      </c>
      <c r="FA26" s="176">
        <v>17338350.380000003</v>
      </c>
      <c r="FB26" s="176">
        <v>11109844.160000004</v>
      </c>
      <c r="FC26" s="176">
        <v>5519092.0799999991</v>
      </c>
      <c r="FD26" s="176">
        <v>7761573.7300000004</v>
      </c>
      <c r="FE26" s="176">
        <v>5136470.459999999</v>
      </c>
      <c r="FF26" s="176">
        <v>5613193.1599999992</v>
      </c>
      <c r="FG26" s="176">
        <v>6663587.4500000002</v>
      </c>
      <c r="FH26" s="176">
        <v>72668475.799999997</v>
      </c>
      <c r="FI26" s="176">
        <v>5348303.4800000004</v>
      </c>
      <c r="FJ26" s="176">
        <v>7278709.3400000008</v>
      </c>
      <c r="FK26" s="176">
        <v>3989492.7600000002</v>
      </c>
      <c r="FL26" s="176">
        <v>10976031.210000001</v>
      </c>
      <c r="FM26" s="176">
        <v>5078591.5100000007</v>
      </c>
      <c r="FN26" s="176">
        <v>5281198.53</v>
      </c>
      <c r="FO26" s="176">
        <v>3825738</v>
      </c>
      <c r="FP26" s="176">
        <v>158659136.44999999</v>
      </c>
      <c r="FQ26" s="176">
        <v>3671196.71</v>
      </c>
      <c r="FR26" s="176">
        <v>10714890.399999999</v>
      </c>
      <c r="FS26" s="176">
        <v>4921183.0200000005</v>
      </c>
      <c r="FT26" s="176">
        <v>11219748.84</v>
      </c>
      <c r="FU26" s="176">
        <v>5220134.75</v>
      </c>
      <c r="FV26" s="176">
        <v>18212231.929999996</v>
      </c>
      <c r="FW26" s="176">
        <v>10002648.18</v>
      </c>
      <c r="FX26" s="176">
        <v>8355762.3000000007</v>
      </c>
      <c r="FY26" s="176">
        <v>6987272.3700000001</v>
      </c>
      <c r="FZ26" s="176">
        <v>16911140.600000001</v>
      </c>
      <c r="GA26" s="176">
        <v>5790434.1099999994</v>
      </c>
      <c r="GB26" s="176">
        <v>7458304.1100000003</v>
      </c>
      <c r="GC26" s="176">
        <v>4782059.5200000005</v>
      </c>
      <c r="GD26" s="176">
        <v>91710389.930000007</v>
      </c>
      <c r="GE26" s="176">
        <v>5269270.6999999983</v>
      </c>
      <c r="GF26" s="176">
        <v>3691620.1799999997</v>
      </c>
      <c r="GG26" s="176">
        <v>14256924.840000002</v>
      </c>
      <c r="GH26" s="176">
        <v>5983814.4400000004</v>
      </c>
      <c r="GI26" s="176">
        <v>9711913.4400000013</v>
      </c>
      <c r="GJ26" s="176">
        <v>3847044.3</v>
      </c>
      <c r="GK26" s="176">
        <v>15099963.68</v>
      </c>
      <c r="GL26" s="176">
        <v>4395989.32</v>
      </c>
      <c r="GM26" s="176">
        <v>3548232.6500000004</v>
      </c>
      <c r="GN26" s="176">
        <v>4097657.5499999993</v>
      </c>
      <c r="GO26" s="176">
        <v>4345609.6900000013</v>
      </c>
      <c r="GP26" s="176">
        <v>44051300.109999999</v>
      </c>
      <c r="GQ26" s="176">
        <v>8464176.2299999986</v>
      </c>
      <c r="GR26" s="176">
        <v>7548209.9900000002</v>
      </c>
      <c r="GS26" s="176">
        <v>12295819.639999999</v>
      </c>
      <c r="GT26" s="176">
        <v>2371784.6800000002</v>
      </c>
      <c r="GU26" s="176">
        <v>7875009.6099999994</v>
      </c>
      <c r="GV26" s="176">
        <v>8929422.1500000004</v>
      </c>
      <c r="GW26" s="176">
        <v>5732162.6000000006</v>
      </c>
      <c r="GX26" s="176">
        <v>36670326.589999996</v>
      </c>
      <c r="GY26" s="176">
        <v>6256989.1100000013</v>
      </c>
      <c r="GZ26" s="176">
        <v>10173405.100000001</v>
      </c>
      <c r="HA26" s="176">
        <v>10797526.279999999</v>
      </c>
      <c r="HB26" s="176">
        <v>146222348.57999998</v>
      </c>
      <c r="HC26" s="176">
        <v>32961020.609999999</v>
      </c>
      <c r="HD26" s="176">
        <v>31090046.459999997</v>
      </c>
      <c r="HE26" s="176">
        <v>31230704.469999999</v>
      </c>
      <c r="HF26" s="176">
        <v>14039230.66</v>
      </c>
      <c r="HG26" s="176">
        <v>23849703.920000002</v>
      </c>
      <c r="HH26" s="176">
        <v>11682752.880000003</v>
      </c>
      <c r="HI26" s="176">
        <v>80667528.529999986</v>
      </c>
      <c r="HJ26" s="176">
        <v>11060537.070000002</v>
      </c>
      <c r="HK26" s="176">
        <v>17051809.030000001</v>
      </c>
      <c r="HL26" s="176">
        <v>6487932.1399999997</v>
      </c>
      <c r="HM26" s="176">
        <v>5265508.4799999995</v>
      </c>
      <c r="HN26" s="176">
        <v>4913374.3800000008</v>
      </c>
      <c r="HO26" s="176">
        <v>8930270.9700000007</v>
      </c>
      <c r="HP26" s="176">
        <v>5344016.9100000011</v>
      </c>
      <c r="HQ26" s="176">
        <v>104287740.03999998</v>
      </c>
      <c r="HR26" s="176">
        <v>43804361.190000005</v>
      </c>
      <c r="HS26" s="176">
        <v>3639091.9200000004</v>
      </c>
      <c r="HT26" s="176">
        <v>6759517.75</v>
      </c>
      <c r="HU26" s="176">
        <v>5964566.9699999988</v>
      </c>
      <c r="HV26" s="176">
        <v>2888034.9599999995</v>
      </c>
      <c r="HW26" s="176">
        <v>18566942.68</v>
      </c>
      <c r="HX26" s="176">
        <v>2204611.25</v>
      </c>
      <c r="HY26" s="176">
        <v>5957366.5299999993</v>
      </c>
      <c r="HZ26" s="176">
        <v>2671675.41</v>
      </c>
      <c r="IA26" s="176">
        <v>5729300.8600000003</v>
      </c>
      <c r="IB26" s="176">
        <v>17254383.459999997</v>
      </c>
      <c r="IC26" s="176">
        <v>3693417.6399999992</v>
      </c>
      <c r="ID26" s="176">
        <v>4019670.1199999996</v>
      </c>
      <c r="IE26" s="176">
        <v>4235371.7699999996</v>
      </c>
      <c r="IF26" s="176">
        <v>4002783.17</v>
      </c>
      <c r="IG26" s="176">
        <v>82514387.800000012</v>
      </c>
      <c r="IH26" s="176">
        <v>38510494.350000009</v>
      </c>
      <c r="II26" s="176">
        <v>7105864.540000001</v>
      </c>
      <c r="IJ26" s="176">
        <v>16442388.41</v>
      </c>
      <c r="IK26" s="176">
        <v>18188765.779999997</v>
      </c>
      <c r="IL26" s="176">
        <v>4477266.3099999996</v>
      </c>
      <c r="IM26" s="176">
        <v>5895909.5599999987</v>
      </c>
      <c r="IN26" s="176">
        <v>2204728.02</v>
      </c>
      <c r="IO26" s="176">
        <v>4430095.1900000004</v>
      </c>
      <c r="IP26" s="176">
        <v>5102246.8099999996</v>
      </c>
      <c r="IQ26" s="176">
        <v>1845876.0299999998</v>
      </c>
      <c r="IR26" s="176">
        <v>144874639.06000003</v>
      </c>
      <c r="IS26" s="176">
        <v>40896637.389999993</v>
      </c>
      <c r="IT26" s="176">
        <v>6016563.2000000002</v>
      </c>
      <c r="IU26" s="176">
        <v>4901935.1899999995</v>
      </c>
      <c r="IV26" s="176">
        <v>5866664.8799999999</v>
      </c>
      <c r="IW26" s="176">
        <v>3494837.7199999997</v>
      </c>
      <c r="IX26" s="176">
        <v>2832596.17</v>
      </c>
      <c r="IY26" s="176">
        <v>2687234.6999999997</v>
      </c>
      <c r="IZ26" s="176">
        <v>3201735.3000000007</v>
      </c>
      <c r="JA26" s="176">
        <v>10549824.25</v>
      </c>
      <c r="JB26" s="176">
        <v>4932330.12</v>
      </c>
      <c r="JC26" s="176">
        <v>3564188.4299999997</v>
      </c>
      <c r="JD26" s="176">
        <v>38351193.140000008</v>
      </c>
      <c r="JE26" s="176">
        <v>27951791.349999998</v>
      </c>
      <c r="JF26" s="176">
        <v>3318432.0500000003</v>
      </c>
      <c r="JG26" s="176">
        <v>1141943.23</v>
      </c>
      <c r="JH26" s="176">
        <v>1806081.2000000002</v>
      </c>
      <c r="JI26" s="176">
        <v>2607442.11</v>
      </c>
      <c r="JJ26" s="176">
        <v>49839968.480000012</v>
      </c>
      <c r="JK26" s="176">
        <v>4347168.45</v>
      </c>
      <c r="JL26" s="176">
        <v>7173146.79</v>
      </c>
      <c r="JM26" s="176">
        <v>9790024.959999999</v>
      </c>
      <c r="JN26" s="176">
        <v>4722951.8699999992</v>
      </c>
      <c r="JO26" s="176">
        <v>14377048.389999997</v>
      </c>
      <c r="JP26" s="176">
        <v>4621095.709999999</v>
      </c>
      <c r="JQ26" s="176">
        <v>77167218.700000003</v>
      </c>
      <c r="JR26" s="176">
        <v>5565647.8700000001</v>
      </c>
      <c r="JS26" s="176">
        <v>2702072.97</v>
      </c>
      <c r="JT26" s="176">
        <v>15528091.969999999</v>
      </c>
      <c r="JU26" s="176">
        <v>17527649.919999998</v>
      </c>
      <c r="JV26" s="176">
        <v>5145886.5</v>
      </c>
      <c r="JW26" s="176">
        <v>6729282.6000000015</v>
      </c>
      <c r="JX26" s="176">
        <v>4216796.45</v>
      </c>
      <c r="JY26" s="176">
        <v>97292595.609999999</v>
      </c>
      <c r="JZ26" s="176">
        <v>44788129.310000002</v>
      </c>
      <c r="KA26" s="176">
        <v>6038570.9900000012</v>
      </c>
      <c r="KB26" s="176">
        <v>7108642.6100000003</v>
      </c>
      <c r="KC26" s="176">
        <v>11683699.979999999</v>
      </c>
      <c r="KD26" s="176">
        <v>3808327.32</v>
      </c>
      <c r="KE26" s="176">
        <v>27203233.870000005</v>
      </c>
      <c r="KF26" s="176">
        <v>16462209.200000003</v>
      </c>
      <c r="KG26" s="176">
        <v>7349521.2700000005</v>
      </c>
      <c r="KH26" s="176">
        <v>6971666.9200000009</v>
      </c>
      <c r="KI26" s="176">
        <v>6221958.4799999995</v>
      </c>
      <c r="KJ26" s="176">
        <v>9767577.8000000026</v>
      </c>
      <c r="KK26" s="176">
        <v>10690431.790000001</v>
      </c>
      <c r="KL26" s="176">
        <v>3226394.5500000003</v>
      </c>
      <c r="KM26" s="176">
        <v>9611377.540000001</v>
      </c>
      <c r="KN26" s="176">
        <v>166065263.79000002</v>
      </c>
      <c r="KO26" s="176">
        <v>14797419.73</v>
      </c>
      <c r="KP26" s="176">
        <v>7222474.3300000001</v>
      </c>
      <c r="KQ26" s="176">
        <v>6891702.6100000013</v>
      </c>
      <c r="KR26" s="176">
        <v>10203470.77</v>
      </c>
      <c r="KS26" s="176">
        <v>8524796.3200000003</v>
      </c>
      <c r="KT26" s="176">
        <v>33145048</v>
      </c>
      <c r="KU26" s="176">
        <v>4709894.51</v>
      </c>
      <c r="KV26" s="176">
        <v>4452489.8100000005</v>
      </c>
      <c r="KW26" s="176">
        <v>34511032.18999999</v>
      </c>
      <c r="KX26" s="176">
        <v>5825613.2199999997</v>
      </c>
      <c r="KY26" s="176">
        <v>8062508.1299999999</v>
      </c>
      <c r="KZ26" s="176">
        <v>33734213.719999999</v>
      </c>
      <c r="LA26" s="176">
        <v>6842513.2300000004</v>
      </c>
      <c r="LB26" s="176">
        <v>11842844.660000002</v>
      </c>
      <c r="LC26" s="176">
        <v>112107937.78</v>
      </c>
      <c r="LD26" s="176">
        <v>8004961.8999999994</v>
      </c>
      <c r="LE26" s="176">
        <v>111448330.51000001</v>
      </c>
      <c r="LF26" s="176">
        <v>36485183.890000001</v>
      </c>
      <c r="LG26" s="176">
        <v>33407401.299999997</v>
      </c>
      <c r="LH26" s="176">
        <v>37298639.219999999</v>
      </c>
      <c r="LI26" s="176">
        <v>10435392.050000003</v>
      </c>
      <c r="LJ26" s="176">
        <v>3951561.5300000003</v>
      </c>
      <c r="LK26" s="176">
        <v>3613461.6299999994</v>
      </c>
      <c r="LL26" s="176">
        <v>7465988.3899999997</v>
      </c>
      <c r="LM26" s="176">
        <v>4243449.9900000012</v>
      </c>
      <c r="LN26" s="176">
        <v>8254086.8499999996</v>
      </c>
      <c r="LO26" s="176">
        <v>7766570.1099999994</v>
      </c>
      <c r="LP26" s="176">
        <v>71781761.920000002</v>
      </c>
      <c r="LQ26" s="176">
        <v>15134601.789999999</v>
      </c>
      <c r="LR26" s="176">
        <v>7051382.8700000001</v>
      </c>
      <c r="LS26" s="176">
        <v>45801878.75</v>
      </c>
      <c r="LT26" s="176">
        <v>37150130.770000003</v>
      </c>
      <c r="LU26" s="176">
        <v>131863787.52</v>
      </c>
      <c r="LV26" s="176">
        <v>37924517.510000005</v>
      </c>
      <c r="LW26" s="176">
        <v>23187159.600000001</v>
      </c>
      <c r="LX26" s="176">
        <v>12965199.290000001</v>
      </c>
      <c r="LY26" s="176">
        <v>6786960.6099999994</v>
      </c>
      <c r="LZ26" s="176">
        <v>7281780.6049999995</v>
      </c>
      <c r="MA26" s="176">
        <v>8791835.1199999992</v>
      </c>
      <c r="MB26" s="176">
        <v>16868461.899999999</v>
      </c>
      <c r="MC26" s="176">
        <v>21521705.680000003</v>
      </c>
      <c r="MD26" s="176">
        <v>6844891.9000000004</v>
      </c>
      <c r="ME26" s="176">
        <v>165300089.71000001</v>
      </c>
      <c r="MF26" s="176">
        <v>7481269.8599999994</v>
      </c>
      <c r="MG26" s="176">
        <v>4163667.4500000007</v>
      </c>
      <c r="MH26" s="176">
        <v>4015259.74</v>
      </c>
      <c r="MI26" s="176">
        <v>4301079.99</v>
      </c>
      <c r="MJ26" s="176">
        <v>6674470.1100000003</v>
      </c>
      <c r="MK26" s="176">
        <v>4235206.9300000006</v>
      </c>
      <c r="ML26" s="176">
        <v>5802440.3999999994</v>
      </c>
      <c r="MM26" s="176">
        <v>10434692.23</v>
      </c>
      <c r="MN26" s="176">
        <v>6025630.8300000001</v>
      </c>
      <c r="MO26" s="176">
        <v>4455231.8599999994</v>
      </c>
      <c r="MP26" s="176">
        <v>4958500.18</v>
      </c>
      <c r="MQ26" s="176">
        <v>110276078.89999999</v>
      </c>
      <c r="MR26" s="176">
        <v>8639490.1199999992</v>
      </c>
      <c r="MS26" s="176">
        <v>8546894.4299999997</v>
      </c>
      <c r="MT26" s="176">
        <v>11755554.659999998</v>
      </c>
      <c r="MU26" s="176">
        <v>6490946.6000000006</v>
      </c>
      <c r="MV26" s="176">
        <v>2503065.7800000003</v>
      </c>
      <c r="MW26" s="176">
        <v>30176270.162099998</v>
      </c>
      <c r="MX26" s="176">
        <v>13564433.919999998</v>
      </c>
      <c r="MY26" s="176">
        <v>7026548.6900000004</v>
      </c>
      <c r="MZ26" s="176">
        <v>1833926.4799999997</v>
      </c>
      <c r="NA26" s="176">
        <v>3017024.9500000007</v>
      </c>
      <c r="NB26" s="176">
        <v>202848854.53</v>
      </c>
      <c r="NC26" s="176">
        <v>39000542.480000004</v>
      </c>
      <c r="ND26" s="176">
        <v>6566327.96</v>
      </c>
      <c r="NE26" s="176">
        <v>77981803.930000022</v>
      </c>
      <c r="NF26" s="176">
        <v>2438815.4300000006</v>
      </c>
      <c r="NG26" s="176">
        <v>15084433.550000001</v>
      </c>
      <c r="NH26" s="176">
        <v>46221976.310000002</v>
      </c>
      <c r="NI26" s="176">
        <v>32694273.759999998</v>
      </c>
      <c r="NJ26" s="176">
        <v>2747360.7800000003</v>
      </c>
      <c r="NK26" s="176">
        <v>9846763.3182000015</v>
      </c>
      <c r="NL26" s="176">
        <v>8704197.8499999978</v>
      </c>
      <c r="NM26" s="176">
        <v>15571997.459999999</v>
      </c>
      <c r="NN26" s="176">
        <v>59627116.00999999</v>
      </c>
      <c r="NO26" s="176">
        <v>4020957.9700000007</v>
      </c>
      <c r="NP26" s="176">
        <v>5207386.07</v>
      </c>
      <c r="NQ26" s="176">
        <v>4586665.8599999994</v>
      </c>
      <c r="NR26" s="176">
        <v>3080100.9600000004</v>
      </c>
      <c r="NS26" s="176">
        <v>1049907.97</v>
      </c>
      <c r="NT26" s="176">
        <v>3513212.65</v>
      </c>
      <c r="NU26" s="176">
        <v>116105976.94000003</v>
      </c>
      <c r="NV26" s="176">
        <v>33754245.189999998</v>
      </c>
      <c r="NW26" s="176">
        <v>6051410.4899999993</v>
      </c>
      <c r="NX26" s="176">
        <v>3220829.94</v>
      </c>
      <c r="NY26" s="176">
        <v>8573342.9199999999</v>
      </c>
      <c r="NZ26" s="176">
        <v>9786868.1399999987</v>
      </c>
      <c r="OA26" s="176">
        <v>4208390.6100000003</v>
      </c>
      <c r="OB26" s="176">
        <v>133282406.19</v>
      </c>
      <c r="OC26" s="176">
        <v>17185840.319999997</v>
      </c>
      <c r="OD26" s="176">
        <v>18337033.899999999</v>
      </c>
      <c r="OE26" s="176">
        <v>39231528.240000002</v>
      </c>
      <c r="OF26" s="176">
        <v>4940087.9799999995</v>
      </c>
      <c r="OG26" s="176">
        <v>5163032.2299999995</v>
      </c>
      <c r="OH26" s="176">
        <v>4156583.55</v>
      </c>
      <c r="OI26" s="176">
        <v>3520873.8</v>
      </c>
      <c r="OJ26" s="176">
        <v>4271184.68</v>
      </c>
      <c r="OK26" s="176">
        <v>110274487.98</v>
      </c>
      <c r="OL26" s="176">
        <v>26949722.27</v>
      </c>
      <c r="OM26" s="176">
        <v>30756054.559999999</v>
      </c>
      <c r="ON26" s="176">
        <v>12343196</v>
      </c>
      <c r="OO26" s="176">
        <v>9543466.9299999978</v>
      </c>
      <c r="OP26" s="176">
        <v>8680850.6099999994</v>
      </c>
      <c r="OQ26" s="176">
        <v>77242480.460000008</v>
      </c>
      <c r="OR26" s="176">
        <v>4970127.3100000005</v>
      </c>
      <c r="OS26" s="176">
        <v>8209188.3299999991</v>
      </c>
      <c r="OT26" s="176">
        <v>12492018.440000001</v>
      </c>
      <c r="OU26" s="176">
        <v>7755587.9399999995</v>
      </c>
      <c r="OV26" s="176">
        <v>14939797.24</v>
      </c>
      <c r="OW26" s="176">
        <v>6496922.4900000002</v>
      </c>
      <c r="OX26" s="176">
        <v>4936110.9299999988</v>
      </c>
      <c r="OY26" s="176">
        <v>8251968.6499999994</v>
      </c>
      <c r="OZ26" s="176">
        <v>68890350.520000011</v>
      </c>
      <c r="PA26" s="176">
        <v>3697523.07</v>
      </c>
      <c r="PB26" s="176">
        <v>10097451.33</v>
      </c>
      <c r="PC26" s="176">
        <v>2379764.69</v>
      </c>
      <c r="PD26" s="176">
        <v>7285142.2300000004</v>
      </c>
      <c r="PE26" s="176">
        <v>20521375.740000002</v>
      </c>
      <c r="PF26" s="176">
        <v>1502092.0800000003</v>
      </c>
      <c r="PG26" s="176">
        <v>3427780.0099999988</v>
      </c>
      <c r="PH26" s="176">
        <v>8432797.3300000001</v>
      </c>
      <c r="PI26" s="176">
        <v>8449161.9700000025</v>
      </c>
      <c r="PJ26" s="176">
        <v>6456284.8699999992</v>
      </c>
      <c r="PK26" s="176">
        <v>12338173.41</v>
      </c>
      <c r="PL26" s="176">
        <v>3521655.1</v>
      </c>
      <c r="PM26" s="176">
        <v>24850769.530000001</v>
      </c>
      <c r="PN26" s="176">
        <v>3593796.2100000004</v>
      </c>
      <c r="PO26" s="176">
        <v>3750399.0699999994</v>
      </c>
      <c r="PP26" s="176">
        <v>3327470.2399999998</v>
      </c>
      <c r="PQ26" s="176">
        <v>3340919.3699999992</v>
      </c>
      <c r="PR26" s="176">
        <v>292114054.84000009</v>
      </c>
      <c r="PS26" s="176">
        <v>15400069.249999998</v>
      </c>
      <c r="PT26" s="176">
        <v>5457593.8599999994</v>
      </c>
      <c r="PU26" s="176">
        <v>11244617.789999999</v>
      </c>
      <c r="PV26" s="176">
        <v>76165726.789999992</v>
      </c>
      <c r="PW26" s="176">
        <v>7119041.4399999995</v>
      </c>
      <c r="PX26" s="176">
        <v>15691719</v>
      </c>
      <c r="PY26" s="176">
        <v>4592057.3399999989</v>
      </c>
      <c r="PZ26" s="176">
        <v>10013692.059999999</v>
      </c>
      <c r="QA26" s="176">
        <v>4258141.9000000004</v>
      </c>
      <c r="QB26" s="176">
        <v>11464918.080000002</v>
      </c>
      <c r="QC26" s="176">
        <v>4743120.8899999997</v>
      </c>
      <c r="QD26" s="176">
        <v>5654858.7999999998</v>
      </c>
      <c r="QE26" s="176">
        <v>13228866.469999999</v>
      </c>
      <c r="QF26" s="176">
        <v>7225597.9100000001</v>
      </c>
      <c r="QG26" s="176">
        <v>12110095.560000001</v>
      </c>
      <c r="QH26" s="176">
        <v>5142489.7599999979</v>
      </c>
      <c r="QI26" s="176">
        <v>4624295.67</v>
      </c>
      <c r="QJ26" s="176">
        <v>3399432.0400000005</v>
      </c>
      <c r="QK26" s="176">
        <v>14666854.5</v>
      </c>
      <c r="QL26" s="176">
        <v>25798614.169999998</v>
      </c>
      <c r="QM26" s="176">
        <v>3545708.6</v>
      </c>
      <c r="QN26" s="176">
        <v>3657456.1399999997</v>
      </c>
      <c r="QO26" s="176">
        <v>2153155.85</v>
      </c>
      <c r="QP26" s="176">
        <v>3817881.3099999996</v>
      </c>
      <c r="QQ26" s="176">
        <v>1961768.1300000006</v>
      </c>
      <c r="QR26" s="176">
        <v>88265336.819999978</v>
      </c>
      <c r="QS26" s="176">
        <v>3576582.0300000003</v>
      </c>
      <c r="QT26" s="176">
        <v>13954930.929999998</v>
      </c>
      <c r="QU26" s="176">
        <v>5528203.1299999999</v>
      </c>
      <c r="QV26" s="176">
        <v>9084559.0899999999</v>
      </c>
      <c r="QW26" s="176">
        <v>22564428.619999997</v>
      </c>
      <c r="QX26" s="176">
        <v>6314134.5900000008</v>
      </c>
      <c r="QY26" s="176">
        <v>10272350.840000002</v>
      </c>
      <c r="QZ26" s="176">
        <v>12356286.090000002</v>
      </c>
      <c r="RA26" s="176">
        <v>5113089.8100000005</v>
      </c>
      <c r="RB26" s="176">
        <v>7359239.6100000003</v>
      </c>
      <c r="RC26" s="176">
        <v>4116142.3699999996</v>
      </c>
      <c r="RD26" s="176">
        <v>4479146.1499999994</v>
      </c>
      <c r="RE26" s="176">
        <v>208570686.69999999</v>
      </c>
      <c r="RF26" s="176">
        <v>16158540.030000001</v>
      </c>
      <c r="RG26" s="176">
        <v>5164909.2700000005</v>
      </c>
      <c r="RH26" s="176">
        <v>13702157.1</v>
      </c>
      <c r="RI26" s="176">
        <v>8381760.9400000023</v>
      </c>
      <c r="RJ26" s="176">
        <v>12208553.589999998</v>
      </c>
      <c r="RK26" s="176">
        <v>23884155.75</v>
      </c>
      <c r="RL26" s="176">
        <v>5507938.2600000007</v>
      </c>
      <c r="RM26" s="176">
        <v>7754294.3200000003</v>
      </c>
      <c r="RN26" s="176">
        <v>16569267.5</v>
      </c>
      <c r="RO26" s="176">
        <v>19840865.919999994</v>
      </c>
      <c r="RP26" s="176">
        <v>4716050.88</v>
      </c>
      <c r="RQ26" s="176">
        <v>3608505.0600000005</v>
      </c>
      <c r="RR26" s="176">
        <v>6953188.8999999994</v>
      </c>
      <c r="RS26" s="176">
        <v>4636301.0200000005</v>
      </c>
      <c r="RT26" s="176">
        <v>4751996.5599999996</v>
      </c>
      <c r="RU26" s="176">
        <v>5455647.7000000002</v>
      </c>
      <c r="RV26" s="176">
        <v>4856024.83</v>
      </c>
      <c r="RW26" s="176">
        <v>5805091.0100000007</v>
      </c>
      <c r="RX26" s="176">
        <v>4238824.6099999994</v>
      </c>
      <c r="RY26" s="176">
        <v>60794822.339999996</v>
      </c>
      <c r="RZ26" s="176">
        <v>5277341.6799999988</v>
      </c>
      <c r="SA26" s="176">
        <v>9119580.0099999998</v>
      </c>
      <c r="SB26" s="176">
        <v>7122823.8900000006</v>
      </c>
      <c r="SC26" s="176">
        <v>2905362.48</v>
      </c>
      <c r="SD26" s="176">
        <v>4300778.6300000008</v>
      </c>
      <c r="SE26" s="176">
        <v>7059993.0899999999</v>
      </c>
      <c r="SF26" s="176">
        <v>19956101.029999997</v>
      </c>
      <c r="SG26" s="176">
        <v>5343198.1400000006</v>
      </c>
      <c r="SH26" s="176">
        <v>4995123.45</v>
      </c>
      <c r="SI26" s="176">
        <v>5141205.1900000004</v>
      </c>
      <c r="SJ26" s="176">
        <v>12636126.389999999</v>
      </c>
      <c r="SK26" s="176">
        <v>6375705.4699999997</v>
      </c>
      <c r="SL26" s="176">
        <v>7220328.2300000004</v>
      </c>
      <c r="SM26" s="176">
        <v>75598588.370000005</v>
      </c>
      <c r="SN26" s="176">
        <v>4571559.76</v>
      </c>
      <c r="SO26" s="176">
        <v>3659634.08</v>
      </c>
      <c r="SP26" s="176">
        <v>5410657.0000000009</v>
      </c>
      <c r="SQ26" s="176">
        <v>2803660.48</v>
      </c>
      <c r="SR26" s="176">
        <v>5340668.5099999988</v>
      </c>
      <c r="SS26" s="176">
        <v>6507914.3899999997</v>
      </c>
      <c r="ST26" s="176">
        <v>11762650.84</v>
      </c>
      <c r="SU26" s="176">
        <v>3915377.3099999991</v>
      </c>
      <c r="SV26" s="176">
        <v>3601226.3599999994</v>
      </c>
      <c r="SW26" s="176">
        <v>16938715.240000002</v>
      </c>
      <c r="SX26" s="176">
        <v>5076204.7700000005</v>
      </c>
      <c r="SY26" s="176">
        <v>62209618.559999995</v>
      </c>
      <c r="SZ26" s="176">
        <v>5689245.5100000007</v>
      </c>
      <c r="TA26" s="176">
        <v>6778604.9299999997</v>
      </c>
      <c r="TB26" s="176">
        <v>16591502.91</v>
      </c>
      <c r="TC26" s="176">
        <v>5986290.3899999997</v>
      </c>
      <c r="TD26" s="176">
        <v>5888955.25</v>
      </c>
      <c r="TE26" s="176">
        <v>3759943.33</v>
      </c>
      <c r="TF26" s="176">
        <v>2760815.0000000005</v>
      </c>
      <c r="TG26" s="176">
        <v>148520441.02999997</v>
      </c>
      <c r="TH26" s="176">
        <v>7802479.9700000007</v>
      </c>
      <c r="TI26" s="176">
        <v>4274066.0599999996</v>
      </c>
      <c r="TJ26" s="176">
        <v>9921112.8899999987</v>
      </c>
      <c r="TK26" s="176">
        <v>10218546.360000001</v>
      </c>
      <c r="TL26" s="176">
        <v>7176705.1700000009</v>
      </c>
      <c r="TM26" s="176">
        <v>3989291.5500000003</v>
      </c>
      <c r="TN26" s="176">
        <v>36974732.059999995</v>
      </c>
      <c r="TO26" s="176">
        <v>5893994.4799999995</v>
      </c>
      <c r="TP26" s="176">
        <v>13599168.74</v>
      </c>
      <c r="TQ26" s="176">
        <v>12307881.500000002</v>
      </c>
      <c r="TR26" s="176">
        <v>4388372.2799999993</v>
      </c>
      <c r="TS26" s="176">
        <v>4780273.5299999993</v>
      </c>
      <c r="TT26" s="176">
        <v>7372904.0800000001</v>
      </c>
      <c r="TU26" s="176">
        <v>7019308.0700000003</v>
      </c>
      <c r="TV26" s="176">
        <v>5559181.21</v>
      </c>
      <c r="TW26" s="176">
        <v>62076525.739999995</v>
      </c>
      <c r="TX26" s="176">
        <v>11521025.119999999</v>
      </c>
      <c r="TY26" s="176">
        <v>54616014.840000011</v>
      </c>
      <c r="TZ26" s="176">
        <v>13968957.24</v>
      </c>
      <c r="UA26" s="176">
        <v>3588571.5000000009</v>
      </c>
      <c r="UB26" s="176">
        <v>7477365.7499999991</v>
      </c>
      <c r="UC26" s="176">
        <v>59122679</v>
      </c>
      <c r="UD26" s="176">
        <v>3862908.7500000005</v>
      </c>
      <c r="UE26" s="176">
        <v>4814478.54</v>
      </c>
      <c r="UF26" s="176">
        <v>6662172.96</v>
      </c>
      <c r="UG26" s="176">
        <v>5328202.2700000005</v>
      </c>
      <c r="UH26" s="176">
        <v>61423126.600000001</v>
      </c>
      <c r="UI26" s="176">
        <v>11241799.859999999</v>
      </c>
      <c r="UJ26" s="176">
        <v>8516692.0100000016</v>
      </c>
      <c r="UK26" s="176">
        <v>14237479.719999999</v>
      </c>
      <c r="UL26" s="176">
        <v>7760096.4900000002</v>
      </c>
      <c r="UM26" s="176">
        <v>10178016.989999996</v>
      </c>
      <c r="UN26" s="176">
        <v>206022288.9900001</v>
      </c>
      <c r="UO26" s="176">
        <v>6680862.7800000003</v>
      </c>
      <c r="UP26" s="176">
        <v>4747066.6399999987</v>
      </c>
      <c r="UQ26" s="176">
        <v>37815606.010000005</v>
      </c>
      <c r="UR26" s="176">
        <v>4541109.1099999994</v>
      </c>
      <c r="US26" s="176">
        <v>6190747.4000000004</v>
      </c>
      <c r="UT26" s="176">
        <v>17903362.790000003</v>
      </c>
      <c r="UU26" s="176">
        <v>4865493.1399999997</v>
      </c>
      <c r="UV26" s="176">
        <v>5874553.3100000005</v>
      </c>
      <c r="UW26" s="176">
        <v>4642119.5099999988</v>
      </c>
      <c r="UX26" s="176">
        <v>8238537.419999999</v>
      </c>
      <c r="UY26" s="176">
        <v>20055454.879999999</v>
      </c>
      <c r="UZ26" s="176">
        <v>10097415.400000002</v>
      </c>
      <c r="VA26" s="176">
        <v>12816306.450000001</v>
      </c>
      <c r="VB26" s="176">
        <v>4492845.5500000007</v>
      </c>
      <c r="VC26" s="176">
        <v>3163872.83</v>
      </c>
      <c r="VD26" s="176">
        <v>5594779.5800000001</v>
      </c>
      <c r="VE26" s="176">
        <v>3440759.61</v>
      </c>
      <c r="VF26" s="176">
        <v>28979307.07</v>
      </c>
      <c r="VG26" s="176">
        <v>5743407.8799999999</v>
      </c>
      <c r="VH26" s="176">
        <v>5981074.4199999981</v>
      </c>
      <c r="VI26" s="176">
        <v>2624475.2899999996</v>
      </c>
      <c r="VJ26" s="176">
        <v>91372666.680000007</v>
      </c>
      <c r="VK26" s="176">
        <v>6060646.5699999994</v>
      </c>
      <c r="VL26" s="176">
        <v>5705610.0899999999</v>
      </c>
      <c r="VM26" s="176">
        <v>13165683.65</v>
      </c>
      <c r="VN26" s="176">
        <v>6761526.5999999996</v>
      </c>
      <c r="VO26" s="176">
        <v>10064438.300000001</v>
      </c>
      <c r="VP26" s="176">
        <v>10580746.050000001</v>
      </c>
      <c r="VQ26" s="176">
        <v>5124070.4000000004</v>
      </c>
      <c r="VR26" s="176">
        <v>12137961.510000002</v>
      </c>
      <c r="VS26" s="176">
        <v>31180441.16</v>
      </c>
      <c r="VT26" s="176">
        <v>6436698.6900000004</v>
      </c>
      <c r="VU26" s="176">
        <v>15449144.629999999</v>
      </c>
      <c r="VV26" s="176">
        <v>8586688.0499999989</v>
      </c>
      <c r="VW26" s="176">
        <v>4575826.9499999993</v>
      </c>
      <c r="VX26" s="176">
        <v>3038339.8699999996</v>
      </c>
      <c r="VY26" s="176">
        <v>289631568.5</v>
      </c>
      <c r="VZ26" s="176">
        <v>16727584.829999998</v>
      </c>
      <c r="WA26" s="176">
        <v>6040920.9500000011</v>
      </c>
      <c r="WB26" s="176">
        <v>8068818.5300000003</v>
      </c>
      <c r="WC26" s="176">
        <v>6828260.1899999995</v>
      </c>
      <c r="WD26" s="176">
        <v>12169342.189999999</v>
      </c>
      <c r="WE26" s="176">
        <v>15539016.300000001</v>
      </c>
      <c r="WF26" s="176">
        <v>41124928.430000007</v>
      </c>
      <c r="WG26" s="176">
        <v>14270800.529999997</v>
      </c>
      <c r="WH26" s="176">
        <v>11161147.310000001</v>
      </c>
      <c r="WI26" s="176">
        <v>5739415.8299999991</v>
      </c>
      <c r="WJ26" s="176">
        <v>41809532.959999993</v>
      </c>
      <c r="WK26" s="176">
        <v>11351615.279999999</v>
      </c>
      <c r="WL26" s="176">
        <v>21151276.739999998</v>
      </c>
      <c r="WM26" s="176">
        <v>21134135.169999998</v>
      </c>
      <c r="WN26" s="176">
        <v>10349003.4</v>
      </c>
      <c r="WO26" s="176">
        <v>9536198.0399999991</v>
      </c>
      <c r="WP26" s="176">
        <v>11409233.359999999</v>
      </c>
      <c r="WQ26" s="176">
        <v>6585437.6900000004</v>
      </c>
      <c r="WR26" s="176">
        <v>18747703.530000001</v>
      </c>
      <c r="WS26" s="176">
        <v>39516477.309999995</v>
      </c>
      <c r="WT26" s="176">
        <v>6137666.669999999</v>
      </c>
      <c r="WU26" s="176">
        <v>5570029.5599999996</v>
      </c>
      <c r="WV26" s="176">
        <v>5778710.1200000001</v>
      </c>
      <c r="WW26" s="176">
        <v>9964488.3599999994</v>
      </c>
      <c r="WX26" s="176">
        <v>3501281.9100000011</v>
      </c>
      <c r="WY26" s="176">
        <v>6219446.9299999988</v>
      </c>
      <c r="WZ26" s="176">
        <v>9668743.6799999997</v>
      </c>
      <c r="XA26" s="176">
        <v>40385513.460000001</v>
      </c>
      <c r="XB26" s="176">
        <v>6431898.2399999993</v>
      </c>
      <c r="XC26" s="176">
        <v>4214734.21</v>
      </c>
      <c r="XD26" s="176">
        <v>5507190.7699999996</v>
      </c>
      <c r="XE26" s="176">
        <v>4408324.8999999994</v>
      </c>
      <c r="XF26" s="176">
        <v>185788502.02000001</v>
      </c>
      <c r="XG26" s="176">
        <v>10804473.450000001</v>
      </c>
      <c r="XH26" s="176">
        <v>9398043.9099999983</v>
      </c>
      <c r="XI26" s="176">
        <v>47428601.56000001</v>
      </c>
      <c r="XJ26" s="176">
        <v>9154667.9499999993</v>
      </c>
      <c r="XK26" s="176">
        <v>15155448.76</v>
      </c>
      <c r="XL26" s="176">
        <v>19774435.270000003</v>
      </c>
      <c r="XM26" s="176">
        <v>9987538.8599999994</v>
      </c>
      <c r="XN26" s="176">
        <v>5686441.7699999996</v>
      </c>
      <c r="XO26" s="176">
        <v>26501738.049999997</v>
      </c>
      <c r="XP26" s="176">
        <v>16376410.359999999</v>
      </c>
      <c r="XQ26" s="176">
        <v>6140699.4999999991</v>
      </c>
      <c r="XR26" s="176">
        <v>7058690.4999999991</v>
      </c>
      <c r="XS26" s="176">
        <v>5848084.5600000015</v>
      </c>
      <c r="XT26" s="176">
        <v>6759600.0799999991</v>
      </c>
      <c r="XU26" s="176">
        <v>4582709.2800000012</v>
      </c>
      <c r="XV26" s="176">
        <v>5123151.34</v>
      </c>
      <c r="XW26" s="176">
        <v>5982975.04</v>
      </c>
      <c r="XX26" s="176">
        <v>5483658.6999999993</v>
      </c>
      <c r="XY26" s="176">
        <v>5857818.7599999998</v>
      </c>
      <c r="XZ26" s="176">
        <v>5738582.5499999998</v>
      </c>
      <c r="YA26" s="176">
        <v>6132519.0899999999</v>
      </c>
      <c r="YB26" s="176">
        <v>5921795.2100000009</v>
      </c>
      <c r="YC26" s="176">
        <v>77625948.13000001</v>
      </c>
      <c r="YD26" s="176">
        <v>8112141.21</v>
      </c>
      <c r="YE26" s="176">
        <v>19967856.989999998</v>
      </c>
      <c r="YF26" s="176">
        <v>7929269.8799999999</v>
      </c>
      <c r="YG26" s="176">
        <v>62145551.870000005</v>
      </c>
      <c r="YH26" s="176">
        <v>11775875.280000001</v>
      </c>
      <c r="YI26" s="176">
        <v>20395694.119999997</v>
      </c>
      <c r="YJ26" s="176">
        <v>6350366.6600000011</v>
      </c>
      <c r="YK26" s="176">
        <v>19741954.220000003</v>
      </c>
      <c r="YL26" s="176">
        <v>37825157.409999996</v>
      </c>
      <c r="YM26" s="176">
        <v>14433621.109999999</v>
      </c>
      <c r="YN26" s="176">
        <v>7899856.4000000004</v>
      </c>
      <c r="YO26" s="176">
        <v>6104726.9900000002</v>
      </c>
      <c r="YP26" s="176">
        <v>10393486.140000001</v>
      </c>
      <c r="YQ26" s="176">
        <v>6397876.8300000001</v>
      </c>
      <c r="YR26" s="176">
        <v>9117080.4600000009</v>
      </c>
      <c r="YS26" s="176">
        <v>10190392.32</v>
      </c>
      <c r="YT26" s="176">
        <v>53290639.93</v>
      </c>
      <c r="YU26" s="176">
        <v>6310082.5300000003</v>
      </c>
      <c r="YV26" s="176">
        <v>6771978.2700000005</v>
      </c>
      <c r="YW26" s="176">
        <v>6054281.46</v>
      </c>
      <c r="YX26" s="176">
        <v>6843660.2400000012</v>
      </c>
      <c r="YY26" s="176">
        <v>4374232.1900000004</v>
      </c>
      <c r="YZ26" s="176">
        <v>3786429.37</v>
      </c>
      <c r="ZA26" s="176">
        <v>66710783.670000002</v>
      </c>
      <c r="ZB26" s="176">
        <v>4711682.6000000006</v>
      </c>
      <c r="ZC26" s="176">
        <v>7078429.5099999998</v>
      </c>
      <c r="ZD26" s="176">
        <v>6822481.6600000001</v>
      </c>
      <c r="ZE26" s="176">
        <v>3552282.0300000007</v>
      </c>
      <c r="ZF26" s="176">
        <v>4862400.9000000004</v>
      </c>
      <c r="ZG26" s="176">
        <v>5177188.4800000004</v>
      </c>
      <c r="ZH26" s="176">
        <v>5830064.4800000004</v>
      </c>
      <c r="ZI26" s="176">
        <v>15688992.67</v>
      </c>
      <c r="ZJ26" s="176">
        <v>101882922.29000001</v>
      </c>
      <c r="ZK26" s="176">
        <v>5447360.7000000002</v>
      </c>
      <c r="ZL26" s="176">
        <v>10465651.65</v>
      </c>
      <c r="ZM26" s="176">
        <v>43149839.120000005</v>
      </c>
      <c r="ZN26" s="176">
        <v>16801309.329999998</v>
      </c>
      <c r="ZO26" s="176">
        <v>4659455.75</v>
      </c>
      <c r="ZP26" s="176">
        <v>6168836.4000000004</v>
      </c>
      <c r="ZQ26" s="176">
        <v>15771160.43</v>
      </c>
      <c r="ZR26" s="176">
        <v>10667627.110000001</v>
      </c>
      <c r="ZS26" s="176">
        <v>22333007.559999999</v>
      </c>
      <c r="ZT26" s="176">
        <v>4872844.5700000012</v>
      </c>
      <c r="ZU26" s="176">
        <v>5956499.8399999999</v>
      </c>
      <c r="ZV26" s="176">
        <v>3296383.45</v>
      </c>
      <c r="ZW26" s="176">
        <v>6558372.8500000006</v>
      </c>
      <c r="ZX26" s="176">
        <v>5889553.9799999995</v>
      </c>
      <c r="ZY26" s="176">
        <v>5687746.5199999996</v>
      </c>
      <c r="ZZ26" s="176">
        <v>5844262.6499999985</v>
      </c>
      <c r="AAA26" s="176">
        <v>9261668.5499999989</v>
      </c>
      <c r="AAB26" s="176">
        <v>7869873.6999999993</v>
      </c>
      <c r="AAC26" s="176">
        <v>8598518.6300000008</v>
      </c>
      <c r="AAD26" s="176">
        <v>5050984.4500000011</v>
      </c>
      <c r="AAE26" s="176">
        <v>7459592.2999999998</v>
      </c>
      <c r="AAF26" s="176">
        <v>75158835.49000001</v>
      </c>
      <c r="AAG26" s="176">
        <v>5529241.9000000004</v>
      </c>
      <c r="AAH26" s="176">
        <v>5894123.3399999999</v>
      </c>
      <c r="AAI26" s="176">
        <v>6592821.4399999995</v>
      </c>
      <c r="AAJ26" s="176">
        <v>3900651.6499999994</v>
      </c>
      <c r="AAK26" s="176">
        <v>6305651.9399999995</v>
      </c>
      <c r="AAL26" s="176">
        <v>5291149.55</v>
      </c>
      <c r="AAM26" s="176">
        <v>292307838.34000003</v>
      </c>
      <c r="AAN26" s="176">
        <v>5349268.2299999995</v>
      </c>
      <c r="AAO26" s="176">
        <v>5537479.9400000004</v>
      </c>
      <c r="AAP26" s="176">
        <v>12628747.66</v>
      </c>
      <c r="AAQ26" s="176">
        <v>9620188.2699999996</v>
      </c>
      <c r="AAR26" s="176">
        <v>3387758.8299999996</v>
      </c>
      <c r="AAS26" s="176">
        <v>5747327.2200000007</v>
      </c>
      <c r="AAT26" s="176">
        <v>11870419.1</v>
      </c>
      <c r="AAU26" s="176">
        <v>26034372.18</v>
      </c>
      <c r="AAV26" s="176">
        <v>6906399.9500000002</v>
      </c>
      <c r="AAW26" s="176">
        <v>8219752.4100000001</v>
      </c>
      <c r="AAX26" s="176">
        <v>41366572.419999994</v>
      </c>
      <c r="AAY26" s="176">
        <v>18546025.360000003</v>
      </c>
      <c r="AAZ26" s="176">
        <v>5289379.67</v>
      </c>
      <c r="ABA26" s="176">
        <v>8218920.0500000007</v>
      </c>
      <c r="ABB26" s="176">
        <v>5219848.540000001</v>
      </c>
      <c r="ABC26" s="176">
        <v>3014891.78</v>
      </c>
      <c r="ABD26" s="176">
        <v>4657914.169999999</v>
      </c>
      <c r="ABE26" s="176">
        <v>6071749.25</v>
      </c>
      <c r="ABF26" s="176">
        <v>50663412.329999998</v>
      </c>
      <c r="ABG26" s="176">
        <v>45483828.630000003</v>
      </c>
      <c r="ABH26" s="176">
        <v>4783427.51</v>
      </c>
      <c r="ABI26" s="176">
        <v>5673805.9900000002</v>
      </c>
      <c r="ABJ26" s="176">
        <v>7264945.4300000006</v>
      </c>
      <c r="ABK26" s="176">
        <v>5705969.9299999997</v>
      </c>
      <c r="ABL26" s="176">
        <v>5498795.3899999997</v>
      </c>
      <c r="ABM26" s="176">
        <v>73216509.159999996</v>
      </c>
      <c r="ABN26" s="176">
        <v>7918454.4900000002</v>
      </c>
      <c r="ABO26" s="176">
        <v>6596656.709999999</v>
      </c>
      <c r="ABP26" s="176">
        <v>11189686.440000001</v>
      </c>
      <c r="ABQ26" s="176">
        <v>9324212.7000000011</v>
      </c>
      <c r="ABR26" s="176">
        <v>6694167.8099999996</v>
      </c>
      <c r="ABS26" s="176">
        <v>5253696.0500000007</v>
      </c>
      <c r="ABT26" s="176">
        <v>8307799.2400000002</v>
      </c>
      <c r="ABU26" s="176">
        <v>5563506.8999999994</v>
      </c>
      <c r="ABV26" s="176">
        <v>43236532.779999994</v>
      </c>
      <c r="ABW26" s="176">
        <v>3320285.48</v>
      </c>
      <c r="ABX26" s="176">
        <v>10949217.23</v>
      </c>
      <c r="ABY26" s="176">
        <v>3498536.8000000003</v>
      </c>
      <c r="ABZ26" s="176">
        <v>4102162.5900000003</v>
      </c>
      <c r="ACA26" s="176">
        <v>20294734.949999999</v>
      </c>
      <c r="ACB26" s="176">
        <v>629882.35999999987</v>
      </c>
      <c r="ACC26" s="176">
        <v>6753706.7400000012</v>
      </c>
      <c r="ACD26" s="176">
        <v>4137558.0599999996</v>
      </c>
      <c r="ACE26" s="176">
        <v>3738623.9400000004</v>
      </c>
      <c r="ACF26" s="176">
        <v>2821734.4499999997</v>
      </c>
      <c r="ACG26" s="176">
        <v>113128353.17</v>
      </c>
      <c r="ACH26" s="176">
        <v>4997644.37</v>
      </c>
      <c r="ACI26" s="176">
        <v>7814066.9999999991</v>
      </c>
      <c r="ACJ26" s="176">
        <v>12897794.539999999</v>
      </c>
      <c r="ACK26" s="176">
        <v>6780164.2400000002</v>
      </c>
      <c r="ACL26" s="176">
        <v>8426378.2700000014</v>
      </c>
      <c r="ACM26" s="176">
        <v>7432780.3900000006</v>
      </c>
      <c r="ACN26" s="176">
        <v>42270475.049999997</v>
      </c>
      <c r="ACO26" s="176">
        <v>54565738.5</v>
      </c>
      <c r="ACP26" s="176">
        <v>6521392.0499999998</v>
      </c>
      <c r="ACQ26" s="176">
        <v>2889315.5700000003</v>
      </c>
      <c r="ACR26" s="176">
        <v>10438660.370000001</v>
      </c>
      <c r="ACS26" s="176">
        <v>8994033.7199999988</v>
      </c>
      <c r="ACT26" s="176">
        <v>68244360.269999996</v>
      </c>
      <c r="ACU26" s="176">
        <v>9243088.3200000022</v>
      </c>
      <c r="ACV26" s="176">
        <v>12629254.140000001</v>
      </c>
      <c r="ACW26" s="176">
        <v>4355926.8900000006</v>
      </c>
      <c r="ACX26" s="176">
        <v>6327258.6500000013</v>
      </c>
      <c r="ACY26" s="176">
        <v>6925269.3300000001</v>
      </c>
      <c r="ACZ26" s="176">
        <v>3770914.29</v>
      </c>
      <c r="ADA26" s="176">
        <v>5531551.8699999992</v>
      </c>
      <c r="ADB26" s="176">
        <v>3982856.1499999994</v>
      </c>
      <c r="ADC26" s="176">
        <v>4584618.5500000007</v>
      </c>
      <c r="ADD26" s="176">
        <v>41560125.780000001</v>
      </c>
      <c r="ADE26" s="176">
        <v>65123733.910000004</v>
      </c>
      <c r="ADF26" s="176">
        <v>6740375.4100000001</v>
      </c>
      <c r="ADG26" s="176">
        <v>3179848.6799999997</v>
      </c>
      <c r="ADH26" s="176">
        <v>4282836.54</v>
      </c>
      <c r="ADI26" s="176">
        <v>2633637.9999999995</v>
      </c>
      <c r="ADJ26" s="176">
        <v>6661545.8199999994</v>
      </c>
      <c r="ADK26" s="176">
        <v>2510886.5499999998</v>
      </c>
      <c r="ADL26" s="176">
        <v>6445195.25</v>
      </c>
      <c r="ADM26" s="176">
        <v>170287345.95000002</v>
      </c>
      <c r="ADN26" s="176">
        <v>31309667.439999994</v>
      </c>
      <c r="ADO26" s="176">
        <v>17203514.089999992</v>
      </c>
      <c r="ADP26" s="176">
        <v>65085992.719999999</v>
      </c>
      <c r="ADQ26" s="176">
        <v>2297044.6999999997</v>
      </c>
      <c r="ADR26" s="176">
        <v>3425736.5100000002</v>
      </c>
      <c r="ADS26" s="176">
        <v>6623408.1400000006</v>
      </c>
      <c r="ADT26" s="176">
        <v>3584586.3</v>
      </c>
      <c r="ADU26" s="176">
        <v>172644357.38999999</v>
      </c>
      <c r="ADV26" s="176">
        <v>28613819.589999996</v>
      </c>
      <c r="ADW26" s="176">
        <v>26147228.789999999</v>
      </c>
      <c r="ADX26" s="176">
        <v>5994577.5200000005</v>
      </c>
      <c r="ADY26" s="176">
        <v>2366319.7799999993</v>
      </c>
      <c r="ADZ26" s="176">
        <v>7923462.1600000011</v>
      </c>
      <c r="AEA26" s="176">
        <v>7007643.4200000009</v>
      </c>
      <c r="AEB26" s="176">
        <v>6668589.0299999993</v>
      </c>
      <c r="AEC26" s="176">
        <v>7978706.5699999994</v>
      </c>
      <c r="AED26" s="176">
        <v>5111881.1800000006</v>
      </c>
      <c r="AEE26" s="176">
        <v>3461149.1299999994</v>
      </c>
      <c r="AEF26" s="176">
        <v>11359042.439999999</v>
      </c>
      <c r="AEG26" s="176">
        <v>4176043.0400000005</v>
      </c>
      <c r="AEH26" s="176">
        <v>4752377.4200000009</v>
      </c>
      <c r="AEI26" s="176">
        <v>7179660.3299999991</v>
      </c>
      <c r="AEJ26" s="176">
        <v>6309128.3899999997</v>
      </c>
      <c r="AEK26" s="176">
        <v>4857481.8</v>
      </c>
      <c r="AEL26" s="176">
        <v>16867724.979999997</v>
      </c>
      <c r="AEM26" s="176">
        <v>7407743.5</v>
      </c>
      <c r="AEN26" s="176">
        <v>9530253.2499999963</v>
      </c>
      <c r="AEO26" s="176">
        <v>104444094.47</v>
      </c>
      <c r="AEP26" s="176">
        <v>10612433.200000001</v>
      </c>
      <c r="AEQ26" s="176">
        <v>9762234.1400000006</v>
      </c>
      <c r="AER26" s="176">
        <v>6239643.2000000002</v>
      </c>
      <c r="AES26" s="176">
        <v>5806374.1300000008</v>
      </c>
      <c r="AET26" s="176">
        <v>16096605.129999999</v>
      </c>
      <c r="AEU26" s="176">
        <v>4498974.75</v>
      </c>
      <c r="AEV26" s="176">
        <v>8095964.96</v>
      </c>
      <c r="AEW26" s="176">
        <v>5851393.7700000005</v>
      </c>
      <c r="AEX26" s="176">
        <v>7398109.5900000008</v>
      </c>
      <c r="AEY26" s="176">
        <v>97475202.25</v>
      </c>
      <c r="AEZ26" s="176">
        <v>60889638.789999999</v>
      </c>
      <c r="AFA26" s="176">
        <v>13526237.240000004</v>
      </c>
      <c r="AFB26" s="176">
        <v>10975719.979999999</v>
      </c>
      <c r="AFC26" s="176">
        <v>12708985.410000002</v>
      </c>
      <c r="AFD26" s="176">
        <v>9960595.2199999969</v>
      </c>
      <c r="AFE26" s="176">
        <v>6198260.8900000006</v>
      </c>
      <c r="AFF26" s="176">
        <v>7639291.5200000005</v>
      </c>
      <c r="AFG26" s="176">
        <v>5286315.07</v>
      </c>
      <c r="AFH26" s="176">
        <v>6347525.3900000006</v>
      </c>
      <c r="AFI26" s="176">
        <v>4605232.1399999997</v>
      </c>
      <c r="AFJ26" s="176">
        <v>9841050.2599999979</v>
      </c>
      <c r="AFK26" s="176">
        <v>11426992.039999999</v>
      </c>
      <c r="AFL26" s="176">
        <v>57076674.68999999</v>
      </c>
      <c r="AFM26" s="176">
        <v>8405959.5600000005</v>
      </c>
      <c r="AFN26" s="176">
        <v>3553685.6400000006</v>
      </c>
      <c r="AFO26" s="176">
        <v>6029494.120000001</v>
      </c>
      <c r="AFP26" s="176">
        <v>6195797.6499999994</v>
      </c>
      <c r="AFQ26" s="176">
        <v>6130740.7499999991</v>
      </c>
      <c r="AFR26" s="176">
        <v>4418603.5900000008</v>
      </c>
      <c r="AFS26" s="176">
        <v>10078921.619999999</v>
      </c>
      <c r="AFT26" s="176">
        <v>14935107</v>
      </c>
      <c r="AFU26" s="176">
        <v>4960528.709999999</v>
      </c>
      <c r="AFV26" s="176">
        <v>18335842.210000001</v>
      </c>
      <c r="AFW26" s="176">
        <v>6032665.3000000026</v>
      </c>
      <c r="AFX26" s="176">
        <v>64148213.32</v>
      </c>
      <c r="AFY26" s="176">
        <v>4579614.0199999996</v>
      </c>
      <c r="AFZ26" s="176">
        <v>3704771.9299999997</v>
      </c>
      <c r="AGA26" s="176">
        <v>4247490.29</v>
      </c>
      <c r="AGB26" s="176">
        <v>13260795.860000001</v>
      </c>
      <c r="AGC26" s="176">
        <v>5456510.2799999993</v>
      </c>
      <c r="AGD26" s="176">
        <v>2289766.38</v>
      </c>
      <c r="AGE26" s="176">
        <v>3448038.11</v>
      </c>
      <c r="AGF26" s="176">
        <v>3399194.4500000007</v>
      </c>
      <c r="AGG26" s="176">
        <v>4700654.0883999998</v>
      </c>
      <c r="AGH26" s="176">
        <v>7842689.3899999987</v>
      </c>
      <c r="AGI26" s="176">
        <v>126163460.92999999</v>
      </c>
      <c r="AGJ26" s="176">
        <v>29735073.630000006</v>
      </c>
      <c r="AGK26" s="176">
        <v>8991234.5899999999</v>
      </c>
      <c r="AGL26" s="176">
        <v>6648999.1899999995</v>
      </c>
      <c r="AGM26" s="176">
        <v>13821372.970000001</v>
      </c>
      <c r="AGN26" s="176">
        <v>22834122.239999998</v>
      </c>
      <c r="AGO26" s="176">
        <v>6085615.2199999997</v>
      </c>
      <c r="AGP26" s="176">
        <v>5774923.7300000004</v>
      </c>
      <c r="AGQ26" s="176">
        <v>206879674.54999998</v>
      </c>
      <c r="AGR26" s="176">
        <v>99512592.899999976</v>
      </c>
      <c r="AGS26" s="176">
        <v>10360292.030000001</v>
      </c>
      <c r="AGT26" s="176">
        <v>9978893.5399999991</v>
      </c>
      <c r="AGU26" s="176">
        <v>31494903.369999997</v>
      </c>
      <c r="AGV26" s="176">
        <v>12994708.370000001</v>
      </c>
      <c r="AGW26" s="176">
        <v>9471296.9900000002</v>
      </c>
      <c r="AGX26" s="176">
        <v>9146531.0800000001</v>
      </c>
      <c r="AGY26" s="176">
        <v>3457631.4099999997</v>
      </c>
      <c r="AGZ26" s="176">
        <v>9904861.0399999991</v>
      </c>
      <c r="AHA26" s="176">
        <v>16762500.219999997</v>
      </c>
      <c r="AHB26" s="176">
        <v>5288090.4000000004</v>
      </c>
      <c r="AHC26" s="176">
        <v>5479378.8200000003</v>
      </c>
      <c r="AHD26" s="176">
        <v>5476854.0200000005</v>
      </c>
      <c r="AHE26" s="176">
        <v>4005345.89</v>
      </c>
      <c r="AHF26" s="176">
        <v>4250419.41</v>
      </c>
      <c r="AHG26" s="176">
        <v>4679999.0199999996</v>
      </c>
      <c r="AHH26" s="176">
        <v>43986732.830000006</v>
      </c>
      <c r="AHI26" s="176">
        <v>4238857.2</v>
      </c>
      <c r="AHJ26" s="176">
        <v>3636933.6799999997</v>
      </c>
      <c r="AHK26" s="176">
        <v>5543601.6900000004</v>
      </c>
      <c r="AHL26" s="176">
        <v>12185533.630000001</v>
      </c>
      <c r="AHM26" s="176">
        <v>4461214.29</v>
      </c>
      <c r="AHN26" s="176">
        <v>5287422.9200000009</v>
      </c>
      <c r="AHO26" s="176">
        <v>17085852582.793703</v>
      </c>
    </row>
    <row r="27" spans="1:899" x14ac:dyDescent="0.2">
      <c r="A27" s="174" t="s">
        <v>681</v>
      </c>
      <c r="B27" s="175" t="s">
        <v>682</v>
      </c>
      <c r="C27" s="176">
        <v>26260320.27</v>
      </c>
      <c r="D27" s="176">
        <v>1517619.4</v>
      </c>
      <c r="E27" s="176">
        <v>1001735.74</v>
      </c>
      <c r="F27" s="176">
        <v>1666584.29</v>
      </c>
      <c r="G27" s="176">
        <v>239460.33000000002</v>
      </c>
      <c r="H27" s="176">
        <v>705611.8</v>
      </c>
      <c r="I27" s="176">
        <v>350273.45</v>
      </c>
      <c r="J27" s="176">
        <v>5836328.7999999998</v>
      </c>
      <c r="K27" s="176">
        <v>3876655.5</v>
      </c>
      <c r="L27" s="176">
        <v>696535.44</v>
      </c>
      <c r="M27" s="176">
        <v>1014357.1000000001</v>
      </c>
      <c r="N27" s="176">
        <v>305359.2</v>
      </c>
      <c r="O27" s="176">
        <v>2668031.9899999998</v>
      </c>
      <c r="P27" s="176">
        <v>2022097.03</v>
      </c>
      <c r="Q27" s="176">
        <v>233202.26</v>
      </c>
      <c r="R27" s="176">
        <v>1286031.7</v>
      </c>
      <c r="S27" s="176">
        <v>599128.27</v>
      </c>
      <c r="T27" s="176">
        <v>0</v>
      </c>
      <c r="U27" s="176">
        <v>1602827.3499999999</v>
      </c>
      <c r="V27" s="176">
        <v>1250317.5</v>
      </c>
      <c r="W27" s="176">
        <v>301669.38</v>
      </c>
      <c r="X27" s="176">
        <v>258783.8</v>
      </c>
      <c r="Y27" s="176">
        <v>70283.850000000006</v>
      </c>
      <c r="Z27" s="176">
        <v>218856.16</v>
      </c>
      <c r="AA27" s="176">
        <v>50116714.700000003</v>
      </c>
      <c r="AB27" s="176">
        <v>535795.25</v>
      </c>
      <c r="AC27" s="176">
        <v>186771.15</v>
      </c>
      <c r="AD27" s="176">
        <v>96991.69</v>
      </c>
      <c r="AE27" s="176">
        <v>2309137.23</v>
      </c>
      <c r="AF27" s="176">
        <v>1888392.9</v>
      </c>
      <c r="AG27" s="176">
        <v>2025936.04</v>
      </c>
      <c r="AH27" s="176">
        <v>820377.96</v>
      </c>
      <c r="AI27" s="176">
        <v>243415.18</v>
      </c>
      <c r="AJ27" s="176">
        <v>343205.2</v>
      </c>
      <c r="AK27" s="176">
        <v>452540.15</v>
      </c>
      <c r="AL27" s="176">
        <v>116183.09999999999</v>
      </c>
      <c r="AM27" s="176">
        <v>7315021.7999999998</v>
      </c>
      <c r="AN27" s="176">
        <v>62547.05</v>
      </c>
      <c r="AO27" s="176">
        <v>126437.1</v>
      </c>
      <c r="AP27" s="176">
        <v>373892.45</v>
      </c>
      <c r="AQ27" s="176">
        <v>10241</v>
      </c>
      <c r="AR27" s="176">
        <v>133434.54999999999</v>
      </c>
      <c r="AS27" s="176">
        <v>182691.04</v>
      </c>
      <c r="AT27" s="176">
        <v>116464.90000000001</v>
      </c>
      <c r="AU27" s="176">
        <v>860</v>
      </c>
      <c r="AV27" s="176">
        <v>29202.15</v>
      </c>
      <c r="AW27" s="176">
        <v>0</v>
      </c>
      <c r="AX27" s="176">
        <v>141849.22</v>
      </c>
      <c r="AY27" s="176">
        <v>284000</v>
      </c>
      <c r="AZ27" s="176">
        <v>3130</v>
      </c>
      <c r="BA27" s="176">
        <v>4322708.4300000006</v>
      </c>
      <c r="BB27" s="176">
        <v>1348788.25</v>
      </c>
      <c r="BC27" s="176">
        <v>2395616.5</v>
      </c>
      <c r="BD27" s="176">
        <v>2316221.9999999995</v>
      </c>
      <c r="BE27" s="176">
        <v>77488.95</v>
      </c>
      <c r="BF27" s="176">
        <v>1035751.35</v>
      </c>
      <c r="BG27" s="176">
        <v>3236048.5500000007</v>
      </c>
      <c r="BH27" s="176">
        <v>12695433.880000001</v>
      </c>
      <c r="BI27" s="176">
        <v>166156</v>
      </c>
      <c r="BJ27" s="176">
        <v>196964.55</v>
      </c>
      <c r="BK27" s="176">
        <v>159750.38</v>
      </c>
      <c r="BL27" s="176">
        <v>583891.64999999991</v>
      </c>
      <c r="BM27" s="176">
        <v>397833.8</v>
      </c>
      <c r="BN27" s="176">
        <v>760230.55999999994</v>
      </c>
      <c r="BO27" s="176">
        <v>197173.55000000002</v>
      </c>
      <c r="BP27" s="176">
        <v>308368.55</v>
      </c>
      <c r="BQ27" s="176">
        <v>396176.94999999995</v>
      </c>
      <c r="BR27" s="176">
        <v>455256.25</v>
      </c>
      <c r="BS27" s="176">
        <v>57946.590000000004</v>
      </c>
      <c r="BT27" s="176">
        <v>1162354</v>
      </c>
      <c r="BU27" s="176">
        <v>470946.35</v>
      </c>
      <c r="BV27" s="176">
        <v>541683.45000000007</v>
      </c>
      <c r="BW27" s="176">
        <v>470944.75</v>
      </c>
      <c r="BX27" s="176">
        <v>57558.85</v>
      </c>
      <c r="BY27" s="176">
        <v>42446.95</v>
      </c>
      <c r="BZ27" s="176">
        <v>148076.29999999999</v>
      </c>
      <c r="CA27" s="176">
        <v>23264.07</v>
      </c>
      <c r="CB27" s="176">
        <v>7363.45</v>
      </c>
      <c r="CC27" s="176">
        <v>148604.88999999998</v>
      </c>
      <c r="CD27" s="176">
        <v>0</v>
      </c>
      <c r="CE27" s="176">
        <v>0</v>
      </c>
      <c r="CF27" s="176">
        <v>5325425.3499999996</v>
      </c>
      <c r="CG27" s="176">
        <v>16860.099999999999</v>
      </c>
      <c r="CH27" s="176">
        <v>346107.49</v>
      </c>
      <c r="CI27" s="176">
        <v>139954.54999999999</v>
      </c>
      <c r="CJ27" s="176">
        <v>162623.9</v>
      </c>
      <c r="CK27" s="176">
        <v>0</v>
      </c>
      <c r="CL27" s="176">
        <v>42257.9</v>
      </c>
      <c r="CM27" s="176">
        <v>896922.46</v>
      </c>
      <c r="CN27" s="176">
        <v>21233</v>
      </c>
      <c r="CO27" s="176">
        <v>0</v>
      </c>
      <c r="CP27" s="176">
        <v>18867.48</v>
      </c>
      <c r="CQ27" s="176">
        <v>181490</v>
      </c>
      <c r="CR27" s="176">
        <v>8734.5</v>
      </c>
      <c r="CS27" s="176">
        <v>4283645.83</v>
      </c>
      <c r="CT27" s="176">
        <v>114789.45000000001</v>
      </c>
      <c r="CU27" s="176">
        <v>132526.79999999999</v>
      </c>
      <c r="CV27" s="176">
        <v>364938.97</v>
      </c>
      <c r="CW27" s="176">
        <v>15669.96</v>
      </c>
      <c r="CX27" s="176">
        <v>274794.10000000003</v>
      </c>
      <c r="CY27" s="176">
        <v>1061733.45</v>
      </c>
      <c r="CZ27" s="176">
        <v>298726</v>
      </c>
      <c r="DA27" s="176">
        <v>0</v>
      </c>
      <c r="DB27" s="176">
        <v>382803.93</v>
      </c>
      <c r="DC27" s="176">
        <v>6160</v>
      </c>
      <c r="DD27" s="176">
        <v>3675355.96</v>
      </c>
      <c r="DE27" s="176">
        <v>0</v>
      </c>
      <c r="DF27" s="176">
        <v>0</v>
      </c>
      <c r="DG27" s="176">
        <v>10535.55</v>
      </c>
      <c r="DH27" s="176">
        <v>129106.43</v>
      </c>
      <c r="DI27" s="176">
        <v>432249.60000000003</v>
      </c>
      <c r="DJ27" s="176">
        <v>190260.06</v>
      </c>
      <c r="DK27" s="176">
        <v>1584611.99</v>
      </c>
      <c r="DL27" s="176">
        <v>7103712.6199999992</v>
      </c>
      <c r="DM27" s="176">
        <v>15078110.569999998</v>
      </c>
      <c r="DN27" s="176">
        <v>910369.41</v>
      </c>
      <c r="DO27" s="176">
        <v>157727.74</v>
      </c>
      <c r="DP27" s="176">
        <v>965780.85</v>
      </c>
      <c r="DQ27" s="176">
        <v>93329</v>
      </c>
      <c r="DR27" s="176">
        <v>2452244.87</v>
      </c>
      <c r="DS27" s="176">
        <v>0</v>
      </c>
      <c r="DT27" s="176">
        <v>566994.4</v>
      </c>
      <c r="DU27" s="176">
        <v>43222451.620000005</v>
      </c>
      <c r="DV27" s="176">
        <v>238220.27</v>
      </c>
      <c r="DW27" s="176">
        <v>211406.63999999998</v>
      </c>
      <c r="DX27" s="176">
        <v>170667.97</v>
      </c>
      <c r="DY27" s="176">
        <v>351665.75</v>
      </c>
      <c r="DZ27" s="176">
        <v>2222015.4900000002</v>
      </c>
      <c r="EA27" s="176">
        <v>2154012.1</v>
      </c>
      <c r="EB27" s="176">
        <v>3239488.95</v>
      </c>
      <c r="EC27" s="176">
        <v>1350734.49</v>
      </c>
      <c r="ED27" s="176">
        <v>97539.1</v>
      </c>
      <c r="EE27" s="176">
        <v>185325.54</v>
      </c>
      <c r="EF27" s="176">
        <v>1959.85</v>
      </c>
      <c r="EG27" s="176">
        <v>58523.67</v>
      </c>
      <c r="EH27" s="176">
        <v>2098.5500000000002</v>
      </c>
      <c r="EI27" s="176">
        <v>18047.25</v>
      </c>
      <c r="EJ27" s="176">
        <v>0</v>
      </c>
      <c r="EK27" s="176">
        <v>186382.48</v>
      </c>
      <c r="EL27" s="176">
        <v>0</v>
      </c>
      <c r="EM27" s="176">
        <v>33015413.760000002</v>
      </c>
      <c r="EN27" s="176">
        <v>1490745</v>
      </c>
      <c r="EO27" s="176">
        <v>266586.15000000002</v>
      </c>
      <c r="EP27" s="176">
        <v>303470.40000000002</v>
      </c>
      <c r="EQ27" s="176">
        <v>70180.11</v>
      </c>
      <c r="ER27" s="176">
        <v>1114484.55</v>
      </c>
      <c r="ES27" s="176">
        <v>1819464.95</v>
      </c>
      <c r="ET27" s="176">
        <v>1918351.1600000001</v>
      </c>
      <c r="EU27" s="176">
        <v>1170596.6700000002</v>
      </c>
      <c r="EV27" s="176">
        <v>16838431.25</v>
      </c>
      <c r="EW27" s="176">
        <v>259958.1</v>
      </c>
      <c r="EX27" s="176">
        <v>280491.05</v>
      </c>
      <c r="EY27" s="176">
        <v>749329.25</v>
      </c>
      <c r="EZ27" s="176">
        <v>367898.9</v>
      </c>
      <c r="FA27" s="176">
        <v>441409</v>
      </c>
      <c r="FB27" s="176">
        <v>283215.74</v>
      </c>
      <c r="FC27" s="176">
        <v>112157</v>
      </c>
      <c r="FD27" s="176">
        <v>322904.10000000003</v>
      </c>
      <c r="FE27" s="176">
        <v>201603.15</v>
      </c>
      <c r="FF27" s="176">
        <v>265664</v>
      </c>
      <c r="FG27" s="176">
        <v>170081.44999999998</v>
      </c>
      <c r="FH27" s="176">
        <v>23725253.640000004</v>
      </c>
      <c r="FI27" s="176">
        <v>33050</v>
      </c>
      <c r="FJ27" s="176">
        <v>1205358.3</v>
      </c>
      <c r="FK27" s="176">
        <v>54884.3</v>
      </c>
      <c r="FL27" s="176">
        <v>5190</v>
      </c>
      <c r="FM27" s="176">
        <v>0</v>
      </c>
      <c r="FN27" s="176">
        <v>15454.31</v>
      </c>
      <c r="FO27" s="176">
        <v>4730.05</v>
      </c>
      <c r="FP27" s="176">
        <v>60896465.68</v>
      </c>
      <c r="FQ27" s="176">
        <v>15062.25</v>
      </c>
      <c r="FR27" s="176"/>
      <c r="FS27" s="176">
        <v>13193.6</v>
      </c>
      <c r="FT27" s="176">
        <v>1149</v>
      </c>
      <c r="FU27" s="176">
        <v>83683.33</v>
      </c>
      <c r="FV27" s="176">
        <v>0</v>
      </c>
      <c r="FW27" s="176">
        <v>0</v>
      </c>
      <c r="FX27" s="176">
        <v>0</v>
      </c>
      <c r="FY27" s="176">
        <v>0</v>
      </c>
      <c r="FZ27" s="176">
        <v>17761.14</v>
      </c>
      <c r="GA27" s="176">
        <v>0</v>
      </c>
      <c r="GB27" s="176">
        <v>0</v>
      </c>
      <c r="GC27" s="176">
        <v>0</v>
      </c>
      <c r="GD27" s="176">
        <v>1818882.4300000002</v>
      </c>
      <c r="GE27" s="176">
        <v>71757</v>
      </c>
      <c r="GF27" s="176">
        <v>189511</v>
      </c>
      <c r="GG27" s="176">
        <v>0</v>
      </c>
      <c r="GH27" s="176">
        <v>1253730.01</v>
      </c>
      <c r="GI27" s="176">
        <v>303635.31</v>
      </c>
      <c r="GJ27" s="176">
        <v>108223</v>
      </c>
      <c r="GK27" s="176">
        <v>26633.5</v>
      </c>
      <c r="GL27" s="176">
        <v>5057</v>
      </c>
      <c r="GM27" s="176">
        <v>0</v>
      </c>
      <c r="GN27" s="176">
        <v>332344</v>
      </c>
      <c r="GO27" s="176">
        <v>57842.6</v>
      </c>
      <c r="GP27" s="176">
        <v>576369.75</v>
      </c>
      <c r="GQ27" s="176">
        <v>794067.64999999991</v>
      </c>
      <c r="GR27" s="176">
        <v>644883.59</v>
      </c>
      <c r="GS27" s="176">
        <v>234485.77999999997</v>
      </c>
      <c r="GT27" s="176">
        <v>56568</v>
      </c>
      <c r="GU27" s="176">
        <v>829141</v>
      </c>
      <c r="GV27" s="176">
        <v>269945.5</v>
      </c>
      <c r="GW27" s="176">
        <v>23151.360000000001</v>
      </c>
      <c r="GX27" s="176">
        <v>7703178</v>
      </c>
      <c r="GY27" s="176">
        <v>3878</v>
      </c>
      <c r="GZ27" s="176">
        <v>478962</v>
      </c>
      <c r="HA27" s="176">
        <v>245836</v>
      </c>
      <c r="HB27" s="176">
        <v>9874288.0700000003</v>
      </c>
      <c r="HC27" s="176">
        <v>13615</v>
      </c>
      <c r="HD27" s="176">
        <v>320344.75</v>
      </c>
      <c r="HE27" s="176">
        <v>127263.9</v>
      </c>
      <c r="HF27" s="176">
        <v>0</v>
      </c>
      <c r="HG27" s="176">
        <v>0</v>
      </c>
      <c r="HH27" s="176">
        <v>80037.38</v>
      </c>
      <c r="HI27" s="176">
        <v>238808.15</v>
      </c>
      <c r="HJ27" s="176">
        <v>79726.850000000006</v>
      </c>
      <c r="HK27" s="176">
        <v>2540.6</v>
      </c>
      <c r="HL27" s="176">
        <v>0</v>
      </c>
      <c r="HM27" s="176">
        <v>319862.13</v>
      </c>
      <c r="HN27" s="176">
        <v>48131.9</v>
      </c>
      <c r="HO27" s="176">
        <v>371713.92</v>
      </c>
      <c r="HP27" s="176">
        <v>44321.3</v>
      </c>
      <c r="HQ27" s="176">
        <v>7880337.0899999999</v>
      </c>
      <c r="HR27" s="176">
        <v>263336.75</v>
      </c>
      <c r="HS27" s="176">
        <v>53031.85</v>
      </c>
      <c r="HT27" s="176">
        <v>256982</v>
      </c>
      <c r="HU27" s="176">
        <v>91326.38</v>
      </c>
      <c r="HV27" s="176">
        <v>45843</v>
      </c>
      <c r="HW27" s="176">
        <v>1775107.3</v>
      </c>
      <c r="HX27" s="176">
        <v>160221.54999999999</v>
      </c>
      <c r="HY27" s="176">
        <v>62297.2</v>
      </c>
      <c r="HZ27" s="176">
        <v>34607.549999999996</v>
      </c>
      <c r="IA27" s="176">
        <v>0</v>
      </c>
      <c r="IB27" s="176">
        <v>2036423.5999999999</v>
      </c>
      <c r="IC27" s="176">
        <v>662296.80000000005</v>
      </c>
      <c r="ID27" s="176">
        <v>58710.400000000001</v>
      </c>
      <c r="IE27" s="176">
        <v>40983</v>
      </c>
      <c r="IF27" s="176">
        <v>25603.45</v>
      </c>
      <c r="IG27" s="176">
        <v>177317.85</v>
      </c>
      <c r="IH27" s="176">
        <v>2373761.15</v>
      </c>
      <c r="II27" s="176">
        <v>429549.05000000005</v>
      </c>
      <c r="IJ27" s="176">
        <v>1683091.15</v>
      </c>
      <c r="IK27" s="176">
        <v>18471</v>
      </c>
      <c r="IL27" s="176">
        <v>0</v>
      </c>
      <c r="IM27" s="176">
        <v>7110831.5</v>
      </c>
      <c r="IN27" s="176">
        <v>1615823.95</v>
      </c>
      <c r="IO27" s="176">
        <v>344609.5</v>
      </c>
      <c r="IP27" s="176"/>
      <c r="IQ27" s="176">
        <v>198947.64</v>
      </c>
      <c r="IR27" s="176">
        <v>10741445.25</v>
      </c>
      <c r="IS27" s="176">
        <v>2177880.2999999998</v>
      </c>
      <c r="IT27" s="176">
        <v>0</v>
      </c>
      <c r="IU27" s="176"/>
      <c r="IV27" s="176">
        <v>0</v>
      </c>
      <c r="IW27" s="176">
        <v>0</v>
      </c>
      <c r="IX27" s="176">
        <v>0</v>
      </c>
      <c r="IY27" s="176"/>
      <c r="IZ27" s="176">
        <v>7774</v>
      </c>
      <c r="JA27" s="176">
        <v>1099780.8</v>
      </c>
      <c r="JB27" s="176">
        <v>0</v>
      </c>
      <c r="JC27" s="176">
        <v>1233770.7</v>
      </c>
      <c r="JD27" s="176">
        <v>3172926.4</v>
      </c>
      <c r="JE27" s="176">
        <v>55662.400000000001</v>
      </c>
      <c r="JF27" s="176">
        <v>0</v>
      </c>
      <c r="JG27" s="176">
        <v>318043.46999999997</v>
      </c>
      <c r="JH27" s="176"/>
      <c r="JI27" s="176">
        <v>0</v>
      </c>
      <c r="JJ27" s="176">
        <v>3386451.04</v>
      </c>
      <c r="JK27" s="176">
        <v>24771.73</v>
      </c>
      <c r="JL27" s="176">
        <v>0</v>
      </c>
      <c r="JM27" s="176">
        <v>995982</v>
      </c>
      <c r="JN27" s="176">
        <v>0</v>
      </c>
      <c r="JO27" s="176">
        <v>716386.95000000007</v>
      </c>
      <c r="JP27" s="176">
        <v>40514.410000000003</v>
      </c>
      <c r="JQ27" s="176">
        <v>682385.6</v>
      </c>
      <c r="JR27" s="176">
        <v>25099</v>
      </c>
      <c r="JS27" s="176">
        <v>270.60000000000002</v>
      </c>
      <c r="JT27" s="176">
        <v>0</v>
      </c>
      <c r="JU27" s="176"/>
      <c r="JV27" s="176">
        <v>0</v>
      </c>
      <c r="JW27" s="176">
        <v>0</v>
      </c>
      <c r="JX27" s="176">
        <v>0</v>
      </c>
      <c r="JY27" s="176">
        <v>408798.4</v>
      </c>
      <c r="JZ27" s="176">
        <v>596037</v>
      </c>
      <c r="KA27" s="176">
        <v>7027410.7300000004</v>
      </c>
      <c r="KB27" s="176">
        <v>0</v>
      </c>
      <c r="KC27" s="176">
        <v>118376</v>
      </c>
      <c r="KD27" s="176">
        <v>0</v>
      </c>
      <c r="KE27" s="176">
        <v>594066.35</v>
      </c>
      <c r="KF27" s="176">
        <v>150620</v>
      </c>
      <c r="KG27" s="176">
        <v>0</v>
      </c>
      <c r="KH27" s="176">
        <v>0</v>
      </c>
      <c r="KI27" s="176">
        <v>29392</v>
      </c>
      <c r="KJ27" s="176">
        <v>460506</v>
      </c>
      <c r="KK27" s="176">
        <v>0</v>
      </c>
      <c r="KL27" s="176">
        <v>0</v>
      </c>
      <c r="KM27" s="176">
        <v>0</v>
      </c>
      <c r="KN27" s="176">
        <v>4223574.68</v>
      </c>
      <c r="KO27" s="176">
        <v>0</v>
      </c>
      <c r="KP27" s="176">
        <v>0</v>
      </c>
      <c r="KQ27" s="176">
        <v>17578</v>
      </c>
      <c r="KR27" s="176">
        <v>37366</v>
      </c>
      <c r="KS27" s="176">
        <v>0</v>
      </c>
      <c r="KT27" s="176">
        <v>4686.3500000000004</v>
      </c>
      <c r="KU27" s="176">
        <v>0</v>
      </c>
      <c r="KV27" s="176">
        <v>480</v>
      </c>
      <c r="KW27" s="176">
        <v>1534367.0899999999</v>
      </c>
      <c r="KX27" s="176">
        <v>1167002.8</v>
      </c>
      <c r="KY27" s="176">
        <v>0</v>
      </c>
      <c r="KZ27" s="176">
        <v>0</v>
      </c>
      <c r="LA27" s="176">
        <v>0</v>
      </c>
      <c r="LB27" s="176">
        <v>0</v>
      </c>
      <c r="LC27" s="176">
        <v>3905108.7800000003</v>
      </c>
      <c r="LD27" s="176">
        <v>0</v>
      </c>
      <c r="LE27" s="176">
        <v>14783022.939999999</v>
      </c>
      <c r="LF27" s="176">
        <v>0</v>
      </c>
      <c r="LG27" s="176">
        <v>143223</v>
      </c>
      <c r="LH27" s="176">
        <v>562392</v>
      </c>
      <c r="LI27" s="176">
        <v>0</v>
      </c>
      <c r="LJ27" s="176">
        <v>0</v>
      </c>
      <c r="LK27" s="176">
        <v>0</v>
      </c>
      <c r="LL27" s="176">
        <v>0</v>
      </c>
      <c r="LM27" s="176">
        <v>0</v>
      </c>
      <c r="LN27" s="176">
        <v>8361</v>
      </c>
      <c r="LO27" s="176">
        <v>0</v>
      </c>
      <c r="LP27" s="176">
        <v>65200.800000000003</v>
      </c>
      <c r="LQ27" s="176">
        <v>0</v>
      </c>
      <c r="LR27" s="176">
        <v>102</v>
      </c>
      <c r="LS27" s="176">
        <v>30627165.289999999</v>
      </c>
      <c r="LT27" s="176">
        <v>6961910.9500000002</v>
      </c>
      <c r="LU27" s="176">
        <v>292686.67</v>
      </c>
      <c r="LV27" s="176">
        <v>709194.95</v>
      </c>
      <c r="LW27" s="176">
        <v>361090.97</v>
      </c>
      <c r="LX27" s="176">
        <v>274449.25</v>
      </c>
      <c r="LY27" s="176">
        <v>0</v>
      </c>
      <c r="LZ27" s="176">
        <v>0</v>
      </c>
      <c r="MA27" s="176">
        <v>0</v>
      </c>
      <c r="MB27" s="176">
        <v>0</v>
      </c>
      <c r="MC27" s="176">
        <v>0</v>
      </c>
      <c r="MD27" s="176">
        <v>0</v>
      </c>
      <c r="ME27" s="176">
        <v>81440660.900000006</v>
      </c>
      <c r="MF27" s="176">
        <v>450799.7</v>
      </c>
      <c r="MG27" s="176">
        <v>15793.75</v>
      </c>
      <c r="MH27" s="176">
        <v>79694.55</v>
      </c>
      <c r="MI27" s="176">
        <v>67192.55</v>
      </c>
      <c r="MJ27" s="176">
        <v>626361.35000000009</v>
      </c>
      <c r="MK27" s="176">
        <v>206722.85</v>
      </c>
      <c r="ML27" s="176">
        <v>41779.35</v>
      </c>
      <c r="MM27" s="176">
        <v>635357.15</v>
      </c>
      <c r="MN27" s="176">
        <v>255386.59999999998</v>
      </c>
      <c r="MO27" s="176">
        <v>444275.56000000006</v>
      </c>
      <c r="MP27" s="176">
        <v>103689.7</v>
      </c>
      <c r="MQ27" s="176">
        <v>230942.34999999998</v>
      </c>
      <c r="MR27" s="176">
        <v>1904429.2200000002</v>
      </c>
      <c r="MS27" s="176">
        <v>1301987.5899999999</v>
      </c>
      <c r="MT27" s="176">
        <v>0</v>
      </c>
      <c r="MU27" s="176">
        <v>80118.25</v>
      </c>
      <c r="MV27" s="176">
        <v>669711.94999999995</v>
      </c>
      <c r="MW27" s="176">
        <v>2275877.9</v>
      </c>
      <c r="MX27" s="176">
        <v>1731094.66</v>
      </c>
      <c r="MY27" s="176">
        <v>0</v>
      </c>
      <c r="MZ27" s="176">
        <v>101101.85</v>
      </c>
      <c r="NA27" s="176">
        <v>244595.55</v>
      </c>
      <c r="NB27" s="176">
        <v>4958282.91</v>
      </c>
      <c r="NC27" s="176">
        <v>1424240.8599999999</v>
      </c>
      <c r="ND27" s="176">
        <v>480845.95</v>
      </c>
      <c r="NE27" s="176">
        <v>0</v>
      </c>
      <c r="NF27" s="176">
        <v>447704.6</v>
      </c>
      <c r="NG27" s="176">
        <v>832906.5</v>
      </c>
      <c r="NH27" s="176">
        <v>0</v>
      </c>
      <c r="NI27" s="176">
        <v>1051.05</v>
      </c>
      <c r="NJ27" s="176">
        <v>0</v>
      </c>
      <c r="NK27" s="176">
        <v>0</v>
      </c>
      <c r="NL27" s="176">
        <v>0</v>
      </c>
      <c r="NM27" s="176">
        <v>623293.29</v>
      </c>
      <c r="NN27" s="176">
        <v>10075785.319999998</v>
      </c>
      <c r="NO27" s="176">
        <v>0</v>
      </c>
      <c r="NP27" s="176">
        <v>424139.95</v>
      </c>
      <c r="NQ27" s="176">
        <v>1314660.83</v>
      </c>
      <c r="NR27" s="176">
        <v>263343.75</v>
      </c>
      <c r="NS27" s="176">
        <v>0</v>
      </c>
      <c r="NT27" s="176">
        <v>983838.05</v>
      </c>
      <c r="NU27" s="176">
        <v>12759885.949999999</v>
      </c>
      <c r="NV27" s="176">
        <v>1620006.4</v>
      </c>
      <c r="NW27" s="176">
        <v>736578.7</v>
      </c>
      <c r="NX27" s="176">
        <v>246105.69999999998</v>
      </c>
      <c r="NY27" s="176">
        <v>33650.1</v>
      </c>
      <c r="NZ27" s="176">
        <v>650774.5</v>
      </c>
      <c r="OA27" s="176">
        <v>36669.53</v>
      </c>
      <c r="OB27" s="176">
        <v>3449595.24</v>
      </c>
      <c r="OC27" s="176">
        <v>1016856.3800000001</v>
      </c>
      <c r="OD27" s="176">
        <v>193701.40999999997</v>
      </c>
      <c r="OE27" s="176">
        <v>14056209.199999999</v>
      </c>
      <c r="OF27" s="176">
        <v>2415088.58</v>
      </c>
      <c r="OG27" s="176">
        <v>907733.32</v>
      </c>
      <c r="OH27" s="176">
        <v>2219183.54</v>
      </c>
      <c r="OI27" s="176">
        <v>0</v>
      </c>
      <c r="OJ27" s="176">
        <v>1215561.1000000001</v>
      </c>
      <c r="OK27" s="176">
        <v>0</v>
      </c>
      <c r="OL27" s="176">
        <v>25263256.5</v>
      </c>
      <c r="OM27" s="176">
        <v>0</v>
      </c>
      <c r="ON27" s="176">
        <v>263145.25</v>
      </c>
      <c r="OO27" s="176">
        <v>87313.8</v>
      </c>
      <c r="OP27" s="176">
        <v>0</v>
      </c>
      <c r="OQ27" s="176">
        <v>11329643.460000001</v>
      </c>
      <c r="OR27" s="176">
        <v>1273490.3400000001</v>
      </c>
      <c r="OS27" s="176">
        <v>47805.9</v>
      </c>
      <c r="OT27" s="176">
        <v>1321476.6299999999</v>
      </c>
      <c r="OU27" s="176">
        <v>1385776.63</v>
      </c>
      <c r="OV27" s="176">
        <v>7048282.0499999998</v>
      </c>
      <c r="OW27" s="176">
        <v>585908.56000000006</v>
      </c>
      <c r="OX27" s="176">
        <v>1214799.2799999998</v>
      </c>
      <c r="OY27" s="176">
        <v>188562.52000000002</v>
      </c>
      <c r="OZ27" s="176">
        <v>8370122.6300000008</v>
      </c>
      <c r="PA27" s="176">
        <v>137425</v>
      </c>
      <c r="PB27" s="176">
        <v>881357.33</v>
      </c>
      <c r="PC27" s="176">
        <v>47957.51</v>
      </c>
      <c r="PD27" s="176">
        <v>1711684.43</v>
      </c>
      <c r="PE27" s="176">
        <v>41938.5</v>
      </c>
      <c r="PF27" s="176">
        <v>1378948.03</v>
      </c>
      <c r="PG27" s="176">
        <v>81102.149999999994</v>
      </c>
      <c r="PH27" s="176">
        <v>242006.63</v>
      </c>
      <c r="PI27" s="176">
        <v>140136.40000000002</v>
      </c>
      <c r="PJ27" s="176">
        <v>571459.55000000005</v>
      </c>
      <c r="PK27" s="176">
        <v>67090.430000000008</v>
      </c>
      <c r="PL27" s="176">
        <v>683989</v>
      </c>
      <c r="PM27" s="176">
        <v>849339.07000000007</v>
      </c>
      <c r="PN27" s="176">
        <v>224000</v>
      </c>
      <c r="PO27" s="176">
        <v>29740.61</v>
      </c>
      <c r="PP27" s="176">
        <v>0</v>
      </c>
      <c r="PQ27" s="176">
        <v>43379</v>
      </c>
      <c r="PR27" s="176">
        <v>4831331.3000000007</v>
      </c>
      <c r="PS27" s="176">
        <v>0</v>
      </c>
      <c r="PT27" s="176">
        <v>0</v>
      </c>
      <c r="PU27" s="176">
        <v>12077.83</v>
      </c>
      <c r="PV27" s="176">
        <v>1794377.1</v>
      </c>
      <c r="PW27" s="176">
        <v>192303.41</v>
      </c>
      <c r="PX27" s="176">
        <v>3417</v>
      </c>
      <c r="PY27" s="176">
        <v>1308310.3199999998</v>
      </c>
      <c r="PZ27" s="176">
        <v>53395.23</v>
      </c>
      <c r="QA27" s="176">
        <v>0</v>
      </c>
      <c r="QB27" s="176">
        <v>174510.9</v>
      </c>
      <c r="QC27" s="176">
        <v>0</v>
      </c>
      <c r="QD27" s="176">
        <v>8018</v>
      </c>
      <c r="QE27" s="176">
        <v>208741.14</v>
      </c>
      <c r="QF27" s="176">
        <v>0</v>
      </c>
      <c r="QG27" s="176">
        <v>0</v>
      </c>
      <c r="QH27" s="176">
        <v>109554.12</v>
      </c>
      <c r="QI27" s="176">
        <v>0</v>
      </c>
      <c r="QJ27" s="176">
        <v>2291</v>
      </c>
      <c r="QK27" s="176">
        <v>472948.47000000003</v>
      </c>
      <c r="QL27" s="176">
        <v>330116.45</v>
      </c>
      <c r="QM27" s="176">
        <v>0</v>
      </c>
      <c r="QN27" s="176">
        <v>0</v>
      </c>
      <c r="QO27" s="176">
        <v>0</v>
      </c>
      <c r="QP27" s="176">
        <v>0</v>
      </c>
      <c r="QQ27" s="176">
        <v>0</v>
      </c>
      <c r="QR27" s="176">
        <v>37176457.950000003</v>
      </c>
      <c r="QS27" s="176">
        <v>0</v>
      </c>
      <c r="QT27" s="176">
        <v>310050.31</v>
      </c>
      <c r="QU27" s="176">
        <v>122919.55</v>
      </c>
      <c r="QV27" s="176">
        <v>0</v>
      </c>
      <c r="QW27" s="176">
        <v>1827350.29</v>
      </c>
      <c r="QX27" s="176">
        <v>50010.850000000006</v>
      </c>
      <c r="QY27" s="176">
        <v>616289.68000000005</v>
      </c>
      <c r="QZ27" s="176">
        <v>103262.15</v>
      </c>
      <c r="RA27" s="176">
        <v>158157.9</v>
      </c>
      <c r="RB27" s="176">
        <v>1332.85</v>
      </c>
      <c r="RC27" s="176">
        <v>23944</v>
      </c>
      <c r="RD27" s="176">
        <v>3974</v>
      </c>
      <c r="RE27" s="176">
        <v>21824102.73</v>
      </c>
      <c r="RF27" s="176">
        <v>2307.5</v>
      </c>
      <c r="RG27" s="176">
        <v>0</v>
      </c>
      <c r="RH27" s="176">
        <v>10543.1</v>
      </c>
      <c r="RI27" s="176"/>
      <c r="RJ27" s="176">
        <v>1334595.8799999999</v>
      </c>
      <c r="RK27" s="176">
        <v>10923</v>
      </c>
      <c r="RL27" s="176">
        <v>0</v>
      </c>
      <c r="RM27" s="176">
        <v>145283.5</v>
      </c>
      <c r="RN27" s="176">
        <v>606889.16</v>
      </c>
      <c r="RO27" s="176">
        <v>0</v>
      </c>
      <c r="RP27" s="176">
        <v>195664.85</v>
      </c>
      <c r="RQ27" s="176">
        <v>0</v>
      </c>
      <c r="RR27" s="176">
        <v>1560018.74</v>
      </c>
      <c r="RS27" s="176">
        <v>0</v>
      </c>
      <c r="RT27" s="176">
        <v>0</v>
      </c>
      <c r="RU27" s="176">
        <v>0</v>
      </c>
      <c r="RV27" s="176">
        <v>0</v>
      </c>
      <c r="RW27" s="176">
        <v>3432.35</v>
      </c>
      <c r="RX27" s="176"/>
      <c r="RY27" s="176">
        <v>9248429.2300000004</v>
      </c>
      <c r="RZ27" s="176">
        <v>249285.7</v>
      </c>
      <c r="SA27" s="176">
        <v>847875.52</v>
      </c>
      <c r="SB27" s="176">
        <v>2606369.25</v>
      </c>
      <c r="SC27" s="176">
        <v>83906.85</v>
      </c>
      <c r="SD27" s="176">
        <v>575848.19999999995</v>
      </c>
      <c r="SE27" s="176">
        <v>1312886.7</v>
      </c>
      <c r="SF27" s="176">
        <v>3543776.35</v>
      </c>
      <c r="SG27" s="176">
        <v>430092.55</v>
      </c>
      <c r="SH27" s="176">
        <v>461941.85</v>
      </c>
      <c r="SI27" s="176">
        <v>343293.9</v>
      </c>
      <c r="SJ27" s="176">
        <v>1602313.72</v>
      </c>
      <c r="SK27" s="176">
        <v>702961.24</v>
      </c>
      <c r="SL27" s="176">
        <v>1348352.9600000002</v>
      </c>
      <c r="SM27" s="176">
        <v>0</v>
      </c>
      <c r="SN27" s="176">
        <v>846242.47</v>
      </c>
      <c r="SO27" s="176">
        <v>358751.5</v>
      </c>
      <c r="SP27" s="176">
        <v>168921.4</v>
      </c>
      <c r="SQ27" s="176">
        <v>100998.40000000001</v>
      </c>
      <c r="SR27" s="176">
        <v>705938.67</v>
      </c>
      <c r="SS27" s="176">
        <v>827136.39</v>
      </c>
      <c r="ST27" s="176">
        <v>2410318.63</v>
      </c>
      <c r="SU27" s="176">
        <v>273883.09999999998</v>
      </c>
      <c r="SV27" s="176">
        <v>420717.95</v>
      </c>
      <c r="SW27" s="176">
        <v>814839.7300000001</v>
      </c>
      <c r="SX27" s="176">
        <v>252421.68</v>
      </c>
      <c r="SY27" s="176">
        <v>9466286.1500000004</v>
      </c>
      <c r="SZ27" s="176">
        <v>778193.89999999991</v>
      </c>
      <c r="TA27" s="176">
        <v>539135.92999999993</v>
      </c>
      <c r="TB27" s="176">
        <v>11202596.390000001</v>
      </c>
      <c r="TC27" s="176">
        <v>2019916.1300000001</v>
      </c>
      <c r="TD27" s="176">
        <v>429855.8</v>
      </c>
      <c r="TE27" s="176">
        <v>1150999.58</v>
      </c>
      <c r="TF27" s="176">
        <v>366225.1</v>
      </c>
      <c r="TG27" s="176">
        <v>886803.2</v>
      </c>
      <c r="TH27" s="176">
        <v>0</v>
      </c>
      <c r="TI27" s="176">
        <v>24703.809999999998</v>
      </c>
      <c r="TJ27" s="176">
        <v>956644.3</v>
      </c>
      <c r="TK27" s="176">
        <v>886436.32</v>
      </c>
      <c r="TL27" s="176">
        <v>162122.25</v>
      </c>
      <c r="TM27" s="176">
        <v>0</v>
      </c>
      <c r="TN27" s="176">
        <v>807709.73</v>
      </c>
      <c r="TO27" s="176">
        <v>482142</v>
      </c>
      <c r="TP27" s="176">
        <v>385966</v>
      </c>
      <c r="TQ27" s="176">
        <v>395040.30000000005</v>
      </c>
      <c r="TR27" s="176">
        <v>37493.649999999994</v>
      </c>
      <c r="TS27" s="176">
        <v>0</v>
      </c>
      <c r="TT27" s="176">
        <v>413082.57</v>
      </c>
      <c r="TU27" s="176">
        <v>189119.5</v>
      </c>
      <c r="TV27" s="176">
        <v>93008.8</v>
      </c>
      <c r="TW27" s="176">
        <v>7163477.080000001</v>
      </c>
      <c r="TX27" s="176">
        <v>711137.87999999989</v>
      </c>
      <c r="TY27" s="176">
        <v>14134964.609999999</v>
      </c>
      <c r="TZ27" s="176">
        <v>1843075.85</v>
      </c>
      <c r="UA27" s="176">
        <v>82542.89</v>
      </c>
      <c r="UB27" s="176">
        <v>817035.55</v>
      </c>
      <c r="UC27" s="176">
        <v>15822488.880000001</v>
      </c>
      <c r="UD27" s="176">
        <v>49451.450000000004</v>
      </c>
      <c r="UE27" s="176">
        <v>130232.35</v>
      </c>
      <c r="UF27" s="176">
        <v>999849.5</v>
      </c>
      <c r="UG27" s="176">
        <v>1555776.8599999999</v>
      </c>
      <c r="UH27" s="176">
        <v>10986767.34</v>
      </c>
      <c r="UI27" s="176">
        <v>885006.4</v>
      </c>
      <c r="UJ27" s="176">
        <v>276172.40000000002</v>
      </c>
      <c r="UK27" s="176">
        <v>1169876.6400000001</v>
      </c>
      <c r="UL27" s="176">
        <v>743499.35</v>
      </c>
      <c r="UM27" s="176">
        <v>633457.15</v>
      </c>
      <c r="UN27" s="176">
        <v>10502461.27</v>
      </c>
      <c r="UO27" s="176">
        <v>314105.15000000002</v>
      </c>
      <c r="UP27" s="176">
        <v>740250.01</v>
      </c>
      <c r="UQ27" s="176">
        <v>5226817.17</v>
      </c>
      <c r="UR27" s="176">
        <v>1535896</v>
      </c>
      <c r="US27" s="176">
        <v>383763.43</v>
      </c>
      <c r="UT27" s="176">
        <v>600304.17000000004</v>
      </c>
      <c r="UU27" s="176">
        <v>79777.2</v>
      </c>
      <c r="UV27" s="176">
        <v>662945.65</v>
      </c>
      <c r="UW27" s="176">
        <v>1340565.1500000001</v>
      </c>
      <c r="UX27" s="176">
        <v>982813.64999999991</v>
      </c>
      <c r="UY27" s="176">
        <v>1250292.2</v>
      </c>
      <c r="UZ27" s="176">
        <v>976532.95</v>
      </c>
      <c r="VA27" s="176">
        <v>509529.8</v>
      </c>
      <c r="VB27" s="176">
        <v>6970.15</v>
      </c>
      <c r="VC27" s="176">
        <v>14513</v>
      </c>
      <c r="VD27" s="176">
        <v>182076.25</v>
      </c>
      <c r="VE27" s="176">
        <v>135983.95000000001</v>
      </c>
      <c r="VF27" s="176">
        <v>1237390.21</v>
      </c>
      <c r="VG27" s="176">
        <v>174794.1</v>
      </c>
      <c r="VH27" s="176">
        <v>208313.43000000002</v>
      </c>
      <c r="VI27" s="176">
        <v>5030.25</v>
      </c>
      <c r="VJ27" s="176">
        <v>3616289.2800000003</v>
      </c>
      <c r="VK27" s="176">
        <v>297560.93</v>
      </c>
      <c r="VL27" s="176">
        <v>146910.85</v>
      </c>
      <c r="VM27" s="176">
        <v>63194.99</v>
      </c>
      <c r="VN27" s="176">
        <v>850787.98</v>
      </c>
      <c r="VO27" s="176">
        <v>157789.38</v>
      </c>
      <c r="VP27" s="176">
        <v>160639.29999999999</v>
      </c>
      <c r="VQ27" s="176">
        <v>1285864.74</v>
      </c>
      <c r="VR27" s="176">
        <v>821297.57</v>
      </c>
      <c r="VS27" s="176">
        <v>584796.07000000007</v>
      </c>
      <c r="VT27" s="176">
        <v>141645.9</v>
      </c>
      <c r="VU27" s="176">
        <v>1185555.3500000001</v>
      </c>
      <c r="VV27" s="176">
        <v>303111.83</v>
      </c>
      <c r="VW27" s="176">
        <v>280071.45</v>
      </c>
      <c r="VX27" s="176">
        <v>443278.7</v>
      </c>
      <c r="VY27" s="176">
        <v>3912656.0599999996</v>
      </c>
      <c r="VZ27" s="176">
        <v>113975.35</v>
      </c>
      <c r="WA27" s="176">
        <v>392860.14999999997</v>
      </c>
      <c r="WB27" s="176">
        <v>309088.34000000003</v>
      </c>
      <c r="WC27" s="176">
        <v>252994.3</v>
      </c>
      <c r="WD27" s="176">
        <v>7536.75</v>
      </c>
      <c r="WE27" s="176">
        <v>829978.89999999991</v>
      </c>
      <c r="WF27" s="176">
        <v>3198831.92</v>
      </c>
      <c r="WG27" s="176">
        <v>96798.06</v>
      </c>
      <c r="WH27" s="176">
        <v>447674.19</v>
      </c>
      <c r="WI27" s="176">
        <v>471436.55000000005</v>
      </c>
      <c r="WJ27" s="176">
        <v>1472644.6</v>
      </c>
      <c r="WK27" s="176">
        <v>88610.299999999988</v>
      </c>
      <c r="WL27" s="176">
        <v>73970.8</v>
      </c>
      <c r="WM27" s="176">
        <v>1507722.03</v>
      </c>
      <c r="WN27" s="176">
        <v>444181.05</v>
      </c>
      <c r="WO27" s="176">
        <v>691723.52</v>
      </c>
      <c r="WP27" s="176">
        <v>995928.7</v>
      </c>
      <c r="WQ27" s="176">
        <v>103348.59999999999</v>
      </c>
      <c r="WR27" s="176">
        <v>467628.2</v>
      </c>
      <c r="WS27" s="176">
        <v>2087650.89</v>
      </c>
      <c r="WT27" s="176">
        <v>13003.6</v>
      </c>
      <c r="WU27" s="176">
        <v>0</v>
      </c>
      <c r="WV27" s="176">
        <v>1233899.6800000002</v>
      </c>
      <c r="WW27" s="176">
        <v>119929.55</v>
      </c>
      <c r="WX27" s="176">
        <v>38817.839999999997</v>
      </c>
      <c r="WY27" s="176">
        <v>94379.040000000008</v>
      </c>
      <c r="WZ27" s="176">
        <v>151462.29999999999</v>
      </c>
      <c r="XA27" s="176">
        <v>1408610.53</v>
      </c>
      <c r="XB27" s="176">
        <v>205122.93</v>
      </c>
      <c r="XC27" s="176">
        <v>1368.95</v>
      </c>
      <c r="XD27" s="176">
        <v>20973</v>
      </c>
      <c r="XE27" s="176">
        <v>175148.65</v>
      </c>
      <c r="XF27" s="176">
        <v>9733334.1500000004</v>
      </c>
      <c r="XG27" s="176">
        <v>552326.07999999996</v>
      </c>
      <c r="XH27" s="176">
        <v>716132.9</v>
      </c>
      <c r="XI27" s="176">
        <v>4140881.6399999997</v>
      </c>
      <c r="XJ27" s="176">
        <v>332393.05</v>
      </c>
      <c r="XK27" s="176">
        <v>1039600.6</v>
      </c>
      <c r="XL27" s="176">
        <v>1257050.03</v>
      </c>
      <c r="XM27" s="176">
        <v>493800.04000000004</v>
      </c>
      <c r="XN27" s="176">
        <v>143345</v>
      </c>
      <c r="XO27" s="176">
        <v>893017.4</v>
      </c>
      <c r="XP27" s="176">
        <v>889231.11</v>
      </c>
      <c r="XQ27" s="176">
        <v>250915.4</v>
      </c>
      <c r="XR27" s="176">
        <v>144383.84999999998</v>
      </c>
      <c r="XS27" s="176">
        <v>573133.73</v>
      </c>
      <c r="XT27" s="176">
        <v>343243.45</v>
      </c>
      <c r="XU27" s="176">
        <v>165571</v>
      </c>
      <c r="XV27" s="176">
        <v>137281.9</v>
      </c>
      <c r="XW27" s="176">
        <v>196935.5</v>
      </c>
      <c r="XX27" s="176">
        <v>434585</v>
      </c>
      <c r="XY27" s="176">
        <v>296399.05000000005</v>
      </c>
      <c r="XZ27" s="176">
        <v>181105.75</v>
      </c>
      <c r="YA27" s="176">
        <v>65071.199999999997</v>
      </c>
      <c r="YB27" s="176">
        <v>1068783.23</v>
      </c>
      <c r="YC27" s="176">
        <v>7310032.2300000004</v>
      </c>
      <c r="YD27" s="176">
        <v>51940.3</v>
      </c>
      <c r="YE27" s="176">
        <v>1460394.59</v>
      </c>
      <c r="YF27" s="176">
        <v>500243.44</v>
      </c>
      <c r="YG27" s="176">
        <v>4709765.33</v>
      </c>
      <c r="YH27" s="176">
        <v>729996.15</v>
      </c>
      <c r="YI27" s="176">
        <v>566367.85</v>
      </c>
      <c r="YJ27" s="176">
        <v>365109.69</v>
      </c>
      <c r="YK27" s="176">
        <v>968081.48</v>
      </c>
      <c r="YL27" s="176">
        <v>830564.1</v>
      </c>
      <c r="YM27" s="176">
        <v>212681.92</v>
      </c>
      <c r="YN27" s="176">
        <v>364365.44999999995</v>
      </c>
      <c r="YO27" s="176">
        <v>214661.52000000002</v>
      </c>
      <c r="YP27" s="176">
        <v>390528.2</v>
      </c>
      <c r="YQ27" s="176">
        <v>797166.54</v>
      </c>
      <c r="YR27" s="176">
        <v>192779.96000000002</v>
      </c>
      <c r="YS27" s="176">
        <v>98345.799999999988</v>
      </c>
      <c r="YT27" s="176">
        <v>3380798.6399999997</v>
      </c>
      <c r="YU27" s="176">
        <v>122586.1</v>
      </c>
      <c r="YV27" s="176">
        <v>419782.69</v>
      </c>
      <c r="YW27" s="176">
        <v>82583.3</v>
      </c>
      <c r="YX27" s="176">
        <v>2034770.04</v>
      </c>
      <c r="YY27" s="176">
        <v>0</v>
      </c>
      <c r="YZ27" s="176">
        <v>14579.17</v>
      </c>
      <c r="ZA27" s="176">
        <v>879030.39</v>
      </c>
      <c r="ZB27" s="176">
        <v>29682.42</v>
      </c>
      <c r="ZC27" s="176">
        <v>14441.9</v>
      </c>
      <c r="ZD27" s="176">
        <v>0</v>
      </c>
      <c r="ZE27" s="176">
        <v>15526.25</v>
      </c>
      <c r="ZF27" s="176">
        <v>0</v>
      </c>
      <c r="ZG27" s="176">
        <v>59284.149999999994</v>
      </c>
      <c r="ZH27" s="176">
        <v>260735.88</v>
      </c>
      <c r="ZI27" s="176">
        <v>615710.76</v>
      </c>
      <c r="ZJ27" s="176">
        <v>3279802.4899999998</v>
      </c>
      <c r="ZK27" s="176">
        <v>36867.75</v>
      </c>
      <c r="ZL27" s="176">
        <v>531537.10000000009</v>
      </c>
      <c r="ZM27" s="176">
        <v>2603548.88</v>
      </c>
      <c r="ZN27" s="176">
        <v>1029663.14</v>
      </c>
      <c r="ZO27" s="176">
        <v>856337.30999999994</v>
      </c>
      <c r="ZP27" s="176">
        <v>861528.59999999986</v>
      </c>
      <c r="ZQ27" s="176">
        <v>2474216.37</v>
      </c>
      <c r="ZR27" s="176">
        <v>2881883.9000000004</v>
      </c>
      <c r="ZS27" s="176">
        <v>1055457.3799999999</v>
      </c>
      <c r="ZT27" s="176">
        <v>0</v>
      </c>
      <c r="ZU27" s="176">
        <v>1154117.02</v>
      </c>
      <c r="ZV27" s="176">
        <v>61069.5</v>
      </c>
      <c r="ZW27" s="176">
        <v>126767.28</v>
      </c>
      <c r="ZX27" s="176">
        <v>980331.89999999991</v>
      </c>
      <c r="ZY27" s="176">
        <v>649097.38899999997</v>
      </c>
      <c r="ZZ27" s="176">
        <v>2422913.17</v>
      </c>
      <c r="AAA27" s="176">
        <v>91123.199999999997</v>
      </c>
      <c r="AAB27" s="176">
        <v>610078.41</v>
      </c>
      <c r="AAC27" s="176">
        <v>1569251.9</v>
      </c>
      <c r="AAD27" s="176">
        <v>268104.92</v>
      </c>
      <c r="AAE27" s="176">
        <v>116828.15</v>
      </c>
      <c r="AAF27" s="176">
        <v>7983197.75</v>
      </c>
      <c r="AAG27" s="176">
        <v>14677.5</v>
      </c>
      <c r="AAH27" s="176">
        <v>790532.05</v>
      </c>
      <c r="AAI27" s="176">
        <v>1317761.6300000001</v>
      </c>
      <c r="AAJ27" s="176">
        <v>534503.6</v>
      </c>
      <c r="AAK27" s="176">
        <v>72551</v>
      </c>
      <c r="AAL27" s="176">
        <v>305864.39</v>
      </c>
      <c r="AAM27" s="176">
        <v>75519522.610000014</v>
      </c>
      <c r="AAN27" s="176">
        <v>19175.98</v>
      </c>
      <c r="AAO27" s="176">
        <v>138590.75</v>
      </c>
      <c r="AAP27" s="176">
        <v>9472.7999999999993</v>
      </c>
      <c r="AAQ27" s="176">
        <v>1751991.21</v>
      </c>
      <c r="AAR27" s="176">
        <v>414944.66000000003</v>
      </c>
      <c r="AAS27" s="176">
        <v>18550.11</v>
      </c>
      <c r="AAT27" s="176">
        <v>2811301.04</v>
      </c>
      <c r="AAU27" s="176">
        <v>1912237.9899999998</v>
      </c>
      <c r="AAV27" s="176">
        <v>10953.58</v>
      </c>
      <c r="AAW27" s="176">
        <v>20232.599999999999</v>
      </c>
      <c r="AAX27" s="176">
        <v>796980.09</v>
      </c>
      <c r="AAY27" s="176">
        <v>705475.31</v>
      </c>
      <c r="AAZ27" s="176">
        <v>21158.41</v>
      </c>
      <c r="ABA27" s="176">
        <v>458538.12</v>
      </c>
      <c r="ABB27" s="176">
        <v>41452.81</v>
      </c>
      <c r="ABC27" s="176">
        <v>10356.92</v>
      </c>
      <c r="ABD27" s="176">
        <v>2722.46</v>
      </c>
      <c r="ABE27" s="176">
        <v>9366.66</v>
      </c>
      <c r="ABF27" s="176">
        <v>3262367.8</v>
      </c>
      <c r="ABG27" s="176">
        <v>1040559.15</v>
      </c>
      <c r="ABH27" s="176">
        <v>798001.53</v>
      </c>
      <c r="ABI27" s="176">
        <v>35223.479999999996</v>
      </c>
      <c r="ABJ27" s="176">
        <v>93462.51</v>
      </c>
      <c r="ABK27" s="176">
        <v>502825.18</v>
      </c>
      <c r="ABL27" s="176">
        <v>13196.58</v>
      </c>
      <c r="ABM27" s="176">
        <v>1183027.03</v>
      </c>
      <c r="ABN27" s="176">
        <v>225601.25</v>
      </c>
      <c r="ABO27" s="176">
        <v>0</v>
      </c>
      <c r="ABP27" s="176">
        <v>2820</v>
      </c>
      <c r="ABQ27" s="176">
        <v>3618</v>
      </c>
      <c r="ABR27" s="176">
        <v>0</v>
      </c>
      <c r="ABS27" s="176">
        <v>0</v>
      </c>
      <c r="ABT27" s="176">
        <v>0</v>
      </c>
      <c r="ABU27" s="176">
        <v>0</v>
      </c>
      <c r="ABV27" s="176">
        <v>48324945.219999999</v>
      </c>
      <c r="ABW27" s="176">
        <v>384504.07999999996</v>
      </c>
      <c r="ABX27" s="176">
        <v>1115534.06</v>
      </c>
      <c r="ABY27" s="176">
        <v>196518.98</v>
      </c>
      <c r="ABZ27" s="176">
        <v>419875.30000000005</v>
      </c>
      <c r="ACA27" s="176">
        <v>1355667.05</v>
      </c>
      <c r="ACB27" s="176">
        <v>105542.15</v>
      </c>
      <c r="ACC27" s="176">
        <v>116513.57</v>
      </c>
      <c r="ACD27" s="176">
        <v>48731.45</v>
      </c>
      <c r="ACE27" s="176">
        <v>1036857.79</v>
      </c>
      <c r="ACF27" s="176">
        <v>406958.84</v>
      </c>
      <c r="ACG27" s="176">
        <v>4547598.72</v>
      </c>
      <c r="ACH27" s="176">
        <v>0</v>
      </c>
      <c r="ACI27" s="176">
        <v>32683.8</v>
      </c>
      <c r="ACJ27" s="176">
        <v>0</v>
      </c>
      <c r="ACK27" s="176"/>
      <c r="ACL27" s="176">
        <v>0</v>
      </c>
      <c r="ACM27" s="176">
        <v>0</v>
      </c>
      <c r="ACN27" s="176">
        <v>477689.48</v>
      </c>
      <c r="ACO27" s="176">
        <v>0</v>
      </c>
      <c r="ACP27" s="176">
        <v>0</v>
      </c>
      <c r="ACQ27" s="176">
        <v>0</v>
      </c>
      <c r="ACR27" s="176">
        <v>2217667.08</v>
      </c>
      <c r="ACS27" s="176">
        <v>0</v>
      </c>
      <c r="ACT27" s="176">
        <v>0</v>
      </c>
      <c r="ACU27" s="176">
        <v>164</v>
      </c>
      <c r="ACV27" s="176">
        <v>739579.4</v>
      </c>
      <c r="ACW27" s="176">
        <v>0</v>
      </c>
      <c r="ACX27" s="176">
        <v>0</v>
      </c>
      <c r="ACY27" s="176">
        <v>37789.1</v>
      </c>
      <c r="ACZ27" s="176">
        <v>0</v>
      </c>
      <c r="ADA27" s="176">
        <v>0</v>
      </c>
      <c r="ADB27" s="176">
        <v>80769.95</v>
      </c>
      <c r="ADC27" s="176">
        <v>53298.8</v>
      </c>
      <c r="ADD27" s="176">
        <v>30470911.720000003</v>
      </c>
      <c r="ADE27" s="176">
        <v>30511641.160000004</v>
      </c>
      <c r="ADF27" s="176">
        <v>0</v>
      </c>
      <c r="ADG27" s="176">
        <v>134498.18</v>
      </c>
      <c r="ADH27" s="176">
        <v>0</v>
      </c>
      <c r="ADI27" s="176">
        <v>0</v>
      </c>
      <c r="ADJ27" s="176">
        <v>289994.81999999995</v>
      </c>
      <c r="ADK27" s="176">
        <v>30730.600000000002</v>
      </c>
      <c r="ADL27" s="176">
        <v>0</v>
      </c>
      <c r="ADM27" s="176">
        <v>21711981.859999999</v>
      </c>
      <c r="ADN27" s="176">
        <v>0</v>
      </c>
      <c r="ADO27" s="176">
        <v>0</v>
      </c>
      <c r="ADP27" s="176">
        <v>0</v>
      </c>
      <c r="ADQ27" s="176">
        <v>12674.9</v>
      </c>
      <c r="ADR27" s="176">
        <v>0</v>
      </c>
      <c r="ADS27" s="176">
        <v>389453.1</v>
      </c>
      <c r="ADT27" s="176">
        <v>42256.95</v>
      </c>
      <c r="ADU27" s="176">
        <v>10432152.970000001</v>
      </c>
      <c r="ADV27" s="176">
        <v>1425480.7</v>
      </c>
      <c r="ADW27" s="176">
        <v>1280572.5</v>
      </c>
      <c r="ADX27" s="176">
        <v>328667.5</v>
      </c>
      <c r="ADY27" s="176">
        <v>336739.37</v>
      </c>
      <c r="ADZ27" s="176">
        <v>50042.05</v>
      </c>
      <c r="AEA27" s="176">
        <v>543135.80000000005</v>
      </c>
      <c r="AEB27" s="176">
        <v>293939</v>
      </c>
      <c r="AEC27" s="176">
        <v>109131.95000000001</v>
      </c>
      <c r="AED27" s="176">
        <v>59879.01</v>
      </c>
      <c r="AEE27" s="176">
        <v>85131.94</v>
      </c>
      <c r="AEF27" s="176">
        <v>110155.25</v>
      </c>
      <c r="AEG27" s="176">
        <v>129461.25</v>
      </c>
      <c r="AEH27" s="176">
        <v>74491</v>
      </c>
      <c r="AEI27" s="176">
        <v>403380.58999999997</v>
      </c>
      <c r="AEJ27" s="176">
        <v>411568.25</v>
      </c>
      <c r="AEK27" s="176">
        <v>105138.4</v>
      </c>
      <c r="AEL27" s="176">
        <v>633866.4</v>
      </c>
      <c r="AEM27" s="176">
        <v>123751.4</v>
      </c>
      <c r="AEN27" s="176">
        <v>604192.85</v>
      </c>
      <c r="AEO27" s="176">
        <v>9530703.5199999996</v>
      </c>
      <c r="AEP27" s="176">
        <v>0</v>
      </c>
      <c r="AEQ27" s="176">
        <v>809505.55</v>
      </c>
      <c r="AER27" s="176">
        <v>44273.799999999996</v>
      </c>
      <c r="AES27" s="176">
        <v>46268.5</v>
      </c>
      <c r="AET27" s="176">
        <v>784146.39</v>
      </c>
      <c r="AEU27" s="176">
        <v>24301.949999999997</v>
      </c>
      <c r="AEV27" s="176">
        <v>0</v>
      </c>
      <c r="AEW27" s="176">
        <v>192850</v>
      </c>
      <c r="AEX27" s="176">
        <v>182572.33</v>
      </c>
      <c r="AEY27" s="176">
        <v>442978.6</v>
      </c>
      <c r="AEZ27" s="176">
        <v>50746.2</v>
      </c>
      <c r="AFA27" s="176">
        <v>0</v>
      </c>
      <c r="AFB27" s="176">
        <v>0</v>
      </c>
      <c r="AFC27" s="176">
        <v>0</v>
      </c>
      <c r="AFD27" s="176">
        <v>0</v>
      </c>
      <c r="AFE27" s="176">
        <v>0</v>
      </c>
      <c r="AFF27" s="176">
        <v>0</v>
      </c>
      <c r="AFG27" s="176">
        <v>0</v>
      </c>
      <c r="AFH27" s="176">
        <v>0</v>
      </c>
      <c r="AFI27" s="176">
        <v>0</v>
      </c>
      <c r="AFJ27" s="176">
        <v>0</v>
      </c>
      <c r="AFK27" s="176">
        <v>0</v>
      </c>
      <c r="AFL27" s="176">
        <v>109371.44</v>
      </c>
      <c r="AFM27" s="176">
        <v>0</v>
      </c>
      <c r="AFN27" s="176">
        <v>0</v>
      </c>
      <c r="AFO27" s="176">
        <v>0</v>
      </c>
      <c r="AFP27" s="176">
        <v>0</v>
      </c>
      <c r="AFQ27" s="176">
        <v>0</v>
      </c>
      <c r="AFR27" s="176">
        <v>0</v>
      </c>
      <c r="AFS27" s="176">
        <v>324972.5</v>
      </c>
      <c r="AFT27" s="176">
        <v>0</v>
      </c>
      <c r="AFU27" s="176">
        <v>0</v>
      </c>
      <c r="AFV27" s="176">
        <v>0</v>
      </c>
      <c r="AFW27" s="176">
        <v>0</v>
      </c>
      <c r="AFX27" s="176">
        <v>295255.90000000002</v>
      </c>
      <c r="AFY27" s="176">
        <v>351213.07999999996</v>
      </c>
      <c r="AFZ27" s="176">
        <v>6654.75</v>
      </c>
      <c r="AGA27" s="176">
        <v>240653.94999999998</v>
      </c>
      <c r="AGB27" s="176">
        <v>1223370.99</v>
      </c>
      <c r="AGC27" s="176">
        <v>68650.320000000007</v>
      </c>
      <c r="AGD27" s="176">
        <v>60689.54</v>
      </c>
      <c r="AGE27" s="176">
        <v>36884.700000000004</v>
      </c>
      <c r="AGF27" s="176">
        <v>80142</v>
      </c>
      <c r="AGG27" s="176">
        <v>186618.74</v>
      </c>
      <c r="AGH27" s="176">
        <v>86203.95</v>
      </c>
      <c r="AGI27" s="176">
        <v>1080919.6299999999</v>
      </c>
      <c r="AGJ27" s="176">
        <v>493074.5</v>
      </c>
      <c r="AGK27" s="176">
        <v>0</v>
      </c>
      <c r="AGL27" s="176">
        <v>0</v>
      </c>
      <c r="AGM27" s="176">
        <v>0</v>
      </c>
      <c r="AGN27" s="176">
        <v>0</v>
      </c>
      <c r="AGO27" s="176">
        <v>0</v>
      </c>
      <c r="AGP27" s="176">
        <v>0</v>
      </c>
      <c r="AGQ27" s="176">
        <v>27611499.359999999</v>
      </c>
      <c r="AGR27" s="176">
        <v>14274255.57</v>
      </c>
      <c r="AGS27" s="176">
        <v>256272.90000000002</v>
      </c>
      <c r="AGT27" s="176">
        <v>1316356.3999999999</v>
      </c>
      <c r="AGU27" s="176">
        <v>1538612.9</v>
      </c>
      <c r="AGV27" s="176">
        <v>450609.71</v>
      </c>
      <c r="AGW27" s="176">
        <v>66411</v>
      </c>
      <c r="AGX27" s="176">
        <v>570700.30000000005</v>
      </c>
      <c r="AGY27" s="176">
        <v>104185.60000000001</v>
      </c>
      <c r="AGZ27" s="176">
        <v>581725.32000000007</v>
      </c>
      <c r="AHA27" s="176">
        <v>671846.15</v>
      </c>
      <c r="AHB27" s="176">
        <v>216590.5</v>
      </c>
      <c r="AHC27" s="176">
        <v>137903.9</v>
      </c>
      <c r="AHD27" s="176">
        <v>301162.90000000002</v>
      </c>
      <c r="AHE27" s="176">
        <v>662403.76</v>
      </c>
      <c r="AHF27" s="176">
        <v>863654.82000000007</v>
      </c>
      <c r="AHG27" s="176">
        <v>397543.5</v>
      </c>
      <c r="AHH27" s="176">
        <v>2765727.2</v>
      </c>
      <c r="AHI27" s="176">
        <v>171848.34999999998</v>
      </c>
      <c r="AHJ27" s="176">
        <v>242774.05</v>
      </c>
      <c r="AHK27" s="176">
        <v>288171.39999999997</v>
      </c>
      <c r="AHL27" s="176">
        <v>500395.9</v>
      </c>
      <c r="AHM27" s="176">
        <v>308169.11</v>
      </c>
      <c r="AHN27" s="176">
        <v>378114.25</v>
      </c>
      <c r="AHO27" s="176">
        <v>1448430023.069001</v>
      </c>
    </row>
    <row r="28" spans="1:899" s="178" customFormat="1" ht="21" customHeight="1" x14ac:dyDescent="0.2">
      <c r="A28" s="177" t="s">
        <v>41</v>
      </c>
      <c r="B28" s="178" t="s">
        <v>42</v>
      </c>
      <c r="C28" s="179">
        <v>89024902.049999997</v>
      </c>
      <c r="D28" s="179">
        <v>15105840.49</v>
      </c>
      <c r="E28" s="179">
        <v>14154869.609999999</v>
      </c>
      <c r="F28" s="179">
        <v>33979161.070000008</v>
      </c>
      <c r="G28" s="179">
        <v>9676711.3499999996</v>
      </c>
      <c r="H28" s="179">
        <v>27782633.079999998</v>
      </c>
      <c r="I28" s="179">
        <v>6420126.7299999995</v>
      </c>
      <c r="J28" s="179">
        <v>30893257.990000002</v>
      </c>
      <c r="K28" s="179">
        <v>39020762.520000003</v>
      </c>
      <c r="L28" s="179">
        <v>8871639.6600000001</v>
      </c>
      <c r="M28" s="179">
        <v>20095504.25</v>
      </c>
      <c r="N28" s="179">
        <v>24758197.240000002</v>
      </c>
      <c r="O28" s="179">
        <v>35829615.359999992</v>
      </c>
      <c r="P28" s="179">
        <v>19744239.780000001</v>
      </c>
      <c r="Q28" s="179">
        <v>15976406.09</v>
      </c>
      <c r="R28" s="179">
        <v>6709081.2999999998</v>
      </c>
      <c r="S28" s="179">
        <v>21207373.780000001</v>
      </c>
      <c r="T28" s="179">
        <v>22553541.939999998</v>
      </c>
      <c r="U28" s="179">
        <v>6899216.8200000003</v>
      </c>
      <c r="V28" s="179">
        <v>14311531.409999998</v>
      </c>
      <c r="W28" s="179">
        <v>10797323.950000001</v>
      </c>
      <c r="X28" s="179">
        <v>9076667.3100000005</v>
      </c>
      <c r="Y28" s="179">
        <v>5611880.0999999987</v>
      </c>
      <c r="Z28" s="179">
        <v>5102378.57</v>
      </c>
      <c r="AA28" s="179">
        <v>197535681.14999998</v>
      </c>
      <c r="AB28" s="179">
        <v>47955630.07</v>
      </c>
      <c r="AC28" s="179">
        <v>55200306.310000002</v>
      </c>
      <c r="AD28" s="179">
        <v>13880094.41</v>
      </c>
      <c r="AE28" s="179">
        <v>46498879.810000002</v>
      </c>
      <c r="AF28" s="179">
        <v>8535786.7899999991</v>
      </c>
      <c r="AG28" s="179">
        <v>59785897.049999997</v>
      </c>
      <c r="AH28" s="179">
        <v>40497522.020000003</v>
      </c>
      <c r="AI28" s="179">
        <v>27552811.220000003</v>
      </c>
      <c r="AJ28" s="179">
        <v>24856636.790000003</v>
      </c>
      <c r="AK28" s="179">
        <v>9346954.6600000001</v>
      </c>
      <c r="AL28" s="179">
        <v>23476253.960000001</v>
      </c>
      <c r="AM28" s="179">
        <v>28818414.550000004</v>
      </c>
      <c r="AN28" s="179">
        <v>17207503.75</v>
      </c>
      <c r="AO28" s="179">
        <v>15116035.680000002</v>
      </c>
      <c r="AP28" s="179">
        <v>49416666.509999998</v>
      </c>
      <c r="AQ28" s="179">
        <v>25624208.490000002</v>
      </c>
      <c r="AR28" s="179">
        <v>16215890.699999999</v>
      </c>
      <c r="AS28" s="179">
        <v>24536700.240000002</v>
      </c>
      <c r="AT28" s="179">
        <v>22121952.849999998</v>
      </c>
      <c r="AU28" s="179">
        <v>26539476.100000001</v>
      </c>
      <c r="AV28" s="179">
        <v>43032888.740000002</v>
      </c>
      <c r="AW28" s="179">
        <v>27175286.440000001</v>
      </c>
      <c r="AX28" s="179">
        <v>18824068.969999999</v>
      </c>
      <c r="AY28" s="179">
        <v>4468996.8499999996</v>
      </c>
      <c r="AZ28" s="179">
        <v>13162199.01</v>
      </c>
      <c r="BA28" s="179">
        <v>14843302.33</v>
      </c>
      <c r="BB28" s="179">
        <v>7261108.3799999999</v>
      </c>
      <c r="BC28" s="179">
        <v>9122345.2800000012</v>
      </c>
      <c r="BD28" s="179">
        <v>9772303.1199999992</v>
      </c>
      <c r="BE28" s="179">
        <v>6496208.4199999999</v>
      </c>
      <c r="BF28" s="179">
        <v>9160106.3000000007</v>
      </c>
      <c r="BG28" s="179">
        <v>6597394.0199999996</v>
      </c>
      <c r="BH28" s="179">
        <v>13760988.499999998</v>
      </c>
      <c r="BI28" s="179">
        <v>5556053.79</v>
      </c>
      <c r="BJ28" s="179">
        <v>5841760.8300000001</v>
      </c>
      <c r="BK28" s="179">
        <v>2129670.9900000002</v>
      </c>
      <c r="BL28" s="179">
        <v>27440421.91</v>
      </c>
      <c r="BM28" s="179">
        <v>41928030.939999998</v>
      </c>
      <c r="BN28" s="179">
        <v>4084063.8099999996</v>
      </c>
      <c r="BO28" s="179">
        <v>9301341.0800000001</v>
      </c>
      <c r="BP28" s="179">
        <v>5905079.7700000005</v>
      </c>
      <c r="BQ28" s="179">
        <v>1469229.18</v>
      </c>
      <c r="BR28" s="179">
        <v>5049707.41</v>
      </c>
      <c r="BS28" s="179">
        <v>3273846.05</v>
      </c>
      <c r="BT28" s="179">
        <v>5082136.1500000004</v>
      </c>
      <c r="BU28" s="179">
        <v>3418261</v>
      </c>
      <c r="BV28" s="179">
        <v>20414798.039999999</v>
      </c>
      <c r="BW28" s="179">
        <v>22992839.73</v>
      </c>
      <c r="BX28" s="179">
        <v>8336978.209999999</v>
      </c>
      <c r="BY28" s="179">
        <v>23915936.260000002</v>
      </c>
      <c r="BZ28" s="179">
        <v>5583599.5899999999</v>
      </c>
      <c r="CA28" s="179">
        <v>17754128.330000002</v>
      </c>
      <c r="CB28" s="179">
        <v>20798921.050000004</v>
      </c>
      <c r="CC28" s="179">
        <v>11613260.85</v>
      </c>
      <c r="CD28" s="179">
        <v>0</v>
      </c>
      <c r="CE28" s="179">
        <v>0</v>
      </c>
      <c r="CF28" s="179">
        <v>45673028.350000001</v>
      </c>
      <c r="CG28" s="179">
        <v>14914688.83</v>
      </c>
      <c r="CH28" s="179">
        <v>23406569.359999999</v>
      </c>
      <c r="CI28" s="179">
        <v>13229473.75</v>
      </c>
      <c r="CJ28" s="179">
        <v>21031599.039999999</v>
      </c>
      <c r="CK28" s="179">
        <v>17032090.920000002</v>
      </c>
      <c r="CL28" s="179">
        <v>15485837.84</v>
      </c>
      <c r="CM28" s="179">
        <v>17569901.91</v>
      </c>
      <c r="CN28" s="179">
        <v>6441916.25</v>
      </c>
      <c r="CO28" s="179">
        <v>30124815.25</v>
      </c>
      <c r="CP28" s="179">
        <v>12023035.550000001</v>
      </c>
      <c r="CQ28" s="179">
        <v>22723707.5</v>
      </c>
      <c r="CR28" s="179">
        <v>15766125.92</v>
      </c>
      <c r="CS28" s="179">
        <v>11975090.93</v>
      </c>
      <c r="CT28" s="179">
        <v>15717584.85</v>
      </c>
      <c r="CU28" s="179">
        <v>21266424.609999999</v>
      </c>
      <c r="CV28" s="179">
        <v>28263334.399999999</v>
      </c>
      <c r="CW28" s="179">
        <v>7110808.4000000004</v>
      </c>
      <c r="CX28" s="179">
        <v>29545037.800000001</v>
      </c>
      <c r="CY28" s="179">
        <v>7733630.7299999995</v>
      </c>
      <c r="CZ28" s="179">
        <v>10502312.359999999</v>
      </c>
      <c r="DA28" s="179">
        <v>21195852.509999998</v>
      </c>
      <c r="DB28" s="179">
        <v>16874537.530000001</v>
      </c>
      <c r="DC28" s="179">
        <v>40002491.940000005</v>
      </c>
      <c r="DD28" s="179">
        <v>14412036.719999999</v>
      </c>
      <c r="DE28" s="179">
        <v>8598405.4000000004</v>
      </c>
      <c r="DF28" s="179">
        <v>8626248.2400000002</v>
      </c>
      <c r="DG28" s="179">
        <v>13552583.549999999</v>
      </c>
      <c r="DH28" s="179">
        <v>2930712.5399999996</v>
      </c>
      <c r="DI28" s="179">
        <v>6012326.5100000007</v>
      </c>
      <c r="DJ28" s="179">
        <v>10634606.26</v>
      </c>
      <c r="DK28" s="179">
        <v>6994484.5599999996</v>
      </c>
      <c r="DL28" s="179">
        <v>49161461.129999995</v>
      </c>
      <c r="DM28" s="179">
        <v>71877850.109999999</v>
      </c>
      <c r="DN28" s="179">
        <v>13053127.999999998</v>
      </c>
      <c r="DO28" s="179">
        <v>9419947.4100000001</v>
      </c>
      <c r="DP28" s="179">
        <v>18972158.039999999</v>
      </c>
      <c r="DQ28" s="179">
        <v>22076977.780000001</v>
      </c>
      <c r="DR28" s="179">
        <v>26625743.780000001</v>
      </c>
      <c r="DS28" s="179">
        <v>44057374.609999999</v>
      </c>
      <c r="DT28" s="179">
        <v>16937702.390000001</v>
      </c>
      <c r="DU28" s="179">
        <v>129678260.85000001</v>
      </c>
      <c r="DV28" s="179">
        <v>16017236.960000001</v>
      </c>
      <c r="DW28" s="179">
        <v>45966639.030000001</v>
      </c>
      <c r="DX28" s="179">
        <v>30166053.800000001</v>
      </c>
      <c r="DY28" s="179">
        <v>37692415.859999999</v>
      </c>
      <c r="DZ28" s="179">
        <v>17004806.670000002</v>
      </c>
      <c r="EA28" s="179">
        <v>74402744.299999997</v>
      </c>
      <c r="EB28" s="179">
        <v>26801379.5</v>
      </c>
      <c r="EC28" s="179">
        <v>33834865.329999998</v>
      </c>
      <c r="ED28" s="179">
        <v>11700518.119999999</v>
      </c>
      <c r="EE28" s="179">
        <v>10528325.300000001</v>
      </c>
      <c r="EF28" s="179">
        <v>11350515.899999999</v>
      </c>
      <c r="EG28" s="179">
        <v>12315566.290000001</v>
      </c>
      <c r="EH28" s="179">
        <v>16080479.149999999</v>
      </c>
      <c r="EI28" s="179">
        <v>10810887.950000001</v>
      </c>
      <c r="EJ28" s="179">
        <v>20492518.699999999</v>
      </c>
      <c r="EK28" s="179">
        <v>6059994.5499999998</v>
      </c>
      <c r="EL28" s="179">
        <v>10111904.51</v>
      </c>
      <c r="EM28" s="179">
        <v>22951877.260000002</v>
      </c>
      <c r="EN28" s="179">
        <v>19918646.330000002</v>
      </c>
      <c r="EO28" s="179">
        <v>19838353.75</v>
      </c>
      <c r="EP28" s="179">
        <v>18056268.18</v>
      </c>
      <c r="EQ28" s="179">
        <v>7901291.6599999992</v>
      </c>
      <c r="ER28" s="179">
        <v>7407370.2800000012</v>
      </c>
      <c r="ES28" s="179">
        <v>35870118.239999995</v>
      </c>
      <c r="ET28" s="179">
        <v>35418431.950000003</v>
      </c>
      <c r="EU28" s="179">
        <v>17332773.75</v>
      </c>
      <c r="EV28" s="179">
        <v>32306649.120000001</v>
      </c>
      <c r="EW28" s="179">
        <v>5707757.9299999997</v>
      </c>
      <c r="EX28" s="179">
        <v>18126528.170000002</v>
      </c>
      <c r="EY28" s="179">
        <v>19628360.890000001</v>
      </c>
      <c r="EZ28" s="179">
        <v>21489201.210000001</v>
      </c>
      <c r="FA28" s="179">
        <v>24513642.589999996</v>
      </c>
      <c r="FB28" s="179">
        <v>19770221.870000001</v>
      </c>
      <c r="FC28" s="179">
        <v>9262398.5</v>
      </c>
      <c r="FD28" s="179">
        <v>7976878.9199999999</v>
      </c>
      <c r="FE28" s="179">
        <v>9408072.5399999991</v>
      </c>
      <c r="FF28" s="179">
        <v>9448627.25</v>
      </c>
      <c r="FG28" s="179">
        <v>9900993.6799999997</v>
      </c>
      <c r="FH28" s="179">
        <v>9745423.7699999996</v>
      </c>
      <c r="FI28" s="179">
        <v>9247552.290000001</v>
      </c>
      <c r="FJ28" s="179">
        <v>5489202.0999999996</v>
      </c>
      <c r="FK28" s="179">
        <v>10916997.109999999</v>
      </c>
      <c r="FL28" s="179">
        <v>13612135.510000002</v>
      </c>
      <c r="FM28" s="179">
        <v>23180622.039999999</v>
      </c>
      <c r="FN28" s="179">
        <v>5270330.830000001</v>
      </c>
      <c r="FO28" s="179">
        <v>7505458.0999999996</v>
      </c>
      <c r="FP28" s="179">
        <v>41301941.259999998</v>
      </c>
      <c r="FQ28" s="179">
        <v>11192774.279999999</v>
      </c>
      <c r="FR28" s="179">
        <v>19329656.420000002</v>
      </c>
      <c r="FS28" s="179">
        <v>14645368.34</v>
      </c>
      <c r="FT28" s="179">
        <v>21142760.139999997</v>
      </c>
      <c r="FU28" s="179">
        <v>12665728.199999999</v>
      </c>
      <c r="FV28" s="179">
        <v>19258799.73</v>
      </c>
      <c r="FW28" s="179">
        <v>22720371.050000001</v>
      </c>
      <c r="FX28" s="179">
        <v>23771208.560000002</v>
      </c>
      <c r="FY28" s="179">
        <v>17301892.390000001</v>
      </c>
      <c r="FZ28" s="179">
        <v>16678725.99</v>
      </c>
      <c r="GA28" s="179">
        <v>6782522.3700000001</v>
      </c>
      <c r="GB28" s="179">
        <v>13294602.52</v>
      </c>
      <c r="GC28" s="179">
        <v>14738887.610000001</v>
      </c>
      <c r="GD28" s="179">
        <v>35907259.189999998</v>
      </c>
      <c r="GE28" s="179">
        <v>5869630.8700000001</v>
      </c>
      <c r="GF28" s="179">
        <v>8374796.1500000004</v>
      </c>
      <c r="GG28" s="179">
        <v>14634242.520000001</v>
      </c>
      <c r="GH28" s="179">
        <v>8157995.5300000003</v>
      </c>
      <c r="GI28" s="179">
        <v>8892163.5199999996</v>
      </c>
      <c r="GJ28" s="179">
        <v>3861383.53</v>
      </c>
      <c r="GK28" s="179">
        <v>8130748.29</v>
      </c>
      <c r="GL28" s="179">
        <v>8121477.0999999996</v>
      </c>
      <c r="GM28" s="179">
        <v>6170090.9199999999</v>
      </c>
      <c r="GN28" s="179">
        <v>5490492.4000000004</v>
      </c>
      <c r="GO28" s="179">
        <v>5084543.7</v>
      </c>
      <c r="GP28" s="179">
        <v>4223830.6099999994</v>
      </c>
      <c r="GQ28" s="179">
        <v>5894380.2999999998</v>
      </c>
      <c r="GR28" s="179">
        <v>5024053.3600000003</v>
      </c>
      <c r="GS28" s="179">
        <v>11497400.68</v>
      </c>
      <c r="GT28" s="179">
        <v>2666559.12</v>
      </c>
      <c r="GU28" s="179">
        <v>7005480.7599999998</v>
      </c>
      <c r="GV28" s="179">
        <v>6653463.4299999997</v>
      </c>
      <c r="GW28" s="179">
        <v>3259903.74</v>
      </c>
      <c r="GX28" s="179">
        <v>11949197.779999999</v>
      </c>
      <c r="GY28" s="179">
        <v>6001747.5800000001</v>
      </c>
      <c r="GZ28" s="179">
        <v>19652986.25</v>
      </c>
      <c r="HA28" s="179">
        <v>10198470.199999999</v>
      </c>
      <c r="HB28" s="179">
        <v>28383367.079999998</v>
      </c>
      <c r="HC28" s="179">
        <v>17704465.810000002</v>
      </c>
      <c r="HD28" s="179">
        <v>22480745.059999999</v>
      </c>
      <c r="HE28" s="179">
        <v>29989279.529999997</v>
      </c>
      <c r="HF28" s="179">
        <v>29420898.950000003</v>
      </c>
      <c r="HG28" s="179">
        <v>19136374.07</v>
      </c>
      <c r="HH28" s="179">
        <v>9684045.7300000004</v>
      </c>
      <c r="HI28" s="179">
        <v>29028787.93</v>
      </c>
      <c r="HJ28" s="179">
        <v>65621480.510000005</v>
      </c>
      <c r="HK28" s="179">
        <v>19041248.059999999</v>
      </c>
      <c r="HL28" s="179">
        <v>20685074.710000005</v>
      </c>
      <c r="HM28" s="179">
        <v>6365603.4500000002</v>
      </c>
      <c r="HN28" s="179">
        <v>19013748.890000001</v>
      </c>
      <c r="HO28" s="179">
        <v>14829182.889999999</v>
      </c>
      <c r="HP28" s="179">
        <v>10409250.220000001</v>
      </c>
      <c r="HQ28" s="179">
        <v>35346137.089999996</v>
      </c>
      <c r="HR28" s="179">
        <v>13907327.32</v>
      </c>
      <c r="HS28" s="179">
        <v>10202825.619999999</v>
      </c>
      <c r="HT28" s="179">
        <v>5756422.5499999998</v>
      </c>
      <c r="HU28" s="179">
        <v>5842387.9000000004</v>
      </c>
      <c r="HV28" s="179">
        <v>10332077.550000001</v>
      </c>
      <c r="HW28" s="179">
        <v>27502765.41</v>
      </c>
      <c r="HX28" s="179">
        <v>6213346.4000000004</v>
      </c>
      <c r="HY28" s="179">
        <v>11828120.4</v>
      </c>
      <c r="HZ28" s="179">
        <v>10480938</v>
      </c>
      <c r="IA28" s="179">
        <v>8383693.7700000005</v>
      </c>
      <c r="IB28" s="179">
        <v>21744782.440000005</v>
      </c>
      <c r="IC28" s="179">
        <v>4859726.05</v>
      </c>
      <c r="ID28" s="179">
        <v>18392368.100000001</v>
      </c>
      <c r="IE28" s="179">
        <v>141360</v>
      </c>
      <c r="IF28" s="179">
        <v>3020206.75</v>
      </c>
      <c r="IG28" s="179">
        <v>21902693.080000002</v>
      </c>
      <c r="IH28" s="179">
        <v>16289191.02</v>
      </c>
      <c r="II28" s="179">
        <v>9710659.6500000004</v>
      </c>
      <c r="IJ28" s="179">
        <v>14175892.34</v>
      </c>
      <c r="IK28" s="179">
        <v>7629460.8899999997</v>
      </c>
      <c r="IL28" s="179">
        <v>8080263</v>
      </c>
      <c r="IM28" s="179">
        <v>9036559.4499999993</v>
      </c>
      <c r="IN28" s="179">
        <v>5144754.97</v>
      </c>
      <c r="IO28" s="179">
        <v>5398229.46</v>
      </c>
      <c r="IP28" s="179">
        <v>4512780.76</v>
      </c>
      <c r="IQ28" s="179">
        <v>7992566.3300000001</v>
      </c>
      <c r="IR28" s="179">
        <v>33617039.839999996</v>
      </c>
      <c r="IS28" s="179">
        <v>6561970.0299999993</v>
      </c>
      <c r="IT28" s="179">
        <v>10150950.599999998</v>
      </c>
      <c r="IU28" s="179">
        <v>10820998.67</v>
      </c>
      <c r="IV28" s="179">
        <v>7716759.2400000002</v>
      </c>
      <c r="IW28" s="179">
        <v>8305457.6799999997</v>
      </c>
      <c r="IX28" s="179">
        <v>8961354.1099999994</v>
      </c>
      <c r="IY28" s="179">
        <v>2407768.87</v>
      </c>
      <c r="IZ28" s="179">
        <v>3915832.56</v>
      </c>
      <c r="JA28" s="179">
        <v>6639821.5</v>
      </c>
      <c r="JB28" s="179">
        <v>9805860.9100000001</v>
      </c>
      <c r="JC28" s="179">
        <v>3734326.56</v>
      </c>
      <c r="JD28" s="179">
        <v>17229558.760000002</v>
      </c>
      <c r="JE28" s="179">
        <v>13388703.890000001</v>
      </c>
      <c r="JF28" s="179">
        <v>12126378.41</v>
      </c>
      <c r="JG28" s="179">
        <v>10890132.829999998</v>
      </c>
      <c r="JH28" s="179">
        <v>3000136.38</v>
      </c>
      <c r="JI28" s="179">
        <v>6795746.4299999997</v>
      </c>
      <c r="JJ28" s="179">
        <v>7203167.1100000013</v>
      </c>
      <c r="JK28" s="179">
        <v>9797207.3199999984</v>
      </c>
      <c r="JL28" s="179">
        <v>8003205.6699999999</v>
      </c>
      <c r="JM28" s="179">
        <v>15358154.43</v>
      </c>
      <c r="JN28" s="179">
        <v>10006070.549999999</v>
      </c>
      <c r="JO28" s="179">
        <v>12517099.290000001</v>
      </c>
      <c r="JP28" s="179">
        <v>5558103.5</v>
      </c>
      <c r="JQ28" s="179">
        <v>14064792.479999999</v>
      </c>
      <c r="JR28" s="179">
        <v>10229939.359999999</v>
      </c>
      <c r="JS28" s="179">
        <v>2764357.26</v>
      </c>
      <c r="JT28" s="179">
        <v>17463060.210000001</v>
      </c>
      <c r="JU28" s="179">
        <v>23970499.23</v>
      </c>
      <c r="JV28" s="179">
        <v>19113771.760000002</v>
      </c>
      <c r="JW28" s="179">
        <v>35182352.219999999</v>
      </c>
      <c r="JX28" s="179">
        <v>6498227.7999999998</v>
      </c>
      <c r="JY28" s="179">
        <v>43621207.469999999</v>
      </c>
      <c r="JZ28" s="179">
        <v>26739738.82</v>
      </c>
      <c r="KA28" s="179">
        <v>6201990.0299999993</v>
      </c>
      <c r="KB28" s="179">
        <v>1332055</v>
      </c>
      <c r="KC28" s="179">
        <v>19319924.399999999</v>
      </c>
      <c r="KD28" s="179">
        <v>1804474.2</v>
      </c>
      <c r="KE28" s="179">
        <v>22664431.68</v>
      </c>
      <c r="KF28" s="179">
        <v>4965936.0999999996</v>
      </c>
      <c r="KG28" s="179">
        <v>13462842.33</v>
      </c>
      <c r="KH28" s="179">
        <v>11585375.109999999</v>
      </c>
      <c r="KI28" s="179">
        <v>7345360.3299999991</v>
      </c>
      <c r="KJ28" s="179">
        <v>5835977.25</v>
      </c>
      <c r="KK28" s="179">
        <v>6161677.4499999993</v>
      </c>
      <c r="KL28" s="179">
        <v>2930302.25</v>
      </c>
      <c r="KM28" s="179">
        <v>9087618.9199999999</v>
      </c>
      <c r="KN28" s="179">
        <v>45005335.340000004</v>
      </c>
      <c r="KO28" s="179">
        <v>42505620.189999998</v>
      </c>
      <c r="KP28" s="179">
        <v>11240149.5</v>
      </c>
      <c r="KQ28" s="179">
        <v>25579378.640000001</v>
      </c>
      <c r="KR28" s="179">
        <v>15286382.390000001</v>
      </c>
      <c r="KS28" s="179">
        <v>21892322.52</v>
      </c>
      <c r="KT28" s="179">
        <v>52359992.979999997</v>
      </c>
      <c r="KU28" s="179">
        <v>8650203.4800000004</v>
      </c>
      <c r="KV28" s="179">
        <v>10395577</v>
      </c>
      <c r="KW28" s="179">
        <v>8781429.459999999</v>
      </c>
      <c r="KX28" s="179">
        <v>19394525.540000003</v>
      </c>
      <c r="KY28" s="179">
        <v>15089228.189999999</v>
      </c>
      <c r="KZ28" s="179">
        <v>22769428.870000001</v>
      </c>
      <c r="LA28" s="179">
        <v>8493637.7699999996</v>
      </c>
      <c r="LB28" s="179">
        <v>17421122.210000001</v>
      </c>
      <c r="LC28" s="179">
        <v>31635303.100000001</v>
      </c>
      <c r="LD28" s="179">
        <v>10182331.219999999</v>
      </c>
      <c r="LE28" s="179">
        <v>59091380.729999997</v>
      </c>
      <c r="LF28" s="179">
        <v>15991454.690000001</v>
      </c>
      <c r="LG28" s="179">
        <v>16554717.030000001</v>
      </c>
      <c r="LH28" s="179">
        <v>36408673.340000004</v>
      </c>
      <c r="LI28" s="179">
        <v>14181196.720000001</v>
      </c>
      <c r="LJ28" s="179">
        <v>11265296.18</v>
      </c>
      <c r="LK28" s="179">
        <v>3916472.3000000003</v>
      </c>
      <c r="LL28" s="179">
        <v>23207366.890000001</v>
      </c>
      <c r="LM28" s="179">
        <v>5511115.1199999992</v>
      </c>
      <c r="LN28" s="179">
        <v>15887972.329999998</v>
      </c>
      <c r="LO28" s="179">
        <v>7177529.71</v>
      </c>
      <c r="LP28" s="179">
        <v>21179030.110000003</v>
      </c>
      <c r="LQ28" s="179">
        <v>2716582.86</v>
      </c>
      <c r="LR28" s="179">
        <v>6622777.0099999998</v>
      </c>
      <c r="LS28" s="179">
        <v>52408479.650000006</v>
      </c>
      <c r="LT28" s="179">
        <v>37023606.109999999</v>
      </c>
      <c r="LU28" s="179">
        <v>13498745.23</v>
      </c>
      <c r="LV28" s="179">
        <v>15903413.790000001</v>
      </c>
      <c r="LW28" s="179">
        <v>7962443.5899999999</v>
      </c>
      <c r="LX28" s="179">
        <v>15428344.369999999</v>
      </c>
      <c r="LY28" s="179">
        <v>16496795.590000002</v>
      </c>
      <c r="LZ28" s="179">
        <v>9373224.2400000002</v>
      </c>
      <c r="MA28" s="179">
        <v>11442953.630000001</v>
      </c>
      <c r="MB28" s="179">
        <v>11084549.050000001</v>
      </c>
      <c r="MC28" s="179">
        <v>23061121.920000002</v>
      </c>
      <c r="MD28" s="179">
        <v>9674787.2899999991</v>
      </c>
      <c r="ME28" s="179">
        <v>46193539.060000002</v>
      </c>
      <c r="MF28" s="179">
        <v>18785726.48</v>
      </c>
      <c r="MG28" s="179">
        <v>14940164.6</v>
      </c>
      <c r="MH28" s="179">
        <v>7642400.25</v>
      </c>
      <c r="MI28" s="179">
        <v>9591800.1999999993</v>
      </c>
      <c r="MJ28" s="179">
        <v>14658940</v>
      </c>
      <c r="MK28" s="179">
        <v>14180881.380000001</v>
      </c>
      <c r="ML28" s="179">
        <v>11318753.300000001</v>
      </c>
      <c r="MM28" s="179">
        <v>14750884.65</v>
      </c>
      <c r="MN28" s="179">
        <v>13967014.380000001</v>
      </c>
      <c r="MO28" s="179">
        <v>14078202.09</v>
      </c>
      <c r="MP28" s="179">
        <v>9037958.8600000013</v>
      </c>
      <c r="MQ28" s="179">
        <v>67037707.729999997</v>
      </c>
      <c r="MR28" s="179">
        <v>11800443.07</v>
      </c>
      <c r="MS28" s="179">
        <v>20502506</v>
      </c>
      <c r="MT28" s="179">
        <v>11571902.129999999</v>
      </c>
      <c r="MU28" s="179">
        <v>21587184.199999999</v>
      </c>
      <c r="MV28" s="179">
        <v>7085688.0700000003</v>
      </c>
      <c r="MW28" s="179">
        <v>25998721.199999999</v>
      </c>
      <c r="MX28" s="179">
        <v>13070307.99</v>
      </c>
      <c r="MY28" s="179">
        <v>5463207.7999999998</v>
      </c>
      <c r="MZ28" s="179">
        <v>4822483.5199999996</v>
      </c>
      <c r="NA28" s="179">
        <v>6376203.0499999998</v>
      </c>
      <c r="NB28" s="179">
        <v>78096363.699999988</v>
      </c>
      <c r="NC28" s="179">
        <v>29359356.910000004</v>
      </c>
      <c r="ND28" s="179">
        <v>4440810.75</v>
      </c>
      <c r="NE28" s="179">
        <v>72686847.440000013</v>
      </c>
      <c r="NF28" s="179">
        <v>6915693.5999999987</v>
      </c>
      <c r="NG28" s="179">
        <v>21531950.170000002</v>
      </c>
      <c r="NH28" s="179">
        <v>32037712.300000001</v>
      </c>
      <c r="NI28" s="179">
        <v>25776180.670000002</v>
      </c>
      <c r="NJ28" s="179">
        <v>1995432.25</v>
      </c>
      <c r="NK28" s="179">
        <v>17303668.920000002</v>
      </c>
      <c r="NL28" s="179">
        <v>16810456.210000001</v>
      </c>
      <c r="NM28" s="179">
        <v>6925913.0499999998</v>
      </c>
      <c r="NN28" s="179">
        <v>17081615.050000001</v>
      </c>
      <c r="NO28" s="179">
        <v>5523406.1100000003</v>
      </c>
      <c r="NP28" s="179">
        <v>14999264.18</v>
      </c>
      <c r="NQ28" s="179">
        <v>8828283.4800000004</v>
      </c>
      <c r="NR28" s="179">
        <v>11068578.560000001</v>
      </c>
      <c r="NS28" s="179">
        <v>1470387.75</v>
      </c>
      <c r="NT28" s="179">
        <v>3359433.0999999996</v>
      </c>
      <c r="NU28" s="179">
        <v>34381719.739999995</v>
      </c>
      <c r="NV28" s="179">
        <v>28487826.740000002</v>
      </c>
      <c r="NW28" s="179">
        <v>9762222.0999999996</v>
      </c>
      <c r="NX28" s="179">
        <v>14311913.440000001</v>
      </c>
      <c r="NY28" s="179">
        <v>16987447.600000001</v>
      </c>
      <c r="NZ28" s="179">
        <v>26415726.669999998</v>
      </c>
      <c r="OA28" s="179">
        <v>7332690.0700000003</v>
      </c>
      <c r="OB28" s="179">
        <v>40342488.319999993</v>
      </c>
      <c r="OC28" s="179">
        <v>12083042.880000001</v>
      </c>
      <c r="OD28" s="179">
        <v>8974382.8500000015</v>
      </c>
      <c r="OE28" s="179">
        <v>7563581.5499999998</v>
      </c>
      <c r="OF28" s="179">
        <v>9029096.3399999999</v>
      </c>
      <c r="OG28" s="179">
        <v>21623087.869999997</v>
      </c>
      <c r="OH28" s="179">
        <v>15895275.620000001</v>
      </c>
      <c r="OI28" s="179">
        <v>1562552.27</v>
      </c>
      <c r="OJ28" s="179">
        <v>8091381.8700000001</v>
      </c>
      <c r="OK28" s="179">
        <v>107593831.12</v>
      </c>
      <c r="OL28" s="179">
        <v>18824655.93</v>
      </c>
      <c r="OM28" s="179">
        <v>33424460.009999998</v>
      </c>
      <c r="ON28" s="179">
        <v>30538586.799999997</v>
      </c>
      <c r="OO28" s="179">
        <v>32949294.579999998</v>
      </c>
      <c r="OP28" s="179">
        <v>14933216.75</v>
      </c>
      <c r="OQ28" s="179">
        <v>15751294.520000001</v>
      </c>
      <c r="OR28" s="179">
        <v>8058817.6300000008</v>
      </c>
      <c r="OS28" s="179">
        <v>11015113.699999999</v>
      </c>
      <c r="OT28" s="179">
        <v>9676001.5300000012</v>
      </c>
      <c r="OU28" s="179">
        <v>25610596.120000001</v>
      </c>
      <c r="OV28" s="179">
        <v>9984980.25</v>
      </c>
      <c r="OW28" s="179">
        <v>11876634.139999999</v>
      </c>
      <c r="OX28" s="179">
        <v>6694913.5999999996</v>
      </c>
      <c r="OY28" s="179">
        <v>4536378.9000000004</v>
      </c>
      <c r="OZ28" s="179">
        <v>59325414.829999998</v>
      </c>
      <c r="PA28" s="179">
        <v>2172572.13</v>
      </c>
      <c r="PB28" s="179">
        <v>1448872.35</v>
      </c>
      <c r="PC28" s="179">
        <v>1319957.8</v>
      </c>
      <c r="PD28" s="179">
        <v>12622669.4</v>
      </c>
      <c r="PE28" s="179">
        <v>3867107.8</v>
      </c>
      <c r="PF28" s="179">
        <v>2089578.19</v>
      </c>
      <c r="PG28" s="179">
        <v>1053412.44</v>
      </c>
      <c r="PH28" s="179">
        <v>5681238.2400000002</v>
      </c>
      <c r="PI28" s="179">
        <v>1520270.9300000002</v>
      </c>
      <c r="PJ28" s="179">
        <v>2896600.63</v>
      </c>
      <c r="PK28" s="179">
        <v>10370838.109999999</v>
      </c>
      <c r="PL28" s="179">
        <v>1138472.2</v>
      </c>
      <c r="PM28" s="179">
        <v>15214093.380000001</v>
      </c>
      <c r="PN28" s="179">
        <v>5867221.8499999996</v>
      </c>
      <c r="PO28" s="179">
        <v>1777971.72</v>
      </c>
      <c r="PP28" s="179">
        <v>1037696.75</v>
      </c>
      <c r="PQ28" s="179">
        <v>3400715.4699999997</v>
      </c>
      <c r="PR28" s="179">
        <v>44813714.140000001</v>
      </c>
      <c r="PS28" s="179">
        <v>3893549.36</v>
      </c>
      <c r="PT28" s="179">
        <v>2560888</v>
      </c>
      <c r="PU28" s="179">
        <v>4208685.0999999996</v>
      </c>
      <c r="PV28" s="179">
        <v>7740832.79</v>
      </c>
      <c r="PW28" s="179">
        <v>9555735.1500000004</v>
      </c>
      <c r="PX28" s="179">
        <v>966327.2</v>
      </c>
      <c r="PY28" s="179">
        <v>2290108.9500000002</v>
      </c>
      <c r="PZ28" s="179">
        <v>11995087.170000002</v>
      </c>
      <c r="QA28" s="179">
        <v>1664699.6400000001</v>
      </c>
      <c r="QB28" s="179">
        <v>9073310.0399999991</v>
      </c>
      <c r="QC28" s="179">
        <v>4869228.5</v>
      </c>
      <c r="QD28" s="179">
        <v>3121046.73</v>
      </c>
      <c r="QE28" s="179">
        <v>4226006</v>
      </c>
      <c r="QF28" s="179">
        <v>1071355</v>
      </c>
      <c r="QG28" s="179">
        <v>12910925.15</v>
      </c>
      <c r="QH28" s="179">
        <v>1923865.04</v>
      </c>
      <c r="QI28" s="179">
        <v>2858665.15</v>
      </c>
      <c r="QJ28" s="179">
        <v>2516077.1</v>
      </c>
      <c r="QK28" s="179">
        <v>8748555.5199999996</v>
      </c>
      <c r="QL28" s="179">
        <v>5974302.5399999991</v>
      </c>
      <c r="QM28" s="179">
        <v>4938532.05</v>
      </c>
      <c r="QN28" s="179">
        <v>1593451.83</v>
      </c>
      <c r="QO28" s="179">
        <v>720852.2</v>
      </c>
      <c r="QP28" s="179">
        <v>3430601.73</v>
      </c>
      <c r="QQ28" s="179">
        <v>3871577.8600000003</v>
      </c>
      <c r="QR28" s="179">
        <v>33894654.010000005</v>
      </c>
      <c r="QS28" s="179">
        <v>3729011.25</v>
      </c>
      <c r="QT28" s="179">
        <v>7338004.25</v>
      </c>
      <c r="QU28" s="179">
        <v>8523096.3200000003</v>
      </c>
      <c r="QV28" s="179">
        <v>5999697.4900000002</v>
      </c>
      <c r="QW28" s="179">
        <v>13858713.879999999</v>
      </c>
      <c r="QX28" s="179">
        <v>4631246.76</v>
      </c>
      <c r="QY28" s="179">
        <v>2999763.94</v>
      </c>
      <c r="QZ28" s="179">
        <v>11935076.060000001</v>
      </c>
      <c r="RA28" s="179">
        <v>3636491.15</v>
      </c>
      <c r="RB28" s="179">
        <v>4843354.5</v>
      </c>
      <c r="RC28" s="179">
        <v>7364883.2300000004</v>
      </c>
      <c r="RD28" s="179">
        <v>3301637.5</v>
      </c>
      <c r="RE28" s="179">
        <v>10712815.630000001</v>
      </c>
      <c r="RF28" s="179">
        <v>10023085.16</v>
      </c>
      <c r="RG28" s="179">
        <v>6546806.6799999997</v>
      </c>
      <c r="RH28" s="179">
        <v>11284055.99</v>
      </c>
      <c r="RI28" s="179">
        <v>15769976.67</v>
      </c>
      <c r="RJ28" s="179">
        <v>10536086.01</v>
      </c>
      <c r="RK28" s="179">
        <v>11588180.029999999</v>
      </c>
      <c r="RL28" s="179">
        <v>8925321.5</v>
      </c>
      <c r="RM28" s="179">
        <v>5128128.7300000004</v>
      </c>
      <c r="RN28" s="179">
        <v>18216226.880000003</v>
      </c>
      <c r="RO28" s="179">
        <v>7467961.6500000004</v>
      </c>
      <c r="RP28" s="179">
        <v>1218151</v>
      </c>
      <c r="RQ28" s="179">
        <v>4656247.5</v>
      </c>
      <c r="RR28" s="179">
        <v>8202697.3899999997</v>
      </c>
      <c r="RS28" s="179">
        <v>4022878.23</v>
      </c>
      <c r="RT28" s="179">
        <v>5903133.1699999999</v>
      </c>
      <c r="RU28" s="179">
        <v>8875125.75</v>
      </c>
      <c r="RV28" s="179">
        <v>3942781.01</v>
      </c>
      <c r="RW28" s="179">
        <v>4050484.23</v>
      </c>
      <c r="RX28" s="179">
        <v>3775292.75</v>
      </c>
      <c r="RY28" s="179">
        <v>16729930.450000001</v>
      </c>
      <c r="RZ28" s="179">
        <v>5875441.6299999999</v>
      </c>
      <c r="SA28" s="179">
        <v>8835946.9799999986</v>
      </c>
      <c r="SB28" s="179">
        <v>20971028.810000002</v>
      </c>
      <c r="SC28" s="179">
        <v>3308709.75</v>
      </c>
      <c r="SD28" s="179">
        <v>8743752.9900000002</v>
      </c>
      <c r="SE28" s="179">
        <v>3628428.15</v>
      </c>
      <c r="SF28" s="179">
        <v>11177255.82</v>
      </c>
      <c r="SG28" s="179">
        <v>4812920.37</v>
      </c>
      <c r="SH28" s="179">
        <v>7548269.7699999996</v>
      </c>
      <c r="SI28" s="179">
        <v>9585707.3300000001</v>
      </c>
      <c r="SJ28" s="179">
        <v>13699697.430000002</v>
      </c>
      <c r="SK28" s="179">
        <v>3758224.75</v>
      </c>
      <c r="SL28" s="179">
        <v>4722042.5199999996</v>
      </c>
      <c r="SM28" s="179">
        <v>28338194</v>
      </c>
      <c r="SN28" s="179">
        <v>8713211.0600000005</v>
      </c>
      <c r="SO28" s="179">
        <v>9342529.8300000019</v>
      </c>
      <c r="SP28" s="179">
        <v>5219903.7399999993</v>
      </c>
      <c r="SQ28" s="179">
        <v>2029082.04</v>
      </c>
      <c r="SR28" s="179">
        <v>10631872.199999999</v>
      </c>
      <c r="SS28" s="179">
        <v>17078018.210000001</v>
      </c>
      <c r="ST28" s="179">
        <v>8502040.75</v>
      </c>
      <c r="SU28" s="179">
        <v>8035065.0099999998</v>
      </c>
      <c r="SV28" s="179">
        <v>7114193.5</v>
      </c>
      <c r="SW28" s="179">
        <v>17246819.350000001</v>
      </c>
      <c r="SX28" s="179">
        <v>2338160.69</v>
      </c>
      <c r="SY28" s="179">
        <v>13274913.460000001</v>
      </c>
      <c r="SZ28" s="179">
        <v>13723236.74</v>
      </c>
      <c r="TA28" s="179">
        <v>18018733.52</v>
      </c>
      <c r="TB28" s="179">
        <v>8230775.0499999998</v>
      </c>
      <c r="TC28" s="179">
        <v>6150714.5700000003</v>
      </c>
      <c r="TD28" s="179">
        <v>5829088.2400000002</v>
      </c>
      <c r="TE28" s="179">
        <v>7456573.0499999998</v>
      </c>
      <c r="TF28" s="179">
        <v>4341125.92</v>
      </c>
      <c r="TG28" s="179">
        <v>58369441.32</v>
      </c>
      <c r="TH28" s="179">
        <v>6513636.4199999999</v>
      </c>
      <c r="TI28" s="179">
        <v>2754157.12</v>
      </c>
      <c r="TJ28" s="179">
        <v>16264428.509999998</v>
      </c>
      <c r="TK28" s="179">
        <v>8248730.5700000003</v>
      </c>
      <c r="TL28" s="179">
        <v>6831863.8500000006</v>
      </c>
      <c r="TM28" s="179">
        <v>2921173.69</v>
      </c>
      <c r="TN28" s="179">
        <v>16425316.200000001</v>
      </c>
      <c r="TO28" s="179">
        <v>7421023.4800000014</v>
      </c>
      <c r="TP28" s="179">
        <v>4311018.88</v>
      </c>
      <c r="TQ28" s="179">
        <v>13313545.270000001</v>
      </c>
      <c r="TR28" s="179">
        <v>5204465.25</v>
      </c>
      <c r="TS28" s="179">
        <v>3367623.9999999995</v>
      </c>
      <c r="TT28" s="179">
        <v>4493883.67</v>
      </c>
      <c r="TU28" s="179">
        <v>3710735.73</v>
      </c>
      <c r="TV28" s="179">
        <v>5696402.0300000003</v>
      </c>
      <c r="TW28" s="179">
        <v>20698468.549999997</v>
      </c>
      <c r="TX28" s="179">
        <v>4743349.17</v>
      </c>
      <c r="TY28" s="179">
        <v>15780167.48</v>
      </c>
      <c r="TZ28" s="179">
        <v>20726273.039999999</v>
      </c>
      <c r="UA28" s="179">
        <v>10000982.6</v>
      </c>
      <c r="UB28" s="179">
        <v>6593961.6699999999</v>
      </c>
      <c r="UC28" s="179">
        <v>29982287.739999995</v>
      </c>
      <c r="UD28" s="179">
        <v>5544468.5800000001</v>
      </c>
      <c r="UE28" s="179">
        <v>5200118.3</v>
      </c>
      <c r="UF28" s="179">
        <v>12259789.289999999</v>
      </c>
      <c r="UG28" s="179">
        <v>8628630.2899999991</v>
      </c>
      <c r="UH28" s="179">
        <v>6375450.3299999991</v>
      </c>
      <c r="UI28" s="179">
        <v>11939582.939999998</v>
      </c>
      <c r="UJ28" s="179">
        <v>11411176.26</v>
      </c>
      <c r="UK28" s="179">
        <v>9980874.3499999996</v>
      </c>
      <c r="UL28" s="179">
        <v>9938676.9699999988</v>
      </c>
      <c r="UM28" s="179">
        <v>6919933.5099999998</v>
      </c>
      <c r="UN28" s="179">
        <v>66207579.229999997</v>
      </c>
      <c r="UO28" s="179">
        <v>20251151.529999997</v>
      </c>
      <c r="UP28" s="179">
        <v>19351954.199999999</v>
      </c>
      <c r="UQ28" s="179">
        <v>23318305.770000003</v>
      </c>
      <c r="UR28" s="179">
        <v>2494008.38</v>
      </c>
      <c r="US28" s="179">
        <v>11180720.630000001</v>
      </c>
      <c r="UT28" s="179">
        <v>19070803.789999999</v>
      </c>
      <c r="UU28" s="179">
        <v>8718608.9499999993</v>
      </c>
      <c r="UV28" s="179">
        <v>8131502.4800000004</v>
      </c>
      <c r="UW28" s="179">
        <v>12878578.560000001</v>
      </c>
      <c r="UX28" s="179">
        <v>14076579.110000001</v>
      </c>
      <c r="UY28" s="179">
        <v>23092671.23</v>
      </c>
      <c r="UZ28" s="179">
        <v>10644754.68</v>
      </c>
      <c r="VA28" s="179">
        <v>24238881.359999999</v>
      </c>
      <c r="VB28" s="179">
        <v>8436004.0599999987</v>
      </c>
      <c r="VC28" s="179">
        <v>7256952.4000000004</v>
      </c>
      <c r="VD28" s="179">
        <v>5144792.4700000007</v>
      </c>
      <c r="VE28" s="179">
        <v>5187366.9400000004</v>
      </c>
      <c r="VF28" s="179">
        <v>19844335.030000001</v>
      </c>
      <c r="VG28" s="179">
        <v>10244865.039999999</v>
      </c>
      <c r="VH28" s="179">
        <v>6308179.9299999997</v>
      </c>
      <c r="VI28" s="179">
        <v>3416863.55</v>
      </c>
      <c r="VJ28" s="179">
        <v>28860544.029999997</v>
      </c>
      <c r="VK28" s="179">
        <v>10622204.039999999</v>
      </c>
      <c r="VL28" s="179">
        <v>16139809.09</v>
      </c>
      <c r="VM28" s="179">
        <v>18104086.060000002</v>
      </c>
      <c r="VN28" s="179">
        <v>16248785.18</v>
      </c>
      <c r="VO28" s="179">
        <v>12061264.83</v>
      </c>
      <c r="VP28" s="179">
        <v>6373265.3199999994</v>
      </c>
      <c r="VQ28" s="179">
        <v>3253363.5300000003</v>
      </c>
      <c r="VR28" s="179">
        <v>11325615.610000001</v>
      </c>
      <c r="VS28" s="179">
        <v>21523200.07</v>
      </c>
      <c r="VT28" s="179">
        <v>12963755.32</v>
      </c>
      <c r="VU28" s="179">
        <v>23173872.479999997</v>
      </c>
      <c r="VV28" s="179">
        <v>13489076.039999999</v>
      </c>
      <c r="VW28" s="179">
        <v>7469951.2699999996</v>
      </c>
      <c r="VX28" s="179">
        <v>4426085.1899999995</v>
      </c>
      <c r="VY28" s="179">
        <v>89667828.649999991</v>
      </c>
      <c r="VZ28" s="179">
        <v>9018317.1400000006</v>
      </c>
      <c r="WA28" s="179">
        <v>9182370.0999999996</v>
      </c>
      <c r="WB28" s="179">
        <v>14927388.07</v>
      </c>
      <c r="WC28" s="179">
        <v>1739866.1799999997</v>
      </c>
      <c r="WD28" s="179">
        <v>12473562.24</v>
      </c>
      <c r="WE28" s="179">
        <v>15502413.68</v>
      </c>
      <c r="WF28" s="179">
        <v>22457384.18</v>
      </c>
      <c r="WG28" s="179">
        <v>11917907.690000001</v>
      </c>
      <c r="WH28" s="179">
        <v>11903807.530000001</v>
      </c>
      <c r="WI28" s="179">
        <v>5519361.7999999998</v>
      </c>
      <c r="WJ28" s="179">
        <v>11085141.58</v>
      </c>
      <c r="WK28" s="179">
        <v>5430431.3899999997</v>
      </c>
      <c r="WL28" s="179">
        <v>17902250.640000001</v>
      </c>
      <c r="WM28" s="179">
        <v>28133515.84</v>
      </c>
      <c r="WN28" s="179">
        <v>24398395.419999998</v>
      </c>
      <c r="WO28" s="179">
        <v>20779184.629999999</v>
      </c>
      <c r="WP28" s="179">
        <v>12428287.24</v>
      </c>
      <c r="WQ28" s="179">
        <v>5245826.8999999994</v>
      </c>
      <c r="WR28" s="179">
        <v>12661297.049999999</v>
      </c>
      <c r="WS28" s="179">
        <v>24412478.969999999</v>
      </c>
      <c r="WT28" s="179">
        <v>2175012</v>
      </c>
      <c r="WU28" s="179">
        <v>3094067.9999999995</v>
      </c>
      <c r="WV28" s="179">
        <v>821420.7</v>
      </c>
      <c r="WW28" s="179">
        <v>6361978.5999999996</v>
      </c>
      <c r="WX28" s="179">
        <v>4175494.1499999994</v>
      </c>
      <c r="WY28" s="179">
        <v>6385067.79</v>
      </c>
      <c r="WZ28" s="179">
        <v>4792024.26</v>
      </c>
      <c r="XA28" s="179">
        <v>18719551.510000002</v>
      </c>
      <c r="XB28" s="179">
        <v>6030235.8500000006</v>
      </c>
      <c r="XC28" s="179">
        <v>3561182.9499999997</v>
      </c>
      <c r="XD28" s="179">
        <v>4387651.93</v>
      </c>
      <c r="XE28" s="179">
        <v>2301515.4299999997</v>
      </c>
      <c r="XF28" s="179">
        <v>37359547.659999996</v>
      </c>
      <c r="XG28" s="179">
        <v>18060601.310000002</v>
      </c>
      <c r="XH28" s="179">
        <v>39326005.989999995</v>
      </c>
      <c r="XI28" s="179">
        <v>31104978.389999997</v>
      </c>
      <c r="XJ28" s="179">
        <v>19979403.530000001</v>
      </c>
      <c r="XK28" s="179">
        <v>20692867.419999998</v>
      </c>
      <c r="XL28" s="179">
        <v>46410442.119999997</v>
      </c>
      <c r="XM28" s="179">
        <v>25586493.52</v>
      </c>
      <c r="XN28" s="179">
        <v>13959143.800000001</v>
      </c>
      <c r="XO28" s="179">
        <v>52706948.039999999</v>
      </c>
      <c r="XP28" s="179">
        <v>45010705.900000006</v>
      </c>
      <c r="XQ28" s="179">
        <v>14642191.549999999</v>
      </c>
      <c r="XR28" s="179">
        <v>7242918.2599999998</v>
      </c>
      <c r="XS28" s="179">
        <v>14788808.43</v>
      </c>
      <c r="XT28" s="179">
        <v>14882855.479999999</v>
      </c>
      <c r="XU28" s="179">
        <v>13583303.390000001</v>
      </c>
      <c r="XV28" s="179">
        <v>7342952.9000000004</v>
      </c>
      <c r="XW28" s="179">
        <v>14704578.41</v>
      </c>
      <c r="XX28" s="179">
        <v>8732280.629999999</v>
      </c>
      <c r="XY28" s="179">
        <v>5825209.6799999997</v>
      </c>
      <c r="XZ28" s="179">
        <v>11910660.17</v>
      </c>
      <c r="YA28" s="179">
        <v>12464515.050000001</v>
      </c>
      <c r="YB28" s="179">
        <v>17328069.719999999</v>
      </c>
      <c r="YC28" s="179">
        <v>75619057.850000009</v>
      </c>
      <c r="YD28" s="179">
        <v>12505836.66</v>
      </c>
      <c r="YE28" s="179">
        <v>18327666.219999999</v>
      </c>
      <c r="YF28" s="179">
        <v>10169154.699999999</v>
      </c>
      <c r="YG28" s="179">
        <v>14307994.209999999</v>
      </c>
      <c r="YH28" s="179">
        <v>12016195.689999999</v>
      </c>
      <c r="YI28" s="179">
        <v>17772725.859999999</v>
      </c>
      <c r="YJ28" s="179">
        <v>5912291.5100000007</v>
      </c>
      <c r="YK28" s="179">
        <v>13549265.450000001</v>
      </c>
      <c r="YL28" s="179">
        <v>22706988.050000001</v>
      </c>
      <c r="YM28" s="179">
        <v>13413371.549999999</v>
      </c>
      <c r="YN28" s="179">
        <v>12408253.949999999</v>
      </c>
      <c r="YO28" s="179">
        <v>8062064.46</v>
      </c>
      <c r="YP28" s="179">
        <v>6398452.2300000004</v>
      </c>
      <c r="YQ28" s="179">
        <v>11229619.91</v>
      </c>
      <c r="YR28" s="179">
        <v>6687164.9800000004</v>
      </c>
      <c r="YS28" s="179">
        <v>9282319.1099999994</v>
      </c>
      <c r="YT28" s="179">
        <v>45175837.329999998</v>
      </c>
      <c r="YU28" s="179">
        <v>11237824.800000001</v>
      </c>
      <c r="YV28" s="179">
        <v>9667094.7899999991</v>
      </c>
      <c r="YW28" s="179">
        <v>10539999.15</v>
      </c>
      <c r="YX28" s="179">
        <v>4388839.3599999994</v>
      </c>
      <c r="YY28" s="179">
        <v>5064711.41</v>
      </c>
      <c r="YZ28" s="179">
        <v>5093399.21</v>
      </c>
      <c r="ZA28" s="179">
        <v>15419809.689999999</v>
      </c>
      <c r="ZB28" s="179">
        <v>1290422.5</v>
      </c>
      <c r="ZC28" s="179">
        <v>6560980.0800000001</v>
      </c>
      <c r="ZD28" s="179">
        <v>2242565.73</v>
      </c>
      <c r="ZE28" s="179">
        <v>3028027.88</v>
      </c>
      <c r="ZF28" s="179">
        <v>2527460.98</v>
      </c>
      <c r="ZG28" s="179">
        <v>1392148.54</v>
      </c>
      <c r="ZH28" s="179">
        <v>2035783.75</v>
      </c>
      <c r="ZI28" s="179">
        <v>6485139.5099999998</v>
      </c>
      <c r="ZJ28" s="179">
        <v>67964585.980000004</v>
      </c>
      <c r="ZK28" s="179">
        <v>8755376</v>
      </c>
      <c r="ZL28" s="179">
        <v>6051099.71</v>
      </c>
      <c r="ZM28" s="179">
        <v>37425356.210000001</v>
      </c>
      <c r="ZN28" s="179">
        <v>19707768.23</v>
      </c>
      <c r="ZO28" s="179">
        <v>5810196.5302999998</v>
      </c>
      <c r="ZP28" s="179">
        <v>10764015.260000002</v>
      </c>
      <c r="ZQ28" s="179">
        <v>9647928.4000000004</v>
      </c>
      <c r="ZR28" s="179">
        <v>10267461.01</v>
      </c>
      <c r="ZS28" s="179">
        <v>20022158.23</v>
      </c>
      <c r="ZT28" s="179">
        <v>3436623.96</v>
      </c>
      <c r="ZU28" s="179">
        <v>6494659.4900000002</v>
      </c>
      <c r="ZV28" s="179">
        <v>6060039.8599999994</v>
      </c>
      <c r="ZW28" s="179">
        <v>8120646.71</v>
      </c>
      <c r="ZX28" s="179">
        <v>7418823.0499999998</v>
      </c>
      <c r="ZY28" s="179">
        <v>7692971.9199999999</v>
      </c>
      <c r="ZZ28" s="179">
        <v>6418835.6600000001</v>
      </c>
      <c r="AAA28" s="179">
        <v>3583648.92</v>
      </c>
      <c r="AAB28" s="179">
        <v>9740086.2699999996</v>
      </c>
      <c r="AAC28" s="179">
        <v>5766646.6800000006</v>
      </c>
      <c r="AAD28" s="179">
        <v>8178354.6799999997</v>
      </c>
      <c r="AAE28" s="179">
        <v>2934666.24</v>
      </c>
      <c r="AAF28" s="179">
        <v>12474000.440000001</v>
      </c>
      <c r="AAG28" s="179">
        <v>5561645.5</v>
      </c>
      <c r="AAH28" s="179">
        <v>3295528.39</v>
      </c>
      <c r="AAI28" s="179">
        <v>2991985.48</v>
      </c>
      <c r="AAJ28" s="179">
        <v>3906707.15</v>
      </c>
      <c r="AAK28" s="179">
        <v>12410865.109999999</v>
      </c>
      <c r="AAL28" s="179">
        <v>9674864.3499999996</v>
      </c>
      <c r="AAM28" s="179">
        <v>55721004.189999998</v>
      </c>
      <c r="AAN28" s="179">
        <v>6540150</v>
      </c>
      <c r="AAO28" s="179">
        <v>6668659.9000000004</v>
      </c>
      <c r="AAP28" s="179">
        <v>13690408.869999999</v>
      </c>
      <c r="AAQ28" s="179">
        <v>7757093.3300000001</v>
      </c>
      <c r="AAR28" s="179">
        <v>8041399.9299999997</v>
      </c>
      <c r="AAS28" s="179">
        <v>8374940.8300000001</v>
      </c>
      <c r="AAT28" s="179">
        <v>6725745</v>
      </c>
      <c r="AAU28" s="179">
        <v>19224175.300000001</v>
      </c>
      <c r="AAV28" s="179">
        <v>9780182.3300000001</v>
      </c>
      <c r="AAW28" s="179">
        <v>15072702.84</v>
      </c>
      <c r="AAX28" s="179">
        <v>5105384.5</v>
      </c>
      <c r="AAY28" s="179">
        <v>12944820.75</v>
      </c>
      <c r="AAZ28" s="179">
        <v>4283965.6899999995</v>
      </c>
      <c r="ABA28" s="179">
        <v>6989554.5700000003</v>
      </c>
      <c r="ABB28" s="179">
        <v>5077688.5</v>
      </c>
      <c r="ABC28" s="179">
        <v>2169056.9299999997</v>
      </c>
      <c r="ABD28" s="179">
        <v>7700139.2999999998</v>
      </c>
      <c r="ABE28" s="179">
        <v>6480345.25</v>
      </c>
      <c r="ABF28" s="179">
        <v>18514012.600000001</v>
      </c>
      <c r="ABG28" s="179">
        <v>33240675.020000003</v>
      </c>
      <c r="ABH28" s="179">
        <v>3828695.5</v>
      </c>
      <c r="ABI28" s="179">
        <v>3762296.66</v>
      </c>
      <c r="ABJ28" s="179">
        <v>6191650.1200000001</v>
      </c>
      <c r="ABK28" s="179">
        <v>5265111</v>
      </c>
      <c r="ABL28" s="179">
        <v>7097579</v>
      </c>
      <c r="ABM28" s="179">
        <v>25693988.609999999</v>
      </c>
      <c r="ABN28" s="179">
        <v>16831875.990000002</v>
      </c>
      <c r="ABO28" s="179">
        <v>5635617.5399999991</v>
      </c>
      <c r="ABP28" s="179">
        <v>32594101.620000001</v>
      </c>
      <c r="ABQ28" s="179">
        <v>18362258.32</v>
      </c>
      <c r="ABR28" s="179">
        <v>11651983.189999999</v>
      </c>
      <c r="ABS28" s="179">
        <v>7231449.8599999994</v>
      </c>
      <c r="ABT28" s="179">
        <v>18498293.190000001</v>
      </c>
      <c r="ABU28" s="179">
        <v>3887811.92</v>
      </c>
      <c r="ABV28" s="179">
        <v>15220494.580000002</v>
      </c>
      <c r="ABW28" s="179">
        <v>11507343.890000001</v>
      </c>
      <c r="ABX28" s="179">
        <v>24330384.759999998</v>
      </c>
      <c r="ABY28" s="179">
        <v>5016324.43</v>
      </c>
      <c r="ABZ28" s="179">
        <v>10033422.549999999</v>
      </c>
      <c r="ACA28" s="179">
        <v>13718512.57</v>
      </c>
      <c r="ACB28" s="179">
        <v>1891841.36</v>
      </c>
      <c r="ACC28" s="179">
        <v>3452877.75</v>
      </c>
      <c r="ACD28" s="179">
        <v>4314015.0399999991</v>
      </c>
      <c r="ACE28" s="179">
        <v>6764752.5299999993</v>
      </c>
      <c r="ACF28" s="179">
        <v>2349220</v>
      </c>
      <c r="ACG28" s="179">
        <v>43241333.390000001</v>
      </c>
      <c r="ACH28" s="179">
        <v>1190648.45</v>
      </c>
      <c r="ACI28" s="179">
        <v>2926987.49</v>
      </c>
      <c r="ACJ28" s="179">
        <v>7482500.5600000005</v>
      </c>
      <c r="ACK28" s="179">
        <v>4535193.2399999993</v>
      </c>
      <c r="ACL28" s="179">
        <v>2070499.3900000001</v>
      </c>
      <c r="ACM28" s="179">
        <v>3846010.43</v>
      </c>
      <c r="ACN28" s="179">
        <v>15508444.41</v>
      </c>
      <c r="ACO28" s="179">
        <v>39946018.480000004</v>
      </c>
      <c r="ACP28" s="179">
        <v>660421.18999999994</v>
      </c>
      <c r="ACQ28" s="179">
        <v>439459.18</v>
      </c>
      <c r="ACR28" s="179">
        <v>6885105.0099999998</v>
      </c>
      <c r="ACS28" s="179">
        <v>889442.24</v>
      </c>
      <c r="ACT28" s="179">
        <v>9714306.5999999996</v>
      </c>
      <c r="ACU28" s="179">
        <v>1966377.22</v>
      </c>
      <c r="ACV28" s="179">
        <v>6531269.2399999993</v>
      </c>
      <c r="ACW28" s="179">
        <v>2218084.4899999998</v>
      </c>
      <c r="ACX28" s="179">
        <v>1880280</v>
      </c>
      <c r="ACY28" s="179">
        <v>2487359.6</v>
      </c>
      <c r="ACZ28" s="179">
        <v>3229218.13</v>
      </c>
      <c r="ADA28" s="179">
        <v>1432571.25</v>
      </c>
      <c r="ADB28" s="179">
        <v>1651108.62</v>
      </c>
      <c r="ADC28" s="179">
        <v>3517537.44</v>
      </c>
      <c r="ADD28" s="179">
        <v>10194420.52</v>
      </c>
      <c r="ADE28" s="179">
        <v>7272981.29</v>
      </c>
      <c r="ADF28" s="179">
        <v>4557177.3499999996</v>
      </c>
      <c r="ADG28" s="179">
        <v>2140752.15</v>
      </c>
      <c r="ADH28" s="179">
        <v>3488081.83</v>
      </c>
      <c r="ADI28" s="179">
        <v>4226756.25</v>
      </c>
      <c r="ADJ28" s="179">
        <v>5531148.2799999993</v>
      </c>
      <c r="ADK28" s="179">
        <v>2571526.66</v>
      </c>
      <c r="ADL28" s="179">
        <v>5104827.96</v>
      </c>
      <c r="ADM28" s="179">
        <v>61834234.560000002</v>
      </c>
      <c r="ADN28" s="179">
        <v>8202412.1500000004</v>
      </c>
      <c r="ADO28" s="179">
        <v>1032547.3799999999</v>
      </c>
      <c r="ADP28" s="179">
        <v>19606542.739999998</v>
      </c>
      <c r="ADQ28" s="179">
        <v>3493869.8499999996</v>
      </c>
      <c r="ADR28" s="179">
        <v>2518196.83</v>
      </c>
      <c r="ADS28" s="179">
        <v>20130364.59</v>
      </c>
      <c r="ADT28" s="179">
        <v>3589739.0500000003</v>
      </c>
      <c r="ADU28" s="179">
        <v>51731426.590000004</v>
      </c>
      <c r="ADV28" s="179">
        <v>8261661.5800000001</v>
      </c>
      <c r="ADW28" s="179">
        <v>7929403.7299999995</v>
      </c>
      <c r="ADX28" s="179">
        <v>2463924.96</v>
      </c>
      <c r="ADY28" s="179">
        <v>11754516</v>
      </c>
      <c r="ADZ28" s="179">
        <v>6236515.2199999997</v>
      </c>
      <c r="AEA28" s="179">
        <v>3448108.99</v>
      </c>
      <c r="AEB28" s="179">
        <v>2275988.09</v>
      </c>
      <c r="AEC28" s="179">
        <v>4115065.71</v>
      </c>
      <c r="AED28" s="179">
        <v>1816272.7200000002</v>
      </c>
      <c r="AEE28" s="179">
        <v>4145421.07</v>
      </c>
      <c r="AEF28" s="179">
        <v>9067191.4699999988</v>
      </c>
      <c r="AEG28" s="179">
        <v>755502.98</v>
      </c>
      <c r="AEH28" s="179">
        <v>4083393.67</v>
      </c>
      <c r="AEI28" s="179">
        <v>3698540.0700000003</v>
      </c>
      <c r="AEJ28" s="179">
        <v>4621762.33</v>
      </c>
      <c r="AEK28" s="179">
        <v>1717951.71</v>
      </c>
      <c r="AEL28" s="179">
        <v>4849830.9000000004</v>
      </c>
      <c r="AEM28" s="179">
        <v>619210.30000000005</v>
      </c>
      <c r="AEN28" s="179">
        <v>5734912.9199999999</v>
      </c>
      <c r="AEO28" s="179">
        <v>48336764.210000001</v>
      </c>
      <c r="AEP28" s="179">
        <v>39432577.799999997</v>
      </c>
      <c r="AEQ28" s="179">
        <v>26692953.110000003</v>
      </c>
      <c r="AER28" s="179">
        <v>29498317.32</v>
      </c>
      <c r="AES28" s="179">
        <v>16934421.510000002</v>
      </c>
      <c r="AET28" s="179">
        <v>32687499.859999999</v>
      </c>
      <c r="AEU28" s="179">
        <v>15658491.119999999</v>
      </c>
      <c r="AEV28" s="179">
        <v>15139440.93</v>
      </c>
      <c r="AEW28" s="179">
        <v>12073571.610000001</v>
      </c>
      <c r="AEX28" s="179">
        <v>7638047</v>
      </c>
      <c r="AEY28" s="179">
        <v>18620970.329999998</v>
      </c>
      <c r="AEZ28" s="179">
        <v>8001994.4499999993</v>
      </c>
      <c r="AFA28" s="179">
        <v>11752327</v>
      </c>
      <c r="AFB28" s="179">
        <v>11578040.67</v>
      </c>
      <c r="AFC28" s="179">
        <v>11216760.709999999</v>
      </c>
      <c r="AFD28" s="179">
        <v>9999019.6699999999</v>
      </c>
      <c r="AFE28" s="179">
        <v>4869359.6399999997</v>
      </c>
      <c r="AFF28" s="179">
        <v>9730654.9100000001</v>
      </c>
      <c r="AFG28" s="179">
        <v>2608417.38</v>
      </c>
      <c r="AFH28" s="179">
        <v>5725285.5899999999</v>
      </c>
      <c r="AFI28" s="179">
        <v>3832897.52</v>
      </c>
      <c r="AFJ28" s="179">
        <v>4076600.1500000004</v>
      </c>
      <c r="AFK28" s="179">
        <v>9000634.040000001</v>
      </c>
      <c r="AFL28" s="179">
        <v>13179505</v>
      </c>
      <c r="AFM28" s="179">
        <v>14644732.050000001</v>
      </c>
      <c r="AFN28" s="179">
        <v>13394430.35</v>
      </c>
      <c r="AFO28" s="179">
        <v>8481853.120000001</v>
      </c>
      <c r="AFP28" s="179">
        <v>12089810.4</v>
      </c>
      <c r="AFQ28" s="179">
        <v>5727732.9800000004</v>
      </c>
      <c r="AFR28" s="179">
        <v>3109019</v>
      </c>
      <c r="AFS28" s="179">
        <v>18084907.5</v>
      </c>
      <c r="AFT28" s="179">
        <v>21235593.210000001</v>
      </c>
      <c r="AFU28" s="179">
        <v>4165080.5</v>
      </c>
      <c r="AFV28" s="179">
        <v>11432076.539999999</v>
      </c>
      <c r="AFW28" s="179">
        <v>4410037.9000000004</v>
      </c>
      <c r="AFX28" s="179">
        <v>165565860.62</v>
      </c>
      <c r="AFY28" s="179">
        <v>15307207.850000001</v>
      </c>
      <c r="AFZ28" s="179">
        <v>16522594.08</v>
      </c>
      <c r="AGA28" s="179">
        <v>12414452.51</v>
      </c>
      <c r="AGB28" s="179">
        <v>35085873.340000004</v>
      </c>
      <c r="AGC28" s="179">
        <v>17434315.229999997</v>
      </c>
      <c r="AGD28" s="179">
        <v>6498368.6600000001</v>
      </c>
      <c r="AGE28" s="179">
        <v>12681386.729999999</v>
      </c>
      <c r="AGF28" s="179">
        <v>7911026.25</v>
      </c>
      <c r="AGG28" s="179">
        <v>14587578.18</v>
      </c>
      <c r="AGH28" s="179">
        <v>12731131.379999999</v>
      </c>
      <c r="AGI28" s="179">
        <v>32141544.889999997</v>
      </c>
      <c r="AGJ28" s="179">
        <v>8956105.3599999994</v>
      </c>
      <c r="AGK28" s="179">
        <v>12616558.530000001</v>
      </c>
      <c r="AGL28" s="179">
        <v>5347863</v>
      </c>
      <c r="AGM28" s="179">
        <v>20863484.319999997</v>
      </c>
      <c r="AGN28" s="179">
        <v>19896688.27</v>
      </c>
      <c r="AGO28" s="179">
        <v>7221748.75</v>
      </c>
      <c r="AGP28" s="179">
        <v>9641353.5999999996</v>
      </c>
      <c r="AGQ28" s="179">
        <v>70269723.599999994</v>
      </c>
      <c r="AGR28" s="179">
        <v>15926395.639999999</v>
      </c>
      <c r="AGS28" s="179">
        <v>12461276.189999999</v>
      </c>
      <c r="AGT28" s="179">
        <v>37153860.199999996</v>
      </c>
      <c r="AGU28" s="179">
        <v>11125510.640000001</v>
      </c>
      <c r="AGV28" s="179">
        <v>22691427.98</v>
      </c>
      <c r="AGW28" s="179">
        <v>12244873.450000001</v>
      </c>
      <c r="AGX28" s="179">
        <v>21510631.539999999</v>
      </c>
      <c r="AGY28" s="179">
        <v>6724340.0099999998</v>
      </c>
      <c r="AGZ28" s="179">
        <v>20040971.669999998</v>
      </c>
      <c r="AHA28" s="179">
        <v>17899168.120000001</v>
      </c>
      <c r="AHB28" s="179">
        <v>5491148.9799999995</v>
      </c>
      <c r="AHC28" s="179">
        <v>8101645.5599999996</v>
      </c>
      <c r="AHD28" s="179">
        <v>12776212.120000001</v>
      </c>
      <c r="AHE28" s="179">
        <v>7094608.8000000007</v>
      </c>
      <c r="AHF28" s="179">
        <v>12829814.52</v>
      </c>
      <c r="AHG28" s="179">
        <v>7245394.5999999996</v>
      </c>
      <c r="AHH28" s="179">
        <v>7154943.3700000001</v>
      </c>
      <c r="AHI28" s="179">
        <v>6844377.4899999993</v>
      </c>
      <c r="AHJ28" s="179">
        <v>7692455.4100000001</v>
      </c>
      <c r="AHK28" s="179">
        <v>6648700.3099999996</v>
      </c>
      <c r="AHL28" s="179">
        <v>11675233.02</v>
      </c>
      <c r="AHM28" s="179">
        <v>6636383.1600000001</v>
      </c>
      <c r="AHN28" s="179">
        <v>5447919.6500000004</v>
      </c>
      <c r="AHO28" s="179">
        <v>13067595288.330294</v>
      </c>
    </row>
    <row r="29" spans="1:899" x14ac:dyDescent="0.2">
      <c r="A29" s="174" t="s">
        <v>1197</v>
      </c>
      <c r="B29" s="175" t="s">
        <v>1198</v>
      </c>
      <c r="C29" s="176">
        <v>865691584.71000004</v>
      </c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>
        <v>2978166697.8899999</v>
      </c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>
        <v>1766003.02</v>
      </c>
      <c r="AT29" s="176"/>
      <c r="AU29" s="176"/>
      <c r="AV29" s="176"/>
      <c r="AW29" s="176"/>
      <c r="AX29" s="176"/>
      <c r="AY29" s="176"/>
      <c r="AZ29" s="176"/>
      <c r="BA29" s="176">
        <v>330623.09999999998</v>
      </c>
      <c r="BB29" s="176"/>
      <c r="BC29" s="176"/>
      <c r="BD29" s="176"/>
      <c r="BE29" s="176"/>
      <c r="BF29" s="176"/>
      <c r="BG29" s="176"/>
      <c r="BH29" s="176"/>
      <c r="BI29" s="176"/>
      <c r="BJ29" s="176"/>
      <c r="BK29" s="176"/>
      <c r="BL29" s="176"/>
      <c r="BM29" s="176">
        <v>1468.56</v>
      </c>
      <c r="BN29" s="176"/>
      <c r="BO29" s="176"/>
      <c r="BP29" s="176"/>
      <c r="BQ29" s="176"/>
      <c r="BR29" s="176"/>
      <c r="BS29" s="176"/>
      <c r="BT29" s="176"/>
      <c r="BU29" s="176"/>
      <c r="BV29" s="176"/>
      <c r="BW29" s="176">
        <v>113474092.86999999</v>
      </c>
      <c r="BX29" s="176">
        <v>358998382.15999997</v>
      </c>
      <c r="BY29" s="176"/>
      <c r="BZ29" s="176"/>
      <c r="CA29" s="176"/>
      <c r="CB29" s="176"/>
      <c r="CC29" s="176"/>
      <c r="CD29" s="176"/>
      <c r="CE29" s="176"/>
      <c r="CF29" s="176">
        <v>1296843009</v>
      </c>
      <c r="CG29" s="176"/>
      <c r="CH29" s="176"/>
      <c r="CI29" s="176"/>
      <c r="CJ29" s="176"/>
      <c r="CK29" s="176"/>
      <c r="CL29" s="176"/>
      <c r="CM29" s="176"/>
      <c r="CN29" s="176"/>
      <c r="CO29" s="176"/>
      <c r="CP29" s="176"/>
      <c r="CQ29" s="176"/>
      <c r="CR29" s="176"/>
      <c r="CS29" s="176">
        <v>1009023.79</v>
      </c>
      <c r="CT29" s="176"/>
      <c r="CU29" s="176"/>
      <c r="CV29" s="176"/>
      <c r="CW29" s="176"/>
      <c r="CX29" s="176"/>
      <c r="CY29" s="176"/>
      <c r="CZ29" s="176"/>
      <c r="DA29" s="176">
        <v>123049.23</v>
      </c>
      <c r="DB29" s="176"/>
      <c r="DC29" s="176"/>
      <c r="DD29" s="176"/>
      <c r="DE29" s="176"/>
      <c r="DF29" s="176"/>
      <c r="DG29" s="176"/>
      <c r="DH29" s="176"/>
      <c r="DI29" s="176"/>
      <c r="DJ29" s="176"/>
      <c r="DK29" s="176"/>
      <c r="DL29" s="176">
        <v>21539114.530000001</v>
      </c>
      <c r="DM29" s="176">
        <v>2293191.7999999998</v>
      </c>
      <c r="DN29" s="176"/>
      <c r="DO29" s="176"/>
      <c r="DP29" s="176"/>
      <c r="DQ29" s="176"/>
      <c r="DR29" s="176"/>
      <c r="DS29" s="176"/>
      <c r="DT29" s="176"/>
      <c r="DU29" s="176">
        <v>603394102.54000008</v>
      </c>
      <c r="DV29" s="176"/>
      <c r="DW29" s="176"/>
      <c r="DX29" s="176"/>
      <c r="DY29" s="176"/>
      <c r="DZ29" s="176"/>
      <c r="EA29" s="176"/>
      <c r="EB29" s="176"/>
      <c r="EC29" s="176"/>
      <c r="ED29" s="176">
        <v>81984782.050000012</v>
      </c>
      <c r="EE29" s="176">
        <v>27299571.960000001</v>
      </c>
      <c r="EF29" s="176"/>
      <c r="EG29" s="176"/>
      <c r="EH29" s="176"/>
      <c r="EI29" s="176"/>
      <c r="EJ29" s="176"/>
      <c r="EK29" s="176"/>
      <c r="EL29" s="176"/>
      <c r="EM29" s="176">
        <v>493429430.37</v>
      </c>
      <c r="EN29" s="176"/>
      <c r="EO29" s="176"/>
      <c r="EP29" s="176"/>
      <c r="EQ29" s="176"/>
      <c r="ER29" s="176"/>
      <c r="ES29" s="176"/>
      <c r="ET29" s="176"/>
      <c r="EU29" s="176"/>
      <c r="EV29" s="176">
        <v>180258.31</v>
      </c>
      <c r="EW29" s="176"/>
      <c r="EX29" s="176"/>
      <c r="EY29" s="176"/>
      <c r="EZ29" s="176"/>
      <c r="FA29" s="176"/>
      <c r="FB29" s="176"/>
      <c r="FC29" s="176"/>
      <c r="FD29" s="176"/>
      <c r="FE29" s="176"/>
      <c r="FF29" s="176"/>
      <c r="FG29" s="176"/>
      <c r="FH29" s="176">
        <v>215666423.5</v>
      </c>
      <c r="FI29" s="176"/>
      <c r="FJ29" s="176"/>
      <c r="FK29" s="176"/>
      <c r="FL29" s="176"/>
      <c r="FM29" s="176"/>
      <c r="FN29" s="176"/>
      <c r="FO29" s="176"/>
      <c r="FP29" s="176">
        <v>13913.39</v>
      </c>
      <c r="FQ29" s="176"/>
      <c r="FR29" s="176"/>
      <c r="FS29" s="176"/>
      <c r="FT29" s="176"/>
      <c r="FU29" s="176"/>
      <c r="FV29" s="176"/>
      <c r="FW29" s="176"/>
      <c r="FX29" s="176"/>
      <c r="FY29" s="176"/>
      <c r="FZ29" s="176"/>
      <c r="GA29" s="176"/>
      <c r="GB29" s="176"/>
      <c r="GC29" s="176"/>
      <c r="GD29" s="176">
        <v>2384289.38</v>
      </c>
      <c r="GE29" s="176"/>
      <c r="GF29" s="176"/>
      <c r="GG29" s="176"/>
      <c r="GH29" s="176"/>
      <c r="GI29" s="176">
        <v>44664</v>
      </c>
      <c r="GJ29" s="176"/>
      <c r="GK29" s="176"/>
      <c r="GL29" s="176"/>
      <c r="GM29" s="176"/>
      <c r="GN29" s="176"/>
      <c r="GO29" s="176"/>
      <c r="GP29" s="176">
        <v>552860</v>
      </c>
      <c r="GQ29" s="176"/>
      <c r="GR29" s="176"/>
      <c r="GS29" s="176"/>
      <c r="GT29" s="176"/>
      <c r="GU29" s="176"/>
      <c r="GV29" s="176"/>
      <c r="GW29" s="176"/>
      <c r="GX29" s="176"/>
      <c r="GY29" s="176"/>
      <c r="GZ29" s="176"/>
      <c r="HA29" s="176"/>
      <c r="HB29" s="176">
        <v>745199.99</v>
      </c>
      <c r="HC29" s="176"/>
      <c r="HD29" s="176"/>
      <c r="HE29" s="176"/>
      <c r="HF29" s="176"/>
      <c r="HG29" s="176"/>
      <c r="HH29" s="176"/>
      <c r="HI29" s="176"/>
      <c r="HJ29" s="176"/>
      <c r="HK29" s="176"/>
      <c r="HL29" s="176"/>
      <c r="HM29" s="176"/>
      <c r="HN29" s="176"/>
      <c r="HO29" s="176"/>
      <c r="HP29" s="176"/>
      <c r="HQ29" s="176">
        <v>866090.31</v>
      </c>
      <c r="HR29" s="176">
        <v>309913.84000000003</v>
      </c>
      <c r="HS29" s="176"/>
      <c r="HT29" s="176"/>
      <c r="HU29" s="176"/>
      <c r="HV29" s="176"/>
      <c r="HW29" s="176"/>
      <c r="HX29" s="176"/>
      <c r="HY29" s="176"/>
      <c r="HZ29" s="176"/>
      <c r="IA29" s="176"/>
      <c r="IB29" s="176"/>
      <c r="IC29" s="176"/>
      <c r="ID29" s="176"/>
      <c r="IE29" s="176"/>
      <c r="IF29" s="176"/>
      <c r="IG29" s="176">
        <v>230326.36</v>
      </c>
      <c r="IH29" s="176">
        <v>130247874.92</v>
      </c>
      <c r="II29" s="176"/>
      <c r="IJ29" s="176"/>
      <c r="IK29" s="176"/>
      <c r="IL29" s="176"/>
      <c r="IM29" s="176"/>
      <c r="IN29" s="176"/>
      <c r="IO29" s="176"/>
      <c r="IP29" s="176"/>
      <c r="IQ29" s="176"/>
      <c r="IR29" s="176"/>
      <c r="IS29" s="176">
        <v>17255.88</v>
      </c>
      <c r="IT29" s="176"/>
      <c r="IU29" s="176"/>
      <c r="IV29" s="176"/>
      <c r="IW29" s="176"/>
      <c r="IX29" s="176"/>
      <c r="IY29" s="176"/>
      <c r="IZ29" s="176"/>
      <c r="JA29" s="176"/>
      <c r="JB29" s="176"/>
      <c r="JC29" s="176"/>
      <c r="JD29" s="176">
        <v>419884330.34000003</v>
      </c>
      <c r="JE29" s="176"/>
      <c r="JF29" s="176"/>
      <c r="JG29" s="176"/>
      <c r="JH29" s="176"/>
      <c r="JI29" s="176"/>
      <c r="JJ29" s="176">
        <v>2753572.2</v>
      </c>
      <c r="JK29" s="176"/>
      <c r="JL29" s="176"/>
      <c r="JM29" s="176"/>
      <c r="JN29" s="176"/>
      <c r="JO29" s="176"/>
      <c r="JP29" s="176"/>
      <c r="JQ29" s="176">
        <v>4044.66</v>
      </c>
      <c r="JR29" s="176"/>
      <c r="JS29" s="176"/>
      <c r="JT29" s="176"/>
      <c r="JU29" s="176"/>
      <c r="JV29" s="176"/>
      <c r="JW29" s="176"/>
      <c r="JX29" s="176"/>
      <c r="JY29" s="176">
        <v>157471791.86999997</v>
      </c>
      <c r="JZ29" s="176">
        <v>143011.87</v>
      </c>
      <c r="KA29" s="176"/>
      <c r="KB29" s="176"/>
      <c r="KC29" s="176"/>
      <c r="KD29" s="176"/>
      <c r="KE29" s="176"/>
      <c r="KF29" s="176"/>
      <c r="KG29" s="176"/>
      <c r="KH29" s="176"/>
      <c r="KI29" s="176"/>
      <c r="KJ29" s="176"/>
      <c r="KK29" s="176"/>
      <c r="KL29" s="176"/>
      <c r="KM29" s="176"/>
      <c r="KN29" s="176">
        <v>2354850.38</v>
      </c>
      <c r="KO29" s="176"/>
      <c r="KP29" s="176"/>
      <c r="KQ29" s="176"/>
      <c r="KR29" s="176"/>
      <c r="KS29" s="176"/>
      <c r="KT29" s="176"/>
      <c r="KU29" s="176"/>
      <c r="KV29" s="176"/>
      <c r="KW29" s="176">
        <v>45363520.780000001</v>
      </c>
      <c r="KX29" s="176"/>
      <c r="KY29" s="176"/>
      <c r="KZ29" s="176"/>
      <c r="LA29" s="176"/>
      <c r="LB29" s="176"/>
      <c r="LC29" s="176">
        <v>12545106.699999999</v>
      </c>
      <c r="LD29" s="176"/>
      <c r="LE29" s="176">
        <v>731618.26</v>
      </c>
      <c r="LF29" s="176">
        <v>503840.97</v>
      </c>
      <c r="LG29" s="176">
        <v>556362</v>
      </c>
      <c r="LH29" s="176"/>
      <c r="LI29" s="176"/>
      <c r="LJ29" s="176"/>
      <c r="LK29" s="176"/>
      <c r="LL29" s="176"/>
      <c r="LM29" s="176"/>
      <c r="LN29" s="176"/>
      <c r="LO29" s="176"/>
      <c r="LP29" s="176">
        <v>62795.71</v>
      </c>
      <c r="LQ29" s="176"/>
      <c r="LR29" s="176">
        <v>6500</v>
      </c>
      <c r="LS29" s="176">
        <v>13624533.699999999</v>
      </c>
      <c r="LT29" s="176">
        <v>8823235.8100000005</v>
      </c>
      <c r="LU29" s="176">
        <v>25289.41</v>
      </c>
      <c r="LV29" s="176"/>
      <c r="LW29" s="176"/>
      <c r="LX29" s="176"/>
      <c r="LY29" s="176"/>
      <c r="LZ29" s="176"/>
      <c r="MA29" s="176"/>
      <c r="MB29" s="176"/>
      <c r="MC29" s="176"/>
      <c r="MD29" s="176"/>
      <c r="ME29" s="176">
        <v>33250654.869999997</v>
      </c>
      <c r="MF29" s="176"/>
      <c r="MG29" s="176"/>
      <c r="MH29" s="176"/>
      <c r="MI29" s="176"/>
      <c r="MJ29" s="176"/>
      <c r="MK29" s="176"/>
      <c r="ML29" s="176"/>
      <c r="MM29" s="176"/>
      <c r="MN29" s="176"/>
      <c r="MO29" s="176"/>
      <c r="MP29" s="176"/>
      <c r="MQ29" s="176">
        <v>498634948.65999997</v>
      </c>
      <c r="MR29" s="176"/>
      <c r="MS29" s="176"/>
      <c r="MT29" s="176"/>
      <c r="MU29" s="176"/>
      <c r="MV29" s="176"/>
      <c r="MW29" s="176"/>
      <c r="MX29" s="176"/>
      <c r="MY29" s="176"/>
      <c r="MZ29" s="176"/>
      <c r="NA29" s="176"/>
      <c r="NB29" s="176">
        <v>1136355777.9799998</v>
      </c>
      <c r="NC29" s="176"/>
      <c r="ND29" s="176"/>
      <c r="NE29" s="176"/>
      <c r="NF29" s="176"/>
      <c r="NG29" s="176"/>
      <c r="NH29" s="176"/>
      <c r="NI29" s="176"/>
      <c r="NJ29" s="176"/>
      <c r="NK29" s="176"/>
      <c r="NL29" s="176"/>
      <c r="NM29" s="176"/>
      <c r="NN29" s="176">
        <v>8689755.3200000003</v>
      </c>
      <c r="NO29" s="176"/>
      <c r="NP29" s="176"/>
      <c r="NQ29" s="176"/>
      <c r="NR29" s="176"/>
      <c r="NS29" s="176"/>
      <c r="NT29" s="176"/>
      <c r="NU29" s="176">
        <v>845581935.30999994</v>
      </c>
      <c r="NV29" s="176"/>
      <c r="NW29" s="176"/>
      <c r="NX29" s="176"/>
      <c r="NY29" s="176"/>
      <c r="NZ29" s="176"/>
      <c r="OA29" s="176"/>
      <c r="OB29" s="176"/>
      <c r="OC29" s="176"/>
      <c r="OD29" s="176"/>
      <c r="OE29" s="176"/>
      <c r="OF29" s="176"/>
      <c r="OG29" s="176"/>
      <c r="OH29" s="176"/>
      <c r="OI29" s="176"/>
      <c r="OJ29" s="176"/>
      <c r="OK29" s="176">
        <v>4065015.88</v>
      </c>
      <c r="OL29" s="176"/>
      <c r="OM29" s="176"/>
      <c r="ON29" s="176"/>
      <c r="OO29" s="176"/>
      <c r="OP29" s="176"/>
      <c r="OQ29" s="176">
        <v>1337192.43</v>
      </c>
      <c r="OR29" s="176"/>
      <c r="OS29" s="176"/>
      <c r="OT29" s="176"/>
      <c r="OU29" s="176"/>
      <c r="OV29" s="176"/>
      <c r="OW29" s="176"/>
      <c r="OX29" s="176"/>
      <c r="OY29" s="176"/>
      <c r="OZ29" s="176">
        <v>33996661.659999996</v>
      </c>
      <c r="PA29" s="176"/>
      <c r="PB29" s="176"/>
      <c r="PC29" s="176"/>
      <c r="PD29" s="176"/>
      <c r="PE29" s="176"/>
      <c r="PF29" s="176"/>
      <c r="PG29" s="176"/>
      <c r="PH29" s="176"/>
      <c r="PI29" s="176"/>
      <c r="PJ29" s="176"/>
      <c r="PK29" s="176"/>
      <c r="PL29" s="176"/>
      <c r="PM29" s="176"/>
      <c r="PN29" s="176"/>
      <c r="PO29" s="176"/>
      <c r="PP29" s="176"/>
      <c r="PQ29" s="176"/>
      <c r="PR29" s="176">
        <v>1283849.06</v>
      </c>
      <c r="PS29" s="176"/>
      <c r="PT29" s="176"/>
      <c r="PU29" s="176"/>
      <c r="PV29" s="176"/>
      <c r="PW29" s="176"/>
      <c r="PX29" s="176"/>
      <c r="PY29" s="176"/>
      <c r="PZ29" s="176"/>
      <c r="QA29" s="176"/>
      <c r="QB29" s="176"/>
      <c r="QC29" s="176"/>
      <c r="QD29" s="176"/>
      <c r="QE29" s="176"/>
      <c r="QF29" s="176"/>
      <c r="QG29" s="176"/>
      <c r="QH29" s="176"/>
      <c r="QI29" s="176"/>
      <c r="QJ29" s="176"/>
      <c r="QK29" s="176"/>
      <c r="QL29" s="176">
        <v>399010.01</v>
      </c>
      <c r="QM29" s="176"/>
      <c r="QN29" s="176"/>
      <c r="QO29" s="176"/>
      <c r="QP29" s="176"/>
      <c r="QQ29" s="176"/>
      <c r="QR29" s="176">
        <v>103571.08</v>
      </c>
      <c r="QS29" s="176"/>
      <c r="QT29" s="176"/>
      <c r="QU29" s="176"/>
      <c r="QV29" s="176"/>
      <c r="QW29" s="176"/>
      <c r="QX29" s="176"/>
      <c r="QY29" s="176">
        <v>0</v>
      </c>
      <c r="QZ29" s="176"/>
      <c r="RA29" s="176"/>
      <c r="RB29" s="176"/>
      <c r="RC29" s="176"/>
      <c r="RD29" s="176"/>
      <c r="RE29" s="176">
        <v>234868.88</v>
      </c>
      <c r="RF29" s="176"/>
      <c r="RG29" s="176"/>
      <c r="RH29" s="176"/>
      <c r="RI29" s="176"/>
      <c r="RJ29" s="176"/>
      <c r="RK29" s="176"/>
      <c r="RL29" s="176"/>
      <c r="RM29" s="176"/>
      <c r="RN29" s="176"/>
      <c r="RO29" s="176"/>
      <c r="RP29" s="176"/>
      <c r="RQ29" s="176"/>
      <c r="RR29" s="176"/>
      <c r="RS29" s="176"/>
      <c r="RT29" s="176"/>
      <c r="RU29" s="176"/>
      <c r="RV29" s="176"/>
      <c r="RW29" s="176"/>
      <c r="RX29" s="176"/>
      <c r="RY29" s="176">
        <v>729747.23</v>
      </c>
      <c r="RZ29" s="176"/>
      <c r="SA29" s="176"/>
      <c r="SB29" s="176"/>
      <c r="SC29" s="176"/>
      <c r="SD29" s="176"/>
      <c r="SE29" s="176"/>
      <c r="SF29" s="176"/>
      <c r="SG29" s="176"/>
      <c r="SH29" s="176"/>
      <c r="SI29" s="176"/>
      <c r="SJ29" s="176"/>
      <c r="SK29" s="176"/>
      <c r="SL29" s="176"/>
      <c r="SM29" s="176">
        <v>5246507.87</v>
      </c>
      <c r="SN29" s="176">
        <v>80850</v>
      </c>
      <c r="SO29" s="176"/>
      <c r="SP29" s="176"/>
      <c r="SQ29" s="176"/>
      <c r="SR29" s="176"/>
      <c r="SS29" s="176"/>
      <c r="ST29" s="176"/>
      <c r="SU29" s="176"/>
      <c r="SV29" s="176"/>
      <c r="SW29" s="176"/>
      <c r="SX29" s="176"/>
      <c r="SY29" s="176"/>
      <c r="SZ29" s="176"/>
      <c r="TA29" s="176"/>
      <c r="TB29" s="176"/>
      <c r="TC29" s="176"/>
      <c r="TD29" s="176"/>
      <c r="TE29" s="176"/>
      <c r="TF29" s="176"/>
      <c r="TG29" s="176">
        <v>221800</v>
      </c>
      <c r="TH29" s="176"/>
      <c r="TI29" s="176"/>
      <c r="TJ29" s="176"/>
      <c r="TK29" s="176"/>
      <c r="TL29" s="176"/>
      <c r="TM29" s="176"/>
      <c r="TN29" s="176"/>
      <c r="TO29" s="176"/>
      <c r="TP29" s="176"/>
      <c r="TQ29" s="176"/>
      <c r="TR29" s="176"/>
      <c r="TS29" s="176"/>
      <c r="TT29" s="176"/>
      <c r="TU29" s="176"/>
      <c r="TV29" s="176"/>
      <c r="TW29" s="176"/>
      <c r="TX29" s="176"/>
      <c r="TY29" s="176">
        <v>1217315.82</v>
      </c>
      <c r="TZ29" s="176"/>
      <c r="UA29" s="176"/>
      <c r="UB29" s="176"/>
      <c r="UC29" s="176"/>
      <c r="UD29" s="176"/>
      <c r="UE29" s="176"/>
      <c r="UF29" s="176"/>
      <c r="UG29" s="176"/>
      <c r="UH29" s="176">
        <v>293726.33999999997</v>
      </c>
      <c r="UI29" s="176"/>
      <c r="UJ29" s="176"/>
      <c r="UK29" s="176"/>
      <c r="UL29" s="176"/>
      <c r="UM29" s="176"/>
      <c r="UN29" s="176">
        <v>10171454.689999999</v>
      </c>
      <c r="UO29" s="176"/>
      <c r="UP29" s="176"/>
      <c r="UQ29" s="176"/>
      <c r="UR29" s="176"/>
      <c r="US29" s="176"/>
      <c r="UT29" s="176">
        <v>10000</v>
      </c>
      <c r="UU29" s="176"/>
      <c r="UV29" s="176"/>
      <c r="UW29" s="176"/>
      <c r="UX29" s="176"/>
      <c r="UY29" s="176"/>
      <c r="UZ29" s="176"/>
      <c r="VA29" s="176"/>
      <c r="VB29" s="176"/>
      <c r="VC29" s="176"/>
      <c r="VD29" s="176"/>
      <c r="VE29" s="176"/>
      <c r="VF29" s="176"/>
      <c r="VG29" s="176"/>
      <c r="VH29" s="176"/>
      <c r="VI29" s="176"/>
      <c r="VJ29" s="176">
        <v>15508897.560000001</v>
      </c>
      <c r="VK29" s="176"/>
      <c r="VL29" s="176"/>
      <c r="VM29" s="176"/>
      <c r="VN29" s="176"/>
      <c r="VO29" s="176"/>
      <c r="VP29" s="176"/>
      <c r="VQ29" s="176"/>
      <c r="VR29" s="176">
        <v>16118.2</v>
      </c>
      <c r="VS29" s="176"/>
      <c r="VT29" s="176"/>
      <c r="VU29" s="176"/>
      <c r="VV29" s="176"/>
      <c r="VW29" s="176"/>
      <c r="VX29" s="176"/>
      <c r="VY29" s="176">
        <v>39492548.850000001</v>
      </c>
      <c r="VZ29" s="176"/>
      <c r="WA29" s="176"/>
      <c r="WB29" s="176"/>
      <c r="WC29" s="176"/>
      <c r="WD29" s="176"/>
      <c r="WE29" s="176"/>
      <c r="WF29" s="176"/>
      <c r="WG29" s="176"/>
      <c r="WH29" s="176"/>
      <c r="WI29" s="176"/>
      <c r="WJ29" s="176"/>
      <c r="WK29" s="176"/>
      <c r="WL29" s="176"/>
      <c r="WM29" s="176"/>
      <c r="WN29" s="176"/>
      <c r="WO29" s="176"/>
      <c r="WP29" s="176"/>
      <c r="WQ29" s="176"/>
      <c r="WR29" s="176"/>
      <c r="WS29" s="176">
        <v>257500</v>
      </c>
      <c r="WT29" s="176"/>
      <c r="WU29" s="176"/>
      <c r="WV29" s="176"/>
      <c r="WW29" s="176"/>
      <c r="WX29" s="176"/>
      <c r="WY29" s="176"/>
      <c r="WZ29" s="176"/>
      <c r="XA29" s="176"/>
      <c r="XB29" s="176"/>
      <c r="XC29" s="176"/>
      <c r="XD29" s="176"/>
      <c r="XE29" s="176"/>
      <c r="XF29" s="176">
        <v>1100367.1299999999</v>
      </c>
      <c r="XG29" s="176"/>
      <c r="XH29" s="176"/>
      <c r="XI29" s="176">
        <v>58422.080000000002</v>
      </c>
      <c r="XJ29" s="176"/>
      <c r="XK29" s="176"/>
      <c r="XL29" s="176"/>
      <c r="XM29" s="176"/>
      <c r="XN29" s="176"/>
      <c r="XO29" s="176"/>
      <c r="XP29" s="176"/>
      <c r="XQ29" s="176"/>
      <c r="XR29" s="176"/>
      <c r="XS29" s="176"/>
      <c r="XT29" s="176"/>
      <c r="XU29" s="176"/>
      <c r="XV29" s="176"/>
      <c r="XW29" s="176"/>
      <c r="XX29" s="176"/>
      <c r="XY29" s="176"/>
      <c r="XZ29" s="176"/>
      <c r="YA29" s="176"/>
      <c r="YB29" s="176"/>
      <c r="YC29" s="176">
        <v>109779.12</v>
      </c>
      <c r="YD29" s="176"/>
      <c r="YE29" s="176"/>
      <c r="YF29" s="176"/>
      <c r="YG29" s="176"/>
      <c r="YH29" s="176"/>
      <c r="YI29" s="176"/>
      <c r="YJ29" s="176"/>
      <c r="YK29" s="176"/>
      <c r="YL29" s="176"/>
      <c r="YM29" s="176"/>
      <c r="YN29" s="176"/>
      <c r="YO29" s="176"/>
      <c r="YP29" s="176"/>
      <c r="YQ29" s="176"/>
      <c r="YR29" s="176"/>
      <c r="YS29" s="176"/>
      <c r="YT29" s="176">
        <v>129878886.93000001</v>
      </c>
      <c r="YU29" s="176"/>
      <c r="YV29" s="176"/>
      <c r="YW29" s="176"/>
      <c r="YX29" s="176"/>
      <c r="YY29" s="176"/>
      <c r="YZ29" s="176"/>
      <c r="ZA29" s="176">
        <v>442416.99</v>
      </c>
      <c r="ZB29" s="176"/>
      <c r="ZC29" s="176"/>
      <c r="ZD29" s="176"/>
      <c r="ZE29" s="176"/>
      <c r="ZF29" s="176"/>
      <c r="ZG29" s="176"/>
      <c r="ZH29" s="176"/>
      <c r="ZI29" s="176"/>
      <c r="ZJ29" s="176">
        <v>35132701.130000003</v>
      </c>
      <c r="ZK29" s="176"/>
      <c r="ZL29" s="176"/>
      <c r="ZM29" s="176"/>
      <c r="ZN29" s="176"/>
      <c r="ZO29" s="176"/>
      <c r="ZP29" s="176"/>
      <c r="ZQ29" s="176"/>
      <c r="ZR29" s="176"/>
      <c r="ZS29" s="176"/>
      <c r="ZT29" s="176"/>
      <c r="ZU29" s="176"/>
      <c r="ZV29" s="176"/>
      <c r="ZW29" s="176"/>
      <c r="ZX29" s="176"/>
      <c r="ZY29" s="176"/>
      <c r="ZZ29" s="176"/>
      <c r="AAA29" s="176"/>
      <c r="AAB29" s="176">
        <v>39.76</v>
      </c>
      <c r="AAC29" s="176">
        <v>759</v>
      </c>
      <c r="AAD29" s="176"/>
      <c r="AAE29" s="176"/>
      <c r="AAF29" s="176">
        <v>56003.35</v>
      </c>
      <c r="AAG29" s="176"/>
      <c r="AAH29" s="176"/>
      <c r="AAI29" s="176"/>
      <c r="AAJ29" s="176"/>
      <c r="AAK29" s="176"/>
      <c r="AAL29" s="176"/>
      <c r="AAM29" s="176">
        <v>40373220.689999998</v>
      </c>
      <c r="AAN29" s="176"/>
      <c r="AAO29" s="176"/>
      <c r="AAP29" s="176"/>
      <c r="AAQ29" s="176"/>
      <c r="AAR29" s="176"/>
      <c r="AAS29" s="176"/>
      <c r="AAT29" s="176"/>
      <c r="AAU29" s="176"/>
      <c r="AAV29" s="176"/>
      <c r="AAW29" s="176"/>
      <c r="AAX29" s="176"/>
      <c r="AAY29" s="176"/>
      <c r="AAZ29" s="176"/>
      <c r="ABA29" s="176"/>
      <c r="ABB29" s="176"/>
      <c r="ABC29" s="176"/>
      <c r="ABD29" s="176">
        <v>5699.51</v>
      </c>
      <c r="ABE29" s="176"/>
      <c r="ABF29" s="176"/>
      <c r="ABG29" s="176"/>
      <c r="ABH29" s="176"/>
      <c r="ABI29" s="176"/>
      <c r="ABJ29" s="176"/>
      <c r="ABK29" s="176"/>
      <c r="ABL29" s="176"/>
      <c r="ABM29" s="176">
        <v>191746.67</v>
      </c>
      <c r="ABN29" s="176"/>
      <c r="ABO29" s="176"/>
      <c r="ABP29" s="176"/>
      <c r="ABQ29" s="176"/>
      <c r="ABR29" s="176"/>
      <c r="ABS29" s="176"/>
      <c r="ABT29" s="176"/>
      <c r="ABU29" s="176"/>
      <c r="ABV29" s="176">
        <v>235522.78</v>
      </c>
      <c r="ABW29" s="176"/>
      <c r="ABX29" s="176"/>
      <c r="ABY29" s="176"/>
      <c r="ABZ29" s="176"/>
      <c r="ACA29" s="176"/>
      <c r="ACB29" s="176"/>
      <c r="ACC29" s="176"/>
      <c r="ACD29" s="176"/>
      <c r="ACE29" s="176"/>
      <c r="ACF29" s="176"/>
      <c r="ACG29" s="176">
        <v>25389000</v>
      </c>
      <c r="ACH29" s="176"/>
      <c r="ACI29" s="176"/>
      <c r="ACJ29" s="176"/>
      <c r="ACK29" s="176"/>
      <c r="ACL29" s="176"/>
      <c r="ACM29" s="176"/>
      <c r="ACN29" s="176"/>
      <c r="ACO29" s="176"/>
      <c r="ACP29" s="176"/>
      <c r="ACQ29" s="176"/>
      <c r="ACR29" s="176"/>
      <c r="ACS29" s="176"/>
      <c r="ACT29" s="176"/>
      <c r="ACU29" s="176"/>
      <c r="ACV29" s="176"/>
      <c r="ACW29" s="176"/>
      <c r="ACX29" s="176"/>
      <c r="ACY29" s="176"/>
      <c r="ACZ29" s="176"/>
      <c r="ADA29" s="176"/>
      <c r="ADB29" s="176"/>
      <c r="ADC29" s="176"/>
      <c r="ADD29" s="176">
        <v>1572128.35</v>
      </c>
      <c r="ADE29" s="176">
        <v>22691978.710000001</v>
      </c>
      <c r="ADF29" s="176"/>
      <c r="ADG29" s="176"/>
      <c r="ADH29" s="176"/>
      <c r="ADI29" s="176"/>
      <c r="ADJ29" s="176"/>
      <c r="ADK29" s="176"/>
      <c r="ADL29" s="176"/>
      <c r="ADM29" s="176">
        <v>47405085.07</v>
      </c>
      <c r="ADN29" s="176"/>
      <c r="ADO29" s="176"/>
      <c r="ADP29" s="176">
        <v>44853262.43</v>
      </c>
      <c r="ADQ29" s="176"/>
      <c r="ADR29" s="176"/>
      <c r="ADS29" s="176"/>
      <c r="ADT29" s="176"/>
      <c r="ADU29" s="176">
        <v>1831437.48</v>
      </c>
      <c r="ADV29" s="176">
        <v>590416.48</v>
      </c>
      <c r="ADW29" s="176"/>
      <c r="ADX29" s="176"/>
      <c r="ADY29" s="176"/>
      <c r="ADZ29" s="176"/>
      <c r="AEA29" s="176"/>
      <c r="AEB29" s="176"/>
      <c r="AEC29" s="176"/>
      <c r="AED29" s="176"/>
      <c r="AEE29" s="176"/>
      <c r="AEF29" s="176"/>
      <c r="AEG29" s="176"/>
      <c r="AEH29" s="176"/>
      <c r="AEI29" s="176"/>
      <c r="AEJ29" s="176"/>
      <c r="AEK29" s="176"/>
      <c r="AEL29" s="176"/>
      <c r="AEM29" s="176"/>
      <c r="AEN29" s="176"/>
      <c r="AEO29" s="176">
        <v>23278404.719999999</v>
      </c>
      <c r="AEP29" s="176"/>
      <c r="AEQ29" s="176"/>
      <c r="AER29" s="176"/>
      <c r="AES29" s="176"/>
      <c r="AET29" s="176"/>
      <c r="AEU29" s="176"/>
      <c r="AEV29" s="176"/>
      <c r="AEW29" s="176"/>
      <c r="AEX29" s="176"/>
      <c r="AEY29" s="176">
        <v>532.64</v>
      </c>
      <c r="AEZ29" s="176">
        <v>1681274.11</v>
      </c>
      <c r="AFA29" s="176"/>
      <c r="AFB29" s="176"/>
      <c r="AFC29" s="176"/>
      <c r="AFD29" s="176"/>
      <c r="AFE29" s="176"/>
      <c r="AFF29" s="176"/>
      <c r="AFG29" s="176"/>
      <c r="AFH29" s="176"/>
      <c r="AFI29" s="176"/>
      <c r="AFJ29" s="176"/>
      <c r="AFK29" s="176"/>
      <c r="AFL29" s="176">
        <v>21500</v>
      </c>
      <c r="AFM29" s="176"/>
      <c r="AFN29" s="176"/>
      <c r="AFO29" s="176"/>
      <c r="AFP29" s="176"/>
      <c r="AFQ29" s="176"/>
      <c r="AFR29" s="176"/>
      <c r="AFS29" s="176"/>
      <c r="AFT29" s="176"/>
      <c r="AFU29" s="176"/>
      <c r="AFV29" s="176"/>
      <c r="AFW29" s="176"/>
      <c r="AFX29" s="176">
        <v>20613022.399999999</v>
      </c>
      <c r="AFY29" s="176"/>
      <c r="AFZ29" s="176"/>
      <c r="AGA29" s="176"/>
      <c r="AGB29" s="176"/>
      <c r="AGC29" s="176"/>
      <c r="AGD29" s="176"/>
      <c r="AGE29" s="176"/>
      <c r="AGF29" s="176"/>
      <c r="AGG29" s="176"/>
      <c r="AGH29" s="176"/>
      <c r="AGI29" s="176">
        <v>15189762.16</v>
      </c>
      <c r="AGJ29" s="176">
        <v>15390.63</v>
      </c>
      <c r="AGK29" s="176"/>
      <c r="AGL29" s="176"/>
      <c r="AGM29" s="176"/>
      <c r="AGN29" s="176"/>
      <c r="AGO29" s="176"/>
      <c r="AGP29" s="176"/>
      <c r="AGQ29" s="176">
        <v>35509443.540000007</v>
      </c>
      <c r="AGR29" s="176">
        <v>20874000</v>
      </c>
      <c r="AGS29" s="176"/>
      <c r="AGT29" s="176"/>
      <c r="AGU29" s="176"/>
      <c r="AGV29" s="176"/>
      <c r="AGW29" s="176"/>
      <c r="AGX29" s="176"/>
      <c r="AGY29" s="176"/>
      <c r="AGZ29" s="176"/>
      <c r="AHA29" s="176"/>
      <c r="AHB29" s="176"/>
      <c r="AHC29" s="176"/>
      <c r="AHD29" s="176"/>
      <c r="AHE29" s="176"/>
      <c r="AHF29" s="176"/>
      <c r="AHG29" s="176"/>
      <c r="AHH29" s="176">
        <v>2887346.33</v>
      </c>
      <c r="AHI29" s="176"/>
      <c r="AHJ29" s="176"/>
      <c r="AHK29" s="176"/>
      <c r="AHL29" s="176"/>
      <c r="AHM29" s="176"/>
      <c r="AHN29" s="176"/>
      <c r="AHO29" s="176">
        <v>10971626860.009996</v>
      </c>
    </row>
    <row r="30" spans="1:899" s="180" customFormat="1" x14ac:dyDescent="0.2">
      <c r="A30" s="173"/>
      <c r="B30" s="180" t="s">
        <v>661</v>
      </c>
      <c r="C30" s="226">
        <f>SUM(C15:C29)</f>
        <v>3113218556.8700004</v>
      </c>
      <c r="D30" s="226">
        <f t="shared" ref="D30:BO30" si="15">SUM(D15:D29)</f>
        <v>503205975.26999998</v>
      </c>
      <c r="E30" s="226">
        <f t="shared" si="15"/>
        <v>117245420.47</v>
      </c>
      <c r="F30" s="226">
        <f t="shared" si="15"/>
        <v>209673682.48000002</v>
      </c>
      <c r="G30" s="226">
        <f t="shared" si="15"/>
        <v>137810011.95999998</v>
      </c>
      <c r="H30" s="226">
        <f t="shared" si="15"/>
        <v>163213223.27000004</v>
      </c>
      <c r="I30" s="226">
        <f t="shared" si="15"/>
        <v>70522454.340000004</v>
      </c>
      <c r="J30" s="226">
        <f t="shared" si="15"/>
        <v>559295694.29999995</v>
      </c>
      <c r="K30" s="226">
        <f t="shared" si="15"/>
        <v>220034812.62000003</v>
      </c>
      <c r="L30" s="226">
        <f t="shared" si="15"/>
        <v>108275213.24000001</v>
      </c>
      <c r="M30" s="226">
        <f t="shared" si="15"/>
        <v>411472417</v>
      </c>
      <c r="N30" s="226">
        <f t="shared" si="15"/>
        <v>141458388.56999999</v>
      </c>
      <c r="O30" s="226">
        <f t="shared" si="15"/>
        <v>390766804.53999996</v>
      </c>
      <c r="P30" s="226">
        <f t="shared" si="15"/>
        <v>209776688.30000001</v>
      </c>
      <c r="Q30" s="226">
        <f t="shared" si="15"/>
        <v>138804877.81</v>
      </c>
      <c r="R30" s="226">
        <f t="shared" si="15"/>
        <v>83523219.599999979</v>
      </c>
      <c r="S30" s="226">
        <f t="shared" si="15"/>
        <v>148939428.10999998</v>
      </c>
      <c r="T30" s="226">
        <f t="shared" si="15"/>
        <v>160059436.49000001</v>
      </c>
      <c r="U30" s="226">
        <f t="shared" si="15"/>
        <v>84101089.929999977</v>
      </c>
      <c r="V30" s="226">
        <f t="shared" si="15"/>
        <v>114486157.03999999</v>
      </c>
      <c r="W30" s="226">
        <f t="shared" si="15"/>
        <v>98713880.299999997</v>
      </c>
      <c r="X30" s="226">
        <f t="shared" si="15"/>
        <v>80171162.950000003</v>
      </c>
      <c r="Y30" s="226">
        <f t="shared" si="15"/>
        <v>74901268.349999994</v>
      </c>
      <c r="Z30" s="226">
        <f t="shared" si="15"/>
        <v>56322931.149999999</v>
      </c>
      <c r="AA30" s="226">
        <f t="shared" si="15"/>
        <v>6254916312.3299999</v>
      </c>
      <c r="AB30" s="226">
        <f t="shared" si="15"/>
        <v>203857006.67999998</v>
      </c>
      <c r="AC30" s="226">
        <f t="shared" si="15"/>
        <v>319384943.02999997</v>
      </c>
      <c r="AD30" s="226">
        <f t="shared" si="15"/>
        <v>98045677.759999976</v>
      </c>
      <c r="AE30" s="226">
        <f t="shared" si="15"/>
        <v>414582096.75000006</v>
      </c>
      <c r="AF30" s="226">
        <f t="shared" si="15"/>
        <v>141553516.16</v>
      </c>
      <c r="AG30" s="226">
        <f t="shared" si="15"/>
        <v>349218240.13</v>
      </c>
      <c r="AH30" s="226">
        <f t="shared" si="15"/>
        <v>194967006.64000002</v>
      </c>
      <c r="AI30" s="226">
        <f t="shared" si="15"/>
        <v>191531562.19000003</v>
      </c>
      <c r="AJ30" s="226">
        <f t="shared" si="15"/>
        <v>150089340.47</v>
      </c>
      <c r="AK30" s="226">
        <f t="shared" si="15"/>
        <v>93015804.960000008</v>
      </c>
      <c r="AL30" s="226">
        <f t="shared" si="15"/>
        <v>108866206.82999998</v>
      </c>
      <c r="AM30" s="226">
        <f t="shared" si="15"/>
        <v>127265867.07999998</v>
      </c>
      <c r="AN30" s="226">
        <f t="shared" si="15"/>
        <v>108759828.66999997</v>
      </c>
      <c r="AO30" s="226">
        <f t="shared" si="15"/>
        <v>93127593.530000001</v>
      </c>
      <c r="AP30" s="226">
        <f t="shared" si="15"/>
        <v>242273382.69999996</v>
      </c>
      <c r="AQ30" s="226">
        <f t="shared" si="15"/>
        <v>226830743.88</v>
      </c>
      <c r="AR30" s="226">
        <f t="shared" si="15"/>
        <v>51585909.939999998</v>
      </c>
      <c r="AS30" s="226">
        <f t="shared" si="15"/>
        <v>1234449312.0899999</v>
      </c>
      <c r="AT30" s="226">
        <f t="shared" si="15"/>
        <v>153636134.23000002</v>
      </c>
      <c r="AU30" s="226">
        <f t="shared" si="15"/>
        <v>128538365.34999999</v>
      </c>
      <c r="AV30" s="226">
        <f t="shared" si="15"/>
        <v>167847740.11000001</v>
      </c>
      <c r="AW30" s="226">
        <f t="shared" si="15"/>
        <v>128619613.03000002</v>
      </c>
      <c r="AX30" s="226">
        <f t="shared" si="15"/>
        <v>107497621.77</v>
      </c>
      <c r="AY30" s="226">
        <f t="shared" si="15"/>
        <v>79040055.349999979</v>
      </c>
      <c r="AZ30" s="226">
        <f t="shared" si="15"/>
        <v>129153453.48999999</v>
      </c>
      <c r="BA30" s="226">
        <f t="shared" si="15"/>
        <v>450255586.86000001</v>
      </c>
      <c r="BB30" s="226">
        <f t="shared" si="15"/>
        <v>89675922.989999995</v>
      </c>
      <c r="BC30" s="226">
        <f t="shared" si="15"/>
        <v>132949308.15000001</v>
      </c>
      <c r="BD30" s="226">
        <f t="shared" si="15"/>
        <v>247103108.14000002</v>
      </c>
      <c r="BE30" s="226">
        <f t="shared" si="15"/>
        <v>84293708.840000004</v>
      </c>
      <c r="BF30" s="226">
        <f t="shared" si="15"/>
        <v>82469390.069999978</v>
      </c>
      <c r="BG30" s="226">
        <f t="shared" si="15"/>
        <v>80006500</v>
      </c>
      <c r="BH30" s="226">
        <f t="shared" si="15"/>
        <v>1237048900.6800001</v>
      </c>
      <c r="BI30" s="226">
        <f t="shared" si="15"/>
        <v>56381558.689999998</v>
      </c>
      <c r="BJ30" s="226">
        <f t="shared" si="15"/>
        <v>52401383.469999999</v>
      </c>
      <c r="BK30" s="226">
        <f t="shared" si="15"/>
        <v>79956561.539999977</v>
      </c>
      <c r="BL30" s="226">
        <f t="shared" si="15"/>
        <v>142479249.12</v>
      </c>
      <c r="BM30" s="226">
        <f t="shared" si="15"/>
        <v>186237802.40000001</v>
      </c>
      <c r="BN30" s="226">
        <f t="shared" si="15"/>
        <v>63266826.140000001</v>
      </c>
      <c r="BO30" s="226">
        <f t="shared" si="15"/>
        <v>82760414.36999999</v>
      </c>
      <c r="BP30" s="226">
        <f t="shared" ref="BP30:EA30" si="16">SUM(BP15:BP29)</f>
        <v>56411286.18999999</v>
      </c>
      <c r="BQ30" s="226">
        <f t="shared" si="16"/>
        <v>56768839.43</v>
      </c>
      <c r="BR30" s="226">
        <f t="shared" si="16"/>
        <v>48186566.969999999</v>
      </c>
      <c r="BS30" s="226">
        <f t="shared" si="16"/>
        <v>45613946.940000013</v>
      </c>
      <c r="BT30" s="226">
        <f t="shared" si="16"/>
        <v>301577549.19</v>
      </c>
      <c r="BU30" s="226">
        <f t="shared" si="16"/>
        <v>48084988.460000001</v>
      </c>
      <c r="BV30" s="226">
        <f t="shared" si="16"/>
        <v>59231539.100000009</v>
      </c>
      <c r="BW30" s="226">
        <f t="shared" si="16"/>
        <v>1091576162.99</v>
      </c>
      <c r="BX30" s="226">
        <f t="shared" si="16"/>
        <v>913154520.63</v>
      </c>
      <c r="BY30" s="226">
        <f t="shared" si="16"/>
        <v>137166224.07999998</v>
      </c>
      <c r="BZ30" s="226">
        <f t="shared" si="16"/>
        <v>81817715.219999999</v>
      </c>
      <c r="CA30" s="226">
        <f t="shared" si="16"/>
        <v>163296198.46000001</v>
      </c>
      <c r="CB30" s="226">
        <f t="shared" si="16"/>
        <v>137638483.55000001</v>
      </c>
      <c r="CC30" s="226">
        <f t="shared" si="16"/>
        <v>106610130.62999998</v>
      </c>
      <c r="CD30" s="226">
        <f t="shared" si="16"/>
        <v>14244772.279999997</v>
      </c>
      <c r="CE30" s="226">
        <f t="shared" si="16"/>
        <v>11726630.5</v>
      </c>
      <c r="CF30" s="226">
        <f t="shared" si="16"/>
        <v>3853899938.8399992</v>
      </c>
      <c r="CG30" s="226">
        <f t="shared" si="16"/>
        <v>133194420.07999998</v>
      </c>
      <c r="CH30" s="226">
        <f t="shared" si="16"/>
        <v>301522980.51000005</v>
      </c>
      <c r="CI30" s="226">
        <f t="shared" si="16"/>
        <v>97980733.420000002</v>
      </c>
      <c r="CJ30" s="226">
        <f t="shared" si="16"/>
        <v>131398467.41000003</v>
      </c>
      <c r="CK30" s="226">
        <f t="shared" si="16"/>
        <v>123318590.40000001</v>
      </c>
      <c r="CL30" s="226">
        <f t="shared" si="16"/>
        <v>116057708.98</v>
      </c>
      <c r="CM30" s="226">
        <f t="shared" si="16"/>
        <v>207881706.80000001</v>
      </c>
      <c r="CN30" s="226">
        <f t="shared" si="16"/>
        <v>60175724.659999996</v>
      </c>
      <c r="CO30" s="226">
        <f t="shared" si="16"/>
        <v>142320954.49000001</v>
      </c>
      <c r="CP30" s="226">
        <f t="shared" si="16"/>
        <v>92251061.299999997</v>
      </c>
      <c r="CQ30" s="226">
        <f t="shared" si="16"/>
        <v>138141755.22000003</v>
      </c>
      <c r="CR30" s="226">
        <f t="shared" si="16"/>
        <v>95784030.999999985</v>
      </c>
      <c r="CS30" s="226">
        <f t="shared" si="16"/>
        <v>1077020431.2999997</v>
      </c>
      <c r="CT30" s="226">
        <f t="shared" si="16"/>
        <v>98584711.289999992</v>
      </c>
      <c r="CU30" s="226">
        <f t="shared" si="16"/>
        <v>119154600.35999998</v>
      </c>
      <c r="CV30" s="226">
        <f t="shared" si="16"/>
        <v>206213108.11000004</v>
      </c>
      <c r="CW30" s="226">
        <f t="shared" si="16"/>
        <v>81147023.019999996</v>
      </c>
      <c r="CX30" s="226">
        <f t="shared" si="16"/>
        <v>184186886.28999999</v>
      </c>
      <c r="CY30" s="226">
        <f t="shared" si="16"/>
        <v>85752856.569999993</v>
      </c>
      <c r="CZ30" s="226">
        <f t="shared" si="16"/>
        <v>55021185.150000006</v>
      </c>
      <c r="DA30" s="226">
        <f t="shared" si="16"/>
        <v>1195182173.04</v>
      </c>
      <c r="DB30" s="226">
        <f t="shared" si="16"/>
        <v>166924846.34</v>
      </c>
      <c r="DC30" s="226">
        <f t="shared" si="16"/>
        <v>397494205.11000007</v>
      </c>
      <c r="DD30" s="226">
        <f t="shared" si="16"/>
        <v>464042787.60000002</v>
      </c>
      <c r="DE30" s="226">
        <f t="shared" si="16"/>
        <v>132988357.04000001</v>
      </c>
      <c r="DF30" s="226">
        <f t="shared" si="16"/>
        <v>201348436.19999999</v>
      </c>
      <c r="DG30" s="226">
        <f t="shared" si="16"/>
        <v>173149172.56000006</v>
      </c>
      <c r="DH30" s="226">
        <f t="shared" si="16"/>
        <v>53416653.679999992</v>
      </c>
      <c r="DI30" s="226">
        <f t="shared" si="16"/>
        <v>100231758.39</v>
      </c>
      <c r="DJ30" s="226">
        <f t="shared" si="16"/>
        <v>101291052.25</v>
      </c>
      <c r="DK30" s="226">
        <f t="shared" si="16"/>
        <v>232836471.92000005</v>
      </c>
      <c r="DL30" s="226">
        <f t="shared" si="16"/>
        <v>729066849.43000007</v>
      </c>
      <c r="DM30" s="226">
        <f t="shared" si="16"/>
        <v>1002769583.4299999</v>
      </c>
      <c r="DN30" s="226">
        <f t="shared" si="16"/>
        <v>123146513.00999999</v>
      </c>
      <c r="DO30" s="226">
        <f t="shared" si="16"/>
        <v>100192745.25</v>
      </c>
      <c r="DP30" s="226">
        <f t="shared" si="16"/>
        <v>232010838.64999998</v>
      </c>
      <c r="DQ30" s="226">
        <f t="shared" si="16"/>
        <v>201227798.31000003</v>
      </c>
      <c r="DR30" s="226">
        <f t="shared" si="16"/>
        <v>190023953.02000001</v>
      </c>
      <c r="DS30" s="226">
        <f t="shared" si="16"/>
        <v>231265070.83999997</v>
      </c>
      <c r="DT30" s="226">
        <f t="shared" si="16"/>
        <v>78872497.280000001</v>
      </c>
      <c r="DU30" s="226">
        <f t="shared" si="16"/>
        <v>3759648822.0699997</v>
      </c>
      <c r="DV30" s="226">
        <f t="shared" si="16"/>
        <v>123663951.17000002</v>
      </c>
      <c r="DW30" s="226">
        <f t="shared" si="16"/>
        <v>202212140.88999996</v>
      </c>
      <c r="DX30" s="226">
        <f t="shared" si="16"/>
        <v>163252019.06</v>
      </c>
      <c r="DY30" s="226">
        <f t="shared" si="16"/>
        <v>183220741.98000002</v>
      </c>
      <c r="DZ30" s="226">
        <f t="shared" si="16"/>
        <v>132270460.48999999</v>
      </c>
      <c r="EA30" s="226">
        <f t="shared" si="16"/>
        <v>286011770.50999999</v>
      </c>
      <c r="EB30" s="226">
        <f t="shared" ref="EB30:GM30" si="17">SUM(EB15:EB29)</f>
        <v>144549378.48000002</v>
      </c>
      <c r="EC30" s="226">
        <f t="shared" si="17"/>
        <v>262172482.69000006</v>
      </c>
      <c r="ED30" s="226">
        <f t="shared" si="17"/>
        <v>734443239.58000016</v>
      </c>
      <c r="EE30" s="226">
        <f t="shared" si="17"/>
        <v>585541761.37999988</v>
      </c>
      <c r="EF30" s="226">
        <f t="shared" si="17"/>
        <v>113208778.96999997</v>
      </c>
      <c r="EG30" s="226">
        <f t="shared" si="17"/>
        <v>130185686.20000003</v>
      </c>
      <c r="EH30" s="226">
        <f t="shared" si="17"/>
        <v>127973110.69</v>
      </c>
      <c r="EI30" s="226">
        <f t="shared" si="17"/>
        <v>170648711.94000003</v>
      </c>
      <c r="EJ30" s="226">
        <f t="shared" si="17"/>
        <v>246909327.12000003</v>
      </c>
      <c r="EK30" s="226">
        <f t="shared" si="17"/>
        <v>80765163.780000001</v>
      </c>
      <c r="EL30" s="226">
        <f t="shared" si="17"/>
        <v>116087006.06999999</v>
      </c>
      <c r="EM30" s="226">
        <f t="shared" si="17"/>
        <v>2217357441.52</v>
      </c>
      <c r="EN30" s="226">
        <f t="shared" si="17"/>
        <v>115581459.88999997</v>
      </c>
      <c r="EO30" s="226">
        <f t="shared" si="17"/>
        <v>116129832.28000002</v>
      </c>
      <c r="EP30" s="226">
        <f t="shared" si="17"/>
        <v>111167908.13000003</v>
      </c>
      <c r="EQ30" s="226">
        <f t="shared" si="17"/>
        <v>66125619.920000002</v>
      </c>
      <c r="ER30" s="226">
        <f t="shared" si="17"/>
        <v>60500523.469999999</v>
      </c>
      <c r="ES30" s="226">
        <f t="shared" si="17"/>
        <v>179695996.06999999</v>
      </c>
      <c r="ET30" s="226">
        <f t="shared" si="17"/>
        <v>158230560.90000001</v>
      </c>
      <c r="EU30" s="226">
        <f t="shared" si="17"/>
        <v>104556705.06</v>
      </c>
      <c r="EV30" s="226">
        <f t="shared" si="17"/>
        <v>1211739834.1499999</v>
      </c>
      <c r="EW30" s="226">
        <f t="shared" si="17"/>
        <v>56069472.039999999</v>
      </c>
      <c r="EX30" s="226">
        <f t="shared" si="17"/>
        <v>112769426.96999998</v>
      </c>
      <c r="EY30" s="226">
        <f t="shared" si="17"/>
        <v>164730484.15999997</v>
      </c>
      <c r="EZ30" s="226">
        <f t="shared" si="17"/>
        <v>212892157.56</v>
      </c>
      <c r="FA30" s="226">
        <f t="shared" si="17"/>
        <v>202654984.79999998</v>
      </c>
      <c r="FB30" s="226">
        <f t="shared" si="17"/>
        <v>157170465.92000002</v>
      </c>
      <c r="FC30" s="226">
        <f t="shared" si="17"/>
        <v>96853083.060000017</v>
      </c>
      <c r="FD30" s="226">
        <f t="shared" si="17"/>
        <v>89276006.299999997</v>
      </c>
      <c r="FE30" s="226">
        <f t="shared" si="17"/>
        <v>75461660.25999999</v>
      </c>
      <c r="FF30" s="226">
        <f t="shared" si="17"/>
        <v>79805058.030000001</v>
      </c>
      <c r="FG30" s="226">
        <f t="shared" si="17"/>
        <v>56559120.390000008</v>
      </c>
      <c r="FH30" s="226">
        <f t="shared" si="17"/>
        <v>975930531.69999993</v>
      </c>
      <c r="FI30" s="226">
        <f t="shared" si="17"/>
        <v>84452579.460000008</v>
      </c>
      <c r="FJ30" s="226">
        <f t="shared" si="17"/>
        <v>94467431.109999999</v>
      </c>
      <c r="FK30" s="226">
        <f t="shared" si="17"/>
        <v>90084956.650000006</v>
      </c>
      <c r="FL30" s="226">
        <f t="shared" si="17"/>
        <v>147606489.62</v>
      </c>
      <c r="FM30" s="226">
        <f t="shared" si="17"/>
        <v>135141269.16999999</v>
      </c>
      <c r="FN30" s="226">
        <f t="shared" si="17"/>
        <v>51764876.609999999</v>
      </c>
      <c r="FO30" s="226">
        <f t="shared" si="17"/>
        <v>27703126.240000002</v>
      </c>
      <c r="FP30" s="226">
        <f t="shared" si="17"/>
        <v>2190960860.5299997</v>
      </c>
      <c r="FQ30" s="226">
        <f t="shared" si="17"/>
        <v>96475928.469999999</v>
      </c>
      <c r="FR30" s="226">
        <f t="shared" si="17"/>
        <v>168272292.17000002</v>
      </c>
      <c r="FS30" s="226">
        <f t="shared" si="17"/>
        <v>128672712.77999999</v>
      </c>
      <c r="FT30" s="226">
        <f t="shared" si="17"/>
        <v>194586022.09999996</v>
      </c>
      <c r="FU30" s="226">
        <f t="shared" si="17"/>
        <v>104586489.26000001</v>
      </c>
      <c r="FV30" s="226">
        <f t="shared" si="17"/>
        <v>249538778.84999999</v>
      </c>
      <c r="FW30" s="226">
        <f t="shared" si="17"/>
        <v>158120116.68000001</v>
      </c>
      <c r="FX30" s="226">
        <f t="shared" si="17"/>
        <v>144650486.17999998</v>
      </c>
      <c r="FY30" s="226">
        <f t="shared" si="17"/>
        <v>126032093.27999999</v>
      </c>
      <c r="FZ30" s="226">
        <f t="shared" si="17"/>
        <v>237249849.49999997</v>
      </c>
      <c r="GA30" s="226">
        <f t="shared" si="17"/>
        <v>102963844.64</v>
      </c>
      <c r="GB30" s="226">
        <f t="shared" si="17"/>
        <v>97635207.900000006</v>
      </c>
      <c r="GC30" s="226">
        <f t="shared" si="17"/>
        <v>50091202.130000003</v>
      </c>
      <c r="GD30" s="226">
        <f t="shared" si="17"/>
        <v>1058900870.4700001</v>
      </c>
      <c r="GE30" s="226">
        <f t="shared" si="17"/>
        <v>80656245.480000004</v>
      </c>
      <c r="GF30" s="226">
        <f t="shared" si="17"/>
        <v>89912875.570000023</v>
      </c>
      <c r="GG30" s="226">
        <f t="shared" si="17"/>
        <v>223076837.69</v>
      </c>
      <c r="GH30" s="226">
        <f t="shared" si="17"/>
        <v>116046809.98999996</v>
      </c>
      <c r="GI30" s="226">
        <f t="shared" si="17"/>
        <v>99695097.689999998</v>
      </c>
      <c r="GJ30" s="226">
        <f t="shared" si="17"/>
        <v>91905690.080000013</v>
      </c>
      <c r="GK30" s="226">
        <f t="shared" si="17"/>
        <v>248515957.08000001</v>
      </c>
      <c r="GL30" s="226">
        <f t="shared" si="17"/>
        <v>85371132.319999993</v>
      </c>
      <c r="GM30" s="226">
        <f t="shared" si="17"/>
        <v>40464520.740000002</v>
      </c>
      <c r="GN30" s="226">
        <f t="shared" ref="GN30:IY30" si="18">SUM(GN15:GN29)</f>
        <v>35720667.75</v>
      </c>
      <c r="GO30" s="226">
        <f t="shared" si="18"/>
        <v>34328290.700000003</v>
      </c>
      <c r="GP30" s="226">
        <f t="shared" si="18"/>
        <v>652290624.35000002</v>
      </c>
      <c r="GQ30" s="226">
        <f t="shared" si="18"/>
        <v>167598397.16</v>
      </c>
      <c r="GR30" s="226">
        <f t="shared" si="18"/>
        <v>94479207.819999993</v>
      </c>
      <c r="GS30" s="226">
        <f t="shared" si="18"/>
        <v>184732308.97999999</v>
      </c>
      <c r="GT30" s="226">
        <f t="shared" si="18"/>
        <v>42617794.220000006</v>
      </c>
      <c r="GU30" s="226">
        <f t="shared" si="18"/>
        <v>120187595.56</v>
      </c>
      <c r="GV30" s="226">
        <f t="shared" si="18"/>
        <v>127243530.69000003</v>
      </c>
      <c r="GW30" s="226">
        <f t="shared" si="18"/>
        <v>67561467.180000007</v>
      </c>
      <c r="GX30" s="226">
        <f t="shared" si="18"/>
        <v>717735271.49000001</v>
      </c>
      <c r="GY30" s="226">
        <f t="shared" si="18"/>
        <v>76569473.969999999</v>
      </c>
      <c r="GZ30" s="226">
        <f t="shared" si="18"/>
        <v>169326295.99000001</v>
      </c>
      <c r="HA30" s="226">
        <f t="shared" si="18"/>
        <v>116979274.94000001</v>
      </c>
      <c r="HB30" s="226">
        <f t="shared" si="18"/>
        <v>1944210627.1499999</v>
      </c>
      <c r="HC30" s="226">
        <f t="shared" si="18"/>
        <v>225484135.52999997</v>
      </c>
      <c r="HD30" s="226">
        <f t="shared" si="18"/>
        <v>285695235.65999997</v>
      </c>
      <c r="HE30" s="226">
        <f t="shared" si="18"/>
        <v>265758780.72000003</v>
      </c>
      <c r="HF30" s="226">
        <f t="shared" si="18"/>
        <v>179037954.01999998</v>
      </c>
      <c r="HG30" s="226">
        <f t="shared" si="18"/>
        <v>271580816.31999999</v>
      </c>
      <c r="HH30" s="226">
        <f t="shared" si="18"/>
        <v>64379412.910000011</v>
      </c>
      <c r="HI30" s="226">
        <f t="shared" si="18"/>
        <v>1141918389.5</v>
      </c>
      <c r="HJ30" s="226">
        <f t="shared" si="18"/>
        <v>232870353.94999999</v>
      </c>
      <c r="HK30" s="226">
        <f t="shared" si="18"/>
        <v>212896882.56</v>
      </c>
      <c r="HL30" s="226">
        <f t="shared" si="18"/>
        <v>151883480.11000001</v>
      </c>
      <c r="HM30" s="226">
        <f t="shared" si="18"/>
        <v>104618081.21000001</v>
      </c>
      <c r="HN30" s="226">
        <f t="shared" si="18"/>
        <v>116242965.20999998</v>
      </c>
      <c r="HO30" s="226">
        <f t="shared" si="18"/>
        <v>163477666.15999997</v>
      </c>
      <c r="HP30" s="226">
        <f t="shared" si="18"/>
        <v>83565912.519999981</v>
      </c>
      <c r="HQ30" s="226">
        <f t="shared" si="18"/>
        <v>1520888714.72</v>
      </c>
      <c r="HR30" s="226">
        <f t="shared" si="18"/>
        <v>481607073.16999996</v>
      </c>
      <c r="HS30" s="226">
        <f t="shared" si="18"/>
        <v>106173421.86</v>
      </c>
      <c r="HT30" s="226">
        <f t="shared" si="18"/>
        <v>85532652.299999997</v>
      </c>
      <c r="HU30" s="226">
        <f t="shared" si="18"/>
        <v>87429874.689999998</v>
      </c>
      <c r="HV30" s="226">
        <f t="shared" si="18"/>
        <v>77241538.989999995</v>
      </c>
      <c r="HW30" s="226">
        <f t="shared" si="18"/>
        <v>214672048.92000005</v>
      </c>
      <c r="HX30" s="226">
        <f t="shared" si="18"/>
        <v>79988038.280000001</v>
      </c>
      <c r="HY30" s="226">
        <f t="shared" si="18"/>
        <v>89917077.410000011</v>
      </c>
      <c r="HZ30" s="226">
        <f t="shared" si="18"/>
        <v>86206023.400000006</v>
      </c>
      <c r="IA30" s="226">
        <f t="shared" si="18"/>
        <v>87464448.25999999</v>
      </c>
      <c r="IB30" s="226">
        <f t="shared" si="18"/>
        <v>159259643.69</v>
      </c>
      <c r="IC30" s="226">
        <f t="shared" si="18"/>
        <v>49026471.36999999</v>
      </c>
      <c r="ID30" s="226">
        <f t="shared" si="18"/>
        <v>110214032.02000001</v>
      </c>
      <c r="IE30" s="226">
        <f t="shared" si="18"/>
        <v>53551030.939999998</v>
      </c>
      <c r="IF30" s="226">
        <f t="shared" si="18"/>
        <v>57856605.790000007</v>
      </c>
      <c r="IG30" s="226">
        <f t="shared" si="18"/>
        <v>1146784892.79</v>
      </c>
      <c r="IH30" s="226">
        <f t="shared" si="18"/>
        <v>591967229.17000008</v>
      </c>
      <c r="II30" s="226">
        <f t="shared" si="18"/>
        <v>139375564.08000001</v>
      </c>
      <c r="IJ30" s="226">
        <f t="shared" si="18"/>
        <v>209861071.30000001</v>
      </c>
      <c r="IK30" s="226">
        <f t="shared" si="18"/>
        <v>310356140.28999996</v>
      </c>
      <c r="IL30" s="226">
        <f t="shared" si="18"/>
        <v>104416310.78000002</v>
      </c>
      <c r="IM30" s="226">
        <f t="shared" si="18"/>
        <v>99843339.270000011</v>
      </c>
      <c r="IN30" s="226">
        <f t="shared" si="18"/>
        <v>62710109.430000007</v>
      </c>
      <c r="IO30" s="226">
        <f t="shared" si="18"/>
        <v>67584211.309999987</v>
      </c>
      <c r="IP30" s="226">
        <f t="shared" si="18"/>
        <v>76892712.430000007</v>
      </c>
      <c r="IQ30" s="226">
        <f t="shared" si="18"/>
        <v>83410376.980000004</v>
      </c>
      <c r="IR30" s="226">
        <f t="shared" si="18"/>
        <v>1922649193.78</v>
      </c>
      <c r="IS30" s="226">
        <f t="shared" si="18"/>
        <v>655177914.00999999</v>
      </c>
      <c r="IT30" s="226">
        <f t="shared" si="18"/>
        <v>182353318.53999999</v>
      </c>
      <c r="IU30" s="226">
        <f t="shared" si="18"/>
        <v>121822014.07999998</v>
      </c>
      <c r="IV30" s="226">
        <f t="shared" si="18"/>
        <v>94167630.579999983</v>
      </c>
      <c r="IW30" s="226">
        <f t="shared" si="18"/>
        <v>57386386.130000003</v>
      </c>
      <c r="IX30" s="226">
        <f t="shared" si="18"/>
        <v>96955337.25</v>
      </c>
      <c r="IY30" s="226">
        <f t="shared" si="18"/>
        <v>51372371.090000004</v>
      </c>
      <c r="IZ30" s="226">
        <f t="shared" ref="IZ30:LK30" si="19">SUM(IZ15:IZ29)</f>
        <v>65281288.650000006</v>
      </c>
      <c r="JA30" s="226">
        <f t="shared" si="19"/>
        <v>116186135.63</v>
      </c>
      <c r="JB30" s="226">
        <f t="shared" si="19"/>
        <v>113023530.52</v>
      </c>
      <c r="JC30" s="226">
        <f t="shared" si="19"/>
        <v>74285693.030000016</v>
      </c>
      <c r="JD30" s="226">
        <f t="shared" si="19"/>
        <v>1075436972.1100001</v>
      </c>
      <c r="JE30" s="226">
        <f t="shared" si="19"/>
        <v>378780308.43000007</v>
      </c>
      <c r="JF30" s="226">
        <f t="shared" si="19"/>
        <v>93334126.030000001</v>
      </c>
      <c r="JG30" s="226">
        <f t="shared" si="19"/>
        <v>81919783.099999994</v>
      </c>
      <c r="JH30" s="226">
        <f t="shared" si="19"/>
        <v>61126596.790000007</v>
      </c>
      <c r="JI30" s="226">
        <f t="shared" si="19"/>
        <v>75453726.889999986</v>
      </c>
      <c r="JJ30" s="226">
        <f t="shared" si="19"/>
        <v>662033405.34000003</v>
      </c>
      <c r="JK30" s="226">
        <f t="shared" si="19"/>
        <v>74550669.049999997</v>
      </c>
      <c r="JL30" s="226">
        <f t="shared" si="19"/>
        <v>102565322.40000002</v>
      </c>
      <c r="JM30" s="226">
        <f t="shared" si="19"/>
        <v>139681125.94999999</v>
      </c>
      <c r="JN30" s="226">
        <f t="shared" si="19"/>
        <v>93662581.5</v>
      </c>
      <c r="JO30" s="226">
        <f t="shared" si="19"/>
        <v>196540014.11999995</v>
      </c>
      <c r="JP30" s="226">
        <f t="shared" si="19"/>
        <v>66387856.019999996</v>
      </c>
      <c r="JQ30" s="226">
        <f t="shared" si="19"/>
        <v>1078257503.7100003</v>
      </c>
      <c r="JR30" s="226">
        <f t="shared" si="19"/>
        <v>113358298.03</v>
      </c>
      <c r="JS30" s="226">
        <f t="shared" si="19"/>
        <v>67749139.960000008</v>
      </c>
      <c r="JT30" s="226">
        <f t="shared" si="19"/>
        <v>218382071.30000001</v>
      </c>
      <c r="JU30" s="226">
        <f t="shared" si="19"/>
        <v>208739164.72999996</v>
      </c>
      <c r="JV30" s="226">
        <f t="shared" si="19"/>
        <v>125226112.32000001</v>
      </c>
      <c r="JW30" s="226">
        <f t="shared" si="19"/>
        <v>131328395.72</v>
      </c>
      <c r="JX30" s="226">
        <f t="shared" si="19"/>
        <v>78269848.970000014</v>
      </c>
      <c r="JY30" s="226">
        <f t="shared" si="19"/>
        <v>1600704500.7700002</v>
      </c>
      <c r="JZ30" s="226">
        <f t="shared" si="19"/>
        <v>611860648.20000005</v>
      </c>
      <c r="KA30" s="226">
        <f t="shared" si="19"/>
        <v>110477897.40000001</v>
      </c>
      <c r="KB30" s="226">
        <f t="shared" si="19"/>
        <v>62693146.809999995</v>
      </c>
      <c r="KC30" s="226">
        <f t="shared" si="19"/>
        <v>159154480.75</v>
      </c>
      <c r="KD30" s="226">
        <f t="shared" si="19"/>
        <v>46797158.550000004</v>
      </c>
      <c r="KE30" s="226">
        <f t="shared" si="19"/>
        <v>349020464.26000005</v>
      </c>
      <c r="KF30" s="226">
        <f t="shared" si="19"/>
        <v>179346064.72999993</v>
      </c>
      <c r="KG30" s="226">
        <f t="shared" si="19"/>
        <v>102381704.43000001</v>
      </c>
      <c r="KH30" s="226">
        <f t="shared" si="19"/>
        <v>140585908.54000002</v>
      </c>
      <c r="KI30" s="226">
        <f t="shared" si="19"/>
        <v>98506605.879999995</v>
      </c>
      <c r="KJ30" s="226">
        <f t="shared" si="19"/>
        <v>102252751.47999999</v>
      </c>
      <c r="KK30" s="226">
        <f t="shared" si="19"/>
        <v>92780735.129999995</v>
      </c>
      <c r="KL30" s="226">
        <f t="shared" si="19"/>
        <v>35106565.540000007</v>
      </c>
      <c r="KM30" s="226">
        <f t="shared" si="19"/>
        <v>82022645.390000015</v>
      </c>
      <c r="KN30" s="226">
        <f t="shared" si="19"/>
        <v>2221980691.8800006</v>
      </c>
      <c r="KO30" s="226">
        <f t="shared" si="19"/>
        <v>271365882.26999998</v>
      </c>
      <c r="KP30" s="226">
        <f t="shared" si="19"/>
        <v>121211014.12999998</v>
      </c>
      <c r="KQ30" s="226">
        <f t="shared" si="19"/>
        <v>160565464.81</v>
      </c>
      <c r="KR30" s="226">
        <f t="shared" si="19"/>
        <v>144389989.47000003</v>
      </c>
      <c r="KS30" s="226">
        <f t="shared" si="19"/>
        <v>127660523.61999999</v>
      </c>
      <c r="KT30" s="226">
        <f t="shared" si="19"/>
        <v>430429333.55000007</v>
      </c>
      <c r="KU30" s="226">
        <f t="shared" si="19"/>
        <v>94716938.460000008</v>
      </c>
      <c r="KV30" s="226">
        <f t="shared" si="19"/>
        <v>92704657.189999998</v>
      </c>
      <c r="KW30" s="226">
        <f t="shared" si="19"/>
        <v>656560245.9799999</v>
      </c>
      <c r="KX30" s="226">
        <f t="shared" si="19"/>
        <v>117566349.90999998</v>
      </c>
      <c r="KY30" s="226">
        <f t="shared" si="19"/>
        <v>148568871.78999999</v>
      </c>
      <c r="KZ30" s="226">
        <f t="shared" si="19"/>
        <v>343381367.25999999</v>
      </c>
      <c r="LA30" s="226">
        <f t="shared" si="19"/>
        <v>99734874.840000004</v>
      </c>
      <c r="LB30" s="226">
        <f t="shared" si="19"/>
        <v>161026483.58000001</v>
      </c>
      <c r="LC30" s="226">
        <f t="shared" si="19"/>
        <v>1060356364.3200001</v>
      </c>
      <c r="LD30" s="226">
        <f t="shared" si="19"/>
        <v>157534805.72</v>
      </c>
      <c r="LE30" s="226">
        <f t="shared" si="19"/>
        <v>2496033752.1700006</v>
      </c>
      <c r="LF30" s="226">
        <f t="shared" si="19"/>
        <v>455920315.11000007</v>
      </c>
      <c r="LG30" s="226">
        <f t="shared" si="19"/>
        <v>654434498.83999991</v>
      </c>
      <c r="LH30" s="226">
        <f t="shared" si="19"/>
        <v>548034450.0200001</v>
      </c>
      <c r="LI30" s="226">
        <f t="shared" si="19"/>
        <v>147827595.81</v>
      </c>
      <c r="LJ30" s="226">
        <f t="shared" si="19"/>
        <v>108027282.21000001</v>
      </c>
      <c r="LK30" s="226">
        <f t="shared" si="19"/>
        <v>74600235.459999993</v>
      </c>
      <c r="LL30" s="226">
        <f t="shared" ref="LL30:NW30" si="20">SUM(LL15:LL29)</f>
        <v>152486281.55000001</v>
      </c>
      <c r="LM30" s="226">
        <f t="shared" si="20"/>
        <v>86038002.700000003</v>
      </c>
      <c r="LN30" s="226">
        <f t="shared" si="20"/>
        <v>168110147.61000001</v>
      </c>
      <c r="LO30" s="226">
        <f t="shared" si="20"/>
        <v>56654516.449999996</v>
      </c>
      <c r="LP30" s="226">
        <f t="shared" si="20"/>
        <v>747533842.17999995</v>
      </c>
      <c r="LQ30" s="226">
        <f t="shared" si="20"/>
        <v>160118394.23000002</v>
      </c>
      <c r="LR30" s="226">
        <f t="shared" si="20"/>
        <v>93585982.750000015</v>
      </c>
      <c r="LS30" s="226">
        <f t="shared" si="20"/>
        <v>1815806171.7100003</v>
      </c>
      <c r="LT30" s="226">
        <f t="shared" si="20"/>
        <v>765468534.24999988</v>
      </c>
      <c r="LU30" s="226">
        <f t="shared" si="20"/>
        <v>1635322347.7300003</v>
      </c>
      <c r="LV30" s="226">
        <f t="shared" si="20"/>
        <v>518918803.59000009</v>
      </c>
      <c r="LW30" s="226">
        <f t="shared" si="20"/>
        <v>219724307.90000001</v>
      </c>
      <c r="LX30" s="226">
        <f t="shared" si="20"/>
        <v>196466733.65000001</v>
      </c>
      <c r="LY30" s="226">
        <f t="shared" si="20"/>
        <v>160883635.77000001</v>
      </c>
      <c r="LZ30" s="226">
        <f t="shared" si="20"/>
        <v>149713066.535</v>
      </c>
      <c r="MA30" s="226">
        <f t="shared" si="20"/>
        <v>142752671.55000001</v>
      </c>
      <c r="MB30" s="226">
        <f t="shared" si="20"/>
        <v>187166209.41000003</v>
      </c>
      <c r="MC30" s="226">
        <f t="shared" si="20"/>
        <v>338992370.22000003</v>
      </c>
      <c r="MD30" s="226">
        <f t="shared" si="20"/>
        <v>101710552.03</v>
      </c>
      <c r="ME30" s="226">
        <f t="shared" si="20"/>
        <v>2177909784.9299998</v>
      </c>
      <c r="MF30" s="226">
        <f t="shared" si="20"/>
        <v>134896758.95000002</v>
      </c>
      <c r="MG30" s="226">
        <f t="shared" si="20"/>
        <v>78251809.893000007</v>
      </c>
      <c r="MH30" s="226">
        <f t="shared" si="20"/>
        <v>74420454.219999999</v>
      </c>
      <c r="MI30" s="226">
        <f t="shared" si="20"/>
        <v>72430343.359999999</v>
      </c>
      <c r="MJ30" s="226">
        <f t="shared" si="20"/>
        <v>126750866.73999999</v>
      </c>
      <c r="MK30" s="226">
        <f t="shared" si="20"/>
        <v>99924463.189999998</v>
      </c>
      <c r="ML30" s="226">
        <f t="shared" si="20"/>
        <v>98098268.410000011</v>
      </c>
      <c r="MM30" s="226">
        <f t="shared" si="20"/>
        <v>157418371.71000001</v>
      </c>
      <c r="MN30" s="226">
        <f t="shared" si="20"/>
        <v>94828708.079999983</v>
      </c>
      <c r="MO30" s="226">
        <f t="shared" si="20"/>
        <v>97224352.790000007</v>
      </c>
      <c r="MP30" s="226">
        <f t="shared" si="20"/>
        <v>85472497.120000005</v>
      </c>
      <c r="MQ30" s="226">
        <f t="shared" si="20"/>
        <v>2011847186.73</v>
      </c>
      <c r="MR30" s="226">
        <f t="shared" si="20"/>
        <v>118056945.90000001</v>
      </c>
      <c r="MS30" s="226">
        <f t="shared" si="20"/>
        <v>140091583.60000002</v>
      </c>
      <c r="MT30" s="226">
        <f t="shared" si="20"/>
        <v>182495675.77999997</v>
      </c>
      <c r="MU30" s="226">
        <f t="shared" si="20"/>
        <v>182063057.94999996</v>
      </c>
      <c r="MV30" s="226">
        <f t="shared" si="20"/>
        <v>128669693.81999999</v>
      </c>
      <c r="MW30" s="226">
        <f t="shared" si="20"/>
        <v>295588321.72069997</v>
      </c>
      <c r="MX30" s="226">
        <f t="shared" si="20"/>
        <v>204234163.53</v>
      </c>
      <c r="MY30" s="226">
        <f t="shared" si="20"/>
        <v>121499499.01000001</v>
      </c>
      <c r="MZ30" s="226">
        <f t="shared" si="20"/>
        <v>52171064.969999999</v>
      </c>
      <c r="NA30" s="226">
        <f t="shared" si="20"/>
        <v>38318951.57</v>
      </c>
      <c r="NB30" s="226">
        <f t="shared" si="20"/>
        <v>4176753292.4299994</v>
      </c>
      <c r="NC30" s="226">
        <f t="shared" si="20"/>
        <v>355246688.52000004</v>
      </c>
      <c r="ND30" s="226">
        <f t="shared" si="20"/>
        <v>100007010.24000001</v>
      </c>
      <c r="NE30" s="226">
        <f t="shared" si="20"/>
        <v>873966429.58000016</v>
      </c>
      <c r="NF30" s="226">
        <f t="shared" si="20"/>
        <v>86722542.74000001</v>
      </c>
      <c r="NG30" s="226">
        <f t="shared" si="20"/>
        <v>242079312.08000004</v>
      </c>
      <c r="NH30" s="226">
        <f t="shared" si="20"/>
        <v>496100127.31</v>
      </c>
      <c r="NI30" s="226">
        <f t="shared" si="20"/>
        <v>441577320.42000002</v>
      </c>
      <c r="NJ30" s="226">
        <f t="shared" si="20"/>
        <v>42307868.399999999</v>
      </c>
      <c r="NK30" s="226">
        <f t="shared" si="20"/>
        <v>164625298.63819999</v>
      </c>
      <c r="NL30" s="226">
        <f t="shared" si="20"/>
        <v>138984754.19</v>
      </c>
      <c r="NM30" s="226">
        <f t="shared" si="20"/>
        <v>89000502.370000005</v>
      </c>
      <c r="NN30" s="226">
        <f t="shared" si="20"/>
        <v>703150109.68000007</v>
      </c>
      <c r="NO30" s="226">
        <f t="shared" si="20"/>
        <v>96731097.190000013</v>
      </c>
      <c r="NP30" s="226">
        <f t="shared" si="20"/>
        <v>98585500.840000004</v>
      </c>
      <c r="NQ30" s="226">
        <f t="shared" si="20"/>
        <v>93884193.399999976</v>
      </c>
      <c r="NR30" s="226">
        <f t="shared" si="20"/>
        <v>87044651.549999997</v>
      </c>
      <c r="NS30" s="226">
        <f t="shared" si="20"/>
        <v>33153688.889999997</v>
      </c>
      <c r="NT30" s="226">
        <f t="shared" si="20"/>
        <v>54969310.149999991</v>
      </c>
      <c r="NU30" s="226">
        <f t="shared" si="20"/>
        <v>2160877813.8199997</v>
      </c>
      <c r="NV30" s="226">
        <f t="shared" si="20"/>
        <v>511410010.98999995</v>
      </c>
      <c r="NW30" s="226">
        <f t="shared" si="20"/>
        <v>108931139.56999999</v>
      </c>
      <c r="NX30" s="226">
        <f t="shared" ref="NX30:QI30" si="21">SUM(NX15:NX29)</f>
        <v>79356202.030000001</v>
      </c>
      <c r="NY30" s="226">
        <f t="shared" si="21"/>
        <v>111127180.75999999</v>
      </c>
      <c r="NZ30" s="226">
        <f t="shared" si="21"/>
        <v>165505887.39999998</v>
      </c>
      <c r="OA30" s="226">
        <f t="shared" si="21"/>
        <v>73134381.290000007</v>
      </c>
      <c r="OB30" s="226">
        <f t="shared" si="21"/>
        <v>1755047929.5600002</v>
      </c>
      <c r="OC30" s="226">
        <f t="shared" si="21"/>
        <v>341640213.65000004</v>
      </c>
      <c r="OD30" s="226">
        <f t="shared" si="21"/>
        <v>170053206.43000001</v>
      </c>
      <c r="OE30" s="226">
        <f t="shared" si="21"/>
        <v>441355138.60000002</v>
      </c>
      <c r="OF30" s="226">
        <f t="shared" si="21"/>
        <v>117107941.64</v>
      </c>
      <c r="OG30" s="226">
        <f t="shared" si="21"/>
        <v>160839216.48999998</v>
      </c>
      <c r="OH30" s="226">
        <f t="shared" si="21"/>
        <v>168604295.22000003</v>
      </c>
      <c r="OI30" s="226">
        <f t="shared" si="21"/>
        <v>65456964.529999994</v>
      </c>
      <c r="OJ30" s="226">
        <f t="shared" si="21"/>
        <v>73708032.060000002</v>
      </c>
      <c r="OK30" s="226">
        <f t="shared" si="21"/>
        <v>1583467744.7200003</v>
      </c>
      <c r="OL30" s="226">
        <f t="shared" si="21"/>
        <v>375814086.06</v>
      </c>
      <c r="OM30" s="226">
        <f t="shared" si="21"/>
        <v>631293974.67999995</v>
      </c>
      <c r="ON30" s="226">
        <f t="shared" si="21"/>
        <v>209204042.19</v>
      </c>
      <c r="OO30" s="226">
        <f t="shared" si="21"/>
        <v>188792978.27000004</v>
      </c>
      <c r="OP30" s="226">
        <f t="shared" si="21"/>
        <v>74297965.560000002</v>
      </c>
      <c r="OQ30" s="226">
        <f t="shared" si="21"/>
        <v>859042881.72000003</v>
      </c>
      <c r="OR30" s="226">
        <f t="shared" si="21"/>
        <v>89971308.520000011</v>
      </c>
      <c r="OS30" s="226">
        <f t="shared" si="21"/>
        <v>93931115.550000012</v>
      </c>
      <c r="OT30" s="226">
        <f t="shared" si="21"/>
        <v>143907038.59999999</v>
      </c>
      <c r="OU30" s="226">
        <f t="shared" si="21"/>
        <v>161332284.55000001</v>
      </c>
      <c r="OV30" s="226">
        <f t="shared" si="21"/>
        <v>317841817.99000001</v>
      </c>
      <c r="OW30" s="226">
        <f t="shared" si="21"/>
        <v>105569743.79000001</v>
      </c>
      <c r="OX30" s="226">
        <f t="shared" si="21"/>
        <v>55500946.899999999</v>
      </c>
      <c r="OY30" s="226">
        <f t="shared" si="21"/>
        <v>52810044.530000001</v>
      </c>
      <c r="OZ30" s="226">
        <f t="shared" si="21"/>
        <v>1279252526.6800001</v>
      </c>
      <c r="PA30" s="226">
        <f t="shared" si="21"/>
        <v>73228504.539999977</v>
      </c>
      <c r="PB30" s="226">
        <f t="shared" si="21"/>
        <v>231805389.77000001</v>
      </c>
      <c r="PC30" s="226">
        <f t="shared" si="21"/>
        <v>55982645.020000003</v>
      </c>
      <c r="PD30" s="226">
        <f t="shared" si="21"/>
        <v>153862893.15000001</v>
      </c>
      <c r="PE30" s="226">
        <f t="shared" si="21"/>
        <v>268703144.10999995</v>
      </c>
      <c r="PF30" s="226">
        <f t="shared" si="21"/>
        <v>90382074.489999995</v>
      </c>
      <c r="PG30" s="226">
        <f t="shared" si="21"/>
        <v>79089008.13000001</v>
      </c>
      <c r="PH30" s="226">
        <f t="shared" si="21"/>
        <v>124755438.99999999</v>
      </c>
      <c r="PI30" s="226">
        <f t="shared" si="21"/>
        <v>102735932.97000001</v>
      </c>
      <c r="PJ30" s="226">
        <f t="shared" si="21"/>
        <v>129143933.7</v>
      </c>
      <c r="PK30" s="226">
        <f t="shared" si="21"/>
        <v>195088029.67000002</v>
      </c>
      <c r="PL30" s="226">
        <f t="shared" si="21"/>
        <v>72985337.299999997</v>
      </c>
      <c r="PM30" s="226">
        <f t="shared" si="21"/>
        <v>327616450.7100001</v>
      </c>
      <c r="PN30" s="226">
        <f t="shared" si="21"/>
        <v>57820605.779999994</v>
      </c>
      <c r="PO30" s="226">
        <f t="shared" si="21"/>
        <v>37919118.919999994</v>
      </c>
      <c r="PP30" s="226">
        <f t="shared" si="21"/>
        <v>31257414.920000002</v>
      </c>
      <c r="PQ30" s="226">
        <f t="shared" si="21"/>
        <v>47267865.810000002</v>
      </c>
      <c r="PR30" s="226">
        <f t="shared" si="21"/>
        <v>3439231527.4800005</v>
      </c>
      <c r="PS30" s="226">
        <f t="shared" si="21"/>
        <v>112739427.52000001</v>
      </c>
      <c r="PT30" s="226">
        <f t="shared" si="21"/>
        <v>105183430.7</v>
      </c>
      <c r="PU30" s="226">
        <f t="shared" si="21"/>
        <v>173497603.55000001</v>
      </c>
      <c r="PV30" s="226">
        <f t="shared" si="21"/>
        <v>636260005.63999999</v>
      </c>
      <c r="PW30" s="226">
        <f t="shared" si="21"/>
        <v>133795346.42000002</v>
      </c>
      <c r="PX30" s="226">
        <f t="shared" si="21"/>
        <v>267856173.81999999</v>
      </c>
      <c r="PY30" s="226">
        <f t="shared" si="21"/>
        <v>109071716.56999999</v>
      </c>
      <c r="PZ30" s="226">
        <f t="shared" si="21"/>
        <v>259779934.70000005</v>
      </c>
      <c r="QA30" s="226">
        <f t="shared" si="21"/>
        <v>67605227.799999997</v>
      </c>
      <c r="QB30" s="226">
        <f t="shared" si="21"/>
        <v>230346438.53000003</v>
      </c>
      <c r="QC30" s="226">
        <f t="shared" si="21"/>
        <v>80371141.220000014</v>
      </c>
      <c r="QD30" s="226">
        <f t="shared" si="21"/>
        <v>108664645.03999999</v>
      </c>
      <c r="QE30" s="226">
        <f t="shared" si="21"/>
        <v>145616659.32999998</v>
      </c>
      <c r="QF30" s="226">
        <f t="shared" si="21"/>
        <v>159123076.72</v>
      </c>
      <c r="QG30" s="226">
        <f t="shared" si="21"/>
        <v>192120922.16000003</v>
      </c>
      <c r="QH30" s="226">
        <f t="shared" si="21"/>
        <v>98798792.190000013</v>
      </c>
      <c r="QI30" s="226">
        <f t="shared" si="21"/>
        <v>89035745.170000002</v>
      </c>
      <c r="QJ30" s="226">
        <f t="shared" ref="QJ30:SU30" si="22">SUM(QJ15:QJ29)</f>
        <v>69438817.879999995</v>
      </c>
      <c r="QK30" s="226">
        <f t="shared" si="22"/>
        <v>235219948.09999999</v>
      </c>
      <c r="QL30" s="226">
        <f t="shared" si="22"/>
        <v>277771606.40000004</v>
      </c>
      <c r="QM30" s="226">
        <f t="shared" si="22"/>
        <v>78161804.939999983</v>
      </c>
      <c r="QN30" s="226">
        <f t="shared" si="22"/>
        <v>35305304.839999996</v>
      </c>
      <c r="QO30" s="226">
        <f t="shared" si="22"/>
        <v>29459523.68</v>
      </c>
      <c r="QP30" s="226">
        <f t="shared" si="22"/>
        <v>36456461.780000001</v>
      </c>
      <c r="QQ30" s="226">
        <f t="shared" si="22"/>
        <v>31008134.350000001</v>
      </c>
      <c r="QR30" s="226">
        <f t="shared" si="22"/>
        <v>1496104705.01</v>
      </c>
      <c r="QS30" s="226">
        <f t="shared" si="22"/>
        <v>72063982.929999992</v>
      </c>
      <c r="QT30" s="226">
        <f t="shared" si="22"/>
        <v>245669121.94000003</v>
      </c>
      <c r="QU30" s="226">
        <f t="shared" si="22"/>
        <v>123288318.94999999</v>
      </c>
      <c r="QV30" s="226">
        <f t="shared" si="22"/>
        <v>128674058.01000001</v>
      </c>
      <c r="QW30" s="226">
        <f t="shared" si="22"/>
        <v>283756555.63</v>
      </c>
      <c r="QX30" s="226">
        <f t="shared" si="22"/>
        <v>92513332.210000008</v>
      </c>
      <c r="QY30" s="226">
        <f t="shared" si="22"/>
        <v>175887581.31</v>
      </c>
      <c r="QZ30" s="226">
        <f t="shared" si="22"/>
        <v>233092485.12</v>
      </c>
      <c r="RA30" s="226">
        <f t="shared" si="22"/>
        <v>78403334.910000011</v>
      </c>
      <c r="RB30" s="226">
        <f t="shared" si="22"/>
        <v>82911880.219999999</v>
      </c>
      <c r="RC30" s="226">
        <f t="shared" si="22"/>
        <v>44117443.659999996</v>
      </c>
      <c r="RD30" s="226">
        <f t="shared" si="22"/>
        <v>33833578.649999999</v>
      </c>
      <c r="RE30" s="226">
        <f t="shared" si="22"/>
        <v>2019437599.0000002</v>
      </c>
      <c r="RF30" s="226">
        <f t="shared" si="22"/>
        <v>244073370.47</v>
      </c>
      <c r="RG30" s="226">
        <f t="shared" si="22"/>
        <v>111980490.56</v>
      </c>
      <c r="RH30" s="226">
        <f t="shared" si="22"/>
        <v>154343366.25</v>
      </c>
      <c r="RI30" s="226">
        <f t="shared" si="22"/>
        <v>129895041.56</v>
      </c>
      <c r="RJ30" s="226">
        <f t="shared" si="22"/>
        <v>163021741.11999997</v>
      </c>
      <c r="RK30" s="226">
        <f t="shared" si="22"/>
        <v>270484975.03999996</v>
      </c>
      <c r="RL30" s="226">
        <f t="shared" si="22"/>
        <v>104045479.28000002</v>
      </c>
      <c r="RM30" s="226">
        <f t="shared" si="22"/>
        <v>129081600.45</v>
      </c>
      <c r="RN30" s="226">
        <f t="shared" si="22"/>
        <v>250846138.64000002</v>
      </c>
      <c r="RO30" s="226">
        <f t="shared" si="22"/>
        <v>284279200.11000001</v>
      </c>
      <c r="RP30" s="226">
        <f t="shared" si="22"/>
        <v>73217615.039999992</v>
      </c>
      <c r="RQ30" s="226">
        <f t="shared" si="22"/>
        <v>62280282.080000006</v>
      </c>
      <c r="RR30" s="226">
        <f t="shared" si="22"/>
        <v>124221871.99000002</v>
      </c>
      <c r="RS30" s="226">
        <f t="shared" si="22"/>
        <v>66655380.329999991</v>
      </c>
      <c r="RT30" s="226">
        <f t="shared" si="22"/>
        <v>81281554.989999995</v>
      </c>
      <c r="RU30" s="226">
        <f t="shared" si="22"/>
        <v>103445347.63</v>
      </c>
      <c r="RV30" s="226">
        <f t="shared" si="22"/>
        <v>35892277.549999997</v>
      </c>
      <c r="RW30" s="226">
        <f t="shared" si="22"/>
        <v>33983319.570000008</v>
      </c>
      <c r="RX30" s="226">
        <f t="shared" si="22"/>
        <v>35001605.539999992</v>
      </c>
      <c r="RY30" s="226">
        <f t="shared" si="22"/>
        <v>1110026618.6100001</v>
      </c>
      <c r="RZ30" s="226">
        <f t="shared" si="22"/>
        <v>73205033.390000001</v>
      </c>
      <c r="SA30" s="226">
        <f t="shared" si="22"/>
        <v>135698406.93000001</v>
      </c>
      <c r="SB30" s="226">
        <f t="shared" si="22"/>
        <v>126068355.21000001</v>
      </c>
      <c r="SC30" s="226">
        <f t="shared" si="22"/>
        <v>50001639.589999989</v>
      </c>
      <c r="SD30" s="226">
        <f t="shared" si="22"/>
        <v>72855485.430000007</v>
      </c>
      <c r="SE30" s="226">
        <f t="shared" si="22"/>
        <v>96006539.980000019</v>
      </c>
      <c r="SF30" s="226">
        <f t="shared" si="22"/>
        <v>260361229.78</v>
      </c>
      <c r="SG30" s="226">
        <f t="shared" si="22"/>
        <v>88564989.12999998</v>
      </c>
      <c r="SH30" s="226">
        <f t="shared" si="22"/>
        <v>79371738.299999982</v>
      </c>
      <c r="SI30" s="226">
        <f t="shared" si="22"/>
        <v>100840776.13000001</v>
      </c>
      <c r="SJ30" s="226">
        <f t="shared" si="22"/>
        <v>178869561.85999998</v>
      </c>
      <c r="SK30" s="226">
        <f t="shared" si="22"/>
        <v>83008223.459999993</v>
      </c>
      <c r="SL30" s="226">
        <f t="shared" si="22"/>
        <v>60705060.090000018</v>
      </c>
      <c r="SM30" s="226">
        <f t="shared" si="22"/>
        <v>894078022.18999994</v>
      </c>
      <c r="SN30" s="226">
        <f t="shared" si="22"/>
        <v>107612377.00000001</v>
      </c>
      <c r="SO30" s="226">
        <f t="shared" si="22"/>
        <v>95490932.189999983</v>
      </c>
      <c r="SP30" s="226">
        <f t="shared" si="22"/>
        <v>88086091.179999992</v>
      </c>
      <c r="SQ30" s="226">
        <f t="shared" si="22"/>
        <v>57127323.119999997</v>
      </c>
      <c r="SR30" s="226">
        <f t="shared" si="22"/>
        <v>112440133.76000001</v>
      </c>
      <c r="SS30" s="226">
        <f t="shared" si="22"/>
        <v>126709149.5</v>
      </c>
      <c r="ST30" s="226">
        <f t="shared" si="22"/>
        <v>173680605.78999999</v>
      </c>
      <c r="SU30" s="226">
        <f t="shared" si="22"/>
        <v>88869463.99000001</v>
      </c>
      <c r="SV30" s="226">
        <f t="shared" ref="SV30:VG30" si="23">SUM(SV15:SV29)</f>
        <v>93013785.690000013</v>
      </c>
      <c r="SW30" s="226">
        <f t="shared" si="23"/>
        <v>247687342.58000001</v>
      </c>
      <c r="SX30" s="226">
        <f t="shared" si="23"/>
        <v>33963680.109999999</v>
      </c>
      <c r="SY30" s="226">
        <f t="shared" si="23"/>
        <v>548787026.44999993</v>
      </c>
      <c r="SZ30" s="226">
        <f t="shared" si="23"/>
        <v>107479328.44</v>
      </c>
      <c r="TA30" s="226">
        <f t="shared" si="23"/>
        <v>132449064.62000002</v>
      </c>
      <c r="TB30" s="226">
        <f t="shared" si="23"/>
        <v>212072778.89999998</v>
      </c>
      <c r="TC30" s="226">
        <f t="shared" si="23"/>
        <v>103753490.36999997</v>
      </c>
      <c r="TD30" s="226">
        <f t="shared" si="23"/>
        <v>104708669.09</v>
      </c>
      <c r="TE30" s="226">
        <f t="shared" si="23"/>
        <v>86796889.069999993</v>
      </c>
      <c r="TF30" s="226">
        <f t="shared" si="23"/>
        <v>51662112.230000004</v>
      </c>
      <c r="TG30" s="226">
        <f t="shared" si="23"/>
        <v>2005352428.5799999</v>
      </c>
      <c r="TH30" s="226">
        <f t="shared" si="23"/>
        <v>99410877.169999987</v>
      </c>
      <c r="TI30" s="226">
        <f t="shared" si="23"/>
        <v>73551169.980000004</v>
      </c>
      <c r="TJ30" s="226">
        <f t="shared" si="23"/>
        <v>200480344.33000001</v>
      </c>
      <c r="TK30" s="226">
        <f t="shared" si="23"/>
        <v>162516154.49000001</v>
      </c>
      <c r="TL30" s="226">
        <f t="shared" si="23"/>
        <v>100400069.66999999</v>
      </c>
      <c r="TM30" s="226">
        <f t="shared" si="23"/>
        <v>49619413.299999982</v>
      </c>
      <c r="TN30" s="226">
        <f t="shared" si="23"/>
        <v>356785977.19999999</v>
      </c>
      <c r="TO30" s="226">
        <f t="shared" si="23"/>
        <v>95268585.210000008</v>
      </c>
      <c r="TP30" s="226">
        <f t="shared" si="23"/>
        <v>162973274.34999999</v>
      </c>
      <c r="TQ30" s="226">
        <f t="shared" si="23"/>
        <v>173597849.06000003</v>
      </c>
      <c r="TR30" s="226">
        <f t="shared" si="23"/>
        <v>84713088.810000017</v>
      </c>
      <c r="TS30" s="226">
        <f t="shared" si="23"/>
        <v>63720266.710000001</v>
      </c>
      <c r="TT30" s="226">
        <f t="shared" si="23"/>
        <v>99490073.489999995</v>
      </c>
      <c r="TU30" s="226">
        <f t="shared" si="23"/>
        <v>84754034.299999997</v>
      </c>
      <c r="TV30" s="226">
        <f t="shared" si="23"/>
        <v>75626740.679999992</v>
      </c>
      <c r="TW30" s="226">
        <f t="shared" si="23"/>
        <v>584694425.11000001</v>
      </c>
      <c r="TX30" s="226">
        <f t="shared" si="23"/>
        <v>84341573.480000004</v>
      </c>
      <c r="TY30" s="226">
        <f t="shared" si="23"/>
        <v>958975462.6400001</v>
      </c>
      <c r="TZ30" s="226">
        <f t="shared" si="23"/>
        <v>217557283.28999999</v>
      </c>
      <c r="UA30" s="226">
        <f t="shared" si="23"/>
        <v>87091546.719999984</v>
      </c>
      <c r="UB30" s="226">
        <f t="shared" si="23"/>
        <v>82032305.519999996</v>
      </c>
      <c r="UC30" s="226">
        <f t="shared" si="23"/>
        <v>645579472.25999999</v>
      </c>
      <c r="UD30" s="226">
        <f t="shared" si="23"/>
        <v>59497293.720000006</v>
      </c>
      <c r="UE30" s="226">
        <f t="shared" si="23"/>
        <v>44104392.630000003</v>
      </c>
      <c r="UF30" s="226">
        <f t="shared" si="23"/>
        <v>76989053.359999999</v>
      </c>
      <c r="UG30" s="226">
        <f t="shared" si="23"/>
        <v>66922616.299999997</v>
      </c>
      <c r="UH30" s="226">
        <f t="shared" si="23"/>
        <v>714123989.22000027</v>
      </c>
      <c r="UI30" s="226">
        <f t="shared" si="23"/>
        <v>171463618.66</v>
      </c>
      <c r="UJ30" s="226">
        <f t="shared" si="23"/>
        <v>121726562.88000001</v>
      </c>
      <c r="UK30" s="226">
        <f t="shared" si="23"/>
        <v>196862707.63</v>
      </c>
      <c r="UL30" s="226">
        <f t="shared" si="23"/>
        <v>127871661.78999999</v>
      </c>
      <c r="UM30" s="226">
        <f t="shared" si="23"/>
        <v>97877001.659999996</v>
      </c>
      <c r="UN30" s="226">
        <f t="shared" si="23"/>
        <v>3260829519</v>
      </c>
      <c r="UO30" s="226">
        <f t="shared" si="23"/>
        <v>135568589.06</v>
      </c>
      <c r="UP30" s="226">
        <f t="shared" si="23"/>
        <v>122568150.11</v>
      </c>
      <c r="UQ30" s="226">
        <f t="shared" si="23"/>
        <v>471657489.44999999</v>
      </c>
      <c r="UR30" s="226">
        <f t="shared" si="23"/>
        <v>35843204.649999999</v>
      </c>
      <c r="US30" s="226">
        <f t="shared" si="23"/>
        <v>103472805.51000001</v>
      </c>
      <c r="UT30" s="226">
        <f t="shared" si="23"/>
        <v>270476461.11999995</v>
      </c>
      <c r="UU30" s="226">
        <f t="shared" si="23"/>
        <v>82414280.170000017</v>
      </c>
      <c r="UV30" s="226">
        <f t="shared" si="23"/>
        <v>78882558.060000002</v>
      </c>
      <c r="UW30" s="226">
        <f t="shared" si="23"/>
        <v>91312315.450000003</v>
      </c>
      <c r="UX30" s="226">
        <f t="shared" si="23"/>
        <v>132270466.82000002</v>
      </c>
      <c r="UY30" s="226">
        <f t="shared" si="23"/>
        <v>268324473.88999996</v>
      </c>
      <c r="UZ30" s="226">
        <f t="shared" si="23"/>
        <v>143623149.25</v>
      </c>
      <c r="VA30" s="226">
        <f t="shared" si="23"/>
        <v>223110947.02999997</v>
      </c>
      <c r="VB30" s="226">
        <f t="shared" si="23"/>
        <v>72677376.169999987</v>
      </c>
      <c r="VC30" s="226">
        <f t="shared" si="23"/>
        <v>71913413.900000006</v>
      </c>
      <c r="VD30" s="226">
        <f t="shared" si="23"/>
        <v>65692665.869999997</v>
      </c>
      <c r="VE30" s="226">
        <f t="shared" si="23"/>
        <v>72191772.420000002</v>
      </c>
      <c r="VF30" s="226">
        <f t="shared" si="23"/>
        <v>305420467.06000006</v>
      </c>
      <c r="VG30" s="226">
        <f t="shared" si="23"/>
        <v>53321858.690000005</v>
      </c>
      <c r="VH30" s="226">
        <f t="shared" ref="VH30:XS30" si="24">SUM(VH15:VH29)</f>
        <v>51069976.649999991</v>
      </c>
      <c r="VI30" s="226">
        <f t="shared" si="24"/>
        <v>38853375.209999993</v>
      </c>
      <c r="VJ30" s="226">
        <f t="shared" si="24"/>
        <v>1457145241.1900001</v>
      </c>
      <c r="VK30" s="226">
        <f t="shared" si="24"/>
        <v>111895059.61000001</v>
      </c>
      <c r="VL30" s="226">
        <f t="shared" si="24"/>
        <v>119751961.99999999</v>
      </c>
      <c r="VM30" s="226">
        <f t="shared" si="24"/>
        <v>198530189.46000004</v>
      </c>
      <c r="VN30" s="226">
        <f t="shared" si="24"/>
        <v>230913424.55000001</v>
      </c>
      <c r="VO30" s="226">
        <f t="shared" si="24"/>
        <v>199910732.60000002</v>
      </c>
      <c r="VP30" s="226">
        <f t="shared" si="24"/>
        <v>149324908.93000001</v>
      </c>
      <c r="VQ30" s="226">
        <f t="shared" si="24"/>
        <v>102863143.19999999</v>
      </c>
      <c r="VR30" s="226">
        <f t="shared" si="24"/>
        <v>116865678.55</v>
      </c>
      <c r="VS30" s="226">
        <f t="shared" si="24"/>
        <v>441214100.21999997</v>
      </c>
      <c r="VT30" s="226">
        <f t="shared" si="24"/>
        <v>111308647.84999999</v>
      </c>
      <c r="VU30" s="226">
        <f t="shared" si="24"/>
        <v>231513364.29999998</v>
      </c>
      <c r="VV30" s="226">
        <f t="shared" si="24"/>
        <v>121807306.97999999</v>
      </c>
      <c r="VW30" s="226">
        <f t="shared" si="24"/>
        <v>79037200.599999994</v>
      </c>
      <c r="VX30" s="226">
        <f t="shared" si="24"/>
        <v>70319972.189999998</v>
      </c>
      <c r="VY30" s="226">
        <f t="shared" si="24"/>
        <v>4917730389.2400007</v>
      </c>
      <c r="VZ30" s="226">
        <f t="shared" si="24"/>
        <v>218569075.62</v>
      </c>
      <c r="WA30" s="226">
        <f t="shared" si="24"/>
        <v>146992058.32999998</v>
      </c>
      <c r="WB30" s="226">
        <f t="shared" si="24"/>
        <v>132053673.58999997</v>
      </c>
      <c r="WC30" s="226">
        <f t="shared" si="24"/>
        <v>85505973.819999993</v>
      </c>
      <c r="WD30" s="226">
        <f t="shared" si="24"/>
        <v>169690970.38999999</v>
      </c>
      <c r="WE30" s="226">
        <f t="shared" si="24"/>
        <v>230890728.81000003</v>
      </c>
      <c r="WF30" s="226">
        <f t="shared" si="24"/>
        <v>292025333.92000002</v>
      </c>
      <c r="WG30" s="226">
        <f t="shared" si="24"/>
        <v>159545837.20000002</v>
      </c>
      <c r="WH30" s="226">
        <f t="shared" si="24"/>
        <v>207534426.56</v>
      </c>
      <c r="WI30" s="226">
        <f t="shared" si="24"/>
        <v>122286183.96000001</v>
      </c>
      <c r="WJ30" s="226">
        <f t="shared" si="24"/>
        <v>351615133.96999997</v>
      </c>
      <c r="WK30" s="226">
        <f t="shared" si="24"/>
        <v>155963535.31</v>
      </c>
      <c r="WL30" s="226">
        <f t="shared" si="24"/>
        <v>262136030.03000003</v>
      </c>
      <c r="WM30" s="226">
        <f t="shared" si="24"/>
        <v>372353207.98999995</v>
      </c>
      <c r="WN30" s="226">
        <f t="shared" si="24"/>
        <v>169736284.37</v>
      </c>
      <c r="WO30" s="226">
        <f t="shared" si="24"/>
        <v>188557078.13999999</v>
      </c>
      <c r="WP30" s="226">
        <f t="shared" si="24"/>
        <v>215631484.27000004</v>
      </c>
      <c r="WQ30" s="226">
        <f t="shared" si="24"/>
        <v>105107823.33999999</v>
      </c>
      <c r="WR30" s="226">
        <f t="shared" si="24"/>
        <v>276352352.06</v>
      </c>
      <c r="WS30" s="226">
        <f t="shared" si="24"/>
        <v>676663143.13999987</v>
      </c>
      <c r="WT30" s="226">
        <f t="shared" si="24"/>
        <v>129790311.84</v>
      </c>
      <c r="WU30" s="226">
        <f t="shared" si="24"/>
        <v>90980285.620000005</v>
      </c>
      <c r="WV30" s="226">
        <f t="shared" si="24"/>
        <v>78990584.790000021</v>
      </c>
      <c r="WW30" s="226">
        <f t="shared" si="24"/>
        <v>104629582.39999999</v>
      </c>
      <c r="WX30" s="226">
        <f t="shared" si="24"/>
        <v>77594723.469999999</v>
      </c>
      <c r="WY30" s="226">
        <f t="shared" si="24"/>
        <v>85222840.170000002</v>
      </c>
      <c r="WZ30" s="226">
        <f t="shared" si="24"/>
        <v>92527822.060000002</v>
      </c>
      <c r="XA30" s="226">
        <f t="shared" si="24"/>
        <v>458440878.3599999</v>
      </c>
      <c r="XB30" s="226">
        <f t="shared" si="24"/>
        <v>59844660.539999999</v>
      </c>
      <c r="XC30" s="226">
        <f t="shared" si="24"/>
        <v>39847405.475200005</v>
      </c>
      <c r="XD30" s="226">
        <f t="shared" si="24"/>
        <v>43822056.960000001</v>
      </c>
      <c r="XE30" s="226">
        <f t="shared" si="24"/>
        <v>50856574.529999986</v>
      </c>
      <c r="XF30" s="226">
        <f t="shared" si="24"/>
        <v>2223454602.5500002</v>
      </c>
      <c r="XG30" s="226">
        <f t="shared" si="24"/>
        <v>165784454.46000001</v>
      </c>
      <c r="XH30" s="226">
        <f t="shared" si="24"/>
        <v>195318753.61000001</v>
      </c>
      <c r="XI30" s="226">
        <f t="shared" si="24"/>
        <v>713864655.51999998</v>
      </c>
      <c r="XJ30" s="226">
        <f t="shared" si="24"/>
        <v>158946119.54000002</v>
      </c>
      <c r="XK30" s="226">
        <f t="shared" si="24"/>
        <v>207591847.84999999</v>
      </c>
      <c r="XL30" s="226">
        <f t="shared" si="24"/>
        <v>301120908.81999999</v>
      </c>
      <c r="XM30" s="226">
        <f t="shared" si="24"/>
        <v>160891588.17000002</v>
      </c>
      <c r="XN30" s="226">
        <f t="shared" si="24"/>
        <v>139023092.18000001</v>
      </c>
      <c r="XO30" s="226">
        <f t="shared" si="24"/>
        <v>342630857.53999996</v>
      </c>
      <c r="XP30" s="226">
        <f t="shared" si="24"/>
        <v>249328217.63000003</v>
      </c>
      <c r="XQ30" s="226">
        <f t="shared" si="24"/>
        <v>103632529.99000001</v>
      </c>
      <c r="XR30" s="226">
        <f t="shared" si="24"/>
        <v>89634288.450000003</v>
      </c>
      <c r="XS30" s="226">
        <f t="shared" si="24"/>
        <v>111720608.81</v>
      </c>
      <c r="XT30" s="226">
        <f t="shared" ref="XT30:AAE30" si="25">SUM(XT15:XT29)</f>
        <v>101539324.84</v>
      </c>
      <c r="XU30" s="226">
        <f t="shared" si="25"/>
        <v>92861320.37000002</v>
      </c>
      <c r="XV30" s="226">
        <f t="shared" si="25"/>
        <v>71327879.399999991</v>
      </c>
      <c r="XW30" s="226">
        <f t="shared" si="25"/>
        <v>93676933.900000006</v>
      </c>
      <c r="XX30" s="226">
        <f t="shared" si="25"/>
        <v>87840083.540000007</v>
      </c>
      <c r="XY30" s="226">
        <f t="shared" si="25"/>
        <v>82626769.370000005</v>
      </c>
      <c r="XZ30" s="226">
        <f t="shared" si="25"/>
        <v>91128442.289999992</v>
      </c>
      <c r="YA30" s="226">
        <f t="shared" si="25"/>
        <v>73476275.489999995</v>
      </c>
      <c r="YB30" s="226">
        <f t="shared" si="25"/>
        <v>76652804.799999997</v>
      </c>
      <c r="YC30" s="226">
        <f t="shared" si="25"/>
        <v>2247437079.9199996</v>
      </c>
      <c r="YD30" s="226">
        <f t="shared" si="25"/>
        <v>127731996.77999999</v>
      </c>
      <c r="YE30" s="226">
        <f t="shared" si="25"/>
        <v>267455820.93000001</v>
      </c>
      <c r="YF30" s="226">
        <f t="shared" si="25"/>
        <v>113070559.37</v>
      </c>
      <c r="YG30" s="226">
        <f t="shared" si="25"/>
        <v>496208636.50999993</v>
      </c>
      <c r="YH30" s="226">
        <f t="shared" si="25"/>
        <v>148236192.22</v>
      </c>
      <c r="YI30" s="226">
        <f t="shared" si="25"/>
        <v>227262637.89999998</v>
      </c>
      <c r="YJ30" s="226">
        <f t="shared" si="25"/>
        <v>83007643.049999997</v>
      </c>
      <c r="YK30" s="226">
        <f t="shared" si="25"/>
        <v>347391452.89000005</v>
      </c>
      <c r="YL30" s="226">
        <f t="shared" si="25"/>
        <v>304900078.72000009</v>
      </c>
      <c r="YM30" s="226">
        <f t="shared" si="25"/>
        <v>175127674.07000002</v>
      </c>
      <c r="YN30" s="226">
        <f t="shared" si="25"/>
        <v>113290243.11000003</v>
      </c>
      <c r="YO30" s="226">
        <f t="shared" si="25"/>
        <v>90916600.599999979</v>
      </c>
      <c r="YP30" s="226">
        <f t="shared" si="25"/>
        <v>92936491.670000002</v>
      </c>
      <c r="YQ30" s="226">
        <f t="shared" si="25"/>
        <v>60131509.420000002</v>
      </c>
      <c r="YR30" s="226">
        <f t="shared" si="25"/>
        <v>67533599.849999994</v>
      </c>
      <c r="YS30" s="226">
        <f t="shared" si="25"/>
        <v>67374957.700000003</v>
      </c>
      <c r="YT30" s="226">
        <f t="shared" si="25"/>
        <v>950604872.54999995</v>
      </c>
      <c r="YU30" s="226">
        <f t="shared" si="25"/>
        <v>106041827.52000001</v>
      </c>
      <c r="YV30" s="226">
        <f t="shared" si="25"/>
        <v>102679630.91999999</v>
      </c>
      <c r="YW30" s="226">
        <f t="shared" si="25"/>
        <v>89460624.659999996</v>
      </c>
      <c r="YX30" s="226">
        <f t="shared" si="25"/>
        <v>116207839.38000001</v>
      </c>
      <c r="YY30" s="226">
        <f t="shared" si="25"/>
        <v>65299138.399999991</v>
      </c>
      <c r="YZ30" s="226">
        <f t="shared" si="25"/>
        <v>80265465.510000005</v>
      </c>
      <c r="ZA30" s="226">
        <f t="shared" si="25"/>
        <v>884936615.20000005</v>
      </c>
      <c r="ZB30" s="226">
        <f t="shared" si="25"/>
        <v>76472756.329999998</v>
      </c>
      <c r="ZC30" s="226">
        <f t="shared" si="25"/>
        <v>124757246.17</v>
      </c>
      <c r="ZD30" s="226">
        <f t="shared" si="25"/>
        <v>136344281.87</v>
      </c>
      <c r="ZE30" s="226">
        <f t="shared" si="25"/>
        <v>71449270.749999985</v>
      </c>
      <c r="ZF30" s="226">
        <f t="shared" si="25"/>
        <v>99435702.330000013</v>
      </c>
      <c r="ZG30" s="226">
        <f t="shared" si="25"/>
        <v>66557636.820000008</v>
      </c>
      <c r="ZH30" s="226">
        <f t="shared" si="25"/>
        <v>68150834.900000006</v>
      </c>
      <c r="ZI30" s="226">
        <f t="shared" si="25"/>
        <v>256363859.73999998</v>
      </c>
      <c r="ZJ30" s="226">
        <f t="shared" si="25"/>
        <v>1907820624.2700002</v>
      </c>
      <c r="ZK30" s="226">
        <f t="shared" si="25"/>
        <v>83386206.409999996</v>
      </c>
      <c r="ZL30" s="226">
        <f t="shared" si="25"/>
        <v>173899930.69</v>
      </c>
      <c r="ZM30" s="226">
        <f t="shared" si="25"/>
        <v>444088731.76999998</v>
      </c>
      <c r="ZN30" s="226">
        <f t="shared" si="25"/>
        <v>287666310.66000003</v>
      </c>
      <c r="ZO30" s="226">
        <f t="shared" si="25"/>
        <v>90796854.440300018</v>
      </c>
      <c r="ZP30" s="226">
        <f t="shared" si="25"/>
        <v>121685400.27000001</v>
      </c>
      <c r="ZQ30" s="226">
        <f t="shared" si="25"/>
        <v>220312459.24300003</v>
      </c>
      <c r="ZR30" s="226">
        <f t="shared" si="25"/>
        <v>221613525.28999999</v>
      </c>
      <c r="ZS30" s="226">
        <f t="shared" si="25"/>
        <v>274334908.49999994</v>
      </c>
      <c r="ZT30" s="226">
        <f t="shared" si="25"/>
        <v>61068297.019999996</v>
      </c>
      <c r="ZU30" s="226">
        <f t="shared" si="25"/>
        <v>87878002.279999986</v>
      </c>
      <c r="ZV30" s="226">
        <f t="shared" si="25"/>
        <v>82982150.070000008</v>
      </c>
      <c r="ZW30" s="226">
        <f t="shared" si="25"/>
        <v>118856030.56999998</v>
      </c>
      <c r="ZX30" s="226">
        <f t="shared" si="25"/>
        <v>88164649.840000004</v>
      </c>
      <c r="ZY30" s="226">
        <f t="shared" si="25"/>
        <v>98473304.021199986</v>
      </c>
      <c r="ZZ30" s="226">
        <f t="shared" si="25"/>
        <v>98196106.429999992</v>
      </c>
      <c r="AAA30" s="226">
        <f t="shared" si="25"/>
        <v>62886243.550000004</v>
      </c>
      <c r="AAB30" s="226">
        <f t="shared" si="25"/>
        <v>89188463.670000002</v>
      </c>
      <c r="AAC30" s="226">
        <f t="shared" si="25"/>
        <v>60638493.789999999</v>
      </c>
      <c r="AAD30" s="226">
        <f t="shared" si="25"/>
        <v>56616814.039999992</v>
      </c>
      <c r="AAE30" s="226">
        <f t="shared" si="25"/>
        <v>45795053.469999991</v>
      </c>
      <c r="AAF30" s="226">
        <f t="shared" ref="AAF30:ACQ30" si="26">SUM(AAF15:AAF29)</f>
        <v>751392840.19000006</v>
      </c>
      <c r="AAG30" s="226">
        <f t="shared" si="26"/>
        <v>91408011.300000012</v>
      </c>
      <c r="AAH30" s="226">
        <f t="shared" si="26"/>
        <v>104098962.90000001</v>
      </c>
      <c r="AAI30" s="226">
        <f t="shared" si="26"/>
        <v>86552965.319999993</v>
      </c>
      <c r="AAJ30" s="226">
        <f t="shared" si="26"/>
        <v>83732388.920000002</v>
      </c>
      <c r="AAK30" s="226">
        <f t="shared" si="26"/>
        <v>134187383.10000001</v>
      </c>
      <c r="AAL30" s="226">
        <f t="shared" si="26"/>
        <v>80748096.319999993</v>
      </c>
      <c r="AAM30" s="226">
        <f t="shared" si="26"/>
        <v>4202985274.3100004</v>
      </c>
      <c r="AAN30" s="226">
        <f t="shared" si="26"/>
        <v>122096870</v>
      </c>
      <c r="AAO30" s="226">
        <f t="shared" si="26"/>
        <v>75066906.770000011</v>
      </c>
      <c r="AAP30" s="226">
        <f t="shared" si="26"/>
        <v>197716020.04999998</v>
      </c>
      <c r="AAQ30" s="226">
        <f t="shared" si="26"/>
        <v>173021772.77000001</v>
      </c>
      <c r="AAR30" s="226">
        <f t="shared" si="26"/>
        <v>103843616.96000001</v>
      </c>
      <c r="AAS30" s="226">
        <f t="shared" si="26"/>
        <v>127883900.13000001</v>
      </c>
      <c r="AAT30" s="226">
        <f t="shared" si="26"/>
        <v>159576844.66</v>
      </c>
      <c r="AAU30" s="226">
        <f t="shared" si="26"/>
        <v>264564284.04000002</v>
      </c>
      <c r="AAV30" s="226">
        <f t="shared" si="26"/>
        <v>86918675.439999998</v>
      </c>
      <c r="AAW30" s="226">
        <f t="shared" si="26"/>
        <v>159867227.30000001</v>
      </c>
      <c r="AAX30" s="226">
        <f t="shared" si="26"/>
        <v>582904706.38999999</v>
      </c>
      <c r="AAY30" s="226">
        <f t="shared" si="26"/>
        <v>265525330.25000003</v>
      </c>
      <c r="AAZ30" s="226">
        <f t="shared" si="26"/>
        <v>66942340.269999996</v>
      </c>
      <c r="ABA30" s="226">
        <f t="shared" si="26"/>
        <v>97002392.060000002</v>
      </c>
      <c r="ABB30" s="226">
        <f t="shared" si="26"/>
        <v>97280451.64000003</v>
      </c>
      <c r="ABC30" s="226">
        <f t="shared" si="26"/>
        <v>58137696.280000016</v>
      </c>
      <c r="ABD30" s="226">
        <f t="shared" si="26"/>
        <v>100240868.67</v>
      </c>
      <c r="ABE30" s="226">
        <f t="shared" si="26"/>
        <v>69303765</v>
      </c>
      <c r="ABF30" s="226">
        <f t="shared" si="26"/>
        <v>673852545.28999996</v>
      </c>
      <c r="ABG30" s="226">
        <f t="shared" si="26"/>
        <v>548016503.44000006</v>
      </c>
      <c r="ABH30" s="226">
        <f t="shared" si="26"/>
        <v>60533025.75999999</v>
      </c>
      <c r="ABI30" s="226">
        <f t="shared" si="26"/>
        <v>58146454.140000001</v>
      </c>
      <c r="ABJ30" s="226">
        <f t="shared" si="26"/>
        <v>57954521.079999991</v>
      </c>
      <c r="ABK30" s="226">
        <f t="shared" si="26"/>
        <v>53155414.600000009</v>
      </c>
      <c r="ABL30" s="226">
        <f t="shared" si="26"/>
        <v>55937517.409999996</v>
      </c>
      <c r="ABM30" s="226">
        <f t="shared" si="26"/>
        <v>894129411.45000005</v>
      </c>
      <c r="ABN30" s="226">
        <f t="shared" si="26"/>
        <v>126507478.72999999</v>
      </c>
      <c r="ABO30" s="226">
        <f t="shared" si="26"/>
        <v>81416692.310000002</v>
      </c>
      <c r="ABP30" s="226">
        <f t="shared" si="26"/>
        <v>169394482.16000003</v>
      </c>
      <c r="ABQ30" s="226">
        <f t="shared" si="26"/>
        <v>161036563.43999997</v>
      </c>
      <c r="ABR30" s="226">
        <f t="shared" si="26"/>
        <v>102706428.81999999</v>
      </c>
      <c r="ABS30" s="226">
        <f t="shared" si="26"/>
        <v>87226730.100000009</v>
      </c>
      <c r="ABT30" s="226">
        <f t="shared" si="26"/>
        <v>132837621.26999998</v>
      </c>
      <c r="ABU30" s="226">
        <f t="shared" si="26"/>
        <v>36329292.559999995</v>
      </c>
      <c r="ABV30" s="226">
        <f t="shared" si="26"/>
        <v>1109069136.6799998</v>
      </c>
      <c r="ABW30" s="226">
        <f t="shared" si="26"/>
        <v>80395182.329999998</v>
      </c>
      <c r="ABX30" s="226">
        <f t="shared" si="26"/>
        <v>185036955.42999998</v>
      </c>
      <c r="ABY30" s="226">
        <f t="shared" si="26"/>
        <v>91147110.730000019</v>
      </c>
      <c r="ABZ30" s="226">
        <f t="shared" si="26"/>
        <v>73277192.299999997</v>
      </c>
      <c r="ACA30" s="226">
        <f t="shared" si="26"/>
        <v>269140873.77000004</v>
      </c>
      <c r="ACB30" s="226">
        <f t="shared" si="26"/>
        <v>50632377.519999996</v>
      </c>
      <c r="ACC30" s="226">
        <f t="shared" si="26"/>
        <v>92043712.889999971</v>
      </c>
      <c r="ACD30" s="226">
        <f t="shared" si="26"/>
        <v>73220043.629999995</v>
      </c>
      <c r="ACE30" s="226">
        <f t="shared" si="26"/>
        <v>137037287.44999999</v>
      </c>
      <c r="ACF30" s="226">
        <f t="shared" si="26"/>
        <v>60268343.970000006</v>
      </c>
      <c r="ACG30" s="226">
        <f t="shared" si="26"/>
        <v>2177368441.6300001</v>
      </c>
      <c r="ACH30" s="226">
        <f t="shared" si="26"/>
        <v>90850786.160000011</v>
      </c>
      <c r="ACI30" s="226">
        <f t="shared" si="26"/>
        <v>116438376.18999998</v>
      </c>
      <c r="ACJ30" s="226">
        <f t="shared" si="26"/>
        <v>190459438.21000001</v>
      </c>
      <c r="ACK30" s="226">
        <f t="shared" si="26"/>
        <v>84955848.260000005</v>
      </c>
      <c r="ACL30" s="226">
        <f t="shared" si="26"/>
        <v>107328082.84</v>
      </c>
      <c r="ACM30" s="226">
        <f t="shared" si="26"/>
        <v>171423915.44</v>
      </c>
      <c r="ACN30" s="226">
        <f t="shared" si="26"/>
        <v>444170270.80000001</v>
      </c>
      <c r="ACO30" s="226">
        <f t="shared" si="26"/>
        <v>605865454.94000006</v>
      </c>
      <c r="ACP30" s="226">
        <f t="shared" si="26"/>
        <v>99564930.719999999</v>
      </c>
      <c r="ACQ30" s="226">
        <f t="shared" si="26"/>
        <v>125386271.47999999</v>
      </c>
      <c r="ACR30" s="226">
        <f t="shared" ref="ACR30:AFC30" si="27">SUM(ACR15:ACR29)</f>
        <v>169815100.28000003</v>
      </c>
      <c r="ACS30" s="226">
        <f t="shared" si="27"/>
        <v>131485002.05999999</v>
      </c>
      <c r="ACT30" s="226">
        <f t="shared" si="27"/>
        <v>419727628.71000004</v>
      </c>
      <c r="ACU30" s="226">
        <f t="shared" si="27"/>
        <v>106424648.55000001</v>
      </c>
      <c r="ACV30" s="226">
        <f t="shared" si="27"/>
        <v>134161321.73</v>
      </c>
      <c r="ACW30" s="226">
        <f t="shared" si="27"/>
        <v>95912985.13000001</v>
      </c>
      <c r="ACX30" s="226">
        <f t="shared" si="27"/>
        <v>63994845.470000006</v>
      </c>
      <c r="ACY30" s="226">
        <f t="shared" si="27"/>
        <v>72895738.309999987</v>
      </c>
      <c r="ACZ30" s="226">
        <f t="shared" si="27"/>
        <v>58018295.280000009</v>
      </c>
      <c r="ADA30" s="226">
        <f t="shared" si="27"/>
        <v>44062427.07</v>
      </c>
      <c r="ADB30" s="226">
        <f t="shared" si="27"/>
        <v>39411077.82</v>
      </c>
      <c r="ADC30" s="226">
        <f t="shared" si="27"/>
        <v>55010505.700000003</v>
      </c>
      <c r="ADD30" s="226">
        <f t="shared" si="27"/>
        <v>517498401.60000002</v>
      </c>
      <c r="ADE30" s="226">
        <f t="shared" si="27"/>
        <v>496111635.41000003</v>
      </c>
      <c r="ADF30" s="226">
        <f t="shared" si="27"/>
        <v>62015029.259999998</v>
      </c>
      <c r="ADG30" s="226">
        <f t="shared" si="27"/>
        <v>56572315.670000002</v>
      </c>
      <c r="ADH30" s="226">
        <f t="shared" si="27"/>
        <v>98126053.730000019</v>
      </c>
      <c r="ADI30" s="226">
        <f t="shared" si="27"/>
        <v>48600359.030000009</v>
      </c>
      <c r="ADJ30" s="226">
        <f t="shared" si="27"/>
        <v>88671001.819999978</v>
      </c>
      <c r="ADK30" s="226">
        <f t="shared" si="27"/>
        <v>70344567.399999976</v>
      </c>
      <c r="ADL30" s="226">
        <f t="shared" si="27"/>
        <v>91778836.338</v>
      </c>
      <c r="ADM30" s="226">
        <f t="shared" si="27"/>
        <v>2351333951.46</v>
      </c>
      <c r="ADN30" s="226">
        <f t="shared" si="27"/>
        <v>254469175.31999999</v>
      </c>
      <c r="ADO30" s="226">
        <f t="shared" si="27"/>
        <v>204641924.54999998</v>
      </c>
      <c r="ADP30" s="226">
        <f t="shared" si="27"/>
        <v>675663658.01999998</v>
      </c>
      <c r="ADQ30" s="226">
        <f t="shared" si="27"/>
        <v>52101247.520000011</v>
      </c>
      <c r="ADR30" s="226">
        <f t="shared" si="27"/>
        <v>66173920.240000002</v>
      </c>
      <c r="ADS30" s="226">
        <f t="shared" si="27"/>
        <v>127586407.39</v>
      </c>
      <c r="ADT30" s="226">
        <f t="shared" si="27"/>
        <v>56959680.119999997</v>
      </c>
      <c r="ADU30" s="226">
        <f t="shared" si="27"/>
        <v>2650464772.0599995</v>
      </c>
      <c r="ADV30" s="226">
        <f t="shared" si="27"/>
        <v>420538153.95000005</v>
      </c>
      <c r="ADW30" s="226">
        <f t="shared" si="27"/>
        <v>311752841.75</v>
      </c>
      <c r="ADX30" s="226">
        <f t="shared" si="27"/>
        <v>91425768.779999986</v>
      </c>
      <c r="ADY30" s="226">
        <f t="shared" si="27"/>
        <v>105072911.61</v>
      </c>
      <c r="ADZ30" s="226">
        <f t="shared" si="27"/>
        <v>148461611.17000002</v>
      </c>
      <c r="AEA30" s="226">
        <f t="shared" si="27"/>
        <v>113620417.67</v>
      </c>
      <c r="AEB30" s="226">
        <f t="shared" si="27"/>
        <v>101754405.04000001</v>
      </c>
      <c r="AEC30" s="226">
        <f t="shared" si="27"/>
        <v>89357068.929999992</v>
      </c>
      <c r="AED30" s="226">
        <f t="shared" si="27"/>
        <v>80668954.440000013</v>
      </c>
      <c r="AEE30" s="226">
        <f t="shared" si="27"/>
        <v>89491114.019999981</v>
      </c>
      <c r="AEF30" s="226">
        <f t="shared" si="27"/>
        <v>173369671.36000001</v>
      </c>
      <c r="AEG30" s="226">
        <f t="shared" si="27"/>
        <v>83091335.88000001</v>
      </c>
      <c r="AEH30" s="226">
        <f t="shared" si="27"/>
        <v>107936722.31999999</v>
      </c>
      <c r="AEI30" s="226">
        <f t="shared" si="27"/>
        <v>141705647.91</v>
      </c>
      <c r="AEJ30" s="226">
        <f t="shared" si="27"/>
        <v>142006426.33000001</v>
      </c>
      <c r="AEK30" s="226">
        <f t="shared" si="27"/>
        <v>82239371.969999999</v>
      </c>
      <c r="AEL30" s="226">
        <f t="shared" si="27"/>
        <v>204471256.22</v>
      </c>
      <c r="AEM30" s="226">
        <f t="shared" si="27"/>
        <v>69213231.719999999</v>
      </c>
      <c r="AEN30" s="226">
        <f t="shared" si="27"/>
        <v>151237118.88999999</v>
      </c>
      <c r="AEO30" s="226">
        <f t="shared" si="27"/>
        <v>1649521770.0700002</v>
      </c>
      <c r="AEP30" s="226">
        <f t="shared" si="27"/>
        <v>222081147.05000001</v>
      </c>
      <c r="AEQ30" s="226">
        <f t="shared" si="27"/>
        <v>184840232.27000004</v>
      </c>
      <c r="AER30" s="226">
        <f t="shared" si="27"/>
        <v>145953896.06999999</v>
      </c>
      <c r="AES30" s="226">
        <f t="shared" si="27"/>
        <v>114330990.06</v>
      </c>
      <c r="AET30" s="226">
        <f t="shared" si="27"/>
        <v>290071757.57999998</v>
      </c>
      <c r="AEU30" s="226">
        <f t="shared" si="27"/>
        <v>112912663.08000003</v>
      </c>
      <c r="AEV30" s="226">
        <f t="shared" si="27"/>
        <v>142128269.62999997</v>
      </c>
      <c r="AEW30" s="226">
        <f t="shared" si="27"/>
        <v>106178195.22</v>
      </c>
      <c r="AEX30" s="226">
        <f t="shared" si="27"/>
        <v>58197166.189999998</v>
      </c>
      <c r="AEY30" s="226">
        <f t="shared" si="27"/>
        <v>1022013803.4700001</v>
      </c>
      <c r="AEZ30" s="226">
        <f t="shared" si="27"/>
        <v>576170894.4000001</v>
      </c>
      <c r="AFA30" s="226">
        <f t="shared" si="27"/>
        <v>210120593.37000003</v>
      </c>
      <c r="AFB30" s="226">
        <f t="shared" si="27"/>
        <v>170213953.12999994</v>
      </c>
      <c r="AFC30" s="226">
        <f t="shared" si="27"/>
        <v>255844822.80999997</v>
      </c>
      <c r="AFD30" s="226">
        <f t="shared" ref="AFD30:AHO30" si="28">SUM(AFD15:AFD29)</f>
        <v>194320400.03999996</v>
      </c>
      <c r="AFE30" s="226">
        <f t="shared" si="28"/>
        <v>123565261.64</v>
      </c>
      <c r="AFF30" s="226">
        <f t="shared" si="28"/>
        <v>164186603.75000003</v>
      </c>
      <c r="AFG30" s="226">
        <f t="shared" si="28"/>
        <v>96315921.310000002</v>
      </c>
      <c r="AFH30" s="226">
        <f t="shared" si="28"/>
        <v>149924263.97</v>
      </c>
      <c r="AFI30" s="226">
        <f t="shared" si="28"/>
        <v>129954752.54000001</v>
      </c>
      <c r="AFJ30" s="226">
        <f t="shared" si="28"/>
        <v>130462729.38999999</v>
      </c>
      <c r="AFK30" s="226">
        <f t="shared" si="28"/>
        <v>163072028.34999999</v>
      </c>
      <c r="AFL30" s="226">
        <f t="shared" si="28"/>
        <v>1090069508.5900002</v>
      </c>
      <c r="AFM30" s="226">
        <f t="shared" si="28"/>
        <v>220730403.41</v>
      </c>
      <c r="AFN30" s="226">
        <f t="shared" si="28"/>
        <v>160053240.29999998</v>
      </c>
      <c r="AFO30" s="226">
        <f t="shared" si="28"/>
        <v>134349602.17000002</v>
      </c>
      <c r="AFP30" s="226">
        <f t="shared" si="28"/>
        <v>152190083.03</v>
      </c>
      <c r="AFQ30" s="226">
        <f t="shared" si="28"/>
        <v>107379889.69000003</v>
      </c>
      <c r="AFR30" s="226">
        <f t="shared" si="28"/>
        <v>85696371.969999999</v>
      </c>
      <c r="AFS30" s="226">
        <f t="shared" si="28"/>
        <v>202470838.57000002</v>
      </c>
      <c r="AFT30" s="226">
        <f t="shared" si="28"/>
        <v>199871182.78000003</v>
      </c>
      <c r="AFU30" s="226">
        <f t="shared" si="28"/>
        <v>88496948.039999992</v>
      </c>
      <c r="AFV30" s="226">
        <f t="shared" si="28"/>
        <v>213980681.37999997</v>
      </c>
      <c r="AFW30" s="226">
        <f t="shared" si="28"/>
        <v>92072192.650000006</v>
      </c>
      <c r="AFX30" s="226">
        <f t="shared" si="28"/>
        <v>1275964815.3900003</v>
      </c>
      <c r="AFY30" s="226">
        <f t="shared" si="28"/>
        <v>90479349.300000012</v>
      </c>
      <c r="AFZ30" s="226">
        <f t="shared" si="28"/>
        <v>103535578.11999999</v>
      </c>
      <c r="AGA30" s="226">
        <f t="shared" si="28"/>
        <v>98701148.580000013</v>
      </c>
      <c r="AGB30" s="226">
        <f t="shared" si="28"/>
        <v>256433578.37000003</v>
      </c>
      <c r="AGC30" s="226">
        <f t="shared" si="28"/>
        <v>116952492.29999998</v>
      </c>
      <c r="AGD30" s="226">
        <f t="shared" si="28"/>
        <v>70196834.189999998</v>
      </c>
      <c r="AGE30" s="226">
        <f t="shared" si="28"/>
        <v>94919612.239999995</v>
      </c>
      <c r="AGF30" s="226">
        <f t="shared" si="28"/>
        <v>76718466.86999999</v>
      </c>
      <c r="AGG30" s="226">
        <f t="shared" si="28"/>
        <v>107945176.86840001</v>
      </c>
      <c r="AGH30" s="226">
        <f t="shared" si="28"/>
        <v>72455352.260000005</v>
      </c>
      <c r="AGI30" s="226">
        <f t="shared" si="28"/>
        <v>1576795093.9900005</v>
      </c>
      <c r="AGJ30" s="226">
        <f t="shared" si="28"/>
        <v>344909860.43000001</v>
      </c>
      <c r="AGK30" s="226">
        <f t="shared" si="28"/>
        <v>165866956.01000002</v>
      </c>
      <c r="AGL30" s="226">
        <f t="shared" si="28"/>
        <v>96477825.579999998</v>
      </c>
      <c r="AGM30" s="226">
        <f t="shared" si="28"/>
        <v>233980376.80000001</v>
      </c>
      <c r="AGN30" s="226">
        <f t="shared" si="28"/>
        <v>201738185.92000002</v>
      </c>
      <c r="AGO30" s="226">
        <f t="shared" si="28"/>
        <v>92463450.36999999</v>
      </c>
      <c r="AGP30" s="226">
        <f t="shared" si="28"/>
        <v>95946012.76000002</v>
      </c>
      <c r="AGQ30" s="226">
        <f t="shared" si="28"/>
        <v>2689450114.2600002</v>
      </c>
      <c r="AGR30" s="226">
        <f t="shared" si="28"/>
        <v>1492745425.2000003</v>
      </c>
      <c r="AGS30" s="226">
        <f t="shared" si="28"/>
        <v>127423934.67</v>
      </c>
      <c r="AGT30" s="226">
        <f t="shared" si="28"/>
        <v>255252712.13</v>
      </c>
      <c r="AGU30" s="226">
        <f t="shared" si="28"/>
        <v>340210202.63999993</v>
      </c>
      <c r="AGV30" s="226">
        <f t="shared" si="28"/>
        <v>221355492.43000001</v>
      </c>
      <c r="AGW30" s="226">
        <f t="shared" si="28"/>
        <v>183534984.38</v>
      </c>
      <c r="AGX30" s="226">
        <f t="shared" si="28"/>
        <v>175300895.29000002</v>
      </c>
      <c r="AGY30" s="226">
        <f t="shared" si="28"/>
        <v>63561084.869999997</v>
      </c>
      <c r="AGZ30" s="226">
        <f t="shared" si="28"/>
        <v>145649832.66999996</v>
      </c>
      <c r="AHA30" s="226">
        <f t="shared" si="28"/>
        <v>169001614.30999997</v>
      </c>
      <c r="AHB30" s="226">
        <f t="shared" si="28"/>
        <v>90360310.299999997</v>
      </c>
      <c r="AHC30" s="226">
        <f t="shared" si="28"/>
        <v>93582216.020000011</v>
      </c>
      <c r="AHD30" s="226">
        <f t="shared" si="28"/>
        <v>97209548.969999999</v>
      </c>
      <c r="AHE30" s="226">
        <f t="shared" si="28"/>
        <v>90704205.580000013</v>
      </c>
      <c r="AHF30" s="226">
        <f t="shared" si="28"/>
        <v>112862774.49999999</v>
      </c>
      <c r="AHG30" s="226">
        <f t="shared" si="28"/>
        <v>87611862.409999967</v>
      </c>
      <c r="AHH30" s="226">
        <f t="shared" si="28"/>
        <v>623774093.23000014</v>
      </c>
      <c r="AHI30" s="226">
        <f t="shared" si="28"/>
        <v>100807654.80999999</v>
      </c>
      <c r="AHJ30" s="226">
        <f t="shared" si="28"/>
        <v>108486422.75000001</v>
      </c>
      <c r="AHK30" s="226">
        <f t="shared" si="28"/>
        <v>102473988.11999999</v>
      </c>
      <c r="AHL30" s="226">
        <f t="shared" si="28"/>
        <v>203630020.91000006</v>
      </c>
      <c r="AHM30" s="226">
        <f t="shared" si="28"/>
        <v>94099807.670000002</v>
      </c>
      <c r="AHN30" s="226">
        <f t="shared" si="28"/>
        <v>57264185.550000012</v>
      </c>
      <c r="AHO30" s="226">
        <f t="shared" si="28"/>
        <v>255906834811.3931</v>
      </c>
    </row>
    <row r="31" spans="1:899" x14ac:dyDescent="0.2">
      <c r="B31" s="175" t="s">
        <v>2294</v>
      </c>
      <c r="C31" s="176">
        <f>SUM(C14-C30)</f>
        <v>256656913.71999979</v>
      </c>
      <c r="D31" s="176">
        <f t="shared" ref="D31:BO31" si="29">SUM(D14-D30)</f>
        <v>-25238561.01000005</v>
      </c>
      <c r="E31" s="176">
        <f t="shared" si="29"/>
        <v>-3775168.1099999994</v>
      </c>
      <c r="F31" s="176">
        <f t="shared" si="29"/>
        <v>4513071.75</v>
      </c>
      <c r="G31" s="176">
        <f t="shared" si="29"/>
        <v>275470.06000003219</v>
      </c>
      <c r="H31" s="176">
        <f t="shared" si="29"/>
        <v>-4616062.0999999642</v>
      </c>
      <c r="I31" s="176">
        <f t="shared" si="29"/>
        <v>488199.83999998868</v>
      </c>
      <c r="J31" s="176">
        <f t="shared" si="29"/>
        <v>39334250.110000014</v>
      </c>
      <c r="K31" s="176">
        <f t="shared" si="29"/>
        <v>-12568504.960000008</v>
      </c>
      <c r="L31" s="176">
        <f t="shared" si="29"/>
        <v>1075605.2599999756</v>
      </c>
      <c r="M31" s="176">
        <f t="shared" si="29"/>
        <v>-2928158.1099999547</v>
      </c>
      <c r="N31" s="176">
        <f t="shared" si="29"/>
        <v>-10452174.030000016</v>
      </c>
      <c r="O31" s="176">
        <f t="shared" si="29"/>
        <v>57438978.180000007</v>
      </c>
      <c r="P31" s="176">
        <f t="shared" si="29"/>
        <v>-4303300.0400000215</v>
      </c>
      <c r="Q31" s="176">
        <f t="shared" si="29"/>
        <v>-3830945.5700000226</v>
      </c>
      <c r="R31" s="176">
        <f t="shared" si="29"/>
        <v>2227810.6500000209</v>
      </c>
      <c r="S31" s="176">
        <f t="shared" si="29"/>
        <v>1226700.2400000095</v>
      </c>
      <c r="T31" s="176">
        <f t="shared" si="29"/>
        <v>-1909632.2999999821</v>
      </c>
      <c r="U31" s="176">
        <f t="shared" si="29"/>
        <v>5205129.9500000328</v>
      </c>
      <c r="V31" s="176">
        <f t="shared" si="29"/>
        <v>478154.76000000536</v>
      </c>
      <c r="W31" s="176">
        <f t="shared" si="29"/>
        <v>85757.609999984503</v>
      </c>
      <c r="X31" s="176">
        <f t="shared" si="29"/>
        <v>-4987730.9099999964</v>
      </c>
      <c r="Y31" s="176">
        <f t="shared" si="29"/>
        <v>-4204718.9399999976</v>
      </c>
      <c r="Z31" s="176">
        <f t="shared" si="29"/>
        <v>-7261597.0699999928</v>
      </c>
      <c r="AA31" s="176">
        <f t="shared" si="29"/>
        <v>42998230.369999886</v>
      </c>
      <c r="AB31" s="176">
        <f t="shared" si="29"/>
        <v>-990847.17999994755</v>
      </c>
      <c r="AC31" s="176">
        <f t="shared" si="29"/>
        <v>501746.0300000906</v>
      </c>
      <c r="AD31" s="176">
        <f t="shared" si="29"/>
        <v>-1968708.5399999768</v>
      </c>
      <c r="AE31" s="176">
        <f t="shared" si="29"/>
        <v>-31061367.790000081</v>
      </c>
      <c r="AF31" s="176">
        <f t="shared" si="29"/>
        <v>12131354.479999989</v>
      </c>
      <c r="AG31" s="176">
        <f t="shared" si="29"/>
        <v>-13038375.270000041</v>
      </c>
      <c r="AH31" s="176">
        <f t="shared" si="29"/>
        <v>-13068937.600000054</v>
      </c>
      <c r="AI31" s="176">
        <f t="shared" si="29"/>
        <v>-18143369.790000021</v>
      </c>
      <c r="AJ31" s="176">
        <f t="shared" si="29"/>
        <v>-5277082.0299999714</v>
      </c>
      <c r="AK31" s="176">
        <f t="shared" si="29"/>
        <v>-1002204.5800000131</v>
      </c>
      <c r="AL31" s="176">
        <f t="shared" si="29"/>
        <v>-4605595.019999966</v>
      </c>
      <c r="AM31" s="176">
        <f t="shared" si="29"/>
        <v>4221646.5100000352</v>
      </c>
      <c r="AN31" s="176">
        <f t="shared" si="29"/>
        <v>11125407.670000002</v>
      </c>
      <c r="AO31" s="176">
        <f t="shared" si="29"/>
        <v>328095.30999997258</v>
      </c>
      <c r="AP31" s="176">
        <f t="shared" si="29"/>
        <v>12208209.800000042</v>
      </c>
      <c r="AQ31" s="176">
        <f t="shared" si="29"/>
        <v>8043222.5500001013</v>
      </c>
      <c r="AR31" s="176">
        <f t="shared" si="29"/>
        <v>5196743.140000008</v>
      </c>
      <c r="AS31" s="176">
        <f t="shared" si="29"/>
        <v>-31800646.970000029</v>
      </c>
      <c r="AT31" s="176">
        <f t="shared" si="29"/>
        <v>-6854957.3000000119</v>
      </c>
      <c r="AU31" s="176">
        <f t="shared" si="29"/>
        <v>1829618.2699999958</v>
      </c>
      <c r="AV31" s="176">
        <f t="shared" si="29"/>
        <v>-1376882.5400000215</v>
      </c>
      <c r="AW31" s="176">
        <f t="shared" si="29"/>
        <v>-3902552.2700000107</v>
      </c>
      <c r="AX31" s="176">
        <f t="shared" si="29"/>
        <v>-2489236.5899999887</v>
      </c>
      <c r="AY31" s="176">
        <f t="shared" si="29"/>
        <v>-1524868.3099999577</v>
      </c>
      <c r="AZ31" s="176">
        <f t="shared" si="29"/>
        <v>-2011478.1800000072</v>
      </c>
      <c r="BA31" s="176">
        <f t="shared" si="29"/>
        <v>-13574971</v>
      </c>
      <c r="BB31" s="176">
        <f t="shared" si="29"/>
        <v>-2522797.4699999988</v>
      </c>
      <c r="BC31" s="176">
        <f t="shared" si="29"/>
        <v>34402360.469999999</v>
      </c>
      <c r="BD31" s="176">
        <f t="shared" si="29"/>
        <v>-4209917.6600000262</v>
      </c>
      <c r="BE31" s="176">
        <f t="shared" si="29"/>
        <v>-4608977.8299999982</v>
      </c>
      <c r="BF31" s="176">
        <f t="shared" si="29"/>
        <v>-473385.38999997079</v>
      </c>
      <c r="BG31" s="176">
        <f t="shared" si="29"/>
        <v>-3092419.2299999893</v>
      </c>
      <c r="BH31" s="176">
        <f t="shared" si="29"/>
        <v>-6044678.4500002861</v>
      </c>
      <c r="BI31" s="176">
        <f t="shared" si="29"/>
        <v>5200099.7799999937</v>
      </c>
      <c r="BJ31" s="176">
        <f t="shared" si="29"/>
        <v>2606169.6000000015</v>
      </c>
      <c r="BK31" s="176">
        <f t="shared" si="29"/>
        <v>17234142.970000044</v>
      </c>
      <c r="BL31" s="176">
        <f t="shared" si="29"/>
        <v>3019994.6899999678</v>
      </c>
      <c r="BM31" s="176">
        <f t="shared" si="29"/>
        <v>-2835562.5200000405</v>
      </c>
      <c r="BN31" s="176">
        <f t="shared" si="29"/>
        <v>-1280938.9299999997</v>
      </c>
      <c r="BO31" s="176">
        <f t="shared" si="29"/>
        <v>-506852.15999998152</v>
      </c>
      <c r="BP31" s="176">
        <f t="shared" ref="BP31:EA31" si="30">SUM(BP14-BP30)</f>
        <v>6353847.1900000125</v>
      </c>
      <c r="BQ31" s="176">
        <f t="shared" si="30"/>
        <v>1127232.0599999875</v>
      </c>
      <c r="BR31" s="176">
        <f t="shared" si="30"/>
        <v>849533.49000000954</v>
      </c>
      <c r="BS31" s="176">
        <f t="shared" si="30"/>
        <v>-708780.96000002325</v>
      </c>
      <c r="BT31" s="176">
        <f t="shared" si="30"/>
        <v>-7773744.3799999952</v>
      </c>
      <c r="BU31" s="176">
        <f t="shared" si="30"/>
        <v>-1790012.7799999937</v>
      </c>
      <c r="BV31" s="176">
        <f t="shared" si="30"/>
        <v>3152765.3999999836</v>
      </c>
      <c r="BW31" s="176">
        <f t="shared" si="30"/>
        <v>1782734.4900000095</v>
      </c>
      <c r="BX31" s="176">
        <f t="shared" si="30"/>
        <v>1376194.3199999332</v>
      </c>
      <c r="BY31" s="176">
        <f t="shared" si="30"/>
        <v>7259867.4300000072</v>
      </c>
      <c r="BZ31" s="176">
        <f t="shared" si="30"/>
        <v>651807.1099999845</v>
      </c>
      <c r="CA31" s="176">
        <f t="shared" si="30"/>
        <v>1312667.400000006</v>
      </c>
      <c r="CB31" s="176">
        <f t="shared" si="30"/>
        <v>-2016981.8900000155</v>
      </c>
      <c r="CC31" s="176">
        <f t="shared" si="30"/>
        <v>1766558.8600000143</v>
      </c>
      <c r="CD31" s="176">
        <f t="shared" si="30"/>
        <v>-2235563.9999999981</v>
      </c>
      <c r="CE31" s="176">
        <f t="shared" si="30"/>
        <v>-1092389.7400000002</v>
      </c>
      <c r="CF31" s="176">
        <f t="shared" si="30"/>
        <v>145831223.76000023</v>
      </c>
      <c r="CG31" s="176">
        <f t="shared" si="30"/>
        <v>14131790.800000012</v>
      </c>
      <c r="CH31" s="176">
        <f t="shared" si="30"/>
        <v>-9774484.3700000048</v>
      </c>
      <c r="CI31" s="176">
        <f t="shared" si="30"/>
        <v>265900.09999997914</v>
      </c>
      <c r="CJ31" s="176">
        <f t="shared" si="30"/>
        <v>1349843.6499999762</v>
      </c>
      <c r="CK31" s="176">
        <f t="shared" si="30"/>
        <v>-3473824.4200000167</v>
      </c>
      <c r="CL31" s="176">
        <f t="shared" si="30"/>
        <v>2853827.7899999917</v>
      </c>
      <c r="CM31" s="176">
        <f t="shared" si="30"/>
        <v>-2573945.0899999738</v>
      </c>
      <c r="CN31" s="176">
        <f t="shared" si="30"/>
        <v>2627213.3599999994</v>
      </c>
      <c r="CO31" s="176">
        <f t="shared" si="30"/>
        <v>-12588728.190000013</v>
      </c>
      <c r="CP31" s="176">
        <f t="shared" si="30"/>
        <v>6313120.1199999899</v>
      </c>
      <c r="CQ31" s="176">
        <f t="shared" si="30"/>
        <v>-2721203.5000000596</v>
      </c>
      <c r="CR31" s="176">
        <f t="shared" si="30"/>
        <v>-1372598.0499999523</v>
      </c>
      <c r="CS31" s="176">
        <f t="shared" si="30"/>
        <v>-28282313.6899997</v>
      </c>
      <c r="CT31" s="176">
        <f t="shared" si="30"/>
        <v>3583447.5399999917</v>
      </c>
      <c r="CU31" s="176">
        <f t="shared" si="30"/>
        <v>428343.74000002444</v>
      </c>
      <c r="CV31" s="176">
        <f t="shared" si="30"/>
        <v>-5114080.6300000548</v>
      </c>
      <c r="CW31" s="176">
        <f t="shared" si="30"/>
        <v>1218786.9199999869</v>
      </c>
      <c r="CX31" s="176">
        <f t="shared" si="30"/>
        <v>67858579.060000032</v>
      </c>
      <c r="CY31" s="176">
        <f t="shared" si="30"/>
        <v>805960.23000001907</v>
      </c>
      <c r="CZ31" s="176">
        <f t="shared" si="30"/>
        <v>898020.52999997884</v>
      </c>
      <c r="DA31" s="176">
        <f t="shared" si="30"/>
        <v>34793521.859999895</v>
      </c>
      <c r="DB31" s="176">
        <f t="shared" si="30"/>
        <v>3756016.8599999845</v>
      </c>
      <c r="DC31" s="176">
        <f t="shared" si="30"/>
        <v>-1790659.310000062</v>
      </c>
      <c r="DD31" s="176">
        <f t="shared" si="30"/>
        <v>-29639373.070000112</v>
      </c>
      <c r="DE31" s="176">
        <f t="shared" si="30"/>
        <v>39912961.999999985</v>
      </c>
      <c r="DF31" s="176">
        <f t="shared" si="30"/>
        <v>13174854.349999964</v>
      </c>
      <c r="DG31" s="176">
        <f t="shared" si="30"/>
        <v>9130950.7399999201</v>
      </c>
      <c r="DH31" s="176">
        <f t="shared" si="30"/>
        <v>6495005.6900000051</v>
      </c>
      <c r="DI31" s="176">
        <f t="shared" si="30"/>
        <v>1548358.6300000101</v>
      </c>
      <c r="DJ31" s="176">
        <f t="shared" si="30"/>
        <v>7106001.4399999976</v>
      </c>
      <c r="DK31" s="176">
        <f t="shared" si="30"/>
        <v>1392100.2699999809</v>
      </c>
      <c r="DL31" s="176">
        <f t="shared" si="30"/>
        <v>146129682.1099999</v>
      </c>
      <c r="DM31" s="176">
        <f t="shared" si="30"/>
        <v>53221202.460000038</v>
      </c>
      <c r="DN31" s="176">
        <f t="shared" si="30"/>
        <v>8201921.6700000316</v>
      </c>
      <c r="DO31" s="176">
        <f t="shared" si="30"/>
        <v>6010423.8900000006</v>
      </c>
      <c r="DP31" s="176">
        <f t="shared" si="30"/>
        <v>59514638.270000041</v>
      </c>
      <c r="DQ31" s="176">
        <f t="shared" si="30"/>
        <v>17258060.169999987</v>
      </c>
      <c r="DR31" s="176">
        <f t="shared" si="30"/>
        <v>4430469.9299999774</v>
      </c>
      <c r="DS31" s="176">
        <f t="shared" si="30"/>
        <v>52936600.75000006</v>
      </c>
      <c r="DT31" s="176">
        <f t="shared" si="30"/>
        <v>-3657768.1700000167</v>
      </c>
      <c r="DU31" s="176">
        <f t="shared" si="30"/>
        <v>248173587.69000149</v>
      </c>
      <c r="DV31" s="176">
        <f t="shared" si="30"/>
        <v>-2442891.2259999812</v>
      </c>
      <c r="DW31" s="176">
        <f t="shared" si="30"/>
        <v>-15621944.879999965</v>
      </c>
      <c r="DX31" s="176">
        <f t="shared" si="30"/>
        <v>3830542.0199999809</v>
      </c>
      <c r="DY31" s="176">
        <f t="shared" si="30"/>
        <v>14954302.059999973</v>
      </c>
      <c r="DZ31" s="176">
        <f t="shared" si="30"/>
        <v>-763248.50999997556</v>
      </c>
      <c r="EA31" s="176">
        <f t="shared" si="30"/>
        <v>-13205641.939999998</v>
      </c>
      <c r="EB31" s="176">
        <f t="shared" ref="EB31:GM31" si="31">SUM(EB14-EB30)</f>
        <v>24963.509999930859</v>
      </c>
      <c r="EC31" s="176">
        <f t="shared" si="31"/>
        <v>48429452.509999931</v>
      </c>
      <c r="ED31" s="176">
        <f t="shared" si="31"/>
        <v>4082619.5599999428</v>
      </c>
      <c r="EE31" s="176">
        <f t="shared" si="31"/>
        <v>17318003.370000124</v>
      </c>
      <c r="EF31" s="176">
        <f t="shared" si="31"/>
        <v>4304292.5900000185</v>
      </c>
      <c r="EG31" s="176">
        <f t="shared" si="31"/>
        <v>-160302.92000007629</v>
      </c>
      <c r="EH31" s="176">
        <f t="shared" si="31"/>
        <v>732362.6400000006</v>
      </c>
      <c r="EI31" s="176">
        <f t="shared" si="31"/>
        <v>10365389.139999956</v>
      </c>
      <c r="EJ31" s="176">
        <f t="shared" si="31"/>
        <v>-916106.15000000596</v>
      </c>
      <c r="EK31" s="176">
        <f t="shared" si="31"/>
        <v>8464129.0000000298</v>
      </c>
      <c r="EL31" s="176">
        <f t="shared" si="31"/>
        <v>811754.26000002027</v>
      </c>
      <c r="EM31" s="176">
        <f t="shared" si="31"/>
        <v>-33290297.779999733</v>
      </c>
      <c r="EN31" s="176">
        <f t="shared" si="31"/>
        <v>6942556.0000000298</v>
      </c>
      <c r="EO31" s="176">
        <f t="shared" si="31"/>
        <v>4290731.3899999857</v>
      </c>
      <c r="EP31" s="176">
        <f t="shared" si="31"/>
        <v>-1183749.4100000262</v>
      </c>
      <c r="EQ31" s="176">
        <f t="shared" si="31"/>
        <v>5010354.8400000036</v>
      </c>
      <c r="ER31" s="176">
        <f t="shared" si="31"/>
        <v>5172960.9399999976</v>
      </c>
      <c r="ES31" s="176">
        <f t="shared" si="31"/>
        <v>1958390.4900000095</v>
      </c>
      <c r="ET31" s="176">
        <f t="shared" si="31"/>
        <v>-11940811.450000048</v>
      </c>
      <c r="EU31" s="176">
        <f t="shared" si="31"/>
        <v>1950367.4600000083</v>
      </c>
      <c r="EV31" s="176">
        <f t="shared" si="31"/>
        <v>1229840.0399999619</v>
      </c>
      <c r="EW31" s="176">
        <f t="shared" si="31"/>
        <v>6767307.7199999988</v>
      </c>
      <c r="EX31" s="176">
        <f t="shared" si="31"/>
        <v>-2462817.3999999762</v>
      </c>
      <c r="EY31" s="176">
        <f t="shared" si="31"/>
        <v>-13209233.789999992</v>
      </c>
      <c r="EZ31" s="176">
        <f t="shared" si="31"/>
        <v>-7730211.9699999392</v>
      </c>
      <c r="FA31" s="176">
        <f t="shared" si="31"/>
        <v>-3445001.3400000334</v>
      </c>
      <c r="FB31" s="176">
        <f t="shared" si="31"/>
        <v>-5643202.8700000048</v>
      </c>
      <c r="FC31" s="176">
        <f t="shared" si="31"/>
        <v>594879.27999998629</v>
      </c>
      <c r="FD31" s="176">
        <f t="shared" si="31"/>
        <v>-5093087.6800000072</v>
      </c>
      <c r="FE31" s="176">
        <f t="shared" si="31"/>
        <v>3645344.3100000173</v>
      </c>
      <c r="FF31" s="176">
        <f t="shared" si="31"/>
        <v>1616818.4199999869</v>
      </c>
      <c r="FG31" s="176">
        <f t="shared" si="31"/>
        <v>3556912</v>
      </c>
      <c r="FH31" s="176">
        <f t="shared" si="31"/>
        <v>-25245700.749999762</v>
      </c>
      <c r="FI31" s="176">
        <f t="shared" si="31"/>
        <v>6097640.369999975</v>
      </c>
      <c r="FJ31" s="176">
        <f t="shared" si="31"/>
        <v>5404670.7000000179</v>
      </c>
      <c r="FK31" s="176">
        <f t="shared" si="31"/>
        <v>4755865.3899999857</v>
      </c>
      <c r="FL31" s="176">
        <f t="shared" si="31"/>
        <v>-1514922.6400000453</v>
      </c>
      <c r="FM31" s="176">
        <f t="shared" si="31"/>
        <v>-3386572.1400000155</v>
      </c>
      <c r="FN31" s="176">
        <f t="shared" si="31"/>
        <v>-1700199.0099999905</v>
      </c>
      <c r="FO31" s="176">
        <f t="shared" si="31"/>
        <v>4076908.1999999955</v>
      </c>
      <c r="FP31" s="176">
        <f t="shared" si="31"/>
        <v>209168638.17000008</v>
      </c>
      <c r="FQ31" s="176">
        <f t="shared" si="31"/>
        <v>669100.96999996901</v>
      </c>
      <c r="FR31" s="176">
        <f t="shared" si="31"/>
        <v>8863986.7199999392</v>
      </c>
      <c r="FS31" s="176">
        <f t="shared" si="31"/>
        <v>13355305.959999964</v>
      </c>
      <c r="FT31" s="176">
        <f t="shared" si="31"/>
        <v>9371696.1200000346</v>
      </c>
      <c r="FU31" s="176">
        <f t="shared" si="31"/>
        <v>6280467.8600000143</v>
      </c>
      <c r="FV31" s="176">
        <f t="shared" si="31"/>
        <v>6516612.099999994</v>
      </c>
      <c r="FW31" s="176">
        <f t="shared" si="31"/>
        <v>5157630.2800000012</v>
      </c>
      <c r="FX31" s="176">
        <f t="shared" si="31"/>
        <v>13163400.450000048</v>
      </c>
      <c r="FY31" s="176">
        <f t="shared" si="31"/>
        <v>11376179.63000001</v>
      </c>
      <c r="FZ31" s="176">
        <f t="shared" si="31"/>
        <v>13094062.270000011</v>
      </c>
      <c r="GA31" s="176">
        <f t="shared" si="31"/>
        <v>-943092.18999999762</v>
      </c>
      <c r="GB31" s="176">
        <f t="shared" si="31"/>
        <v>-535175.22000001371</v>
      </c>
      <c r="GC31" s="176">
        <f t="shared" si="31"/>
        <v>6503996.0899999961</v>
      </c>
      <c r="GD31" s="176">
        <f t="shared" si="31"/>
        <v>41563997.209999681</v>
      </c>
      <c r="GE31" s="176">
        <f t="shared" si="31"/>
        <v>2485656.599999994</v>
      </c>
      <c r="GF31" s="176">
        <f t="shared" si="31"/>
        <v>2870847.8899999708</v>
      </c>
      <c r="GG31" s="176">
        <f t="shared" si="31"/>
        <v>9206673.1199999452</v>
      </c>
      <c r="GH31" s="176">
        <f t="shared" si="31"/>
        <v>2995124.2600000501</v>
      </c>
      <c r="GI31" s="176">
        <f t="shared" si="31"/>
        <v>-1694090.1800000072</v>
      </c>
      <c r="GJ31" s="176">
        <f t="shared" si="31"/>
        <v>7161138.419999972</v>
      </c>
      <c r="GK31" s="176">
        <f t="shared" si="31"/>
        <v>122159.01999998093</v>
      </c>
      <c r="GL31" s="176">
        <f t="shared" si="31"/>
        <v>-1290850.3699999899</v>
      </c>
      <c r="GM31" s="176">
        <f t="shared" si="31"/>
        <v>-2526579.2899999991</v>
      </c>
      <c r="GN31" s="176">
        <f t="shared" ref="GN31:IY31" si="32">SUM(GN14-GN30)</f>
        <v>1387885.5</v>
      </c>
      <c r="GO31" s="176">
        <f t="shared" si="32"/>
        <v>2456322.7100000009</v>
      </c>
      <c r="GP31" s="176">
        <f t="shared" si="32"/>
        <v>73903882.419999957</v>
      </c>
      <c r="GQ31" s="176">
        <f t="shared" si="32"/>
        <v>-2159188.3799999952</v>
      </c>
      <c r="GR31" s="176">
        <f t="shared" si="32"/>
        <v>650680.23000001907</v>
      </c>
      <c r="GS31" s="176">
        <f t="shared" si="32"/>
        <v>16957006.120000005</v>
      </c>
      <c r="GT31" s="176">
        <f t="shared" si="32"/>
        <v>4052869.0700000003</v>
      </c>
      <c r="GU31" s="176">
        <f t="shared" si="32"/>
        <v>93901.229999989271</v>
      </c>
      <c r="GV31" s="176">
        <f t="shared" si="32"/>
        <v>-67975.780000030994</v>
      </c>
      <c r="GW31" s="176">
        <f t="shared" si="32"/>
        <v>2368477.1099999994</v>
      </c>
      <c r="GX31" s="176">
        <f t="shared" si="32"/>
        <v>-12127083.0200001</v>
      </c>
      <c r="GY31" s="176">
        <f t="shared" si="32"/>
        <v>-1067647.6599999815</v>
      </c>
      <c r="GZ31" s="176">
        <f t="shared" si="32"/>
        <v>-6096364.5100000203</v>
      </c>
      <c r="HA31" s="176">
        <f t="shared" si="32"/>
        <v>357737.1099999994</v>
      </c>
      <c r="HB31" s="176">
        <f t="shared" si="32"/>
        <v>40636818.25999999</v>
      </c>
      <c r="HC31" s="176">
        <f t="shared" si="32"/>
        <v>374863142.85000002</v>
      </c>
      <c r="HD31" s="176">
        <f t="shared" si="32"/>
        <v>1438263.9800000787</v>
      </c>
      <c r="HE31" s="176">
        <f t="shared" si="32"/>
        <v>-23504986.450000048</v>
      </c>
      <c r="HF31" s="176">
        <f t="shared" si="32"/>
        <v>3632558.3100000322</v>
      </c>
      <c r="HG31" s="176">
        <f t="shared" si="32"/>
        <v>7705458.4800000191</v>
      </c>
      <c r="HH31" s="176">
        <f t="shared" si="32"/>
        <v>-7929507.6100000143</v>
      </c>
      <c r="HI31" s="176">
        <f t="shared" si="32"/>
        <v>99975896.369999886</v>
      </c>
      <c r="HJ31" s="176">
        <f t="shared" si="32"/>
        <v>-29892062.150000006</v>
      </c>
      <c r="HK31" s="176">
        <f t="shared" si="32"/>
        <v>145131063.08999997</v>
      </c>
      <c r="HL31" s="176">
        <f t="shared" si="32"/>
        <v>-25899762.400000006</v>
      </c>
      <c r="HM31" s="176">
        <f t="shared" si="32"/>
        <v>162835.36000002921</v>
      </c>
      <c r="HN31" s="176">
        <f t="shared" si="32"/>
        <v>-16352348.719999984</v>
      </c>
      <c r="HO31" s="176">
        <f t="shared" si="32"/>
        <v>-6390935.5600000024</v>
      </c>
      <c r="HP31" s="176">
        <f t="shared" si="32"/>
        <v>-11452025.309999987</v>
      </c>
      <c r="HQ31" s="176">
        <f t="shared" si="32"/>
        <v>-116940942.51999998</v>
      </c>
      <c r="HR31" s="176">
        <f t="shared" si="32"/>
        <v>-14613967.379999936</v>
      </c>
      <c r="HS31" s="176">
        <f t="shared" si="32"/>
        <v>1994924.1900000125</v>
      </c>
      <c r="HT31" s="176">
        <f t="shared" si="32"/>
        <v>48705026.339999989</v>
      </c>
      <c r="HU31" s="176">
        <f t="shared" si="32"/>
        <v>-1244138.3599999994</v>
      </c>
      <c r="HV31" s="176">
        <f t="shared" si="32"/>
        <v>621106.54000000656</v>
      </c>
      <c r="HW31" s="176">
        <f t="shared" si="32"/>
        <v>621194.91999992728</v>
      </c>
      <c r="HX31" s="176">
        <f t="shared" si="32"/>
        <v>11968996.410000011</v>
      </c>
      <c r="HY31" s="176">
        <f t="shared" si="32"/>
        <v>374869.07999999821</v>
      </c>
      <c r="HZ31" s="176">
        <f t="shared" si="32"/>
        <v>4034888.0600000024</v>
      </c>
      <c r="IA31" s="176">
        <f t="shared" si="32"/>
        <v>7990688.2300000042</v>
      </c>
      <c r="IB31" s="176">
        <f t="shared" si="32"/>
        <v>-17439236.340000004</v>
      </c>
      <c r="IC31" s="176">
        <f t="shared" si="32"/>
        <v>1552274.150000006</v>
      </c>
      <c r="ID31" s="176">
        <f t="shared" si="32"/>
        <v>1371858.7699999809</v>
      </c>
      <c r="IE31" s="176">
        <f t="shared" si="32"/>
        <v>736067.02999999374</v>
      </c>
      <c r="IF31" s="176">
        <f t="shared" si="32"/>
        <v>2249336.4999999851</v>
      </c>
      <c r="IG31" s="176">
        <f t="shared" si="32"/>
        <v>31340843.75</v>
      </c>
      <c r="IH31" s="176">
        <f t="shared" si="32"/>
        <v>-51794931.440000057</v>
      </c>
      <c r="II31" s="176">
        <f t="shared" si="32"/>
        <v>1695112.6899999678</v>
      </c>
      <c r="IJ31" s="176">
        <f t="shared" si="32"/>
        <v>-1214649.8700000048</v>
      </c>
      <c r="IK31" s="176">
        <f t="shared" si="32"/>
        <v>5138079.8200000525</v>
      </c>
      <c r="IL31" s="176">
        <f t="shared" si="32"/>
        <v>9122373.6599999517</v>
      </c>
      <c r="IM31" s="176">
        <f t="shared" si="32"/>
        <v>-4235033.1100000143</v>
      </c>
      <c r="IN31" s="176">
        <f t="shared" si="32"/>
        <v>8077393.619999975</v>
      </c>
      <c r="IO31" s="176">
        <f t="shared" si="32"/>
        <v>3910364.580000028</v>
      </c>
      <c r="IP31" s="176">
        <f t="shared" si="32"/>
        <v>-1184542.9099999964</v>
      </c>
      <c r="IQ31" s="176">
        <f t="shared" si="32"/>
        <v>7105071.5700000226</v>
      </c>
      <c r="IR31" s="176">
        <f t="shared" si="32"/>
        <v>242222996.09999967</v>
      </c>
      <c r="IS31" s="176">
        <f t="shared" si="32"/>
        <v>20321003.620000005</v>
      </c>
      <c r="IT31" s="176">
        <f t="shared" si="32"/>
        <v>7040306.7400000095</v>
      </c>
      <c r="IU31" s="176">
        <f t="shared" si="32"/>
        <v>-56231.679999962449</v>
      </c>
      <c r="IV31" s="176">
        <f t="shared" si="32"/>
        <v>11963073.220000014</v>
      </c>
      <c r="IW31" s="176">
        <f t="shared" si="32"/>
        <v>308579.02999998629</v>
      </c>
      <c r="IX31" s="176">
        <f t="shared" si="32"/>
        <v>6008061.5399999917</v>
      </c>
      <c r="IY31" s="176">
        <f t="shared" si="32"/>
        <v>4618400.8799999952</v>
      </c>
      <c r="IZ31" s="176">
        <f t="shared" ref="IZ31:LK31" si="33">SUM(IZ14-IZ30)</f>
        <v>719849.19999999553</v>
      </c>
      <c r="JA31" s="176">
        <f t="shared" si="33"/>
        <v>9316318.130000025</v>
      </c>
      <c r="JB31" s="176">
        <f t="shared" si="33"/>
        <v>6920.580000013113</v>
      </c>
      <c r="JC31" s="176">
        <f t="shared" si="33"/>
        <v>6121541.119999975</v>
      </c>
      <c r="JD31" s="176">
        <f t="shared" si="33"/>
        <v>-1781392.3999999762</v>
      </c>
      <c r="JE31" s="176">
        <f t="shared" si="33"/>
        <v>-7850558.4000000358</v>
      </c>
      <c r="JF31" s="176">
        <f t="shared" si="33"/>
        <v>4253872.5799999833</v>
      </c>
      <c r="JG31" s="176">
        <f t="shared" si="33"/>
        <v>-1431987.4699999839</v>
      </c>
      <c r="JH31" s="176">
        <f t="shared" si="33"/>
        <v>1686499.3799999952</v>
      </c>
      <c r="JI31" s="176">
        <f t="shared" si="33"/>
        <v>-1504289.0899999738</v>
      </c>
      <c r="JJ31" s="176">
        <f t="shared" si="33"/>
        <v>4312277.2999999523</v>
      </c>
      <c r="JK31" s="176">
        <f t="shared" si="33"/>
        <v>1216066.5699999928</v>
      </c>
      <c r="JL31" s="176">
        <f t="shared" si="33"/>
        <v>1224884.7399999946</v>
      </c>
      <c r="JM31" s="176">
        <f t="shared" si="33"/>
        <v>445060.27000004053</v>
      </c>
      <c r="JN31" s="176">
        <f t="shared" si="33"/>
        <v>-2699719.9499999732</v>
      </c>
      <c r="JO31" s="176">
        <f t="shared" si="33"/>
        <v>1404098.5700000525</v>
      </c>
      <c r="JP31" s="176">
        <f t="shared" si="33"/>
        <v>4352076.1100000143</v>
      </c>
      <c r="JQ31" s="176">
        <f t="shared" si="33"/>
        <v>-35222301.140000343</v>
      </c>
      <c r="JR31" s="176">
        <f t="shared" si="33"/>
        <v>-1997738.2100000083</v>
      </c>
      <c r="JS31" s="176">
        <f t="shared" si="33"/>
        <v>4128988.4799999893</v>
      </c>
      <c r="JT31" s="176">
        <f t="shared" si="33"/>
        <v>398603.13999998569</v>
      </c>
      <c r="JU31" s="176">
        <f t="shared" si="33"/>
        <v>28791.120000034571</v>
      </c>
      <c r="JV31" s="176">
        <f t="shared" si="33"/>
        <v>-698105.70000001788</v>
      </c>
      <c r="JW31" s="176">
        <f t="shared" si="33"/>
        <v>-7593959.549999997</v>
      </c>
      <c r="JX31" s="176">
        <f t="shared" si="33"/>
        <v>137013.96999999881</v>
      </c>
      <c r="JY31" s="176">
        <f t="shared" si="33"/>
        <v>-3838022.4199998379</v>
      </c>
      <c r="JZ31" s="176">
        <f t="shared" si="33"/>
        <v>15991880.899999976</v>
      </c>
      <c r="KA31" s="176">
        <f t="shared" si="33"/>
        <v>6487898.169999972</v>
      </c>
      <c r="KB31" s="176">
        <f t="shared" si="33"/>
        <v>-4319192</v>
      </c>
      <c r="KC31" s="176">
        <f t="shared" si="33"/>
        <v>-3475635.9999999702</v>
      </c>
      <c r="KD31" s="176">
        <f t="shared" si="33"/>
        <v>12025258.879999995</v>
      </c>
      <c r="KE31" s="176">
        <f t="shared" si="33"/>
        <v>-17924937.450000107</v>
      </c>
      <c r="KF31" s="176">
        <f t="shared" si="33"/>
        <v>-9187233.2199999392</v>
      </c>
      <c r="KG31" s="176">
        <f t="shared" si="33"/>
        <v>9166631.0200000107</v>
      </c>
      <c r="KH31" s="176">
        <f t="shared" si="33"/>
        <v>5114451.1699999273</v>
      </c>
      <c r="KI31" s="176">
        <f t="shared" si="33"/>
        <v>-8720490.2099999785</v>
      </c>
      <c r="KJ31" s="176">
        <f t="shared" si="33"/>
        <v>-2293957.6099999845</v>
      </c>
      <c r="KK31" s="176">
        <f t="shared" si="33"/>
        <v>-8372577.5300000161</v>
      </c>
      <c r="KL31" s="176">
        <f t="shared" si="33"/>
        <v>3776335.9600000009</v>
      </c>
      <c r="KM31" s="176">
        <f t="shared" si="33"/>
        <v>8913973.1800000072</v>
      </c>
      <c r="KN31" s="176">
        <f t="shared" si="33"/>
        <v>12349665.819999218</v>
      </c>
      <c r="KO31" s="176">
        <f t="shared" si="33"/>
        <v>-2755539.6200000048</v>
      </c>
      <c r="KP31" s="176">
        <f t="shared" si="33"/>
        <v>1410749.580000028</v>
      </c>
      <c r="KQ31" s="176">
        <f t="shared" si="33"/>
        <v>-4109688.2800000012</v>
      </c>
      <c r="KR31" s="176">
        <f t="shared" si="33"/>
        <v>26646118.349999994</v>
      </c>
      <c r="KS31" s="176">
        <f t="shared" si="33"/>
        <v>-16440904.969999999</v>
      </c>
      <c r="KT31" s="176">
        <f t="shared" si="33"/>
        <v>-11678163.910000086</v>
      </c>
      <c r="KU31" s="176">
        <f t="shared" si="33"/>
        <v>3995991.5099999756</v>
      </c>
      <c r="KV31" s="176">
        <f t="shared" si="33"/>
        <v>2822687.799999997</v>
      </c>
      <c r="KW31" s="176">
        <f t="shared" si="33"/>
        <v>13217456.790000081</v>
      </c>
      <c r="KX31" s="176">
        <f t="shared" si="33"/>
        <v>-11194507.279999971</v>
      </c>
      <c r="KY31" s="176">
        <f t="shared" si="33"/>
        <v>-3171518.5499999523</v>
      </c>
      <c r="KZ31" s="176">
        <f t="shared" si="33"/>
        <v>-6671465.2200000286</v>
      </c>
      <c r="LA31" s="176">
        <f t="shared" si="33"/>
        <v>-4750744.3200000077</v>
      </c>
      <c r="LB31" s="176">
        <f t="shared" si="33"/>
        <v>-7355547.6799999774</v>
      </c>
      <c r="LC31" s="176">
        <f t="shared" si="33"/>
        <v>593256.65999984741</v>
      </c>
      <c r="LD31" s="176">
        <f t="shared" si="33"/>
        <v>7006701.9100000262</v>
      </c>
      <c r="LE31" s="176">
        <f t="shared" si="33"/>
        <v>79820298.959998608</v>
      </c>
      <c r="LF31" s="176">
        <f t="shared" si="33"/>
        <v>4141111.4900000691</v>
      </c>
      <c r="LG31" s="176">
        <f t="shared" si="33"/>
        <v>10190433.740000129</v>
      </c>
      <c r="LH31" s="176">
        <f t="shared" si="33"/>
        <v>14219081.329999924</v>
      </c>
      <c r="LI31" s="176">
        <f t="shared" si="33"/>
        <v>-16704217.020000011</v>
      </c>
      <c r="LJ31" s="176">
        <f t="shared" si="33"/>
        <v>8224188.6400000155</v>
      </c>
      <c r="LK31" s="176">
        <f t="shared" si="33"/>
        <v>1652332.0700000077</v>
      </c>
      <c r="LL31" s="176">
        <f t="shared" ref="LL31:NW31" si="34">SUM(LL14-LL30)</f>
        <v>-6342405.2700000405</v>
      </c>
      <c r="LM31" s="176">
        <f t="shared" si="34"/>
        <v>4387574.8399999887</v>
      </c>
      <c r="LN31" s="176">
        <f t="shared" si="34"/>
        <v>7777475.0800000429</v>
      </c>
      <c r="LO31" s="176">
        <f t="shared" si="34"/>
        <v>1007910.5500000045</v>
      </c>
      <c r="LP31" s="176">
        <f t="shared" si="34"/>
        <v>32984606.180000186</v>
      </c>
      <c r="LQ31" s="176">
        <f t="shared" si="34"/>
        <v>36808003.189999968</v>
      </c>
      <c r="LR31" s="176">
        <f t="shared" si="34"/>
        <v>-1131272.0600000173</v>
      </c>
      <c r="LS31" s="176">
        <f t="shared" si="34"/>
        <v>34065859.549999714</v>
      </c>
      <c r="LT31" s="176">
        <f t="shared" si="34"/>
        <v>26285141.650000095</v>
      </c>
      <c r="LU31" s="176">
        <f t="shared" si="34"/>
        <v>96336240.169999599</v>
      </c>
      <c r="LV31" s="176">
        <f t="shared" si="34"/>
        <v>66324431.709999859</v>
      </c>
      <c r="LW31" s="176">
        <f t="shared" si="34"/>
        <v>-7262604.8900000155</v>
      </c>
      <c r="LX31" s="176">
        <f t="shared" si="34"/>
        <v>773377.9999999702</v>
      </c>
      <c r="LY31" s="176">
        <f t="shared" si="34"/>
        <v>4948123.9799999893</v>
      </c>
      <c r="LZ31" s="176">
        <f t="shared" si="34"/>
        <v>5406654.5349999964</v>
      </c>
      <c r="MA31" s="176">
        <f t="shared" si="34"/>
        <v>12531037.00999999</v>
      </c>
      <c r="MB31" s="176">
        <f t="shared" si="34"/>
        <v>18401047.269999951</v>
      </c>
      <c r="MC31" s="176">
        <f t="shared" si="34"/>
        <v>-20131376.160000086</v>
      </c>
      <c r="MD31" s="176">
        <f t="shared" si="34"/>
        <v>8679444.0799999684</v>
      </c>
      <c r="ME31" s="176">
        <f t="shared" si="34"/>
        <v>-84740273.709999561</v>
      </c>
      <c r="MF31" s="176">
        <f t="shared" si="34"/>
        <v>-7056029.467599988</v>
      </c>
      <c r="MG31" s="176">
        <f t="shared" si="34"/>
        <v>4570529.077000007</v>
      </c>
      <c r="MH31" s="176">
        <f t="shared" si="34"/>
        <v>3804498.7500000149</v>
      </c>
      <c r="MI31" s="176">
        <f t="shared" si="34"/>
        <v>4971926.6899999976</v>
      </c>
      <c r="MJ31" s="176">
        <f t="shared" si="34"/>
        <v>5753813.75</v>
      </c>
      <c r="MK31" s="176">
        <f t="shared" si="34"/>
        <v>5666846.5100000203</v>
      </c>
      <c r="ML31" s="176">
        <f t="shared" si="34"/>
        <v>7267364.9399999976</v>
      </c>
      <c r="MM31" s="176">
        <f t="shared" si="34"/>
        <v>2703820.3600000143</v>
      </c>
      <c r="MN31" s="176">
        <f t="shared" si="34"/>
        <v>-3260407.3099999875</v>
      </c>
      <c r="MO31" s="176">
        <f t="shared" si="34"/>
        <v>1926470.0799999982</v>
      </c>
      <c r="MP31" s="176">
        <f t="shared" si="34"/>
        <v>7407470.9699999839</v>
      </c>
      <c r="MQ31" s="176">
        <f t="shared" si="34"/>
        <v>-77022638.700000048</v>
      </c>
      <c r="MR31" s="176">
        <f t="shared" si="34"/>
        <v>707505.04999999702</v>
      </c>
      <c r="MS31" s="176">
        <f t="shared" si="34"/>
        <v>-5238769.630000025</v>
      </c>
      <c r="MT31" s="176">
        <f t="shared" si="34"/>
        <v>5527901.9400000572</v>
      </c>
      <c r="MU31" s="176">
        <f t="shared" si="34"/>
        <v>8155493.4100000262</v>
      </c>
      <c r="MV31" s="176">
        <f t="shared" si="34"/>
        <v>14877960.139999986</v>
      </c>
      <c r="MW31" s="176">
        <f t="shared" si="34"/>
        <v>-10496646.030800045</v>
      </c>
      <c r="MX31" s="176">
        <f t="shared" si="34"/>
        <v>45779372.549999982</v>
      </c>
      <c r="MY31" s="176">
        <f t="shared" si="34"/>
        <v>7326603.700000003</v>
      </c>
      <c r="MZ31" s="176">
        <f t="shared" si="34"/>
        <v>-1843744.8700000122</v>
      </c>
      <c r="NA31" s="176">
        <f t="shared" si="34"/>
        <v>1013166.4600000009</v>
      </c>
      <c r="NB31" s="176">
        <f t="shared" si="34"/>
        <v>-331926382.63000011</v>
      </c>
      <c r="NC31" s="176">
        <f t="shared" si="34"/>
        <v>-15578058.540000081</v>
      </c>
      <c r="ND31" s="176">
        <f t="shared" si="34"/>
        <v>-7230020.75</v>
      </c>
      <c r="NE31" s="176">
        <f t="shared" si="34"/>
        <v>-47491550.160000324</v>
      </c>
      <c r="NF31" s="176">
        <f t="shared" si="34"/>
        <v>952239.84000001848</v>
      </c>
      <c r="NG31" s="176">
        <f t="shared" si="34"/>
        <v>-15391879.890000045</v>
      </c>
      <c r="NH31" s="176">
        <f t="shared" si="34"/>
        <v>16976760.329999983</v>
      </c>
      <c r="NI31" s="176">
        <f t="shared" si="34"/>
        <v>-23725129.179999888</v>
      </c>
      <c r="NJ31" s="176">
        <f t="shared" si="34"/>
        <v>4101670.0900000036</v>
      </c>
      <c r="NK31" s="176">
        <f t="shared" si="34"/>
        <v>10105089.621800005</v>
      </c>
      <c r="NL31" s="176">
        <f t="shared" si="34"/>
        <v>9496577.9599999785</v>
      </c>
      <c r="NM31" s="176">
        <f t="shared" si="34"/>
        <v>-4300735.849999994</v>
      </c>
      <c r="NN31" s="176">
        <f t="shared" si="34"/>
        <v>92660230.499999881</v>
      </c>
      <c r="NO31" s="176">
        <f t="shared" si="34"/>
        <v>-1776104.9400000274</v>
      </c>
      <c r="NP31" s="176">
        <f t="shared" si="34"/>
        <v>-4755647.4499999732</v>
      </c>
      <c r="NQ31" s="176">
        <f t="shared" si="34"/>
        <v>-1964483.0599999577</v>
      </c>
      <c r="NR31" s="176">
        <f t="shared" si="34"/>
        <v>-2752110.4799999893</v>
      </c>
      <c r="NS31" s="176">
        <f t="shared" si="34"/>
        <v>8065362.7399999984</v>
      </c>
      <c r="NT31" s="176">
        <f t="shared" si="34"/>
        <v>6481812.3200000003</v>
      </c>
      <c r="NU31" s="176">
        <f t="shared" si="34"/>
        <v>24623477.322000027</v>
      </c>
      <c r="NV31" s="176">
        <f t="shared" si="34"/>
        <v>-5915443.5899999738</v>
      </c>
      <c r="NW31" s="176">
        <f t="shared" si="34"/>
        <v>3087695.4600000083</v>
      </c>
      <c r="NX31" s="176">
        <f t="shared" ref="NX31:QI31" si="35">SUM(NX14-NX30)</f>
        <v>2546703.3299999833</v>
      </c>
      <c r="NY31" s="176">
        <f t="shared" si="35"/>
        <v>-5439630.7099999934</v>
      </c>
      <c r="NZ31" s="176">
        <f t="shared" si="35"/>
        <v>-5790342.4099999666</v>
      </c>
      <c r="OA31" s="176">
        <f t="shared" si="35"/>
        <v>1297876.7300000042</v>
      </c>
      <c r="OB31" s="176">
        <f t="shared" si="35"/>
        <v>-33539963.96999979</v>
      </c>
      <c r="OC31" s="176">
        <f t="shared" si="35"/>
        <v>48593866.549999893</v>
      </c>
      <c r="OD31" s="176">
        <f t="shared" si="35"/>
        <v>-7277209.8300000131</v>
      </c>
      <c r="OE31" s="176">
        <f t="shared" si="35"/>
        <v>9087711.4799998999</v>
      </c>
      <c r="OF31" s="176">
        <f t="shared" si="35"/>
        <v>2745817.6600000113</v>
      </c>
      <c r="OG31" s="176">
        <f t="shared" si="35"/>
        <v>4245446.9699999988</v>
      </c>
      <c r="OH31" s="176">
        <f t="shared" si="35"/>
        <v>-5508361.0599999726</v>
      </c>
      <c r="OI31" s="176">
        <f t="shared" si="35"/>
        <v>5314350.4100000039</v>
      </c>
      <c r="OJ31" s="176">
        <f t="shared" si="35"/>
        <v>9067287.2900000066</v>
      </c>
      <c r="OK31" s="176">
        <f t="shared" si="35"/>
        <v>49158803.459999323</v>
      </c>
      <c r="OL31" s="176">
        <f t="shared" si="35"/>
        <v>35363897.169999957</v>
      </c>
      <c r="OM31" s="176">
        <f t="shared" si="35"/>
        <v>-75713974.059999943</v>
      </c>
      <c r="ON31" s="176">
        <f t="shared" si="35"/>
        <v>-16166913.909999996</v>
      </c>
      <c r="OO31" s="176">
        <f t="shared" si="35"/>
        <v>-35179584.710000038</v>
      </c>
      <c r="OP31" s="176">
        <f t="shared" si="35"/>
        <v>-5074349.1400000155</v>
      </c>
      <c r="OQ31" s="176">
        <f t="shared" si="35"/>
        <v>79356388.5400002</v>
      </c>
      <c r="OR31" s="176">
        <f t="shared" si="35"/>
        <v>972614.21000000834</v>
      </c>
      <c r="OS31" s="176">
        <f t="shared" si="35"/>
        <v>18241796.429999992</v>
      </c>
      <c r="OT31" s="176">
        <f t="shared" si="35"/>
        <v>5840339.780000031</v>
      </c>
      <c r="OU31" s="176">
        <f t="shared" si="35"/>
        <v>11907132.899999976</v>
      </c>
      <c r="OV31" s="176">
        <f t="shared" si="35"/>
        <v>14616634.669999957</v>
      </c>
      <c r="OW31" s="176">
        <f t="shared" si="35"/>
        <v>428481.17000001669</v>
      </c>
      <c r="OX31" s="176">
        <f t="shared" si="35"/>
        <v>9233033.9799999893</v>
      </c>
      <c r="OY31" s="176">
        <f t="shared" si="35"/>
        <v>12917441.50999999</v>
      </c>
      <c r="OZ31" s="176">
        <f t="shared" si="35"/>
        <v>-11241650.690000057</v>
      </c>
      <c r="PA31" s="176">
        <f t="shared" si="35"/>
        <v>1934469.6600000113</v>
      </c>
      <c r="PB31" s="176">
        <f t="shared" si="35"/>
        <v>24835905.209999979</v>
      </c>
      <c r="PC31" s="176">
        <f t="shared" si="35"/>
        <v>-771078.92000000179</v>
      </c>
      <c r="PD31" s="176">
        <f t="shared" si="35"/>
        <v>6923646.3999999762</v>
      </c>
      <c r="PE31" s="176">
        <f t="shared" si="35"/>
        <v>-9396272.5300000012</v>
      </c>
      <c r="PF31" s="176">
        <f t="shared" si="35"/>
        <v>408840.54000000656</v>
      </c>
      <c r="PG31" s="176">
        <f t="shared" si="35"/>
        <v>238424.1099999994</v>
      </c>
      <c r="PH31" s="176">
        <f t="shared" si="35"/>
        <v>3730101.4600000083</v>
      </c>
      <c r="PI31" s="176">
        <f t="shared" si="35"/>
        <v>3120417.1599999964</v>
      </c>
      <c r="PJ31" s="176">
        <f t="shared" si="35"/>
        <v>7110352.9700000137</v>
      </c>
      <c r="PK31" s="176">
        <f t="shared" si="35"/>
        <v>-1372548.3400000334</v>
      </c>
      <c r="PL31" s="176">
        <f t="shared" si="35"/>
        <v>554903.98000000417</v>
      </c>
      <c r="PM31" s="176">
        <f t="shared" si="35"/>
        <v>17924721.47999984</v>
      </c>
      <c r="PN31" s="176">
        <f t="shared" si="35"/>
        <v>2114296.290000014</v>
      </c>
      <c r="PO31" s="176">
        <f t="shared" si="35"/>
        <v>440130.38000000268</v>
      </c>
      <c r="PP31" s="176">
        <f t="shared" si="35"/>
        <v>-1289215.4600000009</v>
      </c>
      <c r="PQ31" s="176">
        <f t="shared" si="35"/>
        <v>575545.75999999791</v>
      </c>
      <c r="PR31" s="176">
        <f t="shared" si="35"/>
        <v>34055709.850000381</v>
      </c>
      <c r="PS31" s="176">
        <f t="shared" si="35"/>
        <v>-8143591.1600000113</v>
      </c>
      <c r="PT31" s="176">
        <f t="shared" si="35"/>
        <v>-704720.21000000834</v>
      </c>
      <c r="PU31" s="176">
        <f t="shared" si="35"/>
        <v>-7863456.6200000048</v>
      </c>
      <c r="PV31" s="176">
        <f t="shared" si="35"/>
        <v>94294884.039999843</v>
      </c>
      <c r="PW31" s="176">
        <f t="shared" si="35"/>
        <v>-805018.63000001013</v>
      </c>
      <c r="PX31" s="176">
        <f t="shared" si="35"/>
        <v>8927642.4600000381</v>
      </c>
      <c r="PY31" s="176">
        <f t="shared" si="35"/>
        <v>8095017.5300000161</v>
      </c>
      <c r="PZ31" s="176">
        <f t="shared" si="35"/>
        <v>-4243540.7000000477</v>
      </c>
      <c r="QA31" s="176">
        <f t="shared" si="35"/>
        <v>-2246454.2200000063</v>
      </c>
      <c r="QB31" s="176">
        <f t="shared" si="35"/>
        <v>8099776.8699999154</v>
      </c>
      <c r="QC31" s="176">
        <f t="shared" si="35"/>
        <v>234490.20999999344</v>
      </c>
      <c r="QD31" s="176">
        <f t="shared" si="35"/>
        <v>332701.54000000656</v>
      </c>
      <c r="QE31" s="176">
        <f t="shared" si="35"/>
        <v>-12811458.739999995</v>
      </c>
      <c r="QF31" s="176">
        <f t="shared" si="35"/>
        <v>-2004532.8500000238</v>
      </c>
      <c r="QG31" s="176">
        <f t="shared" si="35"/>
        <v>-10046224.540000081</v>
      </c>
      <c r="QH31" s="176">
        <f t="shared" si="35"/>
        <v>1328354.7799999863</v>
      </c>
      <c r="QI31" s="176">
        <f t="shared" si="35"/>
        <v>484339.04000000656</v>
      </c>
      <c r="QJ31" s="176">
        <f t="shared" ref="QJ31:SU31" si="36">SUM(QJ14-QJ30)</f>
        <v>72902.459999993443</v>
      </c>
      <c r="QK31" s="176">
        <f t="shared" si="36"/>
        <v>351.26999998092651</v>
      </c>
      <c r="QL31" s="176">
        <f t="shared" si="36"/>
        <v>-3555417.6200000644</v>
      </c>
      <c r="QM31" s="176">
        <f t="shared" si="36"/>
        <v>1939498.630000025</v>
      </c>
      <c r="QN31" s="176">
        <f t="shared" si="36"/>
        <v>-4442924.0599999875</v>
      </c>
      <c r="QO31" s="176">
        <f t="shared" si="36"/>
        <v>-218141.14999999851</v>
      </c>
      <c r="QP31" s="176">
        <f t="shared" si="36"/>
        <v>9659697.4900000021</v>
      </c>
      <c r="QQ31" s="176">
        <f t="shared" si="36"/>
        <v>1079819</v>
      </c>
      <c r="QR31" s="176">
        <f t="shared" si="36"/>
        <v>91894285.7900002</v>
      </c>
      <c r="QS31" s="176">
        <f t="shared" si="36"/>
        <v>2604326.2800000012</v>
      </c>
      <c r="QT31" s="176">
        <f t="shared" si="36"/>
        <v>9729958.2399999499</v>
      </c>
      <c r="QU31" s="176">
        <f t="shared" si="36"/>
        <v>4589733.9400000125</v>
      </c>
      <c r="QV31" s="176">
        <f t="shared" si="36"/>
        <v>1202528.1600000113</v>
      </c>
      <c r="QW31" s="176">
        <f t="shared" si="36"/>
        <v>-2735371.5099999905</v>
      </c>
      <c r="QX31" s="176">
        <f t="shared" si="36"/>
        <v>-2727161.9299999923</v>
      </c>
      <c r="QY31" s="176">
        <f t="shared" si="36"/>
        <v>149333069.66000003</v>
      </c>
      <c r="QZ31" s="176">
        <f t="shared" si="36"/>
        <v>-3920614.1800000072</v>
      </c>
      <c r="RA31" s="176">
        <f t="shared" si="36"/>
        <v>1344008</v>
      </c>
      <c r="RB31" s="176">
        <f t="shared" si="36"/>
        <v>-4687560.3199999779</v>
      </c>
      <c r="RC31" s="176">
        <f t="shared" si="36"/>
        <v>13502439.240000002</v>
      </c>
      <c r="RD31" s="176">
        <f t="shared" si="36"/>
        <v>922180.89000000805</v>
      </c>
      <c r="RE31" s="176">
        <f t="shared" si="36"/>
        <v>81652547.249999285</v>
      </c>
      <c r="RF31" s="176">
        <f t="shared" si="36"/>
        <v>24249668.030000061</v>
      </c>
      <c r="RG31" s="176">
        <f t="shared" si="36"/>
        <v>15187794.979999989</v>
      </c>
      <c r="RH31" s="176">
        <f t="shared" si="36"/>
        <v>-10564444.329999983</v>
      </c>
      <c r="RI31" s="176">
        <f t="shared" si="36"/>
        <v>3832204.4799999893</v>
      </c>
      <c r="RJ31" s="176">
        <f t="shared" si="36"/>
        <v>1154579.6099999845</v>
      </c>
      <c r="RK31" s="176">
        <f t="shared" si="36"/>
        <v>918881.21000003815</v>
      </c>
      <c r="RL31" s="176">
        <f t="shared" si="36"/>
        <v>2176705.5399999768</v>
      </c>
      <c r="RM31" s="176">
        <f t="shared" si="36"/>
        <v>9348848.2099999934</v>
      </c>
      <c r="RN31" s="176">
        <f t="shared" si="36"/>
        <v>129363611.48999998</v>
      </c>
      <c r="RO31" s="176">
        <f t="shared" si="36"/>
        <v>-3276816.1800000072</v>
      </c>
      <c r="RP31" s="176">
        <f t="shared" si="36"/>
        <v>5414294.2800000161</v>
      </c>
      <c r="RQ31" s="176">
        <f t="shared" si="36"/>
        <v>2884423.2799999863</v>
      </c>
      <c r="RR31" s="176">
        <f t="shared" si="36"/>
        <v>9643701.5399999619</v>
      </c>
      <c r="RS31" s="176">
        <f t="shared" si="36"/>
        <v>-1241876.459999986</v>
      </c>
      <c r="RT31" s="176">
        <f t="shared" si="36"/>
        <v>6324238.6000000089</v>
      </c>
      <c r="RU31" s="176">
        <f t="shared" si="36"/>
        <v>-91684.419999986887</v>
      </c>
      <c r="RV31" s="176">
        <f t="shared" si="36"/>
        <v>2880168.150000006</v>
      </c>
      <c r="RW31" s="176">
        <f t="shared" si="36"/>
        <v>-2863956.090000011</v>
      </c>
      <c r="RX31" s="176">
        <f t="shared" si="36"/>
        <v>5453238.9300000146</v>
      </c>
      <c r="RY31" s="176">
        <f t="shared" si="36"/>
        <v>82588144.5400002</v>
      </c>
      <c r="RZ31" s="176">
        <f t="shared" si="36"/>
        <v>287894.35000000894</v>
      </c>
      <c r="SA31" s="176">
        <f t="shared" si="36"/>
        <v>-10603910.710000023</v>
      </c>
      <c r="SB31" s="176">
        <f t="shared" si="36"/>
        <v>-7764737.700000003</v>
      </c>
      <c r="SC31" s="176">
        <f t="shared" si="36"/>
        <v>5925066.1600000188</v>
      </c>
      <c r="SD31" s="176">
        <f t="shared" si="36"/>
        <v>-362289.13000001013</v>
      </c>
      <c r="SE31" s="176">
        <f t="shared" si="36"/>
        <v>-2887856.7300000191</v>
      </c>
      <c r="SF31" s="176">
        <f t="shared" si="36"/>
        <v>-19424365.26000008</v>
      </c>
      <c r="SG31" s="176">
        <f t="shared" si="36"/>
        <v>-6752410.3799999803</v>
      </c>
      <c r="SH31" s="176">
        <f t="shared" si="36"/>
        <v>5958737.3300000131</v>
      </c>
      <c r="SI31" s="176">
        <f t="shared" si="36"/>
        <v>-30432.360000014305</v>
      </c>
      <c r="SJ31" s="176">
        <f t="shared" si="36"/>
        <v>-9214766.8200000226</v>
      </c>
      <c r="SK31" s="176">
        <f t="shared" si="36"/>
        <v>-2597895.8400000036</v>
      </c>
      <c r="SL31" s="176">
        <f t="shared" si="36"/>
        <v>663634.62999997288</v>
      </c>
      <c r="SM31" s="176">
        <f t="shared" si="36"/>
        <v>-72750549.490000129</v>
      </c>
      <c r="SN31" s="176">
        <f t="shared" si="36"/>
        <v>-5934512.8700000346</v>
      </c>
      <c r="SO31" s="176">
        <f t="shared" si="36"/>
        <v>-2320195.150000006</v>
      </c>
      <c r="SP31" s="176">
        <f t="shared" si="36"/>
        <v>9920395.6200000197</v>
      </c>
      <c r="SQ31" s="176">
        <f t="shared" si="36"/>
        <v>2250102.3099999875</v>
      </c>
      <c r="SR31" s="176">
        <f t="shared" si="36"/>
        <v>4589161.1300000101</v>
      </c>
      <c r="SS31" s="176">
        <f t="shared" si="36"/>
        <v>-8009278.25</v>
      </c>
      <c r="ST31" s="176">
        <f t="shared" si="36"/>
        <v>-2072222.5199999809</v>
      </c>
      <c r="SU31" s="176">
        <f t="shared" si="36"/>
        <v>2239585.8199999779</v>
      </c>
      <c r="SV31" s="176">
        <f t="shared" ref="SV31:VG31" si="37">SUM(SV14-SV30)</f>
        <v>25871130.420000032</v>
      </c>
      <c r="SW31" s="176">
        <f t="shared" si="37"/>
        <v>299821.6400000155</v>
      </c>
      <c r="SX31" s="176">
        <f t="shared" si="37"/>
        <v>1033858.700000003</v>
      </c>
      <c r="SY31" s="176">
        <f t="shared" si="37"/>
        <v>-6094185.8399999142</v>
      </c>
      <c r="SZ31" s="176">
        <f t="shared" si="37"/>
        <v>955443.80999998748</v>
      </c>
      <c r="TA31" s="176">
        <f t="shared" si="37"/>
        <v>-11065674.790000051</v>
      </c>
      <c r="TB31" s="176">
        <f t="shared" si="37"/>
        <v>-30852768.129999965</v>
      </c>
      <c r="TC31" s="176">
        <f t="shared" si="37"/>
        <v>828605.5000000447</v>
      </c>
      <c r="TD31" s="176">
        <f t="shared" si="37"/>
        <v>546528.54999998212</v>
      </c>
      <c r="TE31" s="176">
        <f t="shared" si="37"/>
        <v>1484453.0900000185</v>
      </c>
      <c r="TF31" s="176">
        <f t="shared" si="37"/>
        <v>2817726.2199999914</v>
      </c>
      <c r="TG31" s="176">
        <f t="shared" si="37"/>
        <v>36196911.699999571</v>
      </c>
      <c r="TH31" s="176">
        <f t="shared" si="37"/>
        <v>-4186371.5399999917</v>
      </c>
      <c r="TI31" s="176">
        <f t="shared" si="37"/>
        <v>2257489.1099999994</v>
      </c>
      <c r="TJ31" s="176">
        <f t="shared" si="37"/>
        <v>-7706987.75</v>
      </c>
      <c r="TK31" s="176">
        <f t="shared" si="37"/>
        <v>675953.44000005722</v>
      </c>
      <c r="TL31" s="176">
        <f t="shared" si="37"/>
        <v>163469.84999999404</v>
      </c>
      <c r="TM31" s="176">
        <f t="shared" si="37"/>
        <v>1293876.2800000161</v>
      </c>
      <c r="TN31" s="176">
        <f t="shared" si="37"/>
        <v>17164051.25999999</v>
      </c>
      <c r="TO31" s="176">
        <f t="shared" si="37"/>
        <v>-610017.07999999821</v>
      </c>
      <c r="TP31" s="176">
        <f t="shared" si="37"/>
        <v>3148387.7200000584</v>
      </c>
      <c r="TQ31" s="176">
        <f t="shared" si="37"/>
        <v>4057143.8199999928</v>
      </c>
      <c r="TR31" s="176">
        <f t="shared" si="37"/>
        <v>-1838637.2500000298</v>
      </c>
      <c r="TS31" s="176">
        <f t="shared" si="37"/>
        <v>-3948137.1800000072</v>
      </c>
      <c r="TT31" s="176">
        <f t="shared" si="37"/>
        <v>1588219.7900000066</v>
      </c>
      <c r="TU31" s="176">
        <f t="shared" si="37"/>
        <v>-5566604.3700000197</v>
      </c>
      <c r="TV31" s="176">
        <f t="shared" si="37"/>
        <v>1051366.3299999982</v>
      </c>
      <c r="TW31" s="176">
        <f t="shared" si="37"/>
        <v>-10421438.560000062</v>
      </c>
      <c r="TX31" s="176">
        <f t="shared" si="37"/>
        <v>1702665.8599999845</v>
      </c>
      <c r="TY31" s="176">
        <f t="shared" si="37"/>
        <v>159819242.25999999</v>
      </c>
      <c r="TZ31" s="176">
        <f t="shared" si="37"/>
        <v>16514592.480000019</v>
      </c>
      <c r="UA31" s="176">
        <f t="shared" si="37"/>
        <v>5501800.3200000077</v>
      </c>
      <c r="UB31" s="176">
        <f t="shared" si="37"/>
        <v>5868999.2300000191</v>
      </c>
      <c r="UC31" s="176">
        <f t="shared" si="37"/>
        <v>2718293.8500000238</v>
      </c>
      <c r="UD31" s="176">
        <f t="shared" si="37"/>
        <v>-4593107.6199999973</v>
      </c>
      <c r="UE31" s="176">
        <f t="shared" si="37"/>
        <v>10886169.960000001</v>
      </c>
      <c r="UF31" s="176">
        <f t="shared" si="37"/>
        <v>-8655534.1199999899</v>
      </c>
      <c r="UG31" s="176">
        <f t="shared" si="37"/>
        <v>-1262681.6600000188</v>
      </c>
      <c r="UH31" s="176">
        <f t="shared" si="37"/>
        <v>-24812197.8100003</v>
      </c>
      <c r="UI31" s="176">
        <f t="shared" si="37"/>
        <v>1190941.5799999833</v>
      </c>
      <c r="UJ31" s="176">
        <f t="shared" si="37"/>
        <v>9433874.3099999875</v>
      </c>
      <c r="UK31" s="176">
        <f t="shared" si="37"/>
        <v>579507.06999999285</v>
      </c>
      <c r="UL31" s="176">
        <f t="shared" si="37"/>
        <v>5461957.3900000155</v>
      </c>
      <c r="UM31" s="176">
        <f t="shared" si="37"/>
        <v>9667380.4199999869</v>
      </c>
      <c r="UN31" s="176">
        <f t="shared" si="37"/>
        <v>-82001174.129999638</v>
      </c>
      <c r="UO31" s="176">
        <f t="shared" si="37"/>
        <v>3139208.3400000334</v>
      </c>
      <c r="UP31" s="176">
        <f t="shared" si="37"/>
        <v>5292081.6299999505</v>
      </c>
      <c r="UQ31" s="176">
        <f t="shared" si="37"/>
        <v>97787661.479999959</v>
      </c>
      <c r="UR31" s="176">
        <f t="shared" si="37"/>
        <v>8094038.6700000018</v>
      </c>
      <c r="US31" s="176">
        <f t="shared" si="37"/>
        <v>4093663.7699999958</v>
      </c>
      <c r="UT31" s="176">
        <f t="shared" si="37"/>
        <v>15561606.0200001</v>
      </c>
      <c r="UU31" s="176">
        <f t="shared" si="37"/>
        <v>-2627926.3600000143</v>
      </c>
      <c r="UV31" s="176">
        <f t="shared" si="37"/>
        <v>6367868.6300000101</v>
      </c>
      <c r="UW31" s="176">
        <f t="shared" si="37"/>
        <v>10427071.930000007</v>
      </c>
      <c r="UX31" s="176">
        <f t="shared" si="37"/>
        <v>6247426.089999944</v>
      </c>
      <c r="UY31" s="176">
        <f t="shared" si="37"/>
        <v>31394557.960000068</v>
      </c>
      <c r="UZ31" s="176">
        <f t="shared" si="37"/>
        <v>-3567666.3899999857</v>
      </c>
      <c r="VA31" s="176">
        <f t="shared" si="37"/>
        <v>46142939.920000136</v>
      </c>
      <c r="VB31" s="176">
        <f t="shared" si="37"/>
        <v>-5135447.6299999952</v>
      </c>
      <c r="VC31" s="176">
        <f t="shared" si="37"/>
        <v>4126212.6599999815</v>
      </c>
      <c r="VD31" s="176">
        <f t="shared" si="37"/>
        <v>1646148.9700000063</v>
      </c>
      <c r="VE31" s="176">
        <f t="shared" si="37"/>
        <v>-1794474.1999999881</v>
      </c>
      <c r="VF31" s="176">
        <f t="shared" si="37"/>
        <v>-2786305.1800000668</v>
      </c>
      <c r="VG31" s="176">
        <f t="shared" si="37"/>
        <v>3762368.6700000092</v>
      </c>
      <c r="VH31" s="176">
        <f t="shared" ref="VH31:XS31" si="38">SUM(VH14-VH30)</f>
        <v>-575324.45999998599</v>
      </c>
      <c r="VI31" s="176">
        <f t="shared" si="38"/>
        <v>9356076.6900000051</v>
      </c>
      <c r="VJ31" s="176">
        <f t="shared" si="38"/>
        <v>54462624.150000334</v>
      </c>
      <c r="VK31" s="176">
        <f t="shared" si="38"/>
        <v>-2997834.680000037</v>
      </c>
      <c r="VL31" s="176">
        <f t="shared" si="38"/>
        <v>1581.2999999970198</v>
      </c>
      <c r="VM31" s="176">
        <f t="shared" si="38"/>
        <v>-667750.59000003338</v>
      </c>
      <c r="VN31" s="176">
        <f t="shared" si="38"/>
        <v>-6188756.869999975</v>
      </c>
      <c r="VO31" s="176">
        <f t="shared" si="38"/>
        <v>-7507901.1500000656</v>
      </c>
      <c r="VP31" s="176">
        <f t="shared" si="38"/>
        <v>2400727.9399999976</v>
      </c>
      <c r="VQ31" s="176">
        <f t="shared" si="38"/>
        <v>3658318.3299999982</v>
      </c>
      <c r="VR31" s="176">
        <f t="shared" si="38"/>
        <v>-8125556.7100000083</v>
      </c>
      <c r="VS31" s="176">
        <f t="shared" si="38"/>
        <v>19829718.859999955</v>
      </c>
      <c r="VT31" s="176">
        <f t="shared" si="38"/>
        <v>-7218279.3800000101</v>
      </c>
      <c r="VU31" s="176">
        <f t="shared" si="38"/>
        <v>-20479105.299999982</v>
      </c>
      <c r="VV31" s="176">
        <f t="shared" si="38"/>
        <v>6366655.130000025</v>
      </c>
      <c r="VW31" s="176">
        <f t="shared" si="38"/>
        <v>8204607.9900000095</v>
      </c>
      <c r="VX31" s="176">
        <f t="shared" si="38"/>
        <v>2205336.900000006</v>
      </c>
      <c r="VY31" s="176">
        <f t="shared" si="38"/>
        <v>190083777.01000023</v>
      </c>
      <c r="VZ31" s="176">
        <f t="shared" si="38"/>
        <v>-1447378.1200000346</v>
      </c>
      <c r="WA31" s="176">
        <f t="shared" si="38"/>
        <v>-3659589.6799999774</v>
      </c>
      <c r="WB31" s="176">
        <f t="shared" si="38"/>
        <v>-6024546.4099999815</v>
      </c>
      <c r="WC31" s="176">
        <f t="shared" si="38"/>
        <v>-2558107.9200000167</v>
      </c>
      <c r="WD31" s="176">
        <f t="shared" si="38"/>
        <v>942063.23000001907</v>
      </c>
      <c r="WE31" s="176">
        <f t="shared" si="38"/>
        <v>139852066.43999997</v>
      </c>
      <c r="WF31" s="176">
        <f t="shared" si="38"/>
        <v>-31948871.150000006</v>
      </c>
      <c r="WG31" s="176">
        <f t="shared" si="38"/>
        <v>2605995.8299999535</v>
      </c>
      <c r="WH31" s="176">
        <f t="shared" si="38"/>
        <v>-519718.35000002384</v>
      </c>
      <c r="WI31" s="176">
        <f t="shared" si="38"/>
        <v>-4100317.2100000083</v>
      </c>
      <c r="WJ31" s="176">
        <f t="shared" si="38"/>
        <v>-34542615.460000038</v>
      </c>
      <c r="WK31" s="176">
        <f t="shared" si="38"/>
        <v>3564282.6700000167</v>
      </c>
      <c r="WL31" s="176">
        <f t="shared" si="38"/>
        <v>-11921746.550000012</v>
      </c>
      <c r="WM31" s="176">
        <f t="shared" si="38"/>
        <v>-51716498.649999917</v>
      </c>
      <c r="WN31" s="176">
        <f t="shared" si="38"/>
        <v>-7278282.5600000024</v>
      </c>
      <c r="WO31" s="176">
        <f t="shared" si="38"/>
        <v>-4446980.6699999571</v>
      </c>
      <c r="WP31" s="176">
        <f t="shared" si="38"/>
        <v>-12523205.980000019</v>
      </c>
      <c r="WQ31" s="176">
        <f t="shared" si="38"/>
        <v>5228215.4700000137</v>
      </c>
      <c r="WR31" s="176">
        <f t="shared" si="38"/>
        <v>-8910923.4499999583</v>
      </c>
      <c r="WS31" s="176">
        <f t="shared" si="38"/>
        <v>26664586.330000162</v>
      </c>
      <c r="WT31" s="176">
        <f t="shared" si="38"/>
        <v>-3728565.4900000095</v>
      </c>
      <c r="WU31" s="176">
        <f t="shared" si="38"/>
        <v>-1284094.2600000203</v>
      </c>
      <c r="WV31" s="176">
        <f t="shared" si="38"/>
        <v>9020092.9099999815</v>
      </c>
      <c r="WW31" s="176">
        <f t="shared" si="38"/>
        <v>-853749.26999998093</v>
      </c>
      <c r="WX31" s="176">
        <f t="shared" si="38"/>
        <v>-3869299.5799999833</v>
      </c>
      <c r="WY31" s="176">
        <f t="shared" si="38"/>
        <v>-7202338.7800000012</v>
      </c>
      <c r="WZ31" s="176">
        <f t="shared" si="38"/>
        <v>25483958.689999998</v>
      </c>
      <c r="XA31" s="176">
        <f t="shared" si="38"/>
        <v>29597581.070000172</v>
      </c>
      <c r="XB31" s="176">
        <f t="shared" si="38"/>
        <v>1217112.6899999976</v>
      </c>
      <c r="XC31" s="176">
        <f t="shared" si="38"/>
        <v>5362760.4447999895</v>
      </c>
      <c r="XD31" s="176">
        <f t="shared" si="38"/>
        <v>2598877.6600000039</v>
      </c>
      <c r="XE31" s="176">
        <f t="shared" si="38"/>
        <v>3160371.3400000185</v>
      </c>
      <c r="XF31" s="176">
        <f t="shared" si="38"/>
        <v>21171925.96999979</v>
      </c>
      <c r="XG31" s="176">
        <f t="shared" si="38"/>
        <v>47729255.620000005</v>
      </c>
      <c r="XH31" s="176">
        <f t="shared" si="38"/>
        <v>-21254354.290000021</v>
      </c>
      <c r="XI31" s="176">
        <f t="shared" si="38"/>
        <v>28437781.849999905</v>
      </c>
      <c r="XJ31" s="176">
        <f t="shared" si="38"/>
        <v>-6137455.650000006</v>
      </c>
      <c r="XK31" s="176">
        <f t="shared" si="38"/>
        <v>-17131294.75999999</v>
      </c>
      <c r="XL31" s="176">
        <f t="shared" si="38"/>
        <v>-11528757.169999957</v>
      </c>
      <c r="XM31" s="176">
        <f t="shared" si="38"/>
        <v>-3593083.7600000203</v>
      </c>
      <c r="XN31" s="176">
        <f t="shared" si="38"/>
        <v>967339.10000002384</v>
      </c>
      <c r="XO31" s="176">
        <f t="shared" si="38"/>
        <v>-45309664.5</v>
      </c>
      <c r="XP31" s="176">
        <f t="shared" si="38"/>
        <v>-16438996.580000043</v>
      </c>
      <c r="XQ31" s="176">
        <f t="shared" si="38"/>
        <v>-5031962.2100000083</v>
      </c>
      <c r="XR31" s="176">
        <f t="shared" si="38"/>
        <v>-8028699.4499999881</v>
      </c>
      <c r="XS31" s="176">
        <f t="shared" si="38"/>
        <v>471268</v>
      </c>
      <c r="XT31" s="176">
        <f t="shared" ref="XT31:AAE31" si="39">SUM(XT14-XT30)</f>
        <v>2836898.3199999928</v>
      </c>
      <c r="XU31" s="176">
        <f t="shared" si="39"/>
        <v>6278894.7800000161</v>
      </c>
      <c r="XV31" s="176">
        <f t="shared" si="39"/>
        <v>-421202.79999998212</v>
      </c>
      <c r="XW31" s="176">
        <f t="shared" si="39"/>
        <v>-4910831.4999999851</v>
      </c>
      <c r="XX31" s="176">
        <f t="shared" si="39"/>
        <v>-4672694.1899999976</v>
      </c>
      <c r="XY31" s="176">
        <f t="shared" si="39"/>
        <v>-2282481.9399999976</v>
      </c>
      <c r="XZ31" s="176">
        <f t="shared" si="39"/>
        <v>-126623.33999998868</v>
      </c>
      <c r="YA31" s="176">
        <f t="shared" si="39"/>
        <v>7484441.3299999982</v>
      </c>
      <c r="YB31" s="176">
        <f t="shared" si="39"/>
        <v>613862.26999999583</v>
      </c>
      <c r="YC31" s="176">
        <f t="shared" si="39"/>
        <v>-93127015.820000172</v>
      </c>
      <c r="YD31" s="176">
        <f t="shared" si="39"/>
        <v>280595.47999997437</v>
      </c>
      <c r="YE31" s="176">
        <f t="shared" si="39"/>
        <v>891938.09999993443</v>
      </c>
      <c r="YF31" s="176">
        <f t="shared" si="39"/>
        <v>169381.71999999881</v>
      </c>
      <c r="YG31" s="176">
        <f t="shared" si="39"/>
        <v>-9495080.0899999738</v>
      </c>
      <c r="YH31" s="176">
        <f t="shared" si="39"/>
        <v>1505393.5199999809</v>
      </c>
      <c r="YI31" s="176">
        <f t="shared" si="39"/>
        <v>36673933.150000006</v>
      </c>
      <c r="YJ31" s="176">
        <f t="shared" si="39"/>
        <v>16096363.040000007</v>
      </c>
      <c r="YK31" s="176">
        <f t="shared" si="39"/>
        <v>46289429.569999993</v>
      </c>
      <c r="YL31" s="176">
        <f t="shared" si="39"/>
        <v>140078700.27999991</v>
      </c>
      <c r="YM31" s="176">
        <f t="shared" si="39"/>
        <v>1778289.1399999857</v>
      </c>
      <c r="YN31" s="176">
        <f t="shared" si="39"/>
        <v>2776693.769999966</v>
      </c>
      <c r="YO31" s="176">
        <f t="shared" si="39"/>
        <v>-2017677.9099999815</v>
      </c>
      <c r="YP31" s="176">
        <f t="shared" si="39"/>
        <v>4963929.1999999881</v>
      </c>
      <c r="YQ31" s="176">
        <f t="shared" si="39"/>
        <v>8881871</v>
      </c>
      <c r="YR31" s="176">
        <f t="shared" si="39"/>
        <v>4917383.480000034</v>
      </c>
      <c r="YS31" s="176">
        <f t="shared" si="39"/>
        <v>-1529410.4280000031</v>
      </c>
      <c r="YT31" s="176">
        <f t="shared" si="39"/>
        <v>-60851523.519999862</v>
      </c>
      <c r="YU31" s="176">
        <f t="shared" si="39"/>
        <v>-5198516.4899999797</v>
      </c>
      <c r="YV31" s="176">
        <f t="shared" si="39"/>
        <v>3786324.3700000048</v>
      </c>
      <c r="YW31" s="176">
        <f t="shared" si="39"/>
        <v>6345062.2500000149</v>
      </c>
      <c r="YX31" s="176">
        <f t="shared" si="39"/>
        <v>-3315181.9700000137</v>
      </c>
      <c r="YY31" s="176">
        <f t="shared" si="39"/>
        <v>4969658.7300000191</v>
      </c>
      <c r="YZ31" s="176">
        <f t="shared" si="39"/>
        <v>10343694.410000011</v>
      </c>
      <c r="ZA31" s="176">
        <f t="shared" si="39"/>
        <v>-27766612.919999957</v>
      </c>
      <c r="ZB31" s="176">
        <f t="shared" si="39"/>
        <v>-6754915.9899999946</v>
      </c>
      <c r="ZC31" s="176">
        <f t="shared" si="39"/>
        <v>5797189.5600000024</v>
      </c>
      <c r="ZD31" s="176">
        <f t="shared" si="39"/>
        <v>-4384449.2599999905</v>
      </c>
      <c r="ZE31" s="176">
        <f t="shared" si="39"/>
        <v>7632221.6900000125</v>
      </c>
      <c r="ZF31" s="176">
        <f t="shared" si="39"/>
        <v>-4001284.7100000083</v>
      </c>
      <c r="ZG31" s="176">
        <f t="shared" si="39"/>
        <v>-196912.29000000656</v>
      </c>
      <c r="ZH31" s="176">
        <f t="shared" si="39"/>
        <v>6961397.7600000054</v>
      </c>
      <c r="ZI31" s="176">
        <f t="shared" si="39"/>
        <v>638302.61999994516</v>
      </c>
      <c r="ZJ31" s="176">
        <f t="shared" si="39"/>
        <v>-1756599.3300001621</v>
      </c>
      <c r="ZK31" s="176">
        <f t="shared" si="39"/>
        <v>-2548283.4899999797</v>
      </c>
      <c r="ZL31" s="176">
        <f t="shared" si="39"/>
        <v>-6596757.8100000024</v>
      </c>
      <c r="ZM31" s="176">
        <f t="shared" si="39"/>
        <v>-25400981.629999936</v>
      </c>
      <c r="ZN31" s="176">
        <f t="shared" si="39"/>
        <v>-20751039.649999946</v>
      </c>
      <c r="ZO31" s="176">
        <f t="shared" si="39"/>
        <v>3973263.0299999863</v>
      </c>
      <c r="ZP31" s="176">
        <f t="shared" si="39"/>
        <v>1641060.7499999851</v>
      </c>
      <c r="ZQ31" s="176">
        <f t="shared" si="39"/>
        <v>-13740499.492999971</v>
      </c>
      <c r="ZR31" s="176">
        <f t="shared" si="39"/>
        <v>2881807.3000000417</v>
      </c>
      <c r="ZS31" s="176">
        <f t="shared" si="39"/>
        <v>-22324162.22999993</v>
      </c>
      <c r="ZT31" s="176">
        <f t="shared" si="39"/>
        <v>10331643.210000008</v>
      </c>
      <c r="ZU31" s="176">
        <f t="shared" si="39"/>
        <v>9206316.5700000077</v>
      </c>
      <c r="ZV31" s="176">
        <f t="shared" si="39"/>
        <v>4707818.6800000072</v>
      </c>
      <c r="ZW31" s="176">
        <f t="shared" si="39"/>
        <v>-884197.88000001013</v>
      </c>
      <c r="ZX31" s="176">
        <f t="shared" si="39"/>
        <v>5096172.2200000137</v>
      </c>
      <c r="ZY31" s="176">
        <f t="shared" si="39"/>
        <v>-3259899.7411999851</v>
      </c>
      <c r="ZZ31" s="176">
        <f t="shared" si="39"/>
        <v>6176858.6600000113</v>
      </c>
      <c r="AAA31" s="176">
        <f t="shared" si="39"/>
        <v>161872.8199999854</v>
      </c>
      <c r="AAB31" s="176">
        <f t="shared" si="39"/>
        <v>2646361.0299999863</v>
      </c>
      <c r="AAC31" s="176">
        <f t="shared" si="39"/>
        <v>4140902.4699999839</v>
      </c>
      <c r="AAD31" s="176">
        <f t="shared" si="39"/>
        <v>1442380.6300000101</v>
      </c>
      <c r="AAE31" s="176">
        <f t="shared" si="39"/>
        <v>-718850.52999999374</v>
      </c>
      <c r="AAF31" s="176">
        <f t="shared" ref="AAF31:ACQ31" si="40">SUM(AAF14-AAF30)</f>
        <v>-35176135.410000086</v>
      </c>
      <c r="AAG31" s="176">
        <f t="shared" si="40"/>
        <v>-1920578.2600000054</v>
      </c>
      <c r="AAH31" s="176">
        <f t="shared" si="40"/>
        <v>1949274.0099999756</v>
      </c>
      <c r="AAI31" s="176">
        <f t="shared" si="40"/>
        <v>-1547930.8100000024</v>
      </c>
      <c r="AAJ31" s="176">
        <f t="shared" si="40"/>
        <v>266085.37000000477</v>
      </c>
      <c r="AAK31" s="176">
        <f t="shared" si="40"/>
        <v>2452013.4099999815</v>
      </c>
      <c r="AAL31" s="176">
        <f t="shared" si="40"/>
        <v>205131.1099999994</v>
      </c>
      <c r="AAM31" s="176">
        <f t="shared" si="40"/>
        <v>-76769478.620000839</v>
      </c>
      <c r="AAN31" s="176">
        <f t="shared" si="40"/>
        <v>485860.82999998331</v>
      </c>
      <c r="AAO31" s="176">
        <f t="shared" si="40"/>
        <v>4619775.2999999821</v>
      </c>
      <c r="AAP31" s="176">
        <f t="shared" si="40"/>
        <v>1415597.4499999881</v>
      </c>
      <c r="AAQ31" s="176">
        <f t="shared" si="40"/>
        <v>-3793570.2600000203</v>
      </c>
      <c r="AAR31" s="176">
        <f t="shared" si="40"/>
        <v>10238217.889999986</v>
      </c>
      <c r="AAS31" s="176">
        <f t="shared" si="40"/>
        <v>2350002.6099999696</v>
      </c>
      <c r="AAT31" s="176">
        <f t="shared" si="40"/>
        <v>5858727.3399999738</v>
      </c>
      <c r="AAU31" s="176">
        <f t="shared" si="40"/>
        <v>-7584334.6700000763</v>
      </c>
      <c r="AAV31" s="176">
        <f t="shared" si="40"/>
        <v>-4801920.049999997</v>
      </c>
      <c r="AAW31" s="176">
        <f t="shared" si="40"/>
        <v>-3607291.0700000525</v>
      </c>
      <c r="AAX31" s="176">
        <f t="shared" si="40"/>
        <v>81672264.189999938</v>
      </c>
      <c r="AAY31" s="176">
        <f t="shared" si="40"/>
        <v>-8942678.849999994</v>
      </c>
      <c r="AAZ31" s="176">
        <f t="shared" si="40"/>
        <v>5006380.3200000226</v>
      </c>
      <c r="ABA31" s="176">
        <f t="shared" si="40"/>
        <v>3554173.8600000143</v>
      </c>
      <c r="ABB31" s="176">
        <f t="shared" si="40"/>
        <v>6478180.6399999857</v>
      </c>
      <c r="ABC31" s="176">
        <f t="shared" si="40"/>
        <v>4510822.8699999824</v>
      </c>
      <c r="ABD31" s="176">
        <f t="shared" si="40"/>
        <v>3909401.6199999899</v>
      </c>
      <c r="ABE31" s="176">
        <f t="shared" si="40"/>
        <v>2237567.75</v>
      </c>
      <c r="ABF31" s="176">
        <f t="shared" si="40"/>
        <v>-15789684.519999981</v>
      </c>
      <c r="ABG31" s="176">
        <f t="shared" si="40"/>
        <v>1666802.8899998665</v>
      </c>
      <c r="ABH31" s="176">
        <f t="shared" si="40"/>
        <v>-1716558.0899999887</v>
      </c>
      <c r="ABI31" s="176">
        <f t="shared" si="40"/>
        <v>5895745.8200000003</v>
      </c>
      <c r="ABJ31" s="176">
        <f t="shared" si="40"/>
        <v>-1327986.1299999803</v>
      </c>
      <c r="ABK31" s="176">
        <f t="shared" si="40"/>
        <v>10778848.459999993</v>
      </c>
      <c r="ABL31" s="176">
        <f t="shared" si="40"/>
        <v>2426335.5100000054</v>
      </c>
      <c r="ABM31" s="176">
        <f t="shared" si="40"/>
        <v>49339175.970000029</v>
      </c>
      <c r="ABN31" s="176">
        <f t="shared" si="40"/>
        <v>417475.65000002086</v>
      </c>
      <c r="ABO31" s="176">
        <f t="shared" si="40"/>
        <v>-9869639.8100000024</v>
      </c>
      <c r="ABP31" s="176">
        <f t="shared" si="40"/>
        <v>18591079.819999993</v>
      </c>
      <c r="ABQ31" s="176">
        <f t="shared" si="40"/>
        <v>2096539.5400000513</v>
      </c>
      <c r="ABR31" s="176">
        <f t="shared" si="40"/>
        <v>3828580.8100000173</v>
      </c>
      <c r="ABS31" s="176">
        <f t="shared" si="40"/>
        <v>4379975.2299999893</v>
      </c>
      <c r="ABT31" s="176">
        <f t="shared" si="40"/>
        <v>-6573612.7399999946</v>
      </c>
      <c r="ABU31" s="176">
        <f t="shared" si="40"/>
        <v>3714322.9699999988</v>
      </c>
      <c r="ABV31" s="176">
        <f t="shared" si="40"/>
        <v>15772783.640000343</v>
      </c>
      <c r="ABW31" s="176">
        <f t="shared" si="40"/>
        <v>-8286967.9499999881</v>
      </c>
      <c r="ABX31" s="176">
        <f t="shared" si="40"/>
        <v>8808930.2000001073</v>
      </c>
      <c r="ABY31" s="176">
        <f t="shared" si="40"/>
        <v>-8266728.6400000155</v>
      </c>
      <c r="ABZ31" s="176">
        <f t="shared" si="40"/>
        <v>-5840377.4600000083</v>
      </c>
      <c r="ACA31" s="176">
        <f t="shared" si="40"/>
        <v>82737339.469999969</v>
      </c>
      <c r="ACB31" s="176">
        <f t="shared" si="40"/>
        <v>7368045.9099999964</v>
      </c>
      <c r="ACC31" s="176">
        <f t="shared" si="40"/>
        <v>-1916471.6499999613</v>
      </c>
      <c r="ACD31" s="176">
        <f t="shared" si="40"/>
        <v>5727093.3800000101</v>
      </c>
      <c r="ACE31" s="176">
        <f t="shared" si="40"/>
        <v>-2118236.8400000036</v>
      </c>
      <c r="ACF31" s="176">
        <f t="shared" si="40"/>
        <v>1077681.4299999923</v>
      </c>
      <c r="ACG31" s="176">
        <f t="shared" si="40"/>
        <v>443293067.82999992</v>
      </c>
      <c r="ACH31" s="176">
        <f t="shared" si="40"/>
        <v>12425.139999985695</v>
      </c>
      <c r="ACI31" s="176">
        <f t="shared" si="40"/>
        <v>2656171.9000000209</v>
      </c>
      <c r="ACJ31" s="176">
        <f t="shared" si="40"/>
        <v>2466463.4799999893</v>
      </c>
      <c r="ACK31" s="176">
        <f t="shared" si="40"/>
        <v>-1615112.8200000077</v>
      </c>
      <c r="ACL31" s="176">
        <f t="shared" si="40"/>
        <v>174469.66000001132</v>
      </c>
      <c r="ACM31" s="176">
        <f t="shared" si="40"/>
        <v>-19596696.619999975</v>
      </c>
      <c r="ACN31" s="176">
        <f t="shared" si="40"/>
        <v>34351012.209999979</v>
      </c>
      <c r="ACO31" s="176">
        <f t="shared" si="40"/>
        <v>1950511.3099999428</v>
      </c>
      <c r="ACP31" s="176">
        <f t="shared" si="40"/>
        <v>27510.349999979138</v>
      </c>
      <c r="ACQ31" s="176">
        <f t="shared" si="40"/>
        <v>15873130.909999996</v>
      </c>
      <c r="ACR31" s="176">
        <f t="shared" ref="ACR31:AFC31" si="41">SUM(ACR14-ACR30)</f>
        <v>16652268.189999968</v>
      </c>
      <c r="ACS31" s="176">
        <f t="shared" si="41"/>
        <v>819157.78999999166</v>
      </c>
      <c r="ACT31" s="176">
        <f t="shared" si="41"/>
        <v>9424666.159999907</v>
      </c>
      <c r="ACU31" s="176">
        <f t="shared" si="41"/>
        <v>-449298.1400000006</v>
      </c>
      <c r="ACV31" s="176">
        <f t="shared" si="41"/>
        <v>-4410753.7699999809</v>
      </c>
      <c r="ACW31" s="176">
        <f t="shared" si="41"/>
        <v>5329628.369999975</v>
      </c>
      <c r="ACX31" s="176">
        <f t="shared" si="41"/>
        <v>459739.46999998391</v>
      </c>
      <c r="ACY31" s="176">
        <f t="shared" si="41"/>
        <v>-8016676.9899999946</v>
      </c>
      <c r="ACZ31" s="176">
        <f t="shared" si="41"/>
        <v>3611030.0399999917</v>
      </c>
      <c r="ADA31" s="176">
        <f t="shared" si="41"/>
        <v>4527917.4200000018</v>
      </c>
      <c r="ADB31" s="176">
        <f t="shared" si="41"/>
        <v>5624800.1000000015</v>
      </c>
      <c r="ADC31" s="176">
        <f t="shared" si="41"/>
        <v>6643465.6299999878</v>
      </c>
      <c r="ADD31" s="176">
        <f t="shared" si="41"/>
        <v>-45346820.399999976</v>
      </c>
      <c r="ADE31" s="176">
        <f t="shared" si="41"/>
        <v>-77222134.650000036</v>
      </c>
      <c r="ADF31" s="176">
        <f t="shared" si="41"/>
        <v>19420451.770000003</v>
      </c>
      <c r="ADG31" s="176">
        <f t="shared" si="41"/>
        <v>2278115.0699999928</v>
      </c>
      <c r="ADH31" s="176">
        <f t="shared" si="41"/>
        <v>-66538.760000005364</v>
      </c>
      <c r="ADI31" s="176">
        <f t="shared" si="41"/>
        <v>7517030.9699999988</v>
      </c>
      <c r="ADJ31" s="176">
        <f t="shared" si="41"/>
        <v>5154790.380000025</v>
      </c>
      <c r="ADK31" s="176">
        <f t="shared" si="41"/>
        <v>4094384.6300000101</v>
      </c>
      <c r="ADL31" s="176">
        <f t="shared" si="41"/>
        <v>6454403.202000007</v>
      </c>
      <c r="ADM31" s="176">
        <f t="shared" si="41"/>
        <v>20356711.900000095</v>
      </c>
      <c r="ADN31" s="176">
        <f t="shared" si="41"/>
        <v>5038612.7600000203</v>
      </c>
      <c r="ADO31" s="176">
        <f t="shared" si="41"/>
        <v>-17888602.649999946</v>
      </c>
      <c r="ADP31" s="176">
        <f t="shared" si="41"/>
        <v>24206575.089999914</v>
      </c>
      <c r="ADQ31" s="176">
        <f t="shared" si="41"/>
        <v>-4714834.040000014</v>
      </c>
      <c r="ADR31" s="176">
        <f t="shared" si="41"/>
        <v>-1465528.5199999958</v>
      </c>
      <c r="ADS31" s="176">
        <f t="shared" si="41"/>
        <v>-11458926.239999995</v>
      </c>
      <c r="ADT31" s="176">
        <f t="shared" si="41"/>
        <v>-2352745.359999992</v>
      </c>
      <c r="ADU31" s="176">
        <f t="shared" si="41"/>
        <v>44685008.550001144</v>
      </c>
      <c r="ADV31" s="176">
        <f t="shared" si="41"/>
        <v>32303523.820000052</v>
      </c>
      <c r="ADW31" s="176">
        <f t="shared" si="41"/>
        <v>1401636.8700000048</v>
      </c>
      <c r="ADX31" s="176">
        <f t="shared" si="41"/>
        <v>9416565.9900000095</v>
      </c>
      <c r="ADY31" s="176">
        <f t="shared" si="41"/>
        <v>14759473.670000017</v>
      </c>
      <c r="ADZ31" s="176">
        <f t="shared" si="41"/>
        <v>11142515.119999945</v>
      </c>
      <c r="AEA31" s="176">
        <f t="shared" si="41"/>
        <v>3092553.9400000125</v>
      </c>
      <c r="AEB31" s="176">
        <f t="shared" si="41"/>
        <v>6116625.6700000018</v>
      </c>
      <c r="AEC31" s="176">
        <f t="shared" si="41"/>
        <v>13018636</v>
      </c>
      <c r="AED31" s="176">
        <f t="shared" si="41"/>
        <v>1820756.5899999738</v>
      </c>
      <c r="AEE31" s="176">
        <f t="shared" si="41"/>
        <v>30517027.810000017</v>
      </c>
      <c r="AEF31" s="176">
        <f t="shared" si="41"/>
        <v>-4748422.9900000691</v>
      </c>
      <c r="AEG31" s="176">
        <f t="shared" si="41"/>
        <v>1120979.3299999833</v>
      </c>
      <c r="AEH31" s="176">
        <f t="shared" si="41"/>
        <v>689939.06999999285</v>
      </c>
      <c r="AEI31" s="176">
        <f t="shared" si="41"/>
        <v>2168983.8100000322</v>
      </c>
      <c r="AEJ31" s="176">
        <f t="shared" si="41"/>
        <v>21013843.479999989</v>
      </c>
      <c r="AEK31" s="176">
        <f t="shared" si="41"/>
        <v>2843670.299999997</v>
      </c>
      <c r="AEL31" s="176">
        <f t="shared" si="41"/>
        <v>47719957.119999975</v>
      </c>
      <c r="AEM31" s="176">
        <f t="shared" si="41"/>
        <v>9098299.1099999994</v>
      </c>
      <c r="AEN31" s="176">
        <f t="shared" si="41"/>
        <v>135445669.32000005</v>
      </c>
      <c r="AEO31" s="176">
        <f t="shared" si="41"/>
        <v>65859634.4599998</v>
      </c>
      <c r="AEP31" s="176">
        <f t="shared" si="41"/>
        <v>-18209705.520000011</v>
      </c>
      <c r="AEQ31" s="176">
        <f t="shared" si="41"/>
        <v>-11325786.360000044</v>
      </c>
      <c r="AER31" s="176">
        <f t="shared" si="41"/>
        <v>-8304310.3700000048</v>
      </c>
      <c r="AES31" s="176">
        <f t="shared" si="41"/>
        <v>-5391964.1499999911</v>
      </c>
      <c r="AET31" s="176">
        <f t="shared" si="41"/>
        <v>16882021.800000072</v>
      </c>
      <c r="AEU31" s="176">
        <f t="shared" si="41"/>
        <v>-4495570.4500000477</v>
      </c>
      <c r="AEV31" s="176">
        <f t="shared" si="41"/>
        <v>-3793488.2099999189</v>
      </c>
      <c r="AEW31" s="176">
        <f t="shared" si="41"/>
        <v>-6279170.3299999982</v>
      </c>
      <c r="AEX31" s="176">
        <f t="shared" si="41"/>
        <v>4193445.0200000033</v>
      </c>
      <c r="AEY31" s="176">
        <f t="shared" si="41"/>
        <v>-4041875.430000186</v>
      </c>
      <c r="AEZ31" s="176">
        <f t="shared" si="41"/>
        <v>-957917.92000007629</v>
      </c>
      <c r="AFA31" s="176">
        <f t="shared" si="41"/>
        <v>9788485.6299999356</v>
      </c>
      <c r="AFB31" s="176">
        <f t="shared" si="41"/>
        <v>-6190491.8499999344</v>
      </c>
      <c r="AFC31" s="176">
        <f t="shared" si="41"/>
        <v>-5664462.9199999273</v>
      </c>
      <c r="AFD31" s="176">
        <f t="shared" ref="AFD31:AHO31" si="42">SUM(AFD14-AFD30)</f>
        <v>-7704762.9499999881</v>
      </c>
      <c r="AFE31" s="176">
        <f t="shared" si="42"/>
        <v>-340753.59999999404</v>
      </c>
      <c r="AFF31" s="176">
        <f t="shared" si="42"/>
        <v>-3854041.5600000322</v>
      </c>
      <c r="AFG31" s="176">
        <f t="shared" si="42"/>
        <v>3897246.4099999666</v>
      </c>
      <c r="AFH31" s="176">
        <f t="shared" si="42"/>
        <v>-2811063.369999975</v>
      </c>
      <c r="AFI31" s="176">
        <f t="shared" si="42"/>
        <v>8577403.1400000006</v>
      </c>
      <c r="AFJ31" s="176">
        <f t="shared" si="42"/>
        <v>-3507034.7600000054</v>
      </c>
      <c r="AFK31" s="176">
        <f t="shared" si="42"/>
        <v>-9328838.0600000322</v>
      </c>
      <c r="AFL31" s="176">
        <f t="shared" si="42"/>
        <v>165115067.99999976</v>
      </c>
      <c r="AFM31" s="176">
        <f t="shared" si="42"/>
        <v>4242551.6899999976</v>
      </c>
      <c r="AFN31" s="176">
        <f t="shared" si="42"/>
        <v>6977881.8199999928</v>
      </c>
      <c r="AFO31" s="176">
        <f t="shared" si="42"/>
        <v>-1415022.0200000405</v>
      </c>
      <c r="AFP31" s="176">
        <f t="shared" si="42"/>
        <v>-8810758.2599999905</v>
      </c>
      <c r="AFQ31" s="176">
        <f t="shared" si="42"/>
        <v>7044368.0499999821</v>
      </c>
      <c r="AFR31" s="176">
        <f t="shared" si="42"/>
        <v>9602521.7200000286</v>
      </c>
      <c r="AFS31" s="176">
        <f t="shared" si="42"/>
        <v>13263562.180000067</v>
      </c>
      <c r="AFT31" s="176">
        <f t="shared" si="42"/>
        <v>8483746.589999944</v>
      </c>
      <c r="AFU31" s="176">
        <f t="shared" si="42"/>
        <v>10855744.060000017</v>
      </c>
      <c r="AFV31" s="176">
        <f t="shared" si="42"/>
        <v>-6701451.0699999332</v>
      </c>
      <c r="AFW31" s="176">
        <f t="shared" si="42"/>
        <v>7710732.2899999917</v>
      </c>
      <c r="AFX31" s="176">
        <f t="shared" si="42"/>
        <v>92297345.7099998</v>
      </c>
      <c r="AFY31" s="176">
        <f t="shared" si="42"/>
        <v>6665940.3099999577</v>
      </c>
      <c r="AFZ31" s="176">
        <f t="shared" si="42"/>
        <v>2876944.049999997</v>
      </c>
      <c r="AGA31" s="176">
        <f t="shared" si="42"/>
        <v>5599907.2899999768</v>
      </c>
      <c r="AGB31" s="176">
        <f t="shared" si="42"/>
        <v>6330885.9599999189</v>
      </c>
      <c r="AGC31" s="176">
        <f t="shared" si="42"/>
        <v>10666577.180000052</v>
      </c>
      <c r="AGD31" s="176">
        <f t="shared" si="42"/>
        <v>6859778.4800000042</v>
      </c>
      <c r="AGE31" s="176">
        <f t="shared" si="42"/>
        <v>13363094.86999999</v>
      </c>
      <c r="AGF31" s="176">
        <f t="shared" si="42"/>
        <v>5780994.6900000423</v>
      </c>
      <c r="AGG31" s="176">
        <f t="shared" si="42"/>
        <v>2455704.9315999746</v>
      </c>
      <c r="AGH31" s="176">
        <f t="shared" si="42"/>
        <v>-704291.26999999583</v>
      </c>
      <c r="AGI31" s="176">
        <f t="shared" si="42"/>
        <v>293296870.4199996</v>
      </c>
      <c r="AGJ31" s="176">
        <f t="shared" si="42"/>
        <v>12069101.430000007</v>
      </c>
      <c r="AGK31" s="176">
        <f t="shared" si="42"/>
        <v>-2363387.2600000501</v>
      </c>
      <c r="AGL31" s="176">
        <f t="shared" si="42"/>
        <v>4917403.2299999744</v>
      </c>
      <c r="AGM31" s="176">
        <f t="shared" si="42"/>
        <v>-2215488.2899999619</v>
      </c>
      <c r="AGN31" s="176">
        <f t="shared" si="42"/>
        <v>1733584.1100000143</v>
      </c>
      <c r="AGO31" s="176">
        <f t="shared" si="42"/>
        <v>-6741641.549999997</v>
      </c>
      <c r="AGP31" s="176">
        <f t="shared" si="42"/>
        <v>3347759.6999999583</v>
      </c>
      <c r="AGQ31" s="176">
        <f t="shared" si="42"/>
        <v>151491116.28999901</v>
      </c>
      <c r="AGR31" s="176">
        <f t="shared" si="42"/>
        <v>47023823.119999886</v>
      </c>
      <c r="AGS31" s="176">
        <f t="shared" si="42"/>
        <v>2670262.6100000143</v>
      </c>
      <c r="AGT31" s="176">
        <f t="shared" si="42"/>
        <v>-11163818.439999938</v>
      </c>
      <c r="AGU31" s="176">
        <f t="shared" si="42"/>
        <v>-30344258.930000007</v>
      </c>
      <c r="AGV31" s="176">
        <f t="shared" si="42"/>
        <v>-806243.43999996781</v>
      </c>
      <c r="AGW31" s="176">
        <f t="shared" si="42"/>
        <v>20390586.850000024</v>
      </c>
      <c r="AGX31" s="176">
        <f t="shared" si="42"/>
        <v>7098226.8799999654</v>
      </c>
      <c r="AGY31" s="176">
        <f t="shared" si="42"/>
        <v>2673895.7899999991</v>
      </c>
      <c r="AGZ31" s="176">
        <f t="shared" si="42"/>
        <v>1751674.7200000584</v>
      </c>
      <c r="AHA31" s="176">
        <f t="shared" si="42"/>
        <v>-5249981.6499999762</v>
      </c>
      <c r="AHB31" s="176">
        <f t="shared" si="42"/>
        <v>4865243.7099999934</v>
      </c>
      <c r="AHC31" s="176">
        <f t="shared" si="42"/>
        <v>3925007.1199999899</v>
      </c>
      <c r="AHD31" s="176">
        <f t="shared" si="42"/>
        <v>35771097.530000001</v>
      </c>
      <c r="AHE31" s="176">
        <f t="shared" si="42"/>
        <v>-2697219.1700000167</v>
      </c>
      <c r="AHF31" s="176">
        <f t="shared" si="42"/>
        <v>5171388.6800000221</v>
      </c>
      <c r="AHG31" s="176">
        <f t="shared" si="42"/>
        <v>130174.85000000894</v>
      </c>
      <c r="AHH31" s="176">
        <f t="shared" si="42"/>
        <v>24938350.659999728</v>
      </c>
      <c r="AHI31" s="176">
        <f t="shared" si="42"/>
        <v>5438818.1900000274</v>
      </c>
      <c r="AHJ31" s="176">
        <f t="shared" si="42"/>
        <v>5030208.7499999851</v>
      </c>
      <c r="AHK31" s="176">
        <f t="shared" si="42"/>
        <v>9267889.6000000089</v>
      </c>
      <c r="AHL31" s="176">
        <f t="shared" si="42"/>
        <v>-4394660.5700000525</v>
      </c>
      <c r="AHM31" s="176">
        <f t="shared" si="42"/>
        <v>3728501.9499999881</v>
      </c>
      <c r="AHN31" s="176">
        <f t="shared" si="42"/>
        <v>18990412.229999989</v>
      </c>
      <c r="AHO31" s="176">
        <f t="shared" si="42"/>
        <v>5884957615.0173645</v>
      </c>
    </row>
    <row r="32" spans="1:899" x14ac:dyDescent="0.2">
      <c r="B32" s="191" t="s">
        <v>1091</v>
      </c>
      <c r="C32" s="190">
        <f>SUM(C38-C39)</f>
        <v>223349408.75999999</v>
      </c>
      <c r="D32" s="190">
        <f t="shared" ref="D32:BO32" si="43">SUM(D38-D39)</f>
        <v>9009798.9399999976</v>
      </c>
      <c r="E32" s="190">
        <f t="shared" si="43"/>
        <v>9901238.8700000048</v>
      </c>
      <c r="F32" s="190">
        <f t="shared" si="43"/>
        <v>14758620.270000011</v>
      </c>
      <c r="G32" s="190">
        <f t="shared" si="43"/>
        <v>4317591.0000000298</v>
      </c>
      <c r="H32" s="190">
        <f t="shared" si="43"/>
        <v>-572953.54999998212</v>
      </c>
      <c r="I32" s="190">
        <f t="shared" si="43"/>
        <v>3231309.1499999762</v>
      </c>
      <c r="J32" s="190">
        <f t="shared" si="43"/>
        <v>-15746688.560000002</v>
      </c>
      <c r="K32" s="190">
        <f t="shared" si="43"/>
        <v>-5784256.3100000024</v>
      </c>
      <c r="L32" s="190">
        <f t="shared" si="43"/>
        <v>3301149.4099999815</v>
      </c>
      <c r="M32" s="190">
        <f t="shared" si="43"/>
        <v>14181557.390000045</v>
      </c>
      <c r="N32" s="190">
        <f t="shared" si="43"/>
        <v>-3751655.8600000143</v>
      </c>
      <c r="O32" s="190">
        <f t="shared" si="43"/>
        <v>6039023.9300000072</v>
      </c>
      <c r="P32" s="190">
        <f t="shared" si="43"/>
        <v>2581860.9199999869</v>
      </c>
      <c r="Q32" s="190">
        <f t="shared" si="43"/>
        <v>537978.66999998689</v>
      </c>
      <c r="R32" s="190">
        <f t="shared" si="43"/>
        <v>6081208.0800000131</v>
      </c>
      <c r="S32" s="190">
        <f t="shared" si="43"/>
        <v>9606450.8000000119</v>
      </c>
      <c r="T32" s="190">
        <f t="shared" si="43"/>
        <v>841955.09000003338</v>
      </c>
      <c r="U32" s="190">
        <f t="shared" si="43"/>
        <v>12530315.410000026</v>
      </c>
      <c r="V32" s="190">
        <f t="shared" si="43"/>
        <v>2582717.4899999946</v>
      </c>
      <c r="W32" s="190">
        <f t="shared" si="43"/>
        <v>3127729.5099999905</v>
      </c>
      <c r="X32" s="190">
        <f t="shared" si="43"/>
        <v>-3344642.1999999881</v>
      </c>
      <c r="Y32" s="190">
        <f t="shared" si="43"/>
        <v>159399.24000000954</v>
      </c>
      <c r="Z32" s="190">
        <f t="shared" si="43"/>
        <v>-1511348.1499999985</v>
      </c>
      <c r="AA32" s="190">
        <f t="shared" si="43"/>
        <v>141743918.23999977</v>
      </c>
      <c r="AB32" s="190">
        <f t="shared" si="43"/>
        <v>4759331.1200000346</v>
      </c>
      <c r="AC32" s="190">
        <f t="shared" si="43"/>
        <v>5603910.6900000572</v>
      </c>
      <c r="AD32" s="190">
        <f t="shared" si="43"/>
        <v>1926396.5400000215</v>
      </c>
      <c r="AE32" s="190">
        <f t="shared" si="43"/>
        <v>1902367.3099999428</v>
      </c>
      <c r="AF32" s="190">
        <f t="shared" si="43"/>
        <v>19177369.729999989</v>
      </c>
      <c r="AG32" s="190">
        <f t="shared" si="43"/>
        <v>9595413.4200000167</v>
      </c>
      <c r="AH32" s="190">
        <f t="shared" si="43"/>
        <v>-2736715.280000031</v>
      </c>
      <c r="AI32" s="190">
        <f t="shared" si="43"/>
        <v>-10446084.600000024</v>
      </c>
      <c r="AJ32" s="190">
        <f t="shared" si="43"/>
        <v>2358847.130000025</v>
      </c>
      <c r="AK32" s="190">
        <f t="shared" si="43"/>
        <v>-997689.32000000775</v>
      </c>
      <c r="AL32" s="190">
        <f t="shared" si="43"/>
        <v>-1422396.1399999708</v>
      </c>
      <c r="AM32" s="190">
        <f t="shared" si="43"/>
        <v>866518.17000003159</v>
      </c>
      <c r="AN32" s="190">
        <f t="shared" si="43"/>
        <v>11947979.400000006</v>
      </c>
      <c r="AO32" s="190">
        <f t="shared" si="43"/>
        <v>2747453.4299999774</v>
      </c>
      <c r="AP32" s="190">
        <f t="shared" si="43"/>
        <v>-18394222.069999933</v>
      </c>
      <c r="AQ32" s="190">
        <f t="shared" si="43"/>
        <v>7415612.5300000906</v>
      </c>
      <c r="AR32" s="190">
        <f t="shared" si="43"/>
        <v>9786323.7600000054</v>
      </c>
      <c r="AS32" s="190">
        <f t="shared" si="43"/>
        <v>-1327259.8200001717</v>
      </c>
      <c r="AT32" s="190">
        <f t="shared" si="43"/>
        <v>-963899.82000002265</v>
      </c>
      <c r="AU32" s="190">
        <f t="shared" si="43"/>
        <v>4175181.4599999934</v>
      </c>
      <c r="AV32" s="190">
        <f t="shared" si="43"/>
        <v>218036.53000000119</v>
      </c>
      <c r="AW32" s="190">
        <f t="shared" si="43"/>
        <v>32426.12999998033</v>
      </c>
      <c r="AX32" s="190">
        <f t="shared" si="43"/>
        <v>90881.250000014901</v>
      </c>
      <c r="AY32" s="190">
        <f t="shared" si="43"/>
        <v>1571747.180000037</v>
      </c>
      <c r="AZ32" s="190">
        <f t="shared" si="43"/>
        <v>5500983.3999999911</v>
      </c>
      <c r="BA32" s="190">
        <f t="shared" si="43"/>
        <v>28463609.640000045</v>
      </c>
      <c r="BB32" s="190">
        <f t="shared" si="43"/>
        <v>2873613.25</v>
      </c>
      <c r="BC32" s="190">
        <f t="shared" si="43"/>
        <v>5368132.7900000066</v>
      </c>
      <c r="BD32" s="190">
        <f t="shared" si="43"/>
        <v>11748234.829999983</v>
      </c>
      <c r="BE32" s="190">
        <f t="shared" si="43"/>
        <v>-189666.65999999642</v>
      </c>
      <c r="BF32" s="190">
        <f t="shared" si="43"/>
        <v>852869.40000002086</v>
      </c>
      <c r="BG32" s="190">
        <f t="shared" si="43"/>
        <v>1307801.3000000119</v>
      </c>
      <c r="BH32" s="190">
        <f t="shared" si="43"/>
        <v>11972477.289999723</v>
      </c>
      <c r="BI32" s="190">
        <f t="shared" si="43"/>
        <v>4405820.359999992</v>
      </c>
      <c r="BJ32" s="190">
        <f t="shared" si="43"/>
        <v>4367543.5300000012</v>
      </c>
      <c r="BK32" s="190">
        <f t="shared" si="43"/>
        <v>15424855.610000029</v>
      </c>
      <c r="BL32" s="190">
        <f t="shared" si="43"/>
        <v>6765699.5799999833</v>
      </c>
      <c r="BM32" s="190">
        <f t="shared" si="43"/>
        <v>350829.59999996424</v>
      </c>
      <c r="BN32" s="190">
        <f t="shared" si="43"/>
        <v>-1504384.5500000045</v>
      </c>
      <c r="BO32" s="190">
        <f t="shared" si="43"/>
        <v>1397552.1500000209</v>
      </c>
      <c r="BP32" s="190">
        <f t="shared" ref="BP32:EA32" si="44">SUM(BP38-BP39)</f>
        <v>7715489.5500000119</v>
      </c>
      <c r="BQ32" s="190">
        <f t="shared" si="44"/>
        <v>1834413.3699999824</v>
      </c>
      <c r="BR32" s="190">
        <f t="shared" si="44"/>
        <v>1728747.6100000069</v>
      </c>
      <c r="BS32" s="190">
        <f t="shared" si="44"/>
        <v>374715.98999997973</v>
      </c>
      <c r="BT32" s="190">
        <f t="shared" si="44"/>
        <v>6091150.2900000215</v>
      </c>
      <c r="BU32" s="190">
        <f t="shared" si="44"/>
        <v>1206192.8100000098</v>
      </c>
      <c r="BV32" s="190">
        <f t="shared" si="44"/>
        <v>3016678.6899999827</v>
      </c>
      <c r="BW32" s="190">
        <f t="shared" si="44"/>
        <v>36937818.570000052</v>
      </c>
      <c r="BX32" s="190">
        <f t="shared" si="44"/>
        <v>2771433.6499999166</v>
      </c>
      <c r="BY32" s="190">
        <f t="shared" si="44"/>
        <v>3040909.1300000101</v>
      </c>
      <c r="BZ32" s="190">
        <f t="shared" si="44"/>
        <v>3400059.549999997</v>
      </c>
      <c r="CA32" s="190">
        <f t="shared" si="44"/>
        <v>5802358.7199999988</v>
      </c>
      <c r="CB32" s="190">
        <f t="shared" si="44"/>
        <v>1992561.8999999911</v>
      </c>
      <c r="CC32" s="190">
        <f t="shared" si="44"/>
        <v>3062827.3500000089</v>
      </c>
      <c r="CD32" s="190">
        <f t="shared" si="44"/>
        <v>398752.30000000261</v>
      </c>
      <c r="CE32" s="190">
        <f t="shared" si="44"/>
        <v>925364.16999999993</v>
      </c>
      <c r="CF32" s="190">
        <f t="shared" si="44"/>
        <v>268326795.75</v>
      </c>
      <c r="CG32" s="190">
        <f t="shared" si="44"/>
        <v>13599443.060000002</v>
      </c>
      <c r="CH32" s="190">
        <f t="shared" si="44"/>
        <v>1155181.1999999881</v>
      </c>
      <c r="CI32" s="190">
        <f t="shared" si="44"/>
        <v>1783165.4999999851</v>
      </c>
      <c r="CJ32" s="190">
        <f t="shared" si="44"/>
        <v>6015476.4099999666</v>
      </c>
      <c r="CK32" s="190">
        <f t="shared" si="44"/>
        <v>-2238738.4100000113</v>
      </c>
      <c r="CL32" s="190">
        <f t="shared" si="44"/>
        <v>4856853.8699999899</v>
      </c>
      <c r="CM32" s="190">
        <f t="shared" si="44"/>
        <v>8890284.0200000107</v>
      </c>
      <c r="CN32" s="190">
        <f t="shared" si="44"/>
        <v>4721600.2799999937</v>
      </c>
      <c r="CO32" s="190">
        <f t="shared" si="44"/>
        <v>-9392958.5600000024</v>
      </c>
      <c r="CP32" s="190">
        <f t="shared" si="44"/>
        <v>4301356.1899999827</v>
      </c>
      <c r="CQ32" s="190">
        <f t="shared" si="44"/>
        <v>-581191.94000005722</v>
      </c>
      <c r="CR32" s="190">
        <f t="shared" si="44"/>
        <v>781045.83000004292</v>
      </c>
      <c r="CS32" s="190">
        <f t="shared" si="44"/>
        <v>19603881.760000229</v>
      </c>
      <c r="CT32" s="190">
        <f t="shared" si="44"/>
        <v>3880361.0399999917</v>
      </c>
      <c r="CU32" s="190">
        <f t="shared" si="44"/>
        <v>3755811.5000000298</v>
      </c>
      <c r="CV32" s="190">
        <f t="shared" si="44"/>
        <v>2739973.7699999511</v>
      </c>
      <c r="CW32" s="190">
        <f t="shared" si="44"/>
        <v>4054303.9099999815</v>
      </c>
      <c r="CX32" s="190">
        <f t="shared" si="44"/>
        <v>-2799018.869999975</v>
      </c>
      <c r="CY32" s="190">
        <f t="shared" si="44"/>
        <v>2782300.5900000185</v>
      </c>
      <c r="CZ32" s="190">
        <f t="shared" si="44"/>
        <v>5277335.9499999806</v>
      </c>
      <c r="DA32" s="190">
        <f t="shared" si="44"/>
        <v>44575796.019999981</v>
      </c>
      <c r="DB32" s="190">
        <f t="shared" si="44"/>
        <v>8439730.1899999976</v>
      </c>
      <c r="DC32" s="190">
        <f t="shared" si="44"/>
        <v>9459805.4199999571</v>
      </c>
      <c r="DD32" s="190">
        <f t="shared" si="44"/>
        <v>-253390.92000007629</v>
      </c>
      <c r="DE32" s="190">
        <f t="shared" si="44"/>
        <v>3414759.0899999887</v>
      </c>
      <c r="DF32" s="190">
        <f t="shared" si="44"/>
        <v>12106836.98999995</v>
      </c>
      <c r="DG32" s="190">
        <f t="shared" si="44"/>
        <v>4716507.5799999237</v>
      </c>
      <c r="DH32" s="190">
        <f t="shared" si="44"/>
        <v>7122719.700000003</v>
      </c>
      <c r="DI32" s="190">
        <f t="shared" si="44"/>
        <v>4632786.5200000107</v>
      </c>
      <c r="DJ32" s="190">
        <f t="shared" si="44"/>
        <v>9248678.7299999893</v>
      </c>
      <c r="DK32" s="190">
        <f t="shared" si="44"/>
        <v>14811722.779999971</v>
      </c>
      <c r="DL32" s="190">
        <f t="shared" si="44"/>
        <v>51289237.409999847</v>
      </c>
      <c r="DM32" s="190">
        <f t="shared" si="44"/>
        <v>-8452563.7800000906</v>
      </c>
      <c r="DN32" s="190">
        <f t="shared" si="44"/>
        <v>9671928.6100000292</v>
      </c>
      <c r="DO32" s="190">
        <f t="shared" si="44"/>
        <v>2398548.9400000125</v>
      </c>
      <c r="DP32" s="190">
        <f t="shared" si="44"/>
        <v>8804818.410000056</v>
      </c>
      <c r="DQ32" s="190">
        <f t="shared" si="44"/>
        <v>22230013.930000007</v>
      </c>
      <c r="DR32" s="190">
        <f t="shared" si="44"/>
        <v>17132391.279999971</v>
      </c>
      <c r="DS32" s="190">
        <f t="shared" si="44"/>
        <v>44553452.120000064</v>
      </c>
      <c r="DT32" s="190">
        <f t="shared" si="44"/>
        <v>56262.149999976158</v>
      </c>
      <c r="DU32" s="190">
        <f t="shared" si="44"/>
        <v>172039162.3900013</v>
      </c>
      <c r="DV32" s="190">
        <f t="shared" si="44"/>
        <v>2118626.5640000254</v>
      </c>
      <c r="DW32" s="190">
        <f t="shared" si="44"/>
        <v>-6351659.1699999869</v>
      </c>
      <c r="DX32" s="190">
        <f t="shared" si="44"/>
        <v>11078318.24999997</v>
      </c>
      <c r="DY32" s="190">
        <f t="shared" si="44"/>
        <v>7117065.4899999499</v>
      </c>
      <c r="DZ32" s="190">
        <f t="shared" si="44"/>
        <v>3124319.230000034</v>
      </c>
      <c r="EA32" s="190">
        <f t="shared" si="44"/>
        <v>-4523111.3100000322</v>
      </c>
      <c r="EB32" s="190">
        <f t="shared" ref="EB32:GM32" si="45">SUM(EB38-EB39)</f>
        <v>4587051.3499999344</v>
      </c>
      <c r="EC32" s="190">
        <f t="shared" si="45"/>
        <v>17311009.659999937</v>
      </c>
      <c r="ED32" s="190">
        <f t="shared" si="45"/>
        <v>30580444.089999914</v>
      </c>
      <c r="EE32" s="190">
        <f t="shared" si="45"/>
        <v>38416401.710000157</v>
      </c>
      <c r="EF32" s="190">
        <f t="shared" si="45"/>
        <v>6749968.2200000137</v>
      </c>
      <c r="EG32" s="190">
        <f t="shared" si="45"/>
        <v>800976.37999993563</v>
      </c>
      <c r="EH32" s="190">
        <f t="shared" si="45"/>
        <v>1870738.4399999976</v>
      </c>
      <c r="EI32" s="190">
        <f t="shared" si="45"/>
        <v>12308865.829999954</v>
      </c>
      <c r="EJ32" s="190">
        <f t="shared" si="45"/>
        <v>5908249.2700000107</v>
      </c>
      <c r="EK32" s="190">
        <f t="shared" si="45"/>
        <v>8406525.6300000399</v>
      </c>
      <c r="EL32" s="190">
        <f t="shared" si="45"/>
        <v>3618150.7500000149</v>
      </c>
      <c r="EM32" s="190">
        <f t="shared" si="45"/>
        <v>11535607.78000021</v>
      </c>
      <c r="EN32" s="190">
        <f t="shared" si="45"/>
        <v>1186626.9400000423</v>
      </c>
      <c r="EO32" s="190">
        <f t="shared" si="45"/>
        <v>6114563.7099999785</v>
      </c>
      <c r="EP32" s="190">
        <f t="shared" si="45"/>
        <v>3616513.8499999791</v>
      </c>
      <c r="EQ32" s="190">
        <f t="shared" si="45"/>
        <v>7000548.1100000069</v>
      </c>
      <c r="ER32" s="190">
        <f t="shared" si="45"/>
        <v>3984912.359999992</v>
      </c>
      <c r="ES32" s="190">
        <f t="shared" si="45"/>
        <v>4598543.0600000322</v>
      </c>
      <c r="ET32" s="190">
        <f t="shared" si="45"/>
        <v>-1534756.1600000262</v>
      </c>
      <c r="EU32" s="190">
        <f t="shared" si="45"/>
        <v>651011.19000001252</v>
      </c>
      <c r="EV32" s="190">
        <f t="shared" si="45"/>
        <v>-14873777.03000021</v>
      </c>
      <c r="EW32" s="190">
        <f t="shared" si="45"/>
        <v>5699122.7199999988</v>
      </c>
      <c r="EX32" s="190">
        <f t="shared" si="45"/>
        <v>865579.21000002325</v>
      </c>
      <c r="EY32" s="190">
        <f t="shared" si="45"/>
        <v>-7784191.3900000155</v>
      </c>
      <c r="EZ32" s="190">
        <f t="shared" si="45"/>
        <v>4968358.4500000477</v>
      </c>
      <c r="FA32" s="190">
        <f t="shared" si="45"/>
        <v>8687586.1099999547</v>
      </c>
      <c r="FB32" s="190">
        <f t="shared" si="45"/>
        <v>1337446.5099999905</v>
      </c>
      <c r="FC32" s="190">
        <f t="shared" si="45"/>
        <v>3730288.9599999785</v>
      </c>
      <c r="FD32" s="190">
        <f t="shared" si="45"/>
        <v>427486.06999999285</v>
      </c>
      <c r="FE32" s="190">
        <f t="shared" si="45"/>
        <v>6609398.7200000137</v>
      </c>
      <c r="FF32" s="190">
        <f t="shared" si="45"/>
        <v>2901153.7799999863</v>
      </c>
      <c r="FG32" s="190">
        <f t="shared" si="45"/>
        <v>6488638.8400000036</v>
      </c>
      <c r="FH32" s="190">
        <f t="shared" si="45"/>
        <v>26526627.530000091</v>
      </c>
      <c r="FI32" s="190">
        <f t="shared" si="45"/>
        <v>9153483.7699999809</v>
      </c>
      <c r="FJ32" s="190">
        <f t="shared" si="45"/>
        <v>12413380.040000021</v>
      </c>
      <c r="FK32" s="190">
        <f t="shared" si="45"/>
        <v>5198677.7699999958</v>
      </c>
      <c r="FL32" s="190">
        <f t="shared" si="45"/>
        <v>5477322.0299999714</v>
      </c>
      <c r="FM32" s="190">
        <f t="shared" si="45"/>
        <v>-1236854.3200000077</v>
      </c>
      <c r="FN32" s="190">
        <f t="shared" si="45"/>
        <v>2411999.5200000107</v>
      </c>
      <c r="FO32" s="190">
        <f t="shared" si="45"/>
        <v>6063431.7099999972</v>
      </c>
      <c r="FP32" s="190">
        <f t="shared" si="45"/>
        <v>77115301.769999981</v>
      </c>
      <c r="FQ32" s="190">
        <f t="shared" si="45"/>
        <v>2665365.1799999624</v>
      </c>
      <c r="FR32" s="190">
        <f t="shared" si="45"/>
        <v>14748266.799999952</v>
      </c>
      <c r="FS32" s="190">
        <f t="shared" si="45"/>
        <v>15005988.979999959</v>
      </c>
      <c r="FT32" s="190">
        <f t="shared" si="45"/>
        <v>15362948.880000025</v>
      </c>
      <c r="FU32" s="190">
        <f t="shared" si="45"/>
        <v>8589093.6100000143</v>
      </c>
      <c r="FV32" s="190">
        <f t="shared" si="45"/>
        <v>12853956.140000015</v>
      </c>
      <c r="FW32" s="190">
        <f t="shared" si="45"/>
        <v>12046980.550000012</v>
      </c>
      <c r="FX32" s="190">
        <f t="shared" si="45"/>
        <v>16851765.51000005</v>
      </c>
      <c r="FY32" s="190">
        <f t="shared" si="45"/>
        <v>15800957.810000017</v>
      </c>
      <c r="FZ32" s="190">
        <f t="shared" si="45"/>
        <v>14603375.120000005</v>
      </c>
      <c r="GA32" s="190">
        <f t="shared" si="45"/>
        <v>2578481.7300000042</v>
      </c>
      <c r="GB32" s="190">
        <f t="shared" si="45"/>
        <v>4768528.3399999887</v>
      </c>
      <c r="GC32" s="190">
        <f t="shared" si="45"/>
        <v>9478671.2699999958</v>
      </c>
      <c r="GD32" s="190">
        <f t="shared" si="45"/>
        <v>81300701.429999709</v>
      </c>
      <c r="GE32" s="190">
        <f t="shared" si="45"/>
        <v>5894947.0199999958</v>
      </c>
      <c r="GF32" s="190">
        <f t="shared" si="45"/>
        <v>4614865.9299999774</v>
      </c>
      <c r="GG32" s="190">
        <f t="shared" si="45"/>
        <v>20287585.469999939</v>
      </c>
      <c r="GH32" s="190">
        <f t="shared" si="45"/>
        <v>6361938.7000000477</v>
      </c>
      <c r="GI32" s="190">
        <f t="shared" si="45"/>
        <v>5758401.0799999982</v>
      </c>
      <c r="GJ32" s="190">
        <f t="shared" si="45"/>
        <v>7849801.319999963</v>
      </c>
      <c r="GK32" s="190">
        <f t="shared" si="45"/>
        <v>11037493.030000001</v>
      </c>
      <c r="GL32" s="190">
        <f t="shared" si="45"/>
        <v>1061793.5900000036</v>
      </c>
      <c r="GM32" s="190">
        <f t="shared" si="45"/>
        <v>160680.54999999702</v>
      </c>
      <c r="GN32" s="190">
        <f t="shared" ref="GN32:IY32" si="46">SUM(GN38-GN39)</f>
        <v>4805035.1800000034</v>
      </c>
      <c r="GO32" s="190">
        <f t="shared" si="46"/>
        <v>5292475.59</v>
      </c>
      <c r="GP32" s="190">
        <f t="shared" si="46"/>
        <v>30383701.099999905</v>
      </c>
      <c r="GQ32" s="190">
        <f t="shared" si="46"/>
        <v>1808376.4499999881</v>
      </c>
      <c r="GR32" s="190">
        <f t="shared" si="46"/>
        <v>5523946.4200000167</v>
      </c>
      <c r="GS32" s="190">
        <f t="shared" si="46"/>
        <v>2782148.3599999845</v>
      </c>
      <c r="GT32" s="190">
        <f t="shared" si="46"/>
        <v>3699353.75</v>
      </c>
      <c r="GU32" s="190">
        <f t="shared" si="46"/>
        <v>5270910.8399999887</v>
      </c>
      <c r="GV32" s="190">
        <f t="shared" si="46"/>
        <v>4786451.5099999756</v>
      </c>
      <c r="GW32" s="190">
        <f t="shared" si="46"/>
        <v>3068504.8500000015</v>
      </c>
      <c r="GX32" s="190">
        <f t="shared" si="46"/>
        <v>14345882.029999971</v>
      </c>
      <c r="GY32" s="190">
        <f t="shared" si="46"/>
        <v>2158588.6200000197</v>
      </c>
      <c r="GZ32" s="190">
        <f t="shared" si="46"/>
        <v>377693.27999997139</v>
      </c>
      <c r="HA32" s="190">
        <f t="shared" si="46"/>
        <v>6300564.799999997</v>
      </c>
      <c r="HB32" s="190">
        <f t="shared" si="46"/>
        <v>90923743.029999971</v>
      </c>
      <c r="HC32" s="190">
        <f t="shared" si="46"/>
        <v>397097398.20000005</v>
      </c>
      <c r="HD32" s="190">
        <f t="shared" si="46"/>
        <v>25913448.720000058</v>
      </c>
      <c r="HE32" s="190">
        <f t="shared" si="46"/>
        <v>847781.34999996424</v>
      </c>
      <c r="HF32" s="190">
        <f t="shared" si="46"/>
        <v>14808870.340000033</v>
      </c>
      <c r="HG32" s="190">
        <f t="shared" si="46"/>
        <v>27513130.430000007</v>
      </c>
      <c r="HH32" s="190">
        <f t="shared" si="46"/>
        <v>3055970.4399999902</v>
      </c>
      <c r="HI32" s="190">
        <f t="shared" si="46"/>
        <v>86315277.039999962</v>
      </c>
      <c r="HJ32" s="190">
        <f t="shared" si="46"/>
        <v>-21815067.700000018</v>
      </c>
      <c r="HK32" s="190">
        <f t="shared" si="46"/>
        <v>-6609185.7900000215</v>
      </c>
      <c r="HL32" s="190">
        <f t="shared" si="46"/>
        <v>-24478004.740000024</v>
      </c>
      <c r="HM32" s="190">
        <f t="shared" si="46"/>
        <v>3996484.530000031</v>
      </c>
      <c r="HN32" s="190">
        <f t="shared" si="46"/>
        <v>-13558939.909999982</v>
      </c>
      <c r="HO32" s="190">
        <f t="shared" si="46"/>
        <v>-137531.84999999404</v>
      </c>
      <c r="HP32" s="190">
        <f t="shared" si="46"/>
        <v>-7285897.6299999952</v>
      </c>
      <c r="HQ32" s="190">
        <f t="shared" si="46"/>
        <v>-31892635.310000181</v>
      </c>
      <c r="HR32" s="190">
        <f t="shared" si="46"/>
        <v>-19852853.289999962</v>
      </c>
      <c r="HS32" s="190">
        <f t="shared" si="46"/>
        <v>3892103.8900000155</v>
      </c>
      <c r="HT32" s="190">
        <f t="shared" si="46"/>
        <v>425624.8599999994</v>
      </c>
      <c r="HU32" s="190">
        <f t="shared" si="46"/>
        <v>566289.81999999285</v>
      </c>
      <c r="HV32" s="190">
        <f t="shared" si="46"/>
        <v>1911424.3700000048</v>
      </c>
      <c r="HW32" s="190">
        <f t="shared" si="46"/>
        <v>15185137.599999934</v>
      </c>
      <c r="HX32" s="190">
        <f t="shared" si="46"/>
        <v>10575902.660000011</v>
      </c>
      <c r="HY32" s="190">
        <f t="shared" si="46"/>
        <v>4560832.650000006</v>
      </c>
      <c r="HZ32" s="190">
        <f t="shared" si="46"/>
        <v>5959822.599999994</v>
      </c>
      <c r="IA32" s="190">
        <f t="shared" si="46"/>
        <v>8841275.549999997</v>
      </c>
      <c r="IB32" s="190">
        <f t="shared" si="46"/>
        <v>-2789147.3199999928</v>
      </c>
      <c r="IC32" s="190">
        <f t="shared" si="46"/>
        <v>3236420.7100000083</v>
      </c>
      <c r="ID32" s="190">
        <f t="shared" si="46"/>
        <v>4248177.1999999881</v>
      </c>
      <c r="IE32" s="190">
        <f t="shared" si="46"/>
        <v>2446755.409999989</v>
      </c>
      <c r="IF32" s="190">
        <f t="shared" si="46"/>
        <v>5159661.7299999893</v>
      </c>
      <c r="IG32" s="190">
        <f t="shared" si="46"/>
        <v>92199547.909999847</v>
      </c>
      <c r="IH32" s="190">
        <f t="shared" si="46"/>
        <v>-27259478.110000014</v>
      </c>
      <c r="II32" s="190">
        <f t="shared" si="46"/>
        <v>4008465.8099999875</v>
      </c>
      <c r="IJ32" s="190">
        <f t="shared" si="46"/>
        <v>11390727.789999992</v>
      </c>
      <c r="IK32" s="190">
        <f t="shared" si="46"/>
        <v>15517837.49000001</v>
      </c>
      <c r="IL32" s="190">
        <f t="shared" si="46"/>
        <v>10374463.319999948</v>
      </c>
      <c r="IM32" s="190">
        <f t="shared" si="46"/>
        <v>469136.21999998391</v>
      </c>
      <c r="IN32" s="190">
        <f t="shared" si="46"/>
        <v>9472847.8999999836</v>
      </c>
      <c r="IO32" s="190">
        <f t="shared" si="46"/>
        <v>4555642.2600000203</v>
      </c>
      <c r="IP32" s="190">
        <f t="shared" si="46"/>
        <v>2234215.4300000072</v>
      </c>
      <c r="IQ32" s="190">
        <f t="shared" si="46"/>
        <v>5808861.0700000226</v>
      </c>
      <c r="IR32" s="190">
        <f t="shared" si="46"/>
        <v>282102374.29999971</v>
      </c>
      <c r="IS32" s="190">
        <f t="shared" si="46"/>
        <v>40780402.639999986</v>
      </c>
      <c r="IT32" s="190">
        <f t="shared" si="46"/>
        <v>9979258.5900000036</v>
      </c>
      <c r="IU32" s="190">
        <f t="shared" si="46"/>
        <v>3649027.6600000411</v>
      </c>
      <c r="IV32" s="190">
        <f t="shared" si="46"/>
        <v>11354931.74000001</v>
      </c>
      <c r="IW32" s="190">
        <f t="shared" si="46"/>
        <v>2912153.8999999836</v>
      </c>
      <c r="IX32" s="190">
        <f t="shared" si="46"/>
        <v>3352907.1799999923</v>
      </c>
      <c r="IY32" s="190">
        <f t="shared" si="46"/>
        <v>4330975.0399999991</v>
      </c>
      <c r="IZ32" s="190">
        <f t="shared" ref="IZ32:LK32" si="47">SUM(IZ38-IZ39)</f>
        <v>1605938.7599999905</v>
      </c>
      <c r="JA32" s="190">
        <f t="shared" si="47"/>
        <v>17826288.060000032</v>
      </c>
      <c r="JB32" s="190">
        <f t="shared" si="47"/>
        <v>2414150.7000000179</v>
      </c>
      <c r="JC32" s="190">
        <f t="shared" si="47"/>
        <v>8960697.1499999613</v>
      </c>
      <c r="JD32" s="190">
        <f t="shared" si="47"/>
        <v>17458437.880000114</v>
      </c>
      <c r="JE32" s="190">
        <f t="shared" si="47"/>
        <v>6918065.7099999785</v>
      </c>
      <c r="JF32" s="190">
        <f t="shared" si="47"/>
        <v>5896471.3999999762</v>
      </c>
      <c r="JG32" s="190">
        <f t="shared" si="47"/>
        <v>-2321013.9999999851</v>
      </c>
      <c r="JH32" s="190">
        <f t="shared" si="47"/>
        <v>2268928.0399999991</v>
      </c>
      <c r="JI32" s="190">
        <f t="shared" si="47"/>
        <v>453294.21000002325</v>
      </c>
      <c r="JJ32" s="190">
        <f t="shared" si="47"/>
        <v>42753633.300000072</v>
      </c>
      <c r="JK32" s="190">
        <f t="shared" si="47"/>
        <v>2377663.4599999934</v>
      </c>
      <c r="JL32" s="190">
        <f t="shared" si="47"/>
        <v>4732845.0300000012</v>
      </c>
      <c r="JM32" s="190">
        <f t="shared" si="47"/>
        <v>7353349.9900000244</v>
      </c>
      <c r="JN32" s="190">
        <f t="shared" si="47"/>
        <v>960326.77000002563</v>
      </c>
      <c r="JO32" s="190">
        <f t="shared" si="47"/>
        <v>13466891.830000043</v>
      </c>
      <c r="JP32" s="190">
        <f t="shared" si="47"/>
        <v>-801317.45999998599</v>
      </c>
      <c r="JQ32" s="190">
        <f t="shared" si="47"/>
        <v>23776962.21999979</v>
      </c>
      <c r="JR32" s="190">
        <f t="shared" si="47"/>
        <v>776651.90999999642</v>
      </c>
      <c r="JS32" s="190">
        <f t="shared" si="47"/>
        <v>1828070.1099999845</v>
      </c>
      <c r="JT32" s="190">
        <f t="shared" si="47"/>
        <v>2118995.4999999702</v>
      </c>
      <c r="JU32" s="190">
        <f t="shared" si="47"/>
        <v>12849407.850000024</v>
      </c>
      <c r="JV32" s="190">
        <f t="shared" si="47"/>
        <v>1340036.6699999869</v>
      </c>
      <c r="JW32" s="190">
        <f t="shared" si="47"/>
        <v>-2276248.7900000066</v>
      </c>
      <c r="JX32" s="190">
        <f t="shared" si="47"/>
        <v>2444226.6400000006</v>
      </c>
      <c r="JY32" s="190">
        <f t="shared" si="47"/>
        <v>22046562.499999762</v>
      </c>
      <c r="JZ32" s="190">
        <f t="shared" si="47"/>
        <v>23995818.50999999</v>
      </c>
      <c r="KA32" s="190">
        <f t="shared" si="47"/>
        <v>10282359.219999969</v>
      </c>
      <c r="KB32" s="190">
        <f t="shared" si="47"/>
        <v>1734317.6700000018</v>
      </c>
      <c r="KC32" s="190">
        <f t="shared" si="47"/>
        <v>4482274.7000000179</v>
      </c>
      <c r="KD32" s="190">
        <f t="shared" si="47"/>
        <v>14565691.489999995</v>
      </c>
      <c r="KE32" s="190">
        <f t="shared" si="47"/>
        <v>2903263.8899999261</v>
      </c>
      <c r="KF32" s="190">
        <f t="shared" si="47"/>
        <v>2858975.6100000739</v>
      </c>
      <c r="KG32" s="190">
        <f t="shared" si="47"/>
        <v>15512738.930000007</v>
      </c>
      <c r="KH32" s="190">
        <f t="shared" si="47"/>
        <v>9681540.0199999362</v>
      </c>
      <c r="KI32" s="190">
        <f t="shared" si="47"/>
        <v>-4677305.3399999738</v>
      </c>
      <c r="KJ32" s="190">
        <f t="shared" si="47"/>
        <v>5173510.3600000143</v>
      </c>
      <c r="KK32" s="190">
        <f t="shared" si="47"/>
        <v>1296690.549999997</v>
      </c>
      <c r="KL32" s="190">
        <f t="shared" si="47"/>
        <v>5373888.2500000037</v>
      </c>
      <c r="KM32" s="190">
        <f t="shared" si="47"/>
        <v>16867311.070000008</v>
      </c>
      <c r="KN32" s="190">
        <f t="shared" si="47"/>
        <v>-31892579.490000725</v>
      </c>
      <c r="KO32" s="190">
        <f t="shared" si="47"/>
        <v>6911036.9699999988</v>
      </c>
      <c r="KP32" s="190">
        <f t="shared" si="47"/>
        <v>2028653.0900000334</v>
      </c>
      <c r="KQ32" s="190">
        <f t="shared" si="47"/>
        <v>-4331031.0899999738</v>
      </c>
      <c r="KR32" s="190">
        <f t="shared" si="47"/>
        <v>34164094.11999999</v>
      </c>
      <c r="KS32" s="190">
        <f t="shared" si="47"/>
        <v>-11990960.059999987</v>
      </c>
      <c r="KT32" s="190">
        <f t="shared" si="47"/>
        <v>4628942.7599999309</v>
      </c>
      <c r="KU32" s="190">
        <f t="shared" si="47"/>
        <v>5094099.5099999756</v>
      </c>
      <c r="KV32" s="190">
        <f t="shared" si="47"/>
        <v>2593382.4099999964</v>
      </c>
      <c r="KW32" s="190">
        <f t="shared" si="47"/>
        <v>25308597.830000043</v>
      </c>
      <c r="KX32" s="190">
        <f t="shared" si="47"/>
        <v>-7424006.0399999768</v>
      </c>
      <c r="KY32" s="190">
        <f t="shared" si="47"/>
        <v>731734.72000002861</v>
      </c>
      <c r="KZ32" s="190">
        <f t="shared" si="47"/>
        <v>18206878.600000024</v>
      </c>
      <c r="LA32" s="190">
        <f t="shared" si="47"/>
        <v>83622.729999989271</v>
      </c>
      <c r="LB32" s="190">
        <f t="shared" si="47"/>
        <v>1433522.9400000274</v>
      </c>
      <c r="LC32" s="190">
        <f t="shared" si="47"/>
        <v>90691612.029999852</v>
      </c>
      <c r="LD32" s="190">
        <f t="shared" si="47"/>
        <v>10873498.980000019</v>
      </c>
      <c r="LE32" s="190">
        <f t="shared" si="47"/>
        <v>101868058.37999916</v>
      </c>
      <c r="LF32" s="190">
        <f t="shared" si="47"/>
        <v>31339538.160000086</v>
      </c>
      <c r="LG32" s="190">
        <f t="shared" si="47"/>
        <v>8470989.6300001144</v>
      </c>
      <c r="LH32" s="190">
        <f t="shared" si="47"/>
        <v>29788171.579999924</v>
      </c>
      <c r="LI32" s="190">
        <f t="shared" si="47"/>
        <v>-8898592.2399999946</v>
      </c>
      <c r="LJ32" s="190">
        <f t="shared" si="47"/>
        <v>9229532.7000000179</v>
      </c>
      <c r="LK32" s="190">
        <f t="shared" si="47"/>
        <v>1731798.2600000054</v>
      </c>
      <c r="LL32" s="190">
        <f t="shared" ref="LL32:NW32" si="48">SUM(LL38-LL39)</f>
        <v>-3767296.3000000417</v>
      </c>
      <c r="LM32" s="190">
        <f t="shared" si="48"/>
        <v>5113575.2499999851</v>
      </c>
      <c r="LN32" s="190">
        <f t="shared" si="48"/>
        <v>3130713.0700000226</v>
      </c>
      <c r="LO32" s="190">
        <f t="shared" si="48"/>
        <v>5764430.1199999973</v>
      </c>
      <c r="LP32" s="190">
        <f t="shared" si="48"/>
        <v>29010190.610000134</v>
      </c>
      <c r="LQ32" s="190">
        <f t="shared" si="48"/>
        <v>49834729.009999961</v>
      </c>
      <c r="LR32" s="190">
        <f t="shared" si="48"/>
        <v>4424322.9399999827</v>
      </c>
      <c r="LS32" s="190">
        <f t="shared" si="48"/>
        <v>-44716002.270000219</v>
      </c>
      <c r="LT32" s="190">
        <f t="shared" si="48"/>
        <v>27872250.940000057</v>
      </c>
      <c r="LU32" s="190">
        <f t="shared" si="48"/>
        <v>154352686.32999969</v>
      </c>
      <c r="LV32" s="190">
        <f t="shared" si="48"/>
        <v>27195699.21999985</v>
      </c>
      <c r="LW32" s="190">
        <f t="shared" si="48"/>
        <v>10241352.309999973</v>
      </c>
      <c r="LX32" s="190">
        <f t="shared" si="48"/>
        <v>8332453.5599999726</v>
      </c>
      <c r="LY32" s="190">
        <f t="shared" si="48"/>
        <v>5739891.7699999809</v>
      </c>
      <c r="LZ32" s="190">
        <f t="shared" si="48"/>
        <v>7988917.4599999785</v>
      </c>
      <c r="MA32" s="190">
        <f t="shared" si="48"/>
        <v>13773585</v>
      </c>
      <c r="MB32" s="190">
        <f t="shared" si="48"/>
        <v>31552086.439999968</v>
      </c>
      <c r="MC32" s="190">
        <f t="shared" si="48"/>
        <v>-7779270.4800000787</v>
      </c>
      <c r="MD32" s="190">
        <f t="shared" si="48"/>
        <v>11158539.019999981</v>
      </c>
      <c r="ME32" s="190">
        <f t="shared" si="48"/>
        <v>-7473703.1199996471</v>
      </c>
      <c r="MF32" s="190">
        <f t="shared" si="48"/>
        <v>-2393387.7575999945</v>
      </c>
      <c r="MG32" s="190">
        <f t="shared" si="48"/>
        <v>7622196.52700001</v>
      </c>
      <c r="MH32" s="190">
        <f t="shared" si="48"/>
        <v>5833503.4900000095</v>
      </c>
      <c r="MI32" s="190">
        <f t="shared" si="48"/>
        <v>6024669.1099999994</v>
      </c>
      <c r="MJ32" s="190">
        <f t="shared" si="48"/>
        <v>9722154.8299999982</v>
      </c>
      <c r="MK32" s="190">
        <f t="shared" si="48"/>
        <v>5696099.780000031</v>
      </c>
      <c r="ML32" s="190">
        <f t="shared" si="48"/>
        <v>8655741.700000003</v>
      </c>
      <c r="MM32" s="190">
        <f t="shared" si="48"/>
        <v>4648290.5</v>
      </c>
      <c r="MN32" s="190">
        <f t="shared" si="48"/>
        <v>-1193856.7599999905</v>
      </c>
      <c r="MO32" s="190">
        <f t="shared" si="48"/>
        <v>4499071.0199999958</v>
      </c>
      <c r="MP32" s="190">
        <f t="shared" si="48"/>
        <v>7799404.9199999869</v>
      </c>
      <c r="MQ32" s="190">
        <f t="shared" si="48"/>
        <v>9842249.2999997139</v>
      </c>
      <c r="MR32" s="190">
        <f t="shared" si="48"/>
        <v>5827115.700000003</v>
      </c>
      <c r="MS32" s="190">
        <f t="shared" si="48"/>
        <v>-1222733.9800000191</v>
      </c>
      <c r="MT32" s="190">
        <f t="shared" si="48"/>
        <v>13753813.740000039</v>
      </c>
      <c r="MU32" s="190">
        <f t="shared" si="48"/>
        <v>11500470.470000029</v>
      </c>
      <c r="MV32" s="190">
        <f t="shared" si="48"/>
        <v>16129471.579999983</v>
      </c>
      <c r="MW32" s="190">
        <f t="shared" si="48"/>
        <v>3979606.0912999213</v>
      </c>
      <c r="MX32" s="190">
        <f t="shared" si="48"/>
        <v>13483939.659999967</v>
      </c>
      <c r="MY32" s="190">
        <f t="shared" si="48"/>
        <v>9164868.5799999982</v>
      </c>
      <c r="MZ32" s="190">
        <f t="shared" si="48"/>
        <v>-914719.1800000146</v>
      </c>
      <c r="NA32" s="190">
        <f t="shared" si="48"/>
        <v>3431000.0500000045</v>
      </c>
      <c r="NB32" s="190">
        <f t="shared" si="48"/>
        <v>-316275225.42000008</v>
      </c>
      <c r="NC32" s="190">
        <f t="shared" si="48"/>
        <v>15511239.169999957</v>
      </c>
      <c r="ND32" s="190">
        <f t="shared" si="48"/>
        <v>-6100208.2900000066</v>
      </c>
      <c r="NE32" s="190">
        <f t="shared" si="48"/>
        <v>-6062848.7300002575</v>
      </c>
      <c r="NF32" s="190">
        <f t="shared" si="48"/>
        <v>791189.77000002563</v>
      </c>
      <c r="NG32" s="190">
        <f t="shared" si="48"/>
        <v>-4740369.3900000453</v>
      </c>
      <c r="NH32" s="190">
        <f t="shared" si="48"/>
        <v>51550215.899999976</v>
      </c>
      <c r="NI32" s="190">
        <f t="shared" si="48"/>
        <v>-4639255.4199998975</v>
      </c>
      <c r="NJ32" s="190">
        <f t="shared" si="48"/>
        <v>4834406.0800000057</v>
      </c>
      <c r="NK32" s="190">
        <f t="shared" si="48"/>
        <v>12729552.939999998</v>
      </c>
      <c r="NL32" s="190">
        <f t="shared" si="48"/>
        <v>14045607.929999977</v>
      </c>
      <c r="NM32" s="190">
        <f t="shared" si="48"/>
        <v>9113976.049999997</v>
      </c>
      <c r="NN32" s="190">
        <f t="shared" si="48"/>
        <v>67575956.069999933</v>
      </c>
      <c r="NO32" s="190">
        <f t="shared" si="48"/>
        <v>954057.77999997139</v>
      </c>
      <c r="NP32" s="190">
        <f t="shared" si="48"/>
        <v>-1532693.3899999857</v>
      </c>
      <c r="NQ32" s="190">
        <f t="shared" si="48"/>
        <v>711982.80000004172</v>
      </c>
      <c r="NR32" s="190">
        <f t="shared" si="48"/>
        <v>-791457.56000000238</v>
      </c>
      <c r="NS32" s="190">
        <f t="shared" si="48"/>
        <v>7466552.3399999999</v>
      </c>
      <c r="NT32" s="190">
        <f t="shared" si="48"/>
        <v>9786373.4600000009</v>
      </c>
      <c r="NU32" s="190">
        <f t="shared" si="48"/>
        <v>92515851.972000122</v>
      </c>
      <c r="NV32" s="190">
        <f t="shared" si="48"/>
        <v>23081017.610000014</v>
      </c>
      <c r="NW32" s="190">
        <f t="shared" si="48"/>
        <v>6043416.200000003</v>
      </c>
      <c r="NX32" s="190">
        <f t="shared" ref="NX32:QI32" si="49">SUM(NX38-NX39)</f>
        <v>3081463.0999999791</v>
      </c>
      <c r="NY32" s="190">
        <f t="shared" si="49"/>
        <v>-466867.39999999106</v>
      </c>
      <c r="NZ32" s="190">
        <f t="shared" si="49"/>
        <v>-1087424.3599999845</v>
      </c>
      <c r="OA32" s="190">
        <f t="shared" si="49"/>
        <v>3701329.4200000018</v>
      </c>
      <c r="OB32" s="190">
        <f t="shared" si="49"/>
        <v>65540381.160000324</v>
      </c>
      <c r="OC32" s="190">
        <f t="shared" si="49"/>
        <v>14688675.299999893</v>
      </c>
      <c r="OD32" s="190">
        <f t="shared" si="49"/>
        <v>8425376.6999999881</v>
      </c>
      <c r="OE32" s="190">
        <f t="shared" si="49"/>
        <v>41757236.159999907</v>
      </c>
      <c r="OF32" s="190">
        <f t="shared" si="49"/>
        <v>1884179.9900000095</v>
      </c>
      <c r="OG32" s="190">
        <f t="shared" si="49"/>
        <v>7090103.3299999833</v>
      </c>
      <c r="OH32" s="190">
        <f t="shared" si="49"/>
        <v>-3585965.3099999726</v>
      </c>
      <c r="OI32" s="190">
        <f t="shared" si="49"/>
        <v>4138724.2100000009</v>
      </c>
      <c r="OJ32" s="190">
        <f t="shared" si="49"/>
        <v>10099989.26000002</v>
      </c>
      <c r="OK32" s="190">
        <f t="shared" si="49"/>
        <v>99706372.479999542</v>
      </c>
      <c r="OL32" s="190">
        <f t="shared" si="49"/>
        <v>58537211.669999957</v>
      </c>
      <c r="OM32" s="190">
        <f t="shared" si="49"/>
        <v>-51374125.549999952</v>
      </c>
      <c r="ON32" s="190">
        <f t="shared" si="49"/>
        <v>-8819058.1399999857</v>
      </c>
      <c r="OO32" s="190">
        <f t="shared" si="49"/>
        <v>-29203760.570000023</v>
      </c>
      <c r="OP32" s="190">
        <f t="shared" si="49"/>
        <v>-135866.74000001699</v>
      </c>
      <c r="OQ32" s="190">
        <f t="shared" si="49"/>
        <v>121680390.83000016</v>
      </c>
      <c r="OR32" s="190">
        <f t="shared" si="49"/>
        <v>2942512.7100000083</v>
      </c>
      <c r="OS32" s="190">
        <f t="shared" si="49"/>
        <v>22795198.75999999</v>
      </c>
      <c r="OT32" s="190">
        <f t="shared" si="49"/>
        <v>15562457.50000003</v>
      </c>
      <c r="OU32" s="190">
        <f t="shared" si="49"/>
        <v>14478330.849999964</v>
      </c>
      <c r="OV32" s="190">
        <f t="shared" si="49"/>
        <v>23297902.629999995</v>
      </c>
      <c r="OW32" s="190">
        <f t="shared" si="49"/>
        <v>3182658.8200000077</v>
      </c>
      <c r="OX32" s="190">
        <f t="shared" si="49"/>
        <v>13764344.909999989</v>
      </c>
      <c r="OY32" s="190">
        <f t="shared" si="49"/>
        <v>19729491.969999991</v>
      </c>
      <c r="OZ32" s="190">
        <f t="shared" si="49"/>
        <v>29055992.390000105</v>
      </c>
      <c r="PA32" s="190">
        <f t="shared" si="49"/>
        <v>2397503.6000000089</v>
      </c>
      <c r="PB32" s="190">
        <f t="shared" si="49"/>
        <v>31723851.289999992</v>
      </c>
      <c r="PC32" s="190">
        <f t="shared" si="49"/>
        <v>-193622.49000000209</v>
      </c>
      <c r="PD32" s="190">
        <f t="shared" si="49"/>
        <v>11340846.629999965</v>
      </c>
      <c r="PE32" s="190">
        <f t="shared" si="49"/>
        <v>1549024.7000000179</v>
      </c>
      <c r="PF32" s="190">
        <f t="shared" si="49"/>
        <v>-1931126.8399999887</v>
      </c>
      <c r="PG32" s="190">
        <f t="shared" si="49"/>
        <v>-571980.56999999285</v>
      </c>
      <c r="PH32" s="190">
        <f t="shared" si="49"/>
        <v>9966130.3800000101</v>
      </c>
      <c r="PI32" s="190">
        <f t="shared" si="49"/>
        <v>8648508.7699999958</v>
      </c>
      <c r="PJ32" s="190">
        <f t="shared" si="49"/>
        <v>7757161.2100000232</v>
      </c>
      <c r="PK32" s="190">
        <f t="shared" si="49"/>
        <v>7273978.0099999607</v>
      </c>
      <c r="PL32" s="190">
        <f t="shared" si="49"/>
        <v>2570937.0399999917</v>
      </c>
      <c r="PM32" s="190">
        <f t="shared" si="49"/>
        <v>28581454.019999862</v>
      </c>
      <c r="PN32" s="190">
        <f t="shared" si="49"/>
        <v>854169.03000001609</v>
      </c>
      <c r="PO32" s="190">
        <f t="shared" si="49"/>
        <v>3505569.4800000042</v>
      </c>
      <c r="PP32" s="190">
        <f t="shared" si="49"/>
        <v>1010731.2699999958</v>
      </c>
      <c r="PQ32" s="190">
        <f t="shared" si="49"/>
        <v>2515253.5899999961</v>
      </c>
      <c r="PR32" s="190">
        <f t="shared" si="49"/>
        <v>228712299.87000036</v>
      </c>
      <c r="PS32" s="190">
        <f t="shared" si="49"/>
        <v>5621478.0899999887</v>
      </c>
      <c r="PT32" s="190">
        <f t="shared" si="49"/>
        <v>1505892.0199999958</v>
      </c>
      <c r="PU32" s="190">
        <f t="shared" si="49"/>
        <v>-2402840.0400000215</v>
      </c>
      <c r="PV32" s="190">
        <f t="shared" si="49"/>
        <v>49699445.529999852</v>
      </c>
      <c r="PW32" s="190">
        <f t="shared" si="49"/>
        <v>2909042.5499999821</v>
      </c>
      <c r="PX32" s="190">
        <f t="shared" si="49"/>
        <v>20028818.960000038</v>
      </c>
      <c r="PY32" s="190">
        <f t="shared" si="49"/>
        <v>8754985.4500000179</v>
      </c>
      <c r="PZ32" s="190">
        <f t="shared" si="49"/>
        <v>2507865.6799999475</v>
      </c>
      <c r="QA32" s="190">
        <f t="shared" si="49"/>
        <v>-639034.79000000656</v>
      </c>
      <c r="QB32" s="190">
        <f t="shared" si="49"/>
        <v>15440588.819999933</v>
      </c>
      <c r="QC32" s="190">
        <f t="shared" si="49"/>
        <v>3108511.099999994</v>
      </c>
      <c r="QD32" s="190">
        <f t="shared" si="49"/>
        <v>3081981.549999997</v>
      </c>
      <c r="QE32" s="190">
        <f t="shared" si="49"/>
        <v>-3155450.8599999994</v>
      </c>
      <c r="QF32" s="190">
        <f t="shared" si="49"/>
        <v>1584693.8999999762</v>
      </c>
      <c r="QG32" s="190">
        <f t="shared" si="49"/>
        <v>-2738185.0400000811</v>
      </c>
      <c r="QH32" s="190">
        <f t="shared" si="49"/>
        <v>4152951.3699999899</v>
      </c>
      <c r="QI32" s="190">
        <f t="shared" si="49"/>
        <v>3033386.5300000012</v>
      </c>
      <c r="QJ32" s="190">
        <f t="shared" ref="QJ32:SU32" si="50">SUM(QJ38-QJ39)</f>
        <v>2095234.4999999925</v>
      </c>
      <c r="QK32" s="190">
        <f t="shared" si="50"/>
        <v>13037205.519999981</v>
      </c>
      <c r="QL32" s="190">
        <f t="shared" si="50"/>
        <v>11157684.359999925</v>
      </c>
      <c r="QM32" s="190">
        <f t="shared" si="50"/>
        <v>2831127.8400000185</v>
      </c>
      <c r="QN32" s="190">
        <f t="shared" si="50"/>
        <v>-2825467.9199999869</v>
      </c>
      <c r="QO32" s="190">
        <f t="shared" si="50"/>
        <v>-553606.01999999583</v>
      </c>
      <c r="QP32" s="190">
        <f t="shared" si="50"/>
        <v>11115692.199999999</v>
      </c>
      <c r="QQ32" s="190">
        <f t="shared" si="50"/>
        <v>-217724.15000000224</v>
      </c>
      <c r="QR32" s="190">
        <f t="shared" si="50"/>
        <v>22298463.550000191</v>
      </c>
      <c r="QS32" s="190">
        <f t="shared" si="50"/>
        <v>2135882.8500000089</v>
      </c>
      <c r="QT32" s="190">
        <f t="shared" si="50"/>
        <v>14503975.379999965</v>
      </c>
      <c r="QU32" s="190">
        <f t="shared" si="50"/>
        <v>7082597.7800000012</v>
      </c>
      <c r="QV32" s="190">
        <f t="shared" si="50"/>
        <v>3500724.9800000191</v>
      </c>
      <c r="QW32" s="190">
        <f t="shared" si="50"/>
        <v>6528824.5900000036</v>
      </c>
      <c r="QX32" s="190">
        <f t="shared" si="50"/>
        <v>-122275.76999999583</v>
      </c>
      <c r="QY32" s="190">
        <f t="shared" si="50"/>
        <v>5552334.5800000429</v>
      </c>
      <c r="QZ32" s="190">
        <f t="shared" si="50"/>
        <v>3540723.2899999917</v>
      </c>
      <c r="RA32" s="190">
        <f t="shared" si="50"/>
        <v>4861853.9600000083</v>
      </c>
      <c r="RB32" s="190">
        <f t="shared" si="50"/>
        <v>1138901.5300000161</v>
      </c>
      <c r="RC32" s="190">
        <f t="shared" si="50"/>
        <v>10112878.560000002</v>
      </c>
      <c r="RD32" s="190">
        <f t="shared" si="50"/>
        <v>4119003.4400000051</v>
      </c>
      <c r="RE32" s="190">
        <f t="shared" si="50"/>
        <v>10653729.479999542</v>
      </c>
      <c r="RF32" s="190">
        <f t="shared" si="50"/>
        <v>-18763892.049999952</v>
      </c>
      <c r="RG32" s="190">
        <f t="shared" si="50"/>
        <v>17370499.539999992</v>
      </c>
      <c r="RH32" s="190">
        <f t="shared" si="50"/>
        <v>-544938.84000000358</v>
      </c>
      <c r="RI32" s="190">
        <f t="shared" si="50"/>
        <v>4074503.3599999845</v>
      </c>
      <c r="RJ32" s="190">
        <f t="shared" si="50"/>
        <v>8597764.9799999893</v>
      </c>
      <c r="RK32" s="190">
        <f t="shared" si="50"/>
        <v>13263853.960000038</v>
      </c>
      <c r="RL32" s="190">
        <f t="shared" si="50"/>
        <v>5000038.5999999791</v>
      </c>
      <c r="RM32" s="190">
        <f t="shared" si="50"/>
        <v>11319919.900000006</v>
      </c>
      <c r="RN32" s="190">
        <f t="shared" si="50"/>
        <v>-12095802.560000032</v>
      </c>
      <c r="RO32" s="190">
        <f t="shared" si="50"/>
        <v>526692.20999997854</v>
      </c>
      <c r="RP32" s="190">
        <f t="shared" si="50"/>
        <v>7825582.6600000113</v>
      </c>
      <c r="RQ32" s="190">
        <f t="shared" si="50"/>
        <v>5058885.3899999857</v>
      </c>
      <c r="RR32" s="190">
        <f t="shared" si="50"/>
        <v>9881948.4499999732</v>
      </c>
      <c r="RS32" s="190">
        <f t="shared" si="50"/>
        <v>2540839.3100000173</v>
      </c>
      <c r="RT32" s="190">
        <f t="shared" si="50"/>
        <v>9518012.5500000119</v>
      </c>
      <c r="RU32" s="190">
        <f t="shared" si="50"/>
        <v>3220105.0200000107</v>
      </c>
      <c r="RV32" s="190">
        <f t="shared" si="50"/>
        <v>6370135.7300000042</v>
      </c>
      <c r="RW32" s="190">
        <f t="shared" si="50"/>
        <v>2008379.0599999912</v>
      </c>
      <c r="RX32" s="190">
        <f t="shared" si="50"/>
        <v>8444269.8900000155</v>
      </c>
      <c r="RY32" s="190">
        <f t="shared" si="50"/>
        <v>117987336.21000016</v>
      </c>
      <c r="RZ32" s="190">
        <f t="shared" si="50"/>
        <v>2599868.849999994</v>
      </c>
      <c r="SA32" s="190">
        <f t="shared" si="50"/>
        <v>-3831866.2300000191</v>
      </c>
      <c r="SB32" s="190">
        <f t="shared" si="50"/>
        <v>-3817237.0400000066</v>
      </c>
      <c r="SC32" s="190">
        <f t="shared" si="50"/>
        <v>6936882.9600000158</v>
      </c>
      <c r="SD32" s="190">
        <f t="shared" si="50"/>
        <v>2438330.5099999905</v>
      </c>
      <c r="SE32" s="190">
        <f t="shared" si="50"/>
        <v>1663037.4999999851</v>
      </c>
      <c r="SF32" s="190">
        <f t="shared" si="50"/>
        <v>-10830331.120000064</v>
      </c>
      <c r="SG32" s="190">
        <f t="shared" si="50"/>
        <v>-3026680.8899999857</v>
      </c>
      <c r="SH32" s="190">
        <f t="shared" si="50"/>
        <v>8484818.8300000131</v>
      </c>
      <c r="SI32" s="190">
        <f t="shared" si="50"/>
        <v>2631883.7299999893</v>
      </c>
      <c r="SJ32" s="190">
        <f t="shared" si="50"/>
        <v>1022004.0999999642</v>
      </c>
      <c r="SK32" s="190">
        <f t="shared" si="50"/>
        <v>1461345.9200000018</v>
      </c>
      <c r="SL32" s="190">
        <f t="shared" si="50"/>
        <v>6057564.80999998</v>
      </c>
      <c r="SM32" s="190">
        <f t="shared" si="50"/>
        <v>-85508081.650000095</v>
      </c>
      <c r="SN32" s="190">
        <f t="shared" si="50"/>
        <v>-4527812.0000000298</v>
      </c>
      <c r="SO32" s="190">
        <f t="shared" si="50"/>
        <v>-443004.10000000894</v>
      </c>
      <c r="SP32" s="190">
        <f t="shared" si="50"/>
        <v>13637602.360000014</v>
      </c>
      <c r="SQ32" s="190">
        <f t="shared" si="50"/>
        <v>2906406.5599999875</v>
      </c>
      <c r="SR32" s="190">
        <f t="shared" si="50"/>
        <v>5933067.2500000149</v>
      </c>
      <c r="SS32" s="190">
        <f t="shared" si="50"/>
        <v>-3057699.6099999994</v>
      </c>
      <c r="ST32" s="190">
        <f t="shared" si="50"/>
        <v>5553732.0800000131</v>
      </c>
      <c r="SU32" s="190">
        <f t="shared" si="50"/>
        <v>3854993.2399999797</v>
      </c>
      <c r="SV32" s="190">
        <f t="shared" ref="SV32:VG32" si="51">SUM(SV38-SV39)</f>
        <v>24785168.960000038</v>
      </c>
      <c r="SW32" s="190">
        <f t="shared" si="51"/>
        <v>10781295.600000024</v>
      </c>
      <c r="SX32" s="190">
        <f t="shared" si="51"/>
        <v>4740298.4499999993</v>
      </c>
      <c r="SY32" s="190">
        <f t="shared" si="51"/>
        <v>22605574.720000088</v>
      </c>
      <c r="SZ32" s="190">
        <f t="shared" si="51"/>
        <v>4085732.1699999869</v>
      </c>
      <c r="TA32" s="190">
        <f t="shared" si="51"/>
        <v>-6619743.0300000608</v>
      </c>
      <c r="TB32" s="190">
        <f t="shared" si="51"/>
        <v>-18176661.649999976</v>
      </c>
      <c r="TC32" s="190">
        <f t="shared" si="51"/>
        <v>4744088.4500000477</v>
      </c>
      <c r="TD32" s="190">
        <f t="shared" si="51"/>
        <v>3920271.7199999839</v>
      </c>
      <c r="TE32" s="190">
        <f t="shared" si="51"/>
        <v>3566314.2200000137</v>
      </c>
      <c r="TF32" s="190">
        <f t="shared" si="51"/>
        <v>4682893.7099999934</v>
      </c>
      <c r="TG32" s="190">
        <f t="shared" si="51"/>
        <v>91826541.409999609</v>
      </c>
      <c r="TH32" s="190">
        <f t="shared" si="51"/>
        <v>-560564.29999999702</v>
      </c>
      <c r="TI32" s="190">
        <f t="shared" si="51"/>
        <v>3071310.8900000006</v>
      </c>
      <c r="TJ32" s="190">
        <f t="shared" si="51"/>
        <v>-1940339.6800000072</v>
      </c>
      <c r="TK32" s="190">
        <f t="shared" si="51"/>
        <v>5312623.2800000608</v>
      </c>
      <c r="TL32" s="190">
        <f t="shared" si="51"/>
        <v>2518035.4699999988</v>
      </c>
      <c r="TM32" s="190">
        <f t="shared" si="51"/>
        <v>2119999.8700000122</v>
      </c>
      <c r="TN32" s="190">
        <f t="shared" si="51"/>
        <v>22163569.920000017</v>
      </c>
      <c r="TO32" s="190">
        <f t="shared" si="51"/>
        <v>1416789.950000003</v>
      </c>
      <c r="TP32" s="190">
        <f t="shared" si="51"/>
        <v>12398327.870000064</v>
      </c>
      <c r="TQ32" s="190">
        <f t="shared" si="51"/>
        <v>10094025.280000001</v>
      </c>
      <c r="TR32" s="190">
        <f t="shared" si="51"/>
        <v>997724.65999996662</v>
      </c>
      <c r="TS32" s="190">
        <f t="shared" si="51"/>
        <v>-1573683.650000006</v>
      </c>
      <c r="TT32" s="190">
        <f t="shared" si="51"/>
        <v>7484380.2700000107</v>
      </c>
      <c r="TU32" s="190">
        <f t="shared" si="51"/>
        <v>-1098062.7400000095</v>
      </c>
      <c r="TV32" s="190">
        <f t="shared" si="51"/>
        <v>2085149.5199999958</v>
      </c>
      <c r="TW32" s="190">
        <f t="shared" si="51"/>
        <v>26980363.689999938</v>
      </c>
      <c r="TX32" s="190">
        <f t="shared" si="51"/>
        <v>12434327.209999993</v>
      </c>
      <c r="TY32" s="190">
        <f t="shared" si="51"/>
        <v>102514790.42000008</v>
      </c>
      <c r="TZ32" s="190">
        <f t="shared" si="51"/>
        <v>27882024.490000039</v>
      </c>
      <c r="UA32" s="190">
        <f t="shared" si="51"/>
        <v>7552788.6000000089</v>
      </c>
      <c r="UB32" s="190">
        <f t="shared" si="51"/>
        <v>8630678.2300000191</v>
      </c>
      <c r="UC32" s="190">
        <f t="shared" si="51"/>
        <v>35810309.220000029</v>
      </c>
      <c r="UD32" s="190">
        <f t="shared" si="51"/>
        <v>-1637264.9499999955</v>
      </c>
      <c r="UE32" s="190">
        <f t="shared" si="51"/>
        <v>15352615.259999998</v>
      </c>
      <c r="UF32" s="190">
        <f t="shared" si="51"/>
        <v>-4285880.6599999964</v>
      </c>
      <c r="UG32" s="190">
        <f t="shared" si="51"/>
        <v>-1323969.2600000128</v>
      </c>
      <c r="UH32" s="190">
        <f t="shared" si="51"/>
        <v>18252276.71999979</v>
      </c>
      <c r="UI32" s="190">
        <f t="shared" si="51"/>
        <v>9367916.0399999619</v>
      </c>
      <c r="UJ32" s="190">
        <f t="shared" si="51"/>
        <v>12568608.289999992</v>
      </c>
      <c r="UK32" s="190">
        <f t="shared" si="51"/>
        <v>11777841</v>
      </c>
      <c r="UL32" s="190">
        <f t="shared" si="51"/>
        <v>9672133.400000006</v>
      </c>
      <c r="UM32" s="190">
        <f t="shared" si="51"/>
        <v>18100111.199999988</v>
      </c>
      <c r="UN32" s="190">
        <f t="shared" si="51"/>
        <v>27136763.410000801</v>
      </c>
      <c r="UO32" s="190">
        <f t="shared" si="51"/>
        <v>1607661.1200000346</v>
      </c>
      <c r="UP32" s="190">
        <f t="shared" si="51"/>
        <v>4067332.3299999535</v>
      </c>
      <c r="UQ32" s="190">
        <f t="shared" si="51"/>
        <v>20459239.729999959</v>
      </c>
      <c r="UR32" s="190">
        <f t="shared" si="51"/>
        <v>4510448.7100000009</v>
      </c>
      <c r="US32" s="190">
        <f t="shared" si="51"/>
        <v>3854737.4399999976</v>
      </c>
      <c r="UT32" s="190">
        <f t="shared" si="51"/>
        <v>12520495.080000103</v>
      </c>
      <c r="UU32" s="190">
        <f t="shared" si="51"/>
        <v>479153.47999998927</v>
      </c>
      <c r="UV32" s="190">
        <f t="shared" si="51"/>
        <v>8155022.1800000072</v>
      </c>
      <c r="UW32" s="190">
        <f t="shared" si="51"/>
        <v>9440861.3200000077</v>
      </c>
      <c r="UX32" s="190">
        <f t="shared" si="51"/>
        <v>7221266.789999947</v>
      </c>
      <c r="UY32" s="190">
        <f t="shared" si="51"/>
        <v>-8165837.9099999368</v>
      </c>
      <c r="UZ32" s="190">
        <f t="shared" si="51"/>
        <v>622002.28000001609</v>
      </c>
      <c r="VA32" s="190">
        <f t="shared" si="51"/>
        <v>51550996.370000124</v>
      </c>
      <c r="VB32" s="190">
        <f t="shared" si="51"/>
        <v>-2629016.6099999994</v>
      </c>
      <c r="VC32" s="190">
        <f t="shared" si="51"/>
        <v>2875831.1399999857</v>
      </c>
      <c r="VD32" s="190">
        <f t="shared" si="51"/>
        <v>2428294.890000008</v>
      </c>
      <c r="VE32" s="190">
        <f t="shared" si="51"/>
        <v>608570.02000001073</v>
      </c>
      <c r="VF32" s="190">
        <f t="shared" si="51"/>
        <v>12438239.279999912</v>
      </c>
      <c r="VG32" s="190">
        <f t="shared" si="51"/>
        <v>2296963.3500000089</v>
      </c>
      <c r="VH32" s="190">
        <f t="shared" ref="VH32:XS32" si="52">SUM(VH38-VH39)</f>
        <v>4588646.3400000185</v>
      </c>
      <c r="VI32" s="190">
        <f t="shared" si="52"/>
        <v>10527927.790000007</v>
      </c>
      <c r="VJ32" s="190">
        <f t="shared" si="52"/>
        <v>29828577.520000219</v>
      </c>
      <c r="VK32" s="190">
        <f t="shared" si="52"/>
        <v>-642988.11000004411</v>
      </c>
      <c r="VL32" s="190">
        <f t="shared" si="52"/>
        <v>2612134.6800000072</v>
      </c>
      <c r="VM32" s="190">
        <f t="shared" si="52"/>
        <v>1888350.0599999726</v>
      </c>
      <c r="VN32" s="190">
        <f t="shared" si="52"/>
        <v>-5323250.4199999869</v>
      </c>
      <c r="VO32" s="190">
        <f t="shared" si="52"/>
        <v>-1926770.7700000405</v>
      </c>
      <c r="VP32" s="190">
        <f t="shared" si="52"/>
        <v>8012148.3700000048</v>
      </c>
      <c r="VQ32" s="190">
        <f t="shared" si="52"/>
        <v>6716197.6700000018</v>
      </c>
      <c r="VR32" s="190">
        <f t="shared" si="52"/>
        <v>-2244158.0400000066</v>
      </c>
      <c r="VS32" s="190">
        <f t="shared" si="52"/>
        <v>40875867.810000002</v>
      </c>
      <c r="VT32" s="190">
        <f t="shared" si="52"/>
        <v>-4682755.0500000119</v>
      </c>
      <c r="VU32" s="190">
        <f t="shared" si="52"/>
        <v>-10757670.459999979</v>
      </c>
      <c r="VV32" s="190">
        <f t="shared" si="52"/>
        <v>11954596.040000021</v>
      </c>
      <c r="VW32" s="190">
        <f t="shared" si="52"/>
        <v>9555502.2400000095</v>
      </c>
      <c r="VX32" s="190">
        <f t="shared" si="52"/>
        <v>3914676.7700000107</v>
      </c>
      <c r="VY32" s="190">
        <f t="shared" si="52"/>
        <v>375590325.72000027</v>
      </c>
      <c r="VZ32" s="190">
        <f t="shared" si="52"/>
        <v>7119344.6999999583</v>
      </c>
      <c r="WA32" s="190">
        <f t="shared" si="52"/>
        <v>-2471454.4099999964</v>
      </c>
      <c r="WB32" s="190">
        <f t="shared" si="52"/>
        <v>-4275610.0199999809</v>
      </c>
      <c r="WC32" s="190">
        <f t="shared" si="52"/>
        <v>1029646.3399999738</v>
      </c>
      <c r="WD32" s="190">
        <f t="shared" si="52"/>
        <v>2919297.6800000072</v>
      </c>
      <c r="WE32" s="190">
        <f t="shared" si="52"/>
        <v>-2496449.8300000131</v>
      </c>
      <c r="WF32" s="190">
        <f t="shared" si="52"/>
        <v>-4102266.6999999881</v>
      </c>
      <c r="WG32" s="190">
        <f t="shared" si="52"/>
        <v>11231777.98999995</v>
      </c>
      <c r="WH32" s="190">
        <f t="shared" si="52"/>
        <v>5109463.0899999738</v>
      </c>
      <c r="WI32" s="190">
        <f t="shared" si="52"/>
        <v>-2726390.6000000089</v>
      </c>
      <c r="WJ32" s="190">
        <f t="shared" si="52"/>
        <v>-3751312.1500000358</v>
      </c>
      <c r="WK32" s="190">
        <f t="shared" si="52"/>
        <v>11848277.950000018</v>
      </c>
      <c r="WL32" s="190">
        <f t="shared" si="52"/>
        <v>429792.38999998569</v>
      </c>
      <c r="WM32" s="190">
        <f t="shared" si="52"/>
        <v>-36876929.209999919</v>
      </c>
      <c r="WN32" s="190">
        <f t="shared" si="52"/>
        <v>597035.92000001669</v>
      </c>
      <c r="WO32" s="190">
        <f t="shared" si="52"/>
        <v>-1749892.3499999642</v>
      </c>
      <c r="WP32" s="190">
        <f t="shared" si="52"/>
        <v>-3869616.4500000179</v>
      </c>
      <c r="WQ32" s="190">
        <f t="shared" si="52"/>
        <v>4911981.5500000119</v>
      </c>
      <c r="WR32" s="190">
        <f t="shared" si="52"/>
        <v>-1704294.339999944</v>
      </c>
      <c r="WS32" s="190">
        <f t="shared" si="52"/>
        <v>-25137507.789999962</v>
      </c>
      <c r="WT32" s="190">
        <f t="shared" si="52"/>
        <v>719224.32999999821</v>
      </c>
      <c r="WU32" s="190">
        <f t="shared" si="52"/>
        <v>2106173.6999999881</v>
      </c>
      <c r="WV32" s="190">
        <f t="shared" si="52"/>
        <v>11148803.029999986</v>
      </c>
      <c r="WW32" s="190">
        <f t="shared" si="52"/>
        <v>4598457.0600000173</v>
      </c>
      <c r="WX32" s="190">
        <f t="shared" si="52"/>
        <v>-2942298.7799999863</v>
      </c>
      <c r="WY32" s="190">
        <f t="shared" si="52"/>
        <v>-6466466.7500000149</v>
      </c>
      <c r="WZ32" s="190">
        <f t="shared" si="52"/>
        <v>12043975.25</v>
      </c>
      <c r="XA32" s="190">
        <f t="shared" si="52"/>
        <v>29994045.790000141</v>
      </c>
      <c r="XB32" s="190">
        <f t="shared" si="52"/>
        <v>6643155.6599999964</v>
      </c>
      <c r="XC32" s="190">
        <f t="shared" si="52"/>
        <v>7642487.8847999871</v>
      </c>
      <c r="XD32" s="190">
        <f t="shared" si="52"/>
        <v>5235310.650000006</v>
      </c>
      <c r="XE32" s="190">
        <f t="shared" si="52"/>
        <v>5581004.8000000194</v>
      </c>
      <c r="XF32" s="190">
        <f t="shared" si="52"/>
        <v>148787343.88999987</v>
      </c>
      <c r="XG32" s="190">
        <f t="shared" si="52"/>
        <v>53628015.669999987</v>
      </c>
      <c r="XH32" s="190">
        <f t="shared" si="52"/>
        <v>-17400009.640000015</v>
      </c>
      <c r="XI32" s="190">
        <f t="shared" si="52"/>
        <v>45382821.320000052</v>
      </c>
      <c r="XJ32" s="190">
        <f t="shared" si="52"/>
        <v>-1142587.7000000179</v>
      </c>
      <c r="XK32" s="190">
        <f t="shared" si="52"/>
        <v>-10099760.699999988</v>
      </c>
      <c r="XL32" s="190">
        <f t="shared" si="52"/>
        <v>-3615535.5999999642</v>
      </c>
      <c r="XM32" s="190">
        <f t="shared" si="52"/>
        <v>2451479.2299999893</v>
      </c>
      <c r="XN32" s="190">
        <f t="shared" si="52"/>
        <v>3014176.5400000066</v>
      </c>
      <c r="XO32" s="190">
        <f t="shared" si="52"/>
        <v>-26191741.949999988</v>
      </c>
      <c r="XP32" s="190">
        <f t="shared" si="52"/>
        <v>-11126676.210000068</v>
      </c>
      <c r="XQ32" s="190">
        <f t="shared" si="52"/>
        <v>-1378896.5400000066</v>
      </c>
      <c r="XR32" s="190">
        <f t="shared" si="52"/>
        <v>-2702319.0099999905</v>
      </c>
      <c r="XS32" s="190">
        <f t="shared" si="52"/>
        <v>4055120.7800000012</v>
      </c>
      <c r="XT32" s="190">
        <f t="shared" ref="XT32:AAE32" si="53">SUM(XT38-XT39)</f>
        <v>6543769.4699999839</v>
      </c>
      <c r="XU32" s="190">
        <f t="shared" si="53"/>
        <v>9433125.7700000107</v>
      </c>
      <c r="XV32" s="190">
        <f t="shared" si="53"/>
        <v>1580990.6200000197</v>
      </c>
      <c r="XW32" s="190">
        <f t="shared" si="53"/>
        <v>-878162.86999997497</v>
      </c>
      <c r="XX32" s="190">
        <f t="shared" si="53"/>
        <v>-704759.26999999583</v>
      </c>
      <c r="XY32" s="190">
        <f t="shared" si="53"/>
        <v>1757035.3200000077</v>
      </c>
      <c r="XZ32" s="190">
        <f t="shared" si="53"/>
        <v>2051687.7800000012</v>
      </c>
      <c r="YA32" s="190">
        <f t="shared" si="53"/>
        <v>12045785.670000002</v>
      </c>
      <c r="YB32" s="190">
        <f t="shared" si="53"/>
        <v>4795038.1599999964</v>
      </c>
      <c r="YC32" s="190">
        <f t="shared" si="53"/>
        <v>-59846246.830000162</v>
      </c>
      <c r="YD32" s="190">
        <f t="shared" si="53"/>
        <v>4015623.5499999672</v>
      </c>
      <c r="YE32" s="190">
        <f t="shared" si="53"/>
        <v>13358968.689999938</v>
      </c>
      <c r="YF32" s="190">
        <f t="shared" si="53"/>
        <v>3223312.3399999887</v>
      </c>
      <c r="YG32" s="190">
        <f t="shared" si="53"/>
        <v>35796981.860000014</v>
      </c>
      <c r="YH32" s="190">
        <f t="shared" si="53"/>
        <v>8116739.869999975</v>
      </c>
      <c r="YI32" s="190">
        <f t="shared" si="53"/>
        <v>48888091.880000025</v>
      </c>
      <c r="YJ32" s="190">
        <f t="shared" si="53"/>
        <v>19073135.710000008</v>
      </c>
      <c r="YK32" s="190">
        <f t="shared" si="53"/>
        <v>56238491.980000019</v>
      </c>
      <c r="YL32" s="190">
        <f t="shared" si="53"/>
        <v>168167486.79999992</v>
      </c>
      <c r="YM32" s="190">
        <f t="shared" si="53"/>
        <v>11073258.769999981</v>
      </c>
      <c r="YN32" s="190">
        <f t="shared" si="53"/>
        <v>6466716.119999975</v>
      </c>
      <c r="YO32" s="190">
        <f t="shared" si="53"/>
        <v>879574.51000002027</v>
      </c>
      <c r="YP32" s="190">
        <f t="shared" si="53"/>
        <v>10987524.329999983</v>
      </c>
      <c r="YQ32" s="190">
        <f t="shared" si="53"/>
        <v>12491445.199999996</v>
      </c>
      <c r="YR32" s="190">
        <f t="shared" si="53"/>
        <v>9396643.1000000313</v>
      </c>
      <c r="YS32" s="190">
        <f t="shared" si="53"/>
        <v>5831867.8919999972</v>
      </c>
      <c r="YT32" s="190">
        <f t="shared" si="53"/>
        <v>-23531350.719999909</v>
      </c>
      <c r="YU32" s="190">
        <f t="shared" si="53"/>
        <v>-871019.22999997437</v>
      </c>
      <c r="YV32" s="190">
        <f t="shared" si="53"/>
        <v>8569660.6099999994</v>
      </c>
      <c r="YW32" s="190">
        <f t="shared" si="53"/>
        <v>9070479.5100000054</v>
      </c>
      <c r="YX32" s="190">
        <f t="shared" si="53"/>
        <v>656883.51999998093</v>
      </c>
      <c r="YY32" s="190">
        <f t="shared" si="53"/>
        <v>5448388.9200000167</v>
      </c>
      <c r="YZ32" s="190">
        <f t="shared" si="53"/>
        <v>13270956.030000016</v>
      </c>
      <c r="ZA32" s="190">
        <f t="shared" si="53"/>
        <v>5375922.4299999475</v>
      </c>
      <c r="ZB32" s="190">
        <f t="shared" si="53"/>
        <v>-4653847.2599999979</v>
      </c>
      <c r="ZC32" s="190">
        <f t="shared" si="53"/>
        <v>11143248.500000015</v>
      </c>
      <c r="ZD32" s="190">
        <f t="shared" si="53"/>
        <v>-933967.59999999404</v>
      </c>
      <c r="ZE32" s="190">
        <f t="shared" si="53"/>
        <v>7644976.3500000089</v>
      </c>
      <c r="ZF32" s="190">
        <f t="shared" si="53"/>
        <v>-1969794.1099999994</v>
      </c>
      <c r="ZG32" s="190">
        <f t="shared" si="53"/>
        <v>703977.79999999702</v>
      </c>
      <c r="ZH32" s="190">
        <f t="shared" si="53"/>
        <v>9947773.2300000042</v>
      </c>
      <c r="ZI32" s="190">
        <f t="shared" si="53"/>
        <v>11975267.439999938</v>
      </c>
      <c r="ZJ32" s="190">
        <f t="shared" si="53"/>
        <v>87060092.879999876</v>
      </c>
      <c r="ZK32" s="190">
        <f t="shared" si="53"/>
        <v>119645.38000002503</v>
      </c>
      <c r="ZL32" s="190">
        <f t="shared" si="53"/>
        <v>1091358.2400000095</v>
      </c>
      <c r="ZM32" s="190">
        <f t="shared" si="53"/>
        <v>-8617332.3599999547</v>
      </c>
      <c r="ZN32" s="190">
        <f t="shared" si="53"/>
        <v>-8220241.8499999642</v>
      </c>
      <c r="ZO32" s="190">
        <f t="shared" si="53"/>
        <v>6079316.3299999833</v>
      </c>
      <c r="ZP32" s="190">
        <f t="shared" si="53"/>
        <v>5586771.599999994</v>
      </c>
      <c r="ZQ32" s="190">
        <f t="shared" si="53"/>
        <v>-1410502.3229999542</v>
      </c>
      <c r="ZR32" s="190">
        <f t="shared" si="53"/>
        <v>10541213.160000056</v>
      </c>
      <c r="ZS32" s="190">
        <f t="shared" si="53"/>
        <v>-5387782.8299999237</v>
      </c>
      <c r="ZT32" s="190">
        <f t="shared" si="53"/>
        <v>12065792.420000009</v>
      </c>
      <c r="ZU32" s="190">
        <f t="shared" si="53"/>
        <v>6637944.0900000185</v>
      </c>
      <c r="ZV32" s="190">
        <f t="shared" si="53"/>
        <v>4121973.7400000095</v>
      </c>
      <c r="ZW32" s="190">
        <f t="shared" si="53"/>
        <v>1169141.3399999887</v>
      </c>
      <c r="ZX32" s="190">
        <f t="shared" si="53"/>
        <v>8434891.4700000137</v>
      </c>
      <c r="ZY32" s="190">
        <f t="shared" si="53"/>
        <v>-592530.87119999528</v>
      </c>
      <c r="ZZ32" s="190">
        <f t="shared" si="53"/>
        <v>10086121.310000002</v>
      </c>
      <c r="AAA32" s="190">
        <f t="shared" si="53"/>
        <v>6625472.6799999848</v>
      </c>
      <c r="AAB32" s="190">
        <f t="shared" si="53"/>
        <v>2726592.3299999982</v>
      </c>
      <c r="AAC32" s="190">
        <f t="shared" si="53"/>
        <v>9632994.6099999845</v>
      </c>
      <c r="AAD32" s="190">
        <f t="shared" si="53"/>
        <v>4501799.8800000101</v>
      </c>
      <c r="AAE32" s="190">
        <f t="shared" si="53"/>
        <v>3287433.6300000027</v>
      </c>
      <c r="AAF32" s="190">
        <f t="shared" ref="AAF32:ACQ32" si="54">SUM(AAF38-AAF39)</f>
        <v>21815455.199999928</v>
      </c>
      <c r="AAG32" s="190">
        <f t="shared" si="54"/>
        <v>660095.51000000536</v>
      </c>
      <c r="AAH32" s="190">
        <f t="shared" si="54"/>
        <v>5590940.1599999815</v>
      </c>
      <c r="AAI32" s="190">
        <f t="shared" si="54"/>
        <v>3544890.6299999952</v>
      </c>
      <c r="AAJ32" s="190">
        <f t="shared" si="54"/>
        <v>1991260.3100000173</v>
      </c>
      <c r="AAK32" s="190">
        <f t="shared" si="54"/>
        <v>4668334.2899999768</v>
      </c>
      <c r="AAL32" s="190">
        <f t="shared" si="54"/>
        <v>3172475.9299999923</v>
      </c>
      <c r="AAM32" s="190">
        <f t="shared" si="54"/>
        <v>121190226.72999954</v>
      </c>
      <c r="AAN32" s="190">
        <f t="shared" si="54"/>
        <v>2121628.5699999928</v>
      </c>
      <c r="AAO32" s="190">
        <f t="shared" si="54"/>
        <v>7578678.2399999797</v>
      </c>
      <c r="AAP32" s="190">
        <f t="shared" si="54"/>
        <v>9597716.9599999785</v>
      </c>
      <c r="AAQ32" s="190">
        <f t="shared" si="54"/>
        <v>1054514.3299999833</v>
      </c>
      <c r="AAR32" s="190">
        <f t="shared" si="54"/>
        <v>8869815.9099999815</v>
      </c>
      <c r="AAS32" s="190">
        <f t="shared" si="54"/>
        <v>4949467.3999999613</v>
      </c>
      <c r="AAT32" s="190">
        <f t="shared" si="54"/>
        <v>13963603.23999998</v>
      </c>
      <c r="AAU32" s="190">
        <f t="shared" si="54"/>
        <v>8416901.6499999166</v>
      </c>
      <c r="AAV32" s="190">
        <f t="shared" si="54"/>
        <v>-1620474.6199999899</v>
      </c>
      <c r="AAW32" s="190">
        <f t="shared" si="54"/>
        <v>346046.19999995828</v>
      </c>
      <c r="AAX32" s="190">
        <f t="shared" si="54"/>
        <v>-1624698.9800001383</v>
      </c>
      <c r="AAY32" s="190">
        <f t="shared" si="54"/>
        <v>-381484.22999998927</v>
      </c>
      <c r="AAZ32" s="190">
        <f t="shared" si="54"/>
        <v>7856660.2000000179</v>
      </c>
      <c r="ABA32" s="190">
        <f t="shared" si="54"/>
        <v>8816699.6400000155</v>
      </c>
      <c r="ABB32" s="190">
        <f t="shared" si="54"/>
        <v>8457825.2699999958</v>
      </c>
      <c r="ABC32" s="190">
        <f t="shared" si="54"/>
        <v>4026842.2799999863</v>
      </c>
      <c r="ABD32" s="190">
        <f t="shared" si="54"/>
        <v>5016981.299999997</v>
      </c>
      <c r="ABE32" s="190">
        <f t="shared" si="54"/>
        <v>5819917</v>
      </c>
      <c r="ABF32" s="190">
        <f t="shared" si="54"/>
        <v>21607178.060000062</v>
      </c>
      <c r="ABG32" s="190">
        <f t="shared" si="54"/>
        <v>38777339.209999919</v>
      </c>
      <c r="ABH32" s="190">
        <f t="shared" si="54"/>
        <v>1044456.4200000092</v>
      </c>
      <c r="ABI32" s="190">
        <f t="shared" si="54"/>
        <v>8743542.1600000039</v>
      </c>
      <c r="ABJ32" s="190">
        <f t="shared" si="54"/>
        <v>2198335.0600000173</v>
      </c>
      <c r="ABK32" s="190">
        <f t="shared" si="54"/>
        <v>13310584.419999994</v>
      </c>
      <c r="ABL32" s="190">
        <f t="shared" si="54"/>
        <v>3238159.7400000095</v>
      </c>
      <c r="ABM32" s="190">
        <f t="shared" si="54"/>
        <v>1772661.7699999809</v>
      </c>
      <c r="ABN32" s="190">
        <f t="shared" si="54"/>
        <v>7101390.1400000155</v>
      </c>
      <c r="ABO32" s="190">
        <f t="shared" si="54"/>
        <v>-3722983.1000000089</v>
      </c>
      <c r="ABP32" s="190">
        <f t="shared" si="54"/>
        <v>-2164717.150000006</v>
      </c>
      <c r="ABQ32" s="190">
        <f t="shared" si="54"/>
        <v>5864488.9200000465</v>
      </c>
      <c r="ABR32" s="190">
        <f t="shared" si="54"/>
        <v>3047778.6200000197</v>
      </c>
      <c r="ABS32" s="190">
        <f t="shared" si="54"/>
        <v>7524771.2799999863</v>
      </c>
      <c r="ABT32" s="190">
        <f t="shared" si="54"/>
        <v>-746067.53000000119</v>
      </c>
      <c r="ABU32" s="190">
        <f t="shared" si="54"/>
        <v>8580172.25</v>
      </c>
      <c r="ABV32" s="190">
        <f t="shared" si="54"/>
        <v>8409748.5300002098</v>
      </c>
      <c r="ABW32" s="190">
        <f t="shared" si="54"/>
        <v>-6284264.4399999827</v>
      </c>
      <c r="ABX32" s="190">
        <f t="shared" si="54"/>
        <v>-1107257.0999999046</v>
      </c>
      <c r="ABY32" s="190">
        <f t="shared" si="54"/>
        <v>-6783850.0300000161</v>
      </c>
      <c r="ABZ32" s="190">
        <f t="shared" si="54"/>
        <v>-3337966.6100000069</v>
      </c>
      <c r="ACA32" s="190">
        <f t="shared" si="54"/>
        <v>99277187.309999943</v>
      </c>
      <c r="ACB32" s="190">
        <f t="shared" si="54"/>
        <v>6259181.849999994</v>
      </c>
      <c r="ACC32" s="190">
        <f t="shared" si="54"/>
        <v>3539394.0900000334</v>
      </c>
      <c r="ACD32" s="190">
        <f t="shared" si="54"/>
        <v>5663901.8300000131</v>
      </c>
      <c r="ACE32" s="190">
        <f t="shared" si="54"/>
        <v>-3118873.9400000125</v>
      </c>
      <c r="ACF32" s="190">
        <f t="shared" si="54"/>
        <v>2115628.5199999958</v>
      </c>
      <c r="ACG32" s="190">
        <f t="shared" si="54"/>
        <v>92675288.460000038</v>
      </c>
      <c r="ACH32" s="190">
        <f t="shared" si="54"/>
        <v>-55553.940000012517</v>
      </c>
      <c r="ACI32" s="190">
        <f t="shared" si="54"/>
        <v>8416092.7800000161</v>
      </c>
      <c r="ACJ32" s="190">
        <f t="shared" si="54"/>
        <v>7249700.849999994</v>
      </c>
      <c r="ACK32" s="190">
        <f t="shared" si="54"/>
        <v>3676558.3599999845</v>
      </c>
      <c r="ACL32" s="190">
        <f t="shared" si="54"/>
        <v>4507080.4800000042</v>
      </c>
      <c r="ACM32" s="190">
        <f t="shared" si="54"/>
        <v>-16149595.030000001</v>
      </c>
      <c r="ACN32" s="190">
        <f t="shared" si="54"/>
        <v>65885339.360000014</v>
      </c>
      <c r="ACO32" s="190">
        <f t="shared" si="54"/>
        <v>46247434.669999957</v>
      </c>
      <c r="ACP32" s="190">
        <f t="shared" si="54"/>
        <v>4156306.3999999762</v>
      </c>
      <c r="ACQ32" s="190">
        <f t="shared" si="54"/>
        <v>13451960.50999999</v>
      </c>
      <c r="ACR32" s="190">
        <f t="shared" ref="ACR32:AFC32" si="55">SUM(ACR38-ACR39)</f>
        <v>16966435.98999998</v>
      </c>
      <c r="ACS32" s="190">
        <f t="shared" si="55"/>
        <v>4435651.349999994</v>
      </c>
      <c r="ACT32" s="190">
        <f t="shared" si="55"/>
        <v>65049860.699999869</v>
      </c>
      <c r="ACU32" s="190">
        <f t="shared" si="55"/>
        <v>7064180.4700000137</v>
      </c>
      <c r="ACV32" s="190">
        <f t="shared" si="55"/>
        <v>3927113.5300000161</v>
      </c>
      <c r="ACW32" s="190">
        <f t="shared" si="55"/>
        <v>7120110.1599999815</v>
      </c>
      <c r="ACX32" s="190">
        <f t="shared" si="55"/>
        <v>4362093.8699999824</v>
      </c>
      <c r="ACY32" s="190">
        <f t="shared" si="55"/>
        <v>-2809545.8299999982</v>
      </c>
      <c r="ACZ32" s="190">
        <f t="shared" si="55"/>
        <v>4358583.4799999893</v>
      </c>
      <c r="ADA32" s="190">
        <f t="shared" si="55"/>
        <v>8938779.7599999979</v>
      </c>
      <c r="ADB32" s="190">
        <f t="shared" si="55"/>
        <v>8410709.2599999979</v>
      </c>
      <c r="ADC32" s="190">
        <f t="shared" si="55"/>
        <v>9636501.8399999812</v>
      </c>
      <c r="ADD32" s="190">
        <f t="shared" si="55"/>
        <v>-8321633.3700000048</v>
      </c>
      <c r="ADE32" s="190">
        <f t="shared" si="55"/>
        <v>-14668665.939999998</v>
      </c>
      <c r="ADF32" s="190">
        <f t="shared" si="55"/>
        <v>24801938.180000007</v>
      </c>
      <c r="ADG32" s="190">
        <f t="shared" si="55"/>
        <v>5333365.7499999925</v>
      </c>
      <c r="ADH32" s="190">
        <f t="shared" si="55"/>
        <v>2596811.2900000066</v>
      </c>
      <c r="ADI32" s="190">
        <f t="shared" si="55"/>
        <v>9741298.0600000024</v>
      </c>
      <c r="ADJ32" s="190">
        <f t="shared" si="55"/>
        <v>11064336.200000018</v>
      </c>
      <c r="ADK32" s="190">
        <f t="shared" si="55"/>
        <v>4815835.2100000083</v>
      </c>
      <c r="ADL32" s="190">
        <f t="shared" si="55"/>
        <v>12401456.452000007</v>
      </c>
      <c r="ADM32" s="190">
        <f t="shared" si="55"/>
        <v>145898311.38000035</v>
      </c>
      <c r="ADN32" s="190">
        <f t="shared" si="55"/>
        <v>18862575.860000014</v>
      </c>
      <c r="ADO32" s="190">
        <f t="shared" si="55"/>
        <v>-5551402.9199999571</v>
      </c>
      <c r="ADP32" s="190">
        <f t="shared" si="55"/>
        <v>-14257542.2700001</v>
      </c>
      <c r="ADQ32" s="190">
        <f t="shared" si="55"/>
        <v>-2751180.9000000134</v>
      </c>
      <c r="ADR32" s="190">
        <f t="shared" si="55"/>
        <v>-610855.03000000119</v>
      </c>
      <c r="ADS32" s="190">
        <f t="shared" si="55"/>
        <v>-7020841.5099999905</v>
      </c>
      <c r="ADT32" s="190">
        <f t="shared" si="55"/>
        <v>-61340.339999996126</v>
      </c>
      <c r="ADU32" s="190">
        <f t="shared" si="55"/>
        <v>157911283.35000086</v>
      </c>
      <c r="ADV32" s="190">
        <f t="shared" si="55"/>
        <v>27632272.880000055</v>
      </c>
      <c r="ADW32" s="190">
        <f t="shared" si="55"/>
        <v>16820569.790000021</v>
      </c>
      <c r="ADX32" s="190">
        <f t="shared" si="55"/>
        <v>8939071.950000003</v>
      </c>
      <c r="ADY32" s="190">
        <f t="shared" si="55"/>
        <v>16078693.450000018</v>
      </c>
      <c r="ADZ32" s="190">
        <f t="shared" si="55"/>
        <v>6535347.2799999416</v>
      </c>
      <c r="AEA32" s="190">
        <f t="shared" si="55"/>
        <v>6448580.9900000095</v>
      </c>
      <c r="AEB32" s="190">
        <f t="shared" si="55"/>
        <v>9735567.6599999964</v>
      </c>
      <c r="AEC32" s="190">
        <f t="shared" si="55"/>
        <v>18396491.079999998</v>
      </c>
      <c r="AED32" s="190">
        <f t="shared" si="55"/>
        <v>4814899.2899999768</v>
      </c>
      <c r="AEE32" s="190">
        <f t="shared" si="55"/>
        <v>5240955.3900000155</v>
      </c>
      <c r="AEF32" s="190">
        <f t="shared" si="55"/>
        <v>2578290.4999999404</v>
      </c>
      <c r="AEG32" s="190">
        <f t="shared" si="55"/>
        <v>4133535.2099999934</v>
      </c>
      <c r="AEH32" s="190">
        <f t="shared" si="55"/>
        <v>2347237.6099999994</v>
      </c>
      <c r="AEI32" s="190">
        <f t="shared" si="55"/>
        <v>6364895.930000037</v>
      </c>
      <c r="AEJ32" s="190">
        <f t="shared" si="55"/>
        <v>23110814.929999977</v>
      </c>
      <c r="AEK32" s="190">
        <f t="shared" si="55"/>
        <v>5781250.9699999988</v>
      </c>
      <c r="AEL32" s="190">
        <f t="shared" si="55"/>
        <v>13781922.899999976</v>
      </c>
      <c r="AEM32" s="190">
        <f t="shared" si="55"/>
        <v>13274222.439999998</v>
      </c>
      <c r="AEN32" s="190">
        <f t="shared" si="55"/>
        <v>-5349925.1899999678</v>
      </c>
      <c r="AEO32" s="190">
        <f t="shared" si="55"/>
        <v>76778423.119999886</v>
      </c>
      <c r="AEP32" s="190">
        <f t="shared" si="55"/>
        <v>-14373036.890000015</v>
      </c>
      <c r="AEQ32" s="190">
        <f t="shared" si="55"/>
        <v>-4819663.9800000489</v>
      </c>
      <c r="AER32" s="190">
        <f t="shared" si="55"/>
        <v>-5980095.4800000191</v>
      </c>
      <c r="AES32" s="190">
        <f t="shared" si="55"/>
        <v>-3197466.4599999934</v>
      </c>
      <c r="AET32" s="190">
        <f t="shared" si="55"/>
        <v>29606208.240000069</v>
      </c>
      <c r="AEU32" s="190">
        <f t="shared" si="55"/>
        <v>-1773521.0500000417</v>
      </c>
      <c r="AEV32" s="190">
        <f t="shared" si="55"/>
        <v>1799262.7700000852</v>
      </c>
      <c r="AEW32" s="190">
        <f t="shared" si="55"/>
        <v>-2947378.1400000006</v>
      </c>
      <c r="AEX32" s="190">
        <f t="shared" si="55"/>
        <v>10650854.010000005</v>
      </c>
      <c r="AEY32" s="190">
        <f t="shared" si="55"/>
        <v>53126029.659999847</v>
      </c>
      <c r="AEZ32" s="190">
        <f t="shared" si="55"/>
        <v>11031709.549999952</v>
      </c>
      <c r="AFA32" s="190">
        <f t="shared" si="55"/>
        <v>17603586.459999949</v>
      </c>
      <c r="AFB32" s="190">
        <f t="shared" si="55"/>
        <v>-559013.55999994278</v>
      </c>
      <c r="AFC32" s="190">
        <f t="shared" si="55"/>
        <v>2217610.4800000787</v>
      </c>
      <c r="AFD32" s="190">
        <f t="shared" ref="AFD32:AHO32" si="56">SUM(AFD38-AFD39)</f>
        <v>-2996456.7299999893</v>
      </c>
      <c r="AFE32" s="190">
        <f t="shared" si="56"/>
        <v>2780431.0400000066</v>
      </c>
      <c r="AFF32" s="190">
        <f t="shared" si="56"/>
        <v>1602773.5699999928</v>
      </c>
      <c r="AFG32" s="190">
        <f t="shared" si="56"/>
        <v>7933561.4799999595</v>
      </c>
      <c r="AFH32" s="190">
        <f t="shared" si="56"/>
        <v>951008.84000003338</v>
      </c>
      <c r="AFI32" s="190">
        <f t="shared" si="56"/>
        <v>8900188.900000006</v>
      </c>
      <c r="AFJ32" s="190">
        <f t="shared" si="56"/>
        <v>4450820.3799999803</v>
      </c>
      <c r="AFK32" s="190">
        <f t="shared" si="56"/>
        <v>-1764718.5900000334</v>
      </c>
      <c r="AFL32" s="190">
        <f t="shared" si="56"/>
        <v>84909575.509999633</v>
      </c>
      <c r="AFM32" s="190">
        <f t="shared" si="56"/>
        <v>7700397.9199999869</v>
      </c>
      <c r="AFN32" s="190">
        <f t="shared" si="56"/>
        <v>6950456.1100000143</v>
      </c>
      <c r="AFO32" s="190">
        <f t="shared" si="56"/>
        <v>1112386.0299999714</v>
      </c>
      <c r="AFP32" s="190">
        <f t="shared" si="56"/>
        <v>-5292647.8299999833</v>
      </c>
      <c r="AFQ32" s="190">
        <f t="shared" si="56"/>
        <v>10004725.579999983</v>
      </c>
      <c r="AFR32" s="190">
        <f t="shared" si="56"/>
        <v>13176418.010000035</v>
      </c>
      <c r="AFS32" s="190">
        <f t="shared" si="56"/>
        <v>16072812.370000064</v>
      </c>
      <c r="AFT32" s="190">
        <f t="shared" si="56"/>
        <v>18945910.99999994</v>
      </c>
      <c r="AFU32" s="190">
        <f t="shared" si="56"/>
        <v>14397246.650000006</v>
      </c>
      <c r="AFV32" s="190">
        <f t="shared" si="56"/>
        <v>6256507.6400000751</v>
      </c>
      <c r="AFW32" s="190">
        <f t="shared" si="56"/>
        <v>12320493.50999999</v>
      </c>
      <c r="AFX32" s="190">
        <f t="shared" si="56"/>
        <v>87249403.569999933</v>
      </c>
      <c r="AFY32" s="190">
        <f t="shared" si="56"/>
        <v>7806482.8499999493</v>
      </c>
      <c r="AFZ32" s="190">
        <f t="shared" si="56"/>
        <v>4831255.4599999934</v>
      </c>
      <c r="AGA32" s="190">
        <f t="shared" si="56"/>
        <v>6714752.3499999791</v>
      </c>
      <c r="AGB32" s="190">
        <f t="shared" si="56"/>
        <v>14378250.179999948</v>
      </c>
      <c r="AGC32" s="190">
        <f t="shared" si="56"/>
        <v>2011171.4500000477</v>
      </c>
      <c r="AGD32" s="190">
        <f t="shared" si="56"/>
        <v>7806544.8599999994</v>
      </c>
      <c r="AGE32" s="190">
        <f t="shared" si="56"/>
        <v>11820382.979999989</v>
      </c>
      <c r="AGF32" s="190">
        <f t="shared" si="56"/>
        <v>4773645.6300000399</v>
      </c>
      <c r="AGG32" s="190">
        <f t="shared" si="56"/>
        <v>4520661.6899999827</v>
      </c>
      <c r="AGH32" s="190">
        <f t="shared" si="56"/>
        <v>5526027.5600000024</v>
      </c>
      <c r="AGI32" s="190">
        <f t="shared" si="56"/>
        <v>217018887.38999987</v>
      </c>
      <c r="AGJ32" s="190">
        <f t="shared" si="56"/>
        <v>12273664.969999969</v>
      </c>
      <c r="AGK32" s="190">
        <f t="shared" si="56"/>
        <v>3991560.6999999583</v>
      </c>
      <c r="AGL32" s="190">
        <f t="shared" si="56"/>
        <v>9856767.3099999726</v>
      </c>
      <c r="AGM32" s="190">
        <f t="shared" si="56"/>
        <v>5204700.2000000477</v>
      </c>
      <c r="AGN32" s="190">
        <f t="shared" si="56"/>
        <v>20826578.340000033</v>
      </c>
      <c r="AGO32" s="190">
        <f t="shared" si="56"/>
        <v>-2124824.8999999911</v>
      </c>
      <c r="AGP32" s="190">
        <f t="shared" si="56"/>
        <v>7948930.7599999607</v>
      </c>
      <c r="AGQ32" s="190">
        <f t="shared" si="56"/>
        <v>175082336.15999937</v>
      </c>
      <c r="AGR32" s="190">
        <f t="shared" si="56"/>
        <v>81482903.779999971</v>
      </c>
      <c r="AGS32" s="190">
        <f t="shared" si="56"/>
        <v>10854522.600000009</v>
      </c>
      <c r="AGT32" s="190">
        <f t="shared" si="56"/>
        <v>-6462527.7199999392</v>
      </c>
      <c r="AGU32" s="190">
        <f t="shared" si="56"/>
        <v>-15936657.519999981</v>
      </c>
      <c r="AGV32" s="190">
        <f t="shared" si="56"/>
        <v>8176935.1600000262</v>
      </c>
      <c r="AGW32" s="190">
        <f t="shared" si="56"/>
        <v>26053290.220000029</v>
      </c>
      <c r="AGX32" s="190">
        <f t="shared" si="56"/>
        <v>10436084.449999988</v>
      </c>
      <c r="AGY32" s="190">
        <f t="shared" si="56"/>
        <v>3657441.1499999985</v>
      </c>
      <c r="AGZ32" s="190">
        <f t="shared" si="56"/>
        <v>6051214.8600000441</v>
      </c>
      <c r="AHA32" s="190">
        <f t="shared" si="56"/>
        <v>8489618.1500000358</v>
      </c>
      <c r="AHB32" s="190">
        <f t="shared" si="56"/>
        <v>5957766.8700000048</v>
      </c>
      <c r="AHC32" s="190">
        <f t="shared" si="56"/>
        <v>7075781.8599999845</v>
      </c>
      <c r="AHD32" s="190">
        <f t="shared" si="56"/>
        <v>-181176.44000001252</v>
      </c>
      <c r="AHE32" s="190">
        <f t="shared" si="56"/>
        <v>-1996271.7700000107</v>
      </c>
      <c r="AHF32" s="190">
        <f t="shared" si="56"/>
        <v>788814.47000001371</v>
      </c>
      <c r="AHG32" s="190">
        <f t="shared" si="56"/>
        <v>-974747.50999999046</v>
      </c>
      <c r="AHH32" s="190">
        <f t="shared" si="56"/>
        <v>23446489.529999852</v>
      </c>
      <c r="AHI32" s="190">
        <f t="shared" si="56"/>
        <v>7969528.6600000262</v>
      </c>
      <c r="AHJ32" s="190">
        <f t="shared" si="56"/>
        <v>4944973.5199999809</v>
      </c>
      <c r="AHK32" s="190">
        <f t="shared" si="56"/>
        <v>8991378.8200000077</v>
      </c>
      <c r="AHL32" s="190">
        <f t="shared" si="56"/>
        <v>5343707.1999999285</v>
      </c>
      <c r="AHM32" s="190">
        <f t="shared" si="56"/>
        <v>7387538.8299999982</v>
      </c>
      <c r="AHN32" s="190">
        <f t="shared" si="56"/>
        <v>22585198.50999999</v>
      </c>
      <c r="AHO32" s="190">
        <f t="shared" si="56"/>
        <v>10115640446.881073</v>
      </c>
    </row>
    <row r="33" spans="1:899" x14ac:dyDescent="0.2">
      <c r="A33" s="174" t="s">
        <v>43</v>
      </c>
      <c r="B33" s="191" t="s">
        <v>2291</v>
      </c>
      <c r="C33" s="190">
        <v>-769268818.94000006</v>
      </c>
      <c r="D33" s="190">
        <v>6619583.3399999999</v>
      </c>
      <c r="E33" s="190">
        <v>18885997.879999999</v>
      </c>
      <c r="F33" s="190">
        <v>99770419.950000003</v>
      </c>
      <c r="G33" s="190">
        <v>4299521.0199999996</v>
      </c>
      <c r="H33" s="190">
        <v>1119054.19</v>
      </c>
      <c r="I33" s="190">
        <v>10040258.369999999</v>
      </c>
      <c r="J33" s="190">
        <v>12860987.33</v>
      </c>
      <c r="K33" s="190">
        <v>3406857.17</v>
      </c>
      <c r="L33" s="190">
        <v>-5547419.2599999998</v>
      </c>
      <c r="M33" s="190">
        <v>-6129164.29</v>
      </c>
      <c r="N33" s="190">
        <v>-5170407.66</v>
      </c>
      <c r="O33" s="190">
        <v>-27847952.149999999</v>
      </c>
      <c r="P33" s="190">
        <v>-13162268.98</v>
      </c>
      <c r="Q33" s="190">
        <v>396126.22</v>
      </c>
      <c r="R33" s="190">
        <v>1113436.04</v>
      </c>
      <c r="S33" s="190">
        <v>68768886.859999999</v>
      </c>
      <c r="T33" s="190">
        <v>-8197871.0999999996</v>
      </c>
      <c r="U33" s="190">
        <v>52222679.57</v>
      </c>
      <c r="V33" s="190">
        <v>6053586.5199999996</v>
      </c>
      <c r="W33" s="190">
        <v>3064398.94</v>
      </c>
      <c r="X33" s="190">
        <v>1010854.16</v>
      </c>
      <c r="Y33" s="190">
        <v>-5886479.1600000001</v>
      </c>
      <c r="Z33" s="190">
        <v>-3177025.58</v>
      </c>
      <c r="AA33" s="190">
        <v>550618310.35000002</v>
      </c>
      <c r="AB33" s="190">
        <v>90246.12</v>
      </c>
      <c r="AC33" s="190">
        <v>-12224978.65</v>
      </c>
      <c r="AD33" s="190">
        <v>7332001.8899999997</v>
      </c>
      <c r="AE33" s="190">
        <v>47041585.950000003</v>
      </c>
      <c r="AF33" s="190">
        <v>-15015706.279999999</v>
      </c>
      <c r="AG33" s="190">
        <v>280033036.62</v>
      </c>
      <c r="AH33" s="190">
        <v>95158086.760000005</v>
      </c>
      <c r="AI33" s="190">
        <v>16889926.559999999</v>
      </c>
      <c r="AJ33" s="190">
        <v>7483467.9800000004</v>
      </c>
      <c r="AK33" s="190">
        <v>2736623.99</v>
      </c>
      <c r="AL33" s="190">
        <v>5767494.4199999999</v>
      </c>
      <c r="AM33" s="190">
        <v>69406852.349999994</v>
      </c>
      <c r="AN33" s="190">
        <v>13378851.390000001</v>
      </c>
      <c r="AO33" s="190">
        <v>2147362.7599999998</v>
      </c>
      <c r="AP33" s="190">
        <v>24227.39</v>
      </c>
      <c r="AQ33" s="190">
        <v>21024363.77</v>
      </c>
      <c r="AR33" s="190">
        <v>1836840.87</v>
      </c>
      <c r="AS33" s="190">
        <v>216826415.38</v>
      </c>
      <c r="AT33" s="190">
        <v>13513880.800000001</v>
      </c>
      <c r="AU33" s="190">
        <v>8591481.7300000004</v>
      </c>
      <c r="AV33" s="190">
        <v>3820278.76</v>
      </c>
      <c r="AW33" s="190">
        <v>3618755.5</v>
      </c>
      <c r="AX33" s="190">
        <v>3957735.27</v>
      </c>
      <c r="AY33" s="190">
        <v>11288478.720000001</v>
      </c>
      <c r="AZ33" s="190">
        <v>13033884.01</v>
      </c>
      <c r="BA33" s="190">
        <v>97834728.060000002</v>
      </c>
      <c r="BB33" s="190">
        <v>4663162.49</v>
      </c>
      <c r="BC33" s="190">
        <v>14942.6</v>
      </c>
      <c r="BD33" s="190">
        <v>11990779.23</v>
      </c>
      <c r="BE33" s="190">
        <v>3937218.62</v>
      </c>
      <c r="BF33" s="190">
        <v>5950992.6200000001</v>
      </c>
      <c r="BG33" s="190">
        <v>2194872.27</v>
      </c>
      <c r="BH33" s="190">
        <v>158238106.19</v>
      </c>
      <c r="BI33" s="190">
        <v>7386042.46</v>
      </c>
      <c r="BJ33" s="190">
        <v>5383999.4000000004</v>
      </c>
      <c r="BK33" s="190">
        <v>14759716.43</v>
      </c>
      <c r="BL33" s="190">
        <v>1312869.23</v>
      </c>
      <c r="BM33" s="190">
        <v>5512212.0899999999</v>
      </c>
      <c r="BN33" s="190">
        <v>16056138.99</v>
      </c>
      <c r="BO33" s="190">
        <v>9816741.5299999993</v>
      </c>
      <c r="BP33" s="190">
        <v>9302008.1300000008</v>
      </c>
      <c r="BQ33" s="190">
        <v>4784891.03</v>
      </c>
      <c r="BR33" s="190">
        <v>6128930.96</v>
      </c>
      <c r="BS33" s="190">
        <v>1652263.4</v>
      </c>
      <c r="BT33" s="190">
        <v>11608057.9</v>
      </c>
      <c r="BU33" s="190">
        <v>8562606.4800000004</v>
      </c>
      <c r="BV33" s="190">
        <v>24879347.399999999</v>
      </c>
      <c r="BW33" s="190">
        <v>2622523.2400000002</v>
      </c>
      <c r="BX33" s="190">
        <v>76579936.409999996</v>
      </c>
      <c r="BY33" s="190">
        <v>5545497.8600000003</v>
      </c>
      <c r="BZ33" s="190">
        <v>2111181.86</v>
      </c>
      <c r="CA33" s="190">
        <v>4933231.38</v>
      </c>
      <c r="CB33" s="190">
        <v>6194950.8600000003</v>
      </c>
      <c r="CC33" s="190">
        <v>4400948.13</v>
      </c>
      <c r="CD33" s="190">
        <v>1847460.22</v>
      </c>
      <c r="CE33" s="190">
        <v>1198734.49</v>
      </c>
      <c r="CF33" s="190">
        <v>1564441192.5699999</v>
      </c>
      <c r="CG33" s="190">
        <v>23943984.969999999</v>
      </c>
      <c r="CH33" s="190">
        <v>18182333.41</v>
      </c>
      <c r="CI33" s="190">
        <v>10790650.060000001</v>
      </c>
      <c r="CJ33" s="190">
        <v>32445430.199999999</v>
      </c>
      <c r="CK33" s="190">
        <v>16720154.220000001</v>
      </c>
      <c r="CL33" s="190">
        <v>16665335.609999999</v>
      </c>
      <c r="CM33" s="190">
        <v>10426790.609999999</v>
      </c>
      <c r="CN33" s="190">
        <v>10954782.99</v>
      </c>
      <c r="CO33" s="190">
        <v>10683859.75</v>
      </c>
      <c r="CP33" s="190">
        <v>15137671.460000001</v>
      </c>
      <c r="CQ33" s="190">
        <v>17748357.620000001</v>
      </c>
      <c r="CR33" s="190">
        <v>20175674.010000002</v>
      </c>
      <c r="CS33" s="190">
        <v>126671945.83</v>
      </c>
      <c r="CT33" s="190">
        <v>10490021.449999999</v>
      </c>
      <c r="CU33" s="190">
        <v>8384457.6699999999</v>
      </c>
      <c r="CV33" s="190">
        <v>5403972.2000000002</v>
      </c>
      <c r="CW33" s="190">
        <v>12513911.359999999</v>
      </c>
      <c r="CX33" s="190">
        <v>-4022357.42</v>
      </c>
      <c r="CY33" s="190">
        <v>5880844.0599999996</v>
      </c>
      <c r="CZ33" s="190">
        <v>8562550.1600000001</v>
      </c>
      <c r="DA33" s="190">
        <v>169220082.03</v>
      </c>
      <c r="DB33" s="190">
        <v>-10977673.4</v>
      </c>
      <c r="DC33" s="190">
        <v>18943684.289999999</v>
      </c>
      <c r="DD33" s="190">
        <v>-2280264.2799999998</v>
      </c>
      <c r="DE33" s="190">
        <v>-7931777.9400000004</v>
      </c>
      <c r="DF33" s="190">
        <v>6652995.2199999997</v>
      </c>
      <c r="DG33" s="190">
        <v>1010269.9</v>
      </c>
      <c r="DH33" s="190">
        <v>9838681.3599999994</v>
      </c>
      <c r="DI33" s="190">
        <v>164935.07</v>
      </c>
      <c r="DJ33" s="190">
        <v>8344638.2800000003</v>
      </c>
      <c r="DK33" s="190">
        <v>-18307739.760000002</v>
      </c>
      <c r="DL33" s="190">
        <v>34583527.420000002</v>
      </c>
      <c r="DM33" s="190">
        <v>100401055.06999999</v>
      </c>
      <c r="DN33" s="190">
        <v>2695476.99</v>
      </c>
      <c r="DO33" s="190">
        <v>1278404.55</v>
      </c>
      <c r="DP33" s="190">
        <v>251078.78</v>
      </c>
      <c r="DQ33" s="190">
        <v>12306812.439999999</v>
      </c>
      <c r="DR33" s="190">
        <v>3024304.09</v>
      </c>
      <c r="DS33" s="190">
        <v>31593991.649999999</v>
      </c>
      <c r="DT33" s="190">
        <v>6856652.5499999998</v>
      </c>
      <c r="DU33" s="190">
        <v>1017860477.65</v>
      </c>
      <c r="DV33" s="190">
        <v>2902336.97</v>
      </c>
      <c r="DW33" s="190">
        <v>23233693.989999998</v>
      </c>
      <c r="DX33" s="190">
        <v>28184879.969999999</v>
      </c>
      <c r="DY33" s="190">
        <v>10924854.73</v>
      </c>
      <c r="DZ33" s="190">
        <v>13785789.800000001</v>
      </c>
      <c r="EA33" s="190">
        <v>66289331.960000001</v>
      </c>
      <c r="EB33" s="190">
        <v>34223461.130000003</v>
      </c>
      <c r="EC33" s="190">
        <v>33477897.84</v>
      </c>
      <c r="ED33" s="190">
        <v>83466970.319999993</v>
      </c>
      <c r="EE33" s="190">
        <v>164798725.18000001</v>
      </c>
      <c r="EF33" s="190">
        <v>27616155.68</v>
      </c>
      <c r="EG33" s="190">
        <v>6433929.5</v>
      </c>
      <c r="EH33" s="190">
        <v>16670344.51</v>
      </c>
      <c r="EI33" s="190">
        <v>-16613838.59</v>
      </c>
      <c r="EJ33" s="190">
        <v>8336767.7800000003</v>
      </c>
      <c r="EK33" s="190">
        <v>2849356.47</v>
      </c>
      <c r="EL33" s="190">
        <v>7805773.29</v>
      </c>
      <c r="EM33" s="190">
        <v>132710954.56999999</v>
      </c>
      <c r="EN33" s="190">
        <v>1752609.38</v>
      </c>
      <c r="EO33" s="190">
        <v>-6017293.3899999997</v>
      </c>
      <c r="EP33" s="190">
        <v>2900288.73</v>
      </c>
      <c r="EQ33" s="190">
        <v>2545441.41</v>
      </c>
      <c r="ER33" s="190">
        <v>2675094.79</v>
      </c>
      <c r="ES33" s="190">
        <v>-7119598.9000000004</v>
      </c>
      <c r="ET33" s="190">
        <v>2781785.29</v>
      </c>
      <c r="EU33" s="190">
        <v>1109461.58</v>
      </c>
      <c r="EV33" s="190">
        <v>178586285.22999999</v>
      </c>
      <c r="EW33" s="190">
        <v>31929941.949999999</v>
      </c>
      <c r="EX33" s="190">
        <v>24387717.550000001</v>
      </c>
      <c r="EY33" s="190">
        <v>16274332.9</v>
      </c>
      <c r="EZ33" s="190">
        <v>17113006.059999999</v>
      </c>
      <c r="FA33" s="190">
        <v>16836788.789999999</v>
      </c>
      <c r="FB33" s="190">
        <v>15134782.369999999</v>
      </c>
      <c r="FC33" s="190">
        <v>14213167.91</v>
      </c>
      <c r="FD33" s="190">
        <v>18007620.300000001</v>
      </c>
      <c r="FE33" s="190">
        <v>25941734.859999999</v>
      </c>
      <c r="FF33" s="190">
        <v>8921470.7100000009</v>
      </c>
      <c r="FG33" s="190">
        <v>8702895.9299999997</v>
      </c>
      <c r="FH33" s="190">
        <v>95934509.390000001</v>
      </c>
      <c r="FI33" s="190">
        <v>6964093.0499999998</v>
      </c>
      <c r="FJ33" s="190">
        <v>2776137.25</v>
      </c>
      <c r="FK33" s="190">
        <v>6863627.54</v>
      </c>
      <c r="FL33" s="190">
        <v>7509069.1799999997</v>
      </c>
      <c r="FM33" s="190">
        <v>15664191.77</v>
      </c>
      <c r="FN33" s="190">
        <v>1819641.84</v>
      </c>
      <c r="FO33" s="190">
        <v>10717651.789999999</v>
      </c>
      <c r="FP33" s="190">
        <v>1108509664.9300001</v>
      </c>
      <c r="FQ33" s="190">
        <v>2238074.69</v>
      </c>
      <c r="FR33" s="190">
        <v>9450980.1500000004</v>
      </c>
      <c r="FS33" s="190">
        <v>15132333.07</v>
      </c>
      <c r="FT33" s="190">
        <v>5280723.46</v>
      </c>
      <c r="FU33" s="190">
        <v>13829995.060000001</v>
      </c>
      <c r="FV33" s="190">
        <v>-3153500.94</v>
      </c>
      <c r="FW33" s="190">
        <v>-3235010.19</v>
      </c>
      <c r="FX33" s="190">
        <v>5960148.0099999998</v>
      </c>
      <c r="FY33" s="190">
        <v>26103630.77</v>
      </c>
      <c r="FZ33" s="190">
        <v>-773931.48</v>
      </c>
      <c r="GA33" s="190">
        <v>2419538.15</v>
      </c>
      <c r="GB33" s="190">
        <v>9065649.4399999995</v>
      </c>
      <c r="GC33" s="190">
        <v>18766302.34</v>
      </c>
      <c r="GD33" s="190">
        <v>133394274.77</v>
      </c>
      <c r="GE33" s="190">
        <v>5546182.29</v>
      </c>
      <c r="GF33" s="190">
        <v>5232335.29</v>
      </c>
      <c r="GG33" s="190">
        <v>-9071516.6500000004</v>
      </c>
      <c r="GH33" s="190">
        <v>5296434.96</v>
      </c>
      <c r="GI33" s="190">
        <v>1278609.6499999999</v>
      </c>
      <c r="GJ33" s="190">
        <v>-4412363.84</v>
      </c>
      <c r="GK33" s="190">
        <v>12139934.380000001</v>
      </c>
      <c r="GL33" s="190">
        <v>445756.37</v>
      </c>
      <c r="GM33" s="190">
        <v>2290953.14</v>
      </c>
      <c r="GN33" s="190">
        <v>5002427.2699999996</v>
      </c>
      <c r="GO33" s="190">
        <v>124211.44</v>
      </c>
      <c r="GP33" s="190">
        <v>97343832.640000001</v>
      </c>
      <c r="GQ33" s="190">
        <v>62149888.520000003</v>
      </c>
      <c r="GR33" s="190">
        <v>10073350.779999999</v>
      </c>
      <c r="GS33" s="190">
        <v>13683905.720000001</v>
      </c>
      <c r="GT33" s="190">
        <v>5591713.5499999998</v>
      </c>
      <c r="GU33" s="190">
        <v>2359812.52</v>
      </c>
      <c r="GV33" s="190">
        <v>3303638.72</v>
      </c>
      <c r="GW33" s="190">
        <v>7293022.29</v>
      </c>
      <c r="GX33" s="190">
        <v>4957859.3600000003</v>
      </c>
      <c r="GY33" s="190">
        <v>8267465.6299999999</v>
      </c>
      <c r="GZ33" s="190">
        <v>1238445.33</v>
      </c>
      <c r="HA33" s="190">
        <v>-1496403.03</v>
      </c>
      <c r="HB33" s="190">
        <v>80135070.390000001</v>
      </c>
      <c r="HC33" s="190">
        <v>119261941.15000001</v>
      </c>
      <c r="HD33" s="190">
        <v>42288228.090000004</v>
      </c>
      <c r="HE33" s="190">
        <v>12223073.76</v>
      </c>
      <c r="HF33" s="190">
        <v>13559082.35</v>
      </c>
      <c r="HG33" s="190">
        <v>77633451.340000004</v>
      </c>
      <c r="HH33" s="190">
        <v>9604125.8499999996</v>
      </c>
      <c r="HI33" s="190">
        <v>814466597.85000002</v>
      </c>
      <c r="HJ33" s="190">
        <v>15057619.32</v>
      </c>
      <c r="HK33" s="190">
        <v>66330214.390000001</v>
      </c>
      <c r="HL33" s="190">
        <v>82913507.409999996</v>
      </c>
      <c r="HM33" s="190">
        <v>-5515516.1500000004</v>
      </c>
      <c r="HN33" s="190">
        <v>12832974.970000001</v>
      </c>
      <c r="HO33" s="190">
        <v>41381770.170000002</v>
      </c>
      <c r="HP33" s="190">
        <v>-655659.24</v>
      </c>
      <c r="HQ33" s="190">
        <v>475215553.07999998</v>
      </c>
      <c r="HR33" s="190">
        <v>-61339608.990000002</v>
      </c>
      <c r="HS33" s="190">
        <v>3244498.12</v>
      </c>
      <c r="HT33" s="190">
        <v>2936085.75</v>
      </c>
      <c r="HU33" s="190">
        <v>11131338.800000001</v>
      </c>
      <c r="HV33" s="190">
        <v>1372567.42</v>
      </c>
      <c r="HW33" s="190">
        <v>13100074.439999999</v>
      </c>
      <c r="HX33" s="190">
        <v>5118478.26</v>
      </c>
      <c r="HY33" s="190">
        <v>4325399.0999999996</v>
      </c>
      <c r="HZ33" s="190">
        <v>10438768.75</v>
      </c>
      <c r="IA33" s="190">
        <v>11346950.859999999</v>
      </c>
      <c r="IB33" s="190">
        <v>34618859.469999999</v>
      </c>
      <c r="IC33" s="190">
        <v>2362095.58</v>
      </c>
      <c r="ID33" s="190">
        <v>185174.55</v>
      </c>
      <c r="IE33" s="190">
        <v>-4461139.75</v>
      </c>
      <c r="IF33" s="190">
        <v>4946834.05</v>
      </c>
      <c r="IG33" s="190">
        <v>211806744.08000001</v>
      </c>
      <c r="IH33" s="190">
        <v>-8528722.8599999994</v>
      </c>
      <c r="II33" s="190">
        <v>2789286.07</v>
      </c>
      <c r="IJ33" s="190">
        <v>-2934729.77</v>
      </c>
      <c r="IK33" s="190">
        <v>-26033939.140000001</v>
      </c>
      <c r="IL33" s="190">
        <v>8132316.4800000004</v>
      </c>
      <c r="IM33" s="190">
        <v>6720634.04</v>
      </c>
      <c r="IN33" s="190">
        <v>3736544.87</v>
      </c>
      <c r="IO33" s="190">
        <v>6470074.6500000004</v>
      </c>
      <c r="IP33" s="190">
        <v>-6313206.54</v>
      </c>
      <c r="IQ33" s="190">
        <v>37405253.939999998</v>
      </c>
      <c r="IR33" s="190">
        <v>170540302.55000001</v>
      </c>
      <c r="IS33" s="190">
        <v>-21044308.780000001</v>
      </c>
      <c r="IT33" s="190">
        <v>33216387.579999998</v>
      </c>
      <c r="IU33" s="190">
        <v>3289625.85</v>
      </c>
      <c r="IV33" s="190">
        <v>48774004.479999997</v>
      </c>
      <c r="IW33" s="190">
        <v>9902686.3000000007</v>
      </c>
      <c r="IX33" s="190">
        <v>6246870.54</v>
      </c>
      <c r="IY33" s="190">
        <v>8328353.9900000002</v>
      </c>
      <c r="IZ33" s="190">
        <v>3023980.92</v>
      </c>
      <c r="JA33" s="190">
        <v>-18491030.77</v>
      </c>
      <c r="JB33" s="190">
        <v>3895246.3</v>
      </c>
      <c r="JC33" s="190">
        <v>2653233.13</v>
      </c>
      <c r="JD33" s="190">
        <v>216795908.69</v>
      </c>
      <c r="JE33" s="190">
        <v>-27054917.93</v>
      </c>
      <c r="JF33" s="190">
        <v>10551910.02</v>
      </c>
      <c r="JG33" s="190">
        <v>-222602.8</v>
      </c>
      <c r="JH33" s="190">
        <v>543005.31000000006</v>
      </c>
      <c r="JI33" s="190">
        <v>-237558.84</v>
      </c>
      <c r="JJ33" s="190">
        <v>37260470.380000003</v>
      </c>
      <c r="JK33" s="190">
        <v>648446.9</v>
      </c>
      <c r="JL33" s="190">
        <v>119912.52</v>
      </c>
      <c r="JM33" s="190">
        <v>41662514.109999999</v>
      </c>
      <c r="JN33" s="190">
        <v>1958519.28</v>
      </c>
      <c r="JO33" s="190">
        <v>-16248469.189999999</v>
      </c>
      <c r="JP33" s="190">
        <v>1892753.97</v>
      </c>
      <c r="JQ33" s="190">
        <v>145330381.65000001</v>
      </c>
      <c r="JR33" s="190">
        <v>150445.09</v>
      </c>
      <c r="JS33" s="190">
        <v>3542564.62</v>
      </c>
      <c r="JT33" s="190">
        <v>1658526.99</v>
      </c>
      <c r="JU33" s="190">
        <v>295066.42</v>
      </c>
      <c r="JV33" s="190">
        <v>4502702.74</v>
      </c>
      <c r="JW33" s="190">
        <v>905207.77</v>
      </c>
      <c r="JX33" s="190">
        <v>2551518.29</v>
      </c>
      <c r="JY33" s="190">
        <v>227094298.03</v>
      </c>
      <c r="JZ33" s="190">
        <v>60609824.850000001</v>
      </c>
      <c r="KA33" s="190">
        <v>27948677.199999999</v>
      </c>
      <c r="KB33" s="190">
        <v>7673880.1100000003</v>
      </c>
      <c r="KC33" s="190">
        <v>10489175.23</v>
      </c>
      <c r="KD33" s="190">
        <v>8393847.1699999999</v>
      </c>
      <c r="KE33" s="190">
        <v>7712449.3499999996</v>
      </c>
      <c r="KF33" s="190">
        <v>14387417.859999999</v>
      </c>
      <c r="KG33" s="190">
        <v>33004048.829999998</v>
      </c>
      <c r="KH33" s="190">
        <v>6923264.4900000002</v>
      </c>
      <c r="KI33" s="190">
        <v>16095664.58</v>
      </c>
      <c r="KJ33" s="190">
        <v>4559000.29</v>
      </c>
      <c r="KK33" s="190">
        <v>182035.16</v>
      </c>
      <c r="KL33" s="190">
        <v>9246854.0500000007</v>
      </c>
      <c r="KM33" s="190">
        <v>11508484.1</v>
      </c>
      <c r="KN33" s="190">
        <v>647925468.67999995</v>
      </c>
      <c r="KO33" s="190">
        <v>38646220.100000001</v>
      </c>
      <c r="KP33" s="190">
        <v>54579925.549999997</v>
      </c>
      <c r="KQ33" s="190">
        <v>6073070.7400000002</v>
      </c>
      <c r="KR33" s="190">
        <v>55769707.170000002</v>
      </c>
      <c r="KS33" s="190">
        <v>71462861.159999996</v>
      </c>
      <c r="KT33" s="190">
        <v>49073029.630000003</v>
      </c>
      <c r="KU33" s="190">
        <v>15703253.130000001</v>
      </c>
      <c r="KV33" s="190">
        <v>3943891.53</v>
      </c>
      <c r="KW33" s="190">
        <v>75567253.370000005</v>
      </c>
      <c r="KX33" s="190">
        <v>4225116.54</v>
      </c>
      <c r="KY33" s="190">
        <v>2263514.9500000002</v>
      </c>
      <c r="KZ33" s="190">
        <v>-24107869.010000002</v>
      </c>
      <c r="LA33" s="190">
        <v>6776854.5599999996</v>
      </c>
      <c r="LB33" s="190">
        <v>6018.15</v>
      </c>
      <c r="LC33" s="190">
        <v>-2191617.36</v>
      </c>
      <c r="LD33" s="190">
        <v>82472338.799999997</v>
      </c>
      <c r="LE33" s="190">
        <v>712359624.34000003</v>
      </c>
      <c r="LF33" s="190">
        <v>-35017315.090000004</v>
      </c>
      <c r="LG33" s="190">
        <v>69327508.780000001</v>
      </c>
      <c r="LH33" s="190">
        <v>29225999.359999999</v>
      </c>
      <c r="LI33" s="190">
        <v>6186580.1799999997</v>
      </c>
      <c r="LJ33" s="190">
        <v>4075280.38</v>
      </c>
      <c r="LK33" s="190">
        <v>997984.31</v>
      </c>
      <c r="LL33" s="190">
        <v>6981914.8200000003</v>
      </c>
      <c r="LM33" s="190">
        <v>8336919.6299999999</v>
      </c>
      <c r="LN33" s="190">
        <v>2204016.67</v>
      </c>
      <c r="LO33" s="190">
        <v>790222.43</v>
      </c>
      <c r="LP33" s="190">
        <v>-149614.69</v>
      </c>
      <c r="LQ33" s="190">
        <v>494944.16</v>
      </c>
      <c r="LR33" s="190">
        <v>24248787.850000001</v>
      </c>
      <c r="LS33" s="190">
        <v>361853126.81</v>
      </c>
      <c r="LT33" s="190">
        <v>3443842.34</v>
      </c>
      <c r="LU33" s="190">
        <v>141994620.59999999</v>
      </c>
      <c r="LV33" s="190">
        <v>73346280.459999993</v>
      </c>
      <c r="LW33" s="190">
        <v>10366194.050000001</v>
      </c>
      <c r="LX33" s="190">
        <v>19164922.02</v>
      </c>
      <c r="LY33" s="190">
        <v>19970654.379999999</v>
      </c>
      <c r="LZ33" s="190">
        <v>32576317.280000001</v>
      </c>
      <c r="MA33" s="190">
        <v>27498873.420000002</v>
      </c>
      <c r="MB33" s="190">
        <v>96074223.819999993</v>
      </c>
      <c r="MC33" s="190">
        <v>2107320.4700000002</v>
      </c>
      <c r="MD33" s="190">
        <v>32220003.09</v>
      </c>
      <c r="ME33" s="190">
        <v>381966502.00999999</v>
      </c>
      <c r="MF33" s="190">
        <v>13471102.970000001</v>
      </c>
      <c r="MG33" s="190">
        <v>19463039.02</v>
      </c>
      <c r="MH33" s="190">
        <v>12407857.15</v>
      </c>
      <c r="MI33" s="190">
        <v>19114163.739999998</v>
      </c>
      <c r="MJ33" s="190">
        <v>22460368.699999999</v>
      </c>
      <c r="MK33" s="190">
        <v>1001535.84</v>
      </c>
      <c r="ML33" s="190">
        <v>14116688.15</v>
      </c>
      <c r="MM33" s="190">
        <v>7137012.9199999999</v>
      </c>
      <c r="MN33" s="190">
        <v>8700383.0299999993</v>
      </c>
      <c r="MO33" s="190">
        <v>13573358.310000001</v>
      </c>
      <c r="MP33" s="190">
        <v>18328743.82</v>
      </c>
      <c r="MQ33" s="190">
        <v>197250626.91</v>
      </c>
      <c r="MR33" s="190">
        <v>6569279.9199999999</v>
      </c>
      <c r="MS33" s="190">
        <v>82659103.629999995</v>
      </c>
      <c r="MT33" s="190">
        <v>7751900.4800000004</v>
      </c>
      <c r="MU33" s="190">
        <v>33586489.939999998</v>
      </c>
      <c r="MV33" s="190">
        <v>27934135.350000001</v>
      </c>
      <c r="MW33" s="190">
        <v>62217033.689999998</v>
      </c>
      <c r="MX33" s="190">
        <v>649932.67000000004</v>
      </c>
      <c r="MY33" s="190">
        <v>10326310.640000001</v>
      </c>
      <c r="MZ33" s="190">
        <v>1148535.68</v>
      </c>
      <c r="NA33" s="190">
        <v>18812950.260000002</v>
      </c>
      <c r="NB33" s="190">
        <v>1092021458.4400001</v>
      </c>
      <c r="NC33" s="190">
        <v>141150733.41</v>
      </c>
      <c r="ND33" s="190">
        <v>17821147.609999999</v>
      </c>
      <c r="NE33" s="190">
        <v>470564514.17000002</v>
      </c>
      <c r="NF33" s="190">
        <v>22727713.670000002</v>
      </c>
      <c r="NG33" s="190">
        <v>50212616.710000001</v>
      </c>
      <c r="NH33" s="190">
        <v>157957516.56</v>
      </c>
      <c r="NI33" s="190">
        <v>189605855.90000001</v>
      </c>
      <c r="NJ33" s="190">
        <v>20856652.920000002</v>
      </c>
      <c r="NK33" s="190">
        <v>115089257.20999999</v>
      </c>
      <c r="NL33" s="190">
        <v>58387505.960000001</v>
      </c>
      <c r="NM33" s="190">
        <v>39038923.829999998</v>
      </c>
      <c r="NN33" s="190">
        <v>158863130.22999999</v>
      </c>
      <c r="NO33" s="190">
        <v>10897944.23</v>
      </c>
      <c r="NP33" s="190">
        <v>6249346.8300000001</v>
      </c>
      <c r="NQ33" s="190">
        <v>12021989.35</v>
      </c>
      <c r="NR33" s="190">
        <v>8960599.4600000009</v>
      </c>
      <c r="NS33" s="190">
        <v>9105114.5700000003</v>
      </c>
      <c r="NT33" s="190">
        <v>17246535.120000001</v>
      </c>
      <c r="NU33" s="190">
        <v>82178630.150000006</v>
      </c>
      <c r="NV33" s="190">
        <v>142539192.58000001</v>
      </c>
      <c r="NW33" s="190">
        <v>24663314.210000001</v>
      </c>
      <c r="NX33" s="190">
        <v>10286197.289999999</v>
      </c>
      <c r="NY33" s="190">
        <v>12463846.109999999</v>
      </c>
      <c r="NZ33" s="190">
        <v>8197716.8799999999</v>
      </c>
      <c r="OA33" s="190">
        <v>3373747.71</v>
      </c>
      <c r="OB33" s="190">
        <v>847734802.53999996</v>
      </c>
      <c r="OC33" s="190">
        <v>-63789456.170000002</v>
      </c>
      <c r="OD33" s="190">
        <v>46769516.149999999</v>
      </c>
      <c r="OE33" s="190">
        <v>63471987.490000002</v>
      </c>
      <c r="OF33" s="190">
        <v>8692055.5999999996</v>
      </c>
      <c r="OG33" s="190">
        <v>70308758.760000005</v>
      </c>
      <c r="OH33" s="190">
        <v>21804943.920000002</v>
      </c>
      <c r="OI33" s="190">
        <v>15300363.73</v>
      </c>
      <c r="OJ33" s="190">
        <v>77007188.420000002</v>
      </c>
      <c r="OK33" s="190">
        <v>143538006.74000001</v>
      </c>
      <c r="OL33" s="190">
        <v>177182017.22</v>
      </c>
      <c r="OM33" s="190">
        <v>447187075.38999999</v>
      </c>
      <c r="ON33" s="190">
        <v>40322174.770000003</v>
      </c>
      <c r="OO33" s="190">
        <v>61254.78</v>
      </c>
      <c r="OP33" s="190">
        <v>60876724.340000004</v>
      </c>
      <c r="OQ33" s="190">
        <v>252843775.84999999</v>
      </c>
      <c r="OR33" s="190">
        <v>4523740.3</v>
      </c>
      <c r="OS33" s="190">
        <v>43470926.409999996</v>
      </c>
      <c r="OT33" s="190">
        <v>45993708.369999997</v>
      </c>
      <c r="OU33" s="190">
        <v>18585480.170000002</v>
      </c>
      <c r="OV33" s="190">
        <v>58458085.600000001</v>
      </c>
      <c r="OW33" s="190">
        <v>23388087.649999999</v>
      </c>
      <c r="OX33" s="190">
        <v>24842914.920000002</v>
      </c>
      <c r="OY33" s="190">
        <v>9484339.9800000004</v>
      </c>
      <c r="OZ33" s="190">
        <v>44104401.969999999</v>
      </c>
      <c r="PA33" s="190">
        <v>8128379.1100000003</v>
      </c>
      <c r="PB33" s="190">
        <v>-7858301.8099999996</v>
      </c>
      <c r="PC33" s="190">
        <v>472554.99</v>
      </c>
      <c r="PD33" s="190">
        <v>12631438.24</v>
      </c>
      <c r="PE33" s="190">
        <v>2094972.31</v>
      </c>
      <c r="PF33" s="190">
        <v>3790094.38</v>
      </c>
      <c r="PG33" s="190">
        <v>-313813.74</v>
      </c>
      <c r="PH33" s="190">
        <v>-4007574.85</v>
      </c>
      <c r="PI33" s="190">
        <v>-3992823.06</v>
      </c>
      <c r="PJ33" s="190">
        <v>19354165.379999999</v>
      </c>
      <c r="PK33" s="190">
        <v>36349640.700000003</v>
      </c>
      <c r="PL33" s="190">
        <v>-2223962.34</v>
      </c>
      <c r="PM33" s="190">
        <v>-22472264.969999999</v>
      </c>
      <c r="PN33" s="190">
        <v>3699835.77</v>
      </c>
      <c r="PO33" s="190">
        <v>-629706.54</v>
      </c>
      <c r="PP33" s="190">
        <v>1657338.92</v>
      </c>
      <c r="PQ33" s="190">
        <v>-355048.18</v>
      </c>
      <c r="PR33" s="190">
        <v>592974547.15999997</v>
      </c>
      <c r="PS33" s="190">
        <v>22015221.129999999</v>
      </c>
      <c r="PT33" s="190">
        <v>362256.64000000001</v>
      </c>
      <c r="PU33" s="190">
        <v>40124780.32</v>
      </c>
      <c r="PV33" s="190">
        <v>-50936653.659999996</v>
      </c>
      <c r="PW33" s="190">
        <v>4818550.12</v>
      </c>
      <c r="PX33" s="190">
        <v>31092134.32</v>
      </c>
      <c r="PY33" s="190">
        <v>15309434.890000001</v>
      </c>
      <c r="PZ33" s="190">
        <v>9665104.5399999991</v>
      </c>
      <c r="QA33" s="190">
        <v>9570192.75</v>
      </c>
      <c r="QB33" s="190">
        <v>5155484.47</v>
      </c>
      <c r="QC33" s="190">
        <v>-691293.94</v>
      </c>
      <c r="QD33" s="190">
        <v>14457682.630000001</v>
      </c>
      <c r="QE33" s="190">
        <v>47330216.359999999</v>
      </c>
      <c r="QF33" s="190">
        <v>9341096.3699999992</v>
      </c>
      <c r="QG33" s="190">
        <v>54788575.030000001</v>
      </c>
      <c r="QH33" s="190">
        <v>146557.60999999999</v>
      </c>
      <c r="QI33" s="190">
        <v>-3838059.79</v>
      </c>
      <c r="QJ33" s="190">
        <v>-689778.16</v>
      </c>
      <c r="QK33" s="190">
        <v>-27992952.969999999</v>
      </c>
      <c r="QL33" s="190">
        <v>291618.15999999997</v>
      </c>
      <c r="QM33" s="190">
        <v>1939721.36</v>
      </c>
      <c r="QN33" s="190">
        <v>2410971.9700000002</v>
      </c>
      <c r="QO33" s="190">
        <v>712901.31</v>
      </c>
      <c r="QP33" s="190">
        <v>3892362.2</v>
      </c>
      <c r="QQ33" s="190">
        <v>2539846.86</v>
      </c>
      <c r="QR33" s="190">
        <v>258027159.34</v>
      </c>
      <c r="QS33" s="190">
        <v>1034923.11</v>
      </c>
      <c r="QT33" s="190">
        <v>8690305.2699999996</v>
      </c>
      <c r="QU33" s="190">
        <v>30115130.48</v>
      </c>
      <c r="QV33" s="190">
        <v>14354653.68</v>
      </c>
      <c r="QW33" s="190">
        <v>121560381.3</v>
      </c>
      <c r="QX33" s="190">
        <v>6686172.8200000003</v>
      </c>
      <c r="QY33" s="190">
        <v>7322997.9199999999</v>
      </c>
      <c r="QZ33" s="190">
        <v>86869330.489999995</v>
      </c>
      <c r="RA33" s="190">
        <v>11777666.59</v>
      </c>
      <c r="RB33" s="190">
        <v>4774682.43</v>
      </c>
      <c r="RC33" s="190">
        <v>24569274.170000002</v>
      </c>
      <c r="RD33" s="190">
        <v>8087111.3099999996</v>
      </c>
      <c r="RE33" s="190">
        <v>252934435.09</v>
      </c>
      <c r="RF33" s="190">
        <v>-21474363.77</v>
      </c>
      <c r="RG33" s="190">
        <v>6914485.5800000001</v>
      </c>
      <c r="RH33" s="190">
        <v>52911557.130000003</v>
      </c>
      <c r="RI33" s="190">
        <v>-5785570.6100000003</v>
      </c>
      <c r="RJ33" s="190">
        <v>-4112269.07</v>
      </c>
      <c r="RK33" s="190">
        <v>-23866102.190000001</v>
      </c>
      <c r="RL33" s="190">
        <v>8589934.6199999992</v>
      </c>
      <c r="RM33" s="190">
        <v>12097337.43</v>
      </c>
      <c r="RN33" s="190">
        <v>-17689523.890000001</v>
      </c>
      <c r="RO33" s="190">
        <v>22763546.690000001</v>
      </c>
      <c r="RP33" s="190">
        <v>15779201.689999999</v>
      </c>
      <c r="RQ33" s="190">
        <v>2530461.98</v>
      </c>
      <c r="RR33" s="190">
        <v>-12890978.84</v>
      </c>
      <c r="RS33" s="190">
        <v>2123651.12</v>
      </c>
      <c r="RT33" s="190">
        <v>3636076.88</v>
      </c>
      <c r="RU33" s="190">
        <v>2541617.4</v>
      </c>
      <c r="RV33" s="190">
        <v>10301552.24</v>
      </c>
      <c r="RW33" s="190">
        <v>1049042.67</v>
      </c>
      <c r="RX33" s="190">
        <v>-2620407.6</v>
      </c>
      <c r="RY33" s="190">
        <v>121983178.23</v>
      </c>
      <c r="RZ33" s="190">
        <v>6880442.46</v>
      </c>
      <c r="SA33" s="190">
        <v>40210971.039999999</v>
      </c>
      <c r="SB33" s="190">
        <v>11288525.77</v>
      </c>
      <c r="SC33" s="190">
        <v>2620572.89</v>
      </c>
      <c r="SD33" s="190">
        <v>5138556.8099999996</v>
      </c>
      <c r="SE33" s="190">
        <v>19879731.140000001</v>
      </c>
      <c r="SF33" s="190">
        <v>6049389.3600000003</v>
      </c>
      <c r="SG33" s="190">
        <v>4684294.18</v>
      </c>
      <c r="SH33" s="190">
        <v>5217547.4000000004</v>
      </c>
      <c r="SI33" s="190">
        <v>30686517.460000001</v>
      </c>
      <c r="SJ33" s="190">
        <v>5687621.1699999999</v>
      </c>
      <c r="SK33" s="190">
        <v>53566355.119999997</v>
      </c>
      <c r="SL33" s="190">
        <v>3411664.87</v>
      </c>
      <c r="SM33" s="190">
        <v>197793739.16999999</v>
      </c>
      <c r="SN33" s="190">
        <v>35640071.340000004</v>
      </c>
      <c r="SO33" s="190">
        <v>13202220.18</v>
      </c>
      <c r="SP33" s="190">
        <v>15793496.09</v>
      </c>
      <c r="SQ33" s="190">
        <v>10505131.15</v>
      </c>
      <c r="SR33" s="190">
        <v>17328456.940000001</v>
      </c>
      <c r="SS33" s="190">
        <v>30554475.27</v>
      </c>
      <c r="ST33" s="190">
        <v>42631715.229999997</v>
      </c>
      <c r="SU33" s="190">
        <v>24389379.350000001</v>
      </c>
      <c r="SV33" s="190">
        <v>29621847.969999999</v>
      </c>
      <c r="SW33" s="190">
        <v>-8145356.5700000003</v>
      </c>
      <c r="SX33" s="190">
        <v>6252411.4100000001</v>
      </c>
      <c r="SY33" s="190">
        <v>13914436.99</v>
      </c>
      <c r="SZ33" s="190">
        <v>27267760.93</v>
      </c>
      <c r="TA33" s="190">
        <v>18330763.870000001</v>
      </c>
      <c r="TB33" s="190">
        <v>36767877.560000002</v>
      </c>
      <c r="TC33" s="190">
        <v>19193345.390000001</v>
      </c>
      <c r="TD33" s="190">
        <v>19223587.129999999</v>
      </c>
      <c r="TE33" s="190">
        <v>11921397.390000001</v>
      </c>
      <c r="TF33" s="190">
        <v>6393802</v>
      </c>
      <c r="TG33" s="190">
        <v>142423653.13999999</v>
      </c>
      <c r="TH33" s="190">
        <v>6599640.8799999999</v>
      </c>
      <c r="TI33" s="190">
        <v>18126938.890000001</v>
      </c>
      <c r="TJ33" s="190">
        <v>7153594.3399999999</v>
      </c>
      <c r="TK33" s="190">
        <v>-846054.82</v>
      </c>
      <c r="TL33" s="190">
        <v>2127820.9900000002</v>
      </c>
      <c r="TM33" s="190">
        <v>4467903.09</v>
      </c>
      <c r="TN33" s="190">
        <v>21486449.059999999</v>
      </c>
      <c r="TO33" s="190">
        <v>14443454.810000001</v>
      </c>
      <c r="TP33" s="190">
        <v>-2075027.08</v>
      </c>
      <c r="TQ33" s="190">
        <v>-15099371.41</v>
      </c>
      <c r="TR33" s="190">
        <v>11694763.75</v>
      </c>
      <c r="TS33" s="190">
        <v>4338837.7699999996</v>
      </c>
      <c r="TT33" s="190">
        <v>-824604.14</v>
      </c>
      <c r="TU33" s="190">
        <v>4475227.8</v>
      </c>
      <c r="TV33" s="190">
        <v>14468974.17</v>
      </c>
      <c r="TW33" s="190">
        <v>77980231.319999993</v>
      </c>
      <c r="TX33" s="190">
        <v>-781886.53</v>
      </c>
      <c r="TY33" s="190">
        <v>253570461.5</v>
      </c>
      <c r="TZ33" s="190">
        <v>19347134.960000001</v>
      </c>
      <c r="UA33" s="190">
        <v>2006017.16</v>
      </c>
      <c r="UB33" s="190">
        <v>-214985.60000000001</v>
      </c>
      <c r="UC33" s="190">
        <v>-73330446.769999996</v>
      </c>
      <c r="UD33" s="190">
        <v>5821713.75</v>
      </c>
      <c r="UE33" s="190">
        <v>395133.7</v>
      </c>
      <c r="UF33" s="190">
        <v>12652944.17</v>
      </c>
      <c r="UG33" s="190">
        <v>6374991.9000000004</v>
      </c>
      <c r="UH33" s="190">
        <v>55591839.43</v>
      </c>
      <c r="UI33" s="190">
        <v>583478.47</v>
      </c>
      <c r="UJ33" s="190">
        <v>-2715887.06</v>
      </c>
      <c r="UK33" s="190">
        <v>-4099895.37</v>
      </c>
      <c r="UL33" s="190">
        <v>3576392.89</v>
      </c>
      <c r="UM33" s="190">
        <v>488966.76</v>
      </c>
      <c r="UN33" s="190">
        <v>1100888794.2</v>
      </c>
      <c r="UO33" s="190">
        <v>3302898.92</v>
      </c>
      <c r="UP33" s="190">
        <v>633684.73</v>
      </c>
      <c r="UQ33" s="190">
        <v>-19674894.690000001</v>
      </c>
      <c r="UR33" s="190">
        <v>-2122087.14</v>
      </c>
      <c r="US33" s="190">
        <v>12879779.98</v>
      </c>
      <c r="UT33" s="190">
        <v>-9641986.5299999993</v>
      </c>
      <c r="UU33" s="190">
        <v>3485877.76</v>
      </c>
      <c r="UV33" s="190">
        <v>1475098.69</v>
      </c>
      <c r="UW33" s="190">
        <v>12408426.369999999</v>
      </c>
      <c r="UX33" s="190">
        <v>2616094.11</v>
      </c>
      <c r="UY33" s="190">
        <v>16897756.399999999</v>
      </c>
      <c r="UZ33" s="190">
        <v>20512337.449999999</v>
      </c>
      <c r="VA33" s="190">
        <v>38986844.609999999</v>
      </c>
      <c r="VB33" s="190">
        <v>8734947.3800000008</v>
      </c>
      <c r="VC33" s="190">
        <v>8987733.3000000007</v>
      </c>
      <c r="VD33" s="190">
        <v>698465.52</v>
      </c>
      <c r="VE33" s="190">
        <v>5461113.3399999999</v>
      </c>
      <c r="VF33" s="190">
        <v>1571949.69</v>
      </c>
      <c r="VG33" s="190">
        <v>1176203.8600000001</v>
      </c>
      <c r="VH33" s="190">
        <v>8052581.5899999999</v>
      </c>
      <c r="VI33" s="190">
        <v>25682423.52</v>
      </c>
      <c r="VJ33" s="190">
        <v>197193365.58000001</v>
      </c>
      <c r="VK33" s="190">
        <v>4022054.48</v>
      </c>
      <c r="VL33" s="190">
        <v>27640340.829999998</v>
      </c>
      <c r="VM33" s="190">
        <v>5925808.2699999996</v>
      </c>
      <c r="VN33" s="190">
        <v>56248452.130000003</v>
      </c>
      <c r="VO33" s="190">
        <v>22117522.800000001</v>
      </c>
      <c r="VP33" s="190">
        <v>4340254.58</v>
      </c>
      <c r="VQ33" s="190">
        <v>2565606.41</v>
      </c>
      <c r="VR33" s="190">
        <v>29667918.010000002</v>
      </c>
      <c r="VS33" s="190">
        <v>3985056.23</v>
      </c>
      <c r="VT33" s="190">
        <v>4672569.1399999997</v>
      </c>
      <c r="VU33" s="190">
        <v>102124471.54000001</v>
      </c>
      <c r="VV33" s="190">
        <v>4227821.32</v>
      </c>
      <c r="VW33" s="190">
        <v>28046984.780000001</v>
      </c>
      <c r="VX33" s="190">
        <v>2931022.5</v>
      </c>
      <c r="VY33" s="190">
        <v>2724645895.1799998</v>
      </c>
      <c r="VZ33" s="190">
        <v>18927850.039999999</v>
      </c>
      <c r="WA33" s="190">
        <v>55445836.439999998</v>
      </c>
      <c r="WB33" s="190">
        <v>16213699.310000001</v>
      </c>
      <c r="WC33" s="190">
        <v>21607429.789999999</v>
      </c>
      <c r="WD33" s="190">
        <v>11030469.439999999</v>
      </c>
      <c r="WE33" s="190">
        <v>28825109.219999999</v>
      </c>
      <c r="WF33" s="190">
        <v>19588954.640000001</v>
      </c>
      <c r="WG33" s="190">
        <v>30498565.539999999</v>
      </c>
      <c r="WH33" s="190">
        <v>11478330.359999999</v>
      </c>
      <c r="WI33" s="190">
        <v>7468662.9199999999</v>
      </c>
      <c r="WJ33" s="190">
        <v>27802553.530000001</v>
      </c>
      <c r="WK33" s="190">
        <v>22394608.219999999</v>
      </c>
      <c r="WL33" s="190">
        <v>21803272.52</v>
      </c>
      <c r="WM33" s="190">
        <v>55789234.780000001</v>
      </c>
      <c r="WN33" s="190">
        <v>47741958.969999999</v>
      </c>
      <c r="WO33" s="190">
        <v>11740934.58</v>
      </c>
      <c r="WP33" s="190">
        <v>22486550.079999998</v>
      </c>
      <c r="WQ33" s="190">
        <v>2451687.94</v>
      </c>
      <c r="WR33" s="190">
        <v>17912678.420000002</v>
      </c>
      <c r="WS33" s="190">
        <v>59829655.289999999</v>
      </c>
      <c r="WT33" s="190">
        <v>8198516</v>
      </c>
      <c r="WU33" s="190">
        <v>25581871.010000002</v>
      </c>
      <c r="WV33" s="190">
        <v>30077212.350000001</v>
      </c>
      <c r="WW33" s="190">
        <v>6649562.9800000004</v>
      </c>
      <c r="WX33" s="190">
        <v>5099416.09</v>
      </c>
      <c r="WY33" s="190">
        <v>8427981.9499999993</v>
      </c>
      <c r="WZ33" s="190">
        <v>12770001.539999999</v>
      </c>
      <c r="XA33" s="190">
        <v>136249785.91999999</v>
      </c>
      <c r="XB33" s="190">
        <v>14805223.32</v>
      </c>
      <c r="XC33" s="190">
        <v>15903990.300000001</v>
      </c>
      <c r="XD33" s="190">
        <v>18374564.84</v>
      </c>
      <c r="XE33" s="190">
        <v>20223638.899999999</v>
      </c>
      <c r="XF33" s="190">
        <v>607026463.92999995</v>
      </c>
      <c r="XG33" s="190">
        <v>11679203.85</v>
      </c>
      <c r="XH33" s="190">
        <v>74319891.879999995</v>
      </c>
      <c r="XI33" s="190">
        <v>143038735.81999999</v>
      </c>
      <c r="XJ33" s="190">
        <v>5070696.9800000004</v>
      </c>
      <c r="XK33" s="190">
        <v>15929519.699999999</v>
      </c>
      <c r="XL33" s="190">
        <v>11255862.82</v>
      </c>
      <c r="XM33" s="190">
        <v>53013454.869999997</v>
      </c>
      <c r="XN33" s="190">
        <v>7102354.2800000003</v>
      </c>
      <c r="XO33" s="190">
        <v>19868785.07</v>
      </c>
      <c r="XP33" s="190">
        <v>17550995.07</v>
      </c>
      <c r="XQ33" s="190">
        <v>8514290.9800000004</v>
      </c>
      <c r="XR33" s="190">
        <v>12610394.859999999</v>
      </c>
      <c r="XS33" s="190">
        <v>11258736.74</v>
      </c>
      <c r="XT33" s="190">
        <v>24463924.460000001</v>
      </c>
      <c r="XU33" s="190">
        <v>9532266.1699999999</v>
      </c>
      <c r="XV33" s="190">
        <v>13734064.91</v>
      </c>
      <c r="XW33" s="190">
        <v>8667631.9600000009</v>
      </c>
      <c r="XX33" s="190">
        <v>7618768.1500000004</v>
      </c>
      <c r="XY33" s="190">
        <v>7220019.9800000004</v>
      </c>
      <c r="XZ33" s="190">
        <v>7684315.5999999996</v>
      </c>
      <c r="YA33" s="190">
        <v>48785075.210000001</v>
      </c>
      <c r="YB33" s="190">
        <v>45022897.920000002</v>
      </c>
      <c r="YC33" s="190">
        <v>673029650.64999998</v>
      </c>
      <c r="YD33" s="190">
        <v>19965371.68</v>
      </c>
      <c r="YE33" s="190">
        <v>28974388.23</v>
      </c>
      <c r="YF33" s="190">
        <v>49232845.32</v>
      </c>
      <c r="YG33" s="190">
        <v>52027480.18</v>
      </c>
      <c r="YH33" s="190">
        <v>39258167.009999998</v>
      </c>
      <c r="YI33" s="190">
        <v>21290498.890000001</v>
      </c>
      <c r="YJ33" s="190">
        <v>17871622.32</v>
      </c>
      <c r="YK33" s="190">
        <v>16478207.24</v>
      </c>
      <c r="YL33" s="190">
        <v>16095271.99</v>
      </c>
      <c r="YM33" s="190">
        <v>38197686.140000001</v>
      </c>
      <c r="YN33" s="190">
        <v>11488142.369999999</v>
      </c>
      <c r="YO33" s="190">
        <v>24521374.460000001</v>
      </c>
      <c r="YP33" s="190">
        <v>6532981.6100000003</v>
      </c>
      <c r="YQ33" s="190">
        <v>59369936.43</v>
      </c>
      <c r="YR33" s="190">
        <v>58009904.600000001</v>
      </c>
      <c r="YS33" s="190">
        <v>8739668.8300000001</v>
      </c>
      <c r="YT33" s="190">
        <v>165194209.46000001</v>
      </c>
      <c r="YU33" s="190">
        <v>5947557.0499999998</v>
      </c>
      <c r="YV33" s="190">
        <v>16273489.710000001</v>
      </c>
      <c r="YW33" s="190">
        <v>-5379265.5199999996</v>
      </c>
      <c r="YX33" s="190">
        <v>4924990.5199999996</v>
      </c>
      <c r="YY33" s="190">
        <v>8895396.3300000001</v>
      </c>
      <c r="YZ33" s="190">
        <v>27053351.079999998</v>
      </c>
      <c r="ZA33" s="190">
        <v>158795329.99000001</v>
      </c>
      <c r="ZB33" s="190">
        <v>7559191.3600000003</v>
      </c>
      <c r="ZC33" s="190">
        <v>33913464.920000002</v>
      </c>
      <c r="ZD33" s="190">
        <v>6601707.1399999997</v>
      </c>
      <c r="ZE33" s="190">
        <v>25089165.489999998</v>
      </c>
      <c r="ZF33" s="190">
        <v>-3716752.22</v>
      </c>
      <c r="ZG33" s="190">
        <v>3119451.68</v>
      </c>
      <c r="ZH33" s="190">
        <v>5764524.3499999996</v>
      </c>
      <c r="ZI33" s="190">
        <v>9040044.3200000003</v>
      </c>
      <c r="ZJ33" s="190">
        <v>398054618.57999998</v>
      </c>
      <c r="ZK33" s="190">
        <v>19846619.010000002</v>
      </c>
      <c r="ZL33" s="190">
        <v>61317589.920000002</v>
      </c>
      <c r="ZM33" s="190">
        <v>268568645.76999998</v>
      </c>
      <c r="ZN33" s="190">
        <v>99766862.569999993</v>
      </c>
      <c r="ZO33" s="190">
        <v>40163376.090000004</v>
      </c>
      <c r="ZP33" s="190">
        <v>37259427.149999999</v>
      </c>
      <c r="ZQ33" s="190">
        <v>149867495.16999999</v>
      </c>
      <c r="ZR33" s="190">
        <v>313551942.35000002</v>
      </c>
      <c r="ZS33" s="190">
        <v>48866507.170000002</v>
      </c>
      <c r="ZT33" s="190">
        <v>26408341.52</v>
      </c>
      <c r="ZU33" s="190">
        <v>47867974.640000001</v>
      </c>
      <c r="ZV33" s="190">
        <v>18277798.670000002</v>
      </c>
      <c r="ZW33" s="190">
        <v>18923860.079999998</v>
      </c>
      <c r="ZX33" s="190">
        <v>8780674.6099999994</v>
      </c>
      <c r="ZY33" s="190">
        <v>16678783.74</v>
      </c>
      <c r="ZZ33" s="190">
        <v>12782181.960000001</v>
      </c>
      <c r="AAA33" s="190">
        <v>21707066.969999999</v>
      </c>
      <c r="AAB33" s="190">
        <v>25271987.170000002</v>
      </c>
      <c r="AAC33" s="190">
        <v>28146072.82</v>
      </c>
      <c r="AAD33" s="190">
        <v>11226059.02</v>
      </c>
      <c r="AAE33" s="190">
        <v>29516821.539999999</v>
      </c>
      <c r="AAF33" s="190">
        <v>70067780.319999993</v>
      </c>
      <c r="AAG33" s="190">
        <v>10229772.08</v>
      </c>
      <c r="AAH33" s="190">
        <v>7234148.8700000001</v>
      </c>
      <c r="AAI33" s="190">
        <v>5148077.47</v>
      </c>
      <c r="AAJ33" s="190">
        <v>9599911.9900000002</v>
      </c>
      <c r="AAK33" s="190">
        <v>-5899234.1399999997</v>
      </c>
      <c r="AAL33" s="190">
        <v>7989576.8700000001</v>
      </c>
      <c r="AAM33" s="190">
        <v>978491232.57000005</v>
      </c>
      <c r="AAN33" s="190">
        <v>1879590.26</v>
      </c>
      <c r="AAO33" s="190">
        <v>5560522.7000000002</v>
      </c>
      <c r="AAP33" s="190">
        <v>36726233.259999998</v>
      </c>
      <c r="AAQ33" s="190">
        <v>10703826.109999999</v>
      </c>
      <c r="AAR33" s="190">
        <v>48906912.810000002</v>
      </c>
      <c r="AAS33" s="190">
        <v>29292555.239999998</v>
      </c>
      <c r="AAT33" s="190">
        <v>42169946.770000003</v>
      </c>
      <c r="AAU33" s="190">
        <v>31469914.18</v>
      </c>
      <c r="AAV33" s="190">
        <v>6242547.9000000004</v>
      </c>
      <c r="AAW33" s="190">
        <v>6900927.2000000002</v>
      </c>
      <c r="AAX33" s="190">
        <v>-34412996.539999999</v>
      </c>
      <c r="AAY33" s="190">
        <v>18222106.82</v>
      </c>
      <c r="AAZ33" s="190">
        <v>524068.54</v>
      </c>
      <c r="ABA33" s="190">
        <v>7854511.9299999997</v>
      </c>
      <c r="ABB33" s="190">
        <v>1580042.24</v>
      </c>
      <c r="ABC33" s="190">
        <v>16333522.93</v>
      </c>
      <c r="ABD33" s="190">
        <v>20058171.829999998</v>
      </c>
      <c r="ABE33" s="190">
        <v>987906.39</v>
      </c>
      <c r="ABF33" s="190">
        <v>73027813.040000007</v>
      </c>
      <c r="ABG33" s="190">
        <v>-34481822.310000002</v>
      </c>
      <c r="ABH33" s="190">
        <v>13381763.310000001</v>
      </c>
      <c r="ABI33" s="190">
        <v>9152752.0800000001</v>
      </c>
      <c r="ABJ33" s="190">
        <v>1082618.77</v>
      </c>
      <c r="ABK33" s="190">
        <v>30822616.289999999</v>
      </c>
      <c r="ABL33" s="190">
        <v>8960513.8399999999</v>
      </c>
      <c r="ABM33" s="190">
        <v>66788096.439999998</v>
      </c>
      <c r="ABN33" s="190">
        <v>57403025.729999997</v>
      </c>
      <c r="ABO33" s="190">
        <v>8705509.2899999991</v>
      </c>
      <c r="ABP33" s="190">
        <v>31687966.129999999</v>
      </c>
      <c r="ABQ33" s="190">
        <v>430615.8</v>
      </c>
      <c r="ABR33" s="190">
        <v>14439596.710000001</v>
      </c>
      <c r="ABS33" s="190">
        <v>4827637.9400000004</v>
      </c>
      <c r="ABT33" s="190">
        <v>5177624.0599999996</v>
      </c>
      <c r="ABU33" s="190">
        <v>25968404.210000001</v>
      </c>
      <c r="ABV33" s="190">
        <v>6140373.9199999999</v>
      </c>
      <c r="ABW33" s="190">
        <v>26229269.440000001</v>
      </c>
      <c r="ABX33" s="190">
        <v>36022159.770000003</v>
      </c>
      <c r="ABY33" s="190">
        <v>1022558.5</v>
      </c>
      <c r="ABZ33" s="190">
        <v>14936815.99</v>
      </c>
      <c r="ACA33" s="190">
        <v>-8430313.1799999997</v>
      </c>
      <c r="ACB33" s="190">
        <v>9384507.7699999996</v>
      </c>
      <c r="ACC33" s="190">
        <v>7867175.1100000003</v>
      </c>
      <c r="ACD33" s="190">
        <v>1265866.28</v>
      </c>
      <c r="ACE33" s="190">
        <v>3666593.62</v>
      </c>
      <c r="ACF33" s="190">
        <v>8810627.6799999997</v>
      </c>
      <c r="ACG33" s="190">
        <v>702607410.44000006</v>
      </c>
      <c r="ACH33" s="190">
        <v>-189784.22</v>
      </c>
      <c r="ACI33" s="190">
        <v>-348224.36</v>
      </c>
      <c r="ACJ33" s="190">
        <v>-6112308.3099999996</v>
      </c>
      <c r="ACK33" s="190">
        <v>4324104.3499999996</v>
      </c>
      <c r="ACL33" s="190">
        <v>-6561005.7000000002</v>
      </c>
      <c r="ACM33" s="190">
        <v>49592286.600000001</v>
      </c>
      <c r="ACN33" s="190">
        <v>134624758.53999999</v>
      </c>
      <c r="ACO33" s="190">
        <v>69707870.549999997</v>
      </c>
      <c r="ACP33" s="190">
        <v>-3742848.19</v>
      </c>
      <c r="ACQ33" s="190">
        <v>15416943.109999999</v>
      </c>
      <c r="ACR33" s="190">
        <v>6710259.1100000003</v>
      </c>
      <c r="ACS33" s="190">
        <v>3348340.97</v>
      </c>
      <c r="ACT33" s="190">
        <v>180084578.11000001</v>
      </c>
      <c r="ACU33" s="190">
        <v>3826830.93</v>
      </c>
      <c r="ACV33" s="190">
        <v>13947304.439999999</v>
      </c>
      <c r="ACW33" s="190">
        <v>20241997.600000001</v>
      </c>
      <c r="ACX33" s="190">
        <v>-4319063.4000000004</v>
      </c>
      <c r="ACY33" s="190">
        <v>1391131.06</v>
      </c>
      <c r="ACZ33" s="190">
        <v>2867675.82</v>
      </c>
      <c r="ADA33" s="190">
        <v>-3276602.71</v>
      </c>
      <c r="ADB33" s="190">
        <v>10845168.15</v>
      </c>
      <c r="ADC33" s="190">
        <v>36766436.979999997</v>
      </c>
      <c r="ADD33" s="190">
        <v>24683300.530000001</v>
      </c>
      <c r="ADE33" s="190">
        <v>41886878.729999997</v>
      </c>
      <c r="ADF33" s="190">
        <v>2511235.1800000002</v>
      </c>
      <c r="ADG33" s="190">
        <v>-1819716.65</v>
      </c>
      <c r="ADH33" s="190">
        <v>3078297.77</v>
      </c>
      <c r="ADI33" s="190">
        <v>4331433.51</v>
      </c>
      <c r="ADJ33" s="190">
        <v>13025458.58</v>
      </c>
      <c r="ADK33" s="190">
        <v>5786273.9800000004</v>
      </c>
      <c r="ADL33" s="190">
        <v>2422151.9900000002</v>
      </c>
      <c r="ADM33" s="190">
        <v>24474513.120000001</v>
      </c>
      <c r="ADN33" s="190">
        <v>106494103.27</v>
      </c>
      <c r="ADO33" s="190">
        <v>2913884.87</v>
      </c>
      <c r="ADP33" s="190">
        <v>18735146.969999999</v>
      </c>
      <c r="ADQ33" s="190">
        <v>751398.09</v>
      </c>
      <c r="ADR33" s="190">
        <v>2058035.79</v>
      </c>
      <c r="ADS33" s="190">
        <v>32989242.170000002</v>
      </c>
      <c r="ADT33" s="190">
        <v>990404.1</v>
      </c>
      <c r="ADU33" s="190">
        <v>174068817.19</v>
      </c>
      <c r="ADV33" s="190">
        <v>28896215.760000002</v>
      </c>
      <c r="ADW33" s="190">
        <v>-9250554.9499999993</v>
      </c>
      <c r="ADX33" s="190">
        <v>7137581.2800000003</v>
      </c>
      <c r="ADY33" s="190">
        <v>17833235.449999999</v>
      </c>
      <c r="ADZ33" s="190">
        <v>20797230.239999998</v>
      </c>
      <c r="AEA33" s="190">
        <v>6192162.29</v>
      </c>
      <c r="AEB33" s="190">
        <v>-1375.43</v>
      </c>
      <c r="AEC33" s="190">
        <v>3415571.47</v>
      </c>
      <c r="AED33" s="190">
        <v>17393880.34</v>
      </c>
      <c r="AEE33" s="190">
        <v>4327323.99</v>
      </c>
      <c r="AEF33" s="190">
        <v>13496.28</v>
      </c>
      <c r="AEG33" s="190">
        <v>15159013.529999999</v>
      </c>
      <c r="AEH33" s="190">
        <v>726680.5</v>
      </c>
      <c r="AEI33" s="190">
        <v>5542753.7000000002</v>
      </c>
      <c r="AEJ33" s="190">
        <v>8895962.9900000002</v>
      </c>
      <c r="AEK33" s="190">
        <v>1493302.44</v>
      </c>
      <c r="AEL33" s="190">
        <v>-13504842.48</v>
      </c>
      <c r="AEM33" s="190">
        <v>10883240.66</v>
      </c>
      <c r="AEN33" s="190">
        <v>3860049.04</v>
      </c>
      <c r="AEO33" s="190">
        <v>385657872.25999999</v>
      </c>
      <c r="AEP33" s="190">
        <v>20704660.109999999</v>
      </c>
      <c r="AEQ33" s="190">
        <v>2003333.87</v>
      </c>
      <c r="AER33" s="190">
        <v>4289154.3499999996</v>
      </c>
      <c r="AES33" s="190">
        <v>5091402.05</v>
      </c>
      <c r="AET33" s="190">
        <v>3662449.8</v>
      </c>
      <c r="AEU33" s="190">
        <v>12232189.289999999</v>
      </c>
      <c r="AEV33" s="190">
        <v>3651330.34</v>
      </c>
      <c r="AEW33" s="190">
        <v>2741820.69</v>
      </c>
      <c r="AEX33" s="190">
        <v>10458957.35</v>
      </c>
      <c r="AEY33" s="190">
        <v>119713444.09999999</v>
      </c>
      <c r="AEZ33" s="190">
        <v>110545605.19</v>
      </c>
      <c r="AFA33" s="190">
        <v>37064913.310000002</v>
      </c>
      <c r="AFB33" s="190">
        <v>3699346</v>
      </c>
      <c r="AFC33" s="190">
        <v>45747816.920000002</v>
      </c>
      <c r="AFD33" s="190">
        <v>57470346.780000001</v>
      </c>
      <c r="AFE33" s="190">
        <v>3785198.13</v>
      </c>
      <c r="AFF33" s="190">
        <v>13792995.630000001</v>
      </c>
      <c r="AFG33" s="190">
        <v>18460136.07</v>
      </c>
      <c r="AFH33" s="190">
        <v>13463834.15</v>
      </c>
      <c r="AFI33" s="190">
        <v>9324931.3300000001</v>
      </c>
      <c r="AFJ33" s="190">
        <v>3499468.6</v>
      </c>
      <c r="AFK33" s="190">
        <v>7156322.4500000002</v>
      </c>
      <c r="AFL33" s="190">
        <v>151116478.41999999</v>
      </c>
      <c r="AFM33" s="190">
        <v>-1341266.6100000001</v>
      </c>
      <c r="AFN33" s="190">
        <v>26048573.079999998</v>
      </c>
      <c r="AFO33" s="190">
        <v>3252280.79</v>
      </c>
      <c r="AFP33" s="190">
        <v>19514371.420000002</v>
      </c>
      <c r="AFQ33" s="190">
        <v>25687705.690000001</v>
      </c>
      <c r="AFR33" s="190">
        <v>10509395.449999999</v>
      </c>
      <c r="AFS33" s="190">
        <v>20004889.260000002</v>
      </c>
      <c r="AFT33" s="190">
        <v>2707704.26</v>
      </c>
      <c r="AFU33" s="190">
        <v>6249019.3799999999</v>
      </c>
      <c r="AFV33" s="190">
        <v>5435746.2199999997</v>
      </c>
      <c r="AFW33" s="190">
        <v>25493152.329999998</v>
      </c>
      <c r="AFX33" s="190">
        <v>167754510.72</v>
      </c>
      <c r="AFY33" s="190">
        <v>14744483.57</v>
      </c>
      <c r="AFZ33" s="190">
        <v>-1371217.9</v>
      </c>
      <c r="AGA33" s="190">
        <v>8843436.8900000006</v>
      </c>
      <c r="AGB33" s="190">
        <v>1583762.68</v>
      </c>
      <c r="AGC33" s="190">
        <v>5588912.0499999998</v>
      </c>
      <c r="AGD33" s="190">
        <v>10135916.439999999</v>
      </c>
      <c r="AGE33" s="190">
        <v>6147226.9900000002</v>
      </c>
      <c r="AGF33" s="190">
        <v>6192413.4400000004</v>
      </c>
      <c r="AGG33" s="190">
        <v>877115.73</v>
      </c>
      <c r="AGH33" s="190">
        <v>8305901.9000000004</v>
      </c>
      <c r="AGI33" s="190">
        <v>534769683.02999997</v>
      </c>
      <c r="AGJ33" s="190">
        <v>7492914.71</v>
      </c>
      <c r="AGK33" s="190">
        <v>14958686.83</v>
      </c>
      <c r="AGL33" s="190">
        <v>10823539.35</v>
      </c>
      <c r="AGM33" s="190">
        <v>47683288.25</v>
      </c>
      <c r="AGN33" s="190">
        <v>29428626.280000001</v>
      </c>
      <c r="AGO33" s="190">
        <v>5125989.6100000003</v>
      </c>
      <c r="AGP33" s="190">
        <v>36906751.450000003</v>
      </c>
      <c r="AGQ33" s="190">
        <v>392084216.60000002</v>
      </c>
      <c r="AGR33" s="190">
        <v>54351247.600000001</v>
      </c>
      <c r="AGS33" s="190">
        <v>-747354.02</v>
      </c>
      <c r="AGT33" s="190">
        <v>18075032.539999999</v>
      </c>
      <c r="AGU33" s="190">
        <v>26158010.260000002</v>
      </c>
      <c r="AGV33" s="190">
        <v>10348875.630000001</v>
      </c>
      <c r="AGW33" s="190">
        <v>1283818.2</v>
      </c>
      <c r="AGX33" s="190">
        <v>17276932.760000002</v>
      </c>
      <c r="AGY33" s="190">
        <v>2969755.81</v>
      </c>
      <c r="AGZ33" s="190">
        <v>-4301358.7699999996</v>
      </c>
      <c r="AHA33" s="190">
        <v>29915413.34</v>
      </c>
      <c r="AHB33" s="190">
        <v>-809483.46</v>
      </c>
      <c r="AHC33" s="190">
        <v>4110648.78</v>
      </c>
      <c r="AHD33" s="190">
        <v>397055.23</v>
      </c>
      <c r="AHE33" s="190">
        <v>1064848.48</v>
      </c>
      <c r="AHF33" s="190">
        <v>-3618808.25</v>
      </c>
      <c r="AHG33" s="190">
        <v>-8567462.5600000005</v>
      </c>
      <c r="AHH33" s="190">
        <v>26508642.449999999</v>
      </c>
      <c r="AHI33" s="190">
        <v>18628166.699999999</v>
      </c>
      <c r="AHJ33" s="190">
        <v>5637395.8499999996</v>
      </c>
      <c r="AHK33" s="190">
        <v>3540526.72</v>
      </c>
      <c r="AHL33" s="190">
        <v>12579899.539999999</v>
      </c>
      <c r="AHM33" s="190">
        <v>9434393.7899999991</v>
      </c>
      <c r="AHN33" s="190">
        <v>1385138.47</v>
      </c>
    </row>
    <row r="34" spans="1:899" x14ac:dyDescent="0.2">
      <c r="A34" s="174" t="s">
        <v>44</v>
      </c>
      <c r="B34" s="175" t="s">
        <v>2292</v>
      </c>
      <c r="C34" s="233">
        <v>567552041.15999997</v>
      </c>
      <c r="D34" s="233">
        <v>40210023.340000004</v>
      </c>
      <c r="E34" s="233">
        <v>23789557.66</v>
      </c>
      <c r="F34" s="233">
        <v>104373497.81</v>
      </c>
      <c r="G34" s="233">
        <v>11743106.029999999</v>
      </c>
      <c r="H34" s="233">
        <v>15949029.890000001</v>
      </c>
      <c r="I34" s="233">
        <v>21270415.640000001</v>
      </c>
      <c r="J34" s="233">
        <v>45384857.420000002</v>
      </c>
      <c r="K34" s="233">
        <v>24075519.52</v>
      </c>
      <c r="L34" s="233">
        <v>5691938.0700000003</v>
      </c>
      <c r="M34" s="233">
        <v>49567920.200000003</v>
      </c>
      <c r="N34" s="233">
        <v>18339838.75</v>
      </c>
      <c r="O34" s="233">
        <v>36625224.700000003</v>
      </c>
      <c r="P34" s="233">
        <v>25938266.390000001</v>
      </c>
      <c r="Q34" s="233">
        <v>9559618.6300000008</v>
      </c>
      <c r="R34" s="233">
        <v>19972963.170000002</v>
      </c>
      <c r="S34" s="233">
        <v>77325449.079999998</v>
      </c>
      <c r="T34" s="233">
        <v>12538043.039999999</v>
      </c>
      <c r="U34" s="233">
        <v>90411401.989999995</v>
      </c>
      <c r="V34" s="233">
        <v>11816152.18</v>
      </c>
      <c r="W34" s="233">
        <v>17818989.579999998</v>
      </c>
      <c r="X34" s="233">
        <v>11263397.619999999</v>
      </c>
      <c r="Y34" s="233">
        <v>13433402.93</v>
      </c>
      <c r="Z34" s="233">
        <v>3752812.25</v>
      </c>
      <c r="AA34" s="233">
        <v>623803714.63999999</v>
      </c>
      <c r="AB34" s="233">
        <v>17045242.940000001</v>
      </c>
      <c r="AC34" s="233">
        <v>32899083.280000001</v>
      </c>
      <c r="AD34" s="233">
        <v>8033857.8700000001</v>
      </c>
      <c r="AE34" s="233">
        <v>40900884.990000002</v>
      </c>
      <c r="AF34" s="233">
        <v>7787692.29</v>
      </c>
      <c r="AG34" s="233">
        <v>321756873.36000001</v>
      </c>
      <c r="AH34" s="233">
        <v>91060036.359999999</v>
      </c>
      <c r="AI34" s="233">
        <v>18834376.18</v>
      </c>
      <c r="AJ34" s="233">
        <v>8841247.6600000001</v>
      </c>
      <c r="AK34" s="233">
        <v>7699701.7999999998</v>
      </c>
      <c r="AL34" s="233">
        <v>11572598.609999999</v>
      </c>
      <c r="AM34" s="233">
        <v>96656565.480000004</v>
      </c>
      <c r="AN34" s="233">
        <v>10515263.4</v>
      </c>
      <c r="AO34" s="233">
        <v>6856541.2699999996</v>
      </c>
      <c r="AP34" s="233">
        <v>29622557.5</v>
      </c>
      <c r="AQ34" s="233">
        <v>20990216.719999999</v>
      </c>
      <c r="AR34" s="233">
        <v>5955390.2999999998</v>
      </c>
      <c r="AS34" s="233">
        <v>196897190.13999999</v>
      </c>
      <c r="AT34" s="233">
        <v>10289984.960000001</v>
      </c>
      <c r="AU34" s="233">
        <v>8093138.4500000002</v>
      </c>
      <c r="AV34" s="233">
        <v>6760019.4000000004</v>
      </c>
      <c r="AW34" s="233">
        <v>5862628.6299999999</v>
      </c>
      <c r="AX34" s="233">
        <v>6378643.7000000002</v>
      </c>
      <c r="AY34" s="233">
        <v>8758292.8599999994</v>
      </c>
      <c r="AZ34" s="233">
        <v>8182661.2999999998</v>
      </c>
      <c r="BA34" s="233">
        <v>84489309.459999993</v>
      </c>
      <c r="BB34" s="233">
        <v>5612380.1900000004</v>
      </c>
      <c r="BC34" s="233">
        <v>5441782.2199999997</v>
      </c>
      <c r="BD34" s="233">
        <v>19858553.649999999</v>
      </c>
      <c r="BE34" s="233">
        <v>7986712.2699999996</v>
      </c>
      <c r="BF34" s="233">
        <v>11181751.48</v>
      </c>
      <c r="BG34" s="233">
        <v>4414432.51</v>
      </c>
      <c r="BH34" s="233">
        <v>112581895.70999999</v>
      </c>
      <c r="BI34" s="233">
        <v>7862591.0099999998</v>
      </c>
      <c r="BJ34" s="233">
        <v>8655544.2200000007</v>
      </c>
      <c r="BK34" s="233">
        <v>10959144.07</v>
      </c>
      <c r="BL34" s="233">
        <v>6673966.0800000001</v>
      </c>
      <c r="BM34" s="233">
        <v>7921562.0099999998</v>
      </c>
      <c r="BN34" s="233">
        <v>20775286.699999999</v>
      </c>
      <c r="BO34" s="233">
        <v>9952589.7799999993</v>
      </c>
      <c r="BP34" s="233">
        <v>9011112.9100000001</v>
      </c>
      <c r="BQ34" s="233">
        <v>6785611.8899999997</v>
      </c>
      <c r="BR34" s="233">
        <v>5771748.54</v>
      </c>
      <c r="BS34" s="233">
        <v>4655283.1500000004</v>
      </c>
      <c r="BT34" s="233">
        <v>28477144.609999999</v>
      </c>
      <c r="BU34" s="233">
        <v>10117328.16</v>
      </c>
      <c r="BV34" s="233">
        <v>32381931.530000001</v>
      </c>
      <c r="BW34" s="233">
        <v>84013863.260000005</v>
      </c>
      <c r="BX34" s="233">
        <v>79755271.120000005</v>
      </c>
      <c r="BY34" s="233">
        <v>14420232.43</v>
      </c>
      <c r="BZ34" s="233">
        <v>4661534.26</v>
      </c>
      <c r="CA34" s="233">
        <v>11715010.970000001</v>
      </c>
      <c r="CB34" s="233">
        <v>6836733.2800000003</v>
      </c>
      <c r="CC34" s="233">
        <v>15638384.310000001</v>
      </c>
      <c r="CD34" s="233">
        <v>2254384.48</v>
      </c>
      <c r="CE34" s="233">
        <v>1255686.0900000001</v>
      </c>
      <c r="CF34" s="233">
        <v>1143349245.8099999</v>
      </c>
      <c r="CG34" s="233">
        <v>29757722.32</v>
      </c>
      <c r="CH34" s="233">
        <v>39513225.859999999</v>
      </c>
      <c r="CI34" s="233">
        <v>11028966.92</v>
      </c>
      <c r="CJ34" s="233">
        <v>36736551.299999997</v>
      </c>
      <c r="CK34" s="233">
        <v>21493112.27</v>
      </c>
      <c r="CL34" s="233">
        <v>20525552.010000002</v>
      </c>
      <c r="CM34" s="233">
        <v>24583900.190000001</v>
      </c>
      <c r="CN34" s="233">
        <v>12345695.16</v>
      </c>
      <c r="CO34" s="233">
        <v>17104486.440000001</v>
      </c>
      <c r="CP34" s="233">
        <v>19151209.629999999</v>
      </c>
      <c r="CQ34" s="233">
        <v>19244508.039999999</v>
      </c>
      <c r="CR34" s="233">
        <v>22431917.170000002</v>
      </c>
      <c r="CS34" s="233">
        <v>116207828.83</v>
      </c>
      <c r="CT34" s="233">
        <v>14712327.6</v>
      </c>
      <c r="CU34" s="233">
        <v>10583397.369999999</v>
      </c>
      <c r="CV34" s="233">
        <v>19379555.41</v>
      </c>
      <c r="CW34" s="233">
        <v>11924479.48</v>
      </c>
      <c r="CX34" s="233">
        <v>12439649.470000001</v>
      </c>
      <c r="CY34" s="233">
        <v>13077622.029999999</v>
      </c>
      <c r="CZ34" s="233">
        <v>14932209.619999999</v>
      </c>
      <c r="DA34" s="233">
        <v>284898527.48000002</v>
      </c>
      <c r="DB34" s="233">
        <v>10454875.289999999</v>
      </c>
      <c r="DC34" s="233">
        <v>37398773.299999997</v>
      </c>
      <c r="DD34" s="233">
        <v>30676327.620000001</v>
      </c>
      <c r="DE34" s="233">
        <v>23616721.440000001</v>
      </c>
      <c r="DF34" s="233">
        <v>12085092.74</v>
      </c>
      <c r="DG34" s="233">
        <v>16325019.060000001</v>
      </c>
      <c r="DH34" s="233">
        <v>11559512.470000001</v>
      </c>
      <c r="DI34" s="233">
        <v>12678042.15</v>
      </c>
      <c r="DJ34" s="233">
        <v>12329675.189999999</v>
      </c>
      <c r="DK34" s="233">
        <v>28632663.09</v>
      </c>
      <c r="DL34" s="233">
        <v>146096649.38</v>
      </c>
      <c r="DM34" s="233">
        <v>198384608.43000001</v>
      </c>
      <c r="DN34" s="233">
        <v>9677006.9000000004</v>
      </c>
      <c r="DO34" s="233">
        <v>15521158.619999999</v>
      </c>
      <c r="DP34" s="233">
        <v>10944470.369999999</v>
      </c>
      <c r="DQ34" s="233">
        <v>21435990.620000001</v>
      </c>
      <c r="DR34" s="233">
        <v>14865412.58</v>
      </c>
      <c r="DS34" s="233">
        <v>10901287.380000001</v>
      </c>
      <c r="DT34" s="233">
        <v>17947949.890000001</v>
      </c>
      <c r="DU34" s="233">
        <v>1040507507.6799999</v>
      </c>
      <c r="DV34" s="233">
        <v>14439538.970000001</v>
      </c>
      <c r="DW34" s="233">
        <v>27823958.989999998</v>
      </c>
      <c r="DX34" s="233">
        <v>29462230.399999999</v>
      </c>
      <c r="DY34" s="233">
        <v>11273942.8399</v>
      </c>
      <c r="DZ34" s="233">
        <v>17064282.43</v>
      </c>
      <c r="EA34" s="233">
        <v>60478860.789999999</v>
      </c>
      <c r="EB34" s="233">
        <v>35727396.32</v>
      </c>
      <c r="EC34" s="233">
        <v>43106624.740000002</v>
      </c>
      <c r="ED34" s="233">
        <v>191218561.90000001</v>
      </c>
      <c r="EE34" s="233">
        <v>148175445.18000001</v>
      </c>
      <c r="EF34" s="233">
        <v>36340377.82</v>
      </c>
      <c r="EG34" s="233">
        <v>13775175.449999999</v>
      </c>
      <c r="EH34" s="233">
        <v>27795689.82</v>
      </c>
      <c r="EI34" s="233">
        <v>8328707.4400000004</v>
      </c>
      <c r="EJ34" s="233">
        <v>34336079.030000001</v>
      </c>
      <c r="EK34" s="233">
        <v>12106237.43</v>
      </c>
      <c r="EL34" s="233">
        <v>18955163.34</v>
      </c>
      <c r="EM34" s="233">
        <v>189115740.25999999</v>
      </c>
      <c r="EN34" s="233">
        <v>10995211.789999999</v>
      </c>
      <c r="EO34" s="233">
        <v>8401038.0299999993</v>
      </c>
      <c r="EP34" s="233">
        <v>8543716.4700000007</v>
      </c>
      <c r="EQ34" s="233">
        <v>5935744.5800000001</v>
      </c>
      <c r="ER34" s="233">
        <v>6604005.0700000003</v>
      </c>
      <c r="ES34" s="233">
        <v>10974656.539999999</v>
      </c>
      <c r="ET34" s="233">
        <v>16419002.310000001</v>
      </c>
      <c r="EU34" s="233">
        <v>14995233.27</v>
      </c>
      <c r="EV34" s="233">
        <v>170848177.59999999</v>
      </c>
      <c r="EW34" s="233">
        <v>34762040.43</v>
      </c>
      <c r="EX34" s="233">
        <v>32548810.34</v>
      </c>
      <c r="EY34" s="233">
        <v>23908944.239999998</v>
      </c>
      <c r="EZ34" s="233">
        <v>29525361.100000001</v>
      </c>
      <c r="FA34" s="233">
        <v>38148240.350000001</v>
      </c>
      <c r="FB34" s="233">
        <v>31600968.399999999</v>
      </c>
      <c r="FC34" s="233">
        <v>19274461.370000001</v>
      </c>
      <c r="FD34" s="233">
        <v>23605707.41</v>
      </c>
      <c r="FE34" s="233">
        <v>32765638.66</v>
      </c>
      <c r="FF34" s="233">
        <v>10518622.83</v>
      </c>
      <c r="FG34" s="233">
        <v>12149673.539999999</v>
      </c>
      <c r="FH34" s="233">
        <v>64771357.18</v>
      </c>
      <c r="FI34" s="233">
        <v>15989997.609999999</v>
      </c>
      <c r="FJ34" s="233">
        <v>12000107.939999999</v>
      </c>
      <c r="FK34" s="233">
        <v>13788064.029999999</v>
      </c>
      <c r="FL34" s="233">
        <v>16080840.039999999</v>
      </c>
      <c r="FM34" s="233">
        <v>26137018.039999999</v>
      </c>
      <c r="FN34" s="233">
        <v>10148984.65</v>
      </c>
      <c r="FO34" s="233">
        <v>16914501.02</v>
      </c>
      <c r="FP34" s="233">
        <v>1158421313.3199999</v>
      </c>
      <c r="FQ34" s="233">
        <v>9830912.3900000006</v>
      </c>
      <c r="FR34" s="233">
        <v>24858835.690000001</v>
      </c>
      <c r="FS34" s="233">
        <v>26982462.52</v>
      </c>
      <c r="FT34" s="233">
        <v>16624341.890000001</v>
      </c>
      <c r="FU34" s="233">
        <v>14414990.189999999</v>
      </c>
      <c r="FV34" s="233">
        <v>32662170.010000002</v>
      </c>
      <c r="FW34" s="233">
        <v>14133251.67</v>
      </c>
      <c r="FX34" s="233">
        <v>24031768.350000001</v>
      </c>
      <c r="FY34" s="233">
        <v>36341431.399999999</v>
      </c>
      <c r="FZ34" s="233">
        <v>40182655.57</v>
      </c>
      <c r="GA34" s="233">
        <v>12403009.460000001</v>
      </c>
      <c r="GB34" s="233">
        <v>13138926.710000001</v>
      </c>
      <c r="GC34" s="233">
        <v>15455840.77</v>
      </c>
      <c r="GD34" s="233">
        <v>129144214.16</v>
      </c>
      <c r="GE34" s="233">
        <v>9563806.6199999992</v>
      </c>
      <c r="GF34" s="233">
        <v>12909910.289999999</v>
      </c>
      <c r="GG34" s="233">
        <v>16680947.050000001</v>
      </c>
      <c r="GH34" s="233">
        <v>15234282.77</v>
      </c>
      <c r="GI34" s="233">
        <v>18710948.75</v>
      </c>
      <c r="GJ34" s="233">
        <v>8788495.1999999993</v>
      </c>
      <c r="GK34" s="233">
        <v>22520445.789999999</v>
      </c>
      <c r="GL34" s="233">
        <v>5696277.5899999999</v>
      </c>
      <c r="GM34" s="233">
        <v>4608000.37</v>
      </c>
      <c r="GN34" s="233">
        <v>7172689.3399999999</v>
      </c>
      <c r="GO34" s="233">
        <v>6469696.9299999997</v>
      </c>
      <c r="GP34" s="233">
        <v>116383109.56</v>
      </c>
      <c r="GQ34" s="233">
        <v>53084894.049999997</v>
      </c>
      <c r="GR34" s="233">
        <v>14943101.449999999</v>
      </c>
      <c r="GS34" s="233">
        <v>15095570.73</v>
      </c>
      <c r="GT34" s="233">
        <v>10790377.02</v>
      </c>
      <c r="GU34" s="233">
        <v>13893640.859999999</v>
      </c>
      <c r="GV34" s="233">
        <v>11446613.91</v>
      </c>
      <c r="GW34" s="233">
        <v>10979813.619999999</v>
      </c>
      <c r="GX34" s="233">
        <v>94523217.840000004</v>
      </c>
      <c r="GY34" s="233">
        <v>11052651.789999999</v>
      </c>
      <c r="GZ34" s="233">
        <v>16742015.189999999</v>
      </c>
      <c r="HA34" s="233">
        <v>6643503.7300000004</v>
      </c>
      <c r="HB34" s="233">
        <v>237004161.18000001</v>
      </c>
      <c r="HC34" s="233">
        <v>128146856.73</v>
      </c>
      <c r="HD34" s="233">
        <v>75365049.659999996</v>
      </c>
      <c r="HE34" s="233">
        <v>67457652.579999998</v>
      </c>
      <c r="HF34" s="233">
        <v>46015533.310000002</v>
      </c>
      <c r="HG34" s="233">
        <v>86587704.489999995</v>
      </c>
      <c r="HH34" s="233">
        <v>20562682.34</v>
      </c>
      <c r="HI34" s="233">
        <v>555107343.27999997</v>
      </c>
      <c r="HJ34" s="233">
        <v>38106887.289999999</v>
      </c>
      <c r="HK34" s="233">
        <v>127347512.31</v>
      </c>
      <c r="HL34" s="233">
        <v>94758630.319999993</v>
      </c>
      <c r="HM34" s="233">
        <v>8694620.1699999999</v>
      </c>
      <c r="HN34" s="233">
        <v>27006755.32</v>
      </c>
      <c r="HO34" s="233">
        <v>53335822.729999997</v>
      </c>
      <c r="HP34" s="233">
        <v>11882674.140000001</v>
      </c>
      <c r="HQ34" s="233">
        <v>366439667.30000001</v>
      </c>
      <c r="HR34" s="233">
        <v>69251442.890000001</v>
      </c>
      <c r="HS34" s="233">
        <v>15633507.67</v>
      </c>
      <c r="HT34" s="233">
        <v>7504425.1399999997</v>
      </c>
      <c r="HU34" s="233">
        <v>21521036.489999998</v>
      </c>
      <c r="HV34" s="233">
        <v>11231961.859999999</v>
      </c>
      <c r="HW34" s="233">
        <v>18981060.120000001</v>
      </c>
      <c r="HX34" s="233">
        <v>18549570.350000001</v>
      </c>
      <c r="HY34" s="233">
        <v>24571292.690000001</v>
      </c>
      <c r="HZ34" s="233">
        <v>19430881.280000001</v>
      </c>
      <c r="IA34" s="233">
        <v>13927676.67</v>
      </c>
      <c r="IB34" s="233">
        <v>49068018.460000001</v>
      </c>
      <c r="IC34" s="233">
        <v>4695721.6500000004</v>
      </c>
      <c r="ID34" s="233">
        <v>6215423.2699999996</v>
      </c>
      <c r="IE34" s="233">
        <v>3652406.55</v>
      </c>
      <c r="IF34" s="233">
        <v>7965190.0599999996</v>
      </c>
      <c r="IG34" s="233">
        <v>192955286.68000001</v>
      </c>
      <c r="IH34" s="233">
        <v>128712049.31</v>
      </c>
      <c r="II34" s="233">
        <v>17740396.960000001</v>
      </c>
      <c r="IJ34" s="233">
        <v>34203106.780000001</v>
      </c>
      <c r="IK34" s="233">
        <v>39858937.789999999</v>
      </c>
      <c r="IL34" s="233">
        <v>44576629.450000003</v>
      </c>
      <c r="IM34" s="233">
        <v>11314111.84</v>
      </c>
      <c r="IN34" s="233">
        <v>6116836.54</v>
      </c>
      <c r="IO34" s="233">
        <v>16392759.189999999</v>
      </c>
      <c r="IP34" s="233">
        <v>7950143.1600000001</v>
      </c>
      <c r="IQ34" s="233">
        <v>43213430.170000002</v>
      </c>
      <c r="IR34" s="233">
        <v>176809074.46000001</v>
      </c>
      <c r="IS34" s="233">
        <v>119770007.48999999</v>
      </c>
      <c r="IT34" s="233">
        <v>13964695.66</v>
      </c>
      <c r="IU34" s="233">
        <v>15096061.050000001</v>
      </c>
      <c r="IV34" s="233">
        <v>57247419.259999998</v>
      </c>
      <c r="IW34" s="233">
        <v>11748600.93</v>
      </c>
      <c r="IX34" s="233">
        <v>18766518.920000002</v>
      </c>
      <c r="IY34" s="233">
        <v>13217275.109999999</v>
      </c>
      <c r="IZ34" s="233">
        <v>7843286.7000000002</v>
      </c>
      <c r="JA34" s="233">
        <v>8789440.4700000007</v>
      </c>
      <c r="JB34" s="233">
        <v>24452009.300000001</v>
      </c>
      <c r="JC34" s="233">
        <v>10678630.01</v>
      </c>
      <c r="JD34" s="233">
        <v>125094007.8</v>
      </c>
      <c r="JE34" s="233">
        <v>38974981.840000004</v>
      </c>
      <c r="JF34" s="233">
        <v>16041465.08</v>
      </c>
      <c r="JG34" s="233">
        <v>16157132.02</v>
      </c>
      <c r="JH34" s="233">
        <v>5374291.5099999998</v>
      </c>
      <c r="JI34" s="233">
        <v>7112111.6600000001</v>
      </c>
      <c r="JJ34" s="233">
        <v>173203082.88</v>
      </c>
      <c r="JK34" s="233">
        <v>13981751.039999999</v>
      </c>
      <c r="JL34" s="233">
        <v>15734553.98</v>
      </c>
      <c r="JM34" s="233">
        <v>61453085.020000003</v>
      </c>
      <c r="JN34" s="233">
        <v>17099755.550000001</v>
      </c>
      <c r="JO34" s="233">
        <v>19399408.32</v>
      </c>
      <c r="JP34" s="233">
        <v>16939084.030000001</v>
      </c>
      <c r="JQ34" s="233">
        <v>211826944.93000001</v>
      </c>
      <c r="JR34" s="233">
        <v>16798097.879999999</v>
      </c>
      <c r="JS34" s="233">
        <v>10992282.630000001</v>
      </c>
      <c r="JT34" s="233">
        <v>18526280.890000001</v>
      </c>
      <c r="JU34" s="233">
        <v>13828237.619999999</v>
      </c>
      <c r="JV34" s="233">
        <v>9546529.8599999994</v>
      </c>
      <c r="JW34" s="233">
        <v>7480801.6699999999</v>
      </c>
      <c r="JX34" s="233">
        <v>10032583.01</v>
      </c>
      <c r="JY34" s="233">
        <v>225251662.34999999</v>
      </c>
      <c r="JZ34" s="233">
        <v>80048030.430000007</v>
      </c>
      <c r="KA34" s="233">
        <v>18513918.920000002</v>
      </c>
      <c r="KB34" s="233">
        <v>7591815.9500000002</v>
      </c>
      <c r="KC34" s="233">
        <v>11063483.58</v>
      </c>
      <c r="KD34" s="233">
        <v>9194776.3100000005</v>
      </c>
      <c r="KE34" s="233">
        <v>39419098.43</v>
      </c>
      <c r="KF34" s="233">
        <v>22227291.699999999</v>
      </c>
      <c r="KG34" s="233">
        <v>31170415.620000001</v>
      </c>
      <c r="KH34" s="233">
        <v>13227902.98</v>
      </c>
      <c r="KI34" s="233">
        <v>22800627.859999999</v>
      </c>
      <c r="KJ34" s="233">
        <v>7349665.5</v>
      </c>
      <c r="KK34" s="233">
        <v>9723838.5800000001</v>
      </c>
      <c r="KL34" s="233">
        <v>10805213.890000001</v>
      </c>
      <c r="KM34" s="233">
        <v>14691176.34</v>
      </c>
      <c r="KN34" s="233">
        <v>875246055.88999999</v>
      </c>
      <c r="KO34" s="233">
        <v>40610082.149999999</v>
      </c>
      <c r="KP34" s="233">
        <v>55285871.280000001</v>
      </c>
      <c r="KQ34" s="233">
        <v>16503332.68</v>
      </c>
      <c r="KR34" s="233">
        <v>55819798.030000001</v>
      </c>
      <c r="KS34" s="233">
        <v>88370922.209999993</v>
      </c>
      <c r="KT34" s="233">
        <v>92612517.870000005</v>
      </c>
      <c r="KU34" s="233">
        <v>34692777.240000002</v>
      </c>
      <c r="KV34" s="233">
        <v>22001460.289999999</v>
      </c>
      <c r="KW34" s="233">
        <v>179517236.09</v>
      </c>
      <c r="KX34" s="233">
        <v>15657669.119999999</v>
      </c>
      <c r="KY34" s="233">
        <v>15516186.75</v>
      </c>
      <c r="KZ34" s="233">
        <v>27141268.899999999</v>
      </c>
      <c r="LA34" s="233">
        <v>22933060.039999999</v>
      </c>
      <c r="LB34" s="233">
        <v>24898152.739999998</v>
      </c>
      <c r="LC34" s="233">
        <v>66180255.520000003</v>
      </c>
      <c r="LD34" s="233">
        <v>91458338.659999996</v>
      </c>
      <c r="LE34" s="233">
        <v>427312686.48000002</v>
      </c>
      <c r="LF34" s="233">
        <v>95000890.540000007</v>
      </c>
      <c r="LG34" s="233">
        <v>179560961.75</v>
      </c>
      <c r="LH34" s="233">
        <v>87954648.079999998</v>
      </c>
      <c r="LI34" s="233">
        <v>12625621.65</v>
      </c>
      <c r="LJ34" s="233">
        <v>12554324.24</v>
      </c>
      <c r="LK34" s="233">
        <v>4955514.5999999996</v>
      </c>
      <c r="LL34" s="233">
        <v>22119483.75</v>
      </c>
      <c r="LM34" s="233">
        <v>6470084.7300000004</v>
      </c>
      <c r="LN34" s="233">
        <v>21872277.510000002</v>
      </c>
      <c r="LO34" s="233">
        <v>2218815.4900000002</v>
      </c>
      <c r="LP34" s="233">
        <v>49437476.890000001</v>
      </c>
      <c r="LQ34" s="233">
        <v>15605043.220000001</v>
      </c>
      <c r="LR34" s="233">
        <v>30730051.18</v>
      </c>
      <c r="LS34" s="233">
        <v>468747933.31</v>
      </c>
      <c r="LT34" s="233">
        <v>72258624.189999998</v>
      </c>
      <c r="LU34" s="233">
        <v>167586779.09999999</v>
      </c>
      <c r="LV34" s="233">
        <v>81829801.810000002</v>
      </c>
      <c r="LW34" s="233">
        <v>25480333.739999998</v>
      </c>
      <c r="LX34" s="233">
        <v>34285850.689999998</v>
      </c>
      <c r="LY34" s="233">
        <v>30985602.010000002</v>
      </c>
      <c r="LZ34" s="233">
        <v>37469720.920000002</v>
      </c>
      <c r="MA34" s="233">
        <v>31693092.699999999</v>
      </c>
      <c r="MB34" s="233">
        <v>97884527.079999998</v>
      </c>
      <c r="MC34" s="233">
        <v>50397349.340000004</v>
      </c>
      <c r="MD34" s="233">
        <v>34277892.640000001</v>
      </c>
      <c r="ME34" s="233">
        <v>363043609.72000003</v>
      </c>
      <c r="MF34" s="233">
        <v>17107696.32</v>
      </c>
      <c r="MG34" s="233">
        <v>17667540.140000001</v>
      </c>
      <c r="MH34" s="233">
        <v>15656487.82</v>
      </c>
      <c r="MI34" s="233">
        <v>19751930.609999999</v>
      </c>
      <c r="MJ34" s="233">
        <v>19571753.600000001</v>
      </c>
      <c r="MK34" s="233">
        <v>9778855.1699999999</v>
      </c>
      <c r="ML34" s="233">
        <v>13984641.060000001</v>
      </c>
      <c r="MM34" s="233">
        <v>19478970.32</v>
      </c>
      <c r="MN34" s="233">
        <v>14029854.48</v>
      </c>
      <c r="MO34" s="233">
        <v>15835086.34</v>
      </c>
      <c r="MP34" s="233">
        <v>19368744.859999999</v>
      </c>
      <c r="MQ34" s="233">
        <v>376126403.16000003</v>
      </c>
      <c r="MR34" s="233">
        <v>20843005.43</v>
      </c>
      <c r="MS34" s="233">
        <v>67032183.210000001</v>
      </c>
      <c r="MT34" s="233">
        <v>5184412.55</v>
      </c>
      <c r="MU34" s="233">
        <v>49058337.68</v>
      </c>
      <c r="MV34" s="233">
        <v>12246822.699999999</v>
      </c>
      <c r="MW34" s="233">
        <v>75694803.160400003</v>
      </c>
      <c r="MX34" s="233">
        <v>10513003.140000001</v>
      </c>
      <c r="MY34" s="233">
        <v>8632258.4600000009</v>
      </c>
      <c r="MZ34" s="233">
        <v>5759655.4199999999</v>
      </c>
      <c r="NA34" s="233">
        <v>22807230.969999999</v>
      </c>
      <c r="NB34" s="233">
        <v>1024350836.39</v>
      </c>
      <c r="NC34" s="233">
        <v>131437669.06</v>
      </c>
      <c r="ND34" s="233">
        <v>20627494.350000001</v>
      </c>
      <c r="NE34" s="233">
        <v>476984630.63999999</v>
      </c>
      <c r="NF34" s="233">
        <v>26364293.050000001</v>
      </c>
      <c r="NG34" s="233">
        <v>61148770.009999998</v>
      </c>
      <c r="NH34" s="233">
        <v>216161348.63</v>
      </c>
      <c r="NI34" s="233">
        <v>255724436.61000001</v>
      </c>
      <c r="NJ34" s="233">
        <v>24575237.620000001</v>
      </c>
      <c r="NK34" s="233">
        <v>126417907.17</v>
      </c>
      <c r="NL34" s="233">
        <v>52887319.159999996</v>
      </c>
      <c r="NM34" s="233">
        <v>50299522.270000003</v>
      </c>
      <c r="NN34" s="233">
        <v>138985745.25999999</v>
      </c>
      <c r="NO34" s="233">
        <v>20484449.030000001</v>
      </c>
      <c r="NP34" s="233">
        <v>15597254.119999999</v>
      </c>
      <c r="NQ34" s="233">
        <v>13245395.9</v>
      </c>
      <c r="NR34" s="233">
        <v>16630665.09</v>
      </c>
      <c r="NS34" s="233">
        <v>8241567.79</v>
      </c>
      <c r="NT34" s="233">
        <v>15065318.800000001</v>
      </c>
      <c r="NU34" s="233">
        <v>186267727.97</v>
      </c>
      <c r="NV34" s="233">
        <v>185724065.88999999</v>
      </c>
      <c r="NW34" s="233">
        <v>21276767.640000001</v>
      </c>
      <c r="NX34" s="233">
        <v>12352858.58</v>
      </c>
      <c r="NY34" s="233">
        <v>23289580.030000001</v>
      </c>
      <c r="NZ34" s="233">
        <v>20429577.670000002</v>
      </c>
      <c r="OA34" s="233">
        <v>9939804.3300000001</v>
      </c>
      <c r="OB34" s="233">
        <v>866238160.32000005</v>
      </c>
      <c r="OC34" s="233">
        <v>9906826.7799999993</v>
      </c>
      <c r="OD34" s="233">
        <v>47036463.960000001</v>
      </c>
      <c r="OE34" s="233">
        <v>53907763.380000003</v>
      </c>
      <c r="OF34" s="233">
        <v>15061163.51</v>
      </c>
      <c r="OG34" s="233">
        <v>62329378.170000002</v>
      </c>
      <c r="OH34" s="233">
        <v>28675844.989999998</v>
      </c>
      <c r="OI34" s="233">
        <v>12851721.27</v>
      </c>
      <c r="OJ34" s="233">
        <v>87542866.730000004</v>
      </c>
      <c r="OK34" s="233">
        <v>93833497.579999998</v>
      </c>
      <c r="OL34" s="233">
        <v>92314923.760000005</v>
      </c>
      <c r="OM34" s="233">
        <v>518117070.88</v>
      </c>
      <c r="ON34" s="233">
        <v>49841045.140000001</v>
      </c>
      <c r="OO34" s="233">
        <v>18955897.239999998</v>
      </c>
      <c r="OP34" s="233">
        <v>109827949.42</v>
      </c>
      <c r="OQ34" s="233">
        <v>247779142.06</v>
      </c>
      <c r="OR34" s="233">
        <v>18078127.079999998</v>
      </c>
      <c r="OS34" s="233">
        <v>39170589.880000003</v>
      </c>
      <c r="OT34" s="233">
        <v>23993446.32</v>
      </c>
      <c r="OU34" s="233">
        <v>31412398.449999999</v>
      </c>
      <c r="OV34" s="233">
        <v>82740883.769999996</v>
      </c>
      <c r="OW34" s="233">
        <v>28298137.350000001</v>
      </c>
      <c r="OX34" s="233">
        <v>19454862.640000001</v>
      </c>
      <c r="OY34" s="233">
        <v>17568194.629999999</v>
      </c>
      <c r="OZ34" s="233">
        <v>181490678.27000001</v>
      </c>
      <c r="PA34" s="233">
        <v>14485890.609999999</v>
      </c>
      <c r="PB34" s="233">
        <v>53103271.490000002</v>
      </c>
      <c r="PC34" s="233">
        <v>4309006.7</v>
      </c>
      <c r="PD34" s="233">
        <v>17187603.100000001</v>
      </c>
      <c r="PE34" s="233">
        <v>29088173.469999999</v>
      </c>
      <c r="PF34" s="233">
        <v>11553975.15</v>
      </c>
      <c r="PG34" s="233">
        <v>7860535.5899999999</v>
      </c>
      <c r="PH34" s="233">
        <v>11921425.310000001</v>
      </c>
      <c r="PI34" s="233">
        <v>9086888.3300000001</v>
      </c>
      <c r="PJ34" s="233">
        <v>28045726.460000001</v>
      </c>
      <c r="PK34" s="233">
        <v>48861726.670000002</v>
      </c>
      <c r="PL34" s="233">
        <v>6235672.5999999996</v>
      </c>
      <c r="PM34" s="233">
        <v>12297212.550000001</v>
      </c>
      <c r="PN34" s="233">
        <v>8416953.2200000007</v>
      </c>
      <c r="PO34" s="233">
        <v>6072876.4400000004</v>
      </c>
      <c r="PP34" s="233">
        <v>4965566.2300000004</v>
      </c>
      <c r="PQ34" s="233">
        <v>3930574.45</v>
      </c>
      <c r="PR34" s="233">
        <v>756075110.57000005</v>
      </c>
      <c r="PS34" s="233">
        <v>20871878.289999999</v>
      </c>
      <c r="PT34" s="233">
        <v>8833500.3900000006</v>
      </c>
      <c r="PU34" s="233">
        <v>34817149.119999997</v>
      </c>
      <c r="PV34" s="233">
        <v>62546341.719999999</v>
      </c>
      <c r="PW34" s="233">
        <v>13198298.779999999</v>
      </c>
      <c r="PX34" s="233">
        <v>41974555.030000001</v>
      </c>
      <c r="PY34" s="233">
        <v>6699213.9100000001</v>
      </c>
      <c r="PZ34" s="233">
        <v>49519630.240000002</v>
      </c>
      <c r="QA34" s="233">
        <v>9416925.9800000004</v>
      </c>
      <c r="QB34" s="233">
        <v>29205251.789999999</v>
      </c>
      <c r="QC34" s="233">
        <v>4398533.99</v>
      </c>
      <c r="QD34" s="233">
        <v>19721926.440000001</v>
      </c>
      <c r="QE34" s="233">
        <v>52287285.119999997</v>
      </c>
      <c r="QF34" s="233">
        <v>21744361.789999999</v>
      </c>
      <c r="QG34" s="233">
        <v>42470266.240000002</v>
      </c>
      <c r="QH34" s="233">
        <v>11949652.220000001</v>
      </c>
      <c r="QI34" s="233">
        <v>4519977.47</v>
      </c>
      <c r="QJ34" s="233">
        <v>6713113.71</v>
      </c>
      <c r="QK34" s="233">
        <v>36331051.640000001</v>
      </c>
      <c r="QL34" s="233">
        <v>30495461.870000001</v>
      </c>
      <c r="QM34" s="233">
        <v>9115348.75</v>
      </c>
      <c r="QN34" s="233">
        <v>4330917.38</v>
      </c>
      <c r="QO34" s="233">
        <v>2246767.81</v>
      </c>
      <c r="QP34" s="233">
        <v>5485977.6900000004</v>
      </c>
      <c r="QQ34" s="233">
        <v>10828335.67</v>
      </c>
      <c r="QR34" s="233">
        <v>287939333.18000001</v>
      </c>
      <c r="QS34" s="233">
        <v>7022148.9199999999</v>
      </c>
      <c r="QT34" s="233">
        <v>54607501.890000001</v>
      </c>
      <c r="QU34" s="233">
        <v>26247854.670000002</v>
      </c>
      <c r="QV34" s="233">
        <v>20672645.640000001</v>
      </c>
      <c r="QW34" s="233">
        <v>136531046.94</v>
      </c>
      <c r="QX34" s="233">
        <v>21995672.960000001</v>
      </c>
      <c r="QY34" s="233">
        <v>14933483.41</v>
      </c>
      <c r="QZ34" s="233">
        <v>95130951.75</v>
      </c>
      <c r="RA34" s="233">
        <v>19308064.25</v>
      </c>
      <c r="RB34" s="233">
        <v>4379315.29</v>
      </c>
      <c r="RC34" s="233">
        <v>26289850.75</v>
      </c>
      <c r="RD34" s="233">
        <v>11361430.33</v>
      </c>
      <c r="RE34" s="233">
        <v>445664168.32999998</v>
      </c>
      <c r="RF34" s="233">
        <v>17592807.879999999</v>
      </c>
      <c r="RG34" s="233">
        <v>2542367.7799999998</v>
      </c>
      <c r="RH34" s="233">
        <v>52170545.039999999</v>
      </c>
      <c r="RI34" s="233">
        <v>5769824.2000000002</v>
      </c>
      <c r="RJ34" s="233">
        <v>22666541.670000002</v>
      </c>
      <c r="RK34" s="233">
        <v>8529510.2699999996</v>
      </c>
      <c r="RL34" s="233">
        <v>14054645.220000001</v>
      </c>
      <c r="RM34" s="233">
        <v>17187884.579999998</v>
      </c>
      <c r="RN34" s="233">
        <v>20640733.390000001</v>
      </c>
      <c r="RO34" s="233">
        <v>30486727.07</v>
      </c>
      <c r="RP34" s="233">
        <v>11793112.029999999</v>
      </c>
      <c r="RQ34" s="233">
        <v>11401008.029999999</v>
      </c>
      <c r="RR34" s="233">
        <v>9076489.8399999999</v>
      </c>
      <c r="RS34" s="233">
        <v>8149639.96</v>
      </c>
      <c r="RT34" s="233">
        <v>11107392.779999999</v>
      </c>
      <c r="RU34" s="233">
        <v>8777156.9100000001</v>
      </c>
      <c r="RV34" s="233">
        <v>11119076.58</v>
      </c>
      <c r="RW34" s="233">
        <v>3282474.93</v>
      </c>
      <c r="RX34" s="233">
        <v>5230105.38</v>
      </c>
      <c r="RY34" s="233">
        <v>165100329.13</v>
      </c>
      <c r="RZ34" s="233">
        <v>6020783.7800000003</v>
      </c>
      <c r="SA34" s="233">
        <v>31363506.84</v>
      </c>
      <c r="SB34" s="233">
        <v>26090968.329999998</v>
      </c>
      <c r="SC34" s="233">
        <v>4904822.9800000004</v>
      </c>
      <c r="SD34" s="233">
        <v>5832994.4400000004</v>
      </c>
      <c r="SE34" s="233">
        <v>11983420.640000001</v>
      </c>
      <c r="SF34" s="233">
        <v>10154338.84</v>
      </c>
      <c r="SG34" s="233">
        <v>8441920.0899999999</v>
      </c>
      <c r="SH34" s="233">
        <v>7942320.8099999996</v>
      </c>
      <c r="SI34" s="233">
        <v>27557389.969999999</v>
      </c>
      <c r="SJ34" s="233">
        <v>12470459.91</v>
      </c>
      <c r="SK34" s="233">
        <v>55267089.969999999</v>
      </c>
      <c r="SL34" s="233">
        <v>5056246.01</v>
      </c>
      <c r="SM34" s="233">
        <v>160739887.09</v>
      </c>
      <c r="SN34" s="233">
        <v>24659782.870000001</v>
      </c>
      <c r="SO34" s="233">
        <v>18777008.370000001</v>
      </c>
      <c r="SP34" s="233">
        <v>21192480.710000001</v>
      </c>
      <c r="SQ34" s="233">
        <v>13657385.439999999</v>
      </c>
      <c r="SR34" s="233">
        <v>12890725.1</v>
      </c>
      <c r="SS34" s="233">
        <v>31602894.059999999</v>
      </c>
      <c r="ST34" s="233">
        <v>35737161.950000003</v>
      </c>
      <c r="SU34" s="233">
        <v>25491910.98</v>
      </c>
      <c r="SV34" s="233">
        <v>20399831.559999999</v>
      </c>
      <c r="SW34" s="233">
        <v>21847698.649999999</v>
      </c>
      <c r="SX34" s="233">
        <v>9156957.2200000007</v>
      </c>
      <c r="SY34" s="233">
        <v>78581167.140000001</v>
      </c>
      <c r="SZ34" s="233">
        <v>29734276.460000001</v>
      </c>
      <c r="TA34" s="233">
        <v>23960685.030000001</v>
      </c>
      <c r="TB34" s="233">
        <v>43266027.439999998</v>
      </c>
      <c r="TC34" s="233">
        <v>26703379.48</v>
      </c>
      <c r="TD34" s="233">
        <v>24024730.890000001</v>
      </c>
      <c r="TE34" s="233">
        <v>19539463.399999999</v>
      </c>
      <c r="TF34" s="233">
        <v>16050577.77</v>
      </c>
      <c r="TG34" s="233">
        <v>208386208.83000001</v>
      </c>
      <c r="TH34" s="233">
        <v>9756590.6300000008</v>
      </c>
      <c r="TI34" s="233">
        <v>26007413.079999998</v>
      </c>
      <c r="TJ34" s="233">
        <v>23704861.609999999</v>
      </c>
      <c r="TK34" s="233">
        <v>11040724.09</v>
      </c>
      <c r="TL34" s="233">
        <v>8968359.7599999998</v>
      </c>
      <c r="TM34" s="233">
        <v>9588754.6300000008</v>
      </c>
      <c r="TN34" s="233">
        <v>24980995.059999999</v>
      </c>
      <c r="TO34" s="233">
        <v>12687320.039999999</v>
      </c>
      <c r="TP34" s="233">
        <v>12881098.17</v>
      </c>
      <c r="TQ34" s="233">
        <v>6212031.4900000002</v>
      </c>
      <c r="TR34" s="233">
        <v>12500021.82</v>
      </c>
      <c r="TS34" s="233">
        <v>11267156.710000001</v>
      </c>
      <c r="TT34" s="233">
        <v>7501989.75</v>
      </c>
      <c r="TU34" s="233">
        <v>17552037.719999999</v>
      </c>
      <c r="TV34" s="233">
        <v>14411591.58</v>
      </c>
      <c r="TW34" s="233">
        <v>76379208.390000001</v>
      </c>
      <c r="TX34" s="233">
        <v>6554211.5499999998</v>
      </c>
      <c r="TY34" s="233">
        <v>332347080.88999999</v>
      </c>
      <c r="TZ34" s="233">
        <v>30290468.359999999</v>
      </c>
      <c r="UA34" s="233">
        <v>8199342.2999999998</v>
      </c>
      <c r="UB34" s="233">
        <v>9226774.6199999992</v>
      </c>
      <c r="UC34" s="233">
        <v>41893164.600000001</v>
      </c>
      <c r="UD34" s="233">
        <v>8066949.0999999996</v>
      </c>
      <c r="UE34" s="233">
        <v>9021553.6600000001</v>
      </c>
      <c r="UF34" s="233">
        <v>26392122.780000001</v>
      </c>
      <c r="UG34" s="233">
        <v>8818566.6199999992</v>
      </c>
      <c r="UH34" s="233">
        <v>95273749.609999999</v>
      </c>
      <c r="UI34" s="233">
        <v>29867387.800000001</v>
      </c>
      <c r="UJ34" s="233">
        <v>15572878.73</v>
      </c>
      <c r="UK34" s="233">
        <v>16717298.050000001</v>
      </c>
      <c r="UL34" s="233">
        <v>12199375.800000001</v>
      </c>
      <c r="UM34" s="233">
        <v>8444535.1300000008</v>
      </c>
      <c r="UN34" s="233">
        <v>829576238.88</v>
      </c>
      <c r="UO34" s="233">
        <v>17547518.370000001</v>
      </c>
      <c r="UP34" s="233">
        <v>10566518.810000001</v>
      </c>
      <c r="UQ34" s="233">
        <v>33783571.700000003</v>
      </c>
      <c r="UR34" s="233">
        <v>2610108.58</v>
      </c>
      <c r="US34" s="233">
        <v>20317657.91</v>
      </c>
      <c r="UT34" s="233">
        <v>30296474.699999999</v>
      </c>
      <c r="UU34" s="233">
        <v>7317445.21</v>
      </c>
      <c r="UV34" s="233">
        <v>14246410.189999999</v>
      </c>
      <c r="UW34" s="233">
        <v>19063500.760000002</v>
      </c>
      <c r="UX34" s="233">
        <v>12918933.76</v>
      </c>
      <c r="UY34" s="233">
        <v>37377109.600000001</v>
      </c>
      <c r="UZ34" s="233">
        <v>26950550.16</v>
      </c>
      <c r="VA34" s="233">
        <v>40704061.390000001</v>
      </c>
      <c r="VB34" s="233">
        <v>18240044.760000002</v>
      </c>
      <c r="VC34" s="233">
        <v>20310244.800000001</v>
      </c>
      <c r="VD34" s="233">
        <v>10357981.1</v>
      </c>
      <c r="VE34" s="233">
        <v>8153427.6100000003</v>
      </c>
      <c r="VF34" s="233">
        <v>23053736.989999998</v>
      </c>
      <c r="VG34" s="233">
        <v>4406352.88</v>
      </c>
      <c r="VH34" s="233">
        <v>13414272.220000001</v>
      </c>
      <c r="VI34" s="233">
        <v>19397266.010000002</v>
      </c>
      <c r="VJ34" s="233">
        <v>305883211.02999997</v>
      </c>
      <c r="VK34" s="233">
        <v>24734217.760000002</v>
      </c>
      <c r="VL34" s="233">
        <v>44626937.439999998</v>
      </c>
      <c r="VM34" s="233">
        <v>27935385.140000001</v>
      </c>
      <c r="VN34" s="233">
        <v>50437073.710000001</v>
      </c>
      <c r="VO34" s="233">
        <v>26189339.170000002</v>
      </c>
      <c r="VP34" s="233">
        <v>24750519.219999999</v>
      </c>
      <c r="VQ34" s="233">
        <v>1853395.43</v>
      </c>
      <c r="VR34" s="233">
        <v>30420505.73</v>
      </c>
      <c r="VS34" s="233">
        <v>44956910.689999998</v>
      </c>
      <c r="VT34" s="233">
        <v>11971902.539999999</v>
      </c>
      <c r="VU34" s="233">
        <v>95327998.269999996</v>
      </c>
      <c r="VV34" s="233">
        <v>6769513.9000000004</v>
      </c>
      <c r="VW34" s="233">
        <v>28025374.379999999</v>
      </c>
      <c r="VX34" s="233">
        <v>8582632.4399999995</v>
      </c>
      <c r="VY34" s="233">
        <v>2315421416.7600002</v>
      </c>
      <c r="VZ34" s="233">
        <v>30900206</v>
      </c>
      <c r="WA34" s="233">
        <v>69341246.890000001</v>
      </c>
      <c r="WB34" s="233">
        <v>29300034.59</v>
      </c>
      <c r="WC34" s="233">
        <v>21540426.059999999</v>
      </c>
      <c r="WD34" s="233">
        <v>22864707.52</v>
      </c>
      <c r="WE34" s="233">
        <v>36741069.829999998</v>
      </c>
      <c r="WF34" s="233">
        <v>54110474.57</v>
      </c>
      <c r="WG34" s="233">
        <v>33885244.909999996</v>
      </c>
      <c r="WH34" s="233">
        <v>21040141</v>
      </c>
      <c r="WI34" s="233">
        <v>7108295.4299999997</v>
      </c>
      <c r="WJ34" s="233">
        <v>40483756.140000001</v>
      </c>
      <c r="WK34" s="233">
        <v>33700757.280000001</v>
      </c>
      <c r="WL34" s="233">
        <v>51469176.840000004</v>
      </c>
      <c r="WM34" s="233">
        <v>56247381.82</v>
      </c>
      <c r="WN34" s="233">
        <v>42263045.939999998</v>
      </c>
      <c r="WO34" s="233">
        <v>13685287.029999999</v>
      </c>
      <c r="WP34" s="233">
        <v>19828502</v>
      </c>
      <c r="WQ34" s="233">
        <v>8662716.3499999996</v>
      </c>
      <c r="WR34" s="233">
        <v>18435723.620000001</v>
      </c>
      <c r="WS34" s="233">
        <v>138859942.71000001</v>
      </c>
      <c r="WT34" s="233">
        <v>16583384.92</v>
      </c>
      <c r="WU34" s="233">
        <v>32925332.120000001</v>
      </c>
      <c r="WV34" s="233">
        <v>22637485.010000002</v>
      </c>
      <c r="WW34" s="233">
        <v>17801335.670000002</v>
      </c>
      <c r="WX34" s="233">
        <v>12583758.93</v>
      </c>
      <c r="WY34" s="233">
        <v>9680531.1400000006</v>
      </c>
      <c r="WZ34" s="233">
        <v>19691557.460000001</v>
      </c>
      <c r="XA34" s="233">
        <v>183199032.34999999</v>
      </c>
      <c r="XB34" s="233">
        <v>9086157.3300000001</v>
      </c>
      <c r="XC34" s="233">
        <v>23357720.629999999</v>
      </c>
      <c r="XD34" s="233">
        <v>19661261.870000001</v>
      </c>
      <c r="XE34" s="233">
        <v>19753682.559999999</v>
      </c>
      <c r="XF34" s="233">
        <v>490287966.38999999</v>
      </c>
      <c r="XG34" s="233">
        <v>18227862.890000001</v>
      </c>
      <c r="XH34" s="233">
        <v>87413311</v>
      </c>
      <c r="XI34" s="233">
        <v>130763061.44</v>
      </c>
      <c r="XJ34" s="233">
        <v>15715287.76</v>
      </c>
      <c r="XK34" s="233">
        <v>27546115.739999998</v>
      </c>
      <c r="XL34" s="233">
        <v>23804769.5</v>
      </c>
      <c r="XM34" s="233">
        <v>59469022.200000003</v>
      </c>
      <c r="XN34" s="233">
        <v>13148992.99</v>
      </c>
      <c r="XO34" s="233">
        <v>34917873.380000003</v>
      </c>
      <c r="XP34" s="233">
        <v>25319346.649999999</v>
      </c>
      <c r="XQ34" s="233">
        <v>21461722.989999998</v>
      </c>
      <c r="XR34" s="233">
        <v>15963412.109999999</v>
      </c>
      <c r="XS34" s="233">
        <v>15511125.16</v>
      </c>
      <c r="XT34" s="233">
        <v>29159507.030000001</v>
      </c>
      <c r="XU34" s="233">
        <v>23135141.640000001</v>
      </c>
      <c r="XV34" s="233">
        <v>17925948.559999999</v>
      </c>
      <c r="XW34" s="233">
        <v>17466516.75</v>
      </c>
      <c r="XX34" s="233">
        <v>11904413.810000001</v>
      </c>
      <c r="XY34" s="233">
        <v>8782565.0600000005</v>
      </c>
      <c r="XZ34" s="233">
        <v>8399853.4900000002</v>
      </c>
      <c r="YA34" s="233">
        <v>50738944.939999998</v>
      </c>
      <c r="YB34" s="233">
        <v>48599713.07</v>
      </c>
      <c r="YC34" s="233">
        <v>504250449.81</v>
      </c>
      <c r="YD34" s="233">
        <v>30202533.59</v>
      </c>
      <c r="YE34" s="233">
        <v>42440144.859999999</v>
      </c>
      <c r="YF34" s="233">
        <v>43634768.130000003</v>
      </c>
      <c r="YG34" s="233">
        <v>72365385.069999993</v>
      </c>
      <c r="YH34" s="233">
        <v>31059519.66</v>
      </c>
      <c r="YI34" s="233">
        <v>31576402.640000001</v>
      </c>
      <c r="YJ34" s="233">
        <v>13573785.09</v>
      </c>
      <c r="YK34" s="233">
        <v>47353822.799999997</v>
      </c>
      <c r="YL34" s="233">
        <v>39544040.049999997</v>
      </c>
      <c r="YM34" s="233">
        <v>35124546.549999997</v>
      </c>
      <c r="YN34" s="233">
        <v>16409188.91</v>
      </c>
      <c r="YO34" s="233">
        <v>29208876.649999999</v>
      </c>
      <c r="YP34" s="233">
        <v>12076506.720000001</v>
      </c>
      <c r="YQ34" s="233">
        <v>57336227.75</v>
      </c>
      <c r="YR34" s="233">
        <v>58937583.32</v>
      </c>
      <c r="YS34" s="233">
        <v>13431401.300000001</v>
      </c>
      <c r="YT34" s="233">
        <v>155357757.44</v>
      </c>
      <c r="YU34" s="233">
        <v>18440548.149999999</v>
      </c>
      <c r="YV34" s="233">
        <v>19599833.859999999</v>
      </c>
      <c r="YW34" s="233">
        <v>11001180.310000001</v>
      </c>
      <c r="YX34" s="233">
        <v>17400661.460000001</v>
      </c>
      <c r="YY34" s="233">
        <v>10430096.82</v>
      </c>
      <c r="YZ34" s="233">
        <v>24717349.370000001</v>
      </c>
      <c r="ZA34" s="233">
        <v>131828836.88</v>
      </c>
      <c r="ZB34" s="233">
        <v>10106308.109999999</v>
      </c>
      <c r="ZC34" s="233">
        <v>29108651.899999999</v>
      </c>
      <c r="ZD34" s="233">
        <v>11162005.4</v>
      </c>
      <c r="ZE34" s="233">
        <v>28016640.82</v>
      </c>
      <c r="ZF34" s="233">
        <v>5051278.41</v>
      </c>
      <c r="ZG34" s="233">
        <v>8411876.5600000005</v>
      </c>
      <c r="ZH34" s="233">
        <v>10403270.550000001</v>
      </c>
      <c r="ZI34" s="233">
        <v>42920036.509999998</v>
      </c>
      <c r="ZJ34" s="233">
        <v>253944752.96000001</v>
      </c>
      <c r="ZK34" s="233">
        <v>26845897.870000001</v>
      </c>
      <c r="ZL34" s="233">
        <v>70991477.040000007</v>
      </c>
      <c r="ZM34" s="233">
        <v>269078734.49000001</v>
      </c>
      <c r="ZN34" s="233">
        <v>98399880.609999999</v>
      </c>
      <c r="ZO34" s="233">
        <v>44370174.509999998</v>
      </c>
      <c r="ZP34" s="233">
        <v>37208179.909999996</v>
      </c>
      <c r="ZQ34" s="233">
        <v>152112865.38699999</v>
      </c>
      <c r="ZR34" s="233">
        <v>339220281.70999998</v>
      </c>
      <c r="ZS34" s="233">
        <v>52817618.18</v>
      </c>
      <c r="ZT34" s="233">
        <v>25350247.899999999</v>
      </c>
      <c r="ZU34" s="233">
        <v>42563328.530000001</v>
      </c>
      <c r="ZV34" s="233">
        <v>29457359.890000001</v>
      </c>
      <c r="ZW34" s="233">
        <v>29137120.649999999</v>
      </c>
      <c r="ZX34" s="233">
        <v>17188211.140000001</v>
      </c>
      <c r="ZY34" s="233">
        <v>29752319.52</v>
      </c>
      <c r="ZZ34" s="233">
        <v>22125033.739999998</v>
      </c>
      <c r="AAA34" s="233">
        <v>23859294.129999999</v>
      </c>
      <c r="AAB34" s="233">
        <v>42368716.439999998</v>
      </c>
      <c r="AAC34" s="233">
        <v>34273858.439999998</v>
      </c>
      <c r="AAD34" s="233">
        <v>12988029.949999999</v>
      </c>
      <c r="AAE34" s="233">
        <v>33851052.18</v>
      </c>
      <c r="AAF34" s="233">
        <v>95557481.909999996</v>
      </c>
      <c r="AAG34" s="233">
        <v>17301418.890000001</v>
      </c>
      <c r="AAH34" s="233">
        <v>19774772.309999999</v>
      </c>
      <c r="AAI34" s="233">
        <v>8618428.8499999996</v>
      </c>
      <c r="AAJ34" s="233">
        <v>11697510.130000001</v>
      </c>
      <c r="AAK34" s="233">
        <v>10951410.960000001</v>
      </c>
      <c r="AAL34" s="233">
        <v>8363472.9299999997</v>
      </c>
      <c r="AAM34" s="233">
        <v>1166637552.21</v>
      </c>
      <c r="AAN34" s="233">
        <v>35253292.079999998</v>
      </c>
      <c r="AAO34" s="233">
        <v>20424190.309999999</v>
      </c>
      <c r="AAP34" s="233">
        <v>54159109.780000001</v>
      </c>
      <c r="AAQ34" s="233">
        <v>34429434.329999998</v>
      </c>
      <c r="AAR34" s="233">
        <v>49066532.420000002</v>
      </c>
      <c r="AAS34" s="233">
        <v>32558682.91</v>
      </c>
      <c r="AAT34" s="233">
        <v>57111437.210000001</v>
      </c>
      <c r="AAU34" s="233">
        <v>41980047.670000002</v>
      </c>
      <c r="AAV34" s="233">
        <v>19152247.23</v>
      </c>
      <c r="AAW34" s="233">
        <v>21997294.93</v>
      </c>
      <c r="AAX34" s="233">
        <v>64688774.229999997</v>
      </c>
      <c r="AAY34" s="233">
        <v>37828541.840000004</v>
      </c>
      <c r="AAZ34" s="233">
        <v>5351876.1100000003</v>
      </c>
      <c r="ABA34" s="233">
        <v>14700038.949999999</v>
      </c>
      <c r="ABB34" s="233">
        <v>14944233.68</v>
      </c>
      <c r="ABC34" s="233">
        <v>20639398.379999999</v>
      </c>
      <c r="ABD34" s="233">
        <v>23894394.09</v>
      </c>
      <c r="ABE34" s="233">
        <v>10557210.68</v>
      </c>
      <c r="ABF34" s="233">
        <v>98995288.459999993</v>
      </c>
      <c r="ABG34" s="233">
        <v>40569709.659999996</v>
      </c>
      <c r="ABH34" s="233">
        <v>24210967.949999999</v>
      </c>
      <c r="ABI34" s="233">
        <v>7601920.2800000003</v>
      </c>
      <c r="ABJ34" s="233">
        <v>7519901.2300000004</v>
      </c>
      <c r="ABK34" s="233">
        <v>34738445.869999997</v>
      </c>
      <c r="ABL34" s="233">
        <v>14703707.189999999</v>
      </c>
      <c r="ABM34" s="233">
        <v>134805166.94999999</v>
      </c>
      <c r="ABN34" s="233">
        <v>63358853.409999996</v>
      </c>
      <c r="ABO34" s="233">
        <v>13865219.439999999</v>
      </c>
      <c r="ABP34" s="233">
        <v>42271929.920000002</v>
      </c>
      <c r="ABQ34" s="233">
        <v>13656732.76</v>
      </c>
      <c r="ABR34" s="233">
        <v>21182033.809999999</v>
      </c>
      <c r="ABS34" s="233">
        <v>14158609.449999999</v>
      </c>
      <c r="ABT34" s="233">
        <v>17232563.940000001</v>
      </c>
      <c r="ABU34" s="233">
        <v>27074349.68</v>
      </c>
      <c r="ABV34" s="233">
        <v>117277535.31</v>
      </c>
      <c r="ABW34" s="233">
        <v>39892310.969999999</v>
      </c>
      <c r="ABX34" s="233">
        <v>37576313.350000001</v>
      </c>
      <c r="ABY34" s="233">
        <v>7357620.9199999999</v>
      </c>
      <c r="ABZ34" s="233">
        <v>21102715.359999999</v>
      </c>
      <c r="ACA34" s="233">
        <v>35822272.380000003</v>
      </c>
      <c r="ACB34" s="233">
        <v>7657483.1900000004</v>
      </c>
      <c r="ACC34" s="233">
        <v>9591590.4499999993</v>
      </c>
      <c r="ACD34" s="233">
        <v>8255494.2300000004</v>
      </c>
      <c r="ACE34" s="233">
        <v>17083690.960000001</v>
      </c>
      <c r="ACF34" s="233">
        <v>11840057.720000001</v>
      </c>
      <c r="ACG34" s="233">
        <v>391703040.25999999</v>
      </c>
      <c r="ACH34" s="233">
        <v>12033473.859999999</v>
      </c>
      <c r="ACI34" s="233">
        <v>11735600.130000001</v>
      </c>
      <c r="ACJ34" s="233">
        <v>27550093.920000002</v>
      </c>
      <c r="ACK34" s="233">
        <v>10415231.199999999</v>
      </c>
      <c r="ACL34" s="233">
        <v>28528668.219999999</v>
      </c>
      <c r="ACM34" s="233">
        <v>60464401.840000004</v>
      </c>
      <c r="ACN34" s="233">
        <v>143273198.16</v>
      </c>
      <c r="ACO34" s="233">
        <v>166591119.34</v>
      </c>
      <c r="ACP34" s="233">
        <v>9367090.1600000001</v>
      </c>
      <c r="ACQ34" s="233">
        <v>22722122.960000001</v>
      </c>
      <c r="ACR34" s="233">
        <v>37638652.57</v>
      </c>
      <c r="ACS34" s="233">
        <v>22754231.5</v>
      </c>
      <c r="ACT34" s="233">
        <v>190610453.41999999</v>
      </c>
      <c r="ACU34" s="233">
        <v>13608755.34</v>
      </c>
      <c r="ACV34" s="233">
        <v>22444350.640000001</v>
      </c>
      <c r="ACW34" s="233">
        <v>40818875.25</v>
      </c>
      <c r="ACX34" s="233">
        <v>4016936.72</v>
      </c>
      <c r="ACY34" s="233">
        <v>14814780.699999999</v>
      </c>
      <c r="ACZ34" s="233">
        <v>4341627</v>
      </c>
      <c r="ADA34" s="233">
        <v>6076361.0499999998</v>
      </c>
      <c r="ADB34" s="233">
        <v>14083864.09</v>
      </c>
      <c r="ADC34" s="233">
        <v>42143483.789999999</v>
      </c>
      <c r="ADD34" s="233">
        <v>35461890.130000003</v>
      </c>
      <c r="ADE34" s="233">
        <v>49834032.170000002</v>
      </c>
      <c r="ADF34" s="233">
        <v>8755572.1500000004</v>
      </c>
      <c r="ADG34" s="233">
        <v>6643745.0599999996</v>
      </c>
      <c r="ADH34" s="233">
        <v>13763951.16</v>
      </c>
      <c r="ADI34" s="233">
        <v>4394224.7300000004</v>
      </c>
      <c r="ADJ34" s="233">
        <v>16272567.720000001</v>
      </c>
      <c r="ADK34" s="233">
        <v>17568444.969999999</v>
      </c>
      <c r="ADL34" s="233">
        <v>10124727.060000001</v>
      </c>
      <c r="ADM34" s="233">
        <v>304503318.56999999</v>
      </c>
      <c r="ADN34" s="233">
        <v>130388711.73</v>
      </c>
      <c r="ADO34" s="233">
        <v>34863554.359999999</v>
      </c>
      <c r="ADP34" s="233">
        <v>73909286.530000001</v>
      </c>
      <c r="ADQ34" s="233">
        <v>6867341.5499999998</v>
      </c>
      <c r="ADR34" s="233">
        <v>12045313.92</v>
      </c>
      <c r="ADS34" s="233">
        <v>49316236.850000001</v>
      </c>
      <c r="ADT34" s="233">
        <v>2530616.27</v>
      </c>
      <c r="ADU34" s="233">
        <v>725172977.96000004</v>
      </c>
      <c r="ADV34" s="233">
        <v>84476589.920000002</v>
      </c>
      <c r="ADW34" s="233">
        <v>13660624.949999999</v>
      </c>
      <c r="ADX34" s="233">
        <v>31503261.949999999</v>
      </c>
      <c r="ADY34" s="233">
        <v>32094252.920000002</v>
      </c>
      <c r="ADZ34" s="233">
        <v>45304395.609999999</v>
      </c>
      <c r="AEA34" s="233">
        <v>20630255.789999999</v>
      </c>
      <c r="AEB34" s="233">
        <v>11280735.890000001</v>
      </c>
      <c r="AEC34" s="233">
        <v>13263796.68</v>
      </c>
      <c r="AED34" s="233">
        <v>31454691.870000001</v>
      </c>
      <c r="AEE34" s="233">
        <v>23435919.16</v>
      </c>
      <c r="AEF34" s="233">
        <v>6193237.1500000004</v>
      </c>
      <c r="AEG34" s="233">
        <v>20331128.329999998</v>
      </c>
      <c r="AEH34" s="233">
        <v>22416648.52</v>
      </c>
      <c r="AEI34" s="233">
        <v>28791239.079999998</v>
      </c>
      <c r="AEJ34" s="233">
        <v>19813331.68</v>
      </c>
      <c r="AEK34" s="233">
        <v>7932702.4500000002</v>
      </c>
      <c r="AEL34" s="233">
        <v>32513546.23</v>
      </c>
      <c r="AEM34" s="233">
        <v>18828163.109999999</v>
      </c>
      <c r="AEN34" s="233">
        <v>26547619.469999999</v>
      </c>
      <c r="AEO34" s="233">
        <v>288159486.69</v>
      </c>
      <c r="AEP34" s="233">
        <v>36650483.920000002</v>
      </c>
      <c r="AEQ34" s="233">
        <v>28934071.129999999</v>
      </c>
      <c r="AER34" s="233">
        <v>23495766.23</v>
      </c>
      <c r="AES34" s="233">
        <v>11644547.18</v>
      </c>
      <c r="AET34" s="233">
        <v>54071301.549999997</v>
      </c>
      <c r="AEU34" s="233">
        <v>29037004.789999999</v>
      </c>
      <c r="AEV34" s="233">
        <v>27047059.77</v>
      </c>
      <c r="AEW34" s="233">
        <v>17967304.129999999</v>
      </c>
      <c r="AEX34" s="233">
        <v>16682164.68</v>
      </c>
      <c r="AEY34" s="233">
        <v>195160335.94999999</v>
      </c>
      <c r="AEZ34" s="233">
        <v>130055556.95</v>
      </c>
      <c r="AFA34" s="233">
        <v>58027959.93</v>
      </c>
      <c r="AFB34" s="233">
        <v>9958730.5700000003</v>
      </c>
      <c r="AFC34" s="233">
        <v>65734115.380000003</v>
      </c>
      <c r="AFD34" s="233">
        <v>76792948.890000001</v>
      </c>
      <c r="AFE34" s="233">
        <v>14231544.57</v>
      </c>
      <c r="AFF34" s="233">
        <v>20472024.629999999</v>
      </c>
      <c r="AFG34" s="233">
        <v>26542552.52</v>
      </c>
      <c r="AFH34" s="233">
        <v>23224454.210000001</v>
      </c>
      <c r="AFI34" s="233">
        <v>10545818.43</v>
      </c>
      <c r="AFJ34" s="233">
        <v>9229262.3399999999</v>
      </c>
      <c r="AFK34" s="233">
        <v>20448336.649999999</v>
      </c>
      <c r="AFL34" s="233">
        <v>208139213.77000001</v>
      </c>
      <c r="AFM34" s="233">
        <v>28908057.379999999</v>
      </c>
      <c r="AFN34" s="233">
        <v>49167307.75</v>
      </c>
      <c r="AFO34" s="233">
        <v>20301829.399999999</v>
      </c>
      <c r="AFP34" s="233">
        <v>33130630.510000002</v>
      </c>
      <c r="AFQ34" s="233">
        <v>42441851.240000002</v>
      </c>
      <c r="AFR34" s="233">
        <v>18157965.02</v>
      </c>
      <c r="AFS34" s="233">
        <v>45488479.75</v>
      </c>
      <c r="AFT34" s="233">
        <v>35282026.25</v>
      </c>
      <c r="AFU34" s="233">
        <v>18978334.629999999</v>
      </c>
      <c r="AFV34" s="233">
        <v>33070714.280000001</v>
      </c>
      <c r="AFW34" s="233">
        <v>31255198.620000001</v>
      </c>
      <c r="AFX34" s="233">
        <v>185278643.47999999</v>
      </c>
      <c r="AFY34" s="233">
        <v>19083174.579999998</v>
      </c>
      <c r="AFZ34" s="233">
        <v>5511297.3399999999</v>
      </c>
      <c r="AGA34" s="233">
        <v>16121158.560000001</v>
      </c>
      <c r="AGB34" s="233">
        <v>18461596.030000001</v>
      </c>
      <c r="AGC34" s="233">
        <v>12781442.800000001</v>
      </c>
      <c r="AGD34" s="233">
        <v>11631633.49</v>
      </c>
      <c r="AGE34" s="233">
        <v>13124222.039999999</v>
      </c>
      <c r="AGF34" s="233">
        <v>8854905.6099999994</v>
      </c>
      <c r="AGG34" s="233">
        <v>11735253.310000001</v>
      </c>
      <c r="AGH34" s="233">
        <v>14135811.789999999</v>
      </c>
      <c r="AGI34" s="233">
        <v>569730123.61000001</v>
      </c>
      <c r="AGJ34" s="233">
        <v>52273251.039999999</v>
      </c>
      <c r="AGK34" s="233">
        <v>33703310.289999999</v>
      </c>
      <c r="AGL34" s="233">
        <v>15713788.720000001</v>
      </c>
      <c r="AGM34" s="233">
        <v>50761878.090000004</v>
      </c>
      <c r="AGN34" s="233">
        <v>41410690.359999999</v>
      </c>
      <c r="AGO34" s="233">
        <v>13546667.109999999</v>
      </c>
      <c r="AGP34" s="233">
        <v>35948844.289999999</v>
      </c>
      <c r="AGQ34" s="233">
        <v>497427162.24000001</v>
      </c>
      <c r="AGR34" s="233">
        <v>345523916.77999997</v>
      </c>
      <c r="AGS34" s="233">
        <v>13676503.41</v>
      </c>
      <c r="AGT34" s="233">
        <v>41183525.939999998</v>
      </c>
      <c r="AGU34" s="233">
        <v>46059000.329999998</v>
      </c>
      <c r="AGV34" s="233">
        <v>24498439.329999998</v>
      </c>
      <c r="AGW34" s="233">
        <v>14175119.5</v>
      </c>
      <c r="AGX34" s="233">
        <v>17032214.620000001</v>
      </c>
      <c r="AGY34" s="233">
        <v>6763585.8399999999</v>
      </c>
      <c r="AGZ34" s="233">
        <v>20585201.34</v>
      </c>
      <c r="AHA34" s="233">
        <v>41125439.200000003</v>
      </c>
      <c r="AHB34" s="233">
        <v>16393615.6</v>
      </c>
      <c r="AHC34" s="233">
        <v>16629635.720000001</v>
      </c>
      <c r="AHD34" s="233">
        <v>10958775.369999999</v>
      </c>
      <c r="AHE34" s="233">
        <v>7956506.8300000001</v>
      </c>
      <c r="AHF34" s="233">
        <v>11032807.109999999</v>
      </c>
      <c r="AHG34" s="233">
        <v>4447953.9800000004</v>
      </c>
      <c r="AHH34" s="233">
        <v>75415678.560000002</v>
      </c>
      <c r="AHI34" s="233">
        <v>23716593.219999999</v>
      </c>
      <c r="AHJ34" s="233">
        <v>17103850.620000001</v>
      </c>
      <c r="AHK34" s="233">
        <v>13330377.550000001</v>
      </c>
      <c r="AHL34" s="233">
        <v>18008298.57</v>
      </c>
      <c r="AHM34" s="233">
        <v>12787236.07</v>
      </c>
      <c r="AHN34" s="233">
        <v>11682892.289999999</v>
      </c>
    </row>
    <row r="35" spans="1:899" x14ac:dyDescent="0.2">
      <c r="A35" s="174" t="s">
        <v>664</v>
      </c>
      <c r="B35" s="175" t="s">
        <v>2293</v>
      </c>
      <c r="C35" s="235">
        <v>-365636093.5</v>
      </c>
      <c r="D35" s="235">
        <v>-124125876.51000001</v>
      </c>
      <c r="E35" s="235">
        <v>-14286391.02</v>
      </c>
      <c r="F35" s="235">
        <v>-24494090.129999999</v>
      </c>
      <c r="G35" s="235">
        <v>-26908220.890000001</v>
      </c>
      <c r="H35" s="235">
        <v>-44591076.280000001</v>
      </c>
      <c r="I35" s="235">
        <v>-22057159.609999999</v>
      </c>
      <c r="J35" s="235">
        <v>-125918990.55</v>
      </c>
      <c r="K35" s="235">
        <v>-43711227.289999999</v>
      </c>
      <c r="L35" s="235">
        <v>-28229137.760000002</v>
      </c>
      <c r="M35" s="235">
        <v>-124049736.12</v>
      </c>
      <c r="N35" s="235">
        <v>-35007929.119999997</v>
      </c>
      <c r="O35" s="235">
        <v>-117100155.98</v>
      </c>
      <c r="P35" s="235">
        <v>-63305520.880000003</v>
      </c>
      <c r="Q35" s="235">
        <v>-25833008.039999999</v>
      </c>
      <c r="R35" s="235">
        <v>-26454788.859999999</v>
      </c>
      <c r="S35" s="235">
        <v>-21400740.350000001</v>
      </c>
      <c r="T35" s="235">
        <v>-39688700.780000001</v>
      </c>
      <c r="U35" s="235">
        <v>-46556748.210000001</v>
      </c>
      <c r="V35" s="235">
        <v>-14926318.34</v>
      </c>
      <c r="W35" s="235">
        <v>-22407370.420000002</v>
      </c>
      <c r="X35" s="235">
        <v>-16827671.32</v>
      </c>
      <c r="Y35" s="235">
        <v>-24174224.489999998</v>
      </c>
      <c r="Z35" s="235">
        <v>-13812129.42</v>
      </c>
      <c r="AA35" s="235">
        <v>-176563972.96000001</v>
      </c>
      <c r="AB35" s="235">
        <v>-33276492.77</v>
      </c>
      <c r="AC35" s="235">
        <v>-67732685.129999995</v>
      </c>
      <c r="AD35" s="235">
        <v>-8248572.1600000001</v>
      </c>
      <c r="AE35" s="235">
        <v>-35384675.240000002</v>
      </c>
      <c r="AF35" s="235">
        <v>-32727154.52</v>
      </c>
      <c r="AG35" s="235">
        <v>-70050457.719999999</v>
      </c>
      <c r="AH35" s="235">
        <v>-14009450.41</v>
      </c>
      <c r="AI35" s="235">
        <v>-17899639.039999999</v>
      </c>
      <c r="AJ35" s="235">
        <v>-17471296.100000001</v>
      </c>
      <c r="AK35" s="235">
        <v>-14446952.01</v>
      </c>
      <c r="AL35" s="235">
        <v>-20860799.030000001</v>
      </c>
      <c r="AM35" s="235">
        <v>-39630538.159999996</v>
      </c>
      <c r="AN35" s="235">
        <v>-9906745.8800000008</v>
      </c>
      <c r="AO35" s="235">
        <v>-9947651.0800000001</v>
      </c>
      <c r="AP35" s="235">
        <v>-48647149.25</v>
      </c>
      <c r="AQ35" s="235">
        <v>-33164415.420000002</v>
      </c>
      <c r="AR35" s="235">
        <v>-10412251.369999999</v>
      </c>
      <c r="AS35" s="235">
        <v>-149610491.03</v>
      </c>
      <c r="AT35" s="235">
        <v>-4193994.07</v>
      </c>
      <c r="AU35" s="235">
        <v>-8143559.29</v>
      </c>
      <c r="AV35" s="235">
        <v>-13825975.77</v>
      </c>
      <c r="AW35" s="235">
        <v>-10063510.33</v>
      </c>
      <c r="AX35" s="235">
        <v>-9282881.0800000001</v>
      </c>
      <c r="AY35" s="235">
        <v>-2024603.7</v>
      </c>
      <c r="AZ35" s="235">
        <v>-7569106</v>
      </c>
      <c r="BA35" s="235">
        <v>-69776626.590000004</v>
      </c>
      <c r="BB35" s="235">
        <v>-13399270.140000001</v>
      </c>
      <c r="BC35" s="235">
        <v>-20353714.93</v>
      </c>
      <c r="BD35" s="235">
        <v>-30410070.649999999</v>
      </c>
      <c r="BE35" s="235">
        <v>-11498749.34</v>
      </c>
      <c r="BF35" s="235">
        <v>-9521381.1300000008</v>
      </c>
      <c r="BG35" s="235">
        <v>-7359044.9500000002</v>
      </c>
      <c r="BH35" s="235">
        <v>-114722922.45</v>
      </c>
      <c r="BI35" s="235">
        <v>-2793725.27</v>
      </c>
      <c r="BJ35" s="235">
        <v>-5294784.68</v>
      </c>
      <c r="BK35" s="235">
        <v>-4122844.9</v>
      </c>
      <c r="BL35" s="235">
        <v>-12686117.130000001</v>
      </c>
      <c r="BM35" s="235">
        <v>-11017342.390000001</v>
      </c>
      <c r="BN35" s="235">
        <v>-6927236.5700000003</v>
      </c>
      <c r="BO35" s="235">
        <v>-5635188.8300000001</v>
      </c>
      <c r="BP35" s="235">
        <v>-1251363.81</v>
      </c>
      <c r="BQ35" s="235">
        <v>-4364466.9000000004</v>
      </c>
      <c r="BR35" s="235">
        <v>-2620101.89</v>
      </c>
      <c r="BS35" s="235">
        <v>-4896464.51</v>
      </c>
      <c r="BT35" s="235">
        <v>-40234999.759999998</v>
      </c>
      <c r="BU35" s="235">
        <v>-2922885.97</v>
      </c>
      <c r="BV35" s="235">
        <v>-9953001.7699999996</v>
      </c>
      <c r="BW35" s="235">
        <v>-197050093.63</v>
      </c>
      <c r="BX35" s="235">
        <v>-69963341.060000002</v>
      </c>
      <c r="BY35" s="235">
        <v>-19022060.75</v>
      </c>
      <c r="BZ35" s="235">
        <v>-5922464.7999999998</v>
      </c>
      <c r="CA35" s="235">
        <v>-20106404.289999999</v>
      </c>
      <c r="CB35" s="235">
        <v>-11574637.09</v>
      </c>
      <c r="CC35" s="235">
        <v>-20362547.84</v>
      </c>
      <c r="CD35" s="235">
        <v>-688504.75</v>
      </c>
      <c r="CE35" s="235">
        <v>-214174.84</v>
      </c>
      <c r="CF35" s="235">
        <v>-113531684.25</v>
      </c>
      <c r="CG35" s="235">
        <v>-15263957.710000001</v>
      </c>
      <c r="CH35" s="235">
        <v>-45275932.439999998</v>
      </c>
      <c r="CI35" s="235">
        <v>-8504702.7899999991</v>
      </c>
      <c r="CJ35" s="235">
        <v>-12350311.890000001</v>
      </c>
      <c r="CK35" s="235">
        <v>-13668412.66</v>
      </c>
      <c r="CL35" s="235">
        <v>-11176676.51</v>
      </c>
      <c r="CM35" s="235">
        <v>-30236783.309999999</v>
      </c>
      <c r="CN35" s="235">
        <v>-3820801.95</v>
      </c>
      <c r="CO35" s="235">
        <v>-14915357.76</v>
      </c>
      <c r="CP35" s="235">
        <v>-9284704.3000000007</v>
      </c>
      <c r="CQ35" s="235">
        <v>-11995522.41</v>
      </c>
      <c r="CR35" s="235">
        <v>-8016435.4900000002</v>
      </c>
      <c r="CS35" s="235">
        <v>-175453547.66999999</v>
      </c>
      <c r="CT35" s="235">
        <v>-9794087.1600000001</v>
      </c>
      <c r="CU35" s="235">
        <v>-10040531.75</v>
      </c>
      <c r="CV35" s="235">
        <v>-32052773.550000001</v>
      </c>
      <c r="CW35" s="235">
        <v>-6163297.3700000001</v>
      </c>
      <c r="CX35" s="235">
        <v>-28153211.800000001</v>
      </c>
      <c r="CY35" s="235">
        <v>-13015849.140000001</v>
      </c>
      <c r="CZ35" s="235">
        <v>-10073352.68</v>
      </c>
      <c r="DA35" s="235">
        <v>-287316999.17000002</v>
      </c>
      <c r="DB35" s="235">
        <v>-32918353.09</v>
      </c>
      <c r="DC35" s="235">
        <v>-89767518.129999995</v>
      </c>
      <c r="DD35" s="235">
        <v>-122923797.43000001</v>
      </c>
      <c r="DE35" s="235">
        <v>-45562116.119999997</v>
      </c>
      <c r="DF35" s="235">
        <v>-37079711.649999999</v>
      </c>
      <c r="DG35" s="235">
        <v>-30883535.59</v>
      </c>
      <c r="DH35" s="235">
        <v>-5666433.1399999997</v>
      </c>
      <c r="DI35" s="235">
        <v>-20924090.739999998</v>
      </c>
      <c r="DJ35" s="235">
        <v>-14433035.74</v>
      </c>
      <c r="DK35" s="235">
        <v>-66205333.68</v>
      </c>
      <c r="DL35" s="235">
        <v>-222820613.12</v>
      </c>
      <c r="DM35" s="235">
        <v>-206353735.75999999</v>
      </c>
      <c r="DN35" s="235">
        <v>-16160122.359999999</v>
      </c>
      <c r="DO35" s="235">
        <v>-20624734.59</v>
      </c>
      <c r="DP35" s="235">
        <v>-32803645.27</v>
      </c>
      <c r="DQ35" s="235">
        <v>-27507561.609999999</v>
      </c>
      <c r="DR35" s="235">
        <v>-32832188.859999999</v>
      </c>
      <c r="DS35" s="235">
        <v>-21998840.260000002</v>
      </c>
      <c r="DT35" s="235">
        <v>-14624589.08</v>
      </c>
      <c r="DU35" s="235">
        <v>-458312673.76980001</v>
      </c>
      <c r="DV35" s="235">
        <v>-18827183.420000002</v>
      </c>
      <c r="DW35" s="235">
        <v>-21208101.399999999</v>
      </c>
      <c r="DX35" s="235">
        <v>-19918898.949999999</v>
      </c>
      <c r="DY35" s="235">
        <v>-19228190.619800001</v>
      </c>
      <c r="DZ35" s="235">
        <v>-15419876.82</v>
      </c>
      <c r="EA35" s="235">
        <v>-20138885.890000001</v>
      </c>
      <c r="EB35" s="235">
        <v>-11768265.6599</v>
      </c>
      <c r="EC35" s="235">
        <v>-31889760.949999999</v>
      </c>
      <c r="ED35" s="235">
        <v>-201019802.25999999</v>
      </c>
      <c r="EE35" s="235">
        <v>-83083520.180000007</v>
      </c>
      <c r="EF35" s="235">
        <v>-21953617.02</v>
      </c>
      <c r="EG35" s="235">
        <v>-18992206.559999999</v>
      </c>
      <c r="EH35" s="235">
        <v>-20430547.940000001</v>
      </c>
      <c r="EI35" s="235">
        <v>-38860398.390000001</v>
      </c>
      <c r="EJ35" s="235">
        <v>-44221742.899999999</v>
      </c>
      <c r="EK35" s="235">
        <v>-17345879.16</v>
      </c>
      <c r="EL35" s="235">
        <v>-20631567.359999999</v>
      </c>
      <c r="EM35" s="235">
        <v>-315208211.61000001</v>
      </c>
      <c r="EN35" s="235">
        <v>-16847858.48</v>
      </c>
      <c r="EO35" s="235">
        <v>-22316153.120000001</v>
      </c>
      <c r="EP35" s="235">
        <v>-15112268.710000001</v>
      </c>
      <c r="EQ35" s="235">
        <v>-7045387.3700000001</v>
      </c>
      <c r="ER35" s="235">
        <v>-8051088.6699999999</v>
      </c>
      <c r="ES35" s="235">
        <v>-33944074.600000001</v>
      </c>
      <c r="ET35" s="235">
        <v>-27881019.620000001</v>
      </c>
      <c r="EU35" s="235">
        <v>-24336966.039999999</v>
      </c>
      <c r="EV35" s="235">
        <v>-249516434.28999999</v>
      </c>
      <c r="EW35" s="235">
        <v>-7357797.5899999999</v>
      </c>
      <c r="EX35" s="235">
        <v>-14805476.17</v>
      </c>
      <c r="EY35" s="235">
        <v>-18395146.52</v>
      </c>
      <c r="EZ35" s="235">
        <v>-32655265.370000001</v>
      </c>
      <c r="FA35" s="235">
        <v>-41546070.219999999</v>
      </c>
      <c r="FB35" s="235">
        <v>-25460701.940000001</v>
      </c>
      <c r="FC35" s="235">
        <v>-12968812.68</v>
      </c>
      <c r="FD35" s="235">
        <v>-14134570.529999999</v>
      </c>
      <c r="FE35" s="235">
        <v>-11874560.08</v>
      </c>
      <c r="FF35" s="235">
        <v>-7179927.54</v>
      </c>
      <c r="FG35" s="235">
        <v>-6765147.46</v>
      </c>
      <c r="FH35" s="235">
        <v>-66856090.909999996</v>
      </c>
      <c r="FI35" s="235">
        <v>-13761073.310000001</v>
      </c>
      <c r="FJ35" s="235">
        <v>-15082382.960000001</v>
      </c>
      <c r="FK35" s="235">
        <v>-12994356.23</v>
      </c>
      <c r="FL35" s="235">
        <v>-24468807.640000001</v>
      </c>
      <c r="FM35" s="235">
        <v>-19904288.449999999</v>
      </c>
      <c r="FN35" s="235">
        <v>-10754371.359999999</v>
      </c>
      <c r="FO35" s="235">
        <v>-10497669.82</v>
      </c>
      <c r="FP35" s="235">
        <v>-339051170.19999999</v>
      </c>
      <c r="FQ35" s="235">
        <v>-15251135.720000001</v>
      </c>
      <c r="FR35" s="235">
        <v>-31180276.440000001</v>
      </c>
      <c r="FS35" s="235">
        <v>-37327053.07</v>
      </c>
      <c r="FT35" s="235">
        <v>-22595284.969999999</v>
      </c>
      <c r="FU35" s="235">
        <v>-8322300.9500000002</v>
      </c>
      <c r="FV35" s="235">
        <v>-55691252.310000002</v>
      </c>
      <c r="FW35" s="235">
        <v>-33914063.770000003</v>
      </c>
      <c r="FX35" s="235">
        <v>-27141988.550000001</v>
      </c>
      <c r="FY35" s="235">
        <v>-22969079.859999999</v>
      </c>
      <c r="FZ35" s="235">
        <v>-63560660.619999997</v>
      </c>
      <c r="GA35" s="235">
        <v>-19910295.010000002</v>
      </c>
      <c r="GB35" s="235">
        <v>-10137554.52</v>
      </c>
      <c r="GC35" s="235">
        <v>-6439650.96</v>
      </c>
      <c r="GD35" s="235">
        <v>-130095156.56999999</v>
      </c>
      <c r="GE35" s="235">
        <v>-9632495.8499999996</v>
      </c>
      <c r="GF35" s="235">
        <v>-13105725.73</v>
      </c>
      <c r="GG35" s="235">
        <v>-47857602.369999997</v>
      </c>
      <c r="GH35" s="235">
        <v>-21335306.170000002</v>
      </c>
      <c r="GI35" s="235">
        <v>-21542743.370000001</v>
      </c>
      <c r="GJ35" s="235">
        <v>-18280034.140000001</v>
      </c>
      <c r="GK35" s="235">
        <v>-33803624.450000003</v>
      </c>
      <c r="GL35" s="235">
        <v>-8626845.8499999996</v>
      </c>
      <c r="GM35" s="235">
        <v>-4763227.24</v>
      </c>
      <c r="GN35" s="235">
        <v>-3698804.44</v>
      </c>
      <c r="GO35" s="235">
        <v>-7503317.0800000001</v>
      </c>
      <c r="GP35" s="235">
        <v>-101406793.78</v>
      </c>
      <c r="GQ35" s="235">
        <v>-8764539.8300000001</v>
      </c>
      <c r="GR35" s="235">
        <v>-9997789.6699999999</v>
      </c>
      <c r="GS35" s="235">
        <v>-22662760.559999999</v>
      </c>
      <c r="GT35" s="235">
        <v>-6934819.0800000001</v>
      </c>
      <c r="GU35" s="235">
        <v>-19399527.870000001</v>
      </c>
      <c r="GV35" s="235">
        <v>-18941425.890000001</v>
      </c>
      <c r="GW35" s="235">
        <v>-7405170.4500000002</v>
      </c>
      <c r="GX35" s="235">
        <v>-184004341.65000001</v>
      </c>
      <c r="GY35" s="235">
        <v>-9314864.7699999996</v>
      </c>
      <c r="GZ35" s="235">
        <v>-31891454.149999999</v>
      </c>
      <c r="HA35" s="235">
        <v>-15664410.01</v>
      </c>
      <c r="HB35" s="235">
        <v>-496184202.69</v>
      </c>
      <c r="HC35" s="235">
        <v>-30044728.859999999</v>
      </c>
      <c r="HD35" s="235">
        <v>-66065474.909999996</v>
      </c>
      <c r="HE35" s="235">
        <v>-87585663.670000002</v>
      </c>
      <c r="HF35" s="235">
        <v>-46903272.009999998</v>
      </c>
      <c r="HG35" s="235">
        <v>-44227135.520000003</v>
      </c>
      <c r="HH35" s="235">
        <v>-21103526.140000001</v>
      </c>
      <c r="HI35" s="235">
        <v>-213639291.66</v>
      </c>
      <c r="HJ35" s="235">
        <v>-42243688.869999997</v>
      </c>
      <c r="HK35" s="235">
        <v>-80718438.019999996</v>
      </c>
      <c r="HL35" s="235">
        <v>-22646441.699999999</v>
      </c>
      <c r="HM35" s="235">
        <v>-24092273.920000002</v>
      </c>
      <c r="HN35" s="235">
        <v>-31835395.460000001</v>
      </c>
      <c r="HO35" s="235">
        <v>-29056379.02</v>
      </c>
      <c r="HP35" s="235">
        <v>-32811150.120000001</v>
      </c>
      <c r="HQ35" s="235">
        <v>-259548589.65000001</v>
      </c>
      <c r="HR35" s="235">
        <v>-187783105.58000001</v>
      </c>
      <c r="HS35" s="235">
        <v>-23167453.059999999</v>
      </c>
      <c r="HT35" s="235">
        <v>-13046645.57</v>
      </c>
      <c r="HU35" s="235">
        <v>-16962565.550000001</v>
      </c>
      <c r="HV35" s="235">
        <v>-16715377.390000001</v>
      </c>
      <c r="HW35" s="235">
        <v>-36034803.32</v>
      </c>
      <c r="HX35" s="235">
        <v>-24544173.579999998</v>
      </c>
      <c r="HY35" s="235">
        <v>-27831212.370000001</v>
      </c>
      <c r="HZ35" s="235">
        <v>-19536754.02</v>
      </c>
      <c r="IA35" s="235">
        <v>-10786396.09</v>
      </c>
      <c r="IB35" s="235">
        <v>-27434443.09</v>
      </c>
      <c r="IC35" s="235">
        <v>-5320233.41</v>
      </c>
      <c r="ID35" s="235">
        <v>-17514696.949999999</v>
      </c>
      <c r="IE35" s="235">
        <v>-13544343.539999999</v>
      </c>
      <c r="IF35" s="235">
        <v>-7028660.21</v>
      </c>
      <c r="IG35" s="235">
        <v>-296637133.94999999</v>
      </c>
      <c r="IH35" s="235">
        <v>-116688387.79000001</v>
      </c>
      <c r="II35" s="235">
        <v>-25975939.739999998</v>
      </c>
      <c r="IJ35" s="235">
        <v>-61246638.579999998</v>
      </c>
      <c r="IK35" s="235">
        <v>-102178567.81</v>
      </c>
      <c r="IL35" s="235">
        <v>-44858030</v>
      </c>
      <c r="IM35" s="235">
        <v>-11782498.220000001</v>
      </c>
      <c r="IN35" s="235">
        <v>-13312940.17</v>
      </c>
      <c r="IO35" s="235">
        <v>-14004224.789999999</v>
      </c>
      <c r="IP35" s="235">
        <v>-25143048.030000001</v>
      </c>
      <c r="IQ35" s="235">
        <v>-11531664.449999999</v>
      </c>
      <c r="IR35" s="235">
        <v>-468541906.70999998</v>
      </c>
      <c r="IS35" s="235">
        <v>-316104963.80000001</v>
      </c>
      <c r="IT35" s="235">
        <v>-16923386.52</v>
      </c>
      <c r="IU35" s="235">
        <v>-27969894.670000002</v>
      </c>
      <c r="IV35" s="235">
        <v>-28617789.850000001</v>
      </c>
      <c r="IW35" s="235">
        <v>-7153955.5899999999</v>
      </c>
      <c r="IX35" s="235">
        <v>-24080048.07</v>
      </c>
      <c r="IY35" s="235">
        <v>-7718995.5</v>
      </c>
      <c r="IZ35" s="235">
        <v>-10841528.76</v>
      </c>
      <c r="JA35" s="235">
        <v>-35741039.859999999</v>
      </c>
      <c r="JB35" s="235">
        <v>-46479765.93</v>
      </c>
      <c r="JC35" s="235">
        <v>-18119068.890000001</v>
      </c>
      <c r="JD35" s="235">
        <v>-59746184.909999996</v>
      </c>
      <c r="JE35" s="235">
        <v>-93785995.239999995</v>
      </c>
      <c r="JF35" s="235">
        <v>-13746159.800000001</v>
      </c>
      <c r="JG35" s="235">
        <v>-22041906.699999999</v>
      </c>
      <c r="JH35" s="235">
        <v>-14850299.060000001</v>
      </c>
      <c r="JI35" s="235">
        <v>-11011000.689999999</v>
      </c>
      <c r="JJ35" s="235">
        <v>-277958282.25</v>
      </c>
      <c r="JK35" s="235">
        <v>-20083851.18</v>
      </c>
      <c r="JL35" s="235">
        <v>-26708322.23</v>
      </c>
      <c r="JM35" s="235">
        <v>-38158157.229999997</v>
      </c>
      <c r="JN35" s="235">
        <v>-23939967.879999999</v>
      </c>
      <c r="JO35" s="235">
        <v>-51416456.399999999</v>
      </c>
      <c r="JP35" s="235">
        <v>-20452939.460000001</v>
      </c>
      <c r="JQ35" s="235">
        <v>-251695323.34</v>
      </c>
      <c r="JR35" s="235">
        <v>-26498824.93</v>
      </c>
      <c r="JS35" s="235">
        <v>-10764966.039999999</v>
      </c>
      <c r="JT35" s="235">
        <v>-42952817.280000001</v>
      </c>
      <c r="JU35" s="235">
        <v>-30612119.420000002</v>
      </c>
      <c r="JV35" s="235">
        <v>-16100455.449999999</v>
      </c>
      <c r="JW35" s="235">
        <v>-15078116.26</v>
      </c>
      <c r="JX35" s="235">
        <v>-18998068.949999999</v>
      </c>
      <c r="JY35" s="235">
        <v>-293670063.54000002</v>
      </c>
      <c r="JZ35" s="235">
        <v>-121734408.8</v>
      </c>
      <c r="KA35" s="235">
        <v>-13573353.42</v>
      </c>
      <c r="KB35" s="235">
        <v>-9846172.3399999999</v>
      </c>
      <c r="KC35" s="235">
        <v>-16843362.949999999</v>
      </c>
      <c r="KD35" s="235">
        <v>-3391206.18</v>
      </c>
      <c r="KE35" s="235">
        <v>-59111706.359999999</v>
      </c>
      <c r="KF35" s="235">
        <v>-25109135.149999999</v>
      </c>
      <c r="KG35" s="235">
        <v>-13538750.5</v>
      </c>
      <c r="KH35" s="235">
        <v>-21198706.699999999</v>
      </c>
      <c r="KI35" s="235">
        <v>-19676957.989999998</v>
      </c>
      <c r="KJ35" s="235">
        <v>-10294988.060000001</v>
      </c>
      <c r="KK35" s="235">
        <v>-14832542.25</v>
      </c>
      <c r="KL35" s="235">
        <v>-3173125.07</v>
      </c>
      <c r="KM35" s="235">
        <v>-8099497.2699999996</v>
      </c>
      <c r="KN35" s="235">
        <v>-496919748.98000002</v>
      </c>
      <c r="KO35" s="235">
        <v>-51231079.780000001</v>
      </c>
      <c r="KP35" s="235">
        <v>-18769324.149999999</v>
      </c>
      <c r="KQ35" s="235">
        <v>-26860165.140000001</v>
      </c>
      <c r="KR35" s="235">
        <v>-17427840.77</v>
      </c>
      <c r="KS35" s="235">
        <v>-35697230.18</v>
      </c>
      <c r="KT35" s="235">
        <v>-68987880.700000003</v>
      </c>
      <c r="KU35" s="235">
        <v>-32260243.32</v>
      </c>
      <c r="KV35" s="235">
        <v>-23523323.789999999</v>
      </c>
      <c r="KW35" s="235">
        <v>-171958547.46000001</v>
      </c>
      <c r="KX35" s="235">
        <v>-19489667.07</v>
      </c>
      <c r="KY35" s="235">
        <v>-30297672.539999999</v>
      </c>
      <c r="KZ35" s="235">
        <v>-119214696.76000001</v>
      </c>
      <c r="LA35" s="235">
        <v>-21305854.399999999</v>
      </c>
      <c r="LB35" s="235">
        <v>-37732075.420000002</v>
      </c>
      <c r="LC35" s="235">
        <v>-298328446.81999999</v>
      </c>
      <c r="LD35" s="235">
        <v>-24164631.609999999</v>
      </c>
      <c r="LE35" s="235">
        <v>-449545861.82999998</v>
      </c>
      <c r="LF35" s="235">
        <v>-182720685.53999999</v>
      </c>
      <c r="LG35" s="235">
        <v>-175144083.08000001</v>
      </c>
      <c r="LH35" s="235">
        <v>-127324576.2</v>
      </c>
      <c r="LI35" s="235">
        <v>-20721138.789999999</v>
      </c>
      <c r="LJ35" s="235">
        <v>-19555379.129999999</v>
      </c>
      <c r="LK35" s="235">
        <v>-10701786.029999999</v>
      </c>
      <c r="LL35" s="235">
        <v>-22818662.010000002</v>
      </c>
      <c r="LM35" s="235">
        <v>-8326974.8099999996</v>
      </c>
      <c r="LN35" s="235">
        <v>-39788030.609999999</v>
      </c>
      <c r="LO35" s="235">
        <v>-7431216.5499999998</v>
      </c>
      <c r="LP35" s="235">
        <v>-137135704.83000001</v>
      </c>
      <c r="LQ35" s="235">
        <v>-25973368.460000001</v>
      </c>
      <c r="LR35" s="235">
        <v>-11924494.26</v>
      </c>
      <c r="LS35" s="235">
        <v>-277042102.14999998</v>
      </c>
      <c r="LT35" s="235">
        <v>-169684527.61000001</v>
      </c>
      <c r="LU35" s="235">
        <v>-399969729.81</v>
      </c>
      <c r="LV35" s="235">
        <v>-85474811.799999997</v>
      </c>
      <c r="LW35" s="235">
        <v>-36095439.060000002</v>
      </c>
      <c r="LX35" s="235">
        <v>-41232677.899999999</v>
      </c>
      <c r="LY35" s="235">
        <v>-34012496.43</v>
      </c>
      <c r="LZ35" s="235">
        <v>-24334785.822999999</v>
      </c>
      <c r="MA35" s="235">
        <v>-25978327.800000001</v>
      </c>
      <c r="MB35" s="235">
        <v>-28744011.059999999</v>
      </c>
      <c r="MC35" s="235">
        <v>-90485444.480000004</v>
      </c>
      <c r="MD35" s="235">
        <v>-18333831.789999999</v>
      </c>
      <c r="ME35" s="235">
        <v>-279299235.43000001</v>
      </c>
      <c r="MF35" s="235">
        <v>-19411988.190000001</v>
      </c>
      <c r="MG35" s="235">
        <v>-5571010.8499999996</v>
      </c>
      <c r="MH35" s="235">
        <v>-8806102.6600000001</v>
      </c>
      <c r="MI35" s="235">
        <v>-7534976.8399999999</v>
      </c>
      <c r="MJ35" s="235">
        <v>-10233872.539999999</v>
      </c>
      <c r="MK35" s="235">
        <v>-21806228.030000001</v>
      </c>
      <c r="ML35" s="235">
        <v>-8198953.96</v>
      </c>
      <c r="MM35" s="235">
        <v>-29686371.93</v>
      </c>
      <c r="MN35" s="235">
        <v>-14889342.529999999</v>
      </c>
      <c r="MO35" s="235">
        <v>-12558217.859999999</v>
      </c>
      <c r="MP35" s="235">
        <v>-12361759.26</v>
      </c>
      <c r="MQ35" s="235">
        <v>-467441483.5</v>
      </c>
      <c r="MR35" s="235">
        <v>-26043700.41</v>
      </c>
      <c r="MS35" s="235">
        <v>-20769267.199999999</v>
      </c>
      <c r="MT35" s="235">
        <v>-35759730.890000001</v>
      </c>
      <c r="MU35" s="235">
        <v>-33532154.579999998</v>
      </c>
      <c r="MV35" s="235">
        <v>-11288642.42</v>
      </c>
      <c r="MW35" s="235">
        <v>-65345294.420100003</v>
      </c>
      <c r="MX35" s="235">
        <v>-35581428.039999999</v>
      </c>
      <c r="MY35" s="235">
        <v>-19804376.120000001</v>
      </c>
      <c r="MZ35" s="235">
        <v>-11528853.68</v>
      </c>
      <c r="NA35" s="235">
        <v>-9864233.9199999999</v>
      </c>
      <c r="NB35" s="235">
        <v>-805095302.01999998</v>
      </c>
      <c r="NC35" s="235">
        <v>-42917057.140000001</v>
      </c>
      <c r="ND35" s="235">
        <v>-13025394.24</v>
      </c>
      <c r="NE35" s="235">
        <v>-140884542.65000001</v>
      </c>
      <c r="NF35" s="235">
        <v>-16319702.91</v>
      </c>
      <c r="NG35" s="235">
        <v>-41083448.659999996</v>
      </c>
      <c r="NH35" s="235">
        <v>-150855121.11000001</v>
      </c>
      <c r="NI35" s="235">
        <v>-121167711.36</v>
      </c>
      <c r="NJ35" s="235">
        <v>-6437729.8899999997</v>
      </c>
      <c r="NK35" s="235">
        <v>-23045700.670000002</v>
      </c>
      <c r="NL35" s="235">
        <v>-11890677.4</v>
      </c>
      <c r="NM35" s="235">
        <v>-21811231.829999998</v>
      </c>
      <c r="NN35" s="235">
        <v>-96505841.840000004</v>
      </c>
      <c r="NO35" s="235">
        <v>-17014017.84</v>
      </c>
      <c r="NP35" s="235">
        <v>-17059357.609999999</v>
      </c>
      <c r="NQ35" s="235">
        <v>-9625398.0500000007</v>
      </c>
      <c r="NR35" s="235">
        <v>-13324822.73</v>
      </c>
      <c r="NS35" s="235">
        <v>-2762536.63</v>
      </c>
      <c r="NT35" s="235">
        <v>-4612890.4400000004</v>
      </c>
      <c r="NU35" s="235">
        <v>-323139383.04000002</v>
      </c>
      <c r="NV35" s="235">
        <v>-161478209.99000001</v>
      </c>
      <c r="NW35" s="235">
        <v>-21350593.550000001</v>
      </c>
      <c r="NX35" s="235">
        <v>-13501274.050000001</v>
      </c>
      <c r="NY35" s="235">
        <v>-16402320.27</v>
      </c>
      <c r="NZ35" s="235">
        <v>-27711187.48</v>
      </c>
      <c r="OA35" s="235">
        <v>-14512742.449999999</v>
      </c>
      <c r="OB35" s="235">
        <v>-326538151.05000001</v>
      </c>
      <c r="OC35" s="235">
        <v>-123441883.69</v>
      </c>
      <c r="OD35" s="235">
        <v>-15601079.48</v>
      </c>
      <c r="OE35" s="235">
        <v>-107620634.45999999</v>
      </c>
      <c r="OF35" s="235">
        <v>-25040939.960000001</v>
      </c>
      <c r="OG35" s="235">
        <v>-26867386.670000002</v>
      </c>
      <c r="OH35" s="235">
        <v>-51439513.649999999</v>
      </c>
      <c r="OI35" s="235">
        <v>-13566143.91</v>
      </c>
      <c r="OJ35" s="235">
        <v>-23354217.399999999</v>
      </c>
      <c r="OK35" s="235">
        <v>-344714798.56</v>
      </c>
      <c r="OL35" s="235">
        <v>-103722166.51000001</v>
      </c>
      <c r="OM35" s="235">
        <v>-136755569.16</v>
      </c>
      <c r="ON35" s="235">
        <v>-24856502.609999999</v>
      </c>
      <c r="OO35" s="235">
        <v>-34447398.82</v>
      </c>
      <c r="OP35" s="235">
        <v>-54153823.420000002</v>
      </c>
      <c r="OQ35" s="235">
        <v>-158848472.19999999</v>
      </c>
      <c r="OR35" s="235">
        <v>-26658911.48</v>
      </c>
      <c r="OS35" s="235">
        <v>-16477483.539999999</v>
      </c>
      <c r="OT35" s="235">
        <v>-39831175.560000002</v>
      </c>
      <c r="OU35" s="235">
        <v>-31411527.289999999</v>
      </c>
      <c r="OV35" s="235">
        <v>-74919364.980000004</v>
      </c>
      <c r="OW35" s="235">
        <v>-17847276.690000001</v>
      </c>
      <c r="OX35" s="235">
        <v>-4998414.0199999996</v>
      </c>
      <c r="OY35" s="235">
        <v>-14692813.949999999</v>
      </c>
      <c r="OZ35" s="235">
        <v>-303505446.85000002</v>
      </c>
      <c r="PA35" s="235">
        <v>-13272851.109999999</v>
      </c>
      <c r="PB35" s="235">
        <v>-98487160.629999995</v>
      </c>
      <c r="PC35" s="235">
        <v>-7513870.5099999998</v>
      </c>
      <c r="PD35" s="235">
        <v>-19231811.629999999</v>
      </c>
      <c r="PE35" s="235">
        <v>-48046058.509999998</v>
      </c>
      <c r="PF35" s="235">
        <v>-17987751.77</v>
      </c>
      <c r="PG35" s="235">
        <v>-15820022.77</v>
      </c>
      <c r="PH35" s="235">
        <v>-26781386.760000002</v>
      </c>
      <c r="PI35" s="235">
        <v>-23528343.460000001</v>
      </c>
      <c r="PJ35" s="235">
        <v>-22047445.719999999</v>
      </c>
      <c r="PK35" s="235">
        <v>-42710064.469999999</v>
      </c>
      <c r="PL35" s="235">
        <v>-15482873.859999999</v>
      </c>
      <c r="PM35" s="235">
        <v>-80540722.069999993</v>
      </c>
      <c r="PN35" s="235">
        <v>-11006459.310000001</v>
      </c>
      <c r="PO35" s="235">
        <v>-9276821.8599999994</v>
      </c>
      <c r="PP35" s="235">
        <v>-9242637.6899999995</v>
      </c>
      <c r="PQ35" s="235">
        <v>-8972553.2300000004</v>
      </c>
      <c r="PR35" s="235">
        <v>-705306202.38</v>
      </c>
      <c r="PS35" s="235">
        <v>-19620102.870000001</v>
      </c>
      <c r="PT35" s="235">
        <v>-19818469.949999999</v>
      </c>
      <c r="PU35" s="235">
        <v>-16285174.48</v>
      </c>
      <c r="PV35" s="235">
        <v>-232353990.38999999</v>
      </c>
      <c r="PW35" s="235">
        <v>-28331021.129999999</v>
      </c>
      <c r="PX35" s="235">
        <v>-78178405.579999998</v>
      </c>
      <c r="PY35" s="235">
        <v>-10707886.130000001</v>
      </c>
      <c r="PZ35" s="235">
        <v>-63460003.689999998</v>
      </c>
      <c r="QA35" s="235">
        <v>-6119448.7300000004</v>
      </c>
      <c r="QB35" s="235">
        <v>-49726913.079999998</v>
      </c>
      <c r="QC35" s="235">
        <v>-16380349.029999999</v>
      </c>
      <c r="QD35" s="235">
        <v>-12507897.67</v>
      </c>
      <c r="QE35" s="235">
        <v>-13093691.369999999</v>
      </c>
      <c r="QF35" s="235">
        <v>-50178721.219999999</v>
      </c>
      <c r="QG35" s="235">
        <v>-17910597.899999999</v>
      </c>
      <c r="QH35" s="235">
        <v>-22553843.109999999</v>
      </c>
      <c r="QI35" s="235">
        <v>-25533547.09</v>
      </c>
      <c r="QJ35" s="235">
        <v>-13504944.92</v>
      </c>
      <c r="QK35" s="235">
        <v>-90856981.400000006</v>
      </c>
      <c r="QL35" s="235">
        <v>-82078186.819999993</v>
      </c>
      <c r="QM35" s="235">
        <v>-17800261.48</v>
      </c>
      <c r="QN35" s="235">
        <v>-5180486.5999999996</v>
      </c>
      <c r="QO35" s="235">
        <v>-8300035.9400000004</v>
      </c>
      <c r="QP35" s="235">
        <v>-6854742.6799999997</v>
      </c>
      <c r="QQ35" s="235">
        <v>-11576524.25</v>
      </c>
      <c r="QR35" s="235">
        <v>-296582991.44</v>
      </c>
      <c r="QS35" s="235">
        <v>-13066279.279999999</v>
      </c>
      <c r="QT35" s="235">
        <v>-69458870.849999994</v>
      </c>
      <c r="QU35" s="235">
        <v>-5062874.2</v>
      </c>
      <c r="QV35" s="235">
        <v>-20996434.25</v>
      </c>
      <c r="QW35" s="235">
        <v>-44600119.009999998</v>
      </c>
      <c r="QX35" s="235">
        <v>-20281820.899999999</v>
      </c>
      <c r="QY35" s="235">
        <v>-28374073.469999999</v>
      </c>
      <c r="QZ35" s="235">
        <v>-27613464.280000001</v>
      </c>
      <c r="RA35" s="235">
        <v>-19258694.66</v>
      </c>
      <c r="RB35" s="235">
        <v>-9291465.2100000009</v>
      </c>
      <c r="RC35" s="235">
        <v>-5966614.4900000002</v>
      </c>
      <c r="RD35" s="235">
        <v>-6551082.1399999997</v>
      </c>
      <c r="RE35" s="235">
        <v>-480052571.44</v>
      </c>
      <c r="RF35" s="235">
        <v>-65105727.729999997</v>
      </c>
      <c r="RG35" s="235">
        <v>-27196889.73</v>
      </c>
      <c r="RH35" s="235">
        <v>-15805579.060000001</v>
      </c>
      <c r="RI35" s="235">
        <v>-29153079.510000002</v>
      </c>
      <c r="RJ35" s="235">
        <v>-51860779.689999998</v>
      </c>
      <c r="RK35" s="235">
        <v>-83880754.019999996</v>
      </c>
      <c r="RL35" s="235">
        <v>-18007659.75</v>
      </c>
      <c r="RM35" s="235">
        <v>-22762030.690000001</v>
      </c>
      <c r="RN35" s="235">
        <v>-66672695.439999998</v>
      </c>
      <c r="RO35" s="235">
        <v>-42978482.479999997</v>
      </c>
      <c r="RP35" s="235">
        <v>-13977863.26</v>
      </c>
      <c r="RQ35" s="235">
        <v>-17064084.129999999</v>
      </c>
      <c r="RR35" s="235">
        <v>-37044263.920000002</v>
      </c>
      <c r="RS35" s="235">
        <v>-15492640.51</v>
      </c>
      <c r="RT35" s="235">
        <v>-14427979.07</v>
      </c>
      <c r="RU35" s="235">
        <v>-16051492.369999999</v>
      </c>
      <c r="RV35" s="235">
        <v>-6579192.6299999999</v>
      </c>
      <c r="RW35" s="235">
        <v>-8939694.0199999996</v>
      </c>
      <c r="RX35" s="235">
        <v>-13070946.23</v>
      </c>
      <c r="RY35" s="235">
        <v>-271540077.75</v>
      </c>
      <c r="RZ35" s="235">
        <v>-6779843.7000000002</v>
      </c>
      <c r="SA35" s="235">
        <v>-11091631.9</v>
      </c>
      <c r="SB35" s="235">
        <v>-26906633.75</v>
      </c>
      <c r="SC35" s="235">
        <v>-7142601.5199999996</v>
      </c>
      <c r="SD35" s="235">
        <v>-6716233.2000000002</v>
      </c>
      <c r="SE35" s="235">
        <v>-1827529.64</v>
      </c>
      <c r="SF35" s="235">
        <v>-41453866.439999998</v>
      </c>
      <c r="SG35" s="235">
        <v>-12314761.800000001</v>
      </c>
      <c r="SH35" s="235">
        <v>-15216839.66</v>
      </c>
      <c r="SI35" s="235">
        <v>-7466402.3499999996</v>
      </c>
      <c r="SJ35" s="235">
        <v>-24418209.969999999</v>
      </c>
      <c r="SK35" s="235">
        <v>-11413683.59</v>
      </c>
      <c r="SL35" s="235">
        <v>-9199032.3200000003</v>
      </c>
      <c r="SM35" s="235">
        <v>-164945637.72999999</v>
      </c>
      <c r="SN35" s="235">
        <v>-7730400.2000000002</v>
      </c>
      <c r="SO35" s="235">
        <v>-13985804.359999999</v>
      </c>
      <c r="SP35" s="235">
        <v>-15309410.880000001</v>
      </c>
      <c r="SQ35" s="235">
        <v>-9083233.9399999995</v>
      </c>
      <c r="SR35" s="235">
        <v>-14131395.52</v>
      </c>
      <c r="SS35" s="235">
        <v>-14724757.699999999</v>
      </c>
      <c r="ST35" s="235">
        <v>-22339490.710000001</v>
      </c>
      <c r="SU35" s="235">
        <v>-12224323.92</v>
      </c>
      <c r="SV35" s="235">
        <v>-5211485.5</v>
      </c>
      <c r="SW35" s="235">
        <v>-69401721.030000001</v>
      </c>
      <c r="SX35" s="235">
        <v>-5636188.7000000002</v>
      </c>
      <c r="SY35" s="235">
        <v>-157148298.21000001</v>
      </c>
      <c r="SZ35" s="235">
        <v>-14751471.859999999</v>
      </c>
      <c r="TA35" s="235">
        <v>-19917595.489999998</v>
      </c>
      <c r="TB35" s="235">
        <v>-48160074.390000001</v>
      </c>
      <c r="TC35" s="235">
        <v>-23060124.34</v>
      </c>
      <c r="TD35" s="235">
        <v>-14423499.16</v>
      </c>
      <c r="TE35" s="235">
        <v>-19356040.48</v>
      </c>
      <c r="TF35" s="235">
        <v>-14548060.789999999</v>
      </c>
      <c r="TG35" s="235">
        <v>-593535537.05999994</v>
      </c>
      <c r="TH35" s="235">
        <v>-14017470.01</v>
      </c>
      <c r="TI35" s="235">
        <v>-15777721.33</v>
      </c>
      <c r="TJ35" s="235">
        <v>-63765200.079999998</v>
      </c>
      <c r="TK35" s="235">
        <v>-29522397.289999999</v>
      </c>
      <c r="TL35" s="235">
        <v>-16097809.390000001</v>
      </c>
      <c r="TM35" s="235">
        <v>-8098297.3600000003</v>
      </c>
      <c r="TN35" s="235">
        <v>-60024404.789999999</v>
      </c>
      <c r="TO35" s="235">
        <v>-9638755.9700000007</v>
      </c>
      <c r="TP35" s="235">
        <v>-33752035.350000001</v>
      </c>
      <c r="TQ35" s="235">
        <v>-41710027.560000002</v>
      </c>
      <c r="TR35" s="235">
        <v>-9293209.6899999995</v>
      </c>
      <c r="TS35" s="235">
        <v>-13225676.35</v>
      </c>
      <c r="TT35" s="235">
        <v>-17848845.109999999</v>
      </c>
      <c r="TU35" s="235">
        <v>-22006884.789999999</v>
      </c>
      <c r="TV35" s="235">
        <v>-7416292.8499999996</v>
      </c>
      <c r="TW35" s="235">
        <v>-95971436.019999996</v>
      </c>
      <c r="TX35" s="235">
        <v>-16883227.530000001</v>
      </c>
      <c r="TY35" s="235">
        <v>-234361169.41</v>
      </c>
      <c r="TZ35" s="235">
        <v>-45704608.82</v>
      </c>
      <c r="UA35" s="235">
        <v>-19229744.969999999</v>
      </c>
      <c r="UB35" s="235">
        <v>-17319050.66</v>
      </c>
      <c r="UC35" s="235">
        <v>-226554666.46000001</v>
      </c>
      <c r="UD35" s="235">
        <v>-10388919.050000001</v>
      </c>
      <c r="UE35" s="235">
        <v>-13903778.279999999</v>
      </c>
      <c r="UF35" s="235">
        <v>-26136703.469999999</v>
      </c>
      <c r="UG35" s="235">
        <v>-9953082.1799999997</v>
      </c>
      <c r="UH35" s="235">
        <v>-190111721.69</v>
      </c>
      <c r="UI35" s="235">
        <v>-46196013.689999998</v>
      </c>
      <c r="UJ35" s="235">
        <v>-37990463.600000001</v>
      </c>
      <c r="UK35" s="235">
        <v>-41570654.630000003</v>
      </c>
      <c r="UL35" s="235">
        <v>-25365577.59</v>
      </c>
      <c r="UM35" s="235">
        <v>-21068727.32</v>
      </c>
      <c r="UN35" s="235">
        <v>-367463997.93000001</v>
      </c>
      <c r="UO35" s="235">
        <v>-26656459.280000001</v>
      </c>
      <c r="UP35" s="235">
        <v>-23126835.420000002</v>
      </c>
      <c r="UQ35" s="235">
        <v>-141577592.78999999</v>
      </c>
      <c r="UR35" s="235">
        <v>-7815353.7400000002</v>
      </c>
      <c r="US35" s="235">
        <v>-17638812.370000001</v>
      </c>
      <c r="UT35" s="235">
        <v>-71020048.819999993</v>
      </c>
      <c r="UU35" s="235">
        <v>-12788847.689999999</v>
      </c>
      <c r="UV35" s="235">
        <v>-18906553.559999999</v>
      </c>
      <c r="UW35" s="235">
        <v>-15291472.16</v>
      </c>
      <c r="UX35" s="235">
        <v>-27737373.210000001</v>
      </c>
      <c r="UY35" s="235">
        <v>-51952406.759999998</v>
      </c>
      <c r="UZ35" s="235">
        <v>-21909711.789999999</v>
      </c>
      <c r="VA35" s="235">
        <v>-27661054.010000002</v>
      </c>
      <c r="VB35" s="235">
        <v>-14852689.060000001</v>
      </c>
      <c r="VC35" s="235">
        <v>-17987790.52</v>
      </c>
      <c r="VD35" s="235">
        <v>-17551367.719999999</v>
      </c>
      <c r="VE35" s="235">
        <v>-9535956.3599999994</v>
      </c>
      <c r="VF35" s="235">
        <v>-53175045.259999998</v>
      </c>
      <c r="VG35" s="235">
        <v>-9724192.6500000004</v>
      </c>
      <c r="VH35" s="235">
        <v>-9509197.8300000001</v>
      </c>
      <c r="VI35" s="235">
        <v>-5172740.6100000003</v>
      </c>
      <c r="VJ35" s="235">
        <v>-427845744.76999998</v>
      </c>
      <c r="VK35" s="235">
        <v>-28890402.27</v>
      </c>
      <c r="VL35" s="235">
        <v>-29085290.469999999</v>
      </c>
      <c r="VM35" s="235">
        <v>-40744270.770000003</v>
      </c>
      <c r="VN35" s="235">
        <v>-37690487.590000004</v>
      </c>
      <c r="VO35" s="235">
        <v>-39704902.630000003</v>
      </c>
      <c r="VP35" s="235">
        <v>-37580661.880000003</v>
      </c>
      <c r="VQ35" s="235">
        <v>-14802438.5</v>
      </c>
      <c r="VR35" s="235">
        <v>-15815383.039999999</v>
      </c>
      <c r="VS35" s="235">
        <v>-114000677.64</v>
      </c>
      <c r="VT35" s="235">
        <v>-14783087.58</v>
      </c>
      <c r="VU35" s="235">
        <v>-41976792.219999999</v>
      </c>
      <c r="VV35" s="235">
        <v>-14694145.5</v>
      </c>
      <c r="VW35" s="235">
        <v>-6155783.7599999998</v>
      </c>
      <c r="VX35" s="235">
        <v>-11854443.23</v>
      </c>
      <c r="VY35" s="235">
        <v>-706405817.05999994</v>
      </c>
      <c r="VZ35" s="235">
        <v>-31464602.059999999</v>
      </c>
      <c r="WA35" s="235">
        <v>-23772616.379999999</v>
      </c>
      <c r="WB35" s="235">
        <v>-32500060.440000001</v>
      </c>
      <c r="WC35" s="235">
        <v>-11443125.310000001</v>
      </c>
      <c r="WD35" s="235">
        <v>-28353099.390000001</v>
      </c>
      <c r="WE35" s="235">
        <v>-39278216.890000001</v>
      </c>
      <c r="WF35" s="235">
        <v>-58362127.060000002</v>
      </c>
      <c r="WG35" s="235">
        <v>-16167518.51</v>
      </c>
      <c r="WH35" s="235">
        <v>-38868095.530000001</v>
      </c>
      <c r="WI35" s="235">
        <v>-15573958.76</v>
      </c>
      <c r="WJ35" s="235">
        <v>-57678054.719999999</v>
      </c>
      <c r="WK35" s="235">
        <v>-34445489.890000001</v>
      </c>
      <c r="WL35" s="235">
        <v>-63498040.909999996</v>
      </c>
      <c r="WM35" s="235">
        <v>-73773695.159999996</v>
      </c>
      <c r="WN35" s="235">
        <v>-28151601.27</v>
      </c>
      <c r="WO35" s="235">
        <v>-26189483.829999998</v>
      </c>
      <c r="WP35" s="235">
        <v>-31754461.379999999</v>
      </c>
      <c r="WQ35" s="235">
        <v>-15573582.1</v>
      </c>
      <c r="WR35" s="235">
        <v>-40450944.829999998</v>
      </c>
      <c r="WS35" s="235">
        <v>-158900236.90000001</v>
      </c>
      <c r="WT35" s="235">
        <v>-27082384.050000001</v>
      </c>
      <c r="WU35" s="235">
        <v>-17215904.91</v>
      </c>
      <c r="WV35" s="235">
        <v>-18394412.859999999</v>
      </c>
      <c r="WW35" s="235">
        <v>-17277487.920000002</v>
      </c>
      <c r="WX35" s="235">
        <v>-15650631.43</v>
      </c>
      <c r="WY35" s="235">
        <v>-8488104.4299999997</v>
      </c>
      <c r="WZ35" s="235">
        <v>-14270781.470000001</v>
      </c>
      <c r="XA35" s="235">
        <v>-153270924.63</v>
      </c>
      <c r="XB35" s="235">
        <v>-10791568.609999999</v>
      </c>
      <c r="XC35" s="235">
        <v>-10841536.390000001</v>
      </c>
      <c r="XD35" s="235">
        <v>-7425029.1600000001</v>
      </c>
      <c r="XE35" s="235">
        <v>-14588465.18</v>
      </c>
      <c r="XF35" s="235">
        <v>-235072412.34999999</v>
      </c>
      <c r="XG35" s="235">
        <v>-26350086.550000001</v>
      </c>
      <c r="XH35" s="235">
        <v>-25863826.440000001</v>
      </c>
      <c r="XI35" s="235">
        <v>-90976908.609999999</v>
      </c>
      <c r="XJ35" s="235">
        <v>-23536609</v>
      </c>
      <c r="XK35" s="235">
        <v>-27614607.949999999</v>
      </c>
      <c r="XL35" s="235">
        <v>-45107539.799999997</v>
      </c>
      <c r="XM35" s="235">
        <v>-19003375.710000001</v>
      </c>
      <c r="XN35" s="235">
        <v>-16787014.370000001</v>
      </c>
      <c r="XO35" s="235">
        <v>-40473591.579999998</v>
      </c>
      <c r="XP35" s="235">
        <v>-31869318.91</v>
      </c>
      <c r="XQ35" s="235">
        <v>-20188897.23</v>
      </c>
      <c r="XR35" s="235">
        <v>-10632079.810000001</v>
      </c>
      <c r="XS35" s="235">
        <v>-14235459.220000001</v>
      </c>
      <c r="XT35" s="235">
        <v>-12090871.279999999</v>
      </c>
      <c r="XU35" s="235">
        <v>-19507312.719999999</v>
      </c>
      <c r="XV35" s="235">
        <v>-10834339.390000001</v>
      </c>
      <c r="XW35" s="235">
        <v>-15472939.77</v>
      </c>
      <c r="XX35" s="235">
        <v>-11938808.390000001</v>
      </c>
      <c r="XY35" s="235">
        <v>-9148746.6699999999</v>
      </c>
      <c r="XZ35" s="235">
        <v>-8320791.3399999999</v>
      </c>
      <c r="YA35" s="235">
        <v>-11040185.74</v>
      </c>
      <c r="YB35" s="235">
        <v>-13216016.560000001</v>
      </c>
      <c r="YC35" s="235">
        <v>-251985305.84</v>
      </c>
      <c r="YD35" s="235">
        <v>-19902811.870000001</v>
      </c>
      <c r="YE35" s="235">
        <v>-48428102.630000003</v>
      </c>
      <c r="YF35" s="235">
        <v>-6997147.96</v>
      </c>
      <c r="YG35" s="235">
        <v>-85479378.890000001</v>
      </c>
      <c r="YH35" s="235">
        <v>-12589932.310000001</v>
      </c>
      <c r="YI35" s="235">
        <v>-48991095.880000003</v>
      </c>
      <c r="YJ35" s="235">
        <v>-9908588.9600000009</v>
      </c>
      <c r="YK35" s="235">
        <v>-80840083.519999996</v>
      </c>
      <c r="YL35" s="235">
        <v>-58516661.140000001</v>
      </c>
      <c r="YM35" s="235">
        <v>-17760266.059999999</v>
      </c>
      <c r="YN35" s="235">
        <v>-14773605.039999999</v>
      </c>
      <c r="YO35" s="235">
        <v>-11312638.310000001</v>
      </c>
      <c r="YP35" s="235">
        <v>-14204671.560000001</v>
      </c>
      <c r="YQ35" s="235">
        <v>-5716719.5199999996</v>
      </c>
      <c r="YR35" s="235">
        <v>-14907442.18</v>
      </c>
      <c r="YS35" s="235">
        <v>-11896083.59</v>
      </c>
      <c r="YT35" s="235">
        <v>-99326415.379999995</v>
      </c>
      <c r="YU35" s="235">
        <v>-17977021.640000001</v>
      </c>
      <c r="YV35" s="235">
        <v>-10556945.1</v>
      </c>
      <c r="YW35" s="235">
        <v>-23718724.989999998</v>
      </c>
      <c r="YX35" s="235">
        <v>-27011262.5</v>
      </c>
      <c r="YY35" s="235">
        <v>-7668139.96</v>
      </c>
      <c r="YZ35" s="235">
        <v>-9582932.2699999996</v>
      </c>
      <c r="ZA35" s="235">
        <v>-129544047.75</v>
      </c>
      <c r="ZB35" s="235">
        <v>-7688597.4500000002</v>
      </c>
      <c r="ZC35" s="235">
        <v>-10717087.26</v>
      </c>
      <c r="ZD35" s="235">
        <v>-14849171.6</v>
      </c>
      <c r="ZE35" s="235">
        <v>-9689912.8300000001</v>
      </c>
      <c r="ZF35" s="235">
        <v>-17205270.760000002</v>
      </c>
      <c r="ZG35" s="235">
        <v>-9703346.3200000003</v>
      </c>
      <c r="ZH35" s="235">
        <v>-8996483.3100000005</v>
      </c>
      <c r="ZI35" s="235">
        <v>-59467632.710000001</v>
      </c>
      <c r="ZJ35" s="235">
        <v>-314764672.05000001</v>
      </c>
      <c r="ZK35" s="235">
        <v>-12272781.42</v>
      </c>
      <c r="ZL35" s="235">
        <v>-35569762.979999997</v>
      </c>
      <c r="ZM35" s="235">
        <v>-51235548.740000002</v>
      </c>
      <c r="ZN35" s="235">
        <v>-30483382.609999999</v>
      </c>
      <c r="ZO35" s="235">
        <v>-11292884.539999999</v>
      </c>
      <c r="ZP35" s="235">
        <v>-16243929.92</v>
      </c>
      <c r="ZQ35" s="235">
        <v>-26707962.140000001</v>
      </c>
      <c r="ZR35" s="235">
        <v>-48963627.960000001</v>
      </c>
      <c r="ZS35" s="235">
        <v>-39828041.619999997</v>
      </c>
      <c r="ZT35" s="235">
        <v>-4150915.75</v>
      </c>
      <c r="ZU35" s="235">
        <v>-12126688.74</v>
      </c>
      <c r="ZV35" s="235">
        <v>-18098750.949999999</v>
      </c>
      <c r="ZW35" s="235">
        <v>-23053635.260000002</v>
      </c>
      <c r="ZX35" s="235">
        <v>-15975060.300000001</v>
      </c>
      <c r="ZY35" s="235">
        <v>-20241216.59</v>
      </c>
      <c r="ZZ35" s="235">
        <v>-20574864.07</v>
      </c>
      <c r="AAA35" s="235">
        <v>-6705541.54</v>
      </c>
      <c r="AAB35" s="235">
        <v>-26207756.02</v>
      </c>
      <c r="AAC35" s="235">
        <v>-13902845.35</v>
      </c>
      <c r="AAD35" s="235">
        <v>-6099170.2599999998</v>
      </c>
      <c r="AAE35" s="235">
        <v>-8999288.0999999996</v>
      </c>
      <c r="AAF35" s="235">
        <v>-95013057.25</v>
      </c>
      <c r="AAG35" s="235">
        <v>-13544614.09</v>
      </c>
      <c r="AAH35" s="235">
        <v>-22862541.879999999</v>
      </c>
      <c r="AAI35" s="235">
        <v>-14264208.279999999</v>
      </c>
      <c r="AAJ35" s="235">
        <v>-9219714.6699999999</v>
      </c>
      <c r="AAK35" s="235">
        <v>-28038585.23</v>
      </c>
      <c r="AAL35" s="235">
        <v>-8018563.0300000003</v>
      </c>
      <c r="AAM35" s="235">
        <v>-932965743.14999998</v>
      </c>
      <c r="AAN35" s="235">
        <v>-42747070.509999998</v>
      </c>
      <c r="AAO35" s="235">
        <v>-25862511.079999998</v>
      </c>
      <c r="AAP35" s="235">
        <v>-37658659.649999999</v>
      </c>
      <c r="AAQ35" s="235">
        <v>-42928797.460000001</v>
      </c>
      <c r="AAR35" s="235">
        <v>-13065606.369999999</v>
      </c>
      <c r="AAS35" s="235">
        <v>-16370343.49</v>
      </c>
      <c r="AAT35" s="235">
        <v>-33260193.579999998</v>
      </c>
      <c r="AAU35" s="235">
        <v>-70626663.200000003</v>
      </c>
      <c r="AAV35" s="235">
        <v>-20181769.289999999</v>
      </c>
      <c r="AAW35" s="235">
        <v>-30224015.210000001</v>
      </c>
      <c r="AAX35" s="235">
        <v>-204210878.05000001</v>
      </c>
      <c r="AAY35" s="235">
        <v>-48593893.479999997</v>
      </c>
      <c r="AAZ35" s="235">
        <v>-13780047.369999999</v>
      </c>
      <c r="ABA35" s="235">
        <v>-14155810.82</v>
      </c>
      <c r="ABB35" s="235">
        <v>-23756265.829999998</v>
      </c>
      <c r="ABC35" s="235">
        <v>-11497924.01</v>
      </c>
      <c r="ABD35" s="235">
        <v>-13632464.800000001</v>
      </c>
      <c r="ABE35" s="235">
        <v>-15147620.18</v>
      </c>
      <c r="ABF35" s="235">
        <v>-120405440.40000001</v>
      </c>
      <c r="ABG35" s="235">
        <v>-152748281.19999999</v>
      </c>
      <c r="ABH35" s="235">
        <v>-16254687.220000001</v>
      </c>
      <c r="ABI35" s="235">
        <v>-9364463.4600000009</v>
      </c>
      <c r="ABJ35" s="235">
        <v>-12001550.4</v>
      </c>
      <c r="ABK35" s="235">
        <v>-9845024.9800000004</v>
      </c>
      <c r="ABL35" s="235">
        <v>-10702869.810000001</v>
      </c>
      <c r="ABM35" s="235">
        <v>-209376708.69</v>
      </c>
      <c r="ABN35" s="235">
        <v>-13350580.77</v>
      </c>
      <c r="ABO35" s="235">
        <v>-14533408.060000001</v>
      </c>
      <c r="ABP35" s="235">
        <v>-24920164.34</v>
      </c>
      <c r="ABQ35" s="235">
        <v>-24943538.670000002</v>
      </c>
      <c r="ABR35" s="235">
        <v>-14330587.5</v>
      </c>
      <c r="ABS35" s="235">
        <v>-14888237.41</v>
      </c>
      <c r="ABT35" s="235">
        <v>-20290736.390000001</v>
      </c>
      <c r="ABU35" s="235">
        <v>-3276682.91</v>
      </c>
      <c r="ABV35" s="235">
        <v>-250923274.74000001</v>
      </c>
      <c r="ABW35" s="235">
        <v>-20750099.199999999</v>
      </c>
      <c r="ABX35" s="235">
        <v>-14836836.91</v>
      </c>
      <c r="ABY35" s="235">
        <v>-12469154.93</v>
      </c>
      <c r="ABZ35" s="235">
        <v>-11132213.359999999</v>
      </c>
      <c r="ACA35" s="235">
        <v>-79254905.439999998</v>
      </c>
      <c r="ACB35" s="235">
        <v>-9399075.2599999998</v>
      </c>
      <c r="ACC35" s="235">
        <v>-10383473.18</v>
      </c>
      <c r="ACD35" s="235">
        <v>-12760568.35</v>
      </c>
      <c r="ACE35" s="235">
        <v>-26137384.09</v>
      </c>
      <c r="ACF35" s="235">
        <v>-14430726.65</v>
      </c>
      <c r="ACG35" s="235">
        <v>-381693710.47000003</v>
      </c>
      <c r="ACH35" s="235">
        <v>-18823450.030000001</v>
      </c>
      <c r="ACI35" s="235">
        <v>-28047611.789999999</v>
      </c>
      <c r="ACJ35" s="235">
        <v>-49909256.840000004</v>
      </c>
      <c r="ACK35" s="235">
        <v>-10494338.630000001</v>
      </c>
      <c r="ACL35" s="235">
        <v>-46493817.979999997</v>
      </c>
      <c r="ACM35" s="235">
        <v>-19255067.02</v>
      </c>
      <c r="ACN35" s="235">
        <v>-82208422.959999993</v>
      </c>
      <c r="ACO35" s="235">
        <v>-166116355.81</v>
      </c>
      <c r="ACP35" s="235">
        <v>-24040141.579999998</v>
      </c>
      <c r="ACQ35" s="235">
        <v>-38366710.880000003</v>
      </c>
      <c r="ACR35" s="235">
        <v>-49437884.829999998</v>
      </c>
      <c r="ACS35" s="235">
        <v>-31007901.938999999</v>
      </c>
      <c r="ACT35" s="235">
        <v>-57360257.409999996</v>
      </c>
      <c r="ACU35" s="235">
        <v>-19300698.140000001</v>
      </c>
      <c r="ACV35" s="235">
        <v>-16868320.829999998</v>
      </c>
      <c r="ACW35" s="235">
        <v>-27608755.52</v>
      </c>
      <c r="ACX35" s="235">
        <v>-15538206.970000001</v>
      </c>
      <c r="ACY35" s="235">
        <v>-18886686.649999999</v>
      </c>
      <c r="ACZ35" s="235">
        <v>-11063483.1</v>
      </c>
      <c r="ADA35" s="235">
        <v>-16748345.67</v>
      </c>
      <c r="ADB35" s="235">
        <v>-6522446.6699999999</v>
      </c>
      <c r="ADC35" s="235">
        <v>-10741169.41</v>
      </c>
      <c r="ADD35" s="235">
        <v>-76913744.549999997</v>
      </c>
      <c r="ADE35" s="235">
        <v>-45544748.700000003</v>
      </c>
      <c r="ADF35" s="235">
        <v>-9582450.9700000007</v>
      </c>
      <c r="ADG35" s="235">
        <v>-15858852.58</v>
      </c>
      <c r="ADH35" s="235">
        <v>-30603294.07</v>
      </c>
      <c r="ADI35" s="235">
        <v>-10027496.470000001</v>
      </c>
      <c r="ADJ35" s="235">
        <v>-12633848.57</v>
      </c>
      <c r="ADK35" s="235">
        <v>-18429641.859999999</v>
      </c>
      <c r="ADL35" s="235">
        <v>-24323715.23</v>
      </c>
      <c r="ADM35" s="235">
        <v>-564743338.95000005</v>
      </c>
      <c r="ADN35" s="235">
        <v>-69410272.099999994</v>
      </c>
      <c r="ADO35" s="235">
        <v>-49924748.18</v>
      </c>
      <c r="ADP35" s="235">
        <v>-119940000.52</v>
      </c>
      <c r="ADQ35" s="235">
        <v>-7472099.3200000003</v>
      </c>
      <c r="ADR35" s="235">
        <v>-15143805.539999999</v>
      </c>
      <c r="ADS35" s="235">
        <v>-21097254.440000001</v>
      </c>
      <c r="ADT35" s="235">
        <v>-4223550.2300000004</v>
      </c>
      <c r="ADU35" s="235">
        <v>-848330519.47000003</v>
      </c>
      <c r="ADV35" s="235">
        <v>-122688098</v>
      </c>
      <c r="ADW35" s="235">
        <v>-71748992.379999995</v>
      </c>
      <c r="ADX35" s="235">
        <v>-33436328.129999999</v>
      </c>
      <c r="ADY35" s="235">
        <v>-28579224.420000002</v>
      </c>
      <c r="ADZ35" s="235">
        <v>-42643288.880000003</v>
      </c>
      <c r="AEA35" s="235">
        <v>-28655917.07</v>
      </c>
      <c r="AEB35" s="235">
        <v>-20899301.489999998</v>
      </c>
      <c r="AEC35" s="235">
        <v>-19046603.93</v>
      </c>
      <c r="AED35" s="235">
        <v>-19634133.609999999</v>
      </c>
      <c r="AEE35" s="235">
        <v>-47083058.149999999</v>
      </c>
      <c r="AEF35" s="235">
        <v>-20196786.600000001</v>
      </c>
      <c r="AEG35" s="235">
        <v>-11504499.359999999</v>
      </c>
      <c r="AEH35" s="235">
        <v>-30417066.579999998</v>
      </c>
      <c r="AEI35" s="235">
        <v>-39183481.310000002</v>
      </c>
      <c r="AEJ35" s="235">
        <v>-24608831.09</v>
      </c>
      <c r="AEK35" s="235">
        <v>-10660314.369999999</v>
      </c>
      <c r="AEL35" s="235">
        <v>-71992064.310000002</v>
      </c>
      <c r="AEM35" s="235">
        <v>-16491977.26</v>
      </c>
      <c r="AEN35" s="235">
        <v>-46449752.18</v>
      </c>
      <c r="AEO35" s="235">
        <v>-188758595.78</v>
      </c>
      <c r="AEP35" s="235">
        <v>-29467286.829999998</v>
      </c>
      <c r="AEQ35" s="235">
        <v>-44943704.960000001</v>
      </c>
      <c r="AER35" s="235">
        <v>-27291368</v>
      </c>
      <c r="AES35" s="235">
        <v>-15460574.619999999</v>
      </c>
      <c r="AET35" s="235">
        <v>-78828227.359999999</v>
      </c>
      <c r="AEU35" s="235">
        <v>-25421827.09</v>
      </c>
      <c r="AEV35" s="235">
        <v>-33472688.23</v>
      </c>
      <c r="AEW35" s="235">
        <v>-22513439.559999999</v>
      </c>
      <c r="AEX35" s="235">
        <v>-11510438.439999999</v>
      </c>
      <c r="AEY35" s="235">
        <v>-263115881.99000001</v>
      </c>
      <c r="AEZ35" s="235">
        <v>-80176086.620000005</v>
      </c>
      <c r="AFA35" s="235">
        <v>-33017583.739999998</v>
      </c>
      <c r="AFB35" s="235">
        <v>-17159746.199999999</v>
      </c>
      <c r="AFC35" s="235">
        <v>-29756249.960000001</v>
      </c>
      <c r="AFD35" s="235">
        <v>-27490937.829999998</v>
      </c>
      <c r="AFE35" s="235">
        <v>-19256707.859999999</v>
      </c>
      <c r="AFF35" s="235">
        <v>-14687207.880000001</v>
      </c>
      <c r="AFG35" s="235">
        <v>-16811348.149999999</v>
      </c>
      <c r="AFH35" s="235">
        <v>-16347268.710000001</v>
      </c>
      <c r="AFI35" s="235">
        <v>-12969664.4</v>
      </c>
      <c r="AFJ35" s="235">
        <v>-13394554.210000001</v>
      </c>
      <c r="AFK35" s="235">
        <v>-18997072.350000001</v>
      </c>
      <c r="AFL35" s="235">
        <v>-261570539.47999999</v>
      </c>
      <c r="AFM35" s="235">
        <v>-44337323.68</v>
      </c>
      <c r="AFN35" s="235">
        <v>-35384282.439999998</v>
      </c>
      <c r="AFO35" s="235">
        <v>-26151910.73</v>
      </c>
      <c r="AFP35" s="235">
        <v>-22689974.809999999</v>
      </c>
      <c r="AFQ35" s="235">
        <v>-21647618.789999999</v>
      </c>
      <c r="AFR35" s="235">
        <v>-14112053.32</v>
      </c>
      <c r="AFS35" s="235">
        <v>-38993925.939999998</v>
      </c>
      <c r="AFT35" s="235">
        <v>-46031793.990000002</v>
      </c>
      <c r="AFU35" s="235">
        <v>-17713592.629999999</v>
      </c>
      <c r="AFV35" s="235">
        <v>-45647033.509999998</v>
      </c>
      <c r="AFW35" s="235">
        <v>-11820348.5</v>
      </c>
      <c r="AFX35" s="235">
        <v>-203518688.28999999</v>
      </c>
      <c r="AFY35" s="235">
        <v>-11896279.24</v>
      </c>
      <c r="AFZ35" s="235">
        <v>-16777517.23</v>
      </c>
      <c r="AGA35" s="235">
        <v>-15118276.220000001</v>
      </c>
      <c r="AGB35" s="235">
        <v>-41275936.789999999</v>
      </c>
      <c r="AGC35" s="235">
        <v>-17658730.370000001</v>
      </c>
      <c r="AGD35" s="235">
        <v>-5025990.57</v>
      </c>
      <c r="AGE35" s="235">
        <v>-12197599.65</v>
      </c>
      <c r="AGF35" s="235">
        <v>-7550263.9900000002</v>
      </c>
      <c r="AGG35" s="235">
        <v>-17688198.149999999</v>
      </c>
      <c r="AGH35" s="235">
        <v>-11350357.6</v>
      </c>
      <c r="AGI35" s="235">
        <v>-161347782.75</v>
      </c>
      <c r="AGJ35" s="235">
        <v>-74607044.209999993</v>
      </c>
      <c r="AGK35" s="235">
        <v>-32819997.359999999</v>
      </c>
      <c r="AGL35" s="235">
        <v>-15059021.74</v>
      </c>
      <c r="AGM35" s="235">
        <v>-23536972.829999998</v>
      </c>
      <c r="AGN35" s="235">
        <v>-28463314.920000002</v>
      </c>
      <c r="AGO35" s="235">
        <v>-14310228.48</v>
      </c>
      <c r="AGP35" s="235">
        <v>-6824736.1299999999</v>
      </c>
      <c r="AGQ35" s="235">
        <v>-627994439.15999997</v>
      </c>
      <c r="AGR35" s="235">
        <v>-458824536.43000001</v>
      </c>
      <c r="AGS35" s="235">
        <v>-26218515.859999999</v>
      </c>
      <c r="AGT35" s="235">
        <v>-37699133.770000003</v>
      </c>
      <c r="AGU35" s="235">
        <v>-53133963.439999998</v>
      </c>
      <c r="AGV35" s="235">
        <v>-26846363.620000001</v>
      </c>
      <c r="AGW35" s="235">
        <v>-21786787.350000001</v>
      </c>
      <c r="AGX35" s="235">
        <v>-18756524.890000001</v>
      </c>
      <c r="AGY35" s="235">
        <v>-6574603.0700000003</v>
      </c>
      <c r="AGZ35" s="235">
        <v>-41323725.840000004</v>
      </c>
      <c r="AHA35" s="235">
        <v>-24240527.329999998</v>
      </c>
      <c r="AHB35" s="235">
        <v>-24947970.309999999</v>
      </c>
      <c r="AHC35" s="235">
        <v>-18083559.09</v>
      </c>
      <c r="AHD35" s="235">
        <v>-17645392.75</v>
      </c>
      <c r="AHE35" s="235">
        <v>-11737853.289999999</v>
      </c>
      <c r="AHF35" s="235">
        <v>-24058290.719999999</v>
      </c>
      <c r="AHG35" s="235">
        <v>-17920357.030000001</v>
      </c>
      <c r="AHH35" s="235">
        <v>-127722758.36</v>
      </c>
      <c r="AHI35" s="235">
        <v>-11762131.67</v>
      </c>
      <c r="AHJ35" s="235">
        <v>-16955695.010000002</v>
      </c>
      <c r="AHK35" s="235">
        <v>-14586604.73</v>
      </c>
      <c r="AHL35" s="235">
        <v>-17978536.960000001</v>
      </c>
      <c r="AHM35" s="235">
        <v>-7903842.6699999999</v>
      </c>
      <c r="AHN35" s="235">
        <v>-17337718.460000001</v>
      </c>
    </row>
    <row r="36" spans="1:899" x14ac:dyDescent="0.2">
      <c r="B36" s="175" t="s">
        <v>2295</v>
      </c>
      <c r="C36" s="176">
        <f>SUM(C34:C35)</f>
        <v>201915947.65999997</v>
      </c>
      <c r="D36" s="176">
        <f t="shared" ref="D36:BO36" si="57">SUM(D34:D35)</f>
        <v>-83915853.170000002</v>
      </c>
      <c r="E36" s="176">
        <f t="shared" si="57"/>
        <v>9503166.6400000006</v>
      </c>
      <c r="F36" s="176">
        <f t="shared" si="57"/>
        <v>79879407.680000007</v>
      </c>
      <c r="G36" s="176">
        <f t="shared" si="57"/>
        <v>-15165114.860000001</v>
      </c>
      <c r="H36" s="176">
        <f t="shared" si="57"/>
        <v>-28642046.390000001</v>
      </c>
      <c r="I36" s="176">
        <f t="shared" si="57"/>
        <v>-786743.96999999881</v>
      </c>
      <c r="J36" s="176">
        <f t="shared" si="57"/>
        <v>-80534133.129999995</v>
      </c>
      <c r="K36" s="176">
        <f t="shared" si="57"/>
        <v>-19635707.77</v>
      </c>
      <c r="L36" s="176">
        <f t="shared" si="57"/>
        <v>-22537199.690000001</v>
      </c>
      <c r="M36" s="176">
        <f t="shared" si="57"/>
        <v>-74481815.920000002</v>
      </c>
      <c r="N36" s="176">
        <f t="shared" si="57"/>
        <v>-16668090.369999997</v>
      </c>
      <c r="O36" s="176">
        <f t="shared" si="57"/>
        <v>-80474931.280000001</v>
      </c>
      <c r="P36" s="176">
        <f t="shared" si="57"/>
        <v>-37367254.490000002</v>
      </c>
      <c r="Q36" s="176">
        <f t="shared" si="57"/>
        <v>-16273389.409999998</v>
      </c>
      <c r="R36" s="176">
        <f t="shared" si="57"/>
        <v>-6481825.6899999976</v>
      </c>
      <c r="S36" s="176">
        <f t="shared" si="57"/>
        <v>55924708.729999997</v>
      </c>
      <c r="T36" s="176">
        <f t="shared" si="57"/>
        <v>-27150657.740000002</v>
      </c>
      <c r="U36" s="176">
        <f t="shared" si="57"/>
        <v>43854653.779999994</v>
      </c>
      <c r="V36" s="176">
        <f t="shared" si="57"/>
        <v>-3110166.16</v>
      </c>
      <c r="W36" s="176">
        <f t="shared" si="57"/>
        <v>-4588380.8400000036</v>
      </c>
      <c r="X36" s="176">
        <f t="shared" si="57"/>
        <v>-5564273.7000000011</v>
      </c>
      <c r="Y36" s="176">
        <f t="shared" si="57"/>
        <v>-10740821.559999999</v>
      </c>
      <c r="Z36" s="176">
        <f t="shared" si="57"/>
        <v>-10059317.17</v>
      </c>
      <c r="AA36" s="176">
        <f t="shared" si="57"/>
        <v>447239741.67999995</v>
      </c>
      <c r="AB36" s="176">
        <f t="shared" si="57"/>
        <v>-16231249.829999998</v>
      </c>
      <c r="AC36" s="176">
        <f t="shared" si="57"/>
        <v>-34833601.849999994</v>
      </c>
      <c r="AD36" s="176">
        <f t="shared" si="57"/>
        <v>-214714.29000000004</v>
      </c>
      <c r="AE36" s="176">
        <f t="shared" si="57"/>
        <v>5516209.75</v>
      </c>
      <c r="AF36" s="176">
        <f t="shared" si="57"/>
        <v>-24939462.23</v>
      </c>
      <c r="AG36" s="176">
        <f t="shared" si="57"/>
        <v>251706415.64000002</v>
      </c>
      <c r="AH36" s="176">
        <f t="shared" si="57"/>
        <v>77050585.950000003</v>
      </c>
      <c r="AI36" s="176">
        <f t="shared" si="57"/>
        <v>934737.1400000006</v>
      </c>
      <c r="AJ36" s="176">
        <f t="shared" si="57"/>
        <v>-8630048.4400000013</v>
      </c>
      <c r="AK36" s="176">
        <f t="shared" si="57"/>
        <v>-6747250.21</v>
      </c>
      <c r="AL36" s="176">
        <f t="shared" si="57"/>
        <v>-9288200.4200000018</v>
      </c>
      <c r="AM36" s="176">
        <f t="shared" si="57"/>
        <v>57026027.320000008</v>
      </c>
      <c r="AN36" s="176">
        <f t="shared" si="57"/>
        <v>608517.51999999955</v>
      </c>
      <c r="AO36" s="176">
        <f t="shared" si="57"/>
        <v>-3091109.8100000005</v>
      </c>
      <c r="AP36" s="176">
        <f t="shared" si="57"/>
        <v>-19024591.75</v>
      </c>
      <c r="AQ36" s="176">
        <f t="shared" si="57"/>
        <v>-12174198.700000003</v>
      </c>
      <c r="AR36" s="176">
        <f t="shared" si="57"/>
        <v>-4456861.0699999994</v>
      </c>
      <c r="AS36" s="176">
        <f t="shared" si="57"/>
        <v>47286699.109999985</v>
      </c>
      <c r="AT36" s="176">
        <f t="shared" si="57"/>
        <v>6095990.8900000006</v>
      </c>
      <c r="AU36" s="176">
        <f t="shared" si="57"/>
        <v>-50420.839999999851</v>
      </c>
      <c r="AV36" s="176">
        <f t="shared" si="57"/>
        <v>-7065956.3699999992</v>
      </c>
      <c r="AW36" s="176">
        <f t="shared" si="57"/>
        <v>-4200881.7</v>
      </c>
      <c r="AX36" s="176">
        <f t="shared" si="57"/>
        <v>-2904237.38</v>
      </c>
      <c r="AY36" s="176">
        <f t="shared" si="57"/>
        <v>6733689.1599999992</v>
      </c>
      <c r="AZ36" s="176">
        <f t="shared" si="57"/>
        <v>613555.29999999981</v>
      </c>
      <c r="BA36" s="176">
        <f t="shared" si="57"/>
        <v>14712682.86999999</v>
      </c>
      <c r="BB36" s="176">
        <f t="shared" si="57"/>
        <v>-7786889.9500000002</v>
      </c>
      <c r="BC36" s="176">
        <f t="shared" si="57"/>
        <v>-14911932.710000001</v>
      </c>
      <c r="BD36" s="176">
        <f t="shared" si="57"/>
        <v>-10551517</v>
      </c>
      <c r="BE36" s="176">
        <f t="shared" si="57"/>
        <v>-3512037.0700000003</v>
      </c>
      <c r="BF36" s="176">
        <f t="shared" si="57"/>
        <v>1660370.3499999996</v>
      </c>
      <c r="BG36" s="176">
        <f t="shared" si="57"/>
        <v>-2944612.4400000004</v>
      </c>
      <c r="BH36" s="176">
        <f t="shared" si="57"/>
        <v>-2141026.7400000095</v>
      </c>
      <c r="BI36" s="176">
        <f t="shared" si="57"/>
        <v>5068865.74</v>
      </c>
      <c r="BJ36" s="176">
        <f t="shared" si="57"/>
        <v>3360759.540000001</v>
      </c>
      <c r="BK36" s="176">
        <f t="shared" si="57"/>
        <v>6836299.1699999999</v>
      </c>
      <c r="BL36" s="176">
        <f t="shared" si="57"/>
        <v>-6012151.0500000007</v>
      </c>
      <c r="BM36" s="176">
        <f t="shared" si="57"/>
        <v>-3095780.3800000008</v>
      </c>
      <c r="BN36" s="176">
        <f t="shared" si="57"/>
        <v>13848050.129999999</v>
      </c>
      <c r="BO36" s="176">
        <f t="shared" si="57"/>
        <v>4317400.9499999993</v>
      </c>
      <c r="BP36" s="176">
        <f t="shared" ref="BP36:EA36" si="58">SUM(BP34:BP35)</f>
        <v>7759749.0999999996</v>
      </c>
      <c r="BQ36" s="176">
        <f t="shared" si="58"/>
        <v>2421144.9899999993</v>
      </c>
      <c r="BR36" s="176">
        <f t="shared" si="58"/>
        <v>3151646.65</v>
      </c>
      <c r="BS36" s="176">
        <f t="shared" si="58"/>
        <v>-241181.3599999994</v>
      </c>
      <c r="BT36" s="176">
        <f t="shared" si="58"/>
        <v>-11757855.149999999</v>
      </c>
      <c r="BU36" s="176">
        <f t="shared" si="58"/>
        <v>7194442.1899999995</v>
      </c>
      <c r="BV36" s="176">
        <f t="shared" si="58"/>
        <v>22428929.760000002</v>
      </c>
      <c r="BW36" s="176">
        <f t="shared" si="58"/>
        <v>-113036230.36999999</v>
      </c>
      <c r="BX36" s="176">
        <f t="shared" si="58"/>
        <v>9791930.0600000024</v>
      </c>
      <c r="BY36" s="176">
        <f t="shared" si="58"/>
        <v>-4601828.32</v>
      </c>
      <c r="BZ36" s="176">
        <f t="shared" si="58"/>
        <v>-1260930.54</v>
      </c>
      <c r="CA36" s="176">
        <f t="shared" si="58"/>
        <v>-8391393.3199999984</v>
      </c>
      <c r="CB36" s="176">
        <f t="shared" si="58"/>
        <v>-4737903.8099999996</v>
      </c>
      <c r="CC36" s="176">
        <f t="shared" si="58"/>
        <v>-4724163.5299999993</v>
      </c>
      <c r="CD36" s="176">
        <f t="shared" si="58"/>
        <v>1565879.73</v>
      </c>
      <c r="CE36" s="176">
        <f t="shared" si="58"/>
        <v>1041511.2500000001</v>
      </c>
      <c r="CF36" s="176">
        <f t="shared" si="58"/>
        <v>1029817561.5599999</v>
      </c>
      <c r="CG36" s="176">
        <f t="shared" si="58"/>
        <v>14493764.609999999</v>
      </c>
      <c r="CH36" s="176">
        <f t="shared" si="58"/>
        <v>-5762706.5799999982</v>
      </c>
      <c r="CI36" s="176">
        <f t="shared" si="58"/>
        <v>2524264.1300000008</v>
      </c>
      <c r="CJ36" s="176">
        <f t="shared" si="58"/>
        <v>24386239.409999996</v>
      </c>
      <c r="CK36" s="176">
        <f t="shared" si="58"/>
        <v>7824699.6099999994</v>
      </c>
      <c r="CL36" s="176">
        <f t="shared" si="58"/>
        <v>9348875.5000000019</v>
      </c>
      <c r="CM36" s="176">
        <f t="shared" si="58"/>
        <v>-5652883.1199999973</v>
      </c>
      <c r="CN36" s="176">
        <f t="shared" si="58"/>
        <v>8524893.2100000009</v>
      </c>
      <c r="CO36" s="176">
        <f t="shared" si="58"/>
        <v>2189128.6800000016</v>
      </c>
      <c r="CP36" s="176">
        <f t="shared" si="58"/>
        <v>9866505.3299999982</v>
      </c>
      <c r="CQ36" s="176">
        <f t="shared" si="58"/>
        <v>7248985.629999999</v>
      </c>
      <c r="CR36" s="176">
        <f t="shared" si="58"/>
        <v>14415481.680000002</v>
      </c>
      <c r="CS36" s="176">
        <f t="shared" si="58"/>
        <v>-59245718.839999989</v>
      </c>
      <c r="CT36" s="176">
        <f t="shared" si="58"/>
        <v>4918240.4399999995</v>
      </c>
      <c r="CU36" s="176">
        <f t="shared" si="58"/>
        <v>542865.61999999918</v>
      </c>
      <c r="CV36" s="176">
        <f t="shared" si="58"/>
        <v>-12673218.140000001</v>
      </c>
      <c r="CW36" s="176">
        <f t="shared" si="58"/>
        <v>5761182.1100000003</v>
      </c>
      <c r="CX36" s="176">
        <f t="shared" si="58"/>
        <v>-15713562.33</v>
      </c>
      <c r="CY36" s="176">
        <f t="shared" si="58"/>
        <v>61772.889999998733</v>
      </c>
      <c r="CZ36" s="176">
        <f t="shared" si="58"/>
        <v>4858856.9399999995</v>
      </c>
      <c r="DA36" s="176">
        <f t="shared" si="58"/>
        <v>-2418471.6899999976</v>
      </c>
      <c r="DB36" s="176">
        <f t="shared" si="58"/>
        <v>-22463477.800000001</v>
      </c>
      <c r="DC36" s="176">
        <f t="shared" si="58"/>
        <v>-52368744.829999998</v>
      </c>
      <c r="DD36" s="176">
        <f t="shared" si="58"/>
        <v>-92247469.810000002</v>
      </c>
      <c r="DE36" s="176">
        <f t="shared" si="58"/>
        <v>-21945394.679999996</v>
      </c>
      <c r="DF36" s="176">
        <f t="shared" si="58"/>
        <v>-24994618.909999996</v>
      </c>
      <c r="DG36" s="176">
        <f t="shared" si="58"/>
        <v>-14558516.529999999</v>
      </c>
      <c r="DH36" s="176">
        <f t="shared" si="58"/>
        <v>5893079.330000001</v>
      </c>
      <c r="DI36" s="176">
        <f t="shared" si="58"/>
        <v>-8246048.589999998</v>
      </c>
      <c r="DJ36" s="176">
        <f t="shared" si="58"/>
        <v>-2103360.5500000007</v>
      </c>
      <c r="DK36" s="176">
        <f t="shared" si="58"/>
        <v>-37572670.590000004</v>
      </c>
      <c r="DL36" s="176">
        <f t="shared" si="58"/>
        <v>-76723963.74000001</v>
      </c>
      <c r="DM36" s="176">
        <f t="shared" si="58"/>
        <v>-7969127.3299999833</v>
      </c>
      <c r="DN36" s="176">
        <f t="shared" si="58"/>
        <v>-6483115.459999999</v>
      </c>
      <c r="DO36" s="176">
        <f t="shared" si="58"/>
        <v>-5103575.9700000007</v>
      </c>
      <c r="DP36" s="176">
        <f t="shared" si="58"/>
        <v>-21859174.899999999</v>
      </c>
      <c r="DQ36" s="176">
        <f t="shared" si="58"/>
        <v>-6071570.9899999984</v>
      </c>
      <c r="DR36" s="176">
        <f t="shared" si="58"/>
        <v>-17966776.280000001</v>
      </c>
      <c r="DS36" s="176">
        <f t="shared" si="58"/>
        <v>-11097552.880000001</v>
      </c>
      <c r="DT36" s="176">
        <f t="shared" si="58"/>
        <v>3323360.8100000005</v>
      </c>
      <c r="DU36" s="176">
        <f t="shared" si="58"/>
        <v>582194833.91019988</v>
      </c>
      <c r="DV36" s="176">
        <f t="shared" si="58"/>
        <v>-4387644.4500000011</v>
      </c>
      <c r="DW36" s="176">
        <f t="shared" si="58"/>
        <v>6615857.5899999999</v>
      </c>
      <c r="DX36" s="176">
        <f t="shared" si="58"/>
        <v>9543331.4499999993</v>
      </c>
      <c r="DY36" s="176">
        <f t="shared" si="58"/>
        <v>-7954247.7799000014</v>
      </c>
      <c r="DZ36" s="176">
        <f t="shared" si="58"/>
        <v>1644405.6099999994</v>
      </c>
      <c r="EA36" s="176">
        <f t="shared" si="58"/>
        <v>40339974.899999999</v>
      </c>
      <c r="EB36" s="176">
        <f t="shared" ref="EB36:GM36" si="59">SUM(EB34:EB35)</f>
        <v>23959130.660099998</v>
      </c>
      <c r="EC36" s="176">
        <f t="shared" si="59"/>
        <v>11216863.790000003</v>
      </c>
      <c r="ED36" s="176">
        <f t="shared" si="59"/>
        <v>-9801240.3599999845</v>
      </c>
      <c r="EE36" s="176">
        <f t="shared" si="59"/>
        <v>65091925</v>
      </c>
      <c r="EF36" s="176">
        <f t="shared" si="59"/>
        <v>14386760.800000001</v>
      </c>
      <c r="EG36" s="176">
        <f t="shared" si="59"/>
        <v>-5217031.1099999994</v>
      </c>
      <c r="EH36" s="176">
        <f t="shared" si="59"/>
        <v>7365141.879999999</v>
      </c>
      <c r="EI36" s="176">
        <f t="shared" si="59"/>
        <v>-30531690.949999999</v>
      </c>
      <c r="EJ36" s="176">
        <f t="shared" si="59"/>
        <v>-9885663.8699999973</v>
      </c>
      <c r="EK36" s="176">
        <f t="shared" si="59"/>
        <v>-5239641.7300000004</v>
      </c>
      <c r="EL36" s="176">
        <f t="shared" si="59"/>
        <v>-1676404.0199999996</v>
      </c>
      <c r="EM36" s="176">
        <f t="shared" si="59"/>
        <v>-126092471.35000002</v>
      </c>
      <c r="EN36" s="176">
        <f t="shared" si="59"/>
        <v>-5852646.6900000013</v>
      </c>
      <c r="EO36" s="176">
        <f t="shared" si="59"/>
        <v>-13915115.090000002</v>
      </c>
      <c r="EP36" s="176">
        <f t="shared" si="59"/>
        <v>-6568552.2400000002</v>
      </c>
      <c r="EQ36" s="176">
        <f t="shared" si="59"/>
        <v>-1109642.79</v>
      </c>
      <c r="ER36" s="176">
        <f t="shared" si="59"/>
        <v>-1447083.5999999996</v>
      </c>
      <c r="ES36" s="176">
        <f t="shared" si="59"/>
        <v>-22969418.060000002</v>
      </c>
      <c r="ET36" s="176">
        <f t="shared" si="59"/>
        <v>-11462017.310000001</v>
      </c>
      <c r="EU36" s="176">
        <f t="shared" si="59"/>
        <v>-9341732.7699999996</v>
      </c>
      <c r="EV36" s="176">
        <f t="shared" si="59"/>
        <v>-78668256.689999998</v>
      </c>
      <c r="EW36" s="176">
        <f t="shared" si="59"/>
        <v>27404242.84</v>
      </c>
      <c r="EX36" s="176">
        <f t="shared" si="59"/>
        <v>17743334.170000002</v>
      </c>
      <c r="EY36" s="176">
        <f t="shared" si="59"/>
        <v>5513797.7199999988</v>
      </c>
      <c r="EZ36" s="176">
        <f t="shared" si="59"/>
        <v>-3129904.2699999996</v>
      </c>
      <c r="FA36" s="176">
        <f t="shared" si="59"/>
        <v>-3397829.8699999973</v>
      </c>
      <c r="FB36" s="176">
        <f t="shared" si="59"/>
        <v>6140266.4599999972</v>
      </c>
      <c r="FC36" s="176">
        <f t="shared" si="59"/>
        <v>6305648.6900000013</v>
      </c>
      <c r="FD36" s="176">
        <f t="shared" si="59"/>
        <v>9471136.8800000008</v>
      </c>
      <c r="FE36" s="176">
        <f t="shared" si="59"/>
        <v>20891078.579999998</v>
      </c>
      <c r="FF36" s="176">
        <f t="shared" si="59"/>
        <v>3338695.29</v>
      </c>
      <c r="FG36" s="176">
        <f t="shared" si="59"/>
        <v>5384526.0799999991</v>
      </c>
      <c r="FH36" s="176">
        <f t="shared" si="59"/>
        <v>-2084733.7299999967</v>
      </c>
      <c r="FI36" s="176">
        <f t="shared" si="59"/>
        <v>2228924.2999999989</v>
      </c>
      <c r="FJ36" s="176">
        <f t="shared" si="59"/>
        <v>-3082275.0200000014</v>
      </c>
      <c r="FK36" s="176">
        <f t="shared" si="59"/>
        <v>793707.79999999888</v>
      </c>
      <c r="FL36" s="176">
        <f t="shared" si="59"/>
        <v>-8387967.6000000015</v>
      </c>
      <c r="FM36" s="176">
        <f t="shared" si="59"/>
        <v>6232729.5899999999</v>
      </c>
      <c r="FN36" s="176">
        <f t="shared" si="59"/>
        <v>-605386.70999999903</v>
      </c>
      <c r="FO36" s="176">
        <f t="shared" si="59"/>
        <v>6416831.1999999993</v>
      </c>
      <c r="FP36" s="176">
        <f t="shared" si="59"/>
        <v>819370143.11999989</v>
      </c>
      <c r="FQ36" s="176">
        <f t="shared" si="59"/>
        <v>-5420223.3300000001</v>
      </c>
      <c r="FR36" s="176">
        <f t="shared" si="59"/>
        <v>-6321440.75</v>
      </c>
      <c r="FS36" s="176">
        <f t="shared" si="59"/>
        <v>-10344590.550000001</v>
      </c>
      <c r="FT36" s="176">
        <f t="shared" si="59"/>
        <v>-5970943.0799999982</v>
      </c>
      <c r="FU36" s="176">
        <f t="shared" si="59"/>
        <v>6092689.2399999993</v>
      </c>
      <c r="FV36" s="176">
        <f t="shared" si="59"/>
        <v>-23029082.300000001</v>
      </c>
      <c r="FW36" s="176">
        <f t="shared" si="59"/>
        <v>-19780812.100000001</v>
      </c>
      <c r="FX36" s="176">
        <f t="shared" si="59"/>
        <v>-3110220.1999999993</v>
      </c>
      <c r="FY36" s="176">
        <f t="shared" si="59"/>
        <v>13372351.539999999</v>
      </c>
      <c r="FZ36" s="176">
        <f t="shared" si="59"/>
        <v>-23378005.049999997</v>
      </c>
      <c r="GA36" s="176">
        <f t="shared" si="59"/>
        <v>-7507285.5500000007</v>
      </c>
      <c r="GB36" s="176">
        <f t="shared" si="59"/>
        <v>3001372.1900000013</v>
      </c>
      <c r="GC36" s="176">
        <f t="shared" si="59"/>
        <v>9016189.8099999987</v>
      </c>
      <c r="GD36" s="176">
        <f t="shared" si="59"/>
        <v>-950942.40999999642</v>
      </c>
      <c r="GE36" s="176">
        <f t="shared" si="59"/>
        <v>-68689.230000000447</v>
      </c>
      <c r="GF36" s="176">
        <f t="shared" si="59"/>
        <v>-195815.44000000134</v>
      </c>
      <c r="GG36" s="176">
        <f t="shared" si="59"/>
        <v>-31176655.319999997</v>
      </c>
      <c r="GH36" s="176">
        <f t="shared" si="59"/>
        <v>-6101023.4000000022</v>
      </c>
      <c r="GI36" s="176">
        <f t="shared" si="59"/>
        <v>-2831794.620000001</v>
      </c>
      <c r="GJ36" s="176">
        <f t="shared" si="59"/>
        <v>-9491538.9400000013</v>
      </c>
      <c r="GK36" s="176">
        <f t="shared" si="59"/>
        <v>-11283178.660000004</v>
      </c>
      <c r="GL36" s="176">
        <f t="shared" si="59"/>
        <v>-2930568.26</v>
      </c>
      <c r="GM36" s="176">
        <f t="shared" si="59"/>
        <v>-155226.87000000011</v>
      </c>
      <c r="GN36" s="176">
        <f t="shared" ref="GN36:IY36" si="60">SUM(GN34:GN35)</f>
        <v>3473884.9</v>
      </c>
      <c r="GO36" s="176">
        <f t="shared" si="60"/>
        <v>-1033620.1500000004</v>
      </c>
      <c r="GP36" s="176">
        <f t="shared" si="60"/>
        <v>14976315.780000001</v>
      </c>
      <c r="GQ36" s="176">
        <f t="shared" si="60"/>
        <v>44320354.219999999</v>
      </c>
      <c r="GR36" s="176">
        <f t="shared" si="60"/>
        <v>4945311.7799999993</v>
      </c>
      <c r="GS36" s="176">
        <f t="shared" si="60"/>
        <v>-7567189.8299999982</v>
      </c>
      <c r="GT36" s="176">
        <f t="shared" si="60"/>
        <v>3855557.9399999995</v>
      </c>
      <c r="GU36" s="176">
        <f t="shared" si="60"/>
        <v>-5505887.0100000016</v>
      </c>
      <c r="GV36" s="176">
        <f t="shared" si="60"/>
        <v>-7494811.9800000004</v>
      </c>
      <c r="GW36" s="176">
        <f t="shared" si="60"/>
        <v>3574643.169999999</v>
      </c>
      <c r="GX36" s="176">
        <f t="shared" si="60"/>
        <v>-89481123.810000002</v>
      </c>
      <c r="GY36" s="176">
        <f t="shared" si="60"/>
        <v>1737787.0199999996</v>
      </c>
      <c r="GZ36" s="176">
        <f t="shared" si="60"/>
        <v>-15149438.959999999</v>
      </c>
      <c r="HA36" s="176">
        <f t="shared" si="60"/>
        <v>-9020906.2799999993</v>
      </c>
      <c r="HB36" s="176">
        <f t="shared" si="60"/>
        <v>-259180041.50999999</v>
      </c>
      <c r="HC36" s="176">
        <f t="shared" si="60"/>
        <v>98102127.870000005</v>
      </c>
      <c r="HD36" s="176">
        <f t="shared" si="60"/>
        <v>9299574.75</v>
      </c>
      <c r="HE36" s="176">
        <f t="shared" si="60"/>
        <v>-20128011.090000004</v>
      </c>
      <c r="HF36" s="176">
        <f t="shared" si="60"/>
        <v>-887738.69999999553</v>
      </c>
      <c r="HG36" s="176">
        <f t="shared" si="60"/>
        <v>42360568.969999991</v>
      </c>
      <c r="HH36" s="176">
        <f t="shared" si="60"/>
        <v>-540843.80000000075</v>
      </c>
      <c r="HI36" s="176">
        <f t="shared" si="60"/>
        <v>341468051.62</v>
      </c>
      <c r="HJ36" s="176">
        <f t="shared" si="60"/>
        <v>-4136801.5799999982</v>
      </c>
      <c r="HK36" s="176">
        <f t="shared" si="60"/>
        <v>46629074.290000007</v>
      </c>
      <c r="HL36" s="176">
        <f t="shared" si="60"/>
        <v>72112188.61999999</v>
      </c>
      <c r="HM36" s="176">
        <f t="shared" si="60"/>
        <v>-15397653.750000002</v>
      </c>
      <c r="HN36" s="176">
        <f t="shared" si="60"/>
        <v>-4828640.1400000006</v>
      </c>
      <c r="HO36" s="176">
        <f t="shared" si="60"/>
        <v>24279443.709999997</v>
      </c>
      <c r="HP36" s="176">
        <f t="shared" si="60"/>
        <v>-20928475.98</v>
      </c>
      <c r="HQ36" s="176">
        <f t="shared" si="60"/>
        <v>106891077.65000001</v>
      </c>
      <c r="HR36" s="176">
        <f t="shared" si="60"/>
        <v>-118531662.69000001</v>
      </c>
      <c r="HS36" s="176">
        <f t="shared" si="60"/>
        <v>-7533945.3899999987</v>
      </c>
      <c r="HT36" s="176">
        <f t="shared" si="60"/>
        <v>-5542220.4300000006</v>
      </c>
      <c r="HU36" s="176">
        <f t="shared" si="60"/>
        <v>4558470.9399999976</v>
      </c>
      <c r="HV36" s="176">
        <f t="shared" si="60"/>
        <v>-5483415.5300000012</v>
      </c>
      <c r="HW36" s="176">
        <f t="shared" si="60"/>
        <v>-17053743.199999999</v>
      </c>
      <c r="HX36" s="176">
        <f t="shared" si="60"/>
        <v>-5994603.2299999967</v>
      </c>
      <c r="HY36" s="176">
        <f t="shared" si="60"/>
        <v>-3259919.6799999997</v>
      </c>
      <c r="HZ36" s="176">
        <f t="shared" si="60"/>
        <v>-105872.73999999836</v>
      </c>
      <c r="IA36" s="176">
        <f t="shared" si="60"/>
        <v>3141280.58</v>
      </c>
      <c r="IB36" s="176">
        <f t="shared" si="60"/>
        <v>21633575.370000001</v>
      </c>
      <c r="IC36" s="176">
        <f t="shared" si="60"/>
        <v>-624511.75999999978</v>
      </c>
      <c r="ID36" s="176">
        <f t="shared" si="60"/>
        <v>-11299273.68</v>
      </c>
      <c r="IE36" s="176">
        <f t="shared" si="60"/>
        <v>-9891936.9899999984</v>
      </c>
      <c r="IF36" s="176">
        <f t="shared" si="60"/>
        <v>936529.84999999963</v>
      </c>
      <c r="IG36" s="176">
        <f t="shared" si="60"/>
        <v>-103681847.26999998</v>
      </c>
      <c r="IH36" s="176">
        <f t="shared" si="60"/>
        <v>12023661.519999996</v>
      </c>
      <c r="II36" s="176">
        <f t="shared" si="60"/>
        <v>-8235542.7799999975</v>
      </c>
      <c r="IJ36" s="176">
        <f t="shared" si="60"/>
        <v>-27043531.799999997</v>
      </c>
      <c r="IK36" s="176">
        <f t="shared" si="60"/>
        <v>-62319630.020000003</v>
      </c>
      <c r="IL36" s="176">
        <f t="shared" si="60"/>
        <v>-281400.54999999702</v>
      </c>
      <c r="IM36" s="176">
        <f t="shared" si="60"/>
        <v>-468386.38000000082</v>
      </c>
      <c r="IN36" s="176">
        <f t="shared" si="60"/>
        <v>-7196103.6299999999</v>
      </c>
      <c r="IO36" s="176">
        <f t="shared" si="60"/>
        <v>2388534.4000000004</v>
      </c>
      <c r="IP36" s="176">
        <f t="shared" si="60"/>
        <v>-17192904.870000001</v>
      </c>
      <c r="IQ36" s="176">
        <f t="shared" si="60"/>
        <v>31681765.720000003</v>
      </c>
      <c r="IR36" s="176">
        <f t="shared" si="60"/>
        <v>-291732832.25</v>
      </c>
      <c r="IS36" s="176">
        <f t="shared" si="60"/>
        <v>-196334956.31</v>
      </c>
      <c r="IT36" s="176">
        <f t="shared" si="60"/>
        <v>-2958690.8599999994</v>
      </c>
      <c r="IU36" s="176">
        <f t="shared" si="60"/>
        <v>-12873833.620000001</v>
      </c>
      <c r="IV36" s="176">
        <f t="shared" si="60"/>
        <v>28629629.409999996</v>
      </c>
      <c r="IW36" s="176">
        <f t="shared" si="60"/>
        <v>4594645.34</v>
      </c>
      <c r="IX36" s="176">
        <f t="shared" si="60"/>
        <v>-5313529.1499999985</v>
      </c>
      <c r="IY36" s="176">
        <f t="shared" si="60"/>
        <v>5498279.6099999994</v>
      </c>
      <c r="IZ36" s="176">
        <f t="shared" ref="IZ36:LK36" si="61">SUM(IZ34:IZ35)</f>
        <v>-2998242.0599999996</v>
      </c>
      <c r="JA36" s="176">
        <f t="shared" si="61"/>
        <v>-26951599.390000001</v>
      </c>
      <c r="JB36" s="176">
        <f t="shared" si="61"/>
        <v>-22027756.629999999</v>
      </c>
      <c r="JC36" s="176">
        <f t="shared" si="61"/>
        <v>-7440438.8800000008</v>
      </c>
      <c r="JD36" s="176">
        <f t="shared" si="61"/>
        <v>65347822.890000001</v>
      </c>
      <c r="JE36" s="176">
        <f t="shared" si="61"/>
        <v>-54811013.399999991</v>
      </c>
      <c r="JF36" s="176">
        <f t="shared" si="61"/>
        <v>2295305.2799999993</v>
      </c>
      <c r="JG36" s="176">
        <f t="shared" si="61"/>
        <v>-5884774.6799999997</v>
      </c>
      <c r="JH36" s="176">
        <f t="shared" si="61"/>
        <v>-9476007.5500000007</v>
      </c>
      <c r="JI36" s="176">
        <f t="shared" si="61"/>
        <v>-3898889.0299999993</v>
      </c>
      <c r="JJ36" s="176">
        <f t="shared" si="61"/>
        <v>-104755199.37</v>
      </c>
      <c r="JK36" s="176">
        <f t="shared" si="61"/>
        <v>-6102100.1400000006</v>
      </c>
      <c r="JL36" s="176">
        <f t="shared" si="61"/>
        <v>-10973768.25</v>
      </c>
      <c r="JM36" s="176">
        <f t="shared" si="61"/>
        <v>23294927.790000007</v>
      </c>
      <c r="JN36" s="176">
        <f t="shared" si="61"/>
        <v>-6840212.3299999982</v>
      </c>
      <c r="JO36" s="176">
        <f t="shared" si="61"/>
        <v>-32017048.079999998</v>
      </c>
      <c r="JP36" s="176">
        <f t="shared" si="61"/>
        <v>-3513855.4299999997</v>
      </c>
      <c r="JQ36" s="176">
        <f t="shared" si="61"/>
        <v>-39868378.409999996</v>
      </c>
      <c r="JR36" s="176">
        <f t="shared" si="61"/>
        <v>-9700727.0500000007</v>
      </c>
      <c r="JS36" s="176">
        <f t="shared" si="61"/>
        <v>227316.59000000171</v>
      </c>
      <c r="JT36" s="176">
        <f t="shared" si="61"/>
        <v>-24426536.390000001</v>
      </c>
      <c r="JU36" s="176">
        <f t="shared" si="61"/>
        <v>-16783881.800000004</v>
      </c>
      <c r="JV36" s="176">
        <f t="shared" si="61"/>
        <v>-6553925.5899999999</v>
      </c>
      <c r="JW36" s="176">
        <f t="shared" si="61"/>
        <v>-7597314.5899999999</v>
      </c>
      <c r="JX36" s="176">
        <f t="shared" si="61"/>
        <v>-8965485.9399999995</v>
      </c>
      <c r="JY36" s="176">
        <f t="shared" si="61"/>
        <v>-68418401.190000027</v>
      </c>
      <c r="JZ36" s="176">
        <f t="shared" si="61"/>
        <v>-41686378.36999999</v>
      </c>
      <c r="KA36" s="176">
        <f t="shared" si="61"/>
        <v>4940565.5000000019</v>
      </c>
      <c r="KB36" s="176">
        <f t="shared" si="61"/>
        <v>-2254356.3899999997</v>
      </c>
      <c r="KC36" s="176">
        <f t="shared" si="61"/>
        <v>-5779879.3699999992</v>
      </c>
      <c r="KD36" s="176">
        <f t="shared" si="61"/>
        <v>5803570.1300000008</v>
      </c>
      <c r="KE36" s="176">
        <f t="shared" si="61"/>
        <v>-19692607.93</v>
      </c>
      <c r="KF36" s="176">
        <f t="shared" si="61"/>
        <v>-2881843.4499999993</v>
      </c>
      <c r="KG36" s="176">
        <f t="shared" si="61"/>
        <v>17631665.120000001</v>
      </c>
      <c r="KH36" s="176">
        <f t="shared" si="61"/>
        <v>-7970803.7199999988</v>
      </c>
      <c r="KI36" s="176">
        <f t="shared" si="61"/>
        <v>3123669.870000001</v>
      </c>
      <c r="KJ36" s="176">
        <f t="shared" si="61"/>
        <v>-2945322.5600000005</v>
      </c>
      <c r="KK36" s="176">
        <f t="shared" si="61"/>
        <v>-5108703.67</v>
      </c>
      <c r="KL36" s="176">
        <f t="shared" si="61"/>
        <v>7632088.8200000003</v>
      </c>
      <c r="KM36" s="176">
        <f t="shared" si="61"/>
        <v>6591679.0700000003</v>
      </c>
      <c r="KN36" s="176">
        <f t="shared" si="61"/>
        <v>378326306.90999997</v>
      </c>
      <c r="KO36" s="176">
        <f t="shared" si="61"/>
        <v>-10620997.630000003</v>
      </c>
      <c r="KP36" s="176">
        <f t="shared" si="61"/>
        <v>36516547.130000003</v>
      </c>
      <c r="KQ36" s="176">
        <f t="shared" si="61"/>
        <v>-10356832.460000001</v>
      </c>
      <c r="KR36" s="176">
        <f t="shared" si="61"/>
        <v>38391957.260000005</v>
      </c>
      <c r="KS36" s="176">
        <f t="shared" si="61"/>
        <v>52673692.029999994</v>
      </c>
      <c r="KT36" s="176">
        <f t="shared" si="61"/>
        <v>23624637.170000002</v>
      </c>
      <c r="KU36" s="176">
        <f t="shared" si="61"/>
        <v>2432533.9200000018</v>
      </c>
      <c r="KV36" s="176">
        <f t="shared" si="61"/>
        <v>-1521863.5</v>
      </c>
      <c r="KW36" s="176">
        <f t="shared" si="61"/>
        <v>7558688.6299999952</v>
      </c>
      <c r="KX36" s="176">
        <f t="shared" si="61"/>
        <v>-3831997.9500000011</v>
      </c>
      <c r="KY36" s="176">
        <f t="shared" si="61"/>
        <v>-14781485.789999999</v>
      </c>
      <c r="KZ36" s="176">
        <f t="shared" si="61"/>
        <v>-92073427.860000014</v>
      </c>
      <c r="LA36" s="176">
        <f t="shared" si="61"/>
        <v>1627205.6400000006</v>
      </c>
      <c r="LB36" s="176">
        <f t="shared" si="61"/>
        <v>-12833922.680000003</v>
      </c>
      <c r="LC36" s="176">
        <f t="shared" si="61"/>
        <v>-232148191.29999998</v>
      </c>
      <c r="LD36" s="176">
        <f t="shared" si="61"/>
        <v>67293707.049999997</v>
      </c>
      <c r="LE36" s="176">
        <f t="shared" si="61"/>
        <v>-22233175.349999964</v>
      </c>
      <c r="LF36" s="176">
        <f t="shared" si="61"/>
        <v>-87719794.999999985</v>
      </c>
      <c r="LG36" s="176">
        <f t="shared" si="61"/>
        <v>4416878.6699999869</v>
      </c>
      <c r="LH36" s="176">
        <f t="shared" si="61"/>
        <v>-39369928.120000005</v>
      </c>
      <c r="LI36" s="176">
        <f t="shared" si="61"/>
        <v>-8095517.1399999987</v>
      </c>
      <c r="LJ36" s="176">
        <f t="shared" si="61"/>
        <v>-7001054.8899999987</v>
      </c>
      <c r="LK36" s="176">
        <f t="shared" si="61"/>
        <v>-5746271.4299999997</v>
      </c>
      <c r="LL36" s="176">
        <f t="shared" ref="LL36:NW36" si="62">SUM(LL34:LL35)</f>
        <v>-699178.26000000164</v>
      </c>
      <c r="LM36" s="176">
        <f t="shared" si="62"/>
        <v>-1856890.0799999991</v>
      </c>
      <c r="LN36" s="176">
        <f t="shared" si="62"/>
        <v>-17915753.099999998</v>
      </c>
      <c r="LO36" s="176">
        <f t="shared" si="62"/>
        <v>-5212401.0599999996</v>
      </c>
      <c r="LP36" s="176">
        <f t="shared" si="62"/>
        <v>-87698227.940000013</v>
      </c>
      <c r="LQ36" s="176">
        <f t="shared" si="62"/>
        <v>-10368325.24</v>
      </c>
      <c r="LR36" s="176">
        <f t="shared" si="62"/>
        <v>18805556.920000002</v>
      </c>
      <c r="LS36" s="176">
        <f t="shared" si="62"/>
        <v>191705831.16000003</v>
      </c>
      <c r="LT36" s="176">
        <f t="shared" si="62"/>
        <v>-97425903.420000017</v>
      </c>
      <c r="LU36" s="176">
        <f t="shared" si="62"/>
        <v>-232382950.71000001</v>
      </c>
      <c r="LV36" s="176">
        <f t="shared" si="62"/>
        <v>-3645009.9899999946</v>
      </c>
      <c r="LW36" s="176">
        <f t="shared" si="62"/>
        <v>-10615105.320000004</v>
      </c>
      <c r="LX36" s="176">
        <f t="shared" si="62"/>
        <v>-6946827.2100000009</v>
      </c>
      <c r="LY36" s="176">
        <f t="shared" si="62"/>
        <v>-3026894.4199999981</v>
      </c>
      <c r="LZ36" s="176">
        <f t="shared" si="62"/>
        <v>13134935.097000003</v>
      </c>
      <c r="MA36" s="176">
        <f t="shared" si="62"/>
        <v>5714764.8999999985</v>
      </c>
      <c r="MB36" s="176">
        <f t="shared" si="62"/>
        <v>69140516.019999996</v>
      </c>
      <c r="MC36" s="176">
        <f t="shared" si="62"/>
        <v>-40088095.140000001</v>
      </c>
      <c r="MD36" s="176">
        <f t="shared" si="62"/>
        <v>15944060.850000001</v>
      </c>
      <c r="ME36" s="176">
        <f t="shared" si="62"/>
        <v>83744374.290000021</v>
      </c>
      <c r="MF36" s="176">
        <f t="shared" si="62"/>
        <v>-2304291.870000001</v>
      </c>
      <c r="MG36" s="176">
        <f t="shared" si="62"/>
        <v>12096529.290000001</v>
      </c>
      <c r="MH36" s="176">
        <f t="shared" si="62"/>
        <v>6850385.1600000001</v>
      </c>
      <c r="MI36" s="176">
        <f t="shared" si="62"/>
        <v>12216953.77</v>
      </c>
      <c r="MJ36" s="176">
        <f t="shared" si="62"/>
        <v>9337881.0600000024</v>
      </c>
      <c r="MK36" s="176">
        <f t="shared" si="62"/>
        <v>-12027372.860000001</v>
      </c>
      <c r="ML36" s="176">
        <f t="shared" si="62"/>
        <v>5785687.1000000006</v>
      </c>
      <c r="MM36" s="176">
        <f t="shared" si="62"/>
        <v>-10207401.609999999</v>
      </c>
      <c r="MN36" s="176">
        <f t="shared" si="62"/>
        <v>-859488.04999999888</v>
      </c>
      <c r="MO36" s="176">
        <f t="shared" si="62"/>
        <v>3276868.4800000004</v>
      </c>
      <c r="MP36" s="176">
        <f t="shared" si="62"/>
        <v>7006985.5999999996</v>
      </c>
      <c r="MQ36" s="176">
        <f t="shared" si="62"/>
        <v>-91315080.339999974</v>
      </c>
      <c r="MR36" s="176">
        <f t="shared" si="62"/>
        <v>-5200694.9800000004</v>
      </c>
      <c r="MS36" s="176">
        <f t="shared" si="62"/>
        <v>46262916.010000005</v>
      </c>
      <c r="MT36" s="176">
        <f t="shared" si="62"/>
        <v>-30575318.34</v>
      </c>
      <c r="MU36" s="176">
        <f t="shared" si="62"/>
        <v>15526183.100000001</v>
      </c>
      <c r="MV36" s="176">
        <f t="shared" si="62"/>
        <v>958180.27999999933</v>
      </c>
      <c r="MW36" s="176">
        <f t="shared" si="62"/>
        <v>10349508.7403</v>
      </c>
      <c r="MX36" s="176">
        <f t="shared" si="62"/>
        <v>-25068424.899999999</v>
      </c>
      <c r="MY36" s="176">
        <f t="shared" si="62"/>
        <v>-11172117.66</v>
      </c>
      <c r="MZ36" s="176">
        <f t="shared" si="62"/>
        <v>-5769198.2599999998</v>
      </c>
      <c r="NA36" s="176">
        <f t="shared" si="62"/>
        <v>12942997.049999999</v>
      </c>
      <c r="NB36" s="176">
        <f t="shared" si="62"/>
        <v>219255534.37</v>
      </c>
      <c r="NC36" s="176">
        <f t="shared" si="62"/>
        <v>88520611.920000002</v>
      </c>
      <c r="ND36" s="176">
        <f t="shared" si="62"/>
        <v>7602100.1100000013</v>
      </c>
      <c r="NE36" s="176">
        <f t="shared" si="62"/>
        <v>336100087.99000001</v>
      </c>
      <c r="NF36" s="176">
        <f t="shared" si="62"/>
        <v>10044590.140000001</v>
      </c>
      <c r="NG36" s="176">
        <f t="shared" si="62"/>
        <v>20065321.350000001</v>
      </c>
      <c r="NH36" s="176">
        <f t="shared" si="62"/>
        <v>65306227.519999981</v>
      </c>
      <c r="NI36" s="176">
        <f t="shared" si="62"/>
        <v>134556725.25</v>
      </c>
      <c r="NJ36" s="176">
        <f t="shared" si="62"/>
        <v>18137507.73</v>
      </c>
      <c r="NK36" s="176">
        <f t="shared" si="62"/>
        <v>103372206.5</v>
      </c>
      <c r="NL36" s="176">
        <f t="shared" si="62"/>
        <v>40996641.759999998</v>
      </c>
      <c r="NM36" s="176">
        <f t="shared" si="62"/>
        <v>28488290.440000005</v>
      </c>
      <c r="NN36" s="176">
        <f t="shared" si="62"/>
        <v>42479903.419999987</v>
      </c>
      <c r="NO36" s="176">
        <f t="shared" si="62"/>
        <v>3470431.1900000013</v>
      </c>
      <c r="NP36" s="176">
        <f t="shared" si="62"/>
        <v>-1462103.4900000002</v>
      </c>
      <c r="NQ36" s="176">
        <f t="shared" si="62"/>
        <v>3619997.8499999996</v>
      </c>
      <c r="NR36" s="176">
        <f t="shared" si="62"/>
        <v>3305842.3599999994</v>
      </c>
      <c r="NS36" s="176">
        <f t="shared" si="62"/>
        <v>5479031.1600000001</v>
      </c>
      <c r="NT36" s="176">
        <f t="shared" si="62"/>
        <v>10452428.359999999</v>
      </c>
      <c r="NU36" s="176">
        <f t="shared" si="62"/>
        <v>-136871655.07000002</v>
      </c>
      <c r="NV36" s="176">
        <f t="shared" si="62"/>
        <v>24245855.899999976</v>
      </c>
      <c r="NW36" s="176">
        <f t="shared" si="62"/>
        <v>-73825.910000000149</v>
      </c>
      <c r="NX36" s="176">
        <f t="shared" ref="NX36:QI36" si="63">SUM(NX34:NX35)</f>
        <v>-1148415.4700000007</v>
      </c>
      <c r="NY36" s="176">
        <f t="shared" si="63"/>
        <v>6887259.7600000016</v>
      </c>
      <c r="NZ36" s="176">
        <f t="shared" si="63"/>
        <v>-7281609.8099999987</v>
      </c>
      <c r="OA36" s="176">
        <f t="shared" si="63"/>
        <v>-4572938.1199999992</v>
      </c>
      <c r="OB36" s="176">
        <f t="shared" si="63"/>
        <v>539700009.26999998</v>
      </c>
      <c r="OC36" s="176">
        <f t="shared" si="63"/>
        <v>-113535056.91</v>
      </c>
      <c r="OD36" s="176">
        <f t="shared" si="63"/>
        <v>31435384.48</v>
      </c>
      <c r="OE36" s="176">
        <f t="shared" si="63"/>
        <v>-53712871.079999991</v>
      </c>
      <c r="OF36" s="176">
        <f t="shared" si="63"/>
        <v>-9979776.4500000011</v>
      </c>
      <c r="OG36" s="176">
        <f t="shared" si="63"/>
        <v>35461991.5</v>
      </c>
      <c r="OH36" s="176">
        <f t="shared" si="63"/>
        <v>-22763668.66</v>
      </c>
      <c r="OI36" s="176">
        <f t="shared" si="63"/>
        <v>-714422.6400000006</v>
      </c>
      <c r="OJ36" s="176">
        <f t="shared" si="63"/>
        <v>64188649.330000006</v>
      </c>
      <c r="OK36" s="176">
        <f t="shared" si="63"/>
        <v>-250881300.98000002</v>
      </c>
      <c r="OL36" s="176">
        <f t="shared" si="63"/>
        <v>-11407242.75</v>
      </c>
      <c r="OM36" s="176">
        <f t="shared" si="63"/>
        <v>381361501.72000003</v>
      </c>
      <c r="ON36" s="176">
        <f t="shared" si="63"/>
        <v>24984542.530000001</v>
      </c>
      <c r="OO36" s="176">
        <f t="shared" si="63"/>
        <v>-15491501.580000002</v>
      </c>
      <c r="OP36" s="176">
        <f t="shared" si="63"/>
        <v>55674126</v>
      </c>
      <c r="OQ36" s="176">
        <f t="shared" si="63"/>
        <v>88930669.860000014</v>
      </c>
      <c r="OR36" s="176">
        <f t="shared" si="63"/>
        <v>-8580784.4000000022</v>
      </c>
      <c r="OS36" s="176">
        <f t="shared" si="63"/>
        <v>22693106.340000004</v>
      </c>
      <c r="OT36" s="176">
        <f t="shared" si="63"/>
        <v>-15837729.240000002</v>
      </c>
      <c r="OU36" s="176">
        <f t="shared" si="63"/>
        <v>871.16000000014901</v>
      </c>
      <c r="OV36" s="176">
        <f t="shared" si="63"/>
        <v>7821518.7899999917</v>
      </c>
      <c r="OW36" s="176">
        <f t="shared" si="63"/>
        <v>10450860.66</v>
      </c>
      <c r="OX36" s="176">
        <f t="shared" si="63"/>
        <v>14456448.620000001</v>
      </c>
      <c r="OY36" s="176">
        <f t="shared" si="63"/>
        <v>2875380.6799999997</v>
      </c>
      <c r="OZ36" s="176">
        <f t="shared" si="63"/>
        <v>-122014768.58000001</v>
      </c>
      <c r="PA36" s="176">
        <f t="shared" si="63"/>
        <v>1213039.5</v>
      </c>
      <c r="PB36" s="176">
        <f t="shared" si="63"/>
        <v>-45383889.139999993</v>
      </c>
      <c r="PC36" s="176">
        <f t="shared" si="63"/>
        <v>-3204863.8099999996</v>
      </c>
      <c r="PD36" s="176">
        <f t="shared" si="63"/>
        <v>-2044208.5299999975</v>
      </c>
      <c r="PE36" s="176">
        <f t="shared" si="63"/>
        <v>-18957885.039999999</v>
      </c>
      <c r="PF36" s="176">
        <f t="shared" si="63"/>
        <v>-6433776.6199999992</v>
      </c>
      <c r="PG36" s="176">
        <f t="shared" si="63"/>
        <v>-7959487.1799999997</v>
      </c>
      <c r="PH36" s="176">
        <f t="shared" si="63"/>
        <v>-14859961.450000001</v>
      </c>
      <c r="PI36" s="176">
        <f t="shared" si="63"/>
        <v>-14441455.130000001</v>
      </c>
      <c r="PJ36" s="176">
        <f t="shared" si="63"/>
        <v>5998280.7400000021</v>
      </c>
      <c r="PK36" s="176">
        <f t="shared" si="63"/>
        <v>6151662.200000003</v>
      </c>
      <c r="PL36" s="176">
        <f t="shared" si="63"/>
        <v>-9247201.2599999998</v>
      </c>
      <c r="PM36" s="176">
        <f t="shared" si="63"/>
        <v>-68243509.519999996</v>
      </c>
      <c r="PN36" s="176">
        <f t="shared" si="63"/>
        <v>-2589506.09</v>
      </c>
      <c r="PO36" s="176">
        <f t="shared" si="63"/>
        <v>-3203945.419999999</v>
      </c>
      <c r="PP36" s="176">
        <f t="shared" si="63"/>
        <v>-4277071.459999999</v>
      </c>
      <c r="PQ36" s="176">
        <f t="shared" si="63"/>
        <v>-5041978.78</v>
      </c>
      <c r="PR36" s="176">
        <f t="shared" si="63"/>
        <v>50768908.190000057</v>
      </c>
      <c r="PS36" s="176">
        <f t="shared" si="63"/>
        <v>1251775.4199999981</v>
      </c>
      <c r="PT36" s="176">
        <f t="shared" si="63"/>
        <v>-10984969.559999999</v>
      </c>
      <c r="PU36" s="176">
        <f t="shared" si="63"/>
        <v>18531974.639999997</v>
      </c>
      <c r="PV36" s="176">
        <f t="shared" si="63"/>
        <v>-169807648.66999999</v>
      </c>
      <c r="PW36" s="176">
        <f t="shared" si="63"/>
        <v>-15132722.35</v>
      </c>
      <c r="PX36" s="176">
        <f t="shared" si="63"/>
        <v>-36203850.549999997</v>
      </c>
      <c r="PY36" s="176">
        <f t="shared" si="63"/>
        <v>-4008672.2200000007</v>
      </c>
      <c r="PZ36" s="176">
        <f t="shared" si="63"/>
        <v>-13940373.449999996</v>
      </c>
      <c r="QA36" s="176">
        <f t="shared" si="63"/>
        <v>3297477.25</v>
      </c>
      <c r="QB36" s="176">
        <f t="shared" si="63"/>
        <v>-20521661.289999999</v>
      </c>
      <c r="QC36" s="176">
        <f t="shared" si="63"/>
        <v>-11981815.039999999</v>
      </c>
      <c r="QD36" s="176">
        <f t="shared" si="63"/>
        <v>7214028.7700000014</v>
      </c>
      <c r="QE36" s="176">
        <f t="shared" si="63"/>
        <v>39193593.75</v>
      </c>
      <c r="QF36" s="176">
        <f t="shared" si="63"/>
        <v>-28434359.43</v>
      </c>
      <c r="QG36" s="176">
        <f t="shared" si="63"/>
        <v>24559668.340000004</v>
      </c>
      <c r="QH36" s="176">
        <f t="shared" si="63"/>
        <v>-10604190.889999999</v>
      </c>
      <c r="QI36" s="176">
        <f t="shared" si="63"/>
        <v>-21013569.620000001</v>
      </c>
      <c r="QJ36" s="176">
        <f t="shared" ref="QJ36:SU36" si="64">SUM(QJ34:QJ35)</f>
        <v>-6791831.21</v>
      </c>
      <c r="QK36" s="176">
        <f t="shared" si="64"/>
        <v>-54525929.760000005</v>
      </c>
      <c r="QL36" s="176">
        <f t="shared" si="64"/>
        <v>-51582724.949999988</v>
      </c>
      <c r="QM36" s="176">
        <f t="shared" si="64"/>
        <v>-8684912.7300000004</v>
      </c>
      <c r="QN36" s="176">
        <f t="shared" si="64"/>
        <v>-849569.21999999974</v>
      </c>
      <c r="QO36" s="176">
        <f t="shared" si="64"/>
        <v>-6053268.1300000008</v>
      </c>
      <c r="QP36" s="176">
        <f t="shared" si="64"/>
        <v>-1368764.9899999993</v>
      </c>
      <c r="QQ36" s="176">
        <f t="shared" si="64"/>
        <v>-748188.58000000007</v>
      </c>
      <c r="QR36" s="176">
        <f t="shared" si="64"/>
        <v>-8643658.2599999905</v>
      </c>
      <c r="QS36" s="176">
        <f t="shared" si="64"/>
        <v>-6044130.3599999994</v>
      </c>
      <c r="QT36" s="176">
        <f t="shared" si="64"/>
        <v>-14851368.959999993</v>
      </c>
      <c r="QU36" s="176">
        <f t="shared" si="64"/>
        <v>21184980.470000003</v>
      </c>
      <c r="QV36" s="176">
        <f t="shared" si="64"/>
        <v>-323788.6099999994</v>
      </c>
      <c r="QW36" s="176">
        <f t="shared" si="64"/>
        <v>91930927.930000007</v>
      </c>
      <c r="QX36" s="176">
        <f t="shared" si="64"/>
        <v>1713852.0600000024</v>
      </c>
      <c r="QY36" s="176">
        <f t="shared" si="64"/>
        <v>-13440590.059999999</v>
      </c>
      <c r="QZ36" s="176">
        <f t="shared" si="64"/>
        <v>67517487.469999999</v>
      </c>
      <c r="RA36" s="176">
        <f t="shared" si="64"/>
        <v>49369.589999999851</v>
      </c>
      <c r="RB36" s="176">
        <f t="shared" si="64"/>
        <v>-4912149.9200000009</v>
      </c>
      <c r="RC36" s="176">
        <f t="shared" si="64"/>
        <v>20323236.259999998</v>
      </c>
      <c r="RD36" s="176">
        <f t="shared" si="64"/>
        <v>4810348.1900000004</v>
      </c>
      <c r="RE36" s="176">
        <f t="shared" si="64"/>
        <v>-34388403.110000014</v>
      </c>
      <c r="RF36" s="176">
        <f t="shared" si="64"/>
        <v>-47512919.849999994</v>
      </c>
      <c r="RG36" s="176">
        <f t="shared" si="64"/>
        <v>-24654521.949999999</v>
      </c>
      <c r="RH36" s="176">
        <f t="shared" si="64"/>
        <v>36364965.979999997</v>
      </c>
      <c r="RI36" s="176">
        <f t="shared" si="64"/>
        <v>-23383255.310000002</v>
      </c>
      <c r="RJ36" s="176">
        <f t="shared" si="64"/>
        <v>-29194238.019999996</v>
      </c>
      <c r="RK36" s="176">
        <f t="shared" si="64"/>
        <v>-75351243.75</v>
      </c>
      <c r="RL36" s="176">
        <f t="shared" si="64"/>
        <v>-3953014.5299999993</v>
      </c>
      <c r="RM36" s="176">
        <f t="shared" si="64"/>
        <v>-5574146.1100000031</v>
      </c>
      <c r="RN36" s="176">
        <f t="shared" si="64"/>
        <v>-46031962.049999997</v>
      </c>
      <c r="RO36" s="176">
        <f t="shared" si="64"/>
        <v>-12491755.409999996</v>
      </c>
      <c r="RP36" s="176">
        <f t="shared" si="64"/>
        <v>-2184751.2300000004</v>
      </c>
      <c r="RQ36" s="176">
        <f t="shared" si="64"/>
        <v>-5663076.0999999996</v>
      </c>
      <c r="RR36" s="176">
        <f t="shared" si="64"/>
        <v>-27967774.080000002</v>
      </c>
      <c r="RS36" s="176">
        <f t="shared" si="64"/>
        <v>-7343000.5499999998</v>
      </c>
      <c r="RT36" s="176">
        <f t="shared" si="64"/>
        <v>-3320586.290000001</v>
      </c>
      <c r="RU36" s="176">
        <f t="shared" si="64"/>
        <v>-7274335.459999999</v>
      </c>
      <c r="RV36" s="176">
        <f t="shared" si="64"/>
        <v>4539883.95</v>
      </c>
      <c r="RW36" s="176">
        <f t="shared" si="64"/>
        <v>-5657219.0899999999</v>
      </c>
      <c r="RX36" s="176">
        <f t="shared" si="64"/>
        <v>-7840840.8500000006</v>
      </c>
      <c r="RY36" s="176">
        <f t="shared" si="64"/>
        <v>-106439748.62</v>
      </c>
      <c r="RZ36" s="176">
        <f t="shared" si="64"/>
        <v>-759059.91999999993</v>
      </c>
      <c r="SA36" s="176">
        <f t="shared" si="64"/>
        <v>20271874.939999998</v>
      </c>
      <c r="SB36" s="176">
        <f t="shared" si="64"/>
        <v>-815665.42000000179</v>
      </c>
      <c r="SC36" s="176">
        <f t="shared" si="64"/>
        <v>-2237778.5399999991</v>
      </c>
      <c r="SD36" s="176">
        <f t="shared" si="64"/>
        <v>-883238.75999999978</v>
      </c>
      <c r="SE36" s="176">
        <f t="shared" si="64"/>
        <v>10155891</v>
      </c>
      <c r="SF36" s="176">
        <f t="shared" si="64"/>
        <v>-31299527.599999998</v>
      </c>
      <c r="SG36" s="176">
        <f t="shared" si="64"/>
        <v>-3872841.7100000009</v>
      </c>
      <c r="SH36" s="176">
        <f t="shared" si="64"/>
        <v>-7274518.8500000006</v>
      </c>
      <c r="SI36" s="176">
        <f t="shared" si="64"/>
        <v>20090987.619999997</v>
      </c>
      <c r="SJ36" s="176">
        <f t="shared" si="64"/>
        <v>-11947750.059999999</v>
      </c>
      <c r="SK36" s="176">
        <f t="shared" si="64"/>
        <v>43853406.379999995</v>
      </c>
      <c r="SL36" s="176">
        <f t="shared" si="64"/>
        <v>-4142786.3100000005</v>
      </c>
      <c r="SM36" s="176">
        <f t="shared" si="64"/>
        <v>-4205750.6399999857</v>
      </c>
      <c r="SN36" s="176">
        <f t="shared" si="64"/>
        <v>16929382.670000002</v>
      </c>
      <c r="SO36" s="176">
        <f t="shared" si="64"/>
        <v>4791204.0100000016</v>
      </c>
      <c r="SP36" s="176">
        <f t="shared" si="64"/>
        <v>5883069.8300000001</v>
      </c>
      <c r="SQ36" s="176">
        <f t="shared" si="64"/>
        <v>4574151.5</v>
      </c>
      <c r="SR36" s="176">
        <f t="shared" si="64"/>
        <v>-1240670.42</v>
      </c>
      <c r="SS36" s="176">
        <f t="shared" si="64"/>
        <v>16878136.359999999</v>
      </c>
      <c r="ST36" s="176">
        <f t="shared" si="64"/>
        <v>13397671.240000002</v>
      </c>
      <c r="SU36" s="176">
        <f t="shared" si="64"/>
        <v>13267587.060000001</v>
      </c>
      <c r="SV36" s="176">
        <f t="shared" ref="SV36:VG36" si="65">SUM(SV34:SV35)</f>
        <v>15188346.059999999</v>
      </c>
      <c r="SW36" s="176">
        <f t="shared" si="65"/>
        <v>-47554022.380000003</v>
      </c>
      <c r="SX36" s="176">
        <f t="shared" si="65"/>
        <v>3520768.5200000005</v>
      </c>
      <c r="SY36" s="176">
        <f t="shared" si="65"/>
        <v>-78567131.070000008</v>
      </c>
      <c r="SZ36" s="176">
        <f t="shared" si="65"/>
        <v>14982804.600000001</v>
      </c>
      <c r="TA36" s="176">
        <f t="shared" si="65"/>
        <v>4043089.5400000028</v>
      </c>
      <c r="TB36" s="176">
        <f t="shared" si="65"/>
        <v>-4894046.950000003</v>
      </c>
      <c r="TC36" s="176">
        <f t="shared" si="65"/>
        <v>3643255.1400000006</v>
      </c>
      <c r="TD36" s="176">
        <f t="shared" si="65"/>
        <v>9601231.7300000004</v>
      </c>
      <c r="TE36" s="176">
        <f t="shared" si="65"/>
        <v>183422.91999999806</v>
      </c>
      <c r="TF36" s="176">
        <f t="shared" si="65"/>
        <v>1502516.9800000004</v>
      </c>
      <c r="TG36" s="176">
        <f t="shared" si="65"/>
        <v>-385149328.2299999</v>
      </c>
      <c r="TH36" s="176">
        <f t="shared" si="65"/>
        <v>-4260879.379999999</v>
      </c>
      <c r="TI36" s="176">
        <f t="shared" si="65"/>
        <v>10229691.749999998</v>
      </c>
      <c r="TJ36" s="176">
        <f t="shared" si="65"/>
        <v>-40060338.469999999</v>
      </c>
      <c r="TK36" s="176">
        <f t="shared" si="65"/>
        <v>-18481673.199999999</v>
      </c>
      <c r="TL36" s="176">
        <f t="shared" si="65"/>
        <v>-7129449.6300000008</v>
      </c>
      <c r="TM36" s="176">
        <f t="shared" si="65"/>
        <v>1490457.2700000005</v>
      </c>
      <c r="TN36" s="176">
        <f t="shared" si="65"/>
        <v>-35043409.730000004</v>
      </c>
      <c r="TO36" s="176">
        <f t="shared" si="65"/>
        <v>3048564.0699999984</v>
      </c>
      <c r="TP36" s="176">
        <f t="shared" si="65"/>
        <v>-20870937.18</v>
      </c>
      <c r="TQ36" s="176">
        <f t="shared" si="65"/>
        <v>-35497996.07</v>
      </c>
      <c r="TR36" s="176">
        <f t="shared" si="65"/>
        <v>3206812.1300000008</v>
      </c>
      <c r="TS36" s="176">
        <f t="shared" si="65"/>
        <v>-1958519.6399999987</v>
      </c>
      <c r="TT36" s="176">
        <f t="shared" si="65"/>
        <v>-10346855.359999999</v>
      </c>
      <c r="TU36" s="176">
        <f t="shared" si="65"/>
        <v>-4454847.07</v>
      </c>
      <c r="TV36" s="176">
        <f t="shared" si="65"/>
        <v>6995298.7300000004</v>
      </c>
      <c r="TW36" s="176">
        <f t="shared" si="65"/>
        <v>-19592227.629999995</v>
      </c>
      <c r="TX36" s="176">
        <f t="shared" si="65"/>
        <v>-10329015.98</v>
      </c>
      <c r="TY36" s="176">
        <f t="shared" si="65"/>
        <v>97985911.479999989</v>
      </c>
      <c r="TZ36" s="176">
        <f t="shared" si="65"/>
        <v>-15414140.460000001</v>
      </c>
      <c r="UA36" s="176">
        <f t="shared" si="65"/>
        <v>-11030402.669999998</v>
      </c>
      <c r="UB36" s="176">
        <f t="shared" si="65"/>
        <v>-8092276.040000001</v>
      </c>
      <c r="UC36" s="176">
        <f t="shared" si="65"/>
        <v>-184661501.86000001</v>
      </c>
      <c r="UD36" s="176">
        <f t="shared" si="65"/>
        <v>-2321969.9500000011</v>
      </c>
      <c r="UE36" s="176">
        <f t="shared" si="65"/>
        <v>-4882224.6199999992</v>
      </c>
      <c r="UF36" s="176">
        <f t="shared" si="65"/>
        <v>255419.31000000238</v>
      </c>
      <c r="UG36" s="176">
        <f t="shared" si="65"/>
        <v>-1134515.5600000005</v>
      </c>
      <c r="UH36" s="176">
        <f t="shared" si="65"/>
        <v>-94837972.079999998</v>
      </c>
      <c r="UI36" s="176">
        <f t="shared" si="65"/>
        <v>-16328625.889999997</v>
      </c>
      <c r="UJ36" s="176">
        <f t="shared" si="65"/>
        <v>-22417584.870000001</v>
      </c>
      <c r="UK36" s="176">
        <f t="shared" si="65"/>
        <v>-24853356.580000002</v>
      </c>
      <c r="UL36" s="176">
        <f t="shared" si="65"/>
        <v>-13166201.789999999</v>
      </c>
      <c r="UM36" s="176">
        <f t="shared" si="65"/>
        <v>-12624192.189999999</v>
      </c>
      <c r="UN36" s="176">
        <f t="shared" si="65"/>
        <v>462112240.94999999</v>
      </c>
      <c r="UO36" s="176">
        <f t="shared" si="65"/>
        <v>-9108940.9100000001</v>
      </c>
      <c r="UP36" s="176">
        <f t="shared" si="65"/>
        <v>-12560316.610000001</v>
      </c>
      <c r="UQ36" s="176">
        <f t="shared" si="65"/>
        <v>-107794021.08999999</v>
      </c>
      <c r="UR36" s="176">
        <f t="shared" si="65"/>
        <v>-5205245.16</v>
      </c>
      <c r="US36" s="176">
        <f t="shared" si="65"/>
        <v>2678845.5399999991</v>
      </c>
      <c r="UT36" s="176">
        <f t="shared" si="65"/>
        <v>-40723574.11999999</v>
      </c>
      <c r="UU36" s="176">
        <f t="shared" si="65"/>
        <v>-5471402.4799999995</v>
      </c>
      <c r="UV36" s="176">
        <f t="shared" si="65"/>
        <v>-4660143.3699999992</v>
      </c>
      <c r="UW36" s="176">
        <f t="shared" si="65"/>
        <v>3772028.6000000015</v>
      </c>
      <c r="UX36" s="176">
        <f t="shared" si="65"/>
        <v>-14818439.450000001</v>
      </c>
      <c r="UY36" s="176">
        <f t="shared" si="65"/>
        <v>-14575297.159999996</v>
      </c>
      <c r="UZ36" s="176">
        <f t="shared" si="65"/>
        <v>5040838.370000001</v>
      </c>
      <c r="VA36" s="176">
        <f t="shared" si="65"/>
        <v>13043007.379999999</v>
      </c>
      <c r="VB36" s="176">
        <f t="shared" si="65"/>
        <v>3387355.7000000011</v>
      </c>
      <c r="VC36" s="176">
        <f t="shared" si="65"/>
        <v>2322454.2800000012</v>
      </c>
      <c r="VD36" s="176">
        <f t="shared" si="65"/>
        <v>-7193386.6199999992</v>
      </c>
      <c r="VE36" s="176">
        <f t="shared" si="65"/>
        <v>-1382528.7499999991</v>
      </c>
      <c r="VF36" s="176">
        <f t="shared" si="65"/>
        <v>-30121308.27</v>
      </c>
      <c r="VG36" s="176">
        <f t="shared" si="65"/>
        <v>-5317839.7700000005</v>
      </c>
      <c r="VH36" s="176">
        <f t="shared" ref="VH36:XS36" si="66">SUM(VH34:VH35)</f>
        <v>3905074.3900000006</v>
      </c>
      <c r="VI36" s="176">
        <f t="shared" si="66"/>
        <v>14224525.400000002</v>
      </c>
      <c r="VJ36" s="176">
        <f t="shared" si="66"/>
        <v>-121962533.74000001</v>
      </c>
      <c r="VK36" s="176">
        <f t="shared" si="66"/>
        <v>-4156184.5099999979</v>
      </c>
      <c r="VL36" s="176">
        <f t="shared" si="66"/>
        <v>15541646.969999999</v>
      </c>
      <c r="VM36" s="176">
        <f t="shared" si="66"/>
        <v>-12808885.630000003</v>
      </c>
      <c r="VN36" s="176">
        <f t="shared" si="66"/>
        <v>12746586.119999997</v>
      </c>
      <c r="VO36" s="176">
        <f t="shared" si="66"/>
        <v>-13515563.460000001</v>
      </c>
      <c r="VP36" s="176">
        <f t="shared" si="66"/>
        <v>-12830142.660000004</v>
      </c>
      <c r="VQ36" s="176">
        <f t="shared" si="66"/>
        <v>-12949043.07</v>
      </c>
      <c r="VR36" s="176">
        <f t="shared" si="66"/>
        <v>14605122.690000001</v>
      </c>
      <c r="VS36" s="176">
        <f t="shared" si="66"/>
        <v>-69043766.950000003</v>
      </c>
      <c r="VT36" s="176">
        <f t="shared" si="66"/>
        <v>-2811185.040000001</v>
      </c>
      <c r="VU36" s="176">
        <f t="shared" si="66"/>
        <v>53351206.049999997</v>
      </c>
      <c r="VV36" s="176">
        <f t="shared" si="66"/>
        <v>-7924631.5999999996</v>
      </c>
      <c r="VW36" s="176">
        <f t="shared" si="66"/>
        <v>21869590.619999997</v>
      </c>
      <c r="VX36" s="176">
        <f t="shared" si="66"/>
        <v>-3271810.790000001</v>
      </c>
      <c r="VY36" s="176">
        <f t="shared" si="66"/>
        <v>1609015599.7000003</v>
      </c>
      <c r="VZ36" s="176">
        <f t="shared" si="66"/>
        <v>-564396.05999999866</v>
      </c>
      <c r="WA36" s="176">
        <f t="shared" si="66"/>
        <v>45568630.510000005</v>
      </c>
      <c r="WB36" s="176">
        <f t="shared" si="66"/>
        <v>-3200025.8500000015</v>
      </c>
      <c r="WC36" s="176">
        <f t="shared" si="66"/>
        <v>10097300.749999998</v>
      </c>
      <c r="WD36" s="176">
        <f t="shared" si="66"/>
        <v>-5488391.870000001</v>
      </c>
      <c r="WE36" s="176">
        <f t="shared" si="66"/>
        <v>-2537147.0600000024</v>
      </c>
      <c r="WF36" s="176">
        <f t="shared" si="66"/>
        <v>-4251652.4900000021</v>
      </c>
      <c r="WG36" s="176">
        <f t="shared" si="66"/>
        <v>17717726.399999999</v>
      </c>
      <c r="WH36" s="176">
        <f t="shared" si="66"/>
        <v>-17827954.530000001</v>
      </c>
      <c r="WI36" s="176">
        <f t="shared" si="66"/>
        <v>-8465663.3300000001</v>
      </c>
      <c r="WJ36" s="176">
        <f t="shared" si="66"/>
        <v>-17194298.579999998</v>
      </c>
      <c r="WK36" s="176">
        <f t="shared" si="66"/>
        <v>-744732.6099999994</v>
      </c>
      <c r="WL36" s="176">
        <f t="shared" si="66"/>
        <v>-12028864.069999993</v>
      </c>
      <c r="WM36" s="176">
        <f t="shared" si="66"/>
        <v>-17526313.339999996</v>
      </c>
      <c r="WN36" s="176">
        <f t="shared" si="66"/>
        <v>14111444.669999998</v>
      </c>
      <c r="WO36" s="176">
        <f t="shared" si="66"/>
        <v>-12504196.799999999</v>
      </c>
      <c r="WP36" s="176">
        <f t="shared" si="66"/>
        <v>-11925959.379999999</v>
      </c>
      <c r="WQ36" s="176">
        <f t="shared" si="66"/>
        <v>-6910865.75</v>
      </c>
      <c r="WR36" s="176">
        <f t="shared" si="66"/>
        <v>-22015221.209999997</v>
      </c>
      <c r="WS36" s="176">
        <f t="shared" si="66"/>
        <v>-20040294.189999998</v>
      </c>
      <c r="WT36" s="176">
        <f t="shared" si="66"/>
        <v>-10498999.130000001</v>
      </c>
      <c r="WU36" s="176">
        <f t="shared" si="66"/>
        <v>15709427.210000001</v>
      </c>
      <c r="WV36" s="176">
        <f t="shared" si="66"/>
        <v>4243072.1500000022</v>
      </c>
      <c r="WW36" s="176">
        <f t="shared" si="66"/>
        <v>523847.75</v>
      </c>
      <c r="WX36" s="176">
        <f t="shared" si="66"/>
        <v>-3066872.5</v>
      </c>
      <c r="WY36" s="176">
        <f t="shared" si="66"/>
        <v>1192426.7100000009</v>
      </c>
      <c r="WZ36" s="176">
        <f t="shared" si="66"/>
        <v>5420775.9900000002</v>
      </c>
      <c r="XA36" s="176">
        <f t="shared" si="66"/>
        <v>29928107.719999999</v>
      </c>
      <c r="XB36" s="176">
        <f t="shared" si="66"/>
        <v>-1705411.2799999993</v>
      </c>
      <c r="XC36" s="176">
        <f t="shared" si="66"/>
        <v>12516184.239999998</v>
      </c>
      <c r="XD36" s="176">
        <f t="shared" si="66"/>
        <v>12236232.710000001</v>
      </c>
      <c r="XE36" s="176">
        <f t="shared" si="66"/>
        <v>5165217.379999999</v>
      </c>
      <c r="XF36" s="176">
        <f t="shared" si="66"/>
        <v>255215554.03999999</v>
      </c>
      <c r="XG36" s="176">
        <f t="shared" si="66"/>
        <v>-8122223.6600000001</v>
      </c>
      <c r="XH36" s="176">
        <f t="shared" si="66"/>
        <v>61549484.560000002</v>
      </c>
      <c r="XI36" s="176">
        <f t="shared" si="66"/>
        <v>39786152.829999998</v>
      </c>
      <c r="XJ36" s="176">
        <f t="shared" si="66"/>
        <v>-7821321.2400000002</v>
      </c>
      <c r="XK36" s="176">
        <f t="shared" si="66"/>
        <v>-68492.210000000894</v>
      </c>
      <c r="XL36" s="176">
        <f t="shared" si="66"/>
        <v>-21302770.299999997</v>
      </c>
      <c r="XM36" s="176">
        <f t="shared" si="66"/>
        <v>40465646.490000002</v>
      </c>
      <c r="XN36" s="176">
        <f t="shared" si="66"/>
        <v>-3638021.3800000008</v>
      </c>
      <c r="XO36" s="176">
        <f t="shared" si="66"/>
        <v>-5555718.1999999955</v>
      </c>
      <c r="XP36" s="176">
        <f t="shared" si="66"/>
        <v>-6549972.2600000016</v>
      </c>
      <c r="XQ36" s="176">
        <f t="shared" si="66"/>
        <v>1272825.7599999979</v>
      </c>
      <c r="XR36" s="176">
        <f t="shared" si="66"/>
        <v>5331332.2999999989</v>
      </c>
      <c r="XS36" s="176">
        <f t="shared" si="66"/>
        <v>1275665.9399999995</v>
      </c>
      <c r="XT36" s="176">
        <f t="shared" ref="XT36:AAE36" si="67">SUM(XT34:XT35)</f>
        <v>17068635.75</v>
      </c>
      <c r="XU36" s="176">
        <f t="shared" si="67"/>
        <v>3627828.9200000018</v>
      </c>
      <c r="XV36" s="176">
        <f t="shared" si="67"/>
        <v>7091609.1699999981</v>
      </c>
      <c r="XW36" s="176">
        <f t="shared" si="67"/>
        <v>1993576.9800000004</v>
      </c>
      <c r="XX36" s="176">
        <f t="shared" si="67"/>
        <v>-34394.580000000075</v>
      </c>
      <c r="XY36" s="176">
        <f t="shared" si="67"/>
        <v>-366181.6099999994</v>
      </c>
      <c r="XZ36" s="176">
        <f t="shared" si="67"/>
        <v>79062.150000000373</v>
      </c>
      <c r="YA36" s="176">
        <f t="shared" si="67"/>
        <v>39698759.199999996</v>
      </c>
      <c r="YB36" s="176">
        <f t="shared" si="67"/>
        <v>35383696.509999998</v>
      </c>
      <c r="YC36" s="176">
        <f t="shared" si="67"/>
        <v>252265143.97</v>
      </c>
      <c r="YD36" s="176">
        <f t="shared" si="67"/>
        <v>10299721.719999999</v>
      </c>
      <c r="YE36" s="176">
        <f t="shared" si="67"/>
        <v>-5987957.7700000033</v>
      </c>
      <c r="YF36" s="176">
        <f t="shared" si="67"/>
        <v>36637620.170000002</v>
      </c>
      <c r="YG36" s="176">
        <f t="shared" si="67"/>
        <v>-13113993.820000008</v>
      </c>
      <c r="YH36" s="176">
        <f t="shared" si="67"/>
        <v>18469587.350000001</v>
      </c>
      <c r="YI36" s="176">
        <f t="shared" si="67"/>
        <v>-17414693.240000002</v>
      </c>
      <c r="YJ36" s="176">
        <f t="shared" si="67"/>
        <v>3665196.129999999</v>
      </c>
      <c r="YK36" s="176">
        <f t="shared" si="67"/>
        <v>-33486260.719999999</v>
      </c>
      <c r="YL36" s="176">
        <f t="shared" si="67"/>
        <v>-18972621.090000004</v>
      </c>
      <c r="YM36" s="176">
        <f t="shared" si="67"/>
        <v>17364280.489999998</v>
      </c>
      <c r="YN36" s="176">
        <f t="shared" si="67"/>
        <v>1635583.870000001</v>
      </c>
      <c r="YO36" s="176">
        <f t="shared" si="67"/>
        <v>17896238.339999996</v>
      </c>
      <c r="YP36" s="176">
        <f t="shared" si="67"/>
        <v>-2128164.84</v>
      </c>
      <c r="YQ36" s="176">
        <f t="shared" si="67"/>
        <v>51619508.230000004</v>
      </c>
      <c r="YR36" s="176">
        <f t="shared" si="67"/>
        <v>44030141.140000001</v>
      </c>
      <c r="YS36" s="176">
        <f t="shared" si="67"/>
        <v>1535317.7100000009</v>
      </c>
      <c r="YT36" s="176">
        <f t="shared" si="67"/>
        <v>56031342.060000002</v>
      </c>
      <c r="YU36" s="176">
        <f t="shared" si="67"/>
        <v>463526.50999999791</v>
      </c>
      <c r="YV36" s="176">
        <f t="shared" si="67"/>
        <v>9042888.7599999998</v>
      </c>
      <c r="YW36" s="176">
        <f t="shared" si="67"/>
        <v>-12717544.679999998</v>
      </c>
      <c r="YX36" s="176">
        <f t="shared" si="67"/>
        <v>-9610601.0399999991</v>
      </c>
      <c r="YY36" s="176">
        <f t="shared" si="67"/>
        <v>2761956.8600000003</v>
      </c>
      <c r="YZ36" s="176">
        <f t="shared" si="67"/>
        <v>15134417.100000001</v>
      </c>
      <c r="ZA36" s="176">
        <f t="shared" si="67"/>
        <v>2284789.1299999952</v>
      </c>
      <c r="ZB36" s="176">
        <f t="shared" si="67"/>
        <v>2417710.6599999992</v>
      </c>
      <c r="ZC36" s="176">
        <f t="shared" si="67"/>
        <v>18391564.640000001</v>
      </c>
      <c r="ZD36" s="176">
        <f t="shared" si="67"/>
        <v>-3687166.1999999993</v>
      </c>
      <c r="ZE36" s="176">
        <f t="shared" si="67"/>
        <v>18326727.990000002</v>
      </c>
      <c r="ZF36" s="176">
        <f t="shared" si="67"/>
        <v>-12153992.350000001</v>
      </c>
      <c r="ZG36" s="176">
        <f t="shared" si="67"/>
        <v>-1291469.7599999998</v>
      </c>
      <c r="ZH36" s="176">
        <f t="shared" si="67"/>
        <v>1406787.2400000002</v>
      </c>
      <c r="ZI36" s="176">
        <f t="shared" si="67"/>
        <v>-16547596.200000003</v>
      </c>
      <c r="ZJ36" s="176">
        <f t="shared" si="67"/>
        <v>-60819919.090000004</v>
      </c>
      <c r="ZK36" s="176">
        <f t="shared" si="67"/>
        <v>14573116.450000001</v>
      </c>
      <c r="ZL36" s="176">
        <f t="shared" si="67"/>
        <v>35421714.06000001</v>
      </c>
      <c r="ZM36" s="176">
        <f t="shared" si="67"/>
        <v>217843185.75</v>
      </c>
      <c r="ZN36" s="176">
        <f t="shared" si="67"/>
        <v>67916498</v>
      </c>
      <c r="ZO36" s="176">
        <f t="shared" si="67"/>
        <v>33077289.969999999</v>
      </c>
      <c r="ZP36" s="176">
        <f t="shared" si="67"/>
        <v>20964249.989999995</v>
      </c>
      <c r="ZQ36" s="176">
        <f t="shared" si="67"/>
        <v>125404903.24699999</v>
      </c>
      <c r="ZR36" s="176">
        <f t="shared" si="67"/>
        <v>290256653.75</v>
      </c>
      <c r="ZS36" s="176">
        <f t="shared" si="67"/>
        <v>12989576.560000002</v>
      </c>
      <c r="ZT36" s="176">
        <f t="shared" si="67"/>
        <v>21199332.149999999</v>
      </c>
      <c r="ZU36" s="176">
        <f t="shared" si="67"/>
        <v>30436639.789999999</v>
      </c>
      <c r="ZV36" s="176">
        <f t="shared" si="67"/>
        <v>11358608.940000001</v>
      </c>
      <c r="ZW36" s="176">
        <f t="shared" si="67"/>
        <v>6083485.3899999969</v>
      </c>
      <c r="ZX36" s="176">
        <f t="shared" si="67"/>
        <v>1213150.8399999999</v>
      </c>
      <c r="ZY36" s="176">
        <f t="shared" si="67"/>
        <v>9511102.9299999997</v>
      </c>
      <c r="ZZ36" s="176">
        <f t="shared" si="67"/>
        <v>1550169.6699999981</v>
      </c>
      <c r="AAA36" s="176">
        <f t="shared" si="67"/>
        <v>17153752.59</v>
      </c>
      <c r="AAB36" s="176">
        <f t="shared" si="67"/>
        <v>16160960.419999998</v>
      </c>
      <c r="AAC36" s="176">
        <f t="shared" si="67"/>
        <v>20371013.089999996</v>
      </c>
      <c r="AAD36" s="176">
        <f t="shared" si="67"/>
        <v>6888859.6899999995</v>
      </c>
      <c r="AAE36" s="176">
        <f t="shared" si="67"/>
        <v>24851764.079999998</v>
      </c>
      <c r="AAF36" s="176">
        <f t="shared" ref="AAF36:ACQ36" si="68">SUM(AAF34:AAF35)</f>
        <v>544424.65999999642</v>
      </c>
      <c r="AAG36" s="176">
        <f t="shared" si="68"/>
        <v>3756804.8000000007</v>
      </c>
      <c r="AAH36" s="176">
        <f t="shared" si="68"/>
        <v>-3087769.5700000003</v>
      </c>
      <c r="AAI36" s="176">
        <f t="shared" si="68"/>
        <v>-5645779.4299999997</v>
      </c>
      <c r="AAJ36" s="176">
        <f t="shared" si="68"/>
        <v>2477795.4600000009</v>
      </c>
      <c r="AAK36" s="176">
        <f t="shared" si="68"/>
        <v>-17087174.27</v>
      </c>
      <c r="AAL36" s="176">
        <f t="shared" si="68"/>
        <v>344909.89999999944</v>
      </c>
      <c r="AAM36" s="176">
        <f t="shared" si="68"/>
        <v>233671809.06000006</v>
      </c>
      <c r="AAN36" s="176">
        <f t="shared" si="68"/>
        <v>-7493778.4299999997</v>
      </c>
      <c r="AAO36" s="176">
        <f t="shared" si="68"/>
        <v>-5438320.7699999996</v>
      </c>
      <c r="AAP36" s="176">
        <f t="shared" si="68"/>
        <v>16500450.130000003</v>
      </c>
      <c r="AAQ36" s="176">
        <f t="shared" si="68"/>
        <v>-8499363.1300000027</v>
      </c>
      <c r="AAR36" s="176">
        <f t="shared" si="68"/>
        <v>36000926.050000004</v>
      </c>
      <c r="AAS36" s="176">
        <f t="shared" si="68"/>
        <v>16188339.42</v>
      </c>
      <c r="AAT36" s="176">
        <f t="shared" si="68"/>
        <v>23851243.630000003</v>
      </c>
      <c r="AAU36" s="176">
        <f t="shared" si="68"/>
        <v>-28646615.530000001</v>
      </c>
      <c r="AAV36" s="176">
        <f t="shared" si="68"/>
        <v>-1029522.0599999987</v>
      </c>
      <c r="AAW36" s="176">
        <f t="shared" si="68"/>
        <v>-8226720.2800000012</v>
      </c>
      <c r="AAX36" s="176">
        <f t="shared" si="68"/>
        <v>-139522103.82000002</v>
      </c>
      <c r="AAY36" s="176">
        <f t="shared" si="68"/>
        <v>-10765351.639999993</v>
      </c>
      <c r="AAZ36" s="176">
        <f t="shared" si="68"/>
        <v>-8428171.2599999979</v>
      </c>
      <c r="ABA36" s="176">
        <f t="shared" si="68"/>
        <v>544228.12999999896</v>
      </c>
      <c r="ABB36" s="176">
        <f t="shared" si="68"/>
        <v>-8812032.1499999985</v>
      </c>
      <c r="ABC36" s="176">
        <f t="shared" si="68"/>
        <v>9141474.3699999992</v>
      </c>
      <c r="ABD36" s="176">
        <f t="shared" si="68"/>
        <v>10261929.289999999</v>
      </c>
      <c r="ABE36" s="176">
        <f t="shared" si="68"/>
        <v>-4590409.5</v>
      </c>
      <c r="ABF36" s="176">
        <f t="shared" si="68"/>
        <v>-21410151.940000013</v>
      </c>
      <c r="ABG36" s="176">
        <f t="shared" si="68"/>
        <v>-112178571.53999999</v>
      </c>
      <c r="ABH36" s="176">
        <f t="shared" si="68"/>
        <v>7956280.7299999986</v>
      </c>
      <c r="ABI36" s="176">
        <f t="shared" si="68"/>
        <v>-1762543.1800000006</v>
      </c>
      <c r="ABJ36" s="176">
        <f t="shared" si="68"/>
        <v>-4481649.17</v>
      </c>
      <c r="ABK36" s="176">
        <f t="shared" si="68"/>
        <v>24893420.889999997</v>
      </c>
      <c r="ABL36" s="176">
        <f t="shared" si="68"/>
        <v>4000837.379999999</v>
      </c>
      <c r="ABM36" s="176">
        <f t="shared" si="68"/>
        <v>-74571541.74000001</v>
      </c>
      <c r="ABN36" s="176">
        <f t="shared" si="68"/>
        <v>50008272.640000001</v>
      </c>
      <c r="ABO36" s="176">
        <f t="shared" si="68"/>
        <v>-668188.62000000104</v>
      </c>
      <c r="ABP36" s="176">
        <f t="shared" si="68"/>
        <v>17351765.580000002</v>
      </c>
      <c r="ABQ36" s="176">
        <f t="shared" si="68"/>
        <v>-11286805.910000002</v>
      </c>
      <c r="ABR36" s="176">
        <f t="shared" si="68"/>
        <v>6851446.3099999987</v>
      </c>
      <c r="ABS36" s="176">
        <f t="shared" si="68"/>
        <v>-729627.96000000089</v>
      </c>
      <c r="ABT36" s="176">
        <f t="shared" si="68"/>
        <v>-3058172.4499999993</v>
      </c>
      <c r="ABU36" s="176">
        <f t="shared" si="68"/>
        <v>23797666.77</v>
      </c>
      <c r="ABV36" s="176">
        <f t="shared" si="68"/>
        <v>-133645739.43000001</v>
      </c>
      <c r="ABW36" s="176">
        <f t="shared" si="68"/>
        <v>19142211.77</v>
      </c>
      <c r="ABX36" s="176">
        <f t="shared" si="68"/>
        <v>22739476.440000001</v>
      </c>
      <c r="ABY36" s="176">
        <f t="shared" si="68"/>
        <v>-5111534.01</v>
      </c>
      <c r="ABZ36" s="176">
        <f t="shared" si="68"/>
        <v>9970502</v>
      </c>
      <c r="ACA36" s="176">
        <f t="shared" si="68"/>
        <v>-43432633.059999995</v>
      </c>
      <c r="ACB36" s="176">
        <f t="shared" si="68"/>
        <v>-1741592.0699999994</v>
      </c>
      <c r="ACC36" s="176">
        <f t="shared" si="68"/>
        <v>-791882.73000000045</v>
      </c>
      <c r="ACD36" s="176">
        <f t="shared" si="68"/>
        <v>-4505074.1199999992</v>
      </c>
      <c r="ACE36" s="176">
        <f t="shared" si="68"/>
        <v>-9053693.129999999</v>
      </c>
      <c r="ACF36" s="176">
        <f t="shared" si="68"/>
        <v>-2590668.9299999997</v>
      </c>
      <c r="ACG36" s="176">
        <f t="shared" si="68"/>
        <v>10009329.789999962</v>
      </c>
      <c r="ACH36" s="176">
        <f t="shared" si="68"/>
        <v>-6789976.1700000018</v>
      </c>
      <c r="ACI36" s="176">
        <f t="shared" si="68"/>
        <v>-16312011.659999998</v>
      </c>
      <c r="ACJ36" s="176">
        <f t="shared" si="68"/>
        <v>-22359162.920000002</v>
      </c>
      <c r="ACK36" s="176">
        <f t="shared" si="68"/>
        <v>-79107.430000001565</v>
      </c>
      <c r="ACL36" s="176">
        <f t="shared" si="68"/>
        <v>-17965149.759999998</v>
      </c>
      <c r="ACM36" s="176">
        <f t="shared" si="68"/>
        <v>41209334.820000008</v>
      </c>
      <c r="ACN36" s="176">
        <f t="shared" si="68"/>
        <v>61064775.200000003</v>
      </c>
      <c r="ACO36" s="176">
        <f t="shared" si="68"/>
        <v>474763.53000000119</v>
      </c>
      <c r="ACP36" s="176">
        <f t="shared" si="68"/>
        <v>-14673051.419999998</v>
      </c>
      <c r="ACQ36" s="176">
        <f t="shared" si="68"/>
        <v>-15644587.920000002</v>
      </c>
      <c r="ACR36" s="176">
        <f t="shared" ref="ACR36:AFC36" si="69">SUM(ACR34:ACR35)</f>
        <v>-11799232.259999998</v>
      </c>
      <c r="ACS36" s="176">
        <f t="shared" si="69"/>
        <v>-8253670.4389999993</v>
      </c>
      <c r="ACT36" s="176">
        <f t="shared" si="69"/>
        <v>133250196.00999999</v>
      </c>
      <c r="ACU36" s="176">
        <f t="shared" si="69"/>
        <v>-5691942.8000000007</v>
      </c>
      <c r="ACV36" s="176">
        <f t="shared" si="69"/>
        <v>5576029.8100000024</v>
      </c>
      <c r="ACW36" s="176">
        <f t="shared" si="69"/>
        <v>13210119.73</v>
      </c>
      <c r="ACX36" s="176">
        <f t="shared" si="69"/>
        <v>-11521270.25</v>
      </c>
      <c r="ACY36" s="176">
        <f t="shared" si="69"/>
        <v>-4071905.9499999993</v>
      </c>
      <c r="ACZ36" s="176">
        <f t="shared" si="69"/>
        <v>-6721856.0999999996</v>
      </c>
      <c r="ADA36" s="176">
        <f t="shared" si="69"/>
        <v>-10671984.620000001</v>
      </c>
      <c r="ADB36" s="176">
        <f t="shared" si="69"/>
        <v>7561417.4199999999</v>
      </c>
      <c r="ADC36" s="176">
        <f t="shared" si="69"/>
        <v>31402314.379999999</v>
      </c>
      <c r="ADD36" s="176">
        <f t="shared" si="69"/>
        <v>-41451854.419999994</v>
      </c>
      <c r="ADE36" s="176">
        <f t="shared" si="69"/>
        <v>4289283.4699999988</v>
      </c>
      <c r="ADF36" s="176">
        <f t="shared" si="69"/>
        <v>-826878.8200000003</v>
      </c>
      <c r="ADG36" s="176">
        <f t="shared" si="69"/>
        <v>-9215107.5199999996</v>
      </c>
      <c r="ADH36" s="176">
        <f t="shared" si="69"/>
        <v>-16839342.91</v>
      </c>
      <c r="ADI36" s="176">
        <f t="shared" si="69"/>
        <v>-5633271.7400000002</v>
      </c>
      <c r="ADJ36" s="176">
        <f t="shared" si="69"/>
        <v>3638719.1500000004</v>
      </c>
      <c r="ADK36" s="176">
        <f t="shared" si="69"/>
        <v>-861196.8900000006</v>
      </c>
      <c r="ADL36" s="176">
        <f t="shared" si="69"/>
        <v>-14198988.17</v>
      </c>
      <c r="ADM36" s="176">
        <f t="shared" si="69"/>
        <v>-260240020.38000005</v>
      </c>
      <c r="ADN36" s="176">
        <f t="shared" si="69"/>
        <v>60978439.63000001</v>
      </c>
      <c r="ADO36" s="176">
        <f t="shared" si="69"/>
        <v>-15061193.82</v>
      </c>
      <c r="ADP36" s="176">
        <f t="shared" si="69"/>
        <v>-46030713.989999995</v>
      </c>
      <c r="ADQ36" s="176">
        <f t="shared" si="69"/>
        <v>-604757.77000000048</v>
      </c>
      <c r="ADR36" s="176">
        <f t="shared" si="69"/>
        <v>-3098491.6199999992</v>
      </c>
      <c r="ADS36" s="176">
        <f t="shared" si="69"/>
        <v>28218982.41</v>
      </c>
      <c r="ADT36" s="176">
        <f t="shared" si="69"/>
        <v>-1692933.9600000004</v>
      </c>
      <c r="ADU36" s="176">
        <f t="shared" si="69"/>
        <v>-123157541.50999999</v>
      </c>
      <c r="ADV36" s="176">
        <f t="shared" si="69"/>
        <v>-38211508.079999998</v>
      </c>
      <c r="ADW36" s="176">
        <f t="shared" si="69"/>
        <v>-58088367.429999992</v>
      </c>
      <c r="ADX36" s="176">
        <f t="shared" si="69"/>
        <v>-1933066.1799999997</v>
      </c>
      <c r="ADY36" s="176">
        <f t="shared" si="69"/>
        <v>3515028.5</v>
      </c>
      <c r="ADZ36" s="176">
        <f t="shared" si="69"/>
        <v>2661106.7299999967</v>
      </c>
      <c r="AEA36" s="176">
        <f t="shared" si="69"/>
        <v>-8025661.2800000012</v>
      </c>
      <c r="AEB36" s="176">
        <f t="shared" si="69"/>
        <v>-9618565.5999999978</v>
      </c>
      <c r="AEC36" s="176">
        <f t="shared" si="69"/>
        <v>-5782807.25</v>
      </c>
      <c r="AED36" s="176">
        <f t="shared" si="69"/>
        <v>11820558.260000002</v>
      </c>
      <c r="AEE36" s="176">
        <f t="shared" si="69"/>
        <v>-23647138.989999998</v>
      </c>
      <c r="AEF36" s="176">
        <f t="shared" si="69"/>
        <v>-14003549.450000001</v>
      </c>
      <c r="AEG36" s="176">
        <f t="shared" si="69"/>
        <v>8826628.9699999988</v>
      </c>
      <c r="AEH36" s="176">
        <f t="shared" si="69"/>
        <v>-8000418.0599999987</v>
      </c>
      <c r="AEI36" s="176">
        <f t="shared" si="69"/>
        <v>-10392242.230000004</v>
      </c>
      <c r="AEJ36" s="176">
        <f t="shared" si="69"/>
        <v>-4795499.41</v>
      </c>
      <c r="AEK36" s="176">
        <f t="shared" si="69"/>
        <v>-2727611.919999999</v>
      </c>
      <c r="AEL36" s="176">
        <f t="shared" si="69"/>
        <v>-39478518.079999998</v>
      </c>
      <c r="AEM36" s="176">
        <f t="shared" si="69"/>
        <v>2336185.8499999996</v>
      </c>
      <c r="AEN36" s="176">
        <f t="shared" si="69"/>
        <v>-19902132.710000001</v>
      </c>
      <c r="AEO36" s="176">
        <f t="shared" si="69"/>
        <v>99400890.909999996</v>
      </c>
      <c r="AEP36" s="176">
        <f t="shared" si="69"/>
        <v>7183197.0900000036</v>
      </c>
      <c r="AEQ36" s="176">
        <f t="shared" si="69"/>
        <v>-16009633.830000002</v>
      </c>
      <c r="AER36" s="176">
        <f t="shared" si="69"/>
        <v>-3795601.7699999996</v>
      </c>
      <c r="AES36" s="176">
        <f t="shared" si="69"/>
        <v>-3816027.4399999995</v>
      </c>
      <c r="AET36" s="176">
        <f t="shared" si="69"/>
        <v>-24756925.810000002</v>
      </c>
      <c r="AEU36" s="176">
        <f t="shared" si="69"/>
        <v>3615177.6999999993</v>
      </c>
      <c r="AEV36" s="176">
        <f t="shared" si="69"/>
        <v>-6425628.4600000009</v>
      </c>
      <c r="AEW36" s="176">
        <f t="shared" si="69"/>
        <v>-4546135.43</v>
      </c>
      <c r="AEX36" s="176">
        <f t="shared" si="69"/>
        <v>5171726.24</v>
      </c>
      <c r="AEY36" s="176">
        <f t="shared" si="69"/>
        <v>-67955546.040000021</v>
      </c>
      <c r="AEZ36" s="176">
        <f t="shared" si="69"/>
        <v>49879470.329999998</v>
      </c>
      <c r="AFA36" s="176">
        <f t="shared" si="69"/>
        <v>25010376.190000001</v>
      </c>
      <c r="AFB36" s="176">
        <f t="shared" si="69"/>
        <v>-7201015.629999999</v>
      </c>
      <c r="AFC36" s="176">
        <f t="shared" si="69"/>
        <v>35977865.420000002</v>
      </c>
      <c r="AFD36" s="176">
        <f t="shared" ref="AFD36:AHN36" si="70">SUM(AFD34:AFD35)</f>
        <v>49302011.060000002</v>
      </c>
      <c r="AFE36" s="176">
        <f t="shared" si="70"/>
        <v>-5025163.2899999991</v>
      </c>
      <c r="AFF36" s="176">
        <f t="shared" si="70"/>
        <v>5784816.7499999981</v>
      </c>
      <c r="AFG36" s="176">
        <f t="shared" si="70"/>
        <v>9731204.370000001</v>
      </c>
      <c r="AFH36" s="176">
        <f t="shared" si="70"/>
        <v>6877185.5</v>
      </c>
      <c r="AFI36" s="176">
        <f t="shared" si="70"/>
        <v>-2423845.9700000007</v>
      </c>
      <c r="AFJ36" s="176">
        <f t="shared" si="70"/>
        <v>-4165291.870000001</v>
      </c>
      <c r="AFK36" s="176">
        <f t="shared" si="70"/>
        <v>1451264.299999997</v>
      </c>
      <c r="AFL36" s="176">
        <f t="shared" si="70"/>
        <v>-53431325.709999979</v>
      </c>
      <c r="AFM36" s="176">
        <f t="shared" si="70"/>
        <v>-15429266.300000001</v>
      </c>
      <c r="AFN36" s="176">
        <f t="shared" si="70"/>
        <v>13783025.310000002</v>
      </c>
      <c r="AFO36" s="176">
        <f t="shared" si="70"/>
        <v>-5850081.3300000019</v>
      </c>
      <c r="AFP36" s="176">
        <f t="shared" si="70"/>
        <v>10440655.700000003</v>
      </c>
      <c r="AFQ36" s="176">
        <f t="shared" si="70"/>
        <v>20794232.450000003</v>
      </c>
      <c r="AFR36" s="176">
        <f t="shared" si="70"/>
        <v>4045911.6999999993</v>
      </c>
      <c r="AFS36" s="176">
        <f t="shared" si="70"/>
        <v>6494553.8100000024</v>
      </c>
      <c r="AFT36" s="176">
        <f t="shared" si="70"/>
        <v>-10749767.740000002</v>
      </c>
      <c r="AFU36" s="176">
        <f t="shared" si="70"/>
        <v>1264742</v>
      </c>
      <c r="AFV36" s="176">
        <f t="shared" si="70"/>
        <v>-12576319.229999997</v>
      </c>
      <c r="AFW36" s="176">
        <f t="shared" si="70"/>
        <v>19434850.120000001</v>
      </c>
      <c r="AFX36" s="176">
        <f t="shared" si="70"/>
        <v>-18240044.810000002</v>
      </c>
      <c r="AFY36" s="176">
        <f t="shared" si="70"/>
        <v>7186895.339999998</v>
      </c>
      <c r="AFZ36" s="176">
        <f t="shared" si="70"/>
        <v>-11266219.890000001</v>
      </c>
      <c r="AGA36" s="176">
        <f t="shared" si="70"/>
        <v>1002882.3399999999</v>
      </c>
      <c r="AGB36" s="176">
        <f t="shared" si="70"/>
        <v>-22814340.759999998</v>
      </c>
      <c r="AGC36" s="176">
        <f t="shared" si="70"/>
        <v>-4877287.57</v>
      </c>
      <c r="AGD36" s="176">
        <f t="shared" si="70"/>
        <v>6605642.9199999999</v>
      </c>
      <c r="AGE36" s="176">
        <f t="shared" si="70"/>
        <v>926622.38999999873</v>
      </c>
      <c r="AGF36" s="176">
        <f t="shared" si="70"/>
        <v>1304641.6199999992</v>
      </c>
      <c r="AGG36" s="176">
        <f t="shared" si="70"/>
        <v>-5952944.839999998</v>
      </c>
      <c r="AGH36" s="176">
        <f t="shared" si="70"/>
        <v>2785454.1899999995</v>
      </c>
      <c r="AGI36" s="176">
        <f t="shared" si="70"/>
        <v>408382340.86000001</v>
      </c>
      <c r="AGJ36" s="176">
        <f t="shared" si="70"/>
        <v>-22333793.169999994</v>
      </c>
      <c r="AGK36" s="176">
        <f t="shared" si="70"/>
        <v>883312.9299999997</v>
      </c>
      <c r="AGL36" s="176">
        <f t="shared" si="70"/>
        <v>654766.98000000045</v>
      </c>
      <c r="AGM36" s="176">
        <f t="shared" si="70"/>
        <v>27224905.260000005</v>
      </c>
      <c r="AGN36" s="176">
        <f t="shared" si="70"/>
        <v>12947375.439999998</v>
      </c>
      <c r="AGO36" s="176">
        <f t="shared" si="70"/>
        <v>-763561.37000000104</v>
      </c>
      <c r="AGP36" s="176">
        <f t="shared" si="70"/>
        <v>29124108.16</v>
      </c>
      <c r="AGQ36" s="176">
        <f t="shared" si="70"/>
        <v>-130567276.91999996</v>
      </c>
      <c r="AGR36" s="176">
        <f t="shared" si="70"/>
        <v>-113300619.65000004</v>
      </c>
      <c r="AGS36" s="176">
        <f t="shared" si="70"/>
        <v>-12542012.449999999</v>
      </c>
      <c r="AGT36" s="176">
        <f t="shared" si="70"/>
        <v>3484392.1699999943</v>
      </c>
      <c r="AGU36" s="176">
        <f t="shared" si="70"/>
        <v>-7074963.1099999994</v>
      </c>
      <c r="AGV36" s="176">
        <f t="shared" si="70"/>
        <v>-2347924.2900000028</v>
      </c>
      <c r="AGW36" s="176">
        <f t="shared" si="70"/>
        <v>-7611667.8500000015</v>
      </c>
      <c r="AGX36" s="176">
        <f t="shared" si="70"/>
        <v>-1724310.2699999996</v>
      </c>
      <c r="AGY36" s="176">
        <f t="shared" si="70"/>
        <v>188982.76999999955</v>
      </c>
      <c r="AGZ36" s="176">
        <f t="shared" si="70"/>
        <v>-20738524.500000004</v>
      </c>
      <c r="AHA36" s="176">
        <f t="shared" si="70"/>
        <v>16884911.870000005</v>
      </c>
      <c r="AHB36" s="176">
        <f t="shared" si="70"/>
        <v>-8554354.709999999</v>
      </c>
      <c r="AHC36" s="176">
        <f t="shared" si="70"/>
        <v>-1453923.3699999992</v>
      </c>
      <c r="AHD36" s="176">
        <f t="shared" si="70"/>
        <v>-6686617.3800000008</v>
      </c>
      <c r="AHE36" s="176">
        <f t="shared" si="70"/>
        <v>-3781346.459999999</v>
      </c>
      <c r="AHF36" s="176">
        <f t="shared" si="70"/>
        <v>-13025483.609999999</v>
      </c>
      <c r="AHG36" s="176">
        <f t="shared" si="70"/>
        <v>-13472403.050000001</v>
      </c>
      <c r="AHH36" s="176">
        <f t="shared" si="70"/>
        <v>-52307079.799999997</v>
      </c>
      <c r="AHI36" s="176">
        <f t="shared" si="70"/>
        <v>11954461.549999999</v>
      </c>
      <c r="AHJ36" s="176">
        <f t="shared" si="70"/>
        <v>148155.6099999994</v>
      </c>
      <c r="AHK36" s="176">
        <f t="shared" si="70"/>
        <v>-1256227.1799999997</v>
      </c>
      <c r="AHL36" s="176">
        <f t="shared" si="70"/>
        <v>29761.609999999404</v>
      </c>
      <c r="AHM36" s="176">
        <f t="shared" si="70"/>
        <v>4883393.4000000004</v>
      </c>
      <c r="AHN36" s="176">
        <f t="shared" si="70"/>
        <v>-5654826.1700000018</v>
      </c>
    </row>
    <row r="38" spans="1:899" s="228" customFormat="1" ht="28.5" x14ac:dyDescent="0.2">
      <c r="A38" s="227"/>
      <c r="B38" s="228" t="s">
        <v>2388</v>
      </c>
      <c r="C38" s="229">
        <f>SUM(C14-C13-C12)</f>
        <v>2301696766.6400003</v>
      </c>
      <c r="D38" s="229">
        <f t="shared" ref="D38:BO38" si="71">SUM(D14-D13-D12)</f>
        <v>464378641.29999995</v>
      </c>
      <c r="E38" s="229">
        <f t="shared" si="71"/>
        <v>111990592.34</v>
      </c>
      <c r="F38" s="229">
        <f t="shared" si="71"/>
        <v>209751472.84000003</v>
      </c>
      <c r="G38" s="229">
        <f t="shared" si="71"/>
        <v>136136250.68000001</v>
      </c>
      <c r="H38" s="229">
        <f t="shared" si="71"/>
        <v>154606968.68000007</v>
      </c>
      <c r="I38" s="229">
        <f t="shared" si="71"/>
        <v>70372377.529999986</v>
      </c>
      <c r="J38" s="229">
        <f t="shared" si="71"/>
        <v>508154549.88999999</v>
      </c>
      <c r="K38" s="229">
        <f t="shared" si="71"/>
        <v>198381566.79000002</v>
      </c>
      <c r="L38" s="229">
        <f t="shared" si="71"/>
        <v>107429665.74999999</v>
      </c>
      <c r="M38" s="229">
        <f t="shared" si="71"/>
        <v>402349473.13000005</v>
      </c>
      <c r="N38" s="229">
        <f t="shared" si="71"/>
        <v>128781829.43999998</v>
      </c>
      <c r="O38" s="229">
        <f t="shared" si="71"/>
        <v>353360677.88999999</v>
      </c>
      <c r="P38" s="229">
        <f t="shared" si="71"/>
        <v>199836169.66999999</v>
      </c>
      <c r="Q38" s="229">
        <f t="shared" si="71"/>
        <v>130649802.49999999</v>
      </c>
      <c r="R38" s="229">
        <f t="shared" si="71"/>
        <v>84507792.909999996</v>
      </c>
      <c r="S38" s="229">
        <f t="shared" si="71"/>
        <v>147415554.00999999</v>
      </c>
      <c r="T38" s="229">
        <f t="shared" si="71"/>
        <v>155802364.05000004</v>
      </c>
      <c r="U38" s="229">
        <f t="shared" si="71"/>
        <v>88037694.980000004</v>
      </c>
      <c r="V38" s="229">
        <f t="shared" si="71"/>
        <v>110352164.50999999</v>
      </c>
      <c r="W38" s="229">
        <f t="shared" si="71"/>
        <v>97030157.419999987</v>
      </c>
      <c r="X38" s="229">
        <f t="shared" si="71"/>
        <v>73982201.24000001</v>
      </c>
      <c r="Y38" s="229">
        <f t="shared" si="71"/>
        <v>68562534.579999998</v>
      </c>
      <c r="Z38" s="229">
        <f t="shared" si="71"/>
        <v>48456900.060000002</v>
      </c>
      <c r="AA38" s="229">
        <f t="shared" si="71"/>
        <v>3182753343.9599996</v>
      </c>
      <c r="AB38" s="229">
        <f t="shared" si="71"/>
        <v>196514080.14000002</v>
      </c>
      <c r="AC38" s="229">
        <f t="shared" si="71"/>
        <v>313280339.57000005</v>
      </c>
      <c r="AD38" s="229">
        <f t="shared" si="71"/>
        <v>93582676.219999999</v>
      </c>
      <c r="AE38" s="229">
        <f t="shared" si="71"/>
        <v>372356655.58999997</v>
      </c>
      <c r="AF38" s="229">
        <f t="shared" si="71"/>
        <v>150021014.97999999</v>
      </c>
      <c r="AG38" s="229">
        <f t="shared" si="71"/>
        <v>329707646.70999998</v>
      </c>
      <c r="AH38" s="229">
        <f t="shared" si="71"/>
        <v>176408332.64999998</v>
      </c>
      <c r="AI38" s="229">
        <f t="shared" si="71"/>
        <v>169030412.84999999</v>
      </c>
      <c r="AJ38" s="229">
        <f t="shared" si="71"/>
        <v>141723642.42000002</v>
      </c>
      <c r="AK38" s="229">
        <f t="shared" si="71"/>
        <v>90287780.25</v>
      </c>
      <c r="AL38" s="229">
        <f t="shared" si="71"/>
        <v>101135446.00000001</v>
      </c>
      <c r="AM38" s="229">
        <f t="shared" si="71"/>
        <v>121182452.00000001</v>
      </c>
      <c r="AN38" s="229">
        <f t="shared" si="71"/>
        <v>113090503.25999998</v>
      </c>
      <c r="AO38" s="229">
        <f t="shared" si="71"/>
        <v>90197642.599999979</v>
      </c>
      <c r="AP38" s="229">
        <f t="shared" si="71"/>
        <v>215091245.36000001</v>
      </c>
      <c r="AQ38" s="229">
        <f t="shared" si="71"/>
        <v>225043254.00000009</v>
      </c>
      <c r="AR38" s="229">
        <f t="shared" si="71"/>
        <v>55945542.240000002</v>
      </c>
      <c r="AS38" s="229">
        <f t="shared" si="71"/>
        <v>1141222180.2099998</v>
      </c>
      <c r="AT38" s="229">
        <f t="shared" si="71"/>
        <v>143301701.97</v>
      </c>
      <c r="AU38" s="229">
        <f t="shared" si="71"/>
        <v>125709781.55999999</v>
      </c>
      <c r="AV38" s="229">
        <f t="shared" si="71"/>
        <v>161052344.43000001</v>
      </c>
      <c r="AW38" s="229">
        <f t="shared" si="71"/>
        <v>122128929.89</v>
      </c>
      <c r="AX38" s="229">
        <f t="shared" si="71"/>
        <v>102509119.80000001</v>
      </c>
      <c r="AY38" s="229">
        <f t="shared" si="71"/>
        <v>76454772.900000021</v>
      </c>
      <c r="AZ38" s="229">
        <f t="shared" si="71"/>
        <v>125411330.87999998</v>
      </c>
      <c r="BA38" s="229">
        <f t="shared" si="71"/>
        <v>432482646.52000004</v>
      </c>
      <c r="BB38" s="229">
        <f t="shared" si="71"/>
        <v>86051170.729999989</v>
      </c>
      <c r="BC38" s="229">
        <f t="shared" si="71"/>
        <v>130372939.82000001</v>
      </c>
      <c r="BD38" s="229">
        <f t="shared" si="71"/>
        <v>237630625.88</v>
      </c>
      <c r="BE38" s="229">
        <f t="shared" si="71"/>
        <v>77561938.810000002</v>
      </c>
      <c r="BF38" s="229">
        <f t="shared" si="71"/>
        <v>77766989.900000006</v>
      </c>
      <c r="BG38" s="229">
        <f t="shared" si="71"/>
        <v>75870250.63000001</v>
      </c>
      <c r="BH38" s="229">
        <f t="shared" si="71"/>
        <v>1137406203.6399999</v>
      </c>
      <c r="BI38" s="229">
        <f t="shared" si="71"/>
        <v>58899008.469999991</v>
      </c>
      <c r="BJ38" s="229">
        <f t="shared" si="71"/>
        <v>53736029.82</v>
      </c>
      <c r="BK38" s="229">
        <f t="shared" si="71"/>
        <v>94896993.830000013</v>
      </c>
      <c r="BL38" s="229">
        <f t="shared" si="71"/>
        <v>142601475.45999998</v>
      </c>
      <c r="BM38" s="229">
        <f t="shared" si="71"/>
        <v>179195110.99999997</v>
      </c>
      <c r="BN38" s="229">
        <f t="shared" si="71"/>
        <v>59796901.039999999</v>
      </c>
      <c r="BO38" s="229">
        <f t="shared" si="71"/>
        <v>80271756.480000004</v>
      </c>
      <c r="BP38" s="229">
        <f t="shared" ref="BP38:EA38" si="72">SUM(BP14-BP13-BP12)</f>
        <v>61095233.240000002</v>
      </c>
      <c r="BQ38" s="229">
        <f t="shared" si="72"/>
        <v>56695354.969999984</v>
      </c>
      <c r="BR38" s="229">
        <f t="shared" si="72"/>
        <v>46373209.830000006</v>
      </c>
      <c r="BS38" s="229">
        <f t="shared" si="72"/>
        <v>43608165.979999989</v>
      </c>
      <c r="BT38" s="229">
        <f t="shared" si="72"/>
        <v>287496186.10000002</v>
      </c>
      <c r="BU38" s="229">
        <f t="shared" si="72"/>
        <v>44919975.680000007</v>
      </c>
      <c r="BV38" s="229">
        <f t="shared" si="72"/>
        <v>61375503.219999991</v>
      </c>
      <c r="BW38" s="229">
        <f t="shared" si="72"/>
        <v>969009183.34000003</v>
      </c>
      <c r="BX38" s="229">
        <f t="shared" si="72"/>
        <v>518230040.19999993</v>
      </c>
      <c r="BY38" s="229">
        <f t="shared" si="72"/>
        <v>134484704.69</v>
      </c>
      <c r="BZ38" s="229">
        <f t="shared" si="72"/>
        <v>80398882.11999999</v>
      </c>
      <c r="CA38" s="229">
        <f t="shared" si="72"/>
        <v>159956840.64000002</v>
      </c>
      <c r="CB38" s="229">
        <f t="shared" si="72"/>
        <v>132259013.72</v>
      </c>
      <c r="CC38" s="229">
        <f t="shared" si="72"/>
        <v>104273334.72999999</v>
      </c>
      <c r="CD38" s="229">
        <f t="shared" si="72"/>
        <v>12009208.279999999</v>
      </c>
      <c r="CE38" s="229">
        <f t="shared" si="72"/>
        <v>10634240.76</v>
      </c>
      <c r="CF38" s="229">
        <f t="shared" si="72"/>
        <v>2630503067.1799994</v>
      </c>
      <c r="CG38" s="229">
        <f t="shared" si="72"/>
        <v>138371852.07999998</v>
      </c>
      <c r="CH38" s="229">
        <f t="shared" si="72"/>
        <v>276454308.22000003</v>
      </c>
      <c r="CI38" s="229">
        <f t="shared" si="72"/>
        <v>95938362.549999982</v>
      </c>
      <c r="CJ38" s="229">
        <f t="shared" si="72"/>
        <v>130970480.41</v>
      </c>
      <c r="CK38" s="229">
        <f t="shared" si="72"/>
        <v>116854232.66</v>
      </c>
      <c r="CL38" s="229">
        <f t="shared" si="72"/>
        <v>115667545.73999999</v>
      </c>
      <c r="CM38" s="229">
        <f t="shared" si="72"/>
        <v>195608557.09000003</v>
      </c>
      <c r="CN38" s="229">
        <f t="shared" si="72"/>
        <v>61908178.029999994</v>
      </c>
      <c r="CO38" s="229">
        <f t="shared" si="72"/>
        <v>127205316.66</v>
      </c>
      <c r="CP38" s="229">
        <f t="shared" si="72"/>
        <v>93319839.23999998</v>
      </c>
      <c r="CQ38" s="229">
        <f t="shared" si="72"/>
        <v>133497103.69999997</v>
      </c>
      <c r="CR38" s="229">
        <f t="shared" si="72"/>
        <v>92569532.950000033</v>
      </c>
      <c r="CS38" s="229">
        <f t="shared" si="72"/>
        <v>1029918759.26</v>
      </c>
      <c r="CT38" s="229">
        <f t="shared" si="72"/>
        <v>97569423.909999982</v>
      </c>
      <c r="CU38" s="229">
        <f t="shared" si="72"/>
        <v>116619797.55000001</v>
      </c>
      <c r="CV38" s="229">
        <f t="shared" si="72"/>
        <v>196116764.31999999</v>
      </c>
      <c r="CW38" s="229">
        <f t="shared" si="72"/>
        <v>80420039.709999979</v>
      </c>
      <c r="CX38" s="229">
        <f t="shared" si="72"/>
        <v>171928511.31</v>
      </c>
      <c r="CY38" s="229">
        <f t="shared" si="72"/>
        <v>84973870.940000013</v>
      </c>
      <c r="CZ38" s="229">
        <f t="shared" si="72"/>
        <v>55311381.019999988</v>
      </c>
      <c r="DA38" s="229">
        <f t="shared" si="72"/>
        <v>1153293221.6499999</v>
      </c>
      <c r="DB38" s="229">
        <f t="shared" si="72"/>
        <v>163705139.59999999</v>
      </c>
      <c r="DC38" s="229">
        <f t="shared" si="72"/>
        <v>387397137.87</v>
      </c>
      <c r="DD38" s="229">
        <f t="shared" si="72"/>
        <v>427549656.83999991</v>
      </c>
      <c r="DE38" s="229">
        <f t="shared" si="72"/>
        <v>131357995.19</v>
      </c>
      <c r="DF38" s="229">
        <f t="shared" si="72"/>
        <v>206541628.02999994</v>
      </c>
      <c r="DG38" s="229">
        <f t="shared" si="72"/>
        <v>170320155.27999997</v>
      </c>
      <c r="DH38" s="229">
        <f t="shared" si="72"/>
        <v>56068146.729999997</v>
      </c>
      <c r="DI38" s="229">
        <f t="shared" si="72"/>
        <v>99699068.24000001</v>
      </c>
      <c r="DJ38" s="229">
        <f t="shared" si="72"/>
        <v>105377558.56999999</v>
      </c>
      <c r="DK38" s="229">
        <f t="shared" si="72"/>
        <v>225272454.57000002</v>
      </c>
      <c r="DL38" s="229">
        <f t="shared" si="72"/>
        <v>699150025.42999995</v>
      </c>
      <c r="DM38" s="229">
        <f t="shared" si="72"/>
        <v>884863525.94999993</v>
      </c>
      <c r="DN38" s="229">
        <f t="shared" si="72"/>
        <v>127383497.54000002</v>
      </c>
      <c r="DO38" s="229">
        <f t="shared" si="72"/>
        <v>96956556.650000006</v>
      </c>
      <c r="DP38" s="229">
        <f t="shared" si="72"/>
        <v>218278002.65000004</v>
      </c>
      <c r="DQ38" s="229">
        <f t="shared" si="72"/>
        <v>206412438.22000003</v>
      </c>
      <c r="DR38" s="229">
        <f t="shared" si="72"/>
        <v>190315566.95999998</v>
      </c>
      <c r="DS38" s="229">
        <f t="shared" si="72"/>
        <v>263227287.93000004</v>
      </c>
      <c r="DT38" s="229">
        <f t="shared" si="72"/>
        <v>69472415.87999998</v>
      </c>
      <c r="DU38" s="229">
        <f t="shared" si="72"/>
        <v>3107090131.1300011</v>
      </c>
      <c r="DV38" s="229">
        <f t="shared" si="72"/>
        <v>118265114.94400004</v>
      </c>
      <c r="DW38" s="229">
        <f t="shared" si="72"/>
        <v>181911162.76999998</v>
      </c>
      <c r="DX38" s="229">
        <f t="shared" si="72"/>
        <v>162877978.85999998</v>
      </c>
      <c r="DY38" s="229">
        <f t="shared" si="72"/>
        <v>178189299.82999998</v>
      </c>
      <c r="DZ38" s="229">
        <f t="shared" si="72"/>
        <v>128285429.38000003</v>
      </c>
      <c r="EA38" s="229">
        <f t="shared" si="72"/>
        <v>265934229.48999998</v>
      </c>
      <c r="EB38" s="229">
        <f t="shared" ref="EB38:GM38" si="73">SUM(EB14-EB13-EB12)</f>
        <v>141574572.44999996</v>
      </c>
      <c r="EC38" s="229">
        <f t="shared" si="73"/>
        <v>251012641.63999999</v>
      </c>
      <c r="ED38" s="229">
        <f t="shared" si="73"/>
        <v>611614836.2700001</v>
      </c>
      <c r="EE38" s="229">
        <f t="shared" si="73"/>
        <v>551159206.51999998</v>
      </c>
      <c r="EF38" s="229">
        <f t="shared" si="73"/>
        <v>113209850.49999999</v>
      </c>
      <c r="EG38" s="229">
        <f t="shared" si="73"/>
        <v>125469542.50999996</v>
      </c>
      <c r="EH38" s="229">
        <f t="shared" si="73"/>
        <v>125310099.14</v>
      </c>
      <c r="EI38" s="229">
        <f t="shared" si="73"/>
        <v>175625101.07999998</v>
      </c>
      <c r="EJ38" s="229">
        <f t="shared" si="73"/>
        <v>236217588.03000003</v>
      </c>
      <c r="EK38" s="229">
        <f t="shared" si="73"/>
        <v>84702442.460000038</v>
      </c>
      <c r="EL38" s="229">
        <f t="shared" si="73"/>
        <v>113428258.93000001</v>
      </c>
      <c r="EM38" s="229">
        <f t="shared" si="73"/>
        <v>1625714028.7800002</v>
      </c>
      <c r="EN38" s="229">
        <f t="shared" si="73"/>
        <v>109097252.54000001</v>
      </c>
      <c r="EO38" s="229">
        <f t="shared" si="73"/>
        <v>117452063.52</v>
      </c>
      <c r="EP38" s="229">
        <f t="shared" si="73"/>
        <v>108310371.69</v>
      </c>
      <c r="EQ38" s="229">
        <f t="shared" si="73"/>
        <v>68871479.400000006</v>
      </c>
      <c r="ER38" s="229">
        <f t="shared" si="73"/>
        <v>60160532.069999993</v>
      </c>
      <c r="ES38" s="229">
        <f t="shared" si="73"/>
        <v>176308452.92000002</v>
      </c>
      <c r="ET38" s="229">
        <f t="shared" si="73"/>
        <v>144365955.30999997</v>
      </c>
      <c r="EU38" s="229">
        <f t="shared" si="73"/>
        <v>101258652.14000002</v>
      </c>
      <c r="EV38" s="229">
        <f t="shared" si="73"/>
        <v>1106512258.4899998</v>
      </c>
      <c r="EW38" s="229">
        <f t="shared" si="73"/>
        <v>59057724.43</v>
      </c>
      <c r="EX38" s="229">
        <f t="shared" si="73"/>
        <v>107668878.66000001</v>
      </c>
      <c r="EY38" s="229">
        <f t="shared" si="73"/>
        <v>146799305.06999996</v>
      </c>
      <c r="EZ38" s="229">
        <f t="shared" si="73"/>
        <v>201158001.57000005</v>
      </c>
      <c r="FA38" s="229">
        <f t="shared" si="73"/>
        <v>194004220.52999994</v>
      </c>
      <c r="FB38" s="229">
        <f t="shared" si="73"/>
        <v>147398068.27000001</v>
      </c>
      <c r="FC38" s="229">
        <f t="shared" si="73"/>
        <v>95064279.939999998</v>
      </c>
      <c r="FD38" s="229">
        <f t="shared" si="73"/>
        <v>81941918.639999986</v>
      </c>
      <c r="FE38" s="229">
        <f t="shared" si="73"/>
        <v>76934588.520000011</v>
      </c>
      <c r="FF38" s="229">
        <f t="shared" si="73"/>
        <v>77093018.649999991</v>
      </c>
      <c r="FG38" s="229">
        <f t="shared" si="73"/>
        <v>56384171.780000009</v>
      </c>
      <c r="FH38" s="229">
        <f t="shared" si="73"/>
        <v>714122259.93000007</v>
      </c>
      <c r="FI38" s="229">
        <f t="shared" si="73"/>
        <v>88257759.749999985</v>
      </c>
      <c r="FJ38" s="229">
        <f t="shared" si="73"/>
        <v>99602101.810000017</v>
      </c>
      <c r="FK38" s="229">
        <f t="shared" si="73"/>
        <v>91294141.659999996</v>
      </c>
      <c r="FL38" s="229">
        <f t="shared" si="73"/>
        <v>142107780.43999997</v>
      </c>
      <c r="FM38" s="229">
        <f t="shared" si="73"/>
        <v>128825823.33999997</v>
      </c>
      <c r="FN38" s="229">
        <f t="shared" si="73"/>
        <v>48895677.600000009</v>
      </c>
      <c r="FO38" s="229">
        <f t="shared" si="73"/>
        <v>29940819.949999999</v>
      </c>
      <c r="FP38" s="229">
        <f t="shared" si="73"/>
        <v>2109403112.4599998</v>
      </c>
      <c r="FQ38" s="229">
        <f t="shared" si="73"/>
        <v>95470096.939999968</v>
      </c>
      <c r="FR38" s="229">
        <f t="shared" si="73"/>
        <v>172305668.56999996</v>
      </c>
      <c r="FS38" s="229">
        <f t="shared" si="73"/>
        <v>138757518.73999995</v>
      </c>
      <c r="FT38" s="229">
        <f t="shared" si="73"/>
        <v>198729222.13999999</v>
      </c>
      <c r="FU38" s="229">
        <f t="shared" si="73"/>
        <v>107955448.12000002</v>
      </c>
      <c r="FV38" s="229">
        <f t="shared" si="73"/>
        <v>244180503.06</v>
      </c>
      <c r="FW38" s="229">
        <f t="shared" si="73"/>
        <v>160164449.05000001</v>
      </c>
      <c r="FX38" s="229">
        <f t="shared" si="73"/>
        <v>153146489.39000002</v>
      </c>
      <c r="FY38" s="229">
        <f t="shared" si="73"/>
        <v>134845778.72</v>
      </c>
      <c r="FZ38" s="229">
        <f t="shared" si="73"/>
        <v>234942084.01999998</v>
      </c>
      <c r="GA38" s="229">
        <f t="shared" si="73"/>
        <v>99751892.260000005</v>
      </c>
      <c r="GB38" s="229">
        <f t="shared" si="73"/>
        <v>94945432.129999995</v>
      </c>
      <c r="GC38" s="229">
        <f t="shared" si="73"/>
        <v>54787813.879999995</v>
      </c>
      <c r="GD38" s="229">
        <f t="shared" si="73"/>
        <v>1046106892.5899998</v>
      </c>
      <c r="GE38" s="229">
        <f t="shared" si="73"/>
        <v>81281921.799999997</v>
      </c>
      <c r="GF38" s="229">
        <f t="shared" si="73"/>
        <v>90836121.319999993</v>
      </c>
      <c r="GG38" s="229">
        <f t="shared" si="73"/>
        <v>229107498.31999993</v>
      </c>
      <c r="GH38" s="229">
        <f t="shared" si="73"/>
        <v>116424934.25000001</v>
      </c>
      <c r="GI38" s="229">
        <f t="shared" si="73"/>
        <v>95696921.329999998</v>
      </c>
      <c r="GJ38" s="229">
        <f t="shared" si="73"/>
        <v>95908447.099999979</v>
      </c>
      <c r="GK38" s="229">
        <f t="shared" si="73"/>
        <v>244453486.43000001</v>
      </c>
      <c r="GL38" s="229">
        <f t="shared" si="73"/>
        <v>82036936.590000004</v>
      </c>
      <c r="GM38" s="229">
        <f t="shared" si="73"/>
        <v>37076968.640000001</v>
      </c>
      <c r="GN38" s="229">
        <f t="shared" ref="GN38:IY38" si="74">SUM(GN14-GN13-GN12)</f>
        <v>36428045.380000003</v>
      </c>
      <c r="GO38" s="229">
        <f t="shared" si="74"/>
        <v>35275156.600000001</v>
      </c>
      <c r="GP38" s="229">
        <f t="shared" si="74"/>
        <v>638070165.33999991</v>
      </c>
      <c r="GQ38" s="229">
        <f t="shared" si="74"/>
        <v>160942597.38</v>
      </c>
      <c r="GR38" s="229">
        <f t="shared" si="74"/>
        <v>92454944.250000015</v>
      </c>
      <c r="GS38" s="229">
        <f t="shared" si="74"/>
        <v>175218637.69999999</v>
      </c>
      <c r="GT38" s="229">
        <f t="shared" si="74"/>
        <v>43945363.290000007</v>
      </c>
      <c r="GU38" s="229">
        <f t="shared" si="74"/>
        <v>117583496.78999999</v>
      </c>
      <c r="GV38" s="229">
        <f t="shared" si="74"/>
        <v>123100560.05</v>
      </c>
      <c r="GW38" s="229">
        <f t="shared" si="74"/>
        <v>64897809.430000007</v>
      </c>
      <c r="GX38" s="229">
        <f t="shared" si="74"/>
        <v>695410826.92999995</v>
      </c>
      <c r="GY38" s="229">
        <f t="shared" si="74"/>
        <v>72471073.480000019</v>
      </c>
      <c r="GZ38" s="229">
        <f t="shared" si="74"/>
        <v>159530584.16999999</v>
      </c>
      <c r="HA38" s="229">
        <f t="shared" si="74"/>
        <v>112482313.46000001</v>
      </c>
      <c r="HB38" s="229">
        <f t="shared" si="74"/>
        <v>1888166821.6099999</v>
      </c>
      <c r="HC38" s="229">
        <f t="shared" si="74"/>
        <v>589620513.12</v>
      </c>
      <c r="HD38" s="229">
        <f t="shared" si="74"/>
        <v>280518637.92000002</v>
      </c>
      <c r="HE38" s="229">
        <f t="shared" si="74"/>
        <v>235375857.59999999</v>
      </c>
      <c r="HF38" s="229">
        <f t="shared" si="74"/>
        <v>179807593.70000002</v>
      </c>
      <c r="HG38" s="229">
        <f t="shared" si="74"/>
        <v>275244242.82999998</v>
      </c>
      <c r="HH38" s="229">
        <f t="shared" si="74"/>
        <v>55752630.469999999</v>
      </c>
      <c r="HI38" s="229">
        <f t="shared" si="74"/>
        <v>1147566138.01</v>
      </c>
      <c r="HJ38" s="229">
        <f t="shared" si="74"/>
        <v>199994749.17999998</v>
      </c>
      <c r="HK38" s="229">
        <f t="shared" si="74"/>
        <v>189235887.73999998</v>
      </c>
      <c r="HL38" s="229">
        <f t="shared" si="74"/>
        <v>120917543.23</v>
      </c>
      <c r="HM38" s="229">
        <f t="shared" si="74"/>
        <v>103349057.26000004</v>
      </c>
      <c r="HN38" s="229">
        <f t="shared" si="74"/>
        <v>97770650.920000002</v>
      </c>
      <c r="HO38" s="229">
        <f t="shared" si="74"/>
        <v>154409863.33999997</v>
      </c>
      <c r="HP38" s="229">
        <f t="shared" si="74"/>
        <v>70935997.979999989</v>
      </c>
      <c r="HQ38" s="229">
        <f t="shared" si="74"/>
        <v>1383842249.0599999</v>
      </c>
      <c r="HR38" s="229">
        <f t="shared" si="74"/>
        <v>417639944.85000002</v>
      </c>
      <c r="HS38" s="229">
        <f t="shared" si="74"/>
        <v>106426433.83000001</v>
      </c>
      <c r="HT38" s="229">
        <f t="shared" si="74"/>
        <v>79198759.409999996</v>
      </c>
      <c r="HU38" s="229">
        <f t="shared" si="74"/>
        <v>82031597.539999992</v>
      </c>
      <c r="HV38" s="229">
        <f t="shared" si="74"/>
        <v>76264928.400000006</v>
      </c>
      <c r="HW38" s="229">
        <f t="shared" si="74"/>
        <v>211290243.83999997</v>
      </c>
      <c r="HX38" s="229">
        <f t="shared" si="74"/>
        <v>88359329.690000013</v>
      </c>
      <c r="HY38" s="229">
        <f t="shared" si="74"/>
        <v>88520543.530000016</v>
      </c>
      <c r="HZ38" s="229">
        <f t="shared" si="74"/>
        <v>89494170.590000004</v>
      </c>
      <c r="IA38" s="229">
        <f t="shared" si="74"/>
        <v>90576422.949999988</v>
      </c>
      <c r="IB38" s="229">
        <f t="shared" si="74"/>
        <v>139216112.91</v>
      </c>
      <c r="IC38" s="229">
        <f t="shared" si="74"/>
        <v>48569474.439999998</v>
      </c>
      <c r="ID38" s="229">
        <f t="shared" si="74"/>
        <v>110442539.09999999</v>
      </c>
      <c r="IE38" s="229">
        <f t="shared" si="74"/>
        <v>51762414.579999991</v>
      </c>
      <c r="IF38" s="229">
        <f t="shared" si="74"/>
        <v>59013484.349999994</v>
      </c>
      <c r="IG38" s="229">
        <f t="shared" si="74"/>
        <v>1156239726.54</v>
      </c>
      <c r="IH38" s="229">
        <f t="shared" si="74"/>
        <v>395949381.79000002</v>
      </c>
      <c r="II38" s="229">
        <f t="shared" si="74"/>
        <v>136278165.34999999</v>
      </c>
      <c r="IJ38" s="229">
        <f t="shared" si="74"/>
        <v>204809410.68000001</v>
      </c>
      <c r="IK38" s="229">
        <f t="shared" si="74"/>
        <v>307685212</v>
      </c>
      <c r="IL38" s="229">
        <f t="shared" si="74"/>
        <v>110313507.78999996</v>
      </c>
      <c r="IM38" s="229">
        <f t="shared" si="74"/>
        <v>94416565.929999992</v>
      </c>
      <c r="IN38" s="229">
        <f t="shared" si="74"/>
        <v>69978229.309999987</v>
      </c>
      <c r="IO38" s="229">
        <f t="shared" si="74"/>
        <v>67709758.38000001</v>
      </c>
      <c r="IP38" s="229">
        <f t="shared" si="74"/>
        <v>74024681.050000012</v>
      </c>
      <c r="IQ38" s="229">
        <f t="shared" si="74"/>
        <v>87373362.020000026</v>
      </c>
      <c r="IR38" s="229">
        <f t="shared" si="74"/>
        <v>2059876929.0199997</v>
      </c>
      <c r="IS38" s="229">
        <f t="shared" si="74"/>
        <v>655044423.38</v>
      </c>
      <c r="IT38" s="229">
        <f t="shared" si="74"/>
        <v>186316013.93000001</v>
      </c>
      <c r="IU38" s="229">
        <f t="shared" si="74"/>
        <v>120569106.55000003</v>
      </c>
      <c r="IV38" s="229">
        <f t="shared" si="74"/>
        <v>99655897.439999998</v>
      </c>
      <c r="IW38" s="229">
        <f t="shared" si="74"/>
        <v>56803702.309999987</v>
      </c>
      <c r="IX38" s="229">
        <f t="shared" si="74"/>
        <v>97475648.25999999</v>
      </c>
      <c r="IY38" s="229">
        <f t="shared" si="74"/>
        <v>53016111.43</v>
      </c>
      <c r="IZ38" s="229">
        <f t="shared" ref="IZ38:LK38" si="75">SUM(IZ14-IZ13-IZ12)</f>
        <v>63685492.109999999</v>
      </c>
      <c r="JA38" s="229">
        <f t="shared" si="75"/>
        <v>123462599.44000003</v>
      </c>
      <c r="JB38" s="229">
        <f t="shared" si="75"/>
        <v>110505351.10000001</v>
      </c>
      <c r="JC38" s="229">
        <f t="shared" si="75"/>
        <v>79682201.749999985</v>
      </c>
      <c r="JD38" s="229">
        <f t="shared" si="75"/>
        <v>634659886.51000023</v>
      </c>
      <c r="JE38" s="229">
        <f t="shared" si="75"/>
        <v>357746582.79000002</v>
      </c>
      <c r="JF38" s="229">
        <f t="shared" si="75"/>
        <v>95912165.37999998</v>
      </c>
      <c r="JG38" s="229">
        <f t="shared" si="75"/>
        <v>78456825.870000005</v>
      </c>
      <c r="JH38" s="229">
        <f t="shared" si="75"/>
        <v>61589443.630000003</v>
      </c>
      <c r="JI38" s="229">
        <f t="shared" si="75"/>
        <v>73299578.99000001</v>
      </c>
      <c r="JJ38" s="229">
        <f t="shared" si="75"/>
        <v>652193497.96000004</v>
      </c>
      <c r="JK38" s="229">
        <f t="shared" si="75"/>
        <v>72581164.059999987</v>
      </c>
      <c r="JL38" s="229">
        <f t="shared" si="75"/>
        <v>100125020.64000002</v>
      </c>
      <c r="JM38" s="229">
        <f t="shared" si="75"/>
        <v>137244450.98000002</v>
      </c>
      <c r="JN38" s="229">
        <f t="shared" si="75"/>
        <v>89899956.400000021</v>
      </c>
      <c r="JO38" s="229">
        <f t="shared" si="75"/>
        <v>195629857.56</v>
      </c>
      <c r="JP38" s="229">
        <f t="shared" si="75"/>
        <v>60965442.850000009</v>
      </c>
      <c r="JQ38" s="229">
        <f t="shared" si="75"/>
        <v>1024863202.5699999</v>
      </c>
      <c r="JR38" s="229">
        <f t="shared" si="75"/>
        <v>108569302.06999999</v>
      </c>
      <c r="JS38" s="229">
        <f t="shared" si="75"/>
        <v>66875137.099999994</v>
      </c>
      <c r="JT38" s="229">
        <f t="shared" si="75"/>
        <v>204972974.82999998</v>
      </c>
      <c r="JU38" s="229">
        <f t="shared" si="75"/>
        <v>204060922.66</v>
      </c>
      <c r="JV38" s="229">
        <f t="shared" si="75"/>
        <v>121420262.48999999</v>
      </c>
      <c r="JW38" s="229">
        <f t="shared" si="75"/>
        <v>122322864.33</v>
      </c>
      <c r="JX38" s="229">
        <f t="shared" si="75"/>
        <v>76497279.160000011</v>
      </c>
      <c r="JY38" s="229">
        <f t="shared" si="75"/>
        <v>1367986675.7900002</v>
      </c>
      <c r="JZ38" s="229">
        <f t="shared" si="75"/>
        <v>590925325.52999997</v>
      </c>
      <c r="KA38" s="229">
        <f t="shared" si="75"/>
        <v>114721685.62999998</v>
      </c>
      <c r="KB38" s="229">
        <f t="shared" si="75"/>
        <v>57318821.869999997</v>
      </c>
      <c r="KC38" s="229">
        <f t="shared" si="75"/>
        <v>151953055.47000003</v>
      </c>
      <c r="KD38" s="229">
        <f t="shared" si="75"/>
        <v>57554522.719999999</v>
      </c>
      <c r="KE38" s="229">
        <f t="shared" si="75"/>
        <v>324720494.27999997</v>
      </c>
      <c r="KF38" s="229">
        <f t="shared" si="75"/>
        <v>165742831.13999999</v>
      </c>
      <c r="KG38" s="229">
        <f t="shared" si="75"/>
        <v>110544922.09000002</v>
      </c>
      <c r="KH38" s="229">
        <f t="shared" si="75"/>
        <v>143295781.63999996</v>
      </c>
      <c r="KI38" s="229">
        <f t="shared" si="75"/>
        <v>87607342.060000017</v>
      </c>
      <c r="KJ38" s="229">
        <f t="shared" si="75"/>
        <v>97658684.040000007</v>
      </c>
      <c r="KK38" s="229">
        <f t="shared" si="75"/>
        <v>83386993.889999986</v>
      </c>
      <c r="KL38" s="229">
        <f t="shared" si="75"/>
        <v>37254059.24000001</v>
      </c>
      <c r="KM38" s="229">
        <f t="shared" si="75"/>
        <v>89278578.920000017</v>
      </c>
      <c r="KN38" s="229">
        <f t="shared" si="75"/>
        <v>2021667998.2199998</v>
      </c>
      <c r="KO38" s="229">
        <f t="shared" si="75"/>
        <v>263479499.50999999</v>
      </c>
      <c r="KP38" s="229">
        <f t="shared" si="75"/>
        <v>116017192.89000002</v>
      </c>
      <c r="KQ38" s="229">
        <f t="shared" si="75"/>
        <v>149342731.11000001</v>
      </c>
      <c r="KR38" s="229">
        <f t="shared" si="75"/>
        <v>168350612.82000002</v>
      </c>
      <c r="KS38" s="229">
        <f t="shared" si="75"/>
        <v>107144767.23999999</v>
      </c>
      <c r="KT38" s="229">
        <f t="shared" si="75"/>
        <v>401913228.31</v>
      </c>
      <c r="KU38" s="229">
        <f t="shared" si="75"/>
        <v>95101143.459999979</v>
      </c>
      <c r="KV38" s="229">
        <f t="shared" si="75"/>
        <v>90845549.789999992</v>
      </c>
      <c r="KW38" s="229">
        <f t="shared" si="75"/>
        <v>601994290.84000003</v>
      </c>
      <c r="KX38" s="229">
        <f t="shared" si="75"/>
        <v>104316730.65000001</v>
      </c>
      <c r="KY38" s="229">
        <f t="shared" si="75"/>
        <v>141238098.38000003</v>
      </c>
      <c r="KZ38" s="229">
        <f t="shared" si="75"/>
        <v>327854032.13999999</v>
      </c>
      <c r="LA38" s="229">
        <f t="shared" si="75"/>
        <v>92975984.339999989</v>
      </c>
      <c r="LB38" s="229">
        <f t="shared" si="75"/>
        <v>150617161.86000004</v>
      </c>
      <c r="LC38" s="229">
        <f t="shared" si="75"/>
        <v>1026394931.8699999</v>
      </c>
      <c r="LD38" s="229">
        <f t="shared" si="75"/>
        <v>160403342.80000001</v>
      </c>
      <c r="LE38" s="229">
        <f t="shared" si="75"/>
        <v>2485721861.7799993</v>
      </c>
      <c r="LF38" s="229">
        <f t="shared" si="75"/>
        <v>450270828.41000015</v>
      </c>
      <c r="LG38" s="229">
        <f t="shared" si="75"/>
        <v>628941725.17000008</v>
      </c>
      <c r="LH38" s="229">
        <f t="shared" si="75"/>
        <v>540523982.38</v>
      </c>
      <c r="LI38" s="229">
        <f t="shared" si="75"/>
        <v>128493611.52</v>
      </c>
      <c r="LJ38" s="229">
        <f t="shared" si="75"/>
        <v>113305253.38000003</v>
      </c>
      <c r="LK38" s="229">
        <f t="shared" si="75"/>
        <v>72718572.090000004</v>
      </c>
      <c r="LL38" s="229">
        <f t="shared" ref="LL38:NW38" si="76">SUM(LL14-LL13-LL12)</f>
        <v>141252996.85999998</v>
      </c>
      <c r="LM38" s="229">
        <f t="shared" si="76"/>
        <v>86908127.959999993</v>
      </c>
      <c r="LN38" s="229">
        <f t="shared" si="76"/>
        <v>162986773.83000004</v>
      </c>
      <c r="LO38" s="229">
        <f t="shared" si="76"/>
        <v>54652376.459999993</v>
      </c>
      <c r="LP38" s="229">
        <f t="shared" si="76"/>
        <v>704699475.16000009</v>
      </c>
      <c r="LQ38" s="229">
        <f t="shared" si="76"/>
        <v>194818521.44999999</v>
      </c>
      <c r="LR38" s="229">
        <f t="shared" si="76"/>
        <v>90952422.819999993</v>
      </c>
      <c r="LS38" s="229">
        <f t="shared" si="76"/>
        <v>1711663756.99</v>
      </c>
      <c r="LT38" s="229">
        <f t="shared" si="76"/>
        <v>747367418.61000001</v>
      </c>
      <c r="LU38" s="229">
        <f t="shared" si="76"/>
        <v>1657785957.1299999</v>
      </c>
      <c r="LV38" s="229">
        <f t="shared" si="76"/>
        <v>508189985.29999995</v>
      </c>
      <c r="LW38" s="229">
        <f t="shared" si="76"/>
        <v>206778500.60999998</v>
      </c>
      <c r="LX38" s="229">
        <f t="shared" si="76"/>
        <v>191833987.91999999</v>
      </c>
      <c r="LY38" s="229">
        <f t="shared" si="76"/>
        <v>159836566.93000001</v>
      </c>
      <c r="LZ38" s="229">
        <f t="shared" si="76"/>
        <v>150420203.38999999</v>
      </c>
      <c r="MA38" s="229">
        <f t="shared" si="76"/>
        <v>147734421.43000001</v>
      </c>
      <c r="MB38" s="229">
        <f t="shared" si="76"/>
        <v>201849833.94999999</v>
      </c>
      <c r="MC38" s="229">
        <f t="shared" si="76"/>
        <v>309691394.05999994</v>
      </c>
      <c r="MD38" s="229">
        <f t="shared" si="76"/>
        <v>106024199.14999998</v>
      </c>
      <c r="ME38" s="229">
        <f t="shared" si="76"/>
        <v>1971885337.2300003</v>
      </c>
      <c r="MF38" s="229">
        <f t="shared" si="76"/>
        <v>125022101.33240002</v>
      </c>
      <c r="MG38" s="229">
        <f t="shared" si="76"/>
        <v>81710338.970000014</v>
      </c>
      <c r="MH38" s="229">
        <f t="shared" si="76"/>
        <v>76238697.970000014</v>
      </c>
      <c r="MI38" s="229">
        <f t="shared" si="76"/>
        <v>74153932.480000004</v>
      </c>
      <c r="MJ38" s="229">
        <f t="shared" si="76"/>
        <v>129798551.45999999</v>
      </c>
      <c r="MK38" s="229">
        <f t="shared" si="76"/>
        <v>101385356.04000002</v>
      </c>
      <c r="ML38" s="229">
        <f t="shared" si="76"/>
        <v>100951569.71000001</v>
      </c>
      <c r="MM38" s="229">
        <f t="shared" si="76"/>
        <v>151631969.98000002</v>
      </c>
      <c r="MN38" s="229">
        <f t="shared" si="76"/>
        <v>87609220.489999995</v>
      </c>
      <c r="MO38" s="229">
        <f t="shared" si="76"/>
        <v>97268191.950000003</v>
      </c>
      <c r="MP38" s="229">
        <f t="shared" si="76"/>
        <v>88313401.859999985</v>
      </c>
      <c r="MQ38" s="229">
        <f t="shared" si="76"/>
        <v>1412778408.4699998</v>
      </c>
      <c r="MR38" s="229">
        <f t="shared" si="76"/>
        <v>115244571.48</v>
      </c>
      <c r="MS38" s="229">
        <f t="shared" si="76"/>
        <v>130321955.19</v>
      </c>
      <c r="MT38" s="229">
        <f t="shared" si="76"/>
        <v>184493934.86000001</v>
      </c>
      <c r="MU38" s="229">
        <f t="shared" si="76"/>
        <v>187072581.81999999</v>
      </c>
      <c r="MV38" s="229">
        <f t="shared" si="76"/>
        <v>142296099.61999997</v>
      </c>
      <c r="MW38" s="229">
        <f t="shared" si="76"/>
        <v>269391657.6498999</v>
      </c>
      <c r="MX38" s="229">
        <f t="shared" si="76"/>
        <v>204153669.26999998</v>
      </c>
      <c r="MY38" s="229">
        <f t="shared" si="76"/>
        <v>123637818.90000001</v>
      </c>
      <c r="MZ38" s="229">
        <f t="shared" si="76"/>
        <v>49422419.309999987</v>
      </c>
      <c r="NA38" s="229">
        <f t="shared" si="76"/>
        <v>38732926.670000002</v>
      </c>
      <c r="NB38" s="229">
        <f t="shared" si="76"/>
        <v>2521273434.4999995</v>
      </c>
      <c r="NC38" s="229">
        <f t="shared" si="76"/>
        <v>331757385.20999998</v>
      </c>
      <c r="ND38" s="229">
        <f t="shared" si="76"/>
        <v>87340473.99000001</v>
      </c>
      <c r="NE38" s="229">
        <f t="shared" si="76"/>
        <v>789921776.91999984</v>
      </c>
      <c r="NF38" s="229">
        <f t="shared" si="76"/>
        <v>85074917.080000028</v>
      </c>
      <c r="NG38" s="229">
        <f t="shared" si="76"/>
        <v>222254509.13999999</v>
      </c>
      <c r="NH38" s="229">
        <f t="shared" si="76"/>
        <v>501428366.89999998</v>
      </c>
      <c r="NI38" s="229">
        <f t="shared" si="76"/>
        <v>404243791.24000013</v>
      </c>
      <c r="NJ38" s="229">
        <f t="shared" si="76"/>
        <v>44394913.700000003</v>
      </c>
      <c r="NK38" s="229">
        <f t="shared" si="76"/>
        <v>167508088.25999999</v>
      </c>
      <c r="NL38" s="229">
        <f t="shared" si="76"/>
        <v>144326164.26999998</v>
      </c>
      <c r="NM38" s="229">
        <f t="shared" si="76"/>
        <v>82542480.960000008</v>
      </c>
      <c r="NN38" s="229">
        <f t="shared" si="76"/>
        <v>702409194.41999996</v>
      </c>
      <c r="NO38" s="229">
        <f t="shared" si="76"/>
        <v>93664196.999999985</v>
      </c>
      <c r="NP38" s="229">
        <f t="shared" si="76"/>
        <v>91845421.380000025</v>
      </c>
      <c r="NQ38" s="229">
        <f t="shared" si="76"/>
        <v>90009510.340000018</v>
      </c>
      <c r="NR38" s="229">
        <f t="shared" si="76"/>
        <v>83173093.030000001</v>
      </c>
      <c r="NS38" s="229">
        <f t="shared" si="76"/>
        <v>39570333.259999998</v>
      </c>
      <c r="NT38" s="229">
        <f t="shared" si="76"/>
        <v>61242470.959999993</v>
      </c>
      <c r="NU38" s="229">
        <f t="shared" si="76"/>
        <v>1291705753.5419998</v>
      </c>
      <c r="NV38" s="229">
        <f t="shared" si="76"/>
        <v>500736783.40999997</v>
      </c>
      <c r="NW38" s="229">
        <f t="shared" si="76"/>
        <v>108923145.28</v>
      </c>
      <c r="NX38" s="229">
        <f t="shared" ref="NX38:QI38" si="77">SUM(NX14-NX13-NX12)</f>
        <v>79216835.189999983</v>
      </c>
      <c r="NY38" s="229">
        <f t="shared" si="77"/>
        <v>102086970.44</v>
      </c>
      <c r="NZ38" s="229">
        <f t="shared" si="77"/>
        <v>154631594.90000001</v>
      </c>
      <c r="OA38" s="229">
        <f t="shared" si="77"/>
        <v>72627320.100000009</v>
      </c>
      <c r="OB38" s="229">
        <f t="shared" si="77"/>
        <v>1687305904.5300004</v>
      </c>
      <c r="OC38" s="229">
        <f t="shared" si="77"/>
        <v>339143048.62999994</v>
      </c>
      <c r="OD38" s="229">
        <f t="shared" si="77"/>
        <v>160141549.22999999</v>
      </c>
      <c r="OE38" s="229">
        <f t="shared" si="77"/>
        <v>443880846.51999992</v>
      </c>
      <c r="OF38" s="229">
        <f t="shared" si="77"/>
        <v>114052033.65000001</v>
      </c>
      <c r="OG38" s="229">
        <f t="shared" si="77"/>
        <v>162766287.58999997</v>
      </c>
      <c r="OH38" s="229">
        <f t="shared" si="77"/>
        <v>160861746.36000004</v>
      </c>
      <c r="OI38" s="229">
        <f t="shared" si="77"/>
        <v>66074814.939999998</v>
      </c>
      <c r="OJ38" s="229">
        <f t="shared" si="77"/>
        <v>79536836.640000015</v>
      </c>
      <c r="OK38" s="229">
        <f t="shared" si="77"/>
        <v>1568834613.3399997</v>
      </c>
      <c r="OL38" s="229">
        <f t="shared" si="77"/>
        <v>407401575.45999998</v>
      </c>
      <c r="OM38" s="229">
        <f t="shared" si="77"/>
        <v>549163794.57000005</v>
      </c>
      <c r="ON38" s="229">
        <f t="shared" si="77"/>
        <v>188041788.05000001</v>
      </c>
      <c r="OO38" s="229">
        <f t="shared" si="77"/>
        <v>150045750.77000001</v>
      </c>
      <c r="OP38" s="229">
        <f t="shared" si="77"/>
        <v>65481248.209999986</v>
      </c>
      <c r="OQ38" s="229">
        <f t="shared" si="77"/>
        <v>902143599.66000021</v>
      </c>
      <c r="OR38" s="229">
        <f t="shared" si="77"/>
        <v>87943693.920000017</v>
      </c>
      <c r="OS38" s="229">
        <f t="shared" si="77"/>
        <v>108517125.98</v>
      </c>
      <c r="OT38" s="229">
        <f t="shared" si="77"/>
        <v>146977477.66000003</v>
      </c>
      <c r="OU38" s="229">
        <f t="shared" si="77"/>
        <v>168055027.45999998</v>
      </c>
      <c r="OV38" s="229">
        <f t="shared" si="77"/>
        <v>326199923.38</v>
      </c>
      <c r="OW38" s="229">
        <f t="shared" si="77"/>
        <v>102255480.12000002</v>
      </c>
      <c r="OX38" s="229">
        <f t="shared" si="77"/>
        <v>64329180.879999988</v>
      </c>
      <c r="OY38" s="229">
        <f t="shared" si="77"/>
        <v>64287567.849999994</v>
      </c>
      <c r="OZ38" s="229">
        <f t="shared" si="77"/>
        <v>1205421506.8900001</v>
      </c>
      <c r="PA38" s="229">
        <f t="shared" si="77"/>
        <v>71928485.069999993</v>
      </c>
      <c r="PB38" s="229">
        <f t="shared" si="77"/>
        <v>253431789.72999999</v>
      </c>
      <c r="PC38" s="229">
        <f t="shared" si="77"/>
        <v>53409257.840000004</v>
      </c>
      <c r="PD38" s="229">
        <f t="shared" si="77"/>
        <v>157918597.54999998</v>
      </c>
      <c r="PE38" s="229">
        <f t="shared" si="77"/>
        <v>249730793.06999996</v>
      </c>
      <c r="PF38" s="229">
        <f t="shared" si="77"/>
        <v>86948855.570000008</v>
      </c>
      <c r="PG38" s="229">
        <f t="shared" si="77"/>
        <v>75089247.550000012</v>
      </c>
      <c r="PH38" s="229">
        <f t="shared" si="77"/>
        <v>126288772.05</v>
      </c>
      <c r="PI38" s="229">
        <f t="shared" si="77"/>
        <v>102935279.77000001</v>
      </c>
      <c r="PJ38" s="229">
        <f t="shared" si="77"/>
        <v>130444810.04000002</v>
      </c>
      <c r="PK38" s="229">
        <f t="shared" si="77"/>
        <v>190023834.26999998</v>
      </c>
      <c r="PL38" s="229">
        <f t="shared" si="77"/>
        <v>72034619.239999995</v>
      </c>
      <c r="PM38" s="229">
        <f t="shared" si="77"/>
        <v>331347135.19999993</v>
      </c>
      <c r="PN38" s="229">
        <f t="shared" si="77"/>
        <v>55080978.600000009</v>
      </c>
      <c r="PO38" s="229">
        <f t="shared" si="77"/>
        <v>37674289.329999998</v>
      </c>
      <c r="PP38" s="229">
        <f t="shared" si="77"/>
        <v>28940675.949999999</v>
      </c>
      <c r="PQ38" s="229">
        <f t="shared" si="77"/>
        <v>46442200.030000001</v>
      </c>
      <c r="PR38" s="229">
        <f t="shared" si="77"/>
        <v>3374545923.4500008</v>
      </c>
      <c r="PS38" s="229">
        <f t="shared" si="77"/>
        <v>102960836.36</v>
      </c>
      <c r="PT38" s="229">
        <f t="shared" si="77"/>
        <v>101231728.86</v>
      </c>
      <c r="PU38" s="229">
        <f t="shared" si="77"/>
        <v>159850145.72</v>
      </c>
      <c r="PV38" s="229">
        <f t="shared" si="77"/>
        <v>609793724.37999988</v>
      </c>
      <c r="PW38" s="229">
        <f t="shared" si="77"/>
        <v>129585347.53</v>
      </c>
      <c r="PX38" s="229">
        <f t="shared" si="77"/>
        <v>272193273.78000003</v>
      </c>
      <c r="PY38" s="229">
        <f t="shared" si="77"/>
        <v>113234644.68000001</v>
      </c>
      <c r="PZ38" s="229">
        <f t="shared" si="77"/>
        <v>252274108.31999999</v>
      </c>
      <c r="QA38" s="229">
        <f t="shared" si="77"/>
        <v>62708051.109999992</v>
      </c>
      <c r="QB38" s="229">
        <f t="shared" si="77"/>
        <v>234322109.26999995</v>
      </c>
      <c r="QC38" s="229">
        <f t="shared" si="77"/>
        <v>78736531.430000007</v>
      </c>
      <c r="QD38" s="229">
        <f t="shared" si="77"/>
        <v>106091767.78999999</v>
      </c>
      <c r="QE38" s="229">
        <f t="shared" si="77"/>
        <v>129232341.99999999</v>
      </c>
      <c r="QF38" s="229">
        <f t="shared" si="77"/>
        <v>153482172.70999998</v>
      </c>
      <c r="QG38" s="229">
        <f t="shared" si="77"/>
        <v>177272641.55999994</v>
      </c>
      <c r="QH38" s="229">
        <f t="shared" si="77"/>
        <v>97809253.799999997</v>
      </c>
      <c r="QI38" s="229">
        <f t="shared" si="77"/>
        <v>87444836.030000001</v>
      </c>
      <c r="QJ38" s="229">
        <f t="shared" ref="QJ38:SU38" si="78">SUM(QJ14-QJ13-QJ12)</f>
        <v>68134620.339999989</v>
      </c>
      <c r="QK38" s="229">
        <f t="shared" si="78"/>
        <v>233590299.11999997</v>
      </c>
      <c r="QL38" s="229">
        <f t="shared" si="78"/>
        <v>262731666.57999998</v>
      </c>
      <c r="QM38" s="229">
        <f t="shared" si="78"/>
        <v>77447224.180000007</v>
      </c>
      <c r="QN38" s="229">
        <f t="shared" si="78"/>
        <v>28822380.780000009</v>
      </c>
      <c r="QO38" s="229">
        <f t="shared" si="78"/>
        <v>26752761.810000002</v>
      </c>
      <c r="QP38" s="229">
        <f t="shared" si="78"/>
        <v>43754272.670000002</v>
      </c>
      <c r="QQ38" s="229">
        <f t="shared" si="78"/>
        <v>28828642.07</v>
      </c>
      <c r="QR38" s="229">
        <f t="shared" si="78"/>
        <v>1430034260.6600003</v>
      </c>
      <c r="QS38" s="229">
        <f t="shared" si="78"/>
        <v>70623283.75</v>
      </c>
      <c r="QT38" s="229">
        <f t="shared" si="78"/>
        <v>246218166.38999999</v>
      </c>
      <c r="QU38" s="229">
        <f t="shared" si="78"/>
        <v>124842713.59999999</v>
      </c>
      <c r="QV38" s="229">
        <f t="shared" si="78"/>
        <v>123090223.90000002</v>
      </c>
      <c r="QW38" s="229">
        <f t="shared" si="78"/>
        <v>267720951.59999999</v>
      </c>
      <c r="QX38" s="229">
        <f t="shared" si="78"/>
        <v>86076921.850000009</v>
      </c>
      <c r="QY38" s="229">
        <f t="shared" si="78"/>
        <v>171167565.05000004</v>
      </c>
      <c r="QZ38" s="229">
        <f t="shared" si="78"/>
        <v>224276922.31999999</v>
      </c>
      <c r="RA38" s="229">
        <f t="shared" si="78"/>
        <v>78152099.060000017</v>
      </c>
      <c r="RB38" s="229">
        <f t="shared" si="78"/>
        <v>76691542.140000015</v>
      </c>
      <c r="RC38" s="229">
        <f t="shared" si="78"/>
        <v>50114179.850000001</v>
      </c>
      <c r="RD38" s="229">
        <f t="shared" si="78"/>
        <v>33473435.940000005</v>
      </c>
      <c r="RE38" s="229">
        <f t="shared" si="78"/>
        <v>1821285772.8999996</v>
      </c>
      <c r="RF38" s="229">
        <f t="shared" si="78"/>
        <v>209150938.39000005</v>
      </c>
      <c r="RG38" s="229">
        <f t="shared" si="78"/>
        <v>124186080.83</v>
      </c>
      <c r="RH38" s="229">
        <f t="shared" si="78"/>
        <v>140096270.31</v>
      </c>
      <c r="RI38" s="229">
        <f t="shared" si="78"/>
        <v>125587783.97999999</v>
      </c>
      <c r="RJ38" s="229">
        <f t="shared" si="78"/>
        <v>159410952.50999996</v>
      </c>
      <c r="RK38" s="229">
        <f t="shared" si="78"/>
        <v>259864673.25</v>
      </c>
      <c r="RL38" s="229">
        <f t="shared" si="78"/>
        <v>103537579.61999999</v>
      </c>
      <c r="RM38" s="229">
        <f t="shared" si="78"/>
        <v>132647226.03</v>
      </c>
      <c r="RN38" s="229">
        <f t="shared" si="78"/>
        <v>222181068.57999998</v>
      </c>
      <c r="RO38" s="229">
        <f t="shared" si="78"/>
        <v>264965026.40000001</v>
      </c>
      <c r="RP38" s="229">
        <f t="shared" si="78"/>
        <v>76327146.820000008</v>
      </c>
      <c r="RQ38" s="229">
        <f t="shared" si="78"/>
        <v>63730662.409999989</v>
      </c>
      <c r="RR38" s="229">
        <f t="shared" si="78"/>
        <v>127150631.53999999</v>
      </c>
      <c r="RS38" s="229">
        <f t="shared" si="78"/>
        <v>64559918.620000005</v>
      </c>
      <c r="RT38" s="229">
        <f t="shared" si="78"/>
        <v>86047570.980000004</v>
      </c>
      <c r="RU38" s="229">
        <f t="shared" si="78"/>
        <v>101209804.95</v>
      </c>
      <c r="RV38" s="229">
        <f t="shared" si="78"/>
        <v>37406388.450000003</v>
      </c>
      <c r="RW38" s="229">
        <f t="shared" si="78"/>
        <v>30186607.619999997</v>
      </c>
      <c r="RX38" s="229">
        <f t="shared" si="78"/>
        <v>39207050.820000008</v>
      </c>
      <c r="RY38" s="229">
        <f t="shared" si="78"/>
        <v>1166489385.2500002</v>
      </c>
      <c r="RZ38" s="229">
        <f t="shared" si="78"/>
        <v>70527560.560000002</v>
      </c>
      <c r="SA38" s="229">
        <f t="shared" si="78"/>
        <v>122746960.68999998</v>
      </c>
      <c r="SB38" s="229">
        <f t="shared" si="78"/>
        <v>115128294.28</v>
      </c>
      <c r="SC38" s="229">
        <f t="shared" si="78"/>
        <v>54033160.070000008</v>
      </c>
      <c r="SD38" s="229">
        <f t="shared" si="78"/>
        <v>70993037.310000002</v>
      </c>
      <c r="SE38" s="229">
        <f t="shared" si="78"/>
        <v>90609584.390000001</v>
      </c>
      <c r="SF38" s="229">
        <f t="shared" si="78"/>
        <v>229574797.62999994</v>
      </c>
      <c r="SG38" s="229">
        <f t="shared" si="78"/>
        <v>80195110.099999994</v>
      </c>
      <c r="SH38" s="229">
        <f t="shared" si="78"/>
        <v>82861433.679999992</v>
      </c>
      <c r="SI38" s="229">
        <f t="shared" si="78"/>
        <v>98331454.670000002</v>
      </c>
      <c r="SJ38" s="229">
        <f t="shared" si="78"/>
        <v>167255439.56999996</v>
      </c>
      <c r="SK38" s="229">
        <f t="shared" si="78"/>
        <v>78093863.909999996</v>
      </c>
      <c r="SL38" s="229">
        <f t="shared" si="78"/>
        <v>59542296.669999994</v>
      </c>
      <c r="SM38" s="229">
        <f t="shared" si="78"/>
        <v>727724844.29999983</v>
      </c>
      <c r="SN38" s="229">
        <f t="shared" si="78"/>
        <v>98432155.23999998</v>
      </c>
      <c r="SO38" s="229">
        <f t="shared" si="78"/>
        <v>91388294.009999976</v>
      </c>
      <c r="SP38" s="229">
        <f t="shared" si="78"/>
        <v>96313036.540000007</v>
      </c>
      <c r="SQ38" s="229">
        <f t="shared" si="78"/>
        <v>57230069.199999988</v>
      </c>
      <c r="SR38" s="229">
        <f t="shared" si="78"/>
        <v>113032532.50000001</v>
      </c>
      <c r="SS38" s="229">
        <f t="shared" si="78"/>
        <v>117143535.5</v>
      </c>
      <c r="ST38" s="229">
        <f t="shared" si="78"/>
        <v>167471687.03</v>
      </c>
      <c r="SU38" s="229">
        <f t="shared" si="78"/>
        <v>88809079.919999987</v>
      </c>
      <c r="SV38" s="229">
        <f t="shared" ref="SV38:VG38" si="79">SUM(SV14-SV13-SV12)</f>
        <v>114197728.29000005</v>
      </c>
      <c r="SW38" s="229">
        <f t="shared" si="79"/>
        <v>241529922.94000003</v>
      </c>
      <c r="SX38" s="229">
        <f t="shared" si="79"/>
        <v>33627773.789999999</v>
      </c>
      <c r="SY38" s="229">
        <f t="shared" si="79"/>
        <v>509182982.61000001</v>
      </c>
      <c r="SZ38" s="229">
        <f t="shared" si="79"/>
        <v>105875815.09999998</v>
      </c>
      <c r="TA38" s="229">
        <f t="shared" si="79"/>
        <v>119050716.65999997</v>
      </c>
      <c r="TB38" s="229">
        <f t="shared" si="79"/>
        <v>177304614.34</v>
      </c>
      <c r="TC38" s="229">
        <f t="shared" si="79"/>
        <v>102511288.43000002</v>
      </c>
      <c r="TD38" s="229">
        <f t="shared" si="79"/>
        <v>102739985.55999999</v>
      </c>
      <c r="TE38" s="229">
        <f t="shared" si="79"/>
        <v>86603259.960000008</v>
      </c>
      <c r="TF38" s="229">
        <f t="shared" si="79"/>
        <v>53584190.939999998</v>
      </c>
      <c r="TG38" s="229">
        <f t="shared" si="79"/>
        <v>1948436728.9599996</v>
      </c>
      <c r="TH38" s="229">
        <f t="shared" si="79"/>
        <v>91047832.899999991</v>
      </c>
      <c r="TI38" s="229">
        <f t="shared" si="79"/>
        <v>72348414.810000002</v>
      </c>
      <c r="TJ38" s="229">
        <f t="shared" si="79"/>
        <v>188618891.76000002</v>
      </c>
      <c r="TK38" s="229">
        <f t="shared" si="79"/>
        <v>157610231.41000006</v>
      </c>
      <c r="TL38" s="229">
        <f t="shared" si="79"/>
        <v>95741399.969999984</v>
      </c>
      <c r="TM38" s="229">
        <f t="shared" si="79"/>
        <v>47750121.619999997</v>
      </c>
      <c r="TN38" s="229">
        <f t="shared" si="79"/>
        <v>341974815.06</v>
      </c>
      <c r="TO38" s="229">
        <f t="shared" si="79"/>
        <v>90791380.680000007</v>
      </c>
      <c r="TP38" s="229">
        <f t="shared" si="79"/>
        <v>161772433.48000005</v>
      </c>
      <c r="TQ38" s="229">
        <f t="shared" si="79"/>
        <v>171383992.84000003</v>
      </c>
      <c r="TR38" s="229">
        <f t="shared" si="79"/>
        <v>81322441.189999983</v>
      </c>
      <c r="TS38" s="229">
        <f t="shared" si="79"/>
        <v>57366309.529999994</v>
      </c>
      <c r="TT38" s="229">
        <f t="shared" si="79"/>
        <v>99601549.680000007</v>
      </c>
      <c r="TU38" s="229">
        <f t="shared" si="79"/>
        <v>76636663.48999998</v>
      </c>
      <c r="TV38" s="229">
        <f t="shared" si="79"/>
        <v>72152708.989999995</v>
      </c>
      <c r="TW38" s="229">
        <f t="shared" si="79"/>
        <v>549598263.05999994</v>
      </c>
      <c r="TX38" s="229">
        <f t="shared" si="79"/>
        <v>85254875.569999993</v>
      </c>
      <c r="TY38" s="229">
        <f t="shared" si="79"/>
        <v>1005656922.4000001</v>
      </c>
      <c r="TZ38" s="229">
        <f t="shared" si="79"/>
        <v>231470350.54000002</v>
      </c>
      <c r="UA38" s="229">
        <f t="shared" si="79"/>
        <v>91055763.819999993</v>
      </c>
      <c r="UB38" s="229">
        <f t="shared" si="79"/>
        <v>83185618.000000015</v>
      </c>
      <c r="UC38" s="229">
        <f t="shared" si="79"/>
        <v>622267102.48000002</v>
      </c>
      <c r="UD38" s="229">
        <f t="shared" si="79"/>
        <v>53997120.020000011</v>
      </c>
      <c r="UE38" s="229">
        <f t="shared" si="79"/>
        <v>54642529.350000001</v>
      </c>
      <c r="UF38" s="229">
        <f t="shared" si="79"/>
        <v>66040999.74000001</v>
      </c>
      <c r="UG38" s="229">
        <f t="shared" si="79"/>
        <v>60270444.769999981</v>
      </c>
      <c r="UH38" s="229">
        <f t="shared" si="79"/>
        <v>670659413</v>
      </c>
      <c r="UI38" s="229">
        <f t="shared" si="79"/>
        <v>169589734.83999997</v>
      </c>
      <c r="UJ38" s="229">
        <f t="shared" si="79"/>
        <v>125778479.16</v>
      </c>
      <c r="UK38" s="229">
        <f t="shared" si="79"/>
        <v>194403068.91</v>
      </c>
      <c r="UL38" s="229">
        <f t="shared" si="79"/>
        <v>129783698.7</v>
      </c>
      <c r="UM38" s="229">
        <f t="shared" si="79"/>
        <v>105799095.86999999</v>
      </c>
      <c r="UN38" s="229">
        <f t="shared" si="79"/>
        <v>3071772538.7300005</v>
      </c>
      <c r="UO38" s="229">
        <f t="shared" si="79"/>
        <v>130495387.40000004</v>
      </c>
      <c r="UP38" s="229">
        <f t="shared" si="79"/>
        <v>121888415.79999995</v>
      </c>
      <c r="UQ38" s="229">
        <f t="shared" si="79"/>
        <v>454301123.16999996</v>
      </c>
      <c r="UR38" s="229">
        <f t="shared" si="79"/>
        <v>35812544.25</v>
      </c>
      <c r="US38" s="229">
        <f t="shared" si="79"/>
        <v>101136795.55</v>
      </c>
      <c r="UT38" s="229">
        <f t="shared" si="79"/>
        <v>265083593.41000006</v>
      </c>
      <c r="UU38" s="229">
        <f t="shared" si="79"/>
        <v>78027940.510000005</v>
      </c>
      <c r="UV38" s="229">
        <f t="shared" si="79"/>
        <v>81163026.930000007</v>
      </c>
      <c r="UW38" s="229">
        <f t="shared" si="79"/>
        <v>96111057.260000005</v>
      </c>
      <c r="UX38" s="229">
        <f t="shared" si="79"/>
        <v>131253196.18999997</v>
      </c>
      <c r="UY38" s="229">
        <f t="shared" si="79"/>
        <v>240103181.10000002</v>
      </c>
      <c r="UZ38" s="229">
        <f t="shared" si="79"/>
        <v>134147736.13000001</v>
      </c>
      <c r="VA38" s="229">
        <f t="shared" si="79"/>
        <v>261845636.95000011</v>
      </c>
      <c r="VB38" s="229">
        <f t="shared" si="79"/>
        <v>65555514.00999999</v>
      </c>
      <c r="VC38" s="229">
        <f t="shared" si="79"/>
        <v>71625372.209999993</v>
      </c>
      <c r="VD38" s="229">
        <f t="shared" si="79"/>
        <v>62526181.180000007</v>
      </c>
      <c r="VE38" s="229">
        <f t="shared" si="79"/>
        <v>69359582.830000013</v>
      </c>
      <c r="VF38" s="229">
        <f t="shared" si="79"/>
        <v>288879399.26999998</v>
      </c>
      <c r="VG38" s="229">
        <f t="shared" si="79"/>
        <v>49875414.160000011</v>
      </c>
      <c r="VH38" s="229">
        <f t="shared" ref="VH38:XS38" si="80">SUM(VH14-VH13-VH12)</f>
        <v>49677548.570000008</v>
      </c>
      <c r="VI38" s="229">
        <f t="shared" si="80"/>
        <v>46756827.710000001</v>
      </c>
      <c r="VJ38" s="229">
        <f t="shared" si="80"/>
        <v>1380092254.4700003</v>
      </c>
      <c r="VK38" s="229">
        <f t="shared" si="80"/>
        <v>105191424.92999998</v>
      </c>
      <c r="VL38" s="229">
        <f t="shared" si="80"/>
        <v>116658486.58999999</v>
      </c>
      <c r="VM38" s="229">
        <f t="shared" si="80"/>
        <v>187252855.87</v>
      </c>
      <c r="VN38" s="229">
        <f t="shared" si="80"/>
        <v>218828647.53000003</v>
      </c>
      <c r="VO38" s="229">
        <f t="shared" si="80"/>
        <v>187919523.52999997</v>
      </c>
      <c r="VP38" s="229">
        <f t="shared" si="80"/>
        <v>146756311.25</v>
      </c>
      <c r="VQ38" s="229">
        <f t="shared" si="80"/>
        <v>104455270.46999998</v>
      </c>
      <c r="VR38" s="229">
        <f t="shared" si="80"/>
        <v>102467440.79999998</v>
      </c>
      <c r="VS38" s="229">
        <f t="shared" si="80"/>
        <v>450909526.86999995</v>
      </c>
      <c r="VT38" s="229">
        <f t="shared" si="80"/>
        <v>100189194.10999998</v>
      </c>
      <c r="VU38" s="229">
        <f t="shared" si="80"/>
        <v>205306549.21000001</v>
      </c>
      <c r="VV38" s="229">
        <f t="shared" si="80"/>
        <v>125175214.97000001</v>
      </c>
      <c r="VW38" s="229">
        <f t="shared" si="80"/>
        <v>84016875.890000001</v>
      </c>
      <c r="VX38" s="229">
        <f t="shared" si="80"/>
        <v>71196309.090000004</v>
      </c>
      <c r="VY38" s="229">
        <f t="shared" si="80"/>
        <v>4964196597.6100006</v>
      </c>
      <c r="VZ38" s="229">
        <f t="shared" si="80"/>
        <v>208960835.48999998</v>
      </c>
      <c r="WA38" s="229">
        <f t="shared" si="80"/>
        <v>138479682.97</v>
      </c>
      <c r="WB38" s="229">
        <f t="shared" si="80"/>
        <v>119709245.03999999</v>
      </c>
      <c r="WC38" s="229">
        <f t="shared" si="80"/>
        <v>79707359.969999969</v>
      </c>
      <c r="WD38" s="229">
        <f t="shared" si="80"/>
        <v>160440925.88</v>
      </c>
      <c r="WE38" s="229">
        <f t="shared" si="80"/>
        <v>212855262.68000001</v>
      </c>
      <c r="WF38" s="229">
        <f t="shared" si="80"/>
        <v>246798138.79000002</v>
      </c>
      <c r="WG38" s="229">
        <f t="shared" si="80"/>
        <v>156506814.65999997</v>
      </c>
      <c r="WH38" s="229">
        <f t="shared" si="80"/>
        <v>201482742.33999997</v>
      </c>
      <c r="WI38" s="229">
        <f t="shared" si="80"/>
        <v>113820377.53</v>
      </c>
      <c r="WJ38" s="229">
        <f t="shared" si="80"/>
        <v>306054288.85999995</v>
      </c>
      <c r="WK38" s="229">
        <f t="shared" si="80"/>
        <v>156460197.98000002</v>
      </c>
      <c r="WL38" s="229">
        <f t="shared" si="80"/>
        <v>241414545.68000001</v>
      </c>
      <c r="WM38" s="229">
        <f t="shared" si="80"/>
        <v>314342143.61000001</v>
      </c>
      <c r="WN38" s="229">
        <f t="shared" si="80"/>
        <v>159984316.89000002</v>
      </c>
      <c r="WO38" s="229">
        <f t="shared" si="80"/>
        <v>177270987.75000003</v>
      </c>
      <c r="WP38" s="229">
        <f t="shared" si="80"/>
        <v>200352634.46000001</v>
      </c>
      <c r="WQ38" s="229">
        <f t="shared" si="80"/>
        <v>103434367.2</v>
      </c>
      <c r="WR38" s="229">
        <f t="shared" si="80"/>
        <v>255900354.19000006</v>
      </c>
      <c r="WS38" s="229">
        <f t="shared" si="80"/>
        <v>611751658.03999996</v>
      </c>
      <c r="WT38" s="229">
        <f t="shared" si="80"/>
        <v>124371869.5</v>
      </c>
      <c r="WU38" s="229">
        <f t="shared" si="80"/>
        <v>87516429.75999999</v>
      </c>
      <c r="WV38" s="229">
        <f t="shared" si="80"/>
        <v>84360677.700000003</v>
      </c>
      <c r="WW38" s="229">
        <f t="shared" si="80"/>
        <v>99263551.100000009</v>
      </c>
      <c r="WX38" s="229">
        <f t="shared" si="80"/>
        <v>71151142.780000016</v>
      </c>
      <c r="WY38" s="229">
        <f t="shared" si="80"/>
        <v>72536926.489999995</v>
      </c>
      <c r="WZ38" s="229">
        <f t="shared" si="80"/>
        <v>94903053.629999995</v>
      </c>
      <c r="XA38" s="229">
        <f t="shared" si="80"/>
        <v>448049410.69000006</v>
      </c>
      <c r="XB38" s="229">
        <f t="shared" si="80"/>
        <v>60055917.959999993</v>
      </c>
      <c r="XC38" s="229">
        <f t="shared" si="80"/>
        <v>43275159.149999991</v>
      </c>
      <c r="XD38" s="229">
        <f t="shared" si="80"/>
        <v>43550176.840000004</v>
      </c>
      <c r="XE38" s="229">
        <f t="shared" si="80"/>
        <v>52029254.430000007</v>
      </c>
      <c r="XF38" s="229">
        <f t="shared" si="80"/>
        <v>2185353077.29</v>
      </c>
      <c r="XG38" s="229">
        <f t="shared" si="80"/>
        <v>208607996.68000001</v>
      </c>
      <c r="XH38" s="229">
        <f t="shared" si="80"/>
        <v>168520700.06</v>
      </c>
      <c r="XI38" s="229">
        <f t="shared" si="80"/>
        <v>711760453.19999993</v>
      </c>
      <c r="XJ38" s="229">
        <f t="shared" si="80"/>
        <v>148648863.89000002</v>
      </c>
      <c r="XK38" s="229">
        <f t="shared" si="80"/>
        <v>182336638.39000002</v>
      </c>
      <c r="XL38" s="229">
        <f t="shared" si="80"/>
        <v>277730937.95000005</v>
      </c>
      <c r="XM38" s="229">
        <f t="shared" si="80"/>
        <v>153355528.53999999</v>
      </c>
      <c r="XN38" s="229">
        <f t="shared" si="80"/>
        <v>136350826.95000002</v>
      </c>
      <c r="XO38" s="229">
        <f t="shared" si="80"/>
        <v>289937377.53999996</v>
      </c>
      <c r="XP38" s="229">
        <f t="shared" si="80"/>
        <v>221825131.05999997</v>
      </c>
      <c r="XQ38" s="229">
        <f t="shared" si="80"/>
        <v>96112933.950000003</v>
      </c>
      <c r="XR38" s="229">
        <f t="shared" si="80"/>
        <v>79873278.940000013</v>
      </c>
      <c r="XS38" s="229">
        <f t="shared" si="80"/>
        <v>109927645.03</v>
      </c>
      <c r="XT38" s="229">
        <f t="shared" ref="XT38:AAE38" si="81">SUM(XT14-XT13-XT12)</f>
        <v>101323494.22999999</v>
      </c>
      <c r="XU38" s="229">
        <f t="shared" si="81"/>
        <v>97711736.860000029</v>
      </c>
      <c r="XV38" s="229">
        <f t="shared" si="81"/>
        <v>67785718.680000007</v>
      </c>
      <c r="XW38" s="229">
        <f t="shared" si="81"/>
        <v>86815795.990000024</v>
      </c>
      <c r="XX38" s="229">
        <f t="shared" si="81"/>
        <v>81651665.570000008</v>
      </c>
      <c r="XY38" s="229">
        <f t="shared" si="81"/>
        <v>78525985.930000007</v>
      </c>
      <c r="XZ38" s="229">
        <f t="shared" si="81"/>
        <v>87441547.519999996</v>
      </c>
      <c r="YA38" s="229">
        <f t="shared" si="81"/>
        <v>79389542.069999993</v>
      </c>
      <c r="YB38" s="229">
        <f t="shared" si="81"/>
        <v>75526047.75</v>
      </c>
      <c r="YC38" s="229">
        <f t="shared" si="81"/>
        <v>2109855105.8399994</v>
      </c>
      <c r="YD38" s="229">
        <f t="shared" si="81"/>
        <v>123635479.11999996</v>
      </c>
      <c r="YE38" s="229">
        <f t="shared" si="81"/>
        <v>260846932.62999994</v>
      </c>
      <c r="YF38" s="229">
        <f t="shared" si="81"/>
        <v>108364601.83</v>
      </c>
      <c r="YG38" s="229">
        <f t="shared" si="81"/>
        <v>469860066.49999994</v>
      </c>
      <c r="YH38" s="229">
        <f t="shared" si="81"/>
        <v>144577056.80999997</v>
      </c>
      <c r="YI38" s="229">
        <f t="shared" si="81"/>
        <v>255755035.66</v>
      </c>
      <c r="YJ38" s="229">
        <f t="shared" si="81"/>
        <v>95730412.100000009</v>
      </c>
      <c r="YK38" s="229">
        <f t="shared" si="81"/>
        <v>383887990.65000004</v>
      </c>
      <c r="YL38" s="229">
        <f t="shared" si="81"/>
        <v>435242408.11000001</v>
      </c>
      <c r="YM38" s="229">
        <f t="shared" si="81"/>
        <v>171767311.73000002</v>
      </c>
      <c r="YN38" s="229">
        <f t="shared" si="81"/>
        <v>111857102.83</v>
      </c>
      <c r="YO38" s="229">
        <f t="shared" si="81"/>
        <v>85691448.120000005</v>
      </c>
      <c r="YP38" s="229">
        <f t="shared" si="81"/>
        <v>93530529.859999985</v>
      </c>
      <c r="YQ38" s="229">
        <f t="shared" si="81"/>
        <v>66225077.789999999</v>
      </c>
      <c r="YR38" s="229">
        <f t="shared" si="81"/>
        <v>67813162.490000024</v>
      </c>
      <c r="YS38" s="229">
        <f t="shared" si="81"/>
        <v>63016433.272</v>
      </c>
      <c r="YT38" s="229">
        <f t="shared" si="81"/>
        <v>743903994.97000003</v>
      </c>
      <c r="YU38" s="229">
        <f t="shared" si="81"/>
        <v>98860725.760000035</v>
      </c>
      <c r="YV38" s="229">
        <f t="shared" si="81"/>
        <v>104477313.25999999</v>
      </c>
      <c r="YW38" s="229">
        <f t="shared" si="81"/>
        <v>92476822.710000008</v>
      </c>
      <c r="YX38" s="229">
        <f t="shared" si="81"/>
        <v>110021062.66</v>
      </c>
      <c r="YY38" s="229">
        <f t="shared" si="81"/>
        <v>66373295.13000001</v>
      </c>
      <c r="YZ38" s="229">
        <f t="shared" si="81"/>
        <v>89749992.170000017</v>
      </c>
      <c r="ZA38" s="229">
        <f t="shared" si="81"/>
        <v>823159336.97000003</v>
      </c>
      <c r="ZB38" s="229">
        <f t="shared" si="81"/>
        <v>67107226.470000006</v>
      </c>
      <c r="ZC38" s="229">
        <f t="shared" si="81"/>
        <v>128822065.16000001</v>
      </c>
      <c r="ZD38" s="229">
        <f t="shared" si="81"/>
        <v>128587832.61000001</v>
      </c>
      <c r="ZE38" s="229">
        <f t="shared" si="81"/>
        <v>75541965.069999993</v>
      </c>
      <c r="ZF38" s="229">
        <f t="shared" si="81"/>
        <v>92603507.320000008</v>
      </c>
      <c r="ZG38" s="229">
        <f t="shared" si="81"/>
        <v>62084426.140000001</v>
      </c>
      <c r="ZH38" s="229">
        <f t="shared" si="81"/>
        <v>72268543.650000006</v>
      </c>
      <c r="ZI38" s="229">
        <f t="shared" si="81"/>
        <v>252650134.50999993</v>
      </c>
      <c r="ZJ38" s="229">
        <f t="shared" si="81"/>
        <v>1857865093.73</v>
      </c>
      <c r="ZK38" s="229">
        <f t="shared" si="81"/>
        <v>78058491.090000018</v>
      </c>
      <c r="ZL38" s="229">
        <f t="shared" si="81"/>
        <v>164525637.28</v>
      </c>
      <c r="ZM38" s="229">
        <f t="shared" si="81"/>
        <v>392321560.29000002</v>
      </c>
      <c r="ZN38" s="229">
        <f t="shared" si="81"/>
        <v>262644759.48000008</v>
      </c>
      <c r="ZO38" s="229">
        <f t="shared" si="81"/>
        <v>92216715.020300001</v>
      </c>
      <c r="ZP38" s="229">
        <f t="shared" si="81"/>
        <v>121103335.47</v>
      </c>
      <c r="ZQ38" s="229">
        <f t="shared" si="81"/>
        <v>203130796.49000007</v>
      </c>
      <c r="ZR38" s="229">
        <f t="shared" si="81"/>
        <v>221487111.34000003</v>
      </c>
      <c r="ZS38" s="229">
        <f t="shared" si="81"/>
        <v>246614118.11000001</v>
      </c>
      <c r="ZT38" s="229">
        <f t="shared" si="81"/>
        <v>68261244.870000005</v>
      </c>
      <c r="ZU38" s="229">
        <f t="shared" si="81"/>
        <v>88559446.530000001</v>
      </c>
      <c r="ZV38" s="229">
        <f t="shared" si="81"/>
        <v>83807740.360000014</v>
      </c>
      <c r="ZW38" s="229">
        <f t="shared" si="81"/>
        <v>113466799.05999997</v>
      </c>
      <c r="ZX38" s="229">
        <f t="shared" si="81"/>
        <v>90709987.330000013</v>
      </c>
      <c r="ZY38" s="229">
        <f t="shared" si="81"/>
        <v>92193026.629999995</v>
      </c>
      <c r="ZZ38" s="229">
        <f t="shared" si="81"/>
        <v>102437965.09</v>
      </c>
      <c r="AAA38" s="229">
        <f t="shared" si="81"/>
        <v>60250047.679999992</v>
      </c>
      <c r="AAB38" s="229">
        <f t="shared" si="81"/>
        <v>84045142.539999992</v>
      </c>
      <c r="AAC38" s="229">
        <f t="shared" si="81"/>
        <v>61672210.769999981</v>
      </c>
      <c r="AAD38" s="229">
        <f t="shared" si="81"/>
        <v>56067629.469999999</v>
      </c>
      <c r="AAE38" s="229">
        <f t="shared" si="81"/>
        <v>41622894.799999997</v>
      </c>
      <c r="AAF38" s="229">
        <f t="shared" ref="AAF38:ACQ38" si="82">SUM(AAF14-AAF13-AAF12)</f>
        <v>697993456.54999995</v>
      </c>
      <c r="AAG38" s="229">
        <f t="shared" si="82"/>
        <v>86538864.910000011</v>
      </c>
      <c r="AAH38" s="229">
        <f t="shared" si="82"/>
        <v>103795779.71999998</v>
      </c>
      <c r="AAI38" s="229">
        <f t="shared" si="82"/>
        <v>83505034.50999999</v>
      </c>
      <c r="AAJ38" s="229">
        <f t="shared" si="82"/>
        <v>81822997.580000013</v>
      </c>
      <c r="AAK38" s="229">
        <f t="shared" si="82"/>
        <v>132550065.44999999</v>
      </c>
      <c r="AAL38" s="229">
        <f t="shared" si="82"/>
        <v>78629422.699999988</v>
      </c>
      <c r="AAM38" s="229">
        <f t="shared" si="82"/>
        <v>3991494442.0099998</v>
      </c>
      <c r="AAN38" s="229">
        <f t="shared" si="82"/>
        <v>118869230.33999999</v>
      </c>
      <c r="AAO38" s="229">
        <f t="shared" si="82"/>
        <v>77108105.069999993</v>
      </c>
      <c r="AAP38" s="229">
        <f t="shared" si="82"/>
        <v>194684989.34999996</v>
      </c>
      <c r="AAQ38" s="229">
        <f t="shared" si="82"/>
        <v>164456098.82999998</v>
      </c>
      <c r="AAR38" s="229">
        <f t="shared" si="82"/>
        <v>109325674.03999999</v>
      </c>
      <c r="AAS38" s="229">
        <f t="shared" si="82"/>
        <v>127086040.30999997</v>
      </c>
      <c r="AAT38" s="229">
        <f t="shared" si="82"/>
        <v>161670028.79999998</v>
      </c>
      <c r="AAU38" s="229">
        <f t="shared" si="82"/>
        <v>246946813.50999993</v>
      </c>
      <c r="AAV38" s="229">
        <f t="shared" si="82"/>
        <v>78391800.870000005</v>
      </c>
      <c r="AAW38" s="229">
        <f t="shared" si="82"/>
        <v>151993521.08999997</v>
      </c>
      <c r="AAX38" s="229">
        <f t="shared" si="82"/>
        <v>539913434.98999989</v>
      </c>
      <c r="AAY38" s="229">
        <f t="shared" si="82"/>
        <v>246597820.66000003</v>
      </c>
      <c r="AAZ38" s="229">
        <f t="shared" si="82"/>
        <v>69509620.800000012</v>
      </c>
      <c r="ABA38" s="229">
        <f t="shared" si="82"/>
        <v>97600171.650000021</v>
      </c>
      <c r="ABB38" s="229">
        <f t="shared" si="82"/>
        <v>100518428.37000002</v>
      </c>
      <c r="ABC38" s="229">
        <f t="shared" si="82"/>
        <v>59149646.780000001</v>
      </c>
      <c r="ABD38" s="229">
        <f t="shared" si="82"/>
        <v>100594236.28999999</v>
      </c>
      <c r="ABE38" s="229">
        <f t="shared" si="82"/>
        <v>69051932.75</v>
      </c>
      <c r="ABF38" s="229">
        <f t="shared" si="82"/>
        <v>644796311.01999998</v>
      </c>
      <c r="ABG38" s="229">
        <f t="shared" si="82"/>
        <v>541310014.01999998</v>
      </c>
      <c r="ABH38" s="229">
        <f t="shared" si="82"/>
        <v>56794054.670000002</v>
      </c>
      <c r="ABI38" s="229">
        <f t="shared" si="82"/>
        <v>61216190.310000002</v>
      </c>
      <c r="ABJ38" s="229">
        <f t="shared" si="82"/>
        <v>52887910.710000008</v>
      </c>
      <c r="ABK38" s="229">
        <f t="shared" si="82"/>
        <v>60760029.090000004</v>
      </c>
      <c r="ABL38" s="229">
        <f t="shared" si="82"/>
        <v>53676881.760000005</v>
      </c>
      <c r="ABM38" s="229">
        <f t="shared" si="82"/>
        <v>822493817.3900001</v>
      </c>
      <c r="ABN38" s="229">
        <f t="shared" si="82"/>
        <v>125690414.38000001</v>
      </c>
      <c r="ABO38" s="229">
        <f t="shared" si="82"/>
        <v>71097052.5</v>
      </c>
      <c r="ABP38" s="229">
        <f t="shared" si="82"/>
        <v>156040078.57000002</v>
      </c>
      <c r="ABQ38" s="229">
        <f t="shared" si="82"/>
        <v>157576839.66000003</v>
      </c>
      <c r="ABR38" s="229">
        <f t="shared" si="82"/>
        <v>99060039.63000001</v>
      </c>
      <c r="ABS38" s="229">
        <f t="shared" si="82"/>
        <v>89497805.329999998</v>
      </c>
      <c r="ABT38" s="229">
        <f t="shared" si="82"/>
        <v>123783754.49999999</v>
      </c>
      <c r="ABU38" s="229">
        <f t="shared" si="82"/>
        <v>39345957.909999996</v>
      </c>
      <c r="ABV38" s="229">
        <f t="shared" si="82"/>
        <v>1074006829.6500001</v>
      </c>
      <c r="ABW38" s="229">
        <f t="shared" si="82"/>
        <v>70790632.410000011</v>
      </c>
      <c r="ABX38" s="229">
        <f t="shared" si="82"/>
        <v>172980481.10000008</v>
      </c>
      <c r="ABY38" s="229">
        <f t="shared" si="82"/>
        <v>80864723.900000006</v>
      </c>
      <c r="ABZ38" s="229">
        <f t="shared" si="82"/>
        <v>65837063.099999987</v>
      </c>
      <c r="ACA38" s="229">
        <f t="shared" si="82"/>
        <v>348123326.13</v>
      </c>
      <c r="ACB38" s="229">
        <f t="shared" si="82"/>
        <v>56261677.00999999</v>
      </c>
      <c r="ACC38" s="229">
        <f t="shared" si="82"/>
        <v>88829400.24000001</v>
      </c>
      <c r="ACD38" s="229">
        <f t="shared" si="82"/>
        <v>74746387.400000006</v>
      </c>
      <c r="ACE38" s="229">
        <f t="shared" si="82"/>
        <v>130179789.56999998</v>
      </c>
      <c r="ACF38" s="229">
        <f t="shared" si="82"/>
        <v>59562238.039999999</v>
      </c>
      <c r="ACG38" s="229">
        <f t="shared" si="82"/>
        <v>2131526376.9200001</v>
      </c>
      <c r="ACH38" s="229">
        <f t="shared" si="82"/>
        <v>85797587.849999994</v>
      </c>
      <c r="ACI38" s="229">
        <f t="shared" si="82"/>
        <v>117040401.97</v>
      </c>
      <c r="ACJ38" s="229">
        <f t="shared" si="82"/>
        <v>184811344.52000001</v>
      </c>
      <c r="ACK38" s="229">
        <f t="shared" si="82"/>
        <v>81852242.379999995</v>
      </c>
      <c r="ACL38" s="229">
        <f t="shared" si="82"/>
        <v>103408785.05000001</v>
      </c>
      <c r="ACM38" s="229">
        <f t="shared" si="82"/>
        <v>147841540.02000001</v>
      </c>
      <c r="ACN38" s="229">
        <f t="shared" si="82"/>
        <v>467785135.11000001</v>
      </c>
      <c r="ACO38" s="229">
        <f t="shared" si="82"/>
        <v>597547151.11000001</v>
      </c>
      <c r="ACP38" s="229">
        <f t="shared" si="82"/>
        <v>97199845.069999978</v>
      </c>
      <c r="ACQ38" s="229">
        <f t="shared" si="82"/>
        <v>135948916.41999999</v>
      </c>
      <c r="ACR38" s="229">
        <f t="shared" ref="ACR38:AFC38" si="83">SUM(ACR14-ACR13-ACR12)</f>
        <v>176342875.90000001</v>
      </c>
      <c r="ACS38" s="229">
        <f t="shared" si="83"/>
        <v>126926619.68999998</v>
      </c>
      <c r="ACT38" s="229">
        <f t="shared" si="83"/>
        <v>416533129.13999993</v>
      </c>
      <c r="ACU38" s="229">
        <f t="shared" si="83"/>
        <v>104245740.70000002</v>
      </c>
      <c r="ACV38" s="229">
        <f t="shared" si="83"/>
        <v>125459181.12000002</v>
      </c>
      <c r="ACW38" s="229">
        <f t="shared" si="83"/>
        <v>98677168.399999991</v>
      </c>
      <c r="ACX38" s="229">
        <f t="shared" si="83"/>
        <v>62029680.68999999</v>
      </c>
      <c r="ACY38" s="229">
        <f t="shared" si="83"/>
        <v>63160923.149999991</v>
      </c>
      <c r="ACZ38" s="229">
        <f t="shared" si="83"/>
        <v>58605964.469999999</v>
      </c>
      <c r="ADA38" s="229">
        <f t="shared" si="83"/>
        <v>47469654.960000001</v>
      </c>
      <c r="ADB38" s="229">
        <f t="shared" si="83"/>
        <v>43838930.93</v>
      </c>
      <c r="ADC38" s="229">
        <f t="shared" si="83"/>
        <v>60062388.989999987</v>
      </c>
      <c r="ADD38" s="229">
        <f t="shared" si="83"/>
        <v>466044514.10000002</v>
      </c>
      <c r="ADE38" s="229">
        <f t="shared" si="83"/>
        <v>393627256.85000002</v>
      </c>
      <c r="ADF38" s="229">
        <f t="shared" si="83"/>
        <v>80076592.030000001</v>
      </c>
      <c r="ADG38" s="229">
        <f t="shared" si="83"/>
        <v>58725832.739999995</v>
      </c>
      <c r="ADH38" s="229">
        <f t="shared" si="83"/>
        <v>96440028.480000019</v>
      </c>
      <c r="ADI38" s="229">
        <f t="shared" si="83"/>
        <v>55708019.090000011</v>
      </c>
      <c r="ADJ38" s="229">
        <f t="shared" si="83"/>
        <v>93073792.200000003</v>
      </c>
      <c r="ADK38" s="229">
        <f t="shared" si="83"/>
        <v>72649516.059999987</v>
      </c>
      <c r="ADL38" s="229">
        <f t="shared" si="83"/>
        <v>97735097.540000007</v>
      </c>
      <c r="ADM38" s="229">
        <f t="shared" si="83"/>
        <v>2279539831.8200002</v>
      </c>
      <c r="ADN38" s="229">
        <f t="shared" si="83"/>
        <v>242022083.74000001</v>
      </c>
      <c r="ADO38" s="229">
        <f t="shared" si="83"/>
        <v>181887007.54000002</v>
      </c>
      <c r="ADP38" s="229">
        <f t="shared" si="83"/>
        <v>551466860.5999999</v>
      </c>
      <c r="ADQ38" s="229">
        <f t="shared" si="83"/>
        <v>47053021.919999994</v>
      </c>
      <c r="ADR38" s="229">
        <f t="shared" si="83"/>
        <v>62137328.700000003</v>
      </c>
      <c r="ADS38" s="229">
        <f t="shared" si="83"/>
        <v>113942157.74000001</v>
      </c>
      <c r="ADT38" s="229">
        <f t="shared" si="83"/>
        <v>53313753.480000004</v>
      </c>
      <c r="ADU38" s="229">
        <f t="shared" si="83"/>
        <v>2633900260.5400004</v>
      </c>
      <c r="ADV38" s="229">
        <f t="shared" si="83"/>
        <v>418966190.76000011</v>
      </c>
      <c r="ADW38" s="229">
        <f t="shared" si="83"/>
        <v>302426182.75</v>
      </c>
      <c r="ADX38" s="229">
        <f t="shared" si="83"/>
        <v>94370263.209999993</v>
      </c>
      <c r="ADY38" s="229">
        <f t="shared" si="83"/>
        <v>118785285.28000002</v>
      </c>
      <c r="ADZ38" s="229">
        <f t="shared" si="83"/>
        <v>147073496.28999996</v>
      </c>
      <c r="AEA38" s="229">
        <f t="shared" si="83"/>
        <v>113061355.24000001</v>
      </c>
      <c r="AEB38" s="229">
        <f t="shared" si="83"/>
        <v>104821383.67</v>
      </c>
      <c r="AEC38" s="229">
        <f t="shared" si="83"/>
        <v>99774853.439999998</v>
      </c>
      <c r="AED38" s="229">
        <f t="shared" si="83"/>
        <v>80371972.549999982</v>
      </c>
      <c r="AEE38" s="229">
        <f t="shared" si="83"/>
        <v>91270920.280000001</v>
      </c>
      <c r="AEF38" s="229">
        <f t="shared" si="83"/>
        <v>164588919.41999996</v>
      </c>
      <c r="AEG38" s="229">
        <f t="shared" si="83"/>
        <v>83048828.049999997</v>
      </c>
      <c r="AEH38" s="229">
        <f t="shared" si="83"/>
        <v>105531582.50999999</v>
      </c>
      <c r="AEI38" s="229">
        <f t="shared" si="83"/>
        <v>140890883.51000002</v>
      </c>
      <c r="AEJ38" s="229">
        <f t="shared" si="83"/>
        <v>158808112.87</v>
      </c>
      <c r="AEK38" s="229">
        <f t="shared" si="83"/>
        <v>83163141.140000001</v>
      </c>
      <c r="AEL38" s="229">
        <f t="shared" si="83"/>
        <v>201385454.13999999</v>
      </c>
      <c r="AEM38" s="229">
        <f t="shared" si="83"/>
        <v>75079710.659999996</v>
      </c>
      <c r="AEN38" s="229">
        <f t="shared" si="83"/>
        <v>136356940.45000002</v>
      </c>
      <c r="AEO38" s="229">
        <f t="shared" si="83"/>
        <v>1598577694</v>
      </c>
      <c r="AEP38" s="229">
        <f t="shared" si="83"/>
        <v>197095676.96000001</v>
      </c>
      <c r="AEQ38" s="229">
        <f t="shared" si="83"/>
        <v>170258334.15000001</v>
      </c>
      <c r="AER38" s="229">
        <f t="shared" si="83"/>
        <v>133734157.38999999</v>
      </c>
      <c r="AES38" s="229">
        <f t="shared" si="83"/>
        <v>105327149.47000001</v>
      </c>
      <c r="AET38" s="229">
        <f t="shared" si="83"/>
        <v>303581360.69000006</v>
      </c>
      <c r="AEU38" s="229">
        <f t="shared" si="83"/>
        <v>106640167.27999999</v>
      </c>
      <c r="AEV38" s="229">
        <f t="shared" si="83"/>
        <v>135831567.44000006</v>
      </c>
      <c r="AEW38" s="229">
        <f t="shared" si="83"/>
        <v>97379423.310000002</v>
      </c>
      <c r="AEX38" s="229">
        <f t="shared" si="83"/>
        <v>61449910.609999999</v>
      </c>
      <c r="AEY38" s="229">
        <f t="shared" si="83"/>
        <v>977664098.24000001</v>
      </c>
      <c r="AEZ38" s="229">
        <f t="shared" si="83"/>
        <v>524631691.05000001</v>
      </c>
      <c r="AFA38" s="229">
        <f t="shared" si="83"/>
        <v>214197942.58999997</v>
      </c>
      <c r="AFB38" s="229">
        <f t="shared" si="83"/>
        <v>158679219.59</v>
      </c>
      <c r="AFC38" s="229">
        <f t="shared" si="83"/>
        <v>245353447.88000005</v>
      </c>
      <c r="AFD38" s="229">
        <f t="shared" ref="AFD38:AHO38" si="84">SUM(AFD14-AFD13-AFD12)</f>
        <v>181363348.08999997</v>
      </c>
      <c r="AFE38" s="229">
        <f t="shared" si="84"/>
        <v>120147431.79000001</v>
      </c>
      <c r="AFF38" s="229">
        <f t="shared" si="84"/>
        <v>158150085.80000001</v>
      </c>
      <c r="AFG38" s="229">
        <f t="shared" si="84"/>
        <v>98963167.719999969</v>
      </c>
      <c r="AFH38" s="229">
        <f t="shared" si="84"/>
        <v>144527747.42000002</v>
      </c>
      <c r="AFI38" s="229">
        <f t="shared" si="84"/>
        <v>134249709.30000001</v>
      </c>
      <c r="AFJ38" s="229">
        <f t="shared" si="84"/>
        <v>125072499.50999998</v>
      </c>
      <c r="AFK38" s="229">
        <f t="shared" si="84"/>
        <v>149880317.71999997</v>
      </c>
      <c r="AFL38" s="229">
        <f t="shared" si="84"/>
        <v>1117880909.4099998</v>
      </c>
      <c r="AFM38" s="229">
        <f t="shared" si="84"/>
        <v>220024841.76999998</v>
      </c>
      <c r="AFN38" s="229">
        <f t="shared" si="84"/>
        <v>163450010.76999998</v>
      </c>
      <c r="AFO38" s="229">
        <f t="shared" si="84"/>
        <v>129432494.07999998</v>
      </c>
      <c r="AFP38" s="229">
        <f t="shared" si="84"/>
        <v>140701637.55000001</v>
      </c>
      <c r="AFQ38" s="229">
        <f t="shared" si="84"/>
        <v>111253874.52000001</v>
      </c>
      <c r="AFR38" s="229">
        <f t="shared" si="84"/>
        <v>94454186.39000003</v>
      </c>
      <c r="AFS38" s="229">
        <f t="shared" si="84"/>
        <v>208464729.32000008</v>
      </c>
      <c r="AFT38" s="229">
        <f t="shared" si="84"/>
        <v>203881986.77999997</v>
      </c>
      <c r="AFU38" s="229">
        <f t="shared" si="84"/>
        <v>97933665.980000004</v>
      </c>
      <c r="AFV38" s="229">
        <f t="shared" si="84"/>
        <v>201901346.81000003</v>
      </c>
      <c r="AFW38" s="229">
        <f t="shared" si="84"/>
        <v>98360020.859999999</v>
      </c>
      <c r="AFX38" s="229">
        <f t="shared" si="84"/>
        <v>1278452983.2400002</v>
      </c>
      <c r="AFY38" s="229">
        <f t="shared" si="84"/>
        <v>93706218.129999965</v>
      </c>
      <c r="AFZ38" s="229">
        <f t="shared" si="84"/>
        <v>104662061.64999999</v>
      </c>
      <c r="AGA38" s="229">
        <f t="shared" si="84"/>
        <v>101168410.63999999</v>
      </c>
      <c r="AGB38" s="229">
        <f t="shared" si="84"/>
        <v>257551032.68999997</v>
      </c>
      <c r="AGC38" s="229">
        <f t="shared" si="84"/>
        <v>113507153.47000003</v>
      </c>
      <c r="AGD38" s="229">
        <f t="shared" si="84"/>
        <v>75713612.670000002</v>
      </c>
      <c r="AGE38" s="229">
        <f t="shared" si="84"/>
        <v>103291957.10999998</v>
      </c>
      <c r="AGF38" s="229">
        <f t="shared" si="84"/>
        <v>78092918.050000027</v>
      </c>
      <c r="AGG38" s="229">
        <f t="shared" si="84"/>
        <v>107765184.46999998</v>
      </c>
      <c r="AGH38" s="229">
        <f t="shared" si="84"/>
        <v>70138690.430000007</v>
      </c>
      <c r="AGI38" s="229">
        <f t="shared" si="84"/>
        <v>1652460758.2900002</v>
      </c>
      <c r="AGJ38" s="229">
        <f t="shared" si="84"/>
        <v>327433061.13999999</v>
      </c>
      <c r="AGK38" s="229">
        <f t="shared" si="84"/>
        <v>160867282.11999997</v>
      </c>
      <c r="AGL38" s="229">
        <f t="shared" si="84"/>
        <v>99685593.699999973</v>
      </c>
      <c r="AGM38" s="229">
        <f t="shared" si="84"/>
        <v>225363704.03000006</v>
      </c>
      <c r="AGN38" s="229">
        <f t="shared" si="84"/>
        <v>199730642.02000004</v>
      </c>
      <c r="AGO38" s="229">
        <f t="shared" si="84"/>
        <v>84253010.25</v>
      </c>
      <c r="AGP38" s="229">
        <f t="shared" si="84"/>
        <v>98120019.789999977</v>
      </c>
      <c r="AGQ38" s="229">
        <f t="shared" si="84"/>
        <v>2622143332.3299994</v>
      </c>
      <c r="AGR38" s="229">
        <f t="shared" si="84"/>
        <v>1453841736.0800002</v>
      </c>
      <c r="AGS38" s="229">
        <f t="shared" si="84"/>
        <v>127918165.24000001</v>
      </c>
      <c r="AGT38" s="229">
        <f t="shared" si="84"/>
        <v>238811290.87000006</v>
      </c>
      <c r="AGU38" s="229">
        <f t="shared" si="84"/>
        <v>292778641.74999994</v>
      </c>
      <c r="AGV38" s="229">
        <f t="shared" si="84"/>
        <v>216537719.22000003</v>
      </c>
      <c r="AGW38" s="229">
        <f t="shared" si="84"/>
        <v>200116977.61000001</v>
      </c>
      <c r="AGX38" s="229">
        <f t="shared" si="84"/>
        <v>176590448.66</v>
      </c>
      <c r="AGY38" s="229">
        <f t="shared" si="84"/>
        <v>63760894.609999999</v>
      </c>
      <c r="AGZ38" s="229">
        <f t="shared" si="84"/>
        <v>141796186.49000001</v>
      </c>
      <c r="AHA38" s="229">
        <f t="shared" si="84"/>
        <v>160728732.24000001</v>
      </c>
      <c r="AHB38" s="229">
        <f t="shared" si="84"/>
        <v>91029986.769999996</v>
      </c>
      <c r="AHC38" s="229">
        <f t="shared" si="84"/>
        <v>95178619.060000002</v>
      </c>
      <c r="AHD38" s="229">
        <f t="shared" si="84"/>
        <v>91551518.50999999</v>
      </c>
      <c r="AHE38" s="229">
        <f t="shared" si="84"/>
        <v>84702587.920000002</v>
      </c>
      <c r="AHF38" s="229">
        <f t="shared" si="84"/>
        <v>109401169.56</v>
      </c>
      <c r="AHG38" s="229">
        <f t="shared" si="84"/>
        <v>81957115.87999998</v>
      </c>
      <c r="AHH38" s="229">
        <f t="shared" si="84"/>
        <v>600346503.5999999</v>
      </c>
      <c r="AHI38" s="229">
        <f t="shared" si="84"/>
        <v>104538326.27000001</v>
      </c>
      <c r="AHJ38" s="229">
        <f t="shared" si="84"/>
        <v>109794462.59</v>
      </c>
      <c r="AHK38" s="229">
        <f t="shared" si="84"/>
        <v>105921765.25</v>
      </c>
      <c r="AHL38" s="229">
        <f t="shared" si="84"/>
        <v>196788194.47999999</v>
      </c>
      <c r="AHM38" s="229">
        <f t="shared" si="84"/>
        <v>97026132.209999993</v>
      </c>
      <c r="AHN38" s="229">
        <f t="shared" si="84"/>
        <v>74561961.140000001</v>
      </c>
      <c r="AHO38" s="229">
        <f t="shared" si="84"/>
        <v>237964995815.47046</v>
      </c>
    </row>
    <row r="39" spans="1:899" s="228" customFormat="1" ht="42.75" x14ac:dyDescent="0.2">
      <c r="A39" s="227"/>
      <c r="B39" s="228" t="s">
        <v>2389</v>
      </c>
      <c r="C39" s="229">
        <f>SUM(C30-C29-C26)</f>
        <v>2078347357.8800004</v>
      </c>
      <c r="D39" s="229">
        <f t="shared" ref="D39:BO39" si="85">SUM(D30-D29-D26)</f>
        <v>455368842.35999995</v>
      </c>
      <c r="E39" s="229">
        <f t="shared" si="85"/>
        <v>102089353.47</v>
      </c>
      <c r="F39" s="229">
        <f t="shared" si="85"/>
        <v>194992852.57000002</v>
      </c>
      <c r="G39" s="229">
        <f t="shared" si="85"/>
        <v>131818659.67999998</v>
      </c>
      <c r="H39" s="229">
        <f t="shared" si="85"/>
        <v>155179922.23000005</v>
      </c>
      <c r="I39" s="229">
        <f t="shared" si="85"/>
        <v>67141068.38000001</v>
      </c>
      <c r="J39" s="229">
        <f t="shared" si="85"/>
        <v>523901238.44999999</v>
      </c>
      <c r="K39" s="229">
        <f t="shared" si="85"/>
        <v>204165823.10000002</v>
      </c>
      <c r="L39" s="229">
        <f t="shared" si="85"/>
        <v>104128516.34</v>
      </c>
      <c r="M39" s="229">
        <f t="shared" si="85"/>
        <v>388167915.74000001</v>
      </c>
      <c r="N39" s="229">
        <f t="shared" si="85"/>
        <v>132533485.3</v>
      </c>
      <c r="O39" s="229">
        <f t="shared" si="85"/>
        <v>347321653.95999998</v>
      </c>
      <c r="P39" s="229">
        <f t="shared" si="85"/>
        <v>197254308.75</v>
      </c>
      <c r="Q39" s="229">
        <f t="shared" si="85"/>
        <v>130111823.83</v>
      </c>
      <c r="R39" s="229">
        <f t="shared" si="85"/>
        <v>78426584.829999983</v>
      </c>
      <c r="S39" s="229">
        <f t="shared" si="85"/>
        <v>137809103.20999998</v>
      </c>
      <c r="T39" s="229">
        <f t="shared" si="85"/>
        <v>154960408.96000001</v>
      </c>
      <c r="U39" s="229">
        <f t="shared" si="85"/>
        <v>75507379.569999978</v>
      </c>
      <c r="V39" s="229">
        <f t="shared" si="85"/>
        <v>107769447.02</v>
      </c>
      <c r="W39" s="229">
        <f t="shared" si="85"/>
        <v>93902427.909999996</v>
      </c>
      <c r="X39" s="229">
        <f t="shared" si="85"/>
        <v>77326843.439999998</v>
      </c>
      <c r="Y39" s="229">
        <f t="shared" si="85"/>
        <v>68403135.339999989</v>
      </c>
      <c r="Z39" s="229">
        <f t="shared" si="85"/>
        <v>49968248.210000001</v>
      </c>
      <c r="AA39" s="229">
        <f t="shared" si="85"/>
        <v>3041009425.7199998</v>
      </c>
      <c r="AB39" s="229">
        <f t="shared" si="85"/>
        <v>191754749.01999998</v>
      </c>
      <c r="AC39" s="229">
        <f t="shared" si="85"/>
        <v>307676428.88</v>
      </c>
      <c r="AD39" s="229">
        <f t="shared" si="85"/>
        <v>91656279.679999977</v>
      </c>
      <c r="AE39" s="229">
        <f t="shared" si="85"/>
        <v>370454288.28000003</v>
      </c>
      <c r="AF39" s="229">
        <f t="shared" si="85"/>
        <v>130843645.25</v>
      </c>
      <c r="AG39" s="229">
        <f t="shared" si="85"/>
        <v>320112233.28999996</v>
      </c>
      <c r="AH39" s="229">
        <f t="shared" si="85"/>
        <v>179145047.93000001</v>
      </c>
      <c r="AI39" s="229">
        <f t="shared" si="85"/>
        <v>179476497.45000002</v>
      </c>
      <c r="AJ39" s="229">
        <f t="shared" si="85"/>
        <v>139364795.28999999</v>
      </c>
      <c r="AK39" s="229">
        <f t="shared" si="85"/>
        <v>91285469.570000008</v>
      </c>
      <c r="AL39" s="229">
        <f t="shared" si="85"/>
        <v>102557842.13999999</v>
      </c>
      <c r="AM39" s="229">
        <f t="shared" si="85"/>
        <v>120315933.82999998</v>
      </c>
      <c r="AN39" s="229">
        <f t="shared" si="85"/>
        <v>101142523.85999997</v>
      </c>
      <c r="AO39" s="229">
        <f t="shared" si="85"/>
        <v>87450189.170000002</v>
      </c>
      <c r="AP39" s="229">
        <f t="shared" si="85"/>
        <v>233485467.42999995</v>
      </c>
      <c r="AQ39" s="229">
        <f t="shared" si="85"/>
        <v>217627641.47</v>
      </c>
      <c r="AR39" s="229">
        <f t="shared" si="85"/>
        <v>46159218.479999997</v>
      </c>
      <c r="AS39" s="229">
        <f t="shared" si="85"/>
        <v>1142549440.03</v>
      </c>
      <c r="AT39" s="229">
        <f t="shared" si="85"/>
        <v>144265601.79000002</v>
      </c>
      <c r="AU39" s="229">
        <f t="shared" si="85"/>
        <v>121534600.09999999</v>
      </c>
      <c r="AV39" s="229">
        <f t="shared" si="85"/>
        <v>160834307.90000001</v>
      </c>
      <c r="AW39" s="229">
        <f t="shared" si="85"/>
        <v>122096503.76000002</v>
      </c>
      <c r="AX39" s="229">
        <f t="shared" si="85"/>
        <v>102418238.55</v>
      </c>
      <c r="AY39" s="229">
        <f t="shared" si="85"/>
        <v>74883025.719999984</v>
      </c>
      <c r="AZ39" s="229">
        <f t="shared" si="85"/>
        <v>119910347.47999999</v>
      </c>
      <c r="BA39" s="229">
        <f t="shared" si="85"/>
        <v>404019036.88</v>
      </c>
      <c r="BB39" s="229">
        <f t="shared" si="85"/>
        <v>83177557.479999989</v>
      </c>
      <c r="BC39" s="229">
        <f t="shared" si="85"/>
        <v>125004807.03</v>
      </c>
      <c r="BD39" s="229">
        <f t="shared" si="85"/>
        <v>225882391.05000001</v>
      </c>
      <c r="BE39" s="229">
        <f t="shared" si="85"/>
        <v>77751605.469999999</v>
      </c>
      <c r="BF39" s="229">
        <f t="shared" si="85"/>
        <v>76914120.499999985</v>
      </c>
      <c r="BG39" s="229">
        <f t="shared" si="85"/>
        <v>74562449.329999998</v>
      </c>
      <c r="BH39" s="229">
        <f t="shared" si="85"/>
        <v>1125433726.3500001</v>
      </c>
      <c r="BI39" s="229">
        <f t="shared" si="85"/>
        <v>54493188.109999999</v>
      </c>
      <c r="BJ39" s="229">
        <f t="shared" si="85"/>
        <v>49368486.289999999</v>
      </c>
      <c r="BK39" s="229">
        <f t="shared" si="85"/>
        <v>79472138.219999984</v>
      </c>
      <c r="BL39" s="229">
        <f t="shared" si="85"/>
        <v>135835775.88</v>
      </c>
      <c r="BM39" s="229">
        <f t="shared" si="85"/>
        <v>178844281.40000001</v>
      </c>
      <c r="BN39" s="229">
        <f t="shared" si="85"/>
        <v>61301285.590000004</v>
      </c>
      <c r="BO39" s="229">
        <f t="shared" si="85"/>
        <v>78874204.329999983</v>
      </c>
      <c r="BP39" s="229">
        <f t="shared" ref="BP39:EA39" si="86">SUM(BP30-BP29-BP26)</f>
        <v>53379743.68999999</v>
      </c>
      <c r="BQ39" s="229">
        <f t="shared" si="86"/>
        <v>54860941.600000001</v>
      </c>
      <c r="BR39" s="229">
        <f t="shared" si="86"/>
        <v>44644462.219999999</v>
      </c>
      <c r="BS39" s="229">
        <f t="shared" si="86"/>
        <v>43233449.99000001</v>
      </c>
      <c r="BT39" s="229">
        <f t="shared" si="86"/>
        <v>281405035.81</v>
      </c>
      <c r="BU39" s="229">
        <f t="shared" si="86"/>
        <v>43713782.869999997</v>
      </c>
      <c r="BV39" s="229">
        <f t="shared" si="86"/>
        <v>58358824.530000009</v>
      </c>
      <c r="BW39" s="229">
        <f t="shared" si="86"/>
        <v>932071364.76999998</v>
      </c>
      <c r="BX39" s="229">
        <f t="shared" si="86"/>
        <v>515458606.55000001</v>
      </c>
      <c r="BY39" s="229">
        <f t="shared" si="86"/>
        <v>131443795.55999999</v>
      </c>
      <c r="BZ39" s="229">
        <f t="shared" si="86"/>
        <v>76998822.569999993</v>
      </c>
      <c r="CA39" s="229">
        <f t="shared" si="86"/>
        <v>154154481.92000002</v>
      </c>
      <c r="CB39" s="229">
        <f t="shared" si="86"/>
        <v>130266451.82000001</v>
      </c>
      <c r="CC39" s="229">
        <f t="shared" si="86"/>
        <v>101210507.37999998</v>
      </c>
      <c r="CD39" s="229">
        <f t="shared" si="86"/>
        <v>11610455.979999997</v>
      </c>
      <c r="CE39" s="229">
        <f t="shared" si="86"/>
        <v>9708876.5899999999</v>
      </c>
      <c r="CF39" s="229">
        <f t="shared" si="86"/>
        <v>2362176271.4299994</v>
      </c>
      <c r="CG39" s="229">
        <f t="shared" si="86"/>
        <v>124772409.01999998</v>
      </c>
      <c r="CH39" s="229">
        <f t="shared" si="86"/>
        <v>275299127.02000004</v>
      </c>
      <c r="CI39" s="229">
        <f t="shared" si="86"/>
        <v>94155197.049999997</v>
      </c>
      <c r="CJ39" s="229">
        <f t="shared" si="86"/>
        <v>124955004.00000003</v>
      </c>
      <c r="CK39" s="229">
        <f t="shared" si="86"/>
        <v>119092971.07000001</v>
      </c>
      <c r="CL39" s="229">
        <f t="shared" si="86"/>
        <v>110810691.87</v>
      </c>
      <c r="CM39" s="229">
        <f t="shared" si="86"/>
        <v>186718273.07000002</v>
      </c>
      <c r="CN39" s="229">
        <f t="shared" si="86"/>
        <v>57186577.75</v>
      </c>
      <c r="CO39" s="229">
        <f t="shared" si="86"/>
        <v>136598275.22</v>
      </c>
      <c r="CP39" s="229">
        <f t="shared" si="86"/>
        <v>89018483.049999997</v>
      </c>
      <c r="CQ39" s="229">
        <f t="shared" si="86"/>
        <v>134078295.64000003</v>
      </c>
      <c r="CR39" s="229">
        <f t="shared" si="86"/>
        <v>91788487.11999999</v>
      </c>
      <c r="CS39" s="229">
        <f t="shared" si="86"/>
        <v>1010314877.4999998</v>
      </c>
      <c r="CT39" s="229">
        <f t="shared" si="86"/>
        <v>93689062.86999999</v>
      </c>
      <c r="CU39" s="229">
        <f t="shared" si="86"/>
        <v>112863986.04999998</v>
      </c>
      <c r="CV39" s="229">
        <f t="shared" si="86"/>
        <v>193376790.55000004</v>
      </c>
      <c r="CW39" s="229">
        <f t="shared" si="86"/>
        <v>76365735.799999997</v>
      </c>
      <c r="CX39" s="229">
        <f t="shared" si="86"/>
        <v>174727530.17999998</v>
      </c>
      <c r="CY39" s="229">
        <f t="shared" si="86"/>
        <v>82191570.349999994</v>
      </c>
      <c r="CZ39" s="229">
        <f t="shared" si="86"/>
        <v>50034045.070000008</v>
      </c>
      <c r="DA39" s="229">
        <f t="shared" si="86"/>
        <v>1108717425.6299999</v>
      </c>
      <c r="DB39" s="229">
        <f t="shared" si="86"/>
        <v>155265409.41</v>
      </c>
      <c r="DC39" s="229">
        <f t="shared" si="86"/>
        <v>377937332.45000005</v>
      </c>
      <c r="DD39" s="229">
        <f t="shared" si="86"/>
        <v>427803047.75999999</v>
      </c>
      <c r="DE39" s="229">
        <f t="shared" si="86"/>
        <v>127943236.10000001</v>
      </c>
      <c r="DF39" s="229">
        <f t="shared" si="86"/>
        <v>194434791.03999999</v>
      </c>
      <c r="DG39" s="229">
        <f t="shared" si="86"/>
        <v>165603647.70000005</v>
      </c>
      <c r="DH39" s="229">
        <f t="shared" si="86"/>
        <v>48945427.029999994</v>
      </c>
      <c r="DI39" s="229">
        <f t="shared" si="86"/>
        <v>95066281.719999999</v>
      </c>
      <c r="DJ39" s="229">
        <f t="shared" si="86"/>
        <v>96128879.840000004</v>
      </c>
      <c r="DK39" s="229">
        <f t="shared" si="86"/>
        <v>210460731.79000005</v>
      </c>
      <c r="DL39" s="229">
        <f t="shared" si="86"/>
        <v>647860788.0200001</v>
      </c>
      <c r="DM39" s="229">
        <f t="shared" si="86"/>
        <v>893316089.73000002</v>
      </c>
      <c r="DN39" s="229">
        <f t="shared" si="86"/>
        <v>117711568.92999999</v>
      </c>
      <c r="DO39" s="229">
        <f t="shared" si="86"/>
        <v>94558007.709999993</v>
      </c>
      <c r="DP39" s="229">
        <f t="shared" si="86"/>
        <v>209473184.23999998</v>
      </c>
      <c r="DQ39" s="229">
        <f t="shared" si="86"/>
        <v>184182424.29000002</v>
      </c>
      <c r="DR39" s="229">
        <f t="shared" si="86"/>
        <v>173183175.68000001</v>
      </c>
      <c r="DS39" s="229">
        <f t="shared" si="86"/>
        <v>218673835.80999997</v>
      </c>
      <c r="DT39" s="229">
        <f t="shared" si="86"/>
        <v>69416153.730000004</v>
      </c>
      <c r="DU39" s="229">
        <f t="shared" si="86"/>
        <v>2935050968.7399998</v>
      </c>
      <c r="DV39" s="229">
        <f t="shared" si="86"/>
        <v>116146488.38000001</v>
      </c>
      <c r="DW39" s="229">
        <f t="shared" si="86"/>
        <v>188262821.93999997</v>
      </c>
      <c r="DX39" s="229">
        <f t="shared" si="86"/>
        <v>151799660.61000001</v>
      </c>
      <c r="DY39" s="229">
        <f t="shared" si="86"/>
        <v>171072234.34000003</v>
      </c>
      <c r="DZ39" s="229">
        <f t="shared" si="86"/>
        <v>125161110.14999999</v>
      </c>
      <c r="EA39" s="229">
        <f t="shared" si="86"/>
        <v>270457340.80000001</v>
      </c>
      <c r="EB39" s="229">
        <f t="shared" ref="EB39:GM39" si="87">SUM(EB30-EB29-EB26)</f>
        <v>136987521.10000002</v>
      </c>
      <c r="EC39" s="229">
        <f t="shared" si="87"/>
        <v>233701631.98000005</v>
      </c>
      <c r="ED39" s="229">
        <f t="shared" si="87"/>
        <v>581034392.18000019</v>
      </c>
      <c r="EE39" s="229">
        <f t="shared" si="87"/>
        <v>512742804.80999982</v>
      </c>
      <c r="EF39" s="229">
        <f t="shared" si="87"/>
        <v>106459882.27999997</v>
      </c>
      <c r="EG39" s="229">
        <f t="shared" si="87"/>
        <v>124668566.13000003</v>
      </c>
      <c r="EH39" s="229">
        <f t="shared" si="87"/>
        <v>123439360.7</v>
      </c>
      <c r="EI39" s="229">
        <f t="shared" si="87"/>
        <v>163316235.25000003</v>
      </c>
      <c r="EJ39" s="229">
        <f t="shared" si="87"/>
        <v>230309338.76000002</v>
      </c>
      <c r="EK39" s="229">
        <f t="shared" si="87"/>
        <v>76295916.829999998</v>
      </c>
      <c r="EL39" s="229">
        <f t="shared" si="87"/>
        <v>109810108.17999999</v>
      </c>
      <c r="EM39" s="229">
        <f t="shared" si="87"/>
        <v>1614178421</v>
      </c>
      <c r="EN39" s="229">
        <f t="shared" si="87"/>
        <v>107910625.59999996</v>
      </c>
      <c r="EO39" s="229">
        <f t="shared" si="87"/>
        <v>111337499.81000002</v>
      </c>
      <c r="EP39" s="229">
        <f t="shared" si="87"/>
        <v>104693857.84000002</v>
      </c>
      <c r="EQ39" s="229">
        <f t="shared" si="87"/>
        <v>61870931.289999999</v>
      </c>
      <c r="ER39" s="229">
        <f t="shared" si="87"/>
        <v>56175619.710000001</v>
      </c>
      <c r="ES39" s="229">
        <f t="shared" si="87"/>
        <v>171709909.85999998</v>
      </c>
      <c r="ET39" s="229">
        <f t="shared" si="87"/>
        <v>145900711.47</v>
      </c>
      <c r="EU39" s="229">
        <f t="shared" si="87"/>
        <v>100607640.95</v>
      </c>
      <c r="EV39" s="229">
        <f t="shared" si="87"/>
        <v>1121386035.52</v>
      </c>
      <c r="EW39" s="229">
        <f t="shared" si="87"/>
        <v>53358601.710000001</v>
      </c>
      <c r="EX39" s="229">
        <f t="shared" si="87"/>
        <v>106803299.44999999</v>
      </c>
      <c r="EY39" s="229">
        <f t="shared" si="87"/>
        <v>154583496.45999998</v>
      </c>
      <c r="EZ39" s="229">
        <f t="shared" si="87"/>
        <v>196189643.12</v>
      </c>
      <c r="FA39" s="229">
        <f t="shared" si="87"/>
        <v>185316634.41999999</v>
      </c>
      <c r="FB39" s="229">
        <f t="shared" si="87"/>
        <v>146060621.76000002</v>
      </c>
      <c r="FC39" s="229">
        <f t="shared" si="87"/>
        <v>91333990.980000019</v>
      </c>
      <c r="FD39" s="229">
        <f t="shared" si="87"/>
        <v>81514432.569999993</v>
      </c>
      <c r="FE39" s="229">
        <f t="shared" si="87"/>
        <v>70325189.799999997</v>
      </c>
      <c r="FF39" s="229">
        <f t="shared" si="87"/>
        <v>74191864.870000005</v>
      </c>
      <c r="FG39" s="229">
        <f t="shared" si="87"/>
        <v>49895532.940000005</v>
      </c>
      <c r="FH39" s="229">
        <f t="shared" si="87"/>
        <v>687595632.39999998</v>
      </c>
      <c r="FI39" s="229">
        <f t="shared" si="87"/>
        <v>79104275.980000004</v>
      </c>
      <c r="FJ39" s="229">
        <f t="shared" si="87"/>
        <v>87188721.769999996</v>
      </c>
      <c r="FK39" s="229">
        <f t="shared" si="87"/>
        <v>86095463.890000001</v>
      </c>
      <c r="FL39" s="229">
        <f t="shared" si="87"/>
        <v>136630458.41</v>
      </c>
      <c r="FM39" s="229">
        <f t="shared" si="87"/>
        <v>130062677.65999998</v>
      </c>
      <c r="FN39" s="229">
        <f t="shared" si="87"/>
        <v>46483678.079999998</v>
      </c>
      <c r="FO39" s="229">
        <f t="shared" si="87"/>
        <v>23877388.240000002</v>
      </c>
      <c r="FP39" s="229">
        <f t="shared" si="87"/>
        <v>2032287810.6899998</v>
      </c>
      <c r="FQ39" s="229">
        <f t="shared" si="87"/>
        <v>92804731.760000005</v>
      </c>
      <c r="FR39" s="229">
        <f t="shared" si="87"/>
        <v>157557401.77000001</v>
      </c>
      <c r="FS39" s="229">
        <f t="shared" si="87"/>
        <v>123751529.75999999</v>
      </c>
      <c r="FT39" s="229">
        <f t="shared" si="87"/>
        <v>183366273.25999996</v>
      </c>
      <c r="FU39" s="229">
        <f t="shared" si="87"/>
        <v>99366354.510000005</v>
      </c>
      <c r="FV39" s="229">
        <f t="shared" si="87"/>
        <v>231326546.91999999</v>
      </c>
      <c r="FW39" s="229">
        <f t="shared" si="87"/>
        <v>148117468.5</v>
      </c>
      <c r="FX39" s="229">
        <f t="shared" si="87"/>
        <v>136294723.87999997</v>
      </c>
      <c r="FY39" s="229">
        <f t="shared" si="87"/>
        <v>119044820.90999998</v>
      </c>
      <c r="FZ39" s="229">
        <f t="shared" si="87"/>
        <v>220338708.89999998</v>
      </c>
      <c r="GA39" s="229">
        <f t="shared" si="87"/>
        <v>97173410.530000001</v>
      </c>
      <c r="GB39" s="229">
        <f t="shared" si="87"/>
        <v>90176903.790000007</v>
      </c>
      <c r="GC39" s="229">
        <f t="shared" si="87"/>
        <v>45309142.609999999</v>
      </c>
      <c r="GD39" s="229">
        <f t="shared" si="87"/>
        <v>964806191.16000009</v>
      </c>
      <c r="GE39" s="229">
        <f t="shared" si="87"/>
        <v>75386974.780000001</v>
      </c>
      <c r="GF39" s="229">
        <f t="shared" si="87"/>
        <v>86221255.390000015</v>
      </c>
      <c r="GG39" s="229">
        <f t="shared" si="87"/>
        <v>208819912.84999999</v>
      </c>
      <c r="GH39" s="229">
        <f t="shared" si="87"/>
        <v>110062995.54999997</v>
      </c>
      <c r="GI39" s="229">
        <f t="shared" si="87"/>
        <v>89938520.25</v>
      </c>
      <c r="GJ39" s="229">
        <f t="shared" si="87"/>
        <v>88058645.780000016</v>
      </c>
      <c r="GK39" s="229">
        <f t="shared" si="87"/>
        <v>233415993.40000001</v>
      </c>
      <c r="GL39" s="229">
        <f t="shared" si="87"/>
        <v>80975143</v>
      </c>
      <c r="GM39" s="229">
        <f t="shared" si="87"/>
        <v>36916288.090000004</v>
      </c>
      <c r="GN39" s="229">
        <f t="shared" ref="GN39:IY39" si="88">SUM(GN30-GN29-GN26)</f>
        <v>31623010.199999999</v>
      </c>
      <c r="GO39" s="229">
        <f t="shared" si="88"/>
        <v>29982681.010000002</v>
      </c>
      <c r="GP39" s="229">
        <f t="shared" si="88"/>
        <v>607686464.24000001</v>
      </c>
      <c r="GQ39" s="229">
        <f t="shared" si="88"/>
        <v>159134220.93000001</v>
      </c>
      <c r="GR39" s="229">
        <f t="shared" si="88"/>
        <v>86930997.829999998</v>
      </c>
      <c r="GS39" s="229">
        <f t="shared" si="88"/>
        <v>172436489.34</v>
      </c>
      <c r="GT39" s="229">
        <f t="shared" si="88"/>
        <v>40246009.540000007</v>
      </c>
      <c r="GU39" s="229">
        <f t="shared" si="88"/>
        <v>112312585.95</v>
      </c>
      <c r="GV39" s="229">
        <f t="shared" si="88"/>
        <v>118314108.54000002</v>
      </c>
      <c r="GW39" s="229">
        <f t="shared" si="88"/>
        <v>61829304.580000006</v>
      </c>
      <c r="GX39" s="229">
        <f t="shared" si="88"/>
        <v>681064944.89999998</v>
      </c>
      <c r="GY39" s="229">
        <f t="shared" si="88"/>
        <v>70312484.859999999</v>
      </c>
      <c r="GZ39" s="229">
        <f t="shared" si="88"/>
        <v>159152890.89000002</v>
      </c>
      <c r="HA39" s="229">
        <f t="shared" si="88"/>
        <v>106181748.66000001</v>
      </c>
      <c r="HB39" s="229">
        <f t="shared" si="88"/>
        <v>1797243078.5799999</v>
      </c>
      <c r="HC39" s="229">
        <f t="shared" si="88"/>
        <v>192523114.91999996</v>
      </c>
      <c r="HD39" s="229">
        <f t="shared" si="88"/>
        <v>254605189.19999996</v>
      </c>
      <c r="HE39" s="229">
        <f t="shared" si="88"/>
        <v>234528076.25000003</v>
      </c>
      <c r="HF39" s="229">
        <f t="shared" si="88"/>
        <v>164998723.35999998</v>
      </c>
      <c r="HG39" s="229">
        <f t="shared" si="88"/>
        <v>247731112.39999998</v>
      </c>
      <c r="HH39" s="229">
        <f t="shared" si="88"/>
        <v>52696660.030000009</v>
      </c>
      <c r="HI39" s="229">
        <f t="shared" si="88"/>
        <v>1061250860.97</v>
      </c>
      <c r="HJ39" s="229">
        <f t="shared" si="88"/>
        <v>221809816.88</v>
      </c>
      <c r="HK39" s="229">
        <f t="shared" si="88"/>
        <v>195845073.53</v>
      </c>
      <c r="HL39" s="229">
        <f t="shared" si="88"/>
        <v>145395547.97000003</v>
      </c>
      <c r="HM39" s="229">
        <f t="shared" si="88"/>
        <v>99352572.730000004</v>
      </c>
      <c r="HN39" s="229">
        <f t="shared" si="88"/>
        <v>111329590.82999998</v>
      </c>
      <c r="HO39" s="229">
        <f t="shared" si="88"/>
        <v>154547395.18999997</v>
      </c>
      <c r="HP39" s="229">
        <f t="shared" si="88"/>
        <v>78221895.609999985</v>
      </c>
      <c r="HQ39" s="229">
        <f t="shared" si="88"/>
        <v>1415734884.3700001</v>
      </c>
      <c r="HR39" s="229">
        <f t="shared" si="88"/>
        <v>437492798.13999999</v>
      </c>
      <c r="HS39" s="229">
        <f t="shared" si="88"/>
        <v>102534329.94</v>
      </c>
      <c r="HT39" s="229">
        <f t="shared" si="88"/>
        <v>78773134.549999997</v>
      </c>
      <c r="HU39" s="229">
        <f t="shared" si="88"/>
        <v>81465307.719999999</v>
      </c>
      <c r="HV39" s="229">
        <f t="shared" si="88"/>
        <v>74353504.030000001</v>
      </c>
      <c r="HW39" s="229">
        <f t="shared" si="88"/>
        <v>196105106.24000004</v>
      </c>
      <c r="HX39" s="229">
        <f t="shared" si="88"/>
        <v>77783427.030000001</v>
      </c>
      <c r="HY39" s="229">
        <f t="shared" si="88"/>
        <v>83959710.88000001</v>
      </c>
      <c r="HZ39" s="229">
        <f t="shared" si="88"/>
        <v>83534347.99000001</v>
      </c>
      <c r="IA39" s="229">
        <f t="shared" si="88"/>
        <v>81735147.399999991</v>
      </c>
      <c r="IB39" s="229">
        <f t="shared" si="88"/>
        <v>142005260.22999999</v>
      </c>
      <c r="IC39" s="229">
        <f t="shared" si="88"/>
        <v>45333053.729999989</v>
      </c>
      <c r="ID39" s="229">
        <f t="shared" si="88"/>
        <v>106194361.90000001</v>
      </c>
      <c r="IE39" s="229">
        <f t="shared" si="88"/>
        <v>49315659.170000002</v>
      </c>
      <c r="IF39" s="229">
        <f t="shared" si="88"/>
        <v>53853822.620000005</v>
      </c>
      <c r="IG39" s="229">
        <f t="shared" si="88"/>
        <v>1064040178.6300001</v>
      </c>
      <c r="IH39" s="229">
        <f t="shared" si="88"/>
        <v>423208859.90000004</v>
      </c>
      <c r="II39" s="229">
        <f t="shared" si="88"/>
        <v>132269699.54000001</v>
      </c>
      <c r="IJ39" s="229">
        <f t="shared" si="88"/>
        <v>193418682.89000002</v>
      </c>
      <c r="IK39" s="229">
        <f t="shared" si="88"/>
        <v>292167374.50999999</v>
      </c>
      <c r="IL39" s="229">
        <f t="shared" si="88"/>
        <v>99939044.470000014</v>
      </c>
      <c r="IM39" s="229">
        <f t="shared" si="88"/>
        <v>93947429.710000008</v>
      </c>
      <c r="IN39" s="229">
        <f t="shared" si="88"/>
        <v>60505381.410000004</v>
      </c>
      <c r="IO39" s="229">
        <f t="shared" si="88"/>
        <v>63154116.11999999</v>
      </c>
      <c r="IP39" s="229">
        <f t="shared" si="88"/>
        <v>71790465.620000005</v>
      </c>
      <c r="IQ39" s="229">
        <f t="shared" si="88"/>
        <v>81564500.950000003</v>
      </c>
      <c r="IR39" s="229">
        <f t="shared" si="88"/>
        <v>1777774554.72</v>
      </c>
      <c r="IS39" s="229">
        <f t="shared" si="88"/>
        <v>614264020.74000001</v>
      </c>
      <c r="IT39" s="229">
        <f t="shared" si="88"/>
        <v>176336755.34</v>
      </c>
      <c r="IU39" s="229">
        <f t="shared" si="88"/>
        <v>116920078.88999999</v>
      </c>
      <c r="IV39" s="229">
        <f t="shared" si="88"/>
        <v>88300965.699999988</v>
      </c>
      <c r="IW39" s="229">
        <f t="shared" si="88"/>
        <v>53891548.410000004</v>
      </c>
      <c r="IX39" s="229">
        <f t="shared" si="88"/>
        <v>94122741.079999998</v>
      </c>
      <c r="IY39" s="229">
        <f t="shared" si="88"/>
        <v>48685136.390000001</v>
      </c>
      <c r="IZ39" s="229">
        <f t="shared" ref="IZ39:LK39" si="89">SUM(IZ30-IZ29-IZ26)</f>
        <v>62079553.350000009</v>
      </c>
      <c r="JA39" s="229">
        <f t="shared" si="89"/>
        <v>105636311.38</v>
      </c>
      <c r="JB39" s="229">
        <f t="shared" si="89"/>
        <v>108091200.39999999</v>
      </c>
      <c r="JC39" s="229">
        <f t="shared" si="89"/>
        <v>70721504.600000024</v>
      </c>
      <c r="JD39" s="229">
        <f t="shared" si="89"/>
        <v>617201448.63000011</v>
      </c>
      <c r="JE39" s="229">
        <f t="shared" si="89"/>
        <v>350828517.08000004</v>
      </c>
      <c r="JF39" s="229">
        <f t="shared" si="89"/>
        <v>90015693.980000004</v>
      </c>
      <c r="JG39" s="229">
        <f t="shared" si="89"/>
        <v>80777839.86999999</v>
      </c>
      <c r="JH39" s="229">
        <f t="shared" si="89"/>
        <v>59320515.590000004</v>
      </c>
      <c r="JI39" s="229">
        <f t="shared" si="89"/>
        <v>72846284.779999986</v>
      </c>
      <c r="JJ39" s="229">
        <f t="shared" si="89"/>
        <v>609439864.65999997</v>
      </c>
      <c r="JK39" s="229">
        <f t="shared" si="89"/>
        <v>70203500.599999994</v>
      </c>
      <c r="JL39" s="229">
        <f t="shared" si="89"/>
        <v>95392175.610000014</v>
      </c>
      <c r="JM39" s="229">
        <f t="shared" si="89"/>
        <v>129891100.98999999</v>
      </c>
      <c r="JN39" s="229">
        <f t="shared" si="89"/>
        <v>88939629.629999995</v>
      </c>
      <c r="JO39" s="229">
        <f t="shared" si="89"/>
        <v>182162965.72999996</v>
      </c>
      <c r="JP39" s="229">
        <f t="shared" si="89"/>
        <v>61766760.309999995</v>
      </c>
      <c r="JQ39" s="229">
        <f t="shared" si="89"/>
        <v>1001086240.3500001</v>
      </c>
      <c r="JR39" s="229">
        <f t="shared" si="89"/>
        <v>107792650.16</v>
      </c>
      <c r="JS39" s="229">
        <f t="shared" si="89"/>
        <v>65047066.99000001</v>
      </c>
      <c r="JT39" s="229">
        <f t="shared" si="89"/>
        <v>202853979.33000001</v>
      </c>
      <c r="JU39" s="229">
        <f t="shared" si="89"/>
        <v>191211514.80999997</v>
      </c>
      <c r="JV39" s="229">
        <f t="shared" si="89"/>
        <v>120080225.82000001</v>
      </c>
      <c r="JW39" s="229">
        <f t="shared" si="89"/>
        <v>124599113.12</v>
      </c>
      <c r="JX39" s="229">
        <f t="shared" si="89"/>
        <v>74053052.520000011</v>
      </c>
      <c r="JY39" s="229">
        <f t="shared" si="89"/>
        <v>1345940113.2900004</v>
      </c>
      <c r="JZ39" s="229">
        <f t="shared" si="89"/>
        <v>566929507.01999998</v>
      </c>
      <c r="KA39" s="229">
        <f t="shared" si="89"/>
        <v>104439326.41000001</v>
      </c>
      <c r="KB39" s="229">
        <f t="shared" si="89"/>
        <v>55584504.199999996</v>
      </c>
      <c r="KC39" s="229">
        <f t="shared" si="89"/>
        <v>147470780.77000001</v>
      </c>
      <c r="KD39" s="229">
        <f t="shared" si="89"/>
        <v>42988831.230000004</v>
      </c>
      <c r="KE39" s="229">
        <f t="shared" si="89"/>
        <v>321817230.39000005</v>
      </c>
      <c r="KF39" s="229">
        <f t="shared" si="89"/>
        <v>162883855.52999991</v>
      </c>
      <c r="KG39" s="229">
        <f t="shared" si="89"/>
        <v>95032183.160000011</v>
      </c>
      <c r="KH39" s="229">
        <f t="shared" si="89"/>
        <v>133614241.62000002</v>
      </c>
      <c r="KI39" s="229">
        <f t="shared" si="89"/>
        <v>92284647.399999991</v>
      </c>
      <c r="KJ39" s="229">
        <f t="shared" si="89"/>
        <v>92485173.679999992</v>
      </c>
      <c r="KK39" s="229">
        <f t="shared" si="89"/>
        <v>82090303.339999989</v>
      </c>
      <c r="KL39" s="229">
        <f t="shared" si="89"/>
        <v>31880170.990000006</v>
      </c>
      <c r="KM39" s="229">
        <f t="shared" si="89"/>
        <v>72411267.850000009</v>
      </c>
      <c r="KN39" s="229">
        <f t="shared" si="89"/>
        <v>2053560577.7100005</v>
      </c>
      <c r="KO39" s="229">
        <f t="shared" si="89"/>
        <v>256568462.53999999</v>
      </c>
      <c r="KP39" s="229">
        <f t="shared" si="89"/>
        <v>113988539.79999998</v>
      </c>
      <c r="KQ39" s="229">
        <f t="shared" si="89"/>
        <v>153673762.19999999</v>
      </c>
      <c r="KR39" s="229">
        <f t="shared" si="89"/>
        <v>134186518.70000003</v>
      </c>
      <c r="KS39" s="229">
        <f t="shared" si="89"/>
        <v>119135727.29999998</v>
      </c>
      <c r="KT39" s="229">
        <f t="shared" si="89"/>
        <v>397284285.55000007</v>
      </c>
      <c r="KU39" s="229">
        <f t="shared" si="89"/>
        <v>90007043.950000003</v>
      </c>
      <c r="KV39" s="229">
        <f t="shared" si="89"/>
        <v>88252167.379999995</v>
      </c>
      <c r="KW39" s="229">
        <f t="shared" si="89"/>
        <v>576685693.00999999</v>
      </c>
      <c r="KX39" s="229">
        <f t="shared" si="89"/>
        <v>111740736.68999998</v>
      </c>
      <c r="KY39" s="229">
        <f t="shared" si="89"/>
        <v>140506363.66</v>
      </c>
      <c r="KZ39" s="229">
        <f t="shared" si="89"/>
        <v>309647153.53999996</v>
      </c>
      <c r="LA39" s="229">
        <f t="shared" si="89"/>
        <v>92892361.609999999</v>
      </c>
      <c r="LB39" s="229">
        <f t="shared" si="89"/>
        <v>149183638.92000002</v>
      </c>
      <c r="LC39" s="229">
        <f t="shared" si="89"/>
        <v>935703319.84000003</v>
      </c>
      <c r="LD39" s="229">
        <f t="shared" si="89"/>
        <v>149529843.81999999</v>
      </c>
      <c r="LE39" s="229">
        <f t="shared" si="89"/>
        <v>2383853803.4000001</v>
      </c>
      <c r="LF39" s="229">
        <f t="shared" si="89"/>
        <v>418931290.25000006</v>
      </c>
      <c r="LG39" s="229">
        <f t="shared" si="89"/>
        <v>620470735.53999996</v>
      </c>
      <c r="LH39" s="229">
        <f t="shared" si="89"/>
        <v>510735810.80000007</v>
      </c>
      <c r="LI39" s="229">
        <f t="shared" si="89"/>
        <v>137392203.75999999</v>
      </c>
      <c r="LJ39" s="229">
        <f t="shared" si="89"/>
        <v>104075720.68000001</v>
      </c>
      <c r="LK39" s="229">
        <f t="shared" si="89"/>
        <v>70986773.829999998</v>
      </c>
      <c r="LL39" s="229">
        <f t="shared" ref="LL39:NW39" si="90">SUM(LL30-LL29-LL26)</f>
        <v>145020293.16000003</v>
      </c>
      <c r="LM39" s="229">
        <f t="shared" si="90"/>
        <v>81794552.710000008</v>
      </c>
      <c r="LN39" s="229">
        <f t="shared" si="90"/>
        <v>159856060.76000002</v>
      </c>
      <c r="LO39" s="229">
        <f t="shared" si="90"/>
        <v>48887946.339999996</v>
      </c>
      <c r="LP39" s="229">
        <f t="shared" si="90"/>
        <v>675689284.54999995</v>
      </c>
      <c r="LQ39" s="229">
        <f t="shared" si="90"/>
        <v>144983792.44000003</v>
      </c>
      <c r="LR39" s="229">
        <f t="shared" si="90"/>
        <v>86528099.88000001</v>
      </c>
      <c r="LS39" s="229">
        <f t="shared" si="90"/>
        <v>1756379759.2600002</v>
      </c>
      <c r="LT39" s="229">
        <f t="shared" si="90"/>
        <v>719495167.66999996</v>
      </c>
      <c r="LU39" s="229">
        <f t="shared" si="90"/>
        <v>1503433270.8000002</v>
      </c>
      <c r="LV39" s="229">
        <f t="shared" si="90"/>
        <v>480994286.0800001</v>
      </c>
      <c r="LW39" s="229">
        <f t="shared" si="90"/>
        <v>196537148.30000001</v>
      </c>
      <c r="LX39" s="229">
        <f t="shared" si="90"/>
        <v>183501534.36000001</v>
      </c>
      <c r="LY39" s="229">
        <f t="shared" si="90"/>
        <v>154096675.16000003</v>
      </c>
      <c r="LZ39" s="229">
        <f t="shared" si="90"/>
        <v>142431285.93000001</v>
      </c>
      <c r="MA39" s="229">
        <f t="shared" si="90"/>
        <v>133960836.43000001</v>
      </c>
      <c r="MB39" s="229">
        <f t="shared" si="90"/>
        <v>170297747.51000002</v>
      </c>
      <c r="MC39" s="229">
        <f t="shared" si="90"/>
        <v>317470664.54000002</v>
      </c>
      <c r="MD39" s="229">
        <f t="shared" si="90"/>
        <v>94865660.129999995</v>
      </c>
      <c r="ME39" s="229">
        <f t="shared" si="90"/>
        <v>1979359040.3499999</v>
      </c>
      <c r="MF39" s="229">
        <f t="shared" si="90"/>
        <v>127415489.09000002</v>
      </c>
      <c r="MG39" s="229">
        <f t="shared" si="90"/>
        <v>74088142.443000004</v>
      </c>
      <c r="MH39" s="229">
        <f t="shared" si="90"/>
        <v>70405194.480000004</v>
      </c>
      <c r="MI39" s="229">
        <f t="shared" si="90"/>
        <v>68129263.370000005</v>
      </c>
      <c r="MJ39" s="229">
        <f t="shared" si="90"/>
        <v>120076396.63</v>
      </c>
      <c r="MK39" s="229">
        <f t="shared" si="90"/>
        <v>95689256.25999999</v>
      </c>
      <c r="ML39" s="229">
        <f t="shared" si="90"/>
        <v>92295828.010000005</v>
      </c>
      <c r="MM39" s="229">
        <f t="shared" si="90"/>
        <v>146983679.48000002</v>
      </c>
      <c r="MN39" s="229">
        <f t="shared" si="90"/>
        <v>88803077.249999985</v>
      </c>
      <c r="MO39" s="229">
        <f t="shared" si="90"/>
        <v>92769120.930000007</v>
      </c>
      <c r="MP39" s="229">
        <f t="shared" si="90"/>
        <v>80513996.939999998</v>
      </c>
      <c r="MQ39" s="229">
        <f t="shared" si="90"/>
        <v>1402936159.1700001</v>
      </c>
      <c r="MR39" s="229">
        <f t="shared" si="90"/>
        <v>109417455.78</v>
      </c>
      <c r="MS39" s="229">
        <f t="shared" si="90"/>
        <v>131544689.17000002</v>
      </c>
      <c r="MT39" s="229">
        <f t="shared" si="90"/>
        <v>170740121.11999997</v>
      </c>
      <c r="MU39" s="229">
        <f t="shared" si="90"/>
        <v>175572111.34999996</v>
      </c>
      <c r="MV39" s="229">
        <f t="shared" si="90"/>
        <v>126166628.03999999</v>
      </c>
      <c r="MW39" s="229">
        <f t="shared" si="90"/>
        <v>265412051.55859998</v>
      </c>
      <c r="MX39" s="229">
        <f t="shared" si="90"/>
        <v>190669729.61000001</v>
      </c>
      <c r="MY39" s="229">
        <f t="shared" si="90"/>
        <v>114472950.32000001</v>
      </c>
      <c r="MZ39" s="229">
        <f t="shared" si="90"/>
        <v>50337138.490000002</v>
      </c>
      <c r="NA39" s="229">
        <f t="shared" si="90"/>
        <v>35301926.619999997</v>
      </c>
      <c r="NB39" s="229">
        <f t="shared" si="90"/>
        <v>2837548659.9199996</v>
      </c>
      <c r="NC39" s="229">
        <f t="shared" si="90"/>
        <v>316246146.04000002</v>
      </c>
      <c r="ND39" s="229">
        <f t="shared" si="90"/>
        <v>93440682.280000016</v>
      </c>
      <c r="NE39" s="229">
        <f t="shared" si="90"/>
        <v>795984625.6500001</v>
      </c>
      <c r="NF39" s="229">
        <f t="shared" si="90"/>
        <v>84283727.310000002</v>
      </c>
      <c r="NG39" s="229">
        <f t="shared" si="90"/>
        <v>226994878.53000003</v>
      </c>
      <c r="NH39" s="229">
        <f t="shared" si="90"/>
        <v>449878151</v>
      </c>
      <c r="NI39" s="229">
        <f t="shared" si="90"/>
        <v>408883046.66000003</v>
      </c>
      <c r="NJ39" s="229">
        <f t="shared" si="90"/>
        <v>39560507.619999997</v>
      </c>
      <c r="NK39" s="229">
        <f t="shared" si="90"/>
        <v>154778535.31999999</v>
      </c>
      <c r="NL39" s="229">
        <f t="shared" si="90"/>
        <v>130280556.34</v>
      </c>
      <c r="NM39" s="229">
        <f t="shared" si="90"/>
        <v>73428504.910000011</v>
      </c>
      <c r="NN39" s="229">
        <f t="shared" si="90"/>
        <v>634833238.35000002</v>
      </c>
      <c r="NO39" s="229">
        <f t="shared" si="90"/>
        <v>92710139.220000014</v>
      </c>
      <c r="NP39" s="229">
        <f t="shared" si="90"/>
        <v>93378114.770000011</v>
      </c>
      <c r="NQ39" s="229">
        <f t="shared" si="90"/>
        <v>89297527.539999977</v>
      </c>
      <c r="NR39" s="229">
        <f t="shared" si="90"/>
        <v>83964550.590000004</v>
      </c>
      <c r="NS39" s="229">
        <f t="shared" si="90"/>
        <v>32103780.919999998</v>
      </c>
      <c r="NT39" s="229">
        <f t="shared" si="90"/>
        <v>51456097.499999993</v>
      </c>
      <c r="NU39" s="229">
        <f t="shared" si="90"/>
        <v>1199189901.5699997</v>
      </c>
      <c r="NV39" s="229">
        <f t="shared" si="90"/>
        <v>477655765.79999995</v>
      </c>
      <c r="NW39" s="229">
        <f t="shared" si="90"/>
        <v>102879729.08</v>
      </c>
      <c r="NX39" s="229">
        <f t="shared" ref="NX39:QI39" si="91">SUM(NX30-NX29-NX26)</f>
        <v>76135372.090000004</v>
      </c>
      <c r="NY39" s="229">
        <f t="shared" si="91"/>
        <v>102553837.83999999</v>
      </c>
      <c r="NZ39" s="229">
        <f t="shared" si="91"/>
        <v>155719019.25999999</v>
      </c>
      <c r="OA39" s="229">
        <f t="shared" si="91"/>
        <v>68925990.680000007</v>
      </c>
      <c r="OB39" s="229">
        <f t="shared" si="91"/>
        <v>1621765523.3700001</v>
      </c>
      <c r="OC39" s="229">
        <f t="shared" si="91"/>
        <v>324454373.33000004</v>
      </c>
      <c r="OD39" s="229">
        <f t="shared" si="91"/>
        <v>151716172.53</v>
      </c>
      <c r="OE39" s="229">
        <f t="shared" si="91"/>
        <v>402123610.36000001</v>
      </c>
      <c r="OF39" s="229">
        <f t="shared" si="91"/>
        <v>112167853.66</v>
      </c>
      <c r="OG39" s="229">
        <f t="shared" si="91"/>
        <v>155676184.25999999</v>
      </c>
      <c r="OH39" s="229">
        <f t="shared" si="91"/>
        <v>164447711.67000002</v>
      </c>
      <c r="OI39" s="229">
        <f t="shared" si="91"/>
        <v>61936090.729999997</v>
      </c>
      <c r="OJ39" s="229">
        <f t="shared" si="91"/>
        <v>69436847.379999995</v>
      </c>
      <c r="OK39" s="229">
        <f t="shared" si="91"/>
        <v>1469128240.8600001</v>
      </c>
      <c r="OL39" s="229">
        <f t="shared" si="91"/>
        <v>348864363.79000002</v>
      </c>
      <c r="OM39" s="229">
        <f t="shared" si="91"/>
        <v>600537920.12</v>
      </c>
      <c r="ON39" s="229">
        <f t="shared" si="91"/>
        <v>196860846.19</v>
      </c>
      <c r="OO39" s="229">
        <f t="shared" si="91"/>
        <v>179249511.34000003</v>
      </c>
      <c r="OP39" s="229">
        <f t="shared" si="91"/>
        <v>65617114.950000003</v>
      </c>
      <c r="OQ39" s="229">
        <f t="shared" si="91"/>
        <v>780463208.83000004</v>
      </c>
      <c r="OR39" s="229">
        <f t="shared" si="91"/>
        <v>85001181.210000008</v>
      </c>
      <c r="OS39" s="229">
        <f t="shared" si="91"/>
        <v>85721927.220000014</v>
      </c>
      <c r="OT39" s="229">
        <f t="shared" si="91"/>
        <v>131415020.16</v>
      </c>
      <c r="OU39" s="229">
        <f t="shared" si="91"/>
        <v>153576696.61000001</v>
      </c>
      <c r="OV39" s="229">
        <f t="shared" si="91"/>
        <v>302902020.75</v>
      </c>
      <c r="OW39" s="229">
        <f t="shared" si="91"/>
        <v>99072821.300000012</v>
      </c>
      <c r="OX39" s="229">
        <f t="shared" si="91"/>
        <v>50564835.969999999</v>
      </c>
      <c r="OY39" s="229">
        <f t="shared" si="91"/>
        <v>44558075.880000003</v>
      </c>
      <c r="OZ39" s="229">
        <f t="shared" si="91"/>
        <v>1176365514.5</v>
      </c>
      <c r="PA39" s="229">
        <f t="shared" si="91"/>
        <v>69530981.469999984</v>
      </c>
      <c r="PB39" s="229">
        <f t="shared" si="91"/>
        <v>221707938.44</v>
      </c>
      <c r="PC39" s="229">
        <f t="shared" si="91"/>
        <v>53602880.330000006</v>
      </c>
      <c r="PD39" s="229">
        <f t="shared" si="91"/>
        <v>146577750.92000002</v>
      </c>
      <c r="PE39" s="229">
        <f t="shared" si="91"/>
        <v>248181768.36999995</v>
      </c>
      <c r="PF39" s="229">
        <f t="shared" si="91"/>
        <v>88879982.409999996</v>
      </c>
      <c r="PG39" s="229">
        <f t="shared" si="91"/>
        <v>75661228.120000005</v>
      </c>
      <c r="PH39" s="229">
        <f t="shared" si="91"/>
        <v>116322641.66999999</v>
      </c>
      <c r="PI39" s="229">
        <f t="shared" si="91"/>
        <v>94286771.000000015</v>
      </c>
      <c r="PJ39" s="229">
        <f t="shared" si="91"/>
        <v>122687648.83</v>
      </c>
      <c r="PK39" s="229">
        <f t="shared" si="91"/>
        <v>182749856.26000002</v>
      </c>
      <c r="PL39" s="229">
        <f t="shared" si="91"/>
        <v>69463682.200000003</v>
      </c>
      <c r="PM39" s="229">
        <f t="shared" si="91"/>
        <v>302765681.18000007</v>
      </c>
      <c r="PN39" s="229">
        <f t="shared" si="91"/>
        <v>54226809.569999993</v>
      </c>
      <c r="PO39" s="229">
        <f t="shared" si="91"/>
        <v>34168719.849999994</v>
      </c>
      <c r="PP39" s="229">
        <f t="shared" si="91"/>
        <v>27929944.680000003</v>
      </c>
      <c r="PQ39" s="229">
        <f t="shared" si="91"/>
        <v>43926946.440000005</v>
      </c>
      <c r="PR39" s="229">
        <f t="shared" si="91"/>
        <v>3145833623.5800004</v>
      </c>
      <c r="PS39" s="229">
        <f t="shared" si="91"/>
        <v>97339358.270000011</v>
      </c>
      <c r="PT39" s="229">
        <f t="shared" si="91"/>
        <v>99725836.840000004</v>
      </c>
      <c r="PU39" s="229">
        <f t="shared" si="91"/>
        <v>162252985.76000002</v>
      </c>
      <c r="PV39" s="229">
        <f t="shared" si="91"/>
        <v>560094278.85000002</v>
      </c>
      <c r="PW39" s="229">
        <f t="shared" si="91"/>
        <v>126676304.98000002</v>
      </c>
      <c r="PX39" s="229">
        <f t="shared" si="91"/>
        <v>252164454.81999999</v>
      </c>
      <c r="PY39" s="229">
        <f t="shared" si="91"/>
        <v>104479659.22999999</v>
      </c>
      <c r="PZ39" s="229">
        <f t="shared" si="91"/>
        <v>249766242.64000005</v>
      </c>
      <c r="QA39" s="229">
        <f t="shared" si="91"/>
        <v>63347085.899999999</v>
      </c>
      <c r="QB39" s="229">
        <f t="shared" si="91"/>
        <v>218881520.45000002</v>
      </c>
      <c r="QC39" s="229">
        <f t="shared" si="91"/>
        <v>75628020.330000013</v>
      </c>
      <c r="QD39" s="229">
        <f t="shared" si="91"/>
        <v>103009786.23999999</v>
      </c>
      <c r="QE39" s="229">
        <f t="shared" si="91"/>
        <v>132387792.85999998</v>
      </c>
      <c r="QF39" s="229">
        <f t="shared" si="91"/>
        <v>151897478.81</v>
      </c>
      <c r="QG39" s="229">
        <f t="shared" si="91"/>
        <v>180010826.60000002</v>
      </c>
      <c r="QH39" s="229">
        <f t="shared" si="91"/>
        <v>93656302.430000007</v>
      </c>
      <c r="QI39" s="229">
        <f t="shared" si="91"/>
        <v>84411449.5</v>
      </c>
      <c r="QJ39" s="229">
        <f t="shared" ref="QJ39:SU39" si="92">SUM(QJ30-QJ29-QJ26)</f>
        <v>66039385.839999996</v>
      </c>
      <c r="QK39" s="229">
        <f t="shared" si="92"/>
        <v>220553093.59999999</v>
      </c>
      <c r="QL39" s="229">
        <f t="shared" si="92"/>
        <v>251573982.22000006</v>
      </c>
      <c r="QM39" s="229">
        <f t="shared" si="92"/>
        <v>74616096.339999989</v>
      </c>
      <c r="QN39" s="229">
        <f t="shared" si="92"/>
        <v>31647848.699999996</v>
      </c>
      <c r="QO39" s="229">
        <f t="shared" si="92"/>
        <v>27306367.829999998</v>
      </c>
      <c r="QP39" s="229">
        <f t="shared" si="92"/>
        <v>32638580.470000003</v>
      </c>
      <c r="QQ39" s="229">
        <f t="shared" si="92"/>
        <v>29046366.220000003</v>
      </c>
      <c r="QR39" s="229">
        <f t="shared" si="92"/>
        <v>1407735797.1100001</v>
      </c>
      <c r="QS39" s="229">
        <f t="shared" si="92"/>
        <v>68487400.899999991</v>
      </c>
      <c r="QT39" s="229">
        <f t="shared" si="92"/>
        <v>231714191.01000002</v>
      </c>
      <c r="QU39" s="229">
        <f t="shared" si="92"/>
        <v>117760115.81999999</v>
      </c>
      <c r="QV39" s="229">
        <f t="shared" si="92"/>
        <v>119589498.92</v>
      </c>
      <c r="QW39" s="229">
        <f t="shared" si="92"/>
        <v>261192127.00999999</v>
      </c>
      <c r="QX39" s="229">
        <f t="shared" si="92"/>
        <v>86199197.620000005</v>
      </c>
      <c r="QY39" s="229">
        <f t="shared" si="92"/>
        <v>165615230.47</v>
      </c>
      <c r="QZ39" s="229">
        <f t="shared" si="92"/>
        <v>220736199.03</v>
      </c>
      <c r="RA39" s="229">
        <f t="shared" si="92"/>
        <v>73290245.100000009</v>
      </c>
      <c r="RB39" s="229">
        <f t="shared" si="92"/>
        <v>75552640.609999999</v>
      </c>
      <c r="RC39" s="229">
        <f t="shared" si="92"/>
        <v>40001301.289999999</v>
      </c>
      <c r="RD39" s="229">
        <f t="shared" si="92"/>
        <v>29354432.5</v>
      </c>
      <c r="RE39" s="229">
        <f t="shared" si="92"/>
        <v>1810632043.4200001</v>
      </c>
      <c r="RF39" s="229">
        <f t="shared" si="92"/>
        <v>227914830.44</v>
      </c>
      <c r="RG39" s="229">
        <f t="shared" si="92"/>
        <v>106815581.29000001</v>
      </c>
      <c r="RH39" s="229">
        <f t="shared" si="92"/>
        <v>140641209.15000001</v>
      </c>
      <c r="RI39" s="229">
        <f t="shared" si="92"/>
        <v>121513280.62</v>
      </c>
      <c r="RJ39" s="229">
        <f t="shared" si="92"/>
        <v>150813187.52999997</v>
      </c>
      <c r="RK39" s="229">
        <f t="shared" si="92"/>
        <v>246600819.28999996</v>
      </c>
      <c r="RL39" s="229">
        <f t="shared" si="92"/>
        <v>98537541.020000011</v>
      </c>
      <c r="RM39" s="229">
        <f t="shared" si="92"/>
        <v>121327306.13</v>
      </c>
      <c r="RN39" s="229">
        <f t="shared" si="92"/>
        <v>234276871.14000002</v>
      </c>
      <c r="RO39" s="229">
        <f t="shared" si="92"/>
        <v>264438334.19000003</v>
      </c>
      <c r="RP39" s="229">
        <f t="shared" si="92"/>
        <v>68501564.159999996</v>
      </c>
      <c r="RQ39" s="229">
        <f t="shared" si="92"/>
        <v>58671777.020000003</v>
      </c>
      <c r="RR39" s="229">
        <f t="shared" si="92"/>
        <v>117268683.09000002</v>
      </c>
      <c r="RS39" s="229">
        <f t="shared" si="92"/>
        <v>62019079.309999987</v>
      </c>
      <c r="RT39" s="229">
        <f t="shared" si="92"/>
        <v>76529558.429999992</v>
      </c>
      <c r="RU39" s="229">
        <f t="shared" si="92"/>
        <v>97989699.929999992</v>
      </c>
      <c r="RV39" s="229">
        <f t="shared" si="92"/>
        <v>31036252.719999999</v>
      </c>
      <c r="RW39" s="229">
        <f t="shared" si="92"/>
        <v>28178228.560000006</v>
      </c>
      <c r="RX39" s="229">
        <f t="shared" si="92"/>
        <v>30762780.929999992</v>
      </c>
      <c r="RY39" s="229">
        <f t="shared" si="92"/>
        <v>1048502049.0400001</v>
      </c>
      <c r="RZ39" s="229">
        <f t="shared" si="92"/>
        <v>67927691.710000008</v>
      </c>
      <c r="SA39" s="229">
        <f t="shared" si="92"/>
        <v>126578826.92</v>
      </c>
      <c r="SB39" s="229">
        <f t="shared" si="92"/>
        <v>118945531.32000001</v>
      </c>
      <c r="SC39" s="229">
        <f t="shared" si="92"/>
        <v>47096277.109999992</v>
      </c>
      <c r="SD39" s="229">
        <f t="shared" si="92"/>
        <v>68554706.800000012</v>
      </c>
      <c r="SE39" s="229">
        <f t="shared" si="92"/>
        <v>88946546.890000015</v>
      </c>
      <c r="SF39" s="229">
        <f t="shared" si="92"/>
        <v>240405128.75</v>
      </c>
      <c r="SG39" s="229">
        <f t="shared" si="92"/>
        <v>83221790.98999998</v>
      </c>
      <c r="SH39" s="229">
        <f t="shared" si="92"/>
        <v>74376614.849999979</v>
      </c>
      <c r="SI39" s="229">
        <f t="shared" si="92"/>
        <v>95699570.940000013</v>
      </c>
      <c r="SJ39" s="229">
        <f t="shared" si="92"/>
        <v>166233435.47</v>
      </c>
      <c r="SK39" s="229">
        <f t="shared" si="92"/>
        <v>76632517.989999995</v>
      </c>
      <c r="SL39" s="229">
        <f t="shared" si="92"/>
        <v>53484731.860000014</v>
      </c>
      <c r="SM39" s="229">
        <f t="shared" si="92"/>
        <v>813232925.94999993</v>
      </c>
      <c r="SN39" s="229">
        <f t="shared" si="92"/>
        <v>102959967.24000001</v>
      </c>
      <c r="SO39" s="229">
        <f t="shared" si="92"/>
        <v>91831298.109999985</v>
      </c>
      <c r="SP39" s="229">
        <f t="shared" si="92"/>
        <v>82675434.179999992</v>
      </c>
      <c r="SQ39" s="229">
        <f t="shared" si="92"/>
        <v>54323662.640000001</v>
      </c>
      <c r="SR39" s="229">
        <f t="shared" si="92"/>
        <v>107099465.25</v>
      </c>
      <c r="SS39" s="229">
        <f t="shared" si="92"/>
        <v>120201235.11</v>
      </c>
      <c r="ST39" s="229">
        <f t="shared" si="92"/>
        <v>161917954.94999999</v>
      </c>
      <c r="SU39" s="229">
        <f t="shared" si="92"/>
        <v>84954086.680000007</v>
      </c>
      <c r="SV39" s="229">
        <f t="shared" ref="SV39:VG39" si="93">SUM(SV30-SV29-SV26)</f>
        <v>89412559.330000013</v>
      </c>
      <c r="SW39" s="229">
        <f t="shared" si="93"/>
        <v>230748627.34</v>
      </c>
      <c r="SX39" s="229">
        <f t="shared" si="93"/>
        <v>28887475.34</v>
      </c>
      <c r="SY39" s="229">
        <f t="shared" si="93"/>
        <v>486577407.88999993</v>
      </c>
      <c r="SZ39" s="229">
        <f t="shared" si="93"/>
        <v>101790082.92999999</v>
      </c>
      <c r="TA39" s="229">
        <f t="shared" si="93"/>
        <v>125670459.69000003</v>
      </c>
      <c r="TB39" s="229">
        <f t="shared" si="93"/>
        <v>195481275.98999998</v>
      </c>
      <c r="TC39" s="229">
        <f t="shared" si="93"/>
        <v>97767199.979999974</v>
      </c>
      <c r="TD39" s="229">
        <f t="shared" si="93"/>
        <v>98819713.840000004</v>
      </c>
      <c r="TE39" s="229">
        <f t="shared" si="93"/>
        <v>83036945.739999995</v>
      </c>
      <c r="TF39" s="229">
        <f t="shared" si="93"/>
        <v>48901297.230000004</v>
      </c>
      <c r="TG39" s="229">
        <f t="shared" si="93"/>
        <v>1856610187.55</v>
      </c>
      <c r="TH39" s="229">
        <f t="shared" si="93"/>
        <v>91608397.199999988</v>
      </c>
      <c r="TI39" s="229">
        <f t="shared" si="93"/>
        <v>69277103.920000002</v>
      </c>
      <c r="TJ39" s="229">
        <f t="shared" si="93"/>
        <v>190559231.44000003</v>
      </c>
      <c r="TK39" s="229">
        <f t="shared" si="93"/>
        <v>152297608.13</v>
      </c>
      <c r="TL39" s="229">
        <f t="shared" si="93"/>
        <v>93223364.499999985</v>
      </c>
      <c r="TM39" s="229">
        <f t="shared" si="93"/>
        <v>45630121.749999985</v>
      </c>
      <c r="TN39" s="229">
        <f t="shared" si="93"/>
        <v>319811245.13999999</v>
      </c>
      <c r="TO39" s="229">
        <f t="shared" si="93"/>
        <v>89374590.730000004</v>
      </c>
      <c r="TP39" s="229">
        <f t="shared" si="93"/>
        <v>149374105.60999998</v>
      </c>
      <c r="TQ39" s="229">
        <f t="shared" si="93"/>
        <v>161289967.56000003</v>
      </c>
      <c r="TR39" s="229">
        <f t="shared" si="93"/>
        <v>80324716.530000016</v>
      </c>
      <c r="TS39" s="229">
        <f t="shared" si="93"/>
        <v>58939993.18</v>
      </c>
      <c r="TT39" s="229">
        <f t="shared" si="93"/>
        <v>92117169.409999996</v>
      </c>
      <c r="TU39" s="229">
        <f t="shared" si="93"/>
        <v>77734726.229999989</v>
      </c>
      <c r="TV39" s="229">
        <f t="shared" si="93"/>
        <v>70067559.469999999</v>
      </c>
      <c r="TW39" s="229">
        <f t="shared" si="93"/>
        <v>522617899.37</v>
      </c>
      <c r="TX39" s="229">
        <f t="shared" si="93"/>
        <v>72820548.359999999</v>
      </c>
      <c r="TY39" s="229">
        <f t="shared" si="93"/>
        <v>903142131.98000002</v>
      </c>
      <c r="TZ39" s="229">
        <f t="shared" si="93"/>
        <v>203588326.04999998</v>
      </c>
      <c r="UA39" s="229">
        <f t="shared" si="93"/>
        <v>83502975.219999984</v>
      </c>
      <c r="UB39" s="229">
        <f t="shared" si="93"/>
        <v>74554939.769999996</v>
      </c>
      <c r="UC39" s="229">
        <f t="shared" si="93"/>
        <v>586456793.25999999</v>
      </c>
      <c r="UD39" s="229">
        <f t="shared" si="93"/>
        <v>55634384.970000006</v>
      </c>
      <c r="UE39" s="229">
        <f t="shared" si="93"/>
        <v>39289914.090000004</v>
      </c>
      <c r="UF39" s="229">
        <f t="shared" si="93"/>
        <v>70326880.400000006</v>
      </c>
      <c r="UG39" s="229">
        <f t="shared" si="93"/>
        <v>61594414.029999994</v>
      </c>
      <c r="UH39" s="229">
        <f t="shared" si="93"/>
        <v>652407136.28000021</v>
      </c>
      <c r="UI39" s="229">
        <f t="shared" si="93"/>
        <v>160221818.80000001</v>
      </c>
      <c r="UJ39" s="229">
        <f t="shared" si="93"/>
        <v>113209870.87</v>
      </c>
      <c r="UK39" s="229">
        <f t="shared" si="93"/>
        <v>182625227.91</v>
      </c>
      <c r="UL39" s="229">
        <f t="shared" si="93"/>
        <v>120111565.3</v>
      </c>
      <c r="UM39" s="229">
        <f t="shared" si="93"/>
        <v>87698984.670000002</v>
      </c>
      <c r="UN39" s="229">
        <f t="shared" si="93"/>
        <v>3044635775.3199997</v>
      </c>
      <c r="UO39" s="229">
        <f t="shared" si="93"/>
        <v>128887726.28</v>
      </c>
      <c r="UP39" s="229">
        <f t="shared" si="93"/>
        <v>117821083.47</v>
      </c>
      <c r="UQ39" s="229">
        <f t="shared" si="93"/>
        <v>433841883.44</v>
      </c>
      <c r="UR39" s="229">
        <f t="shared" si="93"/>
        <v>31302095.539999999</v>
      </c>
      <c r="US39" s="229">
        <f t="shared" si="93"/>
        <v>97282058.109999999</v>
      </c>
      <c r="UT39" s="229">
        <f t="shared" si="93"/>
        <v>252563098.32999995</v>
      </c>
      <c r="UU39" s="229">
        <f t="shared" si="93"/>
        <v>77548787.030000016</v>
      </c>
      <c r="UV39" s="229">
        <f t="shared" si="93"/>
        <v>73008004.75</v>
      </c>
      <c r="UW39" s="229">
        <f t="shared" si="93"/>
        <v>86670195.939999998</v>
      </c>
      <c r="UX39" s="229">
        <f t="shared" si="93"/>
        <v>124031929.40000002</v>
      </c>
      <c r="UY39" s="229">
        <f t="shared" si="93"/>
        <v>248269019.00999996</v>
      </c>
      <c r="UZ39" s="229">
        <f t="shared" si="93"/>
        <v>133525733.84999999</v>
      </c>
      <c r="VA39" s="229">
        <f t="shared" si="93"/>
        <v>210294640.57999998</v>
      </c>
      <c r="VB39" s="229">
        <f t="shared" si="93"/>
        <v>68184530.61999999</v>
      </c>
      <c r="VC39" s="229">
        <f t="shared" si="93"/>
        <v>68749541.070000008</v>
      </c>
      <c r="VD39" s="229">
        <f t="shared" si="93"/>
        <v>60097886.289999999</v>
      </c>
      <c r="VE39" s="229">
        <f t="shared" si="93"/>
        <v>68751012.810000002</v>
      </c>
      <c r="VF39" s="229">
        <f t="shared" si="93"/>
        <v>276441159.99000007</v>
      </c>
      <c r="VG39" s="229">
        <f t="shared" si="93"/>
        <v>47578450.810000002</v>
      </c>
      <c r="VH39" s="229">
        <f t="shared" ref="VH39:XS39" si="94">SUM(VH30-VH29-VH26)</f>
        <v>45088902.229999989</v>
      </c>
      <c r="VI39" s="229">
        <f t="shared" si="94"/>
        <v>36228899.919999994</v>
      </c>
      <c r="VJ39" s="229">
        <f t="shared" si="94"/>
        <v>1350263676.95</v>
      </c>
      <c r="VK39" s="229">
        <f t="shared" si="94"/>
        <v>105834413.04000002</v>
      </c>
      <c r="VL39" s="229">
        <f t="shared" si="94"/>
        <v>114046351.90999998</v>
      </c>
      <c r="VM39" s="229">
        <f t="shared" si="94"/>
        <v>185364505.81000003</v>
      </c>
      <c r="VN39" s="229">
        <f t="shared" si="94"/>
        <v>224151897.95000002</v>
      </c>
      <c r="VO39" s="229">
        <f t="shared" si="94"/>
        <v>189846294.30000001</v>
      </c>
      <c r="VP39" s="229">
        <f t="shared" si="94"/>
        <v>138744162.88</v>
      </c>
      <c r="VQ39" s="229">
        <f t="shared" si="94"/>
        <v>97739072.799999982</v>
      </c>
      <c r="VR39" s="229">
        <f t="shared" si="94"/>
        <v>104711598.83999999</v>
      </c>
      <c r="VS39" s="229">
        <f t="shared" si="94"/>
        <v>410033659.05999994</v>
      </c>
      <c r="VT39" s="229">
        <f t="shared" si="94"/>
        <v>104871949.16</v>
      </c>
      <c r="VU39" s="229">
        <f t="shared" si="94"/>
        <v>216064219.66999999</v>
      </c>
      <c r="VV39" s="229">
        <f t="shared" si="94"/>
        <v>113220618.92999999</v>
      </c>
      <c r="VW39" s="229">
        <f t="shared" si="94"/>
        <v>74461373.649999991</v>
      </c>
      <c r="VX39" s="229">
        <f t="shared" si="94"/>
        <v>67281632.319999993</v>
      </c>
      <c r="VY39" s="229">
        <f t="shared" si="94"/>
        <v>4588606271.8900003</v>
      </c>
      <c r="VZ39" s="229">
        <f t="shared" si="94"/>
        <v>201841490.79000002</v>
      </c>
      <c r="WA39" s="229">
        <f t="shared" si="94"/>
        <v>140951137.38</v>
      </c>
      <c r="WB39" s="229">
        <f t="shared" si="94"/>
        <v>123984855.05999997</v>
      </c>
      <c r="WC39" s="229">
        <f t="shared" si="94"/>
        <v>78677713.629999995</v>
      </c>
      <c r="WD39" s="229">
        <f t="shared" si="94"/>
        <v>157521628.19999999</v>
      </c>
      <c r="WE39" s="229">
        <f t="shared" si="94"/>
        <v>215351712.51000002</v>
      </c>
      <c r="WF39" s="229">
        <f t="shared" si="94"/>
        <v>250900405.49000001</v>
      </c>
      <c r="WG39" s="229">
        <f t="shared" si="94"/>
        <v>145275036.67000002</v>
      </c>
      <c r="WH39" s="229">
        <f t="shared" si="94"/>
        <v>196373279.25</v>
      </c>
      <c r="WI39" s="229">
        <f t="shared" si="94"/>
        <v>116546768.13000001</v>
      </c>
      <c r="WJ39" s="229">
        <f t="shared" si="94"/>
        <v>309805601.00999999</v>
      </c>
      <c r="WK39" s="229">
        <f t="shared" si="94"/>
        <v>144611920.03</v>
      </c>
      <c r="WL39" s="229">
        <f t="shared" si="94"/>
        <v>240984753.29000002</v>
      </c>
      <c r="WM39" s="229">
        <f t="shared" si="94"/>
        <v>351219072.81999993</v>
      </c>
      <c r="WN39" s="229">
        <f t="shared" si="94"/>
        <v>159387280.97</v>
      </c>
      <c r="WO39" s="229">
        <f t="shared" si="94"/>
        <v>179020880.09999999</v>
      </c>
      <c r="WP39" s="229">
        <f t="shared" si="94"/>
        <v>204222250.91000003</v>
      </c>
      <c r="WQ39" s="229">
        <f t="shared" si="94"/>
        <v>98522385.649999991</v>
      </c>
      <c r="WR39" s="229">
        <f t="shared" si="94"/>
        <v>257604648.53</v>
      </c>
      <c r="WS39" s="229">
        <f t="shared" si="94"/>
        <v>636889165.82999992</v>
      </c>
      <c r="WT39" s="229">
        <f t="shared" si="94"/>
        <v>123652645.17</v>
      </c>
      <c r="WU39" s="229">
        <f t="shared" si="94"/>
        <v>85410256.060000002</v>
      </c>
      <c r="WV39" s="229">
        <f t="shared" si="94"/>
        <v>73211874.670000017</v>
      </c>
      <c r="WW39" s="229">
        <f t="shared" si="94"/>
        <v>94665094.039999992</v>
      </c>
      <c r="WX39" s="229">
        <f t="shared" si="94"/>
        <v>74093441.560000002</v>
      </c>
      <c r="WY39" s="229">
        <f t="shared" si="94"/>
        <v>79003393.24000001</v>
      </c>
      <c r="WZ39" s="229">
        <f t="shared" si="94"/>
        <v>82859078.379999995</v>
      </c>
      <c r="XA39" s="229">
        <f t="shared" si="94"/>
        <v>418055364.89999992</v>
      </c>
      <c r="XB39" s="229">
        <f t="shared" si="94"/>
        <v>53412762.299999997</v>
      </c>
      <c r="XC39" s="229">
        <f t="shared" si="94"/>
        <v>35632671.265200004</v>
      </c>
      <c r="XD39" s="229">
        <f t="shared" si="94"/>
        <v>38314866.189999998</v>
      </c>
      <c r="XE39" s="229">
        <f t="shared" si="94"/>
        <v>46448249.629999988</v>
      </c>
      <c r="XF39" s="229">
        <f t="shared" si="94"/>
        <v>2036565733.4000001</v>
      </c>
      <c r="XG39" s="229">
        <f t="shared" si="94"/>
        <v>154979981.01000002</v>
      </c>
      <c r="XH39" s="229">
        <f t="shared" si="94"/>
        <v>185920709.70000002</v>
      </c>
      <c r="XI39" s="229">
        <f t="shared" si="94"/>
        <v>666377631.87999988</v>
      </c>
      <c r="XJ39" s="229">
        <f t="shared" si="94"/>
        <v>149791451.59000003</v>
      </c>
      <c r="XK39" s="229">
        <f t="shared" si="94"/>
        <v>192436399.09</v>
      </c>
      <c r="XL39" s="229">
        <f t="shared" si="94"/>
        <v>281346473.55000001</v>
      </c>
      <c r="XM39" s="229">
        <f t="shared" si="94"/>
        <v>150904049.31</v>
      </c>
      <c r="XN39" s="229">
        <f t="shared" si="94"/>
        <v>133336650.41000001</v>
      </c>
      <c r="XO39" s="229">
        <f t="shared" si="94"/>
        <v>316129119.48999995</v>
      </c>
      <c r="XP39" s="229">
        <f t="shared" si="94"/>
        <v>232951807.27000004</v>
      </c>
      <c r="XQ39" s="229">
        <f t="shared" si="94"/>
        <v>97491830.49000001</v>
      </c>
      <c r="XR39" s="229">
        <f t="shared" si="94"/>
        <v>82575597.950000003</v>
      </c>
      <c r="XS39" s="229">
        <f t="shared" si="94"/>
        <v>105872524.25</v>
      </c>
      <c r="XT39" s="229">
        <f t="shared" ref="XT39:AAE39" si="95">SUM(XT30-XT29-XT26)</f>
        <v>94779724.760000005</v>
      </c>
      <c r="XU39" s="229">
        <f t="shared" si="95"/>
        <v>88278611.090000018</v>
      </c>
      <c r="XV39" s="229">
        <f t="shared" si="95"/>
        <v>66204728.059999987</v>
      </c>
      <c r="XW39" s="229">
        <f t="shared" si="95"/>
        <v>87693958.859999999</v>
      </c>
      <c r="XX39" s="229">
        <f t="shared" si="95"/>
        <v>82356424.840000004</v>
      </c>
      <c r="XY39" s="229">
        <f t="shared" si="95"/>
        <v>76768950.609999999</v>
      </c>
      <c r="XZ39" s="229">
        <f t="shared" si="95"/>
        <v>85389859.739999995</v>
      </c>
      <c r="YA39" s="229">
        <f t="shared" si="95"/>
        <v>67343756.399999991</v>
      </c>
      <c r="YB39" s="229">
        <f t="shared" si="95"/>
        <v>70731009.590000004</v>
      </c>
      <c r="YC39" s="229">
        <f t="shared" si="95"/>
        <v>2169701352.6699996</v>
      </c>
      <c r="YD39" s="229">
        <f t="shared" si="95"/>
        <v>119619855.56999999</v>
      </c>
      <c r="YE39" s="229">
        <f t="shared" si="95"/>
        <v>247487963.94</v>
      </c>
      <c r="YF39" s="229">
        <f t="shared" si="95"/>
        <v>105141289.49000001</v>
      </c>
      <c r="YG39" s="229">
        <f t="shared" si="95"/>
        <v>434063084.63999993</v>
      </c>
      <c r="YH39" s="229">
        <f t="shared" si="95"/>
        <v>136460316.94</v>
      </c>
      <c r="YI39" s="229">
        <f t="shared" si="95"/>
        <v>206866943.77999997</v>
      </c>
      <c r="YJ39" s="229">
        <f t="shared" si="95"/>
        <v>76657276.390000001</v>
      </c>
      <c r="YK39" s="229">
        <f t="shared" si="95"/>
        <v>327649498.67000002</v>
      </c>
      <c r="YL39" s="229">
        <f t="shared" si="95"/>
        <v>267074921.31000009</v>
      </c>
      <c r="YM39" s="229">
        <f t="shared" si="95"/>
        <v>160694052.96000004</v>
      </c>
      <c r="YN39" s="229">
        <f t="shared" si="95"/>
        <v>105390386.71000002</v>
      </c>
      <c r="YO39" s="229">
        <f t="shared" si="95"/>
        <v>84811873.609999985</v>
      </c>
      <c r="YP39" s="229">
        <f t="shared" si="95"/>
        <v>82543005.530000001</v>
      </c>
      <c r="YQ39" s="229">
        <f t="shared" si="95"/>
        <v>53733632.590000004</v>
      </c>
      <c r="YR39" s="229">
        <f t="shared" si="95"/>
        <v>58416519.389999993</v>
      </c>
      <c r="YS39" s="229">
        <f t="shared" si="95"/>
        <v>57184565.380000003</v>
      </c>
      <c r="YT39" s="229">
        <f t="shared" si="95"/>
        <v>767435345.68999994</v>
      </c>
      <c r="YU39" s="229">
        <f t="shared" si="95"/>
        <v>99731744.99000001</v>
      </c>
      <c r="YV39" s="229">
        <f t="shared" si="95"/>
        <v>95907652.649999991</v>
      </c>
      <c r="YW39" s="229">
        <f t="shared" si="95"/>
        <v>83406343.200000003</v>
      </c>
      <c r="YX39" s="229">
        <f t="shared" si="95"/>
        <v>109364179.14000002</v>
      </c>
      <c r="YY39" s="229">
        <f t="shared" si="95"/>
        <v>60924906.209999993</v>
      </c>
      <c r="YZ39" s="229">
        <f t="shared" si="95"/>
        <v>76479036.140000001</v>
      </c>
      <c r="ZA39" s="229">
        <f t="shared" si="95"/>
        <v>817783414.54000008</v>
      </c>
      <c r="ZB39" s="229">
        <f t="shared" si="95"/>
        <v>71761073.730000004</v>
      </c>
      <c r="ZC39" s="229">
        <f t="shared" si="95"/>
        <v>117678816.66</v>
      </c>
      <c r="ZD39" s="229">
        <f t="shared" si="95"/>
        <v>129521800.21000001</v>
      </c>
      <c r="ZE39" s="229">
        <f t="shared" si="95"/>
        <v>67896988.719999984</v>
      </c>
      <c r="ZF39" s="229">
        <f t="shared" si="95"/>
        <v>94573301.430000007</v>
      </c>
      <c r="ZG39" s="229">
        <f t="shared" si="95"/>
        <v>61380448.340000004</v>
      </c>
      <c r="ZH39" s="229">
        <f t="shared" si="95"/>
        <v>62320770.420000002</v>
      </c>
      <c r="ZI39" s="229">
        <f t="shared" si="95"/>
        <v>240674867.06999999</v>
      </c>
      <c r="ZJ39" s="229">
        <f t="shared" si="95"/>
        <v>1770805000.8500001</v>
      </c>
      <c r="ZK39" s="229">
        <f t="shared" si="95"/>
        <v>77938845.709999993</v>
      </c>
      <c r="ZL39" s="229">
        <f t="shared" si="95"/>
        <v>163434279.03999999</v>
      </c>
      <c r="ZM39" s="229">
        <f t="shared" si="95"/>
        <v>400938892.64999998</v>
      </c>
      <c r="ZN39" s="229">
        <f t="shared" si="95"/>
        <v>270865001.33000004</v>
      </c>
      <c r="ZO39" s="229">
        <f t="shared" si="95"/>
        <v>86137398.690300018</v>
      </c>
      <c r="ZP39" s="229">
        <f t="shared" si="95"/>
        <v>115516563.87</v>
      </c>
      <c r="ZQ39" s="229">
        <f t="shared" si="95"/>
        <v>204541298.81300002</v>
      </c>
      <c r="ZR39" s="229">
        <f t="shared" si="95"/>
        <v>210945898.17999998</v>
      </c>
      <c r="ZS39" s="229">
        <f t="shared" si="95"/>
        <v>252001900.93999994</v>
      </c>
      <c r="ZT39" s="229">
        <f t="shared" si="95"/>
        <v>56195452.449999996</v>
      </c>
      <c r="ZU39" s="229">
        <f t="shared" si="95"/>
        <v>81921502.439999983</v>
      </c>
      <c r="ZV39" s="229">
        <f t="shared" si="95"/>
        <v>79685766.620000005</v>
      </c>
      <c r="ZW39" s="229">
        <f t="shared" si="95"/>
        <v>112297657.71999998</v>
      </c>
      <c r="ZX39" s="229">
        <f t="shared" si="95"/>
        <v>82275095.859999999</v>
      </c>
      <c r="ZY39" s="229">
        <f t="shared" si="95"/>
        <v>92785557.501199991</v>
      </c>
      <c r="ZZ39" s="229">
        <f t="shared" si="95"/>
        <v>92351843.780000001</v>
      </c>
      <c r="AAA39" s="229">
        <f t="shared" si="95"/>
        <v>53624575.000000007</v>
      </c>
      <c r="AAB39" s="229">
        <f t="shared" si="95"/>
        <v>81318550.209999993</v>
      </c>
      <c r="AAC39" s="229">
        <f t="shared" si="95"/>
        <v>52039216.159999996</v>
      </c>
      <c r="AAD39" s="229">
        <f t="shared" si="95"/>
        <v>51565829.589999989</v>
      </c>
      <c r="AAE39" s="229">
        <f t="shared" si="95"/>
        <v>38335461.169999994</v>
      </c>
      <c r="AAF39" s="229">
        <f t="shared" ref="AAF39:ACQ39" si="96">SUM(AAF30-AAF29-AAF26)</f>
        <v>676178001.35000002</v>
      </c>
      <c r="AAG39" s="229">
        <f t="shared" si="96"/>
        <v>85878769.400000006</v>
      </c>
      <c r="AAH39" s="229">
        <f t="shared" si="96"/>
        <v>98204839.560000002</v>
      </c>
      <c r="AAI39" s="229">
        <f t="shared" si="96"/>
        <v>79960143.879999995</v>
      </c>
      <c r="AAJ39" s="229">
        <f t="shared" si="96"/>
        <v>79831737.269999996</v>
      </c>
      <c r="AAK39" s="229">
        <f t="shared" si="96"/>
        <v>127881731.16000001</v>
      </c>
      <c r="AAL39" s="229">
        <f t="shared" si="96"/>
        <v>75456946.769999996</v>
      </c>
      <c r="AAM39" s="229">
        <f t="shared" si="96"/>
        <v>3870304215.2800002</v>
      </c>
      <c r="AAN39" s="229">
        <f t="shared" si="96"/>
        <v>116747601.77</v>
      </c>
      <c r="AAO39" s="229">
        <f t="shared" si="96"/>
        <v>69529426.830000013</v>
      </c>
      <c r="AAP39" s="229">
        <f t="shared" si="96"/>
        <v>185087272.38999999</v>
      </c>
      <c r="AAQ39" s="229">
        <f t="shared" si="96"/>
        <v>163401584.5</v>
      </c>
      <c r="AAR39" s="229">
        <f t="shared" si="96"/>
        <v>100455858.13000001</v>
      </c>
      <c r="AAS39" s="229">
        <f t="shared" si="96"/>
        <v>122136572.91000001</v>
      </c>
      <c r="AAT39" s="229">
        <f t="shared" si="96"/>
        <v>147706425.56</v>
      </c>
      <c r="AAU39" s="229">
        <f t="shared" si="96"/>
        <v>238529911.86000001</v>
      </c>
      <c r="AAV39" s="229">
        <f t="shared" si="96"/>
        <v>80012275.489999995</v>
      </c>
      <c r="AAW39" s="229">
        <f t="shared" si="96"/>
        <v>151647474.89000002</v>
      </c>
      <c r="AAX39" s="229">
        <f t="shared" si="96"/>
        <v>541538133.97000003</v>
      </c>
      <c r="AAY39" s="229">
        <f t="shared" si="96"/>
        <v>246979304.89000002</v>
      </c>
      <c r="AAZ39" s="229">
        <f t="shared" si="96"/>
        <v>61652960.599999994</v>
      </c>
      <c r="ABA39" s="229">
        <f t="shared" si="96"/>
        <v>88783472.010000005</v>
      </c>
      <c r="ABB39" s="229">
        <f t="shared" si="96"/>
        <v>92060603.100000024</v>
      </c>
      <c r="ABC39" s="229">
        <f t="shared" si="96"/>
        <v>55122804.500000015</v>
      </c>
      <c r="ABD39" s="229">
        <f t="shared" si="96"/>
        <v>95577254.989999995</v>
      </c>
      <c r="ABE39" s="229">
        <f t="shared" si="96"/>
        <v>63232015.75</v>
      </c>
      <c r="ABF39" s="229">
        <f t="shared" si="96"/>
        <v>623189132.95999992</v>
      </c>
      <c r="ABG39" s="229">
        <f t="shared" si="96"/>
        <v>502532674.81000006</v>
      </c>
      <c r="ABH39" s="229">
        <f t="shared" si="96"/>
        <v>55749598.249999993</v>
      </c>
      <c r="ABI39" s="229">
        <f t="shared" si="96"/>
        <v>52472648.149999999</v>
      </c>
      <c r="ABJ39" s="229">
        <f t="shared" si="96"/>
        <v>50689575.649999991</v>
      </c>
      <c r="ABK39" s="229">
        <f t="shared" si="96"/>
        <v>47449444.670000009</v>
      </c>
      <c r="ABL39" s="229">
        <f t="shared" si="96"/>
        <v>50438722.019999996</v>
      </c>
      <c r="ABM39" s="229">
        <f t="shared" si="96"/>
        <v>820721155.62000012</v>
      </c>
      <c r="ABN39" s="229">
        <f t="shared" si="96"/>
        <v>118589024.23999999</v>
      </c>
      <c r="ABO39" s="229">
        <f t="shared" si="96"/>
        <v>74820035.600000009</v>
      </c>
      <c r="ABP39" s="229">
        <f t="shared" si="96"/>
        <v>158204795.72000003</v>
      </c>
      <c r="ABQ39" s="229">
        <f t="shared" si="96"/>
        <v>151712350.73999998</v>
      </c>
      <c r="ABR39" s="229">
        <f t="shared" si="96"/>
        <v>96012261.00999999</v>
      </c>
      <c r="ABS39" s="229">
        <f t="shared" si="96"/>
        <v>81973034.050000012</v>
      </c>
      <c r="ABT39" s="229">
        <f t="shared" si="96"/>
        <v>124529822.02999999</v>
      </c>
      <c r="ABU39" s="229">
        <f t="shared" si="96"/>
        <v>30765785.659999996</v>
      </c>
      <c r="ABV39" s="229">
        <f t="shared" si="96"/>
        <v>1065597081.1199999</v>
      </c>
      <c r="ABW39" s="229">
        <f t="shared" si="96"/>
        <v>77074896.849999994</v>
      </c>
      <c r="ABX39" s="229">
        <f t="shared" si="96"/>
        <v>174087738.19999999</v>
      </c>
      <c r="ABY39" s="229">
        <f t="shared" si="96"/>
        <v>87648573.930000022</v>
      </c>
      <c r="ABZ39" s="229">
        <f t="shared" si="96"/>
        <v>69175029.709999993</v>
      </c>
      <c r="ACA39" s="229">
        <f t="shared" si="96"/>
        <v>248846138.82000005</v>
      </c>
      <c r="ACB39" s="229">
        <f t="shared" si="96"/>
        <v>50002495.159999996</v>
      </c>
      <c r="ACC39" s="229">
        <f t="shared" si="96"/>
        <v>85290006.149999976</v>
      </c>
      <c r="ACD39" s="229">
        <f t="shared" si="96"/>
        <v>69082485.569999993</v>
      </c>
      <c r="ACE39" s="229">
        <f t="shared" si="96"/>
        <v>133298663.50999999</v>
      </c>
      <c r="ACF39" s="229">
        <f t="shared" si="96"/>
        <v>57446609.520000003</v>
      </c>
      <c r="ACG39" s="229">
        <f t="shared" si="96"/>
        <v>2038851088.46</v>
      </c>
      <c r="ACH39" s="229">
        <f t="shared" si="96"/>
        <v>85853141.790000007</v>
      </c>
      <c r="ACI39" s="229">
        <f t="shared" si="96"/>
        <v>108624309.18999998</v>
      </c>
      <c r="ACJ39" s="229">
        <f t="shared" si="96"/>
        <v>177561643.67000002</v>
      </c>
      <c r="ACK39" s="229">
        <f t="shared" si="96"/>
        <v>78175684.020000011</v>
      </c>
      <c r="ACL39" s="229">
        <f t="shared" si="96"/>
        <v>98901704.570000008</v>
      </c>
      <c r="ACM39" s="229">
        <f t="shared" si="96"/>
        <v>163991135.05000001</v>
      </c>
      <c r="ACN39" s="229">
        <f t="shared" si="96"/>
        <v>401899795.75</v>
      </c>
      <c r="ACO39" s="229">
        <f t="shared" si="96"/>
        <v>551299716.44000006</v>
      </c>
      <c r="ACP39" s="229">
        <f t="shared" si="96"/>
        <v>93043538.670000002</v>
      </c>
      <c r="ACQ39" s="229">
        <f t="shared" si="96"/>
        <v>122496955.91</v>
      </c>
      <c r="ACR39" s="229">
        <f t="shared" ref="ACR39:AFC39" si="97">SUM(ACR30-ACR29-ACR26)</f>
        <v>159376439.91000003</v>
      </c>
      <c r="ACS39" s="229">
        <f t="shared" si="97"/>
        <v>122490968.33999999</v>
      </c>
      <c r="ACT39" s="229">
        <f t="shared" si="97"/>
        <v>351483268.44000006</v>
      </c>
      <c r="ACU39" s="229">
        <f t="shared" si="97"/>
        <v>97181560.230000004</v>
      </c>
      <c r="ACV39" s="229">
        <f t="shared" si="97"/>
        <v>121532067.59</v>
      </c>
      <c r="ACW39" s="229">
        <f t="shared" si="97"/>
        <v>91557058.24000001</v>
      </c>
      <c r="ACX39" s="229">
        <f t="shared" si="97"/>
        <v>57667586.820000008</v>
      </c>
      <c r="ACY39" s="229">
        <f t="shared" si="97"/>
        <v>65970468.979999989</v>
      </c>
      <c r="ACZ39" s="229">
        <f t="shared" si="97"/>
        <v>54247380.99000001</v>
      </c>
      <c r="ADA39" s="229">
        <f t="shared" si="97"/>
        <v>38530875.200000003</v>
      </c>
      <c r="ADB39" s="229">
        <f t="shared" si="97"/>
        <v>35428221.670000002</v>
      </c>
      <c r="ADC39" s="229">
        <f t="shared" si="97"/>
        <v>50425887.150000006</v>
      </c>
      <c r="ADD39" s="229">
        <f t="shared" si="97"/>
        <v>474366147.47000003</v>
      </c>
      <c r="ADE39" s="229">
        <f t="shared" si="97"/>
        <v>408295922.79000002</v>
      </c>
      <c r="ADF39" s="229">
        <f t="shared" si="97"/>
        <v>55274653.849999994</v>
      </c>
      <c r="ADG39" s="229">
        <f t="shared" si="97"/>
        <v>53392466.990000002</v>
      </c>
      <c r="ADH39" s="229">
        <f t="shared" si="97"/>
        <v>93843217.190000013</v>
      </c>
      <c r="ADI39" s="229">
        <f t="shared" si="97"/>
        <v>45966721.030000009</v>
      </c>
      <c r="ADJ39" s="229">
        <f t="shared" si="97"/>
        <v>82009455.999999985</v>
      </c>
      <c r="ADK39" s="229">
        <f t="shared" si="97"/>
        <v>67833680.849999979</v>
      </c>
      <c r="ADL39" s="229">
        <f t="shared" si="97"/>
        <v>85333641.088</v>
      </c>
      <c r="ADM39" s="229">
        <f t="shared" si="97"/>
        <v>2133641520.4399998</v>
      </c>
      <c r="ADN39" s="229">
        <f t="shared" si="97"/>
        <v>223159507.88</v>
      </c>
      <c r="ADO39" s="229">
        <f t="shared" si="97"/>
        <v>187438410.45999998</v>
      </c>
      <c r="ADP39" s="229">
        <f t="shared" si="97"/>
        <v>565724402.87</v>
      </c>
      <c r="ADQ39" s="229">
        <f t="shared" si="97"/>
        <v>49804202.820000008</v>
      </c>
      <c r="ADR39" s="229">
        <f t="shared" si="97"/>
        <v>62748183.730000004</v>
      </c>
      <c r="ADS39" s="229">
        <f t="shared" si="97"/>
        <v>120962999.25</v>
      </c>
      <c r="ADT39" s="229">
        <f t="shared" si="97"/>
        <v>53375093.82</v>
      </c>
      <c r="ADU39" s="229">
        <f t="shared" si="97"/>
        <v>2475988977.1899996</v>
      </c>
      <c r="ADV39" s="229">
        <f t="shared" si="97"/>
        <v>391333917.88000005</v>
      </c>
      <c r="ADW39" s="229">
        <f t="shared" si="97"/>
        <v>285605612.95999998</v>
      </c>
      <c r="ADX39" s="229">
        <f t="shared" si="97"/>
        <v>85431191.25999999</v>
      </c>
      <c r="ADY39" s="229">
        <f t="shared" si="97"/>
        <v>102706591.83</v>
      </c>
      <c r="ADZ39" s="229">
        <f t="shared" si="97"/>
        <v>140538149.01000002</v>
      </c>
      <c r="AEA39" s="229">
        <f t="shared" si="97"/>
        <v>106612774.25</v>
      </c>
      <c r="AEB39" s="229">
        <f t="shared" si="97"/>
        <v>95085816.010000005</v>
      </c>
      <c r="AEC39" s="229">
        <f t="shared" si="97"/>
        <v>81378362.359999999</v>
      </c>
      <c r="AED39" s="229">
        <f t="shared" si="97"/>
        <v>75557073.260000005</v>
      </c>
      <c r="AEE39" s="229">
        <f t="shared" si="97"/>
        <v>86029964.889999986</v>
      </c>
      <c r="AEF39" s="229">
        <f t="shared" si="97"/>
        <v>162010628.92000002</v>
      </c>
      <c r="AEG39" s="229">
        <f t="shared" si="97"/>
        <v>78915292.840000004</v>
      </c>
      <c r="AEH39" s="229">
        <f t="shared" si="97"/>
        <v>103184344.89999999</v>
      </c>
      <c r="AEI39" s="229">
        <f t="shared" si="97"/>
        <v>134525987.57999998</v>
      </c>
      <c r="AEJ39" s="229">
        <f t="shared" si="97"/>
        <v>135697297.94000003</v>
      </c>
      <c r="AEK39" s="229">
        <f t="shared" si="97"/>
        <v>77381890.170000002</v>
      </c>
      <c r="AEL39" s="229">
        <f t="shared" si="97"/>
        <v>187603531.24000001</v>
      </c>
      <c r="AEM39" s="229">
        <f t="shared" si="97"/>
        <v>61805488.219999999</v>
      </c>
      <c r="AEN39" s="229">
        <f t="shared" si="97"/>
        <v>141706865.63999999</v>
      </c>
      <c r="AEO39" s="229">
        <f t="shared" si="97"/>
        <v>1521799270.8800001</v>
      </c>
      <c r="AEP39" s="229">
        <f t="shared" si="97"/>
        <v>211468713.85000002</v>
      </c>
      <c r="AEQ39" s="229">
        <f t="shared" si="97"/>
        <v>175077998.13000005</v>
      </c>
      <c r="AER39" s="229">
        <f t="shared" si="97"/>
        <v>139714252.87</v>
      </c>
      <c r="AES39" s="229">
        <f t="shared" si="97"/>
        <v>108524615.93000001</v>
      </c>
      <c r="AET39" s="229">
        <f t="shared" si="97"/>
        <v>273975152.44999999</v>
      </c>
      <c r="AEU39" s="229">
        <f t="shared" si="97"/>
        <v>108413688.33000003</v>
      </c>
      <c r="AEV39" s="229">
        <f t="shared" si="97"/>
        <v>134032304.66999997</v>
      </c>
      <c r="AEW39" s="229">
        <f t="shared" si="97"/>
        <v>100326801.45</v>
      </c>
      <c r="AEX39" s="229">
        <f t="shared" si="97"/>
        <v>50799056.599999994</v>
      </c>
      <c r="AEY39" s="229">
        <f t="shared" si="97"/>
        <v>924538068.58000016</v>
      </c>
      <c r="AEZ39" s="229">
        <f t="shared" si="97"/>
        <v>513599981.50000006</v>
      </c>
      <c r="AFA39" s="229">
        <f t="shared" si="97"/>
        <v>196594356.13000003</v>
      </c>
      <c r="AFB39" s="229">
        <f t="shared" si="97"/>
        <v>159238233.14999995</v>
      </c>
      <c r="AFC39" s="229">
        <f t="shared" si="97"/>
        <v>243135837.39999998</v>
      </c>
      <c r="AFD39" s="229">
        <f t="shared" ref="AFD39:AHO39" si="98">SUM(AFD30-AFD29-AFD26)</f>
        <v>184359804.81999996</v>
      </c>
      <c r="AFE39" s="229">
        <f t="shared" si="98"/>
        <v>117367000.75</v>
      </c>
      <c r="AFF39" s="229">
        <f t="shared" si="98"/>
        <v>156547312.23000002</v>
      </c>
      <c r="AFG39" s="229">
        <f t="shared" si="98"/>
        <v>91029606.24000001</v>
      </c>
      <c r="AFH39" s="229">
        <f t="shared" si="98"/>
        <v>143576738.57999998</v>
      </c>
      <c r="AFI39" s="229">
        <f t="shared" si="98"/>
        <v>125349520.40000001</v>
      </c>
      <c r="AFJ39" s="229">
        <f t="shared" si="98"/>
        <v>120621679.13</v>
      </c>
      <c r="AFK39" s="229">
        <f t="shared" si="98"/>
        <v>151645036.31</v>
      </c>
      <c r="AFL39" s="229">
        <f t="shared" si="98"/>
        <v>1032971333.9000002</v>
      </c>
      <c r="AFM39" s="229">
        <f t="shared" si="98"/>
        <v>212324443.84999999</v>
      </c>
      <c r="AFN39" s="229">
        <f t="shared" si="98"/>
        <v>156499554.65999997</v>
      </c>
      <c r="AFO39" s="229">
        <f t="shared" si="98"/>
        <v>128320108.05000001</v>
      </c>
      <c r="AFP39" s="229">
        <f t="shared" si="98"/>
        <v>145994285.38</v>
      </c>
      <c r="AFQ39" s="229">
        <f t="shared" si="98"/>
        <v>101249148.94000003</v>
      </c>
      <c r="AFR39" s="229">
        <f t="shared" si="98"/>
        <v>81277768.379999995</v>
      </c>
      <c r="AFS39" s="229">
        <f t="shared" si="98"/>
        <v>192391916.95000002</v>
      </c>
      <c r="AFT39" s="229">
        <f t="shared" si="98"/>
        <v>184936075.78000003</v>
      </c>
      <c r="AFU39" s="229">
        <f t="shared" si="98"/>
        <v>83536419.329999998</v>
      </c>
      <c r="AFV39" s="229">
        <f t="shared" si="98"/>
        <v>195644839.16999996</v>
      </c>
      <c r="AFW39" s="229">
        <f t="shared" si="98"/>
        <v>86039527.350000009</v>
      </c>
      <c r="AFX39" s="229">
        <f t="shared" si="98"/>
        <v>1191203579.6700003</v>
      </c>
      <c r="AFY39" s="229">
        <f t="shared" si="98"/>
        <v>85899735.280000016</v>
      </c>
      <c r="AFZ39" s="229">
        <f t="shared" si="98"/>
        <v>99830806.189999998</v>
      </c>
      <c r="AGA39" s="229">
        <f t="shared" si="98"/>
        <v>94453658.290000007</v>
      </c>
      <c r="AGB39" s="229">
        <f t="shared" si="98"/>
        <v>243172782.51000002</v>
      </c>
      <c r="AGC39" s="229">
        <f t="shared" si="98"/>
        <v>111495982.01999998</v>
      </c>
      <c r="AGD39" s="229">
        <f t="shared" si="98"/>
        <v>67907067.810000002</v>
      </c>
      <c r="AGE39" s="229">
        <f t="shared" si="98"/>
        <v>91471574.129999995</v>
      </c>
      <c r="AGF39" s="229">
        <f t="shared" si="98"/>
        <v>73319272.419999987</v>
      </c>
      <c r="AGG39" s="229">
        <f t="shared" si="98"/>
        <v>103244522.78</v>
      </c>
      <c r="AGH39" s="229">
        <f t="shared" si="98"/>
        <v>64612662.870000005</v>
      </c>
      <c r="AGI39" s="229">
        <f t="shared" si="98"/>
        <v>1435441870.9000003</v>
      </c>
      <c r="AGJ39" s="229">
        <f t="shared" si="98"/>
        <v>315159396.17000002</v>
      </c>
      <c r="AGK39" s="229">
        <f t="shared" si="98"/>
        <v>156875721.42000002</v>
      </c>
      <c r="AGL39" s="229">
        <f t="shared" si="98"/>
        <v>89828826.390000001</v>
      </c>
      <c r="AGM39" s="229">
        <f t="shared" si="98"/>
        <v>220159003.83000001</v>
      </c>
      <c r="AGN39" s="229">
        <f t="shared" si="98"/>
        <v>178904063.68000001</v>
      </c>
      <c r="AGO39" s="229">
        <f t="shared" si="98"/>
        <v>86377835.149999991</v>
      </c>
      <c r="AGP39" s="229">
        <f t="shared" si="98"/>
        <v>90171089.030000016</v>
      </c>
      <c r="AGQ39" s="229">
        <f t="shared" si="98"/>
        <v>2447060996.1700001</v>
      </c>
      <c r="AGR39" s="229">
        <f t="shared" si="98"/>
        <v>1372358832.3000002</v>
      </c>
      <c r="AGS39" s="229">
        <f t="shared" si="98"/>
        <v>117063642.64</v>
      </c>
      <c r="AGT39" s="229">
        <f t="shared" si="98"/>
        <v>245273818.59</v>
      </c>
      <c r="AGU39" s="229">
        <f t="shared" si="98"/>
        <v>308715299.26999992</v>
      </c>
      <c r="AGV39" s="229">
        <f t="shared" si="98"/>
        <v>208360784.06</v>
      </c>
      <c r="AGW39" s="229">
        <f t="shared" si="98"/>
        <v>174063687.38999999</v>
      </c>
      <c r="AGX39" s="229">
        <f t="shared" si="98"/>
        <v>166154364.21000001</v>
      </c>
      <c r="AGY39" s="229">
        <f t="shared" si="98"/>
        <v>60103453.460000001</v>
      </c>
      <c r="AGZ39" s="229">
        <f t="shared" si="98"/>
        <v>135744971.62999997</v>
      </c>
      <c r="AHA39" s="229">
        <f t="shared" si="98"/>
        <v>152239114.08999997</v>
      </c>
      <c r="AHB39" s="229">
        <f t="shared" si="98"/>
        <v>85072219.899999991</v>
      </c>
      <c r="AHC39" s="229">
        <f t="shared" si="98"/>
        <v>88102837.200000018</v>
      </c>
      <c r="AHD39" s="229">
        <f t="shared" si="98"/>
        <v>91732694.950000003</v>
      </c>
      <c r="AHE39" s="229">
        <f t="shared" si="98"/>
        <v>86698859.690000013</v>
      </c>
      <c r="AHF39" s="229">
        <f t="shared" si="98"/>
        <v>108612355.08999999</v>
      </c>
      <c r="AHG39" s="229">
        <f t="shared" si="98"/>
        <v>82931863.389999971</v>
      </c>
      <c r="AHH39" s="229">
        <f t="shared" si="98"/>
        <v>576900014.07000005</v>
      </c>
      <c r="AHI39" s="229">
        <f t="shared" si="98"/>
        <v>96568797.609999985</v>
      </c>
      <c r="AHJ39" s="229">
        <f t="shared" si="98"/>
        <v>104849489.07000002</v>
      </c>
      <c r="AHK39" s="229">
        <f t="shared" si="98"/>
        <v>96930386.429999992</v>
      </c>
      <c r="AHL39" s="229">
        <f t="shared" si="98"/>
        <v>191444487.28000006</v>
      </c>
      <c r="AHM39" s="229">
        <f t="shared" si="98"/>
        <v>89638593.379999995</v>
      </c>
      <c r="AHN39" s="229">
        <f t="shared" si="98"/>
        <v>51976762.63000001</v>
      </c>
      <c r="AHO39" s="229">
        <f t="shared" si="98"/>
        <v>227849355368.58939</v>
      </c>
    </row>
    <row r="40" spans="1:899" x14ac:dyDescent="0.2"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34"/>
      <c r="V40" s="234"/>
      <c r="W40" s="234"/>
      <c r="X40" s="234"/>
      <c r="Y40" s="234"/>
      <c r="Z40" s="234"/>
      <c r="AA40" s="234"/>
      <c r="AB40" s="234"/>
      <c r="AC40" s="234"/>
      <c r="AD40" s="234"/>
      <c r="AE40" s="234"/>
      <c r="AF40" s="234"/>
      <c r="AG40" s="234"/>
      <c r="AH40" s="234"/>
      <c r="AI40" s="234"/>
      <c r="AJ40" s="234"/>
      <c r="AK40" s="234"/>
      <c r="AL40" s="234"/>
      <c r="AM40" s="234"/>
      <c r="AN40" s="234"/>
      <c r="AO40" s="234"/>
      <c r="AP40" s="234"/>
      <c r="AQ40" s="234"/>
      <c r="AR40" s="234"/>
      <c r="AS40" s="234"/>
      <c r="AT40" s="234"/>
      <c r="AU40" s="234"/>
      <c r="AV40" s="234"/>
      <c r="AW40" s="234"/>
      <c r="AX40" s="234"/>
      <c r="AY40" s="234"/>
      <c r="AZ40" s="234"/>
      <c r="BA40" s="234"/>
      <c r="BB40" s="234"/>
      <c r="BC40" s="234"/>
      <c r="BD40" s="234"/>
      <c r="BE40" s="234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34"/>
      <c r="CC40" s="234"/>
      <c r="CD40" s="234"/>
      <c r="CE40" s="234"/>
      <c r="CF40" s="234"/>
      <c r="CG40" s="234"/>
      <c r="CH40" s="234"/>
      <c r="CI40" s="234"/>
      <c r="CJ40" s="234"/>
      <c r="CK40" s="234"/>
      <c r="CL40" s="234"/>
      <c r="CM40" s="234"/>
      <c r="CN40" s="234"/>
      <c r="CO40" s="234"/>
      <c r="CP40" s="234"/>
      <c r="CQ40" s="234"/>
      <c r="CR40" s="234"/>
      <c r="CS40" s="234"/>
      <c r="CT40" s="234"/>
      <c r="CU40" s="234"/>
      <c r="CV40" s="234"/>
      <c r="CW40" s="234"/>
      <c r="CX40" s="234"/>
      <c r="CY40" s="234"/>
      <c r="CZ40" s="234"/>
      <c r="DA40" s="234"/>
      <c r="DB40" s="234"/>
      <c r="DC40" s="234"/>
      <c r="DD40" s="234"/>
      <c r="DE40" s="234"/>
      <c r="DF40" s="234"/>
      <c r="DG40" s="234"/>
      <c r="DH40" s="234"/>
      <c r="DI40" s="234"/>
      <c r="DJ40" s="234"/>
      <c r="DK40" s="234"/>
      <c r="DL40" s="234"/>
      <c r="DM40" s="234"/>
      <c r="DN40" s="234"/>
      <c r="DO40" s="234"/>
      <c r="DP40" s="234"/>
      <c r="DQ40" s="234"/>
      <c r="DR40" s="234"/>
      <c r="DS40" s="234"/>
      <c r="DT40" s="234"/>
      <c r="DU40" s="234"/>
      <c r="DV40" s="234"/>
      <c r="DW40" s="234"/>
      <c r="DX40" s="234"/>
      <c r="DY40" s="234"/>
      <c r="DZ40" s="234"/>
      <c r="EA40" s="234"/>
      <c r="EB40" s="234"/>
      <c r="EC40" s="234"/>
      <c r="ED40" s="234"/>
      <c r="EE40" s="234"/>
      <c r="EF40" s="234"/>
      <c r="EG40" s="234"/>
      <c r="EH40" s="234"/>
      <c r="EI40" s="234"/>
      <c r="EJ40" s="234"/>
      <c r="EK40" s="234"/>
      <c r="EL40" s="234"/>
      <c r="EM40" s="234"/>
      <c r="EN40" s="234"/>
      <c r="EO40" s="234"/>
      <c r="EP40" s="234"/>
      <c r="EQ40" s="234"/>
      <c r="ER40" s="234"/>
      <c r="ES40" s="234"/>
      <c r="ET40" s="234"/>
      <c r="EU40" s="234"/>
      <c r="EV40" s="234"/>
      <c r="EW40" s="234"/>
      <c r="EX40" s="234"/>
      <c r="EY40" s="234"/>
      <c r="EZ40" s="234"/>
      <c r="FA40" s="234"/>
      <c r="FB40" s="234"/>
      <c r="FC40" s="234"/>
      <c r="FD40" s="234"/>
      <c r="FE40" s="234"/>
      <c r="FF40" s="234"/>
      <c r="FG40" s="234"/>
      <c r="FH40" s="234"/>
      <c r="FI40" s="234"/>
      <c r="FJ40" s="234"/>
      <c r="FK40" s="234"/>
      <c r="FL40" s="234"/>
      <c r="FM40" s="234"/>
      <c r="FN40" s="234"/>
      <c r="FO40" s="234"/>
      <c r="FP40" s="234"/>
      <c r="FQ40" s="234"/>
      <c r="FR40" s="234"/>
      <c r="FS40" s="234"/>
      <c r="FT40" s="234"/>
      <c r="FU40" s="234"/>
      <c r="FV40" s="234"/>
      <c r="FW40" s="234"/>
      <c r="FX40" s="234"/>
      <c r="FY40" s="234"/>
      <c r="FZ40" s="234"/>
      <c r="GA40" s="234"/>
      <c r="GB40" s="234"/>
      <c r="GC40" s="234"/>
      <c r="GD40" s="234"/>
      <c r="GE40" s="234"/>
      <c r="GF40" s="234"/>
      <c r="GG40" s="234"/>
      <c r="GH40" s="234"/>
      <c r="GI40" s="234"/>
      <c r="GJ40" s="234"/>
      <c r="GK40" s="234"/>
      <c r="GL40" s="234"/>
      <c r="GM40" s="234"/>
      <c r="GN40" s="234"/>
      <c r="GO40" s="234"/>
      <c r="GP40" s="234"/>
      <c r="GQ40" s="234"/>
      <c r="GR40" s="234"/>
      <c r="GS40" s="234"/>
      <c r="GT40" s="234"/>
      <c r="GU40" s="234"/>
      <c r="GV40" s="234"/>
      <c r="GW40" s="234"/>
      <c r="GX40" s="234"/>
      <c r="GY40" s="234"/>
      <c r="GZ40" s="234"/>
      <c r="HA40" s="234"/>
      <c r="HB40" s="234"/>
      <c r="HC40" s="234"/>
      <c r="HD40" s="234"/>
      <c r="HE40" s="234"/>
      <c r="HF40" s="234"/>
      <c r="HG40" s="234"/>
      <c r="HH40" s="234"/>
      <c r="HI40" s="234"/>
      <c r="HJ40" s="234"/>
      <c r="HK40" s="234"/>
      <c r="HL40" s="234"/>
      <c r="HM40" s="234"/>
      <c r="HN40" s="234"/>
      <c r="HO40" s="234"/>
      <c r="HP40" s="234"/>
      <c r="HQ40" s="234"/>
      <c r="HR40" s="234"/>
      <c r="HS40" s="234"/>
      <c r="HT40" s="234"/>
      <c r="HU40" s="234"/>
      <c r="HV40" s="234"/>
      <c r="HW40" s="234"/>
      <c r="HX40" s="234"/>
      <c r="HY40" s="234"/>
      <c r="HZ40" s="234"/>
      <c r="IA40" s="234"/>
      <c r="IB40" s="234"/>
      <c r="IC40" s="234"/>
      <c r="ID40" s="234"/>
      <c r="IE40" s="234"/>
      <c r="IF40" s="234"/>
      <c r="IG40" s="234"/>
      <c r="IH40" s="234"/>
      <c r="II40" s="234"/>
      <c r="IJ40" s="234"/>
      <c r="IK40" s="234"/>
      <c r="IL40" s="234"/>
      <c r="IM40" s="234"/>
      <c r="IN40" s="234"/>
      <c r="IO40" s="234"/>
      <c r="IP40" s="234"/>
      <c r="IQ40" s="234"/>
      <c r="IR40" s="234"/>
      <c r="IS40" s="234"/>
      <c r="IT40" s="234"/>
      <c r="IU40" s="234"/>
      <c r="IV40" s="234"/>
      <c r="IW40" s="234"/>
      <c r="IX40" s="234"/>
      <c r="IY40" s="234"/>
      <c r="IZ40" s="234"/>
      <c r="JA40" s="234"/>
      <c r="JB40" s="234"/>
      <c r="JC40" s="234"/>
      <c r="JD40" s="234"/>
      <c r="JE40" s="234"/>
      <c r="JF40" s="234"/>
      <c r="JG40" s="234"/>
      <c r="JH40" s="234"/>
      <c r="JI40" s="234"/>
      <c r="JJ40" s="234"/>
      <c r="JK40" s="234"/>
      <c r="JL40" s="234"/>
      <c r="JM40" s="234"/>
      <c r="JN40" s="234"/>
      <c r="JO40" s="234"/>
      <c r="JP40" s="234"/>
      <c r="JQ40" s="234"/>
      <c r="JR40" s="234"/>
      <c r="JS40" s="234"/>
      <c r="JT40" s="234"/>
      <c r="JU40" s="234"/>
      <c r="JV40" s="234"/>
      <c r="JW40" s="234"/>
      <c r="JX40" s="234"/>
      <c r="JY40" s="234"/>
      <c r="JZ40" s="234"/>
      <c r="KA40" s="234"/>
      <c r="KB40" s="234"/>
      <c r="KC40" s="234"/>
      <c r="KD40" s="234"/>
      <c r="KE40" s="234"/>
      <c r="KF40" s="234"/>
      <c r="KG40" s="234"/>
      <c r="KH40" s="234"/>
      <c r="KI40" s="234"/>
      <c r="KJ40" s="234"/>
      <c r="KK40" s="234"/>
      <c r="KL40" s="234"/>
      <c r="KM40" s="234"/>
      <c r="KN40" s="234"/>
      <c r="KO40" s="234"/>
      <c r="KP40" s="234"/>
      <c r="KQ40" s="234"/>
      <c r="KR40" s="234"/>
      <c r="KS40" s="234"/>
      <c r="KT40" s="234"/>
      <c r="KU40" s="234"/>
      <c r="KV40" s="234"/>
      <c r="KW40" s="234"/>
      <c r="KX40" s="234"/>
      <c r="KY40" s="234"/>
      <c r="KZ40" s="234"/>
      <c r="LA40" s="234"/>
      <c r="LB40" s="234"/>
      <c r="LC40" s="234"/>
      <c r="LD40" s="234"/>
      <c r="LE40" s="234"/>
      <c r="LF40" s="234"/>
      <c r="LG40" s="234"/>
      <c r="LH40" s="234"/>
      <c r="LI40" s="234"/>
      <c r="LJ40" s="234"/>
      <c r="LK40" s="234"/>
      <c r="LL40" s="234"/>
      <c r="LM40" s="234"/>
      <c r="LN40" s="234"/>
      <c r="LO40" s="234"/>
      <c r="LP40" s="234"/>
      <c r="LQ40" s="234"/>
      <c r="LR40" s="234"/>
      <c r="LS40" s="234"/>
      <c r="LT40" s="234"/>
      <c r="LU40" s="234"/>
      <c r="LV40" s="234"/>
      <c r="LW40" s="234"/>
      <c r="LX40" s="234"/>
      <c r="LY40" s="234"/>
      <c r="LZ40" s="234"/>
      <c r="MA40" s="234"/>
      <c r="MB40" s="234"/>
      <c r="MC40" s="234"/>
      <c r="MD40" s="234"/>
      <c r="ME40" s="234"/>
      <c r="MF40" s="234"/>
      <c r="MG40" s="234"/>
      <c r="MH40" s="234"/>
      <c r="MI40" s="234"/>
      <c r="MJ40" s="234"/>
      <c r="MK40" s="234"/>
      <c r="ML40" s="234"/>
      <c r="MM40" s="234"/>
      <c r="MN40" s="234"/>
      <c r="MO40" s="234"/>
      <c r="MP40" s="234"/>
      <c r="MQ40" s="234"/>
      <c r="MR40" s="234"/>
      <c r="MS40" s="234"/>
      <c r="MT40" s="234"/>
      <c r="MU40" s="234"/>
      <c r="MV40" s="234"/>
      <c r="MW40" s="234"/>
      <c r="MX40" s="234"/>
      <c r="MY40" s="234"/>
      <c r="MZ40" s="234"/>
      <c r="NA40" s="234"/>
      <c r="NB40" s="234"/>
      <c r="NC40" s="234"/>
      <c r="ND40" s="234"/>
      <c r="NE40" s="234"/>
      <c r="NF40" s="234"/>
      <c r="NG40" s="234"/>
      <c r="NH40" s="234"/>
      <c r="NI40" s="234"/>
      <c r="NJ40" s="234"/>
      <c r="NK40" s="234"/>
      <c r="NL40" s="234"/>
      <c r="NM40" s="234"/>
      <c r="NN40" s="234"/>
      <c r="NO40" s="234"/>
      <c r="NP40" s="234"/>
      <c r="NQ40" s="234"/>
      <c r="NR40" s="234"/>
      <c r="NS40" s="234"/>
      <c r="NT40" s="234"/>
      <c r="NU40" s="234"/>
      <c r="NV40" s="234"/>
      <c r="NW40" s="234"/>
      <c r="NX40" s="234"/>
      <c r="NY40" s="234"/>
      <c r="NZ40" s="234"/>
      <c r="OA40" s="234"/>
      <c r="OB40" s="234"/>
      <c r="OC40" s="234"/>
      <c r="OD40" s="234"/>
      <c r="OE40" s="234"/>
      <c r="OF40" s="234"/>
      <c r="OG40" s="234"/>
      <c r="OH40" s="234"/>
      <c r="OI40" s="234"/>
      <c r="OJ40" s="234"/>
      <c r="OK40" s="234"/>
      <c r="OL40" s="234"/>
      <c r="OM40" s="234"/>
      <c r="ON40" s="234"/>
      <c r="OO40" s="234"/>
      <c r="OP40" s="234"/>
      <c r="OQ40" s="234"/>
      <c r="OR40" s="234"/>
      <c r="OS40" s="234"/>
      <c r="OT40" s="234"/>
      <c r="OU40" s="234"/>
      <c r="OV40" s="234"/>
      <c r="OW40" s="234"/>
      <c r="OX40" s="234"/>
      <c r="OY40" s="234"/>
      <c r="OZ40" s="234"/>
      <c r="PA40" s="234"/>
      <c r="PB40" s="234"/>
      <c r="PC40" s="234"/>
      <c r="PD40" s="234"/>
      <c r="PE40" s="234"/>
      <c r="PF40" s="234"/>
      <c r="PG40" s="234"/>
      <c r="PH40" s="234"/>
      <c r="PI40" s="234"/>
      <c r="PJ40" s="234"/>
      <c r="PK40" s="234"/>
      <c r="PL40" s="234"/>
      <c r="PM40" s="234"/>
      <c r="PN40" s="234"/>
      <c r="PO40" s="234"/>
      <c r="PP40" s="234"/>
      <c r="PQ40" s="234"/>
      <c r="PR40" s="234"/>
      <c r="PS40" s="234"/>
      <c r="PT40" s="234"/>
      <c r="PU40" s="234"/>
      <c r="PV40" s="234"/>
      <c r="PW40" s="234"/>
      <c r="PX40" s="234"/>
      <c r="PY40" s="234"/>
      <c r="PZ40" s="234"/>
      <c r="QA40" s="234"/>
      <c r="QB40" s="234"/>
      <c r="QC40" s="234"/>
      <c r="QD40" s="234"/>
      <c r="QE40" s="234"/>
      <c r="QF40" s="234"/>
      <c r="QG40" s="234"/>
      <c r="QH40" s="234"/>
      <c r="QI40" s="234"/>
      <c r="QJ40" s="234"/>
      <c r="QK40" s="234"/>
      <c r="QL40" s="234"/>
      <c r="QM40" s="234"/>
      <c r="QN40" s="234"/>
      <c r="QO40" s="234"/>
      <c r="QP40" s="234"/>
      <c r="QQ40" s="234"/>
      <c r="QR40" s="234"/>
      <c r="QS40" s="234"/>
      <c r="QT40" s="234"/>
      <c r="QU40" s="234"/>
      <c r="QV40" s="234"/>
      <c r="QW40" s="234"/>
      <c r="QX40" s="234"/>
      <c r="QY40" s="234"/>
      <c r="QZ40" s="234"/>
      <c r="RA40" s="234"/>
      <c r="RB40" s="234"/>
      <c r="RC40" s="234"/>
      <c r="RD40" s="234"/>
      <c r="RE40" s="234"/>
      <c r="RF40" s="234"/>
      <c r="RG40" s="234"/>
      <c r="RH40" s="234"/>
      <c r="RI40" s="234"/>
      <c r="RJ40" s="234"/>
      <c r="RK40" s="234"/>
      <c r="RL40" s="234"/>
      <c r="RM40" s="234"/>
      <c r="RN40" s="234"/>
      <c r="RO40" s="234"/>
      <c r="RP40" s="234"/>
      <c r="RQ40" s="234"/>
      <c r="RR40" s="234"/>
      <c r="RS40" s="234"/>
      <c r="RT40" s="234"/>
      <c r="RU40" s="234"/>
      <c r="RV40" s="234"/>
      <c r="RW40" s="234"/>
      <c r="RX40" s="234"/>
      <c r="RY40" s="234"/>
      <c r="RZ40" s="234"/>
      <c r="SA40" s="234"/>
      <c r="SB40" s="234"/>
      <c r="SC40" s="234"/>
      <c r="SD40" s="234"/>
      <c r="SE40" s="234"/>
      <c r="SF40" s="234"/>
      <c r="SG40" s="234"/>
      <c r="SH40" s="234"/>
      <c r="SI40" s="234"/>
      <c r="SJ40" s="234"/>
      <c r="SK40" s="234"/>
      <c r="SL40" s="234"/>
      <c r="SM40" s="234"/>
      <c r="SN40" s="234"/>
      <c r="SO40" s="234"/>
      <c r="SP40" s="234"/>
      <c r="SQ40" s="234"/>
      <c r="SR40" s="234"/>
      <c r="SS40" s="234"/>
      <c r="ST40" s="234"/>
      <c r="SU40" s="234"/>
      <c r="SV40" s="234"/>
      <c r="SW40" s="234"/>
      <c r="SX40" s="234"/>
      <c r="SY40" s="234"/>
      <c r="SZ40" s="234"/>
      <c r="TA40" s="234"/>
      <c r="TB40" s="234"/>
      <c r="TC40" s="234"/>
      <c r="TD40" s="234"/>
      <c r="TE40" s="234"/>
      <c r="TF40" s="234"/>
      <c r="TG40" s="234"/>
      <c r="TH40" s="234"/>
      <c r="TI40" s="234"/>
      <c r="TJ40" s="234"/>
      <c r="TK40" s="234"/>
      <c r="TL40" s="234"/>
      <c r="TM40" s="234"/>
      <c r="TN40" s="234"/>
      <c r="TO40" s="234"/>
      <c r="TP40" s="234"/>
      <c r="TQ40" s="234"/>
      <c r="TR40" s="234"/>
      <c r="TS40" s="234"/>
      <c r="TT40" s="234"/>
      <c r="TU40" s="234"/>
      <c r="TV40" s="234"/>
      <c r="TW40" s="234"/>
      <c r="TX40" s="234"/>
      <c r="TY40" s="234"/>
      <c r="TZ40" s="234"/>
      <c r="UA40" s="234"/>
      <c r="UB40" s="234"/>
      <c r="UC40" s="234"/>
      <c r="UD40" s="234"/>
      <c r="UE40" s="234"/>
      <c r="UF40" s="234"/>
      <c r="UG40" s="234"/>
      <c r="UH40" s="234"/>
      <c r="UI40" s="234"/>
      <c r="UJ40" s="234"/>
      <c r="UK40" s="234"/>
      <c r="UL40" s="234"/>
      <c r="UM40" s="234"/>
      <c r="UN40" s="234"/>
      <c r="UO40" s="234"/>
      <c r="UP40" s="234"/>
      <c r="UQ40" s="234"/>
      <c r="UR40" s="234"/>
      <c r="US40" s="234"/>
      <c r="UT40" s="234"/>
      <c r="UU40" s="234"/>
      <c r="UV40" s="234"/>
      <c r="UW40" s="234"/>
      <c r="UX40" s="234"/>
      <c r="UY40" s="234"/>
      <c r="UZ40" s="234"/>
      <c r="VA40" s="234"/>
      <c r="VB40" s="234"/>
      <c r="VC40" s="234"/>
      <c r="VD40" s="234"/>
      <c r="VE40" s="234"/>
      <c r="VF40" s="234"/>
      <c r="VG40" s="234"/>
      <c r="VH40" s="234"/>
      <c r="VI40" s="234"/>
      <c r="VJ40" s="234"/>
      <c r="VK40" s="234"/>
      <c r="VL40" s="234"/>
      <c r="VM40" s="234"/>
      <c r="VN40" s="234"/>
      <c r="VO40" s="234"/>
      <c r="VP40" s="234"/>
      <c r="VQ40" s="234"/>
      <c r="VR40" s="234"/>
      <c r="VS40" s="234"/>
      <c r="VT40" s="234"/>
      <c r="VU40" s="234"/>
      <c r="VV40" s="234"/>
      <c r="VW40" s="234"/>
      <c r="VX40" s="234"/>
      <c r="VY40" s="234"/>
      <c r="VZ40" s="234"/>
      <c r="WA40" s="234"/>
      <c r="WB40" s="234"/>
      <c r="WC40" s="234"/>
      <c r="WD40" s="234"/>
      <c r="WE40" s="234"/>
      <c r="WF40" s="234"/>
      <c r="WG40" s="234"/>
      <c r="WH40" s="234"/>
      <c r="WI40" s="234"/>
      <c r="WJ40" s="234"/>
      <c r="WK40" s="234"/>
      <c r="WL40" s="234"/>
      <c r="WM40" s="234"/>
      <c r="WN40" s="234"/>
      <c r="WO40" s="234"/>
      <c r="WP40" s="234"/>
      <c r="WQ40" s="234"/>
      <c r="WR40" s="234"/>
      <c r="WS40" s="234"/>
      <c r="WT40" s="234"/>
      <c r="WU40" s="234"/>
      <c r="WV40" s="234"/>
      <c r="WW40" s="234"/>
      <c r="WX40" s="234"/>
      <c r="WY40" s="234"/>
      <c r="WZ40" s="234"/>
      <c r="XA40" s="234"/>
      <c r="XB40" s="234"/>
      <c r="XC40" s="234"/>
      <c r="XD40" s="234"/>
      <c r="XE40" s="234"/>
      <c r="XF40" s="234"/>
      <c r="XG40" s="234"/>
      <c r="XH40" s="234"/>
      <c r="XI40" s="234"/>
      <c r="XJ40" s="234"/>
      <c r="XK40" s="234"/>
      <c r="XL40" s="234"/>
      <c r="XM40" s="234"/>
      <c r="XN40" s="234"/>
      <c r="XO40" s="234"/>
      <c r="XP40" s="234"/>
      <c r="XQ40" s="234"/>
      <c r="XR40" s="234"/>
      <c r="XS40" s="234"/>
      <c r="XT40" s="234"/>
      <c r="XU40" s="234"/>
      <c r="XV40" s="234"/>
      <c r="XW40" s="234"/>
      <c r="XX40" s="234"/>
      <c r="XY40" s="234"/>
      <c r="XZ40" s="234"/>
      <c r="YA40" s="234"/>
      <c r="YB40" s="234"/>
      <c r="YC40" s="234"/>
      <c r="YD40" s="234"/>
      <c r="YE40" s="234"/>
      <c r="YF40" s="234"/>
      <c r="YG40" s="234"/>
      <c r="YH40" s="234"/>
      <c r="YI40" s="234"/>
      <c r="YJ40" s="234"/>
      <c r="YK40" s="234"/>
      <c r="YL40" s="234"/>
      <c r="YM40" s="234"/>
      <c r="YN40" s="234"/>
      <c r="YO40" s="234"/>
      <c r="YP40" s="234"/>
      <c r="YQ40" s="234"/>
      <c r="YR40" s="234"/>
      <c r="YS40" s="234"/>
      <c r="YT40" s="234"/>
      <c r="YU40" s="234"/>
      <c r="YV40" s="234"/>
      <c r="YW40" s="234"/>
      <c r="YX40" s="234"/>
      <c r="YY40" s="234"/>
      <c r="YZ40" s="234"/>
      <c r="ZA40" s="234"/>
      <c r="ZB40" s="234"/>
      <c r="ZC40" s="234"/>
      <c r="ZD40" s="234"/>
      <c r="ZE40" s="234"/>
      <c r="ZF40" s="234"/>
      <c r="ZG40" s="234"/>
      <c r="ZH40" s="234"/>
      <c r="ZI40" s="234"/>
      <c r="ZJ40" s="234"/>
      <c r="ZK40" s="234"/>
      <c r="ZL40" s="234"/>
      <c r="ZM40" s="234"/>
      <c r="ZN40" s="234"/>
      <c r="ZO40" s="234"/>
      <c r="ZP40" s="234"/>
      <c r="ZQ40" s="234"/>
      <c r="ZR40" s="234"/>
      <c r="ZS40" s="234"/>
      <c r="ZT40" s="234"/>
      <c r="ZU40" s="234"/>
      <c r="ZV40" s="234"/>
      <c r="ZW40" s="234"/>
      <c r="ZX40" s="234"/>
      <c r="ZY40" s="234"/>
      <c r="ZZ40" s="234"/>
      <c r="AAA40" s="234"/>
      <c r="AAB40" s="234"/>
      <c r="AAC40" s="234"/>
      <c r="AAD40" s="234"/>
      <c r="AAE40" s="234"/>
      <c r="AAF40" s="234"/>
      <c r="AAG40" s="234"/>
      <c r="AAH40" s="234"/>
      <c r="AAI40" s="234"/>
      <c r="AAJ40" s="234"/>
      <c r="AAK40" s="234"/>
      <c r="AAL40" s="234"/>
      <c r="AAM40" s="234"/>
      <c r="AAN40" s="234"/>
      <c r="AAO40" s="234"/>
      <c r="AAP40" s="234"/>
      <c r="AAQ40" s="234"/>
      <c r="AAR40" s="234"/>
      <c r="AAS40" s="234"/>
      <c r="AAT40" s="234"/>
      <c r="AAU40" s="234"/>
      <c r="AAV40" s="234"/>
      <c r="AAW40" s="234"/>
      <c r="AAX40" s="234"/>
      <c r="AAY40" s="234"/>
      <c r="AAZ40" s="234"/>
      <c r="ABA40" s="234"/>
      <c r="ABB40" s="234"/>
      <c r="ABC40" s="234"/>
      <c r="ABD40" s="234"/>
      <c r="ABE40" s="234"/>
      <c r="ABF40" s="234"/>
      <c r="ABG40" s="234"/>
      <c r="ABH40" s="234"/>
      <c r="ABI40" s="234"/>
      <c r="ABJ40" s="234"/>
      <c r="ABK40" s="234"/>
      <c r="ABL40" s="234"/>
      <c r="ABM40" s="234"/>
      <c r="ABN40" s="234"/>
      <c r="ABO40" s="234"/>
      <c r="ABP40" s="234"/>
      <c r="ABQ40" s="234"/>
      <c r="ABR40" s="234"/>
      <c r="ABS40" s="234"/>
      <c r="ABT40" s="234"/>
      <c r="ABU40" s="234"/>
      <c r="ABV40" s="234"/>
      <c r="ABW40" s="234"/>
      <c r="ABX40" s="234"/>
      <c r="ABY40" s="234"/>
      <c r="ABZ40" s="234"/>
      <c r="ACA40" s="234"/>
      <c r="ACB40" s="234"/>
      <c r="ACC40" s="234"/>
      <c r="ACD40" s="234"/>
      <c r="ACE40" s="234"/>
      <c r="ACF40" s="234"/>
      <c r="ACG40" s="234"/>
      <c r="ACH40" s="234"/>
      <c r="ACI40" s="234"/>
      <c r="ACJ40" s="234"/>
      <c r="ACK40" s="234"/>
      <c r="ACL40" s="234"/>
      <c r="ACM40" s="234"/>
      <c r="ACN40" s="234"/>
      <c r="ACO40" s="234"/>
      <c r="ACP40" s="234"/>
      <c r="ACQ40" s="234"/>
      <c r="ACR40" s="234"/>
      <c r="ACS40" s="234"/>
      <c r="ACT40" s="234"/>
      <c r="ACU40" s="234"/>
      <c r="ACV40" s="234"/>
      <c r="ACW40" s="234"/>
      <c r="ACX40" s="234"/>
      <c r="ACY40" s="234"/>
      <c r="ACZ40" s="234"/>
      <c r="ADA40" s="234"/>
      <c r="ADB40" s="234"/>
      <c r="ADC40" s="234"/>
      <c r="ADD40" s="234"/>
      <c r="ADE40" s="234"/>
      <c r="ADF40" s="234"/>
      <c r="ADG40" s="234"/>
      <c r="ADH40" s="234"/>
      <c r="ADI40" s="234"/>
      <c r="ADJ40" s="234"/>
      <c r="ADK40" s="234"/>
      <c r="ADL40" s="234"/>
      <c r="ADM40" s="234"/>
      <c r="ADN40" s="234"/>
      <c r="ADO40" s="234"/>
      <c r="ADP40" s="234"/>
      <c r="ADQ40" s="234"/>
      <c r="ADR40" s="234"/>
      <c r="ADS40" s="234"/>
      <c r="ADT40" s="234"/>
      <c r="ADU40" s="234"/>
      <c r="ADV40" s="234"/>
      <c r="ADW40" s="234"/>
      <c r="ADX40" s="234"/>
      <c r="ADY40" s="234"/>
      <c r="ADZ40" s="234"/>
      <c r="AEA40" s="234"/>
      <c r="AEB40" s="234"/>
      <c r="AEC40" s="234"/>
      <c r="AED40" s="234"/>
      <c r="AEE40" s="234"/>
      <c r="AEF40" s="234"/>
      <c r="AEG40" s="234"/>
      <c r="AEH40" s="234"/>
      <c r="AEI40" s="234"/>
      <c r="AEJ40" s="234"/>
      <c r="AEK40" s="234"/>
      <c r="AEL40" s="234"/>
      <c r="AEM40" s="234"/>
      <c r="AEN40" s="234"/>
      <c r="AEO40" s="234"/>
      <c r="AEP40" s="234"/>
      <c r="AEQ40" s="234"/>
      <c r="AER40" s="234"/>
      <c r="AES40" s="234"/>
      <c r="AET40" s="234"/>
      <c r="AEU40" s="234"/>
      <c r="AEV40" s="234"/>
      <c r="AEW40" s="234"/>
      <c r="AEX40" s="234"/>
      <c r="AEY40" s="234"/>
      <c r="AEZ40" s="234"/>
      <c r="AFA40" s="234"/>
      <c r="AFB40" s="234"/>
      <c r="AFC40" s="234"/>
      <c r="AFD40" s="234"/>
      <c r="AFE40" s="234"/>
      <c r="AFF40" s="234"/>
      <c r="AFG40" s="234"/>
      <c r="AFH40" s="234"/>
      <c r="AFI40" s="234"/>
      <c r="AFJ40" s="234"/>
      <c r="AFK40" s="234"/>
      <c r="AFL40" s="234"/>
      <c r="AFM40" s="234"/>
      <c r="AFN40" s="234"/>
      <c r="AFO40" s="234"/>
      <c r="AFP40" s="234"/>
      <c r="AFQ40" s="234"/>
      <c r="AFR40" s="234"/>
      <c r="AFS40" s="234"/>
      <c r="AFT40" s="234"/>
      <c r="AFU40" s="234"/>
      <c r="AFV40" s="234"/>
      <c r="AFW40" s="234"/>
      <c r="AFX40" s="234"/>
      <c r="AFY40" s="234"/>
      <c r="AFZ40" s="234"/>
      <c r="AGA40" s="234"/>
      <c r="AGB40" s="234"/>
      <c r="AGC40" s="234"/>
      <c r="AGD40" s="234"/>
      <c r="AGE40" s="234"/>
      <c r="AGF40" s="234"/>
      <c r="AGG40" s="234"/>
      <c r="AGH40" s="234"/>
      <c r="AGI40" s="234"/>
      <c r="AGJ40" s="234"/>
      <c r="AGK40" s="234"/>
      <c r="AGL40" s="234"/>
      <c r="AGM40" s="234"/>
      <c r="AGN40" s="234"/>
      <c r="AGO40" s="234"/>
      <c r="AGP40" s="234"/>
      <c r="AGQ40" s="234"/>
      <c r="AGR40" s="234"/>
      <c r="AGS40" s="234"/>
      <c r="AGT40" s="234"/>
      <c r="AGU40" s="234"/>
      <c r="AGV40" s="234"/>
      <c r="AGW40" s="234"/>
      <c r="AGX40" s="234"/>
      <c r="AGY40" s="234"/>
      <c r="AGZ40" s="234"/>
      <c r="AHA40" s="234"/>
      <c r="AHB40" s="234"/>
      <c r="AHC40" s="234"/>
      <c r="AHD40" s="234"/>
      <c r="AHE40" s="234"/>
      <c r="AHF40" s="234"/>
      <c r="AHG40" s="234"/>
      <c r="AHH40" s="234"/>
      <c r="AHI40" s="234"/>
      <c r="AHJ40" s="234"/>
      <c r="AHK40" s="234"/>
      <c r="AHL40" s="234"/>
      <c r="AHM40" s="234"/>
      <c r="AHN40" s="234"/>
    </row>
    <row r="41" spans="1:899" x14ac:dyDescent="0.2"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O41" s="176"/>
      <c r="CP41" s="176"/>
      <c r="CQ41" s="176"/>
      <c r="CR41" s="176"/>
      <c r="CS41" s="176"/>
      <c r="CT41" s="176"/>
      <c r="CU41" s="176"/>
      <c r="CV41" s="176"/>
      <c r="CW41" s="176"/>
      <c r="CX41" s="176"/>
      <c r="CY41" s="176"/>
      <c r="CZ41" s="176"/>
      <c r="DA41" s="176"/>
      <c r="DB41" s="176"/>
      <c r="DC41" s="176"/>
      <c r="DD41" s="176"/>
      <c r="DE41" s="176"/>
      <c r="DF41" s="176"/>
      <c r="DG41" s="176"/>
      <c r="DH41" s="176"/>
      <c r="DI41" s="176"/>
      <c r="DJ41" s="176"/>
      <c r="DK41" s="176"/>
      <c r="DL41" s="176"/>
      <c r="DM41" s="176"/>
      <c r="DN41" s="176"/>
      <c r="DO41" s="176"/>
      <c r="DP41" s="176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  <c r="EB41" s="176"/>
      <c r="EC41" s="176"/>
      <c r="ED41" s="176"/>
      <c r="EE41" s="176"/>
      <c r="EF41" s="176"/>
      <c r="EG41" s="176"/>
      <c r="EH41" s="176"/>
      <c r="EI41" s="176"/>
      <c r="EJ41" s="176"/>
      <c r="EK41" s="176"/>
      <c r="EL41" s="176"/>
      <c r="EM41" s="176"/>
      <c r="EN41" s="176"/>
      <c r="EO41" s="176"/>
      <c r="EP41" s="176"/>
      <c r="EQ41" s="176"/>
      <c r="ER41" s="176"/>
      <c r="ES41" s="176"/>
      <c r="ET41" s="176"/>
      <c r="EU41" s="176"/>
      <c r="EV41" s="176"/>
      <c r="EW41" s="176"/>
      <c r="EX41" s="176"/>
      <c r="EY41" s="176"/>
      <c r="EZ41" s="176"/>
      <c r="FA41" s="176"/>
      <c r="FB41" s="176"/>
      <c r="FC41" s="176"/>
      <c r="FD41" s="176"/>
      <c r="FE41" s="176"/>
      <c r="FF41" s="176"/>
      <c r="FG41" s="176"/>
      <c r="FH41" s="176"/>
      <c r="FI41" s="176"/>
      <c r="FJ41" s="176"/>
      <c r="FK41" s="176"/>
      <c r="FL41" s="176"/>
      <c r="FM41" s="176"/>
      <c r="FN41" s="176"/>
      <c r="FO41" s="176"/>
      <c r="FP41" s="176"/>
      <c r="FQ41" s="176"/>
      <c r="FR41" s="176"/>
      <c r="FS41" s="176"/>
      <c r="FT41" s="176"/>
      <c r="FU41" s="176"/>
      <c r="FV41" s="176"/>
      <c r="FW41" s="176"/>
      <c r="FX41" s="176"/>
      <c r="FY41" s="176"/>
      <c r="FZ41" s="176"/>
      <c r="GA41" s="176"/>
      <c r="GB41" s="176"/>
      <c r="GC41" s="176"/>
      <c r="GD41" s="176"/>
      <c r="GE41" s="176"/>
      <c r="GF41" s="176"/>
      <c r="GG41" s="176"/>
      <c r="GH41" s="176"/>
      <c r="GI41" s="176"/>
      <c r="GJ41" s="176"/>
      <c r="GK41" s="176"/>
      <c r="GL41" s="176"/>
      <c r="GM41" s="176"/>
      <c r="GN41" s="176"/>
      <c r="GO41" s="176"/>
      <c r="GP41" s="176"/>
      <c r="GQ41" s="176"/>
      <c r="GR41" s="176"/>
      <c r="GS41" s="176"/>
      <c r="GT41" s="176"/>
      <c r="GU41" s="176"/>
      <c r="GV41" s="176"/>
      <c r="GW41" s="176"/>
      <c r="GX41" s="176"/>
      <c r="GY41" s="176"/>
      <c r="GZ41" s="176"/>
      <c r="HA41" s="176"/>
      <c r="HB41" s="176"/>
      <c r="HC41" s="176"/>
      <c r="HD41" s="176"/>
      <c r="HE41" s="176"/>
      <c r="HF41" s="176"/>
      <c r="HG41" s="176"/>
      <c r="HH41" s="176"/>
      <c r="HI41" s="176"/>
      <c r="HJ41" s="176"/>
      <c r="HK41" s="176"/>
      <c r="HL41" s="176"/>
      <c r="HM41" s="176"/>
      <c r="HN41" s="176"/>
      <c r="HO41" s="176"/>
      <c r="HP41" s="176"/>
      <c r="HQ41" s="176"/>
      <c r="HR41" s="176"/>
      <c r="HS41" s="176"/>
      <c r="HT41" s="176"/>
      <c r="HU41" s="176"/>
      <c r="HV41" s="176"/>
      <c r="HW41" s="176"/>
      <c r="HX41" s="176"/>
      <c r="HY41" s="176"/>
      <c r="HZ41" s="176"/>
      <c r="IA41" s="176"/>
      <c r="IB41" s="176"/>
      <c r="IC41" s="176"/>
      <c r="ID41" s="176"/>
      <c r="IE41" s="176"/>
      <c r="IF41" s="176"/>
      <c r="IG41" s="176"/>
      <c r="IH41" s="176"/>
      <c r="II41" s="176"/>
      <c r="IJ41" s="176"/>
      <c r="IK41" s="176"/>
      <c r="IL41" s="176"/>
      <c r="IM41" s="176"/>
      <c r="IN41" s="176"/>
      <c r="IO41" s="176"/>
      <c r="IP41" s="176"/>
      <c r="IQ41" s="176"/>
      <c r="IR41" s="176"/>
      <c r="IS41" s="176"/>
      <c r="IT41" s="176"/>
      <c r="IU41" s="176"/>
      <c r="IV41" s="176"/>
      <c r="IW41" s="176"/>
      <c r="IX41" s="176"/>
      <c r="IY41" s="176"/>
      <c r="IZ41" s="176"/>
      <c r="JA41" s="176"/>
      <c r="JB41" s="176"/>
      <c r="JC41" s="176"/>
      <c r="JD41" s="176"/>
      <c r="JE41" s="176"/>
      <c r="JF41" s="176"/>
      <c r="JG41" s="176"/>
      <c r="JH41" s="176"/>
      <c r="JI41" s="176"/>
      <c r="JJ41" s="176"/>
      <c r="JK41" s="176"/>
      <c r="JL41" s="176"/>
      <c r="JM41" s="176"/>
      <c r="JN41" s="176"/>
      <c r="JO41" s="176"/>
      <c r="JP41" s="176"/>
      <c r="JQ41" s="176"/>
      <c r="JR41" s="176"/>
      <c r="JS41" s="176"/>
      <c r="JT41" s="176"/>
      <c r="JU41" s="176"/>
      <c r="JV41" s="176"/>
      <c r="JW41" s="176"/>
      <c r="JX41" s="176"/>
      <c r="JY41" s="176"/>
      <c r="JZ41" s="176"/>
      <c r="KA41" s="176"/>
      <c r="KB41" s="176"/>
      <c r="KC41" s="176"/>
      <c r="KD41" s="176"/>
      <c r="KE41" s="176"/>
      <c r="KF41" s="176"/>
      <c r="KG41" s="176"/>
      <c r="KH41" s="176"/>
      <c r="KI41" s="176"/>
      <c r="KJ41" s="176"/>
      <c r="KK41" s="176"/>
      <c r="KL41" s="176"/>
      <c r="KM41" s="176"/>
      <c r="KN41" s="176"/>
      <c r="KO41" s="176"/>
      <c r="KP41" s="176"/>
      <c r="KQ41" s="176"/>
      <c r="KR41" s="176"/>
      <c r="KS41" s="176"/>
      <c r="KT41" s="176"/>
      <c r="KU41" s="176"/>
      <c r="KV41" s="176"/>
      <c r="KW41" s="176"/>
      <c r="KX41" s="176"/>
      <c r="KY41" s="176"/>
      <c r="KZ41" s="176"/>
      <c r="LA41" s="176"/>
      <c r="LB41" s="176"/>
      <c r="LC41" s="176"/>
      <c r="LD41" s="176"/>
      <c r="LE41" s="176"/>
      <c r="LF41" s="176"/>
      <c r="LG41" s="176"/>
      <c r="LH41" s="176"/>
      <c r="LI41" s="176"/>
      <c r="LJ41" s="176"/>
      <c r="LK41" s="176"/>
      <c r="LL41" s="176"/>
      <c r="LM41" s="176"/>
      <c r="LN41" s="176"/>
      <c r="LO41" s="176"/>
      <c r="LP41" s="176"/>
      <c r="LQ41" s="176"/>
      <c r="LR41" s="176"/>
      <c r="LS41" s="176"/>
      <c r="LT41" s="176"/>
      <c r="LU41" s="176"/>
      <c r="LV41" s="176"/>
      <c r="LW41" s="176"/>
      <c r="LX41" s="176"/>
      <c r="LY41" s="176"/>
      <c r="LZ41" s="176"/>
      <c r="MA41" s="176"/>
      <c r="MB41" s="176"/>
      <c r="MC41" s="176"/>
      <c r="MD41" s="176"/>
      <c r="ME41" s="176"/>
      <c r="MF41" s="176"/>
      <c r="MG41" s="176"/>
      <c r="MH41" s="176"/>
      <c r="MI41" s="176"/>
      <c r="MJ41" s="176"/>
      <c r="MK41" s="176"/>
      <c r="ML41" s="176"/>
      <c r="MM41" s="176"/>
      <c r="MN41" s="176"/>
      <c r="MO41" s="176"/>
      <c r="MP41" s="176"/>
      <c r="MQ41" s="176"/>
      <c r="MR41" s="176"/>
      <c r="MS41" s="176"/>
      <c r="MT41" s="176"/>
      <c r="MU41" s="176"/>
      <c r="MV41" s="176"/>
      <c r="MW41" s="176"/>
      <c r="MX41" s="176"/>
      <c r="MY41" s="176"/>
      <c r="MZ41" s="176"/>
      <c r="NA41" s="176"/>
      <c r="NB41" s="176"/>
      <c r="NC41" s="176"/>
      <c r="ND41" s="176"/>
      <c r="NE41" s="176"/>
      <c r="NF41" s="176"/>
      <c r="NG41" s="176"/>
      <c r="NH41" s="176"/>
      <c r="NI41" s="176"/>
      <c r="NJ41" s="176"/>
      <c r="NK41" s="176"/>
      <c r="NL41" s="176"/>
      <c r="NM41" s="176"/>
      <c r="NN41" s="176"/>
      <c r="NO41" s="176"/>
      <c r="NP41" s="176"/>
      <c r="NQ41" s="176"/>
      <c r="NR41" s="176"/>
      <c r="NS41" s="176"/>
      <c r="NT41" s="176"/>
      <c r="NU41" s="176"/>
      <c r="NV41" s="176"/>
      <c r="NW41" s="176"/>
      <c r="NX41" s="176"/>
      <c r="NY41" s="176"/>
      <c r="NZ41" s="176"/>
      <c r="OA41" s="176"/>
      <c r="OB41" s="176"/>
      <c r="OC41" s="176"/>
      <c r="OD41" s="176"/>
      <c r="OE41" s="176"/>
      <c r="OF41" s="176"/>
      <c r="OG41" s="176"/>
      <c r="OH41" s="176"/>
      <c r="OI41" s="176"/>
      <c r="OJ41" s="176"/>
      <c r="OK41" s="176"/>
      <c r="OL41" s="176"/>
      <c r="OM41" s="176"/>
      <c r="ON41" s="176"/>
      <c r="OO41" s="176"/>
      <c r="OP41" s="176"/>
      <c r="OQ41" s="176"/>
      <c r="OR41" s="176"/>
      <c r="OS41" s="176"/>
      <c r="OT41" s="176"/>
      <c r="OU41" s="176"/>
      <c r="OV41" s="176"/>
      <c r="OW41" s="176"/>
      <c r="OX41" s="176"/>
      <c r="OY41" s="176"/>
      <c r="OZ41" s="176"/>
      <c r="PA41" s="176"/>
      <c r="PB41" s="176"/>
      <c r="PC41" s="176"/>
      <c r="PD41" s="176"/>
      <c r="PE41" s="176"/>
      <c r="PF41" s="176"/>
      <c r="PG41" s="176"/>
      <c r="PH41" s="176"/>
      <c r="PI41" s="176"/>
      <c r="PJ41" s="176"/>
      <c r="PK41" s="176"/>
      <c r="PL41" s="176"/>
      <c r="PM41" s="176"/>
      <c r="PN41" s="176"/>
      <c r="PO41" s="176"/>
      <c r="PP41" s="176"/>
      <c r="PQ41" s="176"/>
      <c r="PR41" s="176"/>
      <c r="PS41" s="176"/>
      <c r="PT41" s="176"/>
      <c r="PU41" s="176"/>
      <c r="PV41" s="176"/>
      <c r="PW41" s="176"/>
      <c r="PX41" s="176"/>
      <c r="PY41" s="176"/>
      <c r="PZ41" s="176"/>
      <c r="QA41" s="176"/>
      <c r="QB41" s="176"/>
      <c r="QC41" s="176"/>
      <c r="QD41" s="176"/>
      <c r="QE41" s="176"/>
      <c r="QF41" s="176"/>
      <c r="QG41" s="176"/>
      <c r="QH41" s="176"/>
      <c r="QI41" s="176"/>
      <c r="QJ41" s="176"/>
      <c r="QK41" s="176"/>
      <c r="QL41" s="176"/>
      <c r="QM41" s="176"/>
      <c r="QN41" s="176"/>
      <c r="QO41" s="176"/>
      <c r="QP41" s="176"/>
      <c r="QQ41" s="176"/>
      <c r="QR41" s="176"/>
      <c r="QS41" s="176"/>
      <c r="QT41" s="176"/>
      <c r="QU41" s="176"/>
      <c r="QV41" s="176"/>
      <c r="QW41" s="176"/>
      <c r="QX41" s="176"/>
      <c r="QY41" s="176"/>
      <c r="QZ41" s="176"/>
      <c r="RA41" s="176"/>
      <c r="RB41" s="176"/>
      <c r="RC41" s="176"/>
      <c r="RD41" s="176"/>
      <c r="RE41" s="176"/>
      <c r="RF41" s="176"/>
      <c r="RG41" s="176"/>
      <c r="RH41" s="176"/>
      <c r="RI41" s="176"/>
      <c r="RJ41" s="176"/>
      <c r="RK41" s="176"/>
      <c r="RL41" s="176"/>
      <c r="RM41" s="176"/>
      <c r="RN41" s="176"/>
      <c r="RO41" s="176"/>
      <c r="RP41" s="176"/>
      <c r="RQ41" s="176"/>
      <c r="RR41" s="176"/>
      <c r="RS41" s="176"/>
      <c r="RT41" s="176"/>
      <c r="RU41" s="176"/>
      <c r="RV41" s="176"/>
      <c r="RW41" s="176"/>
      <c r="RX41" s="176"/>
      <c r="RY41" s="176"/>
      <c r="RZ41" s="176"/>
      <c r="SA41" s="176"/>
      <c r="SB41" s="176"/>
      <c r="SC41" s="176"/>
      <c r="SD41" s="176"/>
      <c r="SE41" s="176"/>
      <c r="SF41" s="176"/>
      <c r="SG41" s="176"/>
      <c r="SH41" s="176"/>
      <c r="SI41" s="176"/>
      <c r="SJ41" s="176"/>
      <c r="SK41" s="176"/>
      <c r="SL41" s="176"/>
      <c r="SM41" s="176"/>
      <c r="SN41" s="176"/>
      <c r="SO41" s="176"/>
      <c r="SP41" s="176"/>
      <c r="SQ41" s="176"/>
      <c r="SR41" s="176"/>
      <c r="SS41" s="176"/>
      <c r="ST41" s="176"/>
      <c r="SU41" s="176"/>
      <c r="SV41" s="176"/>
      <c r="SW41" s="176"/>
      <c r="SX41" s="176"/>
      <c r="SY41" s="176"/>
      <c r="SZ41" s="176"/>
      <c r="TA41" s="176"/>
      <c r="TB41" s="176"/>
      <c r="TC41" s="176"/>
      <c r="TD41" s="176"/>
      <c r="TE41" s="176"/>
      <c r="TF41" s="176"/>
      <c r="TG41" s="176"/>
      <c r="TH41" s="176"/>
      <c r="TI41" s="176"/>
      <c r="TJ41" s="176"/>
      <c r="TK41" s="176"/>
      <c r="TL41" s="176"/>
      <c r="TM41" s="176"/>
      <c r="TN41" s="176"/>
      <c r="TO41" s="176"/>
      <c r="TP41" s="176"/>
      <c r="TQ41" s="176"/>
      <c r="TR41" s="176"/>
      <c r="TS41" s="176"/>
      <c r="TT41" s="176"/>
      <c r="TU41" s="176"/>
      <c r="TV41" s="176"/>
      <c r="TW41" s="176"/>
      <c r="TX41" s="176"/>
      <c r="TY41" s="176"/>
      <c r="TZ41" s="176"/>
      <c r="UA41" s="176"/>
      <c r="UB41" s="176"/>
      <c r="UC41" s="176"/>
      <c r="UD41" s="176"/>
      <c r="UE41" s="176"/>
      <c r="UF41" s="176"/>
      <c r="UG41" s="176"/>
      <c r="UH41" s="176"/>
      <c r="UI41" s="176"/>
      <c r="UJ41" s="176"/>
      <c r="UK41" s="176"/>
      <c r="UL41" s="176"/>
      <c r="UM41" s="176"/>
      <c r="UN41" s="176"/>
      <c r="UO41" s="176"/>
      <c r="UP41" s="176"/>
      <c r="UQ41" s="176"/>
      <c r="UR41" s="176"/>
      <c r="US41" s="176"/>
      <c r="UT41" s="176"/>
      <c r="UU41" s="176"/>
      <c r="UV41" s="176"/>
      <c r="UW41" s="176"/>
      <c r="UX41" s="176"/>
      <c r="UY41" s="176"/>
      <c r="UZ41" s="176"/>
      <c r="VA41" s="176"/>
      <c r="VB41" s="176"/>
      <c r="VC41" s="176"/>
      <c r="VD41" s="176"/>
      <c r="VE41" s="176"/>
      <c r="VF41" s="176"/>
      <c r="VG41" s="176"/>
      <c r="VH41" s="176"/>
      <c r="VI41" s="176"/>
      <c r="VJ41" s="176"/>
      <c r="VK41" s="176"/>
      <c r="VL41" s="176"/>
      <c r="VM41" s="176"/>
      <c r="VN41" s="176"/>
      <c r="VO41" s="176"/>
      <c r="VP41" s="176"/>
      <c r="VQ41" s="176"/>
      <c r="VR41" s="176"/>
      <c r="VS41" s="176"/>
      <c r="VT41" s="176"/>
      <c r="VU41" s="176"/>
      <c r="VV41" s="176"/>
      <c r="VW41" s="176"/>
      <c r="VX41" s="176"/>
      <c r="VY41" s="176"/>
      <c r="VZ41" s="176"/>
      <c r="WA41" s="176"/>
      <c r="WB41" s="176"/>
      <c r="WC41" s="176"/>
      <c r="WD41" s="176"/>
      <c r="WE41" s="176"/>
      <c r="WF41" s="176"/>
      <c r="WG41" s="176"/>
      <c r="WH41" s="176"/>
      <c r="WI41" s="176"/>
      <c r="WJ41" s="176"/>
      <c r="WK41" s="176"/>
      <c r="WL41" s="176"/>
      <c r="WM41" s="176"/>
      <c r="WN41" s="176"/>
      <c r="WO41" s="176"/>
      <c r="WP41" s="176"/>
      <c r="WQ41" s="176"/>
      <c r="WR41" s="176"/>
      <c r="WS41" s="176"/>
      <c r="WT41" s="176"/>
      <c r="WU41" s="176"/>
      <c r="WV41" s="176"/>
      <c r="WW41" s="176"/>
      <c r="WX41" s="176"/>
      <c r="WY41" s="176"/>
      <c r="WZ41" s="176"/>
      <c r="XA41" s="176"/>
      <c r="XB41" s="176"/>
      <c r="XC41" s="176"/>
      <c r="XD41" s="176"/>
      <c r="XE41" s="176"/>
      <c r="XF41" s="176"/>
      <c r="XG41" s="176"/>
      <c r="XH41" s="176"/>
      <c r="XI41" s="176"/>
      <c r="XJ41" s="176"/>
      <c r="XK41" s="176"/>
      <c r="XL41" s="176"/>
      <c r="XM41" s="176"/>
      <c r="XN41" s="176"/>
      <c r="XO41" s="176"/>
      <c r="XP41" s="176"/>
      <c r="XQ41" s="176"/>
      <c r="XR41" s="176"/>
      <c r="XS41" s="176"/>
      <c r="XT41" s="176"/>
      <c r="XU41" s="176"/>
      <c r="XV41" s="176"/>
      <c r="XW41" s="176"/>
      <c r="XX41" s="176"/>
      <c r="XY41" s="176"/>
      <c r="XZ41" s="176"/>
      <c r="YA41" s="176"/>
      <c r="YB41" s="176"/>
      <c r="YC41" s="176"/>
      <c r="YD41" s="176"/>
      <c r="YE41" s="176"/>
      <c r="YF41" s="176"/>
      <c r="YG41" s="176"/>
      <c r="YH41" s="176"/>
      <c r="YI41" s="176"/>
      <c r="YJ41" s="176"/>
      <c r="YK41" s="176"/>
      <c r="YL41" s="176"/>
      <c r="YM41" s="176"/>
      <c r="YN41" s="176"/>
      <c r="YO41" s="176"/>
      <c r="YP41" s="176"/>
      <c r="YQ41" s="176"/>
      <c r="YR41" s="176"/>
      <c r="YS41" s="176"/>
      <c r="YT41" s="176"/>
      <c r="YU41" s="176"/>
      <c r="YV41" s="176"/>
      <c r="YW41" s="176"/>
      <c r="YX41" s="176"/>
      <c r="YY41" s="176"/>
      <c r="YZ41" s="176"/>
      <c r="ZA41" s="176"/>
      <c r="ZB41" s="176"/>
      <c r="ZC41" s="176"/>
      <c r="ZD41" s="176"/>
      <c r="ZE41" s="176"/>
      <c r="ZF41" s="176"/>
      <c r="ZG41" s="176"/>
      <c r="ZH41" s="176"/>
      <c r="ZI41" s="176"/>
      <c r="ZJ41" s="176"/>
      <c r="ZK41" s="176"/>
      <c r="ZL41" s="176"/>
      <c r="ZM41" s="176"/>
      <c r="ZN41" s="176"/>
      <c r="ZO41" s="176"/>
      <c r="ZP41" s="176"/>
      <c r="ZQ41" s="176"/>
      <c r="ZR41" s="176"/>
      <c r="ZS41" s="176"/>
      <c r="ZT41" s="176"/>
      <c r="ZU41" s="176"/>
      <c r="ZV41" s="176"/>
      <c r="ZW41" s="176"/>
      <c r="ZX41" s="176"/>
      <c r="ZY41" s="176"/>
      <c r="ZZ41" s="176"/>
      <c r="AAA41" s="176"/>
      <c r="AAB41" s="176"/>
      <c r="AAC41" s="176"/>
      <c r="AAD41" s="176"/>
      <c r="AAE41" s="176"/>
      <c r="AAF41" s="176"/>
      <c r="AAG41" s="176"/>
      <c r="AAH41" s="176"/>
      <c r="AAI41" s="176"/>
      <c r="AAJ41" s="176"/>
      <c r="AAK41" s="176"/>
      <c r="AAL41" s="176"/>
      <c r="AAM41" s="176"/>
      <c r="AAN41" s="176"/>
      <c r="AAO41" s="176"/>
      <c r="AAP41" s="176"/>
      <c r="AAQ41" s="176"/>
      <c r="AAR41" s="176"/>
      <c r="AAS41" s="176"/>
      <c r="AAT41" s="176"/>
      <c r="AAU41" s="176"/>
      <c r="AAV41" s="176"/>
      <c r="AAW41" s="176"/>
      <c r="AAX41" s="176"/>
      <c r="AAY41" s="176"/>
      <c r="AAZ41" s="176"/>
      <c r="ABA41" s="176"/>
      <c r="ABB41" s="176"/>
      <c r="ABC41" s="176"/>
      <c r="ABD41" s="176"/>
      <c r="ABE41" s="176"/>
      <c r="ABF41" s="176"/>
      <c r="ABG41" s="176"/>
      <c r="ABH41" s="176"/>
      <c r="ABI41" s="176"/>
      <c r="ABJ41" s="176"/>
      <c r="ABK41" s="176"/>
      <c r="ABL41" s="176"/>
      <c r="ABM41" s="176"/>
      <c r="ABN41" s="176"/>
      <c r="ABO41" s="176"/>
      <c r="ABP41" s="176"/>
      <c r="ABQ41" s="176"/>
      <c r="ABR41" s="176"/>
      <c r="ABS41" s="176"/>
      <c r="ABT41" s="176"/>
      <c r="ABU41" s="176"/>
      <c r="ABV41" s="176"/>
      <c r="ABW41" s="176"/>
      <c r="ABX41" s="176"/>
      <c r="ABY41" s="176"/>
      <c r="ABZ41" s="176"/>
      <c r="ACA41" s="176"/>
      <c r="ACB41" s="176"/>
      <c r="ACC41" s="176"/>
      <c r="ACD41" s="176"/>
      <c r="ACE41" s="176"/>
      <c r="ACF41" s="176"/>
      <c r="ACG41" s="176"/>
      <c r="ACH41" s="176"/>
      <c r="ACI41" s="176"/>
      <c r="ACJ41" s="176"/>
      <c r="ACK41" s="176"/>
      <c r="ACL41" s="176"/>
      <c r="ACM41" s="176"/>
      <c r="ACN41" s="176"/>
      <c r="ACO41" s="176"/>
      <c r="ACP41" s="176"/>
      <c r="ACQ41" s="176"/>
      <c r="ACR41" s="176"/>
      <c r="ACS41" s="176"/>
      <c r="ACT41" s="176"/>
      <c r="ACU41" s="176"/>
      <c r="ACV41" s="176"/>
      <c r="ACW41" s="176"/>
      <c r="ACX41" s="176"/>
      <c r="ACY41" s="176"/>
      <c r="ACZ41" s="176"/>
      <c r="ADA41" s="176"/>
      <c r="ADB41" s="176"/>
      <c r="ADC41" s="176"/>
      <c r="ADD41" s="176"/>
      <c r="ADE41" s="176"/>
      <c r="ADF41" s="176"/>
      <c r="ADG41" s="176"/>
      <c r="ADH41" s="176"/>
      <c r="ADI41" s="176"/>
      <c r="ADJ41" s="176"/>
      <c r="ADK41" s="176"/>
      <c r="ADL41" s="176"/>
      <c r="ADM41" s="176"/>
      <c r="ADN41" s="176"/>
      <c r="ADO41" s="176"/>
      <c r="ADP41" s="176"/>
      <c r="ADQ41" s="176"/>
      <c r="ADR41" s="176"/>
      <c r="ADS41" s="176"/>
      <c r="ADT41" s="176"/>
      <c r="ADU41" s="176"/>
      <c r="ADV41" s="176"/>
      <c r="ADW41" s="176"/>
      <c r="ADX41" s="176"/>
      <c r="ADY41" s="176"/>
      <c r="ADZ41" s="176"/>
      <c r="AEA41" s="176"/>
      <c r="AEB41" s="176"/>
      <c r="AEC41" s="176"/>
      <c r="AED41" s="176"/>
      <c r="AEE41" s="176"/>
      <c r="AEF41" s="176"/>
      <c r="AEG41" s="176"/>
      <c r="AEH41" s="176"/>
      <c r="AEI41" s="176"/>
      <c r="AEJ41" s="176"/>
      <c r="AEK41" s="176"/>
      <c r="AEL41" s="176"/>
      <c r="AEM41" s="176"/>
      <c r="AEN41" s="176"/>
      <c r="AEO41" s="176"/>
      <c r="AEP41" s="176"/>
      <c r="AEQ41" s="176"/>
      <c r="AER41" s="176"/>
      <c r="AES41" s="176"/>
      <c r="AET41" s="176"/>
      <c r="AEU41" s="176"/>
      <c r="AEV41" s="176"/>
      <c r="AEW41" s="176"/>
      <c r="AEX41" s="176"/>
      <c r="AEY41" s="176"/>
      <c r="AEZ41" s="176"/>
      <c r="AFA41" s="176"/>
      <c r="AFB41" s="176"/>
      <c r="AFC41" s="176"/>
      <c r="AFD41" s="176"/>
      <c r="AFE41" s="176"/>
      <c r="AFF41" s="176"/>
      <c r="AFG41" s="176"/>
      <c r="AFH41" s="176"/>
      <c r="AFI41" s="176"/>
      <c r="AFJ41" s="176"/>
      <c r="AFK41" s="176"/>
      <c r="AFL41" s="176"/>
      <c r="AFM41" s="176"/>
      <c r="AFN41" s="176"/>
      <c r="AFO41" s="176"/>
      <c r="AFP41" s="176"/>
      <c r="AFQ41" s="176"/>
      <c r="AFR41" s="176"/>
      <c r="AFS41" s="176"/>
      <c r="AFT41" s="176"/>
      <c r="AFU41" s="176"/>
      <c r="AFV41" s="176"/>
      <c r="AFW41" s="176"/>
      <c r="AFX41" s="176"/>
      <c r="AFY41" s="176"/>
      <c r="AFZ41" s="176"/>
      <c r="AGA41" s="176"/>
      <c r="AGB41" s="176"/>
      <c r="AGC41" s="176"/>
      <c r="AGD41" s="176"/>
      <c r="AGE41" s="176"/>
      <c r="AGF41" s="176"/>
      <c r="AGG41" s="176"/>
      <c r="AGH41" s="176"/>
      <c r="AGI41" s="176"/>
      <c r="AGJ41" s="176"/>
      <c r="AGK41" s="176"/>
      <c r="AGL41" s="176"/>
      <c r="AGM41" s="176"/>
      <c r="AGN41" s="176"/>
      <c r="AGO41" s="176"/>
      <c r="AGP41" s="176"/>
      <c r="AGQ41" s="176"/>
      <c r="AGR41" s="176"/>
      <c r="AGS41" s="176"/>
      <c r="AGT41" s="176"/>
      <c r="AGU41" s="176"/>
      <c r="AGV41" s="176"/>
      <c r="AGW41" s="176"/>
      <c r="AGX41" s="176"/>
      <c r="AGY41" s="176"/>
      <c r="AGZ41" s="176"/>
      <c r="AHA41" s="176"/>
      <c r="AHB41" s="176"/>
      <c r="AHC41" s="176"/>
      <c r="AHD41" s="176"/>
      <c r="AHE41" s="176"/>
      <c r="AHF41" s="176"/>
      <c r="AHG41" s="176"/>
      <c r="AHH41" s="176"/>
      <c r="AHI41" s="176"/>
      <c r="AHJ41" s="176"/>
      <c r="AHK41" s="176"/>
      <c r="AHL41" s="176"/>
      <c r="AHM41" s="176"/>
      <c r="AHN41" s="176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Q79"/>
  <sheetViews>
    <sheetView zoomScale="80" zoomScaleNormal="8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T80" sqref="T80"/>
    </sheetView>
  </sheetViews>
  <sheetFormatPr defaultColWidth="8.75" defaultRowHeight="28.5" x14ac:dyDescent="0.45"/>
  <cols>
    <col min="1" max="1" width="7.375" style="326" bestFit="1" customWidth="1"/>
    <col min="2" max="2" width="36" style="327" bestFit="1" customWidth="1"/>
    <col min="3" max="3" width="17.375" style="327" bestFit="1" customWidth="1"/>
    <col min="4" max="4" width="15.75" style="327" bestFit="1" customWidth="1"/>
    <col min="5" max="5" width="18.375" style="327" bestFit="1" customWidth="1"/>
    <col min="6" max="6" width="15.75" style="327" bestFit="1" customWidth="1"/>
    <col min="7" max="8" width="14.75" style="327" bestFit="1" customWidth="1"/>
    <col min="9" max="9" width="15.625" style="327" bestFit="1" customWidth="1"/>
    <col min="10" max="11" width="15.75" style="327" bestFit="1" customWidth="1"/>
    <col min="12" max="12" width="14.75" style="327" bestFit="1" customWidth="1"/>
    <col min="13" max="13" width="15.75" style="327" bestFit="1" customWidth="1"/>
    <col min="14" max="14" width="14.75" style="327" bestFit="1" customWidth="1"/>
    <col min="15" max="16" width="15.75" style="327" bestFit="1" customWidth="1"/>
    <col min="17" max="20" width="14.75" style="327" bestFit="1" customWidth="1"/>
    <col min="21" max="21" width="16.75" style="327" customWidth="1"/>
    <col min="22" max="26" width="14.75" style="327" bestFit="1" customWidth="1"/>
    <col min="27" max="27" width="18.25" style="327" bestFit="1" customWidth="1"/>
    <col min="28" max="29" width="15.75" style="327" bestFit="1" customWidth="1"/>
    <col min="30" max="30" width="14.75" style="327" bestFit="1" customWidth="1"/>
    <col min="31" max="35" width="15.75" style="327" bestFit="1" customWidth="1"/>
    <col min="36" max="41" width="14.75" style="327" bestFit="1" customWidth="1"/>
    <col min="42" max="42" width="16.375" style="327" bestFit="1" customWidth="1"/>
    <col min="43" max="43" width="15.75" style="327" bestFit="1" customWidth="1"/>
    <col min="44" max="44" width="14.75" style="327" bestFit="1" customWidth="1"/>
    <col min="45" max="45" width="17.375" style="327" bestFit="1" customWidth="1"/>
    <col min="46" max="51" width="14.75" style="327" bestFit="1" customWidth="1"/>
    <col min="52" max="52" width="16" style="327" bestFit="1" customWidth="1"/>
    <col min="53" max="53" width="15.75" style="327" bestFit="1" customWidth="1"/>
    <col min="54" max="55" width="14.75" style="327" bestFit="1" customWidth="1"/>
    <col min="56" max="56" width="15.75" style="327" bestFit="1" customWidth="1"/>
    <col min="57" max="59" width="14.75" style="327" bestFit="1" customWidth="1"/>
    <col min="60" max="60" width="17.375" style="327" bestFit="1" customWidth="1"/>
    <col min="61" max="71" width="14.75" style="327" bestFit="1" customWidth="1"/>
    <col min="72" max="72" width="15.75" style="327" bestFit="1" customWidth="1"/>
    <col min="73" max="74" width="14.75" style="327" bestFit="1" customWidth="1"/>
    <col min="75" max="76" width="15.75" style="327" bestFit="1" customWidth="1"/>
    <col min="77" max="78" width="14.75" style="327" bestFit="1" customWidth="1"/>
    <col min="79" max="79" width="15.75" style="327" bestFit="1" customWidth="1"/>
    <col min="80" max="81" width="14.75" style="327" bestFit="1" customWidth="1"/>
    <col min="82" max="83" width="13.375" style="327" bestFit="1" customWidth="1"/>
    <col min="84" max="84" width="17.375" style="327" bestFit="1" customWidth="1"/>
    <col min="85" max="85" width="14.75" style="327" bestFit="1" customWidth="1"/>
    <col min="86" max="86" width="15.75" style="327" bestFit="1" customWidth="1"/>
    <col min="87" max="90" width="14.75" style="327" bestFit="1" customWidth="1"/>
    <col min="91" max="91" width="15.75" style="327" bestFit="1" customWidth="1"/>
    <col min="92" max="96" width="14.75" style="327" bestFit="1" customWidth="1"/>
    <col min="97" max="97" width="17.375" style="327" bestFit="1" customWidth="1"/>
    <col min="98" max="99" width="14.75" style="327" bestFit="1" customWidth="1"/>
    <col min="100" max="100" width="15.75" style="327" bestFit="1" customWidth="1"/>
    <col min="101" max="101" width="14.75" style="327" bestFit="1" customWidth="1"/>
    <col min="102" max="102" width="15.75" style="327" bestFit="1" customWidth="1"/>
    <col min="103" max="104" width="14.75" style="327" bestFit="1" customWidth="1"/>
    <col min="105" max="105" width="17.375" style="327" bestFit="1" customWidth="1"/>
    <col min="106" max="108" width="15.75" style="327" bestFit="1" customWidth="1"/>
    <col min="109" max="109" width="14.75" style="327" bestFit="1" customWidth="1"/>
    <col min="110" max="111" width="15.75" style="327" bestFit="1" customWidth="1"/>
    <col min="112" max="113" width="14.75" style="327" bestFit="1" customWidth="1"/>
    <col min="114" max="114" width="15.25" style="327" bestFit="1" customWidth="1"/>
    <col min="115" max="115" width="16.375" style="327" bestFit="1" customWidth="1"/>
    <col min="116" max="117" width="15.75" style="327" bestFit="1" customWidth="1"/>
    <col min="118" max="119" width="14.75" style="327" bestFit="1" customWidth="1"/>
    <col min="120" max="121" width="15.75" style="327" bestFit="1" customWidth="1"/>
    <col min="122" max="124" width="14.75" style="327" bestFit="1" customWidth="1"/>
    <col min="125" max="125" width="17.375" style="327" bestFit="1" customWidth="1"/>
    <col min="126" max="126" width="14.75" style="327" bestFit="1" customWidth="1"/>
    <col min="127" max="129" width="15.75" style="327" bestFit="1" customWidth="1"/>
    <col min="130" max="130" width="14.75" style="327" bestFit="1" customWidth="1"/>
    <col min="131" max="131" width="15.75" style="327" bestFit="1" customWidth="1"/>
    <col min="132" max="132" width="14.75" style="327" bestFit="1" customWidth="1"/>
    <col min="133" max="133" width="16.25" style="327" bestFit="1" customWidth="1"/>
    <col min="134" max="135" width="15.75" style="327" bestFit="1" customWidth="1"/>
    <col min="136" max="136" width="17.25" style="327" bestFit="1" customWidth="1"/>
    <col min="137" max="138" width="14.75" style="327" bestFit="1" customWidth="1"/>
    <col min="139" max="140" width="15.75" style="327" bestFit="1" customWidth="1"/>
    <col min="141" max="142" width="14.75" style="327" bestFit="1" customWidth="1"/>
    <col min="143" max="143" width="17.375" style="327" bestFit="1" customWidth="1"/>
    <col min="144" max="151" width="14.75" style="327" bestFit="1" customWidth="1"/>
    <col min="152" max="152" width="17.375" style="327" bestFit="1" customWidth="1"/>
    <col min="153" max="155" width="14.75" style="327" bestFit="1" customWidth="1"/>
    <col min="156" max="157" width="15.75" style="327" bestFit="1" customWidth="1"/>
    <col min="158" max="159" width="14.75" style="327" bestFit="1" customWidth="1"/>
    <col min="160" max="160" width="15.75" style="327" bestFit="1" customWidth="1"/>
    <col min="161" max="163" width="14.75" style="327" bestFit="1" customWidth="1"/>
    <col min="164" max="164" width="15.75" style="327" bestFit="1" customWidth="1"/>
    <col min="165" max="171" width="14.75" style="327" bestFit="1" customWidth="1"/>
    <col min="172" max="172" width="17.375" style="327" bestFit="1" customWidth="1"/>
    <col min="173" max="173" width="14.75" style="327" bestFit="1" customWidth="1"/>
    <col min="174" max="174" width="15.75" style="327" bestFit="1" customWidth="1"/>
    <col min="175" max="175" width="14.75" style="327" bestFit="1" customWidth="1"/>
    <col min="176" max="176" width="15.75" style="327" bestFit="1" customWidth="1"/>
    <col min="177" max="177" width="14.75" style="327" bestFit="1" customWidth="1"/>
    <col min="178" max="178" width="15.75" style="327" bestFit="1" customWidth="1"/>
    <col min="179" max="181" width="14.75" style="327" bestFit="1" customWidth="1"/>
    <col min="182" max="182" width="15.75" style="327" bestFit="1" customWidth="1"/>
    <col min="183" max="185" width="14.75" style="327" bestFit="1" customWidth="1"/>
    <col min="186" max="186" width="15.75" style="327" bestFit="1" customWidth="1"/>
    <col min="187" max="187" width="14.75" style="327" bestFit="1" customWidth="1"/>
    <col min="188" max="188" width="15.25" style="327" bestFit="1" customWidth="1"/>
    <col min="189" max="189" width="15.75" style="327" bestFit="1" customWidth="1"/>
    <col min="190" max="192" width="14.75" style="327" bestFit="1" customWidth="1"/>
    <col min="193" max="193" width="15.75" style="327" bestFit="1" customWidth="1"/>
    <col min="194" max="197" width="14.75" style="327" bestFit="1" customWidth="1"/>
    <col min="198" max="198" width="15.75" style="327" bestFit="1" customWidth="1"/>
    <col min="199" max="200" width="14.75" style="327" bestFit="1" customWidth="1"/>
    <col min="201" max="201" width="15.75" style="327" bestFit="1" customWidth="1"/>
    <col min="202" max="205" width="14.75" style="327" bestFit="1" customWidth="1"/>
    <col min="206" max="206" width="15.75" style="327" bestFit="1" customWidth="1"/>
    <col min="207" max="209" width="14.75" style="327" bestFit="1" customWidth="1"/>
    <col min="210" max="210" width="17.375" style="327" bestFit="1" customWidth="1"/>
    <col min="211" max="215" width="15.75" style="327" bestFit="1" customWidth="1"/>
    <col min="216" max="216" width="14.75" style="327" bestFit="1" customWidth="1"/>
    <col min="217" max="217" width="17.375" style="327" bestFit="1" customWidth="1"/>
    <col min="218" max="219" width="15.75" style="327" bestFit="1" customWidth="1"/>
    <col min="220" max="224" width="14.75" style="327" bestFit="1" customWidth="1"/>
    <col min="225" max="225" width="17.375" style="327" bestFit="1" customWidth="1"/>
    <col min="226" max="226" width="15.75" style="327" bestFit="1" customWidth="1"/>
    <col min="227" max="230" width="14.75" style="327" bestFit="1" customWidth="1"/>
    <col min="231" max="231" width="15.75" style="327" bestFit="1" customWidth="1"/>
    <col min="232" max="240" width="14.75" style="327" bestFit="1" customWidth="1"/>
    <col min="241" max="241" width="17.375" style="327" bestFit="1" customWidth="1"/>
    <col min="242" max="242" width="15.75" style="327" bestFit="1" customWidth="1"/>
    <col min="243" max="243" width="14.75" style="327" bestFit="1" customWidth="1"/>
    <col min="244" max="245" width="15.75" style="327" bestFit="1" customWidth="1"/>
    <col min="246" max="251" width="14.75" style="327" bestFit="1" customWidth="1"/>
    <col min="252" max="252" width="17.375" style="327" bestFit="1" customWidth="1"/>
    <col min="253" max="254" width="15.75" style="327" bestFit="1" customWidth="1"/>
    <col min="255" max="263" width="14.75" style="327" bestFit="1" customWidth="1"/>
    <col min="264" max="265" width="15.75" style="327" bestFit="1" customWidth="1"/>
    <col min="266" max="269" width="14.75" style="327" bestFit="1" customWidth="1"/>
    <col min="270" max="270" width="15.75" style="327" bestFit="1" customWidth="1"/>
    <col min="271" max="272" width="14.75" style="327" bestFit="1" customWidth="1"/>
    <col min="273" max="273" width="15.75" style="327" bestFit="1" customWidth="1"/>
    <col min="274" max="274" width="14.75" style="327" bestFit="1" customWidth="1"/>
    <col min="275" max="275" width="15.75" style="327" bestFit="1" customWidth="1"/>
    <col min="276" max="276" width="14.75" style="327" bestFit="1" customWidth="1"/>
    <col min="277" max="277" width="15.75" style="327" bestFit="1" customWidth="1"/>
    <col min="278" max="278" width="14.75" style="327" bestFit="1" customWidth="1"/>
    <col min="279" max="279" width="16.125" style="327" bestFit="1" customWidth="1"/>
    <col min="280" max="281" width="15.75" style="327" bestFit="1" customWidth="1"/>
    <col min="282" max="284" width="14.75" style="327" bestFit="1" customWidth="1"/>
    <col min="285" max="285" width="17.375" style="327" bestFit="1" customWidth="1"/>
    <col min="286" max="286" width="15.75" style="327" bestFit="1" customWidth="1"/>
    <col min="287" max="288" width="14.75" style="327" bestFit="1" customWidth="1"/>
    <col min="289" max="289" width="15.75" style="327" bestFit="1" customWidth="1"/>
    <col min="290" max="290" width="14.75" style="327" bestFit="1" customWidth="1"/>
    <col min="291" max="291" width="15.75" style="327" bestFit="1" customWidth="1"/>
    <col min="292" max="293" width="14.75" style="327" bestFit="1" customWidth="1"/>
    <col min="294" max="294" width="17.25" style="327" bestFit="1" customWidth="1"/>
    <col min="295" max="295" width="14.75" style="327" bestFit="1" customWidth="1"/>
    <col min="296" max="296" width="15.125" style="327" bestFit="1" customWidth="1"/>
    <col min="297" max="297" width="15.375" style="327" bestFit="1" customWidth="1"/>
    <col min="298" max="298" width="15.25" style="327" bestFit="1" customWidth="1"/>
    <col min="299" max="299" width="16.25" style="327" bestFit="1" customWidth="1"/>
    <col min="300" max="300" width="17.375" style="327" bestFit="1" customWidth="1"/>
    <col min="301" max="301" width="15.75" style="327" bestFit="1" customWidth="1"/>
    <col min="302" max="305" width="14.75" style="327" bestFit="1" customWidth="1"/>
    <col min="306" max="306" width="15.75" style="327" bestFit="1" customWidth="1"/>
    <col min="307" max="308" width="14.75" style="327" bestFit="1" customWidth="1"/>
    <col min="309" max="309" width="15.75" style="327" bestFit="1" customWidth="1"/>
    <col min="310" max="310" width="14.75" style="327" bestFit="1" customWidth="1"/>
    <col min="311" max="316" width="15.75" style="327" bestFit="1" customWidth="1"/>
    <col min="317" max="317" width="17.375" style="327" bestFit="1" customWidth="1"/>
    <col min="318" max="320" width="15.75" style="327" bestFit="1" customWidth="1"/>
    <col min="321" max="325" width="14.75" style="327" bestFit="1" customWidth="1"/>
    <col min="326" max="326" width="16.25" style="327" bestFit="1" customWidth="1"/>
    <col min="327" max="327" width="14.75" style="327" bestFit="1" customWidth="1"/>
    <col min="328" max="328" width="17.25" style="327" bestFit="1" customWidth="1"/>
    <col min="329" max="330" width="14.75" style="327" bestFit="1" customWidth="1"/>
    <col min="331" max="331" width="17.375" style="327" bestFit="1" customWidth="1"/>
    <col min="332" max="332" width="15.75" style="327" bestFit="1" customWidth="1"/>
    <col min="333" max="333" width="17.375" style="327" bestFit="1" customWidth="1"/>
    <col min="334" max="341" width="15.75" style="327" bestFit="1" customWidth="1"/>
    <col min="342" max="342" width="14.75" style="327" bestFit="1" customWidth="1"/>
    <col min="343" max="343" width="17.375" style="327" bestFit="1" customWidth="1"/>
    <col min="344" max="354" width="14.75" style="327" bestFit="1" customWidth="1"/>
    <col min="355" max="355" width="17.375" style="327" bestFit="1" customWidth="1"/>
    <col min="356" max="357" width="14.75" style="327" bestFit="1" customWidth="1"/>
    <col min="358" max="359" width="15.75" style="327" bestFit="1" customWidth="1"/>
    <col min="360" max="360" width="14.75" style="327" bestFit="1" customWidth="1"/>
    <col min="361" max="362" width="15.75" style="327" bestFit="1" customWidth="1"/>
    <col min="363" max="364" width="14.75" style="327" bestFit="1" customWidth="1"/>
    <col min="365" max="365" width="15.25" style="327" bestFit="1" customWidth="1"/>
    <col min="366" max="366" width="17.375" style="327" bestFit="1" customWidth="1"/>
    <col min="367" max="367" width="15.75" style="327" bestFit="1" customWidth="1"/>
    <col min="368" max="368" width="14.75" style="327" bestFit="1" customWidth="1"/>
    <col min="369" max="369" width="15.75" style="327" bestFit="1" customWidth="1"/>
    <col min="370" max="370" width="14.75" style="327" bestFit="1" customWidth="1"/>
    <col min="371" max="373" width="15.75" style="327" bestFit="1" customWidth="1"/>
    <col min="374" max="377" width="14.75" style="327" bestFit="1" customWidth="1"/>
    <col min="378" max="378" width="15.75" style="327" bestFit="1" customWidth="1"/>
    <col min="379" max="382" width="14.75" style="327" bestFit="1" customWidth="1"/>
    <col min="383" max="383" width="13.375" style="327" bestFit="1" customWidth="1"/>
    <col min="384" max="384" width="14.75" style="327" bestFit="1" customWidth="1"/>
    <col min="385" max="385" width="19.75" style="327" bestFit="1" customWidth="1"/>
    <col min="386" max="386" width="15.75" style="327" bestFit="1" customWidth="1"/>
    <col min="387" max="390" width="14.75" style="327" bestFit="1" customWidth="1"/>
    <col min="391" max="391" width="15.25" style="327" bestFit="1" customWidth="1"/>
    <col min="392" max="392" width="17.375" style="327" bestFit="1" customWidth="1"/>
    <col min="393" max="393" width="17.25" style="327" bestFit="1" customWidth="1"/>
    <col min="394" max="394" width="14.75" style="327" bestFit="1" customWidth="1"/>
    <col min="395" max="395" width="15.75" style="327" bestFit="1" customWidth="1"/>
    <col min="396" max="397" width="14.75" style="327" bestFit="1" customWidth="1"/>
    <col min="398" max="398" width="15.75" style="327" bestFit="1" customWidth="1"/>
    <col min="399" max="400" width="14.75" style="327" bestFit="1" customWidth="1"/>
    <col min="401" max="401" width="17.375" style="327" bestFit="1" customWidth="1"/>
    <col min="402" max="404" width="15.75" style="327" bestFit="1" customWidth="1"/>
    <col min="405" max="405" width="15.25" style="327" bestFit="1" customWidth="1"/>
    <col min="406" max="406" width="14.75" style="327" bestFit="1" customWidth="1"/>
    <col min="407" max="407" width="17.375" style="327" bestFit="1" customWidth="1"/>
    <col min="408" max="410" width="14.75" style="327" bestFit="1" customWidth="1"/>
    <col min="411" max="412" width="15.75" style="327" bestFit="1" customWidth="1"/>
    <col min="413" max="415" width="14.75" style="327" bestFit="1" customWidth="1"/>
    <col min="416" max="416" width="17.375" style="327" bestFit="1" customWidth="1"/>
    <col min="417" max="417" width="14.75" style="327" bestFit="1" customWidth="1"/>
    <col min="418" max="418" width="15.75" style="327" bestFit="1" customWidth="1"/>
    <col min="419" max="419" width="14.75" style="327" bestFit="1" customWidth="1"/>
    <col min="420" max="421" width="15.75" style="327" bestFit="1" customWidth="1"/>
    <col min="422" max="425" width="14.75" style="327" bestFit="1" customWidth="1"/>
    <col min="426" max="427" width="15.75" style="327" bestFit="1" customWidth="1"/>
    <col min="428" max="428" width="14.75" style="327" bestFit="1" customWidth="1"/>
    <col min="429" max="429" width="15.75" style="327" bestFit="1" customWidth="1"/>
    <col min="430" max="432" width="14.75" style="327" bestFit="1" customWidth="1"/>
    <col min="433" max="433" width="15.25" style="327" bestFit="1" customWidth="1"/>
    <col min="434" max="434" width="17.375" style="327" bestFit="1" customWidth="1"/>
    <col min="435" max="436" width="14.75" style="327" bestFit="1" customWidth="1"/>
    <col min="437" max="438" width="15.75" style="327" bestFit="1" customWidth="1"/>
    <col min="439" max="439" width="14.75" style="327" bestFit="1" customWidth="1"/>
    <col min="440" max="440" width="15.75" style="327" bestFit="1" customWidth="1"/>
    <col min="441" max="441" width="14.75" style="327" bestFit="1" customWidth="1"/>
    <col min="442" max="442" width="15.75" style="327" bestFit="1" customWidth="1"/>
    <col min="443" max="443" width="14.75" style="327" bestFit="1" customWidth="1"/>
    <col min="444" max="444" width="15.75" style="327" bestFit="1" customWidth="1"/>
    <col min="445" max="446" width="14.75" style="327" bestFit="1" customWidth="1"/>
    <col min="447" max="447" width="15.75" style="327" bestFit="1" customWidth="1"/>
    <col min="448" max="448" width="14.75" style="327" bestFit="1" customWidth="1"/>
    <col min="449" max="449" width="15.75" style="327" bestFit="1" customWidth="1"/>
    <col min="450" max="452" width="14.75" style="327" bestFit="1" customWidth="1"/>
    <col min="453" max="454" width="15.75" style="327" bestFit="1" customWidth="1"/>
    <col min="455" max="459" width="14.75" style="327" bestFit="1" customWidth="1"/>
    <col min="460" max="460" width="17.375" style="327" bestFit="1" customWidth="1"/>
    <col min="461" max="461" width="14.75" style="327" bestFit="1" customWidth="1"/>
    <col min="462" max="462" width="15.75" style="327" bestFit="1" customWidth="1"/>
    <col min="463" max="464" width="14.75" style="327" bestFit="1" customWidth="1"/>
    <col min="465" max="465" width="15.75" style="327" bestFit="1" customWidth="1"/>
    <col min="466" max="466" width="14.75" style="327" bestFit="1" customWidth="1"/>
    <col min="467" max="468" width="15.75" style="327" bestFit="1" customWidth="1"/>
    <col min="469" max="472" width="14.75" style="327" bestFit="1" customWidth="1"/>
    <col min="473" max="473" width="17.375" style="327" bestFit="1" customWidth="1"/>
    <col min="474" max="474" width="15.75" style="327" bestFit="1" customWidth="1"/>
    <col min="475" max="475" width="14.75" style="327" bestFit="1" customWidth="1"/>
    <col min="476" max="476" width="15.75" style="327" bestFit="1" customWidth="1"/>
    <col min="477" max="478" width="14.75" style="327" bestFit="1" customWidth="1"/>
    <col min="479" max="479" width="15.75" style="327" bestFit="1" customWidth="1"/>
    <col min="480" max="481" width="14.75" style="327" bestFit="1" customWidth="1"/>
    <col min="482" max="483" width="15.75" style="327" bestFit="1" customWidth="1"/>
    <col min="484" max="492" width="14.75" style="327" bestFit="1" customWidth="1"/>
    <col min="493" max="493" width="17.375" style="327" bestFit="1" customWidth="1"/>
    <col min="494" max="499" width="14.75" style="327" bestFit="1" customWidth="1"/>
    <col min="500" max="500" width="15.75" style="327" bestFit="1" customWidth="1"/>
    <col min="501" max="503" width="14.75" style="327" bestFit="1" customWidth="1"/>
    <col min="504" max="504" width="16.25" style="327" bestFit="1" customWidth="1"/>
    <col min="505" max="506" width="14.75" style="327" bestFit="1" customWidth="1"/>
    <col min="507" max="507" width="15.75" style="327" bestFit="1" customWidth="1"/>
    <col min="508" max="513" width="14.75" style="327" bestFit="1" customWidth="1"/>
    <col min="514" max="514" width="15.75" style="327" bestFit="1" customWidth="1"/>
    <col min="515" max="516" width="14.75" style="327" bestFit="1" customWidth="1"/>
    <col min="517" max="517" width="16.125" style="327" bestFit="1" customWidth="1"/>
    <col min="518" max="518" width="14.75" style="327" bestFit="1" customWidth="1"/>
    <col min="519" max="519" width="15.75" style="327" bestFit="1" customWidth="1"/>
    <col min="520" max="521" width="14.75" style="327" bestFit="1" customWidth="1"/>
    <col min="522" max="522" width="15.75" style="327" bestFit="1" customWidth="1"/>
    <col min="523" max="526" width="14.75" style="327" bestFit="1" customWidth="1"/>
    <col min="527" max="527" width="17.375" style="327" bestFit="1" customWidth="1"/>
    <col min="528" max="529" width="14.75" style="327" bestFit="1" customWidth="1"/>
    <col min="530" max="530" width="17" style="327" bestFit="1" customWidth="1"/>
    <col min="531" max="531" width="15.75" style="327" bestFit="1" customWidth="1"/>
    <col min="532" max="533" width="14.75" style="327" bestFit="1" customWidth="1"/>
    <col min="534" max="534" width="15.75" style="327" bestFit="1" customWidth="1"/>
    <col min="535" max="535" width="14.75" style="327" bestFit="1" customWidth="1"/>
    <col min="536" max="536" width="15.75" style="327" bestFit="1" customWidth="1"/>
    <col min="537" max="542" width="14.75" style="327" bestFit="1" customWidth="1"/>
    <col min="543" max="543" width="16.75" style="327" bestFit="1" customWidth="1"/>
    <col min="544" max="544" width="14.75" style="327" bestFit="1" customWidth="1"/>
    <col min="545" max="546" width="15.75" style="327" bestFit="1" customWidth="1"/>
    <col min="547" max="548" width="14.75" style="327" bestFit="1" customWidth="1"/>
    <col min="549" max="549" width="17.375" style="327" bestFit="1" customWidth="1"/>
    <col min="550" max="553" width="14.75" style="327" bestFit="1" customWidth="1"/>
    <col min="554" max="554" width="15.75" style="327" bestFit="1" customWidth="1"/>
    <col min="555" max="556" width="14.75" style="327" bestFit="1" customWidth="1"/>
    <col min="557" max="557" width="15.75" style="327" bestFit="1" customWidth="1"/>
    <col min="558" max="558" width="14.75" style="327" bestFit="1" customWidth="1"/>
    <col min="559" max="559" width="15.25" style="327" bestFit="1" customWidth="1"/>
    <col min="560" max="560" width="17.375" style="327" bestFit="1" customWidth="1"/>
    <col min="561" max="562" width="14.75" style="327" bestFit="1" customWidth="1"/>
    <col min="563" max="563" width="15.75" style="327" bestFit="1" customWidth="1"/>
    <col min="564" max="564" width="13.375" style="327" bestFit="1" customWidth="1"/>
    <col min="565" max="565" width="14.75" style="327" bestFit="1" customWidth="1"/>
    <col min="566" max="566" width="15.75" style="327" bestFit="1" customWidth="1"/>
    <col min="567" max="570" width="14.75" style="327" bestFit="1" customWidth="1"/>
    <col min="571" max="571" width="15.75" style="327" bestFit="1" customWidth="1"/>
    <col min="572" max="572" width="14.75" style="327" bestFit="1" customWidth="1"/>
    <col min="573" max="573" width="15.75" style="327" bestFit="1" customWidth="1"/>
    <col min="574" max="577" width="14.75" style="327" bestFit="1" customWidth="1"/>
    <col min="578" max="578" width="16.375" style="327" bestFit="1" customWidth="1"/>
    <col min="579" max="580" width="14.75" style="327" bestFit="1" customWidth="1"/>
    <col min="581" max="581" width="14.375" style="327" customWidth="1"/>
    <col min="582" max="582" width="17.375" style="327" bestFit="1" customWidth="1"/>
    <col min="583" max="584" width="14.75" style="327" bestFit="1" customWidth="1"/>
    <col min="585" max="588" width="15.75" style="327" bestFit="1" customWidth="1"/>
    <col min="589" max="589" width="15.125" style="327" bestFit="1" customWidth="1"/>
    <col min="590" max="590" width="14.75" style="327" bestFit="1" customWidth="1"/>
    <col min="591" max="591" width="16.25" style="327" bestFit="1" customWidth="1"/>
    <col min="592" max="592" width="14.75" style="327" bestFit="1" customWidth="1"/>
    <col min="593" max="593" width="15.75" style="327" bestFit="1" customWidth="1"/>
    <col min="594" max="595" width="14.75" style="327" bestFit="1" customWidth="1"/>
    <col min="596" max="596" width="15.25" style="327" bestFit="1" customWidth="1"/>
    <col min="597" max="597" width="19.25" style="327" bestFit="1" customWidth="1"/>
    <col min="598" max="598" width="15.75" style="327" bestFit="1" customWidth="1"/>
    <col min="599" max="602" width="14.75" style="327" bestFit="1" customWidth="1"/>
    <col min="603" max="606" width="15.75" style="327" bestFit="1" customWidth="1"/>
    <col min="607" max="607" width="14.75" style="327" bestFit="1" customWidth="1"/>
    <col min="608" max="608" width="15.75" style="327" bestFit="1" customWidth="1"/>
    <col min="609" max="609" width="14.75" style="327" bestFit="1" customWidth="1"/>
    <col min="610" max="614" width="15.75" style="327" bestFit="1" customWidth="1"/>
    <col min="615" max="615" width="14.75" style="327" bestFit="1" customWidth="1"/>
    <col min="616" max="617" width="15.75" style="327" bestFit="1" customWidth="1"/>
    <col min="618" max="621" width="14.75" style="327" bestFit="1" customWidth="1"/>
    <col min="622" max="622" width="16.375" style="327" bestFit="1" customWidth="1"/>
    <col min="623" max="623" width="14.75" style="327" bestFit="1" customWidth="1"/>
    <col min="624" max="625" width="15.75" style="327" bestFit="1" customWidth="1"/>
    <col min="626" max="626" width="15.375" style="327" bestFit="1" customWidth="1"/>
    <col min="627" max="628" width="14.75" style="327" bestFit="1" customWidth="1"/>
    <col min="629" max="629" width="15.25" style="327" bestFit="1" customWidth="1"/>
    <col min="630" max="630" width="17.375" style="327" bestFit="1" customWidth="1"/>
    <col min="631" max="631" width="14.75" style="327" bestFit="1" customWidth="1"/>
    <col min="632" max="636" width="15.75" style="327" bestFit="1" customWidth="1"/>
    <col min="637" max="638" width="14.75" style="327" bestFit="1" customWidth="1"/>
    <col min="639" max="640" width="15.75" style="327" bestFit="1" customWidth="1"/>
    <col min="641" max="647" width="14.75" style="327" bestFit="1" customWidth="1"/>
    <col min="648" max="648" width="16.375" style="327" bestFit="1" customWidth="1"/>
    <col min="649" max="651" width="14.75" style="327" bestFit="1" customWidth="1"/>
    <col min="652" max="652" width="15.25" style="327" bestFit="1" customWidth="1"/>
    <col min="653" max="653" width="17.375" style="327" bestFit="1" customWidth="1"/>
    <col min="654" max="654" width="14.75" style="327" bestFit="1" customWidth="1"/>
    <col min="655" max="655" width="15.75" style="327" bestFit="1" customWidth="1"/>
    <col min="656" max="656" width="14.75" style="327" bestFit="1" customWidth="1"/>
    <col min="657" max="657" width="15.75" style="327" bestFit="1" customWidth="1"/>
    <col min="658" max="658" width="14.75" style="327" bestFit="1" customWidth="1"/>
    <col min="659" max="659" width="15.75" style="327" bestFit="1" customWidth="1"/>
    <col min="660" max="660" width="14.75" style="327" bestFit="1" customWidth="1"/>
    <col min="661" max="663" width="15.75" style="327" bestFit="1" customWidth="1"/>
    <col min="664" max="665" width="14.75" style="327" bestFit="1" customWidth="1"/>
    <col min="666" max="666" width="15" style="327" bestFit="1" customWidth="1"/>
    <col min="667" max="669" width="14.75" style="327" bestFit="1" customWidth="1"/>
    <col min="670" max="670" width="15.75" style="327" bestFit="1" customWidth="1"/>
    <col min="671" max="676" width="14.75" style="327" bestFit="1" customWidth="1"/>
    <col min="677" max="677" width="15.75" style="327" bestFit="1" customWidth="1"/>
    <col min="678" max="684" width="14.75" style="327" bestFit="1" customWidth="1"/>
    <col min="685" max="685" width="15.75" style="327" bestFit="1" customWidth="1"/>
    <col min="686" max="686" width="17.375" style="327" bestFit="1" customWidth="1"/>
    <col min="687" max="687" width="14.75" style="327" bestFit="1" customWidth="1"/>
    <col min="688" max="690" width="15.75" style="327" bestFit="1" customWidth="1"/>
    <col min="691" max="692" width="14.75" style="327" bestFit="1" customWidth="1"/>
    <col min="693" max="695" width="15.75" style="327" bestFit="1" customWidth="1"/>
    <col min="696" max="707" width="14.75" style="327" bestFit="1" customWidth="1"/>
    <col min="708" max="708" width="15.75" style="327" bestFit="1" customWidth="1"/>
    <col min="709" max="713" width="14.75" style="327" bestFit="1" customWidth="1"/>
    <col min="714" max="714" width="15.25" style="327" bestFit="1" customWidth="1"/>
    <col min="715" max="715" width="17.375" style="327" bestFit="1" customWidth="1"/>
    <col min="716" max="717" width="14.75" style="327" bestFit="1" customWidth="1"/>
    <col min="718" max="719" width="15.75" style="327" bestFit="1" customWidth="1"/>
    <col min="720" max="722" width="14.75" style="327" bestFit="1" customWidth="1"/>
    <col min="723" max="723" width="15.75" style="327" bestFit="1" customWidth="1"/>
    <col min="724" max="724" width="14.75" style="327" bestFit="1" customWidth="1"/>
    <col min="725" max="727" width="15.75" style="327" bestFit="1" customWidth="1"/>
    <col min="728" max="733" width="14.75" style="327" bestFit="1" customWidth="1"/>
    <col min="734" max="734" width="15.75" style="327" bestFit="1" customWidth="1"/>
    <col min="735" max="735" width="16.125" style="327" bestFit="1" customWidth="1"/>
    <col min="736" max="740" width="14.75" style="327" bestFit="1" customWidth="1"/>
    <col min="741" max="741" width="17.375" style="327" bestFit="1" customWidth="1"/>
    <col min="742" max="748" width="14.75" style="327" bestFit="1" customWidth="1"/>
    <col min="749" max="749" width="14.375" style="327" bestFit="1" customWidth="1"/>
    <col min="750" max="750" width="17.375" style="327" bestFit="1" customWidth="1"/>
    <col min="751" max="751" width="14.75" style="327" bestFit="1" customWidth="1"/>
    <col min="752" max="752" width="15.75" style="327" bestFit="1" customWidth="1"/>
    <col min="753" max="754" width="14.75" style="327" bestFit="1" customWidth="1"/>
    <col min="755" max="756" width="15.75" style="327" bestFit="1" customWidth="1"/>
    <col min="757" max="758" width="14.75" style="327" bestFit="1" customWidth="1"/>
    <col min="759" max="759" width="15.75" style="327" bestFit="1" customWidth="1"/>
    <col min="760" max="760" width="14.75" style="327" bestFit="1" customWidth="1"/>
    <col min="761" max="761" width="18.25" style="327" bestFit="1" customWidth="1"/>
    <col min="762" max="763" width="14.75" style="327" bestFit="1" customWidth="1"/>
    <col min="764" max="764" width="16.75" style="327" bestFit="1" customWidth="1"/>
    <col min="765" max="767" width="14.75" style="327" bestFit="1" customWidth="1"/>
    <col min="768" max="769" width="15.75" style="327" bestFit="1" customWidth="1"/>
    <col min="770" max="771" width="14.75" style="327" bestFit="1" customWidth="1"/>
    <col min="772" max="772" width="15.75" style="327" bestFit="1" customWidth="1"/>
    <col min="773" max="773" width="14.75" style="327" bestFit="1" customWidth="1"/>
    <col min="774" max="774" width="15.75" style="327" bestFit="1" customWidth="1"/>
    <col min="775" max="779" width="14.75" style="327" bestFit="1" customWidth="1"/>
    <col min="780" max="780" width="15.375" style="327" bestFit="1" customWidth="1"/>
    <col min="781" max="783" width="14.75" style="327" bestFit="1" customWidth="1"/>
    <col min="784" max="785" width="15.75" style="327" bestFit="1" customWidth="1"/>
    <col min="786" max="786" width="16.375" style="327" bestFit="1" customWidth="1"/>
    <col min="787" max="789" width="14.75" style="327" bestFit="1" customWidth="1"/>
    <col min="790" max="790" width="15.25" style="327" bestFit="1" customWidth="1"/>
    <col min="791" max="791" width="14.75" style="327" bestFit="1" customWidth="1"/>
    <col min="792" max="792" width="18" style="327" bestFit="1" customWidth="1"/>
    <col min="793" max="793" width="17.375" style="327" bestFit="1" customWidth="1"/>
    <col min="794" max="796" width="15.75" style="327" bestFit="1" customWidth="1"/>
    <col min="797" max="799" width="14.75" style="327" bestFit="1" customWidth="1"/>
    <col min="800" max="800" width="15.25" style="327" bestFit="1" customWidth="1"/>
    <col min="801" max="801" width="17.375" style="327" bestFit="1" customWidth="1"/>
    <col min="802" max="803" width="15.75" style="327" bestFit="1" customWidth="1"/>
    <col min="804" max="805" width="14.75" style="327" bestFit="1" customWidth="1"/>
    <col min="806" max="806" width="15.75" style="327" bestFit="1" customWidth="1"/>
    <col min="807" max="811" width="14.75" style="327" bestFit="1" customWidth="1"/>
    <col min="812" max="812" width="15.75" style="327" bestFit="1" customWidth="1"/>
    <col min="813" max="817" width="14.75" style="327" bestFit="1" customWidth="1"/>
    <col min="818" max="818" width="16.375" style="327" bestFit="1" customWidth="1"/>
    <col min="819" max="820" width="14.75" style="327" bestFit="1" customWidth="1"/>
    <col min="821" max="821" width="17.375" style="327" bestFit="1" customWidth="1"/>
    <col min="822" max="823" width="15.75" style="327" bestFit="1" customWidth="1"/>
    <col min="824" max="825" width="14.75" style="327" bestFit="1" customWidth="1"/>
    <col min="826" max="826" width="15.75" style="327" bestFit="1" customWidth="1"/>
    <col min="827" max="829" width="14.75" style="327" bestFit="1" customWidth="1"/>
    <col min="830" max="830" width="15.375" style="327" bestFit="1" customWidth="1"/>
    <col min="831" max="831" width="16.375" style="327" bestFit="1" customWidth="1"/>
    <col min="832" max="832" width="15.75" style="327" bestFit="1" customWidth="1"/>
    <col min="833" max="834" width="14.75" style="327" bestFit="1" customWidth="1"/>
    <col min="835" max="835" width="15.75" style="327" bestFit="1" customWidth="1"/>
    <col min="836" max="842" width="14.75" style="327" bestFit="1" customWidth="1"/>
    <col min="843" max="843" width="17.25" style="327" bestFit="1" customWidth="1"/>
    <col min="844" max="844" width="15.75" style="327" bestFit="1" customWidth="1"/>
    <col min="845" max="853" width="14.75" style="327" bestFit="1" customWidth="1"/>
    <col min="854" max="854" width="16.25" style="327" bestFit="1" customWidth="1"/>
    <col min="855" max="855" width="14.75" style="327" bestFit="1" customWidth="1"/>
    <col min="856" max="856" width="17.375" style="327" bestFit="1" customWidth="1"/>
    <col min="857" max="859" width="14.75" style="327" bestFit="1" customWidth="1"/>
    <col min="860" max="860" width="15.75" style="327" bestFit="1" customWidth="1"/>
    <col min="861" max="866" width="14.75" style="327" bestFit="1" customWidth="1"/>
    <col min="867" max="867" width="17.375" style="327" bestFit="1" customWidth="1"/>
    <col min="868" max="868" width="15.75" style="327" bestFit="1" customWidth="1"/>
    <col min="869" max="870" width="14.75" style="327" bestFit="1" customWidth="1"/>
    <col min="871" max="871" width="15.75" style="327" bestFit="1" customWidth="1"/>
    <col min="872" max="872" width="17.25" style="327" bestFit="1" customWidth="1"/>
    <col min="873" max="874" width="14.75" style="327" bestFit="1" customWidth="1"/>
    <col min="875" max="876" width="17.375" style="327" bestFit="1" customWidth="1"/>
    <col min="877" max="877" width="14.75" style="327" bestFit="1" customWidth="1"/>
    <col min="878" max="878" width="15.75" style="327" bestFit="1" customWidth="1"/>
    <col min="879" max="879" width="16.375" style="327" bestFit="1" customWidth="1"/>
    <col min="880" max="891" width="14.75" style="327" bestFit="1" customWidth="1"/>
    <col min="892" max="892" width="15.75" style="327" bestFit="1" customWidth="1"/>
    <col min="893" max="895" width="14.75" style="327" bestFit="1" customWidth="1"/>
    <col min="896" max="896" width="15.75" style="327" bestFit="1" customWidth="1"/>
    <col min="897" max="897" width="14.75" style="327" bestFit="1" customWidth="1"/>
    <col min="898" max="898" width="19.375" style="327" customWidth="1"/>
    <col min="899" max="899" width="17.875" style="327" bestFit="1" customWidth="1"/>
    <col min="900" max="900" width="8.75" style="327"/>
    <col min="901" max="901" width="8.75" style="352"/>
    <col min="902" max="16384" width="8.75" style="327"/>
  </cols>
  <sheetData>
    <row r="1" spans="1:901" x14ac:dyDescent="0.45">
      <c r="C1" s="327">
        <v>1</v>
      </c>
      <c r="DA1" s="327">
        <v>2</v>
      </c>
      <c r="EV1" s="327">
        <v>3</v>
      </c>
      <c r="GX1" s="327">
        <v>4</v>
      </c>
      <c r="JQ1" s="327">
        <v>5</v>
      </c>
      <c r="ME1" s="327">
        <v>6</v>
      </c>
      <c r="OZ1" s="327">
        <v>7</v>
      </c>
      <c r="RY1" s="327">
        <v>8</v>
      </c>
      <c r="VI1" s="327">
        <v>9</v>
      </c>
      <c r="YT1" s="327">
        <v>10</v>
      </c>
      <c r="ABM1" s="327">
        <v>11</v>
      </c>
      <c r="AEO1" s="327">
        <v>12</v>
      </c>
      <c r="AHO1" s="327" t="s">
        <v>2211</v>
      </c>
    </row>
    <row r="2" spans="1:901" x14ac:dyDescent="0.45">
      <c r="C2" s="327" t="s">
        <v>1256</v>
      </c>
      <c r="AA2" s="327" t="s">
        <v>1255</v>
      </c>
      <c r="AS2" s="327" t="s">
        <v>1259</v>
      </c>
      <c r="BA2" s="327" t="s">
        <v>1260</v>
      </c>
      <c r="BH2" s="327" t="s">
        <v>1257</v>
      </c>
      <c r="BW2" s="327" t="s">
        <v>1258</v>
      </c>
      <c r="CF2" s="327" t="s">
        <v>1261</v>
      </c>
      <c r="CS2" s="327" t="s">
        <v>1262</v>
      </c>
      <c r="DA2" s="327" t="s">
        <v>1265</v>
      </c>
      <c r="DL2" s="327" t="s">
        <v>1263</v>
      </c>
      <c r="DU2" s="327" t="s">
        <v>1264</v>
      </c>
      <c r="ED2" s="327" t="s">
        <v>1266</v>
      </c>
      <c r="EM2" s="327" t="s">
        <v>1267</v>
      </c>
      <c r="EV2" s="327" t="s">
        <v>1268</v>
      </c>
      <c r="FH2" s="327" t="s">
        <v>1269</v>
      </c>
      <c r="FP2" s="327" t="s">
        <v>1270</v>
      </c>
      <c r="GD2" s="327" t="s">
        <v>1271</v>
      </c>
      <c r="GP2" s="327" t="s">
        <v>1272</v>
      </c>
      <c r="GX2" s="327" t="s">
        <v>1273</v>
      </c>
      <c r="HB2" s="327" t="s">
        <v>1274</v>
      </c>
      <c r="HI2" s="327" t="s">
        <v>1275</v>
      </c>
      <c r="HQ2" s="327" t="s">
        <v>1276</v>
      </c>
      <c r="IG2" s="327" t="s">
        <v>1277</v>
      </c>
      <c r="IR2" s="327" t="s">
        <v>1278</v>
      </c>
      <c r="JD2" s="327" t="s">
        <v>1279</v>
      </c>
      <c r="JJ2" s="327" t="s">
        <v>1280</v>
      </c>
      <c r="JQ2" s="327" t="s">
        <v>1284</v>
      </c>
      <c r="JY2" s="327" t="s">
        <v>1281</v>
      </c>
      <c r="KN2" s="327" t="s">
        <v>1282</v>
      </c>
      <c r="KW2" s="327" t="s">
        <v>1283</v>
      </c>
      <c r="LE2" s="327" t="s">
        <v>1285</v>
      </c>
      <c r="LP2" s="327" t="s">
        <v>1286</v>
      </c>
      <c r="LS2" s="327" t="s">
        <v>1287</v>
      </c>
      <c r="LU2" s="327" t="s">
        <v>1288</v>
      </c>
      <c r="ME2" s="327" t="s">
        <v>1289</v>
      </c>
      <c r="MQ2" s="327" t="s">
        <v>1290</v>
      </c>
      <c r="NB2" s="327" t="s">
        <v>1291</v>
      </c>
      <c r="NN2" s="327" t="s">
        <v>1292</v>
      </c>
      <c r="NU2" s="327" t="s">
        <v>1293</v>
      </c>
      <c r="OB2" s="327" t="s">
        <v>1294</v>
      </c>
      <c r="OK2" s="327" t="s">
        <v>1295</v>
      </c>
      <c r="OQ2" s="327" t="s">
        <v>1296</v>
      </c>
      <c r="OZ2" s="327" t="s">
        <v>1297</v>
      </c>
      <c r="PR2" s="327" t="s">
        <v>1298</v>
      </c>
      <c r="QR2" s="327" t="s">
        <v>1299</v>
      </c>
      <c r="RE2" s="327" t="s">
        <v>1300</v>
      </c>
      <c r="RY2" s="327" t="s">
        <v>1303</v>
      </c>
      <c r="SM2" s="327" t="s">
        <v>1301</v>
      </c>
      <c r="SY2" s="327" t="s">
        <v>1302</v>
      </c>
      <c r="TG2" s="327" t="s">
        <v>1304</v>
      </c>
      <c r="TY2" s="327" t="s">
        <v>1305</v>
      </c>
      <c r="UH2" s="327" t="s">
        <v>1306</v>
      </c>
      <c r="UN2" s="327" t="s">
        <v>1307</v>
      </c>
      <c r="VI2" s="327" t="s">
        <v>1308</v>
      </c>
      <c r="VY2" s="327" t="s">
        <v>1309</v>
      </c>
      <c r="XF2" s="327" t="s">
        <v>1310</v>
      </c>
      <c r="YC2" s="327" t="s">
        <v>1311</v>
      </c>
      <c r="YT2" s="327" t="s">
        <v>1312</v>
      </c>
      <c r="ZA2" s="327" t="s">
        <v>1313</v>
      </c>
      <c r="ZJ2" s="327" t="s">
        <v>1314</v>
      </c>
      <c r="AAF2" s="327" t="s">
        <v>1315</v>
      </c>
      <c r="AAM2" s="327" t="s">
        <v>1316</v>
      </c>
      <c r="ABM2" s="327" t="s">
        <v>1317</v>
      </c>
      <c r="ABV2" s="327" t="s">
        <v>1318</v>
      </c>
      <c r="ACG2" s="327" t="s">
        <v>1319</v>
      </c>
      <c r="ADD2" s="327" t="s">
        <v>1320</v>
      </c>
      <c r="ADM2" s="327" t="s">
        <v>1321</v>
      </c>
      <c r="ADP2" s="327" t="s">
        <v>1322</v>
      </c>
      <c r="ADU2" s="327" t="s">
        <v>1323</v>
      </c>
      <c r="AEO2" s="327" t="s">
        <v>1324</v>
      </c>
      <c r="AEY2" s="327" t="s">
        <v>1325</v>
      </c>
      <c r="AFL2" s="327" t="s">
        <v>1326</v>
      </c>
      <c r="AFX2" s="327" t="s">
        <v>1327</v>
      </c>
      <c r="AGI2" s="327" t="s">
        <v>1328</v>
      </c>
      <c r="AGQ2" s="327" t="s">
        <v>1329</v>
      </c>
      <c r="AHH2" s="327" t="s">
        <v>1330</v>
      </c>
    </row>
    <row r="3" spans="1:901" s="328" customFormat="1" x14ac:dyDescent="0.45">
      <c r="C3" s="440">
        <v>10713</v>
      </c>
      <c r="D3" s="440">
        <v>11119</v>
      </c>
      <c r="E3" s="440">
        <v>11120</v>
      </c>
      <c r="F3" s="440">
        <v>11121</v>
      </c>
      <c r="G3" s="440">
        <v>11122</v>
      </c>
      <c r="H3" s="440">
        <v>11123</v>
      </c>
      <c r="I3" s="440">
        <v>11124</v>
      </c>
      <c r="J3" s="440">
        <v>11125</v>
      </c>
      <c r="K3" s="440">
        <v>11126</v>
      </c>
      <c r="L3" s="440">
        <v>11127</v>
      </c>
      <c r="M3" s="440">
        <v>11128</v>
      </c>
      <c r="N3" s="440">
        <v>11129</v>
      </c>
      <c r="O3" s="440">
        <v>11130</v>
      </c>
      <c r="P3" s="440">
        <v>11131</v>
      </c>
      <c r="Q3" s="440">
        <v>11132</v>
      </c>
      <c r="R3" s="440">
        <v>11133</v>
      </c>
      <c r="S3" s="440">
        <v>11134</v>
      </c>
      <c r="T3" s="440">
        <v>11135</v>
      </c>
      <c r="U3" s="440">
        <v>11136</v>
      </c>
      <c r="V3" s="440">
        <v>11137</v>
      </c>
      <c r="W3" s="440">
        <v>11138</v>
      </c>
      <c r="X3" s="440">
        <v>11139</v>
      </c>
      <c r="Y3" s="440">
        <v>11643</v>
      </c>
      <c r="Z3" s="440">
        <v>23736</v>
      </c>
      <c r="AA3" s="440">
        <v>10674</v>
      </c>
      <c r="AB3" s="440">
        <v>11189</v>
      </c>
      <c r="AC3" s="440">
        <v>11190</v>
      </c>
      <c r="AD3" s="440">
        <v>11191</v>
      </c>
      <c r="AE3" s="440">
        <v>11192</v>
      </c>
      <c r="AF3" s="440">
        <v>11193</v>
      </c>
      <c r="AG3" s="440">
        <v>11194</v>
      </c>
      <c r="AH3" s="440">
        <v>11195</v>
      </c>
      <c r="AI3" s="440">
        <v>11196</v>
      </c>
      <c r="AJ3" s="440">
        <v>11197</v>
      </c>
      <c r="AK3" s="440">
        <v>11198</v>
      </c>
      <c r="AL3" s="440">
        <v>11199</v>
      </c>
      <c r="AM3" s="440">
        <v>11200</v>
      </c>
      <c r="AN3" s="440">
        <v>11201</v>
      </c>
      <c r="AO3" s="440">
        <v>11202</v>
      </c>
      <c r="AP3" s="440">
        <v>11454</v>
      </c>
      <c r="AQ3" s="440">
        <v>15012</v>
      </c>
      <c r="AR3" s="440">
        <v>28823</v>
      </c>
      <c r="AS3" s="440">
        <v>10715</v>
      </c>
      <c r="AT3" s="440">
        <v>11166</v>
      </c>
      <c r="AU3" s="440">
        <v>11167</v>
      </c>
      <c r="AV3" s="440">
        <v>11169</v>
      </c>
      <c r="AW3" s="440">
        <v>11170</v>
      </c>
      <c r="AX3" s="440">
        <v>11171</v>
      </c>
      <c r="AY3" s="440">
        <v>11172</v>
      </c>
      <c r="AZ3" s="440">
        <v>11452</v>
      </c>
      <c r="BA3" s="440">
        <v>10719</v>
      </c>
      <c r="BB3" s="440">
        <v>11203</v>
      </c>
      <c r="BC3" s="440">
        <v>11204</v>
      </c>
      <c r="BD3" s="440">
        <v>11205</v>
      </c>
      <c r="BE3" s="440">
        <v>11206</v>
      </c>
      <c r="BF3" s="440">
        <v>11207</v>
      </c>
      <c r="BG3" s="440">
        <v>11208</v>
      </c>
      <c r="BH3" s="440">
        <v>10716</v>
      </c>
      <c r="BI3" s="440">
        <v>11173</v>
      </c>
      <c r="BJ3" s="440">
        <v>11174</v>
      </c>
      <c r="BK3" s="440">
        <v>11175</v>
      </c>
      <c r="BL3" s="440">
        <v>11176</v>
      </c>
      <c r="BM3" s="440">
        <v>11177</v>
      </c>
      <c r="BN3" s="440">
        <v>11178</v>
      </c>
      <c r="BO3" s="440">
        <v>11179</v>
      </c>
      <c r="BP3" s="440">
        <v>11180</v>
      </c>
      <c r="BQ3" s="440">
        <v>11181</v>
      </c>
      <c r="BR3" s="440">
        <v>11182</v>
      </c>
      <c r="BS3" s="440">
        <v>11183</v>
      </c>
      <c r="BT3" s="440">
        <v>11453</v>
      </c>
      <c r="BU3" s="440">
        <v>11625</v>
      </c>
      <c r="BV3" s="440">
        <v>25017</v>
      </c>
      <c r="BW3" s="440">
        <v>10717</v>
      </c>
      <c r="BX3" s="440">
        <v>10718</v>
      </c>
      <c r="BY3" s="440">
        <v>11184</v>
      </c>
      <c r="BZ3" s="440">
        <v>11185</v>
      </c>
      <c r="CA3" s="440">
        <v>11186</v>
      </c>
      <c r="CB3" s="440">
        <v>11187</v>
      </c>
      <c r="CC3" s="440">
        <v>11188</v>
      </c>
      <c r="CD3" s="440">
        <v>40744</v>
      </c>
      <c r="CE3" s="440">
        <v>40745</v>
      </c>
      <c r="CF3" s="440">
        <v>10672</v>
      </c>
      <c r="CG3" s="440">
        <v>11146</v>
      </c>
      <c r="CH3" s="440">
        <v>11147</v>
      </c>
      <c r="CI3" s="440">
        <v>11148</v>
      </c>
      <c r="CJ3" s="440">
        <v>11149</v>
      </c>
      <c r="CK3" s="440">
        <v>11150</v>
      </c>
      <c r="CL3" s="440">
        <v>11151</v>
      </c>
      <c r="CM3" s="440">
        <v>11152</v>
      </c>
      <c r="CN3" s="440">
        <v>11153</v>
      </c>
      <c r="CO3" s="440">
        <v>11154</v>
      </c>
      <c r="CP3" s="440">
        <v>11155</v>
      </c>
      <c r="CQ3" s="440">
        <v>11156</v>
      </c>
      <c r="CR3" s="440">
        <v>11157</v>
      </c>
      <c r="CS3" s="440">
        <v>10714</v>
      </c>
      <c r="CT3" s="440">
        <v>11140</v>
      </c>
      <c r="CU3" s="440">
        <v>11141</v>
      </c>
      <c r="CV3" s="440">
        <v>11142</v>
      </c>
      <c r="CW3" s="440">
        <v>11143</v>
      </c>
      <c r="CX3" s="440">
        <v>11144</v>
      </c>
      <c r="CY3" s="440">
        <v>11145</v>
      </c>
      <c r="CZ3" s="440">
        <v>24956</v>
      </c>
      <c r="DA3" s="440">
        <v>10727</v>
      </c>
      <c r="DB3" s="440">
        <v>11264</v>
      </c>
      <c r="DC3" s="440">
        <v>11265</v>
      </c>
      <c r="DD3" s="440">
        <v>11266</v>
      </c>
      <c r="DE3" s="440">
        <v>11267</v>
      </c>
      <c r="DF3" s="440">
        <v>11268</v>
      </c>
      <c r="DG3" s="440">
        <v>11269</v>
      </c>
      <c r="DH3" s="440">
        <v>11270</v>
      </c>
      <c r="DI3" s="440">
        <v>11271</v>
      </c>
      <c r="DJ3" s="440">
        <v>11272</v>
      </c>
      <c r="DK3" s="440">
        <v>11457</v>
      </c>
      <c r="DL3" s="440">
        <v>10722</v>
      </c>
      <c r="DM3" s="440">
        <v>10723</v>
      </c>
      <c r="DN3" s="440">
        <v>11238</v>
      </c>
      <c r="DO3" s="440">
        <v>11239</v>
      </c>
      <c r="DP3" s="440">
        <v>11240</v>
      </c>
      <c r="DQ3" s="440">
        <v>11241</v>
      </c>
      <c r="DR3" s="440">
        <v>11242</v>
      </c>
      <c r="DS3" s="440">
        <v>11243</v>
      </c>
      <c r="DT3" s="440">
        <v>27443</v>
      </c>
      <c r="DU3" s="440">
        <v>10676</v>
      </c>
      <c r="DV3" s="440">
        <v>11251</v>
      </c>
      <c r="DW3" s="440">
        <v>11252</v>
      </c>
      <c r="DX3" s="440">
        <v>11253</v>
      </c>
      <c r="DY3" s="440">
        <v>11254</v>
      </c>
      <c r="DZ3" s="440">
        <v>11255</v>
      </c>
      <c r="EA3" s="440">
        <v>11256</v>
      </c>
      <c r="EB3" s="440">
        <v>11257</v>
      </c>
      <c r="EC3" s="440">
        <v>11455</v>
      </c>
      <c r="ED3" s="440">
        <v>10724</v>
      </c>
      <c r="EE3" s="440">
        <v>10725</v>
      </c>
      <c r="EF3" s="440">
        <v>11244</v>
      </c>
      <c r="EG3" s="440">
        <v>11245</v>
      </c>
      <c r="EH3" s="440">
        <v>11246</v>
      </c>
      <c r="EI3" s="440">
        <v>11247</v>
      </c>
      <c r="EJ3" s="440">
        <v>11248</v>
      </c>
      <c r="EK3" s="440">
        <v>11249</v>
      </c>
      <c r="EL3" s="440">
        <v>11250</v>
      </c>
      <c r="EM3" s="440">
        <v>10673</v>
      </c>
      <c r="EN3" s="440">
        <v>11158</v>
      </c>
      <c r="EO3" s="440">
        <v>11159</v>
      </c>
      <c r="EP3" s="440">
        <v>11160</v>
      </c>
      <c r="EQ3" s="440">
        <v>11161</v>
      </c>
      <c r="ER3" s="440">
        <v>11162</v>
      </c>
      <c r="ES3" s="440">
        <v>11163</v>
      </c>
      <c r="ET3" s="440">
        <v>11164</v>
      </c>
      <c r="EU3" s="440">
        <v>11165</v>
      </c>
      <c r="EV3" s="440">
        <v>10721</v>
      </c>
      <c r="EW3" s="440">
        <v>11228</v>
      </c>
      <c r="EX3" s="440">
        <v>11229</v>
      </c>
      <c r="EY3" s="440">
        <v>11230</v>
      </c>
      <c r="EZ3" s="440">
        <v>11231</v>
      </c>
      <c r="FA3" s="440">
        <v>11232</v>
      </c>
      <c r="FB3" s="440">
        <v>11233</v>
      </c>
      <c r="FC3" s="440">
        <v>11234</v>
      </c>
      <c r="FD3" s="440">
        <v>11235</v>
      </c>
      <c r="FE3" s="440">
        <v>11236</v>
      </c>
      <c r="FF3" s="440">
        <v>14135</v>
      </c>
      <c r="FG3" s="440">
        <v>28010</v>
      </c>
      <c r="FH3" s="440">
        <v>10694</v>
      </c>
      <c r="FI3" s="440">
        <v>10802</v>
      </c>
      <c r="FJ3" s="440">
        <v>10803</v>
      </c>
      <c r="FK3" s="440">
        <v>10804</v>
      </c>
      <c r="FL3" s="440">
        <v>10805</v>
      </c>
      <c r="FM3" s="440">
        <v>10806</v>
      </c>
      <c r="FN3" s="440">
        <v>27974</v>
      </c>
      <c r="FO3" s="440">
        <v>27975</v>
      </c>
      <c r="FP3" s="440">
        <v>10675</v>
      </c>
      <c r="FQ3" s="440">
        <v>11209</v>
      </c>
      <c r="FR3" s="440">
        <v>11210</v>
      </c>
      <c r="FS3" s="440">
        <v>11211</v>
      </c>
      <c r="FT3" s="440">
        <v>11212</v>
      </c>
      <c r="FU3" s="440">
        <v>11213</v>
      </c>
      <c r="FV3" s="440">
        <v>11214</v>
      </c>
      <c r="FW3" s="440">
        <v>11215</v>
      </c>
      <c r="FX3" s="440">
        <v>11216</v>
      </c>
      <c r="FY3" s="440">
        <v>11217</v>
      </c>
      <c r="FZ3" s="440">
        <v>11218</v>
      </c>
      <c r="GA3" s="440">
        <v>11219</v>
      </c>
      <c r="GB3" s="440">
        <v>11220</v>
      </c>
      <c r="GC3" s="440">
        <v>40749</v>
      </c>
      <c r="GD3" s="440">
        <v>10726</v>
      </c>
      <c r="GE3" s="440">
        <v>11258</v>
      </c>
      <c r="GF3" s="440">
        <v>11259</v>
      </c>
      <c r="GG3" s="440">
        <v>11260</v>
      </c>
      <c r="GH3" s="440">
        <v>11261</v>
      </c>
      <c r="GI3" s="440">
        <v>11262</v>
      </c>
      <c r="GJ3" s="440">
        <v>11263</v>
      </c>
      <c r="GK3" s="440">
        <v>11456</v>
      </c>
      <c r="GL3" s="440">
        <v>11631</v>
      </c>
      <c r="GM3" s="440">
        <v>27978</v>
      </c>
      <c r="GN3" s="440">
        <v>27979</v>
      </c>
      <c r="GO3" s="440">
        <v>27980</v>
      </c>
      <c r="GP3" s="440">
        <v>10720</v>
      </c>
      <c r="GQ3" s="440">
        <v>11221</v>
      </c>
      <c r="GR3" s="440">
        <v>11222</v>
      </c>
      <c r="GS3" s="440">
        <v>11223</v>
      </c>
      <c r="GT3" s="440">
        <v>11224</v>
      </c>
      <c r="GU3" s="440">
        <v>11225</v>
      </c>
      <c r="GV3" s="440">
        <v>11226</v>
      </c>
      <c r="GW3" s="440">
        <v>11227</v>
      </c>
      <c r="GX3" s="440">
        <v>10698</v>
      </c>
      <c r="GY3" s="440">
        <v>10863</v>
      </c>
      <c r="GZ3" s="440">
        <v>10864</v>
      </c>
      <c r="HA3" s="440">
        <v>10865</v>
      </c>
      <c r="HB3" s="440">
        <v>10686</v>
      </c>
      <c r="HC3" s="440">
        <v>10756</v>
      </c>
      <c r="HD3" s="440">
        <v>10757</v>
      </c>
      <c r="HE3" s="440">
        <v>10758</v>
      </c>
      <c r="HF3" s="440">
        <v>10759</v>
      </c>
      <c r="HG3" s="440">
        <v>10760</v>
      </c>
      <c r="HH3" s="440">
        <v>28875</v>
      </c>
      <c r="HI3" s="440">
        <v>10687</v>
      </c>
      <c r="HJ3" s="440">
        <v>10761</v>
      </c>
      <c r="HK3" s="440">
        <v>10762</v>
      </c>
      <c r="HL3" s="440">
        <v>10763</v>
      </c>
      <c r="HM3" s="440">
        <v>10764</v>
      </c>
      <c r="HN3" s="440">
        <v>10765</v>
      </c>
      <c r="HO3" s="440">
        <v>10766</v>
      </c>
      <c r="HP3" s="440">
        <v>10767</v>
      </c>
      <c r="HQ3" s="440">
        <v>10660</v>
      </c>
      <c r="HR3" s="440">
        <v>10688</v>
      </c>
      <c r="HS3" s="440">
        <v>10768</v>
      </c>
      <c r="HT3" s="440">
        <v>10769</v>
      </c>
      <c r="HU3" s="440">
        <v>10770</v>
      </c>
      <c r="HV3" s="440">
        <v>10771</v>
      </c>
      <c r="HW3" s="440">
        <v>10772</v>
      </c>
      <c r="HX3" s="440">
        <v>10773</v>
      </c>
      <c r="HY3" s="440">
        <v>10774</v>
      </c>
      <c r="HZ3" s="440">
        <v>10775</v>
      </c>
      <c r="IA3" s="440">
        <v>10776</v>
      </c>
      <c r="IB3" s="440">
        <v>10777</v>
      </c>
      <c r="IC3" s="440">
        <v>10778</v>
      </c>
      <c r="ID3" s="440">
        <v>10779</v>
      </c>
      <c r="IE3" s="440">
        <v>10780</v>
      </c>
      <c r="IF3" s="440">
        <v>10781</v>
      </c>
      <c r="IG3" s="440">
        <v>10690</v>
      </c>
      <c r="IH3" s="440">
        <v>10691</v>
      </c>
      <c r="II3" s="440">
        <v>10789</v>
      </c>
      <c r="IJ3" s="440">
        <v>10790</v>
      </c>
      <c r="IK3" s="440">
        <v>10791</v>
      </c>
      <c r="IL3" s="440">
        <v>10792</v>
      </c>
      <c r="IM3" s="440">
        <v>10793</v>
      </c>
      <c r="IN3" s="440">
        <v>10794</v>
      </c>
      <c r="IO3" s="440">
        <v>10795</v>
      </c>
      <c r="IP3" s="440">
        <v>10796</v>
      </c>
      <c r="IQ3" s="440">
        <v>10797</v>
      </c>
      <c r="IR3" s="440">
        <v>10661</v>
      </c>
      <c r="IS3" s="440">
        <v>10695</v>
      </c>
      <c r="IT3" s="440">
        <v>10807</v>
      </c>
      <c r="IU3" s="440">
        <v>10808</v>
      </c>
      <c r="IV3" s="440">
        <v>10809</v>
      </c>
      <c r="IW3" s="440">
        <v>10810</v>
      </c>
      <c r="IX3" s="440">
        <v>10811</v>
      </c>
      <c r="IY3" s="440">
        <v>10812</v>
      </c>
      <c r="IZ3" s="440">
        <v>10813</v>
      </c>
      <c r="JA3" s="440">
        <v>10814</v>
      </c>
      <c r="JB3" s="440">
        <v>10815</v>
      </c>
      <c r="JC3" s="440">
        <v>10816</v>
      </c>
      <c r="JD3" s="440">
        <v>10692</v>
      </c>
      <c r="JE3" s="440">
        <v>10693</v>
      </c>
      <c r="JF3" s="440">
        <v>10798</v>
      </c>
      <c r="JG3" s="440">
        <v>10799</v>
      </c>
      <c r="JH3" s="440">
        <v>10800</v>
      </c>
      <c r="JI3" s="440">
        <v>10801</v>
      </c>
      <c r="JJ3" s="440">
        <v>10689</v>
      </c>
      <c r="JK3" s="440">
        <v>10782</v>
      </c>
      <c r="JL3" s="440">
        <v>10784</v>
      </c>
      <c r="JM3" s="440">
        <v>10785</v>
      </c>
      <c r="JN3" s="440">
        <v>10786</v>
      </c>
      <c r="JO3" s="440">
        <v>10787</v>
      </c>
      <c r="JP3" s="440">
        <v>10788</v>
      </c>
      <c r="JQ3" s="440">
        <v>10736</v>
      </c>
      <c r="JR3" s="440">
        <v>11308</v>
      </c>
      <c r="JS3" s="440">
        <v>11309</v>
      </c>
      <c r="JT3" s="440">
        <v>11310</v>
      </c>
      <c r="JU3" s="440">
        <v>11311</v>
      </c>
      <c r="JV3" s="440">
        <v>11312</v>
      </c>
      <c r="JW3" s="440">
        <v>11313</v>
      </c>
      <c r="JX3" s="440">
        <v>11314</v>
      </c>
      <c r="JY3" s="440">
        <v>10731</v>
      </c>
      <c r="JZ3" s="440">
        <v>10732</v>
      </c>
      <c r="KA3" s="440">
        <v>11278</v>
      </c>
      <c r="KB3" s="440">
        <v>11279</v>
      </c>
      <c r="KC3" s="440">
        <v>11280</v>
      </c>
      <c r="KD3" s="440">
        <v>11281</v>
      </c>
      <c r="KE3" s="440">
        <v>11282</v>
      </c>
      <c r="KF3" s="440">
        <v>11283</v>
      </c>
      <c r="KG3" s="440">
        <v>11284</v>
      </c>
      <c r="KH3" s="440">
        <v>11285</v>
      </c>
      <c r="KI3" s="440">
        <v>11286</v>
      </c>
      <c r="KJ3" s="440">
        <v>11287</v>
      </c>
      <c r="KK3" s="440">
        <v>11288</v>
      </c>
      <c r="KL3" s="440">
        <v>14136</v>
      </c>
      <c r="KM3" s="440">
        <v>21948</v>
      </c>
      <c r="KN3" s="440">
        <v>10679</v>
      </c>
      <c r="KO3" s="440">
        <v>11297</v>
      </c>
      <c r="KP3" s="440">
        <v>11298</v>
      </c>
      <c r="KQ3" s="440">
        <v>11299</v>
      </c>
      <c r="KR3" s="440">
        <v>11300</v>
      </c>
      <c r="KS3" s="440">
        <v>11301</v>
      </c>
      <c r="KT3" s="440">
        <v>11302</v>
      </c>
      <c r="KU3" s="440">
        <v>11303</v>
      </c>
      <c r="KV3" s="440">
        <v>13819</v>
      </c>
      <c r="KW3" s="440">
        <v>10737</v>
      </c>
      <c r="KX3" s="440">
        <v>11315</v>
      </c>
      <c r="KY3" s="440">
        <v>11316</v>
      </c>
      <c r="KZ3" s="440">
        <v>11317</v>
      </c>
      <c r="LA3" s="440">
        <v>11318</v>
      </c>
      <c r="LB3" s="440">
        <v>11319</v>
      </c>
      <c r="LC3" s="440">
        <v>11320</v>
      </c>
      <c r="LD3" s="440">
        <v>11321</v>
      </c>
      <c r="LE3" s="440">
        <v>10677</v>
      </c>
      <c r="LF3" s="440">
        <v>10728</v>
      </c>
      <c r="LG3" s="440">
        <v>10729</v>
      </c>
      <c r="LH3" s="440">
        <v>10730</v>
      </c>
      <c r="LI3" s="440">
        <v>11273</v>
      </c>
      <c r="LJ3" s="440">
        <v>11274</v>
      </c>
      <c r="LK3" s="440">
        <v>11275</v>
      </c>
      <c r="LL3" s="440">
        <v>11276</v>
      </c>
      <c r="LM3" s="440">
        <v>11277</v>
      </c>
      <c r="LN3" s="440">
        <v>11458</v>
      </c>
      <c r="LO3" s="440">
        <v>28858</v>
      </c>
      <c r="LP3" s="440">
        <v>10735</v>
      </c>
      <c r="LQ3" s="440">
        <v>11306</v>
      </c>
      <c r="LR3" s="440">
        <v>11307</v>
      </c>
      <c r="LS3" s="440">
        <v>10734</v>
      </c>
      <c r="LT3" s="440">
        <v>11304</v>
      </c>
      <c r="LU3" s="440">
        <v>10678</v>
      </c>
      <c r="LV3" s="440">
        <v>10733</v>
      </c>
      <c r="LW3" s="440">
        <v>11289</v>
      </c>
      <c r="LX3" s="440">
        <v>11290</v>
      </c>
      <c r="LY3" s="440">
        <v>11291</v>
      </c>
      <c r="LZ3" s="440">
        <v>11292</v>
      </c>
      <c r="MA3" s="440">
        <v>11293</v>
      </c>
      <c r="MB3" s="440">
        <v>11294</v>
      </c>
      <c r="MC3" s="440">
        <v>11295</v>
      </c>
      <c r="MD3" s="440">
        <v>11296</v>
      </c>
      <c r="ME3" s="440">
        <v>10664</v>
      </c>
      <c r="MF3" s="440">
        <v>10834</v>
      </c>
      <c r="MG3" s="440">
        <v>10835</v>
      </c>
      <c r="MH3" s="440">
        <v>10836</v>
      </c>
      <c r="MI3" s="440">
        <v>10837</v>
      </c>
      <c r="MJ3" s="440">
        <v>10838</v>
      </c>
      <c r="MK3" s="440">
        <v>10839</v>
      </c>
      <c r="ML3" s="440">
        <v>10840</v>
      </c>
      <c r="MM3" s="440">
        <v>10841</v>
      </c>
      <c r="MN3" s="440">
        <v>10842</v>
      </c>
      <c r="MO3" s="440">
        <v>10843</v>
      </c>
      <c r="MP3" s="440">
        <v>10844</v>
      </c>
      <c r="MQ3" s="440">
        <v>10697</v>
      </c>
      <c r="MR3" s="440">
        <v>10833</v>
      </c>
      <c r="MS3" s="440">
        <v>10850</v>
      </c>
      <c r="MT3" s="440">
        <v>10851</v>
      </c>
      <c r="MU3" s="440">
        <v>10852</v>
      </c>
      <c r="MV3" s="440">
        <v>10853</v>
      </c>
      <c r="MW3" s="440">
        <v>10854</v>
      </c>
      <c r="MX3" s="440">
        <v>10855</v>
      </c>
      <c r="MY3" s="440">
        <v>10856</v>
      </c>
      <c r="MZ3" s="440">
        <v>13747</v>
      </c>
      <c r="NA3" s="440">
        <v>31327</v>
      </c>
      <c r="NB3" s="440">
        <v>10662</v>
      </c>
      <c r="NC3" s="440">
        <v>10817</v>
      </c>
      <c r="ND3" s="440">
        <v>10818</v>
      </c>
      <c r="NE3" s="440">
        <v>10819</v>
      </c>
      <c r="NF3" s="440">
        <v>10820</v>
      </c>
      <c r="NG3" s="440">
        <v>10821</v>
      </c>
      <c r="NH3" s="440">
        <v>10822</v>
      </c>
      <c r="NI3" s="440">
        <v>10823</v>
      </c>
      <c r="NJ3" s="440">
        <v>10824</v>
      </c>
      <c r="NK3" s="440">
        <v>10825</v>
      </c>
      <c r="NL3" s="440">
        <v>10826</v>
      </c>
      <c r="NM3" s="440">
        <v>28006</v>
      </c>
      <c r="NN3" s="440">
        <v>10696</v>
      </c>
      <c r="NO3" s="440">
        <v>10845</v>
      </c>
      <c r="NP3" s="440">
        <v>10846</v>
      </c>
      <c r="NQ3" s="440">
        <v>10847</v>
      </c>
      <c r="NR3" s="440">
        <v>10848</v>
      </c>
      <c r="NS3" s="440">
        <v>10849</v>
      </c>
      <c r="NT3" s="440">
        <v>13816</v>
      </c>
      <c r="NU3" s="440">
        <v>10665</v>
      </c>
      <c r="NV3" s="440">
        <v>10857</v>
      </c>
      <c r="NW3" s="440">
        <v>10858</v>
      </c>
      <c r="NX3" s="440">
        <v>10859</v>
      </c>
      <c r="NY3" s="440">
        <v>10860</v>
      </c>
      <c r="NZ3" s="440">
        <v>10861</v>
      </c>
      <c r="OA3" s="440">
        <v>10862</v>
      </c>
      <c r="OB3" s="440">
        <v>10663</v>
      </c>
      <c r="OC3" s="440">
        <v>10827</v>
      </c>
      <c r="OD3" s="440">
        <v>10828</v>
      </c>
      <c r="OE3" s="440">
        <v>10829</v>
      </c>
      <c r="OF3" s="440">
        <v>10830</v>
      </c>
      <c r="OG3" s="440">
        <v>10831</v>
      </c>
      <c r="OH3" s="440">
        <v>10832</v>
      </c>
      <c r="OI3" s="440">
        <v>22734</v>
      </c>
      <c r="OJ3" s="440">
        <v>23962</v>
      </c>
      <c r="OK3" s="440">
        <v>10685</v>
      </c>
      <c r="OL3" s="440">
        <v>10752</v>
      </c>
      <c r="OM3" s="440">
        <v>10753</v>
      </c>
      <c r="ON3" s="440">
        <v>10754</v>
      </c>
      <c r="OO3" s="440">
        <v>10755</v>
      </c>
      <c r="OP3" s="440">
        <v>28785</v>
      </c>
      <c r="OQ3" s="440">
        <v>10699</v>
      </c>
      <c r="OR3" s="440">
        <v>10866</v>
      </c>
      <c r="OS3" s="440">
        <v>10867</v>
      </c>
      <c r="OT3" s="440">
        <v>10868</v>
      </c>
      <c r="OU3" s="440">
        <v>10869</v>
      </c>
      <c r="OV3" s="440">
        <v>10870</v>
      </c>
      <c r="OW3" s="440">
        <v>13817</v>
      </c>
      <c r="OX3" s="440">
        <v>28849</v>
      </c>
      <c r="OY3" s="440">
        <v>28850</v>
      </c>
      <c r="OZ3" s="440">
        <v>10709</v>
      </c>
      <c r="PA3" s="440">
        <v>11077</v>
      </c>
      <c r="PB3" s="440">
        <v>11078</v>
      </c>
      <c r="PC3" s="440">
        <v>11079</v>
      </c>
      <c r="PD3" s="440">
        <v>11080</v>
      </c>
      <c r="PE3" s="440">
        <v>11081</v>
      </c>
      <c r="PF3" s="440">
        <v>11082</v>
      </c>
      <c r="PG3" s="440">
        <v>11083</v>
      </c>
      <c r="PH3" s="440">
        <v>11084</v>
      </c>
      <c r="PI3" s="440">
        <v>11085</v>
      </c>
      <c r="PJ3" s="440">
        <v>11086</v>
      </c>
      <c r="PK3" s="440">
        <v>11087</v>
      </c>
      <c r="PL3" s="440">
        <v>11088</v>
      </c>
      <c r="PM3" s="440">
        <v>11449</v>
      </c>
      <c r="PN3" s="440">
        <v>28017</v>
      </c>
      <c r="PO3" s="440">
        <v>28789</v>
      </c>
      <c r="PP3" s="440">
        <v>28790</v>
      </c>
      <c r="PQ3" s="440">
        <v>28791</v>
      </c>
      <c r="PR3" s="440">
        <v>10670</v>
      </c>
      <c r="PS3" s="440">
        <v>10995</v>
      </c>
      <c r="PT3" s="440">
        <v>10996</v>
      </c>
      <c r="PU3" s="440">
        <v>10997</v>
      </c>
      <c r="PV3" s="440">
        <v>10998</v>
      </c>
      <c r="PW3" s="440">
        <v>10999</v>
      </c>
      <c r="PX3" s="440">
        <v>11000</v>
      </c>
      <c r="PY3" s="440">
        <v>11001</v>
      </c>
      <c r="PZ3" s="440">
        <v>11002</v>
      </c>
      <c r="QA3" s="440">
        <v>11003</v>
      </c>
      <c r="QB3" s="440">
        <v>11004</v>
      </c>
      <c r="QC3" s="440">
        <v>11005</v>
      </c>
      <c r="QD3" s="440">
        <v>11006</v>
      </c>
      <c r="QE3" s="440">
        <v>11007</v>
      </c>
      <c r="QF3" s="440">
        <v>11008</v>
      </c>
      <c r="QG3" s="440">
        <v>11009</v>
      </c>
      <c r="QH3" s="440">
        <v>11010</v>
      </c>
      <c r="QI3" s="440">
        <v>11011</v>
      </c>
      <c r="QJ3" s="440">
        <v>11012</v>
      </c>
      <c r="QK3" s="440">
        <v>11445</v>
      </c>
      <c r="QL3" s="440">
        <v>12275</v>
      </c>
      <c r="QM3" s="440">
        <v>14132</v>
      </c>
      <c r="QN3" s="440">
        <v>77649</v>
      </c>
      <c r="QO3" s="440">
        <v>77650</v>
      </c>
      <c r="QP3" s="440">
        <v>77651</v>
      </c>
      <c r="QQ3" s="440">
        <v>77652</v>
      </c>
      <c r="QR3" s="440">
        <v>10707</v>
      </c>
      <c r="QS3" s="440">
        <v>11051</v>
      </c>
      <c r="QT3" s="440">
        <v>11052</v>
      </c>
      <c r="QU3" s="440">
        <v>11053</v>
      </c>
      <c r="QV3" s="440">
        <v>11054</v>
      </c>
      <c r="QW3" s="440">
        <v>11055</v>
      </c>
      <c r="QX3" s="440">
        <v>11056</v>
      </c>
      <c r="QY3" s="440">
        <v>11057</v>
      </c>
      <c r="QZ3" s="440">
        <v>11058</v>
      </c>
      <c r="RA3" s="440">
        <v>11059</v>
      </c>
      <c r="RB3" s="440">
        <v>11060</v>
      </c>
      <c r="RC3" s="440">
        <v>24704</v>
      </c>
      <c r="RD3" s="440">
        <v>28843</v>
      </c>
      <c r="RE3" s="440">
        <v>10708</v>
      </c>
      <c r="RF3" s="440">
        <v>11061</v>
      </c>
      <c r="RG3" s="440">
        <v>11062</v>
      </c>
      <c r="RH3" s="440">
        <v>11063</v>
      </c>
      <c r="RI3" s="440">
        <v>11064</v>
      </c>
      <c r="RJ3" s="440">
        <v>11065</v>
      </c>
      <c r="RK3" s="440">
        <v>11066</v>
      </c>
      <c r="RL3" s="440">
        <v>11067</v>
      </c>
      <c r="RM3" s="440">
        <v>11068</v>
      </c>
      <c r="RN3" s="440">
        <v>11069</v>
      </c>
      <c r="RO3" s="440">
        <v>11070</v>
      </c>
      <c r="RP3" s="440">
        <v>11071</v>
      </c>
      <c r="RQ3" s="440">
        <v>11072</v>
      </c>
      <c r="RR3" s="440">
        <v>11073</v>
      </c>
      <c r="RS3" s="440">
        <v>11074</v>
      </c>
      <c r="RT3" s="440">
        <v>11075</v>
      </c>
      <c r="RU3" s="440">
        <v>11076</v>
      </c>
      <c r="RV3" s="440">
        <v>27988</v>
      </c>
      <c r="RW3" s="440">
        <v>27989</v>
      </c>
      <c r="RX3" s="440">
        <v>27990</v>
      </c>
      <c r="RY3" s="440">
        <v>10705</v>
      </c>
      <c r="RZ3" s="440">
        <v>11030</v>
      </c>
      <c r="SA3" s="440">
        <v>11031</v>
      </c>
      <c r="SB3" s="440">
        <v>11032</v>
      </c>
      <c r="SC3" s="440">
        <v>11033</v>
      </c>
      <c r="SD3" s="440">
        <v>11034</v>
      </c>
      <c r="SE3" s="440">
        <v>11035</v>
      </c>
      <c r="SF3" s="440">
        <v>11036</v>
      </c>
      <c r="SG3" s="440">
        <v>11037</v>
      </c>
      <c r="SH3" s="440">
        <v>11038</v>
      </c>
      <c r="SI3" s="440">
        <v>11039</v>
      </c>
      <c r="SJ3" s="440">
        <v>11447</v>
      </c>
      <c r="SK3" s="440">
        <v>14133</v>
      </c>
      <c r="SL3" s="440">
        <v>28861</v>
      </c>
      <c r="SM3" s="440">
        <v>10711</v>
      </c>
      <c r="SN3" s="440">
        <v>11104</v>
      </c>
      <c r="SO3" s="440">
        <v>11105</v>
      </c>
      <c r="SP3" s="440">
        <v>11106</v>
      </c>
      <c r="SQ3" s="440">
        <v>11107</v>
      </c>
      <c r="SR3" s="440">
        <v>11108</v>
      </c>
      <c r="SS3" s="440">
        <v>11109</v>
      </c>
      <c r="ST3" s="440">
        <v>11110</v>
      </c>
      <c r="SU3" s="440">
        <v>11111</v>
      </c>
      <c r="SV3" s="440">
        <v>11112</v>
      </c>
      <c r="SW3" s="440">
        <v>11451</v>
      </c>
      <c r="SX3" s="440">
        <v>40840</v>
      </c>
      <c r="SY3" s="440">
        <v>11040</v>
      </c>
      <c r="SZ3" s="440">
        <v>11041</v>
      </c>
      <c r="TA3" s="440">
        <v>11043</v>
      </c>
      <c r="TB3" s="440">
        <v>11046</v>
      </c>
      <c r="TC3" s="440">
        <v>11047</v>
      </c>
      <c r="TD3" s="440">
        <v>11048</v>
      </c>
      <c r="TE3" s="440">
        <v>11049</v>
      </c>
      <c r="TF3" s="440">
        <v>11050</v>
      </c>
      <c r="TG3" s="440">
        <v>10710</v>
      </c>
      <c r="TH3" s="440">
        <v>11089</v>
      </c>
      <c r="TI3" s="440">
        <v>11090</v>
      </c>
      <c r="TJ3" s="440">
        <v>11091</v>
      </c>
      <c r="TK3" s="440">
        <v>11092</v>
      </c>
      <c r="TL3" s="440">
        <v>11093</v>
      </c>
      <c r="TM3" s="440">
        <v>11094</v>
      </c>
      <c r="TN3" s="440">
        <v>11095</v>
      </c>
      <c r="TO3" s="440">
        <v>11096</v>
      </c>
      <c r="TP3" s="440">
        <v>11097</v>
      </c>
      <c r="TQ3" s="440">
        <v>11098</v>
      </c>
      <c r="TR3" s="440">
        <v>11099</v>
      </c>
      <c r="TS3" s="440">
        <v>11100</v>
      </c>
      <c r="TT3" s="440">
        <v>11101</v>
      </c>
      <c r="TU3" s="440">
        <v>11102</v>
      </c>
      <c r="TV3" s="440">
        <v>11103</v>
      </c>
      <c r="TW3" s="440">
        <v>11450</v>
      </c>
      <c r="TX3" s="440">
        <v>21323</v>
      </c>
      <c r="TY3" s="440">
        <v>10706</v>
      </c>
      <c r="TZ3" s="440">
        <v>11042</v>
      </c>
      <c r="UA3" s="440">
        <v>11044</v>
      </c>
      <c r="UB3" s="440">
        <v>11045</v>
      </c>
      <c r="UC3" s="440">
        <v>11448</v>
      </c>
      <c r="UD3" s="440">
        <v>21356</v>
      </c>
      <c r="UE3" s="440">
        <v>28778</v>
      </c>
      <c r="UF3" s="440">
        <v>28811</v>
      </c>
      <c r="UG3" s="440">
        <v>28815</v>
      </c>
      <c r="UH3" s="440">
        <v>10704</v>
      </c>
      <c r="UI3" s="440">
        <v>10991</v>
      </c>
      <c r="UJ3" s="440">
        <v>10992</v>
      </c>
      <c r="UK3" s="440">
        <v>10993</v>
      </c>
      <c r="UL3" s="440">
        <v>10994</v>
      </c>
      <c r="UM3" s="440">
        <v>23367</v>
      </c>
      <c r="UN3" s="440">
        <v>10671</v>
      </c>
      <c r="UO3" s="440">
        <v>11013</v>
      </c>
      <c r="UP3" s="440">
        <v>11014</v>
      </c>
      <c r="UQ3" s="440">
        <v>11015</v>
      </c>
      <c r="UR3" s="440">
        <v>11016</v>
      </c>
      <c r="US3" s="440">
        <v>11017</v>
      </c>
      <c r="UT3" s="440">
        <v>11018</v>
      </c>
      <c r="UU3" s="440">
        <v>11019</v>
      </c>
      <c r="UV3" s="440">
        <v>11020</v>
      </c>
      <c r="UW3" s="440">
        <v>11021</v>
      </c>
      <c r="UX3" s="440">
        <v>11022</v>
      </c>
      <c r="UY3" s="440">
        <v>11023</v>
      </c>
      <c r="UZ3" s="440">
        <v>11024</v>
      </c>
      <c r="VA3" s="440">
        <v>11025</v>
      </c>
      <c r="VB3" s="440">
        <v>11026</v>
      </c>
      <c r="VC3" s="440">
        <v>11027</v>
      </c>
      <c r="VD3" s="440">
        <v>11028</v>
      </c>
      <c r="VE3" s="440">
        <v>11029</v>
      </c>
      <c r="VF3" s="440">
        <v>11446</v>
      </c>
      <c r="VG3" s="440">
        <v>25058</v>
      </c>
      <c r="VH3" s="440">
        <v>25059</v>
      </c>
      <c r="VI3" s="440">
        <v>4007</v>
      </c>
      <c r="VJ3" s="440">
        <v>10702</v>
      </c>
      <c r="VK3" s="440">
        <v>10970</v>
      </c>
      <c r="VL3" s="440">
        <v>10971</v>
      </c>
      <c r="VM3" s="440">
        <v>10972</v>
      </c>
      <c r="VN3" s="440">
        <v>10973</v>
      </c>
      <c r="VO3" s="440">
        <v>10974</v>
      </c>
      <c r="VP3" s="440">
        <v>10975</v>
      </c>
      <c r="VQ3" s="440">
        <v>10976</v>
      </c>
      <c r="VR3" s="440">
        <v>10977</v>
      </c>
      <c r="VS3" s="440">
        <v>10978</v>
      </c>
      <c r="VT3" s="440">
        <v>10979</v>
      </c>
      <c r="VU3" s="440">
        <v>10980</v>
      </c>
      <c r="VV3" s="440">
        <v>10981</v>
      </c>
      <c r="VW3" s="440">
        <v>10982</v>
      </c>
      <c r="VX3" s="440">
        <v>10983</v>
      </c>
      <c r="VY3" s="440">
        <v>10666</v>
      </c>
      <c r="VZ3" s="440">
        <v>10871</v>
      </c>
      <c r="WA3" s="440">
        <v>10872</v>
      </c>
      <c r="WB3" s="440">
        <v>10873</v>
      </c>
      <c r="WC3" s="440">
        <v>10874</v>
      </c>
      <c r="WD3" s="440">
        <v>10875</v>
      </c>
      <c r="WE3" s="440">
        <v>10876</v>
      </c>
      <c r="WF3" s="440">
        <v>10877</v>
      </c>
      <c r="WG3" s="440">
        <v>10878</v>
      </c>
      <c r="WH3" s="440">
        <v>10879</v>
      </c>
      <c r="WI3" s="440">
        <v>10880</v>
      </c>
      <c r="WJ3" s="440">
        <v>10881</v>
      </c>
      <c r="WK3" s="440">
        <v>10882</v>
      </c>
      <c r="WL3" s="440">
        <v>10883</v>
      </c>
      <c r="WM3" s="440">
        <v>10884</v>
      </c>
      <c r="WN3" s="440">
        <v>10885</v>
      </c>
      <c r="WO3" s="440">
        <v>10886</v>
      </c>
      <c r="WP3" s="440">
        <v>10887</v>
      </c>
      <c r="WQ3" s="440">
        <v>10888</v>
      </c>
      <c r="WR3" s="440">
        <v>10889</v>
      </c>
      <c r="WS3" s="440">
        <v>10890</v>
      </c>
      <c r="WT3" s="440">
        <v>10891</v>
      </c>
      <c r="WU3" s="440">
        <v>10892</v>
      </c>
      <c r="WV3" s="440">
        <v>10893</v>
      </c>
      <c r="WW3" s="440">
        <v>10894</v>
      </c>
      <c r="WX3" s="440">
        <v>11602</v>
      </c>
      <c r="WY3" s="440">
        <v>11608</v>
      </c>
      <c r="WZ3" s="440">
        <v>22456</v>
      </c>
      <c r="XA3" s="440">
        <v>23839</v>
      </c>
      <c r="XB3" s="440">
        <v>24692</v>
      </c>
      <c r="XC3" s="440">
        <v>27839</v>
      </c>
      <c r="XD3" s="440">
        <v>27840</v>
      </c>
      <c r="XE3" s="440">
        <v>27841</v>
      </c>
      <c r="XF3" s="440">
        <v>10667</v>
      </c>
      <c r="XG3" s="440">
        <v>10895</v>
      </c>
      <c r="XH3" s="440">
        <v>10896</v>
      </c>
      <c r="XI3" s="440">
        <v>10897</v>
      </c>
      <c r="XJ3" s="440">
        <v>10898</v>
      </c>
      <c r="XK3" s="440">
        <v>10899</v>
      </c>
      <c r="XL3" s="440">
        <v>10900</v>
      </c>
      <c r="XM3" s="440">
        <v>10901</v>
      </c>
      <c r="XN3" s="440">
        <v>10902</v>
      </c>
      <c r="XO3" s="440">
        <v>10904</v>
      </c>
      <c r="XP3" s="440">
        <v>10905</v>
      </c>
      <c r="XQ3" s="440">
        <v>10906</v>
      </c>
      <c r="XR3" s="440">
        <v>10907</v>
      </c>
      <c r="XS3" s="440">
        <v>10908</v>
      </c>
      <c r="XT3" s="440">
        <v>10909</v>
      </c>
      <c r="XU3" s="440">
        <v>10910</v>
      </c>
      <c r="XV3" s="440">
        <v>10911</v>
      </c>
      <c r="XW3" s="440">
        <v>10912</v>
      </c>
      <c r="XX3" s="440">
        <v>10913</v>
      </c>
      <c r="XY3" s="440">
        <v>10914</v>
      </c>
      <c r="XZ3" s="440">
        <v>11619</v>
      </c>
      <c r="YA3" s="440">
        <v>23578</v>
      </c>
      <c r="YB3" s="440">
        <v>28020</v>
      </c>
      <c r="YC3" s="440">
        <v>10668</v>
      </c>
      <c r="YD3" s="440">
        <v>10915</v>
      </c>
      <c r="YE3" s="440">
        <v>10916</v>
      </c>
      <c r="YF3" s="440">
        <v>10917</v>
      </c>
      <c r="YG3" s="440">
        <v>10918</v>
      </c>
      <c r="YH3" s="440">
        <v>10919</v>
      </c>
      <c r="YI3" s="440">
        <v>10920</v>
      </c>
      <c r="YJ3" s="440">
        <v>10921</v>
      </c>
      <c r="YK3" s="440">
        <v>10922</v>
      </c>
      <c r="YL3" s="440">
        <v>10923</v>
      </c>
      <c r="YM3" s="440">
        <v>10924</v>
      </c>
      <c r="YN3" s="440">
        <v>10925</v>
      </c>
      <c r="YO3" s="440">
        <v>10926</v>
      </c>
      <c r="YP3" s="440">
        <v>22302</v>
      </c>
      <c r="YQ3" s="440">
        <v>27842</v>
      </c>
      <c r="YR3" s="440">
        <v>27843</v>
      </c>
      <c r="YS3" s="440">
        <v>27844</v>
      </c>
      <c r="YT3" s="440">
        <v>10712</v>
      </c>
      <c r="YU3" s="440">
        <v>11113</v>
      </c>
      <c r="YV3" s="440">
        <v>11114</v>
      </c>
      <c r="YW3" s="440">
        <v>11115</v>
      </c>
      <c r="YX3" s="440">
        <v>11116</v>
      </c>
      <c r="YY3" s="440">
        <v>11117</v>
      </c>
      <c r="YZ3" s="440">
        <v>11118</v>
      </c>
      <c r="ZA3" s="440">
        <v>10701</v>
      </c>
      <c r="ZB3" s="440">
        <v>10963</v>
      </c>
      <c r="ZC3" s="440">
        <v>10964</v>
      </c>
      <c r="ZD3" s="440">
        <v>10965</v>
      </c>
      <c r="ZE3" s="440">
        <v>10966</v>
      </c>
      <c r="ZF3" s="440">
        <v>10967</v>
      </c>
      <c r="ZG3" s="440">
        <v>10968</v>
      </c>
      <c r="ZH3" s="440">
        <v>10969</v>
      </c>
      <c r="ZI3" s="440">
        <v>11444</v>
      </c>
      <c r="ZJ3" s="440">
        <v>10700</v>
      </c>
      <c r="ZK3" s="440">
        <v>10927</v>
      </c>
      <c r="ZL3" s="440">
        <v>10928</v>
      </c>
      <c r="ZM3" s="440">
        <v>10929</v>
      </c>
      <c r="ZN3" s="440">
        <v>10930</v>
      </c>
      <c r="ZO3" s="440">
        <v>10931</v>
      </c>
      <c r="ZP3" s="440">
        <v>10932</v>
      </c>
      <c r="ZQ3" s="440">
        <v>10933</v>
      </c>
      <c r="ZR3" s="440">
        <v>10934</v>
      </c>
      <c r="ZS3" s="440">
        <v>10935</v>
      </c>
      <c r="ZT3" s="440">
        <v>10936</v>
      </c>
      <c r="ZU3" s="440">
        <v>10937</v>
      </c>
      <c r="ZV3" s="440">
        <v>10938</v>
      </c>
      <c r="ZW3" s="440">
        <v>10939</v>
      </c>
      <c r="ZX3" s="440">
        <v>10940</v>
      </c>
      <c r="ZY3" s="440">
        <v>10941</v>
      </c>
      <c r="ZZ3" s="440">
        <v>10942</v>
      </c>
      <c r="AAA3" s="440">
        <v>10943</v>
      </c>
      <c r="AAB3" s="440">
        <v>23125</v>
      </c>
      <c r="AAC3" s="440">
        <v>28014</v>
      </c>
      <c r="AAD3" s="440">
        <v>28015</v>
      </c>
      <c r="AAE3" s="440">
        <v>28016</v>
      </c>
      <c r="AAF3" s="440">
        <v>10703</v>
      </c>
      <c r="AAG3" s="440">
        <v>10985</v>
      </c>
      <c r="AAH3" s="440">
        <v>10986</v>
      </c>
      <c r="AAI3" s="440">
        <v>10987</v>
      </c>
      <c r="AAJ3" s="440">
        <v>10988</v>
      </c>
      <c r="AAK3" s="440">
        <v>10989</v>
      </c>
      <c r="AAL3" s="440">
        <v>10990</v>
      </c>
      <c r="AAM3" s="440">
        <v>10669</v>
      </c>
      <c r="AAN3" s="440">
        <v>10944</v>
      </c>
      <c r="AAO3" s="440">
        <v>10945</v>
      </c>
      <c r="AAP3" s="440">
        <v>10946</v>
      </c>
      <c r="AAQ3" s="440">
        <v>10947</v>
      </c>
      <c r="AAR3" s="440">
        <v>10948</v>
      </c>
      <c r="AAS3" s="440">
        <v>10949</v>
      </c>
      <c r="AAT3" s="440">
        <v>10950</v>
      </c>
      <c r="AAU3" s="440">
        <v>10951</v>
      </c>
      <c r="AAV3" s="440">
        <v>10952</v>
      </c>
      <c r="AAW3" s="440">
        <v>10953</v>
      </c>
      <c r="AAX3" s="440">
        <v>10954</v>
      </c>
      <c r="AAY3" s="440">
        <v>10956</v>
      </c>
      <c r="AAZ3" s="440">
        <v>10957</v>
      </c>
      <c r="ABA3" s="440">
        <v>10958</v>
      </c>
      <c r="ABB3" s="440">
        <v>10959</v>
      </c>
      <c r="ABC3" s="440">
        <v>10960</v>
      </c>
      <c r="ABD3" s="440">
        <v>10961</v>
      </c>
      <c r="ABE3" s="440">
        <v>10962</v>
      </c>
      <c r="ABF3" s="440">
        <v>11443</v>
      </c>
      <c r="ABG3" s="440">
        <v>21984</v>
      </c>
      <c r="ABH3" s="440">
        <v>24032</v>
      </c>
      <c r="ABI3" s="440">
        <v>24821</v>
      </c>
      <c r="ABJ3" s="440">
        <v>27967</v>
      </c>
      <c r="ABK3" s="440">
        <v>27968</v>
      </c>
      <c r="ABL3" s="440">
        <v>27976</v>
      </c>
      <c r="ABM3" s="440">
        <v>10738</v>
      </c>
      <c r="ABN3" s="440">
        <v>11340</v>
      </c>
      <c r="ABO3" s="440">
        <v>11341</v>
      </c>
      <c r="ABP3" s="440">
        <v>11342</v>
      </c>
      <c r="ABQ3" s="440">
        <v>11343</v>
      </c>
      <c r="ABR3" s="440">
        <v>11344</v>
      </c>
      <c r="ABS3" s="440">
        <v>11345</v>
      </c>
      <c r="ABT3" s="440">
        <v>11346</v>
      </c>
      <c r="ABU3" s="440">
        <v>77753</v>
      </c>
      <c r="ABV3" s="440">
        <v>10744</v>
      </c>
      <c r="ABW3" s="440">
        <v>11375</v>
      </c>
      <c r="ABX3" s="440">
        <v>11376</v>
      </c>
      <c r="ABY3" s="440">
        <v>11377</v>
      </c>
      <c r="ABZ3" s="440">
        <v>11378</v>
      </c>
      <c r="ACA3" s="440">
        <v>11379</v>
      </c>
      <c r="ACB3" s="440">
        <v>11380</v>
      </c>
      <c r="ACC3" s="440">
        <v>11381</v>
      </c>
      <c r="ACD3" s="440">
        <v>11382</v>
      </c>
      <c r="ACE3" s="440">
        <v>11383</v>
      </c>
      <c r="ACF3" s="440">
        <v>11385</v>
      </c>
      <c r="ACG3" s="440">
        <v>10680</v>
      </c>
      <c r="ACH3" s="440">
        <v>11322</v>
      </c>
      <c r="ACI3" s="440">
        <v>11324</v>
      </c>
      <c r="ACJ3" s="440">
        <v>11325</v>
      </c>
      <c r="ACK3" s="440">
        <v>11326</v>
      </c>
      <c r="ACL3" s="440">
        <v>11327</v>
      </c>
      <c r="ACM3" s="440">
        <v>11328</v>
      </c>
      <c r="ACN3" s="440">
        <v>11329</v>
      </c>
      <c r="ACO3" s="440">
        <v>11330</v>
      </c>
      <c r="ACP3" s="440">
        <v>11331</v>
      </c>
      <c r="ACQ3" s="440">
        <v>11332</v>
      </c>
      <c r="ACR3" s="440">
        <v>11333</v>
      </c>
      <c r="ACS3" s="440">
        <v>11334</v>
      </c>
      <c r="ACT3" s="440">
        <v>11335</v>
      </c>
      <c r="ACU3" s="440">
        <v>11336</v>
      </c>
      <c r="ACV3" s="440">
        <v>11337</v>
      </c>
      <c r="ACW3" s="440">
        <v>11338</v>
      </c>
      <c r="ACX3" s="440">
        <v>11339</v>
      </c>
      <c r="ACY3" s="440">
        <v>11660</v>
      </c>
      <c r="ACZ3" s="440">
        <v>40491</v>
      </c>
      <c r="ADA3" s="440">
        <v>40492</v>
      </c>
      <c r="ADB3" s="440">
        <v>40742</v>
      </c>
      <c r="ADC3" s="440">
        <v>40743</v>
      </c>
      <c r="ADD3" s="440">
        <v>10739</v>
      </c>
      <c r="ADE3" s="440">
        <v>10740</v>
      </c>
      <c r="ADF3" s="440">
        <v>11347</v>
      </c>
      <c r="ADG3" s="440">
        <v>11348</v>
      </c>
      <c r="ADH3" s="440">
        <v>11349</v>
      </c>
      <c r="ADI3" s="440">
        <v>11350</v>
      </c>
      <c r="ADJ3" s="440">
        <v>11352</v>
      </c>
      <c r="ADK3" s="440">
        <v>11353</v>
      </c>
      <c r="ADL3" s="440">
        <v>11354</v>
      </c>
      <c r="ADM3" s="440">
        <v>10741</v>
      </c>
      <c r="ADN3" s="440">
        <v>11355</v>
      </c>
      <c r="ADO3" s="440">
        <v>11356</v>
      </c>
      <c r="ADP3" s="440">
        <v>10743</v>
      </c>
      <c r="ADQ3" s="440">
        <v>11323</v>
      </c>
      <c r="ADR3" s="440">
        <v>11372</v>
      </c>
      <c r="ADS3" s="440">
        <v>11373</v>
      </c>
      <c r="ADT3" s="440">
        <v>11374</v>
      </c>
      <c r="ADU3" s="440">
        <v>10681</v>
      </c>
      <c r="ADV3" s="440">
        <v>10742</v>
      </c>
      <c r="ADW3" s="440">
        <v>11357</v>
      </c>
      <c r="ADX3" s="440">
        <v>11358</v>
      </c>
      <c r="ADY3" s="440">
        <v>11359</v>
      </c>
      <c r="ADZ3" s="440">
        <v>11360</v>
      </c>
      <c r="AEA3" s="440">
        <v>11361</v>
      </c>
      <c r="AEB3" s="440">
        <v>11362</v>
      </c>
      <c r="AEC3" s="440">
        <v>11363</v>
      </c>
      <c r="AED3" s="440">
        <v>11364</v>
      </c>
      <c r="AEE3" s="440">
        <v>11365</v>
      </c>
      <c r="AEF3" s="440">
        <v>11366</v>
      </c>
      <c r="AEG3" s="440">
        <v>11367</v>
      </c>
      <c r="AEH3" s="440">
        <v>11368</v>
      </c>
      <c r="AEI3" s="440">
        <v>11369</v>
      </c>
      <c r="AEJ3" s="440">
        <v>11370</v>
      </c>
      <c r="AEK3" s="440">
        <v>11371</v>
      </c>
      <c r="AEL3" s="440">
        <v>11459</v>
      </c>
      <c r="AEM3" s="440">
        <v>11654</v>
      </c>
      <c r="AEN3" s="440">
        <v>14138</v>
      </c>
      <c r="AEO3" s="440">
        <v>10683</v>
      </c>
      <c r="AEP3" s="440">
        <v>11407</v>
      </c>
      <c r="AEQ3" s="440">
        <v>11408</v>
      </c>
      <c r="AER3" s="440">
        <v>11409</v>
      </c>
      <c r="AES3" s="440">
        <v>11410</v>
      </c>
      <c r="AET3" s="440">
        <v>11411</v>
      </c>
      <c r="AEU3" s="440">
        <v>11412</v>
      </c>
      <c r="AEV3" s="440">
        <v>11413</v>
      </c>
      <c r="AEW3" s="440">
        <v>14139</v>
      </c>
      <c r="AEX3" s="440">
        <v>28817</v>
      </c>
      <c r="AEY3" s="440">
        <v>10750</v>
      </c>
      <c r="AEZ3" s="440">
        <v>10751</v>
      </c>
      <c r="AFA3" s="440">
        <v>11435</v>
      </c>
      <c r="AFB3" s="440">
        <v>11436</v>
      </c>
      <c r="AFC3" s="440">
        <v>11437</v>
      </c>
      <c r="AFD3" s="440">
        <v>11438</v>
      </c>
      <c r="AFE3" s="440">
        <v>11439</v>
      </c>
      <c r="AFF3" s="440">
        <v>11440</v>
      </c>
      <c r="AFG3" s="440">
        <v>11441</v>
      </c>
      <c r="AFH3" s="440">
        <v>11442</v>
      </c>
      <c r="AFI3" s="440">
        <v>13818</v>
      </c>
      <c r="AFJ3" s="440">
        <v>15010</v>
      </c>
      <c r="AFK3" s="440">
        <v>23771</v>
      </c>
      <c r="AFL3" s="440">
        <v>10748</v>
      </c>
      <c r="AFM3" s="440">
        <v>11423</v>
      </c>
      <c r="AFN3" s="440">
        <v>11424</v>
      </c>
      <c r="AFO3" s="440">
        <v>11425</v>
      </c>
      <c r="AFP3" s="440">
        <v>11426</v>
      </c>
      <c r="AFQ3" s="440">
        <v>11427</v>
      </c>
      <c r="AFR3" s="440">
        <v>11428</v>
      </c>
      <c r="AFS3" s="440">
        <v>11429</v>
      </c>
      <c r="AFT3" s="440">
        <v>11430</v>
      </c>
      <c r="AFU3" s="440">
        <v>11431</v>
      </c>
      <c r="AFV3" s="440">
        <v>11460</v>
      </c>
      <c r="AFW3" s="440">
        <v>11464</v>
      </c>
      <c r="AFX3" s="440">
        <v>10747</v>
      </c>
      <c r="AFY3" s="440">
        <v>11414</v>
      </c>
      <c r="AFZ3" s="440">
        <v>11415</v>
      </c>
      <c r="AGA3" s="440">
        <v>11416</v>
      </c>
      <c r="AGB3" s="440">
        <v>11417</v>
      </c>
      <c r="AGC3" s="440">
        <v>11418</v>
      </c>
      <c r="AGD3" s="440">
        <v>11419</v>
      </c>
      <c r="AGE3" s="440">
        <v>11420</v>
      </c>
      <c r="AGF3" s="440">
        <v>11421</v>
      </c>
      <c r="AGG3" s="440">
        <v>11422</v>
      </c>
      <c r="AGH3" s="440">
        <v>24673</v>
      </c>
      <c r="AGI3" s="440">
        <v>10684</v>
      </c>
      <c r="AGJ3" s="440">
        <v>10749</v>
      </c>
      <c r="AGK3" s="440">
        <v>11432</v>
      </c>
      <c r="AGL3" s="440">
        <v>11433</v>
      </c>
      <c r="AGM3" s="440">
        <v>11434</v>
      </c>
      <c r="AGN3" s="440">
        <v>11461</v>
      </c>
      <c r="AGO3" s="440">
        <v>13806</v>
      </c>
      <c r="AGP3" s="440">
        <v>24689</v>
      </c>
      <c r="AGQ3" s="440">
        <v>10682</v>
      </c>
      <c r="AGR3" s="440">
        <v>10745</v>
      </c>
      <c r="AGS3" s="440">
        <v>11386</v>
      </c>
      <c r="AGT3" s="440">
        <v>11387</v>
      </c>
      <c r="AGU3" s="440">
        <v>11388</v>
      </c>
      <c r="AGV3" s="440">
        <v>11390</v>
      </c>
      <c r="AGW3" s="440">
        <v>11391</v>
      </c>
      <c r="AGX3" s="440">
        <v>11392</v>
      </c>
      <c r="AGY3" s="440">
        <v>11393</v>
      </c>
      <c r="AGZ3" s="440">
        <v>11394</v>
      </c>
      <c r="AHA3" s="440">
        <v>11395</v>
      </c>
      <c r="AHB3" s="440">
        <v>11396</v>
      </c>
      <c r="AHC3" s="440">
        <v>11397</v>
      </c>
      <c r="AHD3" s="440">
        <v>11398</v>
      </c>
      <c r="AHE3" s="440">
        <v>11399</v>
      </c>
      <c r="AHF3" s="440">
        <v>11400</v>
      </c>
      <c r="AHG3" s="440">
        <v>11401</v>
      </c>
      <c r="AHH3" s="440">
        <v>10746</v>
      </c>
      <c r="AHI3" s="440">
        <v>11402</v>
      </c>
      <c r="AHJ3" s="440">
        <v>11403</v>
      </c>
      <c r="AHK3" s="440">
        <v>11404</v>
      </c>
      <c r="AHL3" s="440">
        <v>11405</v>
      </c>
      <c r="AHM3" s="440">
        <v>11406</v>
      </c>
      <c r="AHN3" s="440">
        <v>28786</v>
      </c>
      <c r="AHQ3" s="352">
        <v>1</v>
      </c>
    </row>
    <row r="4" spans="1:901" s="329" customFormat="1" ht="83.45" customHeight="1" x14ac:dyDescent="0.2">
      <c r="A4" s="329" t="s">
        <v>1332</v>
      </c>
      <c r="B4" s="329" t="s">
        <v>1333</v>
      </c>
      <c r="C4" s="329" t="s">
        <v>1352</v>
      </c>
      <c r="D4" s="329" t="s">
        <v>2212</v>
      </c>
      <c r="E4" s="329" t="s">
        <v>2213</v>
      </c>
      <c r="F4" s="329" t="s">
        <v>1355</v>
      </c>
      <c r="G4" s="329" t="s">
        <v>1356</v>
      </c>
      <c r="H4" s="329" t="s">
        <v>1357</v>
      </c>
      <c r="I4" s="329" t="s">
        <v>1358</v>
      </c>
      <c r="J4" s="329" t="s">
        <v>2214</v>
      </c>
      <c r="K4" s="329" t="s">
        <v>1360</v>
      </c>
      <c r="L4" s="329" t="s">
        <v>1361</v>
      </c>
      <c r="M4" s="329" t="s">
        <v>1362</v>
      </c>
      <c r="N4" s="329" t="s">
        <v>1363</v>
      </c>
      <c r="O4" s="329" t="s">
        <v>1364</v>
      </c>
      <c r="P4" s="329" t="s">
        <v>1365</v>
      </c>
      <c r="Q4" s="329" t="s">
        <v>1366</v>
      </c>
      <c r="R4" s="329" t="s">
        <v>1367</v>
      </c>
      <c r="S4" s="329" t="s">
        <v>1368</v>
      </c>
      <c r="T4" s="329" t="s">
        <v>1369</v>
      </c>
      <c r="U4" s="329" t="s">
        <v>1370</v>
      </c>
      <c r="V4" s="329" t="s">
        <v>1371</v>
      </c>
      <c r="W4" s="329" t="s">
        <v>1372</v>
      </c>
      <c r="X4" s="329" t="s">
        <v>1373</v>
      </c>
      <c r="Y4" s="329" t="s">
        <v>1374</v>
      </c>
      <c r="Z4" s="329" t="s">
        <v>1375</v>
      </c>
      <c r="AA4" s="329" t="s">
        <v>1334</v>
      </c>
      <c r="AB4" s="329" t="s">
        <v>1335</v>
      </c>
      <c r="AC4" s="329" t="s">
        <v>1336</v>
      </c>
      <c r="AD4" s="329" t="s">
        <v>1337</v>
      </c>
      <c r="AE4" s="329" t="s">
        <v>1338</v>
      </c>
      <c r="AF4" s="329" t="s">
        <v>1339</v>
      </c>
      <c r="AG4" s="329" t="s">
        <v>1340</v>
      </c>
      <c r="AH4" s="329" t="s">
        <v>1341</v>
      </c>
      <c r="AI4" s="329" t="s">
        <v>1342</v>
      </c>
      <c r="AJ4" s="329" t="s">
        <v>1343</v>
      </c>
      <c r="AK4" s="329" t="s">
        <v>1344</v>
      </c>
      <c r="AL4" s="329" t="s">
        <v>1345</v>
      </c>
      <c r="AM4" s="329" t="s">
        <v>1346</v>
      </c>
      <c r="AN4" s="329" t="s">
        <v>1347</v>
      </c>
      <c r="AO4" s="329" t="s">
        <v>1348</v>
      </c>
      <c r="AP4" s="329" t="s">
        <v>1349</v>
      </c>
      <c r="AQ4" s="329" t="s">
        <v>1350</v>
      </c>
      <c r="AR4" s="329" t="s">
        <v>1351</v>
      </c>
      <c r="AS4" s="329" t="s">
        <v>1398</v>
      </c>
      <c r="AT4" s="329" t="s">
        <v>1399</v>
      </c>
      <c r="AU4" s="329" t="s">
        <v>1400</v>
      </c>
      <c r="AV4" s="329" t="s">
        <v>1401</v>
      </c>
      <c r="AW4" s="329" t="s">
        <v>1402</v>
      </c>
      <c r="AX4" s="329" t="s">
        <v>1403</v>
      </c>
      <c r="AY4" s="329" t="s">
        <v>1404</v>
      </c>
      <c r="AZ4" s="329" t="s">
        <v>1405</v>
      </c>
      <c r="BA4" s="329" t="s">
        <v>1406</v>
      </c>
      <c r="BB4" s="329" t="s">
        <v>1407</v>
      </c>
      <c r="BC4" s="329" t="s">
        <v>1408</v>
      </c>
      <c r="BD4" s="329" t="s">
        <v>1409</v>
      </c>
      <c r="BE4" s="329" t="s">
        <v>1410</v>
      </c>
      <c r="BF4" s="329" t="s">
        <v>1411</v>
      </c>
      <c r="BG4" s="329" t="s">
        <v>1412</v>
      </c>
      <c r="BH4" s="329" t="s">
        <v>1376</v>
      </c>
      <c r="BI4" s="329" t="s">
        <v>1377</v>
      </c>
      <c r="BJ4" s="329" t="s">
        <v>1378</v>
      </c>
      <c r="BK4" s="329" t="s">
        <v>1379</v>
      </c>
      <c r="BL4" s="329" t="s">
        <v>1380</v>
      </c>
      <c r="BM4" s="329" t="s">
        <v>1381</v>
      </c>
      <c r="BN4" s="329" t="s">
        <v>1382</v>
      </c>
      <c r="BO4" s="329" t="s">
        <v>1383</v>
      </c>
      <c r="BP4" s="329" t="s">
        <v>1384</v>
      </c>
      <c r="BQ4" s="329" t="s">
        <v>1385</v>
      </c>
      <c r="BR4" s="329" t="s">
        <v>1386</v>
      </c>
      <c r="BS4" s="329" t="s">
        <v>1387</v>
      </c>
      <c r="BT4" s="329" t="s">
        <v>1388</v>
      </c>
      <c r="BU4" s="329" t="s">
        <v>1389</v>
      </c>
      <c r="BV4" s="329" t="s">
        <v>2215</v>
      </c>
      <c r="BW4" s="329" t="s">
        <v>1391</v>
      </c>
      <c r="BX4" s="329" t="s">
        <v>1392</v>
      </c>
      <c r="BY4" s="329" t="s">
        <v>1393</v>
      </c>
      <c r="BZ4" s="329" t="s">
        <v>1394</v>
      </c>
      <c r="CA4" s="329" t="s">
        <v>1395</v>
      </c>
      <c r="CB4" s="329" t="s">
        <v>1396</v>
      </c>
      <c r="CC4" s="329" t="s">
        <v>1397</v>
      </c>
      <c r="CD4" s="329" t="s">
        <v>2216</v>
      </c>
      <c r="CE4" s="329" t="s">
        <v>2217</v>
      </c>
      <c r="CF4" s="329" t="s">
        <v>1413</v>
      </c>
      <c r="CG4" s="329" t="s">
        <v>1414</v>
      </c>
      <c r="CH4" s="329" t="s">
        <v>1415</v>
      </c>
      <c r="CI4" s="329" t="s">
        <v>1416</v>
      </c>
      <c r="CJ4" s="329" t="s">
        <v>1417</v>
      </c>
      <c r="CK4" s="329" t="s">
        <v>1418</v>
      </c>
      <c r="CL4" s="329" t="s">
        <v>1419</v>
      </c>
      <c r="CM4" s="329" t="s">
        <v>1420</v>
      </c>
      <c r="CN4" s="329" t="s">
        <v>1421</v>
      </c>
      <c r="CO4" s="329" t="s">
        <v>1422</v>
      </c>
      <c r="CP4" s="329" t="s">
        <v>1423</v>
      </c>
      <c r="CQ4" s="329" t="s">
        <v>1424</v>
      </c>
      <c r="CR4" s="329" t="s">
        <v>1425</v>
      </c>
      <c r="CS4" s="329" t="s">
        <v>1426</v>
      </c>
      <c r="CT4" s="329" t="s">
        <v>1427</v>
      </c>
      <c r="CU4" s="329" t="s">
        <v>1428</v>
      </c>
      <c r="CV4" s="329" t="s">
        <v>1429</v>
      </c>
      <c r="CW4" s="329" t="s">
        <v>1430</v>
      </c>
      <c r="CX4" s="329" t="s">
        <v>1431</v>
      </c>
      <c r="CY4" s="329" t="s">
        <v>1432</v>
      </c>
      <c r="CZ4" s="329" t="s">
        <v>1433</v>
      </c>
      <c r="DA4" s="329" t="s">
        <v>1452</v>
      </c>
      <c r="DB4" s="329" t="s">
        <v>1453</v>
      </c>
      <c r="DC4" s="329" t="s">
        <v>1454</v>
      </c>
      <c r="DD4" s="329" t="s">
        <v>1455</v>
      </c>
      <c r="DE4" s="329" t="s">
        <v>1456</v>
      </c>
      <c r="DF4" s="329" t="s">
        <v>1457</v>
      </c>
      <c r="DG4" s="329" t="s">
        <v>1458</v>
      </c>
      <c r="DH4" s="329" t="s">
        <v>1459</v>
      </c>
      <c r="DI4" s="329" t="s">
        <v>1460</v>
      </c>
      <c r="DJ4" s="329" t="s">
        <v>1461</v>
      </c>
      <c r="DK4" s="329" t="s">
        <v>1462</v>
      </c>
      <c r="DL4" s="329" t="s">
        <v>1434</v>
      </c>
      <c r="DM4" s="329" t="s">
        <v>1435</v>
      </c>
      <c r="DN4" s="329" t="s">
        <v>1436</v>
      </c>
      <c r="DO4" s="329" t="s">
        <v>1437</v>
      </c>
      <c r="DP4" s="329" t="s">
        <v>1438</v>
      </c>
      <c r="DQ4" s="329" t="s">
        <v>1439</v>
      </c>
      <c r="DR4" s="329" t="s">
        <v>1440</v>
      </c>
      <c r="DS4" s="329" t="s">
        <v>1441</v>
      </c>
      <c r="DT4" s="329" t="s">
        <v>1442</v>
      </c>
      <c r="DU4" s="329" t="s">
        <v>1443</v>
      </c>
      <c r="DV4" s="329" t="s">
        <v>1444</v>
      </c>
      <c r="DW4" s="329" t="s">
        <v>1445</v>
      </c>
      <c r="DX4" s="329" t="s">
        <v>1446</v>
      </c>
      <c r="DY4" s="329" t="s">
        <v>1447</v>
      </c>
      <c r="DZ4" s="329" t="s">
        <v>1448</v>
      </c>
      <c r="EA4" s="329" t="s">
        <v>1449</v>
      </c>
      <c r="EB4" s="329" t="s">
        <v>1450</v>
      </c>
      <c r="EC4" s="329" t="s">
        <v>1451</v>
      </c>
      <c r="ED4" s="329" t="s">
        <v>1463</v>
      </c>
      <c r="EE4" s="329" t="s">
        <v>1464</v>
      </c>
      <c r="EF4" s="329" t="s">
        <v>1465</v>
      </c>
      <c r="EG4" s="329" t="s">
        <v>1466</v>
      </c>
      <c r="EH4" s="329" t="s">
        <v>1467</v>
      </c>
      <c r="EI4" s="329" t="s">
        <v>1468</v>
      </c>
      <c r="EJ4" s="329" t="s">
        <v>1469</v>
      </c>
      <c r="EK4" s="329" t="s">
        <v>1470</v>
      </c>
      <c r="EL4" s="329" t="s">
        <v>1471</v>
      </c>
      <c r="EM4" s="329" t="s">
        <v>1472</v>
      </c>
      <c r="EN4" s="329" t="s">
        <v>1473</v>
      </c>
      <c r="EO4" s="329" t="s">
        <v>1474</v>
      </c>
      <c r="EP4" s="329" t="s">
        <v>1475</v>
      </c>
      <c r="EQ4" s="329" t="s">
        <v>1476</v>
      </c>
      <c r="ER4" s="329" t="s">
        <v>1477</v>
      </c>
      <c r="ES4" s="329" t="s">
        <v>1478</v>
      </c>
      <c r="ET4" s="329" t="s">
        <v>1479</v>
      </c>
      <c r="EU4" s="329" t="s">
        <v>1480</v>
      </c>
      <c r="EV4" s="329" t="s">
        <v>1481</v>
      </c>
      <c r="EW4" s="329" t="s">
        <v>1482</v>
      </c>
      <c r="EX4" s="329" t="s">
        <v>1483</v>
      </c>
      <c r="EY4" s="329" t="s">
        <v>1484</v>
      </c>
      <c r="EZ4" s="329" t="s">
        <v>1485</v>
      </c>
      <c r="FA4" s="329" t="s">
        <v>1486</v>
      </c>
      <c r="FB4" s="329" t="s">
        <v>1487</v>
      </c>
      <c r="FC4" s="329" t="s">
        <v>1488</v>
      </c>
      <c r="FD4" s="329" t="s">
        <v>1489</v>
      </c>
      <c r="FE4" s="329" t="s">
        <v>1490</v>
      </c>
      <c r="FF4" s="329" t="s">
        <v>1491</v>
      </c>
      <c r="FG4" s="329" t="s">
        <v>2218</v>
      </c>
      <c r="FH4" s="329" t="s">
        <v>1493</v>
      </c>
      <c r="FI4" s="329" t="s">
        <v>1494</v>
      </c>
      <c r="FJ4" s="329" t="s">
        <v>1495</v>
      </c>
      <c r="FK4" s="329" t="s">
        <v>1496</v>
      </c>
      <c r="FL4" s="329" t="s">
        <v>1497</v>
      </c>
      <c r="FM4" s="329" t="s">
        <v>1498</v>
      </c>
      <c r="FN4" s="329" t="s">
        <v>2219</v>
      </c>
      <c r="FO4" s="329" t="s">
        <v>2220</v>
      </c>
      <c r="FP4" s="329" t="s">
        <v>1501</v>
      </c>
      <c r="FQ4" s="329" t="s">
        <v>1502</v>
      </c>
      <c r="FR4" s="329" t="s">
        <v>1503</v>
      </c>
      <c r="FS4" s="329" t="s">
        <v>1504</v>
      </c>
      <c r="FT4" s="329" t="s">
        <v>1505</v>
      </c>
      <c r="FU4" s="329" t="s">
        <v>1506</v>
      </c>
      <c r="FV4" s="329" t="s">
        <v>1507</v>
      </c>
      <c r="FW4" s="329" t="s">
        <v>1508</v>
      </c>
      <c r="FX4" s="329" t="s">
        <v>1509</v>
      </c>
      <c r="FY4" s="329" t="s">
        <v>1510</v>
      </c>
      <c r="FZ4" s="329" t="s">
        <v>1511</v>
      </c>
      <c r="GA4" s="329" t="s">
        <v>1512</v>
      </c>
      <c r="GB4" s="329" t="s">
        <v>1513</v>
      </c>
      <c r="GC4" s="329" t="s">
        <v>2221</v>
      </c>
      <c r="GD4" s="329" t="s">
        <v>1514</v>
      </c>
      <c r="GE4" s="329" t="s">
        <v>1515</v>
      </c>
      <c r="GF4" s="329" t="s">
        <v>1516</v>
      </c>
      <c r="GG4" s="329" t="s">
        <v>1517</v>
      </c>
      <c r="GH4" s="329" t="s">
        <v>1518</v>
      </c>
      <c r="GI4" s="329" t="s">
        <v>1519</v>
      </c>
      <c r="GJ4" s="329" t="s">
        <v>1520</v>
      </c>
      <c r="GK4" s="329" t="s">
        <v>1521</v>
      </c>
      <c r="GL4" s="329" t="s">
        <v>1522</v>
      </c>
      <c r="GM4" s="329" t="s">
        <v>1523</v>
      </c>
      <c r="GN4" s="329" t="s">
        <v>1524</v>
      </c>
      <c r="GO4" s="329" t="s">
        <v>1525</v>
      </c>
      <c r="GP4" s="329" t="s">
        <v>1526</v>
      </c>
      <c r="GQ4" s="329" t="s">
        <v>1527</v>
      </c>
      <c r="GR4" s="329" t="s">
        <v>1528</v>
      </c>
      <c r="GS4" s="329" t="s">
        <v>1529</v>
      </c>
      <c r="GT4" s="329" t="s">
        <v>1530</v>
      </c>
      <c r="GU4" s="329" t="s">
        <v>1531</v>
      </c>
      <c r="GV4" s="329" t="s">
        <v>1532</v>
      </c>
      <c r="GW4" s="329" t="s">
        <v>1533</v>
      </c>
      <c r="GX4" s="329" t="s">
        <v>1534</v>
      </c>
      <c r="GY4" s="329" t="s">
        <v>1535</v>
      </c>
      <c r="GZ4" s="329" t="s">
        <v>1536</v>
      </c>
      <c r="HA4" s="329" t="s">
        <v>1537</v>
      </c>
      <c r="HB4" s="329" t="s">
        <v>1538</v>
      </c>
      <c r="HC4" s="329" t="s">
        <v>1539</v>
      </c>
      <c r="HD4" s="329" t="s">
        <v>1540</v>
      </c>
      <c r="HE4" s="329" t="s">
        <v>1541</v>
      </c>
      <c r="HF4" s="329" t="s">
        <v>1542</v>
      </c>
      <c r="HG4" s="329" t="s">
        <v>1543</v>
      </c>
      <c r="HH4" s="329" t="s">
        <v>2222</v>
      </c>
      <c r="HI4" s="329" t="s">
        <v>1544</v>
      </c>
      <c r="HJ4" s="329" t="s">
        <v>1545</v>
      </c>
      <c r="HK4" s="329" t="s">
        <v>1546</v>
      </c>
      <c r="HL4" s="329" t="s">
        <v>1547</v>
      </c>
      <c r="HM4" s="329" t="s">
        <v>1548</v>
      </c>
      <c r="HN4" s="329" t="s">
        <v>1549</v>
      </c>
      <c r="HO4" s="329" t="s">
        <v>1550</v>
      </c>
      <c r="HP4" s="329" t="s">
        <v>1551</v>
      </c>
      <c r="HQ4" s="329" t="s">
        <v>1552</v>
      </c>
      <c r="HR4" s="329" t="s">
        <v>1553</v>
      </c>
      <c r="HS4" s="329" t="s">
        <v>1554</v>
      </c>
      <c r="HT4" s="329" t="s">
        <v>1555</v>
      </c>
      <c r="HU4" s="329" t="s">
        <v>1556</v>
      </c>
      <c r="HV4" s="329" t="s">
        <v>1557</v>
      </c>
      <c r="HW4" s="329" t="s">
        <v>1558</v>
      </c>
      <c r="HX4" s="329" t="s">
        <v>1559</v>
      </c>
      <c r="HY4" s="329" t="s">
        <v>1560</v>
      </c>
      <c r="HZ4" s="329" t="s">
        <v>1561</v>
      </c>
      <c r="IA4" s="329" t="s">
        <v>1562</v>
      </c>
      <c r="IB4" s="329" t="s">
        <v>1563</v>
      </c>
      <c r="IC4" s="329" t="s">
        <v>1564</v>
      </c>
      <c r="ID4" s="329" t="s">
        <v>1565</v>
      </c>
      <c r="IE4" s="329" t="s">
        <v>1566</v>
      </c>
      <c r="IF4" s="329" t="s">
        <v>1567</v>
      </c>
      <c r="IG4" s="329" t="s">
        <v>1568</v>
      </c>
      <c r="IH4" s="329" t="s">
        <v>1569</v>
      </c>
      <c r="II4" s="329" t="s">
        <v>1570</v>
      </c>
      <c r="IJ4" s="329" t="s">
        <v>1571</v>
      </c>
      <c r="IK4" s="329" t="s">
        <v>1572</v>
      </c>
      <c r="IL4" s="329" t="s">
        <v>1573</v>
      </c>
      <c r="IM4" s="329" t="s">
        <v>1574</v>
      </c>
      <c r="IN4" s="329" t="s">
        <v>1575</v>
      </c>
      <c r="IO4" s="329" t="s">
        <v>1576</v>
      </c>
      <c r="IP4" s="329" t="s">
        <v>1577</v>
      </c>
      <c r="IQ4" s="329" t="s">
        <v>1578</v>
      </c>
      <c r="IR4" s="329" t="s">
        <v>1579</v>
      </c>
      <c r="IS4" s="329" t="s">
        <v>1580</v>
      </c>
      <c r="IT4" s="329" t="s">
        <v>1581</v>
      </c>
      <c r="IU4" s="329" t="s">
        <v>1582</v>
      </c>
      <c r="IV4" s="329" t="s">
        <v>1583</v>
      </c>
      <c r="IW4" s="329" t="s">
        <v>1584</v>
      </c>
      <c r="IX4" s="329" t="s">
        <v>1585</v>
      </c>
      <c r="IY4" s="329" t="s">
        <v>1586</v>
      </c>
      <c r="IZ4" s="329" t="s">
        <v>1587</v>
      </c>
      <c r="JA4" s="329" t="s">
        <v>1588</v>
      </c>
      <c r="JB4" s="329" t="s">
        <v>1589</v>
      </c>
      <c r="JC4" s="329" t="s">
        <v>1590</v>
      </c>
      <c r="JD4" s="329" t="s">
        <v>1591</v>
      </c>
      <c r="JE4" s="329" t="s">
        <v>1592</v>
      </c>
      <c r="JF4" s="329" t="s">
        <v>1593</v>
      </c>
      <c r="JG4" s="329" t="s">
        <v>1594</v>
      </c>
      <c r="JH4" s="329" t="s">
        <v>1595</v>
      </c>
      <c r="JI4" s="329" t="s">
        <v>1596</v>
      </c>
      <c r="JJ4" s="329" t="s">
        <v>1597</v>
      </c>
      <c r="JK4" s="329" t="s">
        <v>1598</v>
      </c>
      <c r="JL4" s="329" t="s">
        <v>1599</v>
      </c>
      <c r="JM4" s="329" t="s">
        <v>1600</v>
      </c>
      <c r="JN4" s="329" t="s">
        <v>1601</v>
      </c>
      <c r="JO4" s="329" t="s">
        <v>1602</v>
      </c>
      <c r="JP4" s="329" t="s">
        <v>1603</v>
      </c>
      <c r="JQ4" s="329" t="s">
        <v>1636</v>
      </c>
      <c r="JR4" s="329" t="s">
        <v>1637</v>
      </c>
      <c r="JS4" s="329" t="s">
        <v>1638</v>
      </c>
      <c r="JT4" s="329" t="s">
        <v>1639</v>
      </c>
      <c r="JU4" s="329" t="s">
        <v>1640</v>
      </c>
      <c r="JV4" s="329" t="s">
        <v>1641</v>
      </c>
      <c r="JW4" s="329" t="s">
        <v>1642</v>
      </c>
      <c r="JX4" s="329" t="s">
        <v>1643</v>
      </c>
      <c r="JY4" s="329" t="s">
        <v>1604</v>
      </c>
      <c r="JZ4" s="329" t="s">
        <v>1605</v>
      </c>
      <c r="KA4" s="329" t="s">
        <v>1606</v>
      </c>
      <c r="KB4" s="329" t="s">
        <v>1607</v>
      </c>
      <c r="KC4" s="329" t="s">
        <v>1608</v>
      </c>
      <c r="KD4" s="329" t="s">
        <v>1609</v>
      </c>
      <c r="KE4" s="329" t="s">
        <v>1610</v>
      </c>
      <c r="KF4" s="329" t="s">
        <v>1611</v>
      </c>
      <c r="KG4" s="329" t="s">
        <v>1612</v>
      </c>
      <c r="KH4" s="329" t="s">
        <v>1613</v>
      </c>
      <c r="KI4" s="329" t="s">
        <v>1614</v>
      </c>
      <c r="KJ4" s="329" t="s">
        <v>1615</v>
      </c>
      <c r="KK4" s="329" t="s">
        <v>1616</v>
      </c>
      <c r="KL4" s="329" t="s">
        <v>1617</v>
      </c>
      <c r="KM4" s="329" t="s">
        <v>1618</v>
      </c>
      <c r="KN4" s="329" t="s">
        <v>1619</v>
      </c>
      <c r="KO4" s="329" t="s">
        <v>1620</v>
      </c>
      <c r="KP4" s="329" t="s">
        <v>1621</v>
      </c>
      <c r="KQ4" s="329" t="s">
        <v>1622</v>
      </c>
      <c r="KR4" s="329" t="s">
        <v>1623</v>
      </c>
      <c r="KS4" s="329" t="s">
        <v>1624</v>
      </c>
      <c r="KT4" s="329" t="s">
        <v>1625</v>
      </c>
      <c r="KU4" s="329" t="s">
        <v>1626</v>
      </c>
      <c r="KV4" s="329" t="s">
        <v>1627</v>
      </c>
      <c r="KW4" s="329" t="s">
        <v>1628</v>
      </c>
      <c r="KX4" s="329" t="s">
        <v>1629</v>
      </c>
      <c r="KY4" s="329" t="s">
        <v>1630</v>
      </c>
      <c r="KZ4" s="329" t="s">
        <v>1631</v>
      </c>
      <c r="LA4" s="329" t="s">
        <v>1632</v>
      </c>
      <c r="LB4" s="329" t="s">
        <v>1633</v>
      </c>
      <c r="LC4" s="329" t="s">
        <v>1634</v>
      </c>
      <c r="LD4" s="329" t="s">
        <v>1635</v>
      </c>
      <c r="LE4" s="329" t="s">
        <v>1644</v>
      </c>
      <c r="LF4" s="329" t="s">
        <v>1645</v>
      </c>
      <c r="LG4" s="329" t="s">
        <v>1646</v>
      </c>
      <c r="LH4" s="329" t="s">
        <v>1647</v>
      </c>
      <c r="LI4" s="329" t="s">
        <v>1648</v>
      </c>
      <c r="LJ4" s="329" t="s">
        <v>1649</v>
      </c>
      <c r="LK4" s="329" t="s">
        <v>1650</v>
      </c>
      <c r="LL4" s="329" t="s">
        <v>1651</v>
      </c>
      <c r="LM4" s="329" t="s">
        <v>1652</v>
      </c>
      <c r="LN4" s="329" t="s">
        <v>1653</v>
      </c>
      <c r="LO4" s="329" t="s">
        <v>2223</v>
      </c>
      <c r="LP4" s="329" t="s">
        <v>1654</v>
      </c>
      <c r="LQ4" s="329" t="s">
        <v>1655</v>
      </c>
      <c r="LR4" s="329" t="s">
        <v>1656</v>
      </c>
      <c r="LS4" s="329" t="s">
        <v>1657</v>
      </c>
      <c r="LT4" s="329" t="s">
        <v>1658</v>
      </c>
      <c r="LU4" s="329" t="s">
        <v>1659</v>
      </c>
      <c r="LV4" s="329" t="s">
        <v>1660</v>
      </c>
      <c r="LW4" s="329" t="s">
        <v>1661</v>
      </c>
      <c r="LX4" s="329" t="s">
        <v>1662</v>
      </c>
      <c r="LY4" s="329" t="s">
        <v>1663</v>
      </c>
      <c r="LZ4" s="329" t="s">
        <v>1664</v>
      </c>
      <c r="MA4" s="329" t="s">
        <v>1665</v>
      </c>
      <c r="MB4" s="329" t="s">
        <v>1666</v>
      </c>
      <c r="MC4" s="329" t="s">
        <v>1667</v>
      </c>
      <c r="MD4" s="329" t="s">
        <v>1668</v>
      </c>
      <c r="ME4" s="329" t="s">
        <v>1669</v>
      </c>
      <c r="MF4" s="329" t="s">
        <v>1670</v>
      </c>
      <c r="MG4" s="329" t="s">
        <v>1671</v>
      </c>
      <c r="MH4" s="329" t="s">
        <v>1672</v>
      </c>
      <c r="MI4" s="329" t="s">
        <v>1673</v>
      </c>
      <c r="MJ4" s="329" t="s">
        <v>1674</v>
      </c>
      <c r="MK4" s="329" t="s">
        <v>1675</v>
      </c>
      <c r="ML4" s="329" t="s">
        <v>1676</v>
      </c>
      <c r="MM4" s="329" t="s">
        <v>1677</v>
      </c>
      <c r="MN4" s="329" t="s">
        <v>1678</v>
      </c>
      <c r="MO4" s="329" t="s">
        <v>1679</v>
      </c>
      <c r="MP4" s="329" t="s">
        <v>1680</v>
      </c>
      <c r="MQ4" s="329" t="s">
        <v>1681</v>
      </c>
      <c r="MR4" s="329" t="s">
        <v>1682</v>
      </c>
      <c r="MS4" s="329" t="s">
        <v>1683</v>
      </c>
      <c r="MT4" s="329" t="s">
        <v>1684</v>
      </c>
      <c r="MU4" s="329" t="s">
        <v>1685</v>
      </c>
      <c r="MV4" s="329" t="s">
        <v>1686</v>
      </c>
      <c r="MW4" s="329" t="s">
        <v>1687</v>
      </c>
      <c r="MX4" s="329" t="s">
        <v>1688</v>
      </c>
      <c r="MY4" s="329" t="s">
        <v>1689</v>
      </c>
      <c r="MZ4" s="329" t="s">
        <v>1690</v>
      </c>
      <c r="NA4" s="329" t="s">
        <v>2224</v>
      </c>
      <c r="NB4" s="329" t="s">
        <v>1691</v>
      </c>
      <c r="NC4" s="329" t="s">
        <v>1692</v>
      </c>
      <c r="ND4" s="329" t="s">
        <v>1693</v>
      </c>
      <c r="NE4" s="329" t="s">
        <v>2225</v>
      </c>
      <c r="NF4" s="329" t="s">
        <v>1695</v>
      </c>
      <c r="NG4" s="329" t="s">
        <v>1696</v>
      </c>
      <c r="NH4" s="329" t="s">
        <v>1697</v>
      </c>
      <c r="NI4" s="329" t="s">
        <v>1698</v>
      </c>
      <c r="NJ4" s="329" t="s">
        <v>1699</v>
      </c>
      <c r="NK4" s="329" t="s">
        <v>1700</v>
      </c>
      <c r="NL4" s="329" t="s">
        <v>1701</v>
      </c>
      <c r="NM4" s="329" t="s">
        <v>2226</v>
      </c>
      <c r="NN4" s="329" t="s">
        <v>1703</v>
      </c>
      <c r="NO4" s="329" t="s">
        <v>1704</v>
      </c>
      <c r="NP4" s="329" t="s">
        <v>1705</v>
      </c>
      <c r="NQ4" s="329" t="s">
        <v>1706</v>
      </c>
      <c r="NR4" s="329" t="s">
        <v>1707</v>
      </c>
      <c r="NS4" s="329" t="s">
        <v>1708</v>
      </c>
      <c r="NT4" s="329" t="s">
        <v>1709</v>
      </c>
      <c r="NU4" s="329" t="s">
        <v>1710</v>
      </c>
      <c r="NV4" s="329" t="s">
        <v>2227</v>
      </c>
      <c r="NW4" s="329" t="s">
        <v>1712</v>
      </c>
      <c r="NX4" s="329" t="s">
        <v>1713</v>
      </c>
      <c r="NY4" s="329" t="s">
        <v>1714</v>
      </c>
      <c r="NZ4" s="329" t="s">
        <v>1715</v>
      </c>
      <c r="OA4" s="329" t="s">
        <v>1716</v>
      </c>
      <c r="OB4" s="329" t="s">
        <v>1717</v>
      </c>
      <c r="OC4" s="329" t="s">
        <v>2228</v>
      </c>
      <c r="OD4" s="329" t="s">
        <v>1719</v>
      </c>
      <c r="OE4" s="329" t="s">
        <v>2229</v>
      </c>
      <c r="OF4" s="329" t="s">
        <v>1721</v>
      </c>
      <c r="OG4" s="329" t="s">
        <v>1722</v>
      </c>
      <c r="OH4" s="329" t="s">
        <v>1725</v>
      </c>
      <c r="OI4" s="329" t="s">
        <v>1723</v>
      </c>
      <c r="OJ4" s="329" t="s">
        <v>1724</v>
      </c>
      <c r="OK4" s="329" t="s">
        <v>1726</v>
      </c>
      <c r="OL4" s="329" t="s">
        <v>1727</v>
      </c>
      <c r="OM4" s="329" t="s">
        <v>2230</v>
      </c>
      <c r="ON4" s="329" t="s">
        <v>1729</v>
      </c>
      <c r="OO4" s="329" t="s">
        <v>1730</v>
      </c>
      <c r="OP4" s="329" t="s">
        <v>2231</v>
      </c>
      <c r="OQ4" s="329" t="s">
        <v>1732</v>
      </c>
      <c r="OR4" s="329" t="s">
        <v>1733</v>
      </c>
      <c r="OS4" s="329" t="s">
        <v>1734</v>
      </c>
      <c r="OT4" s="329" t="s">
        <v>1735</v>
      </c>
      <c r="OU4" s="329" t="s">
        <v>1736</v>
      </c>
      <c r="OV4" s="329" t="s">
        <v>2232</v>
      </c>
      <c r="OW4" s="329" t="s">
        <v>1738</v>
      </c>
      <c r="OX4" s="329" t="s">
        <v>2233</v>
      </c>
      <c r="OY4" s="329" t="s">
        <v>2234</v>
      </c>
      <c r="OZ4" s="329" t="s">
        <v>1739</v>
      </c>
      <c r="PA4" s="329" t="s">
        <v>1740</v>
      </c>
      <c r="PB4" s="329" t="s">
        <v>2235</v>
      </c>
      <c r="PC4" s="329" t="s">
        <v>1742</v>
      </c>
      <c r="PD4" s="329" t="s">
        <v>1743</v>
      </c>
      <c r="PE4" s="329" t="s">
        <v>1744</v>
      </c>
      <c r="PF4" s="329" t="s">
        <v>1745</v>
      </c>
      <c r="PG4" s="329" t="s">
        <v>1746</v>
      </c>
      <c r="PH4" s="329" t="s">
        <v>1747</v>
      </c>
      <c r="PI4" s="329" t="s">
        <v>1748</v>
      </c>
      <c r="PJ4" s="329" t="s">
        <v>1749</v>
      </c>
      <c r="PK4" s="329" t="s">
        <v>1750</v>
      </c>
      <c r="PL4" s="329" t="s">
        <v>1751</v>
      </c>
      <c r="PM4" s="329" t="s">
        <v>1752</v>
      </c>
      <c r="PN4" s="329" t="s">
        <v>2236</v>
      </c>
      <c r="PO4" s="329" t="s">
        <v>2237</v>
      </c>
      <c r="PP4" s="329" t="s">
        <v>2238</v>
      </c>
      <c r="PQ4" s="329" t="s">
        <v>2239</v>
      </c>
      <c r="PR4" s="329" t="s">
        <v>1753</v>
      </c>
      <c r="PS4" s="329" t="s">
        <v>1754</v>
      </c>
      <c r="PT4" s="329" t="s">
        <v>1755</v>
      </c>
      <c r="PU4" s="329" t="s">
        <v>1756</v>
      </c>
      <c r="PV4" s="329" t="s">
        <v>2240</v>
      </c>
      <c r="PW4" s="329" t="s">
        <v>1758</v>
      </c>
      <c r="PX4" s="329" t="s">
        <v>1759</v>
      </c>
      <c r="PY4" s="329" t="s">
        <v>1760</v>
      </c>
      <c r="PZ4" s="329" t="s">
        <v>1761</v>
      </c>
      <c r="QA4" s="329" t="s">
        <v>1762</v>
      </c>
      <c r="QB4" s="329" t="s">
        <v>1763</v>
      </c>
      <c r="QC4" s="329" t="s">
        <v>1764</v>
      </c>
      <c r="QD4" s="329" t="s">
        <v>1765</v>
      </c>
      <c r="QE4" s="329" t="s">
        <v>1766</v>
      </c>
      <c r="QF4" s="329" t="s">
        <v>1767</v>
      </c>
      <c r="QG4" s="329" t="s">
        <v>1768</v>
      </c>
      <c r="QH4" s="329" t="s">
        <v>1769</v>
      </c>
      <c r="QI4" s="329" t="s">
        <v>1770</v>
      </c>
      <c r="QJ4" s="329" t="s">
        <v>1771</v>
      </c>
      <c r="QK4" s="329" t="s">
        <v>1772</v>
      </c>
      <c r="QL4" s="329" t="s">
        <v>1773</v>
      </c>
      <c r="QM4" s="329" t="s">
        <v>1774</v>
      </c>
      <c r="QN4" s="329" t="s">
        <v>2241</v>
      </c>
      <c r="QO4" s="329" t="s">
        <v>2242</v>
      </c>
      <c r="QP4" s="329" t="s">
        <v>2243</v>
      </c>
      <c r="QQ4" s="329" t="s">
        <v>2244</v>
      </c>
      <c r="QR4" s="329" t="s">
        <v>1775</v>
      </c>
      <c r="QS4" s="329" t="s">
        <v>1776</v>
      </c>
      <c r="QT4" s="329" t="s">
        <v>1777</v>
      </c>
      <c r="QU4" s="329" t="s">
        <v>1778</v>
      </c>
      <c r="QV4" s="329" t="s">
        <v>1779</v>
      </c>
      <c r="QW4" s="329" t="s">
        <v>1780</v>
      </c>
      <c r="QX4" s="329" t="s">
        <v>1781</v>
      </c>
      <c r="QY4" s="329" t="s">
        <v>1782</v>
      </c>
      <c r="QZ4" s="329" t="s">
        <v>1783</v>
      </c>
      <c r="RA4" s="329" t="s">
        <v>1784</v>
      </c>
      <c r="RB4" s="329" t="s">
        <v>1785</v>
      </c>
      <c r="RC4" s="329" t="s">
        <v>2245</v>
      </c>
      <c r="RD4" s="329" t="s">
        <v>2246</v>
      </c>
      <c r="RE4" s="329" t="s">
        <v>1786</v>
      </c>
      <c r="RF4" s="329" t="s">
        <v>1787</v>
      </c>
      <c r="RG4" s="329" t="s">
        <v>1788</v>
      </c>
      <c r="RH4" s="329" t="s">
        <v>1789</v>
      </c>
      <c r="RI4" s="329" t="s">
        <v>1790</v>
      </c>
      <c r="RJ4" s="329" t="s">
        <v>1791</v>
      </c>
      <c r="RK4" s="329" t="s">
        <v>1792</v>
      </c>
      <c r="RL4" s="329" t="s">
        <v>1793</v>
      </c>
      <c r="RM4" s="329" t="s">
        <v>1794</v>
      </c>
      <c r="RN4" s="329" t="s">
        <v>1795</v>
      </c>
      <c r="RO4" s="329" t="s">
        <v>1796</v>
      </c>
      <c r="RP4" s="329" t="s">
        <v>1797</v>
      </c>
      <c r="RQ4" s="329" t="s">
        <v>1798</v>
      </c>
      <c r="RR4" s="329" t="s">
        <v>1799</v>
      </c>
      <c r="RS4" s="329" t="s">
        <v>1800</v>
      </c>
      <c r="RT4" s="329" t="s">
        <v>1801</v>
      </c>
      <c r="RU4" s="329" t="s">
        <v>1802</v>
      </c>
      <c r="RV4" s="329" t="s">
        <v>2247</v>
      </c>
      <c r="RW4" s="329" t="s">
        <v>2248</v>
      </c>
      <c r="RX4" s="329" t="s">
        <v>2249</v>
      </c>
      <c r="RY4" s="329" t="s">
        <v>1825</v>
      </c>
      <c r="RZ4" s="329" t="s">
        <v>1826</v>
      </c>
      <c r="SA4" s="329" t="s">
        <v>1827</v>
      </c>
      <c r="SB4" s="329" t="s">
        <v>1828</v>
      </c>
      <c r="SC4" s="329" t="s">
        <v>1829</v>
      </c>
      <c r="SD4" s="329" t="s">
        <v>1830</v>
      </c>
      <c r="SE4" s="329" t="s">
        <v>1831</v>
      </c>
      <c r="SF4" s="329" t="s">
        <v>1832</v>
      </c>
      <c r="SG4" s="329" t="s">
        <v>1833</v>
      </c>
      <c r="SH4" s="329" t="s">
        <v>1834</v>
      </c>
      <c r="SI4" s="329" t="s">
        <v>1835</v>
      </c>
      <c r="SJ4" s="329" t="s">
        <v>1836</v>
      </c>
      <c r="SK4" s="329" t="s">
        <v>1837</v>
      </c>
      <c r="SL4" s="329" t="s">
        <v>2251</v>
      </c>
      <c r="SM4" s="329" t="s">
        <v>1806</v>
      </c>
      <c r="SN4" s="329" t="s">
        <v>1807</v>
      </c>
      <c r="SO4" s="329" t="s">
        <v>1808</v>
      </c>
      <c r="SP4" s="329" t="s">
        <v>1809</v>
      </c>
      <c r="SQ4" s="329" t="s">
        <v>1810</v>
      </c>
      <c r="SR4" s="329" t="s">
        <v>1811</v>
      </c>
      <c r="SS4" s="329" t="s">
        <v>1812</v>
      </c>
      <c r="ST4" s="329" t="s">
        <v>1813</v>
      </c>
      <c r="SU4" s="329" t="s">
        <v>1814</v>
      </c>
      <c r="SV4" s="329" t="s">
        <v>1815</v>
      </c>
      <c r="SW4" s="329" t="s">
        <v>1816</v>
      </c>
      <c r="SX4" s="329" t="s">
        <v>2250</v>
      </c>
      <c r="SY4" s="329" t="s">
        <v>1817</v>
      </c>
      <c r="SZ4" s="329" t="s">
        <v>1818</v>
      </c>
      <c r="TA4" s="329" t="s">
        <v>1819</v>
      </c>
      <c r="TB4" s="329" t="s">
        <v>1820</v>
      </c>
      <c r="TC4" s="329" t="s">
        <v>1821</v>
      </c>
      <c r="TD4" s="329" t="s">
        <v>1822</v>
      </c>
      <c r="TE4" s="329" t="s">
        <v>1823</v>
      </c>
      <c r="TF4" s="329" t="s">
        <v>1824</v>
      </c>
      <c r="TG4" s="329" t="s">
        <v>1838</v>
      </c>
      <c r="TH4" s="329" t="s">
        <v>1839</v>
      </c>
      <c r="TI4" s="329" t="s">
        <v>1840</v>
      </c>
      <c r="TJ4" s="329" t="s">
        <v>1841</v>
      </c>
      <c r="TK4" s="329" t="s">
        <v>1842</v>
      </c>
      <c r="TL4" s="329" t="s">
        <v>1843</v>
      </c>
      <c r="TM4" s="329" t="s">
        <v>1844</v>
      </c>
      <c r="TN4" s="329" t="s">
        <v>1845</v>
      </c>
      <c r="TO4" s="329" t="s">
        <v>1846</v>
      </c>
      <c r="TP4" s="329" t="s">
        <v>1847</v>
      </c>
      <c r="TQ4" s="329" t="s">
        <v>1848</v>
      </c>
      <c r="TR4" s="329" t="s">
        <v>1849</v>
      </c>
      <c r="TS4" s="329" t="s">
        <v>1850</v>
      </c>
      <c r="TT4" s="329" t="s">
        <v>1851</v>
      </c>
      <c r="TU4" s="329" t="s">
        <v>1852</v>
      </c>
      <c r="TV4" s="329" t="s">
        <v>1853</v>
      </c>
      <c r="TW4" s="329" t="s">
        <v>2252</v>
      </c>
      <c r="TX4" s="329" t="s">
        <v>1855</v>
      </c>
      <c r="TY4" s="329" t="s">
        <v>1856</v>
      </c>
      <c r="TZ4" s="329" t="s">
        <v>1857</v>
      </c>
      <c r="UA4" s="329" t="s">
        <v>1858</v>
      </c>
      <c r="UB4" s="329" t="s">
        <v>1859</v>
      </c>
      <c r="UC4" s="329" t="s">
        <v>1860</v>
      </c>
      <c r="UD4" s="329" t="s">
        <v>1861</v>
      </c>
      <c r="UE4" s="329" t="s">
        <v>2253</v>
      </c>
      <c r="UF4" s="329" t="s">
        <v>2254</v>
      </c>
      <c r="UG4" s="329" t="s">
        <v>2255</v>
      </c>
      <c r="UH4" s="329" t="s">
        <v>1865</v>
      </c>
      <c r="UI4" s="329" t="s">
        <v>1866</v>
      </c>
      <c r="UJ4" s="329" t="s">
        <v>1867</v>
      </c>
      <c r="UK4" s="329" t="s">
        <v>1868</v>
      </c>
      <c r="UL4" s="329" t="s">
        <v>1869</v>
      </c>
      <c r="UM4" s="329" t="s">
        <v>1870</v>
      </c>
      <c r="UN4" s="329" t="s">
        <v>1871</v>
      </c>
      <c r="UO4" s="329" t="s">
        <v>1872</v>
      </c>
      <c r="UP4" s="329" t="s">
        <v>1873</v>
      </c>
      <c r="UQ4" s="329" t="s">
        <v>2256</v>
      </c>
      <c r="UR4" s="329" t="s">
        <v>1875</v>
      </c>
      <c r="US4" s="329" t="s">
        <v>1876</v>
      </c>
      <c r="UT4" s="329" t="s">
        <v>1877</v>
      </c>
      <c r="UU4" s="329" t="s">
        <v>1878</v>
      </c>
      <c r="UV4" s="329" t="s">
        <v>1879</v>
      </c>
      <c r="UW4" s="329" t="s">
        <v>1880</v>
      </c>
      <c r="UX4" s="329" t="s">
        <v>1881</v>
      </c>
      <c r="UY4" s="329" t="s">
        <v>1882</v>
      </c>
      <c r="UZ4" s="329" t="s">
        <v>1883</v>
      </c>
      <c r="VA4" s="329" t="s">
        <v>1884</v>
      </c>
      <c r="VB4" s="329" t="s">
        <v>1885</v>
      </c>
      <c r="VC4" s="329" t="s">
        <v>1886</v>
      </c>
      <c r="VD4" s="329" t="s">
        <v>1887</v>
      </c>
      <c r="VE4" s="329" t="s">
        <v>1888</v>
      </c>
      <c r="VF4" s="329" t="s">
        <v>1889</v>
      </c>
      <c r="VG4" s="329" t="s">
        <v>2257</v>
      </c>
      <c r="VH4" s="329" t="s">
        <v>2258</v>
      </c>
      <c r="VI4" s="329" t="s">
        <v>2259</v>
      </c>
      <c r="VJ4" s="329" t="s">
        <v>1893</v>
      </c>
      <c r="VK4" s="329" t="s">
        <v>1894</v>
      </c>
      <c r="VL4" s="329" t="s">
        <v>1895</v>
      </c>
      <c r="VM4" s="329" t="s">
        <v>1896</v>
      </c>
      <c r="VN4" s="329" t="s">
        <v>1897</v>
      </c>
      <c r="VO4" s="329" t="s">
        <v>1898</v>
      </c>
      <c r="VP4" s="329" t="s">
        <v>1899</v>
      </c>
      <c r="VQ4" s="329" t="s">
        <v>1900</v>
      </c>
      <c r="VR4" s="329" t="s">
        <v>1901</v>
      </c>
      <c r="VS4" s="329" t="s">
        <v>2260</v>
      </c>
      <c r="VT4" s="329" t="s">
        <v>1903</v>
      </c>
      <c r="VU4" s="329" t="s">
        <v>1904</v>
      </c>
      <c r="VV4" s="329" t="s">
        <v>1905</v>
      </c>
      <c r="VW4" s="329" t="s">
        <v>1906</v>
      </c>
      <c r="VX4" s="329" t="s">
        <v>1907</v>
      </c>
      <c r="VY4" s="329" t="s">
        <v>1908</v>
      </c>
      <c r="VZ4" s="329" t="s">
        <v>1909</v>
      </c>
      <c r="WA4" s="329" t="s">
        <v>1910</v>
      </c>
      <c r="WB4" s="329" t="s">
        <v>1911</v>
      </c>
      <c r="WC4" s="329" t="s">
        <v>1912</v>
      </c>
      <c r="WD4" s="329" t="s">
        <v>1913</v>
      </c>
      <c r="WE4" s="329" t="s">
        <v>1914</v>
      </c>
      <c r="WF4" s="329" t="s">
        <v>1915</v>
      </c>
      <c r="WG4" s="329" t="s">
        <v>1916</v>
      </c>
      <c r="WH4" s="329" t="s">
        <v>1917</v>
      </c>
      <c r="WI4" s="329" t="s">
        <v>1918</v>
      </c>
      <c r="WJ4" s="329" t="s">
        <v>1919</v>
      </c>
      <c r="WK4" s="329" t="s">
        <v>1920</v>
      </c>
      <c r="WL4" s="329" t="s">
        <v>1921</v>
      </c>
      <c r="WM4" s="329" t="s">
        <v>1922</v>
      </c>
      <c r="WN4" s="329" t="s">
        <v>1923</v>
      </c>
      <c r="WO4" s="329" t="s">
        <v>1924</v>
      </c>
      <c r="WP4" s="329" t="s">
        <v>1925</v>
      </c>
      <c r="WQ4" s="329" t="s">
        <v>1926</v>
      </c>
      <c r="WR4" s="329" t="s">
        <v>1927</v>
      </c>
      <c r="WS4" s="329" t="s">
        <v>2261</v>
      </c>
      <c r="WT4" s="329" t="s">
        <v>2262</v>
      </c>
      <c r="WU4" s="329" t="s">
        <v>1930</v>
      </c>
      <c r="WV4" s="329" t="s">
        <v>1931</v>
      </c>
      <c r="WW4" s="329" t="s">
        <v>1932</v>
      </c>
      <c r="WX4" s="329" t="s">
        <v>2263</v>
      </c>
      <c r="WY4" s="329" t="s">
        <v>1934</v>
      </c>
      <c r="WZ4" s="329" t="s">
        <v>1935</v>
      </c>
      <c r="XA4" s="329" t="s">
        <v>1936</v>
      </c>
      <c r="XB4" s="329" t="s">
        <v>1937</v>
      </c>
      <c r="XC4" s="329" t="s">
        <v>2264</v>
      </c>
      <c r="XD4" s="329" t="s">
        <v>2265</v>
      </c>
      <c r="XE4" s="329" t="s">
        <v>2266</v>
      </c>
      <c r="XF4" s="329" t="s">
        <v>1941</v>
      </c>
      <c r="XG4" s="329" t="s">
        <v>1942</v>
      </c>
      <c r="XH4" s="329" t="s">
        <v>1943</v>
      </c>
      <c r="XI4" s="329" t="s">
        <v>2267</v>
      </c>
      <c r="XJ4" s="329" t="s">
        <v>1945</v>
      </c>
      <c r="XK4" s="329" t="s">
        <v>1946</v>
      </c>
      <c r="XL4" s="329" t="s">
        <v>1947</v>
      </c>
      <c r="XM4" s="329" t="s">
        <v>1948</v>
      </c>
      <c r="XN4" s="329" t="s">
        <v>1949</v>
      </c>
      <c r="XO4" s="329" t="s">
        <v>1950</v>
      </c>
      <c r="XP4" s="329" t="s">
        <v>1951</v>
      </c>
      <c r="XQ4" s="329" t="s">
        <v>1952</v>
      </c>
      <c r="XR4" s="329" t="s">
        <v>1953</v>
      </c>
      <c r="XS4" s="329" t="s">
        <v>1954</v>
      </c>
      <c r="XT4" s="329" t="s">
        <v>1955</v>
      </c>
      <c r="XU4" s="329" t="s">
        <v>1956</v>
      </c>
      <c r="XV4" s="329" t="s">
        <v>1957</v>
      </c>
      <c r="XW4" s="329" t="s">
        <v>1958</v>
      </c>
      <c r="XX4" s="329" t="s">
        <v>1959</v>
      </c>
      <c r="XY4" s="329" t="s">
        <v>1960</v>
      </c>
      <c r="XZ4" s="329" t="s">
        <v>1961</v>
      </c>
      <c r="YA4" s="329" t="s">
        <v>2268</v>
      </c>
      <c r="YB4" s="329" t="s">
        <v>2269</v>
      </c>
      <c r="YC4" s="329" t="s">
        <v>1964</v>
      </c>
      <c r="YD4" s="329" t="s">
        <v>1965</v>
      </c>
      <c r="YE4" s="329" t="s">
        <v>1966</v>
      </c>
      <c r="YF4" s="329" t="s">
        <v>1967</v>
      </c>
      <c r="YG4" s="329" t="s">
        <v>2270</v>
      </c>
      <c r="YH4" s="329" t="s">
        <v>1969</v>
      </c>
      <c r="YI4" s="329" t="s">
        <v>1970</v>
      </c>
      <c r="YJ4" s="329" t="s">
        <v>1971</v>
      </c>
      <c r="YK4" s="329" t="s">
        <v>1972</v>
      </c>
      <c r="YL4" s="329" t="s">
        <v>1973</v>
      </c>
      <c r="YM4" s="329" t="s">
        <v>1974</v>
      </c>
      <c r="YN4" s="329" t="s">
        <v>1975</v>
      </c>
      <c r="YO4" s="329" t="s">
        <v>1976</v>
      </c>
      <c r="YP4" s="329" t="s">
        <v>1977</v>
      </c>
      <c r="YQ4" s="329" t="s">
        <v>2271</v>
      </c>
      <c r="YR4" s="329" t="s">
        <v>2272</v>
      </c>
      <c r="YS4" s="329" t="s">
        <v>2273</v>
      </c>
      <c r="YT4" s="329" t="s">
        <v>1981</v>
      </c>
      <c r="YU4" s="329" t="s">
        <v>1982</v>
      </c>
      <c r="YV4" s="329" t="s">
        <v>1983</v>
      </c>
      <c r="YW4" s="329" t="s">
        <v>1984</v>
      </c>
      <c r="YX4" s="329" t="s">
        <v>1985</v>
      </c>
      <c r="YY4" s="329" t="s">
        <v>1986</v>
      </c>
      <c r="YZ4" s="329" t="s">
        <v>1987</v>
      </c>
      <c r="ZA4" s="329" t="s">
        <v>1988</v>
      </c>
      <c r="ZB4" s="329" t="s">
        <v>1989</v>
      </c>
      <c r="ZC4" s="329" t="s">
        <v>1990</v>
      </c>
      <c r="ZD4" s="329" t="s">
        <v>1991</v>
      </c>
      <c r="ZE4" s="329" t="s">
        <v>1992</v>
      </c>
      <c r="ZF4" s="329" t="s">
        <v>1993</v>
      </c>
      <c r="ZG4" s="329" t="s">
        <v>1994</v>
      </c>
      <c r="ZH4" s="329" t="s">
        <v>1995</v>
      </c>
      <c r="ZI4" s="329" t="s">
        <v>1996</v>
      </c>
      <c r="ZJ4" s="329" t="s">
        <v>1997</v>
      </c>
      <c r="ZK4" s="329" t="s">
        <v>1998</v>
      </c>
      <c r="ZL4" s="329" t="s">
        <v>1999</v>
      </c>
      <c r="ZM4" s="329" t="s">
        <v>2000</v>
      </c>
      <c r="ZN4" s="329" t="s">
        <v>2001</v>
      </c>
      <c r="ZO4" s="329" t="s">
        <v>2002</v>
      </c>
      <c r="ZP4" s="329" t="s">
        <v>2003</v>
      </c>
      <c r="ZQ4" s="329" t="s">
        <v>2004</v>
      </c>
      <c r="ZR4" s="329" t="s">
        <v>2005</v>
      </c>
      <c r="ZS4" s="329" t="s">
        <v>2006</v>
      </c>
      <c r="ZT4" s="329" t="s">
        <v>2007</v>
      </c>
      <c r="ZU4" s="329" t="s">
        <v>2008</v>
      </c>
      <c r="ZV4" s="329" t="s">
        <v>2009</v>
      </c>
      <c r="ZW4" s="329" t="s">
        <v>2010</v>
      </c>
      <c r="ZX4" s="329" t="s">
        <v>2011</v>
      </c>
      <c r="ZY4" s="329" t="s">
        <v>2012</v>
      </c>
      <c r="ZZ4" s="329" t="s">
        <v>2013</v>
      </c>
      <c r="AAA4" s="329" t="s">
        <v>2014</v>
      </c>
      <c r="AAB4" s="329" t="s">
        <v>2015</v>
      </c>
      <c r="AAC4" s="329" t="s">
        <v>2274</v>
      </c>
      <c r="AAD4" s="329" t="s">
        <v>2275</v>
      </c>
      <c r="AAE4" s="329" t="s">
        <v>2276</v>
      </c>
      <c r="AAF4" s="329" t="s">
        <v>2019</v>
      </c>
      <c r="AAG4" s="329" t="s">
        <v>2020</v>
      </c>
      <c r="AAH4" s="329" t="s">
        <v>2021</v>
      </c>
      <c r="AAI4" s="329" t="s">
        <v>2022</v>
      </c>
      <c r="AAJ4" s="329" t="s">
        <v>2023</v>
      </c>
      <c r="AAK4" s="329" t="s">
        <v>2024</v>
      </c>
      <c r="AAL4" s="329" t="s">
        <v>2025</v>
      </c>
      <c r="AAM4" s="329" t="s">
        <v>2026</v>
      </c>
      <c r="AAN4" s="329" t="s">
        <v>2027</v>
      </c>
      <c r="AAO4" s="329" t="s">
        <v>2028</v>
      </c>
      <c r="AAP4" s="329" t="s">
        <v>2029</v>
      </c>
      <c r="AAQ4" s="329" t="s">
        <v>2030</v>
      </c>
      <c r="AAR4" s="329" t="s">
        <v>2031</v>
      </c>
      <c r="AAS4" s="329" t="s">
        <v>2032</v>
      </c>
      <c r="AAT4" s="329" t="s">
        <v>2033</v>
      </c>
      <c r="AAU4" s="329" t="s">
        <v>2034</v>
      </c>
      <c r="AAV4" s="329" t="s">
        <v>2035</v>
      </c>
      <c r="AAW4" s="329" t="s">
        <v>2036</v>
      </c>
      <c r="AAX4" s="329" t="s">
        <v>2277</v>
      </c>
      <c r="AAY4" s="329" t="s">
        <v>2038</v>
      </c>
      <c r="AAZ4" s="329" t="s">
        <v>2039</v>
      </c>
      <c r="ABA4" s="329" t="s">
        <v>2040</v>
      </c>
      <c r="ABB4" s="329" t="s">
        <v>2041</v>
      </c>
      <c r="ABC4" s="329" t="s">
        <v>2042</v>
      </c>
      <c r="ABD4" s="329" t="s">
        <v>2043</v>
      </c>
      <c r="ABE4" s="329" t="s">
        <v>2044</v>
      </c>
      <c r="ABF4" s="329" t="s">
        <v>2278</v>
      </c>
      <c r="ABG4" s="329" t="s">
        <v>2279</v>
      </c>
      <c r="ABH4" s="329" t="s">
        <v>2047</v>
      </c>
      <c r="ABI4" s="329" t="s">
        <v>2280</v>
      </c>
      <c r="ABJ4" s="329" t="s">
        <v>2281</v>
      </c>
      <c r="ABK4" s="329" t="s">
        <v>2282</v>
      </c>
      <c r="ABL4" s="329" t="s">
        <v>2283</v>
      </c>
      <c r="ABM4" s="329" t="s">
        <v>2052</v>
      </c>
      <c r="ABN4" s="329" t="s">
        <v>2053</v>
      </c>
      <c r="ABO4" s="329" t="s">
        <v>2054</v>
      </c>
      <c r="ABP4" s="329" t="s">
        <v>2055</v>
      </c>
      <c r="ABQ4" s="329" t="s">
        <v>2056</v>
      </c>
      <c r="ABR4" s="329" t="s">
        <v>2057</v>
      </c>
      <c r="ABS4" s="329" t="s">
        <v>2058</v>
      </c>
      <c r="ABT4" s="329" t="s">
        <v>2059</v>
      </c>
      <c r="ABU4" s="329" t="s">
        <v>2284</v>
      </c>
      <c r="ABV4" s="329" t="s">
        <v>2060</v>
      </c>
      <c r="ABW4" s="329" t="s">
        <v>2061</v>
      </c>
      <c r="ABX4" s="329" t="s">
        <v>2062</v>
      </c>
      <c r="ABY4" s="329" t="s">
        <v>2063</v>
      </c>
      <c r="ABZ4" s="329" t="s">
        <v>2064</v>
      </c>
      <c r="ACA4" s="329" t="s">
        <v>2065</v>
      </c>
      <c r="ACB4" s="329" t="s">
        <v>2066</v>
      </c>
      <c r="ACC4" s="329" t="s">
        <v>2067</v>
      </c>
      <c r="ACD4" s="329" t="s">
        <v>2068</v>
      </c>
      <c r="ACE4" s="329" t="s">
        <v>2069</v>
      </c>
      <c r="ACF4" s="329" t="s">
        <v>2070</v>
      </c>
      <c r="ACG4" s="329" t="s">
        <v>2071</v>
      </c>
      <c r="ACH4" s="329" t="s">
        <v>2072</v>
      </c>
      <c r="ACI4" s="329" t="s">
        <v>2073</v>
      </c>
      <c r="ACJ4" s="329" t="s">
        <v>2074</v>
      </c>
      <c r="ACK4" s="329" t="s">
        <v>2075</v>
      </c>
      <c r="ACL4" s="329" t="s">
        <v>2076</v>
      </c>
      <c r="ACM4" s="329" t="s">
        <v>2077</v>
      </c>
      <c r="ACN4" s="329" t="s">
        <v>2078</v>
      </c>
      <c r="ACO4" s="329" t="s">
        <v>2285</v>
      </c>
      <c r="ACP4" s="329" t="s">
        <v>2080</v>
      </c>
      <c r="ACQ4" s="329" t="s">
        <v>2081</v>
      </c>
      <c r="ACR4" s="329" t="s">
        <v>2082</v>
      </c>
      <c r="ACS4" s="329" t="s">
        <v>2083</v>
      </c>
      <c r="ACT4" s="329" t="s">
        <v>2286</v>
      </c>
      <c r="ACU4" s="329" t="s">
        <v>2085</v>
      </c>
      <c r="ACV4" s="329" t="s">
        <v>2086</v>
      </c>
      <c r="ACW4" s="329" t="s">
        <v>2087</v>
      </c>
      <c r="ACX4" s="329" t="s">
        <v>2088</v>
      </c>
      <c r="ACY4" s="329" t="s">
        <v>2089</v>
      </c>
      <c r="ACZ4" s="329" t="s">
        <v>1937</v>
      </c>
      <c r="ADA4" s="329" t="s">
        <v>2287</v>
      </c>
      <c r="ADB4" s="329" t="s">
        <v>2288</v>
      </c>
      <c r="ADC4" s="329" t="s">
        <v>2289</v>
      </c>
      <c r="ADD4" s="329" t="s">
        <v>2090</v>
      </c>
      <c r="ADE4" s="329" t="s">
        <v>2091</v>
      </c>
      <c r="ADF4" s="329" t="s">
        <v>2092</v>
      </c>
      <c r="ADG4" s="329" t="s">
        <v>2093</v>
      </c>
      <c r="ADH4" s="329" t="s">
        <v>2094</v>
      </c>
      <c r="ADI4" s="329" t="s">
        <v>1556</v>
      </c>
      <c r="ADJ4" s="329" t="s">
        <v>2095</v>
      </c>
      <c r="ADK4" s="329" t="s">
        <v>2096</v>
      </c>
      <c r="ADL4" s="329" t="s">
        <v>2097</v>
      </c>
      <c r="ADM4" s="329" t="s">
        <v>2098</v>
      </c>
      <c r="ADN4" s="329" t="s">
        <v>2099</v>
      </c>
      <c r="ADO4" s="329" t="s">
        <v>2100</v>
      </c>
      <c r="ADP4" s="329" t="s">
        <v>2101</v>
      </c>
      <c r="ADQ4" s="329" t="s">
        <v>2102</v>
      </c>
      <c r="ADR4" s="329" t="s">
        <v>2103</v>
      </c>
      <c r="ADS4" s="329" t="s">
        <v>2104</v>
      </c>
      <c r="ADT4" s="329" t="s">
        <v>2105</v>
      </c>
      <c r="ADU4" s="329" t="s">
        <v>2106</v>
      </c>
      <c r="ADV4" s="329" t="s">
        <v>2107</v>
      </c>
      <c r="ADW4" s="329" t="s">
        <v>2108</v>
      </c>
      <c r="ADX4" s="329" t="s">
        <v>2109</v>
      </c>
      <c r="ADY4" s="329" t="s">
        <v>2125</v>
      </c>
      <c r="ADZ4" s="329" t="s">
        <v>2110</v>
      </c>
      <c r="AEA4" s="329" t="s">
        <v>2111</v>
      </c>
      <c r="AEB4" s="329" t="s">
        <v>2112</v>
      </c>
      <c r="AEC4" s="329" t="s">
        <v>2113</v>
      </c>
      <c r="AED4" s="329" t="s">
        <v>2114</v>
      </c>
      <c r="AEE4" s="329" t="s">
        <v>2115</v>
      </c>
      <c r="AEF4" s="329" t="s">
        <v>2116</v>
      </c>
      <c r="AEG4" s="329" t="s">
        <v>2117</v>
      </c>
      <c r="AEH4" s="329" t="s">
        <v>2118</v>
      </c>
      <c r="AEI4" s="329" t="s">
        <v>2119</v>
      </c>
      <c r="AEJ4" s="329" t="s">
        <v>2120</v>
      </c>
      <c r="AEK4" s="329" t="s">
        <v>2121</v>
      </c>
      <c r="AEL4" s="329" t="s">
        <v>2122</v>
      </c>
      <c r="AEM4" s="329" t="s">
        <v>2123</v>
      </c>
      <c r="AEN4" s="329" t="s">
        <v>2124</v>
      </c>
      <c r="AEO4" s="329" t="s">
        <v>2126</v>
      </c>
      <c r="AEP4" s="329" t="s">
        <v>2127</v>
      </c>
      <c r="AEQ4" s="329" t="s">
        <v>2128</v>
      </c>
      <c r="AER4" s="329" t="s">
        <v>2129</v>
      </c>
      <c r="AES4" s="329" t="s">
        <v>2130</v>
      </c>
      <c r="AET4" s="329" t="s">
        <v>2131</v>
      </c>
      <c r="AEU4" s="329" t="s">
        <v>2132</v>
      </c>
      <c r="AEV4" s="329" t="s">
        <v>2133</v>
      </c>
      <c r="AEW4" s="329" t="s">
        <v>2134</v>
      </c>
      <c r="AEX4" s="329" t="s">
        <v>2135</v>
      </c>
      <c r="AEY4" s="329" t="s">
        <v>2136</v>
      </c>
      <c r="AEZ4" s="329" t="s">
        <v>2137</v>
      </c>
      <c r="AFA4" s="329" t="s">
        <v>2138</v>
      </c>
      <c r="AFB4" s="329" t="s">
        <v>2139</v>
      </c>
      <c r="AFC4" s="329" t="s">
        <v>2140</v>
      </c>
      <c r="AFD4" s="329" t="s">
        <v>2141</v>
      </c>
      <c r="AFE4" s="329" t="s">
        <v>2142</v>
      </c>
      <c r="AFF4" s="329" t="s">
        <v>2143</v>
      </c>
      <c r="AFG4" s="329" t="s">
        <v>2144</v>
      </c>
      <c r="AFH4" s="329" t="s">
        <v>2145</v>
      </c>
      <c r="AFI4" s="329" t="s">
        <v>2146</v>
      </c>
      <c r="AFJ4" s="329" t="s">
        <v>2147</v>
      </c>
      <c r="AFK4" s="329" t="s">
        <v>2148</v>
      </c>
      <c r="AFL4" s="329" t="s">
        <v>2149</v>
      </c>
      <c r="AFM4" s="329" t="s">
        <v>2150</v>
      </c>
      <c r="AFN4" s="329" t="s">
        <v>2151</v>
      </c>
      <c r="AFO4" s="329" t="s">
        <v>2152</v>
      </c>
      <c r="AFP4" s="329" t="s">
        <v>2153</v>
      </c>
      <c r="AFQ4" s="329" t="s">
        <v>2154</v>
      </c>
      <c r="AFR4" s="329" t="s">
        <v>2155</v>
      </c>
      <c r="AFS4" s="329" t="s">
        <v>2156</v>
      </c>
      <c r="AFT4" s="329" t="s">
        <v>2157</v>
      </c>
      <c r="AFU4" s="329" t="s">
        <v>2158</v>
      </c>
      <c r="AFV4" s="329" t="s">
        <v>2159</v>
      </c>
      <c r="AFW4" s="329" t="s">
        <v>2160</v>
      </c>
      <c r="AFX4" s="329" t="s">
        <v>2161</v>
      </c>
      <c r="AFY4" s="329" t="s">
        <v>2162</v>
      </c>
      <c r="AFZ4" s="329" t="s">
        <v>2163</v>
      </c>
      <c r="AGA4" s="329" t="s">
        <v>2164</v>
      </c>
      <c r="AGB4" s="329" t="s">
        <v>2165</v>
      </c>
      <c r="AGC4" s="329" t="s">
        <v>2166</v>
      </c>
      <c r="AGD4" s="329" t="s">
        <v>2167</v>
      </c>
      <c r="AGE4" s="329" t="s">
        <v>2168</v>
      </c>
      <c r="AGF4" s="329" t="s">
        <v>2169</v>
      </c>
      <c r="AGG4" s="329" t="s">
        <v>2170</v>
      </c>
      <c r="AGH4" s="329" t="s">
        <v>2171</v>
      </c>
      <c r="AGI4" s="329" t="s">
        <v>2172</v>
      </c>
      <c r="AGJ4" s="329" t="s">
        <v>2173</v>
      </c>
      <c r="AGK4" s="329" t="s">
        <v>2174</v>
      </c>
      <c r="AGL4" s="329" t="s">
        <v>2175</v>
      </c>
      <c r="AGM4" s="329" t="s">
        <v>2176</v>
      </c>
      <c r="AGN4" s="329" t="s">
        <v>2177</v>
      </c>
      <c r="AGO4" s="329" t="s">
        <v>2178</v>
      </c>
      <c r="AGP4" s="329" t="s">
        <v>2179</v>
      </c>
      <c r="AGQ4" s="329" t="s">
        <v>2180</v>
      </c>
      <c r="AGR4" s="329" t="s">
        <v>2181</v>
      </c>
      <c r="AGS4" s="329" t="s">
        <v>2182</v>
      </c>
      <c r="AGT4" s="329" t="s">
        <v>2183</v>
      </c>
      <c r="AGU4" s="329" t="s">
        <v>2184</v>
      </c>
      <c r="AGV4" s="329" t="s">
        <v>2185</v>
      </c>
      <c r="AGW4" s="329" t="s">
        <v>2186</v>
      </c>
      <c r="AGX4" s="329" t="s">
        <v>2187</v>
      </c>
      <c r="AGY4" s="329" t="s">
        <v>2188</v>
      </c>
      <c r="AGZ4" s="329" t="s">
        <v>2189</v>
      </c>
      <c r="AHA4" s="329" t="s">
        <v>2190</v>
      </c>
      <c r="AHB4" s="329" t="s">
        <v>2191</v>
      </c>
      <c r="AHC4" s="329" t="s">
        <v>2192</v>
      </c>
      <c r="AHD4" s="329" t="s">
        <v>2193</v>
      </c>
      <c r="AHE4" s="329" t="s">
        <v>2194</v>
      </c>
      <c r="AHF4" s="329" t="s">
        <v>2195</v>
      </c>
      <c r="AHG4" s="329" t="s">
        <v>2196</v>
      </c>
      <c r="AHH4" s="329" t="s">
        <v>2197</v>
      </c>
      <c r="AHI4" s="329" t="s">
        <v>2198</v>
      </c>
      <c r="AHJ4" s="329" t="s">
        <v>2199</v>
      </c>
      <c r="AHK4" s="329" t="s">
        <v>2200</v>
      </c>
      <c r="AHL4" s="329" t="s">
        <v>2201</v>
      </c>
      <c r="AHM4" s="329" t="s">
        <v>2202</v>
      </c>
      <c r="AHN4" s="329" t="s">
        <v>2203</v>
      </c>
      <c r="AHQ4" s="351">
        <v>2</v>
      </c>
    </row>
    <row r="5" spans="1:901" ht="23.45" customHeight="1" x14ac:dyDescent="0.45">
      <c r="A5" s="326" t="s">
        <v>0</v>
      </c>
      <c r="B5" s="327" t="s">
        <v>1</v>
      </c>
      <c r="C5" s="330">
        <v>763902468.96748292</v>
      </c>
      <c r="D5" s="330">
        <v>196071229.65414593</v>
      </c>
      <c r="E5" s="330">
        <v>35480193.573456451</v>
      </c>
      <c r="F5" s="330">
        <v>57585952.470032573</v>
      </c>
      <c r="G5" s="330">
        <v>38358235.83662229</v>
      </c>
      <c r="H5" s="330">
        <v>49867709.651622176</v>
      </c>
      <c r="I5" s="330">
        <v>15764420.593567584</v>
      </c>
      <c r="J5" s="330">
        <v>174046914.76666823</v>
      </c>
      <c r="K5" s="330">
        <v>58294819.202985793</v>
      </c>
      <c r="L5" s="330">
        <v>43305406.503607802</v>
      </c>
      <c r="M5" s="330">
        <v>114001186.13859397</v>
      </c>
      <c r="N5" s="330">
        <v>31460766.71531814</v>
      </c>
      <c r="O5" s="330">
        <v>144346220.14242214</v>
      </c>
      <c r="P5" s="330">
        <v>51768576.16209887</v>
      </c>
      <c r="Q5" s="330">
        <v>36673772.11499159</v>
      </c>
      <c r="R5" s="330">
        <v>32877372.067756072</v>
      </c>
      <c r="S5" s="330">
        <v>46934461.325580969</v>
      </c>
      <c r="T5" s="330">
        <v>33402616.988561098</v>
      </c>
      <c r="U5" s="330">
        <v>16347525.67429284</v>
      </c>
      <c r="V5" s="330">
        <v>30096720.987733964</v>
      </c>
      <c r="W5" s="330">
        <v>32408336.608578127</v>
      </c>
      <c r="X5" s="330">
        <v>19197790.567503598</v>
      </c>
      <c r="Y5" s="330">
        <v>13516203.708723454</v>
      </c>
      <c r="Z5" s="330">
        <v>10756668.608654149</v>
      </c>
      <c r="AA5" s="330">
        <v>988483349.5781827</v>
      </c>
      <c r="AB5" s="330">
        <v>76287071.358333394</v>
      </c>
      <c r="AC5" s="330">
        <v>116292720.06621982</v>
      </c>
      <c r="AD5" s="330">
        <v>24605681.227485903</v>
      </c>
      <c r="AE5" s="330">
        <v>129230570.79920168</v>
      </c>
      <c r="AF5" s="330">
        <v>35383558.281044602</v>
      </c>
      <c r="AG5" s="330">
        <v>51117573.540638588</v>
      </c>
      <c r="AH5" s="330">
        <v>62108091.364511617</v>
      </c>
      <c r="AI5" s="330">
        <v>73110359.388188124</v>
      </c>
      <c r="AJ5" s="330">
        <v>45150529.141301624</v>
      </c>
      <c r="AK5" s="330">
        <v>27976741.235898279</v>
      </c>
      <c r="AL5" s="330">
        <v>33076469.884325758</v>
      </c>
      <c r="AM5" s="330">
        <v>25355381.004551068</v>
      </c>
      <c r="AN5" s="330">
        <v>28071960.514721043</v>
      </c>
      <c r="AO5" s="330">
        <v>32987122.592107952</v>
      </c>
      <c r="AP5" s="330">
        <v>54571901.382301793</v>
      </c>
      <c r="AQ5" s="330">
        <v>93862086.943663895</v>
      </c>
      <c r="AR5" s="330">
        <v>17212161.144580554</v>
      </c>
      <c r="AS5" s="330">
        <v>383040898.82560331</v>
      </c>
      <c r="AT5" s="330">
        <v>28620134.240080368</v>
      </c>
      <c r="AU5" s="330">
        <v>35247268.924161941</v>
      </c>
      <c r="AV5" s="330">
        <v>31558551.921303798</v>
      </c>
      <c r="AW5" s="330">
        <v>27371005.202907708</v>
      </c>
      <c r="AX5" s="330">
        <v>35833856.374872558</v>
      </c>
      <c r="AY5" s="330">
        <v>10016367.607308671</v>
      </c>
      <c r="AZ5" s="330">
        <v>19095121.488167781</v>
      </c>
      <c r="BA5" s="330">
        <v>65130375.802153662</v>
      </c>
      <c r="BB5" s="330">
        <v>24902349.379915919</v>
      </c>
      <c r="BC5" s="330">
        <v>30346005.122484617</v>
      </c>
      <c r="BD5" s="330">
        <v>68139977.993944153</v>
      </c>
      <c r="BE5" s="330">
        <v>22358163.239242647</v>
      </c>
      <c r="BF5" s="330">
        <v>24402427.870239537</v>
      </c>
      <c r="BG5" s="330">
        <v>12137652.4992477</v>
      </c>
      <c r="BH5" s="330">
        <v>258428330.74880227</v>
      </c>
      <c r="BI5" s="330">
        <v>11313081.137588242</v>
      </c>
      <c r="BJ5" s="330">
        <v>10986078.170297569</v>
      </c>
      <c r="BK5" s="330">
        <v>23168018.617314909</v>
      </c>
      <c r="BL5" s="330">
        <v>33932277.903439455</v>
      </c>
      <c r="BM5" s="330">
        <v>39995286.095747128</v>
      </c>
      <c r="BN5" s="330">
        <v>16107475.870656451</v>
      </c>
      <c r="BO5" s="330">
        <v>19611746.724710185</v>
      </c>
      <c r="BP5" s="330">
        <v>12018611.920318501</v>
      </c>
      <c r="BQ5" s="330">
        <v>13509367.825038254</v>
      </c>
      <c r="BR5" s="330">
        <v>15324493.418318996</v>
      </c>
      <c r="BS5" s="330">
        <v>6600077.1358151706</v>
      </c>
      <c r="BT5" s="330">
        <v>65110179.150842704</v>
      </c>
      <c r="BU5" s="330">
        <v>6777337.8843907192</v>
      </c>
      <c r="BV5" s="330">
        <v>17056351.582383361</v>
      </c>
      <c r="BW5" s="330">
        <v>235512787.76669014</v>
      </c>
      <c r="BX5" s="330">
        <v>124473963.76459694</v>
      </c>
      <c r="BY5" s="330">
        <v>42537290.957563423</v>
      </c>
      <c r="BZ5" s="330">
        <v>17577301.727460578</v>
      </c>
      <c r="CA5" s="330">
        <v>46590745.04013744</v>
      </c>
      <c r="CB5" s="330">
        <v>39238004.663496599</v>
      </c>
      <c r="CC5" s="330">
        <v>14576381.494745761</v>
      </c>
      <c r="CD5" s="330">
        <v>860755.15683454811</v>
      </c>
      <c r="CE5" s="330">
        <v>0</v>
      </c>
      <c r="CF5" s="330">
        <v>917692632.63651896</v>
      </c>
      <c r="CG5" s="330">
        <v>26775977.572778702</v>
      </c>
      <c r="CH5" s="330">
        <v>98602178.053933039</v>
      </c>
      <c r="CI5" s="330">
        <v>26630569.338393029</v>
      </c>
      <c r="CJ5" s="330">
        <v>37352700.509106778</v>
      </c>
      <c r="CK5" s="330">
        <v>25962372.925637405</v>
      </c>
      <c r="CL5" s="330">
        <v>37088985.339354441</v>
      </c>
      <c r="CM5" s="330">
        <v>65173822.410284698</v>
      </c>
      <c r="CN5" s="330">
        <v>11090375.471183736</v>
      </c>
      <c r="CO5" s="330">
        <v>27440687.167101447</v>
      </c>
      <c r="CP5" s="330">
        <v>24458083.872991446</v>
      </c>
      <c r="CQ5" s="330">
        <v>29852089.57572864</v>
      </c>
      <c r="CR5" s="330">
        <v>25082810.683285035</v>
      </c>
      <c r="CS5" s="330">
        <v>353381637.34609467</v>
      </c>
      <c r="CT5" s="330">
        <v>20955651.814433951</v>
      </c>
      <c r="CU5" s="330">
        <v>28951733.568976723</v>
      </c>
      <c r="CV5" s="330">
        <v>66300103.719460726</v>
      </c>
      <c r="CW5" s="330">
        <v>13044266.502569413</v>
      </c>
      <c r="CX5" s="330">
        <v>51201874.086282827</v>
      </c>
      <c r="CY5" s="330">
        <v>12575043.028425455</v>
      </c>
      <c r="CZ5" s="330">
        <v>16554030.357938904</v>
      </c>
      <c r="DA5" s="330">
        <v>447234237.45413524</v>
      </c>
      <c r="DB5" s="330">
        <v>67425127.336133286</v>
      </c>
      <c r="DC5" s="330">
        <v>158673759.76810536</v>
      </c>
      <c r="DD5" s="330">
        <v>228179398.53549403</v>
      </c>
      <c r="DE5" s="330">
        <v>59144407.673653916</v>
      </c>
      <c r="DF5" s="330">
        <v>94649880.087951213</v>
      </c>
      <c r="DG5" s="330">
        <v>58044332.887375683</v>
      </c>
      <c r="DH5" s="330">
        <v>15687409.03175691</v>
      </c>
      <c r="DI5" s="330">
        <v>31564159.180525586</v>
      </c>
      <c r="DJ5" s="330">
        <v>25050725.794057593</v>
      </c>
      <c r="DK5" s="330">
        <v>66832198.832096346</v>
      </c>
      <c r="DL5" s="330">
        <v>168925839.04464492</v>
      </c>
      <c r="DM5" s="330">
        <v>135952286.30940229</v>
      </c>
      <c r="DN5" s="330">
        <v>29709677.346705355</v>
      </c>
      <c r="DO5" s="330">
        <v>24927157.981386155</v>
      </c>
      <c r="DP5" s="330">
        <v>63487694.663758986</v>
      </c>
      <c r="DQ5" s="330">
        <v>53842547.065624408</v>
      </c>
      <c r="DR5" s="330">
        <v>45001132.395580135</v>
      </c>
      <c r="DS5" s="330">
        <v>24802589.420044221</v>
      </c>
      <c r="DT5" s="330">
        <v>22349770.071086705</v>
      </c>
      <c r="DU5" s="330">
        <v>953656458.50067925</v>
      </c>
      <c r="DV5" s="330">
        <v>34158769.203122057</v>
      </c>
      <c r="DW5" s="330">
        <v>71896805.22683841</v>
      </c>
      <c r="DX5" s="330">
        <v>40503426.332173206</v>
      </c>
      <c r="DY5" s="330">
        <v>56078961.508161485</v>
      </c>
      <c r="DZ5" s="330">
        <v>29948729.412757318</v>
      </c>
      <c r="EA5" s="330">
        <v>90992962.790120155</v>
      </c>
      <c r="EB5" s="330">
        <v>39469998.738256939</v>
      </c>
      <c r="EC5" s="330">
        <v>91523285.869604304</v>
      </c>
      <c r="ED5" s="330">
        <v>129565071.19991621</v>
      </c>
      <c r="EE5" s="330">
        <v>126776631.46332982</v>
      </c>
      <c r="EF5" s="330">
        <v>31855981.853726923</v>
      </c>
      <c r="EG5" s="330">
        <v>38081488.562580496</v>
      </c>
      <c r="EH5" s="330">
        <v>41104064.553790934</v>
      </c>
      <c r="EI5" s="330">
        <v>61584400.043412834</v>
      </c>
      <c r="EJ5" s="330">
        <v>69850979.899579197</v>
      </c>
      <c r="EK5" s="330">
        <v>21932876.097244322</v>
      </c>
      <c r="EL5" s="330">
        <v>41286053.561550774</v>
      </c>
      <c r="EM5" s="330">
        <v>396251303.19077533</v>
      </c>
      <c r="EN5" s="330">
        <v>27990540.233922809</v>
      </c>
      <c r="EO5" s="330">
        <v>24659382.531353794</v>
      </c>
      <c r="EP5" s="330">
        <v>36979915.534615621</v>
      </c>
      <c r="EQ5" s="330">
        <v>12391732.98167767</v>
      </c>
      <c r="ER5" s="330">
        <v>10817220.353283241</v>
      </c>
      <c r="ES5" s="330">
        <v>56018526.265142635</v>
      </c>
      <c r="ET5" s="330">
        <v>36188527.22038845</v>
      </c>
      <c r="EU5" s="330">
        <v>25678005.80671021</v>
      </c>
      <c r="EV5" s="330">
        <v>472935308.4154945</v>
      </c>
      <c r="EW5" s="330">
        <v>14633185.914282313</v>
      </c>
      <c r="EX5" s="330">
        <v>33914072.499422804</v>
      </c>
      <c r="EY5" s="330">
        <v>50499506.320131592</v>
      </c>
      <c r="EZ5" s="330">
        <v>93253287.964436427</v>
      </c>
      <c r="FA5" s="330">
        <v>80437828.556996375</v>
      </c>
      <c r="FB5" s="330">
        <v>45895341.596853331</v>
      </c>
      <c r="FC5" s="330">
        <v>34767753.788150765</v>
      </c>
      <c r="FD5" s="330">
        <v>25724333.841116738</v>
      </c>
      <c r="FE5" s="330">
        <v>28917735.20704994</v>
      </c>
      <c r="FF5" s="330">
        <v>30022075.962892439</v>
      </c>
      <c r="FG5" s="330">
        <v>22724736.899601344</v>
      </c>
      <c r="FH5" s="330">
        <v>196454845.11302549</v>
      </c>
      <c r="FI5" s="330">
        <v>19618662.660477117</v>
      </c>
      <c r="FJ5" s="330">
        <v>18824847.003392473</v>
      </c>
      <c r="FK5" s="330">
        <v>19970544.663647998</v>
      </c>
      <c r="FL5" s="330">
        <v>39390803.166750483</v>
      </c>
      <c r="FM5" s="330">
        <v>38617639.200909652</v>
      </c>
      <c r="FN5" s="330">
        <v>19002113.576993056</v>
      </c>
      <c r="FO5" s="330">
        <v>10409241.011555698</v>
      </c>
      <c r="FP5" s="330">
        <v>923126622.43624318</v>
      </c>
      <c r="FQ5" s="330">
        <v>23104101.635082807</v>
      </c>
      <c r="FR5" s="330">
        <v>58155740.304681145</v>
      </c>
      <c r="FS5" s="330">
        <v>59284383.508807197</v>
      </c>
      <c r="FT5" s="330">
        <v>63339548.784368634</v>
      </c>
      <c r="FU5" s="330">
        <v>28878135.711763758</v>
      </c>
      <c r="FV5" s="330">
        <v>82619424.009540513</v>
      </c>
      <c r="FW5" s="330">
        <v>47936328.93992611</v>
      </c>
      <c r="FX5" s="330">
        <v>43298748.842139356</v>
      </c>
      <c r="FY5" s="330">
        <v>33711701.783825524</v>
      </c>
      <c r="FZ5" s="330">
        <v>78170599.096100166</v>
      </c>
      <c r="GA5" s="330">
        <v>27489281.373215709</v>
      </c>
      <c r="GB5" s="330">
        <v>37263665.885664508</v>
      </c>
      <c r="GC5" s="330">
        <v>18490112.394628499</v>
      </c>
      <c r="GD5" s="330">
        <v>288985048.50813556</v>
      </c>
      <c r="GE5" s="330">
        <v>20326570.565829478</v>
      </c>
      <c r="GF5" s="330">
        <v>24881971.985519078</v>
      </c>
      <c r="GG5" s="330">
        <v>81525600.789803386</v>
      </c>
      <c r="GH5" s="330">
        <v>32700603.744196773</v>
      </c>
      <c r="GI5" s="330">
        <v>24485538.654922102</v>
      </c>
      <c r="GJ5" s="330">
        <v>26441508.926433891</v>
      </c>
      <c r="GK5" s="330">
        <v>70187597.794849202</v>
      </c>
      <c r="GL5" s="330">
        <v>20782218.401236009</v>
      </c>
      <c r="GM5" s="330">
        <v>18104462.650218073</v>
      </c>
      <c r="GN5" s="330">
        <v>11256713.12974068</v>
      </c>
      <c r="GO5" s="330">
        <v>10446632.405868385</v>
      </c>
      <c r="GP5" s="330">
        <v>123865890.45600225</v>
      </c>
      <c r="GQ5" s="330">
        <v>24480744.418159347</v>
      </c>
      <c r="GR5" s="330">
        <v>19807662.418569431</v>
      </c>
      <c r="GS5" s="330">
        <v>44876967.147776186</v>
      </c>
      <c r="GT5" s="330">
        <v>6278795.6993379546</v>
      </c>
      <c r="GU5" s="330">
        <v>40026535.37086273</v>
      </c>
      <c r="GV5" s="330">
        <v>40927457.816388972</v>
      </c>
      <c r="GW5" s="330">
        <v>18186793.548197273</v>
      </c>
      <c r="GX5" s="330">
        <v>123076035.82160953</v>
      </c>
      <c r="GY5" s="330">
        <v>10623404.677671449</v>
      </c>
      <c r="GZ5" s="330">
        <v>28920934.24693013</v>
      </c>
      <c r="HA5" s="330">
        <v>20792526.090090297</v>
      </c>
      <c r="HB5" s="330">
        <v>542019582.65465999</v>
      </c>
      <c r="HC5" s="330">
        <v>36262144.465706222</v>
      </c>
      <c r="HD5" s="330">
        <v>77942117.788351238</v>
      </c>
      <c r="HE5" s="330">
        <v>76658678.67193605</v>
      </c>
      <c r="HF5" s="330">
        <v>49666864.191673502</v>
      </c>
      <c r="HG5" s="330">
        <v>87467838.721026182</v>
      </c>
      <c r="HH5" s="330">
        <v>11020622.91846252</v>
      </c>
      <c r="HI5" s="330">
        <v>485399516.55759197</v>
      </c>
      <c r="HJ5" s="330">
        <v>72640479.539447889</v>
      </c>
      <c r="HK5" s="330">
        <v>57853384.604223117</v>
      </c>
      <c r="HL5" s="330">
        <v>38943194.529083781</v>
      </c>
      <c r="HM5" s="330">
        <v>29133450.669573911</v>
      </c>
      <c r="HN5" s="330">
        <v>23128484.754014105</v>
      </c>
      <c r="HO5" s="330">
        <v>42221917.012664333</v>
      </c>
      <c r="HP5" s="330">
        <v>24566072.229068071</v>
      </c>
      <c r="HQ5" s="330">
        <v>364697279.21486676</v>
      </c>
      <c r="HR5" s="330">
        <v>84357259.392378598</v>
      </c>
      <c r="HS5" s="330">
        <v>20307577.187392946</v>
      </c>
      <c r="HT5" s="330">
        <v>18098428.88450066</v>
      </c>
      <c r="HU5" s="330">
        <v>20610120.060842253</v>
      </c>
      <c r="HV5" s="330">
        <v>10501910.058541773</v>
      </c>
      <c r="HW5" s="330">
        <v>57387458.691482276</v>
      </c>
      <c r="HX5" s="330">
        <v>30341251.676678702</v>
      </c>
      <c r="HY5" s="330">
        <v>25271809.836496986</v>
      </c>
      <c r="HZ5" s="330">
        <v>26636915.735034712</v>
      </c>
      <c r="IA5" s="330">
        <v>24451223.577340823</v>
      </c>
      <c r="IB5" s="330">
        <v>43692582.644999392</v>
      </c>
      <c r="IC5" s="330">
        <v>7393811.3479657667</v>
      </c>
      <c r="ID5" s="330">
        <v>27926229.728436098</v>
      </c>
      <c r="IE5" s="330">
        <v>9790056.0731138214</v>
      </c>
      <c r="IF5" s="330">
        <v>7794554.9702239791</v>
      </c>
      <c r="IG5" s="330">
        <v>261275597.85813469</v>
      </c>
      <c r="IH5" s="330">
        <v>59561533.161201999</v>
      </c>
      <c r="II5" s="330">
        <v>40427467.998630956</v>
      </c>
      <c r="IJ5" s="330">
        <v>78002649.841448992</v>
      </c>
      <c r="IK5" s="330">
        <v>131576080.46723451</v>
      </c>
      <c r="IL5" s="330">
        <v>24202948.236070886</v>
      </c>
      <c r="IM5" s="330">
        <v>24195994.127248608</v>
      </c>
      <c r="IN5" s="330">
        <v>18963845.443608243</v>
      </c>
      <c r="IO5" s="330">
        <v>22839949.870303318</v>
      </c>
      <c r="IP5" s="330">
        <v>19488466.903520182</v>
      </c>
      <c r="IQ5" s="330">
        <v>21288097.998526007</v>
      </c>
      <c r="IR5" s="330">
        <v>632006041.82524645</v>
      </c>
      <c r="IS5" s="330">
        <v>92564689.640518636</v>
      </c>
      <c r="IT5" s="330">
        <v>41061375.41702088</v>
      </c>
      <c r="IU5" s="330">
        <v>27564623.463618923</v>
      </c>
      <c r="IV5" s="330">
        <v>27741066.313827612</v>
      </c>
      <c r="IW5" s="330">
        <v>8545251.773713788</v>
      </c>
      <c r="IX5" s="330">
        <v>16937578.179949339</v>
      </c>
      <c r="IY5" s="330">
        <v>6693873.2401333377</v>
      </c>
      <c r="IZ5" s="330">
        <v>7236086.0914346389</v>
      </c>
      <c r="JA5" s="330">
        <v>17442818.965010304</v>
      </c>
      <c r="JB5" s="330">
        <v>34147718.627723932</v>
      </c>
      <c r="JC5" s="330">
        <v>18589858.987704478</v>
      </c>
      <c r="JD5" s="330">
        <v>72198101.496969938</v>
      </c>
      <c r="JE5" s="330">
        <v>52746009.629578352</v>
      </c>
      <c r="JF5" s="330">
        <v>16734545.588130912</v>
      </c>
      <c r="JG5" s="330">
        <v>20333830.323436812</v>
      </c>
      <c r="JH5" s="330">
        <v>10610768.821187397</v>
      </c>
      <c r="JI5" s="330">
        <v>8921643.7745890059</v>
      </c>
      <c r="JJ5" s="330">
        <v>118044929.38044348</v>
      </c>
      <c r="JK5" s="330">
        <v>14552045.239493988</v>
      </c>
      <c r="JL5" s="330">
        <v>20696443.811215714</v>
      </c>
      <c r="JM5" s="330">
        <v>36646336.636955924</v>
      </c>
      <c r="JN5" s="330">
        <v>23721200.27900907</v>
      </c>
      <c r="JO5" s="330">
        <v>45018088.195426337</v>
      </c>
      <c r="JP5" s="330">
        <v>12699320.832678242</v>
      </c>
      <c r="JQ5" s="330">
        <v>150322975.50627083</v>
      </c>
      <c r="JR5" s="330">
        <v>21617082.879138716</v>
      </c>
      <c r="JS5" s="330">
        <v>10212786.670129485</v>
      </c>
      <c r="JT5" s="330">
        <v>63349615.538252823</v>
      </c>
      <c r="JU5" s="330">
        <v>51798712.643765248</v>
      </c>
      <c r="JV5" s="330">
        <v>25599370.055679455</v>
      </c>
      <c r="JW5" s="330">
        <v>30746893.799763937</v>
      </c>
      <c r="JX5" s="330">
        <v>17573739.637177646</v>
      </c>
      <c r="JY5" s="330">
        <v>404908143.02131349</v>
      </c>
      <c r="JZ5" s="330">
        <v>179204407.25909942</v>
      </c>
      <c r="KA5" s="330">
        <v>22832877.878977995</v>
      </c>
      <c r="KB5" s="330">
        <v>6830601.2726294156</v>
      </c>
      <c r="KC5" s="330">
        <v>44377134.275266051</v>
      </c>
      <c r="KD5" s="330">
        <v>6483485.6668059733</v>
      </c>
      <c r="KE5" s="330">
        <v>87366431.610029727</v>
      </c>
      <c r="KF5" s="330">
        <v>10786347.891263137</v>
      </c>
      <c r="KG5" s="330">
        <v>15904085.595546382</v>
      </c>
      <c r="KH5" s="330">
        <v>29368845.004091136</v>
      </c>
      <c r="KI5" s="330">
        <v>37224068.885232411</v>
      </c>
      <c r="KJ5" s="330">
        <v>31262299.947524182</v>
      </c>
      <c r="KK5" s="330">
        <v>21502170.865022048</v>
      </c>
      <c r="KL5" s="330">
        <v>5610862.7767101964</v>
      </c>
      <c r="KM5" s="330">
        <v>17801941.122042518</v>
      </c>
      <c r="KN5" s="330">
        <v>705902738.45383859</v>
      </c>
      <c r="KO5" s="330">
        <v>94165345.505247235</v>
      </c>
      <c r="KP5" s="330">
        <v>30975815.295697071</v>
      </c>
      <c r="KQ5" s="330">
        <v>27771486.390064795</v>
      </c>
      <c r="KR5" s="330">
        <v>33662925.925332114</v>
      </c>
      <c r="KS5" s="330">
        <v>29245477.490783397</v>
      </c>
      <c r="KT5" s="330">
        <v>189399844.75593022</v>
      </c>
      <c r="KU5" s="330">
        <v>21685537.961753041</v>
      </c>
      <c r="KV5" s="330">
        <v>14204475.387997629</v>
      </c>
      <c r="KW5" s="330">
        <v>151057171.31768468</v>
      </c>
      <c r="KX5" s="330">
        <v>28265328.181610204</v>
      </c>
      <c r="KY5" s="330">
        <v>50892664.651141115</v>
      </c>
      <c r="KZ5" s="330">
        <v>128767045.55157907</v>
      </c>
      <c r="LA5" s="330">
        <v>30740462.726652469</v>
      </c>
      <c r="LB5" s="330">
        <v>50681453.154932156</v>
      </c>
      <c r="LC5" s="330">
        <v>276224987.77703327</v>
      </c>
      <c r="LD5" s="330">
        <v>51576527.860728189</v>
      </c>
      <c r="LE5" s="330">
        <v>690671946.68048227</v>
      </c>
      <c r="LF5" s="330">
        <v>114729364.66327329</v>
      </c>
      <c r="LG5" s="330">
        <v>109569197.92657134</v>
      </c>
      <c r="LH5" s="330">
        <v>129490296.72599158</v>
      </c>
      <c r="LI5" s="330">
        <v>19907217.161989413</v>
      </c>
      <c r="LJ5" s="330">
        <v>22444929.858088583</v>
      </c>
      <c r="LK5" s="330">
        <v>8632464.2166359648</v>
      </c>
      <c r="LL5" s="330">
        <v>32519257.951124802</v>
      </c>
      <c r="LM5" s="330">
        <v>13761796.214966534</v>
      </c>
      <c r="LN5" s="330">
        <v>52102696.263210163</v>
      </c>
      <c r="LO5" s="330">
        <v>6897429.2596141938</v>
      </c>
      <c r="LP5" s="330">
        <v>117062482.28673439</v>
      </c>
      <c r="LQ5" s="330">
        <v>16154319.847793251</v>
      </c>
      <c r="LR5" s="330">
        <v>16617618.734413026</v>
      </c>
      <c r="LS5" s="330">
        <v>531503995.08608323</v>
      </c>
      <c r="LT5" s="330">
        <v>231880897.07680735</v>
      </c>
      <c r="LU5" s="330">
        <v>400494663.20066833</v>
      </c>
      <c r="LV5" s="330">
        <v>120841491.61503185</v>
      </c>
      <c r="LW5" s="330">
        <v>72179868.782345921</v>
      </c>
      <c r="LX5" s="330">
        <v>77916760.450166017</v>
      </c>
      <c r="LY5" s="330">
        <v>41486859.56717287</v>
      </c>
      <c r="LZ5" s="330">
        <v>40522950.335559405</v>
      </c>
      <c r="MA5" s="330">
        <v>42748733.840608522</v>
      </c>
      <c r="MB5" s="330">
        <v>44539085.502075352</v>
      </c>
      <c r="MC5" s="330">
        <v>110101083.88092278</v>
      </c>
      <c r="MD5" s="330">
        <v>31590914.353832517</v>
      </c>
      <c r="ME5" s="330">
        <v>615621550.80509925</v>
      </c>
      <c r="MF5" s="330">
        <v>35640539.261112578</v>
      </c>
      <c r="MG5" s="330">
        <v>21883102.764275886</v>
      </c>
      <c r="MH5" s="330">
        <v>19899986.207093425</v>
      </c>
      <c r="MI5" s="330">
        <v>20140787.704040784</v>
      </c>
      <c r="MJ5" s="330">
        <v>32292472.069279995</v>
      </c>
      <c r="MK5" s="330">
        <v>23344515.476090427</v>
      </c>
      <c r="ML5" s="330">
        <v>25397142.575160559</v>
      </c>
      <c r="MM5" s="330">
        <v>43749625.948387064</v>
      </c>
      <c r="MN5" s="330">
        <v>32757253.355293747</v>
      </c>
      <c r="MO5" s="330">
        <v>31011672.176707871</v>
      </c>
      <c r="MP5" s="330">
        <v>25767346.239219744</v>
      </c>
      <c r="MQ5" s="330">
        <v>333397985.06945944</v>
      </c>
      <c r="MR5" s="330">
        <v>45962225.342686541</v>
      </c>
      <c r="MS5" s="330">
        <v>29774080.411956929</v>
      </c>
      <c r="MT5" s="330">
        <v>55800470.567465372</v>
      </c>
      <c r="MU5" s="330">
        <v>58757998.264482267</v>
      </c>
      <c r="MV5" s="330">
        <v>38777712.95415514</v>
      </c>
      <c r="MW5" s="330">
        <v>81801806.717619166</v>
      </c>
      <c r="MX5" s="330">
        <v>79408063.261917785</v>
      </c>
      <c r="MY5" s="330">
        <v>32125296.817126039</v>
      </c>
      <c r="MZ5" s="330">
        <v>10751821.825098237</v>
      </c>
      <c r="NA5" s="330">
        <v>9010331.8079939988</v>
      </c>
      <c r="NB5" s="330">
        <v>740349901.3833437</v>
      </c>
      <c r="NC5" s="330">
        <v>88205472.944415599</v>
      </c>
      <c r="ND5" s="330">
        <v>11640944.45780856</v>
      </c>
      <c r="NE5" s="330">
        <v>283666927.41664964</v>
      </c>
      <c r="NF5" s="330">
        <v>14590278.6593298</v>
      </c>
      <c r="NG5" s="330">
        <v>57299175.090508319</v>
      </c>
      <c r="NH5" s="330">
        <v>157734615.64920929</v>
      </c>
      <c r="NI5" s="330">
        <v>129452646.58516438</v>
      </c>
      <c r="NJ5" s="330">
        <v>8278528.7856776379</v>
      </c>
      <c r="NK5" s="330">
        <v>54289310.52390746</v>
      </c>
      <c r="NL5" s="330">
        <v>40430669.029955819</v>
      </c>
      <c r="NM5" s="330">
        <v>29642232.920420788</v>
      </c>
      <c r="NN5" s="330">
        <v>117361421.24574018</v>
      </c>
      <c r="NO5" s="330">
        <v>13678224.038490819</v>
      </c>
      <c r="NP5" s="330">
        <v>21725179.993839107</v>
      </c>
      <c r="NQ5" s="330">
        <v>23361156.821000911</v>
      </c>
      <c r="NR5" s="330">
        <v>14520732.968788609</v>
      </c>
      <c r="NS5" s="330">
        <v>3404188.3194733677</v>
      </c>
      <c r="NT5" s="330">
        <v>12480280.268693671</v>
      </c>
      <c r="NU5" s="330">
        <v>206875135.8081322</v>
      </c>
      <c r="NV5" s="330">
        <v>168123237.22643724</v>
      </c>
      <c r="NW5" s="330">
        <v>26507531.408811271</v>
      </c>
      <c r="NX5" s="330">
        <v>17744071.733073216</v>
      </c>
      <c r="NY5" s="330">
        <v>19325041.286741748</v>
      </c>
      <c r="NZ5" s="330">
        <v>25007711.693880908</v>
      </c>
      <c r="OA5" s="330">
        <v>13402564.092262307</v>
      </c>
      <c r="OB5" s="330">
        <v>499898818.24914736</v>
      </c>
      <c r="OC5" s="330">
        <v>82879160.741939902</v>
      </c>
      <c r="OD5" s="330">
        <v>39460582.99654308</v>
      </c>
      <c r="OE5" s="330">
        <v>155094702.46075875</v>
      </c>
      <c r="OF5" s="330">
        <v>25605060.070820399</v>
      </c>
      <c r="OG5" s="330">
        <v>36303965.311755612</v>
      </c>
      <c r="OH5" s="330">
        <v>49621452.634858355</v>
      </c>
      <c r="OI5" s="330">
        <v>20981595.841939822</v>
      </c>
      <c r="OJ5" s="330">
        <v>20036068.813623723</v>
      </c>
      <c r="OK5" s="330">
        <v>653627927.20899701</v>
      </c>
      <c r="OL5" s="330">
        <v>105093021.41446938</v>
      </c>
      <c r="OM5" s="330">
        <v>254092289.82943761</v>
      </c>
      <c r="ON5" s="330">
        <v>66690999.575363189</v>
      </c>
      <c r="OO5" s="330">
        <v>58792318.395638011</v>
      </c>
      <c r="OP5" s="330">
        <v>19147816.212422036</v>
      </c>
      <c r="OQ5" s="330">
        <v>432976556.21119452</v>
      </c>
      <c r="OR5" s="330">
        <v>34283031.263224229</v>
      </c>
      <c r="OS5" s="330">
        <v>39396328.766629949</v>
      </c>
      <c r="OT5" s="330">
        <v>48113379.658775486</v>
      </c>
      <c r="OU5" s="330">
        <v>71082706.051655084</v>
      </c>
      <c r="OV5" s="330">
        <v>123080262.59243563</v>
      </c>
      <c r="OW5" s="330">
        <v>37280249.668428496</v>
      </c>
      <c r="OX5" s="330">
        <v>8155142.1043448998</v>
      </c>
      <c r="OY5" s="330">
        <v>7082100.9766410245</v>
      </c>
      <c r="OZ5" s="330">
        <v>481878939.44077295</v>
      </c>
      <c r="PA5" s="330">
        <v>30838692.043051049</v>
      </c>
      <c r="PB5" s="330">
        <v>59654600.562718071</v>
      </c>
      <c r="PC5" s="330">
        <v>9712303.6905502751</v>
      </c>
      <c r="PD5" s="330">
        <v>54754985.554318286</v>
      </c>
      <c r="PE5" s="330">
        <v>90832606.756371304</v>
      </c>
      <c r="PF5" s="330">
        <v>36215402.917155899</v>
      </c>
      <c r="PG5" s="330">
        <v>26867212.714490183</v>
      </c>
      <c r="PH5" s="330">
        <v>48258351.921755046</v>
      </c>
      <c r="PI5" s="330">
        <v>34461109.41699063</v>
      </c>
      <c r="PJ5" s="330">
        <v>53628286.453559756</v>
      </c>
      <c r="PK5" s="330">
        <v>67181655.441071421</v>
      </c>
      <c r="PL5" s="330">
        <v>20437822.645517517</v>
      </c>
      <c r="PM5" s="330">
        <v>118991208.61509688</v>
      </c>
      <c r="PN5" s="330">
        <v>33940624.302112497</v>
      </c>
      <c r="PO5" s="330">
        <v>13929304.984294945</v>
      </c>
      <c r="PP5" s="330">
        <v>11700095.622914791</v>
      </c>
      <c r="PQ5" s="330">
        <v>19941074.409864496</v>
      </c>
      <c r="PR5" s="330">
        <v>1122839626.6720164</v>
      </c>
      <c r="PS5" s="330">
        <v>38932132.496220812</v>
      </c>
      <c r="PT5" s="330">
        <v>19013888.002094842</v>
      </c>
      <c r="PU5" s="330">
        <v>59348203.827556938</v>
      </c>
      <c r="PV5" s="330">
        <v>280172499.40594542</v>
      </c>
      <c r="PW5" s="330">
        <v>41940197.537820645</v>
      </c>
      <c r="PX5" s="330">
        <v>82764255.567927763</v>
      </c>
      <c r="PY5" s="330">
        <v>27323768.304684173</v>
      </c>
      <c r="PZ5" s="330">
        <v>85188810.194352373</v>
      </c>
      <c r="QA5" s="330">
        <v>13633550.32006998</v>
      </c>
      <c r="QB5" s="330">
        <v>65636519.077594884</v>
      </c>
      <c r="QC5" s="330">
        <v>24087315.741752282</v>
      </c>
      <c r="QD5" s="330">
        <v>37784846.434184924</v>
      </c>
      <c r="QE5" s="330">
        <v>54409464.952545606</v>
      </c>
      <c r="QF5" s="330">
        <v>41050722.542324677</v>
      </c>
      <c r="QG5" s="330">
        <v>49205642.971085332</v>
      </c>
      <c r="QH5" s="330">
        <v>33127839.94289906</v>
      </c>
      <c r="QI5" s="330">
        <v>26824304.776242327</v>
      </c>
      <c r="QJ5" s="330">
        <v>15125528.10211229</v>
      </c>
      <c r="QK5" s="330">
        <v>63614926.467971422</v>
      </c>
      <c r="QL5" s="330">
        <v>107833853.21815664</v>
      </c>
      <c r="QM5" s="330">
        <v>14367880.010027159</v>
      </c>
      <c r="QN5" s="330">
        <v>12137591.796063269</v>
      </c>
      <c r="QO5" s="330">
        <v>10981980.207918899</v>
      </c>
      <c r="QP5" s="330">
        <v>14919387.838048847</v>
      </c>
      <c r="QQ5" s="330">
        <v>8981957.9274881035</v>
      </c>
      <c r="QR5" s="330">
        <v>444575011.10527176</v>
      </c>
      <c r="QS5" s="330">
        <v>14771033.112924602</v>
      </c>
      <c r="QT5" s="330">
        <v>68474447.200290307</v>
      </c>
      <c r="QU5" s="330">
        <v>28718084.999824278</v>
      </c>
      <c r="QV5" s="330">
        <v>43708348.562932506</v>
      </c>
      <c r="QW5" s="330">
        <v>104474498.16755423</v>
      </c>
      <c r="QX5" s="330">
        <v>27447157.183116</v>
      </c>
      <c r="QY5" s="330">
        <v>66290107.200373501</v>
      </c>
      <c r="QZ5" s="330">
        <v>63125823.071486756</v>
      </c>
      <c r="RA5" s="330">
        <v>18996913.19364278</v>
      </c>
      <c r="RB5" s="330">
        <v>21385088.08767036</v>
      </c>
      <c r="RC5" s="330">
        <v>16985696.333134316</v>
      </c>
      <c r="RD5" s="330">
        <v>10802592.041716859</v>
      </c>
      <c r="RE5" s="330">
        <v>849865404.80336857</v>
      </c>
      <c r="RF5" s="330">
        <v>98949685.379466474</v>
      </c>
      <c r="RG5" s="330">
        <v>36905886.578205526</v>
      </c>
      <c r="RH5" s="330">
        <v>48753138.412148669</v>
      </c>
      <c r="RI5" s="330">
        <v>33823360.306129962</v>
      </c>
      <c r="RJ5" s="330">
        <v>43904001.747837529</v>
      </c>
      <c r="RK5" s="330">
        <v>116722445.02187724</v>
      </c>
      <c r="RL5" s="330">
        <v>38500686.983519964</v>
      </c>
      <c r="RM5" s="330">
        <v>47190704.338165827</v>
      </c>
      <c r="RN5" s="330">
        <v>99642080.102817744</v>
      </c>
      <c r="RO5" s="330">
        <v>112659899.84832241</v>
      </c>
      <c r="RP5" s="330">
        <v>12367866.006075997</v>
      </c>
      <c r="RQ5" s="330">
        <v>17047981.11820104</v>
      </c>
      <c r="RR5" s="330">
        <v>47652431.95556961</v>
      </c>
      <c r="RS5" s="330">
        <v>20739302.63357256</v>
      </c>
      <c r="RT5" s="330">
        <v>22712017.275077701</v>
      </c>
      <c r="RU5" s="330">
        <v>23348449.862099998</v>
      </c>
      <c r="RV5" s="330">
        <v>24579908.004089989</v>
      </c>
      <c r="RW5" s="330">
        <v>20271586.629424531</v>
      </c>
      <c r="RX5" s="330">
        <v>21484606.412508626</v>
      </c>
      <c r="RY5" s="330">
        <v>430192439.59969521</v>
      </c>
      <c r="RZ5" s="330">
        <v>25931358.694751158</v>
      </c>
      <c r="SA5" s="330">
        <v>44308355.851794153</v>
      </c>
      <c r="SB5" s="330">
        <v>40185374.88483604</v>
      </c>
      <c r="SC5" s="330">
        <v>12487588.485404879</v>
      </c>
      <c r="SD5" s="330">
        <v>17298081.621239997</v>
      </c>
      <c r="SE5" s="330">
        <v>23623764.606335074</v>
      </c>
      <c r="SF5" s="330">
        <v>71878611.82043761</v>
      </c>
      <c r="SG5" s="330">
        <v>21430836.365824442</v>
      </c>
      <c r="SH5" s="330">
        <v>25408779.647664003</v>
      </c>
      <c r="SI5" s="330">
        <v>38588286.18307545</v>
      </c>
      <c r="SJ5" s="330">
        <v>47543782.799628451</v>
      </c>
      <c r="SK5" s="330">
        <v>31514973.801504362</v>
      </c>
      <c r="SL5" s="330">
        <v>21358938.501078747</v>
      </c>
      <c r="SM5" s="330">
        <v>236296607.29861179</v>
      </c>
      <c r="SN5" s="330">
        <v>28833030.882926051</v>
      </c>
      <c r="SO5" s="330">
        <v>24011877.781140305</v>
      </c>
      <c r="SP5" s="330">
        <v>19914876.596331608</v>
      </c>
      <c r="SQ5" s="330">
        <v>16756351.725482568</v>
      </c>
      <c r="SR5" s="330">
        <v>23185105.902567878</v>
      </c>
      <c r="SS5" s="330">
        <v>30855948.37152908</v>
      </c>
      <c r="ST5" s="330">
        <v>68795254.543966264</v>
      </c>
      <c r="SU5" s="330">
        <v>32214831.848377891</v>
      </c>
      <c r="SV5" s="330">
        <v>39764951.118190497</v>
      </c>
      <c r="SW5" s="330">
        <v>70039930.081893891</v>
      </c>
      <c r="SX5" s="330">
        <v>16060684.170175649</v>
      </c>
      <c r="SY5" s="330">
        <v>253404439.59260458</v>
      </c>
      <c r="SZ5" s="330">
        <v>47710967.666988291</v>
      </c>
      <c r="TA5" s="330">
        <v>51078421.948905252</v>
      </c>
      <c r="TB5" s="330">
        <v>119667130.62459084</v>
      </c>
      <c r="TC5" s="330">
        <v>32236770.218667842</v>
      </c>
      <c r="TD5" s="330">
        <v>43704769.92622488</v>
      </c>
      <c r="TE5" s="330">
        <v>31297250.390157547</v>
      </c>
      <c r="TF5" s="330">
        <v>12154329.127818633</v>
      </c>
      <c r="TG5" s="330">
        <v>850564711.03697193</v>
      </c>
      <c r="TH5" s="330">
        <v>33716911.981131598</v>
      </c>
      <c r="TI5" s="330">
        <v>20978490.858736951</v>
      </c>
      <c r="TJ5" s="330">
        <v>49801360.175309278</v>
      </c>
      <c r="TK5" s="330">
        <v>41886330.007872306</v>
      </c>
      <c r="TL5" s="330">
        <v>25233731.758224003</v>
      </c>
      <c r="TM5" s="330">
        <v>7496918.4987744018</v>
      </c>
      <c r="TN5" s="330">
        <v>192039591.43077877</v>
      </c>
      <c r="TO5" s="330">
        <v>30907607.780653577</v>
      </c>
      <c r="TP5" s="330">
        <v>67777539.342482194</v>
      </c>
      <c r="TQ5" s="330">
        <v>45262778.188479759</v>
      </c>
      <c r="TR5" s="330">
        <v>22467100.885512773</v>
      </c>
      <c r="TS5" s="330">
        <v>15215998.415633101</v>
      </c>
      <c r="TT5" s="330">
        <v>19119347.202087857</v>
      </c>
      <c r="TU5" s="330">
        <v>26015678.9262552</v>
      </c>
      <c r="TV5" s="330">
        <v>28039638.658617601</v>
      </c>
      <c r="TW5" s="330">
        <v>187678465.020594</v>
      </c>
      <c r="TX5" s="330">
        <v>22817773.777345143</v>
      </c>
      <c r="TY5" s="330">
        <v>259978064.2602537</v>
      </c>
      <c r="TZ5" s="330">
        <v>74774905.219090834</v>
      </c>
      <c r="UA5" s="330">
        <v>14957084.763524111</v>
      </c>
      <c r="UB5" s="330">
        <v>25323279.860982433</v>
      </c>
      <c r="UC5" s="330">
        <v>231396337.72421548</v>
      </c>
      <c r="UD5" s="330">
        <v>14269048.554583367</v>
      </c>
      <c r="UE5" s="330">
        <v>11781111.23554386</v>
      </c>
      <c r="UF5" s="330">
        <v>33074746.343937416</v>
      </c>
      <c r="UG5" s="330">
        <v>30506961.975662977</v>
      </c>
      <c r="UH5" s="330">
        <v>226287700.05096093</v>
      </c>
      <c r="UI5" s="330">
        <v>55836376.002146557</v>
      </c>
      <c r="UJ5" s="330">
        <v>44120378.965754524</v>
      </c>
      <c r="UK5" s="330">
        <v>69434648.638319865</v>
      </c>
      <c r="UL5" s="330">
        <v>56381195.7663721</v>
      </c>
      <c r="UM5" s="330">
        <v>37253669.043177128</v>
      </c>
      <c r="UN5" s="330">
        <v>1460209548.9499233</v>
      </c>
      <c r="UO5" s="330">
        <v>53065302.192294054</v>
      </c>
      <c r="UP5" s="330">
        <v>37815361.306493543</v>
      </c>
      <c r="UQ5" s="330">
        <v>230924537.85512474</v>
      </c>
      <c r="UR5" s="330">
        <v>3254353.9331916003</v>
      </c>
      <c r="US5" s="330">
        <v>31711900.272274889</v>
      </c>
      <c r="UT5" s="330">
        <v>97736099.553751677</v>
      </c>
      <c r="UU5" s="330">
        <v>23879840.587359767</v>
      </c>
      <c r="UV5" s="330">
        <v>35206277.865226649</v>
      </c>
      <c r="UW5" s="330">
        <v>29606382.466972798</v>
      </c>
      <c r="UX5" s="330">
        <v>57086221.970996529</v>
      </c>
      <c r="UY5" s="330">
        <v>104697957.87429431</v>
      </c>
      <c r="UZ5" s="330">
        <v>43487141.303058669</v>
      </c>
      <c r="VA5" s="330">
        <v>83960537.889181301</v>
      </c>
      <c r="VB5" s="330">
        <v>19559942.699737787</v>
      </c>
      <c r="VC5" s="330">
        <v>16957366.178722225</v>
      </c>
      <c r="VD5" s="330">
        <v>22697768.608176831</v>
      </c>
      <c r="VE5" s="330">
        <v>21917774.632623542</v>
      </c>
      <c r="VF5" s="330">
        <v>142504969.58917007</v>
      </c>
      <c r="VG5" s="330">
        <v>24609491.578375243</v>
      </c>
      <c r="VH5" s="330">
        <v>16833965.125624381</v>
      </c>
      <c r="VI5" s="330">
        <v>0</v>
      </c>
      <c r="VJ5" s="330">
        <v>596122973.07107627</v>
      </c>
      <c r="VK5" s="330">
        <v>36469539.095924273</v>
      </c>
      <c r="VL5" s="330">
        <v>31638355.513719019</v>
      </c>
      <c r="VM5" s="330">
        <v>104939865.78706215</v>
      </c>
      <c r="VN5" s="330">
        <v>122139615.06250539</v>
      </c>
      <c r="VO5" s="330">
        <v>95640450.504129305</v>
      </c>
      <c r="VP5" s="330">
        <v>52912548.819329344</v>
      </c>
      <c r="VQ5" s="330">
        <v>38260806.96879074</v>
      </c>
      <c r="VR5" s="330">
        <v>30757771.751355965</v>
      </c>
      <c r="VS5" s="330">
        <v>242117329.77155313</v>
      </c>
      <c r="VT5" s="330">
        <v>40974439.056366101</v>
      </c>
      <c r="VU5" s="330">
        <v>73717582.12834172</v>
      </c>
      <c r="VV5" s="330">
        <v>45027928.074788183</v>
      </c>
      <c r="VW5" s="330">
        <v>34124606.51433561</v>
      </c>
      <c r="VX5" s="330">
        <v>20292308.072646029</v>
      </c>
      <c r="VY5" s="330">
        <v>1780031676.6930356</v>
      </c>
      <c r="VZ5" s="330">
        <v>83002307.595236063</v>
      </c>
      <c r="WA5" s="330">
        <v>53481780.396575511</v>
      </c>
      <c r="WB5" s="330">
        <v>33440664.534554508</v>
      </c>
      <c r="WC5" s="330">
        <v>29566148.619618032</v>
      </c>
      <c r="WD5" s="330">
        <v>46175171.277363785</v>
      </c>
      <c r="WE5" s="330">
        <v>82117687.64350082</v>
      </c>
      <c r="WF5" s="330">
        <v>102786312.74896842</v>
      </c>
      <c r="WG5" s="330">
        <v>49381838.879440241</v>
      </c>
      <c r="WH5" s="330">
        <v>61411619.347294658</v>
      </c>
      <c r="WI5" s="330">
        <v>32887484.163871806</v>
      </c>
      <c r="WJ5" s="330">
        <v>126107969.20305912</v>
      </c>
      <c r="WK5" s="330">
        <v>51221112.712143689</v>
      </c>
      <c r="WL5" s="330">
        <v>66120312.37349467</v>
      </c>
      <c r="WM5" s="330">
        <v>150912681.45074084</v>
      </c>
      <c r="WN5" s="330">
        <v>61364615.400878027</v>
      </c>
      <c r="WO5" s="330">
        <v>58554403.505040266</v>
      </c>
      <c r="WP5" s="330">
        <v>48563350.297425084</v>
      </c>
      <c r="WQ5" s="330">
        <v>26108864.439847752</v>
      </c>
      <c r="WR5" s="330">
        <v>96352902.938289762</v>
      </c>
      <c r="WS5" s="330">
        <v>269544899.47312045</v>
      </c>
      <c r="WT5" s="330">
        <v>40754533.475856327</v>
      </c>
      <c r="WU5" s="330">
        <v>26680748.360898118</v>
      </c>
      <c r="WV5" s="330">
        <v>20255419.80785796</v>
      </c>
      <c r="WW5" s="330">
        <v>26935270.748011366</v>
      </c>
      <c r="WX5" s="330">
        <v>46011068.13231419</v>
      </c>
      <c r="WY5" s="330">
        <v>30655070.638759423</v>
      </c>
      <c r="WZ5" s="330">
        <v>34208133.565330617</v>
      </c>
      <c r="XA5" s="330">
        <v>156231348.24800542</v>
      </c>
      <c r="XB5" s="330">
        <v>26868164.244812358</v>
      </c>
      <c r="XC5" s="330">
        <v>24633900.517782602</v>
      </c>
      <c r="XD5" s="330">
        <v>18162944.243831441</v>
      </c>
      <c r="XE5" s="330">
        <v>21085551.417723361</v>
      </c>
      <c r="XF5" s="330">
        <v>1081533575.8331966</v>
      </c>
      <c r="XG5" s="330">
        <v>54259650.324127331</v>
      </c>
      <c r="XH5" s="330">
        <v>77856063.262262985</v>
      </c>
      <c r="XI5" s="330">
        <v>241037268.68715385</v>
      </c>
      <c r="XJ5" s="330">
        <v>60019882.843323611</v>
      </c>
      <c r="XK5" s="330">
        <v>69463068.362987205</v>
      </c>
      <c r="XL5" s="330">
        <v>107923843.77709238</v>
      </c>
      <c r="XM5" s="330">
        <v>56726671.423289798</v>
      </c>
      <c r="XN5" s="330">
        <v>44328050.635001399</v>
      </c>
      <c r="XO5" s="330">
        <v>97101174.904132843</v>
      </c>
      <c r="XP5" s="330">
        <v>117697575.48578574</v>
      </c>
      <c r="XQ5" s="330">
        <v>32216930.073683996</v>
      </c>
      <c r="XR5" s="330">
        <v>27996184.563704997</v>
      </c>
      <c r="XS5" s="330">
        <v>41713675.464202218</v>
      </c>
      <c r="XT5" s="330">
        <v>34982442.352209896</v>
      </c>
      <c r="XU5" s="330">
        <v>23033846.20176756</v>
      </c>
      <c r="XV5" s="330">
        <v>22992429.634524871</v>
      </c>
      <c r="XW5" s="330">
        <v>32266885.6461576</v>
      </c>
      <c r="XX5" s="330">
        <v>28873680.806473915</v>
      </c>
      <c r="XY5" s="330">
        <v>35167485.138557933</v>
      </c>
      <c r="XZ5" s="330">
        <v>27469900.919061001</v>
      </c>
      <c r="YA5" s="330">
        <v>30960799.844299629</v>
      </c>
      <c r="YB5" s="330">
        <v>37994625.544964425</v>
      </c>
      <c r="YC5" s="330">
        <v>718806581.9783026</v>
      </c>
      <c r="YD5" s="330">
        <v>46546444.335877374</v>
      </c>
      <c r="YE5" s="330">
        <v>143562449.17896602</v>
      </c>
      <c r="YF5" s="330">
        <v>42754010.498435639</v>
      </c>
      <c r="YG5" s="330">
        <v>222771392.38281628</v>
      </c>
      <c r="YH5" s="330">
        <v>50597714.386809282</v>
      </c>
      <c r="YI5" s="330">
        <v>109530101.90664941</v>
      </c>
      <c r="YJ5" s="330">
        <v>34622982.854902856</v>
      </c>
      <c r="YK5" s="330">
        <v>186602084.81272566</v>
      </c>
      <c r="YL5" s="330">
        <v>124540943.42120266</v>
      </c>
      <c r="YM5" s="330">
        <v>80899786.997906044</v>
      </c>
      <c r="YN5" s="330">
        <v>46923797.94105763</v>
      </c>
      <c r="YO5" s="330">
        <v>30504856.787944686</v>
      </c>
      <c r="YP5" s="330">
        <v>35212192.096547998</v>
      </c>
      <c r="YQ5" s="330">
        <v>24974188.166492105</v>
      </c>
      <c r="YR5" s="330">
        <v>35618144.391458683</v>
      </c>
      <c r="YS5" s="330">
        <v>33099483.695333898</v>
      </c>
      <c r="YT5" s="330">
        <v>172057548.74042222</v>
      </c>
      <c r="YU5" s="330">
        <v>20015766.179530129</v>
      </c>
      <c r="YV5" s="330">
        <v>22469072.096175838</v>
      </c>
      <c r="YW5" s="330">
        <v>22372830.872964446</v>
      </c>
      <c r="YX5" s="330">
        <v>29483742.52191576</v>
      </c>
      <c r="YY5" s="330">
        <v>9488853.5844674036</v>
      </c>
      <c r="YZ5" s="330">
        <v>18176109.751859039</v>
      </c>
      <c r="ZA5" s="330">
        <v>340277450.75662094</v>
      </c>
      <c r="ZB5" s="330">
        <v>11957401.170738935</v>
      </c>
      <c r="ZC5" s="330">
        <v>41287840.604513817</v>
      </c>
      <c r="ZD5" s="330">
        <v>30739149.412526809</v>
      </c>
      <c r="ZE5" s="330">
        <v>19272467.929155689</v>
      </c>
      <c r="ZF5" s="330">
        <v>33188306.135177806</v>
      </c>
      <c r="ZG5" s="330">
        <v>15050324.71844543</v>
      </c>
      <c r="ZH5" s="330">
        <v>16974662.86379233</v>
      </c>
      <c r="ZI5" s="330">
        <v>85084559.842588484</v>
      </c>
      <c r="ZJ5" s="330">
        <v>746276578.14629376</v>
      </c>
      <c r="ZK5" s="330">
        <v>22748220.70223311</v>
      </c>
      <c r="ZL5" s="330">
        <v>78205492.398869008</v>
      </c>
      <c r="ZM5" s="330">
        <v>172676789.6249961</v>
      </c>
      <c r="ZN5" s="330">
        <v>103461793.18285081</v>
      </c>
      <c r="ZO5" s="330">
        <v>32593942.935305148</v>
      </c>
      <c r="ZP5" s="330">
        <v>50414618.591250941</v>
      </c>
      <c r="ZQ5" s="330">
        <v>85491721.951983362</v>
      </c>
      <c r="ZR5" s="330">
        <v>70225121.535653949</v>
      </c>
      <c r="ZS5" s="330">
        <v>79498344.875697717</v>
      </c>
      <c r="ZT5" s="330">
        <v>8849995.1809673458</v>
      </c>
      <c r="ZU5" s="330">
        <v>19345956.06247618</v>
      </c>
      <c r="ZV5" s="330">
        <v>32921483.848373342</v>
      </c>
      <c r="ZW5" s="330">
        <v>43811802.466773093</v>
      </c>
      <c r="ZX5" s="330">
        <v>28134088.556002267</v>
      </c>
      <c r="ZY5" s="330">
        <v>29915355.292791121</v>
      </c>
      <c r="ZZ5" s="330">
        <v>39483706.141415462</v>
      </c>
      <c r="AAA5" s="330">
        <v>20212387.820064466</v>
      </c>
      <c r="AAB5" s="330">
        <v>28321149.791753259</v>
      </c>
      <c r="AAC5" s="330">
        <v>38410237.018810794</v>
      </c>
      <c r="AAD5" s="330">
        <v>15689654.203290803</v>
      </c>
      <c r="AAE5" s="330">
        <v>17193093.128271721</v>
      </c>
      <c r="AAF5" s="330">
        <v>219836828.53926235</v>
      </c>
      <c r="AAG5" s="330">
        <v>21589720.954234742</v>
      </c>
      <c r="AAH5" s="330">
        <v>40949851.878220566</v>
      </c>
      <c r="AAI5" s="330">
        <v>18045698.098354228</v>
      </c>
      <c r="AAJ5" s="330">
        <v>18659950.730603691</v>
      </c>
      <c r="AAK5" s="330">
        <v>41450710.321319163</v>
      </c>
      <c r="AAL5" s="330">
        <v>27783026.745453004</v>
      </c>
      <c r="AAM5" s="330">
        <v>1242422313.760253</v>
      </c>
      <c r="AAN5" s="330">
        <v>44024072.913201705</v>
      </c>
      <c r="AAO5" s="330">
        <v>24472703.27508679</v>
      </c>
      <c r="AAP5" s="330">
        <v>80018795.373689353</v>
      </c>
      <c r="AAQ5" s="330">
        <v>64662714.165727869</v>
      </c>
      <c r="AAR5" s="330">
        <v>41259775.94351051</v>
      </c>
      <c r="AAS5" s="330">
        <v>48100285.015084036</v>
      </c>
      <c r="AAT5" s="330">
        <v>55322852.227407068</v>
      </c>
      <c r="AAU5" s="330">
        <v>137742358.85791194</v>
      </c>
      <c r="AAV5" s="330">
        <v>36654311.495571263</v>
      </c>
      <c r="AAW5" s="330">
        <v>65411673.984851569</v>
      </c>
      <c r="AAX5" s="330">
        <v>256028450.88389555</v>
      </c>
      <c r="AAY5" s="330">
        <v>125297632.44612668</v>
      </c>
      <c r="AAZ5" s="330">
        <v>18156245.100219991</v>
      </c>
      <c r="ABA5" s="330">
        <v>32193506.764390275</v>
      </c>
      <c r="ABB5" s="330">
        <v>32995447.1718117</v>
      </c>
      <c r="ABC5" s="330">
        <v>23153513.080434203</v>
      </c>
      <c r="ABD5" s="330">
        <v>42996540.221313231</v>
      </c>
      <c r="ABE5" s="330">
        <v>26862662.331066515</v>
      </c>
      <c r="ABF5" s="330">
        <v>345752508.74628073</v>
      </c>
      <c r="ABG5" s="330">
        <v>217961396.99102393</v>
      </c>
      <c r="ABH5" s="330">
        <v>25557494.228026994</v>
      </c>
      <c r="ABI5" s="330">
        <v>25003697.616547849</v>
      </c>
      <c r="ABJ5" s="330">
        <v>20300593.241792556</v>
      </c>
      <c r="ABK5" s="330">
        <v>21550688.520111002</v>
      </c>
      <c r="ABL5" s="330">
        <v>17545119.050679389</v>
      </c>
      <c r="ABM5" s="330">
        <v>342586420.72137415</v>
      </c>
      <c r="ABN5" s="330">
        <v>36675726.055124328</v>
      </c>
      <c r="ABO5" s="330">
        <v>21836501.045670278</v>
      </c>
      <c r="ABP5" s="330">
        <v>46669852.193447798</v>
      </c>
      <c r="ABQ5" s="330">
        <v>44600195.594803199</v>
      </c>
      <c r="ABR5" s="330">
        <v>25204489.39132987</v>
      </c>
      <c r="ABS5" s="330">
        <v>20877948.02918686</v>
      </c>
      <c r="ABT5" s="330">
        <v>30938080.597378794</v>
      </c>
      <c r="ABU5" s="330">
        <v>2301036.8220461998</v>
      </c>
      <c r="ABV5" s="330">
        <v>344618022.78350204</v>
      </c>
      <c r="ABW5" s="330">
        <v>10405281.269148672</v>
      </c>
      <c r="ABX5" s="330">
        <v>56270122.241548032</v>
      </c>
      <c r="ABY5" s="330">
        <v>12509880.57323496</v>
      </c>
      <c r="ABZ5" s="330">
        <v>5723474.8881000234</v>
      </c>
      <c r="ACA5" s="330">
        <v>73450906.884797439</v>
      </c>
      <c r="ACB5" s="330">
        <v>16817957.854507919</v>
      </c>
      <c r="ACC5" s="330">
        <v>22065111.394275829</v>
      </c>
      <c r="ACD5" s="330">
        <v>17012506.205701061</v>
      </c>
      <c r="ACE5" s="330">
        <v>56581875.435838036</v>
      </c>
      <c r="ACF5" s="330">
        <v>15872270.862830102</v>
      </c>
      <c r="ACG5" s="330">
        <v>555605609.17025876</v>
      </c>
      <c r="ACH5" s="330">
        <v>22509733.569659039</v>
      </c>
      <c r="ACI5" s="330">
        <v>31048057.246132314</v>
      </c>
      <c r="ACJ5" s="330">
        <v>42695481.921670869</v>
      </c>
      <c r="ACK5" s="330">
        <v>18653717.213934291</v>
      </c>
      <c r="ACL5" s="330">
        <v>32157755.110739771</v>
      </c>
      <c r="ACM5" s="330">
        <v>45691609.418604098</v>
      </c>
      <c r="ACN5" s="330">
        <v>177786724.35803506</v>
      </c>
      <c r="ACO5" s="330">
        <v>238959207.91537747</v>
      </c>
      <c r="ACP5" s="330">
        <v>19296826.485826172</v>
      </c>
      <c r="ACQ5" s="330">
        <v>56588629.594341911</v>
      </c>
      <c r="ACR5" s="330">
        <v>52725425.752623692</v>
      </c>
      <c r="ACS5" s="330">
        <v>36402774.233494788</v>
      </c>
      <c r="ACT5" s="330">
        <v>200334430.50920936</v>
      </c>
      <c r="ACU5" s="330">
        <v>24147528.469924629</v>
      </c>
      <c r="ACV5" s="330">
        <v>30081829.682544652</v>
      </c>
      <c r="ACW5" s="330">
        <v>32931537.800518215</v>
      </c>
      <c r="ACX5" s="330">
        <v>18293880.228866991</v>
      </c>
      <c r="ACY5" s="330">
        <v>16630245.248294232</v>
      </c>
      <c r="ACZ5" s="330">
        <v>21675117.015770111</v>
      </c>
      <c r="ADA5" s="330">
        <v>16814640.915726587</v>
      </c>
      <c r="ADB5" s="330">
        <v>13137189.614350237</v>
      </c>
      <c r="ADC5" s="330">
        <v>23690096.962782901</v>
      </c>
      <c r="ADD5" s="330">
        <v>85766607.06915167</v>
      </c>
      <c r="ADE5" s="330">
        <v>73439246.225412026</v>
      </c>
      <c r="ADF5" s="330">
        <v>3997261.802459016</v>
      </c>
      <c r="ADG5" s="330">
        <v>6961066.7739256667</v>
      </c>
      <c r="ADH5" s="330">
        <v>16287507.029987063</v>
      </c>
      <c r="ADI5" s="330">
        <v>5672897.2387084803</v>
      </c>
      <c r="ADJ5" s="330">
        <v>14409270.702421123</v>
      </c>
      <c r="ADK5" s="330">
        <v>12685062.41235891</v>
      </c>
      <c r="ADL5" s="330">
        <v>17127227.406571105</v>
      </c>
      <c r="ADM5" s="330">
        <v>661241247.10033882</v>
      </c>
      <c r="ADN5" s="330">
        <v>31867646.796592478</v>
      </c>
      <c r="ADO5" s="330">
        <v>61451121.848670579</v>
      </c>
      <c r="ADP5" s="330">
        <v>51740203.822274804</v>
      </c>
      <c r="ADQ5" s="330">
        <v>5717525.8362104874</v>
      </c>
      <c r="ADR5" s="330">
        <v>11008490.190146856</v>
      </c>
      <c r="ADS5" s="330">
        <v>15345226.900336536</v>
      </c>
      <c r="ADT5" s="330">
        <v>8915622.4086724725</v>
      </c>
      <c r="ADU5" s="330">
        <v>600613263.39208829</v>
      </c>
      <c r="ADV5" s="330">
        <v>84496592.442893445</v>
      </c>
      <c r="ADW5" s="330">
        <v>113227075.02294347</v>
      </c>
      <c r="ADX5" s="330">
        <v>25301525.754808426</v>
      </c>
      <c r="ADY5" s="330">
        <v>34433503.028442279</v>
      </c>
      <c r="ADZ5" s="330">
        <v>45613117.158363476</v>
      </c>
      <c r="AEA5" s="330">
        <v>34179140.9158848</v>
      </c>
      <c r="AEB5" s="330">
        <v>29575882.558240496</v>
      </c>
      <c r="AEC5" s="330">
        <v>16194466.459218085</v>
      </c>
      <c r="AED5" s="330">
        <v>32004632.8371953</v>
      </c>
      <c r="AEE5" s="330">
        <v>23571972.979560733</v>
      </c>
      <c r="AEF5" s="330">
        <v>51776811.500988945</v>
      </c>
      <c r="AEG5" s="330">
        <v>18118050.202854719</v>
      </c>
      <c r="AEH5" s="330">
        <v>39383791.239083618</v>
      </c>
      <c r="AEI5" s="330">
        <v>46457394.669580743</v>
      </c>
      <c r="AEJ5" s="330">
        <v>32147345.80346385</v>
      </c>
      <c r="AEK5" s="330">
        <v>20432350.39667796</v>
      </c>
      <c r="AEL5" s="330">
        <v>95417814.490574062</v>
      </c>
      <c r="AEM5" s="330">
        <v>22711017.440878801</v>
      </c>
      <c r="AEN5" s="330">
        <v>28653889.798146602</v>
      </c>
      <c r="AEO5" s="330">
        <v>499734679.84189051</v>
      </c>
      <c r="AEP5" s="330">
        <v>56570577.046897538</v>
      </c>
      <c r="AEQ5" s="330">
        <v>49534029.740421228</v>
      </c>
      <c r="AER5" s="330">
        <v>31156593.216948546</v>
      </c>
      <c r="AES5" s="330">
        <v>32082033.153988432</v>
      </c>
      <c r="AET5" s="330">
        <v>77863106.790428668</v>
      </c>
      <c r="AEU5" s="330">
        <v>26539091.227730326</v>
      </c>
      <c r="AEV5" s="330">
        <v>29164995.179570157</v>
      </c>
      <c r="AEW5" s="330">
        <v>21822479.608378466</v>
      </c>
      <c r="AEX5" s="330">
        <v>17967689.001284584</v>
      </c>
      <c r="AEY5" s="330">
        <v>225574242.42954606</v>
      </c>
      <c r="AEZ5" s="330">
        <v>108341720.5619311</v>
      </c>
      <c r="AFA5" s="330">
        <v>49486199.74134247</v>
      </c>
      <c r="AFB5" s="330">
        <v>30547157.460459527</v>
      </c>
      <c r="AFC5" s="330">
        <v>50574301.515585601</v>
      </c>
      <c r="AFD5" s="330">
        <v>41355776.046564214</v>
      </c>
      <c r="AFE5" s="330">
        <v>24216729.199265573</v>
      </c>
      <c r="AFF5" s="330">
        <v>32108391.538599163</v>
      </c>
      <c r="AFG5" s="330">
        <v>18659156.753985297</v>
      </c>
      <c r="AFH5" s="330">
        <v>26346836.543300107</v>
      </c>
      <c r="AFI5" s="330">
        <v>28723252.577353619</v>
      </c>
      <c r="AFJ5" s="330">
        <v>24082348.312181603</v>
      </c>
      <c r="AFK5" s="330">
        <v>17729173.923755523</v>
      </c>
      <c r="AFL5" s="330">
        <v>260069203.95366845</v>
      </c>
      <c r="AFM5" s="330">
        <v>37663168.648255922</v>
      </c>
      <c r="AFN5" s="330">
        <v>35079135.803757764</v>
      </c>
      <c r="AFO5" s="330">
        <v>19234006.584332649</v>
      </c>
      <c r="AFP5" s="330">
        <v>32367655.498306122</v>
      </c>
      <c r="AFQ5" s="330">
        <v>18987016.376125384</v>
      </c>
      <c r="AFR5" s="330">
        <v>9873545.4142690506</v>
      </c>
      <c r="AFS5" s="330">
        <v>42238250.326009922</v>
      </c>
      <c r="AFT5" s="330">
        <v>40582691.719030455</v>
      </c>
      <c r="AFU5" s="330">
        <v>11780366.51142624</v>
      </c>
      <c r="AFV5" s="330">
        <v>71903396.367988184</v>
      </c>
      <c r="AFW5" s="330">
        <v>15700316.259814484</v>
      </c>
      <c r="AFX5" s="330">
        <v>359818770.93147892</v>
      </c>
      <c r="AFY5" s="330">
        <v>17093520.970067415</v>
      </c>
      <c r="AFZ5" s="330">
        <v>29202600.246576842</v>
      </c>
      <c r="AGA5" s="330">
        <v>23099628.387098003</v>
      </c>
      <c r="AGB5" s="330">
        <v>70598986.706633449</v>
      </c>
      <c r="AGC5" s="330">
        <v>26872660.311434209</v>
      </c>
      <c r="AGD5" s="330">
        <v>9073132.7720223013</v>
      </c>
      <c r="AGE5" s="330">
        <v>21709949.375547681</v>
      </c>
      <c r="AGF5" s="330">
        <v>15015623.36273485</v>
      </c>
      <c r="AGG5" s="330">
        <v>22492569.169310715</v>
      </c>
      <c r="AGH5" s="330">
        <v>18472356.946393322</v>
      </c>
      <c r="AGI5" s="330">
        <v>386900668.39420223</v>
      </c>
      <c r="AGJ5" s="330">
        <v>61221665.784105897</v>
      </c>
      <c r="AGK5" s="330">
        <v>34181497.304648094</v>
      </c>
      <c r="AGL5" s="330">
        <v>17477927.460318271</v>
      </c>
      <c r="AGM5" s="330">
        <v>72071627.833974779</v>
      </c>
      <c r="AGN5" s="330">
        <v>35163917.211660333</v>
      </c>
      <c r="AGO5" s="330">
        <v>14247091.195044715</v>
      </c>
      <c r="AGP5" s="330">
        <v>22817501.987681665</v>
      </c>
      <c r="AGQ5" s="330">
        <v>848781829.49943125</v>
      </c>
      <c r="AGR5" s="330">
        <v>302283619.24092144</v>
      </c>
      <c r="AGS5" s="330">
        <v>22710922.547898289</v>
      </c>
      <c r="AGT5" s="330">
        <v>47048499.949783742</v>
      </c>
      <c r="AGU5" s="330">
        <v>89103072.960385531</v>
      </c>
      <c r="AGV5" s="330">
        <v>47562516.683155887</v>
      </c>
      <c r="AGW5" s="330">
        <v>46346716.784352809</v>
      </c>
      <c r="AGX5" s="330">
        <v>42584892.156020969</v>
      </c>
      <c r="AGY5" s="330">
        <v>11374385.68036584</v>
      </c>
      <c r="AGZ5" s="330">
        <v>41916007.939548932</v>
      </c>
      <c r="AHA5" s="330">
        <v>44906035.692816414</v>
      </c>
      <c r="AHB5" s="330">
        <v>15413644.157831181</v>
      </c>
      <c r="AHC5" s="330">
        <v>17652431.638383429</v>
      </c>
      <c r="AHD5" s="330">
        <v>27578449.37290154</v>
      </c>
      <c r="AHE5" s="330">
        <v>14763225.055309631</v>
      </c>
      <c r="AHF5" s="330">
        <v>15838791.502187848</v>
      </c>
      <c r="AHG5" s="330">
        <v>15800797.362346776</v>
      </c>
      <c r="AHH5" s="330">
        <v>133869217.06816778</v>
      </c>
      <c r="AHI5" s="330">
        <v>12186152.479155401</v>
      </c>
      <c r="AHJ5" s="330">
        <v>13876789.22966568</v>
      </c>
      <c r="AHK5" s="330">
        <v>17425277.206360407</v>
      </c>
      <c r="AHL5" s="330">
        <v>48617995.028856762</v>
      </c>
      <c r="AHM5" s="330">
        <v>15909928.975847336</v>
      </c>
      <c r="AHN5" s="330">
        <v>23866923.642132167</v>
      </c>
      <c r="AHO5" s="331"/>
      <c r="AHQ5" s="352">
        <v>3</v>
      </c>
    </row>
    <row r="6" spans="1:901" ht="23.45" customHeight="1" x14ac:dyDescent="0.35">
      <c r="A6" s="326" t="s">
        <v>2</v>
      </c>
      <c r="B6" s="327" t="s">
        <v>3</v>
      </c>
      <c r="C6" s="331">
        <v>988736.35973067279</v>
      </c>
      <c r="D6" s="331">
        <v>188331.10313700847</v>
      </c>
      <c r="E6" s="331">
        <v>48193.822398406082</v>
      </c>
      <c r="F6" s="331">
        <v>30081.274867908596</v>
      </c>
      <c r="G6" s="331">
        <v>227254.4589400574</v>
      </c>
      <c r="H6" s="331">
        <v>46211.947443878475</v>
      </c>
      <c r="I6" s="331">
        <v>49503.550260889388</v>
      </c>
      <c r="J6" s="331">
        <v>319003.76086409029</v>
      </c>
      <c r="K6" s="331">
        <v>79926.271985128828</v>
      </c>
      <c r="L6" s="331">
        <v>13577.557618760224</v>
      </c>
      <c r="M6" s="331">
        <v>180589.54764264188</v>
      </c>
      <c r="N6" s="331">
        <v>83594.527219706521</v>
      </c>
      <c r="O6" s="331">
        <v>137063.37798948085</v>
      </c>
      <c r="P6" s="331">
        <v>154544.9271680729</v>
      </c>
      <c r="Q6" s="331">
        <v>126995.36931049616</v>
      </c>
      <c r="R6" s="331">
        <v>2908.1743865639605</v>
      </c>
      <c r="S6" s="331">
        <v>26332.375672791681</v>
      </c>
      <c r="T6" s="331">
        <v>86100.522547441127</v>
      </c>
      <c r="U6" s="331">
        <v>26192.207266609606</v>
      </c>
      <c r="V6" s="331">
        <v>12463.511530157992</v>
      </c>
      <c r="W6" s="331">
        <v>28382.389508530021</v>
      </c>
      <c r="X6" s="331">
        <v>11190.57294501525</v>
      </c>
      <c r="Y6" s="331">
        <v>22379.186402402225</v>
      </c>
      <c r="Z6" s="331">
        <v>16540.429846939958</v>
      </c>
      <c r="AA6" s="331">
        <v>1271935.1813919242</v>
      </c>
      <c r="AB6" s="331">
        <v>672057.93743639241</v>
      </c>
      <c r="AC6" s="331">
        <v>530822.26224223094</v>
      </c>
      <c r="AD6" s="331">
        <v>82033.794218262017</v>
      </c>
      <c r="AE6" s="331">
        <v>585561.40539369849</v>
      </c>
      <c r="AF6" s="331">
        <v>164959.88244392895</v>
      </c>
      <c r="AG6" s="331">
        <v>288783.23346435837</v>
      </c>
      <c r="AH6" s="331">
        <v>198583.16638525086</v>
      </c>
      <c r="AI6" s="331">
        <v>505740.08173912152</v>
      </c>
      <c r="AJ6" s="331">
        <v>207610.3470611611</v>
      </c>
      <c r="AK6" s="331">
        <v>45273.52103336178</v>
      </c>
      <c r="AL6" s="331">
        <v>0</v>
      </c>
      <c r="AM6" s="331">
        <v>49107.388804914219</v>
      </c>
      <c r="AN6" s="331">
        <v>161761.78122461314</v>
      </c>
      <c r="AO6" s="331">
        <v>119705.1513023548</v>
      </c>
      <c r="AP6" s="331">
        <v>64572.604695239272</v>
      </c>
      <c r="AQ6" s="331">
        <v>205826.7279290249</v>
      </c>
      <c r="AR6" s="331">
        <v>42174.93462901975</v>
      </c>
      <c r="AS6" s="331">
        <v>413287.39362842927</v>
      </c>
      <c r="AT6" s="331">
        <v>114251.90125098276</v>
      </c>
      <c r="AU6" s="331">
        <v>123338.86169667402</v>
      </c>
      <c r="AV6" s="331">
        <v>185357.53445847111</v>
      </c>
      <c r="AW6" s="331">
        <v>62599.25214323611</v>
      </c>
      <c r="AX6" s="331">
        <v>60451.123637241602</v>
      </c>
      <c r="AY6" s="331">
        <v>92276.215963925511</v>
      </c>
      <c r="AZ6" s="331">
        <v>44471.707393452329</v>
      </c>
      <c r="BA6" s="331">
        <v>35627.435767782968</v>
      </c>
      <c r="BB6" s="331">
        <v>60846.483456045804</v>
      </c>
      <c r="BC6" s="331">
        <v>90442.858860555993</v>
      </c>
      <c r="BD6" s="331">
        <v>381901.07155848353</v>
      </c>
      <c r="BE6" s="331">
        <v>43822.750539443921</v>
      </c>
      <c r="BF6" s="331">
        <v>51014.024885322833</v>
      </c>
      <c r="BG6" s="331">
        <v>48427.377472377528</v>
      </c>
      <c r="BH6" s="331">
        <v>1710552.2176012485</v>
      </c>
      <c r="BI6" s="331">
        <v>13159.309533006966</v>
      </c>
      <c r="BJ6" s="331">
        <v>15841.474147345096</v>
      </c>
      <c r="BK6" s="331">
        <v>36238.635948653406</v>
      </c>
      <c r="BL6" s="331">
        <v>116842.90661347876</v>
      </c>
      <c r="BM6" s="331">
        <v>86155.517403508667</v>
      </c>
      <c r="BN6" s="331">
        <v>71602.087048755682</v>
      </c>
      <c r="BO6" s="331">
        <v>70816.447957854456</v>
      </c>
      <c r="BP6" s="331">
        <v>9914.6042724936106</v>
      </c>
      <c r="BQ6" s="331">
        <v>59813.587732133325</v>
      </c>
      <c r="BR6" s="331">
        <v>54827.860017237392</v>
      </c>
      <c r="BS6" s="331">
        <v>24948.982631989238</v>
      </c>
      <c r="BT6" s="331">
        <v>116963.19355294052</v>
      </c>
      <c r="BU6" s="331">
        <v>12429.107460171284</v>
      </c>
      <c r="BV6" s="331">
        <v>20909.658975124454</v>
      </c>
      <c r="BW6" s="331">
        <v>884517.03093853011</v>
      </c>
      <c r="BX6" s="331">
        <v>250236.99366660131</v>
      </c>
      <c r="BY6" s="331">
        <v>177988.14400246897</v>
      </c>
      <c r="BZ6" s="331">
        <v>153468.4467602479</v>
      </c>
      <c r="CA6" s="331">
        <v>80878.081907813452</v>
      </c>
      <c r="CB6" s="331">
        <v>76261.468135363742</v>
      </c>
      <c r="CC6" s="331">
        <v>58239.177941989103</v>
      </c>
      <c r="CD6" s="331">
        <v>0</v>
      </c>
      <c r="CE6" s="331">
        <v>0</v>
      </c>
      <c r="CF6" s="331">
        <v>557222.78471698251</v>
      </c>
      <c r="CG6" s="331">
        <v>38802.880366406011</v>
      </c>
      <c r="CH6" s="331">
        <v>91841.338233666858</v>
      </c>
      <c r="CI6" s="331">
        <v>83234.904858685448</v>
      </c>
      <c r="CJ6" s="331">
        <v>28150.47717400327</v>
      </c>
      <c r="CK6" s="331">
        <v>123922.0703822764</v>
      </c>
      <c r="CL6" s="331">
        <v>21321.275975364606</v>
      </c>
      <c r="CM6" s="331">
        <v>126880.31152270849</v>
      </c>
      <c r="CN6" s="331">
        <v>43543.646354457524</v>
      </c>
      <c r="CO6" s="331">
        <v>20361.827551888917</v>
      </c>
      <c r="CP6" s="331">
        <v>91744.920735473541</v>
      </c>
      <c r="CQ6" s="331">
        <v>88121.708264984089</v>
      </c>
      <c r="CR6" s="331">
        <v>41168.581468097174</v>
      </c>
      <c r="CS6" s="331">
        <v>346824.967250088</v>
      </c>
      <c r="CT6" s="331">
        <v>60776.922851372772</v>
      </c>
      <c r="CU6" s="331">
        <v>18402.782420296295</v>
      </c>
      <c r="CV6" s="331">
        <v>165281.56279673954</v>
      </c>
      <c r="CW6" s="331">
        <v>17087.327550057351</v>
      </c>
      <c r="CX6" s="331">
        <v>98188.259583483959</v>
      </c>
      <c r="CY6" s="331">
        <v>59967.354184617856</v>
      </c>
      <c r="CZ6" s="331">
        <v>21528.616261195053</v>
      </c>
      <c r="DA6" s="331">
        <v>813245.37410128512</v>
      </c>
      <c r="DB6" s="331">
        <v>265838.31684208038</v>
      </c>
      <c r="DC6" s="331">
        <v>824307.79738532042</v>
      </c>
      <c r="DD6" s="331">
        <v>422685.38201191247</v>
      </c>
      <c r="DE6" s="331">
        <v>288460.25725021627</v>
      </c>
      <c r="DF6" s="331">
        <v>410600.43323711888</v>
      </c>
      <c r="DG6" s="331">
        <v>73293.287598579816</v>
      </c>
      <c r="DH6" s="331">
        <v>50052.545624396342</v>
      </c>
      <c r="DI6" s="331">
        <v>71019.298863606644</v>
      </c>
      <c r="DJ6" s="331">
        <v>129866.40270684932</v>
      </c>
      <c r="DK6" s="331">
        <v>321031.27638751967</v>
      </c>
      <c r="DL6" s="331">
        <v>267279.89826068329</v>
      </c>
      <c r="DM6" s="331">
        <v>220840.45840432346</v>
      </c>
      <c r="DN6" s="331">
        <v>128291.65358667562</v>
      </c>
      <c r="DO6" s="331">
        <v>104789.50325799828</v>
      </c>
      <c r="DP6" s="331">
        <v>145308.31065795835</v>
      </c>
      <c r="DQ6" s="331">
        <v>8772.1837213841154</v>
      </c>
      <c r="DR6" s="331">
        <v>56378.278733275751</v>
      </c>
      <c r="DS6" s="331">
        <v>81706.275339941552</v>
      </c>
      <c r="DT6" s="331">
        <v>20146.210268792307</v>
      </c>
      <c r="DU6" s="331">
        <v>413792.19507797941</v>
      </c>
      <c r="DV6" s="331">
        <v>93479.656011716288</v>
      </c>
      <c r="DW6" s="331">
        <v>95249.898346403061</v>
      </c>
      <c r="DX6" s="331">
        <v>64432.889045225471</v>
      </c>
      <c r="DY6" s="331">
        <v>163547.89629687381</v>
      </c>
      <c r="DZ6" s="331">
        <v>53909.424636885131</v>
      </c>
      <c r="EA6" s="331">
        <v>47550.239546621044</v>
      </c>
      <c r="EB6" s="331">
        <v>91482.454523306413</v>
      </c>
      <c r="EC6" s="331">
        <v>237570.78431626127</v>
      </c>
      <c r="ED6" s="331">
        <v>669174.39502640197</v>
      </c>
      <c r="EE6" s="331">
        <v>85289.646204193967</v>
      </c>
      <c r="EF6" s="331">
        <v>93001.891971772595</v>
      </c>
      <c r="EG6" s="331">
        <v>102458.15575883731</v>
      </c>
      <c r="EH6" s="331">
        <v>41083.058829746478</v>
      </c>
      <c r="EI6" s="331">
        <v>14878.839364215739</v>
      </c>
      <c r="EJ6" s="331">
        <v>79048.588952113118</v>
      </c>
      <c r="EK6" s="331">
        <v>12597.881160820494</v>
      </c>
      <c r="EL6" s="331">
        <v>18313.408995474038</v>
      </c>
      <c r="EM6" s="331">
        <v>685500.46457031008</v>
      </c>
      <c r="EN6" s="331">
        <v>295008.60460528627</v>
      </c>
      <c r="EO6" s="331">
        <v>100103.40002610935</v>
      </c>
      <c r="EP6" s="331">
        <v>176666.76501830877</v>
      </c>
      <c r="EQ6" s="331">
        <v>52437.243923434078</v>
      </c>
      <c r="ER6" s="331">
        <v>31355.177954255232</v>
      </c>
      <c r="ES6" s="331">
        <v>138696.21890235451</v>
      </c>
      <c r="ET6" s="331">
        <v>148167.2927057207</v>
      </c>
      <c r="EU6" s="331">
        <v>72792.436344416768</v>
      </c>
      <c r="EV6" s="331">
        <v>156298.09425389842</v>
      </c>
      <c r="EW6" s="331">
        <v>4002.8365574125701</v>
      </c>
      <c r="EX6" s="331">
        <v>35930.156259695315</v>
      </c>
      <c r="EY6" s="331">
        <v>0</v>
      </c>
      <c r="EZ6" s="331">
        <v>108700.62405850705</v>
      </c>
      <c r="FA6" s="331">
        <v>230720.30290827347</v>
      </c>
      <c r="FB6" s="331">
        <v>88424.345702460385</v>
      </c>
      <c r="FC6" s="331">
        <v>46642.426630785914</v>
      </c>
      <c r="FD6" s="331">
        <v>36009.847370986943</v>
      </c>
      <c r="FE6" s="331">
        <v>10022.639639964756</v>
      </c>
      <c r="FF6" s="331">
        <v>27120.562238329247</v>
      </c>
      <c r="FG6" s="331">
        <v>16738.325213829776</v>
      </c>
      <c r="FH6" s="331">
        <v>956410.69959313492</v>
      </c>
      <c r="FI6" s="331">
        <v>136448.65339182265</v>
      </c>
      <c r="FJ6" s="331">
        <v>148290.70463031245</v>
      </c>
      <c r="FK6" s="331">
        <v>181823.68959133711</v>
      </c>
      <c r="FL6" s="331">
        <v>202280.24077337139</v>
      </c>
      <c r="FM6" s="331">
        <v>218832.73151989648</v>
      </c>
      <c r="FN6" s="331">
        <v>113641.74810116044</v>
      </c>
      <c r="FO6" s="331">
        <v>24665.117696193411</v>
      </c>
      <c r="FP6" s="331">
        <v>1658654.9410022818</v>
      </c>
      <c r="FQ6" s="331">
        <v>173481.88608250979</v>
      </c>
      <c r="FR6" s="331">
        <v>213606.33697512271</v>
      </c>
      <c r="FS6" s="331">
        <v>289624.27297628962</v>
      </c>
      <c r="FT6" s="331">
        <v>111967.89187550296</v>
      </c>
      <c r="FU6" s="331">
        <v>264167.29635304451</v>
      </c>
      <c r="FV6" s="331">
        <v>575239.77537702571</v>
      </c>
      <c r="FW6" s="331">
        <v>90873.298209776389</v>
      </c>
      <c r="FX6" s="331">
        <v>88924.557418892728</v>
      </c>
      <c r="FY6" s="331">
        <v>130005.25809849209</v>
      </c>
      <c r="FZ6" s="331">
        <v>242521.10219887795</v>
      </c>
      <c r="GA6" s="331">
        <v>117339.58492521706</v>
      </c>
      <c r="GB6" s="331">
        <v>33042.288759671508</v>
      </c>
      <c r="GC6" s="331">
        <v>16836.303925155211</v>
      </c>
      <c r="GD6" s="331">
        <v>1564265.7206526038</v>
      </c>
      <c r="GE6" s="331">
        <v>73715.063877537847</v>
      </c>
      <c r="GF6" s="331">
        <v>74985.277782103803</v>
      </c>
      <c r="GG6" s="331">
        <v>209588.40094588368</v>
      </c>
      <c r="GH6" s="331">
        <v>66759.321531990572</v>
      </c>
      <c r="GI6" s="331">
        <v>59119.117509362848</v>
      </c>
      <c r="GJ6" s="331">
        <v>61529.082986151589</v>
      </c>
      <c r="GK6" s="331">
        <v>161557.61309187187</v>
      </c>
      <c r="GL6" s="331">
        <v>32548.070635352673</v>
      </c>
      <c r="GM6" s="331">
        <v>123418.43948573148</v>
      </c>
      <c r="GN6" s="331">
        <v>69310.003779987834</v>
      </c>
      <c r="GO6" s="331">
        <v>8315.5263792811002</v>
      </c>
      <c r="GP6" s="331">
        <v>465136.97777900088</v>
      </c>
      <c r="GQ6" s="331">
        <v>153217.36822421377</v>
      </c>
      <c r="GR6" s="331">
        <v>187583.84489669499</v>
      </c>
      <c r="GS6" s="331">
        <v>153954.23120955628</v>
      </c>
      <c r="GT6" s="331">
        <v>50773.175418077044</v>
      </c>
      <c r="GU6" s="331">
        <v>90092.272927484722</v>
      </c>
      <c r="GV6" s="331">
        <v>113650.36871643231</v>
      </c>
      <c r="GW6" s="331">
        <v>78491.787521024016</v>
      </c>
      <c r="GX6" s="331">
        <v>964342.80058455828</v>
      </c>
      <c r="GY6" s="331">
        <v>24845.74835714958</v>
      </c>
      <c r="GZ6" s="331">
        <v>104746.18980530227</v>
      </c>
      <c r="HA6" s="331">
        <v>29702.693798643144</v>
      </c>
      <c r="HB6" s="331">
        <v>0</v>
      </c>
      <c r="HC6" s="331">
        <v>195535.93161146063</v>
      </c>
      <c r="HD6" s="331">
        <v>246576.87176728057</v>
      </c>
      <c r="HE6" s="331">
        <v>105706.05760946608</v>
      </c>
      <c r="HF6" s="331">
        <v>60083.464784150274</v>
      </c>
      <c r="HG6" s="331">
        <v>52878.240775622697</v>
      </c>
      <c r="HH6" s="331">
        <v>48689.255341796757</v>
      </c>
      <c r="HI6" s="331">
        <v>1114699.6204028858</v>
      </c>
      <c r="HJ6" s="331">
        <v>42968.848258526035</v>
      </c>
      <c r="HK6" s="331">
        <v>238045.45464653661</v>
      </c>
      <c r="HL6" s="331">
        <v>76164.470571805825</v>
      </c>
      <c r="HM6" s="331">
        <v>77096.995580645787</v>
      </c>
      <c r="HN6" s="331">
        <v>164491.25977723903</v>
      </c>
      <c r="HO6" s="331">
        <v>184477.59286762873</v>
      </c>
      <c r="HP6" s="331">
        <v>45836.463564583188</v>
      </c>
      <c r="HQ6" s="331">
        <v>1745727.8914146814</v>
      </c>
      <c r="HR6" s="331">
        <v>144041.49850884231</v>
      </c>
      <c r="HS6" s="331">
        <v>161606.83131752632</v>
      </c>
      <c r="HT6" s="331">
        <v>75018.77990935948</v>
      </c>
      <c r="HU6" s="331">
        <v>53129.291660921357</v>
      </c>
      <c r="HV6" s="331">
        <v>42027.196206964974</v>
      </c>
      <c r="HW6" s="331">
        <v>168487.32042591562</v>
      </c>
      <c r="HX6" s="331">
        <v>79800.341896134967</v>
      </c>
      <c r="HY6" s="331">
        <v>65943.672930919536</v>
      </c>
      <c r="HZ6" s="331">
        <v>94610.373841146284</v>
      </c>
      <c r="IA6" s="331">
        <v>49564.778506422212</v>
      </c>
      <c r="IB6" s="331">
        <v>207841.60522661809</v>
      </c>
      <c r="IC6" s="331">
        <v>6550.0280607371269</v>
      </c>
      <c r="ID6" s="331">
        <v>162641.7668852215</v>
      </c>
      <c r="IE6" s="331">
        <v>27044.027545876568</v>
      </c>
      <c r="IF6" s="331">
        <v>10526.157324702428</v>
      </c>
      <c r="IG6" s="331">
        <v>376918.78889476287</v>
      </c>
      <c r="IH6" s="331">
        <v>80347.141196628087</v>
      </c>
      <c r="II6" s="331">
        <v>21518.181616469414</v>
      </c>
      <c r="IJ6" s="331">
        <v>12218.122498334924</v>
      </c>
      <c r="IK6" s="331">
        <v>140527.46150508052</v>
      </c>
      <c r="IL6" s="331">
        <v>71055.185770868397</v>
      </c>
      <c r="IM6" s="331">
        <v>13393.442718052196</v>
      </c>
      <c r="IN6" s="331">
        <v>18006.096152734524</v>
      </c>
      <c r="IO6" s="331">
        <v>10578.657784462292</v>
      </c>
      <c r="IP6" s="331">
        <v>19231.754152698828</v>
      </c>
      <c r="IQ6" s="331">
        <v>5633.7608568856058</v>
      </c>
      <c r="IR6" s="331">
        <v>1773982.2234876479</v>
      </c>
      <c r="IS6" s="331">
        <v>574648.33403432858</v>
      </c>
      <c r="IT6" s="331">
        <v>171096.79421361195</v>
      </c>
      <c r="IU6" s="331">
        <v>128771.01332276444</v>
      </c>
      <c r="IV6" s="331">
        <v>88385.680589144002</v>
      </c>
      <c r="IW6" s="331">
        <v>31173.552293078334</v>
      </c>
      <c r="IX6" s="331">
        <v>97649.316296664241</v>
      </c>
      <c r="IY6" s="331">
        <v>36027.779698311308</v>
      </c>
      <c r="IZ6" s="331">
        <v>35160.978339657253</v>
      </c>
      <c r="JA6" s="331">
        <v>51079.893650148231</v>
      </c>
      <c r="JB6" s="331">
        <v>110252.56708606143</v>
      </c>
      <c r="JC6" s="331">
        <v>78563.691000629493</v>
      </c>
      <c r="JD6" s="331">
        <v>382583.34755176218</v>
      </c>
      <c r="JE6" s="331">
        <v>167920.15621557317</v>
      </c>
      <c r="JF6" s="331">
        <v>39174.205096940124</v>
      </c>
      <c r="JG6" s="331">
        <v>44912.646530523569</v>
      </c>
      <c r="JH6" s="331">
        <v>51983.55184363015</v>
      </c>
      <c r="JI6" s="331">
        <v>39539.958246065631</v>
      </c>
      <c r="JJ6" s="331">
        <v>1021123.1349119936</v>
      </c>
      <c r="JK6" s="331">
        <v>139614.24716288585</v>
      </c>
      <c r="JL6" s="331">
        <v>206774.00129122101</v>
      </c>
      <c r="JM6" s="331">
        <v>315941.85846798384</v>
      </c>
      <c r="JN6" s="331">
        <v>151210.57221340938</v>
      </c>
      <c r="JO6" s="331">
        <v>440989.18833781983</v>
      </c>
      <c r="JP6" s="331">
        <v>52550.194474202421</v>
      </c>
      <c r="JQ6" s="331">
        <v>1326760.1088727454</v>
      </c>
      <c r="JR6" s="331">
        <v>209506.72265145788</v>
      </c>
      <c r="JS6" s="331">
        <v>108593.90702645436</v>
      </c>
      <c r="JT6" s="331">
        <v>378857.94044049951</v>
      </c>
      <c r="JU6" s="331">
        <v>376862.85589356942</v>
      </c>
      <c r="JV6" s="331">
        <v>207088.89134886826</v>
      </c>
      <c r="JW6" s="331">
        <v>189740.40840912249</v>
      </c>
      <c r="JX6" s="331">
        <v>47046.991685698384</v>
      </c>
      <c r="JY6" s="331">
        <v>333099.67889645009</v>
      </c>
      <c r="JZ6" s="331">
        <v>577162.91035099595</v>
      </c>
      <c r="KA6" s="331">
        <v>56187.471311960013</v>
      </c>
      <c r="KB6" s="331">
        <v>7691.5879511107969</v>
      </c>
      <c r="KC6" s="331">
        <v>3503.9855519537327</v>
      </c>
      <c r="KD6" s="331">
        <v>55291.738162438422</v>
      </c>
      <c r="KE6" s="331">
        <v>201896.61960934647</v>
      </c>
      <c r="KF6" s="331">
        <v>68946.041077388465</v>
      </c>
      <c r="KG6" s="331">
        <v>46066.721736293017</v>
      </c>
      <c r="KH6" s="331">
        <v>85134.884544397966</v>
      </c>
      <c r="KI6" s="331">
        <v>62829.649819297032</v>
      </c>
      <c r="KJ6" s="331">
        <v>53100.999353968888</v>
      </c>
      <c r="KK6" s="331">
        <v>9766.5054115630955</v>
      </c>
      <c r="KL6" s="331">
        <v>18950.972476124891</v>
      </c>
      <c r="KM6" s="331">
        <v>37070.099900621732</v>
      </c>
      <c r="KN6" s="331">
        <v>1922953.4421913871</v>
      </c>
      <c r="KO6" s="331">
        <v>147142.47204906319</v>
      </c>
      <c r="KP6" s="331">
        <v>245303.54018631912</v>
      </c>
      <c r="KQ6" s="331">
        <v>87858.871292436859</v>
      </c>
      <c r="KR6" s="331">
        <v>64583.391467349618</v>
      </c>
      <c r="KS6" s="331">
        <v>131402.25532770285</v>
      </c>
      <c r="KT6" s="331">
        <v>511633.46821846225</v>
      </c>
      <c r="KU6" s="331">
        <v>143782.94272489165</v>
      </c>
      <c r="KV6" s="331">
        <v>38605.461557661765</v>
      </c>
      <c r="KW6" s="331">
        <v>591279.39319944941</v>
      </c>
      <c r="KX6" s="331">
        <v>70205.375554994724</v>
      </c>
      <c r="KY6" s="331">
        <v>137880.33405394308</v>
      </c>
      <c r="KZ6" s="331">
        <v>233831.17904424688</v>
      </c>
      <c r="LA6" s="331">
        <v>53166.686236493362</v>
      </c>
      <c r="LB6" s="331">
        <v>184911.5811618242</v>
      </c>
      <c r="LC6" s="331">
        <v>1011111.4708725697</v>
      </c>
      <c r="LD6" s="331">
        <v>89443.209862082134</v>
      </c>
      <c r="LE6" s="331">
        <v>1093466.035047275</v>
      </c>
      <c r="LF6" s="331">
        <v>218253.43017487743</v>
      </c>
      <c r="LG6" s="331">
        <v>650791.73288787168</v>
      </c>
      <c r="LH6" s="331">
        <v>562112.27170578414</v>
      </c>
      <c r="LI6" s="331">
        <v>202691.99805453696</v>
      </c>
      <c r="LJ6" s="331">
        <v>0</v>
      </c>
      <c r="LK6" s="331">
        <v>0</v>
      </c>
      <c r="LL6" s="331">
        <v>48905.651196789251</v>
      </c>
      <c r="LM6" s="331">
        <v>81626.996158451992</v>
      </c>
      <c r="LN6" s="331">
        <v>254884.32598267336</v>
      </c>
      <c r="LO6" s="331">
        <v>17344.786457901144</v>
      </c>
      <c r="LP6" s="331">
        <v>502221.57544285996</v>
      </c>
      <c r="LQ6" s="331">
        <v>70976.909747072496</v>
      </c>
      <c r="LR6" s="331">
        <v>54949.077616905917</v>
      </c>
      <c r="LS6" s="331">
        <v>1838414.3479287273</v>
      </c>
      <c r="LT6" s="331">
        <v>580700.93824035826</v>
      </c>
      <c r="LU6" s="331">
        <v>1164541.7298969256</v>
      </c>
      <c r="LV6" s="331">
        <v>220247.18246973696</v>
      </c>
      <c r="LW6" s="331">
        <v>145783.00526675553</v>
      </c>
      <c r="LX6" s="331">
        <v>220672.48601605362</v>
      </c>
      <c r="LY6" s="331">
        <v>104719.10448483168</v>
      </c>
      <c r="LZ6" s="331">
        <v>282821.55797753867</v>
      </c>
      <c r="MA6" s="331">
        <v>236626.29792392929</v>
      </c>
      <c r="MB6" s="331">
        <v>112262.04221890743</v>
      </c>
      <c r="MC6" s="331">
        <v>296671.6743046703</v>
      </c>
      <c r="MD6" s="331">
        <v>33983.222456648036</v>
      </c>
      <c r="ME6" s="331">
        <v>1650933.291059186</v>
      </c>
      <c r="MF6" s="331">
        <v>114708.07211914539</v>
      </c>
      <c r="MG6" s="331">
        <v>83631.830291441016</v>
      </c>
      <c r="MH6" s="331">
        <v>35403.334053357248</v>
      </c>
      <c r="MI6" s="331">
        <v>62835.568681404846</v>
      </c>
      <c r="MJ6" s="331">
        <v>92892.484171231365</v>
      </c>
      <c r="MK6" s="331">
        <v>116088.58458650333</v>
      </c>
      <c r="ML6" s="331">
        <v>57560.078032036756</v>
      </c>
      <c r="MM6" s="331">
        <v>126307.99321664924</v>
      </c>
      <c r="MN6" s="331">
        <v>82301.496448701248</v>
      </c>
      <c r="MO6" s="331">
        <v>79739.322425633844</v>
      </c>
      <c r="MP6" s="331">
        <v>57151.240251908683</v>
      </c>
      <c r="MQ6" s="331">
        <v>902646.6807645025</v>
      </c>
      <c r="MR6" s="331">
        <v>74862.196178019687</v>
      </c>
      <c r="MS6" s="331">
        <v>206628.56950610119</v>
      </c>
      <c r="MT6" s="331">
        <v>178951.54174670929</v>
      </c>
      <c r="MU6" s="331">
        <v>322761.48377047316</v>
      </c>
      <c r="MV6" s="331">
        <v>252743.23103179273</v>
      </c>
      <c r="MW6" s="331">
        <v>159868.36531628086</v>
      </c>
      <c r="MX6" s="331">
        <v>264240.83207490953</v>
      </c>
      <c r="MY6" s="331">
        <v>210795.1841651563</v>
      </c>
      <c r="MZ6" s="331">
        <v>22118.276348296389</v>
      </c>
      <c r="NA6" s="331">
        <v>25991.143877026549</v>
      </c>
      <c r="NB6" s="331">
        <v>594675.40430084558</v>
      </c>
      <c r="NC6" s="331">
        <v>244755.66095322269</v>
      </c>
      <c r="ND6" s="331">
        <v>31387.669400347477</v>
      </c>
      <c r="NE6" s="331">
        <v>512556.55409178534</v>
      </c>
      <c r="NF6" s="331">
        <v>90779.182355480953</v>
      </c>
      <c r="NG6" s="331">
        <v>113338.19009412323</v>
      </c>
      <c r="NH6" s="331">
        <v>272641.37896651222</v>
      </c>
      <c r="NI6" s="331">
        <v>272975.12413043709</v>
      </c>
      <c r="NJ6" s="331">
        <v>15240.711279579315</v>
      </c>
      <c r="NK6" s="331">
        <v>38397.949719450538</v>
      </c>
      <c r="NL6" s="331">
        <v>29602.889294729172</v>
      </c>
      <c r="NM6" s="331">
        <v>74286.068169596023</v>
      </c>
      <c r="NN6" s="331">
        <v>540393.93536849774</v>
      </c>
      <c r="NO6" s="331">
        <v>33823.101794403236</v>
      </c>
      <c r="NP6" s="331">
        <v>86783.589862831403</v>
      </c>
      <c r="NQ6" s="331">
        <v>81815.724453625749</v>
      </c>
      <c r="NR6" s="331">
        <v>77214.977376261028</v>
      </c>
      <c r="NS6" s="331">
        <v>122579.10107625106</v>
      </c>
      <c r="NT6" s="331">
        <v>384802.48449618969</v>
      </c>
      <c r="NU6" s="331">
        <v>847815.32963595097</v>
      </c>
      <c r="NV6" s="331">
        <v>1080512.1456310076</v>
      </c>
      <c r="NW6" s="331">
        <v>210153.12011160224</v>
      </c>
      <c r="NX6" s="331">
        <v>50232.968006214403</v>
      </c>
      <c r="NY6" s="331">
        <v>134060.45770568488</v>
      </c>
      <c r="NZ6" s="331">
        <v>164856.68364386252</v>
      </c>
      <c r="OA6" s="331">
        <v>51955.934587569944</v>
      </c>
      <c r="OB6" s="331">
        <v>1464884.4386186388</v>
      </c>
      <c r="OC6" s="331">
        <v>0</v>
      </c>
      <c r="OD6" s="331">
        <v>78363.943695571637</v>
      </c>
      <c r="OE6" s="331">
        <v>0</v>
      </c>
      <c r="OF6" s="331">
        <v>47875.229469129546</v>
      </c>
      <c r="OG6" s="331">
        <v>0</v>
      </c>
      <c r="OH6" s="331">
        <v>172944.29617951051</v>
      </c>
      <c r="OI6" s="331">
        <v>0</v>
      </c>
      <c r="OJ6" s="331">
        <v>0</v>
      </c>
      <c r="OK6" s="331">
        <v>1367628.7839445216</v>
      </c>
      <c r="OL6" s="331">
        <v>471221.99160382693</v>
      </c>
      <c r="OM6" s="331">
        <v>268069.87906557659</v>
      </c>
      <c r="ON6" s="331">
        <v>204317.25392638127</v>
      </c>
      <c r="OO6" s="331">
        <v>196884.02947937438</v>
      </c>
      <c r="OP6" s="331">
        <v>1008.267340221423</v>
      </c>
      <c r="OQ6" s="331">
        <v>782318.92425686168</v>
      </c>
      <c r="OR6" s="331">
        <v>76379.426430164385</v>
      </c>
      <c r="OS6" s="331">
        <v>261619.96223662351</v>
      </c>
      <c r="OT6" s="331">
        <v>189127.13060397687</v>
      </c>
      <c r="OU6" s="331">
        <v>406371.90357042436</v>
      </c>
      <c r="OV6" s="331">
        <v>398437.95275765262</v>
      </c>
      <c r="OW6" s="331">
        <v>182948.36470350469</v>
      </c>
      <c r="OX6" s="331">
        <v>40547.959442596642</v>
      </c>
      <c r="OY6" s="331">
        <v>14679.687848163312</v>
      </c>
      <c r="OZ6" s="331">
        <v>882851.93406721915</v>
      </c>
      <c r="PA6" s="331">
        <v>64216.866190028108</v>
      </c>
      <c r="PB6" s="331">
        <v>129994.57277642089</v>
      </c>
      <c r="PC6" s="331">
        <v>88166.23082875328</v>
      </c>
      <c r="PD6" s="331">
        <v>152342.27267994537</v>
      </c>
      <c r="PE6" s="331">
        <v>182600.2015209377</v>
      </c>
      <c r="PF6" s="331">
        <v>8203.2163797720459</v>
      </c>
      <c r="PG6" s="331">
        <v>154054.77281700601</v>
      </c>
      <c r="PH6" s="331">
        <v>35217.74436081489</v>
      </c>
      <c r="PI6" s="331">
        <v>66967.530460318128</v>
      </c>
      <c r="PJ6" s="331">
        <v>67198.718398283861</v>
      </c>
      <c r="PK6" s="331">
        <v>36163.404783768223</v>
      </c>
      <c r="PL6" s="331">
        <v>25934.881982943392</v>
      </c>
      <c r="PM6" s="331">
        <v>177723.92528412232</v>
      </c>
      <c r="PN6" s="331">
        <v>57617.033054461652</v>
      </c>
      <c r="PO6" s="331">
        <v>5224.8853434310231</v>
      </c>
      <c r="PP6" s="331">
        <v>11642.058986597352</v>
      </c>
      <c r="PQ6" s="331">
        <v>19193.099406131976</v>
      </c>
      <c r="PR6" s="331">
        <v>3944392.5590113662</v>
      </c>
      <c r="PS6" s="331">
        <v>288379.98400071176</v>
      </c>
      <c r="PT6" s="331">
        <v>111843.75142632755</v>
      </c>
      <c r="PU6" s="331">
        <v>310132.84269375226</v>
      </c>
      <c r="PV6" s="331">
        <v>611707.62975142116</v>
      </c>
      <c r="PW6" s="331">
        <v>15711.540999463485</v>
      </c>
      <c r="PX6" s="331">
        <v>100467.70020083443</v>
      </c>
      <c r="PY6" s="331">
        <v>56642.597765848062</v>
      </c>
      <c r="PZ6" s="331">
        <v>224357.48362507415</v>
      </c>
      <c r="QA6" s="331">
        <v>21105.048193411985</v>
      </c>
      <c r="QB6" s="331">
        <v>329082.08916838985</v>
      </c>
      <c r="QC6" s="331">
        <v>6569.2212262195526</v>
      </c>
      <c r="QD6" s="331">
        <v>26014.897403803778</v>
      </c>
      <c r="QE6" s="331">
        <v>122333.87753294065</v>
      </c>
      <c r="QF6" s="331">
        <v>95873.811883354792</v>
      </c>
      <c r="QG6" s="331">
        <v>80399.705048775402</v>
      </c>
      <c r="QH6" s="331">
        <v>101869.66859494025</v>
      </c>
      <c r="QI6" s="331">
        <v>36808.930474142042</v>
      </c>
      <c r="QJ6" s="331">
        <v>15170.836891238057</v>
      </c>
      <c r="QK6" s="331">
        <v>99058.807277205153</v>
      </c>
      <c r="QL6" s="331">
        <v>186139.63702021571</v>
      </c>
      <c r="QM6" s="331">
        <v>65975.499682583031</v>
      </c>
      <c r="QN6" s="331">
        <v>0</v>
      </c>
      <c r="QO6" s="331">
        <v>14889.826610922773</v>
      </c>
      <c r="QP6" s="331">
        <v>0</v>
      </c>
      <c r="QQ6" s="331">
        <v>17402.289749894171</v>
      </c>
      <c r="QR6" s="331">
        <v>1058260.7094069272</v>
      </c>
      <c r="QS6" s="331">
        <v>57750.935094923727</v>
      </c>
      <c r="QT6" s="331">
        <v>287075.2972565965</v>
      </c>
      <c r="QU6" s="331">
        <v>93498.219888660198</v>
      </c>
      <c r="QV6" s="331">
        <v>315938.99004110089</v>
      </c>
      <c r="QW6" s="331">
        <v>770973.32702024025</v>
      </c>
      <c r="QX6" s="331">
        <v>146375.19494414833</v>
      </c>
      <c r="QY6" s="331">
        <v>285070.71827191231</v>
      </c>
      <c r="QZ6" s="331">
        <v>554880.45930435706</v>
      </c>
      <c r="RA6" s="331">
        <v>70625.358264865514</v>
      </c>
      <c r="RB6" s="331">
        <v>79523.965573836002</v>
      </c>
      <c r="RC6" s="331">
        <v>47282.669985629102</v>
      </c>
      <c r="RD6" s="331">
        <v>34179.213414478014</v>
      </c>
      <c r="RE6" s="331">
        <v>2727289.4111688375</v>
      </c>
      <c r="RF6" s="331">
        <v>220375.16176174727</v>
      </c>
      <c r="RG6" s="331">
        <v>300536.14003267541</v>
      </c>
      <c r="RH6" s="331">
        <v>83265.702440700479</v>
      </c>
      <c r="RI6" s="331">
        <v>240640.09950393109</v>
      </c>
      <c r="RJ6" s="331">
        <v>66458.542445054118</v>
      </c>
      <c r="RK6" s="331">
        <v>157332.49581261369</v>
      </c>
      <c r="RL6" s="331">
        <v>0</v>
      </c>
      <c r="RM6" s="331">
        <v>160089.29501401528</v>
      </c>
      <c r="RN6" s="331">
        <v>263954.7023850836</v>
      </c>
      <c r="RO6" s="331">
        <v>217690.39529195818</v>
      </c>
      <c r="RP6" s="331">
        <v>0</v>
      </c>
      <c r="RQ6" s="331">
        <v>67603.473616693082</v>
      </c>
      <c r="RR6" s="331">
        <v>40311.750334942408</v>
      </c>
      <c r="RS6" s="331">
        <v>17660.571557606618</v>
      </c>
      <c r="RT6" s="331">
        <v>53791.460011812356</v>
      </c>
      <c r="RU6" s="331">
        <v>173127.57467668472</v>
      </c>
      <c r="RV6" s="331">
        <v>76308.268077010449</v>
      </c>
      <c r="RW6" s="331">
        <v>213548.1047577413</v>
      </c>
      <c r="RX6" s="331">
        <v>65028.744073426824</v>
      </c>
      <c r="RY6" s="331">
        <v>829547.77874524542</v>
      </c>
      <c r="RZ6" s="331">
        <v>55806.360096055672</v>
      </c>
      <c r="SA6" s="331">
        <v>222981.73998670577</v>
      </c>
      <c r="SB6" s="331">
        <v>119686.23903401417</v>
      </c>
      <c r="SC6" s="331">
        <v>34730.585941546684</v>
      </c>
      <c r="SD6" s="331">
        <v>34844.496506424577</v>
      </c>
      <c r="SE6" s="331">
        <v>223309.74801312972</v>
      </c>
      <c r="SF6" s="331">
        <v>232799.68070046039</v>
      </c>
      <c r="SG6" s="331">
        <v>125857.36223953404</v>
      </c>
      <c r="SH6" s="331">
        <v>53052.902992593939</v>
      </c>
      <c r="SI6" s="331">
        <v>82563.170511659147</v>
      </c>
      <c r="SJ6" s="331">
        <v>123327.93668450913</v>
      </c>
      <c r="SK6" s="331">
        <v>47806.268160448191</v>
      </c>
      <c r="SL6" s="331">
        <v>130960.57285230397</v>
      </c>
      <c r="SM6" s="331">
        <v>467827.3348135156</v>
      </c>
      <c r="SN6" s="331">
        <v>39416.306861247293</v>
      </c>
      <c r="SO6" s="331">
        <v>63284.310924919089</v>
      </c>
      <c r="SP6" s="331">
        <v>58651.65766396797</v>
      </c>
      <c r="SQ6" s="331">
        <v>13004.654463360774</v>
      </c>
      <c r="SR6" s="331">
        <v>115069.50894201164</v>
      </c>
      <c r="SS6" s="331">
        <v>48033.146242106952</v>
      </c>
      <c r="ST6" s="331">
        <v>84363.576790837309</v>
      </c>
      <c r="SU6" s="331">
        <v>69139.117268330636</v>
      </c>
      <c r="SV6" s="331">
        <v>47601.008639596745</v>
      </c>
      <c r="SW6" s="331">
        <v>249967.07168164261</v>
      </c>
      <c r="SX6" s="331">
        <v>10738.612601223456</v>
      </c>
      <c r="SY6" s="331">
        <v>306890.27549941116</v>
      </c>
      <c r="SZ6" s="331">
        <v>113223.25166924459</v>
      </c>
      <c r="TA6" s="331">
        <v>89396.223719123911</v>
      </c>
      <c r="TB6" s="331">
        <v>44847.526429208148</v>
      </c>
      <c r="TC6" s="331">
        <v>59734.675818433141</v>
      </c>
      <c r="TD6" s="331">
        <v>65810.328222537733</v>
      </c>
      <c r="TE6" s="331">
        <v>71839.874330641032</v>
      </c>
      <c r="TF6" s="331">
        <v>32689.724323036229</v>
      </c>
      <c r="TG6" s="331">
        <v>993957.34119371371</v>
      </c>
      <c r="TH6" s="331">
        <v>38304.696754800236</v>
      </c>
      <c r="TI6" s="331">
        <v>30147.866168148787</v>
      </c>
      <c r="TJ6" s="331">
        <v>113570.59955640882</v>
      </c>
      <c r="TK6" s="331">
        <v>174867.1753457106</v>
      </c>
      <c r="TL6" s="331">
        <v>195397.14056698035</v>
      </c>
      <c r="TM6" s="331">
        <v>25996.046209206015</v>
      </c>
      <c r="TN6" s="331">
        <v>244587.76163735881</v>
      </c>
      <c r="TO6" s="331">
        <v>99523.821053626758</v>
      </c>
      <c r="TP6" s="331">
        <v>284806.87170990004</v>
      </c>
      <c r="TQ6" s="331">
        <v>133177.42541744019</v>
      </c>
      <c r="TR6" s="331">
        <v>156848.55917829141</v>
      </c>
      <c r="TS6" s="331">
        <v>18740.517044179851</v>
      </c>
      <c r="TT6" s="331">
        <v>37274.261357202558</v>
      </c>
      <c r="TU6" s="331">
        <v>37358.714285914808</v>
      </c>
      <c r="TV6" s="331">
        <v>21114.988227305097</v>
      </c>
      <c r="TW6" s="331">
        <v>452052.2170448617</v>
      </c>
      <c r="TX6" s="331">
        <v>62740.71483745244</v>
      </c>
      <c r="TY6" s="331">
        <v>679002.08427935455</v>
      </c>
      <c r="TZ6" s="331">
        <v>177406.08027199522</v>
      </c>
      <c r="UA6" s="331">
        <v>26038.674110789107</v>
      </c>
      <c r="UB6" s="331">
        <v>25107.048727981608</v>
      </c>
      <c r="UC6" s="331">
        <v>119191.03027758407</v>
      </c>
      <c r="UD6" s="331">
        <v>25961.554189669914</v>
      </c>
      <c r="UE6" s="331">
        <v>4677.9729279483217</v>
      </c>
      <c r="UF6" s="331">
        <v>84264.589837825886</v>
      </c>
      <c r="UG6" s="331">
        <v>32667.095282622849</v>
      </c>
      <c r="UH6" s="331">
        <v>712268.29599466175</v>
      </c>
      <c r="UI6" s="331">
        <v>113028.876265774</v>
      </c>
      <c r="UJ6" s="331">
        <v>98475.112327619456</v>
      </c>
      <c r="UK6" s="331">
        <v>98653.988788164657</v>
      </c>
      <c r="UL6" s="331">
        <v>97963.858526799901</v>
      </c>
      <c r="UM6" s="331">
        <v>36046.224088020739</v>
      </c>
      <c r="UN6" s="331">
        <v>1806615.2491511221</v>
      </c>
      <c r="UO6" s="331">
        <v>58691.289214182543</v>
      </c>
      <c r="UP6" s="331">
        <v>20856.241701824434</v>
      </c>
      <c r="UQ6" s="331">
        <v>414317.39519304014</v>
      </c>
      <c r="UR6" s="331">
        <v>639.818833262059</v>
      </c>
      <c r="US6" s="331">
        <v>64867.83244268479</v>
      </c>
      <c r="UT6" s="331">
        <v>155983.10270580047</v>
      </c>
      <c r="UU6" s="331">
        <v>68889.120110295102</v>
      </c>
      <c r="UV6" s="331">
        <v>71495.103875403045</v>
      </c>
      <c r="UW6" s="331">
        <v>34551.387599480367</v>
      </c>
      <c r="UX6" s="331">
        <v>40713.379507753059</v>
      </c>
      <c r="UY6" s="331">
        <v>115999.64154283953</v>
      </c>
      <c r="UZ6" s="331">
        <v>53978.150214697678</v>
      </c>
      <c r="VA6" s="331">
        <v>59667.428096963529</v>
      </c>
      <c r="VB6" s="331">
        <v>40209.346468573778</v>
      </c>
      <c r="VC6" s="331">
        <v>14155.260914852652</v>
      </c>
      <c r="VD6" s="331">
        <v>41546.028329947876</v>
      </c>
      <c r="VE6" s="331">
        <v>69383.902733438998</v>
      </c>
      <c r="VF6" s="331">
        <v>123043.79695061727</v>
      </c>
      <c r="VG6" s="331">
        <v>18989.208374896698</v>
      </c>
      <c r="VH6" s="331">
        <v>16190.458747179082</v>
      </c>
      <c r="VI6" s="331">
        <v>149589.29141853153</v>
      </c>
      <c r="VJ6" s="331">
        <v>2927675.6991401678</v>
      </c>
      <c r="VK6" s="331">
        <v>122939.75285931643</v>
      </c>
      <c r="VL6" s="331">
        <v>305785.3207509818</v>
      </c>
      <c r="VM6" s="331">
        <v>166416.03083849186</v>
      </c>
      <c r="VN6" s="331">
        <v>246705.93155095875</v>
      </c>
      <c r="VO6" s="331">
        <v>217887.92606477844</v>
      </c>
      <c r="VP6" s="331">
        <v>96882.490421893643</v>
      </c>
      <c r="VQ6" s="331">
        <v>48666.700652085252</v>
      </c>
      <c r="VR6" s="331">
        <v>113237.81397774541</v>
      </c>
      <c r="VS6" s="331">
        <v>223751.58932974996</v>
      </c>
      <c r="VT6" s="331">
        <v>153947.73247319498</v>
      </c>
      <c r="VU6" s="331">
        <v>194341.20653361813</v>
      </c>
      <c r="VV6" s="331">
        <v>63277.059527728081</v>
      </c>
      <c r="VW6" s="331">
        <v>63991.446281819146</v>
      </c>
      <c r="VX6" s="331">
        <v>39303.129934730154</v>
      </c>
      <c r="VY6" s="331">
        <v>3238137.9683360592</v>
      </c>
      <c r="VZ6" s="331">
        <v>129039.02641521797</v>
      </c>
      <c r="WA6" s="331">
        <v>250141.39693914587</v>
      </c>
      <c r="WB6" s="331">
        <v>86780.647493540877</v>
      </c>
      <c r="WC6" s="331">
        <v>310967.20152913255</v>
      </c>
      <c r="WD6" s="331">
        <v>237613.7816489345</v>
      </c>
      <c r="WE6" s="331">
        <v>284811.20947710093</v>
      </c>
      <c r="WF6" s="331">
        <v>149137.10562295778</v>
      </c>
      <c r="WG6" s="331">
        <v>68621.212162827112</v>
      </c>
      <c r="WH6" s="331">
        <v>191221.06229456567</v>
      </c>
      <c r="WI6" s="331">
        <v>147263.38847201111</v>
      </c>
      <c r="WJ6" s="331">
        <v>301861.90460906067</v>
      </c>
      <c r="WK6" s="331">
        <v>22490.796905231608</v>
      </c>
      <c r="WL6" s="331">
        <v>156147.52107606456</v>
      </c>
      <c r="WM6" s="331">
        <v>178194.60796790395</v>
      </c>
      <c r="WN6" s="331">
        <v>157165.42560033809</v>
      </c>
      <c r="WO6" s="331">
        <v>85373.780053437964</v>
      </c>
      <c r="WP6" s="331">
        <v>252545.18672065265</v>
      </c>
      <c r="WQ6" s="331">
        <v>295981.18065586669</v>
      </c>
      <c r="WR6" s="331">
        <v>230074.44208713251</v>
      </c>
      <c r="WS6" s="331">
        <v>690894.37865529454</v>
      </c>
      <c r="WT6" s="331">
        <v>125317.62788545115</v>
      </c>
      <c r="WU6" s="331">
        <v>120457.6332826376</v>
      </c>
      <c r="WV6" s="331">
        <v>93614.844411956554</v>
      </c>
      <c r="WW6" s="331">
        <v>74642.73906152189</v>
      </c>
      <c r="WX6" s="331">
        <v>15285.350021720291</v>
      </c>
      <c r="WY6" s="331">
        <v>124121.65350785863</v>
      </c>
      <c r="WZ6" s="331">
        <v>63758.505474187587</v>
      </c>
      <c r="XA6" s="331">
        <v>229249.63222118726</v>
      </c>
      <c r="XB6" s="331">
        <v>118012.35684743355</v>
      </c>
      <c r="XC6" s="331">
        <v>31231.849302830164</v>
      </c>
      <c r="XD6" s="331">
        <v>62263.396045094087</v>
      </c>
      <c r="XE6" s="331">
        <v>12961.291814773909</v>
      </c>
      <c r="XF6" s="331">
        <v>1867564.5656323812</v>
      </c>
      <c r="XG6" s="331">
        <v>64280.777186498097</v>
      </c>
      <c r="XH6" s="331">
        <v>103457.60542427328</v>
      </c>
      <c r="XI6" s="331">
        <v>335424.60821425891</v>
      </c>
      <c r="XJ6" s="331">
        <v>50545.217365965938</v>
      </c>
      <c r="XK6" s="331">
        <v>59342.648442383805</v>
      </c>
      <c r="XL6" s="331">
        <v>65479.25604075272</v>
      </c>
      <c r="XM6" s="331">
        <v>72284.572922014646</v>
      </c>
      <c r="XN6" s="331">
        <v>63748.316822376866</v>
      </c>
      <c r="XO6" s="331">
        <v>175824.11414601799</v>
      </c>
      <c r="XP6" s="331">
        <v>62876.280629884328</v>
      </c>
      <c r="XQ6" s="331">
        <v>39810.974023592134</v>
      </c>
      <c r="XR6" s="331">
        <v>48922.039399210029</v>
      </c>
      <c r="XS6" s="331">
        <v>82104.444867200553</v>
      </c>
      <c r="XT6" s="331">
        <v>29225.170026884629</v>
      </c>
      <c r="XU6" s="331">
        <v>51165.573342149248</v>
      </c>
      <c r="XV6" s="331">
        <v>43788.828730034562</v>
      </c>
      <c r="XW6" s="331">
        <v>65486.275267389712</v>
      </c>
      <c r="XX6" s="331">
        <v>61783.606373220704</v>
      </c>
      <c r="XY6" s="331">
        <v>25598.380906301136</v>
      </c>
      <c r="XZ6" s="331">
        <v>14527.733469046869</v>
      </c>
      <c r="YA6" s="331">
        <v>50345.852899027341</v>
      </c>
      <c r="YB6" s="331">
        <v>14393.076460353648</v>
      </c>
      <c r="YC6" s="331">
        <v>2399075.1364198122</v>
      </c>
      <c r="YD6" s="331">
        <v>212370.76087055969</v>
      </c>
      <c r="YE6" s="331">
        <v>395889.96916584071</v>
      </c>
      <c r="YF6" s="331">
        <v>70633.761422220836</v>
      </c>
      <c r="YG6" s="331">
        <v>407379.82323778869</v>
      </c>
      <c r="YH6" s="331">
        <v>45929.360288147858</v>
      </c>
      <c r="YI6" s="331">
        <v>111464.77661601022</v>
      </c>
      <c r="YJ6" s="331">
        <v>51766.513566668509</v>
      </c>
      <c r="YK6" s="331">
        <v>275936.33139232325</v>
      </c>
      <c r="YL6" s="331">
        <v>92509.116448634624</v>
      </c>
      <c r="YM6" s="331">
        <v>45224.010849432343</v>
      </c>
      <c r="YN6" s="331">
        <v>123937.14981171886</v>
      </c>
      <c r="YO6" s="331">
        <v>17203.52881656912</v>
      </c>
      <c r="YP6" s="331">
        <v>21374.1587860906</v>
      </c>
      <c r="YQ6" s="331">
        <v>16925.273552271457</v>
      </c>
      <c r="YR6" s="331">
        <v>26677.115834976317</v>
      </c>
      <c r="YS6" s="331">
        <v>16548.872628700727</v>
      </c>
      <c r="YT6" s="331">
        <v>709795.29482437659</v>
      </c>
      <c r="YU6" s="331">
        <v>61324.309549313548</v>
      </c>
      <c r="YV6" s="331">
        <v>91080.207700959916</v>
      </c>
      <c r="YW6" s="331">
        <v>11594.687427140363</v>
      </c>
      <c r="YX6" s="331">
        <v>59068.397559854311</v>
      </c>
      <c r="YY6" s="331">
        <v>32622.863254407504</v>
      </c>
      <c r="YZ6" s="331">
        <v>40517.396808564401</v>
      </c>
      <c r="ZA6" s="331">
        <v>942295.30065476906</v>
      </c>
      <c r="ZB6" s="331">
        <v>27145.897004063729</v>
      </c>
      <c r="ZC6" s="331">
        <v>147753.70383253001</v>
      </c>
      <c r="ZD6" s="331">
        <v>237722.17789483193</v>
      </c>
      <c r="ZE6" s="331">
        <v>60465.733411602007</v>
      </c>
      <c r="ZF6" s="331">
        <v>36385.794799245115</v>
      </c>
      <c r="ZG6" s="331">
        <v>5713.352369151592</v>
      </c>
      <c r="ZH6" s="331">
        <v>86407.530929418645</v>
      </c>
      <c r="ZI6" s="331">
        <v>188097.07027662871</v>
      </c>
      <c r="ZJ6" s="331">
        <v>1505271.2031499431</v>
      </c>
      <c r="ZK6" s="331">
        <v>244068.766596954</v>
      </c>
      <c r="ZL6" s="331">
        <v>531787.32419336855</v>
      </c>
      <c r="ZM6" s="331">
        <v>592953.61904823</v>
      </c>
      <c r="ZN6" s="331">
        <v>494863.48397535662</v>
      </c>
      <c r="ZO6" s="331">
        <v>255911.27893912664</v>
      </c>
      <c r="ZP6" s="331">
        <v>436193.13016059675</v>
      </c>
      <c r="ZQ6" s="331">
        <v>222369.23099624709</v>
      </c>
      <c r="ZR6" s="331">
        <v>207540.64165913919</v>
      </c>
      <c r="ZS6" s="331">
        <v>400261.69485553866</v>
      </c>
      <c r="ZT6" s="331">
        <v>30686.302147797502</v>
      </c>
      <c r="ZU6" s="331">
        <v>72244.074492480606</v>
      </c>
      <c r="ZV6" s="331">
        <v>144776.32813642928</v>
      </c>
      <c r="ZW6" s="331">
        <v>269973.5196083404</v>
      </c>
      <c r="ZX6" s="331">
        <v>315506.31964921323</v>
      </c>
      <c r="ZY6" s="331">
        <v>217428.93168710486</v>
      </c>
      <c r="ZZ6" s="331">
        <v>143156.16411939109</v>
      </c>
      <c r="AAA6" s="331">
        <v>47829.567368560587</v>
      </c>
      <c r="AAB6" s="331">
        <v>90188.713532007721</v>
      </c>
      <c r="AAC6" s="331">
        <v>183781.02589510145</v>
      </c>
      <c r="AAD6" s="331">
        <v>124181.32122220838</v>
      </c>
      <c r="AAE6" s="331">
        <v>11350.312423960671</v>
      </c>
      <c r="AAF6" s="331">
        <v>235231.50138386455</v>
      </c>
      <c r="AAG6" s="331">
        <v>61246.158268971893</v>
      </c>
      <c r="AAH6" s="331">
        <v>123811.01594369167</v>
      </c>
      <c r="AAI6" s="331">
        <v>42476.941452915416</v>
      </c>
      <c r="AAJ6" s="331">
        <v>29488.982216244931</v>
      </c>
      <c r="AAK6" s="331">
        <v>237067.84731570468</v>
      </c>
      <c r="AAL6" s="331">
        <v>64062.246853750104</v>
      </c>
      <c r="AAM6" s="331">
        <v>483585.0879584346</v>
      </c>
      <c r="AAN6" s="331">
        <v>21341.891377572061</v>
      </c>
      <c r="AAO6" s="331">
        <v>104031.91295593914</v>
      </c>
      <c r="AAP6" s="331">
        <v>68556.318259378822</v>
      </c>
      <c r="AAQ6" s="331">
        <v>360271.22195040243</v>
      </c>
      <c r="AAR6" s="331">
        <v>119880.31946091248</v>
      </c>
      <c r="AAS6" s="331">
        <v>20390.756279268822</v>
      </c>
      <c r="AAT6" s="331">
        <v>115747.90892289439</v>
      </c>
      <c r="AAU6" s="331">
        <v>432520.51753973332</v>
      </c>
      <c r="AAV6" s="331">
        <v>156454.04202226986</v>
      </c>
      <c r="AAW6" s="331">
        <v>248886.52515076983</v>
      </c>
      <c r="AAX6" s="331">
        <v>199637.53805665148</v>
      </c>
      <c r="AAY6" s="331">
        <v>281466.42434473947</v>
      </c>
      <c r="AAZ6" s="331">
        <v>66882.954236259437</v>
      </c>
      <c r="ABA6" s="331">
        <v>66728.800287400707</v>
      </c>
      <c r="ABB6" s="331">
        <v>47160.745691014163</v>
      </c>
      <c r="ABC6" s="331">
        <v>58951.207373896941</v>
      </c>
      <c r="ABD6" s="331">
        <v>71225.4413981174</v>
      </c>
      <c r="ABE6" s="331">
        <v>137849.16381188255</v>
      </c>
      <c r="ABF6" s="331">
        <v>273549.94993198814</v>
      </c>
      <c r="ABG6" s="331">
        <v>320305.80782451876</v>
      </c>
      <c r="ABH6" s="331">
        <v>92807.08974991132</v>
      </c>
      <c r="ABI6" s="331">
        <v>128373.60977513925</v>
      </c>
      <c r="ABJ6" s="331">
        <v>39694.855879414747</v>
      </c>
      <c r="ABK6" s="331">
        <v>42181.301708339139</v>
      </c>
      <c r="ABL6" s="331">
        <v>26427.518272730864</v>
      </c>
      <c r="ABM6" s="331">
        <v>983961.40911720868</v>
      </c>
      <c r="ABN6" s="331">
        <v>23712.3858769326</v>
      </c>
      <c r="ABO6" s="331">
        <v>35461.403610992536</v>
      </c>
      <c r="ABP6" s="331">
        <v>42603.98867071994</v>
      </c>
      <c r="ABQ6" s="331">
        <v>147614.11739649676</v>
      </c>
      <c r="ABR6" s="331">
        <v>52334.504812463601</v>
      </c>
      <c r="ABS6" s="331">
        <v>40211.107710861157</v>
      </c>
      <c r="ABT6" s="331">
        <v>16218.709231873911</v>
      </c>
      <c r="ABU6" s="331">
        <v>207986.99449793395</v>
      </c>
      <c r="ABV6" s="331">
        <v>76626.803117550386</v>
      </c>
      <c r="ABW6" s="331">
        <v>12570.188088018233</v>
      </c>
      <c r="ABX6" s="331">
        <v>12468.925494882056</v>
      </c>
      <c r="ABY6" s="331">
        <v>27267.070443830806</v>
      </c>
      <c r="ABZ6" s="331">
        <v>6297.788232858059</v>
      </c>
      <c r="ACA6" s="331">
        <v>0</v>
      </c>
      <c r="ACB6" s="331">
        <v>35449.737211948479</v>
      </c>
      <c r="ACC6" s="331">
        <v>100360.69244880909</v>
      </c>
      <c r="ACD6" s="331">
        <v>53786.913782251882</v>
      </c>
      <c r="ACE6" s="331">
        <v>134723.22859026233</v>
      </c>
      <c r="ACF6" s="331">
        <v>5064.0893061953539</v>
      </c>
      <c r="ACG6" s="331">
        <v>558175.15791543224</v>
      </c>
      <c r="ACH6" s="331">
        <v>113311.36742703065</v>
      </c>
      <c r="ACI6" s="331">
        <v>59944.700133423459</v>
      </c>
      <c r="ACJ6" s="331">
        <v>175968.48727958591</v>
      </c>
      <c r="ACK6" s="331">
        <v>0</v>
      </c>
      <c r="ACL6" s="331">
        <v>46044.30318179934</v>
      </c>
      <c r="ACM6" s="331">
        <v>119620.29102910675</v>
      </c>
      <c r="ACN6" s="331">
        <v>46102.550889030368</v>
      </c>
      <c r="ACO6" s="331">
        <v>148676.26309001303</v>
      </c>
      <c r="ACP6" s="331">
        <v>3214.0483330524703</v>
      </c>
      <c r="ACQ6" s="331">
        <v>0</v>
      </c>
      <c r="ACR6" s="331">
        <v>293976.42194687773</v>
      </c>
      <c r="ACS6" s="331">
        <v>148586.11968480976</v>
      </c>
      <c r="ACT6" s="331">
        <v>58916.881459892073</v>
      </c>
      <c r="ACU6" s="331">
        <v>61330.378744986563</v>
      </c>
      <c r="ACV6" s="331">
        <v>21355.195474444168</v>
      </c>
      <c r="ACW6" s="331">
        <v>37981.874931841776</v>
      </c>
      <c r="ACX6" s="331">
        <v>0</v>
      </c>
      <c r="ACY6" s="331">
        <v>42922.304721257678</v>
      </c>
      <c r="ACZ6" s="331">
        <v>15842.864255838456</v>
      </c>
      <c r="ADA6" s="331">
        <v>5349.873674485897</v>
      </c>
      <c r="ADB6" s="331">
        <v>21405.912340337745</v>
      </c>
      <c r="ADC6" s="331">
        <v>16544.280808802152</v>
      </c>
      <c r="ADD6" s="331">
        <v>503229.35685999336</v>
      </c>
      <c r="ADE6" s="331">
        <v>460907.87676927168</v>
      </c>
      <c r="ADF6" s="331">
        <v>621408.14230341825</v>
      </c>
      <c r="ADG6" s="331">
        <v>26981.493429617509</v>
      </c>
      <c r="ADH6" s="331">
        <v>0</v>
      </c>
      <c r="ADI6" s="331">
        <v>38789.220147432905</v>
      </c>
      <c r="ADJ6" s="331">
        <v>491922.06705443416</v>
      </c>
      <c r="ADK6" s="331">
        <v>0</v>
      </c>
      <c r="ADL6" s="331">
        <v>29230.45501506764</v>
      </c>
      <c r="ADM6" s="331">
        <v>1497007.7133768646</v>
      </c>
      <c r="ADN6" s="331">
        <v>115128.82418248999</v>
      </c>
      <c r="ADO6" s="331">
        <v>224381.97327403884</v>
      </c>
      <c r="ADP6" s="331">
        <v>928178.41662664793</v>
      </c>
      <c r="ADQ6" s="331">
        <v>23446.997960898654</v>
      </c>
      <c r="ADR6" s="331">
        <v>15156.725992453217</v>
      </c>
      <c r="ADS6" s="331">
        <v>91181.693510887082</v>
      </c>
      <c r="ADT6" s="331">
        <v>26816.048101980123</v>
      </c>
      <c r="ADU6" s="331">
        <v>1492094.7287586629</v>
      </c>
      <c r="ADV6" s="331">
        <v>345826.80494813621</v>
      </c>
      <c r="ADW6" s="331">
        <v>262166.04922167194</v>
      </c>
      <c r="ADX6" s="331">
        <v>119701.07086211361</v>
      </c>
      <c r="ADY6" s="331">
        <v>1774194.4890523555</v>
      </c>
      <c r="ADZ6" s="331">
        <v>156490.96480035648</v>
      </c>
      <c r="AEA6" s="331">
        <v>160142.91157433737</v>
      </c>
      <c r="AEB6" s="331">
        <v>99071.790160628021</v>
      </c>
      <c r="AEC6" s="331">
        <v>48269.4492380007</v>
      </c>
      <c r="AED6" s="331">
        <v>91994.393066678065</v>
      </c>
      <c r="AEE6" s="331">
        <v>71608.884021554113</v>
      </c>
      <c r="AEF6" s="331">
        <v>277656.67335864576</v>
      </c>
      <c r="AEG6" s="331">
        <v>69035.872929306803</v>
      </c>
      <c r="AEH6" s="331">
        <v>68604.29289884874</v>
      </c>
      <c r="AEI6" s="331">
        <v>79976.852077948046</v>
      </c>
      <c r="AEJ6" s="331">
        <v>233452.54201849891</v>
      </c>
      <c r="AEK6" s="331">
        <v>21875.18099642048</v>
      </c>
      <c r="AEL6" s="331">
        <v>197824.97454272068</v>
      </c>
      <c r="AEM6" s="331">
        <v>15729.408067518845</v>
      </c>
      <c r="AEN6" s="331">
        <v>80678.886116761292</v>
      </c>
      <c r="AEO6" s="331">
        <v>1742265.1331661048</v>
      </c>
      <c r="AEP6" s="331">
        <v>474422.51515852049</v>
      </c>
      <c r="AEQ6" s="331">
        <v>271556.3804132074</v>
      </c>
      <c r="AER6" s="331">
        <v>153049.04494992574</v>
      </c>
      <c r="AES6" s="331">
        <v>192928.594911027</v>
      </c>
      <c r="AET6" s="331">
        <v>409759.28884240391</v>
      </c>
      <c r="AEU6" s="331">
        <v>197729.207216646</v>
      </c>
      <c r="AEV6" s="331">
        <v>265155.93381639785</v>
      </c>
      <c r="AEW6" s="331">
        <v>54892.359084138414</v>
      </c>
      <c r="AEX6" s="331">
        <v>108608.34810249429</v>
      </c>
      <c r="AEY6" s="331">
        <v>635628.5494006821</v>
      </c>
      <c r="AEZ6" s="331">
        <v>58594.127106415865</v>
      </c>
      <c r="AFA6" s="331">
        <v>30696.64463347759</v>
      </c>
      <c r="AFB6" s="331">
        <v>91354.005765168302</v>
      </c>
      <c r="AFC6" s="331">
        <v>125099.73025357211</v>
      </c>
      <c r="AFD6" s="331">
        <v>39223.524534243254</v>
      </c>
      <c r="AFE6" s="331">
        <v>8732.263258616169</v>
      </c>
      <c r="AFF6" s="331">
        <v>24687.089290328069</v>
      </c>
      <c r="AFG6" s="331">
        <v>5872.6236913484636</v>
      </c>
      <c r="AFH6" s="331">
        <v>0</v>
      </c>
      <c r="AFI6" s="331">
        <v>11176.684851172848</v>
      </c>
      <c r="AFJ6" s="331">
        <v>32738.242873661853</v>
      </c>
      <c r="AFK6" s="331">
        <v>23356.308940908333</v>
      </c>
      <c r="AFL6" s="331">
        <v>574982.02629998419</v>
      </c>
      <c r="AFM6" s="331">
        <v>32771.699948658461</v>
      </c>
      <c r="AFN6" s="331">
        <v>32189.449819361296</v>
      </c>
      <c r="AFO6" s="331">
        <v>22254.762586568551</v>
      </c>
      <c r="AFP6" s="331">
        <v>13564.262319607611</v>
      </c>
      <c r="AFQ6" s="331">
        <v>419.71776498469586</v>
      </c>
      <c r="AFR6" s="331">
        <v>1757.1263571215386</v>
      </c>
      <c r="AFS6" s="331">
        <v>4551.4259315116615</v>
      </c>
      <c r="AFT6" s="331">
        <v>9121.71218909048</v>
      </c>
      <c r="AFU6" s="331">
        <v>9895.7315286088415</v>
      </c>
      <c r="AFV6" s="331">
        <v>5173.7170062124687</v>
      </c>
      <c r="AFW6" s="331">
        <v>3346.0021134061844</v>
      </c>
      <c r="AFX6" s="331">
        <v>240462.74326620376</v>
      </c>
      <c r="AFY6" s="331">
        <v>12818.687116298279</v>
      </c>
      <c r="AFZ6" s="331">
        <v>59606.459864535995</v>
      </c>
      <c r="AGA6" s="331">
        <v>69444.369775245315</v>
      </c>
      <c r="AGB6" s="331">
        <v>221239.13651449376</v>
      </c>
      <c r="AGC6" s="331">
        <v>167116.14892225774</v>
      </c>
      <c r="AGD6" s="331">
        <v>24353.217426704214</v>
      </c>
      <c r="AGE6" s="331">
        <v>75537.367821225722</v>
      </c>
      <c r="AGF6" s="331">
        <v>20415.39906696157</v>
      </c>
      <c r="AGG6" s="331">
        <v>81199.888192376427</v>
      </c>
      <c r="AGH6" s="331">
        <v>18952.520679113593</v>
      </c>
      <c r="AGI6" s="331">
        <v>412990.33213736926</v>
      </c>
      <c r="AGJ6" s="331">
        <v>46702.57445058474</v>
      </c>
      <c r="AGK6" s="331">
        <v>52239.110048145259</v>
      </c>
      <c r="AGL6" s="331">
        <v>9080.2177974646656</v>
      </c>
      <c r="AGM6" s="331">
        <v>111638.6993683863</v>
      </c>
      <c r="AGN6" s="331">
        <v>57521.276381123207</v>
      </c>
      <c r="AGO6" s="331">
        <v>15074.814828767978</v>
      </c>
      <c r="AGP6" s="331">
        <v>27451.982173898807</v>
      </c>
      <c r="AGQ6" s="331">
        <v>256789.7172134553</v>
      </c>
      <c r="AGR6" s="331">
        <v>241740.46340727518</v>
      </c>
      <c r="AGS6" s="331">
        <v>19954.14474327521</v>
      </c>
      <c r="AGT6" s="331">
        <v>33604.431026319333</v>
      </c>
      <c r="AGU6" s="331">
        <v>33095.019580986438</v>
      </c>
      <c r="AGV6" s="331">
        <v>6118.5859188347385</v>
      </c>
      <c r="AGW6" s="331">
        <v>79691.550120417014</v>
      </c>
      <c r="AGX6" s="331">
        <v>55514.625990420209</v>
      </c>
      <c r="AGY6" s="331">
        <v>27276.04923342554</v>
      </c>
      <c r="AGZ6" s="331">
        <v>6294.1628657894389</v>
      </c>
      <c r="AHA6" s="331">
        <v>38256.454802114873</v>
      </c>
      <c r="AHB6" s="331">
        <v>20699.496109848642</v>
      </c>
      <c r="AHC6" s="331">
        <v>0</v>
      </c>
      <c r="AHD6" s="331">
        <v>11732.826350581676</v>
      </c>
      <c r="AHE6" s="331">
        <v>10953.827220821384</v>
      </c>
      <c r="AHF6" s="331">
        <v>3056.6600592490713</v>
      </c>
      <c r="AHG6" s="331">
        <v>5374.4194029526125</v>
      </c>
      <c r="AHH6" s="331">
        <v>1085910.3889832571</v>
      </c>
      <c r="AHI6" s="331">
        <v>10007.863617690302</v>
      </c>
      <c r="AHJ6" s="331">
        <v>9406.2130623217508</v>
      </c>
      <c r="AHK6" s="331">
        <v>6934.2915179023921</v>
      </c>
      <c r="AHL6" s="331">
        <v>38134.370316123903</v>
      </c>
      <c r="AHM6" s="331">
        <v>5861.259924179124</v>
      </c>
      <c r="AHN6" s="331">
        <v>0</v>
      </c>
      <c r="AHO6" s="331"/>
      <c r="AHQ6" s="351">
        <v>4</v>
      </c>
    </row>
    <row r="7" spans="1:901" ht="23.45" customHeight="1" x14ac:dyDescent="0.45">
      <c r="A7" s="326" t="s">
        <v>4</v>
      </c>
      <c r="B7" s="327" t="s">
        <v>5</v>
      </c>
      <c r="C7" s="331">
        <v>27495460.055794656</v>
      </c>
      <c r="D7" s="331">
        <v>304932.42927627388</v>
      </c>
      <c r="E7" s="331">
        <v>11054.662520852624</v>
      </c>
      <c r="F7" s="331">
        <v>71102.782096067138</v>
      </c>
      <c r="G7" s="331">
        <v>56170.217785784793</v>
      </c>
      <c r="H7" s="331">
        <v>22460.513369054628</v>
      </c>
      <c r="I7" s="331">
        <v>0</v>
      </c>
      <c r="J7" s="331">
        <v>1032210.7173847879</v>
      </c>
      <c r="K7" s="331">
        <v>3860.6849609233504</v>
      </c>
      <c r="L7" s="331">
        <v>17096.439310758025</v>
      </c>
      <c r="M7" s="331">
        <v>469340.98289018171</v>
      </c>
      <c r="N7" s="331">
        <v>17264.401077121998</v>
      </c>
      <c r="O7" s="331">
        <v>415419.79503473022</v>
      </c>
      <c r="P7" s="331">
        <v>183100.86513577928</v>
      </c>
      <c r="Q7" s="331">
        <v>67104.784667900807</v>
      </c>
      <c r="R7" s="331">
        <v>72809.538637746402</v>
      </c>
      <c r="S7" s="331">
        <v>4276.9479689625468</v>
      </c>
      <c r="T7" s="331">
        <v>69209.247387891184</v>
      </c>
      <c r="U7" s="331">
        <v>25606.554776893499</v>
      </c>
      <c r="V7" s="331">
        <v>77411.739661127358</v>
      </c>
      <c r="W7" s="331">
        <v>0</v>
      </c>
      <c r="X7" s="331">
        <v>0</v>
      </c>
      <c r="Y7" s="331">
        <v>0</v>
      </c>
      <c r="Z7" s="331">
        <v>4528.0010211284362</v>
      </c>
      <c r="AA7" s="331">
        <v>4686654.0206203694</v>
      </c>
      <c r="AB7" s="331">
        <v>58084.666976402797</v>
      </c>
      <c r="AC7" s="331">
        <v>38867.413333453325</v>
      </c>
      <c r="AD7" s="331">
        <v>0</v>
      </c>
      <c r="AE7" s="331">
        <v>444249.53283346293</v>
      </c>
      <c r="AF7" s="331">
        <v>48805.533921320319</v>
      </c>
      <c r="AG7" s="331">
        <v>40551.319715822101</v>
      </c>
      <c r="AH7" s="331">
        <v>8271.856362490711</v>
      </c>
      <c r="AI7" s="331">
        <v>31316.031390034241</v>
      </c>
      <c r="AJ7" s="331">
        <v>206858.30181889629</v>
      </c>
      <c r="AK7" s="331">
        <v>1066.7818942827869</v>
      </c>
      <c r="AL7" s="331">
        <v>2443.0069480022494</v>
      </c>
      <c r="AM7" s="331">
        <v>0</v>
      </c>
      <c r="AN7" s="331">
        <v>2682.2297219310035</v>
      </c>
      <c r="AO7" s="331">
        <v>0</v>
      </c>
      <c r="AP7" s="331">
        <v>103410.19519902674</v>
      </c>
      <c r="AQ7" s="331">
        <v>72734.341277243744</v>
      </c>
      <c r="AR7" s="331">
        <v>0</v>
      </c>
      <c r="AS7" s="331">
        <v>2393431.0550928721</v>
      </c>
      <c r="AT7" s="331">
        <v>10400.447715081937</v>
      </c>
      <c r="AU7" s="331">
        <v>20281.044999987087</v>
      </c>
      <c r="AV7" s="331">
        <v>22652.230099470769</v>
      </c>
      <c r="AW7" s="331">
        <v>28156.879410240479</v>
      </c>
      <c r="AX7" s="331">
        <v>0</v>
      </c>
      <c r="AY7" s="331">
        <v>5716.5565748694444</v>
      </c>
      <c r="AZ7" s="331">
        <v>127655.81146832211</v>
      </c>
      <c r="BA7" s="331">
        <v>921062.82575851539</v>
      </c>
      <c r="BB7" s="331">
        <v>37649.815477427524</v>
      </c>
      <c r="BC7" s="331">
        <v>14963.46064144216</v>
      </c>
      <c r="BD7" s="331">
        <v>326509.50523533981</v>
      </c>
      <c r="BE7" s="331">
        <v>0</v>
      </c>
      <c r="BF7" s="331">
        <v>11707.937740952761</v>
      </c>
      <c r="BG7" s="331">
        <v>18131.415989024474</v>
      </c>
      <c r="BH7" s="331">
        <v>3889374.098555408</v>
      </c>
      <c r="BI7" s="331">
        <v>20014.427397023541</v>
      </c>
      <c r="BJ7" s="331">
        <v>22972.634746033335</v>
      </c>
      <c r="BK7" s="331">
        <v>9275.9263952738511</v>
      </c>
      <c r="BL7" s="331">
        <v>23905.918761493063</v>
      </c>
      <c r="BM7" s="331">
        <v>50344.688724276406</v>
      </c>
      <c r="BN7" s="331">
        <v>1823.6867239632927</v>
      </c>
      <c r="BO7" s="331">
        <v>0</v>
      </c>
      <c r="BP7" s="331">
        <v>1547.5311356937336</v>
      </c>
      <c r="BQ7" s="331">
        <v>11658.363984517988</v>
      </c>
      <c r="BR7" s="331">
        <v>0</v>
      </c>
      <c r="BS7" s="331">
        <v>0</v>
      </c>
      <c r="BT7" s="331">
        <v>166357.99833458144</v>
      </c>
      <c r="BU7" s="331">
        <v>801.27728251774408</v>
      </c>
      <c r="BV7" s="331">
        <v>0</v>
      </c>
      <c r="BW7" s="331">
        <v>3303757.1022833469</v>
      </c>
      <c r="BX7" s="331">
        <v>298161.48317452573</v>
      </c>
      <c r="BY7" s="331">
        <v>48910.466193330612</v>
      </c>
      <c r="BZ7" s="331">
        <v>32848.800346090226</v>
      </c>
      <c r="CA7" s="331">
        <v>4091.6291633929227</v>
      </c>
      <c r="CB7" s="331">
        <v>37210.442819065262</v>
      </c>
      <c r="CC7" s="331">
        <v>15757.902380419651</v>
      </c>
      <c r="CD7" s="331">
        <v>0</v>
      </c>
      <c r="CE7" s="331">
        <v>0</v>
      </c>
      <c r="CF7" s="331">
        <v>17890277.29175102</v>
      </c>
      <c r="CG7" s="331">
        <v>320998.98967957316</v>
      </c>
      <c r="CH7" s="331">
        <v>419957.53513611655</v>
      </c>
      <c r="CI7" s="331">
        <v>42453.075193449869</v>
      </c>
      <c r="CJ7" s="331">
        <v>47585.883460132754</v>
      </c>
      <c r="CK7" s="331">
        <v>22256.816509647339</v>
      </c>
      <c r="CL7" s="331">
        <v>14118.595148053662</v>
      </c>
      <c r="CM7" s="331">
        <v>230792.85078708411</v>
      </c>
      <c r="CN7" s="331">
        <v>0</v>
      </c>
      <c r="CO7" s="331">
        <v>31585.906718124417</v>
      </c>
      <c r="CP7" s="331">
        <v>5135.3650508160808</v>
      </c>
      <c r="CQ7" s="331">
        <v>72584.19170200135</v>
      </c>
      <c r="CR7" s="331">
        <v>0</v>
      </c>
      <c r="CS7" s="331">
        <v>5124403.5880046459</v>
      </c>
      <c r="CT7" s="331">
        <v>12458.842978901323</v>
      </c>
      <c r="CU7" s="331">
        <v>91863.230672491234</v>
      </c>
      <c r="CV7" s="331">
        <v>49053.961603254058</v>
      </c>
      <c r="CW7" s="331">
        <v>15747.496342267452</v>
      </c>
      <c r="CX7" s="331">
        <v>10505.639922914073</v>
      </c>
      <c r="CY7" s="331">
        <v>4476.0957542307024</v>
      </c>
      <c r="CZ7" s="331">
        <v>9018.6417968930491</v>
      </c>
      <c r="DA7" s="331">
        <v>4748366.129245243</v>
      </c>
      <c r="DB7" s="331">
        <v>29808.98598104604</v>
      </c>
      <c r="DC7" s="331">
        <v>1102155.7351707129</v>
      </c>
      <c r="DD7" s="331">
        <v>387421.74945962516</v>
      </c>
      <c r="DE7" s="331">
        <v>32269.394433642206</v>
      </c>
      <c r="DF7" s="331">
        <v>0</v>
      </c>
      <c r="DG7" s="331">
        <v>28069.785737420145</v>
      </c>
      <c r="DH7" s="331">
        <v>0</v>
      </c>
      <c r="DI7" s="331">
        <v>0</v>
      </c>
      <c r="DJ7" s="331">
        <v>1881.0158869962411</v>
      </c>
      <c r="DK7" s="331">
        <v>218746.51656828207</v>
      </c>
      <c r="DL7" s="331">
        <v>1464571.1314071927</v>
      </c>
      <c r="DM7" s="331">
        <v>432765.90170817066</v>
      </c>
      <c r="DN7" s="331">
        <v>31246.482895439221</v>
      </c>
      <c r="DO7" s="331">
        <v>77714.584703870452</v>
      </c>
      <c r="DP7" s="331">
        <v>54633.486402746465</v>
      </c>
      <c r="DQ7" s="331">
        <v>0</v>
      </c>
      <c r="DR7" s="331">
        <v>0</v>
      </c>
      <c r="DS7" s="331">
        <v>401.24618068174317</v>
      </c>
      <c r="DT7" s="331">
        <v>4792.13640717014</v>
      </c>
      <c r="DU7" s="331">
        <v>12670354.603201419</v>
      </c>
      <c r="DV7" s="331">
        <v>22600.312021512982</v>
      </c>
      <c r="DW7" s="331">
        <v>13135.695738141503</v>
      </c>
      <c r="DX7" s="331">
        <v>92762.908114385966</v>
      </c>
      <c r="DY7" s="331">
        <v>59258.612561699927</v>
      </c>
      <c r="DZ7" s="331">
        <v>12002.256523726128</v>
      </c>
      <c r="EA7" s="331">
        <v>30694.053359577323</v>
      </c>
      <c r="EB7" s="331">
        <v>24411.582518453932</v>
      </c>
      <c r="EC7" s="331">
        <v>11439.385286195877</v>
      </c>
      <c r="ED7" s="331">
        <v>572879.39897610957</v>
      </c>
      <c r="EE7" s="331">
        <v>748877.26547932334</v>
      </c>
      <c r="EF7" s="331">
        <v>25448.491457017608</v>
      </c>
      <c r="EG7" s="331">
        <v>51605.623734659413</v>
      </c>
      <c r="EH7" s="331">
        <v>10726.445796639919</v>
      </c>
      <c r="EI7" s="331">
        <v>17785.788622440668</v>
      </c>
      <c r="EJ7" s="331">
        <v>217270.35596846923</v>
      </c>
      <c r="EK7" s="331">
        <v>63036.299636924683</v>
      </c>
      <c r="EL7" s="331">
        <v>2060.7148261684574</v>
      </c>
      <c r="EM7" s="331">
        <v>6880656.9752659453</v>
      </c>
      <c r="EN7" s="331">
        <v>958.21350011797267</v>
      </c>
      <c r="EO7" s="331">
        <v>5735.8762194769661</v>
      </c>
      <c r="EP7" s="331">
        <v>10138.276064182472</v>
      </c>
      <c r="EQ7" s="331">
        <v>5139.4780745606531</v>
      </c>
      <c r="ER7" s="331">
        <v>0</v>
      </c>
      <c r="ES7" s="331">
        <v>30307.220630687676</v>
      </c>
      <c r="ET7" s="331">
        <v>40224.94122554583</v>
      </c>
      <c r="EU7" s="331">
        <v>10550.132602348225</v>
      </c>
      <c r="EV7" s="331">
        <v>1443367.9095846585</v>
      </c>
      <c r="EW7" s="331">
        <v>0</v>
      </c>
      <c r="EX7" s="331">
        <v>34935.83998124161</v>
      </c>
      <c r="EY7" s="331">
        <v>22715.165676819463</v>
      </c>
      <c r="EZ7" s="331">
        <v>101591.14761372237</v>
      </c>
      <c r="FA7" s="331">
        <v>141065.62821713387</v>
      </c>
      <c r="FB7" s="331">
        <v>12604.980708809913</v>
      </c>
      <c r="FC7" s="331">
        <v>7566.6272399212921</v>
      </c>
      <c r="FD7" s="331">
        <v>7026.0348377118735</v>
      </c>
      <c r="FE7" s="331">
        <v>0</v>
      </c>
      <c r="FF7" s="331">
        <v>31688.534289203242</v>
      </c>
      <c r="FG7" s="331">
        <v>593.44971212669213</v>
      </c>
      <c r="FH7" s="331">
        <v>1953307.143100352</v>
      </c>
      <c r="FI7" s="331">
        <v>4189.8322518296227</v>
      </c>
      <c r="FJ7" s="331">
        <v>220789.69249073675</v>
      </c>
      <c r="FK7" s="331">
        <v>86203.710524937807</v>
      </c>
      <c r="FL7" s="331">
        <v>42964.281879633636</v>
      </c>
      <c r="FM7" s="331">
        <v>74797.701937536112</v>
      </c>
      <c r="FN7" s="331">
        <v>46332.299594686236</v>
      </c>
      <c r="FO7" s="331">
        <v>0</v>
      </c>
      <c r="FP7" s="331">
        <v>6554718.279225938</v>
      </c>
      <c r="FQ7" s="331">
        <v>35635.331286635235</v>
      </c>
      <c r="FR7" s="331">
        <v>152353.48537150631</v>
      </c>
      <c r="FS7" s="331">
        <v>440423.95013869862</v>
      </c>
      <c r="FT7" s="331">
        <v>50419.266582793862</v>
      </c>
      <c r="FU7" s="331">
        <v>23889.86585959078</v>
      </c>
      <c r="FV7" s="331">
        <v>387181.130351378</v>
      </c>
      <c r="FW7" s="331">
        <v>9045.5742546901984</v>
      </c>
      <c r="FX7" s="331">
        <v>40237.471323445381</v>
      </c>
      <c r="FY7" s="331">
        <v>51125.565784927705</v>
      </c>
      <c r="FZ7" s="331">
        <v>73649.371261130495</v>
      </c>
      <c r="GA7" s="331">
        <v>39384.317651670732</v>
      </c>
      <c r="GB7" s="331">
        <v>8124.8912940448281</v>
      </c>
      <c r="GC7" s="331">
        <v>3259.2346546760918</v>
      </c>
      <c r="GD7" s="331">
        <v>3687482.766818298</v>
      </c>
      <c r="GE7" s="331">
        <v>45985.41255258445</v>
      </c>
      <c r="GF7" s="331">
        <v>24502.422378598159</v>
      </c>
      <c r="GG7" s="331">
        <v>526796.73468437593</v>
      </c>
      <c r="GH7" s="331">
        <v>14297.186730435091</v>
      </c>
      <c r="GI7" s="331">
        <v>13334.645393778512</v>
      </c>
      <c r="GJ7" s="331">
        <v>64673.622596140558</v>
      </c>
      <c r="GK7" s="331">
        <v>696742.3554160709</v>
      </c>
      <c r="GL7" s="331">
        <v>4907.0771243057043</v>
      </c>
      <c r="GM7" s="331">
        <v>0</v>
      </c>
      <c r="GN7" s="331">
        <v>0</v>
      </c>
      <c r="GO7" s="331">
        <v>0</v>
      </c>
      <c r="GP7" s="331">
        <v>1355739.793433411</v>
      </c>
      <c r="GQ7" s="331">
        <v>535578.34366560925</v>
      </c>
      <c r="GR7" s="331">
        <v>20702.662813903982</v>
      </c>
      <c r="GS7" s="331">
        <v>616867.21908590931</v>
      </c>
      <c r="GT7" s="331">
        <v>4574.3954376871307</v>
      </c>
      <c r="GU7" s="331">
        <v>17636.030179646794</v>
      </c>
      <c r="GV7" s="331">
        <v>30597.330387731134</v>
      </c>
      <c r="GW7" s="331">
        <v>35879.858571132427</v>
      </c>
      <c r="GX7" s="331">
        <v>5520938.2012621872</v>
      </c>
      <c r="GY7" s="331">
        <v>379558.38345372787</v>
      </c>
      <c r="GZ7" s="331">
        <v>63661.726852130603</v>
      </c>
      <c r="HA7" s="331">
        <v>35213.631416377764</v>
      </c>
      <c r="HB7" s="331">
        <v>12085513.542423714</v>
      </c>
      <c r="HC7" s="331">
        <v>2983904.5424500727</v>
      </c>
      <c r="HD7" s="331">
        <v>657463.12267837429</v>
      </c>
      <c r="HE7" s="331">
        <v>422254.25874354749</v>
      </c>
      <c r="HF7" s="331">
        <v>258236.47813168791</v>
      </c>
      <c r="HG7" s="331">
        <v>1502826.5195174837</v>
      </c>
      <c r="HH7" s="331">
        <v>57234.71318113085</v>
      </c>
      <c r="HI7" s="331">
        <v>3205905.1326719746</v>
      </c>
      <c r="HJ7" s="331">
        <v>27688.754301017423</v>
      </c>
      <c r="HK7" s="331">
        <v>69895.328023641661</v>
      </c>
      <c r="HL7" s="331">
        <v>92400.029118878068</v>
      </c>
      <c r="HM7" s="331">
        <v>186417.95466142977</v>
      </c>
      <c r="HN7" s="331">
        <v>67540.057944839122</v>
      </c>
      <c r="HO7" s="331">
        <v>32342.528358578445</v>
      </c>
      <c r="HP7" s="331">
        <v>391.55216333135462</v>
      </c>
      <c r="HQ7" s="331">
        <v>5214819.4383404786</v>
      </c>
      <c r="HR7" s="331">
        <v>1086056.1374453984</v>
      </c>
      <c r="HS7" s="331">
        <v>140609.87226643064</v>
      </c>
      <c r="HT7" s="331">
        <v>17709.648236448986</v>
      </c>
      <c r="HU7" s="331">
        <v>20606.217846571311</v>
      </c>
      <c r="HV7" s="331">
        <v>20258.592397999106</v>
      </c>
      <c r="HW7" s="331">
        <v>145623.52213314938</v>
      </c>
      <c r="HX7" s="331">
        <v>35140.304220150625</v>
      </c>
      <c r="HY7" s="331">
        <v>60945.519901446496</v>
      </c>
      <c r="HZ7" s="331">
        <v>112778.02569337247</v>
      </c>
      <c r="IA7" s="331">
        <v>80299.08168637265</v>
      </c>
      <c r="IB7" s="331">
        <v>36446.201068385672</v>
      </c>
      <c r="IC7" s="331">
        <v>0</v>
      </c>
      <c r="ID7" s="331">
        <v>553.42356876781241</v>
      </c>
      <c r="IE7" s="331">
        <v>0</v>
      </c>
      <c r="IF7" s="331">
        <v>12409.506165035957</v>
      </c>
      <c r="IG7" s="331">
        <v>7017466.1360403253</v>
      </c>
      <c r="IH7" s="331">
        <v>513974.45615659619</v>
      </c>
      <c r="II7" s="331">
        <v>87002.548809121421</v>
      </c>
      <c r="IJ7" s="331">
        <v>144662.5703802855</v>
      </c>
      <c r="IK7" s="331">
        <v>1434996.2575451012</v>
      </c>
      <c r="IL7" s="331">
        <v>93154.798651440535</v>
      </c>
      <c r="IM7" s="331">
        <v>26083.131771856737</v>
      </c>
      <c r="IN7" s="331">
        <v>4938.4072903205033</v>
      </c>
      <c r="IO7" s="331">
        <v>10823.289245727981</v>
      </c>
      <c r="IP7" s="331">
        <v>141813.92942844634</v>
      </c>
      <c r="IQ7" s="331">
        <v>18460.249832773134</v>
      </c>
      <c r="IR7" s="331">
        <v>25456421.043097284</v>
      </c>
      <c r="IS7" s="331">
        <v>3240081.7985224146</v>
      </c>
      <c r="IT7" s="331">
        <v>314087.02220731374</v>
      </c>
      <c r="IU7" s="331">
        <v>14119.672165764598</v>
      </c>
      <c r="IV7" s="331">
        <v>0</v>
      </c>
      <c r="IW7" s="331">
        <v>623.86095896091717</v>
      </c>
      <c r="IX7" s="331">
        <v>40177.903177017513</v>
      </c>
      <c r="IY7" s="331">
        <v>2131.0907639001116</v>
      </c>
      <c r="IZ7" s="331">
        <v>16578.693599319868</v>
      </c>
      <c r="JA7" s="331">
        <v>88816.959865238459</v>
      </c>
      <c r="JB7" s="331">
        <v>430564.18289625883</v>
      </c>
      <c r="JC7" s="331">
        <v>60953.243299672155</v>
      </c>
      <c r="JD7" s="331">
        <v>1364698.0772236716</v>
      </c>
      <c r="JE7" s="331">
        <v>435719.29649551329</v>
      </c>
      <c r="JF7" s="331">
        <v>3621.6152875334442</v>
      </c>
      <c r="JG7" s="331">
        <v>86631.729807227981</v>
      </c>
      <c r="JH7" s="331">
        <v>0</v>
      </c>
      <c r="JI7" s="331">
        <v>47512.428645505723</v>
      </c>
      <c r="JJ7" s="331">
        <v>2061191.5742328081</v>
      </c>
      <c r="JK7" s="331">
        <v>31432.168497511844</v>
      </c>
      <c r="JL7" s="331">
        <v>90712.039161889523</v>
      </c>
      <c r="JM7" s="331">
        <v>126108.60000791558</v>
      </c>
      <c r="JN7" s="331">
        <v>83145.634088099789</v>
      </c>
      <c r="JO7" s="331">
        <v>126866.62719247637</v>
      </c>
      <c r="JP7" s="331">
        <v>10529.501929830929</v>
      </c>
      <c r="JQ7" s="331">
        <v>4326384.2836201955</v>
      </c>
      <c r="JR7" s="331">
        <v>174833.55190861473</v>
      </c>
      <c r="JS7" s="331">
        <v>531.35169687550524</v>
      </c>
      <c r="JT7" s="331">
        <v>129829.58374012625</v>
      </c>
      <c r="JU7" s="331">
        <v>286200.96912231902</v>
      </c>
      <c r="JV7" s="331">
        <v>318950.54079845117</v>
      </c>
      <c r="JW7" s="331">
        <v>9964.3150125126267</v>
      </c>
      <c r="JX7" s="331">
        <v>0</v>
      </c>
      <c r="JY7" s="331">
        <v>3352883.9432594934</v>
      </c>
      <c r="JZ7" s="331">
        <v>665945.27762792585</v>
      </c>
      <c r="KA7" s="331">
        <v>17714.034886547637</v>
      </c>
      <c r="KB7" s="331">
        <v>7153.1767945330412</v>
      </c>
      <c r="KC7" s="331">
        <v>13839.185603305266</v>
      </c>
      <c r="KD7" s="331">
        <v>27649.272010775054</v>
      </c>
      <c r="KE7" s="331">
        <v>414889.96612418257</v>
      </c>
      <c r="KF7" s="331">
        <v>39232.477485004863</v>
      </c>
      <c r="KG7" s="331">
        <v>4486.5377244097017</v>
      </c>
      <c r="KH7" s="331">
        <v>34811.960733520638</v>
      </c>
      <c r="KI7" s="331">
        <v>7269.5404938062829</v>
      </c>
      <c r="KJ7" s="331">
        <v>46785.361950049686</v>
      </c>
      <c r="KK7" s="331">
        <v>7434.8872475892958</v>
      </c>
      <c r="KL7" s="331">
        <v>807.75403243219819</v>
      </c>
      <c r="KM7" s="331">
        <v>0</v>
      </c>
      <c r="KN7" s="331">
        <v>8177198.5135793453</v>
      </c>
      <c r="KO7" s="331">
        <v>614349.02869801829</v>
      </c>
      <c r="KP7" s="331">
        <v>265220.48327013507</v>
      </c>
      <c r="KQ7" s="331">
        <v>100725.09760799956</v>
      </c>
      <c r="KR7" s="331">
        <v>181058.83379843386</v>
      </c>
      <c r="KS7" s="331">
        <v>45626.367868539281</v>
      </c>
      <c r="KT7" s="331">
        <v>560974.48312244285</v>
      </c>
      <c r="KU7" s="331">
        <v>928235.91159195791</v>
      </c>
      <c r="KV7" s="331">
        <v>240941.6884879643</v>
      </c>
      <c r="KW7" s="331">
        <v>2361434.5578305409</v>
      </c>
      <c r="KX7" s="331">
        <v>45708.654880928727</v>
      </c>
      <c r="KY7" s="331">
        <v>243356.95228953517</v>
      </c>
      <c r="KZ7" s="331">
        <v>468395.79154310707</v>
      </c>
      <c r="LA7" s="331">
        <v>83834.197524725227</v>
      </c>
      <c r="LB7" s="331">
        <v>36737.558368680096</v>
      </c>
      <c r="LC7" s="331">
        <v>4367066.1132699884</v>
      </c>
      <c r="LD7" s="331">
        <v>231069.05775575631</v>
      </c>
      <c r="LE7" s="331">
        <v>11412470.136265296</v>
      </c>
      <c r="LF7" s="331">
        <v>383117.65100634348</v>
      </c>
      <c r="LG7" s="331">
        <v>4284714.6742858747</v>
      </c>
      <c r="LH7" s="331">
        <v>3548255.2086103428</v>
      </c>
      <c r="LI7" s="331">
        <v>243966.62730999084</v>
      </c>
      <c r="LJ7" s="331">
        <v>383871.75695662497</v>
      </c>
      <c r="LK7" s="331">
        <v>17649.673029656675</v>
      </c>
      <c r="LL7" s="331">
        <v>13052.399316883681</v>
      </c>
      <c r="LM7" s="331">
        <v>58349.319606892401</v>
      </c>
      <c r="LN7" s="331">
        <v>5845.3564141259349</v>
      </c>
      <c r="LO7" s="331">
        <v>286.27503117395827</v>
      </c>
      <c r="LP7" s="331">
        <v>2079841.6592775136</v>
      </c>
      <c r="LQ7" s="331">
        <v>108295.29852569861</v>
      </c>
      <c r="LR7" s="331">
        <v>34931.515532764868</v>
      </c>
      <c r="LS7" s="331">
        <v>18117318.685073823</v>
      </c>
      <c r="LT7" s="331">
        <v>2594329.5084701041</v>
      </c>
      <c r="LU7" s="331">
        <v>6744983.4015924539</v>
      </c>
      <c r="LV7" s="331">
        <v>515396.53850334242</v>
      </c>
      <c r="LW7" s="331">
        <v>206587.1830869086</v>
      </c>
      <c r="LX7" s="331">
        <v>46884.196688217075</v>
      </c>
      <c r="LY7" s="331">
        <v>73428.008377277278</v>
      </c>
      <c r="LZ7" s="331">
        <v>63105.763256395214</v>
      </c>
      <c r="MA7" s="331">
        <v>107709.34735859415</v>
      </c>
      <c r="MB7" s="331">
        <v>64303.639851969492</v>
      </c>
      <c r="MC7" s="331">
        <v>290333.37069108849</v>
      </c>
      <c r="MD7" s="331">
        <v>10136.286570807742</v>
      </c>
      <c r="ME7" s="331">
        <v>26879646.002060208</v>
      </c>
      <c r="MF7" s="331">
        <v>76268.420505662842</v>
      </c>
      <c r="MG7" s="331">
        <v>51843.062278416415</v>
      </c>
      <c r="MH7" s="331">
        <v>21167.767634805699</v>
      </c>
      <c r="MI7" s="331">
        <v>15452.270510470029</v>
      </c>
      <c r="MJ7" s="331">
        <v>139628.62177892178</v>
      </c>
      <c r="MK7" s="331">
        <v>97.92373225348237</v>
      </c>
      <c r="ML7" s="331">
        <v>1127.4184954318937</v>
      </c>
      <c r="MM7" s="331">
        <v>18405.134637551266</v>
      </c>
      <c r="MN7" s="331">
        <v>0</v>
      </c>
      <c r="MO7" s="331">
        <v>52424.99165805486</v>
      </c>
      <c r="MP7" s="331">
        <v>212711.53908478474</v>
      </c>
      <c r="MQ7" s="331">
        <v>3479166.2593133077</v>
      </c>
      <c r="MR7" s="331">
        <v>15661.436439366244</v>
      </c>
      <c r="MS7" s="331">
        <v>128848.11548931507</v>
      </c>
      <c r="MT7" s="331">
        <v>93827.826593659905</v>
      </c>
      <c r="MU7" s="331">
        <v>161120.19948267486</v>
      </c>
      <c r="MV7" s="331">
        <v>99018.756400705839</v>
      </c>
      <c r="MW7" s="331">
        <v>957502.85811299249</v>
      </c>
      <c r="MX7" s="331">
        <v>126777.91569846473</v>
      </c>
      <c r="MY7" s="331">
        <v>337079.5835982362</v>
      </c>
      <c r="MZ7" s="331">
        <v>29360.71138926678</v>
      </c>
      <c r="NA7" s="331">
        <v>8247.696623834323</v>
      </c>
      <c r="NB7" s="331">
        <v>16305399.643331198</v>
      </c>
      <c r="NC7" s="331">
        <v>312056.40655063081</v>
      </c>
      <c r="ND7" s="331">
        <v>30819.1682453922</v>
      </c>
      <c r="NE7" s="331">
        <v>1483766.2124212822</v>
      </c>
      <c r="NF7" s="331">
        <v>31806.71999431658</v>
      </c>
      <c r="NG7" s="331">
        <v>138196.64540652701</v>
      </c>
      <c r="NH7" s="331">
        <v>1889491.9856942366</v>
      </c>
      <c r="NI7" s="331">
        <v>536347.99914599583</v>
      </c>
      <c r="NJ7" s="331">
        <v>13015.693377170306</v>
      </c>
      <c r="NK7" s="331">
        <v>8301.4091467348771</v>
      </c>
      <c r="NL7" s="331">
        <v>33134.819478594043</v>
      </c>
      <c r="NM7" s="331">
        <v>6184.6045571442774</v>
      </c>
      <c r="NN7" s="331">
        <v>2738303.9518978116</v>
      </c>
      <c r="NO7" s="331">
        <v>10180.180367203604</v>
      </c>
      <c r="NP7" s="331">
        <v>7516.6344367249176</v>
      </c>
      <c r="NQ7" s="331">
        <v>0</v>
      </c>
      <c r="NR7" s="331">
        <v>66455.134794471407</v>
      </c>
      <c r="NS7" s="331">
        <v>0</v>
      </c>
      <c r="NT7" s="331">
        <v>289618.17918134714</v>
      </c>
      <c r="NU7" s="331">
        <v>3964674.5471607638</v>
      </c>
      <c r="NV7" s="331">
        <v>784921.9109460219</v>
      </c>
      <c r="NW7" s="331">
        <v>25266.209778328157</v>
      </c>
      <c r="NX7" s="331">
        <v>48474.6898484907</v>
      </c>
      <c r="NY7" s="331">
        <v>1510.0169616504836</v>
      </c>
      <c r="NZ7" s="331">
        <v>148810.69353940082</v>
      </c>
      <c r="OA7" s="331">
        <v>17359.204839879752</v>
      </c>
      <c r="OB7" s="331">
        <v>10157510.407579247</v>
      </c>
      <c r="OC7" s="331">
        <v>2173435.9271935206</v>
      </c>
      <c r="OD7" s="331">
        <v>462599.81805719814</v>
      </c>
      <c r="OE7" s="331">
        <v>1733887.964653413</v>
      </c>
      <c r="OF7" s="331">
        <v>541341.59647378582</v>
      </c>
      <c r="OG7" s="331">
        <v>12761.603075019681</v>
      </c>
      <c r="OH7" s="331">
        <v>252510.29966773873</v>
      </c>
      <c r="OI7" s="331">
        <v>9960.1785691366567</v>
      </c>
      <c r="OJ7" s="331">
        <v>22485.983511035938</v>
      </c>
      <c r="OK7" s="331">
        <v>15174185.829832084</v>
      </c>
      <c r="OL7" s="331">
        <v>1530567.1991877349</v>
      </c>
      <c r="OM7" s="331">
        <v>5580757.9993460523</v>
      </c>
      <c r="ON7" s="331">
        <v>184992.96531883773</v>
      </c>
      <c r="OO7" s="331">
        <v>130979.17307462201</v>
      </c>
      <c r="OP7" s="331">
        <v>0</v>
      </c>
      <c r="OQ7" s="331">
        <v>2016715.0562768495</v>
      </c>
      <c r="OR7" s="331">
        <v>27835.119414916491</v>
      </c>
      <c r="OS7" s="331">
        <v>4201.8245336421451</v>
      </c>
      <c r="OT7" s="331">
        <v>2920.9533440126961</v>
      </c>
      <c r="OU7" s="331">
        <v>90642.286592744727</v>
      </c>
      <c r="OV7" s="331">
        <v>599970.65938500722</v>
      </c>
      <c r="OW7" s="331">
        <v>14622.374242421271</v>
      </c>
      <c r="OX7" s="331">
        <v>2351.0837188976639</v>
      </c>
      <c r="OY7" s="331">
        <v>3889.0278032050028</v>
      </c>
      <c r="OZ7" s="331">
        <v>2491553.0934683993</v>
      </c>
      <c r="PA7" s="331">
        <v>9848.6898957777739</v>
      </c>
      <c r="PB7" s="331">
        <v>0</v>
      </c>
      <c r="PC7" s="331">
        <v>3026.1125261995244</v>
      </c>
      <c r="PD7" s="331">
        <v>37122.089320182989</v>
      </c>
      <c r="PE7" s="331">
        <v>93845.251337107373</v>
      </c>
      <c r="PF7" s="331">
        <v>78192.917097221958</v>
      </c>
      <c r="PG7" s="331">
        <v>40039.155373037152</v>
      </c>
      <c r="PH7" s="331">
        <v>11868.971744457824</v>
      </c>
      <c r="PI7" s="331">
        <v>0</v>
      </c>
      <c r="PJ7" s="331">
        <v>54256.050889203936</v>
      </c>
      <c r="PK7" s="331">
        <v>23210.330706673063</v>
      </c>
      <c r="PL7" s="331">
        <v>3486.428318271121</v>
      </c>
      <c r="PM7" s="331">
        <v>191080.54826021229</v>
      </c>
      <c r="PN7" s="331">
        <v>0</v>
      </c>
      <c r="PO7" s="331">
        <v>0</v>
      </c>
      <c r="PP7" s="331">
        <v>0</v>
      </c>
      <c r="PQ7" s="331">
        <v>0</v>
      </c>
      <c r="PR7" s="331">
        <v>20880798.049988057</v>
      </c>
      <c r="PS7" s="331">
        <v>48631.614536392575</v>
      </c>
      <c r="PT7" s="331">
        <v>7355.7475374507776</v>
      </c>
      <c r="PU7" s="331">
        <v>58667.47403242367</v>
      </c>
      <c r="PV7" s="331">
        <v>1879611.7960774689</v>
      </c>
      <c r="PW7" s="331">
        <v>24467.5004052115</v>
      </c>
      <c r="PX7" s="331">
        <v>291870.52461789182</v>
      </c>
      <c r="PY7" s="331">
        <v>51655.599752820315</v>
      </c>
      <c r="PZ7" s="331">
        <v>121401.53955117766</v>
      </c>
      <c r="QA7" s="331">
        <v>0</v>
      </c>
      <c r="QB7" s="331">
        <v>182434.70431154463</v>
      </c>
      <c r="QC7" s="331">
        <v>54186.776218685154</v>
      </c>
      <c r="QD7" s="331">
        <v>35716.881806458623</v>
      </c>
      <c r="QE7" s="331">
        <v>61250.411997126408</v>
      </c>
      <c r="QF7" s="331">
        <v>4047.0796928033797</v>
      </c>
      <c r="QG7" s="331">
        <v>42690.965262954218</v>
      </c>
      <c r="QH7" s="331">
        <v>33896.439473646962</v>
      </c>
      <c r="QI7" s="331">
        <v>21056.092067712616</v>
      </c>
      <c r="QJ7" s="331">
        <v>0</v>
      </c>
      <c r="QK7" s="331">
        <v>39973.641794577779</v>
      </c>
      <c r="QL7" s="331">
        <v>500564.12912424508</v>
      </c>
      <c r="QM7" s="331">
        <v>0</v>
      </c>
      <c r="QN7" s="331">
        <v>3050.1970102744995</v>
      </c>
      <c r="QO7" s="331">
        <v>0</v>
      </c>
      <c r="QP7" s="331">
        <v>0</v>
      </c>
      <c r="QQ7" s="331">
        <v>0</v>
      </c>
      <c r="QR7" s="331">
        <v>3160038.915086187</v>
      </c>
      <c r="QS7" s="331">
        <v>8931.2110844709732</v>
      </c>
      <c r="QT7" s="331">
        <v>77503.598695672947</v>
      </c>
      <c r="QU7" s="331">
        <v>12841.67145135457</v>
      </c>
      <c r="QV7" s="331">
        <v>6536.0772057371641</v>
      </c>
      <c r="QW7" s="331">
        <v>226306.69589654246</v>
      </c>
      <c r="QX7" s="331">
        <v>27071.033712199252</v>
      </c>
      <c r="QY7" s="331">
        <v>92251.661442410565</v>
      </c>
      <c r="QZ7" s="331">
        <v>93056.135291440907</v>
      </c>
      <c r="RA7" s="331">
        <v>58662.517176197165</v>
      </c>
      <c r="RB7" s="331">
        <v>3777.7372011563393</v>
      </c>
      <c r="RC7" s="331">
        <v>0</v>
      </c>
      <c r="RD7" s="331">
        <v>1367.9079462798124</v>
      </c>
      <c r="RE7" s="331">
        <v>4849953.9661845574</v>
      </c>
      <c r="RF7" s="331">
        <v>67340.131976775767</v>
      </c>
      <c r="RG7" s="331">
        <v>61973.290806462523</v>
      </c>
      <c r="RH7" s="331">
        <v>26888.449038494648</v>
      </c>
      <c r="RI7" s="331">
        <v>91604.322994881077</v>
      </c>
      <c r="RJ7" s="331">
        <v>129367.87035695239</v>
      </c>
      <c r="RK7" s="331">
        <v>109106.84093206965</v>
      </c>
      <c r="RL7" s="331">
        <v>13189.561175231045</v>
      </c>
      <c r="RM7" s="331">
        <v>12143.335656054249</v>
      </c>
      <c r="RN7" s="331">
        <v>144766.14841262426</v>
      </c>
      <c r="RO7" s="331">
        <v>161672.4154191252</v>
      </c>
      <c r="RP7" s="331">
        <v>15013.982396430922</v>
      </c>
      <c r="RQ7" s="331">
        <v>0</v>
      </c>
      <c r="RR7" s="331">
        <v>0</v>
      </c>
      <c r="RS7" s="331">
        <v>0</v>
      </c>
      <c r="RT7" s="331">
        <v>50503.594241702594</v>
      </c>
      <c r="RU7" s="331">
        <v>12227.363035355736</v>
      </c>
      <c r="RV7" s="331">
        <v>0</v>
      </c>
      <c r="RW7" s="331">
        <v>0</v>
      </c>
      <c r="RX7" s="331">
        <v>20.033500946835129</v>
      </c>
      <c r="RY7" s="331">
        <v>1195691.970470554</v>
      </c>
      <c r="RZ7" s="331">
        <v>3862.1768704451692</v>
      </c>
      <c r="SA7" s="331">
        <v>57754.878415334439</v>
      </c>
      <c r="SB7" s="331">
        <v>0</v>
      </c>
      <c r="SC7" s="331">
        <v>14273.150480493699</v>
      </c>
      <c r="SD7" s="331">
        <v>23281.886689341325</v>
      </c>
      <c r="SE7" s="331">
        <v>5201.4581782697496</v>
      </c>
      <c r="SF7" s="331">
        <v>25969.507381450469</v>
      </c>
      <c r="SG7" s="331">
        <v>19981.15167668357</v>
      </c>
      <c r="SH7" s="331">
        <v>0</v>
      </c>
      <c r="SI7" s="331">
        <v>0</v>
      </c>
      <c r="SJ7" s="331">
        <v>24490.163978686789</v>
      </c>
      <c r="SK7" s="331">
        <v>8525.5547666110087</v>
      </c>
      <c r="SL7" s="331">
        <v>1949.2686421657961</v>
      </c>
      <c r="SM7" s="331">
        <v>1764769.275762311</v>
      </c>
      <c r="SN7" s="331">
        <v>0</v>
      </c>
      <c r="SO7" s="331">
        <v>600.28897630350104</v>
      </c>
      <c r="SP7" s="331">
        <v>41459.19674372748</v>
      </c>
      <c r="SQ7" s="331">
        <v>0</v>
      </c>
      <c r="SR7" s="331">
        <v>289194.95639369439</v>
      </c>
      <c r="SS7" s="331">
        <v>33132.119301644954</v>
      </c>
      <c r="ST7" s="331">
        <v>3733951.3872691579</v>
      </c>
      <c r="SU7" s="331">
        <v>16187.233099976864</v>
      </c>
      <c r="SV7" s="331">
        <v>0</v>
      </c>
      <c r="SW7" s="331">
        <v>177340.0602791369</v>
      </c>
      <c r="SX7" s="331">
        <v>1440.463560557849</v>
      </c>
      <c r="SY7" s="331">
        <v>1145054.0481849937</v>
      </c>
      <c r="SZ7" s="331">
        <v>2817.938322104596</v>
      </c>
      <c r="TA7" s="331">
        <v>0</v>
      </c>
      <c r="TB7" s="331">
        <v>340005.14801025216</v>
      </c>
      <c r="TC7" s="331">
        <v>1622.622325617192</v>
      </c>
      <c r="TD7" s="331">
        <v>54317.130610326756</v>
      </c>
      <c r="TE7" s="331">
        <v>5779.6176675033075</v>
      </c>
      <c r="TF7" s="331">
        <v>3578.7305617584802</v>
      </c>
      <c r="TG7" s="331">
        <v>12727718.632502653</v>
      </c>
      <c r="TH7" s="331">
        <v>51959.054261028868</v>
      </c>
      <c r="TI7" s="331">
        <v>3105.1656588607207</v>
      </c>
      <c r="TJ7" s="331">
        <v>67793.762111585835</v>
      </c>
      <c r="TK7" s="331">
        <v>164550.42798390257</v>
      </c>
      <c r="TL7" s="331">
        <v>23996.540893300655</v>
      </c>
      <c r="TM7" s="331">
        <v>5322.6062574161142</v>
      </c>
      <c r="TN7" s="331">
        <v>149947.05424669155</v>
      </c>
      <c r="TO7" s="331">
        <v>31125.502581733115</v>
      </c>
      <c r="TP7" s="331">
        <v>34551.495141575004</v>
      </c>
      <c r="TQ7" s="331">
        <v>25309.313581750212</v>
      </c>
      <c r="TR7" s="331">
        <v>4089.8361582176626</v>
      </c>
      <c r="TS7" s="331">
        <v>0</v>
      </c>
      <c r="TT7" s="331">
        <v>41363.16919040549</v>
      </c>
      <c r="TU7" s="331">
        <v>9363.3155558666676</v>
      </c>
      <c r="TV7" s="331">
        <v>0</v>
      </c>
      <c r="TW7" s="331">
        <v>806909.82402091543</v>
      </c>
      <c r="TX7" s="331">
        <v>30412.690118637882</v>
      </c>
      <c r="TY7" s="331">
        <v>2923468.5752340457</v>
      </c>
      <c r="TZ7" s="331">
        <v>164956.85498624167</v>
      </c>
      <c r="UA7" s="331">
        <v>9821.4115797452305</v>
      </c>
      <c r="UB7" s="331">
        <v>4273.8078477922381</v>
      </c>
      <c r="UC7" s="331">
        <v>3012778.0415327293</v>
      </c>
      <c r="UD7" s="331">
        <v>1175.2032912860964</v>
      </c>
      <c r="UE7" s="331">
        <v>0</v>
      </c>
      <c r="UF7" s="331">
        <v>0</v>
      </c>
      <c r="UG7" s="331">
        <v>4793.1719622637447</v>
      </c>
      <c r="UH7" s="331">
        <v>1271029.4660587239</v>
      </c>
      <c r="UI7" s="331">
        <v>0</v>
      </c>
      <c r="UJ7" s="331">
        <v>0</v>
      </c>
      <c r="UK7" s="331">
        <v>23742.394706192765</v>
      </c>
      <c r="UL7" s="331">
        <v>20534.95931855536</v>
      </c>
      <c r="UM7" s="331">
        <v>0</v>
      </c>
      <c r="UN7" s="331">
        <v>11283247.055205854</v>
      </c>
      <c r="UO7" s="331">
        <v>74732.322851889185</v>
      </c>
      <c r="UP7" s="331">
        <v>0</v>
      </c>
      <c r="UQ7" s="331">
        <v>590391.17915021116</v>
      </c>
      <c r="UR7" s="331">
        <v>0</v>
      </c>
      <c r="US7" s="331">
        <v>6945.2961251382121</v>
      </c>
      <c r="UT7" s="331">
        <v>23052.885738842084</v>
      </c>
      <c r="UU7" s="331">
        <v>0</v>
      </c>
      <c r="UV7" s="331">
        <v>0</v>
      </c>
      <c r="UW7" s="331">
        <v>0</v>
      </c>
      <c r="UX7" s="331">
        <v>53912.688583069692</v>
      </c>
      <c r="UY7" s="331">
        <v>36589.430158704999</v>
      </c>
      <c r="UZ7" s="331">
        <v>17108.046805897593</v>
      </c>
      <c r="VA7" s="331">
        <v>6656.5862231924393</v>
      </c>
      <c r="VB7" s="331">
        <v>2947.58162171392</v>
      </c>
      <c r="VC7" s="331">
        <v>0</v>
      </c>
      <c r="VD7" s="331">
        <v>0</v>
      </c>
      <c r="VE7" s="331">
        <v>8992.677446349795</v>
      </c>
      <c r="VF7" s="331">
        <v>131847.4700021462</v>
      </c>
      <c r="VG7" s="331">
        <v>0</v>
      </c>
      <c r="VH7" s="331">
        <v>0</v>
      </c>
      <c r="VI7" s="331">
        <v>38978.261457340406</v>
      </c>
      <c r="VJ7" s="331">
        <v>4104536.1426868835</v>
      </c>
      <c r="VK7" s="331">
        <v>71658.470689964714</v>
      </c>
      <c r="VL7" s="331">
        <v>15174.878646306684</v>
      </c>
      <c r="VM7" s="331">
        <v>4526.9919380908777</v>
      </c>
      <c r="VN7" s="331">
        <v>31108.288090617047</v>
      </c>
      <c r="VO7" s="331">
        <v>163912.28924621578</v>
      </c>
      <c r="VP7" s="331">
        <v>159199.26495710522</v>
      </c>
      <c r="VQ7" s="331">
        <v>13222.343659789169</v>
      </c>
      <c r="VR7" s="331">
        <v>46773.668479889377</v>
      </c>
      <c r="VS7" s="331">
        <v>629600.55996904906</v>
      </c>
      <c r="VT7" s="331">
        <v>0</v>
      </c>
      <c r="VU7" s="331">
        <v>59729.732584811907</v>
      </c>
      <c r="VV7" s="331">
        <v>12576.601127433461</v>
      </c>
      <c r="VW7" s="331">
        <v>0</v>
      </c>
      <c r="VX7" s="331">
        <v>13240.379899325191</v>
      </c>
      <c r="VY7" s="331">
        <v>26796311.883354213</v>
      </c>
      <c r="VZ7" s="331">
        <v>90409.355730199532</v>
      </c>
      <c r="WA7" s="331">
        <v>42036.687992940693</v>
      </c>
      <c r="WB7" s="331">
        <v>39601.324115510331</v>
      </c>
      <c r="WC7" s="331">
        <v>12760.655346373487</v>
      </c>
      <c r="WD7" s="331">
        <v>23301.971237505626</v>
      </c>
      <c r="WE7" s="331">
        <v>306497.23163790401</v>
      </c>
      <c r="WF7" s="331">
        <v>29626.362211825788</v>
      </c>
      <c r="WG7" s="331">
        <v>23984.58459413988</v>
      </c>
      <c r="WH7" s="331">
        <v>43722.421896655178</v>
      </c>
      <c r="WI7" s="331">
        <v>42277.664288209271</v>
      </c>
      <c r="WJ7" s="331">
        <v>561396.40659337142</v>
      </c>
      <c r="WK7" s="331">
        <v>24721.275184780516</v>
      </c>
      <c r="WL7" s="331">
        <v>23205.60429631055</v>
      </c>
      <c r="WM7" s="331">
        <v>498456.67833884602</v>
      </c>
      <c r="WN7" s="331">
        <v>136752.53452634258</v>
      </c>
      <c r="WO7" s="331">
        <v>73574.60721130771</v>
      </c>
      <c r="WP7" s="331">
        <v>22904.305084511776</v>
      </c>
      <c r="WQ7" s="331">
        <v>8134.1049971505881</v>
      </c>
      <c r="WR7" s="331">
        <v>100626.47727229788</v>
      </c>
      <c r="WS7" s="331">
        <v>1723127.851807287</v>
      </c>
      <c r="WT7" s="331">
        <v>4355.9970479934154</v>
      </c>
      <c r="WU7" s="331">
        <v>0</v>
      </c>
      <c r="WV7" s="331">
        <v>0</v>
      </c>
      <c r="WW7" s="331">
        <v>-48425.313788236934</v>
      </c>
      <c r="WX7" s="331">
        <v>0</v>
      </c>
      <c r="WY7" s="331">
        <v>0</v>
      </c>
      <c r="WZ7" s="331">
        <v>291.74024967390329</v>
      </c>
      <c r="XA7" s="331">
        <v>7101369.3311547823</v>
      </c>
      <c r="XB7" s="331">
        <v>79219.762587962861</v>
      </c>
      <c r="XC7" s="331">
        <v>0</v>
      </c>
      <c r="XD7" s="331">
        <v>16772.322681877755</v>
      </c>
      <c r="XE7" s="331">
        <v>0</v>
      </c>
      <c r="XF7" s="331">
        <v>5368960.3301465753</v>
      </c>
      <c r="XG7" s="331">
        <v>21288.56540371423</v>
      </c>
      <c r="XH7" s="331">
        <v>28159.829857588506</v>
      </c>
      <c r="XI7" s="331">
        <v>747487.40008547634</v>
      </c>
      <c r="XJ7" s="331">
        <v>35544.374377177439</v>
      </c>
      <c r="XK7" s="331">
        <v>6489.7596833292637</v>
      </c>
      <c r="XL7" s="331">
        <v>64329.941341939993</v>
      </c>
      <c r="XM7" s="331">
        <v>33195.289767542818</v>
      </c>
      <c r="XN7" s="331">
        <v>27102.852152100884</v>
      </c>
      <c r="XO7" s="331">
        <v>202987.59665955559</v>
      </c>
      <c r="XP7" s="331">
        <v>76236.823798010315</v>
      </c>
      <c r="XQ7" s="331">
        <v>32397.141026079884</v>
      </c>
      <c r="XR7" s="331">
        <v>19919.390697888874</v>
      </c>
      <c r="XS7" s="331">
        <v>6121.1625863000509</v>
      </c>
      <c r="XT7" s="331">
        <v>3420.9707167155184</v>
      </c>
      <c r="XU7" s="331">
        <v>32499.309663284068</v>
      </c>
      <c r="XV7" s="331">
        <v>8362.0412255880456</v>
      </c>
      <c r="XW7" s="331">
        <v>0</v>
      </c>
      <c r="XX7" s="331">
        <v>3380.1345755568505</v>
      </c>
      <c r="XY7" s="331">
        <v>0</v>
      </c>
      <c r="XZ7" s="331">
        <v>3553.5900925333494</v>
      </c>
      <c r="YA7" s="331">
        <v>0</v>
      </c>
      <c r="YB7" s="331">
        <v>0</v>
      </c>
      <c r="YC7" s="331">
        <v>5854635.0692151897</v>
      </c>
      <c r="YD7" s="331">
        <v>11600.715696334657</v>
      </c>
      <c r="YE7" s="331">
        <v>261244.68656954725</v>
      </c>
      <c r="YF7" s="331">
        <v>2363.9397558756682</v>
      </c>
      <c r="YG7" s="331">
        <v>311313.85011882673</v>
      </c>
      <c r="YH7" s="331">
        <v>48756.384365883816</v>
      </c>
      <c r="YI7" s="331">
        <v>40006.520316465532</v>
      </c>
      <c r="YJ7" s="331">
        <v>8701.3127132664285</v>
      </c>
      <c r="YK7" s="331">
        <v>349324.435702677</v>
      </c>
      <c r="YL7" s="331">
        <v>19756.98493871254</v>
      </c>
      <c r="YM7" s="331">
        <v>162519.14268766297</v>
      </c>
      <c r="YN7" s="331">
        <v>16038.08687138548</v>
      </c>
      <c r="YO7" s="331">
        <v>0</v>
      </c>
      <c r="YP7" s="331">
        <v>0</v>
      </c>
      <c r="YQ7" s="331">
        <v>0</v>
      </c>
      <c r="YR7" s="331">
        <v>2197.1364953621719</v>
      </c>
      <c r="YS7" s="331">
        <v>7479.5159679746685</v>
      </c>
      <c r="YT7" s="331">
        <v>1265088.9804129102</v>
      </c>
      <c r="YU7" s="331">
        <v>7411.5703861439524</v>
      </c>
      <c r="YV7" s="331">
        <v>0</v>
      </c>
      <c r="YW7" s="331">
        <v>776.56440838546769</v>
      </c>
      <c r="YX7" s="331">
        <v>0</v>
      </c>
      <c r="YY7" s="331">
        <v>21411.619816712926</v>
      </c>
      <c r="YZ7" s="331">
        <v>16025.121694322497</v>
      </c>
      <c r="ZA7" s="331">
        <v>3772649.0374422781</v>
      </c>
      <c r="ZB7" s="331">
        <v>0</v>
      </c>
      <c r="ZC7" s="331">
        <v>463.28947173731069</v>
      </c>
      <c r="ZD7" s="331">
        <v>9754.2243495259645</v>
      </c>
      <c r="ZE7" s="331">
        <v>6442.3198120141806</v>
      </c>
      <c r="ZF7" s="331">
        <v>10126.467627774871</v>
      </c>
      <c r="ZG7" s="331">
        <v>1032.6750917700167</v>
      </c>
      <c r="ZH7" s="331">
        <v>0</v>
      </c>
      <c r="ZI7" s="331">
        <v>197467.48348181794</v>
      </c>
      <c r="ZJ7" s="331">
        <v>4713033.965042063</v>
      </c>
      <c r="ZK7" s="331">
        <v>247644.930820379</v>
      </c>
      <c r="ZL7" s="331">
        <v>86013.389904170923</v>
      </c>
      <c r="ZM7" s="331">
        <v>159633.35318115255</v>
      </c>
      <c r="ZN7" s="331">
        <v>33988.181067335441</v>
      </c>
      <c r="ZO7" s="331">
        <v>5683.1133516916416</v>
      </c>
      <c r="ZP7" s="331">
        <v>202.09071170715279</v>
      </c>
      <c r="ZQ7" s="331">
        <v>32932.134872594266</v>
      </c>
      <c r="ZR7" s="331">
        <v>11174.293539535603</v>
      </c>
      <c r="ZS7" s="331">
        <v>68144.596773960526</v>
      </c>
      <c r="ZT7" s="331">
        <v>7995.4707989101216</v>
      </c>
      <c r="ZU7" s="331">
        <v>0</v>
      </c>
      <c r="ZV7" s="331">
        <v>16251.710027547824</v>
      </c>
      <c r="ZW7" s="331">
        <v>6898.5959352820291</v>
      </c>
      <c r="ZX7" s="331">
        <v>8085.1042135312127</v>
      </c>
      <c r="ZY7" s="331">
        <v>18456.142194110762</v>
      </c>
      <c r="ZZ7" s="331">
        <v>3179.6901248744771</v>
      </c>
      <c r="AAA7" s="331">
        <v>32179.46261718055</v>
      </c>
      <c r="AAB7" s="331">
        <v>0</v>
      </c>
      <c r="AAC7" s="331">
        <v>6310.4180557602022</v>
      </c>
      <c r="AAD7" s="331">
        <v>385.64003366754173</v>
      </c>
      <c r="AAE7" s="331">
        <v>1691.15402072546</v>
      </c>
      <c r="AAF7" s="331">
        <v>924560.91126034141</v>
      </c>
      <c r="AAG7" s="331">
        <v>14645.684458719483</v>
      </c>
      <c r="AAH7" s="331">
        <v>97286.556906916201</v>
      </c>
      <c r="AAI7" s="331">
        <v>27935.003308531421</v>
      </c>
      <c r="AAJ7" s="331">
        <v>1819.2699841706847</v>
      </c>
      <c r="AAK7" s="331">
        <v>20642.040599109016</v>
      </c>
      <c r="AAL7" s="331">
        <v>13132.129052716282</v>
      </c>
      <c r="AAM7" s="331">
        <v>18244028.068740733</v>
      </c>
      <c r="AAN7" s="331">
        <v>11897.520807599567</v>
      </c>
      <c r="AAO7" s="331">
        <v>38956.949100175429</v>
      </c>
      <c r="AAP7" s="331">
        <v>58779.025891691686</v>
      </c>
      <c r="AAQ7" s="331">
        <v>21914.811435433301</v>
      </c>
      <c r="AAR7" s="331">
        <v>0</v>
      </c>
      <c r="AAS7" s="331">
        <v>30006.450070053535</v>
      </c>
      <c r="AAT7" s="331">
        <v>55205.989636495324</v>
      </c>
      <c r="AAU7" s="331">
        <v>129405.81399375615</v>
      </c>
      <c r="AAV7" s="331">
        <v>0</v>
      </c>
      <c r="AAW7" s="331">
        <v>63469.178200894836</v>
      </c>
      <c r="AAX7" s="331">
        <v>598295.18304162775</v>
      </c>
      <c r="AAY7" s="331">
        <v>89681.702485396032</v>
      </c>
      <c r="AAZ7" s="331">
        <v>4125.9854753939799</v>
      </c>
      <c r="ABA7" s="331">
        <v>0</v>
      </c>
      <c r="ABB7" s="331">
        <v>0</v>
      </c>
      <c r="ABC7" s="331">
        <v>0</v>
      </c>
      <c r="ABD7" s="331">
        <v>59219.591442577323</v>
      </c>
      <c r="ABE7" s="331">
        <v>2595.735773500438</v>
      </c>
      <c r="ABF7" s="331">
        <v>649394.8459428231</v>
      </c>
      <c r="ABG7" s="331">
        <v>1670031.3159526035</v>
      </c>
      <c r="ABH7" s="331">
        <v>0</v>
      </c>
      <c r="ABI7" s="331">
        <v>0</v>
      </c>
      <c r="ABJ7" s="331">
        <v>0</v>
      </c>
      <c r="ABK7" s="331">
        <v>0</v>
      </c>
      <c r="ABL7" s="331">
        <v>0</v>
      </c>
      <c r="ABM7" s="331">
        <v>11097823.65017695</v>
      </c>
      <c r="ABN7" s="331">
        <v>29906.418338442891</v>
      </c>
      <c r="ABO7" s="331">
        <v>0</v>
      </c>
      <c r="ABP7" s="331">
        <v>0</v>
      </c>
      <c r="ABQ7" s="331">
        <v>35661.403046292595</v>
      </c>
      <c r="ABR7" s="331">
        <v>6259.6268191930321</v>
      </c>
      <c r="ABS7" s="331">
        <v>9408.9587759985661</v>
      </c>
      <c r="ABT7" s="331">
        <v>56115.179433411664</v>
      </c>
      <c r="ABU7" s="331">
        <v>0</v>
      </c>
      <c r="ABV7" s="331">
        <v>7248896.8124998594</v>
      </c>
      <c r="ABW7" s="331">
        <v>8726.8971466170005</v>
      </c>
      <c r="ABX7" s="331">
        <v>98033.463113094913</v>
      </c>
      <c r="ABY7" s="331">
        <v>55566.313116754129</v>
      </c>
      <c r="ABZ7" s="331">
        <v>7434.6902658115623</v>
      </c>
      <c r="ACA7" s="331">
        <v>242153.22133121343</v>
      </c>
      <c r="ACB7" s="331">
        <v>36049.591403103484</v>
      </c>
      <c r="ACC7" s="331">
        <v>90141.275020981149</v>
      </c>
      <c r="ACD7" s="331">
        <v>-0.83623085221245019</v>
      </c>
      <c r="ACE7" s="331">
        <v>0</v>
      </c>
      <c r="ACF7" s="331">
        <v>11038.536992318384</v>
      </c>
      <c r="ACG7" s="331">
        <v>89913477.749002293</v>
      </c>
      <c r="ACH7" s="331">
        <v>99824.758807708131</v>
      </c>
      <c r="ACI7" s="331">
        <v>59336.975382933859</v>
      </c>
      <c r="ACJ7" s="331">
        <v>125179.59761200823</v>
      </c>
      <c r="ACK7" s="331">
        <v>0</v>
      </c>
      <c r="ACL7" s="331">
        <v>33624.388019025369</v>
      </c>
      <c r="ACM7" s="331">
        <v>110718.62688880012</v>
      </c>
      <c r="ACN7" s="331">
        <v>863091.16908056359</v>
      </c>
      <c r="ACO7" s="331">
        <v>3824443.8818988926</v>
      </c>
      <c r="ACP7" s="331">
        <v>324430.17108617316</v>
      </c>
      <c r="ACQ7" s="331">
        <v>299815.33474460134</v>
      </c>
      <c r="ACR7" s="331">
        <v>161693.04058192758</v>
      </c>
      <c r="ACS7" s="331">
        <v>854646.78352974704</v>
      </c>
      <c r="ACT7" s="331">
        <v>1321382.2891259887</v>
      </c>
      <c r="ACU7" s="331">
        <v>17155.173550255262</v>
      </c>
      <c r="ACV7" s="331">
        <v>26345.234937673755</v>
      </c>
      <c r="ACW7" s="331">
        <v>14966.463201474899</v>
      </c>
      <c r="ACX7" s="331">
        <v>491.73052062271574</v>
      </c>
      <c r="ACY7" s="331">
        <v>34109.556028856321</v>
      </c>
      <c r="ACZ7" s="331">
        <v>21752.740096012538</v>
      </c>
      <c r="ADA7" s="331">
        <v>0</v>
      </c>
      <c r="ADB7" s="331">
        <v>0</v>
      </c>
      <c r="ADC7" s="331">
        <v>9896.8563075022157</v>
      </c>
      <c r="ADD7" s="331">
        <v>997887.91240049968</v>
      </c>
      <c r="ADE7" s="331">
        <v>430915.21003341314</v>
      </c>
      <c r="ADF7" s="331">
        <v>0</v>
      </c>
      <c r="ADG7" s="331">
        <v>6816.6095433283672</v>
      </c>
      <c r="ADH7" s="331">
        <v>17369.051953349419</v>
      </c>
      <c r="ADI7" s="331">
        <v>4742.0786788936048</v>
      </c>
      <c r="ADJ7" s="331">
        <v>113172.8265955734</v>
      </c>
      <c r="ADK7" s="331">
        <v>3766.2451322946108</v>
      </c>
      <c r="ADL7" s="331">
        <v>32039.481947125114</v>
      </c>
      <c r="ADM7" s="331">
        <v>79323294.35605453</v>
      </c>
      <c r="ADN7" s="331">
        <v>84714.487258162699</v>
      </c>
      <c r="ADO7" s="331">
        <v>174184.45685857578</v>
      </c>
      <c r="ADP7" s="331">
        <v>915610.67555611592</v>
      </c>
      <c r="ADQ7" s="331">
        <v>32252.470959583861</v>
      </c>
      <c r="ADR7" s="331">
        <v>2830.6362555346791</v>
      </c>
      <c r="ADS7" s="331">
        <v>0</v>
      </c>
      <c r="ADT7" s="331">
        <v>0</v>
      </c>
      <c r="ADU7" s="331">
        <v>6330777.337773934</v>
      </c>
      <c r="ADV7" s="331">
        <v>4652758.4682056708</v>
      </c>
      <c r="ADW7" s="331">
        <v>829510.51004098088</v>
      </c>
      <c r="ADX7" s="331">
        <v>153204.71188250135</v>
      </c>
      <c r="ADY7" s="331">
        <v>1016771.6096511969</v>
      </c>
      <c r="ADZ7" s="331">
        <v>405436.55511394294</v>
      </c>
      <c r="AEA7" s="331">
        <v>234849.11235071276</v>
      </c>
      <c r="AEB7" s="331">
        <v>101245.14931370904</v>
      </c>
      <c r="AEC7" s="331">
        <v>62973.896667809953</v>
      </c>
      <c r="AED7" s="331">
        <v>30606.110940464008</v>
      </c>
      <c r="AEE7" s="331">
        <v>12858.53841456901</v>
      </c>
      <c r="AEF7" s="331">
        <v>434422.15279116575</v>
      </c>
      <c r="AEG7" s="331">
        <v>125261.56141734045</v>
      </c>
      <c r="AEH7" s="331">
        <v>82194.785997794286</v>
      </c>
      <c r="AEI7" s="331">
        <v>1777.7986998049896</v>
      </c>
      <c r="AEJ7" s="331">
        <v>298837.18102666643</v>
      </c>
      <c r="AEK7" s="331">
        <v>49829.484261521531</v>
      </c>
      <c r="AEL7" s="331">
        <v>356261.3912814933</v>
      </c>
      <c r="AEM7" s="331">
        <v>51489.67965834972</v>
      </c>
      <c r="AEN7" s="331">
        <v>173552.40680749825</v>
      </c>
      <c r="AEO7" s="331">
        <v>11341108.716133088</v>
      </c>
      <c r="AEP7" s="331">
        <v>33504.683710449681</v>
      </c>
      <c r="AEQ7" s="331">
        <v>8795.0748855170441</v>
      </c>
      <c r="AER7" s="331">
        <v>3977.649149628216</v>
      </c>
      <c r="AES7" s="331">
        <v>9820.7889215293471</v>
      </c>
      <c r="AET7" s="331">
        <v>103982.18200801464</v>
      </c>
      <c r="AEU7" s="331">
        <v>710.21943248040463</v>
      </c>
      <c r="AEV7" s="331">
        <v>29499.129879206692</v>
      </c>
      <c r="AEW7" s="331">
        <v>6610.1754059251689</v>
      </c>
      <c r="AEX7" s="331">
        <v>0</v>
      </c>
      <c r="AEY7" s="331">
        <v>3147797.8451511627</v>
      </c>
      <c r="AEZ7" s="331">
        <v>1777562.315377902</v>
      </c>
      <c r="AFA7" s="331">
        <v>94266.474459857985</v>
      </c>
      <c r="AFB7" s="331">
        <v>36449.429408860022</v>
      </c>
      <c r="AFC7" s="331">
        <v>169192.84335673662</v>
      </c>
      <c r="AFD7" s="331">
        <v>723685.00810321968</v>
      </c>
      <c r="AFE7" s="331">
        <v>13179.344862905509</v>
      </c>
      <c r="AFF7" s="331">
        <v>21630.502863810791</v>
      </c>
      <c r="AFG7" s="331">
        <v>74297.464880384214</v>
      </c>
      <c r="AFH7" s="331">
        <v>31901.279246814851</v>
      </c>
      <c r="AFI7" s="331">
        <v>20510.972742960119</v>
      </c>
      <c r="AFJ7" s="331">
        <v>25527.702300753663</v>
      </c>
      <c r="AFK7" s="331">
        <v>64824.511294993412</v>
      </c>
      <c r="AFL7" s="331">
        <v>5475366.1271069907</v>
      </c>
      <c r="AFM7" s="331">
        <v>147026.89455748067</v>
      </c>
      <c r="AFN7" s="331">
        <v>41666.287457798469</v>
      </c>
      <c r="AFO7" s="331">
        <v>26164.115275724384</v>
      </c>
      <c r="AFP7" s="331">
        <v>20510.322823700928</v>
      </c>
      <c r="AFQ7" s="331">
        <v>12978.295097423068</v>
      </c>
      <c r="AFR7" s="331">
        <v>33302.445296068254</v>
      </c>
      <c r="AFS7" s="331">
        <v>50562.243658682302</v>
      </c>
      <c r="AFT7" s="331">
        <v>39450.075558906559</v>
      </c>
      <c r="AFU7" s="331">
        <v>16165.657166374229</v>
      </c>
      <c r="AFV7" s="331">
        <v>387597.03770196851</v>
      </c>
      <c r="AFW7" s="331">
        <v>6033.2600607355253</v>
      </c>
      <c r="AFX7" s="331">
        <v>20663088.361148216</v>
      </c>
      <c r="AFY7" s="331">
        <v>12950.935675394183</v>
      </c>
      <c r="AFZ7" s="331">
        <v>8212.269839941473</v>
      </c>
      <c r="AGA7" s="331">
        <v>2612.082961370631</v>
      </c>
      <c r="AGB7" s="331">
        <v>126671.13288708642</v>
      </c>
      <c r="AGC7" s="331">
        <v>19751.245259170686</v>
      </c>
      <c r="AGD7" s="331">
        <v>1368.6817300828595</v>
      </c>
      <c r="AGE7" s="331">
        <v>0</v>
      </c>
      <c r="AGF7" s="331">
        <v>39102.939277161066</v>
      </c>
      <c r="AGG7" s="331">
        <v>11563.795207160521</v>
      </c>
      <c r="AGH7" s="331">
        <v>12212.981840312214</v>
      </c>
      <c r="AGI7" s="331">
        <v>6231308.1491734358</v>
      </c>
      <c r="AGJ7" s="331">
        <v>399102.44881411653</v>
      </c>
      <c r="AGK7" s="331">
        <v>40097.70999936726</v>
      </c>
      <c r="AGL7" s="331">
        <v>8735.8266421858261</v>
      </c>
      <c r="AGM7" s="331">
        <v>159527.83156855937</v>
      </c>
      <c r="AGN7" s="331">
        <v>42790.847469758875</v>
      </c>
      <c r="AGO7" s="331">
        <v>0</v>
      </c>
      <c r="AGP7" s="331">
        <v>11755.040790747666</v>
      </c>
      <c r="AGQ7" s="331">
        <v>23733418.014159102</v>
      </c>
      <c r="AGR7" s="331">
        <v>3756974.0500810584</v>
      </c>
      <c r="AGS7" s="331">
        <v>0</v>
      </c>
      <c r="AGT7" s="331">
        <v>30876.490172585931</v>
      </c>
      <c r="AGU7" s="331">
        <v>111550.37094247936</v>
      </c>
      <c r="AGV7" s="331">
        <v>96952.319202370592</v>
      </c>
      <c r="AGW7" s="331">
        <v>11487.668200702004</v>
      </c>
      <c r="AGX7" s="331">
        <v>11269.440563150325</v>
      </c>
      <c r="AGY7" s="331">
        <v>2683.6661940045342</v>
      </c>
      <c r="AGZ7" s="331">
        <v>19666.656106286595</v>
      </c>
      <c r="AHA7" s="331">
        <v>24946.456269963346</v>
      </c>
      <c r="AHB7" s="331">
        <v>6910.6193846380629</v>
      </c>
      <c r="AHC7" s="331">
        <v>32696.726907617205</v>
      </c>
      <c r="AHD7" s="331">
        <v>6230.9975736942906</v>
      </c>
      <c r="AHE7" s="331">
        <v>3737.2923170123204</v>
      </c>
      <c r="AHF7" s="331">
        <v>6861.7651672914153</v>
      </c>
      <c r="AHG7" s="331">
        <v>19575.319018619397</v>
      </c>
      <c r="AHH7" s="331">
        <v>734911.08026227436</v>
      </c>
      <c r="AHI7" s="331">
        <v>4676.9967805082115</v>
      </c>
      <c r="AHJ7" s="331">
        <v>3345.1883874818818</v>
      </c>
      <c r="AHK7" s="331">
        <v>2308.197736029048</v>
      </c>
      <c r="AHL7" s="331">
        <v>8565.28268185249</v>
      </c>
      <c r="AHM7" s="331">
        <v>0</v>
      </c>
      <c r="AHN7" s="331">
        <v>0</v>
      </c>
      <c r="AHO7" s="331"/>
      <c r="AHQ7" s="352">
        <v>5</v>
      </c>
    </row>
    <row r="8" spans="1:901" ht="23.45" customHeight="1" x14ac:dyDescent="0.35">
      <c r="A8" s="326" t="s">
        <v>6</v>
      </c>
      <c r="B8" s="327" t="s">
        <v>7</v>
      </c>
      <c r="C8" s="331">
        <v>205390027.67998049</v>
      </c>
      <c r="D8" s="331">
        <v>35129591.705434605</v>
      </c>
      <c r="E8" s="331">
        <v>1709713.4136529798</v>
      </c>
      <c r="F8" s="331">
        <v>2551650.8551849648</v>
      </c>
      <c r="G8" s="331">
        <v>4099221.0476566576</v>
      </c>
      <c r="H8" s="331">
        <v>2031687.919788369</v>
      </c>
      <c r="I8" s="331">
        <v>859612.84749824938</v>
      </c>
      <c r="J8" s="331">
        <v>36960728.532114707</v>
      </c>
      <c r="K8" s="331">
        <v>2410706.6296473728</v>
      </c>
      <c r="L8" s="331">
        <v>3697378.1167198564</v>
      </c>
      <c r="M8" s="331">
        <v>39313612.733454652</v>
      </c>
      <c r="N8" s="331">
        <v>1713497.6717976306</v>
      </c>
      <c r="O8" s="331">
        <v>16547276.632348651</v>
      </c>
      <c r="P8" s="331">
        <v>6078250.1500698654</v>
      </c>
      <c r="Q8" s="331">
        <v>1892832.2432295755</v>
      </c>
      <c r="R8" s="331">
        <v>995270.98615483695</v>
      </c>
      <c r="S8" s="331">
        <v>724728.537007701</v>
      </c>
      <c r="T8" s="331">
        <v>5492175.0550280511</v>
      </c>
      <c r="U8" s="331">
        <v>479345.01983476116</v>
      </c>
      <c r="V8" s="331">
        <v>1458051.102004292</v>
      </c>
      <c r="W8" s="331">
        <v>1335446.2870203622</v>
      </c>
      <c r="X8" s="331">
        <v>1133954.9855912789</v>
      </c>
      <c r="Y8" s="331">
        <v>348370.21378443734</v>
      </c>
      <c r="Z8" s="331">
        <v>289683.57382534805</v>
      </c>
      <c r="AA8" s="331">
        <v>191242217.25080776</v>
      </c>
      <c r="AB8" s="331">
        <v>6626447.8428047821</v>
      </c>
      <c r="AC8" s="331">
        <v>17988419.304902114</v>
      </c>
      <c r="AD8" s="331">
        <v>2327229.2777275466</v>
      </c>
      <c r="AE8" s="331">
        <v>18489651.734698243</v>
      </c>
      <c r="AF8" s="331">
        <v>5072472.6714960197</v>
      </c>
      <c r="AG8" s="331">
        <v>7445929.0813709823</v>
      </c>
      <c r="AH8" s="331">
        <v>2306094.4732884853</v>
      </c>
      <c r="AI8" s="331">
        <v>6344943.8000174342</v>
      </c>
      <c r="AJ8" s="331">
        <v>4468035.916940676</v>
      </c>
      <c r="AK8" s="331">
        <v>971138.70383928507</v>
      </c>
      <c r="AL8" s="331">
        <v>2879990.5290886005</v>
      </c>
      <c r="AM8" s="331">
        <v>238797.04274764791</v>
      </c>
      <c r="AN8" s="331">
        <v>2360535.8716780515</v>
      </c>
      <c r="AO8" s="331">
        <v>2377684.9731587493</v>
      </c>
      <c r="AP8" s="331">
        <v>9412536.5565890949</v>
      </c>
      <c r="AQ8" s="331">
        <v>16312719.400484152</v>
      </c>
      <c r="AR8" s="331">
        <v>787262.28733290988</v>
      </c>
      <c r="AS8" s="331">
        <v>101753313.10687938</v>
      </c>
      <c r="AT8" s="331">
        <v>8120202.3438317589</v>
      </c>
      <c r="AU8" s="331">
        <v>2307604.2408831255</v>
      </c>
      <c r="AV8" s="331">
        <v>5671090.4585945299</v>
      </c>
      <c r="AW8" s="331">
        <v>2282395.9333484089</v>
      </c>
      <c r="AX8" s="331">
        <v>2159861.1534350538</v>
      </c>
      <c r="AY8" s="331">
        <v>2227356.2400414888</v>
      </c>
      <c r="AZ8" s="331">
        <v>2873690.1413001693</v>
      </c>
      <c r="BA8" s="331">
        <v>44325710.846688978</v>
      </c>
      <c r="BB8" s="331">
        <v>2464964.595498703</v>
      </c>
      <c r="BC8" s="331">
        <v>4564706.6221788339</v>
      </c>
      <c r="BD8" s="331">
        <v>12670305.228055542</v>
      </c>
      <c r="BE8" s="331">
        <v>1331814.2120602878</v>
      </c>
      <c r="BF8" s="331">
        <v>759833.08885626297</v>
      </c>
      <c r="BG8" s="331">
        <v>535714.54056330095</v>
      </c>
      <c r="BH8" s="331">
        <v>215674528.20701763</v>
      </c>
      <c r="BI8" s="331">
        <v>675062.99538284529</v>
      </c>
      <c r="BJ8" s="331">
        <v>777703.12509551446</v>
      </c>
      <c r="BK8" s="331">
        <v>3105622.399572724</v>
      </c>
      <c r="BL8" s="331">
        <v>6473370.5143512757</v>
      </c>
      <c r="BM8" s="331">
        <v>4829816.1821664823</v>
      </c>
      <c r="BN8" s="331">
        <v>1599339.0334642378</v>
      </c>
      <c r="BO8" s="331">
        <v>3735876.8909420064</v>
      </c>
      <c r="BP8" s="331">
        <v>955410.5337947493</v>
      </c>
      <c r="BQ8" s="331">
        <v>769503.58115993475</v>
      </c>
      <c r="BR8" s="331">
        <v>465892.53904466238</v>
      </c>
      <c r="BS8" s="331">
        <v>326393.75093596464</v>
      </c>
      <c r="BT8" s="331">
        <v>39283746.774764188</v>
      </c>
      <c r="BU8" s="331">
        <v>151924.18494149976</v>
      </c>
      <c r="BV8" s="331">
        <v>1258983.9482081628</v>
      </c>
      <c r="BW8" s="331">
        <v>153649112.16368571</v>
      </c>
      <c r="BX8" s="331">
        <v>33783181.804488286</v>
      </c>
      <c r="BY8" s="331">
        <v>3665892.3440499795</v>
      </c>
      <c r="BZ8" s="331">
        <v>3832345.9341662312</v>
      </c>
      <c r="CA8" s="331">
        <v>4630116.934483951</v>
      </c>
      <c r="CB8" s="331">
        <v>3230276.8436448225</v>
      </c>
      <c r="CC8" s="331">
        <v>2677261.0867839367</v>
      </c>
      <c r="CD8" s="331">
        <v>50498.864794481997</v>
      </c>
      <c r="CE8" s="331">
        <v>0</v>
      </c>
      <c r="CF8" s="331">
        <v>280128864.33149272</v>
      </c>
      <c r="CG8" s="331">
        <v>953296.97017656802</v>
      </c>
      <c r="CH8" s="331">
        <v>12297806.930552974</v>
      </c>
      <c r="CI8" s="331">
        <v>1714250.0676646812</v>
      </c>
      <c r="CJ8" s="331">
        <v>2231941.4824594306</v>
      </c>
      <c r="CK8" s="331">
        <v>3972167.3183996803</v>
      </c>
      <c r="CL8" s="331">
        <v>2231124.8329947153</v>
      </c>
      <c r="CM8" s="331">
        <v>9330086.4289917313</v>
      </c>
      <c r="CN8" s="331">
        <v>889129.2884515418</v>
      </c>
      <c r="CO8" s="331">
        <v>1358295.7936940037</v>
      </c>
      <c r="CP8" s="331">
        <v>845296.2406545874</v>
      </c>
      <c r="CQ8" s="331">
        <v>3885136.4063486787</v>
      </c>
      <c r="CR8" s="331">
        <v>1509671.1173700381</v>
      </c>
      <c r="CS8" s="331">
        <v>155165301.03637409</v>
      </c>
      <c r="CT8" s="331">
        <v>786586.41326008469</v>
      </c>
      <c r="CU8" s="331">
        <v>2771292.5329767573</v>
      </c>
      <c r="CV8" s="331">
        <v>5388295.9581677485</v>
      </c>
      <c r="CW8" s="331">
        <v>661835.42602878355</v>
      </c>
      <c r="CX8" s="331">
        <v>6697096.9885844346</v>
      </c>
      <c r="CY8" s="331">
        <v>1197619.954187687</v>
      </c>
      <c r="CZ8" s="331">
        <v>1303324.069327215</v>
      </c>
      <c r="DA8" s="331">
        <v>143992025.2559846</v>
      </c>
      <c r="DB8" s="331">
        <v>3670536.3662716909</v>
      </c>
      <c r="DC8" s="331">
        <v>33889863.847669519</v>
      </c>
      <c r="DD8" s="331">
        <v>18112417.720950551</v>
      </c>
      <c r="DE8" s="331">
        <v>2694532.6224792115</v>
      </c>
      <c r="DF8" s="331">
        <v>12117098.35853165</v>
      </c>
      <c r="DG8" s="331">
        <v>1898370.6768210845</v>
      </c>
      <c r="DH8" s="331">
        <v>416260.13438042707</v>
      </c>
      <c r="DI8" s="331">
        <v>1839831.2057296832</v>
      </c>
      <c r="DJ8" s="331">
        <v>1191915.9903152927</v>
      </c>
      <c r="DK8" s="331">
        <v>25043147.137727082</v>
      </c>
      <c r="DL8" s="331">
        <v>87614199.719055235</v>
      </c>
      <c r="DM8" s="331">
        <v>72342779.41036883</v>
      </c>
      <c r="DN8" s="331">
        <v>4650869.4653441077</v>
      </c>
      <c r="DO8" s="331">
        <v>2785350.9148937007</v>
      </c>
      <c r="DP8" s="331">
        <v>9245430.5545005761</v>
      </c>
      <c r="DQ8" s="331">
        <v>3002719.4919413785</v>
      </c>
      <c r="DR8" s="331">
        <v>1926270.9439391438</v>
      </c>
      <c r="DS8" s="331">
        <v>1925026.5818104104</v>
      </c>
      <c r="DT8" s="331">
        <v>917030.00464009319</v>
      </c>
      <c r="DU8" s="331">
        <v>472246053.7962386</v>
      </c>
      <c r="DV8" s="331">
        <v>2799606.3986496958</v>
      </c>
      <c r="DW8" s="331">
        <v>3389573.5449072281</v>
      </c>
      <c r="DX8" s="331">
        <v>15321975.195533708</v>
      </c>
      <c r="DY8" s="331">
        <v>6238200.9013641058</v>
      </c>
      <c r="DZ8" s="331">
        <v>5301284.1535839802</v>
      </c>
      <c r="EA8" s="331">
        <v>8505375.7331433371</v>
      </c>
      <c r="EB8" s="331">
        <v>1897834.7307469468</v>
      </c>
      <c r="EC8" s="331">
        <v>7491313.2229156503</v>
      </c>
      <c r="ED8" s="331">
        <v>56713761.753384627</v>
      </c>
      <c r="EE8" s="331">
        <v>39442302.013456538</v>
      </c>
      <c r="EF8" s="331">
        <v>2365261.1953131575</v>
      </c>
      <c r="EG8" s="331">
        <v>2957386.4024118148</v>
      </c>
      <c r="EH8" s="331">
        <v>3868177.6585999578</v>
      </c>
      <c r="EI8" s="331">
        <v>4478277.7975690607</v>
      </c>
      <c r="EJ8" s="331">
        <v>15709993.551434383</v>
      </c>
      <c r="EK8" s="331">
        <v>3340186.127788174</v>
      </c>
      <c r="EL8" s="331">
        <v>3873789.8220683723</v>
      </c>
      <c r="EM8" s="331">
        <v>191015105.39519063</v>
      </c>
      <c r="EN8" s="331">
        <v>3683802.921301092</v>
      </c>
      <c r="EO8" s="331">
        <v>1199219.6367470792</v>
      </c>
      <c r="EP8" s="331">
        <v>4122759.4907335583</v>
      </c>
      <c r="EQ8" s="331">
        <v>792799.89038409363</v>
      </c>
      <c r="ER8" s="331">
        <v>754702.84766153106</v>
      </c>
      <c r="ES8" s="331">
        <v>2899410.7448707535</v>
      </c>
      <c r="ET8" s="331">
        <v>10037786.721323067</v>
      </c>
      <c r="EU8" s="331">
        <v>1210453.9982224233</v>
      </c>
      <c r="EV8" s="331">
        <v>98045101.836904064</v>
      </c>
      <c r="EW8" s="331">
        <v>913095.62677615345</v>
      </c>
      <c r="EX8" s="331">
        <v>2008368.1918640749</v>
      </c>
      <c r="EY8" s="331">
        <v>3033976.2855430865</v>
      </c>
      <c r="EZ8" s="331">
        <v>5978580.2362135137</v>
      </c>
      <c r="FA8" s="331">
        <v>11082381.180956824</v>
      </c>
      <c r="FB8" s="331">
        <v>4283006.8812226495</v>
      </c>
      <c r="FC8" s="331">
        <v>3213695.8615825744</v>
      </c>
      <c r="FD8" s="331">
        <v>2112226.0701706973</v>
      </c>
      <c r="FE8" s="331">
        <v>950705.05026431149</v>
      </c>
      <c r="FF8" s="331">
        <v>2894568.1265247166</v>
      </c>
      <c r="FG8" s="331">
        <v>561489.98002986563</v>
      </c>
      <c r="FH8" s="331">
        <v>86045868.24493669</v>
      </c>
      <c r="FI8" s="331">
        <v>1887708.5901874497</v>
      </c>
      <c r="FJ8" s="331">
        <v>2599464.9937504143</v>
      </c>
      <c r="FK8" s="331">
        <v>3881366.5053177997</v>
      </c>
      <c r="FL8" s="331">
        <v>7017762.1626288202</v>
      </c>
      <c r="FM8" s="331">
        <v>2668379.6352701066</v>
      </c>
      <c r="FN8" s="331">
        <v>875282.63487985812</v>
      </c>
      <c r="FO8" s="331">
        <v>233601.65247264446</v>
      </c>
      <c r="FP8" s="331">
        <v>311961848.24342567</v>
      </c>
      <c r="FQ8" s="331">
        <v>4900777.0954974703</v>
      </c>
      <c r="FR8" s="331">
        <v>7195020.5967913736</v>
      </c>
      <c r="FS8" s="331">
        <v>5415553.9353916114</v>
      </c>
      <c r="FT8" s="331">
        <v>4782133.710751147</v>
      </c>
      <c r="FU8" s="331">
        <v>3475899.714573035</v>
      </c>
      <c r="FV8" s="331">
        <v>9120864.5332991723</v>
      </c>
      <c r="FW8" s="331">
        <v>3928594.2055075811</v>
      </c>
      <c r="FX8" s="331">
        <v>2140277.9899956831</v>
      </c>
      <c r="FY8" s="331">
        <v>4744584.4309603451</v>
      </c>
      <c r="FZ8" s="331">
        <v>7536053.3588709692</v>
      </c>
      <c r="GA8" s="331">
        <v>2361149.2854097504</v>
      </c>
      <c r="GB8" s="331">
        <v>943790.58345072437</v>
      </c>
      <c r="GC8" s="331">
        <v>112355.2105705802</v>
      </c>
      <c r="GD8" s="331">
        <v>126067895.1371011</v>
      </c>
      <c r="GE8" s="331">
        <v>1855329.3952490806</v>
      </c>
      <c r="GF8" s="331">
        <v>1683795.1845044126</v>
      </c>
      <c r="GG8" s="331">
        <v>27464682.643332351</v>
      </c>
      <c r="GH8" s="331">
        <v>4858727.9047715906</v>
      </c>
      <c r="GI8" s="331">
        <v>2625849.9200304006</v>
      </c>
      <c r="GJ8" s="331">
        <v>3599092.8910435895</v>
      </c>
      <c r="GK8" s="331">
        <v>19037942.600458443</v>
      </c>
      <c r="GL8" s="331">
        <v>1282273.3532848735</v>
      </c>
      <c r="GM8" s="331">
        <v>940447.9629920224</v>
      </c>
      <c r="GN8" s="331">
        <v>303776.91014518641</v>
      </c>
      <c r="GO8" s="331">
        <v>433458.91977626807</v>
      </c>
      <c r="GP8" s="331">
        <v>91291414.918615907</v>
      </c>
      <c r="GQ8" s="331">
        <v>20115390.634554926</v>
      </c>
      <c r="GR8" s="331">
        <v>2680583.1938496185</v>
      </c>
      <c r="GS8" s="331">
        <v>21734108.656347491</v>
      </c>
      <c r="GT8" s="331">
        <v>1288604.8527060007</v>
      </c>
      <c r="GU8" s="331">
        <v>2978927.4310360239</v>
      </c>
      <c r="GV8" s="331">
        <v>4088003.5428207293</v>
      </c>
      <c r="GW8" s="331">
        <v>1786068.9712383873</v>
      </c>
      <c r="GX8" s="331">
        <v>99166062.232460812</v>
      </c>
      <c r="GY8" s="331">
        <v>6263224.9515161756</v>
      </c>
      <c r="GZ8" s="331">
        <v>4638546.1490949616</v>
      </c>
      <c r="HA8" s="331">
        <v>2741145.7752310457</v>
      </c>
      <c r="HB8" s="331">
        <v>287368088.54628378</v>
      </c>
      <c r="HC8" s="331">
        <v>14276114.912671065</v>
      </c>
      <c r="HD8" s="331">
        <v>9567668.495325055</v>
      </c>
      <c r="HE8" s="331">
        <v>5129543.959409113</v>
      </c>
      <c r="HF8" s="331">
        <v>4786304.8257605638</v>
      </c>
      <c r="HG8" s="331">
        <v>24800603.414048258</v>
      </c>
      <c r="HH8" s="331">
        <v>418019.00465308694</v>
      </c>
      <c r="HI8" s="331">
        <v>46847952.960687958</v>
      </c>
      <c r="HJ8" s="331">
        <v>1421411.494850527</v>
      </c>
      <c r="HK8" s="331">
        <v>1580244.442143685</v>
      </c>
      <c r="HL8" s="331">
        <v>1285702.3645659881</v>
      </c>
      <c r="HM8" s="331">
        <v>1693760.9282181805</v>
      </c>
      <c r="HN8" s="331">
        <v>4346566.5899677295</v>
      </c>
      <c r="HO8" s="331">
        <v>1777988.7478969728</v>
      </c>
      <c r="HP8" s="331">
        <v>440056.51417414879</v>
      </c>
      <c r="HQ8" s="331">
        <v>146445934.15885907</v>
      </c>
      <c r="HR8" s="331">
        <v>18407607.696676359</v>
      </c>
      <c r="HS8" s="331">
        <v>3645417.2041025315</v>
      </c>
      <c r="HT8" s="331">
        <v>2890043.2697251914</v>
      </c>
      <c r="HU8" s="331">
        <v>2500831.1740827411</v>
      </c>
      <c r="HV8" s="331">
        <v>1251140.3528031402</v>
      </c>
      <c r="HW8" s="331">
        <v>3731937.496874522</v>
      </c>
      <c r="HX8" s="331">
        <v>3383244.812708904</v>
      </c>
      <c r="HY8" s="331">
        <v>3370664.7561179851</v>
      </c>
      <c r="HZ8" s="331">
        <v>3224083.2002665517</v>
      </c>
      <c r="IA8" s="331">
        <v>1914454.681830345</v>
      </c>
      <c r="IB8" s="331">
        <v>2050943.3442877501</v>
      </c>
      <c r="IC8" s="331">
        <v>494318.2357082782</v>
      </c>
      <c r="ID8" s="331">
        <v>3679849.78063425</v>
      </c>
      <c r="IE8" s="331">
        <v>1585727.1656068701</v>
      </c>
      <c r="IF8" s="331">
        <v>1743317.4484193008</v>
      </c>
      <c r="IG8" s="331">
        <v>185531318.30460876</v>
      </c>
      <c r="IH8" s="331">
        <v>33920414.993295707</v>
      </c>
      <c r="II8" s="331">
        <v>2656211.7352006352</v>
      </c>
      <c r="IJ8" s="331">
        <v>8308912.5459463056</v>
      </c>
      <c r="IK8" s="331">
        <v>18521094.09129132</v>
      </c>
      <c r="IL8" s="331">
        <v>5177116.8462269679</v>
      </c>
      <c r="IM8" s="331">
        <v>1634190.0789046541</v>
      </c>
      <c r="IN8" s="331">
        <v>1106051.4795938525</v>
      </c>
      <c r="IO8" s="331">
        <v>797070.67736234213</v>
      </c>
      <c r="IP8" s="331">
        <v>1101258.7888594843</v>
      </c>
      <c r="IQ8" s="331">
        <v>1478140.5351365609</v>
      </c>
      <c r="IR8" s="331">
        <v>245163021.32779402</v>
      </c>
      <c r="IS8" s="331">
        <v>54460641.435443811</v>
      </c>
      <c r="IT8" s="331">
        <v>2574942.1052423543</v>
      </c>
      <c r="IU8" s="331">
        <v>2196789.7170467018</v>
      </c>
      <c r="IV8" s="331">
        <v>2389383.9869096759</v>
      </c>
      <c r="IW8" s="331">
        <v>829017.35847691423</v>
      </c>
      <c r="IX8" s="331">
        <v>1822202.013820223</v>
      </c>
      <c r="IY8" s="331">
        <v>423568.95716019644</v>
      </c>
      <c r="IZ8" s="331">
        <v>2477850.643362504</v>
      </c>
      <c r="JA8" s="331">
        <v>5781824.4865505183</v>
      </c>
      <c r="JB8" s="331">
        <v>2659313.3495003325</v>
      </c>
      <c r="JC8" s="331">
        <v>1771463.8429707175</v>
      </c>
      <c r="JD8" s="331">
        <v>61829971.207065508</v>
      </c>
      <c r="JE8" s="331">
        <v>22562890.623566728</v>
      </c>
      <c r="JF8" s="331">
        <v>2233959.6629898548</v>
      </c>
      <c r="JG8" s="331">
        <v>1301591.5943870745</v>
      </c>
      <c r="JH8" s="331">
        <v>1778242.6532599791</v>
      </c>
      <c r="JI8" s="331">
        <v>1306778.8578935964</v>
      </c>
      <c r="JJ8" s="331">
        <v>89123069.187441245</v>
      </c>
      <c r="JK8" s="331">
        <v>3501676.0856395876</v>
      </c>
      <c r="JL8" s="331">
        <v>5901026.2547003748</v>
      </c>
      <c r="JM8" s="331">
        <v>13170395.110002181</v>
      </c>
      <c r="JN8" s="331">
        <v>3450029.4824895873</v>
      </c>
      <c r="JO8" s="331">
        <v>12006303.800374437</v>
      </c>
      <c r="JP8" s="331">
        <v>1916723.4694730591</v>
      </c>
      <c r="JQ8" s="331">
        <v>170715027.25712606</v>
      </c>
      <c r="JR8" s="331">
        <v>3457567.1401045253</v>
      </c>
      <c r="JS8" s="331">
        <v>1545489.3964730378</v>
      </c>
      <c r="JT8" s="331">
        <v>11251486.81221682</v>
      </c>
      <c r="JU8" s="331">
        <v>9814750.316216981</v>
      </c>
      <c r="JV8" s="331">
        <v>8623381.1628571637</v>
      </c>
      <c r="JW8" s="331">
        <v>2052211.979419281</v>
      </c>
      <c r="JX8" s="331">
        <v>1725006.3840745836</v>
      </c>
      <c r="JY8" s="331">
        <v>190157083.59051794</v>
      </c>
      <c r="JZ8" s="331">
        <v>66391523.961384878</v>
      </c>
      <c r="KA8" s="331">
        <v>3000401.591114494</v>
      </c>
      <c r="KB8" s="331">
        <v>666616.12075405661</v>
      </c>
      <c r="KC8" s="331">
        <v>7663514.0462288642</v>
      </c>
      <c r="KD8" s="331">
        <v>1028663.9434845751</v>
      </c>
      <c r="KE8" s="331">
        <v>25901921.035204329</v>
      </c>
      <c r="KF8" s="331">
        <v>3211928.7175651058</v>
      </c>
      <c r="KG8" s="331">
        <v>2270359.3584281141</v>
      </c>
      <c r="KH8" s="331">
        <v>11392329.23888276</v>
      </c>
      <c r="KI8" s="331">
        <v>4369387.2738818135</v>
      </c>
      <c r="KJ8" s="331">
        <v>7574983.4321090309</v>
      </c>
      <c r="KK8" s="331">
        <v>940469.38166209671</v>
      </c>
      <c r="KL8" s="331">
        <v>197193.3248621597</v>
      </c>
      <c r="KM8" s="331">
        <v>1208709.5790724205</v>
      </c>
      <c r="KN8" s="331">
        <v>290333453.04922926</v>
      </c>
      <c r="KO8" s="331">
        <v>9457064.2828399427</v>
      </c>
      <c r="KP8" s="331">
        <v>4960634.0779502513</v>
      </c>
      <c r="KQ8" s="331">
        <v>4905776.2321581477</v>
      </c>
      <c r="KR8" s="331">
        <v>11953861.9779006</v>
      </c>
      <c r="KS8" s="331">
        <v>2359116.0332172392</v>
      </c>
      <c r="KT8" s="331">
        <v>17459766.243592065</v>
      </c>
      <c r="KU8" s="331">
        <v>3566602.5880898009</v>
      </c>
      <c r="KV8" s="331">
        <v>3270899.8410731084</v>
      </c>
      <c r="KW8" s="331">
        <v>67742010.470897213</v>
      </c>
      <c r="KX8" s="331">
        <v>2637513.6698236382</v>
      </c>
      <c r="KY8" s="331">
        <v>4968497.1453764224</v>
      </c>
      <c r="KZ8" s="331">
        <v>17198960.381405637</v>
      </c>
      <c r="LA8" s="331">
        <v>1823570.1611086428</v>
      </c>
      <c r="LB8" s="331">
        <v>6872331.4890638571</v>
      </c>
      <c r="LC8" s="331">
        <v>124828574.66199262</v>
      </c>
      <c r="LD8" s="331">
        <v>8426712.5751430504</v>
      </c>
      <c r="LE8" s="331">
        <v>441025480.95962602</v>
      </c>
      <c r="LF8" s="331">
        <v>29317346.959052615</v>
      </c>
      <c r="LG8" s="331">
        <v>46661964.783922911</v>
      </c>
      <c r="LH8" s="331">
        <v>71198440.985387176</v>
      </c>
      <c r="LI8" s="331">
        <v>7210676.0145842591</v>
      </c>
      <c r="LJ8" s="331">
        <v>3910923.500390688</v>
      </c>
      <c r="LK8" s="331">
        <v>977614.39846872294</v>
      </c>
      <c r="LL8" s="331">
        <v>2930796.0784283965</v>
      </c>
      <c r="LM8" s="331">
        <v>5492668.3037086939</v>
      </c>
      <c r="LN8" s="331">
        <v>6618814.2302796999</v>
      </c>
      <c r="LO8" s="331">
        <v>191235.72140780609</v>
      </c>
      <c r="LP8" s="331">
        <v>68800370.196026161</v>
      </c>
      <c r="LQ8" s="331">
        <v>6215182.311556967</v>
      </c>
      <c r="LR8" s="331">
        <v>3282271.3502017492</v>
      </c>
      <c r="LS8" s="331">
        <v>160094176.40325683</v>
      </c>
      <c r="LT8" s="331">
        <v>35916644.505027384</v>
      </c>
      <c r="LU8" s="331">
        <v>278964149.84085077</v>
      </c>
      <c r="LV8" s="331">
        <v>35601098.353189915</v>
      </c>
      <c r="LW8" s="331">
        <v>26321690.222550791</v>
      </c>
      <c r="LX8" s="331">
        <v>12724761.574648395</v>
      </c>
      <c r="LY8" s="331">
        <v>14616139.843149589</v>
      </c>
      <c r="LZ8" s="331">
        <v>19326390.816470604</v>
      </c>
      <c r="MA8" s="331">
        <v>24991401.093663435</v>
      </c>
      <c r="MB8" s="331">
        <v>30284130.646826748</v>
      </c>
      <c r="MC8" s="331">
        <v>21006752.882321723</v>
      </c>
      <c r="MD8" s="331">
        <v>2575565.3909027474</v>
      </c>
      <c r="ME8" s="331">
        <v>287530700.85285354</v>
      </c>
      <c r="MF8" s="331">
        <v>3013852.4204866737</v>
      </c>
      <c r="MG8" s="331">
        <v>2440530.4962079343</v>
      </c>
      <c r="MH8" s="331">
        <v>1093623.9233171113</v>
      </c>
      <c r="MI8" s="331">
        <v>1534762.4388422617</v>
      </c>
      <c r="MJ8" s="331">
        <v>2922250.0344122108</v>
      </c>
      <c r="MK8" s="331">
        <v>2378157.6260328596</v>
      </c>
      <c r="ML8" s="331">
        <v>2928387.9507899969</v>
      </c>
      <c r="MM8" s="331">
        <v>2433283.1521777939</v>
      </c>
      <c r="MN8" s="331">
        <v>1072857.7518437868</v>
      </c>
      <c r="MO8" s="331">
        <v>2773017.7018225226</v>
      </c>
      <c r="MP8" s="331">
        <v>2418852.3710750388</v>
      </c>
      <c r="MQ8" s="331">
        <v>79064375.612377912</v>
      </c>
      <c r="MR8" s="331">
        <v>1488570.0190887989</v>
      </c>
      <c r="MS8" s="331">
        <v>5682266.1568390997</v>
      </c>
      <c r="MT8" s="331">
        <v>2893806.2991434545</v>
      </c>
      <c r="MU8" s="331">
        <v>3556036.0024235081</v>
      </c>
      <c r="MV8" s="331">
        <v>11630492.081223827</v>
      </c>
      <c r="MW8" s="331">
        <v>15514340.014269087</v>
      </c>
      <c r="MX8" s="331">
        <v>6014311.4010487963</v>
      </c>
      <c r="MY8" s="331">
        <v>2772251.6453839364</v>
      </c>
      <c r="MZ8" s="331">
        <v>581596.36453659041</v>
      </c>
      <c r="NA8" s="331">
        <v>409550.14361609949</v>
      </c>
      <c r="NB8" s="331">
        <v>178195919.91322127</v>
      </c>
      <c r="NC8" s="331">
        <v>7633075.2416452747</v>
      </c>
      <c r="ND8" s="331">
        <v>682336.61015150428</v>
      </c>
      <c r="NE8" s="331">
        <v>16183354.767437978</v>
      </c>
      <c r="NF8" s="331">
        <v>1087176.3755556932</v>
      </c>
      <c r="NG8" s="331">
        <v>4946850.9780129269</v>
      </c>
      <c r="NH8" s="331">
        <v>29629363.341614403</v>
      </c>
      <c r="NI8" s="331">
        <v>4123853.3019673037</v>
      </c>
      <c r="NJ8" s="331">
        <v>184020.2235119059</v>
      </c>
      <c r="NK8" s="331">
        <v>1697366.4950893568</v>
      </c>
      <c r="NL8" s="331">
        <v>1387396.2497518491</v>
      </c>
      <c r="NM8" s="331">
        <v>2451953.6677816543</v>
      </c>
      <c r="NN8" s="331">
        <v>59647509.960034028</v>
      </c>
      <c r="NO8" s="331">
        <v>2275195.7349969135</v>
      </c>
      <c r="NP8" s="331">
        <v>2191968.4870029571</v>
      </c>
      <c r="NQ8" s="331">
        <v>2152804.2315353299</v>
      </c>
      <c r="NR8" s="331">
        <v>5223101.2711345656</v>
      </c>
      <c r="NS8" s="331">
        <v>62074.741902470414</v>
      </c>
      <c r="NT8" s="331">
        <v>420780.98001892417</v>
      </c>
      <c r="NU8" s="331">
        <v>84705501.331015259</v>
      </c>
      <c r="NV8" s="331">
        <v>18341669.736875914</v>
      </c>
      <c r="NW8" s="331">
        <v>1587891.6550684113</v>
      </c>
      <c r="NX8" s="331">
        <v>944378.02880514262</v>
      </c>
      <c r="NY8" s="331">
        <v>1328579.347631841</v>
      </c>
      <c r="NZ8" s="331">
        <v>1260924.648157439</v>
      </c>
      <c r="OA8" s="331">
        <v>1223534.8899791448</v>
      </c>
      <c r="OB8" s="331">
        <v>158989819.3608045</v>
      </c>
      <c r="OC8" s="331">
        <v>4284756.1766038928</v>
      </c>
      <c r="OD8" s="331">
        <v>1338676.3532925886</v>
      </c>
      <c r="OE8" s="331">
        <v>17638261.804772753</v>
      </c>
      <c r="OF8" s="331">
        <v>4551470.8868794944</v>
      </c>
      <c r="OG8" s="331">
        <v>2968192.4571267236</v>
      </c>
      <c r="OH8" s="331">
        <v>-149001.93028368894</v>
      </c>
      <c r="OI8" s="331">
        <v>1159566.2044805556</v>
      </c>
      <c r="OJ8" s="331">
        <v>290716.87754448544</v>
      </c>
      <c r="OK8" s="331">
        <v>91973213.256291434</v>
      </c>
      <c r="OL8" s="331">
        <v>18394321.716923684</v>
      </c>
      <c r="OM8" s="331">
        <v>47651098.844952554</v>
      </c>
      <c r="ON8" s="331">
        <v>2598780.773237892</v>
      </c>
      <c r="OO8" s="331">
        <v>1698930.9788168464</v>
      </c>
      <c r="OP8" s="331">
        <v>121855.65373733168</v>
      </c>
      <c r="OQ8" s="331">
        <v>91222821.063512728</v>
      </c>
      <c r="OR8" s="331">
        <v>2233454.947108957</v>
      </c>
      <c r="OS8" s="331">
        <v>2384953.7018935387</v>
      </c>
      <c r="OT8" s="331">
        <v>2203525.4982331367</v>
      </c>
      <c r="OU8" s="331">
        <v>7619601.8701431481</v>
      </c>
      <c r="OV8" s="331">
        <v>25569722.855419882</v>
      </c>
      <c r="OW8" s="331">
        <v>1342056.8615237197</v>
      </c>
      <c r="OX8" s="331">
        <v>189820.81219543057</v>
      </c>
      <c r="OY8" s="331">
        <v>335385.09156065132</v>
      </c>
      <c r="OZ8" s="331">
        <v>132785687.7622256</v>
      </c>
      <c r="PA8" s="331">
        <v>2246420.3642395004</v>
      </c>
      <c r="PB8" s="331">
        <v>27202441.909528386</v>
      </c>
      <c r="PC8" s="331">
        <v>2121989.5767209311</v>
      </c>
      <c r="PD8" s="331">
        <v>14002348.924259821</v>
      </c>
      <c r="PE8" s="331">
        <v>13661456.802341821</v>
      </c>
      <c r="PF8" s="331">
        <v>2989794.2601764221</v>
      </c>
      <c r="PG8" s="331">
        <v>2344327.0813180022</v>
      </c>
      <c r="PH8" s="331">
        <v>9030791.8975920547</v>
      </c>
      <c r="PI8" s="331">
        <v>3918166.0296602384</v>
      </c>
      <c r="PJ8" s="331">
        <v>10858577.766092779</v>
      </c>
      <c r="PK8" s="331">
        <v>13078916.976296505</v>
      </c>
      <c r="PL8" s="331">
        <v>2839181.7023870442</v>
      </c>
      <c r="PM8" s="331">
        <v>35921219.467083164</v>
      </c>
      <c r="PN8" s="331">
        <v>1710729.7147093881</v>
      </c>
      <c r="PO8" s="331">
        <v>528599.33654538228</v>
      </c>
      <c r="PP8" s="331">
        <v>543969.57915358443</v>
      </c>
      <c r="PQ8" s="331">
        <v>894159.67569233174</v>
      </c>
      <c r="PR8" s="331">
        <v>345458440.11377692</v>
      </c>
      <c r="PS8" s="331">
        <v>4429186.8037516205</v>
      </c>
      <c r="PT8" s="331">
        <v>2243416.3518553819</v>
      </c>
      <c r="PU8" s="331">
        <v>6463643.9816178139</v>
      </c>
      <c r="PV8" s="331">
        <v>71083422.269202501</v>
      </c>
      <c r="PW8" s="331">
        <v>2071498.9307961366</v>
      </c>
      <c r="PX8" s="331">
        <v>9794538.8968882672</v>
      </c>
      <c r="PY8" s="331">
        <v>2428540.7916375962</v>
      </c>
      <c r="PZ8" s="331">
        <v>19931306.337754551</v>
      </c>
      <c r="QA8" s="331">
        <v>1349559.1320814912</v>
      </c>
      <c r="QB8" s="331">
        <v>22538661.012365051</v>
      </c>
      <c r="QC8" s="331">
        <v>2633062.9953463208</v>
      </c>
      <c r="QD8" s="331">
        <v>9331461.0657104086</v>
      </c>
      <c r="QE8" s="331">
        <v>5230231.4834676143</v>
      </c>
      <c r="QF8" s="331">
        <v>5439715.2166302344</v>
      </c>
      <c r="QG8" s="331">
        <v>8092616.7064730003</v>
      </c>
      <c r="QH8" s="331">
        <v>7083316.7324063564</v>
      </c>
      <c r="QI8" s="331">
        <v>1646330.7966890894</v>
      </c>
      <c r="QJ8" s="331">
        <v>829137.35368106759</v>
      </c>
      <c r="QK8" s="331">
        <v>10831757.613926016</v>
      </c>
      <c r="QL8" s="331">
        <v>23822419.957233343</v>
      </c>
      <c r="QM8" s="331">
        <v>1086108.4362655506</v>
      </c>
      <c r="QN8" s="331">
        <v>300151.82492195832</v>
      </c>
      <c r="QO8" s="331">
        <v>599032.82023417158</v>
      </c>
      <c r="QP8" s="331">
        <v>469275.83511615294</v>
      </c>
      <c r="QQ8" s="331">
        <v>0</v>
      </c>
      <c r="QR8" s="331">
        <v>157034270.35024086</v>
      </c>
      <c r="QS8" s="331">
        <v>1546121.0601909396</v>
      </c>
      <c r="QT8" s="331">
        <v>20354349.435513876</v>
      </c>
      <c r="QU8" s="331">
        <v>3570796.22690647</v>
      </c>
      <c r="QV8" s="331">
        <v>4397596.9895295771</v>
      </c>
      <c r="QW8" s="331">
        <v>21653174.010999091</v>
      </c>
      <c r="QX8" s="331">
        <v>2557556.9421919025</v>
      </c>
      <c r="QY8" s="331">
        <v>7352491.2452096129</v>
      </c>
      <c r="QZ8" s="331">
        <v>20135007.346534625</v>
      </c>
      <c r="RA8" s="331">
        <v>1814565.3887930089</v>
      </c>
      <c r="RB8" s="331">
        <v>1205435.3170119594</v>
      </c>
      <c r="RC8" s="331">
        <v>625492.62747688941</v>
      </c>
      <c r="RD8" s="331">
        <v>356257.15436073457</v>
      </c>
      <c r="RE8" s="331">
        <v>346540552.43439949</v>
      </c>
      <c r="RF8" s="331">
        <v>10960993.377761865</v>
      </c>
      <c r="RG8" s="331">
        <v>10981107.656993609</v>
      </c>
      <c r="RH8" s="331">
        <v>7733442.6159156291</v>
      </c>
      <c r="RI8" s="331">
        <v>2335217.8757900093</v>
      </c>
      <c r="RJ8" s="331">
        <v>8858767.0270934775</v>
      </c>
      <c r="RK8" s="331">
        <v>15155545.592749104</v>
      </c>
      <c r="RL8" s="331">
        <v>1968626.2270904728</v>
      </c>
      <c r="RM8" s="331">
        <v>7107504.3197597107</v>
      </c>
      <c r="RN8" s="331">
        <v>13491147.277950976</v>
      </c>
      <c r="RO8" s="331">
        <v>25807755.04757686</v>
      </c>
      <c r="RP8" s="331">
        <v>1974377.0593707284</v>
      </c>
      <c r="RQ8" s="331">
        <v>1070671.1869397159</v>
      </c>
      <c r="RR8" s="331">
        <v>3983863.4109175033</v>
      </c>
      <c r="RS8" s="331">
        <v>1626819.508267943</v>
      </c>
      <c r="RT8" s="331">
        <v>3563228.785322329</v>
      </c>
      <c r="RU8" s="331">
        <v>2167848.3144841506</v>
      </c>
      <c r="RV8" s="331">
        <v>956708.41992117628</v>
      </c>
      <c r="RW8" s="331">
        <v>575493.40483128175</v>
      </c>
      <c r="RX8" s="331">
        <v>782591.01288667775</v>
      </c>
      <c r="RY8" s="331">
        <v>110319849.88090914</v>
      </c>
      <c r="RZ8" s="331">
        <v>975759.26807073806</v>
      </c>
      <c r="SA8" s="331">
        <v>4231292.227588919</v>
      </c>
      <c r="SB8" s="331">
        <v>1385035.2398726568</v>
      </c>
      <c r="SC8" s="331">
        <v>831552.25853987981</v>
      </c>
      <c r="SD8" s="331">
        <v>1211428.3625121629</v>
      </c>
      <c r="SE8" s="331">
        <v>3132562.0011490309</v>
      </c>
      <c r="SF8" s="331">
        <v>9681743.1617319044</v>
      </c>
      <c r="SG8" s="331">
        <v>1819742.450766664</v>
      </c>
      <c r="SH8" s="331">
        <v>1629549.8845647138</v>
      </c>
      <c r="SI8" s="331">
        <v>1630555.9998630609</v>
      </c>
      <c r="SJ8" s="331">
        <v>8559353.5217505656</v>
      </c>
      <c r="SK8" s="331">
        <v>2086021.2580866709</v>
      </c>
      <c r="SL8" s="331">
        <v>990076.91931453068</v>
      </c>
      <c r="SM8" s="331">
        <v>93623603.386785969</v>
      </c>
      <c r="SN8" s="331">
        <v>5802220.8836081065</v>
      </c>
      <c r="SO8" s="331">
        <v>1971455.817295227</v>
      </c>
      <c r="SP8" s="331">
        <v>2098665.1817709426</v>
      </c>
      <c r="SQ8" s="331">
        <v>657439.29564724339</v>
      </c>
      <c r="SR8" s="331">
        <v>8077771.5130770756</v>
      </c>
      <c r="SS8" s="331">
        <v>2301157.6104902336</v>
      </c>
      <c r="ST8" s="331">
        <v>9935043.6025398225</v>
      </c>
      <c r="SU8" s="331">
        <v>2637126.6852028384</v>
      </c>
      <c r="SV8" s="331">
        <v>1251686.4221090558</v>
      </c>
      <c r="SW8" s="331">
        <v>17448267.298591819</v>
      </c>
      <c r="SX8" s="331">
        <v>452125.76433125511</v>
      </c>
      <c r="SY8" s="331">
        <v>45363209.416459791</v>
      </c>
      <c r="SZ8" s="331">
        <v>2734144.8609610531</v>
      </c>
      <c r="TA8" s="331">
        <v>2177425.8817646899</v>
      </c>
      <c r="TB8" s="331">
        <v>15523803.133952441</v>
      </c>
      <c r="TC8" s="331">
        <v>2319572.447149328</v>
      </c>
      <c r="TD8" s="331">
        <v>3300094.2078866763</v>
      </c>
      <c r="TE8" s="331">
        <v>2453313.523923201</v>
      </c>
      <c r="TF8" s="331">
        <v>736537.22012994229</v>
      </c>
      <c r="TG8" s="331">
        <v>358402686.62805122</v>
      </c>
      <c r="TH8" s="331">
        <v>1469917.143870024</v>
      </c>
      <c r="TI8" s="331">
        <v>2099826.7153565129</v>
      </c>
      <c r="TJ8" s="331">
        <v>8851561.4847262651</v>
      </c>
      <c r="TK8" s="331">
        <v>8663730.4645733275</v>
      </c>
      <c r="TL8" s="331">
        <v>3336669.3218849967</v>
      </c>
      <c r="TM8" s="331">
        <v>433483.85926322307</v>
      </c>
      <c r="TN8" s="331">
        <v>25845367.017108113</v>
      </c>
      <c r="TO8" s="331">
        <v>2324325.8232828062</v>
      </c>
      <c r="TP8" s="331">
        <v>9834578.0230773464</v>
      </c>
      <c r="TQ8" s="331">
        <v>5499230.312573541</v>
      </c>
      <c r="TR8" s="331">
        <v>1356435.6539042708</v>
      </c>
      <c r="TS8" s="331">
        <v>1012163.2588562163</v>
      </c>
      <c r="TT8" s="331">
        <v>3155093.2838965277</v>
      </c>
      <c r="TU8" s="331">
        <v>2191441.6557419421</v>
      </c>
      <c r="TV8" s="331">
        <v>2057256.2711333991</v>
      </c>
      <c r="TW8" s="331">
        <v>54721676.637507737</v>
      </c>
      <c r="TX8" s="331">
        <v>1495386.2088302488</v>
      </c>
      <c r="TY8" s="331">
        <v>102827371.83394158</v>
      </c>
      <c r="TZ8" s="331">
        <v>8748957.3170149736</v>
      </c>
      <c r="UA8" s="331">
        <v>1519192.8578405296</v>
      </c>
      <c r="UB8" s="331">
        <v>1681934.5348506849</v>
      </c>
      <c r="UC8" s="331">
        <v>53057144.361828089</v>
      </c>
      <c r="UD8" s="331">
        <v>666528.81483541615</v>
      </c>
      <c r="UE8" s="331">
        <v>326669.16013070714</v>
      </c>
      <c r="UF8" s="331">
        <v>864969.55211646843</v>
      </c>
      <c r="UG8" s="331">
        <v>732351.45338529919</v>
      </c>
      <c r="UH8" s="331">
        <v>63476206.624445617</v>
      </c>
      <c r="UI8" s="331">
        <v>3969021.5643174406</v>
      </c>
      <c r="UJ8" s="331">
        <v>3861353.7255396694</v>
      </c>
      <c r="UK8" s="331">
        <v>5409782.1273321826</v>
      </c>
      <c r="UL8" s="331">
        <v>2819850.3507436044</v>
      </c>
      <c r="UM8" s="331">
        <v>1450218.4540811407</v>
      </c>
      <c r="UN8" s="331">
        <v>499512331.68365967</v>
      </c>
      <c r="UO8" s="331">
        <v>3311919.951331811</v>
      </c>
      <c r="UP8" s="331">
        <v>2858044.0843791706</v>
      </c>
      <c r="UQ8" s="331">
        <v>50898504.420949474</v>
      </c>
      <c r="UR8" s="331">
        <v>273909.1084312927</v>
      </c>
      <c r="US8" s="331">
        <v>1776387.9682410304</v>
      </c>
      <c r="UT8" s="331">
        <v>12514609.503781423</v>
      </c>
      <c r="UU8" s="331">
        <v>1527911.725586738</v>
      </c>
      <c r="UV8" s="331">
        <v>1623161.8157562634</v>
      </c>
      <c r="UW8" s="331">
        <v>2060290.5913658468</v>
      </c>
      <c r="UX8" s="331">
        <v>3777522.7140704938</v>
      </c>
      <c r="UY8" s="331">
        <v>10043476.240257373</v>
      </c>
      <c r="UZ8" s="331">
        <v>2171617.813719322</v>
      </c>
      <c r="VA8" s="331">
        <v>5667030.1488733198</v>
      </c>
      <c r="VB8" s="331">
        <v>1533145.5963904667</v>
      </c>
      <c r="VC8" s="331">
        <v>866093.01160880877</v>
      </c>
      <c r="VD8" s="331">
        <v>628519.24285376817</v>
      </c>
      <c r="VE8" s="331">
        <v>1338465.0473989341</v>
      </c>
      <c r="VF8" s="331">
        <v>14873040.332389245</v>
      </c>
      <c r="VG8" s="331">
        <v>515595.88444836746</v>
      </c>
      <c r="VH8" s="331">
        <v>420801.72529589914</v>
      </c>
      <c r="VI8" s="331">
        <v>998108.12207978941</v>
      </c>
      <c r="VJ8" s="331">
        <v>159762766.27333647</v>
      </c>
      <c r="VK8" s="331">
        <v>3625598.949389718</v>
      </c>
      <c r="VL8" s="331">
        <v>3477033.7356377733</v>
      </c>
      <c r="VM8" s="331">
        <v>5306199.5152773894</v>
      </c>
      <c r="VN8" s="331">
        <v>11629461.942012908</v>
      </c>
      <c r="VO8" s="331">
        <v>15968321.613364279</v>
      </c>
      <c r="VP8" s="331">
        <v>5308535.8382246653</v>
      </c>
      <c r="VQ8" s="331">
        <v>2939637.5880503235</v>
      </c>
      <c r="VR8" s="331">
        <v>792868.48813825916</v>
      </c>
      <c r="VS8" s="331">
        <v>45340501.839335337</v>
      </c>
      <c r="VT8" s="331">
        <v>2818882.7588515203</v>
      </c>
      <c r="VU8" s="331">
        <v>7294672.7013034998</v>
      </c>
      <c r="VV8" s="331">
        <v>2498878.9208393437</v>
      </c>
      <c r="VW8" s="331">
        <v>1308177.6565517331</v>
      </c>
      <c r="VX8" s="331">
        <v>1674277.0239851347</v>
      </c>
      <c r="VY8" s="331">
        <v>956511824.87235963</v>
      </c>
      <c r="VZ8" s="331">
        <v>8872435.729711337</v>
      </c>
      <c r="WA8" s="331">
        <v>2241932.6723198607</v>
      </c>
      <c r="WB8" s="331">
        <v>1897178.8083653837</v>
      </c>
      <c r="WC8" s="331">
        <v>2494461.8863202329</v>
      </c>
      <c r="WD8" s="331">
        <v>3262436.6865721936</v>
      </c>
      <c r="WE8" s="331">
        <v>7185102.5814078888</v>
      </c>
      <c r="WF8" s="331">
        <v>7068722.5612286953</v>
      </c>
      <c r="WG8" s="331">
        <v>4949960.5095383292</v>
      </c>
      <c r="WH8" s="331">
        <v>4627283.763158774</v>
      </c>
      <c r="WI8" s="331">
        <v>3509206.2334375526</v>
      </c>
      <c r="WJ8" s="331">
        <v>22053282.782491039</v>
      </c>
      <c r="WK8" s="331">
        <v>3530544.7308617672</v>
      </c>
      <c r="WL8" s="331">
        <v>4640759.6772786127</v>
      </c>
      <c r="WM8" s="331">
        <v>17344696.610236038</v>
      </c>
      <c r="WN8" s="331">
        <v>3488501.3574568047</v>
      </c>
      <c r="WO8" s="331">
        <v>5850873.8657809459</v>
      </c>
      <c r="WP8" s="331">
        <v>5724231.6774609191</v>
      </c>
      <c r="WQ8" s="331">
        <v>2220034.2667235169</v>
      </c>
      <c r="WR8" s="331">
        <v>7545317.9720034068</v>
      </c>
      <c r="WS8" s="331">
        <v>30752033.230193578</v>
      </c>
      <c r="WT8" s="331">
        <v>1764933.2821031611</v>
      </c>
      <c r="WU8" s="331">
        <v>1428617.5497877132</v>
      </c>
      <c r="WV8" s="331">
        <v>1263863.6551570073</v>
      </c>
      <c r="WW8" s="331">
        <v>1066662.9409505243</v>
      </c>
      <c r="WX8" s="331">
        <v>2450265.8756657792</v>
      </c>
      <c r="WY8" s="331">
        <v>2203470.0325966249</v>
      </c>
      <c r="WZ8" s="331">
        <v>1590348.0175961754</v>
      </c>
      <c r="XA8" s="331">
        <v>22546681.896360673</v>
      </c>
      <c r="XB8" s="331">
        <v>1940206.7353294331</v>
      </c>
      <c r="XC8" s="331">
        <v>609196.68886717374</v>
      </c>
      <c r="XD8" s="331">
        <v>905895.76427073148</v>
      </c>
      <c r="XE8" s="331">
        <v>382961.05636983324</v>
      </c>
      <c r="XF8" s="331">
        <v>349653450.20675987</v>
      </c>
      <c r="XG8" s="331">
        <v>2546632.0935722133</v>
      </c>
      <c r="XH8" s="331">
        <v>3750605.9095162274</v>
      </c>
      <c r="XI8" s="331">
        <v>72639268.957570806</v>
      </c>
      <c r="XJ8" s="331">
        <v>3893450.7254406386</v>
      </c>
      <c r="XK8" s="331">
        <v>4450224.2054759189</v>
      </c>
      <c r="XL8" s="331">
        <v>9951773.3659059405</v>
      </c>
      <c r="XM8" s="331">
        <v>3621277.2455054005</v>
      </c>
      <c r="XN8" s="331">
        <v>5713097.4107443588</v>
      </c>
      <c r="XO8" s="331">
        <v>14365051.427163623</v>
      </c>
      <c r="XP8" s="331">
        <v>9277893.0911109578</v>
      </c>
      <c r="XQ8" s="331">
        <v>1752252.794576179</v>
      </c>
      <c r="XR8" s="331">
        <v>4003636.6157188118</v>
      </c>
      <c r="XS8" s="331">
        <v>2113009.9611632172</v>
      </c>
      <c r="XT8" s="331">
        <v>1291795.4052071623</v>
      </c>
      <c r="XU8" s="331">
        <v>1062327.7273609494</v>
      </c>
      <c r="XV8" s="331">
        <v>1031471.7914525962</v>
      </c>
      <c r="XW8" s="331">
        <v>1236068.4861114051</v>
      </c>
      <c r="XX8" s="331">
        <v>2642659.2698927298</v>
      </c>
      <c r="XY8" s="331">
        <v>2066994.925823716</v>
      </c>
      <c r="XZ8" s="331">
        <v>2115729.7454619366</v>
      </c>
      <c r="YA8" s="331">
        <v>1127102.7685079097</v>
      </c>
      <c r="YB8" s="331">
        <v>1527070.2364512053</v>
      </c>
      <c r="YC8" s="331">
        <v>398666469.39547843</v>
      </c>
      <c r="YD8" s="331">
        <v>4496520.76857829</v>
      </c>
      <c r="YE8" s="331">
        <v>18138490.726822346</v>
      </c>
      <c r="YF8" s="331">
        <v>2692375.5651803641</v>
      </c>
      <c r="YG8" s="331">
        <v>32482012.416511465</v>
      </c>
      <c r="YH8" s="331">
        <v>2855376.9853658304</v>
      </c>
      <c r="YI8" s="331">
        <v>11119989.849816935</v>
      </c>
      <c r="YJ8" s="331">
        <v>2149720.0640985314</v>
      </c>
      <c r="YK8" s="331">
        <v>18834265.964127511</v>
      </c>
      <c r="YL8" s="331">
        <v>12283354.053017251</v>
      </c>
      <c r="YM8" s="331">
        <v>6885483.9594691861</v>
      </c>
      <c r="YN8" s="331">
        <v>2839796.825003027</v>
      </c>
      <c r="YO8" s="331">
        <v>1691540.1534102627</v>
      </c>
      <c r="YP8" s="331">
        <v>1129367.4693265508</v>
      </c>
      <c r="YQ8" s="331">
        <v>602953.36544503213</v>
      </c>
      <c r="YR8" s="331">
        <v>659611.97286301758</v>
      </c>
      <c r="YS8" s="331">
        <v>748260.78011391137</v>
      </c>
      <c r="YT8" s="331">
        <v>54741283.24669864</v>
      </c>
      <c r="YU8" s="331">
        <v>2278577.7505131732</v>
      </c>
      <c r="YV8" s="331">
        <v>3709569.3709346997</v>
      </c>
      <c r="YW8" s="331">
        <v>1011148.1717366263</v>
      </c>
      <c r="YX8" s="331">
        <v>9684242.8598806448</v>
      </c>
      <c r="YY8" s="331">
        <v>1161186.2546910488</v>
      </c>
      <c r="YZ8" s="331">
        <v>3864099.2625312712</v>
      </c>
      <c r="ZA8" s="331">
        <v>100263133.38174933</v>
      </c>
      <c r="ZB8" s="331">
        <v>1745812.0259686024</v>
      </c>
      <c r="ZC8" s="331">
        <v>4940442.1488499194</v>
      </c>
      <c r="ZD8" s="331">
        <v>8228383.4205834847</v>
      </c>
      <c r="ZE8" s="331">
        <v>1863968.6261646789</v>
      </c>
      <c r="ZF8" s="331">
        <v>3713548.5448504551</v>
      </c>
      <c r="ZG8" s="331">
        <v>1442373.6044908441</v>
      </c>
      <c r="ZH8" s="331">
        <v>1240090.5607410935</v>
      </c>
      <c r="ZI8" s="331">
        <v>18980046.401047282</v>
      </c>
      <c r="ZJ8" s="331">
        <v>285261755.67887706</v>
      </c>
      <c r="ZK8" s="331">
        <v>2994253.4142542961</v>
      </c>
      <c r="ZL8" s="331">
        <v>12518122.336188557</v>
      </c>
      <c r="ZM8" s="331">
        <v>26111094.780939247</v>
      </c>
      <c r="ZN8" s="331">
        <v>15762576.37346003</v>
      </c>
      <c r="ZO8" s="331">
        <v>1339800.8701323285</v>
      </c>
      <c r="ZP8" s="331">
        <v>4315075.0132247917</v>
      </c>
      <c r="ZQ8" s="331">
        <v>9983115.7617978249</v>
      </c>
      <c r="ZR8" s="331">
        <v>10929126.814912485</v>
      </c>
      <c r="ZS8" s="331">
        <v>12140435.320417864</v>
      </c>
      <c r="ZT8" s="331">
        <v>665421.28157521971</v>
      </c>
      <c r="ZU8" s="331">
        <v>1290739.4362215647</v>
      </c>
      <c r="ZV8" s="331">
        <v>2898873.4695523726</v>
      </c>
      <c r="ZW8" s="331">
        <v>6914614.7090137647</v>
      </c>
      <c r="ZX8" s="331">
        <v>2059216.2265165972</v>
      </c>
      <c r="ZY8" s="331">
        <v>1352629.7485111223</v>
      </c>
      <c r="ZZ8" s="331">
        <v>1607459.2352393882</v>
      </c>
      <c r="AAA8" s="331">
        <v>1406123.4905777089</v>
      </c>
      <c r="AAB8" s="331">
        <v>1650368.0506209214</v>
      </c>
      <c r="AAC8" s="331">
        <v>1577976.965178278</v>
      </c>
      <c r="AAD8" s="331">
        <v>877058.53751968115</v>
      </c>
      <c r="AAE8" s="331">
        <v>874861.32678188477</v>
      </c>
      <c r="AAF8" s="331">
        <v>103580386.67017722</v>
      </c>
      <c r="AAG8" s="331">
        <v>1606337.5696577127</v>
      </c>
      <c r="AAH8" s="331">
        <v>6607833.5141397333</v>
      </c>
      <c r="AAI8" s="331">
        <v>4140999.9175684485</v>
      </c>
      <c r="AAJ8" s="331">
        <v>1796096.9635359526</v>
      </c>
      <c r="AAK8" s="331">
        <v>11577094.172724385</v>
      </c>
      <c r="AAL8" s="331">
        <v>2532717.0809772145</v>
      </c>
      <c r="AAM8" s="331">
        <v>814639078.03657937</v>
      </c>
      <c r="AAN8" s="331">
        <v>3362206.3180083204</v>
      </c>
      <c r="AAO8" s="331">
        <v>2015625.1627917017</v>
      </c>
      <c r="AAP8" s="331">
        <v>16254520.167335646</v>
      </c>
      <c r="AAQ8" s="331">
        <v>14809837.032995539</v>
      </c>
      <c r="AAR8" s="331">
        <v>2910584.9880343089</v>
      </c>
      <c r="AAS8" s="331">
        <v>2726412.4086421225</v>
      </c>
      <c r="AAT8" s="331">
        <v>4621910.3152526831</v>
      </c>
      <c r="AAU8" s="331">
        <v>15329305.854061397</v>
      </c>
      <c r="AAV8" s="331">
        <v>2340471.8918471043</v>
      </c>
      <c r="AAW8" s="331">
        <v>6378573.1670617694</v>
      </c>
      <c r="AAX8" s="331">
        <v>46757100.619506106</v>
      </c>
      <c r="AAY8" s="331">
        <v>14617348.804812538</v>
      </c>
      <c r="AAZ8" s="331">
        <v>1097632.6943627773</v>
      </c>
      <c r="ABA8" s="331">
        <v>1840298.0071995482</v>
      </c>
      <c r="ABB8" s="331">
        <v>2003455.8198771705</v>
      </c>
      <c r="ABC8" s="331">
        <v>1470431.8888935514</v>
      </c>
      <c r="ABD8" s="331">
        <v>2210306.0470302212</v>
      </c>
      <c r="ABE8" s="331">
        <v>1278911.0216365603</v>
      </c>
      <c r="ABF8" s="331">
        <v>55912403.660901457</v>
      </c>
      <c r="ABG8" s="331">
        <v>54711910.462911807</v>
      </c>
      <c r="ABH8" s="331">
        <v>1593481.979802706</v>
      </c>
      <c r="ABI8" s="331">
        <v>1122795.8349830278</v>
      </c>
      <c r="ABJ8" s="331">
        <v>468111.38126994023</v>
      </c>
      <c r="ABK8" s="331">
        <v>845798.7940802807</v>
      </c>
      <c r="ABL8" s="331">
        <v>1230753.5750027045</v>
      </c>
      <c r="ABM8" s="331">
        <v>103430215.83460319</v>
      </c>
      <c r="ABN8" s="331">
        <v>2576717.6538113756</v>
      </c>
      <c r="ABO8" s="331">
        <v>1188464.9842126861</v>
      </c>
      <c r="ABP8" s="331">
        <v>2487500.359720822</v>
      </c>
      <c r="ABQ8" s="331">
        <v>3635407.8443246852</v>
      </c>
      <c r="ABR8" s="331">
        <v>1721758.7348990403</v>
      </c>
      <c r="ABS8" s="331">
        <v>998973.67894047289</v>
      </c>
      <c r="ABT8" s="331">
        <v>2301013.4230110836</v>
      </c>
      <c r="ABU8" s="331">
        <v>14043.089990283865</v>
      </c>
      <c r="ABV8" s="331">
        <v>141601519.98768416</v>
      </c>
      <c r="ABW8" s="331">
        <v>837564.25606379448</v>
      </c>
      <c r="ABX8" s="331">
        <v>5389522.7156821191</v>
      </c>
      <c r="ABY8" s="331">
        <v>2148082.2847915916</v>
      </c>
      <c r="ABZ8" s="331">
        <v>375755.26880976267</v>
      </c>
      <c r="ACA8" s="331">
        <v>10781979.232201269</v>
      </c>
      <c r="ACB8" s="331">
        <v>2876161.2570774131</v>
      </c>
      <c r="ACC8" s="331">
        <v>3377118.9083871506</v>
      </c>
      <c r="ACD8" s="331">
        <v>1448767.8381572748</v>
      </c>
      <c r="ACE8" s="331">
        <v>8666805.712796336</v>
      </c>
      <c r="ACF8" s="331">
        <v>1325016.8000068695</v>
      </c>
      <c r="ACG8" s="331">
        <v>371721421.81157851</v>
      </c>
      <c r="ACH8" s="331">
        <v>3038139.7858830905</v>
      </c>
      <c r="ACI8" s="331">
        <v>7664747.7053878689</v>
      </c>
      <c r="ACJ8" s="331">
        <v>6423032.7737655854</v>
      </c>
      <c r="ACK8" s="331">
        <v>1298123.2547989557</v>
      </c>
      <c r="ACL8" s="331">
        <v>8532572.8599951603</v>
      </c>
      <c r="ACM8" s="331">
        <v>7757087.5105601288</v>
      </c>
      <c r="ACN8" s="331">
        <v>36690286.429947548</v>
      </c>
      <c r="ACO8" s="331">
        <v>76157623.575760067</v>
      </c>
      <c r="ACP8" s="331">
        <v>2936608.2694606506</v>
      </c>
      <c r="ACQ8" s="331">
        <v>4320507.840388177</v>
      </c>
      <c r="ACR8" s="331">
        <v>11098523.08599573</v>
      </c>
      <c r="ACS8" s="331">
        <v>6263024.9744893704</v>
      </c>
      <c r="ACT8" s="331">
        <v>47178071.903602265</v>
      </c>
      <c r="ACU8" s="331">
        <v>3368127.6939271702</v>
      </c>
      <c r="ACV8" s="331">
        <v>6066561.0462031737</v>
      </c>
      <c r="ACW8" s="331">
        <v>1895657.1642528442</v>
      </c>
      <c r="ACX8" s="331">
        <v>1331687.0013640961</v>
      </c>
      <c r="ACY8" s="331">
        <v>1985882.7061998756</v>
      </c>
      <c r="ACZ8" s="331">
        <v>1679609.5470009113</v>
      </c>
      <c r="ADA8" s="331">
        <v>937653.31857812812</v>
      </c>
      <c r="ADB8" s="331">
        <v>680349.48686243477</v>
      </c>
      <c r="ADC8" s="331">
        <v>1339809.5443998307</v>
      </c>
      <c r="ADD8" s="331">
        <v>65761766.279925205</v>
      </c>
      <c r="ADE8" s="331">
        <v>46379408.646682143</v>
      </c>
      <c r="ADF8" s="331">
        <v>95528.721689847487</v>
      </c>
      <c r="ADG8" s="331">
        <v>588715.77084769518</v>
      </c>
      <c r="ADH8" s="331">
        <v>2361041.4854611927</v>
      </c>
      <c r="ADI8" s="331">
        <v>1155593.9306454835</v>
      </c>
      <c r="ADJ8" s="331">
        <v>1442664.4683966774</v>
      </c>
      <c r="ADK8" s="331">
        <v>2111142.148907735</v>
      </c>
      <c r="ADL8" s="331">
        <v>725470.90847560635</v>
      </c>
      <c r="ADM8" s="331">
        <v>247101731.13382688</v>
      </c>
      <c r="ADN8" s="331">
        <v>2642413.6874350067</v>
      </c>
      <c r="ADO8" s="331">
        <v>5084281.4686643332</v>
      </c>
      <c r="ADP8" s="331">
        <v>44544440.16576571</v>
      </c>
      <c r="ADQ8" s="331">
        <v>390311.32782579859</v>
      </c>
      <c r="ADR8" s="331">
        <v>979274.65048942785</v>
      </c>
      <c r="ADS8" s="331">
        <v>2349652.3790658838</v>
      </c>
      <c r="ADT8" s="331">
        <v>542810.94949694292</v>
      </c>
      <c r="ADU8" s="331">
        <v>355021109.634152</v>
      </c>
      <c r="ADV8" s="331">
        <v>22056019.113527082</v>
      </c>
      <c r="ADW8" s="331">
        <v>15894732.572766796</v>
      </c>
      <c r="ADX8" s="331">
        <v>1651199.2261446344</v>
      </c>
      <c r="ADY8" s="331">
        <v>2265003.7879538974</v>
      </c>
      <c r="ADZ8" s="331">
        <v>11547028.132458771</v>
      </c>
      <c r="AEA8" s="331">
        <v>2870063.3970864639</v>
      </c>
      <c r="AEB8" s="331">
        <v>2509743.8942157389</v>
      </c>
      <c r="AEC8" s="331">
        <v>1695488.3057981303</v>
      </c>
      <c r="AED8" s="331">
        <v>2183720.477150192</v>
      </c>
      <c r="AEE8" s="331">
        <v>2984763.0532818204</v>
      </c>
      <c r="AEF8" s="331">
        <v>6970177.0226685544</v>
      </c>
      <c r="AEG8" s="331">
        <v>2657963.0046488885</v>
      </c>
      <c r="AEH8" s="331">
        <v>2764135.3515209458</v>
      </c>
      <c r="AEI8" s="331">
        <v>3594385.8149679299</v>
      </c>
      <c r="AEJ8" s="331">
        <v>6200866.9514556658</v>
      </c>
      <c r="AEK8" s="331">
        <v>1093259.6138704824</v>
      </c>
      <c r="AEL8" s="331">
        <v>17653902.482305467</v>
      </c>
      <c r="AEM8" s="331">
        <v>953146.27823984879</v>
      </c>
      <c r="AEN8" s="331">
        <v>5334486.7217111941</v>
      </c>
      <c r="AEO8" s="331">
        <v>237927403.88538367</v>
      </c>
      <c r="AEP8" s="331">
        <v>6697078.2770829285</v>
      </c>
      <c r="AEQ8" s="331">
        <v>7824858.9887657575</v>
      </c>
      <c r="AER8" s="331">
        <v>2352990.7370494604</v>
      </c>
      <c r="AES8" s="331">
        <v>2808812.1747534266</v>
      </c>
      <c r="AET8" s="331">
        <v>17753037.112866711</v>
      </c>
      <c r="AEU8" s="331">
        <v>2084362.8032770252</v>
      </c>
      <c r="AEV8" s="331">
        <v>4546574.6418676265</v>
      </c>
      <c r="AEW8" s="331">
        <v>2448734.2448667246</v>
      </c>
      <c r="AEX8" s="331">
        <v>987617.34027505701</v>
      </c>
      <c r="AEY8" s="331">
        <v>80985436.624582574</v>
      </c>
      <c r="AEZ8" s="331">
        <v>34740300.63365867</v>
      </c>
      <c r="AFA8" s="331">
        <v>4156434.4960342329</v>
      </c>
      <c r="AFB8" s="331">
        <v>1761038.0325880735</v>
      </c>
      <c r="AFC8" s="331">
        <v>3672285.5544151138</v>
      </c>
      <c r="AFD8" s="331">
        <v>897611.08432285895</v>
      </c>
      <c r="AFE8" s="331">
        <v>847494.99499723082</v>
      </c>
      <c r="AFF8" s="331">
        <v>2274140.081555936</v>
      </c>
      <c r="AFG8" s="331">
        <v>1624283.950512748</v>
      </c>
      <c r="AFH8" s="331">
        <v>1629254.820067829</v>
      </c>
      <c r="AFI8" s="331">
        <v>954459.10383381823</v>
      </c>
      <c r="AFJ8" s="331">
        <v>1138452.8236566554</v>
      </c>
      <c r="AFK8" s="331">
        <v>733777.91081950546</v>
      </c>
      <c r="AFL8" s="331">
        <v>103061912.76493824</v>
      </c>
      <c r="AFM8" s="331">
        <v>4910564.4357643463</v>
      </c>
      <c r="AFN8" s="331">
        <v>1539318.0131968972</v>
      </c>
      <c r="AFO8" s="331">
        <v>1930948.2873531131</v>
      </c>
      <c r="AFP8" s="331">
        <v>1192721.7515128371</v>
      </c>
      <c r="AFQ8" s="331">
        <v>1113525.2490777487</v>
      </c>
      <c r="AFR8" s="331">
        <v>664920.16141862376</v>
      </c>
      <c r="AFS8" s="331">
        <v>1947173.4057831028</v>
      </c>
      <c r="AFT8" s="331">
        <v>992558.9590161012</v>
      </c>
      <c r="AFU8" s="331">
        <v>743266.90397618245</v>
      </c>
      <c r="AFV8" s="331">
        <v>4903339.0478629405</v>
      </c>
      <c r="AFW8" s="331">
        <v>501081.38822179975</v>
      </c>
      <c r="AFX8" s="331">
        <v>274820243.91756618</v>
      </c>
      <c r="AFY8" s="331">
        <v>1177053.8651184863</v>
      </c>
      <c r="AFZ8" s="331">
        <v>3035425.6495394344</v>
      </c>
      <c r="AGA8" s="331">
        <v>2944653.2860397147</v>
      </c>
      <c r="AGB8" s="331">
        <v>29340250.051737383</v>
      </c>
      <c r="AGC8" s="331">
        <v>5174379.3057486191</v>
      </c>
      <c r="AGD8" s="331">
        <v>2634128.0783978081</v>
      </c>
      <c r="AGE8" s="331">
        <v>1585952.6867901403</v>
      </c>
      <c r="AGF8" s="331">
        <v>1945641.5229178807</v>
      </c>
      <c r="AGG8" s="331">
        <v>2684964.4673637459</v>
      </c>
      <c r="AGH8" s="331">
        <v>1637849.0677328934</v>
      </c>
      <c r="AGI8" s="331">
        <v>176273357.96591547</v>
      </c>
      <c r="AGJ8" s="331">
        <v>12526222.224769998</v>
      </c>
      <c r="AGK8" s="331">
        <v>2522959.0686850981</v>
      </c>
      <c r="AGL8" s="331">
        <v>1356087.1341684</v>
      </c>
      <c r="AGM8" s="331">
        <v>5606632.9432923337</v>
      </c>
      <c r="AGN8" s="331">
        <v>6183099.0392509857</v>
      </c>
      <c r="AGO8" s="331">
        <v>389763.85496366391</v>
      </c>
      <c r="AGP8" s="331">
        <v>901194.83085410006</v>
      </c>
      <c r="AGQ8" s="331">
        <v>293922191.24987179</v>
      </c>
      <c r="AGR8" s="331">
        <v>203415352.77570421</v>
      </c>
      <c r="AGS8" s="331">
        <v>2736960.2774823811</v>
      </c>
      <c r="AGT8" s="331">
        <v>3764982.3130043545</v>
      </c>
      <c r="AGU8" s="331">
        <v>14812064.443259874</v>
      </c>
      <c r="AGV8" s="331">
        <v>4366111.9391536862</v>
      </c>
      <c r="AGW8" s="331">
        <v>2862761.4865919333</v>
      </c>
      <c r="AGX8" s="331">
        <v>8742786.9099892545</v>
      </c>
      <c r="AGY8" s="331">
        <v>1094338.6829164231</v>
      </c>
      <c r="AGZ8" s="331">
        <v>3338787.6730494825</v>
      </c>
      <c r="AHA8" s="331">
        <v>3392704.77996996</v>
      </c>
      <c r="AHB8" s="331">
        <v>2067777.8043843689</v>
      </c>
      <c r="AHC8" s="331">
        <v>2876112.5413617473</v>
      </c>
      <c r="AHD8" s="331">
        <v>907900.9008453571</v>
      </c>
      <c r="AHE8" s="331">
        <v>939228.43042614765</v>
      </c>
      <c r="AHF8" s="331">
        <v>2146191.3468269687</v>
      </c>
      <c r="AHG8" s="331">
        <v>765653.637311158</v>
      </c>
      <c r="AHH8" s="331">
        <v>58886826.098373465</v>
      </c>
      <c r="AHI8" s="331">
        <v>3165946.3803396304</v>
      </c>
      <c r="AHJ8" s="331">
        <v>1493168.2598870089</v>
      </c>
      <c r="AHK8" s="331">
        <v>1707982.2338498575</v>
      </c>
      <c r="AHL8" s="331">
        <v>5510205.1905618599</v>
      </c>
      <c r="AHM8" s="331">
        <v>1532011.6146696506</v>
      </c>
      <c r="AHN8" s="331">
        <v>1401754.4955385621</v>
      </c>
      <c r="AHO8" s="331"/>
      <c r="AHQ8" s="351">
        <v>6</v>
      </c>
    </row>
    <row r="9" spans="1:901" ht="23.45" customHeight="1" x14ac:dyDescent="0.45">
      <c r="A9" s="326" t="s">
        <v>8</v>
      </c>
      <c r="B9" s="327" t="s">
        <v>9</v>
      </c>
      <c r="C9" s="331">
        <v>76916832.378511876</v>
      </c>
      <c r="D9" s="331">
        <v>4635703.8594750063</v>
      </c>
      <c r="E9" s="331">
        <v>251688.88120366004</v>
      </c>
      <c r="F9" s="331">
        <v>656674.51715165586</v>
      </c>
      <c r="G9" s="331">
        <v>642213.32533316605</v>
      </c>
      <c r="H9" s="331">
        <v>1763553.7059125439</v>
      </c>
      <c r="I9" s="331">
        <v>379449.67278285662</v>
      </c>
      <c r="J9" s="331">
        <v>11127043.427756079</v>
      </c>
      <c r="K9" s="331">
        <v>495004.03057354712</v>
      </c>
      <c r="L9" s="331">
        <v>714821.79811640712</v>
      </c>
      <c r="M9" s="331">
        <v>10220083.102475706</v>
      </c>
      <c r="N9" s="331">
        <v>352844.10500385182</v>
      </c>
      <c r="O9" s="331">
        <v>1141757.6224142718</v>
      </c>
      <c r="P9" s="331">
        <v>1483174.0387159283</v>
      </c>
      <c r="Q9" s="331">
        <v>647532.75230173813</v>
      </c>
      <c r="R9" s="331">
        <v>284375.5948892486</v>
      </c>
      <c r="S9" s="331">
        <v>168910.26535089259</v>
      </c>
      <c r="T9" s="331">
        <v>743016.99473554408</v>
      </c>
      <c r="U9" s="331">
        <v>157464.4614245595</v>
      </c>
      <c r="V9" s="331">
        <v>561505.90696833993</v>
      </c>
      <c r="W9" s="331">
        <v>348114.79999396933</v>
      </c>
      <c r="X9" s="331">
        <v>470033.20364615036</v>
      </c>
      <c r="Y9" s="331">
        <v>66038.123568992538</v>
      </c>
      <c r="Z9" s="331">
        <v>116027.87264290647</v>
      </c>
      <c r="AA9" s="331">
        <v>66786131.483302899</v>
      </c>
      <c r="AB9" s="331">
        <v>1159263.0923736403</v>
      </c>
      <c r="AC9" s="331">
        <v>4544653.4167678021</v>
      </c>
      <c r="AD9" s="331">
        <v>501720.5681817088</v>
      </c>
      <c r="AE9" s="331">
        <v>2788056.8145787516</v>
      </c>
      <c r="AF9" s="331">
        <v>366453.77830664499</v>
      </c>
      <c r="AG9" s="331">
        <v>2888756.0723026972</v>
      </c>
      <c r="AH9" s="331">
        <v>831980.47603693896</v>
      </c>
      <c r="AI9" s="331">
        <v>1728155.4276153443</v>
      </c>
      <c r="AJ9" s="331">
        <v>874053.22002912778</v>
      </c>
      <c r="AK9" s="331">
        <v>228629.35380058308</v>
      </c>
      <c r="AL9" s="331">
        <v>302812.82206221635</v>
      </c>
      <c r="AM9" s="331">
        <v>335298.25086248573</v>
      </c>
      <c r="AN9" s="331">
        <v>675698.38488527271</v>
      </c>
      <c r="AO9" s="331">
        <v>765117.96558415797</v>
      </c>
      <c r="AP9" s="331">
        <v>1216720.3067678532</v>
      </c>
      <c r="AQ9" s="331">
        <v>19580322.193109967</v>
      </c>
      <c r="AR9" s="331">
        <v>167291.2540789941</v>
      </c>
      <c r="AS9" s="331">
        <v>27315302.863939378</v>
      </c>
      <c r="AT9" s="331">
        <v>722200.4755056412</v>
      </c>
      <c r="AU9" s="331">
        <v>488802.86873554962</v>
      </c>
      <c r="AV9" s="331">
        <v>785226.07791494741</v>
      </c>
      <c r="AW9" s="331">
        <v>490799.90378594922</v>
      </c>
      <c r="AX9" s="331">
        <v>496264.44717431418</v>
      </c>
      <c r="AY9" s="331">
        <v>311391.46489647281</v>
      </c>
      <c r="AZ9" s="331">
        <v>528830.28631076694</v>
      </c>
      <c r="BA9" s="331">
        <v>5474307.7377905371</v>
      </c>
      <c r="BB9" s="331">
        <v>1013797.902366046</v>
      </c>
      <c r="BC9" s="331">
        <v>659465.66708701605</v>
      </c>
      <c r="BD9" s="331">
        <v>3004407.0038504102</v>
      </c>
      <c r="BE9" s="331">
        <v>334300.20857401774</v>
      </c>
      <c r="BF9" s="331">
        <v>214324.03600758305</v>
      </c>
      <c r="BG9" s="331">
        <v>306644.22862440138</v>
      </c>
      <c r="BH9" s="331">
        <v>42488972.319111042</v>
      </c>
      <c r="BI9" s="331">
        <v>116726.03736155006</v>
      </c>
      <c r="BJ9" s="331">
        <v>105381.54907289772</v>
      </c>
      <c r="BK9" s="331">
        <v>504510.78509433451</v>
      </c>
      <c r="BL9" s="331">
        <v>616658.65417513647</v>
      </c>
      <c r="BM9" s="331">
        <v>695936.16623150674</v>
      </c>
      <c r="BN9" s="331">
        <v>227575.69739368136</v>
      </c>
      <c r="BO9" s="331">
        <v>420828.58449207514</v>
      </c>
      <c r="BP9" s="331">
        <v>134625.84430170647</v>
      </c>
      <c r="BQ9" s="331">
        <v>192471.28480981907</v>
      </c>
      <c r="BR9" s="331">
        <v>228733.60176127162</v>
      </c>
      <c r="BS9" s="331">
        <v>83154.870964595058</v>
      </c>
      <c r="BT9" s="331">
        <v>4563882.0286281053</v>
      </c>
      <c r="BU9" s="331">
        <v>89974.658421787884</v>
      </c>
      <c r="BV9" s="331">
        <v>221418.67776001699</v>
      </c>
      <c r="BW9" s="331">
        <v>37083228.943290934</v>
      </c>
      <c r="BX9" s="331">
        <v>9845316.1713755932</v>
      </c>
      <c r="BY9" s="331">
        <v>523816.33180699608</v>
      </c>
      <c r="BZ9" s="331">
        <v>336063.05245599808</v>
      </c>
      <c r="CA9" s="331">
        <v>735167.50429170509</v>
      </c>
      <c r="CB9" s="331">
        <v>428497.88807678194</v>
      </c>
      <c r="CC9" s="331">
        <v>335946.84659699909</v>
      </c>
      <c r="CD9" s="331">
        <v>17617.755083519638</v>
      </c>
      <c r="CE9" s="331">
        <v>0</v>
      </c>
      <c r="CF9" s="331">
        <v>119607595.18840204</v>
      </c>
      <c r="CG9" s="331">
        <v>1360464.4730789359</v>
      </c>
      <c r="CH9" s="331">
        <v>5234494.4277639082</v>
      </c>
      <c r="CI9" s="331">
        <v>310676.14207554067</v>
      </c>
      <c r="CJ9" s="331">
        <v>417063.55786858575</v>
      </c>
      <c r="CK9" s="331">
        <v>724412.04789700755</v>
      </c>
      <c r="CL9" s="331">
        <v>320455.92265879875</v>
      </c>
      <c r="CM9" s="331">
        <v>1649391.3633010862</v>
      </c>
      <c r="CN9" s="331">
        <v>150402.24693039077</v>
      </c>
      <c r="CO9" s="331">
        <v>541000.0711012407</v>
      </c>
      <c r="CP9" s="331">
        <v>347610.07218435424</v>
      </c>
      <c r="CQ9" s="331">
        <v>1565488.6591083317</v>
      </c>
      <c r="CR9" s="331">
        <v>298876.76839311316</v>
      </c>
      <c r="CS9" s="331">
        <v>79200718.575200275</v>
      </c>
      <c r="CT9" s="331">
        <v>1403607.5516337487</v>
      </c>
      <c r="CU9" s="331">
        <v>1624651.108058868</v>
      </c>
      <c r="CV9" s="331">
        <v>2290217.4503671899</v>
      </c>
      <c r="CW9" s="331">
        <v>309139.27858798672</v>
      </c>
      <c r="CX9" s="331">
        <v>2530232.7980882111</v>
      </c>
      <c r="CY9" s="331">
        <v>758734.68125764804</v>
      </c>
      <c r="CZ9" s="331">
        <v>386498.00149615097</v>
      </c>
      <c r="DA9" s="331">
        <v>87833503.599431545</v>
      </c>
      <c r="DB9" s="331">
        <v>852921.37142878852</v>
      </c>
      <c r="DC9" s="331">
        <v>8040703.3140257671</v>
      </c>
      <c r="DD9" s="331">
        <v>9495769.1329662744</v>
      </c>
      <c r="DE9" s="331">
        <v>1142402.9252559543</v>
      </c>
      <c r="DF9" s="331">
        <v>4451633.7696994394</v>
      </c>
      <c r="DG9" s="331">
        <v>1788097.1235632545</v>
      </c>
      <c r="DH9" s="331">
        <v>171267.82017680517</v>
      </c>
      <c r="DI9" s="331">
        <v>796129.26789690671</v>
      </c>
      <c r="DJ9" s="331">
        <v>725713.0170152128</v>
      </c>
      <c r="DK9" s="331">
        <v>3659905.1905600247</v>
      </c>
      <c r="DL9" s="331">
        <v>20250332.108359974</v>
      </c>
      <c r="DM9" s="331">
        <v>31414798.473971784</v>
      </c>
      <c r="DN9" s="331">
        <v>429202.14913216594</v>
      </c>
      <c r="DO9" s="331">
        <v>757036.51491400076</v>
      </c>
      <c r="DP9" s="331">
        <v>1581298.2624886378</v>
      </c>
      <c r="DQ9" s="331">
        <v>1173046.2933362001</v>
      </c>
      <c r="DR9" s="331">
        <v>914724.43616125232</v>
      </c>
      <c r="DS9" s="331">
        <v>931370.61715956498</v>
      </c>
      <c r="DT9" s="331">
        <v>395565.70578017976</v>
      </c>
      <c r="DU9" s="331">
        <v>186086249.53249705</v>
      </c>
      <c r="DV9" s="331">
        <v>621177.60244664806</v>
      </c>
      <c r="DW9" s="331">
        <v>1813360.1097954635</v>
      </c>
      <c r="DX9" s="331">
        <v>1230116.4562339096</v>
      </c>
      <c r="DY9" s="331">
        <v>1495157.021495959</v>
      </c>
      <c r="DZ9" s="331">
        <v>1218622.6186797351</v>
      </c>
      <c r="EA9" s="331">
        <v>3601371.9907140019</v>
      </c>
      <c r="EB9" s="331">
        <v>832209.99952120963</v>
      </c>
      <c r="EC9" s="331">
        <v>1482737.3222600818</v>
      </c>
      <c r="ED9" s="331">
        <v>19559873.617522661</v>
      </c>
      <c r="EE9" s="331">
        <v>14617165.590253649</v>
      </c>
      <c r="EF9" s="331">
        <v>436486.7434335337</v>
      </c>
      <c r="EG9" s="331">
        <v>745569.79736173688</v>
      </c>
      <c r="EH9" s="331">
        <v>448329.50605828967</v>
      </c>
      <c r="EI9" s="331">
        <v>1271987.0707344648</v>
      </c>
      <c r="EJ9" s="331">
        <v>3124869.510303454</v>
      </c>
      <c r="EK9" s="331">
        <v>273104.05509666359</v>
      </c>
      <c r="EL9" s="331">
        <v>304607.49156711093</v>
      </c>
      <c r="EM9" s="331">
        <v>50334161.258969381</v>
      </c>
      <c r="EN9" s="331">
        <v>574188.45837422716</v>
      </c>
      <c r="EO9" s="331">
        <v>376266.30030631594</v>
      </c>
      <c r="EP9" s="331">
        <v>599973.38903183711</v>
      </c>
      <c r="EQ9" s="331">
        <v>80513.00281912832</v>
      </c>
      <c r="ER9" s="331">
        <v>253332.35970008804</v>
      </c>
      <c r="ES9" s="331">
        <v>527227.68241762044</v>
      </c>
      <c r="ET9" s="331">
        <v>1176622.1095099279</v>
      </c>
      <c r="EU9" s="331">
        <v>392747.46764438978</v>
      </c>
      <c r="EV9" s="331">
        <v>63938277.894565932</v>
      </c>
      <c r="EW9" s="331">
        <v>232596.90723836221</v>
      </c>
      <c r="EX9" s="331">
        <v>930210.72757947759</v>
      </c>
      <c r="EY9" s="331">
        <v>2014080.6511571521</v>
      </c>
      <c r="EZ9" s="331">
        <v>1996967.8937632306</v>
      </c>
      <c r="FA9" s="331">
        <v>4195196.5185255855</v>
      </c>
      <c r="FB9" s="331">
        <v>1356101.4744914023</v>
      </c>
      <c r="FC9" s="331">
        <v>1921723.3863484832</v>
      </c>
      <c r="FD9" s="331">
        <v>614567.48859178089</v>
      </c>
      <c r="FE9" s="331">
        <v>316669.33298577392</v>
      </c>
      <c r="FF9" s="331">
        <v>661801.74923952378</v>
      </c>
      <c r="FG9" s="331">
        <v>391655.43566954072</v>
      </c>
      <c r="FH9" s="331">
        <v>37183388.335537814</v>
      </c>
      <c r="FI9" s="331">
        <v>640288.51762840175</v>
      </c>
      <c r="FJ9" s="331">
        <v>352082.79885187518</v>
      </c>
      <c r="FK9" s="331">
        <v>494003.1428466345</v>
      </c>
      <c r="FL9" s="331">
        <v>875765.62852133636</v>
      </c>
      <c r="FM9" s="331">
        <v>790618.14697609574</v>
      </c>
      <c r="FN9" s="331">
        <v>144784.51479279099</v>
      </c>
      <c r="FO9" s="331">
        <v>50579.993313331666</v>
      </c>
      <c r="FP9" s="331">
        <v>157949625.15987951</v>
      </c>
      <c r="FQ9" s="331">
        <v>281381.92893122981</v>
      </c>
      <c r="FR9" s="331">
        <v>1338539.0012448111</v>
      </c>
      <c r="FS9" s="331">
        <v>1324850.6014881225</v>
      </c>
      <c r="FT9" s="331">
        <v>1591142.9230261578</v>
      </c>
      <c r="FU9" s="331">
        <v>1171660.8000234999</v>
      </c>
      <c r="FV9" s="331">
        <v>4528992.7055500904</v>
      </c>
      <c r="FW9" s="331">
        <v>1173140.1062536992</v>
      </c>
      <c r="FX9" s="331">
        <v>438977.63857023744</v>
      </c>
      <c r="FY9" s="331">
        <v>1487655.780575044</v>
      </c>
      <c r="FZ9" s="331">
        <v>2523872.49840819</v>
      </c>
      <c r="GA9" s="331">
        <v>1520044.1107735655</v>
      </c>
      <c r="GB9" s="331">
        <v>364823.80959606991</v>
      </c>
      <c r="GC9" s="331">
        <v>62507.69844997373</v>
      </c>
      <c r="GD9" s="331">
        <v>57147021.168228276</v>
      </c>
      <c r="GE9" s="331">
        <v>380156.32423879235</v>
      </c>
      <c r="GF9" s="331">
        <v>295829.35766693187</v>
      </c>
      <c r="GG9" s="331">
        <v>2314298.308740404</v>
      </c>
      <c r="GH9" s="331">
        <v>687565.82450833428</v>
      </c>
      <c r="GI9" s="331">
        <v>433659.30448374059</v>
      </c>
      <c r="GJ9" s="331">
        <v>769485.48567691364</v>
      </c>
      <c r="GK9" s="331">
        <v>2833678.2762737991</v>
      </c>
      <c r="GL9" s="331">
        <v>456377.58322524827</v>
      </c>
      <c r="GM9" s="331">
        <v>273515.31739679741</v>
      </c>
      <c r="GN9" s="331">
        <v>121768.42361341104</v>
      </c>
      <c r="GO9" s="331">
        <v>143334.54424445724</v>
      </c>
      <c r="GP9" s="331">
        <v>28614684.917026207</v>
      </c>
      <c r="GQ9" s="331">
        <v>1393946.7767232328</v>
      </c>
      <c r="GR9" s="331">
        <v>433704.27782728913</v>
      </c>
      <c r="GS9" s="331">
        <v>1985839.8515042351</v>
      </c>
      <c r="GT9" s="331">
        <v>215051.00571615016</v>
      </c>
      <c r="GU9" s="331">
        <v>1039202.620503652</v>
      </c>
      <c r="GV9" s="331">
        <v>609033.35877077142</v>
      </c>
      <c r="GW9" s="331">
        <v>387440.74740344379</v>
      </c>
      <c r="GX9" s="331">
        <v>51873678.107689448</v>
      </c>
      <c r="GY9" s="331">
        <v>460179.24193475221</v>
      </c>
      <c r="GZ9" s="331">
        <v>1514912.9180855346</v>
      </c>
      <c r="HA9" s="331">
        <v>819689.55450037553</v>
      </c>
      <c r="HB9" s="331">
        <v>159929119.08919203</v>
      </c>
      <c r="HC9" s="331">
        <v>2475624.2991981572</v>
      </c>
      <c r="HD9" s="331">
        <v>2268465.6875381181</v>
      </c>
      <c r="HE9" s="331">
        <v>1586511.1680773965</v>
      </c>
      <c r="HF9" s="331">
        <v>3859017.3335556989</v>
      </c>
      <c r="HG9" s="331">
        <v>2741718.0206892192</v>
      </c>
      <c r="HH9" s="331">
        <v>279248.99263228627</v>
      </c>
      <c r="HI9" s="331">
        <v>100561417.38834946</v>
      </c>
      <c r="HJ9" s="331">
        <v>285464.06646203238</v>
      </c>
      <c r="HK9" s="331">
        <v>604978.9122302254</v>
      </c>
      <c r="HL9" s="331">
        <v>490198.9391789097</v>
      </c>
      <c r="HM9" s="331">
        <v>264993.6770689438</v>
      </c>
      <c r="HN9" s="331">
        <v>3041219.7857135641</v>
      </c>
      <c r="HO9" s="331">
        <v>690217.52943999122</v>
      </c>
      <c r="HP9" s="331">
        <v>314321.64396177902</v>
      </c>
      <c r="HQ9" s="331">
        <v>129653238.33549665</v>
      </c>
      <c r="HR9" s="331">
        <v>30848633.985894717</v>
      </c>
      <c r="HS9" s="331">
        <v>2073564.193497296</v>
      </c>
      <c r="HT9" s="331">
        <v>23636.609998923723</v>
      </c>
      <c r="HU9" s="331">
        <v>1443166.4554857989</v>
      </c>
      <c r="HV9" s="331">
        <v>337513.98427915201</v>
      </c>
      <c r="HW9" s="331">
        <v>1905302.5928961872</v>
      </c>
      <c r="HX9" s="331">
        <v>1287815.7215245299</v>
      </c>
      <c r="HY9" s="331">
        <v>815056.32142417261</v>
      </c>
      <c r="HZ9" s="331">
        <v>2041513.3207351493</v>
      </c>
      <c r="IA9" s="331">
        <v>1381873.0487332244</v>
      </c>
      <c r="IB9" s="331">
        <v>893948.18805482716</v>
      </c>
      <c r="IC9" s="331">
        <v>129905.78226808007</v>
      </c>
      <c r="ID9" s="331">
        <v>1737160.545067861</v>
      </c>
      <c r="IE9" s="331">
        <v>419348.72192084108</v>
      </c>
      <c r="IF9" s="331">
        <v>429650.2862673311</v>
      </c>
      <c r="IG9" s="331">
        <v>116915767.35514103</v>
      </c>
      <c r="IH9" s="331">
        <v>24915064.483156305</v>
      </c>
      <c r="II9" s="331">
        <v>3788719.4047596026</v>
      </c>
      <c r="IJ9" s="331">
        <v>2514909.7739355839</v>
      </c>
      <c r="IK9" s="331">
        <v>24923253.38557452</v>
      </c>
      <c r="IL9" s="331">
        <v>1068765.4178628761</v>
      </c>
      <c r="IM9" s="331">
        <v>1430133.2718863508</v>
      </c>
      <c r="IN9" s="331">
        <v>1091729.5848073417</v>
      </c>
      <c r="IO9" s="331">
        <v>395956.47552083211</v>
      </c>
      <c r="IP9" s="331">
        <v>872482.63657634752</v>
      </c>
      <c r="IQ9" s="331">
        <v>1002903.315126203</v>
      </c>
      <c r="IR9" s="331">
        <v>221479561.8374598</v>
      </c>
      <c r="IS9" s="331">
        <v>78788985.086763382</v>
      </c>
      <c r="IT9" s="331">
        <v>4314035.7544498462</v>
      </c>
      <c r="IU9" s="331">
        <v>2670659.3079088056</v>
      </c>
      <c r="IV9" s="331">
        <v>4166537.0649802075</v>
      </c>
      <c r="IW9" s="331">
        <v>505708.91842345044</v>
      </c>
      <c r="IX9" s="331">
        <v>1574389.0650462266</v>
      </c>
      <c r="IY9" s="331">
        <v>251838.51553978579</v>
      </c>
      <c r="IZ9" s="331">
        <v>464124.57166064635</v>
      </c>
      <c r="JA9" s="331">
        <v>2152213.2428665594</v>
      </c>
      <c r="JB9" s="331">
        <v>3233676.7945177229</v>
      </c>
      <c r="JC9" s="331">
        <v>2724202.1661342494</v>
      </c>
      <c r="JD9" s="331">
        <v>22176043.578660928</v>
      </c>
      <c r="JE9" s="331">
        <v>6430215.1691261604</v>
      </c>
      <c r="JF9" s="331">
        <v>324198.8725586643</v>
      </c>
      <c r="JG9" s="331">
        <v>567812.02079285635</v>
      </c>
      <c r="JH9" s="331">
        <v>347436.60637656768</v>
      </c>
      <c r="JI9" s="331">
        <v>417426.19713865855</v>
      </c>
      <c r="JJ9" s="331">
        <v>47239333.90429654</v>
      </c>
      <c r="JK9" s="331">
        <v>1544799.9590602359</v>
      </c>
      <c r="JL9" s="331">
        <v>2281626.0821840926</v>
      </c>
      <c r="JM9" s="331">
        <v>3037578.6933125053</v>
      </c>
      <c r="JN9" s="331">
        <v>1165004.7798094575</v>
      </c>
      <c r="JO9" s="331">
        <v>4110383.1796935331</v>
      </c>
      <c r="JP9" s="331">
        <v>546617.08518474107</v>
      </c>
      <c r="JQ9" s="331">
        <v>74549259.210665658</v>
      </c>
      <c r="JR9" s="331">
        <v>6287087.9252475025</v>
      </c>
      <c r="JS9" s="331">
        <v>691787.26539845136</v>
      </c>
      <c r="JT9" s="331">
        <v>12029104.976165351</v>
      </c>
      <c r="JU9" s="331">
        <v>6331656.615636101</v>
      </c>
      <c r="JV9" s="331">
        <v>1383105.8993248432</v>
      </c>
      <c r="JW9" s="331">
        <v>978589.7715113631</v>
      </c>
      <c r="JX9" s="331">
        <v>430619.52788979525</v>
      </c>
      <c r="JY9" s="331">
        <v>87928907.169778526</v>
      </c>
      <c r="JZ9" s="331">
        <v>89239835.091499001</v>
      </c>
      <c r="KA9" s="331">
        <v>513742.55049950676</v>
      </c>
      <c r="KB9" s="331">
        <v>293320.56310580537</v>
      </c>
      <c r="KC9" s="331">
        <v>1152624.2427771876</v>
      </c>
      <c r="KD9" s="331">
        <v>196667.78895675344</v>
      </c>
      <c r="KE9" s="331">
        <v>5275990.874676276</v>
      </c>
      <c r="KF9" s="331">
        <v>861557.76846593875</v>
      </c>
      <c r="KG9" s="331">
        <v>208569.90098108383</v>
      </c>
      <c r="KH9" s="331">
        <v>1899545.331068903</v>
      </c>
      <c r="KI9" s="331">
        <v>518796.13326998957</v>
      </c>
      <c r="KJ9" s="331">
        <v>1144933.723152518</v>
      </c>
      <c r="KK9" s="331">
        <v>239276.78126763646</v>
      </c>
      <c r="KL9" s="331">
        <v>11882.044673928194</v>
      </c>
      <c r="KM9" s="331">
        <v>172025.33458759336</v>
      </c>
      <c r="KN9" s="331">
        <v>251134251.51026073</v>
      </c>
      <c r="KO9" s="331">
        <v>6001556.9429011373</v>
      </c>
      <c r="KP9" s="331">
        <v>8259340.5583190806</v>
      </c>
      <c r="KQ9" s="331">
        <v>2855226.6259819171</v>
      </c>
      <c r="KR9" s="331">
        <v>7705599.3757506944</v>
      </c>
      <c r="KS9" s="331">
        <v>3503213.3490319401</v>
      </c>
      <c r="KT9" s="331">
        <v>8779339.2743855026</v>
      </c>
      <c r="KU9" s="331">
        <v>4204791.5145730563</v>
      </c>
      <c r="KV9" s="331">
        <v>1514093.9253031933</v>
      </c>
      <c r="KW9" s="331">
        <v>35464056.496504731</v>
      </c>
      <c r="KX9" s="331">
        <v>1571197.2343536501</v>
      </c>
      <c r="KY9" s="331">
        <v>3379744.6164697013</v>
      </c>
      <c r="KZ9" s="331">
        <v>16031889.283422973</v>
      </c>
      <c r="LA9" s="331">
        <v>369678.49916811899</v>
      </c>
      <c r="LB9" s="331">
        <v>3240308.5170848225</v>
      </c>
      <c r="LC9" s="331">
        <v>115609609.72577059</v>
      </c>
      <c r="LD9" s="331">
        <v>3934060.5293477508</v>
      </c>
      <c r="LE9" s="331">
        <v>188319182.54840535</v>
      </c>
      <c r="LF9" s="331">
        <v>15393908.7047968</v>
      </c>
      <c r="LG9" s="331">
        <v>48631920.204142869</v>
      </c>
      <c r="LH9" s="331">
        <v>46318324.187804908</v>
      </c>
      <c r="LI9" s="331">
        <v>1084002.6411636721</v>
      </c>
      <c r="LJ9" s="331">
        <v>513030.97941062448</v>
      </c>
      <c r="LK9" s="331">
        <v>654868.96516528924</v>
      </c>
      <c r="LL9" s="331">
        <v>1814236.7247731769</v>
      </c>
      <c r="LM9" s="331">
        <v>562516.67265612597</v>
      </c>
      <c r="LN9" s="331">
        <v>1096324.1757207359</v>
      </c>
      <c r="LO9" s="331">
        <v>21062.736095232707</v>
      </c>
      <c r="LP9" s="331">
        <v>35288738.580313593</v>
      </c>
      <c r="LQ9" s="331">
        <v>1060512.2758521775</v>
      </c>
      <c r="LR9" s="331">
        <v>574705.29758147197</v>
      </c>
      <c r="LS9" s="331">
        <v>481864013.91453308</v>
      </c>
      <c r="LT9" s="331">
        <v>49974718.626458585</v>
      </c>
      <c r="LU9" s="331">
        <v>83495050.717013955</v>
      </c>
      <c r="LV9" s="331">
        <v>22064696.986840688</v>
      </c>
      <c r="LW9" s="331">
        <v>2466896.7316743508</v>
      </c>
      <c r="LX9" s="331">
        <v>4817708.8606093228</v>
      </c>
      <c r="LY9" s="331">
        <v>2052788.7040854823</v>
      </c>
      <c r="LZ9" s="331">
        <v>5177903.8423415581</v>
      </c>
      <c r="MA9" s="331">
        <v>3661800.8091385434</v>
      </c>
      <c r="MB9" s="331">
        <v>4461912.4597008917</v>
      </c>
      <c r="MC9" s="331">
        <v>16663341.602322958</v>
      </c>
      <c r="MD9" s="331">
        <v>724032.35187359503</v>
      </c>
      <c r="ME9" s="331">
        <v>134337011.76373968</v>
      </c>
      <c r="MF9" s="331">
        <v>775507.94993435242</v>
      </c>
      <c r="MG9" s="331">
        <v>761830.47572212282</v>
      </c>
      <c r="MH9" s="331">
        <v>253370.0744755562</v>
      </c>
      <c r="MI9" s="331">
        <v>435163.48290295183</v>
      </c>
      <c r="MJ9" s="331">
        <v>653821.92404115573</v>
      </c>
      <c r="MK9" s="331">
        <v>338164.32344279659</v>
      </c>
      <c r="ML9" s="331">
        <v>652096.01391043549</v>
      </c>
      <c r="MM9" s="331">
        <v>746672.46425849409</v>
      </c>
      <c r="MN9" s="331">
        <v>294401.80281582341</v>
      </c>
      <c r="MO9" s="331">
        <v>1155848.069038406</v>
      </c>
      <c r="MP9" s="331">
        <v>442180.53466560855</v>
      </c>
      <c r="MQ9" s="331">
        <v>94527728.613443956</v>
      </c>
      <c r="MR9" s="331">
        <v>523884.17983800452</v>
      </c>
      <c r="MS9" s="331">
        <v>2890208.8977065021</v>
      </c>
      <c r="MT9" s="331">
        <v>3851297.254629856</v>
      </c>
      <c r="MU9" s="331">
        <v>2084499.8234970276</v>
      </c>
      <c r="MV9" s="331">
        <v>5871202.2606208492</v>
      </c>
      <c r="MW9" s="331">
        <v>10054488.193771103</v>
      </c>
      <c r="MX9" s="331">
        <v>4137260.6893446171</v>
      </c>
      <c r="MY9" s="331">
        <v>4425147.4875285914</v>
      </c>
      <c r="MZ9" s="331">
        <v>461044.95441545319</v>
      </c>
      <c r="NA9" s="331">
        <v>212801.05918361878</v>
      </c>
      <c r="NB9" s="331">
        <v>156592219.2237266</v>
      </c>
      <c r="NC9" s="331">
        <v>16985276.6992594</v>
      </c>
      <c r="ND9" s="331">
        <v>3605159.6475882092</v>
      </c>
      <c r="NE9" s="331">
        <v>17119365.876230191</v>
      </c>
      <c r="NF9" s="331">
        <v>1553865.9329507595</v>
      </c>
      <c r="NG9" s="331">
        <v>12640196.095340058</v>
      </c>
      <c r="NH9" s="331">
        <v>35018973.637189895</v>
      </c>
      <c r="NI9" s="331">
        <v>9635571.2225345895</v>
      </c>
      <c r="NJ9" s="331">
        <v>227706.62411931239</v>
      </c>
      <c r="NK9" s="331">
        <v>800484.15367844782</v>
      </c>
      <c r="NL9" s="331">
        <v>2852852.9881911981</v>
      </c>
      <c r="NM9" s="331">
        <v>2626993.9914905727</v>
      </c>
      <c r="NN9" s="331">
        <v>28615561.140746519</v>
      </c>
      <c r="NO9" s="331">
        <v>557882.80424926465</v>
      </c>
      <c r="NP9" s="331">
        <v>723659.04678983206</v>
      </c>
      <c r="NQ9" s="331">
        <v>343982.89435239229</v>
      </c>
      <c r="NR9" s="331">
        <v>633183.22857698437</v>
      </c>
      <c r="NS9" s="331">
        <v>171593.84939710985</v>
      </c>
      <c r="NT9" s="331">
        <v>1129483.9665473429</v>
      </c>
      <c r="NU9" s="331">
        <v>57842200.761031307</v>
      </c>
      <c r="NV9" s="331">
        <v>49413063.194687568</v>
      </c>
      <c r="NW9" s="331">
        <v>1898811.0517442448</v>
      </c>
      <c r="NX9" s="331">
        <v>1195838.052768942</v>
      </c>
      <c r="NY9" s="331">
        <v>1494193.7621139195</v>
      </c>
      <c r="NZ9" s="331">
        <v>4418601.2158794869</v>
      </c>
      <c r="OA9" s="331">
        <v>1161901.3897361315</v>
      </c>
      <c r="OB9" s="331">
        <v>245861342.87844786</v>
      </c>
      <c r="OC9" s="331">
        <v>29538217.117624354</v>
      </c>
      <c r="OD9" s="331">
        <v>1499276.1904582605</v>
      </c>
      <c r="OE9" s="331">
        <v>14761093.486662604</v>
      </c>
      <c r="OF9" s="331">
        <v>2867063.4785557603</v>
      </c>
      <c r="OG9" s="331">
        <v>3278861.8223681459</v>
      </c>
      <c r="OH9" s="331">
        <v>15654365.088479144</v>
      </c>
      <c r="OI9" s="331">
        <v>995841.66728952946</v>
      </c>
      <c r="OJ9" s="331">
        <v>2117669.1349346871</v>
      </c>
      <c r="OK9" s="331">
        <v>48913087.481871061</v>
      </c>
      <c r="OL9" s="331">
        <v>20110742.011079907</v>
      </c>
      <c r="OM9" s="331">
        <v>22228384.889098477</v>
      </c>
      <c r="ON9" s="331">
        <v>849297.67181570444</v>
      </c>
      <c r="OO9" s="331">
        <v>410045.29584235459</v>
      </c>
      <c r="OP9" s="331">
        <v>32810.767586373055</v>
      </c>
      <c r="OQ9" s="331">
        <v>81729895.684164628</v>
      </c>
      <c r="OR9" s="331">
        <v>1294924.2065252136</v>
      </c>
      <c r="OS9" s="331">
        <v>737898.89815567422</v>
      </c>
      <c r="OT9" s="331">
        <v>1332638.6238717702</v>
      </c>
      <c r="OU9" s="331">
        <v>4191672.518119392</v>
      </c>
      <c r="OV9" s="331">
        <v>10259440.371986128</v>
      </c>
      <c r="OW9" s="331">
        <v>634350.75551724527</v>
      </c>
      <c r="OX9" s="331">
        <v>235697.08332106899</v>
      </c>
      <c r="OY9" s="331">
        <v>260371.6590769891</v>
      </c>
      <c r="OZ9" s="331">
        <v>88896748.141774133</v>
      </c>
      <c r="PA9" s="331">
        <v>497634.00348606694</v>
      </c>
      <c r="PB9" s="331">
        <v>3857303.034900872</v>
      </c>
      <c r="PC9" s="331">
        <v>316585.20423165907</v>
      </c>
      <c r="PD9" s="331">
        <v>3314214.0095200925</v>
      </c>
      <c r="PE9" s="331">
        <v>2477995.7797501478</v>
      </c>
      <c r="PF9" s="331">
        <v>503169.28231980017</v>
      </c>
      <c r="PG9" s="331">
        <v>504063.23068832012</v>
      </c>
      <c r="PH9" s="331">
        <v>1218870.417519185</v>
      </c>
      <c r="PI9" s="331">
        <v>1175700.3149192978</v>
      </c>
      <c r="PJ9" s="331">
        <v>2577581.5309346947</v>
      </c>
      <c r="PK9" s="331">
        <v>976396.99997039442</v>
      </c>
      <c r="PL9" s="331">
        <v>652356.92133343499</v>
      </c>
      <c r="PM9" s="331">
        <v>3977553.809642646</v>
      </c>
      <c r="PN9" s="331">
        <v>176503.56468594034</v>
      </c>
      <c r="PO9" s="331">
        <v>106255.39025463593</v>
      </c>
      <c r="PP9" s="331">
        <v>228833.01840101564</v>
      </c>
      <c r="PQ9" s="331">
        <v>319721.83126713289</v>
      </c>
      <c r="PR9" s="331">
        <v>331666787.04928339</v>
      </c>
      <c r="PS9" s="331">
        <v>3425534.0403743261</v>
      </c>
      <c r="PT9" s="331">
        <v>1180793.0178835504</v>
      </c>
      <c r="PU9" s="331">
        <v>2591542.6105431071</v>
      </c>
      <c r="PV9" s="331">
        <v>48417846.646610007</v>
      </c>
      <c r="PW9" s="331">
        <v>175579.86868040328</v>
      </c>
      <c r="PX9" s="331">
        <v>7276818.3990241699</v>
      </c>
      <c r="PY9" s="331">
        <v>1596486.7431349123</v>
      </c>
      <c r="PZ9" s="331">
        <v>9715998.1122286599</v>
      </c>
      <c r="QA9" s="331">
        <v>235508.86577404896</v>
      </c>
      <c r="QB9" s="331">
        <v>5127923.0977013409</v>
      </c>
      <c r="QC9" s="331">
        <v>267734.13042026566</v>
      </c>
      <c r="QD9" s="331">
        <v>1699508.8791259176</v>
      </c>
      <c r="QE9" s="331">
        <v>626003.48097853689</v>
      </c>
      <c r="QF9" s="331">
        <v>1209898.9809454312</v>
      </c>
      <c r="QG9" s="331">
        <v>2291688.2876691842</v>
      </c>
      <c r="QH9" s="331">
        <v>1196578.9368958503</v>
      </c>
      <c r="QI9" s="331">
        <v>985369.85279365454</v>
      </c>
      <c r="QJ9" s="331">
        <v>223706.96153593564</v>
      </c>
      <c r="QK9" s="331">
        <v>2008360.1576331186</v>
      </c>
      <c r="QL9" s="331">
        <v>11820220.908671243</v>
      </c>
      <c r="QM9" s="331">
        <v>598487.08529082721</v>
      </c>
      <c r="QN9" s="331">
        <v>105286.79789638963</v>
      </c>
      <c r="QO9" s="331">
        <v>278477.72553850181</v>
      </c>
      <c r="QP9" s="331">
        <v>145011.55192921875</v>
      </c>
      <c r="QQ9" s="331">
        <v>96490.355468945098</v>
      </c>
      <c r="QR9" s="331">
        <v>121838116.64911355</v>
      </c>
      <c r="QS9" s="331">
        <v>84123.925216272648</v>
      </c>
      <c r="QT9" s="331">
        <v>8252117.9655761728</v>
      </c>
      <c r="QU9" s="331">
        <v>1240457.2615331411</v>
      </c>
      <c r="QV9" s="331">
        <v>1800024.3472694894</v>
      </c>
      <c r="QW9" s="331">
        <v>3381866.9762915042</v>
      </c>
      <c r="QX9" s="331">
        <v>516562.13485891721</v>
      </c>
      <c r="QY9" s="331">
        <v>2380888.2235550047</v>
      </c>
      <c r="QZ9" s="331">
        <v>1729656.0575222638</v>
      </c>
      <c r="RA9" s="331">
        <v>349452.45010466379</v>
      </c>
      <c r="RB9" s="331">
        <v>404871.38312045793</v>
      </c>
      <c r="RC9" s="331">
        <v>326195.2530961759</v>
      </c>
      <c r="RD9" s="331">
        <v>259928.10815700228</v>
      </c>
      <c r="RE9" s="331">
        <v>117804306.78989029</v>
      </c>
      <c r="RF9" s="331">
        <v>2649282.3947678828</v>
      </c>
      <c r="RG9" s="331">
        <v>1907220.0877657367</v>
      </c>
      <c r="RH9" s="331">
        <v>590365.96463598346</v>
      </c>
      <c r="RI9" s="331">
        <v>518760.83632481028</v>
      </c>
      <c r="RJ9" s="331">
        <v>1953007.8498002042</v>
      </c>
      <c r="RK9" s="331">
        <v>5126003.546636791</v>
      </c>
      <c r="RL9" s="331">
        <v>395299.9464192944</v>
      </c>
      <c r="RM9" s="331">
        <v>1142303.7528782694</v>
      </c>
      <c r="RN9" s="331">
        <v>1830466.2670423826</v>
      </c>
      <c r="RO9" s="331">
        <v>3503818.3845629152</v>
      </c>
      <c r="RP9" s="331">
        <v>432551.68962041067</v>
      </c>
      <c r="RQ9" s="331">
        <v>314452.12965494883</v>
      </c>
      <c r="RR9" s="331">
        <v>1186328.9317672832</v>
      </c>
      <c r="RS9" s="331">
        <v>284284.1759705866</v>
      </c>
      <c r="RT9" s="331">
        <v>512860.22131479846</v>
      </c>
      <c r="RU9" s="331">
        <v>1152255.0304746574</v>
      </c>
      <c r="RV9" s="331">
        <v>361956.37825152377</v>
      </c>
      <c r="RW9" s="331">
        <v>271586.73132052756</v>
      </c>
      <c r="RX9" s="331">
        <v>130795.68659644284</v>
      </c>
      <c r="RY9" s="331">
        <v>53937039.343916401</v>
      </c>
      <c r="RZ9" s="331">
        <v>307526.78225278808</v>
      </c>
      <c r="SA9" s="331">
        <v>1430870.1525950041</v>
      </c>
      <c r="SB9" s="331">
        <v>319074.58271536528</v>
      </c>
      <c r="SC9" s="331">
        <v>167191.79234209721</v>
      </c>
      <c r="SD9" s="331">
        <v>514024.42884215584</v>
      </c>
      <c r="SE9" s="331">
        <v>420710.37676977552</v>
      </c>
      <c r="SF9" s="331">
        <v>1929876.6003659612</v>
      </c>
      <c r="SG9" s="331">
        <v>666412.97128555831</v>
      </c>
      <c r="SH9" s="331">
        <v>407400.35719151906</v>
      </c>
      <c r="SI9" s="331">
        <v>362126.14048538066</v>
      </c>
      <c r="SJ9" s="331">
        <v>1775315.1506720786</v>
      </c>
      <c r="SK9" s="331">
        <v>548197.12530148169</v>
      </c>
      <c r="SL9" s="331">
        <v>235678.33595574717</v>
      </c>
      <c r="SM9" s="331">
        <v>50836607.291159742</v>
      </c>
      <c r="SN9" s="331">
        <v>1076055.5724188851</v>
      </c>
      <c r="SO9" s="331">
        <v>500977.034153232</v>
      </c>
      <c r="SP9" s="331">
        <v>611569.97183240775</v>
      </c>
      <c r="SQ9" s="331">
        <v>207925.02959679326</v>
      </c>
      <c r="SR9" s="331">
        <v>1427301.2173741735</v>
      </c>
      <c r="SS9" s="331">
        <v>485964.40443012398</v>
      </c>
      <c r="ST9" s="331">
        <v>1923563.794241512</v>
      </c>
      <c r="SU9" s="331">
        <v>699616.37551685493</v>
      </c>
      <c r="SV9" s="331">
        <v>195932.45412412859</v>
      </c>
      <c r="SW9" s="331">
        <v>4622945.6071618674</v>
      </c>
      <c r="SX9" s="331">
        <v>192942.28141587839</v>
      </c>
      <c r="SY9" s="331">
        <v>24268596.023256186</v>
      </c>
      <c r="SZ9" s="331">
        <v>610574.13056622003</v>
      </c>
      <c r="TA9" s="331">
        <v>852878.34984132182</v>
      </c>
      <c r="TB9" s="331">
        <v>2259440.8723573815</v>
      </c>
      <c r="TC9" s="331">
        <v>573419.63781676302</v>
      </c>
      <c r="TD9" s="331">
        <v>1072958.6207948837</v>
      </c>
      <c r="TE9" s="331">
        <v>579381.33389208454</v>
      </c>
      <c r="TF9" s="331">
        <v>89893.284803692964</v>
      </c>
      <c r="TG9" s="331">
        <v>120613405.90745248</v>
      </c>
      <c r="TH9" s="331">
        <v>316907.31184644916</v>
      </c>
      <c r="TI9" s="331">
        <v>390687.85677402624</v>
      </c>
      <c r="TJ9" s="331">
        <v>2112793.8748901826</v>
      </c>
      <c r="TK9" s="331">
        <v>2116631.3235112419</v>
      </c>
      <c r="TL9" s="331">
        <v>446313.90028931445</v>
      </c>
      <c r="TM9" s="331">
        <v>71104.520317690403</v>
      </c>
      <c r="TN9" s="331">
        <v>8090389.3958006827</v>
      </c>
      <c r="TO9" s="331">
        <v>549604.26977200445</v>
      </c>
      <c r="TP9" s="331">
        <v>1951994.2686980632</v>
      </c>
      <c r="TQ9" s="331">
        <v>1012304.9348563562</v>
      </c>
      <c r="TR9" s="331">
        <v>284671.82852020737</v>
      </c>
      <c r="TS9" s="331">
        <v>251398.02024233429</v>
      </c>
      <c r="TT9" s="331">
        <v>567280.81587164418</v>
      </c>
      <c r="TU9" s="331">
        <v>382947.64653479395</v>
      </c>
      <c r="TV9" s="331">
        <v>533090.08710757282</v>
      </c>
      <c r="TW9" s="331">
        <v>10735033.338681981</v>
      </c>
      <c r="TX9" s="331">
        <v>362460.13744742342</v>
      </c>
      <c r="TY9" s="331">
        <v>43861057.459249884</v>
      </c>
      <c r="TZ9" s="331">
        <v>4512465.5012943419</v>
      </c>
      <c r="UA9" s="331">
        <v>714899.37006475683</v>
      </c>
      <c r="UB9" s="331">
        <v>546687.42689418187</v>
      </c>
      <c r="UC9" s="331">
        <v>17212592.462959375</v>
      </c>
      <c r="UD9" s="331">
        <v>111655.19033227288</v>
      </c>
      <c r="UE9" s="331">
        <v>112491.40533423453</v>
      </c>
      <c r="UF9" s="331">
        <v>433883.75664598291</v>
      </c>
      <c r="UG9" s="331">
        <v>290527.86282288685</v>
      </c>
      <c r="UH9" s="331">
        <v>30130255.821396675</v>
      </c>
      <c r="UI9" s="331">
        <v>1549952.4117930564</v>
      </c>
      <c r="UJ9" s="331">
        <v>1692440.7080183278</v>
      </c>
      <c r="UK9" s="331">
        <v>2299611.8535021474</v>
      </c>
      <c r="UL9" s="331">
        <v>753683.46067774412</v>
      </c>
      <c r="UM9" s="331">
        <v>447217.76451798517</v>
      </c>
      <c r="UN9" s="331">
        <v>191128855.08769619</v>
      </c>
      <c r="UO9" s="331">
        <v>911119.76117482246</v>
      </c>
      <c r="UP9" s="331">
        <v>692670.86522963783</v>
      </c>
      <c r="UQ9" s="331">
        <v>15831399.143562218</v>
      </c>
      <c r="UR9" s="331">
        <v>47211.876251499954</v>
      </c>
      <c r="US9" s="331">
        <v>525018.30354861799</v>
      </c>
      <c r="UT9" s="331">
        <v>2378687.4316271516</v>
      </c>
      <c r="UU9" s="331">
        <v>384311.8017654873</v>
      </c>
      <c r="UV9" s="331">
        <v>328625.26051938912</v>
      </c>
      <c r="UW9" s="331">
        <v>382142.86337150767</v>
      </c>
      <c r="UX9" s="331">
        <v>510409.019798761</v>
      </c>
      <c r="UY9" s="331">
        <v>2931068.3094534557</v>
      </c>
      <c r="UZ9" s="331">
        <v>613215.10298198357</v>
      </c>
      <c r="VA9" s="331">
        <v>2326777.6776317912</v>
      </c>
      <c r="VB9" s="331">
        <v>240936.76929536869</v>
      </c>
      <c r="VC9" s="331">
        <v>291237.64592880744</v>
      </c>
      <c r="VD9" s="331">
        <v>237377.63047987918</v>
      </c>
      <c r="VE9" s="331">
        <v>388426.26817605749</v>
      </c>
      <c r="VF9" s="331">
        <v>2639365.6648053937</v>
      </c>
      <c r="VG9" s="331">
        <v>168499.60052705277</v>
      </c>
      <c r="VH9" s="331">
        <v>236611.19970761033</v>
      </c>
      <c r="VI9" s="331">
        <v>1002647.1167833304</v>
      </c>
      <c r="VJ9" s="331">
        <v>63638859.010426648</v>
      </c>
      <c r="VK9" s="331">
        <v>1033106.814308635</v>
      </c>
      <c r="VL9" s="331">
        <v>1856017.7941959281</v>
      </c>
      <c r="VM9" s="331">
        <v>859188.10909850511</v>
      </c>
      <c r="VN9" s="331">
        <v>3883614.8657913017</v>
      </c>
      <c r="VO9" s="331">
        <v>3872739.3422126221</v>
      </c>
      <c r="VP9" s="331">
        <v>2268355.6459511891</v>
      </c>
      <c r="VQ9" s="331">
        <v>701075.63974610774</v>
      </c>
      <c r="VR9" s="331">
        <v>576298.07922830817</v>
      </c>
      <c r="VS9" s="331">
        <v>14785016.431762477</v>
      </c>
      <c r="VT9" s="331">
        <v>781292.36963418103</v>
      </c>
      <c r="VU9" s="331">
        <v>2665768.0986400107</v>
      </c>
      <c r="VV9" s="331">
        <v>911418.4711584032</v>
      </c>
      <c r="VW9" s="331">
        <v>391988.82204635639</v>
      </c>
      <c r="VX9" s="331">
        <v>1010114.0874417559</v>
      </c>
      <c r="VY9" s="331">
        <v>339171389.31486946</v>
      </c>
      <c r="VZ9" s="331">
        <v>6965311.753559419</v>
      </c>
      <c r="WA9" s="331">
        <v>1273027.7058442144</v>
      </c>
      <c r="WB9" s="331">
        <v>812640.12841539446</v>
      </c>
      <c r="WC9" s="331">
        <v>476073.41585530055</v>
      </c>
      <c r="WD9" s="331">
        <v>1300399.2201586051</v>
      </c>
      <c r="WE9" s="331">
        <v>11602952.50733215</v>
      </c>
      <c r="WF9" s="331">
        <v>4578606.2327217637</v>
      </c>
      <c r="WG9" s="331">
        <v>2611470.9689497966</v>
      </c>
      <c r="WH9" s="331">
        <v>3376307.9709320967</v>
      </c>
      <c r="WI9" s="331">
        <v>1221001.7425882916</v>
      </c>
      <c r="WJ9" s="331">
        <v>6213916.0092581129</v>
      </c>
      <c r="WK9" s="331">
        <v>1975886.4099723215</v>
      </c>
      <c r="WL9" s="331">
        <v>4145455.5668764603</v>
      </c>
      <c r="WM9" s="331">
        <v>12090257.500374479</v>
      </c>
      <c r="WN9" s="331">
        <v>1383011.7045135458</v>
      </c>
      <c r="WO9" s="331">
        <v>2619090.5949370065</v>
      </c>
      <c r="WP9" s="331">
        <v>9291860.9828385189</v>
      </c>
      <c r="WQ9" s="331">
        <v>1430270.7637350741</v>
      </c>
      <c r="WR9" s="331">
        <v>6095552.9248454617</v>
      </c>
      <c r="WS9" s="331">
        <v>61011397.511794344</v>
      </c>
      <c r="WT9" s="331">
        <v>2632236.1156322742</v>
      </c>
      <c r="WU9" s="331">
        <v>481308.12801740743</v>
      </c>
      <c r="WV9" s="331">
        <v>522444.79206825927</v>
      </c>
      <c r="WW9" s="331">
        <v>824206.13158880477</v>
      </c>
      <c r="WX9" s="331">
        <v>1518078.4069459906</v>
      </c>
      <c r="WY9" s="331">
        <v>535124.84249103477</v>
      </c>
      <c r="WZ9" s="331">
        <v>658571.25699296372</v>
      </c>
      <c r="XA9" s="331">
        <v>35486046.809829675</v>
      </c>
      <c r="XB9" s="331">
        <v>1732303.7118419416</v>
      </c>
      <c r="XC9" s="331">
        <v>135838.9511067991</v>
      </c>
      <c r="XD9" s="331">
        <v>435243.85362687137</v>
      </c>
      <c r="XE9" s="331">
        <v>209107.44682987887</v>
      </c>
      <c r="XF9" s="331">
        <v>159790041.66454816</v>
      </c>
      <c r="XG9" s="331">
        <v>838575.97431426321</v>
      </c>
      <c r="XH9" s="331">
        <v>792916.98815663334</v>
      </c>
      <c r="XI9" s="331">
        <v>31129451.065515038</v>
      </c>
      <c r="XJ9" s="331">
        <v>692823.46729040169</v>
      </c>
      <c r="XK9" s="331">
        <v>789611.48077234067</v>
      </c>
      <c r="XL9" s="331">
        <v>1359624.7126932645</v>
      </c>
      <c r="XM9" s="331">
        <v>782147.17664317845</v>
      </c>
      <c r="XN9" s="331">
        <v>1092152.7161103284</v>
      </c>
      <c r="XO9" s="331">
        <v>2341304.725725437</v>
      </c>
      <c r="XP9" s="331">
        <v>2445097.9621152445</v>
      </c>
      <c r="XQ9" s="331">
        <v>295284.84303184942</v>
      </c>
      <c r="XR9" s="331">
        <v>578341.73258512223</v>
      </c>
      <c r="XS9" s="331">
        <v>707570.2099663032</v>
      </c>
      <c r="XT9" s="331">
        <v>263226.66515800735</v>
      </c>
      <c r="XU9" s="331">
        <v>276038.09109362034</v>
      </c>
      <c r="XV9" s="331">
        <v>297456.52095777943</v>
      </c>
      <c r="XW9" s="331">
        <v>392892.81347540102</v>
      </c>
      <c r="XX9" s="331">
        <v>347737.91449024028</v>
      </c>
      <c r="XY9" s="331">
        <v>353303.7942522575</v>
      </c>
      <c r="XZ9" s="331">
        <v>326704.0513903962</v>
      </c>
      <c r="YA9" s="331">
        <v>334118.05845937342</v>
      </c>
      <c r="YB9" s="331">
        <v>527289.96380951349</v>
      </c>
      <c r="YC9" s="331">
        <v>92570496.352795556</v>
      </c>
      <c r="YD9" s="331">
        <v>839357.1976858034</v>
      </c>
      <c r="YE9" s="331">
        <v>6398777.1837940793</v>
      </c>
      <c r="YF9" s="331">
        <v>1122062.9356065167</v>
      </c>
      <c r="YG9" s="331">
        <v>20246427.604423545</v>
      </c>
      <c r="YH9" s="331">
        <v>1411420.286286853</v>
      </c>
      <c r="YI9" s="331">
        <v>4814364.7073164722</v>
      </c>
      <c r="YJ9" s="331">
        <v>914379.26752027171</v>
      </c>
      <c r="YK9" s="331">
        <v>5293822.8738407195</v>
      </c>
      <c r="YL9" s="331">
        <v>3640321.3956545978</v>
      </c>
      <c r="YM9" s="331">
        <v>2018360.3583104853</v>
      </c>
      <c r="YN9" s="331">
        <v>859588.35543442483</v>
      </c>
      <c r="YO9" s="331">
        <v>583108.63523111632</v>
      </c>
      <c r="YP9" s="331">
        <v>446444.41687263252</v>
      </c>
      <c r="YQ9" s="331">
        <v>427739.86296524038</v>
      </c>
      <c r="YR9" s="331">
        <v>471365.1211609919</v>
      </c>
      <c r="YS9" s="331">
        <v>384912.50421711942</v>
      </c>
      <c r="YT9" s="331">
        <v>22695689.963196199</v>
      </c>
      <c r="YU9" s="331">
        <v>469208.07579738012</v>
      </c>
      <c r="YV9" s="331">
        <v>434896.43059487845</v>
      </c>
      <c r="YW9" s="331">
        <v>426496.26757122367</v>
      </c>
      <c r="YX9" s="331">
        <v>2145737.8623650977</v>
      </c>
      <c r="YY9" s="331">
        <v>610142.22698458086</v>
      </c>
      <c r="YZ9" s="331">
        <v>506254.23674298247</v>
      </c>
      <c r="ZA9" s="331">
        <v>59843609.36013408</v>
      </c>
      <c r="ZB9" s="331">
        <v>1454409.6777717911</v>
      </c>
      <c r="ZC9" s="331">
        <v>684007.66083811782</v>
      </c>
      <c r="ZD9" s="331">
        <v>1704684.7929693919</v>
      </c>
      <c r="ZE9" s="331">
        <v>515375.01807716204</v>
      </c>
      <c r="ZF9" s="331">
        <v>567369.80298899813</v>
      </c>
      <c r="ZG9" s="331">
        <v>254524.60457651978</v>
      </c>
      <c r="ZH9" s="331">
        <v>263853.50939234294</v>
      </c>
      <c r="ZI9" s="331">
        <v>4351530.1799012916</v>
      </c>
      <c r="ZJ9" s="331">
        <v>104395010.94381145</v>
      </c>
      <c r="ZK9" s="331">
        <v>785218.26432352746</v>
      </c>
      <c r="ZL9" s="331">
        <v>3136460.3792474666</v>
      </c>
      <c r="ZM9" s="331">
        <v>5362897.6369862808</v>
      </c>
      <c r="ZN9" s="331">
        <v>4394070.150164349</v>
      </c>
      <c r="ZO9" s="331">
        <v>619746.2448171312</v>
      </c>
      <c r="ZP9" s="331">
        <v>902523.03602323553</v>
      </c>
      <c r="ZQ9" s="331">
        <v>4082624.4022722407</v>
      </c>
      <c r="ZR9" s="331">
        <v>2599057.2051474755</v>
      </c>
      <c r="ZS9" s="331">
        <v>2888588.31259161</v>
      </c>
      <c r="ZT9" s="331">
        <v>132544.34418598766</v>
      </c>
      <c r="ZU9" s="331">
        <v>462608.37360679725</v>
      </c>
      <c r="ZV9" s="331">
        <v>727332.1313528514</v>
      </c>
      <c r="ZW9" s="331">
        <v>1407869.6719034303</v>
      </c>
      <c r="ZX9" s="331">
        <v>960134.02129796916</v>
      </c>
      <c r="ZY9" s="331">
        <v>198601.58452102946</v>
      </c>
      <c r="ZZ9" s="331">
        <v>507070.80907262064</v>
      </c>
      <c r="AAA9" s="331">
        <v>359373.23351688002</v>
      </c>
      <c r="AAB9" s="331">
        <v>595541.80240922014</v>
      </c>
      <c r="AAC9" s="331">
        <v>671382.15858587669</v>
      </c>
      <c r="AAD9" s="331">
        <v>437064.62320077809</v>
      </c>
      <c r="AAE9" s="331">
        <v>317511.56638869765</v>
      </c>
      <c r="AAF9" s="331">
        <v>27285866.903914772</v>
      </c>
      <c r="AAG9" s="331">
        <v>862419.1030546627</v>
      </c>
      <c r="AAH9" s="331">
        <v>1180412.6036854861</v>
      </c>
      <c r="AAI9" s="331">
        <v>835839.28373404022</v>
      </c>
      <c r="AAJ9" s="331">
        <v>484029.64765754767</v>
      </c>
      <c r="AAK9" s="331">
        <v>1408072.8770658774</v>
      </c>
      <c r="AAL9" s="331">
        <v>888851.21201577072</v>
      </c>
      <c r="AAM9" s="331">
        <v>188057458.01117888</v>
      </c>
      <c r="AAN9" s="331">
        <v>585025.15759329021</v>
      </c>
      <c r="AAO9" s="331">
        <v>813946.93960228714</v>
      </c>
      <c r="AAP9" s="331">
        <v>2762697.7412128048</v>
      </c>
      <c r="AAQ9" s="331">
        <v>1518987.2913833396</v>
      </c>
      <c r="AAR9" s="331">
        <v>1065905.9496562157</v>
      </c>
      <c r="AAS9" s="331">
        <v>1219942.0711615852</v>
      </c>
      <c r="AAT9" s="331">
        <v>902266.04756829771</v>
      </c>
      <c r="AAU9" s="331">
        <v>3306452.6601437661</v>
      </c>
      <c r="AAV9" s="331">
        <v>543508.97339110554</v>
      </c>
      <c r="AAW9" s="331">
        <v>1679573.5377155701</v>
      </c>
      <c r="AAX9" s="331">
        <v>9451589.031625472</v>
      </c>
      <c r="AAY9" s="331">
        <v>2901670.0631270404</v>
      </c>
      <c r="AAZ9" s="331">
        <v>440890.14255030663</v>
      </c>
      <c r="ABA9" s="331">
        <v>363565.03942455311</v>
      </c>
      <c r="ABB9" s="331">
        <v>1417002.8876543117</v>
      </c>
      <c r="ABC9" s="331">
        <v>650713.33033287001</v>
      </c>
      <c r="ABD9" s="331">
        <v>963222.86779893504</v>
      </c>
      <c r="ABE9" s="331">
        <v>254078.54167321455</v>
      </c>
      <c r="ABF9" s="331">
        <v>15066365.096987717</v>
      </c>
      <c r="ABG9" s="331">
        <v>6764158.3582373681</v>
      </c>
      <c r="ABH9" s="331">
        <v>274974.83096828021</v>
      </c>
      <c r="ABI9" s="331">
        <v>185985.61866974743</v>
      </c>
      <c r="ABJ9" s="331">
        <v>432649.35607960017</v>
      </c>
      <c r="ABK9" s="331">
        <v>229184.56969802617</v>
      </c>
      <c r="ABL9" s="331">
        <v>522642.12963227433</v>
      </c>
      <c r="ABM9" s="331">
        <v>92066046.933451042</v>
      </c>
      <c r="ABN9" s="331">
        <v>1291515.4323909637</v>
      </c>
      <c r="ABO9" s="331">
        <v>1254442.768128565</v>
      </c>
      <c r="ABP9" s="331">
        <v>1214577.9859818053</v>
      </c>
      <c r="ABQ9" s="331">
        <v>2106591.4070145418</v>
      </c>
      <c r="ABR9" s="331">
        <v>1379955.2753547756</v>
      </c>
      <c r="ABS9" s="331">
        <v>584387.49984793365</v>
      </c>
      <c r="ABT9" s="331">
        <v>1342249.2768365382</v>
      </c>
      <c r="ABU9" s="331">
        <v>197122.10962998585</v>
      </c>
      <c r="ABV9" s="331">
        <v>53333519.054237433</v>
      </c>
      <c r="ABW9" s="331">
        <v>1112237.7533550954</v>
      </c>
      <c r="ABX9" s="331">
        <v>1609538.9039303418</v>
      </c>
      <c r="ABY9" s="331">
        <v>602499.86327850446</v>
      </c>
      <c r="ABZ9" s="331">
        <v>111804.06797200078</v>
      </c>
      <c r="ACA9" s="331">
        <v>1885832.209425627</v>
      </c>
      <c r="ACB9" s="331">
        <v>754477.19238755945</v>
      </c>
      <c r="ACC9" s="331">
        <v>455498.12216924597</v>
      </c>
      <c r="ACD9" s="331">
        <v>153368.26955322077</v>
      </c>
      <c r="ACE9" s="331">
        <v>1424951.8978445027</v>
      </c>
      <c r="ACF9" s="331">
        <v>397083.23904910078</v>
      </c>
      <c r="ACG9" s="331">
        <v>151122581.03996947</v>
      </c>
      <c r="ACH9" s="331">
        <v>705645.59693656967</v>
      </c>
      <c r="ACI9" s="331">
        <v>918307.0921743369</v>
      </c>
      <c r="ACJ9" s="331">
        <v>766398.1340789377</v>
      </c>
      <c r="ACK9" s="331">
        <v>70890.677023771845</v>
      </c>
      <c r="ACL9" s="331">
        <v>894521.21305125521</v>
      </c>
      <c r="ACM9" s="331">
        <v>920106.01091430115</v>
      </c>
      <c r="ACN9" s="331">
        <v>11402507.366500139</v>
      </c>
      <c r="ACO9" s="331">
        <v>41924922.435622133</v>
      </c>
      <c r="ACP9" s="331">
        <v>363178.57249553944</v>
      </c>
      <c r="ACQ9" s="331">
        <v>1629100.6016812227</v>
      </c>
      <c r="ACR9" s="331">
        <v>3139944.3455762193</v>
      </c>
      <c r="ACS9" s="331">
        <v>1304484.2605206533</v>
      </c>
      <c r="ACT9" s="331">
        <v>15763991.733007198</v>
      </c>
      <c r="ACU9" s="331">
        <v>1293320.0943603215</v>
      </c>
      <c r="ACV9" s="331">
        <v>1017857.2562065754</v>
      </c>
      <c r="ACW9" s="331">
        <v>424285.32259450405</v>
      </c>
      <c r="ACX9" s="331">
        <v>352685.93252497358</v>
      </c>
      <c r="ACY9" s="331">
        <v>219823.06463214444</v>
      </c>
      <c r="ACZ9" s="331">
        <v>281192.88204515772</v>
      </c>
      <c r="ADA9" s="331">
        <v>209968.54660264665</v>
      </c>
      <c r="ADB9" s="331">
        <v>27805.970307683281</v>
      </c>
      <c r="ADC9" s="331">
        <v>338091.62961958954</v>
      </c>
      <c r="ADD9" s="331">
        <v>20505400.298995867</v>
      </c>
      <c r="ADE9" s="331">
        <v>25031958.308826242</v>
      </c>
      <c r="ADF9" s="331">
        <v>70768.953280302376</v>
      </c>
      <c r="ADG9" s="331">
        <v>185533.70062594482</v>
      </c>
      <c r="ADH9" s="331">
        <v>657182.59252067748</v>
      </c>
      <c r="ADI9" s="331">
        <v>290316.89207737072</v>
      </c>
      <c r="ADJ9" s="331">
        <v>397565.87841522606</v>
      </c>
      <c r="ADK9" s="331">
        <v>350747.4684523847</v>
      </c>
      <c r="ADL9" s="331">
        <v>466843.85162744974</v>
      </c>
      <c r="ADM9" s="331">
        <v>357933490.45988762</v>
      </c>
      <c r="ADN9" s="331">
        <v>17033558.143546894</v>
      </c>
      <c r="ADO9" s="331">
        <v>13667035.862191981</v>
      </c>
      <c r="ADP9" s="331">
        <v>26902324.263404831</v>
      </c>
      <c r="ADQ9" s="331">
        <v>91585.104087996908</v>
      </c>
      <c r="ADR9" s="331">
        <v>236596.64336804309</v>
      </c>
      <c r="ADS9" s="331">
        <v>378151.94016020955</v>
      </c>
      <c r="ADT9" s="331">
        <v>392365.02109975711</v>
      </c>
      <c r="ADU9" s="331">
        <v>168114637.23628306</v>
      </c>
      <c r="ADV9" s="331">
        <v>57394256.264859959</v>
      </c>
      <c r="ADW9" s="331">
        <v>6077912.0099444641</v>
      </c>
      <c r="ADX9" s="331">
        <v>961934.2329874147</v>
      </c>
      <c r="ADY9" s="331">
        <v>3242573.3874750976</v>
      </c>
      <c r="ADZ9" s="331">
        <v>2484787.0662559224</v>
      </c>
      <c r="AEA9" s="331">
        <v>822696.62337969942</v>
      </c>
      <c r="AEB9" s="331">
        <v>874406.93413742224</v>
      </c>
      <c r="AEC9" s="331">
        <v>690730.50615543872</v>
      </c>
      <c r="AED9" s="331">
        <v>984942.99466413166</v>
      </c>
      <c r="AEE9" s="331">
        <v>651424.11808607087</v>
      </c>
      <c r="AEF9" s="331">
        <v>1800098.6896408896</v>
      </c>
      <c r="AEG9" s="331">
        <v>972288.91651435976</v>
      </c>
      <c r="AEH9" s="331">
        <v>583907.83750310005</v>
      </c>
      <c r="AEI9" s="331">
        <v>1378536.9649158299</v>
      </c>
      <c r="AEJ9" s="331">
        <v>4368288.1605711915</v>
      </c>
      <c r="AEK9" s="331">
        <v>498785.44800026808</v>
      </c>
      <c r="AEL9" s="331">
        <v>5878112.2179062767</v>
      </c>
      <c r="AEM9" s="331">
        <v>453821.17552545975</v>
      </c>
      <c r="AEN9" s="331">
        <v>4081704.3988213059</v>
      </c>
      <c r="AEO9" s="331">
        <v>91968991.665583327</v>
      </c>
      <c r="AEP9" s="331">
        <v>3893285.6393774902</v>
      </c>
      <c r="AEQ9" s="331">
        <v>2813210.9478097497</v>
      </c>
      <c r="AER9" s="331">
        <v>697150.40518771077</v>
      </c>
      <c r="AES9" s="331">
        <v>2231659.8921298548</v>
      </c>
      <c r="AET9" s="331">
        <v>7220137.9229456456</v>
      </c>
      <c r="AEU9" s="331">
        <v>580132.25481869525</v>
      </c>
      <c r="AEV9" s="331">
        <v>1688554.0614423216</v>
      </c>
      <c r="AEW9" s="331">
        <v>632168.87811399507</v>
      </c>
      <c r="AEX9" s="331">
        <v>336135.09753322252</v>
      </c>
      <c r="AEY9" s="331">
        <v>24089067.040954001</v>
      </c>
      <c r="AEZ9" s="331">
        <v>11908555.101650812</v>
      </c>
      <c r="AFA9" s="331">
        <v>675694.34053964773</v>
      </c>
      <c r="AFB9" s="331">
        <v>387357.57175701344</v>
      </c>
      <c r="AFC9" s="331">
        <v>662212.1679869428</v>
      </c>
      <c r="AFD9" s="331">
        <v>575925.54977408098</v>
      </c>
      <c r="AFE9" s="331">
        <v>139809.90742804977</v>
      </c>
      <c r="AFF9" s="331">
        <v>446749.35176839802</v>
      </c>
      <c r="AFG9" s="331">
        <v>103718.56368332978</v>
      </c>
      <c r="AFH9" s="331">
        <v>225371.14035461639</v>
      </c>
      <c r="AFI9" s="331">
        <v>165330.32354139423</v>
      </c>
      <c r="AFJ9" s="331">
        <v>65931.337077671167</v>
      </c>
      <c r="AFK9" s="331">
        <v>203979.96498018884</v>
      </c>
      <c r="AFL9" s="331">
        <v>44683259.633067258</v>
      </c>
      <c r="AFM9" s="331">
        <v>919513.77833261376</v>
      </c>
      <c r="AFN9" s="331">
        <v>837879.3062096932</v>
      </c>
      <c r="AFO9" s="331">
        <v>254256.10151776244</v>
      </c>
      <c r="AFP9" s="331">
        <v>355850.89367795328</v>
      </c>
      <c r="AFQ9" s="331">
        <v>231238.69296363351</v>
      </c>
      <c r="AFR9" s="331">
        <v>166271.8133443174</v>
      </c>
      <c r="AFS9" s="331">
        <v>819915.7400318688</v>
      </c>
      <c r="AFT9" s="331">
        <v>433837.40368092712</v>
      </c>
      <c r="AFU9" s="331">
        <v>245246.94717874596</v>
      </c>
      <c r="AFV9" s="331">
        <v>1085792.0673177545</v>
      </c>
      <c r="AFW9" s="331">
        <v>82298.024873372458</v>
      </c>
      <c r="AFX9" s="331">
        <v>45215986.814232148</v>
      </c>
      <c r="AFY9" s="331">
        <v>296447.19055520202</v>
      </c>
      <c r="AFZ9" s="331">
        <v>510007.12373019004</v>
      </c>
      <c r="AGA9" s="331">
        <v>521557.82614097366</v>
      </c>
      <c r="AGB9" s="331">
        <v>3973548.0783479298</v>
      </c>
      <c r="AGC9" s="331">
        <v>622393.94063334889</v>
      </c>
      <c r="AGD9" s="331">
        <v>167486.84844111762</v>
      </c>
      <c r="AGE9" s="331">
        <v>465468.79857487575</v>
      </c>
      <c r="AGF9" s="331">
        <v>348837.66588480939</v>
      </c>
      <c r="AGG9" s="331">
        <v>561676.5740794423</v>
      </c>
      <c r="AGH9" s="331">
        <v>314017.96735665551</v>
      </c>
      <c r="AGI9" s="331">
        <v>44333620.198951706</v>
      </c>
      <c r="AGJ9" s="331">
        <v>5160942.8667250918</v>
      </c>
      <c r="AGK9" s="331">
        <v>516815.293413634</v>
      </c>
      <c r="AGL9" s="331">
        <v>107358.91866925251</v>
      </c>
      <c r="AGM9" s="331">
        <v>1165832.4772393694</v>
      </c>
      <c r="AGN9" s="331">
        <v>301672.79335505847</v>
      </c>
      <c r="AGO9" s="331">
        <v>78703.282764125426</v>
      </c>
      <c r="AGP9" s="331">
        <v>162176.03650038922</v>
      </c>
      <c r="AGQ9" s="331">
        <v>272984582.0771293</v>
      </c>
      <c r="AGR9" s="331">
        <v>100758434.32250986</v>
      </c>
      <c r="AGS9" s="331">
        <v>467806.53499423922</v>
      </c>
      <c r="AGT9" s="331">
        <v>1414281.1028459009</v>
      </c>
      <c r="AGU9" s="331">
        <v>3211110.1494155168</v>
      </c>
      <c r="AGV9" s="331">
        <v>851043.42634233949</v>
      </c>
      <c r="AGW9" s="331">
        <v>434156.69734891446</v>
      </c>
      <c r="AGX9" s="331">
        <v>1536480.9210215372</v>
      </c>
      <c r="AGY9" s="331">
        <v>148919.14037517319</v>
      </c>
      <c r="AGZ9" s="331">
        <v>2037108.8923398389</v>
      </c>
      <c r="AHA9" s="331">
        <v>2669685.2132761474</v>
      </c>
      <c r="AHB9" s="331">
        <v>911029.05599202542</v>
      </c>
      <c r="AHC9" s="331">
        <v>704745.74784055492</v>
      </c>
      <c r="AHD9" s="331">
        <v>675535.71975849848</v>
      </c>
      <c r="AHE9" s="331">
        <v>792903.21756389935</v>
      </c>
      <c r="AHF9" s="331">
        <v>1269558.5294302986</v>
      </c>
      <c r="AHG9" s="331">
        <v>374563.22146006877</v>
      </c>
      <c r="AHH9" s="331">
        <v>20445713.904124167</v>
      </c>
      <c r="AHI9" s="331">
        <v>381393.35736256908</v>
      </c>
      <c r="AHJ9" s="331">
        <v>282832.23641826236</v>
      </c>
      <c r="AHK9" s="331">
        <v>308529.99285982229</v>
      </c>
      <c r="AHL9" s="331">
        <v>902680.02326247108</v>
      </c>
      <c r="AHM9" s="331">
        <v>235803.00236991214</v>
      </c>
      <c r="AHN9" s="331">
        <v>363435.92736091593</v>
      </c>
      <c r="AHO9" s="331"/>
      <c r="AHQ9" s="352">
        <v>7</v>
      </c>
    </row>
    <row r="10" spans="1:901" ht="23.45" customHeight="1" x14ac:dyDescent="0.35">
      <c r="A10" s="326" t="s">
        <v>10</v>
      </c>
      <c r="B10" s="327" t="s">
        <v>11</v>
      </c>
      <c r="C10" s="331">
        <v>24978802.240089692</v>
      </c>
      <c r="D10" s="331">
        <v>3970500.6410994781</v>
      </c>
      <c r="E10" s="331">
        <v>550238.37352734886</v>
      </c>
      <c r="F10" s="331">
        <v>2516067.1384560629</v>
      </c>
      <c r="G10" s="331">
        <v>-501313.70660129562</v>
      </c>
      <c r="H10" s="331">
        <v>-986083.87072274659</v>
      </c>
      <c r="I10" s="331">
        <v>363361.38187732169</v>
      </c>
      <c r="J10" s="331">
        <v>17674422.612487786</v>
      </c>
      <c r="K10" s="331">
        <v>2509012.9162008772</v>
      </c>
      <c r="L10" s="331">
        <v>329975.20227610762</v>
      </c>
      <c r="M10" s="331">
        <v>2420357.3051173827</v>
      </c>
      <c r="N10" s="331">
        <v>1552022.6957617211</v>
      </c>
      <c r="O10" s="331">
        <v>14323496.991376776</v>
      </c>
      <c r="P10" s="331">
        <v>12780038.23928568</v>
      </c>
      <c r="Q10" s="331">
        <v>905253.03870314406</v>
      </c>
      <c r="R10" s="331">
        <v>165588.36205914483</v>
      </c>
      <c r="S10" s="331">
        <v>8386.602829288222</v>
      </c>
      <c r="T10" s="331">
        <v>7240999.2872085189</v>
      </c>
      <c r="U10" s="331">
        <v>-349677.79956920439</v>
      </c>
      <c r="V10" s="331">
        <v>1173533.1564646363</v>
      </c>
      <c r="W10" s="331">
        <v>2897984.0604038341</v>
      </c>
      <c r="X10" s="331">
        <v>1202327.8744463285</v>
      </c>
      <c r="Y10" s="331">
        <v>763461.8733638674</v>
      </c>
      <c r="Z10" s="331">
        <v>140.71035475623552</v>
      </c>
      <c r="AA10" s="331">
        <v>4288317.059032876</v>
      </c>
      <c r="AB10" s="331">
        <v>195181.03957443294</v>
      </c>
      <c r="AC10" s="331">
        <v>155211.75230934061</v>
      </c>
      <c r="AD10" s="331">
        <v>42496.643309756604</v>
      </c>
      <c r="AE10" s="331">
        <v>1104381.5484205617</v>
      </c>
      <c r="AF10" s="331">
        <v>672575.53166221257</v>
      </c>
      <c r="AG10" s="331">
        <v>1337050.3698819876</v>
      </c>
      <c r="AH10" s="331">
        <v>1129189.0634952993</v>
      </c>
      <c r="AI10" s="331">
        <v>435116.78501690732</v>
      </c>
      <c r="AJ10" s="331">
        <v>35030.614434828341</v>
      </c>
      <c r="AK10" s="331">
        <v>150510.63048330648</v>
      </c>
      <c r="AL10" s="331">
        <v>41426.609983150382</v>
      </c>
      <c r="AM10" s="331">
        <v>168898.0801100831</v>
      </c>
      <c r="AN10" s="331">
        <v>134379.00194644165</v>
      </c>
      <c r="AO10" s="331">
        <v>44950.653753853971</v>
      </c>
      <c r="AP10" s="331">
        <v>153408.74742985104</v>
      </c>
      <c r="AQ10" s="331">
        <v>747645.03618742013</v>
      </c>
      <c r="AR10" s="331">
        <v>81301.318865170208</v>
      </c>
      <c r="AS10" s="331">
        <v>93946.869030603106</v>
      </c>
      <c r="AT10" s="331">
        <v>16782.048267123286</v>
      </c>
      <c r="AU10" s="331">
        <v>19472.225262226362</v>
      </c>
      <c r="AV10" s="331">
        <v>40048.331229981661</v>
      </c>
      <c r="AW10" s="331">
        <v>27028.652534887249</v>
      </c>
      <c r="AX10" s="331">
        <v>14195.915620623175</v>
      </c>
      <c r="AY10" s="331">
        <v>617.74069337670483</v>
      </c>
      <c r="AZ10" s="331">
        <v>14981.606326247938</v>
      </c>
      <c r="BA10" s="331">
        <v>979050.48413293727</v>
      </c>
      <c r="BB10" s="331">
        <v>201355.02618081708</v>
      </c>
      <c r="BC10" s="331">
        <v>364077.51576985524</v>
      </c>
      <c r="BD10" s="331">
        <v>42666.642555423547</v>
      </c>
      <c r="BE10" s="331">
        <v>10944.031593915852</v>
      </c>
      <c r="BF10" s="331">
        <v>6283.7650169048329</v>
      </c>
      <c r="BG10" s="331">
        <v>50768.903031149661</v>
      </c>
      <c r="BH10" s="331">
        <v>464795.7461208998</v>
      </c>
      <c r="BI10" s="331">
        <v>-8469.768980249919</v>
      </c>
      <c r="BJ10" s="331">
        <v>2077.3819799342318</v>
      </c>
      <c r="BK10" s="331">
        <v>77574.537085444987</v>
      </c>
      <c r="BL10" s="331">
        <v>48585.323571604895</v>
      </c>
      <c r="BM10" s="331">
        <v>27886.695528220534</v>
      </c>
      <c r="BN10" s="331">
        <v>7273.6804175506277</v>
      </c>
      <c r="BO10" s="331">
        <v>31848.885493055808</v>
      </c>
      <c r="BP10" s="331">
        <v>2188.6243731639038</v>
      </c>
      <c r="BQ10" s="331">
        <v>0</v>
      </c>
      <c r="BR10" s="331">
        <v>-106.99299835593347</v>
      </c>
      <c r="BS10" s="331">
        <v>2003.2474725865552</v>
      </c>
      <c r="BT10" s="331">
        <v>0</v>
      </c>
      <c r="BU10" s="331">
        <v>497.77187107113309</v>
      </c>
      <c r="BV10" s="331">
        <v>-3741.4133336725636</v>
      </c>
      <c r="BW10" s="331">
        <v>524018.65940894623</v>
      </c>
      <c r="BX10" s="331">
        <v>206192.86967659733</v>
      </c>
      <c r="BY10" s="331">
        <v>40512.771562753973</v>
      </c>
      <c r="BZ10" s="331">
        <v>4187.9613054166002</v>
      </c>
      <c r="CA10" s="331">
        <v>120367.43218852981</v>
      </c>
      <c r="CB10" s="331">
        <v>40424.210294184326</v>
      </c>
      <c r="CC10" s="331">
        <v>12262.054069031652</v>
      </c>
      <c r="CD10" s="331">
        <v>0</v>
      </c>
      <c r="CE10" s="331">
        <v>0</v>
      </c>
      <c r="CF10" s="331">
        <v>2378520.9172811178</v>
      </c>
      <c r="CG10" s="331">
        <v>39959.42330610838</v>
      </c>
      <c r="CH10" s="331">
        <v>301300.7197786484</v>
      </c>
      <c r="CI10" s="331">
        <v>30013.324853228933</v>
      </c>
      <c r="CJ10" s="331">
        <v>8042.9934782866476</v>
      </c>
      <c r="CK10" s="331">
        <v>33505.080831564548</v>
      </c>
      <c r="CL10" s="331">
        <v>18776.99911297685</v>
      </c>
      <c r="CM10" s="331">
        <v>109438.38817896992</v>
      </c>
      <c r="CN10" s="331">
        <v>1917.6164664651446</v>
      </c>
      <c r="CO10" s="331">
        <v>23656.310726305623</v>
      </c>
      <c r="CP10" s="331">
        <v>5844.8941121050048</v>
      </c>
      <c r="CQ10" s="331">
        <v>337092.81530047365</v>
      </c>
      <c r="CR10" s="331">
        <v>10252.987590306566</v>
      </c>
      <c r="CS10" s="331">
        <v>3529564.2555467077</v>
      </c>
      <c r="CT10" s="331">
        <v>79191.831814751495</v>
      </c>
      <c r="CU10" s="331">
        <v>185770.99663519888</v>
      </c>
      <c r="CV10" s="331">
        <v>182184.97407958962</v>
      </c>
      <c r="CW10" s="331">
        <v>7995.1550188358733</v>
      </c>
      <c r="CX10" s="331">
        <v>4282684.5170456814</v>
      </c>
      <c r="CY10" s="331">
        <v>210402.66128879064</v>
      </c>
      <c r="CZ10" s="331">
        <v>54161.594932567874</v>
      </c>
      <c r="DA10" s="331">
        <v>816338.16560845787</v>
      </c>
      <c r="DB10" s="331">
        <v>73521.927853906076</v>
      </c>
      <c r="DC10" s="331">
        <v>179604.0192008111</v>
      </c>
      <c r="DD10" s="331">
        <v>110955.73971990289</v>
      </c>
      <c r="DE10" s="331">
        <v>45954.475304880492</v>
      </c>
      <c r="DF10" s="331">
        <v>108206.49777044903</v>
      </c>
      <c r="DG10" s="331">
        <v>465336.0337819269</v>
      </c>
      <c r="DH10" s="331">
        <v>3118.8135719492866</v>
      </c>
      <c r="DI10" s="331">
        <v>22953.292619514999</v>
      </c>
      <c r="DJ10" s="331">
        <v>34037.836381314388</v>
      </c>
      <c r="DK10" s="331">
        <v>61488.008524441422</v>
      </c>
      <c r="DL10" s="331">
        <v>1287047.6528540591</v>
      </c>
      <c r="DM10" s="331">
        <v>25103654.343847394</v>
      </c>
      <c r="DN10" s="331">
        <v>18801.363025633495</v>
      </c>
      <c r="DO10" s="331">
        <v>41246.275068579802</v>
      </c>
      <c r="DP10" s="331">
        <v>846858.48988224217</v>
      </c>
      <c r="DQ10" s="331">
        <v>2586975.1075667972</v>
      </c>
      <c r="DR10" s="331">
        <v>1404595.4649406699</v>
      </c>
      <c r="DS10" s="331">
        <v>593545.48251633742</v>
      </c>
      <c r="DT10" s="331">
        <v>735105.34178593801</v>
      </c>
      <c r="DU10" s="331">
        <v>3102407.9947085106</v>
      </c>
      <c r="DV10" s="331">
        <v>156124.29166273415</v>
      </c>
      <c r="DW10" s="331">
        <v>215424.96052868455</v>
      </c>
      <c r="DX10" s="331">
        <v>44505.303277166022</v>
      </c>
      <c r="DY10" s="331">
        <v>44727.664955667482</v>
      </c>
      <c r="DZ10" s="331">
        <v>80795.622055071013</v>
      </c>
      <c r="EA10" s="331">
        <v>607126.23080439214</v>
      </c>
      <c r="EB10" s="331">
        <v>40943.804866393068</v>
      </c>
      <c r="EC10" s="331">
        <v>961998.42002564517</v>
      </c>
      <c r="ED10" s="331">
        <v>120571.39573737653</v>
      </c>
      <c r="EE10" s="331">
        <v>79423.496449049097</v>
      </c>
      <c r="EF10" s="331">
        <v>11289.987182523777</v>
      </c>
      <c r="EG10" s="331">
        <v>93162.771611322678</v>
      </c>
      <c r="EH10" s="331">
        <v>28018.448779683109</v>
      </c>
      <c r="EI10" s="331">
        <v>131754.30819835386</v>
      </c>
      <c r="EJ10" s="331">
        <v>37167.285788379239</v>
      </c>
      <c r="EK10" s="331">
        <v>7572.6575577266176</v>
      </c>
      <c r="EL10" s="331">
        <v>39522.283552724184</v>
      </c>
      <c r="EM10" s="331">
        <v>173670.59051054867</v>
      </c>
      <c r="EN10" s="331">
        <v>17368.75963328495</v>
      </c>
      <c r="EO10" s="331">
        <v>21449.552551812532</v>
      </c>
      <c r="EP10" s="331">
        <v>14928.335992519096</v>
      </c>
      <c r="EQ10" s="331">
        <v>7095.6953753647622</v>
      </c>
      <c r="ER10" s="331">
        <v>7663.8887895454436</v>
      </c>
      <c r="ES10" s="331">
        <v>43318.581448120683</v>
      </c>
      <c r="ET10" s="331">
        <v>21017.813545811252</v>
      </c>
      <c r="EU10" s="331">
        <v>10967.077023238087</v>
      </c>
      <c r="EV10" s="331">
        <v>3551175.5746341017</v>
      </c>
      <c r="EW10" s="331">
        <v>162254.86404938417</v>
      </c>
      <c r="EX10" s="331">
        <v>212813.67253841119</v>
      </c>
      <c r="EY10" s="331">
        <v>105919.98759380818</v>
      </c>
      <c r="EZ10" s="331">
        <v>787445.87952140276</v>
      </c>
      <c r="FA10" s="331">
        <v>827182.36214060581</v>
      </c>
      <c r="FB10" s="331">
        <v>210246.41209858432</v>
      </c>
      <c r="FC10" s="331">
        <v>85852.706010841488</v>
      </c>
      <c r="FD10" s="331">
        <v>265005.80268944835</v>
      </c>
      <c r="FE10" s="331">
        <v>50104.621368836044</v>
      </c>
      <c r="FF10" s="331">
        <v>316139.77627187403</v>
      </c>
      <c r="FG10" s="331">
        <v>62619.089068889552</v>
      </c>
      <c r="FH10" s="331">
        <v>165049.41376263043</v>
      </c>
      <c r="FI10" s="331">
        <v>53829.0663554598</v>
      </c>
      <c r="FJ10" s="331">
        <v>10297.682749531246</v>
      </c>
      <c r="FK10" s="331">
        <v>34423.639234043061</v>
      </c>
      <c r="FL10" s="331">
        <v>23841.079950270312</v>
      </c>
      <c r="FM10" s="331">
        <v>151708.88344233099</v>
      </c>
      <c r="FN10" s="331">
        <v>7732.5193523258768</v>
      </c>
      <c r="FO10" s="331">
        <v>127.40069488294685</v>
      </c>
      <c r="FP10" s="331">
        <v>6138003.5668695671</v>
      </c>
      <c r="FQ10" s="331">
        <v>136761.18378863839</v>
      </c>
      <c r="FR10" s="331">
        <v>117452.15148018752</v>
      </c>
      <c r="FS10" s="331">
        <v>279010.47796773177</v>
      </c>
      <c r="FT10" s="331">
        <v>182572.87430128478</v>
      </c>
      <c r="FU10" s="331">
        <v>451771.99437229714</v>
      </c>
      <c r="FV10" s="331">
        <v>122646.26226453979</v>
      </c>
      <c r="FW10" s="331">
        <v>124709.26754654391</v>
      </c>
      <c r="FX10" s="331">
        <v>68145.128688265977</v>
      </c>
      <c r="FY10" s="331">
        <v>104464.72710734766</v>
      </c>
      <c r="FZ10" s="331">
        <v>210213.26856837232</v>
      </c>
      <c r="GA10" s="331">
        <v>102149.40823477706</v>
      </c>
      <c r="GB10" s="331">
        <v>18503.690826820806</v>
      </c>
      <c r="GC10" s="331">
        <v>15370.808941868836</v>
      </c>
      <c r="GD10" s="331">
        <v>880104.55795101833</v>
      </c>
      <c r="GE10" s="331">
        <v>9168.4731806587188</v>
      </c>
      <c r="GF10" s="331">
        <v>46349.694699995685</v>
      </c>
      <c r="GG10" s="331">
        <v>13512.13416679886</v>
      </c>
      <c r="GH10" s="331">
        <v>27303.519392185208</v>
      </c>
      <c r="GI10" s="331">
        <v>1449.7927004660141</v>
      </c>
      <c r="GJ10" s="331">
        <v>5059.6638389795562</v>
      </c>
      <c r="GK10" s="331">
        <v>135689.20003324066</v>
      </c>
      <c r="GL10" s="331">
        <v>27943.336035265016</v>
      </c>
      <c r="GM10" s="331">
        <v>0</v>
      </c>
      <c r="GN10" s="331">
        <v>0</v>
      </c>
      <c r="GO10" s="331">
        <v>0</v>
      </c>
      <c r="GP10" s="331">
        <v>539218.19015101122</v>
      </c>
      <c r="GQ10" s="331">
        <v>10880.43685841208</v>
      </c>
      <c r="GR10" s="331">
        <v>-27088.571869674088</v>
      </c>
      <c r="GS10" s="331">
        <v>865.13233374463312</v>
      </c>
      <c r="GT10" s="331">
        <v>0</v>
      </c>
      <c r="GU10" s="331">
        <v>85252.106670118184</v>
      </c>
      <c r="GV10" s="331">
        <v>65293.76476756687</v>
      </c>
      <c r="GW10" s="331">
        <v>64549.955113395947</v>
      </c>
      <c r="GX10" s="331">
        <v>1874472.8603226286</v>
      </c>
      <c r="GY10" s="331">
        <v>2729.7342110974519</v>
      </c>
      <c r="GZ10" s="331">
        <v>313693.5986920424</v>
      </c>
      <c r="HA10" s="331">
        <v>671656.65181643469</v>
      </c>
      <c r="HB10" s="331">
        <v>22359453.722287819</v>
      </c>
      <c r="HC10" s="331">
        <v>2568226.9646441936</v>
      </c>
      <c r="HD10" s="331">
        <v>6939280.6046079174</v>
      </c>
      <c r="HE10" s="331">
        <v>4170773.5073663159</v>
      </c>
      <c r="HF10" s="331">
        <v>3545617.4194052685</v>
      </c>
      <c r="HG10" s="331">
        <v>8885596.4299446438</v>
      </c>
      <c r="HH10" s="331">
        <v>673196.33041486063</v>
      </c>
      <c r="HI10" s="331">
        <v>11672646.217901196</v>
      </c>
      <c r="HJ10" s="331">
        <v>3879550.0533465426</v>
      </c>
      <c r="HK10" s="331">
        <v>1842831.1226652851</v>
      </c>
      <c r="HL10" s="331">
        <v>2580587.7764540859</v>
      </c>
      <c r="HM10" s="331">
        <v>2485214.2718757614</v>
      </c>
      <c r="HN10" s="331">
        <v>3081056.5143747842</v>
      </c>
      <c r="HO10" s="331">
        <v>4869043.3363710055</v>
      </c>
      <c r="HP10" s="331">
        <v>3052230.5808783369</v>
      </c>
      <c r="HQ10" s="331">
        <v>2498794.5564275067</v>
      </c>
      <c r="HR10" s="331">
        <v>437657.62181104155</v>
      </c>
      <c r="HS10" s="331">
        <v>17815.093827167839</v>
      </c>
      <c r="HT10" s="331">
        <v>266927.75840158242</v>
      </c>
      <c r="HU10" s="331">
        <v>401873.78860958922</v>
      </c>
      <c r="HV10" s="331">
        <v>366.59236566823029</v>
      </c>
      <c r="HW10" s="331">
        <v>1029011.3005619321</v>
      </c>
      <c r="HX10" s="331">
        <v>254627.52527988877</v>
      </c>
      <c r="HY10" s="331">
        <v>69210.601216919982</v>
      </c>
      <c r="HZ10" s="331">
        <v>121206.54238078056</v>
      </c>
      <c r="IA10" s="331">
        <v>244955.99946652947</v>
      </c>
      <c r="IB10" s="331">
        <v>611455.10445698164</v>
      </c>
      <c r="IC10" s="331">
        <v>0</v>
      </c>
      <c r="ID10" s="331">
        <v>446898.29824483726</v>
      </c>
      <c r="IE10" s="331">
        <v>0</v>
      </c>
      <c r="IF10" s="331">
        <v>2690.310376238529</v>
      </c>
      <c r="IG10" s="331">
        <v>1312071.3225653409</v>
      </c>
      <c r="IH10" s="331">
        <v>261125.5737948608</v>
      </c>
      <c r="II10" s="331">
        <v>353713.70443239523</v>
      </c>
      <c r="IJ10" s="331">
        <v>217451.0305629326</v>
      </c>
      <c r="IK10" s="331">
        <v>593643.46379996312</v>
      </c>
      <c r="IL10" s="331">
        <v>48452.475935028218</v>
      </c>
      <c r="IM10" s="331">
        <v>114188.10984915217</v>
      </c>
      <c r="IN10" s="331">
        <v>17408.630483022545</v>
      </c>
      <c r="IO10" s="331">
        <v>13939.924577611873</v>
      </c>
      <c r="IP10" s="331">
        <v>123.0832265772725</v>
      </c>
      <c r="IQ10" s="331">
        <v>125287.66847233058</v>
      </c>
      <c r="IR10" s="331">
        <v>2614019.2455943003</v>
      </c>
      <c r="IS10" s="331">
        <v>603750.107782281</v>
      </c>
      <c r="IT10" s="331">
        <v>136624.22782223197</v>
      </c>
      <c r="IU10" s="331">
        <v>1809107.5723551342</v>
      </c>
      <c r="IV10" s="331">
        <v>339142.61752081307</v>
      </c>
      <c r="IW10" s="331">
        <v>45697.815243887184</v>
      </c>
      <c r="IX10" s="331">
        <v>74339.633649483992</v>
      </c>
      <c r="IY10" s="331">
        <v>3443.7076784585865</v>
      </c>
      <c r="IZ10" s="331">
        <v>132064.6764026343</v>
      </c>
      <c r="JA10" s="331">
        <v>194048.81101435347</v>
      </c>
      <c r="JB10" s="331">
        <v>1238113.9385327976</v>
      </c>
      <c r="JC10" s="331">
        <v>385673.02607980964</v>
      </c>
      <c r="JD10" s="331">
        <v>194205.6305335635</v>
      </c>
      <c r="JE10" s="331">
        <v>112225.84982889095</v>
      </c>
      <c r="JF10" s="331">
        <v>61240.208705353965</v>
      </c>
      <c r="JG10" s="331">
        <v>35478.031881568262</v>
      </c>
      <c r="JH10" s="331">
        <v>11178.406956729776</v>
      </c>
      <c r="JI10" s="331">
        <v>23260.047224840881</v>
      </c>
      <c r="JJ10" s="331">
        <v>1228716.8080785153</v>
      </c>
      <c r="JK10" s="331">
        <v>4888.8690114338206</v>
      </c>
      <c r="JL10" s="331">
        <v>2230.7932211348921</v>
      </c>
      <c r="JM10" s="331">
        <v>774.82248113805701</v>
      </c>
      <c r="JN10" s="331">
        <v>11097.904627941267</v>
      </c>
      <c r="JO10" s="331">
        <v>157725.43378125801</v>
      </c>
      <c r="JP10" s="331">
        <v>0</v>
      </c>
      <c r="JQ10" s="331">
        <v>4478157.396271308</v>
      </c>
      <c r="JR10" s="331">
        <v>560835.17860075843</v>
      </c>
      <c r="JS10" s="331">
        <v>28715.788898799998</v>
      </c>
      <c r="JT10" s="331">
        <v>1043381.3766229236</v>
      </c>
      <c r="JU10" s="331">
        <v>273488.68638224364</v>
      </c>
      <c r="JV10" s="331">
        <v>105428.26632868442</v>
      </c>
      <c r="JW10" s="331">
        <v>870617.88962627156</v>
      </c>
      <c r="JX10" s="331">
        <v>208195.01711410834</v>
      </c>
      <c r="JY10" s="331">
        <v>9309244.6480030362</v>
      </c>
      <c r="JZ10" s="331">
        <v>10765376.381040229</v>
      </c>
      <c r="KA10" s="331">
        <v>826958.88736610592</v>
      </c>
      <c r="KB10" s="331">
        <v>-484944.81070117833</v>
      </c>
      <c r="KC10" s="331">
        <v>1220350.3890140913</v>
      </c>
      <c r="KD10" s="331">
        <v>83263.363822918051</v>
      </c>
      <c r="KE10" s="331">
        <v>1262571.8525780053</v>
      </c>
      <c r="KF10" s="331">
        <v>3196663.2874056827</v>
      </c>
      <c r="KG10" s="331">
        <v>2689455.0033125468</v>
      </c>
      <c r="KH10" s="331">
        <v>571343.71138040209</v>
      </c>
      <c r="KI10" s="331">
        <v>89432.302660053916</v>
      </c>
      <c r="KJ10" s="331">
        <v>286128.54795350629</v>
      </c>
      <c r="KK10" s="331">
        <v>26199.846507701881</v>
      </c>
      <c r="KL10" s="331">
        <v>51522.947068655747</v>
      </c>
      <c r="KM10" s="331">
        <v>11626.612938068809</v>
      </c>
      <c r="KN10" s="331">
        <v>19632914.000747051</v>
      </c>
      <c r="KO10" s="331">
        <v>1164388.0383709515</v>
      </c>
      <c r="KP10" s="331">
        <v>656651.74975190312</v>
      </c>
      <c r="KQ10" s="331">
        <v>1284711.7164704867</v>
      </c>
      <c r="KR10" s="331">
        <v>2232882.5697865421</v>
      </c>
      <c r="KS10" s="331">
        <v>1288283.4715379409</v>
      </c>
      <c r="KT10" s="331">
        <v>4656631.8612664258</v>
      </c>
      <c r="KU10" s="331">
        <v>93095.411423726066</v>
      </c>
      <c r="KV10" s="331">
        <v>363610.61934683175</v>
      </c>
      <c r="KW10" s="331">
        <v>4981193.2447609203</v>
      </c>
      <c r="KX10" s="331">
        <v>716102.07170170767</v>
      </c>
      <c r="KY10" s="331">
        <v>1125135.805475113</v>
      </c>
      <c r="KZ10" s="331">
        <v>12332401.292513344</v>
      </c>
      <c r="LA10" s="331">
        <v>774544.82874864619</v>
      </c>
      <c r="LB10" s="331">
        <v>2723136.3972946778</v>
      </c>
      <c r="LC10" s="331">
        <v>6716648.2947771428</v>
      </c>
      <c r="LD10" s="331">
        <v>1215897.8520560598</v>
      </c>
      <c r="LE10" s="331">
        <v>14827194.88715479</v>
      </c>
      <c r="LF10" s="331">
        <v>2293275.3295582072</v>
      </c>
      <c r="LG10" s="331">
        <v>4591871.2988064028</v>
      </c>
      <c r="LH10" s="331">
        <v>7996980.5310584716</v>
      </c>
      <c r="LI10" s="331">
        <v>426275.61291242449</v>
      </c>
      <c r="LJ10" s="331">
        <v>1367444.3978606041</v>
      </c>
      <c r="LK10" s="331">
        <v>83553.051396902069</v>
      </c>
      <c r="LL10" s="331">
        <v>1432763.1993158113</v>
      </c>
      <c r="LM10" s="331">
        <v>89142.800510623871</v>
      </c>
      <c r="LN10" s="331">
        <v>1389758.5616694912</v>
      </c>
      <c r="LO10" s="331">
        <v>113929.21263779994</v>
      </c>
      <c r="LP10" s="331">
        <v>8551187.5833738241</v>
      </c>
      <c r="LQ10" s="331">
        <v>1907.3444506560249</v>
      </c>
      <c r="LR10" s="331">
        <v>141.16318702725593</v>
      </c>
      <c r="LS10" s="331">
        <v>107384225.99962376</v>
      </c>
      <c r="LT10" s="331">
        <v>10058545.836731726</v>
      </c>
      <c r="LU10" s="331">
        <v>2943231.5919329496</v>
      </c>
      <c r="LV10" s="331">
        <v>2033203.3711128491</v>
      </c>
      <c r="LW10" s="331">
        <v>233834.27047538475</v>
      </c>
      <c r="LX10" s="331">
        <v>173741.16292963928</v>
      </c>
      <c r="LY10" s="331">
        <v>288192.42153579945</v>
      </c>
      <c r="LZ10" s="331">
        <v>99135.220123089312</v>
      </c>
      <c r="MA10" s="331">
        <v>374000.93925390136</v>
      </c>
      <c r="MB10" s="331">
        <v>320202.37888368859</v>
      </c>
      <c r="MC10" s="331">
        <v>221381.98810319428</v>
      </c>
      <c r="MD10" s="331">
        <v>30975.721511993466</v>
      </c>
      <c r="ME10" s="331">
        <v>17323196.243707396</v>
      </c>
      <c r="MF10" s="331">
        <v>2417816.2701666146</v>
      </c>
      <c r="MG10" s="331">
        <v>1202287.5266921269</v>
      </c>
      <c r="MH10" s="331">
        <v>1061218.821195699</v>
      </c>
      <c r="MI10" s="331">
        <v>856367.29721754347</v>
      </c>
      <c r="MJ10" s="331">
        <v>3991208.1496983264</v>
      </c>
      <c r="MK10" s="331">
        <v>4508565.3794685472</v>
      </c>
      <c r="ML10" s="331">
        <v>1213002.629800586</v>
      </c>
      <c r="MM10" s="331">
        <v>1462807.1450518619</v>
      </c>
      <c r="MN10" s="331">
        <v>1695574.4953421385</v>
      </c>
      <c r="MO10" s="331">
        <v>906602.49820292764</v>
      </c>
      <c r="MP10" s="331">
        <v>1825143.3240551292</v>
      </c>
      <c r="MQ10" s="331">
        <v>3660591.3641556147</v>
      </c>
      <c r="MR10" s="331">
        <v>777052.54422313592</v>
      </c>
      <c r="MS10" s="331">
        <v>2392620.0690074973</v>
      </c>
      <c r="MT10" s="331">
        <v>212857.20855927025</v>
      </c>
      <c r="MU10" s="331">
        <v>1849939.3626191271</v>
      </c>
      <c r="MV10" s="331">
        <v>486259.45944628172</v>
      </c>
      <c r="MW10" s="331">
        <v>1437333.7739313908</v>
      </c>
      <c r="MX10" s="331">
        <v>2825964.0371709652</v>
      </c>
      <c r="MY10" s="331">
        <v>1398740.8636303605</v>
      </c>
      <c r="MZ10" s="331">
        <v>12417.02972117531</v>
      </c>
      <c r="NA10" s="331">
        <v>10887.184121317387</v>
      </c>
      <c r="NB10" s="331">
        <v>14398594.405213771</v>
      </c>
      <c r="NC10" s="331">
        <v>4122333.4323956743</v>
      </c>
      <c r="ND10" s="331">
        <v>1638367.186734579</v>
      </c>
      <c r="NE10" s="331">
        <v>9364379.5946586486</v>
      </c>
      <c r="NF10" s="331">
        <v>1196110.6047474777</v>
      </c>
      <c r="NG10" s="331">
        <v>2395222.8323073378</v>
      </c>
      <c r="NH10" s="331">
        <v>3869296.8096410558</v>
      </c>
      <c r="NI10" s="331">
        <v>6649935.5964333769</v>
      </c>
      <c r="NJ10" s="331">
        <v>52383.960507516946</v>
      </c>
      <c r="NK10" s="331">
        <v>2639621.1770434799</v>
      </c>
      <c r="NL10" s="331">
        <v>1612825.8365194493</v>
      </c>
      <c r="NM10" s="331">
        <v>387846.82654266688</v>
      </c>
      <c r="NN10" s="331">
        <v>9388199.6799365338</v>
      </c>
      <c r="NO10" s="331">
        <v>3281645.2218141588</v>
      </c>
      <c r="NP10" s="331">
        <v>3514051.0304915006</v>
      </c>
      <c r="NQ10" s="331">
        <v>2288246.241442767</v>
      </c>
      <c r="NR10" s="331">
        <v>1317813.6692546844</v>
      </c>
      <c r="NS10" s="331">
        <v>50728.576754712158</v>
      </c>
      <c r="NT10" s="331">
        <v>1020971.3936725083</v>
      </c>
      <c r="NU10" s="331">
        <v>748547.06588308141</v>
      </c>
      <c r="NV10" s="331">
        <v>1083018.9973462797</v>
      </c>
      <c r="NW10" s="331">
        <v>859415.34233216301</v>
      </c>
      <c r="NX10" s="331">
        <v>172241.51492044338</v>
      </c>
      <c r="NY10" s="331">
        <v>194175.2208498425</v>
      </c>
      <c r="NZ10" s="331">
        <v>24381.292704205996</v>
      </c>
      <c r="OA10" s="331">
        <v>20686.069971102916</v>
      </c>
      <c r="OB10" s="331">
        <v>51764568.806233294</v>
      </c>
      <c r="OC10" s="331">
        <v>4410409.0935539631</v>
      </c>
      <c r="OD10" s="331">
        <v>544800.81457845925</v>
      </c>
      <c r="OE10" s="331">
        <v>5246976.3158201743</v>
      </c>
      <c r="OF10" s="331">
        <v>1078790.5145310662</v>
      </c>
      <c r="OG10" s="331">
        <v>1641856.2473354444</v>
      </c>
      <c r="OH10" s="331">
        <v>7990657.1590628782</v>
      </c>
      <c r="OI10" s="331">
        <v>331229.35019050731</v>
      </c>
      <c r="OJ10" s="331">
        <v>3553700.9667532719</v>
      </c>
      <c r="OK10" s="331">
        <v>34020049.629678406</v>
      </c>
      <c r="OL10" s="331">
        <v>2028347.0849761623</v>
      </c>
      <c r="OM10" s="331">
        <v>20355213.794654194</v>
      </c>
      <c r="ON10" s="331">
        <v>1887125.6122712244</v>
      </c>
      <c r="OO10" s="331">
        <v>1863154.1342545513</v>
      </c>
      <c r="OP10" s="331">
        <v>0</v>
      </c>
      <c r="OQ10" s="331">
        <v>11349959.797580529</v>
      </c>
      <c r="OR10" s="331">
        <v>373860.73454421654</v>
      </c>
      <c r="OS10" s="331">
        <v>257115.02749383714</v>
      </c>
      <c r="OT10" s="331">
        <v>761758.01287705067</v>
      </c>
      <c r="OU10" s="331">
        <v>5170802.8744244576</v>
      </c>
      <c r="OV10" s="331">
        <v>1515343.1619191193</v>
      </c>
      <c r="OW10" s="331">
        <v>302185.91984602087</v>
      </c>
      <c r="OX10" s="331">
        <v>16841.361744136433</v>
      </c>
      <c r="OY10" s="331">
        <v>0</v>
      </c>
      <c r="OZ10" s="331">
        <v>452905.55178297212</v>
      </c>
      <c r="PA10" s="331">
        <v>9927.5803947827244</v>
      </c>
      <c r="PB10" s="331">
        <v>11994.833136908595</v>
      </c>
      <c r="PC10" s="331">
        <v>1546.7759794518117</v>
      </c>
      <c r="PD10" s="331">
        <v>4439.1193142360053</v>
      </c>
      <c r="PE10" s="331">
        <v>11109.103855264593</v>
      </c>
      <c r="PF10" s="331">
        <v>3269.9717706953397</v>
      </c>
      <c r="PG10" s="331">
        <v>13523.033556792479</v>
      </c>
      <c r="PH10" s="331">
        <v>0</v>
      </c>
      <c r="PI10" s="331">
        <v>2749.6352421470274</v>
      </c>
      <c r="PJ10" s="331">
        <v>16955.903538895116</v>
      </c>
      <c r="PK10" s="331">
        <v>11180.837876486818</v>
      </c>
      <c r="PL10" s="331">
        <v>4493.9573410162538</v>
      </c>
      <c r="PM10" s="331">
        <v>110860.24398734453</v>
      </c>
      <c r="PN10" s="331">
        <v>0</v>
      </c>
      <c r="PO10" s="331">
        <v>0</v>
      </c>
      <c r="PP10" s="331">
        <v>0</v>
      </c>
      <c r="PQ10" s="331">
        <v>0</v>
      </c>
      <c r="PR10" s="331">
        <v>4951448.8991582701</v>
      </c>
      <c r="PS10" s="331">
        <v>3460.0644516088837</v>
      </c>
      <c r="PT10" s="331">
        <v>604.31494786477242</v>
      </c>
      <c r="PU10" s="331">
        <v>23698.850629562963</v>
      </c>
      <c r="PV10" s="331">
        <v>67745.687892730333</v>
      </c>
      <c r="PW10" s="331">
        <v>2370.0845391957396</v>
      </c>
      <c r="PX10" s="331">
        <v>2970.8004981933486</v>
      </c>
      <c r="PY10" s="331">
        <v>1959.5277064942031</v>
      </c>
      <c r="PZ10" s="331">
        <v>55488.646561288711</v>
      </c>
      <c r="QA10" s="331">
        <v>0</v>
      </c>
      <c r="QB10" s="331">
        <v>61414.755798658858</v>
      </c>
      <c r="QC10" s="331">
        <v>12653.699918120805</v>
      </c>
      <c r="QD10" s="331">
        <v>9341.0634359262458</v>
      </c>
      <c r="QE10" s="331">
        <v>49146.793551995142</v>
      </c>
      <c r="QF10" s="331">
        <v>16021.693162325333</v>
      </c>
      <c r="QG10" s="331">
        <v>10098.349024748533</v>
      </c>
      <c r="QH10" s="331">
        <v>11083.081786553248</v>
      </c>
      <c r="QI10" s="331">
        <v>6394.7813155533831</v>
      </c>
      <c r="QJ10" s="331">
        <v>763.63272942473441</v>
      </c>
      <c r="QK10" s="331">
        <v>17291.86691768411</v>
      </c>
      <c r="QL10" s="331">
        <v>92656.174872285163</v>
      </c>
      <c r="QM10" s="331">
        <v>20502.127719134296</v>
      </c>
      <c r="QN10" s="331">
        <v>682.84368805116469</v>
      </c>
      <c r="QO10" s="331">
        <v>0</v>
      </c>
      <c r="QP10" s="331">
        <v>1192.4613214625156</v>
      </c>
      <c r="QQ10" s="331">
        <v>0</v>
      </c>
      <c r="QR10" s="331">
        <v>298684.78553302935</v>
      </c>
      <c r="QS10" s="331">
        <v>386.29388023360355</v>
      </c>
      <c r="QT10" s="331">
        <v>5003.4158861320138</v>
      </c>
      <c r="QU10" s="331">
        <v>19198.610666963767</v>
      </c>
      <c r="QV10" s="331">
        <v>49251.772045152931</v>
      </c>
      <c r="QW10" s="331">
        <v>301732.17944502714</v>
      </c>
      <c r="QX10" s="331">
        <v>23778.480333035874</v>
      </c>
      <c r="QY10" s="331">
        <v>112212.30103089615</v>
      </c>
      <c r="QZ10" s="331">
        <v>302362.9924839086</v>
      </c>
      <c r="RA10" s="331">
        <v>-1817.1064090522718</v>
      </c>
      <c r="RB10" s="331">
        <v>472.70015438949076</v>
      </c>
      <c r="RC10" s="331">
        <v>0</v>
      </c>
      <c r="RD10" s="331">
        <v>0</v>
      </c>
      <c r="RE10" s="331">
        <v>209399.36870425488</v>
      </c>
      <c r="RF10" s="331">
        <v>21755.157478349232</v>
      </c>
      <c r="RG10" s="331">
        <v>7275.9202775728863</v>
      </c>
      <c r="RH10" s="331">
        <v>7648.0843526737581</v>
      </c>
      <c r="RI10" s="331">
        <v>411.53149040543281</v>
      </c>
      <c r="RJ10" s="331">
        <v>-42835.814271736926</v>
      </c>
      <c r="RK10" s="331">
        <v>21792.622281795637</v>
      </c>
      <c r="RL10" s="331">
        <v>980.52422967251243</v>
      </c>
      <c r="RM10" s="331">
        <v>51670.640236847874</v>
      </c>
      <c r="RN10" s="331">
        <v>6985.6971613702617</v>
      </c>
      <c r="RO10" s="331">
        <v>24392.623693055102</v>
      </c>
      <c r="RP10" s="331">
        <v>3649.9501878492356</v>
      </c>
      <c r="RQ10" s="331">
        <v>2177.2455271076678</v>
      </c>
      <c r="RR10" s="331">
        <v>-6066.8491612329981</v>
      </c>
      <c r="RS10" s="331">
        <v>3006.458032437587</v>
      </c>
      <c r="RT10" s="331">
        <v>1526.5308889973505</v>
      </c>
      <c r="RU10" s="331">
        <v>409.7508994154598</v>
      </c>
      <c r="RV10" s="331">
        <v>357.08356215524122</v>
      </c>
      <c r="RW10" s="331">
        <v>0</v>
      </c>
      <c r="RX10" s="331">
        <v>0</v>
      </c>
      <c r="RY10" s="331">
        <v>1155987.5957804094</v>
      </c>
      <c r="RZ10" s="331">
        <v>30913.426914981319</v>
      </c>
      <c r="SA10" s="331">
        <v>131396.16453766043</v>
      </c>
      <c r="SB10" s="331">
        <v>28951.803371878341</v>
      </c>
      <c r="SC10" s="331">
        <v>522.01511109192927</v>
      </c>
      <c r="SD10" s="331">
        <v>75084.727464982789</v>
      </c>
      <c r="SE10" s="331">
        <v>4096.1739164744067</v>
      </c>
      <c r="SF10" s="331">
        <v>100450.91758839638</v>
      </c>
      <c r="SG10" s="331">
        <v>20827.263202517144</v>
      </c>
      <c r="SH10" s="331">
        <v>11701.229077991815</v>
      </c>
      <c r="SI10" s="331">
        <v>24968.630745692084</v>
      </c>
      <c r="SJ10" s="331">
        <v>60749.806656404813</v>
      </c>
      <c r="SK10" s="331">
        <v>84942.848668909748</v>
      </c>
      <c r="SL10" s="331">
        <v>17865.08495532607</v>
      </c>
      <c r="SM10" s="331">
        <v>1207418.883905052</v>
      </c>
      <c r="SN10" s="331">
        <v>0</v>
      </c>
      <c r="SO10" s="331">
        <v>177583.52018311727</v>
      </c>
      <c r="SP10" s="331">
        <v>146215.3300808784</v>
      </c>
      <c r="SQ10" s="331">
        <v>21285.550510995061</v>
      </c>
      <c r="SR10" s="331">
        <v>129457.28227826234</v>
      </c>
      <c r="SS10" s="331">
        <v>90708.67535236929</v>
      </c>
      <c r="ST10" s="331">
        <v>140408.00197590888</v>
      </c>
      <c r="SU10" s="331">
        <v>19935.467724615279</v>
      </c>
      <c r="SV10" s="331">
        <v>25725.890409166816</v>
      </c>
      <c r="SW10" s="331">
        <v>229364.76280559856</v>
      </c>
      <c r="SX10" s="331">
        <v>2162.1367653470047</v>
      </c>
      <c r="SY10" s="331">
        <v>310189.80222970061</v>
      </c>
      <c r="SZ10" s="331">
        <v>54624.425703381094</v>
      </c>
      <c r="TA10" s="331">
        <v>14556.151082587439</v>
      </c>
      <c r="TB10" s="331">
        <v>70053.704499289335</v>
      </c>
      <c r="TC10" s="331">
        <v>15366.026954308123</v>
      </c>
      <c r="TD10" s="331">
        <v>10294.921306773758</v>
      </c>
      <c r="TE10" s="331">
        <v>33020.711820263365</v>
      </c>
      <c r="TF10" s="331">
        <v>18390.248179758528</v>
      </c>
      <c r="TG10" s="331">
        <v>146318.1981964884</v>
      </c>
      <c r="TH10" s="331">
        <v>7570.558152080238</v>
      </c>
      <c r="TI10" s="331">
        <v>3460.2261811836725</v>
      </c>
      <c r="TJ10" s="331">
        <v>42912.492588924404</v>
      </c>
      <c r="TK10" s="331">
        <v>59875.62242454198</v>
      </c>
      <c r="TL10" s="331">
        <v>37425.531882958887</v>
      </c>
      <c r="TM10" s="331">
        <v>2441.9136456821902</v>
      </c>
      <c r="TN10" s="331">
        <v>76019.105317094873</v>
      </c>
      <c r="TO10" s="331">
        <v>17990.906862026481</v>
      </c>
      <c r="TP10" s="331">
        <v>21141.889393855108</v>
      </c>
      <c r="TQ10" s="331">
        <v>36578.280831753742</v>
      </c>
      <c r="TR10" s="331">
        <v>13669.371887675525</v>
      </c>
      <c r="TS10" s="331">
        <v>6209.1170786017838</v>
      </c>
      <c r="TT10" s="331">
        <v>19289.561315155974</v>
      </c>
      <c r="TU10" s="331">
        <v>8171.5449425018951</v>
      </c>
      <c r="TV10" s="331">
        <v>18228.469445171057</v>
      </c>
      <c r="TW10" s="331">
        <v>185444.96076970961</v>
      </c>
      <c r="TX10" s="331">
        <v>8511.832360269218</v>
      </c>
      <c r="TY10" s="331">
        <v>625831.96697977965</v>
      </c>
      <c r="TZ10" s="331">
        <v>-25326.565938830154</v>
      </c>
      <c r="UA10" s="331">
        <v>55773.999088929522</v>
      </c>
      <c r="UB10" s="331">
        <v>23482.117814518013</v>
      </c>
      <c r="UC10" s="331">
        <v>477010.90927513206</v>
      </c>
      <c r="UD10" s="331">
        <v>0</v>
      </c>
      <c r="UE10" s="331">
        <v>0</v>
      </c>
      <c r="UF10" s="331">
        <v>0</v>
      </c>
      <c r="UG10" s="331">
        <v>10448.275722993758</v>
      </c>
      <c r="UH10" s="331">
        <v>76829.773925956237</v>
      </c>
      <c r="UI10" s="331">
        <v>43833.956652284534</v>
      </c>
      <c r="UJ10" s="331">
        <v>24801.85857242945</v>
      </c>
      <c r="UK10" s="331">
        <v>23539.28271601001</v>
      </c>
      <c r="UL10" s="331">
        <v>25501.707234826179</v>
      </c>
      <c r="UM10" s="331">
        <v>13573.72062640261</v>
      </c>
      <c r="UN10" s="331">
        <v>1828467.6808179663</v>
      </c>
      <c r="UO10" s="331">
        <v>40479.504248903264</v>
      </c>
      <c r="UP10" s="331">
        <v>6714.7246587814525</v>
      </c>
      <c r="UQ10" s="331">
        <v>44805.378560162651</v>
      </c>
      <c r="UR10" s="331">
        <v>0</v>
      </c>
      <c r="US10" s="331">
        <v>8144.6801567345992</v>
      </c>
      <c r="UT10" s="331">
        <v>49315.151565047585</v>
      </c>
      <c r="UU10" s="331">
        <v>1106.5399175446228</v>
      </c>
      <c r="UV10" s="331">
        <v>3169.0466629120442</v>
      </c>
      <c r="UW10" s="331">
        <v>16239.094688757983</v>
      </c>
      <c r="UX10" s="331">
        <v>6889.7412965139456</v>
      </c>
      <c r="UY10" s="331">
        <v>57577.923339665402</v>
      </c>
      <c r="UZ10" s="331">
        <v>23449.747976518858</v>
      </c>
      <c r="VA10" s="331">
        <v>29331.671742493196</v>
      </c>
      <c r="VB10" s="331">
        <v>0</v>
      </c>
      <c r="VC10" s="331">
        <v>13266.813638070977</v>
      </c>
      <c r="VD10" s="331">
        <v>26276.633829215007</v>
      </c>
      <c r="VE10" s="331">
        <v>0</v>
      </c>
      <c r="VF10" s="331">
        <v>40441.14908486011</v>
      </c>
      <c r="VG10" s="331">
        <v>1087.9673235769828</v>
      </c>
      <c r="VH10" s="331">
        <v>18850.703924306508</v>
      </c>
      <c r="VI10" s="331">
        <v>0</v>
      </c>
      <c r="VJ10" s="331">
        <v>479604.15908708482</v>
      </c>
      <c r="VK10" s="331">
        <v>22023.433368483442</v>
      </c>
      <c r="VL10" s="331">
        <v>17581.651189069191</v>
      </c>
      <c r="VM10" s="331">
        <v>-38654.752769960913</v>
      </c>
      <c r="VN10" s="331">
        <v>117012.97615938431</v>
      </c>
      <c r="VO10" s="331">
        <v>59427.032810959499</v>
      </c>
      <c r="VP10" s="331">
        <v>15112.708064425018</v>
      </c>
      <c r="VQ10" s="331">
        <v>11923.501222713845</v>
      </c>
      <c r="VR10" s="331">
        <v>41996.196080485657</v>
      </c>
      <c r="VS10" s="331">
        <v>86986.068932003138</v>
      </c>
      <c r="VT10" s="331">
        <v>1589.8477925822253</v>
      </c>
      <c r="VU10" s="331">
        <v>103893.17832191991</v>
      </c>
      <c r="VV10" s="331">
        <v>2823.7673360546164</v>
      </c>
      <c r="VW10" s="331">
        <v>13880.384347574849</v>
      </c>
      <c r="VX10" s="331">
        <v>5479.8057705346373</v>
      </c>
      <c r="VY10" s="331">
        <v>5505417.0098402239</v>
      </c>
      <c r="VZ10" s="331">
        <v>718943.57566776488</v>
      </c>
      <c r="WA10" s="331">
        <v>327243.4222553898</v>
      </c>
      <c r="WB10" s="331">
        <v>33262.384053284914</v>
      </c>
      <c r="WC10" s="331">
        <v>14238.856262036365</v>
      </c>
      <c r="WD10" s="331">
        <v>19408.530994623619</v>
      </c>
      <c r="WE10" s="331">
        <v>865681.1794739964</v>
      </c>
      <c r="WF10" s="331">
        <v>86331.927978572014</v>
      </c>
      <c r="WG10" s="331">
        <v>55212.887286874917</v>
      </c>
      <c r="WH10" s="331">
        <v>104464.80468132433</v>
      </c>
      <c r="WI10" s="331">
        <v>9547.798786439389</v>
      </c>
      <c r="WJ10" s="331">
        <v>91109.009741480724</v>
      </c>
      <c r="WK10" s="331">
        <v>26040.622534063346</v>
      </c>
      <c r="WL10" s="331">
        <v>29371.770552964597</v>
      </c>
      <c r="WM10" s="331">
        <v>30102.06837159401</v>
      </c>
      <c r="WN10" s="331">
        <v>22140.049363969192</v>
      </c>
      <c r="WO10" s="331">
        <v>21899.965860590251</v>
      </c>
      <c r="WP10" s="331">
        <v>367996.79192536685</v>
      </c>
      <c r="WQ10" s="331">
        <v>81022.646680920632</v>
      </c>
      <c r="WR10" s="331">
        <v>222810.9432860474</v>
      </c>
      <c r="WS10" s="331">
        <v>6722196.9702903721</v>
      </c>
      <c r="WT10" s="331">
        <v>174047.17056280252</v>
      </c>
      <c r="WU10" s="331">
        <v>5539.7258603797527</v>
      </c>
      <c r="WV10" s="331">
        <v>2762.6645077218741</v>
      </c>
      <c r="WW10" s="331">
        <v>257168.00718384309</v>
      </c>
      <c r="WX10" s="331">
        <v>984.66511437854774</v>
      </c>
      <c r="WY10" s="331">
        <v>4946.5841503184483</v>
      </c>
      <c r="WZ10" s="331">
        <v>11033.085805849434</v>
      </c>
      <c r="XA10" s="331">
        <v>4219356.3194834702</v>
      </c>
      <c r="XB10" s="331">
        <v>7445.9437223355553</v>
      </c>
      <c r="XC10" s="331">
        <v>111.60489145905939</v>
      </c>
      <c r="XD10" s="331">
        <v>7479.0307089079606</v>
      </c>
      <c r="XE10" s="331">
        <v>10882.934345749502</v>
      </c>
      <c r="XF10" s="331">
        <v>4182340.6704650559</v>
      </c>
      <c r="XG10" s="331">
        <v>1169.1237198460237</v>
      </c>
      <c r="XH10" s="331">
        <v>54355.03423444512</v>
      </c>
      <c r="XI10" s="331">
        <v>81264.768553138987</v>
      </c>
      <c r="XJ10" s="331">
        <v>5477.7187216182419</v>
      </c>
      <c r="XK10" s="331">
        <v>32240.707291257761</v>
      </c>
      <c r="XL10" s="331">
        <v>6783.6632262457842</v>
      </c>
      <c r="XM10" s="331">
        <v>6234.7604680443037</v>
      </c>
      <c r="XN10" s="331">
        <v>2481.8646549327832</v>
      </c>
      <c r="XO10" s="331">
        <v>35706.408612572755</v>
      </c>
      <c r="XP10" s="331">
        <v>20298.260940594821</v>
      </c>
      <c r="XQ10" s="331">
        <v>5066.471744364143</v>
      </c>
      <c r="XR10" s="331">
        <v>2673.2164308691144</v>
      </c>
      <c r="XS10" s="331">
        <v>5578.7589067864083</v>
      </c>
      <c r="XT10" s="331">
        <v>7807.8313201079027</v>
      </c>
      <c r="XU10" s="331">
        <v>0</v>
      </c>
      <c r="XV10" s="331">
        <v>4622.6421502869989</v>
      </c>
      <c r="XW10" s="331">
        <v>1695.4764621193442</v>
      </c>
      <c r="XX10" s="331">
        <v>1559.0200769296016</v>
      </c>
      <c r="XY10" s="331">
        <v>5979.2237107443198</v>
      </c>
      <c r="XZ10" s="331">
        <v>23878.649830047667</v>
      </c>
      <c r="YA10" s="331">
        <v>5824.4848271992059</v>
      </c>
      <c r="YB10" s="331">
        <v>870.4501096125291</v>
      </c>
      <c r="YC10" s="331">
        <v>5578992.6516578402</v>
      </c>
      <c r="YD10" s="331">
        <v>22375.966667334316</v>
      </c>
      <c r="YE10" s="331">
        <v>79504.591118949218</v>
      </c>
      <c r="YF10" s="331">
        <v>5363.1093124612416</v>
      </c>
      <c r="YG10" s="331">
        <v>91690.851066333154</v>
      </c>
      <c r="YH10" s="331">
        <v>3097.533619433053</v>
      </c>
      <c r="YI10" s="331">
        <v>20033.06776915049</v>
      </c>
      <c r="YJ10" s="331">
        <v>2197.736696518069</v>
      </c>
      <c r="YK10" s="331">
        <v>34024.664125271622</v>
      </c>
      <c r="YL10" s="331">
        <v>21352.432019493339</v>
      </c>
      <c r="YM10" s="331">
        <v>43821.989074725199</v>
      </c>
      <c r="YN10" s="331">
        <v>25617.189180333233</v>
      </c>
      <c r="YO10" s="331">
        <v>1703.2283889604801</v>
      </c>
      <c r="YP10" s="331">
        <v>2126.076802329967</v>
      </c>
      <c r="YQ10" s="331">
        <v>2106.0768190584099</v>
      </c>
      <c r="YR10" s="331">
        <v>0</v>
      </c>
      <c r="YS10" s="331">
        <v>144.94072689489553</v>
      </c>
      <c r="YT10" s="331">
        <v>901073.49702880066</v>
      </c>
      <c r="YU10" s="331">
        <v>28597.813451497597</v>
      </c>
      <c r="YV10" s="331">
        <v>16167.738395724338</v>
      </c>
      <c r="YW10" s="331">
        <v>924.99361663642969</v>
      </c>
      <c r="YX10" s="331">
        <v>43862.456893769486</v>
      </c>
      <c r="YY10" s="331">
        <v>227.16113678117409</v>
      </c>
      <c r="YZ10" s="331">
        <v>12180.854521217499</v>
      </c>
      <c r="ZA10" s="331">
        <v>744863.12528508971</v>
      </c>
      <c r="ZB10" s="331">
        <v>21630.096868259814</v>
      </c>
      <c r="ZC10" s="331">
        <v>20561.677696993651</v>
      </c>
      <c r="ZD10" s="331">
        <v>25858.743089055941</v>
      </c>
      <c r="ZE10" s="331">
        <v>623.95490860908444</v>
      </c>
      <c r="ZF10" s="331">
        <v>6590.0888496763819</v>
      </c>
      <c r="ZG10" s="331">
        <v>4919.3565772891234</v>
      </c>
      <c r="ZH10" s="331">
        <v>32645.561621881665</v>
      </c>
      <c r="ZI10" s="331">
        <v>76404.500095464391</v>
      </c>
      <c r="ZJ10" s="331">
        <v>511958.72973156505</v>
      </c>
      <c r="ZK10" s="331">
        <v>-10476.397204347661</v>
      </c>
      <c r="ZL10" s="331">
        <v>66089.87389891487</v>
      </c>
      <c r="ZM10" s="331">
        <v>-113266.1029076777</v>
      </c>
      <c r="ZN10" s="331">
        <v>932.73675238027829</v>
      </c>
      <c r="ZO10" s="331">
        <v>0</v>
      </c>
      <c r="ZP10" s="331">
        <v>0</v>
      </c>
      <c r="ZQ10" s="331">
        <v>10954.155261561296</v>
      </c>
      <c r="ZR10" s="331">
        <v>1088.0984812141187</v>
      </c>
      <c r="ZS10" s="331">
        <v>28009.673678875708</v>
      </c>
      <c r="ZT10" s="331">
        <v>180.92338438130264</v>
      </c>
      <c r="ZU10" s="331">
        <v>1892.5088938542801</v>
      </c>
      <c r="ZV10" s="331">
        <v>0</v>
      </c>
      <c r="ZW10" s="331">
        <v>675.72566503456335</v>
      </c>
      <c r="ZX10" s="331">
        <v>1753.4195041498447</v>
      </c>
      <c r="ZY10" s="331">
        <v>-838.22481951847408</v>
      </c>
      <c r="ZZ10" s="331">
        <v>39828.099576361928</v>
      </c>
      <c r="AAA10" s="331">
        <v>0</v>
      </c>
      <c r="AAB10" s="331">
        <v>6634.1004275692512</v>
      </c>
      <c r="AAC10" s="331">
        <v>17348.504782408643</v>
      </c>
      <c r="AAD10" s="331">
        <v>-5618.6364842641833</v>
      </c>
      <c r="AAE10" s="331">
        <v>-419.98814121446981</v>
      </c>
      <c r="AAF10" s="331">
        <v>271533.48823446018</v>
      </c>
      <c r="AAG10" s="331">
        <v>3480.0942073547958</v>
      </c>
      <c r="AAH10" s="331">
        <v>70223.122589178252</v>
      </c>
      <c r="AAI10" s="331">
        <v>0</v>
      </c>
      <c r="AAJ10" s="331">
        <v>23722.682409705067</v>
      </c>
      <c r="AAK10" s="331">
        <v>8594.2206276375437</v>
      </c>
      <c r="AAL10" s="331">
        <v>17173.519578696447</v>
      </c>
      <c r="AAM10" s="331">
        <v>513871.37411613163</v>
      </c>
      <c r="AAN10" s="331">
        <v>104.5317128697407</v>
      </c>
      <c r="AAO10" s="331">
        <v>-119764.11816333431</v>
      </c>
      <c r="AAP10" s="331">
        <v>0</v>
      </c>
      <c r="AAQ10" s="331">
        <v>0</v>
      </c>
      <c r="AAR10" s="331">
        <v>0</v>
      </c>
      <c r="AAS10" s="331">
        <v>29364.485584550563</v>
      </c>
      <c r="AAT10" s="331">
        <v>0</v>
      </c>
      <c r="AAU10" s="331">
        <v>8137.1849659694981</v>
      </c>
      <c r="AAV10" s="331">
        <v>7931.7638541074712</v>
      </c>
      <c r="AAW10" s="331">
        <v>8354.9883836914742</v>
      </c>
      <c r="AAX10" s="331">
        <v>0</v>
      </c>
      <c r="AAY10" s="331">
        <v>18677.267707016556</v>
      </c>
      <c r="AAZ10" s="331">
        <v>2840.3891991573864</v>
      </c>
      <c r="ABA10" s="331">
        <v>10768.432513524074</v>
      </c>
      <c r="ABB10" s="331">
        <v>344.99448201180809</v>
      </c>
      <c r="ABC10" s="331">
        <v>6587.8914797148509</v>
      </c>
      <c r="ABD10" s="331">
        <v>0</v>
      </c>
      <c r="ABE10" s="331">
        <v>0</v>
      </c>
      <c r="ABF10" s="331">
        <v>15621.155391272912</v>
      </c>
      <c r="ABG10" s="331">
        <v>90215.625794782318</v>
      </c>
      <c r="ABH10" s="331">
        <v>2570.1963432895695</v>
      </c>
      <c r="ABI10" s="331">
        <v>0</v>
      </c>
      <c r="ABJ10" s="331">
        <v>5941.7672119652561</v>
      </c>
      <c r="ABK10" s="331">
        <v>1700.0020839632903</v>
      </c>
      <c r="ABL10" s="331">
        <v>-1937.1018527001418</v>
      </c>
      <c r="ABM10" s="331">
        <v>10275265.752538702</v>
      </c>
      <c r="ABN10" s="331">
        <v>699038.7327200385</v>
      </c>
      <c r="ABO10" s="331">
        <v>-87415.911382030507</v>
      </c>
      <c r="ABP10" s="331">
        <v>360307.4722866817</v>
      </c>
      <c r="ABQ10" s="331">
        <v>311400.69462271658</v>
      </c>
      <c r="ABR10" s="331">
        <v>132603.89839449676</v>
      </c>
      <c r="ABS10" s="331">
        <v>187559.27703155993</v>
      </c>
      <c r="ABT10" s="331">
        <v>186896.03156699074</v>
      </c>
      <c r="ABU10" s="331">
        <v>128.35871462750129</v>
      </c>
      <c r="ABV10" s="331">
        <v>14803938.752620572</v>
      </c>
      <c r="ABW10" s="331">
        <v>4654196.224538831</v>
      </c>
      <c r="ABX10" s="331">
        <v>4043205.6987807956</v>
      </c>
      <c r="ABY10" s="331">
        <v>810670.73294926691</v>
      </c>
      <c r="ABZ10" s="331">
        <v>277906.5715376091</v>
      </c>
      <c r="ACA10" s="331">
        <v>2168241.4984501679</v>
      </c>
      <c r="ACB10" s="331">
        <v>831126.08224670985</v>
      </c>
      <c r="ACC10" s="331">
        <v>1599418.5903254319</v>
      </c>
      <c r="ACD10" s="331">
        <v>657942.98506849026</v>
      </c>
      <c r="ACE10" s="331">
        <v>2863488.2191409869</v>
      </c>
      <c r="ACF10" s="331">
        <v>382081.56343118171</v>
      </c>
      <c r="ACG10" s="331">
        <v>5045933.6606323505</v>
      </c>
      <c r="ACH10" s="331">
        <v>30573.097754993676</v>
      </c>
      <c r="ACI10" s="331">
        <v>70731.241910297249</v>
      </c>
      <c r="ACJ10" s="331">
        <v>546890.19762411504</v>
      </c>
      <c r="ACK10" s="331">
        <v>11104.109451526208</v>
      </c>
      <c r="ACL10" s="331">
        <v>26990.699331606174</v>
      </c>
      <c r="ACM10" s="331">
        <v>81189.427198986596</v>
      </c>
      <c r="ACN10" s="331">
        <v>2142624.6060934234</v>
      </c>
      <c r="ACO10" s="331">
        <v>2444234.2941954532</v>
      </c>
      <c r="ACP10" s="331">
        <v>328085.75160472747</v>
      </c>
      <c r="ACQ10" s="331">
        <v>944157.07677763118</v>
      </c>
      <c r="ACR10" s="331">
        <v>350436.10191807285</v>
      </c>
      <c r="ACS10" s="331">
        <v>34285.473729546655</v>
      </c>
      <c r="ACT10" s="331">
        <v>5116499.2751111295</v>
      </c>
      <c r="ACU10" s="331">
        <v>3966980.1109045176</v>
      </c>
      <c r="ACV10" s="331">
        <v>161853.63587824753</v>
      </c>
      <c r="ACW10" s="331">
        <v>67924.206897411248</v>
      </c>
      <c r="ACX10" s="331">
        <v>134976.94639967289</v>
      </c>
      <c r="ACY10" s="331">
        <v>13247.001496325409</v>
      </c>
      <c r="ACZ10" s="331">
        <v>0</v>
      </c>
      <c r="ADA10" s="331">
        <v>0</v>
      </c>
      <c r="ADB10" s="331">
        <v>0</v>
      </c>
      <c r="ADC10" s="331">
        <v>0</v>
      </c>
      <c r="ADD10" s="331">
        <v>11422895.209500775</v>
      </c>
      <c r="ADE10" s="331">
        <v>17311720.243860073</v>
      </c>
      <c r="ADF10" s="331">
        <v>80608.779385853049</v>
      </c>
      <c r="ADG10" s="331">
        <v>159946.27729055443</v>
      </c>
      <c r="ADH10" s="331">
        <v>1035461.2502573748</v>
      </c>
      <c r="ADI10" s="331">
        <v>1434181.5355497508</v>
      </c>
      <c r="ADJ10" s="331">
        <v>937491.26153991697</v>
      </c>
      <c r="ADK10" s="331">
        <v>449137.03485736228</v>
      </c>
      <c r="ADL10" s="331">
        <v>585555.91366924217</v>
      </c>
      <c r="ADM10" s="331">
        <v>64083250.166126102</v>
      </c>
      <c r="ADN10" s="331">
        <v>5436007.7115697423</v>
      </c>
      <c r="ADO10" s="331">
        <v>6382785.1872869153</v>
      </c>
      <c r="ADP10" s="331">
        <v>40725142.471708573</v>
      </c>
      <c r="ADQ10" s="331">
        <v>702140.19689885492</v>
      </c>
      <c r="ADR10" s="331">
        <v>324013.76658818126</v>
      </c>
      <c r="ADS10" s="331">
        <v>6545526.8411172023</v>
      </c>
      <c r="ADT10" s="331">
        <v>319434.79650958278</v>
      </c>
      <c r="ADU10" s="331">
        <v>26586914.695842456</v>
      </c>
      <c r="ADV10" s="331">
        <v>14552720.310698388</v>
      </c>
      <c r="ADW10" s="331">
        <v>2822647.6074521993</v>
      </c>
      <c r="ADX10" s="331">
        <v>643101.08474094176</v>
      </c>
      <c r="ADY10" s="331">
        <v>3498150.6242695134</v>
      </c>
      <c r="ADZ10" s="331">
        <v>17337526.456908863</v>
      </c>
      <c r="AEA10" s="331">
        <v>826711.58915517735</v>
      </c>
      <c r="AEB10" s="331">
        <v>577167.7407045475</v>
      </c>
      <c r="AEC10" s="331">
        <v>1093781.7610780713</v>
      </c>
      <c r="AED10" s="331">
        <v>925015.20417354861</v>
      </c>
      <c r="AEE10" s="331">
        <v>3059915.8103150632</v>
      </c>
      <c r="AEF10" s="331">
        <v>1487454.7479001137</v>
      </c>
      <c r="AEG10" s="331">
        <v>485873.57422430982</v>
      </c>
      <c r="AEH10" s="331">
        <v>3305040.3897493067</v>
      </c>
      <c r="AEI10" s="331">
        <v>1003780.3233359702</v>
      </c>
      <c r="AEJ10" s="331">
        <v>996381.59107560664</v>
      </c>
      <c r="AEK10" s="331">
        <v>207745.24635742852</v>
      </c>
      <c r="AEL10" s="331">
        <v>1936990.9645725116</v>
      </c>
      <c r="AEM10" s="331">
        <v>1517519.7403471661</v>
      </c>
      <c r="AEN10" s="331">
        <v>9088600.0099987425</v>
      </c>
      <c r="AEO10" s="331">
        <v>3590781.871919584</v>
      </c>
      <c r="AEP10" s="331">
        <v>997927.0323775271</v>
      </c>
      <c r="AEQ10" s="331">
        <v>223380.44329999032</v>
      </c>
      <c r="AER10" s="331">
        <v>106904.10071481574</v>
      </c>
      <c r="AES10" s="331">
        <v>416932.46231012495</v>
      </c>
      <c r="AET10" s="331">
        <v>331960.6392773827</v>
      </c>
      <c r="AEU10" s="331">
        <v>159820.61198633633</v>
      </c>
      <c r="AEV10" s="331">
        <v>186207.68904530272</v>
      </c>
      <c r="AEW10" s="331">
        <v>163664.82558807035</v>
      </c>
      <c r="AEX10" s="331">
        <v>22119.32276250848</v>
      </c>
      <c r="AEY10" s="331">
        <v>2905453.2807429372</v>
      </c>
      <c r="AEZ10" s="331">
        <v>484478.39725514443</v>
      </c>
      <c r="AFA10" s="331">
        <v>14617.40216482568</v>
      </c>
      <c r="AFB10" s="331">
        <v>0</v>
      </c>
      <c r="AFC10" s="331">
        <v>15273.403716436364</v>
      </c>
      <c r="AFD10" s="331">
        <v>9981.4434175902516</v>
      </c>
      <c r="AFE10" s="331">
        <v>0</v>
      </c>
      <c r="AFF10" s="331">
        <v>219.44079369180508</v>
      </c>
      <c r="AFG10" s="331">
        <v>475.88502326444444</v>
      </c>
      <c r="AFH10" s="331">
        <v>8185.3435128924602</v>
      </c>
      <c r="AFI10" s="331">
        <v>9.8586210923838866</v>
      </c>
      <c r="AFJ10" s="331">
        <v>0</v>
      </c>
      <c r="AFK10" s="331">
        <v>599.36657548359733</v>
      </c>
      <c r="AFL10" s="331">
        <v>5097670.9206010792</v>
      </c>
      <c r="AFM10" s="331">
        <v>53778.638615158699</v>
      </c>
      <c r="AFN10" s="331">
        <v>122560.21601624231</v>
      </c>
      <c r="AFO10" s="331">
        <v>16685.7513454086</v>
      </c>
      <c r="AFP10" s="331">
        <v>0</v>
      </c>
      <c r="AFQ10" s="331">
        <v>0</v>
      </c>
      <c r="AFR10" s="331">
        <v>0</v>
      </c>
      <c r="AFS10" s="331">
        <v>502712.97530889744</v>
      </c>
      <c r="AFT10" s="331">
        <v>1168.1778217980295</v>
      </c>
      <c r="AFU10" s="331">
        <v>0</v>
      </c>
      <c r="AFV10" s="331">
        <v>44508.452661044626</v>
      </c>
      <c r="AFW10" s="331">
        <v>0</v>
      </c>
      <c r="AFX10" s="331">
        <v>220311.93474179425</v>
      </c>
      <c r="AFY10" s="331">
        <v>-15538.598065253917</v>
      </c>
      <c r="AFZ10" s="331">
        <v>5814.73443405738</v>
      </c>
      <c r="AGA10" s="331">
        <v>12405.683542033928</v>
      </c>
      <c r="AGB10" s="331">
        <v>6743.6102182174218</v>
      </c>
      <c r="AGC10" s="331">
        <v>4443.8865700305769</v>
      </c>
      <c r="AGD10" s="331">
        <v>486.70666755283986</v>
      </c>
      <c r="AGE10" s="331">
        <v>9679.1294386423615</v>
      </c>
      <c r="AGF10" s="331">
        <v>2558.9657497586504</v>
      </c>
      <c r="AGG10" s="331">
        <v>22605.838912394651</v>
      </c>
      <c r="AGH10" s="331">
        <v>21930.812227840575</v>
      </c>
      <c r="AGI10" s="331">
        <v>2318406.5402576863</v>
      </c>
      <c r="AGJ10" s="331">
        <v>72444.121285415691</v>
      </c>
      <c r="AGK10" s="331">
        <v>4868.0141705006163</v>
      </c>
      <c r="AGL10" s="331">
        <v>6177.2363246502227</v>
      </c>
      <c r="AGM10" s="331">
        <v>39289.903392732129</v>
      </c>
      <c r="AGN10" s="331">
        <v>2601.1392933605557</v>
      </c>
      <c r="AGO10" s="331">
        <v>14531.555579553646</v>
      </c>
      <c r="AGP10" s="331">
        <v>0</v>
      </c>
      <c r="AGQ10" s="331">
        <v>17021881.483543828</v>
      </c>
      <c r="AGR10" s="331">
        <v>3751252.1976025365</v>
      </c>
      <c r="AGS10" s="331">
        <v>22677.587284942711</v>
      </c>
      <c r="AGT10" s="331">
        <v>328351.80295723799</v>
      </c>
      <c r="AGU10" s="331">
        <v>1467350.4628030732</v>
      </c>
      <c r="AGV10" s="331">
        <v>1002539.782175488</v>
      </c>
      <c r="AGW10" s="331">
        <v>473764.3536611342</v>
      </c>
      <c r="AGX10" s="331">
        <v>205414.19262517369</v>
      </c>
      <c r="AGY10" s="331">
        <v>3800.8145759771101</v>
      </c>
      <c r="AGZ10" s="331">
        <v>774822.09679856559</v>
      </c>
      <c r="AHA10" s="331">
        <v>1020814.1248601476</v>
      </c>
      <c r="AHB10" s="331">
        <v>302312.5747534461</v>
      </c>
      <c r="AHC10" s="331">
        <v>122782.87079992003</v>
      </c>
      <c r="AHD10" s="331">
        <v>1080072.0941731294</v>
      </c>
      <c r="AHE10" s="331">
        <v>124348.23634262235</v>
      </c>
      <c r="AHF10" s="331">
        <v>614770.22168428777</v>
      </c>
      <c r="AHG10" s="331">
        <v>166279.33026325746</v>
      </c>
      <c r="AHH10" s="331">
        <v>1085740.0877132702</v>
      </c>
      <c r="AHI10" s="331">
        <v>7864.3549282146023</v>
      </c>
      <c r="AHJ10" s="331">
        <v>21012.552654921357</v>
      </c>
      <c r="AHK10" s="331">
        <v>16271.824208023263</v>
      </c>
      <c r="AHL10" s="331">
        <v>499573.64527558762</v>
      </c>
      <c r="AHM10" s="331">
        <v>33177.863458311716</v>
      </c>
      <c r="AHN10" s="331">
        <v>4256.4842158457241</v>
      </c>
      <c r="AHO10" s="331"/>
      <c r="AHQ10" s="351">
        <v>8</v>
      </c>
    </row>
    <row r="11" spans="1:901" ht="23.45" customHeight="1" x14ac:dyDescent="0.45">
      <c r="A11" s="326" t="s">
        <v>12</v>
      </c>
      <c r="B11" s="327" t="s">
        <v>13</v>
      </c>
      <c r="C11" s="331">
        <v>226056972.04643917</v>
      </c>
      <c r="D11" s="331">
        <v>28773954.694458656</v>
      </c>
      <c r="E11" s="331">
        <v>1225670.8304874315</v>
      </c>
      <c r="F11" s="331">
        <v>28311797.9452851</v>
      </c>
      <c r="G11" s="331">
        <v>8360603.9389571976</v>
      </c>
      <c r="H11" s="331">
        <v>10463717.871104751</v>
      </c>
      <c r="I11" s="331">
        <v>2346046.1375749437</v>
      </c>
      <c r="J11" s="331">
        <v>115661557.65708899</v>
      </c>
      <c r="K11" s="331">
        <v>22873058.618296474</v>
      </c>
      <c r="L11" s="331">
        <v>3498869.417652519</v>
      </c>
      <c r="M11" s="331">
        <v>23361380.736357976</v>
      </c>
      <c r="N11" s="331">
        <v>4713869.5592336301</v>
      </c>
      <c r="O11" s="331">
        <v>36552437.32557521</v>
      </c>
      <c r="P11" s="331">
        <v>17891540.893691659</v>
      </c>
      <c r="Q11" s="331">
        <v>2836437.6621700102</v>
      </c>
      <c r="R11" s="331">
        <v>1161145.4641040466</v>
      </c>
      <c r="S11" s="331">
        <v>1337339.4599808559</v>
      </c>
      <c r="T11" s="331">
        <v>9971169.9587391149</v>
      </c>
      <c r="U11" s="331">
        <v>8308540.359486538</v>
      </c>
      <c r="V11" s="331">
        <v>11131374.664948149</v>
      </c>
      <c r="W11" s="331">
        <v>3936846.8221989512</v>
      </c>
      <c r="X11" s="331">
        <v>2145070.7555261073</v>
      </c>
      <c r="Y11" s="331">
        <v>664779.30031712621</v>
      </c>
      <c r="Z11" s="331">
        <v>388343.52521271043</v>
      </c>
      <c r="AA11" s="331">
        <v>242505475.84462249</v>
      </c>
      <c r="AB11" s="331">
        <v>5420955.6489340616</v>
      </c>
      <c r="AC11" s="331">
        <v>10874423.618012855</v>
      </c>
      <c r="AD11" s="331">
        <v>885868.73652593652</v>
      </c>
      <c r="AE11" s="331">
        <v>40375234.889911368</v>
      </c>
      <c r="AF11" s="331">
        <v>19069580.502756715</v>
      </c>
      <c r="AG11" s="331">
        <v>78438858.489433706</v>
      </c>
      <c r="AH11" s="331">
        <v>7420990.2990938956</v>
      </c>
      <c r="AI11" s="331">
        <v>8961107.4761728607</v>
      </c>
      <c r="AJ11" s="331">
        <v>4580262.5594055019</v>
      </c>
      <c r="AK11" s="331">
        <v>2344891.2989398367</v>
      </c>
      <c r="AL11" s="331">
        <v>2244096.499682385</v>
      </c>
      <c r="AM11" s="331">
        <v>14657412.17771733</v>
      </c>
      <c r="AN11" s="331">
        <v>1407178.4086803161</v>
      </c>
      <c r="AO11" s="331">
        <v>1653257.6884924679</v>
      </c>
      <c r="AP11" s="331">
        <v>8908120.3873473946</v>
      </c>
      <c r="AQ11" s="331">
        <v>29395759.741139565</v>
      </c>
      <c r="AR11" s="331">
        <v>821480.54630867601</v>
      </c>
      <c r="AS11" s="331">
        <v>39057056.502982959</v>
      </c>
      <c r="AT11" s="331">
        <v>1719379.4982879446</v>
      </c>
      <c r="AU11" s="331">
        <v>1595226.9365685575</v>
      </c>
      <c r="AV11" s="331">
        <v>1635549.3736765739</v>
      </c>
      <c r="AW11" s="331">
        <v>1023900.9134302536</v>
      </c>
      <c r="AX11" s="331">
        <v>1649017.5801715404</v>
      </c>
      <c r="AY11" s="331">
        <v>455190.68176068232</v>
      </c>
      <c r="AZ11" s="331">
        <v>1325239.4599934376</v>
      </c>
      <c r="BA11" s="331">
        <v>56301257.826722905</v>
      </c>
      <c r="BB11" s="331">
        <v>3049101.5524024009</v>
      </c>
      <c r="BC11" s="331">
        <v>10194661.111779707</v>
      </c>
      <c r="BD11" s="331">
        <v>15392917.150299588</v>
      </c>
      <c r="BE11" s="331">
        <v>1226923.8281009553</v>
      </c>
      <c r="BF11" s="331">
        <v>1118531.6697855105</v>
      </c>
      <c r="BG11" s="331">
        <v>4058507.2588926456</v>
      </c>
      <c r="BH11" s="331">
        <v>113207502.65257818</v>
      </c>
      <c r="BI11" s="331">
        <v>387793.03541486937</v>
      </c>
      <c r="BJ11" s="331">
        <v>494249.27762500173</v>
      </c>
      <c r="BK11" s="331">
        <v>971532.62177926942</v>
      </c>
      <c r="BL11" s="331">
        <v>3043642.4080251148</v>
      </c>
      <c r="BM11" s="331">
        <v>4160625.2999333744</v>
      </c>
      <c r="BN11" s="331">
        <v>893995.49205170595</v>
      </c>
      <c r="BO11" s="331">
        <v>1521343.1342537028</v>
      </c>
      <c r="BP11" s="331">
        <v>440584.73690474901</v>
      </c>
      <c r="BQ11" s="331">
        <v>560145.23159232456</v>
      </c>
      <c r="BR11" s="331">
        <v>629846.23748234473</v>
      </c>
      <c r="BS11" s="331">
        <v>643813.35124513449</v>
      </c>
      <c r="BT11" s="331">
        <v>23491197.732214585</v>
      </c>
      <c r="BU11" s="331">
        <v>1243406.1496614169</v>
      </c>
      <c r="BV11" s="331">
        <v>515009.75350301107</v>
      </c>
      <c r="BW11" s="331">
        <v>61005253.691596828</v>
      </c>
      <c r="BX11" s="331">
        <v>27143754.168783985</v>
      </c>
      <c r="BY11" s="331">
        <v>5340136.7108748239</v>
      </c>
      <c r="BZ11" s="331">
        <v>2144985.9698138623</v>
      </c>
      <c r="CA11" s="331">
        <v>5522841.7383817611</v>
      </c>
      <c r="CB11" s="331">
        <v>2149601.5983998189</v>
      </c>
      <c r="CC11" s="331">
        <v>2364941.7629434639</v>
      </c>
      <c r="CD11" s="331">
        <v>38574.244431329127</v>
      </c>
      <c r="CE11" s="331">
        <v>0</v>
      </c>
      <c r="CF11" s="331">
        <v>133400138.77698062</v>
      </c>
      <c r="CG11" s="331">
        <v>2246655.3114200169</v>
      </c>
      <c r="CH11" s="331">
        <v>12998877.16813056</v>
      </c>
      <c r="CI11" s="331">
        <v>967098.48062764597</v>
      </c>
      <c r="CJ11" s="331">
        <v>859956.10714447557</v>
      </c>
      <c r="CK11" s="331">
        <v>941444.22207396373</v>
      </c>
      <c r="CL11" s="331">
        <v>1502575.9080634871</v>
      </c>
      <c r="CM11" s="331">
        <v>6611598.7882039975</v>
      </c>
      <c r="CN11" s="331">
        <v>246348.54057780682</v>
      </c>
      <c r="CO11" s="331">
        <v>574839.87649755634</v>
      </c>
      <c r="CP11" s="331">
        <v>610175.48847348581</v>
      </c>
      <c r="CQ11" s="331">
        <v>2009405.2809746815</v>
      </c>
      <c r="CR11" s="331">
        <v>557235.85810741514</v>
      </c>
      <c r="CS11" s="331">
        <v>131574424.7753292</v>
      </c>
      <c r="CT11" s="331">
        <v>1502420.0963323149</v>
      </c>
      <c r="CU11" s="331">
        <v>1265753.7025648202</v>
      </c>
      <c r="CV11" s="331">
        <v>2146993.9248329625</v>
      </c>
      <c r="CW11" s="331">
        <v>267743.46344685811</v>
      </c>
      <c r="CX11" s="331">
        <v>5624509.9176080655</v>
      </c>
      <c r="CY11" s="331">
        <v>1660361.7174691102</v>
      </c>
      <c r="CZ11" s="331">
        <v>812078.97684160585</v>
      </c>
      <c r="DA11" s="331">
        <v>83165099.573720723</v>
      </c>
      <c r="DB11" s="331">
        <v>2334433.8259743527</v>
      </c>
      <c r="DC11" s="331">
        <v>26395812.922824536</v>
      </c>
      <c r="DD11" s="331">
        <v>21843361.485486392</v>
      </c>
      <c r="DE11" s="331">
        <v>2647842.5504941493</v>
      </c>
      <c r="DF11" s="331">
        <v>5916961.8768869042</v>
      </c>
      <c r="DG11" s="331">
        <v>3300659.8472795156</v>
      </c>
      <c r="DH11" s="331">
        <v>554461.20058822818</v>
      </c>
      <c r="DI11" s="331">
        <v>1071049.9175347006</v>
      </c>
      <c r="DJ11" s="331">
        <v>1928129.4654207521</v>
      </c>
      <c r="DK11" s="331">
        <v>11867150.072113408</v>
      </c>
      <c r="DL11" s="331">
        <v>38714257.907290079</v>
      </c>
      <c r="DM11" s="331">
        <v>141171081.05047566</v>
      </c>
      <c r="DN11" s="331">
        <v>4978904.8255719952</v>
      </c>
      <c r="DO11" s="331">
        <v>2405525.3050659751</v>
      </c>
      <c r="DP11" s="331">
        <v>19960805.124307424</v>
      </c>
      <c r="DQ11" s="331">
        <v>17844700.597529519</v>
      </c>
      <c r="DR11" s="331">
        <v>21299013.519594099</v>
      </c>
      <c r="DS11" s="331">
        <v>19323083.407102533</v>
      </c>
      <c r="DT11" s="331">
        <v>1169672.673795413</v>
      </c>
      <c r="DU11" s="331">
        <v>264730029.25817275</v>
      </c>
      <c r="DV11" s="331">
        <v>1120700.6187776588</v>
      </c>
      <c r="DW11" s="331">
        <v>2513838.3769647963</v>
      </c>
      <c r="DX11" s="331">
        <v>2841509.3417032915</v>
      </c>
      <c r="DY11" s="331">
        <v>4277915.5493328031</v>
      </c>
      <c r="DZ11" s="331">
        <v>1636555.5319710807</v>
      </c>
      <c r="EA11" s="331">
        <v>4962071.1577582238</v>
      </c>
      <c r="EB11" s="331">
        <v>1541269.6380825497</v>
      </c>
      <c r="EC11" s="331">
        <v>4228419.0994116981</v>
      </c>
      <c r="ED11" s="331">
        <v>29177007.938261766</v>
      </c>
      <c r="EE11" s="331">
        <v>20360671.936163701</v>
      </c>
      <c r="EF11" s="331">
        <v>992552.82730694476</v>
      </c>
      <c r="EG11" s="331">
        <v>2484587.8328491971</v>
      </c>
      <c r="EH11" s="331">
        <v>1690931.5486057457</v>
      </c>
      <c r="EI11" s="331">
        <v>5615711.4457927961</v>
      </c>
      <c r="EJ11" s="331">
        <v>11213161.930394204</v>
      </c>
      <c r="EK11" s="331">
        <v>1012971.480782103</v>
      </c>
      <c r="EL11" s="331">
        <v>1120911.8299753629</v>
      </c>
      <c r="EM11" s="331">
        <v>72544270.313825533</v>
      </c>
      <c r="EN11" s="331">
        <v>1961189.877810267</v>
      </c>
      <c r="EO11" s="331">
        <v>1131626.0971292283</v>
      </c>
      <c r="EP11" s="331">
        <v>2041013.3735040433</v>
      </c>
      <c r="EQ11" s="331">
        <v>432703.10616368492</v>
      </c>
      <c r="ER11" s="331">
        <v>821045.66597970121</v>
      </c>
      <c r="ES11" s="331">
        <v>2259358.349640477</v>
      </c>
      <c r="ET11" s="331">
        <v>3814114.4699148796</v>
      </c>
      <c r="EU11" s="331">
        <v>713626.58520808571</v>
      </c>
      <c r="EV11" s="331">
        <v>83306900.754462361</v>
      </c>
      <c r="EW11" s="331">
        <v>620202.0741329469</v>
      </c>
      <c r="EX11" s="331">
        <v>1212922.5403128415</v>
      </c>
      <c r="EY11" s="331">
        <v>1702985.0655303583</v>
      </c>
      <c r="EZ11" s="331">
        <v>5106058.4463786455</v>
      </c>
      <c r="FA11" s="331">
        <v>4113703.8203094415</v>
      </c>
      <c r="FB11" s="331">
        <v>2456681.2288439199</v>
      </c>
      <c r="FC11" s="331">
        <v>1381986.4403771318</v>
      </c>
      <c r="FD11" s="331">
        <v>1133201.2364451445</v>
      </c>
      <c r="FE11" s="331">
        <v>775434.78894905967</v>
      </c>
      <c r="FF11" s="331">
        <v>1580471.837209993</v>
      </c>
      <c r="FG11" s="331">
        <v>386971.31173062592</v>
      </c>
      <c r="FH11" s="331">
        <v>35835547.539178297</v>
      </c>
      <c r="FI11" s="331">
        <v>1188162.5726275092</v>
      </c>
      <c r="FJ11" s="331">
        <v>1091207.7399185167</v>
      </c>
      <c r="FK11" s="331">
        <v>1191648.6945859229</v>
      </c>
      <c r="FL11" s="331">
        <v>10794682.73827566</v>
      </c>
      <c r="FM11" s="331">
        <v>1855046.6138862439</v>
      </c>
      <c r="FN11" s="331">
        <v>541124.29880267603</v>
      </c>
      <c r="FO11" s="331">
        <v>51876.533455771241</v>
      </c>
      <c r="FP11" s="331">
        <v>103664991.8516458</v>
      </c>
      <c r="FQ11" s="331">
        <v>1218520.2571154519</v>
      </c>
      <c r="FR11" s="331">
        <v>3064068.5259277294</v>
      </c>
      <c r="FS11" s="331">
        <v>2446577.4298311383</v>
      </c>
      <c r="FT11" s="331">
        <v>3432179.294634867</v>
      </c>
      <c r="FU11" s="331">
        <v>1410638.6936419741</v>
      </c>
      <c r="FV11" s="331">
        <v>4904215.5271786647</v>
      </c>
      <c r="FW11" s="331">
        <v>1681646.6667613548</v>
      </c>
      <c r="FX11" s="331">
        <v>1113040.2093975535</v>
      </c>
      <c r="FY11" s="331">
        <v>1486525.1340446656</v>
      </c>
      <c r="FZ11" s="331">
        <v>5823946.304333942</v>
      </c>
      <c r="GA11" s="331">
        <v>1568839.9373460107</v>
      </c>
      <c r="GB11" s="331">
        <v>567439.85398275673</v>
      </c>
      <c r="GC11" s="331">
        <v>166142.55172636351</v>
      </c>
      <c r="GD11" s="331">
        <v>54852104.370877437</v>
      </c>
      <c r="GE11" s="331">
        <v>1372767.4402654073</v>
      </c>
      <c r="GF11" s="331">
        <v>866258.94977559056</v>
      </c>
      <c r="GG11" s="331">
        <v>8178341.6948262239</v>
      </c>
      <c r="GH11" s="331">
        <v>3807470.6093044882</v>
      </c>
      <c r="GI11" s="331">
        <v>1067791.909139083</v>
      </c>
      <c r="GJ11" s="331">
        <v>2634321.0621199324</v>
      </c>
      <c r="GK11" s="331">
        <v>12383432.177588759</v>
      </c>
      <c r="GL11" s="331">
        <v>1581289.3908230097</v>
      </c>
      <c r="GM11" s="331">
        <v>711557.97639837698</v>
      </c>
      <c r="GN11" s="331">
        <v>382845.6352830776</v>
      </c>
      <c r="GO11" s="331">
        <v>376047.43693919666</v>
      </c>
      <c r="GP11" s="331">
        <v>51789821.531838588</v>
      </c>
      <c r="GQ11" s="331">
        <v>7291973.6928969938</v>
      </c>
      <c r="GR11" s="331">
        <v>1925620.2347869279</v>
      </c>
      <c r="GS11" s="331">
        <v>12657267.385151856</v>
      </c>
      <c r="GT11" s="331">
        <v>232070.27030929079</v>
      </c>
      <c r="GU11" s="331">
        <v>2674468.6003597402</v>
      </c>
      <c r="GV11" s="331">
        <v>4510412.3061217507</v>
      </c>
      <c r="GW11" s="331">
        <v>1088675.9515331411</v>
      </c>
      <c r="GX11" s="331">
        <v>57578963.405326888</v>
      </c>
      <c r="GY11" s="331">
        <v>693098.92556433531</v>
      </c>
      <c r="GZ11" s="331">
        <v>5363832.6626907103</v>
      </c>
      <c r="HA11" s="331">
        <v>2267166.7239472098</v>
      </c>
      <c r="HB11" s="331">
        <v>160913678.44085249</v>
      </c>
      <c r="HC11" s="331">
        <v>7043701.397527541</v>
      </c>
      <c r="HD11" s="331">
        <v>24869780.829423267</v>
      </c>
      <c r="HE11" s="331">
        <v>8367159.8271228969</v>
      </c>
      <c r="HF11" s="331">
        <v>9357493.3250263892</v>
      </c>
      <c r="HG11" s="331">
        <v>23104698.649361975</v>
      </c>
      <c r="HH11" s="331">
        <v>646383.60248135752</v>
      </c>
      <c r="HI11" s="331">
        <v>81040489.769781828</v>
      </c>
      <c r="HJ11" s="331">
        <v>2519418.0266089374</v>
      </c>
      <c r="HK11" s="331">
        <v>5036401.3111523781</v>
      </c>
      <c r="HL11" s="331">
        <v>2568352.4575461792</v>
      </c>
      <c r="HM11" s="331">
        <v>3695202.9593097572</v>
      </c>
      <c r="HN11" s="331">
        <v>3217823.3378861938</v>
      </c>
      <c r="HO11" s="331">
        <v>4415577.1369595621</v>
      </c>
      <c r="HP11" s="331">
        <v>2159604.3098489549</v>
      </c>
      <c r="HQ11" s="331">
        <v>113416116.87412351</v>
      </c>
      <c r="HR11" s="331">
        <v>21419250.749345586</v>
      </c>
      <c r="HS11" s="331">
        <v>2813769.087459255</v>
      </c>
      <c r="HT11" s="331">
        <v>3560317.5797627508</v>
      </c>
      <c r="HU11" s="331">
        <v>1992840.3821473697</v>
      </c>
      <c r="HV11" s="331">
        <v>780727.03037643502</v>
      </c>
      <c r="HW11" s="331">
        <v>8463134.1842199583</v>
      </c>
      <c r="HX11" s="331">
        <v>2420303.8595401319</v>
      </c>
      <c r="HY11" s="331">
        <v>2257262.1591957277</v>
      </c>
      <c r="HZ11" s="331">
        <v>3160223.7195003727</v>
      </c>
      <c r="IA11" s="331">
        <v>2654153.851263457</v>
      </c>
      <c r="IB11" s="331">
        <v>4674601.9755671844</v>
      </c>
      <c r="IC11" s="331">
        <v>430617.94100458099</v>
      </c>
      <c r="ID11" s="331">
        <v>4075081.0962347644</v>
      </c>
      <c r="IE11" s="331">
        <v>885339.12232647161</v>
      </c>
      <c r="IF11" s="331">
        <v>831402.44427806954</v>
      </c>
      <c r="IG11" s="331">
        <v>70367314.806352481</v>
      </c>
      <c r="IH11" s="331">
        <v>13055493.19272664</v>
      </c>
      <c r="II11" s="331">
        <v>4780557.6606997643</v>
      </c>
      <c r="IJ11" s="331">
        <v>5861285.4824393243</v>
      </c>
      <c r="IK11" s="331">
        <v>18622859.164671443</v>
      </c>
      <c r="IL11" s="331">
        <v>3008804.0201512445</v>
      </c>
      <c r="IM11" s="331">
        <v>1548226.2220223043</v>
      </c>
      <c r="IN11" s="331">
        <v>772440.43698867119</v>
      </c>
      <c r="IO11" s="331">
        <v>826299.29521329852</v>
      </c>
      <c r="IP11" s="331">
        <v>738152.01859823393</v>
      </c>
      <c r="IQ11" s="331">
        <v>1237450.5571617321</v>
      </c>
      <c r="IR11" s="331">
        <v>157092343.80107421</v>
      </c>
      <c r="IS11" s="331">
        <v>48384307.041532442</v>
      </c>
      <c r="IT11" s="331">
        <v>9993118.9510615412</v>
      </c>
      <c r="IU11" s="331">
        <v>6573416.7349371938</v>
      </c>
      <c r="IV11" s="331">
        <v>2510206.6027186173</v>
      </c>
      <c r="IW11" s="331">
        <v>487503.30264251621</v>
      </c>
      <c r="IX11" s="331">
        <v>1104921.3669543043</v>
      </c>
      <c r="IY11" s="331">
        <v>262802.10350746196</v>
      </c>
      <c r="IZ11" s="331">
        <v>1060761.7547195992</v>
      </c>
      <c r="JA11" s="331">
        <v>4042675.1567856171</v>
      </c>
      <c r="JB11" s="331">
        <v>3508748.9245345723</v>
      </c>
      <c r="JC11" s="331">
        <v>2166382.3395924387</v>
      </c>
      <c r="JD11" s="331">
        <v>29823662.120743439</v>
      </c>
      <c r="JE11" s="331">
        <v>9647112.6814471651</v>
      </c>
      <c r="JF11" s="331">
        <v>2038009.004607419</v>
      </c>
      <c r="JG11" s="331">
        <v>921562.13319783763</v>
      </c>
      <c r="JH11" s="331">
        <v>927819.43727066729</v>
      </c>
      <c r="JI11" s="331">
        <v>479506.29113344994</v>
      </c>
      <c r="JJ11" s="331">
        <v>41789246.269947983</v>
      </c>
      <c r="JK11" s="331">
        <v>998867.4646710424</v>
      </c>
      <c r="JL11" s="331">
        <v>2847546.8321483727</v>
      </c>
      <c r="JM11" s="331">
        <v>5804869.9182728231</v>
      </c>
      <c r="JN11" s="331">
        <v>2012078.5493182947</v>
      </c>
      <c r="JO11" s="331">
        <v>5539742.6534265708</v>
      </c>
      <c r="JP11" s="331">
        <v>754847.86139110185</v>
      </c>
      <c r="JQ11" s="331">
        <v>110410981.57408819</v>
      </c>
      <c r="JR11" s="331">
        <v>3496990.9717114768</v>
      </c>
      <c r="JS11" s="331">
        <v>513674.23969304434</v>
      </c>
      <c r="JT11" s="331">
        <v>9999607.0089101046</v>
      </c>
      <c r="JU11" s="331">
        <v>4024341.1060522236</v>
      </c>
      <c r="JV11" s="331">
        <v>2058526.1706113718</v>
      </c>
      <c r="JW11" s="331">
        <v>1143198.8120780538</v>
      </c>
      <c r="JX11" s="331">
        <v>2003694.811001345</v>
      </c>
      <c r="JY11" s="331">
        <v>144102212.04986227</v>
      </c>
      <c r="JZ11" s="331">
        <v>69250628.012013167</v>
      </c>
      <c r="KA11" s="331">
        <v>6610897.0472462568</v>
      </c>
      <c r="KB11" s="331">
        <v>3332146.2501263632</v>
      </c>
      <c r="KC11" s="331">
        <v>3454694.2085309438</v>
      </c>
      <c r="KD11" s="331">
        <v>1067182.2475958306</v>
      </c>
      <c r="KE11" s="331">
        <v>22640530.043599118</v>
      </c>
      <c r="KF11" s="331">
        <v>21439190.322484441</v>
      </c>
      <c r="KG11" s="331">
        <v>22405953.162977722</v>
      </c>
      <c r="KH11" s="331">
        <v>6810402.3413648997</v>
      </c>
      <c r="KI11" s="331">
        <v>3890446.4609081796</v>
      </c>
      <c r="KJ11" s="331">
        <v>3132095.1360819377</v>
      </c>
      <c r="KK11" s="331">
        <v>690681.08496677398</v>
      </c>
      <c r="KL11" s="331">
        <v>581598.08283078123</v>
      </c>
      <c r="KM11" s="331">
        <v>740526.46542156208</v>
      </c>
      <c r="KN11" s="331">
        <v>206491518.58005267</v>
      </c>
      <c r="KO11" s="331">
        <v>8557582.5035930276</v>
      </c>
      <c r="KP11" s="331">
        <v>4562037.4662795523</v>
      </c>
      <c r="KQ11" s="331">
        <v>6618887.128998192</v>
      </c>
      <c r="KR11" s="331">
        <v>5083127.1810928471</v>
      </c>
      <c r="KS11" s="331">
        <v>3338242.4744390422</v>
      </c>
      <c r="KT11" s="331">
        <v>26158803.687291577</v>
      </c>
      <c r="KU11" s="331">
        <v>7461217.0050334502</v>
      </c>
      <c r="KV11" s="331">
        <v>3540844.5395264016</v>
      </c>
      <c r="KW11" s="331">
        <v>63046771.382773988</v>
      </c>
      <c r="KX11" s="331">
        <v>2664035.7005888582</v>
      </c>
      <c r="KY11" s="331">
        <v>11133512.807044161</v>
      </c>
      <c r="KZ11" s="331">
        <v>32867439.516340073</v>
      </c>
      <c r="LA11" s="331">
        <v>2504222.2709714496</v>
      </c>
      <c r="LB11" s="331">
        <v>8498337.7626154348</v>
      </c>
      <c r="LC11" s="331">
        <v>153207104.50956631</v>
      </c>
      <c r="LD11" s="331">
        <v>10523993.876342861</v>
      </c>
      <c r="LE11" s="331">
        <v>162163511.64132452</v>
      </c>
      <c r="LF11" s="331">
        <v>32359525.777945001</v>
      </c>
      <c r="LG11" s="331">
        <v>47599083.1524444</v>
      </c>
      <c r="LH11" s="331">
        <v>43242218.363321997</v>
      </c>
      <c r="LI11" s="331">
        <v>17657044.102263559</v>
      </c>
      <c r="LJ11" s="331">
        <v>2409359.0608737152</v>
      </c>
      <c r="LK11" s="331">
        <v>1456750.895339885</v>
      </c>
      <c r="LL11" s="331">
        <v>4018809.8213223577</v>
      </c>
      <c r="LM11" s="331">
        <v>1628073.0163969095</v>
      </c>
      <c r="LN11" s="331">
        <v>4539069.410880005</v>
      </c>
      <c r="LO11" s="331">
        <v>741536.30666202097</v>
      </c>
      <c r="LP11" s="331">
        <v>55064809.80954618</v>
      </c>
      <c r="LQ11" s="331">
        <v>3455639.5381885879</v>
      </c>
      <c r="LR11" s="331">
        <v>1946885.0528764378</v>
      </c>
      <c r="LS11" s="331">
        <v>125950232.84500296</v>
      </c>
      <c r="LT11" s="331">
        <v>72112090.548261598</v>
      </c>
      <c r="LU11" s="331">
        <v>111157810.52279043</v>
      </c>
      <c r="LV11" s="331">
        <v>30904786.304327019</v>
      </c>
      <c r="LW11" s="331">
        <v>4814537.9471327234</v>
      </c>
      <c r="LX11" s="331">
        <v>12052693.592973685</v>
      </c>
      <c r="LY11" s="331">
        <v>6108939.6626161449</v>
      </c>
      <c r="LZ11" s="331">
        <v>8616752.4709411617</v>
      </c>
      <c r="MA11" s="331">
        <v>6076176.3213625448</v>
      </c>
      <c r="MB11" s="331">
        <v>12857028.89265452</v>
      </c>
      <c r="MC11" s="331">
        <v>31026292.58045413</v>
      </c>
      <c r="MD11" s="331">
        <v>2053611.4028759906</v>
      </c>
      <c r="ME11" s="331">
        <v>205202528.86115506</v>
      </c>
      <c r="MF11" s="331">
        <v>2731076.2641904131</v>
      </c>
      <c r="MG11" s="331">
        <v>1782895.4753197057</v>
      </c>
      <c r="MH11" s="331">
        <v>1507578.311585472</v>
      </c>
      <c r="MI11" s="331">
        <v>1683342.1781760019</v>
      </c>
      <c r="MJ11" s="331">
        <v>4162659.4299818464</v>
      </c>
      <c r="MK11" s="331">
        <v>2733175.3141587926</v>
      </c>
      <c r="ML11" s="331">
        <v>2160113.8341715992</v>
      </c>
      <c r="MM11" s="331">
        <v>3881547.7894128184</v>
      </c>
      <c r="MN11" s="331">
        <v>1403532.3102033313</v>
      </c>
      <c r="MO11" s="331">
        <v>2181838.7278717849</v>
      </c>
      <c r="MP11" s="331">
        <v>3928223.3122085268</v>
      </c>
      <c r="MQ11" s="331">
        <v>111711449.49743034</v>
      </c>
      <c r="MR11" s="331">
        <v>2099456.2838795749</v>
      </c>
      <c r="MS11" s="331">
        <v>8040837.0366462562</v>
      </c>
      <c r="MT11" s="331">
        <v>6855300.0650163302</v>
      </c>
      <c r="MU11" s="331">
        <v>14747782.830327218</v>
      </c>
      <c r="MV11" s="331">
        <v>7859419.4169471888</v>
      </c>
      <c r="MW11" s="331">
        <v>25307104.047077484</v>
      </c>
      <c r="MX11" s="331">
        <v>12065027.566132935</v>
      </c>
      <c r="MY11" s="331">
        <v>4701522.1706531271</v>
      </c>
      <c r="MZ11" s="331">
        <v>498952.66716353095</v>
      </c>
      <c r="NA11" s="331">
        <v>262831.40005502151</v>
      </c>
      <c r="NB11" s="331">
        <v>141142047.30514431</v>
      </c>
      <c r="NC11" s="331">
        <v>35117884.182238951</v>
      </c>
      <c r="ND11" s="331">
        <v>3897532.2699511079</v>
      </c>
      <c r="NE11" s="331">
        <v>65624436.126898527</v>
      </c>
      <c r="NF11" s="331">
        <v>4320392.172660769</v>
      </c>
      <c r="NG11" s="331">
        <v>12537686.337873744</v>
      </c>
      <c r="NH11" s="331">
        <v>58728788.311891489</v>
      </c>
      <c r="NI11" s="331">
        <v>29849088.733089816</v>
      </c>
      <c r="NJ11" s="331">
        <v>249204.01788000768</v>
      </c>
      <c r="NK11" s="331">
        <v>3594682.6840326875</v>
      </c>
      <c r="NL11" s="331">
        <v>4075385.6865831874</v>
      </c>
      <c r="NM11" s="331">
        <v>4096006.6886679879</v>
      </c>
      <c r="NN11" s="331">
        <v>62202824.544770174</v>
      </c>
      <c r="NO11" s="331">
        <v>8497957.230610745</v>
      </c>
      <c r="NP11" s="331">
        <v>2220950.6580763254</v>
      </c>
      <c r="NQ11" s="331">
        <v>2970347.1336713838</v>
      </c>
      <c r="NR11" s="331">
        <v>2860522.6697393339</v>
      </c>
      <c r="NS11" s="331">
        <v>378559.8434724629</v>
      </c>
      <c r="NT11" s="331">
        <v>3206573.2775918143</v>
      </c>
      <c r="NU11" s="331">
        <v>66564505.204347789</v>
      </c>
      <c r="NV11" s="331">
        <v>24246164.301293138</v>
      </c>
      <c r="NW11" s="331">
        <v>2176486.0468620984</v>
      </c>
      <c r="NX11" s="331">
        <v>1081474.3223133269</v>
      </c>
      <c r="NY11" s="331">
        <v>1407668.2053661507</v>
      </c>
      <c r="NZ11" s="331">
        <v>4019076.3509370643</v>
      </c>
      <c r="OA11" s="331">
        <v>1271561.6943312767</v>
      </c>
      <c r="OB11" s="331">
        <v>216206383.11492053</v>
      </c>
      <c r="OC11" s="331">
        <v>22962185.821860287</v>
      </c>
      <c r="OD11" s="331">
        <v>4231362.6523607587</v>
      </c>
      <c r="OE11" s="331">
        <v>37594720.012301184</v>
      </c>
      <c r="OF11" s="331">
        <v>5839661.9602957806</v>
      </c>
      <c r="OG11" s="331">
        <v>7633400.1942262668</v>
      </c>
      <c r="OH11" s="331">
        <v>11868172.419404309</v>
      </c>
      <c r="OI11" s="331">
        <v>1967234.627503454</v>
      </c>
      <c r="OJ11" s="331">
        <v>3576366.7578000911</v>
      </c>
      <c r="OK11" s="331">
        <v>153918184.62517047</v>
      </c>
      <c r="OL11" s="331">
        <v>67235278.087864473</v>
      </c>
      <c r="OM11" s="331">
        <v>62263662.405531295</v>
      </c>
      <c r="ON11" s="331">
        <v>8617774.1597099006</v>
      </c>
      <c r="OO11" s="331">
        <v>2088138.2088703876</v>
      </c>
      <c r="OP11" s="331">
        <v>282980.64645130158</v>
      </c>
      <c r="OQ11" s="331">
        <v>95750156.451940477</v>
      </c>
      <c r="OR11" s="331">
        <v>2835865.4555439414</v>
      </c>
      <c r="OS11" s="331">
        <v>4831285.7153654834</v>
      </c>
      <c r="OT11" s="331">
        <v>5568552.7322555631</v>
      </c>
      <c r="OU11" s="331">
        <v>7795747.8329694103</v>
      </c>
      <c r="OV11" s="331">
        <v>26496240.58696482</v>
      </c>
      <c r="OW11" s="331">
        <v>1834054.8841261137</v>
      </c>
      <c r="OX11" s="331">
        <v>357060.23256693297</v>
      </c>
      <c r="OY11" s="331">
        <v>473463.75749957847</v>
      </c>
      <c r="OZ11" s="331">
        <v>97254681.937141016</v>
      </c>
      <c r="PA11" s="331">
        <v>1798413.6219768412</v>
      </c>
      <c r="PB11" s="331">
        <v>9525184.157484185</v>
      </c>
      <c r="PC11" s="331">
        <v>721380.25837469206</v>
      </c>
      <c r="PD11" s="331">
        <v>3474915.0321145821</v>
      </c>
      <c r="PE11" s="331">
        <v>13704635.545957789</v>
      </c>
      <c r="PF11" s="331">
        <v>1474898.3992640213</v>
      </c>
      <c r="PG11" s="331">
        <v>2484637.7326020827</v>
      </c>
      <c r="PH11" s="331">
        <v>4299954.6308944318</v>
      </c>
      <c r="PI11" s="331">
        <v>2516902.608566985</v>
      </c>
      <c r="PJ11" s="331">
        <v>3436325.210439791</v>
      </c>
      <c r="PK11" s="331">
        <v>5274798.7173380256</v>
      </c>
      <c r="PL11" s="331">
        <v>1029800.716932131</v>
      </c>
      <c r="PM11" s="331">
        <v>20499952.491042811</v>
      </c>
      <c r="PN11" s="331">
        <v>452683.08197910781</v>
      </c>
      <c r="PO11" s="331">
        <v>237403.97817457799</v>
      </c>
      <c r="PP11" s="331">
        <v>572740.06177491404</v>
      </c>
      <c r="PQ11" s="331">
        <v>1040136.579375206</v>
      </c>
      <c r="PR11" s="331">
        <v>360202078.63033891</v>
      </c>
      <c r="PS11" s="331">
        <v>1996579.8223110011</v>
      </c>
      <c r="PT11" s="331">
        <v>2112656.0454193386</v>
      </c>
      <c r="PU11" s="331">
        <v>4064715.3354759319</v>
      </c>
      <c r="PV11" s="331">
        <v>49452664.047483504</v>
      </c>
      <c r="PW11" s="331">
        <v>1356991.8176821209</v>
      </c>
      <c r="PX11" s="331">
        <v>7502381.2582910545</v>
      </c>
      <c r="PY11" s="331">
        <v>2201008.4071878451</v>
      </c>
      <c r="PZ11" s="331">
        <v>9252118.1461924426</v>
      </c>
      <c r="QA11" s="331">
        <v>872685.79348340456</v>
      </c>
      <c r="QB11" s="331">
        <v>10942988.314666713</v>
      </c>
      <c r="QC11" s="331">
        <v>930053.49520523893</v>
      </c>
      <c r="QD11" s="331">
        <v>1756736.7077249992</v>
      </c>
      <c r="QE11" s="331">
        <v>3010074.6776756234</v>
      </c>
      <c r="QF11" s="331">
        <v>2289339.5757477353</v>
      </c>
      <c r="QG11" s="331">
        <v>5026547.9721260015</v>
      </c>
      <c r="QH11" s="331">
        <v>2377462.9844385521</v>
      </c>
      <c r="QI11" s="331">
        <v>846445.49775691645</v>
      </c>
      <c r="QJ11" s="331">
        <v>369832.19265544292</v>
      </c>
      <c r="QK11" s="331">
        <v>6007734.2598395236</v>
      </c>
      <c r="QL11" s="331">
        <v>23040716.694741726</v>
      </c>
      <c r="QM11" s="331">
        <v>504628.21694599435</v>
      </c>
      <c r="QN11" s="331">
        <v>146558.03476282716</v>
      </c>
      <c r="QO11" s="331">
        <v>425937.77620498685</v>
      </c>
      <c r="QP11" s="331">
        <v>303349.96300426149</v>
      </c>
      <c r="QQ11" s="331">
        <v>284669.66970687453</v>
      </c>
      <c r="QR11" s="331">
        <v>112843300.13264711</v>
      </c>
      <c r="QS11" s="331">
        <v>752848.61446580372</v>
      </c>
      <c r="QT11" s="331">
        <v>11487424.509606907</v>
      </c>
      <c r="QU11" s="331">
        <v>818984.62106318143</v>
      </c>
      <c r="QV11" s="331">
        <v>1759878.2013911363</v>
      </c>
      <c r="QW11" s="331">
        <v>9262622.5812665019</v>
      </c>
      <c r="QX11" s="331">
        <v>897110.14368887397</v>
      </c>
      <c r="QY11" s="331">
        <v>4509858.0613080412</v>
      </c>
      <c r="QZ11" s="331">
        <v>4653313.5065368293</v>
      </c>
      <c r="RA11" s="331">
        <v>808935.77793662495</v>
      </c>
      <c r="RB11" s="331">
        <v>361799.82948692719</v>
      </c>
      <c r="RC11" s="331">
        <v>339931.49086739565</v>
      </c>
      <c r="RD11" s="331">
        <v>157660.59645952197</v>
      </c>
      <c r="RE11" s="331">
        <v>112106521.99333271</v>
      </c>
      <c r="RF11" s="331">
        <v>6564131.8212108621</v>
      </c>
      <c r="RG11" s="331">
        <v>2871652.1921172123</v>
      </c>
      <c r="RH11" s="331">
        <v>4276522.6164307436</v>
      </c>
      <c r="RI11" s="331">
        <v>1649562.8845009161</v>
      </c>
      <c r="RJ11" s="331">
        <v>7430907.8124869773</v>
      </c>
      <c r="RK11" s="331">
        <v>15900669.410994045</v>
      </c>
      <c r="RL11" s="331">
        <v>2340707.6618083497</v>
      </c>
      <c r="RM11" s="331">
        <v>2332093.987374098</v>
      </c>
      <c r="RN11" s="331">
        <v>4763652.8763991995</v>
      </c>
      <c r="RO11" s="331">
        <v>10710320.4498378</v>
      </c>
      <c r="RP11" s="331">
        <v>951973.81963436806</v>
      </c>
      <c r="RQ11" s="331">
        <v>447902.89758269669</v>
      </c>
      <c r="RR11" s="331">
        <v>4302073.9230238218</v>
      </c>
      <c r="RS11" s="331">
        <v>538492.78692621586</v>
      </c>
      <c r="RT11" s="331">
        <v>1183126.8425576594</v>
      </c>
      <c r="RU11" s="331">
        <v>1322330.7846229884</v>
      </c>
      <c r="RV11" s="331">
        <v>767060.41555651044</v>
      </c>
      <c r="RW11" s="331">
        <v>254234.22695682856</v>
      </c>
      <c r="RX11" s="331">
        <v>820839.32147729176</v>
      </c>
      <c r="RY11" s="331">
        <v>80300705.250569478</v>
      </c>
      <c r="RZ11" s="331">
        <v>1160550.9012225894</v>
      </c>
      <c r="SA11" s="331">
        <v>6183248.1990035744</v>
      </c>
      <c r="SB11" s="331">
        <v>2066080.6880709536</v>
      </c>
      <c r="SC11" s="331">
        <v>705788.28546741547</v>
      </c>
      <c r="SD11" s="331">
        <v>1182023.5979909869</v>
      </c>
      <c r="SE11" s="331">
        <v>6005375.7766100625</v>
      </c>
      <c r="SF11" s="331">
        <v>11161752.294288037</v>
      </c>
      <c r="SG11" s="331">
        <v>1129968.7121826485</v>
      </c>
      <c r="SH11" s="331">
        <v>907241.89306545176</v>
      </c>
      <c r="SI11" s="331">
        <v>1196426.4518145982</v>
      </c>
      <c r="SJ11" s="331">
        <v>7040885.2717431048</v>
      </c>
      <c r="SK11" s="331">
        <v>1429500.6681953731</v>
      </c>
      <c r="SL11" s="331">
        <v>1059134.8754278226</v>
      </c>
      <c r="SM11" s="331">
        <v>86452910.960421026</v>
      </c>
      <c r="SN11" s="331">
        <v>3201293.7795296526</v>
      </c>
      <c r="SO11" s="331">
        <v>1127117.6445431511</v>
      </c>
      <c r="SP11" s="331">
        <v>3202464.9544385686</v>
      </c>
      <c r="SQ11" s="331">
        <v>771203.05177077278</v>
      </c>
      <c r="SR11" s="331">
        <v>2925197.2609223151</v>
      </c>
      <c r="SS11" s="331">
        <v>1713221.7074063916</v>
      </c>
      <c r="ST11" s="331">
        <v>9317129.3412128799</v>
      </c>
      <c r="SU11" s="331">
        <v>2337566.8599209869</v>
      </c>
      <c r="SV11" s="331">
        <v>1152659.6165200952</v>
      </c>
      <c r="SW11" s="331">
        <v>16182035.910218993</v>
      </c>
      <c r="SX11" s="331">
        <v>417751.94586957555</v>
      </c>
      <c r="SY11" s="331">
        <v>40981809.10311798</v>
      </c>
      <c r="SZ11" s="331">
        <v>2314763.4504448678</v>
      </c>
      <c r="TA11" s="331">
        <v>1855621.177278578</v>
      </c>
      <c r="TB11" s="331">
        <v>9850731.0640278142</v>
      </c>
      <c r="TC11" s="331">
        <v>1848138.2456093349</v>
      </c>
      <c r="TD11" s="331">
        <v>4049291.8360427655</v>
      </c>
      <c r="TE11" s="331">
        <v>1839672.3339201526</v>
      </c>
      <c r="TF11" s="331">
        <v>545653.96057050722</v>
      </c>
      <c r="TG11" s="331">
        <v>213007736.07378468</v>
      </c>
      <c r="TH11" s="331">
        <v>1213503.0952179066</v>
      </c>
      <c r="TI11" s="331">
        <v>855739.80237968499</v>
      </c>
      <c r="TJ11" s="331">
        <v>12272596.623468129</v>
      </c>
      <c r="TK11" s="331">
        <v>9738010.0088301525</v>
      </c>
      <c r="TL11" s="331">
        <v>2900074.313209868</v>
      </c>
      <c r="TM11" s="331">
        <v>310701.98546585382</v>
      </c>
      <c r="TN11" s="331">
        <v>17351567.208407722</v>
      </c>
      <c r="TO11" s="331">
        <v>1633389.816151184</v>
      </c>
      <c r="TP11" s="331">
        <v>7723611.8474870613</v>
      </c>
      <c r="TQ11" s="331">
        <v>3218873.2664058609</v>
      </c>
      <c r="TR11" s="331">
        <v>963971.40915407648</v>
      </c>
      <c r="TS11" s="331">
        <v>713097.96594828076</v>
      </c>
      <c r="TT11" s="331">
        <v>1861342.325230079</v>
      </c>
      <c r="TU11" s="331">
        <v>2646414.908090129</v>
      </c>
      <c r="TV11" s="331">
        <v>2142604.9204851352</v>
      </c>
      <c r="TW11" s="331">
        <v>34149440.68028865</v>
      </c>
      <c r="TX11" s="331">
        <v>1000342.7413478479</v>
      </c>
      <c r="TY11" s="331">
        <v>104600194.28137368</v>
      </c>
      <c r="TZ11" s="331">
        <v>8516624.4799995087</v>
      </c>
      <c r="UA11" s="331">
        <v>1290797.5755206912</v>
      </c>
      <c r="UB11" s="331">
        <v>1226232.5197435527</v>
      </c>
      <c r="UC11" s="331">
        <v>75882336.405350626</v>
      </c>
      <c r="UD11" s="331">
        <v>1030832.5598488705</v>
      </c>
      <c r="UE11" s="331">
        <v>278161.65304953087</v>
      </c>
      <c r="UF11" s="331">
        <v>1101132.665790536</v>
      </c>
      <c r="UG11" s="331">
        <v>821111.63555709692</v>
      </c>
      <c r="UH11" s="331">
        <v>73424247.625378683</v>
      </c>
      <c r="UI11" s="331">
        <v>2245632.4026108775</v>
      </c>
      <c r="UJ11" s="331">
        <v>3004316.9449434113</v>
      </c>
      <c r="UK11" s="331">
        <v>4171085.3185059526</v>
      </c>
      <c r="UL11" s="331">
        <v>1532547.4240865048</v>
      </c>
      <c r="UM11" s="331">
        <v>1244635.8254888216</v>
      </c>
      <c r="UN11" s="331">
        <v>312191654.90625155</v>
      </c>
      <c r="UO11" s="331">
        <v>2410834.5475329757</v>
      </c>
      <c r="UP11" s="331">
        <v>1829399.8591267292</v>
      </c>
      <c r="UQ11" s="331">
        <v>31202137.148729082</v>
      </c>
      <c r="UR11" s="331">
        <v>498468.12827493233</v>
      </c>
      <c r="US11" s="331">
        <v>1939144.4922800038</v>
      </c>
      <c r="UT11" s="331">
        <v>6411472.4078105865</v>
      </c>
      <c r="UU11" s="331">
        <v>968930.21974665846</v>
      </c>
      <c r="UV11" s="331">
        <v>1538185.7505422202</v>
      </c>
      <c r="UW11" s="331">
        <v>1229094.6798322427</v>
      </c>
      <c r="UX11" s="331">
        <v>2159406.6000305256</v>
      </c>
      <c r="UY11" s="331">
        <v>7124310.7872351203</v>
      </c>
      <c r="UZ11" s="331">
        <v>2344255.8339144601</v>
      </c>
      <c r="VA11" s="331">
        <v>3409791.0731483181</v>
      </c>
      <c r="VB11" s="331">
        <v>596295.85668295308</v>
      </c>
      <c r="VC11" s="331">
        <v>819081.39899406291</v>
      </c>
      <c r="VD11" s="331">
        <v>536751.34734289511</v>
      </c>
      <c r="VE11" s="331">
        <v>1194703.7374358005</v>
      </c>
      <c r="VF11" s="331">
        <v>8010478.9465612657</v>
      </c>
      <c r="VG11" s="331">
        <v>268608.06827814371</v>
      </c>
      <c r="VH11" s="331">
        <v>485852.31703052588</v>
      </c>
      <c r="VI11" s="331">
        <v>2162560.6752217431</v>
      </c>
      <c r="VJ11" s="331">
        <v>85495853.196563423</v>
      </c>
      <c r="VK11" s="331">
        <v>1611838.6809433599</v>
      </c>
      <c r="VL11" s="331">
        <v>1324454.8137375489</v>
      </c>
      <c r="VM11" s="331">
        <v>3830730.340229156</v>
      </c>
      <c r="VN11" s="331">
        <v>12805050.255539792</v>
      </c>
      <c r="VO11" s="331">
        <v>5344140.5448511047</v>
      </c>
      <c r="VP11" s="331">
        <v>6256262.8078142963</v>
      </c>
      <c r="VQ11" s="331">
        <v>3116381.730885902</v>
      </c>
      <c r="VR11" s="331">
        <v>1825125.78297496</v>
      </c>
      <c r="VS11" s="331">
        <v>35919587.791223146</v>
      </c>
      <c r="VT11" s="331">
        <v>3382918.0672007794</v>
      </c>
      <c r="VU11" s="331">
        <v>7063349.5363007411</v>
      </c>
      <c r="VV11" s="331">
        <v>1401598.3132347809</v>
      </c>
      <c r="VW11" s="331">
        <v>590119.94488433527</v>
      </c>
      <c r="VX11" s="331">
        <v>1243432.7077373688</v>
      </c>
      <c r="VY11" s="331">
        <v>613659720.96352088</v>
      </c>
      <c r="VZ11" s="331">
        <v>8824802.8359106351</v>
      </c>
      <c r="WA11" s="331">
        <v>2805474.8742515719</v>
      </c>
      <c r="WB11" s="331">
        <v>2268428.1286371443</v>
      </c>
      <c r="WC11" s="331">
        <v>1517420.9067509586</v>
      </c>
      <c r="WD11" s="331">
        <v>3581257.8106019655</v>
      </c>
      <c r="WE11" s="331">
        <v>12463293.307023186</v>
      </c>
      <c r="WF11" s="331">
        <v>5855567.8287044792</v>
      </c>
      <c r="WG11" s="331">
        <v>3384090.9140919033</v>
      </c>
      <c r="WH11" s="331">
        <v>4537254.2508909618</v>
      </c>
      <c r="WI11" s="331">
        <v>3260266.6072011031</v>
      </c>
      <c r="WJ11" s="331">
        <v>17055508.772298194</v>
      </c>
      <c r="WK11" s="331">
        <v>2268506.2037203182</v>
      </c>
      <c r="WL11" s="331">
        <v>6093389.0995413186</v>
      </c>
      <c r="WM11" s="331">
        <v>17103746.774384867</v>
      </c>
      <c r="WN11" s="331">
        <v>2948636.6980572441</v>
      </c>
      <c r="WO11" s="331">
        <v>6394613.33177571</v>
      </c>
      <c r="WP11" s="331">
        <v>6775018.6594079081</v>
      </c>
      <c r="WQ11" s="331">
        <v>1390335.7264564615</v>
      </c>
      <c r="WR11" s="331">
        <v>7323078.179733214</v>
      </c>
      <c r="WS11" s="331">
        <v>38675771.374011815</v>
      </c>
      <c r="WT11" s="331">
        <v>1990640.4739420596</v>
      </c>
      <c r="WU11" s="331">
        <v>2055812.6688548343</v>
      </c>
      <c r="WV11" s="331">
        <v>584324.0459385938</v>
      </c>
      <c r="WW11" s="331">
        <v>1706329.291759406</v>
      </c>
      <c r="WX11" s="331">
        <v>2781237.3593171183</v>
      </c>
      <c r="WY11" s="331">
        <v>1976014.4908306173</v>
      </c>
      <c r="WZ11" s="331">
        <v>1168062.408312391</v>
      </c>
      <c r="XA11" s="331">
        <v>29307629.647321239</v>
      </c>
      <c r="XB11" s="331">
        <v>1319179.6024435493</v>
      </c>
      <c r="XC11" s="331">
        <v>496229.0712949186</v>
      </c>
      <c r="XD11" s="331">
        <v>741947.46012605901</v>
      </c>
      <c r="XE11" s="331">
        <v>351980.22832389205</v>
      </c>
      <c r="XF11" s="331">
        <v>271461686.54858673</v>
      </c>
      <c r="XG11" s="331">
        <v>4681610.1405078629</v>
      </c>
      <c r="XH11" s="331">
        <v>6588625.7869003676</v>
      </c>
      <c r="XI11" s="331">
        <v>39682195.5253442</v>
      </c>
      <c r="XJ11" s="331">
        <v>3578804.3333265297</v>
      </c>
      <c r="XK11" s="331">
        <v>5712373.7787476173</v>
      </c>
      <c r="XL11" s="331">
        <v>3423988.9021791983</v>
      </c>
      <c r="XM11" s="331">
        <v>3511689.0797781744</v>
      </c>
      <c r="XN11" s="331">
        <v>4096446.3400605279</v>
      </c>
      <c r="XO11" s="331">
        <v>8728191.3072094675</v>
      </c>
      <c r="XP11" s="331">
        <v>8685848.3493979648</v>
      </c>
      <c r="XQ11" s="331">
        <v>1839387.6581234571</v>
      </c>
      <c r="XR11" s="331">
        <v>1983644.7902570241</v>
      </c>
      <c r="XS11" s="331">
        <v>1373856.9763329534</v>
      </c>
      <c r="XT11" s="331">
        <v>1886239.9991338819</v>
      </c>
      <c r="XU11" s="331">
        <v>841803.03529990965</v>
      </c>
      <c r="XV11" s="331">
        <v>891091.5263944522</v>
      </c>
      <c r="XW11" s="331">
        <v>683858.43519925151</v>
      </c>
      <c r="XX11" s="331">
        <v>1823851.0412085995</v>
      </c>
      <c r="XY11" s="331">
        <v>1789099.4911037136</v>
      </c>
      <c r="XZ11" s="331">
        <v>1370311.9287833401</v>
      </c>
      <c r="YA11" s="331">
        <v>1171184.3656803411</v>
      </c>
      <c r="YB11" s="331">
        <v>1047127.0847410818</v>
      </c>
      <c r="YC11" s="331">
        <v>256837551.25112146</v>
      </c>
      <c r="YD11" s="331">
        <v>1327871.5771088311</v>
      </c>
      <c r="YE11" s="331">
        <v>9393241.1840946339</v>
      </c>
      <c r="YF11" s="331">
        <v>1323273.0937443117</v>
      </c>
      <c r="YG11" s="331">
        <v>27771166.690853182</v>
      </c>
      <c r="YH11" s="331">
        <v>3627342.9828889277</v>
      </c>
      <c r="YI11" s="331">
        <v>6750793.9046956487</v>
      </c>
      <c r="YJ11" s="331">
        <v>1387272.3937230112</v>
      </c>
      <c r="YK11" s="331">
        <v>10798088.030698726</v>
      </c>
      <c r="YL11" s="331">
        <v>7976701.5835269997</v>
      </c>
      <c r="YM11" s="331">
        <v>3928910.7015514108</v>
      </c>
      <c r="YN11" s="331">
        <v>1710772.0865663779</v>
      </c>
      <c r="YO11" s="331">
        <v>867404.10959740542</v>
      </c>
      <c r="YP11" s="331">
        <v>960584.93716334784</v>
      </c>
      <c r="YQ11" s="331">
        <v>463692.55919177318</v>
      </c>
      <c r="YR11" s="331">
        <v>572910.41868217697</v>
      </c>
      <c r="YS11" s="331">
        <v>472063.98901346937</v>
      </c>
      <c r="YT11" s="331">
        <v>58613661.754679121</v>
      </c>
      <c r="YU11" s="331">
        <v>2664042.5944809304</v>
      </c>
      <c r="YV11" s="331">
        <v>1370666.1446663567</v>
      </c>
      <c r="YW11" s="331">
        <v>1640354.252039148</v>
      </c>
      <c r="YX11" s="331">
        <v>2687620.5739025623</v>
      </c>
      <c r="YY11" s="331">
        <v>1321806.4047815448</v>
      </c>
      <c r="YZ11" s="331">
        <v>854742.82531972858</v>
      </c>
      <c r="ZA11" s="331">
        <v>65834876.451542303</v>
      </c>
      <c r="ZB11" s="331">
        <v>1314886.6542293413</v>
      </c>
      <c r="ZC11" s="331">
        <v>5243264.1631380869</v>
      </c>
      <c r="ZD11" s="331">
        <v>3699187.8838315611</v>
      </c>
      <c r="ZE11" s="331">
        <v>934867.80344509205</v>
      </c>
      <c r="ZF11" s="331">
        <v>3101239.7371062785</v>
      </c>
      <c r="ZG11" s="331">
        <v>390135.63645688136</v>
      </c>
      <c r="ZH11" s="331">
        <v>1590870.2395014658</v>
      </c>
      <c r="ZI11" s="331">
        <v>17023752.959449131</v>
      </c>
      <c r="ZJ11" s="331">
        <v>136861232.25582293</v>
      </c>
      <c r="ZK11" s="331">
        <v>785438.79233556637</v>
      </c>
      <c r="ZL11" s="331">
        <v>4392032.2679191316</v>
      </c>
      <c r="ZM11" s="331">
        <v>22091499.225050777</v>
      </c>
      <c r="ZN11" s="331">
        <v>15885221.220150584</v>
      </c>
      <c r="ZO11" s="331">
        <v>2126883.0395475156</v>
      </c>
      <c r="ZP11" s="331">
        <v>3383520.8360844324</v>
      </c>
      <c r="ZQ11" s="331">
        <v>7189902.9094540179</v>
      </c>
      <c r="ZR11" s="331">
        <v>3822073.3123174608</v>
      </c>
      <c r="ZS11" s="331">
        <v>9437371.9630919583</v>
      </c>
      <c r="ZT11" s="331">
        <v>183317.15906462862</v>
      </c>
      <c r="ZU11" s="331">
        <v>7348492.424982382</v>
      </c>
      <c r="ZV11" s="331">
        <v>2594605.5189920473</v>
      </c>
      <c r="ZW11" s="331">
        <v>3773833.2587413583</v>
      </c>
      <c r="ZX11" s="331">
        <v>921830.01292313531</v>
      </c>
      <c r="ZY11" s="331">
        <v>633230.57088788494</v>
      </c>
      <c r="ZZ11" s="331">
        <v>2673313.8159962106</v>
      </c>
      <c r="AAA11" s="331">
        <v>653368.04868922802</v>
      </c>
      <c r="AAB11" s="331">
        <v>2364769.4648848372</v>
      </c>
      <c r="AAC11" s="331">
        <v>1373015.865149661</v>
      </c>
      <c r="AAD11" s="331">
        <v>242302.89974490824</v>
      </c>
      <c r="AAE11" s="331">
        <v>837665.13021828106</v>
      </c>
      <c r="AAF11" s="331">
        <v>66114097.919281751</v>
      </c>
      <c r="AAG11" s="331">
        <v>3138664.2973499415</v>
      </c>
      <c r="AAH11" s="331">
        <v>3013420.0866900161</v>
      </c>
      <c r="AAI11" s="331">
        <v>2928634.084053352</v>
      </c>
      <c r="AAJ11" s="331">
        <v>1860189.7165429066</v>
      </c>
      <c r="AAK11" s="331">
        <v>5051230.5935253827</v>
      </c>
      <c r="AAL11" s="331">
        <v>1701080.2748229811</v>
      </c>
      <c r="AAM11" s="331">
        <v>309491431.3984499</v>
      </c>
      <c r="AAN11" s="331">
        <v>3557178.8920822307</v>
      </c>
      <c r="AAO11" s="331">
        <v>3824930.7594597042</v>
      </c>
      <c r="AAP11" s="331">
        <v>10086580.93870577</v>
      </c>
      <c r="AAQ11" s="331">
        <v>9822414.0058126785</v>
      </c>
      <c r="AAR11" s="331">
        <v>2130593.8718219721</v>
      </c>
      <c r="AAS11" s="331">
        <v>1901911.7113888632</v>
      </c>
      <c r="AAT11" s="331">
        <v>5473615.4589256579</v>
      </c>
      <c r="AAU11" s="331">
        <v>20509982.594600871</v>
      </c>
      <c r="AAV11" s="331">
        <v>1003188.4929227093</v>
      </c>
      <c r="AAW11" s="331">
        <v>6820697.7843578486</v>
      </c>
      <c r="AAX11" s="331">
        <v>41639198.934492469</v>
      </c>
      <c r="AAY11" s="331">
        <v>17165680.104202017</v>
      </c>
      <c r="AAZ11" s="331">
        <v>1455240.6406531166</v>
      </c>
      <c r="ABA11" s="331">
        <v>1697958.8561659735</v>
      </c>
      <c r="ABB11" s="331">
        <v>2270957.7655374999</v>
      </c>
      <c r="ABC11" s="331">
        <v>822379.5819120917</v>
      </c>
      <c r="ABD11" s="331">
        <v>3302849.2293448881</v>
      </c>
      <c r="ABE11" s="331">
        <v>936817.78526711196</v>
      </c>
      <c r="ABF11" s="331">
        <v>52296827.605848163</v>
      </c>
      <c r="ABG11" s="331">
        <v>32109525.677436538</v>
      </c>
      <c r="ABH11" s="331">
        <v>1470774.3608816757</v>
      </c>
      <c r="ABI11" s="331">
        <v>818354.03141768172</v>
      </c>
      <c r="ABJ11" s="331">
        <v>942328.92244431411</v>
      </c>
      <c r="ABK11" s="331">
        <v>586238.70614614431</v>
      </c>
      <c r="ABL11" s="331">
        <v>928629.42915555614</v>
      </c>
      <c r="ABM11" s="331">
        <v>140592082.69697964</v>
      </c>
      <c r="ABN11" s="331">
        <v>2676205.6742173824</v>
      </c>
      <c r="ABO11" s="331">
        <v>1602778.1010410951</v>
      </c>
      <c r="ABP11" s="331">
        <v>3920256.7420874541</v>
      </c>
      <c r="ABQ11" s="331">
        <v>3762529.8213852076</v>
      </c>
      <c r="ABR11" s="331">
        <v>995199.09764129843</v>
      </c>
      <c r="ABS11" s="331">
        <v>1115015.743599178</v>
      </c>
      <c r="ABT11" s="331">
        <v>2553598.9785152413</v>
      </c>
      <c r="ABU11" s="331">
        <v>497271.37045450805</v>
      </c>
      <c r="ABV11" s="331">
        <v>89866691.39008832</v>
      </c>
      <c r="ABW11" s="331">
        <v>982036.23246316414</v>
      </c>
      <c r="ABX11" s="331">
        <v>5560611.8309811261</v>
      </c>
      <c r="ABY11" s="331">
        <v>1281532.4058986239</v>
      </c>
      <c r="ABZ11" s="331">
        <v>435513.87030050292</v>
      </c>
      <c r="ACA11" s="331">
        <v>15792619.703808172</v>
      </c>
      <c r="ACB11" s="331">
        <v>1837129.4519157251</v>
      </c>
      <c r="ACC11" s="331">
        <v>2469878.8144181301</v>
      </c>
      <c r="ACD11" s="331">
        <v>676732.55149449001</v>
      </c>
      <c r="ACE11" s="331">
        <v>4072980.5216477467</v>
      </c>
      <c r="ACF11" s="331">
        <v>1678737.4612415384</v>
      </c>
      <c r="ACG11" s="331">
        <v>165293149.20321089</v>
      </c>
      <c r="ACH11" s="331">
        <v>2273445.996985741</v>
      </c>
      <c r="ACI11" s="331">
        <v>4278942.8195176953</v>
      </c>
      <c r="ACJ11" s="331">
        <v>4266142.8653547624</v>
      </c>
      <c r="ACK11" s="331">
        <v>902514.07305520691</v>
      </c>
      <c r="ACL11" s="331">
        <v>2973059.6357261683</v>
      </c>
      <c r="ACM11" s="331">
        <v>3252286.0661781183</v>
      </c>
      <c r="ACN11" s="331">
        <v>34677744.972009592</v>
      </c>
      <c r="ACO11" s="331">
        <v>54515173.602965035</v>
      </c>
      <c r="ACP11" s="331">
        <v>908955.9546372653</v>
      </c>
      <c r="ACQ11" s="331">
        <v>4064911.1697407896</v>
      </c>
      <c r="ACR11" s="331">
        <v>7121394.9211653378</v>
      </c>
      <c r="ACS11" s="331">
        <v>1865792.3457040156</v>
      </c>
      <c r="ACT11" s="331">
        <v>53511446.672793299</v>
      </c>
      <c r="ACU11" s="331">
        <v>4307600.3482059669</v>
      </c>
      <c r="ACV11" s="331">
        <v>3351257.3619224066</v>
      </c>
      <c r="ACW11" s="331">
        <v>934424.94167715008</v>
      </c>
      <c r="ACX11" s="331">
        <v>666711.71179712913</v>
      </c>
      <c r="ACY11" s="331">
        <v>1412992.8611292995</v>
      </c>
      <c r="ACZ11" s="331">
        <v>754800.46542832255</v>
      </c>
      <c r="ADA11" s="331">
        <v>804233.10879494844</v>
      </c>
      <c r="ADB11" s="331">
        <v>1453987.6953644156</v>
      </c>
      <c r="ADC11" s="331">
        <v>1062457.9840944316</v>
      </c>
      <c r="ADD11" s="331">
        <v>37709412.519451074</v>
      </c>
      <c r="ADE11" s="331">
        <v>44095202.747275256</v>
      </c>
      <c r="ADF11" s="331">
        <v>192286.12883364383</v>
      </c>
      <c r="ADG11" s="331">
        <v>326195.00276833458</v>
      </c>
      <c r="ADH11" s="331">
        <v>3018239.0354524613</v>
      </c>
      <c r="ADI11" s="331">
        <v>870865.14082030894</v>
      </c>
      <c r="ADJ11" s="331">
        <v>1195718.3287768345</v>
      </c>
      <c r="ADK11" s="331">
        <v>1552591.371872959</v>
      </c>
      <c r="ADL11" s="331">
        <v>766892.08377366187</v>
      </c>
      <c r="ADM11" s="331">
        <v>353334277.03580493</v>
      </c>
      <c r="ADN11" s="331">
        <v>34583091.926012143</v>
      </c>
      <c r="ADO11" s="331">
        <v>16617693.039559593</v>
      </c>
      <c r="ADP11" s="331">
        <v>57406759.70349966</v>
      </c>
      <c r="ADQ11" s="331">
        <v>264051.32833864912</v>
      </c>
      <c r="ADR11" s="331">
        <v>762259.14147099876</v>
      </c>
      <c r="ADS11" s="331">
        <v>2982457.7825329052</v>
      </c>
      <c r="ADT11" s="331">
        <v>841693.68295891257</v>
      </c>
      <c r="ADU11" s="331">
        <v>292832833.18543285</v>
      </c>
      <c r="ADV11" s="331">
        <v>68930304.367684305</v>
      </c>
      <c r="ADW11" s="331">
        <v>24168299.391565997</v>
      </c>
      <c r="ADX11" s="331">
        <v>1984975.4067472436</v>
      </c>
      <c r="ADY11" s="331">
        <v>15456211.799133485</v>
      </c>
      <c r="ADZ11" s="331">
        <v>6294426.3309308505</v>
      </c>
      <c r="AEA11" s="331">
        <v>3535738.3530064509</v>
      </c>
      <c r="AEB11" s="331">
        <v>3105273.4681293936</v>
      </c>
      <c r="AEC11" s="331">
        <v>2194619.6146672624</v>
      </c>
      <c r="AED11" s="331">
        <v>3749109.4443149706</v>
      </c>
      <c r="AEE11" s="331">
        <v>4525253.6939687077</v>
      </c>
      <c r="AEF11" s="331">
        <v>6517473.9259366775</v>
      </c>
      <c r="AEG11" s="331">
        <v>2515180.8862786833</v>
      </c>
      <c r="AEH11" s="331">
        <v>4828463.1946738418</v>
      </c>
      <c r="AEI11" s="331">
        <v>6312509.2421037368</v>
      </c>
      <c r="AEJ11" s="331">
        <v>7754917.7505989876</v>
      </c>
      <c r="AEK11" s="331">
        <v>1546048.819552951</v>
      </c>
      <c r="AEL11" s="331">
        <v>23885369.126067474</v>
      </c>
      <c r="AEM11" s="331">
        <v>1429256.2800684648</v>
      </c>
      <c r="AEN11" s="331">
        <v>7620218.6343253758</v>
      </c>
      <c r="AEO11" s="331">
        <v>129830936.97263849</v>
      </c>
      <c r="AEP11" s="331">
        <v>6716886.5583022945</v>
      </c>
      <c r="AEQ11" s="331">
        <v>3436706.4618698778</v>
      </c>
      <c r="AER11" s="331">
        <v>1843397.0064483979</v>
      </c>
      <c r="AES11" s="331">
        <v>2788914.4122732957</v>
      </c>
      <c r="AET11" s="331">
        <v>16830748.027896188</v>
      </c>
      <c r="AEU11" s="331">
        <v>1328646.5132377385</v>
      </c>
      <c r="AEV11" s="331">
        <v>3804313.0227176072</v>
      </c>
      <c r="AEW11" s="331">
        <v>1702254.4295986774</v>
      </c>
      <c r="AEX11" s="331">
        <v>715951.26798680588</v>
      </c>
      <c r="AEY11" s="331">
        <v>38693411.665256985</v>
      </c>
      <c r="AEZ11" s="331">
        <v>22269143.071757101</v>
      </c>
      <c r="AFA11" s="331">
        <v>1635455.5167171233</v>
      </c>
      <c r="AFB11" s="331">
        <v>1226525.8096056299</v>
      </c>
      <c r="AFC11" s="331">
        <v>2996913.9815594209</v>
      </c>
      <c r="AFD11" s="331">
        <v>1021606.8731013718</v>
      </c>
      <c r="AFE11" s="331">
        <v>508974.8553791602</v>
      </c>
      <c r="AFF11" s="331">
        <v>634296.97161030606</v>
      </c>
      <c r="AFG11" s="331">
        <v>396415.18094155448</v>
      </c>
      <c r="AFH11" s="331">
        <v>552587.86155552778</v>
      </c>
      <c r="AFI11" s="331">
        <v>1104122.4422423348</v>
      </c>
      <c r="AFJ11" s="331">
        <v>217211.61608030405</v>
      </c>
      <c r="AFK11" s="331">
        <v>758033.99383724725</v>
      </c>
      <c r="AFL11" s="331">
        <v>44887479.952136457</v>
      </c>
      <c r="AFM11" s="331">
        <v>1824058.8777564182</v>
      </c>
      <c r="AFN11" s="331">
        <v>715562.33781322453</v>
      </c>
      <c r="AFO11" s="331">
        <v>690692.05998576724</v>
      </c>
      <c r="AFP11" s="331">
        <v>889733.64349411451</v>
      </c>
      <c r="AFQ11" s="331">
        <v>251850.12145903084</v>
      </c>
      <c r="AFR11" s="331">
        <v>1007456.1664619753</v>
      </c>
      <c r="AFS11" s="331">
        <v>1495809.4064402776</v>
      </c>
      <c r="AFT11" s="331">
        <v>887859.72279933549</v>
      </c>
      <c r="AFU11" s="331">
        <v>196295.63467090999</v>
      </c>
      <c r="AFV11" s="331">
        <v>5273400.5745905079</v>
      </c>
      <c r="AFW11" s="331">
        <v>142818.89822308227</v>
      </c>
      <c r="AFX11" s="331">
        <v>103834188.12429029</v>
      </c>
      <c r="AFY11" s="331">
        <v>502966.8458782977</v>
      </c>
      <c r="AFZ11" s="331">
        <v>1547849.979670563</v>
      </c>
      <c r="AGA11" s="331">
        <v>990257.94108535803</v>
      </c>
      <c r="AGB11" s="331">
        <v>7878986.5557531174</v>
      </c>
      <c r="AGC11" s="331">
        <v>1322922.2564885225</v>
      </c>
      <c r="AGD11" s="331">
        <v>1121791.178687549</v>
      </c>
      <c r="AGE11" s="331">
        <v>2063907.92199996</v>
      </c>
      <c r="AGF11" s="331">
        <v>598768.30527838797</v>
      </c>
      <c r="AGG11" s="331">
        <v>1071774.3538623538</v>
      </c>
      <c r="AGH11" s="331">
        <v>826103.46157960058</v>
      </c>
      <c r="AGI11" s="331">
        <v>54290931.365005262</v>
      </c>
      <c r="AGJ11" s="331">
        <v>9472913.296602631</v>
      </c>
      <c r="AGK11" s="331">
        <v>757847.938036968</v>
      </c>
      <c r="AGL11" s="331">
        <v>408251.52356861124</v>
      </c>
      <c r="AGM11" s="331">
        <v>1610733.1222280927</v>
      </c>
      <c r="AGN11" s="331">
        <v>906904.87864416442</v>
      </c>
      <c r="AGO11" s="331">
        <v>150487.62231308888</v>
      </c>
      <c r="AGP11" s="331">
        <v>331781.23308562679</v>
      </c>
      <c r="AGQ11" s="331">
        <v>201426567.82800755</v>
      </c>
      <c r="AGR11" s="331">
        <v>102406871.78053154</v>
      </c>
      <c r="AGS11" s="331">
        <v>2366681.9624064262</v>
      </c>
      <c r="AGT11" s="331">
        <v>1917157.9229990158</v>
      </c>
      <c r="AGU11" s="331">
        <v>8073785.5156591944</v>
      </c>
      <c r="AGV11" s="331">
        <v>1112533.7431186335</v>
      </c>
      <c r="AGW11" s="331">
        <v>1691220.3667902725</v>
      </c>
      <c r="AGX11" s="331">
        <v>4009031.5080659851</v>
      </c>
      <c r="AGY11" s="331">
        <v>218642.96337194092</v>
      </c>
      <c r="AGZ11" s="331">
        <v>3250807.0552619658</v>
      </c>
      <c r="AHA11" s="331">
        <v>2016820.930409295</v>
      </c>
      <c r="AHB11" s="331">
        <v>1650233.5568523281</v>
      </c>
      <c r="AHC11" s="331">
        <v>1186049.8666463525</v>
      </c>
      <c r="AHD11" s="331">
        <v>1331955.3635797617</v>
      </c>
      <c r="AHE11" s="331">
        <v>844705.85943816486</v>
      </c>
      <c r="AHF11" s="331">
        <v>2053399.4571768707</v>
      </c>
      <c r="AHG11" s="331">
        <v>923425.57246933854</v>
      </c>
      <c r="AHH11" s="331">
        <v>37764177.653757386</v>
      </c>
      <c r="AHI11" s="331">
        <v>869418.73081710201</v>
      </c>
      <c r="AHJ11" s="331">
        <v>1249243.7834672283</v>
      </c>
      <c r="AHK11" s="331">
        <v>468770.4234636671</v>
      </c>
      <c r="AHL11" s="331">
        <v>4327852.1846887851</v>
      </c>
      <c r="AHM11" s="331">
        <v>1020029.4747344959</v>
      </c>
      <c r="AHN11" s="331">
        <v>1193895.4338707945</v>
      </c>
      <c r="AHO11" s="331"/>
      <c r="AHQ11" s="352">
        <v>9</v>
      </c>
    </row>
    <row r="12" spans="1:901" ht="23.45" customHeight="1" x14ac:dyDescent="0.35">
      <c r="A12" s="326" t="s">
        <v>14</v>
      </c>
      <c r="B12" s="327" t="s">
        <v>15</v>
      </c>
      <c r="C12" s="331">
        <v>309505520.50322282</v>
      </c>
      <c r="D12" s="331">
        <v>89508507.296009496</v>
      </c>
      <c r="E12" s="331">
        <v>12186123.141769886</v>
      </c>
      <c r="F12" s="331">
        <v>23916261.331700597</v>
      </c>
      <c r="G12" s="331">
        <v>31042212.604010615</v>
      </c>
      <c r="H12" s="331">
        <v>25893477.500164781</v>
      </c>
      <c r="I12" s="331">
        <v>9998369.4512074366</v>
      </c>
      <c r="J12" s="331">
        <v>85107733.225833312</v>
      </c>
      <c r="K12" s="331">
        <v>26367090.486720897</v>
      </c>
      <c r="L12" s="331">
        <v>24551211.32013873</v>
      </c>
      <c r="M12" s="331">
        <v>74071068.615706041</v>
      </c>
      <c r="N12" s="331">
        <v>19342842.068185166</v>
      </c>
      <c r="O12" s="331">
        <v>52863160.335817061</v>
      </c>
      <c r="P12" s="331">
        <v>43306289.086068548</v>
      </c>
      <c r="Q12" s="331">
        <v>16830460.959106043</v>
      </c>
      <c r="R12" s="331">
        <v>9241683.4958023243</v>
      </c>
      <c r="S12" s="331">
        <v>8993106.2165465709</v>
      </c>
      <c r="T12" s="331">
        <v>28866373.699402869</v>
      </c>
      <c r="U12" s="331">
        <v>7205313.4632129846</v>
      </c>
      <c r="V12" s="331">
        <v>14844606.035303937</v>
      </c>
      <c r="W12" s="331">
        <v>21589285.358726662</v>
      </c>
      <c r="X12" s="331">
        <v>12757746.031651346</v>
      </c>
      <c r="Y12" s="331">
        <v>7447160.2258186173</v>
      </c>
      <c r="Z12" s="331">
        <v>3956483.7156328703</v>
      </c>
      <c r="AA12" s="331">
        <v>261466141.35635707</v>
      </c>
      <c r="AB12" s="331">
        <v>30497399.363599245</v>
      </c>
      <c r="AC12" s="331">
        <v>49164371.480759315</v>
      </c>
      <c r="AD12" s="331">
        <v>16279830.407401115</v>
      </c>
      <c r="AE12" s="331">
        <v>62313896.961617857</v>
      </c>
      <c r="AF12" s="331">
        <v>26088655.102698885</v>
      </c>
      <c r="AG12" s="331">
        <v>39441932.519706547</v>
      </c>
      <c r="AH12" s="331">
        <v>23815191.258614212</v>
      </c>
      <c r="AI12" s="331">
        <v>30697325.564286515</v>
      </c>
      <c r="AJ12" s="331">
        <v>21810140.676041823</v>
      </c>
      <c r="AK12" s="331">
        <v>10807405.477120036</v>
      </c>
      <c r="AL12" s="331">
        <v>13102497.099467797</v>
      </c>
      <c r="AM12" s="331">
        <v>4900660.868650198</v>
      </c>
      <c r="AN12" s="331">
        <v>18967266.983786136</v>
      </c>
      <c r="AO12" s="331">
        <v>21242468.016771957</v>
      </c>
      <c r="AP12" s="331">
        <v>23129798.667393971</v>
      </c>
      <c r="AQ12" s="331">
        <v>34988754.380126588</v>
      </c>
      <c r="AR12" s="331">
        <v>3057261.4046519441</v>
      </c>
      <c r="AS12" s="331">
        <v>163486336.12652296</v>
      </c>
      <c r="AT12" s="331">
        <v>27326495.473603621</v>
      </c>
      <c r="AU12" s="331">
        <v>14957356.857012432</v>
      </c>
      <c r="AV12" s="331">
        <v>24845243.698999915</v>
      </c>
      <c r="AW12" s="331">
        <v>16299368.444155678</v>
      </c>
      <c r="AX12" s="331">
        <v>14947412.399994047</v>
      </c>
      <c r="AY12" s="331">
        <v>14833553.571609193</v>
      </c>
      <c r="AZ12" s="331">
        <v>21203576.262994047</v>
      </c>
      <c r="BA12" s="331">
        <v>94907588.079924613</v>
      </c>
      <c r="BB12" s="331">
        <v>13177943.201790139</v>
      </c>
      <c r="BC12" s="331">
        <v>20184046.830256682</v>
      </c>
      <c r="BD12" s="331">
        <v>42758510.953447811</v>
      </c>
      <c r="BE12" s="331">
        <v>9271751.5960250776</v>
      </c>
      <c r="BF12" s="331">
        <v>6907872.4292372307</v>
      </c>
      <c r="BG12" s="331">
        <v>7936678.6087350883</v>
      </c>
      <c r="BH12" s="331">
        <v>319119084.37598121</v>
      </c>
      <c r="BI12" s="331">
        <v>6997296.9870014051</v>
      </c>
      <c r="BJ12" s="331">
        <v>5231838.2219702601</v>
      </c>
      <c r="BK12" s="331">
        <v>15048445.739971247</v>
      </c>
      <c r="BL12" s="331">
        <v>20773942.774634998</v>
      </c>
      <c r="BM12" s="331">
        <v>27168733.73994863</v>
      </c>
      <c r="BN12" s="331">
        <v>9298311.2912737448</v>
      </c>
      <c r="BO12" s="331">
        <v>14941188.536059389</v>
      </c>
      <c r="BP12" s="331">
        <v>7921117.6480998518</v>
      </c>
      <c r="BQ12" s="331">
        <v>10460400.196161168</v>
      </c>
      <c r="BR12" s="331">
        <v>5021220.1433410989</v>
      </c>
      <c r="BS12" s="331">
        <v>4245770.6926329685</v>
      </c>
      <c r="BT12" s="331">
        <v>64373990.358640194</v>
      </c>
      <c r="BU12" s="331">
        <v>3903060.282805468</v>
      </c>
      <c r="BV12" s="331">
        <v>5419961.1003518393</v>
      </c>
      <c r="BW12" s="331">
        <v>243146402.20255595</v>
      </c>
      <c r="BX12" s="331">
        <v>76242929.523580179</v>
      </c>
      <c r="BY12" s="331">
        <v>25857576.666203931</v>
      </c>
      <c r="BZ12" s="331">
        <v>18593980.177729782</v>
      </c>
      <c r="CA12" s="331">
        <v>34982580.298959702</v>
      </c>
      <c r="CB12" s="331">
        <v>23800662.852922942</v>
      </c>
      <c r="CC12" s="331">
        <v>14585938.407281602</v>
      </c>
      <c r="CD12" s="331">
        <v>884721.11207976611</v>
      </c>
      <c r="CE12" s="331">
        <v>0</v>
      </c>
      <c r="CF12" s="331">
        <v>354101849.01144415</v>
      </c>
      <c r="CG12" s="331">
        <v>13707743.251654223</v>
      </c>
      <c r="CH12" s="331">
        <v>45785036.419324227</v>
      </c>
      <c r="CI12" s="331">
        <v>16141793.869353058</v>
      </c>
      <c r="CJ12" s="331">
        <v>15993465.078155259</v>
      </c>
      <c r="CK12" s="331">
        <v>25154224.831315979</v>
      </c>
      <c r="CL12" s="331">
        <v>20046618.101784375</v>
      </c>
      <c r="CM12" s="331">
        <v>35322267.239459112</v>
      </c>
      <c r="CN12" s="331">
        <v>7242617.9611451356</v>
      </c>
      <c r="CO12" s="331">
        <v>15788368.623394798</v>
      </c>
      <c r="CP12" s="331">
        <v>12890757.987880165</v>
      </c>
      <c r="CQ12" s="331">
        <v>29545959.363992818</v>
      </c>
      <c r="CR12" s="331">
        <v>14323938.710128715</v>
      </c>
      <c r="CS12" s="331">
        <v>309726208.40913987</v>
      </c>
      <c r="CT12" s="331">
        <v>12421409.0443283</v>
      </c>
      <c r="CU12" s="331">
        <v>20731822.673367389</v>
      </c>
      <c r="CV12" s="331">
        <v>31007687.48735521</v>
      </c>
      <c r="CW12" s="331">
        <v>10514521.676488252</v>
      </c>
      <c r="CX12" s="331">
        <v>30200450.991811987</v>
      </c>
      <c r="CY12" s="331">
        <v>13634988.119384961</v>
      </c>
      <c r="CZ12" s="331">
        <v>7093165.9158840571</v>
      </c>
      <c r="DA12" s="331">
        <v>298370689.67914343</v>
      </c>
      <c r="DB12" s="331">
        <v>28013501.512522139</v>
      </c>
      <c r="DC12" s="331">
        <v>76934272.912289888</v>
      </c>
      <c r="DD12" s="331">
        <v>75224920.618016809</v>
      </c>
      <c r="DE12" s="331">
        <v>21888603.002096549</v>
      </c>
      <c r="DF12" s="331">
        <v>41127287.088342987</v>
      </c>
      <c r="DG12" s="331">
        <v>15526581.031695439</v>
      </c>
      <c r="DH12" s="331">
        <v>4096566.6536710216</v>
      </c>
      <c r="DI12" s="331">
        <v>14412129.429683218</v>
      </c>
      <c r="DJ12" s="331">
        <v>12772328.153621733</v>
      </c>
      <c r="DK12" s="331">
        <v>47816926.833888516</v>
      </c>
      <c r="DL12" s="331">
        <v>134858914.43921742</v>
      </c>
      <c r="DM12" s="331">
        <v>135278144.56239173</v>
      </c>
      <c r="DN12" s="331">
        <v>20635606.511616871</v>
      </c>
      <c r="DO12" s="331">
        <v>14989617.392093884</v>
      </c>
      <c r="DP12" s="331">
        <v>34568406.269443303</v>
      </c>
      <c r="DQ12" s="331">
        <v>19631285.491746861</v>
      </c>
      <c r="DR12" s="331">
        <v>17543418.506882951</v>
      </c>
      <c r="DS12" s="331">
        <v>11724262.450259045</v>
      </c>
      <c r="DT12" s="331">
        <v>5362132.9438790334</v>
      </c>
      <c r="DU12" s="331">
        <v>596091352.39474487</v>
      </c>
      <c r="DV12" s="331">
        <v>15874008.065166136</v>
      </c>
      <c r="DW12" s="331">
        <v>30561314.856417213</v>
      </c>
      <c r="DX12" s="331">
        <v>29691215.851043463</v>
      </c>
      <c r="DY12" s="331">
        <v>27149736.180880435</v>
      </c>
      <c r="DZ12" s="331">
        <v>20675526.800700255</v>
      </c>
      <c r="EA12" s="331">
        <v>33883540.334068641</v>
      </c>
      <c r="EB12" s="331">
        <v>18777744.274405178</v>
      </c>
      <c r="EC12" s="331">
        <v>30056078.343727589</v>
      </c>
      <c r="ED12" s="331">
        <v>147889472.73307931</v>
      </c>
      <c r="EE12" s="331">
        <v>102923714.67002067</v>
      </c>
      <c r="EF12" s="331">
        <v>18346463.794749886</v>
      </c>
      <c r="EG12" s="331">
        <v>19625268.938298676</v>
      </c>
      <c r="EH12" s="331">
        <v>24397033.571751166</v>
      </c>
      <c r="EI12" s="331">
        <v>29265504.538637891</v>
      </c>
      <c r="EJ12" s="331">
        <v>56385937.583548702</v>
      </c>
      <c r="EK12" s="331">
        <v>15961520.02418847</v>
      </c>
      <c r="EL12" s="331">
        <v>17847852.934701722</v>
      </c>
      <c r="EM12" s="331">
        <v>264292166.62374374</v>
      </c>
      <c r="EN12" s="331">
        <v>17017872.555099476</v>
      </c>
      <c r="EO12" s="331">
        <v>9302826.3931004722</v>
      </c>
      <c r="EP12" s="331">
        <v>15959259.979749538</v>
      </c>
      <c r="EQ12" s="331">
        <v>4840053.045130848</v>
      </c>
      <c r="ER12" s="331">
        <v>4552213.3289727597</v>
      </c>
      <c r="ES12" s="331">
        <v>17286531.461698048</v>
      </c>
      <c r="ET12" s="331">
        <v>21177009.812193934</v>
      </c>
      <c r="EU12" s="331">
        <v>9648181.6717240214</v>
      </c>
      <c r="EV12" s="331">
        <v>254757283.56692472</v>
      </c>
      <c r="EW12" s="331">
        <v>8924567.6534395255</v>
      </c>
      <c r="EX12" s="331">
        <v>12608218.469311265</v>
      </c>
      <c r="EY12" s="331">
        <v>20738954.354440913</v>
      </c>
      <c r="EZ12" s="331">
        <v>41056064.209990405</v>
      </c>
      <c r="FA12" s="331">
        <v>32052274.888157398</v>
      </c>
      <c r="FB12" s="331">
        <v>26681876.111741785</v>
      </c>
      <c r="FC12" s="331">
        <v>13519638.361283064</v>
      </c>
      <c r="FD12" s="331">
        <v>11889212.182113025</v>
      </c>
      <c r="FE12" s="331">
        <v>7437014.7489947407</v>
      </c>
      <c r="FF12" s="331">
        <v>9090305.2290268298</v>
      </c>
      <c r="FG12" s="331">
        <v>4334393.9907078417</v>
      </c>
      <c r="FH12" s="331">
        <v>178778574.60033798</v>
      </c>
      <c r="FI12" s="331">
        <v>12990279.69109986</v>
      </c>
      <c r="FJ12" s="331">
        <v>16893027.19602067</v>
      </c>
      <c r="FK12" s="331">
        <v>18844068.91388806</v>
      </c>
      <c r="FL12" s="331">
        <v>31475042.444767572</v>
      </c>
      <c r="FM12" s="331">
        <v>21018983.83859532</v>
      </c>
      <c r="FN12" s="331">
        <v>4816516.2670311099</v>
      </c>
      <c r="FO12" s="331">
        <v>1653325.7412738237</v>
      </c>
      <c r="FP12" s="331">
        <v>459422935.32640642</v>
      </c>
      <c r="FQ12" s="331">
        <v>15798546.242671793</v>
      </c>
      <c r="FR12" s="331">
        <v>28824326.739292379</v>
      </c>
      <c r="FS12" s="331">
        <v>23104098.426757973</v>
      </c>
      <c r="FT12" s="331">
        <v>29567574.465468068</v>
      </c>
      <c r="FU12" s="331">
        <v>16996092.079877194</v>
      </c>
      <c r="FV12" s="331">
        <v>37628175.745332628</v>
      </c>
      <c r="FW12" s="331">
        <v>21683526.120465852</v>
      </c>
      <c r="FX12" s="331">
        <v>18361747.440637279</v>
      </c>
      <c r="FY12" s="331">
        <v>18235993.056427062</v>
      </c>
      <c r="FZ12" s="331">
        <v>36394142.49176275</v>
      </c>
      <c r="GA12" s="331">
        <v>18189983.432484534</v>
      </c>
      <c r="GB12" s="331">
        <v>8393074.2762304675</v>
      </c>
      <c r="GC12" s="331">
        <v>973459.3309579998</v>
      </c>
      <c r="GD12" s="331">
        <v>254926183.07656655</v>
      </c>
      <c r="GE12" s="331">
        <v>13694635.165772805</v>
      </c>
      <c r="GF12" s="331">
        <v>15012081.843769934</v>
      </c>
      <c r="GG12" s="331">
        <v>48948008.698633112</v>
      </c>
      <c r="GH12" s="331">
        <v>22740107.246326197</v>
      </c>
      <c r="GI12" s="331">
        <v>13227834.162073223</v>
      </c>
      <c r="GJ12" s="331">
        <v>18857938.787273947</v>
      </c>
      <c r="GK12" s="331">
        <v>49471522.915363193</v>
      </c>
      <c r="GL12" s="331">
        <v>12261809.335837482</v>
      </c>
      <c r="GM12" s="331">
        <v>4679009.8123391643</v>
      </c>
      <c r="GN12" s="331">
        <v>2600785.3103905437</v>
      </c>
      <c r="GO12" s="331">
        <v>2596197.6876537129</v>
      </c>
      <c r="GP12" s="331">
        <v>185033132.76960886</v>
      </c>
      <c r="GQ12" s="331">
        <v>31550781.361715168</v>
      </c>
      <c r="GR12" s="331">
        <v>16076395.285130991</v>
      </c>
      <c r="GS12" s="331">
        <v>34840958.228839546</v>
      </c>
      <c r="GT12" s="331">
        <v>6084437.3528909041</v>
      </c>
      <c r="GU12" s="331">
        <v>18514421.336069919</v>
      </c>
      <c r="GV12" s="331">
        <v>22450097.22974905</v>
      </c>
      <c r="GW12" s="331">
        <v>11587492.303469192</v>
      </c>
      <c r="GX12" s="331">
        <v>210879223.4950332</v>
      </c>
      <c r="GY12" s="331">
        <v>13842002.309733678</v>
      </c>
      <c r="GZ12" s="331">
        <v>28109068.93294587</v>
      </c>
      <c r="HA12" s="331">
        <v>20100040.921172708</v>
      </c>
      <c r="HB12" s="331">
        <v>364099351.59866786</v>
      </c>
      <c r="HC12" s="331">
        <v>27479142.488829978</v>
      </c>
      <c r="HD12" s="331">
        <v>43959064.906808592</v>
      </c>
      <c r="HE12" s="331">
        <v>37067714.392216966</v>
      </c>
      <c r="HF12" s="331">
        <v>28100770.973365597</v>
      </c>
      <c r="HG12" s="331">
        <v>53905662.224080436</v>
      </c>
      <c r="HH12" s="331">
        <v>3902075.7967191902</v>
      </c>
      <c r="HI12" s="331">
        <v>234637322.04455549</v>
      </c>
      <c r="HJ12" s="331">
        <v>20591822.452966239</v>
      </c>
      <c r="HK12" s="331">
        <v>22542670.462356675</v>
      </c>
      <c r="HL12" s="331">
        <v>24103416.200558063</v>
      </c>
      <c r="HM12" s="331">
        <v>18132664.107377782</v>
      </c>
      <c r="HN12" s="331">
        <v>24042333.365127422</v>
      </c>
      <c r="HO12" s="331">
        <v>27280457.138796456</v>
      </c>
      <c r="HP12" s="331">
        <v>13521887.399457207</v>
      </c>
      <c r="HQ12" s="331">
        <v>336519604.7794233</v>
      </c>
      <c r="HR12" s="331">
        <v>85140662.721240297</v>
      </c>
      <c r="HS12" s="331">
        <v>25278281.50659655</v>
      </c>
      <c r="HT12" s="331">
        <v>20512073.99774652</v>
      </c>
      <c r="HU12" s="331">
        <v>16369449.08009493</v>
      </c>
      <c r="HV12" s="331">
        <v>12569986.70319375</v>
      </c>
      <c r="HW12" s="331">
        <v>32635398.219683371</v>
      </c>
      <c r="HX12" s="331">
        <v>13538919.436881559</v>
      </c>
      <c r="HY12" s="331">
        <v>17443327.970972911</v>
      </c>
      <c r="HZ12" s="331">
        <v>16704227.288748905</v>
      </c>
      <c r="IA12" s="331">
        <v>15988507.36914422</v>
      </c>
      <c r="IB12" s="331">
        <v>16631710.785139028</v>
      </c>
      <c r="IC12" s="331">
        <v>6557607.5698846113</v>
      </c>
      <c r="ID12" s="331">
        <v>16978006.740493447</v>
      </c>
      <c r="IE12" s="331">
        <v>7165177.0727452179</v>
      </c>
      <c r="IF12" s="331">
        <v>9193159.5632097684</v>
      </c>
      <c r="IG12" s="331">
        <v>275984341.87930042</v>
      </c>
      <c r="IH12" s="331">
        <v>88124792.420520768</v>
      </c>
      <c r="II12" s="331">
        <v>29474960.290839676</v>
      </c>
      <c r="IJ12" s="331">
        <v>47688360.015828833</v>
      </c>
      <c r="IK12" s="331">
        <v>72120658.315700009</v>
      </c>
      <c r="IL12" s="331">
        <v>25241464.656330753</v>
      </c>
      <c r="IM12" s="331">
        <v>16873233.418375526</v>
      </c>
      <c r="IN12" s="331">
        <v>10583543.867102314</v>
      </c>
      <c r="IO12" s="331">
        <v>8540249.7670617178</v>
      </c>
      <c r="IP12" s="331">
        <v>10944105.048028057</v>
      </c>
      <c r="IQ12" s="331">
        <v>12434846.475319499</v>
      </c>
      <c r="IR12" s="331">
        <v>410106834.54949278</v>
      </c>
      <c r="IS12" s="331">
        <v>186430696.60431278</v>
      </c>
      <c r="IT12" s="331">
        <v>24942599.765455522</v>
      </c>
      <c r="IU12" s="331">
        <v>19614441.979857482</v>
      </c>
      <c r="IV12" s="331">
        <v>17530929.053695131</v>
      </c>
      <c r="IW12" s="331">
        <v>8083276.7652437538</v>
      </c>
      <c r="IX12" s="331">
        <v>14405878.822041754</v>
      </c>
      <c r="IY12" s="331">
        <v>5452793.8739988459</v>
      </c>
      <c r="IZ12" s="331">
        <v>10326140.39823705</v>
      </c>
      <c r="JA12" s="331">
        <v>19181955.964073874</v>
      </c>
      <c r="JB12" s="331">
        <v>16802219.843055982</v>
      </c>
      <c r="JC12" s="331">
        <v>15598018.454448199</v>
      </c>
      <c r="JD12" s="331">
        <v>107608957.70906271</v>
      </c>
      <c r="JE12" s="331">
        <v>98986371.42966646</v>
      </c>
      <c r="JF12" s="331">
        <v>18631440.507941745</v>
      </c>
      <c r="JG12" s="331">
        <v>20616902.217875987</v>
      </c>
      <c r="JH12" s="331">
        <v>11827416.97641887</v>
      </c>
      <c r="JI12" s="331">
        <v>11477579.649323447</v>
      </c>
      <c r="JJ12" s="331">
        <v>205275895.61346376</v>
      </c>
      <c r="JK12" s="331">
        <v>13421304.245675923</v>
      </c>
      <c r="JL12" s="331">
        <v>20992258.596969604</v>
      </c>
      <c r="JM12" s="331">
        <v>31927260.263342422</v>
      </c>
      <c r="JN12" s="331">
        <v>22181494.299482863</v>
      </c>
      <c r="JO12" s="331">
        <v>39346010.390485659</v>
      </c>
      <c r="JP12" s="331">
        <v>12673890.062659591</v>
      </c>
      <c r="JQ12" s="331">
        <v>304479704.04970425</v>
      </c>
      <c r="JR12" s="331">
        <v>17737117.489799831</v>
      </c>
      <c r="JS12" s="331">
        <v>11958997.107437486</v>
      </c>
      <c r="JT12" s="331">
        <v>36112740.508364335</v>
      </c>
      <c r="JU12" s="331">
        <v>29263993.90482593</v>
      </c>
      <c r="JV12" s="331">
        <v>18619483.558341052</v>
      </c>
      <c r="JW12" s="331">
        <v>12959946.946206737</v>
      </c>
      <c r="JX12" s="331">
        <v>12059830.837584388</v>
      </c>
      <c r="JY12" s="331">
        <v>227457420.25806332</v>
      </c>
      <c r="JZ12" s="331">
        <v>172525518.87376556</v>
      </c>
      <c r="KA12" s="331">
        <v>17303926.779605042</v>
      </c>
      <c r="KB12" s="331">
        <v>6799886.6252042362</v>
      </c>
      <c r="KC12" s="331">
        <v>35327487.679885171</v>
      </c>
      <c r="KD12" s="331">
        <v>8109598.8704997683</v>
      </c>
      <c r="KE12" s="331">
        <v>60041050.299154572</v>
      </c>
      <c r="KF12" s="331">
        <v>17148093.103230286</v>
      </c>
      <c r="KG12" s="331">
        <v>16401928.026412403</v>
      </c>
      <c r="KH12" s="331">
        <v>29828778.366553131</v>
      </c>
      <c r="KI12" s="331">
        <v>19457156.18849466</v>
      </c>
      <c r="KJ12" s="331">
        <v>21849982.76735355</v>
      </c>
      <c r="KK12" s="331">
        <v>6173626.7879119292</v>
      </c>
      <c r="KL12" s="331">
        <v>3496138.0528143966</v>
      </c>
      <c r="KM12" s="331">
        <v>7080259.4187859138</v>
      </c>
      <c r="KN12" s="331">
        <v>470210550.24623311</v>
      </c>
      <c r="KO12" s="331">
        <v>39449155.817667261</v>
      </c>
      <c r="KP12" s="331">
        <v>25597730.803049993</v>
      </c>
      <c r="KQ12" s="331">
        <v>26624671.464839172</v>
      </c>
      <c r="KR12" s="331">
        <v>23784186.182130344</v>
      </c>
      <c r="KS12" s="331">
        <v>19077723.098672256</v>
      </c>
      <c r="KT12" s="331">
        <v>50319158.747642614</v>
      </c>
      <c r="KU12" s="331">
        <v>16934876.222294927</v>
      </c>
      <c r="KV12" s="331">
        <v>13173728.157977628</v>
      </c>
      <c r="KW12" s="331">
        <v>128619445.5413948</v>
      </c>
      <c r="KX12" s="331">
        <v>14566668.710187402</v>
      </c>
      <c r="KY12" s="331">
        <v>31611138.837137595</v>
      </c>
      <c r="KZ12" s="331">
        <v>55261440.16990485</v>
      </c>
      <c r="LA12" s="331">
        <v>15524818.146387495</v>
      </c>
      <c r="LB12" s="331">
        <v>25594679.577932198</v>
      </c>
      <c r="LC12" s="331">
        <v>148011303.61951265</v>
      </c>
      <c r="LD12" s="331">
        <v>30546040.071416169</v>
      </c>
      <c r="LE12" s="331">
        <v>439864574.64098215</v>
      </c>
      <c r="LF12" s="331">
        <v>108550474.98016351</v>
      </c>
      <c r="LG12" s="331">
        <v>160761414.43923053</v>
      </c>
      <c r="LH12" s="331">
        <v>182372049.06810355</v>
      </c>
      <c r="LI12" s="331">
        <v>19149117.966841478</v>
      </c>
      <c r="LJ12" s="331">
        <v>21817626.048149925</v>
      </c>
      <c r="LK12" s="331">
        <v>10486088.279933047</v>
      </c>
      <c r="LL12" s="331">
        <v>25767986.528837197</v>
      </c>
      <c r="LM12" s="331">
        <v>15439969.164543057</v>
      </c>
      <c r="LN12" s="331">
        <v>30668354.68757043</v>
      </c>
      <c r="LO12" s="331">
        <v>1394945.3673336261</v>
      </c>
      <c r="LP12" s="331">
        <v>187297811.03952542</v>
      </c>
      <c r="LQ12" s="331">
        <v>28978876.166996304</v>
      </c>
      <c r="LR12" s="331">
        <v>18802965.732810203</v>
      </c>
      <c r="LS12" s="331">
        <v>371514799.99615902</v>
      </c>
      <c r="LT12" s="331">
        <v>90673720.988737389</v>
      </c>
      <c r="LU12" s="331">
        <v>364309015.96703684</v>
      </c>
      <c r="LV12" s="331">
        <v>126487492.81855091</v>
      </c>
      <c r="LW12" s="331">
        <v>44378000.69121962</v>
      </c>
      <c r="LX12" s="331">
        <v>39581056.443293214</v>
      </c>
      <c r="LY12" s="331">
        <v>38489857.962454654</v>
      </c>
      <c r="LZ12" s="331">
        <v>44128299.209682897</v>
      </c>
      <c r="MA12" s="331">
        <v>42187630.084935792</v>
      </c>
      <c r="MB12" s="331">
        <v>36114192.954356872</v>
      </c>
      <c r="MC12" s="331">
        <v>67994390.428894714</v>
      </c>
      <c r="MD12" s="331">
        <v>15746590.42782999</v>
      </c>
      <c r="ME12" s="331">
        <v>460602135.57671827</v>
      </c>
      <c r="MF12" s="331">
        <v>14387150.345715139</v>
      </c>
      <c r="MG12" s="331">
        <v>12448513.006175365</v>
      </c>
      <c r="MH12" s="331">
        <v>10046791.287657017</v>
      </c>
      <c r="MI12" s="331">
        <v>11481919.60450927</v>
      </c>
      <c r="MJ12" s="331">
        <v>19913856.376949362</v>
      </c>
      <c r="MK12" s="331">
        <v>12024367.930144902</v>
      </c>
      <c r="ML12" s="331">
        <v>13227584.937478306</v>
      </c>
      <c r="MM12" s="331">
        <v>16652227.042434435</v>
      </c>
      <c r="MN12" s="331">
        <v>9343141.4967214707</v>
      </c>
      <c r="MO12" s="331">
        <v>14786213.821242105</v>
      </c>
      <c r="MP12" s="331">
        <v>14310541.341967314</v>
      </c>
      <c r="MQ12" s="331">
        <v>221698421.39275026</v>
      </c>
      <c r="MR12" s="331">
        <v>13683283.983511286</v>
      </c>
      <c r="MS12" s="331">
        <v>23360134.967289783</v>
      </c>
      <c r="MT12" s="331">
        <v>29275816.766455062</v>
      </c>
      <c r="MU12" s="331">
        <v>39881848.272017419</v>
      </c>
      <c r="MV12" s="331">
        <v>26256335.224067323</v>
      </c>
      <c r="MW12" s="331">
        <v>45281541.579056643</v>
      </c>
      <c r="MX12" s="331">
        <v>43917527.526621222</v>
      </c>
      <c r="MY12" s="331">
        <v>23111379.110678967</v>
      </c>
      <c r="MZ12" s="331">
        <v>6754997.8351182975</v>
      </c>
      <c r="NA12" s="331">
        <v>2385929.3423063383</v>
      </c>
      <c r="NB12" s="331">
        <v>300281134.40370297</v>
      </c>
      <c r="NC12" s="331">
        <v>40239576.808289684</v>
      </c>
      <c r="ND12" s="331">
        <v>12606987.194054944</v>
      </c>
      <c r="NE12" s="331">
        <v>88756233.867547169</v>
      </c>
      <c r="NF12" s="331">
        <v>15251017.150056994</v>
      </c>
      <c r="NG12" s="331">
        <v>35851926.380572408</v>
      </c>
      <c r="NH12" s="331">
        <v>83594641.334574074</v>
      </c>
      <c r="NI12" s="331">
        <v>58732514.408033326</v>
      </c>
      <c r="NJ12" s="331">
        <v>3197227.5590302506</v>
      </c>
      <c r="NK12" s="331">
        <v>26274453.226784848</v>
      </c>
      <c r="NL12" s="331">
        <v>18566831.661817387</v>
      </c>
      <c r="NM12" s="331">
        <v>8793307.9364267625</v>
      </c>
      <c r="NN12" s="331">
        <v>160230115.84445527</v>
      </c>
      <c r="NO12" s="331">
        <v>16571623.065964224</v>
      </c>
      <c r="NP12" s="331">
        <v>13569107.63563964</v>
      </c>
      <c r="NQ12" s="331">
        <v>14428107.503062891</v>
      </c>
      <c r="NR12" s="331">
        <v>17087518.297721915</v>
      </c>
      <c r="NS12" s="331">
        <v>1428061.1264358256</v>
      </c>
      <c r="NT12" s="331">
        <v>7004461.4564782651</v>
      </c>
      <c r="NU12" s="331">
        <v>145356480.89856401</v>
      </c>
      <c r="NV12" s="331">
        <v>75406274.314894199</v>
      </c>
      <c r="NW12" s="331">
        <v>16012237.254727343</v>
      </c>
      <c r="NX12" s="331">
        <v>12362042.716386862</v>
      </c>
      <c r="NY12" s="331">
        <v>14707427.930295637</v>
      </c>
      <c r="NZ12" s="331">
        <v>20360729.646958098</v>
      </c>
      <c r="OA12" s="331">
        <v>10968853.53024238</v>
      </c>
      <c r="OB12" s="331">
        <v>366183780.73618585</v>
      </c>
      <c r="OC12" s="331">
        <v>73424172.227954552</v>
      </c>
      <c r="OD12" s="331">
        <v>24263518.678403754</v>
      </c>
      <c r="OE12" s="331">
        <v>73362913.199926138</v>
      </c>
      <c r="OF12" s="331">
        <v>16376709.416876208</v>
      </c>
      <c r="OG12" s="331">
        <v>30379808.736442644</v>
      </c>
      <c r="OH12" s="331">
        <v>19509081.106648397</v>
      </c>
      <c r="OI12" s="331">
        <v>11153911.166912319</v>
      </c>
      <c r="OJ12" s="331">
        <v>5526524.2006837176</v>
      </c>
      <c r="OK12" s="331">
        <v>292165811.72676373</v>
      </c>
      <c r="OL12" s="331">
        <v>71353045.139143035</v>
      </c>
      <c r="OM12" s="331">
        <v>73789668.210184589</v>
      </c>
      <c r="ON12" s="331">
        <v>27880720.596303791</v>
      </c>
      <c r="OO12" s="331">
        <v>18917409.248966623</v>
      </c>
      <c r="OP12" s="331">
        <v>2502789.8226389303</v>
      </c>
      <c r="OQ12" s="331">
        <v>172633408.90991312</v>
      </c>
      <c r="OR12" s="331">
        <v>18971163.13555656</v>
      </c>
      <c r="OS12" s="331">
        <v>14743165.664672012</v>
      </c>
      <c r="OT12" s="331">
        <v>23533685.745184332</v>
      </c>
      <c r="OU12" s="331">
        <v>34023166.579737194</v>
      </c>
      <c r="OV12" s="331">
        <v>61099564.705064908</v>
      </c>
      <c r="OW12" s="331">
        <v>14914768.563364353</v>
      </c>
      <c r="OX12" s="331">
        <v>1524600.1462780125</v>
      </c>
      <c r="OY12" s="331">
        <v>1595913.9129350318</v>
      </c>
      <c r="OZ12" s="331">
        <v>313938280.28953648</v>
      </c>
      <c r="PA12" s="331">
        <v>11965973.057901971</v>
      </c>
      <c r="PB12" s="331">
        <v>48809887.47275126</v>
      </c>
      <c r="PC12" s="331">
        <v>13664166.678139472</v>
      </c>
      <c r="PD12" s="331">
        <v>31375111.462042082</v>
      </c>
      <c r="PE12" s="331">
        <v>56282645.90114785</v>
      </c>
      <c r="PF12" s="331">
        <v>17060850.668374412</v>
      </c>
      <c r="PG12" s="331">
        <v>16141535.744603362</v>
      </c>
      <c r="PH12" s="331">
        <v>20312973.679672234</v>
      </c>
      <c r="PI12" s="331">
        <v>14483915.07202132</v>
      </c>
      <c r="PJ12" s="331">
        <v>21747215.596927751</v>
      </c>
      <c r="PK12" s="331">
        <v>20102599.901871767</v>
      </c>
      <c r="PL12" s="331">
        <v>14975952.603422577</v>
      </c>
      <c r="PM12" s="331">
        <v>64562551.115487464</v>
      </c>
      <c r="PN12" s="331">
        <v>2773005.0578981526</v>
      </c>
      <c r="PO12" s="331">
        <v>2818557.4671522081</v>
      </c>
      <c r="PP12" s="331">
        <v>3967006.5249055251</v>
      </c>
      <c r="PQ12" s="331">
        <v>4058445.5128900451</v>
      </c>
      <c r="PR12" s="331">
        <v>713591553.86410499</v>
      </c>
      <c r="PS12" s="331">
        <v>35597659.346847855</v>
      </c>
      <c r="PT12" s="331">
        <v>19990285.543262649</v>
      </c>
      <c r="PU12" s="331">
        <v>44903231.427257963</v>
      </c>
      <c r="PV12" s="331">
        <v>100490800.3593035</v>
      </c>
      <c r="PW12" s="331">
        <v>21137086.726804566</v>
      </c>
      <c r="PX12" s="331">
        <v>53492844.710923009</v>
      </c>
      <c r="PY12" s="331">
        <v>22262757.582584538</v>
      </c>
      <c r="PZ12" s="331">
        <v>54122382.281862758</v>
      </c>
      <c r="QA12" s="331">
        <v>11766275.646883646</v>
      </c>
      <c r="QB12" s="331">
        <v>55161542.552091233</v>
      </c>
      <c r="QC12" s="331">
        <v>13803427.619196257</v>
      </c>
      <c r="QD12" s="331">
        <v>20408041.214896865</v>
      </c>
      <c r="QE12" s="331">
        <v>29734134.648489501</v>
      </c>
      <c r="QF12" s="331">
        <v>34140189.374869056</v>
      </c>
      <c r="QG12" s="331">
        <v>34202143.685107872</v>
      </c>
      <c r="QH12" s="331">
        <v>32070193.885929354</v>
      </c>
      <c r="QI12" s="331">
        <v>16337740.749144413</v>
      </c>
      <c r="QJ12" s="331">
        <v>12198657.094348406</v>
      </c>
      <c r="QK12" s="331">
        <v>38205594.585889734</v>
      </c>
      <c r="QL12" s="331">
        <v>63994109.350377686</v>
      </c>
      <c r="QM12" s="331">
        <v>12472104.526457991</v>
      </c>
      <c r="QN12" s="331">
        <v>1745479.955158883</v>
      </c>
      <c r="QO12" s="331">
        <v>1949541.2832012167</v>
      </c>
      <c r="QP12" s="331">
        <v>1734717.7757520324</v>
      </c>
      <c r="QQ12" s="331">
        <v>1020051.8281471707</v>
      </c>
      <c r="QR12" s="331">
        <v>305060646.41030616</v>
      </c>
      <c r="QS12" s="331">
        <v>9190445.1816181391</v>
      </c>
      <c r="QT12" s="331">
        <v>44977919.18732594</v>
      </c>
      <c r="QU12" s="331">
        <v>22181485.276652809</v>
      </c>
      <c r="QV12" s="331">
        <v>28378603.442085437</v>
      </c>
      <c r="QW12" s="331">
        <v>46020170.489691168</v>
      </c>
      <c r="QX12" s="331">
        <v>13410415.059241358</v>
      </c>
      <c r="QY12" s="331">
        <v>37266193.096511066</v>
      </c>
      <c r="QZ12" s="331">
        <v>42700466.805913329</v>
      </c>
      <c r="RA12" s="331">
        <v>12782956.26114432</v>
      </c>
      <c r="RB12" s="331">
        <v>8513527.2756237742</v>
      </c>
      <c r="RC12" s="331">
        <v>2990769.3599059382</v>
      </c>
      <c r="RD12" s="331">
        <v>2333310.8278910415</v>
      </c>
      <c r="RE12" s="331">
        <v>363021363.96822119</v>
      </c>
      <c r="RF12" s="331">
        <v>24471642.592139248</v>
      </c>
      <c r="RG12" s="331">
        <v>19169217.627495535</v>
      </c>
      <c r="RH12" s="331">
        <v>24489454.297600489</v>
      </c>
      <c r="RI12" s="331">
        <v>16574777.845276551</v>
      </c>
      <c r="RJ12" s="331">
        <v>27773663.896310575</v>
      </c>
      <c r="RK12" s="331">
        <v>44015095.502325974</v>
      </c>
      <c r="RL12" s="331">
        <v>15981200.725104412</v>
      </c>
      <c r="RM12" s="331">
        <v>22378969.872589022</v>
      </c>
      <c r="RN12" s="331">
        <v>36413610.089624554</v>
      </c>
      <c r="RO12" s="331">
        <v>57412585.38006717</v>
      </c>
      <c r="RP12" s="331">
        <v>13458802.554641113</v>
      </c>
      <c r="RQ12" s="331">
        <v>8042774.2436700994</v>
      </c>
      <c r="RR12" s="331">
        <v>21462368.162909582</v>
      </c>
      <c r="RS12" s="331">
        <v>6903566.8298601108</v>
      </c>
      <c r="RT12" s="331">
        <v>16051743.847099321</v>
      </c>
      <c r="RU12" s="331">
        <v>19431125.572031267</v>
      </c>
      <c r="RV12" s="331">
        <v>314233.53469661222</v>
      </c>
      <c r="RW12" s="331">
        <v>85507.430752443659</v>
      </c>
      <c r="RX12" s="331">
        <v>171812.58495090765</v>
      </c>
      <c r="RY12" s="331">
        <v>214945601.97185782</v>
      </c>
      <c r="RZ12" s="331">
        <v>9942259.5148261059</v>
      </c>
      <c r="SA12" s="331">
        <v>25186829.584560163</v>
      </c>
      <c r="SB12" s="331">
        <v>11061823.173492488</v>
      </c>
      <c r="SC12" s="331">
        <v>5420044.0386229549</v>
      </c>
      <c r="SD12" s="331">
        <v>11084367.015252797</v>
      </c>
      <c r="SE12" s="331">
        <v>16124233.941329027</v>
      </c>
      <c r="SF12" s="331">
        <v>45551728.215927437</v>
      </c>
      <c r="SG12" s="331">
        <v>16289362.585651617</v>
      </c>
      <c r="SH12" s="331">
        <v>13572875.892543176</v>
      </c>
      <c r="SI12" s="331">
        <v>14009994.036708798</v>
      </c>
      <c r="SJ12" s="331">
        <v>28871113.587824646</v>
      </c>
      <c r="SK12" s="331">
        <v>12442500.114040663</v>
      </c>
      <c r="SL12" s="331">
        <v>5364784.4194137659</v>
      </c>
      <c r="SM12" s="331">
        <v>186762307.14118284</v>
      </c>
      <c r="SN12" s="331">
        <v>17745775.811455682</v>
      </c>
      <c r="SO12" s="331">
        <v>15210163.732397851</v>
      </c>
      <c r="SP12" s="331">
        <v>18515976.076356359</v>
      </c>
      <c r="SQ12" s="331">
        <v>6920380.4353116108</v>
      </c>
      <c r="SR12" s="331">
        <v>20464318.690088179</v>
      </c>
      <c r="SS12" s="331">
        <v>22982477.317720138</v>
      </c>
      <c r="ST12" s="331">
        <v>35562304.072066613</v>
      </c>
      <c r="SU12" s="331">
        <v>18768782.390241154</v>
      </c>
      <c r="SV12" s="331">
        <v>7331730.3222114816</v>
      </c>
      <c r="SW12" s="331">
        <v>50478796.817008898</v>
      </c>
      <c r="SX12" s="331">
        <v>2080619.7168536992</v>
      </c>
      <c r="SY12" s="331">
        <v>87995537.713613346</v>
      </c>
      <c r="SZ12" s="331">
        <v>14754735.288653795</v>
      </c>
      <c r="TA12" s="331">
        <v>15148951.68920994</v>
      </c>
      <c r="TB12" s="331">
        <v>41078843.062446222</v>
      </c>
      <c r="TC12" s="331">
        <v>16292587.213907015</v>
      </c>
      <c r="TD12" s="331">
        <v>13715551.776817666</v>
      </c>
      <c r="TE12" s="331">
        <v>14291100.544451535</v>
      </c>
      <c r="TF12" s="331">
        <v>5518196.8568662703</v>
      </c>
      <c r="TG12" s="331">
        <v>392130121.97430915</v>
      </c>
      <c r="TH12" s="331">
        <v>15314944.144817837</v>
      </c>
      <c r="TI12" s="331">
        <v>12565543.900193572</v>
      </c>
      <c r="TJ12" s="331">
        <v>38170980.019183345</v>
      </c>
      <c r="TK12" s="331">
        <v>35674027.719665244</v>
      </c>
      <c r="TL12" s="331">
        <v>14478410.404142674</v>
      </c>
      <c r="TM12" s="331">
        <v>4428831.4558442244</v>
      </c>
      <c r="TN12" s="331">
        <v>45841233.882982053</v>
      </c>
      <c r="TO12" s="331">
        <v>16983346.414396826</v>
      </c>
      <c r="TP12" s="331">
        <v>27428920.794464372</v>
      </c>
      <c r="TQ12" s="331">
        <v>26830767.837484177</v>
      </c>
      <c r="TR12" s="331">
        <v>11895864.011587227</v>
      </c>
      <c r="TS12" s="331">
        <v>8961122.691327244</v>
      </c>
      <c r="TT12" s="331">
        <v>16296433.750674963</v>
      </c>
      <c r="TU12" s="331">
        <v>13834224.016364429</v>
      </c>
      <c r="TV12" s="331">
        <v>12646042.52177616</v>
      </c>
      <c r="TW12" s="331">
        <v>96828422.441601783</v>
      </c>
      <c r="TX12" s="331">
        <v>8386643.1846866161</v>
      </c>
      <c r="TY12" s="331">
        <v>171354204.87459809</v>
      </c>
      <c r="TZ12" s="331">
        <v>38770659.650307089</v>
      </c>
      <c r="UA12" s="331">
        <v>12423183.613888258</v>
      </c>
      <c r="UB12" s="331">
        <v>6221620.551697908</v>
      </c>
      <c r="UC12" s="331">
        <v>87577996.776288837</v>
      </c>
      <c r="UD12" s="331">
        <v>6502993.3596075317</v>
      </c>
      <c r="UE12" s="331">
        <v>1762374.8348599623</v>
      </c>
      <c r="UF12" s="331">
        <v>5596264.8899774961</v>
      </c>
      <c r="UG12" s="331">
        <v>3792230.8442777786</v>
      </c>
      <c r="UH12" s="331">
        <v>151635063.30666932</v>
      </c>
      <c r="UI12" s="331">
        <v>23221756.505026013</v>
      </c>
      <c r="UJ12" s="331">
        <v>19916244.724907771</v>
      </c>
      <c r="UK12" s="331">
        <v>31879166.152402107</v>
      </c>
      <c r="UL12" s="331">
        <v>18318768.801548142</v>
      </c>
      <c r="UM12" s="331">
        <v>7130505.5721842535</v>
      </c>
      <c r="UN12" s="331">
        <v>612266419.18269622</v>
      </c>
      <c r="UO12" s="331">
        <v>20523161.667296577</v>
      </c>
      <c r="UP12" s="331">
        <v>17783509.428784534</v>
      </c>
      <c r="UQ12" s="331">
        <v>83962757.408294082</v>
      </c>
      <c r="UR12" s="331">
        <v>1620885.6330768578</v>
      </c>
      <c r="US12" s="331">
        <v>13828299.691423822</v>
      </c>
      <c r="UT12" s="331">
        <v>40889841.791852348</v>
      </c>
      <c r="UU12" s="331">
        <v>12689131.665875299</v>
      </c>
      <c r="UV12" s="331">
        <v>9307427.7594835609</v>
      </c>
      <c r="UW12" s="331">
        <v>9188482.7110053077</v>
      </c>
      <c r="UX12" s="331">
        <v>20055308.147802796</v>
      </c>
      <c r="UY12" s="331">
        <v>31414651.90937829</v>
      </c>
      <c r="UZ12" s="331">
        <v>17853188.866613809</v>
      </c>
      <c r="VA12" s="331">
        <v>20029906.267002612</v>
      </c>
      <c r="VB12" s="331">
        <v>8699634.7914485876</v>
      </c>
      <c r="VC12" s="331">
        <v>9308121.1162411086</v>
      </c>
      <c r="VD12" s="331">
        <v>6372441.05083506</v>
      </c>
      <c r="VE12" s="331">
        <v>9744558.1872195285</v>
      </c>
      <c r="VF12" s="331">
        <v>30542117.251640789</v>
      </c>
      <c r="VG12" s="331">
        <v>1829826.1100870774</v>
      </c>
      <c r="VH12" s="331">
        <v>2848755.6982634258</v>
      </c>
      <c r="VI12" s="331">
        <v>12251575.581399037</v>
      </c>
      <c r="VJ12" s="331">
        <v>337667673.24091411</v>
      </c>
      <c r="VK12" s="331">
        <v>21876260.571276404</v>
      </c>
      <c r="VL12" s="331">
        <v>22465960.117424622</v>
      </c>
      <c r="VM12" s="331">
        <v>24140139.263745185</v>
      </c>
      <c r="VN12" s="331">
        <v>43257547.072494276</v>
      </c>
      <c r="VO12" s="331">
        <v>36547569.847200699</v>
      </c>
      <c r="VP12" s="331">
        <v>30947520.398766737</v>
      </c>
      <c r="VQ12" s="331">
        <v>19953648.273291931</v>
      </c>
      <c r="VR12" s="331">
        <v>11192242.283200685</v>
      </c>
      <c r="VS12" s="331">
        <v>92522783.381592557</v>
      </c>
      <c r="VT12" s="331">
        <v>20012479.825267553</v>
      </c>
      <c r="VU12" s="331">
        <v>36799731.404229432</v>
      </c>
      <c r="VV12" s="331">
        <v>15420774.498523358</v>
      </c>
      <c r="VW12" s="331">
        <v>10587851.184378261</v>
      </c>
      <c r="VX12" s="331">
        <v>13908510.315712305</v>
      </c>
      <c r="VY12" s="331">
        <v>941998976.62547719</v>
      </c>
      <c r="VZ12" s="331">
        <v>46663376.412522122</v>
      </c>
      <c r="WA12" s="331">
        <v>22310455.828948114</v>
      </c>
      <c r="WB12" s="331">
        <v>19422016.344616685</v>
      </c>
      <c r="WC12" s="331">
        <v>16329697.368436538</v>
      </c>
      <c r="WD12" s="331">
        <v>30158092.101834204</v>
      </c>
      <c r="WE12" s="331">
        <v>47131619.199121311</v>
      </c>
      <c r="WF12" s="331">
        <v>44038622.86063344</v>
      </c>
      <c r="WG12" s="331">
        <v>30203775.502388954</v>
      </c>
      <c r="WH12" s="331">
        <v>32605555.686467968</v>
      </c>
      <c r="WI12" s="331">
        <v>23206221.189653724</v>
      </c>
      <c r="WJ12" s="331">
        <v>56939207.736163855</v>
      </c>
      <c r="WK12" s="331">
        <v>23845018.895681448</v>
      </c>
      <c r="WL12" s="331">
        <v>23723769.164527465</v>
      </c>
      <c r="WM12" s="331">
        <v>61142083.731607758</v>
      </c>
      <c r="WN12" s="331">
        <v>21351765.182215575</v>
      </c>
      <c r="WO12" s="331">
        <v>32304734.253180336</v>
      </c>
      <c r="WP12" s="331">
        <v>40043082.110320866</v>
      </c>
      <c r="WQ12" s="331">
        <v>18439736.151265312</v>
      </c>
      <c r="WR12" s="331">
        <v>46440801.616313271</v>
      </c>
      <c r="WS12" s="331">
        <v>100400664.47492422</v>
      </c>
      <c r="WT12" s="331">
        <v>22816084.088993393</v>
      </c>
      <c r="WU12" s="331">
        <v>16031076.052164918</v>
      </c>
      <c r="WV12" s="331">
        <v>11400506.242315212</v>
      </c>
      <c r="WW12" s="331">
        <v>13069604.714632204</v>
      </c>
      <c r="WX12" s="331">
        <v>16384515.483724669</v>
      </c>
      <c r="WY12" s="331">
        <v>13179931.885084273</v>
      </c>
      <c r="WZ12" s="331">
        <v>10673928.405186968</v>
      </c>
      <c r="XA12" s="331">
        <v>55665040.475352369</v>
      </c>
      <c r="XB12" s="331">
        <v>3384999.876362592</v>
      </c>
      <c r="XC12" s="331">
        <v>1413007.21413773</v>
      </c>
      <c r="XD12" s="331">
        <v>3525212.64168509</v>
      </c>
      <c r="XE12" s="331">
        <v>2058004.9103794242</v>
      </c>
      <c r="XF12" s="331">
        <v>439830141.17124611</v>
      </c>
      <c r="XG12" s="331">
        <v>15022186.802248595</v>
      </c>
      <c r="XH12" s="331">
        <v>21471825.468436625</v>
      </c>
      <c r="XI12" s="331">
        <v>144898573.09544966</v>
      </c>
      <c r="XJ12" s="331">
        <v>23257777.254917942</v>
      </c>
      <c r="XK12" s="331">
        <v>27058435.748321857</v>
      </c>
      <c r="XL12" s="331">
        <v>28732232.079626534</v>
      </c>
      <c r="XM12" s="331">
        <v>15732611.414626505</v>
      </c>
      <c r="XN12" s="331">
        <v>23635861.574915797</v>
      </c>
      <c r="XO12" s="331">
        <v>38268329.396270245</v>
      </c>
      <c r="XP12" s="331">
        <v>32805931.668617796</v>
      </c>
      <c r="XQ12" s="331">
        <v>11050551.106276708</v>
      </c>
      <c r="XR12" s="331">
        <v>15732547.32327852</v>
      </c>
      <c r="XS12" s="331">
        <v>11703626.670470836</v>
      </c>
      <c r="XT12" s="331">
        <v>8759901.7064396292</v>
      </c>
      <c r="XU12" s="331">
        <v>9688381.5618835799</v>
      </c>
      <c r="XV12" s="331">
        <v>6404940.4199609654</v>
      </c>
      <c r="XW12" s="331">
        <v>8666343.9511173405</v>
      </c>
      <c r="XX12" s="331">
        <v>10614706.095036618</v>
      </c>
      <c r="XY12" s="331">
        <v>10870643.879115252</v>
      </c>
      <c r="XZ12" s="331">
        <v>10405621.52015754</v>
      </c>
      <c r="YA12" s="331">
        <v>5644980.7882426959</v>
      </c>
      <c r="YB12" s="331">
        <v>3727184.0023080977</v>
      </c>
      <c r="YC12" s="331">
        <v>527842119.43837357</v>
      </c>
      <c r="YD12" s="331">
        <v>20503498.393220954</v>
      </c>
      <c r="YE12" s="331">
        <v>52109130.886850476</v>
      </c>
      <c r="YF12" s="331">
        <v>21119504.986938201</v>
      </c>
      <c r="YG12" s="331">
        <v>82351808.247127756</v>
      </c>
      <c r="YH12" s="331">
        <v>20833497.866703495</v>
      </c>
      <c r="YI12" s="331">
        <v>42347523.541742511</v>
      </c>
      <c r="YJ12" s="331">
        <v>12648478.3979124</v>
      </c>
      <c r="YK12" s="331">
        <v>48228477.142670386</v>
      </c>
      <c r="YL12" s="331">
        <v>36344618.714109123</v>
      </c>
      <c r="YM12" s="331">
        <v>32206640.150530361</v>
      </c>
      <c r="YN12" s="331">
        <v>16490336.288650027</v>
      </c>
      <c r="YO12" s="331">
        <v>10618251.864004096</v>
      </c>
      <c r="YP12" s="331">
        <v>6454647.0802597897</v>
      </c>
      <c r="YQ12" s="331">
        <v>4250815.6873440724</v>
      </c>
      <c r="YR12" s="331">
        <v>3313969.0887234104</v>
      </c>
      <c r="YS12" s="331">
        <v>3193823.0798878511</v>
      </c>
      <c r="YT12" s="331">
        <v>130265197.17154917</v>
      </c>
      <c r="YU12" s="331">
        <v>14436012.528884828</v>
      </c>
      <c r="YV12" s="331">
        <v>15222503.918679334</v>
      </c>
      <c r="YW12" s="331">
        <v>10788818.295986237</v>
      </c>
      <c r="YX12" s="331">
        <v>21998266.395714082</v>
      </c>
      <c r="YY12" s="331">
        <v>9937235.4421836697</v>
      </c>
      <c r="YZ12" s="331">
        <v>11635072.116078133</v>
      </c>
      <c r="ZA12" s="331">
        <v>258500621.51604891</v>
      </c>
      <c r="ZB12" s="331">
        <v>13449334.947950546</v>
      </c>
      <c r="ZC12" s="331">
        <v>25575875.458468847</v>
      </c>
      <c r="ZD12" s="331">
        <v>29389989.438624319</v>
      </c>
      <c r="ZE12" s="331">
        <v>14945876.61191917</v>
      </c>
      <c r="ZF12" s="331">
        <v>26094895.481331948</v>
      </c>
      <c r="ZG12" s="331">
        <v>11466888.934743905</v>
      </c>
      <c r="ZH12" s="331">
        <v>12669527.969224615</v>
      </c>
      <c r="ZI12" s="331">
        <v>60223970.000319295</v>
      </c>
      <c r="ZJ12" s="331">
        <v>345364891.86146551</v>
      </c>
      <c r="ZK12" s="331">
        <v>15598619.633235916</v>
      </c>
      <c r="ZL12" s="331">
        <v>36984070.863932982</v>
      </c>
      <c r="ZM12" s="331">
        <v>74278663.668351337</v>
      </c>
      <c r="ZN12" s="331">
        <v>59455938.091632262</v>
      </c>
      <c r="ZO12" s="331">
        <v>13736776.732001243</v>
      </c>
      <c r="ZP12" s="331">
        <v>19963556.827637278</v>
      </c>
      <c r="ZQ12" s="331">
        <v>45861480.370463528</v>
      </c>
      <c r="ZR12" s="331">
        <v>32603605.988587063</v>
      </c>
      <c r="ZS12" s="331">
        <v>48634173.635024689</v>
      </c>
      <c r="ZT12" s="331">
        <v>6568284.676285021</v>
      </c>
      <c r="ZU12" s="331">
        <v>9230034.8762253206</v>
      </c>
      <c r="ZV12" s="331">
        <v>15204520.583763363</v>
      </c>
      <c r="ZW12" s="331">
        <v>20812301.211401474</v>
      </c>
      <c r="ZX12" s="331">
        <v>13435728.032744812</v>
      </c>
      <c r="ZY12" s="331">
        <v>12225053.510381985</v>
      </c>
      <c r="ZZ12" s="331">
        <v>12439530.833938975</v>
      </c>
      <c r="AAA12" s="331">
        <v>6313712.9673181036</v>
      </c>
      <c r="AAB12" s="331">
        <v>7513838.9421332199</v>
      </c>
      <c r="AAC12" s="331">
        <v>3645848.8647760293</v>
      </c>
      <c r="AAD12" s="331">
        <v>3670021.7355318051</v>
      </c>
      <c r="AAE12" s="331">
        <v>3819618.8327835319</v>
      </c>
      <c r="AAF12" s="331">
        <v>179903650.30723265</v>
      </c>
      <c r="AAG12" s="331">
        <v>14165159.86420304</v>
      </c>
      <c r="AAH12" s="331">
        <v>17599527.258671142</v>
      </c>
      <c r="AAI12" s="331">
        <v>17797156.214970987</v>
      </c>
      <c r="AAJ12" s="331">
        <v>14285785.495954169</v>
      </c>
      <c r="AAK12" s="331">
        <v>21167100.831702482</v>
      </c>
      <c r="AAL12" s="331">
        <v>15175674.523000078</v>
      </c>
      <c r="AAM12" s="331">
        <v>866958480.47904706</v>
      </c>
      <c r="AAN12" s="331">
        <v>16664317.23106285</v>
      </c>
      <c r="AAO12" s="331">
        <v>9055721.8474609908</v>
      </c>
      <c r="AAP12" s="331">
        <v>43475447.69348006</v>
      </c>
      <c r="AAQ12" s="331">
        <v>31694481.616482705</v>
      </c>
      <c r="AAR12" s="331">
        <v>18120692.733007446</v>
      </c>
      <c r="AAS12" s="331">
        <v>14337818.70132683</v>
      </c>
      <c r="AAT12" s="331">
        <v>18217392.049765795</v>
      </c>
      <c r="AAU12" s="331">
        <v>30777116.727276735</v>
      </c>
      <c r="AAV12" s="331">
        <v>7741557.5146171404</v>
      </c>
      <c r="AAW12" s="331">
        <v>25998902.702680781</v>
      </c>
      <c r="AAX12" s="331">
        <v>89587123.484597489</v>
      </c>
      <c r="AAY12" s="331">
        <v>53887668.542559475</v>
      </c>
      <c r="AAZ12" s="331">
        <v>10832637.195818054</v>
      </c>
      <c r="ABA12" s="331">
        <v>10420566.392199034</v>
      </c>
      <c r="ABB12" s="331">
        <v>19533042.990818825</v>
      </c>
      <c r="ABC12" s="331">
        <v>8180552.2579014963</v>
      </c>
      <c r="ABD12" s="331">
        <v>11547436.295800263</v>
      </c>
      <c r="ABE12" s="331">
        <v>7403461.2546696486</v>
      </c>
      <c r="ABF12" s="331">
        <v>115912153.29999536</v>
      </c>
      <c r="ABG12" s="331">
        <v>69110243.331117541</v>
      </c>
      <c r="ABH12" s="331">
        <v>6297864.2585304873</v>
      </c>
      <c r="ABI12" s="331">
        <v>5885550.3081907555</v>
      </c>
      <c r="ABJ12" s="331">
        <v>4841148.2827598071</v>
      </c>
      <c r="ABK12" s="331">
        <v>3177212.7280656318</v>
      </c>
      <c r="ABL12" s="331">
        <v>7279066.4318405446</v>
      </c>
      <c r="ABM12" s="331">
        <v>229796245.19146207</v>
      </c>
      <c r="ABN12" s="331">
        <v>18744511.899732839</v>
      </c>
      <c r="ABO12" s="331">
        <v>9840849.8747811895</v>
      </c>
      <c r="ABP12" s="331">
        <v>19680552.217795223</v>
      </c>
      <c r="ABQ12" s="331">
        <v>27143040.100321818</v>
      </c>
      <c r="ABR12" s="331">
        <v>13496459.132006064</v>
      </c>
      <c r="ABS12" s="331">
        <v>11531582.620030312</v>
      </c>
      <c r="ABT12" s="331">
        <v>19953814.917094622</v>
      </c>
      <c r="ABU12" s="331">
        <v>1010449.1936487604</v>
      </c>
      <c r="ABV12" s="331">
        <v>260821022.29541892</v>
      </c>
      <c r="ABW12" s="331">
        <v>10510364.483460633</v>
      </c>
      <c r="ABX12" s="331">
        <v>27623325.828359652</v>
      </c>
      <c r="ABY12" s="331">
        <v>18694579.53561417</v>
      </c>
      <c r="ABZ12" s="331">
        <v>3098792.3234044849</v>
      </c>
      <c r="ACA12" s="331">
        <v>34496417.332875289</v>
      </c>
      <c r="ACB12" s="331">
        <v>10603763.824399551</v>
      </c>
      <c r="ACC12" s="331">
        <v>18030666.737987302</v>
      </c>
      <c r="ACD12" s="331">
        <v>9607358.3311644718</v>
      </c>
      <c r="ACE12" s="331">
        <v>18078526.287052814</v>
      </c>
      <c r="ACF12" s="331">
        <v>9842044.3999584746</v>
      </c>
      <c r="ACG12" s="331">
        <v>492565060.17629838</v>
      </c>
      <c r="ACH12" s="331">
        <v>23624632.021094177</v>
      </c>
      <c r="ACI12" s="331">
        <v>26357513.616572496</v>
      </c>
      <c r="ACJ12" s="331">
        <v>36847762.904203743</v>
      </c>
      <c r="ACK12" s="331">
        <v>10864121.341686007</v>
      </c>
      <c r="ACL12" s="331">
        <v>22029666.216468964</v>
      </c>
      <c r="ACM12" s="331">
        <v>34130244.157387085</v>
      </c>
      <c r="ACN12" s="331">
        <v>67148828.220426947</v>
      </c>
      <c r="ACO12" s="331">
        <v>117946679.65539734</v>
      </c>
      <c r="ACP12" s="331">
        <v>16356556.836627148</v>
      </c>
      <c r="ACQ12" s="331">
        <v>25536370.821409117</v>
      </c>
      <c r="ACR12" s="331">
        <v>38784794.034017257</v>
      </c>
      <c r="ACS12" s="331">
        <v>32375797.71878716</v>
      </c>
      <c r="ACT12" s="331">
        <v>83588284.283336058</v>
      </c>
      <c r="ACU12" s="331">
        <v>17840819.952602781</v>
      </c>
      <c r="ACV12" s="331">
        <v>25991138.363494821</v>
      </c>
      <c r="ACW12" s="331">
        <v>14573204.434310608</v>
      </c>
      <c r="ACX12" s="331">
        <v>7331549.0734118568</v>
      </c>
      <c r="ACY12" s="331">
        <v>11899663.234228281</v>
      </c>
      <c r="ACZ12" s="331">
        <v>5293481.1766177695</v>
      </c>
      <c r="ADA12" s="331">
        <v>2271199.7039417466</v>
      </c>
      <c r="ADB12" s="331">
        <v>3651128.0734317419</v>
      </c>
      <c r="ADC12" s="331">
        <v>5524650.8233250538</v>
      </c>
      <c r="ADD12" s="331">
        <v>146173890.49097443</v>
      </c>
      <c r="ADE12" s="331">
        <v>125870613.6184395</v>
      </c>
      <c r="ADF12" s="331">
        <v>2490256.8756281636</v>
      </c>
      <c r="ADG12" s="331">
        <v>7584828.925248283</v>
      </c>
      <c r="ADH12" s="331">
        <v>18440102.322255995</v>
      </c>
      <c r="ADI12" s="331">
        <v>6031747.461606429</v>
      </c>
      <c r="ADJ12" s="331">
        <v>15839556.87507952</v>
      </c>
      <c r="ADK12" s="331">
        <v>15011801.913205788</v>
      </c>
      <c r="ADL12" s="331">
        <v>7389432.6346217273</v>
      </c>
      <c r="ADM12" s="331">
        <v>381788855.18710488</v>
      </c>
      <c r="ADN12" s="331">
        <v>32868896.502246406</v>
      </c>
      <c r="ADO12" s="331">
        <v>51810772.785470486</v>
      </c>
      <c r="ADP12" s="331">
        <v>125616987.86288609</v>
      </c>
      <c r="ADQ12" s="331">
        <v>6418245.4718384137</v>
      </c>
      <c r="ADR12" s="331">
        <v>9353323.5183006544</v>
      </c>
      <c r="ADS12" s="331">
        <v>23241397.09633695</v>
      </c>
      <c r="ADT12" s="331">
        <v>6547824.2570673609</v>
      </c>
      <c r="ADU12" s="331">
        <v>506822181.62805128</v>
      </c>
      <c r="ADV12" s="331">
        <v>79399343.442234293</v>
      </c>
      <c r="ADW12" s="331">
        <v>53710686.187883981</v>
      </c>
      <c r="ADX12" s="331">
        <v>15435651.526838483</v>
      </c>
      <c r="ADY12" s="331">
        <v>11473318.263538495</v>
      </c>
      <c r="ADZ12" s="331">
        <v>29635576.912618734</v>
      </c>
      <c r="AEA12" s="331">
        <v>19907206.610669836</v>
      </c>
      <c r="AEB12" s="331">
        <v>14420880.583662679</v>
      </c>
      <c r="AEC12" s="331">
        <v>10119582.971668625</v>
      </c>
      <c r="AED12" s="331">
        <v>16273495.337012766</v>
      </c>
      <c r="AEE12" s="331">
        <v>11655217.505391566</v>
      </c>
      <c r="AEF12" s="331">
        <v>29533648.544709612</v>
      </c>
      <c r="AEG12" s="331">
        <v>16092683.168733466</v>
      </c>
      <c r="AEH12" s="331">
        <v>14371519.664713295</v>
      </c>
      <c r="AEI12" s="331">
        <v>24894269.653421085</v>
      </c>
      <c r="AEJ12" s="331">
        <v>30526535.918451022</v>
      </c>
      <c r="AEK12" s="331">
        <v>10873270.055981573</v>
      </c>
      <c r="AEL12" s="331">
        <v>48347244.101295255</v>
      </c>
      <c r="AEM12" s="331">
        <v>5932876.8813700844</v>
      </c>
      <c r="AEN12" s="331">
        <v>30521415.196014352</v>
      </c>
      <c r="AEO12" s="331">
        <v>358655863.49116331</v>
      </c>
      <c r="AEP12" s="331">
        <v>31068621.043438446</v>
      </c>
      <c r="AEQ12" s="331">
        <v>33917066.887099229</v>
      </c>
      <c r="AER12" s="331">
        <v>15927942.983500216</v>
      </c>
      <c r="AES12" s="331">
        <v>20110676.710545715</v>
      </c>
      <c r="AET12" s="331">
        <v>46768883.643323489</v>
      </c>
      <c r="AEU12" s="331">
        <v>17650317.125737499</v>
      </c>
      <c r="AEV12" s="331">
        <v>26067632.764525753</v>
      </c>
      <c r="AEW12" s="331">
        <v>13982543.884831009</v>
      </c>
      <c r="AEX12" s="331">
        <v>4795449.0257311845</v>
      </c>
      <c r="AEY12" s="331">
        <v>199832056.8646889</v>
      </c>
      <c r="AEZ12" s="331">
        <v>113740436.58779812</v>
      </c>
      <c r="AFA12" s="331">
        <v>27705110.812066492</v>
      </c>
      <c r="AFB12" s="331">
        <v>22954365.736326031</v>
      </c>
      <c r="AFC12" s="331">
        <v>34737733.876740359</v>
      </c>
      <c r="AFD12" s="331">
        <v>27397999.271930225</v>
      </c>
      <c r="AFE12" s="331">
        <v>13683496.136624403</v>
      </c>
      <c r="AFF12" s="331">
        <v>26581269.103471149</v>
      </c>
      <c r="AFG12" s="331">
        <v>11641027.242949219</v>
      </c>
      <c r="AFH12" s="331">
        <v>19187073.742287248</v>
      </c>
      <c r="AFI12" s="331">
        <v>17650715.395804111</v>
      </c>
      <c r="AFJ12" s="331">
        <v>14583073.773643689</v>
      </c>
      <c r="AFK12" s="331">
        <v>10281063.938921848</v>
      </c>
      <c r="AFL12" s="331">
        <v>268540668.67325389</v>
      </c>
      <c r="AFM12" s="331">
        <v>34003773.555567339</v>
      </c>
      <c r="AFN12" s="331">
        <v>21609423.69755131</v>
      </c>
      <c r="AFO12" s="331">
        <v>18144967.774945185</v>
      </c>
      <c r="AFP12" s="331">
        <v>21206781.293519136</v>
      </c>
      <c r="AFQ12" s="331">
        <v>10825914.373213418</v>
      </c>
      <c r="AFR12" s="331">
        <v>7653187.3939360464</v>
      </c>
      <c r="AFS12" s="331">
        <v>27024665.116269626</v>
      </c>
      <c r="AFT12" s="331">
        <v>17622349.085838627</v>
      </c>
      <c r="AFU12" s="331">
        <v>7638713.8456177292</v>
      </c>
      <c r="AFV12" s="331">
        <v>45467918.358531989</v>
      </c>
      <c r="AFW12" s="331">
        <v>7730979.7969295876</v>
      </c>
      <c r="AFX12" s="331">
        <v>284005609.93177158</v>
      </c>
      <c r="AFY12" s="331">
        <v>8366521.3436896112</v>
      </c>
      <c r="AFZ12" s="331">
        <v>15033960.287103886</v>
      </c>
      <c r="AGA12" s="331">
        <v>16126692.54301437</v>
      </c>
      <c r="AGB12" s="331">
        <v>54864856.058693193</v>
      </c>
      <c r="AGC12" s="331">
        <v>16933876.757635344</v>
      </c>
      <c r="AGD12" s="331">
        <v>12850947.449255422</v>
      </c>
      <c r="AGE12" s="331">
        <v>13277514.621045675</v>
      </c>
      <c r="AGF12" s="331">
        <v>11924048.388399873</v>
      </c>
      <c r="AGG12" s="331">
        <v>17022256.530607902</v>
      </c>
      <c r="AGH12" s="331">
        <v>6821770.2067581899</v>
      </c>
      <c r="AGI12" s="331">
        <v>337043368.16941166</v>
      </c>
      <c r="AGJ12" s="331">
        <v>64180019.364659369</v>
      </c>
      <c r="AGK12" s="331">
        <v>20573734.334473733</v>
      </c>
      <c r="AGL12" s="331">
        <v>8753818.88466754</v>
      </c>
      <c r="AGM12" s="331">
        <v>37049497.111932568</v>
      </c>
      <c r="AGN12" s="331">
        <v>26977459.174214438</v>
      </c>
      <c r="AGO12" s="331">
        <v>8973345.1693193819</v>
      </c>
      <c r="AGP12" s="331">
        <v>8213786.2156166909</v>
      </c>
      <c r="AGQ12" s="331">
        <v>596243115.98066628</v>
      </c>
      <c r="AGR12" s="331">
        <v>301343734.41357607</v>
      </c>
      <c r="AGS12" s="331">
        <v>17895319.755349617</v>
      </c>
      <c r="AGT12" s="331">
        <v>34785710.312935568</v>
      </c>
      <c r="AGU12" s="331">
        <v>51744690.284479901</v>
      </c>
      <c r="AGV12" s="331">
        <v>28855684.358071376</v>
      </c>
      <c r="AGW12" s="331">
        <v>29133200.808378581</v>
      </c>
      <c r="AGX12" s="331">
        <v>26815132.933814466</v>
      </c>
      <c r="AGY12" s="331">
        <v>5665834.1652323548</v>
      </c>
      <c r="AGZ12" s="331">
        <v>19018474.71014905</v>
      </c>
      <c r="AHA12" s="331">
        <v>20118629.24911505</v>
      </c>
      <c r="AHB12" s="331">
        <v>11943866.83689994</v>
      </c>
      <c r="AHC12" s="331">
        <v>11509005.11904129</v>
      </c>
      <c r="AHD12" s="331">
        <v>10312141.626231968</v>
      </c>
      <c r="AHE12" s="331">
        <v>8592746.592703566</v>
      </c>
      <c r="AHF12" s="331">
        <v>17942469.499829028</v>
      </c>
      <c r="AHG12" s="331">
        <v>6786825.1439808682</v>
      </c>
      <c r="AHH12" s="331">
        <v>144948644.26525626</v>
      </c>
      <c r="AHI12" s="331">
        <v>14706811.401659168</v>
      </c>
      <c r="AHJ12" s="331">
        <v>14834825.420344781</v>
      </c>
      <c r="AHK12" s="331">
        <v>11229283.088883363</v>
      </c>
      <c r="AHL12" s="331">
        <v>23443704.569510467</v>
      </c>
      <c r="AHM12" s="331">
        <v>13545956.879753526</v>
      </c>
      <c r="AHN12" s="331">
        <v>4094437.5231577056</v>
      </c>
      <c r="AHO12" s="331"/>
      <c r="AHQ12" s="351">
        <v>10</v>
      </c>
    </row>
    <row r="13" spans="1:901" ht="23.45" customHeight="1" x14ac:dyDescent="0.45">
      <c r="A13" s="326" t="s">
        <v>16</v>
      </c>
      <c r="B13" s="327" t="s">
        <v>17</v>
      </c>
      <c r="C13" s="331">
        <v>160939490.35837591</v>
      </c>
      <c r="D13" s="331">
        <v>28855503.384357348</v>
      </c>
      <c r="E13" s="331">
        <v>3701488.1378582348</v>
      </c>
      <c r="F13" s="331">
        <v>6278957.9826884819</v>
      </c>
      <c r="G13" s="331">
        <v>7074127.5919692572</v>
      </c>
      <c r="H13" s="331">
        <v>5423289.6831686404</v>
      </c>
      <c r="I13" s="331">
        <v>2324442.2414276823</v>
      </c>
      <c r="J13" s="331">
        <v>28137376.53996633</v>
      </c>
      <c r="K13" s="331">
        <v>6271369.6628894741</v>
      </c>
      <c r="L13" s="331">
        <v>6001803.1846548598</v>
      </c>
      <c r="M13" s="331">
        <v>28336871.827216297</v>
      </c>
      <c r="N13" s="331">
        <v>9469760.9064027164</v>
      </c>
      <c r="O13" s="331">
        <v>34407665.703706086</v>
      </c>
      <c r="P13" s="331">
        <v>8954679.0625263527</v>
      </c>
      <c r="Q13" s="331">
        <v>5429920.3588339649</v>
      </c>
      <c r="R13" s="331">
        <v>2658110.3588562398</v>
      </c>
      <c r="S13" s="331">
        <v>3987106.7822282994</v>
      </c>
      <c r="T13" s="331">
        <v>6611605.580644601</v>
      </c>
      <c r="U13" s="331">
        <v>2037852.1940021757</v>
      </c>
      <c r="V13" s="331">
        <v>4161815.1846551648</v>
      </c>
      <c r="W13" s="331">
        <v>5360595.3288314063</v>
      </c>
      <c r="X13" s="331">
        <v>3995928.4976963149</v>
      </c>
      <c r="Y13" s="331">
        <v>2727009.3507813765</v>
      </c>
      <c r="Z13" s="331">
        <v>1923107.8375093928</v>
      </c>
      <c r="AA13" s="331">
        <v>138687425.73617408</v>
      </c>
      <c r="AB13" s="331">
        <v>5218691.2308981474</v>
      </c>
      <c r="AC13" s="331">
        <v>8678458.1179790348</v>
      </c>
      <c r="AD13" s="331">
        <v>2523960.2724676384</v>
      </c>
      <c r="AE13" s="331">
        <v>13276593.67618743</v>
      </c>
      <c r="AF13" s="331">
        <v>11731873.543554824</v>
      </c>
      <c r="AG13" s="331">
        <v>9090077.2128103208</v>
      </c>
      <c r="AH13" s="331">
        <v>5159456.8039890807</v>
      </c>
      <c r="AI13" s="331">
        <v>8995828.7880698927</v>
      </c>
      <c r="AJ13" s="331">
        <v>5542510.7681536246</v>
      </c>
      <c r="AK13" s="331">
        <v>3941170.5297351489</v>
      </c>
      <c r="AL13" s="331">
        <v>2925672.2911756784</v>
      </c>
      <c r="AM13" s="331">
        <v>2070569.2414927722</v>
      </c>
      <c r="AN13" s="331">
        <v>3522255.4909332939</v>
      </c>
      <c r="AO13" s="331">
        <v>3365549.0437349626</v>
      </c>
      <c r="AP13" s="331">
        <v>4897780.1638898505</v>
      </c>
      <c r="AQ13" s="331">
        <v>5406550.194860247</v>
      </c>
      <c r="AR13" s="331">
        <v>1065092.0729940359</v>
      </c>
      <c r="AS13" s="331">
        <v>38305692.273720488</v>
      </c>
      <c r="AT13" s="331">
        <v>6031252.9799541133</v>
      </c>
      <c r="AU13" s="331">
        <v>3860670.4611647613</v>
      </c>
      <c r="AV13" s="331">
        <v>4926862.4389962638</v>
      </c>
      <c r="AW13" s="331">
        <v>5100806.0640022978</v>
      </c>
      <c r="AX13" s="331">
        <v>3997702.6582828802</v>
      </c>
      <c r="AY13" s="331">
        <v>2432981.8784011034</v>
      </c>
      <c r="AZ13" s="331">
        <v>6194083.3911135867</v>
      </c>
      <c r="BA13" s="331">
        <v>30287569.262329467</v>
      </c>
      <c r="BB13" s="331">
        <v>7870823.8399209008</v>
      </c>
      <c r="BC13" s="331">
        <v>9378542.1889996063</v>
      </c>
      <c r="BD13" s="331">
        <v>15228163.931515789</v>
      </c>
      <c r="BE13" s="331">
        <v>3582883.1156386938</v>
      </c>
      <c r="BF13" s="331">
        <v>2748229.0539539936</v>
      </c>
      <c r="BG13" s="331">
        <v>4343561.3136034748</v>
      </c>
      <c r="BH13" s="331">
        <v>107658491.90421937</v>
      </c>
      <c r="BI13" s="331">
        <v>3037269.2609792678</v>
      </c>
      <c r="BJ13" s="331">
        <v>2845008.1196371377</v>
      </c>
      <c r="BK13" s="331">
        <v>3794207.7733310913</v>
      </c>
      <c r="BL13" s="331">
        <v>7017797.963930103</v>
      </c>
      <c r="BM13" s="331">
        <v>6893172.444464257</v>
      </c>
      <c r="BN13" s="331">
        <v>2360739.8033427997</v>
      </c>
      <c r="BO13" s="331">
        <v>3065938.0554309241</v>
      </c>
      <c r="BP13" s="331">
        <v>2033400.2881733377</v>
      </c>
      <c r="BQ13" s="331">
        <v>2377456.8212261316</v>
      </c>
      <c r="BR13" s="331">
        <v>2999360.3286118065</v>
      </c>
      <c r="BS13" s="331">
        <v>1233072.4668848724</v>
      </c>
      <c r="BT13" s="331">
        <v>22040198.126673453</v>
      </c>
      <c r="BU13" s="331">
        <v>1800815.4425444168</v>
      </c>
      <c r="BV13" s="331">
        <v>1473407.1285577354</v>
      </c>
      <c r="BW13" s="331">
        <v>67284706.952830419</v>
      </c>
      <c r="BX13" s="331">
        <v>14678212.513629274</v>
      </c>
      <c r="BY13" s="331">
        <v>4704060.1593271261</v>
      </c>
      <c r="BZ13" s="331">
        <v>2874985.9924596651</v>
      </c>
      <c r="CA13" s="331">
        <v>8617961.9241474122</v>
      </c>
      <c r="CB13" s="331">
        <v>4031151.3329813979</v>
      </c>
      <c r="CC13" s="331">
        <v>6504044.8997447547</v>
      </c>
      <c r="CD13" s="331">
        <v>1620629.7322165777</v>
      </c>
      <c r="CE13" s="331">
        <v>0</v>
      </c>
      <c r="CF13" s="331">
        <v>89264291.195737392</v>
      </c>
      <c r="CG13" s="331">
        <v>10013871.225405101</v>
      </c>
      <c r="CH13" s="331">
        <v>9949802.3148921933</v>
      </c>
      <c r="CI13" s="331">
        <v>2663799.8815274877</v>
      </c>
      <c r="CJ13" s="331">
        <v>3869078.2349601272</v>
      </c>
      <c r="CK13" s="331">
        <v>3440670.8807463418</v>
      </c>
      <c r="CL13" s="331">
        <v>3357011.7809956819</v>
      </c>
      <c r="CM13" s="331">
        <v>7292239.2854461391</v>
      </c>
      <c r="CN13" s="331">
        <v>1856468.0612103262</v>
      </c>
      <c r="CO13" s="331">
        <v>2454489.5433556954</v>
      </c>
      <c r="CP13" s="331">
        <v>3182729.6016579201</v>
      </c>
      <c r="CQ13" s="331">
        <v>4277967.8914756142</v>
      </c>
      <c r="CR13" s="331">
        <v>3496610.8379321261</v>
      </c>
      <c r="CS13" s="331">
        <v>84894600.59322378</v>
      </c>
      <c r="CT13" s="331">
        <v>2834319.6588374237</v>
      </c>
      <c r="CU13" s="331">
        <v>4005334.8763511931</v>
      </c>
      <c r="CV13" s="331">
        <v>8988368.3223880045</v>
      </c>
      <c r="CW13" s="331">
        <v>2220104.5489651011</v>
      </c>
      <c r="CX13" s="331">
        <v>7670153.7887937371</v>
      </c>
      <c r="CY13" s="331">
        <v>2997439.5722937607</v>
      </c>
      <c r="CZ13" s="331">
        <v>1815638.0823151304</v>
      </c>
      <c r="DA13" s="331">
        <v>65242447.042682618</v>
      </c>
      <c r="DB13" s="331">
        <v>9138280.2382205669</v>
      </c>
      <c r="DC13" s="331">
        <v>26499719.989166263</v>
      </c>
      <c r="DD13" s="331">
        <v>15011845.8221424</v>
      </c>
      <c r="DE13" s="331">
        <v>5584257.5847376874</v>
      </c>
      <c r="DF13" s="331">
        <v>4557873.5867189458</v>
      </c>
      <c r="DG13" s="331">
        <v>18438333.161881413</v>
      </c>
      <c r="DH13" s="331">
        <v>2548692.9737119321</v>
      </c>
      <c r="DI13" s="331">
        <v>2880275.2746490627</v>
      </c>
      <c r="DJ13" s="331">
        <v>2932883.7403035988</v>
      </c>
      <c r="DK13" s="331">
        <v>8475982.4711363409</v>
      </c>
      <c r="DL13" s="331">
        <v>39492728.416703396</v>
      </c>
      <c r="DM13" s="331">
        <v>22951941.916338339</v>
      </c>
      <c r="DN13" s="331">
        <v>7259821.383967353</v>
      </c>
      <c r="DO13" s="331">
        <v>4406810.2745336145</v>
      </c>
      <c r="DP13" s="331">
        <v>5912698.9680227851</v>
      </c>
      <c r="DQ13" s="331">
        <v>11530016.836062593</v>
      </c>
      <c r="DR13" s="331">
        <v>4802796.404007134</v>
      </c>
      <c r="DS13" s="331">
        <v>15107904.531656783</v>
      </c>
      <c r="DT13" s="331">
        <v>1928842.5447311439</v>
      </c>
      <c r="DU13" s="331">
        <v>170787459.92630291</v>
      </c>
      <c r="DV13" s="331">
        <v>3819841.1348035191</v>
      </c>
      <c r="DW13" s="331">
        <v>8001204.5403878884</v>
      </c>
      <c r="DX13" s="331">
        <v>4915559.3111281097</v>
      </c>
      <c r="DY13" s="331">
        <v>6200206.1738813017</v>
      </c>
      <c r="DZ13" s="331">
        <v>3546650.4270056826</v>
      </c>
      <c r="EA13" s="331">
        <v>7418031.6697861832</v>
      </c>
      <c r="EB13" s="331">
        <v>4441951.5866475618</v>
      </c>
      <c r="EC13" s="331">
        <v>10194698.405003851</v>
      </c>
      <c r="ED13" s="331">
        <v>35671757.801197834</v>
      </c>
      <c r="EE13" s="331">
        <v>25578455.439181283</v>
      </c>
      <c r="EF13" s="331">
        <v>3867902.2446517921</v>
      </c>
      <c r="EG13" s="331">
        <v>3148117.1610190086</v>
      </c>
      <c r="EH13" s="331">
        <v>4972104.7629779577</v>
      </c>
      <c r="EI13" s="331">
        <v>5494232.5150361229</v>
      </c>
      <c r="EJ13" s="331">
        <v>9903608.908735577</v>
      </c>
      <c r="EK13" s="331">
        <v>3163456.0121463067</v>
      </c>
      <c r="EL13" s="331">
        <v>3307459.1601689924</v>
      </c>
      <c r="EM13" s="331">
        <v>67120810.313547134</v>
      </c>
      <c r="EN13" s="331">
        <v>5018655.4708992885</v>
      </c>
      <c r="EO13" s="331">
        <v>2948710.0935386363</v>
      </c>
      <c r="EP13" s="331">
        <v>4092916.6084768195</v>
      </c>
      <c r="EQ13" s="331">
        <v>1430071.561409062</v>
      </c>
      <c r="ER13" s="331">
        <v>1777900.2846496424</v>
      </c>
      <c r="ES13" s="331">
        <v>4447603.9488566667</v>
      </c>
      <c r="ET13" s="331">
        <v>4553855.4811082343</v>
      </c>
      <c r="EU13" s="331">
        <v>3948554.1892445683</v>
      </c>
      <c r="EV13" s="331">
        <v>49718646.456138887</v>
      </c>
      <c r="EW13" s="331">
        <v>1513452.1407589023</v>
      </c>
      <c r="EX13" s="331">
        <v>2956567.4434792311</v>
      </c>
      <c r="EY13" s="331">
        <v>3755282.3675276339</v>
      </c>
      <c r="EZ13" s="331">
        <v>8638868.1322563458</v>
      </c>
      <c r="FA13" s="331">
        <v>12087837.850887245</v>
      </c>
      <c r="FB13" s="331">
        <v>4557502.8031591084</v>
      </c>
      <c r="FC13" s="331">
        <v>8441856.8338467069</v>
      </c>
      <c r="FD13" s="331">
        <v>3028147.292765819</v>
      </c>
      <c r="FE13" s="331">
        <v>1980582.5431158119</v>
      </c>
      <c r="FF13" s="331">
        <v>3095335.0088046608</v>
      </c>
      <c r="FG13" s="331">
        <v>1699090.5831195703</v>
      </c>
      <c r="FH13" s="331">
        <v>40054228.087423019</v>
      </c>
      <c r="FI13" s="331">
        <v>3189296.3100019349</v>
      </c>
      <c r="FJ13" s="331">
        <v>2883250.6944755292</v>
      </c>
      <c r="FK13" s="331">
        <v>3587474.5648467909</v>
      </c>
      <c r="FL13" s="331">
        <v>5269447.6531036235</v>
      </c>
      <c r="FM13" s="331">
        <v>3952309.1427513324</v>
      </c>
      <c r="FN13" s="331">
        <v>2400569.2629852029</v>
      </c>
      <c r="FO13" s="331">
        <v>1219237.7590036585</v>
      </c>
      <c r="FP13" s="331">
        <v>158790878.67404345</v>
      </c>
      <c r="FQ13" s="331">
        <v>3696809.0680160788</v>
      </c>
      <c r="FR13" s="331">
        <v>7343742.8953625634</v>
      </c>
      <c r="FS13" s="331">
        <v>3582199.1082879365</v>
      </c>
      <c r="FT13" s="331">
        <v>6730296.5991371656</v>
      </c>
      <c r="FU13" s="331">
        <v>3828961.711530278</v>
      </c>
      <c r="FV13" s="331">
        <v>12906105.924471015</v>
      </c>
      <c r="FW13" s="331">
        <v>4761040.2404953847</v>
      </c>
      <c r="FX13" s="331">
        <v>4644340.2244438892</v>
      </c>
      <c r="FY13" s="331">
        <v>2800058.8495078702</v>
      </c>
      <c r="FZ13" s="331">
        <v>11079010.002990097</v>
      </c>
      <c r="GA13" s="331">
        <v>4225189.9785608789</v>
      </c>
      <c r="GB13" s="331">
        <v>2721783.3579598702</v>
      </c>
      <c r="GC13" s="331">
        <v>478176.32982521097</v>
      </c>
      <c r="GD13" s="331">
        <v>56724481.338049911</v>
      </c>
      <c r="GE13" s="331">
        <v>4701522.7090719733</v>
      </c>
      <c r="GF13" s="331">
        <v>1718831.4514467577</v>
      </c>
      <c r="GG13" s="331">
        <v>11847515.491576567</v>
      </c>
      <c r="GH13" s="331">
        <v>3557581.1916115615</v>
      </c>
      <c r="GI13" s="331">
        <v>3190167.9016150264</v>
      </c>
      <c r="GJ13" s="331">
        <v>2272392.1621908527</v>
      </c>
      <c r="GK13" s="331">
        <v>14497761.28654989</v>
      </c>
      <c r="GL13" s="331">
        <v>1419349.2277773612</v>
      </c>
      <c r="GM13" s="331">
        <v>1197262.0420137213</v>
      </c>
      <c r="GN13" s="331">
        <v>658274.5784693954</v>
      </c>
      <c r="GO13" s="331">
        <v>1036672.920957615</v>
      </c>
      <c r="GP13" s="331">
        <v>44896886.177924938</v>
      </c>
      <c r="GQ13" s="331">
        <v>7408319.7957076235</v>
      </c>
      <c r="GR13" s="331">
        <v>2670472.3127624188</v>
      </c>
      <c r="GS13" s="331">
        <v>7203487.9391237572</v>
      </c>
      <c r="GT13" s="331">
        <v>1307330.6271458475</v>
      </c>
      <c r="GU13" s="331">
        <v>5197227.0576251699</v>
      </c>
      <c r="GV13" s="331">
        <v>4793383.7405285155</v>
      </c>
      <c r="GW13" s="331">
        <v>2862477.3361871387</v>
      </c>
      <c r="GX13" s="331">
        <v>43134902.642753847</v>
      </c>
      <c r="GY13" s="331">
        <v>2873464.8754849546</v>
      </c>
      <c r="GZ13" s="331">
        <v>4645330.3024031715</v>
      </c>
      <c r="HA13" s="331">
        <v>4506047.3853668598</v>
      </c>
      <c r="HB13" s="331">
        <v>206813951.79936987</v>
      </c>
      <c r="HC13" s="331">
        <v>7598067.5677470854</v>
      </c>
      <c r="HD13" s="331">
        <v>13087723.664840166</v>
      </c>
      <c r="HE13" s="331">
        <v>9472791.6449832805</v>
      </c>
      <c r="HF13" s="331">
        <v>7038212.6032864228</v>
      </c>
      <c r="HG13" s="331">
        <v>16794989.049694065</v>
      </c>
      <c r="HH13" s="331">
        <v>2640078.8936908715</v>
      </c>
      <c r="HI13" s="331">
        <v>60340221.142692633</v>
      </c>
      <c r="HJ13" s="331">
        <v>16186317.99546314</v>
      </c>
      <c r="HK13" s="331">
        <v>4804465.1437719371</v>
      </c>
      <c r="HL13" s="331">
        <v>5000944.5311664203</v>
      </c>
      <c r="HM13" s="331">
        <v>5949255.367395008</v>
      </c>
      <c r="HN13" s="331">
        <v>5107901.5091402829</v>
      </c>
      <c r="HO13" s="331">
        <v>6577031.5761870071</v>
      </c>
      <c r="HP13" s="331">
        <v>5159486.5542099141</v>
      </c>
      <c r="HQ13" s="331">
        <v>112601253.25588527</v>
      </c>
      <c r="HR13" s="331">
        <v>27082309.145227492</v>
      </c>
      <c r="HS13" s="331">
        <v>2162488.6600729171</v>
      </c>
      <c r="HT13" s="331">
        <v>3642291.8285449082</v>
      </c>
      <c r="HU13" s="331">
        <v>3868975.9025899768</v>
      </c>
      <c r="HV13" s="331">
        <v>1409706.2932047832</v>
      </c>
      <c r="HW13" s="331">
        <v>13990622.127327174</v>
      </c>
      <c r="HX13" s="331">
        <v>2834933.3789322106</v>
      </c>
      <c r="HY13" s="331">
        <v>4280800.9229395725</v>
      </c>
      <c r="HZ13" s="331">
        <v>3235188.5925988345</v>
      </c>
      <c r="IA13" s="331">
        <v>2898624.9428991526</v>
      </c>
      <c r="IB13" s="331">
        <v>4818723.7760375785</v>
      </c>
      <c r="IC13" s="331">
        <v>1453348.1754489187</v>
      </c>
      <c r="ID13" s="331">
        <v>4005921.2718169224</v>
      </c>
      <c r="IE13" s="331">
        <v>2346281.0197808472</v>
      </c>
      <c r="IF13" s="331">
        <v>1664563.4717308832</v>
      </c>
      <c r="IG13" s="331">
        <v>61400586.091632605</v>
      </c>
      <c r="IH13" s="331">
        <v>11600224.391931612</v>
      </c>
      <c r="II13" s="331">
        <v>4352128.7892780108</v>
      </c>
      <c r="IJ13" s="331">
        <v>7494954.0793478535</v>
      </c>
      <c r="IK13" s="331">
        <v>17171854.888383575</v>
      </c>
      <c r="IL13" s="331">
        <v>2607303.6753517683</v>
      </c>
      <c r="IM13" s="331">
        <v>3082871.230043022</v>
      </c>
      <c r="IN13" s="331">
        <v>1209278.7166888756</v>
      </c>
      <c r="IO13" s="331">
        <v>3524336.187503994</v>
      </c>
      <c r="IP13" s="331">
        <v>2255517.6817737096</v>
      </c>
      <c r="IQ13" s="331">
        <v>1799474.0623809958</v>
      </c>
      <c r="IR13" s="331">
        <v>165987588.56806344</v>
      </c>
      <c r="IS13" s="331">
        <v>31377881.519928042</v>
      </c>
      <c r="IT13" s="331">
        <v>15386870.374499328</v>
      </c>
      <c r="IU13" s="331">
        <v>12425032.540040093</v>
      </c>
      <c r="IV13" s="331">
        <v>3412781.5986699876</v>
      </c>
      <c r="IW13" s="331">
        <v>596191.38802906976</v>
      </c>
      <c r="IX13" s="331">
        <v>2450028.8338440903</v>
      </c>
      <c r="IY13" s="331">
        <v>769630.28169478592</v>
      </c>
      <c r="IZ13" s="331">
        <v>887865.17703658238</v>
      </c>
      <c r="JA13" s="331">
        <v>3808400.6987208258</v>
      </c>
      <c r="JB13" s="331">
        <v>2690921.9508538246</v>
      </c>
      <c r="JC13" s="331">
        <v>2565083.6811583042</v>
      </c>
      <c r="JD13" s="331">
        <v>20423014.057525549</v>
      </c>
      <c r="JE13" s="331">
        <v>13671601.717683064</v>
      </c>
      <c r="JF13" s="331">
        <v>2461466.1722338726</v>
      </c>
      <c r="JG13" s="331">
        <v>2875687.3265091702</v>
      </c>
      <c r="JH13" s="331">
        <v>1429788.0340403814</v>
      </c>
      <c r="JI13" s="331">
        <v>1801380.3915031138</v>
      </c>
      <c r="JJ13" s="331">
        <v>44904016.380914047</v>
      </c>
      <c r="JK13" s="331">
        <v>3868507.5541543346</v>
      </c>
      <c r="JL13" s="331">
        <v>4276958.2213122835</v>
      </c>
      <c r="JM13" s="331">
        <v>6653740.8595804768</v>
      </c>
      <c r="JN13" s="331">
        <v>2970513.3627966251</v>
      </c>
      <c r="JO13" s="331">
        <v>10779824.649102768</v>
      </c>
      <c r="JP13" s="331">
        <v>1979633.1419935587</v>
      </c>
      <c r="JQ13" s="331">
        <v>84913163.101211503</v>
      </c>
      <c r="JR13" s="331">
        <v>5552097.8331678631</v>
      </c>
      <c r="JS13" s="331">
        <v>2141913.131515481</v>
      </c>
      <c r="JT13" s="331">
        <v>8059195.9576244177</v>
      </c>
      <c r="JU13" s="331">
        <v>5774371.3817628399</v>
      </c>
      <c r="JV13" s="331">
        <v>3977318.4082334698</v>
      </c>
      <c r="JW13" s="331">
        <v>1839313.7999527077</v>
      </c>
      <c r="JX13" s="331">
        <v>2862312.0635725362</v>
      </c>
      <c r="JY13" s="331">
        <v>52829251.378563426</v>
      </c>
      <c r="JZ13" s="331">
        <v>33808326.280118756</v>
      </c>
      <c r="KA13" s="331">
        <v>2810172.8259568033</v>
      </c>
      <c r="KB13" s="331">
        <v>1400903.529470549</v>
      </c>
      <c r="KC13" s="331">
        <v>6531168.3801033273</v>
      </c>
      <c r="KD13" s="331">
        <v>1260205.0859530393</v>
      </c>
      <c r="KE13" s="331">
        <v>19318589.372548304</v>
      </c>
      <c r="KF13" s="331">
        <v>8628137.9410474095</v>
      </c>
      <c r="KG13" s="331">
        <v>5863735.962813356</v>
      </c>
      <c r="KH13" s="331">
        <v>9357195.2235061545</v>
      </c>
      <c r="KI13" s="331">
        <v>5204190.8626844576</v>
      </c>
      <c r="KJ13" s="331">
        <v>3513398.5709178466</v>
      </c>
      <c r="KK13" s="331">
        <v>1539565.6499737331</v>
      </c>
      <c r="KL13" s="331">
        <v>602453.10439546453</v>
      </c>
      <c r="KM13" s="331">
        <v>5836250.0980699277</v>
      </c>
      <c r="KN13" s="331">
        <v>129483512.77148379</v>
      </c>
      <c r="KO13" s="331">
        <v>11979073.373261411</v>
      </c>
      <c r="KP13" s="331">
        <v>5594789.9195063431</v>
      </c>
      <c r="KQ13" s="331">
        <v>19254143.109980199</v>
      </c>
      <c r="KR13" s="331">
        <v>7710963.2443726221</v>
      </c>
      <c r="KS13" s="331">
        <v>5966417.1967012007</v>
      </c>
      <c r="KT13" s="331">
        <v>20041081.829965204</v>
      </c>
      <c r="KU13" s="331">
        <v>3412288.5382585777</v>
      </c>
      <c r="KV13" s="331">
        <v>5441227.9957686057</v>
      </c>
      <c r="KW13" s="331">
        <v>23171818.005904991</v>
      </c>
      <c r="KX13" s="331">
        <v>7384198.3280554758</v>
      </c>
      <c r="KY13" s="331">
        <v>8139930.5853147181</v>
      </c>
      <c r="KZ13" s="331">
        <v>22003845.60378309</v>
      </c>
      <c r="LA13" s="331">
        <v>2625316.6488777315</v>
      </c>
      <c r="LB13" s="331">
        <v>5500311.6371366009</v>
      </c>
      <c r="LC13" s="331">
        <v>118692031.0307232</v>
      </c>
      <c r="LD13" s="331">
        <v>13365255.9311441</v>
      </c>
      <c r="LE13" s="331">
        <v>149468965.05095842</v>
      </c>
      <c r="LF13" s="331">
        <v>15804939.907244271</v>
      </c>
      <c r="LG13" s="331">
        <v>42885675.753701299</v>
      </c>
      <c r="LH13" s="331">
        <v>35960518.51005552</v>
      </c>
      <c r="LI13" s="331">
        <v>3706721.6378324246</v>
      </c>
      <c r="LJ13" s="331">
        <v>4608791.0098047312</v>
      </c>
      <c r="LK13" s="331">
        <v>2127850.0344007025</v>
      </c>
      <c r="LL13" s="331">
        <v>4200240.9617283111</v>
      </c>
      <c r="LM13" s="331">
        <v>1460628.3932948727</v>
      </c>
      <c r="LN13" s="331">
        <v>13183236.614845784</v>
      </c>
      <c r="LO13" s="331">
        <v>754429.21423783968</v>
      </c>
      <c r="LP13" s="331">
        <v>40465262.002084836</v>
      </c>
      <c r="LQ13" s="331">
        <v>7016169.7881800849</v>
      </c>
      <c r="LR13" s="331">
        <v>3720203.3326330739</v>
      </c>
      <c r="LS13" s="331">
        <v>100088111.72895341</v>
      </c>
      <c r="LT13" s="331">
        <v>49142589.655569345</v>
      </c>
      <c r="LU13" s="331">
        <v>82004494.291259691</v>
      </c>
      <c r="LV13" s="331">
        <v>23314893.359430358</v>
      </c>
      <c r="LW13" s="331">
        <v>22709838.441554658</v>
      </c>
      <c r="LX13" s="331">
        <v>8490149.8551567178</v>
      </c>
      <c r="LY13" s="331">
        <v>5736064.9145156173</v>
      </c>
      <c r="LZ13" s="331">
        <v>5718003.3167769406</v>
      </c>
      <c r="MA13" s="331">
        <v>7202241.7620058954</v>
      </c>
      <c r="MB13" s="331">
        <v>6831323.5972538926</v>
      </c>
      <c r="MC13" s="331">
        <v>13529620.4395677</v>
      </c>
      <c r="MD13" s="331">
        <v>3989160.1515488396</v>
      </c>
      <c r="ME13" s="331">
        <v>133695136.09122829</v>
      </c>
      <c r="MF13" s="331">
        <v>3098258.0860890113</v>
      </c>
      <c r="MG13" s="331">
        <v>2834129.4392083557</v>
      </c>
      <c r="MH13" s="331">
        <v>1962280.7425965341</v>
      </c>
      <c r="MI13" s="331">
        <v>2728222.3588626576</v>
      </c>
      <c r="MJ13" s="331">
        <v>3818161.2363838661</v>
      </c>
      <c r="MK13" s="331">
        <v>2000356.5519116623</v>
      </c>
      <c r="ML13" s="331">
        <v>3067691.6839412563</v>
      </c>
      <c r="MM13" s="331">
        <v>7369424.8289441811</v>
      </c>
      <c r="MN13" s="331">
        <v>2461388.5790015575</v>
      </c>
      <c r="MO13" s="331">
        <v>3878138.2858272665</v>
      </c>
      <c r="MP13" s="331">
        <v>2923034.3136503608</v>
      </c>
      <c r="MQ13" s="331">
        <v>76378605.205443665</v>
      </c>
      <c r="MR13" s="331">
        <v>5806955.6064331839</v>
      </c>
      <c r="MS13" s="331">
        <v>6128978.9501737123</v>
      </c>
      <c r="MT13" s="331">
        <v>6994063.4104999658</v>
      </c>
      <c r="MU13" s="331">
        <v>7175935.8241353808</v>
      </c>
      <c r="MV13" s="331">
        <v>4862146.667885799</v>
      </c>
      <c r="MW13" s="331">
        <v>12292814.57823256</v>
      </c>
      <c r="MX13" s="331">
        <v>11659757.838155169</v>
      </c>
      <c r="MY13" s="331">
        <v>5802931.2042693542</v>
      </c>
      <c r="MZ13" s="331">
        <v>2174953.3428841145</v>
      </c>
      <c r="NA13" s="331">
        <v>1121475.2962984112</v>
      </c>
      <c r="NB13" s="331">
        <v>97140923.12058036</v>
      </c>
      <c r="NC13" s="331">
        <v>20819994.248992946</v>
      </c>
      <c r="ND13" s="331">
        <v>3016971.6229235865</v>
      </c>
      <c r="NE13" s="331">
        <v>35220977.592763759</v>
      </c>
      <c r="NF13" s="331">
        <v>2728791.6218166067</v>
      </c>
      <c r="NG13" s="331">
        <v>10254946.893762477</v>
      </c>
      <c r="NH13" s="331">
        <v>41930683.697665654</v>
      </c>
      <c r="NI13" s="331">
        <v>40942254.17914632</v>
      </c>
      <c r="NJ13" s="331">
        <v>1296638.2402747441</v>
      </c>
      <c r="NK13" s="331">
        <v>6783331.0253455536</v>
      </c>
      <c r="NL13" s="331">
        <v>4213581.5765016479</v>
      </c>
      <c r="NM13" s="331">
        <v>2373666.3266029134</v>
      </c>
      <c r="NN13" s="331">
        <v>31326822.648608685</v>
      </c>
      <c r="NO13" s="331">
        <v>1680483.5399420932</v>
      </c>
      <c r="NP13" s="331">
        <v>1867573.5664348369</v>
      </c>
      <c r="NQ13" s="331">
        <v>2570587.8616832849</v>
      </c>
      <c r="NR13" s="331">
        <v>2161390.4277943433</v>
      </c>
      <c r="NS13" s="331">
        <v>329264.99799214012</v>
      </c>
      <c r="NT13" s="331">
        <v>1445537.88071339</v>
      </c>
      <c r="NU13" s="331">
        <v>88288596.112782329</v>
      </c>
      <c r="NV13" s="331">
        <v>20948905.030825704</v>
      </c>
      <c r="NW13" s="331">
        <v>6080053.6747463895</v>
      </c>
      <c r="NX13" s="331">
        <v>2379721.0618115249</v>
      </c>
      <c r="NY13" s="331">
        <v>2302863.6047241329</v>
      </c>
      <c r="NZ13" s="331">
        <v>3384659.9073451497</v>
      </c>
      <c r="OA13" s="331">
        <v>2438506.594464255</v>
      </c>
      <c r="OB13" s="331">
        <v>131198925.94275349</v>
      </c>
      <c r="OC13" s="331">
        <v>20890137.958938397</v>
      </c>
      <c r="OD13" s="331">
        <v>13367355.616713936</v>
      </c>
      <c r="OE13" s="331">
        <v>32308634.752615869</v>
      </c>
      <c r="OF13" s="331">
        <v>4999081.8284196751</v>
      </c>
      <c r="OG13" s="331">
        <v>1847477.4946463972</v>
      </c>
      <c r="OH13" s="331">
        <v>10441926.757778255</v>
      </c>
      <c r="OI13" s="331">
        <v>2485775.9444540981</v>
      </c>
      <c r="OJ13" s="331">
        <v>2006582.5191940102</v>
      </c>
      <c r="OK13" s="331">
        <v>118363870.20286323</v>
      </c>
      <c r="OL13" s="331">
        <v>20833236.67440835</v>
      </c>
      <c r="OM13" s="331">
        <v>35523739.96759136</v>
      </c>
      <c r="ON13" s="331">
        <v>7515047.479411562</v>
      </c>
      <c r="OO13" s="331">
        <v>5714200.9582993444</v>
      </c>
      <c r="OP13" s="331">
        <v>2092295.5334769795</v>
      </c>
      <c r="OQ13" s="331">
        <v>57346204.652267702</v>
      </c>
      <c r="OR13" s="331">
        <v>3823572.5793591817</v>
      </c>
      <c r="OS13" s="331">
        <v>3967558.6055635111</v>
      </c>
      <c r="OT13" s="331">
        <v>4240358.9267964661</v>
      </c>
      <c r="OU13" s="331">
        <v>6761808.0755279427</v>
      </c>
      <c r="OV13" s="331">
        <v>20879595.26775616</v>
      </c>
      <c r="OW13" s="331">
        <v>3053996.5246771411</v>
      </c>
      <c r="OX13" s="331">
        <v>559776.93174206244</v>
      </c>
      <c r="OY13" s="331">
        <v>1039240.8845590499</v>
      </c>
      <c r="OZ13" s="331">
        <v>107512503.75842392</v>
      </c>
      <c r="PA13" s="331">
        <v>5108447.0098542366</v>
      </c>
      <c r="PB13" s="331">
        <v>6952097.3250719197</v>
      </c>
      <c r="PC13" s="331">
        <v>1836703.681414467</v>
      </c>
      <c r="PD13" s="331">
        <v>5425524.7610855978</v>
      </c>
      <c r="PE13" s="331">
        <v>12025152.376414925</v>
      </c>
      <c r="PF13" s="331">
        <v>2812894.3174811215</v>
      </c>
      <c r="PG13" s="331">
        <v>2390545.9060449377</v>
      </c>
      <c r="PH13" s="331">
        <v>4807818.372737742</v>
      </c>
      <c r="PI13" s="331">
        <v>2933576.4989600661</v>
      </c>
      <c r="PJ13" s="331">
        <v>3976992.3599355174</v>
      </c>
      <c r="PK13" s="331">
        <v>40816717.973356791</v>
      </c>
      <c r="PL13" s="331">
        <v>2085982.0118225848</v>
      </c>
      <c r="PM13" s="331">
        <v>24682270.815413505</v>
      </c>
      <c r="PN13" s="331">
        <v>4170931.5173034621</v>
      </c>
      <c r="PO13" s="331">
        <v>4315717.565847503</v>
      </c>
      <c r="PP13" s="331">
        <v>991710.19519810507</v>
      </c>
      <c r="PQ13" s="331">
        <v>1017297.0672416127</v>
      </c>
      <c r="PR13" s="331">
        <v>247622950.96232104</v>
      </c>
      <c r="PS13" s="331">
        <v>2624063.4682993116</v>
      </c>
      <c r="PT13" s="331">
        <v>3280333.7186579416</v>
      </c>
      <c r="PU13" s="331">
        <v>4601936.976940427</v>
      </c>
      <c r="PV13" s="331">
        <v>30366462.894893218</v>
      </c>
      <c r="PW13" s="331">
        <v>3912075.7177182939</v>
      </c>
      <c r="PX13" s="331">
        <v>9506431.211007094</v>
      </c>
      <c r="PY13" s="331">
        <v>4648766.2564254105</v>
      </c>
      <c r="PZ13" s="331">
        <v>16670521.811548252</v>
      </c>
      <c r="QA13" s="331">
        <v>717365.53038333752</v>
      </c>
      <c r="QB13" s="331">
        <v>10014551.081180429</v>
      </c>
      <c r="QC13" s="331">
        <v>1630157.0227202591</v>
      </c>
      <c r="QD13" s="331">
        <v>2896545.2607585448</v>
      </c>
      <c r="QE13" s="331">
        <v>3572189.817204372</v>
      </c>
      <c r="QF13" s="331">
        <v>3846107.7394153927</v>
      </c>
      <c r="QG13" s="331">
        <v>4725581.1404349832</v>
      </c>
      <c r="QH13" s="331">
        <v>873911.12478053453</v>
      </c>
      <c r="QI13" s="331">
        <v>2273407.2152069178</v>
      </c>
      <c r="QJ13" s="331">
        <v>1431829.2824952092</v>
      </c>
      <c r="QK13" s="331">
        <v>6770872.0624323403</v>
      </c>
      <c r="QL13" s="331">
        <v>16869649.032349832</v>
      </c>
      <c r="QM13" s="331">
        <v>1119448.5056649896</v>
      </c>
      <c r="QN13" s="331">
        <v>1056623.0701342709</v>
      </c>
      <c r="QO13" s="331">
        <v>852518.23483697081</v>
      </c>
      <c r="QP13" s="331">
        <v>1104865.1910776107</v>
      </c>
      <c r="QQ13" s="331">
        <v>365079.39721966616</v>
      </c>
      <c r="QR13" s="331">
        <v>107465703.08113746</v>
      </c>
      <c r="QS13" s="331">
        <v>1456786.783803382</v>
      </c>
      <c r="QT13" s="331">
        <v>6384840.1535587106</v>
      </c>
      <c r="QU13" s="331">
        <v>3633010.5185685535</v>
      </c>
      <c r="QV13" s="331">
        <v>3260264.8525392115</v>
      </c>
      <c r="QW13" s="331">
        <v>7466067.7682775371</v>
      </c>
      <c r="QX13" s="331">
        <v>2516632.9305825257</v>
      </c>
      <c r="QY13" s="331">
        <v>9732939.6687667649</v>
      </c>
      <c r="QZ13" s="331">
        <v>5699076.530716504</v>
      </c>
      <c r="RA13" s="331">
        <v>2700582.4683389994</v>
      </c>
      <c r="RB13" s="331">
        <v>2586357.2776187803</v>
      </c>
      <c r="RC13" s="331">
        <v>1549098.2385894423</v>
      </c>
      <c r="RD13" s="331">
        <v>608149.94941837899</v>
      </c>
      <c r="RE13" s="331">
        <v>114396884.629636</v>
      </c>
      <c r="RF13" s="331">
        <v>9655516.7910844535</v>
      </c>
      <c r="RG13" s="331">
        <v>1843959.7034256931</v>
      </c>
      <c r="RH13" s="331">
        <v>4632697.6859147036</v>
      </c>
      <c r="RI13" s="331">
        <v>2428290.7171616871</v>
      </c>
      <c r="RJ13" s="331">
        <v>6344364.7668904494</v>
      </c>
      <c r="RK13" s="331">
        <v>8472217.7624780573</v>
      </c>
      <c r="RL13" s="331">
        <v>2317769.8774468102</v>
      </c>
      <c r="RM13" s="331">
        <v>3413293.7461112705</v>
      </c>
      <c r="RN13" s="331">
        <v>13953400.307299843</v>
      </c>
      <c r="RO13" s="331">
        <v>9567453.5634574629</v>
      </c>
      <c r="RP13" s="331">
        <v>1808073.262494809</v>
      </c>
      <c r="RQ13" s="331">
        <v>1261415.7354641964</v>
      </c>
      <c r="RR13" s="331">
        <v>4029975.0385743463</v>
      </c>
      <c r="RS13" s="331">
        <v>3623321.0573311714</v>
      </c>
      <c r="RT13" s="331">
        <v>2455638.6492766975</v>
      </c>
      <c r="RU13" s="331">
        <v>3162739.0802679197</v>
      </c>
      <c r="RV13" s="331">
        <v>905029.27148514369</v>
      </c>
      <c r="RW13" s="331">
        <v>1450976.3201546031</v>
      </c>
      <c r="RX13" s="331">
        <v>1192735.8119889828</v>
      </c>
      <c r="RY13" s="331">
        <v>43233317.230479717</v>
      </c>
      <c r="RZ13" s="331">
        <v>2886638.5814322191</v>
      </c>
      <c r="SA13" s="331">
        <v>2095334.7801897747</v>
      </c>
      <c r="SB13" s="331">
        <v>1865972.1221455538</v>
      </c>
      <c r="SC13" s="331">
        <v>1069623.1389483297</v>
      </c>
      <c r="SD13" s="331">
        <v>1887240.9801972697</v>
      </c>
      <c r="SE13" s="331">
        <v>2476767.3015580019</v>
      </c>
      <c r="SF13" s="331">
        <v>8719109.9768621232</v>
      </c>
      <c r="SG13" s="331">
        <v>3544477.481749651</v>
      </c>
      <c r="SH13" s="331">
        <v>1914982.5925341025</v>
      </c>
      <c r="SI13" s="331">
        <v>1533007.6110096285</v>
      </c>
      <c r="SJ13" s="331">
        <v>10919091.723212516</v>
      </c>
      <c r="SK13" s="331">
        <v>1828450.6464918084</v>
      </c>
      <c r="SL13" s="331">
        <v>2474562.1356916972</v>
      </c>
      <c r="SM13" s="331">
        <v>23120949.768984966</v>
      </c>
      <c r="SN13" s="331">
        <v>1314728.3005477127</v>
      </c>
      <c r="SO13" s="331">
        <v>4083961.5722933467</v>
      </c>
      <c r="SP13" s="331">
        <v>1532903.6088871814</v>
      </c>
      <c r="SQ13" s="331">
        <v>1332066.9927470847</v>
      </c>
      <c r="SR13" s="331">
        <v>2888318.2678712336</v>
      </c>
      <c r="SS13" s="331">
        <v>3422666.4512335258</v>
      </c>
      <c r="ST13" s="331">
        <v>7094772.2837890806</v>
      </c>
      <c r="SU13" s="331">
        <v>1423621.9175297797</v>
      </c>
      <c r="SV13" s="331">
        <v>13474691.732183484</v>
      </c>
      <c r="SW13" s="331">
        <v>14037138.069191581</v>
      </c>
      <c r="SX13" s="331">
        <v>1276066.1114172288</v>
      </c>
      <c r="SY13" s="331">
        <v>37297055.686328091</v>
      </c>
      <c r="SZ13" s="331">
        <v>3941621.8317780807</v>
      </c>
      <c r="TA13" s="331">
        <v>4303044.6585073397</v>
      </c>
      <c r="TB13" s="331">
        <v>14700133.102296198</v>
      </c>
      <c r="TC13" s="331">
        <v>2969622.8948539365</v>
      </c>
      <c r="TD13" s="331">
        <v>4259970.4628960909</v>
      </c>
      <c r="TE13" s="331">
        <v>1988829.0373617189</v>
      </c>
      <c r="TF13" s="331">
        <v>881633.84305098583</v>
      </c>
      <c r="TG13" s="331">
        <v>185452032.1659624</v>
      </c>
      <c r="TH13" s="331">
        <v>3584038.1706259758</v>
      </c>
      <c r="TI13" s="331">
        <v>2529429.9284094716</v>
      </c>
      <c r="TJ13" s="331">
        <v>14667617.786513852</v>
      </c>
      <c r="TK13" s="331">
        <v>9650018.41768975</v>
      </c>
      <c r="TL13" s="331">
        <v>3465771.6146240723</v>
      </c>
      <c r="TM13" s="331">
        <v>1188195.1081094791</v>
      </c>
      <c r="TN13" s="331">
        <v>18177951.719280429</v>
      </c>
      <c r="TO13" s="331">
        <v>3670340.8417598926</v>
      </c>
      <c r="TP13" s="331">
        <v>5235423.7845879868</v>
      </c>
      <c r="TQ13" s="331">
        <v>4808264.4643866206</v>
      </c>
      <c r="TR13" s="331">
        <v>3188999.2974036061</v>
      </c>
      <c r="TS13" s="331">
        <v>2267742.2639288018</v>
      </c>
      <c r="TT13" s="331">
        <v>4077977.0433459221</v>
      </c>
      <c r="TU13" s="331">
        <v>2798616.937786873</v>
      </c>
      <c r="TV13" s="331">
        <v>3314884.5348999999</v>
      </c>
      <c r="TW13" s="331">
        <v>20901758.015985694</v>
      </c>
      <c r="TX13" s="331">
        <v>4766487.8830424035</v>
      </c>
      <c r="TY13" s="331">
        <v>50239383.959202424</v>
      </c>
      <c r="TZ13" s="331">
        <v>21844697.948186934</v>
      </c>
      <c r="UA13" s="331">
        <v>1940289.2038406008</v>
      </c>
      <c r="UB13" s="331">
        <v>7110313.4187805243</v>
      </c>
      <c r="UC13" s="331">
        <v>36736010.83852151</v>
      </c>
      <c r="UD13" s="331">
        <v>4369836.7140602767</v>
      </c>
      <c r="UE13" s="331">
        <v>741218.37654514378</v>
      </c>
      <c r="UF13" s="331">
        <v>1908900.4228179697</v>
      </c>
      <c r="UG13" s="331">
        <v>1277087.8345642784</v>
      </c>
      <c r="UH13" s="331">
        <v>36392259.618008934</v>
      </c>
      <c r="UI13" s="331">
        <v>8520443.6987471804</v>
      </c>
      <c r="UJ13" s="331">
        <v>5291263.8964687334</v>
      </c>
      <c r="UK13" s="331">
        <v>3703141.3827305678</v>
      </c>
      <c r="UL13" s="331">
        <v>6075651.7905390728</v>
      </c>
      <c r="UM13" s="331">
        <v>7012316.6344594043</v>
      </c>
      <c r="UN13" s="331">
        <v>132227292.1801085</v>
      </c>
      <c r="UO13" s="331">
        <v>5580336.2823910331</v>
      </c>
      <c r="UP13" s="331">
        <v>3636679.2843693239</v>
      </c>
      <c r="UQ13" s="331">
        <v>40192367.068863362</v>
      </c>
      <c r="UR13" s="331">
        <v>511052.60405169538</v>
      </c>
      <c r="US13" s="331">
        <v>2999881.8043559603</v>
      </c>
      <c r="UT13" s="331">
        <v>11456968.021592764</v>
      </c>
      <c r="UU13" s="331">
        <v>3565232.5079570296</v>
      </c>
      <c r="UV13" s="331">
        <v>3410706.238225278</v>
      </c>
      <c r="UW13" s="331">
        <v>2318954.6254622964</v>
      </c>
      <c r="UX13" s="331">
        <v>5276803.47162716</v>
      </c>
      <c r="UY13" s="331">
        <v>6224636.3189580077</v>
      </c>
      <c r="UZ13" s="331">
        <v>4236247.7303369092</v>
      </c>
      <c r="VA13" s="331">
        <v>6794724.2299057795</v>
      </c>
      <c r="VB13" s="331">
        <v>2747536.8684409573</v>
      </c>
      <c r="VC13" s="331">
        <v>1918657.4024455273</v>
      </c>
      <c r="VD13" s="331">
        <v>1964031.8390220858</v>
      </c>
      <c r="VE13" s="331">
        <v>2685850.0736237168</v>
      </c>
      <c r="VF13" s="331">
        <v>8328129.1417934243</v>
      </c>
      <c r="VG13" s="331">
        <v>1415434.5358365837</v>
      </c>
      <c r="VH13" s="331">
        <v>3117977.4452740471</v>
      </c>
      <c r="VI13" s="331">
        <v>3569641.7740624826</v>
      </c>
      <c r="VJ13" s="331">
        <v>83587656.764584869</v>
      </c>
      <c r="VK13" s="331">
        <v>4529895.7735684775</v>
      </c>
      <c r="VL13" s="331">
        <v>3820181.7376946802</v>
      </c>
      <c r="VM13" s="331">
        <v>18735542.271193366</v>
      </c>
      <c r="VN13" s="331">
        <v>9438915.2846350968</v>
      </c>
      <c r="VO13" s="331">
        <v>8754185.9206715096</v>
      </c>
      <c r="VP13" s="331">
        <v>7851375.4431026876</v>
      </c>
      <c r="VQ13" s="331">
        <v>4833174.584593582</v>
      </c>
      <c r="VR13" s="331">
        <v>2446173.508628882</v>
      </c>
      <c r="VS13" s="331">
        <v>24498174.425464783</v>
      </c>
      <c r="VT13" s="331">
        <v>4340276.1561294775</v>
      </c>
      <c r="VU13" s="331">
        <v>6917457.9881877257</v>
      </c>
      <c r="VV13" s="331">
        <v>3991821.7185488991</v>
      </c>
      <c r="VW13" s="331">
        <v>4214019.4808788355</v>
      </c>
      <c r="VX13" s="331">
        <v>4331929.2942603081</v>
      </c>
      <c r="VY13" s="331">
        <v>273076715.1964103</v>
      </c>
      <c r="VZ13" s="331">
        <v>9950372.3658268377</v>
      </c>
      <c r="WA13" s="331">
        <v>4848722.6078088367</v>
      </c>
      <c r="WB13" s="331">
        <v>3016406.3715670761</v>
      </c>
      <c r="WC13" s="331">
        <v>2460148.7041051332</v>
      </c>
      <c r="WD13" s="331">
        <v>6862554.8187950598</v>
      </c>
      <c r="WE13" s="331">
        <v>15595207.614900338</v>
      </c>
      <c r="WF13" s="331">
        <v>12858131.549623853</v>
      </c>
      <c r="WG13" s="331">
        <v>5596702.9687842848</v>
      </c>
      <c r="WH13" s="331">
        <v>8432013.4101564642</v>
      </c>
      <c r="WI13" s="331">
        <v>3814559.6391925975</v>
      </c>
      <c r="WJ13" s="331">
        <v>21356761.930749793</v>
      </c>
      <c r="WK13" s="331">
        <v>3990420.824969274</v>
      </c>
      <c r="WL13" s="331">
        <v>5378972.4738115277</v>
      </c>
      <c r="WM13" s="331">
        <v>17481964.803983912</v>
      </c>
      <c r="WN13" s="331">
        <v>10167708.907594271</v>
      </c>
      <c r="WO13" s="331">
        <v>5715942.7915879274</v>
      </c>
      <c r="WP13" s="331">
        <v>19306245.313937772</v>
      </c>
      <c r="WQ13" s="331">
        <v>4050939.5173767116</v>
      </c>
      <c r="WR13" s="331">
        <v>12055146.088752765</v>
      </c>
      <c r="WS13" s="331">
        <v>32067464.488026019</v>
      </c>
      <c r="WT13" s="331">
        <v>3897884.3481499124</v>
      </c>
      <c r="WU13" s="331">
        <v>2497921.2383772153</v>
      </c>
      <c r="WV13" s="331">
        <v>1176665.7284431651</v>
      </c>
      <c r="WW13" s="331">
        <v>5696341.8991955277</v>
      </c>
      <c r="WX13" s="331">
        <v>4346639.7149330694</v>
      </c>
      <c r="WY13" s="331">
        <v>2506553.1981919487</v>
      </c>
      <c r="WZ13" s="331">
        <v>2931065.9444621513</v>
      </c>
      <c r="XA13" s="331">
        <v>16731827.140599182</v>
      </c>
      <c r="XB13" s="331">
        <v>4241235.5481315125</v>
      </c>
      <c r="XC13" s="331">
        <v>743589.40675151313</v>
      </c>
      <c r="XD13" s="331">
        <v>1149380.9868452991</v>
      </c>
      <c r="XE13" s="331">
        <v>760213.30248974473</v>
      </c>
      <c r="XF13" s="331">
        <v>172622725.20478529</v>
      </c>
      <c r="XG13" s="331">
        <v>13150765.635998869</v>
      </c>
      <c r="XH13" s="331">
        <v>5399641.6084110299</v>
      </c>
      <c r="XI13" s="331">
        <v>27220442.681285705</v>
      </c>
      <c r="XJ13" s="331">
        <v>9143367.6658723205</v>
      </c>
      <c r="XK13" s="331">
        <v>7910734.2092980584</v>
      </c>
      <c r="XL13" s="331">
        <v>40972176.64972841</v>
      </c>
      <c r="XM13" s="331">
        <v>4270360.2649744274</v>
      </c>
      <c r="XN13" s="331">
        <v>4848458.0260419287</v>
      </c>
      <c r="XO13" s="331">
        <v>13658579.531647639</v>
      </c>
      <c r="XP13" s="331">
        <v>8979003.6570671275</v>
      </c>
      <c r="XQ13" s="331">
        <v>4853338.36738656</v>
      </c>
      <c r="XR13" s="331">
        <v>3430467.8837345662</v>
      </c>
      <c r="XS13" s="331">
        <v>7950143.1835792996</v>
      </c>
      <c r="XT13" s="331">
        <v>3568563.7298666416</v>
      </c>
      <c r="XU13" s="331">
        <v>2173986.711691095</v>
      </c>
      <c r="XV13" s="331">
        <v>2459709.4780930886</v>
      </c>
      <c r="XW13" s="331">
        <v>2836894.2460387982</v>
      </c>
      <c r="XX13" s="331">
        <v>3781391.0813517268</v>
      </c>
      <c r="XY13" s="331">
        <v>3859532.6009793985</v>
      </c>
      <c r="XZ13" s="331">
        <v>2572088.9501319425</v>
      </c>
      <c r="YA13" s="331">
        <v>2329799.7119811131</v>
      </c>
      <c r="YB13" s="331">
        <v>3530016.4550572722</v>
      </c>
      <c r="YC13" s="331">
        <v>141708305.78192994</v>
      </c>
      <c r="YD13" s="331">
        <v>4293585.8811263125</v>
      </c>
      <c r="YE13" s="331">
        <v>8081134.6257335776</v>
      </c>
      <c r="YF13" s="331">
        <v>3448231.8959285012</v>
      </c>
      <c r="YG13" s="331">
        <v>20571740.107218299</v>
      </c>
      <c r="YH13" s="331">
        <v>5391359.7182758711</v>
      </c>
      <c r="YI13" s="331">
        <v>11170354.310980495</v>
      </c>
      <c r="YJ13" s="331">
        <v>3138864.1158746979</v>
      </c>
      <c r="YK13" s="331">
        <v>8921157.750598345</v>
      </c>
      <c r="YL13" s="331">
        <v>13521113.268800203</v>
      </c>
      <c r="YM13" s="331">
        <v>3759417.458834467</v>
      </c>
      <c r="YN13" s="331">
        <v>4586141.2717492171</v>
      </c>
      <c r="YO13" s="331">
        <v>2059419.0963551078</v>
      </c>
      <c r="YP13" s="331">
        <v>6608447.5441747978</v>
      </c>
      <c r="YQ13" s="331">
        <v>1494436.5505026462</v>
      </c>
      <c r="YR13" s="331">
        <v>1022664.3138544117</v>
      </c>
      <c r="YS13" s="331">
        <v>1241890.1993951993</v>
      </c>
      <c r="YT13" s="331">
        <v>21016783.854389541</v>
      </c>
      <c r="YU13" s="331">
        <v>3449720.3881425816</v>
      </c>
      <c r="YV13" s="331">
        <v>3644266.5822861153</v>
      </c>
      <c r="YW13" s="331">
        <v>1991641.9646697082</v>
      </c>
      <c r="YX13" s="331">
        <v>5914243.7765719425</v>
      </c>
      <c r="YY13" s="331">
        <v>1636941.4254965882</v>
      </c>
      <c r="YZ13" s="331">
        <v>8072321.0148452623</v>
      </c>
      <c r="ZA13" s="331">
        <v>42362450.422953807</v>
      </c>
      <c r="ZB13" s="331">
        <v>2150013.7176197139</v>
      </c>
      <c r="ZC13" s="331">
        <v>5879875.6788130319</v>
      </c>
      <c r="ZD13" s="331">
        <v>5964504.7286867155</v>
      </c>
      <c r="ZE13" s="331">
        <v>2262409.0501133916</v>
      </c>
      <c r="ZF13" s="331">
        <v>3893262.7534272629</v>
      </c>
      <c r="ZG13" s="331">
        <v>3037836.8007484223</v>
      </c>
      <c r="ZH13" s="331">
        <v>2070405.3906656199</v>
      </c>
      <c r="ZI13" s="331">
        <v>6933730.8493416449</v>
      </c>
      <c r="ZJ13" s="331">
        <v>103676399.62088341</v>
      </c>
      <c r="ZK13" s="331">
        <v>3009644.4611078068</v>
      </c>
      <c r="ZL13" s="331">
        <v>21664858.238358777</v>
      </c>
      <c r="ZM13" s="331">
        <v>31254309.662208859</v>
      </c>
      <c r="ZN13" s="331">
        <v>13328175.460210834</v>
      </c>
      <c r="ZO13" s="331">
        <v>8588817.9479700644</v>
      </c>
      <c r="ZP13" s="331">
        <v>5688668.7880025646</v>
      </c>
      <c r="ZQ13" s="331">
        <v>20567981.275996599</v>
      </c>
      <c r="ZR13" s="331">
        <v>6363239.7235399298</v>
      </c>
      <c r="ZS13" s="331">
        <v>18721316.753005918</v>
      </c>
      <c r="ZT13" s="331">
        <v>1088661.0707065761</v>
      </c>
      <c r="ZU13" s="331">
        <v>2283560.3129444877</v>
      </c>
      <c r="ZV13" s="331">
        <v>3392857.4123515729</v>
      </c>
      <c r="ZW13" s="331">
        <v>5147656.4015075052</v>
      </c>
      <c r="ZX13" s="331">
        <v>1888169.4738364734</v>
      </c>
      <c r="ZY13" s="331">
        <v>3259052.7208874896</v>
      </c>
      <c r="ZZ13" s="331">
        <v>4110627.6924365652</v>
      </c>
      <c r="AAA13" s="331">
        <v>1835634.8076032964</v>
      </c>
      <c r="AAB13" s="331">
        <v>2402992.4142285925</v>
      </c>
      <c r="AAC13" s="331">
        <v>3464239.7664125077</v>
      </c>
      <c r="AAD13" s="331">
        <v>1425995.5521344147</v>
      </c>
      <c r="AAE13" s="331">
        <v>1684135.3649801794</v>
      </c>
      <c r="AAF13" s="331">
        <v>26608387.971945044</v>
      </c>
      <c r="AAG13" s="331">
        <v>2798809.0807582536</v>
      </c>
      <c r="AAH13" s="331">
        <v>3670658.0577767352</v>
      </c>
      <c r="AAI13" s="331">
        <v>3449093.3033220535</v>
      </c>
      <c r="AAJ13" s="331">
        <v>3154725.0637533125</v>
      </c>
      <c r="AAK13" s="331">
        <v>4214027.1524726041</v>
      </c>
      <c r="AAL13" s="331">
        <v>2768690.0010970403</v>
      </c>
      <c r="AAM13" s="331">
        <v>348038149.551238</v>
      </c>
      <c r="AAN13" s="331">
        <v>4448245.8196298536</v>
      </c>
      <c r="AAO13" s="331">
        <v>2927659.4405007535</v>
      </c>
      <c r="AAP13" s="331">
        <v>14082051.062539475</v>
      </c>
      <c r="AAQ13" s="331">
        <v>6978088.9651917322</v>
      </c>
      <c r="AAR13" s="331">
        <v>4911443.7536175949</v>
      </c>
      <c r="AAS13" s="331">
        <v>4340187.7626182223</v>
      </c>
      <c r="AAT13" s="331">
        <v>5158201.41695661</v>
      </c>
      <c r="AAU13" s="331">
        <v>32750471.624716178</v>
      </c>
      <c r="AAV13" s="331">
        <v>4966988.2526471037</v>
      </c>
      <c r="AAW13" s="331">
        <v>9905528.0159391537</v>
      </c>
      <c r="AAX13" s="331">
        <v>31493368.079293653</v>
      </c>
      <c r="AAY13" s="331">
        <v>13700482.190668153</v>
      </c>
      <c r="AAZ13" s="331">
        <v>3107648.5319438502</v>
      </c>
      <c r="ABA13" s="331">
        <v>1545017.8001167777</v>
      </c>
      <c r="ABB13" s="331">
        <v>5852198.7916483283</v>
      </c>
      <c r="ABC13" s="331">
        <v>1577643.6396500859</v>
      </c>
      <c r="ABD13" s="331">
        <v>1849072.9067910172</v>
      </c>
      <c r="ABE13" s="331">
        <v>2275471.0597189362</v>
      </c>
      <c r="ABF13" s="331">
        <v>27005108.965539776</v>
      </c>
      <c r="ABG13" s="331">
        <v>77149147.84083271</v>
      </c>
      <c r="ABH13" s="331">
        <v>1457314.8326769434</v>
      </c>
      <c r="ABI13" s="331">
        <v>3016215.2332337229</v>
      </c>
      <c r="ABJ13" s="331">
        <v>1405099.8836601402</v>
      </c>
      <c r="ABK13" s="331">
        <v>1378172.7981958815</v>
      </c>
      <c r="ABL13" s="331">
        <v>2145589.683673392</v>
      </c>
      <c r="ABM13" s="331">
        <v>78921800.891656667</v>
      </c>
      <c r="ABN13" s="331">
        <v>3035440.1376069956</v>
      </c>
      <c r="ABO13" s="331">
        <v>5033747.6471510455</v>
      </c>
      <c r="ABP13" s="331">
        <v>3811789.1039656019</v>
      </c>
      <c r="ABQ13" s="331">
        <v>6140724.59041005</v>
      </c>
      <c r="ABR13" s="331">
        <v>2277403.6283586985</v>
      </c>
      <c r="ABS13" s="331">
        <v>2020676.3672039614</v>
      </c>
      <c r="ABT13" s="331">
        <v>3734201.0491460059</v>
      </c>
      <c r="ABU13" s="331">
        <v>456136.10025516135</v>
      </c>
      <c r="ABV13" s="331">
        <v>62556189.50212875</v>
      </c>
      <c r="ABW13" s="331">
        <v>3343687.9863556917</v>
      </c>
      <c r="ABX13" s="331">
        <v>6726441.6593372915</v>
      </c>
      <c r="ABY13" s="331">
        <v>4351469.5448716516</v>
      </c>
      <c r="ABZ13" s="331">
        <v>524501.94254563958</v>
      </c>
      <c r="ACA13" s="331">
        <v>56608099.641393714</v>
      </c>
      <c r="ACB13" s="331">
        <v>3123449.5467726248</v>
      </c>
      <c r="ACC13" s="331">
        <v>4131962.1723543042</v>
      </c>
      <c r="ACD13" s="331">
        <v>2730887.5427286453</v>
      </c>
      <c r="ACE13" s="331">
        <v>5959192.6066626897</v>
      </c>
      <c r="ACF13" s="331">
        <v>2049902.0022698466</v>
      </c>
      <c r="ACG13" s="331">
        <v>142728200.27104169</v>
      </c>
      <c r="ACH13" s="331">
        <v>1602751.3732517664</v>
      </c>
      <c r="ACI13" s="331">
        <v>5111645.3894506097</v>
      </c>
      <c r="ACJ13" s="331">
        <v>5599251.2800483927</v>
      </c>
      <c r="ACK13" s="331">
        <v>1720101.2694570841</v>
      </c>
      <c r="ACL13" s="331">
        <v>3317973.2792683351</v>
      </c>
      <c r="ACM13" s="331">
        <v>3359017.2726084781</v>
      </c>
      <c r="ACN13" s="331">
        <v>16542713.454733886</v>
      </c>
      <c r="ACO13" s="331">
        <v>89957815.242778063</v>
      </c>
      <c r="ACP13" s="331">
        <v>3340897.545932862</v>
      </c>
      <c r="ACQ13" s="331">
        <v>3945714.77086472</v>
      </c>
      <c r="ACR13" s="331">
        <v>6455837.4852198884</v>
      </c>
      <c r="ACS13" s="331">
        <v>3511343.2264549253</v>
      </c>
      <c r="ACT13" s="331">
        <v>21297046.965693194</v>
      </c>
      <c r="ACU13" s="331">
        <v>3257971.6406902769</v>
      </c>
      <c r="ACV13" s="331">
        <v>3410733.9000633303</v>
      </c>
      <c r="ACW13" s="331">
        <v>2561540.5624323748</v>
      </c>
      <c r="ACX13" s="331">
        <v>1289373.6415791372</v>
      </c>
      <c r="ACY13" s="331">
        <v>1877732.9372393719</v>
      </c>
      <c r="ACZ13" s="331">
        <v>3332536.3275341312</v>
      </c>
      <c r="ADA13" s="331">
        <v>2909919.2420524512</v>
      </c>
      <c r="ADB13" s="331">
        <v>1224782.9031816546</v>
      </c>
      <c r="ADC13" s="331">
        <v>2281043.4773254213</v>
      </c>
      <c r="ADD13" s="331">
        <v>21718500.406698089</v>
      </c>
      <c r="ADE13" s="331">
        <v>30827249.024359733</v>
      </c>
      <c r="ADF13" s="331">
        <v>649461.4417385963</v>
      </c>
      <c r="ADG13" s="331">
        <v>2128598.7254758612</v>
      </c>
      <c r="ADH13" s="331">
        <v>3072492.1980720619</v>
      </c>
      <c r="ADI13" s="331">
        <v>1639594.1198898025</v>
      </c>
      <c r="ADJ13" s="331">
        <v>4436604.3532841951</v>
      </c>
      <c r="ADK13" s="331">
        <v>3005774.0420372435</v>
      </c>
      <c r="ADL13" s="331">
        <v>8826092.3931875639</v>
      </c>
      <c r="ADM13" s="331">
        <v>233145687.82098106</v>
      </c>
      <c r="ADN13" s="331">
        <v>11801868.076280806</v>
      </c>
      <c r="ADO13" s="331">
        <v>19700582.022942651</v>
      </c>
      <c r="ADP13" s="331">
        <v>38009231.430350475</v>
      </c>
      <c r="ADQ13" s="331">
        <v>1410589.0248733049</v>
      </c>
      <c r="ADR13" s="331">
        <v>1632373.153477089</v>
      </c>
      <c r="ADS13" s="331">
        <v>2137267.0711432733</v>
      </c>
      <c r="ADT13" s="331">
        <v>931835.87334713235</v>
      </c>
      <c r="ADU13" s="331">
        <v>260106797.15791941</v>
      </c>
      <c r="ADV13" s="331">
        <v>23683931.886603422</v>
      </c>
      <c r="ADW13" s="331">
        <v>10694843.83012509</v>
      </c>
      <c r="ADX13" s="331">
        <v>2595906.0592135563</v>
      </c>
      <c r="ADY13" s="331">
        <v>5296742.8870734442</v>
      </c>
      <c r="ADZ13" s="331">
        <v>6631531.6223724103</v>
      </c>
      <c r="AEA13" s="331">
        <v>2816342.5692000524</v>
      </c>
      <c r="AEB13" s="331">
        <v>5926435.5445129853</v>
      </c>
      <c r="AEC13" s="331">
        <v>1862691.796663783</v>
      </c>
      <c r="AED13" s="331">
        <v>3289322.9213335356</v>
      </c>
      <c r="AEE13" s="331">
        <v>3147137.4707025522</v>
      </c>
      <c r="AEF13" s="331">
        <v>5323661.678194345</v>
      </c>
      <c r="AEG13" s="331">
        <v>2888494.0921204337</v>
      </c>
      <c r="AEH13" s="331">
        <v>2496723.3076806851</v>
      </c>
      <c r="AEI13" s="331">
        <v>3843068.2959392555</v>
      </c>
      <c r="AEJ13" s="331">
        <v>4333109.558215173</v>
      </c>
      <c r="AEK13" s="331">
        <v>2236174.8043135642</v>
      </c>
      <c r="AEL13" s="331">
        <v>15755769.215269465</v>
      </c>
      <c r="AEM13" s="331">
        <v>1563596.1929827449</v>
      </c>
      <c r="AEN13" s="331">
        <v>3780647.6247679852</v>
      </c>
      <c r="AEO13" s="331">
        <v>112687085.54878791</v>
      </c>
      <c r="AEP13" s="331">
        <v>5063644.6627732888</v>
      </c>
      <c r="AEQ13" s="331">
        <v>6429421.185775606</v>
      </c>
      <c r="AER13" s="331">
        <v>2170460.873316945</v>
      </c>
      <c r="AES13" s="331">
        <v>3238660.3380307914</v>
      </c>
      <c r="AET13" s="331">
        <v>7148997.9766430259</v>
      </c>
      <c r="AEU13" s="331">
        <v>1476169.4750364891</v>
      </c>
      <c r="AEV13" s="331">
        <v>5528291.3208066113</v>
      </c>
      <c r="AEW13" s="331">
        <v>2415911.5487828795</v>
      </c>
      <c r="AEX13" s="331">
        <v>1214566.3999033014</v>
      </c>
      <c r="AEY13" s="331">
        <v>76735161.402605549</v>
      </c>
      <c r="AEZ13" s="331">
        <v>44951818.940690428</v>
      </c>
      <c r="AFA13" s="331">
        <v>6706324.791639653</v>
      </c>
      <c r="AFB13" s="331">
        <v>3127281.6565158721</v>
      </c>
      <c r="AFC13" s="331">
        <v>5529991.6968738958</v>
      </c>
      <c r="AFD13" s="331">
        <v>3426800.6678952379</v>
      </c>
      <c r="AFE13" s="331">
        <v>2277046.4827866987</v>
      </c>
      <c r="AFF13" s="331">
        <v>3853514.7534918645</v>
      </c>
      <c r="AFG13" s="331">
        <v>2637910.1331282035</v>
      </c>
      <c r="AFH13" s="331">
        <v>3098142.4169135219</v>
      </c>
      <c r="AFI13" s="331">
        <v>3223503.8688999997</v>
      </c>
      <c r="AFJ13" s="331">
        <v>2677386.2791530811</v>
      </c>
      <c r="AFK13" s="331">
        <v>14074736.860438082</v>
      </c>
      <c r="AFL13" s="331">
        <v>54515249.298095331</v>
      </c>
      <c r="AFM13" s="331">
        <v>6866746.3686323613</v>
      </c>
      <c r="AFN13" s="331">
        <v>4836261.4919478148</v>
      </c>
      <c r="AFO13" s="331">
        <v>4132235.7473161756</v>
      </c>
      <c r="AFP13" s="331">
        <v>4497066.178071796</v>
      </c>
      <c r="AFQ13" s="331">
        <v>1994931.2342119049</v>
      </c>
      <c r="AFR13" s="331">
        <v>1251643.8943881022</v>
      </c>
      <c r="AFS13" s="331">
        <v>5357138.2760742642</v>
      </c>
      <c r="AFT13" s="331">
        <v>7602409.8738429099</v>
      </c>
      <c r="AFU13" s="331">
        <v>1353329.9685587112</v>
      </c>
      <c r="AFV13" s="331">
        <v>9732695.8050751649</v>
      </c>
      <c r="AFW13" s="331">
        <v>1909554.3117917276</v>
      </c>
      <c r="AFX13" s="331">
        <v>51561212.317045838</v>
      </c>
      <c r="AFY13" s="331">
        <v>3255261.7854425786</v>
      </c>
      <c r="AFZ13" s="331">
        <v>6320934.3499416793</v>
      </c>
      <c r="AGA13" s="331">
        <v>2108043.0306237768</v>
      </c>
      <c r="AGB13" s="331">
        <v>11697730.849287756</v>
      </c>
      <c r="AGC13" s="331">
        <v>3245586.0929955663</v>
      </c>
      <c r="AGD13" s="331">
        <v>1882838.6598678201</v>
      </c>
      <c r="AGE13" s="331">
        <v>2185282.511224424</v>
      </c>
      <c r="AGF13" s="331">
        <v>1635248.2373456464</v>
      </c>
      <c r="AGG13" s="331">
        <v>2174386.8825079398</v>
      </c>
      <c r="AGH13" s="331">
        <v>1525543.4049582256</v>
      </c>
      <c r="AGI13" s="331">
        <v>167840725.99331886</v>
      </c>
      <c r="AGJ13" s="331">
        <v>10658969.703358499</v>
      </c>
      <c r="AGK13" s="331">
        <v>7906442.8498518933</v>
      </c>
      <c r="AGL13" s="331">
        <v>2797873.4326082882</v>
      </c>
      <c r="AGM13" s="331">
        <v>9001243.4284771569</v>
      </c>
      <c r="AGN13" s="331">
        <v>6602962.0628427239</v>
      </c>
      <c r="AGO13" s="331">
        <v>2458349.9902297282</v>
      </c>
      <c r="AGP13" s="331">
        <v>2592441.6455792403</v>
      </c>
      <c r="AGQ13" s="331">
        <v>157670783.91952059</v>
      </c>
      <c r="AGR13" s="331">
        <v>81398753.988188624</v>
      </c>
      <c r="AGS13" s="331">
        <v>4089941.8478093646</v>
      </c>
      <c r="AGT13" s="331">
        <v>8395584.9519118872</v>
      </c>
      <c r="AGU13" s="331">
        <v>17134928.81527216</v>
      </c>
      <c r="AGV13" s="331">
        <v>6886580.8119415101</v>
      </c>
      <c r="AGW13" s="331">
        <v>5610707.9295448558</v>
      </c>
      <c r="AGX13" s="331">
        <v>11309801.566691928</v>
      </c>
      <c r="AGY13" s="331">
        <v>1414415.0446084482</v>
      </c>
      <c r="AGZ13" s="331">
        <v>6424576.7277903687</v>
      </c>
      <c r="AHA13" s="331">
        <v>11001437.937095037</v>
      </c>
      <c r="AHB13" s="331">
        <v>5744915.0369077437</v>
      </c>
      <c r="AHC13" s="331">
        <v>3881058.914077953</v>
      </c>
      <c r="AHD13" s="331">
        <v>3318733.1919633932</v>
      </c>
      <c r="AHE13" s="331">
        <v>2185820.455489743</v>
      </c>
      <c r="AHF13" s="331">
        <v>3471968.9199982514</v>
      </c>
      <c r="AHG13" s="331">
        <v>1464003.6690869783</v>
      </c>
      <c r="AHH13" s="331">
        <v>24309845.095529266</v>
      </c>
      <c r="AHI13" s="331">
        <v>1653622.6801997276</v>
      </c>
      <c r="AHJ13" s="331">
        <v>2197471.1197691071</v>
      </c>
      <c r="AHK13" s="331">
        <v>1614951.9889757249</v>
      </c>
      <c r="AHL13" s="331">
        <v>5669465.2779773539</v>
      </c>
      <c r="AHM13" s="331">
        <v>3157634.4217604939</v>
      </c>
      <c r="AHN13" s="331">
        <v>1336336.4465638078</v>
      </c>
      <c r="AHO13" s="331"/>
      <c r="AHQ13" s="352">
        <v>11</v>
      </c>
    </row>
    <row r="14" spans="1:901" ht="23.45" customHeight="1" x14ac:dyDescent="0.35">
      <c r="A14" s="326" t="s">
        <v>1196</v>
      </c>
      <c r="B14" s="327" t="s">
        <v>1199</v>
      </c>
      <c r="C14" s="331">
        <v>697592453.07571876</v>
      </c>
      <c r="D14" s="331">
        <v>0</v>
      </c>
      <c r="E14" s="331">
        <v>0</v>
      </c>
      <c r="F14" s="331">
        <v>0</v>
      </c>
      <c r="G14" s="331">
        <v>0</v>
      </c>
      <c r="H14" s="331">
        <v>0</v>
      </c>
      <c r="I14" s="331">
        <v>0</v>
      </c>
      <c r="J14" s="331">
        <v>36392.124327111647</v>
      </c>
      <c r="K14" s="331">
        <v>0</v>
      </c>
      <c r="L14" s="331">
        <v>0</v>
      </c>
      <c r="M14" s="331">
        <v>0</v>
      </c>
      <c r="N14" s="331">
        <v>0</v>
      </c>
      <c r="O14" s="331">
        <v>0</v>
      </c>
      <c r="P14" s="331">
        <v>0</v>
      </c>
      <c r="Q14" s="331">
        <v>0</v>
      </c>
      <c r="R14" s="331">
        <v>0</v>
      </c>
      <c r="S14" s="331">
        <v>0</v>
      </c>
      <c r="T14" s="331">
        <v>0</v>
      </c>
      <c r="U14" s="331">
        <v>0</v>
      </c>
      <c r="V14" s="331">
        <v>0</v>
      </c>
      <c r="W14" s="331">
        <v>0</v>
      </c>
      <c r="X14" s="331">
        <v>0</v>
      </c>
      <c r="Y14" s="331">
        <v>0</v>
      </c>
      <c r="Z14" s="331">
        <v>0</v>
      </c>
      <c r="AA14" s="331">
        <v>1331982611.4931767</v>
      </c>
      <c r="AB14" s="331">
        <v>0</v>
      </c>
      <c r="AC14" s="331">
        <v>0</v>
      </c>
      <c r="AD14" s="331">
        <v>0</v>
      </c>
      <c r="AE14" s="331">
        <v>0</v>
      </c>
      <c r="AF14" s="331">
        <v>0</v>
      </c>
      <c r="AG14" s="331">
        <v>0</v>
      </c>
      <c r="AH14" s="331">
        <v>0</v>
      </c>
      <c r="AI14" s="331">
        <v>0</v>
      </c>
      <c r="AJ14" s="331">
        <v>0</v>
      </c>
      <c r="AK14" s="331">
        <v>0</v>
      </c>
      <c r="AL14" s="331">
        <v>0</v>
      </c>
      <c r="AM14" s="331">
        <v>9686.3446052180843</v>
      </c>
      <c r="AN14" s="331">
        <v>0</v>
      </c>
      <c r="AO14" s="331">
        <v>0</v>
      </c>
      <c r="AP14" s="331">
        <v>0</v>
      </c>
      <c r="AQ14" s="331">
        <v>0</v>
      </c>
      <c r="AR14" s="331">
        <v>0</v>
      </c>
      <c r="AS14" s="331">
        <v>496002151.50393653</v>
      </c>
      <c r="AT14" s="331">
        <v>0</v>
      </c>
      <c r="AU14" s="331">
        <v>0</v>
      </c>
      <c r="AV14" s="331">
        <v>0</v>
      </c>
      <c r="AW14" s="331">
        <v>0</v>
      </c>
      <c r="AX14" s="331">
        <v>0</v>
      </c>
      <c r="AY14" s="331">
        <v>0</v>
      </c>
      <c r="AZ14" s="331">
        <v>0</v>
      </c>
      <c r="BA14" s="331">
        <v>0</v>
      </c>
      <c r="BB14" s="331">
        <v>0</v>
      </c>
      <c r="BC14" s="331">
        <v>0</v>
      </c>
      <c r="BD14" s="331">
        <v>0</v>
      </c>
      <c r="BE14" s="331">
        <v>0</v>
      </c>
      <c r="BF14" s="331">
        <v>0</v>
      </c>
      <c r="BG14" s="331">
        <v>0</v>
      </c>
      <c r="BH14" s="331">
        <v>0</v>
      </c>
      <c r="BI14" s="331">
        <v>0</v>
      </c>
      <c r="BJ14" s="331">
        <v>0</v>
      </c>
      <c r="BK14" s="331">
        <v>0</v>
      </c>
      <c r="BL14" s="331">
        <v>0</v>
      </c>
      <c r="BM14" s="331">
        <v>0</v>
      </c>
      <c r="BN14" s="331">
        <v>0</v>
      </c>
      <c r="BO14" s="331">
        <v>0</v>
      </c>
      <c r="BP14" s="331">
        <v>0</v>
      </c>
      <c r="BQ14" s="331">
        <v>0</v>
      </c>
      <c r="BR14" s="331">
        <v>0</v>
      </c>
      <c r="BS14" s="331">
        <v>0</v>
      </c>
      <c r="BT14" s="331">
        <v>0</v>
      </c>
      <c r="BU14" s="331">
        <v>0</v>
      </c>
      <c r="BV14" s="331">
        <v>0</v>
      </c>
      <c r="BW14" s="331">
        <v>87796568.772529498</v>
      </c>
      <c r="BX14" s="331">
        <v>171255304.0340623</v>
      </c>
      <c r="BY14" s="331">
        <v>0</v>
      </c>
      <c r="BZ14" s="331">
        <v>0</v>
      </c>
      <c r="CA14" s="331">
        <v>0</v>
      </c>
      <c r="CB14" s="331">
        <v>0</v>
      </c>
      <c r="CC14" s="331">
        <v>0</v>
      </c>
      <c r="CD14" s="331">
        <v>0</v>
      </c>
      <c r="CE14" s="331">
        <v>0</v>
      </c>
      <c r="CF14" s="331">
        <v>665228605.6141417</v>
      </c>
      <c r="CG14" s="331">
        <v>0</v>
      </c>
      <c r="CH14" s="331">
        <v>0</v>
      </c>
      <c r="CI14" s="331">
        <v>0</v>
      </c>
      <c r="CJ14" s="331">
        <v>0</v>
      </c>
      <c r="CK14" s="331">
        <v>0</v>
      </c>
      <c r="CL14" s="331">
        <v>0</v>
      </c>
      <c r="CM14" s="331">
        <v>0</v>
      </c>
      <c r="CN14" s="331">
        <v>0</v>
      </c>
      <c r="CO14" s="331">
        <v>0</v>
      </c>
      <c r="CP14" s="331">
        <v>0</v>
      </c>
      <c r="CQ14" s="331">
        <v>0</v>
      </c>
      <c r="CR14" s="331">
        <v>0</v>
      </c>
      <c r="CS14" s="331">
        <v>0</v>
      </c>
      <c r="CT14" s="331">
        <v>0</v>
      </c>
      <c r="CU14" s="331">
        <v>0</v>
      </c>
      <c r="CV14" s="331">
        <v>0</v>
      </c>
      <c r="CW14" s="331">
        <v>0</v>
      </c>
      <c r="CX14" s="331">
        <v>0</v>
      </c>
      <c r="CY14" s="331">
        <v>0</v>
      </c>
      <c r="CZ14" s="331">
        <v>0</v>
      </c>
      <c r="DA14" s="331">
        <v>0</v>
      </c>
      <c r="DB14" s="331">
        <v>66881.308529885093</v>
      </c>
      <c r="DC14" s="331">
        <v>0</v>
      </c>
      <c r="DD14" s="331">
        <v>0</v>
      </c>
      <c r="DE14" s="331">
        <v>0</v>
      </c>
      <c r="DF14" s="331">
        <v>0</v>
      </c>
      <c r="DG14" s="331">
        <v>0</v>
      </c>
      <c r="DH14" s="331">
        <v>0</v>
      </c>
      <c r="DI14" s="331">
        <v>0</v>
      </c>
      <c r="DJ14" s="331">
        <v>0</v>
      </c>
      <c r="DK14" s="331">
        <v>0</v>
      </c>
      <c r="DL14" s="331">
        <v>43308552.321092464</v>
      </c>
      <c r="DM14" s="331">
        <v>14259006.27097971</v>
      </c>
      <c r="DN14" s="331">
        <v>0</v>
      </c>
      <c r="DO14" s="331">
        <v>0</v>
      </c>
      <c r="DP14" s="331">
        <v>0</v>
      </c>
      <c r="DQ14" s="331">
        <v>0</v>
      </c>
      <c r="DR14" s="331">
        <v>0</v>
      </c>
      <c r="DS14" s="331">
        <v>0</v>
      </c>
      <c r="DT14" s="331">
        <v>0</v>
      </c>
      <c r="DU14" s="331">
        <v>406608404.9000721</v>
      </c>
      <c r="DV14" s="331">
        <v>0</v>
      </c>
      <c r="DW14" s="331">
        <v>0</v>
      </c>
      <c r="DX14" s="331">
        <v>0</v>
      </c>
      <c r="DY14" s="331">
        <v>0</v>
      </c>
      <c r="DZ14" s="331">
        <v>0</v>
      </c>
      <c r="EA14" s="331">
        <v>0</v>
      </c>
      <c r="EB14" s="331">
        <v>0</v>
      </c>
      <c r="EC14" s="331">
        <v>0</v>
      </c>
      <c r="ED14" s="331">
        <v>48464679.742563419</v>
      </c>
      <c r="EE14" s="331">
        <v>84628172.027539685</v>
      </c>
      <c r="EF14" s="331">
        <v>0</v>
      </c>
      <c r="EG14" s="331">
        <v>0</v>
      </c>
      <c r="EH14" s="331">
        <v>0</v>
      </c>
      <c r="EI14" s="331">
        <v>0</v>
      </c>
      <c r="EJ14" s="331">
        <v>0</v>
      </c>
      <c r="EK14" s="331">
        <v>0</v>
      </c>
      <c r="EL14" s="331">
        <v>0</v>
      </c>
      <c r="EM14" s="331">
        <v>379525967.21960771</v>
      </c>
      <c r="EN14" s="331">
        <v>0</v>
      </c>
      <c r="EO14" s="331">
        <v>0</v>
      </c>
      <c r="EP14" s="331">
        <v>0</v>
      </c>
      <c r="EQ14" s="331">
        <v>0</v>
      </c>
      <c r="ER14" s="331">
        <v>0</v>
      </c>
      <c r="ES14" s="331">
        <v>0</v>
      </c>
      <c r="ET14" s="331">
        <v>0</v>
      </c>
      <c r="EU14" s="331">
        <v>0</v>
      </c>
      <c r="EV14" s="331">
        <v>0</v>
      </c>
      <c r="EW14" s="331">
        <v>0</v>
      </c>
      <c r="EX14" s="331">
        <v>0</v>
      </c>
      <c r="EY14" s="331">
        <v>0</v>
      </c>
      <c r="EZ14" s="331">
        <v>0</v>
      </c>
      <c r="FA14" s="331">
        <v>0</v>
      </c>
      <c r="FB14" s="331">
        <v>0</v>
      </c>
      <c r="FC14" s="331">
        <v>0</v>
      </c>
      <c r="FD14" s="331">
        <v>0</v>
      </c>
      <c r="FE14" s="331">
        <v>0</v>
      </c>
      <c r="FF14" s="331">
        <v>0</v>
      </c>
      <c r="FG14" s="331">
        <v>0</v>
      </c>
      <c r="FH14" s="331">
        <v>179332614.06421068</v>
      </c>
      <c r="FI14" s="331">
        <v>0</v>
      </c>
      <c r="FJ14" s="331">
        <v>0</v>
      </c>
      <c r="FK14" s="331">
        <v>0</v>
      </c>
      <c r="FL14" s="331">
        <v>0</v>
      </c>
      <c r="FM14" s="331">
        <v>0</v>
      </c>
      <c r="FN14" s="331">
        <v>0</v>
      </c>
      <c r="FO14" s="331">
        <v>0</v>
      </c>
      <c r="FP14" s="331">
        <v>0</v>
      </c>
      <c r="FQ14" s="331">
        <v>0</v>
      </c>
      <c r="FR14" s="331">
        <v>0</v>
      </c>
      <c r="FS14" s="331">
        <v>0</v>
      </c>
      <c r="FT14" s="331">
        <v>0</v>
      </c>
      <c r="FU14" s="331">
        <v>0</v>
      </c>
      <c r="FV14" s="331">
        <v>0</v>
      </c>
      <c r="FW14" s="331">
        <v>0</v>
      </c>
      <c r="FX14" s="331">
        <v>0</v>
      </c>
      <c r="FY14" s="331">
        <v>0</v>
      </c>
      <c r="FZ14" s="331">
        <v>0</v>
      </c>
      <c r="GA14" s="331">
        <v>0</v>
      </c>
      <c r="GB14" s="331">
        <v>0</v>
      </c>
      <c r="GC14" s="331">
        <v>0</v>
      </c>
      <c r="GD14" s="331">
        <v>6147068.1915890481</v>
      </c>
      <c r="GE14" s="331">
        <v>0</v>
      </c>
      <c r="GF14" s="331">
        <v>0</v>
      </c>
      <c r="GG14" s="331">
        <v>0</v>
      </c>
      <c r="GH14" s="331">
        <v>0</v>
      </c>
      <c r="GI14" s="331">
        <v>0</v>
      </c>
      <c r="GJ14" s="331">
        <v>0</v>
      </c>
      <c r="GK14" s="331">
        <v>0</v>
      </c>
      <c r="GL14" s="331">
        <v>0</v>
      </c>
      <c r="GM14" s="331">
        <v>0</v>
      </c>
      <c r="GN14" s="331">
        <v>20248.471397877092</v>
      </c>
      <c r="GO14" s="331">
        <v>0</v>
      </c>
      <c r="GP14" s="331">
        <v>0</v>
      </c>
      <c r="GQ14" s="331">
        <v>0</v>
      </c>
      <c r="GR14" s="331">
        <v>0</v>
      </c>
      <c r="GS14" s="331">
        <v>0</v>
      </c>
      <c r="GT14" s="331">
        <v>0</v>
      </c>
      <c r="GU14" s="331">
        <v>0</v>
      </c>
      <c r="GV14" s="331">
        <v>0</v>
      </c>
      <c r="GW14" s="331">
        <v>0</v>
      </c>
      <c r="GX14" s="331">
        <v>0</v>
      </c>
      <c r="GY14" s="331">
        <v>0</v>
      </c>
      <c r="GZ14" s="331">
        <v>0</v>
      </c>
      <c r="HA14" s="331">
        <v>0</v>
      </c>
      <c r="HB14" s="331">
        <v>0</v>
      </c>
      <c r="HC14" s="331">
        <v>0</v>
      </c>
      <c r="HD14" s="331">
        <v>0</v>
      </c>
      <c r="HE14" s="331">
        <v>0</v>
      </c>
      <c r="HF14" s="331">
        <v>0</v>
      </c>
      <c r="HG14" s="331">
        <v>0</v>
      </c>
      <c r="HH14" s="331">
        <v>0</v>
      </c>
      <c r="HI14" s="331">
        <v>1276868.3831432336</v>
      </c>
      <c r="HJ14" s="331">
        <v>0</v>
      </c>
      <c r="HK14" s="331">
        <v>0</v>
      </c>
      <c r="HL14" s="331">
        <v>0</v>
      </c>
      <c r="HM14" s="331">
        <v>0</v>
      </c>
      <c r="HN14" s="331">
        <v>0</v>
      </c>
      <c r="HO14" s="331">
        <v>0</v>
      </c>
      <c r="HP14" s="331">
        <v>0</v>
      </c>
      <c r="HQ14" s="331">
        <v>0</v>
      </c>
      <c r="HR14" s="331">
        <v>0</v>
      </c>
      <c r="HS14" s="331">
        <v>0</v>
      </c>
      <c r="HT14" s="331">
        <v>0</v>
      </c>
      <c r="HU14" s="331">
        <v>0</v>
      </c>
      <c r="HV14" s="331">
        <v>0</v>
      </c>
      <c r="HW14" s="331">
        <v>0</v>
      </c>
      <c r="HX14" s="331">
        <v>0</v>
      </c>
      <c r="HY14" s="331">
        <v>0</v>
      </c>
      <c r="HZ14" s="331">
        <v>0</v>
      </c>
      <c r="IA14" s="331">
        <v>0</v>
      </c>
      <c r="IB14" s="331">
        <v>0</v>
      </c>
      <c r="IC14" s="331">
        <v>0</v>
      </c>
      <c r="ID14" s="331">
        <v>0</v>
      </c>
      <c r="IE14" s="331">
        <v>0</v>
      </c>
      <c r="IF14" s="331">
        <v>0</v>
      </c>
      <c r="IG14" s="331">
        <v>0</v>
      </c>
      <c r="IH14" s="331">
        <v>88452809.129960999</v>
      </c>
      <c r="II14" s="331">
        <v>0</v>
      </c>
      <c r="IJ14" s="331">
        <v>0</v>
      </c>
      <c r="IK14" s="331">
        <v>0</v>
      </c>
      <c r="IL14" s="331">
        <v>0</v>
      </c>
      <c r="IM14" s="331">
        <v>0</v>
      </c>
      <c r="IN14" s="331">
        <v>0</v>
      </c>
      <c r="IO14" s="331">
        <v>0</v>
      </c>
      <c r="IP14" s="331">
        <v>0</v>
      </c>
      <c r="IQ14" s="331">
        <v>0</v>
      </c>
      <c r="IR14" s="331">
        <v>81928.112283712951</v>
      </c>
      <c r="IS14" s="331">
        <v>0</v>
      </c>
      <c r="IT14" s="331">
        <v>0</v>
      </c>
      <c r="IU14" s="331">
        <v>0</v>
      </c>
      <c r="IV14" s="331">
        <v>0</v>
      </c>
      <c r="IW14" s="331">
        <v>0</v>
      </c>
      <c r="IX14" s="331">
        <v>0</v>
      </c>
      <c r="IY14" s="331">
        <v>0</v>
      </c>
      <c r="IZ14" s="331">
        <v>0</v>
      </c>
      <c r="JA14" s="331">
        <v>0</v>
      </c>
      <c r="JB14" s="331">
        <v>0</v>
      </c>
      <c r="JC14" s="331">
        <v>0</v>
      </c>
      <c r="JD14" s="331">
        <v>187446852.94295233</v>
      </c>
      <c r="JE14" s="331">
        <v>0</v>
      </c>
      <c r="JF14" s="331">
        <v>0</v>
      </c>
      <c r="JG14" s="331">
        <v>0</v>
      </c>
      <c r="JH14" s="331">
        <v>0</v>
      </c>
      <c r="JI14" s="331">
        <v>0</v>
      </c>
      <c r="JJ14" s="331">
        <v>21131583.639024552</v>
      </c>
      <c r="JK14" s="331">
        <v>0</v>
      </c>
      <c r="JL14" s="331">
        <v>0</v>
      </c>
      <c r="JM14" s="331">
        <v>0</v>
      </c>
      <c r="JN14" s="331">
        <v>0</v>
      </c>
      <c r="JO14" s="331">
        <v>0</v>
      </c>
      <c r="JP14" s="331">
        <v>0</v>
      </c>
      <c r="JQ14" s="331">
        <v>0</v>
      </c>
      <c r="JR14" s="331">
        <v>0</v>
      </c>
      <c r="JS14" s="331">
        <v>0</v>
      </c>
      <c r="JT14" s="331">
        <v>0</v>
      </c>
      <c r="JU14" s="331">
        <v>0</v>
      </c>
      <c r="JV14" s="331">
        <v>0</v>
      </c>
      <c r="JW14" s="331">
        <v>0</v>
      </c>
      <c r="JX14" s="331">
        <v>0</v>
      </c>
      <c r="JY14" s="331">
        <v>174350691.67152458</v>
      </c>
      <c r="JZ14" s="331">
        <v>0</v>
      </c>
      <c r="KA14" s="331">
        <v>0</v>
      </c>
      <c r="KB14" s="331">
        <v>0</v>
      </c>
      <c r="KC14" s="331">
        <v>0</v>
      </c>
      <c r="KD14" s="331">
        <v>0</v>
      </c>
      <c r="KE14" s="331">
        <v>0</v>
      </c>
      <c r="KF14" s="331">
        <v>0</v>
      </c>
      <c r="KG14" s="331">
        <v>0</v>
      </c>
      <c r="KH14" s="331">
        <v>0</v>
      </c>
      <c r="KI14" s="331">
        <v>0</v>
      </c>
      <c r="KJ14" s="331">
        <v>0</v>
      </c>
      <c r="KK14" s="331">
        <v>0</v>
      </c>
      <c r="KL14" s="331">
        <v>0</v>
      </c>
      <c r="KM14" s="331">
        <v>0</v>
      </c>
      <c r="KN14" s="331">
        <v>0</v>
      </c>
      <c r="KO14" s="331">
        <v>0</v>
      </c>
      <c r="KP14" s="331">
        <v>0</v>
      </c>
      <c r="KQ14" s="331">
        <v>0</v>
      </c>
      <c r="KR14" s="331">
        <v>0</v>
      </c>
      <c r="KS14" s="331">
        <v>0</v>
      </c>
      <c r="KT14" s="331">
        <v>0</v>
      </c>
      <c r="KU14" s="331">
        <v>0</v>
      </c>
      <c r="KV14" s="331">
        <v>0</v>
      </c>
      <c r="KW14" s="331">
        <v>84915185.214667141</v>
      </c>
      <c r="KX14" s="331">
        <v>0</v>
      </c>
      <c r="KY14" s="331">
        <v>0</v>
      </c>
      <c r="KZ14" s="331">
        <v>0</v>
      </c>
      <c r="LA14" s="331">
        <v>0</v>
      </c>
      <c r="LB14" s="331">
        <v>0</v>
      </c>
      <c r="LC14" s="331">
        <v>0</v>
      </c>
      <c r="LD14" s="331">
        <v>0</v>
      </c>
      <c r="LE14" s="331">
        <v>4270658.5861692289</v>
      </c>
      <c r="LF14" s="331">
        <v>0</v>
      </c>
      <c r="LG14" s="331">
        <v>0</v>
      </c>
      <c r="LH14" s="331">
        <v>0</v>
      </c>
      <c r="LI14" s="331">
        <v>0</v>
      </c>
      <c r="LJ14" s="331">
        <v>0</v>
      </c>
      <c r="LK14" s="331">
        <v>0</v>
      </c>
      <c r="LL14" s="331">
        <v>0</v>
      </c>
      <c r="LM14" s="331">
        <v>0</v>
      </c>
      <c r="LN14" s="331">
        <v>0</v>
      </c>
      <c r="LO14" s="331">
        <v>0</v>
      </c>
      <c r="LP14" s="331">
        <v>0</v>
      </c>
      <c r="LQ14" s="331">
        <v>0</v>
      </c>
      <c r="LR14" s="331">
        <v>0</v>
      </c>
      <c r="LS14" s="331">
        <v>0</v>
      </c>
      <c r="LT14" s="331">
        <v>21562969.228929028</v>
      </c>
      <c r="LU14" s="331">
        <v>0</v>
      </c>
      <c r="LV14" s="331">
        <v>0</v>
      </c>
      <c r="LW14" s="331">
        <v>0</v>
      </c>
      <c r="LX14" s="331">
        <v>0</v>
      </c>
      <c r="LY14" s="331">
        <v>0</v>
      </c>
      <c r="LZ14" s="331">
        <v>0</v>
      </c>
      <c r="MA14" s="331">
        <v>0</v>
      </c>
      <c r="MB14" s="331">
        <v>0</v>
      </c>
      <c r="MC14" s="331">
        <v>0</v>
      </c>
      <c r="MD14" s="331">
        <v>0</v>
      </c>
      <c r="ME14" s="331">
        <v>165772076.92148554</v>
      </c>
      <c r="MF14" s="331">
        <v>0</v>
      </c>
      <c r="MG14" s="331">
        <v>0</v>
      </c>
      <c r="MH14" s="331">
        <v>0</v>
      </c>
      <c r="MI14" s="331">
        <v>0</v>
      </c>
      <c r="MJ14" s="331">
        <v>0</v>
      </c>
      <c r="MK14" s="331">
        <v>0</v>
      </c>
      <c r="ML14" s="331">
        <v>0</v>
      </c>
      <c r="MM14" s="331">
        <v>0</v>
      </c>
      <c r="MN14" s="331">
        <v>0</v>
      </c>
      <c r="MO14" s="331">
        <v>0</v>
      </c>
      <c r="MP14" s="331">
        <v>0</v>
      </c>
      <c r="MQ14" s="331">
        <v>332526395.18613738</v>
      </c>
      <c r="MR14" s="331">
        <v>0</v>
      </c>
      <c r="MS14" s="331">
        <v>0</v>
      </c>
      <c r="MT14" s="331">
        <v>0</v>
      </c>
      <c r="MU14" s="331">
        <v>0</v>
      </c>
      <c r="MV14" s="331">
        <v>0</v>
      </c>
      <c r="MW14" s="331">
        <v>0</v>
      </c>
      <c r="MX14" s="331">
        <v>0</v>
      </c>
      <c r="MY14" s="331">
        <v>0</v>
      </c>
      <c r="MZ14" s="331">
        <v>0</v>
      </c>
      <c r="NA14" s="331">
        <v>0</v>
      </c>
      <c r="NB14" s="331">
        <v>537901347.59630942</v>
      </c>
      <c r="NC14" s="331">
        <v>0</v>
      </c>
      <c r="ND14" s="331">
        <v>0</v>
      </c>
      <c r="NE14" s="331">
        <v>0</v>
      </c>
      <c r="NF14" s="331">
        <v>0</v>
      </c>
      <c r="NG14" s="331">
        <v>0</v>
      </c>
      <c r="NH14" s="331">
        <v>0</v>
      </c>
      <c r="NI14" s="331">
        <v>0</v>
      </c>
      <c r="NJ14" s="331">
        <v>0</v>
      </c>
      <c r="NK14" s="331">
        <v>0</v>
      </c>
      <c r="NL14" s="331">
        <v>0</v>
      </c>
      <c r="NM14" s="331">
        <v>0</v>
      </c>
      <c r="NN14" s="331">
        <v>13880588.006219774</v>
      </c>
      <c r="NO14" s="331">
        <v>0</v>
      </c>
      <c r="NP14" s="331">
        <v>0</v>
      </c>
      <c r="NQ14" s="331">
        <v>0</v>
      </c>
      <c r="NR14" s="331">
        <v>0</v>
      </c>
      <c r="NS14" s="331">
        <v>0</v>
      </c>
      <c r="NT14" s="331">
        <v>0</v>
      </c>
      <c r="NU14" s="331">
        <v>379068997.18056154</v>
      </c>
      <c r="NV14" s="331">
        <v>0</v>
      </c>
      <c r="NW14" s="331">
        <v>0</v>
      </c>
      <c r="NX14" s="331">
        <v>0</v>
      </c>
      <c r="NY14" s="331">
        <v>0</v>
      </c>
      <c r="NZ14" s="331">
        <v>0</v>
      </c>
      <c r="OA14" s="331">
        <v>0</v>
      </c>
      <c r="OB14" s="331">
        <v>320.82859349819836</v>
      </c>
      <c r="OC14" s="331">
        <v>47547.343021907378</v>
      </c>
      <c r="OD14" s="331">
        <v>0</v>
      </c>
      <c r="OE14" s="331">
        <v>419377.00672502746</v>
      </c>
      <c r="OF14" s="331">
        <v>0</v>
      </c>
      <c r="OG14" s="331">
        <v>0</v>
      </c>
      <c r="OH14" s="331">
        <v>0</v>
      </c>
      <c r="OI14" s="331">
        <v>0</v>
      </c>
      <c r="OJ14" s="331">
        <v>0</v>
      </c>
      <c r="OK14" s="331">
        <v>0</v>
      </c>
      <c r="OL14" s="331">
        <v>0</v>
      </c>
      <c r="OM14" s="331">
        <v>0</v>
      </c>
      <c r="ON14" s="331">
        <v>0</v>
      </c>
      <c r="OO14" s="331">
        <v>0</v>
      </c>
      <c r="OP14" s="331">
        <v>0</v>
      </c>
      <c r="OQ14" s="331">
        <v>0</v>
      </c>
      <c r="OR14" s="331">
        <v>0</v>
      </c>
      <c r="OS14" s="331">
        <v>0</v>
      </c>
      <c r="OT14" s="331">
        <v>0</v>
      </c>
      <c r="OU14" s="331">
        <v>0</v>
      </c>
      <c r="OV14" s="331">
        <v>0</v>
      </c>
      <c r="OW14" s="331">
        <v>0</v>
      </c>
      <c r="OX14" s="331">
        <v>0</v>
      </c>
      <c r="OY14" s="331">
        <v>0</v>
      </c>
      <c r="OZ14" s="331">
        <v>15230318.278405672</v>
      </c>
      <c r="PA14" s="331">
        <v>0</v>
      </c>
      <c r="PB14" s="331">
        <v>0</v>
      </c>
      <c r="PC14" s="331">
        <v>0</v>
      </c>
      <c r="PD14" s="331">
        <v>0</v>
      </c>
      <c r="PE14" s="331">
        <v>0</v>
      </c>
      <c r="PF14" s="331">
        <v>0</v>
      </c>
      <c r="PG14" s="331">
        <v>0</v>
      </c>
      <c r="PH14" s="331">
        <v>0</v>
      </c>
      <c r="PI14" s="331">
        <v>0</v>
      </c>
      <c r="PJ14" s="331">
        <v>0</v>
      </c>
      <c r="PK14" s="331">
        <v>0</v>
      </c>
      <c r="PL14" s="331">
        <v>0</v>
      </c>
      <c r="PM14" s="331">
        <v>0</v>
      </c>
      <c r="PN14" s="331">
        <v>0</v>
      </c>
      <c r="PO14" s="331">
        <v>0</v>
      </c>
      <c r="PP14" s="331">
        <v>0</v>
      </c>
      <c r="PQ14" s="331">
        <v>0</v>
      </c>
      <c r="PR14" s="331">
        <v>0</v>
      </c>
      <c r="PS14" s="331">
        <v>0</v>
      </c>
      <c r="PT14" s="331">
        <v>0</v>
      </c>
      <c r="PU14" s="331">
        <v>0</v>
      </c>
      <c r="PV14" s="331">
        <v>0</v>
      </c>
      <c r="PW14" s="331">
        <v>0</v>
      </c>
      <c r="PX14" s="331">
        <v>0</v>
      </c>
      <c r="PY14" s="331">
        <v>0</v>
      </c>
      <c r="PZ14" s="331">
        <v>0</v>
      </c>
      <c r="QA14" s="331">
        <v>0</v>
      </c>
      <c r="QB14" s="331">
        <v>0</v>
      </c>
      <c r="QC14" s="331">
        <v>0</v>
      </c>
      <c r="QD14" s="331">
        <v>0</v>
      </c>
      <c r="QE14" s="331">
        <v>0</v>
      </c>
      <c r="QF14" s="331">
        <v>0</v>
      </c>
      <c r="QG14" s="331">
        <v>0</v>
      </c>
      <c r="QH14" s="331">
        <v>0</v>
      </c>
      <c r="QI14" s="331">
        <v>0</v>
      </c>
      <c r="QJ14" s="331">
        <v>0</v>
      </c>
      <c r="QK14" s="331">
        <v>0</v>
      </c>
      <c r="QL14" s="331">
        <v>697199.37821092806</v>
      </c>
      <c r="QM14" s="331">
        <v>0</v>
      </c>
      <c r="QN14" s="331">
        <v>0</v>
      </c>
      <c r="QO14" s="331">
        <v>0</v>
      </c>
      <c r="QP14" s="331">
        <v>0</v>
      </c>
      <c r="QQ14" s="331">
        <v>0</v>
      </c>
      <c r="QR14" s="331">
        <v>0</v>
      </c>
      <c r="QS14" s="331">
        <v>0</v>
      </c>
      <c r="QT14" s="331">
        <v>0</v>
      </c>
      <c r="QU14" s="331">
        <v>0</v>
      </c>
      <c r="QV14" s="331">
        <v>0</v>
      </c>
      <c r="QW14" s="331">
        <v>0</v>
      </c>
      <c r="QX14" s="331">
        <v>0</v>
      </c>
      <c r="QY14" s="331">
        <v>0</v>
      </c>
      <c r="QZ14" s="331">
        <v>0</v>
      </c>
      <c r="RA14" s="331">
        <v>0</v>
      </c>
      <c r="RB14" s="331">
        <v>0</v>
      </c>
      <c r="RC14" s="331">
        <v>0</v>
      </c>
      <c r="RD14" s="331">
        <v>0</v>
      </c>
      <c r="RE14" s="331">
        <v>0</v>
      </c>
      <c r="RF14" s="331">
        <v>0</v>
      </c>
      <c r="RG14" s="331">
        <v>0</v>
      </c>
      <c r="RH14" s="331">
        <v>0</v>
      </c>
      <c r="RI14" s="331">
        <v>0</v>
      </c>
      <c r="RJ14" s="331">
        <v>0</v>
      </c>
      <c r="RK14" s="331">
        <v>0</v>
      </c>
      <c r="RL14" s="331">
        <v>0</v>
      </c>
      <c r="RM14" s="331">
        <v>0</v>
      </c>
      <c r="RN14" s="331">
        <v>0</v>
      </c>
      <c r="RO14" s="331">
        <v>0</v>
      </c>
      <c r="RP14" s="331">
        <v>0</v>
      </c>
      <c r="RQ14" s="331">
        <v>0</v>
      </c>
      <c r="RR14" s="331">
        <v>0</v>
      </c>
      <c r="RS14" s="331">
        <v>26421.509542335552</v>
      </c>
      <c r="RT14" s="331">
        <v>0</v>
      </c>
      <c r="RU14" s="331">
        <v>0</v>
      </c>
      <c r="RV14" s="331">
        <v>0</v>
      </c>
      <c r="RW14" s="331">
        <v>0</v>
      </c>
      <c r="RX14" s="331">
        <v>0</v>
      </c>
      <c r="RY14" s="331">
        <v>0</v>
      </c>
      <c r="RZ14" s="331">
        <v>0</v>
      </c>
      <c r="SA14" s="331">
        <v>0</v>
      </c>
      <c r="SB14" s="331">
        <v>0</v>
      </c>
      <c r="SC14" s="331">
        <v>0</v>
      </c>
      <c r="SD14" s="331">
        <v>0</v>
      </c>
      <c r="SE14" s="331">
        <v>0</v>
      </c>
      <c r="SF14" s="331">
        <v>0</v>
      </c>
      <c r="SG14" s="331">
        <v>0</v>
      </c>
      <c r="SH14" s="331">
        <v>0</v>
      </c>
      <c r="SI14" s="331">
        <v>0</v>
      </c>
      <c r="SJ14" s="331">
        <v>0</v>
      </c>
      <c r="SK14" s="331">
        <v>0</v>
      </c>
      <c r="SL14" s="331">
        <v>0</v>
      </c>
      <c r="SM14" s="331">
        <v>9512553.9097752441</v>
      </c>
      <c r="SN14" s="331">
        <v>0</v>
      </c>
      <c r="SO14" s="331">
        <v>0</v>
      </c>
      <c r="SP14" s="331">
        <v>0</v>
      </c>
      <c r="SQ14" s="331">
        <v>0</v>
      </c>
      <c r="SR14" s="331">
        <v>0</v>
      </c>
      <c r="SS14" s="331">
        <v>0</v>
      </c>
      <c r="ST14" s="331">
        <v>0</v>
      </c>
      <c r="SU14" s="331">
        <v>0</v>
      </c>
      <c r="SV14" s="331">
        <v>0</v>
      </c>
      <c r="SW14" s="331">
        <v>0</v>
      </c>
      <c r="SX14" s="331">
        <v>0</v>
      </c>
      <c r="SY14" s="331">
        <v>0</v>
      </c>
      <c r="SZ14" s="331">
        <v>0</v>
      </c>
      <c r="TA14" s="331">
        <v>0</v>
      </c>
      <c r="TB14" s="331">
        <v>0</v>
      </c>
      <c r="TC14" s="331">
        <v>0</v>
      </c>
      <c r="TD14" s="331">
        <v>0</v>
      </c>
      <c r="TE14" s="331">
        <v>0</v>
      </c>
      <c r="TF14" s="331">
        <v>0</v>
      </c>
      <c r="TG14" s="331">
        <v>0</v>
      </c>
      <c r="TH14" s="331">
        <v>0</v>
      </c>
      <c r="TI14" s="331">
        <v>0</v>
      </c>
      <c r="TJ14" s="331">
        <v>0</v>
      </c>
      <c r="TK14" s="331">
        <v>0</v>
      </c>
      <c r="TL14" s="331">
        <v>0</v>
      </c>
      <c r="TM14" s="331">
        <v>0</v>
      </c>
      <c r="TN14" s="331">
        <v>0</v>
      </c>
      <c r="TO14" s="331">
        <v>0</v>
      </c>
      <c r="TP14" s="331">
        <v>0</v>
      </c>
      <c r="TQ14" s="331">
        <v>0</v>
      </c>
      <c r="TR14" s="331">
        <v>0</v>
      </c>
      <c r="TS14" s="331">
        <v>0</v>
      </c>
      <c r="TT14" s="331">
        <v>0</v>
      </c>
      <c r="TU14" s="331">
        <v>0</v>
      </c>
      <c r="TV14" s="331">
        <v>0</v>
      </c>
      <c r="TW14" s="331">
        <v>0</v>
      </c>
      <c r="TX14" s="331">
        <v>0</v>
      </c>
      <c r="TY14" s="331">
        <v>0</v>
      </c>
      <c r="TZ14" s="331">
        <v>0</v>
      </c>
      <c r="UA14" s="331">
        <v>0</v>
      </c>
      <c r="UB14" s="331">
        <v>0</v>
      </c>
      <c r="UC14" s="331">
        <v>0</v>
      </c>
      <c r="UD14" s="331">
        <v>0</v>
      </c>
      <c r="UE14" s="331">
        <v>0</v>
      </c>
      <c r="UF14" s="331">
        <v>0</v>
      </c>
      <c r="UG14" s="331">
        <v>0</v>
      </c>
      <c r="UH14" s="331">
        <v>0</v>
      </c>
      <c r="UI14" s="331">
        <v>0</v>
      </c>
      <c r="UJ14" s="331">
        <v>0</v>
      </c>
      <c r="UK14" s="331">
        <v>0</v>
      </c>
      <c r="UL14" s="331">
        <v>0</v>
      </c>
      <c r="UM14" s="331">
        <v>0</v>
      </c>
      <c r="UN14" s="331">
        <v>10603251.732248992</v>
      </c>
      <c r="UO14" s="331">
        <v>0</v>
      </c>
      <c r="UP14" s="331">
        <v>0</v>
      </c>
      <c r="UQ14" s="331">
        <v>0</v>
      </c>
      <c r="UR14" s="331">
        <v>0</v>
      </c>
      <c r="US14" s="331">
        <v>0</v>
      </c>
      <c r="UT14" s="331">
        <v>0</v>
      </c>
      <c r="UU14" s="331">
        <v>0</v>
      </c>
      <c r="UV14" s="331">
        <v>0</v>
      </c>
      <c r="UW14" s="331">
        <v>0</v>
      </c>
      <c r="UX14" s="331">
        <v>0</v>
      </c>
      <c r="UY14" s="331">
        <v>0</v>
      </c>
      <c r="UZ14" s="331">
        <v>0</v>
      </c>
      <c r="VA14" s="331">
        <v>0</v>
      </c>
      <c r="VB14" s="331">
        <v>0</v>
      </c>
      <c r="VC14" s="331">
        <v>0</v>
      </c>
      <c r="VD14" s="331">
        <v>0</v>
      </c>
      <c r="VE14" s="331">
        <v>0</v>
      </c>
      <c r="VF14" s="331">
        <v>0</v>
      </c>
      <c r="VG14" s="331">
        <v>0</v>
      </c>
      <c r="VH14" s="331">
        <v>0</v>
      </c>
      <c r="VI14" s="331">
        <v>0</v>
      </c>
      <c r="VJ14" s="331">
        <v>20601545.169224627</v>
      </c>
      <c r="VK14" s="331">
        <v>0</v>
      </c>
      <c r="VL14" s="331">
        <v>0</v>
      </c>
      <c r="VM14" s="331">
        <v>0</v>
      </c>
      <c r="VN14" s="331">
        <v>0</v>
      </c>
      <c r="VO14" s="331">
        <v>0</v>
      </c>
      <c r="VP14" s="331">
        <v>0</v>
      </c>
      <c r="VQ14" s="331">
        <v>0</v>
      </c>
      <c r="VR14" s="331">
        <v>0</v>
      </c>
      <c r="VS14" s="331">
        <v>0</v>
      </c>
      <c r="VT14" s="331">
        <v>0</v>
      </c>
      <c r="VU14" s="331">
        <v>0</v>
      </c>
      <c r="VV14" s="331">
        <v>0</v>
      </c>
      <c r="VW14" s="331">
        <v>0</v>
      </c>
      <c r="VX14" s="331">
        <v>0</v>
      </c>
      <c r="VY14" s="331">
        <v>21209868.815308277</v>
      </c>
      <c r="VZ14" s="331">
        <v>0</v>
      </c>
      <c r="WA14" s="331">
        <v>0</v>
      </c>
      <c r="WB14" s="331">
        <v>0</v>
      </c>
      <c r="WC14" s="331">
        <v>0</v>
      </c>
      <c r="WD14" s="331">
        <v>0</v>
      </c>
      <c r="WE14" s="331">
        <v>0</v>
      </c>
      <c r="WF14" s="331">
        <v>0</v>
      </c>
      <c r="WG14" s="331">
        <v>0</v>
      </c>
      <c r="WH14" s="331">
        <v>0</v>
      </c>
      <c r="WI14" s="331">
        <v>0</v>
      </c>
      <c r="WJ14" s="331">
        <v>0</v>
      </c>
      <c r="WK14" s="331">
        <v>0</v>
      </c>
      <c r="WL14" s="331">
        <v>0</v>
      </c>
      <c r="WM14" s="331">
        <v>0</v>
      </c>
      <c r="WN14" s="331">
        <v>0</v>
      </c>
      <c r="WO14" s="331">
        <v>0</v>
      </c>
      <c r="WP14" s="331">
        <v>0</v>
      </c>
      <c r="WQ14" s="331">
        <v>0</v>
      </c>
      <c r="WR14" s="331">
        <v>0</v>
      </c>
      <c r="WS14" s="331">
        <v>0</v>
      </c>
      <c r="WT14" s="331">
        <v>0</v>
      </c>
      <c r="WU14" s="331">
        <v>0</v>
      </c>
      <c r="WV14" s="331">
        <v>0</v>
      </c>
      <c r="WW14" s="331">
        <v>0</v>
      </c>
      <c r="WX14" s="331">
        <v>0</v>
      </c>
      <c r="WY14" s="331">
        <v>0</v>
      </c>
      <c r="WZ14" s="331">
        <v>0</v>
      </c>
      <c r="XA14" s="331">
        <v>7084618.0203091474</v>
      </c>
      <c r="XB14" s="331">
        <v>0</v>
      </c>
      <c r="XC14" s="331">
        <v>0</v>
      </c>
      <c r="XD14" s="331">
        <v>0</v>
      </c>
      <c r="XE14" s="331">
        <v>0</v>
      </c>
      <c r="XF14" s="331">
        <v>13378.769106427073</v>
      </c>
      <c r="XG14" s="331">
        <v>0</v>
      </c>
      <c r="XH14" s="331">
        <v>0</v>
      </c>
      <c r="XI14" s="331">
        <v>0</v>
      </c>
      <c r="XJ14" s="331">
        <v>0</v>
      </c>
      <c r="XK14" s="331">
        <v>0</v>
      </c>
      <c r="XL14" s="331">
        <v>0</v>
      </c>
      <c r="XM14" s="331">
        <v>0</v>
      </c>
      <c r="XN14" s="331">
        <v>0</v>
      </c>
      <c r="XO14" s="331">
        <v>0</v>
      </c>
      <c r="XP14" s="331">
        <v>0</v>
      </c>
      <c r="XQ14" s="331">
        <v>0</v>
      </c>
      <c r="XR14" s="331">
        <v>0</v>
      </c>
      <c r="XS14" s="331">
        <v>0</v>
      </c>
      <c r="XT14" s="331">
        <v>0</v>
      </c>
      <c r="XU14" s="331">
        <v>0</v>
      </c>
      <c r="XV14" s="331">
        <v>0</v>
      </c>
      <c r="XW14" s="331">
        <v>0</v>
      </c>
      <c r="XX14" s="331">
        <v>0</v>
      </c>
      <c r="XY14" s="331">
        <v>0</v>
      </c>
      <c r="XZ14" s="331">
        <v>0</v>
      </c>
      <c r="YA14" s="331">
        <v>0</v>
      </c>
      <c r="YB14" s="331">
        <v>0</v>
      </c>
      <c r="YC14" s="331">
        <v>0</v>
      </c>
      <c r="YD14" s="331">
        <v>0</v>
      </c>
      <c r="YE14" s="331">
        <v>0</v>
      </c>
      <c r="YF14" s="331">
        <v>0</v>
      </c>
      <c r="YG14" s="331">
        <v>0</v>
      </c>
      <c r="YH14" s="331">
        <v>0</v>
      </c>
      <c r="YI14" s="331">
        <v>0</v>
      </c>
      <c r="YJ14" s="331">
        <v>0</v>
      </c>
      <c r="YK14" s="331">
        <v>0</v>
      </c>
      <c r="YL14" s="331">
        <v>0</v>
      </c>
      <c r="YM14" s="331">
        <v>0</v>
      </c>
      <c r="YN14" s="331">
        <v>0</v>
      </c>
      <c r="YO14" s="331">
        <v>0</v>
      </c>
      <c r="YP14" s="331">
        <v>0</v>
      </c>
      <c r="YQ14" s="331">
        <v>0</v>
      </c>
      <c r="YR14" s="331">
        <v>0</v>
      </c>
      <c r="YS14" s="331">
        <v>0</v>
      </c>
      <c r="YT14" s="331">
        <v>94735565.466269106</v>
      </c>
      <c r="YU14" s="331">
        <v>0</v>
      </c>
      <c r="YV14" s="331">
        <v>0</v>
      </c>
      <c r="YW14" s="331">
        <v>0</v>
      </c>
      <c r="YX14" s="331">
        <v>0</v>
      </c>
      <c r="YY14" s="331">
        <v>0</v>
      </c>
      <c r="YZ14" s="331">
        <v>0</v>
      </c>
      <c r="ZA14" s="331">
        <v>226351.88078033915</v>
      </c>
      <c r="ZB14" s="331">
        <v>0</v>
      </c>
      <c r="ZC14" s="331">
        <v>0</v>
      </c>
      <c r="ZD14" s="331">
        <v>0</v>
      </c>
      <c r="ZE14" s="331">
        <v>0</v>
      </c>
      <c r="ZF14" s="331">
        <v>0</v>
      </c>
      <c r="ZG14" s="331">
        <v>0</v>
      </c>
      <c r="ZH14" s="331">
        <v>0</v>
      </c>
      <c r="ZI14" s="331">
        <v>0</v>
      </c>
      <c r="ZJ14" s="331">
        <v>12483075.624578707</v>
      </c>
      <c r="ZK14" s="331">
        <v>0</v>
      </c>
      <c r="ZL14" s="331">
        <v>0</v>
      </c>
      <c r="ZM14" s="331">
        <v>0</v>
      </c>
      <c r="ZN14" s="331">
        <v>0</v>
      </c>
      <c r="ZO14" s="331">
        <v>0</v>
      </c>
      <c r="ZP14" s="331">
        <v>0</v>
      </c>
      <c r="ZQ14" s="331">
        <v>0</v>
      </c>
      <c r="ZR14" s="331">
        <v>0</v>
      </c>
      <c r="ZS14" s="331">
        <v>0</v>
      </c>
      <c r="ZT14" s="331">
        <v>0</v>
      </c>
      <c r="ZU14" s="331">
        <v>0</v>
      </c>
      <c r="ZV14" s="331">
        <v>0</v>
      </c>
      <c r="ZW14" s="331">
        <v>0</v>
      </c>
      <c r="ZX14" s="331">
        <v>0</v>
      </c>
      <c r="ZY14" s="331">
        <v>0</v>
      </c>
      <c r="ZZ14" s="331">
        <v>0</v>
      </c>
      <c r="AAA14" s="331">
        <v>0</v>
      </c>
      <c r="AAB14" s="331">
        <v>0</v>
      </c>
      <c r="AAC14" s="331">
        <v>0</v>
      </c>
      <c r="AAD14" s="331">
        <v>0</v>
      </c>
      <c r="AAE14" s="331">
        <v>0</v>
      </c>
      <c r="AAF14" s="331">
        <v>0</v>
      </c>
      <c r="AAG14" s="331">
        <v>0</v>
      </c>
      <c r="AAH14" s="331">
        <v>0</v>
      </c>
      <c r="AAI14" s="331">
        <v>0</v>
      </c>
      <c r="AAJ14" s="331">
        <v>0</v>
      </c>
      <c r="AAK14" s="331">
        <v>0</v>
      </c>
      <c r="AAL14" s="331">
        <v>0</v>
      </c>
      <c r="AAM14" s="331">
        <v>22259827.909610976</v>
      </c>
      <c r="AAN14" s="331">
        <v>0</v>
      </c>
      <c r="AAO14" s="331">
        <v>0</v>
      </c>
      <c r="AAP14" s="331">
        <v>0</v>
      </c>
      <c r="AAQ14" s="331">
        <v>0</v>
      </c>
      <c r="AAR14" s="331">
        <v>0</v>
      </c>
      <c r="AAS14" s="331">
        <v>0</v>
      </c>
      <c r="AAT14" s="331">
        <v>0</v>
      </c>
      <c r="AAU14" s="331">
        <v>0</v>
      </c>
      <c r="AAV14" s="331">
        <v>0</v>
      </c>
      <c r="AAW14" s="331">
        <v>0</v>
      </c>
      <c r="AAX14" s="331">
        <v>0</v>
      </c>
      <c r="AAY14" s="331">
        <v>0</v>
      </c>
      <c r="AAZ14" s="331">
        <v>0</v>
      </c>
      <c r="ABA14" s="331">
        <v>0</v>
      </c>
      <c r="ABB14" s="331">
        <v>0</v>
      </c>
      <c r="ABC14" s="331">
        <v>0</v>
      </c>
      <c r="ABD14" s="331">
        <v>0</v>
      </c>
      <c r="ABE14" s="331">
        <v>0</v>
      </c>
      <c r="ABF14" s="331">
        <v>0</v>
      </c>
      <c r="ABG14" s="331">
        <v>0</v>
      </c>
      <c r="ABH14" s="331">
        <v>0</v>
      </c>
      <c r="ABI14" s="331">
        <v>0</v>
      </c>
      <c r="ABJ14" s="331">
        <v>0</v>
      </c>
      <c r="ABK14" s="331">
        <v>0</v>
      </c>
      <c r="ABL14" s="331">
        <v>0</v>
      </c>
      <c r="ABM14" s="331">
        <v>0</v>
      </c>
      <c r="ABN14" s="331">
        <v>0</v>
      </c>
      <c r="ABO14" s="331">
        <v>0</v>
      </c>
      <c r="ABP14" s="331">
        <v>0</v>
      </c>
      <c r="ABQ14" s="331">
        <v>0</v>
      </c>
      <c r="ABR14" s="331">
        <v>0</v>
      </c>
      <c r="ABS14" s="331">
        <v>0</v>
      </c>
      <c r="ABT14" s="331">
        <v>0</v>
      </c>
      <c r="ABU14" s="331">
        <v>0</v>
      </c>
      <c r="ABV14" s="331">
        <v>0</v>
      </c>
      <c r="ABW14" s="331">
        <v>0</v>
      </c>
      <c r="ABX14" s="331">
        <v>0</v>
      </c>
      <c r="ABY14" s="331">
        <v>0</v>
      </c>
      <c r="ABZ14" s="331">
        <v>0</v>
      </c>
      <c r="ACA14" s="331">
        <v>0</v>
      </c>
      <c r="ACB14" s="331">
        <v>0</v>
      </c>
      <c r="ACC14" s="331">
        <v>0</v>
      </c>
      <c r="ACD14" s="331">
        <v>0</v>
      </c>
      <c r="ACE14" s="331">
        <v>0</v>
      </c>
      <c r="ACF14" s="331">
        <v>0</v>
      </c>
      <c r="ACG14" s="331">
        <v>12011480.497615129</v>
      </c>
      <c r="ACH14" s="331">
        <v>0</v>
      </c>
      <c r="ACI14" s="331">
        <v>261326.88528499217</v>
      </c>
      <c r="ACJ14" s="331">
        <v>0</v>
      </c>
      <c r="ACK14" s="331">
        <v>0</v>
      </c>
      <c r="ACL14" s="331">
        <v>0</v>
      </c>
      <c r="ACM14" s="331">
        <v>0</v>
      </c>
      <c r="ACN14" s="331">
        <v>0</v>
      </c>
      <c r="ACO14" s="331">
        <v>0</v>
      </c>
      <c r="ACP14" s="331">
        <v>0</v>
      </c>
      <c r="ACQ14" s="331">
        <v>0</v>
      </c>
      <c r="ACR14" s="331">
        <v>0</v>
      </c>
      <c r="ACS14" s="331">
        <v>0</v>
      </c>
      <c r="ACT14" s="331">
        <v>0</v>
      </c>
      <c r="ACU14" s="331">
        <v>0</v>
      </c>
      <c r="ACV14" s="331">
        <v>0</v>
      </c>
      <c r="ACW14" s="331">
        <v>0</v>
      </c>
      <c r="ACX14" s="331">
        <v>0</v>
      </c>
      <c r="ACY14" s="331">
        <v>0</v>
      </c>
      <c r="ACZ14" s="331">
        <v>0</v>
      </c>
      <c r="ADA14" s="331">
        <v>0</v>
      </c>
      <c r="ADB14" s="331">
        <v>0</v>
      </c>
      <c r="ADC14" s="331">
        <v>0</v>
      </c>
      <c r="ADD14" s="331">
        <v>0</v>
      </c>
      <c r="ADE14" s="331">
        <v>25917260.658698309</v>
      </c>
      <c r="ADF14" s="331">
        <v>0</v>
      </c>
      <c r="ADG14" s="331">
        <v>0</v>
      </c>
      <c r="ADH14" s="331">
        <v>0</v>
      </c>
      <c r="ADI14" s="331">
        <v>0</v>
      </c>
      <c r="ADJ14" s="331">
        <v>0</v>
      </c>
      <c r="ADK14" s="331">
        <v>0</v>
      </c>
      <c r="ADL14" s="331">
        <v>0</v>
      </c>
      <c r="ADM14" s="331">
        <v>43987178.222568147</v>
      </c>
      <c r="ADN14" s="331">
        <v>0</v>
      </c>
      <c r="ADO14" s="331">
        <v>0</v>
      </c>
      <c r="ADP14" s="331">
        <v>18149117.654322997</v>
      </c>
      <c r="ADQ14" s="331">
        <v>0</v>
      </c>
      <c r="ADR14" s="331">
        <v>0</v>
      </c>
      <c r="ADS14" s="331">
        <v>0</v>
      </c>
      <c r="ADT14" s="331">
        <v>0</v>
      </c>
      <c r="ADU14" s="331">
        <v>0</v>
      </c>
      <c r="ADV14" s="331">
        <v>0</v>
      </c>
      <c r="ADW14" s="331">
        <v>0</v>
      </c>
      <c r="ADX14" s="331">
        <v>0</v>
      </c>
      <c r="ADY14" s="331">
        <v>0</v>
      </c>
      <c r="ADZ14" s="331">
        <v>0</v>
      </c>
      <c r="AEA14" s="331">
        <v>0</v>
      </c>
      <c r="AEB14" s="331">
        <v>0</v>
      </c>
      <c r="AEC14" s="331">
        <v>0</v>
      </c>
      <c r="AED14" s="331">
        <v>0</v>
      </c>
      <c r="AEE14" s="331">
        <v>0</v>
      </c>
      <c r="AEF14" s="331">
        <v>0</v>
      </c>
      <c r="AEG14" s="331">
        <v>0</v>
      </c>
      <c r="AEH14" s="331">
        <v>0</v>
      </c>
      <c r="AEI14" s="331">
        <v>0</v>
      </c>
      <c r="AEJ14" s="331">
        <v>0</v>
      </c>
      <c r="AEK14" s="331">
        <v>0</v>
      </c>
      <c r="AEL14" s="331">
        <v>0</v>
      </c>
      <c r="AEM14" s="331">
        <v>0</v>
      </c>
      <c r="AEN14" s="331">
        <v>0</v>
      </c>
      <c r="AEO14" s="331">
        <v>10826820.33123651</v>
      </c>
      <c r="AEP14" s="331">
        <v>0</v>
      </c>
      <c r="AEQ14" s="331">
        <v>0</v>
      </c>
      <c r="AER14" s="331">
        <v>0</v>
      </c>
      <c r="AES14" s="331">
        <v>0</v>
      </c>
      <c r="AET14" s="331">
        <v>0</v>
      </c>
      <c r="AEU14" s="331">
        <v>0</v>
      </c>
      <c r="AEV14" s="331">
        <v>0</v>
      </c>
      <c r="AEW14" s="331">
        <v>0</v>
      </c>
      <c r="AEX14" s="331">
        <v>0</v>
      </c>
      <c r="AEY14" s="331">
        <v>224937.78802260262</v>
      </c>
      <c r="AEZ14" s="331">
        <v>0</v>
      </c>
      <c r="AFA14" s="331">
        <v>0</v>
      </c>
      <c r="AFB14" s="331">
        <v>0</v>
      </c>
      <c r="AFC14" s="331">
        <v>0</v>
      </c>
      <c r="AFD14" s="331">
        <v>0</v>
      </c>
      <c r="AFE14" s="331">
        <v>0</v>
      </c>
      <c r="AFF14" s="331">
        <v>0</v>
      </c>
      <c r="AFG14" s="331">
        <v>0</v>
      </c>
      <c r="AFH14" s="331">
        <v>0</v>
      </c>
      <c r="AFI14" s="331">
        <v>0</v>
      </c>
      <c r="AFJ14" s="331">
        <v>0</v>
      </c>
      <c r="AFK14" s="331">
        <v>0</v>
      </c>
      <c r="AFL14" s="331">
        <v>0</v>
      </c>
      <c r="AFM14" s="331">
        <v>0</v>
      </c>
      <c r="AFN14" s="331">
        <v>0</v>
      </c>
      <c r="AFO14" s="331">
        <v>0</v>
      </c>
      <c r="AFP14" s="331">
        <v>0</v>
      </c>
      <c r="AFQ14" s="331">
        <v>0</v>
      </c>
      <c r="AFR14" s="331">
        <v>0</v>
      </c>
      <c r="AFS14" s="331">
        <v>0</v>
      </c>
      <c r="AFT14" s="331">
        <v>0</v>
      </c>
      <c r="AFU14" s="331">
        <v>0</v>
      </c>
      <c r="AFV14" s="331">
        <v>0</v>
      </c>
      <c r="AFW14" s="331">
        <v>0</v>
      </c>
      <c r="AFX14" s="331">
        <v>17712542.983786412</v>
      </c>
      <c r="AFY14" s="331">
        <v>0</v>
      </c>
      <c r="AFZ14" s="331">
        <v>0</v>
      </c>
      <c r="AGA14" s="331">
        <v>0</v>
      </c>
      <c r="AGB14" s="331">
        <v>0</v>
      </c>
      <c r="AGC14" s="331">
        <v>0</v>
      </c>
      <c r="AGD14" s="331">
        <v>0</v>
      </c>
      <c r="AGE14" s="331">
        <v>0</v>
      </c>
      <c r="AGF14" s="331">
        <v>0</v>
      </c>
      <c r="AGG14" s="331">
        <v>0</v>
      </c>
      <c r="AGH14" s="331">
        <v>0</v>
      </c>
      <c r="AGI14" s="331">
        <v>8648440.049491765</v>
      </c>
      <c r="AGJ14" s="331">
        <v>0</v>
      </c>
      <c r="AGK14" s="331">
        <v>0</v>
      </c>
      <c r="AGL14" s="331">
        <v>0</v>
      </c>
      <c r="AGM14" s="331">
        <v>0</v>
      </c>
      <c r="AGN14" s="331">
        <v>0</v>
      </c>
      <c r="AGO14" s="331">
        <v>0</v>
      </c>
      <c r="AGP14" s="331">
        <v>0</v>
      </c>
      <c r="AGQ14" s="331">
        <v>22570238.705184311</v>
      </c>
      <c r="AGR14" s="331">
        <v>9044793.7500689421</v>
      </c>
      <c r="AGS14" s="331">
        <v>0</v>
      </c>
      <c r="AGT14" s="331">
        <v>0</v>
      </c>
      <c r="AGU14" s="331">
        <v>0</v>
      </c>
      <c r="AGV14" s="331">
        <v>0</v>
      </c>
      <c r="AGW14" s="331">
        <v>0</v>
      </c>
      <c r="AGX14" s="331">
        <v>0</v>
      </c>
      <c r="AGY14" s="331">
        <v>0</v>
      </c>
      <c r="AGZ14" s="331">
        <v>0</v>
      </c>
      <c r="AHA14" s="331">
        <v>0</v>
      </c>
      <c r="AHB14" s="331">
        <v>0</v>
      </c>
      <c r="AHC14" s="331">
        <v>0</v>
      </c>
      <c r="AHD14" s="331">
        <v>0</v>
      </c>
      <c r="AHE14" s="331">
        <v>0</v>
      </c>
      <c r="AHF14" s="331">
        <v>0</v>
      </c>
      <c r="AHG14" s="331">
        <v>0</v>
      </c>
      <c r="AHH14" s="331">
        <v>0</v>
      </c>
      <c r="AHI14" s="331">
        <v>0</v>
      </c>
      <c r="AHJ14" s="331">
        <v>0</v>
      </c>
      <c r="AHK14" s="331">
        <v>0</v>
      </c>
      <c r="AHL14" s="331">
        <v>0</v>
      </c>
      <c r="AHM14" s="331">
        <v>0</v>
      </c>
      <c r="AHN14" s="331">
        <v>0</v>
      </c>
      <c r="AHO14" s="331"/>
      <c r="AHQ14" s="351">
        <v>12</v>
      </c>
    </row>
    <row r="15" spans="1:901" ht="23.45" customHeight="1" x14ac:dyDescent="0.45">
      <c r="A15" s="326" t="s">
        <v>18</v>
      </c>
      <c r="B15" s="327" t="s">
        <v>653</v>
      </c>
      <c r="C15" s="331">
        <v>32256669.685086001</v>
      </c>
      <c r="D15" s="331">
        <v>7446985.5713147782</v>
      </c>
      <c r="E15" s="331">
        <v>823598.3011317756</v>
      </c>
      <c r="F15" s="331">
        <v>2705266.8173876889</v>
      </c>
      <c r="G15" s="331">
        <v>1499134.3640126616</v>
      </c>
      <c r="H15" s="331">
        <v>2815892.4368140274</v>
      </c>
      <c r="I15" s="331">
        <v>423638.60802294657</v>
      </c>
      <c r="J15" s="331">
        <v>6018253.3533973992</v>
      </c>
      <c r="K15" s="331">
        <v>1866628.5619889207</v>
      </c>
      <c r="L15" s="331">
        <v>2180888.1216523298</v>
      </c>
      <c r="M15" s="331">
        <v>9523256.995646568</v>
      </c>
      <c r="N15" s="331">
        <v>1024091.3418467904</v>
      </c>
      <c r="O15" s="331">
        <v>11693207.681114366</v>
      </c>
      <c r="P15" s="331">
        <v>4383438.8814939596</v>
      </c>
      <c r="Q15" s="331">
        <v>2206794.4330282626</v>
      </c>
      <c r="R15" s="331">
        <v>1362346.8304644506</v>
      </c>
      <c r="S15" s="331">
        <v>1160123.9633427651</v>
      </c>
      <c r="T15" s="331">
        <v>1385850.9799990833</v>
      </c>
      <c r="U15" s="331">
        <v>449539.92004259606</v>
      </c>
      <c r="V15" s="331">
        <v>1735405.6819723728</v>
      </c>
      <c r="W15" s="331">
        <v>2307263.0186520186</v>
      </c>
      <c r="X15" s="331">
        <v>618276.6107771846</v>
      </c>
      <c r="Y15" s="331">
        <v>374104.83047282737</v>
      </c>
      <c r="Z15" s="331">
        <v>117690.57329003402</v>
      </c>
      <c r="AA15" s="331">
        <v>37710116.823675863</v>
      </c>
      <c r="AB15" s="331">
        <v>2148722.7480848636</v>
      </c>
      <c r="AC15" s="331">
        <v>7326623.2382909087</v>
      </c>
      <c r="AD15" s="331">
        <v>1500112.8577265861</v>
      </c>
      <c r="AE15" s="331">
        <v>3890647.0672662226</v>
      </c>
      <c r="AF15" s="331">
        <v>1886732.4807372573</v>
      </c>
      <c r="AG15" s="331">
        <v>5109641.7863717498</v>
      </c>
      <c r="AH15" s="331">
        <v>9447232.8811892625</v>
      </c>
      <c r="AI15" s="331">
        <v>3514929.4363969071</v>
      </c>
      <c r="AJ15" s="331">
        <v>1838126.2369653846</v>
      </c>
      <c r="AK15" s="331">
        <v>2364670.2117735236</v>
      </c>
      <c r="AL15" s="331">
        <v>1075695.5429541392</v>
      </c>
      <c r="AM15" s="331">
        <v>1895127.7869568577</v>
      </c>
      <c r="AN15" s="331">
        <v>1456060.5646363213</v>
      </c>
      <c r="AO15" s="331">
        <v>1799659.0782507502</v>
      </c>
      <c r="AP15" s="331">
        <v>7448699.7379636327</v>
      </c>
      <c r="AQ15" s="331">
        <v>3599798.2637523022</v>
      </c>
      <c r="AR15" s="331">
        <v>468189.7122878278</v>
      </c>
      <c r="AS15" s="331">
        <v>11390985.437745528</v>
      </c>
      <c r="AT15" s="331">
        <v>1643031.5292586216</v>
      </c>
      <c r="AU15" s="331">
        <v>1797089.6382722151</v>
      </c>
      <c r="AV15" s="331">
        <v>1492853.2246314758</v>
      </c>
      <c r="AW15" s="331">
        <v>724951.3155217641</v>
      </c>
      <c r="AX15" s="331">
        <v>1266281.0963860916</v>
      </c>
      <c r="AY15" s="331">
        <v>595627.90618791839</v>
      </c>
      <c r="AZ15" s="331">
        <v>1324012.7820645017</v>
      </c>
      <c r="BA15" s="331">
        <v>4895551.5932266973</v>
      </c>
      <c r="BB15" s="331">
        <v>886902.80241125403</v>
      </c>
      <c r="BC15" s="331">
        <v>12983739.274430033</v>
      </c>
      <c r="BD15" s="331">
        <v>2946285.6634167605</v>
      </c>
      <c r="BE15" s="331">
        <v>698731.91353436082</v>
      </c>
      <c r="BF15" s="331">
        <v>688199.50573633169</v>
      </c>
      <c r="BG15" s="331">
        <v>69280.940589953549</v>
      </c>
      <c r="BH15" s="331">
        <v>28670090.541100118</v>
      </c>
      <c r="BI15" s="331">
        <v>378674.23240770458</v>
      </c>
      <c r="BJ15" s="331">
        <v>449336.29286009318</v>
      </c>
      <c r="BK15" s="331">
        <v>887464.51305437752</v>
      </c>
      <c r="BL15" s="331">
        <v>921423.45820893778</v>
      </c>
      <c r="BM15" s="331">
        <v>2152570.4547854266</v>
      </c>
      <c r="BN15" s="331">
        <v>770554.32227527525</v>
      </c>
      <c r="BO15" s="331">
        <v>690808.24542168516</v>
      </c>
      <c r="BP15" s="331">
        <v>380922.93406053574</v>
      </c>
      <c r="BQ15" s="331">
        <v>1138857.3039275168</v>
      </c>
      <c r="BR15" s="331">
        <v>297982.76238948893</v>
      </c>
      <c r="BS15" s="331">
        <v>223141.18215122397</v>
      </c>
      <c r="BT15" s="331">
        <v>13828728.53407285</v>
      </c>
      <c r="BU15" s="331">
        <v>130660.78801756936</v>
      </c>
      <c r="BV15" s="331">
        <v>0</v>
      </c>
      <c r="BW15" s="331">
        <v>31760421.033751179</v>
      </c>
      <c r="BX15" s="331">
        <v>35391699.721244812</v>
      </c>
      <c r="BY15" s="331">
        <v>3405479.9874610486</v>
      </c>
      <c r="BZ15" s="331">
        <v>1346915.1786843038</v>
      </c>
      <c r="CA15" s="331">
        <v>1647466.1530397942</v>
      </c>
      <c r="CB15" s="331">
        <v>1659685.8958239849</v>
      </c>
      <c r="CC15" s="331">
        <v>1333967.3906337288</v>
      </c>
      <c r="CD15" s="331">
        <v>264471.23486090935</v>
      </c>
      <c r="CE15" s="331">
        <v>0</v>
      </c>
      <c r="CF15" s="331">
        <v>8952858.6012917943</v>
      </c>
      <c r="CG15" s="331">
        <v>2579975.4464896536</v>
      </c>
      <c r="CH15" s="331">
        <v>13882366.975685915</v>
      </c>
      <c r="CI15" s="331">
        <v>1420572.4540893703</v>
      </c>
      <c r="CJ15" s="331">
        <v>2126762.4573190697</v>
      </c>
      <c r="CK15" s="331">
        <v>1091263.9600271683</v>
      </c>
      <c r="CL15" s="331">
        <v>0</v>
      </c>
      <c r="CM15" s="331">
        <v>3203320.8602737649</v>
      </c>
      <c r="CN15" s="331">
        <v>951249.85262066394</v>
      </c>
      <c r="CO15" s="331">
        <v>1518015.3134968737</v>
      </c>
      <c r="CP15" s="331">
        <v>1009482.990811478</v>
      </c>
      <c r="CQ15" s="331">
        <v>2580535.9704292463</v>
      </c>
      <c r="CR15" s="331">
        <v>792215.6331930632</v>
      </c>
      <c r="CS15" s="331">
        <v>35242525.983413056</v>
      </c>
      <c r="CT15" s="331">
        <v>843365.31419836276</v>
      </c>
      <c r="CU15" s="331">
        <v>1500276.6087418997</v>
      </c>
      <c r="CV15" s="331">
        <v>2992927.3926896774</v>
      </c>
      <c r="CW15" s="331">
        <v>1151704.3496604061</v>
      </c>
      <c r="CX15" s="331">
        <v>2059025.3438314663</v>
      </c>
      <c r="CY15" s="331">
        <v>1646934.6674551351</v>
      </c>
      <c r="CZ15" s="331">
        <v>279168.67802610557</v>
      </c>
      <c r="DA15" s="331">
        <v>59634675.91491396</v>
      </c>
      <c r="DB15" s="331">
        <v>0</v>
      </c>
      <c r="DC15" s="331">
        <v>8498441.762847513</v>
      </c>
      <c r="DD15" s="331">
        <v>15424794.120680967</v>
      </c>
      <c r="DE15" s="331">
        <v>2903122.1025614101</v>
      </c>
      <c r="DF15" s="331">
        <v>3577790.9267352074</v>
      </c>
      <c r="DG15" s="331">
        <v>7702522.9268738246</v>
      </c>
      <c r="DH15" s="331">
        <v>1323972.3882947864</v>
      </c>
      <c r="DI15" s="331">
        <v>2400134.4278945834</v>
      </c>
      <c r="DJ15" s="331">
        <v>661741.59252928849</v>
      </c>
      <c r="DK15" s="331">
        <v>19242208.415348403</v>
      </c>
      <c r="DL15" s="331">
        <v>128647942.996723</v>
      </c>
      <c r="DM15" s="331">
        <v>125902040.11437951</v>
      </c>
      <c r="DN15" s="331">
        <v>5895679.4926373241</v>
      </c>
      <c r="DO15" s="331">
        <v>2133873.0446046419</v>
      </c>
      <c r="DP15" s="331">
        <v>7359813.855997351</v>
      </c>
      <c r="DQ15" s="331">
        <v>2125891.7964530792</v>
      </c>
      <c r="DR15" s="331">
        <v>2406765.8027516534</v>
      </c>
      <c r="DS15" s="331">
        <v>2796261.4288877514</v>
      </c>
      <c r="DT15" s="331">
        <v>841492.30208922585</v>
      </c>
      <c r="DU15" s="331">
        <v>186464763.85760412</v>
      </c>
      <c r="DV15" s="331">
        <v>896565.50419698772</v>
      </c>
      <c r="DW15" s="331">
        <v>2873903.1498607043</v>
      </c>
      <c r="DX15" s="331">
        <v>4794887.2499266053</v>
      </c>
      <c r="DY15" s="331">
        <v>7263344.2497767257</v>
      </c>
      <c r="DZ15" s="331">
        <v>5130387.9078122517</v>
      </c>
      <c r="EA15" s="331">
        <v>3548203.526497737</v>
      </c>
      <c r="EB15" s="331">
        <v>1835106.9266620083</v>
      </c>
      <c r="EC15" s="331">
        <v>8094980.5509520601</v>
      </c>
      <c r="ED15" s="331">
        <v>22120356.516259532</v>
      </c>
      <c r="EE15" s="331">
        <v>32946758.271480583</v>
      </c>
      <c r="EF15" s="331">
        <v>1765772.2305331067</v>
      </c>
      <c r="EG15" s="331">
        <v>2459064.9438574538</v>
      </c>
      <c r="EH15" s="331">
        <v>3511684.1219173954</v>
      </c>
      <c r="EI15" s="331">
        <v>3322521.9068777468</v>
      </c>
      <c r="EJ15" s="331">
        <v>5458680.1035384182</v>
      </c>
      <c r="EK15" s="331">
        <v>1590847.4698615565</v>
      </c>
      <c r="EL15" s="331">
        <v>2789606.3551989528</v>
      </c>
      <c r="EM15" s="331">
        <v>15918847.441198032</v>
      </c>
      <c r="EN15" s="331">
        <v>1096280.4622904626</v>
      </c>
      <c r="EO15" s="331">
        <v>2561470.5399717386</v>
      </c>
      <c r="EP15" s="331">
        <v>3965656.4449665025</v>
      </c>
      <c r="EQ15" s="331">
        <v>870592.19891696284</v>
      </c>
      <c r="ER15" s="331">
        <v>1704197.3415461045</v>
      </c>
      <c r="ES15" s="331">
        <v>6181060.7776401816</v>
      </c>
      <c r="ET15" s="331">
        <v>1542720.5034680916</v>
      </c>
      <c r="EU15" s="331">
        <v>1670669.1772359768</v>
      </c>
      <c r="EV15" s="331">
        <v>31809801.893613145</v>
      </c>
      <c r="EW15" s="331">
        <v>988016.62295596837</v>
      </c>
      <c r="EX15" s="331">
        <v>1280242.155544366</v>
      </c>
      <c r="EY15" s="331">
        <v>1876642.975280989</v>
      </c>
      <c r="EZ15" s="331">
        <v>5495076.0282160994</v>
      </c>
      <c r="FA15" s="331">
        <v>4971950.4172978541</v>
      </c>
      <c r="FB15" s="331">
        <v>3631733.2883562972</v>
      </c>
      <c r="FC15" s="331">
        <v>2683498.0749052577</v>
      </c>
      <c r="FD15" s="331">
        <v>769953.19222353306</v>
      </c>
      <c r="FE15" s="331">
        <v>1247163.1692462976</v>
      </c>
      <c r="FF15" s="331">
        <v>1636942.3915985033</v>
      </c>
      <c r="FG15" s="331">
        <v>390992.83131318213</v>
      </c>
      <c r="FH15" s="331">
        <v>17848328.568823833</v>
      </c>
      <c r="FI15" s="331">
        <v>940698.69407152792</v>
      </c>
      <c r="FJ15" s="331">
        <v>1398960.182182278</v>
      </c>
      <c r="FK15" s="331">
        <v>1047220.3887172573</v>
      </c>
      <c r="FL15" s="331">
        <v>2553684.2211408336</v>
      </c>
      <c r="FM15" s="331">
        <v>1732394.9084255546</v>
      </c>
      <c r="FN15" s="331">
        <v>756890.07919899328</v>
      </c>
      <c r="FO15" s="331">
        <v>208363.42039124802</v>
      </c>
      <c r="FP15" s="331">
        <v>201379701.59952781</v>
      </c>
      <c r="FQ15" s="331">
        <v>1473069.1359833863</v>
      </c>
      <c r="FR15" s="331">
        <v>1723895.1254866095</v>
      </c>
      <c r="FS15" s="331">
        <v>1960940.6746026892</v>
      </c>
      <c r="FT15" s="331">
        <v>2684198.2524219519</v>
      </c>
      <c r="FU15" s="331">
        <v>2063844.3999173834</v>
      </c>
      <c r="FV15" s="331">
        <v>7579906.888808676</v>
      </c>
      <c r="FW15" s="331">
        <v>3639012.8207557038</v>
      </c>
      <c r="FX15" s="331">
        <v>1663355.6369569539</v>
      </c>
      <c r="FY15" s="331">
        <v>513483.1622715253</v>
      </c>
      <c r="FZ15" s="331">
        <v>7157579.8463241626</v>
      </c>
      <c r="GA15" s="331">
        <v>1317086.0497407955</v>
      </c>
      <c r="GB15" s="331">
        <v>2066607.8219456957</v>
      </c>
      <c r="GC15" s="331">
        <v>1951524.2042114339</v>
      </c>
      <c r="GD15" s="331">
        <v>30878714.287595946</v>
      </c>
      <c r="GE15" s="331">
        <v>1547060.9350623894</v>
      </c>
      <c r="GF15" s="331">
        <v>1213402.2097209874</v>
      </c>
      <c r="GG15" s="331">
        <v>5823555.9700143812</v>
      </c>
      <c r="GH15" s="331">
        <v>2090661.3560458298</v>
      </c>
      <c r="GI15" s="331">
        <v>2682023.3215240501</v>
      </c>
      <c r="GJ15" s="331">
        <v>999097.67500081356</v>
      </c>
      <c r="GK15" s="331">
        <v>3697553.6211145921</v>
      </c>
      <c r="GL15" s="331">
        <v>2768782.4718978922</v>
      </c>
      <c r="GM15" s="331">
        <v>826693.21105233894</v>
      </c>
      <c r="GN15" s="331">
        <v>625132.30633162672</v>
      </c>
      <c r="GO15" s="331">
        <v>468426.48531805718</v>
      </c>
      <c r="GP15" s="331">
        <v>24748290.495997719</v>
      </c>
      <c r="GQ15" s="331">
        <v>2690666.5670537767</v>
      </c>
      <c r="GR15" s="331">
        <v>736929.29692847049</v>
      </c>
      <c r="GS15" s="331">
        <v>2379435.3144597271</v>
      </c>
      <c r="GT15" s="331">
        <v>512771.06712249375</v>
      </c>
      <c r="GU15" s="331">
        <v>3010507.1823393982</v>
      </c>
      <c r="GV15" s="331">
        <v>2040485.268346288</v>
      </c>
      <c r="GW15" s="331">
        <v>948192.88121775421</v>
      </c>
      <c r="GX15" s="331">
        <v>10464019.401468122</v>
      </c>
      <c r="GY15" s="331">
        <v>913086.62804159522</v>
      </c>
      <c r="GZ15" s="331">
        <v>5942634.178412837</v>
      </c>
      <c r="HA15" s="331">
        <v>1095499.6356627347</v>
      </c>
      <c r="HB15" s="331">
        <v>18824721.596422385</v>
      </c>
      <c r="HC15" s="331">
        <v>6172518.6084604533</v>
      </c>
      <c r="HD15" s="331">
        <v>3943086.9931238196</v>
      </c>
      <c r="HE15" s="331">
        <v>6814460.9949483545</v>
      </c>
      <c r="HF15" s="331">
        <v>2800542.769933145</v>
      </c>
      <c r="HG15" s="331">
        <v>3190178.2504653037</v>
      </c>
      <c r="HH15" s="331">
        <v>277904.73229223245</v>
      </c>
      <c r="HI15" s="331">
        <v>122244587.14926459</v>
      </c>
      <c r="HJ15" s="331">
        <v>1364295.3415054588</v>
      </c>
      <c r="HK15" s="331">
        <v>10553881.383213501</v>
      </c>
      <c r="HL15" s="331">
        <v>1108742.415218378</v>
      </c>
      <c r="HM15" s="331">
        <v>1489227.5473440336</v>
      </c>
      <c r="HN15" s="331">
        <v>1314096.0939808628</v>
      </c>
      <c r="HO15" s="331">
        <v>1581671.589915581</v>
      </c>
      <c r="HP15" s="331">
        <v>808041.53813163901</v>
      </c>
      <c r="HQ15" s="331">
        <v>26298904.849009495</v>
      </c>
      <c r="HR15" s="331">
        <v>8711070.9017879292</v>
      </c>
      <c r="HS15" s="331">
        <v>861400.82582613092</v>
      </c>
      <c r="HT15" s="331">
        <v>927903.64461907069</v>
      </c>
      <c r="HU15" s="331">
        <v>1224722.891492676</v>
      </c>
      <c r="HV15" s="331">
        <v>579924.42114440585</v>
      </c>
      <c r="HW15" s="331">
        <v>2232176.1834426722</v>
      </c>
      <c r="HX15" s="331">
        <v>6196773.3937957501</v>
      </c>
      <c r="HY15" s="331">
        <v>825041.73555332224</v>
      </c>
      <c r="HZ15" s="331">
        <v>799604.76459276571</v>
      </c>
      <c r="IA15" s="331">
        <v>5720393.3508887189</v>
      </c>
      <c r="IB15" s="331">
        <v>7100850.7800937919</v>
      </c>
      <c r="IC15" s="331">
        <v>259275.85626447544</v>
      </c>
      <c r="ID15" s="331">
        <v>1192129.6682703516</v>
      </c>
      <c r="IE15" s="331">
        <v>349769.34063502349</v>
      </c>
      <c r="IF15" s="331">
        <v>394614.59440970083</v>
      </c>
      <c r="IG15" s="331">
        <v>8684289.935245879</v>
      </c>
      <c r="IH15" s="331">
        <v>5075638.7470194576</v>
      </c>
      <c r="II15" s="331">
        <v>1537324.3770736223</v>
      </c>
      <c r="IJ15" s="331">
        <v>4940213.9630338186</v>
      </c>
      <c r="IK15" s="331">
        <v>5115746.0227680635</v>
      </c>
      <c r="IL15" s="331">
        <v>1651453.5585453387</v>
      </c>
      <c r="IM15" s="331">
        <v>1350554.894279435</v>
      </c>
      <c r="IN15" s="331">
        <v>1819022.5065201886</v>
      </c>
      <c r="IO15" s="331">
        <v>924062.08318984276</v>
      </c>
      <c r="IP15" s="331">
        <v>1093182.4470380987</v>
      </c>
      <c r="IQ15" s="331">
        <v>1392785.7734709587</v>
      </c>
      <c r="IR15" s="331">
        <v>78949941.72473298</v>
      </c>
      <c r="IS15" s="331">
        <v>10619292.837592758</v>
      </c>
      <c r="IT15" s="331">
        <v>2738603.9173566513</v>
      </c>
      <c r="IU15" s="331">
        <v>1020699.498574981</v>
      </c>
      <c r="IV15" s="331">
        <v>657031.12234440213</v>
      </c>
      <c r="IW15" s="331">
        <v>1110841.8716294474</v>
      </c>
      <c r="IX15" s="331">
        <v>640517.14071841876</v>
      </c>
      <c r="IY15" s="331">
        <v>286345.56525310839</v>
      </c>
      <c r="IZ15" s="331">
        <v>1120727.8261200543</v>
      </c>
      <c r="JA15" s="331">
        <v>1097844.9517287232</v>
      </c>
      <c r="JB15" s="331">
        <v>1878111.4511160047</v>
      </c>
      <c r="JC15" s="331">
        <v>129974.89388102503</v>
      </c>
      <c r="JD15" s="331">
        <v>6050083.7992198495</v>
      </c>
      <c r="JE15" s="331">
        <v>4116024.9845355097</v>
      </c>
      <c r="JF15" s="331">
        <v>1227396.7549793378</v>
      </c>
      <c r="JG15" s="331">
        <v>1469545.588071205</v>
      </c>
      <c r="JH15" s="331">
        <v>719900.92698549305</v>
      </c>
      <c r="JI15" s="331">
        <v>112995.49381192247</v>
      </c>
      <c r="JJ15" s="331">
        <v>5691618.356951382</v>
      </c>
      <c r="JK15" s="331">
        <v>1017089.48836063</v>
      </c>
      <c r="JL15" s="331">
        <v>8117558.122431485</v>
      </c>
      <c r="JM15" s="331">
        <v>2423417.3661635551</v>
      </c>
      <c r="JN15" s="331">
        <v>1081105.1397526886</v>
      </c>
      <c r="JO15" s="331">
        <v>2362257.0667651319</v>
      </c>
      <c r="JP15" s="331">
        <v>642610.35156098742</v>
      </c>
      <c r="JQ15" s="331">
        <v>15499788.720976302</v>
      </c>
      <c r="JR15" s="331">
        <v>550151.86511171982</v>
      </c>
      <c r="JS15" s="331">
        <v>1055956.0031846054</v>
      </c>
      <c r="JT15" s="331">
        <v>2862909.8013669429</v>
      </c>
      <c r="JU15" s="331">
        <v>2891505.3886681669</v>
      </c>
      <c r="JV15" s="331">
        <v>542150.77455545519</v>
      </c>
      <c r="JW15" s="331">
        <v>1076617.8954118721</v>
      </c>
      <c r="JX15" s="331">
        <v>1047403.1153098318</v>
      </c>
      <c r="JY15" s="331">
        <v>33889701.600829139</v>
      </c>
      <c r="JZ15" s="331">
        <v>8621855.0580036845</v>
      </c>
      <c r="KA15" s="331">
        <v>1344875.8844772521</v>
      </c>
      <c r="KB15" s="331">
        <v>76201.679574731301</v>
      </c>
      <c r="KC15" s="331">
        <v>359742.5166672499</v>
      </c>
      <c r="KD15" s="331">
        <v>701824.46755296353</v>
      </c>
      <c r="KE15" s="331">
        <v>3596942.5508586713</v>
      </c>
      <c r="KF15" s="331">
        <v>1774974.496247919</v>
      </c>
      <c r="KG15" s="331">
        <v>220341.38316580642</v>
      </c>
      <c r="KH15" s="331">
        <v>1025021.297715085</v>
      </c>
      <c r="KI15" s="331">
        <v>1251708.9591984327</v>
      </c>
      <c r="KJ15" s="331">
        <v>1369318.6437665096</v>
      </c>
      <c r="KK15" s="331">
        <v>826384.08560213505</v>
      </c>
      <c r="KL15" s="331">
        <v>391641.81019588228</v>
      </c>
      <c r="KM15" s="331">
        <v>525115.07718236849</v>
      </c>
      <c r="KN15" s="331">
        <v>164107453.220301</v>
      </c>
      <c r="KO15" s="331">
        <v>4928865.9495057845</v>
      </c>
      <c r="KP15" s="331">
        <v>2213186.936978492</v>
      </c>
      <c r="KQ15" s="331">
        <v>2310487.7341656904</v>
      </c>
      <c r="KR15" s="331">
        <v>0</v>
      </c>
      <c r="KS15" s="331">
        <v>1049603.3225496591</v>
      </c>
      <c r="KT15" s="331">
        <v>37995675.486078694</v>
      </c>
      <c r="KU15" s="331">
        <v>1643035.4054026229</v>
      </c>
      <c r="KV15" s="331">
        <v>2159809.4668155289</v>
      </c>
      <c r="KW15" s="331">
        <v>12067140.334169773</v>
      </c>
      <c r="KX15" s="331">
        <v>551242.05315596226</v>
      </c>
      <c r="KY15" s="331">
        <v>3502460.5798636386</v>
      </c>
      <c r="KZ15" s="331">
        <v>4915423.6451458568</v>
      </c>
      <c r="LA15" s="331">
        <v>2134957.2923920485</v>
      </c>
      <c r="LB15" s="331">
        <v>1334570.6078350032</v>
      </c>
      <c r="LC15" s="331">
        <v>20873284.581267927</v>
      </c>
      <c r="LD15" s="331">
        <v>1460709.2833101265</v>
      </c>
      <c r="LE15" s="331">
        <v>145950225.73969004</v>
      </c>
      <c r="LF15" s="331">
        <v>5963706.5734792762</v>
      </c>
      <c r="LG15" s="331">
        <v>26757544.295168739</v>
      </c>
      <c r="LH15" s="331">
        <v>11640795.925775191</v>
      </c>
      <c r="LI15" s="331">
        <v>749002.56413678662</v>
      </c>
      <c r="LJ15" s="331">
        <v>1112194.7379002729</v>
      </c>
      <c r="LK15" s="331">
        <v>799090.83944825537</v>
      </c>
      <c r="LL15" s="331">
        <v>2632980.9388515404</v>
      </c>
      <c r="LM15" s="331">
        <v>1444212.2704321581</v>
      </c>
      <c r="LN15" s="331">
        <v>2489158.504977806</v>
      </c>
      <c r="LO15" s="331">
        <v>149113.49443262393</v>
      </c>
      <c r="LP15" s="331">
        <v>32852402.189448059</v>
      </c>
      <c r="LQ15" s="331">
        <v>802459.73021102836</v>
      </c>
      <c r="LR15" s="331">
        <v>797998.15745256655</v>
      </c>
      <c r="LS15" s="331">
        <v>38988185.81930542</v>
      </c>
      <c r="LT15" s="331">
        <v>93726335.70175989</v>
      </c>
      <c r="LU15" s="331">
        <v>56955667.957547531</v>
      </c>
      <c r="LV15" s="331">
        <v>9839607.0065113641</v>
      </c>
      <c r="LW15" s="331">
        <v>7162124.285217559</v>
      </c>
      <c r="LX15" s="331">
        <v>4780187.1294698473</v>
      </c>
      <c r="LY15" s="331">
        <v>3705770.1366213756</v>
      </c>
      <c r="LZ15" s="331">
        <v>2752230.3202376929</v>
      </c>
      <c r="MA15" s="331">
        <v>2707381.8314254214</v>
      </c>
      <c r="MB15" s="331">
        <v>2922434.6720011611</v>
      </c>
      <c r="MC15" s="331">
        <v>18225846.58760586</v>
      </c>
      <c r="MD15" s="331">
        <v>1287390.8372775237</v>
      </c>
      <c r="ME15" s="331">
        <v>44904520.36571043</v>
      </c>
      <c r="MF15" s="331">
        <v>860238.16373856983</v>
      </c>
      <c r="MG15" s="331">
        <v>648080.23026455322</v>
      </c>
      <c r="MH15" s="331">
        <v>3018665.7173068267</v>
      </c>
      <c r="MI15" s="331">
        <v>299346.58098547132</v>
      </c>
      <c r="MJ15" s="331">
        <v>1916138.7041817114</v>
      </c>
      <c r="MK15" s="331">
        <v>5411805.493710814</v>
      </c>
      <c r="ML15" s="331">
        <v>4889555.3363000024</v>
      </c>
      <c r="MM15" s="331">
        <v>4387916.0510852588</v>
      </c>
      <c r="MN15" s="331">
        <v>1146340.0576195638</v>
      </c>
      <c r="MO15" s="331">
        <v>2361207.3142336551</v>
      </c>
      <c r="MP15" s="331">
        <v>1550696.8739084562</v>
      </c>
      <c r="MQ15" s="331">
        <v>13351303.855676228</v>
      </c>
      <c r="MR15" s="331">
        <v>2399005.1863375083</v>
      </c>
      <c r="MS15" s="331">
        <v>2905676.0630747746</v>
      </c>
      <c r="MT15" s="331">
        <v>2707896.5778758088</v>
      </c>
      <c r="MU15" s="331">
        <v>4295794.2248968221</v>
      </c>
      <c r="MV15" s="331">
        <v>1227286.4123290218</v>
      </c>
      <c r="MW15" s="331">
        <v>15468028.41608919</v>
      </c>
      <c r="MX15" s="331">
        <v>4023024.5801826054</v>
      </c>
      <c r="MY15" s="331">
        <v>1186988.4500853452</v>
      </c>
      <c r="MZ15" s="331">
        <v>1048304.9335329005</v>
      </c>
      <c r="NA15" s="331">
        <v>153650.3840045676</v>
      </c>
      <c r="NB15" s="331">
        <v>40214717.123007379</v>
      </c>
      <c r="NC15" s="331">
        <v>6026518.0321761565</v>
      </c>
      <c r="ND15" s="331">
        <v>1561509.8241050632</v>
      </c>
      <c r="NE15" s="331">
        <v>14511884.780507775</v>
      </c>
      <c r="NF15" s="331">
        <v>712981.3524183816</v>
      </c>
      <c r="NG15" s="331">
        <v>6758058.1134261861</v>
      </c>
      <c r="NH15" s="331">
        <v>10305057.560255969</v>
      </c>
      <c r="NI15" s="331">
        <v>6775369.4576999256</v>
      </c>
      <c r="NJ15" s="331">
        <v>235138.86251793971</v>
      </c>
      <c r="NK15" s="331">
        <v>2486513.3193549956</v>
      </c>
      <c r="NL15" s="331">
        <v>1460044.0920914966</v>
      </c>
      <c r="NM15" s="331">
        <v>1330216.1988700116</v>
      </c>
      <c r="NN15" s="331">
        <v>66940936.368585236</v>
      </c>
      <c r="NO15" s="331">
        <v>2103019.4875525851</v>
      </c>
      <c r="NP15" s="331">
        <v>1114650.0399314414</v>
      </c>
      <c r="NQ15" s="331">
        <v>1306967.8994543522</v>
      </c>
      <c r="NR15" s="331">
        <v>822810.17407231091</v>
      </c>
      <c r="NS15" s="331">
        <v>20071.577119868292</v>
      </c>
      <c r="NT15" s="331">
        <v>312522.9963147387</v>
      </c>
      <c r="NU15" s="331">
        <v>46304160.027051903</v>
      </c>
      <c r="NV15" s="331">
        <v>3908012.1541489507</v>
      </c>
      <c r="NW15" s="331">
        <v>843702.90300975228</v>
      </c>
      <c r="NX15" s="331">
        <v>851332.35471092421</v>
      </c>
      <c r="NY15" s="331">
        <v>945294.41169031558</v>
      </c>
      <c r="NZ15" s="331">
        <v>2132372.5164984148</v>
      </c>
      <c r="OA15" s="331">
        <v>487297.5514608043</v>
      </c>
      <c r="OB15" s="331">
        <v>21866577.10896942</v>
      </c>
      <c r="OC15" s="331">
        <v>2533643.250556895</v>
      </c>
      <c r="OD15" s="331">
        <v>2344221.3794701933</v>
      </c>
      <c r="OE15" s="331">
        <v>3374032.0178830503</v>
      </c>
      <c r="OF15" s="331">
        <v>1212918.3679778764</v>
      </c>
      <c r="OG15" s="331">
        <v>0</v>
      </c>
      <c r="OH15" s="331">
        <v>2525633.7277234741</v>
      </c>
      <c r="OI15" s="331">
        <v>1125705.8872848989</v>
      </c>
      <c r="OJ15" s="331">
        <v>1308186.1138368861</v>
      </c>
      <c r="OK15" s="331">
        <v>30480946.721399136</v>
      </c>
      <c r="OL15" s="331">
        <v>9983851.5364237465</v>
      </c>
      <c r="OM15" s="331">
        <v>7144295.5837759078</v>
      </c>
      <c r="ON15" s="331">
        <v>2038601.2848426257</v>
      </c>
      <c r="OO15" s="331">
        <v>1861748.2423927842</v>
      </c>
      <c r="OP15" s="331">
        <v>357010.29034653259</v>
      </c>
      <c r="OQ15" s="331">
        <v>72384251.242354408</v>
      </c>
      <c r="OR15" s="331">
        <v>1774057.4456009464</v>
      </c>
      <c r="OS15" s="331">
        <v>0</v>
      </c>
      <c r="OT15" s="331">
        <v>2757661.6107835695</v>
      </c>
      <c r="OU15" s="331">
        <v>4017275.5889494508</v>
      </c>
      <c r="OV15" s="331">
        <v>7011817.0496461252</v>
      </c>
      <c r="OW15" s="331">
        <v>1263535.6994257134</v>
      </c>
      <c r="OX15" s="331">
        <v>529948.22711272689</v>
      </c>
      <c r="OY15" s="331">
        <v>233585.82069602926</v>
      </c>
      <c r="OZ15" s="331">
        <v>30848633.531248234</v>
      </c>
      <c r="PA15" s="331">
        <v>1174032.3630197665</v>
      </c>
      <c r="PB15" s="331">
        <v>3069716.8396238522</v>
      </c>
      <c r="PC15" s="331">
        <v>660868.2289463738</v>
      </c>
      <c r="PD15" s="331">
        <v>2055731.3948931608</v>
      </c>
      <c r="PE15" s="331">
        <v>5212328.0417356128</v>
      </c>
      <c r="PF15" s="331">
        <v>1748778.6400116249</v>
      </c>
      <c r="PG15" s="331">
        <v>1375525.3245224329</v>
      </c>
      <c r="PH15" s="331">
        <v>2489422.2533982596</v>
      </c>
      <c r="PI15" s="331">
        <v>1601649.3957667828</v>
      </c>
      <c r="PJ15" s="331">
        <v>2844843.7654599338</v>
      </c>
      <c r="PK15" s="331">
        <v>2383420.7596268267</v>
      </c>
      <c r="PL15" s="331">
        <v>926438.85086229537</v>
      </c>
      <c r="PM15" s="331">
        <v>7510346.4172780458</v>
      </c>
      <c r="PN15" s="331">
        <v>4829514.7318413528</v>
      </c>
      <c r="PO15" s="331">
        <v>379514.43945800891</v>
      </c>
      <c r="PP15" s="331">
        <v>475533.99174278026</v>
      </c>
      <c r="PQ15" s="331">
        <v>571220.1309753505</v>
      </c>
      <c r="PR15" s="331">
        <v>96133677.636649355</v>
      </c>
      <c r="PS15" s="331">
        <v>2559017.7984073223</v>
      </c>
      <c r="PT15" s="331">
        <v>1747694.2788939546</v>
      </c>
      <c r="PU15" s="331">
        <v>2795579.7313803541</v>
      </c>
      <c r="PV15" s="331">
        <v>27469533.298574176</v>
      </c>
      <c r="PW15" s="331">
        <v>1418809.7422942396</v>
      </c>
      <c r="PX15" s="331">
        <v>3853361.0407122266</v>
      </c>
      <c r="PY15" s="331">
        <v>2572015.3221853897</v>
      </c>
      <c r="PZ15" s="331">
        <v>5044009.4243074507</v>
      </c>
      <c r="QA15" s="331">
        <v>1403620.6654227877</v>
      </c>
      <c r="QB15" s="331">
        <v>649129.11080819706</v>
      </c>
      <c r="QC15" s="331">
        <v>1501081.9584238136</v>
      </c>
      <c r="QD15" s="331">
        <v>2013954.9391906525</v>
      </c>
      <c r="QE15" s="331">
        <v>3194270.517345883</v>
      </c>
      <c r="QF15" s="331">
        <v>2468949.0173750902</v>
      </c>
      <c r="QG15" s="331">
        <v>2520502.7807549299</v>
      </c>
      <c r="QH15" s="331">
        <v>2665783.1810615994</v>
      </c>
      <c r="QI15" s="331">
        <v>1422007.5155370289</v>
      </c>
      <c r="QJ15" s="331">
        <v>1130134.7808377745</v>
      </c>
      <c r="QK15" s="331">
        <v>2796553.9417279745</v>
      </c>
      <c r="QL15" s="331">
        <v>9576985.8187144026</v>
      </c>
      <c r="QM15" s="331">
        <v>1478121.7641779471</v>
      </c>
      <c r="QN15" s="331">
        <v>1060631.653949694</v>
      </c>
      <c r="QO15" s="331">
        <v>755566.69921622041</v>
      </c>
      <c r="QP15" s="331">
        <v>613386.32920055115</v>
      </c>
      <c r="QQ15" s="331">
        <v>742317.70820293867</v>
      </c>
      <c r="QR15" s="331">
        <v>68586131.384628013</v>
      </c>
      <c r="QS15" s="331">
        <v>1432537.27431931</v>
      </c>
      <c r="QT15" s="331">
        <v>3977494.8618052779</v>
      </c>
      <c r="QU15" s="331">
        <v>1506624.3300573165</v>
      </c>
      <c r="QV15" s="331">
        <v>2963625.8105700398</v>
      </c>
      <c r="QW15" s="331">
        <v>5722661.7501021735</v>
      </c>
      <c r="QX15" s="331">
        <v>1758738.6405694708</v>
      </c>
      <c r="QY15" s="331">
        <v>2932077.4879934811</v>
      </c>
      <c r="QZ15" s="331">
        <v>4350380.4079982461</v>
      </c>
      <c r="RA15" s="331">
        <v>1583852.2818466185</v>
      </c>
      <c r="RB15" s="331">
        <v>870188.20152716455</v>
      </c>
      <c r="RC15" s="331">
        <v>613567.14337233244</v>
      </c>
      <c r="RD15" s="331">
        <v>797114.30957489228</v>
      </c>
      <c r="RE15" s="331">
        <v>159179696.94205025</v>
      </c>
      <c r="RF15" s="331">
        <v>33760859.239938416</v>
      </c>
      <c r="RG15" s="331">
        <v>1932808.5480693539</v>
      </c>
      <c r="RH15" s="331">
        <v>1961206.3578953072</v>
      </c>
      <c r="RI15" s="331">
        <v>2296192.7725476124</v>
      </c>
      <c r="RJ15" s="331">
        <v>1704920.1167443774</v>
      </c>
      <c r="RK15" s="331">
        <v>16007056.904015502</v>
      </c>
      <c r="RL15" s="331">
        <v>3192861.8684486784</v>
      </c>
      <c r="RM15" s="331">
        <v>2389060.2138044317</v>
      </c>
      <c r="RN15" s="331">
        <v>11905925.52678315</v>
      </c>
      <c r="RO15" s="331">
        <v>6590504.0568945426</v>
      </c>
      <c r="RP15" s="331">
        <v>449660.46652509831</v>
      </c>
      <c r="RQ15" s="331">
        <v>1930621.8023048171</v>
      </c>
      <c r="RR15" s="331">
        <v>1691933.6092526601</v>
      </c>
      <c r="RS15" s="331">
        <v>528622.71419262036</v>
      </c>
      <c r="RT15" s="331">
        <v>2358418.6662219586</v>
      </c>
      <c r="RU15" s="331">
        <v>748336.1531450114</v>
      </c>
      <c r="RV15" s="331">
        <v>1815036.180212507</v>
      </c>
      <c r="RW15" s="331">
        <v>643014.8342798024</v>
      </c>
      <c r="RX15" s="331">
        <v>765211.31775666832</v>
      </c>
      <c r="RY15" s="331">
        <v>46293618.124651782</v>
      </c>
      <c r="RZ15" s="331">
        <v>1048423.0953908878</v>
      </c>
      <c r="SA15" s="331">
        <v>2250167.4311428433</v>
      </c>
      <c r="SB15" s="331">
        <v>1807034.4679956066</v>
      </c>
      <c r="SC15" s="331">
        <v>579574.59932164324</v>
      </c>
      <c r="SD15" s="331">
        <v>948790.83949932153</v>
      </c>
      <c r="SE15" s="331">
        <v>2431487.5738322497</v>
      </c>
      <c r="SF15" s="331">
        <v>4442541.3361741705</v>
      </c>
      <c r="SG15" s="331">
        <v>1251749.3149502657</v>
      </c>
      <c r="SH15" s="331">
        <v>971116.64455393527</v>
      </c>
      <c r="SI15" s="331">
        <v>2467150.2940133638</v>
      </c>
      <c r="SJ15" s="331">
        <v>2304330.4413974676</v>
      </c>
      <c r="SK15" s="331">
        <v>1324654.9448722135</v>
      </c>
      <c r="SL15" s="331">
        <v>948246.85856834415</v>
      </c>
      <c r="SM15" s="331">
        <v>60428081.240618065</v>
      </c>
      <c r="SN15" s="331">
        <v>2351792.0195378563</v>
      </c>
      <c r="SO15" s="331">
        <v>1588192.4083917621</v>
      </c>
      <c r="SP15" s="331">
        <v>940737.64032096264</v>
      </c>
      <c r="SQ15" s="331">
        <v>2106140.2539591407</v>
      </c>
      <c r="SR15" s="331">
        <v>2214941.065761507</v>
      </c>
      <c r="SS15" s="331">
        <v>769826.09543133725</v>
      </c>
      <c r="ST15" s="331">
        <v>4080839.6459964458</v>
      </c>
      <c r="SU15" s="331">
        <v>2183538.1779123009</v>
      </c>
      <c r="SV15" s="331">
        <v>1719797.0921520586</v>
      </c>
      <c r="SW15" s="331">
        <v>4218340.6134666</v>
      </c>
      <c r="SX15" s="331">
        <v>831008.92952270375</v>
      </c>
      <c r="SY15" s="331">
        <v>7537236.0770380991</v>
      </c>
      <c r="SZ15" s="331">
        <v>1762477.0865310766</v>
      </c>
      <c r="TA15" s="331">
        <v>1503850.7913406356</v>
      </c>
      <c r="TB15" s="331">
        <v>3994443.2240748825</v>
      </c>
      <c r="TC15" s="331">
        <v>863104.5773257768</v>
      </c>
      <c r="TD15" s="331">
        <v>2007141.196232605</v>
      </c>
      <c r="TE15" s="331">
        <v>960534.94619633292</v>
      </c>
      <c r="TF15" s="331">
        <v>513647.61451641691</v>
      </c>
      <c r="TG15" s="331">
        <v>49960710.674505509</v>
      </c>
      <c r="TH15" s="331">
        <v>2090360.191126962</v>
      </c>
      <c r="TI15" s="331">
        <v>1080545.197160915</v>
      </c>
      <c r="TJ15" s="331">
        <v>3590234.2614550781</v>
      </c>
      <c r="TK15" s="331">
        <v>3535748.6063036164</v>
      </c>
      <c r="TL15" s="331">
        <v>2027901.7429523689</v>
      </c>
      <c r="TM15" s="331">
        <v>893033.39372161182</v>
      </c>
      <c r="TN15" s="331">
        <v>28481959.079221703</v>
      </c>
      <c r="TO15" s="331">
        <v>1459098.6365889979</v>
      </c>
      <c r="TP15" s="331">
        <v>2964382.4282650878</v>
      </c>
      <c r="TQ15" s="331">
        <v>4500101.9869250506</v>
      </c>
      <c r="TR15" s="331">
        <v>998711.47424858424</v>
      </c>
      <c r="TS15" s="331">
        <v>1831880.1182806697</v>
      </c>
      <c r="TT15" s="331">
        <v>976276.5333150496</v>
      </c>
      <c r="TU15" s="331">
        <v>1633113.1719720243</v>
      </c>
      <c r="TV15" s="331">
        <v>864449.31962524808</v>
      </c>
      <c r="TW15" s="331">
        <v>8855844.4464655593</v>
      </c>
      <c r="TX15" s="331">
        <v>915047.34079151519</v>
      </c>
      <c r="TY15" s="331">
        <v>175306953.38007012</v>
      </c>
      <c r="TZ15" s="331">
        <v>3951363.3193453318</v>
      </c>
      <c r="UA15" s="331">
        <v>772737.70873332827</v>
      </c>
      <c r="UB15" s="331">
        <v>2859076.5290164077</v>
      </c>
      <c r="UC15" s="331">
        <v>48295308.551493362</v>
      </c>
      <c r="UD15" s="331">
        <v>372125.13699219696</v>
      </c>
      <c r="UE15" s="331">
        <v>1758818.0581094052</v>
      </c>
      <c r="UF15" s="331">
        <v>1445074.5229853187</v>
      </c>
      <c r="UG15" s="331">
        <v>4128605.5387768294</v>
      </c>
      <c r="UH15" s="331">
        <v>15383536.559270337</v>
      </c>
      <c r="UI15" s="331">
        <v>3626022.7257173508</v>
      </c>
      <c r="UJ15" s="331">
        <v>1612771.9080069435</v>
      </c>
      <c r="UK15" s="331">
        <v>3922586.6539042313</v>
      </c>
      <c r="UL15" s="331">
        <v>1419426.8023632329</v>
      </c>
      <c r="UM15" s="331">
        <v>598517.5982858541</v>
      </c>
      <c r="UN15" s="331">
        <v>265602263.15258375</v>
      </c>
      <c r="UO15" s="331">
        <v>3207638.6772469925</v>
      </c>
      <c r="UP15" s="331">
        <v>1291743.571053907</v>
      </c>
      <c r="UQ15" s="331">
        <v>9142755.0490246639</v>
      </c>
      <c r="UR15" s="331">
        <v>802253.80106198858</v>
      </c>
      <c r="US15" s="331">
        <v>2501045.3913473166</v>
      </c>
      <c r="UT15" s="331">
        <v>7839485.170447601</v>
      </c>
      <c r="UU15" s="331">
        <v>750311.43560956663</v>
      </c>
      <c r="UV15" s="331">
        <v>2353004.3916477854</v>
      </c>
      <c r="UW15" s="331">
        <v>2637073.5828451882</v>
      </c>
      <c r="UX15" s="331">
        <v>3842656.9091985291</v>
      </c>
      <c r="UY15" s="331">
        <v>25309814.236688111</v>
      </c>
      <c r="UZ15" s="331">
        <v>3756593.4835174102</v>
      </c>
      <c r="VA15" s="331">
        <v>19026943.315599754</v>
      </c>
      <c r="VB15" s="331">
        <v>608288.08139419451</v>
      </c>
      <c r="VC15" s="331">
        <v>1683493.6481781781</v>
      </c>
      <c r="VD15" s="331">
        <v>1202382.8581619784</v>
      </c>
      <c r="VE15" s="331">
        <v>2186320.058457891</v>
      </c>
      <c r="VF15" s="331">
        <v>32665758.722955573</v>
      </c>
      <c r="VG15" s="331">
        <v>3000747.9428715357</v>
      </c>
      <c r="VH15" s="331">
        <v>352895.46971875743</v>
      </c>
      <c r="VI15" s="331">
        <v>1501525.9457380443</v>
      </c>
      <c r="VJ15" s="331">
        <v>72124636.469561204</v>
      </c>
      <c r="VK15" s="331">
        <v>1317762.6175894167</v>
      </c>
      <c r="VL15" s="331">
        <v>1843958.5622136686</v>
      </c>
      <c r="VM15" s="331">
        <v>5015841.3219186217</v>
      </c>
      <c r="VN15" s="331">
        <v>4651425.3153162794</v>
      </c>
      <c r="VO15" s="331">
        <v>5079568.0397024453</v>
      </c>
      <c r="VP15" s="331">
        <v>1439309.4178336933</v>
      </c>
      <c r="VQ15" s="331">
        <v>3177801.8515916248</v>
      </c>
      <c r="VR15" s="331">
        <v>1582008.404067368</v>
      </c>
      <c r="VS15" s="331">
        <v>10279685.186492229</v>
      </c>
      <c r="VT15" s="331">
        <v>1622160.0923127451</v>
      </c>
      <c r="VU15" s="331">
        <v>5625221.6149116121</v>
      </c>
      <c r="VV15" s="331">
        <v>1630847.5077313171</v>
      </c>
      <c r="VW15" s="331">
        <v>1063822.8924228582</v>
      </c>
      <c r="VX15" s="331">
        <v>1303887.0875314975</v>
      </c>
      <c r="VY15" s="331">
        <v>253970656.74923044</v>
      </c>
      <c r="VZ15" s="331">
        <v>5912880.236154099</v>
      </c>
      <c r="WA15" s="331">
        <v>2732566.3247292424</v>
      </c>
      <c r="WB15" s="331">
        <v>1794309.9072254731</v>
      </c>
      <c r="WC15" s="331">
        <v>2312650.4684433341</v>
      </c>
      <c r="WD15" s="331">
        <v>2114818.2540410208</v>
      </c>
      <c r="WE15" s="331">
        <v>12482453.383334553</v>
      </c>
      <c r="WF15" s="331">
        <v>7798329.6069390792</v>
      </c>
      <c r="WG15" s="331">
        <v>3736354.9306353303</v>
      </c>
      <c r="WH15" s="331">
        <v>4108828.2543253498</v>
      </c>
      <c r="WI15" s="331">
        <v>1295296.0824609157</v>
      </c>
      <c r="WJ15" s="331">
        <v>10777422.622664507</v>
      </c>
      <c r="WK15" s="331">
        <v>3689547.9233794739</v>
      </c>
      <c r="WL15" s="331">
        <v>58560741.929450043</v>
      </c>
      <c r="WM15" s="331">
        <v>5165979.8819634439</v>
      </c>
      <c r="WN15" s="331">
        <v>2431715.0069244169</v>
      </c>
      <c r="WO15" s="331">
        <v>1789886.2686336539</v>
      </c>
      <c r="WP15" s="331">
        <v>3664007.9831926017</v>
      </c>
      <c r="WQ15" s="331">
        <v>1268450.5933327042</v>
      </c>
      <c r="WR15" s="331">
        <v>4395693.0051567629</v>
      </c>
      <c r="WS15" s="331">
        <v>28751918.846067484</v>
      </c>
      <c r="WT15" s="331">
        <v>2335628.3674222222</v>
      </c>
      <c r="WU15" s="331">
        <v>829576.26681545575</v>
      </c>
      <c r="WV15" s="331">
        <v>1363726.8291429242</v>
      </c>
      <c r="WW15" s="331">
        <v>1142126.5979922549</v>
      </c>
      <c r="WX15" s="331">
        <v>0</v>
      </c>
      <c r="WY15" s="331">
        <v>1180550.8983911942</v>
      </c>
      <c r="WZ15" s="331">
        <v>2738542.2571641202</v>
      </c>
      <c r="XA15" s="331">
        <v>43665583.167392924</v>
      </c>
      <c r="XB15" s="331">
        <v>670769.15387833735</v>
      </c>
      <c r="XC15" s="331">
        <v>4671940.6591917854</v>
      </c>
      <c r="XD15" s="331">
        <v>382940.10821205832</v>
      </c>
      <c r="XE15" s="331">
        <v>1377368.4213918967</v>
      </c>
      <c r="XF15" s="331">
        <v>154709067.55717582</v>
      </c>
      <c r="XG15" s="331">
        <v>2323623.459847834</v>
      </c>
      <c r="XH15" s="331">
        <v>3002295.7547776378</v>
      </c>
      <c r="XI15" s="331">
        <v>15957985.691753</v>
      </c>
      <c r="XJ15" s="331">
        <v>2189739.814868235</v>
      </c>
      <c r="XK15" s="331">
        <v>3509325.4921398074</v>
      </c>
      <c r="XL15" s="331">
        <v>2813030.1566342888</v>
      </c>
      <c r="XM15" s="331">
        <v>2035170.8169556148</v>
      </c>
      <c r="XN15" s="331">
        <v>1823824.9649194076</v>
      </c>
      <c r="XO15" s="331">
        <v>5433371.1458943048</v>
      </c>
      <c r="XP15" s="331">
        <v>7961028.2876262991</v>
      </c>
      <c r="XQ15" s="331">
        <v>1303401.4078383278</v>
      </c>
      <c r="XR15" s="331">
        <v>1490653.3983194605</v>
      </c>
      <c r="XS15" s="331">
        <v>1254661.3960653092</v>
      </c>
      <c r="XT15" s="331">
        <v>1137774.6430560518</v>
      </c>
      <c r="XU15" s="331">
        <v>963765.5417964895</v>
      </c>
      <c r="XV15" s="331">
        <v>1052372.8669984175</v>
      </c>
      <c r="XW15" s="331">
        <v>965042.57183619111</v>
      </c>
      <c r="XX15" s="331">
        <v>1111669.4963717419</v>
      </c>
      <c r="XY15" s="331">
        <v>1410288.6936726368</v>
      </c>
      <c r="XZ15" s="331">
        <v>1149609.6950864722</v>
      </c>
      <c r="YA15" s="331">
        <v>1031538.0601628976</v>
      </c>
      <c r="YB15" s="331">
        <v>1286803.6344043443</v>
      </c>
      <c r="YC15" s="331">
        <v>49724014.909531251</v>
      </c>
      <c r="YD15" s="331">
        <v>2814879.3848247328</v>
      </c>
      <c r="YE15" s="331">
        <v>6337869.83199724</v>
      </c>
      <c r="YF15" s="331">
        <v>2064631.9192286988</v>
      </c>
      <c r="YG15" s="331">
        <v>9535233.0474150963</v>
      </c>
      <c r="YH15" s="331">
        <v>3667699.6667381139</v>
      </c>
      <c r="YI15" s="331">
        <v>4578288.6406390285</v>
      </c>
      <c r="YJ15" s="331">
        <v>1508575.2736753414</v>
      </c>
      <c r="YK15" s="331">
        <v>5147236.5145093808</v>
      </c>
      <c r="YL15" s="331">
        <v>4263101.5907475324</v>
      </c>
      <c r="YM15" s="331">
        <v>3753325.0566523266</v>
      </c>
      <c r="YN15" s="331">
        <v>2804386.6737648882</v>
      </c>
      <c r="YO15" s="331">
        <v>1819143.6321512789</v>
      </c>
      <c r="YP15" s="331">
        <v>810696.77205876331</v>
      </c>
      <c r="YQ15" s="331">
        <v>966760.55712431332</v>
      </c>
      <c r="YR15" s="331">
        <v>1675521.8172962533</v>
      </c>
      <c r="YS15" s="331">
        <v>980346.16456664924</v>
      </c>
      <c r="YT15" s="331">
        <v>72749392.520956799</v>
      </c>
      <c r="YU15" s="331">
        <v>4005829.6825017016</v>
      </c>
      <c r="YV15" s="331">
        <v>2368230.3556126966</v>
      </c>
      <c r="YW15" s="331">
        <v>789142.70390846801</v>
      </c>
      <c r="YX15" s="331">
        <v>766008.00594569277</v>
      </c>
      <c r="YY15" s="331">
        <v>632500.73855315207</v>
      </c>
      <c r="YZ15" s="331">
        <v>1743131.0400536696</v>
      </c>
      <c r="ZA15" s="331">
        <v>29989020.525108401</v>
      </c>
      <c r="ZB15" s="331">
        <v>903063.3271740682</v>
      </c>
      <c r="ZC15" s="331">
        <v>2407943.9858992198</v>
      </c>
      <c r="ZD15" s="331">
        <v>1997793.3445925012</v>
      </c>
      <c r="ZE15" s="331">
        <v>851432.3776333899</v>
      </c>
      <c r="ZF15" s="331">
        <v>907260.83831329329</v>
      </c>
      <c r="ZG15" s="331">
        <v>804724.74142863078</v>
      </c>
      <c r="ZH15" s="331">
        <v>977222.92877500854</v>
      </c>
      <c r="ZI15" s="331">
        <v>5542980.1264043516</v>
      </c>
      <c r="ZJ15" s="331">
        <v>26135241.344949506</v>
      </c>
      <c r="ZK15" s="331">
        <v>1473565.7144999346</v>
      </c>
      <c r="ZL15" s="331">
        <v>2031216.7474447482</v>
      </c>
      <c r="ZM15" s="331">
        <v>7887975.6816043686</v>
      </c>
      <c r="ZN15" s="331">
        <v>3877662.7697235215</v>
      </c>
      <c r="ZO15" s="331">
        <v>1905779.9538583334</v>
      </c>
      <c r="ZP15" s="331">
        <v>2666448.6517477673</v>
      </c>
      <c r="ZQ15" s="331">
        <v>2371686.5437597767</v>
      </c>
      <c r="ZR15" s="331">
        <v>37578465.14894405</v>
      </c>
      <c r="ZS15" s="331">
        <v>2324336.5413124892</v>
      </c>
      <c r="ZT15" s="331">
        <v>405225.04420970281</v>
      </c>
      <c r="ZU15" s="331">
        <v>5756910.5625748904</v>
      </c>
      <c r="ZV15" s="331">
        <v>1532827.2014248692</v>
      </c>
      <c r="ZW15" s="331">
        <v>2031846.3439147873</v>
      </c>
      <c r="ZX15" s="331">
        <v>1205377.0381156225</v>
      </c>
      <c r="ZY15" s="331">
        <v>1790868.9548841903</v>
      </c>
      <c r="ZZ15" s="331">
        <v>2390801.3738525379</v>
      </c>
      <c r="AAA15" s="331">
        <v>892052.09140273742</v>
      </c>
      <c r="AAB15" s="331">
        <v>4706934.3102178173</v>
      </c>
      <c r="AAC15" s="331">
        <v>1399446.3704941971</v>
      </c>
      <c r="AAD15" s="331">
        <v>1114016.4905381785</v>
      </c>
      <c r="AAE15" s="331">
        <v>1114001.947065345</v>
      </c>
      <c r="AAF15" s="331">
        <v>68231462.769438967</v>
      </c>
      <c r="AAG15" s="331">
        <v>1480396.8155204696</v>
      </c>
      <c r="AAH15" s="331">
        <v>1145137.7775124782</v>
      </c>
      <c r="AAI15" s="331">
        <v>803926.00602162059</v>
      </c>
      <c r="AAJ15" s="331">
        <v>1787218.5700690725</v>
      </c>
      <c r="AAK15" s="331">
        <v>1553933.827473178</v>
      </c>
      <c r="AAL15" s="331">
        <v>1026001.6295153035</v>
      </c>
      <c r="AAM15" s="331">
        <v>97356324.452828407</v>
      </c>
      <c r="AAN15" s="331">
        <v>5529707.0354837999</v>
      </c>
      <c r="AAO15" s="331">
        <v>2751273.7716554212</v>
      </c>
      <c r="AAP15" s="331">
        <v>4656387.058668972</v>
      </c>
      <c r="AAQ15" s="331">
        <v>2592932.6166763161</v>
      </c>
      <c r="AAR15" s="331">
        <v>1289349.3633218771</v>
      </c>
      <c r="AAS15" s="331">
        <v>1798800.0105056916</v>
      </c>
      <c r="AAT15" s="331">
        <v>3373847.4342785487</v>
      </c>
      <c r="AAU15" s="331">
        <v>6544618.1061783182</v>
      </c>
      <c r="AAV15" s="331">
        <v>1755870.0858541629</v>
      </c>
      <c r="AAW15" s="331">
        <v>3445300.313053905</v>
      </c>
      <c r="AAX15" s="331">
        <v>51549267.341907814</v>
      </c>
      <c r="AAY15" s="331">
        <v>4520855.2012841133</v>
      </c>
      <c r="AAZ15" s="331">
        <v>1683690.9587996283</v>
      </c>
      <c r="ABA15" s="331">
        <v>1789861.3543663991</v>
      </c>
      <c r="ABB15" s="331">
        <v>1521839.6590504877</v>
      </c>
      <c r="ABC15" s="331">
        <v>1173861.8160049936</v>
      </c>
      <c r="ABD15" s="331">
        <v>1787690.9148118582</v>
      </c>
      <c r="ABE15" s="331">
        <v>1947646.4599015713</v>
      </c>
      <c r="ABF15" s="331">
        <v>14397796.222536305</v>
      </c>
      <c r="ABG15" s="331">
        <v>7235635.1791939288</v>
      </c>
      <c r="ABH15" s="331">
        <v>1801079.4436568618</v>
      </c>
      <c r="ABI15" s="331">
        <v>1456450.8869687179</v>
      </c>
      <c r="ABJ15" s="331">
        <v>2256652.0255658249</v>
      </c>
      <c r="ABK15" s="331">
        <v>725865.09630844707</v>
      </c>
      <c r="ABL15" s="331">
        <v>975207.74218222545</v>
      </c>
      <c r="ABM15" s="331">
        <v>17153243.546891622</v>
      </c>
      <c r="ABN15" s="331">
        <v>1822213.9678965949</v>
      </c>
      <c r="ABO15" s="331">
        <v>325774.94281182898</v>
      </c>
      <c r="ABP15" s="331">
        <v>1840149.7723996874</v>
      </c>
      <c r="ABQ15" s="331">
        <v>711343.62538461993</v>
      </c>
      <c r="ABR15" s="331">
        <v>2824838.8962087436</v>
      </c>
      <c r="ABS15" s="331">
        <v>1083457.4364551639</v>
      </c>
      <c r="ABT15" s="331">
        <v>1762422.6978349907</v>
      </c>
      <c r="ABU15" s="331">
        <v>11395.265244196922</v>
      </c>
      <c r="ABV15" s="331">
        <v>85970683.719608769</v>
      </c>
      <c r="ABW15" s="331">
        <v>563380.37226438767</v>
      </c>
      <c r="ABX15" s="331">
        <v>2521267.6003643926</v>
      </c>
      <c r="ABY15" s="331">
        <v>955193.77291361836</v>
      </c>
      <c r="ABZ15" s="331">
        <v>0</v>
      </c>
      <c r="ACA15" s="331">
        <v>1892777.2798391173</v>
      </c>
      <c r="ACB15" s="331">
        <v>1008726.2514486584</v>
      </c>
      <c r="ACC15" s="331">
        <v>1170671.9424860547</v>
      </c>
      <c r="ACD15" s="331">
        <v>838391.13191135298</v>
      </c>
      <c r="ACE15" s="331">
        <v>2388611.4362987471</v>
      </c>
      <c r="ACF15" s="331">
        <v>0</v>
      </c>
      <c r="ACG15" s="331">
        <v>488425424.56310618</v>
      </c>
      <c r="ACH15" s="331">
        <v>1860206.7865405446</v>
      </c>
      <c r="ACI15" s="331">
        <v>907650.15925486316</v>
      </c>
      <c r="ACJ15" s="331">
        <v>3385873.3490060512</v>
      </c>
      <c r="ACK15" s="331">
        <v>1476597.7248465586</v>
      </c>
      <c r="ACL15" s="331">
        <v>3719893.1477992325</v>
      </c>
      <c r="ACM15" s="331">
        <v>2871522.5523972586</v>
      </c>
      <c r="ACN15" s="331">
        <v>52352191.116830736</v>
      </c>
      <c r="ACO15" s="331">
        <v>9994739.0308133401</v>
      </c>
      <c r="ACP15" s="331">
        <v>1793994.8991919488</v>
      </c>
      <c r="ACQ15" s="331">
        <v>1465481.0848354178</v>
      </c>
      <c r="ACR15" s="331">
        <v>3742561.946314801</v>
      </c>
      <c r="ACS15" s="331">
        <v>3244249.2252222262</v>
      </c>
      <c r="ACT15" s="331">
        <v>41076786.701000445</v>
      </c>
      <c r="ACU15" s="331">
        <v>3161296.7180005009</v>
      </c>
      <c r="ACV15" s="331">
        <v>2408873.820786661</v>
      </c>
      <c r="ACW15" s="331">
        <v>2085053.0560525411</v>
      </c>
      <c r="ACX15" s="331">
        <v>1404183.4220961279</v>
      </c>
      <c r="ACY15" s="331">
        <v>1732658.9452973115</v>
      </c>
      <c r="ACZ15" s="331">
        <v>677138.99833203049</v>
      </c>
      <c r="ADA15" s="331">
        <v>1047317.689233817</v>
      </c>
      <c r="ADB15" s="331">
        <v>1257457.5261998933</v>
      </c>
      <c r="ADC15" s="331">
        <v>1993812.6044029449</v>
      </c>
      <c r="ADD15" s="331">
        <v>9384144.500461515</v>
      </c>
      <c r="ADE15" s="331">
        <v>11663715.220580023</v>
      </c>
      <c r="ADF15" s="331">
        <v>2034600.198297777</v>
      </c>
      <c r="ADG15" s="331">
        <v>288860.93095282657</v>
      </c>
      <c r="ADH15" s="331">
        <v>0</v>
      </c>
      <c r="ADI15" s="331">
        <v>384892.31755614426</v>
      </c>
      <c r="ADJ15" s="331">
        <v>525540.69512849452</v>
      </c>
      <c r="ADK15" s="331">
        <v>768019.42496996373</v>
      </c>
      <c r="ADL15" s="331">
        <v>411512.96247419657</v>
      </c>
      <c r="ADM15" s="331">
        <v>183982774.39124167</v>
      </c>
      <c r="ADN15" s="331">
        <v>1596268.9037752808</v>
      </c>
      <c r="ADO15" s="331">
        <v>10541659.340480486</v>
      </c>
      <c r="ADP15" s="331">
        <v>22319723.462645002</v>
      </c>
      <c r="ADQ15" s="331">
        <v>792535.33950436162</v>
      </c>
      <c r="ADR15" s="331">
        <v>559388.423870489</v>
      </c>
      <c r="ADS15" s="331">
        <v>1496476.8757761654</v>
      </c>
      <c r="ADT15" s="331">
        <v>354428.9266751486</v>
      </c>
      <c r="ADU15" s="331">
        <v>142795148.41458121</v>
      </c>
      <c r="ADV15" s="331">
        <v>10159716.602230184</v>
      </c>
      <c r="ADW15" s="331">
        <v>33798538.199191421</v>
      </c>
      <c r="ADX15" s="331">
        <v>2496664.4317374425</v>
      </c>
      <c r="ADY15" s="331">
        <v>1328568.3851925738</v>
      </c>
      <c r="ADZ15" s="331">
        <v>2395620.8166831178</v>
      </c>
      <c r="AEA15" s="331">
        <v>1267365.6462937561</v>
      </c>
      <c r="AEB15" s="331">
        <v>1713314.0933372357</v>
      </c>
      <c r="AEC15" s="331">
        <v>921735.54668722348</v>
      </c>
      <c r="AED15" s="331">
        <v>1753654.6802889532</v>
      </c>
      <c r="AEE15" s="331">
        <v>1215389.7273542378</v>
      </c>
      <c r="AEF15" s="331">
        <v>2517149.3028810802</v>
      </c>
      <c r="AEG15" s="331">
        <v>1003786.1130152721</v>
      </c>
      <c r="AEH15" s="331">
        <v>3375170.920273358</v>
      </c>
      <c r="AEI15" s="331">
        <v>1372477.1147042704</v>
      </c>
      <c r="AEJ15" s="331">
        <v>1664255.6968900703</v>
      </c>
      <c r="AEK15" s="331">
        <v>677629.29045320395</v>
      </c>
      <c r="AEL15" s="331">
        <v>8981434.0255036019</v>
      </c>
      <c r="AEM15" s="331">
        <v>1896396.3281240449</v>
      </c>
      <c r="AEN15" s="331">
        <v>5715695.2193394126</v>
      </c>
      <c r="AEO15" s="331">
        <v>174891357.20153588</v>
      </c>
      <c r="AEP15" s="331">
        <v>2889054.9983106474</v>
      </c>
      <c r="AEQ15" s="331">
        <v>2113858.9897839739</v>
      </c>
      <c r="AER15" s="331">
        <v>1797629.9174280842</v>
      </c>
      <c r="AES15" s="331">
        <v>1087367.6641945853</v>
      </c>
      <c r="AET15" s="331">
        <v>3968459.7889094227</v>
      </c>
      <c r="AEU15" s="331">
        <v>759254.07830710628</v>
      </c>
      <c r="AEV15" s="331">
        <v>1068490.8133216465</v>
      </c>
      <c r="AEW15" s="331">
        <v>1985771.693857372</v>
      </c>
      <c r="AEX15" s="331">
        <v>533628.03264993045</v>
      </c>
      <c r="AEY15" s="331">
        <v>19150155.009433985</v>
      </c>
      <c r="AEZ15" s="331">
        <v>17876154.668929633</v>
      </c>
      <c r="AFA15" s="331">
        <v>2289428.2793835308</v>
      </c>
      <c r="AFB15" s="331">
        <v>1975227.9066434207</v>
      </c>
      <c r="AFC15" s="331">
        <v>2345958.1236724621</v>
      </c>
      <c r="AFD15" s="331">
        <v>932160.70584790921</v>
      </c>
      <c r="AFE15" s="331">
        <v>1406861.1133511879</v>
      </c>
      <c r="AFF15" s="331">
        <v>733918.69435287989</v>
      </c>
      <c r="AFG15" s="331">
        <v>2039471.1418372525</v>
      </c>
      <c r="AFH15" s="331">
        <v>1478340.0120627668</v>
      </c>
      <c r="AFI15" s="331">
        <v>302986.58453511674</v>
      </c>
      <c r="AFJ15" s="331">
        <v>869846.34997539443</v>
      </c>
      <c r="AFK15" s="331">
        <v>360582.48734688316</v>
      </c>
      <c r="AFL15" s="331">
        <v>39625923.663215354</v>
      </c>
      <c r="AFM15" s="331">
        <v>2805221.8809420378</v>
      </c>
      <c r="AFN15" s="331">
        <v>1204581.5226707885</v>
      </c>
      <c r="AFO15" s="331">
        <v>1131915.1298020964</v>
      </c>
      <c r="AFP15" s="331">
        <v>1529341.5770783853</v>
      </c>
      <c r="AFQ15" s="331">
        <v>994722.86410945351</v>
      </c>
      <c r="AFR15" s="331">
        <v>289555.29846879013</v>
      </c>
      <c r="AFS15" s="331">
        <v>1565401.7702134503</v>
      </c>
      <c r="AFT15" s="331">
        <v>1640934.2724493353</v>
      </c>
      <c r="AFU15" s="331">
        <v>600502.76015004027</v>
      </c>
      <c r="AFV15" s="331">
        <v>4029844.7775106505</v>
      </c>
      <c r="AFW15" s="331">
        <v>924146.81607330765</v>
      </c>
      <c r="AFX15" s="331">
        <v>185428154.04196551</v>
      </c>
      <c r="AFY15" s="331">
        <v>741452.00148023234</v>
      </c>
      <c r="AFZ15" s="331">
        <v>954191.04622800136</v>
      </c>
      <c r="AGA15" s="331">
        <v>867744.48607179476</v>
      </c>
      <c r="AGB15" s="331">
        <v>3355773.9702413036</v>
      </c>
      <c r="AGC15" s="331">
        <v>980033.06042685604</v>
      </c>
      <c r="AGD15" s="331">
        <v>1211154.9722250244</v>
      </c>
      <c r="AGE15" s="331">
        <v>963778.87979670044</v>
      </c>
      <c r="AGF15" s="331">
        <v>812423.02222085383</v>
      </c>
      <c r="AGG15" s="331">
        <v>1342421.8061765451</v>
      </c>
      <c r="AGH15" s="331">
        <v>396919.83424320054</v>
      </c>
      <c r="AGI15" s="331">
        <v>44381822.908307143</v>
      </c>
      <c r="AGJ15" s="331">
        <v>20243467.145085201</v>
      </c>
      <c r="AGK15" s="331">
        <v>1342534.488149218</v>
      </c>
      <c r="AGL15" s="331">
        <v>633253.1914427724</v>
      </c>
      <c r="AGM15" s="331">
        <v>3580307.7999155666</v>
      </c>
      <c r="AGN15" s="331">
        <v>3038550.2104485561</v>
      </c>
      <c r="AGO15" s="331">
        <v>533716.55317944987</v>
      </c>
      <c r="AGP15" s="331">
        <v>511968.76637135912</v>
      </c>
      <c r="AGQ15" s="331">
        <v>100546358.58997159</v>
      </c>
      <c r="AGR15" s="331">
        <v>34018757.897637412</v>
      </c>
      <c r="AGS15" s="331">
        <v>995673.16866047319</v>
      </c>
      <c r="AGT15" s="331">
        <v>4113600.2049694764</v>
      </c>
      <c r="AGU15" s="331">
        <v>6837280.7654170226</v>
      </c>
      <c r="AGV15" s="331">
        <v>2154695.0225350964</v>
      </c>
      <c r="AGW15" s="331">
        <v>2286755.8854664206</v>
      </c>
      <c r="AGX15" s="331">
        <v>2505851.9378782446</v>
      </c>
      <c r="AGY15" s="331">
        <v>625677.7526131965</v>
      </c>
      <c r="AGZ15" s="331">
        <v>1956647.7689544829</v>
      </c>
      <c r="AHA15" s="331">
        <v>2420329.71729335</v>
      </c>
      <c r="AHB15" s="331">
        <v>2307132.0048379144</v>
      </c>
      <c r="AHC15" s="331">
        <v>1821259.2089584894</v>
      </c>
      <c r="AHD15" s="331">
        <v>1381836.8180211892</v>
      </c>
      <c r="AHE15" s="331">
        <v>2347643.8753275005</v>
      </c>
      <c r="AHF15" s="331">
        <v>1654677.2129066272</v>
      </c>
      <c r="AHG15" s="331">
        <v>4009961.6780170021</v>
      </c>
      <c r="AHH15" s="331">
        <v>28272736.626806669</v>
      </c>
      <c r="AHI15" s="331">
        <v>3417771.6377603547</v>
      </c>
      <c r="AHJ15" s="331">
        <v>537648.98790920444</v>
      </c>
      <c r="AHK15" s="331">
        <v>4002316.303886177</v>
      </c>
      <c r="AHL15" s="331">
        <v>18508556.901351206</v>
      </c>
      <c r="AHM15" s="331">
        <v>2220720.190951365</v>
      </c>
      <c r="AHN15" s="331">
        <v>2067230.2524952909</v>
      </c>
      <c r="AHO15" s="331"/>
      <c r="AHQ15" s="352">
        <v>13</v>
      </c>
    </row>
    <row r="16" spans="1:901" ht="23.45" customHeight="1" x14ac:dyDescent="0.35">
      <c r="A16" s="326" t="s">
        <v>878</v>
      </c>
      <c r="B16" s="327" t="s">
        <v>678</v>
      </c>
      <c r="C16" s="331">
        <v>20318129.8745104</v>
      </c>
      <c r="D16" s="331">
        <v>5260126.3024055315</v>
      </c>
      <c r="E16" s="331">
        <v>329804.43890796887</v>
      </c>
      <c r="F16" s="331">
        <v>563040.08087188599</v>
      </c>
      <c r="G16" s="331">
        <v>471273.2656524044</v>
      </c>
      <c r="H16" s="331">
        <v>437905.48765251483</v>
      </c>
      <c r="I16" s="331">
        <v>333698.41904589185</v>
      </c>
      <c r="J16" s="331">
        <v>7342015.4117451059</v>
      </c>
      <c r="K16" s="331">
        <v>276062.93997099757</v>
      </c>
      <c r="L16" s="331">
        <v>601534.11003186891</v>
      </c>
      <c r="M16" s="331">
        <v>6213565.9029903822</v>
      </c>
      <c r="N16" s="331">
        <v>182260.93108272008</v>
      </c>
      <c r="O16" s="331">
        <v>1368425.1365971866</v>
      </c>
      <c r="P16" s="331">
        <v>926585.29974207201</v>
      </c>
      <c r="Q16" s="331">
        <v>297289.08919725777</v>
      </c>
      <c r="R16" s="331">
        <v>249093.70562972894</v>
      </c>
      <c r="S16" s="331">
        <v>80175.260762489881</v>
      </c>
      <c r="T16" s="331">
        <v>1566930.2244918002</v>
      </c>
      <c r="U16" s="331">
        <v>94267.465001243894</v>
      </c>
      <c r="V16" s="331">
        <v>174766.34991864263</v>
      </c>
      <c r="W16" s="331">
        <v>240650.99690814113</v>
      </c>
      <c r="X16" s="331">
        <v>202008.22087666678</v>
      </c>
      <c r="Y16" s="331">
        <v>63192.62661969741</v>
      </c>
      <c r="Z16" s="331">
        <v>64668.117016567041</v>
      </c>
      <c r="AA16" s="331">
        <v>25834122.766598359</v>
      </c>
      <c r="AB16" s="331">
        <v>1016246.0173124346</v>
      </c>
      <c r="AC16" s="331">
        <v>3825655.8692205218</v>
      </c>
      <c r="AD16" s="331">
        <v>462428.66992734955</v>
      </c>
      <c r="AE16" s="331">
        <v>2459816.8447879492</v>
      </c>
      <c r="AF16" s="331">
        <v>610213.49436218687</v>
      </c>
      <c r="AG16" s="331">
        <v>1406898.4536823912</v>
      </c>
      <c r="AH16" s="331">
        <v>498720.83796368859</v>
      </c>
      <c r="AI16" s="331">
        <v>1064731.643677443</v>
      </c>
      <c r="AJ16" s="331">
        <v>476519.84294475272</v>
      </c>
      <c r="AK16" s="331">
        <v>250504.42372495658</v>
      </c>
      <c r="AL16" s="331">
        <v>410709.07757627661</v>
      </c>
      <c r="AM16" s="331">
        <v>35495.155758418296</v>
      </c>
      <c r="AN16" s="331">
        <v>529936.10395197826</v>
      </c>
      <c r="AO16" s="331">
        <v>325117.37038778822</v>
      </c>
      <c r="AP16" s="331">
        <v>1464278.5612422687</v>
      </c>
      <c r="AQ16" s="331">
        <v>4410218.2078338079</v>
      </c>
      <c r="AR16" s="331">
        <v>203564.69174386296</v>
      </c>
      <c r="AS16" s="331">
        <v>13550594.126262045</v>
      </c>
      <c r="AT16" s="331">
        <v>992011.79929834686</v>
      </c>
      <c r="AU16" s="331">
        <v>354041.25876312034</v>
      </c>
      <c r="AV16" s="331">
        <v>560546.34942139033</v>
      </c>
      <c r="AW16" s="331">
        <v>257625.09151978561</v>
      </c>
      <c r="AX16" s="331">
        <v>310307.03834524361</v>
      </c>
      <c r="AY16" s="331">
        <v>330068.90940189757</v>
      </c>
      <c r="AZ16" s="331">
        <v>310341.19666707644</v>
      </c>
      <c r="BA16" s="331">
        <v>6886544.7824261487</v>
      </c>
      <c r="BB16" s="331">
        <v>469807.53083234112</v>
      </c>
      <c r="BC16" s="331">
        <v>472305.59011346428</v>
      </c>
      <c r="BD16" s="331">
        <v>1346397.6988448799</v>
      </c>
      <c r="BE16" s="331">
        <v>365512.8928355996</v>
      </c>
      <c r="BF16" s="331">
        <v>64952.179509365211</v>
      </c>
      <c r="BG16" s="331">
        <v>98663.399220885505</v>
      </c>
      <c r="BH16" s="331">
        <v>32289715.22718326</v>
      </c>
      <c r="BI16" s="331">
        <v>157313.03486993283</v>
      </c>
      <c r="BJ16" s="331">
        <v>196587.15698661687</v>
      </c>
      <c r="BK16" s="331">
        <v>663813.90319207765</v>
      </c>
      <c r="BL16" s="331">
        <v>797373.70350459975</v>
      </c>
      <c r="BM16" s="331">
        <v>885746.83625658415</v>
      </c>
      <c r="BN16" s="331">
        <v>244595.05624683466</v>
      </c>
      <c r="BO16" s="331">
        <v>481756.14230772475</v>
      </c>
      <c r="BP16" s="331">
        <v>138899.17520222079</v>
      </c>
      <c r="BQ16" s="331">
        <v>288516.72836440045</v>
      </c>
      <c r="BR16" s="331">
        <v>99870.459931442543</v>
      </c>
      <c r="BS16" s="331">
        <v>87169.49439849444</v>
      </c>
      <c r="BT16" s="331">
        <v>8173567.772064181</v>
      </c>
      <c r="BU16" s="331">
        <v>8546.3784173623917</v>
      </c>
      <c r="BV16" s="331">
        <v>278240.45956882066</v>
      </c>
      <c r="BW16" s="331">
        <v>20100376.747199029</v>
      </c>
      <c r="BX16" s="331">
        <v>4326902.0101087075</v>
      </c>
      <c r="BY16" s="331">
        <v>509133.33353253396</v>
      </c>
      <c r="BZ16" s="331">
        <v>609137.64384642371</v>
      </c>
      <c r="CA16" s="331">
        <v>602772.24138168828</v>
      </c>
      <c r="CB16" s="331">
        <v>765924.07936003769</v>
      </c>
      <c r="CC16" s="331">
        <v>406969.25554231112</v>
      </c>
      <c r="CD16" s="331">
        <v>5145.6250664678482</v>
      </c>
      <c r="CE16" s="331">
        <v>0</v>
      </c>
      <c r="CF16" s="331">
        <v>32776094.040295787</v>
      </c>
      <c r="CG16" s="331">
        <v>170901.35298971098</v>
      </c>
      <c r="CH16" s="331">
        <v>1665272.9205137249</v>
      </c>
      <c r="CI16" s="331">
        <v>241895.70361481904</v>
      </c>
      <c r="CJ16" s="331">
        <v>374915.09871584596</v>
      </c>
      <c r="CK16" s="331">
        <v>348933.47864897037</v>
      </c>
      <c r="CL16" s="331">
        <v>467406.57611288782</v>
      </c>
      <c r="CM16" s="331">
        <v>1297806.8941201086</v>
      </c>
      <c r="CN16" s="331">
        <v>161366.64400587621</v>
      </c>
      <c r="CO16" s="331">
        <v>140858.05200105495</v>
      </c>
      <c r="CP16" s="331">
        <v>228288.33864717337</v>
      </c>
      <c r="CQ16" s="331">
        <v>415842.07599611842</v>
      </c>
      <c r="CR16" s="331">
        <v>336868.23602289445</v>
      </c>
      <c r="CS16" s="331">
        <v>19752581.624072611</v>
      </c>
      <c r="CT16" s="331">
        <v>189725.87096598803</v>
      </c>
      <c r="CU16" s="331">
        <v>452531.04471675714</v>
      </c>
      <c r="CV16" s="331">
        <v>1034528.3725511166</v>
      </c>
      <c r="CW16" s="331">
        <v>146955.86788423877</v>
      </c>
      <c r="CX16" s="331">
        <v>933699.59514899272</v>
      </c>
      <c r="CY16" s="331">
        <v>184707.22725819942</v>
      </c>
      <c r="CZ16" s="331">
        <v>212818.71679897394</v>
      </c>
      <c r="DA16" s="331">
        <v>16890554.119506638</v>
      </c>
      <c r="DB16" s="331">
        <v>504361.03713107627</v>
      </c>
      <c r="DC16" s="331">
        <v>3904313.9489346766</v>
      </c>
      <c r="DD16" s="331">
        <v>2531172.9735695501</v>
      </c>
      <c r="DE16" s="331">
        <v>586192.77837814705</v>
      </c>
      <c r="DF16" s="331">
        <v>2100310.3883246514</v>
      </c>
      <c r="DG16" s="331">
        <v>223908.58438386864</v>
      </c>
      <c r="DH16" s="331">
        <v>48847.694980543805</v>
      </c>
      <c r="DI16" s="331">
        <v>318036.56517434318</v>
      </c>
      <c r="DJ16" s="331">
        <v>117551.1627751726</v>
      </c>
      <c r="DK16" s="331">
        <v>2106212.0014728545</v>
      </c>
      <c r="DL16" s="331">
        <v>10871690.542971298</v>
      </c>
      <c r="DM16" s="331">
        <v>10509010.184586383</v>
      </c>
      <c r="DN16" s="331">
        <v>536092.69228046387</v>
      </c>
      <c r="DO16" s="331">
        <v>407384.55285238562</v>
      </c>
      <c r="DP16" s="331">
        <v>1127267.1594447782</v>
      </c>
      <c r="DQ16" s="331">
        <v>426018.18940197246</v>
      </c>
      <c r="DR16" s="331">
        <v>391994.45077166631</v>
      </c>
      <c r="DS16" s="331">
        <v>221940.49668093165</v>
      </c>
      <c r="DT16" s="331">
        <v>138738.05203130952</v>
      </c>
      <c r="DU16" s="331">
        <v>35613219.594767377</v>
      </c>
      <c r="DV16" s="331">
        <v>364792.48177653016</v>
      </c>
      <c r="DW16" s="331">
        <v>485181.55011068657</v>
      </c>
      <c r="DX16" s="331">
        <v>1758174.992253934</v>
      </c>
      <c r="DY16" s="331">
        <v>987692.29651153809</v>
      </c>
      <c r="DZ16" s="331">
        <v>460829.96417700493</v>
      </c>
      <c r="EA16" s="331">
        <v>628432.93542174646</v>
      </c>
      <c r="EB16" s="331">
        <v>292658.08527285204</v>
      </c>
      <c r="EC16" s="331">
        <v>841691.93480903981</v>
      </c>
      <c r="ED16" s="331">
        <v>7802590.4308293266</v>
      </c>
      <c r="EE16" s="331">
        <v>4586221.9780480685</v>
      </c>
      <c r="EF16" s="331">
        <v>345464.87878074293</v>
      </c>
      <c r="EG16" s="331">
        <v>772564.9264065983</v>
      </c>
      <c r="EH16" s="331">
        <v>524051.33032569516</v>
      </c>
      <c r="EI16" s="331">
        <v>774582.18832285143</v>
      </c>
      <c r="EJ16" s="331">
        <v>2646732.0307050822</v>
      </c>
      <c r="EK16" s="331">
        <v>321997.32332892687</v>
      </c>
      <c r="EL16" s="331">
        <v>592673.40558534337</v>
      </c>
      <c r="EM16" s="331">
        <v>22854959.437889423</v>
      </c>
      <c r="EN16" s="331">
        <v>657759.92990287836</v>
      </c>
      <c r="EO16" s="331">
        <v>209386.35725153913</v>
      </c>
      <c r="EP16" s="331">
        <v>518096.86595006246</v>
      </c>
      <c r="EQ16" s="331">
        <v>99799.053205986958</v>
      </c>
      <c r="ER16" s="331">
        <v>82715.584700134321</v>
      </c>
      <c r="ES16" s="331">
        <v>520420.46672444674</v>
      </c>
      <c r="ET16" s="331">
        <v>1718903.0132573268</v>
      </c>
      <c r="EU16" s="331">
        <v>165495.19822711858</v>
      </c>
      <c r="EV16" s="331">
        <v>15190811.275002139</v>
      </c>
      <c r="EW16" s="331">
        <v>149367.50265963294</v>
      </c>
      <c r="EX16" s="331">
        <v>402558.46669479227</v>
      </c>
      <c r="EY16" s="331">
        <v>415780.69400363858</v>
      </c>
      <c r="EZ16" s="331">
        <v>1079619.0242822871</v>
      </c>
      <c r="FA16" s="331">
        <v>1629346.3169926535</v>
      </c>
      <c r="FB16" s="331">
        <v>817346.75300464721</v>
      </c>
      <c r="FC16" s="331">
        <v>790850.47083748237</v>
      </c>
      <c r="FD16" s="331">
        <v>356627.44224071421</v>
      </c>
      <c r="FE16" s="331">
        <v>224329.06802285873</v>
      </c>
      <c r="FF16" s="331">
        <v>680344.09339132498</v>
      </c>
      <c r="FG16" s="331">
        <v>139822.02221338113</v>
      </c>
      <c r="FH16" s="331">
        <v>11211218.642172085</v>
      </c>
      <c r="FI16" s="331">
        <v>222649.28790108458</v>
      </c>
      <c r="FJ16" s="331">
        <v>398845.60532926221</v>
      </c>
      <c r="FK16" s="331">
        <v>607583.74591920688</v>
      </c>
      <c r="FL16" s="331">
        <v>830734.29908458481</v>
      </c>
      <c r="FM16" s="331">
        <v>433435.8646371364</v>
      </c>
      <c r="FN16" s="331">
        <v>86093.975530343174</v>
      </c>
      <c r="FO16" s="331">
        <v>27969.385550346069</v>
      </c>
      <c r="FP16" s="331">
        <v>36343359.501841195</v>
      </c>
      <c r="FQ16" s="331">
        <v>523364.31350579229</v>
      </c>
      <c r="FR16" s="331">
        <v>1599066.7330113766</v>
      </c>
      <c r="FS16" s="331">
        <v>679643.46176261781</v>
      </c>
      <c r="FT16" s="331">
        <v>634303.05237641744</v>
      </c>
      <c r="FU16" s="331">
        <v>369908.57242213923</v>
      </c>
      <c r="FV16" s="331">
        <v>1626118.1047684758</v>
      </c>
      <c r="FW16" s="331">
        <v>572670.15254849195</v>
      </c>
      <c r="FX16" s="331">
        <v>306786.26399404171</v>
      </c>
      <c r="FY16" s="331">
        <v>341386.74918119836</v>
      </c>
      <c r="FZ16" s="331">
        <v>1116487.8439893522</v>
      </c>
      <c r="GA16" s="331">
        <v>338888.71585648874</v>
      </c>
      <c r="GB16" s="331">
        <v>103179.99897177229</v>
      </c>
      <c r="GC16" s="331">
        <v>7499.7810582377224</v>
      </c>
      <c r="GD16" s="331">
        <v>21217907.464357983</v>
      </c>
      <c r="GE16" s="331">
        <v>181285.39713728291</v>
      </c>
      <c r="GF16" s="331">
        <v>259717.52184501337</v>
      </c>
      <c r="GG16" s="331">
        <v>2742519.5746797347</v>
      </c>
      <c r="GH16" s="331">
        <v>537191.10470402474</v>
      </c>
      <c r="GI16" s="331">
        <v>224091.37829915842</v>
      </c>
      <c r="GJ16" s="331">
        <v>553430.27154919505</v>
      </c>
      <c r="GK16" s="331">
        <v>2365516.6463839109</v>
      </c>
      <c r="GL16" s="331">
        <v>131949.59768400626</v>
      </c>
      <c r="GM16" s="331">
        <v>165218.63320537281</v>
      </c>
      <c r="GN16" s="331">
        <v>42163.987620615437</v>
      </c>
      <c r="GO16" s="331">
        <v>82902.738338227544</v>
      </c>
      <c r="GP16" s="331">
        <v>10426558.571632288</v>
      </c>
      <c r="GQ16" s="331">
        <v>2291478.2770780865</v>
      </c>
      <c r="GR16" s="331">
        <v>504849.6319617214</v>
      </c>
      <c r="GS16" s="331">
        <v>1770155.0306713795</v>
      </c>
      <c r="GT16" s="331">
        <v>125067.7060641955</v>
      </c>
      <c r="GU16" s="331">
        <v>488943.64117191004</v>
      </c>
      <c r="GV16" s="331">
        <v>621502.56043938885</v>
      </c>
      <c r="GW16" s="331">
        <v>89841.859950716243</v>
      </c>
      <c r="GX16" s="331">
        <v>10847540.139536381</v>
      </c>
      <c r="GY16" s="331">
        <v>556834.4470360846</v>
      </c>
      <c r="GZ16" s="331">
        <v>718567.55778212578</v>
      </c>
      <c r="HA16" s="331">
        <v>255480.39876730385</v>
      </c>
      <c r="HB16" s="331">
        <v>32318481.19203997</v>
      </c>
      <c r="HC16" s="331">
        <v>2830305.0808695853</v>
      </c>
      <c r="HD16" s="331">
        <v>2095241.9601819613</v>
      </c>
      <c r="HE16" s="331">
        <v>515540.16844161053</v>
      </c>
      <c r="HF16" s="331">
        <v>897665.92990757583</v>
      </c>
      <c r="HG16" s="331">
        <v>1829520.0214895906</v>
      </c>
      <c r="HH16" s="331">
        <v>74041.975517063707</v>
      </c>
      <c r="HI16" s="331">
        <v>7371508.2938899882</v>
      </c>
      <c r="HJ16" s="331">
        <v>123336.77014689434</v>
      </c>
      <c r="HK16" s="331">
        <v>61173.843251404178</v>
      </c>
      <c r="HL16" s="331">
        <v>109501.24552531268</v>
      </c>
      <c r="HM16" s="331">
        <v>226303.9337117383</v>
      </c>
      <c r="HN16" s="331">
        <v>513441.89093797491</v>
      </c>
      <c r="HO16" s="331">
        <v>203141.79493508695</v>
      </c>
      <c r="HP16" s="331">
        <v>66912.498354424082</v>
      </c>
      <c r="HQ16" s="331">
        <v>18485151.525004223</v>
      </c>
      <c r="HR16" s="331">
        <v>3556314.7909457567</v>
      </c>
      <c r="HS16" s="331">
        <v>559118.64447823423</v>
      </c>
      <c r="HT16" s="331">
        <v>259061.56661196938</v>
      </c>
      <c r="HU16" s="331">
        <v>585999.18572396715</v>
      </c>
      <c r="HV16" s="331">
        <v>143044.19270111929</v>
      </c>
      <c r="HW16" s="331">
        <v>411824.30027682951</v>
      </c>
      <c r="HX16" s="331">
        <v>309692.90189944353</v>
      </c>
      <c r="HY16" s="331">
        <v>478653.53911305283</v>
      </c>
      <c r="HZ16" s="331">
        <v>543937.23455361207</v>
      </c>
      <c r="IA16" s="331">
        <v>186911.99401533429</v>
      </c>
      <c r="IB16" s="331">
        <v>193085.67840065676</v>
      </c>
      <c r="IC16" s="331">
        <v>78681.763316749275</v>
      </c>
      <c r="ID16" s="331">
        <v>504722.74216508784</v>
      </c>
      <c r="IE16" s="331">
        <v>198829.71938042989</v>
      </c>
      <c r="IF16" s="331">
        <v>193268.30537778887</v>
      </c>
      <c r="IG16" s="331">
        <v>16040473.130293997</v>
      </c>
      <c r="IH16" s="331">
        <v>5335988.7601606119</v>
      </c>
      <c r="II16" s="331">
        <v>406195.30568354949</v>
      </c>
      <c r="IJ16" s="331">
        <v>819682.25747570861</v>
      </c>
      <c r="IK16" s="331">
        <v>2170576.4087142013</v>
      </c>
      <c r="IL16" s="331">
        <v>521450.17139463045</v>
      </c>
      <c r="IM16" s="331">
        <v>139453.17133563338</v>
      </c>
      <c r="IN16" s="331">
        <v>194575.29040262869</v>
      </c>
      <c r="IO16" s="331">
        <v>183316.88940904918</v>
      </c>
      <c r="IP16" s="331">
        <v>116357.97959096143</v>
      </c>
      <c r="IQ16" s="331">
        <v>155569.60088144758</v>
      </c>
      <c r="IR16" s="331">
        <v>34307196.445568576</v>
      </c>
      <c r="IS16" s="331">
        <v>7203301.3742282549</v>
      </c>
      <c r="IT16" s="331">
        <v>1020084.2132229084</v>
      </c>
      <c r="IU16" s="331">
        <v>481320.83427735313</v>
      </c>
      <c r="IV16" s="331">
        <v>188081.3073138023</v>
      </c>
      <c r="IW16" s="331">
        <v>110550.94980653489</v>
      </c>
      <c r="IX16" s="331">
        <v>242034.42205907393</v>
      </c>
      <c r="IY16" s="331">
        <v>59828.374217205717</v>
      </c>
      <c r="IZ16" s="331">
        <v>362926.16053611209</v>
      </c>
      <c r="JA16" s="331">
        <v>667130.13539103814</v>
      </c>
      <c r="JB16" s="331">
        <v>256669.4049353197</v>
      </c>
      <c r="JC16" s="331">
        <v>191394.69207448119</v>
      </c>
      <c r="JD16" s="331">
        <v>6202551.0108474037</v>
      </c>
      <c r="JE16" s="331">
        <v>2107946.980169978</v>
      </c>
      <c r="JF16" s="331">
        <v>283225.27097076189</v>
      </c>
      <c r="JG16" s="331">
        <v>159928.10997834199</v>
      </c>
      <c r="JH16" s="331">
        <v>218540.43089027994</v>
      </c>
      <c r="JI16" s="331">
        <v>154720.7287931864</v>
      </c>
      <c r="JJ16" s="331">
        <v>12713922.652511099</v>
      </c>
      <c r="JK16" s="331">
        <v>249626.67690482782</v>
      </c>
      <c r="JL16" s="331">
        <v>1349587.2170274209</v>
      </c>
      <c r="JM16" s="331">
        <v>1688955.4185128703</v>
      </c>
      <c r="JN16" s="331">
        <v>1029706.0427755452</v>
      </c>
      <c r="JO16" s="331">
        <v>1782317.4517013882</v>
      </c>
      <c r="JP16" s="331">
        <v>471579.58035028202</v>
      </c>
      <c r="JQ16" s="331">
        <v>18496395.705385525</v>
      </c>
      <c r="JR16" s="331">
        <v>404180.88460952032</v>
      </c>
      <c r="JS16" s="331">
        <v>110407.00001707503</v>
      </c>
      <c r="JT16" s="331">
        <v>2107957.7945580278</v>
      </c>
      <c r="JU16" s="331">
        <v>1770013.1833379602</v>
      </c>
      <c r="JV16" s="331">
        <v>1002684.2126027937</v>
      </c>
      <c r="JW16" s="331">
        <v>246283.70424193738</v>
      </c>
      <c r="JX16" s="331">
        <v>245933.43454146539</v>
      </c>
      <c r="JY16" s="331">
        <v>21075171.060433444</v>
      </c>
      <c r="JZ16" s="331">
        <v>8965161.1061657313</v>
      </c>
      <c r="KA16" s="331">
        <v>372191.09484583547</v>
      </c>
      <c r="KB16" s="331">
        <v>44316.429060976407</v>
      </c>
      <c r="KC16" s="331">
        <v>753064.44324925193</v>
      </c>
      <c r="KD16" s="331">
        <v>55243.045760766348</v>
      </c>
      <c r="KE16" s="331">
        <v>3890847.9072746467</v>
      </c>
      <c r="KF16" s="331">
        <v>259602.27412229418</v>
      </c>
      <c r="KG16" s="331">
        <v>252041.66167847553</v>
      </c>
      <c r="KH16" s="331">
        <v>1404233.2779443881</v>
      </c>
      <c r="KI16" s="331">
        <v>913084.10655769671</v>
      </c>
      <c r="KJ16" s="331">
        <v>817654.56875549676</v>
      </c>
      <c r="KK16" s="331">
        <v>137216.46028059506</v>
      </c>
      <c r="KL16" s="331">
        <v>38640.848979579161</v>
      </c>
      <c r="KM16" s="331">
        <v>175044.34679620844</v>
      </c>
      <c r="KN16" s="331">
        <v>29709064.127691399</v>
      </c>
      <c r="KO16" s="331">
        <v>1205939.3033137918</v>
      </c>
      <c r="KP16" s="331">
        <v>387708.88711105537</v>
      </c>
      <c r="KQ16" s="331">
        <v>757646.92865695863</v>
      </c>
      <c r="KR16" s="331">
        <v>1128938.8887354417</v>
      </c>
      <c r="KS16" s="331">
        <v>461889.23710608762</v>
      </c>
      <c r="KT16" s="331">
        <v>1475287.8152053235</v>
      </c>
      <c r="KU16" s="331">
        <v>164141.94816796004</v>
      </c>
      <c r="KV16" s="331">
        <v>440748.50363804342</v>
      </c>
      <c r="KW16" s="331">
        <v>6971614.492845173</v>
      </c>
      <c r="KX16" s="331">
        <v>413900.3984417732</v>
      </c>
      <c r="KY16" s="331">
        <v>530824.62024567556</v>
      </c>
      <c r="KZ16" s="331">
        <v>2571703.838906554</v>
      </c>
      <c r="LA16" s="331">
        <v>292211.36906637688</v>
      </c>
      <c r="LB16" s="331">
        <v>919582.45601672959</v>
      </c>
      <c r="LC16" s="331">
        <v>16976091.704617996</v>
      </c>
      <c r="LD16" s="331">
        <v>1431546.5641514419</v>
      </c>
      <c r="LE16" s="331">
        <v>53172145.362169035</v>
      </c>
      <c r="LF16" s="331">
        <v>2784270.7755152537</v>
      </c>
      <c r="LG16" s="331">
        <v>5647630.4959801519</v>
      </c>
      <c r="LH16" s="331">
        <v>7212911.2471503662</v>
      </c>
      <c r="LI16" s="331">
        <v>760487.82287364639</v>
      </c>
      <c r="LJ16" s="331">
        <v>497433.54027102783</v>
      </c>
      <c r="LK16" s="331">
        <v>153670.28334617277</v>
      </c>
      <c r="LL16" s="331">
        <v>247151.02679031889</v>
      </c>
      <c r="LM16" s="331">
        <v>456888.06821547827</v>
      </c>
      <c r="LN16" s="331">
        <v>918588.87542768207</v>
      </c>
      <c r="LO16" s="331">
        <v>13358.16282738444</v>
      </c>
      <c r="LP16" s="331">
        <v>9475264.9198194463</v>
      </c>
      <c r="LQ16" s="331">
        <v>752940.17967117426</v>
      </c>
      <c r="LR16" s="331">
        <v>327382.62573095772</v>
      </c>
      <c r="LS16" s="331">
        <v>31189840.307721093</v>
      </c>
      <c r="LT16" s="331">
        <v>4293306.1758854175</v>
      </c>
      <c r="LU16" s="331">
        <v>42104473.638939776</v>
      </c>
      <c r="LV16" s="331">
        <v>5806747.7610065201</v>
      </c>
      <c r="LW16" s="331">
        <v>4457425.0608751327</v>
      </c>
      <c r="LX16" s="331">
        <v>1521968.5192280982</v>
      </c>
      <c r="LY16" s="331">
        <v>2578516.2504665516</v>
      </c>
      <c r="LZ16" s="331">
        <v>4031601.7774695051</v>
      </c>
      <c r="MA16" s="331">
        <v>3296090.9242250547</v>
      </c>
      <c r="MB16" s="331">
        <v>5167592.5757094147</v>
      </c>
      <c r="MC16" s="331">
        <v>2954756.0543567748</v>
      </c>
      <c r="MD16" s="331">
        <v>459333.10115733929</v>
      </c>
      <c r="ME16" s="331">
        <v>29313497.035870418</v>
      </c>
      <c r="MF16" s="331">
        <v>528404.85507143219</v>
      </c>
      <c r="MG16" s="331">
        <v>522549.09004549583</v>
      </c>
      <c r="MH16" s="331">
        <v>119494.61130659482</v>
      </c>
      <c r="MI16" s="331">
        <v>253541.11142958538</v>
      </c>
      <c r="MJ16" s="331">
        <v>297937.20668656845</v>
      </c>
      <c r="MK16" s="331">
        <v>200422.38783504823</v>
      </c>
      <c r="ML16" s="331">
        <v>442211.10609119199</v>
      </c>
      <c r="MM16" s="331">
        <v>189608.28074029775</v>
      </c>
      <c r="MN16" s="331">
        <v>138983.04746948413</v>
      </c>
      <c r="MO16" s="331">
        <v>451128.20002336713</v>
      </c>
      <c r="MP16" s="331">
        <v>246090.24162092927</v>
      </c>
      <c r="MQ16" s="331">
        <v>11601273.837891305</v>
      </c>
      <c r="MR16" s="331">
        <v>124956.46374417744</v>
      </c>
      <c r="MS16" s="331">
        <v>1195499.6844126182</v>
      </c>
      <c r="MT16" s="331">
        <v>548399.86920151755</v>
      </c>
      <c r="MU16" s="331">
        <v>707188.85889868508</v>
      </c>
      <c r="MV16" s="331">
        <v>2107416.7516744691</v>
      </c>
      <c r="MW16" s="331">
        <v>1473393.8093937321</v>
      </c>
      <c r="MX16" s="331">
        <v>991509.48064793192</v>
      </c>
      <c r="MY16" s="331">
        <v>416669.42841908382</v>
      </c>
      <c r="MZ16" s="331">
        <v>64060.862080132407</v>
      </c>
      <c r="NA16" s="331">
        <v>50322.432819763606</v>
      </c>
      <c r="NB16" s="331">
        <v>20367670.124614172</v>
      </c>
      <c r="NC16" s="331">
        <v>806738.70412144274</v>
      </c>
      <c r="ND16" s="331">
        <v>91132.541731908976</v>
      </c>
      <c r="NE16" s="331">
        <v>2776734.978056693</v>
      </c>
      <c r="NF16" s="331">
        <v>123310.68334172368</v>
      </c>
      <c r="NG16" s="331">
        <v>312340.16896668921</v>
      </c>
      <c r="NH16" s="331">
        <v>3336218.3181874664</v>
      </c>
      <c r="NI16" s="331">
        <v>701991.35968646104</v>
      </c>
      <c r="NJ16" s="331">
        <v>48443.297953332352</v>
      </c>
      <c r="NK16" s="331">
        <v>95375.352092360248</v>
      </c>
      <c r="NL16" s="331">
        <v>209284.48454763953</v>
      </c>
      <c r="NM16" s="331">
        <v>221222.17471690453</v>
      </c>
      <c r="NN16" s="331">
        <v>5991233.3676381866</v>
      </c>
      <c r="NO16" s="331">
        <v>160765.73168480152</v>
      </c>
      <c r="NP16" s="331">
        <v>207211.47801459616</v>
      </c>
      <c r="NQ16" s="331">
        <v>200572.67019607165</v>
      </c>
      <c r="NR16" s="331">
        <v>606547.70821092115</v>
      </c>
      <c r="NS16" s="331">
        <v>5138.0759781916095</v>
      </c>
      <c r="NT16" s="331">
        <v>38923.268944411204</v>
      </c>
      <c r="NU16" s="331">
        <v>8249889.98716137</v>
      </c>
      <c r="NV16" s="331">
        <v>2149519.3052557469</v>
      </c>
      <c r="NW16" s="331">
        <v>197454.33027919306</v>
      </c>
      <c r="NX16" s="331">
        <v>137008.66792411235</v>
      </c>
      <c r="NY16" s="331">
        <v>170145.07492287498</v>
      </c>
      <c r="NZ16" s="331">
        <v>72294.116019150897</v>
      </c>
      <c r="OA16" s="331">
        <v>124532.75106075194</v>
      </c>
      <c r="OB16" s="331">
        <v>20196096.573082168</v>
      </c>
      <c r="OC16" s="331">
        <v>618571.81704612239</v>
      </c>
      <c r="OD16" s="331">
        <v>99425.993188593551</v>
      </c>
      <c r="OE16" s="331">
        <v>3120295.3351226645</v>
      </c>
      <c r="OF16" s="331">
        <v>892676.82675182051</v>
      </c>
      <c r="OG16" s="331">
        <v>361502.43943215092</v>
      </c>
      <c r="OH16" s="331">
        <v>258574.2377634212</v>
      </c>
      <c r="OI16" s="331">
        <v>138401.90433686966</v>
      </c>
      <c r="OJ16" s="331">
        <v>92600.196779096135</v>
      </c>
      <c r="OK16" s="331">
        <v>12501599.442070981</v>
      </c>
      <c r="OL16" s="331">
        <v>1430068.3998875003</v>
      </c>
      <c r="OM16" s="331">
        <v>11724711.850485057</v>
      </c>
      <c r="ON16" s="331">
        <v>623413.29809028981</v>
      </c>
      <c r="OO16" s="331">
        <v>189188.82754949035</v>
      </c>
      <c r="OP16" s="331">
        <v>9915.1296182896367</v>
      </c>
      <c r="OQ16" s="331">
        <v>12704274.414144181</v>
      </c>
      <c r="OR16" s="331">
        <v>234761.96212287154</v>
      </c>
      <c r="OS16" s="331">
        <v>189310.42096412202</v>
      </c>
      <c r="OT16" s="331">
        <v>395242.32722923317</v>
      </c>
      <c r="OU16" s="331">
        <v>1005616.5216209191</v>
      </c>
      <c r="OV16" s="331">
        <v>2817474.3249273985</v>
      </c>
      <c r="OW16" s="331">
        <v>292393.77501166624</v>
      </c>
      <c r="OX16" s="331">
        <v>38417.063740235499</v>
      </c>
      <c r="OY16" s="331">
        <v>27151.957381877954</v>
      </c>
      <c r="OZ16" s="331">
        <v>30202408.283242255</v>
      </c>
      <c r="PA16" s="331">
        <v>389362.8965707781</v>
      </c>
      <c r="PB16" s="331">
        <v>6494003.0773361083</v>
      </c>
      <c r="PC16" s="331">
        <v>304486.86698553181</v>
      </c>
      <c r="PD16" s="331">
        <v>1903234.6449589937</v>
      </c>
      <c r="PE16" s="331">
        <v>2977812.8403744185</v>
      </c>
      <c r="PF16" s="331">
        <v>640340.00147060165</v>
      </c>
      <c r="PG16" s="331">
        <v>365344.54808224278</v>
      </c>
      <c r="PH16" s="331">
        <v>2339253.0367777944</v>
      </c>
      <c r="PI16" s="331">
        <v>1495826.0737588129</v>
      </c>
      <c r="PJ16" s="331">
        <v>1977212.7826153827</v>
      </c>
      <c r="PK16" s="331">
        <v>2800519.2049909374</v>
      </c>
      <c r="PL16" s="331">
        <v>503278.31309618225</v>
      </c>
      <c r="PM16" s="331">
        <v>6687634.0159402387</v>
      </c>
      <c r="PN16" s="331">
        <v>374997.14229063632</v>
      </c>
      <c r="PO16" s="331">
        <v>146042.89534051172</v>
      </c>
      <c r="PP16" s="331">
        <v>80049.300755687975</v>
      </c>
      <c r="PQ16" s="331">
        <v>224771.98887149294</v>
      </c>
      <c r="PR16" s="331">
        <v>55177735.775163233</v>
      </c>
      <c r="PS16" s="331">
        <v>635197.57526603958</v>
      </c>
      <c r="PT16" s="331">
        <v>347676.60195449571</v>
      </c>
      <c r="PU16" s="331">
        <v>1111421.0430566904</v>
      </c>
      <c r="PV16" s="331">
        <v>12593260.199700344</v>
      </c>
      <c r="PW16" s="331">
        <v>255895.94229531958</v>
      </c>
      <c r="PX16" s="331">
        <v>1508220.6727345265</v>
      </c>
      <c r="PY16" s="331">
        <v>1912990.0685639693</v>
      </c>
      <c r="PZ16" s="331">
        <v>2504106.484759727</v>
      </c>
      <c r="QA16" s="331">
        <v>297107.48675228999</v>
      </c>
      <c r="QB16" s="331">
        <v>6751751.7113267649</v>
      </c>
      <c r="QC16" s="331">
        <v>521522.89004853839</v>
      </c>
      <c r="QD16" s="331">
        <v>1149764.1540980884</v>
      </c>
      <c r="QE16" s="331">
        <v>749167.76985080435</v>
      </c>
      <c r="QF16" s="331">
        <v>662962.83978650847</v>
      </c>
      <c r="QG16" s="331">
        <v>770876.50458901573</v>
      </c>
      <c r="QH16" s="331">
        <v>1257673.6385605233</v>
      </c>
      <c r="QI16" s="331">
        <v>212029.59700304442</v>
      </c>
      <c r="QJ16" s="331">
        <v>186756.64211381742</v>
      </c>
      <c r="QK16" s="331">
        <v>2138973.4028642173</v>
      </c>
      <c r="QL16" s="331">
        <v>4574883.7935924642</v>
      </c>
      <c r="QM16" s="331">
        <v>215366.07227261891</v>
      </c>
      <c r="QN16" s="331">
        <v>70781.903213382378</v>
      </c>
      <c r="QO16" s="331">
        <v>57968.771048109578</v>
      </c>
      <c r="QP16" s="331">
        <v>84641.415652261407</v>
      </c>
      <c r="QQ16" s="331">
        <v>7361.5002832056807</v>
      </c>
      <c r="QR16" s="331">
        <v>25276839.825937103</v>
      </c>
      <c r="QS16" s="331">
        <v>241101.83325112634</v>
      </c>
      <c r="QT16" s="331">
        <v>2732671.2044607811</v>
      </c>
      <c r="QU16" s="331">
        <v>635637.82822265779</v>
      </c>
      <c r="QV16" s="331">
        <v>776628.08025562495</v>
      </c>
      <c r="QW16" s="331">
        <v>5571883.2447387874</v>
      </c>
      <c r="QX16" s="331">
        <v>602524.40788156365</v>
      </c>
      <c r="QY16" s="331">
        <v>1626124.7362843088</v>
      </c>
      <c r="QZ16" s="331">
        <v>3460216.3873437541</v>
      </c>
      <c r="RA16" s="331">
        <v>412173.89591677283</v>
      </c>
      <c r="RB16" s="331">
        <v>230771.70446179254</v>
      </c>
      <c r="RC16" s="331">
        <v>113211.79070287863</v>
      </c>
      <c r="RD16" s="331">
        <v>81714.236370611688</v>
      </c>
      <c r="RE16" s="331">
        <v>53962137.701465376</v>
      </c>
      <c r="RF16" s="331">
        <v>2966274.4513879069</v>
      </c>
      <c r="RG16" s="331">
        <v>2541525.1871628081</v>
      </c>
      <c r="RH16" s="331">
        <v>1201405.2216048182</v>
      </c>
      <c r="RI16" s="331">
        <v>440038.49779701768</v>
      </c>
      <c r="RJ16" s="331">
        <v>1659198.3384823634</v>
      </c>
      <c r="RK16" s="331">
        <v>2778974.7265838175</v>
      </c>
      <c r="RL16" s="331">
        <v>544078.29174010304</v>
      </c>
      <c r="RM16" s="331">
        <v>1212359.7172360439</v>
      </c>
      <c r="RN16" s="331">
        <v>2106381.5648966376</v>
      </c>
      <c r="RO16" s="331">
        <v>3262070.7906366982</v>
      </c>
      <c r="RP16" s="331">
        <v>250508.14770960121</v>
      </c>
      <c r="RQ16" s="331">
        <v>257223.59239768123</v>
      </c>
      <c r="RR16" s="331">
        <v>750408.55890007433</v>
      </c>
      <c r="RS16" s="331">
        <v>274006.14403401024</v>
      </c>
      <c r="RT16" s="331">
        <v>431094.72598201776</v>
      </c>
      <c r="RU16" s="331">
        <v>366594.65226254449</v>
      </c>
      <c r="RV16" s="331">
        <v>198900.01011077411</v>
      </c>
      <c r="RW16" s="331">
        <v>82977.763904040636</v>
      </c>
      <c r="RX16" s="331">
        <v>163271.47010363243</v>
      </c>
      <c r="RY16" s="331">
        <v>18043735.205703758</v>
      </c>
      <c r="RZ16" s="331">
        <v>167325.28792802582</v>
      </c>
      <c r="SA16" s="331">
        <v>780898.1113508743</v>
      </c>
      <c r="SB16" s="331">
        <v>257106.33498903472</v>
      </c>
      <c r="SC16" s="331">
        <v>219436.62465566676</v>
      </c>
      <c r="SD16" s="331">
        <v>336995.28628455423</v>
      </c>
      <c r="SE16" s="331">
        <v>491478.49890209391</v>
      </c>
      <c r="SF16" s="331">
        <v>2533268.2721024496</v>
      </c>
      <c r="SG16" s="331">
        <v>289559.04878441617</v>
      </c>
      <c r="SH16" s="331">
        <v>496119.75521251513</v>
      </c>
      <c r="SI16" s="331">
        <v>399118.64282776148</v>
      </c>
      <c r="SJ16" s="331">
        <v>831611.41378896183</v>
      </c>
      <c r="SK16" s="331">
        <v>348318.24778746691</v>
      </c>
      <c r="SL16" s="331">
        <v>277708.4143745458</v>
      </c>
      <c r="SM16" s="331">
        <v>11773483.826082028</v>
      </c>
      <c r="SN16" s="331">
        <v>982560.66210640431</v>
      </c>
      <c r="SO16" s="331">
        <v>268618.09610956733</v>
      </c>
      <c r="SP16" s="331">
        <v>352852.63398199057</v>
      </c>
      <c r="SQ16" s="331">
        <v>104464.6061700319</v>
      </c>
      <c r="SR16" s="331">
        <v>945772.72004226095</v>
      </c>
      <c r="SS16" s="331">
        <v>268187.30806525506</v>
      </c>
      <c r="ST16" s="331">
        <v>2655816.7167478739</v>
      </c>
      <c r="SU16" s="331">
        <v>412355.52791827376</v>
      </c>
      <c r="SV16" s="331">
        <v>223668.79951042932</v>
      </c>
      <c r="SW16" s="331">
        <v>1905438.0202484038</v>
      </c>
      <c r="SX16" s="331">
        <v>88705.427721080938</v>
      </c>
      <c r="SY16" s="331">
        <v>8198861.4468769794</v>
      </c>
      <c r="SZ16" s="331">
        <v>548437.04805108462</v>
      </c>
      <c r="TA16" s="331">
        <v>367401.5357827316</v>
      </c>
      <c r="TB16" s="331">
        <v>2412902.9664222463</v>
      </c>
      <c r="TC16" s="331">
        <v>385722.5443356458</v>
      </c>
      <c r="TD16" s="331">
        <v>601082.8033395923</v>
      </c>
      <c r="TE16" s="331">
        <v>440054.22103341151</v>
      </c>
      <c r="TF16" s="331">
        <v>106007.23293939519</v>
      </c>
      <c r="TG16" s="331">
        <v>54328788.306469537</v>
      </c>
      <c r="TH16" s="331">
        <v>328190.51621533791</v>
      </c>
      <c r="TI16" s="331">
        <v>597318.28442567191</v>
      </c>
      <c r="TJ16" s="331">
        <v>1364789.9078529649</v>
      </c>
      <c r="TK16" s="331">
        <v>1542507.5443740014</v>
      </c>
      <c r="TL16" s="331">
        <v>424582.22762947518</v>
      </c>
      <c r="TM16" s="331">
        <v>137807.60994001516</v>
      </c>
      <c r="TN16" s="331">
        <v>6629228.185895755</v>
      </c>
      <c r="TO16" s="331">
        <v>639887.28247011721</v>
      </c>
      <c r="TP16" s="331">
        <v>2257011.0000299485</v>
      </c>
      <c r="TQ16" s="331">
        <v>1045630.7002408758</v>
      </c>
      <c r="TR16" s="331">
        <v>275380.05302427249</v>
      </c>
      <c r="TS16" s="331">
        <v>153644.46292677286</v>
      </c>
      <c r="TT16" s="331">
        <v>480876.20514899283</v>
      </c>
      <c r="TU16" s="331">
        <v>472820.94373032276</v>
      </c>
      <c r="TV16" s="331">
        <v>433473.54764240584</v>
      </c>
      <c r="TW16" s="331">
        <v>11226918.37293452</v>
      </c>
      <c r="TX16" s="331">
        <v>185375.55471024121</v>
      </c>
      <c r="TY16" s="331">
        <v>16097553.968580432</v>
      </c>
      <c r="TZ16" s="331">
        <v>1117431.9760738155</v>
      </c>
      <c r="UA16" s="331">
        <v>283555.28436305892</v>
      </c>
      <c r="UB16" s="331">
        <v>198134.79254121118</v>
      </c>
      <c r="UC16" s="331">
        <v>10614604.420734048</v>
      </c>
      <c r="UD16" s="331">
        <v>90320.901842510328</v>
      </c>
      <c r="UE16" s="331">
        <v>64636.2114190094</v>
      </c>
      <c r="UF16" s="331">
        <v>186366.42337398042</v>
      </c>
      <c r="UG16" s="331">
        <v>193573.18275617404</v>
      </c>
      <c r="UH16" s="331">
        <v>12798981.374000918</v>
      </c>
      <c r="UI16" s="331">
        <v>581746.14627087407</v>
      </c>
      <c r="UJ16" s="331">
        <v>596823.00228697597</v>
      </c>
      <c r="UK16" s="331">
        <v>849215.25677657383</v>
      </c>
      <c r="UL16" s="331">
        <v>650493.46354582161</v>
      </c>
      <c r="UM16" s="331">
        <v>415790.2723105842</v>
      </c>
      <c r="UN16" s="331">
        <v>62826757.89556811</v>
      </c>
      <c r="UO16" s="331">
        <v>756973.96084736253</v>
      </c>
      <c r="UP16" s="331">
        <v>407759.76840174664</v>
      </c>
      <c r="UQ16" s="331">
        <v>8070595.0038239928</v>
      </c>
      <c r="UR16" s="331">
        <v>65907.560286870998</v>
      </c>
      <c r="US16" s="331">
        <v>273277.02618079964</v>
      </c>
      <c r="UT16" s="331">
        <v>1537261.9305187478</v>
      </c>
      <c r="UU16" s="331">
        <v>386261.40970081388</v>
      </c>
      <c r="UV16" s="331">
        <v>321451.17610154231</v>
      </c>
      <c r="UW16" s="331">
        <v>279017.78229657147</v>
      </c>
      <c r="UX16" s="331">
        <v>774125.80134447454</v>
      </c>
      <c r="UY16" s="331">
        <v>2403840.7365019447</v>
      </c>
      <c r="UZ16" s="331">
        <v>421033.7537201118</v>
      </c>
      <c r="VA16" s="331">
        <v>994630.13493567472</v>
      </c>
      <c r="VB16" s="331">
        <v>286751.35542779783</v>
      </c>
      <c r="VC16" s="331">
        <v>123558.0492193477</v>
      </c>
      <c r="VD16" s="331">
        <v>170171.34033674165</v>
      </c>
      <c r="VE16" s="331">
        <v>316024.74692754052</v>
      </c>
      <c r="VF16" s="331">
        <v>1674654.6959518255</v>
      </c>
      <c r="VG16" s="331">
        <v>132097.77709212326</v>
      </c>
      <c r="VH16" s="331">
        <v>65150.763115872309</v>
      </c>
      <c r="VI16" s="331">
        <v>117835.2815329006</v>
      </c>
      <c r="VJ16" s="331">
        <v>27444691.708462507</v>
      </c>
      <c r="VK16" s="331">
        <v>828276.02816876175</v>
      </c>
      <c r="VL16" s="331">
        <v>551145.90397980786</v>
      </c>
      <c r="VM16" s="331">
        <v>1008745.4137536098</v>
      </c>
      <c r="VN16" s="331">
        <v>2385086.2171202167</v>
      </c>
      <c r="VO16" s="331">
        <v>2243525.1290720729</v>
      </c>
      <c r="VP16" s="331">
        <v>729690.67436935846</v>
      </c>
      <c r="VQ16" s="331">
        <v>522135.75749739667</v>
      </c>
      <c r="VR16" s="331">
        <v>234813.30024804434</v>
      </c>
      <c r="VS16" s="331">
        <v>8336445.2515085246</v>
      </c>
      <c r="VT16" s="331">
        <v>410994.19645567716</v>
      </c>
      <c r="VU16" s="331">
        <v>1322833.4266866669</v>
      </c>
      <c r="VV16" s="331">
        <v>510956.77319749212</v>
      </c>
      <c r="VW16" s="331">
        <v>140936.31131200874</v>
      </c>
      <c r="VX16" s="331">
        <v>291231.29648541618</v>
      </c>
      <c r="VY16" s="331">
        <v>178864687.82654706</v>
      </c>
      <c r="VZ16" s="331">
        <v>1791595.2700080944</v>
      </c>
      <c r="WA16" s="331">
        <v>333703.50025976874</v>
      </c>
      <c r="WB16" s="331">
        <v>284304.8823795949</v>
      </c>
      <c r="WC16" s="331">
        <v>290617.99208393419</v>
      </c>
      <c r="WD16" s="331">
        <v>499988.96994349628</v>
      </c>
      <c r="WE16" s="331">
        <v>936060.75558335986</v>
      </c>
      <c r="WF16" s="331">
        <v>1634816.2134913183</v>
      </c>
      <c r="WG16" s="331">
        <v>767249.66139311716</v>
      </c>
      <c r="WH16" s="331">
        <v>976668.92455737828</v>
      </c>
      <c r="WI16" s="331">
        <v>580246.05147672631</v>
      </c>
      <c r="WJ16" s="331">
        <v>6856391.7139866296</v>
      </c>
      <c r="WK16" s="331">
        <v>871982.30490421387</v>
      </c>
      <c r="WL16" s="331">
        <v>667137.31523474515</v>
      </c>
      <c r="WM16" s="331">
        <v>2792744.2896545064</v>
      </c>
      <c r="WN16" s="331">
        <v>555810.44622206513</v>
      </c>
      <c r="WO16" s="331">
        <v>1402162.9281746291</v>
      </c>
      <c r="WP16" s="331">
        <v>886951.96231102187</v>
      </c>
      <c r="WQ16" s="331">
        <v>257006.0128599267</v>
      </c>
      <c r="WR16" s="331">
        <v>1035925.4845046976</v>
      </c>
      <c r="WS16" s="331">
        <v>3159417.5141313639</v>
      </c>
      <c r="WT16" s="331">
        <v>399685.2332654022</v>
      </c>
      <c r="WU16" s="331">
        <v>209977.01914531778</v>
      </c>
      <c r="WV16" s="331">
        <v>164707.40444439693</v>
      </c>
      <c r="WW16" s="331">
        <v>97337.80569838098</v>
      </c>
      <c r="WX16" s="331">
        <v>703325.22537307418</v>
      </c>
      <c r="WY16" s="331">
        <v>487785.84282330505</v>
      </c>
      <c r="WZ16" s="331">
        <v>254889.52029890279</v>
      </c>
      <c r="XA16" s="331">
        <v>2783318.2095441138</v>
      </c>
      <c r="XB16" s="331">
        <v>347802.82890975365</v>
      </c>
      <c r="XC16" s="331">
        <v>110154.72704999325</v>
      </c>
      <c r="XD16" s="331">
        <v>191531.80299676885</v>
      </c>
      <c r="XE16" s="331">
        <v>107908.26248564568</v>
      </c>
      <c r="XF16" s="331">
        <v>62801007.061342619</v>
      </c>
      <c r="XG16" s="331">
        <v>641338.35156837478</v>
      </c>
      <c r="XH16" s="331">
        <v>730611.61704216094</v>
      </c>
      <c r="XI16" s="331">
        <v>14166414.804815946</v>
      </c>
      <c r="XJ16" s="331">
        <v>615143.21091558167</v>
      </c>
      <c r="XK16" s="331">
        <v>772064.5775078272</v>
      </c>
      <c r="XL16" s="331">
        <v>911907.99933536653</v>
      </c>
      <c r="XM16" s="331">
        <v>480160.14474591438</v>
      </c>
      <c r="XN16" s="331">
        <v>1286521.6417168367</v>
      </c>
      <c r="XO16" s="331">
        <v>2899243.4126002365</v>
      </c>
      <c r="XP16" s="331">
        <v>1823009.3035325506</v>
      </c>
      <c r="XQ16" s="331">
        <v>306462.61842888419</v>
      </c>
      <c r="XR16" s="331">
        <v>705378.17328353215</v>
      </c>
      <c r="XS16" s="331">
        <v>369773.48831476684</v>
      </c>
      <c r="XT16" s="331">
        <v>282202.05255142914</v>
      </c>
      <c r="XU16" s="331">
        <v>265929.91571396461</v>
      </c>
      <c r="XV16" s="331">
        <v>186722.91801171735</v>
      </c>
      <c r="XW16" s="331">
        <v>336134.51915450272</v>
      </c>
      <c r="XX16" s="331">
        <v>519789.82117270998</v>
      </c>
      <c r="XY16" s="331">
        <v>272478.85371603124</v>
      </c>
      <c r="XZ16" s="331">
        <v>331241.41497074679</v>
      </c>
      <c r="YA16" s="331">
        <v>345416.95980040898</v>
      </c>
      <c r="YB16" s="331">
        <v>337547.90033149766</v>
      </c>
      <c r="YC16" s="331">
        <v>46282326.717370152</v>
      </c>
      <c r="YD16" s="331">
        <v>591923.67777746427</v>
      </c>
      <c r="YE16" s="331">
        <v>2763731.2365528755</v>
      </c>
      <c r="YF16" s="331">
        <v>404584.25661500765</v>
      </c>
      <c r="YG16" s="331">
        <v>3783216.8335817745</v>
      </c>
      <c r="YH16" s="331">
        <v>285724.80551655695</v>
      </c>
      <c r="YI16" s="331">
        <v>1675152.2938954532</v>
      </c>
      <c r="YJ16" s="331">
        <v>326050.35604243289</v>
      </c>
      <c r="YK16" s="331">
        <v>2595711.9607254192</v>
      </c>
      <c r="YL16" s="331">
        <v>1461708.4578998117</v>
      </c>
      <c r="YM16" s="331">
        <v>1129488.5039773101</v>
      </c>
      <c r="YN16" s="331">
        <v>543847.05167757347</v>
      </c>
      <c r="YO16" s="331">
        <v>257776.56401271507</v>
      </c>
      <c r="YP16" s="331">
        <v>136754.8841076979</v>
      </c>
      <c r="YQ16" s="331">
        <v>99299.455886291878</v>
      </c>
      <c r="YR16" s="331">
        <v>73700.076629116782</v>
      </c>
      <c r="YS16" s="331">
        <v>220270.27684820927</v>
      </c>
      <c r="YT16" s="331">
        <v>7499100.0296552805</v>
      </c>
      <c r="YU16" s="331">
        <v>240095.24850072231</v>
      </c>
      <c r="YV16" s="331">
        <v>604818.4797885936</v>
      </c>
      <c r="YW16" s="331">
        <v>216851.70455697255</v>
      </c>
      <c r="YX16" s="331">
        <v>926563.45403998182</v>
      </c>
      <c r="YY16" s="331">
        <v>127739.60617991199</v>
      </c>
      <c r="YZ16" s="331">
        <v>519820.75919340859</v>
      </c>
      <c r="ZA16" s="331">
        <v>16911464.070385128</v>
      </c>
      <c r="ZB16" s="331">
        <v>191305.73672728075</v>
      </c>
      <c r="ZC16" s="331">
        <v>1658440.9997837038</v>
      </c>
      <c r="ZD16" s="331">
        <v>1081754.0288702121</v>
      </c>
      <c r="ZE16" s="331">
        <v>291321.48845641187</v>
      </c>
      <c r="ZF16" s="331">
        <v>629505.95373987395</v>
      </c>
      <c r="ZG16" s="331">
        <v>259622.78908296334</v>
      </c>
      <c r="ZH16" s="331">
        <v>210617.41087182055</v>
      </c>
      <c r="ZI16" s="331">
        <v>3979745.9265910038</v>
      </c>
      <c r="ZJ16" s="331">
        <v>53002326.591964193</v>
      </c>
      <c r="ZK16" s="331">
        <v>524271.29701624718</v>
      </c>
      <c r="ZL16" s="331">
        <v>3311965.3443532926</v>
      </c>
      <c r="ZM16" s="331">
        <v>5051028.100533532</v>
      </c>
      <c r="ZN16" s="331">
        <v>3436253.2071419335</v>
      </c>
      <c r="ZO16" s="331">
        <v>324663.42238901788</v>
      </c>
      <c r="ZP16" s="331">
        <v>675892.3180530878</v>
      </c>
      <c r="ZQ16" s="331">
        <v>2292985.3297742661</v>
      </c>
      <c r="ZR16" s="331">
        <v>2862177.5602033003</v>
      </c>
      <c r="ZS16" s="331">
        <v>2522005.2462109677</v>
      </c>
      <c r="ZT16" s="331">
        <v>128903.20170982844</v>
      </c>
      <c r="ZU16" s="331">
        <v>269361.51633485034</v>
      </c>
      <c r="ZV16" s="331">
        <v>423715.15670440288</v>
      </c>
      <c r="ZW16" s="331">
        <v>1728023.1284243404</v>
      </c>
      <c r="ZX16" s="331">
        <v>428161.89344582101</v>
      </c>
      <c r="ZY16" s="331">
        <v>249086.2560586831</v>
      </c>
      <c r="ZZ16" s="331">
        <v>284723.14651061455</v>
      </c>
      <c r="AAA16" s="331">
        <v>330493.78078543011</v>
      </c>
      <c r="AAB16" s="331">
        <v>349531.20937435218</v>
      </c>
      <c r="AAC16" s="331">
        <v>464062.40027378313</v>
      </c>
      <c r="AAD16" s="331">
        <v>197140.9715872161</v>
      </c>
      <c r="AAE16" s="331">
        <v>196632.32864888641</v>
      </c>
      <c r="AAF16" s="331">
        <v>16159052.821940722</v>
      </c>
      <c r="AAG16" s="331">
        <v>214696.87665792424</v>
      </c>
      <c r="AAH16" s="331">
        <v>1374897.1616058436</v>
      </c>
      <c r="AAI16" s="331">
        <v>700398.16979282047</v>
      </c>
      <c r="AAJ16" s="331">
        <v>325951.81046343158</v>
      </c>
      <c r="AAK16" s="331">
        <v>1504526.7988322715</v>
      </c>
      <c r="AAL16" s="331">
        <v>450395.81773344689</v>
      </c>
      <c r="AAM16" s="331">
        <v>99349367.225653872</v>
      </c>
      <c r="AAN16" s="331">
        <v>410318.60547151015</v>
      </c>
      <c r="AAO16" s="331">
        <v>289825.89933596412</v>
      </c>
      <c r="AAP16" s="331">
        <v>2490087.6064980333</v>
      </c>
      <c r="AAQ16" s="331">
        <v>2252346.1176103964</v>
      </c>
      <c r="AAR16" s="331">
        <v>577344.90828936594</v>
      </c>
      <c r="AAS16" s="331">
        <v>651575.9634075826</v>
      </c>
      <c r="AAT16" s="331">
        <v>526507.29943352693</v>
      </c>
      <c r="AAU16" s="331">
        <v>2910282.5275421152</v>
      </c>
      <c r="AAV16" s="331">
        <v>366553.08662342536</v>
      </c>
      <c r="AAW16" s="331">
        <v>1171769.4041810143</v>
      </c>
      <c r="AAX16" s="331">
        <v>6088574.9116989579</v>
      </c>
      <c r="AAY16" s="331">
        <v>3929464.509525626</v>
      </c>
      <c r="AAZ16" s="331">
        <v>205726.83576185443</v>
      </c>
      <c r="ABA16" s="331">
        <v>374082.87269631878</v>
      </c>
      <c r="ABB16" s="331">
        <v>349443.51705205307</v>
      </c>
      <c r="ABC16" s="331">
        <v>249741.24220129466</v>
      </c>
      <c r="ABD16" s="331">
        <v>358709.54686469381</v>
      </c>
      <c r="ABE16" s="331">
        <v>227679.46350646944</v>
      </c>
      <c r="ABF16" s="331">
        <v>13000694.054867866</v>
      </c>
      <c r="ABG16" s="331">
        <v>6706553.3032045756</v>
      </c>
      <c r="ABH16" s="331">
        <v>175114.8824340468</v>
      </c>
      <c r="ABI16" s="331">
        <v>266967.18831615441</v>
      </c>
      <c r="ABJ16" s="331">
        <v>66254.892113036491</v>
      </c>
      <c r="ABK16" s="331">
        <v>197208.84375028653</v>
      </c>
      <c r="ABL16" s="331">
        <v>129412.15664087862</v>
      </c>
      <c r="ABM16" s="331">
        <v>11237562.224397605</v>
      </c>
      <c r="ABN16" s="331">
        <v>343022.85547730385</v>
      </c>
      <c r="ABO16" s="331">
        <v>170340.5131635537</v>
      </c>
      <c r="ABP16" s="331">
        <v>437672.56614040583</v>
      </c>
      <c r="ABQ16" s="331">
        <v>605881.99089676887</v>
      </c>
      <c r="ABR16" s="331">
        <v>378869.7205789492</v>
      </c>
      <c r="ABS16" s="331">
        <v>213646.00193410105</v>
      </c>
      <c r="ABT16" s="331">
        <v>294329.13460105285</v>
      </c>
      <c r="ABU16" s="331">
        <v>424.20989834210786</v>
      </c>
      <c r="ABV16" s="331">
        <v>16034210.097537456</v>
      </c>
      <c r="ABW16" s="331">
        <v>86458.30320469485</v>
      </c>
      <c r="ABX16" s="331">
        <v>479034.15505147836</v>
      </c>
      <c r="ABY16" s="331">
        <v>262859.81367022911</v>
      </c>
      <c r="ABZ16" s="331">
        <v>37546.159386904917</v>
      </c>
      <c r="ACA16" s="331">
        <v>1196937.5493846182</v>
      </c>
      <c r="ACB16" s="331">
        <v>298340.69814678025</v>
      </c>
      <c r="ACC16" s="331">
        <v>326516.21421414847</v>
      </c>
      <c r="ACD16" s="331">
        <v>178114.37196579014</v>
      </c>
      <c r="ACE16" s="331">
        <v>867907.9324100716</v>
      </c>
      <c r="ACF16" s="331">
        <v>181302.77057457669</v>
      </c>
      <c r="ACG16" s="331">
        <v>50489528.382365391</v>
      </c>
      <c r="ACH16" s="331">
        <v>416069.5698069302</v>
      </c>
      <c r="ACI16" s="331">
        <v>881939.28412894846</v>
      </c>
      <c r="ACJ16" s="331">
        <v>823927.82666754106</v>
      </c>
      <c r="ACK16" s="331">
        <v>198523.19222639175</v>
      </c>
      <c r="ACL16" s="331">
        <v>1053376.1481390891</v>
      </c>
      <c r="ACM16" s="331">
        <v>1036184.3588512238</v>
      </c>
      <c r="ACN16" s="331">
        <v>4407922.9328055177</v>
      </c>
      <c r="ACO16" s="331">
        <v>9962181.1706899069</v>
      </c>
      <c r="ACP16" s="331">
        <v>292076.4310572528</v>
      </c>
      <c r="ACQ16" s="331">
        <v>483609.23914960126</v>
      </c>
      <c r="ACR16" s="331">
        <v>1662140.847077562</v>
      </c>
      <c r="ACS16" s="331">
        <v>668287.62289416639</v>
      </c>
      <c r="ACT16" s="331">
        <v>7739882.0933025172</v>
      </c>
      <c r="ACU16" s="331">
        <v>494609.08556200186</v>
      </c>
      <c r="ACV16" s="331">
        <v>832510.80137741787</v>
      </c>
      <c r="ACW16" s="331">
        <v>289589.93672122859</v>
      </c>
      <c r="ACX16" s="331">
        <v>201036.97053598723</v>
      </c>
      <c r="ACY16" s="331">
        <v>303429.20224223711</v>
      </c>
      <c r="ACZ16" s="331">
        <v>135898.3200605131</v>
      </c>
      <c r="ADA16" s="331">
        <v>96196.580091587908</v>
      </c>
      <c r="ADB16" s="331">
        <v>82269.234929202546</v>
      </c>
      <c r="ADC16" s="331">
        <v>189898.85659952552</v>
      </c>
      <c r="ADD16" s="331">
        <v>8468680.5705889445</v>
      </c>
      <c r="ADE16" s="331">
        <v>6567614.5824641753</v>
      </c>
      <c r="ADF16" s="331">
        <v>17208.193457781388</v>
      </c>
      <c r="ADG16" s="331">
        <v>61052.563380484513</v>
      </c>
      <c r="ADH16" s="331">
        <v>353680.11733722425</v>
      </c>
      <c r="ADI16" s="331">
        <v>204183.93528390332</v>
      </c>
      <c r="ADJ16" s="331">
        <v>236244.4944777991</v>
      </c>
      <c r="ADK16" s="331">
        <v>304993.40208796377</v>
      </c>
      <c r="ADL16" s="331">
        <v>80611.284320455772</v>
      </c>
      <c r="ADM16" s="331">
        <v>37546194.814043581</v>
      </c>
      <c r="ADN16" s="331">
        <v>525391.01324179769</v>
      </c>
      <c r="ADO16" s="331">
        <v>561022.76814756251</v>
      </c>
      <c r="ADP16" s="331">
        <v>3910645.2565825041</v>
      </c>
      <c r="ADQ16" s="331">
        <v>39333.113197447725</v>
      </c>
      <c r="ADR16" s="331">
        <v>145589.03673767179</v>
      </c>
      <c r="ADS16" s="331">
        <v>237043.20693618691</v>
      </c>
      <c r="ADT16" s="331">
        <v>96577.416224905843</v>
      </c>
      <c r="ADU16" s="331">
        <v>41737296.157469958</v>
      </c>
      <c r="ADV16" s="331">
        <v>1705019.1782604877</v>
      </c>
      <c r="ADW16" s="331">
        <v>1832367.741988292</v>
      </c>
      <c r="ADX16" s="331">
        <v>291903.34058506077</v>
      </c>
      <c r="ADY16" s="331">
        <v>292875.75785087043</v>
      </c>
      <c r="ADZ16" s="331">
        <v>777153.0060975441</v>
      </c>
      <c r="AEA16" s="331">
        <v>397665.63587871101</v>
      </c>
      <c r="AEB16" s="331">
        <v>248343.36006615378</v>
      </c>
      <c r="AEC16" s="331">
        <v>321021.5600229656</v>
      </c>
      <c r="AED16" s="331">
        <v>260876.4406196452</v>
      </c>
      <c r="AEE16" s="331">
        <v>347877.73968732834</v>
      </c>
      <c r="AEF16" s="331">
        <v>1229803.0546569612</v>
      </c>
      <c r="AEG16" s="331">
        <v>366508.11440001108</v>
      </c>
      <c r="AEH16" s="331">
        <v>347342.17787542066</v>
      </c>
      <c r="AEI16" s="331">
        <v>402966.86560101109</v>
      </c>
      <c r="AEJ16" s="331">
        <v>774191.63363286504</v>
      </c>
      <c r="AEK16" s="331">
        <v>200717.57930861943</v>
      </c>
      <c r="AEL16" s="331">
        <v>3491171.1748074112</v>
      </c>
      <c r="AEM16" s="331">
        <v>105823.88647751634</v>
      </c>
      <c r="AEN16" s="331">
        <v>462077.09777277487</v>
      </c>
      <c r="AEO16" s="331">
        <v>32584971.480196726</v>
      </c>
      <c r="AEP16" s="331">
        <v>1045154.7811372707</v>
      </c>
      <c r="AEQ16" s="331">
        <v>1109788.248617657</v>
      </c>
      <c r="AER16" s="331">
        <v>438255.36884907814</v>
      </c>
      <c r="AES16" s="331">
        <v>505730.85689720453</v>
      </c>
      <c r="AET16" s="331">
        <v>2677919.1627396983</v>
      </c>
      <c r="AEU16" s="331">
        <v>260480.3827010532</v>
      </c>
      <c r="AEV16" s="331">
        <v>562773.39193275664</v>
      </c>
      <c r="AEW16" s="331">
        <v>248467.53561454528</v>
      </c>
      <c r="AEX16" s="331">
        <v>135682.43434491372</v>
      </c>
      <c r="AEY16" s="331">
        <v>11584961.892178366</v>
      </c>
      <c r="AEZ16" s="331">
        <v>4990304.1336150384</v>
      </c>
      <c r="AFA16" s="331">
        <v>575959.6922309004</v>
      </c>
      <c r="AFB16" s="331">
        <v>234380.06533759786</v>
      </c>
      <c r="AFC16" s="331">
        <v>319640.13701065432</v>
      </c>
      <c r="AFD16" s="331">
        <v>204000.28110944465</v>
      </c>
      <c r="AFE16" s="331">
        <v>141834.98644897871</v>
      </c>
      <c r="AFF16" s="331">
        <v>213664.84428406847</v>
      </c>
      <c r="AFG16" s="331">
        <v>135684.56733799231</v>
      </c>
      <c r="AFH16" s="331">
        <v>135979.92729888918</v>
      </c>
      <c r="AFI16" s="331">
        <v>68027.782762776435</v>
      </c>
      <c r="AFJ16" s="331">
        <v>93571.403387366721</v>
      </c>
      <c r="AFK16" s="331">
        <v>92805.542478131159</v>
      </c>
      <c r="AFL16" s="331">
        <v>12401198.96719246</v>
      </c>
      <c r="AFM16" s="331">
        <v>447586.28890366456</v>
      </c>
      <c r="AFN16" s="331">
        <v>168470.55989451089</v>
      </c>
      <c r="AFO16" s="331">
        <v>211127.45776014932</v>
      </c>
      <c r="AFP16" s="331">
        <v>172265.92209273455</v>
      </c>
      <c r="AFQ16" s="331">
        <v>109251.03256862385</v>
      </c>
      <c r="AFR16" s="331">
        <v>65903.72067490565</v>
      </c>
      <c r="AFS16" s="331">
        <v>221223.78737439308</v>
      </c>
      <c r="AFT16" s="331">
        <v>157777.1340319211</v>
      </c>
      <c r="AFU16" s="331">
        <v>70767.023238457114</v>
      </c>
      <c r="AFV16" s="331">
        <v>973126.52972995117</v>
      </c>
      <c r="AFW16" s="331">
        <v>68936.034682092417</v>
      </c>
      <c r="AFX16" s="331">
        <v>40397777.635164186</v>
      </c>
      <c r="AFY16" s="331">
        <v>211213.4361295391</v>
      </c>
      <c r="AFZ16" s="331">
        <v>581398.33655487001</v>
      </c>
      <c r="AGA16" s="331">
        <v>399059.11282695923</v>
      </c>
      <c r="AGB16" s="331">
        <v>3722020.9724056572</v>
      </c>
      <c r="AGC16" s="331">
        <v>641545.97604068066</v>
      </c>
      <c r="AGD16" s="331">
        <v>300481.66760862013</v>
      </c>
      <c r="AGE16" s="331">
        <v>231456.89510907291</v>
      </c>
      <c r="AGF16" s="331">
        <v>299991.67533001251</v>
      </c>
      <c r="AGG16" s="331">
        <v>391110.84124903323</v>
      </c>
      <c r="AGH16" s="331">
        <v>234895.16736723899</v>
      </c>
      <c r="AGI16" s="331">
        <v>19391032.173189498</v>
      </c>
      <c r="AGJ16" s="331">
        <v>1537749.8159186288</v>
      </c>
      <c r="AGK16" s="331">
        <v>463958.4978195437</v>
      </c>
      <c r="AGL16" s="331">
        <v>219486.10164396744</v>
      </c>
      <c r="AGM16" s="331">
        <v>642992.18311005284</v>
      </c>
      <c r="AGN16" s="331">
        <v>640515.02930388262</v>
      </c>
      <c r="AGO16" s="331">
        <v>20240.10337132512</v>
      </c>
      <c r="AGP16" s="331">
        <v>82289.117098884642</v>
      </c>
      <c r="AGQ16" s="331">
        <v>36908392.933577552</v>
      </c>
      <c r="AGR16" s="331">
        <v>20209019.892545655</v>
      </c>
      <c r="AGS16" s="331">
        <v>309795.23677619209</v>
      </c>
      <c r="AGT16" s="331">
        <v>446698.23431509256</v>
      </c>
      <c r="AGU16" s="331">
        <v>1173403.7353615121</v>
      </c>
      <c r="AGV16" s="331">
        <v>365059.96202376898</v>
      </c>
      <c r="AGW16" s="331">
        <v>197837.9779147364</v>
      </c>
      <c r="AGX16" s="331">
        <v>1258456.72831786</v>
      </c>
      <c r="AGY16" s="331">
        <v>104727.27754201589</v>
      </c>
      <c r="AGZ16" s="331">
        <v>343613.75024642685</v>
      </c>
      <c r="AHA16" s="331">
        <v>441389.82216391445</v>
      </c>
      <c r="AHB16" s="331">
        <v>193700.32402336062</v>
      </c>
      <c r="AHC16" s="331">
        <v>333020.18049044383</v>
      </c>
      <c r="AHD16" s="331">
        <v>138545.61894248248</v>
      </c>
      <c r="AHE16" s="331">
        <v>151406.02308929217</v>
      </c>
      <c r="AHF16" s="331">
        <v>251944.89098428434</v>
      </c>
      <c r="AHG16" s="331">
        <v>69689.420386778496</v>
      </c>
      <c r="AHH16" s="331">
        <v>10214267.621259874</v>
      </c>
      <c r="AHI16" s="331">
        <v>524068.90269903129</v>
      </c>
      <c r="AHJ16" s="331">
        <v>186230.0825981973</v>
      </c>
      <c r="AHK16" s="331">
        <v>292432.33413223131</v>
      </c>
      <c r="AHL16" s="331">
        <v>513256.47853255278</v>
      </c>
      <c r="AHM16" s="331">
        <v>219659.5923577261</v>
      </c>
      <c r="AHN16" s="331">
        <v>261474.20355211024</v>
      </c>
      <c r="AHO16" s="331"/>
      <c r="AHQ16" s="351">
        <v>14</v>
      </c>
    </row>
    <row r="17" spans="1:901" s="333" customFormat="1" ht="23.45" customHeight="1" x14ac:dyDescent="0.45">
      <c r="A17" s="332"/>
      <c r="B17" s="333" t="s">
        <v>641</v>
      </c>
      <c r="C17" s="334">
        <v>2546341563.2249436</v>
      </c>
      <c r="D17" s="334">
        <v>400145366.64111406</v>
      </c>
      <c r="E17" s="334">
        <v>56317767.576914996</v>
      </c>
      <c r="F17" s="334">
        <v>125186853.19572297</v>
      </c>
      <c r="G17" s="334">
        <v>91329132.944338784</v>
      </c>
      <c r="H17" s="334">
        <v>97779822.846317977</v>
      </c>
      <c r="I17" s="334">
        <v>32842542.903265804</v>
      </c>
      <c r="J17" s="334">
        <v>483463652.12963396</v>
      </c>
      <c r="K17" s="334">
        <v>121447540.0062204</v>
      </c>
      <c r="L17" s="334">
        <v>84912561.771780014</v>
      </c>
      <c r="M17" s="334">
        <v>308111313.88809186</v>
      </c>
      <c r="N17" s="334">
        <v>69912814.922929198</v>
      </c>
      <c r="O17" s="334">
        <v>313796130.74439597</v>
      </c>
      <c r="P17" s="334">
        <v>147910217.60599679</v>
      </c>
      <c r="Q17" s="334">
        <v>67914392.805539995</v>
      </c>
      <c r="R17" s="334">
        <v>49070704.578740403</v>
      </c>
      <c r="S17" s="334">
        <v>63424947.737271585</v>
      </c>
      <c r="T17" s="334">
        <v>95436048.538746029</v>
      </c>
      <c r="U17" s="334">
        <v>34781969.519772001</v>
      </c>
      <c r="V17" s="334">
        <v>65427654.321160778</v>
      </c>
      <c r="W17" s="334">
        <v>70452905.670821995</v>
      </c>
      <c r="X17" s="334">
        <v>41734327.320659988</v>
      </c>
      <c r="Y17" s="334">
        <v>25992699.4398528</v>
      </c>
      <c r="Z17" s="334">
        <v>17633882.965006806</v>
      </c>
      <c r="AA17" s="334">
        <v>3294944498.5939426</v>
      </c>
      <c r="AB17" s="334">
        <v>129300120.94632778</v>
      </c>
      <c r="AC17" s="334">
        <v>219420226.54003742</v>
      </c>
      <c r="AD17" s="334">
        <v>49211362.454971805</v>
      </c>
      <c r="AE17" s="334">
        <v>274958661.27489722</v>
      </c>
      <c r="AF17" s="334">
        <v>101095880.80298461</v>
      </c>
      <c r="AG17" s="334">
        <v>196606052.07937911</v>
      </c>
      <c r="AH17" s="334">
        <v>112923802.48093021</v>
      </c>
      <c r="AI17" s="334">
        <v>135389554.42257059</v>
      </c>
      <c r="AJ17" s="334">
        <v>85189677.625097424</v>
      </c>
      <c r="AK17" s="334">
        <v>49082002.168242596</v>
      </c>
      <c r="AL17" s="334">
        <v>56061813.363264009</v>
      </c>
      <c r="AM17" s="334">
        <v>49716433.342256986</v>
      </c>
      <c r="AN17" s="334">
        <v>57289715.336165391</v>
      </c>
      <c r="AO17" s="334">
        <v>64680632.533544995</v>
      </c>
      <c r="AP17" s="334">
        <v>111371227.31081997</v>
      </c>
      <c r="AQ17" s="334">
        <v>208582415.43036422</v>
      </c>
      <c r="AR17" s="334">
        <v>23905779.367472995</v>
      </c>
      <c r="AS17" s="334">
        <v>1276802996.0853446</v>
      </c>
      <c r="AT17" s="334">
        <v>75316142.737053618</v>
      </c>
      <c r="AU17" s="334">
        <v>60771153.317520596</v>
      </c>
      <c r="AV17" s="334">
        <v>71723981.639326826</v>
      </c>
      <c r="AW17" s="334">
        <v>53668637.652760215</v>
      </c>
      <c r="AX17" s="334">
        <v>60735349.787919588</v>
      </c>
      <c r="AY17" s="334">
        <v>31301148.772839602</v>
      </c>
      <c r="AZ17" s="334">
        <v>53042004.133799389</v>
      </c>
      <c r="BA17" s="334">
        <v>310144646.6769222</v>
      </c>
      <c r="BB17" s="334">
        <v>54135542.130251996</v>
      </c>
      <c r="BC17" s="334">
        <v>89252956.242601812</v>
      </c>
      <c r="BD17" s="334">
        <v>162238042.8427242</v>
      </c>
      <c r="BE17" s="334">
        <v>39224847.788145006</v>
      </c>
      <c r="BF17" s="334">
        <v>36973375.560968988</v>
      </c>
      <c r="BG17" s="334">
        <v>29604030.485970002</v>
      </c>
      <c r="BH17" s="334">
        <v>1123601438.0382707</v>
      </c>
      <c r="BI17" s="334">
        <v>23087920.688955598</v>
      </c>
      <c r="BJ17" s="334">
        <v>21127073.404418405</v>
      </c>
      <c r="BK17" s="334">
        <v>48266705.452739403</v>
      </c>
      <c r="BL17" s="334">
        <v>73765821.5292162</v>
      </c>
      <c r="BM17" s="334">
        <v>86946274.121189371</v>
      </c>
      <c r="BN17" s="334">
        <v>31583286.020894997</v>
      </c>
      <c r="BO17" s="334">
        <v>44572151.647068605</v>
      </c>
      <c r="BP17" s="334">
        <v>24037223.840637002</v>
      </c>
      <c r="BQ17" s="334">
        <v>29368190.923996199</v>
      </c>
      <c r="BR17" s="334">
        <v>25122120.357899997</v>
      </c>
      <c r="BS17" s="334">
        <v>13469545.175132999</v>
      </c>
      <c r="BT17" s="334">
        <v>241148811.66978776</v>
      </c>
      <c r="BU17" s="334">
        <v>14119453.925813999</v>
      </c>
      <c r="BV17" s="334">
        <v>26240540.895974398</v>
      </c>
      <c r="BW17" s="334">
        <v>942051151.06676042</v>
      </c>
      <c r="BX17" s="334">
        <v>497895855.05838776</v>
      </c>
      <c r="BY17" s="334">
        <v>86810797.872578412</v>
      </c>
      <c r="BZ17" s="334">
        <v>47506220.885028593</v>
      </c>
      <c r="CA17" s="334">
        <v>103534988.97808321</v>
      </c>
      <c r="CB17" s="334">
        <v>75457701.275954992</v>
      </c>
      <c r="CC17" s="334">
        <v>42871710.278664</v>
      </c>
      <c r="CD17" s="334">
        <v>3742413.7253675996</v>
      </c>
      <c r="CE17" s="334">
        <v>0</v>
      </c>
      <c r="CF17" s="334">
        <v>2621978950.3900537</v>
      </c>
      <c r="CG17" s="334">
        <v>58208646.897344992</v>
      </c>
      <c r="CH17" s="334">
        <v>201228934.80394498</v>
      </c>
      <c r="CI17" s="334">
        <v>50246357.242251001</v>
      </c>
      <c r="CJ17" s="334">
        <v>63309661.879841991</v>
      </c>
      <c r="CK17" s="334">
        <v>61815173.632470004</v>
      </c>
      <c r="CL17" s="334">
        <v>65068395.332200788</v>
      </c>
      <c r="CM17" s="334">
        <v>130347644.8205694</v>
      </c>
      <c r="CN17" s="334">
        <v>22633419.3289464</v>
      </c>
      <c r="CO17" s="334">
        <v>49892158.485638991</v>
      </c>
      <c r="CP17" s="334">
        <v>43675149.773198999</v>
      </c>
      <c r="CQ17" s="334">
        <v>74630223.939321578</v>
      </c>
      <c r="CR17" s="334">
        <v>46449649.413490802</v>
      </c>
      <c r="CS17" s="334">
        <v>1177938791.1536489</v>
      </c>
      <c r="CT17" s="334">
        <v>41089513.361635193</v>
      </c>
      <c r="CU17" s="334">
        <v>61599433.125482395</v>
      </c>
      <c r="CV17" s="334">
        <v>120545643.12629221</v>
      </c>
      <c r="CW17" s="334">
        <v>28357101.092542201</v>
      </c>
      <c r="CX17" s="334">
        <v>111308421.92670181</v>
      </c>
      <c r="CY17" s="334">
        <v>34930675.078959592</v>
      </c>
      <c r="CZ17" s="334">
        <v>28541431.651618801</v>
      </c>
      <c r="DA17" s="334">
        <v>1208741182.3084736</v>
      </c>
      <c r="DB17" s="334">
        <v>112375212.22688881</v>
      </c>
      <c r="DC17" s="334">
        <v>344942956.01762033</v>
      </c>
      <c r="DD17" s="334">
        <v>386744743.28049845</v>
      </c>
      <c r="DE17" s="334">
        <v>96958045.366645768</v>
      </c>
      <c r="DF17" s="334">
        <v>169017643.01419857</v>
      </c>
      <c r="DG17" s="334">
        <v>107489505.346992</v>
      </c>
      <c r="DH17" s="334">
        <v>24900649.256756995</v>
      </c>
      <c r="DI17" s="334">
        <v>55375717.860571198</v>
      </c>
      <c r="DJ17" s="334">
        <v>45546774.171013802</v>
      </c>
      <c r="DK17" s="334">
        <v>185644996.75582322</v>
      </c>
      <c r="DL17" s="334">
        <v>675703356.17857981</v>
      </c>
      <c r="DM17" s="334">
        <v>715538348.99685419</v>
      </c>
      <c r="DN17" s="334">
        <v>74274193.366763383</v>
      </c>
      <c r="DO17" s="334">
        <v>53036506.343374811</v>
      </c>
      <c r="DP17" s="334">
        <v>144290215.14490679</v>
      </c>
      <c r="DQ17" s="334">
        <v>112171973.05338418</v>
      </c>
      <c r="DR17" s="334">
        <v>95747090.203361973</v>
      </c>
      <c r="DS17" s="334">
        <v>77508091.937638208</v>
      </c>
      <c r="DT17" s="334">
        <v>33863287.986495003</v>
      </c>
      <c r="DU17" s="334">
        <v>3288470546.5540667</v>
      </c>
      <c r="DV17" s="334">
        <v>59927665.268635198</v>
      </c>
      <c r="DW17" s="334">
        <v>121858991.90989561</v>
      </c>
      <c r="DX17" s="334">
        <v>101258565.830433</v>
      </c>
      <c r="DY17" s="334">
        <v>109958748.05521859</v>
      </c>
      <c r="DZ17" s="334">
        <v>68065294.119902983</v>
      </c>
      <c r="EA17" s="334">
        <v>154225360.66122064</v>
      </c>
      <c r="EB17" s="334">
        <v>69245611.821503401</v>
      </c>
      <c r="EC17" s="334">
        <v>155124213.33831236</v>
      </c>
      <c r="ED17" s="334">
        <v>498327196.92275459</v>
      </c>
      <c r="EE17" s="334">
        <v>452773683.79760653</v>
      </c>
      <c r="EF17" s="334">
        <v>60105626.139107406</v>
      </c>
      <c r="EG17" s="334">
        <v>70521275.115889817</v>
      </c>
      <c r="EH17" s="334">
        <v>80596205.007433206</v>
      </c>
      <c r="EI17" s="334">
        <v>111971636.44256876</v>
      </c>
      <c r="EJ17" s="334">
        <v>174627449.74894798</v>
      </c>
      <c r="EK17" s="334">
        <v>47680165.428792007</v>
      </c>
      <c r="EL17" s="334">
        <v>71182850.968190998</v>
      </c>
      <c r="EM17" s="334">
        <v>1467597419.2250938</v>
      </c>
      <c r="EN17" s="334">
        <v>58313625.487339206</v>
      </c>
      <c r="EO17" s="334">
        <v>42516176.778196208</v>
      </c>
      <c r="EP17" s="334">
        <v>68481325.064102992</v>
      </c>
      <c r="EQ17" s="334">
        <v>21002937.257080797</v>
      </c>
      <c r="ER17" s="334">
        <v>20802346.833237004</v>
      </c>
      <c r="ES17" s="334">
        <v>90352461.717971995</v>
      </c>
      <c r="ET17" s="334">
        <v>80418949.37864098</v>
      </c>
      <c r="EU17" s="334">
        <v>43522043.740186788</v>
      </c>
      <c r="EV17" s="334">
        <v>1074852973.6715784</v>
      </c>
      <c r="EW17" s="334">
        <v>28140742.1428506</v>
      </c>
      <c r="EX17" s="334">
        <v>55596840.162988201</v>
      </c>
      <c r="EY17" s="334">
        <v>84165843.86688599</v>
      </c>
      <c r="EZ17" s="334">
        <v>163602259.58673057</v>
      </c>
      <c r="FA17" s="334">
        <v>151769487.84338936</v>
      </c>
      <c r="FB17" s="334">
        <v>89990865.876182988</v>
      </c>
      <c r="FC17" s="334">
        <v>66861064.977213018</v>
      </c>
      <c r="FD17" s="334">
        <v>45936310.430565603</v>
      </c>
      <c r="FE17" s="334">
        <v>41909761.169637598</v>
      </c>
      <c r="FF17" s="334">
        <v>50036793.271487392</v>
      </c>
      <c r="FG17" s="334">
        <v>30709103.918380201</v>
      </c>
      <c r="FH17" s="334">
        <v>785819380.45210183</v>
      </c>
      <c r="FI17" s="334">
        <v>40872213.875993997</v>
      </c>
      <c r="FJ17" s="334">
        <v>44821064.2937916</v>
      </c>
      <c r="FK17" s="334">
        <v>49926361.659119986</v>
      </c>
      <c r="FL17" s="334">
        <v>98477007.916876197</v>
      </c>
      <c r="FM17" s="334">
        <v>71514146.668351203</v>
      </c>
      <c r="FN17" s="334">
        <v>28791081.177262206</v>
      </c>
      <c r="FO17" s="334">
        <v>13878988.015407598</v>
      </c>
      <c r="FP17" s="334">
        <v>2366991339.5801105</v>
      </c>
      <c r="FQ17" s="334">
        <v>51342448.077961795</v>
      </c>
      <c r="FR17" s="334">
        <v>109727811.8956248</v>
      </c>
      <c r="FS17" s="334">
        <v>98807305.848012</v>
      </c>
      <c r="FT17" s="334">
        <v>113106337.114944</v>
      </c>
      <c r="FU17" s="334">
        <v>58934970.840334199</v>
      </c>
      <c r="FV17" s="334">
        <v>161998870.60694218</v>
      </c>
      <c r="FW17" s="334">
        <v>85600587.392725185</v>
      </c>
      <c r="FX17" s="334">
        <v>72164581.403565586</v>
      </c>
      <c r="FY17" s="334">
        <v>63606984.497783989</v>
      </c>
      <c r="FZ17" s="334">
        <v>150328075.18480802</v>
      </c>
      <c r="GA17" s="334">
        <v>57269336.194199398</v>
      </c>
      <c r="GB17" s="334">
        <v>52484036.458682403</v>
      </c>
      <c r="GC17" s="334">
        <v>22277243.848949999</v>
      </c>
      <c r="GD17" s="334">
        <v>903078276.58792365</v>
      </c>
      <c r="GE17" s="334">
        <v>44188196.882237986</v>
      </c>
      <c r="GF17" s="334">
        <v>46077725.899109401</v>
      </c>
      <c r="GG17" s="334">
        <v>189594420.44140321</v>
      </c>
      <c r="GH17" s="334">
        <v>71088269.0091234</v>
      </c>
      <c r="GI17" s="334">
        <v>48010860.107690394</v>
      </c>
      <c r="GJ17" s="334">
        <v>56258529.630710408</v>
      </c>
      <c r="GK17" s="334">
        <v>175468994.48712298</v>
      </c>
      <c r="GL17" s="334">
        <v>40749447.845560804</v>
      </c>
      <c r="GM17" s="334">
        <v>27021586.045101602</v>
      </c>
      <c r="GN17" s="334">
        <v>16081018.756772401</v>
      </c>
      <c r="GO17" s="334">
        <v>15591988.665475203</v>
      </c>
      <c r="GP17" s="334">
        <v>563026774.80001009</v>
      </c>
      <c r="GQ17" s="334">
        <v>97922977.672637403</v>
      </c>
      <c r="GR17" s="334">
        <v>45017414.587657794</v>
      </c>
      <c r="GS17" s="334">
        <v>128219906.13650337</v>
      </c>
      <c r="GT17" s="334">
        <v>16099476.152148601</v>
      </c>
      <c r="GU17" s="334">
        <v>74123213.649745807</v>
      </c>
      <c r="GV17" s="334">
        <v>80249917.287037209</v>
      </c>
      <c r="GW17" s="334">
        <v>37115905.200402595</v>
      </c>
      <c r="GX17" s="334">
        <v>615380179.1080476</v>
      </c>
      <c r="GY17" s="334">
        <v>36632429.923005</v>
      </c>
      <c r="GZ17" s="334">
        <v>80335928.463694826</v>
      </c>
      <c r="HA17" s="334">
        <v>53314169.461769983</v>
      </c>
      <c r="HB17" s="334">
        <v>1806731942.1821997</v>
      </c>
      <c r="HC17" s="334">
        <v>109885286.25971583</v>
      </c>
      <c r="HD17" s="334">
        <v>185576470.92464578</v>
      </c>
      <c r="HE17" s="334">
        <v>150311134.65085503</v>
      </c>
      <c r="HF17" s="334">
        <v>110370809.31483001</v>
      </c>
      <c r="HG17" s="334">
        <v>224276509.54109278</v>
      </c>
      <c r="HH17" s="334">
        <v>20037496.215386398</v>
      </c>
      <c r="HI17" s="334">
        <v>1155713134.6609333</v>
      </c>
      <c r="HJ17" s="334">
        <v>119082753.34335721</v>
      </c>
      <c r="HK17" s="334">
        <v>105187972.00767839</v>
      </c>
      <c r="HL17" s="334">
        <v>76359204.958987817</v>
      </c>
      <c r="HM17" s="334">
        <v>63333588.412117198</v>
      </c>
      <c r="HN17" s="334">
        <v>68024955.15886499</v>
      </c>
      <c r="HO17" s="334">
        <v>89833865.984392211</v>
      </c>
      <c r="HP17" s="334">
        <v>50134841.283812396</v>
      </c>
      <c r="HQ17" s="334">
        <v>1257576824.8788509</v>
      </c>
      <c r="HR17" s="334">
        <v>281190864.64126199</v>
      </c>
      <c r="HS17" s="334">
        <v>58021649.106836982</v>
      </c>
      <c r="HT17" s="334">
        <v>50273413.568057381</v>
      </c>
      <c r="HU17" s="334">
        <v>49071714.430576794</v>
      </c>
      <c r="HV17" s="334">
        <v>27636605.417215195</v>
      </c>
      <c r="HW17" s="334">
        <v>122100975.93932399</v>
      </c>
      <c r="HX17" s="334">
        <v>60682503.353357404</v>
      </c>
      <c r="HY17" s="334">
        <v>54938717.03586302</v>
      </c>
      <c r="HZ17" s="334">
        <v>56674288.7979462</v>
      </c>
      <c r="IA17" s="334">
        <v>55570962.675774604</v>
      </c>
      <c r="IB17" s="334">
        <v>80912190.083332196</v>
      </c>
      <c r="IC17" s="334">
        <v>16804116.6999222</v>
      </c>
      <c r="ID17" s="334">
        <v>60709195.061817601</v>
      </c>
      <c r="IE17" s="334">
        <v>22767572.263055399</v>
      </c>
      <c r="IF17" s="334">
        <v>22270157.057782799</v>
      </c>
      <c r="IG17" s="334">
        <v>1004906145.6082103</v>
      </c>
      <c r="IH17" s="334">
        <v>330897406.45112222</v>
      </c>
      <c r="II17" s="334">
        <v>87885799.997023806</v>
      </c>
      <c r="IJ17" s="334">
        <v>156005299.68289798</v>
      </c>
      <c r="IK17" s="334">
        <v>292391289.92718774</v>
      </c>
      <c r="IL17" s="334">
        <v>63691969.042291805</v>
      </c>
      <c r="IM17" s="334">
        <v>50408321.09843459</v>
      </c>
      <c r="IN17" s="334">
        <v>35780840.459638193</v>
      </c>
      <c r="IO17" s="334">
        <v>38066583.117172197</v>
      </c>
      <c r="IP17" s="334">
        <v>36770692.27079279</v>
      </c>
      <c r="IQ17" s="334">
        <v>40938649.997165404</v>
      </c>
      <c r="IR17" s="334">
        <v>1975018880.7038951</v>
      </c>
      <c r="IS17" s="334">
        <v>514248275.78065914</v>
      </c>
      <c r="IT17" s="334">
        <v>102653438.54255217</v>
      </c>
      <c r="IU17" s="334">
        <v>74498982.334105194</v>
      </c>
      <c r="IV17" s="334">
        <v>59023545.348569393</v>
      </c>
      <c r="IW17" s="334">
        <v>20345837.556461401</v>
      </c>
      <c r="IX17" s="334">
        <v>39389716.697556593</v>
      </c>
      <c r="IY17" s="334">
        <v>14242283.489645399</v>
      </c>
      <c r="IZ17" s="334">
        <v>24120286.971448801</v>
      </c>
      <c r="JA17" s="334">
        <v>54508809.265657209</v>
      </c>
      <c r="JB17" s="334">
        <v>66956311.034752816</v>
      </c>
      <c r="JC17" s="334">
        <v>44261569.018344</v>
      </c>
      <c r="JD17" s="334">
        <v>515700724.97835666</v>
      </c>
      <c r="JE17" s="334">
        <v>210984038.51831341</v>
      </c>
      <c r="JF17" s="334">
        <v>44038277.863502398</v>
      </c>
      <c r="JG17" s="334">
        <v>48413881.7224686</v>
      </c>
      <c r="JH17" s="334">
        <v>27923075.845229998</v>
      </c>
      <c r="JI17" s="334">
        <v>24782343.818302792</v>
      </c>
      <c r="JJ17" s="334">
        <v>590224646.90221739</v>
      </c>
      <c r="JK17" s="334">
        <v>39329851.998632401</v>
      </c>
      <c r="JL17" s="334">
        <v>66762721.971663594</v>
      </c>
      <c r="JM17" s="334">
        <v>101795379.54709978</v>
      </c>
      <c r="JN17" s="334">
        <v>57856586.04636357</v>
      </c>
      <c r="JO17" s="334">
        <v>121670508.63628736</v>
      </c>
      <c r="JP17" s="334">
        <v>31748302.081695598</v>
      </c>
      <c r="JQ17" s="334">
        <v>939518596.9141928</v>
      </c>
      <c r="JR17" s="334">
        <v>60047452.442051992</v>
      </c>
      <c r="JS17" s="334">
        <v>28368851.861470796</v>
      </c>
      <c r="JT17" s="334">
        <v>147324687.29826239</v>
      </c>
      <c r="JU17" s="334">
        <v>112605897.05166356</v>
      </c>
      <c r="JV17" s="334">
        <v>62437487.940681607</v>
      </c>
      <c r="JW17" s="334">
        <v>52113379.321633793</v>
      </c>
      <c r="JX17" s="334">
        <v>38203781.819951393</v>
      </c>
      <c r="JY17" s="334">
        <v>1349693810.0710449</v>
      </c>
      <c r="JZ17" s="334">
        <v>640015740.21106935</v>
      </c>
      <c r="KA17" s="334">
        <v>55689946.046287805</v>
      </c>
      <c r="KB17" s="334">
        <v>18973892.423970599</v>
      </c>
      <c r="KC17" s="334">
        <v>100857123.35287741</v>
      </c>
      <c r="KD17" s="334">
        <v>19069075.490605801</v>
      </c>
      <c r="KE17" s="334">
        <v>229911662.13165718</v>
      </c>
      <c r="KF17" s="334">
        <v>67414674.32039462</v>
      </c>
      <c r="KG17" s="334">
        <v>66267023.314776599</v>
      </c>
      <c r="KH17" s="334">
        <v>91777640.637784764</v>
      </c>
      <c r="KI17" s="334">
        <v>72988370.363200799</v>
      </c>
      <c r="KJ17" s="334">
        <v>71050681.698918596</v>
      </c>
      <c r="KK17" s="334">
        <v>32092792.335853796</v>
      </c>
      <c r="KL17" s="334">
        <v>11001691.7190396</v>
      </c>
      <c r="KM17" s="334">
        <v>33588568.154797204</v>
      </c>
      <c r="KN17" s="334">
        <v>2277105607.9156084</v>
      </c>
      <c r="KO17" s="334">
        <v>177670463.21744761</v>
      </c>
      <c r="KP17" s="334">
        <v>83718419.71810019</v>
      </c>
      <c r="KQ17" s="334">
        <v>92571621.300215989</v>
      </c>
      <c r="KR17" s="334">
        <v>93508127.570366994</v>
      </c>
      <c r="KS17" s="334">
        <v>66466994.29723499</v>
      </c>
      <c r="KT17" s="334">
        <v>357358197.65269858</v>
      </c>
      <c r="KU17" s="334">
        <v>60237605.449314006</v>
      </c>
      <c r="KV17" s="334">
        <v>44388985.5874926</v>
      </c>
      <c r="KW17" s="334">
        <v>580989120.45263338</v>
      </c>
      <c r="KX17" s="334">
        <v>58886100.378354602</v>
      </c>
      <c r="KY17" s="334">
        <v>115665146.93441163</v>
      </c>
      <c r="KZ17" s="334">
        <v>292652376.2535888</v>
      </c>
      <c r="LA17" s="334">
        <v>56926782.827134199</v>
      </c>
      <c r="LB17" s="334">
        <v>105586360.73944199</v>
      </c>
      <c r="LC17" s="334">
        <v>986517813.48940432</v>
      </c>
      <c r="LD17" s="334">
        <v>122801256.81125759</v>
      </c>
      <c r="LE17" s="334">
        <v>2302239822.2682748</v>
      </c>
      <c r="LF17" s="334">
        <v>327798184.75220942</v>
      </c>
      <c r="LG17" s="334">
        <v>498041808.75714242</v>
      </c>
      <c r="LH17" s="334">
        <v>539542903.02496493</v>
      </c>
      <c r="LI17" s="334">
        <v>71097204.149962187</v>
      </c>
      <c r="LJ17" s="334">
        <v>59065604.889706798</v>
      </c>
      <c r="LK17" s="334">
        <v>25389600.6371646</v>
      </c>
      <c r="LL17" s="334">
        <v>75626181.281685576</v>
      </c>
      <c r="LM17" s="334">
        <v>40475871.2204898</v>
      </c>
      <c r="LN17" s="334">
        <v>113266731.0069786</v>
      </c>
      <c r="LO17" s="334">
        <v>10294670.536737602</v>
      </c>
      <c r="LP17" s="334">
        <v>557440391.84159243</v>
      </c>
      <c r="LQ17" s="334">
        <v>64617279.391172998</v>
      </c>
      <c r="LR17" s="334">
        <v>46160052.040036179</v>
      </c>
      <c r="LS17" s="334">
        <v>1968533315.1336415</v>
      </c>
      <c r="LT17" s="334">
        <v>662516848.7908783</v>
      </c>
      <c r="LU17" s="334">
        <v>1430338082.8595297</v>
      </c>
      <c r="LV17" s="334">
        <v>377629661.2969746</v>
      </c>
      <c r="LW17" s="334">
        <v>185076586.62139982</v>
      </c>
      <c r="LX17" s="334">
        <v>162326584.2711792</v>
      </c>
      <c r="LY17" s="334">
        <v>115241276.57548018</v>
      </c>
      <c r="LZ17" s="334">
        <v>130719194.6308368</v>
      </c>
      <c r="MA17" s="334">
        <v>133589793.25190163</v>
      </c>
      <c r="MB17" s="334">
        <v>143674469.3615334</v>
      </c>
      <c r="MC17" s="334">
        <v>282310471.48954552</v>
      </c>
      <c r="MD17" s="334">
        <v>58501693.247837983</v>
      </c>
      <c r="ME17" s="334">
        <v>2122832933.8106871</v>
      </c>
      <c r="MF17" s="334">
        <v>63643820.109129608</v>
      </c>
      <c r="MG17" s="334">
        <v>44659393.396481402</v>
      </c>
      <c r="MH17" s="334">
        <v>39019580.7982224</v>
      </c>
      <c r="MI17" s="334">
        <v>39491740.596158408</v>
      </c>
      <c r="MJ17" s="334">
        <v>70201026.237565205</v>
      </c>
      <c r="MK17" s="334">
        <v>53055716.991114609</v>
      </c>
      <c r="ML17" s="334">
        <v>54036473.564171396</v>
      </c>
      <c r="MM17" s="334">
        <v>81017825.830346391</v>
      </c>
      <c r="MN17" s="334">
        <v>50395774.392759599</v>
      </c>
      <c r="MO17" s="334">
        <v>59637831.109053589</v>
      </c>
      <c r="MP17" s="334">
        <v>53681971.331707798</v>
      </c>
      <c r="MQ17" s="334">
        <v>1282299942.5748439</v>
      </c>
      <c r="MR17" s="334">
        <v>72955913.242359594</v>
      </c>
      <c r="MS17" s="334">
        <v>82705778.922102571</v>
      </c>
      <c r="MT17" s="334">
        <v>109412687.38718699</v>
      </c>
      <c r="MU17" s="334">
        <v>133540905.1465506</v>
      </c>
      <c r="MV17" s="334">
        <v>99430033.215782389</v>
      </c>
      <c r="MW17" s="334">
        <v>209748222.35286963</v>
      </c>
      <c r="MX17" s="334">
        <v>165433465.12899539</v>
      </c>
      <c r="MY17" s="334">
        <v>76488801.945538193</v>
      </c>
      <c r="MZ17" s="334">
        <v>22399628.802287992</v>
      </c>
      <c r="NA17" s="334">
        <v>13652017.890899993</v>
      </c>
      <c r="NB17" s="334">
        <v>2243484549.6464958</v>
      </c>
      <c r="NC17" s="334">
        <v>220513682.36103898</v>
      </c>
      <c r="ND17" s="334">
        <v>38803148.192695208</v>
      </c>
      <c r="NE17" s="334">
        <v>535220617.76726353</v>
      </c>
      <c r="NF17" s="334">
        <v>41686510.455228001</v>
      </c>
      <c r="NG17" s="334">
        <v>143247937.72627079</v>
      </c>
      <c r="NH17" s="334">
        <v>426309772.02488995</v>
      </c>
      <c r="NI17" s="334">
        <v>287672547.96703196</v>
      </c>
      <c r="NJ17" s="334">
        <v>13797547.976129396</v>
      </c>
      <c r="NK17" s="334">
        <v>98707837.316195369</v>
      </c>
      <c r="NL17" s="334">
        <v>74871609.314733014</v>
      </c>
      <c r="NM17" s="334">
        <v>52003917.404247001</v>
      </c>
      <c r="NN17" s="334">
        <v>558863910.69400096</v>
      </c>
      <c r="NO17" s="334">
        <v>48850800.137467206</v>
      </c>
      <c r="NP17" s="334">
        <v>47228652.160519794</v>
      </c>
      <c r="NQ17" s="334">
        <v>49704588.980853014</v>
      </c>
      <c r="NR17" s="334">
        <v>45377290.527464405</v>
      </c>
      <c r="NS17" s="334">
        <v>5972260.2096023997</v>
      </c>
      <c r="NT17" s="334">
        <v>27733956.152652603</v>
      </c>
      <c r="NU17" s="334">
        <v>1088816504.2533276</v>
      </c>
      <c r="NV17" s="334">
        <v>365485298.31834185</v>
      </c>
      <c r="NW17" s="334">
        <v>56399002.997470796</v>
      </c>
      <c r="NX17" s="334">
        <v>36966816.110569201</v>
      </c>
      <c r="NY17" s="334">
        <v>42010959.319003798</v>
      </c>
      <c r="NZ17" s="334">
        <v>60994418.765563183</v>
      </c>
      <c r="OA17" s="334">
        <v>31168753.702935599</v>
      </c>
      <c r="OB17" s="334">
        <v>1723789028.4453361</v>
      </c>
      <c r="OC17" s="334">
        <v>243762237.47629377</v>
      </c>
      <c r="OD17" s="334">
        <v>87690184.436762407</v>
      </c>
      <c r="OE17" s="334">
        <v>344654894.35724157</v>
      </c>
      <c r="OF17" s="334">
        <v>64012650.177051</v>
      </c>
      <c r="OG17" s="334">
        <v>84427826.30640839</v>
      </c>
      <c r="OH17" s="334">
        <v>118146315.79728182</v>
      </c>
      <c r="OI17" s="334">
        <v>40349222.772961192</v>
      </c>
      <c r="OJ17" s="334">
        <v>38530901.564660996</v>
      </c>
      <c r="OK17" s="334">
        <v>1452506504.9088819</v>
      </c>
      <c r="OL17" s="334">
        <v>318463701.25596786</v>
      </c>
      <c r="OM17" s="334">
        <v>540621893.25412261</v>
      </c>
      <c r="ON17" s="334">
        <v>119091070.67029139</v>
      </c>
      <c r="OO17" s="334">
        <v>91862997.493184388</v>
      </c>
      <c r="OP17" s="334">
        <v>24548482.323617995</v>
      </c>
      <c r="OQ17" s="334">
        <v>1030896562.4076058</v>
      </c>
      <c r="OR17" s="334">
        <v>65928906.275431201</v>
      </c>
      <c r="OS17" s="334">
        <v>66773438.587508388</v>
      </c>
      <c r="OT17" s="334">
        <v>89098851.21995461</v>
      </c>
      <c r="OU17" s="334">
        <v>142165412.10331017</v>
      </c>
      <c r="OV17" s="334">
        <v>279727869.52826285</v>
      </c>
      <c r="OW17" s="334">
        <v>61115163.390866391</v>
      </c>
      <c r="OX17" s="334">
        <v>11650203.006206999</v>
      </c>
      <c r="OY17" s="334">
        <v>11065782.776001602</v>
      </c>
      <c r="OZ17" s="334">
        <v>1302375512.0020888</v>
      </c>
      <c r="PA17" s="334">
        <v>54102968.496580787</v>
      </c>
      <c r="PB17" s="334">
        <v>165707223.78532797</v>
      </c>
      <c r="PC17" s="334">
        <v>29431223.304697804</v>
      </c>
      <c r="PD17" s="334">
        <v>116499969.26450698</v>
      </c>
      <c r="PE17" s="334">
        <v>197462188.60080719</v>
      </c>
      <c r="PF17" s="334">
        <v>63535794.591501586</v>
      </c>
      <c r="PG17" s="334">
        <v>52680809.244098395</v>
      </c>
      <c r="PH17" s="334">
        <v>92804522.926451996</v>
      </c>
      <c r="PI17" s="334">
        <v>62656562.576346599</v>
      </c>
      <c r="PJ17" s="334">
        <v>101185446.13879198</v>
      </c>
      <c r="PK17" s="334">
        <v>152685580.54788959</v>
      </c>
      <c r="PL17" s="334">
        <v>43484729.033015989</v>
      </c>
      <c r="PM17" s="334">
        <v>283312401.46451646</v>
      </c>
      <c r="PN17" s="334">
        <v>48486606.145874999</v>
      </c>
      <c r="PO17" s="334">
        <v>22466620.942411207</v>
      </c>
      <c r="PP17" s="334">
        <v>18571580.353832994</v>
      </c>
      <c r="PQ17" s="334">
        <v>28086020.295583799</v>
      </c>
      <c r="PR17" s="334">
        <v>3302469490.2118115</v>
      </c>
      <c r="PS17" s="334">
        <v>90539843.014466986</v>
      </c>
      <c r="PT17" s="334">
        <v>50036547.3739338</v>
      </c>
      <c r="PU17" s="334">
        <v>126272774.10118498</v>
      </c>
      <c r="PV17" s="334">
        <v>622605554.23543429</v>
      </c>
      <c r="PW17" s="334">
        <v>72310685.410035595</v>
      </c>
      <c r="PX17" s="334">
        <v>176094160.78282505</v>
      </c>
      <c r="PY17" s="334">
        <v>65056591.20162899</v>
      </c>
      <c r="PZ17" s="334">
        <v>202830500.46274379</v>
      </c>
      <c r="QA17" s="334">
        <v>30296778.489044394</v>
      </c>
      <c r="QB17" s="334">
        <v>177395997.5070132</v>
      </c>
      <c r="QC17" s="334">
        <v>45447765.550476007</v>
      </c>
      <c r="QD17" s="334">
        <v>77111931.498336598</v>
      </c>
      <c r="QE17" s="334">
        <v>100758268.43064</v>
      </c>
      <c r="QF17" s="334">
        <v>91223827.871832624</v>
      </c>
      <c r="QG17" s="334">
        <v>106968789.0675768</v>
      </c>
      <c r="QH17" s="334">
        <v>80799609.616826966</v>
      </c>
      <c r="QI17" s="334">
        <v>50611895.804230802</v>
      </c>
      <c r="QJ17" s="334">
        <v>31511516.8794006</v>
      </c>
      <c r="QK17" s="334">
        <v>132531096.80827382</v>
      </c>
      <c r="QL17" s="334">
        <v>263009398.09306496</v>
      </c>
      <c r="QM17" s="334">
        <v>31928622.244504794</v>
      </c>
      <c r="QN17" s="334">
        <v>16626838.076799</v>
      </c>
      <c r="QO17" s="334">
        <v>15915913.34481</v>
      </c>
      <c r="QP17" s="334">
        <v>19375828.361102398</v>
      </c>
      <c r="QQ17" s="334">
        <v>11515330.676266801</v>
      </c>
      <c r="QR17" s="334">
        <v>1347197003.3493083</v>
      </c>
      <c r="QS17" s="334">
        <v>29542066.225849204</v>
      </c>
      <c r="QT17" s="334">
        <v>167010846.82997638</v>
      </c>
      <c r="QU17" s="334">
        <v>62430619.564835377</v>
      </c>
      <c r="QV17" s="334">
        <v>87416697.125865027</v>
      </c>
      <c r="QW17" s="334">
        <v>204851957.19128278</v>
      </c>
      <c r="QX17" s="334">
        <v>49903922.151119992</v>
      </c>
      <c r="QY17" s="334">
        <v>132580214.400747</v>
      </c>
      <c r="QZ17" s="334">
        <v>146804239.701132</v>
      </c>
      <c r="RA17" s="334">
        <v>39576902.486755803</v>
      </c>
      <c r="RB17" s="334">
        <v>35641813.479450598</v>
      </c>
      <c r="RC17" s="334">
        <v>23591244.907130998</v>
      </c>
      <c r="RD17" s="334">
        <v>15432274.345309798</v>
      </c>
      <c r="RE17" s="334">
        <v>2124663512.0084214</v>
      </c>
      <c r="RF17" s="334">
        <v>190287856.49897397</v>
      </c>
      <c r="RG17" s="334">
        <v>78523162.932352185</v>
      </c>
      <c r="RH17" s="334">
        <v>93756035.407978237</v>
      </c>
      <c r="RI17" s="334">
        <v>60398857.689517781</v>
      </c>
      <c r="RJ17" s="334">
        <v>99781822.154176235</v>
      </c>
      <c r="RK17" s="334">
        <v>224466240.42668703</v>
      </c>
      <c r="RL17" s="334">
        <v>65255401.666982993</v>
      </c>
      <c r="RM17" s="334">
        <v>87390193.218825594</v>
      </c>
      <c r="RN17" s="334">
        <v>184522370.56077358</v>
      </c>
      <c r="RO17" s="334">
        <v>229918162.95575997</v>
      </c>
      <c r="RP17" s="334">
        <v>31712476.938656405</v>
      </c>
      <c r="RQ17" s="334">
        <v>30442823.425358992</v>
      </c>
      <c r="RR17" s="334">
        <v>85093628.492088601</v>
      </c>
      <c r="RS17" s="334">
        <v>34565504.389287606</v>
      </c>
      <c r="RT17" s="334">
        <v>49373950.597994991</v>
      </c>
      <c r="RU17" s="334">
        <v>51885444.137999997</v>
      </c>
      <c r="RV17" s="334">
        <v>29975497.565963395</v>
      </c>
      <c r="RW17" s="334">
        <v>23848925.4463818</v>
      </c>
      <c r="RX17" s="334">
        <v>25576912.395843603</v>
      </c>
      <c r="RY17" s="334">
        <v>1000447533.9527794</v>
      </c>
      <c r="RZ17" s="334">
        <v>42510424.08975599</v>
      </c>
      <c r="SA17" s="334">
        <v>86879129.121165007</v>
      </c>
      <c r="SB17" s="334">
        <v>59096139.536523588</v>
      </c>
      <c r="SC17" s="334">
        <v>21530324.974835999</v>
      </c>
      <c r="SD17" s="334">
        <v>34596163.242479987</v>
      </c>
      <c r="SE17" s="334">
        <v>54938987.456593193</v>
      </c>
      <c r="SF17" s="334">
        <v>156257851.78356001</v>
      </c>
      <c r="SG17" s="334">
        <v>46588774.708314002</v>
      </c>
      <c r="SH17" s="334">
        <v>45372820.799400002</v>
      </c>
      <c r="SI17" s="334">
        <v>60294197.161055401</v>
      </c>
      <c r="SJ17" s="334">
        <v>108054051.81733739</v>
      </c>
      <c r="SK17" s="334">
        <v>51663891.477876015</v>
      </c>
      <c r="SL17" s="334">
        <v>32859905.386274993</v>
      </c>
      <c r="SM17" s="334">
        <v>762247120.3181026</v>
      </c>
      <c r="SN17" s="334">
        <v>61346874.218991593</v>
      </c>
      <c r="SO17" s="334">
        <v>49003832.206408776</v>
      </c>
      <c r="SP17" s="334">
        <v>47416372.848408587</v>
      </c>
      <c r="SQ17" s="334">
        <v>28890261.595659602</v>
      </c>
      <c r="SR17" s="334">
        <v>62662448.385318577</v>
      </c>
      <c r="SS17" s="334">
        <v>62971323.207202211</v>
      </c>
      <c r="ST17" s="334">
        <v>143323446.96659639</v>
      </c>
      <c r="SU17" s="334">
        <v>60782701.600713</v>
      </c>
      <c r="SV17" s="334">
        <v>65188444.456049986</v>
      </c>
      <c r="SW17" s="334">
        <v>179589564.31254843</v>
      </c>
      <c r="SX17" s="334">
        <v>21414245.5602342</v>
      </c>
      <c r="SY17" s="334">
        <v>506808879.18520921</v>
      </c>
      <c r="SZ17" s="334">
        <v>74548386.979669198</v>
      </c>
      <c r="TA17" s="334">
        <v>77391548.407432184</v>
      </c>
      <c r="TB17" s="334">
        <v>209942334.42910677</v>
      </c>
      <c r="TC17" s="334">
        <v>57565661.104764</v>
      </c>
      <c r="TD17" s="334">
        <v>72841283.210374787</v>
      </c>
      <c r="TE17" s="334">
        <v>53960776.534754381</v>
      </c>
      <c r="TF17" s="334">
        <v>20600557.843760401</v>
      </c>
      <c r="TG17" s="334">
        <v>2238328186.9393997</v>
      </c>
      <c r="TH17" s="334">
        <v>58132606.864020005</v>
      </c>
      <c r="TI17" s="334">
        <v>41134295.801445</v>
      </c>
      <c r="TJ17" s="334">
        <v>131056210.98765601</v>
      </c>
      <c r="TK17" s="334">
        <v>113206297.31857382</v>
      </c>
      <c r="TL17" s="334">
        <v>52570274.496300019</v>
      </c>
      <c r="TM17" s="334">
        <v>14993836.997548804</v>
      </c>
      <c r="TN17" s="334">
        <v>342927841.84067637</v>
      </c>
      <c r="TO17" s="334">
        <v>58316241.095572799</v>
      </c>
      <c r="TP17" s="334">
        <v>125513961.7453374</v>
      </c>
      <c r="TQ17" s="334">
        <v>92373016.71118319</v>
      </c>
      <c r="TR17" s="334">
        <v>41605742.380579196</v>
      </c>
      <c r="TS17" s="334">
        <v>30431996.831266198</v>
      </c>
      <c r="TT17" s="334">
        <v>46632554.151433803</v>
      </c>
      <c r="TU17" s="334">
        <v>50030151.781259991</v>
      </c>
      <c r="TV17" s="334">
        <v>50070783.318960004</v>
      </c>
      <c r="TW17" s="334">
        <v>426541965.95589536</v>
      </c>
      <c r="TX17" s="334">
        <v>40031182.065517798</v>
      </c>
      <c r="TY17" s="334">
        <v>928493086.64376307</v>
      </c>
      <c r="TZ17" s="334">
        <v>162554141.78063223</v>
      </c>
      <c r="UA17" s="334">
        <v>33993374.462554805</v>
      </c>
      <c r="UB17" s="334">
        <v>45220142.608897202</v>
      </c>
      <c r="UC17" s="334">
        <v>564381311.52247667</v>
      </c>
      <c r="UD17" s="334">
        <v>27440477.989583403</v>
      </c>
      <c r="UE17" s="334">
        <v>16830158.907919802</v>
      </c>
      <c r="UF17" s="334">
        <v>44695603.167482987</v>
      </c>
      <c r="UG17" s="334">
        <v>41790358.870771199</v>
      </c>
      <c r="UH17" s="334">
        <v>611588378.51611078</v>
      </c>
      <c r="UI17" s="334">
        <v>99707814.289547399</v>
      </c>
      <c r="UJ17" s="334">
        <v>80218870.846826389</v>
      </c>
      <c r="UK17" s="334">
        <v>121815173.04968399</v>
      </c>
      <c r="UL17" s="334">
        <v>88095618.384956419</v>
      </c>
      <c r="UM17" s="334">
        <v>55602491.109219596</v>
      </c>
      <c r="UN17" s="334">
        <v>3561486704.7559109</v>
      </c>
      <c r="UO17" s="334">
        <v>89941190.156430587</v>
      </c>
      <c r="UP17" s="334">
        <v>66342739.13419921</v>
      </c>
      <c r="UQ17" s="334">
        <v>471274567.05127507</v>
      </c>
      <c r="UR17" s="334">
        <v>7074682.4634600012</v>
      </c>
      <c r="US17" s="334">
        <v>55634912.758377008</v>
      </c>
      <c r="UT17" s="334">
        <v>180992776.95139197</v>
      </c>
      <c r="UU17" s="334">
        <v>44221927.013629191</v>
      </c>
      <c r="UV17" s="334">
        <v>54163504.408041015</v>
      </c>
      <c r="UW17" s="334">
        <v>47752229.78543999</v>
      </c>
      <c r="UX17" s="334">
        <v>93583970.444256589</v>
      </c>
      <c r="UY17" s="334">
        <v>190359923.40780783</v>
      </c>
      <c r="UZ17" s="334">
        <v>74977829.832859769</v>
      </c>
      <c r="VA17" s="334">
        <v>142305996.42234123</v>
      </c>
      <c r="VB17" s="334">
        <v>34315688.946908399</v>
      </c>
      <c r="VC17" s="334">
        <v>31995030.525890991</v>
      </c>
      <c r="VD17" s="334">
        <v>33877266.579368398</v>
      </c>
      <c r="VE17" s="334">
        <v>39850499.332042791</v>
      </c>
      <c r="VF17" s="334">
        <v>241533846.76130521</v>
      </c>
      <c r="VG17" s="334">
        <v>31960378.673214599</v>
      </c>
      <c r="VH17" s="334">
        <v>24397050.906702001</v>
      </c>
      <c r="VI17" s="334">
        <v>21792462.049693197</v>
      </c>
      <c r="VJ17" s="334">
        <v>1453958470.9050641</v>
      </c>
      <c r="VK17" s="334">
        <v>71508900.188086823</v>
      </c>
      <c r="VL17" s="334">
        <v>67315650.029189393</v>
      </c>
      <c r="VM17" s="334">
        <v>163968540.29228458</v>
      </c>
      <c r="VN17" s="334">
        <v>210585543.21121627</v>
      </c>
      <c r="VO17" s="334">
        <v>173891728.18932599</v>
      </c>
      <c r="VP17" s="334">
        <v>107984793.50883541</v>
      </c>
      <c r="VQ17" s="334">
        <v>73578474.939982206</v>
      </c>
      <c r="VR17" s="334">
        <v>49609309.276380591</v>
      </c>
      <c r="VS17" s="334">
        <v>474739862.29716301</v>
      </c>
      <c r="VT17" s="334">
        <v>74498980.102483809</v>
      </c>
      <c r="VU17" s="334">
        <v>141764581.01604176</v>
      </c>
      <c r="VV17" s="334">
        <v>71472901.706012979</v>
      </c>
      <c r="VW17" s="334">
        <v>52499394.637439393</v>
      </c>
      <c r="VX17" s="334">
        <v>44113713.201404415</v>
      </c>
      <c r="VY17" s="334">
        <v>5394035383.9182892</v>
      </c>
      <c r="VZ17" s="334">
        <v>172921474.15674183</v>
      </c>
      <c r="WA17" s="334">
        <v>90647085.417924613</v>
      </c>
      <c r="WB17" s="334">
        <v>63095593.461423583</v>
      </c>
      <c r="WC17" s="334">
        <v>55785186.074751012</v>
      </c>
      <c r="WD17" s="334">
        <v>94235043.423191383</v>
      </c>
      <c r="WE17" s="334">
        <v>190971366.61279258</v>
      </c>
      <c r="WF17" s="334">
        <v>186884204.99812439</v>
      </c>
      <c r="WG17" s="334">
        <v>100779263.0192658</v>
      </c>
      <c r="WH17" s="334">
        <v>120414939.89665619</v>
      </c>
      <c r="WI17" s="334">
        <v>69973370.561429366</v>
      </c>
      <c r="WJ17" s="334">
        <v>268314828.09161517</v>
      </c>
      <c r="WK17" s="334">
        <v>91466272.700256586</v>
      </c>
      <c r="WL17" s="334">
        <v>169539262.49614018</v>
      </c>
      <c r="WM17" s="334">
        <v>284740908.39762419</v>
      </c>
      <c r="WN17" s="334">
        <v>104007822.71335259</v>
      </c>
      <c r="WO17" s="334">
        <v>114812555.89223582</v>
      </c>
      <c r="WP17" s="334">
        <v>134898195.27062523</v>
      </c>
      <c r="WQ17" s="334">
        <v>55550775.403931394</v>
      </c>
      <c r="WR17" s="334">
        <v>181797930.07224482</v>
      </c>
      <c r="WS17" s="334">
        <v>573499786.11302209</v>
      </c>
      <c r="WT17" s="334">
        <v>76895346.180860981</v>
      </c>
      <c r="WU17" s="334">
        <v>50341034.643203989</v>
      </c>
      <c r="WV17" s="334">
        <v>36828036.014287196</v>
      </c>
      <c r="WW17" s="334">
        <v>50821265.562285602</v>
      </c>
      <c r="WX17" s="334">
        <v>74211400.213409975</v>
      </c>
      <c r="WY17" s="334">
        <v>52853570.066826597</v>
      </c>
      <c r="WZ17" s="334">
        <v>54298624.706873998</v>
      </c>
      <c r="XA17" s="334">
        <v>381052068.89757419</v>
      </c>
      <c r="XB17" s="334">
        <v>40709339.764867209</v>
      </c>
      <c r="XC17" s="334">
        <v>32845200.690376803</v>
      </c>
      <c r="XD17" s="334">
        <v>25581611.611030195</v>
      </c>
      <c r="XE17" s="334">
        <v>26356939.272154201</v>
      </c>
      <c r="XF17" s="334">
        <v>2703833939.5829916</v>
      </c>
      <c r="XG17" s="334">
        <v>93551121.248495415</v>
      </c>
      <c r="XH17" s="334">
        <v>119778558.86501998</v>
      </c>
      <c r="XI17" s="334">
        <v>587895777.28574109</v>
      </c>
      <c r="XJ17" s="334">
        <v>103482556.62642002</v>
      </c>
      <c r="XK17" s="334">
        <v>119763910.97066762</v>
      </c>
      <c r="XL17" s="334">
        <v>196225170.50380436</v>
      </c>
      <c r="XM17" s="334">
        <v>87271802.189676613</v>
      </c>
      <c r="XN17" s="334">
        <v>86917746.343139991</v>
      </c>
      <c r="XO17" s="334">
        <v>183209763.97006199</v>
      </c>
      <c r="XP17" s="334">
        <v>189834799.17062214</v>
      </c>
      <c r="XQ17" s="334">
        <v>53694883.456139989</v>
      </c>
      <c r="XR17" s="334">
        <v>55992369.127410002</v>
      </c>
      <c r="XS17" s="334">
        <v>67280121.716455191</v>
      </c>
      <c r="XT17" s="334">
        <v>52212600.525686406</v>
      </c>
      <c r="XU17" s="334">
        <v>38389743.669612601</v>
      </c>
      <c r="XV17" s="334">
        <v>35372968.668499805</v>
      </c>
      <c r="XW17" s="334">
        <v>47451302.420819998</v>
      </c>
      <c r="XX17" s="334">
        <v>49782208.287023984</v>
      </c>
      <c r="XY17" s="334">
        <v>55821404.98183798</v>
      </c>
      <c r="XZ17" s="334">
        <v>45783168.198435001</v>
      </c>
      <c r="YA17" s="334">
        <v>43001110.894860588</v>
      </c>
      <c r="YB17" s="334">
        <v>49992928.34863741</v>
      </c>
      <c r="YC17" s="334">
        <v>2246270568.6821957</v>
      </c>
      <c r="YD17" s="334">
        <v>81660428.659434006</v>
      </c>
      <c r="YE17" s="334">
        <v>247521464.10166559</v>
      </c>
      <c r="YF17" s="334">
        <v>75007035.962167814</v>
      </c>
      <c r="YG17" s="334">
        <v>420323381.85437036</v>
      </c>
      <c r="YH17" s="334">
        <v>88767919.976858407</v>
      </c>
      <c r="YI17" s="334">
        <v>192158073.5204376</v>
      </c>
      <c r="YJ17" s="334">
        <v>56758988.28672599</v>
      </c>
      <c r="YK17" s="334">
        <v>287080130.48111641</v>
      </c>
      <c r="YL17" s="334">
        <v>204165481.01836503</v>
      </c>
      <c r="YM17" s="334">
        <v>134832978.3298434</v>
      </c>
      <c r="YN17" s="334">
        <v>76924258.919766605</v>
      </c>
      <c r="YO17" s="334">
        <v>48420407.599912196</v>
      </c>
      <c r="YP17" s="334">
        <v>51782635.436099999</v>
      </c>
      <c r="YQ17" s="334">
        <v>33298917.555322807</v>
      </c>
      <c r="YR17" s="334">
        <v>43436761.4529984</v>
      </c>
      <c r="YS17" s="334">
        <v>40365224.018699892</v>
      </c>
      <c r="YT17" s="334">
        <v>637250180.52008224</v>
      </c>
      <c r="YU17" s="334">
        <v>47656586.1417384</v>
      </c>
      <c r="YV17" s="334">
        <v>49931271.324835196</v>
      </c>
      <c r="YW17" s="334">
        <v>39250580.478884988</v>
      </c>
      <c r="YX17" s="334">
        <v>73709356.304789379</v>
      </c>
      <c r="YY17" s="334">
        <v>24970667.327545803</v>
      </c>
      <c r="YZ17" s="334">
        <v>45440274.379647598</v>
      </c>
      <c r="ZA17" s="334">
        <v>919668785.82870543</v>
      </c>
      <c r="ZB17" s="334">
        <v>33215003.252052601</v>
      </c>
      <c r="ZC17" s="334">
        <v>87846469.371306017</v>
      </c>
      <c r="ZD17" s="334">
        <v>83078782.196018398</v>
      </c>
      <c r="ZE17" s="334">
        <v>41005250.913097218</v>
      </c>
      <c r="ZF17" s="334">
        <v>72148491.598212615</v>
      </c>
      <c r="ZG17" s="334">
        <v>32718097.214011811</v>
      </c>
      <c r="ZH17" s="334">
        <v>36116303.965515591</v>
      </c>
      <c r="ZI17" s="334">
        <v>202582285.33949637</v>
      </c>
      <c r="ZJ17" s="334">
        <v>1820186775.9665701</v>
      </c>
      <c r="ZK17" s="334">
        <v>48400469.579219393</v>
      </c>
      <c r="ZL17" s="334">
        <v>162928109.1643104</v>
      </c>
      <c r="ZM17" s="334">
        <v>345353579.24999225</v>
      </c>
      <c r="ZN17" s="334">
        <v>220131474.85712937</v>
      </c>
      <c r="ZO17" s="334">
        <v>61498005.538311601</v>
      </c>
      <c r="ZP17" s="334">
        <v>88446699.282896399</v>
      </c>
      <c r="ZQ17" s="334">
        <v>178107754.066632</v>
      </c>
      <c r="ZR17" s="334">
        <v>167202670.32298562</v>
      </c>
      <c r="ZS17" s="334">
        <v>176662988.6126616</v>
      </c>
      <c r="ZT17" s="334">
        <v>18061214.655035399</v>
      </c>
      <c r="ZU17" s="334">
        <v>46061800.148752809</v>
      </c>
      <c r="ZV17" s="334">
        <v>59857243.360678792</v>
      </c>
      <c r="ZW17" s="334">
        <v>85905495.032888427</v>
      </c>
      <c r="ZX17" s="334">
        <v>49358050.098249592</v>
      </c>
      <c r="ZY17" s="334">
        <v>49858925.487985209</v>
      </c>
      <c r="ZZ17" s="334">
        <v>63683397.002282999</v>
      </c>
      <c r="AAA17" s="334">
        <v>32083155.269943591</v>
      </c>
      <c r="AAB17" s="334">
        <v>48001948.799581803</v>
      </c>
      <c r="AAC17" s="334">
        <v>51213649.358414404</v>
      </c>
      <c r="AAD17" s="334">
        <v>23772203.338319398</v>
      </c>
      <c r="AAE17" s="334">
        <v>26050141.103442002</v>
      </c>
      <c r="AAF17" s="334">
        <v>709151059.80407214</v>
      </c>
      <c r="AAG17" s="334">
        <v>45935576.498371787</v>
      </c>
      <c r="AAH17" s="334">
        <v>75833059.033741787</v>
      </c>
      <c r="AAI17" s="334">
        <v>48772157.022578999</v>
      </c>
      <c r="AAJ17" s="334">
        <v>42408978.933190204</v>
      </c>
      <c r="AAK17" s="334">
        <v>88193000.68365778</v>
      </c>
      <c r="AAL17" s="334">
        <v>52420805.180099994</v>
      </c>
      <c r="AAM17" s="334">
        <v>4007813915.3556538</v>
      </c>
      <c r="AAN17" s="334">
        <v>78614415.916431591</v>
      </c>
      <c r="AAO17" s="334">
        <v>46174911.839786388</v>
      </c>
      <c r="AAP17" s="334">
        <v>173953902.98628119</v>
      </c>
      <c r="AAQ17" s="334">
        <v>134713987.84526643</v>
      </c>
      <c r="AAR17" s="334">
        <v>72385571.830720201</v>
      </c>
      <c r="AAS17" s="334">
        <v>75156695.336068794</v>
      </c>
      <c r="AAT17" s="334">
        <v>93767546.148147583</v>
      </c>
      <c r="AAU17" s="334">
        <v>250440652.46893075</v>
      </c>
      <c r="AAV17" s="334">
        <v>55536835.599350393</v>
      </c>
      <c r="AAW17" s="334">
        <v>121132729.60157697</v>
      </c>
      <c r="AAX17" s="334">
        <v>533392606.00811577</v>
      </c>
      <c r="AAY17" s="334">
        <v>236410627.25684279</v>
      </c>
      <c r="AAZ17" s="334">
        <v>37053561.42902039</v>
      </c>
      <c r="ABA17" s="334">
        <v>50302354.319359809</v>
      </c>
      <c r="ABB17" s="334">
        <v>65990894.343623407</v>
      </c>
      <c r="ABC17" s="334">
        <v>37344375.936184198</v>
      </c>
      <c r="ABD17" s="334">
        <v>65146273.062595792</v>
      </c>
      <c r="ABE17" s="334">
        <v>41327172.817025408</v>
      </c>
      <c r="ABF17" s="334">
        <v>640282423.60422349</v>
      </c>
      <c r="ABG17" s="334">
        <v>473829123.89353025</v>
      </c>
      <c r="ABH17" s="334">
        <v>38723476.10307119</v>
      </c>
      <c r="ABI17" s="334">
        <v>37884390.328102797</v>
      </c>
      <c r="ABJ17" s="334">
        <v>30758474.608776603</v>
      </c>
      <c r="ABK17" s="334">
        <v>28734251.360148001</v>
      </c>
      <c r="ABL17" s="334">
        <v>30780910.615226995</v>
      </c>
      <c r="ABM17" s="334">
        <v>1038140668.8526487</v>
      </c>
      <c r="ABN17" s="334">
        <v>67918011.213193193</v>
      </c>
      <c r="ABO17" s="334">
        <v>41200945.369189203</v>
      </c>
      <c r="ABP17" s="334">
        <v>80465262.402496189</v>
      </c>
      <c r="ABQ17" s="334">
        <v>89200391.189606398</v>
      </c>
      <c r="ABR17" s="334">
        <v>48470171.906403586</v>
      </c>
      <c r="ABS17" s="334">
        <v>38662866.720716394</v>
      </c>
      <c r="ABT17" s="334">
        <v>63138939.994650602</v>
      </c>
      <c r="ABU17" s="334">
        <v>4695993.5143800005</v>
      </c>
      <c r="ABV17" s="334">
        <v>1076931321.1984439</v>
      </c>
      <c r="ABW17" s="334">
        <v>32516503.966089599</v>
      </c>
      <c r="ABX17" s="334">
        <v>110333573.02264319</v>
      </c>
      <c r="ABY17" s="334">
        <v>41699601.910783201</v>
      </c>
      <c r="ABZ17" s="334">
        <v>10599027.570555598</v>
      </c>
      <c r="ACA17" s="334">
        <v>198515964.55350664</v>
      </c>
      <c r="ACB17" s="334">
        <v>38222631.487517998</v>
      </c>
      <c r="ACC17" s="334">
        <v>53817344.86408738</v>
      </c>
      <c r="ACD17" s="334">
        <v>33357855.30529619</v>
      </c>
      <c r="ACE17" s="334">
        <v>101039063.2782822</v>
      </c>
      <c r="ACF17" s="334">
        <v>31744541.725660201</v>
      </c>
      <c r="ACG17" s="334">
        <v>2525480041.6829944</v>
      </c>
      <c r="ACH17" s="334">
        <v>56274333.924147598</v>
      </c>
      <c r="ACI17" s="334">
        <v>77620143.115330771</v>
      </c>
      <c r="ACJ17" s="334">
        <v>101655909.3373116</v>
      </c>
      <c r="ACK17" s="334">
        <v>35195692.856479794</v>
      </c>
      <c r="ACL17" s="334">
        <v>74785477.001720414</v>
      </c>
      <c r="ACM17" s="334">
        <v>99329585.692617565</v>
      </c>
      <c r="ACN17" s="334">
        <v>404060737.17735255</v>
      </c>
      <c r="ACO17" s="334">
        <v>645835697.06858778</v>
      </c>
      <c r="ACP17" s="334">
        <v>45944824.966252789</v>
      </c>
      <c r="ACQ17" s="334">
        <v>99278297.533933207</v>
      </c>
      <c r="ACR17" s="334">
        <v>125536727.98243734</v>
      </c>
      <c r="ACS17" s="334">
        <v>86673271.984511405</v>
      </c>
      <c r="ACT17" s="334">
        <v>476986739.30764133</v>
      </c>
      <c r="ACU17" s="334">
        <v>61916739.666473404</v>
      </c>
      <c r="ACV17" s="334">
        <v>73370316.298889399</v>
      </c>
      <c r="ACW17" s="334">
        <v>55816165.763590187</v>
      </c>
      <c r="ACX17" s="334">
        <v>31006576.659096595</v>
      </c>
      <c r="ACY17" s="334">
        <v>36152707.061509192</v>
      </c>
      <c r="ACZ17" s="334">
        <v>33867370.337140799</v>
      </c>
      <c r="ADA17" s="334">
        <v>25096478.978696402</v>
      </c>
      <c r="ADB17" s="334">
        <v>21536376.416967601</v>
      </c>
      <c r="ADC17" s="334">
        <v>36446303.019666009</v>
      </c>
      <c r="ADD17" s="334">
        <v>408412414.61500812</v>
      </c>
      <c r="ADE17" s="334">
        <v>407995812.36340022</v>
      </c>
      <c r="ADF17" s="334">
        <v>10249389.237074399</v>
      </c>
      <c r="ADG17" s="334">
        <v>18318596.7734886</v>
      </c>
      <c r="ADH17" s="334">
        <v>45243075.083297402</v>
      </c>
      <c r="ADI17" s="334">
        <v>17727803.870963998</v>
      </c>
      <c r="ADJ17" s="334">
        <v>40025751.951169796</v>
      </c>
      <c r="ADK17" s="334">
        <v>36243035.463882603</v>
      </c>
      <c r="ADL17" s="334">
        <v>36440909.375683203</v>
      </c>
      <c r="ADM17" s="334">
        <v>2644964988.4013548</v>
      </c>
      <c r="ADN17" s="334">
        <v>138554986.0721412</v>
      </c>
      <c r="ADO17" s="334">
        <v>186215520.75354719</v>
      </c>
      <c r="ADP17" s="334">
        <v>431168365.18562335</v>
      </c>
      <c r="ADQ17" s="334">
        <v>15882016.2116958</v>
      </c>
      <c r="ADR17" s="334">
        <v>25019295.886697397</v>
      </c>
      <c r="ADS17" s="334">
        <v>54804381.786916196</v>
      </c>
      <c r="ADT17" s="334">
        <v>18969409.380154196</v>
      </c>
      <c r="ADU17" s="334">
        <v>2402453053.5683532</v>
      </c>
      <c r="ADV17" s="334">
        <v>367376488.8821454</v>
      </c>
      <c r="ADW17" s="334">
        <v>263318779.12312439</v>
      </c>
      <c r="ADX17" s="334">
        <v>51635766.84654782</v>
      </c>
      <c r="ADY17" s="334">
        <v>80077914.019633204</v>
      </c>
      <c r="ADZ17" s="334">
        <v>123278695.02260396</v>
      </c>
      <c r="AEA17" s="334">
        <v>67017923.364479996</v>
      </c>
      <c r="AEB17" s="334">
        <v>59151765.116480999</v>
      </c>
      <c r="AEC17" s="334">
        <v>35205361.867865399</v>
      </c>
      <c r="AED17" s="334">
        <v>61547370.840760194</v>
      </c>
      <c r="AEE17" s="334">
        <v>51243419.520784199</v>
      </c>
      <c r="AEF17" s="334">
        <v>107868357.293727</v>
      </c>
      <c r="AEG17" s="334">
        <v>45295125.507136792</v>
      </c>
      <c r="AEH17" s="334">
        <v>71606893.161970213</v>
      </c>
      <c r="AEI17" s="334">
        <v>89341143.595347583</v>
      </c>
      <c r="AEJ17" s="334">
        <v>89298182.787399605</v>
      </c>
      <c r="AEK17" s="334">
        <v>37837685.919773988</v>
      </c>
      <c r="AEL17" s="334">
        <v>221901894.16412574</v>
      </c>
      <c r="AEM17" s="334">
        <v>36630673.29174</v>
      </c>
      <c r="AEN17" s="334">
        <v>95512965.993822023</v>
      </c>
      <c r="AEO17" s="334">
        <v>1665782266.1396353</v>
      </c>
      <c r="AEP17" s="334">
        <v>115450157.2385664</v>
      </c>
      <c r="AEQ17" s="334">
        <v>107682673.3487418</v>
      </c>
      <c r="AER17" s="334">
        <v>56648351.303542808</v>
      </c>
      <c r="AES17" s="334">
        <v>65473537.048955984</v>
      </c>
      <c r="AET17" s="334">
        <v>181076992.53588066</v>
      </c>
      <c r="AEU17" s="334">
        <v>51036713.899481401</v>
      </c>
      <c r="AEV17" s="334">
        <v>72912487.948925391</v>
      </c>
      <c r="AEW17" s="334">
        <v>45463499.184121802</v>
      </c>
      <c r="AEX17" s="334">
        <v>26817446.270574</v>
      </c>
      <c r="AEY17" s="334">
        <v>683558310.39256382</v>
      </c>
      <c r="AEZ17" s="334">
        <v>361139068.53977031</v>
      </c>
      <c r="AFA17" s="334">
        <v>93370188.191212207</v>
      </c>
      <c r="AFB17" s="334">
        <v>62341137.674407199</v>
      </c>
      <c r="AFC17" s="334">
        <v>101148603.03117119</v>
      </c>
      <c r="AFD17" s="334">
        <v>76584770.456600383</v>
      </c>
      <c r="AFE17" s="334">
        <v>43244159.284402803</v>
      </c>
      <c r="AFF17" s="334">
        <v>66892482.372081585</v>
      </c>
      <c r="AFG17" s="334">
        <v>37318313.507970601</v>
      </c>
      <c r="AFH17" s="334">
        <v>52693673.086600214</v>
      </c>
      <c r="AFI17" s="334">
        <v>52224095.595188394</v>
      </c>
      <c r="AFJ17" s="334">
        <v>43786087.840330176</v>
      </c>
      <c r="AFK17" s="334">
        <v>44322934.809388794</v>
      </c>
      <c r="AFL17" s="334">
        <v>838932915.97957551</v>
      </c>
      <c r="AFM17" s="334">
        <v>89674211.067276016</v>
      </c>
      <c r="AFN17" s="334">
        <v>66187048.686335407</v>
      </c>
      <c r="AFO17" s="334">
        <v>45795253.772220597</v>
      </c>
      <c r="AFP17" s="334">
        <v>62245491.342896387</v>
      </c>
      <c r="AFQ17" s="334">
        <v>34521847.956591606</v>
      </c>
      <c r="AFR17" s="334">
        <v>21007543.434615001</v>
      </c>
      <c r="AFS17" s="334">
        <v>81227404.473095998</v>
      </c>
      <c r="AFT17" s="334">
        <v>69970158.136259407</v>
      </c>
      <c r="AFU17" s="334">
        <v>22654550.983511999</v>
      </c>
      <c r="AFV17" s="334">
        <v>143806792.73597637</v>
      </c>
      <c r="AFW17" s="334">
        <v>27069510.792783592</v>
      </c>
      <c r="AFX17" s="334">
        <v>1383918349.7364571</v>
      </c>
      <c r="AFY17" s="334">
        <v>31654668.463087805</v>
      </c>
      <c r="AFZ17" s="334">
        <v>57260000.483483993</v>
      </c>
      <c r="AGA17" s="334">
        <v>47142098.749179602</v>
      </c>
      <c r="AGB17" s="334">
        <v>185786807.12271959</v>
      </c>
      <c r="AGC17" s="334">
        <v>55984708.982154608</v>
      </c>
      <c r="AGD17" s="334">
        <v>29268170.232330002</v>
      </c>
      <c r="AGE17" s="334">
        <v>42568528.187348403</v>
      </c>
      <c r="AGF17" s="334">
        <v>32642659.484206196</v>
      </c>
      <c r="AGG17" s="334">
        <v>47856530.14746961</v>
      </c>
      <c r="AGH17" s="334">
        <v>30282552.371136595</v>
      </c>
      <c r="AGI17" s="334">
        <v>1248066672.239362</v>
      </c>
      <c r="AGJ17" s="334">
        <v>185520199.34577543</v>
      </c>
      <c r="AGK17" s="334">
        <v>68362994.609296188</v>
      </c>
      <c r="AGL17" s="334">
        <v>31778049.927851409</v>
      </c>
      <c r="AGM17" s="334">
        <v>131039323.3344996</v>
      </c>
      <c r="AGN17" s="334">
        <v>79917993.662864387</v>
      </c>
      <c r="AGO17" s="334">
        <v>26881304.141593806</v>
      </c>
      <c r="AGP17" s="334">
        <v>35652346.855752602</v>
      </c>
      <c r="AGQ17" s="334">
        <v>2572066149.9982767</v>
      </c>
      <c r="AGR17" s="334">
        <v>1162629304.7727745</v>
      </c>
      <c r="AGS17" s="334">
        <v>51615733.063405216</v>
      </c>
      <c r="AGT17" s="334">
        <v>102279347.71692118</v>
      </c>
      <c r="AGU17" s="334">
        <v>193702332.52257726</v>
      </c>
      <c r="AGV17" s="334">
        <v>93259836.633638993</v>
      </c>
      <c r="AGW17" s="334">
        <v>89128301.508370772</v>
      </c>
      <c r="AGX17" s="334">
        <v>99034632.920978993</v>
      </c>
      <c r="AGY17" s="334">
        <v>20680701.237028804</v>
      </c>
      <c r="AGZ17" s="334">
        <v>79086807.433111191</v>
      </c>
      <c r="AHA17" s="334">
        <v>88051050.378071383</v>
      </c>
      <c r="AHB17" s="334">
        <v>40562221.467976794</v>
      </c>
      <c r="AHC17" s="334">
        <v>40119162.814507797</v>
      </c>
      <c r="AHD17" s="334">
        <v>46743134.530341588</v>
      </c>
      <c r="AHE17" s="334">
        <v>30756718.865228403</v>
      </c>
      <c r="AHF17" s="334">
        <v>45253690.006251007</v>
      </c>
      <c r="AHG17" s="334">
        <v>30386148.773743801</v>
      </c>
      <c r="AHH17" s="334">
        <v>461617989.8902337</v>
      </c>
      <c r="AHI17" s="334">
        <v>36927734.785319395</v>
      </c>
      <c r="AHJ17" s="334">
        <v>34691973.074164189</v>
      </c>
      <c r="AHK17" s="334">
        <v>37075057.885873206</v>
      </c>
      <c r="AHL17" s="334">
        <v>108039988.95301503</v>
      </c>
      <c r="AHM17" s="334">
        <v>37880783.275826991</v>
      </c>
      <c r="AHN17" s="334">
        <v>34589744.4088872</v>
      </c>
      <c r="AHO17" s="334">
        <v>0</v>
      </c>
      <c r="AHQ17" s="352">
        <v>15</v>
      </c>
    </row>
    <row r="18" spans="1:901" ht="23.45" customHeight="1" x14ac:dyDescent="0.35">
      <c r="A18" s="326" t="s">
        <v>19</v>
      </c>
      <c r="B18" s="327" t="s">
        <v>20</v>
      </c>
      <c r="C18" s="331">
        <v>341409801.53079456</v>
      </c>
      <c r="D18" s="331">
        <v>46072703.781725481</v>
      </c>
      <c r="E18" s="331">
        <v>3216470.20149665</v>
      </c>
      <c r="F18" s="331">
        <v>10471903.210158965</v>
      </c>
      <c r="G18" s="331">
        <v>7525652.4023551345</v>
      </c>
      <c r="H18" s="331">
        <v>11494705.440988548</v>
      </c>
      <c r="I18" s="331">
        <v>2068104.9803212073</v>
      </c>
      <c r="J18" s="331">
        <v>71344720.601817057</v>
      </c>
      <c r="K18" s="331">
        <v>11086967.804166865</v>
      </c>
      <c r="L18" s="331">
        <v>10589189.414682232</v>
      </c>
      <c r="M18" s="331">
        <v>51270573.272688866</v>
      </c>
      <c r="N18" s="331">
        <v>6532464.2901694309</v>
      </c>
      <c r="O18" s="331">
        <v>31620617.812723517</v>
      </c>
      <c r="P18" s="331">
        <v>16799264.120438363</v>
      </c>
      <c r="Q18" s="331">
        <v>5358877.0012949994</v>
      </c>
      <c r="R18" s="331">
        <v>3453642.2447547843</v>
      </c>
      <c r="S18" s="331">
        <v>4151664.860452137</v>
      </c>
      <c r="T18" s="331">
        <v>9819642.487059325</v>
      </c>
      <c r="U18" s="331">
        <v>2918726.5404693144</v>
      </c>
      <c r="V18" s="331">
        <v>6854155.8446460702</v>
      </c>
      <c r="W18" s="331">
        <v>5237100.4297586326</v>
      </c>
      <c r="X18" s="331">
        <v>3051264.6166458847</v>
      </c>
      <c r="Y18" s="331">
        <v>1863570.3853319243</v>
      </c>
      <c r="Z18" s="331">
        <v>807786.96652465186</v>
      </c>
      <c r="AA18" s="331">
        <v>340057359.16389614</v>
      </c>
      <c r="AB18" s="331">
        <v>15405679.226886747</v>
      </c>
      <c r="AC18" s="331">
        <v>23763472.230352599</v>
      </c>
      <c r="AD18" s="331">
        <v>2916554.2969227103</v>
      </c>
      <c r="AE18" s="331">
        <v>34936412.767939039</v>
      </c>
      <c r="AF18" s="331">
        <v>9460847.873900732</v>
      </c>
      <c r="AG18" s="331">
        <v>29324533.055638198</v>
      </c>
      <c r="AH18" s="331">
        <v>8154493.2483833339</v>
      </c>
      <c r="AI18" s="331">
        <v>16246077.084815888</v>
      </c>
      <c r="AJ18" s="331">
        <v>7922962.3208758868</v>
      </c>
      <c r="AK18" s="331">
        <v>3163218.3620976647</v>
      </c>
      <c r="AL18" s="331">
        <v>4669723.3792504612</v>
      </c>
      <c r="AM18" s="331">
        <v>3447383.2959600012</v>
      </c>
      <c r="AN18" s="331">
        <v>2768159.5735750818</v>
      </c>
      <c r="AO18" s="331">
        <v>3820385.3226733748</v>
      </c>
      <c r="AP18" s="331">
        <v>8935422.3929012287</v>
      </c>
      <c r="AQ18" s="331">
        <v>24681803.702319577</v>
      </c>
      <c r="AR18" s="331">
        <v>1741395.4680290322</v>
      </c>
      <c r="AS18" s="331">
        <v>110075806.28632605</v>
      </c>
      <c r="AT18" s="331">
        <v>5372311.7530149473</v>
      </c>
      <c r="AU18" s="331">
        <v>5987180.9445638116</v>
      </c>
      <c r="AV18" s="331">
        <v>5696641.7174918978</v>
      </c>
      <c r="AW18" s="331">
        <v>3955895.2343550553</v>
      </c>
      <c r="AX18" s="331">
        <v>6647879.6368815005</v>
      </c>
      <c r="AY18" s="331">
        <v>1844743.8770896886</v>
      </c>
      <c r="AZ18" s="331">
        <v>3990970.5155246709</v>
      </c>
      <c r="BA18" s="331">
        <v>40578739.146830074</v>
      </c>
      <c r="BB18" s="331">
        <v>3436164.6617592908</v>
      </c>
      <c r="BC18" s="331">
        <v>8116952.0033721849</v>
      </c>
      <c r="BD18" s="331">
        <v>14016560.66953923</v>
      </c>
      <c r="BE18" s="331">
        <v>2914880.9537169761</v>
      </c>
      <c r="BF18" s="331">
        <v>1842930.3360389997</v>
      </c>
      <c r="BG18" s="331">
        <v>2035481.9176329519</v>
      </c>
      <c r="BH18" s="331">
        <v>174010966.77084377</v>
      </c>
      <c r="BI18" s="331">
        <v>1196581.8469763827</v>
      </c>
      <c r="BJ18" s="331">
        <v>1095926.1225977903</v>
      </c>
      <c r="BK18" s="331">
        <v>5265082.4192961929</v>
      </c>
      <c r="BL18" s="331">
        <v>5860904.8047179589</v>
      </c>
      <c r="BM18" s="331">
        <v>6298798.6898417436</v>
      </c>
      <c r="BN18" s="331">
        <v>2533100.6076345062</v>
      </c>
      <c r="BO18" s="331">
        <v>3766706.248820419</v>
      </c>
      <c r="BP18" s="331">
        <v>1583271.5612469523</v>
      </c>
      <c r="BQ18" s="331">
        <v>1663521.1572838982</v>
      </c>
      <c r="BR18" s="331">
        <v>1894079.9204257249</v>
      </c>
      <c r="BS18" s="331">
        <v>674341.74658093578</v>
      </c>
      <c r="BT18" s="331">
        <v>29665541.581878848</v>
      </c>
      <c r="BU18" s="331">
        <v>581848.50553926453</v>
      </c>
      <c r="BV18" s="331">
        <v>2112247.5057282378</v>
      </c>
      <c r="BW18" s="331">
        <v>145332184.25810122</v>
      </c>
      <c r="BX18" s="331">
        <v>42603988.407282367</v>
      </c>
      <c r="BY18" s="331">
        <v>9708144.6827957053</v>
      </c>
      <c r="BZ18" s="331">
        <v>3180142.4378142529</v>
      </c>
      <c r="CA18" s="331">
        <v>10012727.146081105</v>
      </c>
      <c r="CB18" s="331">
        <v>7372039.015955911</v>
      </c>
      <c r="CC18" s="331">
        <v>3131085.4303707783</v>
      </c>
      <c r="CD18" s="331">
        <v>139548.07850566265</v>
      </c>
      <c r="CE18" s="331">
        <v>0</v>
      </c>
      <c r="CF18" s="331">
        <v>345529597.77753294</v>
      </c>
      <c r="CG18" s="331">
        <v>5000048.1461770199</v>
      </c>
      <c r="CH18" s="331">
        <v>19775204.703547698</v>
      </c>
      <c r="CI18" s="331">
        <v>4173796.55443518</v>
      </c>
      <c r="CJ18" s="331">
        <v>5947261.8849554313</v>
      </c>
      <c r="CK18" s="331">
        <v>4800523.9149840493</v>
      </c>
      <c r="CL18" s="331">
        <v>6741380.3036218639</v>
      </c>
      <c r="CM18" s="331">
        <v>12185425.272759071</v>
      </c>
      <c r="CN18" s="331">
        <v>1542534.8008532007</v>
      </c>
      <c r="CO18" s="331">
        <v>3614922.3460946037</v>
      </c>
      <c r="CP18" s="331">
        <v>3757026.2820342388</v>
      </c>
      <c r="CQ18" s="331">
        <v>6238580.7012586752</v>
      </c>
      <c r="CR18" s="331">
        <v>3686760.7552646399</v>
      </c>
      <c r="CS18" s="331">
        <v>192197411.55721572</v>
      </c>
      <c r="CT18" s="331">
        <v>3286629.3848662903</v>
      </c>
      <c r="CU18" s="331">
        <v>5222687.1501056505</v>
      </c>
      <c r="CV18" s="331">
        <v>11430521.880351732</v>
      </c>
      <c r="CW18" s="331">
        <v>1526468.1734569478</v>
      </c>
      <c r="CX18" s="331">
        <v>10424649.746980891</v>
      </c>
      <c r="CY18" s="331">
        <v>2283532.6065428113</v>
      </c>
      <c r="CZ18" s="331">
        <v>1860979.4950094423</v>
      </c>
      <c r="DA18" s="331">
        <v>207170714.23545659</v>
      </c>
      <c r="DB18" s="331">
        <v>14063411.504011758</v>
      </c>
      <c r="DC18" s="331">
        <v>51078299.457928583</v>
      </c>
      <c r="DD18" s="331">
        <v>39536944.996331505</v>
      </c>
      <c r="DE18" s="331">
        <v>8715945.0437716618</v>
      </c>
      <c r="DF18" s="331">
        <v>16534422.26796006</v>
      </c>
      <c r="DG18" s="331">
        <v>11397479.738816189</v>
      </c>
      <c r="DH18" s="331">
        <v>1785249.8372610919</v>
      </c>
      <c r="DI18" s="331">
        <v>5031201.8059821203</v>
      </c>
      <c r="DJ18" s="331">
        <v>3059596.1098382608</v>
      </c>
      <c r="DK18" s="331">
        <v>18937897.816104606</v>
      </c>
      <c r="DL18" s="331">
        <v>84105330.547992617</v>
      </c>
      <c r="DM18" s="331">
        <v>113980921.16931935</v>
      </c>
      <c r="DN18" s="331">
        <v>6849880.1986945719</v>
      </c>
      <c r="DO18" s="331">
        <v>5368912.0613886993</v>
      </c>
      <c r="DP18" s="331">
        <v>14010281.175174572</v>
      </c>
      <c r="DQ18" s="331">
        <v>10397939.667621193</v>
      </c>
      <c r="DR18" s="331">
        <v>7186593.373012905</v>
      </c>
      <c r="DS18" s="331">
        <v>9103635.3394572046</v>
      </c>
      <c r="DT18" s="331">
        <v>2563251.3947504465</v>
      </c>
      <c r="DU18" s="331">
        <v>622729102.74851298</v>
      </c>
      <c r="DV18" s="331">
        <v>4173247.1230871244</v>
      </c>
      <c r="DW18" s="331">
        <v>12724902.622826207</v>
      </c>
      <c r="DX18" s="331">
        <v>10619673.813118208</v>
      </c>
      <c r="DY18" s="331">
        <v>11195682.282772729</v>
      </c>
      <c r="DZ18" s="331">
        <v>5924885.6243789596</v>
      </c>
      <c r="EA18" s="331">
        <v>14158230.302002428</v>
      </c>
      <c r="EB18" s="331">
        <v>5639729.9404507345</v>
      </c>
      <c r="EC18" s="331">
        <v>14659700.900996372</v>
      </c>
      <c r="ED18" s="331">
        <v>60669753.924492575</v>
      </c>
      <c r="EE18" s="331">
        <v>46116325.064399309</v>
      </c>
      <c r="EF18" s="331">
        <v>3034161.1799813691</v>
      </c>
      <c r="EG18" s="331">
        <v>7275982.8951290036</v>
      </c>
      <c r="EH18" s="331">
        <v>8958367.5772401653</v>
      </c>
      <c r="EI18" s="331">
        <v>18423897.580381036</v>
      </c>
      <c r="EJ18" s="331">
        <v>21462987.806568094</v>
      </c>
      <c r="EK18" s="331">
        <v>5093171.8682382749</v>
      </c>
      <c r="EL18" s="331">
        <v>8893008.6627988536</v>
      </c>
      <c r="EM18" s="331">
        <v>216825422.28958219</v>
      </c>
      <c r="EN18" s="331">
        <v>4143803.1111348886</v>
      </c>
      <c r="EO18" s="331">
        <v>3168704.1970413895</v>
      </c>
      <c r="EP18" s="331">
        <v>6350628.1168713467</v>
      </c>
      <c r="EQ18" s="331">
        <v>938450.76673205907</v>
      </c>
      <c r="ER18" s="331">
        <v>968228.22271774348</v>
      </c>
      <c r="ES18" s="331">
        <v>10233394.686875258</v>
      </c>
      <c r="ET18" s="331">
        <v>5503312.7877701651</v>
      </c>
      <c r="EU18" s="331">
        <v>3041163.0994808376</v>
      </c>
      <c r="EV18" s="331">
        <v>163206724.64022833</v>
      </c>
      <c r="EW18" s="331">
        <v>2613244.3705651932</v>
      </c>
      <c r="EX18" s="331">
        <v>5328039.6438686494</v>
      </c>
      <c r="EY18" s="331">
        <v>8874313.9791984838</v>
      </c>
      <c r="EZ18" s="331">
        <v>18846424.160348281</v>
      </c>
      <c r="FA18" s="331">
        <v>20720489.160194442</v>
      </c>
      <c r="FB18" s="331">
        <v>6443818.4344917675</v>
      </c>
      <c r="FC18" s="331">
        <v>6431422.9663865007</v>
      </c>
      <c r="FD18" s="331">
        <v>3002558.442603413</v>
      </c>
      <c r="FE18" s="331">
        <v>3342956.4054140151</v>
      </c>
      <c r="FF18" s="331">
        <v>3498898.9799904004</v>
      </c>
      <c r="FG18" s="331">
        <v>1852646.5080034486</v>
      </c>
      <c r="FH18" s="331">
        <v>83879579.920632556</v>
      </c>
      <c r="FI18" s="331">
        <v>3474858.0597465518</v>
      </c>
      <c r="FJ18" s="331">
        <v>2160787.4785605604</v>
      </c>
      <c r="FK18" s="331">
        <v>3415683.39445135</v>
      </c>
      <c r="FL18" s="331">
        <v>9986277.0297799539</v>
      </c>
      <c r="FM18" s="331">
        <v>4987307.4289672635</v>
      </c>
      <c r="FN18" s="331">
        <v>2239340.2709196685</v>
      </c>
      <c r="FO18" s="331">
        <v>1022996.8846253444</v>
      </c>
      <c r="FP18" s="331">
        <v>486099877.35055369</v>
      </c>
      <c r="FQ18" s="331">
        <v>4175671.6436667247</v>
      </c>
      <c r="FR18" s="331">
        <v>14077493.721115494</v>
      </c>
      <c r="FS18" s="331">
        <v>16342216.183237048</v>
      </c>
      <c r="FT18" s="331">
        <v>12264958.44418231</v>
      </c>
      <c r="FU18" s="331">
        <v>5284684.6241391161</v>
      </c>
      <c r="FV18" s="331">
        <v>17542289.785098854</v>
      </c>
      <c r="FW18" s="331">
        <v>10052159.780599857</v>
      </c>
      <c r="FX18" s="331">
        <v>6845587.4162120204</v>
      </c>
      <c r="FY18" s="331">
        <v>7237711.8544451538</v>
      </c>
      <c r="FZ18" s="331">
        <v>17618007.658198297</v>
      </c>
      <c r="GA18" s="331">
        <v>5938898.9574199496</v>
      </c>
      <c r="GB18" s="331">
        <v>5776159.4991867412</v>
      </c>
      <c r="GC18" s="331">
        <v>1994209.0049388995</v>
      </c>
      <c r="GD18" s="331">
        <v>153345311.84466502</v>
      </c>
      <c r="GE18" s="331">
        <v>3508578.5915260594</v>
      </c>
      <c r="GF18" s="331">
        <v>3746770.3548090574</v>
      </c>
      <c r="GG18" s="331">
        <v>17288599.261019442</v>
      </c>
      <c r="GH18" s="331">
        <v>6646449.5942147216</v>
      </c>
      <c r="GI18" s="331">
        <v>3982927.7921682769</v>
      </c>
      <c r="GJ18" s="331">
        <v>5345447.6411807211</v>
      </c>
      <c r="GK18" s="331">
        <v>23844772.938142389</v>
      </c>
      <c r="GL18" s="331">
        <v>3012120.0981914042</v>
      </c>
      <c r="GM18" s="331">
        <v>2927598.5903809252</v>
      </c>
      <c r="GN18" s="331">
        <v>1462629.0073631634</v>
      </c>
      <c r="GO18" s="331">
        <v>1333959.8147632587</v>
      </c>
      <c r="GP18" s="331">
        <v>75285389.810403809</v>
      </c>
      <c r="GQ18" s="331">
        <v>9113210.5642663557</v>
      </c>
      <c r="GR18" s="331">
        <v>2716270.6868034373</v>
      </c>
      <c r="GS18" s="331">
        <v>12144047.629388355</v>
      </c>
      <c r="GT18" s="331">
        <v>896073.77826775494</v>
      </c>
      <c r="GU18" s="331">
        <v>5620489.635768001</v>
      </c>
      <c r="GV18" s="331">
        <v>7692595.6667518429</v>
      </c>
      <c r="GW18" s="331">
        <v>2392957.1091573071</v>
      </c>
      <c r="GX18" s="331">
        <v>98305116.305399314</v>
      </c>
      <c r="GY18" s="331">
        <v>3331251.7062687315</v>
      </c>
      <c r="GZ18" s="331">
        <v>6559824.9181394931</v>
      </c>
      <c r="HA18" s="331">
        <v>4335020.5366423074</v>
      </c>
      <c r="HB18" s="331">
        <v>461886508.73442996</v>
      </c>
      <c r="HC18" s="331">
        <v>10508692.562504392</v>
      </c>
      <c r="HD18" s="331">
        <v>25322159.449334417</v>
      </c>
      <c r="HE18" s="331">
        <v>14944290.947991932</v>
      </c>
      <c r="HF18" s="331">
        <v>10088452.662499055</v>
      </c>
      <c r="HG18" s="331">
        <v>31159813.907190822</v>
      </c>
      <c r="HH18" s="331">
        <v>794194.45428792259</v>
      </c>
      <c r="HI18" s="331">
        <v>190190958.06940877</v>
      </c>
      <c r="HJ18" s="331">
        <v>11437160.369622909</v>
      </c>
      <c r="HK18" s="331">
        <v>12359111.113643588</v>
      </c>
      <c r="HL18" s="331">
        <v>7765185.1528176367</v>
      </c>
      <c r="HM18" s="331">
        <v>8149509.6444234494</v>
      </c>
      <c r="HN18" s="331">
        <v>6953348.9436597191</v>
      </c>
      <c r="HO18" s="331">
        <v>9999477.5539409183</v>
      </c>
      <c r="HP18" s="331">
        <v>4304095.5483013196</v>
      </c>
      <c r="HQ18" s="331">
        <v>223391629.68004838</v>
      </c>
      <c r="HR18" s="331">
        <v>30397480.049614415</v>
      </c>
      <c r="HS18" s="331">
        <v>5051842.8887205375</v>
      </c>
      <c r="HT18" s="331">
        <v>5243583.897478452</v>
      </c>
      <c r="HU18" s="331">
        <v>4528633.5097805047</v>
      </c>
      <c r="HV18" s="331">
        <v>1202581.7106926257</v>
      </c>
      <c r="HW18" s="331">
        <v>15889326.193637921</v>
      </c>
      <c r="HX18" s="331">
        <v>9701690.0337079316</v>
      </c>
      <c r="HY18" s="331">
        <v>5638451.6087569539</v>
      </c>
      <c r="HZ18" s="331">
        <v>5153623.009720291</v>
      </c>
      <c r="IA18" s="331">
        <v>4413582.9979134994</v>
      </c>
      <c r="IB18" s="331">
        <v>6244574.0068082828</v>
      </c>
      <c r="IC18" s="331">
        <v>871604.54977337481</v>
      </c>
      <c r="ID18" s="331">
        <v>3876648.9726920179</v>
      </c>
      <c r="IE18" s="331">
        <v>1436560.2496669737</v>
      </c>
      <c r="IF18" s="331">
        <v>1505504.4736022344</v>
      </c>
      <c r="IG18" s="331">
        <v>159132632.38178575</v>
      </c>
      <c r="IH18" s="331">
        <v>28182892.469984815</v>
      </c>
      <c r="II18" s="331">
        <v>9814723.043195691</v>
      </c>
      <c r="IJ18" s="331">
        <v>16719889.056271289</v>
      </c>
      <c r="IK18" s="331">
        <v>31136364.036836948</v>
      </c>
      <c r="IL18" s="331">
        <v>5837520.9532384938</v>
      </c>
      <c r="IM18" s="331">
        <v>3414845.4616173101</v>
      </c>
      <c r="IN18" s="331">
        <v>2675013.5323936464</v>
      </c>
      <c r="IO18" s="331">
        <v>2129237.723350246</v>
      </c>
      <c r="IP18" s="331">
        <v>2452002.2818586752</v>
      </c>
      <c r="IQ18" s="331">
        <v>4067980.0410339693</v>
      </c>
      <c r="IR18" s="331">
        <v>389537536.62482005</v>
      </c>
      <c r="IS18" s="331">
        <v>60315895.544770867</v>
      </c>
      <c r="IT18" s="331">
        <v>9493198.732965108</v>
      </c>
      <c r="IU18" s="331">
        <v>6613005.1571977735</v>
      </c>
      <c r="IV18" s="331">
        <v>3934595.497660344</v>
      </c>
      <c r="IW18" s="331">
        <v>663380.80618608347</v>
      </c>
      <c r="IX18" s="331">
        <v>2392749.1511854883</v>
      </c>
      <c r="IY18" s="331">
        <v>552379.98192265548</v>
      </c>
      <c r="IZ18" s="331">
        <v>2055837.5501302958</v>
      </c>
      <c r="JA18" s="331">
        <v>3942419.1505825347</v>
      </c>
      <c r="JB18" s="331">
        <v>3824875.2150371089</v>
      </c>
      <c r="JC18" s="331">
        <v>3391731.0254251133</v>
      </c>
      <c r="JD18" s="331">
        <v>54055682.306447633</v>
      </c>
      <c r="JE18" s="331">
        <v>18553670.034616753</v>
      </c>
      <c r="JF18" s="331">
        <v>3348780.3763262592</v>
      </c>
      <c r="JG18" s="331">
        <v>4177593.8768344568</v>
      </c>
      <c r="JH18" s="331">
        <v>1422837.7710815922</v>
      </c>
      <c r="JI18" s="331">
        <v>1480097.8505554791</v>
      </c>
      <c r="JJ18" s="331">
        <v>77461929.910333782</v>
      </c>
      <c r="JK18" s="331">
        <v>2794910.9907755349</v>
      </c>
      <c r="JL18" s="331">
        <v>4908711.9036332453</v>
      </c>
      <c r="JM18" s="331">
        <v>7085261.0257226983</v>
      </c>
      <c r="JN18" s="331">
        <v>5169479.8969314815</v>
      </c>
      <c r="JO18" s="331">
        <v>10240396.318635695</v>
      </c>
      <c r="JP18" s="331">
        <v>1986176.2297106616</v>
      </c>
      <c r="JQ18" s="331">
        <v>171569488.1164248</v>
      </c>
      <c r="JR18" s="331">
        <v>5866829.5582899349</v>
      </c>
      <c r="JS18" s="331">
        <v>1397577.6324209571</v>
      </c>
      <c r="JT18" s="331">
        <v>16753048.29009147</v>
      </c>
      <c r="JU18" s="331">
        <v>10666097.730616286</v>
      </c>
      <c r="JV18" s="331">
        <v>5861226.1441512527</v>
      </c>
      <c r="JW18" s="331">
        <v>4746696.1267851563</v>
      </c>
      <c r="JX18" s="331">
        <v>2676774.1848362028</v>
      </c>
      <c r="JY18" s="331">
        <v>225347851.88801718</v>
      </c>
      <c r="JZ18" s="331">
        <v>91058587.247226566</v>
      </c>
      <c r="KA18" s="331">
        <v>6594819.0777380662</v>
      </c>
      <c r="KB18" s="331">
        <v>1650398.7022031809</v>
      </c>
      <c r="KC18" s="331">
        <v>11740451.890497128</v>
      </c>
      <c r="KD18" s="331">
        <v>861852.71770718112</v>
      </c>
      <c r="KE18" s="331">
        <v>28115477.617135312</v>
      </c>
      <c r="KF18" s="331">
        <v>6452842.2771470761</v>
      </c>
      <c r="KG18" s="331">
        <v>5611055.1101640128</v>
      </c>
      <c r="KH18" s="331">
        <v>10545678.881957876</v>
      </c>
      <c r="KI18" s="331">
        <v>9758711.9147119634</v>
      </c>
      <c r="KJ18" s="331">
        <v>6381905.2611744413</v>
      </c>
      <c r="KK18" s="331">
        <v>2204208.5639954894</v>
      </c>
      <c r="KL18" s="331">
        <v>473667.11999031692</v>
      </c>
      <c r="KM18" s="331">
        <v>2471414.1005238984</v>
      </c>
      <c r="KN18" s="331">
        <v>473300718.06823832</v>
      </c>
      <c r="KO18" s="331">
        <v>25705732.323003698</v>
      </c>
      <c r="KP18" s="331">
        <v>9190261.3413044587</v>
      </c>
      <c r="KQ18" s="331">
        <v>5930415.574086614</v>
      </c>
      <c r="KR18" s="331">
        <v>8221564.1303897826</v>
      </c>
      <c r="KS18" s="331">
        <v>7142419.0537581556</v>
      </c>
      <c r="KT18" s="331">
        <v>45482593.706947356</v>
      </c>
      <c r="KU18" s="331">
        <v>7824422.8107378725</v>
      </c>
      <c r="KV18" s="331">
        <v>2934820.4182420778</v>
      </c>
      <c r="KW18" s="331">
        <v>75093293.885023355</v>
      </c>
      <c r="KX18" s="331">
        <v>4430691.7575014532</v>
      </c>
      <c r="KY18" s="331">
        <v>11795641.141803142</v>
      </c>
      <c r="KZ18" s="331">
        <v>31884221.439227037</v>
      </c>
      <c r="LA18" s="331">
        <v>4588682.2835688256</v>
      </c>
      <c r="LB18" s="331">
        <v>11972649.362187188</v>
      </c>
      <c r="LC18" s="331">
        <v>172145421.92115599</v>
      </c>
      <c r="LD18" s="331">
        <v>12485886.636952147</v>
      </c>
      <c r="LE18" s="331">
        <v>642763024.29306126</v>
      </c>
      <c r="LF18" s="331">
        <v>32825868.022647209</v>
      </c>
      <c r="LG18" s="331">
        <v>66419308.866732091</v>
      </c>
      <c r="LH18" s="331">
        <v>61325720.332513914</v>
      </c>
      <c r="LI18" s="331">
        <v>6242535.2753192084</v>
      </c>
      <c r="LJ18" s="331">
        <v>4880737.129201916</v>
      </c>
      <c r="LK18" s="331">
        <v>1348257.6328900759</v>
      </c>
      <c r="LL18" s="331">
        <v>4865450.0320762256</v>
      </c>
      <c r="LM18" s="331">
        <v>3453616.7821721761</v>
      </c>
      <c r="LN18" s="331">
        <v>12855656.5957014</v>
      </c>
      <c r="LO18" s="331">
        <v>604589.03906969528</v>
      </c>
      <c r="LP18" s="331">
        <v>89276683.229173824</v>
      </c>
      <c r="LQ18" s="331">
        <v>5799971.6173829958</v>
      </c>
      <c r="LR18" s="331">
        <v>3570714.7530399798</v>
      </c>
      <c r="LS18" s="331">
        <v>275780162.47798324</v>
      </c>
      <c r="LT18" s="331">
        <v>108398930.87332784</v>
      </c>
      <c r="LU18" s="331">
        <v>282875375.43485856</v>
      </c>
      <c r="LV18" s="331">
        <v>46715309.927507542</v>
      </c>
      <c r="LW18" s="331">
        <v>37313481.818830363</v>
      </c>
      <c r="LX18" s="331">
        <v>21274537.539482504</v>
      </c>
      <c r="LY18" s="331">
        <v>17179554.696551636</v>
      </c>
      <c r="LZ18" s="331">
        <v>21333513.165096838</v>
      </c>
      <c r="MA18" s="331">
        <v>21622886.454316258</v>
      </c>
      <c r="MB18" s="331">
        <v>25211568.236869875</v>
      </c>
      <c r="MC18" s="331">
        <v>42415690.791949458</v>
      </c>
      <c r="MD18" s="331">
        <v>5021286.1426084982</v>
      </c>
      <c r="ME18" s="331">
        <v>300926768.15601915</v>
      </c>
      <c r="MF18" s="331">
        <v>5932998.9430782823</v>
      </c>
      <c r="MG18" s="331">
        <v>3085979.977977471</v>
      </c>
      <c r="MH18" s="331">
        <v>2308139.2110787909</v>
      </c>
      <c r="MI18" s="331">
        <v>3304671.514465272</v>
      </c>
      <c r="MJ18" s="331">
        <v>7063722.1528890477</v>
      </c>
      <c r="MK18" s="331">
        <v>2844924.9581942265</v>
      </c>
      <c r="ML18" s="331">
        <v>5724431.2542220214</v>
      </c>
      <c r="MM18" s="331">
        <v>7658232.0081473701</v>
      </c>
      <c r="MN18" s="331">
        <v>4451337.6328672189</v>
      </c>
      <c r="MO18" s="331">
        <v>3141060.7451115553</v>
      </c>
      <c r="MP18" s="331">
        <v>5700555.9762040954</v>
      </c>
      <c r="MQ18" s="331">
        <v>170281727.55705523</v>
      </c>
      <c r="MR18" s="331">
        <v>4780843.4961561039</v>
      </c>
      <c r="MS18" s="331">
        <v>6867615.2771740146</v>
      </c>
      <c r="MT18" s="331">
        <v>8220821.0337604042</v>
      </c>
      <c r="MU18" s="331">
        <v>11917191.128739299</v>
      </c>
      <c r="MV18" s="331">
        <v>9864399.8978243284</v>
      </c>
      <c r="MW18" s="331">
        <v>17721763.711958412</v>
      </c>
      <c r="MX18" s="331">
        <v>10588379.086208569</v>
      </c>
      <c r="MY18" s="331">
        <v>7936795.8423118079</v>
      </c>
      <c r="MZ18" s="331">
        <v>1558144.0918578319</v>
      </c>
      <c r="NA18" s="331">
        <v>869294.42527496361</v>
      </c>
      <c r="NB18" s="331">
        <v>377819017.67137915</v>
      </c>
      <c r="NC18" s="331">
        <v>24009205.263073474</v>
      </c>
      <c r="ND18" s="331">
        <v>2995903.2121590837</v>
      </c>
      <c r="NE18" s="331">
        <v>87134107.612624899</v>
      </c>
      <c r="NF18" s="331">
        <v>3301903.5845481353</v>
      </c>
      <c r="NG18" s="331">
        <v>15002728.370634321</v>
      </c>
      <c r="NH18" s="331">
        <v>48809643.430033267</v>
      </c>
      <c r="NI18" s="331">
        <v>29788184.052074909</v>
      </c>
      <c r="NJ18" s="331">
        <v>562327.62085401313</v>
      </c>
      <c r="NK18" s="331">
        <v>10098617.043950465</v>
      </c>
      <c r="NL18" s="331">
        <v>6322646.3893052153</v>
      </c>
      <c r="NM18" s="331">
        <v>3926764.1231108606</v>
      </c>
      <c r="NN18" s="331">
        <v>75658975.480251834</v>
      </c>
      <c r="NO18" s="331">
        <v>3725075.1707433485</v>
      </c>
      <c r="NP18" s="331">
        <v>4187698.5485311029</v>
      </c>
      <c r="NQ18" s="331">
        <v>4834980.7832912477</v>
      </c>
      <c r="NR18" s="331">
        <v>2913779.7728047627</v>
      </c>
      <c r="NS18" s="331">
        <v>178473.48164477106</v>
      </c>
      <c r="NT18" s="331">
        <v>1299715.9206318217</v>
      </c>
      <c r="NU18" s="331">
        <v>99509508.350167215</v>
      </c>
      <c r="NV18" s="331">
        <v>40694538.055692941</v>
      </c>
      <c r="NW18" s="331">
        <v>2936340.9899321995</v>
      </c>
      <c r="NX18" s="331">
        <v>2619411.1665571351</v>
      </c>
      <c r="NY18" s="331">
        <v>2351870.3515992058</v>
      </c>
      <c r="NZ18" s="331">
        <v>5017080.124367632</v>
      </c>
      <c r="OA18" s="331">
        <v>1612172.114590276</v>
      </c>
      <c r="OB18" s="331">
        <v>396337293.70860487</v>
      </c>
      <c r="OC18" s="331">
        <v>21662647.768918157</v>
      </c>
      <c r="OD18" s="331">
        <v>10155331.913456295</v>
      </c>
      <c r="OE18" s="331">
        <v>45686633.421180524</v>
      </c>
      <c r="OF18" s="331">
        <v>5821319.9775975328</v>
      </c>
      <c r="OG18" s="331">
        <v>10524272.120152894</v>
      </c>
      <c r="OH18" s="331">
        <v>19449475.023695458</v>
      </c>
      <c r="OI18" s="331">
        <v>3840883.558141836</v>
      </c>
      <c r="OJ18" s="331">
        <v>3748147.3172237077</v>
      </c>
      <c r="OK18" s="331">
        <v>235527046.2540381</v>
      </c>
      <c r="OL18" s="331">
        <v>35880921.690655068</v>
      </c>
      <c r="OM18" s="331">
        <v>52086905.620378129</v>
      </c>
      <c r="ON18" s="331">
        <v>12266589.326890962</v>
      </c>
      <c r="OO18" s="331">
        <v>9178742.706501998</v>
      </c>
      <c r="OP18" s="331">
        <v>1413438.947135224</v>
      </c>
      <c r="OQ18" s="331">
        <v>151846405.87025061</v>
      </c>
      <c r="OR18" s="331">
        <v>5353578.1219391422</v>
      </c>
      <c r="OS18" s="331">
        <v>5992554.1473907009</v>
      </c>
      <c r="OT18" s="331">
        <v>7281684.6557769673</v>
      </c>
      <c r="OU18" s="331">
        <v>10975280.482442917</v>
      </c>
      <c r="OV18" s="331">
        <v>38832661.34818922</v>
      </c>
      <c r="OW18" s="331">
        <v>6108047.7836931208</v>
      </c>
      <c r="OX18" s="331">
        <v>715738.77905821335</v>
      </c>
      <c r="OY18" s="331">
        <v>891176.97396666755</v>
      </c>
      <c r="OZ18" s="331">
        <v>193193955.18251646</v>
      </c>
      <c r="PA18" s="331">
        <v>5799532.3878558222</v>
      </c>
      <c r="PB18" s="331">
        <v>21446852.175178774</v>
      </c>
      <c r="PC18" s="331">
        <v>1858189.662500754</v>
      </c>
      <c r="PD18" s="331">
        <v>12856500.649468902</v>
      </c>
      <c r="PE18" s="331">
        <v>24061204.194283709</v>
      </c>
      <c r="PF18" s="331">
        <v>8232376.8773969468</v>
      </c>
      <c r="PG18" s="331">
        <v>5902579.6425384171</v>
      </c>
      <c r="PH18" s="331">
        <v>10445132.309797017</v>
      </c>
      <c r="PI18" s="331">
        <v>7465234.1281370306</v>
      </c>
      <c r="PJ18" s="331">
        <v>11645065.353614002</v>
      </c>
      <c r="PK18" s="331">
        <v>18616928.025963202</v>
      </c>
      <c r="PL18" s="331">
        <v>3868072.1432503155</v>
      </c>
      <c r="PM18" s="331">
        <v>36659364.610089898</v>
      </c>
      <c r="PN18" s="331">
        <v>5702532.2441570936</v>
      </c>
      <c r="PO18" s="331">
        <v>2690049.2237414331</v>
      </c>
      <c r="PP18" s="331">
        <v>1747070.8026141932</v>
      </c>
      <c r="PQ18" s="331">
        <v>3264567.5332077476</v>
      </c>
      <c r="PR18" s="331">
        <v>695572344.44356918</v>
      </c>
      <c r="PS18" s="331">
        <v>8163105.2093546297</v>
      </c>
      <c r="PT18" s="331">
        <v>4772017.797020982</v>
      </c>
      <c r="PU18" s="331">
        <v>15090122.799315155</v>
      </c>
      <c r="PV18" s="331">
        <v>94836077.271228403</v>
      </c>
      <c r="PW18" s="331">
        <v>6293447.4875445636</v>
      </c>
      <c r="PX18" s="331">
        <v>18564395.69084882</v>
      </c>
      <c r="PY18" s="331">
        <v>5216822.1644661045</v>
      </c>
      <c r="PZ18" s="331">
        <v>18699174.823074874</v>
      </c>
      <c r="QA18" s="331">
        <v>2109672.9954839628</v>
      </c>
      <c r="QB18" s="331">
        <v>14595886.557650864</v>
      </c>
      <c r="QC18" s="331">
        <v>2806693.0930483248</v>
      </c>
      <c r="QD18" s="331">
        <v>6880432.2443722198</v>
      </c>
      <c r="QE18" s="331">
        <v>7900035.0062677851</v>
      </c>
      <c r="QF18" s="331">
        <v>9054975.1142579783</v>
      </c>
      <c r="QG18" s="331">
        <v>10426529.082330529</v>
      </c>
      <c r="QH18" s="331">
        <v>6322160.7742773425</v>
      </c>
      <c r="QI18" s="331">
        <v>4091081.3384031667</v>
      </c>
      <c r="QJ18" s="331">
        <v>2114616.8760505603</v>
      </c>
      <c r="QK18" s="331">
        <v>9017252.1885399558</v>
      </c>
      <c r="QL18" s="331">
        <v>25131799.150742684</v>
      </c>
      <c r="QM18" s="331">
        <v>2276433.1390526509</v>
      </c>
      <c r="QN18" s="331">
        <v>1936148.5152749806</v>
      </c>
      <c r="QO18" s="331">
        <v>1188820.3315224522</v>
      </c>
      <c r="QP18" s="331">
        <v>2008845.3834103236</v>
      </c>
      <c r="QQ18" s="331">
        <v>1047249.2481330049</v>
      </c>
      <c r="QR18" s="331">
        <v>193042824.16604629</v>
      </c>
      <c r="QS18" s="331">
        <v>2187547.1077387878</v>
      </c>
      <c r="QT18" s="331">
        <v>20781993.00655688</v>
      </c>
      <c r="QU18" s="331">
        <v>4253673.8817224689</v>
      </c>
      <c r="QV18" s="331">
        <v>6208993.7452784646</v>
      </c>
      <c r="QW18" s="331">
        <v>23478375.017001621</v>
      </c>
      <c r="QX18" s="331">
        <v>3159634.1407845099</v>
      </c>
      <c r="QY18" s="331">
        <v>11925114.256375995</v>
      </c>
      <c r="QZ18" s="331">
        <v>11518740.801928233</v>
      </c>
      <c r="RA18" s="331">
        <v>2892508.931633851</v>
      </c>
      <c r="RB18" s="331">
        <v>2713639.4039927912</v>
      </c>
      <c r="RC18" s="331">
        <v>1506237.2540041574</v>
      </c>
      <c r="RD18" s="331">
        <v>967430.95398368337</v>
      </c>
      <c r="RE18" s="331">
        <v>405286086.13026381</v>
      </c>
      <c r="RF18" s="331">
        <v>22979794.134735268</v>
      </c>
      <c r="RG18" s="331">
        <v>9440485.7145121712</v>
      </c>
      <c r="RH18" s="331">
        <v>9913293.3908927701</v>
      </c>
      <c r="RI18" s="331">
        <v>4568349.2561959596</v>
      </c>
      <c r="RJ18" s="331">
        <v>9802513.4424378946</v>
      </c>
      <c r="RK18" s="331">
        <v>30710666.11863948</v>
      </c>
      <c r="RL18" s="331">
        <v>7134364.5409762505</v>
      </c>
      <c r="RM18" s="331">
        <v>9788525.1848234497</v>
      </c>
      <c r="RN18" s="331">
        <v>24249609.168001268</v>
      </c>
      <c r="RO18" s="331">
        <v>34625808.768138006</v>
      </c>
      <c r="RP18" s="331">
        <v>1801731.8380069903</v>
      </c>
      <c r="RQ18" s="331">
        <v>2270791.0943623162</v>
      </c>
      <c r="RR18" s="331">
        <v>10908130.564661928</v>
      </c>
      <c r="RS18" s="331">
        <v>2845115.5891743065</v>
      </c>
      <c r="RT18" s="331">
        <v>3655972.2326200516</v>
      </c>
      <c r="RU18" s="331">
        <v>3827465.4779480975</v>
      </c>
      <c r="RV18" s="331">
        <v>2924447.1098374855</v>
      </c>
      <c r="RW18" s="331">
        <v>2192692.5505952202</v>
      </c>
      <c r="RX18" s="331">
        <v>3040876.3018796905</v>
      </c>
      <c r="RY18" s="331">
        <v>165136375.72907501</v>
      </c>
      <c r="RZ18" s="331">
        <v>4058601.4295745771</v>
      </c>
      <c r="SA18" s="331">
        <v>10560316.084414456</v>
      </c>
      <c r="SB18" s="331">
        <v>3862058.8106686459</v>
      </c>
      <c r="SC18" s="331">
        <v>1663187.5370538374</v>
      </c>
      <c r="SD18" s="331">
        <v>2613305.2347489479</v>
      </c>
      <c r="SE18" s="331">
        <v>4201434.0353285093</v>
      </c>
      <c r="SF18" s="331">
        <v>15974767.913204333</v>
      </c>
      <c r="SG18" s="331">
        <v>3025917.809945717</v>
      </c>
      <c r="SH18" s="331">
        <v>2931651.9275884945</v>
      </c>
      <c r="SI18" s="331">
        <v>5524297.8024498587</v>
      </c>
      <c r="SJ18" s="331">
        <v>14287698.289873278</v>
      </c>
      <c r="SK18" s="331">
        <v>3917954.1062148632</v>
      </c>
      <c r="SL18" s="331">
        <v>2617707.3127397825</v>
      </c>
      <c r="SM18" s="331">
        <v>122980807.42052902</v>
      </c>
      <c r="SN18" s="331">
        <v>5438100.5735884616</v>
      </c>
      <c r="SO18" s="331">
        <v>3041850.1641949145</v>
      </c>
      <c r="SP18" s="331">
        <v>3974842.4746981012</v>
      </c>
      <c r="SQ18" s="331">
        <v>2081564.4076829008</v>
      </c>
      <c r="SR18" s="331">
        <v>6834411.9594699284</v>
      </c>
      <c r="SS18" s="331">
        <v>4801818.0642728768</v>
      </c>
      <c r="ST18" s="331">
        <v>14380645.993937634</v>
      </c>
      <c r="SU18" s="331">
        <v>5529978.730015683</v>
      </c>
      <c r="SV18" s="331">
        <v>7374182.6016774531</v>
      </c>
      <c r="SW18" s="331">
        <v>20024053.978500329</v>
      </c>
      <c r="SX18" s="331">
        <v>2268864.5817157147</v>
      </c>
      <c r="SY18" s="331">
        <v>59350847.852846645</v>
      </c>
      <c r="SZ18" s="331">
        <v>7984991.4647665769</v>
      </c>
      <c r="TA18" s="331">
        <v>6428016.4772491567</v>
      </c>
      <c r="TB18" s="331">
        <v>26582385.103983141</v>
      </c>
      <c r="TC18" s="331">
        <v>5131684.0219809581</v>
      </c>
      <c r="TD18" s="331">
        <v>6466015.3463101173</v>
      </c>
      <c r="TE18" s="331">
        <v>4647342.8145830855</v>
      </c>
      <c r="TF18" s="331">
        <v>1888273.387101002</v>
      </c>
      <c r="TG18" s="331">
        <v>480299001.43459284</v>
      </c>
      <c r="TH18" s="331">
        <v>4224099.3829529537</v>
      </c>
      <c r="TI18" s="331">
        <v>3365928.8991899518</v>
      </c>
      <c r="TJ18" s="331">
        <v>12165698.648948455</v>
      </c>
      <c r="TK18" s="331">
        <v>9460179.873819381</v>
      </c>
      <c r="TL18" s="331">
        <v>5254798.6402639486</v>
      </c>
      <c r="TM18" s="331">
        <v>761726.30692444753</v>
      </c>
      <c r="TN18" s="331">
        <v>23945440.635216095</v>
      </c>
      <c r="TO18" s="331">
        <v>4793895.9700715598</v>
      </c>
      <c r="TP18" s="331">
        <v>12789911.297475746</v>
      </c>
      <c r="TQ18" s="331">
        <v>9735398.7314164974</v>
      </c>
      <c r="TR18" s="331">
        <v>2774418.4623747491</v>
      </c>
      <c r="TS18" s="331">
        <v>2406881.5690121017</v>
      </c>
      <c r="TT18" s="331">
        <v>3704226.5227231919</v>
      </c>
      <c r="TU18" s="331">
        <v>4940695.6494902214</v>
      </c>
      <c r="TV18" s="331">
        <v>3488094.3293776629</v>
      </c>
      <c r="TW18" s="331">
        <v>72563221.350970089</v>
      </c>
      <c r="TX18" s="331">
        <v>2658462.85271433</v>
      </c>
      <c r="TY18" s="331">
        <v>181797644.35440466</v>
      </c>
      <c r="TZ18" s="331">
        <v>16636891.313563513</v>
      </c>
      <c r="UA18" s="331">
        <v>2271787.7746337294</v>
      </c>
      <c r="UB18" s="331">
        <v>3819515.4711084873</v>
      </c>
      <c r="UC18" s="331">
        <v>60819285.753960505</v>
      </c>
      <c r="UD18" s="331">
        <v>2188269.6651770528</v>
      </c>
      <c r="UE18" s="331">
        <v>987289.93692709052</v>
      </c>
      <c r="UF18" s="331">
        <v>4991316.2869758653</v>
      </c>
      <c r="UG18" s="331">
        <v>3498575.7320586191</v>
      </c>
      <c r="UH18" s="331">
        <v>84978155.571138009</v>
      </c>
      <c r="UI18" s="331">
        <v>10236923.801399026</v>
      </c>
      <c r="UJ18" s="331">
        <v>8853862.0814688317</v>
      </c>
      <c r="UK18" s="331">
        <v>14337177.211536963</v>
      </c>
      <c r="UL18" s="331">
        <v>11156718.950902527</v>
      </c>
      <c r="UM18" s="331">
        <v>4667586.1089515639</v>
      </c>
      <c r="UN18" s="331">
        <v>783788718.14619052</v>
      </c>
      <c r="UO18" s="331">
        <v>8768202.6610037908</v>
      </c>
      <c r="UP18" s="331">
        <v>4399153.5640139757</v>
      </c>
      <c r="UQ18" s="331">
        <v>64227852.702960663</v>
      </c>
      <c r="UR18" s="331">
        <v>219071.88792948049</v>
      </c>
      <c r="US18" s="331">
        <v>5099700.5821062233</v>
      </c>
      <c r="UT18" s="331">
        <v>20308451.631469075</v>
      </c>
      <c r="UU18" s="331">
        <v>3924759.2078448823</v>
      </c>
      <c r="UV18" s="331">
        <v>4222113.4601450143</v>
      </c>
      <c r="UW18" s="331">
        <v>3864003.6597443959</v>
      </c>
      <c r="UX18" s="331">
        <v>6734344.6331906766</v>
      </c>
      <c r="UY18" s="331">
        <v>21444654.34582575</v>
      </c>
      <c r="UZ18" s="331">
        <v>6218724.4111612868</v>
      </c>
      <c r="VA18" s="331">
        <v>15060357.282416971</v>
      </c>
      <c r="VB18" s="331">
        <v>1869988.4526921145</v>
      </c>
      <c r="VC18" s="331">
        <v>2287808.4495059601</v>
      </c>
      <c r="VD18" s="331">
        <v>3231738.6272770436</v>
      </c>
      <c r="VE18" s="331">
        <v>2823117.2022320861</v>
      </c>
      <c r="VF18" s="331">
        <v>25866675.29337303</v>
      </c>
      <c r="VG18" s="331">
        <v>1780186.6459937692</v>
      </c>
      <c r="VH18" s="331">
        <v>1404871.9587695154</v>
      </c>
      <c r="VI18" s="331">
        <v>1996179.5708365524</v>
      </c>
      <c r="VJ18" s="331">
        <v>270643390.04905206</v>
      </c>
      <c r="VK18" s="331">
        <v>6972833.490763857</v>
      </c>
      <c r="VL18" s="331">
        <v>6031359.8992267074</v>
      </c>
      <c r="VM18" s="331">
        <v>22747965.21006076</v>
      </c>
      <c r="VN18" s="331">
        <v>27446648.617805902</v>
      </c>
      <c r="VO18" s="331">
        <v>18998883.902314346</v>
      </c>
      <c r="VP18" s="331">
        <v>9977935.2802852932</v>
      </c>
      <c r="VQ18" s="331">
        <v>6657696.1075914279</v>
      </c>
      <c r="VR18" s="331">
        <v>4166040.8085377696</v>
      </c>
      <c r="VS18" s="331">
        <v>57148991.207979456</v>
      </c>
      <c r="VT18" s="331">
        <v>7712611.3177388059</v>
      </c>
      <c r="VU18" s="331">
        <v>16478312.011808058</v>
      </c>
      <c r="VV18" s="331">
        <v>8856921.2253436949</v>
      </c>
      <c r="VW18" s="331">
        <v>4125788.6327806548</v>
      </c>
      <c r="VX18" s="331">
        <v>3142245.8713289537</v>
      </c>
      <c r="VY18" s="331">
        <v>1272503518.8981788</v>
      </c>
      <c r="VZ18" s="331">
        <v>21788133.292538151</v>
      </c>
      <c r="WA18" s="331">
        <v>8871624.7532619424</v>
      </c>
      <c r="WB18" s="331">
        <v>6848525.5430145795</v>
      </c>
      <c r="WC18" s="331">
        <v>5029739.1493708026</v>
      </c>
      <c r="WD18" s="331">
        <v>8465687.8758562542</v>
      </c>
      <c r="WE18" s="331">
        <v>23625532.486684084</v>
      </c>
      <c r="WF18" s="331">
        <v>21918274.217045777</v>
      </c>
      <c r="WG18" s="331">
        <v>10289852.617513746</v>
      </c>
      <c r="WH18" s="331">
        <v>13431356.905644536</v>
      </c>
      <c r="WI18" s="331">
        <v>7297858.6455621729</v>
      </c>
      <c r="WJ18" s="331">
        <v>29809923.759059094</v>
      </c>
      <c r="WK18" s="331">
        <v>9934123.8101695608</v>
      </c>
      <c r="WL18" s="331">
        <v>19637569.333995029</v>
      </c>
      <c r="WM18" s="331">
        <v>45924228.466787428</v>
      </c>
      <c r="WN18" s="331">
        <v>10470610.123427318</v>
      </c>
      <c r="WO18" s="331">
        <v>14606460.947087551</v>
      </c>
      <c r="WP18" s="331">
        <v>13759539.852267634</v>
      </c>
      <c r="WQ18" s="331">
        <v>4873217.50969477</v>
      </c>
      <c r="WR18" s="331">
        <v>18735521.283769093</v>
      </c>
      <c r="WS18" s="331">
        <v>81727197.421345621</v>
      </c>
      <c r="WT18" s="331">
        <v>8403334.9085126724</v>
      </c>
      <c r="WU18" s="331">
        <v>4436244.7788552018</v>
      </c>
      <c r="WV18" s="331">
        <v>3345287.3249447234</v>
      </c>
      <c r="WW18" s="331">
        <v>3628965.9976542722</v>
      </c>
      <c r="WX18" s="331">
        <v>7187093.5328876665</v>
      </c>
      <c r="WY18" s="331">
        <v>4533930.5688016973</v>
      </c>
      <c r="WZ18" s="331">
        <v>5666023.2056866884</v>
      </c>
      <c r="XA18" s="331">
        <v>51418424.3781178</v>
      </c>
      <c r="XB18" s="331">
        <v>3403204.9126276379</v>
      </c>
      <c r="XC18" s="331">
        <v>3480715.5044168653</v>
      </c>
      <c r="XD18" s="331">
        <v>2312076.8551204661</v>
      </c>
      <c r="XE18" s="331">
        <v>1941913.3223292339</v>
      </c>
      <c r="XF18" s="331">
        <v>592494313.19213498</v>
      </c>
      <c r="XG18" s="331">
        <v>9309517.9473734908</v>
      </c>
      <c r="XH18" s="331">
        <v>12367047.184315816</v>
      </c>
      <c r="XI18" s="331">
        <v>80589193.029055625</v>
      </c>
      <c r="XJ18" s="331">
        <v>10537495.485081667</v>
      </c>
      <c r="XK18" s="331">
        <v>13193554.970425032</v>
      </c>
      <c r="XL18" s="331">
        <v>18626121.257833514</v>
      </c>
      <c r="XM18" s="331">
        <v>8023457.2146845646</v>
      </c>
      <c r="XN18" s="331">
        <v>8057104.5810041977</v>
      </c>
      <c r="XO18" s="331">
        <v>19450984.156438801</v>
      </c>
      <c r="XP18" s="331">
        <v>24853381.497051224</v>
      </c>
      <c r="XQ18" s="331">
        <v>4141552.9384970455</v>
      </c>
      <c r="XR18" s="331">
        <v>5230155.5227284227</v>
      </c>
      <c r="XS18" s="331">
        <v>7041889.7080847742</v>
      </c>
      <c r="XT18" s="331">
        <v>4932149.2384265931</v>
      </c>
      <c r="XU18" s="331">
        <v>2546112.9083284186</v>
      </c>
      <c r="XV18" s="331">
        <v>3088739.6374089355</v>
      </c>
      <c r="XW18" s="331">
        <v>3404098.4016102115</v>
      </c>
      <c r="XX18" s="331">
        <v>4506614.4355797982</v>
      </c>
      <c r="XY18" s="331">
        <v>4666853.2881783508</v>
      </c>
      <c r="XZ18" s="331">
        <v>4285077.2044335185</v>
      </c>
      <c r="YA18" s="331">
        <v>4142261.5318799191</v>
      </c>
      <c r="YB18" s="331">
        <v>2825466.8294124622</v>
      </c>
      <c r="YC18" s="331">
        <v>479334597.57407004</v>
      </c>
      <c r="YD18" s="331">
        <v>8582853.197359005</v>
      </c>
      <c r="YE18" s="331">
        <v>29937610.637210574</v>
      </c>
      <c r="YF18" s="331">
        <v>7041999.3713021474</v>
      </c>
      <c r="YG18" s="331">
        <v>56579064.586624742</v>
      </c>
      <c r="YH18" s="331">
        <v>5486196.8660861012</v>
      </c>
      <c r="YI18" s="331">
        <v>19508867.456328686</v>
      </c>
      <c r="YJ18" s="331">
        <v>3758249.3145289281</v>
      </c>
      <c r="YK18" s="331">
        <v>25640961.605886739</v>
      </c>
      <c r="YL18" s="331">
        <v>19552633.131091684</v>
      </c>
      <c r="YM18" s="331">
        <v>10962900.0786632</v>
      </c>
      <c r="YN18" s="331">
        <v>5406116.7424401538</v>
      </c>
      <c r="YO18" s="331">
        <v>4377251.8507307423</v>
      </c>
      <c r="YP18" s="331">
        <v>3814382.4696307508</v>
      </c>
      <c r="YQ18" s="331">
        <v>2677717.7459338619</v>
      </c>
      <c r="YR18" s="331">
        <v>4062346.9817474554</v>
      </c>
      <c r="YS18" s="331">
        <v>3217508.1314582187</v>
      </c>
      <c r="YT18" s="331">
        <v>80518203.046277419</v>
      </c>
      <c r="YU18" s="331">
        <v>2697846.8874147101</v>
      </c>
      <c r="YV18" s="331">
        <v>3088806.887208499</v>
      </c>
      <c r="YW18" s="331">
        <v>2181698.4737792877</v>
      </c>
      <c r="YX18" s="331">
        <v>5904827.7030248791</v>
      </c>
      <c r="YY18" s="331">
        <v>1374071.7804486582</v>
      </c>
      <c r="YZ18" s="331">
        <v>3037452.8972554719</v>
      </c>
      <c r="ZA18" s="331">
        <v>131170594.54533944</v>
      </c>
      <c r="ZB18" s="331">
        <v>2482317.4444236183</v>
      </c>
      <c r="ZC18" s="331">
        <v>6617926.7971764039</v>
      </c>
      <c r="ZD18" s="331">
        <v>7335459.7878739014</v>
      </c>
      <c r="ZE18" s="331">
        <v>3741077.4436545707</v>
      </c>
      <c r="ZF18" s="331">
        <v>6472518.0871281121</v>
      </c>
      <c r="ZG18" s="331">
        <v>2291453.3584803622</v>
      </c>
      <c r="ZH18" s="331">
        <v>3769471.2958657662</v>
      </c>
      <c r="ZI18" s="331">
        <v>26832484.314710982</v>
      </c>
      <c r="ZJ18" s="331">
        <v>357077910.51715738</v>
      </c>
      <c r="ZK18" s="331">
        <v>3470161.6305494518</v>
      </c>
      <c r="ZL18" s="331">
        <v>24871927.531457558</v>
      </c>
      <c r="ZM18" s="331">
        <v>42317724.49657356</v>
      </c>
      <c r="ZN18" s="331">
        <v>25893852.36290922</v>
      </c>
      <c r="ZO18" s="331">
        <v>6388043.5279088719</v>
      </c>
      <c r="ZP18" s="331">
        <v>9951113.9635940678</v>
      </c>
      <c r="ZQ18" s="331">
        <v>17796536.865948312</v>
      </c>
      <c r="ZR18" s="331">
        <v>19143112.663232714</v>
      </c>
      <c r="ZS18" s="331">
        <v>18801323.130295675</v>
      </c>
      <c r="ZT18" s="331">
        <v>896523.59970368433</v>
      </c>
      <c r="ZU18" s="331">
        <v>4460967.3700253051</v>
      </c>
      <c r="ZV18" s="331">
        <v>5507129.138655914</v>
      </c>
      <c r="ZW18" s="331">
        <v>9388943.4525393713</v>
      </c>
      <c r="ZX18" s="331">
        <v>3494124.9354375773</v>
      </c>
      <c r="ZY18" s="331">
        <v>4540006.1218277905</v>
      </c>
      <c r="ZZ18" s="331">
        <v>6663283.0160260852</v>
      </c>
      <c r="AAA18" s="331">
        <v>1778765.5039754526</v>
      </c>
      <c r="AAB18" s="331">
        <v>6874754.4503788371</v>
      </c>
      <c r="AAC18" s="331">
        <v>5132610.6953351581</v>
      </c>
      <c r="AAD18" s="331">
        <v>1459659.1747796324</v>
      </c>
      <c r="AAE18" s="331">
        <v>2619729.8955911212</v>
      </c>
      <c r="AAF18" s="331">
        <v>103561241.72948599</v>
      </c>
      <c r="AAG18" s="331">
        <v>4125188.5115327095</v>
      </c>
      <c r="AAH18" s="331">
        <v>6722982.9948093025</v>
      </c>
      <c r="AAI18" s="331">
        <v>3830892.7760554058</v>
      </c>
      <c r="AAJ18" s="331">
        <v>3756111.8780647027</v>
      </c>
      <c r="AAK18" s="331">
        <v>11075385.185335079</v>
      </c>
      <c r="AAL18" s="331">
        <v>5191871.7046226161</v>
      </c>
      <c r="AAM18" s="331">
        <v>910338241.3103838</v>
      </c>
      <c r="AAN18" s="331">
        <v>9937440.4683774058</v>
      </c>
      <c r="AAO18" s="331">
        <v>4427297.9364277637</v>
      </c>
      <c r="AAP18" s="331">
        <v>21587117.355240658</v>
      </c>
      <c r="AAQ18" s="331">
        <v>17035706.5249222</v>
      </c>
      <c r="AAR18" s="331">
        <v>6628934.4157341029</v>
      </c>
      <c r="AAS18" s="331">
        <v>7983181.8450852064</v>
      </c>
      <c r="AAT18" s="331">
        <v>12463395.9275956</v>
      </c>
      <c r="AAU18" s="331">
        <v>34446682.131834708</v>
      </c>
      <c r="AAV18" s="331">
        <v>5658139.8310870286</v>
      </c>
      <c r="AAW18" s="331">
        <v>12766544.860348606</v>
      </c>
      <c r="AAX18" s="331">
        <v>79279240.852436438</v>
      </c>
      <c r="AAY18" s="331">
        <v>28427849.603602823</v>
      </c>
      <c r="AAZ18" s="331">
        <v>2793118.2782899756</v>
      </c>
      <c r="ABA18" s="331">
        <v>5425524.3407822065</v>
      </c>
      <c r="ABB18" s="331">
        <v>7941340.7972493954</v>
      </c>
      <c r="ABC18" s="331">
        <v>3331218.1282813158</v>
      </c>
      <c r="ABD18" s="331">
        <v>6847389.4578011082</v>
      </c>
      <c r="ABE18" s="331">
        <v>4163328.749482044</v>
      </c>
      <c r="ABF18" s="331">
        <v>72126737.786875427</v>
      </c>
      <c r="ABG18" s="331">
        <v>49789645.289288417</v>
      </c>
      <c r="ABH18" s="331">
        <v>3921023.8501119683</v>
      </c>
      <c r="ABI18" s="331">
        <v>3412775.5866993098</v>
      </c>
      <c r="ABJ18" s="331">
        <v>3322207.8289729073</v>
      </c>
      <c r="ABK18" s="331">
        <v>1819885.4258836044</v>
      </c>
      <c r="ABL18" s="331">
        <v>2467449.3729061205</v>
      </c>
      <c r="ABM18" s="331">
        <v>178884245.03475118</v>
      </c>
      <c r="ABN18" s="331">
        <v>5652805.5401084591</v>
      </c>
      <c r="ABO18" s="331">
        <v>3396272.7359190327</v>
      </c>
      <c r="ABP18" s="331">
        <v>8674980.6770673562</v>
      </c>
      <c r="ABQ18" s="331">
        <v>6264450.3950411808</v>
      </c>
      <c r="ABR18" s="331">
        <v>4012254.9660634422</v>
      </c>
      <c r="ABS18" s="331">
        <v>2890693.8420378002</v>
      </c>
      <c r="ABT18" s="331">
        <v>5012637.7621760648</v>
      </c>
      <c r="ABU18" s="331">
        <v>85279.120876699322</v>
      </c>
      <c r="ABV18" s="331">
        <v>179042195.24419975</v>
      </c>
      <c r="ABW18" s="331">
        <v>1845559.7432304118</v>
      </c>
      <c r="ABX18" s="331">
        <v>14942993.034049666</v>
      </c>
      <c r="ABY18" s="331">
        <v>3175021.0028897291</v>
      </c>
      <c r="ABZ18" s="331">
        <v>628304.90777634166</v>
      </c>
      <c r="ACA18" s="331">
        <v>21921391.146535818</v>
      </c>
      <c r="ACB18" s="331">
        <v>2648455.452098907</v>
      </c>
      <c r="ACC18" s="331">
        <v>4147483.1690825806</v>
      </c>
      <c r="ACD18" s="331">
        <v>1952516.0819734379</v>
      </c>
      <c r="ACE18" s="331">
        <v>13444891.806873892</v>
      </c>
      <c r="ACF18" s="331">
        <v>2285223.4440767341</v>
      </c>
      <c r="ACG18" s="331">
        <v>469412052.94367969</v>
      </c>
      <c r="ACH18" s="331">
        <v>3750266.7440969264</v>
      </c>
      <c r="ACI18" s="331">
        <v>8210739.9379036939</v>
      </c>
      <c r="ACJ18" s="331">
        <v>10494138.589844452</v>
      </c>
      <c r="ACK18" s="331">
        <v>3455467.22698711</v>
      </c>
      <c r="ACL18" s="331">
        <v>6860537.9468517499</v>
      </c>
      <c r="ACM18" s="331">
        <v>11189705.230469266</v>
      </c>
      <c r="ACN18" s="331">
        <v>47554494.457998633</v>
      </c>
      <c r="ACO18" s="331">
        <v>89691054.286611468</v>
      </c>
      <c r="ACP18" s="331">
        <v>2876005.2295225458</v>
      </c>
      <c r="ACQ18" s="331">
        <v>10360522.812383421</v>
      </c>
      <c r="ACR18" s="331">
        <v>11387403.555539995</v>
      </c>
      <c r="ACS18" s="331">
        <v>8320045.8415707303</v>
      </c>
      <c r="ACT18" s="331">
        <v>54814858.176349498</v>
      </c>
      <c r="ACU18" s="331">
        <v>5820706.3442287669</v>
      </c>
      <c r="ACV18" s="331">
        <v>5300507.6599932266</v>
      </c>
      <c r="ACW18" s="331">
        <v>3581814.7890248289</v>
      </c>
      <c r="ACX18" s="331">
        <v>1509158.8926664882</v>
      </c>
      <c r="ACY18" s="331">
        <v>2831251.5988579453</v>
      </c>
      <c r="ACZ18" s="331">
        <v>2479287.9963539117</v>
      </c>
      <c r="ADA18" s="331">
        <v>1917339.2981697551</v>
      </c>
      <c r="ADB18" s="331">
        <v>3151759.969712629</v>
      </c>
      <c r="ADC18" s="331">
        <v>4588035.7279425841</v>
      </c>
      <c r="ADD18" s="331">
        <v>59741074.261014141</v>
      </c>
      <c r="ADE18" s="331">
        <v>44389508.668623932</v>
      </c>
      <c r="ADF18" s="331">
        <v>198872.65198935481</v>
      </c>
      <c r="ADG18" s="331">
        <v>537040.88896493881</v>
      </c>
      <c r="ADH18" s="331">
        <v>3405010.2052058228</v>
      </c>
      <c r="ADI18" s="331">
        <v>537286.03036688536</v>
      </c>
      <c r="ADJ18" s="331">
        <v>2383987.3849154948</v>
      </c>
      <c r="ADK18" s="331">
        <v>2351116.6240441473</v>
      </c>
      <c r="ADL18" s="331">
        <v>2540332.8549628993</v>
      </c>
      <c r="ADM18" s="331">
        <v>438633293.7168932</v>
      </c>
      <c r="ADN18" s="331">
        <v>11406185.459070737</v>
      </c>
      <c r="ADO18" s="331">
        <v>18490169.706383079</v>
      </c>
      <c r="ADP18" s="331">
        <v>46638720.045505404</v>
      </c>
      <c r="ADQ18" s="331">
        <v>639502.02768472291</v>
      </c>
      <c r="ADR18" s="331">
        <v>1197568.6614123271</v>
      </c>
      <c r="ADS18" s="331">
        <v>2780628.5498882919</v>
      </c>
      <c r="ADT18" s="331">
        <v>634803.34090588626</v>
      </c>
      <c r="ADU18" s="331">
        <v>528282039.40990674</v>
      </c>
      <c r="ADV18" s="331">
        <v>36295947.461280838</v>
      </c>
      <c r="ADW18" s="331">
        <v>29948094.547281023</v>
      </c>
      <c r="ADX18" s="331">
        <v>4282162.6131342575</v>
      </c>
      <c r="ADY18" s="331">
        <v>6583614.5749331983</v>
      </c>
      <c r="ADZ18" s="331">
        <v>10997867.798235485</v>
      </c>
      <c r="AEA18" s="331">
        <v>6552949.802945368</v>
      </c>
      <c r="AEB18" s="331">
        <v>4286712.9859638549</v>
      </c>
      <c r="AEC18" s="331">
        <v>2117015.4706150135</v>
      </c>
      <c r="AED18" s="331">
        <v>5211741.2250950895</v>
      </c>
      <c r="AEE18" s="331">
        <v>4046423.6159272757</v>
      </c>
      <c r="AEF18" s="331">
        <v>11137464.42938952</v>
      </c>
      <c r="AEG18" s="331">
        <v>4671187.5788823552</v>
      </c>
      <c r="AEH18" s="331">
        <v>7302390.9019465614</v>
      </c>
      <c r="AEI18" s="331">
        <v>10490853.085858751</v>
      </c>
      <c r="AEJ18" s="331">
        <v>8390443.8769441228</v>
      </c>
      <c r="AEK18" s="331">
        <v>1861304.2486832943</v>
      </c>
      <c r="AEL18" s="331">
        <v>21234930.034775984</v>
      </c>
      <c r="AEM18" s="331">
        <v>2397087.2361562457</v>
      </c>
      <c r="AEN18" s="331">
        <v>9139844.6023864001</v>
      </c>
      <c r="AEO18" s="331">
        <v>303951457.21908367</v>
      </c>
      <c r="AEP18" s="331">
        <v>13491648.656840041</v>
      </c>
      <c r="AEQ18" s="331">
        <v>9325756.1634428445</v>
      </c>
      <c r="AER18" s="331">
        <v>5091883.026739086</v>
      </c>
      <c r="AES18" s="331">
        <v>5703960.2041033115</v>
      </c>
      <c r="AET18" s="331">
        <v>18937114.889627397</v>
      </c>
      <c r="AEU18" s="331">
        <v>5028592.323648693</v>
      </c>
      <c r="AEV18" s="331">
        <v>7241596.9095031712</v>
      </c>
      <c r="AEW18" s="331">
        <v>4085801.174585741</v>
      </c>
      <c r="AEX18" s="331">
        <v>1509488.9144202739</v>
      </c>
      <c r="AEY18" s="331">
        <v>69689333.624915898</v>
      </c>
      <c r="AEZ18" s="331">
        <v>37998420.358616151</v>
      </c>
      <c r="AFA18" s="331">
        <v>7521399.6284543062</v>
      </c>
      <c r="AFB18" s="331">
        <v>3633912.7868687827</v>
      </c>
      <c r="AFC18" s="331">
        <v>6258483.2230261713</v>
      </c>
      <c r="AFD18" s="331">
        <v>4163310.9945423943</v>
      </c>
      <c r="AFE18" s="331">
        <v>2011853.2329366463</v>
      </c>
      <c r="AFF18" s="331">
        <v>4470373.0510689169</v>
      </c>
      <c r="AFG18" s="331">
        <v>1502828.5446977082</v>
      </c>
      <c r="AFH18" s="331">
        <v>2557083.9335746304</v>
      </c>
      <c r="AFI18" s="331">
        <v>2725019.4918146846</v>
      </c>
      <c r="AFJ18" s="331">
        <v>2228790.7095494266</v>
      </c>
      <c r="AFK18" s="331">
        <v>1744748.3962342236</v>
      </c>
      <c r="AFL18" s="331">
        <v>107779102.16620789</v>
      </c>
      <c r="AFM18" s="331">
        <v>4372444.2417218937</v>
      </c>
      <c r="AFN18" s="331">
        <v>4605985.3706070036</v>
      </c>
      <c r="AFO18" s="331">
        <v>1943974.1221260193</v>
      </c>
      <c r="AFP18" s="331">
        <v>2785911.9722777521</v>
      </c>
      <c r="AFQ18" s="331">
        <v>1074361.4921701236</v>
      </c>
      <c r="AFR18" s="331">
        <v>777727.62496974936</v>
      </c>
      <c r="AFS18" s="331">
        <v>4350626.7160530258</v>
      </c>
      <c r="AFT18" s="331">
        <v>3010874.9829302276</v>
      </c>
      <c r="AFU18" s="331">
        <v>1111927.6934049444</v>
      </c>
      <c r="AFV18" s="331">
        <v>10467511.048508245</v>
      </c>
      <c r="AFW18" s="331">
        <v>1281478.1501141693</v>
      </c>
      <c r="AFX18" s="331">
        <v>217530593.90776089</v>
      </c>
      <c r="AFY18" s="331">
        <v>2121375.5955851595</v>
      </c>
      <c r="AFZ18" s="331">
        <v>3754490.5126549299</v>
      </c>
      <c r="AGA18" s="331">
        <v>3897236.8165225633</v>
      </c>
      <c r="AGB18" s="331">
        <v>15408331.771089623</v>
      </c>
      <c r="AGC18" s="331">
        <v>3911828.3725558296</v>
      </c>
      <c r="AGD18" s="331">
        <v>1525272.4309734511</v>
      </c>
      <c r="AGE18" s="331">
        <v>2865109.7956237015</v>
      </c>
      <c r="AGF18" s="331">
        <v>2105767.4960536133</v>
      </c>
      <c r="AGG18" s="331">
        <v>3003098.1440884457</v>
      </c>
      <c r="AGH18" s="331">
        <v>2025755.3741912942</v>
      </c>
      <c r="AGI18" s="331">
        <v>174385512.61411622</v>
      </c>
      <c r="AGJ18" s="331">
        <v>13462450.342068939</v>
      </c>
      <c r="AGK18" s="331">
        <v>3605509.7720568907</v>
      </c>
      <c r="AGL18" s="331">
        <v>1252325.7009053924</v>
      </c>
      <c r="AGM18" s="331">
        <v>8207594.7979440354</v>
      </c>
      <c r="AGN18" s="331">
        <v>3117141.4335740064</v>
      </c>
      <c r="AGO18" s="331">
        <v>1234252.6586643802</v>
      </c>
      <c r="AGP18" s="331">
        <v>1537177.3241792994</v>
      </c>
      <c r="AGQ18" s="331">
        <v>402048333.76440006</v>
      </c>
      <c r="AGR18" s="331">
        <v>198221171.51327944</v>
      </c>
      <c r="AGS18" s="331">
        <v>4559459.4572150372</v>
      </c>
      <c r="AGT18" s="331">
        <v>8378410.9958677748</v>
      </c>
      <c r="AGU18" s="331">
        <v>16011091.408191241</v>
      </c>
      <c r="AGV18" s="331">
        <v>7080017.5044969991</v>
      </c>
      <c r="AGW18" s="331">
        <v>6798709.6700479258</v>
      </c>
      <c r="AGX18" s="331">
        <v>9292888.2107000388</v>
      </c>
      <c r="AGY18" s="331">
        <v>1061218.2249879525</v>
      </c>
      <c r="AGZ18" s="331">
        <v>5552644.9866622994</v>
      </c>
      <c r="AHA18" s="331">
        <v>9495094.7739043646</v>
      </c>
      <c r="AHB18" s="331">
        <v>2448317.8534221197</v>
      </c>
      <c r="AHC18" s="331">
        <v>2194724.6268431456</v>
      </c>
      <c r="AHD18" s="331">
        <v>3352204.9810728123</v>
      </c>
      <c r="AHE18" s="331">
        <v>1542450.7576472086</v>
      </c>
      <c r="AHF18" s="331">
        <v>3247474.0783160734</v>
      </c>
      <c r="AHG18" s="331">
        <v>1700845.7830320452</v>
      </c>
      <c r="AHH18" s="331">
        <v>63578061.569852792</v>
      </c>
      <c r="AHI18" s="331">
        <v>1951721.7898121052</v>
      </c>
      <c r="AHJ18" s="331">
        <v>2413345.3598895697</v>
      </c>
      <c r="AHK18" s="331">
        <v>1769329.3305978738</v>
      </c>
      <c r="AHL18" s="331">
        <v>11426191.317842437</v>
      </c>
      <c r="AHM18" s="331">
        <v>1959231.509029703</v>
      </c>
      <c r="AHN18" s="331">
        <v>2753566.838024518</v>
      </c>
      <c r="AHO18" s="331"/>
      <c r="AHQ18" s="351">
        <v>16</v>
      </c>
    </row>
    <row r="19" spans="1:901" ht="23.45" customHeight="1" x14ac:dyDescent="0.45">
      <c r="A19" s="326" t="s">
        <v>21</v>
      </c>
      <c r="B19" s="327" t="s">
        <v>22</v>
      </c>
      <c r="C19" s="331">
        <v>143137755.89969087</v>
      </c>
      <c r="D19" s="331">
        <v>23409121.821049355</v>
      </c>
      <c r="E19" s="331">
        <v>1164820.5542858881</v>
      </c>
      <c r="F19" s="331">
        <v>2777510.5973793524</v>
      </c>
      <c r="G19" s="331">
        <v>2082404.7971818026</v>
      </c>
      <c r="H19" s="331">
        <v>1656408.1833416449</v>
      </c>
      <c r="I19" s="331">
        <v>429174.48496701493</v>
      </c>
      <c r="J19" s="331">
        <v>25356160.776986443</v>
      </c>
      <c r="K19" s="331">
        <v>2639564.78814667</v>
      </c>
      <c r="L19" s="331">
        <v>1746481.7628507926</v>
      </c>
      <c r="M19" s="331">
        <v>13579491.36927595</v>
      </c>
      <c r="N19" s="331">
        <v>3011676.8567950148</v>
      </c>
      <c r="O19" s="331">
        <v>22265819.402469322</v>
      </c>
      <c r="P19" s="331">
        <v>3107313.5829196875</v>
      </c>
      <c r="Q19" s="331">
        <v>1139708.2595039569</v>
      </c>
      <c r="R19" s="331">
        <v>609240.17858858395</v>
      </c>
      <c r="S19" s="331">
        <v>1342277.5264277116</v>
      </c>
      <c r="T19" s="331">
        <v>1457212.303627609</v>
      </c>
      <c r="U19" s="331">
        <v>845215.29211872059</v>
      </c>
      <c r="V19" s="331">
        <v>821079.83999777783</v>
      </c>
      <c r="W19" s="331">
        <v>790052.56320826698</v>
      </c>
      <c r="X19" s="331">
        <v>690941.06685293245</v>
      </c>
      <c r="Y19" s="331">
        <v>329155.89229092567</v>
      </c>
      <c r="Z19" s="331">
        <v>208881.17802876674</v>
      </c>
      <c r="AA19" s="331">
        <v>193236824.55768242</v>
      </c>
      <c r="AB19" s="331">
        <v>2065166.1253235412</v>
      </c>
      <c r="AC19" s="331">
        <v>3037873.7060451922</v>
      </c>
      <c r="AD19" s="331">
        <v>685114.37183169986</v>
      </c>
      <c r="AE19" s="331">
        <v>15056930.596255543</v>
      </c>
      <c r="AF19" s="331">
        <v>1594568.3229670941</v>
      </c>
      <c r="AG19" s="331">
        <v>9614831.2263932042</v>
      </c>
      <c r="AH19" s="331">
        <v>2417271.6911021327</v>
      </c>
      <c r="AI19" s="331">
        <v>3014794.5281225075</v>
      </c>
      <c r="AJ19" s="331">
        <v>1813115.2016730371</v>
      </c>
      <c r="AK19" s="331">
        <v>1211743.7120887218</v>
      </c>
      <c r="AL19" s="331">
        <v>942433.41319592134</v>
      </c>
      <c r="AM19" s="331">
        <v>633720.13904238841</v>
      </c>
      <c r="AN19" s="331">
        <v>917919.30845305056</v>
      </c>
      <c r="AO19" s="331">
        <v>1244186.890273605</v>
      </c>
      <c r="AP19" s="331">
        <v>2299833.2242812035</v>
      </c>
      <c r="AQ19" s="331">
        <v>2809059.1495453417</v>
      </c>
      <c r="AR19" s="331">
        <v>265887.29105564085</v>
      </c>
      <c r="AS19" s="331">
        <v>58276132.280893758</v>
      </c>
      <c r="AT19" s="331">
        <v>1089708.9187169725</v>
      </c>
      <c r="AU19" s="331">
        <v>1529203.8313006363</v>
      </c>
      <c r="AV19" s="331">
        <v>887693.87094805483</v>
      </c>
      <c r="AW19" s="331">
        <v>695316.94368840312</v>
      </c>
      <c r="AX19" s="331">
        <v>1542964.7650998577</v>
      </c>
      <c r="AY19" s="331">
        <v>407361.11959100573</v>
      </c>
      <c r="AZ19" s="331">
        <v>908809.12223275669</v>
      </c>
      <c r="BA19" s="331">
        <v>21678918.583346706</v>
      </c>
      <c r="BB19" s="331">
        <v>1077549.9543653035</v>
      </c>
      <c r="BC19" s="331">
        <v>2147379.2788114143</v>
      </c>
      <c r="BD19" s="331">
        <v>5276184.9061616519</v>
      </c>
      <c r="BE19" s="331">
        <v>519480.6919477465</v>
      </c>
      <c r="BF19" s="331">
        <v>600021.08317466744</v>
      </c>
      <c r="BG19" s="331">
        <v>448033.08349590126</v>
      </c>
      <c r="BH19" s="331">
        <v>102824821.94599299</v>
      </c>
      <c r="BI19" s="331">
        <v>407086.86153897509</v>
      </c>
      <c r="BJ19" s="331">
        <v>281107.46420698497</v>
      </c>
      <c r="BK19" s="331">
        <v>1423848.6220934421</v>
      </c>
      <c r="BL19" s="331">
        <v>1751744.7381485905</v>
      </c>
      <c r="BM19" s="331">
        <v>1604225.0503038433</v>
      </c>
      <c r="BN19" s="331">
        <v>484270.09158969211</v>
      </c>
      <c r="BO19" s="331">
        <v>887431.35953798878</v>
      </c>
      <c r="BP19" s="331">
        <v>269763.64628630772</v>
      </c>
      <c r="BQ19" s="331">
        <v>490365.17317684385</v>
      </c>
      <c r="BR19" s="331">
        <v>591523.86839628057</v>
      </c>
      <c r="BS19" s="331">
        <v>172721.18028943281</v>
      </c>
      <c r="BT19" s="331">
        <v>15498256.439087918</v>
      </c>
      <c r="BU19" s="331">
        <v>282796.40398912487</v>
      </c>
      <c r="BV19" s="331">
        <v>347963.78836002928</v>
      </c>
      <c r="BW19" s="331">
        <v>58225205.237477407</v>
      </c>
      <c r="BX19" s="331">
        <v>20953400.865749091</v>
      </c>
      <c r="BY19" s="331">
        <v>1995413.5798752415</v>
      </c>
      <c r="BZ19" s="331">
        <v>775746.43407078891</v>
      </c>
      <c r="CA19" s="331">
        <v>1808112.9302403347</v>
      </c>
      <c r="CB19" s="331">
        <v>1881026.0592958515</v>
      </c>
      <c r="CC19" s="331">
        <v>794045.40412496834</v>
      </c>
      <c r="CD19" s="331">
        <v>40788.337984580481</v>
      </c>
      <c r="CE19" s="331">
        <v>0</v>
      </c>
      <c r="CF19" s="331">
        <v>267869990.40678358</v>
      </c>
      <c r="CG19" s="331">
        <v>1428962.8506530728</v>
      </c>
      <c r="CH19" s="331">
        <v>8950915.7251770962</v>
      </c>
      <c r="CI19" s="331">
        <v>857839.91080108809</v>
      </c>
      <c r="CJ19" s="331">
        <v>1024320.2348565728</v>
      </c>
      <c r="CK19" s="331">
        <v>878361.3002651385</v>
      </c>
      <c r="CL19" s="331">
        <v>1055782.3535075851</v>
      </c>
      <c r="CM19" s="331">
        <v>3333247.9100076291</v>
      </c>
      <c r="CN19" s="331">
        <v>212319.29946091454</v>
      </c>
      <c r="CO19" s="331">
        <v>489987.43460440147</v>
      </c>
      <c r="CP19" s="331">
        <v>664973.85532231431</v>
      </c>
      <c r="CQ19" s="331">
        <v>1185516.9079158341</v>
      </c>
      <c r="CR19" s="331">
        <v>815208.83041520801</v>
      </c>
      <c r="CS19" s="331">
        <v>109990655.71391848</v>
      </c>
      <c r="CT19" s="331">
        <v>677831.03057372838</v>
      </c>
      <c r="CU19" s="331">
        <v>1283068.1206382567</v>
      </c>
      <c r="CV19" s="331">
        <v>3129577.304000319</v>
      </c>
      <c r="CW19" s="331">
        <v>321211.991956015</v>
      </c>
      <c r="CX19" s="331">
        <v>3183321.8151773964</v>
      </c>
      <c r="CY19" s="331">
        <v>596154.65315722954</v>
      </c>
      <c r="CZ19" s="331">
        <v>526930.57087581011</v>
      </c>
      <c r="DA19" s="331">
        <v>88396878.640807629</v>
      </c>
      <c r="DB19" s="331">
        <v>2761331.2145652552</v>
      </c>
      <c r="DC19" s="331">
        <v>11552877.332069537</v>
      </c>
      <c r="DD19" s="331">
        <v>23885110.774966884</v>
      </c>
      <c r="DE19" s="331">
        <v>2930115.2451882549</v>
      </c>
      <c r="DF19" s="331">
        <v>6024257.8572418774</v>
      </c>
      <c r="DG19" s="331">
        <v>2569064.1787257204</v>
      </c>
      <c r="DH19" s="331">
        <v>389603.33145804837</v>
      </c>
      <c r="DI19" s="331">
        <v>1283387.0870652187</v>
      </c>
      <c r="DJ19" s="331">
        <v>1363972.8522536489</v>
      </c>
      <c r="DK19" s="331">
        <v>4811258.2836394627</v>
      </c>
      <c r="DL19" s="331">
        <v>57694766.14549046</v>
      </c>
      <c r="DM19" s="331">
        <v>44179097.229545161</v>
      </c>
      <c r="DN19" s="331">
        <v>2881515.7347693047</v>
      </c>
      <c r="DO19" s="331">
        <v>931770.64437224297</v>
      </c>
      <c r="DP19" s="331">
        <v>3108843.6152906958</v>
      </c>
      <c r="DQ19" s="331">
        <v>3105335.6174219563</v>
      </c>
      <c r="DR19" s="331">
        <v>2790630.2111538639</v>
      </c>
      <c r="DS19" s="331">
        <v>3088784.3473556275</v>
      </c>
      <c r="DT19" s="331">
        <v>661532.02900448465</v>
      </c>
      <c r="DU19" s="331">
        <v>332940673.579822</v>
      </c>
      <c r="DV19" s="331">
        <v>865394.60567155026</v>
      </c>
      <c r="DW19" s="331">
        <v>2957684.6723418916</v>
      </c>
      <c r="DX19" s="331">
        <v>4489822.3324530236</v>
      </c>
      <c r="DY19" s="331">
        <v>2300836.5468483334</v>
      </c>
      <c r="DZ19" s="331">
        <v>1423829.2984695849</v>
      </c>
      <c r="EA19" s="331">
        <v>5268492.5507475827</v>
      </c>
      <c r="EB19" s="331">
        <v>1073963.3228545457</v>
      </c>
      <c r="EC19" s="331">
        <v>4567905.5393906347</v>
      </c>
      <c r="ED19" s="331">
        <v>28655765.550076175</v>
      </c>
      <c r="EE19" s="331">
        <v>16039572.716731353</v>
      </c>
      <c r="EF19" s="331">
        <v>1191348.3463611698</v>
      </c>
      <c r="EG19" s="331">
        <v>1749781.6068748429</v>
      </c>
      <c r="EH19" s="331">
        <v>2364664.3444872512</v>
      </c>
      <c r="EI19" s="331">
        <v>3100590.6058932161</v>
      </c>
      <c r="EJ19" s="331">
        <v>5002709.8064632528</v>
      </c>
      <c r="EK19" s="331">
        <v>1201956.5392480076</v>
      </c>
      <c r="EL19" s="331">
        <v>2070802.3757163764</v>
      </c>
      <c r="EM19" s="331">
        <v>101931521.35908961</v>
      </c>
      <c r="EN19" s="331">
        <v>1013354.4738739342</v>
      </c>
      <c r="EO19" s="331">
        <v>630454.05640945584</v>
      </c>
      <c r="EP19" s="331">
        <v>1480156.4952511869</v>
      </c>
      <c r="EQ19" s="331">
        <v>251261.69965467168</v>
      </c>
      <c r="ER19" s="331">
        <v>201028.01604078847</v>
      </c>
      <c r="ES19" s="331">
        <v>1997518.2088324716</v>
      </c>
      <c r="ET19" s="331">
        <v>988285.6014333145</v>
      </c>
      <c r="EU19" s="331">
        <v>646975.02703285695</v>
      </c>
      <c r="EV19" s="331">
        <v>94423510.799968809</v>
      </c>
      <c r="EW19" s="331">
        <v>702246.2214626401</v>
      </c>
      <c r="EX19" s="331">
        <v>1211633.6918612553</v>
      </c>
      <c r="EY19" s="331">
        <v>4567045.0998059204</v>
      </c>
      <c r="EZ19" s="331">
        <v>4333613.8399252752</v>
      </c>
      <c r="FA19" s="331">
        <v>5156189.5461105481</v>
      </c>
      <c r="FB19" s="331">
        <v>3015165.1598591483</v>
      </c>
      <c r="FC19" s="331">
        <v>2022693.5849450463</v>
      </c>
      <c r="FD19" s="331">
        <v>2005745.283000116</v>
      </c>
      <c r="FE19" s="331">
        <v>742614.69108041585</v>
      </c>
      <c r="FF19" s="331">
        <v>1364135.5152420632</v>
      </c>
      <c r="FG19" s="331">
        <v>1040019.0963322247</v>
      </c>
      <c r="FH19" s="331">
        <v>35802157.72782021</v>
      </c>
      <c r="FI19" s="331">
        <v>1055074.6181939812</v>
      </c>
      <c r="FJ19" s="331">
        <v>625719.10109776899</v>
      </c>
      <c r="FK19" s="331">
        <v>688528.09123941371</v>
      </c>
      <c r="FL19" s="331">
        <v>1634338.5049796817</v>
      </c>
      <c r="FM19" s="331">
        <v>1423701.320553299</v>
      </c>
      <c r="FN19" s="331">
        <v>636316.62268927693</v>
      </c>
      <c r="FO19" s="331">
        <v>86041.749578474642</v>
      </c>
      <c r="FP19" s="331">
        <v>285127149.27700084</v>
      </c>
      <c r="FQ19" s="331">
        <v>922030.40006715001</v>
      </c>
      <c r="FR19" s="331">
        <v>3960855.3883356904</v>
      </c>
      <c r="FS19" s="331">
        <v>3590028.9253094844</v>
      </c>
      <c r="FT19" s="331">
        <v>3794936.9978004722</v>
      </c>
      <c r="FU19" s="331">
        <v>1261145.3858675866</v>
      </c>
      <c r="FV19" s="331">
        <v>3916784.5417270269</v>
      </c>
      <c r="FW19" s="331">
        <v>1786762.0077048417</v>
      </c>
      <c r="FX19" s="331">
        <v>1354611.8058930489</v>
      </c>
      <c r="FY19" s="331">
        <v>1537416.3083179009</v>
      </c>
      <c r="FZ19" s="331">
        <v>5172543.9966490585</v>
      </c>
      <c r="GA19" s="331">
        <v>1200652.7746809288</v>
      </c>
      <c r="GB19" s="331">
        <v>1065017.2198802729</v>
      </c>
      <c r="GC19" s="331">
        <v>296915.88221304963</v>
      </c>
      <c r="GD19" s="331">
        <v>68084866.890831992</v>
      </c>
      <c r="GE19" s="331">
        <v>802377.81134491286</v>
      </c>
      <c r="GF19" s="331">
        <v>899491.44559396885</v>
      </c>
      <c r="GG19" s="331">
        <v>13448746.148725316</v>
      </c>
      <c r="GH19" s="331">
        <v>1407621.510057627</v>
      </c>
      <c r="GI19" s="331">
        <v>934389.70654644503</v>
      </c>
      <c r="GJ19" s="331">
        <v>1007866.2547852454</v>
      </c>
      <c r="GK19" s="331">
        <v>7185695.5044187894</v>
      </c>
      <c r="GL19" s="331">
        <v>830304.13845513319</v>
      </c>
      <c r="GM19" s="331">
        <v>417746.21272318659</v>
      </c>
      <c r="GN19" s="331">
        <v>377377.49074733444</v>
      </c>
      <c r="GO19" s="331">
        <v>310553.83314749179</v>
      </c>
      <c r="GP19" s="331">
        <v>46399753.730860442</v>
      </c>
      <c r="GQ19" s="331">
        <v>2061517.853322285</v>
      </c>
      <c r="GR19" s="331">
        <v>604522.89117536834</v>
      </c>
      <c r="GS19" s="331">
        <v>3710136.2185487552</v>
      </c>
      <c r="GT19" s="331">
        <v>211731.01891906033</v>
      </c>
      <c r="GU19" s="331">
        <v>1738212.2638776421</v>
      </c>
      <c r="GV19" s="331">
        <v>1814963.2489835136</v>
      </c>
      <c r="GW19" s="331">
        <v>721694.92755820067</v>
      </c>
      <c r="GX19" s="331">
        <v>42840162.406945057</v>
      </c>
      <c r="GY19" s="331">
        <v>519354.71189537022</v>
      </c>
      <c r="GZ19" s="331">
        <v>1294956.1913557362</v>
      </c>
      <c r="HA19" s="331">
        <v>849631.84354922385</v>
      </c>
      <c r="HB19" s="331">
        <v>190547398.21555209</v>
      </c>
      <c r="HC19" s="331">
        <v>1941326.0267437655</v>
      </c>
      <c r="HD19" s="331">
        <v>6966399.9103314271</v>
      </c>
      <c r="HE19" s="331">
        <v>5813977.0872930987</v>
      </c>
      <c r="HF19" s="331">
        <v>2367891.6163925743</v>
      </c>
      <c r="HG19" s="331">
        <v>8707765.6428543925</v>
      </c>
      <c r="HH19" s="331">
        <v>313060.32653063489</v>
      </c>
      <c r="HI19" s="331">
        <v>98394609.862928882</v>
      </c>
      <c r="HJ19" s="331">
        <v>2046376.0849901147</v>
      </c>
      <c r="HK19" s="331">
        <v>3771429.6078559658</v>
      </c>
      <c r="HL19" s="331">
        <v>1701856.3832866831</v>
      </c>
      <c r="HM19" s="331">
        <v>1261887.0297331142</v>
      </c>
      <c r="HN19" s="331">
        <v>1228078.6648461733</v>
      </c>
      <c r="HO19" s="331">
        <v>3641778.5739331404</v>
      </c>
      <c r="HP19" s="331">
        <v>1022358.1466355688</v>
      </c>
      <c r="HQ19" s="331">
        <v>121249115.53694792</v>
      </c>
      <c r="HR19" s="331">
        <v>20399097.590348538</v>
      </c>
      <c r="HS19" s="331">
        <v>1721174.4847509535</v>
      </c>
      <c r="HT19" s="331">
        <v>536597.35132953431</v>
      </c>
      <c r="HU19" s="331">
        <v>805720.47068577248</v>
      </c>
      <c r="HV19" s="331">
        <v>428670.82448244339</v>
      </c>
      <c r="HW19" s="331">
        <v>2634233.8716745111</v>
      </c>
      <c r="HX19" s="331">
        <v>2305930.6957317675</v>
      </c>
      <c r="HY19" s="331">
        <v>769806.97052672436</v>
      </c>
      <c r="HZ19" s="331">
        <v>760211.71627298614</v>
      </c>
      <c r="IA19" s="331">
        <v>833685.75914614124</v>
      </c>
      <c r="IB19" s="331">
        <v>2497382.8121830719</v>
      </c>
      <c r="IC19" s="331">
        <v>147307.38025005575</v>
      </c>
      <c r="ID19" s="331">
        <v>1288699.4460917641</v>
      </c>
      <c r="IE19" s="331">
        <v>676716.28545395331</v>
      </c>
      <c r="IF19" s="331">
        <v>430638.12496555952</v>
      </c>
      <c r="IG19" s="331">
        <v>93031754.233809114</v>
      </c>
      <c r="IH19" s="331">
        <v>20000053.179713748</v>
      </c>
      <c r="II19" s="331">
        <v>2202266.9851256539</v>
      </c>
      <c r="IJ19" s="331">
        <v>8111324.0740498658</v>
      </c>
      <c r="IK19" s="331">
        <v>17601289.007667877</v>
      </c>
      <c r="IL19" s="331">
        <v>1872859.5639941415</v>
      </c>
      <c r="IM19" s="331">
        <v>1130148.4918763922</v>
      </c>
      <c r="IN19" s="331">
        <v>1013045.3145250638</v>
      </c>
      <c r="IO19" s="331">
        <v>641114.97679040395</v>
      </c>
      <c r="IP19" s="331">
        <v>1421881.4259115749</v>
      </c>
      <c r="IQ19" s="331">
        <v>778252.25398000679</v>
      </c>
      <c r="IR19" s="331">
        <v>227429200.92056477</v>
      </c>
      <c r="IS19" s="331">
        <v>43456208.839383207</v>
      </c>
      <c r="IT19" s="331">
        <v>5018648.1877747569</v>
      </c>
      <c r="IU19" s="331">
        <v>1758875.3138898893</v>
      </c>
      <c r="IV19" s="331">
        <v>1870282.5859083021</v>
      </c>
      <c r="IW19" s="331">
        <v>353127.26077956101</v>
      </c>
      <c r="IX19" s="331">
        <v>1408136.3680383964</v>
      </c>
      <c r="IY19" s="331">
        <v>253076.45181255991</v>
      </c>
      <c r="IZ19" s="331">
        <v>380075.47891970997</v>
      </c>
      <c r="JA19" s="331">
        <v>1074000.2216244771</v>
      </c>
      <c r="JB19" s="331">
        <v>2083599.6437567903</v>
      </c>
      <c r="JC19" s="331">
        <v>915373.85888084222</v>
      </c>
      <c r="JD19" s="331">
        <v>21722963.319873121</v>
      </c>
      <c r="JE19" s="331">
        <v>10843365.451656347</v>
      </c>
      <c r="JF19" s="331">
        <v>687550.38094732363</v>
      </c>
      <c r="JG19" s="331">
        <v>806117.66783472372</v>
      </c>
      <c r="JH19" s="331">
        <v>419538.84569603699</v>
      </c>
      <c r="JI19" s="331">
        <v>334698.71235692024</v>
      </c>
      <c r="JJ19" s="331">
        <v>40420571.716441706</v>
      </c>
      <c r="JK19" s="331">
        <v>469578.34940672043</v>
      </c>
      <c r="JL19" s="331">
        <v>1527210.908912136</v>
      </c>
      <c r="JM19" s="331">
        <v>2042759.3121319702</v>
      </c>
      <c r="JN19" s="331">
        <v>1216889.2032610772</v>
      </c>
      <c r="JO19" s="331">
        <v>3297471.6193995262</v>
      </c>
      <c r="JP19" s="331">
        <v>459282.24029120681</v>
      </c>
      <c r="JQ19" s="331">
        <v>56912424.966446005</v>
      </c>
      <c r="JR19" s="331">
        <v>1356437.1042647951</v>
      </c>
      <c r="JS19" s="331">
        <v>465872.59661410394</v>
      </c>
      <c r="JT19" s="331">
        <v>4184323.5092884619</v>
      </c>
      <c r="JU19" s="331">
        <v>2025320.9983693205</v>
      </c>
      <c r="JV19" s="331">
        <v>1025908.0636644094</v>
      </c>
      <c r="JW19" s="331">
        <v>558102.69610956765</v>
      </c>
      <c r="JX19" s="331">
        <v>755516.97243563691</v>
      </c>
      <c r="JY19" s="331">
        <v>80769363.15990226</v>
      </c>
      <c r="JZ19" s="331">
        <v>41029457.252512962</v>
      </c>
      <c r="KA19" s="331">
        <v>1135281.7040971275</v>
      </c>
      <c r="KB19" s="331">
        <v>423308.64641897572</v>
      </c>
      <c r="KC19" s="331">
        <v>2811368.4581497596</v>
      </c>
      <c r="KD19" s="331">
        <v>348417.75070091535</v>
      </c>
      <c r="KE19" s="331">
        <v>8457710.294468388</v>
      </c>
      <c r="KF19" s="331">
        <v>2219150.1271909075</v>
      </c>
      <c r="KG19" s="331">
        <v>1511371.7688269874</v>
      </c>
      <c r="KH19" s="331">
        <v>3193912.0533472132</v>
      </c>
      <c r="KI19" s="331">
        <v>1994634.0943393938</v>
      </c>
      <c r="KJ19" s="331">
        <v>1557713.1082466</v>
      </c>
      <c r="KK19" s="331">
        <v>668414.72977097239</v>
      </c>
      <c r="KL19" s="331">
        <v>83998.838671785881</v>
      </c>
      <c r="KM19" s="331">
        <v>1099698.5941869477</v>
      </c>
      <c r="KN19" s="331">
        <v>251835861.49474567</v>
      </c>
      <c r="KO19" s="331">
        <v>9681847.246976763</v>
      </c>
      <c r="KP19" s="331">
        <v>2319385.289091683</v>
      </c>
      <c r="KQ19" s="331">
        <v>1495137.7890183658</v>
      </c>
      <c r="KR19" s="331">
        <v>6761378.2600056473</v>
      </c>
      <c r="KS19" s="331">
        <v>2474048.9323578198</v>
      </c>
      <c r="KT19" s="331">
        <v>22766152.935312275</v>
      </c>
      <c r="KU19" s="331">
        <v>1111939.7087000604</v>
      </c>
      <c r="KV19" s="331">
        <v>744148.20891339541</v>
      </c>
      <c r="KW19" s="331">
        <v>39226650.045820907</v>
      </c>
      <c r="KX19" s="331">
        <v>1036317.9638879385</v>
      </c>
      <c r="KY19" s="331">
        <v>2764055.686410822</v>
      </c>
      <c r="KZ19" s="331">
        <v>20674787.091397699</v>
      </c>
      <c r="LA19" s="331">
        <v>927772.79912803404</v>
      </c>
      <c r="LB19" s="331">
        <v>2519630.6128568705</v>
      </c>
      <c r="LC19" s="331">
        <v>114190774.85169129</v>
      </c>
      <c r="LD19" s="331">
        <v>4228387.4188041193</v>
      </c>
      <c r="LE19" s="331">
        <v>220186251.79665166</v>
      </c>
      <c r="LF19" s="331">
        <v>16822637.825068165</v>
      </c>
      <c r="LG19" s="331">
        <v>35984354.754430898</v>
      </c>
      <c r="LH19" s="331">
        <v>25552036.400936343</v>
      </c>
      <c r="LI19" s="331">
        <v>2092014.3883493736</v>
      </c>
      <c r="LJ19" s="331">
        <v>1127761.4635288788</v>
      </c>
      <c r="LK19" s="331">
        <v>329396.42986590561</v>
      </c>
      <c r="LL19" s="331">
        <v>1279299.6275155912</v>
      </c>
      <c r="LM19" s="331">
        <v>1130295.2363141852</v>
      </c>
      <c r="LN19" s="331">
        <v>2998369.7917675879</v>
      </c>
      <c r="LO19" s="331">
        <v>303794.18758106261</v>
      </c>
      <c r="LP19" s="331">
        <v>36726255.609156981</v>
      </c>
      <c r="LQ19" s="331">
        <v>1190568.550145579</v>
      </c>
      <c r="LR19" s="331">
        <v>492386.01843696984</v>
      </c>
      <c r="LS19" s="331">
        <v>7085632.0549496375</v>
      </c>
      <c r="LT19" s="331">
        <v>53498686.702616058</v>
      </c>
      <c r="LU19" s="331">
        <v>159430488.53215984</v>
      </c>
      <c r="LV19" s="331">
        <v>21646481.988429379</v>
      </c>
      <c r="LW19" s="331">
        <v>5928120.5197002413</v>
      </c>
      <c r="LX19" s="331">
        <v>4621952.8232697668</v>
      </c>
      <c r="LY19" s="331">
        <v>2332951.6875064136</v>
      </c>
      <c r="LZ19" s="331">
        <v>2694830.5835553766</v>
      </c>
      <c r="MA19" s="331">
        <v>3150912.9835457872</v>
      </c>
      <c r="MB19" s="331">
        <v>5370489.7551276283</v>
      </c>
      <c r="MC19" s="331">
        <v>15292116.755947841</v>
      </c>
      <c r="MD19" s="331">
        <v>1157560.2904899691</v>
      </c>
      <c r="ME19" s="331">
        <v>164752873.62767297</v>
      </c>
      <c r="MF19" s="331">
        <v>919347.58120186301</v>
      </c>
      <c r="MG19" s="331">
        <v>925922.77024415962</v>
      </c>
      <c r="MH19" s="331">
        <v>870566.8449475338</v>
      </c>
      <c r="MI19" s="331">
        <v>963002.91830580693</v>
      </c>
      <c r="MJ19" s="331">
        <v>1341600.773976407</v>
      </c>
      <c r="MK19" s="331">
        <v>956735.75719493662</v>
      </c>
      <c r="ML19" s="331">
        <v>905628.60588370962</v>
      </c>
      <c r="MM19" s="331">
        <v>2367972.7623902047</v>
      </c>
      <c r="MN19" s="331">
        <v>1057913.9209888875</v>
      </c>
      <c r="MO19" s="331">
        <v>1236332.0880139736</v>
      </c>
      <c r="MP19" s="331">
        <v>1399653.5662704094</v>
      </c>
      <c r="MQ19" s="331">
        <v>58430641.142108619</v>
      </c>
      <c r="MR19" s="331">
        <v>1490403.1376273176</v>
      </c>
      <c r="MS19" s="331">
        <v>1481664.1013104233</v>
      </c>
      <c r="MT19" s="331">
        <v>2446526.4657108653</v>
      </c>
      <c r="MU19" s="331">
        <v>3659157.0339895762</v>
      </c>
      <c r="MV19" s="331">
        <v>1312447.4494994713</v>
      </c>
      <c r="MW19" s="331">
        <v>10128265.818778358</v>
      </c>
      <c r="MX19" s="331">
        <v>7636456.2016694974</v>
      </c>
      <c r="MY19" s="331">
        <v>1592388.301111928</v>
      </c>
      <c r="MZ19" s="331">
        <v>285269.78062882565</v>
      </c>
      <c r="NA19" s="331">
        <v>208109.99760808449</v>
      </c>
      <c r="NB19" s="331">
        <v>148718679.92420256</v>
      </c>
      <c r="NC19" s="331">
        <v>11582011.425843708</v>
      </c>
      <c r="ND19" s="331">
        <v>1090219.1109198548</v>
      </c>
      <c r="NE19" s="331">
        <v>41092635.21031943</v>
      </c>
      <c r="NF19" s="331">
        <v>908454.3214387286</v>
      </c>
      <c r="NG19" s="331">
        <v>3240850.7953778096</v>
      </c>
      <c r="NH19" s="331">
        <v>30095824.909209963</v>
      </c>
      <c r="NI19" s="331">
        <v>12490738.243132569</v>
      </c>
      <c r="NJ19" s="331">
        <v>295837.85273120605</v>
      </c>
      <c r="NK19" s="331">
        <v>2985186.3313420252</v>
      </c>
      <c r="NL19" s="331">
        <v>2038054.1227462334</v>
      </c>
      <c r="NM19" s="331">
        <v>1879054.4994288986</v>
      </c>
      <c r="NN19" s="331">
        <v>28242551.971743416</v>
      </c>
      <c r="NO19" s="331">
        <v>227495.43449241447</v>
      </c>
      <c r="NP19" s="331">
        <v>669601.99381136638</v>
      </c>
      <c r="NQ19" s="331">
        <v>852604.75103568379</v>
      </c>
      <c r="NR19" s="331">
        <v>351490.76998571894</v>
      </c>
      <c r="NS19" s="331">
        <v>49508.829860530372</v>
      </c>
      <c r="NT19" s="331">
        <v>645681.60938849661</v>
      </c>
      <c r="NU19" s="331">
        <v>43642555.008038901</v>
      </c>
      <c r="NV19" s="331">
        <v>28403802.867716949</v>
      </c>
      <c r="NW19" s="331">
        <v>1201076.003926778</v>
      </c>
      <c r="NX19" s="331">
        <v>825238.63853744883</v>
      </c>
      <c r="NY19" s="331">
        <v>803474.4026532073</v>
      </c>
      <c r="NZ19" s="331">
        <v>934944.70677625772</v>
      </c>
      <c r="OA19" s="331">
        <v>416192.84970247088</v>
      </c>
      <c r="OB19" s="331">
        <v>159721645.02069101</v>
      </c>
      <c r="OC19" s="331">
        <v>16276475.354632933</v>
      </c>
      <c r="OD19" s="331">
        <v>1836099.4520300969</v>
      </c>
      <c r="OE19" s="331">
        <v>18323385.862047292</v>
      </c>
      <c r="OF19" s="331">
        <v>1078300.2693245022</v>
      </c>
      <c r="OG19" s="331">
        <v>1542463.4630856251</v>
      </c>
      <c r="OH19" s="331">
        <v>7316581.2484949762</v>
      </c>
      <c r="OI19" s="331">
        <v>1078441.3902432511</v>
      </c>
      <c r="OJ19" s="331">
        <v>1726935.6491360792</v>
      </c>
      <c r="OK19" s="331">
        <v>105990764.17239349</v>
      </c>
      <c r="OL19" s="331">
        <v>14388334.684790017</v>
      </c>
      <c r="OM19" s="331">
        <v>39149042.309330456</v>
      </c>
      <c r="ON19" s="331">
        <v>2519461.9041284993</v>
      </c>
      <c r="OO19" s="331">
        <v>1794259.7893067889</v>
      </c>
      <c r="OP19" s="331">
        <v>512819.43935694284</v>
      </c>
      <c r="OQ19" s="331">
        <v>75400244.364863962</v>
      </c>
      <c r="OR19" s="331">
        <v>1257765.4350133727</v>
      </c>
      <c r="OS19" s="331">
        <v>2383375.1512633315</v>
      </c>
      <c r="OT19" s="331">
        <v>1347217.0629765156</v>
      </c>
      <c r="OU19" s="331">
        <v>2726187.7887297166</v>
      </c>
      <c r="OV19" s="331">
        <v>9448438.7527677342</v>
      </c>
      <c r="OW19" s="331">
        <v>1293042.3606723039</v>
      </c>
      <c r="OX19" s="331">
        <v>291695.80907386827</v>
      </c>
      <c r="OY19" s="331">
        <v>237948.19771704735</v>
      </c>
      <c r="OZ19" s="331">
        <v>119711743.48420398</v>
      </c>
      <c r="PA19" s="331">
        <v>1229184.5861172727</v>
      </c>
      <c r="PB19" s="331">
        <v>3391963.4700058466</v>
      </c>
      <c r="PC19" s="331">
        <v>686798.74299439031</v>
      </c>
      <c r="PD19" s="331">
        <v>3510185.5320086502</v>
      </c>
      <c r="PE19" s="331">
        <v>7545776.8628162937</v>
      </c>
      <c r="PF19" s="331">
        <v>1755175.0670373486</v>
      </c>
      <c r="PG19" s="331">
        <v>1756201.8132315287</v>
      </c>
      <c r="PH19" s="331">
        <v>2296382.2042828579</v>
      </c>
      <c r="PI19" s="331">
        <v>2029333.9823579451</v>
      </c>
      <c r="PJ19" s="331">
        <v>2721379.4781031553</v>
      </c>
      <c r="PK19" s="331">
        <v>5178536.8874290725</v>
      </c>
      <c r="PL19" s="331">
        <v>1151655.5589984944</v>
      </c>
      <c r="PM19" s="331">
        <v>14720826.559824297</v>
      </c>
      <c r="PN19" s="331">
        <v>1591037.1082028875</v>
      </c>
      <c r="PO19" s="331">
        <v>678400.56642750488</v>
      </c>
      <c r="PP19" s="331">
        <v>424704.87277317559</v>
      </c>
      <c r="PQ19" s="331">
        <v>794082.61025230412</v>
      </c>
      <c r="PR19" s="331">
        <v>339306229.92145818</v>
      </c>
      <c r="PS19" s="331">
        <v>2247937.3527435646</v>
      </c>
      <c r="PT19" s="331">
        <v>1841030.2528856255</v>
      </c>
      <c r="PU19" s="331">
        <v>5678901.0100654475</v>
      </c>
      <c r="PV19" s="331">
        <v>39100960.719337068</v>
      </c>
      <c r="PW19" s="331">
        <v>1912775.1498247327</v>
      </c>
      <c r="PX19" s="331">
        <v>6968361.3283597985</v>
      </c>
      <c r="PY19" s="331">
        <v>1574174.9389923196</v>
      </c>
      <c r="PZ19" s="331">
        <v>9474044.4373186119</v>
      </c>
      <c r="QA19" s="331">
        <v>594512.88621743117</v>
      </c>
      <c r="QB19" s="331">
        <v>4840132.155521255</v>
      </c>
      <c r="QC19" s="331">
        <v>1340981.2697888718</v>
      </c>
      <c r="QD19" s="331">
        <v>2251625.587938651</v>
      </c>
      <c r="QE19" s="331">
        <v>2115510.513697905</v>
      </c>
      <c r="QF19" s="331">
        <v>2562733.3132975334</v>
      </c>
      <c r="QG19" s="331">
        <v>2106992.4574272954</v>
      </c>
      <c r="QH19" s="331">
        <v>2174141.8135676449</v>
      </c>
      <c r="QI19" s="331">
        <v>1399187.9626136299</v>
      </c>
      <c r="QJ19" s="331">
        <v>808771.36340509169</v>
      </c>
      <c r="QK19" s="331">
        <v>3739659.9630873231</v>
      </c>
      <c r="QL19" s="331">
        <v>26889564.035821743</v>
      </c>
      <c r="QM19" s="331">
        <v>854190.61664918053</v>
      </c>
      <c r="QN19" s="331">
        <v>593329.61889477819</v>
      </c>
      <c r="QO19" s="331">
        <v>559045.97601915221</v>
      </c>
      <c r="QP19" s="331">
        <v>217118.97170427613</v>
      </c>
      <c r="QQ19" s="331">
        <v>344592.58346585796</v>
      </c>
      <c r="QR19" s="331">
        <v>104879349.95998403</v>
      </c>
      <c r="QS19" s="331">
        <v>683717.20575762819</v>
      </c>
      <c r="QT19" s="331">
        <v>3952745.6877910527</v>
      </c>
      <c r="QU19" s="331">
        <v>1149368.6497327285</v>
      </c>
      <c r="QV19" s="331">
        <v>2255933.4541826271</v>
      </c>
      <c r="QW19" s="331">
        <v>6740272.295271487</v>
      </c>
      <c r="QX19" s="331">
        <v>1547064.5951100355</v>
      </c>
      <c r="QY19" s="331">
        <v>4231754.708014993</v>
      </c>
      <c r="QZ19" s="331">
        <v>2849026.1331007523</v>
      </c>
      <c r="RA19" s="331">
        <v>684490.47186641395</v>
      </c>
      <c r="RB19" s="331">
        <v>1829104.5356450141</v>
      </c>
      <c r="RC19" s="331">
        <v>462052.0230200612</v>
      </c>
      <c r="RD19" s="331">
        <v>218163.48778957789</v>
      </c>
      <c r="RE19" s="331">
        <v>200793248.79459465</v>
      </c>
      <c r="RF19" s="331">
        <v>10240052.737670783</v>
      </c>
      <c r="RG19" s="331">
        <v>2297368.1095634061</v>
      </c>
      <c r="RH19" s="331">
        <v>2437662.1558643249</v>
      </c>
      <c r="RI19" s="331">
        <v>898014.37226024328</v>
      </c>
      <c r="RJ19" s="331">
        <v>3805480.5459570754</v>
      </c>
      <c r="RK19" s="331">
        <v>9660453.4615061432</v>
      </c>
      <c r="RL19" s="331">
        <v>1718236.2842867307</v>
      </c>
      <c r="RM19" s="331">
        <v>2727216.4428251935</v>
      </c>
      <c r="RN19" s="331">
        <v>8058054.2155047627</v>
      </c>
      <c r="RO19" s="331">
        <v>11113745.334343111</v>
      </c>
      <c r="RP19" s="331">
        <v>803894.44761843688</v>
      </c>
      <c r="RQ19" s="331">
        <v>919277.57152964745</v>
      </c>
      <c r="RR19" s="331">
        <v>2892299.9868875057</v>
      </c>
      <c r="RS19" s="331">
        <v>1307231.4971421703</v>
      </c>
      <c r="RT19" s="331">
        <v>1049528.2308376615</v>
      </c>
      <c r="RU19" s="331">
        <v>1153194.1558048869</v>
      </c>
      <c r="RV19" s="331">
        <v>1004352.872329105</v>
      </c>
      <c r="RW19" s="331">
        <v>498486.10339323542</v>
      </c>
      <c r="RX19" s="331">
        <v>684731.06437043787</v>
      </c>
      <c r="RY19" s="331">
        <v>91902609.918648303</v>
      </c>
      <c r="RZ19" s="331">
        <v>1446992.4413911083</v>
      </c>
      <c r="SA19" s="331">
        <v>2830713.1361466115</v>
      </c>
      <c r="SB19" s="331">
        <v>1648575.978005663</v>
      </c>
      <c r="SC19" s="331">
        <v>358910.34064286109</v>
      </c>
      <c r="SD19" s="331">
        <v>482574.3595286787</v>
      </c>
      <c r="SE19" s="331">
        <v>1342521.9689883857</v>
      </c>
      <c r="SF19" s="331">
        <v>4430218.2001906987</v>
      </c>
      <c r="SG19" s="331">
        <v>1716792.1606036255</v>
      </c>
      <c r="SH19" s="331">
        <v>1407371.2995693071</v>
      </c>
      <c r="SI19" s="331">
        <v>1405824.3662311409</v>
      </c>
      <c r="SJ19" s="331">
        <v>4473310.8640692895</v>
      </c>
      <c r="SK19" s="331">
        <v>2099627.0385398734</v>
      </c>
      <c r="SL19" s="331">
        <v>1018681.5307501209</v>
      </c>
      <c r="SM19" s="331">
        <v>49540370.329320654</v>
      </c>
      <c r="SN19" s="331">
        <v>3318371.8234155192</v>
      </c>
      <c r="SO19" s="331">
        <v>974921.74461054592</v>
      </c>
      <c r="SP19" s="331">
        <v>690793.44049912447</v>
      </c>
      <c r="SQ19" s="331">
        <v>1055340.9026886392</v>
      </c>
      <c r="SR19" s="331">
        <v>2991782.6141629769</v>
      </c>
      <c r="SS19" s="331">
        <v>790003.64437242912</v>
      </c>
      <c r="ST19" s="331">
        <v>6411260.9114482412</v>
      </c>
      <c r="SU19" s="331">
        <v>1177120.8324414634</v>
      </c>
      <c r="SV19" s="331">
        <v>1482501.2797049109</v>
      </c>
      <c r="SW19" s="331">
        <v>9027578.0113117602</v>
      </c>
      <c r="SX19" s="331">
        <v>307635.22522972932</v>
      </c>
      <c r="SY19" s="331">
        <v>45661010.279353648</v>
      </c>
      <c r="SZ19" s="331">
        <v>2283960.4181357017</v>
      </c>
      <c r="TA19" s="331">
        <v>1714746.3227858634</v>
      </c>
      <c r="TB19" s="331">
        <v>13059787.468501076</v>
      </c>
      <c r="TC19" s="331">
        <v>1180450.6800370384</v>
      </c>
      <c r="TD19" s="331">
        <v>1893031.3331752617</v>
      </c>
      <c r="TE19" s="331">
        <v>1054076.2191346106</v>
      </c>
      <c r="TF19" s="331">
        <v>385824.27247955877</v>
      </c>
      <c r="TG19" s="331">
        <v>235793639.79866397</v>
      </c>
      <c r="TH19" s="331">
        <v>2216745.902125136</v>
      </c>
      <c r="TI19" s="331">
        <v>1445457.1068339269</v>
      </c>
      <c r="TJ19" s="331">
        <v>7308568.0373887615</v>
      </c>
      <c r="TK19" s="331">
        <v>5246749.8574039806</v>
      </c>
      <c r="TL19" s="331">
        <v>1363658.4409149378</v>
      </c>
      <c r="TM19" s="331">
        <v>343659.1186016635</v>
      </c>
      <c r="TN19" s="331">
        <v>27659121.415166005</v>
      </c>
      <c r="TO19" s="331">
        <v>1303268.8257695925</v>
      </c>
      <c r="TP19" s="331">
        <v>6290624.6417939067</v>
      </c>
      <c r="TQ19" s="331">
        <v>4537188.2922188882</v>
      </c>
      <c r="TR19" s="331">
        <v>1546859.8984102912</v>
      </c>
      <c r="TS19" s="331">
        <v>894990.70123434532</v>
      </c>
      <c r="TT19" s="331">
        <v>1178511.6784571898</v>
      </c>
      <c r="TU19" s="331">
        <v>1852722.9086301618</v>
      </c>
      <c r="TV19" s="331">
        <v>1578208.5799586689</v>
      </c>
      <c r="TW19" s="331">
        <v>24104110.792969294</v>
      </c>
      <c r="TX19" s="331">
        <v>1434640.0218925229</v>
      </c>
      <c r="TY19" s="331">
        <v>84682379.977079615</v>
      </c>
      <c r="TZ19" s="331">
        <v>5434934.6910831574</v>
      </c>
      <c r="UA19" s="331">
        <v>691482.71705455077</v>
      </c>
      <c r="UB19" s="331">
        <v>1471048.017844903</v>
      </c>
      <c r="UC19" s="331">
        <v>60874581.669286974</v>
      </c>
      <c r="UD19" s="331">
        <v>665901.75457446533</v>
      </c>
      <c r="UE19" s="331">
        <v>542484.40896765084</v>
      </c>
      <c r="UF19" s="331">
        <v>1169749.419031556</v>
      </c>
      <c r="UG19" s="331">
        <v>1658562.2286912017</v>
      </c>
      <c r="UH19" s="331">
        <v>38693785.315031998</v>
      </c>
      <c r="UI19" s="331">
        <v>3273682.6590576954</v>
      </c>
      <c r="UJ19" s="331">
        <v>2460416.0143672433</v>
      </c>
      <c r="UK19" s="331">
        <v>4956348.3877080409</v>
      </c>
      <c r="UL19" s="331">
        <v>3020452.4196922448</v>
      </c>
      <c r="UM19" s="331">
        <v>1744968.1000409804</v>
      </c>
      <c r="UN19" s="331">
        <v>519446440.90983039</v>
      </c>
      <c r="UO19" s="331">
        <v>2888738.1231144476</v>
      </c>
      <c r="UP19" s="331">
        <v>2141146.7728249682</v>
      </c>
      <c r="UQ19" s="331">
        <v>27979705.121404525</v>
      </c>
      <c r="UR19" s="331">
        <v>77793.692492789938</v>
      </c>
      <c r="US19" s="331">
        <v>1394326.0866160917</v>
      </c>
      <c r="UT19" s="331">
        <v>7513222.9156571161</v>
      </c>
      <c r="UU19" s="331">
        <v>1418772.7133171186</v>
      </c>
      <c r="UV19" s="331">
        <v>1921308.5620563941</v>
      </c>
      <c r="UW19" s="331">
        <v>1266975.0471413836</v>
      </c>
      <c r="UX19" s="331">
        <v>1475173.6102386289</v>
      </c>
      <c r="UY19" s="331">
        <v>6588864.0024873363</v>
      </c>
      <c r="UZ19" s="331">
        <v>2207877.5777760572</v>
      </c>
      <c r="VA19" s="331">
        <v>5187457.7905530175</v>
      </c>
      <c r="VB19" s="331">
        <v>1050501.9800160725</v>
      </c>
      <c r="VC19" s="331">
        <v>607327.8704917467</v>
      </c>
      <c r="VD19" s="331">
        <v>949889.19583497627</v>
      </c>
      <c r="VE19" s="331">
        <v>1564556.9128794821</v>
      </c>
      <c r="VF19" s="331">
        <v>15196320.442429094</v>
      </c>
      <c r="VG19" s="331">
        <v>1148272.4315507889</v>
      </c>
      <c r="VH19" s="331">
        <v>883767.90091734752</v>
      </c>
      <c r="VI19" s="331">
        <v>493223.17702017562</v>
      </c>
      <c r="VJ19" s="331">
        <v>135552346.30833614</v>
      </c>
      <c r="VK19" s="331">
        <v>1572249.0476882311</v>
      </c>
      <c r="VL19" s="331">
        <v>1874884.6950636217</v>
      </c>
      <c r="VM19" s="331">
        <v>4523858.1723277299</v>
      </c>
      <c r="VN19" s="331">
        <v>9496889.6624648012</v>
      </c>
      <c r="VO19" s="331">
        <v>5521302.0390414391</v>
      </c>
      <c r="VP19" s="331">
        <v>2601818.7242638995</v>
      </c>
      <c r="VQ19" s="331">
        <v>2407814.3864846644</v>
      </c>
      <c r="VR19" s="331">
        <v>2267430.9704410643</v>
      </c>
      <c r="VS19" s="331">
        <v>35107745.89201574</v>
      </c>
      <c r="VT19" s="331">
        <v>2037556.2582869472</v>
      </c>
      <c r="VU19" s="331">
        <v>3965007.672278319</v>
      </c>
      <c r="VV19" s="331">
        <v>1877552.2264522868</v>
      </c>
      <c r="VW19" s="331">
        <v>1827890.9141471165</v>
      </c>
      <c r="VX19" s="331">
        <v>879324.40535099013</v>
      </c>
      <c r="VY19" s="331">
        <v>673647183.44761992</v>
      </c>
      <c r="VZ19" s="331">
        <v>5893618.6055690888</v>
      </c>
      <c r="WA19" s="331">
        <v>2534766.2919903696</v>
      </c>
      <c r="WB19" s="331">
        <v>887737.71702952357</v>
      </c>
      <c r="WC19" s="331">
        <v>1163055.3900906555</v>
      </c>
      <c r="WD19" s="331">
        <v>2516737.8432456409</v>
      </c>
      <c r="WE19" s="331">
        <v>8254537.153568021</v>
      </c>
      <c r="WF19" s="331">
        <v>4697520.8698998671</v>
      </c>
      <c r="WG19" s="331">
        <v>2582470.8751140158</v>
      </c>
      <c r="WH19" s="331">
        <v>3781313.5153972018</v>
      </c>
      <c r="WI19" s="331">
        <v>1464642.1362706313</v>
      </c>
      <c r="WJ19" s="331">
        <v>12390576.818148741</v>
      </c>
      <c r="WK19" s="331">
        <v>1642643.0607530111</v>
      </c>
      <c r="WL19" s="331">
        <v>4994984.9355982365</v>
      </c>
      <c r="WM19" s="331">
        <v>12491208.11527193</v>
      </c>
      <c r="WN19" s="331">
        <v>1949715.6114042094</v>
      </c>
      <c r="WO19" s="331">
        <v>3050939.7336568735</v>
      </c>
      <c r="WP19" s="331">
        <v>3224723.6205607699</v>
      </c>
      <c r="WQ19" s="331">
        <v>1312925.6937586167</v>
      </c>
      <c r="WR19" s="331">
        <v>6741892.8880659025</v>
      </c>
      <c r="WS19" s="331">
        <v>46462916.430986106</v>
      </c>
      <c r="WT19" s="331">
        <v>1736239.7575892848</v>
      </c>
      <c r="WU19" s="331">
        <v>1020921.1465497685</v>
      </c>
      <c r="WV19" s="331">
        <v>930675.20806477463</v>
      </c>
      <c r="WW19" s="331">
        <v>1225578.5652146935</v>
      </c>
      <c r="WX19" s="331">
        <v>1655418.6474234415</v>
      </c>
      <c r="WY19" s="331">
        <v>1190033.095161682</v>
      </c>
      <c r="WZ19" s="331">
        <v>1265567.5768936789</v>
      </c>
      <c r="XA19" s="331">
        <v>37484009.242005654</v>
      </c>
      <c r="XB19" s="331">
        <v>1451823.618013921</v>
      </c>
      <c r="XC19" s="331">
        <v>958109.12401975296</v>
      </c>
      <c r="XD19" s="331">
        <v>868739.72391608497</v>
      </c>
      <c r="XE19" s="331">
        <v>650387.50397650513</v>
      </c>
      <c r="XF19" s="331">
        <v>237235813.4692328</v>
      </c>
      <c r="XG19" s="331">
        <v>1947713.0419116905</v>
      </c>
      <c r="XH19" s="331">
        <v>3312714.538618864</v>
      </c>
      <c r="XI19" s="331">
        <v>32284406.038835149</v>
      </c>
      <c r="XJ19" s="331">
        <v>2725413.8006096873</v>
      </c>
      <c r="XK19" s="331">
        <v>2923476.3696935629</v>
      </c>
      <c r="XL19" s="331">
        <v>7523519.7093072329</v>
      </c>
      <c r="XM19" s="331">
        <v>1704420.9952926226</v>
      </c>
      <c r="XN19" s="331">
        <v>1760642.8720954717</v>
      </c>
      <c r="XO19" s="331">
        <v>5179893.1547519714</v>
      </c>
      <c r="XP19" s="331">
        <v>6290631.1941548102</v>
      </c>
      <c r="XQ19" s="331">
        <v>1054165.6899055135</v>
      </c>
      <c r="XR19" s="331">
        <v>1106743.9187968012</v>
      </c>
      <c r="XS19" s="331">
        <v>1921475.7123303539</v>
      </c>
      <c r="XT19" s="331">
        <v>1007703.7761945918</v>
      </c>
      <c r="XU19" s="331">
        <v>866182.82458950067</v>
      </c>
      <c r="XV19" s="331">
        <v>786314.36021107098</v>
      </c>
      <c r="XW19" s="331">
        <v>957328.28051696974</v>
      </c>
      <c r="XX19" s="331">
        <v>1111375.9626961115</v>
      </c>
      <c r="XY19" s="331">
        <v>1403208.754453049</v>
      </c>
      <c r="XZ19" s="331">
        <v>1463235.1795183215</v>
      </c>
      <c r="YA19" s="331">
        <v>893621.22008759063</v>
      </c>
      <c r="YB19" s="331">
        <v>1605945.6514979627</v>
      </c>
      <c r="YC19" s="331">
        <v>211098551.79692429</v>
      </c>
      <c r="YD19" s="331">
        <v>1677550.696847776</v>
      </c>
      <c r="YE19" s="331">
        <v>7583545.5342730535</v>
      </c>
      <c r="YF19" s="331">
        <v>1677271.7601106814</v>
      </c>
      <c r="YG19" s="331">
        <v>17477182.102502488</v>
      </c>
      <c r="YH19" s="331">
        <v>2336390.6889134119</v>
      </c>
      <c r="YI19" s="331">
        <v>5406389.5884614456</v>
      </c>
      <c r="YJ19" s="331">
        <v>812249.98511865293</v>
      </c>
      <c r="YK19" s="331">
        <v>15085331.585811194</v>
      </c>
      <c r="YL19" s="331">
        <v>9110764.9577514082</v>
      </c>
      <c r="YM19" s="331">
        <v>3441185.3395758811</v>
      </c>
      <c r="YN19" s="331">
        <v>2434706.6089122524</v>
      </c>
      <c r="YO19" s="331">
        <v>1694994.4037539701</v>
      </c>
      <c r="YP19" s="331">
        <v>1155536.1030784934</v>
      </c>
      <c r="YQ19" s="331">
        <v>911475.53105546662</v>
      </c>
      <c r="YR19" s="331">
        <v>1760125.066349199</v>
      </c>
      <c r="YS19" s="331">
        <v>1284168.6931680157</v>
      </c>
      <c r="YT19" s="331">
        <v>39897985.655529432</v>
      </c>
      <c r="YU19" s="331">
        <v>728909.76290866639</v>
      </c>
      <c r="YV19" s="331">
        <v>651912.68508284574</v>
      </c>
      <c r="YW19" s="331">
        <v>350271.50847398624</v>
      </c>
      <c r="YX19" s="331">
        <v>1061677.0866183527</v>
      </c>
      <c r="YY19" s="331">
        <v>403320.53235131374</v>
      </c>
      <c r="YZ19" s="331">
        <v>1467592.6289372591</v>
      </c>
      <c r="ZA19" s="331">
        <v>73732346.064191878</v>
      </c>
      <c r="ZB19" s="331">
        <v>951326.52278479212</v>
      </c>
      <c r="ZC19" s="331">
        <v>1731907.1862836967</v>
      </c>
      <c r="ZD19" s="331">
        <v>2176967.2955955854</v>
      </c>
      <c r="ZE19" s="331">
        <v>972826.95282350958</v>
      </c>
      <c r="ZF19" s="331">
        <v>1670627.2692322435</v>
      </c>
      <c r="ZG19" s="331">
        <v>742927.56469937798</v>
      </c>
      <c r="ZH19" s="331">
        <v>702306.85299051984</v>
      </c>
      <c r="ZI19" s="331">
        <v>5840840.5526632965</v>
      </c>
      <c r="ZJ19" s="331">
        <v>169902728.18615967</v>
      </c>
      <c r="ZK19" s="331">
        <v>1000607.1655901022</v>
      </c>
      <c r="ZL19" s="331">
        <v>5440182.3961414527</v>
      </c>
      <c r="ZM19" s="331">
        <v>15217977.519612426</v>
      </c>
      <c r="ZN19" s="331">
        <v>8207767.1781688808</v>
      </c>
      <c r="ZO19" s="331">
        <v>1089769.254458857</v>
      </c>
      <c r="ZP19" s="331">
        <v>3291511.5630785595</v>
      </c>
      <c r="ZQ19" s="331">
        <v>7098963.7252509091</v>
      </c>
      <c r="ZR19" s="331">
        <v>4472297.8237567535</v>
      </c>
      <c r="ZS19" s="331">
        <v>7287692.5275743129</v>
      </c>
      <c r="ZT19" s="331">
        <v>313518.5430917893</v>
      </c>
      <c r="ZU19" s="331">
        <v>940088.00184891</v>
      </c>
      <c r="ZV19" s="331">
        <v>2206411.1719620042</v>
      </c>
      <c r="ZW19" s="331">
        <v>2447098.3353219568</v>
      </c>
      <c r="ZX19" s="331">
        <v>1671585.9154495494</v>
      </c>
      <c r="ZY19" s="331">
        <v>1459708.9599073988</v>
      </c>
      <c r="ZZ19" s="331">
        <v>1385164.2555051451</v>
      </c>
      <c r="AAA19" s="331">
        <v>711692.0164917747</v>
      </c>
      <c r="AAB19" s="331">
        <v>1318067.6383020882</v>
      </c>
      <c r="AAC19" s="331">
        <v>1641546.8486074421</v>
      </c>
      <c r="AAD19" s="331">
        <v>598800.05431960453</v>
      </c>
      <c r="AAE19" s="331">
        <v>794044.81854389957</v>
      </c>
      <c r="AAF19" s="331">
        <v>42094177.133959785</v>
      </c>
      <c r="AAG19" s="331">
        <v>1315181.6460567673</v>
      </c>
      <c r="AAH19" s="331">
        <v>2169889.5762260887</v>
      </c>
      <c r="AAI19" s="331">
        <v>1458668.6250145119</v>
      </c>
      <c r="AAJ19" s="331">
        <v>914140.417494172</v>
      </c>
      <c r="AAK19" s="331">
        <v>2173671.9407861563</v>
      </c>
      <c r="AAL19" s="331">
        <v>1396379.9684100738</v>
      </c>
      <c r="AAM19" s="331">
        <v>506911031.99840355</v>
      </c>
      <c r="AAN19" s="331">
        <v>2666879.237888142</v>
      </c>
      <c r="AAO19" s="331">
        <v>1414691.6520094366</v>
      </c>
      <c r="AAP19" s="331">
        <v>5672253.6257416615</v>
      </c>
      <c r="AAQ19" s="331">
        <v>4333990.256491662</v>
      </c>
      <c r="AAR19" s="331">
        <v>2533332.7930990783</v>
      </c>
      <c r="AAS19" s="331">
        <v>3394440.2576471805</v>
      </c>
      <c r="AAT19" s="331">
        <v>6092741.1900789561</v>
      </c>
      <c r="AAU19" s="331">
        <v>12835979.013317656</v>
      </c>
      <c r="AAV19" s="331">
        <v>1893592.6424247527</v>
      </c>
      <c r="AAW19" s="331">
        <v>4564213.791985726</v>
      </c>
      <c r="AAX19" s="331">
        <v>44269333.225386523</v>
      </c>
      <c r="AAY19" s="331">
        <v>11341364.028899347</v>
      </c>
      <c r="AAZ19" s="331">
        <v>807763.57041586249</v>
      </c>
      <c r="ABA19" s="331">
        <v>1999447.4321171772</v>
      </c>
      <c r="ABB19" s="331">
        <v>2185505.8063309253</v>
      </c>
      <c r="ABC19" s="331">
        <v>1137858.3124608838</v>
      </c>
      <c r="ABD19" s="331">
        <v>2556867.4421503823</v>
      </c>
      <c r="ABE19" s="331">
        <v>1196450.714890592</v>
      </c>
      <c r="ABF19" s="331">
        <v>46152244.081112094</v>
      </c>
      <c r="ABG19" s="331">
        <v>38685417.308937147</v>
      </c>
      <c r="ABH19" s="331">
        <v>1933985.7157655337</v>
      </c>
      <c r="ABI19" s="331">
        <v>1554466.7978338483</v>
      </c>
      <c r="ABJ19" s="331">
        <v>1025830.6117961376</v>
      </c>
      <c r="ABK19" s="331">
        <v>963730.13430350088</v>
      </c>
      <c r="ABL19" s="331">
        <v>857267.33372765104</v>
      </c>
      <c r="ABM19" s="331">
        <v>79571116.271191567</v>
      </c>
      <c r="ABN19" s="331">
        <v>1852242.0617713046</v>
      </c>
      <c r="ABO19" s="331">
        <v>614266.06492804445</v>
      </c>
      <c r="ABP19" s="331">
        <v>1645927.9876151318</v>
      </c>
      <c r="ABQ19" s="331">
        <v>1624893.7509582334</v>
      </c>
      <c r="ABR19" s="331">
        <v>863627.91777746333</v>
      </c>
      <c r="ABS19" s="331">
        <v>709920.86058890086</v>
      </c>
      <c r="ABT19" s="331">
        <v>1413404.6894011458</v>
      </c>
      <c r="ABU19" s="331">
        <v>56607.392532479702</v>
      </c>
      <c r="ABV19" s="331">
        <v>72457919.51972957</v>
      </c>
      <c r="ABW19" s="331">
        <v>692822.97913266066</v>
      </c>
      <c r="ABX19" s="331">
        <v>5189573.6873532478</v>
      </c>
      <c r="ABY19" s="331">
        <v>988917.51308051147</v>
      </c>
      <c r="ABZ19" s="331">
        <v>229020.88767974137</v>
      </c>
      <c r="ACA19" s="331">
        <v>11870584.658165509</v>
      </c>
      <c r="ACB19" s="331">
        <v>898816.62063530216</v>
      </c>
      <c r="ACC19" s="331">
        <v>1085700.3854643614</v>
      </c>
      <c r="ACD19" s="331">
        <v>877044.26730982761</v>
      </c>
      <c r="ACE19" s="331">
        <v>2757305.8801237387</v>
      </c>
      <c r="ACF19" s="331">
        <v>928821.25293725205</v>
      </c>
      <c r="ACG19" s="331">
        <v>225562697.4358277</v>
      </c>
      <c r="ACH19" s="331">
        <v>1281429.0415966446</v>
      </c>
      <c r="ACI19" s="331">
        <v>1756416.8383521454</v>
      </c>
      <c r="ACJ19" s="331">
        <v>2376951.3454014529</v>
      </c>
      <c r="ACK19" s="331">
        <v>657627.3588458153</v>
      </c>
      <c r="ACL19" s="331">
        <v>1890544.803560128</v>
      </c>
      <c r="ACM19" s="331">
        <v>1943011.7600403354</v>
      </c>
      <c r="ACN19" s="331">
        <v>26249383.683437258</v>
      </c>
      <c r="ACO19" s="331">
        <v>48508966.308363698</v>
      </c>
      <c r="ACP19" s="331">
        <v>708300.18515972234</v>
      </c>
      <c r="ACQ19" s="331">
        <v>3199891.0349052832</v>
      </c>
      <c r="ACR19" s="331">
        <v>3142970.1728735436</v>
      </c>
      <c r="ACS19" s="331">
        <v>2240822.8404953815</v>
      </c>
      <c r="ACT19" s="331">
        <v>39947461.932662897</v>
      </c>
      <c r="ACU19" s="331">
        <v>1988111.2998866495</v>
      </c>
      <c r="ACV19" s="331">
        <v>1491058.1598750344</v>
      </c>
      <c r="ACW19" s="331">
        <v>1141476.1214979417</v>
      </c>
      <c r="ACX19" s="331">
        <v>443673.05647085828</v>
      </c>
      <c r="ACY19" s="331">
        <v>536017.53983255744</v>
      </c>
      <c r="ACZ19" s="331">
        <v>1584343.2397158283</v>
      </c>
      <c r="ADA19" s="331">
        <v>586189.43804416154</v>
      </c>
      <c r="ADB19" s="331">
        <v>587664.28934474231</v>
      </c>
      <c r="ADC19" s="331">
        <v>973213.3105542172</v>
      </c>
      <c r="ADD19" s="331">
        <v>21608428.34161716</v>
      </c>
      <c r="ADE19" s="331">
        <v>22133081.076295402</v>
      </c>
      <c r="ADF19" s="331">
        <v>101394.54271874065</v>
      </c>
      <c r="ADG19" s="331">
        <v>217345.67890879305</v>
      </c>
      <c r="ADH19" s="331">
        <v>955904.48102490127</v>
      </c>
      <c r="ADI19" s="331">
        <v>166307.05591236462</v>
      </c>
      <c r="ADJ19" s="331">
        <v>637826.8306192304</v>
      </c>
      <c r="ADK19" s="331">
        <v>456757.72886935883</v>
      </c>
      <c r="ADL19" s="331">
        <v>654141.06452296011</v>
      </c>
      <c r="ADM19" s="331">
        <v>304569543.85216004</v>
      </c>
      <c r="ADN19" s="331">
        <v>6667176.4872687347</v>
      </c>
      <c r="ADO19" s="331">
        <v>8516105.7447670866</v>
      </c>
      <c r="ADP19" s="331">
        <v>22401599.990040831</v>
      </c>
      <c r="ADQ19" s="331">
        <v>232597.86902549973</v>
      </c>
      <c r="ADR19" s="331">
        <v>273993.07702826156</v>
      </c>
      <c r="ADS19" s="331">
        <v>805007.91689830262</v>
      </c>
      <c r="ADT19" s="331">
        <v>382588.65862536064</v>
      </c>
      <c r="ADU19" s="331">
        <v>226071117.94515061</v>
      </c>
      <c r="ADV19" s="331">
        <v>24278856.025908776</v>
      </c>
      <c r="ADW19" s="331">
        <v>13061057.612290988</v>
      </c>
      <c r="ADX19" s="331">
        <v>1091265.4688186005</v>
      </c>
      <c r="ADY19" s="331">
        <v>3378104.9747203784</v>
      </c>
      <c r="ADZ19" s="331">
        <v>4779009.8917813376</v>
      </c>
      <c r="AEA19" s="331">
        <v>1770144.7442045833</v>
      </c>
      <c r="AEB19" s="331">
        <v>1207260.2689738134</v>
      </c>
      <c r="AEC19" s="331">
        <v>978019.92936531722</v>
      </c>
      <c r="AED19" s="331">
        <v>1569898.5647935721</v>
      </c>
      <c r="AEE19" s="331">
        <v>1739185.9356995285</v>
      </c>
      <c r="AEF19" s="331">
        <v>2727949.218577988</v>
      </c>
      <c r="AEG19" s="331">
        <v>1224398.2173511214</v>
      </c>
      <c r="AEH19" s="331">
        <v>1807779.55390958</v>
      </c>
      <c r="AEI19" s="331">
        <v>2490470.873919067</v>
      </c>
      <c r="AEJ19" s="331">
        <v>2048854.0464696141</v>
      </c>
      <c r="AEK19" s="331">
        <v>805094.21915392857</v>
      </c>
      <c r="AEL19" s="331">
        <v>10838857.126069501</v>
      </c>
      <c r="AEM19" s="331">
        <v>878886.80224559701</v>
      </c>
      <c r="AEN19" s="331">
        <v>2175166.3562385878</v>
      </c>
      <c r="AEO19" s="331">
        <v>157725596.06076068</v>
      </c>
      <c r="AEP19" s="331">
        <v>3400814.5919339317</v>
      </c>
      <c r="AEQ19" s="331">
        <v>2169041.9207314923</v>
      </c>
      <c r="AER19" s="331">
        <v>1300753.1311890879</v>
      </c>
      <c r="AES19" s="331">
        <v>1521922.8932257681</v>
      </c>
      <c r="AET19" s="331">
        <v>7013968.6869975626</v>
      </c>
      <c r="AEU19" s="331">
        <v>1237653.4419010773</v>
      </c>
      <c r="AEV19" s="331">
        <v>1915621.8564790261</v>
      </c>
      <c r="AEW19" s="331">
        <v>723657.11013776914</v>
      </c>
      <c r="AEX19" s="331">
        <v>480949.51666303485</v>
      </c>
      <c r="AEY19" s="331">
        <v>33764431.866395339</v>
      </c>
      <c r="AEZ19" s="331">
        <v>16839911.795374416</v>
      </c>
      <c r="AFA19" s="331">
        <v>2045341.9921100209</v>
      </c>
      <c r="AFB19" s="331">
        <v>1371341.8022895737</v>
      </c>
      <c r="AFC19" s="331">
        <v>2592947.9213793003</v>
      </c>
      <c r="AFD19" s="331">
        <v>1460480.1720326268</v>
      </c>
      <c r="AFE19" s="331">
        <v>765492.78879658272</v>
      </c>
      <c r="AFF19" s="331">
        <v>1156413.416565838</v>
      </c>
      <c r="AFG19" s="331">
        <v>659552.08461036941</v>
      </c>
      <c r="AFH19" s="331">
        <v>1284359.0053739999</v>
      </c>
      <c r="AFI19" s="331">
        <v>1186629.3534940488</v>
      </c>
      <c r="AFJ19" s="331">
        <v>942030.30331140233</v>
      </c>
      <c r="AFK19" s="331">
        <v>922887.33836882911</v>
      </c>
      <c r="AFL19" s="331">
        <v>49180315.36090257</v>
      </c>
      <c r="AFM19" s="331">
        <v>2164979.6148172249</v>
      </c>
      <c r="AFN19" s="331">
        <v>1608953.0918845753</v>
      </c>
      <c r="AFO19" s="331">
        <v>592347.19715027651</v>
      </c>
      <c r="AFP19" s="331">
        <v>977060.93263485923</v>
      </c>
      <c r="AFQ19" s="331">
        <v>476702.03827487497</v>
      </c>
      <c r="AFR19" s="331">
        <v>225792.4339306608</v>
      </c>
      <c r="AFS19" s="331">
        <v>1750810.684807024</v>
      </c>
      <c r="AFT19" s="331">
        <v>2786779.4230076266</v>
      </c>
      <c r="AFU19" s="331">
        <v>448520.83513392223</v>
      </c>
      <c r="AFV19" s="331">
        <v>5547306.8444559854</v>
      </c>
      <c r="AFW19" s="331">
        <v>511909.00188465964</v>
      </c>
      <c r="AFX19" s="331">
        <v>85886027.22867991</v>
      </c>
      <c r="AFY19" s="331">
        <v>600026.22997020569</v>
      </c>
      <c r="AFZ19" s="331">
        <v>1315148.2443718053</v>
      </c>
      <c r="AGA19" s="331">
        <v>887738.97724501579</v>
      </c>
      <c r="AGB19" s="331">
        <v>5007890.7716618143</v>
      </c>
      <c r="AGC19" s="331">
        <v>970496.22637459403</v>
      </c>
      <c r="AGD19" s="331">
        <v>467040.21064138628</v>
      </c>
      <c r="AGE19" s="331">
        <v>1315860.3043186066</v>
      </c>
      <c r="AGF19" s="331">
        <v>544059.54023190087</v>
      </c>
      <c r="AGG19" s="331">
        <v>736148.59173394029</v>
      </c>
      <c r="AGH19" s="331">
        <v>697154.68547313265</v>
      </c>
      <c r="AGI19" s="331">
        <v>120078605.82309061</v>
      </c>
      <c r="AGJ19" s="331">
        <v>5533225.0396375144</v>
      </c>
      <c r="AGK19" s="331">
        <v>2104584.4853286278</v>
      </c>
      <c r="AGL19" s="331">
        <v>402762.43361333117</v>
      </c>
      <c r="AGM19" s="331">
        <v>3617726.5302634188</v>
      </c>
      <c r="AGN19" s="331">
        <v>2231552.8441967899</v>
      </c>
      <c r="AGO19" s="331">
        <v>507350.66018443945</v>
      </c>
      <c r="AGP19" s="331">
        <v>874375.64368432958</v>
      </c>
      <c r="AGQ19" s="331">
        <v>264264776.21299401</v>
      </c>
      <c r="AGR19" s="331">
        <v>70744729.11511305</v>
      </c>
      <c r="AGS19" s="331">
        <v>925351.15820793819</v>
      </c>
      <c r="AGT19" s="331">
        <v>1450487.6636069806</v>
      </c>
      <c r="AGU19" s="331">
        <v>7877928.343819174</v>
      </c>
      <c r="AGV19" s="331">
        <v>1719145.3829049678</v>
      </c>
      <c r="AGW19" s="331">
        <v>1580063.1733488601</v>
      </c>
      <c r="AGX19" s="331">
        <v>2220283.7315626279</v>
      </c>
      <c r="AGY19" s="331">
        <v>264653.68750438577</v>
      </c>
      <c r="AGZ19" s="331">
        <v>1638260.1475452636</v>
      </c>
      <c r="AHA19" s="331">
        <v>5079324.8810714679</v>
      </c>
      <c r="AHB19" s="331">
        <v>1010045.9204466087</v>
      </c>
      <c r="AHC19" s="331">
        <v>549305.89952823252</v>
      </c>
      <c r="AHD19" s="331">
        <v>1162787.4765259484</v>
      </c>
      <c r="AHE19" s="331">
        <v>393758.28974905337</v>
      </c>
      <c r="AHF19" s="331">
        <v>866940.02329664002</v>
      </c>
      <c r="AHG19" s="331">
        <v>785251.84420405095</v>
      </c>
      <c r="AHH19" s="331">
        <v>28743959.215472475</v>
      </c>
      <c r="AHI19" s="331">
        <v>758135.02417233982</v>
      </c>
      <c r="AHJ19" s="331">
        <v>593340.6436331342</v>
      </c>
      <c r="AHK19" s="331">
        <v>909091.55221555242</v>
      </c>
      <c r="AHL19" s="331">
        <v>3204392.0269591562</v>
      </c>
      <c r="AHM19" s="331">
        <v>570948.20605500822</v>
      </c>
      <c r="AHN19" s="331">
        <v>878701.5496523988</v>
      </c>
      <c r="AHO19" s="331"/>
      <c r="AHQ19" s="352">
        <v>17</v>
      </c>
    </row>
    <row r="20" spans="1:901" ht="23.45" customHeight="1" x14ac:dyDescent="0.35">
      <c r="A20" s="326" t="s">
        <v>679</v>
      </c>
      <c r="B20" s="327" t="s">
        <v>680</v>
      </c>
      <c r="C20" s="331">
        <v>655995.43028038798</v>
      </c>
      <c r="D20" s="331">
        <v>357986.73551620444</v>
      </c>
      <c r="E20" s="331">
        <v>140117.40338511975</v>
      </c>
      <c r="F20" s="331">
        <v>686792.56312006526</v>
      </c>
      <c r="G20" s="331">
        <v>251734.16799110683</v>
      </c>
      <c r="H20" s="331">
        <v>304760.18010182859</v>
      </c>
      <c r="I20" s="331">
        <v>71358.123933796945</v>
      </c>
      <c r="J20" s="331">
        <v>2224119.2845152412</v>
      </c>
      <c r="K20" s="331">
        <v>201427.10512113848</v>
      </c>
      <c r="L20" s="331">
        <v>231225.84996456187</v>
      </c>
      <c r="M20" s="331">
        <v>469995.87754454196</v>
      </c>
      <c r="N20" s="331">
        <v>86919.187826192414</v>
      </c>
      <c r="O20" s="331">
        <v>464941.58600446407</v>
      </c>
      <c r="P20" s="331">
        <v>279534.9167758511</v>
      </c>
      <c r="Q20" s="331">
        <v>83504.736728835574</v>
      </c>
      <c r="R20" s="331">
        <v>60438.216123750935</v>
      </c>
      <c r="S20" s="331">
        <v>218805.24178225684</v>
      </c>
      <c r="T20" s="331">
        <v>262767.19549621356</v>
      </c>
      <c r="U20" s="331">
        <v>91762.164541597405</v>
      </c>
      <c r="V20" s="331">
        <v>119632.43099847848</v>
      </c>
      <c r="W20" s="331">
        <v>168865.97644177626</v>
      </c>
      <c r="X20" s="331">
        <v>101256.49451266002</v>
      </c>
      <c r="Y20" s="331">
        <v>32566.378648466998</v>
      </c>
      <c r="Z20" s="331">
        <v>14475.392219476722</v>
      </c>
      <c r="AA20" s="331">
        <v>1763463.1165828013</v>
      </c>
      <c r="AB20" s="331">
        <v>425665.52417486394</v>
      </c>
      <c r="AC20" s="331">
        <v>417645.9951652434</v>
      </c>
      <c r="AD20" s="331">
        <v>151430.99478988835</v>
      </c>
      <c r="AE20" s="331">
        <v>969077.49437258474</v>
      </c>
      <c r="AF20" s="331">
        <v>153946.22088700021</v>
      </c>
      <c r="AG20" s="331">
        <v>1283473.9624975589</v>
      </c>
      <c r="AH20" s="331">
        <v>698027.77149261697</v>
      </c>
      <c r="AI20" s="331">
        <v>798341.25552769622</v>
      </c>
      <c r="AJ20" s="331">
        <v>472002.3021052574</v>
      </c>
      <c r="AK20" s="331">
        <v>226291.54543236084</v>
      </c>
      <c r="AL20" s="331">
        <v>126735.56925917319</v>
      </c>
      <c r="AM20" s="331">
        <v>450745.6223341811</v>
      </c>
      <c r="AN20" s="331">
        <v>140190.13607911317</v>
      </c>
      <c r="AO20" s="331">
        <v>100165.27147723835</v>
      </c>
      <c r="AP20" s="331">
        <v>248207.32165063481</v>
      </c>
      <c r="AQ20" s="331">
        <v>324513.79729238234</v>
      </c>
      <c r="AR20" s="331">
        <v>74788.055509068057</v>
      </c>
      <c r="AS20" s="331">
        <v>994723.53621937754</v>
      </c>
      <c r="AT20" s="331">
        <v>158821.86482795532</v>
      </c>
      <c r="AU20" s="331">
        <v>110191.72586114801</v>
      </c>
      <c r="AV20" s="331">
        <v>156204.29244117552</v>
      </c>
      <c r="AW20" s="331">
        <v>63708.62987837226</v>
      </c>
      <c r="AX20" s="331">
        <v>170946.40355067578</v>
      </c>
      <c r="AY20" s="331">
        <v>134262.56087517555</v>
      </c>
      <c r="AZ20" s="331">
        <v>82170.90315481268</v>
      </c>
      <c r="BA20" s="331">
        <v>894268.83850327972</v>
      </c>
      <c r="BB20" s="331">
        <v>266054.21597967093</v>
      </c>
      <c r="BC20" s="331">
        <v>150985.33017377488</v>
      </c>
      <c r="BD20" s="331">
        <v>336720.31522871717</v>
      </c>
      <c r="BE20" s="331">
        <v>90930.85054107543</v>
      </c>
      <c r="BF20" s="331">
        <v>79574.893277796698</v>
      </c>
      <c r="BG20" s="331">
        <v>66074.844342497337</v>
      </c>
      <c r="BH20" s="331">
        <v>2481215.4861482885</v>
      </c>
      <c r="BI20" s="331">
        <v>93450.646952894254</v>
      </c>
      <c r="BJ20" s="331">
        <v>37721.298907289129</v>
      </c>
      <c r="BK20" s="331">
        <v>179131.01591949878</v>
      </c>
      <c r="BL20" s="331">
        <v>402700.35791863484</v>
      </c>
      <c r="BM20" s="331">
        <v>214720.53805444628</v>
      </c>
      <c r="BN20" s="331">
        <v>115025.80288810335</v>
      </c>
      <c r="BO20" s="331">
        <v>145054.79444160219</v>
      </c>
      <c r="BP20" s="331">
        <v>52784.79899997927</v>
      </c>
      <c r="BQ20" s="331">
        <v>60433.765661641868</v>
      </c>
      <c r="BR20" s="331">
        <v>56252.193414637244</v>
      </c>
      <c r="BS20" s="331">
        <v>26856.315041194139</v>
      </c>
      <c r="BT20" s="331">
        <v>979279.58772421209</v>
      </c>
      <c r="BU20" s="331">
        <v>43566.191984178789</v>
      </c>
      <c r="BV20" s="331">
        <v>74736.252817373941</v>
      </c>
      <c r="BW20" s="331">
        <v>852615.20909854781</v>
      </c>
      <c r="BX20" s="331">
        <v>492398.3203412015</v>
      </c>
      <c r="BY20" s="331">
        <v>148156.41454101659</v>
      </c>
      <c r="BZ20" s="331">
        <v>115660.11563871385</v>
      </c>
      <c r="CA20" s="331">
        <v>127217.09486887723</v>
      </c>
      <c r="CB20" s="331">
        <v>256909.43876258086</v>
      </c>
      <c r="CC20" s="331">
        <v>63376.389163625186</v>
      </c>
      <c r="CD20" s="331">
        <v>13233.622173907703</v>
      </c>
      <c r="CE20" s="331">
        <v>0</v>
      </c>
      <c r="CF20" s="331">
        <v>1920068.3750033632</v>
      </c>
      <c r="CG20" s="331">
        <v>189999.8808587133</v>
      </c>
      <c r="CH20" s="331">
        <v>1106899.6613106206</v>
      </c>
      <c r="CI20" s="331">
        <v>133939.82898063021</v>
      </c>
      <c r="CJ20" s="331">
        <v>306368.39837355126</v>
      </c>
      <c r="CK20" s="331">
        <v>94489.907772283419</v>
      </c>
      <c r="CL20" s="331">
        <v>120555.22345562425</v>
      </c>
      <c r="CM20" s="331">
        <v>397885.17196499958</v>
      </c>
      <c r="CN20" s="331">
        <v>49381.044632303623</v>
      </c>
      <c r="CO20" s="331">
        <v>123863.81402006678</v>
      </c>
      <c r="CP20" s="331">
        <v>85141.151233923199</v>
      </c>
      <c r="CQ20" s="331">
        <v>234508.50509668587</v>
      </c>
      <c r="CR20" s="331">
        <v>154598.33180219936</v>
      </c>
      <c r="CS20" s="331">
        <v>1180313.7228157721</v>
      </c>
      <c r="CT20" s="331">
        <v>114137.097373283</v>
      </c>
      <c r="CU20" s="331">
        <v>142769.7503940626</v>
      </c>
      <c r="CV20" s="331">
        <v>314776.30760620924</v>
      </c>
      <c r="CW20" s="331">
        <v>77947.979861441214</v>
      </c>
      <c r="CX20" s="331">
        <v>171577.33920098646</v>
      </c>
      <c r="CY20" s="331">
        <v>82814.964459372844</v>
      </c>
      <c r="CZ20" s="331">
        <v>80903.643257254414</v>
      </c>
      <c r="DA20" s="331">
        <v>963843.89265946764</v>
      </c>
      <c r="DB20" s="331">
        <v>104391.86166194192</v>
      </c>
      <c r="DC20" s="331">
        <v>435635.31841335294</v>
      </c>
      <c r="DD20" s="331">
        <v>408030.81653980032</v>
      </c>
      <c r="DE20" s="331">
        <v>172287.17354083058</v>
      </c>
      <c r="DF20" s="331">
        <v>771800.27040578134</v>
      </c>
      <c r="DG20" s="331">
        <v>87807.03959411617</v>
      </c>
      <c r="DH20" s="331">
        <v>127413.8495982258</v>
      </c>
      <c r="DI20" s="331">
        <v>256416.37114575275</v>
      </c>
      <c r="DJ20" s="331">
        <v>194985.19788917422</v>
      </c>
      <c r="DK20" s="331">
        <v>580644.45287040796</v>
      </c>
      <c r="DL20" s="331">
        <v>468899.07363639522</v>
      </c>
      <c r="DM20" s="331">
        <v>1303160.8045027365</v>
      </c>
      <c r="DN20" s="331">
        <v>270307.28021440626</v>
      </c>
      <c r="DO20" s="331">
        <v>345601.52895842283</v>
      </c>
      <c r="DP20" s="331">
        <v>295341.38156682887</v>
      </c>
      <c r="DQ20" s="331">
        <v>255051.94690176065</v>
      </c>
      <c r="DR20" s="331">
        <v>299059.72000360239</v>
      </c>
      <c r="DS20" s="331">
        <v>221629.68852504221</v>
      </c>
      <c r="DT20" s="331">
        <v>117777.89974871103</v>
      </c>
      <c r="DU20" s="331">
        <v>5874344.5942795426</v>
      </c>
      <c r="DV20" s="331">
        <v>145894.32106543411</v>
      </c>
      <c r="DW20" s="331">
        <v>222481.04077364449</v>
      </c>
      <c r="DX20" s="331">
        <v>201277.88096821966</v>
      </c>
      <c r="DY20" s="331">
        <v>233418.10251258287</v>
      </c>
      <c r="DZ20" s="331">
        <v>39658.595433494389</v>
      </c>
      <c r="EA20" s="331">
        <v>1540745.0970799264</v>
      </c>
      <c r="EB20" s="331">
        <v>164607.37748022925</v>
      </c>
      <c r="EC20" s="331">
        <v>236736.87913765229</v>
      </c>
      <c r="ED20" s="331">
        <v>396992.99458342954</v>
      </c>
      <c r="EE20" s="331">
        <v>485627.79711712321</v>
      </c>
      <c r="EF20" s="331">
        <v>441966.5169526161</v>
      </c>
      <c r="EG20" s="331">
        <v>203610.92395439988</v>
      </c>
      <c r="EH20" s="331">
        <v>240354.95453557899</v>
      </c>
      <c r="EI20" s="331">
        <v>224896.32287848101</v>
      </c>
      <c r="EJ20" s="331">
        <v>203729.364041831</v>
      </c>
      <c r="EK20" s="331">
        <v>223596.83994857583</v>
      </c>
      <c r="EL20" s="331">
        <v>224917.85407788199</v>
      </c>
      <c r="EM20" s="331">
        <v>912215.95238092553</v>
      </c>
      <c r="EN20" s="331">
        <v>156159.72131993761</v>
      </c>
      <c r="EO20" s="331">
        <v>177840.32859166528</v>
      </c>
      <c r="EP20" s="331">
        <v>154581.99904493906</v>
      </c>
      <c r="EQ20" s="331">
        <v>124780.44551489184</v>
      </c>
      <c r="ER20" s="331">
        <v>46043.607933266103</v>
      </c>
      <c r="ES20" s="331">
        <v>234831.10156274683</v>
      </c>
      <c r="ET20" s="331">
        <v>317510.38253181829</v>
      </c>
      <c r="EU20" s="331">
        <v>134661.33569918675</v>
      </c>
      <c r="EV20" s="331">
        <v>3262864.231030399</v>
      </c>
      <c r="EW20" s="331">
        <v>169813.79074919154</v>
      </c>
      <c r="EX20" s="331">
        <v>47951.806320261967</v>
      </c>
      <c r="EY20" s="331">
        <v>311131.35132151644</v>
      </c>
      <c r="EZ20" s="331">
        <v>409268.19115654222</v>
      </c>
      <c r="FA20" s="331">
        <v>409074.88740800286</v>
      </c>
      <c r="FB20" s="331">
        <v>276266.54285508028</v>
      </c>
      <c r="FC20" s="331">
        <v>131401.07387765782</v>
      </c>
      <c r="FD20" s="331">
        <v>52936.54924371418</v>
      </c>
      <c r="FE20" s="331">
        <v>31629.607315549485</v>
      </c>
      <c r="FF20" s="331">
        <v>82584.85389188776</v>
      </c>
      <c r="FG20" s="331">
        <v>77410.951275501589</v>
      </c>
      <c r="FH20" s="331">
        <v>949351.58235634374</v>
      </c>
      <c r="FI20" s="331">
        <v>52063.236160023611</v>
      </c>
      <c r="FJ20" s="331">
        <v>179754.4536414805</v>
      </c>
      <c r="FK20" s="331">
        <v>78594.823170393807</v>
      </c>
      <c r="FL20" s="331">
        <v>319820.27127032762</v>
      </c>
      <c r="FM20" s="331">
        <v>121653.70297547504</v>
      </c>
      <c r="FN20" s="331">
        <v>144451.17742746873</v>
      </c>
      <c r="FO20" s="331">
        <v>64533.206663184705</v>
      </c>
      <c r="FP20" s="331">
        <v>4217034.8804515461</v>
      </c>
      <c r="FQ20" s="331">
        <v>698425.56297144946</v>
      </c>
      <c r="FR20" s="331">
        <v>80869.690699096915</v>
      </c>
      <c r="FS20" s="331">
        <v>554724.54932123062</v>
      </c>
      <c r="FT20" s="331">
        <v>138223.06604930895</v>
      </c>
      <c r="FU20" s="331">
        <v>112651.29161553498</v>
      </c>
      <c r="FV20" s="331">
        <v>1224689.3008305796</v>
      </c>
      <c r="FW20" s="331">
        <v>276519.45870308951</v>
      </c>
      <c r="FX20" s="331">
        <v>120632.65741133675</v>
      </c>
      <c r="FY20" s="331">
        <v>147827.6715647181</v>
      </c>
      <c r="FZ20" s="331">
        <v>250845.10408573781</v>
      </c>
      <c r="GA20" s="331">
        <v>165300.69575117828</v>
      </c>
      <c r="GB20" s="331">
        <v>329321.64901196427</v>
      </c>
      <c r="GC20" s="331">
        <v>76016.991973553653</v>
      </c>
      <c r="GD20" s="331">
        <v>1763890.4091035833</v>
      </c>
      <c r="GE20" s="331">
        <v>159148.66267667431</v>
      </c>
      <c r="GF20" s="331">
        <v>144578.84775161088</v>
      </c>
      <c r="GG20" s="331">
        <v>902770.92614042852</v>
      </c>
      <c r="GH20" s="331">
        <v>337515.4270179568</v>
      </c>
      <c r="GI20" s="331">
        <v>359270.70022529445</v>
      </c>
      <c r="GJ20" s="331">
        <v>143408.86111367831</v>
      </c>
      <c r="GK20" s="331">
        <v>341133.83454106038</v>
      </c>
      <c r="GL20" s="331">
        <v>56360.991227195984</v>
      </c>
      <c r="GM20" s="331">
        <v>190506.66774991481</v>
      </c>
      <c r="GN20" s="331">
        <v>43526.983339389364</v>
      </c>
      <c r="GO20" s="331">
        <v>34283.846378273258</v>
      </c>
      <c r="GP20" s="331">
        <v>418314.99149326811</v>
      </c>
      <c r="GQ20" s="331">
        <v>911448.0127122706</v>
      </c>
      <c r="GR20" s="331">
        <v>116128.97037986649</v>
      </c>
      <c r="GS20" s="331">
        <v>268038.08265229745</v>
      </c>
      <c r="GT20" s="331">
        <v>81014.320165978032</v>
      </c>
      <c r="GU20" s="331">
        <v>233373.57958352359</v>
      </c>
      <c r="GV20" s="331">
        <v>196004.23522533078</v>
      </c>
      <c r="GW20" s="331">
        <v>115824.32620153671</v>
      </c>
      <c r="GX20" s="331">
        <v>575430.79573452671</v>
      </c>
      <c r="GY20" s="331">
        <v>190507.16341759439</v>
      </c>
      <c r="GZ20" s="331">
        <v>265138.57806673046</v>
      </c>
      <c r="HA20" s="331">
        <v>77455.427122963956</v>
      </c>
      <c r="HB20" s="331">
        <v>3073978.9703777009</v>
      </c>
      <c r="HC20" s="331">
        <v>1190583.9904383579</v>
      </c>
      <c r="HD20" s="331">
        <v>798054.01985680184</v>
      </c>
      <c r="HE20" s="331">
        <v>712874.78398704389</v>
      </c>
      <c r="HF20" s="331">
        <v>173578.16545418306</v>
      </c>
      <c r="HG20" s="331">
        <v>439973.81886148272</v>
      </c>
      <c r="HH20" s="331">
        <v>82827.608936010889</v>
      </c>
      <c r="HI20" s="331">
        <v>1669866.6031926952</v>
      </c>
      <c r="HJ20" s="331">
        <v>186140.7940030866</v>
      </c>
      <c r="HK20" s="331">
        <v>421690.65756832104</v>
      </c>
      <c r="HL20" s="331">
        <v>241900.40771364127</v>
      </c>
      <c r="HM20" s="331">
        <v>538673.55586068018</v>
      </c>
      <c r="HN20" s="331">
        <v>187604.28201151913</v>
      </c>
      <c r="HO20" s="331">
        <v>179184.99345074623</v>
      </c>
      <c r="HP20" s="331">
        <v>81225.640415335816</v>
      </c>
      <c r="HQ20" s="331">
        <v>952413.96807373303</v>
      </c>
      <c r="HR20" s="331">
        <v>471385.42968567228</v>
      </c>
      <c r="HS20" s="331">
        <v>121698.1707426584</v>
      </c>
      <c r="HT20" s="331">
        <v>70450.416920415082</v>
      </c>
      <c r="HU20" s="331">
        <v>122185.38524886608</v>
      </c>
      <c r="HV20" s="331">
        <v>197705.90709780826</v>
      </c>
      <c r="HW20" s="331">
        <v>301497.46445706114</v>
      </c>
      <c r="HX20" s="331">
        <v>174094.05112254643</v>
      </c>
      <c r="HY20" s="331">
        <v>126937.17434951761</v>
      </c>
      <c r="HZ20" s="331">
        <v>119091.56818998254</v>
      </c>
      <c r="IA20" s="331">
        <v>175910.04963715351</v>
      </c>
      <c r="IB20" s="331">
        <v>499989.11083086859</v>
      </c>
      <c r="IC20" s="331">
        <v>42859.223282520667</v>
      </c>
      <c r="ID20" s="331">
        <v>57205.096850097958</v>
      </c>
      <c r="IE20" s="331">
        <v>121694.93738671446</v>
      </c>
      <c r="IF20" s="331">
        <v>26366.108068936097</v>
      </c>
      <c r="IG20" s="331">
        <v>1740097.7624625403</v>
      </c>
      <c r="IH20" s="331">
        <v>1483.4298864331026</v>
      </c>
      <c r="II20" s="331">
        <v>367736.85657357285</v>
      </c>
      <c r="IJ20" s="331">
        <v>361993.68545034144</v>
      </c>
      <c r="IK20" s="331">
        <v>1101740.2355056219</v>
      </c>
      <c r="IL20" s="331">
        <v>475077.59293571411</v>
      </c>
      <c r="IM20" s="331">
        <v>89165.348680771422</v>
      </c>
      <c r="IN20" s="331">
        <v>123291.30240718652</v>
      </c>
      <c r="IO20" s="331">
        <v>172765.18480094595</v>
      </c>
      <c r="IP20" s="331">
        <v>308409.74831655761</v>
      </c>
      <c r="IQ20" s="331">
        <v>309086.80859030917</v>
      </c>
      <c r="IR20" s="331">
        <v>1150905.8025218362</v>
      </c>
      <c r="IS20" s="331">
        <v>899000.89646091184</v>
      </c>
      <c r="IT20" s="331">
        <v>358790.44772688026</v>
      </c>
      <c r="IU20" s="331">
        <v>193085.90425037153</v>
      </c>
      <c r="IV20" s="331">
        <v>225228.45554595182</v>
      </c>
      <c r="IW20" s="331">
        <v>16434.531613012772</v>
      </c>
      <c r="IX20" s="331">
        <v>157507.08936587491</v>
      </c>
      <c r="IY20" s="331">
        <v>25541.206847904032</v>
      </c>
      <c r="IZ20" s="331">
        <v>49227.847545536402</v>
      </c>
      <c r="JA20" s="331">
        <v>144574.74161402861</v>
      </c>
      <c r="JB20" s="331">
        <v>152500.78597381411</v>
      </c>
      <c r="JC20" s="331">
        <v>296240.68754013831</v>
      </c>
      <c r="JD20" s="331">
        <v>688949.33096497646</v>
      </c>
      <c r="JE20" s="331">
        <v>151032.887969517</v>
      </c>
      <c r="JF20" s="331">
        <v>80987.074963099803</v>
      </c>
      <c r="JG20" s="331">
        <v>200951.85670452192</v>
      </c>
      <c r="JH20" s="331">
        <v>167013.10292456811</v>
      </c>
      <c r="JI20" s="331">
        <v>140500.89515784068</v>
      </c>
      <c r="JJ20" s="331">
        <v>741820.11896902288</v>
      </c>
      <c r="JK20" s="331">
        <v>94085.387135879879</v>
      </c>
      <c r="JL20" s="331">
        <v>259823.33257862396</v>
      </c>
      <c r="JM20" s="331">
        <v>255908.63104143931</v>
      </c>
      <c r="JN20" s="331">
        <v>39220.02192389952</v>
      </c>
      <c r="JO20" s="331">
        <v>237917.59716741662</v>
      </c>
      <c r="JP20" s="331">
        <v>94017.364477734329</v>
      </c>
      <c r="JQ20" s="331">
        <v>919068.34983901447</v>
      </c>
      <c r="JR20" s="331">
        <v>64968.364817498776</v>
      </c>
      <c r="JS20" s="331">
        <v>68402.137137037615</v>
      </c>
      <c r="JT20" s="331">
        <v>224186.4676565773</v>
      </c>
      <c r="JU20" s="331">
        <v>968437.16764567245</v>
      </c>
      <c r="JV20" s="331">
        <v>123126.80936297422</v>
      </c>
      <c r="JW20" s="331">
        <v>142689.34423550457</v>
      </c>
      <c r="JX20" s="331">
        <v>70540.819907509882</v>
      </c>
      <c r="JY20" s="331">
        <v>2231855.6999209146</v>
      </c>
      <c r="JZ20" s="331">
        <v>1751558.5216421706</v>
      </c>
      <c r="KA20" s="331">
        <v>163906.73918833592</v>
      </c>
      <c r="KB20" s="331">
        <v>37250.706348917811</v>
      </c>
      <c r="KC20" s="331">
        <v>449205.46197744663</v>
      </c>
      <c r="KD20" s="331">
        <v>74236.639436234051</v>
      </c>
      <c r="KE20" s="331">
        <v>598569.85183564608</v>
      </c>
      <c r="KF20" s="331">
        <v>247192.71026289239</v>
      </c>
      <c r="KG20" s="331">
        <v>392263.02039471339</v>
      </c>
      <c r="KH20" s="331">
        <v>299621.76176045689</v>
      </c>
      <c r="KI20" s="331">
        <v>333832.89227082918</v>
      </c>
      <c r="KJ20" s="331">
        <v>236421.22198797009</v>
      </c>
      <c r="KK20" s="331">
        <v>156436.37297527411</v>
      </c>
      <c r="KL20" s="331">
        <v>25503.365610139088</v>
      </c>
      <c r="KM20" s="331">
        <v>133173.64868011995</v>
      </c>
      <c r="KN20" s="331">
        <v>4147498.0120447837</v>
      </c>
      <c r="KO20" s="331">
        <v>210889.21395171931</v>
      </c>
      <c r="KP20" s="331">
        <v>436577.01011960302</v>
      </c>
      <c r="KQ20" s="331">
        <v>422154.88042932801</v>
      </c>
      <c r="KR20" s="331">
        <v>335283.19131601573</v>
      </c>
      <c r="KS20" s="331">
        <v>134577.34621758229</v>
      </c>
      <c r="KT20" s="331">
        <v>1096704.1921011626</v>
      </c>
      <c r="KU20" s="331">
        <v>89269.59581959607</v>
      </c>
      <c r="KV20" s="331">
        <v>145423.36926138966</v>
      </c>
      <c r="KW20" s="331">
        <v>520163.34568199987</v>
      </c>
      <c r="KX20" s="331">
        <v>51450.077748402771</v>
      </c>
      <c r="KY20" s="331">
        <v>225761.59549557607</v>
      </c>
      <c r="KZ20" s="331">
        <v>544452.49946512165</v>
      </c>
      <c r="LA20" s="331">
        <v>197806.7330676335</v>
      </c>
      <c r="LB20" s="331">
        <v>326845.94061902026</v>
      </c>
      <c r="LC20" s="331">
        <v>1912544.9945750493</v>
      </c>
      <c r="LD20" s="331">
        <v>662311.36050621478</v>
      </c>
      <c r="LE20" s="331">
        <v>3848410.7204628759</v>
      </c>
      <c r="LF20" s="331">
        <v>1875346.82497521</v>
      </c>
      <c r="LG20" s="331">
        <v>344374.05340243189</v>
      </c>
      <c r="LH20" s="331">
        <v>1501844.2890920811</v>
      </c>
      <c r="LI20" s="331">
        <v>1080758.2279494738</v>
      </c>
      <c r="LJ20" s="331">
        <v>361075.32676003553</v>
      </c>
      <c r="LK20" s="331">
        <v>96793.492712622232</v>
      </c>
      <c r="LL20" s="331">
        <v>612737.24012686301</v>
      </c>
      <c r="LM20" s="331">
        <v>166100.86420432967</v>
      </c>
      <c r="LN20" s="331">
        <v>499016.41256788792</v>
      </c>
      <c r="LO20" s="331">
        <v>170898.809755091</v>
      </c>
      <c r="LP20" s="331">
        <v>674367.29101180588</v>
      </c>
      <c r="LQ20" s="331">
        <v>134352.97153011902</v>
      </c>
      <c r="LR20" s="331">
        <v>107872.56161970657</v>
      </c>
      <c r="LS20" s="331">
        <v>0</v>
      </c>
      <c r="LT20" s="331">
        <v>638987.90771567996</v>
      </c>
      <c r="LU20" s="331">
        <v>1050828.5204434043</v>
      </c>
      <c r="LV20" s="331">
        <v>577780.81168590835</v>
      </c>
      <c r="LW20" s="331">
        <v>482758.32229086763</v>
      </c>
      <c r="LX20" s="331">
        <v>784114.84088875458</v>
      </c>
      <c r="LY20" s="331">
        <v>239206.83503151403</v>
      </c>
      <c r="LZ20" s="331">
        <v>385388.06062383857</v>
      </c>
      <c r="MA20" s="331">
        <v>336287.7699215294</v>
      </c>
      <c r="MB20" s="331">
        <v>1142700.7778097938</v>
      </c>
      <c r="MC20" s="331">
        <v>398518.01600800367</v>
      </c>
      <c r="MD20" s="331">
        <v>193714.56269260685</v>
      </c>
      <c r="ME20" s="331">
        <v>2593357.5362247601</v>
      </c>
      <c r="MF20" s="331">
        <v>192532.26451002317</v>
      </c>
      <c r="MG20" s="331">
        <v>137021.79431869381</v>
      </c>
      <c r="MH20" s="331">
        <v>86259.287540280944</v>
      </c>
      <c r="MI20" s="331">
        <v>144789.34108752801</v>
      </c>
      <c r="MJ20" s="331">
        <v>256925.01267449572</v>
      </c>
      <c r="MK20" s="331">
        <v>208698.34895329361</v>
      </c>
      <c r="ML20" s="331">
        <v>456058.23910838139</v>
      </c>
      <c r="MM20" s="331">
        <v>152947.51853599609</v>
      </c>
      <c r="MN20" s="331">
        <v>76060.219250917653</v>
      </c>
      <c r="MO20" s="331">
        <v>101197.59195007756</v>
      </c>
      <c r="MP20" s="331">
        <v>98866.941232755751</v>
      </c>
      <c r="MQ20" s="331">
        <v>1487348.13948229</v>
      </c>
      <c r="MR20" s="331">
        <v>387641.97763801762</v>
      </c>
      <c r="MS20" s="331">
        <v>261073.14766760508</v>
      </c>
      <c r="MT20" s="331">
        <v>149660.09411756392</v>
      </c>
      <c r="MU20" s="331">
        <v>233211.37341977819</v>
      </c>
      <c r="MV20" s="331">
        <v>243404.80919108761</v>
      </c>
      <c r="MW20" s="331">
        <v>584320.30186930764</v>
      </c>
      <c r="MX20" s="331">
        <v>281048.19136610354</v>
      </c>
      <c r="MY20" s="331">
        <v>304922.5426351974</v>
      </c>
      <c r="MZ20" s="331">
        <v>98251.872338209752</v>
      </c>
      <c r="NA20" s="331">
        <v>53846.148873379083</v>
      </c>
      <c r="NB20" s="331">
        <v>1680425.1514565405</v>
      </c>
      <c r="NC20" s="331">
        <v>869254.31246877357</v>
      </c>
      <c r="ND20" s="331">
        <v>209966.76857214893</v>
      </c>
      <c r="NE20" s="331">
        <v>443367.70863476011</v>
      </c>
      <c r="NF20" s="331">
        <v>150681.6769633709</v>
      </c>
      <c r="NG20" s="331">
        <v>463637.69659435854</v>
      </c>
      <c r="NH20" s="331">
        <v>1269181.6560999914</v>
      </c>
      <c r="NI20" s="331">
        <v>1860336.8090140226</v>
      </c>
      <c r="NJ20" s="331">
        <v>12203.792400674347</v>
      </c>
      <c r="NK20" s="331">
        <v>591125.97239881346</v>
      </c>
      <c r="NL20" s="331">
        <v>250944.76882444791</v>
      </c>
      <c r="NM20" s="331">
        <v>190964.33498122415</v>
      </c>
      <c r="NN20" s="331">
        <v>892793.80545244785</v>
      </c>
      <c r="NO20" s="331">
        <v>114988.51402942567</v>
      </c>
      <c r="NP20" s="331">
        <v>183429.93152492522</v>
      </c>
      <c r="NQ20" s="331">
        <v>204073.75691844744</v>
      </c>
      <c r="NR20" s="331">
        <v>170023.4294833735</v>
      </c>
      <c r="NS20" s="331">
        <v>3687.5033931038324</v>
      </c>
      <c r="NT20" s="331">
        <v>46134.268184413908</v>
      </c>
      <c r="NU20" s="331">
        <v>1122190.9046820996</v>
      </c>
      <c r="NV20" s="331">
        <v>1216376.7563532703</v>
      </c>
      <c r="NW20" s="331">
        <v>80633.465488464935</v>
      </c>
      <c r="NX20" s="331">
        <v>121264.00456928233</v>
      </c>
      <c r="NY20" s="331">
        <v>171433.54571993105</v>
      </c>
      <c r="NZ20" s="331">
        <v>78170.238685328324</v>
      </c>
      <c r="OA20" s="331">
        <v>136819.84771968989</v>
      </c>
      <c r="OB20" s="331">
        <v>1993212.5574150239</v>
      </c>
      <c r="OC20" s="331">
        <v>574482.12275235297</v>
      </c>
      <c r="OD20" s="331">
        <v>227113.02881071588</v>
      </c>
      <c r="OE20" s="331">
        <v>706688.70469821186</v>
      </c>
      <c r="OF20" s="331">
        <v>97388.335338947029</v>
      </c>
      <c r="OG20" s="331">
        <v>252370.39479354257</v>
      </c>
      <c r="OH20" s="331">
        <v>310973.29087836202</v>
      </c>
      <c r="OI20" s="331">
        <v>47978.878236834935</v>
      </c>
      <c r="OJ20" s="331">
        <v>162171.40492530327</v>
      </c>
      <c r="OK20" s="331">
        <v>1847899.5294381678</v>
      </c>
      <c r="OL20" s="331">
        <v>476460.46017899632</v>
      </c>
      <c r="OM20" s="331">
        <v>1187376.5142412016</v>
      </c>
      <c r="ON20" s="331">
        <v>182261.78802508765</v>
      </c>
      <c r="OO20" s="331">
        <v>135423.57693740533</v>
      </c>
      <c r="OP20" s="331">
        <v>58317.177378780259</v>
      </c>
      <c r="OQ20" s="331">
        <v>1365390.3277871085</v>
      </c>
      <c r="OR20" s="331">
        <v>189893.96202799107</v>
      </c>
      <c r="OS20" s="331">
        <v>266200.79809541989</v>
      </c>
      <c r="OT20" s="331">
        <v>239185.18303711162</v>
      </c>
      <c r="OU20" s="331">
        <v>319237.84124565055</v>
      </c>
      <c r="OV20" s="331">
        <v>227363.37800401635</v>
      </c>
      <c r="OW20" s="331">
        <v>151505.85025858702</v>
      </c>
      <c r="OX20" s="331">
        <v>35201.286523621093</v>
      </c>
      <c r="OY20" s="331">
        <v>53741.053126088504</v>
      </c>
      <c r="OZ20" s="331">
        <v>2036718.6375442231</v>
      </c>
      <c r="PA20" s="331">
        <v>103934.48278835529</v>
      </c>
      <c r="PB20" s="331">
        <v>99868.586696374303</v>
      </c>
      <c r="PC20" s="331">
        <v>100545.8604232739</v>
      </c>
      <c r="PD20" s="331">
        <v>482236.72011758119</v>
      </c>
      <c r="PE20" s="331">
        <v>237310.2958219955</v>
      </c>
      <c r="PF20" s="331">
        <v>118420.36475854949</v>
      </c>
      <c r="PG20" s="331">
        <v>161520.82440015388</v>
      </c>
      <c r="PH20" s="331">
        <v>255571.31012648228</v>
      </c>
      <c r="PI20" s="331">
        <v>322582.37661388301</v>
      </c>
      <c r="PJ20" s="331">
        <v>277666.92065086745</v>
      </c>
      <c r="PK20" s="331">
        <v>1500358.216431763</v>
      </c>
      <c r="PL20" s="331">
        <v>130703.30040114601</v>
      </c>
      <c r="PM20" s="331">
        <v>408334.84599676944</v>
      </c>
      <c r="PN20" s="331">
        <v>396772.89260935807</v>
      </c>
      <c r="PO20" s="331">
        <v>46168.939014024079</v>
      </c>
      <c r="PP20" s="331">
        <v>77489.315176012373</v>
      </c>
      <c r="PQ20" s="331">
        <v>164726.85409320579</v>
      </c>
      <c r="PR20" s="331">
        <v>2747171.2887070235</v>
      </c>
      <c r="PS20" s="331">
        <v>162653.87030239325</v>
      </c>
      <c r="PT20" s="331">
        <v>93263.513823857444</v>
      </c>
      <c r="PU20" s="331">
        <v>417707.62224763783</v>
      </c>
      <c r="PV20" s="331">
        <v>614721.06511078519</v>
      </c>
      <c r="PW20" s="331">
        <v>212899.11249394377</v>
      </c>
      <c r="PX20" s="331">
        <v>366582.5934959508</v>
      </c>
      <c r="PY20" s="331">
        <v>199516.95010486356</v>
      </c>
      <c r="PZ20" s="331">
        <v>167147.67645884742</v>
      </c>
      <c r="QA20" s="331">
        <v>115370.2713642969</v>
      </c>
      <c r="QB20" s="331">
        <v>501295.89129922044</v>
      </c>
      <c r="QC20" s="331">
        <v>198396.59731079373</v>
      </c>
      <c r="QD20" s="331">
        <v>236381.59887644358</v>
      </c>
      <c r="QE20" s="331">
        <v>404029.08721911063</v>
      </c>
      <c r="QF20" s="331">
        <v>780044.95079056476</v>
      </c>
      <c r="QG20" s="331">
        <v>839027.05026103859</v>
      </c>
      <c r="QH20" s="331">
        <v>540100.7419467289</v>
      </c>
      <c r="QI20" s="331">
        <v>121942.94245741145</v>
      </c>
      <c r="QJ20" s="331">
        <v>140626.48758361186</v>
      </c>
      <c r="QK20" s="331">
        <v>403771.7623482928</v>
      </c>
      <c r="QL20" s="331">
        <v>514277.8307798169</v>
      </c>
      <c r="QM20" s="331">
        <v>110374.18725851995</v>
      </c>
      <c r="QN20" s="331">
        <v>133873.97472296041</v>
      </c>
      <c r="QO20" s="331">
        <v>89350.199267433447</v>
      </c>
      <c r="QP20" s="331">
        <v>50203.928935072283</v>
      </c>
      <c r="QQ20" s="331">
        <v>92093.205509027481</v>
      </c>
      <c r="QR20" s="331">
        <v>1712591.5787824588</v>
      </c>
      <c r="QS20" s="331">
        <v>107664.8652340589</v>
      </c>
      <c r="QT20" s="331">
        <v>352564.05754127045</v>
      </c>
      <c r="QU20" s="331">
        <v>76976.799850302501</v>
      </c>
      <c r="QV20" s="331">
        <v>289304.14391603222</v>
      </c>
      <c r="QW20" s="331">
        <v>1234529.2081874195</v>
      </c>
      <c r="QX20" s="331">
        <v>174857.50103606342</v>
      </c>
      <c r="QY20" s="331">
        <v>745488.88762174651</v>
      </c>
      <c r="QZ20" s="331">
        <v>984191.75489590003</v>
      </c>
      <c r="RA20" s="331">
        <v>119161.35572959195</v>
      </c>
      <c r="RB20" s="331">
        <v>83239.272077941874</v>
      </c>
      <c r="RC20" s="331">
        <v>79723.946083040573</v>
      </c>
      <c r="RD20" s="331">
        <v>62829.871625015418</v>
      </c>
      <c r="RE20" s="331">
        <v>1437394.6218753783</v>
      </c>
      <c r="RF20" s="331">
        <v>1008176.2050929276</v>
      </c>
      <c r="RG20" s="331">
        <v>99831.221225880538</v>
      </c>
      <c r="RH20" s="331">
        <v>495449.69750061637</v>
      </c>
      <c r="RI20" s="331">
        <v>136661.65674204574</v>
      </c>
      <c r="RJ20" s="331">
        <v>476750.51385932515</v>
      </c>
      <c r="RK20" s="331">
        <v>1195917.1935184235</v>
      </c>
      <c r="RL20" s="331">
        <v>115084.6230575112</v>
      </c>
      <c r="RM20" s="331">
        <v>171896.81742938078</v>
      </c>
      <c r="RN20" s="331">
        <v>476479.26031525002</v>
      </c>
      <c r="RO20" s="331">
        <v>778343.2136366081</v>
      </c>
      <c r="RP20" s="331">
        <v>127409.70394479112</v>
      </c>
      <c r="RQ20" s="331">
        <v>109266.41601055958</v>
      </c>
      <c r="RR20" s="331">
        <v>351162.37630065402</v>
      </c>
      <c r="RS20" s="331">
        <v>137665.46574549275</v>
      </c>
      <c r="RT20" s="331">
        <v>362128.86703425494</v>
      </c>
      <c r="RU20" s="331">
        <v>208295.17943482829</v>
      </c>
      <c r="RV20" s="331">
        <v>97699.706809256284</v>
      </c>
      <c r="RW20" s="331">
        <v>89745.748366683634</v>
      </c>
      <c r="RX20" s="331">
        <v>204571.48104586499</v>
      </c>
      <c r="RY20" s="331">
        <v>1063613.6644588599</v>
      </c>
      <c r="RZ20" s="331">
        <v>291522.15010063426</v>
      </c>
      <c r="SA20" s="331">
        <v>401858.61647006153</v>
      </c>
      <c r="SB20" s="331">
        <v>256853.12591295133</v>
      </c>
      <c r="SC20" s="331">
        <v>152731.74909692595</v>
      </c>
      <c r="SD20" s="331">
        <v>134442.63191898281</v>
      </c>
      <c r="SE20" s="331">
        <v>558253.17137497896</v>
      </c>
      <c r="SF20" s="331">
        <v>364610.02750533802</v>
      </c>
      <c r="SG20" s="331">
        <v>158076.72252384192</v>
      </c>
      <c r="SH20" s="331">
        <v>94692.565937294246</v>
      </c>
      <c r="SI20" s="331">
        <v>381988.84752905334</v>
      </c>
      <c r="SJ20" s="331">
        <v>192927.26891450951</v>
      </c>
      <c r="SK20" s="331">
        <v>218802.07975337631</v>
      </c>
      <c r="SL20" s="331">
        <v>185445.82721853885</v>
      </c>
      <c r="SM20" s="331">
        <v>1901042.3594030314</v>
      </c>
      <c r="SN20" s="331">
        <v>159334.34491470526</v>
      </c>
      <c r="SO20" s="331">
        <v>181609.56668123492</v>
      </c>
      <c r="SP20" s="331">
        <v>77214.060656680333</v>
      </c>
      <c r="SQ20" s="331">
        <v>83463.544915107632</v>
      </c>
      <c r="SR20" s="331">
        <v>142992.65717338305</v>
      </c>
      <c r="SS20" s="331">
        <v>322510.88164833188</v>
      </c>
      <c r="ST20" s="331">
        <v>281580.31136385107</v>
      </c>
      <c r="SU20" s="331">
        <v>243085.93180865725</v>
      </c>
      <c r="SV20" s="331">
        <v>164972.70642882687</v>
      </c>
      <c r="SW20" s="331">
        <v>791009.5696051626</v>
      </c>
      <c r="SX20" s="331">
        <v>100984.84594478193</v>
      </c>
      <c r="SY20" s="331">
        <v>1024493.6135878061</v>
      </c>
      <c r="SZ20" s="331">
        <v>326760.16739350598</v>
      </c>
      <c r="TA20" s="331">
        <v>328169.66808263271</v>
      </c>
      <c r="TB20" s="331">
        <v>586760.19484180189</v>
      </c>
      <c r="TC20" s="331">
        <v>200937.54048023789</v>
      </c>
      <c r="TD20" s="331">
        <v>494614.72326846223</v>
      </c>
      <c r="TE20" s="331">
        <v>147445.94966807612</v>
      </c>
      <c r="TF20" s="331">
        <v>71577.557658220161</v>
      </c>
      <c r="TG20" s="331">
        <v>2804496.4936480885</v>
      </c>
      <c r="TH20" s="331">
        <v>290183.67155494267</v>
      </c>
      <c r="TI20" s="331">
        <v>260617.7456108527</v>
      </c>
      <c r="TJ20" s="331">
        <v>573076.01677758968</v>
      </c>
      <c r="TK20" s="331">
        <v>257784.69247385833</v>
      </c>
      <c r="TL20" s="331">
        <v>194852.68273220421</v>
      </c>
      <c r="TM20" s="331">
        <v>102017.79078033278</v>
      </c>
      <c r="TN20" s="331">
        <v>2426111.944301079</v>
      </c>
      <c r="TO20" s="331">
        <v>278462.50049189845</v>
      </c>
      <c r="TP20" s="331">
        <v>355535.04479081213</v>
      </c>
      <c r="TQ20" s="331">
        <v>203224.37391751967</v>
      </c>
      <c r="TR20" s="331">
        <v>211301.36988961947</v>
      </c>
      <c r="TS20" s="331">
        <v>162756.68468753164</v>
      </c>
      <c r="TT20" s="331">
        <v>176560.67727215195</v>
      </c>
      <c r="TU20" s="331">
        <v>172922.99002406024</v>
      </c>
      <c r="TV20" s="331">
        <v>182400.49716922434</v>
      </c>
      <c r="TW20" s="331">
        <v>1184840.7227230358</v>
      </c>
      <c r="TX20" s="331">
        <v>159100.58884541929</v>
      </c>
      <c r="TY20" s="331">
        <v>1414999.6663987802</v>
      </c>
      <c r="TZ20" s="331">
        <v>368384.33116759238</v>
      </c>
      <c r="UA20" s="331">
        <v>93832.390898592188</v>
      </c>
      <c r="UB20" s="331">
        <v>44667.493549093742</v>
      </c>
      <c r="UC20" s="331">
        <v>909199.48844287498</v>
      </c>
      <c r="UD20" s="331">
        <v>146210.81582789446</v>
      </c>
      <c r="UE20" s="331">
        <v>101315.97147398425</v>
      </c>
      <c r="UF20" s="331">
        <v>112619.50781969361</v>
      </c>
      <c r="UG20" s="331">
        <v>81393.729453915468</v>
      </c>
      <c r="UH20" s="331">
        <v>647341.96950151713</v>
      </c>
      <c r="UI20" s="331">
        <v>405803.75513305078</v>
      </c>
      <c r="UJ20" s="331">
        <v>275836.55432673631</v>
      </c>
      <c r="UK20" s="331">
        <v>859371.41913209076</v>
      </c>
      <c r="UL20" s="331">
        <v>337222.52708335168</v>
      </c>
      <c r="UM20" s="331">
        <v>164840.76210615813</v>
      </c>
      <c r="UN20" s="331">
        <v>2702315.7408735612</v>
      </c>
      <c r="UO20" s="331">
        <v>251361.13876718452</v>
      </c>
      <c r="UP20" s="331">
        <v>211961.10911307693</v>
      </c>
      <c r="UQ20" s="331">
        <v>953140.74508148781</v>
      </c>
      <c r="UR20" s="331">
        <v>0</v>
      </c>
      <c r="US20" s="331">
        <v>103683.70861457448</v>
      </c>
      <c r="UT20" s="331">
        <v>447825.28955026803</v>
      </c>
      <c r="UU20" s="331">
        <v>156422.66835665534</v>
      </c>
      <c r="UV20" s="331">
        <v>91871.390399663855</v>
      </c>
      <c r="UW20" s="331">
        <v>156914.35591708528</v>
      </c>
      <c r="UX20" s="331">
        <v>150868.92210337232</v>
      </c>
      <c r="UY20" s="331">
        <v>506863.27450058068</v>
      </c>
      <c r="UZ20" s="331">
        <v>242578.5195384713</v>
      </c>
      <c r="VA20" s="331">
        <v>248116.26918966163</v>
      </c>
      <c r="VB20" s="331">
        <v>113387.34386489046</v>
      </c>
      <c r="VC20" s="331">
        <v>105364.40552310494</v>
      </c>
      <c r="VD20" s="331">
        <v>104164.43842257388</v>
      </c>
      <c r="VE20" s="331">
        <v>113037.77200516599</v>
      </c>
      <c r="VF20" s="331">
        <v>550977.54588263331</v>
      </c>
      <c r="VG20" s="331">
        <v>190894.30302964139</v>
      </c>
      <c r="VH20" s="331">
        <v>103551.64325847545</v>
      </c>
      <c r="VI20" s="331">
        <v>110126.14186360648</v>
      </c>
      <c r="VJ20" s="331">
        <v>1997522.3259984956</v>
      </c>
      <c r="VK20" s="331">
        <v>221872.54225266873</v>
      </c>
      <c r="VL20" s="331">
        <v>159551.24542935059</v>
      </c>
      <c r="VM20" s="331">
        <v>635585.48733419308</v>
      </c>
      <c r="VN20" s="331">
        <v>639747.85704005102</v>
      </c>
      <c r="VO20" s="331">
        <v>985781.33011870168</v>
      </c>
      <c r="VP20" s="331">
        <v>465173.27715002274</v>
      </c>
      <c r="VQ20" s="331">
        <v>212463.40796294168</v>
      </c>
      <c r="VR20" s="331">
        <v>170744.54367740537</v>
      </c>
      <c r="VS20" s="331">
        <v>2459158.756714344</v>
      </c>
      <c r="VT20" s="331">
        <v>526757.87030478613</v>
      </c>
      <c r="VU20" s="331">
        <v>580192.0590921141</v>
      </c>
      <c r="VV20" s="331">
        <v>418313.9686365418</v>
      </c>
      <c r="VW20" s="331">
        <v>303382.30968311621</v>
      </c>
      <c r="VX20" s="331">
        <v>499170.63980498986</v>
      </c>
      <c r="VY20" s="331">
        <v>17776582.968356468</v>
      </c>
      <c r="VZ20" s="331">
        <v>518504.33406194387</v>
      </c>
      <c r="WA20" s="331">
        <v>438966.31648909999</v>
      </c>
      <c r="WB20" s="331">
        <v>256117.73810110311</v>
      </c>
      <c r="WC20" s="331">
        <v>297561.3364824176</v>
      </c>
      <c r="WD20" s="331">
        <v>487455.50406722911</v>
      </c>
      <c r="WE20" s="331">
        <v>582803.30563463876</v>
      </c>
      <c r="WF20" s="331">
        <v>545692.3487713011</v>
      </c>
      <c r="WG20" s="331">
        <v>641850.23346420296</v>
      </c>
      <c r="WH20" s="331">
        <v>458308.43179551</v>
      </c>
      <c r="WI20" s="331">
        <v>386152.99413189903</v>
      </c>
      <c r="WJ20" s="331">
        <v>805517.09616094781</v>
      </c>
      <c r="WK20" s="331">
        <v>690605.81715163786</v>
      </c>
      <c r="WL20" s="331">
        <v>768305.46242599806</v>
      </c>
      <c r="WM20" s="331">
        <v>846645.66926284728</v>
      </c>
      <c r="WN20" s="331">
        <v>369139.43645746593</v>
      </c>
      <c r="WO20" s="331">
        <v>500678.7450348803</v>
      </c>
      <c r="WP20" s="331">
        <v>298814.59611024766</v>
      </c>
      <c r="WQ20" s="331">
        <v>184623.98749701667</v>
      </c>
      <c r="WR20" s="331">
        <v>511618.29613748792</v>
      </c>
      <c r="WS20" s="331">
        <v>2222778.2150545442</v>
      </c>
      <c r="WT20" s="331">
        <v>389135.45888543455</v>
      </c>
      <c r="WU20" s="331">
        <v>135496.80495211924</v>
      </c>
      <c r="WV20" s="331">
        <v>137611.37230846201</v>
      </c>
      <c r="WW20" s="331">
        <v>163141.80939958961</v>
      </c>
      <c r="WX20" s="331">
        <v>322360.98555148678</v>
      </c>
      <c r="WY20" s="331">
        <v>472791.93858946877</v>
      </c>
      <c r="WZ20" s="331">
        <v>604646.73409893678</v>
      </c>
      <c r="XA20" s="331">
        <v>2342394.1672305702</v>
      </c>
      <c r="XB20" s="331">
        <v>397638.29037180718</v>
      </c>
      <c r="XC20" s="331">
        <v>202655.35528757435</v>
      </c>
      <c r="XD20" s="331">
        <v>226717.53167108499</v>
      </c>
      <c r="XE20" s="331">
        <v>113307.63068076471</v>
      </c>
      <c r="XF20" s="331">
        <v>4789033.9303183928</v>
      </c>
      <c r="XG20" s="331">
        <v>420629.05102967634</v>
      </c>
      <c r="XH20" s="331">
        <v>388597.95460363326</v>
      </c>
      <c r="XI20" s="331">
        <v>1475208.1207416696</v>
      </c>
      <c r="XJ20" s="331">
        <v>402402.16978770256</v>
      </c>
      <c r="XK20" s="331">
        <v>462859.11525592656</v>
      </c>
      <c r="XL20" s="331">
        <v>636851.16998062772</v>
      </c>
      <c r="XM20" s="331">
        <v>429524.2733355636</v>
      </c>
      <c r="XN20" s="331">
        <v>245477.65923716198</v>
      </c>
      <c r="XO20" s="331">
        <v>1125180.6194424035</v>
      </c>
      <c r="XP20" s="331">
        <v>822382.38160758594</v>
      </c>
      <c r="XQ20" s="331">
        <v>235784.00424488884</v>
      </c>
      <c r="XR20" s="331">
        <v>188761.66573095953</v>
      </c>
      <c r="XS20" s="331">
        <v>183686.79894600291</v>
      </c>
      <c r="XT20" s="331">
        <v>170314.95236168141</v>
      </c>
      <c r="XU20" s="331">
        <v>156489.88217702945</v>
      </c>
      <c r="XV20" s="331">
        <v>146193.85072967809</v>
      </c>
      <c r="XW20" s="331">
        <v>262478.28798683907</v>
      </c>
      <c r="XX20" s="331">
        <v>221183.01011706301</v>
      </c>
      <c r="XY20" s="331">
        <v>224697.24842020453</v>
      </c>
      <c r="XZ20" s="331">
        <v>271146.87469423102</v>
      </c>
      <c r="YA20" s="331">
        <v>164230.62425687589</v>
      </c>
      <c r="YB20" s="331">
        <v>459326.18252861343</v>
      </c>
      <c r="YC20" s="331">
        <v>1802882.7785619698</v>
      </c>
      <c r="YD20" s="331">
        <v>294710.74326182652</v>
      </c>
      <c r="YE20" s="331">
        <v>921630.35192532919</v>
      </c>
      <c r="YF20" s="331">
        <v>385414.94881814776</v>
      </c>
      <c r="YG20" s="331">
        <v>1882052.3359218363</v>
      </c>
      <c r="YH20" s="331">
        <v>336007.41922661866</v>
      </c>
      <c r="YI20" s="331">
        <v>388860.22021267924</v>
      </c>
      <c r="YJ20" s="331">
        <v>129790.35922985393</v>
      </c>
      <c r="YK20" s="331">
        <v>1193453.1101374736</v>
      </c>
      <c r="YL20" s="331">
        <v>1087216.3197870958</v>
      </c>
      <c r="YM20" s="331">
        <v>404592.68330119643</v>
      </c>
      <c r="YN20" s="331">
        <v>354993.76872408332</v>
      </c>
      <c r="YO20" s="331">
        <v>246367.25906997206</v>
      </c>
      <c r="YP20" s="331">
        <v>302425.72298314248</v>
      </c>
      <c r="YQ20" s="331">
        <v>175434.84620130534</v>
      </c>
      <c r="YR20" s="331">
        <v>413050.26433071063</v>
      </c>
      <c r="YS20" s="331">
        <v>110663.52912367559</v>
      </c>
      <c r="YT20" s="331">
        <v>670546.19551875</v>
      </c>
      <c r="YU20" s="331">
        <v>175151.64868325004</v>
      </c>
      <c r="YV20" s="331">
        <v>119544.91292762436</v>
      </c>
      <c r="YW20" s="331">
        <v>141375.01713724059</v>
      </c>
      <c r="YX20" s="331">
        <v>256070.72811235877</v>
      </c>
      <c r="YY20" s="331">
        <v>120817.73538114448</v>
      </c>
      <c r="YZ20" s="331">
        <v>165245.23239387924</v>
      </c>
      <c r="ZA20" s="331">
        <v>1218323.1894004187</v>
      </c>
      <c r="ZB20" s="331">
        <v>123262.57756981102</v>
      </c>
      <c r="ZC20" s="331">
        <v>92546.691347947839</v>
      </c>
      <c r="ZD20" s="331">
        <v>146991.78442621676</v>
      </c>
      <c r="ZE20" s="331">
        <v>124570.59584370448</v>
      </c>
      <c r="ZF20" s="331">
        <v>254090.64918350382</v>
      </c>
      <c r="ZG20" s="331">
        <v>85164.129654154647</v>
      </c>
      <c r="ZH20" s="331">
        <v>86629.974003254058</v>
      </c>
      <c r="ZI20" s="331">
        <v>290988.30433165119</v>
      </c>
      <c r="ZJ20" s="331">
        <v>1412410.9944305101</v>
      </c>
      <c r="ZK20" s="331">
        <v>237323.91453671074</v>
      </c>
      <c r="ZL20" s="331">
        <v>531803.30370903888</v>
      </c>
      <c r="ZM20" s="331">
        <v>581759.83591955109</v>
      </c>
      <c r="ZN20" s="331">
        <v>637679.390220962</v>
      </c>
      <c r="ZO20" s="331">
        <v>142695.66837344231</v>
      </c>
      <c r="ZP20" s="331">
        <v>244543.92671158849</v>
      </c>
      <c r="ZQ20" s="331">
        <v>611705.11180743051</v>
      </c>
      <c r="ZR20" s="331">
        <v>730999.28533190244</v>
      </c>
      <c r="ZS20" s="331">
        <v>473917.17317664012</v>
      </c>
      <c r="ZT20" s="331">
        <v>124139.18984314468</v>
      </c>
      <c r="ZU20" s="331">
        <v>67532.97821904179</v>
      </c>
      <c r="ZV20" s="331">
        <v>163364.97254013875</v>
      </c>
      <c r="ZW20" s="331">
        <v>217034.50008289621</v>
      </c>
      <c r="ZX20" s="331">
        <v>502265.74248446233</v>
      </c>
      <c r="ZY20" s="331">
        <v>91522.174707722967</v>
      </c>
      <c r="ZZ20" s="331">
        <v>211593.80448469814</v>
      </c>
      <c r="AAA20" s="331">
        <v>51217.326742723482</v>
      </c>
      <c r="AAB20" s="331">
        <v>214471.46289120035</v>
      </c>
      <c r="AAC20" s="331">
        <v>523002.87955572479</v>
      </c>
      <c r="AAD20" s="331">
        <v>202920.62018779566</v>
      </c>
      <c r="AAE20" s="331">
        <v>36994.718025119524</v>
      </c>
      <c r="AAF20" s="331">
        <v>1105108.5395569922</v>
      </c>
      <c r="AAG20" s="331">
        <v>99200.198513029914</v>
      </c>
      <c r="AAH20" s="331">
        <v>340379.83648435643</v>
      </c>
      <c r="AAI20" s="331">
        <v>175546.59004366139</v>
      </c>
      <c r="AAJ20" s="331">
        <v>169455.39335282086</v>
      </c>
      <c r="AAK20" s="331">
        <v>275918.26233825192</v>
      </c>
      <c r="AAL20" s="331">
        <v>176229.65099842596</v>
      </c>
      <c r="AAM20" s="331">
        <v>2938273.2514441651</v>
      </c>
      <c r="AAN20" s="331">
        <v>373942.09297524905</v>
      </c>
      <c r="AAO20" s="331">
        <v>211291.65266377598</v>
      </c>
      <c r="AAP20" s="331">
        <v>437375.61271651881</v>
      </c>
      <c r="AAQ20" s="331">
        <v>705437.47720280848</v>
      </c>
      <c r="AAR20" s="331">
        <v>225405.0798884673</v>
      </c>
      <c r="AAS20" s="331">
        <v>214905.74557957644</v>
      </c>
      <c r="AAT20" s="331">
        <v>326389.17941407155</v>
      </c>
      <c r="AAU20" s="331">
        <v>546639.47671913204</v>
      </c>
      <c r="AAV20" s="331">
        <v>462202.21554094605</v>
      </c>
      <c r="AAW20" s="331">
        <v>551775.57712620578</v>
      </c>
      <c r="AAX20" s="331">
        <v>1060388.5609536751</v>
      </c>
      <c r="AAY20" s="331">
        <v>1811778.9095150754</v>
      </c>
      <c r="AAZ20" s="331">
        <v>62696.801140442127</v>
      </c>
      <c r="ABA20" s="331">
        <v>125340.88678614468</v>
      </c>
      <c r="ABB20" s="331">
        <v>149061.14294193708</v>
      </c>
      <c r="ABC20" s="331">
        <v>181577.42177092651</v>
      </c>
      <c r="ABD20" s="331">
        <v>266745.24333615717</v>
      </c>
      <c r="ABE20" s="331">
        <v>214450.71290074347</v>
      </c>
      <c r="ABF20" s="331">
        <v>4489259.0985123673</v>
      </c>
      <c r="ABG20" s="331">
        <v>1341603.5182385715</v>
      </c>
      <c r="ABH20" s="331">
        <v>188096.18273637668</v>
      </c>
      <c r="ABI20" s="331">
        <v>163624.90755539338</v>
      </c>
      <c r="ABJ20" s="331">
        <v>62176.058110891368</v>
      </c>
      <c r="ABK20" s="331">
        <v>112017.17273238442</v>
      </c>
      <c r="ABL20" s="331">
        <v>122355.23991717322</v>
      </c>
      <c r="ABM20" s="331">
        <v>1444222.6913873404</v>
      </c>
      <c r="ABN20" s="331">
        <v>213450.70727154656</v>
      </c>
      <c r="ABO20" s="331">
        <v>122445.91877058041</v>
      </c>
      <c r="ABP20" s="331">
        <v>377165.66716007702</v>
      </c>
      <c r="ABQ20" s="331">
        <v>447726.37164786807</v>
      </c>
      <c r="ABR20" s="331">
        <v>167807.90764417147</v>
      </c>
      <c r="ABS20" s="331">
        <v>119323.52135884593</v>
      </c>
      <c r="ABT20" s="331">
        <v>273436.95527562528</v>
      </c>
      <c r="ABU20" s="331">
        <v>11937.87005753509</v>
      </c>
      <c r="ABV20" s="331">
        <v>1553659.4634997093</v>
      </c>
      <c r="ABW20" s="331">
        <v>139133.97126657385</v>
      </c>
      <c r="ABX20" s="331">
        <v>602789.78684191243</v>
      </c>
      <c r="ABY20" s="331">
        <v>50885.263883491862</v>
      </c>
      <c r="ABZ20" s="331">
        <v>14566.878612130726</v>
      </c>
      <c r="ACA20" s="331">
        <v>884977.31182806229</v>
      </c>
      <c r="ACB20" s="331">
        <v>485464.92587897991</v>
      </c>
      <c r="ACC20" s="331">
        <v>110229.32329275557</v>
      </c>
      <c r="ACD20" s="331">
        <v>185323.00856817019</v>
      </c>
      <c r="ACE20" s="331">
        <v>1013112.3645470017</v>
      </c>
      <c r="ACF20" s="331">
        <v>121306.65536809376</v>
      </c>
      <c r="ACG20" s="331">
        <v>1674690.2814081763</v>
      </c>
      <c r="ACH20" s="331">
        <v>990302.23414266668</v>
      </c>
      <c r="ACI20" s="331">
        <v>240327.49370766088</v>
      </c>
      <c r="ACJ20" s="331">
        <v>203172.04471626645</v>
      </c>
      <c r="ACK20" s="331">
        <v>112279.39689270528</v>
      </c>
      <c r="ACL20" s="331">
        <v>1126127.1616267215</v>
      </c>
      <c r="ACM20" s="331">
        <v>721545.31506309169</v>
      </c>
      <c r="ACN20" s="331">
        <v>1540799.3360207782</v>
      </c>
      <c r="ACO20" s="331">
        <v>2260119.1776491581</v>
      </c>
      <c r="ACP20" s="331">
        <v>326840.95841552573</v>
      </c>
      <c r="ACQ20" s="331">
        <v>557830.388612543</v>
      </c>
      <c r="ACR20" s="331">
        <v>539541.91833642474</v>
      </c>
      <c r="ACS20" s="331">
        <v>229057.76506932796</v>
      </c>
      <c r="ACT20" s="331">
        <v>1410802.478283847</v>
      </c>
      <c r="ACU20" s="331">
        <v>72722.777518321993</v>
      </c>
      <c r="ACV20" s="331">
        <v>166419.85051121391</v>
      </c>
      <c r="ACW20" s="331">
        <v>716694.76683834661</v>
      </c>
      <c r="ACX20" s="331">
        <v>53557.263458805442</v>
      </c>
      <c r="ACY20" s="331">
        <v>39095.00668022527</v>
      </c>
      <c r="ACZ20" s="331">
        <v>145329.13852191158</v>
      </c>
      <c r="ADA20" s="331">
        <v>94826.750896674304</v>
      </c>
      <c r="ADB20" s="331">
        <v>203862.30803667122</v>
      </c>
      <c r="ADC20" s="331">
        <v>513402.31815715611</v>
      </c>
      <c r="ADD20" s="331">
        <v>478050.1923020808</v>
      </c>
      <c r="ADE20" s="331">
        <v>505698.75001646031</v>
      </c>
      <c r="ADF20" s="331">
        <v>42038.643910249157</v>
      </c>
      <c r="ADG20" s="331">
        <v>39308.762199980447</v>
      </c>
      <c r="ADH20" s="331">
        <v>262439.75533739489</v>
      </c>
      <c r="ADI20" s="331">
        <v>199532.39008594907</v>
      </c>
      <c r="ADJ20" s="331">
        <v>98736.269784447752</v>
      </c>
      <c r="ADK20" s="331">
        <v>73294.260793971422</v>
      </c>
      <c r="ADL20" s="331">
        <v>111660.27869122969</v>
      </c>
      <c r="ADM20" s="331">
        <v>9159685.920188101</v>
      </c>
      <c r="ADN20" s="331">
        <v>635268.59133074083</v>
      </c>
      <c r="ADO20" s="331">
        <v>1620776.8581871064</v>
      </c>
      <c r="ADP20" s="331">
        <v>2136208.4844595059</v>
      </c>
      <c r="ADQ20" s="331">
        <v>30292.277522850283</v>
      </c>
      <c r="ADR20" s="331">
        <v>71237.314946344966</v>
      </c>
      <c r="ADS20" s="331">
        <v>141316.53220230978</v>
      </c>
      <c r="ADT20" s="331">
        <v>56445.895334071647</v>
      </c>
      <c r="ADU20" s="331">
        <v>3933561.5109362663</v>
      </c>
      <c r="ADV20" s="331">
        <v>1511223.218762011</v>
      </c>
      <c r="ADW20" s="331">
        <v>1046697.4880362084</v>
      </c>
      <c r="ADX20" s="331">
        <v>165745.4106015127</v>
      </c>
      <c r="ADY20" s="331">
        <v>907137.53840699734</v>
      </c>
      <c r="ADZ20" s="331">
        <v>828402.18512472813</v>
      </c>
      <c r="AEA20" s="331">
        <v>61639.524161197318</v>
      </c>
      <c r="AEB20" s="331">
        <v>102455.13604474116</v>
      </c>
      <c r="AEC20" s="331">
        <v>66839.465861658886</v>
      </c>
      <c r="AED20" s="331">
        <v>154067.77292423756</v>
      </c>
      <c r="AEE20" s="331">
        <v>973747.60291476815</v>
      </c>
      <c r="AEF20" s="331">
        <v>499118.99950809713</v>
      </c>
      <c r="AEG20" s="331">
        <v>222703.35350855658</v>
      </c>
      <c r="AEH20" s="331">
        <v>113667.88754559799</v>
      </c>
      <c r="AEI20" s="331">
        <v>104957.71408428933</v>
      </c>
      <c r="AEJ20" s="331">
        <v>649250.89898830268</v>
      </c>
      <c r="AEK20" s="331">
        <v>282656.53458601912</v>
      </c>
      <c r="AEL20" s="331">
        <v>1108650.9167211847</v>
      </c>
      <c r="AEM20" s="331">
        <v>127598.2724246462</v>
      </c>
      <c r="AEN20" s="331">
        <v>892592.44581610023</v>
      </c>
      <c r="AEO20" s="331">
        <v>1884576.7285639553</v>
      </c>
      <c r="AEP20" s="331">
        <v>695592.27336764976</v>
      </c>
      <c r="AEQ20" s="331">
        <v>542020.93649020477</v>
      </c>
      <c r="AER20" s="331">
        <v>533005.45621193992</v>
      </c>
      <c r="AES20" s="331">
        <v>532695.23266470851</v>
      </c>
      <c r="AET20" s="331">
        <v>863519.33323415869</v>
      </c>
      <c r="AEU20" s="331">
        <v>387473.84809180314</v>
      </c>
      <c r="AEV20" s="331">
        <v>177807.12200726941</v>
      </c>
      <c r="AEW20" s="331">
        <v>151966.89072752098</v>
      </c>
      <c r="AEX20" s="331">
        <v>31882.610318686988</v>
      </c>
      <c r="AEY20" s="331">
        <v>982828.24443942367</v>
      </c>
      <c r="AEZ20" s="331">
        <v>221230.41915322799</v>
      </c>
      <c r="AFA20" s="331">
        <v>1548430.0380922279</v>
      </c>
      <c r="AFB20" s="331">
        <v>463729.52277228603</v>
      </c>
      <c r="AFC20" s="331">
        <v>575750.11191788374</v>
      </c>
      <c r="AFD20" s="331">
        <v>1433281.9557317111</v>
      </c>
      <c r="AFE20" s="331">
        <v>154999.47884060984</v>
      </c>
      <c r="AFF20" s="331">
        <v>242776.07250020411</v>
      </c>
      <c r="AFG20" s="331">
        <v>17943.85372550747</v>
      </c>
      <c r="AFH20" s="331">
        <v>172622.94166265774</v>
      </c>
      <c r="AFI20" s="331">
        <v>163688.44543034796</v>
      </c>
      <c r="AFJ20" s="331">
        <v>144274.21682463234</v>
      </c>
      <c r="AFK20" s="331">
        <v>49917.816150991675</v>
      </c>
      <c r="AFL20" s="331">
        <v>3654715.3042342179</v>
      </c>
      <c r="AFM20" s="331">
        <v>223145.1671989194</v>
      </c>
      <c r="AFN20" s="331">
        <v>454294.16402583674</v>
      </c>
      <c r="AFO20" s="331">
        <v>184883.6443372292</v>
      </c>
      <c r="AFP20" s="331">
        <v>213711.86202936032</v>
      </c>
      <c r="AFQ20" s="331">
        <v>83039.57770175187</v>
      </c>
      <c r="AFR20" s="331">
        <v>60700.017948436507</v>
      </c>
      <c r="AFS20" s="331">
        <v>351523.48230714654</v>
      </c>
      <c r="AFT20" s="331">
        <v>200246.7860771174</v>
      </c>
      <c r="AFU20" s="331">
        <v>30612.565990139032</v>
      </c>
      <c r="AFV20" s="331">
        <v>276516.76810433163</v>
      </c>
      <c r="AFW20" s="331">
        <v>134278.41347743856</v>
      </c>
      <c r="AFX20" s="331">
        <v>7866740.8860352868</v>
      </c>
      <c r="AFY20" s="331">
        <v>101508.78485455674</v>
      </c>
      <c r="AFZ20" s="331">
        <v>142055.67036094039</v>
      </c>
      <c r="AGA20" s="331">
        <v>191781.22437499114</v>
      </c>
      <c r="AGB20" s="331">
        <v>422707.72478896863</v>
      </c>
      <c r="AGC20" s="331">
        <v>124893.17681396806</v>
      </c>
      <c r="AGD20" s="331">
        <v>138336.30582018979</v>
      </c>
      <c r="AGE20" s="331">
        <v>178981.64431495714</v>
      </c>
      <c r="AGF20" s="331">
        <v>127484.2348317041</v>
      </c>
      <c r="AGG20" s="331">
        <v>121689.45930839998</v>
      </c>
      <c r="AGH20" s="331">
        <v>22738.196651667888</v>
      </c>
      <c r="AGI20" s="331">
        <v>3231402.7675432088</v>
      </c>
      <c r="AGJ20" s="331">
        <v>230829.81240226145</v>
      </c>
      <c r="AGK20" s="331">
        <v>383067.73736500251</v>
      </c>
      <c r="AGL20" s="331">
        <v>158140.41571622706</v>
      </c>
      <c r="AGM20" s="331">
        <v>89301.607897411333</v>
      </c>
      <c r="AGN20" s="331">
        <v>46824.541801956781</v>
      </c>
      <c r="AGO20" s="331">
        <v>85402.345949158465</v>
      </c>
      <c r="AGP20" s="331">
        <v>97572.02588769565</v>
      </c>
      <c r="AGQ20" s="331">
        <v>3397612.7119872347</v>
      </c>
      <c r="AGR20" s="331">
        <v>1594865.3652175111</v>
      </c>
      <c r="AGS20" s="331">
        <v>195828.20670559653</v>
      </c>
      <c r="AGT20" s="331">
        <v>359802.67973746575</v>
      </c>
      <c r="AGU20" s="331">
        <v>549616.96475569962</v>
      </c>
      <c r="AGV20" s="331">
        <v>180109.78140745059</v>
      </c>
      <c r="AGW20" s="331">
        <v>266977.05194311112</v>
      </c>
      <c r="AGX20" s="331">
        <v>175842.85463770098</v>
      </c>
      <c r="AGY20" s="331">
        <v>25297.102278974951</v>
      </c>
      <c r="AGZ20" s="331">
        <v>400965.6975626045</v>
      </c>
      <c r="AHA20" s="331">
        <v>213495.77449576958</v>
      </c>
      <c r="AHB20" s="331">
        <v>212223.82024324054</v>
      </c>
      <c r="AHC20" s="331">
        <v>147515.89747741306</v>
      </c>
      <c r="AHD20" s="331">
        <v>172134.91413094799</v>
      </c>
      <c r="AHE20" s="331">
        <v>73344.378242944993</v>
      </c>
      <c r="AHF20" s="331">
        <v>248201.87626184881</v>
      </c>
      <c r="AHG20" s="331">
        <v>56208.097217066745</v>
      </c>
      <c r="AHH20" s="331">
        <v>1573495.5859627035</v>
      </c>
      <c r="AHI20" s="331">
        <v>16003.264063414845</v>
      </c>
      <c r="AHJ20" s="331">
        <v>127857.39945592446</v>
      </c>
      <c r="AHK20" s="331">
        <v>132843.11599424083</v>
      </c>
      <c r="AHL20" s="331">
        <v>192000.78118430395</v>
      </c>
      <c r="AHM20" s="331">
        <v>69439.647968043879</v>
      </c>
      <c r="AHN20" s="331">
        <v>88236.016845213439</v>
      </c>
      <c r="AHO20" s="331"/>
      <c r="AHQ20" s="351">
        <v>18</v>
      </c>
    </row>
    <row r="21" spans="1:901" ht="23.45" customHeight="1" x14ac:dyDescent="0.45">
      <c r="A21" s="326" t="s">
        <v>23</v>
      </c>
      <c r="B21" s="327" t="s">
        <v>24</v>
      </c>
      <c r="C21" s="331">
        <v>42538074.775662497</v>
      </c>
      <c r="D21" s="331">
        <v>9808612.9177734759</v>
      </c>
      <c r="E21" s="331">
        <v>1459835.1333107767</v>
      </c>
      <c r="F21" s="331">
        <v>3264855.5685941246</v>
      </c>
      <c r="G21" s="331">
        <v>2084355.5524124226</v>
      </c>
      <c r="H21" s="331">
        <v>2208445.7143794377</v>
      </c>
      <c r="I21" s="331">
        <v>564036.49669837928</v>
      </c>
      <c r="J21" s="331">
        <v>17955422.442339398</v>
      </c>
      <c r="K21" s="331">
        <v>3306357.5747349919</v>
      </c>
      <c r="L21" s="331">
        <v>3559056.1004699618</v>
      </c>
      <c r="M21" s="331">
        <v>20075715.950572487</v>
      </c>
      <c r="N21" s="331">
        <v>1851688.6295142565</v>
      </c>
      <c r="O21" s="331">
        <v>12821401.117025951</v>
      </c>
      <c r="P21" s="331">
        <v>4914578.4719869429</v>
      </c>
      <c r="Q21" s="331">
        <v>1716947.2795344978</v>
      </c>
      <c r="R21" s="331">
        <v>2230911.1214542543</v>
      </c>
      <c r="S21" s="331">
        <v>1750666.6872866179</v>
      </c>
      <c r="T21" s="331">
        <v>3458006.2318105446</v>
      </c>
      <c r="U21" s="331">
        <v>719065.79505209683</v>
      </c>
      <c r="V21" s="331">
        <v>2699929.9599184464</v>
      </c>
      <c r="W21" s="331">
        <v>2549012.1399974511</v>
      </c>
      <c r="X21" s="331">
        <v>1191708.2110966097</v>
      </c>
      <c r="Y21" s="331">
        <v>481481.27748520114</v>
      </c>
      <c r="Z21" s="331">
        <v>249307.56301404178</v>
      </c>
      <c r="AA21" s="331">
        <v>30641140.933742661</v>
      </c>
      <c r="AB21" s="331">
        <v>3671358.6621112572</v>
      </c>
      <c r="AC21" s="331">
        <v>4444153.809644267</v>
      </c>
      <c r="AD21" s="331">
        <v>1214308.950456376</v>
      </c>
      <c r="AE21" s="331">
        <v>3666098.7033139402</v>
      </c>
      <c r="AF21" s="331">
        <v>1834147.4093103623</v>
      </c>
      <c r="AG21" s="331">
        <v>8141732.1572593469</v>
      </c>
      <c r="AH21" s="331">
        <v>3102956.8107149061</v>
      </c>
      <c r="AI21" s="331">
        <v>5745408.6120804064</v>
      </c>
      <c r="AJ21" s="331">
        <v>2322362.4408706981</v>
      </c>
      <c r="AK21" s="331">
        <v>942472.35056241066</v>
      </c>
      <c r="AL21" s="331">
        <v>1004684.1998501708</v>
      </c>
      <c r="AM21" s="331">
        <v>1354361.7156823699</v>
      </c>
      <c r="AN21" s="331">
        <v>1426138.6135886475</v>
      </c>
      <c r="AO21" s="331">
        <v>698049.29079701821</v>
      </c>
      <c r="AP21" s="331">
        <v>3447842.120250091</v>
      </c>
      <c r="AQ21" s="331">
        <v>2930153.1592489304</v>
      </c>
      <c r="AR21" s="331">
        <v>530605.87724164117</v>
      </c>
      <c r="AS21" s="331">
        <v>21584257.668006018</v>
      </c>
      <c r="AT21" s="331">
        <v>771119.64432438638</v>
      </c>
      <c r="AU21" s="331">
        <v>1014531.2590983056</v>
      </c>
      <c r="AV21" s="331">
        <v>775568.65180650866</v>
      </c>
      <c r="AW21" s="331">
        <v>628040.18736839993</v>
      </c>
      <c r="AX21" s="331">
        <v>972453.78538068198</v>
      </c>
      <c r="AY21" s="331">
        <v>807283.91993730294</v>
      </c>
      <c r="AZ21" s="331">
        <v>601289.74395639019</v>
      </c>
      <c r="BA21" s="331">
        <v>9035540.1576827057</v>
      </c>
      <c r="BB21" s="331">
        <v>1036269.8131135422</v>
      </c>
      <c r="BC21" s="331">
        <v>2125537.6970177242</v>
      </c>
      <c r="BD21" s="331">
        <v>6032127.520537544</v>
      </c>
      <c r="BE21" s="331">
        <v>974666.30039254902</v>
      </c>
      <c r="BF21" s="331">
        <v>850304.06013685418</v>
      </c>
      <c r="BG21" s="331">
        <v>630105.16847011959</v>
      </c>
      <c r="BH21" s="331">
        <v>47839176.224471949</v>
      </c>
      <c r="BI21" s="331">
        <v>518970.94829572766</v>
      </c>
      <c r="BJ21" s="331">
        <v>379410.62759716256</v>
      </c>
      <c r="BK21" s="331">
        <v>1072547.9445698166</v>
      </c>
      <c r="BL21" s="331">
        <v>1753847.3663877801</v>
      </c>
      <c r="BM21" s="331">
        <v>1869139.5544044895</v>
      </c>
      <c r="BN21" s="331">
        <v>782005.41177082632</v>
      </c>
      <c r="BO21" s="331">
        <v>1445104.6845214441</v>
      </c>
      <c r="BP21" s="331">
        <v>407819.13275639847</v>
      </c>
      <c r="BQ21" s="331">
        <v>496484.93487191782</v>
      </c>
      <c r="BR21" s="331">
        <v>369819.14913894242</v>
      </c>
      <c r="BS21" s="331">
        <v>175954.80771189931</v>
      </c>
      <c r="BT21" s="331">
        <v>5493427.7440595254</v>
      </c>
      <c r="BU21" s="331">
        <v>219772.22046650719</v>
      </c>
      <c r="BV21" s="331">
        <v>522340.48706388462</v>
      </c>
      <c r="BW21" s="331">
        <v>24859130.3540009</v>
      </c>
      <c r="BX21" s="331">
        <v>8557094.864616042</v>
      </c>
      <c r="BY21" s="331">
        <v>1508093.5993361471</v>
      </c>
      <c r="BZ21" s="331">
        <v>649263.50866453839</v>
      </c>
      <c r="CA21" s="331">
        <v>2035353.455914428</v>
      </c>
      <c r="CB21" s="331">
        <v>1191989.6435090862</v>
      </c>
      <c r="CC21" s="331">
        <v>398467.57804224675</v>
      </c>
      <c r="CD21" s="331">
        <v>23.078153972090494</v>
      </c>
      <c r="CE21" s="331">
        <v>0</v>
      </c>
      <c r="CF21" s="331">
        <v>58466592.026473671</v>
      </c>
      <c r="CG21" s="331">
        <v>751381.58424731891</v>
      </c>
      <c r="CH21" s="331">
        <v>6940501.7240517149</v>
      </c>
      <c r="CI21" s="331">
        <v>1097009.9685282507</v>
      </c>
      <c r="CJ21" s="331">
        <v>1026701.0162847539</v>
      </c>
      <c r="CK21" s="331">
        <v>1109150.2636401155</v>
      </c>
      <c r="CL21" s="331">
        <v>1632866.2671803539</v>
      </c>
      <c r="CM21" s="331">
        <v>2975755.8681997787</v>
      </c>
      <c r="CN21" s="331">
        <v>323931.99526250688</v>
      </c>
      <c r="CO21" s="331">
        <v>630079.72747661476</v>
      </c>
      <c r="CP21" s="331">
        <v>700383.49733922223</v>
      </c>
      <c r="CQ21" s="331">
        <v>1344531.0313510736</v>
      </c>
      <c r="CR21" s="331">
        <v>973780.81845275126</v>
      </c>
      <c r="CS21" s="331">
        <v>37092185.458714873</v>
      </c>
      <c r="CT21" s="331">
        <v>621334.8453102468</v>
      </c>
      <c r="CU21" s="331">
        <v>1590200.3823452489</v>
      </c>
      <c r="CV21" s="331">
        <v>2633295.6656711223</v>
      </c>
      <c r="CW21" s="331">
        <v>472672.60757286422</v>
      </c>
      <c r="CX21" s="331">
        <v>2094449.2061870317</v>
      </c>
      <c r="CY21" s="331">
        <v>506586.52592019958</v>
      </c>
      <c r="CZ21" s="331">
        <v>809805.10175104497</v>
      </c>
      <c r="DA21" s="331">
        <v>23076851.286259986</v>
      </c>
      <c r="DB21" s="331">
        <v>4140617.4326213286</v>
      </c>
      <c r="DC21" s="331">
        <v>14987924.26365146</v>
      </c>
      <c r="DD21" s="331">
        <v>11454627.295380576</v>
      </c>
      <c r="DE21" s="331">
        <v>5157374.9340789979</v>
      </c>
      <c r="DF21" s="331">
        <v>7776362.0186022744</v>
      </c>
      <c r="DG21" s="331">
        <v>5180994.342633985</v>
      </c>
      <c r="DH21" s="331">
        <v>750423.51308630873</v>
      </c>
      <c r="DI21" s="331">
        <v>2146771.7853979673</v>
      </c>
      <c r="DJ21" s="331">
        <v>2407401.9797085454</v>
      </c>
      <c r="DK21" s="331">
        <v>5980342.952155415</v>
      </c>
      <c r="DL21" s="331">
        <v>15554993.86191372</v>
      </c>
      <c r="DM21" s="331">
        <v>15124360.418024642</v>
      </c>
      <c r="DN21" s="331">
        <v>2079997.7195543973</v>
      </c>
      <c r="DO21" s="331">
        <v>1358989.9352054121</v>
      </c>
      <c r="DP21" s="331">
        <v>3775567.0389130437</v>
      </c>
      <c r="DQ21" s="331">
        <v>3185947.6950472621</v>
      </c>
      <c r="DR21" s="331">
        <v>4323998.1867646845</v>
      </c>
      <c r="DS21" s="331">
        <v>1426226.6853635854</v>
      </c>
      <c r="DT21" s="331">
        <v>1296259.4708507713</v>
      </c>
      <c r="DU21" s="331">
        <v>75423344.343149826</v>
      </c>
      <c r="DV21" s="331">
        <v>2649718.1224090606</v>
      </c>
      <c r="DW21" s="331">
        <v>4323454.1820278512</v>
      </c>
      <c r="DX21" s="331">
        <v>2059072.9334537778</v>
      </c>
      <c r="DY21" s="331">
        <v>4716514.48516401</v>
      </c>
      <c r="DZ21" s="331">
        <v>1739040.2244491677</v>
      </c>
      <c r="EA21" s="331">
        <v>7970232.3596785264</v>
      </c>
      <c r="EB21" s="331">
        <v>2606844.1674824352</v>
      </c>
      <c r="EC21" s="331">
        <v>5608654.4572722772</v>
      </c>
      <c r="ED21" s="331">
        <v>9982482.6380494609</v>
      </c>
      <c r="EE21" s="331">
        <v>7777019.1576140765</v>
      </c>
      <c r="EF21" s="331">
        <v>2323539.186758887</v>
      </c>
      <c r="EG21" s="331">
        <v>3543767.0369694787</v>
      </c>
      <c r="EH21" s="331">
        <v>3558061.0838546734</v>
      </c>
      <c r="EI21" s="331">
        <v>5165629.7967864247</v>
      </c>
      <c r="EJ21" s="331">
        <v>6379185.824428129</v>
      </c>
      <c r="EK21" s="331">
        <v>2686254.806630312</v>
      </c>
      <c r="EL21" s="331">
        <v>3665232.1573931426</v>
      </c>
      <c r="EM21" s="331">
        <v>24236010.810077693</v>
      </c>
      <c r="EN21" s="331">
        <v>1774724.4304693649</v>
      </c>
      <c r="EO21" s="331">
        <v>1234452.6957353801</v>
      </c>
      <c r="EP21" s="331">
        <v>2232464.437794067</v>
      </c>
      <c r="EQ21" s="331">
        <v>460760.05206632073</v>
      </c>
      <c r="ER21" s="331">
        <v>616347.87690801674</v>
      </c>
      <c r="ES21" s="331">
        <v>3055634.6020504101</v>
      </c>
      <c r="ET21" s="331">
        <v>2902935.0642080433</v>
      </c>
      <c r="EU21" s="331">
        <v>1236177.8319279258</v>
      </c>
      <c r="EV21" s="331">
        <v>40447693.547630094</v>
      </c>
      <c r="EW21" s="331">
        <v>1233503.0219750635</v>
      </c>
      <c r="EX21" s="331">
        <v>3468058.210497377</v>
      </c>
      <c r="EY21" s="331">
        <v>7714382.2769558001</v>
      </c>
      <c r="EZ21" s="331">
        <v>8893659.09176323</v>
      </c>
      <c r="FA21" s="331">
        <v>11596151.328246644</v>
      </c>
      <c r="FB21" s="331">
        <v>4418504.8118319856</v>
      </c>
      <c r="FC21" s="331">
        <v>5004395.8884949042</v>
      </c>
      <c r="FD21" s="331">
        <v>4012654.8493080172</v>
      </c>
      <c r="FE21" s="331">
        <v>3153704.6238897629</v>
      </c>
      <c r="FF21" s="331">
        <v>3349997.988377152</v>
      </c>
      <c r="FG21" s="331">
        <v>2289519.714969574</v>
      </c>
      <c r="FH21" s="331">
        <v>15783752.423909839</v>
      </c>
      <c r="FI21" s="331">
        <v>725795.01044286042</v>
      </c>
      <c r="FJ21" s="331">
        <v>1116347.9239234945</v>
      </c>
      <c r="FK21" s="331">
        <v>1570397.6945442578</v>
      </c>
      <c r="FL21" s="331">
        <v>2598521.359653736</v>
      </c>
      <c r="FM21" s="331">
        <v>1843778.1869471616</v>
      </c>
      <c r="FN21" s="331">
        <v>992262.27257771313</v>
      </c>
      <c r="FO21" s="331">
        <v>446646.59931124211</v>
      </c>
      <c r="FP21" s="331">
        <v>92386496.156834394</v>
      </c>
      <c r="FQ21" s="331">
        <v>1309632.5740568552</v>
      </c>
      <c r="FR21" s="331">
        <v>2644567.9766435251</v>
      </c>
      <c r="FS21" s="331">
        <v>5886642.716764492</v>
      </c>
      <c r="FT21" s="331">
        <v>2625253.2518814476</v>
      </c>
      <c r="FU21" s="331">
        <v>1845488.2298782503</v>
      </c>
      <c r="FV21" s="331">
        <v>4500766.4880127711</v>
      </c>
      <c r="FW21" s="331">
        <v>2247180.1452045464</v>
      </c>
      <c r="FX21" s="331">
        <v>2359101.2352796793</v>
      </c>
      <c r="FY21" s="331">
        <v>2375741.8011826994</v>
      </c>
      <c r="FZ21" s="331">
        <v>6195557.077737676</v>
      </c>
      <c r="GA21" s="331">
        <v>887086.40034097678</v>
      </c>
      <c r="GB21" s="331">
        <v>3341315.199223143</v>
      </c>
      <c r="GC21" s="331">
        <v>888518.4274617742</v>
      </c>
      <c r="GD21" s="331">
        <v>24237610.601065774</v>
      </c>
      <c r="GE21" s="331">
        <v>1249796.5573425323</v>
      </c>
      <c r="GF21" s="331">
        <v>907141.08974348905</v>
      </c>
      <c r="GG21" s="331">
        <v>4847331.1674802052</v>
      </c>
      <c r="GH21" s="331">
        <v>1686245.7698090847</v>
      </c>
      <c r="GI21" s="331">
        <v>1027685.800642652</v>
      </c>
      <c r="GJ21" s="331">
        <v>1281506.0304909537</v>
      </c>
      <c r="GK21" s="331">
        <v>4520081.2836439917</v>
      </c>
      <c r="GL21" s="331">
        <v>991092.70285567921</v>
      </c>
      <c r="GM21" s="331">
        <v>708412.63946902833</v>
      </c>
      <c r="GN21" s="331">
        <v>420697.67158641148</v>
      </c>
      <c r="GO21" s="331">
        <v>295644.70592419023</v>
      </c>
      <c r="GP21" s="331">
        <v>12766971.489738468</v>
      </c>
      <c r="GQ21" s="331">
        <v>3355392.6960854582</v>
      </c>
      <c r="GR21" s="331">
        <v>1480753.4488697946</v>
      </c>
      <c r="GS21" s="331">
        <v>4003006.2935319631</v>
      </c>
      <c r="GT21" s="331">
        <v>417284.64454153826</v>
      </c>
      <c r="GU21" s="331">
        <v>1735993.4900069085</v>
      </c>
      <c r="GV21" s="331">
        <v>3513228.8628778234</v>
      </c>
      <c r="GW21" s="331">
        <v>988072.38866761327</v>
      </c>
      <c r="GX21" s="331">
        <v>13413465.139733661</v>
      </c>
      <c r="GY21" s="331">
        <v>457359.48719520925</v>
      </c>
      <c r="GZ21" s="331">
        <v>1983219.2377956645</v>
      </c>
      <c r="HA21" s="331">
        <v>1184258.0900471744</v>
      </c>
      <c r="HB21" s="331">
        <v>62114236.225394882</v>
      </c>
      <c r="HC21" s="331">
        <v>892587.44290749799</v>
      </c>
      <c r="HD21" s="331">
        <v>7735486.2561475169</v>
      </c>
      <c r="HE21" s="331">
        <v>3435686.9151653885</v>
      </c>
      <c r="HF21" s="331">
        <v>3934746.9052323736</v>
      </c>
      <c r="HG21" s="331">
        <v>9047212.6752139311</v>
      </c>
      <c r="HH21" s="331">
        <v>607374.78670711501</v>
      </c>
      <c r="HI21" s="331">
        <v>40151213.113538459</v>
      </c>
      <c r="HJ21" s="331">
        <v>7109004.9686460346</v>
      </c>
      <c r="HK21" s="331">
        <v>5791533.9054514579</v>
      </c>
      <c r="HL21" s="331">
        <v>2227588.3233969733</v>
      </c>
      <c r="HM21" s="331">
        <v>2293247.050713018</v>
      </c>
      <c r="HN21" s="331">
        <v>1876634.9202559954</v>
      </c>
      <c r="HO21" s="331">
        <v>2713574.1392628578</v>
      </c>
      <c r="HP21" s="331">
        <v>1071286.9510895705</v>
      </c>
      <c r="HQ21" s="331">
        <v>56616807.710641101</v>
      </c>
      <c r="HR21" s="331">
        <v>7738155.0342637906</v>
      </c>
      <c r="HS21" s="331">
        <v>1422144.2417421332</v>
      </c>
      <c r="HT21" s="331">
        <v>1524209.778014879</v>
      </c>
      <c r="HU21" s="331">
        <v>1403726.3101235304</v>
      </c>
      <c r="HV21" s="331">
        <v>972632.80344602873</v>
      </c>
      <c r="HW21" s="331">
        <v>4064774.9992898284</v>
      </c>
      <c r="HX21" s="331">
        <v>2345410.6473285863</v>
      </c>
      <c r="HY21" s="331">
        <v>2313956.0648329169</v>
      </c>
      <c r="HZ21" s="331">
        <v>1415233.7778080816</v>
      </c>
      <c r="IA21" s="331">
        <v>954304.03076382633</v>
      </c>
      <c r="IB21" s="331">
        <v>1939834.2763829124</v>
      </c>
      <c r="IC21" s="331">
        <v>181997.21340929539</v>
      </c>
      <c r="ID21" s="331">
        <v>1875332.8998881076</v>
      </c>
      <c r="IE21" s="331">
        <v>642110.87128903845</v>
      </c>
      <c r="IF21" s="331">
        <v>594354.06253857049</v>
      </c>
      <c r="IG21" s="331">
        <v>33735691.822054394</v>
      </c>
      <c r="IH21" s="331">
        <v>7176754.1798261125</v>
      </c>
      <c r="II21" s="331">
        <v>4154473.2636505864</v>
      </c>
      <c r="IJ21" s="331">
        <v>6040846.7816846231</v>
      </c>
      <c r="IK21" s="331">
        <v>8286428.840110423</v>
      </c>
      <c r="IL21" s="331">
        <v>2004520.2323530542</v>
      </c>
      <c r="IM21" s="331">
        <v>1352224.8662070229</v>
      </c>
      <c r="IN21" s="331">
        <v>1177646.7233385469</v>
      </c>
      <c r="IO21" s="331">
        <v>1080466.9371392915</v>
      </c>
      <c r="IP21" s="331">
        <v>1236305.2157816535</v>
      </c>
      <c r="IQ21" s="331">
        <v>1359392.6689129451</v>
      </c>
      <c r="IR21" s="331">
        <v>55990725.916000105</v>
      </c>
      <c r="IS21" s="331">
        <v>9527958.6567392871</v>
      </c>
      <c r="IT21" s="331">
        <v>5102719.8372944202</v>
      </c>
      <c r="IU21" s="331">
        <v>2428396.9726576018</v>
      </c>
      <c r="IV21" s="331">
        <v>1742699.0696239006</v>
      </c>
      <c r="IW21" s="331">
        <v>397364.42411681626</v>
      </c>
      <c r="IX21" s="331">
        <v>944340.60725696909</v>
      </c>
      <c r="IY21" s="331">
        <v>202157.65889059482</v>
      </c>
      <c r="IZ21" s="331">
        <v>302678.88232761493</v>
      </c>
      <c r="JA21" s="331">
        <v>2150809.0213157278</v>
      </c>
      <c r="JB21" s="331">
        <v>2078945.6392884552</v>
      </c>
      <c r="JC21" s="331">
        <v>1009293.7703345225</v>
      </c>
      <c r="JD21" s="331">
        <v>6676297.8816299504</v>
      </c>
      <c r="JE21" s="331">
        <v>2703900.4468859304</v>
      </c>
      <c r="JF21" s="331">
        <v>578740.19193805323</v>
      </c>
      <c r="JG21" s="331">
        <v>978050.60479358747</v>
      </c>
      <c r="JH21" s="331">
        <v>631774.36633465195</v>
      </c>
      <c r="JI21" s="331">
        <v>319668.39541967539</v>
      </c>
      <c r="JJ21" s="331">
        <v>11706825.821991557</v>
      </c>
      <c r="JK21" s="331">
        <v>729689.95534813555</v>
      </c>
      <c r="JL21" s="331">
        <v>902879.24914713867</v>
      </c>
      <c r="JM21" s="331">
        <v>1439103.6263641939</v>
      </c>
      <c r="JN21" s="331">
        <v>1095356.5676537703</v>
      </c>
      <c r="JO21" s="331">
        <v>2480488.768345091</v>
      </c>
      <c r="JP21" s="331">
        <v>544913.44014909444</v>
      </c>
      <c r="JQ21" s="331">
        <v>19839523.134151276</v>
      </c>
      <c r="JR21" s="331">
        <v>2380721.2235374772</v>
      </c>
      <c r="JS21" s="331">
        <v>599022.39993786206</v>
      </c>
      <c r="JT21" s="331">
        <v>5853968.9954690002</v>
      </c>
      <c r="JU21" s="331">
        <v>3137920.7597612999</v>
      </c>
      <c r="JV21" s="331">
        <v>1556455.7686655815</v>
      </c>
      <c r="JW21" s="331">
        <v>1656258.0547744357</v>
      </c>
      <c r="JX21" s="331">
        <v>1259895.9922456506</v>
      </c>
      <c r="JY21" s="331">
        <v>41899635.05208312</v>
      </c>
      <c r="JZ21" s="331">
        <v>19053680.849101152</v>
      </c>
      <c r="KA21" s="331">
        <v>1676106.2175644157</v>
      </c>
      <c r="KB21" s="331">
        <v>524349.93139198655</v>
      </c>
      <c r="KC21" s="331">
        <v>3340104.0173121351</v>
      </c>
      <c r="KD21" s="331">
        <v>549086.96348179935</v>
      </c>
      <c r="KE21" s="331">
        <v>5994055.8375655571</v>
      </c>
      <c r="KF21" s="331">
        <v>2324670.0667148284</v>
      </c>
      <c r="KG21" s="331">
        <v>1424329.9824325442</v>
      </c>
      <c r="KH21" s="331">
        <v>2610107.2316297591</v>
      </c>
      <c r="KI21" s="331">
        <v>2027801.7716752456</v>
      </c>
      <c r="KJ21" s="331">
        <v>1694969.5899922966</v>
      </c>
      <c r="KK21" s="331">
        <v>666944.20812770433</v>
      </c>
      <c r="KL21" s="331">
        <v>73178.671222546429</v>
      </c>
      <c r="KM21" s="331">
        <v>1171773.9203038996</v>
      </c>
      <c r="KN21" s="331">
        <v>60912499.247433208</v>
      </c>
      <c r="KO21" s="331">
        <v>3985935.093444454</v>
      </c>
      <c r="KP21" s="331">
        <v>2723114.3208061275</v>
      </c>
      <c r="KQ21" s="331">
        <v>1291779.7146071801</v>
      </c>
      <c r="KR21" s="331">
        <v>1983863.190835715</v>
      </c>
      <c r="KS21" s="331">
        <v>1000107.1634001503</v>
      </c>
      <c r="KT21" s="331">
        <v>6847853.3997727763</v>
      </c>
      <c r="KU21" s="331">
        <v>1466263.019194134</v>
      </c>
      <c r="KV21" s="331">
        <v>590292.62008782919</v>
      </c>
      <c r="KW21" s="331">
        <v>14732614.121101519</v>
      </c>
      <c r="KX21" s="331">
        <v>1571577.248198451</v>
      </c>
      <c r="KY21" s="331">
        <v>3243052.6795169236</v>
      </c>
      <c r="KZ21" s="331">
        <v>5768297.6994188484</v>
      </c>
      <c r="LA21" s="331">
        <v>1337505.2276985203</v>
      </c>
      <c r="LB21" s="331">
        <v>2488336.0730973491</v>
      </c>
      <c r="LC21" s="331">
        <v>32987486.198612966</v>
      </c>
      <c r="LD21" s="331">
        <v>3272275.4738681419</v>
      </c>
      <c r="LE21" s="331">
        <v>74033804.788434908</v>
      </c>
      <c r="LF21" s="331">
        <v>7843629.1885819817</v>
      </c>
      <c r="LG21" s="331">
        <v>6526496.6351496363</v>
      </c>
      <c r="LH21" s="331">
        <v>5475074.6953078788</v>
      </c>
      <c r="LI21" s="331">
        <v>1135315.8747216633</v>
      </c>
      <c r="LJ21" s="331">
        <v>1310190.8220708817</v>
      </c>
      <c r="LK21" s="331">
        <v>717396.12052701588</v>
      </c>
      <c r="LL21" s="331">
        <v>1843458.6627791058</v>
      </c>
      <c r="LM21" s="331">
        <v>987766.3600007575</v>
      </c>
      <c r="LN21" s="331">
        <v>4536000.8302768618</v>
      </c>
      <c r="LO21" s="331">
        <v>321836.6698444761</v>
      </c>
      <c r="LP21" s="331">
        <v>15773256.137052294</v>
      </c>
      <c r="LQ21" s="331">
        <v>1037573.0459699626</v>
      </c>
      <c r="LR21" s="331">
        <v>761040.14313132502</v>
      </c>
      <c r="LS21" s="331">
        <v>176311052.33525091</v>
      </c>
      <c r="LT21" s="331">
        <v>17202181.840984106</v>
      </c>
      <c r="LU21" s="331">
        <v>21589387.72578866</v>
      </c>
      <c r="LV21" s="331">
        <v>9418322.4533870369</v>
      </c>
      <c r="LW21" s="331">
        <v>5018998.7186046839</v>
      </c>
      <c r="LX21" s="331">
        <v>2032372.550026298</v>
      </c>
      <c r="LY21" s="331">
        <v>2198199.9033153546</v>
      </c>
      <c r="LZ21" s="331">
        <v>3684734.9402443785</v>
      </c>
      <c r="MA21" s="331">
        <v>3986827.5822012555</v>
      </c>
      <c r="MB21" s="331">
        <v>2848671.9842875027</v>
      </c>
      <c r="MC21" s="331">
        <v>6728463.9824794838</v>
      </c>
      <c r="MD21" s="331">
        <v>1120503.2159430448</v>
      </c>
      <c r="ME21" s="331">
        <v>103788414.68229394</v>
      </c>
      <c r="MF21" s="331">
        <v>2648033.0269039334</v>
      </c>
      <c r="MG21" s="331">
        <v>828161.30707175354</v>
      </c>
      <c r="MH21" s="331">
        <v>1603481.2359296738</v>
      </c>
      <c r="MI21" s="331">
        <v>1156574.0742950698</v>
      </c>
      <c r="MJ21" s="331">
        <v>2285093.7992771016</v>
      </c>
      <c r="MK21" s="331">
        <v>1809985.2594355559</v>
      </c>
      <c r="ML21" s="331">
        <v>1269768.7656135054</v>
      </c>
      <c r="MM21" s="331">
        <v>2335548.2806824581</v>
      </c>
      <c r="MN21" s="331">
        <v>998110.85382985452</v>
      </c>
      <c r="MO21" s="331">
        <v>1761322.3230018085</v>
      </c>
      <c r="MP21" s="331">
        <v>2218285.2621354992</v>
      </c>
      <c r="MQ21" s="331">
        <v>25940631.492647607</v>
      </c>
      <c r="MR21" s="331">
        <v>1847123.9705663936</v>
      </c>
      <c r="MS21" s="331">
        <v>1791062.1754709142</v>
      </c>
      <c r="MT21" s="331">
        <v>2482499.9960823632</v>
      </c>
      <c r="MU21" s="331">
        <v>3508800.6156599261</v>
      </c>
      <c r="MV21" s="331">
        <v>2118869.9930544682</v>
      </c>
      <c r="MW21" s="331">
        <v>4737321.1449630568</v>
      </c>
      <c r="MX21" s="331">
        <v>3079188.6615403248</v>
      </c>
      <c r="MY21" s="331">
        <v>2064767.802110214</v>
      </c>
      <c r="MZ21" s="331">
        <v>505893.71949854854</v>
      </c>
      <c r="NA21" s="331">
        <v>372448.06382820313</v>
      </c>
      <c r="NB21" s="331">
        <v>73450045.940382019</v>
      </c>
      <c r="NC21" s="331">
        <v>8013309.9950123075</v>
      </c>
      <c r="ND21" s="331">
        <v>1602245.7413106589</v>
      </c>
      <c r="NE21" s="331">
        <v>12187174.396658398</v>
      </c>
      <c r="NF21" s="331">
        <v>1226538.2184168452</v>
      </c>
      <c r="NG21" s="331">
        <v>2762700.6864519366</v>
      </c>
      <c r="NH21" s="331">
        <v>13608512.815008724</v>
      </c>
      <c r="NI21" s="331">
        <v>10399178.284965821</v>
      </c>
      <c r="NJ21" s="331">
        <v>174003.94072345077</v>
      </c>
      <c r="NK21" s="331">
        <v>3066545.74523301</v>
      </c>
      <c r="NL21" s="331">
        <v>1561203.3448834552</v>
      </c>
      <c r="NM21" s="331">
        <v>2080680.1758060444</v>
      </c>
      <c r="NN21" s="331">
        <v>17953638.982761778</v>
      </c>
      <c r="NO21" s="331">
        <v>1469888.2315866456</v>
      </c>
      <c r="NP21" s="331">
        <v>1086750.7429805316</v>
      </c>
      <c r="NQ21" s="331">
        <v>1766986.009895684</v>
      </c>
      <c r="NR21" s="331">
        <v>976231.12349554349</v>
      </c>
      <c r="NS21" s="331">
        <v>70360.140686994389</v>
      </c>
      <c r="NT21" s="331">
        <v>1015071.4578461137</v>
      </c>
      <c r="NU21" s="331">
        <v>16143402.394353123</v>
      </c>
      <c r="NV21" s="331">
        <v>15490506.329448812</v>
      </c>
      <c r="NW21" s="331">
        <v>1763006.1803704982</v>
      </c>
      <c r="NX21" s="331">
        <v>989609.50920849445</v>
      </c>
      <c r="NY21" s="331">
        <v>1271646.9458277156</v>
      </c>
      <c r="NZ21" s="331">
        <v>1466178.533474887</v>
      </c>
      <c r="OA21" s="331">
        <v>882308.09470886493</v>
      </c>
      <c r="OB21" s="331">
        <v>59399011.966236047</v>
      </c>
      <c r="OC21" s="331">
        <v>6924517.5921505168</v>
      </c>
      <c r="OD21" s="331">
        <v>2241963.029208445</v>
      </c>
      <c r="OE21" s="331">
        <v>9408634.0574510023</v>
      </c>
      <c r="OF21" s="331">
        <v>1324697.3165268572</v>
      </c>
      <c r="OG21" s="331">
        <v>1989056.5710834854</v>
      </c>
      <c r="OH21" s="331">
        <v>5487465.647300072</v>
      </c>
      <c r="OI21" s="331">
        <v>2074390.008113371</v>
      </c>
      <c r="OJ21" s="331">
        <v>4442407.2888975507</v>
      </c>
      <c r="OK21" s="331">
        <v>62439876.086456291</v>
      </c>
      <c r="OL21" s="331">
        <v>12688592.777044374</v>
      </c>
      <c r="OM21" s="331">
        <v>13213212.977363862</v>
      </c>
      <c r="ON21" s="331">
        <v>5024653.7692716951</v>
      </c>
      <c r="OO21" s="331">
        <v>3167179.2840055474</v>
      </c>
      <c r="OP21" s="331">
        <v>890649.31946724025</v>
      </c>
      <c r="OQ21" s="331">
        <v>28677864.393307522</v>
      </c>
      <c r="OR21" s="331">
        <v>1938495.1869019</v>
      </c>
      <c r="OS21" s="331">
        <v>653939.46775968524</v>
      </c>
      <c r="OT21" s="331">
        <v>2332646.0842465996</v>
      </c>
      <c r="OU21" s="331">
        <v>3595619.4771545827</v>
      </c>
      <c r="OV21" s="331">
        <v>10294244.832856262</v>
      </c>
      <c r="OW21" s="331">
        <v>1875332.5159816912</v>
      </c>
      <c r="OX21" s="331">
        <v>332495.3765478151</v>
      </c>
      <c r="OY21" s="331">
        <v>312894.95954216877</v>
      </c>
      <c r="OZ21" s="331">
        <v>50991220.913038924</v>
      </c>
      <c r="PA21" s="331">
        <v>1744879.136688171</v>
      </c>
      <c r="PB21" s="331">
        <v>4101401.482260813</v>
      </c>
      <c r="PC21" s="331">
        <v>1197682.3856737919</v>
      </c>
      <c r="PD21" s="331">
        <v>4165977.1097990922</v>
      </c>
      <c r="PE21" s="331">
        <v>8261502.7392197559</v>
      </c>
      <c r="PF21" s="331">
        <v>2410368.5999301905</v>
      </c>
      <c r="PG21" s="331">
        <v>2468806.7988656051</v>
      </c>
      <c r="PH21" s="331">
        <v>3986621.5082500861</v>
      </c>
      <c r="PI21" s="331">
        <v>2308716.6647966672</v>
      </c>
      <c r="PJ21" s="331">
        <v>6543135.4953616923</v>
      </c>
      <c r="PK21" s="331">
        <v>6078316.3269078899</v>
      </c>
      <c r="PL21" s="331">
        <v>1566395.2282410893</v>
      </c>
      <c r="PM21" s="331">
        <v>11502624.647516942</v>
      </c>
      <c r="PN21" s="331">
        <v>2361147.5726296082</v>
      </c>
      <c r="PO21" s="331">
        <v>1001653.7435570796</v>
      </c>
      <c r="PP21" s="331">
        <v>1095423.9490991787</v>
      </c>
      <c r="PQ21" s="331">
        <v>1126998.8143498879</v>
      </c>
      <c r="PR21" s="331">
        <v>128131820.40231003</v>
      </c>
      <c r="PS21" s="331">
        <v>1765568.998829856</v>
      </c>
      <c r="PT21" s="331">
        <v>967872.47055020195</v>
      </c>
      <c r="PU21" s="331">
        <v>7443332.7089670813</v>
      </c>
      <c r="PV21" s="331">
        <v>13995499.927046655</v>
      </c>
      <c r="PW21" s="331">
        <v>1958167.4123599306</v>
      </c>
      <c r="PX21" s="331">
        <v>5486734.2252287008</v>
      </c>
      <c r="PY21" s="331">
        <v>1521850.281501512</v>
      </c>
      <c r="PZ21" s="331">
        <v>5474574.6134035606</v>
      </c>
      <c r="QA21" s="331">
        <v>1071104.2075019013</v>
      </c>
      <c r="QB21" s="331">
        <v>6864069.9327993356</v>
      </c>
      <c r="QC21" s="331">
        <v>1063282.0351822544</v>
      </c>
      <c r="QD21" s="331">
        <v>2795073.4889797568</v>
      </c>
      <c r="QE21" s="331">
        <v>3103305.1356550017</v>
      </c>
      <c r="QF21" s="331">
        <v>3784993.8923010728</v>
      </c>
      <c r="QG21" s="331">
        <v>2741015.4508797321</v>
      </c>
      <c r="QH21" s="331">
        <v>2256150.9313970297</v>
      </c>
      <c r="QI21" s="331">
        <v>1376369.6232140276</v>
      </c>
      <c r="QJ21" s="331">
        <v>650089.67206360213</v>
      </c>
      <c r="QK21" s="331">
        <v>3610162.3278912585</v>
      </c>
      <c r="QL21" s="331">
        <v>5410296.7502479721</v>
      </c>
      <c r="QM21" s="331">
        <v>768961.95895290887</v>
      </c>
      <c r="QN21" s="331">
        <v>700951.71296658285</v>
      </c>
      <c r="QO21" s="331">
        <v>913300.88625523029</v>
      </c>
      <c r="QP21" s="331">
        <v>604588.32687345985</v>
      </c>
      <c r="QQ21" s="331">
        <v>279981.43146415142</v>
      </c>
      <c r="QR21" s="331">
        <v>53976732.786881216</v>
      </c>
      <c r="QS21" s="331">
        <v>588919.1813166358</v>
      </c>
      <c r="QT21" s="331">
        <v>5450728.5966279572</v>
      </c>
      <c r="QU21" s="331">
        <v>2357696.0754172225</v>
      </c>
      <c r="QV21" s="331">
        <v>2914091.6067766389</v>
      </c>
      <c r="QW21" s="331">
        <v>8132945.0252144514</v>
      </c>
      <c r="QX21" s="331">
        <v>2487710.5050985799</v>
      </c>
      <c r="QY21" s="331">
        <v>3713364.1082299505</v>
      </c>
      <c r="QZ21" s="331">
        <v>6698955.459395648</v>
      </c>
      <c r="RA21" s="331">
        <v>911726.44997682807</v>
      </c>
      <c r="RB21" s="331">
        <v>1487269.9581141153</v>
      </c>
      <c r="RC21" s="331">
        <v>672072.93311176565</v>
      </c>
      <c r="RD21" s="331">
        <v>643164.59035857825</v>
      </c>
      <c r="RE21" s="331">
        <v>67984550.017956987</v>
      </c>
      <c r="RF21" s="331">
        <v>9442998.8360986374</v>
      </c>
      <c r="RG21" s="331">
        <v>4851952.1362732667</v>
      </c>
      <c r="RH21" s="331">
        <v>3585561.5669764546</v>
      </c>
      <c r="RI21" s="331">
        <v>1815284.3496016688</v>
      </c>
      <c r="RJ21" s="331">
        <v>3767735.6990130548</v>
      </c>
      <c r="RK21" s="331">
        <v>10940469.429557096</v>
      </c>
      <c r="RL21" s="331">
        <v>2583246.7874432309</v>
      </c>
      <c r="RM21" s="331">
        <v>3224596.3077735286</v>
      </c>
      <c r="RN21" s="331">
        <v>10194621.318745302</v>
      </c>
      <c r="RO21" s="331">
        <v>9675676.825087145</v>
      </c>
      <c r="RP21" s="331">
        <v>700164.17533894384</v>
      </c>
      <c r="RQ21" s="331">
        <v>771234.51531063637</v>
      </c>
      <c r="RR21" s="331">
        <v>4882689.166288632</v>
      </c>
      <c r="RS21" s="331">
        <v>1906469.3557961446</v>
      </c>
      <c r="RT21" s="331">
        <v>1131618.3448089638</v>
      </c>
      <c r="RU21" s="331">
        <v>2233480.304515426</v>
      </c>
      <c r="RV21" s="331">
        <v>1614251.3085664285</v>
      </c>
      <c r="RW21" s="331">
        <v>1095742.4924270115</v>
      </c>
      <c r="RX21" s="331">
        <v>986530.57060043374</v>
      </c>
      <c r="RY21" s="331">
        <v>30218209.529492952</v>
      </c>
      <c r="RZ21" s="331">
        <v>1020888.7547113878</v>
      </c>
      <c r="SA21" s="331">
        <v>3108934.1933510299</v>
      </c>
      <c r="SB21" s="331">
        <v>1532189.1979927502</v>
      </c>
      <c r="SC21" s="331">
        <v>1107174.3197269973</v>
      </c>
      <c r="SD21" s="331">
        <v>833477.40746867575</v>
      </c>
      <c r="SE21" s="331">
        <v>3099041.5404946608</v>
      </c>
      <c r="SF21" s="331">
        <v>5756220.6688552005</v>
      </c>
      <c r="SG21" s="331">
        <v>1185860.954684407</v>
      </c>
      <c r="SH21" s="331">
        <v>1626660.4735883193</v>
      </c>
      <c r="SI21" s="331">
        <v>3912076.2960960073</v>
      </c>
      <c r="SJ21" s="331">
        <v>3185465.0101988828</v>
      </c>
      <c r="SK21" s="331">
        <v>1700093.9730852807</v>
      </c>
      <c r="SL21" s="331">
        <v>1137769.5813534628</v>
      </c>
      <c r="SM21" s="331">
        <v>29899094.242223859</v>
      </c>
      <c r="SN21" s="331">
        <v>1467482.0487319324</v>
      </c>
      <c r="SO21" s="331">
        <v>1805092.7882246808</v>
      </c>
      <c r="SP21" s="331">
        <v>1840013.9309734313</v>
      </c>
      <c r="SQ21" s="331">
        <v>879026.33205525589</v>
      </c>
      <c r="SR21" s="331">
        <v>1808145.9760660261</v>
      </c>
      <c r="SS21" s="331">
        <v>2097367.3250116995</v>
      </c>
      <c r="ST21" s="331">
        <v>4385693.7834595088</v>
      </c>
      <c r="SU21" s="331">
        <v>2355358.4831660236</v>
      </c>
      <c r="SV21" s="331">
        <v>3083399.9623918552</v>
      </c>
      <c r="SW21" s="331">
        <v>5875890.3154117046</v>
      </c>
      <c r="SX21" s="331">
        <v>1101146.926473507</v>
      </c>
      <c r="SY21" s="331">
        <v>16192917.691131091</v>
      </c>
      <c r="SZ21" s="331">
        <v>2509542.1894453755</v>
      </c>
      <c r="TA21" s="331">
        <v>2210565.6429124409</v>
      </c>
      <c r="TB21" s="331">
        <v>6664435.0652410593</v>
      </c>
      <c r="TC21" s="331">
        <v>2000425.7926742909</v>
      </c>
      <c r="TD21" s="331">
        <v>1670240.8056807811</v>
      </c>
      <c r="TE21" s="331">
        <v>2063167.4768309698</v>
      </c>
      <c r="TF21" s="331">
        <v>506967.76116289379</v>
      </c>
      <c r="TG21" s="331">
        <v>60397250.247986697</v>
      </c>
      <c r="TH21" s="331">
        <v>1583819.9228761862</v>
      </c>
      <c r="TI21" s="331">
        <v>1224332.8555759357</v>
      </c>
      <c r="TJ21" s="331">
        <v>3261710.4455613671</v>
      </c>
      <c r="TK21" s="331">
        <v>5345822.4913672376</v>
      </c>
      <c r="TL21" s="331">
        <v>1994848.0516091357</v>
      </c>
      <c r="TM21" s="331">
        <v>327742.57326632738</v>
      </c>
      <c r="TN21" s="331">
        <v>14811918.778652791</v>
      </c>
      <c r="TO21" s="331">
        <v>1627305.2151348749</v>
      </c>
      <c r="TP21" s="331">
        <v>3445010.4952318701</v>
      </c>
      <c r="TQ21" s="331">
        <v>3515186.8302467694</v>
      </c>
      <c r="TR21" s="331">
        <v>1337590.751973497</v>
      </c>
      <c r="TS21" s="331">
        <v>1068841.8834257149</v>
      </c>
      <c r="TT21" s="331">
        <v>1668824.0743178762</v>
      </c>
      <c r="TU21" s="331">
        <v>1721923.4806772871</v>
      </c>
      <c r="TV21" s="331">
        <v>1269651.4158683061</v>
      </c>
      <c r="TW21" s="331">
        <v>14762767.232085759</v>
      </c>
      <c r="TX21" s="331">
        <v>774811.58000425505</v>
      </c>
      <c r="TY21" s="331">
        <v>24766915.703558803</v>
      </c>
      <c r="TZ21" s="331">
        <v>4220771.2422111807</v>
      </c>
      <c r="UA21" s="331">
        <v>920505.38264620851</v>
      </c>
      <c r="UB21" s="331">
        <v>1176215.771987959</v>
      </c>
      <c r="UC21" s="331">
        <v>16010096.024790751</v>
      </c>
      <c r="UD21" s="331">
        <v>984512.971499198</v>
      </c>
      <c r="UE21" s="331">
        <v>505525.19335356954</v>
      </c>
      <c r="UF21" s="331">
        <v>1313832.5529846344</v>
      </c>
      <c r="UG21" s="331">
        <v>1651607.5658501452</v>
      </c>
      <c r="UH21" s="331">
        <v>23979555.476877004</v>
      </c>
      <c r="UI21" s="331">
        <v>3588767.9488525405</v>
      </c>
      <c r="UJ21" s="331">
        <v>3331510.7661960614</v>
      </c>
      <c r="UK21" s="331">
        <v>3936800.7678748537</v>
      </c>
      <c r="UL21" s="331">
        <v>2447672.926435099</v>
      </c>
      <c r="UM21" s="331">
        <v>2260187.7910797158</v>
      </c>
      <c r="UN21" s="331">
        <v>77742551.547845975</v>
      </c>
      <c r="UO21" s="331">
        <v>3053582.975496443</v>
      </c>
      <c r="UP21" s="331">
        <v>1920272.2200802204</v>
      </c>
      <c r="UQ21" s="331">
        <v>19689860.985152621</v>
      </c>
      <c r="UR21" s="331">
        <v>1604.5806647219949</v>
      </c>
      <c r="US21" s="331">
        <v>1974549.0202174103</v>
      </c>
      <c r="UT21" s="331">
        <v>6934214.3432525992</v>
      </c>
      <c r="UU21" s="331">
        <v>1510938.0950656179</v>
      </c>
      <c r="UV21" s="331">
        <v>2688861.2342616101</v>
      </c>
      <c r="UW21" s="331">
        <v>1655534.8825831257</v>
      </c>
      <c r="UX21" s="331">
        <v>4302462.6692722822</v>
      </c>
      <c r="UY21" s="331">
        <v>9558362.4222432505</v>
      </c>
      <c r="UZ21" s="331">
        <v>2050548.8376802164</v>
      </c>
      <c r="VA21" s="331">
        <v>4763868.005210029</v>
      </c>
      <c r="VB21" s="331">
        <v>792563.71487687901</v>
      </c>
      <c r="VC21" s="331">
        <v>870682.74437955732</v>
      </c>
      <c r="VD21" s="331">
        <v>1365806.9225641964</v>
      </c>
      <c r="VE21" s="331">
        <v>1279870.600212598</v>
      </c>
      <c r="VF21" s="331">
        <v>12555249.204052595</v>
      </c>
      <c r="VG21" s="331">
        <v>767717.59663973341</v>
      </c>
      <c r="VH21" s="331">
        <v>754436.67350665282</v>
      </c>
      <c r="VI21" s="331">
        <v>847323.3783200162</v>
      </c>
      <c r="VJ21" s="331">
        <v>66709278.249048978</v>
      </c>
      <c r="VK21" s="331">
        <v>2322826.4226536816</v>
      </c>
      <c r="VL21" s="331">
        <v>2139585.2005124469</v>
      </c>
      <c r="VM21" s="331">
        <v>11966648.450037194</v>
      </c>
      <c r="VN21" s="331">
        <v>9376987.2956024744</v>
      </c>
      <c r="VO21" s="331">
        <v>7005277.6287906291</v>
      </c>
      <c r="VP21" s="331">
        <v>2637807.5186895607</v>
      </c>
      <c r="VQ21" s="331">
        <v>3024093.6992787523</v>
      </c>
      <c r="VR21" s="331">
        <v>1676332.9906636414</v>
      </c>
      <c r="VS21" s="331">
        <v>18467330.858956609</v>
      </c>
      <c r="VT21" s="331">
        <v>2772462.3949387362</v>
      </c>
      <c r="VU21" s="331">
        <v>7854018.813262525</v>
      </c>
      <c r="VV21" s="331">
        <v>2934802.4882511981</v>
      </c>
      <c r="VW21" s="331">
        <v>1874329.9430540553</v>
      </c>
      <c r="VX21" s="331">
        <v>1498352.2985509008</v>
      </c>
      <c r="VY21" s="331">
        <v>276594800.99132085</v>
      </c>
      <c r="VZ21" s="331">
        <v>5801008.4231379544</v>
      </c>
      <c r="WA21" s="331">
        <v>2650191.8936432535</v>
      </c>
      <c r="WB21" s="331">
        <v>2888727.198053644</v>
      </c>
      <c r="WC21" s="331">
        <v>1542112.9622987749</v>
      </c>
      <c r="WD21" s="331">
        <v>2885771.057726793</v>
      </c>
      <c r="WE21" s="331">
        <v>6747488.6256366437</v>
      </c>
      <c r="WF21" s="331">
        <v>5548441.7495791717</v>
      </c>
      <c r="WG21" s="331">
        <v>3824976.1187377009</v>
      </c>
      <c r="WH21" s="331">
        <v>4882131.5331554469</v>
      </c>
      <c r="WI21" s="331">
        <v>1546381.0589883195</v>
      </c>
      <c r="WJ21" s="331">
        <v>19130395.645707253</v>
      </c>
      <c r="WK21" s="331">
        <v>4076169.8607783481</v>
      </c>
      <c r="WL21" s="331">
        <v>5969532.3158365097</v>
      </c>
      <c r="WM21" s="331">
        <v>9743334.3108448088</v>
      </c>
      <c r="WN21" s="331">
        <v>4392646.5123139312</v>
      </c>
      <c r="WO21" s="331">
        <v>3155330.9398212298</v>
      </c>
      <c r="WP21" s="331">
        <v>4983847.2509928485</v>
      </c>
      <c r="WQ21" s="331">
        <v>1781745.6646179843</v>
      </c>
      <c r="WR21" s="331">
        <v>6409935.3504578797</v>
      </c>
      <c r="WS21" s="331">
        <v>21525233.162770137</v>
      </c>
      <c r="WT21" s="331">
        <v>2774918.664166885</v>
      </c>
      <c r="WU21" s="331">
        <v>1138502.5728520937</v>
      </c>
      <c r="WV21" s="331">
        <v>1096489.9636871808</v>
      </c>
      <c r="WW21" s="331">
        <v>1199199.333482879</v>
      </c>
      <c r="WX21" s="331">
        <v>1746087.6303459858</v>
      </c>
      <c r="WY21" s="331">
        <v>1408210.9853936622</v>
      </c>
      <c r="WZ21" s="331">
        <v>1114450.3905241315</v>
      </c>
      <c r="XA21" s="331">
        <v>13207590.118407432</v>
      </c>
      <c r="XB21" s="331">
        <v>1815680.398129228</v>
      </c>
      <c r="XC21" s="331">
        <v>1474421.5838113001</v>
      </c>
      <c r="XD21" s="331">
        <v>701501.47758368915</v>
      </c>
      <c r="XE21" s="331">
        <v>1357759.8816365302</v>
      </c>
      <c r="XF21" s="331">
        <v>64906275.127384171</v>
      </c>
      <c r="XG21" s="331">
        <v>3022428.614803432</v>
      </c>
      <c r="XH21" s="331">
        <v>3719472.3385196845</v>
      </c>
      <c r="XI21" s="331">
        <v>19698253.819762357</v>
      </c>
      <c r="XJ21" s="331">
        <v>3674010.9334484832</v>
      </c>
      <c r="XK21" s="331">
        <v>3741388.8342925115</v>
      </c>
      <c r="XL21" s="331">
        <v>6138732.6521874424</v>
      </c>
      <c r="XM21" s="331">
        <v>2136713.1477848697</v>
      </c>
      <c r="XN21" s="331">
        <v>2433108.7008172018</v>
      </c>
      <c r="XO21" s="331">
        <v>6950480.0994204348</v>
      </c>
      <c r="XP21" s="331">
        <v>5681682.7693683542</v>
      </c>
      <c r="XQ21" s="331">
        <v>1254986.3466900359</v>
      </c>
      <c r="XR21" s="331">
        <v>1750357.1065017048</v>
      </c>
      <c r="XS21" s="331">
        <v>2149569.321398898</v>
      </c>
      <c r="XT21" s="331">
        <v>1147214.8139495724</v>
      </c>
      <c r="XU21" s="331">
        <v>660400.75357877498</v>
      </c>
      <c r="XV21" s="331">
        <v>1074418.0393694562</v>
      </c>
      <c r="XW21" s="331">
        <v>1568112.5099348079</v>
      </c>
      <c r="XX21" s="331">
        <v>1462849.5001575623</v>
      </c>
      <c r="XY21" s="331">
        <v>1398241.0119707678</v>
      </c>
      <c r="XZ21" s="331">
        <v>1726112.6547233781</v>
      </c>
      <c r="YA21" s="331">
        <v>1199039.59312725</v>
      </c>
      <c r="YB21" s="331">
        <v>1743685.8513761584</v>
      </c>
      <c r="YC21" s="331">
        <v>46508086.147364236</v>
      </c>
      <c r="YD21" s="331">
        <v>3380719.1414781045</v>
      </c>
      <c r="YE21" s="331">
        <v>9372313.2961267624</v>
      </c>
      <c r="YF21" s="331">
        <v>2280359.637527464</v>
      </c>
      <c r="YG21" s="331">
        <v>16311979.527340332</v>
      </c>
      <c r="YH21" s="331">
        <v>2799759.622966785</v>
      </c>
      <c r="YI21" s="331">
        <v>6640814.9445773028</v>
      </c>
      <c r="YJ21" s="331">
        <v>1718600.4421983957</v>
      </c>
      <c r="YK21" s="331">
        <v>13958110.457225198</v>
      </c>
      <c r="YL21" s="331">
        <v>6827226.9388132412</v>
      </c>
      <c r="YM21" s="331">
        <v>4133105.1835691137</v>
      </c>
      <c r="YN21" s="331">
        <v>1795581.247504845</v>
      </c>
      <c r="YO21" s="331">
        <v>1540408.0029001941</v>
      </c>
      <c r="YP21" s="331">
        <v>1181454.6052962588</v>
      </c>
      <c r="YQ21" s="331">
        <v>1447658.6963303434</v>
      </c>
      <c r="YR21" s="331">
        <v>1664861.0750192399</v>
      </c>
      <c r="YS21" s="331">
        <v>1214559.5479034046</v>
      </c>
      <c r="YT21" s="331">
        <v>14304593.88409568</v>
      </c>
      <c r="YU21" s="331">
        <v>960285.07486952492</v>
      </c>
      <c r="YV21" s="331">
        <v>386417.6249347417</v>
      </c>
      <c r="YW21" s="331">
        <v>1585869.4754116479</v>
      </c>
      <c r="YX21" s="331">
        <v>1862521.9844078287</v>
      </c>
      <c r="YY21" s="331">
        <v>413581.90122394392</v>
      </c>
      <c r="YZ21" s="331">
        <v>1891861.7728865361</v>
      </c>
      <c r="ZA21" s="331">
        <v>17465716.007544294</v>
      </c>
      <c r="ZB21" s="331">
        <v>821411.9659370695</v>
      </c>
      <c r="ZC21" s="331">
        <v>2832484.6794971894</v>
      </c>
      <c r="ZD21" s="331">
        <v>1940762.8970628546</v>
      </c>
      <c r="ZE21" s="331">
        <v>1127463.8984818268</v>
      </c>
      <c r="ZF21" s="331">
        <v>3262933.0623944136</v>
      </c>
      <c r="ZG21" s="331">
        <v>806173.57286813937</v>
      </c>
      <c r="ZH21" s="331">
        <v>1019943.0190424729</v>
      </c>
      <c r="ZI21" s="331">
        <v>7129892.4702955689</v>
      </c>
      <c r="ZJ21" s="331">
        <v>48918597.599356547</v>
      </c>
      <c r="ZK21" s="331">
        <v>1468560.647133573</v>
      </c>
      <c r="ZL21" s="331">
        <v>8020725.9368233178</v>
      </c>
      <c r="ZM21" s="331">
        <v>14959528.613241296</v>
      </c>
      <c r="ZN21" s="331">
        <v>8976439.3210841902</v>
      </c>
      <c r="ZO21" s="331">
        <v>2165064.0232874928</v>
      </c>
      <c r="ZP21" s="331">
        <v>3908477.7961609336</v>
      </c>
      <c r="ZQ21" s="331">
        <v>5849689.6323782522</v>
      </c>
      <c r="ZR21" s="331">
        <v>4018614.006691386</v>
      </c>
      <c r="ZS21" s="331">
        <v>7847447.0834331568</v>
      </c>
      <c r="ZT21" s="331">
        <v>347088.79324731341</v>
      </c>
      <c r="ZU21" s="331">
        <v>1249040.7605513684</v>
      </c>
      <c r="ZV21" s="331">
        <v>2491050.2378633465</v>
      </c>
      <c r="ZW21" s="331">
        <v>2843360.9807427465</v>
      </c>
      <c r="ZX21" s="331">
        <v>1407494.7157335388</v>
      </c>
      <c r="ZY21" s="331">
        <v>1405749.3513778055</v>
      </c>
      <c r="ZZ21" s="331">
        <v>1946964.1003604247</v>
      </c>
      <c r="AAA21" s="331">
        <v>822805.83281955647</v>
      </c>
      <c r="AAB21" s="331">
        <v>1854284.0611629395</v>
      </c>
      <c r="AAC21" s="331">
        <v>1785886.6580807259</v>
      </c>
      <c r="AAD21" s="331">
        <v>858894.47540829109</v>
      </c>
      <c r="AAE21" s="331">
        <v>708352.08492282429</v>
      </c>
      <c r="AAF21" s="331">
        <v>19789983.166630425</v>
      </c>
      <c r="AAG21" s="331">
        <v>1144050.0026957642</v>
      </c>
      <c r="AAH21" s="331">
        <v>3439019.7573771868</v>
      </c>
      <c r="AAI21" s="331">
        <v>1143829.4839613109</v>
      </c>
      <c r="AAJ21" s="331">
        <v>820868.15072753269</v>
      </c>
      <c r="AAK21" s="331">
        <v>4097754.9051237344</v>
      </c>
      <c r="AAL21" s="331">
        <v>1782830.85611791</v>
      </c>
      <c r="AAM21" s="331">
        <v>161212642.04581746</v>
      </c>
      <c r="AAN21" s="331">
        <v>1943613.9036323722</v>
      </c>
      <c r="AAO21" s="331">
        <v>1012868.505327298</v>
      </c>
      <c r="AAP21" s="331">
        <v>6444488.0054493975</v>
      </c>
      <c r="AAQ21" s="331">
        <v>3790295.1987194661</v>
      </c>
      <c r="AAR21" s="331">
        <v>2006257.5600359135</v>
      </c>
      <c r="AAS21" s="331">
        <v>2139661.2571357316</v>
      </c>
      <c r="AAT21" s="331">
        <v>4315794.2783372598</v>
      </c>
      <c r="AAU21" s="331">
        <v>10716799.441002013</v>
      </c>
      <c r="AAV21" s="331">
        <v>1542982.4844442345</v>
      </c>
      <c r="AAW21" s="331">
        <v>3926180.2041993202</v>
      </c>
      <c r="AAX21" s="331">
        <v>19306156.191886835</v>
      </c>
      <c r="AAY21" s="331">
        <v>8081514.4993222263</v>
      </c>
      <c r="AAZ21" s="331">
        <v>764110.9471707067</v>
      </c>
      <c r="ABA21" s="331">
        <v>1488390.1871051611</v>
      </c>
      <c r="ABB21" s="331">
        <v>1569662.9944164741</v>
      </c>
      <c r="ABC21" s="331">
        <v>997051.2703191383</v>
      </c>
      <c r="ABD21" s="331">
        <v>1417715.3456815719</v>
      </c>
      <c r="ABE21" s="331">
        <v>1221446.1156656074</v>
      </c>
      <c r="ABF21" s="331">
        <v>18373629.69877113</v>
      </c>
      <c r="ABG21" s="331">
        <v>16429178.54945372</v>
      </c>
      <c r="ABH21" s="331">
        <v>1452879.7520084046</v>
      </c>
      <c r="ABI21" s="331">
        <v>952794.46381981019</v>
      </c>
      <c r="ABJ21" s="331">
        <v>933502.57157005265</v>
      </c>
      <c r="ABK21" s="331">
        <v>547592.08355992823</v>
      </c>
      <c r="ABL21" s="331">
        <v>727420.27595984936</v>
      </c>
      <c r="ABM21" s="331">
        <v>23072347.004872732</v>
      </c>
      <c r="ABN21" s="331">
        <v>1965414.9293012458</v>
      </c>
      <c r="ABO21" s="331">
        <v>938717.73048129515</v>
      </c>
      <c r="ABP21" s="331">
        <v>1603268.6980053396</v>
      </c>
      <c r="ABQ21" s="331">
        <v>3926823.8935216358</v>
      </c>
      <c r="ABR21" s="331">
        <v>1131186.8500638013</v>
      </c>
      <c r="ABS21" s="331">
        <v>1580314.7619561523</v>
      </c>
      <c r="ABT21" s="331">
        <v>2178932.5424405611</v>
      </c>
      <c r="ABU21" s="331">
        <v>121848.01214788994</v>
      </c>
      <c r="ABV21" s="331">
        <v>42993337.712949306</v>
      </c>
      <c r="ABW21" s="331">
        <v>3138528.6726031881</v>
      </c>
      <c r="ABX21" s="331">
        <v>4184482.4120081514</v>
      </c>
      <c r="ABY21" s="331">
        <v>1376228.6992413693</v>
      </c>
      <c r="ABZ21" s="331">
        <v>341215.81477343634</v>
      </c>
      <c r="ACA21" s="331">
        <v>6409757.1966701886</v>
      </c>
      <c r="ACB21" s="331">
        <v>1495226.5733295127</v>
      </c>
      <c r="ACC21" s="331">
        <v>1559966.4530177829</v>
      </c>
      <c r="ACD21" s="331">
        <v>912798.69129246124</v>
      </c>
      <c r="ACE21" s="331">
        <v>3544990.1793204672</v>
      </c>
      <c r="ACF21" s="331">
        <v>910160.64860094199</v>
      </c>
      <c r="ACG21" s="331">
        <v>62927395.608958095</v>
      </c>
      <c r="ACH21" s="331">
        <v>1977634.516690461</v>
      </c>
      <c r="ACI21" s="331">
        <v>4276909.8445620108</v>
      </c>
      <c r="ACJ21" s="331">
        <v>2572749.8986025658</v>
      </c>
      <c r="ACK21" s="331">
        <v>1110113.3319165956</v>
      </c>
      <c r="ACL21" s="331">
        <v>2665684.1970986519</v>
      </c>
      <c r="ACM21" s="331">
        <v>2797663.1423814632</v>
      </c>
      <c r="ACN21" s="331">
        <v>18936625.70216101</v>
      </c>
      <c r="ACO21" s="331">
        <v>15371110.41935084</v>
      </c>
      <c r="ACP21" s="331">
        <v>1357489.3245195041</v>
      </c>
      <c r="ACQ21" s="331">
        <v>4988069.2252279855</v>
      </c>
      <c r="ACR21" s="331">
        <v>4426107.9511414925</v>
      </c>
      <c r="ACS21" s="331">
        <v>2446455.2564126421</v>
      </c>
      <c r="ACT21" s="331">
        <v>20097830.448847413</v>
      </c>
      <c r="ACU21" s="331">
        <v>3042470.9087488232</v>
      </c>
      <c r="ACV21" s="331">
        <v>2695342.7039985936</v>
      </c>
      <c r="ACW21" s="331">
        <v>2613062.6110180877</v>
      </c>
      <c r="ACX21" s="331">
        <v>1411310.324330928</v>
      </c>
      <c r="ACY21" s="331">
        <v>1637591.1191266209</v>
      </c>
      <c r="ACZ21" s="331">
        <v>1139181.6731534468</v>
      </c>
      <c r="ADA21" s="331">
        <v>910033.99594592256</v>
      </c>
      <c r="ADB21" s="331">
        <v>669697.37951128895</v>
      </c>
      <c r="ADC21" s="331">
        <v>1392469.2925507496</v>
      </c>
      <c r="ADD21" s="331">
        <v>9971987.4375604503</v>
      </c>
      <c r="ADE21" s="331">
        <v>9100200.7146610916</v>
      </c>
      <c r="ADF21" s="331">
        <v>120616.28576639334</v>
      </c>
      <c r="ADG21" s="331">
        <v>341560.32693654322</v>
      </c>
      <c r="ADH21" s="331">
        <v>1508428.2670336727</v>
      </c>
      <c r="ADI21" s="331">
        <v>143399.18127460786</v>
      </c>
      <c r="ADJ21" s="331">
        <v>882480.666239221</v>
      </c>
      <c r="ADK21" s="331">
        <v>1044976.6553767995</v>
      </c>
      <c r="ADL21" s="331">
        <v>1411110.4844737023</v>
      </c>
      <c r="ADM21" s="331">
        <v>110493088.54076961</v>
      </c>
      <c r="ADN21" s="331">
        <v>5156438.4705480421</v>
      </c>
      <c r="ADO21" s="331">
        <v>6636424.4456201913</v>
      </c>
      <c r="ADP21" s="331">
        <v>15307199.015343493</v>
      </c>
      <c r="ADQ21" s="331">
        <v>353972.29814653943</v>
      </c>
      <c r="ADR21" s="331">
        <v>704068.83312582038</v>
      </c>
      <c r="ADS21" s="331">
        <v>1588892.112946928</v>
      </c>
      <c r="ADT21" s="331">
        <v>445936.44081248366</v>
      </c>
      <c r="ADU21" s="331">
        <v>45320098.590452313</v>
      </c>
      <c r="ADV21" s="331">
        <v>12442499.257334756</v>
      </c>
      <c r="ADW21" s="331">
        <v>7762714.573364296</v>
      </c>
      <c r="ADX21" s="331">
        <v>1589965.5805828173</v>
      </c>
      <c r="ADY21" s="331">
        <v>3023558.8220240842</v>
      </c>
      <c r="ADZ21" s="331">
        <v>4898108.5999383107</v>
      </c>
      <c r="AEA21" s="331">
        <v>2483691.6362049989</v>
      </c>
      <c r="AEB21" s="331">
        <v>1655776.949193734</v>
      </c>
      <c r="AEC21" s="331">
        <v>778403.58380046359</v>
      </c>
      <c r="AED21" s="331">
        <v>1508121.0422404441</v>
      </c>
      <c r="AEE21" s="331">
        <v>1450585.7689867499</v>
      </c>
      <c r="AEF21" s="331">
        <v>4534068.6469032578</v>
      </c>
      <c r="AEG21" s="331">
        <v>1287705.4478493633</v>
      </c>
      <c r="AEH21" s="331">
        <v>2699260.1879652822</v>
      </c>
      <c r="AEI21" s="331">
        <v>2644131.8924834612</v>
      </c>
      <c r="AEJ21" s="331">
        <v>2279009.4285477186</v>
      </c>
      <c r="AEK21" s="331">
        <v>897100.29807188606</v>
      </c>
      <c r="AEL21" s="331">
        <v>9170058.1537182573</v>
      </c>
      <c r="AEM21" s="331">
        <v>974769.85960924253</v>
      </c>
      <c r="AEN21" s="331">
        <v>5096211.2309391685</v>
      </c>
      <c r="AEO21" s="331">
        <v>54797663.243665025</v>
      </c>
      <c r="AEP21" s="331">
        <v>4648483.5358311879</v>
      </c>
      <c r="AEQ21" s="331">
        <v>3354939.4342342676</v>
      </c>
      <c r="AER21" s="331">
        <v>1860229.5400064597</v>
      </c>
      <c r="AES21" s="331">
        <v>2209756.9222865975</v>
      </c>
      <c r="AET21" s="331">
        <v>7705977.4814288523</v>
      </c>
      <c r="AEU21" s="331">
        <v>1474881.2596857208</v>
      </c>
      <c r="AEV21" s="331">
        <v>2915821.4412100408</v>
      </c>
      <c r="AEW21" s="331">
        <v>1346456.647689671</v>
      </c>
      <c r="AEX21" s="331">
        <v>1235504.4723767519</v>
      </c>
      <c r="AEY21" s="331">
        <v>20022074.730219249</v>
      </c>
      <c r="AEZ21" s="331">
        <v>9992376.8646529056</v>
      </c>
      <c r="AFA21" s="331">
        <v>5764451.1613642043</v>
      </c>
      <c r="AFB21" s="331">
        <v>1944786.9994551088</v>
      </c>
      <c r="AFC21" s="331">
        <v>5092248.5848928764</v>
      </c>
      <c r="AFD21" s="331">
        <v>2631293.6400887081</v>
      </c>
      <c r="AFE21" s="331">
        <v>1405105.3974438598</v>
      </c>
      <c r="AFF21" s="331">
        <v>2734503.4196789418</v>
      </c>
      <c r="AFG21" s="331">
        <v>656785.54122240364</v>
      </c>
      <c r="AFH21" s="331">
        <v>3634985.750798082</v>
      </c>
      <c r="AFI21" s="331">
        <v>2230663.3955964479</v>
      </c>
      <c r="AFJ21" s="331">
        <v>1478262.8254060184</v>
      </c>
      <c r="AFK21" s="331">
        <v>1350925.7713390009</v>
      </c>
      <c r="AFL21" s="331">
        <v>44058920.897350222</v>
      </c>
      <c r="AFM21" s="331">
        <v>3108297.616637107</v>
      </c>
      <c r="AFN21" s="331">
        <v>3061950.3766084868</v>
      </c>
      <c r="AFO21" s="331">
        <v>1053317.5829693654</v>
      </c>
      <c r="AFP21" s="331">
        <v>2262877.2699577454</v>
      </c>
      <c r="AFQ21" s="331">
        <v>939210.526986841</v>
      </c>
      <c r="AFR21" s="331">
        <v>653823.97604861401</v>
      </c>
      <c r="AFS21" s="331">
        <v>2361862.0678705825</v>
      </c>
      <c r="AFT21" s="331">
        <v>2197954.9134440725</v>
      </c>
      <c r="AFU21" s="331">
        <v>553871.51102143654</v>
      </c>
      <c r="AFV21" s="331">
        <v>4439574.8514156146</v>
      </c>
      <c r="AFW21" s="331">
        <v>673930.62169248017</v>
      </c>
      <c r="AFX21" s="331">
        <v>36622749.877692074</v>
      </c>
      <c r="AFY21" s="331">
        <v>623344.83540098264</v>
      </c>
      <c r="AFZ21" s="331">
        <v>1547598.4267631916</v>
      </c>
      <c r="AGA21" s="331">
        <v>1260478.3354099696</v>
      </c>
      <c r="AGB21" s="331">
        <v>4302693.6012457451</v>
      </c>
      <c r="AGC21" s="331">
        <v>1323354.6165158788</v>
      </c>
      <c r="AGD21" s="331">
        <v>598628.37177051639</v>
      </c>
      <c r="AGE21" s="331">
        <v>945254.95296354208</v>
      </c>
      <c r="AGF21" s="331">
        <v>701981.59038400266</v>
      </c>
      <c r="AGG21" s="331">
        <v>927696.37911247613</v>
      </c>
      <c r="AGH21" s="331">
        <v>963495.92370111111</v>
      </c>
      <c r="AGI21" s="331">
        <v>29934821.643664051</v>
      </c>
      <c r="AGJ21" s="331">
        <v>3279341.6016835384</v>
      </c>
      <c r="AGK21" s="331">
        <v>1854261.6023213449</v>
      </c>
      <c r="AGL21" s="331">
        <v>410161.94027565396</v>
      </c>
      <c r="AGM21" s="331">
        <v>6338652.5756704649</v>
      </c>
      <c r="AGN21" s="331">
        <v>1080537.8720220607</v>
      </c>
      <c r="AGO21" s="331">
        <v>610958.01084790449</v>
      </c>
      <c r="AGP21" s="331">
        <v>1103838.7395148179</v>
      </c>
      <c r="AGQ21" s="331">
        <v>103977177.28992453</v>
      </c>
      <c r="AGR21" s="331">
        <v>34067980.485718995</v>
      </c>
      <c r="AGS21" s="331">
        <v>965947.71020990063</v>
      </c>
      <c r="AGT21" s="331">
        <v>2335193.6874615708</v>
      </c>
      <c r="AGU21" s="331">
        <v>5866601.0125132781</v>
      </c>
      <c r="AGV21" s="331">
        <v>2120195.6674898667</v>
      </c>
      <c r="AGW21" s="331">
        <v>1362984.5734142379</v>
      </c>
      <c r="AGX21" s="331">
        <v>2537892.4589606258</v>
      </c>
      <c r="AGY21" s="331">
        <v>690176.9040166745</v>
      </c>
      <c r="AGZ21" s="331">
        <v>2446138.3927732101</v>
      </c>
      <c r="AHA21" s="331">
        <v>2072852.9453440274</v>
      </c>
      <c r="AHB21" s="331">
        <v>1050561.496584245</v>
      </c>
      <c r="AHC21" s="331">
        <v>936969.28600983869</v>
      </c>
      <c r="AHD21" s="331">
        <v>991653.76845962112</v>
      </c>
      <c r="AHE21" s="331">
        <v>453944.84059106652</v>
      </c>
      <c r="AHF21" s="331">
        <v>893007.38632495445</v>
      </c>
      <c r="AHG21" s="331">
        <v>650794.32925247448</v>
      </c>
      <c r="AHH21" s="331">
        <v>10110565.367268667</v>
      </c>
      <c r="AHI21" s="331">
        <v>1245850.9854664202</v>
      </c>
      <c r="AHJ21" s="331">
        <v>1127307.9705590224</v>
      </c>
      <c r="AHK21" s="331">
        <v>1590610.5685696942</v>
      </c>
      <c r="AHL21" s="331">
        <v>4660987.9265511213</v>
      </c>
      <c r="AHM21" s="331">
        <v>1084624.6688410826</v>
      </c>
      <c r="AHN21" s="331">
        <v>1679783.9986101899</v>
      </c>
      <c r="AHO21" s="331"/>
      <c r="AHQ21" s="352">
        <v>19</v>
      </c>
    </row>
    <row r="22" spans="1:901" ht="23.45" customHeight="1" x14ac:dyDescent="0.35">
      <c r="A22" s="326" t="s">
        <v>25</v>
      </c>
      <c r="B22" s="327" t="s">
        <v>26</v>
      </c>
      <c r="C22" s="331">
        <v>366443690.90821469</v>
      </c>
      <c r="D22" s="331">
        <v>96540230.451526076</v>
      </c>
      <c r="E22" s="331">
        <v>14982134.991874471</v>
      </c>
      <c r="F22" s="331">
        <v>27528677.548545521</v>
      </c>
      <c r="G22" s="331">
        <v>33985165.690233111</v>
      </c>
      <c r="H22" s="331">
        <v>28529148.133998476</v>
      </c>
      <c r="I22" s="331">
        <v>11447328.528700376</v>
      </c>
      <c r="J22" s="331">
        <v>90748190.971240044</v>
      </c>
      <c r="K22" s="331">
        <v>27931159.773375168</v>
      </c>
      <c r="L22" s="331">
        <v>29301616.987499468</v>
      </c>
      <c r="M22" s="331">
        <v>84926159.448306099</v>
      </c>
      <c r="N22" s="331">
        <v>23600023.491210222</v>
      </c>
      <c r="O22" s="331">
        <v>59827728.021586359</v>
      </c>
      <c r="P22" s="331">
        <v>48591315.251418658</v>
      </c>
      <c r="Q22" s="331">
        <v>17914502.659494728</v>
      </c>
      <c r="R22" s="331">
        <v>14361296.562375328</v>
      </c>
      <c r="S22" s="331">
        <v>12102408.640678193</v>
      </c>
      <c r="T22" s="331">
        <v>32822846.766483527</v>
      </c>
      <c r="U22" s="331">
        <v>8057481.8676814046</v>
      </c>
      <c r="V22" s="331">
        <v>17015534.347470071</v>
      </c>
      <c r="W22" s="331">
        <v>24964170.045801219</v>
      </c>
      <c r="X22" s="331">
        <v>15273987.153491206</v>
      </c>
      <c r="Y22" s="331">
        <v>9248019.603315793</v>
      </c>
      <c r="Z22" s="331">
        <v>4998475.1788934683</v>
      </c>
      <c r="AA22" s="331">
        <v>325571925.7941944</v>
      </c>
      <c r="AB22" s="331">
        <v>33476143.930118423</v>
      </c>
      <c r="AC22" s="331">
        <v>59738494.646253154</v>
      </c>
      <c r="AD22" s="331">
        <v>16150606.434453227</v>
      </c>
      <c r="AE22" s="331">
        <v>60618626.366497442</v>
      </c>
      <c r="AF22" s="331">
        <v>31943392.4603079</v>
      </c>
      <c r="AG22" s="331">
        <v>40859611.465760693</v>
      </c>
      <c r="AH22" s="331">
        <v>31951267.57413074</v>
      </c>
      <c r="AI22" s="331">
        <v>34903842.003097385</v>
      </c>
      <c r="AJ22" s="331">
        <v>24634902.066054441</v>
      </c>
      <c r="AK22" s="331">
        <v>13817047.894066688</v>
      </c>
      <c r="AL22" s="331">
        <v>15102911.817353481</v>
      </c>
      <c r="AM22" s="331">
        <v>7406772.2752032597</v>
      </c>
      <c r="AN22" s="331">
        <v>19811843.540610813</v>
      </c>
      <c r="AO22" s="331">
        <v>22099523.130790908</v>
      </c>
      <c r="AP22" s="331">
        <v>27350562.925221082</v>
      </c>
      <c r="AQ22" s="331">
        <v>37415694.29188066</v>
      </c>
      <c r="AR22" s="331">
        <v>3837671.1328549888</v>
      </c>
      <c r="AS22" s="331">
        <v>200140589.00697884</v>
      </c>
      <c r="AT22" s="331">
        <v>28846319.657561533</v>
      </c>
      <c r="AU22" s="331">
        <v>17284366.067898113</v>
      </c>
      <c r="AV22" s="331">
        <v>25754805.140146598</v>
      </c>
      <c r="AW22" s="331">
        <v>18819349.839295432</v>
      </c>
      <c r="AX22" s="331">
        <v>16880573.09866203</v>
      </c>
      <c r="AY22" s="331">
        <v>14983196.922036542</v>
      </c>
      <c r="AZ22" s="331">
        <v>22710423.316761125</v>
      </c>
      <c r="BA22" s="331">
        <v>94511332.740316838</v>
      </c>
      <c r="BB22" s="331">
        <v>15969762.830801586</v>
      </c>
      <c r="BC22" s="331">
        <v>27744589.27202617</v>
      </c>
      <c r="BD22" s="331">
        <v>42692327.135086656</v>
      </c>
      <c r="BE22" s="331">
        <v>11257721.906789402</v>
      </c>
      <c r="BF22" s="331">
        <v>8745124.677970292</v>
      </c>
      <c r="BG22" s="331">
        <v>8338962.045244066</v>
      </c>
      <c r="BH22" s="331">
        <v>324806696.63100964</v>
      </c>
      <c r="BI22" s="331">
        <v>9448844.5810708888</v>
      </c>
      <c r="BJ22" s="331">
        <v>6928804.8197028628</v>
      </c>
      <c r="BK22" s="331">
        <v>19339802.738900054</v>
      </c>
      <c r="BL22" s="331">
        <v>22535026.898840293</v>
      </c>
      <c r="BM22" s="331">
        <v>28674287.476162098</v>
      </c>
      <c r="BN22" s="331">
        <v>11254713.811917767</v>
      </c>
      <c r="BO22" s="331">
        <v>15884275.205462968</v>
      </c>
      <c r="BP22" s="331">
        <v>8777652.4770775195</v>
      </c>
      <c r="BQ22" s="331">
        <v>12670439.664119791</v>
      </c>
      <c r="BR22" s="331">
        <v>7169428.7130066762</v>
      </c>
      <c r="BS22" s="331">
        <v>4650422.8200491201</v>
      </c>
      <c r="BT22" s="331">
        <v>68740595.809458971</v>
      </c>
      <c r="BU22" s="331">
        <v>4376947.8005128736</v>
      </c>
      <c r="BV22" s="331">
        <v>8699388.1102876235</v>
      </c>
      <c r="BW22" s="331">
        <v>261168510.63666147</v>
      </c>
      <c r="BX22" s="331">
        <v>95915103.920544937</v>
      </c>
      <c r="BY22" s="331">
        <v>29076362.692091592</v>
      </c>
      <c r="BZ22" s="331">
        <v>19009280.382295329</v>
      </c>
      <c r="CA22" s="331">
        <v>40145186.261341766</v>
      </c>
      <c r="CB22" s="331">
        <v>25375843.720500942</v>
      </c>
      <c r="CC22" s="331">
        <v>18159361.683782894</v>
      </c>
      <c r="CD22" s="331">
        <v>1860087.6710735078</v>
      </c>
      <c r="CE22" s="331">
        <v>0</v>
      </c>
      <c r="CF22" s="331">
        <v>426138960.98559815</v>
      </c>
      <c r="CG22" s="331">
        <v>18484488.894119132</v>
      </c>
      <c r="CH22" s="331">
        <v>52769106.540112615</v>
      </c>
      <c r="CI22" s="331">
        <v>18146265.433874074</v>
      </c>
      <c r="CJ22" s="331">
        <v>19762862.491238963</v>
      </c>
      <c r="CK22" s="331">
        <v>25745183.863332532</v>
      </c>
      <c r="CL22" s="331">
        <v>21361565.768152077</v>
      </c>
      <c r="CM22" s="331">
        <v>37492543.985409595</v>
      </c>
      <c r="CN22" s="331">
        <v>8686834.5495224968</v>
      </c>
      <c r="CO22" s="331">
        <v>15945356.50615135</v>
      </c>
      <c r="CP22" s="331">
        <v>14644580.784906127</v>
      </c>
      <c r="CQ22" s="331">
        <v>31109568.578043237</v>
      </c>
      <c r="CR22" s="331">
        <v>15733766.547585925</v>
      </c>
      <c r="CS22" s="331">
        <v>334698491.75910234</v>
      </c>
      <c r="CT22" s="331">
        <v>14892138.387612903</v>
      </c>
      <c r="CU22" s="331">
        <v>23876105.571993575</v>
      </c>
      <c r="CV22" s="331">
        <v>34642806.780063376</v>
      </c>
      <c r="CW22" s="331">
        <v>11421723.237866478</v>
      </c>
      <c r="CX22" s="331">
        <v>34570278.614792459</v>
      </c>
      <c r="CY22" s="331">
        <v>15426494.184411518</v>
      </c>
      <c r="CZ22" s="331">
        <v>7743522.8687406145</v>
      </c>
      <c r="DA22" s="331">
        <v>322222051.57960987</v>
      </c>
      <c r="DB22" s="331">
        <v>34778991.288767152</v>
      </c>
      <c r="DC22" s="331">
        <v>85292504.27873148</v>
      </c>
      <c r="DD22" s="331">
        <v>83097886.104688868</v>
      </c>
      <c r="DE22" s="331">
        <v>26229554.350547697</v>
      </c>
      <c r="DF22" s="331">
        <v>45641304.433946535</v>
      </c>
      <c r="DG22" s="331">
        <v>31460317.687607232</v>
      </c>
      <c r="DH22" s="331">
        <v>6366590.8187579401</v>
      </c>
      <c r="DI22" s="331">
        <v>16462104.752169443</v>
      </c>
      <c r="DJ22" s="331">
        <v>14445222.096378556</v>
      </c>
      <c r="DK22" s="331">
        <v>58526311.740890972</v>
      </c>
      <c r="DL22" s="331">
        <v>192509667.6159533</v>
      </c>
      <c r="DM22" s="331">
        <v>170634605.72881505</v>
      </c>
      <c r="DN22" s="331">
        <v>25093886.960617218</v>
      </c>
      <c r="DO22" s="331">
        <v>16293463.769454164</v>
      </c>
      <c r="DP22" s="331">
        <v>37365755.154477783</v>
      </c>
      <c r="DQ22" s="331">
        <v>23117592.24741834</v>
      </c>
      <c r="DR22" s="331">
        <v>17988895.89386994</v>
      </c>
      <c r="DS22" s="331">
        <v>12163833.738175595</v>
      </c>
      <c r="DT22" s="331">
        <v>6772639.9247257309</v>
      </c>
      <c r="DU22" s="331">
        <v>659789009.37091243</v>
      </c>
      <c r="DV22" s="331">
        <v>18976584.489329956</v>
      </c>
      <c r="DW22" s="331">
        <v>34388604.986475974</v>
      </c>
      <c r="DX22" s="331">
        <v>32830103.217648052</v>
      </c>
      <c r="DY22" s="331">
        <v>32977428.048902564</v>
      </c>
      <c r="DZ22" s="331">
        <v>23829641.241858158</v>
      </c>
      <c r="EA22" s="331">
        <v>37429574.548230082</v>
      </c>
      <c r="EB22" s="331">
        <v>22316914.107725855</v>
      </c>
      <c r="EC22" s="331">
        <v>36607846.656844929</v>
      </c>
      <c r="ED22" s="331">
        <v>160543655.43889156</v>
      </c>
      <c r="EE22" s="331">
        <v>123428772.85635678</v>
      </c>
      <c r="EF22" s="331">
        <v>22819051.266264539</v>
      </c>
      <c r="EG22" s="331">
        <v>22354297.822116151</v>
      </c>
      <c r="EH22" s="331">
        <v>30387938.549836494</v>
      </c>
      <c r="EI22" s="331">
        <v>37790182.242675304</v>
      </c>
      <c r="EJ22" s="331">
        <v>60418055.66964037</v>
      </c>
      <c r="EK22" s="331">
        <v>18928943.065680165</v>
      </c>
      <c r="EL22" s="331">
        <v>22334181.810252409</v>
      </c>
      <c r="EM22" s="331">
        <v>287942845.28254902</v>
      </c>
      <c r="EN22" s="331">
        <v>18738368.475075264</v>
      </c>
      <c r="EO22" s="331">
        <v>12085823.316268468</v>
      </c>
      <c r="EP22" s="331">
        <v>19594799.630879343</v>
      </c>
      <c r="EQ22" s="331">
        <v>5861781.1081219874</v>
      </c>
      <c r="ER22" s="331">
        <v>6618146.0402359208</v>
      </c>
      <c r="ES22" s="331">
        <v>23702073.469340216</v>
      </c>
      <c r="ET22" s="331">
        <v>22046994.441156108</v>
      </c>
      <c r="EU22" s="331">
        <v>12795750.026270298</v>
      </c>
      <c r="EV22" s="331">
        <v>292381721.17130196</v>
      </c>
      <c r="EW22" s="331">
        <v>10485586.859621288</v>
      </c>
      <c r="EX22" s="331">
        <v>15405594.509570815</v>
      </c>
      <c r="EY22" s="331">
        <v>22317217.897532858</v>
      </c>
      <c r="EZ22" s="331">
        <v>46944483.685788475</v>
      </c>
      <c r="FA22" s="331">
        <v>37791598.830520771</v>
      </c>
      <c r="FB22" s="331">
        <v>30082433.800001293</v>
      </c>
      <c r="FC22" s="331">
        <v>18417558.683597486</v>
      </c>
      <c r="FD22" s="331">
        <v>13362070.328882379</v>
      </c>
      <c r="FE22" s="331">
        <v>10022501.358944207</v>
      </c>
      <c r="FF22" s="331">
        <v>10749104.226968279</v>
      </c>
      <c r="FG22" s="331">
        <v>5164348.4338276722</v>
      </c>
      <c r="FH22" s="331">
        <v>198674510.39818254</v>
      </c>
      <c r="FI22" s="331">
        <v>15456371.813977798</v>
      </c>
      <c r="FJ22" s="331">
        <v>18973102.820779581</v>
      </c>
      <c r="FK22" s="331">
        <v>21070711.026981294</v>
      </c>
      <c r="FL22" s="331">
        <v>35028605.348162472</v>
      </c>
      <c r="FM22" s="331">
        <v>26237966.062562156</v>
      </c>
      <c r="FN22" s="331">
        <v>6168287.8372182949</v>
      </c>
      <c r="FO22" s="331">
        <v>2280047.0685491674</v>
      </c>
      <c r="FP22" s="331">
        <v>582042338.91651618</v>
      </c>
      <c r="FQ22" s="331">
        <v>19656738.5493531</v>
      </c>
      <c r="FR22" s="331">
        <v>34020187.321849242</v>
      </c>
      <c r="FS22" s="331">
        <v>24716114.308409199</v>
      </c>
      <c r="FT22" s="331">
        <v>36305318.641489565</v>
      </c>
      <c r="FU22" s="331">
        <v>18883089.912262209</v>
      </c>
      <c r="FV22" s="331">
        <v>45651140.37637715</v>
      </c>
      <c r="FW22" s="331">
        <v>25555524.976244014</v>
      </c>
      <c r="FX22" s="331">
        <v>23282652.273552034</v>
      </c>
      <c r="FY22" s="331">
        <v>20464917.367604017</v>
      </c>
      <c r="FZ22" s="331">
        <v>43704070.658270031</v>
      </c>
      <c r="GA22" s="331">
        <v>20988727.699751891</v>
      </c>
      <c r="GB22" s="331">
        <v>12151167.267657088</v>
      </c>
      <c r="GC22" s="331">
        <v>3564522.0200278866</v>
      </c>
      <c r="GD22" s="331">
        <v>263513252.56160071</v>
      </c>
      <c r="GE22" s="331">
        <v>17212031.406200863</v>
      </c>
      <c r="GF22" s="331">
        <v>19302791.311250877</v>
      </c>
      <c r="GG22" s="331">
        <v>56820616.419416286</v>
      </c>
      <c r="GH22" s="331">
        <v>26043663.664458018</v>
      </c>
      <c r="GI22" s="331">
        <v>17302435.210870624</v>
      </c>
      <c r="GJ22" s="331">
        <v>22184598.567259252</v>
      </c>
      <c r="GK22" s="331">
        <v>58009863.799741767</v>
      </c>
      <c r="GL22" s="331">
        <v>15224946.44605797</v>
      </c>
      <c r="GM22" s="331">
        <v>5986004.1544541381</v>
      </c>
      <c r="GN22" s="331">
        <v>3460461.8155256687</v>
      </c>
      <c r="GO22" s="331">
        <v>3603849.4789691814</v>
      </c>
      <c r="GP22" s="331">
        <v>200684723.06685215</v>
      </c>
      <c r="GQ22" s="331">
        <v>34115963.530851752</v>
      </c>
      <c r="GR22" s="331">
        <v>17089786.249802854</v>
      </c>
      <c r="GS22" s="331">
        <v>37883233.520132795</v>
      </c>
      <c r="GT22" s="331">
        <v>6708507.151318321</v>
      </c>
      <c r="GU22" s="331">
        <v>23620579.138318554</v>
      </c>
      <c r="GV22" s="331">
        <v>27190339.498781893</v>
      </c>
      <c r="GW22" s="331">
        <v>13307050.158880612</v>
      </c>
      <c r="GX22" s="331">
        <v>228995111.28160211</v>
      </c>
      <c r="GY22" s="331">
        <v>14656585.344457792</v>
      </c>
      <c r="GZ22" s="331">
        <v>31872307.659225412</v>
      </c>
      <c r="HA22" s="331">
        <v>21410967.112068284</v>
      </c>
      <c r="HB22" s="331">
        <v>384086039.18573356</v>
      </c>
      <c r="HC22" s="331">
        <v>28789217.58008749</v>
      </c>
      <c r="HD22" s="331">
        <v>47900675.541520312</v>
      </c>
      <c r="HE22" s="331">
        <v>39917531.023848824</v>
      </c>
      <c r="HF22" s="331">
        <v>32726102.300854079</v>
      </c>
      <c r="HG22" s="331">
        <v>61615646.350777857</v>
      </c>
      <c r="HH22" s="331">
        <v>4370568.6658014879</v>
      </c>
      <c r="HI22" s="331">
        <v>295184324.72694236</v>
      </c>
      <c r="HJ22" s="331">
        <v>28199445.019726187</v>
      </c>
      <c r="HK22" s="331">
        <v>28789621.541602954</v>
      </c>
      <c r="HL22" s="331">
        <v>29625207.665116817</v>
      </c>
      <c r="HM22" s="331">
        <v>21532637.48312502</v>
      </c>
      <c r="HN22" s="331">
        <v>25312504.316544324</v>
      </c>
      <c r="HO22" s="331">
        <v>28715743.831132669</v>
      </c>
      <c r="HP22" s="331">
        <v>16328947.057930423</v>
      </c>
      <c r="HQ22" s="331">
        <v>321628529.51991165</v>
      </c>
      <c r="HR22" s="331">
        <v>89516937.507874086</v>
      </c>
      <c r="HS22" s="331">
        <v>25256685.594548211</v>
      </c>
      <c r="HT22" s="331">
        <v>19609337.74125234</v>
      </c>
      <c r="HU22" s="331">
        <v>19146572.776616078</v>
      </c>
      <c r="HV22" s="331">
        <v>13957610.554396553</v>
      </c>
      <c r="HW22" s="331">
        <v>40493390.501437619</v>
      </c>
      <c r="HX22" s="331">
        <v>18773253.868148886</v>
      </c>
      <c r="HY22" s="331">
        <v>19405884.549905408</v>
      </c>
      <c r="HZ22" s="331">
        <v>19551852.360703476</v>
      </c>
      <c r="IA22" s="331">
        <v>22242969.838638142</v>
      </c>
      <c r="IB22" s="331">
        <v>22939900.571502015</v>
      </c>
      <c r="IC22" s="331">
        <v>7261385.3178493343</v>
      </c>
      <c r="ID22" s="331">
        <v>18148115.145667538</v>
      </c>
      <c r="IE22" s="331">
        <v>7865691.8113335334</v>
      </c>
      <c r="IF22" s="331">
        <v>9450899.4444532022</v>
      </c>
      <c r="IG22" s="331">
        <v>278715918.98965591</v>
      </c>
      <c r="IH22" s="331">
        <v>84070777.564932108</v>
      </c>
      <c r="II22" s="331">
        <v>32675939.689690843</v>
      </c>
      <c r="IJ22" s="331">
        <v>53209649.079743221</v>
      </c>
      <c r="IK22" s="331">
        <v>79139360.918202415</v>
      </c>
      <c r="IL22" s="331">
        <v>26143062.662747707</v>
      </c>
      <c r="IM22" s="331">
        <v>18393979.944089271</v>
      </c>
      <c r="IN22" s="331">
        <v>11845032.72797467</v>
      </c>
      <c r="IO22" s="331">
        <v>12901660.740266122</v>
      </c>
      <c r="IP22" s="331">
        <v>12001252.796114504</v>
      </c>
      <c r="IQ22" s="331">
        <v>15422118.238436092</v>
      </c>
      <c r="IR22" s="331">
        <v>510121706.80583823</v>
      </c>
      <c r="IS22" s="331">
        <v>194844248.7560066</v>
      </c>
      <c r="IT22" s="331">
        <v>27358675.995724451</v>
      </c>
      <c r="IU22" s="331">
        <v>29397412.961316641</v>
      </c>
      <c r="IV22" s="331">
        <v>21657455.785256036</v>
      </c>
      <c r="IW22" s="331">
        <v>10249614.196355864</v>
      </c>
      <c r="IX22" s="331">
        <v>14299405.197019808</v>
      </c>
      <c r="IY22" s="331">
        <v>6382073.8273571953</v>
      </c>
      <c r="IZ22" s="331">
        <v>10509673.365432849</v>
      </c>
      <c r="JA22" s="331">
        <v>19651113.988328841</v>
      </c>
      <c r="JB22" s="331">
        <v>19795399.602044541</v>
      </c>
      <c r="JC22" s="331">
        <v>17223286.278430045</v>
      </c>
      <c r="JD22" s="331">
        <v>112819717.93483363</v>
      </c>
      <c r="JE22" s="331">
        <v>101323930.52049929</v>
      </c>
      <c r="JF22" s="331">
        <v>19168067.309481572</v>
      </c>
      <c r="JG22" s="331">
        <v>21552428.095408328</v>
      </c>
      <c r="JH22" s="331">
        <v>12611489.215301003</v>
      </c>
      <c r="JI22" s="331">
        <v>13898493.621424701</v>
      </c>
      <c r="JJ22" s="331">
        <v>212298555.74825132</v>
      </c>
      <c r="JK22" s="331">
        <v>14452211.315278677</v>
      </c>
      <c r="JL22" s="331">
        <v>26537501.687622003</v>
      </c>
      <c r="JM22" s="331">
        <v>33189632.064436603</v>
      </c>
      <c r="JN22" s="331">
        <v>23631990.118965119</v>
      </c>
      <c r="JO22" s="331">
        <v>43215785.991879687</v>
      </c>
      <c r="JP22" s="331">
        <v>13692871.67213618</v>
      </c>
      <c r="JQ22" s="331">
        <v>308077539.44032949</v>
      </c>
      <c r="JR22" s="331">
        <v>21562202.763428681</v>
      </c>
      <c r="JS22" s="331">
        <v>13696188.562567901</v>
      </c>
      <c r="JT22" s="331">
        <v>38236330.1603266</v>
      </c>
      <c r="JU22" s="331">
        <v>33057277.67202653</v>
      </c>
      <c r="JV22" s="331">
        <v>22002566.710847102</v>
      </c>
      <c r="JW22" s="331">
        <v>14279983.543311981</v>
      </c>
      <c r="JX22" s="331">
        <v>13930305.482099945</v>
      </c>
      <c r="JY22" s="331">
        <v>258520333.16796198</v>
      </c>
      <c r="JZ22" s="331">
        <v>189215301.53989348</v>
      </c>
      <c r="KA22" s="331">
        <v>19704862.907104183</v>
      </c>
      <c r="KB22" s="331">
        <v>7039147.5108946906</v>
      </c>
      <c r="KC22" s="331">
        <v>35939484.92775245</v>
      </c>
      <c r="KD22" s="331">
        <v>7557426.7759283734</v>
      </c>
      <c r="KE22" s="331">
        <v>61614779.186191209</v>
      </c>
      <c r="KF22" s="331">
        <v>18545837.351753764</v>
      </c>
      <c r="KG22" s="331">
        <v>17229878.970889401</v>
      </c>
      <c r="KH22" s="331">
        <v>31832702.613197196</v>
      </c>
      <c r="KI22" s="331">
        <v>24037236.373308435</v>
      </c>
      <c r="KJ22" s="331">
        <v>24078691.65583355</v>
      </c>
      <c r="KK22" s="331">
        <v>8397093.3719435465</v>
      </c>
      <c r="KL22" s="331">
        <v>4318486.799362056</v>
      </c>
      <c r="KM22" s="331">
        <v>10380844.151626542</v>
      </c>
      <c r="KN22" s="331">
        <v>537290629.09611249</v>
      </c>
      <c r="KO22" s="331">
        <v>46549682.496994548</v>
      </c>
      <c r="KP22" s="331">
        <v>26556242.017123494</v>
      </c>
      <c r="KQ22" s="331">
        <v>28328970.541996785</v>
      </c>
      <c r="KR22" s="331">
        <v>25217993.047967702</v>
      </c>
      <c r="KS22" s="331">
        <v>20895009.926536012</v>
      </c>
      <c r="KT22" s="331">
        <v>63493537.323839933</v>
      </c>
      <c r="KU22" s="331">
        <v>18198815.939808413</v>
      </c>
      <c r="KV22" s="331">
        <v>16205844.946472833</v>
      </c>
      <c r="KW22" s="331">
        <v>136162345.65390754</v>
      </c>
      <c r="KX22" s="331">
        <v>18137947.859750818</v>
      </c>
      <c r="KY22" s="331">
        <v>35326729.649365172</v>
      </c>
      <c r="KZ22" s="331">
        <v>64275784.941299923</v>
      </c>
      <c r="LA22" s="331">
        <v>18170636.728724185</v>
      </c>
      <c r="LB22" s="331">
        <v>27590652.462357566</v>
      </c>
      <c r="LC22" s="331">
        <v>168560193.78949976</v>
      </c>
      <c r="LD22" s="331">
        <v>37692905.317501962</v>
      </c>
      <c r="LE22" s="331">
        <v>531088369.88140333</v>
      </c>
      <c r="LF22" s="331">
        <v>121109426.90137501</v>
      </c>
      <c r="LG22" s="331">
        <v>174753306.18243665</v>
      </c>
      <c r="LH22" s="331">
        <v>195851403.99710885</v>
      </c>
      <c r="LI22" s="331">
        <v>20983871.174796749</v>
      </c>
      <c r="LJ22" s="331">
        <v>24267568.345724009</v>
      </c>
      <c r="LK22" s="331">
        <v>11789731.156147614</v>
      </c>
      <c r="LL22" s="331">
        <v>25469991.512326643</v>
      </c>
      <c r="LM22" s="331">
        <v>16225302.775489926</v>
      </c>
      <c r="LN22" s="331">
        <v>35076049.871496871</v>
      </c>
      <c r="LO22" s="331">
        <v>1656284.7420644716</v>
      </c>
      <c r="LP22" s="331">
        <v>183464474.82922927</v>
      </c>
      <c r="LQ22" s="331">
        <v>33823530.320472114</v>
      </c>
      <c r="LR22" s="331">
        <v>20827652.921426401</v>
      </c>
      <c r="LS22" s="331">
        <v>446811419.14477944</v>
      </c>
      <c r="LT22" s="331">
        <v>139352532.96887329</v>
      </c>
      <c r="LU22" s="331">
        <v>360562663.34973413</v>
      </c>
      <c r="LV22" s="331">
        <v>130558296.54292151</v>
      </c>
      <c r="LW22" s="331">
        <v>51715535.848936394</v>
      </c>
      <c r="LX22" s="331">
        <v>47841311.846720457</v>
      </c>
      <c r="LY22" s="331">
        <v>43144572.486368962</v>
      </c>
      <c r="LZ22" s="331">
        <v>46504461.405197285</v>
      </c>
      <c r="MA22" s="331">
        <v>49065016.864910766</v>
      </c>
      <c r="MB22" s="331">
        <v>37826708.377942346</v>
      </c>
      <c r="MC22" s="331">
        <v>73886891.489671141</v>
      </c>
      <c r="MD22" s="331">
        <v>18021375.173045523</v>
      </c>
      <c r="ME22" s="331">
        <v>466017641.67222673</v>
      </c>
      <c r="MF22" s="331">
        <v>16469396.084979309</v>
      </c>
      <c r="MG22" s="331">
        <v>14364137.504043426</v>
      </c>
      <c r="MH22" s="331">
        <v>13424971.391373474</v>
      </c>
      <c r="MI22" s="331">
        <v>13081034.385742538</v>
      </c>
      <c r="MJ22" s="331">
        <v>22029769.363902267</v>
      </c>
      <c r="MK22" s="331">
        <v>15052671.243637392</v>
      </c>
      <c r="ML22" s="331">
        <v>16739112.249530068</v>
      </c>
      <c r="MM22" s="331">
        <v>20896140.133290723</v>
      </c>
      <c r="MN22" s="331">
        <v>11646311.831881659</v>
      </c>
      <c r="MO22" s="331">
        <v>16499334.656163646</v>
      </c>
      <c r="MP22" s="331">
        <v>16462418.028024321</v>
      </c>
      <c r="MQ22" s="331">
        <v>249858262.84324294</v>
      </c>
      <c r="MR22" s="331">
        <v>17991839.107056491</v>
      </c>
      <c r="MS22" s="331">
        <v>24928026.255913779</v>
      </c>
      <c r="MT22" s="331">
        <v>35568915.373755112</v>
      </c>
      <c r="MU22" s="331">
        <v>45285219.059633203</v>
      </c>
      <c r="MV22" s="331">
        <v>30505188.803306758</v>
      </c>
      <c r="MW22" s="331">
        <v>50180365.426153079</v>
      </c>
      <c r="MX22" s="331">
        <v>47342470.165169291</v>
      </c>
      <c r="MY22" s="331">
        <v>23986100.966647513</v>
      </c>
      <c r="MZ22" s="331">
        <v>8278482.4257099405</v>
      </c>
      <c r="NA22" s="331">
        <v>3559454.1950336299</v>
      </c>
      <c r="NB22" s="331">
        <v>333187533.37380451</v>
      </c>
      <c r="NC22" s="331">
        <v>47051187.526367128</v>
      </c>
      <c r="ND22" s="331">
        <v>13232978.470065152</v>
      </c>
      <c r="NE22" s="331">
        <v>96602873.558202744</v>
      </c>
      <c r="NF22" s="331">
        <v>14965193.59487145</v>
      </c>
      <c r="NG22" s="331">
        <v>37739862.260876037</v>
      </c>
      <c r="NH22" s="331">
        <v>96069441.432476997</v>
      </c>
      <c r="NI22" s="331">
        <v>69771905.742283553</v>
      </c>
      <c r="NJ22" s="331">
        <v>4430777.7024468118</v>
      </c>
      <c r="NK22" s="331">
        <v>34551391.307724603</v>
      </c>
      <c r="NL22" s="331">
        <v>22359190.251011774</v>
      </c>
      <c r="NM22" s="331">
        <v>8383195.8121048314</v>
      </c>
      <c r="NN22" s="331">
        <v>188575689.9318597</v>
      </c>
      <c r="NO22" s="331">
        <v>17602312.260330029</v>
      </c>
      <c r="NP22" s="331">
        <v>15109005.895161951</v>
      </c>
      <c r="NQ22" s="331">
        <v>16463350.90051537</v>
      </c>
      <c r="NR22" s="331">
        <v>17106343.338913441</v>
      </c>
      <c r="NS22" s="331">
        <v>1625748.4608919956</v>
      </c>
      <c r="NT22" s="331">
        <v>7624839.9678026084</v>
      </c>
      <c r="NU22" s="331">
        <v>172822501.69299185</v>
      </c>
      <c r="NV22" s="331">
        <v>82135922.964346021</v>
      </c>
      <c r="NW22" s="331">
        <v>18935616.630496621</v>
      </c>
      <c r="NX22" s="331">
        <v>14544790.454370735</v>
      </c>
      <c r="NY22" s="331">
        <v>16629658.290554918</v>
      </c>
      <c r="NZ22" s="331">
        <v>20151194.726525676</v>
      </c>
      <c r="OA22" s="331">
        <v>12906953.992217517</v>
      </c>
      <c r="OB22" s="331">
        <v>375476925.07485092</v>
      </c>
      <c r="OC22" s="331">
        <v>76965642.64481239</v>
      </c>
      <c r="OD22" s="331">
        <v>29548190.028535634</v>
      </c>
      <c r="OE22" s="331">
        <v>83353214.540445328</v>
      </c>
      <c r="OF22" s="331">
        <v>17682499.531491045</v>
      </c>
      <c r="OG22" s="331">
        <v>30082227.563306578</v>
      </c>
      <c r="OH22" s="331">
        <v>21834691.400486507</v>
      </c>
      <c r="OI22" s="331">
        <v>11678425.707224349</v>
      </c>
      <c r="OJ22" s="331">
        <v>7543325.7118733414</v>
      </c>
      <c r="OK22" s="331">
        <v>290332823.078444</v>
      </c>
      <c r="OL22" s="331">
        <v>76391341.248244315</v>
      </c>
      <c r="OM22" s="331">
        <v>90832742.298265278</v>
      </c>
      <c r="ON22" s="331">
        <v>31070762.690999955</v>
      </c>
      <c r="OO22" s="331">
        <v>24073057.071862727</v>
      </c>
      <c r="OP22" s="331">
        <v>4838805.2940651402</v>
      </c>
      <c r="OQ22" s="331">
        <v>215861908.16636926</v>
      </c>
      <c r="OR22" s="331">
        <v>23539974.17656916</v>
      </c>
      <c r="OS22" s="331">
        <v>18577575.755422141</v>
      </c>
      <c r="OT22" s="331">
        <v>26166791.200059641</v>
      </c>
      <c r="OU22" s="331">
        <v>41223831.684413366</v>
      </c>
      <c r="OV22" s="331">
        <v>70958951.949998885</v>
      </c>
      <c r="OW22" s="331">
        <v>16978075.691271115</v>
      </c>
      <c r="OX22" s="331">
        <v>2057415.4204976736</v>
      </c>
      <c r="OY22" s="331">
        <v>2388520.1513922391</v>
      </c>
      <c r="OZ22" s="331">
        <v>341841955.89898187</v>
      </c>
      <c r="PA22" s="331">
        <v>17088188.541710164</v>
      </c>
      <c r="PB22" s="331">
        <v>56344596.120986223</v>
      </c>
      <c r="PC22" s="331">
        <v>13857788.601222182</v>
      </c>
      <c r="PD22" s="331">
        <v>36756722.940962709</v>
      </c>
      <c r="PE22" s="331">
        <v>64152099.358242683</v>
      </c>
      <c r="PF22" s="331">
        <v>21632392.121704951</v>
      </c>
      <c r="PG22" s="331">
        <v>19776659.537197538</v>
      </c>
      <c r="PH22" s="331">
        <v>24458401.468954764</v>
      </c>
      <c r="PI22" s="331">
        <v>17461431.055163518</v>
      </c>
      <c r="PJ22" s="331">
        <v>27039333.778413918</v>
      </c>
      <c r="PK22" s="331">
        <v>37542464.953437828</v>
      </c>
      <c r="PL22" s="331">
        <v>16913488.849991396</v>
      </c>
      <c r="PM22" s="331">
        <v>76210553.434933499</v>
      </c>
      <c r="PN22" s="331">
        <v>6890214.556069403</v>
      </c>
      <c r="PO22" s="331">
        <v>6167441.3700135322</v>
      </c>
      <c r="PP22" s="331">
        <v>4942876.6085592555</v>
      </c>
      <c r="PQ22" s="331">
        <v>4776153.1226302097</v>
      </c>
      <c r="PR22" s="331">
        <v>696835396.59339571</v>
      </c>
      <c r="PS22" s="331">
        <v>37969402.926770978</v>
      </c>
      <c r="PT22" s="331">
        <v>23347184.278611228</v>
      </c>
      <c r="PU22" s="331">
        <v>45967482.707143582</v>
      </c>
      <c r="PV22" s="331">
        <v>119591700.16754656</v>
      </c>
      <c r="PW22" s="331">
        <v>23909526.572948717</v>
      </c>
      <c r="PX22" s="331">
        <v>57046325.857483029</v>
      </c>
      <c r="PY22" s="331">
        <v>25431734.503816541</v>
      </c>
      <c r="PZ22" s="331">
        <v>65911212.446338683</v>
      </c>
      <c r="QA22" s="331">
        <v>11597958.396800475</v>
      </c>
      <c r="QB22" s="331">
        <v>64145876.770728499</v>
      </c>
      <c r="QC22" s="331">
        <v>15996401.106129762</v>
      </c>
      <c r="QD22" s="331">
        <v>22665061.301689342</v>
      </c>
      <c r="QE22" s="331">
        <v>30085751.541330293</v>
      </c>
      <c r="QF22" s="331">
        <v>35232635.259404249</v>
      </c>
      <c r="QG22" s="331">
        <v>36024767.029559761</v>
      </c>
      <c r="QH22" s="331">
        <v>34795655.280597329</v>
      </c>
      <c r="QI22" s="331">
        <v>18952423.447801266</v>
      </c>
      <c r="QJ22" s="331">
        <v>12687135.534262991</v>
      </c>
      <c r="QK22" s="331">
        <v>45253114.617303982</v>
      </c>
      <c r="QL22" s="331">
        <v>67773640.391070724</v>
      </c>
      <c r="QM22" s="331">
        <v>12862475.498005465</v>
      </c>
      <c r="QN22" s="331">
        <v>2881114.3982444149</v>
      </c>
      <c r="QO22" s="331">
        <v>2600811.013140819</v>
      </c>
      <c r="QP22" s="331">
        <v>2721781.6419455134</v>
      </c>
      <c r="QQ22" s="331">
        <v>1933181.0151631257</v>
      </c>
      <c r="QR22" s="331">
        <v>362274674.33318442</v>
      </c>
      <c r="QS22" s="331">
        <v>11463597.399729023</v>
      </c>
      <c r="QT22" s="331">
        <v>51551714.924292512</v>
      </c>
      <c r="QU22" s="331">
        <v>25848215.878062651</v>
      </c>
      <c r="QV22" s="331">
        <v>32132064.292420778</v>
      </c>
      <c r="QW22" s="331">
        <v>48091950.734276272</v>
      </c>
      <c r="QX22" s="331">
        <v>15880837.41581041</v>
      </c>
      <c r="QY22" s="331">
        <v>43831608.498866513</v>
      </c>
      <c r="QZ22" s="331">
        <v>46072404.567079268</v>
      </c>
      <c r="RA22" s="331">
        <v>14572210.954948276</v>
      </c>
      <c r="RB22" s="331">
        <v>11025674.549002411</v>
      </c>
      <c r="RC22" s="331">
        <v>4241984.1643756516</v>
      </c>
      <c r="RD22" s="331">
        <v>3216796.4597402653</v>
      </c>
      <c r="RE22" s="331">
        <v>459169324.90569907</v>
      </c>
      <c r="RF22" s="331">
        <v>46907102.604644835</v>
      </c>
      <c r="RG22" s="331">
        <v>23510655.856231265</v>
      </c>
      <c r="RH22" s="331">
        <v>27463117.199699335</v>
      </c>
      <c r="RI22" s="331">
        <v>20437595.320091374</v>
      </c>
      <c r="RJ22" s="331">
        <v>29679561.260326538</v>
      </c>
      <c r="RK22" s="331">
        <v>57120031.580341451</v>
      </c>
      <c r="RL22" s="331">
        <v>20827230.314995248</v>
      </c>
      <c r="RM22" s="331">
        <v>27319625.486183424</v>
      </c>
      <c r="RN22" s="331">
        <v>47562813.416332021</v>
      </c>
      <c r="RO22" s="331">
        <v>58880486.490765125</v>
      </c>
      <c r="RP22" s="331">
        <v>13794684.89526852</v>
      </c>
      <c r="RQ22" s="331">
        <v>10423655.069067864</v>
      </c>
      <c r="RR22" s="331">
        <v>26807267.561452385</v>
      </c>
      <c r="RS22" s="331">
        <v>10937375.109193038</v>
      </c>
      <c r="RT22" s="331">
        <v>19702342.886896398</v>
      </c>
      <c r="RU22" s="331">
        <v>22261178.812107593</v>
      </c>
      <c r="RV22" s="331">
        <v>640540.70085684233</v>
      </c>
      <c r="RW22" s="331">
        <v>225686.09331408906</v>
      </c>
      <c r="RX22" s="331">
        <v>315109.24398804217</v>
      </c>
      <c r="RY22" s="331">
        <v>232095795.21428072</v>
      </c>
      <c r="RZ22" s="331">
        <v>14146174.684521817</v>
      </c>
      <c r="SA22" s="331">
        <v>25211422.64926156</v>
      </c>
      <c r="SB22" s="331">
        <v>13513942.322982403</v>
      </c>
      <c r="SC22" s="331">
        <v>7190084.9611549266</v>
      </c>
      <c r="SD22" s="331">
        <v>13529380.452634566</v>
      </c>
      <c r="SE22" s="331">
        <v>18149736.654733513</v>
      </c>
      <c r="SF22" s="331">
        <v>47343895.639926381</v>
      </c>
      <c r="SG22" s="331">
        <v>18541775.84235476</v>
      </c>
      <c r="SH22" s="331">
        <v>15262311.538969232</v>
      </c>
      <c r="SI22" s="331">
        <v>17222338.379426092</v>
      </c>
      <c r="SJ22" s="331">
        <v>31548568.051961079</v>
      </c>
      <c r="SK22" s="331">
        <v>14929329.675344748</v>
      </c>
      <c r="SL22" s="331">
        <v>7554306.215129707</v>
      </c>
      <c r="SM22" s="331">
        <v>217551729.86836687</v>
      </c>
      <c r="SN22" s="331">
        <v>19711811.306608476</v>
      </c>
      <c r="SO22" s="331">
        <v>19172219.814247705</v>
      </c>
      <c r="SP22" s="331">
        <v>20389620.113504972</v>
      </c>
      <c r="SQ22" s="331">
        <v>9969241.8630200643</v>
      </c>
      <c r="SR22" s="331">
        <v>21413337.296401553</v>
      </c>
      <c r="SS22" s="331">
        <v>23343737.095712576</v>
      </c>
      <c r="ST22" s="331">
        <v>39398236.683831148</v>
      </c>
      <c r="SU22" s="331">
        <v>21699393.010844216</v>
      </c>
      <c r="SV22" s="331">
        <v>18500568.134442594</v>
      </c>
      <c r="SW22" s="331">
        <v>54253388.332491659</v>
      </c>
      <c r="SX22" s="331">
        <v>2981607.9579540761</v>
      </c>
      <c r="SY22" s="331">
        <v>98440687.630218804</v>
      </c>
      <c r="SZ22" s="331">
        <v>17493508.466871899</v>
      </c>
      <c r="TA22" s="331">
        <v>17031228.573929347</v>
      </c>
      <c r="TB22" s="331">
        <v>47927472.3824137</v>
      </c>
      <c r="TC22" s="331">
        <v>19487252.915216077</v>
      </c>
      <c r="TD22" s="331">
        <v>17230178.079088926</v>
      </c>
      <c r="TE22" s="331">
        <v>16917055.015311934</v>
      </c>
      <c r="TF22" s="331">
        <v>6240171.1326369839</v>
      </c>
      <c r="TG22" s="331">
        <v>429373535.21355158</v>
      </c>
      <c r="TH22" s="331">
        <v>18223977.511826716</v>
      </c>
      <c r="TI22" s="331">
        <v>13738155.024962157</v>
      </c>
      <c r="TJ22" s="331">
        <v>43921897.504718713</v>
      </c>
      <c r="TK22" s="331">
        <v>38619094.740261987</v>
      </c>
      <c r="TL22" s="331">
        <v>16826619.891316935</v>
      </c>
      <c r="TM22" s="331">
        <v>5183640.7255892688</v>
      </c>
      <c r="TN22" s="331">
        <v>59153634.570001669</v>
      </c>
      <c r="TO22" s="331">
        <v>18730987.361341242</v>
      </c>
      <c r="TP22" s="331">
        <v>30204940.7873406</v>
      </c>
      <c r="TQ22" s="331">
        <v>30287342.245222751</v>
      </c>
      <c r="TR22" s="331">
        <v>14146569.96831738</v>
      </c>
      <c r="TS22" s="331">
        <v>10303755.184130494</v>
      </c>
      <c r="TT22" s="331">
        <v>17539164.261755336</v>
      </c>
      <c r="TU22" s="331">
        <v>16106954.785678204</v>
      </c>
      <c r="TV22" s="331">
        <v>14748002.948285751</v>
      </c>
      <c r="TW22" s="331">
        <v>93686350.57167007</v>
      </c>
      <c r="TX22" s="331">
        <v>11063272.205267843</v>
      </c>
      <c r="TY22" s="331">
        <v>239239085.35158756</v>
      </c>
      <c r="TZ22" s="331">
        <v>48647039.904769711</v>
      </c>
      <c r="UA22" s="331">
        <v>12853201.664302703</v>
      </c>
      <c r="UB22" s="331">
        <v>10613477.446937285</v>
      </c>
      <c r="UC22" s="331">
        <v>102572636.44121507</v>
      </c>
      <c r="UD22" s="331">
        <v>9170435.4857734796</v>
      </c>
      <c r="UE22" s="331">
        <v>2759466.0472586532</v>
      </c>
      <c r="UF22" s="331">
        <v>6860485.0676001068</v>
      </c>
      <c r="UG22" s="331">
        <v>6982479.5573649099</v>
      </c>
      <c r="UH22" s="331">
        <v>156208569.95847848</v>
      </c>
      <c r="UI22" s="331">
        <v>29312924.364272248</v>
      </c>
      <c r="UJ22" s="331">
        <v>22879957.860816266</v>
      </c>
      <c r="UK22" s="331">
        <v>35080938.866466254</v>
      </c>
      <c r="UL22" s="331">
        <v>22751696.02336549</v>
      </c>
      <c r="UM22" s="331">
        <v>10658045.826187093</v>
      </c>
      <c r="UN22" s="331">
        <v>683439924.80375838</v>
      </c>
      <c r="UO22" s="331">
        <v>24904024.658703279</v>
      </c>
      <c r="UP22" s="331">
        <v>21009235.856115259</v>
      </c>
      <c r="UQ22" s="331">
        <v>91162193.26504755</v>
      </c>
      <c r="UR22" s="331">
        <v>2437760.666393152</v>
      </c>
      <c r="US22" s="331">
        <v>15769676.077487238</v>
      </c>
      <c r="UT22" s="331">
        <v>48529656.592107348</v>
      </c>
      <c r="UU22" s="331">
        <v>15154773.0625004</v>
      </c>
      <c r="UV22" s="331">
        <v>12405894.50898031</v>
      </c>
      <c r="UW22" s="331">
        <v>12836440.858349549</v>
      </c>
      <c r="UX22" s="331">
        <v>27124583.289749697</v>
      </c>
      <c r="UY22" s="331">
        <v>43648454.688962109</v>
      </c>
      <c r="UZ22" s="331">
        <v>23096394.867952704</v>
      </c>
      <c r="VA22" s="331">
        <v>33569167.73861865</v>
      </c>
      <c r="VB22" s="331">
        <v>10313008.706239885</v>
      </c>
      <c r="VC22" s="331">
        <v>11318940.381976819</v>
      </c>
      <c r="VD22" s="331">
        <v>8206371.3748655766</v>
      </c>
      <c r="VE22" s="331">
        <v>12004530.147146378</v>
      </c>
      <c r="VF22" s="331">
        <v>44796189.729737192</v>
      </c>
      <c r="VG22" s="331">
        <v>4009234.3099736725</v>
      </c>
      <c r="VH22" s="331">
        <v>4540663.983222615</v>
      </c>
      <c r="VI22" s="331">
        <v>5680526.7789624752</v>
      </c>
      <c r="VJ22" s="331">
        <v>368714548.10929704</v>
      </c>
      <c r="VK22" s="331">
        <v>27596185.077976223</v>
      </c>
      <c r="VL22" s="331">
        <v>24971490.975711398</v>
      </c>
      <c r="VM22" s="331">
        <v>36824408.784433208</v>
      </c>
      <c r="VN22" s="331">
        <v>49607061.909099646</v>
      </c>
      <c r="VO22" s="331">
        <v>44957005.881028861</v>
      </c>
      <c r="VP22" s="331">
        <v>33583596.592293203</v>
      </c>
      <c r="VQ22" s="331">
        <v>25750102.873872709</v>
      </c>
      <c r="VR22" s="331">
        <v>14924940.739468277</v>
      </c>
      <c r="VS22" s="331">
        <v>111471046.19302975</v>
      </c>
      <c r="VT22" s="331">
        <v>24234695.239781898</v>
      </c>
      <c r="VU22" s="331">
        <v>41167023.23351147</v>
      </c>
      <c r="VV22" s="331">
        <v>18963101.004400034</v>
      </c>
      <c r="VW22" s="331">
        <v>15395378.724485196</v>
      </c>
      <c r="VX22" s="331">
        <v>17756659.762123007</v>
      </c>
      <c r="VY22" s="331">
        <v>1050300194.4425207</v>
      </c>
      <c r="VZ22" s="331">
        <v>53360489.802973285</v>
      </c>
      <c r="WA22" s="331">
        <v>28053608.703181066</v>
      </c>
      <c r="WB22" s="331">
        <v>22878837.399188697</v>
      </c>
      <c r="WC22" s="331">
        <v>18315468.372288857</v>
      </c>
      <c r="WD22" s="331">
        <v>33262998.691081535</v>
      </c>
      <c r="WE22" s="331">
        <v>54938665.989358008</v>
      </c>
      <c r="WF22" s="331">
        <v>41377636.779790744</v>
      </c>
      <c r="WG22" s="331">
        <v>35154659.4112048</v>
      </c>
      <c r="WH22" s="331">
        <v>39052613.310147263</v>
      </c>
      <c r="WI22" s="331">
        <v>27999138.379796587</v>
      </c>
      <c r="WJ22" s="331">
        <v>59324795.294372521</v>
      </c>
      <c r="WK22" s="331">
        <v>30055282.74960006</v>
      </c>
      <c r="WL22" s="331">
        <v>50496853.86745017</v>
      </c>
      <c r="WM22" s="331">
        <v>64754821.034027658</v>
      </c>
      <c r="WN22" s="331">
        <v>27689453.908283651</v>
      </c>
      <c r="WO22" s="331">
        <v>38383240.145644136</v>
      </c>
      <c r="WP22" s="331">
        <v>47125147.551902004</v>
      </c>
      <c r="WQ22" s="331">
        <v>23000178.483387582</v>
      </c>
      <c r="WR22" s="331">
        <v>52651473.336840972</v>
      </c>
      <c r="WS22" s="331">
        <v>122297647.72329913</v>
      </c>
      <c r="WT22" s="331">
        <v>26484142.950571589</v>
      </c>
      <c r="WU22" s="331">
        <v>17853688.093511634</v>
      </c>
      <c r="WV22" s="331">
        <v>14312208.401629539</v>
      </c>
      <c r="WW22" s="331">
        <v>17230015.57189374</v>
      </c>
      <c r="WX22" s="331">
        <v>20843103.587050855</v>
      </c>
      <c r="WY22" s="331">
        <v>16289427.932329601</v>
      </c>
      <c r="WZ22" s="331">
        <v>13719108.574854966</v>
      </c>
      <c r="XA22" s="331">
        <v>72788620.462214351</v>
      </c>
      <c r="XB22" s="331">
        <v>4434318.3259240957</v>
      </c>
      <c r="XC22" s="331">
        <v>4384467.4014916476</v>
      </c>
      <c r="XD22" s="331">
        <v>4520317.3347003777</v>
      </c>
      <c r="XE22" s="331">
        <v>4618909.2792933751</v>
      </c>
      <c r="XF22" s="331">
        <v>579253108.25797081</v>
      </c>
      <c r="XG22" s="331">
        <v>22335207.949566312</v>
      </c>
      <c r="XH22" s="331">
        <v>26434335.848149046</v>
      </c>
      <c r="XI22" s="331">
        <v>150852400.49131531</v>
      </c>
      <c r="XJ22" s="331">
        <v>29869346.796006415</v>
      </c>
      <c r="XK22" s="331">
        <v>30728615.092739042</v>
      </c>
      <c r="XL22" s="331">
        <v>51804058.097887598</v>
      </c>
      <c r="XM22" s="331">
        <v>20169195.209433056</v>
      </c>
      <c r="XN22" s="331">
        <v>26436069.515550081</v>
      </c>
      <c r="XO22" s="331">
        <v>42111940.124930285</v>
      </c>
      <c r="XP22" s="331">
        <v>42730268.289249539</v>
      </c>
      <c r="XQ22" s="331">
        <v>14882897.26249625</v>
      </c>
      <c r="XR22" s="331">
        <v>18099886.555771645</v>
      </c>
      <c r="XS22" s="331">
        <v>16850929.442528538</v>
      </c>
      <c r="XT22" s="331">
        <v>13837139.272163581</v>
      </c>
      <c r="XU22" s="331">
        <v>11780491.098886343</v>
      </c>
      <c r="XV22" s="331">
        <v>8852593.6340034194</v>
      </c>
      <c r="XW22" s="331">
        <v>11668822.523028437</v>
      </c>
      <c r="XX22" s="331">
        <v>12666157.186640222</v>
      </c>
      <c r="XY22" s="331">
        <v>14435946.981038047</v>
      </c>
      <c r="XZ22" s="331">
        <v>12377733.457776677</v>
      </c>
      <c r="YA22" s="331">
        <v>7685400.3143608607</v>
      </c>
      <c r="YB22" s="331">
        <v>5683662.3492771098</v>
      </c>
      <c r="YC22" s="331">
        <v>561040365.18191123</v>
      </c>
      <c r="YD22" s="331">
        <v>24517097.096378665</v>
      </c>
      <c r="YE22" s="331">
        <v>61722540.718039386</v>
      </c>
      <c r="YF22" s="331">
        <v>26481232.794356953</v>
      </c>
      <c r="YG22" s="331">
        <v>93364971.934967652</v>
      </c>
      <c r="YH22" s="331">
        <v>25068298.69695764</v>
      </c>
      <c r="YI22" s="331">
        <v>53530838.925709233</v>
      </c>
      <c r="YJ22" s="331">
        <v>18131130.950514924</v>
      </c>
      <c r="YK22" s="331">
        <v>60094272.993788868</v>
      </c>
      <c r="YL22" s="331">
        <v>45272009.191465788</v>
      </c>
      <c r="YM22" s="331">
        <v>38838101.280165091</v>
      </c>
      <c r="YN22" s="331">
        <v>21611631.663024753</v>
      </c>
      <c r="YO22" s="331">
        <v>13399331.656809464</v>
      </c>
      <c r="YP22" s="331">
        <v>10924346.120575551</v>
      </c>
      <c r="YQ22" s="331">
        <v>6647613.3237986239</v>
      </c>
      <c r="YR22" s="331">
        <v>6226998.0033114655</v>
      </c>
      <c r="YS22" s="331">
        <v>5623754.8325199746</v>
      </c>
      <c r="YT22" s="331">
        <v>158554072.49041992</v>
      </c>
      <c r="YU22" s="331">
        <v>18035235.864173878</v>
      </c>
      <c r="YV22" s="331">
        <v>18408460.303152516</v>
      </c>
      <c r="YW22" s="331">
        <v>14172418.168440895</v>
      </c>
      <c r="YX22" s="331">
        <v>25552202.704441968</v>
      </c>
      <c r="YY22" s="331">
        <v>10668574.975150162</v>
      </c>
      <c r="YZ22" s="331">
        <v>17045451.488433093</v>
      </c>
      <c r="ZA22" s="331">
        <v>269949296.13935077</v>
      </c>
      <c r="ZB22" s="331">
        <v>14014438.079919899</v>
      </c>
      <c r="ZC22" s="331">
        <v>29639707.97270951</v>
      </c>
      <c r="ZD22" s="331">
        <v>30153962.217418458</v>
      </c>
      <c r="ZE22" s="331">
        <v>17129558.972219341</v>
      </c>
      <c r="ZF22" s="331">
        <v>29108752.982331097</v>
      </c>
      <c r="ZG22" s="331">
        <v>12433835.206531564</v>
      </c>
      <c r="ZH22" s="331">
        <v>13672809.43012364</v>
      </c>
      <c r="ZI22" s="331">
        <v>65335510.175537795</v>
      </c>
      <c r="ZJ22" s="331">
        <v>359994607.32430279</v>
      </c>
      <c r="ZK22" s="331">
        <v>17446774.732334569</v>
      </c>
      <c r="ZL22" s="331">
        <v>46376341.520995826</v>
      </c>
      <c r="ZM22" s="331">
        <v>84873385.98454994</v>
      </c>
      <c r="ZN22" s="331">
        <v>61261202.375513397</v>
      </c>
      <c r="ZO22" s="331">
        <v>22025450.875921845</v>
      </c>
      <c r="ZP22" s="331">
        <v>25328882.341212638</v>
      </c>
      <c r="ZQ22" s="331">
        <v>53752006.631823897</v>
      </c>
      <c r="ZR22" s="331">
        <v>53826244.555392966</v>
      </c>
      <c r="ZS22" s="331">
        <v>52276493.739455059</v>
      </c>
      <c r="ZT22" s="331">
        <v>7983310.6226604134</v>
      </c>
      <c r="ZU22" s="331">
        <v>12417078.195399845</v>
      </c>
      <c r="ZV22" s="331">
        <v>17814553.692357719</v>
      </c>
      <c r="ZW22" s="331">
        <v>23497602.023985367</v>
      </c>
      <c r="ZX22" s="331">
        <v>15740963.774177553</v>
      </c>
      <c r="ZY22" s="331">
        <v>15104393.315135984</v>
      </c>
      <c r="ZZ22" s="331">
        <v>17212349.781396449</v>
      </c>
      <c r="AAA22" s="331">
        <v>7662668.8120872108</v>
      </c>
      <c r="AAB22" s="331">
        <v>9894531.2707433589</v>
      </c>
      <c r="AAC22" s="331">
        <v>7362870.1470613601</v>
      </c>
      <c r="AAD22" s="331">
        <v>4549818.2827120591</v>
      </c>
      <c r="AAE22" s="331">
        <v>4307373.4018986011</v>
      </c>
      <c r="AAF22" s="331">
        <v>197004098.00629467</v>
      </c>
      <c r="AAG22" s="331">
        <v>15279960.390105452</v>
      </c>
      <c r="AAH22" s="331">
        <v>21224500.092599679</v>
      </c>
      <c r="AAI22" s="331">
        <v>18228500.848762497</v>
      </c>
      <c r="AAJ22" s="331">
        <v>17370996.099053167</v>
      </c>
      <c r="AAK22" s="331">
        <v>23119179.308858883</v>
      </c>
      <c r="AAL22" s="331">
        <v>17390204.687372815</v>
      </c>
      <c r="AAM22" s="331">
        <v>919622226.66021562</v>
      </c>
      <c r="AAN22" s="331">
        <v>21710467.436352294</v>
      </c>
      <c r="AAO22" s="331">
        <v>11984578.980888922</v>
      </c>
      <c r="AAP22" s="331">
        <v>52239395.913780928</v>
      </c>
      <c r="AAQ22" s="331">
        <v>35487237.804551125</v>
      </c>
      <c r="AAR22" s="331">
        <v>22471111.562473916</v>
      </c>
      <c r="AAS22" s="331">
        <v>17276362.239624847</v>
      </c>
      <c r="AAT22" s="331">
        <v>22004792.808561403</v>
      </c>
      <c r="AAU22" s="331">
        <v>42671693.347736679</v>
      </c>
      <c r="AAV22" s="331">
        <v>11745142.905394752</v>
      </c>
      <c r="AAW22" s="331">
        <v>32563726.128718071</v>
      </c>
      <c r="AAX22" s="331">
        <v>111584081.92652577</v>
      </c>
      <c r="AAY22" s="331">
        <v>57140515.919211596</v>
      </c>
      <c r="AAZ22" s="331">
        <v>13123430.773851618</v>
      </c>
      <c r="ABA22" s="331">
        <v>12150471.713692158</v>
      </c>
      <c r="ABB22" s="331">
        <v>23328459.05409503</v>
      </c>
      <c r="ABC22" s="331">
        <v>11256537.152939111</v>
      </c>
      <c r="ABD22" s="331">
        <v>14271108.359555263</v>
      </c>
      <c r="ABE22" s="331">
        <v>10056472.899008175</v>
      </c>
      <c r="ABF22" s="331">
        <v>127327494.20108773</v>
      </c>
      <c r="ABG22" s="331">
        <v>90155231.010459185</v>
      </c>
      <c r="ABH22" s="331">
        <v>8814483.7852684334</v>
      </c>
      <c r="ABI22" s="331">
        <v>8090239.8594567357</v>
      </c>
      <c r="ABJ22" s="331">
        <v>6519870.1079631466</v>
      </c>
      <c r="ABK22" s="331">
        <v>4926094.4642437659</v>
      </c>
      <c r="ABL22" s="331">
        <v>8709230.7926959302</v>
      </c>
      <c r="ABM22" s="331">
        <v>260376365.70780337</v>
      </c>
      <c r="ABN22" s="331">
        <v>20831937.517071828</v>
      </c>
      <c r="ABO22" s="331">
        <v>11897670.062662032</v>
      </c>
      <c r="ABP22" s="331">
        <v>21344992.391398046</v>
      </c>
      <c r="ABQ22" s="331">
        <v>28857597.340454176</v>
      </c>
      <c r="ABR22" s="331">
        <v>15402473.260730457</v>
      </c>
      <c r="ABS22" s="331">
        <v>13766994.356713865</v>
      </c>
      <c r="ABT22" s="331">
        <v>22154865.863515656</v>
      </c>
      <c r="ABU22" s="331">
        <v>1309791.0351421167</v>
      </c>
      <c r="ABV22" s="331">
        <v>285464334.7577005</v>
      </c>
      <c r="ABW22" s="331">
        <v>12051423.199325372</v>
      </c>
      <c r="ABX22" s="331">
        <v>32392120.982973356</v>
      </c>
      <c r="ABY22" s="331">
        <v>19070010.570914906</v>
      </c>
      <c r="ABZ22" s="331">
        <v>3739670.8608107949</v>
      </c>
      <c r="ACA22" s="331">
        <v>60139424.939435497</v>
      </c>
      <c r="ACB22" s="331">
        <v>13059445.212307328</v>
      </c>
      <c r="ACC22" s="331">
        <v>20843853.254589964</v>
      </c>
      <c r="ACD22" s="331">
        <v>10870826.172977097</v>
      </c>
      <c r="ACE22" s="331">
        <v>22698402.602759074</v>
      </c>
      <c r="ACF22" s="331">
        <v>10417390.274437383</v>
      </c>
      <c r="ACG22" s="331">
        <v>678619982.26072049</v>
      </c>
      <c r="ACH22" s="331">
        <v>23835403.635211967</v>
      </c>
      <c r="ACI22" s="331">
        <v>29487091.870750971</v>
      </c>
      <c r="ACJ22" s="331">
        <v>39659819.470132597</v>
      </c>
      <c r="ACK22" s="331">
        <v>13218093.093680905</v>
      </c>
      <c r="ACL22" s="331">
        <v>23052485.332308725</v>
      </c>
      <c r="ACM22" s="331">
        <v>35749371.106656574</v>
      </c>
      <c r="ACN22" s="331">
        <v>85123320.855467349</v>
      </c>
      <c r="ACO22" s="331">
        <v>149781534.74451914</v>
      </c>
      <c r="ACP22" s="331">
        <v>17930790.523279894</v>
      </c>
      <c r="ACQ22" s="331">
        <v>32445142.30863826</v>
      </c>
      <c r="ACR22" s="331">
        <v>44010824.968159743</v>
      </c>
      <c r="ACS22" s="331">
        <v>36013928.019902058</v>
      </c>
      <c r="ACT22" s="331">
        <v>107764220.29956804</v>
      </c>
      <c r="ACU22" s="331">
        <v>18032584.819443736</v>
      </c>
      <c r="ACV22" s="331">
        <v>29149585.979378272</v>
      </c>
      <c r="ACW22" s="331">
        <v>18723949.575858813</v>
      </c>
      <c r="ACX22" s="331">
        <v>8642318.205499718</v>
      </c>
      <c r="ACY22" s="331">
        <v>13020525.654526453</v>
      </c>
      <c r="ACZ22" s="331">
        <v>7866443.8859383473</v>
      </c>
      <c r="ADA22" s="331">
        <v>3878479.4885605951</v>
      </c>
      <c r="ADB22" s="331">
        <v>4373909.5082814423</v>
      </c>
      <c r="ADC22" s="331">
        <v>8876846.0315654818</v>
      </c>
      <c r="ADD22" s="331">
        <v>151247368.03948373</v>
      </c>
      <c r="ADE22" s="331">
        <v>131895613.36427295</v>
      </c>
      <c r="ADF22" s="331">
        <v>4630286.287431133</v>
      </c>
      <c r="ADG22" s="331">
        <v>9052895.2884971313</v>
      </c>
      <c r="ADH22" s="331">
        <v>18775941.949126948</v>
      </c>
      <c r="ADI22" s="331">
        <v>7021291.5831679152</v>
      </c>
      <c r="ADJ22" s="331">
        <v>16099334.036087433</v>
      </c>
      <c r="ADK22" s="331">
        <v>15568892.794308474</v>
      </c>
      <c r="ADL22" s="331">
        <v>12205578.661236938</v>
      </c>
      <c r="ADM22" s="331">
        <v>423554850.99601287</v>
      </c>
      <c r="ADN22" s="331">
        <v>35323584.465713523</v>
      </c>
      <c r="ADO22" s="331">
        <v>59148396.906217135</v>
      </c>
      <c r="ADP22" s="331">
        <v>137058047.28238872</v>
      </c>
      <c r="ADQ22" s="331">
        <v>7489973.2881399179</v>
      </c>
      <c r="ADR22" s="331">
        <v>10725016.577065248</v>
      </c>
      <c r="ADS22" s="331">
        <v>21698025.613942631</v>
      </c>
      <c r="ADT22" s="331">
        <v>6749999.0636523282</v>
      </c>
      <c r="ADU22" s="331">
        <v>594978830.2868315</v>
      </c>
      <c r="ADV22" s="331">
        <v>82880713.649240464</v>
      </c>
      <c r="ADW22" s="331">
        <v>63864111.911451526</v>
      </c>
      <c r="ADX22" s="331">
        <v>17475494.037335135</v>
      </c>
      <c r="ADY22" s="331">
        <v>14544348.030999597</v>
      </c>
      <c r="ADZ22" s="331">
        <v>32704967.731744997</v>
      </c>
      <c r="AEA22" s="331">
        <v>21434156.785428133</v>
      </c>
      <c r="AEB22" s="331">
        <v>17256916.669729162</v>
      </c>
      <c r="AEC22" s="331">
        <v>10189966.362062631</v>
      </c>
      <c r="AED22" s="331">
        <v>18862454.71734798</v>
      </c>
      <c r="AEE22" s="331">
        <v>13096040.36915032</v>
      </c>
      <c r="AEF22" s="331">
        <v>33910698.26652959</v>
      </c>
      <c r="AEG22" s="331">
        <v>16976858.864088677</v>
      </c>
      <c r="AEH22" s="331">
        <v>18683916.108440265</v>
      </c>
      <c r="AEI22" s="331">
        <v>26442946.576254386</v>
      </c>
      <c r="AEJ22" s="331">
        <v>35158639.361061133</v>
      </c>
      <c r="AEK22" s="331">
        <v>12904029.11522074</v>
      </c>
      <c r="AEL22" s="331">
        <v>57563393.862214379</v>
      </c>
      <c r="AEM22" s="331">
        <v>7560062.1456231102</v>
      </c>
      <c r="AEN22" s="331">
        <v>32374543.343852751</v>
      </c>
      <c r="AEO22" s="331">
        <v>437483090.01975048</v>
      </c>
      <c r="AEP22" s="331">
        <v>32394831.815022655</v>
      </c>
      <c r="AEQ22" s="331">
        <v>37499969.981691681</v>
      </c>
      <c r="AER22" s="331">
        <v>17640904.3295714</v>
      </c>
      <c r="AES22" s="331">
        <v>21640454.736272946</v>
      </c>
      <c r="AET22" s="331">
        <v>49072286.470707864</v>
      </c>
      <c r="AEU22" s="331">
        <v>18754857.802574802</v>
      </c>
      <c r="AEV22" s="331">
        <v>28500234.361554913</v>
      </c>
      <c r="AEW22" s="331">
        <v>15801415.713164195</v>
      </c>
      <c r="AEX22" s="331">
        <v>5169933.3284838339</v>
      </c>
      <c r="AEY22" s="331">
        <v>216527311.99537349</v>
      </c>
      <c r="AEZ22" s="331">
        <v>123712364.81173722</v>
      </c>
      <c r="AFA22" s="331">
        <v>28556328.986619476</v>
      </c>
      <c r="AFB22" s="331">
        <v>26011902.607600838</v>
      </c>
      <c r="AFC22" s="331">
        <v>36622447.945028335</v>
      </c>
      <c r="AFD22" s="331">
        <v>26562125.715809219</v>
      </c>
      <c r="AFE22" s="331">
        <v>14817443.50611317</v>
      </c>
      <c r="AFF22" s="331">
        <v>26802836.505872469</v>
      </c>
      <c r="AFG22" s="331">
        <v>14681222.134086533</v>
      </c>
      <c r="AFH22" s="331">
        <v>20000554.991877355</v>
      </c>
      <c r="AFI22" s="331">
        <v>19015106.057549004</v>
      </c>
      <c r="AFJ22" s="331">
        <v>15590459.555979013</v>
      </c>
      <c r="AFK22" s="331">
        <v>17724870.628449146</v>
      </c>
      <c r="AFL22" s="331">
        <v>269133653.76772261</v>
      </c>
      <c r="AFM22" s="331">
        <v>36500441.43357832</v>
      </c>
      <c r="AFN22" s="331">
        <v>25530150.128745731</v>
      </c>
      <c r="AFO22" s="331">
        <v>19169795.143969569</v>
      </c>
      <c r="AFP22" s="331">
        <v>22068777.05383214</v>
      </c>
      <c r="AFQ22" s="331">
        <v>12277646.93395317</v>
      </c>
      <c r="AFR22" s="331">
        <v>8938468.259819461</v>
      </c>
      <c r="AFS22" s="331">
        <v>29585730.188785862</v>
      </c>
      <c r="AFT22" s="331">
        <v>21276901.054666299</v>
      </c>
      <c r="AFU22" s="331">
        <v>8545526.1937088296</v>
      </c>
      <c r="AFV22" s="331">
        <v>47863105.945733309</v>
      </c>
      <c r="AFW22" s="331">
        <v>10004377.209392508</v>
      </c>
      <c r="AFX22" s="331">
        <v>391535661.01248062</v>
      </c>
      <c r="AFY22" s="331">
        <v>11803425.616008757</v>
      </c>
      <c r="AFZ22" s="331">
        <v>20504907.071949076</v>
      </c>
      <c r="AGA22" s="331">
        <v>19090176.948576819</v>
      </c>
      <c r="AGB22" s="331">
        <v>58647627.302332506</v>
      </c>
      <c r="AGC22" s="331">
        <v>17658508.885495476</v>
      </c>
      <c r="AGD22" s="331">
        <v>13675940.910449989</v>
      </c>
      <c r="AGE22" s="331">
        <v>14808295.755324353</v>
      </c>
      <c r="AGF22" s="331">
        <v>13278243.617494227</v>
      </c>
      <c r="AGG22" s="331">
        <v>19601164.269241612</v>
      </c>
      <c r="AGH22" s="331">
        <v>7819289.960440387</v>
      </c>
      <c r="AGI22" s="331">
        <v>411984872.30334663</v>
      </c>
      <c r="AGJ22" s="331">
        <v>74367581.606337026</v>
      </c>
      <c r="AGK22" s="331">
        <v>22838218.540966012</v>
      </c>
      <c r="AGL22" s="331">
        <v>9869651.874650633</v>
      </c>
      <c r="AGM22" s="331">
        <v>39918771.72659456</v>
      </c>
      <c r="AGN22" s="331">
        <v>27881038.255266763</v>
      </c>
      <c r="AGO22" s="331">
        <v>9468489.8681864515</v>
      </c>
      <c r="AGP22" s="331">
        <v>9091637.5215731654</v>
      </c>
      <c r="AGQ22" s="331">
        <v>651428583.83742058</v>
      </c>
      <c r="AGR22" s="331">
        <v>319309834.86888415</v>
      </c>
      <c r="AGS22" s="331">
        <v>19779346.350488503</v>
      </c>
      <c r="AGT22" s="331">
        <v>35894354.438011512</v>
      </c>
      <c r="AGU22" s="331">
        <v>55148430.623043381</v>
      </c>
      <c r="AGV22" s="331">
        <v>33402610.189471509</v>
      </c>
      <c r="AGW22" s="331">
        <v>31431433.943586838</v>
      </c>
      <c r="AGX22" s="331">
        <v>32378836.860320535</v>
      </c>
      <c r="AGY22" s="331">
        <v>6836741.5681093335</v>
      </c>
      <c r="AGZ22" s="331">
        <v>24193025.536458291</v>
      </c>
      <c r="AHA22" s="331">
        <v>22790877.291954949</v>
      </c>
      <c r="AHB22" s="331">
        <v>15420771.361619113</v>
      </c>
      <c r="AHC22" s="331">
        <v>14027564.622350767</v>
      </c>
      <c r="AHD22" s="331">
        <v>13281413.23634566</v>
      </c>
      <c r="AHE22" s="331">
        <v>11417280.936742123</v>
      </c>
      <c r="AHF22" s="331">
        <v>20876067.867320541</v>
      </c>
      <c r="AHG22" s="331">
        <v>10362511.112691531</v>
      </c>
      <c r="AHH22" s="331">
        <v>152971609.65854958</v>
      </c>
      <c r="AHI22" s="331">
        <v>18243842.503687549</v>
      </c>
      <c r="AHJ22" s="331">
        <v>17113758.372697473</v>
      </c>
      <c r="AHK22" s="331">
        <v>15190688.27184421</v>
      </c>
      <c r="AHL22" s="331">
        <v>38666771.719859824</v>
      </c>
      <c r="AHM22" s="331">
        <v>17092218.483462267</v>
      </c>
      <c r="AHN22" s="331">
        <v>5161245.0668968027</v>
      </c>
      <c r="AHO22" s="331"/>
      <c r="AHQ22" s="351">
        <v>20</v>
      </c>
    </row>
    <row r="23" spans="1:901" ht="23.45" customHeight="1" x14ac:dyDescent="0.45">
      <c r="A23" s="326" t="s">
        <v>27</v>
      </c>
      <c r="B23" s="327" t="s">
        <v>28</v>
      </c>
      <c r="C23" s="331">
        <v>91382039.297643915</v>
      </c>
      <c r="D23" s="331">
        <v>38191215.464823246</v>
      </c>
      <c r="E23" s="331">
        <v>5224552.7327300785</v>
      </c>
      <c r="F23" s="331">
        <v>11699379.330416139</v>
      </c>
      <c r="G23" s="331">
        <v>9013319.8691493869</v>
      </c>
      <c r="H23" s="331">
        <v>7885619.7356162714</v>
      </c>
      <c r="I23" s="331">
        <v>4261349.3549626255</v>
      </c>
      <c r="J23" s="331">
        <v>47523301.754703529</v>
      </c>
      <c r="K23" s="331">
        <v>12808662.875577871</v>
      </c>
      <c r="L23" s="331">
        <v>8817316.6682400573</v>
      </c>
      <c r="M23" s="331">
        <v>22019343.424552895</v>
      </c>
      <c r="N23" s="331">
        <v>5180061.026426726</v>
      </c>
      <c r="O23" s="331">
        <v>34221561.894403577</v>
      </c>
      <c r="P23" s="331">
        <v>11735201.754062828</v>
      </c>
      <c r="Q23" s="331">
        <v>7376148.252383369</v>
      </c>
      <c r="R23" s="331">
        <v>6228408.8111066744</v>
      </c>
      <c r="S23" s="331">
        <v>8311361.5017990908</v>
      </c>
      <c r="T23" s="331">
        <v>9966208.3795637935</v>
      </c>
      <c r="U23" s="331">
        <v>4313441.2133389693</v>
      </c>
      <c r="V23" s="331">
        <v>6442700.1697151763</v>
      </c>
      <c r="W23" s="331">
        <v>5936444.265760758</v>
      </c>
      <c r="X23" s="331">
        <v>4390142.5640040869</v>
      </c>
      <c r="Y23" s="331">
        <v>2317339.6751184901</v>
      </c>
      <c r="Z23" s="331">
        <v>2833016.5277085793</v>
      </c>
      <c r="AA23" s="331">
        <v>83599631.460614771</v>
      </c>
      <c r="AB23" s="331">
        <v>10963889.529249087</v>
      </c>
      <c r="AC23" s="331">
        <v>14306714.308688601</v>
      </c>
      <c r="AD23" s="331">
        <v>5021883.819444146</v>
      </c>
      <c r="AE23" s="331">
        <v>27360967.651483752</v>
      </c>
      <c r="AF23" s="331">
        <v>11901999.450422071</v>
      </c>
      <c r="AG23" s="331">
        <v>20149601.227167599</v>
      </c>
      <c r="AH23" s="331">
        <v>13650922.603535952</v>
      </c>
      <c r="AI23" s="331">
        <v>13999442.833572816</v>
      </c>
      <c r="AJ23" s="331">
        <v>10100935.799996218</v>
      </c>
      <c r="AK23" s="331">
        <v>5483276.6634466667</v>
      </c>
      <c r="AL23" s="331">
        <v>4700567.1436247323</v>
      </c>
      <c r="AM23" s="331">
        <v>4339385.6088488773</v>
      </c>
      <c r="AN23" s="331">
        <v>5804375.3424030598</v>
      </c>
      <c r="AO23" s="331">
        <v>7433478.2807489419</v>
      </c>
      <c r="AP23" s="331">
        <v>9514510.501323143</v>
      </c>
      <c r="AQ23" s="331">
        <v>12955994.866041768</v>
      </c>
      <c r="AR23" s="331">
        <v>3294746.1237081131</v>
      </c>
      <c r="AS23" s="331">
        <v>36828493.102977261</v>
      </c>
      <c r="AT23" s="331">
        <v>5659334.11477648</v>
      </c>
      <c r="AU23" s="331">
        <v>5291942.9080389105</v>
      </c>
      <c r="AV23" s="331">
        <v>4964022.4712317837</v>
      </c>
      <c r="AW23" s="331">
        <v>4233151.3256716905</v>
      </c>
      <c r="AX23" s="331">
        <v>5962353.5552379219</v>
      </c>
      <c r="AY23" s="331">
        <v>2165435.0276034763</v>
      </c>
      <c r="AZ23" s="331">
        <v>4230266.7994004022</v>
      </c>
      <c r="BA23" s="331">
        <v>22747155.589315265</v>
      </c>
      <c r="BB23" s="331">
        <v>5897627.0106816078</v>
      </c>
      <c r="BC23" s="331">
        <v>9046007.3199648298</v>
      </c>
      <c r="BD23" s="331">
        <v>17387191.442383625</v>
      </c>
      <c r="BE23" s="331">
        <v>4570090.8309650514</v>
      </c>
      <c r="BF23" s="331">
        <v>5979634.4969214834</v>
      </c>
      <c r="BG23" s="331">
        <v>3259670.6911080186</v>
      </c>
      <c r="BH23" s="331">
        <v>86083928.678362489</v>
      </c>
      <c r="BI23" s="331">
        <v>2168488.0608876161</v>
      </c>
      <c r="BJ23" s="331">
        <v>2132911.0552477431</v>
      </c>
      <c r="BK23" s="331">
        <v>4274923.6416662578</v>
      </c>
      <c r="BL23" s="331">
        <v>4427379.2826026483</v>
      </c>
      <c r="BM23" s="331">
        <v>6019245.8247664813</v>
      </c>
      <c r="BN23" s="331">
        <v>3477261.8174561658</v>
      </c>
      <c r="BO23" s="331">
        <v>4227091.7942303279</v>
      </c>
      <c r="BP23" s="331">
        <v>1956569.3549732827</v>
      </c>
      <c r="BQ23" s="331">
        <v>2718672.3788565914</v>
      </c>
      <c r="BR23" s="331">
        <v>2364671.8474512952</v>
      </c>
      <c r="BS23" s="331">
        <v>1401913.702675909</v>
      </c>
      <c r="BT23" s="331">
        <v>14551888.216735264</v>
      </c>
      <c r="BU23" s="331">
        <v>1395916.1796299636</v>
      </c>
      <c r="BV23" s="331">
        <v>2717476.8824193636</v>
      </c>
      <c r="BW23" s="331">
        <v>46888295.27939304</v>
      </c>
      <c r="BX23" s="331">
        <v>16091457.349355662</v>
      </c>
      <c r="BY23" s="331">
        <v>5725498.8772916961</v>
      </c>
      <c r="BZ23" s="331">
        <v>5313118.9526168834</v>
      </c>
      <c r="CA23" s="331">
        <v>7097173.3754646936</v>
      </c>
      <c r="CB23" s="331">
        <v>5112147.048047117</v>
      </c>
      <c r="CC23" s="331">
        <v>3559493.1730030151</v>
      </c>
      <c r="CD23" s="331">
        <v>111744.42153286216</v>
      </c>
      <c r="CE23" s="331">
        <v>0</v>
      </c>
      <c r="CF23" s="331">
        <v>84919753.016767114</v>
      </c>
      <c r="CG23" s="331">
        <v>3603364.6117146481</v>
      </c>
      <c r="CH23" s="331">
        <v>18682082.456873957</v>
      </c>
      <c r="CI23" s="331">
        <v>3601272.1015076027</v>
      </c>
      <c r="CJ23" s="331">
        <v>4074234.668490428</v>
      </c>
      <c r="CK23" s="331">
        <v>3183173.6209617434</v>
      </c>
      <c r="CL23" s="331">
        <v>5299907.2886605114</v>
      </c>
      <c r="CM23" s="331">
        <v>11516408.632031452</v>
      </c>
      <c r="CN23" s="331">
        <v>1510850.0294447562</v>
      </c>
      <c r="CO23" s="331">
        <v>3552796.0007292829</v>
      </c>
      <c r="CP23" s="331">
        <v>4623476.5358553845</v>
      </c>
      <c r="CQ23" s="331">
        <v>4289556.5317265438</v>
      </c>
      <c r="CR23" s="331">
        <v>3516561.5878898823</v>
      </c>
      <c r="CS23" s="331">
        <v>85713821.173915073</v>
      </c>
      <c r="CT23" s="331">
        <v>3662381.4078263952</v>
      </c>
      <c r="CU23" s="331">
        <v>2744748.6696382626</v>
      </c>
      <c r="CV23" s="331">
        <v>13895149.100399395</v>
      </c>
      <c r="CW23" s="331">
        <v>2507877.8771760203</v>
      </c>
      <c r="CX23" s="331">
        <v>10825372.507926902</v>
      </c>
      <c r="CY23" s="331">
        <v>2259835.6105280556</v>
      </c>
      <c r="CZ23" s="331">
        <v>2259815.6961460751</v>
      </c>
      <c r="DA23" s="331">
        <v>95253458.868674934</v>
      </c>
      <c r="DB23" s="331">
        <v>11206290.713104712</v>
      </c>
      <c r="DC23" s="331">
        <v>31813281.969179332</v>
      </c>
      <c r="DD23" s="331">
        <v>50714663.03409715</v>
      </c>
      <c r="DE23" s="331">
        <v>11829647.360674784</v>
      </c>
      <c r="DF23" s="331">
        <v>28629014.53028053</v>
      </c>
      <c r="DG23" s="331">
        <v>15038906.493996222</v>
      </c>
      <c r="DH23" s="331">
        <v>2906002.7178615481</v>
      </c>
      <c r="DI23" s="331">
        <v>6480949.3793166401</v>
      </c>
      <c r="DJ23" s="331">
        <v>6095137.2100262875</v>
      </c>
      <c r="DK23" s="331">
        <v>19143394.345426146</v>
      </c>
      <c r="DL23" s="331">
        <v>34387300.646133021</v>
      </c>
      <c r="DM23" s="331">
        <v>60070606.046058446</v>
      </c>
      <c r="DN23" s="331">
        <v>7482846.9882106539</v>
      </c>
      <c r="DO23" s="331">
        <v>7423933.1935761198</v>
      </c>
      <c r="DP23" s="331">
        <v>16504069.164751541</v>
      </c>
      <c r="DQ23" s="331">
        <v>13537749.784833143</v>
      </c>
      <c r="DR23" s="331">
        <v>14078665.403729333</v>
      </c>
      <c r="DS23" s="331">
        <v>10450008.348745251</v>
      </c>
      <c r="DT23" s="331">
        <v>4649237.9864150761</v>
      </c>
      <c r="DU23" s="331">
        <v>142821233.41556954</v>
      </c>
      <c r="DV23" s="331">
        <v>6532015.6731807142</v>
      </c>
      <c r="DW23" s="331">
        <v>9253977.4901939221</v>
      </c>
      <c r="DX23" s="331">
        <v>4905522.1205617534</v>
      </c>
      <c r="DY23" s="331">
        <v>8913025.964569509</v>
      </c>
      <c r="DZ23" s="331">
        <v>5973469.099561437</v>
      </c>
      <c r="EA23" s="331">
        <v>10339270.328700224</v>
      </c>
      <c r="EB23" s="331">
        <v>6007679.1737453947</v>
      </c>
      <c r="EC23" s="331">
        <v>14226491.625505263</v>
      </c>
      <c r="ED23" s="331">
        <v>25268293.11907832</v>
      </c>
      <c r="EE23" s="331">
        <v>26089658.693564449</v>
      </c>
      <c r="EF23" s="331">
        <v>5787793.5040192707</v>
      </c>
      <c r="EG23" s="331">
        <v>9493764.9134663083</v>
      </c>
      <c r="EH23" s="331">
        <v>5256881.4821935613</v>
      </c>
      <c r="EI23" s="331">
        <v>8586466.0742678586</v>
      </c>
      <c r="EJ23" s="331">
        <v>10771255.776782893</v>
      </c>
      <c r="EK23" s="331">
        <v>3410219.5232720799</v>
      </c>
      <c r="EL23" s="331">
        <v>7151191.8803740218</v>
      </c>
      <c r="EM23" s="331">
        <v>65250062.879915722</v>
      </c>
      <c r="EN23" s="331">
        <v>4895985.7411258174</v>
      </c>
      <c r="EO23" s="331">
        <v>4000883.122061328</v>
      </c>
      <c r="EP23" s="331">
        <v>6775115.5346690742</v>
      </c>
      <c r="EQ23" s="331">
        <v>2452108.2774064634</v>
      </c>
      <c r="ER23" s="331">
        <v>1511383.3807694598</v>
      </c>
      <c r="ES23" s="331">
        <v>7794937.6127510136</v>
      </c>
      <c r="ET23" s="331">
        <v>4361599.6067274557</v>
      </c>
      <c r="EU23" s="331">
        <v>4905371.7359603904</v>
      </c>
      <c r="EV23" s="331">
        <v>68942190.507124513</v>
      </c>
      <c r="EW23" s="331">
        <v>2086684.7090990948</v>
      </c>
      <c r="EX23" s="331">
        <v>5459522.2856454244</v>
      </c>
      <c r="EY23" s="331">
        <v>6012030.7714042775</v>
      </c>
      <c r="EZ23" s="331">
        <v>13165901.643848961</v>
      </c>
      <c r="FA23" s="331">
        <v>12676098.468479503</v>
      </c>
      <c r="FB23" s="331">
        <v>7609160.837390637</v>
      </c>
      <c r="FC23" s="331">
        <v>6782303.8136794725</v>
      </c>
      <c r="FD23" s="331">
        <v>4709827.5562337916</v>
      </c>
      <c r="FE23" s="331">
        <v>4213446.5686286772</v>
      </c>
      <c r="FF23" s="331">
        <v>7592257.0183994388</v>
      </c>
      <c r="FG23" s="331">
        <v>3500670.0680144518</v>
      </c>
      <c r="FH23" s="331">
        <v>35111149.870219067</v>
      </c>
      <c r="FI23" s="331">
        <v>3669136.5412979242</v>
      </c>
      <c r="FJ23" s="331">
        <v>4423776.6961187152</v>
      </c>
      <c r="FK23" s="331">
        <v>3503320.7146122991</v>
      </c>
      <c r="FL23" s="331">
        <v>8627374.8776334301</v>
      </c>
      <c r="FM23" s="331">
        <v>6867317.4483801108</v>
      </c>
      <c r="FN23" s="331">
        <v>4037558.0785931326</v>
      </c>
      <c r="FO23" s="331">
        <v>1917636.8347356629</v>
      </c>
      <c r="FP23" s="331">
        <v>107292724.75418536</v>
      </c>
      <c r="FQ23" s="331">
        <v>6058319.3774488904</v>
      </c>
      <c r="FR23" s="331">
        <v>9366431.0090912096</v>
      </c>
      <c r="FS23" s="331">
        <v>9127646.1805529986</v>
      </c>
      <c r="FT23" s="331">
        <v>10627519.812886124</v>
      </c>
      <c r="FU23" s="331">
        <v>5295442.5323113119</v>
      </c>
      <c r="FV23" s="331">
        <v>12916160.84400191</v>
      </c>
      <c r="FW23" s="331">
        <v>7246252.2456678776</v>
      </c>
      <c r="FX23" s="331">
        <v>6102277.1967006605</v>
      </c>
      <c r="FY23" s="331">
        <v>5851634.7884671297</v>
      </c>
      <c r="FZ23" s="331">
        <v>11918431.10192713</v>
      </c>
      <c r="GA23" s="331">
        <v>5752939.3367822217</v>
      </c>
      <c r="GB23" s="331">
        <v>5400195.6478728224</v>
      </c>
      <c r="GC23" s="331">
        <v>2487889.39171291</v>
      </c>
      <c r="GD23" s="331">
        <v>49666358.113988638</v>
      </c>
      <c r="GE23" s="331">
        <v>3584641.8625016171</v>
      </c>
      <c r="GF23" s="331">
        <v>3336894.5784290344</v>
      </c>
      <c r="GG23" s="331">
        <v>11868957.423225274</v>
      </c>
      <c r="GH23" s="331">
        <v>6922298.2063662503</v>
      </c>
      <c r="GI23" s="331">
        <v>4898379.1397188101</v>
      </c>
      <c r="GJ23" s="331">
        <v>5534936.1070418246</v>
      </c>
      <c r="GK23" s="331">
        <v>11876227.336979099</v>
      </c>
      <c r="GL23" s="331">
        <v>3657709.4556490979</v>
      </c>
      <c r="GM23" s="331">
        <v>2201842.91378649</v>
      </c>
      <c r="GN23" s="331">
        <v>2176868.3190535149</v>
      </c>
      <c r="GO23" s="331">
        <v>1366763.2340460434</v>
      </c>
      <c r="GP23" s="331">
        <v>27123362.200543314</v>
      </c>
      <c r="GQ23" s="331">
        <v>10405839.483532082</v>
      </c>
      <c r="GR23" s="331">
        <v>5047970.6430355227</v>
      </c>
      <c r="GS23" s="331">
        <v>12872722.540387755</v>
      </c>
      <c r="GT23" s="331">
        <v>1443288.7106469986</v>
      </c>
      <c r="GU23" s="331">
        <v>8889013.527752649</v>
      </c>
      <c r="GV23" s="331">
        <v>8568005.6515144054</v>
      </c>
      <c r="GW23" s="331">
        <v>3666787.0930794291</v>
      </c>
      <c r="GX23" s="331">
        <v>27320501.854100786</v>
      </c>
      <c r="GY23" s="331">
        <v>1674040.5403598791</v>
      </c>
      <c r="GZ23" s="331">
        <v>5161848.6834996594</v>
      </c>
      <c r="HA23" s="331">
        <v>2930531.1902179755</v>
      </c>
      <c r="HB23" s="331">
        <v>91944381.844831929</v>
      </c>
      <c r="HC23" s="331">
        <v>8260676.1679062434</v>
      </c>
      <c r="HD23" s="331">
        <v>19602695.766984951</v>
      </c>
      <c r="HE23" s="331">
        <v>8953240.6616151426</v>
      </c>
      <c r="HF23" s="331">
        <v>8780495.9670022056</v>
      </c>
      <c r="HG23" s="331">
        <v>22467788.782830175</v>
      </c>
      <c r="HH23" s="331">
        <v>835256.78066031367</v>
      </c>
      <c r="HI23" s="331">
        <v>79342930.49823904</v>
      </c>
      <c r="HJ23" s="331">
        <v>11150190.204478256</v>
      </c>
      <c r="HK23" s="331">
        <v>5945997.9775767969</v>
      </c>
      <c r="HL23" s="331">
        <v>5765115.7062613461</v>
      </c>
      <c r="HM23" s="331">
        <v>5340294.4825278698</v>
      </c>
      <c r="HN23" s="331">
        <v>5264951.4674601201</v>
      </c>
      <c r="HO23" s="331">
        <v>5511605.67874406</v>
      </c>
      <c r="HP23" s="331">
        <v>4078054.8772089421</v>
      </c>
      <c r="HQ23" s="331">
        <v>75947154.945385188</v>
      </c>
      <c r="HR23" s="331">
        <v>18739397.73856825</v>
      </c>
      <c r="HS23" s="331">
        <v>4296799.5712829381</v>
      </c>
      <c r="HT23" s="331">
        <v>3913337.3592748293</v>
      </c>
      <c r="HU23" s="331">
        <v>3591845.7051017927</v>
      </c>
      <c r="HV23" s="331">
        <v>1313992.9664946175</v>
      </c>
      <c r="HW23" s="331">
        <v>7317477.1114952089</v>
      </c>
      <c r="HX23" s="331">
        <v>4818870.6040881807</v>
      </c>
      <c r="HY23" s="331">
        <v>3341139.8118817499</v>
      </c>
      <c r="HZ23" s="331">
        <v>4994006.3964016298</v>
      </c>
      <c r="IA23" s="331">
        <v>4124717.1329104477</v>
      </c>
      <c r="IB23" s="331">
        <v>8548665.7949044947</v>
      </c>
      <c r="IC23" s="331">
        <v>1159237.0764399599</v>
      </c>
      <c r="ID23" s="331">
        <v>5983538.4799244767</v>
      </c>
      <c r="IE23" s="331">
        <v>1851039.6662390474</v>
      </c>
      <c r="IF23" s="331">
        <v>1903838.8916520339</v>
      </c>
      <c r="IG23" s="331">
        <v>81353170.699252993</v>
      </c>
      <c r="IH23" s="331">
        <v>14467215.897656009</v>
      </c>
      <c r="II23" s="331">
        <v>6668206.5763732931</v>
      </c>
      <c r="IJ23" s="331">
        <v>9729602.8925582357</v>
      </c>
      <c r="IK23" s="331">
        <v>32113455.894028187</v>
      </c>
      <c r="IL23" s="331">
        <v>4823965.1763988333</v>
      </c>
      <c r="IM23" s="331">
        <v>5508581.7499236008</v>
      </c>
      <c r="IN23" s="331">
        <v>3862948.141036903</v>
      </c>
      <c r="IO23" s="331">
        <v>3915593.8281673272</v>
      </c>
      <c r="IP23" s="331">
        <v>4255553.0410641851</v>
      </c>
      <c r="IQ23" s="331">
        <v>4151529.0112145953</v>
      </c>
      <c r="IR23" s="331">
        <v>101666430.75051053</v>
      </c>
      <c r="IS23" s="331">
        <v>29658261.51362266</v>
      </c>
      <c r="IT23" s="331">
        <v>9518204.5399294253</v>
      </c>
      <c r="IU23" s="331">
        <v>7134304.4534208486</v>
      </c>
      <c r="IV23" s="331">
        <v>5681489.1932132514</v>
      </c>
      <c r="IW23" s="331">
        <v>2006672.8328172339</v>
      </c>
      <c r="IX23" s="331">
        <v>4010058.6273537343</v>
      </c>
      <c r="IY23" s="331">
        <v>1487313.4385097099</v>
      </c>
      <c r="IZ23" s="331">
        <v>2079988.6290953734</v>
      </c>
      <c r="JA23" s="331">
        <v>6774524.2664183779</v>
      </c>
      <c r="JB23" s="331">
        <v>9745527.2843359318</v>
      </c>
      <c r="JC23" s="331">
        <v>5450504.6317500351</v>
      </c>
      <c r="JD23" s="331">
        <v>16197554.553363556</v>
      </c>
      <c r="JE23" s="331">
        <v>11087143.582082501</v>
      </c>
      <c r="JF23" s="331">
        <v>1582374.1095174591</v>
      </c>
      <c r="JG23" s="331">
        <v>2237374.4138343148</v>
      </c>
      <c r="JH23" s="331">
        <v>2141658.0400696364</v>
      </c>
      <c r="JI23" s="331">
        <v>788041.5685764536</v>
      </c>
      <c r="JJ23" s="331">
        <v>37761935.466024928</v>
      </c>
      <c r="JK23" s="331">
        <v>3870247.7233173889</v>
      </c>
      <c r="JL23" s="331">
        <v>5916157.1979036033</v>
      </c>
      <c r="JM23" s="331">
        <v>7642570.53610243</v>
      </c>
      <c r="JN23" s="331">
        <v>4580014.2298229961</v>
      </c>
      <c r="JO23" s="331">
        <v>11862861.373141699</v>
      </c>
      <c r="JP23" s="331">
        <v>2144573.5633538659</v>
      </c>
      <c r="JQ23" s="331">
        <v>57544633.960413478</v>
      </c>
      <c r="JR23" s="331">
        <v>4903530.8017414706</v>
      </c>
      <c r="JS23" s="331">
        <v>2296180.0642969115</v>
      </c>
      <c r="JT23" s="331">
        <v>17626704.339136336</v>
      </c>
      <c r="JU23" s="331">
        <v>8534153.9158536363</v>
      </c>
      <c r="JV23" s="331">
        <v>4348333.0554569783</v>
      </c>
      <c r="JW23" s="331">
        <v>4763395.170901903</v>
      </c>
      <c r="JX23" s="331">
        <v>4100251.1438119877</v>
      </c>
      <c r="JY23" s="331">
        <v>71937628.569803506</v>
      </c>
      <c r="JZ23" s="331">
        <v>49461109.011782371</v>
      </c>
      <c r="KA23" s="331">
        <v>4670787.609736776</v>
      </c>
      <c r="KB23" s="331">
        <v>1951187.8527965914</v>
      </c>
      <c r="KC23" s="331">
        <v>8263833.5097216787</v>
      </c>
      <c r="KD23" s="331">
        <v>1737260.5155746134</v>
      </c>
      <c r="KE23" s="331">
        <v>18145480.098932251</v>
      </c>
      <c r="KF23" s="331">
        <v>6021532.7210819367</v>
      </c>
      <c r="KG23" s="331">
        <v>6147453.5029336484</v>
      </c>
      <c r="KH23" s="331">
        <v>7209696.1233300902</v>
      </c>
      <c r="KI23" s="331">
        <v>6244675.9795372421</v>
      </c>
      <c r="KJ23" s="331">
        <v>6158503.558897038</v>
      </c>
      <c r="KK23" s="331">
        <v>3779892.5434352038</v>
      </c>
      <c r="KL23" s="331">
        <v>1043525.8495864223</v>
      </c>
      <c r="KM23" s="331">
        <v>2685060.1775043267</v>
      </c>
      <c r="KN23" s="331">
        <v>143521861.29769179</v>
      </c>
      <c r="KO23" s="331">
        <v>16197723.43553428</v>
      </c>
      <c r="KP23" s="331">
        <v>5757814.3585358951</v>
      </c>
      <c r="KQ23" s="331">
        <v>7118758.808698657</v>
      </c>
      <c r="KR23" s="331">
        <v>10605945.527028732</v>
      </c>
      <c r="KS23" s="331">
        <v>3475544.2574404525</v>
      </c>
      <c r="KT23" s="331">
        <v>30736353.366383694</v>
      </c>
      <c r="KU23" s="331">
        <v>5542637.1384186065</v>
      </c>
      <c r="KV23" s="331">
        <v>4162002.565796453</v>
      </c>
      <c r="KW23" s="331">
        <v>39695999.348583065</v>
      </c>
      <c r="KX23" s="331">
        <v>7128884.6423835214</v>
      </c>
      <c r="KY23" s="331">
        <v>12619827.636615597</v>
      </c>
      <c r="KZ23" s="331">
        <v>26932781.731198169</v>
      </c>
      <c r="LA23" s="331">
        <v>4992086.1013549184</v>
      </c>
      <c r="LB23" s="331">
        <v>16408655.259360397</v>
      </c>
      <c r="LC23" s="331">
        <v>85547043.158145711</v>
      </c>
      <c r="LD23" s="331">
        <v>12285817.439634906</v>
      </c>
      <c r="LE23" s="331">
        <v>118243695.47692712</v>
      </c>
      <c r="LF23" s="331">
        <v>22477471.39871737</v>
      </c>
      <c r="LG23" s="331">
        <v>24544312.454809699</v>
      </c>
      <c r="LH23" s="331">
        <v>33584128.780709945</v>
      </c>
      <c r="LI23" s="331">
        <v>6842540.2922776984</v>
      </c>
      <c r="LJ23" s="331">
        <v>4099286.8458613739</v>
      </c>
      <c r="LK23" s="331">
        <v>2103205.973218828</v>
      </c>
      <c r="LL23" s="331">
        <v>5629793.5679856148</v>
      </c>
      <c r="LM23" s="331">
        <v>3268305.4211757458</v>
      </c>
      <c r="LN23" s="331">
        <v>7645242.0962296696</v>
      </c>
      <c r="LO23" s="331">
        <v>1253326.6606449543</v>
      </c>
      <c r="LP23" s="331">
        <v>35850769.95822528</v>
      </c>
      <c r="LQ23" s="331">
        <v>3940903.1348526813</v>
      </c>
      <c r="LR23" s="331">
        <v>2771463.8949398976</v>
      </c>
      <c r="LS23" s="331">
        <v>171870451.73392075</v>
      </c>
      <c r="LT23" s="331">
        <v>56804822.79256472</v>
      </c>
      <c r="LU23" s="331">
        <v>97928441.090379089</v>
      </c>
      <c r="LV23" s="331">
        <v>32256258.549102087</v>
      </c>
      <c r="LW23" s="331">
        <v>14276553.118738478</v>
      </c>
      <c r="LX23" s="331">
        <v>14037501.859332144</v>
      </c>
      <c r="LY23" s="331">
        <v>9138538.001654245</v>
      </c>
      <c r="LZ23" s="331">
        <v>11578840.079793062</v>
      </c>
      <c r="MA23" s="331">
        <v>6844276.8063798463</v>
      </c>
      <c r="MB23" s="331">
        <v>9249439.2292977665</v>
      </c>
      <c r="MC23" s="331">
        <v>30775509.530159552</v>
      </c>
      <c r="MD23" s="331">
        <v>5335486.0547978682</v>
      </c>
      <c r="ME23" s="331">
        <v>148983103.70181879</v>
      </c>
      <c r="MF23" s="331">
        <v>5206070.0454040114</v>
      </c>
      <c r="MG23" s="331">
        <v>3416717.8639352303</v>
      </c>
      <c r="MH23" s="331">
        <v>3324896.6656939746</v>
      </c>
      <c r="MI23" s="331">
        <v>3248565.9482395477</v>
      </c>
      <c r="MJ23" s="331">
        <v>6020102.0706639839</v>
      </c>
      <c r="MK23" s="331">
        <v>5766348.7297360953</v>
      </c>
      <c r="ML23" s="331">
        <v>5022897.7626974378</v>
      </c>
      <c r="MM23" s="331">
        <v>6663019.1535400059</v>
      </c>
      <c r="MN23" s="331">
        <v>4375213.1060027638</v>
      </c>
      <c r="MO23" s="331">
        <v>5235501.8106774995</v>
      </c>
      <c r="MP23" s="331">
        <v>3968699.3063780135</v>
      </c>
      <c r="MQ23" s="331">
        <v>54609041.392682455</v>
      </c>
      <c r="MR23" s="331">
        <v>8252328.6573147066</v>
      </c>
      <c r="MS23" s="331">
        <v>5883715.2796694553</v>
      </c>
      <c r="MT23" s="331">
        <v>12511518.4493003</v>
      </c>
      <c r="MU23" s="331">
        <v>13713347.769848995</v>
      </c>
      <c r="MV23" s="331">
        <v>6804428.1742621977</v>
      </c>
      <c r="MW23" s="331">
        <v>20418683.576662868</v>
      </c>
      <c r="MX23" s="331">
        <v>14917425.378580719</v>
      </c>
      <c r="MY23" s="331">
        <v>8398137.6573340502</v>
      </c>
      <c r="MZ23" s="331">
        <v>1803138.5090761716</v>
      </c>
      <c r="NA23" s="331">
        <v>1470189.1726207868</v>
      </c>
      <c r="NB23" s="331">
        <v>131743724.32570326</v>
      </c>
      <c r="NC23" s="331">
        <v>21296479.335924391</v>
      </c>
      <c r="ND23" s="331">
        <v>3535210.8373458493</v>
      </c>
      <c r="NE23" s="331">
        <v>53096344.999734595</v>
      </c>
      <c r="NF23" s="331">
        <v>4193236.8756776149</v>
      </c>
      <c r="NG23" s="331">
        <v>16423719.704512794</v>
      </c>
      <c r="NH23" s="331">
        <v>44236406.207533114</v>
      </c>
      <c r="NI23" s="331">
        <v>26048459.076984283</v>
      </c>
      <c r="NJ23" s="331">
        <v>976757.9032285203</v>
      </c>
      <c r="NK23" s="331">
        <v>6711845.9520788118</v>
      </c>
      <c r="NL23" s="331">
        <v>5120716.4173324788</v>
      </c>
      <c r="NM23" s="331">
        <v>6378420.8545146398</v>
      </c>
      <c r="NN23" s="331">
        <v>42336793.374438941</v>
      </c>
      <c r="NO23" s="331">
        <v>4485784.4449160229</v>
      </c>
      <c r="NP23" s="331">
        <v>4985415.9002826149</v>
      </c>
      <c r="NQ23" s="331">
        <v>4618945.1332109571</v>
      </c>
      <c r="NR23" s="331">
        <v>5523889.9209202928</v>
      </c>
      <c r="NS23" s="331">
        <v>866510.93368558201</v>
      </c>
      <c r="NT23" s="331">
        <v>3647854.9076548927</v>
      </c>
      <c r="NU23" s="331">
        <v>36912115.888381459</v>
      </c>
      <c r="NV23" s="331">
        <v>36213630.085446969</v>
      </c>
      <c r="NW23" s="331">
        <v>3717188.6499318201</v>
      </c>
      <c r="NX23" s="331">
        <v>2700316.1101704719</v>
      </c>
      <c r="NY23" s="331">
        <v>2745520.249728329</v>
      </c>
      <c r="NZ23" s="331">
        <v>4229788.3933150312</v>
      </c>
      <c r="OA23" s="331">
        <v>1861670.0741164326</v>
      </c>
      <c r="OB23" s="331">
        <v>82717956.998801515</v>
      </c>
      <c r="OC23" s="331">
        <v>18654869.502863083</v>
      </c>
      <c r="OD23" s="331">
        <v>6292482.1343401773</v>
      </c>
      <c r="OE23" s="331">
        <v>29817212.850718416</v>
      </c>
      <c r="OF23" s="331">
        <v>5346883.7237007217</v>
      </c>
      <c r="OG23" s="331">
        <v>6933998.6043152502</v>
      </c>
      <c r="OH23" s="331">
        <v>14017982.166624896</v>
      </c>
      <c r="OI23" s="331">
        <v>4388003.3480988564</v>
      </c>
      <c r="OJ23" s="331">
        <v>3727873.2812897</v>
      </c>
      <c r="OK23" s="331">
        <v>105805148.16257682</v>
      </c>
      <c r="OL23" s="331">
        <v>35506677.672579467</v>
      </c>
      <c r="OM23" s="331">
        <v>39117848.811465211</v>
      </c>
      <c r="ON23" s="331">
        <v>13422393.390385484</v>
      </c>
      <c r="OO23" s="331">
        <v>7041834.4010185879</v>
      </c>
      <c r="OP23" s="331">
        <v>2539467.3190483763</v>
      </c>
      <c r="OQ23" s="331">
        <v>90795469.341593951</v>
      </c>
      <c r="OR23" s="331">
        <v>6379835.2232395373</v>
      </c>
      <c r="OS23" s="331">
        <v>6787378.2849467508</v>
      </c>
      <c r="OT23" s="331">
        <v>9183392.966370251</v>
      </c>
      <c r="OU23" s="331">
        <v>14969603.096215481</v>
      </c>
      <c r="OV23" s="331">
        <v>23463503.414811533</v>
      </c>
      <c r="OW23" s="331">
        <v>5899578.0029855398</v>
      </c>
      <c r="OX23" s="331">
        <v>1355376.3774830587</v>
      </c>
      <c r="OY23" s="331">
        <v>1325678.8598965141</v>
      </c>
      <c r="OZ23" s="331">
        <v>92145168.569804773</v>
      </c>
      <c r="PA23" s="331">
        <v>7186206.7160547106</v>
      </c>
      <c r="PB23" s="331">
        <v>17105439.153907299</v>
      </c>
      <c r="PC23" s="331">
        <v>1888130.8330069121</v>
      </c>
      <c r="PD23" s="331">
        <v>10860058.983679423</v>
      </c>
      <c r="PE23" s="331">
        <v>20498744.471899442</v>
      </c>
      <c r="PF23" s="331">
        <v>7534377.1664558267</v>
      </c>
      <c r="PG23" s="331">
        <v>4512387.3562810309</v>
      </c>
      <c r="PH23" s="331">
        <v>11262699.334308235</v>
      </c>
      <c r="PI23" s="331">
        <v>6493765.1323928861</v>
      </c>
      <c r="PJ23" s="331">
        <v>10026085.94585871</v>
      </c>
      <c r="PK23" s="331">
        <v>17642935.628466502</v>
      </c>
      <c r="PL23" s="331">
        <v>4305173.3011522749</v>
      </c>
      <c r="PM23" s="331">
        <v>32486953.235003836</v>
      </c>
      <c r="PN23" s="331">
        <v>7158055.958619453</v>
      </c>
      <c r="PO23" s="331">
        <v>2569097.9868776468</v>
      </c>
      <c r="PP23" s="331">
        <v>2558133.3160440684</v>
      </c>
      <c r="PQ23" s="331">
        <v>5429789.2990843207</v>
      </c>
      <c r="PR23" s="331">
        <v>224879129.95507213</v>
      </c>
      <c r="PS23" s="331">
        <v>6347746.6496116193</v>
      </c>
      <c r="PT23" s="331">
        <v>3752068.8025510567</v>
      </c>
      <c r="PU23" s="331">
        <v>11399914.800488824</v>
      </c>
      <c r="PV23" s="331">
        <v>81529897.723480374</v>
      </c>
      <c r="PW23" s="331">
        <v>9925026.1839459855</v>
      </c>
      <c r="PX23" s="331">
        <v>21234361.858388238</v>
      </c>
      <c r="PY23" s="331">
        <v>5563789.095393653</v>
      </c>
      <c r="PZ23" s="331">
        <v>16457047.391923081</v>
      </c>
      <c r="QA23" s="331">
        <v>3580593.6218563085</v>
      </c>
      <c r="QB23" s="331">
        <v>14705534.142720032</v>
      </c>
      <c r="QC23" s="331">
        <v>6172500.1878121942</v>
      </c>
      <c r="QD23" s="331">
        <v>6453943.7193475813</v>
      </c>
      <c r="QE23" s="331">
        <v>9410206.5195756778</v>
      </c>
      <c r="QF23" s="331">
        <v>7885693.9455548031</v>
      </c>
      <c r="QG23" s="331">
        <v>6437566.210508259</v>
      </c>
      <c r="QH23" s="331">
        <v>9254902.0137576777</v>
      </c>
      <c r="QI23" s="331">
        <v>5741613.0019996446</v>
      </c>
      <c r="QJ23" s="331">
        <v>3758212.8802648066</v>
      </c>
      <c r="QK23" s="331">
        <v>16728676.395236239</v>
      </c>
      <c r="QL23" s="331">
        <v>23627738.501501132</v>
      </c>
      <c r="QM23" s="331">
        <v>3790900.5673376131</v>
      </c>
      <c r="QN23" s="331">
        <v>2700130.1886011972</v>
      </c>
      <c r="QO23" s="331">
        <v>2574716.3444636017</v>
      </c>
      <c r="QP23" s="331">
        <v>1888797.2888831038</v>
      </c>
      <c r="QQ23" s="331">
        <v>1772482.6255252841</v>
      </c>
      <c r="QR23" s="331">
        <v>100444813.68179536</v>
      </c>
      <c r="QS23" s="331">
        <v>3561617.025820557</v>
      </c>
      <c r="QT23" s="331">
        <v>13932275.089972962</v>
      </c>
      <c r="QU23" s="331">
        <v>6242424.4101788057</v>
      </c>
      <c r="QV23" s="331">
        <v>8277404.1754272645</v>
      </c>
      <c r="QW23" s="331">
        <v>20130836.317342721</v>
      </c>
      <c r="QX23" s="331">
        <v>5681631.5765447021</v>
      </c>
      <c r="QY23" s="331">
        <v>13474389.281838043</v>
      </c>
      <c r="QZ23" s="331">
        <v>15363428.555166632</v>
      </c>
      <c r="RA23" s="331">
        <v>4103267.3060189397</v>
      </c>
      <c r="RB23" s="331">
        <v>4220915.2783437464</v>
      </c>
      <c r="RC23" s="331">
        <v>3847331.9346198421</v>
      </c>
      <c r="RD23" s="331">
        <v>3006483.411394916</v>
      </c>
      <c r="RE23" s="331">
        <v>156113401.70096087</v>
      </c>
      <c r="RF23" s="331">
        <v>18063319.089220598</v>
      </c>
      <c r="RG23" s="331">
        <v>6195722.3656891333</v>
      </c>
      <c r="RH23" s="331">
        <v>9133688.2990490776</v>
      </c>
      <c r="RI23" s="331">
        <v>5676565.1855431153</v>
      </c>
      <c r="RJ23" s="331">
        <v>9543910.7696396578</v>
      </c>
      <c r="RK23" s="331">
        <v>20506438.544798378</v>
      </c>
      <c r="RL23" s="331">
        <v>6489934.5969307143</v>
      </c>
      <c r="RM23" s="331">
        <v>9422379.773749873</v>
      </c>
      <c r="RN23" s="331">
        <v>14389572.850882906</v>
      </c>
      <c r="RO23" s="331">
        <v>18737960.989809763</v>
      </c>
      <c r="RP23" s="331">
        <v>2921218.638340889</v>
      </c>
      <c r="RQ23" s="331">
        <v>2511722.1407133974</v>
      </c>
      <c r="RR23" s="331">
        <v>7800614.9011065857</v>
      </c>
      <c r="RS23" s="331">
        <v>3821233.0723592681</v>
      </c>
      <c r="RT23" s="331">
        <v>3526201.3906682041</v>
      </c>
      <c r="RU23" s="331">
        <v>3017265.9362277747</v>
      </c>
      <c r="RV23" s="331">
        <v>4407763.094705455</v>
      </c>
      <c r="RW23" s="331">
        <v>4565720.0436220095</v>
      </c>
      <c r="RX23" s="331">
        <v>3734957.813386003</v>
      </c>
      <c r="RY23" s="331">
        <v>80566459.65404284</v>
      </c>
      <c r="RZ23" s="331">
        <v>3630483.1816422581</v>
      </c>
      <c r="SA23" s="331">
        <v>8138235.9649882773</v>
      </c>
      <c r="SB23" s="331">
        <v>5156142.4741512593</v>
      </c>
      <c r="SC23" s="331">
        <v>2405776.4680737155</v>
      </c>
      <c r="SD23" s="331">
        <v>2729547.8445695243</v>
      </c>
      <c r="SE23" s="331">
        <v>5488984.9180353181</v>
      </c>
      <c r="SF23" s="331">
        <v>11902566.23155497</v>
      </c>
      <c r="SG23" s="331">
        <v>2989292.78238281</v>
      </c>
      <c r="SH23" s="331">
        <v>3877023.6073433897</v>
      </c>
      <c r="SI23" s="331">
        <v>4918306.1678464105</v>
      </c>
      <c r="SJ23" s="331">
        <v>9777490.5716225058</v>
      </c>
      <c r="SK23" s="331">
        <v>5359431.4039352862</v>
      </c>
      <c r="SL23" s="331">
        <v>3937789.6681851973</v>
      </c>
      <c r="SM23" s="331">
        <v>60311186.075704485</v>
      </c>
      <c r="SN23" s="331">
        <v>6681013.9519522367</v>
      </c>
      <c r="SO23" s="331">
        <v>4469306.7625900041</v>
      </c>
      <c r="SP23" s="331">
        <v>3465934.8526654537</v>
      </c>
      <c r="SQ23" s="331">
        <v>3388798.9236230031</v>
      </c>
      <c r="SR23" s="331">
        <v>6525542.719148837</v>
      </c>
      <c r="SS23" s="331">
        <v>4021126.3636790905</v>
      </c>
      <c r="ST23" s="331">
        <v>13542387.300231388</v>
      </c>
      <c r="SU23" s="331">
        <v>5893793.0981754754</v>
      </c>
      <c r="SV23" s="331">
        <v>7543219.2113871519</v>
      </c>
      <c r="SW23" s="331">
        <v>19368768.809409339</v>
      </c>
      <c r="SX23" s="331">
        <v>2295067.4456973071</v>
      </c>
      <c r="SY23" s="331">
        <v>49445744.606985487</v>
      </c>
      <c r="SZ23" s="331">
        <v>8050293.6604349008</v>
      </c>
      <c r="TA23" s="331">
        <v>7901297.4196508387</v>
      </c>
      <c r="TB23" s="331">
        <v>18512994.098156586</v>
      </c>
      <c r="TC23" s="331">
        <v>5582503.8250432787</v>
      </c>
      <c r="TD23" s="331">
        <v>8922762.4264874849</v>
      </c>
      <c r="TE23" s="331">
        <v>6287232.6770000029</v>
      </c>
      <c r="TF23" s="331">
        <v>2297191.9138827496</v>
      </c>
      <c r="TG23" s="331">
        <v>180590635.4625456</v>
      </c>
      <c r="TH23" s="331">
        <v>6690772.9605845651</v>
      </c>
      <c r="TI23" s="331">
        <v>5461853.2778915493</v>
      </c>
      <c r="TJ23" s="331">
        <v>13572707.748065019</v>
      </c>
      <c r="TK23" s="331">
        <v>11992762.344714798</v>
      </c>
      <c r="TL23" s="331">
        <v>6653004.8702288978</v>
      </c>
      <c r="TM23" s="331">
        <v>2120857.1022463846</v>
      </c>
      <c r="TN23" s="331">
        <v>37885463.095767602</v>
      </c>
      <c r="TO23" s="331">
        <v>8252020.943900397</v>
      </c>
      <c r="TP23" s="331">
        <v>18027778.703944113</v>
      </c>
      <c r="TQ23" s="331">
        <v>9752712.006042093</v>
      </c>
      <c r="TR23" s="331">
        <v>5771057.3134879423</v>
      </c>
      <c r="TS23" s="331">
        <v>3495139.7282638946</v>
      </c>
      <c r="TT23" s="331">
        <v>6329430.3864001743</v>
      </c>
      <c r="TU23" s="331">
        <v>5956313.1014732635</v>
      </c>
      <c r="TV23" s="331">
        <v>7475063.7237441605</v>
      </c>
      <c r="TW23" s="331">
        <v>38687223.947418742</v>
      </c>
      <c r="TX23" s="331">
        <v>5374367.3225705028</v>
      </c>
      <c r="TY23" s="331">
        <v>58127413.356060848</v>
      </c>
      <c r="TZ23" s="331">
        <v>12873376.741916681</v>
      </c>
      <c r="UA23" s="331">
        <v>2619273.9715589373</v>
      </c>
      <c r="UB23" s="331">
        <v>6500546.4373200294</v>
      </c>
      <c r="UC23" s="331">
        <v>64329865.340224035</v>
      </c>
      <c r="UD23" s="331">
        <v>2658710.4427860677</v>
      </c>
      <c r="UE23" s="331">
        <v>2644657.7589101503</v>
      </c>
      <c r="UF23" s="331">
        <v>6208567.5188428741</v>
      </c>
      <c r="UG23" s="331">
        <v>4996278.8029857399</v>
      </c>
      <c r="UH23" s="331">
        <v>41801919.374652326</v>
      </c>
      <c r="UI23" s="331">
        <v>8031037.2861378631</v>
      </c>
      <c r="UJ23" s="331">
        <v>6852296.1132568186</v>
      </c>
      <c r="UK23" s="331">
        <v>10603714.820696201</v>
      </c>
      <c r="UL23" s="331">
        <v>6129829.2457583295</v>
      </c>
      <c r="UM23" s="331">
        <v>6562574.2799751097</v>
      </c>
      <c r="UN23" s="331">
        <v>229299432.45017454</v>
      </c>
      <c r="UO23" s="331">
        <v>7211429.8072501263</v>
      </c>
      <c r="UP23" s="331">
        <v>6234457.6165036606</v>
      </c>
      <c r="UQ23" s="331">
        <v>37441836.608769283</v>
      </c>
      <c r="UR23" s="331">
        <v>846067.81555076002</v>
      </c>
      <c r="US23" s="331">
        <v>5096739.25525916</v>
      </c>
      <c r="UT23" s="331">
        <v>17475509.03062338</v>
      </c>
      <c r="UU23" s="331">
        <v>3937499.7932192148</v>
      </c>
      <c r="UV23" s="331">
        <v>5452358.0176186664</v>
      </c>
      <c r="UW23" s="331">
        <v>4775694.1346009169</v>
      </c>
      <c r="UX23" s="331">
        <v>8873945.1680561882</v>
      </c>
      <c r="UY23" s="331">
        <v>18072495.660460085</v>
      </c>
      <c r="UZ23" s="331">
        <v>5110084.9467328573</v>
      </c>
      <c r="VA23" s="331">
        <v>16086962.327971619</v>
      </c>
      <c r="VB23" s="331">
        <v>4124688.0730392681</v>
      </c>
      <c r="VC23" s="331">
        <v>2943809.8327991082</v>
      </c>
      <c r="VD23" s="331">
        <v>4140824.0714553483</v>
      </c>
      <c r="VE23" s="331">
        <v>4447709.1897298694</v>
      </c>
      <c r="VF23" s="331">
        <v>23749716.311431967</v>
      </c>
      <c r="VG23" s="331">
        <v>3757141.7074174308</v>
      </c>
      <c r="VH23" s="331">
        <v>3017685.4114295109</v>
      </c>
      <c r="VI23" s="331">
        <v>3446875.0722033526</v>
      </c>
      <c r="VJ23" s="331">
        <v>83132116.607776761</v>
      </c>
      <c r="VK23" s="331">
        <v>6321103.5712029003</v>
      </c>
      <c r="VL23" s="331">
        <v>5725715.6420301441</v>
      </c>
      <c r="VM23" s="331">
        <v>12116331.1036886</v>
      </c>
      <c r="VN23" s="331">
        <v>22474044.174862523</v>
      </c>
      <c r="VO23" s="331">
        <v>13088714.130140889</v>
      </c>
      <c r="VP23" s="331">
        <v>11642722.746104075</v>
      </c>
      <c r="VQ23" s="331">
        <v>6709217.487021503</v>
      </c>
      <c r="VR23" s="331">
        <v>4921178.8575565089</v>
      </c>
      <c r="VS23" s="331">
        <v>41613170.947230458</v>
      </c>
      <c r="VT23" s="331">
        <v>7558120.7315270174</v>
      </c>
      <c r="VU23" s="331">
        <v>10652128.094155153</v>
      </c>
      <c r="VV23" s="331">
        <v>5859770.7429631986</v>
      </c>
      <c r="VW23" s="331">
        <v>6224111.0184322186</v>
      </c>
      <c r="VX23" s="331">
        <v>4102979.4886770607</v>
      </c>
      <c r="VY23" s="331">
        <v>338805598.08056009</v>
      </c>
      <c r="VZ23" s="331">
        <v>20105824.23268377</v>
      </c>
      <c r="WA23" s="331">
        <v>11253947.376971308</v>
      </c>
      <c r="WB23" s="331">
        <v>5685956.1003969274</v>
      </c>
      <c r="WC23" s="331">
        <v>8253940.5512571577</v>
      </c>
      <c r="WD23" s="331">
        <v>8070440.7515573427</v>
      </c>
      <c r="WE23" s="331">
        <v>18012360.41772946</v>
      </c>
      <c r="WF23" s="331">
        <v>15695755.970239837</v>
      </c>
      <c r="WG23" s="331">
        <v>10354605.184522213</v>
      </c>
      <c r="WH23" s="331">
        <v>12367899.481683591</v>
      </c>
      <c r="WI23" s="331">
        <v>8050758.779286636</v>
      </c>
      <c r="WJ23" s="331">
        <v>22657814.66450388</v>
      </c>
      <c r="WK23" s="331">
        <v>10330185.581382431</v>
      </c>
      <c r="WL23" s="331">
        <v>16004250.705654873</v>
      </c>
      <c r="WM23" s="331">
        <v>28683417.923126724</v>
      </c>
      <c r="WN23" s="331">
        <v>10807358.843198143</v>
      </c>
      <c r="WO23" s="331">
        <v>10966922.764719462</v>
      </c>
      <c r="WP23" s="331">
        <v>14157191.554501196</v>
      </c>
      <c r="WQ23" s="331">
        <v>5237678.9442636045</v>
      </c>
      <c r="WR23" s="331">
        <v>21048368.111519448</v>
      </c>
      <c r="WS23" s="331">
        <v>60976351.279251926</v>
      </c>
      <c r="WT23" s="331">
        <v>10818158.042589681</v>
      </c>
      <c r="WU23" s="331">
        <v>5289131.789889833</v>
      </c>
      <c r="WV23" s="331">
        <v>4661183.6976914909</v>
      </c>
      <c r="WW23" s="331">
        <v>6400596.8390920367</v>
      </c>
      <c r="WX23" s="331">
        <v>9953530.5201633126</v>
      </c>
      <c r="WY23" s="331">
        <v>8025446.4917898914</v>
      </c>
      <c r="WZ23" s="331">
        <v>7262920.7554637222</v>
      </c>
      <c r="XA23" s="331">
        <v>32309535.17488604</v>
      </c>
      <c r="XB23" s="331">
        <v>7189338.1494183373</v>
      </c>
      <c r="XC23" s="331">
        <v>4786993.501182762</v>
      </c>
      <c r="XD23" s="331">
        <v>3873039.1425715974</v>
      </c>
      <c r="XE23" s="331">
        <v>3895596.0874385713</v>
      </c>
      <c r="XF23" s="331">
        <v>195644808.30699506</v>
      </c>
      <c r="XG23" s="331">
        <v>10576188.72674202</v>
      </c>
      <c r="XH23" s="331">
        <v>13965288.925088886</v>
      </c>
      <c r="XI23" s="331">
        <v>46205300.917581655</v>
      </c>
      <c r="XJ23" s="331">
        <v>10786263.296926901</v>
      </c>
      <c r="XK23" s="331">
        <v>13009651.609754752</v>
      </c>
      <c r="XL23" s="331">
        <v>14953462.946993215</v>
      </c>
      <c r="XM23" s="331">
        <v>10769403.173207672</v>
      </c>
      <c r="XN23" s="331">
        <v>10164979.403050791</v>
      </c>
      <c r="XO23" s="331">
        <v>18619266.097693529</v>
      </c>
      <c r="XP23" s="331">
        <v>21819032.854757119</v>
      </c>
      <c r="XQ23" s="331">
        <v>6409699.6087901182</v>
      </c>
      <c r="XR23" s="331">
        <v>5701801.2765143309</v>
      </c>
      <c r="XS23" s="331">
        <v>6386752.7225147234</v>
      </c>
      <c r="XT23" s="331">
        <v>6288006.5985134682</v>
      </c>
      <c r="XU23" s="331">
        <v>5094247.1164884856</v>
      </c>
      <c r="XV23" s="331">
        <v>3840286.6252237768</v>
      </c>
      <c r="XW23" s="331">
        <v>5008909.7088818066</v>
      </c>
      <c r="XX23" s="331">
        <v>6965653.1504295273</v>
      </c>
      <c r="XY23" s="331">
        <v>7329628.1856454602</v>
      </c>
      <c r="XZ23" s="331">
        <v>4663537.0853391094</v>
      </c>
      <c r="YA23" s="331">
        <v>5657488.0566654038</v>
      </c>
      <c r="YB23" s="331">
        <v>5663820.6291113589</v>
      </c>
      <c r="YC23" s="331">
        <v>169544039.71202868</v>
      </c>
      <c r="YD23" s="331">
        <v>9586311.4945001155</v>
      </c>
      <c r="YE23" s="331">
        <v>19703004.883047022</v>
      </c>
      <c r="YF23" s="331">
        <v>6878848.1741746562</v>
      </c>
      <c r="YG23" s="331">
        <v>40329258.373131357</v>
      </c>
      <c r="YH23" s="331">
        <v>10199601.03088754</v>
      </c>
      <c r="YI23" s="331">
        <v>19436689.334934425</v>
      </c>
      <c r="YJ23" s="331">
        <v>7601584.0755008357</v>
      </c>
      <c r="YK23" s="331">
        <v>30887562.197166558</v>
      </c>
      <c r="YL23" s="331">
        <v>18643562.536089174</v>
      </c>
      <c r="YM23" s="331">
        <v>18837043.791045781</v>
      </c>
      <c r="YN23" s="331">
        <v>8873936.5373971257</v>
      </c>
      <c r="YO23" s="331">
        <v>5197331.420787408</v>
      </c>
      <c r="YP23" s="331">
        <v>6453394.7932900544</v>
      </c>
      <c r="YQ23" s="331">
        <v>4086648.0824475721</v>
      </c>
      <c r="YR23" s="331">
        <v>5894194.7500859173</v>
      </c>
      <c r="YS23" s="331">
        <v>4365252.4598828042</v>
      </c>
      <c r="YT23" s="331">
        <v>35225184.055177674</v>
      </c>
      <c r="YU23" s="331">
        <v>2708150.4135690187</v>
      </c>
      <c r="YV23" s="331">
        <v>3232077.6023016567</v>
      </c>
      <c r="YW23" s="331">
        <v>3499493.7596791326</v>
      </c>
      <c r="YX23" s="331">
        <v>4315039.2650498981</v>
      </c>
      <c r="YY23" s="331">
        <v>1850856.3737042532</v>
      </c>
      <c r="YZ23" s="331">
        <v>3699558.9855772364</v>
      </c>
      <c r="ZA23" s="331">
        <v>60667490.897888407</v>
      </c>
      <c r="ZB23" s="331">
        <v>2633649.2855261262</v>
      </c>
      <c r="ZC23" s="331">
        <v>8030247.081049338</v>
      </c>
      <c r="ZD23" s="331">
        <v>6770995.9703943068</v>
      </c>
      <c r="ZE23" s="331">
        <v>3730181.9928786815</v>
      </c>
      <c r="ZF23" s="331">
        <v>7376395.7763393437</v>
      </c>
      <c r="ZG23" s="331">
        <v>3035966.5495631332</v>
      </c>
      <c r="ZH23" s="331">
        <v>3128173.4073843216</v>
      </c>
      <c r="ZI23" s="331">
        <v>19536907.20599664</v>
      </c>
      <c r="ZJ23" s="331">
        <v>133558309.04993777</v>
      </c>
      <c r="ZK23" s="331">
        <v>3816601.9840349243</v>
      </c>
      <c r="ZL23" s="331">
        <v>11716016.280928588</v>
      </c>
      <c r="ZM23" s="331">
        <v>27178388.803700481</v>
      </c>
      <c r="ZN23" s="331">
        <v>21165611.153756756</v>
      </c>
      <c r="ZO23" s="331">
        <v>5909338.8765824549</v>
      </c>
      <c r="ZP23" s="331">
        <v>7193390.7028877269</v>
      </c>
      <c r="ZQ23" s="331">
        <v>16162847.352893356</v>
      </c>
      <c r="ZR23" s="331">
        <v>11887697.472907014</v>
      </c>
      <c r="ZS23" s="331">
        <v>13761254.188304774</v>
      </c>
      <c r="ZT23" s="331">
        <v>1459068.37581388</v>
      </c>
      <c r="ZU23" s="331">
        <v>3588647.9730454884</v>
      </c>
      <c r="ZV23" s="331">
        <v>4929735.827058997</v>
      </c>
      <c r="ZW23" s="331">
        <v>7634674.1094027022</v>
      </c>
      <c r="ZX23" s="331">
        <v>4321145.9839592436</v>
      </c>
      <c r="ZY23" s="331">
        <v>4882645.3384389272</v>
      </c>
      <c r="ZZ23" s="331">
        <v>4195681.1818292225</v>
      </c>
      <c r="AAA23" s="331">
        <v>3596021.9853275046</v>
      </c>
      <c r="AAB23" s="331">
        <v>4050895.8595682462</v>
      </c>
      <c r="AAC23" s="331">
        <v>5925356.0950765451</v>
      </c>
      <c r="AAD23" s="331">
        <v>2908928.6092856</v>
      </c>
      <c r="AAE23" s="331">
        <v>2747017.9669542843</v>
      </c>
      <c r="AAF23" s="331">
        <v>47760004.359718069</v>
      </c>
      <c r="AAG23" s="331">
        <v>3516742.9341704166</v>
      </c>
      <c r="AAH23" s="331">
        <v>6140782.3391506085</v>
      </c>
      <c r="AAI23" s="331">
        <v>5166011.4991282737</v>
      </c>
      <c r="AAJ23" s="331">
        <v>3203498.412568599</v>
      </c>
      <c r="AAK23" s="331">
        <v>8359302.4501698958</v>
      </c>
      <c r="AAL23" s="331">
        <v>4281702.7441225946</v>
      </c>
      <c r="AAM23" s="331">
        <v>217751136.01297909</v>
      </c>
      <c r="AAN23" s="331">
        <v>9265894.9594058674</v>
      </c>
      <c r="AAO23" s="331">
        <v>5996817.715689579</v>
      </c>
      <c r="AAP23" s="331">
        <v>17044273.006273452</v>
      </c>
      <c r="AAQ23" s="331">
        <v>12970425.324720027</v>
      </c>
      <c r="AAR23" s="331">
        <v>7368704.9241434587</v>
      </c>
      <c r="AAS23" s="331">
        <v>9586822.4311545901</v>
      </c>
      <c r="AAT23" s="331">
        <v>8748683.279123459</v>
      </c>
      <c r="AAU23" s="331">
        <v>29109749.120953005</v>
      </c>
      <c r="AAV23" s="331">
        <v>7314038.0742656812</v>
      </c>
      <c r="AAW23" s="331">
        <v>11471111.959554335</v>
      </c>
      <c r="AAX23" s="331">
        <v>58776646.772012554</v>
      </c>
      <c r="AAY23" s="331">
        <v>24975931.982445855</v>
      </c>
      <c r="AAZ23" s="331">
        <v>4131067.4737698543</v>
      </c>
      <c r="ABA23" s="331">
        <v>5575322.2021028614</v>
      </c>
      <c r="ABB23" s="331">
        <v>6462513.9302633172</v>
      </c>
      <c r="ABC23" s="331">
        <v>5725578.5898054391</v>
      </c>
      <c r="ABD23" s="331">
        <v>8313366.2514591599</v>
      </c>
      <c r="ABE23" s="331">
        <v>6235418.2416461939</v>
      </c>
      <c r="ABF23" s="331">
        <v>76668596.49640654</v>
      </c>
      <c r="ABG23" s="331">
        <v>47112147.793179996</v>
      </c>
      <c r="ABH23" s="331">
        <v>4835807.0343040144</v>
      </c>
      <c r="ABI23" s="331">
        <v>3751714.0028823102</v>
      </c>
      <c r="ABJ23" s="331">
        <v>3033508.4886583751</v>
      </c>
      <c r="ABK23" s="331">
        <v>3151540.2524084672</v>
      </c>
      <c r="ABL23" s="331">
        <v>2909165.7501564897</v>
      </c>
      <c r="ABM23" s="331">
        <v>102330885.98626803</v>
      </c>
      <c r="ABN23" s="331">
        <v>6293714.9567504656</v>
      </c>
      <c r="ABO23" s="331">
        <v>3684671.425493598</v>
      </c>
      <c r="ABP23" s="331">
        <v>7018621.3187161945</v>
      </c>
      <c r="ABQ23" s="331">
        <v>8120284.7225630749</v>
      </c>
      <c r="ABR23" s="331">
        <v>4726530.1442918703</v>
      </c>
      <c r="ABS23" s="331">
        <v>4585003.6291009961</v>
      </c>
      <c r="ABT23" s="331">
        <v>4479677.8883913336</v>
      </c>
      <c r="ABU23" s="331">
        <v>217376.991649234</v>
      </c>
      <c r="ABV23" s="331">
        <v>94043509.781689107</v>
      </c>
      <c r="ABW23" s="331">
        <v>2160259.5482594315</v>
      </c>
      <c r="ABX23" s="331">
        <v>7282529.4276964208</v>
      </c>
      <c r="ABY23" s="331">
        <v>3060839.1172895562</v>
      </c>
      <c r="ABZ23" s="331">
        <v>1104324.2958511473</v>
      </c>
      <c r="ACA23" s="331">
        <v>15964940.943211218</v>
      </c>
      <c r="ACB23" s="331">
        <v>4127379.9821318155</v>
      </c>
      <c r="ACC23" s="331">
        <v>5427560.1877361331</v>
      </c>
      <c r="ACD23" s="331">
        <v>2518679.3545754417</v>
      </c>
      <c r="ACE23" s="331">
        <v>10539472.152946139</v>
      </c>
      <c r="ACF23" s="331">
        <v>3141612.1784512056</v>
      </c>
      <c r="ACG23" s="331">
        <v>167383524.40665749</v>
      </c>
      <c r="ACH23" s="331">
        <v>3282089.6322702379</v>
      </c>
      <c r="ACI23" s="331">
        <v>4774768.2661989629</v>
      </c>
      <c r="ACJ23" s="331">
        <v>7712407.3243299378</v>
      </c>
      <c r="ACK23" s="331">
        <v>3199358.0353496154</v>
      </c>
      <c r="ACL23" s="331">
        <v>7023418.5934949061</v>
      </c>
      <c r="ACM23" s="331">
        <v>11722935.053910874</v>
      </c>
      <c r="ACN23" s="331">
        <v>33858824.182200357</v>
      </c>
      <c r="ACO23" s="331">
        <v>44203120.352755047</v>
      </c>
      <c r="ACP23" s="331">
        <v>3543890.0483525819</v>
      </c>
      <c r="ACQ23" s="331">
        <v>10555224.395230716</v>
      </c>
      <c r="ACR23" s="331">
        <v>9244561.3545495328</v>
      </c>
      <c r="ACS23" s="331">
        <v>7305231.4024862656</v>
      </c>
      <c r="ACT23" s="331">
        <v>23107616.517210349</v>
      </c>
      <c r="ACU23" s="331">
        <v>4885678.8168961387</v>
      </c>
      <c r="ACV23" s="331">
        <v>6813731.2283313796</v>
      </c>
      <c r="ACW23" s="331">
        <v>4518897.8424612265</v>
      </c>
      <c r="ACX23" s="331">
        <v>4635932.3530914718</v>
      </c>
      <c r="ACY23" s="331">
        <v>1925035.8757521471</v>
      </c>
      <c r="ACZ23" s="331">
        <v>2611051.6391404564</v>
      </c>
      <c r="ADA23" s="331">
        <v>3727723.2613124507</v>
      </c>
      <c r="ADB23" s="331">
        <v>2712644.6205291604</v>
      </c>
      <c r="ADC23" s="331">
        <v>3264990.4272822407</v>
      </c>
      <c r="ADD23" s="331">
        <v>29648195.732006524</v>
      </c>
      <c r="ADE23" s="331">
        <v>22240887.509091489</v>
      </c>
      <c r="ADF23" s="331">
        <v>538170.21624994755</v>
      </c>
      <c r="ADG23" s="331">
        <v>1417268.3641089613</v>
      </c>
      <c r="ADH23" s="331">
        <v>3754028.5795828421</v>
      </c>
      <c r="ADI23" s="331">
        <v>1163692.2282298708</v>
      </c>
      <c r="ADJ23" s="331">
        <v>1666989.2697093699</v>
      </c>
      <c r="ADK23" s="331">
        <v>2129539.0750648063</v>
      </c>
      <c r="ADL23" s="331">
        <v>2679692.4500966975</v>
      </c>
      <c r="ADM23" s="331">
        <v>249228829.20417857</v>
      </c>
      <c r="ADN23" s="331">
        <v>12525514.314362321</v>
      </c>
      <c r="ADO23" s="331">
        <v>19791036.114062678</v>
      </c>
      <c r="ADP23" s="331">
        <v>34041019.229970455</v>
      </c>
      <c r="ADQ23" s="331">
        <v>1402175.0883983304</v>
      </c>
      <c r="ADR23" s="331">
        <v>2519238.4647222757</v>
      </c>
      <c r="ADS23" s="331">
        <v>4328813.9006262058</v>
      </c>
      <c r="ADT23" s="331">
        <v>2678049.2259333087</v>
      </c>
      <c r="ADU23" s="331">
        <v>147760217.28704309</v>
      </c>
      <c r="ADV23" s="331">
        <v>40196913.522179961</v>
      </c>
      <c r="ADW23" s="331">
        <v>34145892.116150014</v>
      </c>
      <c r="ADX23" s="331">
        <v>6467186.3292170819</v>
      </c>
      <c r="ADY23" s="331">
        <v>12386642.769194327</v>
      </c>
      <c r="ADZ23" s="331">
        <v>14696505.444452783</v>
      </c>
      <c r="AEA23" s="331">
        <v>9959021.6061583534</v>
      </c>
      <c r="AEB23" s="331">
        <v>8757772.1932615023</v>
      </c>
      <c r="AEC23" s="331">
        <v>6851269.6761320997</v>
      </c>
      <c r="AED23" s="331">
        <v>10385018.092089185</v>
      </c>
      <c r="AEE23" s="331">
        <v>7484557.9039622927</v>
      </c>
      <c r="AEF23" s="331">
        <v>9530983.6927303784</v>
      </c>
      <c r="AEG23" s="331">
        <v>5132850.7535382789</v>
      </c>
      <c r="AEH23" s="331">
        <v>13235414.202549469</v>
      </c>
      <c r="AEI23" s="331">
        <v>10746487.662970353</v>
      </c>
      <c r="AEJ23" s="331">
        <v>8284675.6281164745</v>
      </c>
      <c r="AEK23" s="331">
        <v>6226539.180267767</v>
      </c>
      <c r="AEL23" s="331">
        <v>25210216.08483766</v>
      </c>
      <c r="AEM23" s="331">
        <v>7152679.4716886804</v>
      </c>
      <c r="AEN23" s="331">
        <v>9441999.3933177199</v>
      </c>
      <c r="AEO23" s="331">
        <v>142113031.62938145</v>
      </c>
      <c r="AEP23" s="331">
        <v>11838009.603578709</v>
      </c>
      <c r="AEQ23" s="331">
        <v>10237506.237220701</v>
      </c>
      <c r="AER23" s="331">
        <v>5889945.3953642705</v>
      </c>
      <c r="AES23" s="331">
        <v>8239160.9704504563</v>
      </c>
      <c r="AET23" s="331">
        <v>19662223.587495171</v>
      </c>
      <c r="AEU23" s="331">
        <v>5162126.4263775386</v>
      </c>
      <c r="AEV23" s="331">
        <v>5585708.5242616981</v>
      </c>
      <c r="AEW23" s="331">
        <v>4424254.3100009058</v>
      </c>
      <c r="AEX23" s="331">
        <v>4374232.2594668688</v>
      </c>
      <c r="AEY23" s="331">
        <v>38686823.45992589</v>
      </c>
      <c r="AEZ23" s="331">
        <v>19330835.542255871</v>
      </c>
      <c r="AFA23" s="331">
        <v>6260077.7532623308</v>
      </c>
      <c r="AFB23" s="331">
        <v>4812070.6464416413</v>
      </c>
      <c r="AFC23" s="331">
        <v>8742098.7850057352</v>
      </c>
      <c r="AFD23" s="331">
        <v>4052386.5602515857</v>
      </c>
      <c r="AFE23" s="331">
        <v>4215893.5928014666</v>
      </c>
      <c r="AFF23" s="331">
        <v>4611298.1040523462</v>
      </c>
      <c r="AFG23" s="331">
        <v>3540190.8233031221</v>
      </c>
      <c r="AFH23" s="331">
        <v>3154442.3126515052</v>
      </c>
      <c r="AFI23" s="331">
        <v>6068051.9604617702</v>
      </c>
      <c r="AFJ23" s="331">
        <v>2495918.5764891421</v>
      </c>
      <c r="AFK23" s="331">
        <v>2487248.8849236825</v>
      </c>
      <c r="AFL23" s="331">
        <v>46299234.588635691</v>
      </c>
      <c r="AFM23" s="331">
        <v>6874692.6154547418</v>
      </c>
      <c r="AFN23" s="331">
        <v>5563791.5212581484</v>
      </c>
      <c r="AFO23" s="331">
        <v>3844050.756260525</v>
      </c>
      <c r="AFP23" s="331">
        <v>5780876.4750026083</v>
      </c>
      <c r="AFQ23" s="331">
        <v>3577324.6186309913</v>
      </c>
      <c r="AFR23" s="331">
        <v>1635542.8344836682</v>
      </c>
      <c r="AFS23" s="331">
        <v>5735717.7966833906</v>
      </c>
      <c r="AFT23" s="331">
        <v>5179627.5756626371</v>
      </c>
      <c r="AFU23" s="331">
        <v>2009700.0756063706</v>
      </c>
      <c r="AFV23" s="331">
        <v>11704582.65222064</v>
      </c>
      <c r="AFW23" s="331">
        <v>2685624.8520546714</v>
      </c>
      <c r="AFX23" s="331">
        <v>115920759.89623703</v>
      </c>
      <c r="AFY23" s="331">
        <v>3232440.8164718077</v>
      </c>
      <c r="AFZ23" s="331">
        <v>5410925.8253875896</v>
      </c>
      <c r="AGA23" s="331">
        <v>4669020.9350081561</v>
      </c>
      <c r="AGB23" s="331">
        <v>13476491.157185867</v>
      </c>
      <c r="AGC23" s="331">
        <v>6449462.2722882731</v>
      </c>
      <c r="AGD23" s="331">
        <v>2070397.8861850691</v>
      </c>
      <c r="AGE23" s="331">
        <v>3928828.7923302287</v>
      </c>
      <c r="AGF23" s="331">
        <v>2870358.9069857663</v>
      </c>
      <c r="AGG23" s="331">
        <v>3918515.2516771723</v>
      </c>
      <c r="AGH23" s="331">
        <v>3259191.7845066162</v>
      </c>
      <c r="AGI23" s="331">
        <v>68260664.088213876</v>
      </c>
      <c r="AGJ23" s="331">
        <v>11098385.573028063</v>
      </c>
      <c r="AGK23" s="331">
        <v>6925026.6360969897</v>
      </c>
      <c r="AGL23" s="331">
        <v>3865227.4787544417</v>
      </c>
      <c r="AGM23" s="331">
        <v>13425056.391441869</v>
      </c>
      <c r="AGN23" s="331">
        <v>6345239.8689003345</v>
      </c>
      <c r="AGO23" s="331">
        <v>2579393.4412801941</v>
      </c>
      <c r="AGP23" s="331">
        <v>5770795.3022499224</v>
      </c>
      <c r="AGQ23" s="331">
        <v>155491137.19452402</v>
      </c>
      <c r="AGR23" s="331">
        <v>75299594.687372893</v>
      </c>
      <c r="AGS23" s="331">
        <v>4234807.5581305008</v>
      </c>
      <c r="AGT23" s="331">
        <v>8014989.4596080892</v>
      </c>
      <c r="AGU23" s="331">
        <v>16260680.945810484</v>
      </c>
      <c r="AGV23" s="331">
        <v>9086075.6338768713</v>
      </c>
      <c r="AGW23" s="331">
        <v>6904823.2956788298</v>
      </c>
      <c r="AGX23" s="331">
        <v>9543577.7370902169</v>
      </c>
      <c r="AGY23" s="331">
        <v>2748341.9799307431</v>
      </c>
      <c r="AGZ23" s="331">
        <v>6994949.1026247954</v>
      </c>
      <c r="AHA23" s="331">
        <v>6539955.1222803798</v>
      </c>
      <c r="AHB23" s="331">
        <v>4060824.2636913131</v>
      </c>
      <c r="AHC23" s="331">
        <v>4091798.697251081</v>
      </c>
      <c r="AHD23" s="331">
        <v>4568565.025489212</v>
      </c>
      <c r="AHE23" s="331">
        <v>2912062.3379347753</v>
      </c>
      <c r="AHF23" s="331">
        <v>2852221.6222663336</v>
      </c>
      <c r="AHG23" s="331">
        <v>3172473.9341637101</v>
      </c>
      <c r="AHH23" s="331">
        <v>33240153.608792059</v>
      </c>
      <c r="AHI23" s="331">
        <v>2251513.3713235031</v>
      </c>
      <c r="AHJ23" s="331">
        <v>2127119.2774331477</v>
      </c>
      <c r="AHK23" s="331">
        <v>3858340.5943547282</v>
      </c>
      <c r="AHL23" s="331">
        <v>9305766.0305845831</v>
      </c>
      <c r="AHM23" s="331">
        <v>2315939.9889826281</v>
      </c>
      <c r="AHN23" s="331">
        <v>5769020.5797720272</v>
      </c>
      <c r="AHO23" s="331"/>
      <c r="AHQ23" s="352">
        <v>21</v>
      </c>
    </row>
    <row r="24" spans="1:901" ht="23.45" customHeight="1" x14ac:dyDescent="0.35">
      <c r="A24" s="326" t="s">
        <v>29</v>
      </c>
      <c r="B24" s="327" t="s">
        <v>30</v>
      </c>
      <c r="C24" s="331">
        <v>255159580.52732539</v>
      </c>
      <c r="D24" s="331">
        <v>76176047.315121144</v>
      </c>
      <c r="E24" s="331">
        <v>11265237.463200223</v>
      </c>
      <c r="F24" s="331">
        <v>24882383.433192883</v>
      </c>
      <c r="G24" s="331">
        <v>14402125.766031113</v>
      </c>
      <c r="H24" s="331">
        <v>13642980.689518608</v>
      </c>
      <c r="I24" s="331">
        <v>5802661.8514985917</v>
      </c>
      <c r="J24" s="331">
        <v>84115235.625755966</v>
      </c>
      <c r="K24" s="331">
        <v>20659336.391564373</v>
      </c>
      <c r="L24" s="331">
        <v>11546375.614860602</v>
      </c>
      <c r="M24" s="331">
        <v>45033119.507129893</v>
      </c>
      <c r="N24" s="331">
        <v>8615435.3109657429</v>
      </c>
      <c r="O24" s="331">
        <v>48904638.829299614</v>
      </c>
      <c r="P24" s="331">
        <v>21874940.063602924</v>
      </c>
      <c r="Q24" s="331">
        <v>10241690.605923295</v>
      </c>
      <c r="R24" s="331">
        <v>10418227.47692732</v>
      </c>
      <c r="S24" s="331">
        <v>14275405.312420491</v>
      </c>
      <c r="T24" s="331">
        <v>15042040.71799509</v>
      </c>
      <c r="U24" s="331">
        <v>8141635.4219663572</v>
      </c>
      <c r="V24" s="331">
        <v>9899812.3796922415</v>
      </c>
      <c r="W24" s="331">
        <v>11244533.602809785</v>
      </c>
      <c r="X24" s="331">
        <v>6450400.7469851226</v>
      </c>
      <c r="Y24" s="331">
        <v>4250385.188489005</v>
      </c>
      <c r="Z24" s="331">
        <v>4084418.5250025229</v>
      </c>
      <c r="AA24" s="331">
        <v>237240434.69739011</v>
      </c>
      <c r="AB24" s="331">
        <v>16456958.886108462</v>
      </c>
      <c r="AC24" s="331">
        <v>29275502.061239373</v>
      </c>
      <c r="AD24" s="331">
        <v>6642791.5303896926</v>
      </c>
      <c r="AE24" s="331">
        <v>34922127.894330427</v>
      </c>
      <c r="AF24" s="331">
        <v>16520906.118300498</v>
      </c>
      <c r="AG24" s="331">
        <v>24317369.763745837</v>
      </c>
      <c r="AH24" s="331">
        <v>14707883.2390275</v>
      </c>
      <c r="AI24" s="331">
        <v>22004361.120037355</v>
      </c>
      <c r="AJ24" s="331">
        <v>11365825.018923599</v>
      </c>
      <c r="AK24" s="331">
        <v>9515333.554043375</v>
      </c>
      <c r="AL24" s="331">
        <v>7792561.3087764848</v>
      </c>
      <c r="AM24" s="331">
        <v>7376506.9916511383</v>
      </c>
      <c r="AN24" s="331">
        <v>6927826.7380992621</v>
      </c>
      <c r="AO24" s="331">
        <v>10075229.716371633</v>
      </c>
      <c r="AP24" s="331">
        <v>16194362.503646895</v>
      </c>
      <c r="AQ24" s="331">
        <v>14449243.106953723</v>
      </c>
      <c r="AR24" s="331">
        <v>4583338.8066541385</v>
      </c>
      <c r="AS24" s="331">
        <v>80225253.636478513</v>
      </c>
      <c r="AT24" s="331">
        <v>9195190.6988313626</v>
      </c>
      <c r="AU24" s="331">
        <v>7989200.3035761723</v>
      </c>
      <c r="AV24" s="331">
        <v>7251071.1959988018</v>
      </c>
      <c r="AW24" s="331">
        <v>5461841.1068737032</v>
      </c>
      <c r="AX24" s="331">
        <v>9431113.8789274432</v>
      </c>
      <c r="AY24" s="331">
        <v>5085319.5262134187</v>
      </c>
      <c r="AZ24" s="331">
        <v>6024640.2174968766</v>
      </c>
      <c r="BA24" s="331">
        <v>41019128.478416152</v>
      </c>
      <c r="BB24" s="331">
        <v>11752957.095364558</v>
      </c>
      <c r="BC24" s="331">
        <v>16820704.989241902</v>
      </c>
      <c r="BD24" s="331">
        <v>28931489.131990105</v>
      </c>
      <c r="BE24" s="331">
        <v>8795978.1910204794</v>
      </c>
      <c r="BF24" s="331">
        <v>7183970.2551200725</v>
      </c>
      <c r="BG24" s="331">
        <v>5665775.952722434</v>
      </c>
      <c r="BH24" s="331">
        <v>136667498.92061388</v>
      </c>
      <c r="BI24" s="331">
        <v>4488175.5172300516</v>
      </c>
      <c r="BJ24" s="331">
        <v>4409700.9690774744</v>
      </c>
      <c r="BK24" s="331">
        <v>7425271.8408932928</v>
      </c>
      <c r="BL24" s="331">
        <v>10293765.841499988</v>
      </c>
      <c r="BM24" s="331">
        <v>12171549.700296165</v>
      </c>
      <c r="BN24" s="331">
        <v>5810351.3653369015</v>
      </c>
      <c r="BO24" s="331">
        <v>6860560.7619104404</v>
      </c>
      <c r="BP24" s="331">
        <v>3812537.3878978342</v>
      </c>
      <c r="BQ24" s="331">
        <v>5359917.8320317799</v>
      </c>
      <c r="BR24" s="331">
        <v>5998454.6043744739</v>
      </c>
      <c r="BS24" s="331">
        <v>3088069.7242207443</v>
      </c>
      <c r="BT24" s="331">
        <v>37109160.720786564</v>
      </c>
      <c r="BU24" s="331">
        <v>3443786.1233428381</v>
      </c>
      <c r="BV24" s="331">
        <v>4567430.3221447095</v>
      </c>
      <c r="BW24" s="331">
        <v>112441286.1272511</v>
      </c>
      <c r="BX24" s="331">
        <v>40723731.004355617</v>
      </c>
      <c r="BY24" s="331">
        <v>12057052.183658594</v>
      </c>
      <c r="BZ24" s="331">
        <v>8695305.1808197238</v>
      </c>
      <c r="CA24" s="331">
        <v>11425989.612523131</v>
      </c>
      <c r="CB24" s="331">
        <v>10868220.979610223</v>
      </c>
      <c r="CC24" s="331">
        <v>5126308.1573748114</v>
      </c>
      <c r="CD24" s="331">
        <v>462330.42806138191</v>
      </c>
      <c r="CE24" s="331">
        <v>0</v>
      </c>
      <c r="CF24" s="331">
        <v>232232360.90587157</v>
      </c>
      <c r="CG24" s="331">
        <v>5926302.3847291172</v>
      </c>
      <c r="CH24" s="331">
        <v>33693920.458125941</v>
      </c>
      <c r="CI24" s="331">
        <v>7457498.0339555237</v>
      </c>
      <c r="CJ24" s="331">
        <v>9580918.3422331084</v>
      </c>
      <c r="CK24" s="331">
        <v>6995739.1688514957</v>
      </c>
      <c r="CL24" s="331">
        <v>8898757.3173352275</v>
      </c>
      <c r="CM24" s="331">
        <v>21405546.2960857</v>
      </c>
      <c r="CN24" s="331">
        <v>3776071.8874796336</v>
      </c>
      <c r="CO24" s="331">
        <v>5219910.6422125474</v>
      </c>
      <c r="CP24" s="331">
        <v>5920355.9438290866</v>
      </c>
      <c r="CQ24" s="331">
        <v>9503448.0557811111</v>
      </c>
      <c r="CR24" s="331">
        <v>5444308.7582202759</v>
      </c>
      <c r="CS24" s="331">
        <v>158708213.3525064</v>
      </c>
      <c r="CT24" s="331">
        <v>5683024.4686782556</v>
      </c>
      <c r="CU24" s="331">
        <v>7470580.5323243421</v>
      </c>
      <c r="CV24" s="331">
        <v>18269964.979051374</v>
      </c>
      <c r="CW24" s="331">
        <v>5253709.5893499563</v>
      </c>
      <c r="CX24" s="331">
        <v>11709352.705026342</v>
      </c>
      <c r="CY24" s="331">
        <v>4541984.9028651388</v>
      </c>
      <c r="CZ24" s="331">
        <v>4528690.892866415</v>
      </c>
      <c r="DA24" s="331">
        <v>173334275.8604112</v>
      </c>
      <c r="DB24" s="331">
        <v>18059207.775132846</v>
      </c>
      <c r="DC24" s="331">
        <v>51293089.302837051</v>
      </c>
      <c r="DD24" s="331">
        <v>74187573.420526296</v>
      </c>
      <c r="DE24" s="331">
        <v>16681049.418826241</v>
      </c>
      <c r="DF24" s="331">
        <v>28024915.936812393</v>
      </c>
      <c r="DG24" s="331">
        <v>17828580.373874906</v>
      </c>
      <c r="DH24" s="331">
        <v>4744228.0111697121</v>
      </c>
      <c r="DI24" s="331">
        <v>8800121.6264333092</v>
      </c>
      <c r="DJ24" s="331">
        <v>8132711.4696442746</v>
      </c>
      <c r="DK24" s="331">
        <v>25057887.590916619</v>
      </c>
      <c r="DL24" s="331">
        <v>68234426.787002355</v>
      </c>
      <c r="DM24" s="331">
        <v>91832856.005739644</v>
      </c>
      <c r="DN24" s="331">
        <v>9802629.1513228044</v>
      </c>
      <c r="DO24" s="331">
        <v>7354134.632689123</v>
      </c>
      <c r="DP24" s="331">
        <v>24431984.669430636</v>
      </c>
      <c r="DQ24" s="331">
        <v>20557974.445380095</v>
      </c>
      <c r="DR24" s="331">
        <v>16811233.061339553</v>
      </c>
      <c r="DS24" s="331">
        <v>12814699.014393644</v>
      </c>
      <c r="DT24" s="331">
        <v>5365984.179714432</v>
      </c>
      <c r="DU24" s="331">
        <v>345677069.97183377</v>
      </c>
      <c r="DV24" s="331">
        <v>9304331.2025003303</v>
      </c>
      <c r="DW24" s="331">
        <v>14323407.956664376</v>
      </c>
      <c r="DX24" s="331">
        <v>11136864.603226406</v>
      </c>
      <c r="DY24" s="331">
        <v>10536056.086965593</v>
      </c>
      <c r="DZ24" s="331">
        <v>8853099.8859421834</v>
      </c>
      <c r="EA24" s="331">
        <v>18826196.408291653</v>
      </c>
      <c r="EB24" s="331">
        <v>9590258.2800385505</v>
      </c>
      <c r="EC24" s="331">
        <v>29214452.365644459</v>
      </c>
      <c r="ED24" s="331">
        <v>49985470.973031417</v>
      </c>
      <c r="EE24" s="331">
        <v>47329916.019263171</v>
      </c>
      <c r="EF24" s="331">
        <v>8230433.4032615973</v>
      </c>
      <c r="EG24" s="331">
        <v>8435361.9147772267</v>
      </c>
      <c r="EH24" s="331">
        <v>9480203.270383399</v>
      </c>
      <c r="EI24" s="331">
        <v>15054866.063749542</v>
      </c>
      <c r="EJ24" s="331">
        <v>20814569.137869824</v>
      </c>
      <c r="EK24" s="331">
        <v>5807153.9855503999</v>
      </c>
      <c r="EL24" s="331">
        <v>7864236.0677073644</v>
      </c>
      <c r="EM24" s="331">
        <v>133453776.63755995</v>
      </c>
      <c r="EN24" s="331">
        <v>7622042.2458921708</v>
      </c>
      <c r="EO24" s="331">
        <v>5615122.2479240717</v>
      </c>
      <c r="EP24" s="331">
        <v>9108802.4370049201</v>
      </c>
      <c r="EQ24" s="331">
        <v>3383915.995127161</v>
      </c>
      <c r="ER24" s="331">
        <v>3678200.474200007</v>
      </c>
      <c r="ES24" s="331">
        <v>12537149.319241226</v>
      </c>
      <c r="ET24" s="331">
        <v>9427163.7462647241</v>
      </c>
      <c r="EU24" s="331">
        <v>6377114.9771700259</v>
      </c>
      <c r="EV24" s="331">
        <v>162465899.31622109</v>
      </c>
      <c r="EW24" s="331">
        <v>3596509.5657500429</v>
      </c>
      <c r="EX24" s="331">
        <v>7515684.8987299269</v>
      </c>
      <c r="EY24" s="331">
        <v>8760323.8657842316</v>
      </c>
      <c r="EZ24" s="331">
        <v>23432276.869324263</v>
      </c>
      <c r="FA24" s="331">
        <v>20891345.267828777</v>
      </c>
      <c r="FB24" s="331">
        <v>10117424.964203723</v>
      </c>
      <c r="FC24" s="331">
        <v>8987410.2542972323</v>
      </c>
      <c r="FD24" s="331">
        <v>6031995.7991299033</v>
      </c>
      <c r="FE24" s="331">
        <v>6856657.9845824987</v>
      </c>
      <c r="FF24" s="331">
        <v>8593221.1824781373</v>
      </c>
      <c r="FG24" s="331">
        <v>4497449.0858284179</v>
      </c>
      <c r="FH24" s="331">
        <v>78513415.820692405</v>
      </c>
      <c r="FI24" s="331">
        <v>5483378.4877572823</v>
      </c>
      <c r="FJ24" s="331">
        <v>6053602.867384349</v>
      </c>
      <c r="FK24" s="331">
        <v>6701415.4638011931</v>
      </c>
      <c r="FL24" s="331">
        <v>12061317.131176198</v>
      </c>
      <c r="FM24" s="331">
        <v>10597740.599738868</v>
      </c>
      <c r="FN24" s="331">
        <v>5306064.5420719581</v>
      </c>
      <c r="FO24" s="331">
        <v>1160375.2439272047</v>
      </c>
      <c r="FP24" s="331">
        <v>238617695.12116906</v>
      </c>
      <c r="FQ24" s="331">
        <v>6844477.1738060843</v>
      </c>
      <c r="FR24" s="331">
        <v>16131602.083147595</v>
      </c>
      <c r="FS24" s="331">
        <v>12632143.750501607</v>
      </c>
      <c r="FT24" s="331">
        <v>17981674.265571132</v>
      </c>
      <c r="FU24" s="331">
        <v>8915705.7626794651</v>
      </c>
      <c r="FV24" s="331">
        <v>25031427.032100391</v>
      </c>
      <c r="FW24" s="331">
        <v>11605891.791365027</v>
      </c>
      <c r="FX24" s="331">
        <v>10265146.318792729</v>
      </c>
      <c r="FY24" s="331">
        <v>7806531.0025903434</v>
      </c>
      <c r="FZ24" s="331">
        <v>23687415.99264786</v>
      </c>
      <c r="GA24" s="331">
        <v>9013132.5820143316</v>
      </c>
      <c r="GB24" s="331">
        <v>8817617.5252118856</v>
      </c>
      <c r="GC24" s="331">
        <v>4232350.8036614498</v>
      </c>
      <c r="GD24" s="331">
        <v>134645547.46333203</v>
      </c>
      <c r="GE24" s="331">
        <v>6988135.3732107542</v>
      </c>
      <c r="GF24" s="331">
        <v>5718220.5845065126</v>
      </c>
      <c r="GG24" s="331">
        <v>24662340.181720819</v>
      </c>
      <c r="GH24" s="331">
        <v>9861882.179535456</v>
      </c>
      <c r="GI24" s="331">
        <v>6377405.4340251489</v>
      </c>
      <c r="GJ24" s="331">
        <v>8363750.5038655214</v>
      </c>
      <c r="GK24" s="331">
        <v>28424344.542684853</v>
      </c>
      <c r="GL24" s="331">
        <v>6407070.783288111</v>
      </c>
      <c r="GM24" s="331">
        <v>4206589.6058082525</v>
      </c>
      <c r="GN24" s="331">
        <v>3025851.3228406184</v>
      </c>
      <c r="GO24" s="331">
        <v>2827979.1874089153</v>
      </c>
      <c r="GP24" s="331">
        <v>64699840.020624079</v>
      </c>
      <c r="GQ24" s="331">
        <v>14638894.369902873</v>
      </c>
      <c r="GR24" s="331">
        <v>6481312.9427193133</v>
      </c>
      <c r="GS24" s="331">
        <v>18615445.866247743</v>
      </c>
      <c r="GT24" s="331">
        <v>2654778.2020797171</v>
      </c>
      <c r="GU24" s="331">
        <v>13139327.443063859</v>
      </c>
      <c r="GV24" s="331">
        <v>12505963.774792567</v>
      </c>
      <c r="GW24" s="331">
        <v>6708998.4888015538</v>
      </c>
      <c r="GX24" s="331">
        <v>63357267.86869318</v>
      </c>
      <c r="GY24" s="331">
        <v>3727132.3968516905</v>
      </c>
      <c r="GZ24" s="331">
        <v>11865362.464449484</v>
      </c>
      <c r="HA24" s="331">
        <v>7272639.8527005138</v>
      </c>
      <c r="HB24" s="331">
        <v>216277116.63499874</v>
      </c>
      <c r="HC24" s="331">
        <v>14515272.179678902</v>
      </c>
      <c r="HD24" s="331">
        <v>26887486.617463414</v>
      </c>
      <c r="HE24" s="331">
        <v>29185951.194854371</v>
      </c>
      <c r="HF24" s="331">
        <v>14279900.861433329</v>
      </c>
      <c r="HG24" s="331">
        <v>35087963.713803105</v>
      </c>
      <c r="HH24" s="331">
        <v>4259626.0878316993</v>
      </c>
      <c r="HI24" s="331">
        <v>174615680.26634005</v>
      </c>
      <c r="HJ24" s="331">
        <v>15769168.719422068</v>
      </c>
      <c r="HK24" s="331">
        <v>15327856.331035914</v>
      </c>
      <c r="HL24" s="331">
        <v>12476131.582711998</v>
      </c>
      <c r="HM24" s="331">
        <v>10163191.032863416</v>
      </c>
      <c r="HN24" s="331">
        <v>12956833.511681303</v>
      </c>
      <c r="HO24" s="331">
        <v>14712695.691714197</v>
      </c>
      <c r="HP24" s="331">
        <v>9625509.7764088754</v>
      </c>
      <c r="HQ24" s="331">
        <v>170268140.30564037</v>
      </c>
      <c r="HR24" s="331">
        <v>36383296.419158399</v>
      </c>
      <c r="HS24" s="331">
        <v>7514031.9029849488</v>
      </c>
      <c r="HT24" s="331">
        <v>5412611.6507473616</v>
      </c>
      <c r="HU24" s="331">
        <v>6763671.4373641992</v>
      </c>
      <c r="HV24" s="331">
        <v>2967074.9127875059</v>
      </c>
      <c r="HW24" s="331">
        <v>19580296.804601107</v>
      </c>
      <c r="HX24" s="331">
        <v>8733506.2794836927</v>
      </c>
      <c r="HY24" s="331">
        <v>6762241.7683259314</v>
      </c>
      <c r="HZ24" s="331">
        <v>8371648.2648441186</v>
      </c>
      <c r="IA24" s="331">
        <v>6703332.8206591522</v>
      </c>
      <c r="IB24" s="331">
        <v>10975495.264462996</v>
      </c>
      <c r="IC24" s="331">
        <v>2455563.3664325248</v>
      </c>
      <c r="ID24" s="331">
        <v>7796726.4421246583</v>
      </c>
      <c r="IE24" s="331">
        <v>3982042.9289431265</v>
      </c>
      <c r="IF24" s="331">
        <v>3014957.7726183529</v>
      </c>
      <c r="IG24" s="331">
        <v>144485493.73250419</v>
      </c>
      <c r="IH24" s="331">
        <v>30819918.929660391</v>
      </c>
      <c r="II24" s="331">
        <v>11076381.162568787</v>
      </c>
      <c r="IJ24" s="331">
        <v>20414484.176721185</v>
      </c>
      <c r="IK24" s="331">
        <v>46374186.679820828</v>
      </c>
      <c r="IL24" s="331">
        <v>8437370.8617106695</v>
      </c>
      <c r="IM24" s="331">
        <v>7265235.3071264112</v>
      </c>
      <c r="IN24" s="331">
        <v>7400516.5338071166</v>
      </c>
      <c r="IO24" s="331">
        <v>5157736.2272641528</v>
      </c>
      <c r="IP24" s="331">
        <v>5835397.9640219137</v>
      </c>
      <c r="IQ24" s="331">
        <v>5721217.8560515149</v>
      </c>
      <c r="IR24" s="331">
        <v>254025888.75386971</v>
      </c>
      <c r="IS24" s="331">
        <v>60603999.945949703</v>
      </c>
      <c r="IT24" s="331">
        <v>19162291.297996651</v>
      </c>
      <c r="IU24" s="331">
        <v>12902047.195552081</v>
      </c>
      <c r="IV24" s="331">
        <v>8789747.2556159552</v>
      </c>
      <c r="IW24" s="331">
        <v>2699163.4432924925</v>
      </c>
      <c r="IX24" s="331">
        <v>6345687.6258248687</v>
      </c>
      <c r="IY24" s="331">
        <v>2098962.7197952373</v>
      </c>
      <c r="IZ24" s="331">
        <v>3447859.8428143347</v>
      </c>
      <c r="JA24" s="331">
        <v>6985926.049499101</v>
      </c>
      <c r="JB24" s="331">
        <v>11784662.048611468</v>
      </c>
      <c r="JC24" s="331">
        <v>7222465.520086959</v>
      </c>
      <c r="JD24" s="331">
        <v>35369074.661595255</v>
      </c>
      <c r="JE24" s="331">
        <v>23374828.649376322</v>
      </c>
      <c r="JF24" s="331">
        <v>5053567.2541981917</v>
      </c>
      <c r="JG24" s="331">
        <v>6712651.8029498449</v>
      </c>
      <c r="JH24" s="331">
        <v>3581701.7450120556</v>
      </c>
      <c r="JI24" s="331">
        <v>3148942.6934760418</v>
      </c>
      <c r="JJ24" s="331">
        <v>70965050.915047109</v>
      </c>
      <c r="JK24" s="331">
        <v>5387479.6289405208</v>
      </c>
      <c r="JL24" s="331">
        <v>9820450.2930002324</v>
      </c>
      <c r="JM24" s="331">
        <v>11693261.397312442</v>
      </c>
      <c r="JN24" s="331">
        <v>7191853.1605902305</v>
      </c>
      <c r="JO24" s="331">
        <v>18265412.581356071</v>
      </c>
      <c r="JP24" s="331">
        <v>4522295.6749936705</v>
      </c>
      <c r="JQ24" s="331">
        <v>112706849.61477467</v>
      </c>
      <c r="JR24" s="331">
        <v>7768548.2928311368</v>
      </c>
      <c r="JS24" s="331">
        <v>4124673.4086708352</v>
      </c>
      <c r="JT24" s="331">
        <v>19524598.483511504</v>
      </c>
      <c r="JU24" s="331">
        <v>14045726.939875545</v>
      </c>
      <c r="JV24" s="331">
        <v>9809731.1999781244</v>
      </c>
      <c r="JW24" s="331">
        <v>6097243.1535051102</v>
      </c>
      <c r="JX24" s="331">
        <v>6048176.7787445234</v>
      </c>
      <c r="JY24" s="331">
        <v>158017228.49316815</v>
      </c>
      <c r="JZ24" s="331">
        <v>97443981.242673501</v>
      </c>
      <c r="KA24" s="331">
        <v>8839275.6214803904</v>
      </c>
      <c r="KB24" s="331">
        <v>3319637.8882714002</v>
      </c>
      <c r="KC24" s="331">
        <v>12725122.164807703</v>
      </c>
      <c r="KD24" s="331">
        <v>3478997.6836286648</v>
      </c>
      <c r="KE24" s="331">
        <v>30499357.822393522</v>
      </c>
      <c r="KF24" s="331">
        <v>14135535.809130639</v>
      </c>
      <c r="KG24" s="331">
        <v>11589971.376052128</v>
      </c>
      <c r="KH24" s="331">
        <v>12226854.324904364</v>
      </c>
      <c r="KI24" s="331">
        <v>11026448.980916915</v>
      </c>
      <c r="KJ24" s="331">
        <v>9767494.3965543732</v>
      </c>
      <c r="KK24" s="331">
        <v>6678911.5529477037</v>
      </c>
      <c r="KL24" s="331">
        <v>2251950.6927328245</v>
      </c>
      <c r="KM24" s="331">
        <v>5142469.5357784443</v>
      </c>
      <c r="KN24" s="331">
        <v>291107396.03659946</v>
      </c>
      <c r="KO24" s="331">
        <v>19535957.162522323</v>
      </c>
      <c r="KP24" s="331">
        <v>10766226.021857977</v>
      </c>
      <c r="KQ24" s="331">
        <v>8763379.5245877504</v>
      </c>
      <c r="KR24" s="331">
        <v>10149617.528558368</v>
      </c>
      <c r="KS24" s="331">
        <v>7622479.607553253</v>
      </c>
      <c r="KT24" s="331">
        <v>55439841.597135395</v>
      </c>
      <c r="KU24" s="331">
        <v>8306959.9449558128</v>
      </c>
      <c r="KV24" s="331">
        <v>7955443.2043535458</v>
      </c>
      <c r="KW24" s="331">
        <v>72843023.053088039</v>
      </c>
      <c r="KX24" s="331">
        <v>7609744.6648874274</v>
      </c>
      <c r="KY24" s="331">
        <v>17783342.137033064</v>
      </c>
      <c r="KZ24" s="331">
        <v>44621745.451404549</v>
      </c>
      <c r="LA24" s="331">
        <v>8814827.4285388999</v>
      </c>
      <c r="LB24" s="331">
        <v>14122787.567554997</v>
      </c>
      <c r="LC24" s="331">
        <v>139271281.9848353</v>
      </c>
      <c r="LD24" s="331">
        <v>20594492.0536968</v>
      </c>
      <c r="LE24" s="331">
        <v>277812962.19092607</v>
      </c>
      <c r="LF24" s="331">
        <v>42096158.94343631</v>
      </c>
      <c r="LG24" s="331">
        <v>57716646.495982207</v>
      </c>
      <c r="LH24" s="331">
        <v>65662236.453678958</v>
      </c>
      <c r="LI24" s="331">
        <v>9420832.8692395836</v>
      </c>
      <c r="LJ24" s="331">
        <v>7499456.4008636642</v>
      </c>
      <c r="LK24" s="331">
        <v>2679365.1597059541</v>
      </c>
      <c r="LL24" s="331">
        <v>10601072.786789952</v>
      </c>
      <c r="LM24" s="331">
        <v>5436023.3430926036</v>
      </c>
      <c r="LN24" s="331">
        <v>16662127.390112709</v>
      </c>
      <c r="LO24" s="331">
        <v>1891464.1816807694</v>
      </c>
      <c r="LP24" s="331">
        <v>55681453.914775364</v>
      </c>
      <c r="LQ24" s="331">
        <v>6574904.067338909</v>
      </c>
      <c r="LR24" s="331">
        <v>5616766.3493199563</v>
      </c>
      <c r="LS24" s="331">
        <v>271846205.10833317</v>
      </c>
      <c r="LT24" s="331">
        <v>94091345.802975044</v>
      </c>
      <c r="LU24" s="331">
        <v>166616777.95019901</v>
      </c>
      <c r="LV24" s="331">
        <v>54422570.955255963</v>
      </c>
      <c r="LW24" s="331">
        <v>23776914.13510618</v>
      </c>
      <c r="LX24" s="331">
        <v>26645190.242804188</v>
      </c>
      <c r="LY24" s="331">
        <v>13586235.214968016</v>
      </c>
      <c r="LZ24" s="331">
        <v>14570855.045338474</v>
      </c>
      <c r="MA24" s="331">
        <v>15829734.360071177</v>
      </c>
      <c r="MB24" s="331">
        <v>15551049.752186386</v>
      </c>
      <c r="MC24" s="331">
        <v>40701890.223792106</v>
      </c>
      <c r="MD24" s="331">
        <v>9364100.257887993</v>
      </c>
      <c r="ME24" s="331">
        <v>260468896.93940142</v>
      </c>
      <c r="MF24" s="331">
        <v>8599293.5370324291</v>
      </c>
      <c r="MG24" s="331">
        <v>6406928.1972838212</v>
      </c>
      <c r="MH24" s="331">
        <v>5985662.4086714694</v>
      </c>
      <c r="MI24" s="331">
        <v>5356749.4115351858</v>
      </c>
      <c r="MJ24" s="331">
        <v>11360373.962634634</v>
      </c>
      <c r="MK24" s="331">
        <v>7244206.5245181527</v>
      </c>
      <c r="ML24" s="331">
        <v>7679709.7088621259</v>
      </c>
      <c r="MM24" s="331">
        <v>12802533.777820589</v>
      </c>
      <c r="MN24" s="331">
        <v>8825240.9096476194</v>
      </c>
      <c r="MO24" s="331">
        <v>10159210.110631863</v>
      </c>
      <c r="MP24" s="331">
        <v>7388536.1081781974</v>
      </c>
      <c r="MQ24" s="331">
        <v>131299167.34623848</v>
      </c>
      <c r="MR24" s="331">
        <v>13706772.280450545</v>
      </c>
      <c r="MS24" s="331">
        <v>13773351.636492575</v>
      </c>
      <c r="MT24" s="331">
        <v>18103308.201898877</v>
      </c>
      <c r="MU24" s="331">
        <v>19379679.718894046</v>
      </c>
      <c r="MV24" s="331">
        <v>15929030.37919518</v>
      </c>
      <c r="MW24" s="331">
        <v>39210446.627300985</v>
      </c>
      <c r="MX24" s="331">
        <v>26386148.97707266</v>
      </c>
      <c r="MY24" s="331">
        <v>13193355.980737766</v>
      </c>
      <c r="MZ24" s="331">
        <v>4620436.0366648687</v>
      </c>
      <c r="NA24" s="331">
        <v>2545466.7484437125</v>
      </c>
      <c r="NB24" s="331">
        <v>226981601.13498217</v>
      </c>
      <c r="NC24" s="331">
        <v>35811141.283934638</v>
      </c>
      <c r="ND24" s="331">
        <v>7147910.024176307</v>
      </c>
      <c r="NE24" s="331">
        <v>94242858.23072879</v>
      </c>
      <c r="NF24" s="331">
        <v>7386963.1573524987</v>
      </c>
      <c r="NG24" s="331">
        <v>25298926.45221876</v>
      </c>
      <c r="NH24" s="331">
        <v>63865904.22485923</v>
      </c>
      <c r="NI24" s="331">
        <v>49360777.554368958</v>
      </c>
      <c r="NJ24" s="331">
        <v>3463239.2671024846</v>
      </c>
      <c r="NK24" s="331">
        <v>14871053.617766269</v>
      </c>
      <c r="NL24" s="331">
        <v>11910955.305168295</v>
      </c>
      <c r="NM24" s="331">
        <v>10204759.327473851</v>
      </c>
      <c r="NN24" s="331">
        <v>63894616.478559904</v>
      </c>
      <c r="NO24" s="331">
        <v>8165489.1308684684</v>
      </c>
      <c r="NP24" s="331">
        <v>6243223.7026267219</v>
      </c>
      <c r="NQ24" s="331">
        <v>7354031.3303279607</v>
      </c>
      <c r="NR24" s="331">
        <v>6048412.2644037046</v>
      </c>
      <c r="NS24" s="331">
        <v>1808652.6308176413</v>
      </c>
      <c r="NT24" s="331">
        <v>5659071.9627494775</v>
      </c>
      <c r="NU24" s="331">
        <v>80883632.790135041</v>
      </c>
      <c r="NV24" s="331">
        <v>70570102.213556737</v>
      </c>
      <c r="NW24" s="331">
        <v>9458561.7684281133</v>
      </c>
      <c r="NX24" s="331">
        <v>5301355.5952251852</v>
      </c>
      <c r="NY24" s="331">
        <v>5217893.8947136374</v>
      </c>
      <c r="NZ24" s="331">
        <v>9138445.2900740169</v>
      </c>
      <c r="OA24" s="331">
        <v>5220772.166365861</v>
      </c>
      <c r="OB24" s="331">
        <v>178558496.29653969</v>
      </c>
      <c r="OC24" s="331">
        <v>37906633.497719266</v>
      </c>
      <c r="OD24" s="331">
        <v>10749596.556628726</v>
      </c>
      <c r="OE24" s="331">
        <v>37853233.046787813</v>
      </c>
      <c r="OF24" s="331">
        <v>8773511.6651250981</v>
      </c>
      <c r="OG24" s="331">
        <v>10361874.203823404</v>
      </c>
      <c r="OH24" s="331">
        <v>20059399.218398422</v>
      </c>
      <c r="OI24" s="331">
        <v>9293310.1019718572</v>
      </c>
      <c r="OJ24" s="331">
        <v>6210440.4186003506</v>
      </c>
      <c r="OK24" s="331">
        <v>198014604.77005756</v>
      </c>
      <c r="OL24" s="331">
        <v>57626703.803480193</v>
      </c>
      <c r="OM24" s="331">
        <v>94475249.979947641</v>
      </c>
      <c r="ON24" s="331">
        <v>20632640.644765574</v>
      </c>
      <c r="OO24" s="331">
        <v>16246725.664759958</v>
      </c>
      <c r="OP24" s="331">
        <v>5370507.8752398929</v>
      </c>
      <c r="OQ24" s="331">
        <v>164608726.06887749</v>
      </c>
      <c r="OR24" s="331">
        <v>9535732.0907379966</v>
      </c>
      <c r="OS24" s="331">
        <v>11292891.138036964</v>
      </c>
      <c r="OT24" s="331">
        <v>14919608.174083784</v>
      </c>
      <c r="OU24" s="331">
        <v>20889052.368815057</v>
      </c>
      <c r="OV24" s="331">
        <v>45779605.055283025</v>
      </c>
      <c r="OW24" s="331">
        <v>10479698.986693699</v>
      </c>
      <c r="OX24" s="331">
        <v>2245296.9693959048</v>
      </c>
      <c r="OY24" s="331">
        <v>1784808.3037994918</v>
      </c>
      <c r="OZ24" s="331">
        <v>196690449.22404522</v>
      </c>
      <c r="PA24" s="331">
        <v>10295401.686475148</v>
      </c>
      <c r="PB24" s="331">
        <v>29538718.7266916</v>
      </c>
      <c r="PC24" s="331">
        <v>5297256.4518833132</v>
      </c>
      <c r="PD24" s="331">
        <v>20305874.3507501</v>
      </c>
      <c r="PE24" s="331">
        <v>35399704.237080745</v>
      </c>
      <c r="PF24" s="331">
        <v>10859961.616264181</v>
      </c>
      <c r="PG24" s="331">
        <v>9350508.2804307546</v>
      </c>
      <c r="PH24" s="331">
        <v>16614978.291327028</v>
      </c>
      <c r="PI24" s="331">
        <v>11188664.905988175</v>
      </c>
      <c r="PJ24" s="331">
        <v>16639457.803794414</v>
      </c>
      <c r="PK24" s="331">
        <v>25274939.762154296</v>
      </c>
      <c r="PL24" s="331">
        <v>6887549.7410423094</v>
      </c>
      <c r="PM24" s="331">
        <v>51152908.309469961</v>
      </c>
      <c r="PN24" s="331">
        <v>11102255.020461073</v>
      </c>
      <c r="PO24" s="331">
        <v>3930302.0366385709</v>
      </c>
      <c r="PP24" s="331">
        <v>4386055.9443407282</v>
      </c>
      <c r="PQ24" s="331">
        <v>6211434.8095187088</v>
      </c>
      <c r="PR24" s="331">
        <v>484712398.73941201</v>
      </c>
      <c r="PS24" s="331">
        <v>12388836.107600862</v>
      </c>
      <c r="PT24" s="331">
        <v>6704700.4696319392</v>
      </c>
      <c r="PU24" s="331">
        <v>16260282.43648918</v>
      </c>
      <c r="PV24" s="331">
        <v>90622854.202809095</v>
      </c>
      <c r="PW24" s="331">
        <v>13619207.793367568</v>
      </c>
      <c r="PX24" s="331">
        <v>28277429.334180817</v>
      </c>
      <c r="PY24" s="331">
        <v>12200452.763588907</v>
      </c>
      <c r="PZ24" s="331">
        <v>31975734.248593554</v>
      </c>
      <c r="QA24" s="331">
        <v>4813751.9780412922</v>
      </c>
      <c r="QB24" s="331">
        <v>27267348.133590896</v>
      </c>
      <c r="QC24" s="331">
        <v>6586504.1324464884</v>
      </c>
      <c r="QD24" s="331">
        <v>10510555.821358902</v>
      </c>
      <c r="QE24" s="331">
        <v>14875835.526491174</v>
      </c>
      <c r="QF24" s="331">
        <v>17751391.297699902</v>
      </c>
      <c r="QG24" s="331">
        <v>15275609.003174528</v>
      </c>
      <c r="QH24" s="331">
        <v>11371632.910639489</v>
      </c>
      <c r="QI24" s="331">
        <v>8602339.5878023263</v>
      </c>
      <c r="QJ24" s="331">
        <v>5226582.5952543449</v>
      </c>
      <c r="QK24" s="331">
        <v>24101034.476021759</v>
      </c>
      <c r="QL24" s="331">
        <v>39261994.271688744</v>
      </c>
      <c r="QM24" s="331">
        <v>5478446.2401628755</v>
      </c>
      <c r="QN24" s="331">
        <v>3157747.5353094423</v>
      </c>
      <c r="QO24" s="331">
        <v>3961383.105940775</v>
      </c>
      <c r="QP24" s="331">
        <v>3058006.6011041296</v>
      </c>
      <c r="QQ24" s="331">
        <v>2273281.4769367776</v>
      </c>
      <c r="QR24" s="331">
        <v>197239485.62021789</v>
      </c>
      <c r="QS24" s="331">
        <v>4833638.1020100899</v>
      </c>
      <c r="QT24" s="331">
        <v>23585689.75756244</v>
      </c>
      <c r="QU24" s="331">
        <v>10597695.631982718</v>
      </c>
      <c r="QV24" s="331">
        <v>13971922.094332155</v>
      </c>
      <c r="QW24" s="331">
        <v>36773887.409413472</v>
      </c>
      <c r="QX24" s="331">
        <v>9056972.0912539996</v>
      </c>
      <c r="QY24" s="331">
        <v>26317208.043832116</v>
      </c>
      <c r="QZ24" s="331">
        <v>22174068.573819868</v>
      </c>
      <c r="RA24" s="331">
        <v>7467931.2048343569</v>
      </c>
      <c r="RB24" s="331">
        <v>6664620.4501327956</v>
      </c>
      <c r="RC24" s="331">
        <v>3732534.4674835047</v>
      </c>
      <c r="RD24" s="331">
        <v>2712932.7016105396</v>
      </c>
      <c r="RE24" s="331">
        <v>329429659.36533332</v>
      </c>
      <c r="RF24" s="331">
        <v>31569576.175412882</v>
      </c>
      <c r="RG24" s="331">
        <v>10326234.966313822</v>
      </c>
      <c r="RH24" s="331">
        <v>15080001.775576811</v>
      </c>
      <c r="RI24" s="331">
        <v>9045815.3413362764</v>
      </c>
      <c r="RJ24" s="331">
        <v>13576045.413055591</v>
      </c>
      <c r="RK24" s="331">
        <v>39399760.051049881</v>
      </c>
      <c r="RL24" s="331">
        <v>9011505.8964565955</v>
      </c>
      <c r="RM24" s="331">
        <v>12802513.747859383</v>
      </c>
      <c r="RN24" s="331">
        <v>27619079.581280828</v>
      </c>
      <c r="RO24" s="331">
        <v>39397692.519764706</v>
      </c>
      <c r="RP24" s="331">
        <v>5003811.0991423298</v>
      </c>
      <c r="RQ24" s="331">
        <v>5127733.9422809463</v>
      </c>
      <c r="RR24" s="331">
        <v>12269513.764462633</v>
      </c>
      <c r="RS24" s="331">
        <v>6113847.9611006686</v>
      </c>
      <c r="RT24" s="331">
        <v>7748103.512309351</v>
      </c>
      <c r="RU24" s="331">
        <v>6745381.2954863077</v>
      </c>
      <c r="RV24" s="331">
        <v>7752537.6888709273</v>
      </c>
      <c r="RW24" s="331">
        <v>5210362.407034656</v>
      </c>
      <c r="RX24" s="331">
        <v>6625035.8289116044</v>
      </c>
      <c r="RY24" s="331">
        <v>129735843.91601866</v>
      </c>
      <c r="RZ24" s="331">
        <v>6317936.9735851362</v>
      </c>
      <c r="SA24" s="331">
        <v>9905120.9882079698</v>
      </c>
      <c r="SB24" s="331">
        <v>10031994.922456453</v>
      </c>
      <c r="SC24" s="331">
        <v>4435624.4205982946</v>
      </c>
      <c r="SD24" s="331">
        <v>5587987.8836188102</v>
      </c>
      <c r="SE24" s="331">
        <v>11030997.476794569</v>
      </c>
      <c r="SF24" s="331">
        <v>23437212.774160504</v>
      </c>
      <c r="SG24" s="331">
        <v>8631337.9833413064</v>
      </c>
      <c r="SH24" s="331">
        <v>7930173.2917786455</v>
      </c>
      <c r="SI24" s="331">
        <v>11671660.431567332</v>
      </c>
      <c r="SJ24" s="331">
        <v>16646639.365386838</v>
      </c>
      <c r="SK24" s="331">
        <v>9381803.0822421275</v>
      </c>
      <c r="SL24" s="331">
        <v>6233136.7573908838</v>
      </c>
      <c r="SM24" s="331">
        <v>97694913.005142793</v>
      </c>
      <c r="SN24" s="331">
        <v>8428210.8374078013</v>
      </c>
      <c r="SO24" s="331">
        <v>6108197.9029482156</v>
      </c>
      <c r="SP24" s="331">
        <v>5579155.9966046046</v>
      </c>
      <c r="SQ24" s="331">
        <v>5251167.0685605388</v>
      </c>
      <c r="SR24" s="331">
        <v>7156607.0115088485</v>
      </c>
      <c r="SS24" s="331">
        <v>9354356.8713626359</v>
      </c>
      <c r="ST24" s="331">
        <v>23865640.218167435</v>
      </c>
      <c r="SU24" s="331">
        <v>8366054.3210207485</v>
      </c>
      <c r="SV24" s="331">
        <v>9851879.6880278271</v>
      </c>
      <c r="SW24" s="331">
        <v>25707967.374776535</v>
      </c>
      <c r="SX24" s="331">
        <v>4108604.5279570082</v>
      </c>
      <c r="SY24" s="331">
        <v>80176560.991549745</v>
      </c>
      <c r="SZ24" s="331">
        <v>12441583.467843618</v>
      </c>
      <c r="TA24" s="331">
        <v>13634038.329721447</v>
      </c>
      <c r="TB24" s="331">
        <v>41005827.070821799</v>
      </c>
      <c r="TC24" s="331">
        <v>8800072.3610731531</v>
      </c>
      <c r="TD24" s="331">
        <v>15174741.263380574</v>
      </c>
      <c r="TE24" s="331">
        <v>9023607.2359099668</v>
      </c>
      <c r="TF24" s="331">
        <v>4008826.0176170086</v>
      </c>
      <c r="TG24" s="331">
        <v>247880615.62775081</v>
      </c>
      <c r="TH24" s="331">
        <v>8913299.5293376222</v>
      </c>
      <c r="TI24" s="331">
        <v>6578932.3453887254</v>
      </c>
      <c r="TJ24" s="331">
        <v>17866663.742600713</v>
      </c>
      <c r="TK24" s="331">
        <v>17328821.859081183</v>
      </c>
      <c r="TL24" s="331">
        <v>8179841.5296860682</v>
      </c>
      <c r="TM24" s="331">
        <v>2564366.9873729674</v>
      </c>
      <c r="TN24" s="331">
        <v>55184563.4367515</v>
      </c>
      <c r="TO24" s="331">
        <v>8686682.7322045565</v>
      </c>
      <c r="TP24" s="331">
        <v>17185616.862382427</v>
      </c>
      <c r="TQ24" s="331">
        <v>10209320.795792209</v>
      </c>
      <c r="TR24" s="331">
        <v>6192887.6737177456</v>
      </c>
      <c r="TS24" s="331">
        <v>5192876.3311151266</v>
      </c>
      <c r="TT24" s="331">
        <v>6001869.9527556831</v>
      </c>
      <c r="TU24" s="331">
        <v>7395160.1622940404</v>
      </c>
      <c r="TV24" s="331">
        <v>8008130.7674792809</v>
      </c>
      <c r="TW24" s="331">
        <v>58456531.785731263</v>
      </c>
      <c r="TX24" s="331">
        <v>6154327.6398623902</v>
      </c>
      <c r="TY24" s="331">
        <v>131483275.61993591</v>
      </c>
      <c r="TZ24" s="331">
        <v>25855406.502419524</v>
      </c>
      <c r="UA24" s="331">
        <v>6191131.0854686052</v>
      </c>
      <c r="UB24" s="331">
        <v>7831178.038407159</v>
      </c>
      <c r="UC24" s="331">
        <v>95125155.514686957</v>
      </c>
      <c r="UD24" s="331">
        <v>4680380.7553348523</v>
      </c>
      <c r="UE24" s="331">
        <v>4002339.5692138658</v>
      </c>
      <c r="UF24" s="331">
        <v>8411712.3965340797</v>
      </c>
      <c r="UG24" s="331">
        <v>7057025.7951473268</v>
      </c>
      <c r="UH24" s="331">
        <v>93191727.060347065</v>
      </c>
      <c r="UI24" s="331">
        <v>18188621.617033474</v>
      </c>
      <c r="UJ24" s="331">
        <v>12595286.544601917</v>
      </c>
      <c r="UK24" s="331">
        <v>19263932.254969001</v>
      </c>
      <c r="UL24" s="331">
        <v>16476499.348778574</v>
      </c>
      <c r="UM24" s="331">
        <v>9001743.1809007842</v>
      </c>
      <c r="UN24" s="331">
        <v>473836548.24910569</v>
      </c>
      <c r="UO24" s="331">
        <v>11858064.994175084</v>
      </c>
      <c r="UP24" s="331">
        <v>9937805.3817769568</v>
      </c>
      <c r="UQ24" s="331">
        <v>66893803.595063463</v>
      </c>
      <c r="UR24" s="331">
        <v>725640.6660549813</v>
      </c>
      <c r="US24" s="331">
        <v>7901657.6296202661</v>
      </c>
      <c r="UT24" s="331">
        <v>27791210.855530396</v>
      </c>
      <c r="UU24" s="331">
        <v>6870084.2364377584</v>
      </c>
      <c r="UV24" s="331">
        <v>8575473.3962423354</v>
      </c>
      <c r="UW24" s="331">
        <v>7399542.4813029002</v>
      </c>
      <c r="UX24" s="331">
        <v>13145026.165393697</v>
      </c>
      <c r="UY24" s="331">
        <v>26947225.503618579</v>
      </c>
      <c r="UZ24" s="331">
        <v>12981657.686607419</v>
      </c>
      <c r="VA24" s="331">
        <v>20285434.818040986</v>
      </c>
      <c r="VB24" s="331">
        <v>6415906.2984146168</v>
      </c>
      <c r="VC24" s="331">
        <v>5366001.8832218805</v>
      </c>
      <c r="VD24" s="331">
        <v>6965318.7839420009</v>
      </c>
      <c r="VE24" s="331">
        <v>6700041.3240231425</v>
      </c>
      <c r="VF24" s="331">
        <v>33634499.441535495</v>
      </c>
      <c r="VG24" s="331">
        <v>6240024.677091958</v>
      </c>
      <c r="VH24" s="331">
        <v>4301056.6129560685</v>
      </c>
      <c r="VI24" s="331">
        <v>4612007.9071285762</v>
      </c>
      <c r="VJ24" s="331">
        <v>200922337.71929792</v>
      </c>
      <c r="VK24" s="331">
        <v>9476147.1738669015</v>
      </c>
      <c r="VL24" s="331">
        <v>8729157.684208516</v>
      </c>
      <c r="VM24" s="331">
        <v>20532626.941249404</v>
      </c>
      <c r="VN24" s="331">
        <v>28830870.449794676</v>
      </c>
      <c r="VO24" s="331">
        <v>24754339.319306199</v>
      </c>
      <c r="VP24" s="331">
        <v>16225123.52396193</v>
      </c>
      <c r="VQ24" s="331">
        <v>10629891.475147439</v>
      </c>
      <c r="VR24" s="331">
        <v>6798337.8639359446</v>
      </c>
      <c r="VS24" s="331">
        <v>63523047.588511743</v>
      </c>
      <c r="VT24" s="331">
        <v>10789081.496260336</v>
      </c>
      <c r="VU24" s="331">
        <v>20151770.31128234</v>
      </c>
      <c r="VV24" s="331">
        <v>9763953.8081857208</v>
      </c>
      <c r="VW24" s="331">
        <v>8415236.8232548814</v>
      </c>
      <c r="VX24" s="331">
        <v>5490791.3346449789</v>
      </c>
      <c r="VY24" s="331">
        <v>770532945.76956689</v>
      </c>
      <c r="VZ24" s="331">
        <v>24843935.277082082</v>
      </c>
      <c r="WA24" s="331">
        <v>14982700.498810152</v>
      </c>
      <c r="WB24" s="331">
        <v>8797252.7114151195</v>
      </c>
      <c r="WC24" s="331">
        <v>8888436.014498733</v>
      </c>
      <c r="WD24" s="331">
        <v>14683239.473529162</v>
      </c>
      <c r="WE24" s="331">
        <v>33434768.565092005</v>
      </c>
      <c r="WF24" s="331">
        <v>21790269.736140918</v>
      </c>
      <c r="WG24" s="331">
        <v>13435771.148010828</v>
      </c>
      <c r="WH24" s="331">
        <v>20009584.45667335</v>
      </c>
      <c r="WI24" s="331">
        <v>11364923.425896846</v>
      </c>
      <c r="WJ24" s="331">
        <v>44753143.898376092</v>
      </c>
      <c r="WK24" s="331">
        <v>11988152.188300062</v>
      </c>
      <c r="WL24" s="331">
        <v>24524422.385671012</v>
      </c>
      <c r="WM24" s="331">
        <v>47642041.474157915</v>
      </c>
      <c r="WN24" s="331">
        <v>15035567.438111</v>
      </c>
      <c r="WO24" s="331">
        <v>17521550.330633547</v>
      </c>
      <c r="WP24" s="331">
        <v>22629338.076504949</v>
      </c>
      <c r="WQ24" s="331">
        <v>7542145.983172236</v>
      </c>
      <c r="WR24" s="331">
        <v>27224537.494668595</v>
      </c>
      <c r="WS24" s="331">
        <v>77539375.435319096</v>
      </c>
      <c r="WT24" s="331">
        <v>13236969.794789659</v>
      </c>
      <c r="WU24" s="331">
        <v>8743366.2677020002</v>
      </c>
      <c r="WV24" s="331">
        <v>5499292.0671910774</v>
      </c>
      <c r="WW24" s="331">
        <v>9334200.1177151557</v>
      </c>
      <c r="WX24" s="331">
        <v>13353779.165269084</v>
      </c>
      <c r="WY24" s="331">
        <v>8018127.2352895401</v>
      </c>
      <c r="WZ24" s="331">
        <v>9119420.0638710912</v>
      </c>
      <c r="XA24" s="331">
        <v>60814208.006938428</v>
      </c>
      <c r="XB24" s="331">
        <v>7786438.6377577735</v>
      </c>
      <c r="XC24" s="331">
        <v>5483394.1033365401</v>
      </c>
      <c r="XD24" s="331">
        <v>4025811.4443169376</v>
      </c>
      <c r="XE24" s="331">
        <v>5749431.9979990786</v>
      </c>
      <c r="XF24" s="331">
        <v>405544380.4542228</v>
      </c>
      <c r="XG24" s="331">
        <v>14300992.593962234</v>
      </c>
      <c r="XH24" s="331">
        <v>18102620.159649041</v>
      </c>
      <c r="XI24" s="331">
        <v>99586971.392977223</v>
      </c>
      <c r="XJ24" s="331">
        <v>17670478.250123758</v>
      </c>
      <c r="XK24" s="331">
        <v>22878893.987580582</v>
      </c>
      <c r="XL24" s="331">
        <v>30108314.773076095</v>
      </c>
      <c r="XM24" s="331">
        <v>15163756.037646243</v>
      </c>
      <c r="XN24" s="331">
        <v>14681404.791366749</v>
      </c>
      <c r="XO24" s="331">
        <v>31038659.804995228</v>
      </c>
      <c r="XP24" s="331">
        <v>29086459.640792351</v>
      </c>
      <c r="XQ24" s="331">
        <v>8881113.0633048844</v>
      </c>
      <c r="XR24" s="331">
        <v>9504565.4577507842</v>
      </c>
      <c r="XS24" s="331">
        <v>11415600.064773656</v>
      </c>
      <c r="XT24" s="331">
        <v>9434069.1161184236</v>
      </c>
      <c r="XU24" s="331">
        <v>5810482.0880021546</v>
      </c>
      <c r="XV24" s="331">
        <v>6908626.4726811294</v>
      </c>
      <c r="XW24" s="331">
        <v>9640500.5397458691</v>
      </c>
      <c r="XX24" s="331">
        <v>9578430.579370955</v>
      </c>
      <c r="XY24" s="331">
        <v>11546545.279881336</v>
      </c>
      <c r="XZ24" s="331">
        <v>7741747.0939095775</v>
      </c>
      <c r="YA24" s="331">
        <v>7441433.3484157678</v>
      </c>
      <c r="YB24" s="331">
        <v>11246069.077263149</v>
      </c>
      <c r="YC24" s="331">
        <v>337104376.50010908</v>
      </c>
      <c r="YD24" s="331">
        <v>15002068.902621146</v>
      </c>
      <c r="YE24" s="331">
        <v>42054129.70016294</v>
      </c>
      <c r="YF24" s="331">
        <v>11343216.743477117</v>
      </c>
      <c r="YG24" s="331">
        <v>64288687.472290434</v>
      </c>
      <c r="YH24" s="331">
        <v>16023208.436070191</v>
      </c>
      <c r="YI24" s="331">
        <v>35401915.088833496</v>
      </c>
      <c r="YJ24" s="331">
        <v>8574839.4084234312</v>
      </c>
      <c r="YK24" s="331">
        <v>56291965.450444639</v>
      </c>
      <c r="YL24" s="331">
        <v>33392858.110935152</v>
      </c>
      <c r="YM24" s="331">
        <v>20715804.382533401</v>
      </c>
      <c r="YN24" s="331">
        <v>13897902.38700108</v>
      </c>
      <c r="YO24" s="331">
        <v>8106119.2815931104</v>
      </c>
      <c r="YP24" s="331">
        <v>11068064.694095887</v>
      </c>
      <c r="YQ24" s="331">
        <v>4313607.0346927689</v>
      </c>
      <c r="YR24" s="331">
        <v>7374847.0113688149</v>
      </c>
      <c r="YS24" s="331">
        <v>7738666.3156403303</v>
      </c>
      <c r="YT24" s="331">
        <v>77307474.980570465</v>
      </c>
      <c r="YU24" s="331">
        <v>9052578.9131948818</v>
      </c>
      <c r="YV24" s="331">
        <v>7646939.2953367233</v>
      </c>
      <c r="YW24" s="331">
        <v>8479148.9081715811</v>
      </c>
      <c r="YX24" s="331">
        <v>10885998.051040605</v>
      </c>
      <c r="YY24" s="331">
        <v>4484521.9173428919</v>
      </c>
      <c r="YZ24" s="331">
        <v>9156734.9727905989</v>
      </c>
      <c r="ZA24" s="331">
        <v>138225349.33554825</v>
      </c>
      <c r="ZB24" s="331">
        <v>4947409.6805145117</v>
      </c>
      <c r="ZC24" s="331">
        <v>14356325.508410299</v>
      </c>
      <c r="ZD24" s="331">
        <v>12700718.403230129</v>
      </c>
      <c r="ZE24" s="331">
        <v>6577488.3078643857</v>
      </c>
      <c r="ZF24" s="331">
        <v>12311777.725504076</v>
      </c>
      <c r="ZG24" s="331">
        <v>5290417.7703520935</v>
      </c>
      <c r="ZH24" s="331">
        <v>5723030.695839406</v>
      </c>
      <c r="ZI24" s="331">
        <v>31777682.831333511</v>
      </c>
      <c r="ZJ24" s="331">
        <v>283972330.47217733</v>
      </c>
      <c r="ZK24" s="331">
        <v>7861604.2221001554</v>
      </c>
      <c r="ZL24" s="331">
        <v>28663738.127899524</v>
      </c>
      <c r="ZM24" s="331">
        <v>50317296.369581997</v>
      </c>
      <c r="ZN24" s="331">
        <v>32349728.998653382</v>
      </c>
      <c r="ZO24" s="331">
        <v>10757788.302311691</v>
      </c>
      <c r="ZP24" s="331">
        <v>13509169.778395046</v>
      </c>
      <c r="ZQ24" s="331">
        <v>29041373.936682843</v>
      </c>
      <c r="ZR24" s="331">
        <v>23144331.908368427</v>
      </c>
      <c r="ZS24" s="331">
        <v>29000269.489735495</v>
      </c>
      <c r="ZT24" s="331">
        <v>3103047.0751168844</v>
      </c>
      <c r="ZU24" s="331">
        <v>6776571.6816645283</v>
      </c>
      <c r="ZV24" s="331">
        <v>10686505.73263645</v>
      </c>
      <c r="ZW24" s="331">
        <v>11737265.957175583</v>
      </c>
      <c r="ZX24" s="331">
        <v>7911429.1248951945</v>
      </c>
      <c r="ZY24" s="331">
        <v>8768537.8649802692</v>
      </c>
      <c r="ZZ24" s="331">
        <v>12524343.241406091</v>
      </c>
      <c r="AAA24" s="331">
        <v>5672015.4828251302</v>
      </c>
      <c r="AAB24" s="331">
        <v>6907566.303015436</v>
      </c>
      <c r="AAC24" s="331">
        <v>8322388.7286009816</v>
      </c>
      <c r="AAD24" s="331">
        <v>4426283.2189497035</v>
      </c>
      <c r="AAE24" s="331">
        <v>5773261.807926611</v>
      </c>
      <c r="AAF24" s="331">
        <v>109742867.8659441</v>
      </c>
      <c r="AAG24" s="331">
        <v>8499326.605243938</v>
      </c>
      <c r="AAH24" s="331">
        <v>12670970.104270916</v>
      </c>
      <c r="AAI24" s="331">
        <v>7258731.1054982981</v>
      </c>
      <c r="AAJ24" s="331">
        <v>7433499.8484600643</v>
      </c>
      <c r="AAK24" s="331">
        <v>15321517.314214887</v>
      </c>
      <c r="AAL24" s="331">
        <v>7708572.5709304102</v>
      </c>
      <c r="AAM24" s="331">
        <v>548977114.27952111</v>
      </c>
      <c r="AAN24" s="331">
        <v>16990629.793955944</v>
      </c>
      <c r="AAO24" s="331">
        <v>9186232.2767942678</v>
      </c>
      <c r="AAP24" s="331">
        <v>25098263.982982412</v>
      </c>
      <c r="AAQ24" s="331">
        <v>21307620.521481775</v>
      </c>
      <c r="AAR24" s="331">
        <v>16367437.204874523</v>
      </c>
      <c r="AAS24" s="331">
        <v>16319027.784345329</v>
      </c>
      <c r="AAT24" s="331">
        <v>18554905.883219808</v>
      </c>
      <c r="AAU24" s="331">
        <v>43682856.810789615</v>
      </c>
      <c r="AAV24" s="331">
        <v>11587928.30256716</v>
      </c>
      <c r="AAW24" s="331">
        <v>20965070.108090367</v>
      </c>
      <c r="AAX24" s="331">
        <v>91208466.57721208</v>
      </c>
      <c r="AAY24" s="331">
        <v>40332529.037885867</v>
      </c>
      <c r="AAZ24" s="331">
        <v>6891689.459722396</v>
      </c>
      <c r="ABA24" s="331">
        <v>9641192.7349481266</v>
      </c>
      <c r="ABB24" s="331">
        <v>11856328.080903113</v>
      </c>
      <c r="ABC24" s="331">
        <v>7076330.5533467941</v>
      </c>
      <c r="ABD24" s="331">
        <v>14501974.069237022</v>
      </c>
      <c r="ABE24" s="331">
        <v>7827274.6703259163</v>
      </c>
      <c r="ABF24" s="331">
        <v>103356162.80651748</v>
      </c>
      <c r="ABG24" s="331">
        <v>72009533.740107715</v>
      </c>
      <c r="ABH24" s="331">
        <v>7650972.3339161016</v>
      </c>
      <c r="ABI24" s="331">
        <v>8100372.9010071745</v>
      </c>
      <c r="ABJ24" s="331">
        <v>6724794.8808779605</v>
      </c>
      <c r="ABK24" s="331">
        <v>6166729.4206419177</v>
      </c>
      <c r="ABL24" s="331">
        <v>6002833.2903187871</v>
      </c>
      <c r="ABM24" s="331">
        <v>127653206.52379885</v>
      </c>
      <c r="ABN24" s="331">
        <v>10123356.908630533</v>
      </c>
      <c r="ABO24" s="331">
        <v>9725524.784263486</v>
      </c>
      <c r="ABP24" s="331">
        <v>11564884.870026931</v>
      </c>
      <c r="ABQ24" s="331">
        <v>13687045.576416949</v>
      </c>
      <c r="ABR24" s="331">
        <v>8027349.11329359</v>
      </c>
      <c r="ABS24" s="331">
        <v>5941134.8234787313</v>
      </c>
      <c r="ABT24" s="331">
        <v>8757602.4594159443</v>
      </c>
      <c r="ABU24" s="331">
        <v>1221221.4077308194</v>
      </c>
      <c r="ABV24" s="331">
        <v>147511429.48225886</v>
      </c>
      <c r="ABW24" s="331">
        <v>5799176.4083868247</v>
      </c>
      <c r="ABX24" s="331">
        <v>16565514.159822198</v>
      </c>
      <c r="ABY24" s="331">
        <v>6473375.5799969016</v>
      </c>
      <c r="ABZ24" s="331">
        <v>1899572.7530108481</v>
      </c>
      <c r="ACA24" s="331">
        <v>34582380.030824311</v>
      </c>
      <c r="ACB24" s="331">
        <v>8705235.3071819674</v>
      </c>
      <c r="ACC24" s="331">
        <v>8114963.4744345378</v>
      </c>
      <c r="ACD24" s="331">
        <v>6693652.0329139214</v>
      </c>
      <c r="ACE24" s="331">
        <v>19280002.803323515</v>
      </c>
      <c r="ACF24" s="331">
        <v>5848295.0479238303</v>
      </c>
      <c r="ACG24" s="331">
        <v>341306316.15168107</v>
      </c>
      <c r="ACH24" s="331">
        <v>9213638.0324369501</v>
      </c>
      <c r="ACI24" s="331">
        <v>13932971.933233207</v>
      </c>
      <c r="ACJ24" s="331">
        <v>15750935.097786631</v>
      </c>
      <c r="ACK24" s="331">
        <v>6624893.5025692498</v>
      </c>
      <c r="ACL24" s="331">
        <v>15930837.952065656</v>
      </c>
      <c r="ACM24" s="331">
        <v>17425407.927927967</v>
      </c>
      <c r="ACN24" s="331">
        <v>75003484.161135569</v>
      </c>
      <c r="ACO24" s="331">
        <v>103960930.85903524</v>
      </c>
      <c r="ACP24" s="331">
        <v>8971266.5255426634</v>
      </c>
      <c r="ACQ24" s="331">
        <v>21250338.15001623</v>
      </c>
      <c r="ACR24" s="331">
        <v>26167008.571873292</v>
      </c>
      <c r="ACS24" s="331">
        <v>13842597.151708798</v>
      </c>
      <c r="ACT24" s="331">
        <v>88780630.974365875</v>
      </c>
      <c r="ACU24" s="331">
        <v>11811464.138016593</v>
      </c>
      <c r="ACV24" s="331">
        <v>13060447.514029097</v>
      </c>
      <c r="ACW24" s="331">
        <v>12604588.605369555</v>
      </c>
      <c r="ACX24" s="331">
        <v>7210299.2721762834</v>
      </c>
      <c r="ACY24" s="331">
        <v>7265725.6342511624</v>
      </c>
      <c r="ACZ24" s="331">
        <v>10199350.944055412</v>
      </c>
      <c r="ADA24" s="331">
        <v>5856231.7613115953</v>
      </c>
      <c r="ADB24" s="331">
        <v>4101471.7425039588</v>
      </c>
      <c r="ADC24" s="331">
        <v>7690218.8746804493</v>
      </c>
      <c r="ADD24" s="331">
        <v>60343577.591509752</v>
      </c>
      <c r="ADE24" s="331">
        <v>63063776.689370759</v>
      </c>
      <c r="ADF24" s="331">
        <v>1759784.8672316181</v>
      </c>
      <c r="ADG24" s="331">
        <v>2997430.9102627351</v>
      </c>
      <c r="ADH24" s="331">
        <v>7185622.3695618957</v>
      </c>
      <c r="ADI24" s="331">
        <v>2959217.98928882</v>
      </c>
      <c r="ADJ24" s="331">
        <v>5723524.8394081164</v>
      </c>
      <c r="ADK24" s="331">
        <v>5285274.043266288</v>
      </c>
      <c r="ADL24" s="331">
        <v>4634009.0658359705</v>
      </c>
      <c r="ADM24" s="331">
        <v>465732597.30613297</v>
      </c>
      <c r="ADN24" s="331">
        <v>26722732.252124365</v>
      </c>
      <c r="ADO24" s="331">
        <v>32009528.413885523</v>
      </c>
      <c r="ADP24" s="331">
        <v>60694009.100870952</v>
      </c>
      <c r="ADQ24" s="331">
        <v>3398152.6178465611</v>
      </c>
      <c r="ADR24" s="331">
        <v>4591014.4310647752</v>
      </c>
      <c r="ADS24" s="331">
        <v>6969926.269689695</v>
      </c>
      <c r="ADT24" s="331">
        <v>3798936.832903198</v>
      </c>
      <c r="ADU24" s="331">
        <v>318471157.50330579</v>
      </c>
      <c r="ADV24" s="331">
        <v>74738965.689859599</v>
      </c>
      <c r="ADW24" s="331">
        <v>45232963.353576623</v>
      </c>
      <c r="ADX24" s="331">
        <v>8487856.8723434154</v>
      </c>
      <c r="ADY24" s="331">
        <v>18263053.816457078</v>
      </c>
      <c r="ADZ24" s="331">
        <v>21354177.883683663</v>
      </c>
      <c r="AEA24" s="331">
        <v>11147871.820374165</v>
      </c>
      <c r="AEB24" s="331">
        <v>9962168.8048393894</v>
      </c>
      <c r="AEC24" s="331">
        <v>5497292.0890112277</v>
      </c>
      <c r="AED24" s="331">
        <v>11031209.298406119</v>
      </c>
      <c r="AEE24" s="331">
        <v>8865249.5345218834</v>
      </c>
      <c r="AEF24" s="331">
        <v>16973340.881380085</v>
      </c>
      <c r="AEG24" s="331">
        <v>8900297.6018583924</v>
      </c>
      <c r="AEH24" s="331">
        <v>11452588.776621316</v>
      </c>
      <c r="AEI24" s="331">
        <v>14952322.768108331</v>
      </c>
      <c r="AEJ24" s="331">
        <v>15040260.776355801</v>
      </c>
      <c r="AEK24" s="331">
        <v>7957362.8814551402</v>
      </c>
      <c r="AEL24" s="331">
        <v>38677145.51536525</v>
      </c>
      <c r="AEM24" s="331">
        <v>7801221.2591904989</v>
      </c>
      <c r="AEN24" s="331">
        <v>14464739.115729421</v>
      </c>
      <c r="AEO24" s="331">
        <v>212684472.32276297</v>
      </c>
      <c r="AEP24" s="331">
        <v>16283886.322487228</v>
      </c>
      <c r="AEQ24" s="331">
        <v>14595845.608432865</v>
      </c>
      <c r="AER24" s="331">
        <v>7209858.983033414</v>
      </c>
      <c r="AES24" s="331">
        <v>8144958.8653414026</v>
      </c>
      <c r="AET24" s="331">
        <v>19163608.061702184</v>
      </c>
      <c r="AEU24" s="331">
        <v>6670459.2462153491</v>
      </c>
      <c r="AEV24" s="331">
        <v>7426870.8794781035</v>
      </c>
      <c r="AEW24" s="331">
        <v>7355848.8463043347</v>
      </c>
      <c r="AEX24" s="331">
        <v>4277712.3210797692</v>
      </c>
      <c r="AEY24" s="331">
        <v>131397630.38407283</v>
      </c>
      <c r="AEZ24" s="331">
        <v>65629107.144906662</v>
      </c>
      <c r="AFA24" s="331">
        <v>20214244.090259261</v>
      </c>
      <c r="AFB24" s="331">
        <v>12232623.268796235</v>
      </c>
      <c r="AFC24" s="331">
        <v>20825312.311041236</v>
      </c>
      <c r="AFD24" s="331">
        <v>17676336.951583676</v>
      </c>
      <c r="AFE24" s="331">
        <v>12049789.094112465</v>
      </c>
      <c r="AFF24" s="331">
        <v>14106680.70230923</v>
      </c>
      <c r="AFG24" s="331">
        <v>8981877.6323624887</v>
      </c>
      <c r="AFH24" s="331">
        <v>10299701.38644485</v>
      </c>
      <c r="AFI24" s="331">
        <v>11594011.359985849</v>
      </c>
      <c r="AFJ24" s="331">
        <v>10864801.521075198</v>
      </c>
      <c r="AFK24" s="331">
        <v>9123470.5211337432</v>
      </c>
      <c r="AFL24" s="331">
        <v>175040239.32648683</v>
      </c>
      <c r="AFM24" s="331">
        <v>20696792.506851036</v>
      </c>
      <c r="AFN24" s="331">
        <v>15255774.982471608</v>
      </c>
      <c r="AFO24" s="331">
        <v>10800481.917632543</v>
      </c>
      <c r="AFP24" s="331">
        <v>16022784.320336275</v>
      </c>
      <c r="AFQ24" s="331">
        <v>8773718.085875757</v>
      </c>
      <c r="AFR24" s="331">
        <v>5094168.5466463296</v>
      </c>
      <c r="AFS24" s="331">
        <v>17753736.624864615</v>
      </c>
      <c r="AFT24" s="331">
        <v>16797428.522571079</v>
      </c>
      <c r="AFU24" s="331">
        <v>5740020.1321507953</v>
      </c>
      <c r="AFV24" s="331">
        <v>35688816.415747695</v>
      </c>
      <c r="AFW24" s="331">
        <v>6668356.7280208897</v>
      </c>
      <c r="AFX24" s="331">
        <v>177617348.37900057</v>
      </c>
      <c r="AFY24" s="331">
        <v>4982311.8643495599</v>
      </c>
      <c r="AFZ24" s="331">
        <v>6883159.9366168603</v>
      </c>
      <c r="AGA24" s="331">
        <v>5748100.7233768404</v>
      </c>
      <c r="AGB24" s="331">
        <v>23540726.591555208</v>
      </c>
      <c r="AGC24" s="331">
        <v>9058467.8405754697</v>
      </c>
      <c r="AGD24" s="331">
        <v>4298241.1862208033</v>
      </c>
      <c r="AGE24" s="331">
        <v>5518583.7942177653</v>
      </c>
      <c r="AGF24" s="331">
        <v>5090896.9803488767</v>
      </c>
      <c r="AGG24" s="331">
        <v>5602049.6620057113</v>
      </c>
      <c r="AGH24" s="331">
        <v>4498223.3480013106</v>
      </c>
      <c r="AGI24" s="331">
        <v>163445271.82327592</v>
      </c>
      <c r="AGJ24" s="331">
        <v>36078138.76054775</v>
      </c>
      <c r="AGK24" s="331">
        <v>16374372.87818547</v>
      </c>
      <c r="AGL24" s="331">
        <v>7384351.3361890931</v>
      </c>
      <c r="AGM24" s="331">
        <v>27081373.189282145</v>
      </c>
      <c r="AGN24" s="331">
        <v>14941396.934706258</v>
      </c>
      <c r="AGO24" s="331">
        <v>6277606.3008070467</v>
      </c>
      <c r="AGP24" s="331">
        <v>8549931.1334605273</v>
      </c>
      <c r="AGQ24" s="331">
        <v>371284317.61984003</v>
      </c>
      <c r="AGR24" s="331">
        <v>158231904.75444758</v>
      </c>
      <c r="AGS24" s="331">
        <v>7172859.1048515635</v>
      </c>
      <c r="AGT24" s="331">
        <v>19371487.178386062</v>
      </c>
      <c r="AGU24" s="331">
        <v>41747390.069326326</v>
      </c>
      <c r="AGV24" s="331">
        <v>17899965.133878116</v>
      </c>
      <c r="AGW24" s="331">
        <v>18724507.943386041</v>
      </c>
      <c r="AGX24" s="331">
        <v>14305728.54313807</v>
      </c>
      <c r="AGY24" s="331">
        <v>3905655.1942264885</v>
      </c>
      <c r="AGZ24" s="331">
        <v>11808379.835802473</v>
      </c>
      <c r="AHA24" s="331">
        <v>14947478.193310348</v>
      </c>
      <c r="AHB24" s="331">
        <v>7335112.6852296069</v>
      </c>
      <c r="AHC24" s="331">
        <v>6915542.099149378</v>
      </c>
      <c r="AHD24" s="331">
        <v>9448088.5355634131</v>
      </c>
      <c r="AHE24" s="331">
        <v>5671450.0382282166</v>
      </c>
      <c r="AHF24" s="331">
        <v>6720317.8950024508</v>
      </c>
      <c r="AHG24" s="331">
        <v>5164880.9075119989</v>
      </c>
      <c r="AHH24" s="331">
        <v>62509926.551982023</v>
      </c>
      <c r="AHI24" s="331">
        <v>5030801.301878809</v>
      </c>
      <c r="AHJ24" s="331">
        <v>4689010.8771304665</v>
      </c>
      <c r="AHK24" s="331">
        <v>5639571.5254116533</v>
      </c>
      <c r="AHL24" s="331">
        <v>16584574.94648114</v>
      </c>
      <c r="AHM24" s="331">
        <v>6029277.9995735446</v>
      </c>
      <c r="AHN24" s="331">
        <v>7357999.7591108596</v>
      </c>
      <c r="AHO24" s="331"/>
      <c r="AHQ24" s="351">
        <v>22</v>
      </c>
    </row>
    <row r="25" spans="1:901" ht="23.45" customHeight="1" x14ac:dyDescent="0.45">
      <c r="A25" s="326" t="s">
        <v>31</v>
      </c>
      <c r="B25" s="327" t="s">
        <v>32</v>
      </c>
      <c r="C25" s="331">
        <v>39417414.814693041</v>
      </c>
      <c r="D25" s="331">
        <v>7987950.0872448245</v>
      </c>
      <c r="E25" s="331">
        <v>1289095.876300938</v>
      </c>
      <c r="F25" s="331">
        <v>1892224.1658793311</v>
      </c>
      <c r="G25" s="331">
        <v>2004223.4821332006</v>
      </c>
      <c r="H25" s="331">
        <v>1839107.0523433795</v>
      </c>
      <c r="I25" s="331">
        <v>727050.16033219325</v>
      </c>
      <c r="J25" s="331">
        <v>8502071.1433118898</v>
      </c>
      <c r="K25" s="331">
        <v>1882462.8504847931</v>
      </c>
      <c r="L25" s="331">
        <v>2048837.7675766421</v>
      </c>
      <c r="M25" s="331">
        <v>5796937.4128367864</v>
      </c>
      <c r="N25" s="331">
        <v>1222730.2344778997</v>
      </c>
      <c r="O25" s="331">
        <v>4233162.5465040235</v>
      </c>
      <c r="P25" s="331">
        <v>3094420.1347654886</v>
      </c>
      <c r="Q25" s="331">
        <v>1676080.3134832261</v>
      </c>
      <c r="R25" s="331">
        <v>1077950.8308661631</v>
      </c>
      <c r="S25" s="331">
        <v>924196.03324502322</v>
      </c>
      <c r="T25" s="331">
        <v>2670357.564978682</v>
      </c>
      <c r="U25" s="331">
        <v>679168.30266078096</v>
      </c>
      <c r="V25" s="331">
        <v>1171146.9307761351</v>
      </c>
      <c r="W25" s="331">
        <v>1495620.92780061</v>
      </c>
      <c r="X25" s="331">
        <v>810450.43318075314</v>
      </c>
      <c r="Y25" s="331">
        <v>573275.86523214122</v>
      </c>
      <c r="Z25" s="331">
        <v>364601.60692159017</v>
      </c>
      <c r="AA25" s="331">
        <v>26283308.093061235</v>
      </c>
      <c r="AB25" s="331">
        <v>2350090.604718456</v>
      </c>
      <c r="AC25" s="331">
        <v>4117739.056692</v>
      </c>
      <c r="AD25" s="331">
        <v>1302531.1468089356</v>
      </c>
      <c r="AE25" s="331">
        <v>4815798.0947326785</v>
      </c>
      <c r="AF25" s="331">
        <v>2899148.9614932598</v>
      </c>
      <c r="AG25" s="331">
        <v>5240278.6501739686</v>
      </c>
      <c r="AH25" s="331">
        <v>2778681.5689559681</v>
      </c>
      <c r="AI25" s="331">
        <v>3321558.8191624884</v>
      </c>
      <c r="AJ25" s="331">
        <v>1953708.0357632851</v>
      </c>
      <c r="AK25" s="331">
        <v>1005913.1648676709</v>
      </c>
      <c r="AL25" s="331">
        <v>1177424.6889832173</v>
      </c>
      <c r="AM25" s="331">
        <v>568279.23937625787</v>
      </c>
      <c r="AN25" s="331">
        <v>1693163.996975678</v>
      </c>
      <c r="AO25" s="331">
        <v>1624784.3941381534</v>
      </c>
      <c r="AP25" s="331">
        <v>1973703.8817817979</v>
      </c>
      <c r="AQ25" s="331">
        <v>2644615.8041453767</v>
      </c>
      <c r="AR25" s="331">
        <v>399277.12824586715</v>
      </c>
      <c r="AS25" s="331">
        <v>13655660.282996837</v>
      </c>
      <c r="AT25" s="331">
        <v>1707001.0261997783</v>
      </c>
      <c r="AU25" s="331">
        <v>1181670.5068776214</v>
      </c>
      <c r="AV25" s="331">
        <v>1468937.335048883</v>
      </c>
      <c r="AW25" s="331">
        <v>1159278.1797973081</v>
      </c>
      <c r="AX25" s="331">
        <v>1035252.6461924394</v>
      </c>
      <c r="AY25" s="331">
        <v>831145.13684018981</v>
      </c>
      <c r="AZ25" s="331">
        <v>1250255.837792801</v>
      </c>
      <c r="BA25" s="331">
        <v>4255118.5209357031</v>
      </c>
      <c r="BB25" s="331">
        <v>1293174.7887685688</v>
      </c>
      <c r="BC25" s="331">
        <v>1701366.8397566902</v>
      </c>
      <c r="BD25" s="331">
        <v>4012544.4900969607</v>
      </c>
      <c r="BE25" s="331">
        <v>942648.04982688848</v>
      </c>
      <c r="BF25" s="331">
        <v>906521.24809529993</v>
      </c>
      <c r="BG25" s="331">
        <v>545894.89865892392</v>
      </c>
      <c r="BH25" s="331">
        <v>21250278.272152588</v>
      </c>
      <c r="BI25" s="331">
        <v>490820.64762679761</v>
      </c>
      <c r="BJ25" s="331">
        <v>483110.60308937111</v>
      </c>
      <c r="BK25" s="331">
        <v>498680.57123623771</v>
      </c>
      <c r="BL25" s="331">
        <v>1536569.0784419959</v>
      </c>
      <c r="BM25" s="331">
        <v>1334550.467773725</v>
      </c>
      <c r="BN25" s="331">
        <v>657564.43415489129</v>
      </c>
      <c r="BO25" s="331">
        <v>863907.50671044714</v>
      </c>
      <c r="BP25" s="331">
        <v>560837.77346716973</v>
      </c>
      <c r="BQ25" s="331">
        <v>588747.18356225418</v>
      </c>
      <c r="BR25" s="331">
        <v>457822.91002040164</v>
      </c>
      <c r="BS25" s="331">
        <v>333970.28801841824</v>
      </c>
      <c r="BT25" s="331">
        <v>4366277.4600551631</v>
      </c>
      <c r="BU25" s="331">
        <v>302745.65682684875</v>
      </c>
      <c r="BV25" s="331">
        <v>471656.83051470184</v>
      </c>
      <c r="BW25" s="331">
        <v>17480091.737303186</v>
      </c>
      <c r="BX25" s="331">
        <v>5492105.6324331472</v>
      </c>
      <c r="BY25" s="331">
        <v>1820851.9953688681</v>
      </c>
      <c r="BZ25" s="331">
        <v>1218739.6673817416</v>
      </c>
      <c r="CA25" s="331">
        <v>3139481.8883742332</v>
      </c>
      <c r="CB25" s="331">
        <v>1660366.0666609076</v>
      </c>
      <c r="CC25" s="331">
        <v>1132442.5478098583</v>
      </c>
      <c r="CD25" s="331">
        <v>85419.892489210179</v>
      </c>
      <c r="CE25" s="331">
        <v>0</v>
      </c>
      <c r="CF25" s="331">
        <v>28940246.242799435</v>
      </c>
      <c r="CG25" s="331">
        <v>1445202.1114574103</v>
      </c>
      <c r="CH25" s="331">
        <v>4357764.6881836001</v>
      </c>
      <c r="CI25" s="331">
        <v>1115445.334589293</v>
      </c>
      <c r="CJ25" s="331">
        <v>1288511.2653833609</v>
      </c>
      <c r="CK25" s="331">
        <v>1673148.125134533</v>
      </c>
      <c r="CL25" s="331">
        <v>1663823.4599909901</v>
      </c>
      <c r="CM25" s="331">
        <v>2419232.6217578831</v>
      </c>
      <c r="CN25" s="331">
        <v>573761.46799915354</v>
      </c>
      <c r="CO25" s="331">
        <v>1237645.9328074309</v>
      </c>
      <c r="CP25" s="331">
        <v>1077058.4376693864</v>
      </c>
      <c r="CQ25" s="331">
        <v>1936739.2235421159</v>
      </c>
      <c r="CR25" s="331">
        <v>1118271.9370261387</v>
      </c>
      <c r="CS25" s="331">
        <v>26350284.94590662</v>
      </c>
      <c r="CT25" s="331">
        <v>1121224.3433175152</v>
      </c>
      <c r="CU25" s="331">
        <v>1835710.9420156574</v>
      </c>
      <c r="CV25" s="331">
        <v>2502579.7811164935</v>
      </c>
      <c r="CW25" s="331">
        <v>1004968.0481012982</v>
      </c>
      <c r="CX25" s="331">
        <v>2871065.9274368458</v>
      </c>
      <c r="CY25" s="331">
        <v>1184214.4342852724</v>
      </c>
      <c r="CZ25" s="331">
        <v>672221.16484545765</v>
      </c>
      <c r="DA25" s="331">
        <v>23421403.185669255</v>
      </c>
      <c r="DB25" s="331">
        <v>2365291.7474441174</v>
      </c>
      <c r="DC25" s="331">
        <v>5962327.2235369207</v>
      </c>
      <c r="DD25" s="331">
        <v>9319909.0615299214</v>
      </c>
      <c r="DE25" s="331">
        <v>2007553.9326731758</v>
      </c>
      <c r="DF25" s="331">
        <v>3449610.210991946</v>
      </c>
      <c r="DG25" s="331">
        <v>2393344.7390173692</v>
      </c>
      <c r="DH25" s="331">
        <v>495903.78257141379</v>
      </c>
      <c r="DI25" s="331">
        <v>1157533.7516918138</v>
      </c>
      <c r="DJ25" s="331">
        <v>1011838.3462536791</v>
      </c>
      <c r="DK25" s="331">
        <v>4269903.859369006</v>
      </c>
      <c r="DL25" s="331">
        <v>12503862.936725467</v>
      </c>
      <c r="DM25" s="331">
        <v>12108931.760165723</v>
      </c>
      <c r="DN25" s="331">
        <v>1582745.5936693698</v>
      </c>
      <c r="DO25" s="331">
        <v>1236568.243021168</v>
      </c>
      <c r="DP25" s="331">
        <v>2587204.6216959339</v>
      </c>
      <c r="DQ25" s="331">
        <v>2464860.9638790796</v>
      </c>
      <c r="DR25" s="331">
        <v>1969986.9123418434</v>
      </c>
      <c r="DS25" s="331">
        <v>1268609.5267287311</v>
      </c>
      <c r="DT25" s="331">
        <v>556852.68197305012</v>
      </c>
      <c r="DU25" s="331">
        <v>48774789.202349208</v>
      </c>
      <c r="DV25" s="331">
        <v>1361639.4092416861</v>
      </c>
      <c r="DW25" s="331">
        <v>2330040.6162729026</v>
      </c>
      <c r="DX25" s="331">
        <v>1732952.8689891412</v>
      </c>
      <c r="DY25" s="331">
        <v>2113157.9747658893</v>
      </c>
      <c r="DZ25" s="331">
        <v>1407502.5437693419</v>
      </c>
      <c r="EA25" s="331">
        <v>2547183.5876344037</v>
      </c>
      <c r="EB25" s="331">
        <v>1526350.4005108159</v>
      </c>
      <c r="EC25" s="331">
        <v>2690911.5416952996</v>
      </c>
      <c r="ED25" s="331">
        <v>10304009.355751181</v>
      </c>
      <c r="EE25" s="331">
        <v>8387616.3306775447</v>
      </c>
      <c r="EF25" s="331">
        <v>1051978.979063516</v>
      </c>
      <c r="EG25" s="331">
        <v>1398521.3540618257</v>
      </c>
      <c r="EH25" s="331">
        <v>1463722.090992165</v>
      </c>
      <c r="EI25" s="331">
        <v>2267782.4370691474</v>
      </c>
      <c r="EJ25" s="331">
        <v>3767798.5691189854</v>
      </c>
      <c r="EK25" s="331">
        <v>1093220.8344408986</v>
      </c>
      <c r="EL25" s="331">
        <v>1298708.4909462163</v>
      </c>
      <c r="EM25" s="331">
        <v>23106325.216243356</v>
      </c>
      <c r="EN25" s="331">
        <v>1083678.7627061899</v>
      </c>
      <c r="EO25" s="331">
        <v>792101.9024412604</v>
      </c>
      <c r="EP25" s="331">
        <v>1146614.9933104508</v>
      </c>
      <c r="EQ25" s="331">
        <v>415554.38342798332</v>
      </c>
      <c r="ER25" s="331">
        <v>435399.8814226939</v>
      </c>
      <c r="ES25" s="331">
        <v>1611327.785201781</v>
      </c>
      <c r="ET25" s="331">
        <v>1135886.5058206068</v>
      </c>
      <c r="EU25" s="331">
        <v>789913.61504496145</v>
      </c>
      <c r="EV25" s="331">
        <v>21249355.534717053</v>
      </c>
      <c r="EW25" s="331">
        <v>577568.29284807562</v>
      </c>
      <c r="EX25" s="331">
        <v>1074784.8675122657</v>
      </c>
      <c r="EY25" s="331">
        <v>1323421.7051557873</v>
      </c>
      <c r="EZ25" s="331">
        <v>3503263.4374265713</v>
      </c>
      <c r="FA25" s="331">
        <v>2787176.8276074524</v>
      </c>
      <c r="FB25" s="331">
        <v>2524468.6026335629</v>
      </c>
      <c r="FC25" s="331">
        <v>1458069.9426187568</v>
      </c>
      <c r="FD25" s="331">
        <v>948889.88166079775</v>
      </c>
      <c r="FE25" s="331">
        <v>835185.25897440035</v>
      </c>
      <c r="FF25" s="331">
        <v>1338065.4515509326</v>
      </c>
      <c r="FG25" s="331">
        <v>496750.66623576038</v>
      </c>
      <c r="FH25" s="331">
        <v>12062381.775350468</v>
      </c>
      <c r="FI25" s="331">
        <v>749732.98472434364</v>
      </c>
      <c r="FJ25" s="331">
        <v>1024790.0323295105</v>
      </c>
      <c r="FK25" s="331">
        <v>1010838.9226735684</v>
      </c>
      <c r="FL25" s="331">
        <v>2226768.511325818</v>
      </c>
      <c r="FM25" s="331">
        <v>1548732.2524750992</v>
      </c>
      <c r="FN25" s="331">
        <v>548627.79143159441</v>
      </c>
      <c r="FO25" s="331">
        <v>268452.80831978441</v>
      </c>
      <c r="FP25" s="331">
        <v>36982164.821075372</v>
      </c>
      <c r="FQ25" s="331">
        <v>1180860.893733409</v>
      </c>
      <c r="FR25" s="331">
        <v>2372585.0839602449</v>
      </c>
      <c r="FS25" s="331">
        <v>1451520.1236106216</v>
      </c>
      <c r="FT25" s="331">
        <v>2548204.6826952007</v>
      </c>
      <c r="FU25" s="331">
        <v>1102189.1575211238</v>
      </c>
      <c r="FV25" s="331">
        <v>2973636.6301825279</v>
      </c>
      <c r="FW25" s="331">
        <v>1660867.2297150905</v>
      </c>
      <c r="FX25" s="331">
        <v>1594647.5758382964</v>
      </c>
      <c r="FY25" s="331">
        <v>1159718.7779748985</v>
      </c>
      <c r="FZ25" s="331">
        <v>2982959.3990515373</v>
      </c>
      <c r="GA25" s="331">
        <v>1215878.4976116403</v>
      </c>
      <c r="GB25" s="331">
        <v>1133316.1898502188</v>
      </c>
      <c r="GC25" s="331">
        <v>329446.244750902</v>
      </c>
      <c r="GD25" s="331">
        <v>18251296.367719654</v>
      </c>
      <c r="GE25" s="331">
        <v>1261391.9513893512</v>
      </c>
      <c r="GF25" s="331">
        <v>1056082.6068723958</v>
      </c>
      <c r="GG25" s="331">
        <v>3752668.1978108664</v>
      </c>
      <c r="GH25" s="331">
        <v>1669916.1053669604</v>
      </c>
      <c r="GI25" s="331">
        <v>1276210.3615095578</v>
      </c>
      <c r="GJ25" s="331">
        <v>1323296.4906621359</v>
      </c>
      <c r="GK25" s="331">
        <v>4148638.0940981535</v>
      </c>
      <c r="GL25" s="331">
        <v>1005834.0314075472</v>
      </c>
      <c r="GM25" s="331">
        <v>449872.97671311907</v>
      </c>
      <c r="GN25" s="331">
        <v>346383.54027056979</v>
      </c>
      <c r="GO25" s="331">
        <v>325933.10167150188</v>
      </c>
      <c r="GP25" s="331">
        <v>12637588.797563246</v>
      </c>
      <c r="GQ25" s="331">
        <v>2643882.75524149</v>
      </c>
      <c r="GR25" s="331">
        <v>1226953.037026972</v>
      </c>
      <c r="GS25" s="331">
        <v>3480003.1301314658</v>
      </c>
      <c r="GT25" s="331">
        <v>457911.33434461092</v>
      </c>
      <c r="GU25" s="331">
        <v>2156777.4781435882</v>
      </c>
      <c r="GV25" s="331">
        <v>1920285.5707381326</v>
      </c>
      <c r="GW25" s="331">
        <v>751018.15655334317</v>
      </c>
      <c r="GX25" s="331">
        <v>10313627.729177305</v>
      </c>
      <c r="GY25" s="331">
        <v>226862.46875971826</v>
      </c>
      <c r="GZ25" s="331">
        <v>679730.10109810403</v>
      </c>
      <c r="HA25" s="331">
        <v>451092.82036864734</v>
      </c>
      <c r="HB25" s="331">
        <v>25669596.215185836</v>
      </c>
      <c r="HC25" s="331">
        <v>1821583.7358180718</v>
      </c>
      <c r="HD25" s="331">
        <v>3002732.739141277</v>
      </c>
      <c r="HE25" s="331">
        <v>2264135.5520090982</v>
      </c>
      <c r="HF25" s="331">
        <v>1903764.6562535579</v>
      </c>
      <c r="HG25" s="331">
        <v>3186004.3165746704</v>
      </c>
      <c r="HH25" s="331">
        <v>268536.57748702809</v>
      </c>
      <c r="HI25" s="331">
        <v>17587725.230454091</v>
      </c>
      <c r="HJ25" s="331">
        <v>1824363.595126193</v>
      </c>
      <c r="HK25" s="331">
        <v>1671290.8720983274</v>
      </c>
      <c r="HL25" s="331">
        <v>1687854.224811435</v>
      </c>
      <c r="HM25" s="331">
        <v>1316165.5363659493</v>
      </c>
      <c r="HN25" s="331">
        <v>1527184.3249883996</v>
      </c>
      <c r="HO25" s="331">
        <v>1654947.789560322</v>
      </c>
      <c r="HP25" s="331">
        <v>962085.75754243124</v>
      </c>
      <c r="HQ25" s="331">
        <v>22801908.526116267</v>
      </c>
      <c r="HR25" s="331">
        <v>5682526.2306266632</v>
      </c>
      <c r="HS25" s="331">
        <v>1599329.3203479317</v>
      </c>
      <c r="HT25" s="331">
        <v>1000265.3360891491</v>
      </c>
      <c r="HU25" s="331">
        <v>1356642.3622613768</v>
      </c>
      <c r="HV25" s="331">
        <v>579575.62973215256</v>
      </c>
      <c r="HW25" s="331">
        <v>2261826.7291912632</v>
      </c>
      <c r="HX25" s="331">
        <v>1272671.6092559812</v>
      </c>
      <c r="HY25" s="331">
        <v>962082.96074611472</v>
      </c>
      <c r="HZ25" s="331">
        <v>1307800.7901400398</v>
      </c>
      <c r="IA25" s="331">
        <v>1489748.6949413344</v>
      </c>
      <c r="IB25" s="331">
        <v>1594533.4675602207</v>
      </c>
      <c r="IC25" s="331">
        <v>450977.85637604271</v>
      </c>
      <c r="ID25" s="331">
        <v>1270424.7469246557</v>
      </c>
      <c r="IE25" s="331">
        <v>376093.28875668248</v>
      </c>
      <c r="IF25" s="331">
        <v>496163.21398709161</v>
      </c>
      <c r="IG25" s="331">
        <v>18915047.937497091</v>
      </c>
      <c r="IH25" s="331">
        <v>5555117.3149070507</v>
      </c>
      <c r="II25" s="331">
        <v>1966422.7177389464</v>
      </c>
      <c r="IJ25" s="331">
        <v>2497408.2641365891</v>
      </c>
      <c r="IK25" s="331">
        <v>4289241.6424035765</v>
      </c>
      <c r="IL25" s="331">
        <v>469740.10979696945</v>
      </c>
      <c r="IM25" s="331">
        <v>1276198.8586476343</v>
      </c>
      <c r="IN25" s="331">
        <v>315823.60063617764</v>
      </c>
      <c r="IO25" s="331">
        <v>923183.01929899224</v>
      </c>
      <c r="IP25" s="331">
        <v>611333.4599711342</v>
      </c>
      <c r="IQ25" s="331">
        <v>408738.37427986437</v>
      </c>
      <c r="IR25" s="331">
        <v>32075013.246113624</v>
      </c>
      <c r="IS25" s="331">
        <v>11022830.178951938</v>
      </c>
      <c r="IT25" s="331">
        <v>1370575.0930815053</v>
      </c>
      <c r="IU25" s="331">
        <v>1428616.366237276</v>
      </c>
      <c r="IV25" s="331">
        <v>1228703.0977714956</v>
      </c>
      <c r="IW25" s="331">
        <v>456955.35269231728</v>
      </c>
      <c r="IX25" s="331">
        <v>963272.30663009291</v>
      </c>
      <c r="IY25" s="331">
        <v>355488.47931116255</v>
      </c>
      <c r="IZ25" s="331">
        <v>585827.9323390486</v>
      </c>
      <c r="JA25" s="331">
        <v>1303775.4125660411</v>
      </c>
      <c r="JB25" s="331">
        <v>1438720.9162151569</v>
      </c>
      <c r="JC25" s="331">
        <v>1205526.3622882073</v>
      </c>
      <c r="JD25" s="331">
        <v>7265269.8482438894</v>
      </c>
      <c r="JE25" s="331">
        <v>6128113.8958356762</v>
      </c>
      <c r="JF25" s="331">
        <v>958157.74525962409</v>
      </c>
      <c r="JG25" s="331">
        <v>1212465.0456064248</v>
      </c>
      <c r="JH25" s="331">
        <v>565697.70538405073</v>
      </c>
      <c r="JI25" s="331">
        <v>709411.18203409133</v>
      </c>
      <c r="JJ25" s="331">
        <v>11253155.412286773</v>
      </c>
      <c r="JK25" s="331">
        <v>793519.02247548243</v>
      </c>
      <c r="JL25" s="331">
        <v>1668312.6379665839</v>
      </c>
      <c r="JM25" s="331">
        <v>1984116.2638807732</v>
      </c>
      <c r="JN25" s="331">
        <v>1167146.3701236644</v>
      </c>
      <c r="JO25" s="331">
        <v>2730470.7540970487</v>
      </c>
      <c r="JP25" s="331">
        <v>724965.03294316272</v>
      </c>
      <c r="JQ25" s="331">
        <v>19585194.854637876</v>
      </c>
      <c r="JR25" s="331">
        <v>2072129.796074762</v>
      </c>
      <c r="JS25" s="331">
        <v>823944.57384951739</v>
      </c>
      <c r="JT25" s="331">
        <v>2844078.7479096553</v>
      </c>
      <c r="JU25" s="331">
        <v>2028609.6340326851</v>
      </c>
      <c r="JV25" s="331">
        <v>1409141.6678154189</v>
      </c>
      <c r="JW25" s="331">
        <v>881354.94751730387</v>
      </c>
      <c r="JX25" s="331">
        <v>969806.58669189189</v>
      </c>
      <c r="JY25" s="331">
        <v>15511198.869676817</v>
      </c>
      <c r="JZ25" s="331">
        <v>12667825.166212728</v>
      </c>
      <c r="KA25" s="331">
        <v>794749.7147069897</v>
      </c>
      <c r="KB25" s="331">
        <v>397916.6811802148</v>
      </c>
      <c r="KC25" s="331">
        <v>2118409.6317097824</v>
      </c>
      <c r="KD25" s="331">
        <v>435712.98501564044</v>
      </c>
      <c r="KE25" s="331">
        <v>3754403.821135941</v>
      </c>
      <c r="KF25" s="331">
        <v>1256799.3387795002</v>
      </c>
      <c r="KG25" s="331">
        <v>991566.59887696139</v>
      </c>
      <c r="KH25" s="331">
        <v>1606202.3504303892</v>
      </c>
      <c r="KI25" s="331">
        <v>1299375.0267264859</v>
      </c>
      <c r="KJ25" s="331">
        <v>1109820.1757608077</v>
      </c>
      <c r="KK25" s="331">
        <v>480105.52969656006</v>
      </c>
      <c r="KL25" s="331">
        <v>101333.61344994884</v>
      </c>
      <c r="KM25" s="331">
        <v>656638.80615671887</v>
      </c>
      <c r="KN25" s="331">
        <v>44357735.094831638</v>
      </c>
      <c r="KO25" s="331">
        <v>3435304.9888213039</v>
      </c>
      <c r="KP25" s="331">
        <v>1157820.9364646</v>
      </c>
      <c r="KQ25" s="331">
        <v>1746695.6152639037</v>
      </c>
      <c r="KR25" s="331">
        <v>1722092.0156549467</v>
      </c>
      <c r="KS25" s="331">
        <v>1196584.3901868672</v>
      </c>
      <c r="KT25" s="331">
        <v>6942305.662054386</v>
      </c>
      <c r="KU25" s="331">
        <v>1116857.2104171631</v>
      </c>
      <c r="KV25" s="331">
        <v>771350.48674756789</v>
      </c>
      <c r="KW25" s="331">
        <v>9396602.3374181483</v>
      </c>
      <c r="KX25" s="331">
        <v>1182828.1690340859</v>
      </c>
      <c r="KY25" s="331">
        <v>3049715.5597701143</v>
      </c>
      <c r="KZ25" s="331">
        <v>5138809.761602683</v>
      </c>
      <c r="LA25" s="331">
        <v>1192435.5936715438</v>
      </c>
      <c r="LB25" s="331">
        <v>1912653.1865248061</v>
      </c>
      <c r="LC25" s="331">
        <v>13958348.041198092</v>
      </c>
      <c r="LD25" s="331">
        <v>2382796.8176293233</v>
      </c>
      <c r="LE25" s="331">
        <v>44123966.213346668</v>
      </c>
      <c r="LF25" s="331">
        <v>6880902.6278928826</v>
      </c>
      <c r="LG25" s="331">
        <v>12668180.944377853</v>
      </c>
      <c r="LH25" s="331">
        <v>14647404.991251381</v>
      </c>
      <c r="LI25" s="331">
        <v>1488949.1714078288</v>
      </c>
      <c r="LJ25" s="331">
        <v>1373765.441263905</v>
      </c>
      <c r="LK25" s="331">
        <v>367000.7052730851</v>
      </c>
      <c r="LL25" s="331">
        <v>1833975.8828818514</v>
      </c>
      <c r="LM25" s="331">
        <v>977360.59314492333</v>
      </c>
      <c r="LN25" s="331">
        <v>2316274.3904387136</v>
      </c>
      <c r="LO25" s="331">
        <v>164024.35964478581</v>
      </c>
      <c r="LP25" s="331">
        <v>10621284.837872464</v>
      </c>
      <c r="LQ25" s="331">
        <v>1249045.6827142746</v>
      </c>
      <c r="LR25" s="331">
        <v>896644.08154631127</v>
      </c>
      <c r="LS25" s="331">
        <v>44726938.738841772</v>
      </c>
      <c r="LT25" s="331">
        <v>13042523.037062544</v>
      </c>
      <c r="LU25" s="331">
        <v>23264670.148182601</v>
      </c>
      <c r="LV25" s="331">
        <v>8316583.2474268535</v>
      </c>
      <c r="LW25" s="331">
        <v>3619402.1834081011</v>
      </c>
      <c r="LX25" s="331">
        <v>3482594.5140976319</v>
      </c>
      <c r="LY25" s="331">
        <v>2308280.7452621744</v>
      </c>
      <c r="LZ25" s="331">
        <v>3010324.0071929316</v>
      </c>
      <c r="MA25" s="331">
        <v>3023856.020685853</v>
      </c>
      <c r="MB25" s="331">
        <v>2067838.693637782</v>
      </c>
      <c r="MC25" s="331">
        <v>6612287.0265446641</v>
      </c>
      <c r="MD25" s="331">
        <v>1322695.8430433499</v>
      </c>
      <c r="ME25" s="331">
        <v>40716836.66850657</v>
      </c>
      <c r="MF25" s="331">
        <v>1521719.5217077709</v>
      </c>
      <c r="MG25" s="331">
        <v>855997.56530330516</v>
      </c>
      <c r="MH25" s="331">
        <v>760476.47216188023</v>
      </c>
      <c r="MI25" s="331">
        <v>842782.72316614061</v>
      </c>
      <c r="MJ25" s="331">
        <v>1194537.7621993057</v>
      </c>
      <c r="MK25" s="331">
        <v>1002281.8051361636</v>
      </c>
      <c r="ML25" s="331">
        <v>855838.15819723217</v>
      </c>
      <c r="MM25" s="331">
        <v>1421204.6957349866</v>
      </c>
      <c r="MN25" s="331">
        <v>839118.07249575714</v>
      </c>
      <c r="MO25" s="331">
        <v>1177730.3904765521</v>
      </c>
      <c r="MP25" s="331">
        <v>709165.34077746782</v>
      </c>
      <c r="MQ25" s="331">
        <v>18330404.084095933</v>
      </c>
      <c r="MR25" s="331">
        <v>1915818.3004402667</v>
      </c>
      <c r="MS25" s="331">
        <v>1112052.3037171739</v>
      </c>
      <c r="MT25" s="331">
        <v>2236060.8388651107</v>
      </c>
      <c r="MU25" s="331">
        <v>2401935.723245596</v>
      </c>
      <c r="MV25" s="331">
        <v>888531.65577355819</v>
      </c>
      <c r="MW25" s="331">
        <v>1478309.7935092512</v>
      </c>
      <c r="MX25" s="331">
        <v>3213498.0195513447</v>
      </c>
      <c r="MY25" s="331">
        <v>1671523.8943766081</v>
      </c>
      <c r="MZ25" s="331">
        <v>558910.93071023759</v>
      </c>
      <c r="NA25" s="331">
        <v>230859.62925990717</v>
      </c>
      <c r="NB25" s="331">
        <v>26050053.901780896</v>
      </c>
      <c r="NC25" s="331">
        <v>3700422.7191793057</v>
      </c>
      <c r="ND25" s="331">
        <v>978261.42738551158</v>
      </c>
      <c r="NE25" s="331">
        <v>9493331.772957433</v>
      </c>
      <c r="NF25" s="331">
        <v>930918.41434571962</v>
      </c>
      <c r="NG25" s="331">
        <v>3287703.7444899669</v>
      </c>
      <c r="NH25" s="331">
        <v>8584434.341333108</v>
      </c>
      <c r="NI25" s="331">
        <v>4744527.1739613023</v>
      </c>
      <c r="NJ25" s="331">
        <v>268304.77637085185</v>
      </c>
      <c r="NK25" s="331">
        <v>1383315.7197660059</v>
      </c>
      <c r="NL25" s="331">
        <v>1582007.4711518651</v>
      </c>
      <c r="NM25" s="331">
        <v>758710.26710368111</v>
      </c>
      <c r="NN25" s="331">
        <v>9430120.3303515408</v>
      </c>
      <c r="NO25" s="331">
        <v>760359.85444141971</v>
      </c>
      <c r="NP25" s="331">
        <v>854049.54889910552</v>
      </c>
      <c r="NQ25" s="331">
        <v>867358.13793818734</v>
      </c>
      <c r="NR25" s="331">
        <v>839762.75685375265</v>
      </c>
      <c r="NS25" s="331">
        <v>140156.70916345529</v>
      </c>
      <c r="NT25" s="331">
        <v>605823.14617980761</v>
      </c>
      <c r="NU25" s="331">
        <v>10541899.789550664</v>
      </c>
      <c r="NV25" s="331">
        <v>6096250.2860935256</v>
      </c>
      <c r="NW25" s="331">
        <v>1549899.8172505097</v>
      </c>
      <c r="NX25" s="331">
        <v>512830.22281377664</v>
      </c>
      <c r="NY25" s="331">
        <v>835929.68519572029</v>
      </c>
      <c r="NZ25" s="331">
        <v>1275987.4001126776</v>
      </c>
      <c r="OA25" s="331">
        <v>709271.43340494833</v>
      </c>
      <c r="OB25" s="331">
        <v>24822716.662571259</v>
      </c>
      <c r="OC25" s="331">
        <v>5153561.6231776727</v>
      </c>
      <c r="OD25" s="331">
        <v>1936560.0858369023</v>
      </c>
      <c r="OE25" s="331">
        <v>5323406.4269192619</v>
      </c>
      <c r="OF25" s="331">
        <v>1353938.5013346355</v>
      </c>
      <c r="OG25" s="331">
        <v>1587237.6068715299</v>
      </c>
      <c r="OH25" s="331">
        <v>1953279.6195728492</v>
      </c>
      <c r="OI25" s="331">
        <v>695396.45865073765</v>
      </c>
      <c r="OJ25" s="331">
        <v>942053.43094205717</v>
      </c>
      <c r="OK25" s="331">
        <v>21060940.672876574</v>
      </c>
      <c r="OL25" s="331">
        <v>5722609.9602530105</v>
      </c>
      <c r="OM25" s="331">
        <v>7616936.3058030186</v>
      </c>
      <c r="ON25" s="331">
        <v>2324904.4759726087</v>
      </c>
      <c r="OO25" s="331">
        <v>1513453.3030931593</v>
      </c>
      <c r="OP25" s="331">
        <v>449319.76351078175</v>
      </c>
      <c r="OQ25" s="331">
        <v>19529009.178794112</v>
      </c>
      <c r="OR25" s="331">
        <v>1215735.472565101</v>
      </c>
      <c r="OS25" s="331">
        <v>1188424.5193006352</v>
      </c>
      <c r="OT25" s="331">
        <v>1699829.8709228253</v>
      </c>
      <c r="OU25" s="331">
        <v>2341364.5827809828</v>
      </c>
      <c r="OV25" s="331">
        <v>5000834.9173528198</v>
      </c>
      <c r="OW25" s="331">
        <v>1230143.320760719</v>
      </c>
      <c r="OX25" s="331">
        <v>197678.75936681623</v>
      </c>
      <c r="OY25" s="331">
        <v>236449.75706022026</v>
      </c>
      <c r="OZ25" s="331">
        <v>23549531.075741135</v>
      </c>
      <c r="PA25" s="331">
        <v>1225411.8580321881</v>
      </c>
      <c r="PB25" s="331">
        <v>4090930.0500789606</v>
      </c>
      <c r="PC25" s="331">
        <v>687908.12957558455</v>
      </c>
      <c r="PD25" s="331">
        <v>3184509.4719952811</v>
      </c>
      <c r="PE25" s="331">
        <v>4439085.7642144244</v>
      </c>
      <c r="PF25" s="331">
        <v>1342611.7403003855</v>
      </c>
      <c r="PG25" s="331">
        <v>1170472.6199677826</v>
      </c>
      <c r="PH25" s="331">
        <v>1658806.5875479667</v>
      </c>
      <c r="PI25" s="331">
        <v>1528736.410690309</v>
      </c>
      <c r="PJ25" s="331">
        <v>1846069.8610221655</v>
      </c>
      <c r="PK25" s="331">
        <v>2906314.2074501351</v>
      </c>
      <c r="PL25" s="331">
        <v>875065.21127245051</v>
      </c>
      <c r="PM25" s="331">
        <v>5513773.7054304695</v>
      </c>
      <c r="PN25" s="331">
        <v>743863.61515646975</v>
      </c>
      <c r="PO25" s="331">
        <v>329635.49627161608</v>
      </c>
      <c r="PP25" s="331">
        <v>346251.71215235075</v>
      </c>
      <c r="PQ25" s="331">
        <v>477064.95985884918</v>
      </c>
      <c r="PR25" s="331">
        <v>53890402.139467917</v>
      </c>
      <c r="PS25" s="331">
        <v>721452.44629894604</v>
      </c>
      <c r="PT25" s="331">
        <v>492965.50215131277</v>
      </c>
      <c r="PU25" s="331">
        <v>2633857.3014626373</v>
      </c>
      <c r="PV25" s="331">
        <v>4922251.7134767845</v>
      </c>
      <c r="PW25" s="331">
        <v>2052096.3802135158</v>
      </c>
      <c r="PX25" s="331">
        <v>3696416.4654189521</v>
      </c>
      <c r="PY25" s="331">
        <v>1102469.3524100613</v>
      </c>
      <c r="PZ25" s="331">
        <v>2830040.3317788038</v>
      </c>
      <c r="QA25" s="331">
        <v>565658.24035507196</v>
      </c>
      <c r="QB25" s="331">
        <v>4232445.6555427955</v>
      </c>
      <c r="QC25" s="331">
        <v>445258.83240272204</v>
      </c>
      <c r="QD25" s="331">
        <v>1317272.1622475644</v>
      </c>
      <c r="QE25" s="331">
        <v>1925659.5874990476</v>
      </c>
      <c r="QF25" s="331">
        <v>1661343.5730361184</v>
      </c>
      <c r="QG25" s="331">
        <v>1679812.0689679191</v>
      </c>
      <c r="QH25" s="331">
        <v>839534.3478125449</v>
      </c>
      <c r="QI25" s="331">
        <v>553922.8326601797</v>
      </c>
      <c r="QJ25" s="331">
        <v>747365.13903010718</v>
      </c>
      <c r="QK25" s="331">
        <v>3190473.8166649914</v>
      </c>
      <c r="QL25" s="331">
        <v>6892608.6881336095</v>
      </c>
      <c r="QM25" s="331">
        <v>777645.46144633461</v>
      </c>
      <c r="QN25" s="331">
        <v>526237.52774665505</v>
      </c>
      <c r="QO25" s="331">
        <v>250096.94946417824</v>
      </c>
      <c r="QP25" s="331">
        <v>253355.21897442784</v>
      </c>
      <c r="QQ25" s="331">
        <v>328517.58330273634</v>
      </c>
      <c r="QR25" s="331">
        <v>37069146.429977916</v>
      </c>
      <c r="QS25" s="331">
        <v>299926.05240857688</v>
      </c>
      <c r="QT25" s="331">
        <v>1058758.6507435027</v>
      </c>
      <c r="QU25" s="331">
        <v>597885.66962311906</v>
      </c>
      <c r="QV25" s="331">
        <v>749589.90348786069</v>
      </c>
      <c r="QW25" s="331">
        <v>1404390.6145334817</v>
      </c>
      <c r="QX25" s="331">
        <v>442947.04544090392</v>
      </c>
      <c r="QY25" s="331">
        <v>933097.6890685336</v>
      </c>
      <c r="QZ25" s="331">
        <v>1179057.1220721523</v>
      </c>
      <c r="RA25" s="331">
        <v>302504.34831891616</v>
      </c>
      <c r="RB25" s="331">
        <v>335531.91383021278</v>
      </c>
      <c r="RC25" s="331">
        <v>208557.93549712835</v>
      </c>
      <c r="RD25" s="331">
        <v>174512.76759238529</v>
      </c>
      <c r="RE25" s="331">
        <v>40935259.431477308</v>
      </c>
      <c r="RF25" s="331">
        <v>4761451.6806463022</v>
      </c>
      <c r="RG25" s="331">
        <v>436603.17207270378</v>
      </c>
      <c r="RH25" s="331">
        <v>1809341.4652499475</v>
      </c>
      <c r="RI25" s="331">
        <v>415033.95557433314</v>
      </c>
      <c r="RJ25" s="331">
        <v>1790374.4192151779</v>
      </c>
      <c r="RK25" s="331">
        <v>1418814.7351618099</v>
      </c>
      <c r="RL25" s="331">
        <v>1398380.4209926226</v>
      </c>
      <c r="RM25" s="331">
        <v>1742978.9373704328</v>
      </c>
      <c r="RN25" s="331">
        <v>2945689.7282742807</v>
      </c>
      <c r="RO25" s="331">
        <v>1930127.1849618035</v>
      </c>
      <c r="RP25" s="331">
        <v>1091326.0041364697</v>
      </c>
      <c r="RQ25" s="331">
        <v>652304.0348323154</v>
      </c>
      <c r="RR25" s="331">
        <v>492149.97181117389</v>
      </c>
      <c r="RS25" s="331">
        <v>240492.93319408284</v>
      </c>
      <c r="RT25" s="331">
        <v>1128254.3366654012</v>
      </c>
      <c r="RU25" s="331">
        <v>1155523.1518155874</v>
      </c>
      <c r="RV25" s="331">
        <v>280334.68179667939</v>
      </c>
      <c r="RW25" s="331">
        <v>320970.35786666494</v>
      </c>
      <c r="RX25" s="331">
        <v>297510.80135825486</v>
      </c>
      <c r="RY25" s="331">
        <v>16778072.146732245</v>
      </c>
      <c r="RZ25" s="331">
        <v>862963.12024250673</v>
      </c>
      <c r="SA25" s="331">
        <v>4855047.7547334805</v>
      </c>
      <c r="SB25" s="331">
        <v>1052657.7286407761</v>
      </c>
      <c r="SC25" s="331">
        <v>383930.08448489557</v>
      </c>
      <c r="SD25" s="331">
        <v>665079.16627187794</v>
      </c>
      <c r="SE25" s="331">
        <v>707244.31939955091</v>
      </c>
      <c r="SF25" s="331">
        <v>2676636.5770549602</v>
      </c>
      <c r="SG25" s="331">
        <v>741389.93624216574</v>
      </c>
      <c r="SH25" s="331">
        <v>980902.16178987641</v>
      </c>
      <c r="SI25" s="331">
        <v>1132908.7765530972</v>
      </c>
      <c r="SJ25" s="331">
        <v>1880322.9943044563</v>
      </c>
      <c r="SK25" s="331">
        <v>853668.75468839542</v>
      </c>
      <c r="SL25" s="331">
        <v>566429.56173605518</v>
      </c>
      <c r="SM25" s="331">
        <v>18453463.824146446</v>
      </c>
      <c r="SN25" s="331">
        <v>1194417.4698817681</v>
      </c>
      <c r="SO25" s="331">
        <v>995015.44255405199</v>
      </c>
      <c r="SP25" s="331">
        <v>1090966.5276951992</v>
      </c>
      <c r="SQ25" s="331">
        <v>584681.84235372697</v>
      </c>
      <c r="SR25" s="331">
        <v>1189115.5310041045</v>
      </c>
      <c r="SS25" s="331">
        <v>1394380.5175646108</v>
      </c>
      <c r="ST25" s="331">
        <v>2576144.700628981</v>
      </c>
      <c r="SU25" s="331">
        <v>1284578.5009283298</v>
      </c>
      <c r="SV25" s="331">
        <v>1219716.6156180098</v>
      </c>
      <c r="SW25" s="331">
        <v>4033368.9056747234</v>
      </c>
      <c r="SX25" s="331">
        <v>243220.11205908682</v>
      </c>
      <c r="SY25" s="331">
        <v>7728173.9269654062</v>
      </c>
      <c r="SZ25" s="331">
        <v>1312078.0212473925</v>
      </c>
      <c r="TA25" s="331">
        <v>1134324.7364887591</v>
      </c>
      <c r="TB25" s="331">
        <v>3084969.0580167868</v>
      </c>
      <c r="TC25" s="331">
        <v>1270106.6583484812</v>
      </c>
      <c r="TD25" s="331">
        <v>1176062.4849189692</v>
      </c>
      <c r="TE25" s="331">
        <v>1114726.8096900978</v>
      </c>
      <c r="TF25" s="331">
        <v>373941.28262041247</v>
      </c>
      <c r="TG25" s="331">
        <v>41450882.516944475</v>
      </c>
      <c r="TH25" s="331">
        <v>1039388.9563283487</v>
      </c>
      <c r="TI25" s="331">
        <v>887087.83937728417</v>
      </c>
      <c r="TJ25" s="331">
        <v>2766674.9472498004</v>
      </c>
      <c r="TK25" s="331">
        <v>2300321.0276001156</v>
      </c>
      <c r="TL25" s="331">
        <v>1166112.0173395907</v>
      </c>
      <c r="TM25" s="331">
        <v>368814.61220900057</v>
      </c>
      <c r="TN25" s="331">
        <v>6684569.309037202</v>
      </c>
      <c r="TO25" s="331">
        <v>1563972.9573045943</v>
      </c>
      <c r="TP25" s="331">
        <v>2509326.4425598341</v>
      </c>
      <c r="TQ25" s="331">
        <v>2004408.9387288112</v>
      </c>
      <c r="TR25" s="331">
        <v>1627644.0531783521</v>
      </c>
      <c r="TS25" s="331">
        <v>676065.98455518181</v>
      </c>
      <c r="TT25" s="331">
        <v>1229251.1137339775</v>
      </c>
      <c r="TU25" s="331">
        <v>1076733.2945476975</v>
      </c>
      <c r="TV25" s="331">
        <v>1252358.9357379454</v>
      </c>
      <c r="TW25" s="331">
        <v>7507012.5833735708</v>
      </c>
      <c r="TX25" s="331">
        <v>832580.46237514366</v>
      </c>
      <c r="TY25" s="331">
        <v>16544946.222038299</v>
      </c>
      <c r="TZ25" s="331">
        <v>3597726.6990066622</v>
      </c>
      <c r="UA25" s="331">
        <v>703335.16472774418</v>
      </c>
      <c r="UB25" s="331">
        <v>879831.14253259834</v>
      </c>
      <c r="UC25" s="331">
        <v>9626642.6438012104</v>
      </c>
      <c r="UD25" s="331">
        <v>552231.98142939131</v>
      </c>
      <c r="UE25" s="331">
        <v>320727.09209589614</v>
      </c>
      <c r="UF25" s="331">
        <v>646147.49796031578</v>
      </c>
      <c r="UG25" s="331">
        <v>700217.98565191147</v>
      </c>
      <c r="UH25" s="331">
        <v>10400498.923238341</v>
      </c>
      <c r="UI25" s="331">
        <v>1848461.1359164258</v>
      </c>
      <c r="UJ25" s="331">
        <v>1420725.3468305338</v>
      </c>
      <c r="UK25" s="331">
        <v>2316689.775967679</v>
      </c>
      <c r="UL25" s="331">
        <v>1451042.8142334335</v>
      </c>
      <c r="UM25" s="331">
        <v>1032082.6551537802</v>
      </c>
      <c r="UN25" s="331">
        <v>51734261.941176541</v>
      </c>
      <c r="UO25" s="331">
        <v>1642266.5952462475</v>
      </c>
      <c r="UP25" s="331">
        <v>1402675.4971745098</v>
      </c>
      <c r="UQ25" s="331">
        <v>7766013.9367998866</v>
      </c>
      <c r="UR25" s="331">
        <v>176189.15024551243</v>
      </c>
      <c r="US25" s="331">
        <v>1412345.5352782456</v>
      </c>
      <c r="UT25" s="331">
        <v>3717865.6657482539</v>
      </c>
      <c r="UU25" s="331">
        <v>993923.08389564184</v>
      </c>
      <c r="UV25" s="331">
        <v>968394.9995202584</v>
      </c>
      <c r="UW25" s="331">
        <v>1078759.8075594953</v>
      </c>
      <c r="UX25" s="331">
        <v>1731379.8312156857</v>
      </c>
      <c r="UY25" s="331">
        <v>3159342.6482627336</v>
      </c>
      <c r="UZ25" s="331">
        <v>1866276.1592103015</v>
      </c>
      <c r="VA25" s="331">
        <v>2353661.6567133204</v>
      </c>
      <c r="VB25" s="331">
        <v>673515.22485232167</v>
      </c>
      <c r="VC25" s="331">
        <v>687030.19391338795</v>
      </c>
      <c r="VD25" s="331">
        <v>741230.77549863514</v>
      </c>
      <c r="VE25" s="331">
        <v>784795.83621892065</v>
      </c>
      <c r="VF25" s="331">
        <v>4732931.8100548638</v>
      </c>
      <c r="VG25" s="331">
        <v>518857.09627859562</v>
      </c>
      <c r="VH25" s="331">
        <v>458102.81195776578</v>
      </c>
      <c r="VI25" s="331">
        <v>785213.80356492091</v>
      </c>
      <c r="VJ25" s="331">
        <v>25860988.671268616</v>
      </c>
      <c r="VK25" s="331">
        <v>1579670.1145906325</v>
      </c>
      <c r="VL25" s="331">
        <v>1217398.8036244749</v>
      </c>
      <c r="VM25" s="331">
        <v>2683956.2412139326</v>
      </c>
      <c r="VN25" s="331">
        <v>3699246.7928654221</v>
      </c>
      <c r="VO25" s="331">
        <v>2946200.4208293641</v>
      </c>
      <c r="VP25" s="331">
        <v>2670442.0028668824</v>
      </c>
      <c r="VQ25" s="331">
        <v>1597660.6079905829</v>
      </c>
      <c r="VR25" s="331">
        <v>833246.03044174006</v>
      </c>
      <c r="VS25" s="331">
        <v>8972763.6184209455</v>
      </c>
      <c r="VT25" s="331">
        <v>1543788.4476081831</v>
      </c>
      <c r="VU25" s="331">
        <v>3287421.2688049674</v>
      </c>
      <c r="VV25" s="331">
        <v>1381984.4260057893</v>
      </c>
      <c r="VW25" s="331">
        <v>1142096.3140818602</v>
      </c>
      <c r="VX25" s="331">
        <v>1098107.610348712</v>
      </c>
      <c r="VY25" s="331">
        <v>79807190.313677222</v>
      </c>
      <c r="VZ25" s="331">
        <v>3602235.3280918454</v>
      </c>
      <c r="WA25" s="331">
        <v>2305970.6491504619</v>
      </c>
      <c r="WB25" s="331">
        <v>1129949.3709847482</v>
      </c>
      <c r="WC25" s="331">
        <v>1120283.2615914559</v>
      </c>
      <c r="WD25" s="331">
        <v>1692036.8551568352</v>
      </c>
      <c r="WE25" s="331">
        <v>3594759.5858843639</v>
      </c>
      <c r="WF25" s="331">
        <v>3043262.5973958257</v>
      </c>
      <c r="WG25" s="331">
        <v>1937788.2745051144</v>
      </c>
      <c r="WH25" s="331">
        <v>2128308.8966984479</v>
      </c>
      <c r="WI25" s="331">
        <v>1601258.5647829906</v>
      </c>
      <c r="WJ25" s="331">
        <v>4002771.6549229999</v>
      </c>
      <c r="WK25" s="331">
        <v>2348819.1998353051</v>
      </c>
      <c r="WL25" s="331">
        <v>2789615.0927739241</v>
      </c>
      <c r="WM25" s="331">
        <v>4714550.9250946082</v>
      </c>
      <c r="WN25" s="331">
        <v>621335.09162594867</v>
      </c>
      <c r="WO25" s="331">
        <v>2508381.5826756614</v>
      </c>
      <c r="WP25" s="331">
        <v>1619676.9594080613</v>
      </c>
      <c r="WQ25" s="331">
        <v>1166423.2574994895</v>
      </c>
      <c r="WR25" s="331">
        <v>3754601.1553234472</v>
      </c>
      <c r="WS25" s="331">
        <v>8725924.0649020895</v>
      </c>
      <c r="WT25" s="331">
        <v>1692323.4745908766</v>
      </c>
      <c r="WU25" s="331">
        <v>1057004.8806669971</v>
      </c>
      <c r="WV25" s="331">
        <v>320490.90328274673</v>
      </c>
      <c r="WW25" s="331">
        <v>931825.59210552904</v>
      </c>
      <c r="WX25" s="331">
        <v>1466338.8543368012</v>
      </c>
      <c r="WY25" s="331">
        <v>1089916.6850800787</v>
      </c>
      <c r="WZ25" s="331">
        <v>1178337.1516822991</v>
      </c>
      <c r="XA25" s="331">
        <v>5963819.6815073313</v>
      </c>
      <c r="XB25" s="331">
        <v>676629.98175252473</v>
      </c>
      <c r="XC25" s="331">
        <v>345803.65238044236</v>
      </c>
      <c r="XD25" s="331">
        <v>449682.1586366673</v>
      </c>
      <c r="XE25" s="331">
        <v>504480.61033985979</v>
      </c>
      <c r="XF25" s="331">
        <v>41015234.718424886</v>
      </c>
      <c r="XG25" s="331">
        <v>2312811.8587605865</v>
      </c>
      <c r="XH25" s="331">
        <v>2375670.5763093382</v>
      </c>
      <c r="XI25" s="331">
        <v>10363461.580563398</v>
      </c>
      <c r="XJ25" s="331">
        <v>2217094.7408898151</v>
      </c>
      <c r="XK25" s="331">
        <v>2007184.8714123869</v>
      </c>
      <c r="XL25" s="331">
        <v>3435747.3122686218</v>
      </c>
      <c r="XM25" s="331">
        <v>2307708.3439637893</v>
      </c>
      <c r="XN25" s="331">
        <v>2105603.2559093251</v>
      </c>
      <c r="XO25" s="331">
        <v>3234621.5597889205</v>
      </c>
      <c r="XP25" s="331">
        <v>4176767.1144706775</v>
      </c>
      <c r="XQ25" s="331">
        <v>1355548.7675165543</v>
      </c>
      <c r="XR25" s="331">
        <v>1320751.1573671259</v>
      </c>
      <c r="XS25" s="331">
        <v>1537964.5147580029</v>
      </c>
      <c r="XT25" s="331">
        <v>1315781.7201276042</v>
      </c>
      <c r="XU25" s="331">
        <v>882534.59052718128</v>
      </c>
      <c r="XV25" s="331">
        <v>948416.50145234924</v>
      </c>
      <c r="XW25" s="331">
        <v>961807.49620011216</v>
      </c>
      <c r="XX25" s="331">
        <v>1174921.3722576059</v>
      </c>
      <c r="XY25" s="331">
        <v>1341300.5556451539</v>
      </c>
      <c r="XZ25" s="331">
        <v>871003.69552168855</v>
      </c>
      <c r="YA25" s="331">
        <v>1209751.7836826658</v>
      </c>
      <c r="YB25" s="331">
        <v>799078.4404134677</v>
      </c>
      <c r="YC25" s="331">
        <v>39777803.239588059</v>
      </c>
      <c r="YD25" s="331">
        <v>1623222.382357521</v>
      </c>
      <c r="YE25" s="331">
        <v>3827595.1566292401</v>
      </c>
      <c r="YF25" s="331">
        <v>1606337.5172877621</v>
      </c>
      <c r="YG25" s="331">
        <v>6795744.1105981534</v>
      </c>
      <c r="YH25" s="331">
        <v>1807137.0456014811</v>
      </c>
      <c r="YI25" s="331">
        <v>3746412.5384676945</v>
      </c>
      <c r="YJ25" s="331">
        <v>1161346.8280492383</v>
      </c>
      <c r="YK25" s="331">
        <v>4815646.6660613352</v>
      </c>
      <c r="YL25" s="331">
        <v>3359353.9234015443</v>
      </c>
      <c r="YM25" s="331">
        <v>2652066.8614943814</v>
      </c>
      <c r="YN25" s="331">
        <v>2401437.7550704489</v>
      </c>
      <c r="YO25" s="331">
        <v>965592.38273018878</v>
      </c>
      <c r="YP25" s="331">
        <v>1045266.1975712803</v>
      </c>
      <c r="YQ25" s="331">
        <v>576845.10326554556</v>
      </c>
      <c r="YR25" s="331">
        <v>793268.51266880392</v>
      </c>
      <c r="YS25" s="331">
        <v>571736.61106793082</v>
      </c>
      <c r="YT25" s="331">
        <v>10030558.591187358</v>
      </c>
      <c r="YU25" s="331">
        <v>1093581.7379923647</v>
      </c>
      <c r="YV25" s="331">
        <v>1113481.2516988288</v>
      </c>
      <c r="YW25" s="331">
        <v>964727.12489698199</v>
      </c>
      <c r="YX25" s="331">
        <v>1400235.0197577139</v>
      </c>
      <c r="YY25" s="331">
        <v>692429.575860393</v>
      </c>
      <c r="YZ25" s="331">
        <v>785478.75543383416</v>
      </c>
      <c r="ZA25" s="331">
        <v>18046083.259151563</v>
      </c>
      <c r="ZB25" s="331">
        <v>833225.32665615971</v>
      </c>
      <c r="ZC25" s="331">
        <v>1926709.3779427668</v>
      </c>
      <c r="ZD25" s="331">
        <v>1905160.8553855328</v>
      </c>
      <c r="ZE25" s="331">
        <v>1287162.4394904061</v>
      </c>
      <c r="ZF25" s="331">
        <v>1949703.8711347054</v>
      </c>
      <c r="ZG25" s="331">
        <v>914567.29110930534</v>
      </c>
      <c r="ZH25" s="331">
        <v>929993.36969894101</v>
      </c>
      <c r="ZI25" s="331">
        <v>4511926.7745161466</v>
      </c>
      <c r="ZJ25" s="331">
        <v>28968762.240736753</v>
      </c>
      <c r="ZK25" s="331">
        <v>1141560.4677248171</v>
      </c>
      <c r="ZL25" s="331">
        <v>2302102.2015295732</v>
      </c>
      <c r="ZM25" s="331">
        <v>5997301.4577006204</v>
      </c>
      <c r="ZN25" s="331">
        <v>3529889.521670097</v>
      </c>
      <c r="ZO25" s="331">
        <v>1407018.4181249738</v>
      </c>
      <c r="ZP25" s="331">
        <v>1688552.7373027569</v>
      </c>
      <c r="ZQ25" s="331">
        <v>3400877.9404614852</v>
      </c>
      <c r="ZR25" s="331">
        <v>3327644.3111564703</v>
      </c>
      <c r="ZS25" s="331">
        <v>3497145.4619589965</v>
      </c>
      <c r="ZT25" s="331">
        <v>531063.75032061525</v>
      </c>
      <c r="ZU25" s="331">
        <v>907235.44450614857</v>
      </c>
      <c r="ZV25" s="331">
        <v>1129199.4536352598</v>
      </c>
      <c r="ZW25" s="331">
        <v>1666454.6277613423</v>
      </c>
      <c r="ZX25" s="331">
        <v>943681.09992801608</v>
      </c>
      <c r="ZY25" s="331">
        <v>1007396.9397944747</v>
      </c>
      <c r="ZZ25" s="331">
        <v>954560.44536721532</v>
      </c>
      <c r="AAA25" s="331">
        <v>777526.84221258876</v>
      </c>
      <c r="AAB25" s="331">
        <v>886563.1184443658</v>
      </c>
      <c r="AAC25" s="331">
        <v>864728.03380444727</v>
      </c>
      <c r="AAD25" s="331">
        <v>437040.58879312343</v>
      </c>
      <c r="AAE25" s="331">
        <v>748149.59058308392</v>
      </c>
      <c r="AAF25" s="331">
        <v>13402428.216816183</v>
      </c>
      <c r="AAG25" s="331">
        <v>1039786.9846137845</v>
      </c>
      <c r="AAH25" s="331">
        <v>2038578.7446740973</v>
      </c>
      <c r="AAI25" s="331">
        <v>1414981.3041703647</v>
      </c>
      <c r="AAJ25" s="331">
        <v>1327027.2561761967</v>
      </c>
      <c r="AAK25" s="331">
        <v>1766007.4284811034</v>
      </c>
      <c r="AAL25" s="331">
        <v>1456636.9017494225</v>
      </c>
      <c r="AAM25" s="331">
        <v>62899168.122802883</v>
      </c>
      <c r="AAN25" s="331">
        <v>1708912.9577204806</v>
      </c>
      <c r="AAO25" s="331">
        <v>694043.10381396953</v>
      </c>
      <c r="AAP25" s="331">
        <v>3197672.6923519722</v>
      </c>
      <c r="AAQ25" s="331">
        <v>2348039.9942352176</v>
      </c>
      <c r="AAR25" s="331">
        <v>1302334.6067451136</v>
      </c>
      <c r="AAS25" s="331">
        <v>1365941.1513572652</v>
      </c>
      <c r="AAT25" s="331">
        <v>1751218.7733988359</v>
      </c>
      <c r="AAU25" s="331">
        <v>4028677.1855409136</v>
      </c>
      <c r="AAV25" s="331">
        <v>975619.52524853777</v>
      </c>
      <c r="AAW25" s="331">
        <v>2467460.5579355992</v>
      </c>
      <c r="AAX25" s="331">
        <v>8805389.1542718317</v>
      </c>
      <c r="AAY25" s="331">
        <v>4090745.7697404376</v>
      </c>
      <c r="AAZ25" s="331">
        <v>747544.09163577377</v>
      </c>
      <c r="ABA25" s="331">
        <v>892506.12944080122</v>
      </c>
      <c r="ABB25" s="331">
        <v>1470237.0740532037</v>
      </c>
      <c r="ABC25" s="331">
        <v>825583.50204244955</v>
      </c>
      <c r="ABD25" s="331">
        <v>1212002.9023532192</v>
      </c>
      <c r="ABE25" s="331">
        <v>899427.93072054489</v>
      </c>
      <c r="ABF25" s="331">
        <v>11516245.582622379</v>
      </c>
      <c r="ABG25" s="331">
        <v>7010587.8870784985</v>
      </c>
      <c r="ABH25" s="331">
        <v>719204.98567377659</v>
      </c>
      <c r="ABI25" s="331">
        <v>622818.56346442515</v>
      </c>
      <c r="ABJ25" s="331">
        <v>582183.96531707945</v>
      </c>
      <c r="ABK25" s="331">
        <v>613286.08707160328</v>
      </c>
      <c r="ABL25" s="331">
        <v>607258.87272440735</v>
      </c>
      <c r="ABM25" s="331">
        <v>25504871.117063127</v>
      </c>
      <c r="ABN25" s="331">
        <v>1344514.0050416975</v>
      </c>
      <c r="ABO25" s="331">
        <v>790806.09944378678</v>
      </c>
      <c r="ABP25" s="331">
        <v>1753120.4333784487</v>
      </c>
      <c r="ABQ25" s="331">
        <v>1894844.4333506403</v>
      </c>
      <c r="ABR25" s="331">
        <v>1050599.7269624283</v>
      </c>
      <c r="ABS25" s="331">
        <v>965488.1593263814</v>
      </c>
      <c r="ABT25" s="331">
        <v>1373523.7865874055</v>
      </c>
      <c r="ABU25" s="331">
        <v>130944.01136662759</v>
      </c>
      <c r="ABV25" s="331">
        <v>24695196.692711573</v>
      </c>
      <c r="ABW25" s="331">
        <v>634030.69833296316</v>
      </c>
      <c r="ABX25" s="331">
        <v>4021240.4225091487</v>
      </c>
      <c r="ABY25" s="331">
        <v>1096498.6965817641</v>
      </c>
      <c r="ABZ25" s="331">
        <v>299523.83613172051</v>
      </c>
      <c r="ACA25" s="331">
        <v>4037555.2625835529</v>
      </c>
      <c r="ACB25" s="331">
        <v>947835.83237140847</v>
      </c>
      <c r="ACC25" s="331">
        <v>1502699.9931823318</v>
      </c>
      <c r="ACD25" s="331">
        <v>697266.56916728511</v>
      </c>
      <c r="ACE25" s="331">
        <v>2238394.3967710664</v>
      </c>
      <c r="ACF25" s="331">
        <v>521170.43990193476</v>
      </c>
      <c r="ACG25" s="331">
        <v>48859369.687087357</v>
      </c>
      <c r="ACH25" s="331">
        <v>1456760.2290505827</v>
      </c>
      <c r="ACI25" s="331">
        <v>1694707.9136964846</v>
      </c>
      <c r="ACJ25" s="331">
        <v>2343322.2596158679</v>
      </c>
      <c r="ACK25" s="331">
        <v>766036.2470706614</v>
      </c>
      <c r="ACL25" s="331">
        <v>1011914.0017034502</v>
      </c>
      <c r="ACM25" s="331">
        <v>2049740.752286101</v>
      </c>
      <c r="ACN25" s="331">
        <v>7122947.4006608073</v>
      </c>
      <c r="ACO25" s="331">
        <v>4236950.8396389717</v>
      </c>
      <c r="ACP25" s="331">
        <v>786912.8002024634</v>
      </c>
      <c r="ACQ25" s="331">
        <v>2010402.1551196426</v>
      </c>
      <c r="ACR25" s="331">
        <v>1889467.1303796521</v>
      </c>
      <c r="ACS25" s="331">
        <v>1723539.4212543389</v>
      </c>
      <c r="ACT25" s="331">
        <v>8064033.7204602566</v>
      </c>
      <c r="ACU25" s="331">
        <v>1105374.1693056072</v>
      </c>
      <c r="ACV25" s="331">
        <v>1924104.0747353656</v>
      </c>
      <c r="ACW25" s="331">
        <v>1075226.3119987783</v>
      </c>
      <c r="ACX25" s="331">
        <v>642070.70688734506</v>
      </c>
      <c r="ACY25" s="331">
        <v>785315.13077916298</v>
      </c>
      <c r="ACZ25" s="331">
        <v>590689.89340042148</v>
      </c>
      <c r="ADA25" s="331">
        <v>495512.22626986174</v>
      </c>
      <c r="ADB25" s="331">
        <v>396341.18454174511</v>
      </c>
      <c r="ADC25" s="331">
        <v>833183.65885748866</v>
      </c>
      <c r="ADD25" s="331">
        <v>8716346.0142543502</v>
      </c>
      <c r="ADE25" s="331">
        <v>8665527.2548685167</v>
      </c>
      <c r="ADF25" s="331">
        <v>276933.23755408905</v>
      </c>
      <c r="ADG25" s="331">
        <v>417711.88124840555</v>
      </c>
      <c r="ADH25" s="331">
        <v>1123848.6876378998</v>
      </c>
      <c r="ADI25" s="331">
        <v>434932.43690347741</v>
      </c>
      <c r="ADJ25" s="331">
        <v>997446.81593054486</v>
      </c>
      <c r="ADK25" s="331">
        <v>741614.41509681928</v>
      </c>
      <c r="ADL25" s="331">
        <v>710495.55503273639</v>
      </c>
      <c r="ADM25" s="331">
        <v>39704666.078843392</v>
      </c>
      <c r="ADN25" s="331">
        <v>2848151.3467742656</v>
      </c>
      <c r="ADO25" s="331">
        <v>6516076.6308661075</v>
      </c>
      <c r="ADP25" s="331">
        <v>10095902.296352452</v>
      </c>
      <c r="ADQ25" s="331">
        <v>210409.67497701215</v>
      </c>
      <c r="ADR25" s="331">
        <v>180590.54959053014</v>
      </c>
      <c r="ADS25" s="331">
        <v>275077.36554182961</v>
      </c>
      <c r="ADT25" s="331">
        <v>280691.91949077602</v>
      </c>
      <c r="ADU25" s="331">
        <v>39707486.156648077</v>
      </c>
      <c r="ADV25" s="331">
        <v>8424370.3396095857</v>
      </c>
      <c r="ADW25" s="331">
        <v>4892637.3602052014</v>
      </c>
      <c r="ADX25" s="331">
        <v>1221098.1449786767</v>
      </c>
      <c r="ADY25" s="331">
        <v>1033735.5561381389</v>
      </c>
      <c r="ADZ25" s="331">
        <v>2478303.3934107539</v>
      </c>
      <c r="AEA25" s="331">
        <v>1518815.8790081202</v>
      </c>
      <c r="AEB25" s="331">
        <v>1024368.6011517087</v>
      </c>
      <c r="AEC25" s="331">
        <v>568819.96123244718</v>
      </c>
      <c r="AED25" s="331">
        <v>1494264.4707983029</v>
      </c>
      <c r="AEE25" s="331">
        <v>932424.41020201158</v>
      </c>
      <c r="AEF25" s="331">
        <v>1662031.3875490364</v>
      </c>
      <c r="AEG25" s="331">
        <v>1215176.5241932701</v>
      </c>
      <c r="AEH25" s="331">
        <v>1341210.2209865353</v>
      </c>
      <c r="AEI25" s="331">
        <v>1912956.3763608921</v>
      </c>
      <c r="AEJ25" s="331">
        <v>2002345.2856959964</v>
      </c>
      <c r="AEK25" s="331">
        <v>926747.96285263379</v>
      </c>
      <c r="AEL25" s="331">
        <v>2627678.2050531087</v>
      </c>
      <c r="AEM25" s="331">
        <v>665681.5542881625</v>
      </c>
      <c r="AEN25" s="331">
        <v>1524013.5271380702</v>
      </c>
      <c r="AEO25" s="331">
        <v>37604651.471171126</v>
      </c>
      <c r="AEP25" s="331">
        <v>2537499.5393672334</v>
      </c>
      <c r="AEQ25" s="331">
        <v>2762955.0722594764</v>
      </c>
      <c r="AER25" s="331">
        <v>1079866.2469906062</v>
      </c>
      <c r="AES25" s="331">
        <v>1572828.2199025124</v>
      </c>
      <c r="AET25" s="331">
        <v>3368912.9428355037</v>
      </c>
      <c r="AEU25" s="331">
        <v>1059326.8682037171</v>
      </c>
      <c r="AEV25" s="331">
        <v>1673384.4027693958</v>
      </c>
      <c r="AEW25" s="331">
        <v>1033276.4601321837</v>
      </c>
      <c r="AEX25" s="331">
        <v>541914.67461382085</v>
      </c>
      <c r="AEY25" s="331">
        <v>13437100.728410805</v>
      </c>
      <c r="AEZ25" s="331">
        <v>6470101.2417477258</v>
      </c>
      <c r="AFA25" s="331">
        <v>1399739.8255707198</v>
      </c>
      <c r="AFB25" s="331">
        <v>1188605.8986076862</v>
      </c>
      <c r="AFC25" s="331">
        <v>1527024.7780739469</v>
      </c>
      <c r="AFD25" s="331">
        <v>1421583.2646314388</v>
      </c>
      <c r="AFE25" s="331">
        <v>839435.16043113742</v>
      </c>
      <c r="AFF25" s="331">
        <v>1419121.4331627071</v>
      </c>
      <c r="AFG25" s="331">
        <v>803860.17377343995</v>
      </c>
      <c r="AFH25" s="331">
        <v>1189946.8064659666</v>
      </c>
      <c r="AFI25" s="331">
        <v>1047725.9034388111</v>
      </c>
      <c r="AFJ25" s="331">
        <v>857240.50957077334</v>
      </c>
      <c r="AFK25" s="331">
        <v>859523.05822818575</v>
      </c>
      <c r="AFL25" s="331">
        <v>15765563.0104964</v>
      </c>
      <c r="AFM25" s="331">
        <v>2100846.6545606232</v>
      </c>
      <c r="AFN25" s="331">
        <v>1336560.0620775085</v>
      </c>
      <c r="AFO25" s="331">
        <v>1012780.5642525238</v>
      </c>
      <c r="AFP25" s="331">
        <v>1167032.2506798697</v>
      </c>
      <c r="AFQ25" s="331">
        <v>594485.65242641198</v>
      </c>
      <c r="AFR25" s="331">
        <v>422960.92622348631</v>
      </c>
      <c r="AFS25" s="331">
        <v>1551401.7313135702</v>
      </c>
      <c r="AFT25" s="331">
        <v>988502.79023443197</v>
      </c>
      <c r="AFU25" s="331">
        <v>433058.53874425311</v>
      </c>
      <c r="AFV25" s="331">
        <v>2524862.4423125745</v>
      </c>
      <c r="AFW25" s="331">
        <v>576540.66477490775</v>
      </c>
      <c r="AFX25" s="331">
        <v>30863389.41551609</v>
      </c>
      <c r="AFY25" s="331">
        <v>820933.96786332713</v>
      </c>
      <c r="AFZ25" s="331">
        <v>1094054.0434464728</v>
      </c>
      <c r="AGA25" s="331">
        <v>973889.22109818144</v>
      </c>
      <c r="AGB25" s="331">
        <v>3821218.4441191778</v>
      </c>
      <c r="AGC25" s="331">
        <v>1449471.5004582594</v>
      </c>
      <c r="AGD25" s="331">
        <v>728482.40649897384</v>
      </c>
      <c r="AGE25" s="331">
        <v>867626.2330790438</v>
      </c>
      <c r="AGF25" s="331">
        <v>771896.43640403915</v>
      </c>
      <c r="AGG25" s="331">
        <v>1056991.4421201791</v>
      </c>
      <c r="AGH25" s="331">
        <v>557906.65613439749</v>
      </c>
      <c r="AGI25" s="331">
        <v>24370390.366882384</v>
      </c>
      <c r="AGJ25" s="331">
        <v>3971356.7348694904</v>
      </c>
      <c r="AGK25" s="331">
        <v>1337473.8467619596</v>
      </c>
      <c r="AGL25" s="331">
        <v>613697.02644162311</v>
      </c>
      <c r="AGM25" s="331">
        <v>2535205.7030008882</v>
      </c>
      <c r="AGN25" s="331">
        <v>1381927.0132474697</v>
      </c>
      <c r="AGO25" s="331">
        <v>574700.36225456523</v>
      </c>
      <c r="AGP25" s="331">
        <v>836551.71552963334</v>
      </c>
      <c r="AGQ25" s="331">
        <v>50544405.145719297</v>
      </c>
      <c r="AGR25" s="331">
        <v>23341273.002046682</v>
      </c>
      <c r="AGS25" s="331">
        <v>1036315.9217777541</v>
      </c>
      <c r="AGT25" s="331">
        <v>1954291.1675338885</v>
      </c>
      <c r="AGU25" s="331">
        <v>3245458.6175575531</v>
      </c>
      <c r="AGV25" s="331">
        <v>1784646.3903280254</v>
      </c>
      <c r="AGW25" s="331">
        <v>1711184.1341533687</v>
      </c>
      <c r="AGX25" s="331">
        <v>1817898.8515561244</v>
      </c>
      <c r="AGY25" s="331">
        <v>452360.7143114591</v>
      </c>
      <c r="AGZ25" s="331">
        <v>1196910.0299611422</v>
      </c>
      <c r="AHA25" s="331">
        <v>1552293.9989703645</v>
      </c>
      <c r="AHB25" s="331">
        <v>673329.05110657192</v>
      </c>
      <c r="AHC25" s="331">
        <v>833244.03053550364</v>
      </c>
      <c r="AHD25" s="331">
        <v>832527.41030011117</v>
      </c>
      <c r="AHE25" s="331">
        <v>708631.69101375213</v>
      </c>
      <c r="AHF25" s="331">
        <v>989025.01086583943</v>
      </c>
      <c r="AHG25" s="331">
        <v>607253.16718428</v>
      </c>
      <c r="AHH25" s="331">
        <v>8832164.8406903893</v>
      </c>
      <c r="AHI25" s="331">
        <v>753599.92535575537</v>
      </c>
      <c r="AHJ25" s="331">
        <v>908466.67896077316</v>
      </c>
      <c r="AHK25" s="331">
        <v>930439.88961755508</v>
      </c>
      <c r="AHL25" s="331">
        <v>2623389.3040251909</v>
      </c>
      <c r="AHM25" s="331">
        <v>1052321.4123556647</v>
      </c>
      <c r="AHN25" s="331">
        <v>701074.2024892621</v>
      </c>
      <c r="AHO25" s="331"/>
      <c r="AHQ25" s="352">
        <v>23</v>
      </c>
    </row>
    <row r="26" spans="1:901" ht="23.45" customHeight="1" x14ac:dyDescent="0.35">
      <c r="A26" s="326" t="s">
        <v>33</v>
      </c>
      <c r="B26" s="327" t="s">
        <v>34</v>
      </c>
      <c r="C26" s="331">
        <v>139225985.50267115</v>
      </c>
      <c r="D26" s="331">
        <v>29114983.89608328</v>
      </c>
      <c r="E26" s="331">
        <v>2378561.504806953</v>
      </c>
      <c r="F26" s="331">
        <v>6375474.491026748</v>
      </c>
      <c r="G26" s="331">
        <v>3488469.1019597459</v>
      </c>
      <c r="H26" s="331">
        <v>5086672.7512164563</v>
      </c>
      <c r="I26" s="331">
        <v>1843120.2183033088</v>
      </c>
      <c r="J26" s="331">
        <v>60064535.494059153</v>
      </c>
      <c r="K26" s="331">
        <v>6225353.8063188037</v>
      </c>
      <c r="L26" s="331">
        <v>3826728.3556327699</v>
      </c>
      <c r="M26" s="331">
        <v>21403335.406954117</v>
      </c>
      <c r="N26" s="331">
        <v>3084748.8586288337</v>
      </c>
      <c r="O26" s="331">
        <v>20727494.234092321</v>
      </c>
      <c r="P26" s="331">
        <v>9433401.1218224261</v>
      </c>
      <c r="Q26" s="331">
        <v>3278816.9703131616</v>
      </c>
      <c r="R26" s="331">
        <v>2515296.4389628656</v>
      </c>
      <c r="S26" s="331">
        <v>2136253.8011997524</v>
      </c>
      <c r="T26" s="331">
        <v>4264531.367379277</v>
      </c>
      <c r="U26" s="331">
        <v>1255403.9082757935</v>
      </c>
      <c r="V26" s="331">
        <v>4324403.8301299633</v>
      </c>
      <c r="W26" s="331">
        <v>4119804.0784174888</v>
      </c>
      <c r="X26" s="331">
        <v>1296594.2328395615</v>
      </c>
      <c r="Y26" s="331">
        <v>1217498.8516597755</v>
      </c>
      <c r="Z26" s="331">
        <v>475407.53997834632</v>
      </c>
      <c r="AA26" s="331">
        <v>138277661.80277729</v>
      </c>
      <c r="AB26" s="331">
        <v>4237912.1269510305</v>
      </c>
      <c r="AC26" s="331">
        <v>31418287.344645932</v>
      </c>
      <c r="AD26" s="331">
        <v>2191257.9595218892</v>
      </c>
      <c r="AE26" s="331">
        <v>21854313.828644048</v>
      </c>
      <c r="AF26" s="331">
        <v>3220353.5438067219</v>
      </c>
      <c r="AG26" s="331">
        <v>13090636.050207432</v>
      </c>
      <c r="AH26" s="331">
        <v>3182442.7854818734</v>
      </c>
      <c r="AI26" s="331">
        <v>4321991.4260470755</v>
      </c>
      <c r="AJ26" s="331">
        <v>1482710.7072876862</v>
      </c>
      <c r="AK26" s="331">
        <v>1634945.9013891739</v>
      </c>
      <c r="AL26" s="331">
        <v>1761545.3693400361</v>
      </c>
      <c r="AM26" s="331">
        <v>1515697.147567319</v>
      </c>
      <c r="AN26" s="331">
        <v>3895334.1262489422</v>
      </c>
      <c r="AO26" s="331">
        <v>2473376.529488483</v>
      </c>
      <c r="AP26" s="331">
        <v>6417056.6895781709</v>
      </c>
      <c r="AQ26" s="331">
        <v>72238561.047074184</v>
      </c>
      <c r="AR26" s="331">
        <v>1056557.9334667064</v>
      </c>
      <c r="AS26" s="331">
        <v>49166934.475444257</v>
      </c>
      <c r="AT26" s="331">
        <v>6102948.9372212393</v>
      </c>
      <c r="AU26" s="331">
        <v>1337941.1489339387</v>
      </c>
      <c r="AV26" s="331">
        <v>2822628.5254522557</v>
      </c>
      <c r="AW26" s="331">
        <v>1215888.523273177</v>
      </c>
      <c r="AX26" s="331">
        <v>3043209.4153908398</v>
      </c>
      <c r="AY26" s="331">
        <v>707833.10893504275</v>
      </c>
      <c r="AZ26" s="331">
        <v>1500034.7926613335</v>
      </c>
      <c r="BA26" s="331">
        <v>14055262.578907046</v>
      </c>
      <c r="BB26" s="331">
        <v>2601068.0643960945</v>
      </c>
      <c r="BC26" s="331">
        <v>4480815.311176979</v>
      </c>
      <c r="BD26" s="331">
        <v>8973933.3906936031</v>
      </c>
      <c r="BE26" s="331">
        <v>2383622.4294511895</v>
      </c>
      <c r="BF26" s="331">
        <v>1901564.8659432463</v>
      </c>
      <c r="BG26" s="331">
        <v>1839298.8082052001</v>
      </c>
      <c r="BH26" s="331">
        <v>60401882.27414345</v>
      </c>
      <c r="BI26" s="331">
        <v>913338.74585069844</v>
      </c>
      <c r="BJ26" s="331">
        <v>542471.07933460223</v>
      </c>
      <c r="BK26" s="331">
        <v>3145149.4497359777</v>
      </c>
      <c r="BL26" s="331">
        <v>3074951.6233446361</v>
      </c>
      <c r="BM26" s="331">
        <v>3282272.6415891028</v>
      </c>
      <c r="BN26" s="331">
        <v>1021312.4355514175</v>
      </c>
      <c r="BO26" s="331">
        <v>1480939.5089462684</v>
      </c>
      <c r="BP26" s="331">
        <v>1195688.8825789415</v>
      </c>
      <c r="BQ26" s="331">
        <v>1929071.0002941454</v>
      </c>
      <c r="BR26" s="331">
        <v>1063236.0780629967</v>
      </c>
      <c r="BS26" s="331">
        <v>478576.65853081056</v>
      </c>
      <c r="BT26" s="331">
        <v>25740938.15414691</v>
      </c>
      <c r="BU26" s="331">
        <v>604512.12083307886</v>
      </c>
      <c r="BV26" s="331">
        <v>1790388.4202570573</v>
      </c>
      <c r="BW26" s="331">
        <v>67469559.178668767</v>
      </c>
      <c r="BX26" s="331">
        <v>15604474.706990775</v>
      </c>
      <c r="BY26" s="331">
        <v>2532893.5176850352</v>
      </c>
      <c r="BZ26" s="331">
        <v>1850596.0515217141</v>
      </c>
      <c r="CA26" s="331">
        <v>4070923.3067817627</v>
      </c>
      <c r="CB26" s="331">
        <v>3295524.5817961004</v>
      </c>
      <c r="CC26" s="331">
        <v>2067385.0230587155</v>
      </c>
      <c r="CD26" s="331">
        <v>142641.88678608389</v>
      </c>
      <c r="CE26" s="331">
        <v>0</v>
      </c>
      <c r="CF26" s="331">
        <v>107858359.19895548</v>
      </c>
      <c r="CG26" s="331">
        <v>8263095.959910213</v>
      </c>
      <c r="CH26" s="331">
        <v>13984661.350245425</v>
      </c>
      <c r="CI26" s="331">
        <v>2441776.5131863221</v>
      </c>
      <c r="CJ26" s="331">
        <v>5091545.5736056352</v>
      </c>
      <c r="CK26" s="331">
        <v>4004296.3195508607</v>
      </c>
      <c r="CL26" s="331">
        <v>4392212.7679951927</v>
      </c>
      <c r="CM26" s="331">
        <v>6505536.6172341118</v>
      </c>
      <c r="CN26" s="331">
        <v>1312774.6470598201</v>
      </c>
      <c r="CO26" s="331">
        <v>4871575.409667586</v>
      </c>
      <c r="CP26" s="331">
        <v>3124249.2956491448</v>
      </c>
      <c r="CQ26" s="331">
        <v>3742090.5582380379</v>
      </c>
      <c r="CR26" s="331">
        <v>3161762.9364816798</v>
      </c>
      <c r="CS26" s="331">
        <v>64650426.422479317</v>
      </c>
      <c r="CT26" s="331">
        <v>1726254.256909861</v>
      </c>
      <c r="CU26" s="331">
        <v>3202985.5244491892</v>
      </c>
      <c r="CV26" s="331">
        <v>7314424.5868352987</v>
      </c>
      <c r="CW26" s="331">
        <v>1102199.8904015424</v>
      </c>
      <c r="CX26" s="331">
        <v>7245688.5859309528</v>
      </c>
      <c r="CY26" s="331">
        <v>1452821.4305343267</v>
      </c>
      <c r="CZ26" s="331">
        <v>2288703.621025552</v>
      </c>
      <c r="DA26" s="331">
        <v>58047561.749070793</v>
      </c>
      <c r="DB26" s="331">
        <v>4500590.7866256386</v>
      </c>
      <c r="DC26" s="331">
        <v>19878423.781512942</v>
      </c>
      <c r="DD26" s="331">
        <v>24766878.713546719</v>
      </c>
      <c r="DE26" s="331">
        <v>8170842.0409971252</v>
      </c>
      <c r="DF26" s="331">
        <v>5859745.6633083429</v>
      </c>
      <c r="DG26" s="331">
        <v>4562819.2511992278</v>
      </c>
      <c r="DH26" s="331">
        <v>1101726.9007451343</v>
      </c>
      <c r="DI26" s="331">
        <v>3110465.334940813</v>
      </c>
      <c r="DJ26" s="331">
        <v>2164294.4089748245</v>
      </c>
      <c r="DK26" s="331">
        <v>15198500.2839997</v>
      </c>
      <c r="DL26" s="331">
        <v>21451886.122361362</v>
      </c>
      <c r="DM26" s="331">
        <v>40205214.325432867</v>
      </c>
      <c r="DN26" s="331">
        <v>4367595.7967791688</v>
      </c>
      <c r="DO26" s="331">
        <v>1950274.9291608743</v>
      </c>
      <c r="DP26" s="331">
        <v>6227183.4474683646</v>
      </c>
      <c r="DQ26" s="331">
        <v>8358694.4847964244</v>
      </c>
      <c r="DR26" s="331">
        <v>4970240.0308726467</v>
      </c>
      <c r="DS26" s="331">
        <v>2696876.0898959381</v>
      </c>
      <c r="DT26" s="331">
        <v>1906378.0211421987</v>
      </c>
      <c r="DU26" s="331">
        <v>159568409.97093192</v>
      </c>
      <c r="DV26" s="331">
        <v>1563469.1735512856</v>
      </c>
      <c r="DW26" s="331">
        <v>2162069.652949986</v>
      </c>
      <c r="DX26" s="331">
        <v>4562375.2321417388</v>
      </c>
      <c r="DY26" s="331">
        <v>3433395.4971641554</v>
      </c>
      <c r="DZ26" s="331">
        <v>712152.65181300114</v>
      </c>
      <c r="EA26" s="331">
        <v>4244328.6956423847</v>
      </c>
      <c r="EB26" s="331">
        <v>2665337.6498267902</v>
      </c>
      <c r="EC26" s="331">
        <v>3575314.1532741799</v>
      </c>
      <c r="ED26" s="331">
        <v>23484301.294572312</v>
      </c>
      <c r="EE26" s="331">
        <v>21706022.27341764</v>
      </c>
      <c r="EF26" s="331">
        <v>3575593.4842475429</v>
      </c>
      <c r="EG26" s="331">
        <v>2878807.9164145933</v>
      </c>
      <c r="EH26" s="331">
        <v>2842426.0381826777</v>
      </c>
      <c r="EI26" s="331">
        <v>5278773.7580883773</v>
      </c>
      <c r="EJ26" s="331">
        <v>13127452.359725481</v>
      </c>
      <c r="EK26" s="331">
        <v>1471212.7287691575</v>
      </c>
      <c r="EL26" s="331">
        <v>3550771.59233189</v>
      </c>
      <c r="EM26" s="331">
        <v>64899458.257866211</v>
      </c>
      <c r="EN26" s="331">
        <v>1929957.656953627</v>
      </c>
      <c r="EO26" s="331">
        <v>2013833.9812949612</v>
      </c>
      <c r="EP26" s="331">
        <v>2742916.7037597648</v>
      </c>
      <c r="EQ26" s="331">
        <v>2153168.1512723248</v>
      </c>
      <c r="ER26" s="331">
        <v>711569.48046842753</v>
      </c>
      <c r="ES26" s="331">
        <v>2512721.663476197</v>
      </c>
      <c r="ET26" s="331">
        <v>7278549.5949065862</v>
      </c>
      <c r="EU26" s="331">
        <v>2425079.4828013373</v>
      </c>
      <c r="EV26" s="331">
        <v>68061210.753649563</v>
      </c>
      <c r="EW26" s="331">
        <v>722584.82442563714</v>
      </c>
      <c r="EX26" s="331">
        <v>1992999.2921995367</v>
      </c>
      <c r="EY26" s="331">
        <v>2955143.6145439153</v>
      </c>
      <c r="EZ26" s="331">
        <v>4292022.9126159679</v>
      </c>
      <c r="FA26" s="331">
        <v>3576893.2712387051</v>
      </c>
      <c r="FB26" s="331">
        <v>2171272.1429358236</v>
      </c>
      <c r="FC26" s="331">
        <v>2377395.3509300807</v>
      </c>
      <c r="FD26" s="331">
        <v>1105042.2587042069</v>
      </c>
      <c r="FE26" s="331">
        <v>1593035.3883464418</v>
      </c>
      <c r="FF26" s="331">
        <v>1718941.645003316</v>
      </c>
      <c r="FG26" s="331">
        <v>1210686.4454381042</v>
      </c>
      <c r="FH26" s="331">
        <v>27141912.418354664</v>
      </c>
      <c r="FI26" s="331">
        <v>1791551.0232508695</v>
      </c>
      <c r="FJ26" s="331">
        <v>1727771.1732778274</v>
      </c>
      <c r="FK26" s="331">
        <v>1747623.4497665688</v>
      </c>
      <c r="FL26" s="331">
        <v>5356050.0387358041</v>
      </c>
      <c r="FM26" s="331">
        <v>3785321.0578770787</v>
      </c>
      <c r="FN26" s="331">
        <v>1620249.159613596</v>
      </c>
      <c r="FO26" s="331">
        <v>834981.56264049874</v>
      </c>
      <c r="FP26" s="331">
        <v>174155779.3771542</v>
      </c>
      <c r="FQ26" s="331">
        <v>1520059.4564181187</v>
      </c>
      <c r="FR26" s="331">
        <v>2206870.6519292784</v>
      </c>
      <c r="FS26" s="331">
        <v>2921508.990114884</v>
      </c>
      <c r="FT26" s="331">
        <v>4929486.5901747141</v>
      </c>
      <c r="FU26" s="331">
        <v>3036179.5422490407</v>
      </c>
      <c r="FV26" s="331">
        <v>6390071.8019557688</v>
      </c>
      <c r="FW26" s="331">
        <v>2008409.5235899889</v>
      </c>
      <c r="FX26" s="331">
        <v>1870183.4815808805</v>
      </c>
      <c r="FY26" s="331">
        <v>3005752.7897161106</v>
      </c>
      <c r="FZ26" s="331">
        <v>3412715.5356200575</v>
      </c>
      <c r="GA26" s="331">
        <v>1230897.0262510702</v>
      </c>
      <c r="GB26" s="331">
        <v>1688791.973928517</v>
      </c>
      <c r="GC26" s="331">
        <v>990807.3714444919</v>
      </c>
      <c r="GD26" s="331">
        <v>54059421.647396952</v>
      </c>
      <c r="GE26" s="331">
        <v>2339831.3031540639</v>
      </c>
      <c r="GF26" s="331">
        <v>3446749.3274347261</v>
      </c>
      <c r="GG26" s="331">
        <v>23880073.344482422</v>
      </c>
      <c r="GH26" s="331">
        <v>4441729.6032571187</v>
      </c>
      <c r="GI26" s="331">
        <v>2586410.2667648094</v>
      </c>
      <c r="GJ26" s="331">
        <v>3469764.6422386291</v>
      </c>
      <c r="GK26" s="331">
        <v>11175925.254637767</v>
      </c>
      <c r="GL26" s="331">
        <v>2336641.1056221705</v>
      </c>
      <c r="GM26" s="331">
        <v>1850553.8244031905</v>
      </c>
      <c r="GN26" s="331">
        <v>853420.20898944908</v>
      </c>
      <c r="GO26" s="331">
        <v>854648.00713234837</v>
      </c>
      <c r="GP26" s="331">
        <v>46088664.652788341</v>
      </c>
      <c r="GQ26" s="331">
        <v>3442049.0605752994</v>
      </c>
      <c r="GR26" s="331">
        <v>1630663.9744101854</v>
      </c>
      <c r="GS26" s="331">
        <v>4137010.2455797074</v>
      </c>
      <c r="GT26" s="331">
        <v>497521.44182269706</v>
      </c>
      <c r="GU26" s="331">
        <v>3107569.3124084119</v>
      </c>
      <c r="GV26" s="331">
        <v>2773529.9397063861</v>
      </c>
      <c r="GW26" s="331">
        <v>1043133.0148539245</v>
      </c>
      <c r="GX26" s="331">
        <v>55935901.298168741</v>
      </c>
      <c r="GY26" s="331">
        <v>3107621.2447461272</v>
      </c>
      <c r="GZ26" s="331">
        <v>2961669.046643205</v>
      </c>
      <c r="HA26" s="331">
        <v>2181142.3244031388</v>
      </c>
      <c r="HB26" s="331">
        <v>115626887.92171103</v>
      </c>
      <c r="HC26" s="331">
        <v>13602127.890639015</v>
      </c>
      <c r="HD26" s="331">
        <v>17654500.190128006</v>
      </c>
      <c r="HE26" s="331">
        <v>6222697.4029526887</v>
      </c>
      <c r="HF26" s="331">
        <v>5553229.6015935326</v>
      </c>
      <c r="HG26" s="331">
        <v>10360389.566829376</v>
      </c>
      <c r="HH26" s="331">
        <v>1299525.0574759187</v>
      </c>
      <c r="HI26" s="331">
        <v>75436455.984424338</v>
      </c>
      <c r="HJ26" s="331">
        <v>8807015.3164183255</v>
      </c>
      <c r="HK26" s="331">
        <v>9414382.7475731503</v>
      </c>
      <c r="HL26" s="331">
        <v>3860141.8112696903</v>
      </c>
      <c r="HM26" s="331">
        <v>3315015.6292489758</v>
      </c>
      <c r="HN26" s="331">
        <v>3644592.5714539536</v>
      </c>
      <c r="HO26" s="331">
        <v>7415744.3131597592</v>
      </c>
      <c r="HP26" s="331">
        <v>3370978.2406668477</v>
      </c>
      <c r="HQ26" s="331">
        <v>84868890.116926864</v>
      </c>
      <c r="HR26" s="331">
        <v>16794466.742609259</v>
      </c>
      <c r="HS26" s="331">
        <v>1599767.1906287</v>
      </c>
      <c r="HT26" s="331">
        <v>1085632.2249723491</v>
      </c>
      <c r="HU26" s="331">
        <v>3170241.4534998629</v>
      </c>
      <c r="HV26" s="331">
        <v>759091.50939245522</v>
      </c>
      <c r="HW26" s="331">
        <v>6486368.1068625581</v>
      </c>
      <c r="HX26" s="331">
        <v>2245082.4180499716</v>
      </c>
      <c r="HY26" s="331">
        <v>3030132.5634079995</v>
      </c>
      <c r="HZ26" s="331">
        <v>1774923.4226387914</v>
      </c>
      <c r="IA26" s="331">
        <v>3357805.6314574168</v>
      </c>
      <c r="IB26" s="331">
        <v>3223334.9690994937</v>
      </c>
      <c r="IC26" s="331">
        <v>881047.02316776349</v>
      </c>
      <c r="ID26" s="331">
        <v>2538316.0172036034</v>
      </c>
      <c r="IE26" s="331">
        <v>1238032.4794786498</v>
      </c>
      <c r="IF26" s="331">
        <v>1128663.3731547531</v>
      </c>
      <c r="IG26" s="331">
        <v>51177859.404776067</v>
      </c>
      <c r="IH26" s="331">
        <v>17354203.691137526</v>
      </c>
      <c r="II26" s="331">
        <v>4095747.5135606788</v>
      </c>
      <c r="IJ26" s="331">
        <v>6053878.2776175626</v>
      </c>
      <c r="IK26" s="331">
        <v>31935584.054091409</v>
      </c>
      <c r="IL26" s="331">
        <v>3162409.9556561774</v>
      </c>
      <c r="IM26" s="331">
        <v>2917832.5098115811</v>
      </c>
      <c r="IN26" s="331">
        <v>1199029.2880240062</v>
      </c>
      <c r="IO26" s="331">
        <v>3129863.603018532</v>
      </c>
      <c r="IP26" s="331">
        <v>1893963.4166723436</v>
      </c>
      <c r="IQ26" s="331">
        <v>2380153.9757341538</v>
      </c>
      <c r="IR26" s="331">
        <v>107548296.87460922</v>
      </c>
      <c r="IS26" s="331">
        <v>31041868.164719757</v>
      </c>
      <c r="IT26" s="331">
        <v>6056331.6506836098</v>
      </c>
      <c r="IU26" s="331">
        <v>2929033.4079636936</v>
      </c>
      <c r="IV26" s="331">
        <v>2217489.7796051414</v>
      </c>
      <c r="IW26" s="331">
        <v>595334.14801167569</v>
      </c>
      <c r="IX26" s="331">
        <v>2506019.5766901877</v>
      </c>
      <c r="IY26" s="331">
        <v>1019858.7181202132</v>
      </c>
      <c r="IZ26" s="331">
        <v>778502.73783721239</v>
      </c>
      <c r="JA26" s="331">
        <v>2558186.8115404672</v>
      </c>
      <c r="JB26" s="331">
        <v>4140668.02785342</v>
      </c>
      <c r="JC26" s="331">
        <v>1481243.0384097009</v>
      </c>
      <c r="JD26" s="331">
        <v>15468791.580299987</v>
      </c>
      <c r="JE26" s="331">
        <v>6530950.6152194738</v>
      </c>
      <c r="JF26" s="331">
        <v>2872668.653922671</v>
      </c>
      <c r="JG26" s="331">
        <v>3118686.1605540696</v>
      </c>
      <c r="JH26" s="331">
        <v>1451139.4743390211</v>
      </c>
      <c r="JI26" s="331">
        <v>1216605.844817884</v>
      </c>
      <c r="JJ26" s="331">
        <v>27271863.734041084</v>
      </c>
      <c r="JK26" s="331">
        <v>2222711.5538591421</v>
      </c>
      <c r="JL26" s="331">
        <v>2659065.0908053122</v>
      </c>
      <c r="JM26" s="331">
        <v>11843183.657276751</v>
      </c>
      <c r="JN26" s="331">
        <v>2537069.1511109816</v>
      </c>
      <c r="JO26" s="331">
        <v>5293478.2933779638</v>
      </c>
      <c r="JP26" s="331">
        <v>1300126.6241251649</v>
      </c>
      <c r="JQ26" s="331">
        <v>50326929.235816665</v>
      </c>
      <c r="JR26" s="331">
        <v>3210203.1413740804</v>
      </c>
      <c r="JS26" s="331">
        <v>789380.16547150596</v>
      </c>
      <c r="JT26" s="331">
        <v>13252866.44462738</v>
      </c>
      <c r="JU26" s="331">
        <v>9065740.4113742132</v>
      </c>
      <c r="JV26" s="331">
        <v>2184858.4016937171</v>
      </c>
      <c r="JW26" s="331">
        <v>1858535.1268950566</v>
      </c>
      <c r="JX26" s="331">
        <v>1444800.1816568787</v>
      </c>
      <c r="JY26" s="331">
        <v>85103660.940310478</v>
      </c>
      <c r="JZ26" s="331">
        <v>46837318.016130291</v>
      </c>
      <c r="KA26" s="331">
        <v>2340366.6006894824</v>
      </c>
      <c r="KB26" s="331">
        <v>608758.56643717259</v>
      </c>
      <c r="KC26" s="331">
        <v>3246235.7274122913</v>
      </c>
      <c r="KD26" s="331">
        <v>683446.76338277967</v>
      </c>
      <c r="KE26" s="331">
        <v>24643758.713964969</v>
      </c>
      <c r="KF26" s="331">
        <v>4060596.4135218267</v>
      </c>
      <c r="KG26" s="331">
        <v>3315155.072632134</v>
      </c>
      <c r="KH26" s="331">
        <v>2034030.8236925015</v>
      </c>
      <c r="KI26" s="331">
        <v>4349892.6051928904</v>
      </c>
      <c r="KJ26" s="331">
        <v>5790284.7642153837</v>
      </c>
      <c r="KK26" s="331">
        <v>1843432.2877344992</v>
      </c>
      <c r="KL26" s="331">
        <v>529609.1590930965</v>
      </c>
      <c r="KM26" s="331">
        <v>1372624.7467938976</v>
      </c>
      <c r="KN26" s="331">
        <v>141341564.83188313</v>
      </c>
      <c r="KO26" s="331">
        <v>9890603.7090901565</v>
      </c>
      <c r="KP26" s="331">
        <v>7657833.9878492905</v>
      </c>
      <c r="KQ26" s="331">
        <v>3710404.8465751167</v>
      </c>
      <c r="KR26" s="331">
        <v>4632741.4512912808</v>
      </c>
      <c r="KS26" s="331">
        <v>4702373.0689339507</v>
      </c>
      <c r="KT26" s="331">
        <v>36522874.150575154</v>
      </c>
      <c r="KU26" s="331">
        <v>2733088.76908257</v>
      </c>
      <c r="KV26" s="331">
        <v>2078066.4205994026</v>
      </c>
      <c r="KW26" s="331">
        <v>31831131.467049304</v>
      </c>
      <c r="KX26" s="331">
        <v>2727303.7139801881</v>
      </c>
      <c r="KY26" s="331">
        <v>3242486.3042018833</v>
      </c>
      <c r="KZ26" s="331">
        <v>25226439.527599603</v>
      </c>
      <c r="LA26" s="331">
        <v>5114251.7911357712</v>
      </c>
      <c r="LB26" s="331">
        <v>2743742.6763343168</v>
      </c>
      <c r="LC26" s="331">
        <v>50908366.834875405</v>
      </c>
      <c r="LD26" s="331">
        <v>6305591.7387907775</v>
      </c>
      <c r="LE26" s="331">
        <v>154410522.3417232</v>
      </c>
      <c r="LF26" s="331">
        <v>18535712.728648193</v>
      </c>
      <c r="LG26" s="331">
        <v>52641237.865624852</v>
      </c>
      <c r="LH26" s="331">
        <v>39241946.056169182</v>
      </c>
      <c r="LI26" s="331">
        <v>5134075.6686240863</v>
      </c>
      <c r="LJ26" s="331">
        <v>3351984.8228960834</v>
      </c>
      <c r="LK26" s="331">
        <v>1989978.161618277</v>
      </c>
      <c r="LL26" s="331">
        <v>3076478.3834561133</v>
      </c>
      <c r="LM26" s="331">
        <v>2119978.3293276299</v>
      </c>
      <c r="LN26" s="331">
        <v>7546976.4187533204</v>
      </c>
      <c r="LO26" s="331">
        <v>840072.49699711544</v>
      </c>
      <c r="LP26" s="331">
        <v>28201688.384390652</v>
      </c>
      <c r="LQ26" s="331">
        <v>2350524.1616285099</v>
      </c>
      <c r="LR26" s="331">
        <v>2176890.084305502</v>
      </c>
      <c r="LS26" s="331">
        <v>321179294.6951772</v>
      </c>
      <c r="LT26" s="331">
        <v>51750074.223530717</v>
      </c>
      <c r="LU26" s="331">
        <v>118967991.24592237</v>
      </c>
      <c r="LV26" s="331">
        <v>16815520.105687104</v>
      </c>
      <c r="LW26" s="331">
        <v>6053042.4995359275</v>
      </c>
      <c r="LX26" s="331">
        <v>11048446.734834282</v>
      </c>
      <c r="LY26" s="331">
        <v>3142981.1736000222</v>
      </c>
      <c r="LZ26" s="331">
        <v>4856059.0050686039</v>
      </c>
      <c r="MA26" s="331">
        <v>4583473.8662242284</v>
      </c>
      <c r="MB26" s="331">
        <v>13655927.998018375</v>
      </c>
      <c r="MC26" s="331">
        <v>10292868.678557293</v>
      </c>
      <c r="MD26" s="331">
        <v>3146471.0460331989</v>
      </c>
      <c r="ME26" s="331">
        <v>150576974.03939652</v>
      </c>
      <c r="MF26" s="331">
        <v>3564829.4843424545</v>
      </c>
      <c r="MG26" s="331">
        <v>1378698.7863460367</v>
      </c>
      <c r="MH26" s="331">
        <v>1388851.8572323367</v>
      </c>
      <c r="MI26" s="331">
        <v>1915734.4316523131</v>
      </c>
      <c r="MJ26" s="331">
        <v>1780119.4691946295</v>
      </c>
      <c r="MK26" s="331">
        <v>2559769.2849724763</v>
      </c>
      <c r="ML26" s="331">
        <v>1764328.8427576716</v>
      </c>
      <c r="MM26" s="331">
        <v>5521141.6678826874</v>
      </c>
      <c r="MN26" s="331">
        <v>2305567.7722549401</v>
      </c>
      <c r="MO26" s="331">
        <v>3435056.9552078787</v>
      </c>
      <c r="MP26" s="331">
        <v>1389258.2378519012</v>
      </c>
      <c r="MQ26" s="331">
        <v>49327622.403235227</v>
      </c>
      <c r="MR26" s="331">
        <v>5708078.6600128952</v>
      </c>
      <c r="MS26" s="331">
        <v>7595159.22764064</v>
      </c>
      <c r="MT26" s="331">
        <v>4847496.9233471947</v>
      </c>
      <c r="MU26" s="331">
        <v>8408796.7876708042</v>
      </c>
      <c r="MV26" s="331">
        <v>20158557.594753571</v>
      </c>
      <c r="MW26" s="331">
        <v>13201959.721368767</v>
      </c>
      <c r="MX26" s="331">
        <v>19613298.174570978</v>
      </c>
      <c r="MY26" s="331">
        <v>3563633.0694370246</v>
      </c>
      <c r="MZ26" s="331">
        <v>931685.23808054486</v>
      </c>
      <c r="NA26" s="331">
        <v>993124.06671968766</v>
      </c>
      <c r="NB26" s="331">
        <v>64064274.874541998</v>
      </c>
      <c r="NC26" s="331">
        <v>16550328.819039803</v>
      </c>
      <c r="ND26" s="331">
        <v>1917861.4894052816</v>
      </c>
      <c r="NE26" s="331">
        <v>27756761.901556153</v>
      </c>
      <c r="NF26" s="331">
        <v>1274289.0972966361</v>
      </c>
      <c r="NG26" s="331">
        <v>9751772.5847606007</v>
      </c>
      <c r="NH26" s="331">
        <v>24928493.972104911</v>
      </c>
      <c r="NI26" s="331">
        <v>27462705.443567775</v>
      </c>
      <c r="NJ26" s="331">
        <v>1271435.644678256</v>
      </c>
      <c r="NK26" s="331">
        <v>4921752.0581550635</v>
      </c>
      <c r="NL26" s="331">
        <v>4199487.1558860242</v>
      </c>
      <c r="NM26" s="331">
        <v>6992588.5486977436</v>
      </c>
      <c r="NN26" s="331">
        <v>15519730.423405061</v>
      </c>
      <c r="NO26" s="331">
        <v>3417927.4098238624</v>
      </c>
      <c r="NP26" s="331">
        <v>1024446.1194479826</v>
      </c>
      <c r="NQ26" s="331">
        <v>1859703.8485903598</v>
      </c>
      <c r="NR26" s="331">
        <v>1314771.2830324767</v>
      </c>
      <c r="NS26" s="331">
        <v>536764.33454548509</v>
      </c>
      <c r="NT26" s="331">
        <v>1923171.426530469</v>
      </c>
      <c r="NU26" s="331">
        <v>57905582.385690711</v>
      </c>
      <c r="NV26" s="331">
        <v>20581812.287228711</v>
      </c>
      <c r="NW26" s="331">
        <v>5021217.3227098957</v>
      </c>
      <c r="NX26" s="331">
        <v>1401549.2222188301</v>
      </c>
      <c r="NY26" s="331">
        <v>1076809.7209139846</v>
      </c>
      <c r="NZ26" s="331">
        <v>3767244.4361545481</v>
      </c>
      <c r="OA26" s="331">
        <v>1625020.4818745621</v>
      </c>
      <c r="OB26" s="331">
        <v>182929929.73413816</v>
      </c>
      <c r="OC26" s="331">
        <v>12658991.261658998</v>
      </c>
      <c r="OD26" s="331">
        <v>4661032.3128271773</v>
      </c>
      <c r="OE26" s="331">
        <v>43636675.912162222</v>
      </c>
      <c r="OF26" s="331">
        <v>10838589.888402842</v>
      </c>
      <c r="OG26" s="331">
        <v>3444838.7437878321</v>
      </c>
      <c r="OH26" s="331">
        <v>8933868.4331706129</v>
      </c>
      <c r="OI26" s="331">
        <v>1932972.2314504974</v>
      </c>
      <c r="OJ26" s="331">
        <v>2269092.9231478283</v>
      </c>
      <c r="OK26" s="331">
        <v>154075417.3101956</v>
      </c>
      <c r="OL26" s="331">
        <v>23662266.749631833</v>
      </c>
      <c r="OM26" s="331">
        <v>111023821.66912135</v>
      </c>
      <c r="ON26" s="331">
        <v>5920502.8764864011</v>
      </c>
      <c r="OO26" s="331">
        <v>5942083.2013682136</v>
      </c>
      <c r="OP26" s="331">
        <v>1802338.4187654413</v>
      </c>
      <c r="OQ26" s="331">
        <v>85379308.567158297</v>
      </c>
      <c r="OR26" s="331">
        <v>2218603.6183219072</v>
      </c>
      <c r="OS26" s="331">
        <v>2395933.1994956727</v>
      </c>
      <c r="OT26" s="331">
        <v>5769213.6412665667</v>
      </c>
      <c r="OU26" s="331">
        <v>4791121.0085244924</v>
      </c>
      <c r="OV26" s="331">
        <v>31297247.487745106</v>
      </c>
      <c r="OW26" s="331">
        <v>4506688.7200350938</v>
      </c>
      <c r="OX26" s="331">
        <v>1177051.7825578977</v>
      </c>
      <c r="OY26" s="331">
        <v>1133735.594427712</v>
      </c>
      <c r="OZ26" s="331">
        <v>76911711.112149358</v>
      </c>
      <c r="PA26" s="331">
        <v>2182097.6904715518</v>
      </c>
      <c r="PB26" s="331">
        <v>14634889.846220618</v>
      </c>
      <c r="PC26" s="331">
        <v>488918.68440969975</v>
      </c>
      <c r="PD26" s="331">
        <v>11875505.990655454</v>
      </c>
      <c r="PE26" s="331">
        <v>5990321.7265558084</v>
      </c>
      <c r="PF26" s="331">
        <v>1882478.3924712145</v>
      </c>
      <c r="PG26" s="331">
        <v>1397297.270337715</v>
      </c>
      <c r="PH26" s="331">
        <v>7650826.9473098535</v>
      </c>
      <c r="PI26" s="331">
        <v>5627773.3748648698</v>
      </c>
      <c r="PJ26" s="331">
        <v>12373241.485963829</v>
      </c>
      <c r="PK26" s="331">
        <v>15671921.492955433</v>
      </c>
      <c r="PL26" s="331">
        <v>1944290.2529220018</v>
      </c>
      <c r="PM26" s="331">
        <v>11610761.762175003</v>
      </c>
      <c r="PN26" s="331">
        <v>2731926.146526251</v>
      </c>
      <c r="PO26" s="331">
        <v>645858.26840802748</v>
      </c>
      <c r="PP26" s="331">
        <v>642209.29287822999</v>
      </c>
      <c r="PQ26" s="331">
        <v>907173.8922927141</v>
      </c>
      <c r="PR26" s="331">
        <v>192207689.00751367</v>
      </c>
      <c r="PS26" s="331">
        <v>2107437.283013572</v>
      </c>
      <c r="PT26" s="331">
        <v>2850672.5077494266</v>
      </c>
      <c r="PU26" s="331">
        <v>4517544.7233753074</v>
      </c>
      <c r="PV26" s="331">
        <v>70247860.033628255</v>
      </c>
      <c r="PW26" s="331">
        <v>2029291.6953356741</v>
      </c>
      <c r="PX26" s="331">
        <v>4538367.6829290409</v>
      </c>
      <c r="PY26" s="331">
        <v>2134143.756930016</v>
      </c>
      <c r="PZ26" s="331">
        <v>19415741.918412257</v>
      </c>
      <c r="QA26" s="331">
        <v>1910914.9891989948</v>
      </c>
      <c r="QB26" s="331">
        <v>16071547.128076945</v>
      </c>
      <c r="QC26" s="331">
        <v>1246635.3992658572</v>
      </c>
      <c r="QD26" s="331">
        <v>11252328.973642914</v>
      </c>
      <c r="QE26" s="331">
        <v>4455660.1540860767</v>
      </c>
      <c r="QF26" s="331">
        <v>3037980.7864999813</v>
      </c>
      <c r="QG26" s="331">
        <v>12543366.693826981</v>
      </c>
      <c r="QH26" s="331">
        <v>3139466.7662255266</v>
      </c>
      <c r="QI26" s="331">
        <v>1307094.0101608594</v>
      </c>
      <c r="QJ26" s="331">
        <v>738187.28030559025</v>
      </c>
      <c r="QK26" s="331">
        <v>6316840.4891436407</v>
      </c>
      <c r="QL26" s="331">
        <v>23276607.22237673</v>
      </c>
      <c r="QM26" s="331">
        <v>1061358.5534270296</v>
      </c>
      <c r="QN26" s="331">
        <v>1116594.2958131768</v>
      </c>
      <c r="QO26" s="331">
        <v>645041.72542023566</v>
      </c>
      <c r="QP26" s="331">
        <v>2964564.8070996683</v>
      </c>
      <c r="QQ26" s="331">
        <v>1333733.427226536</v>
      </c>
      <c r="QR26" s="331">
        <v>83652154.327395514</v>
      </c>
      <c r="QS26" s="331">
        <v>962442.25596388394</v>
      </c>
      <c r="QT26" s="331">
        <v>22162238.512711965</v>
      </c>
      <c r="QU26" s="331">
        <v>1440747.4611348854</v>
      </c>
      <c r="QV26" s="331">
        <v>3755208.9327020296</v>
      </c>
      <c r="QW26" s="331">
        <v>19485467.035353817</v>
      </c>
      <c r="QX26" s="331">
        <v>2294612.885472042</v>
      </c>
      <c r="QY26" s="331">
        <v>5504229.7549763937</v>
      </c>
      <c r="QZ26" s="331">
        <v>18273739.03064806</v>
      </c>
      <c r="RA26" s="331">
        <v>2626282.9489368033</v>
      </c>
      <c r="RB26" s="331">
        <v>930583.63248336455</v>
      </c>
      <c r="RC26" s="331">
        <v>2816693.6416151449</v>
      </c>
      <c r="RD26" s="331">
        <v>538242.48282211134</v>
      </c>
      <c r="RE26" s="331">
        <v>87923002.059128121</v>
      </c>
      <c r="RF26" s="331">
        <v>9159320.4696525168</v>
      </c>
      <c r="RG26" s="331">
        <v>9959467.0630856119</v>
      </c>
      <c r="RH26" s="331">
        <v>4138731.4662811277</v>
      </c>
      <c r="RI26" s="331">
        <v>4746145.0972487843</v>
      </c>
      <c r="RJ26" s="331">
        <v>10182900.622390255</v>
      </c>
      <c r="RK26" s="331">
        <v>15331667.323771028</v>
      </c>
      <c r="RL26" s="331">
        <v>2476584.8798770527</v>
      </c>
      <c r="RM26" s="331">
        <v>5228366.6426178608</v>
      </c>
      <c r="RN26" s="331">
        <v>11415346.581049111</v>
      </c>
      <c r="RO26" s="331">
        <v>20083874.413363863</v>
      </c>
      <c r="RP26" s="331">
        <v>1085401.166079229</v>
      </c>
      <c r="RQ26" s="331">
        <v>1704056.1071702112</v>
      </c>
      <c r="RR26" s="331">
        <v>4931105.1841723528</v>
      </c>
      <c r="RS26" s="331">
        <v>1775579.8464389348</v>
      </c>
      <c r="RT26" s="331">
        <v>1771418.0747101938</v>
      </c>
      <c r="RU26" s="331">
        <v>2095796.8409274262</v>
      </c>
      <c r="RV26" s="331">
        <v>2129697.7009947347</v>
      </c>
      <c r="RW26" s="331">
        <v>2147970.8772809948</v>
      </c>
      <c r="RX26" s="331">
        <v>2968378.3893907554</v>
      </c>
      <c r="RY26" s="331">
        <v>103205116.30854857</v>
      </c>
      <c r="RZ26" s="331">
        <v>640857.63158227364</v>
      </c>
      <c r="SA26" s="331">
        <v>2170871.7440149579</v>
      </c>
      <c r="SB26" s="331">
        <v>1654380.5366597031</v>
      </c>
      <c r="SC26" s="331">
        <v>489039.87089494948</v>
      </c>
      <c r="SD26" s="331">
        <v>340163.3311964529</v>
      </c>
      <c r="SE26" s="331">
        <v>508568.62632561155</v>
      </c>
      <c r="SF26" s="331">
        <v>7184170.5495791221</v>
      </c>
      <c r="SG26" s="331">
        <v>966312.10921560961</v>
      </c>
      <c r="SH26" s="331">
        <v>1505208.1422364095</v>
      </c>
      <c r="SI26" s="331">
        <v>1922117.6885629967</v>
      </c>
      <c r="SJ26" s="331">
        <v>6650032.9190246826</v>
      </c>
      <c r="SK26" s="331">
        <v>2800396.4970381665</v>
      </c>
      <c r="SL26" s="331">
        <v>585996.35039194941</v>
      </c>
      <c r="SM26" s="331">
        <v>32982814.174895309</v>
      </c>
      <c r="SN26" s="331">
        <v>3166225.4788713264</v>
      </c>
      <c r="SO26" s="331">
        <v>2284422.6118033095</v>
      </c>
      <c r="SP26" s="331">
        <v>1428598.4822266384</v>
      </c>
      <c r="SQ26" s="331">
        <v>884851.0698401446</v>
      </c>
      <c r="SR26" s="331">
        <v>1712914.3360296804</v>
      </c>
      <c r="SS26" s="331">
        <v>2841741.1020593438</v>
      </c>
      <c r="ST26" s="331">
        <v>8625578.3176605795</v>
      </c>
      <c r="SU26" s="331">
        <v>2686054.3027594085</v>
      </c>
      <c r="SV26" s="331">
        <v>3710371.2347754808</v>
      </c>
      <c r="SW26" s="331">
        <v>5583776.1861737231</v>
      </c>
      <c r="SX26" s="331">
        <v>1221850.5348210447</v>
      </c>
      <c r="SY26" s="331">
        <v>49475886.016438171</v>
      </c>
      <c r="SZ26" s="331">
        <v>3948409.0449875249</v>
      </c>
      <c r="TA26" s="331">
        <v>6502320.5399300456</v>
      </c>
      <c r="TB26" s="331">
        <v>11164939.444942497</v>
      </c>
      <c r="TC26" s="331">
        <v>1973046.8983332173</v>
      </c>
      <c r="TD26" s="331">
        <v>6199795.323324007</v>
      </c>
      <c r="TE26" s="331">
        <v>2076948.8437933354</v>
      </c>
      <c r="TF26" s="331">
        <v>573504.92005725019</v>
      </c>
      <c r="TG26" s="331">
        <v>194492070.22013861</v>
      </c>
      <c r="TH26" s="331">
        <v>2529965.9527969738</v>
      </c>
      <c r="TI26" s="331">
        <v>1805254.6625307165</v>
      </c>
      <c r="TJ26" s="331">
        <v>5286401.279277564</v>
      </c>
      <c r="TK26" s="331">
        <v>3221346.5895961341</v>
      </c>
      <c r="TL26" s="331">
        <v>1459248.1222690735</v>
      </c>
      <c r="TM26" s="331">
        <v>848510.19350121357</v>
      </c>
      <c r="TN26" s="331">
        <v>42442746.747975543</v>
      </c>
      <c r="TO26" s="331">
        <v>1541212.1972138584</v>
      </c>
      <c r="TP26" s="331">
        <v>8344809.9180456111</v>
      </c>
      <c r="TQ26" s="331">
        <v>2980550.1601151032</v>
      </c>
      <c r="TR26" s="331">
        <v>1611930.4792610439</v>
      </c>
      <c r="TS26" s="331">
        <v>794285.69730628468</v>
      </c>
      <c r="TT26" s="331">
        <v>1702259.9007827423</v>
      </c>
      <c r="TU26" s="331">
        <v>1272977.4336996782</v>
      </c>
      <c r="TV26" s="331">
        <v>2935985.1644628346</v>
      </c>
      <c r="TW26" s="331">
        <v>34745690.540691294</v>
      </c>
      <c r="TX26" s="331">
        <v>1397539.2261860345</v>
      </c>
      <c r="TY26" s="331">
        <v>52717895.192983881</v>
      </c>
      <c r="TZ26" s="331">
        <v>10185966.960612783</v>
      </c>
      <c r="UA26" s="331">
        <v>1025384.4586453037</v>
      </c>
      <c r="UB26" s="331">
        <v>2157595.9481301876</v>
      </c>
      <c r="UC26" s="331">
        <v>36411503.829939216</v>
      </c>
      <c r="UD26" s="331">
        <v>1301626.3895073722</v>
      </c>
      <c r="UE26" s="331">
        <v>730456.16488244676</v>
      </c>
      <c r="UF26" s="331">
        <v>2306159.9611677295</v>
      </c>
      <c r="UG26" s="331">
        <v>2358653.5601818641</v>
      </c>
      <c r="UH26" s="331">
        <v>46273207.855130427</v>
      </c>
      <c r="UI26" s="331">
        <v>5415661.9740779782</v>
      </c>
      <c r="UJ26" s="331">
        <v>5456849.2121291636</v>
      </c>
      <c r="UK26" s="331">
        <v>8837047.2905254886</v>
      </c>
      <c r="UL26" s="331">
        <v>6517969.4611415071</v>
      </c>
      <c r="UM26" s="331">
        <v>4576201.5694933468</v>
      </c>
      <c r="UN26" s="331">
        <v>295624039.45307052</v>
      </c>
      <c r="UO26" s="331">
        <v>6973319.3014664119</v>
      </c>
      <c r="UP26" s="331">
        <v>1978502.2235507143</v>
      </c>
      <c r="UQ26" s="331">
        <v>50101643.761399299</v>
      </c>
      <c r="UR26" s="331">
        <v>143436.03968443352</v>
      </c>
      <c r="US26" s="331">
        <v>4785139.237240809</v>
      </c>
      <c r="UT26" s="331">
        <v>14040686.651419342</v>
      </c>
      <c r="UU26" s="331">
        <v>977634.35930461914</v>
      </c>
      <c r="UV26" s="331">
        <v>3563331.1604420277</v>
      </c>
      <c r="UW26" s="331">
        <v>1264139.9748002964</v>
      </c>
      <c r="UX26" s="331">
        <v>3321192.3203498912</v>
      </c>
      <c r="UY26" s="331">
        <v>20165606.344430111</v>
      </c>
      <c r="UZ26" s="331">
        <v>2933721.097986789</v>
      </c>
      <c r="VA26" s="331">
        <v>11187663.891339263</v>
      </c>
      <c r="VB26" s="331">
        <v>1050074.0488616999</v>
      </c>
      <c r="VC26" s="331">
        <v>1137242.7784035401</v>
      </c>
      <c r="VD26" s="331">
        <v>449581.59008065914</v>
      </c>
      <c r="VE26" s="331">
        <v>1338336.2604701652</v>
      </c>
      <c r="VF26" s="331">
        <v>23197188.185783099</v>
      </c>
      <c r="VG26" s="331">
        <v>2088722.580935458</v>
      </c>
      <c r="VH26" s="331">
        <v>659616.54447687266</v>
      </c>
      <c r="VI26" s="331">
        <v>921808.56845330005</v>
      </c>
      <c r="VJ26" s="331">
        <v>72544225.320744544</v>
      </c>
      <c r="VK26" s="331">
        <v>2580112.7942707581</v>
      </c>
      <c r="VL26" s="331">
        <v>2108724.1878644517</v>
      </c>
      <c r="VM26" s="331">
        <v>21508446.707708921</v>
      </c>
      <c r="VN26" s="331">
        <v>25614109.194386017</v>
      </c>
      <c r="VO26" s="331">
        <v>25888014.857299268</v>
      </c>
      <c r="VP26" s="331">
        <v>10478518.724470517</v>
      </c>
      <c r="VQ26" s="331">
        <v>2946033.6942989971</v>
      </c>
      <c r="VR26" s="331">
        <v>1331609.2453271723</v>
      </c>
      <c r="VS26" s="331">
        <v>58551004.387245603</v>
      </c>
      <c r="VT26" s="331">
        <v>3472891.7116984515</v>
      </c>
      <c r="VU26" s="331">
        <v>4960324.7770532956</v>
      </c>
      <c r="VV26" s="331">
        <v>3156163.2401962331</v>
      </c>
      <c r="VW26" s="331">
        <v>2863109.870933197</v>
      </c>
      <c r="VX26" s="331">
        <v>1505960.4193643371</v>
      </c>
      <c r="VY26" s="331">
        <v>376063850.1746313</v>
      </c>
      <c r="VZ26" s="331">
        <v>5745187.5046128547</v>
      </c>
      <c r="WA26" s="331">
        <v>3368526.2818809664</v>
      </c>
      <c r="WB26" s="331">
        <v>1437107.1004417902</v>
      </c>
      <c r="WC26" s="331">
        <v>1836474.519754454</v>
      </c>
      <c r="WD26" s="331">
        <v>7706392.5935087344</v>
      </c>
      <c r="WE26" s="331">
        <v>9559917.9330995772</v>
      </c>
      <c r="WF26" s="331">
        <v>8300184.4519352755</v>
      </c>
      <c r="WG26" s="331">
        <v>2884988.8503459967</v>
      </c>
      <c r="WH26" s="331">
        <v>4919501.9606030388</v>
      </c>
      <c r="WI26" s="331">
        <v>2222763.0773064117</v>
      </c>
      <c r="WJ26" s="331">
        <v>11833844.0364786</v>
      </c>
      <c r="WK26" s="331">
        <v>4276202.6952521335</v>
      </c>
      <c r="WL26" s="331">
        <v>9842264.3942435123</v>
      </c>
      <c r="WM26" s="331">
        <v>21578831.817651492</v>
      </c>
      <c r="WN26" s="331">
        <v>2601972.5679278555</v>
      </c>
      <c r="WO26" s="331">
        <v>3957012.5349591635</v>
      </c>
      <c r="WP26" s="331">
        <v>6333716.1570181604</v>
      </c>
      <c r="WQ26" s="331">
        <v>1871912.1193119769</v>
      </c>
      <c r="WR26" s="331">
        <v>8790001.9662322681</v>
      </c>
      <c r="WS26" s="331">
        <v>46037010.905596167</v>
      </c>
      <c r="WT26" s="331">
        <v>2638912.926477917</v>
      </c>
      <c r="WU26" s="331">
        <v>1648655.8026703093</v>
      </c>
      <c r="WV26" s="331">
        <v>1050571.5614375947</v>
      </c>
      <c r="WW26" s="331">
        <v>1298352.4104795111</v>
      </c>
      <c r="WX26" s="331">
        <v>5552065.7365575591</v>
      </c>
      <c r="WY26" s="331">
        <v>1674971.5606939669</v>
      </c>
      <c r="WZ26" s="331">
        <v>2213183.4524988132</v>
      </c>
      <c r="XA26" s="331">
        <v>42983567.233039409</v>
      </c>
      <c r="XB26" s="331">
        <v>2485326.9079745039</v>
      </c>
      <c r="XC26" s="331">
        <v>2234506.1984733422</v>
      </c>
      <c r="XD26" s="331">
        <v>1591374.8277101405</v>
      </c>
      <c r="XE26" s="331">
        <v>1957287.5940610357</v>
      </c>
      <c r="XF26" s="331">
        <v>178814073.18747792</v>
      </c>
      <c r="XG26" s="331">
        <v>4022539.6886493238</v>
      </c>
      <c r="XH26" s="331">
        <v>6813802.4202821413</v>
      </c>
      <c r="XI26" s="331">
        <v>49259283.47177726</v>
      </c>
      <c r="XJ26" s="331">
        <v>3878091.8293614886</v>
      </c>
      <c r="XK26" s="331">
        <v>2806075.8346329522</v>
      </c>
      <c r="XL26" s="331">
        <v>11693530.469731489</v>
      </c>
      <c r="XM26" s="331">
        <v>2673388.49421068</v>
      </c>
      <c r="XN26" s="331">
        <v>3125533.4721373348</v>
      </c>
      <c r="XO26" s="331">
        <v>8293807.604642435</v>
      </c>
      <c r="XP26" s="331">
        <v>6085764.1414832789</v>
      </c>
      <c r="XQ26" s="331">
        <v>2461830.297920492</v>
      </c>
      <c r="XR26" s="331">
        <v>1388240.4088575309</v>
      </c>
      <c r="XS26" s="331">
        <v>2333659.9054084164</v>
      </c>
      <c r="XT26" s="331">
        <v>935588.10808795667</v>
      </c>
      <c r="XU26" s="331">
        <v>1132727.7551356922</v>
      </c>
      <c r="XV26" s="331">
        <v>1695540.0460682253</v>
      </c>
      <c r="XW26" s="331">
        <v>1827213.5683702643</v>
      </c>
      <c r="XX26" s="331">
        <v>1364174.0314683449</v>
      </c>
      <c r="XY26" s="331">
        <v>1658588.6737334358</v>
      </c>
      <c r="XZ26" s="331">
        <v>1342136.6278906045</v>
      </c>
      <c r="YA26" s="331">
        <v>2634713.6363081369</v>
      </c>
      <c r="YB26" s="331">
        <v>1508984.0864047543</v>
      </c>
      <c r="YC26" s="331">
        <v>140040417.57792541</v>
      </c>
      <c r="YD26" s="331">
        <v>2132128.632486871</v>
      </c>
      <c r="YE26" s="331">
        <v>22242583.128943909</v>
      </c>
      <c r="YF26" s="331">
        <v>1661915.8980333083</v>
      </c>
      <c r="YG26" s="331">
        <v>29751328.978389695</v>
      </c>
      <c r="YH26" s="331">
        <v>4251324.7175183604</v>
      </c>
      <c r="YI26" s="331">
        <v>9748202.7834305298</v>
      </c>
      <c r="YJ26" s="331">
        <v>1192840.139041964</v>
      </c>
      <c r="YK26" s="331">
        <v>22533622.914226778</v>
      </c>
      <c r="YL26" s="331">
        <v>14094400.076855125</v>
      </c>
      <c r="YM26" s="331">
        <v>3001528.004018975</v>
      </c>
      <c r="YN26" s="331">
        <v>2009809.2381340412</v>
      </c>
      <c r="YO26" s="331">
        <v>1549972.2765245768</v>
      </c>
      <c r="YP26" s="331">
        <v>2423114.5663741068</v>
      </c>
      <c r="YQ26" s="331">
        <v>1428798.767236724</v>
      </c>
      <c r="YR26" s="331">
        <v>2109417.025588925</v>
      </c>
      <c r="YS26" s="331">
        <v>3468936.6231970764</v>
      </c>
      <c r="YT26" s="331">
        <v>27895271.691610031</v>
      </c>
      <c r="YU26" s="331">
        <v>2187016.4827873176</v>
      </c>
      <c r="YV26" s="331">
        <v>4353719.5411981661</v>
      </c>
      <c r="YW26" s="331">
        <v>923065.21145573177</v>
      </c>
      <c r="YX26" s="331">
        <v>9068167.9077363629</v>
      </c>
      <c r="YY26" s="331">
        <v>729254.14268445119</v>
      </c>
      <c r="YZ26" s="331">
        <v>1724681.6667801386</v>
      </c>
      <c r="ZA26" s="331">
        <v>68148947.494529784</v>
      </c>
      <c r="ZB26" s="331">
        <v>2556300.8556349999</v>
      </c>
      <c r="ZC26" s="331">
        <v>6530103.5885748081</v>
      </c>
      <c r="ZD26" s="331">
        <v>7572170.6885506744</v>
      </c>
      <c r="ZE26" s="331">
        <v>901193.03933296003</v>
      </c>
      <c r="ZF26" s="331">
        <v>1618778.056685939</v>
      </c>
      <c r="ZG26" s="331">
        <v>1695297.8465364424</v>
      </c>
      <c r="ZH26" s="331">
        <v>1456779.4278528143</v>
      </c>
      <c r="ZI26" s="331">
        <v>11717367.886455627</v>
      </c>
      <c r="ZJ26" s="331">
        <v>137711680.33057404</v>
      </c>
      <c r="ZK26" s="331">
        <v>2210456.9999027252</v>
      </c>
      <c r="ZL26" s="331">
        <v>11566097.121997857</v>
      </c>
      <c r="ZM26" s="331">
        <v>24593978.781770803</v>
      </c>
      <c r="ZN26" s="331">
        <v>16784323.009538606</v>
      </c>
      <c r="ZO26" s="331">
        <v>2311892.2026215107</v>
      </c>
      <c r="ZP26" s="331">
        <v>4980230.2247846788</v>
      </c>
      <c r="ZQ26" s="331">
        <v>8241804.0633575311</v>
      </c>
      <c r="ZR26" s="331">
        <v>21255628.131795779</v>
      </c>
      <c r="ZS26" s="331">
        <v>8153461.3197756885</v>
      </c>
      <c r="ZT26" s="331">
        <v>584629.0269807271</v>
      </c>
      <c r="ZU26" s="331">
        <v>1397861.4103130172</v>
      </c>
      <c r="ZV26" s="331">
        <v>4653230.4406334367</v>
      </c>
      <c r="ZW26" s="331">
        <v>10895370.584034884</v>
      </c>
      <c r="ZX26" s="331">
        <v>2160920.4247832424</v>
      </c>
      <c r="ZY26" s="331">
        <v>2768920.614141122</v>
      </c>
      <c r="ZZ26" s="331">
        <v>1846553.9993059356</v>
      </c>
      <c r="AAA26" s="331">
        <v>3053293.6352386368</v>
      </c>
      <c r="AAB26" s="331">
        <v>3093284.1565714981</v>
      </c>
      <c r="AAC26" s="331">
        <v>2025729.4934934806</v>
      </c>
      <c r="AAD26" s="331">
        <v>1464740.0124353191</v>
      </c>
      <c r="AAE26" s="331">
        <v>1669275.7154499758</v>
      </c>
      <c r="AAF26" s="331">
        <v>51817300.963167831</v>
      </c>
      <c r="AAG26" s="331">
        <v>2959304.0060831681</v>
      </c>
      <c r="AAH26" s="331">
        <v>11599298.292695645</v>
      </c>
      <c r="AAI26" s="331">
        <v>2195764.2371486933</v>
      </c>
      <c r="AAJ26" s="331">
        <v>1350574.0882043289</v>
      </c>
      <c r="AAK26" s="331">
        <v>7304941.8657076312</v>
      </c>
      <c r="AAL26" s="331">
        <v>2674926.3929035538</v>
      </c>
      <c r="AAM26" s="331">
        <v>121742446.57489388</v>
      </c>
      <c r="AAN26" s="331">
        <v>3956743.3598515429</v>
      </c>
      <c r="AAO26" s="331">
        <v>2018626.7449703063</v>
      </c>
      <c r="AAP26" s="331">
        <v>11757979.623483714</v>
      </c>
      <c r="AAQ26" s="331">
        <v>16057215.970522752</v>
      </c>
      <c r="AAR26" s="331">
        <v>2533449.7496357658</v>
      </c>
      <c r="AAS26" s="331">
        <v>3074899.850459015</v>
      </c>
      <c r="AAT26" s="331">
        <v>1918139.5402267762</v>
      </c>
      <c r="AAU26" s="331">
        <v>15678489.889551839</v>
      </c>
      <c r="AAV26" s="331">
        <v>2788137.6274338774</v>
      </c>
      <c r="AAW26" s="331">
        <v>11917306.689670583</v>
      </c>
      <c r="AAX26" s="331">
        <v>37480693.632046975</v>
      </c>
      <c r="AAY26" s="331">
        <v>17773652.368987404</v>
      </c>
      <c r="AAZ26" s="331">
        <v>810174.11217164947</v>
      </c>
      <c r="ABA26" s="331">
        <v>2462334.0113045862</v>
      </c>
      <c r="ABB26" s="331">
        <v>1054641.7538592631</v>
      </c>
      <c r="ABC26" s="331">
        <v>1417061.3295295725</v>
      </c>
      <c r="ABD26" s="331">
        <v>4457909.7585846996</v>
      </c>
      <c r="ABE26" s="331">
        <v>1376391.1226663669</v>
      </c>
      <c r="ABF26" s="331">
        <v>62730376.406161934</v>
      </c>
      <c r="ABG26" s="331">
        <v>75379355.227623984</v>
      </c>
      <c r="ABH26" s="331">
        <v>1213981.1195076748</v>
      </c>
      <c r="ABI26" s="331">
        <v>1705290.4670493258</v>
      </c>
      <c r="ABJ26" s="331">
        <v>1344101.2720352772</v>
      </c>
      <c r="ABK26" s="331">
        <v>1825696.6379523715</v>
      </c>
      <c r="ABL26" s="331">
        <v>1856252.524621835</v>
      </c>
      <c r="ABM26" s="331">
        <v>57310665.822777912</v>
      </c>
      <c r="ABN26" s="331">
        <v>3062148.3892374951</v>
      </c>
      <c r="ABO26" s="331">
        <v>1077732.2676546804</v>
      </c>
      <c r="ABP26" s="331">
        <v>2337965.5380264325</v>
      </c>
      <c r="ABQ26" s="331">
        <v>4329100.6841066694</v>
      </c>
      <c r="ABR26" s="331">
        <v>2333221.7833486125</v>
      </c>
      <c r="ABS26" s="331">
        <v>1129031.6438268705</v>
      </c>
      <c r="ABT26" s="331">
        <v>1230284.7052438539</v>
      </c>
      <c r="ABU26" s="331">
        <v>269057.90273552173</v>
      </c>
      <c r="ABV26" s="331">
        <v>60364283.227265395</v>
      </c>
      <c r="ABW26" s="331">
        <v>1059163.641945347</v>
      </c>
      <c r="ABX26" s="331">
        <v>4550058.7703939769</v>
      </c>
      <c r="ABY26" s="331">
        <v>1593372.6461659465</v>
      </c>
      <c r="ABZ26" s="331">
        <v>445282.22602567525</v>
      </c>
      <c r="ACA26" s="331">
        <v>10112370.693856781</v>
      </c>
      <c r="ACB26" s="331">
        <v>1869413.1222911458</v>
      </c>
      <c r="ACC26" s="331">
        <v>2533651.9325954751</v>
      </c>
      <c r="ACD26" s="331">
        <v>1761820.0338043261</v>
      </c>
      <c r="ACE26" s="331">
        <v>5316335.6271508466</v>
      </c>
      <c r="ACF26" s="331">
        <v>1551916.451706212</v>
      </c>
      <c r="ACG26" s="331">
        <v>142455499.98160848</v>
      </c>
      <c r="ACH26" s="331">
        <v>1499318.1445003997</v>
      </c>
      <c r="ACI26" s="331">
        <v>2972879.1293499074</v>
      </c>
      <c r="ACJ26" s="331">
        <v>4674490.4055356635</v>
      </c>
      <c r="ACK26" s="331">
        <v>1426487.3437700493</v>
      </c>
      <c r="ACL26" s="331">
        <v>3591854.7816233751</v>
      </c>
      <c r="ACM26" s="331">
        <v>3990849.5609074514</v>
      </c>
      <c r="ACN26" s="331">
        <v>21980242.226993486</v>
      </c>
      <c r="ACO26" s="331">
        <v>71946056.653905362</v>
      </c>
      <c r="ACP26" s="331">
        <v>3488125.0781780425</v>
      </c>
      <c r="ACQ26" s="331">
        <v>5322296.5275524296</v>
      </c>
      <c r="ACR26" s="331">
        <v>6605887.8940484785</v>
      </c>
      <c r="ACS26" s="331">
        <v>2696026.6107633999</v>
      </c>
      <c r="ACT26" s="331">
        <v>24983049.11797918</v>
      </c>
      <c r="ACU26" s="331">
        <v>4795311.9857934145</v>
      </c>
      <c r="ACV26" s="331">
        <v>1365284.3820387181</v>
      </c>
      <c r="ACW26" s="331">
        <v>2953265.2578122602</v>
      </c>
      <c r="ACX26" s="331">
        <v>1089356.7368140772</v>
      </c>
      <c r="ACY26" s="331">
        <v>1575614.2615556351</v>
      </c>
      <c r="ACZ26" s="331">
        <v>1297585.0519941328</v>
      </c>
      <c r="ADA26" s="331">
        <v>2256340.55405324</v>
      </c>
      <c r="ADB26" s="331">
        <v>834411.33815806115</v>
      </c>
      <c r="ADC26" s="331">
        <v>1535740.693592692</v>
      </c>
      <c r="ADD26" s="331">
        <v>12169375.12450297</v>
      </c>
      <c r="ADE26" s="331">
        <v>23591260.546490606</v>
      </c>
      <c r="ADF26" s="331">
        <v>478988.33955183503</v>
      </c>
      <c r="ADG26" s="331">
        <v>875244.2725218354</v>
      </c>
      <c r="ADH26" s="331">
        <v>1962778.8695476477</v>
      </c>
      <c r="ADI26" s="331">
        <v>793376.8737831465</v>
      </c>
      <c r="ADJ26" s="331">
        <v>1596908.4237527412</v>
      </c>
      <c r="ADK26" s="331">
        <v>1250290.2167402364</v>
      </c>
      <c r="ADL26" s="331">
        <v>1149292.0768658838</v>
      </c>
      <c r="ADM26" s="331">
        <v>115079949.99689226</v>
      </c>
      <c r="ADN26" s="331">
        <v>10656641.051396478</v>
      </c>
      <c r="ADO26" s="331">
        <v>9010854.2955010682</v>
      </c>
      <c r="ADP26" s="331">
        <v>30930603.82939798</v>
      </c>
      <c r="ADQ26" s="331">
        <v>533423.19013270247</v>
      </c>
      <c r="ADR26" s="331">
        <v>965227.32453526114</v>
      </c>
      <c r="ADS26" s="331">
        <v>1007042.0872487435</v>
      </c>
      <c r="ADT26" s="331">
        <v>1024261.0109220763</v>
      </c>
      <c r="ADU26" s="331">
        <v>104995090.64802754</v>
      </c>
      <c r="ADV26" s="331">
        <v>26337287.761722472</v>
      </c>
      <c r="ADW26" s="331">
        <v>16906106.620623291</v>
      </c>
      <c r="ADX26" s="331">
        <v>2555595.0275144889</v>
      </c>
      <c r="ADY26" s="331">
        <v>10779873.071555145</v>
      </c>
      <c r="ADZ26" s="331">
        <v>11032848.839223873</v>
      </c>
      <c r="AEA26" s="331">
        <v>2283040.936549806</v>
      </c>
      <c r="AEB26" s="331">
        <v>4211386.1808865918</v>
      </c>
      <c r="AEC26" s="331">
        <v>2173111.150057131</v>
      </c>
      <c r="AED26" s="331">
        <v>3176626.226640068</v>
      </c>
      <c r="AEE26" s="331">
        <v>4435844.6540468391</v>
      </c>
      <c r="AEF26" s="331">
        <v>4064730.5696579153</v>
      </c>
      <c r="AEG26" s="331">
        <v>1223299.7882349568</v>
      </c>
      <c r="AEH26" s="331">
        <v>4397013.0915136607</v>
      </c>
      <c r="AEI26" s="331">
        <v>6411213.6417278526</v>
      </c>
      <c r="AEJ26" s="331">
        <v>6011234.7610961068</v>
      </c>
      <c r="AEK26" s="331">
        <v>1164471.8152949889</v>
      </c>
      <c r="AEL26" s="331">
        <v>22641550.130070172</v>
      </c>
      <c r="AEM26" s="331">
        <v>3101260.6958190263</v>
      </c>
      <c r="AEN26" s="331">
        <v>4690744.1953447759</v>
      </c>
      <c r="AEO26" s="331">
        <v>80962118.029941335</v>
      </c>
      <c r="AEP26" s="331">
        <v>4693263.4206711985</v>
      </c>
      <c r="AEQ26" s="331">
        <v>4145497.3173783184</v>
      </c>
      <c r="AER26" s="331">
        <v>1902521.4968051654</v>
      </c>
      <c r="AES26" s="331">
        <v>2104670.1882760176</v>
      </c>
      <c r="AET26" s="331">
        <v>10967271.212623278</v>
      </c>
      <c r="AEU26" s="331">
        <v>1272495.9556317439</v>
      </c>
      <c r="AEV26" s="331">
        <v>1475667.4908419303</v>
      </c>
      <c r="AEW26" s="331">
        <v>1922880.2233048598</v>
      </c>
      <c r="AEX26" s="331">
        <v>1422203.13043645</v>
      </c>
      <c r="AEY26" s="331">
        <v>39281744.527624615</v>
      </c>
      <c r="AEZ26" s="331">
        <v>10354750.437074685</v>
      </c>
      <c r="AFA26" s="331">
        <v>2787352.1564497999</v>
      </c>
      <c r="AFB26" s="331">
        <v>1407259.9740416217</v>
      </c>
      <c r="AFC26" s="331">
        <v>3759764.2649125024</v>
      </c>
      <c r="AFD26" s="331">
        <v>3576984.2432433856</v>
      </c>
      <c r="AFE26" s="331">
        <v>1291168.4556084725</v>
      </c>
      <c r="AFF26" s="331">
        <v>1855444.8478970483</v>
      </c>
      <c r="AFG26" s="331">
        <v>1766828.8872326063</v>
      </c>
      <c r="AFH26" s="331">
        <v>3227355.1459573125</v>
      </c>
      <c r="AFI26" s="331">
        <v>2310061.9724977594</v>
      </c>
      <c r="AFJ26" s="331">
        <v>2446093.1454905467</v>
      </c>
      <c r="AFK26" s="331">
        <v>3611422.2708721608</v>
      </c>
      <c r="AFL26" s="331">
        <v>26070360.25461882</v>
      </c>
      <c r="AFM26" s="331">
        <v>2125864.7207565173</v>
      </c>
      <c r="AFN26" s="331">
        <v>1530325.2017639917</v>
      </c>
      <c r="AFO26" s="331">
        <v>1102699.5227930401</v>
      </c>
      <c r="AFP26" s="331">
        <v>1587113.7868083732</v>
      </c>
      <c r="AFQ26" s="331">
        <v>931830.83637476282</v>
      </c>
      <c r="AFR26" s="331">
        <v>512133.17826676846</v>
      </c>
      <c r="AFS26" s="331">
        <v>3923152.6213012375</v>
      </c>
      <c r="AFT26" s="331">
        <v>3820410.7956803874</v>
      </c>
      <c r="AFU26" s="331">
        <v>604968.14882771473</v>
      </c>
      <c r="AFV26" s="331">
        <v>1861174.0876558046</v>
      </c>
      <c r="AFW26" s="331">
        <v>786385.11218871654</v>
      </c>
      <c r="AFX26" s="331">
        <v>49770081.790028088</v>
      </c>
      <c r="AFY26" s="331">
        <v>1221492.9758410077</v>
      </c>
      <c r="AFZ26" s="331">
        <v>2099919.4917248506</v>
      </c>
      <c r="AGA26" s="331">
        <v>1305999.2117697224</v>
      </c>
      <c r="AGB26" s="331">
        <v>18486251.055740457</v>
      </c>
      <c r="AGC26" s="331">
        <v>2456194.4507679297</v>
      </c>
      <c r="AGD26" s="331">
        <v>722024.3583857161</v>
      </c>
      <c r="AGE26" s="331">
        <v>2494599.4911350473</v>
      </c>
      <c r="AGF26" s="331">
        <v>1051799.5970575474</v>
      </c>
      <c r="AGG26" s="331">
        <v>1031051.141295241</v>
      </c>
      <c r="AGH26" s="331">
        <v>1801016.8404399324</v>
      </c>
      <c r="AGI26" s="331">
        <v>55220797.589180298</v>
      </c>
      <c r="AGJ26" s="331">
        <v>7183717.8401093399</v>
      </c>
      <c r="AGK26" s="331">
        <v>1128856.6438844805</v>
      </c>
      <c r="AGL26" s="331">
        <v>461339.43879561411</v>
      </c>
      <c r="AGM26" s="331">
        <v>5134091.5570936389</v>
      </c>
      <c r="AGN26" s="331">
        <v>1726690.2506598893</v>
      </c>
      <c r="AGO26" s="331">
        <v>821118.41139282135</v>
      </c>
      <c r="AGP26" s="331">
        <v>823253.91236481327</v>
      </c>
      <c r="AGQ26" s="331">
        <v>154566915.22314933</v>
      </c>
      <c r="AGR26" s="331">
        <v>108083210.75512403</v>
      </c>
      <c r="AGS26" s="331">
        <v>2020793.6577374167</v>
      </c>
      <c r="AGT26" s="331">
        <v>3972398.5256256987</v>
      </c>
      <c r="AGU26" s="331">
        <v>7306333.0808509775</v>
      </c>
      <c r="AGV26" s="331">
        <v>3560262.6630795933</v>
      </c>
      <c r="AGW26" s="331">
        <v>3743359.0056586815</v>
      </c>
      <c r="AGX26" s="331">
        <v>4684703.1845651194</v>
      </c>
      <c r="AGY26" s="331">
        <v>690185.75578577584</v>
      </c>
      <c r="AGZ26" s="331">
        <v>2948625.2564828647</v>
      </c>
      <c r="AHA26" s="331">
        <v>2989321.292899204</v>
      </c>
      <c r="AHB26" s="331">
        <v>1714845.23373101</v>
      </c>
      <c r="AHC26" s="331">
        <v>3170832.7315693893</v>
      </c>
      <c r="AHD26" s="331">
        <v>2219592.7205085186</v>
      </c>
      <c r="AHE26" s="331">
        <v>1494390.2690829332</v>
      </c>
      <c r="AHF26" s="331">
        <v>1731152.6457654161</v>
      </c>
      <c r="AHG26" s="331">
        <v>1451710.3246225691</v>
      </c>
      <c r="AHH26" s="331">
        <v>36117214.15172185</v>
      </c>
      <c r="AHI26" s="331">
        <v>1906666.2366675343</v>
      </c>
      <c r="AHJ26" s="331">
        <v>678201.74919521331</v>
      </c>
      <c r="AHK26" s="331">
        <v>1510566.6386659495</v>
      </c>
      <c r="AHL26" s="331">
        <v>5062520.5882365163</v>
      </c>
      <c r="AHM26" s="331">
        <v>1822521.9465520612</v>
      </c>
      <c r="AHN26" s="331">
        <v>2068533.8676208805</v>
      </c>
      <c r="AHO26" s="331"/>
      <c r="AHQ26" s="351">
        <v>24</v>
      </c>
    </row>
    <row r="27" spans="1:901" ht="23.45" customHeight="1" x14ac:dyDescent="0.45">
      <c r="A27" s="326" t="s">
        <v>35</v>
      </c>
      <c r="B27" s="327" t="s">
        <v>36</v>
      </c>
      <c r="C27" s="331">
        <v>30373520.580366299</v>
      </c>
      <c r="D27" s="331">
        <v>9407859.3186912443</v>
      </c>
      <c r="E27" s="331">
        <v>629253.47073299275</v>
      </c>
      <c r="F27" s="331">
        <v>2491353.2888018703</v>
      </c>
      <c r="G27" s="331">
        <v>1311153.3748039762</v>
      </c>
      <c r="H27" s="331">
        <v>1872121.6930369567</v>
      </c>
      <c r="I27" s="331">
        <v>680321.40795628377</v>
      </c>
      <c r="J27" s="331">
        <v>11991078.753317727</v>
      </c>
      <c r="K27" s="331">
        <v>1724512.8061633555</v>
      </c>
      <c r="L27" s="331">
        <v>881005.77999184246</v>
      </c>
      <c r="M27" s="331">
        <v>5043443.9741825378</v>
      </c>
      <c r="N27" s="331">
        <v>1006260.1480053101</v>
      </c>
      <c r="O27" s="331">
        <v>6559322.8282108521</v>
      </c>
      <c r="P27" s="331">
        <v>2751596.0543015497</v>
      </c>
      <c r="Q27" s="331">
        <v>1495894.9202137415</v>
      </c>
      <c r="R27" s="331">
        <v>787628.22856736777</v>
      </c>
      <c r="S27" s="331">
        <v>772291.7611920432</v>
      </c>
      <c r="T27" s="331">
        <v>1235782.3890256584</v>
      </c>
      <c r="U27" s="331">
        <v>520204.47067712649</v>
      </c>
      <c r="V27" s="331">
        <v>1123230.6475806464</v>
      </c>
      <c r="W27" s="331">
        <v>1302684.6781466287</v>
      </c>
      <c r="X27" s="331">
        <v>592933.94157661102</v>
      </c>
      <c r="Y27" s="331">
        <v>323787.65452150389</v>
      </c>
      <c r="Z27" s="331">
        <v>293417.42502814665</v>
      </c>
      <c r="AA27" s="331">
        <v>25873635.536208577</v>
      </c>
      <c r="AB27" s="331">
        <v>2278528.8765589641</v>
      </c>
      <c r="AC27" s="331">
        <v>4182433.1533614788</v>
      </c>
      <c r="AD27" s="331">
        <v>1020226.2407977082</v>
      </c>
      <c r="AE27" s="331">
        <v>7216604.8441040721</v>
      </c>
      <c r="AF27" s="331">
        <v>2492010.8798271841</v>
      </c>
      <c r="AG27" s="331">
        <v>4730904.6448035697</v>
      </c>
      <c r="AH27" s="331">
        <v>2114228.8403454958</v>
      </c>
      <c r="AI27" s="331">
        <v>2470844.7155218697</v>
      </c>
      <c r="AJ27" s="331">
        <v>1442424.8268115465</v>
      </c>
      <c r="AK27" s="331">
        <v>845754.32963139878</v>
      </c>
      <c r="AL27" s="331">
        <v>898646.07756540074</v>
      </c>
      <c r="AM27" s="331">
        <v>681439.37856989342</v>
      </c>
      <c r="AN27" s="331">
        <v>866826.93868244451</v>
      </c>
      <c r="AO27" s="331">
        <v>1161295.7897871628</v>
      </c>
      <c r="AP27" s="331">
        <v>1949274.955893792</v>
      </c>
      <c r="AQ27" s="331">
        <v>4134146.926999853</v>
      </c>
      <c r="AR27" s="331">
        <v>382919.16601572151</v>
      </c>
      <c r="AS27" s="331">
        <v>12522147.377605543</v>
      </c>
      <c r="AT27" s="331">
        <v>1485357.9565320006</v>
      </c>
      <c r="AU27" s="331">
        <v>1179406.7388660777</v>
      </c>
      <c r="AV27" s="331">
        <v>1420422.7582566119</v>
      </c>
      <c r="AW27" s="331">
        <v>980542.76571588381</v>
      </c>
      <c r="AX27" s="331">
        <v>756152.85904863465</v>
      </c>
      <c r="AY27" s="331">
        <v>639189.87579299067</v>
      </c>
      <c r="AZ27" s="331">
        <v>1122697.4004877924</v>
      </c>
      <c r="BA27" s="331">
        <v>6898771.026477566</v>
      </c>
      <c r="BB27" s="331">
        <v>778944.53469088674</v>
      </c>
      <c r="BC27" s="331">
        <v>1654850.8965158048</v>
      </c>
      <c r="BD27" s="331">
        <v>3811718.0436385805</v>
      </c>
      <c r="BE27" s="331">
        <v>687589.16857503902</v>
      </c>
      <c r="BF27" s="331">
        <v>581675.00424424221</v>
      </c>
      <c r="BG27" s="331">
        <v>786702.3124660796</v>
      </c>
      <c r="BH27" s="331">
        <v>18315732.048143946</v>
      </c>
      <c r="BI27" s="331">
        <v>486180.58057428739</v>
      </c>
      <c r="BJ27" s="331">
        <v>346165.2033603217</v>
      </c>
      <c r="BK27" s="331">
        <v>1214948.7035754113</v>
      </c>
      <c r="BL27" s="331">
        <v>1225243.0775012076</v>
      </c>
      <c r="BM27" s="331">
        <v>1487669.8287346116</v>
      </c>
      <c r="BN27" s="331">
        <v>693759.65619331819</v>
      </c>
      <c r="BO27" s="331">
        <v>874957.15236081462</v>
      </c>
      <c r="BP27" s="331">
        <v>415127.65634182858</v>
      </c>
      <c r="BQ27" s="331">
        <v>575599.13358115358</v>
      </c>
      <c r="BR27" s="331">
        <v>419212.7781891675</v>
      </c>
      <c r="BS27" s="331">
        <v>265328.86438778124</v>
      </c>
      <c r="BT27" s="331">
        <v>4891855.1121516302</v>
      </c>
      <c r="BU27" s="331">
        <v>260866.64391605137</v>
      </c>
      <c r="BV27" s="331">
        <v>378900.9997911487</v>
      </c>
      <c r="BW27" s="331">
        <v>18593909.844422907</v>
      </c>
      <c r="BX27" s="331">
        <v>5508557.5051378673</v>
      </c>
      <c r="BY27" s="331">
        <v>1435911.624153571</v>
      </c>
      <c r="BZ27" s="331">
        <v>631168.57429915562</v>
      </c>
      <c r="CA27" s="331">
        <v>1488248.8573173294</v>
      </c>
      <c r="CB27" s="331">
        <v>1293804.1299561553</v>
      </c>
      <c r="CC27" s="331">
        <v>564785.08610468102</v>
      </c>
      <c r="CD27" s="331">
        <v>35190.273060339736</v>
      </c>
      <c r="CE27" s="331">
        <v>0</v>
      </c>
      <c r="CF27" s="331">
        <v>39303414.678350918</v>
      </c>
      <c r="CG27" s="331">
        <v>1052423.8923135425</v>
      </c>
      <c r="CH27" s="331">
        <v>4384020.4705638764</v>
      </c>
      <c r="CI27" s="331">
        <v>777689.96970442345</v>
      </c>
      <c r="CJ27" s="331">
        <v>1085796.0053223066</v>
      </c>
      <c r="CK27" s="331">
        <v>935683.78467395285</v>
      </c>
      <c r="CL27" s="331">
        <v>1052877.5482985873</v>
      </c>
      <c r="CM27" s="331">
        <v>3240851.2646131236</v>
      </c>
      <c r="CN27" s="331">
        <v>490620.73498275952</v>
      </c>
      <c r="CO27" s="331">
        <v>602240.84268963919</v>
      </c>
      <c r="CP27" s="331">
        <v>808479.3349873845</v>
      </c>
      <c r="CQ27" s="331">
        <v>1171550.1903987457</v>
      </c>
      <c r="CR27" s="331">
        <v>767170.24414141022</v>
      </c>
      <c r="CS27" s="331">
        <v>19953570.307893798</v>
      </c>
      <c r="CT27" s="331">
        <v>755531.5375788206</v>
      </c>
      <c r="CU27" s="331">
        <v>893555.18365324358</v>
      </c>
      <c r="CV27" s="331">
        <v>2224421.2785341651</v>
      </c>
      <c r="CW27" s="331">
        <v>426606.92078985641</v>
      </c>
      <c r="CX27" s="331">
        <v>1744951.7784527701</v>
      </c>
      <c r="CY27" s="331">
        <v>738033.04763944424</v>
      </c>
      <c r="CZ27" s="331">
        <v>413247.79715267557</v>
      </c>
      <c r="DA27" s="331">
        <v>29364499.677096333</v>
      </c>
      <c r="DB27" s="331">
        <v>2744836.4779149224</v>
      </c>
      <c r="DC27" s="331">
        <v>6137656.0819539744</v>
      </c>
      <c r="DD27" s="331">
        <v>13295540.326019086</v>
      </c>
      <c r="DE27" s="331">
        <v>2223032.4619213012</v>
      </c>
      <c r="DF27" s="331">
        <v>5055760.9583236137</v>
      </c>
      <c r="DG27" s="331">
        <v>2094466.0725684981</v>
      </c>
      <c r="DH27" s="331">
        <v>291988.90717846516</v>
      </c>
      <c r="DI27" s="331">
        <v>1323623.4608420734</v>
      </c>
      <c r="DJ27" s="331">
        <v>599547.96401448385</v>
      </c>
      <c r="DK27" s="331">
        <v>3569003.0707292538</v>
      </c>
      <c r="DL27" s="331">
        <v>12934454.075241614</v>
      </c>
      <c r="DM27" s="331">
        <v>16754901.76549706</v>
      </c>
      <c r="DN27" s="331">
        <v>962774.65543644677</v>
      </c>
      <c r="DO27" s="331">
        <v>1049221.8261718377</v>
      </c>
      <c r="DP27" s="331">
        <v>1722717.3258402972</v>
      </c>
      <c r="DQ27" s="331">
        <v>1558026.5084807025</v>
      </c>
      <c r="DR27" s="331">
        <v>991366.40419125068</v>
      </c>
      <c r="DS27" s="331">
        <v>840496.23368060437</v>
      </c>
      <c r="DT27" s="331">
        <v>624887.34977025643</v>
      </c>
      <c r="DU27" s="331">
        <v>64979124.675966859</v>
      </c>
      <c r="DV27" s="331">
        <v>1107476.6337211626</v>
      </c>
      <c r="DW27" s="331">
        <v>2355862.5966803432</v>
      </c>
      <c r="DX27" s="331">
        <v>2436582.9590297029</v>
      </c>
      <c r="DY27" s="331">
        <v>2290288.6792533081</v>
      </c>
      <c r="DZ27" s="331">
        <v>1951979.0236832516</v>
      </c>
      <c r="EA27" s="331">
        <v>2798809.7494650166</v>
      </c>
      <c r="EB27" s="331">
        <v>1625450.28627398</v>
      </c>
      <c r="EC27" s="331">
        <v>2325286.2456336017</v>
      </c>
      <c r="ED27" s="331">
        <v>10300552.977295965</v>
      </c>
      <c r="EE27" s="331">
        <v>8033617.1934195105</v>
      </c>
      <c r="EF27" s="331">
        <v>1388148.0974929314</v>
      </c>
      <c r="EG27" s="331">
        <v>1514214.1952964135</v>
      </c>
      <c r="EH27" s="331">
        <v>1494484.2364405978</v>
      </c>
      <c r="EI27" s="331">
        <v>1836440.6026194261</v>
      </c>
      <c r="EJ27" s="331">
        <v>2885166.4576480039</v>
      </c>
      <c r="EK27" s="331">
        <v>971882.36117313989</v>
      </c>
      <c r="EL27" s="331">
        <v>1581720.6698134779</v>
      </c>
      <c r="EM27" s="331">
        <v>20600813.418822076</v>
      </c>
      <c r="EN27" s="331">
        <v>1441428.8750352855</v>
      </c>
      <c r="EO27" s="331">
        <v>796330.80585863476</v>
      </c>
      <c r="EP27" s="331">
        <v>1515396.8872410436</v>
      </c>
      <c r="EQ27" s="331">
        <v>594359.21520074317</v>
      </c>
      <c r="ER27" s="331">
        <v>345926.94957901532</v>
      </c>
      <c r="ES27" s="331">
        <v>2177134.2106544338</v>
      </c>
      <c r="ET27" s="331">
        <v>1668971.3232480977</v>
      </c>
      <c r="EU27" s="331">
        <v>647560.62916861067</v>
      </c>
      <c r="EV27" s="331">
        <v>18806901.014342919</v>
      </c>
      <c r="EW27" s="331">
        <v>749346.92196299217</v>
      </c>
      <c r="EX27" s="331">
        <v>1417982.4319621101</v>
      </c>
      <c r="EY27" s="331">
        <v>1977097.3183974857</v>
      </c>
      <c r="EZ27" s="331">
        <v>3881828.3902680604</v>
      </c>
      <c r="FA27" s="331">
        <v>3010409.6566553884</v>
      </c>
      <c r="FB27" s="331">
        <v>2374832.5243065702</v>
      </c>
      <c r="FC27" s="331">
        <v>1741219.7592026831</v>
      </c>
      <c r="FD27" s="331">
        <v>1165965.2587056591</v>
      </c>
      <c r="FE27" s="331">
        <v>878156.47791645292</v>
      </c>
      <c r="FF27" s="331">
        <v>1164699.8241172321</v>
      </c>
      <c r="FG27" s="331">
        <v>670325.15235285624</v>
      </c>
      <c r="FH27" s="331">
        <v>18022385.759834629</v>
      </c>
      <c r="FI27" s="331">
        <v>900607.95717445295</v>
      </c>
      <c r="FJ27" s="331">
        <v>1235667.5034582149</v>
      </c>
      <c r="FK27" s="331">
        <v>1086912.1058318818</v>
      </c>
      <c r="FL27" s="331">
        <v>2169254.1911967462</v>
      </c>
      <c r="FM27" s="331">
        <v>1959664.0677203587</v>
      </c>
      <c r="FN27" s="331">
        <v>604967.03232199675</v>
      </c>
      <c r="FO27" s="331">
        <v>284129.49018453277</v>
      </c>
      <c r="FP27" s="331">
        <v>42913784.505703278</v>
      </c>
      <c r="FQ27" s="331">
        <v>1263820.5835946901</v>
      </c>
      <c r="FR27" s="331">
        <v>2801089.7601544149</v>
      </c>
      <c r="FS27" s="331">
        <v>2976070.9074107585</v>
      </c>
      <c r="FT27" s="331">
        <v>2127089.2528641182</v>
      </c>
      <c r="FU27" s="331">
        <v>1618583.9284358846</v>
      </c>
      <c r="FV27" s="331">
        <v>4448167.180602558</v>
      </c>
      <c r="FW27" s="331">
        <v>1730923.6534121353</v>
      </c>
      <c r="FX27" s="331">
        <v>1804708.1939955594</v>
      </c>
      <c r="FY27" s="331">
        <v>1827111.5274015507</v>
      </c>
      <c r="FZ27" s="331">
        <v>3744621.9375019879</v>
      </c>
      <c r="GA27" s="331">
        <v>1270222.3461032456</v>
      </c>
      <c r="GB27" s="331">
        <v>952539.76654211082</v>
      </c>
      <c r="GC27" s="331">
        <v>345464.18059529329</v>
      </c>
      <c r="GD27" s="331">
        <v>16239300.274939211</v>
      </c>
      <c r="GE27" s="331">
        <v>993538.41604615608</v>
      </c>
      <c r="GF27" s="331">
        <v>928436.35981627763</v>
      </c>
      <c r="GG27" s="331">
        <v>5060429.7534635346</v>
      </c>
      <c r="GH27" s="331">
        <v>1656992.9993177012</v>
      </c>
      <c r="GI27" s="331">
        <v>1076310.338030403</v>
      </c>
      <c r="GJ27" s="331">
        <v>1672884.589797254</v>
      </c>
      <c r="GK27" s="331">
        <v>3301776.3448381196</v>
      </c>
      <c r="GL27" s="331">
        <v>1062501.174768188</v>
      </c>
      <c r="GM27" s="331">
        <v>610340.46996212564</v>
      </c>
      <c r="GN27" s="331">
        <v>415861.46351713088</v>
      </c>
      <c r="GO27" s="331">
        <v>298262.47515759687</v>
      </c>
      <c r="GP27" s="331">
        <v>11946801.060355021</v>
      </c>
      <c r="GQ27" s="331">
        <v>3490175.8412798471</v>
      </c>
      <c r="GR27" s="331">
        <v>1319013.4556078333</v>
      </c>
      <c r="GS27" s="331">
        <v>4374573.4674250465</v>
      </c>
      <c r="GT27" s="331">
        <v>486228.63658197428</v>
      </c>
      <c r="GU27" s="331">
        <v>2000283.8392086381</v>
      </c>
      <c r="GV27" s="331">
        <v>2026844.9300240481</v>
      </c>
      <c r="GW27" s="331">
        <v>865811.86477770365</v>
      </c>
      <c r="GX27" s="331">
        <v>14429224.695829386</v>
      </c>
      <c r="GY27" s="331">
        <v>1225705.0149177962</v>
      </c>
      <c r="GZ27" s="331">
        <v>2197487.8612058763</v>
      </c>
      <c r="HA27" s="331">
        <v>1264269.5202741185</v>
      </c>
      <c r="HB27" s="331">
        <v>37890704.443915963</v>
      </c>
      <c r="HC27" s="331">
        <v>2282566.8522343859</v>
      </c>
      <c r="HD27" s="331">
        <v>4284891.2912485627</v>
      </c>
      <c r="HE27" s="331">
        <v>2256910.8224451775</v>
      </c>
      <c r="HF27" s="331">
        <v>2552682.4566997024</v>
      </c>
      <c r="HG27" s="331">
        <v>4391239.1779530607</v>
      </c>
      <c r="HH27" s="331">
        <v>449368.37876910501</v>
      </c>
      <c r="HI27" s="331">
        <v>29924495.909676414</v>
      </c>
      <c r="HJ27" s="331">
        <v>1567525.9143950699</v>
      </c>
      <c r="HK27" s="331">
        <v>2273647.7204999817</v>
      </c>
      <c r="HL27" s="331">
        <v>1518017.767721802</v>
      </c>
      <c r="HM27" s="331">
        <v>1415500.5792537036</v>
      </c>
      <c r="HN27" s="331">
        <v>1553135.223717906</v>
      </c>
      <c r="HO27" s="331">
        <v>1920953.6095801624</v>
      </c>
      <c r="HP27" s="331">
        <v>1179181.564323904</v>
      </c>
      <c r="HQ27" s="331">
        <v>24160034.71308469</v>
      </c>
      <c r="HR27" s="331">
        <v>9838513.3947399668</v>
      </c>
      <c r="HS27" s="331">
        <v>1517625.2406572159</v>
      </c>
      <c r="HT27" s="331">
        <v>1313351.6895150517</v>
      </c>
      <c r="HU27" s="331">
        <v>1019260.6807278775</v>
      </c>
      <c r="HV27" s="331">
        <v>611363.66633593477</v>
      </c>
      <c r="HW27" s="331">
        <v>3506524.0724515868</v>
      </c>
      <c r="HX27" s="331">
        <v>1541086.7654630167</v>
      </c>
      <c r="HY27" s="331">
        <v>1413567.8814383273</v>
      </c>
      <c r="HZ27" s="331">
        <v>1661284.3844347342</v>
      </c>
      <c r="IA27" s="331">
        <v>1244443.3057888725</v>
      </c>
      <c r="IB27" s="331">
        <v>2174228.0886759348</v>
      </c>
      <c r="IC27" s="331">
        <v>418118.20599861402</v>
      </c>
      <c r="ID27" s="331">
        <v>1456001.5289956476</v>
      </c>
      <c r="IE27" s="331">
        <v>748955.543956907</v>
      </c>
      <c r="IF27" s="331">
        <v>565136.48240306904</v>
      </c>
      <c r="IG27" s="331">
        <v>25432381.065102469</v>
      </c>
      <c r="IH27" s="331">
        <v>6601459.3589039408</v>
      </c>
      <c r="II27" s="331">
        <v>1751485.0794149013</v>
      </c>
      <c r="IJ27" s="331">
        <v>3777370.7505723881</v>
      </c>
      <c r="IK27" s="331">
        <v>7242728.875147013</v>
      </c>
      <c r="IL27" s="331">
        <v>1491843.9562952942</v>
      </c>
      <c r="IM27" s="331">
        <v>1194523.5416425329</v>
      </c>
      <c r="IN27" s="331">
        <v>1078037.1297631699</v>
      </c>
      <c r="IO27" s="331">
        <v>1026215.1228973088</v>
      </c>
      <c r="IP27" s="331">
        <v>988368.47512132151</v>
      </c>
      <c r="IQ27" s="331">
        <v>1037754.6868375118</v>
      </c>
      <c r="IR27" s="331">
        <v>44250250.119061694</v>
      </c>
      <c r="IS27" s="331">
        <v>12149844.161880886</v>
      </c>
      <c r="IT27" s="331">
        <v>2932376.0316330325</v>
      </c>
      <c r="IU27" s="331">
        <v>1945706.153171778</v>
      </c>
      <c r="IV27" s="331">
        <v>1276049.4092831258</v>
      </c>
      <c r="IW27" s="331">
        <v>518535.81528645253</v>
      </c>
      <c r="IX27" s="331">
        <v>904099.7269880505</v>
      </c>
      <c r="IY27" s="331">
        <v>334412.01845915412</v>
      </c>
      <c r="IZ27" s="331">
        <v>647191.69243976602</v>
      </c>
      <c r="JA27" s="331">
        <v>1377149.5207824216</v>
      </c>
      <c r="JB27" s="331">
        <v>1841630.3958670506</v>
      </c>
      <c r="JC27" s="331">
        <v>946328.6216768194</v>
      </c>
      <c r="JD27" s="331">
        <v>8145283.7466538623</v>
      </c>
      <c r="JE27" s="331">
        <v>4864766.5530329999</v>
      </c>
      <c r="JF27" s="331">
        <v>823396.46359223209</v>
      </c>
      <c r="JG27" s="331">
        <v>947156.69312453666</v>
      </c>
      <c r="JH27" s="331">
        <v>688644.44144027773</v>
      </c>
      <c r="JI27" s="331">
        <v>368293.20611085178</v>
      </c>
      <c r="JJ27" s="331">
        <v>17045687.353328962</v>
      </c>
      <c r="JK27" s="331">
        <v>1025503.8963950975</v>
      </c>
      <c r="JL27" s="331">
        <v>1225672.2722325902</v>
      </c>
      <c r="JM27" s="331">
        <v>2293554.078949688</v>
      </c>
      <c r="JN27" s="331">
        <v>1390014.9762570527</v>
      </c>
      <c r="JO27" s="331">
        <v>2858305.607804507</v>
      </c>
      <c r="JP27" s="331">
        <v>908965.92781067477</v>
      </c>
      <c r="JQ27" s="331">
        <v>27708105.264064003</v>
      </c>
      <c r="JR27" s="331">
        <v>1596719.0608096258</v>
      </c>
      <c r="JS27" s="331">
        <v>624809.49960882356</v>
      </c>
      <c r="JT27" s="331">
        <v>4599573.4907616284</v>
      </c>
      <c r="JU27" s="331">
        <v>2882661.5364925978</v>
      </c>
      <c r="JV27" s="331">
        <v>1455176.2430222526</v>
      </c>
      <c r="JW27" s="331">
        <v>1133553.0993735001</v>
      </c>
      <c r="JX27" s="331">
        <v>975575.74081858539</v>
      </c>
      <c r="JY27" s="331">
        <v>31788844.739163872</v>
      </c>
      <c r="JZ27" s="331">
        <v>12790022.036000304</v>
      </c>
      <c r="KA27" s="331">
        <v>1409895.6624531411</v>
      </c>
      <c r="KB27" s="331">
        <v>448261.7924617558</v>
      </c>
      <c r="KC27" s="331">
        <v>1932563.8629950383</v>
      </c>
      <c r="KD27" s="331">
        <v>383011.30457243667</v>
      </c>
      <c r="KE27" s="331">
        <v>5839387.2085930109</v>
      </c>
      <c r="KF27" s="331">
        <v>2259616.0906744706</v>
      </c>
      <c r="KG27" s="331">
        <v>1670256.0313030293</v>
      </c>
      <c r="KH27" s="331">
        <v>2083103.4274579249</v>
      </c>
      <c r="KI27" s="331">
        <v>1726642.8616917704</v>
      </c>
      <c r="KJ27" s="331">
        <v>1960557.0108129124</v>
      </c>
      <c r="KK27" s="331">
        <v>921667.09863598389</v>
      </c>
      <c r="KL27" s="331">
        <v>270208.57242790627</v>
      </c>
      <c r="KM27" s="331">
        <v>748098.48913895187</v>
      </c>
      <c r="KN27" s="331">
        <v>41738597.361143582</v>
      </c>
      <c r="KO27" s="331">
        <v>3423972.2320201285</v>
      </c>
      <c r="KP27" s="331">
        <v>2280234.0092648771</v>
      </c>
      <c r="KQ27" s="331">
        <v>1807693.3510351481</v>
      </c>
      <c r="KR27" s="331">
        <v>1776202.9819344028</v>
      </c>
      <c r="KS27" s="331">
        <v>2233979.8792109764</v>
      </c>
      <c r="KT27" s="331">
        <v>9337512.5421079732</v>
      </c>
      <c r="KU27" s="331">
        <v>1228014.3705037334</v>
      </c>
      <c r="KV27" s="331">
        <v>1016347.7418296339</v>
      </c>
      <c r="KW27" s="331">
        <v>14311113.972776946</v>
      </c>
      <c r="KX27" s="331">
        <v>1381169.1327554283</v>
      </c>
      <c r="KY27" s="331">
        <v>2868790.7142040189</v>
      </c>
      <c r="KZ27" s="331">
        <v>6396995.9371120408</v>
      </c>
      <c r="LA27" s="331">
        <v>976630.38673814514</v>
      </c>
      <c r="LB27" s="331">
        <v>2306495.6743615358</v>
      </c>
      <c r="LC27" s="331">
        <v>29361141.994717207</v>
      </c>
      <c r="LD27" s="331">
        <v>2969075.4829322607</v>
      </c>
      <c r="LE27" s="331">
        <v>38142445.702480249</v>
      </c>
      <c r="LF27" s="331">
        <v>9747870.4325632676</v>
      </c>
      <c r="LG27" s="331">
        <v>9786076.005732039</v>
      </c>
      <c r="LH27" s="331">
        <v>15566144.485029075</v>
      </c>
      <c r="LI27" s="331">
        <v>1708113.9516215909</v>
      </c>
      <c r="LJ27" s="331">
        <v>1004255.1594845206</v>
      </c>
      <c r="LK27" s="331">
        <v>845265.36666946416</v>
      </c>
      <c r="LL27" s="331">
        <v>1525906.2852533718</v>
      </c>
      <c r="LM27" s="331">
        <v>528152.64935955033</v>
      </c>
      <c r="LN27" s="331">
        <v>2108110.443103346</v>
      </c>
      <c r="LO27" s="331">
        <v>241228.69502330478</v>
      </c>
      <c r="LP27" s="331">
        <v>13719445.241427399</v>
      </c>
      <c r="LQ27" s="331">
        <v>1674686.3277656648</v>
      </c>
      <c r="LR27" s="331">
        <v>1220635.3999265339</v>
      </c>
      <c r="LS27" s="331">
        <v>51602876.228048578</v>
      </c>
      <c r="LT27" s="331">
        <v>17204730.046540558</v>
      </c>
      <c r="LU27" s="331">
        <v>32178921.299866378</v>
      </c>
      <c r="LV27" s="331">
        <v>9823857.1747644879</v>
      </c>
      <c r="LW27" s="331">
        <v>4524712.2763561839</v>
      </c>
      <c r="LX27" s="331">
        <v>4803090.6505124727</v>
      </c>
      <c r="LY27" s="331">
        <v>1985035.8129451338</v>
      </c>
      <c r="LZ27" s="331">
        <v>3376736.0260588131</v>
      </c>
      <c r="MA27" s="331">
        <v>2793182.0141135012</v>
      </c>
      <c r="MB27" s="331">
        <v>2659492.2769855135</v>
      </c>
      <c r="MC27" s="331">
        <v>9775132.7109530363</v>
      </c>
      <c r="MD27" s="331">
        <v>1496335.1391370711</v>
      </c>
      <c r="ME27" s="331">
        <v>48452581.297307886</v>
      </c>
      <c r="MF27" s="331">
        <v>1343939.2641527492</v>
      </c>
      <c r="MG27" s="331">
        <v>922497.27358686388</v>
      </c>
      <c r="MH27" s="331">
        <v>944325.03315320797</v>
      </c>
      <c r="MI27" s="331">
        <v>747568.67917707132</v>
      </c>
      <c r="MJ27" s="331">
        <v>1571676.9286126695</v>
      </c>
      <c r="MK27" s="331">
        <v>1221564.711410776</v>
      </c>
      <c r="ML27" s="331">
        <v>1058309.6727402108</v>
      </c>
      <c r="MM27" s="331">
        <v>1372713.5445981051</v>
      </c>
      <c r="MN27" s="331">
        <v>1227264.2544503359</v>
      </c>
      <c r="MO27" s="331">
        <v>1514236.369570547</v>
      </c>
      <c r="MP27" s="331">
        <v>1184759.5194718805</v>
      </c>
      <c r="MQ27" s="331">
        <v>23980340.460043084</v>
      </c>
      <c r="MR27" s="331">
        <v>1621935.5787320898</v>
      </c>
      <c r="MS27" s="331">
        <v>1366323.0748698327</v>
      </c>
      <c r="MT27" s="331">
        <v>2003536.3797436466</v>
      </c>
      <c r="MU27" s="331">
        <v>3235001.3446890083</v>
      </c>
      <c r="MV27" s="331">
        <v>2737143.8818454198</v>
      </c>
      <c r="MW27" s="331">
        <v>6562321.8408577181</v>
      </c>
      <c r="MX27" s="331">
        <v>4558052.3417275371</v>
      </c>
      <c r="MY27" s="331">
        <v>1847647.5106286493</v>
      </c>
      <c r="MZ27" s="331">
        <v>497657.093532075</v>
      </c>
      <c r="NA27" s="331">
        <v>242209.15821353227</v>
      </c>
      <c r="NB27" s="331">
        <v>37476976.070715562</v>
      </c>
      <c r="NC27" s="331">
        <v>4681602.2999446411</v>
      </c>
      <c r="ND27" s="331">
        <v>1119333.0323941221</v>
      </c>
      <c r="NE27" s="331">
        <v>10918310.103516623</v>
      </c>
      <c r="NF27" s="331">
        <v>1053018.6420321448</v>
      </c>
      <c r="NG27" s="331">
        <v>3842486.423211277</v>
      </c>
      <c r="NH27" s="331">
        <v>11784052.571265472</v>
      </c>
      <c r="NI27" s="331">
        <v>7500641.3765695682</v>
      </c>
      <c r="NJ27" s="331">
        <v>525857.083937402</v>
      </c>
      <c r="NK27" s="331">
        <v>2575024.2440794283</v>
      </c>
      <c r="NL27" s="331">
        <v>2051589.9329852255</v>
      </c>
      <c r="NM27" s="331">
        <v>1355905.1368928014</v>
      </c>
      <c r="NN27" s="331">
        <v>14637092.26043974</v>
      </c>
      <c r="NO27" s="331">
        <v>1105647.1973026129</v>
      </c>
      <c r="NP27" s="331">
        <v>958115.46367631841</v>
      </c>
      <c r="NQ27" s="331">
        <v>1165898.5758183401</v>
      </c>
      <c r="NR27" s="331">
        <v>968093.42790386034</v>
      </c>
      <c r="NS27" s="331">
        <v>134404.16221069999</v>
      </c>
      <c r="NT27" s="331">
        <v>638639.15890617203</v>
      </c>
      <c r="NU27" s="331">
        <v>15095091.945870787</v>
      </c>
      <c r="NV27" s="331">
        <v>9710948.5880797878</v>
      </c>
      <c r="NW27" s="331">
        <v>1213273.6962337398</v>
      </c>
      <c r="NX27" s="331">
        <v>817762.33102255536</v>
      </c>
      <c r="NY27" s="331">
        <v>960877.43036822416</v>
      </c>
      <c r="NZ27" s="331">
        <v>1529722.5230466041</v>
      </c>
      <c r="OA27" s="331">
        <v>827499.9340276944</v>
      </c>
      <c r="OB27" s="331">
        <v>44743867.047682777</v>
      </c>
      <c r="OC27" s="331">
        <v>6762318.6952631911</v>
      </c>
      <c r="OD27" s="331">
        <v>2511137.6365012862</v>
      </c>
      <c r="OE27" s="331">
        <v>6816086.1033367133</v>
      </c>
      <c r="OF27" s="331">
        <v>1317420.263081443</v>
      </c>
      <c r="OG27" s="331">
        <v>2153287.7182438392</v>
      </c>
      <c r="OH27" s="331">
        <v>3124957.085830857</v>
      </c>
      <c r="OI27" s="331">
        <v>1542958.6871911392</v>
      </c>
      <c r="OJ27" s="331">
        <v>678634.74947110703</v>
      </c>
      <c r="OK27" s="331">
        <v>28318620.893223073</v>
      </c>
      <c r="OL27" s="331">
        <v>11254777.045742005</v>
      </c>
      <c r="OM27" s="331">
        <v>12449402.012747115</v>
      </c>
      <c r="ON27" s="331">
        <v>2827084.0746331005</v>
      </c>
      <c r="OO27" s="331">
        <v>2234777.5887347502</v>
      </c>
      <c r="OP27" s="331">
        <v>483681.46479078417</v>
      </c>
      <c r="OQ27" s="331">
        <v>27765500.027974267</v>
      </c>
      <c r="OR27" s="331">
        <v>1693845.4405986371</v>
      </c>
      <c r="OS27" s="331">
        <v>1443423.603097816</v>
      </c>
      <c r="OT27" s="331">
        <v>3314963.3307180954</v>
      </c>
      <c r="OU27" s="331">
        <v>3652401.9824830536</v>
      </c>
      <c r="OV27" s="331">
        <v>7806890.0667409748</v>
      </c>
      <c r="OW27" s="331">
        <v>1941074.4703931452</v>
      </c>
      <c r="OX27" s="331">
        <v>232525.59703641137</v>
      </c>
      <c r="OY27" s="331">
        <v>243372.64778139646</v>
      </c>
      <c r="OZ27" s="331">
        <v>28173167.002767783</v>
      </c>
      <c r="PA27" s="331">
        <v>1182080.1140470852</v>
      </c>
      <c r="PB27" s="331">
        <v>3465985.9457199303</v>
      </c>
      <c r="PC27" s="331">
        <v>674376.69545473729</v>
      </c>
      <c r="PD27" s="331">
        <v>3206159.6952284682</v>
      </c>
      <c r="PE27" s="331">
        <v>4046444.1420947853</v>
      </c>
      <c r="PF27" s="331">
        <v>1380838.5892727906</v>
      </c>
      <c r="PG27" s="331">
        <v>1444006.2176507693</v>
      </c>
      <c r="PH27" s="331">
        <v>1623418.6070147161</v>
      </c>
      <c r="PI27" s="331">
        <v>1376161.8333865162</v>
      </c>
      <c r="PJ27" s="331">
        <v>2714745.8750225701</v>
      </c>
      <c r="PK27" s="331">
        <v>2161832.5794235393</v>
      </c>
      <c r="PL27" s="331">
        <v>985571.29340974241</v>
      </c>
      <c r="PM27" s="331">
        <v>6281282.5095008472</v>
      </c>
      <c r="PN27" s="331">
        <v>920297.88335704827</v>
      </c>
      <c r="PO27" s="331">
        <v>473102.41259362426</v>
      </c>
      <c r="PP27" s="331">
        <v>425794.4089579783</v>
      </c>
      <c r="PQ27" s="331">
        <v>629839.18287078559</v>
      </c>
      <c r="PR27" s="331">
        <v>59947293.745230898</v>
      </c>
      <c r="PS27" s="331">
        <v>1902638.8458836868</v>
      </c>
      <c r="PT27" s="331">
        <v>935638.85695204919</v>
      </c>
      <c r="PU27" s="331">
        <v>2886598.5348338219</v>
      </c>
      <c r="PV27" s="331">
        <v>19278633.6438131</v>
      </c>
      <c r="PW27" s="331">
        <v>2149502.4857465457</v>
      </c>
      <c r="PX27" s="331">
        <v>3059476.1291851019</v>
      </c>
      <c r="PY27" s="331">
        <v>1373543.6337988928</v>
      </c>
      <c r="PZ27" s="331">
        <v>4947770.9133731946</v>
      </c>
      <c r="QA27" s="331">
        <v>582601.94378302479</v>
      </c>
      <c r="QB27" s="331">
        <v>4141580.3096728371</v>
      </c>
      <c r="QC27" s="331">
        <v>1143681.2893453112</v>
      </c>
      <c r="QD27" s="331">
        <v>1807032.9987383662</v>
      </c>
      <c r="QE27" s="331">
        <v>2372262.6375181396</v>
      </c>
      <c r="QF27" s="331">
        <v>1623074.3615774713</v>
      </c>
      <c r="QG27" s="331">
        <v>2222375.3755271435</v>
      </c>
      <c r="QH27" s="331">
        <v>2139236.912374509</v>
      </c>
      <c r="QI27" s="331">
        <v>1359412.4519246717</v>
      </c>
      <c r="QJ27" s="331">
        <v>669260.47273838846</v>
      </c>
      <c r="QK27" s="331">
        <v>4226855.5938905608</v>
      </c>
      <c r="QL27" s="331">
        <v>6578025.3437083419</v>
      </c>
      <c r="QM27" s="331">
        <v>787904.69013488141</v>
      </c>
      <c r="QN27" s="331">
        <v>325274.09383523115</v>
      </c>
      <c r="QO27" s="331">
        <v>381856.1994079079</v>
      </c>
      <c r="QP27" s="331">
        <v>289322.14158959128</v>
      </c>
      <c r="QQ27" s="331">
        <v>330998.07428505499</v>
      </c>
      <c r="QR27" s="331">
        <v>29564076.877999548</v>
      </c>
      <c r="QS27" s="331">
        <v>745063.53500117268</v>
      </c>
      <c r="QT27" s="331">
        <v>3984009.5291250171</v>
      </c>
      <c r="QU27" s="331">
        <v>1346044.7958363618</v>
      </c>
      <c r="QV27" s="331">
        <v>2024784.3680970578</v>
      </c>
      <c r="QW27" s="331">
        <v>5359572.1235389514</v>
      </c>
      <c r="QX27" s="331">
        <v>1474916.4495928166</v>
      </c>
      <c r="QY27" s="331">
        <v>2757835.1620753226</v>
      </c>
      <c r="QZ27" s="331">
        <v>3554395.7777855392</v>
      </c>
      <c r="RA27" s="331">
        <v>926596.06237414794</v>
      </c>
      <c r="RB27" s="331">
        <v>828326.03276364657</v>
      </c>
      <c r="RC27" s="331">
        <v>427405.13410089072</v>
      </c>
      <c r="RD27" s="331">
        <v>344307.53340427653</v>
      </c>
      <c r="RE27" s="331">
        <v>38777065.370373406</v>
      </c>
      <c r="RF27" s="331">
        <v>3002033.74419758</v>
      </c>
      <c r="RG27" s="331">
        <v>1188155.1335976887</v>
      </c>
      <c r="RH27" s="331">
        <v>1284231.3547745361</v>
      </c>
      <c r="RI27" s="331">
        <v>584334.40485922864</v>
      </c>
      <c r="RJ27" s="331">
        <v>879259.37040718656</v>
      </c>
      <c r="RK27" s="331">
        <v>5545112.5263452167</v>
      </c>
      <c r="RL27" s="331">
        <v>1306561.2147321291</v>
      </c>
      <c r="RM27" s="331">
        <v>1662038.6366468144</v>
      </c>
      <c r="RN27" s="331">
        <v>4025620.9205394909</v>
      </c>
      <c r="RO27" s="331">
        <v>4735263.6941263508</v>
      </c>
      <c r="RP27" s="331">
        <v>677314.53157263692</v>
      </c>
      <c r="RQ27" s="331">
        <v>691979.61184616864</v>
      </c>
      <c r="RR27" s="331">
        <v>1733537.5257946684</v>
      </c>
      <c r="RS27" s="331">
        <v>448654.29973644164</v>
      </c>
      <c r="RT27" s="331">
        <v>1032225.4209692867</v>
      </c>
      <c r="RU27" s="331">
        <v>1085713.5089382327</v>
      </c>
      <c r="RV27" s="331">
        <v>826580.30322359724</v>
      </c>
      <c r="RW27" s="331">
        <v>726129.13285597065</v>
      </c>
      <c r="RX27" s="331">
        <v>479516.20851881534</v>
      </c>
      <c r="RY27" s="331">
        <v>19403874.869511131</v>
      </c>
      <c r="RZ27" s="331">
        <v>819679.67034387134</v>
      </c>
      <c r="SA27" s="331">
        <v>1986110.2487638812</v>
      </c>
      <c r="SB27" s="331">
        <v>1559588.6183973313</v>
      </c>
      <c r="SC27" s="331">
        <v>384620.73387673777</v>
      </c>
      <c r="SD27" s="331">
        <v>504391.75588205497</v>
      </c>
      <c r="SE27" s="331">
        <v>941639.51115032821</v>
      </c>
      <c r="SF27" s="331">
        <v>3058921.7518344829</v>
      </c>
      <c r="SG27" s="331">
        <v>733038.81318748556</v>
      </c>
      <c r="SH27" s="331">
        <v>752201.04607455595</v>
      </c>
      <c r="SI27" s="331">
        <v>996340.50454215962</v>
      </c>
      <c r="SJ27" s="331">
        <v>1567468.8467428265</v>
      </c>
      <c r="SK27" s="331">
        <v>1101104.6022503558</v>
      </c>
      <c r="SL27" s="331">
        <v>682789.52688559797</v>
      </c>
      <c r="SM27" s="331">
        <v>19022176.268867843</v>
      </c>
      <c r="SN27" s="331">
        <v>1776357.7026568593</v>
      </c>
      <c r="SO27" s="331">
        <v>1251655.3184584596</v>
      </c>
      <c r="SP27" s="331">
        <v>758635.91807632253</v>
      </c>
      <c r="SQ27" s="331">
        <v>574779.60411915462</v>
      </c>
      <c r="SR27" s="331">
        <v>1468563.9518265941</v>
      </c>
      <c r="SS27" s="331">
        <v>923580.70509186946</v>
      </c>
      <c r="ST27" s="331">
        <v>4099367.0530234887</v>
      </c>
      <c r="SU27" s="331">
        <v>1405042.8655297824</v>
      </c>
      <c r="SV27" s="331">
        <v>1302685.8460426473</v>
      </c>
      <c r="SW27" s="331">
        <v>3672029.3443133412</v>
      </c>
      <c r="SX27" s="331">
        <v>363710.39728676027</v>
      </c>
      <c r="SY27" s="331">
        <v>12986653.557567209</v>
      </c>
      <c r="SZ27" s="331">
        <v>1942556.2769800089</v>
      </c>
      <c r="TA27" s="331">
        <v>1632516.2598870345</v>
      </c>
      <c r="TB27" s="331">
        <v>4550998.1530705336</v>
      </c>
      <c r="TC27" s="331">
        <v>1323202.6294434043</v>
      </c>
      <c r="TD27" s="331">
        <v>1532977.2380664879</v>
      </c>
      <c r="TE27" s="331">
        <v>1282947.5151257189</v>
      </c>
      <c r="TF27" s="331">
        <v>457448.47340285435</v>
      </c>
      <c r="TG27" s="331">
        <v>50377761.199090317</v>
      </c>
      <c r="TH27" s="331">
        <v>1171110.4137868853</v>
      </c>
      <c r="TI27" s="331">
        <v>1180133.8726287242</v>
      </c>
      <c r="TJ27" s="331">
        <v>3198520.5723547917</v>
      </c>
      <c r="TK27" s="331">
        <v>2956034.8856780813</v>
      </c>
      <c r="TL27" s="331">
        <v>1315574.4580656895</v>
      </c>
      <c r="TM27" s="331">
        <v>230079.80705478156</v>
      </c>
      <c r="TN27" s="331">
        <v>7820201.6806505378</v>
      </c>
      <c r="TO27" s="331">
        <v>1251289.2534956043</v>
      </c>
      <c r="TP27" s="331">
        <v>3362302.4111557095</v>
      </c>
      <c r="TQ27" s="331">
        <v>2021350.227614779</v>
      </c>
      <c r="TR27" s="331">
        <v>899635.06474645436</v>
      </c>
      <c r="TS27" s="331">
        <v>696481.77828680072</v>
      </c>
      <c r="TT27" s="331">
        <v>1045625.1324777213</v>
      </c>
      <c r="TU27" s="331">
        <v>1130989.7304667223</v>
      </c>
      <c r="TV27" s="331">
        <v>1066766.5825167606</v>
      </c>
      <c r="TW27" s="331">
        <v>11973867.285465242</v>
      </c>
      <c r="TX27" s="331">
        <v>911270.38087882579</v>
      </c>
      <c r="TY27" s="331">
        <v>17888103.004531823</v>
      </c>
      <c r="TZ27" s="331">
        <v>2918866.8404221339</v>
      </c>
      <c r="UA27" s="331">
        <v>653481.81442828756</v>
      </c>
      <c r="UB27" s="331">
        <v>1259577.6924940944</v>
      </c>
      <c r="UC27" s="331">
        <v>9556907.0180006791</v>
      </c>
      <c r="UD27" s="331">
        <v>591356.53541489248</v>
      </c>
      <c r="UE27" s="331">
        <v>273164.8850961845</v>
      </c>
      <c r="UF27" s="331">
        <v>936608.85964776343</v>
      </c>
      <c r="UG27" s="331">
        <v>875725.07166759204</v>
      </c>
      <c r="UH27" s="331">
        <v>18882485.741846044</v>
      </c>
      <c r="UI27" s="331">
        <v>3324632.8747047838</v>
      </c>
      <c r="UJ27" s="331">
        <v>1857346.8992825425</v>
      </c>
      <c r="UK27" s="331">
        <v>3124537.0533949346</v>
      </c>
      <c r="UL27" s="331">
        <v>1804128.9991947648</v>
      </c>
      <c r="UM27" s="331">
        <v>1353704.1904717777</v>
      </c>
      <c r="UN27" s="331">
        <v>59498366.200457707</v>
      </c>
      <c r="UO27" s="331">
        <v>1752324.9640760794</v>
      </c>
      <c r="UP27" s="331">
        <v>1367142.4367769319</v>
      </c>
      <c r="UQ27" s="331">
        <v>14163180.949472468</v>
      </c>
      <c r="UR27" s="331">
        <v>151550.43056828243</v>
      </c>
      <c r="US27" s="331">
        <v>1420498.161604784</v>
      </c>
      <c r="UT27" s="331">
        <v>4655618.4466310274</v>
      </c>
      <c r="UU27" s="331">
        <v>994818.84162716533</v>
      </c>
      <c r="UV27" s="331">
        <v>1377430.451157806</v>
      </c>
      <c r="UW27" s="331">
        <v>1069008.8774532753</v>
      </c>
      <c r="UX27" s="331">
        <v>2798316.7074741889</v>
      </c>
      <c r="UY27" s="331">
        <v>3900677.6870895852</v>
      </c>
      <c r="UZ27" s="331">
        <v>2234541.9270626567</v>
      </c>
      <c r="VA27" s="331">
        <v>3449932.9292720454</v>
      </c>
      <c r="VB27" s="331">
        <v>890236.1156497614</v>
      </c>
      <c r="VC27" s="331">
        <v>786676.56090330891</v>
      </c>
      <c r="VD27" s="331">
        <v>795814.0635227341</v>
      </c>
      <c r="VE27" s="331">
        <v>1050155.5215768204</v>
      </c>
      <c r="VF27" s="331">
        <v>5195664.0095495451</v>
      </c>
      <c r="VG27" s="331">
        <v>563717.40429519024</v>
      </c>
      <c r="VH27" s="331">
        <v>556324.66413333488</v>
      </c>
      <c r="VI27" s="331">
        <v>511796.92340497137</v>
      </c>
      <c r="VJ27" s="331">
        <v>38468349.82851205</v>
      </c>
      <c r="VK27" s="331">
        <v>1586927.7494611824</v>
      </c>
      <c r="VL27" s="331">
        <v>1415310.6365223923</v>
      </c>
      <c r="VM27" s="331">
        <v>3210904.7174970992</v>
      </c>
      <c r="VN27" s="331">
        <v>5948082.5154854888</v>
      </c>
      <c r="VO27" s="331">
        <v>4496853.3328320403</v>
      </c>
      <c r="VP27" s="331">
        <v>4045334.5681487098</v>
      </c>
      <c r="VQ27" s="331">
        <v>2531228.326138814</v>
      </c>
      <c r="VR27" s="331">
        <v>1085102.1147179513</v>
      </c>
      <c r="VS27" s="331">
        <v>11898057.526055949</v>
      </c>
      <c r="VT27" s="331">
        <v>1739042.7514694952</v>
      </c>
      <c r="VU27" s="331">
        <v>3116149.5470267958</v>
      </c>
      <c r="VV27" s="331">
        <v>1678268.7267998022</v>
      </c>
      <c r="VW27" s="331">
        <v>1232508.6955234334</v>
      </c>
      <c r="VX27" s="331">
        <v>1277752.976219337</v>
      </c>
      <c r="VY27" s="331">
        <v>102729480.78127514</v>
      </c>
      <c r="VZ27" s="331">
        <v>4009939.2858085972</v>
      </c>
      <c r="WA27" s="331">
        <v>2501815.510811416</v>
      </c>
      <c r="WB27" s="331">
        <v>1393245.3411189532</v>
      </c>
      <c r="WC27" s="331">
        <v>1355511.4427973421</v>
      </c>
      <c r="WD27" s="331">
        <v>2570374.9022996146</v>
      </c>
      <c r="WE27" s="331">
        <v>3946090.6741041392</v>
      </c>
      <c r="WF27" s="331">
        <v>3916088.4918121947</v>
      </c>
      <c r="WG27" s="331">
        <v>2151845.3517482672</v>
      </c>
      <c r="WH27" s="331">
        <v>2978976.1131650172</v>
      </c>
      <c r="WI27" s="331">
        <v>1702830.9030382552</v>
      </c>
      <c r="WJ27" s="331">
        <v>8316161.3670999222</v>
      </c>
      <c r="WK27" s="331">
        <v>2779024.6571942233</v>
      </c>
      <c r="WL27" s="331">
        <v>4718705.3842031052</v>
      </c>
      <c r="WM27" s="331">
        <v>7004882.0652980069</v>
      </c>
      <c r="WN27" s="331">
        <v>1793685.4697551925</v>
      </c>
      <c r="WO27" s="331">
        <v>2324767.4120592093</v>
      </c>
      <c r="WP27" s="331">
        <v>3149942.5016114186</v>
      </c>
      <c r="WQ27" s="331">
        <v>1067270.9933001024</v>
      </c>
      <c r="WR27" s="331">
        <v>4253047.873266439</v>
      </c>
      <c r="WS27" s="331">
        <v>13231540.177445911</v>
      </c>
      <c r="WT27" s="331">
        <v>1619274.9625908062</v>
      </c>
      <c r="WU27" s="331">
        <v>1126437.7949921356</v>
      </c>
      <c r="WV27" s="331">
        <v>1025936.939386025</v>
      </c>
      <c r="WW27" s="331">
        <v>1035108.1164822901</v>
      </c>
      <c r="WX27" s="331">
        <v>1536379.8846808292</v>
      </c>
      <c r="WY27" s="331">
        <v>1147699.8297524245</v>
      </c>
      <c r="WZ27" s="331">
        <v>1010821.6958106238</v>
      </c>
      <c r="XA27" s="331">
        <v>9120473.7306419834</v>
      </c>
      <c r="XB27" s="331">
        <v>1394187.3489969743</v>
      </c>
      <c r="XC27" s="331">
        <v>612006.47619298683</v>
      </c>
      <c r="XD27" s="331">
        <v>738254.17303100124</v>
      </c>
      <c r="XE27" s="331">
        <v>880490.87291806156</v>
      </c>
      <c r="XF27" s="331">
        <v>62741996.288801871</v>
      </c>
      <c r="XG27" s="331">
        <v>2317862.4865970807</v>
      </c>
      <c r="XH27" s="331">
        <v>2619036.3362533818</v>
      </c>
      <c r="XI27" s="331">
        <v>13070324.93653726</v>
      </c>
      <c r="XJ27" s="331">
        <v>2218560.9832170452</v>
      </c>
      <c r="XK27" s="331">
        <v>3404519.6492227879</v>
      </c>
      <c r="XL27" s="331">
        <v>3141972.5884149577</v>
      </c>
      <c r="XM27" s="331">
        <v>2149725.7056687898</v>
      </c>
      <c r="XN27" s="331">
        <v>1756017.4438082404</v>
      </c>
      <c r="XO27" s="331">
        <v>4796170.1180390632</v>
      </c>
      <c r="XP27" s="331">
        <v>3814401.9208106436</v>
      </c>
      <c r="XQ27" s="331">
        <v>1199658.7185309813</v>
      </c>
      <c r="XR27" s="331">
        <v>1201933.2369051198</v>
      </c>
      <c r="XS27" s="331">
        <v>1318012.3178952974</v>
      </c>
      <c r="XT27" s="331">
        <v>819753.59646957577</v>
      </c>
      <c r="XU27" s="331">
        <v>791692.51338245813</v>
      </c>
      <c r="XV27" s="331">
        <v>766980.7725610988</v>
      </c>
      <c r="XW27" s="331">
        <v>908462.12062994961</v>
      </c>
      <c r="XX27" s="331">
        <v>1334761.886079526</v>
      </c>
      <c r="XY27" s="331">
        <v>1136897.091856706</v>
      </c>
      <c r="XZ27" s="331">
        <v>820506.75350135786</v>
      </c>
      <c r="YA27" s="331">
        <v>829380.62048267189</v>
      </c>
      <c r="YB27" s="331">
        <v>984662.27501453774</v>
      </c>
      <c r="YC27" s="331">
        <v>46842119.003555298</v>
      </c>
      <c r="YD27" s="331">
        <v>1889751.1886910663</v>
      </c>
      <c r="YE27" s="331">
        <v>5346396.0746476687</v>
      </c>
      <c r="YF27" s="331">
        <v>1685437.6360524385</v>
      </c>
      <c r="YG27" s="331">
        <v>8235790.9606882399</v>
      </c>
      <c r="YH27" s="331">
        <v>1748793.865751704</v>
      </c>
      <c r="YI27" s="331">
        <v>4790913.8297114465</v>
      </c>
      <c r="YJ27" s="331">
        <v>1572602.154558883</v>
      </c>
      <c r="YK27" s="331">
        <v>5961057.5245562177</v>
      </c>
      <c r="YL27" s="331">
        <v>5913127.4261041759</v>
      </c>
      <c r="YM27" s="331">
        <v>3379320.6651737047</v>
      </c>
      <c r="YN27" s="331">
        <v>2019918.841244133</v>
      </c>
      <c r="YO27" s="331">
        <v>1271191.8917136579</v>
      </c>
      <c r="YP27" s="331">
        <v>1029719.3579516719</v>
      </c>
      <c r="YQ27" s="331">
        <v>709605.76479279052</v>
      </c>
      <c r="YR27" s="331">
        <v>1175628.6603816703</v>
      </c>
      <c r="YS27" s="331">
        <v>994000.88869204337</v>
      </c>
      <c r="YT27" s="331">
        <v>12691290.844695784</v>
      </c>
      <c r="YU27" s="331">
        <v>758258.45446279098</v>
      </c>
      <c r="YV27" s="331">
        <v>797779.51148117136</v>
      </c>
      <c r="YW27" s="331">
        <v>659370.84286382457</v>
      </c>
      <c r="YX27" s="331">
        <v>1328682.0615994928</v>
      </c>
      <c r="YY27" s="331">
        <v>403711.75984606653</v>
      </c>
      <c r="YZ27" s="331">
        <v>840444.53862405359</v>
      </c>
      <c r="ZA27" s="331">
        <v>21025335.079820871</v>
      </c>
      <c r="ZB27" s="331">
        <v>666431.97713575303</v>
      </c>
      <c r="ZC27" s="331">
        <v>1753625.0784480302</v>
      </c>
      <c r="ZD27" s="331">
        <v>1518702.6175411099</v>
      </c>
      <c r="ZE27" s="331">
        <v>825654.5108594154</v>
      </c>
      <c r="ZF27" s="331">
        <v>1477506.9612314445</v>
      </c>
      <c r="ZG27" s="331">
        <v>630777.18418144679</v>
      </c>
      <c r="ZH27" s="331">
        <v>728641.69436993229</v>
      </c>
      <c r="ZI27" s="331">
        <v>5147244.94300617</v>
      </c>
      <c r="ZJ27" s="331">
        <v>38468336.369197488</v>
      </c>
      <c r="ZK27" s="331">
        <v>1074955.3778917482</v>
      </c>
      <c r="ZL27" s="331">
        <v>3084583.903848141</v>
      </c>
      <c r="ZM27" s="331">
        <v>8129071.245366347</v>
      </c>
      <c r="ZN27" s="331">
        <v>5804001.868305481</v>
      </c>
      <c r="ZO27" s="331">
        <v>1080303.4301265029</v>
      </c>
      <c r="ZP27" s="331">
        <v>2266910.0699435356</v>
      </c>
      <c r="ZQ27" s="331">
        <v>3918631.1837790185</v>
      </c>
      <c r="ZR27" s="331">
        <v>3548133.9811912156</v>
      </c>
      <c r="ZS27" s="331">
        <v>4739758.6535131903</v>
      </c>
      <c r="ZT27" s="331">
        <v>342026.95015413745</v>
      </c>
      <c r="ZU27" s="331">
        <v>1304873.74337397</v>
      </c>
      <c r="ZV27" s="331">
        <v>1153292.5849246276</v>
      </c>
      <c r="ZW27" s="331">
        <v>1945046.9035011386</v>
      </c>
      <c r="ZX27" s="331">
        <v>982479.94397958019</v>
      </c>
      <c r="ZY27" s="331">
        <v>1054609.1312357057</v>
      </c>
      <c r="ZZ27" s="331">
        <v>1071047.7883298565</v>
      </c>
      <c r="AAA27" s="331">
        <v>659976.84453457757</v>
      </c>
      <c r="AAB27" s="331">
        <v>1094700.9769470361</v>
      </c>
      <c r="AAC27" s="331">
        <v>1194082.1033171243</v>
      </c>
      <c r="AAD27" s="331">
        <v>542193.4785451683</v>
      </c>
      <c r="AAE27" s="331">
        <v>641944.29987846105</v>
      </c>
      <c r="AAF27" s="331">
        <v>17734947.27410692</v>
      </c>
      <c r="AAG27" s="331">
        <v>969991.66141687962</v>
      </c>
      <c r="AAH27" s="331">
        <v>1602048.7443416426</v>
      </c>
      <c r="AAI27" s="331">
        <v>1048221.0678654879</v>
      </c>
      <c r="AAJ27" s="331">
        <v>731354.32427613169</v>
      </c>
      <c r="AAK27" s="331">
        <v>1554098.3183532602</v>
      </c>
      <c r="AAL27" s="331">
        <v>1009888.3449330719</v>
      </c>
      <c r="AAM27" s="331">
        <v>77524211.890332982</v>
      </c>
      <c r="AAN27" s="331">
        <v>1644399.4978000454</v>
      </c>
      <c r="AAO27" s="331">
        <v>1269279.668695298</v>
      </c>
      <c r="AAP27" s="331">
        <v>3701886.2633286798</v>
      </c>
      <c r="AAQ27" s="331">
        <v>3972807.5360499336</v>
      </c>
      <c r="AAR27" s="331">
        <v>1562197.4402612548</v>
      </c>
      <c r="AAS27" s="331">
        <v>2413876.6399522019</v>
      </c>
      <c r="AAT27" s="331">
        <v>2551672.2159619685</v>
      </c>
      <c r="AAU27" s="331">
        <v>6651872.3773276899</v>
      </c>
      <c r="AAV27" s="331">
        <v>1757843.4201334298</v>
      </c>
      <c r="AAW27" s="331">
        <v>2693742.1532606883</v>
      </c>
      <c r="AAX27" s="331">
        <v>13400484.436888605</v>
      </c>
      <c r="AAY27" s="331">
        <v>5877799.4081634823</v>
      </c>
      <c r="AAZ27" s="331">
        <v>769802.39328595973</v>
      </c>
      <c r="ABA27" s="331">
        <v>1266041.377489395</v>
      </c>
      <c r="ABB27" s="331">
        <v>1503766.4596044989</v>
      </c>
      <c r="ABC27" s="331">
        <v>769401.66965912026</v>
      </c>
      <c r="ABD27" s="331">
        <v>1603979.6612299588</v>
      </c>
      <c r="ABE27" s="331">
        <v>914992.79262426891</v>
      </c>
      <c r="ABF27" s="331">
        <v>20322081.20290073</v>
      </c>
      <c r="ABG27" s="331">
        <v>8267237.9599712314</v>
      </c>
      <c r="ABH27" s="331">
        <v>728317.34844410617</v>
      </c>
      <c r="ABI27" s="331">
        <v>856389.44142025628</v>
      </c>
      <c r="ABJ27" s="331">
        <v>700378.79891035077</v>
      </c>
      <c r="ABK27" s="331">
        <v>634455.78816254681</v>
      </c>
      <c r="ABL27" s="331">
        <v>583608.61879329814</v>
      </c>
      <c r="ABM27" s="331">
        <v>24450313.454244073</v>
      </c>
      <c r="ABN27" s="331">
        <v>1880197.8123993448</v>
      </c>
      <c r="ABO27" s="331">
        <v>708176.90981245146</v>
      </c>
      <c r="ABP27" s="331">
        <v>1401229.5517036512</v>
      </c>
      <c r="ABQ27" s="331">
        <v>1728643.5792616538</v>
      </c>
      <c r="ABR27" s="331">
        <v>925867.58466025407</v>
      </c>
      <c r="ABS27" s="331">
        <v>637862.47586089117</v>
      </c>
      <c r="ABT27" s="331">
        <v>1196873.227877809</v>
      </c>
      <c r="ABU27" s="331">
        <v>118727.42696448574</v>
      </c>
      <c r="ABV27" s="331">
        <v>32929883.540087994</v>
      </c>
      <c r="ABW27" s="331">
        <v>526187.32049177273</v>
      </c>
      <c r="ABX27" s="331">
        <v>2018486.7414562171</v>
      </c>
      <c r="ABY27" s="331">
        <v>731325.03964258428</v>
      </c>
      <c r="ABZ27" s="331">
        <v>269265.16739277611</v>
      </c>
      <c r="ACA27" s="331">
        <v>5086483.9183842586</v>
      </c>
      <c r="ACB27" s="331">
        <v>1368410.0359100807</v>
      </c>
      <c r="ACC27" s="331">
        <v>1115167.0181634401</v>
      </c>
      <c r="ACD27" s="331">
        <v>680588.63466365496</v>
      </c>
      <c r="ACE27" s="331">
        <v>2545591.9826564523</v>
      </c>
      <c r="ACF27" s="331">
        <v>878014.93418545928</v>
      </c>
      <c r="ACG27" s="331">
        <v>53510441.689772069</v>
      </c>
      <c r="ACH27" s="331">
        <v>1121202.8302962475</v>
      </c>
      <c r="ACI27" s="331">
        <v>1554754.1043252074</v>
      </c>
      <c r="ACJ27" s="331">
        <v>2001926.7869878444</v>
      </c>
      <c r="ACK27" s="331">
        <v>637108.75118829263</v>
      </c>
      <c r="ACL27" s="331">
        <v>2157825.1951882779</v>
      </c>
      <c r="ACM27" s="331">
        <v>2065999.9690003323</v>
      </c>
      <c r="ACN27" s="331">
        <v>8642875.9166538082</v>
      </c>
      <c r="ACO27" s="331">
        <v>18580037.642058551</v>
      </c>
      <c r="ACP27" s="331">
        <v>850207.79119300528</v>
      </c>
      <c r="ACQ27" s="331">
        <v>2624688.075974904</v>
      </c>
      <c r="ACR27" s="331">
        <v>3171082.5409583272</v>
      </c>
      <c r="ACS27" s="331">
        <v>1478744.9266325457</v>
      </c>
      <c r="ACT27" s="331">
        <v>14479934.74000911</v>
      </c>
      <c r="ACU27" s="331">
        <v>1544918.4331983721</v>
      </c>
      <c r="ACV27" s="331">
        <v>1312674.1019663659</v>
      </c>
      <c r="ACW27" s="331">
        <v>1111381.4472353093</v>
      </c>
      <c r="ACX27" s="331">
        <v>672752.88782858755</v>
      </c>
      <c r="ACY27" s="331">
        <v>785942.24959325546</v>
      </c>
      <c r="ACZ27" s="331">
        <v>727444.39505434292</v>
      </c>
      <c r="ADA27" s="331">
        <v>766265.93788526044</v>
      </c>
      <c r="ADB27" s="331">
        <v>422058.30976149667</v>
      </c>
      <c r="ADC27" s="331">
        <v>546483.42112645309</v>
      </c>
      <c r="ADD27" s="331">
        <v>11797496.982247699</v>
      </c>
      <c r="ADE27" s="331">
        <v>9068804.2935792077</v>
      </c>
      <c r="ADF27" s="331">
        <v>177275.92085241602</v>
      </c>
      <c r="ADG27" s="331">
        <v>298331.98732401815</v>
      </c>
      <c r="ADH27" s="331">
        <v>1062030.2093797238</v>
      </c>
      <c r="ADI27" s="331">
        <v>346065.91318334575</v>
      </c>
      <c r="ADJ27" s="331">
        <v>619208.7399022599</v>
      </c>
      <c r="ADK27" s="331">
        <v>894935.14115712908</v>
      </c>
      <c r="ADL27" s="331">
        <v>605575.55688137934</v>
      </c>
      <c r="ADM27" s="331">
        <v>50347675.553568818</v>
      </c>
      <c r="ADN27" s="331">
        <v>4098287.8021775018</v>
      </c>
      <c r="ADO27" s="331">
        <v>4091295.8276511328</v>
      </c>
      <c r="ADP27" s="331">
        <v>11409190.439572014</v>
      </c>
      <c r="ADQ27" s="331">
        <v>348300.79162006214</v>
      </c>
      <c r="ADR27" s="331">
        <v>523677.21302544139</v>
      </c>
      <c r="ADS27" s="331">
        <v>1136215.2118887366</v>
      </c>
      <c r="ADT27" s="331">
        <v>480100.72670356021</v>
      </c>
      <c r="ADU27" s="331">
        <v>38079731.061602145</v>
      </c>
      <c r="ADV27" s="331">
        <v>8917572.2613055538</v>
      </c>
      <c r="ADW27" s="331">
        <v>6215112.5027159471</v>
      </c>
      <c r="ADX27" s="331">
        <v>1362652.8812014465</v>
      </c>
      <c r="ADY27" s="331">
        <v>2044374.5505778922</v>
      </c>
      <c r="ADZ27" s="331">
        <v>2871551.749009124</v>
      </c>
      <c r="AEA27" s="331">
        <v>1704861.2991012062</v>
      </c>
      <c r="AEB27" s="331">
        <v>1559470.2893982807</v>
      </c>
      <c r="AEC27" s="331">
        <v>922159.35025064438</v>
      </c>
      <c r="AED27" s="331">
        <v>1461914.9619109733</v>
      </c>
      <c r="AEE27" s="331">
        <v>1426002.2871218494</v>
      </c>
      <c r="AEF27" s="331">
        <v>2304842.8038418181</v>
      </c>
      <c r="AEG27" s="331">
        <v>839731.39139226871</v>
      </c>
      <c r="AEH27" s="331">
        <v>1669002.4092219209</v>
      </c>
      <c r="AEI27" s="331">
        <v>2060157.5096555753</v>
      </c>
      <c r="AEJ27" s="331">
        <v>2176491.2533957041</v>
      </c>
      <c r="AEK27" s="331">
        <v>861313.51749249629</v>
      </c>
      <c r="AEL27" s="331">
        <v>4839119.3474452868</v>
      </c>
      <c r="AEM27" s="331">
        <v>914138.0880873882</v>
      </c>
      <c r="AEN27" s="331">
        <v>1900453.2630803043</v>
      </c>
      <c r="AEO27" s="331">
        <v>19379200.707287997</v>
      </c>
      <c r="AEP27" s="331">
        <v>1855151.2846664898</v>
      </c>
      <c r="AEQ27" s="331">
        <v>2390983.7032978893</v>
      </c>
      <c r="AER27" s="331">
        <v>887234.5455235322</v>
      </c>
      <c r="AES27" s="331">
        <v>1277828.1238188343</v>
      </c>
      <c r="AET27" s="331">
        <v>3922203.1660517729</v>
      </c>
      <c r="AEU27" s="331">
        <v>686205.75776706031</v>
      </c>
      <c r="AEV27" s="331">
        <v>1419106.3676972266</v>
      </c>
      <c r="AEW27" s="331">
        <v>968388.85323185776</v>
      </c>
      <c r="AEX27" s="331">
        <v>595996.16218897887</v>
      </c>
      <c r="AEY27" s="331">
        <v>13808202.36599694</v>
      </c>
      <c r="AEZ27" s="331">
        <v>9574522.5240596049</v>
      </c>
      <c r="AFA27" s="331">
        <v>1410570.1428584193</v>
      </c>
      <c r="AFB27" s="331">
        <v>1027366.5870781529</v>
      </c>
      <c r="AFC27" s="331">
        <v>1988114.5987230858</v>
      </c>
      <c r="AFD27" s="331">
        <v>1290060.120358095</v>
      </c>
      <c r="AFE27" s="331">
        <v>835800.6999412264</v>
      </c>
      <c r="AFF27" s="331">
        <v>1025191.9322649905</v>
      </c>
      <c r="AFG27" s="331">
        <v>522815.35722994944</v>
      </c>
      <c r="AFH27" s="331">
        <v>772620.79256766627</v>
      </c>
      <c r="AFI27" s="331">
        <v>1017123.887552046</v>
      </c>
      <c r="AFJ27" s="331">
        <v>677098.24959896249</v>
      </c>
      <c r="AFK27" s="331">
        <v>677978.79244308372</v>
      </c>
      <c r="AFL27" s="331">
        <v>21756679.576934643</v>
      </c>
      <c r="AFM27" s="331">
        <v>1681991.1711393062</v>
      </c>
      <c r="AFN27" s="331">
        <v>1088164.1043263192</v>
      </c>
      <c r="AFO27" s="331">
        <v>624107.98138715967</v>
      </c>
      <c r="AFP27" s="331">
        <v>1022117.5054544392</v>
      </c>
      <c r="AFQ27" s="331">
        <v>631624.74505403487</v>
      </c>
      <c r="AFR27" s="331">
        <v>422387.88201616978</v>
      </c>
      <c r="AFS27" s="331">
        <v>1246867.9717827796</v>
      </c>
      <c r="AFT27" s="331">
        <v>1288128.025928206</v>
      </c>
      <c r="AFU27" s="331">
        <v>458520.31402208796</v>
      </c>
      <c r="AFV27" s="331">
        <v>2744043.4512173594</v>
      </c>
      <c r="AFW27" s="331">
        <v>470205.00286266941</v>
      </c>
      <c r="AFX27" s="331">
        <v>44208624.283950351</v>
      </c>
      <c r="AFY27" s="331">
        <v>406055.00283053366</v>
      </c>
      <c r="AFZ27" s="331">
        <v>1100877.9093052351</v>
      </c>
      <c r="AGA27" s="331">
        <v>839634.24157737242</v>
      </c>
      <c r="AGB27" s="331">
        <v>2572975.5836699274</v>
      </c>
      <c r="AGC27" s="331">
        <v>1135560.1528969572</v>
      </c>
      <c r="AGD27" s="331">
        <v>532108.68081338215</v>
      </c>
      <c r="AGE27" s="331">
        <v>767920.68606183119</v>
      </c>
      <c r="AGF27" s="331">
        <v>647540.26602428209</v>
      </c>
      <c r="AGG27" s="331">
        <v>976252.08518092392</v>
      </c>
      <c r="AGH27" s="331">
        <v>735377.7097763645</v>
      </c>
      <c r="AGI27" s="331">
        <v>20960862.527994428</v>
      </c>
      <c r="AGJ27" s="331">
        <v>3224203.6217687121</v>
      </c>
      <c r="AGK27" s="331">
        <v>1111041.8208088742</v>
      </c>
      <c r="AGL27" s="331">
        <v>564255.8648219083</v>
      </c>
      <c r="AGM27" s="331">
        <v>2161621.5258119372</v>
      </c>
      <c r="AGN27" s="331">
        <v>1555203.8012848122</v>
      </c>
      <c r="AGO27" s="331">
        <v>545064.92544698296</v>
      </c>
      <c r="AGP27" s="331">
        <v>637200.72078936489</v>
      </c>
      <c r="AGQ27" s="331">
        <v>47978799.647460043</v>
      </c>
      <c r="AGR27" s="331">
        <v>27956941.667595346</v>
      </c>
      <c r="AGS27" s="331">
        <v>606807.23591821024</v>
      </c>
      <c r="AGT27" s="331">
        <v>1151150.8679462632</v>
      </c>
      <c r="AGU27" s="331">
        <v>3999027.7003290528</v>
      </c>
      <c r="AGV27" s="331">
        <v>1609897.7484000258</v>
      </c>
      <c r="AGW27" s="331">
        <v>1848917.4379477641</v>
      </c>
      <c r="AGX27" s="331">
        <v>1764000.9643521581</v>
      </c>
      <c r="AGY27" s="331">
        <v>386067.47305792075</v>
      </c>
      <c r="AGZ27" s="331">
        <v>1954558.6775416108</v>
      </c>
      <c r="AHA27" s="331">
        <v>1502630.342993265</v>
      </c>
      <c r="AHB27" s="331">
        <v>771108.49739275058</v>
      </c>
      <c r="AHC27" s="331">
        <v>786529.36365529068</v>
      </c>
      <c r="AHD27" s="331">
        <v>938659.72939531039</v>
      </c>
      <c r="AHE27" s="331">
        <v>664765.24871213746</v>
      </c>
      <c r="AHF27" s="331">
        <v>981630.83456398349</v>
      </c>
      <c r="AHG27" s="331">
        <v>524623.1776242581</v>
      </c>
      <c r="AHH27" s="331">
        <v>12293727.071930032</v>
      </c>
      <c r="AHI27" s="331">
        <v>600616.96540095517</v>
      </c>
      <c r="AHJ27" s="331">
        <v>626615.59054748295</v>
      </c>
      <c r="AHK27" s="331">
        <v>656838.74714548746</v>
      </c>
      <c r="AHL27" s="331">
        <v>2740773.2752007768</v>
      </c>
      <c r="AHM27" s="331">
        <v>692689.97896135773</v>
      </c>
      <c r="AHN27" s="331">
        <v>755263.52692877525</v>
      </c>
      <c r="AHO27" s="331"/>
      <c r="AHQ27" s="352">
        <v>25</v>
      </c>
    </row>
    <row r="28" spans="1:901" ht="23.45" customHeight="1" x14ac:dyDescent="0.35">
      <c r="A28" s="326" t="s">
        <v>37</v>
      </c>
      <c r="B28" s="327" t="s">
        <v>38</v>
      </c>
      <c r="C28" s="331">
        <v>40339907.805842847</v>
      </c>
      <c r="D28" s="331">
        <v>8737905.8235538714</v>
      </c>
      <c r="E28" s="331">
        <v>1524600.7430285271</v>
      </c>
      <c r="F28" s="331">
        <v>2271952.6514157378</v>
      </c>
      <c r="G28" s="331">
        <v>2022414.4099904126</v>
      </c>
      <c r="H28" s="331">
        <v>1512723.8279160922</v>
      </c>
      <c r="I28" s="331">
        <v>917717.30435794918</v>
      </c>
      <c r="J28" s="331">
        <v>10457119.901513243</v>
      </c>
      <c r="K28" s="331">
        <v>2714462.5570141333</v>
      </c>
      <c r="L28" s="331">
        <v>1618684.1658987713</v>
      </c>
      <c r="M28" s="331">
        <v>8156439.1494372645</v>
      </c>
      <c r="N28" s="331">
        <v>1021097.1005292522</v>
      </c>
      <c r="O28" s="331">
        <v>11756407.670294788</v>
      </c>
      <c r="P28" s="331">
        <v>2255557.9784382456</v>
      </c>
      <c r="Q28" s="331">
        <v>1025993.3516520085</v>
      </c>
      <c r="R28" s="331">
        <v>1096565.4742058539</v>
      </c>
      <c r="S28" s="331">
        <v>3352343.3824487398</v>
      </c>
      <c r="T28" s="331">
        <v>1308471.0192271606</v>
      </c>
      <c r="U28" s="331">
        <v>1210903.0030478558</v>
      </c>
      <c r="V28" s="331">
        <v>1486902.7980437484</v>
      </c>
      <c r="W28" s="331">
        <v>1574898.9398166093</v>
      </c>
      <c r="X28" s="331">
        <v>1141499.1171753015</v>
      </c>
      <c r="Y28" s="331">
        <v>364930.35722544714</v>
      </c>
      <c r="Z28" s="331">
        <v>436824.27154075453</v>
      </c>
      <c r="AA28" s="331">
        <v>35346067.235033363</v>
      </c>
      <c r="AB28" s="331">
        <v>3670959.1719542784</v>
      </c>
      <c r="AC28" s="331">
        <v>6013543.9759489801</v>
      </c>
      <c r="AD28" s="331">
        <v>1459497.4994963203</v>
      </c>
      <c r="AE28" s="331">
        <v>10948488.183101349</v>
      </c>
      <c r="AF28" s="331">
        <v>2488906.8192349267</v>
      </c>
      <c r="AG28" s="331">
        <v>4472377.9943407923</v>
      </c>
      <c r="AH28" s="331">
        <v>4951368.0432250472</v>
      </c>
      <c r="AI28" s="331">
        <v>5302599.5257948702</v>
      </c>
      <c r="AJ28" s="331">
        <v>4387453.3823130149</v>
      </c>
      <c r="AK28" s="331">
        <v>1681433.1454700623</v>
      </c>
      <c r="AL28" s="331">
        <v>967536.28243750986</v>
      </c>
      <c r="AM28" s="331">
        <v>1116461.4671524959</v>
      </c>
      <c r="AN28" s="331">
        <v>1737314.8596108377</v>
      </c>
      <c r="AO28" s="331">
        <v>1677554.036555104</v>
      </c>
      <c r="AP28" s="331">
        <v>4610907.9223028282</v>
      </c>
      <c r="AQ28" s="331">
        <v>8415465.7818033192</v>
      </c>
      <c r="AR28" s="331">
        <v>644750.73946776777</v>
      </c>
      <c r="AS28" s="331">
        <v>16469358.575799495</v>
      </c>
      <c r="AT28" s="331">
        <v>1516808.2982208487</v>
      </c>
      <c r="AU28" s="331">
        <v>1538717.1872849332</v>
      </c>
      <c r="AV28" s="331">
        <v>809794.98796643014</v>
      </c>
      <c r="AW28" s="331">
        <v>1021066.442844667</v>
      </c>
      <c r="AX28" s="331">
        <v>1461106.4409018531</v>
      </c>
      <c r="AY28" s="331">
        <v>836530.96038971993</v>
      </c>
      <c r="AZ28" s="331">
        <v>881938.09617770684</v>
      </c>
      <c r="BA28" s="331">
        <v>9382487.7636848409</v>
      </c>
      <c r="BB28" s="331">
        <v>1392846.0975364577</v>
      </c>
      <c r="BC28" s="331">
        <v>3620540.6552262511</v>
      </c>
      <c r="BD28" s="331">
        <v>5213333.1414752696</v>
      </c>
      <c r="BE28" s="331">
        <v>933401.53576884302</v>
      </c>
      <c r="BF28" s="331">
        <v>1378979.8230486235</v>
      </c>
      <c r="BG28" s="331">
        <v>990333.87250559346</v>
      </c>
      <c r="BH28" s="331">
        <v>32229914.886786025</v>
      </c>
      <c r="BI28" s="331">
        <v>666685.9947858646</v>
      </c>
      <c r="BJ28" s="331">
        <v>790213.244846432</v>
      </c>
      <c r="BK28" s="331">
        <v>1638703.9665083545</v>
      </c>
      <c r="BL28" s="331">
        <v>2306760.401093537</v>
      </c>
      <c r="BM28" s="331">
        <v>2010580.4448222106</v>
      </c>
      <c r="BN28" s="331">
        <v>888257.15310269978</v>
      </c>
      <c r="BO28" s="331">
        <v>1720138.5136945408</v>
      </c>
      <c r="BP28" s="331">
        <v>651559.71226206189</v>
      </c>
      <c r="BQ28" s="331">
        <v>767421.61016230716</v>
      </c>
      <c r="BR28" s="331">
        <v>732533.37058190547</v>
      </c>
      <c r="BS28" s="331">
        <v>350274.58327252074</v>
      </c>
      <c r="BT28" s="331">
        <v>6433206.7479771692</v>
      </c>
      <c r="BU28" s="331">
        <v>390269.52231273585</v>
      </c>
      <c r="BV28" s="331">
        <v>330918.65710088157</v>
      </c>
      <c r="BW28" s="331">
        <v>10516531.140542476</v>
      </c>
      <c r="BX28" s="331">
        <v>9315324.2726076208</v>
      </c>
      <c r="BY28" s="331">
        <v>2183724.0793887107</v>
      </c>
      <c r="BZ28" s="331">
        <v>885947.87191323366</v>
      </c>
      <c r="CA28" s="331">
        <v>1939821.4638003157</v>
      </c>
      <c r="CB28" s="331">
        <v>2364553.1521887719</v>
      </c>
      <c r="CC28" s="331">
        <v>1150023.7916834455</v>
      </c>
      <c r="CD28" s="331">
        <v>79290.479032685267</v>
      </c>
      <c r="CE28" s="331">
        <v>0</v>
      </c>
      <c r="CF28" s="331">
        <v>45176450.525664292</v>
      </c>
      <c r="CG28" s="331">
        <v>1458188.2097427293</v>
      </c>
      <c r="CH28" s="331">
        <v>7296914.9343127161</v>
      </c>
      <c r="CI28" s="331">
        <v>1648274.1509736127</v>
      </c>
      <c r="CJ28" s="331">
        <v>1932618.9485339094</v>
      </c>
      <c r="CK28" s="331">
        <v>1507090.2585704087</v>
      </c>
      <c r="CL28" s="331">
        <v>1146706.1840362831</v>
      </c>
      <c r="CM28" s="331">
        <v>2653796.2757746037</v>
      </c>
      <c r="CN28" s="331">
        <v>477597.59532399586</v>
      </c>
      <c r="CO28" s="331">
        <v>1223499.5362255871</v>
      </c>
      <c r="CP28" s="331">
        <v>1223201.7683417806</v>
      </c>
      <c r="CQ28" s="331">
        <v>1495468.8605714582</v>
      </c>
      <c r="CR28" s="331">
        <v>844269.6335041743</v>
      </c>
      <c r="CS28" s="331">
        <v>38203296.035752095</v>
      </c>
      <c r="CT28" s="331">
        <v>740453.65697560739</v>
      </c>
      <c r="CU28" s="331">
        <v>1086046.0920118743</v>
      </c>
      <c r="CV28" s="331">
        <v>2916532.4101290936</v>
      </c>
      <c r="CW28" s="331">
        <v>524300.48830551037</v>
      </c>
      <c r="CX28" s="331">
        <v>1118511.5920340517</v>
      </c>
      <c r="CY28" s="331">
        <v>647574.19189893105</v>
      </c>
      <c r="CZ28" s="331">
        <v>712167.9669957466</v>
      </c>
      <c r="DA28" s="331">
        <v>42039453.111242458</v>
      </c>
      <c r="DB28" s="331">
        <v>2791360.154327848</v>
      </c>
      <c r="DC28" s="331">
        <v>10703138.03214794</v>
      </c>
      <c r="DD28" s="331">
        <v>10723709.948407875</v>
      </c>
      <c r="DE28" s="331">
        <v>2606981.3369921651</v>
      </c>
      <c r="DF28" s="331">
        <v>7945563.9170243191</v>
      </c>
      <c r="DG28" s="331">
        <v>2643824.0294300644</v>
      </c>
      <c r="DH28" s="331">
        <v>846373.67149442632</v>
      </c>
      <c r="DI28" s="331">
        <v>1727440.1811225694</v>
      </c>
      <c r="DJ28" s="331">
        <v>1217732.5186214279</v>
      </c>
      <c r="DK28" s="331">
        <v>6045071.0336242169</v>
      </c>
      <c r="DL28" s="331">
        <v>15766713.6156826</v>
      </c>
      <c r="DM28" s="331">
        <v>16206697.744373215</v>
      </c>
      <c r="DN28" s="331">
        <v>2099023.5436203629</v>
      </c>
      <c r="DO28" s="331">
        <v>1291269.8195879264</v>
      </c>
      <c r="DP28" s="331">
        <v>7849043.9145797258</v>
      </c>
      <c r="DQ28" s="331">
        <v>3410473.9292797768</v>
      </c>
      <c r="DR28" s="331">
        <v>3351612.2635236993</v>
      </c>
      <c r="DS28" s="331">
        <v>6334870.383240575</v>
      </c>
      <c r="DT28" s="331">
        <v>1066655.6825177085</v>
      </c>
      <c r="DU28" s="331">
        <v>65423172.875873521</v>
      </c>
      <c r="DV28" s="331">
        <v>3044964.5000765445</v>
      </c>
      <c r="DW28" s="331">
        <v>2532550.7946109171</v>
      </c>
      <c r="DX28" s="331">
        <v>2114633.9275871115</v>
      </c>
      <c r="DY28" s="331">
        <v>2644599.4078711057</v>
      </c>
      <c r="DZ28" s="331">
        <v>1798700.150750566</v>
      </c>
      <c r="EA28" s="331">
        <v>3981818.4688375718</v>
      </c>
      <c r="EB28" s="331">
        <v>1421624.9249756446</v>
      </c>
      <c r="EC28" s="331">
        <v>4043454.3840149879</v>
      </c>
      <c r="ED28" s="331">
        <v>9918076.6448516268</v>
      </c>
      <c r="EE28" s="331">
        <v>8391455.508277189</v>
      </c>
      <c r="EF28" s="331">
        <v>1085716.8820381821</v>
      </c>
      <c r="EG28" s="331">
        <v>1347436.5057854999</v>
      </c>
      <c r="EH28" s="331">
        <v>1904643.1591006157</v>
      </c>
      <c r="EI28" s="331">
        <v>3561960.5125660412</v>
      </c>
      <c r="EJ28" s="331">
        <v>5140177.9961642567</v>
      </c>
      <c r="EK28" s="331">
        <v>947212.31376541522</v>
      </c>
      <c r="EL28" s="331">
        <v>1291439.8585604676</v>
      </c>
      <c r="EM28" s="331">
        <v>27507046.457107868</v>
      </c>
      <c r="EN28" s="331">
        <v>1220859.574490787</v>
      </c>
      <c r="EO28" s="331">
        <v>1055531.8544146188</v>
      </c>
      <c r="EP28" s="331">
        <v>1834531.3279826744</v>
      </c>
      <c r="EQ28" s="331">
        <v>627424.09341849701</v>
      </c>
      <c r="ER28" s="331">
        <v>450290.86276265839</v>
      </c>
      <c r="ES28" s="331">
        <v>2870260.2387786452</v>
      </c>
      <c r="ET28" s="331">
        <v>1438142.8693016402</v>
      </c>
      <c r="EU28" s="331">
        <v>990113.74269116961</v>
      </c>
      <c r="EV28" s="331">
        <v>29235697.426387973</v>
      </c>
      <c r="EW28" s="331">
        <v>802406.30467245902</v>
      </c>
      <c r="EX28" s="331">
        <v>1537939.8399469913</v>
      </c>
      <c r="EY28" s="331">
        <v>2868277.5416417392</v>
      </c>
      <c r="EZ28" s="331">
        <v>6411778.7546791611</v>
      </c>
      <c r="FA28" s="331">
        <v>4195801.484374159</v>
      </c>
      <c r="FB28" s="331">
        <v>2713330.9206772256</v>
      </c>
      <c r="FC28" s="331">
        <v>2917745.1239082566</v>
      </c>
      <c r="FD28" s="331">
        <v>1579781.5393510731</v>
      </c>
      <c r="FE28" s="331">
        <v>1517199.8617901339</v>
      </c>
      <c r="FF28" s="331">
        <v>1385514.0647604738</v>
      </c>
      <c r="FG28" s="331">
        <v>1040032.1804098758</v>
      </c>
      <c r="FH28" s="331">
        <v>12289662.879704414</v>
      </c>
      <c r="FI28" s="331">
        <v>1000723.4835447776</v>
      </c>
      <c r="FJ28" s="331">
        <v>853055.97975469613</v>
      </c>
      <c r="FK28" s="331">
        <v>645451.43391762534</v>
      </c>
      <c r="FL28" s="331">
        <v>5251354.0302401762</v>
      </c>
      <c r="FM28" s="331">
        <v>1523746.0743404911</v>
      </c>
      <c r="FN28" s="331">
        <v>567299.49273552885</v>
      </c>
      <c r="FO28" s="331">
        <v>282759.09985392715</v>
      </c>
      <c r="FP28" s="331">
        <v>64402078.346432224</v>
      </c>
      <c r="FQ28" s="331">
        <v>799594.74135300308</v>
      </c>
      <c r="FR28" s="331">
        <v>2436387.8286295487</v>
      </c>
      <c r="FS28" s="331">
        <v>4915685.5779733183</v>
      </c>
      <c r="FT28" s="331">
        <v>2392600.7792885597</v>
      </c>
      <c r="FU28" s="331">
        <v>1405583.4450464493</v>
      </c>
      <c r="FV28" s="331">
        <v>6140513.0759361526</v>
      </c>
      <c r="FW28" s="331">
        <v>2695676.4838909414</v>
      </c>
      <c r="FX28" s="331">
        <v>2255842.5289186491</v>
      </c>
      <c r="FY28" s="331">
        <v>1566892.5014258123</v>
      </c>
      <c r="FZ28" s="331">
        <v>4305071.1101755267</v>
      </c>
      <c r="GA28" s="331">
        <v>1657402.0765967516</v>
      </c>
      <c r="GB28" s="331">
        <v>1248474.8520129847</v>
      </c>
      <c r="GC28" s="331">
        <v>531573.28484550689</v>
      </c>
      <c r="GD28" s="331">
        <v>24068178.159269325</v>
      </c>
      <c r="GE28" s="331">
        <v>897531.14657239802</v>
      </c>
      <c r="GF28" s="331">
        <v>936964.42521788506</v>
      </c>
      <c r="GG28" s="331">
        <v>4843022.0145095624</v>
      </c>
      <c r="GH28" s="331">
        <v>1451519.993028335</v>
      </c>
      <c r="GI28" s="331">
        <v>904144.79198857897</v>
      </c>
      <c r="GJ28" s="331">
        <v>987490.4603031422</v>
      </c>
      <c r="GK28" s="331">
        <v>4708414.9911104934</v>
      </c>
      <c r="GL28" s="331">
        <v>621287.64992187999</v>
      </c>
      <c r="GM28" s="331">
        <v>395653.21265519381</v>
      </c>
      <c r="GN28" s="331">
        <v>395887.8264945281</v>
      </c>
      <c r="GO28" s="331">
        <v>283658.16642504022</v>
      </c>
      <c r="GP28" s="331">
        <v>16933770.428948622</v>
      </c>
      <c r="GQ28" s="331">
        <v>2484351.649717744</v>
      </c>
      <c r="GR28" s="331">
        <v>1157829.3120463884</v>
      </c>
      <c r="GS28" s="331">
        <v>7173576.7512518922</v>
      </c>
      <c r="GT28" s="331">
        <v>234069.98655252351</v>
      </c>
      <c r="GU28" s="331">
        <v>1714763.1458702262</v>
      </c>
      <c r="GV28" s="331">
        <v>2260528.8050744273</v>
      </c>
      <c r="GW28" s="331">
        <v>1118265.2536733381</v>
      </c>
      <c r="GX28" s="331">
        <v>17539356.354865372</v>
      </c>
      <c r="GY28" s="331">
        <v>695534.83217806602</v>
      </c>
      <c r="GZ28" s="331">
        <v>2381971.9016785999</v>
      </c>
      <c r="HA28" s="331">
        <v>948587.00704875938</v>
      </c>
      <c r="HB28" s="331">
        <v>39606601.773542173</v>
      </c>
      <c r="HC28" s="331">
        <v>2791688.5178416804</v>
      </c>
      <c r="HD28" s="331">
        <v>2693266.7642691815</v>
      </c>
      <c r="HE28" s="331">
        <v>1599290.4687485632</v>
      </c>
      <c r="HF28" s="331">
        <v>1061225.541702053</v>
      </c>
      <c r="HG28" s="331">
        <v>2476541.1223466084</v>
      </c>
      <c r="HH28" s="331">
        <v>309349.84527798201</v>
      </c>
      <c r="HI28" s="331">
        <v>36998677.856305607</v>
      </c>
      <c r="HJ28" s="331">
        <v>2515466.1318066376</v>
      </c>
      <c r="HK28" s="331">
        <v>3740331.5736971102</v>
      </c>
      <c r="HL28" s="331">
        <v>1914708.8837895517</v>
      </c>
      <c r="HM28" s="331">
        <v>1744595.2506927741</v>
      </c>
      <c r="HN28" s="331">
        <v>1527561.4959873068</v>
      </c>
      <c r="HO28" s="331">
        <v>3198100.061740899</v>
      </c>
      <c r="HP28" s="331">
        <v>1598281.1498853036</v>
      </c>
      <c r="HQ28" s="331">
        <v>35124045.20718728</v>
      </c>
      <c r="HR28" s="331">
        <v>5811580.2599053988</v>
      </c>
      <c r="HS28" s="331">
        <v>1182348.4705281765</v>
      </c>
      <c r="HT28" s="331">
        <v>1261672.1823882889</v>
      </c>
      <c r="HU28" s="331">
        <v>1042355.0879605112</v>
      </c>
      <c r="HV28" s="331">
        <v>363725.24243398546</v>
      </c>
      <c r="HW28" s="331">
        <v>3659705.7214273256</v>
      </c>
      <c r="HX28" s="331">
        <v>2152732.1226885212</v>
      </c>
      <c r="HY28" s="331">
        <v>1313311.0622966192</v>
      </c>
      <c r="HZ28" s="331">
        <v>1945768.4103789858</v>
      </c>
      <c r="IA28" s="331">
        <v>2016600.4302621365</v>
      </c>
      <c r="IB28" s="331">
        <v>2906071.7290258915</v>
      </c>
      <c r="IC28" s="331">
        <v>334387.28475837485</v>
      </c>
      <c r="ID28" s="331">
        <v>1783285.7443914567</v>
      </c>
      <c r="IE28" s="331">
        <v>962552.38638210867</v>
      </c>
      <c r="IF28" s="331">
        <v>544715.62922891416</v>
      </c>
      <c r="IG28" s="331">
        <v>38220094.490036607</v>
      </c>
      <c r="IH28" s="331">
        <v>7189727.553934576</v>
      </c>
      <c r="II28" s="331">
        <v>2056408.7424932132</v>
      </c>
      <c r="IJ28" s="331">
        <v>6427971.7006804198</v>
      </c>
      <c r="IK28" s="331">
        <v>8184160.8404203849</v>
      </c>
      <c r="IL28" s="331">
        <v>2110967.3207636424</v>
      </c>
      <c r="IM28" s="331">
        <v>1389246.3446217319</v>
      </c>
      <c r="IN28" s="331">
        <v>1021046.000101884</v>
      </c>
      <c r="IO28" s="331">
        <v>1263966.8207007006</v>
      </c>
      <c r="IP28" s="331">
        <v>1268791.3931212618</v>
      </c>
      <c r="IQ28" s="331">
        <v>1344579.3518302559</v>
      </c>
      <c r="IR28" s="331">
        <v>40388758.347891055</v>
      </c>
      <c r="IS28" s="331">
        <v>17611780.283355407</v>
      </c>
      <c r="IT28" s="331">
        <v>4293874.3724301932</v>
      </c>
      <c r="IU28" s="331">
        <v>1974453.3917019775</v>
      </c>
      <c r="IV28" s="331">
        <v>1695863.408759909</v>
      </c>
      <c r="IW28" s="331">
        <v>441466.82398253307</v>
      </c>
      <c r="IX28" s="331">
        <v>1088154.6975271062</v>
      </c>
      <c r="IY28" s="331">
        <v>305699.02014210651</v>
      </c>
      <c r="IZ28" s="331">
        <v>458665.89609458874</v>
      </c>
      <c r="JA28" s="331">
        <v>1505328.4755209642</v>
      </c>
      <c r="JB28" s="331">
        <v>2493474.9839492165</v>
      </c>
      <c r="JC28" s="331">
        <v>1302658.6954875113</v>
      </c>
      <c r="JD28" s="331">
        <v>8031096.5351713235</v>
      </c>
      <c r="JE28" s="331">
        <v>3902541.3282628926</v>
      </c>
      <c r="JF28" s="331">
        <v>425446.87894919782</v>
      </c>
      <c r="JG28" s="331">
        <v>851437.65773889306</v>
      </c>
      <c r="JH28" s="331">
        <v>577033.34026928456</v>
      </c>
      <c r="JI28" s="331">
        <v>302621.72545233223</v>
      </c>
      <c r="JJ28" s="331">
        <v>14920232.45069506</v>
      </c>
      <c r="JK28" s="331">
        <v>869484.86782889045</v>
      </c>
      <c r="JL28" s="331">
        <v>1545072.1172537336</v>
      </c>
      <c r="JM28" s="331">
        <v>2711478.0831008153</v>
      </c>
      <c r="JN28" s="331">
        <v>1319069.0020844466</v>
      </c>
      <c r="JO28" s="331">
        <v>3185036.0666002366</v>
      </c>
      <c r="JP28" s="331">
        <v>283347.18557727069</v>
      </c>
      <c r="JQ28" s="331">
        <v>29490168.189580929</v>
      </c>
      <c r="JR28" s="331">
        <v>1589021.1388406043</v>
      </c>
      <c r="JS28" s="331">
        <v>837134.92609166598</v>
      </c>
      <c r="JT28" s="331">
        <v>4864986.0860605277</v>
      </c>
      <c r="JU28" s="331">
        <v>3188958.3941548718</v>
      </c>
      <c r="JV28" s="331">
        <v>1341912.330646428</v>
      </c>
      <c r="JW28" s="331">
        <v>864750.47420223383</v>
      </c>
      <c r="JX28" s="331">
        <v>998213.51953650441</v>
      </c>
      <c r="JY28" s="331">
        <v>35958361.82881251</v>
      </c>
      <c r="JZ28" s="331">
        <v>22807579.087396871</v>
      </c>
      <c r="KA28" s="331">
        <v>2092400.4933615022</v>
      </c>
      <c r="KB28" s="331">
        <v>755251.53051073488</v>
      </c>
      <c r="KC28" s="331">
        <v>3351279.8632659488</v>
      </c>
      <c r="KD28" s="331">
        <v>718001.04589170951</v>
      </c>
      <c r="KE28" s="331">
        <v>7774127.6557554789</v>
      </c>
      <c r="KF28" s="331">
        <v>1794515.3407369482</v>
      </c>
      <c r="KG28" s="331">
        <v>3707470.561183698</v>
      </c>
      <c r="KH28" s="331">
        <v>3523385.3955982476</v>
      </c>
      <c r="KI28" s="331">
        <v>2808478.0902678999</v>
      </c>
      <c r="KJ28" s="331">
        <v>2898940.1484504761</v>
      </c>
      <c r="KK28" s="331">
        <v>1404025.460136079</v>
      </c>
      <c r="KL28" s="331">
        <v>246001.53615849972</v>
      </c>
      <c r="KM28" s="331">
        <v>1281613.2277304747</v>
      </c>
      <c r="KN28" s="331">
        <v>62913317.21268329</v>
      </c>
      <c r="KO28" s="331">
        <v>4329268.3127388246</v>
      </c>
      <c r="KP28" s="331">
        <v>2266447.3340262589</v>
      </c>
      <c r="KQ28" s="331">
        <v>2085518.278042329</v>
      </c>
      <c r="KR28" s="331">
        <v>2006746.312519016</v>
      </c>
      <c r="KS28" s="331">
        <v>1746414.4807035567</v>
      </c>
      <c r="KT28" s="331">
        <v>8808098.3455842938</v>
      </c>
      <c r="KU28" s="331">
        <v>1251709.3352095764</v>
      </c>
      <c r="KV28" s="331">
        <v>919017.70257276215</v>
      </c>
      <c r="KW28" s="331">
        <v>12322982.201263437</v>
      </c>
      <c r="KX28" s="331">
        <v>1508646.5010986289</v>
      </c>
      <c r="KY28" s="331">
        <v>3983373.1203526873</v>
      </c>
      <c r="KZ28" s="331">
        <v>16360807.279589573</v>
      </c>
      <c r="LA28" s="331">
        <v>2103943.290439466</v>
      </c>
      <c r="LB28" s="331">
        <v>4997549.3461383004</v>
      </c>
      <c r="LC28" s="331">
        <v>33074589.938445497</v>
      </c>
      <c r="LD28" s="331">
        <v>5757020.2996530067</v>
      </c>
      <c r="LE28" s="331">
        <v>62812063.001609795</v>
      </c>
      <c r="LF28" s="331">
        <v>9156870.0756409746</v>
      </c>
      <c r="LG28" s="331">
        <v>16669510.668835934</v>
      </c>
      <c r="LH28" s="331">
        <v>15494237.505131865</v>
      </c>
      <c r="LI28" s="331">
        <v>2681196.4210331915</v>
      </c>
      <c r="LJ28" s="331">
        <v>1432692.9750239518</v>
      </c>
      <c r="LK28" s="331">
        <v>606048.37058361876</v>
      </c>
      <c r="LL28" s="331">
        <v>1993781.2843367488</v>
      </c>
      <c r="LM28" s="331">
        <v>1381635.9309101051</v>
      </c>
      <c r="LN28" s="331">
        <v>3857301.2688443908</v>
      </c>
      <c r="LO28" s="331">
        <v>308879.6446373986</v>
      </c>
      <c r="LP28" s="331">
        <v>14078332.452229006</v>
      </c>
      <c r="LQ28" s="331">
        <v>1570623.0453140605</v>
      </c>
      <c r="LR28" s="331">
        <v>1074132.0961821494</v>
      </c>
      <c r="LS28" s="331">
        <v>69410978.858951047</v>
      </c>
      <c r="LT28" s="331">
        <v>10787290.579115303</v>
      </c>
      <c r="LU28" s="331">
        <v>32188240.704262592</v>
      </c>
      <c r="LV28" s="331">
        <v>7618274.4689402143</v>
      </c>
      <c r="LW28" s="331">
        <v>6324097.4532092493</v>
      </c>
      <c r="LX28" s="331">
        <v>5682986.8955872525</v>
      </c>
      <c r="LY28" s="331">
        <v>3232816.8535508919</v>
      </c>
      <c r="LZ28" s="331">
        <v>3357942.4281769698</v>
      </c>
      <c r="MA28" s="331">
        <v>4583535.4207067583</v>
      </c>
      <c r="MB28" s="331">
        <v>4932927.7993499059</v>
      </c>
      <c r="MC28" s="331">
        <v>10772073.790950213</v>
      </c>
      <c r="MD28" s="331">
        <v>3083798.7270136899</v>
      </c>
      <c r="ME28" s="331">
        <v>57495224.017927982</v>
      </c>
      <c r="MF28" s="331">
        <v>1571709.1580148509</v>
      </c>
      <c r="MG28" s="331">
        <v>586102.82364040101</v>
      </c>
      <c r="MH28" s="331">
        <v>883607.54931311763</v>
      </c>
      <c r="MI28" s="331">
        <v>593442.18932582787</v>
      </c>
      <c r="MJ28" s="331">
        <v>2315178.8439831506</v>
      </c>
      <c r="MK28" s="331">
        <v>1339313.9973006218</v>
      </c>
      <c r="ML28" s="331">
        <v>1669521.3419783693</v>
      </c>
      <c r="MM28" s="331">
        <v>2908863.2559323655</v>
      </c>
      <c r="MN28" s="331">
        <v>1838221.4400810227</v>
      </c>
      <c r="MO28" s="331">
        <v>1404438.6564718357</v>
      </c>
      <c r="MP28" s="331">
        <v>871181.10480577627</v>
      </c>
      <c r="MQ28" s="331">
        <v>26153690.77628988</v>
      </c>
      <c r="MR28" s="331">
        <v>1928796.8437766703</v>
      </c>
      <c r="MS28" s="331">
        <v>1805152.9638869606</v>
      </c>
      <c r="MT28" s="331">
        <v>3479165.282751732</v>
      </c>
      <c r="MU28" s="331">
        <v>4192515.5927774538</v>
      </c>
      <c r="MV28" s="331">
        <v>2016632.629697945</v>
      </c>
      <c r="MW28" s="331">
        <v>7824755.7868680088</v>
      </c>
      <c r="MX28" s="331">
        <v>7157138.7932383008</v>
      </c>
      <c r="MY28" s="331">
        <v>2450993.5336641641</v>
      </c>
      <c r="MZ28" s="331">
        <v>518630.1992893212</v>
      </c>
      <c r="NA28" s="331">
        <v>601000.18718708481</v>
      </c>
      <c r="NB28" s="331">
        <v>60065954.066210985</v>
      </c>
      <c r="NC28" s="331">
        <v>6632386.0964815468</v>
      </c>
      <c r="ND28" s="331">
        <v>1127466.2321762838</v>
      </c>
      <c r="NE28" s="331">
        <v>15927114.17351093</v>
      </c>
      <c r="NF28" s="331">
        <v>1316577.0840766737</v>
      </c>
      <c r="NG28" s="331">
        <v>4461432.3585225288</v>
      </c>
      <c r="NH28" s="331">
        <v>15563913.70422584</v>
      </c>
      <c r="NI28" s="331">
        <v>6839599.6642719796</v>
      </c>
      <c r="NJ28" s="331">
        <v>274537.68822657381</v>
      </c>
      <c r="NK28" s="331">
        <v>1759571.9698551658</v>
      </c>
      <c r="NL28" s="331">
        <v>1986471.5334568098</v>
      </c>
      <c r="NM28" s="331">
        <v>2052629.1840411944</v>
      </c>
      <c r="NN28" s="331">
        <v>14994365.091932721</v>
      </c>
      <c r="NO28" s="331">
        <v>1543176.1946511487</v>
      </c>
      <c r="NP28" s="331">
        <v>1335665.5041401775</v>
      </c>
      <c r="NQ28" s="331">
        <v>1653457.8705442697</v>
      </c>
      <c r="NR28" s="331">
        <v>1068083.1614678579</v>
      </c>
      <c r="NS28" s="331">
        <v>150645.13967720847</v>
      </c>
      <c r="NT28" s="331">
        <v>850385.29050342867</v>
      </c>
      <c r="NU28" s="331">
        <v>20792554.94777146</v>
      </c>
      <c r="NV28" s="331">
        <v>9432942.4051536191</v>
      </c>
      <c r="NW28" s="331">
        <v>1295668.984126535</v>
      </c>
      <c r="NX28" s="331">
        <v>688072.05142835632</v>
      </c>
      <c r="NY28" s="331">
        <v>916882.20960499113</v>
      </c>
      <c r="NZ28" s="331">
        <v>1624721.1912765065</v>
      </c>
      <c r="OA28" s="331">
        <v>456532.04329053243</v>
      </c>
      <c r="OB28" s="331">
        <v>48664153.985060021</v>
      </c>
      <c r="OC28" s="331">
        <v>10421267.106443629</v>
      </c>
      <c r="OD28" s="331">
        <v>2781992.7308082464</v>
      </c>
      <c r="OE28" s="331">
        <v>11867372.803104732</v>
      </c>
      <c r="OF28" s="331">
        <v>1845744.2638479047</v>
      </c>
      <c r="OG28" s="331">
        <v>2165030.6008259985</v>
      </c>
      <c r="OH28" s="331">
        <v>4898790.1559505425</v>
      </c>
      <c r="OI28" s="331">
        <v>672754.40148108138</v>
      </c>
      <c r="OJ28" s="331">
        <v>1116617.1078596031</v>
      </c>
      <c r="OK28" s="331">
        <v>50818479.050992079</v>
      </c>
      <c r="OL28" s="331">
        <v>10692148.377982071</v>
      </c>
      <c r="OM28" s="331">
        <v>13320434.54208421</v>
      </c>
      <c r="ON28" s="331">
        <v>3793257.2967248224</v>
      </c>
      <c r="OO28" s="331">
        <v>2460809.3293990507</v>
      </c>
      <c r="OP28" s="331">
        <v>423572.45773033536</v>
      </c>
      <c r="OQ28" s="331">
        <v>27054966.564860262</v>
      </c>
      <c r="OR28" s="331">
        <v>1967622.7345212996</v>
      </c>
      <c r="OS28" s="331">
        <v>2472376.8036159524</v>
      </c>
      <c r="OT28" s="331">
        <v>2538187.2371315123</v>
      </c>
      <c r="OU28" s="331">
        <v>3933201.9387780069</v>
      </c>
      <c r="OV28" s="331">
        <v>11014627.95386756</v>
      </c>
      <c r="OW28" s="331">
        <v>1543307.844449593</v>
      </c>
      <c r="OX28" s="331">
        <v>596139.70066598104</v>
      </c>
      <c r="OY28" s="331">
        <v>352135.89270117995</v>
      </c>
      <c r="OZ28" s="331">
        <v>32773306.725930449</v>
      </c>
      <c r="PA28" s="331">
        <v>1794596.7301320608</v>
      </c>
      <c r="PB28" s="331">
        <v>3940567.3057224196</v>
      </c>
      <c r="PC28" s="331">
        <v>530466.26321404905</v>
      </c>
      <c r="PD28" s="331">
        <v>3432840.4531164495</v>
      </c>
      <c r="PE28" s="331">
        <v>7527636.3632242009</v>
      </c>
      <c r="PF28" s="331">
        <v>2134404.7692678166</v>
      </c>
      <c r="PG28" s="331">
        <v>1787461.0854751572</v>
      </c>
      <c r="PH28" s="331">
        <v>2941964.5976910233</v>
      </c>
      <c r="PI28" s="331">
        <v>1845220.4860957896</v>
      </c>
      <c r="PJ28" s="331">
        <v>3509510.3464367464</v>
      </c>
      <c r="PK28" s="331">
        <v>5282062.212716748</v>
      </c>
      <c r="PL28" s="331">
        <v>1222320.0502589107</v>
      </c>
      <c r="PM28" s="331">
        <v>7235030.9180680877</v>
      </c>
      <c r="PN28" s="331">
        <v>1532132.591592154</v>
      </c>
      <c r="PO28" s="331">
        <v>1098049.9513796563</v>
      </c>
      <c r="PP28" s="331">
        <v>173250.69027342228</v>
      </c>
      <c r="PQ28" s="331">
        <v>1306560.0960583526</v>
      </c>
      <c r="PR28" s="331">
        <v>79457070.089252591</v>
      </c>
      <c r="PS28" s="331">
        <v>1937949.7718801335</v>
      </c>
      <c r="PT28" s="331">
        <v>1235133.1204262143</v>
      </c>
      <c r="PU28" s="331">
        <v>6161616.6981690591</v>
      </c>
      <c r="PV28" s="331">
        <v>10459988.634680774</v>
      </c>
      <c r="PW28" s="331">
        <v>2260888.9943173677</v>
      </c>
      <c r="PX28" s="331">
        <v>9201038.7898947541</v>
      </c>
      <c r="PY28" s="331">
        <v>2241963.7802994666</v>
      </c>
      <c r="PZ28" s="331">
        <v>5593249.9508604929</v>
      </c>
      <c r="QA28" s="331">
        <v>887475.65534666204</v>
      </c>
      <c r="QB28" s="331">
        <v>4641417.4278145581</v>
      </c>
      <c r="QC28" s="331">
        <v>1970033.609179812</v>
      </c>
      <c r="QD28" s="331">
        <v>3051789.0894300719</v>
      </c>
      <c r="QE28" s="331">
        <v>3538634.0773717975</v>
      </c>
      <c r="QF28" s="331">
        <v>3290294.9217977892</v>
      </c>
      <c r="QG28" s="331">
        <v>2584845.4916252168</v>
      </c>
      <c r="QH28" s="331">
        <v>3070316.6402571904</v>
      </c>
      <c r="QI28" s="331">
        <v>1287056.7459296798</v>
      </c>
      <c r="QJ28" s="331">
        <v>914496.56142385944</v>
      </c>
      <c r="QK28" s="331">
        <v>3676262.5859731808</v>
      </c>
      <c r="QL28" s="331">
        <v>8057659.3786246693</v>
      </c>
      <c r="QM28" s="331">
        <v>1215634.6616256544</v>
      </c>
      <c r="QN28" s="331">
        <v>498808.62487354322</v>
      </c>
      <c r="QO28" s="331">
        <v>398731.53899087937</v>
      </c>
      <c r="QP28" s="331">
        <v>1029607.2224455457</v>
      </c>
      <c r="QQ28" s="331">
        <v>577974.19138796884</v>
      </c>
      <c r="QR28" s="331">
        <v>40812922.716997504</v>
      </c>
      <c r="QS28" s="331">
        <v>932808.39806187409</v>
      </c>
      <c r="QT28" s="331">
        <v>5660393.1627913257</v>
      </c>
      <c r="QU28" s="331">
        <v>1972203.2372756067</v>
      </c>
      <c r="QV28" s="331">
        <v>4220141.4108331492</v>
      </c>
      <c r="QW28" s="331">
        <v>5765228.8706823504</v>
      </c>
      <c r="QX28" s="331">
        <v>1859384.9331445037</v>
      </c>
      <c r="QY28" s="331">
        <v>5732862.4407386845</v>
      </c>
      <c r="QZ28" s="331">
        <v>3489296.7038382306</v>
      </c>
      <c r="RA28" s="331">
        <v>1219338.5462423426</v>
      </c>
      <c r="RB28" s="331">
        <v>1461682.7669928125</v>
      </c>
      <c r="RC28" s="331">
        <v>795235.58607490582</v>
      </c>
      <c r="RD28" s="331">
        <v>810119.67426318093</v>
      </c>
      <c r="RE28" s="331">
        <v>54854873.400470026</v>
      </c>
      <c r="RF28" s="331">
        <v>7987999.3496767152</v>
      </c>
      <c r="RG28" s="331">
        <v>2750129.6396160708</v>
      </c>
      <c r="RH28" s="331">
        <v>3735364.6415833095</v>
      </c>
      <c r="RI28" s="331">
        <v>1762428.4057547778</v>
      </c>
      <c r="RJ28" s="331">
        <v>2038277.7416549979</v>
      </c>
      <c r="RK28" s="331">
        <v>7164822.5592177399</v>
      </c>
      <c r="RL28" s="331">
        <v>2690809.3381867185</v>
      </c>
      <c r="RM28" s="331">
        <v>3119095.934527454</v>
      </c>
      <c r="RN28" s="331">
        <v>5606813.8696698658</v>
      </c>
      <c r="RO28" s="331">
        <v>8984214.4366123602</v>
      </c>
      <c r="RP28" s="331">
        <v>855972.83879387786</v>
      </c>
      <c r="RQ28" s="331">
        <v>1175758.6737695737</v>
      </c>
      <c r="RR28" s="331">
        <v>2307963.6385385762</v>
      </c>
      <c r="RS28" s="331">
        <v>1248599.1545785991</v>
      </c>
      <c r="RT28" s="331">
        <v>1795135.94794035</v>
      </c>
      <c r="RU28" s="331">
        <v>1683062.7355630819</v>
      </c>
      <c r="RV28" s="331">
        <v>1371278.0775901659</v>
      </c>
      <c r="RW28" s="331">
        <v>1335914.7252087411</v>
      </c>
      <c r="RX28" s="331">
        <v>1031855.6139731487</v>
      </c>
      <c r="RY28" s="331">
        <v>40976812.592983127</v>
      </c>
      <c r="RZ28" s="331">
        <v>1689422.517900975</v>
      </c>
      <c r="SA28" s="331">
        <v>4682801.8628042806</v>
      </c>
      <c r="SB28" s="331">
        <v>3005976.9992014314</v>
      </c>
      <c r="SC28" s="331">
        <v>753882.85353146598</v>
      </c>
      <c r="SD28" s="331">
        <v>1379901.3545173337</v>
      </c>
      <c r="SE28" s="331">
        <v>2441139.1969084367</v>
      </c>
      <c r="SF28" s="331">
        <v>7785462.1341246292</v>
      </c>
      <c r="SG28" s="331">
        <v>2677790.4346639863</v>
      </c>
      <c r="SH28" s="331">
        <v>2375301.7001527352</v>
      </c>
      <c r="SI28" s="331">
        <v>3670546.5478126341</v>
      </c>
      <c r="SJ28" s="331">
        <v>3087474.432193731</v>
      </c>
      <c r="SK28" s="331">
        <v>3354268.6373012429</v>
      </c>
      <c r="SL28" s="331">
        <v>1631378.6657576796</v>
      </c>
      <c r="SM28" s="331">
        <v>25038632.523986768</v>
      </c>
      <c r="SN28" s="331">
        <v>2201788.433518155</v>
      </c>
      <c r="SO28" s="331">
        <v>1845580.8847809262</v>
      </c>
      <c r="SP28" s="331">
        <v>1949567.5214699004</v>
      </c>
      <c r="SQ28" s="331">
        <v>1377660.7435766242</v>
      </c>
      <c r="SR28" s="331">
        <v>1374517.3509276144</v>
      </c>
      <c r="SS28" s="331">
        <v>1671695.0942504557</v>
      </c>
      <c r="ST28" s="331">
        <v>4511387.143842753</v>
      </c>
      <c r="SU28" s="331">
        <v>2100723.0796527709</v>
      </c>
      <c r="SV28" s="331">
        <v>3700217.9978337018</v>
      </c>
      <c r="SW28" s="331">
        <v>5604008.4711417602</v>
      </c>
      <c r="SX28" s="331">
        <v>711759.88793960493</v>
      </c>
      <c r="SY28" s="331">
        <v>15231990.991974302</v>
      </c>
      <c r="SZ28" s="331">
        <v>2660956.9981793188</v>
      </c>
      <c r="TA28" s="331">
        <v>3011058.0167973381</v>
      </c>
      <c r="TB28" s="331">
        <v>7521652.7489499608</v>
      </c>
      <c r="TC28" s="331">
        <v>1775003.3878294437</v>
      </c>
      <c r="TD28" s="331">
        <v>3637833.8230762682</v>
      </c>
      <c r="TE28" s="331">
        <v>2157098.3202552139</v>
      </c>
      <c r="TF28" s="331">
        <v>801974.60895122297</v>
      </c>
      <c r="TG28" s="331">
        <v>72981358.780979469</v>
      </c>
      <c r="TH28" s="331">
        <v>2954119.4562035478</v>
      </c>
      <c r="TI28" s="331">
        <v>2268104.6988619952</v>
      </c>
      <c r="TJ28" s="331">
        <v>4390627.3609016407</v>
      </c>
      <c r="TK28" s="331">
        <v>4566947.1848338461</v>
      </c>
      <c r="TL28" s="331">
        <v>2327381.7233799691</v>
      </c>
      <c r="TM28" s="331">
        <v>512990.24053245859</v>
      </c>
      <c r="TN28" s="331">
        <v>17876250.411437932</v>
      </c>
      <c r="TO28" s="331">
        <v>3212123.412880729</v>
      </c>
      <c r="TP28" s="331">
        <v>9038696.1154329441</v>
      </c>
      <c r="TQ28" s="331">
        <v>3981870.3585634618</v>
      </c>
      <c r="TR28" s="331">
        <v>2058750.2158804901</v>
      </c>
      <c r="TS28" s="331">
        <v>1468921.9445547962</v>
      </c>
      <c r="TT28" s="331">
        <v>1190687.8519665932</v>
      </c>
      <c r="TU28" s="331">
        <v>1881368.5408742211</v>
      </c>
      <c r="TV28" s="331">
        <v>2367855.1376692788</v>
      </c>
      <c r="TW28" s="331">
        <v>12603829.247508621</v>
      </c>
      <c r="TX28" s="331">
        <v>1298651.4104558267</v>
      </c>
      <c r="TY28" s="331">
        <v>23494237.017523903</v>
      </c>
      <c r="TZ28" s="331">
        <v>3303705.1578441937</v>
      </c>
      <c r="UA28" s="331">
        <v>687954.47835559025</v>
      </c>
      <c r="UB28" s="331">
        <v>1383679.7738122838</v>
      </c>
      <c r="UC28" s="331">
        <v>19060659.884012584</v>
      </c>
      <c r="UD28" s="331">
        <v>724392.13198195875</v>
      </c>
      <c r="UE28" s="331">
        <v>626999.54794796114</v>
      </c>
      <c r="UF28" s="331">
        <v>2050379.4567264528</v>
      </c>
      <c r="UG28" s="331">
        <v>1490311.769814929</v>
      </c>
      <c r="UH28" s="331">
        <v>17557724.682109993</v>
      </c>
      <c r="UI28" s="331">
        <v>3206991.73615214</v>
      </c>
      <c r="UJ28" s="331">
        <v>3044281.2213408332</v>
      </c>
      <c r="UK28" s="331">
        <v>3519372.1128629562</v>
      </c>
      <c r="UL28" s="331">
        <v>4899203.2313672705</v>
      </c>
      <c r="UM28" s="331">
        <v>3123481.4698365428</v>
      </c>
      <c r="UN28" s="331">
        <v>90603325.796264276</v>
      </c>
      <c r="UO28" s="331">
        <v>3470135.1731818137</v>
      </c>
      <c r="UP28" s="331">
        <v>3186802.664932698</v>
      </c>
      <c r="UQ28" s="331">
        <v>17921358.098697867</v>
      </c>
      <c r="UR28" s="331">
        <v>630152.1562322434</v>
      </c>
      <c r="US28" s="331">
        <v>1488886.6049841968</v>
      </c>
      <c r="UT28" s="331">
        <v>5249233.7886567051</v>
      </c>
      <c r="UU28" s="331">
        <v>1637983.0449320865</v>
      </c>
      <c r="UV28" s="331">
        <v>2061058.3771788182</v>
      </c>
      <c r="UW28" s="331">
        <v>1860673.7355053544</v>
      </c>
      <c r="UX28" s="331">
        <v>8689360.0476772059</v>
      </c>
      <c r="UY28" s="331">
        <v>5839115.8555250075</v>
      </c>
      <c r="UZ28" s="331">
        <v>3558465.7783517744</v>
      </c>
      <c r="VA28" s="331">
        <v>5165174.1794612864</v>
      </c>
      <c r="VB28" s="331">
        <v>956970.34450071631</v>
      </c>
      <c r="VC28" s="331">
        <v>1163297.1866726014</v>
      </c>
      <c r="VD28" s="331">
        <v>1416011.8566574538</v>
      </c>
      <c r="VE28" s="331">
        <v>2040420.212502677</v>
      </c>
      <c r="VF28" s="331">
        <v>9765531.1710218433</v>
      </c>
      <c r="VG28" s="331">
        <v>1211150.336055621</v>
      </c>
      <c r="VH28" s="331">
        <v>754568.70551869448</v>
      </c>
      <c r="VI28" s="331">
        <v>578824.56572419882</v>
      </c>
      <c r="VJ28" s="331">
        <v>37153134.725194409</v>
      </c>
      <c r="VK28" s="331">
        <v>2068356.226714174</v>
      </c>
      <c r="VL28" s="331">
        <v>2627284.3621819732</v>
      </c>
      <c r="VM28" s="331">
        <v>2710203.4171339627</v>
      </c>
      <c r="VN28" s="331">
        <v>10209471.900147587</v>
      </c>
      <c r="VO28" s="331">
        <v>3849231.8918801174</v>
      </c>
      <c r="VP28" s="331">
        <v>2709138.4037431688</v>
      </c>
      <c r="VQ28" s="331">
        <v>3214195.911092611</v>
      </c>
      <c r="VR28" s="331">
        <v>1821585.6064156583</v>
      </c>
      <c r="VS28" s="331">
        <v>14067708.221808672</v>
      </c>
      <c r="VT28" s="331">
        <v>2142703.7130754967</v>
      </c>
      <c r="VU28" s="331">
        <v>4239922.2752296766</v>
      </c>
      <c r="VV28" s="331">
        <v>2292053.2495992328</v>
      </c>
      <c r="VW28" s="331">
        <v>2178873.1344861663</v>
      </c>
      <c r="VX28" s="331">
        <v>1484642.9210503006</v>
      </c>
      <c r="VY28" s="331">
        <v>136377748.57652041</v>
      </c>
      <c r="VZ28" s="331">
        <v>5729810.1734746331</v>
      </c>
      <c r="WA28" s="331">
        <v>3988751.3167457846</v>
      </c>
      <c r="WB28" s="331">
        <v>1956812.1922025708</v>
      </c>
      <c r="WC28" s="331">
        <v>2343177.9338875292</v>
      </c>
      <c r="WD28" s="331">
        <v>2893824.0745422747</v>
      </c>
      <c r="WE28" s="331">
        <v>6790892.7838266054</v>
      </c>
      <c r="WF28" s="331">
        <v>4820707.0846880795</v>
      </c>
      <c r="WG28" s="331">
        <v>2289404.443802672</v>
      </c>
      <c r="WH28" s="331">
        <v>3928176.6223825077</v>
      </c>
      <c r="WI28" s="331">
        <v>2028517.9902237759</v>
      </c>
      <c r="WJ28" s="331">
        <v>10194591.003690248</v>
      </c>
      <c r="WK28" s="331">
        <v>2532196.588047856</v>
      </c>
      <c r="WL28" s="331">
        <v>4284786.7979154568</v>
      </c>
      <c r="WM28" s="331">
        <v>5226799.0296966573</v>
      </c>
      <c r="WN28" s="331">
        <v>6046397.7159696734</v>
      </c>
      <c r="WO28" s="331">
        <v>2971102.0290793059</v>
      </c>
      <c r="WP28" s="331">
        <v>4485547.1429742649</v>
      </c>
      <c r="WQ28" s="331">
        <v>1313569.0357822401</v>
      </c>
      <c r="WR28" s="331">
        <v>8102611.187236961</v>
      </c>
      <c r="WS28" s="331">
        <v>23796507.093964007</v>
      </c>
      <c r="WT28" s="331">
        <v>2202883.2095270231</v>
      </c>
      <c r="WU28" s="331">
        <v>1651903.7749532645</v>
      </c>
      <c r="WV28" s="331">
        <v>1210035.629389402</v>
      </c>
      <c r="WW28" s="331">
        <v>2055246.7471591108</v>
      </c>
      <c r="WX28" s="331">
        <v>2923538.4956059684</v>
      </c>
      <c r="WY28" s="331">
        <v>2439970.3048982923</v>
      </c>
      <c r="WZ28" s="331">
        <v>2108823.2775272462</v>
      </c>
      <c r="XA28" s="331">
        <v>10216102.576540673</v>
      </c>
      <c r="XB28" s="331">
        <v>1890474.508332774</v>
      </c>
      <c r="XC28" s="331">
        <v>1473121.5753486555</v>
      </c>
      <c r="XD28" s="331">
        <v>1505522.9530946356</v>
      </c>
      <c r="XE28" s="331">
        <v>1271896.0402519864</v>
      </c>
      <c r="XF28" s="331">
        <v>81227058.865040004</v>
      </c>
      <c r="XG28" s="331">
        <v>5674215.0402848236</v>
      </c>
      <c r="XH28" s="331">
        <v>4497182.7665382558</v>
      </c>
      <c r="XI28" s="331">
        <v>22404617.389428537</v>
      </c>
      <c r="XJ28" s="331">
        <v>2160509.3934772746</v>
      </c>
      <c r="XK28" s="331">
        <v>3384365.8402799238</v>
      </c>
      <c r="XL28" s="331">
        <v>5186328.1163733052</v>
      </c>
      <c r="XM28" s="331">
        <v>2668046.8830878604</v>
      </c>
      <c r="XN28" s="331">
        <v>2962025.2549290829</v>
      </c>
      <c r="XO28" s="331">
        <v>4868474.31988113</v>
      </c>
      <c r="XP28" s="331">
        <v>5472991.901083353</v>
      </c>
      <c r="XQ28" s="331">
        <v>1420202.1781041715</v>
      </c>
      <c r="XR28" s="331">
        <v>1824479.649721778</v>
      </c>
      <c r="XS28" s="331">
        <v>3244814.9131209524</v>
      </c>
      <c r="XT28" s="331">
        <v>1946633.8876114716</v>
      </c>
      <c r="XU28" s="331">
        <v>911381.64773629548</v>
      </c>
      <c r="XV28" s="331">
        <v>929614.03293884813</v>
      </c>
      <c r="XW28" s="331">
        <v>1522682.7725448105</v>
      </c>
      <c r="XX28" s="331">
        <v>1438820.8037438749</v>
      </c>
      <c r="XY28" s="331">
        <v>2071753.6264316505</v>
      </c>
      <c r="XZ28" s="331">
        <v>1223142.091889217</v>
      </c>
      <c r="YA28" s="331">
        <v>1361512.5275778682</v>
      </c>
      <c r="YB28" s="331">
        <v>2405095.9043859909</v>
      </c>
      <c r="YC28" s="331">
        <v>58630394.529190041</v>
      </c>
      <c r="YD28" s="331">
        <v>2480409.8374784975</v>
      </c>
      <c r="YE28" s="331">
        <v>8359379.1401201058</v>
      </c>
      <c r="YF28" s="331">
        <v>1556128.1432877486</v>
      </c>
      <c r="YG28" s="331">
        <v>12318628.531807655</v>
      </c>
      <c r="YH28" s="331">
        <v>2673908.6275224201</v>
      </c>
      <c r="YI28" s="331">
        <v>5487794.3526640963</v>
      </c>
      <c r="YJ28" s="331">
        <v>2220804.7958008242</v>
      </c>
      <c r="YK28" s="331">
        <v>14234980.298768388</v>
      </c>
      <c r="YL28" s="331">
        <v>7402629.7452996708</v>
      </c>
      <c r="YM28" s="331">
        <v>7912193.9047774514</v>
      </c>
      <c r="YN28" s="331">
        <v>3541368.0035051834</v>
      </c>
      <c r="YO28" s="331">
        <v>2028936.1385715199</v>
      </c>
      <c r="YP28" s="331">
        <v>2231742.988172546</v>
      </c>
      <c r="YQ28" s="331">
        <v>1429359.8143873473</v>
      </c>
      <c r="YR28" s="331">
        <v>1754349.6765390551</v>
      </c>
      <c r="YS28" s="331">
        <v>2090981.308366922</v>
      </c>
      <c r="YT28" s="331">
        <v>19021045.505291883</v>
      </c>
      <c r="YU28" s="331">
        <v>2155751.7997740647</v>
      </c>
      <c r="YV28" s="331">
        <v>1650685.3989008616</v>
      </c>
      <c r="YW28" s="331">
        <v>695382.34890446032</v>
      </c>
      <c r="YX28" s="331">
        <v>1178227.6917592268</v>
      </c>
      <c r="YY28" s="331">
        <v>675217.39518571377</v>
      </c>
      <c r="YZ28" s="331">
        <v>738175.42023929604</v>
      </c>
      <c r="ZA28" s="331">
        <v>28439291.305464376</v>
      </c>
      <c r="ZB28" s="331">
        <v>882148.46502439282</v>
      </c>
      <c r="ZC28" s="331">
        <v>5507367.0957243694</v>
      </c>
      <c r="ZD28" s="331">
        <v>2280722.4558112724</v>
      </c>
      <c r="ZE28" s="331">
        <v>1148389.3363864289</v>
      </c>
      <c r="ZF28" s="331">
        <v>2226565.3599040098</v>
      </c>
      <c r="ZG28" s="331">
        <v>1269116.470289326</v>
      </c>
      <c r="ZH28" s="331">
        <v>958858.56973448407</v>
      </c>
      <c r="ZI28" s="331">
        <v>8707303.5279440247</v>
      </c>
      <c r="ZJ28" s="331">
        <v>90596558.506660163</v>
      </c>
      <c r="ZK28" s="331">
        <v>1472250.5887690443</v>
      </c>
      <c r="ZL28" s="331">
        <v>5315505.6062239986</v>
      </c>
      <c r="ZM28" s="331">
        <v>13626947.64100128</v>
      </c>
      <c r="ZN28" s="331">
        <v>10825538.755838495</v>
      </c>
      <c r="ZO28" s="331">
        <v>2104290.8233442167</v>
      </c>
      <c r="ZP28" s="331">
        <v>3670588.6871928084</v>
      </c>
      <c r="ZQ28" s="331">
        <v>6013554.6695436165</v>
      </c>
      <c r="ZR28" s="331">
        <v>4322142.0306023732</v>
      </c>
      <c r="ZS28" s="331">
        <v>4875779.6060331007</v>
      </c>
      <c r="ZT28" s="331">
        <v>357026.87673355907</v>
      </c>
      <c r="ZU28" s="331">
        <v>5898023.1107375817</v>
      </c>
      <c r="ZV28" s="331">
        <v>3178114.3135972489</v>
      </c>
      <c r="ZW28" s="331">
        <v>3004307.3635282712</v>
      </c>
      <c r="ZX28" s="331">
        <v>2253730.8684925926</v>
      </c>
      <c r="ZY28" s="331">
        <v>2118814.9192659291</v>
      </c>
      <c r="ZZ28" s="331">
        <v>4441416.6539848363</v>
      </c>
      <c r="AAA28" s="331">
        <v>1410412.5224208019</v>
      </c>
      <c r="AAB28" s="331">
        <v>2206246.1337919594</v>
      </c>
      <c r="AAC28" s="331">
        <v>2483936.8251206265</v>
      </c>
      <c r="AAD28" s="331">
        <v>1184714.8727785263</v>
      </c>
      <c r="AAE28" s="331">
        <v>598703.35619940946</v>
      </c>
      <c r="AAF28" s="331">
        <v>16656843.635256223</v>
      </c>
      <c r="AAG28" s="331">
        <v>2054796.1871148902</v>
      </c>
      <c r="AAH28" s="331">
        <v>1848859.3502831187</v>
      </c>
      <c r="AAI28" s="331">
        <v>1459819.6024026736</v>
      </c>
      <c r="AAJ28" s="331">
        <v>990740.32701259467</v>
      </c>
      <c r="AAK28" s="331">
        <v>5017490.6130400496</v>
      </c>
      <c r="AAL28" s="331">
        <v>1075522.2612190749</v>
      </c>
      <c r="AAM28" s="331">
        <v>91024670.489970848</v>
      </c>
      <c r="AAN28" s="331">
        <v>4078213.8095662035</v>
      </c>
      <c r="AAO28" s="331">
        <v>1807190.5205706279</v>
      </c>
      <c r="AAP28" s="331">
        <v>6271083.5225425521</v>
      </c>
      <c r="AAQ28" s="331">
        <v>3572241.6787921852</v>
      </c>
      <c r="AAR28" s="331">
        <v>3003575.7735967254</v>
      </c>
      <c r="AAS28" s="331">
        <v>3844494.0865375386</v>
      </c>
      <c r="AAT28" s="331">
        <v>4486684.2883211859</v>
      </c>
      <c r="AAU28" s="331">
        <v>9925853.6723742876</v>
      </c>
      <c r="AAV28" s="331">
        <v>2627446.8978834036</v>
      </c>
      <c r="AAW28" s="331">
        <v>5908441.1501043662</v>
      </c>
      <c r="AAX28" s="331">
        <v>12990300.48507447</v>
      </c>
      <c r="AAY28" s="331">
        <v>8300618.3237176016</v>
      </c>
      <c r="AAZ28" s="331">
        <v>1183074.0784803207</v>
      </c>
      <c r="ABA28" s="331">
        <v>2301958.9812776376</v>
      </c>
      <c r="ABB28" s="331">
        <v>1463272.3336504672</v>
      </c>
      <c r="ABC28" s="331">
        <v>1316701.2719644629</v>
      </c>
      <c r="ABD28" s="331">
        <v>3517663.2611341449</v>
      </c>
      <c r="ABE28" s="331">
        <v>1854051.2742008385</v>
      </c>
      <c r="ABF28" s="331">
        <v>31300248.993392438</v>
      </c>
      <c r="ABG28" s="331">
        <v>13833349.00700576</v>
      </c>
      <c r="ABH28" s="331">
        <v>1418269.6189004905</v>
      </c>
      <c r="ABI28" s="331">
        <v>1775549.4583128348</v>
      </c>
      <c r="ABJ28" s="331">
        <v>994831.93323249265</v>
      </c>
      <c r="ABK28" s="331">
        <v>1182041.4734145899</v>
      </c>
      <c r="ABL28" s="331">
        <v>1013047.7190161924</v>
      </c>
      <c r="ABM28" s="331">
        <v>34904667.932822138</v>
      </c>
      <c r="ABN28" s="331">
        <v>1502230.5097241015</v>
      </c>
      <c r="ABO28" s="331">
        <v>1352493.63723739</v>
      </c>
      <c r="ABP28" s="331">
        <v>1493078.7460961891</v>
      </c>
      <c r="ABQ28" s="331">
        <v>2478714.945391715</v>
      </c>
      <c r="ABR28" s="331">
        <v>1452561.247850633</v>
      </c>
      <c r="ABS28" s="331">
        <v>876408.21155025112</v>
      </c>
      <c r="ABT28" s="331">
        <v>881631.12366810348</v>
      </c>
      <c r="ABU28" s="331">
        <v>99513.529518625786</v>
      </c>
      <c r="ABV28" s="331">
        <v>37014607.546078697</v>
      </c>
      <c r="ABW28" s="331">
        <v>627332.35489849083</v>
      </c>
      <c r="ABX28" s="331">
        <v>3337464.2216147762</v>
      </c>
      <c r="ABY28" s="331">
        <v>892833.68039213237</v>
      </c>
      <c r="ABZ28" s="331">
        <v>371109.1155462286</v>
      </c>
      <c r="ACA28" s="331">
        <v>6852058.0477018142</v>
      </c>
      <c r="ACB28" s="331">
        <v>797916.67191240797</v>
      </c>
      <c r="ACC28" s="331">
        <v>1267945.1341679285</v>
      </c>
      <c r="ACD28" s="331">
        <v>892274.52522381209</v>
      </c>
      <c r="ACE28" s="331">
        <v>2900503.7972040391</v>
      </c>
      <c r="ACF28" s="331">
        <v>734568.80334596778</v>
      </c>
      <c r="ACG28" s="331">
        <v>86401416.077306852</v>
      </c>
      <c r="ACH28" s="331">
        <v>1913862.7568806438</v>
      </c>
      <c r="ACI28" s="331">
        <v>1952474.3698990759</v>
      </c>
      <c r="ACJ28" s="331">
        <v>2567913.3602606915</v>
      </c>
      <c r="ACK28" s="331">
        <v>585353.87274104753</v>
      </c>
      <c r="ACL28" s="331">
        <v>3124253.8267113464</v>
      </c>
      <c r="ACM28" s="331">
        <v>3464253.0463600974</v>
      </c>
      <c r="ACN28" s="331">
        <v>12294058.416696746</v>
      </c>
      <c r="ACO28" s="331">
        <v>9627159.8071964942</v>
      </c>
      <c r="ACP28" s="331">
        <v>1374058.9767492479</v>
      </c>
      <c r="ACQ28" s="331">
        <v>3012608.1109123798</v>
      </c>
      <c r="ACR28" s="331">
        <v>2786571.9479401801</v>
      </c>
      <c r="ACS28" s="331">
        <v>2472213.5716487933</v>
      </c>
      <c r="ACT28" s="331">
        <v>12547132.057549201</v>
      </c>
      <c r="ACU28" s="331">
        <v>2827914.3330710493</v>
      </c>
      <c r="ACV28" s="331">
        <v>2132698.3440008326</v>
      </c>
      <c r="ACW28" s="331">
        <v>2351705.4494334222</v>
      </c>
      <c r="ACX28" s="331">
        <v>1267137.8533766724</v>
      </c>
      <c r="ACY28" s="331">
        <v>954121.0645015206</v>
      </c>
      <c r="ACZ28" s="331">
        <v>878683.16577067948</v>
      </c>
      <c r="ADA28" s="331">
        <v>886930.75303948473</v>
      </c>
      <c r="ADB28" s="331">
        <v>663412.91762712062</v>
      </c>
      <c r="ADC28" s="331">
        <v>456812.32976713142</v>
      </c>
      <c r="ADD28" s="331">
        <v>13580894.680192275</v>
      </c>
      <c r="ADE28" s="331">
        <v>10075163.344226694</v>
      </c>
      <c r="ADF28" s="331">
        <v>289096.75376483821</v>
      </c>
      <c r="ADG28" s="331">
        <v>177623.98406773066</v>
      </c>
      <c r="ADH28" s="331">
        <v>1261324.1353678307</v>
      </c>
      <c r="ADI28" s="331">
        <v>147099.02128687288</v>
      </c>
      <c r="ADJ28" s="331">
        <v>1361883.1129506873</v>
      </c>
      <c r="ADK28" s="331">
        <v>499941.18693288986</v>
      </c>
      <c r="ADL28" s="331">
        <v>547466.76260097465</v>
      </c>
      <c r="ADM28" s="331">
        <v>73199371.518453464</v>
      </c>
      <c r="ADN28" s="331">
        <v>3574596.793761102</v>
      </c>
      <c r="ADO28" s="331">
        <v>5206016.6099919574</v>
      </c>
      <c r="ADP28" s="331">
        <v>15620089.738341099</v>
      </c>
      <c r="ADQ28" s="331">
        <v>252066.77336556307</v>
      </c>
      <c r="ADR28" s="331">
        <v>692621.39975499723</v>
      </c>
      <c r="ADS28" s="331">
        <v>515475.34254130081</v>
      </c>
      <c r="ADT28" s="331">
        <v>615108.9871983109</v>
      </c>
      <c r="ADU28" s="331">
        <v>54328275.233025618</v>
      </c>
      <c r="ADV28" s="331">
        <v>16304121.199523758</v>
      </c>
      <c r="ADW28" s="331">
        <v>5393326.13780302</v>
      </c>
      <c r="ADX28" s="331">
        <v>1527786.2581930105</v>
      </c>
      <c r="ADY28" s="331">
        <v>3271416.5607818365</v>
      </c>
      <c r="ADZ28" s="331">
        <v>6680854.0842321105</v>
      </c>
      <c r="AEA28" s="331">
        <v>1338789.2409446104</v>
      </c>
      <c r="AEB28" s="331">
        <v>2236836.7051562429</v>
      </c>
      <c r="AEC28" s="331">
        <v>758741.49868476379</v>
      </c>
      <c r="AED28" s="331">
        <v>1195807.5440645462</v>
      </c>
      <c r="AEE28" s="331">
        <v>2309263.7680364945</v>
      </c>
      <c r="AEF28" s="331">
        <v>1914645.9646630322</v>
      </c>
      <c r="AEG28" s="331">
        <v>727699.84780904255</v>
      </c>
      <c r="AEH28" s="331">
        <v>2429980.6049863491</v>
      </c>
      <c r="AEI28" s="331">
        <v>3709650.3819707013</v>
      </c>
      <c r="AEJ28" s="331">
        <v>1002561.5369797765</v>
      </c>
      <c r="AEK28" s="331">
        <v>773657.19174355245</v>
      </c>
      <c r="AEL28" s="331">
        <v>5456641.2402885957</v>
      </c>
      <c r="AEM28" s="331">
        <v>1538616.9025206047</v>
      </c>
      <c r="AEN28" s="331">
        <v>1725810.4318366805</v>
      </c>
      <c r="AEO28" s="331">
        <v>45839782.771492049</v>
      </c>
      <c r="AEP28" s="331">
        <v>1640051.9015000183</v>
      </c>
      <c r="AEQ28" s="331">
        <v>2246635.2352258353</v>
      </c>
      <c r="AER28" s="331">
        <v>2169876.1076282905</v>
      </c>
      <c r="AES28" s="331">
        <v>2005859.8763819071</v>
      </c>
      <c r="AET28" s="331">
        <v>8254599.8417568188</v>
      </c>
      <c r="AEU28" s="331">
        <v>1616703.7057197385</v>
      </c>
      <c r="AEV28" s="331">
        <v>2652382.1995094372</v>
      </c>
      <c r="AEW28" s="331">
        <v>960542.731242968</v>
      </c>
      <c r="AEX28" s="331">
        <v>898739.71406315663</v>
      </c>
      <c r="AEY28" s="331">
        <v>20933091.182107437</v>
      </c>
      <c r="AEZ28" s="331">
        <v>10268162.847918985</v>
      </c>
      <c r="AFA28" s="331">
        <v>3929420.7105675288</v>
      </c>
      <c r="AFB28" s="331">
        <v>1492761.1508860586</v>
      </c>
      <c r="AFC28" s="331">
        <v>3408721.3334541894</v>
      </c>
      <c r="AFD28" s="331">
        <v>2580101.3781142295</v>
      </c>
      <c r="AFE28" s="331">
        <v>1410781.0492342198</v>
      </c>
      <c r="AFF28" s="331">
        <v>2713689.3061652486</v>
      </c>
      <c r="AFG28" s="331">
        <v>1004593.3557932292</v>
      </c>
      <c r="AFH28" s="331">
        <v>1970169.7933520805</v>
      </c>
      <c r="AFI28" s="331">
        <v>1436910.417520077</v>
      </c>
      <c r="AFJ28" s="331">
        <v>1600676.0007610545</v>
      </c>
      <c r="AFK28" s="331">
        <v>694876.61760446092</v>
      </c>
      <c r="AFL28" s="331">
        <v>24053149.113098241</v>
      </c>
      <c r="AFM28" s="331">
        <v>2874794.9971610941</v>
      </c>
      <c r="AFN28" s="331">
        <v>2045129.9090375251</v>
      </c>
      <c r="AFO28" s="331">
        <v>955034.6289220691</v>
      </c>
      <c r="AFP28" s="331">
        <v>1784211.0154286018</v>
      </c>
      <c r="AFQ28" s="331">
        <v>1537507.4723762725</v>
      </c>
      <c r="AFR28" s="331">
        <v>770369.18795916124</v>
      </c>
      <c r="AFS28" s="331">
        <v>3786334.7979343641</v>
      </c>
      <c r="AFT28" s="331">
        <v>3235916.0559443356</v>
      </c>
      <c r="AFU28" s="331">
        <v>769994.85035436274</v>
      </c>
      <c r="AFV28" s="331">
        <v>4044496.1414097724</v>
      </c>
      <c r="AFW28" s="331">
        <v>778742.98523840774</v>
      </c>
      <c r="AFX28" s="331">
        <v>48420305.508034348</v>
      </c>
      <c r="AFY28" s="331">
        <v>615208.40948174673</v>
      </c>
      <c r="AFZ28" s="331">
        <v>1450208.4254271814</v>
      </c>
      <c r="AGA28" s="331">
        <v>623858.48473426793</v>
      </c>
      <c r="AGB28" s="331">
        <v>3779744.5169200734</v>
      </c>
      <c r="AGC28" s="331">
        <v>1092324.7174170085</v>
      </c>
      <c r="AGD28" s="331">
        <v>428424.01006874553</v>
      </c>
      <c r="AGE28" s="331">
        <v>934956.22698148107</v>
      </c>
      <c r="AGF28" s="331">
        <v>686760.35897788103</v>
      </c>
      <c r="AGG28" s="331">
        <v>1373654.4661561465</v>
      </c>
      <c r="AGH28" s="331">
        <v>501266.05683820503</v>
      </c>
      <c r="AGI28" s="331">
        <v>25085728.566366427</v>
      </c>
      <c r="AGJ28" s="331">
        <v>4140653.9541089493</v>
      </c>
      <c r="AGK28" s="331">
        <v>1581719.5772762499</v>
      </c>
      <c r="AGL28" s="331">
        <v>729697.28532558074</v>
      </c>
      <c r="AGM28" s="331">
        <v>6212990.7865776755</v>
      </c>
      <c r="AGN28" s="331">
        <v>2921402.3794230144</v>
      </c>
      <c r="AGO28" s="331">
        <v>770213.06724329153</v>
      </c>
      <c r="AGP28" s="331">
        <v>1233562.7689328291</v>
      </c>
      <c r="AGQ28" s="331">
        <v>67012203.224529065</v>
      </c>
      <c r="AGR28" s="331">
        <v>28896091.371800326</v>
      </c>
      <c r="AGS28" s="331">
        <v>1510230.4319909341</v>
      </c>
      <c r="AGT28" s="331">
        <v>2471769.2387872464</v>
      </c>
      <c r="AGU28" s="331">
        <v>6316277.6444532285</v>
      </c>
      <c r="AGV28" s="331">
        <v>2374936.4317695955</v>
      </c>
      <c r="AGW28" s="331">
        <v>2570670.6378331501</v>
      </c>
      <c r="AGX28" s="331">
        <v>1768369.1902554706</v>
      </c>
      <c r="AGY28" s="331">
        <v>598495.65529308375</v>
      </c>
      <c r="AGZ28" s="331">
        <v>2399520.5251266332</v>
      </c>
      <c r="AHA28" s="331">
        <v>2747702.8601076566</v>
      </c>
      <c r="AHB28" s="331">
        <v>1226411.3823649427</v>
      </c>
      <c r="AHC28" s="331">
        <v>733208.4488285355</v>
      </c>
      <c r="AHD28" s="331">
        <v>1247227.4098905928</v>
      </c>
      <c r="AHE28" s="331">
        <v>799951.78506087617</v>
      </c>
      <c r="AHF28" s="331">
        <v>1402021.1068994112</v>
      </c>
      <c r="AHG28" s="331">
        <v>699661.08753205882</v>
      </c>
      <c r="AHH28" s="331">
        <v>12070656.221293962</v>
      </c>
      <c r="AHI28" s="331">
        <v>750162.08820768725</v>
      </c>
      <c r="AHJ28" s="331">
        <v>842932.32999636908</v>
      </c>
      <c r="AHK28" s="331">
        <v>918947.40460744093</v>
      </c>
      <c r="AHL28" s="331">
        <v>2373214.2069905652</v>
      </c>
      <c r="AHM28" s="331">
        <v>949409.29703219712</v>
      </c>
      <c r="AHN28" s="331">
        <v>1184611.6939032883</v>
      </c>
      <c r="AHO28" s="331"/>
      <c r="AHQ28" s="351">
        <v>26</v>
      </c>
    </row>
    <row r="29" spans="1:901" ht="23.45" customHeight="1" x14ac:dyDescent="0.45">
      <c r="A29" s="326" t="s">
        <v>39</v>
      </c>
      <c r="B29" s="327" t="s">
        <v>40</v>
      </c>
      <c r="C29" s="331">
        <v>138344829.92382142</v>
      </c>
      <c r="D29" s="331">
        <v>36288325.637677811</v>
      </c>
      <c r="E29" s="331">
        <v>6595173.2102501299</v>
      </c>
      <c r="F29" s="331">
        <v>7766791.9627788942</v>
      </c>
      <c r="G29" s="331">
        <v>3604554.9141883641</v>
      </c>
      <c r="H29" s="331">
        <v>4940516.4576542573</v>
      </c>
      <c r="I29" s="331">
        <v>755613.89294801082</v>
      </c>
      <c r="J29" s="331">
        <v>29960861.963244814</v>
      </c>
      <c r="K29" s="331">
        <v>8479161.2584737539</v>
      </c>
      <c r="L29" s="331">
        <v>2769212.9275245378</v>
      </c>
      <c r="M29" s="331">
        <v>13905030.931594623</v>
      </c>
      <c r="N29" s="331">
        <v>4144344.7687149984</v>
      </c>
      <c r="O29" s="331">
        <v>33531902.701448295</v>
      </c>
      <c r="P29" s="331">
        <v>4792066.9485186217</v>
      </c>
      <c r="Q29" s="331">
        <v>9100521.9177029859</v>
      </c>
      <c r="R29" s="331">
        <v>2783813.7294614506</v>
      </c>
      <c r="S29" s="331">
        <v>6098646.9929855103</v>
      </c>
      <c r="T29" s="331">
        <v>3296600.7754367208</v>
      </c>
      <c r="U29" s="331">
        <v>3061747.9780381373</v>
      </c>
      <c r="V29" s="331">
        <v>4160385.4566393858</v>
      </c>
      <c r="W29" s="331">
        <v>3684154.8923443276</v>
      </c>
      <c r="X29" s="331">
        <v>1484308.2459312063</v>
      </c>
      <c r="Y29" s="331">
        <v>1258227.9196520667</v>
      </c>
      <c r="Z29" s="331">
        <v>1638616.3005768291</v>
      </c>
      <c r="AA29" s="331">
        <v>126680270.25031824</v>
      </c>
      <c r="AB29" s="331">
        <v>8254885.7351859426</v>
      </c>
      <c r="AC29" s="331">
        <v>8129654.0999443932</v>
      </c>
      <c r="AD29" s="331">
        <v>3455914.5645184913</v>
      </c>
      <c r="AE29" s="331">
        <v>28822350.270361897</v>
      </c>
      <c r="AF29" s="331">
        <v>8312490.0388115235</v>
      </c>
      <c r="AG29" s="331">
        <v>15200254.728847526</v>
      </c>
      <c r="AH29" s="331">
        <v>10055688.226015935</v>
      </c>
      <c r="AI29" s="331">
        <v>8196886.1962264711</v>
      </c>
      <c r="AJ29" s="331">
        <v>5582155.2924983408</v>
      </c>
      <c r="AK29" s="331">
        <v>1011572.3403325871</v>
      </c>
      <c r="AL29" s="331">
        <v>2972470.3902939428</v>
      </c>
      <c r="AM29" s="331">
        <v>2152992.7633528588</v>
      </c>
      <c r="AN29" s="331">
        <v>4200714.0174186332</v>
      </c>
      <c r="AO29" s="331">
        <v>4323207.002623532</v>
      </c>
      <c r="AP29" s="331">
        <v>4981866.0665163454</v>
      </c>
      <c r="AQ29" s="331">
        <v>8118251.657172611</v>
      </c>
      <c r="AR29" s="331">
        <v>2760160.2105523837</v>
      </c>
      <c r="AS29" s="331">
        <v>57982959.257467486</v>
      </c>
      <c r="AT29" s="331">
        <v>4760768.6657047039</v>
      </c>
      <c r="AU29" s="331">
        <v>3434962.4492405793</v>
      </c>
      <c r="AV29" s="331">
        <v>3160547.9629813242</v>
      </c>
      <c r="AW29" s="331">
        <v>2164801.3607694856</v>
      </c>
      <c r="AX29" s="331">
        <v>2576607.3643922</v>
      </c>
      <c r="AY29" s="331">
        <v>1515845.0605711578</v>
      </c>
      <c r="AZ29" s="331">
        <v>3676064.5348373326</v>
      </c>
      <c r="BA29" s="331">
        <v>27405070.860010631</v>
      </c>
      <c r="BB29" s="331">
        <v>3867436.8209278565</v>
      </c>
      <c r="BC29" s="331">
        <v>5974323.4935569987</v>
      </c>
      <c r="BD29" s="331">
        <v>14188477.991148142</v>
      </c>
      <c r="BE29" s="331">
        <v>2486233.7440301576</v>
      </c>
      <c r="BF29" s="331">
        <v>2282688.922123218</v>
      </c>
      <c r="BG29" s="331">
        <v>1870117.1596597943</v>
      </c>
      <c r="BH29" s="331">
        <v>89427496.313794374</v>
      </c>
      <c r="BI29" s="331">
        <v>845291.25204574259</v>
      </c>
      <c r="BJ29" s="331">
        <v>1197348.6338865892</v>
      </c>
      <c r="BK29" s="331">
        <v>1153323.9191965926</v>
      </c>
      <c r="BL29" s="331">
        <v>3543763.3840541495</v>
      </c>
      <c r="BM29" s="331">
        <v>3097893.7189311744</v>
      </c>
      <c r="BN29" s="331">
        <v>1178317.283227222</v>
      </c>
      <c r="BO29" s="331">
        <v>1884357.282678951</v>
      </c>
      <c r="BP29" s="331">
        <v>1353708.8916567343</v>
      </c>
      <c r="BQ29" s="331">
        <v>1029521.2819323437</v>
      </c>
      <c r="BR29" s="331">
        <v>1913787.6666537842</v>
      </c>
      <c r="BS29" s="331">
        <v>800834.28782453563</v>
      </c>
      <c r="BT29" s="331">
        <v>15573999.466000117</v>
      </c>
      <c r="BU29" s="331">
        <v>1035659.2170957309</v>
      </c>
      <c r="BV29" s="331">
        <v>504839.69961079699</v>
      </c>
      <c r="BW29" s="331">
        <v>49884400.648167022</v>
      </c>
      <c r="BX29" s="331">
        <v>18958606.328262314</v>
      </c>
      <c r="BY29" s="331">
        <v>4300907.086647138</v>
      </c>
      <c r="BZ29" s="331">
        <v>2719963.6071600453</v>
      </c>
      <c r="CA29" s="331">
        <v>4916330.528050445</v>
      </c>
      <c r="CB29" s="331">
        <v>3785190.1458604778</v>
      </c>
      <c r="CC29" s="331">
        <v>3190220.1087464239</v>
      </c>
      <c r="CD29" s="331">
        <v>757691.71028084995</v>
      </c>
      <c r="CE29" s="331">
        <v>0</v>
      </c>
      <c r="CF29" s="331">
        <v>131889058.80283517</v>
      </c>
      <c r="CG29" s="331">
        <v>3896360.4668285507</v>
      </c>
      <c r="CH29" s="331">
        <v>16397120.921974387</v>
      </c>
      <c r="CI29" s="331">
        <v>1873494.5877854105</v>
      </c>
      <c r="CJ29" s="331">
        <v>3281643.5729944017</v>
      </c>
      <c r="CK29" s="331">
        <v>2203014.8511094581</v>
      </c>
      <c r="CL29" s="331">
        <v>2889086.09321847</v>
      </c>
      <c r="CM29" s="331">
        <v>14312702.270341221</v>
      </c>
      <c r="CN29" s="331">
        <v>1072314.5475807842</v>
      </c>
      <c r="CO29" s="331">
        <v>1895523.309628106</v>
      </c>
      <c r="CP29" s="331">
        <v>1690692.5962002059</v>
      </c>
      <c r="CQ29" s="331">
        <v>1701615.6552541447</v>
      </c>
      <c r="CR29" s="331">
        <v>2100898.6148856599</v>
      </c>
      <c r="CS29" s="331">
        <v>84472841.960527062</v>
      </c>
      <c r="CT29" s="331">
        <v>1908094.7641171359</v>
      </c>
      <c r="CU29" s="331">
        <v>2320187.5779997385</v>
      </c>
      <c r="CV29" s="331">
        <v>5872406.0668366347</v>
      </c>
      <c r="CW29" s="331">
        <v>1615088.6205594952</v>
      </c>
      <c r="CX29" s="331">
        <v>7062213.487222827</v>
      </c>
      <c r="CY29" s="331">
        <v>1639851.422886885</v>
      </c>
      <c r="CZ29" s="331">
        <v>2394963.0499797654</v>
      </c>
      <c r="DA29" s="331">
        <v>103489423.87029104</v>
      </c>
      <c r="DB29" s="331">
        <v>5728705.554869784</v>
      </c>
      <c r="DC29" s="331">
        <v>19273717.410201192</v>
      </c>
      <c r="DD29" s="331">
        <v>31003179.90691524</v>
      </c>
      <c r="DE29" s="331">
        <v>4226396.540914692</v>
      </c>
      <c r="DF29" s="331">
        <v>7684293.014981579</v>
      </c>
      <c r="DG29" s="331">
        <v>5016600.0264626089</v>
      </c>
      <c r="DH29" s="331">
        <v>1986093.095600921</v>
      </c>
      <c r="DI29" s="331">
        <v>2822447.4163951026</v>
      </c>
      <c r="DJ29" s="331">
        <v>2320531.5616578651</v>
      </c>
      <c r="DK29" s="331">
        <v>16122027.725845544</v>
      </c>
      <c r="DL29" s="331">
        <v>53919482.355164647</v>
      </c>
      <c r="DM29" s="331">
        <v>67310358.038843796</v>
      </c>
      <c r="DN29" s="331">
        <v>3955840.9103395455</v>
      </c>
      <c r="DO29" s="331">
        <v>3097441.4848695062</v>
      </c>
      <c r="DP29" s="331">
        <v>14561111.913033161</v>
      </c>
      <c r="DQ29" s="331">
        <v>9954496.678268468</v>
      </c>
      <c r="DR29" s="331">
        <v>8978159.1129418984</v>
      </c>
      <c r="DS29" s="331">
        <v>4705137.7813655231</v>
      </c>
      <c r="DT29" s="331">
        <v>4083293.0360773024</v>
      </c>
      <c r="DU29" s="331">
        <v>236688578.95774728</v>
      </c>
      <c r="DV29" s="331">
        <v>3933269.9284828515</v>
      </c>
      <c r="DW29" s="331">
        <v>7655888.6832742151</v>
      </c>
      <c r="DX29" s="331">
        <v>9509188.1829427145</v>
      </c>
      <c r="DY29" s="331">
        <v>5976285.8503159443</v>
      </c>
      <c r="DZ29" s="331">
        <v>3866549.6558891074</v>
      </c>
      <c r="EA29" s="331">
        <v>7321231.03608042</v>
      </c>
      <c r="EB29" s="331">
        <v>3855898.4946587277</v>
      </c>
      <c r="EC29" s="331">
        <v>17967559.063257184</v>
      </c>
      <c r="ED29" s="331">
        <v>50107182.981248841</v>
      </c>
      <c r="EE29" s="331">
        <v>28897543.090121396</v>
      </c>
      <c r="EF29" s="331">
        <v>3198581.4385177721</v>
      </c>
      <c r="EG29" s="331">
        <v>2797568.4729847503</v>
      </c>
      <c r="EH29" s="331">
        <v>2554895.1163810203</v>
      </c>
      <c r="EI29" s="331">
        <v>5209347.4680949626</v>
      </c>
      <c r="EJ29" s="331">
        <v>11543355.432803659</v>
      </c>
      <c r="EK29" s="331">
        <v>2774417.1717122421</v>
      </c>
      <c r="EL29" s="331">
        <v>3750531.6577677238</v>
      </c>
      <c r="EM29" s="331">
        <v>69049069.996299878</v>
      </c>
      <c r="EN29" s="331">
        <v>4021384.5365036214</v>
      </c>
      <c r="EO29" s="331">
        <v>1835320.2501566177</v>
      </c>
      <c r="EP29" s="331">
        <v>3442332.7828550567</v>
      </c>
      <c r="EQ29" s="331">
        <v>1490432.2796779894</v>
      </c>
      <c r="ER29" s="331">
        <v>1943797.6580081258</v>
      </c>
      <c r="ES29" s="331">
        <v>3881664.163030989</v>
      </c>
      <c r="ET29" s="331">
        <v>5759108.4653535718</v>
      </c>
      <c r="EU29" s="331">
        <v>1724815.2114001971</v>
      </c>
      <c r="EV29" s="331">
        <v>80118435.671622917</v>
      </c>
      <c r="EW29" s="331">
        <v>1614663.6035100699</v>
      </c>
      <c r="EX29" s="331">
        <v>3075765.8239335809</v>
      </c>
      <c r="EY29" s="331">
        <v>5066112.1477817278</v>
      </c>
      <c r="EZ29" s="331">
        <v>13498996.995871056</v>
      </c>
      <c r="FA29" s="331">
        <v>13856441.936395088</v>
      </c>
      <c r="FB29" s="331">
        <v>6237432.4036207478</v>
      </c>
      <c r="FC29" s="331">
        <v>3070390.3467861451</v>
      </c>
      <c r="FD29" s="331">
        <v>3440387.9994974746</v>
      </c>
      <c r="FE29" s="331">
        <v>2920146.0398733756</v>
      </c>
      <c r="FF29" s="331">
        <v>3872930.9711396713</v>
      </c>
      <c r="FG29" s="331">
        <v>3619988.2563590477</v>
      </c>
      <c r="FH29" s="331">
        <v>58709405.178952776</v>
      </c>
      <c r="FI29" s="331">
        <v>1948331.728370022</v>
      </c>
      <c r="FJ29" s="331">
        <v>3397908.6881648884</v>
      </c>
      <c r="FK29" s="331">
        <v>2373682.6433771239</v>
      </c>
      <c r="FL29" s="331">
        <v>4722993.3569458229</v>
      </c>
      <c r="FM29" s="331">
        <v>2638388.6360838772</v>
      </c>
      <c r="FN29" s="331">
        <v>2808572.7370197792</v>
      </c>
      <c r="FO29" s="331">
        <v>1821240.9170856436</v>
      </c>
      <c r="FP29" s="331">
        <v>186216421.71244881</v>
      </c>
      <c r="FQ29" s="331">
        <v>2081973.9383023428</v>
      </c>
      <c r="FR29" s="331">
        <v>7180484.4139642268</v>
      </c>
      <c r="FS29" s="331">
        <v>2934224.8596517374</v>
      </c>
      <c r="FT29" s="331">
        <v>5995525.0219241576</v>
      </c>
      <c r="FU29" s="331">
        <v>2994284.2660192424</v>
      </c>
      <c r="FV29" s="331">
        <v>16262157.00002436</v>
      </c>
      <c r="FW29" s="331">
        <v>5280362.2756852694</v>
      </c>
      <c r="FX29" s="331">
        <v>4117138.7610519333</v>
      </c>
      <c r="FY29" s="331">
        <v>3729886.6499011917</v>
      </c>
      <c r="FZ29" s="331">
        <v>11056547.665480698</v>
      </c>
      <c r="GA29" s="331">
        <v>3090474.0544691184</v>
      </c>
      <c r="GB29" s="331">
        <v>4139532.9301856291</v>
      </c>
      <c r="GC29" s="331">
        <v>2045981.8151311497</v>
      </c>
      <c r="GD29" s="331">
        <v>72444505.08946687</v>
      </c>
      <c r="GE29" s="331">
        <v>2379336.631281896</v>
      </c>
      <c r="GF29" s="331">
        <v>1609245.1521899027</v>
      </c>
      <c r="GG29" s="331">
        <v>14791091.951416655</v>
      </c>
      <c r="GH29" s="331">
        <v>3061496.6909677135</v>
      </c>
      <c r="GI29" s="331">
        <v>4816509.3921710523</v>
      </c>
      <c r="GJ29" s="331">
        <v>2384913.4027409507</v>
      </c>
      <c r="GK29" s="331">
        <v>10378231.604310635</v>
      </c>
      <c r="GL29" s="331">
        <v>1936836.9893129747</v>
      </c>
      <c r="GM29" s="331">
        <v>2439767.4633359844</v>
      </c>
      <c r="GN29" s="331">
        <v>1680720.3584970655</v>
      </c>
      <c r="GO29" s="331">
        <v>1754669.2826155652</v>
      </c>
      <c r="GP29" s="331">
        <v>40051303.743176661</v>
      </c>
      <c r="GQ29" s="331">
        <v>4402386.517634985</v>
      </c>
      <c r="GR29" s="331">
        <v>3419683.329752048</v>
      </c>
      <c r="GS29" s="331">
        <v>9732929.8749557529</v>
      </c>
      <c r="GT29" s="331">
        <v>1008401.7226532465</v>
      </c>
      <c r="GU29" s="331">
        <v>4942233.4317823555</v>
      </c>
      <c r="GV29" s="331">
        <v>5279936.9705738975</v>
      </c>
      <c r="GW29" s="331">
        <v>3687227.4522529561</v>
      </c>
      <c r="GX29" s="331">
        <v>33595389.806146055</v>
      </c>
      <c r="GY29" s="331">
        <v>3069042.0658144816</v>
      </c>
      <c r="GZ29" s="331">
        <v>4818520.4617718551</v>
      </c>
      <c r="HA29" s="331">
        <v>4920454.4132137261</v>
      </c>
      <c r="HB29" s="331">
        <v>140312538.76863161</v>
      </c>
      <c r="HC29" s="331">
        <v>17403509.945042554</v>
      </c>
      <c r="HD29" s="331">
        <v>6772832.3281895183</v>
      </c>
      <c r="HE29" s="331">
        <v>17798087.774994444</v>
      </c>
      <c r="HF29" s="331">
        <v>8113323.1549732527</v>
      </c>
      <c r="HG29" s="331">
        <v>20611572.720256988</v>
      </c>
      <c r="HH29" s="331">
        <v>3681071.2305529974</v>
      </c>
      <c r="HI29" s="331">
        <v>78328192.340560719</v>
      </c>
      <c r="HJ29" s="331">
        <v>6273781.0871652607</v>
      </c>
      <c r="HK29" s="331">
        <v>10172487.274085941</v>
      </c>
      <c r="HL29" s="331">
        <v>3799628.7865352007</v>
      </c>
      <c r="HM29" s="331">
        <v>3818291.7216000198</v>
      </c>
      <c r="HN29" s="331">
        <v>3124865.4807263585</v>
      </c>
      <c r="HO29" s="331">
        <v>5066588.9480335535</v>
      </c>
      <c r="HP29" s="331">
        <v>2635067.0913945003</v>
      </c>
      <c r="HQ29" s="331">
        <v>86152694.801947042</v>
      </c>
      <c r="HR29" s="331">
        <v>27923998.59500926</v>
      </c>
      <c r="HS29" s="331">
        <v>1810497.4472042536</v>
      </c>
      <c r="HT29" s="331">
        <v>6708160.8308850257</v>
      </c>
      <c r="HU29" s="331">
        <v>2966879.3877499877</v>
      </c>
      <c r="HV29" s="331">
        <v>1226405.7796864356</v>
      </c>
      <c r="HW29" s="331">
        <v>2789911.4929780774</v>
      </c>
      <c r="HX29" s="331">
        <v>1771390.7887501416</v>
      </c>
      <c r="HY29" s="331">
        <v>3598076.907059174</v>
      </c>
      <c r="HZ29" s="331">
        <v>1825025.4765643054</v>
      </c>
      <c r="IA29" s="331">
        <v>3277796.1844850136</v>
      </c>
      <c r="IB29" s="331">
        <v>8381076.0552117582</v>
      </c>
      <c r="IC29" s="331">
        <v>984536.25962330971</v>
      </c>
      <c r="ID29" s="331">
        <v>5408601.6840191288</v>
      </c>
      <c r="IE29" s="331">
        <v>1835608.736126987</v>
      </c>
      <c r="IF29" s="331">
        <v>1472603.0268291582</v>
      </c>
      <c r="IG29" s="331">
        <v>65855662.515486456</v>
      </c>
      <c r="IH29" s="331">
        <v>18395820.928533357</v>
      </c>
      <c r="II29" s="331">
        <v>4664935.3492672751</v>
      </c>
      <c r="IJ29" s="331">
        <v>11452841.236372272</v>
      </c>
      <c r="IK29" s="331">
        <v>17410130.478020519</v>
      </c>
      <c r="IL29" s="331">
        <v>2383699.0669439575</v>
      </c>
      <c r="IM29" s="331">
        <v>2547245.1627274677</v>
      </c>
      <c r="IN29" s="331">
        <v>1600090.3080544916</v>
      </c>
      <c r="IO29" s="331">
        <v>2532861.787881929</v>
      </c>
      <c r="IP29" s="331">
        <v>2610775.2862879029</v>
      </c>
      <c r="IQ29" s="331">
        <v>1200380.6066147597</v>
      </c>
      <c r="IR29" s="331">
        <v>158321863.93598962</v>
      </c>
      <c r="IS29" s="331">
        <v>35506037.696067557</v>
      </c>
      <c r="IT29" s="331">
        <v>5044666.7141083926</v>
      </c>
      <c r="IU29" s="331">
        <v>3087180.2796055116</v>
      </c>
      <c r="IV29" s="331">
        <v>4615569.8513870211</v>
      </c>
      <c r="IW29" s="331">
        <v>588324.55978510086</v>
      </c>
      <c r="IX29" s="331">
        <v>1603035.744265842</v>
      </c>
      <c r="IY29" s="331">
        <v>780492.28820280114</v>
      </c>
      <c r="IZ29" s="331">
        <v>1365798.0305054067</v>
      </c>
      <c r="JA29" s="331">
        <v>4289988.3890919592</v>
      </c>
      <c r="JB29" s="331">
        <v>3491505.9700456019</v>
      </c>
      <c r="JC29" s="331">
        <v>1766087.6459587247</v>
      </c>
      <c r="JD29" s="331">
        <v>17587793.217323419</v>
      </c>
      <c r="JE29" s="331">
        <v>16179530.177354671</v>
      </c>
      <c r="JF29" s="331">
        <v>1309671.870133613</v>
      </c>
      <c r="JG29" s="331">
        <v>1581729.7040810711</v>
      </c>
      <c r="JH29" s="331">
        <v>1248419.6921409068</v>
      </c>
      <c r="JI29" s="331">
        <v>964884.40966729424</v>
      </c>
      <c r="JJ29" s="331">
        <v>35839077.709589571</v>
      </c>
      <c r="JK29" s="331">
        <v>2458810.2061975105</v>
      </c>
      <c r="JL29" s="331">
        <v>5215686.5444166726</v>
      </c>
      <c r="JM29" s="331">
        <v>7314984.9271897376</v>
      </c>
      <c r="JN29" s="331">
        <v>2765209.6896857251</v>
      </c>
      <c r="JO29" s="331">
        <v>10780016.509748749</v>
      </c>
      <c r="JP29" s="331">
        <v>2007333.3172527207</v>
      </c>
      <c r="JQ29" s="331">
        <v>73884990.623168021</v>
      </c>
      <c r="JR29" s="331">
        <v>2957771.825573314</v>
      </c>
      <c r="JS29" s="331">
        <v>1364247.9517786077</v>
      </c>
      <c r="JT29" s="331">
        <v>10344415.937608469</v>
      </c>
      <c r="JU29" s="331">
        <v>10436637.729682812</v>
      </c>
      <c r="JV29" s="331">
        <v>2580583.8848630325</v>
      </c>
      <c r="JW29" s="331">
        <v>2789648.8019711082</v>
      </c>
      <c r="JX29" s="331">
        <v>2258290.645641455</v>
      </c>
      <c r="JY29" s="331">
        <v>85214073.353595823</v>
      </c>
      <c r="JZ29" s="331">
        <v>37761111.215136565</v>
      </c>
      <c r="KA29" s="331">
        <v>3885935.9676247467</v>
      </c>
      <c r="KB29" s="331">
        <v>1609558.8310771922</v>
      </c>
      <c r="KC29" s="331">
        <v>6311171.5039015617</v>
      </c>
      <c r="KD29" s="331">
        <v>1511904.442852848</v>
      </c>
      <c r="KE29" s="331">
        <v>20904770.149057761</v>
      </c>
      <c r="KF29" s="331">
        <v>6880230.0979406871</v>
      </c>
      <c r="KG29" s="331">
        <v>4786926.4813843407</v>
      </c>
      <c r="KH29" s="331">
        <v>7267931.5941838138</v>
      </c>
      <c r="KI29" s="331">
        <v>2937905.1569443033</v>
      </c>
      <c r="KJ29" s="331">
        <v>7338259.3852969669</v>
      </c>
      <c r="KK29" s="331">
        <v>3303265.6678104536</v>
      </c>
      <c r="KL29" s="331">
        <v>1042878.9342704418</v>
      </c>
      <c r="KM29" s="331">
        <v>3934500.7538276669</v>
      </c>
      <c r="KN29" s="331">
        <v>170845344.01888943</v>
      </c>
      <c r="KO29" s="331">
        <v>10462084.906975128</v>
      </c>
      <c r="KP29" s="331">
        <v>5430449.9510675007</v>
      </c>
      <c r="KQ29" s="331">
        <v>3382637.7654355336</v>
      </c>
      <c r="KR29" s="331">
        <v>7175984.3343597064</v>
      </c>
      <c r="KS29" s="331">
        <v>4218048.4862093283</v>
      </c>
      <c r="KT29" s="331">
        <v>27921360.890914582</v>
      </c>
      <c r="KU29" s="331">
        <v>3101598.2536909436</v>
      </c>
      <c r="KV29" s="331">
        <v>1642597.2837911046</v>
      </c>
      <c r="KW29" s="331">
        <v>28479956.671379261</v>
      </c>
      <c r="KX29" s="331">
        <v>2471011.9474864593</v>
      </c>
      <c r="KY29" s="331">
        <v>6345558.3171331566</v>
      </c>
      <c r="KZ29" s="331">
        <v>32264740.021694008</v>
      </c>
      <c r="LA29" s="331">
        <v>4533013.5019644601</v>
      </c>
      <c r="LB29" s="331">
        <v>7213043.254915134</v>
      </c>
      <c r="LC29" s="331">
        <v>115356234.89562874</v>
      </c>
      <c r="LD29" s="331">
        <v>6229658.1326438049</v>
      </c>
      <c r="LE29" s="331">
        <v>56085425.704198636</v>
      </c>
      <c r="LF29" s="331">
        <v>23600791.110780228</v>
      </c>
      <c r="LG29" s="331">
        <v>26904531.240567032</v>
      </c>
      <c r="LH29" s="331">
        <v>38909064.03020516</v>
      </c>
      <c r="LI29" s="331">
        <v>5524328.0313729076</v>
      </c>
      <c r="LJ29" s="331">
        <v>2415200.8365161764</v>
      </c>
      <c r="LK29" s="331">
        <v>999635.86993966694</v>
      </c>
      <c r="LL29" s="331">
        <v>4020751.0892266575</v>
      </c>
      <c r="LM29" s="331">
        <v>1764107.5171417666</v>
      </c>
      <c r="LN29" s="331">
        <v>5153617.3351659635</v>
      </c>
      <c r="LO29" s="331">
        <v>1345322.8473545893</v>
      </c>
      <c r="LP29" s="331">
        <v>61549221.532178819</v>
      </c>
      <c r="LQ29" s="331">
        <v>4453869.424221484</v>
      </c>
      <c r="LR29" s="331">
        <v>3182552.6114502079</v>
      </c>
      <c r="LS29" s="331">
        <v>48901572.052048236</v>
      </c>
      <c r="LT29" s="331">
        <v>26666413.251448259</v>
      </c>
      <c r="LU29" s="331">
        <v>122979294.28591058</v>
      </c>
      <c r="LV29" s="331">
        <v>27575400.7559916</v>
      </c>
      <c r="LW29" s="331">
        <v>16411958.51213447</v>
      </c>
      <c r="LX29" s="331">
        <v>9839049.0932558775</v>
      </c>
      <c r="LY29" s="331">
        <v>4930716.810248632</v>
      </c>
      <c r="LZ29" s="331">
        <v>9264803.049898224</v>
      </c>
      <c r="MA29" s="331">
        <v>8413716.3073901255</v>
      </c>
      <c r="MB29" s="331">
        <v>14827303.301253315</v>
      </c>
      <c r="MC29" s="331">
        <v>16654990.912994243</v>
      </c>
      <c r="MD29" s="331">
        <v>4778161.5256894995</v>
      </c>
      <c r="ME29" s="331">
        <v>165604581.8067233</v>
      </c>
      <c r="MF29" s="331">
        <v>3834124.4250212549</v>
      </c>
      <c r="MG29" s="331">
        <v>1913165.3077030538</v>
      </c>
      <c r="MH29" s="331">
        <v>1964118.4740662975</v>
      </c>
      <c r="MI29" s="331">
        <v>2093785.1225027549</v>
      </c>
      <c r="MJ29" s="331">
        <v>3309193.5240045078</v>
      </c>
      <c r="MK29" s="331">
        <v>3329604.7330178069</v>
      </c>
      <c r="ML29" s="331">
        <v>3409575.5792973549</v>
      </c>
      <c r="MM29" s="331">
        <v>5790246.1070580641</v>
      </c>
      <c r="MN29" s="331">
        <v>3496615.957749329</v>
      </c>
      <c r="MO29" s="331">
        <v>2906718.5866496721</v>
      </c>
      <c r="MP29" s="331">
        <v>3216895.9801213485</v>
      </c>
      <c r="MQ29" s="331">
        <v>66785984.475740254</v>
      </c>
      <c r="MR29" s="331">
        <v>6494961.4380639931</v>
      </c>
      <c r="MS29" s="331">
        <v>5000942.5582838226</v>
      </c>
      <c r="MT29" s="331">
        <v>6619452.8133953735</v>
      </c>
      <c r="MU29" s="331">
        <v>4773369.6885492075</v>
      </c>
      <c r="MV29" s="331">
        <v>1452830.8918547598</v>
      </c>
      <c r="MW29" s="331">
        <v>22653093.360888608</v>
      </c>
      <c r="MX29" s="331">
        <v>11194285.909597849</v>
      </c>
      <c r="MY29" s="331">
        <v>4406335.9989178777</v>
      </c>
      <c r="MZ29" s="331">
        <v>1029745.258903401</v>
      </c>
      <c r="NA29" s="331">
        <v>1018770.7275373354</v>
      </c>
      <c r="NB29" s="331">
        <v>110509602.6323524</v>
      </c>
      <c r="NC29" s="331">
        <v>22552160.025950249</v>
      </c>
      <c r="ND29" s="331">
        <v>3000806.4023850798</v>
      </c>
      <c r="NE29" s="331">
        <v>51023824.169244491</v>
      </c>
      <c r="NF29" s="331">
        <v>2092293.0328935133</v>
      </c>
      <c r="NG29" s="331">
        <v>9476290.0532779898</v>
      </c>
      <c r="NH29" s="331">
        <v>39816191.9067913</v>
      </c>
      <c r="NI29" s="331">
        <v>25970200.463774107</v>
      </c>
      <c r="NJ29" s="331">
        <v>1015038.4354608807</v>
      </c>
      <c r="NK29" s="331">
        <v>5363452.721105353</v>
      </c>
      <c r="NL29" s="331">
        <v>5249733.3279937692</v>
      </c>
      <c r="NM29" s="331">
        <v>4504958.6779039595</v>
      </c>
      <c r="NN29" s="331">
        <v>51027717.651006438</v>
      </c>
      <c r="NO29" s="331">
        <v>1917296.0179230494</v>
      </c>
      <c r="NP29" s="331">
        <v>2551566.468754075</v>
      </c>
      <c r="NQ29" s="331">
        <v>2315866.6433463013</v>
      </c>
      <c r="NR29" s="331">
        <v>1762017.7000736678</v>
      </c>
      <c r="NS29" s="331">
        <v>202201.73134261701</v>
      </c>
      <c r="NT29" s="331">
        <v>1861527.1263511544</v>
      </c>
      <c r="NU29" s="331">
        <v>61832623.249682285</v>
      </c>
      <c r="NV29" s="331">
        <v>26617167.627556529</v>
      </c>
      <c r="NW29" s="331">
        <v>2959840.4524434255</v>
      </c>
      <c r="NX29" s="331">
        <v>1369657.4507885813</v>
      </c>
      <c r="NY29" s="331">
        <v>2233437.3744679419</v>
      </c>
      <c r="NZ29" s="331">
        <v>3895068.5285998643</v>
      </c>
      <c r="OA29" s="331">
        <v>1615053.1595309046</v>
      </c>
      <c r="OB29" s="331">
        <v>117634114.78998658</v>
      </c>
      <c r="OC29" s="331">
        <v>22857188.289717454</v>
      </c>
      <c r="OD29" s="331">
        <v>9691579.0033661146</v>
      </c>
      <c r="OE29" s="331">
        <v>31708603.387798954</v>
      </c>
      <c r="OF29" s="331">
        <v>2777596.4308802858</v>
      </c>
      <c r="OG29" s="331">
        <v>2591862.9173278068</v>
      </c>
      <c r="OH29" s="331">
        <v>4324493.6895182692</v>
      </c>
      <c r="OI29" s="331">
        <v>2031953.0680985865</v>
      </c>
      <c r="OJ29" s="331">
        <v>2015771.6975309015</v>
      </c>
      <c r="OK29" s="331">
        <v>116027690.47938363</v>
      </c>
      <c r="OL29" s="331">
        <v>22207648.877142597</v>
      </c>
      <c r="OM29" s="331">
        <v>32940757.41471225</v>
      </c>
      <c r="ON29" s="331">
        <v>6626129.4133862918</v>
      </c>
      <c r="OO29" s="331">
        <v>5193404.849528119</v>
      </c>
      <c r="OP29" s="331">
        <v>2306376.854269831</v>
      </c>
      <c r="OQ29" s="331">
        <v>85833792.061730176</v>
      </c>
      <c r="OR29" s="331">
        <v>4090454.3384610484</v>
      </c>
      <c r="OS29" s="331">
        <v>6055984.5254693497</v>
      </c>
      <c r="OT29" s="331">
        <v>6913270.0083910283</v>
      </c>
      <c r="OU29" s="331">
        <v>6633237.9269427499</v>
      </c>
      <c r="OV29" s="331">
        <v>14400696.822029345</v>
      </c>
      <c r="OW29" s="331">
        <v>4014098.2639142536</v>
      </c>
      <c r="OX29" s="331">
        <v>954188.17073607526</v>
      </c>
      <c r="OY29" s="331">
        <v>1233598.5527023976</v>
      </c>
      <c r="OZ29" s="331">
        <v>76232642.337495312</v>
      </c>
      <c r="PA29" s="331">
        <v>3253763.278576755</v>
      </c>
      <c r="PB29" s="331">
        <v>6802973.0974469651</v>
      </c>
      <c r="PC29" s="331">
        <v>1562085.3288515613</v>
      </c>
      <c r="PD29" s="331">
        <v>4994215.5804187115</v>
      </c>
      <c r="PE29" s="331">
        <v>14438670.429356324</v>
      </c>
      <c r="PF29" s="331">
        <v>2057961.3739997041</v>
      </c>
      <c r="PG29" s="331">
        <v>2327740.3975518164</v>
      </c>
      <c r="PH29" s="331">
        <v>5262794.789029655</v>
      </c>
      <c r="PI29" s="331">
        <v>3952677.1277231467</v>
      </c>
      <c r="PJ29" s="331">
        <v>3920976.1562667736</v>
      </c>
      <c r="PK29" s="331">
        <v>11967177.223401595</v>
      </c>
      <c r="PL29" s="331">
        <v>2141924.4021139718</v>
      </c>
      <c r="PM29" s="331">
        <v>22938742.121048477</v>
      </c>
      <c r="PN29" s="331">
        <v>6123581.3444863604</v>
      </c>
      <c r="PO29" s="331">
        <v>2250426.1352166589</v>
      </c>
      <c r="PP29" s="331">
        <v>1588415.8079162878</v>
      </c>
      <c r="PQ29" s="331">
        <v>2192024.1999063985</v>
      </c>
      <c r="PR29" s="331">
        <v>291979934.26080257</v>
      </c>
      <c r="PS29" s="331">
        <v>13973764.936414126</v>
      </c>
      <c r="PT29" s="331">
        <v>2582995.8841289813</v>
      </c>
      <c r="PU29" s="331">
        <v>5946035.2831951184</v>
      </c>
      <c r="PV29" s="331">
        <v>73133659.765847072</v>
      </c>
      <c r="PW29" s="331">
        <v>3151043.6763591594</v>
      </c>
      <c r="PX29" s="331">
        <v>9649946.9894781169</v>
      </c>
      <c r="PY29" s="331">
        <v>4149602.237292598</v>
      </c>
      <c r="PZ29" s="331">
        <v>8479780.5082392748</v>
      </c>
      <c r="QA29" s="331">
        <v>1920841.823009595</v>
      </c>
      <c r="QB29" s="331">
        <v>8137601.3796760272</v>
      </c>
      <c r="QC29" s="331">
        <v>2685827.0343261235</v>
      </c>
      <c r="QD29" s="331">
        <v>3666748.0350319087</v>
      </c>
      <c r="QE29" s="331">
        <v>8448804.0850758646</v>
      </c>
      <c r="QF29" s="331">
        <v>3615712.9184107375</v>
      </c>
      <c r="QG29" s="331">
        <v>6013810.7308243597</v>
      </c>
      <c r="QH29" s="331">
        <v>3966527.8200826705</v>
      </c>
      <c r="QI29" s="331">
        <v>2544020.8704978074</v>
      </c>
      <c r="QJ29" s="331">
        <v>1495071.7995308167</v>
      </c>
      <c r="QK29" s="331">
        <v>8879663.0629359912</v>
      </c>
      <c r="QL29" s="331">
        <v>21115187.13644176</v>
      </c>
      <c r="QM29" s="331">
        <v>1346340.3800509872</v>
      </c>
      <c r="QN29" s="331">
        <v>1911016.1173998255</v>
      </c>
      <c r="QO29" s="331">
        <v>1407155.7030181733</v>
      </c>
      <c r="QP29" s="331">
        <v>3249924.4197621453</v>
      </c>
      <c r="QQ29" s="331">
        <v>990648.15935392748</v>
      </c>
      <c r="QR29" s="331">
        <v>80697494.044748619</v>
      </c>
      <c r="QS29" s="331">
        <v>1443049.7185175733</v>
      </c>
      <c r="QT29" s="331">
        <v>9223947.4163683169</v>
      </c>
      <c r="QU29" s="331">
        <v>2783976.4455470722</v>
      </c>
      <c r="QV29" s="331">
        <v>5903578.751351065</v>
      </c>
      <c r="QW29" s="331">
        <v>16774381.729326246</v>
      </c>
      <c r="QX29" s="331">
        <v>2722956.0371395112</v>
      </c>
      <c r="QY29" s="331">
        <v>11842491.981509594</v>
      </c>
      <c r="QZ29" s="331">
        <v>7041985.4980634693</v>
      </c>
      <c r="RA29" s="331">
        <v>2075888.4509770544</v>
      </c>
      <c r="RB29" s="331">
        <v>2953363.9983403296</v>
      </c>
      <c r="RC29" s="331">
        <v>2020072.197062192</v>
      </c>
      <c r="RD29" s="331">
        <v>1798600.285999812</v>
      </c>
      <c r="RE29" s="331">
        <v>261358711.82628191</v>
      </c>
      <c r="RF29" s="331">
        <v>18133412.316396542</v>
      </c>
      <c r="RG29" s="331">
        <v>3815845.7809308688</v>
      </c>
      <c r="RH29" s="331">
        <v>7175671.792510516</v>
      </c>
      <c r="RI29" s="331">
        <v>3310151.73241521</v>
      </c>
      <c r="RJ29" s="331">
        <v>7249541.7458837321</v>
      </c>
      <c r="RK29" s="331">
        <v>17564259.614693932</v>
      </c>
      <c r="RL29" s="331">
        <v>2978160.3645179239</v>
      </c>
      <c r="RM29" s="331">
        <v>5386860.2895186255</v>
      </c>
      <c r="RN29" s="331">
        <v>18141505.692276943</v>
      </c>
      <c r="RO29" s="331">
        <v>15495256.082788032</v>
      </c>
      <c r="RP29" s="331">
        <v>1930413.4997266429</v>
      </c>
      <c r="RQ29" s="331">
        <v>1704748.5186539048</v>
      </c>
      <c r="RR29" s="331">
        <v>4984964.5151972631</v>
      </c>
      <c r="RS29" s="331">
        <v>2257181.6423141481</v>
      </c>
      <c r="RT29" s="331">
        <v>3399105.7624878287</v>
      </c>
      <c r="RU29" s="331">
        <v>2501782.2742138687</v>
      </c>
      <c r="RV29" s="331">
        <v>3957059.30376097</v>
      </c>
      <c r="RW29" s="331">
        <v>3966973.3054215726</v>
      </c>
      <c r="RX29" s="331">
        <v>2733153.0341704688</v>
      </c>
      <c r="RY29" s="331">
        <v>64530599.820455782</v>
      </c>
      <c r="RZ29" s="331">
        <v>2910546.1308377273</v>
      </c>
      <c r="SA29" s="331">
        <v>4530795.4948511347</v>
      </c>
      <c r="SB29" s="331">
        <v>3248019.9891798436</v>
      </c>
      <c r="SC29" s="331">
        <v>1081150.3722955578</v>
      </c>
      <c r="SD29" s="331">
        <v>1829500.8614912867</v>
      </c>
      <c r="SE29" s="331">
        <v>4229894.2508554272</v>
      </c>
      <c r="SF29" s="331">
        <v>10819663.85289485</v>
      </c>
      <c r="SG29" s="331">
        <v>2991840.9014998949</v>
      </c>
      <c r="SH29" s="331">
        <v>2796501.415341395</v>
      </c>
      <c r="SI29" s="331">
        <v>3067021.113242744</v>
      </c>
      <c r="SJ29" s="331">
        <v>6951758.2371258754</v>
      </c>
      <c r="SK29" s="331">
        <v>3718614.2908676527</v>
      </c>
      <c r="SL29" s="331">
        <v>3715929.0020609116</v>
      </c>
      <c r="SM29" s="331">
        <v>72679592.256640315</v>
      </c>
      <c r="SN29" s="331">
        <v>2803495.2772894241</v>
      </c>
      <c r="SO29" s="331">
        <v>1848187.7019594267</v>
      </c>
      <c r="SP29" s="331">
        <v>2832136.6023914553</v>
      </c>
      <c r="SQ29" s="331">
        <v>1211884.9488483362</v>
      </c>
      <c r="SR29" s="331">
        <v>2932192.7979005119</v>
      </c>
      <c r="SS29" s="331">
        <v>2997319.1054435722</v>
      </c>
      <c r="ST29" s="331">
        <v>9243125.8630320411</v>
      </c>
      <c r="SU29" s="331">
        <v>2776946.7449499159</v>
      </c>
      <c r="SV29" s="331">
        <v>2759602.1782615138</v>
      </c>
      <c r="SW29" s="331">
        <v>12122007.471511284</v>
      </c>
      <c r="SX29" s="331">
        <v>3703739.8856133148</v>
      </c>
      <c r="SY29" s="331">
        <v>55501028.323590793</v>
      </c>
      <c r="SZ29" s="331">
        <v>4203200.123965621</v>
      </c>
      <c r="TA29" s="331">
        <v>4044215.3732264224</v>
      </c>
      <c r="TB29" s="331">
        <v>14255601.52543618</v>
      </c>
      <c r="TC29" s="331">
        <v>3637503.1042288342</v>
      </c>
      <c r="TD29" s="331">
        <v>4315222.0151418494</v>
      </c>
      <c r="TE29" s="331">
        <v>2088509.6408921683</v>
      </c>
      <c r="TF29" s="331">
        <v>1224186.5939138322</v>
      </c>
      <c r="TG29" s="331">
        <v>184008664.83390957</v>
      </c>
      <c r="TH29" s="331">
        <v>4747116.511092362</v>
      </c>
      <c r="TI29" s="331">
        <v>2260870.4563246313</v>
      </c>
      <c r="TJ29" s="331">
        <v>5846468.4525842676</v>
      </c>
      <c r="TK29" s="331">
        <v>7113181.1184048392</v>
      </c>
      <c r="TL29" s="331">
        <v>3530922.0558477542</v>
      </c>
      <c r="TM29" s="331">
        <v>1484423.1512524134</v>
      </c>
      <c r="TN29" s="331">
        <v>33917559.432066835</v>
      </c>
      <c r="TO29" s="331">
        <v>3939087.42840771</v>
      </c>
      <c r="TP29" s="331">
        <v>8999315.6551042888</v>
      </c>
      <c r="TQ29" s="331">
        <v>6198383.7337408438</v>
      </c>
      <c r="TR29" s="331">
        <v>2162694.7370339087</v>
      </c>
      <c r="TS29" s="331">
        <v>2310115.5870968155</v>
      </c>
      <c r="TT29" s="331">
        <v>3140689.3008887921</v>
      </c>
      <c r="TU29" s="331">
        <v>4103196.5547088436</v>
      </c>
      <c r="TV29" s="331">
        <v>4369751.7795541156</v>
      </c>
      <c r="TW29" s="331">
        <v>43529918.206994519</v>
      </c>
      <c r="TX29" s="331">
        <v>5644962.5826632017</v>
      </c>
      <c r="TY29" s="331">
        <v>72676218.603644207</v>
      </c>
      <c r="TZ29" s="331">
        <v>11539539.720631838</v>
      </c>
      <c r="UA29" s="331">
        <v>1567672.8692880948</v>
      </c>
      <c r="UB29" s="331">
        <v>4285375.3206838798</v>
      </c>
      <c r="UC29" s="331">
        <v>53591653.820649974</v>
      </c>
      <c r="UD29" s="331">
        <v>1829144.1564926468</v>
      </c>
      <c r="UE29" s="331">
        <v>1868147.0854877501</v>
      </c>
      <c r="UF29" s="331">
        <v>3583858.4747395129</v>
      </c>
      <c r="UG29" s="331">
        <v>3870958.6477789544</v>
      </c>
      <c r="UH29" s="331">
        <v>52879165.531292014</v>
      </c>
      <c r="UI29" s="331">
        <v>6134468.8970745001</v>
      </c>
      <c r="UJ29" s="331">
        <v>5918340.5434368672</v>
      </c>
      <c r="UK29" s="331">
        <v>8032686.1665479895</v>
      </c>
      <c r="UL29" s="331">
        <v>4914446.3887522537</v>
      </c>
      <c r="UM29" s="331">
        <v>5592270.4851049613</v>
      </c>
      <c r="UN29" s="331">
        <v>206235819.18202633</v>
      </c>
      <c r="UO29" s="331">
        <v>4653915.8785506617</v>
      </c>
      <c r="UP29" s="331">
        <v>2313049.2024712954</v>
      </c>
      <c r="UQ29" s="331">
        <v>35794188.555460215</v>
      </c>
      <c r="UR29" s="331">
        <v>1078837.7757997531</v>
      </c>
      <c r="US29" s="331">
        <v>3090326.8504589433</v>
      </c>
      <c r="UT29" s="331">
        <v>11557049.983841276</v>
      </c>
      <c r="UU29" s="331">
        <v>2736784.5688381242</v>
      </c>
      <c r="UV29" s="331">
        <v>4024167.6063970821</v>
      </c>
      <c r="UW29" s="331">
        <v>2325837.4199403129</v>
      </c>
      <c r="UX29" s="331">
        <v>5579289.8221625816</v>
      </c>
      <c r="UY29" s="331">
        <v>14852209.724223141</v>
      </c>
      <c r="UZ29" s="331">
        <v>5519252.1708450168</v>
      </c>
      <c r="VA29" s="331">
        <v>9620050.957212694</v>
      </c>
      <c r="VB29" s="331">
        <v>2065503.2210228075</v>
      </c>
      <c r="VC29" s="331">
        <v>1498427.9436808829</v>
      </c>
      <c r="VD29" s="331">
        <v>2922439.7058548415</v>
      </c>
      <c r="VE29" s="331">
        <v>1848573.4329416787</v>
      </c>
      <c r="VF29" s="331">
        <v>20096651.19104401</v>
      </c>
      <c r="VG29" s="331">
        <v>3834274.0143796047</v>
      </c>
      <c r="VH29" s="331">
        <v>2636758.6922981823</v>
      </c>
      <c r="VI29" s="331">
        <v>490461.11529193766</v>
      </c>
      <c r="VJ29" s="331">
        <v>101067352.10989386</v>
      </c>
      <c r="VK29" s="331">
        <v>3599682.7592093125</v>
      </c>
      <c r="VL29" s="331">
        <v>3199567.8175906744</v>
      </c>
      <c r="VM29" s="331">
        <v>9804656.0537286345</v>
      </c>
      <c r="VN29" s="331">
        <v>6018125.7942591421</v>
      </c>
      <c r="VO29" s="331">
        <v>10022179.729619989</v>
      </c>
      <c r="VP29" s="331">
        <v>6902380.4745748285</v>
      </c>
      <c r="VQ29" s="331">
        <v>3722815.0027611637</v>
      </c>
      <c r="VR29" s="331">
        <v>2868130.5913436525</v>
      </c>
      <c r="VS29" s="331">
        <v>32023597.970195387</v>
      </c>
      <c r="VT29" s="331">
        <v>4978355.5753418589</v>
      </c>
      <c r="VU29" s="331">
        <v>9197023.4410374667</v>
      </c>
      <c r="VV29" s="331">
        <v>6050556.0168808075</v>
      </c>
      <c r="VW29" s="331">
        <v>3332002.2054761085</v>
      </c>
      <c r="VX29" s="331">
        <v>3185564.0904791122</v>
      </c>
      <c r="VY29" s="331">
        <v>194209797.2554166</v>
      </c>
      <c r="VZ29" s="331">
        <v>12757351.563565185</v>
      </c>
      <c r="WA29" s="331">
        <v>4274776.5572960386</v>
      </c>
      <c r="WB29" s="331">
        <v>3593453.1129775159</v>
      </c>
      <c r="WC29" s="331">
        <v>4693258.7190551488</v>
      </c>
      <c r="WD29" s="331">
        <v>6566481.078468184</v>
      </c>
      <c r="WE29" s="331">
        <v>16211260.54926436</v>
      </c>
      <c r="WF29" s="331">
        <v>40840683.640810572</v>
      </c>
      <c r="WG29" s="331">
        <v>9000879.0308350772</v>
      </c>
      <c r="WH29" s="331">
        <v>6907399.8206138508</v>
      </c>
      <c r="WI29" s="331">
        <v>2136817.9737051157</v>
      </c>
      <c r="WJ29" s="331">
        <v>36391164.579445146</v>
      </c>
      <c r="WK29" s="331">
        <v>6220867.4699336356</v>
      </c>
      <c r="WL29" s="331">
        <v>16950413.167588986</v>
      </c>
      <c r="WM29" s="331">
        <v>21599050.786734432</v>
      </c>
      <c r="WN29" s="331">
        <v>12102717.080680173</v>
      </c>
      <c r="WO29" s="331">
        <v>5773959.0886632968</v>
      </c>
      <c r="WP29" s="331">
        <v>6086635.6425765743</v>
      </c>
      <c r="WQ29" s="331">
        <v>3876850.1102272775</v>
      </c>
      <c r="WR29" s="331">
        <v>12145634.960685944</v>
      </c>
      <c r="WS29" s="331">
        <v>47044288.715822227</v>
      </c>
      <c r="WT29" s="331">
        <v>3589394.2906824076</v>
      </c>
      <c r="WU29" s="331">
        <v>3006726.1170020858</v>
      </c>
      <c r="WV29" s="331">
        <v>2698023.0772081949</v>
      </c>
      <c r="WW29" s="331">
        <v>4024684.7455457412</v>
      </c>
      <c r="WX29" s="331">
        <v>4222634.9389771949</v>
      </c>
      <c r="WY29" s="331">
        <v>4147880.0536022298</v>
      </c>
      <c r="WZ29" s="331">
        <v>6280011.1414839858</v>
      </c>
      <c r="XA29" s="331">
        <v>32886215.369786952</v>
      </c>
      <c r="XB29" s="331">
        <v>4310858.349877283</v>
      </c>
      <c r="XC29" s="331">
        <v>3884192.7775151902</v>
      </c>
      <c r="XD29" s="331">
        <v>3340123.9105138546</v>
      </c>
      <c r="XE29" s="331">
        <v>2740755.6980392891</v>
      </c>
      <c r="XF29" s="331">
        <v>212047573.51671952</v>
      </c>
      <c r="XG29" s="331">
        <v>6878740.1365685854</v>
      </c>
      <c r="XH29" s="331">
        <v>5193449.6558393836</v>
      </c>
      <c r="XI29" s="331">
        <v>38803712.361834638</v>
      </c>
      <c r="XJ29" s="331">
        <v>5257244.2676385716</v>
      </c>
      <c r="XK29" s="331">
        <v>8732021.1234485544</v>
      </c>
      <c r="XL29" s="331">
        <v>13189222.134906702</v>
      </c>
      <c r="XM29" s="331">
        <v>5617951.0548847048</v>
      </c>
      <c r="XN29" s="331">
        <v>3431993.413793169</v>
      </c>
      <c r="XO29" s="331">
        <v>14232380.737136135</v>
      </c>
      <c r="XP29" s="331">
        <v>12777329.912432728</v>
      </c>
      <c r="XQ29" s="331">
        <v>3168359.7008606838</v>
      </c>
      <c r="XR29" s="331">
        <v>4001202.8170173159</v>
      </c>
      <c r="XS29" s="331">
        <v>3251942.8294091839</v>
      </c>
      <c r="XT29" s="331">
        <v>3495249.2497082069</v>
      </c>
      <c r="XU29" s="331">
        <v>2061023.3325396122</v>
      </c>
      <c r="XV29" s="331">
        <v>2776797.9592326102</v>
      </c>
      <c r="XW29" s="331">
        <v>3034199.5730448216</v>
      </c>
      <c r="XX29" s="331">
        <v>3156799.1120615494</v>
      </c>
      <c r="XY29" s="331">
        <v>3831732.3443121323</v>
      </c>
      <c r="XZ29" s="331">
        <v>2658746.8820302337</v>
      </c>
      <c r="YA29" s="331">
        <v>2774052.6618208364</v>
      </c>
      <c r="YB29" s="331">
        <v>3502130.7628551051</v>
      </c>
      <c r="YC29" s="331">
        <v>90713268.859687105</v>
      </c>
      <c r="YD29" s="331">
        <v>5584896.7729795715</v>
      </c>
      <c r="YE29" s="331">
        <v>18466500.727342311</v>
      </c>
      <c r="YF29" s="331">
        <v>5025761.5696119172</v>
      </c>
      <c r="YG29" s="331">
        <v>54141414.441585444</v>
      </c>
      <c r="YH29" s="331">
        <v>6583971.3437020965</v>
      </c>
      <c r="YI29" s="331">
        <v>14077243.348385528</v>
      </c>
      <c r="YJ29" s="331">
        <v>4833722.5134168509</v>
      </c>
      <c r="YK29" s="331">
        <v>22207493.151210807</v>
      </c>
      <c r="YL29" s="331">
        <v>27685493.683272254</v>
      </c>
      <c r="YM29" s="331">
        <v>11321059.310950775</v>
      </c>
      <c r="YN29" s="331">
        <v>4801319.5324430447</v>
      </c>
      <c r="YO29" s="331">
        <v>3134426.1682434045</v>
      </c>
      <c r="YP29" s="331">
        <v>5874830.197761327</v>
      </c>
      <c r="YQ29" s="331">
        <v>3348751.0616288958</v>
      </c>
      <c r="YR29" s="331">
        <v>4043780.0292199738</v>
      </c>
      <c r="YS29" s="331">
        <v>4619425.7407657756</v>
      </c>
      <c r="YT29" s="331">
        <v>39084792.250824273</v>
      </c>
      <c r="YU29" s="331">
        <v>2736700.2828477677</v>
      </c>
      <c r="YV29" s="331">
        <v>3378235.5357738123</v>
      </c>
      <c r="YW29" s="331">
        <v>2969970.1737975772</v>
      </c>
      <c r="YX29" s="331">
        <v>4449788.0215614708</v>
      </c>
      <c r="YY29" s="331">
        <v>1906117.6028337062</v>
      </c>
      <c r="YZ29" s="331">
        <v>2193134.2006057543</v>
      </c>
      <c r="ZA29" s="331">
        <v>74372332.295357943</v>
      </c>
      <c r="ZB29" s="331">
        <v>1995309.2769459772</v>
      </c>
      <c r="ZC29" s="331">
        <v>4997361.4678514069</v>
      </c>
      <c r="ZD29" s="331">
        <v>4604485.3636460761</v>
      </c>
      <c r="ZE29" s="331">
        <v>2176523.429029041</v>
      </c>
      <c r="ZF29" s="331">
        <v>3543015.3434935585</v>
      </c>
      <c r="ZG29" s="331">
        <v>2873910.7984122299</v>
      </c>
      <c r="ZH29" s="331">
        <v>3241614.748999645</v>
      </c>
      <c r="ZI29" s="331">
        <v>11871454.030475732</v>
      </c>
      <c r="ZJ29" s="331">
        <v>116293103.03862761</v>
      </c>
      <c r="ZK29" s="331">
        <v>3696276.3845702149</v>
      </c>
      <c r="ZL29" s="331">
        <v>10271063.033737717</v>
      </c>
      <c r="ZM29" s="331">
        <v>34335969.889029354</v>
      </c>
      <c r="ZN29" s="331">
        <v>10831690.5588507</v>
      </c>
      <c r="ZO29" s="331">
        <v>3147356.8945707059</v>
      </c>
      <c r="ZP29" s="331">
        <v>4279327.4385104766</v>
      </c>
      <c r="ZQ29" s="331">
        <v>12974423.033428222</v>
      </c>
      <c r="ZR29" s="331">
        <v>9621174.1095382925</v>
      </c>
      <c r="ZS29" s="331">
        <v>14510248.794415714</v>
      </c>
      <c r="ZT29" s="331">
        <v>1316924.2912727396</v>
      </c>
      <c r="ZU29" s="331">
        <v>3929925.6954771173</v>
      </c>
      <c r="ZV29" s="331">
        <v>2369812.5291474876</v>
      </c>
      <c r="ZW29" s="331">
        <v>4558500.0484163985</v>
      </c>
      <c r="ZX29" s="331">
        <v>3496816.0811619959</v>
      </c>
      <c r="ZY29" s="331">
        <v>2878962.9942098521</v>
      </c>
      <c r="ZZ29" s="331">
        <v>3498326.8838431416</v>
      </c>
      <c r="AAA29" s="331">
        <v>2042958.82966073</v>
      </c>
      <c r="AAB29" s="331">
        <v>5046190.5609794892</v>
      </c>
      <c r="AAC29" s="331">
        <v>6481020.3582685944</v>
      </c>
      <c r="AAD29" s="331">
        <v>2098320.0157137513</v>
      </c>
      <c r="AAE29" s="331">
        <v>2751246.1153783277</v>
      </c>
      <c r="AAF29" s="331">
        <v>77163940.823529929</v>
      </c>
      <c r="AAG29" s="331">
        <v>2684344.6295402725</v>
      </c>
      <c r="AAH29" s="331">
        <v>4038177.7164129866</v>
      </c>
      <c r="AAI29" s="331">
        <v>3143592.0561514567</v>
      </c>
      <c r="AAJ29" s="331">
        <v>1895963.7550346972</v>
      </c>
      <c r="AAK29" s="331">
        <v>4765647.0425471514</v>
      </c>
      <c r="AAL29" s="331">
        <v>2533591.6592729292</v>
      </c>
      <c r="AAM29" s="331">
        <v>295292757.08815199</v>
      </c>
      <c r="AAN29" s="331">
        <v>3421984.8846733496</v>
      </c>
      <c r="AAO29" s="331">
        <v>3490202.7889677463</v>
      </c>
      <c r="AAP29" s="331">
        <v>11227506.447319316</v>
      </c>
      <c r="AAQ29" s="331">
        <v>8565217.0787268393</v>
      </c>
      <c r="AAR29" s="331">
        <v>2839526.6819111155</v>
      </c>
      <c r="AAS29" s="331">
        <v>3325274.3186815251</v>
      </c>
      <c r="AAT29" s="331">
        <v>7188215.0634816447</v>
      </c>
      <c r="AAU29" s="331">
        <v>21996234.969245322</v>
      </c>
      <c r="AAV29" s="331">
        <v>4375644.4301927052</v>
      </c>
      <c r="AAW29" s="331">
        <v>6481515.0949474592</v>
      </c>
      <c r="AAX29" s="331">
        <v>44196401.822439827</v>
      </c>
      <c r="AAY29" s="331">
        <v>16926063.043869589</v>
      </c>
      <c r="AAZ29" s="331">
        <v>2790239.9276446071</v>
      </c>
      <c r="ABA29" s="331">
        <v>4780948.814561638</v>
      </c>
      <c r="ABB29" s="331">
        <v>4547253.5166821266</v>
      </c>
      <c r="ABC29" s="331">
        <v>2233872.0847030832</v>
      </c>
      <c r="ABD29" s="331">
        <v>3589402.840041887</v>
      </c>
      <c r="ABE29" s="331">
        <v>3425989.1134964805</v>
      </c>
      <c r="ABF29" s="331">
        <v>53245680.650846995</v>
      </c>
      <c r="ABG29" s="331">
        <v>41354481.46792838</v>
      </c>
      <c r="ABH29" s="331">
        <v>3257671.4913012055</v>
      </c>
      <c r="ABI29" s="331">
        <v>3759653.5405325061</v>
      </c>
      <c r="ABJ29" s="331">
        <v>3950016.653401996</v>
      </c>
      <c r="ABK29" s="331">
        <v>3726647.820833033</v>
      </c>
      <c r="ABL29" s="331">
        <v>3486792.9173847237</v>
      </c>
      <c r="ABM29" s="331">
        <v>92289830.527841419</v>
      </c>
      <c r="ABN29" s="331">
        <v>3725090.384928884</v>
      </c>
      <c r="ABO29" s="331">
        <v>3862486.6845530346</v>
      </c>
      <c r="ABP29" s="331">
        <v>5416483.3816938857</v>
      </c>
      <c r="ABQ29" s="331">
        <v>5240240.8573217904</v>
      </c>
      <c r="ABR29" s="331">
        <v>3158845.0058041769</v>
      </c>
      <c r="ABS29" s="331">
        <v>2422656.4858527384</v>
      </c>
      <c r="ABT29" s="331">
        <v>4081962.6959160361</v>
      </c>
      <c r="ABU29" s="331">
        <v>700920.37610923324</v>
      </c>
      <c r="ABV29" s="331">
        <v>46602620.636726484</v>
      </c>
      <c r="ABW29" s="331">
        <v>1483983.3289020441</v>
      </c>
      <c r="ABX29" s="331">
        <v>7422720.4520855099</v>
      </c>
      <c r="ABY29" s="331">
        <v>1805334.3515888737</v>
      </c>
      <c r="ABZ29" s="331">
        <v>736063.6014271063</v>
      </c>
      <c r="ACA29" s="331">
        <v>14115275.833954098</v>
      </c>
      <c r="ACB29" s="331">
        <v>433703.98600941378</v>
      </c>
      <c r="ACC29" s="331">
        <v>3657741.1879202561</v>
      </c>
      <c r="ACD29" s="331">
        <v>1983253.3573092807</v>
      </c>
      <c r="ACE29" s="331">
        <v>3492114.6442256705</v>
      </c>
      <c r="ACF29" s="331">
        <v>1657327.099733311</v>
      </c>
      <c r="ACG29" s="331">
        <v>176318761.84682605</v>
      </c>
      <c r="ACH29" s="331">
        <v>2209953.0772637734</v>
      </c>
      <c r="ACI29" s="331">
        <v>4837487.4620641358</v>
      </c>
      <c r="ACJ29" s="331">
        <v>6977901.84267144</v>
      </c>
      <c r="ACK29" s="331">
        <v>2858513.0712438379</v>
      </c>
      <c r="ACL29" s="331">
        <v>5619467.2975829961</v>
      </c>
      <c r="ACM29" s="331">
        <v>4498053.6212062379</v>
      </c>
      <c r="ACN29" s="331">
        <v>30085112.942821432</v>
      </c>
      <c r="ACO29" s="331">
        <v>64043740.624909952</v>
      </c>
      <c r="ACP29" s="331">
        <v>2379972.7899839948</v>
      </c>
      <c r="ACQ29" s="331">
        <v>2596221.6476451517</v>
      </c>
      <c r="ACR29" s="331">
        <v>7891166.4865365019</v>
      </c>
      <c r="ACS29" s="331">
        <v>7420155.410410095</v>
      </c>
      <c r="ACT29" s="331">
        <v>67855719.393650532</v>
      </c>
      <c r="ACU29" s="331">
        <v>4946594.5928090159</v>
      </c>
      <c r="ACV29" s="331">
        <v>5368765.6089919256</v>
      </c>
      <c r="ACW29" s="331">
        <v>2871763.3299471787</v>
      </c>
      <c r="ACX29" s="331">
        <v>2593777.0362130161</v>
      </c>
      <c r="ACY29" s="331">
        <v>3431020.0405011144</v>
      </c>
      <c r="ACZ29" s="331">
        <v>4185326.7635337892</v>
      </c>
      <c r="ADA29" s="331">
        <v>2964475.6489430284</v>
      </c>
      <c r="ADB29" s="331">
        <v>1872993.2962379176</v>
      </c>
      <c r="ADC29" s="331">
        <v>2833914.2723788968</v>
      </c>
      <c r="ADD29" s="331">
        <v>21947003.503716204</v>
      </c>
      <c r="ADE29" s="331">
        <v>27863515.776356325</v>
      </c>
      <c r="ADF29" s="331">
        <v>1110153.0602125528</v>
      </c>
      <c r="ADG29" s="331">
        <v>1363269.0114245657</v>
      </c>
      <c r="ADH29" s="331">
        <v>2051026.0095101004</v>
      </c>
      <c r="ADI29" s="331">
        <v>1121653.8831770937</v>
      </c>
      <c r="ADJ29" s="331">
        <v>3018504.0949934195</v>
      </c>
      <c r="ADK29" s="331">
        <v>1305415.7148155351</v>
      </c>
      <c r="ADL29" s="331">
        <v>3433187.2500660052</v>
      </c>
      <c r="ADM29" s="331">
        <v>200696755.96417418</v>
      </c>
      <c r="ADN29" s="331">
        <v>18217045.869414933</v>
      </c>
      <c r="ADO29" s="331">
        <v>14386464.3802003</v>
      </c>
      <c r="ADP29" s="331">
        <v>7779441.3320784708</v>
      </c>
      <c r="ADQ29" s="331">
        <v>590406.55780430837</v>
      </c>
      <c r="ADR29" s="331">
        <v>1006197.7794351047</v>
      </c>
      <c r="ADS29" s="331">
        <v>9560168.5105669033</v>
      </c>
      <c r="ADT29" s="331">
        <v>1030059.5991058927</v>
      </c>
      <c r="ADU29" s="331">
        <v>162449675.49017319</v>
      </c>
      <c r="ADV29" s="331">
        <v>25216887.669721447</v>
      </c>
      <c r="ADW29" s="331">
        <v>19805019.256852392</v>
      </c>
      <c r="ADX29" s="331">
        <v>3727051.6214246289</v>
      </c>
      <c r="ADY29" s="331">
        <v>1868574.9218464524</v>
      </c>
      <c r="ADZ29" s="331">
        <v>6317390.846139322</v>
      </c>
      <c r="AEA29" s="331">
        <v>5171943.6511520743</v>
      </c>
      <c r="AEB29" s="331">
        <v>3619919.8155191555</v>
      </c>
      <c r="AEC29" s="331">
        <v>3467932.2632902446</v>
      </c>
      <c r="AED29" s="331">
        <v>3895286.589562593</v>
      </c>
      <c r="AEE29" s="331">
        <v>1719464.9555366368</v>
      </c>
      <c r="AEF29" s="331">
        <v>6380499.4925188525</v>
      </c>
      <c r="AEG29" s="331">
        <v>2226979.1056593996</v>
      </c>
      <c r="AEH29" s="331">
        <v>3470868.8716645036</v>
      </c>
      <c r="AEI29" s="331">
        <v>4417555.1213173727</v>
      </c>
      <c r="AEJ29" s="331">
        <v>4822597.7271636389</v>
      </c>
      <c r="AEK29" s="331">
        <v>2309851.2931087399</v>
      </c>
      <c r="AEL29" s="331">
        <v>19596466.711299308</v>
      </c>
      <c r="AEM29" s="331">
        <v>2977327.6979335849</v>
      </c>
      <c r="AEN29" s="331">
        <v>10130321.719157938</v>
      </c>
      <c r="AEO29" s="331">
        <v>112306783.45509863</v>
      </c>
      <c r="AEP29" s="331">
        <v>5254071.4452578835</v>
      </c>
      <c r="AEQ29" s="331">
        <v>6035533.3650521198</v>
      </c>
      <c r="AER29" s="331">
        <v>2225248.8719346086</v>
      </c>
      <c r="AES29" s="331">
        <v>3490897.3453740701</v>
      </c>
      <c r="AET29" s="331">
        <v>13608322.446044156</v>
      </c>
      <c r="AEU29" s="331">
        <v>2015363.1683433035</v>
      </c>
      <c r="AEV29" s="331">
        <v>4374269.2758884551</v>
      </c>
      <c r="AEW29" s="331">
        <v>2388173.6306028645</v>
      </c>
      <c r="AEX29" s="331">
        <v>3495085.8237766423</v>
      </c>
      <c r="AEY29" s="331">
        <v>74676921.147947639</v>
      </c>
      <c r="AEZ29" s="331">
        <v>41476698.021223821</v>
      </c>
      <c r="AFA29" s="331">
        <v>6785437.8627073215</v>
      </c>
      <c r="AFB29" s="331">
        <v>4342913.5535103688</v>
      </c>
      <c r="AFC29" s="331">
        <v>5163760.2458853479</v>
      </c>
      <c r="AFD29" s="331">
        <v>3632161.6556967362</v>
      </c>
      <c r="AFE29" s="331">
        <v>2110191.786909685</v>
      </c>
      <c r="AFF29" s="331">
        <v>2268639.7654159572</v>
      </c>
      <c r="AFG29" s="331">
        <v>1833971.6208186334</v>
      </c>
      <c r="AFH29" s="331">
        <v>2152527.7946482096</v>
      </c>
      <c r="AFI29" s="331">
        <v>2216704.6427403782</v>
      </c>
      <c r="AFJ29" s="331">
        <v>3379591.816977879</v>
      </c>
      <c r="AFK29" s="331">
        <v>3264191.3398074298</v>
      </c>
      <c r="AFL29" s="331">
        <v>51505618.587961324</v>
      </c>
      <c r="AFM29" s="331">
        <v>3688395.2595243878</v>
      </c>
      <c r="AFN29" s="331">
        <v>1687439.4573434687</v>
      </c>
      <c r="AFO29" s="331">
        <v>2162082.6746577118</v>
      </c>
      <c r="AFP29" s="331">
        <v>2747449.0928623639</v>
      </c>
      <c r="AFQ29" s="331">
        <v>2122697.1545595354</v>
      </c>
      <c r="AFR29" s="331">
        <v>1153348.4394691603</v>
      </c>
      <c r="AFS29" s="331">
        <v>4993432.9181215456</v>
      </c>
      <c r="AFT29" s="331">
        <v>5070703.8939651223</v>
      </c>
      <c r="AFU29" s="331">
        <v>1364342.5135054803</v>
      </c>
      <c r="AFV29" s="331">
        <v>12819455.102329774</v>
      </c>
      <c r="AFW29" s="331">
        <v>1787404.2115285215</v>
      </c>
      <c r="AFX29" s="331">
        <v>75721471.29711549</v>
      </c>
      <c r="AFY29" s="331">
        <v>1856020.8390231777</v>
      </c>
      <c r="AFZ29" s="331">
        <v>2101252.2615342955</v>
      </c>
      <c r="AGA29" s="331">
        <v>1964710.4120395584</v>
      </c>
      <c r="AGB29" s="331">
        <v>10589986.208944121</v>
      </c>
      <c r="AGC29" s="331">
        <v>2633338.0310167484</v>
      </c>
      <c r="AGD29" s="331">
        <v>943483.07444506558</v>
      </c>
      <c r="AGE29" s="331">
        <v>1669691.2104409111</v>
      </c>
      <c r="AGF29" s="331">
        <v>1479364.1439193294</v>
      </c>
      <c r="AGG29" s="331">
        <v>2082218.1933147835</v>
      </c>
      <c r="AGH29" s="331">
        <v>2687170.6839268333</v>
      </c>
      <c r="AGI29" s="331">
        <v>115034827.21876964</v>
      </c>
      <c r="AGJ29" s="331">
        <v>17732923.569613919</v>
      </c>
      <c r="AGK29" s="331">
        <v>3887915.7802272555</v>
      </c>
      <c r="AGL29" s="331">
        <v>1884659.8267448198</v>
      </c>
      <c r="AGM29" s="331">
        <v>7924237.9382206546</v>
      </c>
      <c r="AGN29" s="331">
        <v>9460196.1505265646</v>
      </c>
      <c r="AGO29" s="331">
        <v>1779053.564339471</v>
      </c>
      <c r="AGP29" s="331">
        <v>2333379.3168705138</v>
      </c>
      <c r="AGQ29" s="331">
        <v>181628801.55402705</v>
      </c>
      <c r="AGR29" s="331">
        <v>83400490.868071452</v>
      </c>
      <c r="AGS29" s="331">
        <v>3945614.1199360099</v>
      </c>
      <c r="AGT29" s="331">
        <v>4697224.5211872309</v>
      </c>
      <c r="AGU29" s="331">
        <v>17388485.997292593</v>
      </c>
      <c r="AGV29" s="331">
        <v>5242532.2544312701</v>
      </c>
      <c r="AGW29" s="331">
        <v>5915796.9938741308</v>
      </c>
      <c r="AGX29" s="331">
        <v>4962403.2305617332</v>
      </c>
      <c r="AGY29" s="331">
        <v>1176038.6588345352</v>
      </c>
      <c r="AGZ29" s="331">
        <v>5134547.4809852308</v>
      </c>
      <c r="AHA29" s="331">
        <v>7713827.5806796364</v>
      </c>
      <c r="AHB29" s="331">
        <v>2411705.3315028478</v>
      </c>
      <c r="AHC29" s="331">
        <v>2473975.4745707014</v>
      </c>
      <c r="AHD29" s="331">
        <v>3526330.0580702242</v>
      </c>
      <c r="AHE29" s="331">
        <v>1394438.8067940446</v>
      </c>
      <c r="AHF29" s="331">
        <v>1814404.9206742775</v>
      </c>
      <c r="AHG29" s="331">
        <v>1857190.4766207144</v>
      </c>
      <c r="AHH29" s="331">
        <v>32986436.092632979</v>
      </c>
      <c r="AHI29" s="331">
        <v>1495986.1425962646</v>
      </c>
      <c r="AHJ29" s="331">
        <v>1173527.9919078904</v>
      </c>
      <c r="AHK29" s="331">
        <v>2043209.0801475404</v>
      </c>
      <c r="AHL29" s="331">
        <v>3448122.6384854587</v>
      </c>
      <c r="AHM29" s="331">
        <v>1889568.762115855</v>
      </c>
      <c r="AHN29" s="331">
        <v>3346631.7255024728</v>
      </c>
      <c r="AHO29" s="331"/>
      <c r="AHQ29" s="352">
        <v>27</v>
      </c>
    </row>
    <row r="30" spans="1:901" ht="23.45" customHeight="1" x14ac:dyDescent="0.35">
      <c r="A30" s="326" t="s">
        <v>681</v>
      </c>
      <c r="B30" s="327" t="s">
        <v>682</v>
      </c>
      <c r="C30" s="331">
        <v>18855474.0490917</v>
      </c>
      <c r="D30" s="331">
        <v>1334951.8047488797</v>
      </c>
      <c r="E30" s="331">
        <v>85411.679270408087</v>
      </c>
      <c r="F30" s="331">
        <v>3177461.2982790065</v>
      </c>
      <c r="G30" s="331">
        <v>239964.67740116245</v>
      </c>
      <c r="H30" s="331">
        <v>271904.68634931248</v>
      </c>
      <c r="I30" s="331">
        <v>288328.97179229045</v>
      </c>
      <c r="J30" s="331">
        <v>5440175.6083534295</v>
      </c>
      <c r="K30" s="331">
        <v>2145381.9162480375</v>
      </c>
      <c r="L30" s="331">
        <v>192921.19501686204</v>
      </c>
      <c r="M30" s="331">
        <v>644828.21328262938</v>
      </c>
      <c r="N30" s="331">
        <v>193362.14392475525</v>
      </c>
      <c r="O30" s="331">
        <v>2444143.8649387923</v>
      </c>
      <c r="P30" s="331">
        <v>327830.88737189345</v>
      </c>
      <c r="Q30" s="331">
        <v>60337.651477252715</v>
      </c>
      <c r="R30" s="331">
        <v>887810.63886479207</v>
      </c>
      <c r="S30" s="331">
        <v>353512.47563272936</v>
      </c>
      <c r="T30" s="331">
        <v>0</v>
      </c>
      <c r="U30" s="331">
        <v>479441.60023710312</v>
      </c>
      <c r="V30" s="331">
        <v>161212.25462781452</v>
      </c>
      <c r="W30" s="331">
        <v>684843.97843627783</v>
      </c>
      <c r="X30" s="331">
        <v>182881.22893673976</v>
      </c>
      <c r="Y30" s="331">
        <v>13638.994062593203</v>
      </c>
      <c r="Z30" s="331">
        <v>42107.495145354755</v>
      </c>
      <c r="AA30" s="331">
        <v>11026426.342248946</v>
      </c>
      <c r="AB30" s="331">
        <v>206498.75545354455</v>
      </c>
      <c r="AC30" s="331">
        <v>975221.29455274635</v>
      </c>
      <c r="AD30" s="331">
        <v>7055.7747558313895</v>
      </c>
      <c r="AE30" s="331">
        <v>1412999.9513564371</v>
      </c>
      <c r="AF30" s="331">
        <v>1755178.9990659002</v>
      </c>
      <c r="AG30" s="331">
        <v>1152638.8715842899</v>
      </c>
      <c r="AH30" s="331">
        <v>633512.03870685014</v>
      </c>
      <c r="AI30" s="331">
        <v>347960.09747084411</v>
      </c>
      <c r="AJ30" s="331">
        <v>88981.674133684239</v>
      </c>
      <c r="AK30" s="331">
        <v>670493.90632783831</v>
      </c>
      <c r="AL30" s="331">
        <v>62595.635268917846</v>
      </c>
      <c r="AM30" s="331">
        <v>448482.47209419642</v>
      </c>
      <c r="AN30" s="331">
        <v>12460.694708013185</v>
      </c>
      <c r="AO30" s="331">
        <v>191184.92978320544</v>
      </c>
      <c r="AP30" s="331">
        <v>247852.01933959342</v>
      </c>
      <c r="AQ30" s="331">
        <v>25301.709416133388</v>
      </c>
      <c r="AR30" s="331">
        <v>27024.35996543261</v>
      </c>
      <c r="AS30" s="331">
        <v>118261.80897491741</v>
      </c>
      <c r="AT30" s="331">
        <v>2070.8161175324431</v>
      </c>
      <c r="AU30" s="331">
        <v>18464.531110613105</v>
      </c>
      <c r="AV30" s="331">
        <v>4695.9483228329291</v>
      </c>
      <c r="AW30" s="331">
        <v>822.06625003367446</v>
      </c>
      <c r="AX30" s="331">
        <v>156374.33550713051</v>
      </c>
      <c r="AY30" s="331">
        <v>0</v>
      </c>
      <c r="AZ30" s="331">
        <v>761.27432617003637</v>
      </c>
      <c r="BA30" s="331">
        <v>6375417.8331301641</v>
      </c>
      <c r="BB30" s="331">
        <v>852869.88143951492</v>
      </c>
      <c r="BC30" s="331">
        <v>1003308.4521438704</v>
      </c>
      <c r="BD30" s="331">
        <v>1778307.7465838885</v>
      </c>
      <c r="BE30" s="331">
        <v>69685.58398631106</v>
      </c>
      <c r="BF30" s="331">
        <v>408106.27204277238</v>
      </c>
      <c r="BG30" s="331">
        <v>1064706.5609357378</v>
      </c>
      <c r="BH30" s="331">
        <v>21153124.185296651</v>
      </c>
      <c r="BI30" s="331">
        <v>40709.685508480768</v>
      </c>
      <c r="BJ30" s="331">
        <v>34490.883494882968</v>
      </c>
      <c r="BK30" s="331">
        <v>388640.92846108699</v>
      </c>
      <c r="BL30" s="331">
        <v>190680.74140182071</v>
      </c>
      <c r="BM30" s="331">
        <v>112063.29930280067</v>
      </c>
      <c r="BN30" s="331">
        <v>163856.34627619133</v>
      </c>
      <c r="BO30" s="331">
        <v>55197.144525170195</v>
      </c>
      <c r="BP30" s="331">
        <v>26349.000849890264</v>
      </c>
      <c r="BQ30" s="331">
        <v>78428.587146816819</v>
      </c>
      <c r="BR30" s="331">
        <v>97969.572396435469</v>
      </c>
      <c r="BS30" s="331">
        <v>30964.848263323915</v>
      </c>
      <c r="BT30" s="331">
        <v>3826222.1337328493</v>
      </c>
      <c r="BU30" s="331">
        <v>56347.381641347318</v>
      </c>
      <c r="BV30" s="331">
        <v>236874.04949903462</v>
      </c>
      <c r="BW30" s="331">
        <v>555261.23262811173</v>
      </c>
      <c r="BX30" s="331">
        <v>125490.8843946039</v>
      </c>
      <c r="BY30" s="331">
        <v>9431.847026216501</v>
      </c>
      <c r="BZ30" s="331">
        <v>14190.702605143157</v>
      </c>
      <c r="CA30" s="331">
        <v>61376.303018452978</v>
      </c>
      <c r="CB30" s="331">
        <v>0</v>
      </c>
      <c r="CC30" s="331">
        <v>14943.156259999492</v>
      </c>
      <c r="CD30" s="331">
        <v>0</v>
      </c>
      <c r="CE30" s="331">
        <v>0</v>
      </c>
      <c r="CF30" s="331">
        <v>4955070.4287562119</v>
      </c>
      <c r="CG30" s="331">
        <v>66496.952802575586</v>
      </c>
      <c r="CH30" s="331">
        <v>738404.40662755736</v>
      </c>
      <c r="CI30" s="331">
        <v>40155.666816742763</v>
      </c>
      <c r="CJ30" s="331">
        <v>90569.604257195519</v>
      </c>
      <c r="CK30" s="331">
        <v>0</v>
      </c>
      <c r="CL30" s="331">
        <v>11393.881089135108</v>
      </c>
      <c r="CM30" s="331">
        <v>302733.02053792088</v>
      </c>
      <c r="CN30" s="331">
        <v>0</v>
      </c>
      <c r="CO30" s="331">
        <v>0</v>
      </c>
      <c r="CP30" s="331">
        <v>2539.4588374966706</v>
      </c>
      <c r="CQ30" s="331">
        <v>28926.97487595951</v>
      </c>
      <c r="CR30" s="331">
        <v>3130.6499199529321</v>
      </c>
      <c r="CS30" s="331">
        <v>9172702.3217096478</v>
      </c>
      <c r="CT30" s="331">
        <v>204799.05481642668</v>
      </c>
      <c r="CU30" s="331">
        <v>66308.235243438437</v>
      </c>
      <c r="CV30" s="331">
        <v>274848.32596691913</v>
      </c>
      <c r="CW30" s="331">
        <v>12693.494310249642</v>
      </c>
      <c r="CX30" s="331">
        <v>171331.06893035784</v>
      </c>
      <c r="CY30" s="331">
        <v>38415.898231263003</v>
      </c>
      <c r="CZ30" s="331">
        <v>65108.056946088109</v>
      </c>
      <c r="DA30" s="331">
        <v>1593662.6228612172</v>
      </c>
      <c r="DB30" s="331">
        <v>375269.86959466164</v>
      </c>
      <c r="DC30" s="331">
        <v>4056.0410112338263</v>
      </c>
      <c r="DD30" s="331">
        <v>3321826.936487759</v>
      </c>
      <c r="DE30" s="331">
        <v>0</v>
      </c>
      <c r="DF30" s="331">
        <v>0</v>
      </c>
      <c r="DG30" s="331">
        <v>18917.349086283404</v>
      </c>
      <c r="DH30" s="331">
        <v>42295.173538545001</v>
      </c>
      <c r="DI30" s="331">
        <v>168028.97701421671</v>
      </c>
      <c r="DJ30" s="331">
        <v>52002.443933774455</v>
      </c>
      <c r="DK30" s="331">
        <v>450943.28278159583</v>
      </c>
      <c r="DL30" s="331">
        <v>9158587.5540706832</v>
      </c>
      <c r="DM30" s="331">
        <v>933258.20920938556</v>
      </c>
      <c r="DN30" s="331">
        <v>274624.04659788194</v>
      </c>
      <c r="DO30" s="331">
        <v>98327.457070308577</v>
      </c>
      <c r="DP30" s="331">
        <v>2469953.4504321185</v>
      </c>
      <c r="DQ30" s="331">
        <v>32802.067946832751</v>
      </c>
      <c r="DR30" s="331">
        <v>1055322.204472804</v>
      </c>
      <c r="DS30" s="331">
        <v>189862.87138122259</v>
      </c>
      <c r="DT30" s="331">
        <v>106476.3356067259</v>
      </c>
      <c r="DU30" s="331">
        <v>0</v>
      </c>
      <c r="DV30" s="331">
        <v>26441.53877928037</v>
      </c>
      <c r="DW30" s="331">
        <v>49988.078645031725</v>
      </c>
      <c r="DX30" s="331">
        <v>46882.790184684331</v>
      </c>
      <c r="DY30" s="331">
        <v>173997.54989980138</v>
      </c>
      <c r="DZ30" s="331">
        <v>714126.20204236789</v>
      </c>
      <c r="EA30" s="331">
        <v>77648.807039011284</v>
      </c>
      <c r="EB30" s="331">
        <v>755701.13384874177</v>
      </c>
      <c r="EC30" s="331">
        <v>408154.96060577268</v>
      </c>
      <c r="ED30" s="331">
        <v>44635.253018005962</v>
      </c>
      <c r="EE30" s="331">
        <v>21809.452195533308</v>
      </c>
      <c r="EF30" s="331">
        <v>56852.494693908055</v>
      </c>
      <c r="EG30" s="331">
        <v>71709.267084709252</v>
      </c>
      <c r="EH30" s="331">
        <v>0</v>
      </c>
      <c r="EI30" s="331">
        <v>88313.043832956013</v>
      </c>
      <c r="EJ30" s="331">
        <v>0</v>
      </c>
      <c r="EK30" s="331">
        <v>46195.352991632164</v>
      </c>
      <c r="EL30" s="331">
        <v>0</v>
      </c>
      <c r="EM30" s="331">
        <v>1303061.7230337993</v>
      </c>
      <c r="EN30" s="331">
        <v>76881.583576220743</v>
      </c>
      <c r="EO30" s="331">
        <v>12496.760021965127</v>
      </c>
      <c r="EP30" s="331">
        <v>243200.05302244413</v>
      </c>
      <c r="EQ30" s="331">
        <v>19635.235380903287</v>
      </c>
      <c r="ER30" s="331">
        <v>33674.17550488808</v>
      </c>
      <c r="ES30" s="331">
        <v>209408.39142248905</v>
      </c>
      <c r="ET30" s="331">
        <v>196830.67391875392</v>
      </c>
      <c r="EU30" s="331">
        <v>36654.283239143777</v>
      </c>
      <c r="EV30" s="331">
        <v>0</v>
      </c>
      <c r="EW30" s="331">
        <v>23655.368452043902</v>
      </c>
      <c r="EX30" s="331">
        <v>216105.40083254527</v>
      </c>
      <c r="EY30" s="331">
        <v>95854.958379848453</v>
      </c>
      <c r="EZ30" s="331">
        <v>336618.17505061865</v>
      </c>
      <c r="FA30" s="331">
        <v>81650.423830343789</v>
      </c>
      <c r="FB30" s="331">
        <v>108849.85399934005</v>
      </c>
      <c r="FC30" s="331">
        <v>33719.635864988151</v>
      </c>
      <c r="FD30" s="331">
        <v>27762.619062963437</v>
      </c>
      <c r="FE30" s="331">
        <v>53348.376381758295</v>
      </c>
      <c r="FF30" s="331">
        <v>64814.54657016581</v>
      </c>
      <c r="FG30" s="331">
        <v>209353.37086558904</v>
      </c>
      <c r="FH30" s="331">
        <v>5002318.0000835741</v>
      </c>
      <c r="FI30" s="331">
        <v>0</v>
      </c>
      <c r="FJ30" s="331">
        <v>35353.945317556609</v>
      </c>
      <c r="FK30" s="331">
        <v>8339.5487384245062</v>
      </c>
      <c r="FL30" s="331">
        <v>19179.304134829759</v>
      </c>
      <c r="FM30" s="331">
        <v>0</v>
      </c>
      <c r="FN30" s="331">
        <v>22116.592552146318</v>
      </c>
      <c r="FO30" s="331">
        <v>3642.2215466132416</v>
      </c>
      <c r="FP30" s="331">
        <v>2314052.7180170049</v>
      </c>
      <c r="FQ30" s="331">
        <v>0</v>
      </c>
      <c r="FR30" s="331">
        <v>0</v>
      </c>
      <c r="FS30" s="331">
        <v>0</v>
      </c>
      <c r="FT30" s="331">
        <v>190.77718671511334</v>
      </c>
      <c r="FU30" s="331">
        <v>33748.709093842728</v>
      </c>
      <c r="FV30" s="331">
        <v>0</v>
      </c>
      <c r="FW30" s="331">
        <v>0</v>
      </c>
      <c r="FX30" s="331">
        <v>0</v>
      </c>
      <c r="FY30" s="331">
        <v>0</v>
      </c>
      <c r="FZ30" s="331">
        <v>7012.2183090868102</v>
      </c>
      <c r="GA30" s="331">
        <v>14737.297004934218</v>
      </c>
      <c r="GB30" s="331">
        <v>0</v>
      </c>
      <c r="GC30" s="331">
        <v>0</v>
      </c>
      <c r="GD30" s="331">
        <v>116898.3743540126</v>
      </c>
      <c r="GE30" s="331">
        <v>10559.847386079027</v>
      </c>
      <c r="GF30" s="331">
        <v>14954.996979743471</v>
      </c>
      <c r="GG30" s="331">
        <v>0</v>
      </c>
      <c r="GH30" s="331">
        <v>714354.96869435918</v>
      </c>
      <c r="GI30" s="331">
        <v>17496.357781123708</v>
      </c>
      <c r="GJ30" s="331">
        <v>183384.49330178101</v>
      </c>
      <c r="GK30" s="331">
        <v>0</v>
      </c>
      <c r="GL30" s="331">
        <v>13889.954893238661</v>
      </c>
      <c r="GM30" s="331">
        <v>7458.816172885523</v>
      </c>
      <c r="GN30" s="331">
        <v>49763.792482786339</v>
      </c>
      <c r="GO30" s="331">
        <v>22722.323661754817</v>
      </c>
      <c r="GP30" s="331">
        <v>1076785.1809805436</v>
      </c>
      <c r="GQ30" s="331">
        <v>274540.74675558176</v>
      </c>
      <c r="GR30" s="331">
        <v>29150.487356237445</v>
      </c>
      <c r="GS30" s="331">
        <v>1156279.6541884921</v>
      </c>
      <c r="GT30" s="331">
        <v>13101.547119107998</v>
      </c>
      <c r="GU30" s="331">
        <v>24204.381720752033</v>
      </c>
      <c r="GV30" s="331">
        <v>183324.86857787892</v>
      </c>
      <c r="GW30" s="331">
        <v>39978.087066738517</v>
      </c>
      <c r="GX30" s="331">
        <v>372076.77354511461</v>
      </c>
      <c r="GY30" s="331">
        <v>0</v>
      </c>
      <c r="GZ30" s="331">
        <v>0</v>
      </c>
      <c r="HA30" s="331">
        <v>3371.455645596056</v>
      </c>
      <c r="HB30" s="331">
        <v>4366914.2732528942</v>
      </c>
      <c r="HC30" s="331">
        <v>1209.9261050071204</v>
      </c>
      <c r="HD30" s="331">
        <v>3271.1468272795742</v>
      </c>
      <c r="HE30" s="331">
        <v>175321.91307586621</v>
      </c>
      <c r="HF30" s="331">
        <v>0</v>
      </c>
      <c r="HG30" s="331">
        <v>0</v>
      </c>
      <c r="HH30" s="331">
        <v>18834.428907633337</v>
      </c>
      <c r="HI30" s="331">
        <v>1377103.9774938559</v>
      </c>
      <c r="HJ30" s="331">
        <v>66142.679771145558</v>
      </c>
      <c r="HK30" s="331">
        <v>446392.75813561835</v>
      </c>
      <c r="HL30" s="331">
        <v>0</v>
      </c>
      <c r="HM30" s="331">
        <v>81509.533654929066</v>
      </c>
      <c r="HN30" s="331">
        <v>68902.605131963006</v>
      </c>
      <c r="HO30" s="331">
        <v>272665.25999423873</v>
      </c>
      <c r="HP30" s="331">
        <v>0</v>
      </c>
      <c r="HQ30" s="331">
        <v>117716.45904364664</v>
      </c>
      <c r="HR30" s="331">
        <v>360009.50951145811</v>
      </c>
      <c r="HS30" s="331">
        <v>42426.488791201118</v>
      </c>
      <c r="HT30" s="331">
        <v>29394.184236455239</v>
      </c>
      <c r="HU30" s="331">
        <v>18893.397837915363</v>
      </c>
      <c r="HV30" s="331">
        <v>0</v>
      </c>
      <c r="HW30" s="331">
        <v>664072.78049110132</v>
      </c>
      <c r="HX30" s="331">
        <v>24317.076207022528</v>
      </c>
      <c r="HY30" s="331">
        <v>46532.490032434951</v>
      </c>
      <c r="HZ30" s="331">
        <v>94742.563581177703</v>
      </c>
      <c r="IA30" s="331">
        <v>0</v>
      </c>
      <c r="IB30" s="331">
        <v>709247.75982915389</v>
      </c>
      <c r="IC30" s="331">
        <v>21500.224757192998</v>
      </c>
      <c r="ID30" s="331">
        <v>0</v>
      </c>
      <c r="IE30" s="331">
        <v>0</v>
      </c>
      <c r="IF30" s="331">
        <v>7337.0685035595852</v>
      </c>
      <c r="IG30" s="331">
        <v>658580.26106756215</v>
      </c>
      <c r="IH30" s="331">
        <v>647309.27506062982</v>
      </c>
      <c r="II30" s="331">
        <v>81453.124668894321</v>
      </c>
      <c r="IJ30" s="331">
        <v>0</v>
      </c>
      <c r="IK30" s="331">
        <v>0</v>
      </c>
      <c r="IL30" s="331">
        <v>0</v>
      </c>
      <c r="IM30" s="331">
        <v>8799.9357992721289</v>
      </c>
      <c r="IN30" s="331">
        <v>128794.88952037127</v>
      </c>
      <c r="IO30" s="331">
        <v>91205.308212037271</v>
      </c>
      <c r="IP30" s="331">
        <v>0</v>
      </c>
      <c r="IQ30" s="331">
        <v>29063.167906502793</v>
      </c>
      <c r="IR30" s="331">
        <v>41044373.446770929</v>
      </c>
      <c r="IS30" s="331">
        <v>1885911.9815779715</v>
      </c>
      <c r="IT30" s="331">
        <v>0</v>
      </c>
      <c r="IU30" s="331">
        <v>0</v>
      </c>
      <c r="IV30" s="331">
        <v>0</v>
      </c>
      <c r="IW30" s="331">
        <v>0</v>
      </c>
      <c r="IX30" s="331">
        <v>0</v>
      </c>
      <c r="IY30" s="331">
        <v>0</v>
      </c>
      <c r="IZ30" s="331">
        <v>0</v>
      </c>
      <c r="JA30" s="331">
        <v>0</v>
      </c>
      <c r="JB30" s="331">
        <v>0</v>
      </c>
      <c r="JC30" s="331">
        <v>0</v>
      </c>
      <c r="JD30" s="331">
        <v>9160798.4682380054</v>
      </c>
      <c r="JE30" s="331">
        <v>69898.312980453324</v>
      </c>
      <c r="JF30" s="331">
        <v>0</v>
      </c>
      <c r="JG30" s="331">
        <v>275698.82783917093</v>
      </c>
      <c r="JH30" s="331">
        <v>0</v>
      </c>
      <c r="JI30" s="331">
        <v>0</v>
      </c>
      <c r="JJ30" s="331">
        <v>2907925.9759984189</v>
      </c>
      <c r="JK30" s="331">
        <v>29877.806556899137</v>
      </c>
      <c r="JL30" s="331">
        <v>0</v>
      </c>
      <c r="JM30" s="331">
        <v>97331.297754034458</v>
      </c>
      <c r="JN30" s="331">
        <v>0</v>
      </c>
      <c r="JO30" s="331">
        <v>79523.815590550512</v>
      </c>
      <c r="JP30" s="331">
        <v>7325.6369002615065</v>
      </c>
      <c r="JQ30" s="331">
        <v>38239.820440347379</v>
      </c>
      <c r="JR30" s="331">
        <v>0</v>
      </c>
      <c r="JS30" s="331">
        <v>6011.5629642144277</v>
      </c>
      <c r="JT30" s="331">
        <v>0</v>
      </c>
      <c r="JU30" s="331">
        <v>0</v>
      </c>
      <c r="JV30" s="331">
        <v>0</v>
      </c>
      <c r="JW30" s="331">
        <v>0</v>
      </c>
      <c r="JX30" s="331">
        <v>0</v>
      </c>
      <c r="JY30" s="331">
        <v>10346585.592917293</v>
      </c>
      <c r="JZ30" s="331">
        <v>0</v>
      </c>
      <c r="KA30" s="331">
        <v>0</v>
      </c>
      <c r="KB30" s="331">
        <v>0</v>
      </c>
      <c r="KC30" s="331">
        <v>26854.781302834599</v>
      </c>
      <c r="KD30" s="331">
        <v>0</v>
      </c>
      <c r="KE30" s="331">
        <v>588210.19484635582</v>
      </c>
      <c r="KF30" s="331">
        <v>0</v>
      </c>
      <c r="KG30" s="331">
        <v>0</v>
      </c>
      <c r="KH30" s="331">
        <v>0</v>
      </c>
      <c r="KI30" s="331">
        <v>60997.748881807849</v>
      </c>
      <c r="KJ30" s="331">
        <v>0</v>
      </c>
      <c r="KK30" s="331">
        <v>0</v>
      </c>
      <c r="KL30" s="331">
        <v>75817.369286895584</v>
      </c>
      <c r="KM30" s="331">
        <v>0</v>
      </c>
      <c r="KN30" s="331">
        <v>0</v>
      </c>
      <c r="KO30" s="331">
        <v>0</v>
      </c>
      <c r="KP30" s="331">
        <v>0</v>
      </c>
      <c r="KQ30" s="331">
        <v>0</v>
      </c>
      <c r="KR30" s="331">
        <v>13331.655142148269</v>
      </c>
      <c r="KS30" s="331">
        <v>0</v>
      </c>
      <c r="KT30" s="331">
        <v>5187.370700292845</v>
      </c>
      <c r="KU30" s="331">
        <v>0</v>
      </c>
      <c r="KV30" s="331">
        <v>1264.2357495816295</v>
      </c>
      <c r="KW30" s="331">
        <v>503892.83216212055</v>
      </c>
      <c r="KX30" s="331">
        <v>145066.51479695318</v>
      </c>
      <c r="KY30" s="331">
        <v>0</v>
      </c>
      <c r="KZ30" s="331">
        <v>0</v>
      </c>
      <c r="LA30" s="331">
        <v>0</v>
      </c>
      <c r="LB30" s="331">
        <v>92052.136981598509</v>
      </c>
      <c r="LC30" s="331">
        <v>5096097.3695737775</v>
      </c>
      <c r="LD30" s="331">
        <v>0</v>
      </c>
      <c r="LE30" s="331">
        <v>279169.57348660298</v>
      </c>
      <c r="LF30" s="331">
        <v>0</v>
      </c>
      <c r="LG30" s="331">
        <v>0</v>
      </c>
      <c r="LH30" s="331">
        <v>1572841.8361252812</v>
      </c>
      <c r="LI30" s="331">
        <v>0</v>
      </c>
      <c r="LJ30" s="331">
        <v>0</v>
      </c>
      <c r="LK30" s="331">
        <v>10275.452554505537</v>
      </c>
      <c r="LL30" s="331">
        <v>0</v>
      </c>
      <c r="LM30" s="331">
        <v>0</v>
      </c>
      <c r="LN30" s="331">
        <v>0</v>
      </c>
      <c r="LO30" s="331">
        <v>0</v>
      </c>
      <c r="LP30" s="331">
        <v>4680.5311560257669</v>
      </c>
      <c r="LQ30" s="331">
        <v>0</v>
      </c>
      <c r="LR30" s="331">
        <v>0</v>
      </c>
      <c r="LS30" s="331">
        <v>38061032.093629457</v>
      </c>
      <c r="LT30" s="331">
        <v>4459239.2893220494</v>
      </c>
      <c r="LU30" s="331">
        <v>0</v>
      </c>
      <c r="LV30" s="331">
        <v>0</v>
      </c>
      <c r="LW30" s="331">
        <v>442126.96349101042</v>
      </c>
      <c r="LX30" s="331">
        <v>189346.4069836234</v>
      </c>
      <c r="LY30" s="331">
        <v>0</v>
      </c>
      <c r="LZ30" s="331">
        <v>0</v>
      </c>
      <c r="MA30" s="331">
        <v>0</v>
      </c>
      <c r="MB30" s="331">
        <v>0</v>
      </c>
      <c r="MC30" s="331">
        <v>0</v>
      </c>
      <c r="MD30" s="331">
        <v>0</v>
      </c>
      <c r="ME30" s="331">
        <v>11407166.105712598</v>
      </c>
      <c r="MF30" s="331">
        <v>384917.7941651211</v>
      </c>
      <c r="MG30" s="331">
        <v>162127.37941807421</v>
      </c>
      <c r="MH30" s="331">
        <v>38920.117043658473</v>
      </c>
      <c r="MI30" s="331">
        <v>48888.813806035898</v>
      </c>
      <c r="MJ30" s="331">
        <v>340999.3837529202</v>
      </c>
      <c r="MK30" s="331">
        <v>81033.18539684081</v>
      </c>
      <c r="ML30" s="331">
        <v>20652.203227182406</v>
      </c>
      <c r="MM30" s="331">
        <v>277696.82470551197</v>
      </c>
      <c r="MN30" s="331">
        <v>100446.74506144694</v>
      </c>
      <c r="MO30" s="331">
        <v>63292.217932915308</v>
      </c>
      <c r="MP30" s="331">
        <v>124637.56831916524</v>
      </c>
      <c r="MQ30" s="331">
        <v>395052.12254032155</v>
      </c>
      <c r="MR30" s="331">
        <v>0</v>
      </c>
      <c r="MS30" s="331">
        <v>1947917.850190969</v>
      </c>
      <c r="MT30" s="331">
        <v>757951.3776717803</v>
      </c>
      <c r="MU30" s="331">
        <v>15392.461785008103</v>
      </c>
      <c r="MV30" s="331">
        <v>446907.50074725103</v>
      </c>
      <c r="MW30" s="331">
        <v>1212793.4960204868</v>
      </c>
      <c r="MX30" s="331">
        <v>2181251.3026391775</v>
      </c>
      <c r="MY30" s="331">
        <v>0</v>
      </c>
      <c r="MZ30" s="331">
        <v>54411.770013142435</v>
      </c>
      <c r="NA30" s="331">
        <v>35845.410168840841</v>
      </c>
      <c r="NB30" s="331">
        <v>1968837.4445639404</v>
      </c>
      <c r="NC30" s="331">
        <v>1323487.7921084091</v>
      </c>
      <c r="ND30" s="331">
        <v>256895.20393234558</v>
      </c>
      <c r="NE30" s="331">
        <v>0</v>
      </c>
      <c r="NF30" s="331">
        <v>293788.93595053459</v>
      </c>
      <c r="NG30" s="331">
        <v>378506.78059392428</v>
      </c>
      <c r="NH30" s="331">
        <v>1785276.7427395091</v>
      </c>
      <c r="NI30" s="331">
        <v>736.43514198375453</v>
      </c>
      <c r="NJ30" s="331">
        <v>47098.929669337464</v>
      </c>
      <c r="NK30" s="331">
        <v>0</v>
      </c>
      <c r="NL30" s="331">
        <v>0</v>
      </c>
      <c r="NM30" s="331">
        <v>437366.17276053113</v>
      </c>
      <c r="NN30" s="331">
        <v>6800286.3026664061</v>
      </c>
      <c r="NO30" s="331">
        <v>176793.13812600286</v>
      </c>
      <c r="NP30" s="331">
        <v>165811.63127992279</v>
      </c>
      <c r="NQ30" s="331">
        <v>703596.64152865484</v>
      </c>
      <c r="NR30" s="331">
        <v>121267.45196516534</v>
      </c>
      <c r="NS30" s="331">
        <v>0</v>
      </c>
      <c r="NT30" s="331">
        <v>382454.21707218036</v>
      </c>
      <c r="NU30" s="331">
        <v>43054.264047579112</v>
      </c>
      <c r="NV30" s="331">
        <v>1697084.5535238641</v>
      </c>
      <c r="NW30" s="331">
        <v>245334.95889099501</v>
      </c>
      <c r="NX30" s="331">
        <v>60790.353835818321</v>
      </c>
      <c r="NY30" s="331">
        <v>30346.046648988286</v>
      </c>
      <c r="NZ30" s="331">
        <v>183129.39208568179</v>
      </c>
      <c r="OA30" s="331">
        <v>0</v>
      </c>
      <c r="OB30" s="331">
        <v>0</v>
      </c>
      <c r="OC30" s="331">
        <v>1231576.3128233699</v>
      </c>
      <c r="OD30" s="331">
        <v>107136.74902395419</v>
      </c>
      <c r="OE30" s="331">
        <v>12942149.759272646</v>
      </c>
      <c r="OF30" s="331">
        <v>656571.72011157707</v>
      </c>
      <c r="OG30" s="331">
        <v>445595.42263188027</v>
      </c>
      <c r="OH30" s="331">
        <v>0</v>
      </c>
      <c r="OI30" s="331">
        <v>0</v>
      </c>
      <c r="OJ30" s="331">
        <v>0</v>
      </c>
      <c r="OK30" s="331">
        <v>0</v>
      </c>
      <c r="OL30" s="331">
        <v>3747251.4744262174</v>
      </c>
      <c r="OM30" s="331">
        <v>0</v>
      </c>
      <c r="ON30" s="331">
        <v>68870.676174022097</v>
      </c>
      <c r="OO30" s="331">
        <v>38920.022514833232</v>
      </c>
      <c r="OP30" s="331">
        <v>0</v>
      </c>
      <c r="OQ30" s="331">
        <v>10620351.647854587</v>
      </c>
      <c r="OR30" s="331">
        <v>159738.81540033937</v>
      </c>
      <c r="OS30" s="331">
        <v>469605.37535818398</v>
      </c>
      <c r="OT30" s="331">
        <v>964033.56713217194</v>
      </c>
      <c r="OU30" s="331">
        <v>690462.44455326244</v>
      </c>
      <c r="OV30" s="331">
        <v>2469577.6623363979</v>
      </c>
      <c r="OW30" s="331">
        <v>346719.66404279199</v>
      </c>
      <c r="OX30" s="331">
        <v>132229.13457396565</v>
      </c>
      <c r="OY30" s="331">
        <v>63501.61949479796</v>
      </c>
      <c r="OZ30" s="331">
        <v>21532428.481587276</v>
      </c>
      <c r="PA30" s="331">
        <v>71383.941429283863</v>
      </c>
      <c r="PB30" s="331">
        <v>186225.83032837545</v>
      </c>
      <c r="PC30" s="331">
        <v>6758.5606789785261</v>
      </c>
      <c r="PD30" s="331">
        <v>557729.91965056723</v>
      </c>
      <c r="PE30" s="331">
        <v>0</v>
      </c>
      <c r="PF30" s="331">
        <v>0</v>
      </c>
      <c r="PG30" s="331">
        <v>41200.19840819393</v>
      </c>
      <c r="PH30" s="331">
        <v>62068.03353364065</v>
      </c>
      <c r="PI30" s="331">
        <v>181551.10363098391</v>
      </c>
      <c r="PJ30" s="331">
        <v>859760.80001501576</v>
      </c>
      <c r="PK30" s="331">
        <v>33221.157582344487</v>
      </c>
      <c r="PL30" s="331">
        <v>212524.38100333748</v>
      </c>
      <c r="PM30" s="331">
        <v>1254815.3009214636</v>
      </c>
      <c r="PN30" s="331">
        <v>216471.22821378341</v>
      </c>
      <c r="PO30" s="331">
        <v>5841.2966092180086</v>
      </c>
      <c r="PP30" s="331">
        <v>6154.7086054660394</v>
      </c>
      <c r="PQ30" s="331">
        <v>30627.824241272003</v>
      </c>
      <c r="PR30" s="331">
        <v>1406433.4284974313</v>
      </c>
      <c r="PS30" s="331">
        <v>0</v>
      </c>
      <c r="PT30" s="331">
        <v>0</v>
      </c>
      <c r="PU30" s="331">
        <v>12564.584745853655</v>
      </c>
      <c r="PV30" s="331">
        <v>0</v>
      </c>
      <c r="PW30" s="331">
        <v>20967.857829683711</v>
      </c>
      <c r="PX30" s="331">
        <v>2268.0028766654796</v>
      </c>
      <c r="PY30" s="331">
        <v>572571.64683011035</v>
      </c>
      <c r="PZ30" s="331">
        <v>83569.789828987312</v>
      </c>
      <c r="QA30" s="331">
        <v>0</v>
      </c>
      <c r="QB30" s="331">
        <v>212124.69560730405</v>
      </c>
      <c r="QC30" s="331">
        <v>0</v>
      </c>
      <c r="QD30" s="331">
        <v>998.8794201602293</v>
      </c>
      <c r="QE30" s="331">
        <v>268438.57136370806</v>
      </c>
      <c r="QF30" s="331">
        <v>0</v>
      </c>
      <c r="QG30" s="331">
        <v>12633.155192925869</v>
      </c>
      <c r="QH30" s="331">
        <v>0</v>
      </c>
      <c r="QI30" s="331">
        <v>0</v>
      </c>
      <c r="QJ30" s="331">
        <v>0</v>
      </c>
      <c r="QK30" s="331">
        <v>443507.82249465701</v>
      </c>
      <c r="QL30" s="331">
        <v>582946.62613301922</v>
      </c>
      <c r="QM30" s="331">
        <v>94040.361256449687</v>
      </c>
      <c r="QN30" s="331">
        <v>0</v>
      </c>
      <c r="QO30" s="331">
        <v>0</v>
      </c>
      <c r="QP30" s="331">
        <v>73241.584230320979</v>
      </c>
      <c r="QQ30" s="331">
        <v>0</v>
      </c>
      <c r="QR30" s="331">
        <v>28804960.237195313</v>
      </c>
      <c r="QS30" s="331">
        <v>0</v>
      </c>
      <c r="QT30" s="331">
        <v>266964.09825599921</v>
      </c>
      <c r="QU30" s="331">
        <v>35439.847965339672</v>
      </c>
      <c r="QV30" s="331">
        <v>0</v>
      </c>
      <c r="QW30" s="331">
        <v>210674.20098901668</v>
      </c>
      <c r="QX30" s="331">
        <v>54935.248006745256</v>
      </c>
      <c r="QY30" s="331">
        <v>103001.22683616761</v>
      </c>
      <c r="QZ30" s="331">
        <v>49679.791236816513</v>
      </c>
      <c r="RA30" s="331">
        <v>82573.860399945814</v>
      </c>
      <c r="RB30" s="331">
        <v>1095.0128960592367</v>
      </c>
      <c r="RC30" s="331">
        <v>47613.793695785949</v>
      </c>
      <c r="RD30" s="331">
        <v>30243.140606334164</v>
      </c>
      <c r="RE30" s="331">
        <v>743162.21740878257</v>
      </c>
      <c r="RF30" s="331">
        <v>41783.660100638626</v>
      </c>
      <c r="RG30" s="331">
        <v>0</v>
      </c>
      <c r="RH30" s="331">
        <v>298845.30145037652</v>
      </c>
      <c r="RI30" s="331">
        <v>119382.96283862136</v>
      </c>
      <c r="RJ30" s="331">
        <v>621556.72537991521</v>
      </c>
      <c r="RK30" s="331">
        <v>104927.46420002679</v>
      </c>
      <c r="RL30" s="331">
        <v>0</v>
      </c>
      <c r="RM30" s="331">
        <v>485684.64262801316</v>
      </c>
      <c r="RN30" s="331">
        <v>150027.19025642495</v>
      </c>
      <c r="RO30" s="331">
        <v>144756.75722284964</v>
      </c>
      <c r="RP30" s="331">
        <v>120414.91050357699</v>
      </c>
      <c r="RQ30" s="331">
        <v>127893.15459131834</v>
      </c>
      <c r="RR30" s="331">
        <v>498325.80289532494</v>
      </c>
      <c r="RS30" s="331">
        <v>174210.67879268175</v>
      </c>
      <c r="RT30" s="331">
        <v>0</v>
      </c>
      <c r="RU30" s="331">
        <v>33388.959248694635</v>
      </c>
      <c r="RV30" s="331">
        <v>0</v>
      </c>
      <c r="RW30" s="331">
        <v>12287.574880092439</v>
      </c>
      <c r="RX30" s="331">
        <v>5309.038100234251</v>
      </c>
      <c r="RY30" s="331">
        <v>13768282.316485856</v>
      </c>
      <c r="RZ30" s="331">
        <v>254738.74088202557</v>
      </c>
      <c r="SA30" s="331">
        <v>913898.58606294624</v>
      </c>
      <c r="SB30" s="331">
        <v>869342.42926849227</v>
      </c>
      <c r="SC30" s="331">
        <v>73713.501050747014</v>
      </c>
      <c r="SD30" s="331">
        <v>248736.71504290283</v>
      </c>
      <c r="SE30" s="331">
        <v>776083.35313189367</v>
      </c>
      <c r="SF30" s="331">
        <v>2233731.631849397</v>
      </c>
      <c r="SG30" s="331">
        <v>498493.3677252651</v>
      </c>
      <c r="SH30" s="331">
        <v>428400.40882293688</v>
      </c>
      <c r="SI30" s="331">
        <v>505098.54400431621</v>
      </c>
      <c r="SJ30" s="331">
        <v>436935.45127923653</v>
      </c>
      <c r="SK30" s="331">
        <v>628921.34946150403</v>
      </c>
      <c r="SL30" s="331">
        <v>193048.40807059023</v>
      </c>
      <c r="SM30" s="331">
        <v>6152474.2911516801</v>
      </c>
      <c r="SN30" s="331">
        <v>549272.28800994286</v>
      </c>
      <c r="SO30" s="331">
        <v>163028.50062173684</v>
      </c>
      <c r="SP30" s="331">
        <v>193149.67579782772</v>
      </c>
      <c r="SQ30" s="331">
        <v>78737.130803711174</v>
      </c>
      <c r="SR30" s="331">
        <v>201817.23868540893</v>
      </c>
      <c r="SS30" s="331">
        <v>425892.34485554742</v>
      </c>
      <c r="ST30" s="331">
        <v>828862.15793780633</v>
      </c>
      <c r="SU30" s="331">
        <v>356467.40841552947</v>
      </c>
      <c r="SV30" s="331">
        <v>994207.10662205552</v>
      </c>
      <c r="SW30" s="331">
        <v>1370435.40306683</v>
      </c>
      <c r="SX30" s="331">
        <v>244337.44543327528</v>
      </c>
      <c r="SY30" s="331">
        <v>2839565.4093279056</v>
      </c>
      <c r="SZ30" s="331">
        <v>891440.7721478655</v>
      </c>
      <c r="TA30" s="331">
        <v>353462.18502899667</v>
      </c>
      <c r="TB30" s="331">
        <v>10198491.587510472</v>
      </c>
      <c r="TC30" s="331">
        <v>1686460.3194558111</v>
      </c>
      <c r="TD30" s="331">
        <v>559891.92984829366</v>
      </c>
      <c r="TE30" s="331">
        <v>1075416.9208785447</v>
      </c>
      <c r="TF30" s="331">
        <v>171413.33734459645</v>
      </c>
      <c r="TG30" s="331">
        <v>4742271.837553584</v>
      </c>
      <c r="TH30" s="331">
        <v>253564.40932858264</v>
      </c>
      <c r="TI30" s="331">
        <v>142686.79821707206</v>
      </c>
      <c r="TJ30" s="331">
        <v>1334394.2407626791</v>
      </c>
      <c r="TK30" s="331">
        <v>763472.67378649372</v>
      </c>
      <c r="TL30" s="331">
        <v>101278.01608846993</v>
      </c>
      <c r="TM30" s="331">
        <v>16710.567793835577</v>
      </c>
      <c r="TN30" s="331">
        <v>582177.08464155032</v>
      </c>
      <c r="TO30" s="331">
        <v>330998.82925976277</v>
      </c>
      <c r="TP30" s="331">
        <v>825067.91955271026</v>
      </c>
      <c r="TQ30" s="331">
        <v>261767.07577592673</v>
      </c>
      <c r="TR30" s="331">
        <v>163178.95790590061</v>
      </c>
      <c r="TS30" s="331">
        <v>125993.48755273852</v>
      </c>
      <c r="TT30" s="331">
        <v>348112.72904114192</v>
      </c>
      <c r="TU30" s="331">
        <v>241196.97933394866</v>
      </c>
      <c r="TV30" s="331">
        <v>100970.11417977716</v>
      </c>
      <c r="TW30" s="331">
        <v>6200114.9833142729</v>
      </c>
      <c r="TX30" s="331">
        <v>72499.01906068706</v>
      </c>
      <c r="TY30" s="331">
        <v>15628710.304370498</v>
      </c>
      <c r="TZ30" s="331">
        <v>1908722.1343288629</v>
      </c>
      <c r="UA30" s="331">
        <v>133785.4303896419</v>
      </c>
      <c r="UB30" s="331">
        <v>469906.43404609809</v>
      </c>
      <c r="UC30" s="331">
        <v>22138552.820145141</v>
      </c>
      <c r="UD30" s="331">
        <v>24578.032635493248</v>
      </c>
      <c r="UE30" s="331">
        <v>45844.940758465353</v>
      </c>
      <c r="UF30" s="331">
        <v>549713.91869765194</v>
      </c>
      <c r="UG30" s="331">
        <v>1143397.1341419488</v>
      </c>
      <c r="UH30" s="331">
        <v>14731538.165527377</v>
      </c>
      <c r="UI30" s="331">
        <v>695705.91533352621</v>
      </c>
      <c r="UJ30" s="331">
        <v>243067.7446762847</v>
      </c>
      <c r="UK30" s="331">
        <v>653749.11791711778</v>
      </c>
      <c r="UL30" s="331">
        <v>990053.72419282107</v>
      </c>
      <c r="UM30" s="331">
        <v>600949.45254691597</v>
      </c>
      <c r="UN30" s="331">
        <v>2096388.7920684509</v>
      </c>
      <c r="UO30" s="331">
        <v>172478.35971349676</v>
      </c>
      <c r="UP30" s="331">
        <v>473568.66645913426</v>
      </c>
      <c r="UQ30" s="331">
        <v>8649388.0159088727</v>
      </c>
      <c r="UR30" s="331">
        <v>22919.36191148658</v>
      </c>
      <c r="US30" s="331">
        <v>333215.84849562205</v>
      </c>
      <c r="UT30" s="331">
        <v>1042179.8060074961</v>
      </c>
      <c r="UU30" s="331">
        <v>79637.191608175955</v>
      </c>
      <c r="UV30" s="331">
        <v>896196.18062165193</v>
      </c>
      <c r="UW30" s="331">
        <v>337051.85114402045</v>
      </c>
      <c r="UX30" s="331">
        <v>871664.1773420478</v>
      </c>
      <c r="UY30" s="331">
        <v>1558825.1779895113</v>
      </c>
      <c r="UZ30" s="331">
        <v>799129.8163593713</v>
      </c>
      <c r="VA30" s="331">
        <v>731168.61709622212</v>
      </c>
      <c r="VB30" s="331">
        <v>4878.3086116638515</v>
      </c>
      <c r="VC30" s="331">
        <v>65549.05971245296</v>
      </c>
      <c r="VD30" s="331">
        <v>144215.64507551451</v>
      </c>
      <c r="VE30" s="331">
        <v>154595.85885859083</v>
      </c>
      <c r="VF30" s="331">
        <v>2032147.8827141488</v>
      </c>
      <c r="VG30" s="331">
        <v>109377.76279594474</v>
      </c>
      <c r="VH30" s="331">
        <v>101087.25546607826</v>
      </c>
      <c r="VI30" s="331">
        <v>0</v>
      </c>
      <c r="VJ30" s="331">
        <v>5270473.5895838495</v>
      </c>
      <c r="VK30" s="331">
        <v>122346.57227852971</v>
      </c>
      <c r="VL30" s="331">
        <v>146944.3233622124</v>
      </c>
      <c r="VM30" s="331">
        <v>6707.8452410925565</v>
      </c>
      <c r="VN30" s="331">
        <v>760222.74930357817</v>
      </c>
      <c r="VO30" s="331">
        <v>154249.69676441487</v>
      </c>
      <c r="VP30" s="331">
        <v>210465.61570642356</v>
      </c>
      <c r="VQ30" s="331">
        <v>166672.82567210143</v>
      </c>
      <c r="VR30" s="331">
        <v>371303.17038865853</v>
      </c>
      <c r="VS30" s="331">
        <v>466358.22418325098</v>
      </c>
      <c r="VT30" s="331">
        <v>356928.52681698516</v>
      </c>
      <c r="VU30" s="331">
        <v>385759.86041552981</v>
      </c>
      <c r="VV30" s="331">
        <v>81972.263700890166</v>
      </c>
      <c r="VW30" s="331">
        <v>0</v>
      </c>
      <c r="VX30" s="331">
        <v>86620.574643914209</v>
      </c>
      <c r="VY30" s="331">
        <v>4869691.8495210186</v>
      </c>
      <c r="VZ30" s="331">
        <v>1963255.6873145222</v>
      </c>
      <c r="WA30" s="331">
        <v>236814.43645072597</v>
      </c>
      <c r="WB30" s="331">
        <v>51306.38894237663</v>
      </c>
      <c r="WC30" s="331">
        <v>30077.341446267932</v>
      </c>
      <c r="WD30" s="331">
        <v>15298.62794973864</v>
      </c>
      <c r="WE30" s="331">
        <v>502924.52944785682</v>
      </c>
      <c r="WF30" s="331">
        <v>3011022.4034643788</v>
      </c>
      <c r="WG30" s="331">
        <v>89465.435984953408</v>
      </c>
      <c r="WH30" s="331">
        <v>229410.27219430803</v>
      </c>
      <c r="WI30" s="331">
        <v>362775.39643545338</v>
      </c>
      <c r="WJ30" s="331">
        <v>617581.01790781517</v>
      </c>
      <c r="WK30" s="331">
        <v>25705.063094317607</v>
      </c>
      <c r="WL30" s="331">
        <v>592522.87290188251</v>
      </c>
      <c r="WM30" s="331">
        <v>1680029.6853091754</v>
      </c>
      <c r="WN30" s="331">
        <v>174571.41449707511</v>
      </c>
      <c r="WO30" s="331">
        <v>200933.37125820576</v>
      </c>
      <c r="WP30" s="331">
        <v>454134.54455707711</v>
      </c>
      <c r="WQ30" s="331">
        <v>57957.576881291599</v>
      </c>
      <c r="WR30" s="331">
        <v>358040.89160384797</v>
      </c>
      <c r="WS30" s="331">
        <v>1762131.9653028003</v>
      </c>
      <c r="WT30" s="331">
        <v>4195.3045006462871</v>
      </c>
      <c r="WU30" s="331">
        <v>0</v>
      </c>
      <c r="WV30" s="331">
        <v>0</v>
      </c>
      <c r="WW30" s="331">
        <v>76419.184095396864</v>
      </c>
      <c r="WX30" s="331">
        <v>624319.71410592482</v>
      </c>
      <c r="WY30" s="331">
        <v>6292.6312836911748</v>
      </c>
      <c r="WZ30" s="331">
        <v>43641.491271896979</v>
      </c>
      <c r="XA30" s="331">
        <v>3300711.8285254906</v>
      </c>
      <c r="XB30" s="331">
        <v>114503.21716761957</v>
      </c>
      <c r="XC30" s="331">
        <v>0</v>
      </c>
      <c r="XD30" s="331">
        <v>142.44593525280473</v>
      </c>
      <c r="XE30" s="331">
        <v>0</v>
      </c>
      <c r="XF30" s="331">
        <v>7394705.9095664341</v>
      </c>
      <c r="XG30" s="331">
        <v>233529.23394844483</v>
      </c>
      <c r="XH30" s="331">
        <v>331788.95800828666</v>
      </c>
      <c r="XI30" s="331">
        <v>3054800.1886763526</v>
      </c>
      <c r="XJ30" s="331">
        <v>212980.84185474404</v>
      </c>
      <c r="XK30" s="331">
        <v>372310.50936415227</v>
      </c>
      <c r="XL30" s="331">
        <v>224510.99307906054</v>
      </c>
      <c r="XM30" s="331">
        <v>240568.66424515055</v>
      </c>
      <c r="XN30" s="331">
        <v>249903.56983839558</v>
      </c>
      <c r="XO30" s="331">
        <v>513575.83011270076</v>
      </c>
      <c r="XP30" s="331">
        <v>9046.9076405637716</v>
      </c>
      <c r="XQ30" s="331">
        <v>57947.709965064765</v>
      </c>
      <c r="XR30" s="331">
        <v>108518.26159662635</v>
      </c>
      <c r="XS30" s="331">
        <v>262211.09277345712</v>
      </c>
      <c r="XT30" s="331">
        <v>86111.218426788168</v>
      </c>
      <c r="XU30" s="331">
        <v>62745.231229648256</v>
      </c>
      <c r="XV30" s="331">
        <v>56107.365600402984</v>
      </c>
      <c r="XW30" s="331">
        <v>69616.700318936913</v>
      </c>
      <c r="XX30" s="331">
        <v>60661.323909464314</v>
      </c>
      <c r="XY30" s="331">
        <v>211924.95455305962</v>
      </c>
      <c r="XZ30" s="331">
        <v>42892.282171588653</v>
      </c>
      <c r="YA30" s="331">
        <v>39006.857120409462</v>
      </c>
      <c r="YB30" s="331">
        <v>38379.852852025717</v>
      </c>
      <c r="YC30" s="331">
        <v>5657263.0486825053</v>
      </c>
      <c r="YD30" s="331">
        <v>156623.57404679331</v>
      </c>
      <c r="YE30" s="331">
        <v>555470.55200822628</v>
      </c>
      <c r="YF30" s="331">
        <v>257547.42864361138</v>
      </c>
      <c r="YG30" s="331">
        <v>5370470.1917411033</v>
      </c>
      <c r="YH30" s="331">
        <v>637553.79368059547</v>
      </c>
      <c r="YI30" s="331">
        <v>467804.6461264161</v>
      </c>
      <c r="YJ30" s="331">
        <v>83702.917777762574</v>
      </c>
      <c r="YK30" s="331">
        <v>63376.431383126248</v>
      </c>
      <c r="YL30" s="331">
        <v>514282.19876989949</v>
      </c>
      <c r="YM30" s="331">
        <v>118762.28148539795</v>
      </c>
      <c r="YN30" s="331">
        <v>94085.059603290283</v>
      </c>
      <c r="YO30" s="331">
        <v>148601.98928852813</v>
      </c>
      <c r="YP30" s="331">
        <v>214156.60971110908</v>
      </c>
      <c r="YQ30" s="331">
        <v>121771.53933294983</v>
      </c>
      <c r="YR30" s="331">
        <v>577502.25363820256</v>
      </c>
      <c r="YS30" s="331">
        <v>99891.579002945145</v>
      </c>
      <c r="YT30" s="331">
        <v>2108366.4410097101</v>
      </c>
      <c r="YU30" s="331">
        <v>33582.894430535525</v>
      </c>
      <c r="YV30" s="331">
        <v>459690.01521151589</v>
      </c>
      <c r="YW30" s="331">
        <v>162106.11824137348</v>
      </c>
      <c r="YX30" s="331">
        <v>145361.63848009775</v>
      </c>
      <c r="YY30" s="331">
        <v>87362.947641135703</v>
      </c>
      <c r="YZ30" s="331">
        <v>131846.71844495003</v>
      </c>
      <c r="ZA30" s="331">
        <v>2404292.0177284479</v>
      </c>
      <c r="ZB30" s="331">
        <v>271.53212869438187</v>
      </c>
      <c r="ZC30" s="331">
        <v>0</v>
      </c>
      <c r="ZD30" s="331">
        <v>0</v>
      </c>
      <c r="ZE30" s="331">
        <v>50541.905102161269</v>
      </c>
      <c r="ZF30" s="331">
        <v>0</v>
      </c>
      <c r="ZG30" s="331">
        <v>16130.04688107431</v>
      </c>
      <c r="ZH30" s="331">
        <v>85415.657171978077</v>
      </c>
      <c r="ZI30" s="331">
        <v>0</v>
      </c>
      <c r="ZJ30" s="331">
        <v>5745231.8767168652</v>
      </c>
      <c r="ZK30" s="331">
        <v>4352.3127337948472</v>
      </c>
      <c r="ZL30" s="331">
        <v>208325.63926514355</v>
      </c>
      <c r="ZM30" s="331">
        <v>1824786.4420795087</v>
      </c>
      <c r="ZN30" s="331">
        <v>1907802.2086359493</v>
      </c>
      <c r="ZO30" s="331">
        <v>395582.73467106069</v>
      </c>
      <c r="ZP30" s="331">
        <v>385395.06736582791</v>
      </c>
      <c r="ZQ30" s="331">
        <v>3765485.8857734357</v>
      </c>
      <c r="ZR30" s="331">
        <v>421293.64738456049</v>
      </c>
      <c r="ZS30" s="331">
        <v>1251423.9052763926</v>
      </c>
      <c r="ZT30" s="331">
        <v>7933.4210820983908</v>
      </c>
      <c r="ZU30" s="331">
        <v>203714.42162453895</v>
      </c>
      <c r="ZV30" s="331">
        <v>328593.57824461244</v>
      </c>
      <c r="ZW30" s="331">
        <v>271125.73767019791</v>
      </c>
      <c r="ZX30" s="331">
        <v>203825.81609696496</v>
      </c>
      <c r="ZY30" s="331">
        <v>303483.44210612628</v>
      </c>
      <c r="ZZ30" s="331">
        <v>536428.1660822999</v>
      </c>
      <c r="AAA30" s="331">
        <v>40694.52187829934</v>
      </c>
      <c r="AAB30" s="331">
        <v>268454.7613480633</v>
      </c>
      <c r="AAC30" s="331">
        <v>608866.79639437667</v>
      </c>
      <c r="AAD30" s="331">
        <v>15230.088499194753</v>
      </c>
      <c r="AAE30" s="331">
        <v>67437.106868417482</v>
      </c>
      <c r="AAF30" s="331">
        <v>485334.51225379587</v>
      </c>
      <c r="AAG30" s="331">
        <v>65715.48229543223</v>
      </c>
      <c r="AAH30" s="331">
        <v>479359.04678603448</v>
      </c>
      <c r="AAI30" s="331">
        <v>377243.18675527984</v>
      </c>
      <c r="AAJ30" s="331">
        <v>206909.78365044951</v>
      </c>
      <c r="AAK30" s="331">
        <v>95544.648214248213</v>
      </c>
      <c r="AAL30" s="331">
        <v>49031.091563943235</v>
      </c>
      <c r="AAM30" s="331">
        <v>39351455.38330438</v>
      </c>
      <c r="AAN30" s="331">
        <v>0</v>
      </c>
      <c r="AAO30" s="331">
        <v>350359.43675913941</v>
      </c>
      <c r="AAP30" s="331">
        <v>13779.772405345135</v>
      </c>
      <c r="AAQ30" s="331">
        <v>300450.93839880318</v>
      </c>
      <c r="AAR30" s="331">
        <v>300474.79964896501</v>
      </c>
      <c r="AAS30" s="331">
        <v>4668.8308148680726</v>
      </c>
      <c r="AAT30" s="331">
        <v>2165181.2621498066</v>
      </c>
      <c r="AAU30" s="331">
        <v>2465009.3157307105</v>
      </c>
      <c r="AAV30" s="331">
        <v>6605.8704687664904</v>
      </c>
      <c r="AAW30" s="331">
        <v>0</v>
      </c>
      <c r="AAX30" s="331">
        <v>25475.246993701989</v>
      </c>
      <c r="AAY30" s="331">
        <v>8996.5282154386023</v>
      </c>
      <c r="AAZ30" s="331">
        <v>7200.1720685364089</v>
      </c>
      <c r="ABA30" s="331">
        <v>30142.027127997975</v>
      </c>
      <c r="ABB30" s="331">
        <v>23661.13929121523</v>
      </c>
      <c r="ABC30" s="331">
        <v>8043.4374647615341</v>
      </c>
      <c r="ABD30" s="331">
        <v>0</v>
      </c>
      <c r="ABE30" s="331">
        <v>5323.3615755209566</v>
      </c>
      <c r="ABF30" s="331">
        <v>1833176.8874170645</v>
      </c>
      <c r="ABG30" s="331">
        <v>316019.107975944</v>
      </c>
      <c r="ABH30" s="331">
        <v>844677.54915881448</v>
      </c>
      <c r="ABI30" s="331">
        <v>451792.97211203608</v>
      </c>
      <c r="ABJ30" s="331">
        <v>85872.241626011892</v>
      </c>
      <c r="ABK30" s="331">
        <v>326878.54554972053</v>
      </c>
      <c r="ABL30" s="331">
        <v>0</v>
      </c>
      <c r="ABM30" s="331">
        <v>0</v>
      </c>
      <c r="ABN30" s="331">
        <v>134757.78425617711</v>
      </c>
      <c r="ABO30" s="331">
        <v>0</v>
      </c>
      <c r="ABP30" s="331">
        <v>2970.6214788444995</v>
      </c>
      <c r="ABQ30" s="331">
        <v>0</v>
      </c>
      <c r="ABR30" s="331">
        <v>0</v>
      </c>
      <c r="ABS30" s="331">
        <v>10954.877336537582</v>
      </c>
      <c r="ABT30" s="331">
        <v>0</v>
      </c>
      <c r="ABU30" s="331">
        <v>0</v>
      </c>
      <c r="ABV30" s="331">
        <v>16104270.783509552</v>
      </c>
      <c r="ABW30" s="331">
        <v>41632.724487718333</v>
      </c>
      <c r="ABX30" s="331">
        <v>760233.48676600249</v>
      </c>
      <c r="ABY30" s="331">
        <v>93734.740018385142</v>
      </c>
      <c r="ABZ30" s="331">
        <v>102803.59107776427</v>
      </c>
      <c r="ACA30" s="331">
        <v>1050510.6195772514</v>
      </c>
      <c r="ACB30" s="331">
        <v>0</v>
      </c>
      <c r="ACC30" s="331">
        <v>241745.23926036494</v>
      </c>
      <c r="ACD30" s="331">
        <v>36584.851636223037</v>
      </c>
      <c r="ACE30" s="331">
        <v>628309.46968714125</v>
      </c>
      <c r="ACF30" s="331">
        <v>129106.50454221286</v>
      </c>
      <c r="ACG30" s="331">
        <v>4817400.4211777449</v>
      </c>
      <c r="ACH30" s="331">
        <v>0</v>
      </c>
      <c r="ACI30" s="331">
        <v>33092.108257622582</v>
      </c>
      <c r="ACJ30" s="331">
        <v>0</v>
      </c>
      <c r="ACK30" s="331">
        <v>4755.4927447463997</v>
      </c>
      <c r="ACL30" s="331">
        <v>0</v>
      </c>
      <c r="ACM30" s="331">
        <v>0</v>
      </c>
      <c r="ACN30" s="331">
        <v>862165.03496783879</v>
      </c>
      <c r="ACO30" s="331">
        <v>0</v>
      </c>
      <c r="ACP30" s="331">
        <v>0</v>
      </c>
      <c r="ACQ30" s="331">
        <v>0</v>
      </c>
      <c r="ACR30" s="331">
        <v>1501420.0269762233</v>
      </c>
      <c r="ACS30" s="331">
        <v>27942.510804351812</v>
      </c>
      <c r="ACT30" s="331">
        <v>0</v>
      </c>
      <c r="ACU30" s="331">
        <v>4558.3414057981608</v>
      </c>
      <c r="ACV30" s="331">
        <v>250708.31502230282</v>
      </c>
      <c r="ACW30" s="331">
        <v>0</v>
      </c>
      <c r="ACX30" s="331">
        <v>0</v>
      </c>
      <c r="ACY30" s="331">
        <v>0</v>
      </c>
      <c r="ACZ30" s="331">
        <v>0</v>
      </c>
      <c r="ADA30" s="331">
        <v>0</v>
      </c>
      <c r="ADB30" s="331">
        <v>46349.469043531753</v>
      </c>
      <c r="ADC30" s="331">
        <v>0</v>
      </c>
      <c r="ADD30" s="331">
        <v>53539.324842809969</v>
      </c>
      <c r="ADE30" s="331">
        <v>204766.27514352545</v>
      </c>
      <c r="ADF30" s="331">
        <v>0</v>
      </c>
      <c r="ADG30" s="331">
        <v>96479.531476924123</v>
      </c>
      <c r="ADH30" s="331">
        <v>0</v>
      </c>
      <c r="ADI30" s="331">
        <v>0</v>
      </c>
      <c r="ADJ30" s="331">
        <v>163836.51112189807</v>
      </c>
      <c r="ADK30" s="331">
        <v>31855.435577637687</v>
      </c>
      <c r="ADL30" s="331">
        <v>0</v>
      </c>
      <c r="ADM30" s="331">
        <v>51381568.797108456</v>
      </c>
      <c r="ADN30" s="331">
        <v>0</v>
      </c>
      <c r="ADO30" s="331">
        <v>0</v>
      </c>
      <c r="ADP30" s="331">
        <v>246721.34734621693</v>
      </c>
      <c r="ADQ30" s="331">
        <v>2024.6695218066438</v>
      </c>
      <c r="ADR30" s="331">
        <v>0</v>
      </c>
      <c r="ADS30" s="331">
        <v>236492.89308286397</v>
      </c>
      <c r="ADT30" s="331">
        <v>0</v>
      </c>
      <c r="ADU30" s="331">
        <v>2638473.2263796055</v>
      </c>
      <c r="ADV30" s="331">
        <v>2875172.1889733761</v>
      </c>
      <c r="ADW30" s="331">
        <v>1086656.5333139377</v>
      </c>
      <c r="ADX30" s="331">
        <v>110667.4936710566</v>
      </c>
      <c r="ADY30" s="331">
        <v>1042098.5650191291</v>
      </c>
      <c r="ADZ30" s="331">
        <v>35335.218615411453</v>
      </c>
      <c r="AEA30" s="331">
        <v>328985.60972945951</v>
      </c>
      <c r="AEB30" s="331">
        <v>143421.69826707389</v>
      </c>
      <c r="AEC30" s="331">
        <v>50147.357035540292</v>
      </c>
      <c r="AED30" s="331">
        <v>0</v>
      </c>
      <c r="AEE30" s="331">
        <v>0</v>
      </c>
      <c r="AEF30" s="331">
        <v>57067.815762483275</v>
      </c>
      <c r="AEG30" s="331">
        <v>11065.254933066217</v>
      </c>
      <c r="AEH30" s="331">
        <v>0</v>
      </c>
      <c r="AEI30" s="331">
        <v>206069.86638189183</v>
      </c>
      <c r="AEJ30" s="331">
        <v>211493.61197724706</v>
      </c>
      <c r="AEK30" s="331">
        <v>80326.69718474285</v>
      </c>
      <c r="AEL30" s="331">
        <v>1186957.7324404791</v>
      </c>
      <c r="AEM30" s="331">
        <v>0</v>
      </c>
      <c r="AEN30" s="331">
        <v>388093.52147244633</v>
      </c>
      <c r="AEO30" s="331">
        <v>3541063.1697099656</v>
      </c>
      <c r="AEP30" s="331">
        <v>0</v>
      </c>
      <c r="AEQ30" s="331">
        <v>479309.17857377126</v>
      </c>
      <c r="AER30" s="331">
        <v>40871.110923105</v>
      </c>
      <c r="AES30" s="331">
        <v>51039.943128376355</v>
      </c>
      <c r="AET30" s="331">
        <v>375031.07458328607</v>
      </c>
      <c r="AEU30" s="331">
        <v>12684.221169767836</v>
      </c>
      <c r="AEV30" s="331">
        <v>0</v>
      </c>
      <c r="AEW30" s="331">
        <v>121796.49048807747</v>
      </c>
      <c r="AEX30" s="331">
        <v>89754.432399254991</v>
      </c>
      <c r="AEY30" s="331">
        <v>23984.692622792409</v>
      </c>
      <c r="AEZ30" s="331">
        <v>5464.4803509210278</v>
      </c>
      <c r="AFA30" s="331">
        <v>0</v>
      </c>
      <c r="AFB30" s="331">
        <v>0</v>
      </c>
      <c r="AFC30" s="331">
        <v>0</v>
      </c>
      <c r="AFD30" s="331">
        <v>0</v>
      </c>
      <c r="AFE30" s="331">
        <v>0</v>
      </c>
      <c r="AFF30" s="331">
        <v>0</v>
      </c>
      <c r="AFG30" s="331">
        <v>0</v>
      </c>
      <c r="AFH30" s="331">
        <v>0</v>
      </c>
      <c r="AFI30" s="331">
        <v>79454.756073430573</v>
      </c>
      <c r="AFJ30" s="331">
        <v>0</v>
      </c>
      <c r="AFK30" s="331">
        <v>0</v>
      </c>
      <c r="AFL30" s="331">
        <v>17327.20129753014</v>
      </c>
      <c r="AFM30" s="331">
        <v>0</v>
      </c>
      <c r="AFN30" s="331">
        <v>0</v>
      </c>
      <c r="AFO30" s="331">
        <v>0</v>
      </c>
      <c r="AFP30" s="331">
        <v>0</v>
      </c>
      <c r="AFQ30" s="331">
        <v>0</v>
      </c>
      <c r="AFR30" s="331">
        <v>0</v>
      </c>
      <c r="AFS30" s="331">
        <v>658.86529439367609</v>
      </c>
      <c r="AFT30" s="331">
        <v>0</v>
      </c>
      <c r="AFU30" s="331">
        <v>0</v>
      </c>
      <c r="AFV30" s="331">
        <v>0</v>
      </c>
      <c r="AFW30" s="331">
        <v>0</v>
      </c>
      <c r="AFX30" s="331">
        <v>250966.2199623285</v>
      </c>
      <c r="AFY30" s="331">
        <v>12404.368629786248</v>
      </c>
      <c r="AFZ30" s="331">
        <v>4124.4224844836235</v>
      </c>
      <c r="AGA30" s="331">
        <v>97281.630062044802</v>
      </c>
      <c r="AGB30" s="331">
        <v>589874.9865637531</v>
      </c>
      <c r="AGC30" s="331">
        <v>50143.498285620553</v>
      </c>
      <c r="AGD30" s="331">
        <v>22378.227576714122</v>
      </c>
      <c r="AGE30" s="331">
        <v>48734.642392027723</v>
      </c>
      <c r="AGF30" s="331">
        <v>52574.373454283712</v>
      </c>
      <c r="AGG30" s="331">
        <v>98161.678706444</v>
      </c>
      <c r="AGH30" s="331">
        <v>42726.066008752765</v>
      </c>
      <c r="AGI30" s="331">
        <v>885851.27471432101</v>
      </c>
      <c r="AGJ30" s="331">
        <v>667503.36457111128</v>
      </c>
      <c r="AGK30" s="331">
        <v>0</v>
      </c>
      <c r="AGL30" s="331">
        <v>0</v>
      </c>
      <c r="AGM30" s="331">
        <v>0</v>
      </c>
      <c r="AGN30" s="331">
        <v>0</v>
      </c>
      <c r="AGO30" s="331">
        <v>0</v>
      </c>
      <c r="AGP30" s="331">
        <v>0</v>
      </c>
      <c r="AGQ30" s="331">
        <v>16475996.927449789</v>
      </c>
      <c r="AGR30" s="331">
        <v>5337630.8618747303</v>
      </c>
      <c r="AGS30" s="331">
        <v>99158.538406455613</v>
      </c>
      <c r="AGT30" s="331">
        <v>146527.37454894307</v>
      </c>
      <c r="AGU30" s="331">
        <v>978944.77770620224</v>
      </c>
      <c r="AGV30" s="331">
        <v>41178.86217480871</v>
      </c>
      <c r="AGW30" s="331">
        <v>0</v>
      </c>
      <c r="AGX30" s="331">
        <v>206880.12756880827</v>
      </c>
      <c r="AGY30" s="331">
        <v>30680.182904471647</v>
      </c>
      <c r="AGZ30" s="331">
        <v>288659.66931475804</v>
      </c>
      <c r="AHA30" s="331">
        <v>151734.75605856502</v>
      </c>
      <c r="AHB30" s="331">
        <v>165009.85672858241</v>
      </c>
      <c r="AHC30" s="331">
        <v>69168.354665256615</v>
      </c>
      <c r="AHD30" s="331">
        <v>86483.995288742866</v>
      </c>
      <c r="AHE30" s="331">
        <v>19813.16464771274</v>
      </c>
      <c r="AHF30" s="331">
        <v>164550.11547008881</v>
      </c>
      <c r="AHG30" s="331">
        <v>163497.10464252683</v>
      </c>
      <c r="AHH30" s="331">
        <v>493186.44316641486</v>
      </c>
      <c r="AHI30" s="331">
        <v>29046.863273349638</v>
      </c>
      <c r="AHJ30" s="331">
        <v>67919.401991800652</v>
      </c>
      <c r="AHK30" s="331">
        <v>-108201.71546887489</v>
      </c>
      <c r="AHL30" s="331">
        <v>268034.97325863538</v>
      </c>
      <c r="AHM30" s="331">
        <v>146596.31030613047</v>
      </c>
      <c r="AHN30" s="331">
        <v>15898.957711297073</v>
      </c>
      <c r="AHO30" s="331"/>
      <c r="AHQ30" s="351">
        <v>28</v>
      </c>
    </row>
    <row r="31" spans="1:901" ht="23.45" customHeight="1" x14ac:dyDescent="0.45">
      <c r="A31" s="326" t="s">
        <v>41</v>
      </c>
      <c r="B31" s="327" t="s">
        <v>42</v>
      </c>
      <c r="C31" s="331">
        <v>67510863.314397544</v>
      </c>
      <c r="D31" s="331">
        <v>16716900.143104432</v>
      </c>
      <c r="E31" s="331">
        <v>6362502.6122418437</v>
      </c>
      <c r="F31" s="331">
        <v>19900093.086134333</v>
      </c>
      <c r="G31" s="331">
        <v>9313594.7385078799</v>
      </c>
      <c r="H31" s="331">
        <v>16534708.299856719</v>
      </c>
      <c r="I31" s="331">
        <v>2986377.1264937688</v>
      </c>
      <c r="J31" s="331">
        <v>17744604.294836059</v>
      </c>
      <c r="K31" s="331">
        <v>19642728.498830471</v>
      </c>
      <c r="L31" s="331">
        <v>7783909.1815708708</v>
      </c>
      <c r="M31" s="331">
        <v>15786899.949733119</v>
      </c>
      <c r="N31" s="331">
        <v>10362002.875740567</v>
      </c>
      <c r="O31" s="331">
        <v>24416566.48150729</v>
      </c>
      <c r="P31" s="331">
        <v>17953196.319573309</v>
      </c>
      <c r="Q31" s="331">
        <v>7445368.8858339284</v>
      </c>
      <c r="R31" s="331">
        <v>2559474.6264812169</v>
      </c>
      <c r="S31" s="331">
        <v>7635113.519721291</v>
      </c>
      <c r="T31" s="331">
        <v>9831581.3406624105</v>
      </c>
      <c r="U31" s="331">
        <v>2487771.9616667372</v>
      </c>
      <c r="V31" s="331">
        <v>9147527.4309248365</v>
      </c>
      <c r="W31" s="331">
        <v>6700719.1520821759</v>
      </c>
      <c r="X31" s="331">
        <v>5075959.2674313318</v>
      </c>
      <c r="Y31" s="331">
        <v>3718821.3968194639</v>
      </c>
      <c r="Z31" s="331">
        <v>1186546.9944242737</v>
      </c>
      <c r="AA31" s="331">
        <v>58456697.427297235</v>
      </c>
      <c r="AB31" s="331">
        <v>25836383.791533198</v>
      </c>
      <c r="AC31" s="331">
        <v>29599490.857503414</v>
      </c>
      <c r="AD31" s="331">
        <v>6992188.8707848918</v>
      </c>
      <c r="AE31" s="331">
        <v>22357864.628403995</v>
      </c>
      <c r="AF31" s="331">
        <v>6517983.7046494335</v>
      </c>
      <c r="AG31" s="331">
        <v>19027808.280959185</v>
      </c>
      <c r="AH31" s="331">
        <v>14525058.039811829</v>
      </c>
      <c r="AI31" s="331">
        <v>14715446.20509289</v>
      </c>
      <c r="AJ31" s="331">
        <v>11620138.555790694</v>
      </c>
      <c r="AK31" s="331">
        <v>7872505.2984859673</v>
      </c>
      <c r="AL31" s="331">
        <v>13881978.088064549</v>
      </c>
      <c r="AM31" s="331">
        <v>18224205.225421749</v>
      </c>
      <c r="AN31" s="331">
        <v>7087447.4497118229</v>
      </c>
      <c r="AO31" s="331">
        <v>7758211.9480366409</v>
      </c>
      <c r="AP31" s="331">
        <v>23199824.786133192</v>
      </c>
      <c r="AQ31" s="331">
        <v>17439610.430470388</v>
      </c>
      <c r="AR31" s="331">
        <v>4306657.0747064911</v>
      </c>
      <c r="AS31" s="331">
        <v>11368145.303069718</v>
      </c>
      <c r="AT31" s="331">
        <v>8648380.3850038685</v>
      </c>
      <c r="AU31" s="331">
        <v>12873373.714869732</v>
      </c>
      <c r="AV31" s="331">
        <v>16550946.781233659</v>
      </c>
      <c r="AW31" s="331">
        <v>13268935.046978598</v>
      </c>
      <c r="AX31" s="331">
        <v>10098361.602746382</v>
      </c>
      <c r="AY31" s="331">
        <v>1343001.6769638821</v>
      </c>
      <c r="AZ31" s="331">
        <v>6061681.5789892217</v>
      </c>
      <c r="BA31" s="331">
        <v>10992110.873364698</v>
      </c>
      <c r="BB31" s="331">
        <v>3912816.3604270695</v>
      </c>
      <c r="BC31" s="331">
        <v>4665594.7036172226</v>
      </c>
      <c r="BD31" s="331">
        <v>9587126.9181601945</v>
      </c>
      <c r="BE31" s="331">
        <v>2597917.5511332871</v>
      </c>
      <c r="BF31" s="331">
        <v>4232279.6228314275</v>
      </c>
      <c r="BG31" s="331">
        <v>2062873.1705226831</v>
      </c>
      <c r="BH31" s="331">
        <v>6108705.4005108746</v>
      </c>
      <c r="BI31" s="331">
        <v>1323295.3196111869</v>
      </c>
      <c r="BJ31" s="331">
        <v>2467691.3990688985</v>
      </c>
      <c r="BK31" s="331">
        <v>1246649.6906871747</v>
      </c>
      <c r="BL31" s="331">
        <v>14862483.933262955</v>
      </c>
      <c r="BM31" s="331">
        <v>18769276.886206511</v>
      </c>
      <c r="BN31" s="331">
        <v>2523489.8037952939</v>
      </c>
      <c r="BO31" s="331">
        <v>4476429.6892272262</v>
      </c>
      <c r="BP31" s="331">
        <v>2973553.5642421059</v>
      </c>
      <c r="BQ31" s="331">
        <v>939567.22131472046</v>
      </c>
      <c r="BR31" s="331">
        <v>1993327.6857872773</v>
      </c>
      <c r="BS31" s="331">
        <v>1019315.3482663737</v>
      </c>
      <c r="BT31" s="331">
        <v>8278162.4959926112</v>
      </c>
      <c r="BU31" s="331">
        <v>1124419.9577234525</v>
      </c>
      <c r="BV31" s="331">
        <v>3484956.9414595705</v>
      </c>
      <c r="BW31" s="331">
        <v>19283887.691567354</v>
      </c>
      <c r="BX31" s="331">
        <v>2248998.7613702482</v>
      </c>
      <c r="BY31" s="331">
        <v>14308355.692718869</v>
      </c>
      <c r="BZ31" s="331">
        <v>2447097.3982273214</v>
      </c>
      <c r="CA31" s="331">
        <v>15267046.754306337</v>
      </c>
      <c r="CB31" s="331">
        <v>11000087.293810874</v>
      </c>
      <c r="CC31" s="331">
        <v>3519772.7491385308</v>
      </c>
      <c r="CD31" s="331">
        <v>14423.846232556558</v>
      </c>
      <c r="CE31" s="331">
        <v>0</v>
      </c>
      <c r="CF31" s="331">
        <v>29762442.38385053</v>
      </c>
      <c r="CG31" s="331">
        <v>6642330.9517909503</v>
      </c>
      <c r="CH31" s="331">
        <v>12151416.762837755</v>
      </c>
      <c r="CI31" s="331">
        <v>6881899.187112839</v>
      </c>
      <c r="CJ31" s="331">
        <v>8816309.8733123764</v>
      </c>
      <c r="CK31" s="331">
        <v>8685318.2536234371</v>
      </c>
      <c r="CL31" s="331">
        <v>8801480.8756588977</v>
      </c>
      <c r="CM31" s="331">
        <v>11605979.613852305</v>
      </c>
      <c r="CN31" s="331">
        <v>2604426.7293440746</v>
      </c>
      <c r="CO31" s="331">
        <v>10484756.983331773</v>
      </c>
      <c r="CP31" s="331">
        <v>5352990.8309933059</v>
      </c>
      <c r="CQ31" s="331">
        <v>10648122.165267967</v>
      </c>
      <c r="CR31" s="331">
        <v>8129159.7679009046</v>
      </c>
      <c r="CS31" s="331">
        <v>15516818.983391814</v>
      </c>
      <c r="CT31" s="331">
        <v>5695679.1256787293</v>
      </c>
      <c r="CU31" s="331">
        <v>9864479.3926698621</v>
      </c>
      <c r="CV31" s="331">
        <v>15124338.659730079</v>
      </c>
      <c r="CW31" s="331">
        <v>2089632.1728345302</v>
      </c>
      <c r="CX31" s="331">
        <v>18115657.551402003</v>
      </c>
      <c r="CY31" s="331">
        <v>3532361.2055991516</v>
      </c>
      <c r="CZ31" s="331">
        <v>4184371.7260268494</v>
      </c>
      <c r="DA31" s="331">
        <v>40190028.238901436</v>
      </c>
      <c r="DB31" s="331">
        <v>8754915.8462468553</v>
      </c>
      <c r="DC31" s="331">
        <v>36530025.52444534</v>
      </c>
      <c r="DD31" s="331">
        <v>11028861.945060734</v>
      </c>
      <c r="DE31" s="331">
        <v>6007265.5265188366</v>
      </c>
      <c r="DF31" s="331">
        <v>5620591.9343193481</v>
      </c>
      <c r="DG31" s="331">
        <v>7196384.0239795744</v>
      </c>
      <c r="DH31" s="331">
        <v>3066755.6464352165</v>
      </c>
      <c r="DI31" s="331">
        <v>4605225.9310541535</v>
      </c>
      <c r="DJ31" s="331">
        <v>2481800.0118189924</v>
      </c>
      <c r="DK31" s="331">
        <v>6951810.317470273</v>
      </c>
      <c r="DL31" s="331">
        <v>32973467.898332071</v>
      </c>
      <c r="DM31" s="331">
        <v>46752730.465401299</v>
      </c>
      <c r="DN31" s="331">
        <v>6570524.7869372498</v>
      </c>
      <c r="DO31" s="331">
        <v>5236596.8178489935</v>
      </c>
      <c r="DP31" s="331">
        <v>9381158.2722520884</v>
      </c>
      <c r="DQ31" s="331">
        <v>12235027.01610915</v>
      </c>
      <c r="DR31" s="331">
        <v>10951327.425143974</v>
      </c>
      <c r="DS31" s="331">
        <v>12203421.889329631</v>
      </c>
      <c r="DT31" s="331">
        <v>4092061.9941981104</v>
      </c>
      <c r="DU31" s="331">
        <v>75679302.779980436</v>
      </c>
      <c r="DV31" s="331">
        <v>6243218.5475382144</v>
      </c>
      <c r="DW31" s="331">
        <v>26578078.536158346</v>
      </c>
      <c r="DX31" s="331">
        <v>14613612.968128461</v>
      </c>
      <c r="DY31" s="331">
        <v>22454061.578213073</v>
      </c>
      <c r="DZ31" s="331">
        <v>9830659.921862375</v>
      </c>
      <c r="EA31" s="331">
        <v>37721598.721791357</v>
      </c>
      <c r="EB31" s="331">
        <v>9995252.5616309475</v>
      </c>
      <c r="EC31" s="331">
        <v>18991744.565039769</v>
      </c>
      <c r="ED31" s="331">
        <v>5999484.2002416011</v>
      </c>
      <c r="EE31" s="331">
        <v>7398452.9939039759</v>
      </c>
      <c r="EF31" s="331">
        <v>5920461.3594540963</v>
      </c>
      <c r="EG31" s="331">
        <v>7456450.290974603</v>
      </c>
      <c r="EH31" s="331">
        <v>10089563.103805002</v>
      </c>
      <c r="EI31" s="331">
        <v>5382489.9336660076</v>
      </c>
      <c r="EJ31" s="331">
        <v>13111005.547693226</v>
      </c>
      <c r="EK31" s="331">
        <v>3024728.0373717006</v>
      </c>
      <c r="EL31" s="331">
        <v>7506107.8904511835</v>
      </c>
      <c r="EM31" s="331">
        <v>14484127.249413941</v>
      </c>
      <c r="EN31" s="331">
        <v>10194996.299182095</v>
      </c>
      <c r="EO31" s="331">
        <v>9097281.2599763852</v>
      </c>
      <c r="EP31" s="331">
        <v>11859783.664416686</v>
      </c>
      <c r="EQ31" s="331">
        <v>2229305.5540788025</v>
      </c>
      <c r="ER31" s="331">
        <v>3242310.2066859924</v>
      </c>
      <c r="ES31" s="331">
        <v>17534406.264754128</v>
      </c>
      <c r="ET31" s="331">
        <v>17393658.3160001</v>
      </c>
      <c r="EU31" s="331">
        <v>7770692.7422998659</v>
      </c>
      <c r="EV31" s="331">
        <v>32093309.308177121</v>
      </c>
      <c r="EW31" s="331">
        <v>2762928.2877568062</v>
      </c>
      <c r="EX31" s="331">
        <v>7844777.4601074597</v>
      </c>
      <c r="EY31" s="331">
        <v>11323491.3389824</v>
      </c>
      <c r="EZ31" s="331">
        <v>15652123.438664122</v>
      </c>
      <c r="FA31" s="331">
        <v>15020166.754499562</v>
      </c>
      <c r="FB31" s="331">
        <v>11897904.877376107</v>
      </c>
      <c r="FC31" s="331">
        <v>7485338.5526238065</v>
      </c>
      <c r="FD31" s="331">
        <v>4490692.0651820796</v>
      </c>
      <c r="FE31" s="331">
        <v>5749178.5264999121</v>
      </c>
      <c r="FF31" s="331">
        <v>5261627.0029982598</v>
      </c>
      <c r="FG31" s="331">
        <v>5039903.9884676673</v>
      </c>
      <c r="FH31" s="331">
        <v>4294603.2561383834</v>
      </c>
      <c r="FI31" s="331">
        <v>4564588.9313531211</v>
      </c>
      <c r="FJ31" s="331">
        <v>3013425.629982952</v>
      </c>
      <c r="FK31" s="331">
        <v>6024862.34601459</v>
      </c>
      <c r="FL31" s="331">
        <v>8475153.9616412055</v>
      </c>
      <c r="FM31" s="331">
        <v>7978829.8297299491</v>
      </c>
      <c r="FN31" s="331">
        <v>3094967.5700900555</v>
      </c>
      <c r="FO31" s="331">
        <v>3405504.328386317</v>
      </c>
      <c r="FP31" s="331">
        <v>64223741.642568506</v>
      </c>
      <c r="FQ31" s="331">
        <v>4830843.1831899825</v>
      </c>
      <c r="FR31" s="331">
        <v>12448386.966105243</v>
      </c>
      <c r="FS31" s="331">
        <v>10749945.310501089</v>
      </c>
      <c r="FT31" s="331">
        <v>11375355.53095014</v>
      </c>
      <c r="FU31" s="331">
        <v>7146194.0532151405</v>
      </c>
      <c r="FV31" s="331">
        <v>15001066.550092099</v>
      </c>
      <c r="FW31" s="331">
        <v>13454057.820942506</v>
      </c>
      <c r="FX31" s="331">
        <v>10192051.958338771</v>
      </c>
      <c r="FY31" s="331">
        <v>6895841.4571924573</v>
      </c>
      <c r="FZ31" s="331">
        <v>16272275.729153316</v>
      </c>
      <c r="GA31" s="331">
        <v>4842986.4494211599</v>
      </c>
      <c r="GB31" s="331">
        <v>6440586.7381190183</v>
      </c>
      <c r="GC31" s="331">
        <v>4493548.4301931309</v>
      </c>
      <c r="GD31" s="331">
        <v>15686531.553454557</v>
      </c>
      <c r="GE31" s="331">
        <v>2801297.3216046249</v>
      </c>
      <c r="GF31" s="331">
        <v>4029404.8185139252</v>
      </c>
      <c r="GG31" s="331">
        <v>7427773.6519923806</v>
      </c>
      <c r="GH31" s="331">
        <v>5186582.2970321048</v>
      </c>
      <c r="GI31" s="331">
        <v>2451284.8152476237</v>
      </c>
      <c r="GJ31" s="331">
        <v>2375281.5859293253</v>
      </c>
      <c r="GK31" s="331">
        <v>7553888.957975857</v>
      </c>
      <c r="GL31" s="331">
        <v>3592852.323910221</v>
      </c>
      <c r="GM31" s="331">
        <v>4629238.4974871594</v>
      </c>
      <c r="GN31" s="331">
        <v>1371568.9560647719</v>
      </c>
      <c r="GO31" s="331">
        <v>2279061.2081740401</v>
      </c>
      <c r="GP31" s="331">
        <v>6913505.6256822972</v>
      </c>
      <c r="GQ31" s="331">
        <v>6583324.5907593668</v>
      </c>
      <c r="GR31" s="331">
        <v>2697375.1586719691</v>
      </c>
      <c r="GS31" s="331">
        <v>8668902.8620813675</v>
      </c>
      <c r="GT31" s="331">
        <v>989563.65713507065</v>
      </c>
      <c r="GU31" s="331">
        <v>5200392.9822406955</v>
      </c>
      <c r="GV31" s="331">
        <v>4324365.2634150488</v>
      </c>
      <c r="GW31" s="331">
        <v>1709086.8788783485</v>
      </c>
      <c r="GX31" s="331">
        <v>8387546.7981069479</v>
      </c>
      <c r="GY31" s="331">
        <v>3751432.946142544</v>
      </c>
      <c r="GZ31" s="331">
        <v>8293891.3587649865</v>
      </c>
      <c r="HA31" s="331">
        <v>5484747.868467561</v>
      </c>
      <c r="HB31" s="331">
        <v>31894831.927813835</v>
      </c>
      <c r="HC31" s="331">
        <v>5884243.4417684535</v>
      </c>
      <c r="HD31" s="331">
        <v>15952018.903203186</v>
      </c>
      <c r="HE31" s="331">
        <v>17031138.101873361</v>
      </c>
      <c r="HF31" s="331">
        <v>18835415.424740102</v>
      </c>
      <c r="HG31" s="331">
        <v>14724597.74560033</v>
      </c>
      <c r="HH31" s="331">
        <v>2747901.9861605517</v>
      </c>
      <c r="HI31" s="331">
        <v>36510900.221428007</v>
      </c>
      <c r="HJ31" s="331">
        <v>22130972.457785919</v>
      </c>
      <c r="HK31" s="331">
        <v>5062197.9268532684</v>
      </c>
      <c r="HL31" s="331">
        <v>3775868.2635550383</v>
      </c>
      <c r="HM31" s="331">
        <v>2363069.8820542786</v>
      </c>
      <c r="HN31" s="331">
        <v>2798757.3503999505</v>
      </c>
      <c r="HO31" s="331">
        <v>4830805.5401446829</v>
      </c>
      <c r="HP31" s="331">
        <v>3877769.4820093722</v>
      </c>
      <c r="HQ31" s="331">
        <v>33778055.257710539</v>
      </c>
      <c r="HR31" s="331">
        <v>11097355.278531136</v>
      </c>
      <c r="HS31" s="331">
        <v>4885278.0939071244</v>
      </c>
      <c r="HT31" s="331">
        <v>2564808.9249532549</v>
      </c>
      <c r="HU31" s="331">
        <v>3135086.4656185126</v>
      </c>
      <c r="HV31" s="331">
        <v>3056173.9102366464</v>
      </c>
      <c r="HW31" s="331">
        <v>12451570.089328827</v>
      </c>
      <c r="HX31" s="331">
        <v>4822466.3933311682</v>
      </c>
      <c r="HY31" s="331">
        <v>6216595.2223031456</v>
      </c>
      <c r="HZ31" s="331">
        <v>7699076.6562676011</v>
      </c>
      <c r="IA31" s="331">
        <v>4736065.7991714673</v>
      </c>
      <c r="IB31" s="331">
        <v>8277856.1768550957</v>
      </c>
      <c r="IC31" s="331">
        <v>1593595.7178038356</v>
      </c>
      <c r="ID31" s="331">
        <v>9226298.8570444565</v>
      </c>
      <c r="IE31" s="331">
        <v>1030473.0780416747</v>
      </c>
      <c r="IF31" s="331">
        <v>1128979.3857773652</v>
      </c>
      <c r="IG31" s="331">
        <v>11868667.240563979</v>
      </c>
      <c r="IH31" s="331">
        <v>5694208.1830458976</v>
      </c>
      <c r="II31" s="331">
        <v>6309619.8927014703</v>
      </c>
      <c r="IJ31" s="331">
        <v>11208039.707040021</v>
      </c>
      <c r="IK31" s="331">
        <v>7576618.4249325981</v>
      </c>
      <c r="IL31" s="331">
        <v>4478931.5894571338</v>
      </c>
      <c r="IM31" s="331">
        <v>3920293.5756636127</v>
      </c>
      <c r="IN31" s="331">
        <v>2340524.9680549637</v>
      </c>
      <c r="IO31" s="331">
        <v>3100711.8373842142</v>
      </c>
      <c r="IP31" s="331">
        <v>1886657.7665497707</v>
      </c>
      <c r="IQ31" s="331">
        <v>2728402.9557429114</v>
      </c>
      <c r="IR31" s="331">
        <v>11361646.251321848</v>
      </c>
      <c r="IS31" s="331">
        <v>5702246.5808559721</v>
      </c>
      <c r="IT31" s="331">
        <v>6943085.6412037499</v>
      </c>
      <c r="IU31" s="331">
        <v>2706864.7771397503</v>
      </c>
      <c r="IV31" s="331">
        <v>4088371.9589389563</v>
      </c>
      <c r="IW31" s="331">
        <v>1359463.3615422598</v>
      </c>
      <c r="IX31" s="331">
        <v>2767249.9794101766</v>
      </c>
      <c r="IY31" s="331">
        <v>444827.68027410464</v>
      </c>
      <c r="IZ31" s="331">
        <v>1458959.085967062</v>
      </c>
      <c r="JA31" s="331">
        <v>2751013.2167722527</v>
      </c>
      <c r="JB31" s="331">
        <v>4084800.521774245</v>
      </c>
      <c r="JC31" s="331">
        <v>2050828.8820753782</v>
      </c>
      <c r="JD31" s="331">
        <v>5616929.3108490454</v>
      </c>
      <c r="JE31" s="331">
        <v>5270366.0625406168</v>
      </c>
      <c r="JF31" s="331">
        <v>7148869.5542730996</v>
      </c>
      <c r="JG31" s="331">
        <v>3761539.315164662</v>
      </c>
      <c r="JH31" s="331">
        <v>2416128.105236914</v>
      </c>
      <c r="JI31" s="331">
        <v>1110083.7132532296</v>
      </c>
      <c r="JJ31" s="331">
        <v>7775523.0873153163</v>
      </c>
      <c r="JK31" s="331">
        <v>4131741.295116521</v>
      </c>
      <c r="JL31" s="331">
        <v>4576178.7361917095</v>
      </c>
      <c r="JM31" s="331">
        <v>12202234.645836221</v>
      </c>
      <c r="JN31" s="331">
        <v>5753273.6579531534</v>
      </c>
      <c r="JO31" s="331">
        <v>7143343.3391431542</v>
      </c>
      <c r="JP31" s="331">
        <v>3072108.1719739269</v>
      </c>
      <c r="JQ31" s="331">
        <v>10568252.325434849</v>
      </c>
      <c r="JR31" s="331">
        <v>4718369.3704686221</v>
      </c>
      <c r="JS31" s="331">
        <v>1275406.3800608513</v>
      </c>
      <c r="JT31" s="331">
        <v>9015606.3458148111</v>
      </c>
      <c r="JU31" s="331">
        <v>12568354.161778105</v>
      </c>
      <c r="JV31" s="331">
        <v>8738467.6605143379</v>
      </c>
      <c r="JW31" s="331">
        <v>12341168.782050937</v>
      </c>
      <c r="JX31" s="331">
        <v>2715633.7715246328</v>
      </c>
      <c r="JY31" s="331">
        <v>46677795.459007129</v>
      </c>
      <c r="JZ31" s="331">
        <v>18092278.051043861</v>
      </c>
      <c r="KA31" s="331">
        <v>2381557.7305426374</v>
      </c>
      <c r="KB31" s="331">
        <v>208863.78397778334</v>
      </c>
      <c r="KC31" s="331">
        <v>8601037.5520716384</v>
      </c>
      <c r="KD31" s="331">
        <v>726298.2572253925</v>
      </c>
      <c r="KE31" s="331">
        <v>12981573.67978186</v>
      </c>
      <c r="KF31" s="331">
        <v>1216155.9754591181</v>
      </c>
      <c r="KG31" s="331">
        <v>7889324.8377029849</v>
      </c>
      <c r="KH31" s="331">
        <v>7344414.0562949665</v>
      </c>
      <c r="KI31" s="331">
        <v>4381736.8667356316</v>
      </c>
      <c r="KJ31" s="331">
        <v>2077121.421695767</v>
      </c>
      <c r="KK31" s="331">
        <v>1588394.9486443333</v>
      </c>
      <c r="KL31" s="331">
        <v>465531.19717671943</v>
      </c>
      <c r="KM31" s="331">
        <v>2510658.0025453158</v>
      </c>
      <c r="KN31" s="331">
        <v>53454996.960580744</v>
      </c>
      <c r="KO31" s="331">
        <v>24261462.095374282</v>
      </c>
      <c r="KP31" s="331">
        <v>7176013.1405884195</v>
      </c>
      <c r="KQ31" s="331">
        <v>26488074.610439282</v>
      </c>
      <c r="KR31" s="331">
        <v>12905383.943363514</v>
      </c>
      <c r="KS31" s="331">
        <v>9625407.704726886</v>
      </c>
      <c r="KT31" s="331">
        <v>41957822.169269159</v>
      </c>
      <c r="KU31" s="331">
        <v>8266029.3527755123</v>
      </c>
      <c r="KV31" s="331">
        <v>5222366.3830750119</v>
      </c>
      <c r="KW31" s="331">
        <v>16353808.657907892</v>
      </c>
      <c r="KX31" s="331">
        <v>9503460.1848448347</v>
      </c>
      <c r="KY31" s="331">
        <v>12416812.392509462</v>
      </c>
      <c r="KZ31" s="331">
        <v>12562512.872579599</v>
      </c>
      <c r="LA31" s="331">
        <v>3977190.9611038044</v>
      </c>
      <c r="LB31" s="331">
        <v>10891267.186152911</v>
      </c>
      <c r="LC31" s="331">
        <v>17614590.299916174</v>
      </c>
      <c r="LD31" s="331">
        <v>7935038.6386441337</v>
      </c>
      <c r="LE31" s="331">
        <v>73252352.004157424</v>
      </c>
      <c r="LF31" s="331">
        <v>14774720.044336047</v>
      </c>
      <c r="LG31" s="331">
        <v>12666883.708336657</v>
      </c>
      <c r="LH31" s="331">
        <v>25158819.171705019</v>
      </c>
      <c r="LI31" s="331">
        <v>6762672.8032488301</v>
      </c>
      <c r="LJ31" s="331">
        <v>5941629.3205114035</v>
      </c>
      <c r="LK31" s="331">
        <v>1507250.7454579673</v>
      </c>
      <c r="LL31" s="331">
        <v>12873484.926930843</v>
      </c>
      <c r="LM31" s="331">
        <v>3037225.4181560981</v>
      </c>
      <c r="LN31" s="331">
        <v>12011988.162519878</v>
      </c>
      <c r="LO31" s="331">
        <v>1192948.2024398905</v>
      </c>
      <c r="LP31" s="331">
        <v>10920190.664805191</v>
      </c>
      <c r="LQ31" s="331">
        <v>816727.04183664685</v>
      </c>
      <c r="LR31" s="331">
        <v>3461301.1247112509</v>
      </c>
      <c r="LS31" s="331">
        <v>44261035.637848787</v>
      </c>
      <c r="LT31" s="331">
        <v>18487685.955317121</v>
      </c>
      <c r="LU31" s="331">
        <v>10452668.49350963</v>
      </c>
      <c r="LV31" s="331">
        <v>11885004.315874849</v>
      </c>
      <c r="LW31" s="331">
        <v>9188884.251057649</v>
      </c>
      <c r="LX31" s="331">
        <v>10044088.273383945</v>
      </c>
      <c r="LY31" s="331">
        <v>11822186.354477219</v>
      </c>
      <c r="LZ31" s="331">
        <v>6100706.8345920043</v>
      </c>
      <c r="MA31" s="331">
        <v>9356086.8014345355</v>
      </c>
      <c r="MB31" s="331">
        <v>8330351.1787672145</v>
      </c>
      <c r="MC31" s="331">
        <v>18004037.579538532</v>
      </c>
      <c r="MD31" s="331">
        <v>4460205.2694557002</v>
      </c>
      <c r="ME31" s="331">
        <v>33062005.661072332</v>
      </c>
      <c r="MF31" s="331">
        <v>11454908.978615545</v>
      </c>
      <c r="MG31" s="331">
        <v>9675934.8456091136</v>
      </c>
      <c r="MH31" s="331">
        <v>5435304.2500167051</v>
      </c>
      <c r="MI31" s="331">
        <v>5994151.0428573145</v>
      </c>
      <c r="MJ31" s="331">
        <v>9331733.1898000874</v>
      </c>
      <c r="MK31" s="331">
        <v>9638578.4522102643</v>
      </c>
      <c r="ML31" s="331">
        <v>7460641.1800561277</v>
      </c>
      <c r="MM31" s="331">
        <v>10849566.100027332</v>
      </c>
      <c r="MN31" s="331">
        <v>9158351.6761978548</v>
      </c>
      <c r="MO31" s="331">
        <v>11002398.607193777</v>
      </c>
      <c r="MP31" s="331">
        <v>8949058.391936969</v>
      </c>
      <c r="MQ31" s="331">
        <v>30697781.008190926</v>
      </c>
      <c r="MR31" s="331">
        <v>6829369.7945241099</v>
      </c>
      <c r="MS31" s="331">
        <v>8891723.0698144212</v>
      </c>
      <c r="MT31" s="331">
        <v>9985774.1567866895</v>
      </c>
      <c r="MU31" s="331">
        <v>12817286.847648729</v>
      </c>
      <c r="MV31" s="331">
        <v>4951659.5547764171</v>
      </c>
      <c r="MW31" s="331">
        <v>13833821.74567071</v>
      </c>
      <c r="MX31" s="331">
        <v>7284823.9260630487</v>
      </c>
      <c r="MY31" s="331">
        <v>5072198.8456253894</v>
      </c>
      <c r="MZ31" s="331">
        <v>1658971.8759848736</v>
      </c>
      <c r="NA31" s="331">
        <v>1451399.9601308494</v>
      </c>
      <c r="NB31" s="331">
        <v>51418967.425056912</v>
      </c>
      <c r="NC31" s="331">
        <v>16440705.465710636</v>
      </c>
      <c r="ND31" s="331">
        <v>588090.24046752579</v>
      </c>
      <c r="NE31" s="331">
        <v>35301913.929574162</v>
      </c>
      <c r="NF31" s="331">
        <v>2592653.8193641435</v>
      </c>
      <c r="NG31" s="331">
        <v>11117319.814748447</v>
      </c>
      <c r="NH31" s="331">
        <v>25892494.111208592</v>
      </c>
      <c r="NI31" s="331">
        <v>15434557.6469211</v>
      </c>
      <c r="NJ31" s="331">
        <v>480127.33829893259</v>
      </c>
      <c r="NK31" s="331">
        <v>9828954.6327403504</v>
      </c>
      <c r="NL31" s="331">
        <v>10238609.293987401</v>
      </c>
      <c r="NM31" s="331">
        <v>2857920.289426737</v>
      </c>
      <c r="NN31" s="331">
        <v>9253702.9862140473</v>
      </c>
      <c r="NO31" s="331">
        <v>4138567.138232742</v>
      </c>
      <c r="NP31" s="331">
        <v>7873870.7094029989</v>
      </c>
      <c r="NQ31" s="331">
        <v>5043734.5978915449</v>
      </c>
      <c r="NR31" s="331">
        <v>6213124.1261607828</v>
      </c>
      <c r="NS31" s="331">
        <v>205146.15168231606</v>
      </c>
      <c r="NT31" s="331">
        <v>1533585.6928515697</v>
      </c>
      <c r="NU31" s="331">
        <v>14248494.35497641</v>
      </c>
      <c r="NV31" s="331">
        <v>16624213.298144022</v>
      </c>
      <c r="NW31" s="331">
        <v>6021344.0772412056</v>
      </c>
      <c r="NX31" s="331">
        <v>5014168.999822529</v>
      </c>
      <c r="NY31" s="331">
        <v>6765179.1710070055</v>
      </c>
      <c r="NZ31" s="331">
        <v>7702743.2810684787</v>
      </c>
      <c r="OA31" s="331">
        <v>2898487.5113858534</v>
      </c>
      <c r="OB31" s="331">
        <v>50789704.60275799</v>
      </c>
      <c r="OC31" s="331">
        <v>5662090.9883827493</v>
      </c>
      <c r="OD31" s="331">
        <v>4949969.7753886115</v>
      </c>
      <c r="OE31" s="331">
        <v>6701667.3809349807</v>
      </c>
      <c r="OF31" s="331">
        <v>5098188.290287612</v>
      </c>
      <c r="OG31" s="331">
        <v>10353710.376158742</v>
      </c>
      <c r="OH31" s="331">
        <v>6434358.8173599895</v>
      </c>
      <c r="OI31" s="331">
        <v>1071754.9340587945</v>
      </c>
      <c r="OJ31" s="331">
        <v>3947430.5837634741</v>
      </c>
      <c r="OK31" s="331">
        <v>79559487.078716844</v>
      </c>
      <c r="OL31" s="331">
        <v>8217966.433817571</v>
      </c>
      <c r="OM31" s="331">
        <v>33208162.798662834</v>
      </c>
      <c r="ON31" s="331">
        <v>12411558.342446903</v>
      </c>
      <c r="OO31" s="331">
        <v>12842326.704153264</v>
      </c>
      <c r="OP31" s="331">
        <v>3459187.9928592197</v>
      </c>
      <c r="OQ31" s="331">
        <v>45777515.466559812</v>
      </c>
      <c r="OR31" s="331">
        <v>6387631.6591337668</v>
      </c>
      <c r="OS31" s="331">
        <v>6793775.8182557989</v>
      </c>
      <c r="OT31" s="331">
        <v>6428828.2378415242</v>
      </c>
      <c r="OU31" s="331">
        <v>25424809.480230846</v>
      </c>
      <c r="OV31" s="331">
        <v>8733225.8862798531</v>
      </c>
      <c r="OW31" s="331">
        <v>4747849.9157147203</v>
      </c>
      <c r="OX31" s="331">
        <v>1327169.842689696</v>
      </c>
      <c r="OY31" s="331">
        <v>808220.21239367884</v>
      </c>
      <c r="OZ31" s="331">
        <v>25243077.114010539</v>
      </c>
      <c r="PA31" s="331">
        <v>946307.34620221367</v>
      </c>
      <c r="PB31" s="331">
        <v>556811.99408374564</v>
      </c>
      <c r="PC31" s="331">
        <v>594317.1048085785</v>
      </c>
      <c r="PD31" s="331">
        <v>311451.86665561539</v>
      </c>
      <c r="PE31" s="331">
        <v>863688.01599701704</v>
      </c>
      <c r="PF31" s="331">
        <v>2194427.9126416817</v>
      </c>
      <c r="PG31" s="331">
        <v>583967.20176192455</v>
      </c>
      <c r="PH31" s="331">
        <v>4284856.9372786786</v>
      </c>
      <c r="PI31" s="331">
        <v>874713.99450486526</v>
      </c>
      <c r="PJ31" s="331">
        <v>1069016.8382681271</v>
      </c>
      <c r="PK31" s="331">
        <v>2828571.8735692254</v>
      </c>
      <c r="PL31" s="331">
        <v>1279995.3189585544</v>
      </c>
      <c r="PM31" s="331">
        <v>5336429.5045368979</v>
      </c>
      <c r="PN31" s="331">
        <v>1016317.9837940522</v>
      </c>
      <c r="PO31" s="331">
        <v>580593.51566261041</v>
      </c>
      <c r="PP31" s="331">
        <v>157748.92444265514</v>
      </c>
      <c r="PQ31" s="331">
        <v>774977.09721903899</v>
      </c>
      <c r="PR31" s="331">
        <v>50413722.350526147</v>
      </c>
      <c r="PS31" s="331">
        <v>851348.61576261825</v>
      </c>
      <c r="PT31" s="331">
        <v>461003.91745093669</v>
      </c>
      <c r="PU31" s="331">
        <v>1856812.890686281</v>
      </c>
      <c r="PV31" s="331">
        <v>4271449.3674294213</v>
      </c>
      <c r="PW31" s="331">
        <v>2815844.6077482151</v>
      </c>
      <c r="PX31" s="331">
        <v>8002455.8350570491</v>
      </c>
      <c r="PY31" s="331">
        <v>1773956.096203947</v>
      </c>
      <c r="PZ31" s="331">
        <v>13321411.413139548</v>
      </c>
      <c r="QA31" s="331">
        <v>546321.48008538457</v>
      </c>
      <c r="QB31" s="331">
        <v>7039137.326312595</v>
      </c>
      <c r="QC31" s="331">
        <v>3791570.964237486</v>
      </c>
      <c r="QD31" s="331">
        <v>4222687.597262702</v>
      </c>
      <c r="QE31" s="331">
        <v>11854135.987488421</v>
      </c>
      <c r="QF31" s="331">
        <v>942953.53720439458</v>
      </c>
      <c r="QG31" s="331">
        <v>8060439.2674711198</v>
      </c>
      <c r="QH31" s="331">
        <v>929782.66389130102</v>
      </c>
      <c r="QI31" s="331">
        <v>3275430.9887661366</v>
      </c>
      <c r="QJ31" s="331">
        <v>1561100.2174868293</v>
      </c>
      <c r="QK31" s="331">
        <v>2943821.7067419705</v>
      </c>
      <c r="QL31" s="331">
        <v>7050885.296884099</v>
      </c>
      <c r="QM31" s="331">
        <v>503915.92914424656</v>
      </c>
      <c r="QN31" s="331">
        <v>145611.47311621389</v>
      </c>
      <c r="QO31" s="331">
        <v>945603.37189916451</v>
      </c>
      <c r="QP31" s="331">
        <v>966470.8241448215</v>
      </c>
      <c r="QQ31" s="331">
        <v>210597.65451334772</v>
      </c>
      <c r="QR31" s="331">
        <v>31598047.359446879</v>
      </c>
      <c r="QS31" s="331">
        <v>1732075.3782893401</v>
      </c>
      <c r="QT31" s="331">
        <v>5046824.339635184</v>
      </c>
      <c r="QU31" s="331">
        <v>3728270.7805060935</v>
      </c>
      <c r="QV31" s="331">
        <v>4713680.2470598985</v>
      </c>
      <c r="QW31" s="331">
        <v>11269446.610151524</v>
      </c>
      <c r="QX31" s="331">
        <v>3065461.7266851692</v>
      </c>
      <c r="QY31" s="331">
        <v>1467768.3607629628</v>
      </c>
      <c r="QZ31" s="331">
        <v>7555269.9321014388</v>
      </c>
      <c r="RA31" s="331">
        <v>1592421.5944983303</v>
      </c>
      <c r="RB31" s="331">
        <v>1106766.6748353578</v>
      </c>
      <c r="RC31" s="331">
        <v>2733729.8963869275</v>
      </c>
      <c r="RD31" s="331">
        <v>908446.9841191225</v>
      </c>
      <c r="RE31" s="331">
        <v>19685353.868376832</v>
      </c>
      <c r="RF31" s="331">
        <v>6990835.4954277873</v>
      </c>
      <c r="RG31" s="331">
        <v>3650711.7732402976</v>
      </c>
      <c r="RH31" s="331">
        <v>7205075.3005690062</v>
      </c>
      <c r="RI31" s="331">
        <v>6883095.6490561338</v>
      </c>
      <c r="RJ31" s="331">
        <v>6367913.884955815</v>
      </c>
      <c r="RK31" s="331">
        <v>7802899.8238863498</v>
      </c>
      <c r="RL31" s="331">
        <v>6525302.4045302626</v>
      </c>
      <c r="RM31" s="331">
        <v>4308414.3748721685</v>
      </c>
      <c r="RN31" s="331">
        <v>9687136.7676451337</v>
      </c>
      <c r="RO31" s="331">
        <v>5334956.2451402936</v>
      </c>
      <c r="RP31" s="331">
        <v>798719.19018307375</v>
      </c>
      <c r="RQ31" s="331">
        <v>2252402.5752201322</v>
      </c>
      <c r="RR31" s="331">
        <v>4233903.5325188879</v>
      </c>
      <c r="RS31" s="331">
        <v>1351847.7837216244</v>
      </c>
      <c r="RT31" s="331">
        <v>3071915.5900470484</v>
      </c>
      <c r="RU31" s="331">
        <v>3883915.5057682046</v>
      </c>
      <c r="RV31" s="331">
        <v>2968955.0166217582</v>
      </c>
      <c r="RW31" s="331">
        <v>1460244.0341148605</v>
      </c>
      <c r="RX31" s="331">
        <v>2469377.0061498485</v>
      </c>
      <c r="RY31" s="331">
        <v>10968243.483277613</v>
      </c>
      <c r="RZ31" s="331">
        <v>4419616.6624396965</v>
      </c>
      <c r="SA31" s="331">
        <v>7583001.7970943712</v>
      </c>
      <c r="SB31" s="331">
        <v>11704416.403005891</v>
      </c>
      <c r="SC31" s="331">
        <v>1050497.7623540889</v>
      </c>
      <c r="SD31" s="331">
        <v>3717674.2435899042</v>
      </c>
      <c r="SE31" s="331">
        <v>1463448.4330720187</v>
      </c>
      <c r="SF31" s="331">
        <v>13289773.830825143</v>
      </c>
      <c r="SG31" s="331">
        <v>1730854.8899431406</v>
      </c>
      <c r="SH31" s="331">
        <v>3404421.2202074067</v>
      </c>
      <c r="SI31" s="331">
        <v>3963671.6951915328</v>
      </c>
      <c r="SJ31" s="331">
        <v>7367959.5146401972</v>
      </c>
      <c r="SK31" s="331">
        <v>1599875.9871531299</v>
      </c>
      <c r="SL31" s="331">
        <v>2799496.9786045165</v>
      </c>
      <c r="SM31" s="331">
        <v>7921728.9939760026</v>
      </c>
      <c r="SN31" s="331">
        <v>4450992.6821450042</v>
      </c>
      <c r="SO31" s="331">
        <v>4862743.0027335808</v>
      </c>
      <c r="SP31" s="331">
        <v>3145743.2511488772</v>
      </c>
      <c r="SQ31" s="331">
        <v>1469063.2135723936</v>
      </c>
      <c r="SR31" s="331">
        <v>6910506.9450131329</v>
      </c>
      <c r="SS31" s="331">
        <v>7985794.0918771671</v>
      </c>
      <c r="ST31" s="331">
        <v>11173536.528031573</v>
      </c>
      <c r="SU31" s="331">
        <v>4908104.291004994</v>
      </c>
      <c r="SV31" s="331">
        <v>3500919.8928359654</v>
      </c>
      <c r="SW31" s="331">
        <v>12155282.139160257</v>
      </c>
      <c r="SX31" s="331">
        <v>1761715.7861089902</v>
      </c>
      <c r="SY31" s="331">
        <v>12753318.293672217</v>
      </c>
      <c r="SZ31" s="331">
        <v>8499105.9072698932</v>
      </c>
      <c r="TA31" s="331">
        <v>11465588.86174188</v>
      </c>
      <c r="TB31" s="331">
        <v>4826020.5272211125</v>
      </c>
      <c r="TC31" s="331">
        <v>3517010.9706197698</v>
      </c>
      <c r="TD31" s="331">
        <v>3567916.4186073365</v>
      </c>
      <c r="TE31" s="331">
        <v>4025201.0956806634</v>
      </c>
      <c r="TF31" s="331">
        <v>1599256.5849318129</v>
      </c>
      <c r="TG31" s="331">
        <v>53136003.272044629</v>
      </c>
      <c r="TH31" s="331">
        <v>3294442.2832251764</v>
      </c>
      <c r="TI31" s="331">
        <v>514880.21805148042</v>
      </c>
      <c r="TJ31" s="331">
        <v>9562801.9904646631</v>
      </c>
      <c r="TK31" s="331">
        <v>4033777.9795518592</v>
      </c>
      <c r="TL31" s="331">
        <v>2202133.9965573475</v>
      </c>
      <c r="TM31" s="331">
        <v>128297.82042370946</v>
      </c>
      <c r="TN31" s="331">
        <v>12538083.29900999</v>
      </c>
      <c r="TO31" s="331">
        <v>2804933.4680964062</v>
      </c>
      <c r="TP31" s="331">
        <v>4135025.450526854</v>
      </c>
      <c r="TQ31" s="331">
        <v>6684312.9417875344</v>
      </c>
      <c r="TR31" s="331">
        <v>1101223.434401822</v>
      </c>
      <c r="TS31" s="331">
        <v>834890.27004438092</v>
      </c>
      <c r="TT31" s="331">
        <v>1377340.5688612284</v>
      </c>
      <c r="TU31" s="331">
        <v>2176996.1693616481</v>
      </c>
      <c r="TV31" s="331">
        <v>1227543.3429562282</v>
      </c>
      <c r="TW31" s="331">
        <v>6536486.7049796842</v>
      </c>
      <c r="TX31" s="331">
        <v>2254696.77274082</v>
      </c>
      <c r="TY31" s="331">
        <v>7973373.4013127079</v>
      </c>
      <c r="TZ31" s="331">
        <v>15062809.54065438</v>
      </c>
      <c r="UA31" s="331">
        <v>3580545.2601568056</v>
      </c>
      <c r="UB31" s="331">
        <v>3327527.6200431376</v>
      </c>
      <c r="UC31" s="331">
        <v>13354571.273320813</v>
      </c>
      <c r="UD31" s="331">
        <v>1922726.871148631</v>
      </c>
      <c r="UE31" s="331">
        <v>1421740.3055461333</v>
      </c>
      <c r="UF31" s="331">
        <v>5554452.2487547556</v>
      </c>
      <c r="UG31" s="331">
        <v>5425171.2899821354</v>
      </c>
      <c r="UH31" s="331">
        <v>7578998.5564753953</v>
      </c>
      <c r="UI31" s="331">
        <v>6044130.3244021563</v>
      </c>
      <c r="UJ31" s="331">
        <v>5029093.9440963008</v>
      </c>
      <c r="UK31" s="331">
        <v>6292807.8040843802</v>
      </c>
      <c r="UL31" s="331">
        <v>5198682.3240587451</v>
      </c>
      <c r="UM31" s="331">
        <v>4263855.237370871</v>
      </c>
      <c r="UN31" s="331">
        <v>68120848.144036502</v>
      </c>
      <c r="UO31" s="331">
        <v>12341345.525685539</v>
      </c>
      <c r="UP31" s="331">
        <v>9766965.9224058129</v>
      </c>
      <c r="UQ31" s="331">
        <v>28530400.710056994</v>
      </c>
      <c r="UR31" s="331">
        <v>563658.23993240215</v>
      </c>
      <c r="US31" s="331">
        <v>5764168.160393429</v>
      </c>
      <c r="UT31" s="331">
        <v>11730051.950897701</v>
      </c>
      <c r="UU31" s="331">
        <v>3827896.1466817348</v>
      </c>
      <c r="UV31" s="331">
        <v>5915045.0630193576</v>
      </c>
      <c r="UW31" s="331">
        <v>7861652.6993978843</v>
      </c>
      <c r="UX31" s="331">
        <v>8786363.0800304506</v>
      </c>
      <c r="UY31" s="331">
        <v>14117226.072190035</v>
      </c>
      <c r="UZ31" s="331">
        <v>6158576.0355948554</v>
      </c>
      <c r="VA31" s="331">
        <v>14596979.959245417</v>
      </c>
      <c r="VB31" s="331">
        <v>3994467.1142657008</v>
      </c>
      <c r="VC31" s="331">
        <v>3156871.234706637</v>
      </c>
      <c r="VD31" s="331">
        <v>2443859.5283168522</v>
      </c>
      <c r="VE31" s="331">
        <v>3700759.0612452258</v>
      </c>
      <c r="VF31" s="331">
        <v>20164104.542695701</v>
      </c>
      <c r="VG31" s="331">
        <v>5740807.8067771895</v>
      </c>
      <c r="VH31" s="331">
        <v>4224558.0487908926</v>
      </c>
      <c r="VI31" s="331">
        <v>1318095.046919117</v>
      </c>
      <c r="VJ31" s="331">
        <v>23425147.112867147</v>
      </c>
      <c r="VK31" s="331">
        <v>5488586.6451577535</v>
      </c>
      <c r="VL31" s="331">
        <v>6968674.5558610447</v>
      </c>
      <c r="VM31" s="331">
        <v>14696241.160629837</v>
      </c>
      <c r="VN31" s="331">
        <v>10464034.298098927</v>
      </c>
      <c r="VO31" s="331">
        <v>11223694.029359698</v>
      </c>
      <c r="VP31" s="331">
        <v>3834336.0565768653</v>
      </c>
      <c r="VQ31" s="331">
        <v>4008589.1346684829</v>
      </c>
      <c r="VR31" s="331">
        <v>6373325.7434651358</v>
      </c>
      <c r="VS31" s="331">
        <v>18969880.904815186</v>
      </c>
      <c r="VT31" s="331">
        <v>4633984.067634806</v>
      </c>
      <c r="VU31" s="331">
        <v>15729527.651083995</v>
      </c>
      <c r="VV31" s="331">
        <v>8157488.3185975626</v>
      </c>
      <c r="VW31" s="331">
        <v>3584686.0511013991</v>
      </c>
      <c r="VX31" s="331">
        <v>2105540.8088178132</v>
      </c>
      <c r="VY31" s="331">
        <v>72822358.304233894</v>
      </c>
      <c r="VZ31" s="331">
        <v>6802180.6458278811</v>
      </c>
      <c r="WA31" s="331">
        <v>5184624.8312420193</v>
      </c>
      <c r="WB31" s="331">
        <v>5290565.5475560548</v>
      </c>
      <c r="WC31" s="331">
        <v>916089.0799314226</v>
      </c>
      <c r="WD31" s="331">
        <v>2418304.094202077</v>
      </c>
      <c r="WE31" s="331">
        <v>4769364.0134628201</v>
      </c>
      <c r="WF31" s="331">
        <v>11378664.656550488</v>
      </c>
      <c r="WG31" s="331">
        <v>6140706.0434762016</v>
      </c>
      <c r="WH31" s="331">
        <v>5339958.5765021266</v>
      </c>
      <c r="WI31" s="331">
        <v>1808551.236004286</v>
      </c>
      <c r="WJ31" s="331">
        <v>8086547.2557419231</v>
      </c>
      <c r="WK31" s="331">
        <v>4566293.9587639868</v>
      </c>
      <c r="WL31" s="331">
        <v>7965035.7798814923</v>
      </c>
      <c r="WM31" s="331">
        <v>12851067.094360519</v>
      </c>
      <c r="WN31" s="331">
        <v>9952651.4997009523</v>
      </c>
      <c r="WO31" s="331">
        <v>8891276.2669433001</v>
      </c>
      <c r="WP31" s="331">
        <v>6589939.8196400506</v>
      </c>
      <c r="WQ31" s="331">
        <v>2264276.0445372118</v>
      </c>
      <c r="WR31" s="331">
        <v>11070645.276436543</v>
      </c>
      <c r="WS31" s="331">
        <v>20147843.330456886</v>
      </c>
      <c r="WT31" s="331">
        <v>1305462.4353861222</v>
      </c>
      <c r="WU31" s="331">
        <v>3232954.8186065424</v>
      </c>
      <c r="WV31" s="331">
        <v>540229.86806598259</v>
      </c>
      <c r="WW31" s="331">
        <v>2217930.5319656534</v>
      </c>
      <c r="WX31" s="331">
        <v>2824748.5204538857</v>
      </c>
      <c r="WY31" s="331">
        <v>2408870.7541603758</v>
      </c>
      <c r="WZ31" s="331">
        <v>2711669.1952059097</v>
      </c>
      <c r="XA31" s="331">
        <v>6216396.9277319387</v>
      </c>
      <c r="XB31" s="331">
        <v>3358917.1185227334</v>
      </c>
      <c r="XC31" s="331">
        <v>3524813.4369197441</v>
      </c>
      <c r="XD31" s="331">
        <v>1428307.6322284075</v>
      </c>
      <c r="XE31" s="331">
        <v>674722.75318991346</v>
      </c>
      <c r="XF31" s="331">
        <v>40476647.140387528</v>
      </c>
      <c r="XG31" s="331">
        <v>10198744.878297707</v>
      </c>
      <c r="XH31" s="331">
        <v>19657551.202844232</v>
      </c>
      <c r="XI31" s="331">
        <v>20207784.067673255</v>
      </c>
      <c r="XJ31" s="331">
        <v>11872663.837996488</v>
      </c>
      <c r="XK31" s="331">
        <v>12118993.162565414</v>
      </c>
      <c r="XL31" s="331">
        <v>29562798.281764451</v>
      </c>
      <c r="XM31" s="331">
        <v>13217942.992231058</v>
      </c>
      <c r="XN31" s="331">
        <v>9507882.4096028041</v>
      </c>
      <c r="XO31" s="331">
        <v>22794329.742788944</v>
      </c>
      <c r="XP31" s="331">
        <v>26214658.645719912</v>
      </c>
      <c r="XQ31" s="331">
        <v>7171137.1693133041</v>
      </c>
      <c r="XR31" s="331">
        <v>4564972.09214985</v>
      </c>
      <c r="XS31" s="331">
        <v>9381612.3725129515</v>
      </c>
      <c r="XT31" s="331">
        <v>6796884.9775268976</v>
      </c>
      <c r="XU31" s="331">
        <v>5633231.9270110093</v>
      </c>
      <c r="XV31" s="331">
        <v>3502339.3710187981</v>
      </c>
      <c r="XW31" s="331">
        <v>6617069.9380061645</v>
      </c>
      <c r="XX31" s="331">
        <v>4739805.9325123839</v>
      </c>
      <c r="XY31" s="331">
        <v>4564086.9857186396</v>
      </c>
      <c r="XZ31" s="331">
        <v>6296150.3150354894</v>
      </c>
      <c r="YA31" s="331">
        <v>6969218.119074339</v>
      </c>
      <c r="YB31" s="331">
        <v>11526620.456244715</v>
      </c>
      <c r="YC31" s="331">
        <v>58176402.732597806</v>
      </c>
      <c r="YD31" s="331">
        <v>4752084.9989470374</v>
      </c>
      <c r="YE31" s="331">
        <v>17428764.201189086</v>
      </c>
      <c r="YF31" s="331">
        <v>7125564.3394838665</v>
      </c>
      <c r="YG31" s="331">
        <v>13476808.30678118</v>
      </c>
      <c r="YH31" s="331">
        <v>8815767.8219734412</v>
      </c>
      <c r="YI31" s="331">
        <v>13525326.462594597</v>
      </c>
      <c r="YJ31" s="331">
        <v>4967524.4025654485</v>
      </c>
      <c r="YK31" s="331">
        <v>14112296.094449112</v>
      </c>
      <c r="YL31" s="331">
        <v>11309922.778728805</v>
      </c>
      <c r="YM31" s="331">
        <v>9115314.5630890336</v>
      </c>
      <c r="YN31" s="331">
        <v>7681451.5347621739</v>
      </c>
      <c r="YO31" s="331">
        <v>4759882.8771954626</v>
      </c>
      <c r="YP31" s="331">
        <v>4064201.0096078217</v>
      </c>
      <c r="YQ31" s="331">
        <v>5423630.2442186037</v>
      </c>
      <c r="YR31" s="331">
        <v>5586392.1427489705</v>
      </c>
      <c r="YS31" s="331">
        <v>4965677.7579107648</v>
      </c>
      <c r="YT31" s="331">
        <v>4464035.1835923614</v>
      </c>
      <c r="YU31" s="331">
        <v>4333535.9246296333</v>
      </c>
      <c r="YV31" s="331">
        <v>4643520.759626219</v>
      </c>
      <c r="YW31" s="331">
        <v>2465683.3476312752</v>
      </c>
      <c r="YX31" s="331">
        <v>6300556.4411991416</v>
      </c>
      <c r="YY31" s="331">
        <v>1160828.6878919625</v>
      </c>
      <c r="YZ31" s="331">
        <v>2562615.1012454978</v>
      </c>
      <c r="ZA31" s="331">
        <v>14134568.503913626</v>
      </c>
      <c r="ZB31" s="331">
        <v>307500.26185079862</v>
      </c>
      <c r="ZC31" s="331">
        <v>3830156.8462902363</v>
      </c>
      <c r="ZD31" s="331">
        <v>3971681.8590822942</v>
      </c>
      <c r="ZE31" s="331">
        <v>1212618.0891307716</v>
      </c>
      <c r="ZF31" s="331">
        <v>875826.45365017175</v>
      </c>
      <c r="ZG31" s="331">
        <v>632359.42445315747</v>
      </c>
      <c r="ZH31" s="331">
        <v>612635.82243842166</v>
      </c>
      <c r="ZI31" s="331">
        <v>3882682.322229262</v>
      </c>
      <c r="ZJ31" s="331">
        <v>28690197.309470505</v>
      </c>
      <c r="ZK31" s="331">
        <v>3498983.1513475585</v>
      </c>
      <c r="ZL31" s="331">
        <v>4559696.5597527027</v>
      </c>
      <c r="ZM31" s="331">
        <v>21399462.169865061</v>
      </c>
      <c r="ZN31" s="331">
        <v>11955948.153983297</v>
      </c>
      <c r="ZO31" s="331">
        <v>2573410.5060079666</v>
      </c>
      <c r="ZP31" s="331">
        <v>7748604.985755749</v>
      </c>
      <c r="ZQ31" s="331">
        <v>9479854.0335037149</v>
      </c>
      <c r="ZR31" s="331">
        <v>7483356.3956357464</v>
      </c>
      <c r="ZS31" s="331">
        <v>10186773.53971337</v>
      </c>
      <c r="ZT31" s="331">
        <v>694914.13901441009</v>
      </c>
      <c r="ZU31" s="331">
        <v>2920239.3619659506</v>
      </c>
      <c r="ZV31" s="331">
        <v>3246249.6874215491</v>
      </c>
      <c r="ZW31" s="331">
        <v>5798710.4087255495</v>
      </c>
      <c r="ZX31" s="331">
        <v>4267585.6716700876</v>
      </c>
      <c r="ZY31" s="331">
        <v>3474174.3208561069</v>
      </c>
      <c r="ZZ31" s="331">
        <v>7195683.6843615957</v>
      </c>
      <c r="AAA31" s="331">
        <v>3803105.1137286113</v>
      </c>
      <c r="AAB31" s="331">
        <v>4291938.0454372745</v>
      </c>
      <c r="AAC31" s="331">
        <v>6861623.6956978077</v>
      </c>
      <c r="AAD31" s="331">
        <v>3024659.8459116272</v>
      </c>
      <c r="AAE31" s="331">
        <v>2586610.2252218639</v>
      </c>
      <c r="AAF31" s="331">
        <v>10514039.16233097</v>
      </c>
      <c r="AAG31" s="331">
        <v>2181987.258989295</v>
      </c>
      <c r="AAH31" s="331">
        <v>1518212.4376301351</v>
      </c>
      <c r="AAI31" s="331">
        <v>1870354.6396210801</v>
      </c>
      <c r="AAJ31" s="331">
        <v>2237839.1991147469</v>
      </c>
      <c r="AAK31" s="331">
        <v>3266541.4004874541</v>
      </c>
      <c r="AAL31" s="331">
        <v>5693416.345883159</v>
      </c>
      <c r="AAM31" s="331">
        <v>23533988.955280252</v>
      </c>
      <c r="AAN31" s="331">
        <v>915293.51423272595</v>
      </c>
      <c r="AAO31" s="331">
        <v>2311430.8562082672</v>
      </c>
      <c r="AAP31" s="331">
        <v>9260827.1626645345</v>
      </c>
      <c r="AAQ31" s="331">
        <v>4267301.5404515974</v>
      </c>
      <c r="AAR31" s="331">
        <v>3242829.2386717997</v>
      </c>
      <c r="AAS31" s="331">
        <v>4213138.8976939414</v>
      </c>
      <c r="AAT31" s="331">
        <v>1199732.458276819</v>
      </c>
      <c r="AAU31" s="331">
        <v>15684115.716807224</v>
      </c>
      <c r="AAV31" s="331">
        <v>2801511.3722651135</v>
      </c>
      <c r="AAW31" s="331">
        <v>4855641.3256356465</v>
      </c>
      <c r="AAX31" s="331">
        <v>11009547.123986449</v>
      </c>
      <c r="AAY31" s="331">
        <v>11321267.833266048</v>
      </c>
      <c r="AAZ31" s="331">
        <v>2171649.3493726873</v>
      </c>
      <c r="ABA31" s="331">
        <v>2162733.4806239172</v>
      </c>
      <c r="ABB31" s="331">
        <v>2435190.2602824247</v>
      </c>
      <c r="ABC31" s="331">
        <v>1067561.2118971436</v>
      </c>
      <c r="ABD31" s="331">
        <v>2590148.4700312382</v>
      </c>
      <c r="ABE31" s="331">
        <v>1936155.117822113</v>
      </c>
      <c r="ABF31" s="331">
        <v>10840489.711599095</v>
      </c>
      <c r="ABG31" s="331">
        <v>12145336.026281703</v>
      </c>
      <c r="ABH31" s="331">
        <v>1744105.3359742949</v>
      </c>
      <c r="ABI31" s="331">
        <v>2686907.3659568336</v>
      </c>
      <c r="ABJ31" s="331">
        <v>1479199.1963039183</v>
      </c>
      <c r="ABK31" s="331">
        <v>2737656.0533905663</v>
      </c>
      <c r="ABL31" s="331">
        <v>1438227.907004541</v>
      </c>
      <c r="ABM31" s="331">
        <v>30148401.40941048</v>
      </c>
      <c r="ABN31" s="331">
        <v>9336149.7067001201</v>
      </c>
      <c r="ABO31" s="331">
        <v>3029681.0479697874</v>
      </c>
      <c r="ABP31" s="331">
        <v>15830572.520129673</v>
      </c>
      <c r="ABQ31" s="331">
        <v>10600024.63957081</v>
      </c>
      <c r="ABR31" s="331">
        <v>5217846.3979126904</v>
      </c>
      <c r="ABS31" s="331">
        <v>3027079.0717274426</v>
      </c>
      <c r="ABT31" s="331">
        <v>10104106.294741072</v>
      </c>
      <c r="ABU31" s="331">
        <v>352768.43754873186</v>
      </c>
      <c r="ABV31" s="331">
        <v>36122530.707463227</v>
      </c>
      <c r="ABW31" s="331">
        <v>2317269.3748267982</v>
      </c>
      <c r="ABX31" s="331">
        <v>7063365.4370726254</v>
      </c>
      <c r="ABY31" s="331">
        <v>1291225.0090970467</v>
      </c>
      <c r="ABZ31" s="331">
        <v>418303.6344398869</v>
      </c>
      <c r="ACA31" s="331">
        <v>5488253.9507782515</v>
      </c>
      <c r="ACB31" s="331">
        <v>1385327.7654597319</v>
      </c>
      <c r="ACC31" s="331">
        <v>2208638.1111794743</v>
      </c>
      <c r="ACD31" s="331">
        <v>3295227.7238812558</v>
      </c>
      <c r="ACE31" s="331">
        <v>10639635.570693163</v>
      </c>
      <c r="ACF31" s="331">
        <v>2619627.9904496651</v>
      </c>
      <c r="ACG31" s="331">
        <v>49691162.765632547</v>
      </c>
      <c r="ACH31" s="331">
        <v>3742473.0497100893</v>
      </c>
      <c r="ACI31" s="331">
        <v>1895521.8430297119</v>
      </c>
      <c r="ACJ31" s="331">
        <v>4320180.9114261875</v>
      </c>
      <c r="ACK31" s="331">
        <v>539606.13147916517</v>
      </c>
      <c r="ACL31" s="331">
        <v>730525.91190441896</v>
      </c>
      <c r="ACM31" s="331">
        <v>1711049.2064078103</v>
      </c>
      <c r="ACN31" s="331">
        <v>34806402.860137269</v>
      </c>
      <c r="ACO31" s="331">
        <v>23624915.352593817</v>
      </c>
      <c r="ACP31" s="331">
        <v>1350964.7351536113</v>
      </c>
      <c r="ACQ31" s="331">
        <v>355062.70171423932</v>
      </c>
      <c r="ACR31" s="331">
        <v>2772713.4631239832</v>
      </c>
      <c r="ACS31" s="331">
        <v>456511.25535267557</v>
      </c>
      <c r="ACT31" s="331">
        <v>13133449.450705163</v>
      </c>
      <c r="ACU31" s="331">
        <v>1038328.7061511127</v>
      </c>
      <c r="ACV31" s="331">
        <v>2338988.3760170606</v>
      </c>
      <c r="ACW31" s="331">
        <v>1552339.6550944429</v>
      </c>
      <c r="ACX31" s="331">
        <v>835232.07028234622</v>
      </c>
      <c r="ACY31" s="331">
        <v>1365451.8855514016</v>
      </c>
      <c r="ACZ31" s="331">
        <v>162652.55050812257</v>
      </c>
      <c r="ADA31" s="331">
        <v>756129.86426437064</v>
      </c>
      <c r="ADB31" s="331">
        <v>1499800.0836778325</v>
      </c>
      <c r="ADC31" s="331">
        <v>2940992.6612104578</v>
      </c>
      <c r="ADD31" s="331">
        <v>7093950.1808975516</v>
      </c>
      <c r="ADE31" s="331">
        <v>6609875.3590916777</v>
      </c>
      <c r="ADF31" s="331">
        <v>525778.42984123109</v>
      </c>
      <c r="ADG31" s="331">
        <v>487085.88554603228</v>
      </c>
      <c r="ADH31" s="331">
        <v>1934691.5649807232</v>
      </c>
      <c r="ADI31" s="331">
        <v>2693949.2843036535</v>
      </c>
      <c r="ADJ31" s="331">
        <v>4775084.9557549246</v>
      </c>
      <c r="ADK31" s="331">
        <v>4609132.1718385108</v>
      </c>
      <c r="ADL31" s="331">
        <v>5758367.3144158237</v>
      </c>
      <c r="ADM31" s="331">
        <v>62301697.405744001</v>
      </c>
      <c r="ADN31" s="331">
        <v>723363.16819845873</v>
      </c>
      <c r="ADO31" s="331">
        <v>792374.82021379238</v>
      </c>
      <c r="ADP31" s="331">
        <v>16109092.929870345</v>
      </c>
      <c r="ADQ31" s="331">
        <v>398719.08750992001</v>
      </c>
      <c r="ADR31" s="331">
        <v>1568844.2609910159</v>
      </c>
      <c r="ADS31" s="331">
        <v>3761299.4798514619</v>
      </c>
      <c r="ADT31" s="331">
        <v>792427.67856694409</v>
      </c>
      <c r="ADU31" s="331">
        <v>40974146.817685857</v>
      </c>
      <c r="ADV31" s="331">
        <v>6943190.3548458908</v>
      </c>
      <c r="ADW31" s="331">
        <v>13958389.109459851</v>
      </c>
      <c r="ADX31" s="331">
        <v>1571239.1075316858</v>
      </c>
      <c r="ADY31" s="331">
        <v>951380.2669789372</v>
      </c>
      <c r="ADZ31" s="331">
        <v>3603371.3570120991</v>
      </c>
      <c r="AEA31" s="331">
        <v>1262010.8285179383</v>
      </c>
      <c r="AEB31" s="331">
        <v>3127298.8180957553</v>
      </c>
      <c r="AEC31" s="331">
        <v>785643.71046622028</v>
      </c>
      <c r="AED31" s="331">
        <v>1600960.3348870813</v>
      </c>
      <c r="AEE31" s="331">
        <v>2764628.714677555</v>
      </c>
      <c r="AEF31" s="331">
        <v>12170915.124714911</v>
      </c>
      <c r="AEG31" s="331">
        <v>635171.77783804666</v>
      </c>
      <c r="AEH31" s="331">
        <v>3003800.3446191666</v>
      </c>
      <c r="AEI31" s="331">
        <v>2751370.124254649</v>
      </c>
      <c r="AEJ31" s="331">
        <v>1220324.5946079504</v>
      </c>
      <c r="AEK31" s="331">
        <v>787230.96465807268</v>
      </c>
      <c r="AEL31" s="331">
        <v>1750229.1038266025</v>
      </c>
      <c r="AEM31" s="331">
        <v>541343.30615321209</v>
      </c>
      <c r="AEN31" s="331">
        <v>1568432.847511661</v>
      </c>
      <c r="AEO31" s="331">
        <v>41522908.922551401</v>
      </c>
      <c r="AEP31" s="331">
        <v>16716852.848042171</v>
      </c>
      <c r="AEQ31" s="331">
        <v>11896679.194710333</v>
      </c>
      <c r="AER31" s="331">
        <v>8816153.061621828</v>
      </c>
      <c r="AES31" s="331">
        <v>6977503.5277290829</v>
      </c>
      <c r="AET31" s="331">
        <v>18161953.340792622</v>
      </c>
      <c r="AEU31" s="331">
        <v>5657889.8741510687</v>
      </c>
      <c r="AEV31" s="331">
        <v>7554017.117724712</v>
      </c>
      <c r="AEW31" s="331">
        <v>4179040.102508849</v>
      </c>
      <c r="AEX31" s="331">
        <v>2694048.910286482</v>
      </c>
      <c r="AEY31" s="331">
        <v>7981835.6388972765</v>
      </c>
      <c r="AEZ31" s="331">
        <v>5106712.7123116711</v>
      </c>
      <c r="AFA31" s="331">
        <v>5147393.8428966161</v>
      </c>
      <c r="AFB31" s="331">
        <v>2411862.8760588453</v>
      </c>
      <c r="AFC31" s="331">
        <v>4591928.9278305769</v>
      </c>
      <c r="AFD31" s="331">
        <v>6104663.804516579</v>
      </c>
      <c r="AFE31" s="331">
        <v>1336205.0412332607</v>
      </c>
      <c r="AFF31" s="331">
        <v>3485513.8151276959</v>
      </c>
      <c r="AFG31" s="331">
        <v>1345843.4991146089</v>
      </c>
      <c r="AFH31" s="331">
        <v>2277302.4312259094</v>
      </c>
      <c r="AFI31" s="331">
        <v>1132943.9510337396</v>
      </c>
      <c r="AFJ31" s="331">
        <v>1080850.4092961359</v>
      </c>
      <c r="AFK31" s="331">
        <v>1810873.3738338654</v>
      </c>
      <c r="AFL31" s="331">
        <v>4618036.823628692</v>
      </c>
      <c r="AFM31" s="331">
        <v>3261525.0678748474</v>
      </c>
      <c r="AFN31" s="331">
        <v>2418530.3161851889</v>
      </c>
      <c r="AFO31" s="331">
        <v>2349698.0357625624</v>
      </c>
      <c r="AFP31" s="331">
        <v>3825567.805592</v>
      </c>
      <c r="AFQ31" s="331">
        <v>1501698.8222070856</v>
      </c>
      <c r="AFR31" s="331">
        <v>340120.12683333276</v>
      </c>
      <c r="AFS31" s="331">
        <v>3835548.0059764809</v>
      </c>
      <c r="AFT31" s="331">
        <v>4116683.3161478541</v>
      </c>
      <c r="AFU31" s="331">
        <v>583487.61104166205</v>
      </c>
      <c r="AFV31" s="331">
        <v>3825346.9848652896</v>
      </c>
      <c r="AFW31" s="331">
        <v>710277.83955355734</v>
      </c>
      <c r="AFX31" s="331">
        <v>95889047.527155221</v>
      </c>
      <c r="AFY31" s="331">
        <v>3258119.1567771947</v>
      </c>
      <c r="AFZ31" s="331">
        <v>9851278.2414570842</v>
      </c>
      <c r="AGA31" s="331">
        <v>5592191.5873840982</v>
      </c>
      <c r="AGB31" s="331">
        <v>25140287.406902343</v>
      </c>
      <c r="AGC31" s="331">
        <v>7670665.2406925941</v>
      </c>
      <c r="AGD31" s="331">
        <v>3117412.172480003</v>
      </c>
      <c r="AGE31" s="331">
        <v>6224084.6581648951</v>
      </c>
      <c r="AGF31" s="331">
        <v>3233931.9420387438</v>
      </c>
      <c r="AGG31" s="331">
        <v>7327839.3835281283</v>
      </c>
      <c r="AGH31" s="331">
        <v>4671239.0850465931</v>
      </c>
      <c r="AGI31" s="331">
        <v>24324649.471607316</v>
      </c>
      <c r="AGJ31" s="331">
        <v>4479205.9374215463</v>
      </c>
      <c r="AGK31" s="331">
        <v>5230945.2880170364</v>
      </c>
      <c r="AGL31" s="331">
        <v>4181779.3056170926</v>
      </c>
      <c r="AGM31" s="331">
        <v>8392699.004700901</v>
      </c>
      <c r="AGN31" s="331">
        <v>7228842.3172544697</v>
      </c>
      <c r="AGO31" s="331">
        <v>1627700.5249970872</v>
      </c>
      <c r="AGP31" s="331">
        <v>2763070.7307156948</v>
      </c>
      <c r="AGQ31" s="331">
        <v>76189744.530974627</v>
      </c>
      <c r="AGR31" s="331">
        <v>18557027.07250056</v>
      </c>
      <c r="AGS31" s="331">
        <v>4563213.6118293833</v>
      </c>
      <c r="AGT31" s="331">
        <v>12081259.918612452</v>
      </c>
      <c r="AGU31" s="331">
        <v>11006065.336928027</v>
      </c>
      <c r="AGV31" s="331">
        <v>7158262.9899298921</v>
      </c>
      <c r="AGW31" s="331">
        <v>6268873.6474978523</v>
      </c>
      <c r="AGX31" s="331">
        <v>13375326.975709775</v>
      </c>
      <c r="AGY31" s="331">
        <v>1814788.1357870027</v>
      </c>
      <c r="AGZ31" s="331">
        <v>12129622.094270021</v>
      </c>
      <c r="AHA31" s="331">
        <v>10254460.564001396</v>
      </c>
      <c r="AHB31" s="331">
        <v>2061954.7139138393</v>
      </c>
      <c r="AHC31" s="331">
        <v>3188783.2820732673</v>
      </c>
      <c r="AHD31" s="331">
        <v>4915465.2693004915</v>
      </c>
      <c r="AHE31" s="331">
        <v>3210436.3207815527</v>
      </c>
      <c r="AHF31" s="331">
        <v>2466674.6232231343</v>
      </c>
      <c r="AHG31" s="331">
        <v>3189247.4274445144</v>
      </c>
      <c r="AHH31" s="331">
        <v>3645445.1484651114</v>
      </c>
      <c r="AHI31" s="331">
        <v>1893788.3234137101</v>
      </c>
      <c r="AHJ31" s="331">
        <v>2202569.4307659189</v>
      </c>
      <c r="AHK31" s="331">
        <v>2032782.8821701522</v>
      </c>
      <c r="AHL31" s="331">
        <v>7483249.2173553593</v>
      </c>
      <c r="AHM31" s="331">
        <v>2205995.0645914478</v>
      </c>
      <c r="AHN31" s="331">
        <v>2829176.6258192193</v>
      </c>
      <c r="AHO31" s="331"/>
      <c r="AHQ31" s="352">
        <v>29</v>
      </c>
    </row>
    <row r="32" spans="1:901" ht="23.45" customHeight="1" x14ac:dyDescent="0.35">
      <c r="A32" s="326" t="s">
        <v>1197</v>
      </c>
      <c r="B32" s="327" t="s">
        <v>1198</v>
      </c>
      <c r="C32" s="331">
        <v>831546628.86444688</v>
      </c>
      <c r="D32" s="331">
        <v>571.44247472701431</v>
      </c>
      <c r="E32" s="331">
        <v>0</v>
      </c>
      <c r="F32" s="331">
        <v>0</v>
      </c>
      <c r="G32" s="331">
        <v>0</v>
      </c>
      <c r="H32" s="331">
        <v>0</v>
      </c>
      <c r="I32" s="331">
        <v>0</v>
      </c>
      <c r="J32" s="331">
        <v>36053.513639979865</v>
      </c>
      <c r="K32" s="331">
        <v>0</v>
      </c>
      <c r="L32" s="331">
        <v>0</v>
      </c>
      <c r="M32" s="331">
        <v>0</v>
      </c>
      <c r="N32" s="331">
        <v>0</v>
      </c>
      <c r="O32" s="331">
        <v>421.75388677751391</v>
      </c>
      <c r="P32" s="331">
        <v>0</v>
      </c>
      <c r="Q32" s="331">
        <v>0</v>
      </c>
      <c r="R32" s="331">
        <v>0</v>
      </c>
      <c r="S32" s="331">
        <v>0</v>
      </c>
      <c r="T32" s="331">
        <v>0</v>
      </c>
      <c r="U32" s="331">
        <v>0</v>
      </c>
      <c r="V32" s="331">
        <v>0</v>
      </c>
      <c r="W32" s="331">
        <v>0</v>
      </c>
      <c r="X32" s="331">
        <v>0</v>
      </c>
      <c r="Y32" s="331">
        <v>0</v>
      </c>
      <c r="Z32" s="331">
        <v>0</v>
      </c>
      <c r="AA32" s="331">
        <v>1660889652.1828949</v>
      </c>
      <c r="AB32" s="331">
        <v>0</v>
      </c>
      <c r="AC32" s="331">
        <v>0</v>
      </c>
      <c r="AD32" s="331">
        <v>0</v>
      </c>
      <c r="AE32" s="331">
        <v>0</v>
      </c>
      <c r="AF32" s="331">
        <v>0</v>
      </c>
      <c r="AG32" s="331">
        <v>0</v>
      </c>
      <c r="AH32" s="331">
        <v>0</v>
      </c>
      <c r="AI32" s="331">
        <v>0</v>
      </c>
      <c r="AJ32" s="331">
        <v>0</v>
      </c>
      <c r="AK32" s="331">
        <v>0</v>
      </c>
      <c r="AL32" s="331">
        <v>0</v>
      </c>
      <c r="AM32" s="331">
        <v>0</v>
      </c>
      <c r="AN32" s="331">
        <v>0</v>
      </c>
      <c r="AO32" s="331">
        <v>0</v>
      </c>
      <c r="AP32" s="331">
        <v>0</v>
      </c>
      <c r="AQ32" s="331">
        <v>0</v>
      </c>
      <c r="AR32" s="331">
        <v>0</v>
      </c>
      <c r="AS32" s="331">
        <v>607394273.48610616</v>
      </c>
      <c r="AT32" s="331">
        <v>0</v>
      </c>
      <c r="AU32" s="331">
        <v>0</v>
      </c>
      <c r="AV32" s="331">
        <v>0</v>
      </c>
      <c r="AW32" s="331">
        <v>0</v>
      </c>
      <c r="AX32" s="331">
        <v>0</v>
      </c>
      <c r="AY32" s="331">
        <v>0</v>
      </c>
      <c r="AZ32" s="331">
        <v>0</v>
      </c>
      <c r="BA32" s="331">
        <v>315323.68600054452</v>
      </c>
      <c r="BB32" s="331">
        <v>0</v>
      </c>
      <c r="BC32" s="331">
        <v>0</v>
      </c>
      <c r="BD32" s="331">
        <v>0</v>
      </c>
      <c r="BE32" s="331">
        <v>0</v>
      </c>
      <c r="BF32" s="331">
        <v>0</v>
      </c>
      <c r="BG32" s="331">
        <v>0</v>
      </c>
      <c r="BH32" s="331">
        <v>0</v>
      </c>
      <c r="BI32" s="331">
        <v>0</v>
      </c>
      <c r="BJ32" s="331">
        <v>0</v>
      </c>
      <c r="BK32" s="331">
        <v>0</v>
      </c>
      <c r="BL32" s="331">
        <v>0</v>
      </c>
      <c r="BM32" s="331">
        <v>0</v>
      </c>
      <c r="BN32" s="331">
        <v>0</v>
      </c>
      <c r="BO32" s="331">
        <v>0</v>
      </c>
      <c r="BP32" s="331">
        <v>0</v>
      </c>
      <c r="BQ32" s="331">
        <v>0</v>
      </c>
      <c r="BR32" s="331">
        <v>0</v>
      </c>
      <c r="BS32" s="331">
        <v>0</v>
      </c>
      <c r="BT32" s="331">
        <v>0</v>
      </c>
      <c r="BU32" s="331">
        <v>0</v>
      </c>
      <c r="BV32" s="331">
        <v>421.948919985923</v>
      </c>
      <c r="BW32" s="331">
        <v>108500282.49147689</v>
      </c>
      <c r="BX32" s="331">
        <v>215305122.23494625</v>
      </c>
      <c r="BY32" s="331">
        <v>0</v>
      </c>
      <c r="BZ32" s="331">
        <v>0</v>
      </c>
      <c r="CA32" s="331">
        <v>0</v>
      </c>
      <c r="CB32" s="331">
        <v>0</v>
      </c>
      <c r="CC32" s="331">
        <v>0</v>
      </c>
      <c r="CD32" s="331">
        <v>0</v>
      </c>
      <c r="CE32" s="331">
        <v>0</v>
      </c>
      <c r="CF32" s="331">
        <v>817016584.63481224</v>
      </c>
      <c r="CG32" s="331">
        <v>0</v>
      </c>
      <c r="CH32" s="331">
        <v>0</v>
      </c>
      <c r="CI32" s="331">
        <v>0</v>
      </c>
      <c r="CJ32" s="331">
        <v>0</v>
      </c>
      <c r="CK32" s="331">
        <v>0</v>
      </c>
      <c r="CL32" s="331">
        <v>0</v>
      </c>
      <c r="CM32" s="331">
        <v>0</v>
      </c>
      <c r="CN32" s="331">
        <v>0</v>
      </c>
      <c r="CO32" s="331">
        <v>0</v>
      </c>
      <c r="CP32" s="331">
        <v>0</v>
      </c>
      <c r="CQ32" s="331">
        <v>0</v>
      </c>
      <c r="CR32" s="331">
        <v>0</v>
      </c>
      <c r="CS32" s="331">
        <v>37757.437799598971</v>
      </c>
      <c r="CT32" s="331">
        <v>0</v>
      </c>
      <c r="CU32" s="331">
        <v>0</v>
      </c>
      <c r="CV32" s="331">
        <v>0</v>
      </c>
      <c r="CW32" s="331">
        <v>0</v>
      </c>
      <c r="CX32" s="331">
        <v>0</v>
      </c>
      <c r="CY32" s="331">
        <v>0</v>
      </c>
      <c r="CZ32" s="331">
        <v>0</v>
      </c>
      <c r="DA32" s="331">
        <v>177075.48946096431</v>
      </c>
      <c r="DB32" s="331">
        <v>0</v>
      </c>
      <c r="DC32" s="331">
        <v>0</v>
      </c>
      <c r="DD32" s="331">
        <v>0</v>
      </c>
      <c r="DE32" s="331">
        <v>0</v>
      </c>
      <c r="DF32" s="331">
        <v>0</v>
      </c>
      <c r="DG32" s="331">
        <v>0</v>
      </c>
      <c r="DH32" s="331">
        <v>0</v>
      </c>
      <c r="DI32" s="331">
        <v>0</v>
      </c>
      <c r="DJ32" s="331">
        <v>0</v>
      </c>
      <c r="DK32" s="331">
        <v>0</v>
      </c>
      <c r="DL32" s="331">
        <v>64039516.942879431</v>
      </c>
      <c r="DM32" s="331">
        <v>18140649.285925746</v>
      </c>
      <c r="DN32" s="331">
        <v>0</v>
      </c>
      <c r="DO32" s="331">
        <v>0</v>
      </c>
      <c r="DP32" s="331">
        <v>0</v>
      </c>
      <c r="DQ32" s="331">
        <v>0</v>
      </c>
      <c r="DR32" s="331">
        <v>0</v>
      </c>
      <c r="DS32" s="331">
        <v>0</v>
      </c>
      <c r="DT32" s="331">
        <v>0</v>
      </c>
      <c r="DU32" s="331">
        <v>452102390.0671376</v>
      </c>
      <c r="DV32" s="331">
        <v>0</v>
      </c>
      <c r="DW32" s="331">
        <v>0</v>
      </c>
      <c r="DX32" s="331">
        <v>0</v>
      </c>
      <c r="DY32" s="331">
        <v>0</v>
      </c>
      <c r="DZ32" s="331">
        <v>0</v>
      </c>
      <c r="EA32" s="331">
        <v>0</v>
      </c>
      <c r="EB32" s="331">
        <v>0</v>
      </c>
      <c r="EC32" s="331">
        <v>0</v>
      </c>
      <c r="ED32" s="331">
        <v>52666539.577572197</v>
      </c>
      <c r="EE32" s="331">
        <v>102670274.65054742</v>
      </c>
      <c r="EF32" s="331">
        <v>0</v>
      </c>
      <c r="EG32" s="331">
        <v>0</v>
      </c>
      <c r="EH32" s="331">
        <v>0</v>
      </c>
      <c r="EI32" s="331">
        <v>0</v>
      </c>
      <c r="EJ32" s="331">
        <v>0</v>
      </c>
      <c r="EK32" s="331">
        <v>0</v>
      </c>
      <c r="EL32" s="331">
        <v>0</v>
      </c>
      <c r="EM32" s="331">
        <v>416095661.69515151</v>
      </c>
      <c r="EN32" s="331">
        <v>0</v>
      </c>
      <c r="EO32" s="331">
        <v>0</v>
      </c>
      <c r="EP32" s="331">
        <v>0</v>
      </c>
      <c r="EQ32" s="331">
        <v>0</v>
      </c>
      <c r="ER32" s="331">
        <v>0</v>
      </c>
      <c r="ES32" s="331">
        <v>0</v>
      </c>
      <c r="ET32" s="331">
        <v>0</v>
      </c>
      <c r="EU32" s="331">
        <v>0</v>
      </c>
      <c r="EV32" s="331">
        <v>157459.7491755978</v>
      </c>
      <c r="EW32" s="331">
        <v>0</v>
      </c>
      <c r="EX32" s="331">
        <v>0</v>
      </c>
      <c r="EY32" s="331">
        <v>0</v>
      </c>
      <c r="EZ32" s="331">
        <v>0</v>
      </c>
      <c r="FA32" s="331">
        <v>0</v>
      </c>
      <c r="FB32" s="331">
        <v>0</v>
      </c>
      <c r="FC32" s="331">
        <v>0</v>
      </c>
      <c r="FD32" s="331">
        <v>0</v>
      </c>
      <c r="FE32" s="331">
        <v>0</v>
      </c>
      <c r="FF32" s="331">
        <v>0</v>
      </c>
      <c r="FG32" s="331">
        <v>0</v>
      </c>
      <c r="FH32" s="331">
        <v>199582793.43987018</v>
      </c>
      <c r="FI32" s="331">
        <v>0</v>
      </c>
      <c r="FJ32" s="331">
        <v>0</v>
      </c>
      <c r="FK32" s="331">
        <v>0</v>
      </c>
      <c r="FL32" s="331">
        <v>0</v>
      </c>
      <c r="FM32" s="331">
        <v>0</v>
      </c>
      <c r="FN32" s="331">
        <v>0</v>
      </c>
      <c r="FO32" s="331">
        <v>0</v>
      </c>
      <c r="FP32" s="331">
        <v>0</v>
      </c>
      <c r="FQ32" s="331">
        <v>0</v>
      </c>
      <c r="FR32" s="331">
        <v>0</v>
      </c>
      <c r="FS32" s="331">
        <v>8833.4646535204229</v>
      </c>
      <c r="FT32" s="331">
        <v>0</v>
      </c>
      <c r="FU32" s="331">
        <v>0</v>
      </c>
      <c r="FV32" s="331">
        <v>0</v>
      </c>
      <c r="FW32" s="331">
        <v>0</v>
      </c>
      <c r="FX32" s="331">
        <v>0</v>
      </c>
      <c r="FY32" s="331">
        <v>0</v>
      </c>
      <c r="FZ32" s="331">
        <v>0</v>
      </c>
      <c r="GA32" s="331">
        <v>0</v>
      </c>
      <c r="GB32" s="331">
        <v>0</v>
      </c>
      <c r="GC32" s="331">
        <v>0</v>
      </c>
      <c r="GD32" s="331">
        <v>6955307.236735601</v>
      </c>
      <c r="GE32" s="331">
        <v>0</v>
      </c>
      <c r="GF32" s="331">
        <v>0</v>
      </c>
      <c r="GG32" s="331">
        <v>0</v>
      </c>
      <c r="GH32" s="331">
        <v>0</v>
      </c>
      <c r="GI32" s="331">
        <v>0</v>
      </c>
      <c r="GJ32" s="331">
        <v>0</v>
      </c>
      <c r="GK32" s="331">
        <v>0</v>
      </c>
      <c r="GL32" s="331">
        <v>0</v>
      </c>
      <c r="GM32" s="331">
        <v>0</v>
      </c>
      <c r="GN32" s="331">
        <v>0</v>
      </c>
      <c r="GO32" s="331">
        <v>0</v>
      </c>
      <c r="GP32" s="331">
        <v>0</v>
      </c>
      <c r="GQ32" s="331">
        <v>0</v>
      </c>
      <c r="GR32" s="331">
        <v>0</v>
      </c>
      <c r="GS32" s="331">
        <v>0</v>
      </c>
      <c r="GT32" s="331">
        <v>0</v>
      </c>
      <c r="GU32" s="331">
        <v>0</v>
      </c>
      <c r="GV32" s="331">
        <v>0</v>
      </c>
      <c r="GW32" s="331">
        <v>0</v>
      </c>
      <c r="GX32" s="331">
        <v>0</v>
      </c>
      <c r="GY32" s="331">
        <v>0</v>
      </c>
      <c r="GZ32" s="331">
        <v>0</v>
      </c>
      <c r="HA32" s="331">
        <v>0</v>
      </c>
      <c r="HB32" s="331">
        <v>1434207.0468273705</v>
      </c>
      <c r="HC32" s="331">
        <v>0</v>
      </c>
      <c r="HD32" s="331">
        <v>0</v>
      </c>
      <c r="HE32" s="331">
        <v>0</v>
      </c>
      <c r="HF32" s="331">
        <v>0</v>
      </c>
      <c r="HG32" s="331">
        <v>0</v>
      </c>
      <c r="HH32" s="331">
        <v>0</v>
      </c>
      <c r="HI32" s="331">
        <v>0</v>
      </c>
      <c r="HJ32" s="331">
        <v>0</v>
      </c>
      <c r="HK32" s="331">
        <v>0</v>
      </c>
      <c r="HL32" s="331">
        <v>0</v>
      </c>
      <c r="HM32" s="331">
        <v>0</v>
      </c>
      <c r="HN32" s="331">
        <v>0</v>
      </c>
      <c r="HO32" s="331">
        <v>0</v>
      </c>
      <c r="HP32" s="331">
        <v>0</v>
      </c>
      <c r="HQ32" s="331">
        <v>519688.13018620288</v>
      </c>
      <c r="HR32" s="331">
        <v>36664.860815693151</v>
      </c>
      <c r="HS32" s="331">
        <v>0</v>
      </c>
      <c r="HT32" s="331">
        <v>0</v>
      </c>
      <c r="HU32" s="331">
        <v>0</v>
      </c>
      <c r="HV32" s="331">
        <v>0</v>
      </c>
      <c r="HW32" s="331">
        <v>0</v>
      </c>
      <c r="HX32" s="331">
        <v>0</v>
      </c>
      <c r="HY32" s="331">
        <v>0</v>
      </c>
      <c r="HZ32" s="331">
        <v>0</v>
      </c>
      <c r="IA32" s="331">
        <v>0</v>
      </c>
      <c r="IB32" s="331">
        <v>0</v>
      </c>
      <c r="IC32" s="331">
        <v>0</v>
      </c>
      <c r="ID32" s="331">
        <v>0</v>
      </c>
      <c r="IE32" s="331">
        <v>0</v>
      </c>
      <c r="IF32" s="331">
        <v>0</v>
      </c>
      <c r="IG32" s="331">
        <v>583093.07215509319</v>
      </c>
      <c r="IH32" s="331">
        <v>84740464.493939564</v>
      </c>
      <c r="II32" s="331">
        <v>0</v>
      </c>
      <c r="IJ32" s="331">
        <v>0</v>
      </c>
      <c r="IK32" s="331">
        <v>0</v>
      </c>
      <c r="IL32" s="331">
        <v>0</v>
      </c>
      <c r="IM32" s="331">
        <v>0</v>
      </c>
      <c r="IN32" s="331">
        <v>0</v>
      </c>
      <c r="IO32" s="331">
        <v>0</v>
      </c>
      <c r="IP32" s="331">
        <v>0</v>
      </c>
      <c r="IQ32" s="331">
        <v>0</v>
      </c>
      <c r="IR32" s="331">
        <v>106282.90801184108</v>
      </c>
      <c r="IS32" s="331">
        <v>22182.580316495714</v>
      </c>
      <c r="IT32" s="331">
        <v>0</v>
      </c>
      <c r="IU32" s="331">
        <v>0</v>
      </c>
      <c r="IV32" s="331">
        <v>0</v>
      </c>
      <c r="IW32" s="331">
        <v>0</v>
      </c>
      <c r="IX32" s="331">
        <v>0</v>
      </c>
      <c r="IY32" s="331">
        <v>0</v>
      </c>
      <c r="IZ32" s="331">
        <v>0</v>
      </c>
      <c r="JA32" s="331">
        <v>0</v>
      </c>
      <c r="JB32" s="331">
        <v>0</v>
      </c>
      <c r="JC32" s="331">
        <v>0</v>
      </c>
      <c r="JD32" s="331">
        <v>196894522.28286898</v>
      </c>
      <c r="JE32" s="331">
        <v>0</v>
      </c>
      <c r="JF32" s="331">
        <v>0</v>
      </c>
      <c r="JG32" s="331">
        <v>0</v>
      </c>
      <c r="JH32" s="331">
        <v>0</v>
      </c>
      <c r="JI32" s="331">
        <v>0</v>
      </c>
      <c r="JJ32" s="331">
        <v>21854491.481902901</v>
      </c>
      <c r="JK32" s="331">
        <v>0</v>
      </c>
      <c r="JL32" s="331">
        <v>0</v>
      </c>
      <c r="JM32" s="331">
        <v>0</v>
      </c>
      <c r="JN32" s="331">
        <v>0</v>
      </c>
      <c r="JO32" s="331">
        <v>0</v>
      </c>
      <c r="JP32" s="331">
        <v>0</v>
      </c>
      <c r="JQ32" s="331">
        <v>347189.01867100352</v>
      </c>
      <c r="JR32" s="331">
        <v>0</v>
      </c>
      <c r="JS32" s="331">
        <v>0</v>
      </c>
      <c r="JT32" s="331">
        <v>0</v>
      </c>
      <c r="JU32" s="331">
        <v>0</v>
      </c>
      <c r="JV32" s="331">
        <v>0</v>
      </c>
      <c r="JW32" s="331">
        <v>0</v>
      </c>
      <c r="JX32" s="331">
        <v>0</v>
      </c>
      <c r="JY32" s="331">
        <v>200369393.25670382</v>
      </c>
      <c r="JZ32" s="331">
        <v>45930.974316448366</v>
      </c>
      <c r="KA32" s="331">
        <v>0</v>
      </c>
      <c r="KB32" s="331">
        <v>0</v>
      </c>
      <c r="KC32" s="331">
        <v>0</v>
      </c>
      <c r="KD32" s="331">
        <v>3421.6452072137504</v>
      </c>
      <c r="KE32" s="331">
        <v>0</v>
      </c>
      <c r="KF32" s="331">
        <v>0</v>
      </c>
      <c r="KG32" s="331">
        <v>0</v>
      </c>
      <c r="KH32" s="331">
        <v>0</v>
      </c>
      <c r="KI32" s="331">
        <v>0</v>
      </c>
      <c r="KJ32" s="331">
        <v>0</v>
      </c>
      <c r="KK32" s="331">
        <v>0</v>
      </c>
      <c r="KL32" s="331">
        <v>0</v>
      </c>
      <c r="KM32" s="331">
        <v>0</v>
      </c>
      <c r="KN32" s="331">
        <v>337589.18273071141</v>
      </c>
      <c r="KO32" s="331">
        <v>0</v>
      </c>
      <c r="KP32" s="331">
        <v>0</v>
      </c>
      <c r="KQ32" s="331">
        <v>0</v>
      </c>
      <c r="KR32" s="331">
        <v>0</v>
      </c>
      <c r="KS32" s="331">
        <v>0</v>
      </c>
      <c r="KT32" s="331">
        <v>0</v>
      </c>
      <c r="KU32" s="331">
        <v>0</v>
      </c>
      <c r="KV32" s="331">
        <v>0</v>
      </c>
      <c r="KW32" s="331">
        <v>89515542.859469816</v>
      </c>
      <c r="KX32" s="331">
        <v>0</v>
      </c>
      <c r="KY32" s="331">
        <v>0</v>
      </c>
      <c r="KZ32" s="331">
        <v>0</v>
      </c>
      <c r="LA32" s="331">
        <v>0</v>
      </c>
      <c r="LB32" s="331">
        <v>0</v>
      </c>
      <c r="LC32" s="331">
        <v>6533697.2165333098</v>
      </c>
      <c r="LD32" s="331">
        <v>0</v>
      </c>
      <c r="LE32" s="331">
        <v>5157358.5794046856</v>
      </c>
      <c r="LF32" s="331">
        <v>50778.627546600394</v>
      </c>
      <c r="LG32" s="331">
        <v>416588.88072442746</v>
      </c>
      <c r="LH32" s="331">
        <v>0</v>
      </c>
      <c r="LI32" s="331">
        <v>0</v>
      </c>
      <c r="LJ32" s="331">
        <v>0</v>
      </c>
      <c r="LK32" s="331">
        <v>0</v>
      </c>
      <c r="LL32" s="331">
        <v>0</v>
      </c>
      <c r="LM32" s="331">
        <v>0</v>
      </c>
      <c r="LN32" s="331">
        <v>0</v>
      </c>
      <c r="LO32" s="331">
        <v>0</v>
      </c>
      <c r="LP32" s="331">
        <v>898287.22890789562</v>
      </c>
      <c r="LQ32" s="331">
        <v>0</v>
      </c>
      <c r="LR32" s="331">
        <v>0</v>
      </c>
      <c r="LS32" s="331">
        <v>684663.97387920483</v>
      </c>
      <c r="LT32" s="331">
        <v>50131403.519484863</v>
      </c>
      <c r="LU32" s="331">
        <v>252334.07831299095</v>
      </c>
      <c r="LV32" s="331">
        <v>0</v>
      </c>
      <c r="LW32" s="331">
        <v>0</v>
      </c>
      <c r="LX32" s="331">
        <v>0</v>
      </c>
      <c r="LY32" s="331">
        <v>0</v>
      </c>
      <c r="LZ32" s="331">
        <v>0</v>
      </c>
      <c r="MA32" s="331">
        <v>0</v>
      </c>
      <c r="MB32" s="331">
        <v>0</v>
      </c>
      <c r="MC32" s="331">
        <v>0</v>
      </c>
      <c r="MD32" s="331">
        <v>0</v>
      </c>
      <c r="ME32" s="331">
        <v>167986507.8983826</v>
      </c>
      <c r="MF32" s="331">
        <v>0</v>
      </c>
      <c r="MG32" s="331">
        <v>0</v>
      </c>
      <c r="MH32" s="331">
        <v>0</v>
      </c>
      <c r="MI32" s="331">
        <v>0</v>
      </c>
      <c r="MJ32" s="331">
        <v>0</v>
      </c>
      <c r="MK32" s="331">
        <v>0</v>
      </c>
      <c r="ML32" s="331">
        <v>0</v>
      </c>
      <c r="MM32" s="331">
        <v>0</v>
      </c>
      <c r="MN32" s="331">
        <v>0</v>
      </c>
      <c r="MO32" s="331">
        <v>0</v>
      </c>
      <c r="MP32" s="331">
        <v>0</v>
      </c>
      <c r="MQ32" s="331">
        <v>374722247.33125049</v>
      </c>
      <c r="MR32" s="331">
        <v>0</v>
      </c>
      <c r="MS32" s="331">
        <v>0</v>
      </c>
      <c r="MT32" s="331">
        <v>0</v>
      </c>
      <c r="MU32" s="331">
        <v>0</v>
      </c>
      <c r="MV32" s="331">
        <v>0</v>
      </c>
      <c r="MW32" s="331">
        <v>0</v>
      </c>
      <c r="MX32" s="331">
        <v>0</v>
      </c>
      <c r="MY32" s="331">
        <v>0</v>
      </c>
      <c r="MZ32" s="331">
        <v>0</v>
      </c>
      <c r="NA32" s="331">
        <v>0</v>
      </c>
      <c r="NB32" s="331">
        <v>598348855.7093631</v>
      </c>
      <c r="NC32" s="331">
        <v>0</v>
      </c>
      <c r="ND32" s="331">
        <v>0</v>
      </c>
      <c r="NE32" s="331">
        <v>0</v>
      </c>
      <c r="NF32" s="331">
        <v>0</v>
      </c>
      <c r="NG32" s="331">
        <v>0</v>
      </c>
      <c r="NH32" s="331">
        <v>0</v>
      </c>
      <c r="NI32" s="331">
        <v>0</v>
      </c>
      <c r="NJ32" s="331">
        <v>0</v>
      </c>
      <c r="NK32" s="331">
        <v>0</v>
      </c>
      <c r="NL32" s="331">
        <v>0</v>
      </c>
      <c r="NM32" s="331">
        <v>0</v>
      </c>
      <c r="NN32" s="331">
        <v>19645835.62291697</v>
      </c>
      <c r="NO32" s="331">
        <v>0</v>
      </c>
      <c r="NP32" s="331">
        <v>0</v>
      </c>
      <c r="NQ32" s="331">
        <v>0</v>
      </c>
      <c r="NR32" s="331">
        <v>0</v>
      </c>
      <c r="NS32" s="331">
        <v>0</v>
      </c>
      <c r="NT32" s="331">
        <v>0</v>
      </c>
      <c r="NU32" s="331">
        <v>457321296.28698778</v>
      </c>
      <c r="NV32" s="331">
        <v>0</v>
      </c>
      <c r="NW32" s="331">
        <v>0</v>
      </c>
      <c r="NX32" s="331">
        <v>0</v>
      </c>
      <c r="NY32" s="331">
        <v>0</v>
      </c>
      <c r="NZ32" s="331">
        <v>0</v>
      </c>
      <c r="OA32" s="331">
        <v>0</v>
      </c>
      <c r="OB32" s="331">
        <v>0</v>
      </c>
      <c r="OC32" s="331">
        <v>49974.714978037249</v>
      </c>
      <c r="OD32" s="331">
        <v>0</v>
      </c>
      <c r="OE32" s="331">
        <v>509930.10038356396</v>
      </c>
      <c r="OF32" s="331">
        <v>0</v>
      </c>
      <c r="OG32" s="331">
        <v>0</v>
      </c>
      <c r="OH32" s="331">
        <v>0</v>
      </c>
      <c r="OI32" s="331">
        <v>0</v>
      </c>
      <c r="OJ32" s="331">
        <v>0</v>
      </c>
      <c r="OK32" s="331">
        <v>2687707.3700898644</v>
      </c>
      <c r="OL32" s="331">
        <v>0</v>
      </c>
      <c r="OM32" s="331">
        <v>0</v>
      </c>
      <c r="ON32" s="331">
        <v>0</v>
      </c>
      <c r="OO32" s="331">
        <v>0</v>
      </c>
      <c r="OP32" s="331">
        <v>0</v>
      </c>
      <c r="OQ32" s="331">
        <v>380110.35962456663</v>
      </c>
      <c r="OR32" s="331">
        <v>0</v>
      </c>
      <c r="OS32" s="331">
        <v>0</v>
      </c>
      <c r="OT32" s="331">
        <v>0</v>
      </c>
      <c r="OU32" s="331">
        <v>0</v>
      </c>
      <c r="OV32" s="331">
        <v>0</v>
      </c>
      <c r="OW32" s="331">
        <v>0</v>
      </c>
      <c r="OX32" s="331">
        <v>0</v>
      </c>
      <c r="OY32" s="331">
        <v>0</v>
      </c>
      <c r="OZ32" s="331">
        <v>21348436.242271852</v>
      </c>
      <c r="PA32" s="331">
        <v>0</v>
      </c>
      <c r="PB32" s="331">
        <v>0</v>
      </c>
      <c r="PC32" s="331">
        <v>0</v>
      </c>
      <c r="PD32" s="331">
        <v>0</v>
      </c>
      <c r="PE32" s="331">
        <v>0</v>
      </c>
      <c r="PF32" s="331">
        <v>0</v>
      </c>
      <c r="PG32" s="331">
        <v>0</v>
      </c>
      <c r="PH32" s="331">
        <v>0</v>
      </c>
      <c r="PI32" s="331">
        <v>0</v>
      </c>
      <c r="PJ32" s="331">
        <v>0</v>
      </c>
      <c r="PK32" s="331">
        <v>0</v>
      </c>
      <c r="PL32" s="331">
        <v>0</v>
      </c>
      <c r="PM32" s="331">
        <v>0</v>
      </c>
      <c r="PN32" s="331">
        <v>0</v>
      </c>
      <c r="PO32" s="331">
        <v>0</v>
      </c>
      <c r="PP32" s="331">
        <v>0</v>
      </c>
      <c r="PQ32" s="331">
        <v>0</v>
      </c>
      <c r="PR32" s="331">
        <v>982453.84659689758</v>
      </c>
      <c r="PS32" s="331">
        <v>0</v>
      </c>
      <c r="PT32" s="331">
        <v>0</v>
      </c>
      <c r="PU32" s="331">
        <v>0</v>
      </c>
      <c r="PV32" s="331">
        <v>0</v>
      </c>
      <c r="PW32" s="331">
        <v>0</v>
      </c>
      <c r="PX32" s="331">
        <v>0</v>
      </c>
      <c r="PY32" s="331">
        <v>0</v>
      </c>
      <c r="PZ32" s="331">
        <v>0</v>
      </c>
      <c r="QA32" s="331">
        <v>0</v>
      </c>
      <c r="QB32" s="331">
        <v>0</v>
      </c>
      <c r="QC32" s="331">
        <v>0</v>
      </c>
      <c r="QD32" s="331">
        <v>0</v>
      </c>
      <c r="QE32" s="331">
        <v>0</v>
      </c>
      <c r="QF32" s="331">
        <v>0</v>
      </c>
      <c r="QG32" s="331">
        <v>0</v>
      </c>
      <c r="QH32" s="331">
        <v>0</v>
      </c>
      <c r="QI32" s="331">
        <v>0</v>
      </c>
      <c r="QJ32" s="331">
        <v>0</v>
      </c>
      <c r="QK32" s="331">
        <v>0</v>
      </c>
      <c r="QL32" s="331">
        <v>846167.46891001263</v>
      </c>
      <c r="QM32" s="331">
        <v>0</v>
      </c>
      <c r="QN32" s="331">
        <v>0</v>
      </c>
      <c r="QO32" s="331">
        <v>0</v>
      </c>
      <c r="QP32" s="331">
        <v>0</v>
      </c>
      <c r="QQ32" s="331">
        <v>0</v>
      </c>
      <c r="QR32" s="331">
        <v>1427729.2286550344</v>
      </c>
      <c r="QS32" s="331">
        <v>0</v>
      </c>
      <c r="QT32" s="331">
        <v>0</v>
      </c>
      <c r="QU32" s="331">
        <v>0</v>
      </c>
      <c r="QV32" s="331">
        <v>0</v>
      </c>
      <c r="QW32" s="331">
        <v>0</v>
      </c>
      <c r="QX32" s="331">
        <v>0</v>
      </c>
      <c r="QY32" s="331">
        <v>0</v>
      </c>
      <c r="QZ32" s="331">
        <v>0</v>
      </c>
      <c r="RA32" s="331">
        <v>0</v>
      </c>
      <c r="RB32" s="331">
        <v>0</v>
      </c>
      <c r="RC32" s="331">
        <v>0</v>
      </c>
      <c r="RD32" s="331">
        <v>0</v>
      </c>
      <c r="RE32" s="331">
        <v>172418.29822095361</v>
      </c>
      <c r="RF32" s="331">
        <v>0</v>
      </c>
      <c r="RG32" s="331">
        <v>0</v>
      </c>
      <c r="RH32" s="331">
        <v>0</v>
      </c>
      <c r="RI32" s="331">
        <v>0</v>
      </c>
      <c r="RJ32" s="331">
        <v>0</v>
      </c>
      <c r="RK32" s="331">
        <v>0</v>
      </c>
      <c r="RL32" s="331">
        <v>0</v>
      </c>
      <c r="RM32" s="331">
        <v>0</v>
      </c>
      <c r="RN32" s="331">
        <v>0</v>
      </c>
      <c r="RO32" s="331">
        <v>0</v>
      </c>
      <c r="RP32" s="331">
        <v>0</v>
      </c>
      <c r="RQ32" s="331">
        <v>0</v>
      </c>
      <c r="RR32" s="331">
        <v>0</v>
      </c>
      <c r="RS32" s="331">
        <v>0</v>
      </c>
      <c r="RT32" s="331">
        <v>0</v>
      </c>
      <c r="RU32" s="331">
        <v>0</v>
      </c>
      <c r="RV32" s="331">
        <v>0</v>
      </c>
      <c r="RW32" s="331">
        <v>0</v>
      </c>
      <c r="RX32" s="331">
        <v>0</v>
      </c>
      <c r="RY32" s="331">
        <v>97624.78876796944</v>
      </c>
      <c r="RZ32" s="331">
        <v>0</v>
      </c>
      <c r="SA32" s="331">
        <v>0</v>
      </c>
      <c r="SB32" s="331">
        <v>0</v>
      </c>
      <c r="SC32" s="331">
        <v>0</v>
      </c>
      <c r="SD32" s="331">
        <v>0</v>
      </c>
      <c r="SE32" s="331">
        <v>0</v>
      </c>
      <c r="SF32" s="331">
        <v>0</v>
      </c>
      <c r="SG32" s="331">
        <v>0</v>
      </c>
      <c r="SH32" s="331">
        <v>0</v>
      </c>
      <c r="SI32" s="331">
        <v>0</v>
      </c>
      <c r="SJ32" s="331">
        <v>0</v>
      </c>
      <c r="SK32" s="331">
        <v>0</v>
      </c>
      <c r="SL32" s="331">
        <v>0</v>
      </c>
      <c r="SM32" s="331">
        <v>117094.68374747747</v>
      </c>
      <c r="SN32" s="331">
        <v>0</v>
      </c>
      <c r="SO32" s="331">
        <v>0</v>
      </c>
      <c r="SP32" s="331">
        <v>0</v>
      </c>
      <c r="SQ32" s="331">
        <v>0</v>
      </c>
      <c r="SR32" s="331">
        <v>0</v>
      </c>
      <c r="SS32" s="331">
        <v>0</v>
      </c>
      <c r="ST32" s="331">
        <v>0</v>
      </c>
      <c r="SU32" s="331">
        <v>0</v>
      </c>
      <c r="SV32" s="331">
        <v>0</v>
      </c>
      <c r="SW32" s="331">
        <v>0</v>
      </c>
      <c r="SX32" s="331">
        <v>0</v>
      </c>
      <c r="SY32" s="331">
        <v>0</v>
      </c>
      <c r="SZ32" s="331">
        <v>0</v>
      </c>
      <c r="TA32" s="331">
        <v>0</v>
      </c>
      <c r="TB32" s="331">
        <v>0</v>
      </c>
      <c r="TC32" s="331">
        <v>0</v>
      </c>
      <c r="TD32" s="331">
        <v>0</v>
      </c>
      <c r="TE32" s="331">
        <v>0</v>
      </c>
      <c r="TF32" s="331">
        <v>0</v>
      </c>
      <c r="TG32" s="331">
        <v>0</v>
      </c>
      <c r="TH32" s="331">
        <v>0</v>
      </c>
      <c r="TI32" s="331">
        <v>0</v>
      </c>
      <c r="TJ32" s="331">
        <v>0</v>
      </c>
      <c r="TK32" s="331">
        <v>0</v>
      </c>
      <c r="TL32" s="331">
        <v>0</v>
      </c>
      <c r="TM32" s="331">
        <v>0</v>
      </c>
      <c r="TN32" s="331">
        <v>0</v>
      </c>
      <c r="TO32" s="331">
        <v>0</v>
      </c>
      <c r="TP32" s="331">
        <v>0</v>
      </c>
      <c r="TQ32" s="331">
        <v>0</v>
      </c>
      <c r="TR32" s="331">
        <v>0</v>
      </c>
      <c r="TS32" s="331">
        <v>0</v>
      </c>
      <c r="TT32" s="331">
        <v>0</v>
      </c>
      <c r="TU32" s="331">
        <v>0</v>
      </c>
      <c r="TV32" s="331">
        <v>0</v>
      </c>
      <c r="TW32" s="331">
        <v>0</v>
      </c>
      <c r="TX32" s="331">
        <v>0</v>
      </c>
      <c r="TY32" s="331">
        <v>57888.868331633515</v>
      </c>
      <c r="TZ32" s="331">
        <v>0</v>
      </c>
      <c r="UA32" s="331">
        <v>0</v>
      </c>
      <c r="UB32" s="331">
        <v>0</v>
      </c>
      <c r="UC32" s="331">
        <v>0</v>
      </c>
      <c r="UD32" s="331">
        <v>0</v>
      </c>
      <c r="UE32" s="331">
        <v>0</v>
      </c>
      <c r="UF32" s="331">
        <v>0</v>
      </c>
      <c r="UG32" s="331">
        <v>0</v>
      </c>
      <c r="UH32" s="331">
        <v>3783704.3344647209</v>
      </c>
      <c r="UI32" s="331">
        <v>0</v>
      </c>
      <c r="UJ32" s="331">
        <v>0</v>
      </c>
      <c r="UK32" s="331">
        <v>0</v>
      </c>
      <c r="UL32" s="331">
        <v>0</v>
      </c>
      <c r="UM32" s="331">
        <v>0</v>
      </c>
      <c r="UN32" s="331">
        <v>17317723.399030849</v>
      </c>
      <c r="UO32" s="331">
        <v>0</v>
      </c>
      <c r="UP32" s="331">
        <v>0</v>
      </c>
      <c r="UQ32" s="331">
        <v>0</v>
      </c>
      <c r="UR32" s="331">
        <v>0</v>
      </c>
      <c r="US32" s="331">
        <v>0</v>
      </c>
      <c r="UT32" s="331">
        <v>0</v>
      </c>
      <c r="UU32" s="331">
        <v>0</v>
      </c>
      <c r="UV32" s="331">
        <v>0</v>
      </c>
      <c r="UW32" s="331">
        <v>0</v>
      </c>
      <c r="UX32" s="331">
        <v>0</v>
      </c>
      <c r="UY32" s="331">
        <v>0</v>
      </c>
      <c r="UZ32" s="331">
        <v>0</v>
      </c>
      <c r="VA32" s="331">
        <v>0</v>
      </c>
      <c r="VB32" s="331">
        <v>0</v>
      </c>
      <c r="VC32" s="331">
        <v>0</v>
      </c>
      <c r="VD32" s="331">
        <v>0</v>
      </c>
      <c r="VE32" s="331">
        <v>0</v>
      </c>
      <c r="VF32" s="331">
        <v>0</v>
      </c>
      <c r="VG32" s="331">
        <v>0</v>
      </c>
      <c r="VH32" s="331">
        <v>0</v>
      </c>
      <c r="VI32" s="331">
        <v>0</v>
      </c>
      <c r="VJ32" s="331">
        <v>22497260.178192351</v>
      </c>
      <c r="VK32" s="331">
        <v>0</v>
      </c>
      <c r="VL32" s="331">
        <v>0</v>
      </c>
      <c r="VM32" s="331">
        <v>0</v>
      </c>
      <c r="VN32" s="331">
        <v>0</v>
      </c>
      <c r="VO32" s="331">
        <v>0</v>
      </c>
      <c r="VP32" s="331">
        <v>0</v>
      </c>
      <c r="VQ32" s="331">
        <v>0</v>
      </c>
      <c r="VR32" s="331">
        <v>0</v>
      </c>
      <c r="VS32" s="331">
        <v>0</v>
      </c>
      <c r="VT32" s="331">
        <v>0</v>
      </c>
      <c r="VU32" s="331">
        <v>0</v>
      </c>
      <c r="VV32" s="331">
        <v>0</v>
      </c>
      <c r="VW32" s="331">
        <v>0</v>
      </c>
      <c r="VX32" s="331">
        <v>0</v>
      </c>
      <c r="VY32" s="331">
        <v>26994442.064889796</v>
      </c>
      <c r="VZ32" s="331">
        <v>0</v>
      </c>
      <c r="WA32" s="331">
        <v>0</v>
      </c>
      <c r="WB32" s="331">
        <v>0</v>
      </c>
      <c r="WC32" s="331">
        <v>0</v>
      </c>
      <c r="WD32" s="331">
        <v>0</v>
      </c>
      <c r="WE32" s="331">
        <v>0</v>
      </c>
      <c r="WF32" s="331">
        <v>0</v>
      </c>
      <c r="WG32" s="331">
        <v>0</v>
      </c>
      <c r="WH32" s="331">
        <v>0</v>
      </c>
      <c r="WI32" s="331">
        <v>0</v>
      </c>
      <c r="WJ32" s="331">
        <v>0</v>
      </c>
      <c r="WK32" s="331">
        <v>0</v>
      </c>
      <c r="WL32" s="331">
        <v>0</v>
      </c>
      <c r="WM32" s="331">
        <v>0</v>
      </c>
      <c r="WN32" s="331">
        <v>0</v>
      </c>
      <c r="WO32" s="331">
        <v>0</v>
      </c>
      <c r="WP32" s="331">
        <v>0</v>
      </c>
      <c r="WQ32" s="331">
        <v>0</v>
      </c>
      <c r="WR32" s="331">
        <v>0</v>
      </c>
      <c r="WS32" s="331">
        <v>3040.1915054763522</v>
      </c>
      <c r="WT32" s="331">
        <v>0</v>
      </c>
      <c r="WU32" s="331">
        <v>0</v>
      </c>
      <c r="WV32" s="331">
        <v>0</v>
      </c>
      <c r="WW32" s="331">
        <v>0</v>
      </c>
      <c r="WX32" s="331">
        <v>0</v>
      </c>
      <c r="WY32" s="331">
        <v>0</v>
      </c>
      <c r="WZ32" s="331">
        <v>0</v>
      </c>
      <c r="XA32" s="331">
        <v>0</v>
      </c>
      <c r="XB32" s="331">
        <v>0</v>
      </c>
      <c r="XC32" s="331">
        <v>0</v>
      </c>
      <c r="XD32" s="331">
        <v>0</v>
      </c>
      <c r="XE32" s="331">
        <v>0</v>
      </c>
      <c r="XF32" s="331">
        <v>248917.21831417276</v>
      </c>
      <c r="XG32" s="331">
        <v>0</v>
      </c>
      <c r="XH32" s="331">
        <v>0</v>
      </c>
      <c r="XI32" s="331">
        <v>40059.478981357926</v>
      </c>
      <c r="XJ32" s="331">
        <v>0</v>
      </c>
      <c r="XK32" s="331">
        <v>0</v>
      </c>
      <c r="XL32" s="331">
        <v>0</v>
      </c>
      <c r="XM32" s="331">
        <v>0</v>
      </c>
      <c r="XN32" s="331">
        <v>0</v>
      </c>
      <c r="XO32" s="331">
        <v>0</v>
      </c>
      <c r="XP32" s="331">
        <v>0</v>
      </c>
      <c r="XQ32" s="331">
        <v>0</v>
      </c>
      <c r="XR32" s="331">
        <v>0</v>
      </c>
      <c r="XS32" s="331">
        <v>0</v>
      </c>
      <c r="XT32" s="331">
        <v>0</v>
      </c>
      <c r="XU32" s="331">
        <v>0</v>
      </c>
      <c r="XV32" s="331">
        <v>0</v>
      </c>
      <c r="XW32" s="331">
        <v>0</v>
      </c>
      <c r="XX32" s="331">
        <v>0</v>
      </c>
      <c r="XY32" s="331">
        <v>0</v>
      </c>
      <c r="XZ32" s="331">
        <v>0</v>
      </c>
      <c r="YA32" s="331">
        <v>0</v>
      </c>
      <c r="YB32" s="331">
        <v>0</v>
      </c>
      <c r="YC32" s="331">
        <v>0</v>
      </c>
      <c r="YD32" s="331">
        <v>0</v>
      </c>
      <c r="YE32" s="331">
        <v>0</v>
      </c>
      <c r="YF32" s="331">
        <v>0</v>
      </c>
      <c r="YG32" s="331">
        <v>0</v>
      </c>
      <c r="YH32" s="331">
        <v>0</v>
      </c>
      <c r="YI32" s="331">
        <v>0</v>
      </c>
      <c r="YJ32" s="331">
        <v>0</v>
      </c>
      <c r="YK32" s="331">
        <v>0</v>
      </c>
      <c r="YL32" s="331">
        <v>0</v>
      </c>
      <c r="YM32" s="331">
        <v>0</v>
      </c>
      <c r="YN32" s="331">
        <v>0</v>
      </c>
      <c r="YO32" s="331">
        <v>0</v>
      </c>
      <c r="YP32" s="331">
        <v>0</v>
      </c>
      <c r="YQ32" s="331">
        <v>0</v>
      </c>
      <c r="YR32" s="331">
        <v>0</v>
      </c>
      <c r="YS32" s="331">
        <v>0</v>
      </c>
      <c r="YT32" s="331">
        <v>115476759.70428146</v>
      </c>
      <c r="YU32" s="331">
        <v>0</v>
      </c>
      <c r="YV32" s="331">
        <v>0</v>
      </c>
      <c r="YW32" s="331">
        <v>0</v>
      </c>
      <c r="YX32" s="331">
        <v>0</v>
      </c>
      <c r="YY32" s="331">
        <v>0</v>
      </c>
      <c r="YZ32" s="331">
        <v>0</v>
      </c>
      <c r="ZA32" s="331">
        <v>668819.69347532606</v>
      </c>
      <c r="ZB32" s="331">
        <v>0</v>
      </c>
      <c r="ZC32" s="331">
        <v>0</v>
      </c>
      <c r="ZD32" s="331">
        <v>0</v>
      </c>
      <c r="ZE32" s="331">
        <v>0</v>
      </c>
      <c r="ZF32" s="331">
        <v>0</v>
      </c>
      <c r="ZG32" s="331">
        <v>0</v>
      </c>
      <c r="ZH32" s="331">
        <v>0</v>
      </c>
      <c r="ZI32" s="331">
        <v>0</v>
      </c>
      <c r="ZJ32" s="331">
        <v>18876012.151064619</v>
      </c>
      <c r="ZK32" s="331">
        <v>0</v>
      </c>
      <c r="ZL32" s="331">
        <v>0</v>
      </c>
      <c r="ZM32" s="331">
        <v>0</v>
      </c>
      <c r="ZN32" s="331">
        <v>0</v>
      </c>
      <c r="ZO32" s="331">
        <v>0</v>
      </c>
      <c r="ZP32" s="331">
        <v>0</v>
      </c>
      <c r="ZQ32" s="331">
        <v>0</v>
      </c>
      <c r="ZR32" s="331">
        <v>0</v>
      </c>
      <c r="ZS32" s="331">
        <v>0</v>
      </c>
      <c r="ZT32" s="331">
        <v>0</v>
      </c>
      <c r="ZU32" s="331">
        <v>0</v>
      </c>
      <c r="ZV32" s="331">
        <v>0</v>
      </c>
      <c r="ZW32" s="331">
        <v>0</v>
      </c>
      <c r="ZX32" s="331">
        <v>0</v>
      </c>
      <c r="ZY32" s="331">
        <v>0</v>
      </c>
      <c r="ZZ32" s="331">
        <v>0</v>
      </c>
      <c r="AAA32" s="331">
        <v>0</v>
      </c>
      <c r="AAB32" s="331">
        <v>0</v>
      </c>
      <c r="AAC32" s="331">
        <v>0</v>
      </c>
      <c r="AAD32" s="331">
        <v>0</v>
      </c>
      <c r="AAE32" s="331">
        <v>0</v>
      </c>
      <c r="AAF32" s="331">
        <v>318744.41502007667</v>
      </c>
      <c r="AAG32" s="331">
        <v>0</v>
      </c>
      <c r="AAH32" s="331">
        <v>0</v>
      </c>
      <c r="AAI32" s="331">
        <v>0</v>
      </c>
      <c r="AAJ32" s="331">
        <v>0</v>
      </c>
      <c r="AAK32" s="331">
        <v>0</v>
      </c>
      <c r="AAL32" s="331">
        <v>0</v>
      </c>
      <c r="AAM32" s="331">
        <v>28694551.292153049</v>
      </c>
      <c r="AAN32" s="331">
        <v>0</v>
      </c>
      <c r="AAO32" s="331">
        <v>0</v>
      </c>
      <c r="AAP32" s="331">
        <v>0</v>
      </c>
      <c r="AAQ32" s="331">
        <v>0</v>
      </c>
      <c r="AAR32" s="331">
        <v>0</v>
      </c>
      <c r="AAS32" s="331">
        <v>0</v>
      </c>
      <c r="AAT32" s="331">
        <v>0</v>
      </c>
      <c r="AAU32" s="331">
        <v>0</v>
      </c>
      <c r="AAV32" s="331">
        <v>0</v>
      </c>
      <c r="AAW32" s="331">
        <v>0</v>
      </c>
      <c r="AAX32" s="331">
        <v>0</v>
      </c>
      <c r="AAY32" s="331">
        <v>0</v>
      </c>
      <c r="AAZ32" s="331">
        <v>0</v>
      </c>
      <c r="ABA32" s="331">
        <v>0</v>
      </c>
      <c r="ABB32" s="331">
        <v>0</v>
      </c>
      <c r="ABC32" s="331">
        <v>0</v>
      </c>
      <c r="ABD32" s="331">
        <v>0</v>
      </c>
      <c r="ABE32" s="331">
        <v>0</v>
      </c>
      <c r="ABF32" s="331">
        <v>0</v>
      </c>
      <c r="ABG32" s="331">
        <v>0</v>
      </c>
      <c r="ABH32" s="331">
        <v>0</v>
      </c>
      <c r="ABI32" s="331">
        <v>0</v>
      </c>
      <c r="ABJ32" s="331">
        <v>0</v>
      </c>
      <c r="ABK32" s="331">
        <v>0</v>
      </c>
      <c r="ABL32" s="331">
        <v>0</v>
      </c>
      <c r="ABM32" s="331">
        <v>199529.36841646311</v>
      </c>
      <c r="ABN32" s="331">
        <v>0</v>
      </c>
      <c r="ABO32" s="331">
        <v>0</v>
      </c>
      <c r="ABP32" s="331">
        <v>0</v>
      </c>
      <c r="ABQ32" s="331">
        <v>0</v>
      </c>
      <c r="ABR32" s="331">
        <v>0</v>
      </c>
      <c r="ABS32" s="331">
        <v>0</v>
      </c>
      <c r="ABT32" s="331">
        <v>0</v>
      </c>
      <c r="ABU32" s="331">
        <v>0</v>
      </c>
      <c r="ABV32" s="331">
        <v>31542.102574099954</v>
      </c>
      <c r="ABW32" s="331">
        <v>0</v>
      </c>
      <c r="ABX32" s="331">
        <v>0</v>
      </c>
      <c r="ABY32" s="331">
        <v>0</v>
      </c>
      <c r="ABZ32" s="331">
        <v>0</v>
      </c>
      <c r="ACA32" s="331">
        <v>0</v>
      </c>
      <c r="ACB32" s="331">
        <v>0</v>
      </c>
      <c r="ACC32" s="331">
        <v>0</v>
      </c>
      <c r="ACD32" s="331">
        <v>0</v>
      </c>
      <c r="ACE32" s="331">
        <v>0</v>
      </c>
      <c r="ACF32" s="331">
        <v>0</v>
      </c>
      <c r="ACG32" s="331">
        <v>16539330.124650748</v>
      </c>
      <c r="ACH32" s="331">
        <v>0</v>
      </c>
      <c r="ACI32" s="331">
        <v>0</v>
      </c>
      <c r="ACJ32" s="331">
        <v>0</v>
      </c>
      <c r="ACK32" s="331">
        <v>0</v>
      </c>
      <c r="ACL32" s="331">
        <v>0</v>
      </c>
      <c r="ACM32" s="331">
        <v>0</v>
      </c>
      <c r="ACN32" s="331">
        <v>0</v>
      </c>
      <c r="ACO32" s="331">
        <v>0</v>
      </c>
      <c r="ACP32" s="331">
        <v>0</v>
      </c>
      <c r="ACQ32" s="331">
        <v>0</v>
      </c>
      <c r="ACR32" s="331">
        <v>0</v>
      </c>
      <c r="ACS32" s="331">
        <v>0</v>
      </c>
      <c r="ACT32" s="331">
        <v>0</v>
      </c>
      <c r="ACU32" s="331">
        <v>0</v>
      </c>
      <c r="ACV32" s="331">
        <v>0</v>
      </c>
      <c r="ACW32" s="331">
        <v>0</v>
      </c>
      <c r="ACX32" s="331">
        <v>0</v>
      </c>
      <c r="ACY32" s="331">
        <v>0</v>
      </c>
      <c r="ACZ32" s="331">
        <v>0</v>
      </c>
      <c r="ADA32" s="331">
        <v>0</v>
      </c>
      <c r="ADB32" s="331">
        <v>0</v>
      </c>
      <c r="ADC32" s="331">
        <v>0</v>
      </c>
      <c r="ADD32" s="331">
        <v>15127.208860392167</v>
      </c>
      <c r="ADE32" s="331">
        <v>28588132.741311479</v>
      </c>
      <c r="ADF32" s="331">
        <v>0</v>
      </c>
      <c r="ADG32" s="331">
        <v>0</v>
      </c>
      <c r="ADH32" s="331">
        <v>0</v>
      </c>
      <c r="ADI32" s="331">
        <v>0</v>
      </c>
      <c r="ADJ32" s="331">
        <v>0</v>
      </c>
      <c r="ADK32" s="331">
        <v>0</v>
      </c>
      <c r="ADL32" s="331">
        <v>0</v>
      </c>
      <c r="ADM32" s="331">
        <v>50881413.550235562</v>
      </c>
      <c r="ADN32" s="331">
        <v>0</v>
      </c>
      <c r="ADO32" s="331">
        <v>0</v>
      </c>
      <c r="ADP32" s="331">
        <v>20700520.124085519</v>
      </c>
      <c r="ADQ32" s="331">
        <v>0</v>
      </c>
      <c r="ADR32" s="331">
        <v>0</v>
      </c>
      <c r="ADS32" s="331">
        <v>0</v>
      </c>
      <c r="ADT32" s="331">
        <v>0</v>
      </c>
      <c r="ADU32" s="331">
        <v>94463152.40118517</v>
      </c>
      <c r="ADV32" s="331">
        <v>12768.281876850155</v>
      </c>
      <c r="ADW32" s="331">
        <v>0</v>
      </c>
      <c r="ADX32" s="331">
        <v>0</v>
      </c>
      <c r="ADY32" s="331">
        <v>0</v>
      </c>
      <c r="ADZ32" s="331">
        <v>0</v>
      </c>
      <c r="AEA32" s="331">
        <v>0</v>
      </c>
      <c r="AEB32" s="331">
        <v>0</v>
      </c>
      <c r="AEC32" s="331">
        <v>0</v>
      </c>
      <c r="AED32" s="331">
        <v>0</v>
      </c>
      <c r="AEE32" s="331">
        <v>0</v>
      </c>
      <c r="AEF32" s="331">
        <v>0</v>
      </c>
      <c r="AEG32" s="331">
        <v>0</v>
      </c>
      <c r="AEH32" s="331">
        <v>0</v>
      </c>
      <c r="AEI32" s="331">
        <v>0</v>
      </c>
      <c r="AEJ32" s="331">
        <v>0</v>
      </c>
      <c r="AEK32" s="331">
        <v>0</v>
      </c>
      <c r="AEL32" s="331">
        <v>0</v>
      </c>
      <c r="AEM32" s="331">
        <v>0</v>
      </c>
      <c r="AEN32" s="331">
        <v>0</v>
      </c>
      <c r="AEO32" s="331">
        <v>13985870.388414538</v>
      </c>
      <c r="AEP32" s="331">
        <v>0</v>
      </c>
      <c r="AEQ32" s="331">
        <v>0</v>
      </c>
      <c r="AER32" s="331">
        <v>0</v>
      </c>
      <c r="AES32" s="331">
        <v>0</v>
      </c>
      <c r="AET32" s="331">
        <v>0</v>
      </c>
      <c r="AEU32" s="331">
        <v>0</v>
      </c>
      <c r="AEV32" s="331">
        <v>0</v>
      </c>
      <c r="AEW32" s="331">
        <v>0</v>
      </c>
      <c r="AEX32" s="331">
        <v>0</v>
      </c>
      <c r="AEY32" s="331">
        <v>2344995.8036141885</v>
      </c>
      <c r="AEZ32" s="331">
        <v>4158409.3383864756</v>
      </c>
      <c r="AFA32" s="331">
        <v>0</v>
      </c>
      <c r="AFB32" s="331">
        <v>0</v>
      </c>
      <c r="AFC32" s="331">
        <v>0</v>
      </c>
      <c r="AFD32" s="331">
        <v>0</v>
      </c>
      <c r="AFE32" s="331">
        <v>0</v>
      </c>
      <c r="AFF32" s="331">
        <v>0</v>
      </c>
      <c r="AFG32" s="331">
        <v>0</v>
      </c>
      <c r="AFH32" s="331">
        <v>0</v>
      </c>
      <c r="AFI32" s="331">
        <v>0</v>
      </c>
      <c r="AFJ32" s="331">
        <v>0</v>
      </c>
      <c r="AFK32" s="331">
        <v>0</v>
      </c>
      <c r="AFL32" s="331">
        <v>0</v>
      </c>
      <c r="AFM32" s="331">
        <v>0</v>
      </c>
      <c r="AFN32" s="331">
        <v>0</v>
      </c>
      <c r="AFO32" s="331">
        <v>0</v>
      </c>
      <c r="AFP32" s="331">
        <v>0</v>
      </c>
      <c r="AFQ32" s="331">
        <v>0</v>
      </c>
      <c r="AFR32" s="331">
        <v>0</v>
      </c>
      <c r="AFS32" s="331">
        <v>0</v>
      </c>
      <c r="AFT32" s="331">
        <v>0</v>
      </c>
      <c r="AFU32" s="331">
        <v>0</v>
      </c>
      <c r="AFV32" s="331">
        <v>0</v>
      </c>
      <c r="AFW32" s="331">
        <v>0</v>
      </c>
      <c r="AFX32" s="331">
        <v>5814582.5068092979</v>
      </c>
      <c r="AFY32" s="331">
        <v>0</v>
      </c>
      <c r="AFZ32" s="331">
        <v>0</v>
      </c>
      <c r="AGA32" s="331">
        <v>0</v>
      </c>
      <c r="AGB32" s="331">
        <v>0</v>
      </c>
      <c r="AGC32" s="331">
        <v>0</v>
      </c>
      <c r="AGD32" s="331">
        <v>0</v>
      </c>
      <c r="AGE32" s="331">
        <v>0</v>
      </c>
      <c r="AGF32" s="331">
        <v>0</v>
      </c>
      <c r="AGG32" s="331">
        <v>0</v>
      </c>
      <c r="AGH32" s="331">
        <v>0</v>
      </c>
      <c r="AGI32" s="331">
        <v>10862414.160596926</v>
      </c>
      <c r="AGJ32" s="331">
        <v>70681.587607241279</v>
      </c>
      <c r="AGK32" s="331">
        <v>0</v>
      </c>
      <c r="AGL32" s="331">
        <v>0</v>
      </c>
      <c r="AGM32" s="331">
        <v>0</v>
      </c>
      <c r="AGN32" s="331">
        <v>0</v>
      </c>
      <c r="AGO32" s="331">
        <v>0</v>
      </c>
      <c r="AGP32" s="331">
        <v>0</v>
      </c>
      <c r="AGQ32" s="331">
        <v>25777345.113876499</v>
      </c>
      <c r="AGR32" s="331">
        <v>9586558.3837280124</v>
      </c>
      <c r="AGS32" s="331">
        <v>0</v>
      </c>
      <c r="AGT32" s="331">
        <v>0</v>
      </c>
      <c r="AGU32" s="331">
        <v>0</v>
      </c>
      <c r="AGV32" s="331">
        <v>0</v>
      </c>
      <c r="AGW32" s="331">
        <v>0</v>
      </c>
      <c r="AGX32" s="331">
        <v>0</v>
      </c>
      <c r="AGY32" s="331">
        <v>0</v>
      </c>
      <c r="AGZ32" s="331">
        <v>0</v>
      </c>
      <c r="AHA32" s="331">
        <v>0</v>
      </c>
      <c r="AHB32" s="331">
        <v>0</v>
      </c>
      <c r="AHC32" s="331">
        <v>0</v>
      </c>
      <c r="AHD32" s="331">
        <v>0</v>
      </c>
      <c r="AHE32" s="331">
        <v>0</v>
      </c>
      <c r="AHF32" s="331">
        <v>0</v>
      </c>
      <c r="AHG32" s="331">
        <v>0</v>
      </c>
      <c r="AHH32" s="331">
        <v>2451388.3624526258</v>
      </c>
      <c r="AHI32" s="331">
        <v>0</v>
      </c>
      <c r="AHJ32" s="331">
        <v>0</v>
      </c>
      <c r="AHK32" s="331">
        <v>0</v>
      </c>
      <c r="AHL32" s="331">
        <v>0</v>
      </c>
      <c r="AHM32" s="331">
        <v>0</v>
      </c>
      <c r="AHN32" s="331">
        <v>0</v>
      </c>
      <c r="AHO32" s="331"/>
      <c r="AHQ32" s="351">
        <v>30</v>
      </c>
    </row>
    <row r="33" spans="1:901" s="333" customFormat="1" x14ac:dyDescent="0.45">
      <c r="A33" s="332"/>
      <c r="B33" s="333" t="s">
        <v>661</v>
      </c>
      <c r="C33" s="335">
        <v>2546341563.2249432</v>
      </c>
      <c r="D33" s="335">
        <v>400145366.64111406</v>
      </c>
      <c r="E33" s="335">
        <v>56317767.576915003</v>
      </c>
      <c r="F33" s="335">
        <v>125186853.19572294</v>
      </c>
      <c r="G33" s="335">
        <v>91329132.944338813</v>
      </c>
      <c r="H33" s="335">
        <v>97779822.846317992</v>
      </c>
      <c r="I33" s="335">
        <v>32842542.903265797</v>
      </c>
      <c r="J33" s="335">
        <v>483463652.1296339</v>
      </c>
      <c r="K33" s="335">
        <v>121447540.00622042</v>
      </c>
      <c r="L33" s="335">
        <v>84912561.771779954</v>
      </c>
      <c r="M33" s="335">
        <v>308111313.8880918</v>
      </c>
      <c r="N33" s="335">
        <v>69912814.922929198</v>
      </c>
      <c r="O33" s="335">
        <v>313796130.74439597</v>
      </c>
      <c r="P33" s="335">
        <v>147910217.60599679</v>
      </c>
      <c r="Q33" s="335">
        <v>67914392.805539995</v>
      </c>
      <c r="R33" s="335">
        <v>49070704.578740411</v>
      </c>
      <c r="S33" s="335">
        <v>63424947.737271585</v>
      </c>
      <c r="T33" s="335">
        <v>95436048.538746014</v>
      </c>
      <c r="U33" s="335">
        <v>34781969.519771993</v>
      </c>
      <c r="V33" s="335">
        <v>65427654.321160793</v>
      </c>
      <c r="W33" s="335">
        <v>70452905.670822009</v>
      </c>
      <c r="X33" s="335">
        <v>41734327.32066001</v>
      </c>
      <c r="Y33" s="335">
        <v>25992699.439852796</v>
      </c>
      <c r="Z33" s="335">
        <v>17633882.965006802</v>
      </c>
      <c r="AA33" s="335">
        <v>3294944498.5939436</v>
      </c>
      <c r="AB33" s="335">
        <v>129300120.94632778</v>
      </c>
      <c r="AC33" s="335">
        <v>219420226.54003733</v>
      </c>
      <c r="AD33" s="335">
        <v>49211362.454971798</v>
      </c>
      <c r="AE33" s="335">
        <v>274958661.27489722</v>
      </c>
      <c r="AF33" s="335">
        <v>101095880.8029846</v>
      </c>
      <c r="AG33" s="335">
        <v>196606052.07937923</v>
      </c>
      <c r="AH33" s="335">
        <v>112923802.48093021</v>
      </c>
      <c r="AI33" s="335">
        <v>135389554.42257059</v>
      </c>
      <c r="AJ33" s="335">
        <v>85189677.625097379</v>
      </c>
      <c r="AK33" s="335">
        <v>49082002.168242574</v>
      </c>
      <c r="AL33" s="335">
        <v>56061813.363263994</v>
      </c>
      <c r="AM33" s="335">
        <v>49716433.342256993</v>
      </c>
      <c r="AN33" s="335">
        <v>57289715.336165391</v>
      </c>
      <c r="AO33" s="335">
        <v>64680632.533544995</v>
      </c>
      <c r="AP33" s="335">
        <v>111371227.31081998</v>
      </c>
      <c r="AQ33" s="335">
        <v>208582415.43036425</v>
      </c>
      <c r="AR33" s="335">
        <v>23905779.367472995</v>
      </c>
      <c r="AS33" s="335">
        <v>1276802996.0853443</v>
      </c>
      <c r="AT33" s="335">
        <v>75316142.737053618</v>
      </c>
      <c r="AU33" s="335">
        <v>60771153.317520596</v>
      </c>
      <c r="AV33" s="335">
        <v>71723981.639326811</v>
      </c>
      <c r="AW33" s="335">
        <v>53668637.652760215</v>
      </c>
      <c r="AX33" s="335">
        <v>60735349.787919596</v>
      </c>
      <c r="AY33" s="335">
        <v>31301148.772839591</v>
      </c>
      <c r="AZ33" s="335">
        <v>53042004.133799396</v>
      </c>
      <c r="BA33" s="335">
        <v>310144646.6769222</v>
      </c>
      <c r="BB33" s="335">
        <v>54135542.130252011</v>
      </c>
      <c r="BC33" s="335">
        <v>89252956.242601812</v>
      </c>
      <c r="BD33" s="335">
        <v>162238042.84272414</v>
      </c>
      <c r="BE33" s="335">
        <v>39224847.788144998</v>
      </c>
      <c r="BF33" s="335">
        <v>36973375.560968995</v>
      </c>
      <c r="BG33" s="335">
        <v>29604030.485970005</v>
      </c>
      <c r="BH33" s="335">
        <v>1123601438.0382707</v>
      </c>
      <c r="BI33" s="335">
        <v>23087920.688955598</v>
      </c>
      <c r="BJ33" s="335">
        <v>21127073.404418409</v>
      </c>
      <c r="BK33" s="335">
        <v>48266705.45273938</v>
      </c>
      <c r="BL33" s="335">
        <v>73765821.529216185</v>
      </c>
      <c r="BM33" s="335">
        <v>86946274.121189401</v>
      </c>
      <c r="BN33" s="335">
        <v>31583286.020894993</v>
      </c>
      <c r="BO33" s="335">
        <v>44572151.647068605</v>
      </c>
      <c r="BP33" s="335">
        <v>24037223.840637006</v>
      </c>
      <c r="BQ33" s="335">
        <v>29368190.923996203</v>
      </c>
      <c r="BR33" s="335">
        <v>25122120.357900001</v>
      </c>
      <c r="BS33" s="335">
        <v>13469545.175132999</v>
      </c>
      <c r="BT33" s="335">
        <v>241148811.66978776</v>
      </c>
      <c r="BU33" s="335">
        <v>14119453.925813993</v>
      </c>
      <c r="BV33" s="335">
        <v>26240540.895974401</v>
      </c>
      <c r="BW33" s="335">
        <v>942051151.06676042</v>
      </c>
      <c r="BX33" s="335">
        <v>497895855.0583877</v>
      </c>
      <c r="BY33" s="335">
        <v>86810797.872578382</v>
      </c>
      <c r="BZ33" s="335">
        <v>47506220.885028578</v>
      </c>
      <c r="CA33" s="335">
        <v>103534988.97808321</v>
      </c>
      <c r="CB33" s="335">
        <v>75457701.275955006</v>
      </c>
      <c r="CC33" s="335">
        <v>42871710.278663993</v>
      </c>
      <c r="CD33" s="335">
        <v>3742413.7253676006</v>
      </c>
      <c r="CE33" s="335">
        <v>0</v>
      </c>
      <c r="CF33" s="335">
        <v>2621978950.3900547</v>
      </c>
      <c r="CG33" s="335">
        <v>58208646.897344992</v>
      </c>
      <c r="CH33" s="335">
        <v>201228934.803945</v>
      </c>
      <c r="CI33" s="335">
        <v>50246357.242250994</v>
      </c>
      <c r="CJ33" s="335">
        <v>63309661.879841998</v>
      </c>
      <c r="CK33" s="335">
        <v>61815173.632470012</v>
      </c>
      <c r="CL33" s="335">
        <v>65068395.332200803</v>
      </c>
      <c r="CM33" s="335">
        <v>130347644.8205694</v>
      </c>
      <c r="CN33" s="335">
        <v>22633419.328946393</v>
      </c>
      <c r="CO33" s="335">
        <v>49892158.485638991</v>
      </c>
      <c r="CP33" s="335">
        <v>43675149.773198992</v>
      </c>
      <c r="CQ33" s="335">
        <v>74630223.939321592</v>
      </c>
      <c r="CR33" s="335">
        <v>46449649.413490802</v>
      </c>
      <c r="CS33" s="335">
        <v>1177938791.1536486</v>
      </c>
      <c r="CT33" s="335">
        <v>41089513.361635193</v>
      </c>
      <c r="CU33" s="335">
        <v>61599433.12548241</v>
      </c>
      <c r="CV33" s="335">
        <v>120545643.12629223</v>
      </c>
      <c r="CW33" s="335">
        <v>28357101.092542201</v>
      </c>
      <c r="CX33" s="335">
        <v>111308421.92670181</v>
      </c>
      <c r="CY33" s="335">
        <v>34930675.078959599</v>
      </c>
      <c r="CZ33" s="335">
        <v>28541431.651618786</v>
      </c>
      <c r="DA33" s="335">
        <v>1208741182.3084731</v>
      </c>
      <c r="DB33" s="335">
        <v>112375212.22688884</v>
      </c>
      <c r="DC33" s="335">
        <v>344942956.01762033</v>
      </c>
      <c r="DD33" s="335">
        <v>386744743.28049845</v>
      </c>
      <c r="DE33" s="335">
        <v>96958045.366645768</v>
      </c>
      <c r="DF33" s="335">
        <v>169017643.0141986</v>
      </c>
      <c r="DG33" s="335">
        <v>107489505.34699199</v>
      </c>
      <c r="DH33" s="335">
        <v>24900649.256756999</v>
      </c>
      <c r="DI33" s="335">
        <v>55375717.860571191</v>
      </c>
      <c r="DJ33" s="335">
        <v>45546774.171013802</v>
      </c>
      <c r="DK33" s="335">
        <v>185644996.75582325</v>
      </c>
      <c r="DL33" s="335">
        <v>675703356.17857981</v>
      </c>
      <c r="DM33" s="335">
        <v>715538348.99685419</v>
      </c>
      <c r="DN33" s="335">
        <v>74274193.366763383</v>
      </c>
      <c r="DO33" s="335">
        <v>53036506.343374804</v>
      </c>
      <c r="DP33" s="335">
        <v>144290215.14490679</v>
      </c>
      <c r="DQ33" s="335">
        <v>112171973.05338417</v>
      </c>
      <c r="DR33" s="335">
        <v>95747090.203362003</v>
      </c>
      <c r="DS33" s="335">
        <v>77508091.937638178</v>
      </c>
      <c r="DT33" s="335">
        <v>33863287.986495003</v>
      </c>
      <c r="DU33" s="335">
        <v>3288470546.5540676</v>
      </c>
      <c r="DV33" s="335">
        <v>59927665.268635198</v>
      </c>
      <c r="DW33" s="335">
        <v>121858991.9098956</v>
      </c>
      <c r="DX33" s="335">
        <v>101258565.830433</v>
      </c>
      <c r="DY33" s="335">
        <v>109958748.05521861</v>
      </c>
      <c r="DZ33" s="335">
        <v>68065294.119902998</v>
      </c>
      <c r="EA33" s="335">
        <v>154225360.66122058</v>
      </c>
      <c r="EB33" s="335">
        <v>69245611.821503386</v>
      </c>
      <c r="EC33" s="335">
        <v>155124213.33831239</v>
      </c>
      <c r="ED33" s="335">
        <v>498327196.92275465</v>
      </c>
      <c r="EE33" s="335">
        <v>452773683.79760647</v>
      </c>
      <c r="EF33" s="335">
        <v>60105626.139107399</v>
      </c>
      <c r="EG33" s="335">
        <v>70521275.115889817</v>
      </c>
      <c r="EH33" s="335">
        <v>80596205.007433206</v>
      </c>
      <c r="EI33" s="335">
        <v>111971636.44256878</v>
      </c>
      <c r="EJ33" s="335">
        <v>174627449.74894801</v>
      </c>
      <c r="EK33" s="335">
        <v>47680165.428792007</v>
      </c>
      <c r="EL33" s="335">
        <v>71182850.968191013</v>
      </c>
      <c r="EM33" s="335">
        <v>1467597419.2250938</v>
      </c>
      <c r="EN33" s="335">
        <v>58313625.487339199</v>
      </c>
      <c r="EO33" s="335">
        <v>42516176.778196201</v>
      </c>
      <c r="EP33" s="335">
        <v>68481325.064102992</v>
      </c>
      <c r="EQ33" s="335">
        <v>21002937.257080797</v>
      </c>
      <c r="ER33" s="335">
        <v>20802346.833237007</v>
      </c>
      <c r="ES33" s="335">
        <v>90352461.717972025</v>
      </c>
      <c r="ET33" s="335">
        <v>80418949.37864098</v>
      </c>
      <c r="EU33" s="335">
        <v>43522043.74018681</v>
      </c>
      <c r="EV33" s="335">
        <v>1074852973.6715784</v>
      </c>
      <c r="EW33" s="335">
        <v>28140742.1428506</v>
      </c>
      <c r="EX33" s="335">
        <v>55596840.162988201</v>
      </c>
      <c r="EY33" s="335">
        <v>84165843.86688599</v>
      </c>
      <c r="EZ33" s="335">
        <v>163602259.58673057</v>
      </c>
      <c r="FA33" s="335">
        <v>151769487.84338936</v>
      </c>
      <c r="FB33" s="335">
        <v>89990865.876183033</v>
      </c>
      <c r="FC33" s="335">
        <v>66861064.977213025</v>
      </c>
      <c r="FD33" s="335">
        <v>45936310.430565596</v>
      </c>
      <c r="FE33" s="335">
        <v>41909761.169637598</v>
      </c>
      <c r="FF33" s="335">
        <v>50036793.271487415</v>
      </c>
      <c r="FG33" s="335">
        <v>30709103.91838019</v>
      </c>
      <c r="FH33" s="335">
        <v>785819380.45210195</v>
      </c>
      <c r="FI33" s="335">
        <v>40872213.875994012</v>
      </c>
      <c r="FJ33" s="335">
        <v>44821064.293791592</v>
      </c>
      <c r="FK33" s="335">
        <v>49926361.659119986</v>
      </c>
      <c r="FL33" s="335">
        <v>98477007.916876212</v>
      </c>
      <c r="FM33" s="335">
        <v>71514146.668351188</v>
      </c>
      <c r="FN33" s="335">
        <v>28791081.177262209</v>
      </c>
      <c r="FO33" s="335">
        <v>13878988.015407596</v>
      </c>
      <c r="FP33" s="335">
        <v>2366991339.5801105</v>
      </c>
      <c r="FQ33" s="335">
        <v>51342448.077961802</v>
      </c>
      <c r="FR33" s="335">
        <v>109727811.89562482</v>
      </c>
      <c r="FS33" s="335">
        <v>98807305.848011985</v>
      </c>
      <c r="FT33" s="335">
        <v>113106337.11494398</v>
      </c>
      <c r="FU33" s="335">
        <v>58934970.840334192</v>
      </c>
      <c r="FV33" s="335">
        <v>161998870.60694218</v>
      </c>
      <c r="FW33" s="335">
        <v>85600587.392725185</v>
      </c>
      <c r="FX33" s="335">
        <v>72164581.403565601</v>
      </c>
      <c r="FY33" s="335">
        <v>63606984.497783981</v>
      </c>
      <c r="FZ33" s="335">
        <v>150328075.18480799</v>
      </c>
      <c r="GA33" s="335">
        <v>57269336.194199391</v>
      </c>
      <c r="GB33" s="335">
        <v>52484036.458682403</v>
      </c>
      <c r="GC33" s="335">
        <v>22277243.848949999</v>
      </c>
      <c r="GD33" s="335">
        <v>903078276.58792377</v>
      </c>
      <c r="GE33" s="335">
        <v>44188196.882237986</v>
      </c>
      <c r="GF33" s="335">
        <v>46077725.899109401</v>
      </c>
      <c r="GG33" s="335">
        <v>189594420.44140318</v>
      </c>
      <c r="GH33" s="335">
        <v>71088269.009123415</v>
      </c>
      <c r="GI33" s="335">
        <v>48010860.107690409</v>
      </c>
      <c r="GJ33" s="335">
        <v>56258529.630710408</v>
      </c>
      <c r="GK33" s="335">
        <v>175468994.48712298</v>
      </c>
      <c r="GL33" s="335">
        <v>40749447.845560811</v>
      </c>
      <c r="GM33" s="335">
        <v>27021586.045101598</v>
      </c>
      <c r="GN33" s="335">
        <v>16081018.756772403</v>
      </c>
      <c r="GO33" s="335">
        <v>15591988.665475199</v>
      </c>
      <c r="GP33" s="335">
        <v>563026774.80001044</v>
      </c>
      <c r="GQ33" s="335">
        <v>97922977.672637403</v>
      </c>
      <c r="GR33" s="335">
        <v>45017414.587657787</v>
      </c>
      <c r="GS33" s="335">
        <v>128219906.1365034</v>
      </c>
      <c r="GT33" s="335">
        <v>16099476.152148599</v>
      </c>
      <c r="GU33" s="335">
        <v>74123213.649745792</v>
      </c>
      <c r="GV33" s="335">
        <v>80249917.287037194</v>
      </c>
      <c r="GW33" s="335">
        <v>37115905.200402603</v>
      </c>
      <c r="GX33" s="335">
        <v>615380179.10804749</v>
      </c>
      <c r="GY33" s="335">
        <v>36632429.923005</v>
      </c>
      <c r="GZ33" s="335">
        <v>80335928.463694811</v>
      </c>
      <c r="HA33" s="335">
        <v>53314169.461769983</v>
      </c>
      <c r="HB33" s="335">
        <v>1806731942.1821997</v>
      </c>
      <c r="HC33" s="335">
        <v>109885286.25971581</v>
      </c>
      <c r="HD33" s="335">
        <v>185576470.92464587</v>
      </c>
      <c r="HE33" s="335">
        <v>150311134.65085503</v>
      </c>
      <c r="HF33" s="335">
        <v>110370809.31483001</v>
      </c>
      <c r="HG33" s="335">
        <v>224276509.54109281</v>
      </c>
      <c r="HH33" s="335">
        <v>20037496.215386398</v>
      </c>
      <c r="HI33" s="335">
        <v>1155713134.660933</v>
      </c>
      <c r="HJ33" s="335">
        <v>119082753.34335721</v>
      </c>
      <c r="HK33" s="335">
        <v>105187972.00767839</v>
      </c>
      <c r="HL33" s="335">
        <v>76359204.958987802</v>
      </c>
      <c r="HM33" s="335">
        <v>63333588.412117191</v>
      </c>
      <c r="HN33" s="335">
        <v>68024955.15886499</v>
      </c>
      <c r="HO33" s="335">
        <v>89833865.984392211</v>
      </c>
      <c r="HP33" s="335">
        <v>50134841.283812389</v>
      </c>
      <c r="HQ33" s="335">
        <v>1257576824.8788509</v>
      </c>
      <c r="HR33" s="335">
        <v>281190864.64126199</v>
      </c>
      <c r="HS33" s="335">
        <v>58021649.106836982</v>
      </c>
      <c r="HT33" s="335">
        <v>50273413.568057388</v>
      </c>
      <c r="HU33" s="335">
        <v>49071714.430576786</v>
      </c>
      <c r="HV33" s="335">
        <v>27636605.417215191</v>
      </c>
      <c r="HW33" s="335">
        <v>122100975.93932399</v>
      </c>
      <c r="HX33" s="335">
        <v>60682503.353357412</v>
      </c>
      <c r="HY33" s="335">
        <v>54938717.03586302</v>
      </c>
      <c r="HZ33" s="335">
        <v>56674288.797946192</v>
      </c>
      <c r="IA33" s="335">
        <v>55570962.675774604</v>
      </c>
      <c r="IB33" s="335">
        <v>80912190.083332196</v>
      </c>
      <c r="IC33" s="335">
        <v>16804116.699922197</v>
      </c>
      <c r="ID33" s="335">
        <v>60709195.061817609</v>
      </c>
      <c r="IE33" s="335">
        <v>22767572.263055399</v>
      </c>
      <c r="IF33" s="335">
        <v>22270157.057782799</v>
      </c>
      <c r="IG33" s="335">
        <v>1004906145.6082102</v>
      </c>
      <c r="IH33" s="335">
        <v>330897406.45112211</v>
      </c>
      <c r="II33" s="335">
        <v>87885799.997023821</v>
      </c>
      <c r="IJ33" s="335">
        <v>156005299.68289798</v>
      </c>
      <c r="IK33" s="335">
        <v>292391289.9271878</v>
      </c>
      <c r="IL33" s="335">
        <v>63691969.04229179</v>
      </c>
      <c r="IM33" s="335">
        <v>50408321.098434612</v>
      </c>
      <c r="IN33" s="335">
        <v>35780840.459638193</v>
      </c>
      <c r="IO33" s="335">
        <v>38066583.117172204</v>
      </c>
      <c r="IP33" s="335">
        <v>36770692.270792805</v>
      </c>
      <c r="IQ33" s="335">
        <v>40938649.997165389</v>
      </c>
      <c r="IR33" s="335">
        <v>1975018880.7038951</v>
      </c>
      <c r="IS33" s="335">
        <v>514248275.78065926</v>
      </c>
      <c r="IT33" s="335">
        <v>102653438.54255217</v>
      </c>
      <c r="IU33" s="335">
        <v>74498982.334105194</v>
      </c>
      <c r="IV33" s="335">
        <v>59023545.348569393</v>
      </c>
      <c r="IW33" s="335">
        <v>20345837.556461409</v>
      </c>
      <c r="IX33" s="335">
        <v>39389716.697556593</v>
      </c>
      <c r="IY33" s="335">
        <v>14242283.489645401</v>
      </c>
      <c r="IZ33" s="335">
        <v>24120286.971448801</v>
      </c>
      <c r="JA33" s="335">
        <v>54508809.265657194</v>
      </c>
      <c r="JB33" s="335">
        <v>66956311.034752809</v>
      </c>
      <c r="JC33" s="335">
        <v>44261569.018344</v>
      </c>
      <c r="JD33" s="335">
        <v>515700724.97835666</v>
      </c>
      <c r="JE33" s="335">
        <v>210984038.51831344</v>
      </c>
      <c r="JF33" s="335">
        <v>44038277.863502398</v>
      </c>
      <c r="JG33" s="335">
        <v>48413881.722468615</v>
      </c>
      <c r="JH33" s="335">
        <v>27923075.845229998</v>
      </c>
      <c r="JI33" s="335">
        <v>24782343.818302792</v>
      </c>
      <c r="JJ33" s="335">
        <v>590224646.90221751</v>
      </c>
      <c r="JK33" s="335">
        <v>39329851.998632401</v>
      </c>
      <c r="JL33" s="335">
        <v>66762721.971663594</v>
      </c>
      <c r="JM33" s="335">
        <v>101795379.5470998</v>
      </c>
      <c r="JN33" s="335">
        <v>57856586.0463636</v>
      </c>
      <c r="JO33" s="335">
        <v>121670508.63628741</v>
      </c>
      <c r="JP33" s="335">
        <v>31748302.081695601</v>
      </c>
      <c r="JQ33" s="335">
        <v>939518596.91419232</v>
      </c>
      <c r="JR33" s="335">
        <v>60047452.442052014</v>
      </c>
      <c r="JS33" s="335">
        <v>28368851.8614708</v>
      </c>
      <c r="JT33" s="335">
        <v>147324687.29826242</v>
      </c>
      <c r="JU33" s="335">
        <v>112605897.05166359</v>
      </c>
      <c r="JV33" s="335">
        <v>62437487.940681614</v>
      </c>
      <c r="JW33" s="335">
        <v>52113379.321633793</v>
      </c>
      <c r="JX33" s="335">
        <v>38203781.8199514</v>
      </c>
      <c r="JY33" s="335">
        <v>1349693810.0710447</v>
      </c>
      <c r="JZ33" s="335">
        <v>640015740.21106923</v>
      </c>
      <c r="KA33" s="335">
        <v>55689946.04628779</v>
      </c>
      <c r="KB33" s="335">
        <v>18973892.423970599</v>
      </c>
      <c r="KC33" s="335">
        <v>100857123.35287741</v>
      </c>
      <c r="KD33" s="335">
        <v>19069075.490605805</v>
      </c>
      <c r="KE33" s="335">
        <v>229911662.13165727</v>
      </c>
      <c r="KF33" s="335">
        <v>67414674.32039459</v>
      </c>
      <c r="KG33" s="335">
        <v>66267023.314776577</v>
      </c>
      <c r="KH33" s="335">
        <v>91777640.637784794</v>
      </c>
      <c r="KI33" s="335">
        <v>72988370.363200814</v>
      </c>
      <c r="KJ33" s="335">
        <v>71050681.698918581</v>
      </c>
      <c r="KK33" s="335">
        <v>32092792.335853804</v>
      </c>
      <c r="KL33" s="335">
        <v>11001691.719039598</v>
      </c>
      <c r="KM33" s="335">
        <v>33588568.154797196</v>
      </c>
      <c r="KN33" s="335">
        <v>2277105607.9156084</v>
      </c>
      <c r="KO33" s="335">
        <v>177670463.21744761</v>
      </c>
      <c r="KP33" s="335">
        <v>83718419.71810019</v>
      </c>
      <c r="KQ33" s="335">
        <v>92571621.300215989</v>
      </c>
      <c r="KR33" s="335">
        <v>93508127.570366964</v>
      </c>
      <c r="KS33" s="335">
        <v>66466994.297234982</v>
      </c>
      <c r="KT33" s="335">
        <v>357358197.6526984</v>
      </c>
      <c r="KU33" s="335">
        <v>60237605.449313998</v>
      </c>
      <c r="KV33" s="335">
        <v>44388985.587492585</v>
      </c>
      <c r="KW33" s="335">
        <v>580989120.45263338</v>
      </c>
      <c r="KX33" s="335">
        <v>58886100.378354594</v>
      </c>
      <c r="KY33" s="335">
        <v>115665146.93441162</v>
      </c>
      <c r="KZ33" s="335">
        <v>292652376.2535888</v>
      </c>
      <c r="LA33" s="335">
        <v>56926782.827134207</v>
      </c>
      <c r="LB33" s="335">
        <v>105586360.73944199</v>
      </c>
      <c r="LC33" s="335">
        <v>986517813.4894042</v>
      </c>
      <c r="LD33" s="335">
        <v>122801256.81125759</v>
      </c>
      <c r="LE33" s="335">
        <v>2302239822.2682748</v>
      </c>
      <c r="LF33" s="335">
        <v>327798184.75220942</v>
      </c>
      <c r="LG33" s="335">
        <v>498041808.75714248</v>
      </c>
      <c r="LH33" s="335">
        <v>539542903.02496493</v>
      </c>
      <c r="LI33" s="335">
        <v>71097204.149962187</v>
      </c>
      <c r="LJ33" s="335">
        <v>59065604.889706805</v>
      </c>
      <c r="LK33" s="335">
        <v>25389600.6371646</v>
      </c>
      <c r="LL33" s="335">
        <v>75626181.281685576</v>
      </c>
      <c r="LM33" s="335">
        <v>40475871.220489793</v>
      </c>
      <c r="LN33" s="335">
        <v>113266731.00697862</v>
      </c>
      <c r="LO33" s="335">
        <v>10294670.536737606</v>
      </c>
      <c r="LP33" s="335">
        <v>557440391.84159243</v>
      </c>
      <c r="LQ33" s="335">
        <v>64617279.391173005</v>
      </c>
      <c r="LR33" s="335">
        <v>46160052.040036201</v>
      </c>
      <c r="LS33" s="335">
        <v>1968533315.1336412</v>
      </c>
      <c r="LT33" s="335">
        <v>662516848.79087818</v>
      </c>
      <c r="LU33" s="335">
        <v>1430338082.8595295</v>
      </c>
      <c r="LV33" s="335">
        <v>377629661.29697454</v>
      </c>
      <c r="LW33" s="335">
        <v>185076586.62139982</v>
      </c>
      <c r="LX33" s="335">
        <v>162326584.2711792</v>
      </c>
      <c r="LY33" s="335">
        <v>115241276.57548019</v>
      </c>
      <c r="LZ33" s="335">
        <v>130719194.63083678</v>
      </c>
      <c r="MA33" s="335">
        <v>133589793.25190163</v>
      </c>
      <c r="MB33" s="335">
        <v>143674469.3615334</v>
      </c>
      <c r="MC33" s="335">
        <v>282310471.48954558</v>
      </c>
      <c r="MD33" s="335">
        <v>58501693.24783802</v>
      </c>
      <c r="ME33" s="335">
        <v>2122832933.8106875</v>
      </c>
      <c r="MF33" s="335">
        <v>63643820.109129593</v>
      </c>
      <c r="MG33" s="335">
        <v>44659393.396481402</v>
      </c>
      <c r="MH33" s="335">
        <v>39019580.7982224</v>
      </c>
      <c r="MI33" s="335">
        <v>39491740.596158408</v>
      </c>
      <c r="MJ33" s="335">
        <v>70201026.237565205</v>
      </c>
      <c r="MK33" s="335">
        <v>53055716.991114609</v>
      </c>
      <c r="ML33" s="335">
        <v>54036473.564171404</v>
      </c>
      <c r="MM33" s="335">
        <v>81017825.830346406</v>
      </c>
      <c r="MN33" s="335">
        <v>50395774.392759614</v>
      </c>
      <c r="MO33" s="335">
        <v>59637831.109053597</v>
      </c>
      <c r="MP33" s="335">
        <v>53681971.331707805</v>
      </c>
      <c r="MQ33" s="335">
        <v>1282299942.5748436</v>
      </c>
      <c r="MR33" s="335">
        <v>72955913.242359594</v>
      </c>
      <c r="MS33" s="335">
        <v>82705778.9221026</v>
      </c>
      <c r="MT33" s="335">
        <v>109412687.38718702</v>
      </c>
      <c r="MU33" s="335">
        <v>133540905.14655064</v>
      </c>
      <c r="MV33" s="335">
        <v>99430033.215782404</v>
      </c>
      <c r="MW33" s="335">
        <v>209748222.3528696</v>
      </c>
      <c r="MX33" s="335">
        <v>165433465.12899542</v>
      </c>
      <c r="MY33" s="335">
        <v>76488801.945538193</v>
      </c>
      <c r="MZ33" s="335">
        <v>22399628.802287996</v>
      </c>
      <c r="NA33" s="335">
        <v>13652017.890899997</v>
      </c>
      <c r="NB33" s="335">
        <v>2243484549.6464958</v>
      </c>
      <c r="NC33" s="335">
        <v>220513682.36103904</v>
      </c>
      <c r="ND33" s="335">
        <v>38803148.1926952</v>
      </c>
      <c r="NE33" s="335">
        <v>535220617.76726341</v>
      </c>
      <c r="NF33" s="335">
        <v>41686510.455228016</v>
      </c>
      <c r="NG33" s="335">
        <v>143247937.72627077</v>
      </c>
      <c r="NH33" s="335">
        <v>426309772.02489007</v>
      </c>
      <c r="NI33" s="335">
        <v>287672547.96703196</v>
      </c>
      <c r="NJ33" s="335">
        <v>13797547.976129392</v>
      </c>
      <c r="NK33" s="335">
        <v>98707837.316195354</v>
      </c>
      <c r="NL33" s="335">
        <v>74871609.314732999</v>
      </c>
      <c r="NM33" s="335">
        <v>52003917.404247001</v>
      </c>
      <c r="NN33" s="335">
        <v>558863910.69400096</v>
      </c>
      <c r="NO33" s="335">
        <v>48850800.137467198</v>
      </c>
      <c r="NP33" s="335">
        <v>47228652.160519794</v>
      </c>
      <c r="NQ33" s="335">
        <v>49704588.980852999</v>
      </c>
      <c r="NR33" s="335">
        <v>45377290.527464405</v>
      </c>
      <c r="NS33" s="335">
        <v>5972260.2096024016</v>
      </c>
      <c r="NT33" s="335">
        <v>27733956.152652606</v>
      </c>
      <c r="NU33" s="335">
        <v>1088816504.2533274</v>
      </c>
      <c r="NV33" s="335">
        <v>365485298.31834173</v>
      </c>
      <c r="NW33" s="335">
        <v>56399002.997470811</v>
      </c>
      <c r="NX33" s="335">
        <v>36966816.110569201</v>
      </c>
      <c r="NY33" s="335">
        <v>42010959.319003798</v>
      </c>
      <c r="NZ33" s="335">
        <v>60994418.765563205</v>
      </c>
      <c r="OA33" s="335">
        <v>31168753.70293561</v>
      </c>
      <c r="OB33" s="335">
        <v>1723789028.4453359</v>
      </c>
      <c r="OC33" s="335">
        <v>243762237.47629377</v>
      </c>
      <c r="OD33" s="335">
        <v>87690184.436762378</v>
      </c>
      <c r="OE33" s="335">
        <v>344654894.35724163</v>
      </c>
      <c r="OF33" s="335">
        <v>64012650.177051008</v>
      </c>
      <c r="OG33" s="335">
        <v>84427826.306408405</v>
      </c>
      <c r="OH33" s="335">
        <v>118146315.79728182</v>
      </c>
      <c r="OI33" s="335">
        <v>40349222.772961192</v>
      </c>
      <c r="OJ33" s="335">
        <v>38530901.564661004</v>
      </c>
      <c r="OK33" s="335">
        <v>1452506504.9088819</v>
      </c>
      <c r="OL33" s="335">
        <v>318463701.25596774</v>
      </c>
      <c r="OM33" s="335">
        <v>540621893.2541225</v>
      </c>
      <c r="ON33" s="335">
        <v>119091070.67029141</v>
      </c>
      <c r="OO33" s="335">
        <v>91862997.493184403</v>
      </c>
      <c r="OP33" s="335">
        <v>24548482.323617987</v>
      </c>
      <c r="OQ33" s="335">
        <v>1030896562.4076059</v>
      </c>
      <c r="OR33" s="335">
        <v>65928906.275431208</v>
      </c>
      <c r="OS33" s="335">
        <v>66773438.587508403</v>
      </c>
      <c r="OT33" s="335">
        <v>89098851.21995458</v>
      </c>
      <c r="OU33" s="335">
        <v>142165412.10331017</v>
      </c>
      <c r="OV33" s="335">
        <v>279727869.52826273</v>
      </c>
      <c r="OW33" s="335">
        <v>61115163.390866369</v>
      </c>
      <c r="OX33" s="335">
        <v>11650203.006206999</v>
      </c>
      <c r="OY33" s="335">
        <v>11065782.776001601</v>
      </c>
      <c r="OZ33" s="335">
        <v>1302375512.0020893</v>
      </c>
      <c r="PA33" s="335">
        <v>54102968.496580794</v>
      </c>
      <c r="PB33" s="335">
        <v>165707223.78532794</v>
      </c>
      <c r="PC33" s="335">
        <v>29431223.304697804</v>
      </c>
      <c r="PD33" s="335">
        <v>116499969.26450701</v>
      </c>
      <c r="PE33" s="335">
        <v>197462188.60080722</v>
      </c>
      <c r="PF33" s="335">
        <v>63535794.591501594</v>
      </c>
      <c r="PG33" s="335">
        <v>52680809.244098388</v>
      </c>
      <c r="PH33" s="335">
        <v>92804522.926452026</v>
      </c>
      <c r="PI33" s="335">
        <v>62656562.576346591</v>
      </c>
      <c r="PJ33" s="335">
        <v>101185446.13879202</v>
      </c>
      <c r="PK33" s="335">
        <v>152685580.54788959</v>
      </c>
      <c r="PL33" s="335">
        <v>43484729.033015996</v>
      </c>
      <c r="PM33" s="335">
        <v>283312401.46451646</v>
      </c>
      <c r="PN33" s="335">
        <v>48486606.145875007</v>
      </c>
      <c r="PO33" s="335">
        <v>22466620.942411203</v>
      </c>
      <c r="PP33" s="335">
        <v>18571580.353833001</v>
      </c>
      <c r="PQ33" s="335">
        <v>28086020.295583799</v>
      </c>
      <c r="PR33" s="335">
        <v>3302469490.211812</v>
      </c>
      <c r="PS33" s="335">
        <v>90539843.014466986</v>
      </c>
      <c r="PT33" s="335">
        <v>50036547.3739338</v>
      </c>
      <c r="PU33" s="335">
        <v>126272774.10118499</v>
      </c>
      <c r="PV33" s="335">
        <v>622605554.23543429</v>
      </c>
      <c r="PW33" s="335">
        <v>72310685.410035595</v>
      </c>
      <c r="PX33" s="335">
        <v>176094160.78282505</v>
      </c>
      <c r="PY33" s="335">
        <v>65056591.20162899</v>
      </c>
      <c r="PZ33" s="335">
        <v>202830500.46274379</v>
      </c>
      <c r="QA33" s="335">
        <v>30296778.489044398</v>
      </c>
      <c r="QB33" s="335">
        <v>177395997.50701317</v>
      </c>
      <c r="QC33" s="335">
        <v>45447765.550475992</v>
      </c>
      <c r="QD33" s="335">
        <v>77111931.498336583</v>
      </c>
      <c r="QE33" s="335">
        <v>100758268.43064</v>
      </c>
      <c r="QF33" s="335">
        <v>91223827.871832579</v>
      </c>
      <c r="QG33" s="335">
        <v>106968789.06757681</v>
      </c>
      <c r="QH33" s="335">
        <v>80799609.616826981</v>
      </c>
      <c r="QI33" s="335">
        <v>50611895.804230809</v>
      </c>
      <c r="QJ33" s="335">
        <v>31511516.8794006</v>
      </c>
      <c r="QK33" s="335">
        <v>132531096.80827382</v>
      </c>
      <c r="QL33" s="335">
        <v>263009398.09306505</v>
      </c>
      <c r="QM33" s="335">
        <v>31928622.244504798</v>
      </c>
      <c r="QN33" s="335">
        <v>16626838.076799</v>
      </c>
      <c r="QO33" s="335">
        <v>15915913.344810002</v>
      </c>
      <c r="QP33" s="335">
        <v>19375828.361102402</v>
      </c>
      <c r="QQ33" s="335">
        <v>11515330.676266799</v>
      </c>
      <c r="QR33" s="335">
        <v>1347197003.349308</v>
      </c>
      <c r="QS33" s="335">
        <v>29542066.225849204</v>
      </c>
      <c r="QT33" s="335">
        <v>167010846.82997635</v>
      </c>
      <c r="QU33" s="335">
        <v>62430619.564835384</v>
      </c>
      <c r="QV33" s="335">
        <v>87416697.125865012</v>
      </c>
      <c r="QW33" s="335">
        <v>204851957.19128281</v>
      </c>
      <c r="QX33" s="335">
        <v>49903922.151119992</v>
      </c>
      <c r="QY33" s="335">
        <v>132580214.40074705</v>
      </c>
      <c r="QZ33" s="335">
        <v>146804239.701132</v>
      </c>
      <c r="RA33" s="335">
        <v>39576902.486755796</v>
      </c>
      <c r="RB33" s="335">
        <v>35641813.479450598</v>
      </c>
      <c r="RC33" s="335">
        <v>23591244.907131001</v>
      </c>
      <c r="RD33" s="335">
        <v>15432274.345309798</v>
      </c>
      <c r="RE33" s="335">
        <v>2124663512.0084214</v>
      </c>
      <c r="RF33" s="335">
        <v>190287856.498974</v>
      </c>
      <c r="RG33" s="335">
        <v>78523162.932352185</v>
      </c>
      <c r="RH33" s="335">
        <v>93756035.407978207</v>
      </c>
      <c r="RI33" s="335">
        <v>60398857.689517774</v>
      </c>
      <c r="RJ33" s="335">
        <v>99781822.154176205</v>
      </c>
      <c r="RK33" s="335">
        <v>224466240.426687</v>
      </c>
      <c r="RL33" s="335">
        <v>65255401.666982993</v>
      </c>
      <c r="RM33" s="335">
        <v>87390193.218825594</v>
      </c>
      <c r="RN33" s="335">
        <v>184522370.56077358</v>
      </c>
      <c r="RO33" s="335">
        <v>229918162.95576</v>
      </c>
      <c r="RP33" s="335">
        <v>31712476.938656408</v>
      </c>
      <c r="RQ33" s="335">
        <v>30442823.425358981</v>
      </c>
      <c r="RR33" s="335">
        <v>85093628.492088571</v>
      </c>
      <c r="RS33" s="335">
        <v>34565504.389287598</v>
      </c>
      <c r="RT33" s="335">
        <v>49373950.597994983</v>
      </c>
      <c r="RU33" s="335">
        <v>51885444.138000004</v>
      </c>
      <c r="RV33" s="335">
        <v>29975497.565963406</v>
      </c>
      <c r="RW33" s="335">
        <v>23848925.446381804</v>
      </c>
      <c r="RX33" s="335">
        <v>25576912.395843599</v>
      </c>
      <c r="RY33" s="335">
        <v>1000447533.9527795</v>
      </c>
      <c r="RZ33" s="335">
        <v>42510424.08975599</v>
      </c>
      <c r="SA33" s="335">
        <v>86879129.121165022</v>
      </c>
      <c r="SB33" s="335">
        <v>59096139.536523588</v>
      </c>
      <c r="SC33" s="335">
        <v>21530324.974835999</v>
      </c>
      <c r="SD33" s="335">
        <v>34596163.242479995</v>
      </c>
      <c r="SE33" s="335">
        <v>54938987.456593201</v>
      </c>
      <c r="SF33" s="335">
        <v>156257851.78356004</v>
      </c>
      <c r="SG33" s="335">
        <v>46588774.708314016</v>
      </c>
      <c r="SH33" s="335">
        <v>45372820.799400002</v>
      </c>
      <c r="SI33" s="335">
        <v>60294197.161055371</v>
      </c>
      <c r="SJ33" s="335">
        <v>108054051.81733738</v>
      </c>
      <c r="SK33" s="335">
        <v>51663891.477876</v>
      </c>
      <c r="SL33" s="335">
        <v>32859905.386274997</v>
      </c>
      <c r="SM33" s="335">
        <v>762247120.3181026</v>
      </c>
      <c r="SN33" s="335">
        <v>61346874.218991615</v>
      </c>
      <c r="SO33" s="335">
        <v>49003832.206408791</v>
      </c>
      <c r="SP33" s="335">
        <v>47416372.848408587</v>
      </c>
      <c r="SQ33" s="335">
        <v>28890261.595659606</v>
      </c>
      <c r="SR33" s="335">
        <v>62662448.3853186</v>
      </c>
      <c r="SS33" s="335">
        <v>62971323.207202204</v>
      </c>
      <c r="ST33" s="335">
        <v>143323446.96659642</v>
      </c>
      <c r="SU33" s="335">
        <v>60782701.600712992</v>
      </c>
      <c r="SV33" s="335">
        <v>65188444.456050001</v>
      </c>
      <c r="SW33" s="335">
        <v>179589564.31254843</v>
      </c>
      <c r="SX33" s="335">
        <v>21414245.560234196</v>
      </c>
      <c r="SY33" s="335">
        <v>506808879.18520933</v>
      </c>
      <c r="SZ33" s="335">
        <v>74548386.979669198</v>
      </c>
      <c r="TA33" s="335">
        <v>77391548.407432213</v>
      </c>
      <c r="TB33" s="335">
        <v>209942334.42910674</v>
      </c>
      <c r="TC33" s="335">
        <v>57565661.104763985</v>
      </c>
      <c r="TD33" s="335">
        <v>72841283.210374832</v>
      </c>
      <c r="TE33" s="335">
        <v>53960776.534754388</v>
      </c>
      <c r="TF33" s="335">
        <v>20600557.843760397</v>
      </c>
      <c r="TG33" s="335">
        <v>2238328186.9394002</v>
      </c>
      <c r="TH33" s="335">
        <v>58132606.864020005</v>
      </c>
      <c r="TI33" s="335">
        <v>41134295.801445</v>
      </c>
      <c r="TJ33" s="335">
        <v>131056210.98765603</v>
      </c>
      <c r="TK33" s="335">
        <v>113206297.31857377</v>
      </c>
      <c r="TL33" s="335">
        <v>52570274.496300019</v>
      </c>
      <c r="TM33" s="335">
        <v>14993836.997548804</v>
      </c>
      <c r="TN33" s="335">
        <v>342927841.84067631</v>
      </c>
      <c r="TO33" s="335">
        <v>58316241.095572777</v>
      </c>
      <c r="TP33" s="335">
        <v>125513961.74533744</v>
      </c>
      <c r="TQ33" s="335">
        <v>92373016.71118319</v>
      </c>
      <c r="TR33" s="335">
        <v>41605742.380579203</v>
      </c>
      <c r="TS33" s="335">
        <v>30431996.831266206</v>
      </c>
      <c r="TT33" s="335">
        <v>46632554.151433803</v>
      </c>
      <c r="TU33" s="335">
        <v>50030151.781260006</v>
      </c>
      <c r="TV33" s="335">
        <v>50070783.318959996</v>
      </c>
      <c r="TW33" s="335">
        <v>426541965.95589548</v>
      </c>
      <c r="TX33" s="335">
        <v>40031182.065517798</v>
      </c>
      <c r="TY33" s="335">
        <v>928493086.64376318</v>
      </c>
      <c r="TZ33" s="335">
        <v>162554141.78063226</v>
      </c>
      <c r="UA33" s="335">
        <v>33993374.46255479</v>
      </c>
      <c r="UB33" s="335">
        <v>45220142.608897202</v>
      </c>
      <c r="UC33" s="335">
        <v>564381311.52247679</v>
      </c>
      <c r="UD33" s="335">
        <v>27440477.989583395</v>
      </c>
      <c r="UE33" s="335">
        <v>16830158.907919802</v>
      </c>
      <c r="UF33" s="335">
        <v>44695603.167482987</v>
      </c>
      <c r="UG33" s="335">
        <v>41790358.870771192</v>
      </c>
      <c r="UH33" s="335">
        <v>611588378.51611054</v>
      </c>
      <c r="UI33" s="335">
        <v>99707814.289547414</v>
      </c>
      <c r="UJ33" s="335">
        <v>80218870.846826404</v>
      </c>
      <c r="UK33" s="335">
        <v>121815173.04968394</v>
      </c>
      <c r="UL33" s="335">
        <v>88095618.384956434</v>
      </c>
      <c r="UM33" s="335">
        <v>55602491.109219596</v>
      </c>
      <c r="UN33" s="335">
        <v>3561486704.7559099</v>
      </c>
      <c r="UO33" s="335">
        <v>89941190.156430587</v>
      </c>
      <c r="UP33" s="335">
        <v>66342739.134199217</v>
      </c>
      <c r="UQ33" s="335">
        <v>471274567.05127519</v>
      </c>
      <c r="UR33" s="335">
        <v>7074682.4634599993</v>
      </c>
      <c r="US33" s="335">
        <v>55634912.758376993</v>
      </c>
      <c r="UT33" s="335">
        <v>180992776.95139197</v>
      </c>
      <c r="UU33" s="335">
        <v>44221927.013629198</v>
      </c>
      <c r="UV33" s="335">
        <v>54163504.408041</v>
      </c>
      <c r="UW33" s="335">
        <v>47752229.785440005</v>
      </c>
      <c r="UX33" s="335">
        <v>93583970.444256604</v>
      </c>
      <c r="UY33" s="335">
        <v>190359923.40780786</v>
      </c>
      <c r="UZ33" s="335">
        <v>74977829.832859784</v>
      </c>
      <c r="VA33" s="335">
        <v>142305996.42234117</v>
      </c>
      <c r="VB33" s="335">
        <v>34315688.946908399</v>
      </c>
      <c r="VC33" s="335">
        <v>31995030.525890991</v>
      </c>
      <c r="VD33" s="335">
        <v>33877266.579368405</v>
      </c>
      <c r="VE33" s="335">
        <v>39850499.332042798</v>
      </c>
      <c r="VF33" s="335">
        <v>241533846.76130524</v>
      </c>
      <c r="VG33" s="335">
        <v>31960378.673214603</v>
      </c>
      <c r="VH33" s="335">
        <v>24397050.906702004</v>
      </c>
      <c r="VI33" s="335">
        <v>21792462.049693204</v>
      </c>
      <c r="VJ33" s="335">
        <v>1453958470.9050641</v>
      </c>
      <c r="VK33" s="335">
        <v>71508900.188086808</v>
      </c>
      <c r="VL33" s="335">
        <v>67315650.029189408</v>
      </c>
      <c r="VM33" s="335">
        <v>163968540.29228458</v>
      </c>
      <c r="VN33" s="335">
        <v>210585543.21121621</v>
      </c>
      <c r="VO33" s="335">
        <v>173891728.18932596</v>
      </c>
      <c r="VP33" s="335">
        <v>107984793.50883536</v>
      </c>
      <c r="VQ33" s="335">
        <v>73578474.939982206</v>
      </c>
      <c r="VR33" s="335">
        <v>49609309.276380584</v>
      </c>
      <c r="VS33" s="335">
        <v>474739862.29716313</v>
      </c>
      <c r="VT33" s="335">
        <v>74498980.102483794</v>
      </c>
      <c r="VU33" s="335">
        <v>141764581.0160417</v>
      </c>
      <c r="VV33" s="335">
        <v>71472901.706012994</v>
      </c>
      <c r="VW33" s="335">
        <v>52499394.637439407</v>
      </c>
      <c r="VX33" s="335">
        <v>44113713.201404408</v>
      </c>
      <c r="VY33" s="335">
        <v>5394035383.9182873</v>
      </c>
      <c r="VZ33" s="335">
        <v>172921474.15674183</v>
      </c>
      <c r="WA33" s="335">
        <v>90647085.417924598</v>
      </c>
      <c r="WB33" s="335">
        <v>63095593.461423606</v>
      </c>
      <c r="WC33" s="335">
        <v>55785186.074751012</v>
      </c>
      <c r="WD33" s="335">
        <v>94235043.423191413</v>
      </c>
      <c r="WE33" s="335">
        <v>190971366.61279261</v>
      </c>
      <c r="WF33" s="335">
        <v>186884204.99812445</v>
      </c>
      <c r="WG33" s="335">
        <v>100779263.01926577</v>
      </c>
      <c r="WH33" s="335">
        <v>120414939.89665622</v>
      </c>
      <c r="WI33" s="335">
        <v>69973370.561429396</v>
      </c>
      <c r="WJ33" s="335">
        <v>268314828.0916152</v>
      </c>
      <c r="WK33" s="335">
        <v>91466272.700256571</v>
      </c>
      <c r="WL33" s="335">
        <v>169539262.49614018</v>
      </c>
      <c r="WM33" s="335">
        <v>284740908.39762419</v>
      </c>
      <c r="WN33" s="335">
        <v>104007822.71335258</v>
      </c>
      <c r="WO33" s="335">
        <v>114812555.89223582</v>
      </c>
      <c r="WP33" s="335">
        <v>134898195.27062523</v>
      </c>
      <c r="WQ33" s="335">
        <v>55550775.403931394</v>
      </c>
      <c r="WR33" s="335">
        <v>181797930.07224482</v>
      </c>
      <c r="WS33" s="335">
        <v>573499786.11302197</v>
      </c>
      <c r="WT33" s="335">
        <v>76895346.180860996</v>
      </c>
      <c r="WU33" s="335">
        <v>50341034.643203974</v>
      </c>
      <c r="WV33" s="335">
        <v>36828036.014287204</v>
      </c>
      <c r="WW33" s="335">
        <v>50821265.562285595</v>
      </c>
      <c r="WX33" s="335">
        <v>74211400.21340999</v>
      </c>
      <c r="WY33" s="335">
        <v>52853570.066826604</v>
      </c>
      <c r="WZ33" s="335">
        <v>54298624.706873998</v>
      </c>
      <c r="XA33" s="335">
        <v>381052068.89757401</v>
      </c>
      <c r="XB33" s="335">
        <v>40709339.764867209</v>
      </c>
      <c r="XC33" s="335">
        <v>32845200.690376807</v>
      </c>
      <c r="XD33" s="335">
        <v>25581611.611030199</v>
      </c>
      <c r="XE33" s="335">
        <v>26356939.272154208</v>
      </c>
      <c r="XF33" s="335">
        <v>2703833939.5829911</v>
      </c>
      <c r="XG33" s="335">
        <v>93551121.2484954</v>
      </c>
      <c r="XH33" s="335">
        <v>119778558.86501999</v>
      </c>
      <c r="XI33" s="335">
        <v>587895777.28574109</v>
      </c>
      <c r="XJ33" s="335">
        <v>103482556.62642005</v>
      </c>
      <c r="XK33" s="335">
        <v>119763910.97066757</v>
      </c>
      <c r="XL33" s="335">
        <v>196225170.50380433</v>
      </c>
      <c r="XM33" s="335">
        <v>87271802.189676613</v>
      </c>
      <c r="XN33" s="335">
        <v>86917746.343140006</v>
      </c>
      <c r="XO33" s="335">
        <v>183209763.97006199</v>
      </c>
      <c r="XP33" s="335">
        <v>189834799.17062217</v>
      </c>
      <c r="XQ33" s="335">
        <v>53694883.456139989</v>
      </c>
      <c r="XR33" s="335">
        <v>55992369.127409995</v>
      </c>
      <c r="XS33" s="335">
        <v>67280121.716455221</v>
      </c>
      <c r="XT33" s="335">
        <v>52212600.525686406</v>
      </c>
      <c r="XU33" s="335">
        <v>38389743.669612601</v>
      </c>
      <c r="XV33" s="335">
        <v>35372968.668499805</v>
      </c>
      <c r="XW33" s="335">
        <v>47451302.420819998</v>
      </c>
      <c r="XX33" s="335">
        <v>49782208.287023991</v>
      </c>
      <c r="XY33" s="335">
        <v>55821404.981837988</v>
      </c>
      <c r="XZ33" s="335">
        <v>45783168.198435001</v>
      </c>
      <c r="YA33" s="335">
        <v>43001110.894860595</v>
      </c>
      <c r="YB33" s="335">
        <v>49992928.348637402</v>
      </c>
      <c r="YC33" s="335">
        <v>2246270568.6821961</v>
      </c>
      <c r="YD33" s="335">
        <v>81660428.659434021</v>
      </c>
      <c r="YE33" s="335">
        <v>247521464.10166562</v>
      </c>
      <c r="YF33" s="335">
        <v>75007035.962167814</v>
      </c>
      <c r="YG33" s="335">
        <v>420323381.8543703</v>
      </c>
      <c r="YH33" s="335">
        <v>88767919.976858392</v>
      </c>
      <c r="YI33" s="335">
        <v>192158073.52043754</v>
      </c>
      <c r="YJ33" s="335">
        <v>56758988.286725998</v>
      </c>
      <c r="YK33" s="335">
        <v>287080130.48111641</v>
      </c>
      <c r="YL33" s="335">
        <v>204165481.01836503</v>
      </c>
      <c r="YM33" s="335">
        <v>134832978.32984337</v>
      </c>
      <c r="YN33" s="335">
        <v>76924258.919766605</v>
      </c>
      <c r="YO33" s="335">
        <v>48420407.599912204</v>
      </c>
      <c r="YP33" s="335">
        <v>51782635.436099999</v>
      </c>
      <c r="YQ33" s="335">
        <v>33298917.555322796</v>
      </c>
      <c r="YR33" s="335">
        <v>43436761.4529984</v>
      </c>
      <c r="YS33" s="335">
        <v>40365224.018699884</v>
      </c>
      <c r="YT33" s="335">
        <v>637250180.52008224</v>
      </c>
      <c r="YU33" s="335">
        <v>47656586.1417384</v>
      </c>
      <c r="YV33" s="335">
        <v>49931271.324835181</v>
      </c>
      <c r="YW33" s="335">
        <v>39250580.478884995</v>
      </c>
      <c r="YX33" s="335">
        <v>73709356.304789394</v>
      </c>
      <c r="YY33" s="335">
        <v>24970667.327545796</v>
      </c>
      <c r="YZ33" s="335">
        <v>45440274.379647613</v>
      </c>
      <c r="ZA33" s="335">
        <v>919668785.82870543</v>
      </c>
      <c r="ZB33" s="335">
        <v>33215003.252052601</v>
      </c>
      <c r="ZC33" s="335">
        <v>87846469.371305987</v>
      </c>
      <c r="ZD33" s="335">
        <v>83078782.196018413</v>
      </c>
      <c r="ZE33" s="335">
        <v>41005250.91309721</v>
      </c>
      <c r="ZF33" s="335">
        <v>72148491.59821263</v>
      </c>
      <c r="ZG33" s="335">
        <v>32718097.214011814</v>
      </c>
      <c r="ZH33" s="335">
        <v>36116303.965515591</v>
      </c>
      <c r="ZI33" s="335">
        <v>202582285.3394964</v>
      </c>
      <c r="ZJ33" s="335">
        <v>1820186775.9665699</v>
      </c>
      <c r="ZK33" s="335">
        <v>48400469.579219386</v>
      </c>
      <c r="ZL33" s="335">
        <v>162928109.16431046</v>
      </c>
      <c r="ZM33" s="335">
        <v>345353579.24999213</v>
      </c>
      <c r="ZN33" s="335">
        <v>220131474.85712937</v>
      </c>
      <c r="ZO33" s="335">
        <v>61498005.538311601</v>
      </c>
      <c r="ZP33" s="335">
        <v>88446699.282896399</v>
      </c>
      <c r="ZQ33" s="335">
        <v>178107754.06663206</v>
      </c>
      <c r="ZR33" s="335">
        <v>167202670.32298559</v>
      </c>
      <c r="ZS33" s="335">
        <v>176662988.61266157</v>
      </c>
      <c r="ZT33" s="335">
        <v>18061214.655035399</v>
      </c>
      <c r="ZU33" s="335">
        <v>46061800.148752823</v>
      </c>
      <c r="ZV33" s="335">
        <v>59857243.360678792</v>
      </c>
      <c r="ZW33" s="335">
        <v>85905495.032888383</v>
      </c>
      <c r="ZX33" s="335">
        <v>49358050.098249599</v>
      </c>
      <c r="ZY33" s="335">
        <v>49858925.487985209</v>
      </c>
      <c r="ZZ33" s="335">
        <v>63683397.002282992</v>
      </c>
      <c r="AAA33" s="335">
        <v>32083155.269943595</v>
      </c>
      <c r="AAB33" s="335">
        <v>48001948.799581803</v>
      </c>
      <c r="AAC33" s="335">
        <v>51213649.358414404</v>
      </c>
      <c r="AAD33" s="335">
        <v>23772203.338319395</v>
      </c>
      <c r="AAE33" s="335">
        <v>26050141.103441998</v>
      </c>
      <c r="AAF33" s="335">
        <v>709151059.80407202</v>
      </c>
      <c r="AAG33" s="335">
        <v>45935576.498371795</v>
      </c>
      <c r="AAH33" s="335">
        <v>75833059.033741802</v>
      </c>
      <c r="AAI33" s="335">
        <v>48772157.022578992</v>
      </c>
      <c r="AAJ33" s="335">
        <v>42408978.933190212</v>
      </c>
      <c r="AAK33" s="335">
        <v>88193000.68365778</v>
      </c>
      <c r="AAL33" s="335">
        <v>52420805.180100001</v>
      </c>
      <c r="AAM33" s="335">
        <v>4007813915.3556547</v>
      </c>
      <c r="AAN33" s="335">
        <v>78614415.916431636</v>
      </c>
      <c r="AAO33" s="335">
        <v>46174911.839786395</v>
      </c>
      <c r="AAP33" s="335">
        <v>173953902.98628116</v>
      </c>
      <c r="AAQ33" s="335">
        <v>134713987.84526637</v>
      </c>
      <c r="AAR33" s="335">
        <v>72385571.830720186</v>
      </c>
      <c r="AAS33" s="335">
        <v>75156695.336068824</v>
      </c>
      <c r="AAT33" s="335">
        <v>93767546.148147583</v>
      </c>
      <c r="AAU33" s="335">
        <v>250440652.46893078</v>
      </c>
      <c r="AAV33" s="335">
        <v>55536835.599350378</v>
      </c>
      <c r="AAW33" s="335">
        <v>121132729.60157695</v>
      </c>
      <c r="AAX33" s="335">
        <v>533392606.00811577</v>
      </c>
      <c r="AAY33" s="335">
        <v>236410627.25684279</v>
      </c>
      <c r="AAZ33" s="335">
        <v>37053561.42902039</v>
      </c>
      <c r="ABA33" s="335">
        <v>50302354.319359802</v>
      </c>
      <c r="ABB33" s="335">
        <v>65990894.3436234</v>
      </c>
      <c r="ABC33" s="335">
        <v>37344375.936184198</v>
      </c>
      <c r="ABD33" s="335">
        <v>65146273.062595822</v>
      </c>
      <c r="ABE33" s="335">
        <v>41327172.817025408</v>
      </c>
      <c r="ABF33" s="335">
        <v>640282423.60422349</v>
      </c>
      <c r="ABG33" s="335">
        <v>473829123.89353037</v>
      </c>
      <c r="ABH33" s="335">
        <v>38723476.103071198</v>
      </c>
      <c r="ABI33" s="335">
        <v>37884390.328102805</v>
      </c>
      <c r="ABJ33" s="335">
        <v>30758474.608776599</v>
      </c>
      <c r="ABK33" s="335">
        <v>28734251.360148001</v>
      </c>
      <c r="ABL33" s="335">
        <v>30780910.615227003</v>
      </c>
      <c r="ABM33" s="335">
        <v>1038140668.8526486</v>
      </c>
      <c r="ABN33" s="335">
        <v>67918011.213193193</v>
      </c>
      <c r="ABO33" s="335">
        <v>41200945.369189203</v>
      </c>
      <c r="ABP33" s="335">
        <v>80465262.402496204</v>
      </c>
      <c r="ABQ33" s="335">
        <v>89200391.189606398</v>
      </c>
      <c r="ABR33" s="335">
        <v>48470171.906403579</v>
      </c>
      <c r="ABS33" s="335">
        <v>38662866.720716402</v>
      </c>
      <c r="ABT33" s="335">
        <v>63138939.99465061</v>
      </c>
      <c r="ABU33" s="335">
        <v>4695993.5143799996</v>
      </c>
      <c r="ABV33" s="335">
        <v>1076931321.1984439</v>
      </c>
      <c r="ABW33" s="335">
        <v>32516503.966089599</v>
      </c>
      <c r="ABX33" s="335">
        <v>110333573.02264319</v>
      </c>
      <c r="ABY33" s="335">
        <v>41699601.910783194</v>
      </c>
      <c r="ABZ33" s="335">
        <v>10599027.570555598</v>
      </c>
      <c r="ACA33" s="335">
        <v>198515964.55350658</v>
      </c>
      <c r="ACB33" s="335">
        <v>38222631.487517998</v>
      </c>
      <c r="ACC33" s="335">
        <v>53817344.864087395</v>
      </c>
      <c r="ACD33" s="335">
        <v>33357855.305296201</v>
      </c>
      <c r="ACE33" s="335">
        <v>101039063.2782822</v>
      </c>
      <c r="ACF33" s="335">
        <v>31744541.725660205</v>
      </c>
      <c r="ACG33" s="335">
        <v>2525480041.6829948</v>
      </c>
      <c r="ACH33" s="335">
        <v>56274333.924147584</v>
      </c>
      <c r="ACI33" s="335">
        <v>77620143.115330786</v>
      </c>
      <c r="ACJ33" s="335">
        <v>101655909.3373116</v>
      </c>
      <c r="ACK33" s="335">
        <v>35195692.856479801</v>
      </c>
      <c r="ACL33" s="335">
        <v>74785477.001720414</v>
      </c>
      <c r="ACM33" s="335">
        <v>99329585.69261761</v>
      </c>
      <c r="ACN33" s="335">
        <v>404060737.17735237</v>
      </c>
      <c r="ACO33" s="335">
        <v>645835697.0685879</v>
      </c>
      <c r="ACP33" s="335">
        <v>45944824.966252804</v>
      </c>
      <c r="ACQ33" s="335">
        <v>99278297.533933178</v>
      </c>
      <c r="ACR33" s="335">
        <v>125536727.98243737</v>
      </c>
      <c r="ACS33" s="335">
        <v>86673271.98451139</v>
      </c>
      <c r="ACT33" s="335">
        <v>476986739.30764139</v>
      </c>
      <c r="ACU33" s="335">
        <v>61916739.666473389</v>
      </c>
      <c r="ACV33" s="335">
        <v>73370316.298889384</v>
      </c>
      <c r="ACW33" s="335">
        <v>55816165.763590194</v>
      </c>
      <c r="ACX33" s="335">
        <v>31006576.659096599</v>
      </c>
      <c r="ACY33" s="335">
        <v>36152707.061509199</v>
      </c>
      <c r="ACZ33" s="335">
        <v>33867370.337140799</v>
      </c>
      <c r="ADA33" s="335">
        <v>25096478.978696402</v>
      </c>
      <c r="ADB33" s="335">
        <v>21536376.416967597</v>
      </c>
      <c r="ADC33" s="335">
        <v>36446303.019665994</v>
      </c>
      <c r="ADD33" s="335">
        <v>408412414.61500812</v>
      </c>
      <c r="ADE33" s="335">
        <v>407995812.36340016</v>
      </c>
      <c r="ADF33" s="335">
        <v>10249389.237074399</v>
      </c>
      <c r="ADG33" s="335">
        <v>18318596.773488592</v>
      </c>
      <c r="ADH33" s="335">
        <v>45243075.083297409</v>
      </c>
      <c r="ADI33" s="335">
        <v>17727803.870964002</v>
      </c>
      <c r="ADJ33" s="335">
        <v>40025751.951169789</v>
      </c>
      <c r="ADK33" s="335">
        <v>36243035.46388261</v>
      </c>
      <c r="ADL33" s="335">
        <v>36440909.375683203</v>
      </c>
      <c r="ADM33" s="335">
        <v>2644964988.4013562</v>
      </c>
      <c r="ADN33" s="335">
        <v>138554986.0721412</v>
      </c>
      <c r="ADO33" s="335">
        <v>186215520.75354716</v>
      </c>
      <c r="ADP33" s="335">
        <v>431168365.18562353</v>
      </c>
      <c r="ADQ33" s="335">
        <v>15882016.211695798</v>
      </c>
      <c r="ADR33" s="335">
        <v>25019295.886697408</v>
      </c>
      <c r="ADS33" s="335">
        <v>54804381.786916204</v>
      </c>
      <c r="ADT33" s="335">
        <v>18969409.380154196</v>
      </c>
      <c r="ADU33" s="335">
        <v>2402453053.5683537</v>
      </c>
      <c r="ADV33" s="335">
        <v>367376488.88214523</v>
      </c>
      <c r="ADW33" s="335">
        <v>263318779.1231243</v>
      </c>
      <c r="ADX33" s="335">
        <v>51635766.84654782</v>
      </c>
      <c r="ADY33" s="335">
        <v>80077914.019633189</v>
      </c>
      <c r="ADZ33" s="335">
        <v>123278695.022604</v>
      </c>
      <c r="AEA33" s="335">
        <v>67017923.364480004</v>
      </c>
      <c r="AEB33" s="335">
        <v>59151765.116481006</v>
      </c>
      <c r="AEC33" s="335">
        <v>35205361.867865399</v>
      </c>
      <c r="AED33" s="335">
        <v>61547370.840760186</v>
      </c>
      <c r="AEE33" s="335">
        <v>51243419.520784199</v>
      </c>
      <c r="AEF33" s="335">
        <v>107868357.29372698</v>
      </c>
      <c r="AEG33" s="335">
        <v>45295125.507136792</v>
      </c>
      <c r="AEH33" s="335">
        <v>71606893.161970213</v>
      </c>
      <c r="AEI33" s="335">
        <v>89341143.595347583</v>
      </c>
      <c r="AEJ33" s="335">
        <v>89298182.787399605</v>
      </c>
      <c r="AEK33" s="335">
        <v>37837685.919774003</v>
      </c>
      <c r="AEL33" s="335">
        <v>221901894.16412577</v>
      </c>
      <c r="AEM33" s="335">
        <v>36630673.291740008</v>
      </c>
      <c r="AEN33" s="335">
        <v>95512965.993822008</v>
      </c>
      <c r="AEO33" s="335">
        <v>1665782266.1396353</v>
      </c>
      <c r="AEP33" s="335">
        <v>115450157.2385664</v>
      </c>
      <c r="AEQ33" s="335">
        <v>107682673.34874178</v>
      </c>
      <c r="AER33" s="335">
        <v>56648351.3035428</v>
      </c>
      <c r="AES33" s="335">
        <v>65473537.048955992</v>
      </c>
      <c r="AET33" s="335">
        <v>181076992.53588063</v>
      </c>
      <c r="AEU33" s="335">
        <v>51036713.899481378</v>
      </c>
      <c r="AEV33" s="335">
        <v>72912487.948925376</v>
      </c>
      <c r="AEW33" s="335">
        <v>45463499.184121795</v>
      </c>
      <c r="AEX33" s="335">
        <v>26817446.270574003</v>
      </c>
      <c r="AEY33" s="335">
        <v>683558310.39256382</v>
      </c>
      <c r="AEZ33" s="335">
        <v>361139068.53977036</v>
      </c>
      <c r="AFA33" s="335">
        <v>93370188.191212222</v>
      </c>
      <c r="AFB33" s="335">
        <v>62341137.674407199</v>
      </c>
      <c r="AFC33" s="335">
        <v>101148603.03117117</v>
      </c>
      <c r="AFD33" s="335">
        <v>76584770.456600398</v>
      </c>
      <c r="AFE33" s="335">
        <v>43244159.284402803</v>
      </c>
      <c r="AFF33" s="335">
        <v>66892482.372081585</v>
      </c>
      <c r="AFG33" s="335">
        <v>37318313.507970594</v>
      </c>
      <c r="AFH33" s="335">
        <v>52693673.086600222</v>
      </c>
      <c r="AFI33" s="335">
        <v>52224095.595188394</v>
      </c>
      <c r="AFJ33" s="335">
        <v>43786087.840330184</v>
      </c>
      <c r="AFK33" s="335">
        <v>44322934.809388801</v>
      </c>
      <c r="AFL33" s="335">
        <v>838932915.97957563</v>
      </c>
      <c r="AFM33" s="335">
        <v>89674211.067276016</v>
      </c>
      <c r="AFN33" s="335">
        <v>66187048.686335392</v>
      </c>
      <c r="AFO33" s="335">
        <v>45795253.772220589</v>
      </c>
      <c r="AFP33" s="335">
        <v>62245491.342896387</v>
      </c>
      <c r="AFQ33" s="335">
        <v>34521847.956591606</v>
      </c>
      <c r="AFR33" s="335">
        <v>21007543.434614997</v>
      </c>
      <c r="AFS33" s="335">
        <v>81227404.473096028</v>
      </c>
      <c r="AFT33" s="335">
        <v>69970158.136259407</v>
      </c>
      <c r="AFU33" s="335">
        <v>22654550.983511992</v>
      </c>
      <c r="AFV33" s="335">
        <v>143806792.73597634</v>
      </c>
      <c r="AFW33" s="335">
        <v>27069510.792783599</v>
      </c>
      <c r="AFX33" s="335">
        <v>1383918349.7364576</v>
      </c>
      <c r="AFY33" s="335">
        <v>31654668.463087805</v>
      </c>
      <c r="AFZ33" s="335">
        <v>57260000.483484</v>
      </c>
      <c r="AGA33" s="335">
        <v>47142098.749179594</v>
      </c>
      <c r="AGB33" s="335">
        <v>185786807.12271956</v>
      </c>
      <c r="AGC33" s="335">
        <v>55984708.982154615</v>
      </c>
      <c r="AGD33" s="335">
        <v>29268170.232330002</v>
      </c>
      <c r="AGE33" s="335">
        <v>42568528.187348388</v>
      </c>
      <c r="AGF33" s="335">
        <v>32642659.484206196</v>
      </c>
      <c r="AGG33" s="335">
        <v>47856530.147469603</v>
      </c>
      <c r="AGH33" s="335">
        <v>30282552.371136595</v>
      </c>
      <c r="AGI33" s="335">
        <v>1248066672.239362</v>
      </c>
      <c r="AGJ33" s="335">
        <v>185520199.34577543</v>
      </c>
      <c r="AGK33" s="335">
        <v>68362994.609296203</v>
      </c>
      <c r="AGL33" s="335">
        <v>31778049.927851409</v>
      </c>
      <c r="AGM33" s="335">
        <v>131039323.3344996</v>
      </c>
      <c r="AGN33" s="335">
        <v>79917993.662864387</v>
      </c>
      <c r="AGO33" s="335">
        <v>26881304.141593792</v>
      </c>
      <c r="AGP33" s="335">
        <v>35652346.85575261</v>
      </c>
      <c r="AGQ33" s="335">
        <v>2572066149.9982767</v>
      </c>
      <c r="AGR33" s="335">
        <v>1162629304.7727749</v>
      </c>
      <c r="AGS33" s="335">
        <v>51615733.063405216</v>
      </c>
      <c r="AGT33" s="335">
        <v>102279347.7169212</v>
      </c>
      <c r="AGU33" s="335">
        <v>193702332.52257726</v>
      </c>
      <c r="AGV33" s="335">
        <v>93259836.633638978</v>
      </c>
      <c r="AGW33" s="335">
        <v>89128301.508370787</v>
      </c>
      <c r="AGX33" s="335">
        <v>99034632.920979008</v>
      </c>
      <c r="AGY33" s="335">
        <v>20680701.237028804</v>
      </c>
      <c r="AGZ33" s="335">
        <v>79086807.433111191</v>
      </c>
      <c r="AHA33" s="335">
        <v>88051050.378071398</v>
      </c>
      <c r="AHB33" s="335">
        <v>40562221.467976794</v>
      </c>
      <c r="AHC33" s="335">
        <v>40119162.814507797</v>
      </c>
      <c r="AHD33" s="335">
        <v>46743134.530341603</v>
      </c>
      <c r="AHE33" s="335">
        <v>30756718.8652284</v>
      </c>
      <c r="AHF33" s="335">
        <v>45253690.006250992</v>
      </c>
      <c r="AHG33" s="335">
        <v>30386148.773743797</v>
      </c>
      <c r="AHH33" s="335">
        <v>461617989.89023364</v>
      </c>
      <c r="AHI33" s="335">
        <v>36927734.785319403</v>
      </c>
      <c r="AHJ33" s="335">
        <v>34691973.074164189</v>
      </c>
      <c r="AHK33" s="335">
        <v>37075057.885873206</v>
      </c>
      <c r="AHL33" s="335">
        <v>108039988.95301506</v>
      </c>
      <c r="AHM33" s="335">
        <v>37880783.275826991</v>
      </c>
      <c r="AHN33" s="335">
        <v>34589744.408887208</v>
      </c>
      <c r="AHO33" s="335">
        <v>216508371030.36002</v>
      </c>
      <c r="AHQ33" s="352">
        <v>31</v>
      </c>
    </row>
    <row r="34" spans="1:901" s="444" customFormat="1" x14ac:dyDescent="0.45">
      <c r="A34" s="441"/>
      <c r="B34" s="442"/>
      <c r="C34" s="443" t="s">
        <v>6410</v>
      </c>
      <c r="D34" s="443"/>
      <c r="E34" s="443"/>
      <c r="F34" s="443"/>
      <c r="G34" s="443"/>
      <c r="H34" s="443"/>
      <c r="I34" s="443"/>
      <c r="J34" s="443"/>
      <c r="K34" s="443"/>
      <c r="L34" s="443"/>
      <c r="M34" s="443"/>
      <c r="N34" s="443"/>
      <c r="O34" s="443"/>
      <c r="P34" s="443"/>
      <c r="Q34" s="443"/>
      <c r="R34" s="443"/>
      <c r="S34" s="443"/>
      <c r="T34" s="443"/>
      <c r="U34" s="443"/>
      <c r="V34" s="443"/>
      <c r="W34" s="443"/>
      <c r="X34" s="443"/>
      <c r="Y34" s="443"/>
      <c r="Z34" s="443"/>
      <c r="AA34" s="443"/>
      <c r="AB34" s="443"/>
      <c r="AC34" s="443"/>
      <c r="AD34" s="443"/>
      <c r="AE34" s="443"/>
      <c r="AF34" s="443"/>
      <c r="AG34" s="443"/>
      <c r="AH34" s="443"/>
      <c r="AI34" s="443"/>
      <c r="AJ34" s="443"/>
      <c r="AK34" s="443"/>
      <c r="AL34" s="443"/>
      <c r="AM34" s="443"/>
      <c r="AN34" s="443"/>
      <c r="AO34" s="443"/>
      <c r="AP34" s="443"/>
      <c r="AQ34" s="443"/>
      <c r="AR34" s="443"/>
      <c r="AS34" s="443"/>
      <c r="AT34" s="443"/>
      <c r="AU34" s="443"/>
      <c r="AV34" s="443"/>
      <c r="AW34" s="443"/>
      <c r="AX34" s="443"/>
      <c r="AY34" s="443"/>
      <c r="AZ34" s="443"/>
      <c r="BA34" s="443"/>
      <c r="BB34" s="443"/>
      <c r="BC34" s="443"/>
      <c r="BD34" s="443"/>
      <c r="BE34" s="443"/>
      <c r="BF34" s="443"/>
      <c r="BG34" s="443"/>
      <c r="BH34" s="443"/>
      <c r="BI34" s="443"/>
      <c r="BJ34" s="443"/>
      <c r="BK34" s="443"/>
      <c r="BL34" s="443"/>
      <c r="BM34" s="443"/>
      <c r="BN34" s="443"/>
      <c r="BO34" s="443"/>
      <c r="BP34" s="443"/>
      <c r="BQ34" s="443"/>
      <c r="BR34" s="443"/>
      <c r="BS34" s="443"/>
      <c r="BT34" s="443"/>
      <c r="BU34" s="443"/>
      <c r="BV34" s="443"/>
      <c r="BW34" s="443"/>
      <c r="BX34" s="443"/>
      <c r="BY34" s="443"/>
      <c r="BZ34" s="443"/>
      <c r="CA34" s="443"/>
      <c r="CB34" s="443"/>
      <c r="CC34" s="443"/>
      <c r="CD34" s="443"/>
      <c r="CE34" s="443"/>
      <c r="CF34" s="443"/>
      <c r="CG34" s="443"/>
      <c r="CH34" s="443"/>
      <c r="CI34" s="443"/>
      <c r="CJ34" s="443"/>
      <c r="CK34" s="443"/>
      <c r="CL34" s="443"/>
      <c r="CM34" s="443"/>
      <c r="CN34" s="443"/>
      <c r="CO34" s="443"/>
      <c r="CP34" s="443"/>
      <c r="CQ34" s="443"/>
      <c r="CR34" s="443"/>
      <c r="CS34" s="443"/>
      <c r="CT34" s="443"/>
      <c r="CU34" s="443"/>
      <c r="CV34" s="443"/>
      <c r="CW34" s="443"/>
      <c r="CX34" s="443"/>
      <c r="CY34" s="443"/>
      <c r="CZ34" s="443"/>
      <c r="DA34" s="443"/>
      <c r="DB34" s="443"/>
      <c r="DC34" s="443"/>
      <c r="DD34" s="443"/>
      <c r="DE34" s="443"/>
      <c r="DF34" s="443"/>
      <c r="DG34" s="443"/>
      <c r="DH34" s="443"/>
      <c r="DI34" s="443"/>
      <c r="DJ34" s="443"/>
      <c r="DK34" s="443"/>
      <c r="DL34" s="443"/>
      <c r="DM34" s="443"/>
      <c r="DN34" s="443"/>
      <c r="DO34" s="443"/>
      <c r="DP34" s="443"/>
      <c r="DQ34" s="443"/>
      <c r="DR34" s="443"/>
      <c r="DS34" s="443"/>
      <c r="DT34" s="443"/>
      <c r="DU34" s="443"/>
      <c r="DV34" s="443"/>
      <c r="DW34" s="443"/>
      <c r="DX34" s="443"/>
      <c r="DY34" s="443"/>
      <c r="DZ34" s="443"/>
      <c r="EA34" s="443"/>
      <c r="EB34" s="443"/>
      <c r="EC34" s="443"/>
      <c r="ED34" s="443"/>
      <c r="EE34" s="443"/>
      <c r="EF34" s="443"/>
      <c r="EG34" s="443"/>
      <c r="EH34" s="443"/>
      <c r="EI34" s="443"/>
      <c r="EJ34" s="443"/>
      <c r="EK34" s="443"/>
      <c r="EL34" s="443"/>
      <c r="EM34" s="443"/>
      <c r="EN34" s="443"/>
      <c r="EO34" s="443"/>
      <c r="EP34" s="443"/>
      <c r="EQ34" s="443"/>
      <c r="ER34" s="443"/>
      <c r="ES34" s="443"/>
      <c r="ET34" s="443"/>
      <c r="EU34" s="443"/>
      <c r="EV34" s="443"/>
      <c r="EW34" s="443"/>
      <c r="EX34" s="443"/>
      <c r="EY34" s="443"/>
      <c r="EZ34" s="443"/>
      <c r="FA34" s="443"/>
      <c r="FB34" s="443"/>
      <c r="FC34" s="443"/>
      <c r="FD34" s="443"/>
      <c r="FE34" s="443"/>
      <c r="FF34" s="443"/>
      <c r="FG34" s="443"/>
      <c r="FH34" s="443"/>
      <c r="FI34" s="443"/>
      <c r="FJ34" s="443"/>
      <c r="FK34" s="443"/>
      <c r="FL34" s="443"/>
      <c r="FM34" s="443"/>
      <c r="FN34" s="443"/>
      <c r="FO34" s="443"/>
      <c r="FP34" s="443"/>
      <c r="FQ34" s="443"/>
      <c r="FR34" s="443"/>
      <c r="FS34" s="443"/>
      <c r="FT34" s="443"/>
      <c r="FU34" s="443"/>
      <c r="FV34" s="443"/>
      <c r="FW34" s="443"/>
      <c r="FX34" s="443"/>
      <c r="FY34" s="443"/>
      <c r="FZ34" s="443"/>
      <c r="GA34" s="443"/>
      <c r="GB34" s="443"/>
      <c r="GC34" s="443"/>
      <c r="GD34" s="443"/>
      <c r="GE34" s="443"/>
      <c r="GF34" s="443"/>
      <c r="GG34" s="443"/>
      <c r="GH34" s="443"/>
      <c r="GI34" s="443"/>
      <c r="GJ34" s="443"/>
      <c r="GK34" s="443"/>
      <c r="GL34" s="443"/>
      <c r="GM34" s="443"/>
      <c r="GN34" s="443"/>
      <c r="GO34" s="443"/>
      <c r="GP34" s="443"/>
      <c r="GQ34" s="443"/>
      <c r="GR34" s="443"/>
      <c r="GS34" s="443"/>
      <c r="GT34" s="443"/>
      <c r="GU34" s="443"/>
      <c r="GV34" s="443"/>
      <c r="GW34" s="443"/>
      <c r="GX34" s="443"/>
      <c r="GY34" s="443"/>
      <c r="GZ34" s="443"/>
      <c r="HA34" s="443"/>
      <c r="HB34" s="443"/>
      <c r="HC34" s="443"/>
      <c r="HD34" s="443"/>
      <c r="HE34" s="443"/>
      <c r="HF34" s="443"/>
      <c r="HG34" s="443"/>
      <c r="HH34" s="443"/>
      <c r="HI34" s="443"/>
      <c r="HJ34" s="443"/>
      <c r="HK34" s="443"/>
      <c r="HL34" s="443"/>
      <c r="HM34" s="443"/>
      <c r="HN34" s="443"/>
      <c r="HO34" s="443"/>
      <c r="HP34" s="443"/>
      <c r="HQ34" s="443"/>
      <c r="HR34" s="443"/>
      <c r="HS34" s="443"/>
      <c r="HT34" s="443"/>
      <c r="HU34" s="443"/>
      <c r="HV34" s="443"/>
      <c r="HW34" s="443"/>
      <c r="HX34" s="443"/>
      <c r="HY34" s="443"/>
      <c r="HZ34" s="443"/>
      <c r="IA34" s="443"/>
      <c r="IB34" s="443"/>
      <c r="IC34" s="443"/>
      <c r="ID34" s="443"/>
      <c r="IE34" s="443"/>
      <c r="IF34" s="443"/>
      <c r="IG34" s="443"/>
      <c r="IH34" s="443"/>
      <c r="II34" s="443"/>
      <c r="IJ34" s="443"/>
      <c r="IK34" s="443"/>
      <c r="IL34" s="443"/>
      <c r="IM34" s="443"/>
      <c r="IN34" s="443"/>
      <c r="IO34" s="443"/>
      <c r="IP34" s="443"/>
      <c r="IQ34" s="443"/>
      <c r="IR34" s="443"/>
      <c r="IS34" s="443"/>
      <c r="IT34" s="443"/>
      <c r="IU34" s="443"/>
      <c r="IV34" s="443"/>
      <c r="IW34" s="443"/>
      <c r="IX34" s="443"/>
      <c r="IY34" s="443"/>
      <c r="IZ34" s="443"/>
      <c r="JA34" s="443"/>
      <c r="JB34" s="443"/>
      <c r="JC34" s="443"/>
      <c r="JD34" s="443"/>
      <c r="JE34" s="443"/>
      <c r="JF34" s="443"/>
      <c r="JG34" s="443"/>
      <c r="JH34" s="443"/>
      <c r="JI34" s="443"/>
      <c r="JJ34" s="443"/>
      <c r="JK34" s="443"/>
      <c r="JL34" s="443"/>
      <c r="JM34" s="443"/>
      <c r="JN34" s="443"/>
      <c r="JO34" s="443"/>
      <c r="JP34" s="443"/>
      <c r="JQ34" s="443"/>
      <c r="JR34" s="443"/>
      <c r="JS34" s="443"/>
      <c r="JT34" s="443"/>
      <c r="JU34" s="443"/>
      <c r="JV34" s="443"/>
      <c r="JW34" s="443"/>
      <c r="JX34" s="443"/>
      <c r="JY34" s="443"/>
      <c r="JZ34" s="443"/>
      <c r="KA34" s="443"/>
      <c r="KB34" s="443"/>
      <c r="KC34" s="443"/>
      <c r="KD34" s="443"/>
      <c r="KE34" s="443"/>
      <c r="KF34" s="443"/>
      <c r="KG34" s="443"/>
      <c r="KH34" s="443"/>
      <c r="KI34" s="443"/>
      <c r="KJ34" s="443"/>
      <c r="KK34" s="443"/>
      <c r="KL34" s="443"/>
      <c r="KM34" s="443"/>
      <c r="KN34" s="443"/>
      <c r="KO34" s="443"/>
      <c r="KP34" s="443"/>
      <c r="KQ34" s="443"/>
      <c r="KR34" s="443"/>
      <c r="KS34" s="443"/>
      <c r="KT34" s="443"/>
      <c r="KU34" s="443"/>
      <c r="KV34" s="443"/>
      <c r="KW34" s="443"/>
      <c r="KX34" s="443"/>
      <c r="KY34" s="443"/>
      <c r="KZ34" s="443"/>
      <c r="LA34" s="443"/>
      <c r="LB34" s="443"/>
      <c r="LC34" s="443"/>
      <c r="LD34" s="443"/>
      <c r="LE34" s="443"/>
      <c r="LF34" s="443"/>
      <c r="LG34" s="443"/>
      <c r="LH34" s="443"/>
      <c r="LI34" s="443"/>
      <c r="LJ34" s="443"/>
      <c r="LK34" s="443"/>
      <c r="LL34" s="443"/>
      <c r="LM34" s="443"/>
      <c r="LN34" s="443"/>
      <c r="LO34" s="443"/>
      <c r="LP34" s="443"/>
      <c r="LQ34" s="443"/>
      <c r="LR34" s="443"/>
      <c r="LS34" s="443"/>
      <c r="LT34" s="443"/>
      <c r="LU34" s="443"/>
      <c r="LV34" s="443"/>
      <c r="LW34" s="443"/>
      <c r="LX34" s="443"/>
      <c r="LY34" s="443"/>
      <c r="LZ34" s="443"/>
      <c r="MA34" s="443"/>
      <c r="MB34" s="443"/>
      <c r="MC34" s="443"/>
      <c r="MD34" s="443"/>
      <c r="ME34" s="443"/>
      <c r="MF34" s="443"/>
      <c r="MG34" s="443"/>
      <c r="MH34" s="443"/>
      <c r="MI34" s="443"/>
      <c r="MJ34" s="443"/>
      <c r="MK34" s="443"/>
      <c r="ML34" s="443"/>
      <c r="MM34" s="443"/>
      <c r="MN34" s="443"/>
      <c r="MO34" s="443"/>
      <c r="MP34" s="443"/>
      <c r="MQ34" s="443"/>
      <c r="MR34" s="443"/>
      <c r="MS34" s="443"/>
      <c r="MT34" s="443"/>
      <c r="MU34" s="443"/>
      <c r="MV34" s="443"/>
      <c r="MW34" s="443"/>
      <c r="MX34" s="443"/>
      <c r="MY34" s="443"/>
      <c r="MZ34" s="443"/>
      <c r="NA34" s="443"/>
      <c r="NB34" s="443"/>
      <c r="NC34" s="443"/>
      <c r="ND34" s="443"/>
      <c r="NE34" s="443"/>
      <c r="NF34" s="443"/>
      <c r="NG34" s="443"/>
      <c r="NH34" s="443"/>
      <c r="NI34" s="443"/>
      <c r="NJ34" s="443"/>
      <c r="NK34" s="443"/>
      <c r="NL34" s="443"/>
      <c r="NM34" s="443"/>
      <c r="NN34" s="443"/>
      <c r="NO34" s="443"/>
      <c r="NP34" s="443"/>
      <c r="NQ34" s="443"/>
      <c r="NR34" s="443"/>
      <c r="NS34" s="443"/>
      <c r="NT34" s="443"/>
      <c r="NU34" s="443"/>
      <c r="NV34" s="443"/>
      <c r="NW34" s="443"/>
      <c r="NX34" s="443"/>
      <c r="NY34" s="443"/>
      <c r="NZ34" s="443"/>
      <c r="OA34" s="443"/>
      <c r="OB34" s="443"/>
      <c r="OC34" s="443"/>
      <c r="OD34" s="443"/>
      <c r="OE34" s="443"/>
      <c r="OF34" s="443"/>
      <c r="OG34" s="443"/>
      <c r="OH34" s="443"/>
      <c r="OI34" s="443"/>
      <c r="OJ34" s="443"/>
      <c r="OK34" s="443"/>
      <c r="OL34" s="443"/>
      <c r="OM34" s="443"/>
      <c r="ON34" s="443"/>
      <c r="OO34" s="443"/>
      <c r="OP34" s="443"/>
      <c r="OQ34" s="443"/>
      <c r="OR34" s="443"/>
      <c r="OS34" s="443"/>
      <c r="OT34" s="443"/>
      <c r="OU34" s="443"/>
      <c r="OV34" s="443"/>
      <c r="OW34" s="443"/>
      <c r="OX34" s="443"/>
      <c r="OY34" s="443"/>
      <c r="OZ34" s="443"/>
      <c r="PA34" s="443"/>
      <c r="PB34" s="443"/>
      <c r="PC34" s="443"/>
      <c r="PD34" s="443"/>
      <c r="PE34" s="443"/>
      <c r="PF34" s="443"/>
      <c r="PG34" s="443"/>
      <c r="PH34" s="443"/>
      <c r="PI34" s="443"/>
      <c r="PJ34" s="443"/>
      <c r="PK34" s="443"/>
      <c r="PL34" s="443"/>
      <c r="PM34" s="443"/>
      <c r="PN34" s="443"/>
      <c r="PO34" s="443"/>
      <c r="PP34" s="443"/>
      <c r="PQ34" s="443"/>
      <c r="PR34" s="443"/>
      <c r="PS34" s="443"/>
      <c r="PT34" s="443"/>
      <c r="PU34" s="443"/>
      <c r="PV34" s="443"/>
      <c r="PW34" s="443"/>
      <c r="PX34" s="443"/>
      <c r="PY34" s="443"/>
      <c r="PZ34" s="443"/>
      <c r="QA34" s="443"/>
      <c r="QB34" s="443"/>
      <c r="QC34" s="443"/>
      <c r="QD34" s="443"/>
      <c r="QE34" s="443"/>
      <c r="QF34" s="443"/>
      <c r="QG34" s="443"/>
      <c r="QH34" s="443"/>
      <c r="QI34" s="443"/>
      <c r="QJ34" s="443"/>
      <c r="QK34" s="443"/>
      <c r="QL34" s="443"/>
      <c r="QM34" s="443"/>
      <c r="QN34" s="443"/>
      <c r="QO34" s="443"/>
      <c r="QP34" s="443"/>
      <c r="QQ34" s="443"/>
      <c r="QR34" s="443"/>
      <c r="QS34" s="443"/>
      <c r="QT34" s="443"/>
      <c r="QU34" s="443"/>
      <c r="QV34" s="443"/>
      <c r="QW34" s="443"/>
      <c r="QX34" s="443"/>
      <c r="QY34" s="443"/>
      <c r="QZ34" s="443"/>
      <c r="RA34" s="443"/>
      <c r="RB34" s="443"/>
      <c r="RC34" s="443"/>
      <c r="RD34" s="443"/>
      <c r="RE34" s="443"/>
      <c r="RF34" s="443"/>
      <c r="RG34" s="443"/>
      <c r="RH34" s="443"/>
      <c r="RI34" s="443"/>
      <c r="RJ34" s="443"/>
      <c r="RK34" s="443"/>
      <c r="RL34" s="443"/>
      <c r="RM34" s="443"/>
      <c r="RN34" s="443"/>
      <c r="RO34" s="443"/>
      <c r="RP34" s="443"/>
      <c r="RQ34" s="443"/>
      <c r="RR34" s="443"/>
      <c r="RS34" s="443"/>
      <c r="RT34" s="443"/>
      <c r="RU34" s="443"/>
      <c r="RV34" s="443"/>
      <c r="RW34" s="443"/>
      <c r="RX34" s="443"/>
      <c r="RY34" s="443"/>
      <c r="RZ34" s="443"/>
      <c r="SA34" s="443"/>
      <c r="SB34" s="443"/>
      <c r="SC34" s="443"/>
      <c r="SD34" s="443"/>
      <c r="SE34" s="443"/>
      <c r="SF34" s="443"/>
      <c r="SG34" s="443"/>
      <c r="SH34" s="443"/>
      <c r="SI34" s="443"/>
      <c r="SJ34" s="443"/>
      <c r="SK34" s="443"/>
      <c r="SL34" s="443"/>
      <c r="SM34" s="443"/>
      <c r="SN34" s="443"/>
      <c r="SO34" s="443"/>
      <c r="SP34" s="443"/>
      <c r="SQ34" s="443"/>
      <c r="SR34" s="443"/>
      <c r="SS34" s="443"/>
      <c r="ST34" s="443"/>
      <c r="SU34" s="443"/>
      <c r="SV34" s="443"/>
      <c r="SW34" s="443"/>
      <c r="SX34" s="443"/>
      <c r="SY34" s="443"/>
      <c r="SZ34" s="443"/>
      <c r="TA34" s="443"/>
      <c r="TB34" s="443"/>
      <c r="TC34" s="443"/>
      <c r="TD34" s="443"/>
      <c r="TE34" s="443"/>
      <c r="TF34" s="443"/>
      <c r="TG34" s="443"/>
      <c r="TH34" s="443"/>
      <c r="TI34" s="443"/>
      <c r="TJ34" s="443"/>
      <c r="TK34" s="443"/>
      <c r="TL34" s="443"/>
      <c r="TM34" s="443"/>
      <c r="TN34" s="443"/>
      <c r="TO34" s="443"/>
      <c r="TP34" s="443"/>
      <c r="TQ34" s="443"/>
      <c r="TR34" s="443"/>
      <c r="TS34" s="443"/>
      <c r="TT34" s="443"/>
      <c r="TU34" s="443"/>
      <c r="TV34" s="443"/>
      <c r="TW34" s="443"/>
      <c r="TX34" s="443"/>
      <c r="TY34" s="443"/>
      <c r="TZ34" s="443"/>
      <c r="UA34" s="443"/>
      <c r="UB34" s="443"/>
      <c r="UC34" s="443"/>
      <c r="UD34" s="443"/>
      <c r="UE34" s="443"/>
      <c r="UF34" s="443"/>
      <c r="UG34" s="443"/>
      <c r="UH34" s="443"/>
      <c r="UI34" s="443"/>
      <c r="UJ34" s="443"/>
      <c r="UK34" s="443"/>
      <c r="UL34" s="443"/>
      <c r="UM34" s="443"/>
      <c r="UN34" s="443"/>
      <c r="UO34" s="443"/>
      <c r="UP34" s="443"/>
      <c r="UQ34" s="443"/>
      <c r="UR34" s="443"/>
      <c r="US34" s="443"/>
      <c r="UT34" s="443"/>
      <c r="UU34" s="443"/>
      <c r="UV34" s="443"/>
      <c r="UW34" s="443"/>
      <c r="UX34" s="443"/>
      <c r="UY34" s="443"/>
      <c r="UZ34" s="443"/>
      <c r="VA34" s="443"/>
      <c r="VB34" s="443"/>
      <c r="VC34" s="443"/>
      <c r="VD34" s="443"/>
      <c r="VE34" s="443"/>
      <c r="VF34" s="443"/>
      <c r="VG34" s="443"/>
      <c r="VH34" s="443"/>
      <c r="VI34" s="443"/>
      <c r="VJ34" s="443"/>
      <c r="VK34" s="443"/>
      <c r="VL34" s="443"/>
      <c r="VM34" s="443"/>
      <c r="VN34" s="443"/>
      <c r="VO34" s="443"/>
      <c r="VP34" s="443"/>
      <c r="VQ34" s="443"/>
      <c r="VR34" s="443"/>
      <c r="VS34" s="443"/>
      <c r="VT34" s="443"/>
      <c r="VU34" s="443"/>
      <c r="VV34" s="443"/>
      <c r="VW34" s="443"/>
      <c r="VX34" s="443"/>
      <c r="VY34" s="443"/>
      <c r="VZ34" s="443"/>
      <c r="WA34" s="443"/>
      <c r="WB34" s="443"/>
      <c r="WC34" s="443"/>
      <c r="WD34" s="443"/>
      <c r="WE34" s="443"/>
      <c r="WF34" s="443"/>
      <c r="WG34" s="443"/>
      <c r="WH34" s="443"/>
      <c r="WI34" s="443"/>
      <c r="WJ34" s="443"/>
      <c r="WK34" s="443"/>
      <c r="WL34" s="443"/>
      <c r="WM34" s="443"/>
      <c r="WN34" s="443"/>
      <c r="WO34" s="443"/>
      <c r="WP34" s="443"/>
      <c r="WQ34" s="443"/>
      <c r="WR34" s="443"/>
      <c r="WS34" s="443"/>
      <c r="WT34" s="443"/>
      <c r="WU34" s="443"/>
      <c r="WV34" s="443"/>
      <c r="WW34" s="443"/>
      <c r="WX34" s="443"/>
      <c r="WY34" s="443"/>
      <c r="WZ34" s="443"/>
      <c r="XA34" s="443"/>
      <c r="XB34" s="443"/>
      <c r="XC34" s="443"/>
      <c r="XD34" s="443"/>
      <c r="XE34" s="443"/>
      <c r="XF34" s="443"/>
      <c r="XG34" s="443"/>
      <c r="XH34" s="443"/>
      <c r="XI34" s="443"/>
      <c r="XJ34" s="443"/>
      <c r="XK34" s="443"/>
      <c r="XL34" s="443"/>
      <c r="XM34" s="443"/>
      <c r="XN34" s="443"/>
      <c r="XO34" s="443"/>
      <c r="XP34" s="443"/>
      <c r="XQ34" s="443"/>
      <c r="XR34" s="443"/>
      <c r="XS34" s="443"/>
      <c r="XT34" s="443"/>
      <c r="XU34" s="443"/>
      <c r="XV34" s="443"/>
      <c r="XW34" s="443"/>
      <c r="XX34" s="443"/>
      <c r="XY34" s="443"/>
      <c r="XZ34" s="443"/>
      <c r="YA34" s="443"/>
      <c r="YB34" s="443"/>
      <c r="YC34" s="443"/>
      <c r="YD34" s="443"/>
      <c r="YE34" s="443"/>
      <c r="YF34" s="443"/>
      <c r="YG34" s="443"/>
      <c r="YH34" s="443"/>
      <c r="YI34" s="443"/>
      <c r="YJ34" s="443"/>
      <c r="YK34" s="443"/>
      <c r="YL34" s="443"/>
      <c r="YM34" s="443"/>
      <c r="YN34" s="443"/>
      <c r="YO34" s="443"/>
      <c r="YP34" s="443"/>
      <c r="YQ34" s="443"/>
      <c r="YR34" s="443"/>
      <c r="YS34" s="443"/>
      <c r="YT34" s="443"/>
      <c r="YU34" s="443"/>
      <c r="YV34" s="443"/>
      <c r="YW34" s="443"/>
      <c r="YX34" s="443"/>
      <c r="YY34" s="443"/>
      <c r="YZ34" s="443"/>
      <c r="ZA34" s="443"/>
      <c r="ZB34" s="443"/>
      <c r="ZC34" s="443"/>
      <c r="ZD34" s="443"/>
      <c r="ZE34" s="443"/>
      <c r="ZF34" s="443"/>
      <c r="ZG34" s="443"/>
      <c r="ZH34" s="443"/>
      <c r="ZI34" s="443"/>
      <c r="ZJ34" s="443"/>
      <c r="ZK34" s="443"/>
      <c r="ZL34" s="443"/>
      <c r="ZM34" s="443"/>
      <c r="ZN34" s="443"/>
      <c r="ZO34" s="443"/>
      <c r="ZP34" s="443"/>
      <c r="ZQ34" s="443"/>
      <c r="ZR34" s="443"/>
      <c r="ZS34" s="443"/>
      <c r="ZT34" s="443"/>
      <c r="ZU34" s="443"/>
      <c r="ZV34" s="443"/>
      <c r="ZW34" s="443"/>
      <c r="ZX34" s="443"/>
      <c r="ZY34" s="443"/>
      <c r="ZZ34" s="443"/>
      <c r="AAA34" s="443"/>
      <c r="AAB34" s="443"/>
      <c r="AAC34" s="443"/>
      <c r="AAD34" s="443"/>
      <c r="AAE34" s="443"/>
      <c r="AAF34" s="443"/>
      <c r="AAG34" s="443"/>
      <c r="AAH34" s="443"/>
      <c r="AAI34" s="443"/>
      <c r="AAJ34" s="443"/>
      <c r="AAK34" s="443"/>
      <c r="AAL34" s="443"/>
      <c r="AAM34" s="443"/>
      <c r="AAN34" s="443"/>
      <c r="AAO34" s="443"/>
      <c r="AAP34" s="443"/>
      <c r="AAQ34" s="443"/>
      <c r="AAR34" s="443"/>
      <c r="AAS34" s="443"/>
      <c r="AAT34" s="443"/>
      <c r="AAU34" s="443"/>
      <c r="AAV34" s="443"/>
      <c r="AAW34" s="443"/>
      <c r="AAX34" s="443"/>
      <c r="AAY34" s="443"/>
      <c r="AAZ34" s="443"/>
      <c r="ABA34" s="443"/>
      <c r="ABB34" s="443"/>
      <c r="ABC34" s="443"/>
      <c r="ABD34" s="443"/>
      <c r="ABE34" s="443"/>
      <c r="ABF34" s="443"/>
      <c r="ABG34" s="443"/>
      <c r="ABH34" s="443"/>
      <c r="ABI34" s="443"/>
      <c r="ABJ34" s="443"/>
      <c r="ABK34" s="443"/>
      <c r="ABL34" s="443"/>
      <c r="ABM34" s="443"/>
      <c r="ABN34" s="443"/>
      <c r="ABO34" s="443"/>
      <c r="ABP34" s="443"/>
      <c r="ABQ34" s="443"/>
      <c r="ABR34" s="443"/>
      <c r="ABS34" s="443"/>
      <c r="ABT34" s="443"/>
      <c r="ABU34" s="443"/>
      <c r="ABV34" s="443"/>
      <c r="ABW34" s="443"/>
      <c r="ABX34" s="443"/>
      <c r="ABY34" s="443"/>
      <c r="ABZ34" s="443"/>
      <c r="ACA34" s="443"/>
      <c r="ACB34" s="443"/>
      <c r="ACC34" s="443"/>
      <c r="ACD34" s="443"/>
      <c r="ACE34" s="443"/>
      <c r="ACF34" s="443"/>
      <c r="ACG34" s="443"/>
      <c r="ACH34" s="443"/>
      <c r="ACI34" s="443"/>
      <c r="ACJ34" s="443"/>
      <c r="ACK34" s="443"/>
      <c r="ACL34" s="443"/>
      <c r="ACM34" s="443"/>
      <c r="ACN34" s="443"/>
      <c r="ACO34" s="443"/>
      <c r="ACP34" s="443"/>
      <c r="ACQ34" s="443"/>
      <c r="ACR34" s="443"/>
      <c r="ACS34" s="443"/>
      <c r="ACT34" s="443"/>
      <c r="ACU34" s="443"/>
      <c r="ACV34" s="443"/>
      <c r="ACW34" s="443"/>
      <c r="ACX34" s="443"/>
      <c r="ACY34" s="443"/>
      <c r="ACZ34" s="443"/>
      <c r="ADA34" s="443"/>
      <c r="ADB34" s="443"/>
      <c r="ADC34" s="443"/>
      <c r="ADD34" s="443"/>
      <c r="ADE34" s="443"/>
      <c r="ADF34" s="443"/>
      <c r="ADG34" s="443"/>
      <c r="ADH34" s="443"/>
      <c r="ADI34" s="443"/>
      <c r="ADJ34" s="443"/>
      <c r="ADK34" s="443"/>
      <c r="ADL34" s="443"/>
      <c r="ADM34" s="443"/>
      <c r="ADN34" s="443"/>
      <c r="ADO34" s="443"/>
      <c r="ADP34" s="443"/>
      <c r="ADQ34" s="443"/>
      <c r="ADR34" s="443"/>
      <c r="ADS34" s="443"/>
      <c r="ADT34" s="443"/>
      <c r="ADU34" s="443"/>
      <c r="ADV34" s="443"/>
      <c r="ADW34" s="443"/>
      <c r="ADX34" s="443"/>
      <c r="ADY34" s="443"/>
      <c r="ADZ34" s="443"/>
      <c r="AEA34" s="443"/>
      <c r="AEB34" s="443"/>
      <c r="AEC34" s="443"/>
      <c r="AED34" s="443"/>
      <c r="AEE34" s="443"/>
      <c r="AEF34" s="443"/>
      <c r="AEG34" s="443"/>
      <c r="AEH34" s="443"/>
      <c r="AEI34" s="443"/>
      <c r="AEJ34" s="443"/>
      <c r="AEK34" s="443"/>
      <c r="AEL34" s="443"/>
      <c r="AEM34" s="443"/>
      <c r="AEN34" s="443"/>
      <c r="AEO34" s="443"/>
      <c r="AEP34" s="443"/>
      <c r="AEQ34" s="443"/>
      <c r="AER34" s="443"/>
      <c r="AES34" s="443"/>
      <c r="AET34" s="443"/>
      <c r="AEU34" s="443"/>
      <c r="AEV34" s="443"/>
      <c r="AEW34" s="443"/>
      <c r="AEX34" s="443"/>
      <c r="AEY34" s="443"/>
      <c r="AEZ34" s="443"/>
      <c r="AFA34" s="443"/>
      <c r="AFB34" s="443"/>
      <c r="AFC34" s="443"/>
      <c r="AFD34" s="443"/>
      <c r="AFE34" s="443"/>
      <c r="AFF34" s="443"/>
      <c r="AFG34" s="443"/>
      <c r="AFH34" s="443"/>
      <c r="AFI34" s="443"/>
      <c r="AFJ34" s="443"/>
      <c r="AFK34" s="443"/>
      <c r="AFL34" s="443"/>
      <c r="AFM34" s="443"/>
      <c r="AFN34" s="443"/>
      <c r="AFO34" s="443"/>
      <c r="AFP34" s="443"/>
      <c r="AFQ34" s="443"/>
      <c r="AFR34" s="443"/>
      <c r="AFS34" s="443"/>
      <c r="AFT34" s="443"/>
      <c r="AFU34" s="443"/>
      <c r="AFV34" s="443"/>
      <c r="AFW34" s="443"/>
      <c r="AFX34" s="443"/>
      <c r="AFY34" s="443"/>
      <c r="AFZ34" s="443"/>
      <c r="AGA34" s="443"/>
      <c r="AGB34" s="443"/>
      <c r="AGC34" s="443"/>
      <c r="AGD34" s="443"/>
      <c r="AGE34" s="443"/>
      <c r="AGF34" s="443"/>
      <c r="AGG34" s="443"/>
      <c r="AGH34" s="443"/>
      <c r="AGI34" s="443"/>
      <c r="AGJ34" s="443"/>
      <c r="AGK34" s="443"/>
      <c r="AGL34" s="443"/>
      <c r="AGM34" s="443"/>
      <c r="AGN34" s="443"/>
      <c r="AGO34" s="443"/>
      <c r="AGP34" s="443"/>
      <c r="AGQ34" s="443"/>
      <c r="AGR34" s="443"/>
      <c r="AGS34" s="443"/>
      <c r="AGT34" s="443"/>
      <c r="AGU34" s="443"/>
      <c r="AGV34" s="443"/>
      <c r="AGW34" s="443"/>
      <c r="AGX34" s="443"/>
      <c r="AGY34" s="443"/>
      <c r="AGZ34" s="443"/>
      <c r="AHA34" s="443"/>
      <c r="AHB34" s="443"/>
      <c r="AHC34" s="443"/>
      <c r="AHD34" s="443"/>
      <c r="AHE34" s="443"/>
      <c r="AHF34" s="443"/>
      <c r="AHG34" s="443"/>
      <c r="AHH34" s="443"/>
      <c r="AHI34" s="443"/>
      <c r="AHJ34" s="443"/>
      <c r="AHK34" s="443"/>
      <c r="AHL34" s="443"/>
      <c r="AHM34" s="443"/>
      <c r="AHN34" s="443"/>
      <c r="AHO34" s="443"/>
      <c r="AHQ34" s="445"/>
    </row>
    <row r="35" spans="1:901" s="444" customFormat="1" x14ac:dyDescent="0.45">
      <c r="A35" s="441"/>
      <c r="B35" s="442"/>
      <c r="C35" s="443"/>
      <c r="D35" s="443"/>
      <c r="E35" s="443"/>
      <c r="F35" s="443"/>
      <c r="G35" s="443"/>
      <c r="H35" s="443"/>
      <c r="I35" s="443"/>
      <c r="J35" s="443"/>
      <c r="K35" s="443"/>
      <c r="L35" s="443"/>
      <c r="M35" s="443"/>
      <c r="N35" s="443"/>
      <c r="O35" s="443"/>
      <c r="P35" s="443"/>
      <c r="Q35" s="443"/>
      <c r="R35" s="443"/>
      <c r="S35" s="443"/>
      <c r="T35" s="443"/>
      <c r="U35" s="443"/>
      <c r="V35" s="443"/>
      <c r="W35" s="443"/>
      <c r="X35" s="443"/>
      <c r="Y35" s="443"/>
      <c r="Z35" s="443"/>
      <c r="AA35" s="443"/>
      <c r="AB35" s="443"/>
      <c r="AC35" s="443"/>
      <c r="AD35" s="443"/>
      <c r="AE35" s="443"/>
      <c r="AF35" s="443"/>
      <c r="AG35" s="443"/>
      <c r="AH35" s="443"/>
      <c r="AI35" s="443"/>
      <c r="AJ35" s="443"/>
      <c r="AK35" s="443"/>
      <c r="AL35" s="443"/>
      <c r="AM35" s="443"/>
      <c r="AN35" s="443"/>
      <c r="AO35" s="443"/>
      <c r="AP35" s="443"/>
      <c r="AQ35" s="443"/>
      <c r="AR35" s="443"/>
      <c r="AS35" s="443"/>
      <c r="AT35" s="443"/>
      <c r="AU35" s="443"/>
      <c r="AV35" s="443"/>
      <c r="AW35" s="443"/>
      <c r="AX35" s="443"/>
      <c r="AY35" s="443"/>
      <c r="AZ35" s="443"/>
      <c r="BA35" s="443"/>
      <c r="BB35" s="443"/>
      <c r="BC35" s="443"/>
      <c r="BD35" s="443"/>
      <c r="BE35" s="443"/>
      <c r="BF35" s="443"/>
      <c r="BG35" s="443"/>
      <c r="BH35" s="443"/>
      <c r="BI35" s="443"/>
      <c r="BJ35" s="443"/>
      <c r="BK35" s="443"/>
      <c r="BL35" s="443"/>
      <c r="BM35" s="443"/>
      <c r="BN35" s="443"/>
      <c r="BO35" s="443"/>
      <c r="BP35" s="443"/>
      <c r="BQ35" s="443"/>
      <c r="BR35" s="443"/>
      <c r="BS35" s="443"/>
      <c r="BT35" s="443"/>
      <c r="BU35" s="443"/>
      <c r="BV35" s="443"/>
      <c r="BW35" s="443"/>
      <c r="BX35" s="443"/>
      <c r="BY35" s="443"/>
      <c r="BZ35" s="443"/>
      <c r="CA35" s="443"/>
      <c r="CB35" s="443"/>
      <c r="CC35" s="443"/>
      <c r="CD35" s="443"/>
      <c r="CE35" s="443"/>
      <c r="CF35" s="443"/>
      <c r="CG35" s="443"/>
      <c r="CH35" s="443"/>
      <c r="CI35" s="443"/>
      <c r="CJ35" s="443"/>
      <c r="CK35" s="443"/>
      <c r="CL35" s="443"/>
      <c r="CM35" s="443"/>
      <c r="CN35" s="443"/>
      <c r="CO35" s="443"/>
      <c r="CP35" s="443"/>
      <c r="CQ35" s="443"/>
      <c r="CR35" s="443"/>
      <c r="CS35" s="443"/>
      <c r="CT35" s="443"/>
      <c r="CU35" s="443"/>
      <c r="CV35" s="443"/>
      <c r="CW35" s="443"/>
      <c r="CX35" s="443"/>
      <c r="CY35" s="443"/>
      <c r="CZ35" s="443"/>
      <c r="DA35" s="443"/>
      <c r="DB35" s="443"/>
      <c r="DC35" s="443"/>
      <c r="DD35" s="443"/>
      <c r="DE35" s="443"/>
      <c r="DF35" s="443"/>
      <c r="DG35" s="443"/>
      <c r="DH35" s="443"/>
      <c r="DI35" s="443"/>
      <c r="DJ35" s="443"/>
      <c r="DK35" s="443"/>
      <c r="DL35" s="443"/>
      <c r="DM35" s="443"/>
      <c r="DN35" s="443"/>
      <c r="DO35" s="443"/>
      <c r="DP35" s="443"/>
      <c r="DQ35" s="443"/>
      <c r="DR35" s="443"/>
      <c r="DS35" s="443"/>
      <c r="DT35" s="443"/>
      <c r="DU35" s="443"/>
      <c r="DV35" s="443"/>
      <c r="DW35" s="443"/>
      <c r="DX35" s="443"/>
      <c r="DY35" s="443"/>
      <c r="DZ35" s="443"/>
      <c r="EA35" s="443"/>
      <c r="EB35" s="443"/>
      <c r="EC35" s="443"/>
      <c r="ED35" s="443"/>
      <c r="EE35" s="443"/>
      <c r="EF35" s="443"/>
      <c r="EG35" s="443"/>
      <c r="EH35" s="443"/>
      <c r="EI35" s="443"/>
      <c r="EJ35" s="443"/>
      <c r="EK35" s="443"/>
      <c r="EL35" s="443"/>
      <c r="EM35" s="443"/>
      <c r="EN35" s="443"/>
      <c r="EO35" s="443"/>
      <c r="EP35" s="443"/>
      <c r="EQ35" s="443"/>
      <c r="ER35" s="443"/>
      <c r="ES35" s="443"/>
      <c r="ET35" s="443"/>
      <c r="EU35" s="443"/>
      <c r="EV35" s="443"/>
      <c r="EW35" s="443"/>
      <c r="EX35" s="443"/>
      <c r="EY35" s="443"/>
      <c r="EZ35" s="443"/>
      <c r="FA35" s="443"/>
      <c r="FB35" s="443"/>
      <c r="FC35" s="443"/>
      <c r="FD35" s="443"/>
      <c r="FE35" s="443"/>
      <c r="FF35" s="443"/>
      <c r="FG35" s="443"/>
      <c r="FH35" s="443"/>
      <c r="FI35" s="443"/>
      <c r="FJ35" s="443"/>
      <c r="FK35" s="443"/>
      <c r="FL35" s="443"/>
      <c r="FM35" s="443"/>
      <c r="FN35" s="443"/>
      <c r="FO35" s="443"/>
      <c r="FP35" s="443"/>
      <c r="FQ35" s="443"/>
      <c r="FR35" s="443"/>
      <c r="FS35" s="443"/>
      <c r="FT35" s="443"/>
      <c r="FU35" s="443"/>
      <c r="FV35" s="443"/>
      <c r="FW35" s="443"/>
      <c r="FX35" s="443"/>
      <c r="FY35" s="443"/>
      <c r="FZ35" s="443"/>
      <c r="GA35" s="443"/>
      <c r="GB35" s="443"/>
      <c r="GC35" s="443"/>
      <c r="GD35" s="443"/>
      <c r="GE35" s="443"/>
      <c r="GF35" s="443"/>
      <c r="GG35" s="443"/>
      <c r="GH35" s="443"/>
      <c r="GI35" s="443"/>
      <c r="GJ35" s="443"/>
      <c r="GK35" s="443"/>
      <c r="GL35" s="443"/>
      <c r="GM35" s="443"/>
      <c r="GN35" s="443"/>
      <c r="GO35" s="443"/>
      <c r="GP35" s="443"/>
      <c r="GQ35" s="443"/>
      <c r="GR35" s="443"/>
      <c r="GS35" s="443"/>
      <c r="GT35" s="443"/>
      <c r="GU35" s="443"/>
      <c r="GV35" s="443"/>
      <c r="GW35" s="443"/>
      <c r="GX35" s="443"/>
      <c r="GY35" s="443"/>
      <c r="GZ35" s="443"/>
      <c r="HA35" s="443"/>
      <c r="HB35" s="443"/>
      <c r="HC35" s="443"/>
      <c r="HD35" s="443"/>
      <c r="HE35" s="443"/>
      <c r="HF35" s="443"/>
      <c r="HG35" s="443"/>
      <c r="HH35" s="443"/>
      <c r="HI35" s="443"/>
      <c r="HJ35" s="443"/>
      <c r="HK35" s="443"/>
      <c r="HL35" s="443"/>
      <c r="HM35" s="443"/>
      <c r="HN35" s="443"/>
      <c r="HO35" s="443"/>
      <c r="HP35" s="443"/>
      <c r="HQ35" s="443"/>
      <c r="HR35" s="443"/>
      <c r="HS35" s="443"/>
      <c r="HT35" s="443"/>
      <c r="HU35" s="443"/>
      <c r="HV35" s="443"/>
      <c r="HW35" s="443"/>
      <c r="HX35" s="443"/>
      <c r="HY35" s="443"/>
      <c r="HZ35" s="443"/>
      <c r="IA35" s="443"/>
      <c r="IB35" s="443"/>
      <c r="IC35" s="443"/>
      <c r="ID35" s="443"/>
      <c r="IE35" s="443"/>
      <c r="IF35" s="443"/>
      <c r="IG35" s="443"/>
      <c r="IH35" s="443"/>
      <c r="II35" s="443"/>
      <c r="IJ35" s="443"/>
      <c r="IK35" s="443"/>
      <c r="IL35" s="443"/>
      <c r="IM35" s="443"/>
      <c r="IN35" s="443"/>
      <c r="IO35" s="443"/>
      <c r="IP35" s="443"/>
      <c r="IQ35" s="443"/>
      <c r="IR35" s="443"/>
      <c r="IS35" s="443"/>
      <c r="IT35" s="443"/>
      <c r="IU35" s="443"/>
      <c r="IV35" s="443"/>
      <c r="IW35" s="443"/>
      <c r="IX35" s="443"/>
      <c r="IY35" s="443"/>
      <c r="IZ35" s="443"/>
      <c r="JA35" s="443"/>
      <c r="JB35" s="443"/>
      <c r="JC35" s="443"/>
      <c r="JD35" s="443"/>
      <c r="JE35" s="443"/>
      <c r="JF35" s="443"/>
      <c r="JG35" s="443"/>
      <c r="JH35" s="443"/>
      <c r="JI35" s="443"/>
      <c r="JJ35" s="443"/>
      <c r="JK35" s="443"/>
      <c r="JL35" s="443"/>
      <c r="JM35" s="443"/>
      <c r="JN35" s="443"/>
      <c r="JO35" s="443"/>
      <c r="JP35" s="443"/>
      <c r="JQ35" s="443"/>
      <c r="JR35" s="443"/>
      <c r="JS35" s="443"/>
      <c r="JT35" s="443"/>
      <c r="JU35" s="443"/>
      <c r="JV35" s="443"/>
      <c r="JW35" s="443"/>
      <c r="JX35" s="443"/>
      <c r="JY35" s="443"/>
      <c r="JZ35" s="443"/>
      <c r="KA35" s="443"/>
      <c r="KB35" s="443"/>
      <c r="KC35" s="443"/>
      <c r="KD35" s="443"/>
      <c r="KE35" s="443"/>
      <c r="KF35" s="443"/>
      <c r="KG35" s="443"/>
      <c r="KH35" s="443"/>
      <c r="KI35" s="443"/>
      <c r="KJ35" s="443"/>
      <c r="KK35" s="443"/>
      <c r="KL35" s="443"/>
      <c r="KM35" s="443"/>
      <c r="KN35" s="443"/>
      <c r="KO35" s="443"/>
      <c r="KP35" s="443"/>
      <c r="KQ35" s="443"/>
      <c r="KR35" s="443"/>
      <c r="KS35" s="443"/>
      <c r="KT35" s="443"/>
      <c r="KU35" s="443"/>
      <c r="KV35" s="443"/>
      <c r="KW35" s="443"/>
      <c r="KX35" s="443"/>
      <c r="KY35" s="443"/>
      <c r="KZ35" s="443"/>
      <c r="LA35" s="443"/>
      <c r="LB35" s="443"/>
      <c r="LC35" s="443"/>
      <c r="LD35" s="443"/>
      <c r="LE35" s="443"/>
      <c r="LF35" s="443"/>
      <c r="LG35" s="443"/>
      <c r="LH35" s="443"/>
      <c r="LI35" s="443"/>
      <c r="LJ35" s="443"/>
      <c r="LK35" s="443"/>
      <c r="LL35" s="443"/>
      <c r="LM35" s="443"/>
      <c r="LN35" s="443"/>
      <c r="LO35" s="443"/>
      <c r="LP35" s="443"/>
      <c r="LQ35" s="443"/>
      <c r="LR35" s="443"/>
      <c r="LS35" s="443"/>
      <c r="LT35" s="443"/>
      <c r="LU35" s="443"/>
      <c r="LV35" s="443"/>
      <c r="LW35" s="443"/>
      <c r="LX35" s="443"/>
      <c r="LY35" s="443"/>
      <c r="LZ35" s="443"/>
      <c r="MA35" s="443"/>
      <c r="MB35" s="443"/>
      <c r="MC35" s="443"/>
      <c r="MD35" s="443"/>
      <c r="ME35" s="443"/>
      <c r="MF35" s="443"/>
      <c r="MG35" s="443"/>
      <c r="MH35" s="443"/>
      <c r="MI35" s="443"/>
      <c r="MJ35" s="443"/>
      <c r="MK35" s="443"/>
      <c r="ML35" s="443"/>
      <c r="MM35" s="443"/>
      <c r="MN35" s="443"/>
      <c r="MO35" s="443"/>
      <c r="MP35" s="443"/>
      <c r="MQ35" s="443"/>
      <c r="MR35" s="443"/>
      <c r="MS35" s="443"/>
      <c r="MT35" s="443"/>
      <c r="MU35" s="443"/>
      <c r="MV35" s="443"/>
      <c r="MW35" s="443"/>
      <c r="MX35" s="443"/>
      <c r="MY35" s="443"/>
      <c r="MZ35" s="443"/>
      <c r="NA35" s="443"/>
      <c r="NB35" s="443"/>
      <c r="NC35" s="443"/>
      <c r="ND35" s="443"/>
      <c r="NE35" s="443"/>
      <c r="NF35" s="443"/>
      <c r="NG35" s="443"/>
      <c r="NH35" s="443"/>
      <c r="NI35" s="443"/>
      <c r="NJ35" s="443"/>
      <c r="NK35" s="443"/>
      <c r="NL35" s="443"/>
      <c r="NM35" s="443"/>
      <c r="NN35" s="443"/>
      <c r="NO35" s="443"/>
      <c r="NP35" s="443"/>
      <c r="NQ35" s="443"/>
      <c r="NR35" s="443"/>
      <c r="NS35" s="443"/>
      <c r="NT35" s="443"/>
      <c r="NU35" s="443"/>
      <c r="NV35" s="443"/>
      <c r="NW35" s="443"/>
      <c r="NX35" s="443"/>
      <c r="NY35" s="443"/>
      <c r="NZ35" s="443"/>
      <c r="OA35" s="443"/>
      <c r="OB35" s="443"/>
      <c r="OC35" s="443"/>
      <c r="OD35" s="443"/>
      <c r="OE35" s="443"/>
      <c r="OF35" s="443"/>
      <c r="OG35" s="443"/>
      <c r="OH35" s="443"/>
      <c r="OI35" s="443"/>
      <c r="OJ35" s="443"/>
      <c r="OK35" s="443"/>
      <c r="OL35" s="443"/>
      <c r="OM35" s="443"/>
      <c r="ON35" s="443"/>
      <c r="OO35" s="443"/>
      <c r="OP35" s="443"/>
      <c r="OQ35" s="443"/>
      <c r="OR35" s="443"/>
      <c r="OS35" s="443"/>
      <c r="OT35" s="443"/>
      <c r="OU35" s="443"/>
      <c r="OV35" s="443"/>
      <c r="OW35" s="443"/>
      <c r="OX35" s="443"/>
      <c r="OY35" s="443"/>
      <c r="OZ35" s="443"/>
      <c r="PA35" s="443"/>
      <c r="PB35" s="443"/>
      <c r="PC35" s="443"/>
      <c r="PD35" s="443"/>
      <c r="PE35" s="443"/>
      <c r="PF35" s="443"/>
      <c r="PG35" s="443"/>
      <c r="PH35" s="443"/>
      <c r="PI35" s="443"/>
      <c r="PJ35" s="443"/>
      <c r="PK35" s="443"/>
      <c r="PL35" s="443"/>
      <c r="PM35" s="443"/>
      <c r="PN35" s="443"/>
      <c r="PO35" s="443"/>
      <c r="PP35" s="443"/>
      <c r="PQ35" s="443"/>
      <c r="PR35" s="443"/>
      <c r="PS35" s="443"/>
      <c r="PT35" s="443"/>
      <c r="PU35" s="443"/>
      <c r="PV35" s="443"/>
      <c r="PW35" s="443"/>
      <c r="PX35" s="443"/>
      <c r="PY35" s="443"/>
      <c r="PZ35" s="443"/>
      <c r="QA35" s="443"/>
      <c r="QB35" s="443"/>
      <c r="QC35" s="443"/>
      <c r="QD35" s="443"/>
      <c r="QE35" s="443"/>
      <c r="QF35" s="443"/>
      <c r="QG35" s="443"/>
      <c r="QH35" s="443"/>
      <c r="QI35" s="443"/>
      <c r="QJ35" s="443"/>
      <c r="QK35" s="443"/>
      <c r="QL35" s="443"/>
      <c r="QM35" s="443"/>
      <c r="QN35" s="443"/>
      <c r="QO35" s="443"/>
      <c r="QP35" s="443"/>
      <c r="QQ35" s="443"/>
      <c r="QR35" s="443"/>
      <c r="QS35" s="443"/>
      <c r="QT35" s="443"/>
      <c r="QU35" s="443"/>
      <c r="QV35" s="443"/>
      <c r="QW35" s="443"/>
      <c r="QX35" s="443"/>
      <c r="QY35" s="443"/>
      <c r="QZ35" s="443"/>
      <c r="RA35" s="443"/>
      <c r="RB35" s="443"/>
      <c r="RC35" s="443"/>
      <c r="RD35" s="443"/>
      <c r="RE35" s="443"/>
      <c r="RF35" s="443"/>
      <c r="RG35" s="443"/>
      <c r="RH35" s="443"/>
      <c r="RI35" s="443"/>
      <c r="RJ35" s="443"/>
      <c r="RK35" s="443"/>
      <c r="RL35" s="443"/>
      <c r="RM35" s="443"/>
      <c r="RN35" s="443"/>
      <c r="RO35" s="443"/>
      <c r="RP35" s="443"/>
      <c r="RQ35" s="443"/>
      <c r="RR35" s="443"/>
      <c r="RS35" s="443"/>
      <c r="RT35" s="443"/>
      <c r="RU35" s="443"/>
      <c r="RV35" s="443"/>
      <c r="RW35" s="443"/>
      <c r="RX35" s="443"/>
      <c r="RY35" s="443"/>
      <c r="RZ35" s="443"/>
      <c r="SA35" s="443"/>
      <c r="SB35" s="443"/>
      <c r="SC35" s="443"/>
      <c r="SD35" s="443"/>
      <c r="SE35" s="443"/>
      <c r="SF35" s="443"/>
      <c r="SG35" s="443"/>
      <c r="SH35" s="443"/>
      <c r="SI35" s="443"/>
      <c r="SJ35" s="443"/>
      <c r="SK35" s="443"/>
      <c r="SL35" s="443"/>
      <c r="SM35" s="443"/>
      <c r="SN35" s="443"/>
      <c r="SO35" s="443"/>
      <c r="SP35" s="443"/>
      <c r="SQ35" s="443"/>
      <c r="SR35" s="443"/>
      <c r="SS35" s="443"/>
      <c r="ST35" s="443"/>
      <c r="SU35" s="443"/>
      <c r="SV35" s="443"/>
      <c r="SW35" s="443"/>
      <c r="SX35" s="443"/>
      <c r="SY35" s="443"/>
      <c r="SZ35" s="443"/>
      <c r="TA35" s="443"/>
      <c r="TB35" s="443"/>
      <c r="TC35" s="443"/>
      <c r="TD35" s="443"/>
      <c r="TE35" s="443"/>
      <c r="TF35" s="443"/>
      <c r="TG35" s="443"/>
      <c r="TH35" s="443"/>
      <c r="TI35" s="443"/>
      <c r="TJ35" s="443"/>
      <c r="TK35" s="443"/>
      <c r="TL35" s="443"/>
      <c r="TM35" s="443"/>
      <c r="TN35" s="443"/>
      <c r="TO35" s="443"/>
      <c r="TP35" s="443"/>
      <c r="TQ35" s="443"/>
      <c r="TR35" s="443"/>
      <c r="TS35" s="443"/>
      <c r="TT35" s="443"/>
      <c r="TU35" s="443"/>
      <c r="TV35" s="443"/>
      <c r="TW35" s="443"/>
      <c r="TX35" s="443"/>
      <c r="TY35" s="443"/>
      <c r="TZ35" s="443"/>
      <c r="UA35" s="443"/>
      <c r="UB35" s="443"/>
      <c r="UC35" s="443"/>
      <c r="UD35" s="443"/>
      <c r="UE35" s="443"/>
      <c r="UF35" s="443"/>
      <c r="UG35" s="443"/>
      <c r="UH35" s="443"/>
      <c r="UI35" s="443"/>
      <c r="UJ35" s="443"/>
      <c r="UK35" s="443"/>
      <c r="UL35" s="443"/>
      <c r="UM35" s="443"/>
      <c r="UN35" s="443"/>
      <c r="UO35" s="443"/>
      <c r="UP35" s="443"/>
      <c r="UQ35" s="443"/>
      <c r="UR35" s="443"/>
      <c r="US35" s="443"/>
      <c r="UT35" s="443"/>
      <c r="UU35" s="443"/>
      <c r="UV35" s="443"/>
      <c r="UW35" s="443"/>
      <c r="UX35" s="443"/>
      <c r="UY35" s="443"/>
      <c r="UZ35" s="443"/>
      <c r="VA35" s="443"/>
      <c r="VB35" s="443"/>
      <c r="VC35" s="443"/>
      <c r="VD35" s="443"/>
      <c r="VE35" s="443"/>
      <c r="VF35" s="443"/>
      <c r="VG35" s="443"/>
      <c r="VH35" s="443"/>
      <c r="VI35" s="443"/>
      <c r="VJ35" s="443"/>
      <c r="VK35" s="443"/>
      <c r="VL35" s="443"/>
      <c r="VM35" s="443"/>
      <c r="VN35" s="443"/>
      <c r="VO35" s="443"/>
      <c r="VP35" s="443"/>
      <c r="VQ35" s="443"/>
      <c r="VR35" s="443"/>
      <c r="VS35" s="443"/>
      <c r="VT35" s="443"/>
      <c r="VU35" s="443"/>
      <c r="VV35" s="443"/>
      <c r="VW35" s="443"/>
      <c r="VX35" s="443"/>
      <c r="VY35" s="443"/>
      <c r="VZ35" s="443"/>
      <c r="WA35" s="443"/>
      <c r="WB35" s="443"/>
      <c r="WC35" s="443"/>
      <c r="WD35" s="443"/>
      <c r="WE35" s="443"/>
      <c r="WF35" s="443"/>
      <c r="WG35" s="443"/>
      <c r="WH35" s="443"/>
      <c r="WI35" s="443"/>
      <c r="WJ35" s="443"/>
      <c r="WK35" s="443"/>
      <c r="WL35" s="443"/>
      <c r="WM35" s="443"/>
      <c r="WN35" s="443"/>
      <c r="WO35" s="443"/>
      <c r="WP35" s="443"/>
      <c r="WQ35" s="443"/>
      <c r="WR35" s="443"/>
      <c r="WS35" s="443"/>
      <c r="WT35" s="443"/>
      <c r="WU35" s="443"/>
      <c r="WV35" s="443"/>
      <c r="WW35" s="443"/>
      <c r="WX35" s="443"/>
      <c r="WY35" s="443"/>
      <c r="WZ35" s="443"/>
      <c r="XA35" s="443"/>
      <c r="XB35" s="443"/>
      <c r="XC35" s="443"/>
      <c r="XD35" s="443"/>
      <c r="XE35" s="443"/>
      <c r="XF35" s="443"/>
      <c r="XG35" s="443"/>
      <c r="XH35" s="443"/>
      <c r="XI35" s="443"/>
      <c r="XJ35" s="443"/>
      <c r="XK35" s="443"/>
      <c r="XL35" s="443"/>
      <c r="XM35" s="443"/>
      <c r="XN35" s="443"/>
      <c r="XO35" s="443"/>
      <c r="XP35" s="443"/>
      <c r="XQ35" s="443"/>
      <c r="XR35" s="443"/>
      <c r="XS35" s="443"/>
      <c r="XT35" s="443"/>
      <c r="XU35" s="443"/>
      <c r="XV35" s="443"/>
      <c r="XW35" s="443"/>
      <c r="XX35" s="443"/>
      <c r="XY35" s="443"/>
      <c r="XZ35" s="443"/>
      <c r="YA35" s="443"/>
      <c r="YB35" s="443"/>
      <c r="YC35" s="443"/>
      <c r="YD35" s="443"/>
      <c r="YE35" s="443"/>
      <c r="YF35" s="443"/>
      <c r="YG35" s="443"/>
      <c r="YH35" s="443"/>
      <c r="YI35" s="443"/>
      <c r="YJ35" s="443"/>
      <c r="YK35" s="443"/>
      <c r="YL35" s="443"/>
      <c r="YM35" s="443"/>
      <c r="YN35" s="443"/>
      <c r="YO35" s="443"/>
      <c r="YP35" s="443"/>
      <c r="YQ35" s="443"/>
      <c r="YR35" s="443"/>
      <c r="YS35" s="443"/>
      <c r="YT35" s="443"/>
      <c r="YU35" s="443"/>
      <c r="YV35" s="443"/>
      <c r="YW35" s="443"/>
      <c r="YX35" s="443"/>
      <c r="YY35" s="443"/>
      <c r="YZ35" s="443"/>
      <c r="ZA35" s="443"/>
      <c r="ZB35" s="443"/>
      <c r="ZC35" s="443"/>
      <c r="ZD35" s="443"/>
      <c r="ZE35" s="443"/>
      <c r="ZF35" s="443"/>
      <c r="ZG35" s="443"/>
      <c r="ZH35" s="443"/>
      <c r="ZI35" s="443"/>
      <c r="ZJ35" s="443"/>
      <c r="ZK35" s="443"/>
      <c r="ZL35" s="443"/>
      <c r="ZM35" s="443"/>
      <c r="ZN35" s="443"/>
      <c r="ZO35" s="443"/>
      <c r="ZP35" s="443"/>
      <c r="ZQ35" s="443"/>
      <c r="ZR35" s="443"/>
      <c r="ZS35" s="443"/>
      <c r="ZT35" s="443"/>
      <c r="ZU35" s="443"/>
      <c r="ZV35" s="443"/>
      <c r="ZW35" s="443"/>
      <c r="ZX35" s="443"/>
      <c r="ZY35" s="443"/>
      <c r="ZZ35" s="443"/>
      <c r="AAA35" s="443"/>
      <c r="AAB35" s="443"/>
      <c r="AAC35" s="443"/>
      <c r="AAD35" s="443"/>
      <c r="AAE35" s="443"/>
      <c r="AAF35" s="443"/>
      <c r="AAG35" s="443"/>
      <c r="AAH35" s="443"/>
      <c r="AAI35" s="443"/>
      <c r="AAJ35" s="443"/>
      <c r="AAK35" s="443"/>
      <c r="AAL35" s="443"/>
      <c r="AAM35" s="443"/>
      <c r="AAN35" s="443"/>
      <c r="AAO35" s="443"/>
      <c r="AAP35" s="443"/>
      <c r="AAQ35" s="443"/>
      <c r="AAR35" s="443"/>
      <c r="AAS35" s="443"/>
      <c r="AAT35" s="443"/>
      <c r="AAU35" s="443"/>
      <c r="AAV35" s="443"/>
      <c r="AAW35" s="443"/>
      <c r="AAX35" s="443"/>
      <c r="AAY35" s="443"/>
      <c r="AAZ35" s="443"/>
      <c r="ABA35" s="443"/>
      <c r="ABB35" s="443"/>
      <c r="ABC35" s="443"/>
      <c r="ABD35" s="443"/>
      <c r="ABE35" s="443"/>
      <c r="ABF35" s="443"/>
      <c r="ABG35" s="443"/>
      <c r="ABH35" s="443"/>
      <c r="ABI35" s="443"/>
      <c r="ABJ35" s="443"/>
      <c r="ABK35" s="443"/>
      <c r="ABL35" s="443"/>
      <c r="ABM35" s="443"/>
      <c r="ABN35" s="443"/>
      <c r="ABO35" s="443"/>
      <c r="ABP35" s="443"/>
      <c r="ABQ35" s="443"/>
      <c r="ABR35" s="443"/>
      <c r="ABS35" s="443"/>
      <c r="ABT35" s="443"/>
      <c r="ABU35" s="443"/>
      <c r="ABV35" s="443"/>
      <c r="ABW35" s="443"/>
      <c r="ABX35" s="443"/>
      <c r="ABY35" s="443"/>
      <c r="ABZ35" s="443"/>
      <c r="ACA35" s="443"/>
      <c r="ACB35" s="443"/>
      <c r="ACC35" s="443"/>
      <c r="ACD35" s="443"/>
      <c r="ACE35" s="443"/>
      <c r="ACF35" s="443"/>
      <c r="ACG35" s="443"/>
      <c r="ACH35" s="443"/>
      <c r="ACI35" s="443"/>
      <c r="ACJ35" s="443"/>
      <c r="ACK35" s="443"/>
      <c r="ACL35" s="443"/>
      <c r="ACM35" s="443"/>
      <c r="ACN35" s="443"/>
      <c r="ACO35" s="443"/>
      <c r="ACP35" s="443"/>
      <c r="ACQ35" s="443"/>
      <c r="ACR35" s="443"/>
      <c r="ACS35" s="443"/>
      <c r="ACT35" s="443"/>
      <c r="ACU35" s="443"/>
      <c r="ACV35" s="443"/>
      <c r="ACW35" s="443"/>
      <c r="ACX35" s="443"/>
      <c r="ACY35" s="443"/>
      <c r="ACZ35" s="443"/>
      <c r="ADA35" s="443"/>
      <c r="ADB35" s="443"/>
      <c r="ADC35" s="443"/>
      <c r="ADD35" s="443"/>
      <c r="ADE35" s="443"/>
      <c r="ADF35" s="443"/>
      <c r="ADG35" s="443"/>
      <c r="ADH35" s="443"/>
      <c r="ADI35" s="443"/>
      <c r="ADJ35" s="443"/>
      <c r="ADK35" s="443"/>
      <c r="ADL35" s="443"/>
      <c r="ADM35" s="443"/>
      <c r="ADN35" s="443"/>
      <c r="ADO35" s="443"/>
      <c r="ADP35" s="443"/>
      <c r="ADQ35" s="443"/>
      <c r="ADR35" s="443"/>
      <c r="ADS35" s="443"/>
      <c r="ADT35" s="443"/>
      <c r="ADU35" s="443"/>
      <c r="ADV35" s="443"/>
      <c r="ADW35" s="443"/>
      <c r="ADX35" s="443"/>
      <c r="ADY35" s="443"/>
      <c r="ADZ35" s="443"/>
      <c r="AEA35" s="443"/>
      <c r="AEB35" s="443"/>
      <c r="AEC35" s="443"/>
      <c r="AED35" s="443"/>
      <c r="AEE35" s="443"/>
      <c r="AEF35" s="443"/>
      <c r="AEG35" s="443"/>
      <c r="AEH35" s="443"/>
      <c r="AEI35" s="443"/>
      <c r="AEJ35" s="443"/>
      <c r="AEK35" s="443"/>
      <c r="AEL35" s="443"/>
      <c r="AEM35" s="443"/>
      <c r="AEN35" s="443"/>
      <c r="AEO35" s="443"/>
      <c r="AEP35" s="443"/>
      <c r="AEQ35" s="443"/>
      <c r="AER35" s="443"/>
      <c r="AES35" s="443"/>
      <c r="AET35" s="443"/>
      <c r="AEU35" s="443"/>
      <c r="AEV35" s="443"/>
      <c r="AEW35" s="443"/>
      <c r="AEX35" s="443"/>
      <c r="AEY35" s="443"/>
      <c r="AEZ35" s="443"/>
      <c r="AFA35" s="443"/>
      <c r="AFB35" s="443"/>
      <c r="AFC35" s="443"/>
      <c r="AFD35" s="443"/>
      <c r="AFE35" s="443"/>
      <c r="AFF35" s="443"/>
      <c r="AFG35" s="443"/>
      <c r="AFH35" s="443"/>
      <c r="AFI35" s="443"/>
      <c r="AFJ35" s="443"/>
      <c r="AFK35" s="443"/>
      <c r="AFL35" s="443"/>
      <c r="AFM35" s="443"/>
      <c r="AFN35" s="443"/>
      <c r="AFO35" s="443"/>
      <c r="AFP35" s="443"/>
      <c r="AFQ35" s="443"/>
      <c r="AFR35" s="443"/>
      <c r="AFS35" s="443"/>
      <c r="AFT35" s="443"/>
      <c r="AFU35" s="443"/>
      <c r="AFV35" s="443"/>
      <c r="AFW35" s="443"/>
      <c r="AFX35" s="443"/>
      <c r="AFY35" s="443"/>
      <c r="AFZ35" s="443"/>
      <c r="AGA35" s="443"/>
      <c r="AGB35" s="443"/>
      <c r="AGC35" s="443"/>
      <c r="AGD35" s="443"/>
      <c r="AGE35" s="443"/>
      <c r="AGF35" s="443"/>
      <c r="AGG35" s="443"/>
      <c r="AGH35" s="443"/>
      <c r="AGI35" s="443"/>
      <c r="AGJ35" s="443"/>
      <c r="AGK35" s="443"/>
      <c r="AGL35" s="443"/>
      <c r="AGM35" s="443"/>
      <c r="AGN35" s="443"/>
      <c r="AGO35" s="443"/>
      <c r="AGP35" s="443"/>
      <c r="AGQ35" s="443"/>
      <c r="AGR35" s="443"/>
      <c r="AGS35" s="443"/>
      <c r="AGT35" s="443"/>
      <c r="AGU35" s="443"/>
      <c r="AGV35" s="443"/>
      <c r="AGW35" s="443"/>
      <c r="AGX35" s="443"/>
      <c r="AGY35" s="443"/>
      <c r="AGZ35" s="443"/>
      <c r="AHA35" s="443"/>
      <c r="AHB35" s="443"/>
      <c r="AHC35" s="443"/>
      <c r="AHD35" s="443"/>
      <c r="AHE35" s="443"/>
      <c r="AHF35" s="443"/>
      <c r="AHG35" s="443"/>
      <c r="AHH35" s="443"/>
      <c r="AHI35" s="443"/>
      <c r="AHJ35" s="443"/>
      <c r="AHK35" s="443"/>
      <c r="AHL35" s="443"/>
      <c r="AHM35" s="443"/>
      <c r="AHN35" s="443"/>
      <c r="AHO35" s="443"/>
      <c r="AHQ35" s="445"/>
    </row>
    <row r="36" spans="1:901" s="444" customFormat="1" x14ac:dyDescent="0.45">
      <c r="A36" s="441"/>
      <c r="B36" s="213"/>
      <c r="C36" s="443"/>
      <c r="D36" s="443"/>
      <c r="E36" s="443"/>
      <c r="F36" s="443"/>
      <c r="G36" s="443"/>
      <c r="H36" s="443"/>
      <c r="I36" s="443"/>
      <c r="J36" s="443"/>
      <c r="K36" s="443"/>
      <c r="L36" s="443"/>
      <c r="M36" s="443"/>
      <c r="N36" s="443"/>
      <c r="O36" s="443"/>
      <c r="P36" s="443"/>
      <c r="Q36" s="443"/>
      <c r="R36" s="443"/>
      <c r="S36" s="443"/>
      <c r="T36" s="443"/>
      <c r="U36" s="443"/>
      <c r="V36" s="443"/>
      <c r="W36" s="443"/>
      <c r="X36" s="443"/>
      <c r="Y36" s="443"/>
      <c r="Z36" s="443"/>
      <c r="AA36" s="443"/>
      <c r="AB36" s="443"/>
      <c r="AC36" s="443"/>
      <c r="AD36" s="443"/>
      <c r="AE36" s="443"/>
      <c r="AF36" s="443"/>
      <c r="AG36" s="443"/>
      <c r="AH36" s="443"/>
      <c r="AI36" s="443"/>
      <c r="AJ36" s="443"/>
      <c r="AK36" s="443"/>
      <c r="AL36" s="443"/>
      <c r="AM36" s="443"/>
      <c r="AN36" s="443"/>
      <c r="AO36" s="443"/>
      <c r="AP36" s="443"/>
      <c r="AQ36" s="443"/>
      <c r="AR36" s="443"/>
      <c r="AS36" s="443"/>
      <c r="AT36" s="443"/>
      <c r="AU36" s="443"/>
      <c r="AV36" s="443"/>
      <c r="AW36" s="443"/>
      <c r="AX36" s="443"/>
      <c r="AY36" s="443"/>
      <c r="AZ36" s="443"/>
      <c r="BA36" s="443"/>
      <c r="BB36" s="443"/>
      <c r="BC36" s="443"/>
      <c r="BD36" s="443"/>
      <c r="BE36" s="443"/>
      <c r="BF36" s="443"/>
      <c r="BG36" s="443"/>
      <c r="BH36" s="443"/>
      <c r="BI36" s="443"/>
      <c r="BJ36" s="443"/>
      <c r="BK36" s="443"/>
      <c r="BL36" s="443"/>
      <c r="BM36" s="443"/>
      <c r="BN36" s="443"/>
      <c r="BO36" s="443"/>
      <c r="BP36" s="443"/>
      <c r="BQ36" s="443"/>
      <c r="BR36" s="443"/>
      <c r="BS36" s="443"/>
      <c r="BT36" s="443"/>
      <c r="BU36" s="443"/>
      <c r="BV36" s="443"/>
      <c r="BW36" s="443"/>
      <c r="BX36" s="443"/>
      <c r="BY36" s="443"/>
      <c r="BZ36" s="443"/>
      <c r="CA36" s="443"/>
      <c r="CB36" s="443"/>
      <c r="CC36" s="443"/>
      <c r="CD36" s="443"/>
      <c r="CE36" s="443"/>
      <c r="CF36" s="443"/>
      <c r="CG36" s="443"/>
      <c r="CH36" s="443"/>
      <c r="CI36" s="443"/>
      <c r="CJ36" s="443"/>
      <c r="CK36" s="443"/>
      <c r="CL36" s="443"/>
      <c r="CM36" s="443"/>
      <c r="CN36" s="443"/>
      <c r="CO36" s="443"/>
      <c r="CP36" s="443"/>
      <c r="CQ36" s="443"/>
      <c r="CR36" s="443"/>
      <c r="CS36" s="443"/>
      <c r="CT36" s="443"/>
      <c r="CU36" s="443"/>
      <c r="CV36" s="443"/>
      <c r="CW36" s="443"/>
      <c r="CX36" s="443"/>
      <c r="CY36" s="443"/>
      <c r="CZ36" s="443"/>
      <c r="DA36" s="443"/>
      <c r="DB36" s="443"/>
      <c r="DC36" s="443"/>
      <c r="DD36" s="443"/>
      <c r="DE36" s="443"/>
      <c r="DF36" s="443"/>
      <c r="DG36" s="443"/>
      <c r="DH36" s="443"/>
      <c r="DI36" s="443"/>
      <c r="DJ36" s="443"/>
      <c r="DK36" s="443"/>
      <c r="DL36" s="443"/>
      <c r="DM36" s="443"/>
      <c r="DN36" s="443"/>
      <c r="DO36" s="443"/>
      <c r="DP36" s="443"/>
      <c r="DQ36" s="443"/>
      <c r="DR36" s="443"/>
      <c r="DS36" s="443"/>
      <c r="DT36" s="443"/>
      <c r="DU36" s="443"/>
      <c r="DV36" s="443"/>
      <c r="DW36" s="443"/>
      <c r="DX36" s="443"/>
      <c r="DY36" s="443"/>
      <c r="DZ36" s="443"/>
      <c r="EA36" s="443"/>
      <c r="EB36" s="443"/>
      <c r="EC36" s="443"/>
      <c r="ED36" s="443"/>
      <c r="EE36" s="443"/>
      <c r="EF36" s="443"/>
      <c r="EG36" s="443"/>
      <c r="EH36" s="443"/>
      <c r="EI36" s="443"/>
      <c r="EJ36" s="443"/>
      <c r="EK36" s="443"/>
      <c r="EL36" s="443"/>
      <c r="EM36" s="443"/>
      <c r="EN36" s="443"/>
      <c r="EO36" s="443"/>
      <c r="EP36" s="443"/>
      <c r="EQ36" s="443"/>
      <c r="ER36" s="443"/>
      <c r="ES36" s="443"/>
      <c r="ET36" s="443"/>
      <c r="EU36" s="443"/>
      <c r="EV36" s="443"/>
      <c r="EW36" s="443"/>
      <c r="EX36" s="443"/>
      <c r="EY36" s="443"/>
      <c r="EZ36" s="443"/>
      <c r="FA36" s="443"/>
      <c r="FB36" s="443"/>
      <c r="FC36" s="443"/>
      <c r="FD36" s="443"/>
      <c r="FE36" s="443"/>
      <c r="FF36" s="443"/>
      <c r="FG36" s="443"/>
      <c r="FH36" s="443"/>
      <c r="FI36" s="443"/>
      <c r="FJ36" s="443"/>
      <c r="FK36" s="443"/>
      <c r="FL36" s="443"/>
      <c r="FM36" s="443"/>
      <c r="FN36" s="443"/>
      <c r="FO36" s="443"/>
      <c r="FP36" s="443"/>
      <c r="FQ36" s="443"/>
      <c r="FR36" s="443"/>
      <c r="FS36" s="443"/>
      <c r="FT36" s="443"/>
      <c r="FU36" s="443"/>
      <c r="FV36" s="443"/>
      <c r="FW36" s="443"/>
      <c r="FX36" s="443"/>
      <c r="FY36" s="443"/>
      <c r="FZ36" s="443"/>
      <c r="GA36" s="443"/>
      <c r="GB36" s="443"/>
      <c r="GC36" s="443"/>
      <c r="GD36" s="443"/>
      <c r="GE36" s="443"/>
      <c r="GF36" s="443"/>
      <c r="GG36" s="443"/>
      <c r="GH36" s="443"/>
      <c r="GI36" s="443"/>
      <c r="GJ36" s="443"/>
      <c r="GK36" s="443"/>
      <c r="GL36" s="443"/>
      <c r="GM36" s="443"/>
      <c r="GN36" s="443"/>
      <c r="GO36" s="443"/>
      <c r="GP36" s="443"/>
      <c r="GQ36" s="443"/>
      <c r="GR36" s="443"/>
      <c r="GS36" s="443"/>
      <c r="GT36" s="443"/>
      <c r="GU36" s="443"/>
      <c r="GV36" s="443"/>
      <c r="GW36" s="443"/>
      <c r="GX36" s="443"/>
      <c r="GY36" s="443"/>
      <c r="GZ36" s="443"/>
      <c r="HA36" s="443"/>
      <c r="HB36" s="443"/>
      <c r="HC36" s="443"/>
      <c r="HD36" s="443"/>
      <c r="HE36" s="443"/>
      <c r="HF36" s="443"/>
      <c r="HG36" s="443"/>
      <c r="HH36" s="443"/>
      <c r="HI36" s="443"/>
      <c r="HJ36" s="443"/>
      <c r="HK36" s="443"/>
      <c r="HL36" s="443"/>
      <c r="HM36" s="443"/>
      <c r="HN36" s="443"/>
      <c r="HO36" s="443"/>
      <c r="HP36" s="443"/>
      <c r="HQ36" s="443"/>
      <c r="HR36" s="443"/>
      <c r="HS36" s="443"/>
      <c r="HT36" s="443"/>
      <c r="HU36" s="443"/>
      <c r="HV36" s="443"/>
      <c r="HW36" s="443"/>
      <c r="HX36" s="443"/>
      <c r="HY36" s="443"/>
      <c r="HZ36" s="443"/>
      <c r="IA36" s="443"/>
      <c r="IB36" s="443"/>
      <c r="IC36" s="443"/>
      <c r="ID36" s="443"/>
      <c r="IE36" s="443"/>
      <c r="IF36" s="443"/>
      <c r="IG36" s="443"/>
      <c r="IH36" s="443"/>
      <c r="II36" s="443"/>
      <c r="IJ36" s="443"/>
      <c r="IK36" s="443"/>
      <c r="IL36" s="443"/>
      <c r="IM36" s="443"/>
      <c r="IN36" s="443"/>
      <c r="IO36" s="443"/>
      <c r="IP36" s="443"/>
      <c r="IQ36" s="443"/>
      <c r="IR36" s="443"/>
      <c r="IS36" s="443"/>
      <c r="IT36" s="443"/>
      <c r="IU36" s="443"/>
      <c r="IV36" s="443"/>
      <c r="IW36" s="443"/>
      <c r="IX36" s="443"/>
      <c r="IY36" s="443"/>
      <c r="IZ36" s="443"/>
      <c r="JA36" s="443"/>
      <c r="JB36" s="443"/>
      <c r="JC36" s="443"/>
      <c r="JD36" s="443"/>
      <c r="JE36" s="443"/>
      <c r="JF36" s="443"/>
      <c r="JG36" s="443"/>
      <c r="JH36" s="443"/>
      <c r="JI36" s="443"/>
      <c r="JJ36" s="443"/>
      <c r="JK36" s="443"/>
      <c r="JL36" s="443"/>
      <c r="JM36" s="443"/>
      <c r="JN36" s="443"/>
      <c r="JO36" s="443"/>
      <c r="JP36" s="443"/>
      <c r="JQ36" s="443"/>
      <c r="JR36" s="443"/>
      <c r="JS36" s="443"/>
      <c r="JT36" s="443"/>
      <c r="JU36" s="443"/>
      <c r="JV36" s="443"/>
      <c r="JW36" s="443"/>
      <c r="JX36" s="443"/>
      <c r="JY36" s="443"/>
      <c r="JZ36" s="443"/>
      <c r="KA36" s="443"/>
      <c r="KB36" s="443"/>
      <c r="KC36" s="443"/>
      <c r="KD36" s="443"/>
      <c r="KE36" s="443"/>
      <c r="KF36" s="443"/>
      <c r="KG36" s="443"/>
      <c r="KH36" s="443"/>
      <c r="KI36" s="443"/>
      <c r="KJ36" s="443"/>
      <c r="KK36" s="443"/>
      <c r="KL36" s="443"/>
      <c r="KM36" s="443"/>
      <c r="KN36" s="443"/>
      <c r="KO36" s="443"/>
      <c r="KP36" s="443"/>
      <c r="KQ36" s="443"/>
      <c r="KR36" s="443"/>
      <c r="KS36" s="443"/>
      <c r="KT36" s="443"/>
      <c r="KU36" s="443"/>
      <c r="KV36" s="443"/>
      <c r="KW36" s="443"/>
      <c r="KX36" s="443"/>
      <c r="KY36" s="443"/>
      <c r="KZ36" s="443"/>
      <c r="LA36" s="443"/>
      <c r="LB36" s="443"/>
      <c r="LC36" s="443"/>
      <c r="LD36" s="443"/>
      <c r="LE36" s="443"/>
      <c r="LF36" s="443"/>
      <c r="LG36" s="443"/>
      <c r="LH36" s="443"/>
      <c r="LI36" s="443"/>
      <c r="LJ36" s="443"/>
      <c r="LK36" s="443"/>
      <c r="LL36" s="443"/>
      <c r="LM36" s="443"/>
      <c r="LN36" s="443"/>
      <c r="LO36" s="443"/>
      <c r="LP36" s="443"/>
      <c r="LQ36" s="443"/>
      <c r="LR36" s="443"/>
      <c r="LS36" s="443"/>
      <c r="LT36" s="443"/>
      <c r="LU36" s="443"/>
      <c r="LV36" s="443"/>
      <c r="LW36" s="443"/>
      <c r="LX36" s="443"/>
      <c r="LY36" s="443"/>
      <c r="LZ36" s="443"/>
      <c r="MA36" s="443"/>
      <c r="MB36" s="443"/>
      <c r="MC36" s="443"/>
      <c r="MD36" s="443"/>
      <c r="ME36" s="443"/>
      <c r="MF36" s="443"/>
      <c r="MG36" s="443"/>
      <c r="MH36" s="443"/>
      <c r="MI36" s="443"/>
      <c r="MJ36" s="443"/>
      <c r="MK36" s="443"/>
      <c r="ML36" s="443"/>
      <c r="MM36" s="443"/>
      <c r="MN36" s="443"/>
      <c r="MO36" s="443"/>
      <c r="MP36" s="443"/>
      <c r="MQ36" s="443"/>
      <c r="MR36" s="443"/>
      <c r="MS36" s="443"/>
      <c r="MT36" s="443"/>
      <c r="MU36" s="443"/>
      <c r="MV36" s="443"/>
      <c r="MW36" s="443"/>
      <c r="MX36" s="443"/>
      <c r="MY36" s="443"/>
      <c r="MZ36" s="443"/>
      <c r="NA36" s="443"/>
      <c r="NB36" s="443"/>
      <c r="NC36" s="443"/>
      <c r="ND36" s="443"/>
      <c r="NE36" s="443"/>
      <c r="NF36" s="443"/>
      <c r="NG36" s="443"/>
      <c r="NH36" s="443"/>
      <c r="NI36" s="443"/>
      <c r="NJ36" s="443"/>
      <c r="NK36" s="443"/>
      <c r="NL36" s="443"/>
      <c r="NM36" s="443"/>
      <c r="NN36" s="443"/>
      <c r="NO36" s="443"/>
      <c r="NP36" s="443"/>
      <c r="NQ36" s="443"/>
      <c r="NR36" s="443"/>
      <c r="NS36" s="443"/>
      <c r="NT36" s="443"/>
      <c r="NU36" s="443"/>
      <c r="NV36" s="443"/>
      <c r="NW36" s="443"/>
      <c r="NX36" s="443"/>
      <c r="NY36" s="443"/>
      <c r="NZ36" s="443"/>
      <c r="OA36" s="443"/>
      <c r="OB36" s="443"/>
      <c r="OC36" s="443"/>
      <c r="OD36" s="443"/>
      <c r="OE36" s="443"/>
      <c r="OF36" s="443"/>
      <c r="OG36" s="443"/>
      <c r="OH36" s="443"/>
      <c r="OI36" s="443"/>
      <c r="OJ36" s="443"/>
      <c r="OK36" s="443"/>
      <c r="OL36" s="443"/>
      <c r="OM36" s="443"/>
      <c r="ON36" s="443"/>
      <c r="OO36" s="443"/>
      <c r="OP36" s="443"/>
      <c r="OQ36" s="443"/>
      <c r="OR36" s="443"/>
      <c r="OS36" s="443"/>
      <c r="OT36" s="443"/>
      <c r="OU36" s="443"/>
      <c r="OV36" s="443"/>
      <c r="OW36" s="443"/>
      <c r="OX36" s="443"/>
      <c r="OY36" s="443"/>
      <c r="OZ36" s="443"/>
      <c r="PA36" s="443"/>
      <c r="PB36" s="443"/>
      <c r="PC36" s="443"/>
      <c r="PD36" s="443"/>
      <c r="PE36" s="443"/>
      <c r="PF36" s="443"/>
      <c r="PG36" s="443"/>
      <c r="PH36" s="443"/>
      <c r="PI36" s="443"/>
      <c r="PJ36" s="443"/>
      <c r="PK36" s="443"/>
      <c r="PL36" s="443"/>
      <c r="PM36" s="443"/>
      <c r="PN36" s="443"/>
      <c r="PO36" s="443"/>
      <c r="PP36" s="443"/>
      <c r="PQ36" s="443"/>
      <c r="PR36" s="443"/>
      <c r="PS36" s="443"/>
      <c r="PT36" s="443"/>
      <c r="PU36" s="443"/>
      <c r="PV36" s="443"/>
      <c r="PW36" s="443"/>
      <c r="PX36" s="443"/>
      <c r="PY36" s="443"/>
      <c r="PZ36" s="443"/>
      <c r="QA36" s="443"/>
      <c r="QB36" s="443"/>
      <c r="QC36" s="443"/>
      <c r="QD36" s="443"/>
      <c r="QE36" s="443"/>
      <c r="QF36" s="443"/>
      <c r="QG36" s="443"/>
      <c r="QH36" s="443"/>
      <c r="QI36" s="443"/>
      <c r="QJ36" s="443"/>
      <c r="QK36" s="443"/>
      <c r="QL36" s="443"/>
      <c r="QM36" s="443"/>
      <c r="QN36" s="443"/>
      <c r="QO36" s="443"/>
      <c r="QP36" s="443"/>
      <c r="QQ36" s="443"/>
      <c r="QR36" s="443"/>
      <c r="QS36" s="443"/>
      <c r="QT36" s="443"/>
      <c r="QU36" s="443"/>
      <c r="QV36" s="443"/>
      <c r="QW36" s="443"/>
      <c r="QX36" s="443"/>
      <c r="QY36" s="443"/>
      <c r="QZ36" s="443"/>
      <c r="RA36" s="443"/>
      <c r="RB36" s="443"/>
      <c r="RC36" s="443"/>
      <c r="RD36" s="443"/>
      <c r="RE36" s="443"/>
      <c r="RF36" s="443"/>
      <c r="RG36" s="443"/>
      <c r="RH36" s="443"/>
      <c r="RI36" s="443"/>
      <c r="RJ36" s="443"/>
      <c r="RK36" s="443"/>
      <c r="RL36" s="443"/>
      <c r="RM36" s="443"/>
      <c r="RN36" s="443"/>
      <c r="RO36" s="443"/>
      <c r="RP36" s="443"/>
      <c r="RQ36" s="443"/>
      <c r="RR36" s="443"/>
      <c r="RS36" s="443"/>
      <c r="RT36" s="443"/>
      <c r="RU36" s="443"/>
      <c r="RV36" s="443"/>
      <c r="RW36" s="443"/>
      <c r="RX36" s="443"/>
      <c r="RY36" s="443"/>
      <c r="RZ36" s="443"/>
      <c r="SA36" s="443"/>
      <c r="SB36" s="443"/>
      <c r="SC36" s="443"/>
      <c r="SD36" s="443"/>
      <c r="SE36" s="443"/>
      <c r="SF36" s="443"/>
      <c r="SG36" s="443"/>
      <c r="SH36" s="443"/>
      <c r="SI36" s="443"/>
      <c r="SJ36" s="443"/>
      <c r="SK36" s="443"/>
      <c r="SL36" s="443"/>
      <c r="SM36" s="443"/>
      <c r="SN36" s="443"/>
      <c r="SO36" s="443"/>
      <c r="SP36" s="443"/>
      <c r="SQ36" s="443"/>
      <c r="SR36" s="443"/>
      <c r="SS36" s="443"/>
      <c r="ST36" s="443"/>
      <c r="SU36" s="443"/>
      <c r="SV36" s="443"/>
      <c r="SW36" s="443"/>
      <c r="SX36" s="443"/>
      <c r="SY36" s="443"/>
      <c r="SZ36" s="443"/>
      <c r="TA36" s="443"/>
      <c r="TB36" s="443"/>
      <c r="TC36" s="443"/>
      <c r="TD36" s="443"/>
      <c r="TE36" s="443"/>
      <c r="TF36" s="443"/>
      <c r="TG36" s="443"/>
      <c r="TH36" s="443"/>
      <c r="TI36" s="443"/>
      <c r="TJ36" s="443"/>
      <c r="TK36" s="443"/>
      <c r="TL36" s="443"/>
      <c r="TM36" s="443"/>
      <c r="TN36" s="443"/>
      <c r="TO36" s="443"/>
      <c r="TP36" s="443"/>
      <c r="TQ36" s="443"/>
      <c r="TR36" s="443"/>
      <c r="TS36" s="443"/>
      <c r="TT36" s="443"/>
      <c r="TU36" s="443"/>
      <c r="TV36" s="443"/>
      <c r="TW36" s="443"/>
      <c r="TX36" s="443"/>
      <c r="TY36" s="443"/>
      <c r="TZ36" s="443"/>
      <c r="UA36" s="443"/>
      <c r="UB36" s="443"/>
      <c r="UC36" s="443"/>
      <c r="UD36" s="443"/>
      <c r="UE36" s="443"/>
      <c r="UF36" s="443"/>
      <c r="UG36" s="443"/>
      <c r="UH36" s="443"/>
      <c r="UI36" s="443"/>
      <c r="UJ36" s="443"/>
      <c r="UK36" s="443"/>
      <c r="UL36" s="443"/>
      <c r="UM36" s="443"/>
      <c r="UN36" s="443"/>
      <c r="UO36" s="443"/>
      <c r="UP36" s="443"/>
      <c r="UQ36" s="443"/>
      <c r="UR36" s="443"/>
      <c r="US36" s="443"/>
      <c r="UT36" s="443"/>
      <c r="UU36" s="443"/>
      <c r="UV36" s="443"/>
      <c r="UW36" s="443"/>
      <c r="UX36" s="443"/>
      <c r="UY36" s="443"/>
      <c r="UZ36" s="443"/>
      <c r="VA36" s="443"/>
      <c r="VB36" s="443"/>
      <c r="VC36" s="443"/>
      <c r="VD36" s="443"/>
      <c r="VE36" s="443"/>
      <c r="VF36" s="443"/>
      <c r="VG36" s="443"/>
      <c r="VH36" s="443"/>
      <c r="VI36" s="443"/>
      <c r="VJ36" s="443"/>
      <c r="VK36" s="443"/>
      <c r="VL36" s="443"/>
      <c r="VM36" s="443"/>
      <c r="VN36" s="443"/>
      <c r="VO36" s="443"/>
      <c r="VP36" s="443"/>
      <c r="VQ36" s="443"/>
      <c r="VR36" s="443"/>
      <c r="VS36" s="443"/>
      <c r="VT36" s="443"/>
      <c r="VU36" s="443"/>
      <c r="VV36" s="443"/>
      <c r="VW36" s="443"/>
      <c r="VX36" s="443"/>
      <c r="VY36" s="443"/>
      <c r="VZ36" s="443"/>
      <c r="WA36" s="443"/>
      <c r="WB36" s="443"/>
      <c r="WC36" s="443"/>
      <c r="WD36" s="443"/>
      <c r="WE36" s="443"/>
      <c r="WF36" s="443"/>
      <c r="WG36" s="443"/>
      <c r="WH36" s="443"/>
      <c r="WI36" s="443"/>
      <c r="WJ36" s="443"/>
      <c r="WK36" s="443"/>
      <c r="WL36" s="443"/>
      <c r="WM36" s="443"/>
      <c r="WN36" s="443"/>
      <c r="WO36" s="443"/>
      <c r="WP36" s="443"/>
      <c r="WQ36" s="443"/>
      <c r="WR36" s="443"/>
      <c r="WS36" s="443"/>
      <c r="WT36" s="443"/>
      <c r="WU36" s="443"/>
      <c r="WV36" s="443"/>
      <c r="WW36" s="443"/>
      <c r="WX36" s="443"/>
      <c r="WY36" s="443"/>
      <c r="WZ36" s="443"/>
      <c r="XA36" s="443"/>
      <c r="XB36" s="443"/>
      <c r="XC36" s="443"/>
      <c r="XD36" s="443"/>
      <c r="XE36" s="443"/>
      <c r="XF36" s="443"/>
      <c r="XG36" s="443"/>
      <c r="XH36" s="443"/>
      <c r="XI36" s="443"/>
      <c r="XJ36" s="443"/>
      <c r="XK36" s="443"/>
      <c r="XL36" s="443"/>
      <c r="XM36" s="443"/>
      <c r="XN36" s="443"/>
      <c r="XO36" s="443"/>
      <c r="XP36" s="443"/>
      <c r="XQ36" s="443"/>
      <c r="XR36" s="443"/>
      <c r="XS36" s="443"/>
      <c r="XT36" s="443"/>
      <c r="XU36" s="443"/>
      <c r="XV36" s="443"/>
      <c r="XW36" s="443"/>
      <c r="XX36" s="443"/>
      <c r="XY36" s="443"/>
      <c r="XZ36" s="443"/>
      <c r="YA36" s="443"/>
      <c r="YB36" s="443"/>
      <c r="YC36" s="443"/>
      <c r="YD36" s="443"/>
      <c r="YE36" s="443"/>
      <c r="YF36" s="443"/>
      <c r="YG36" s="443"/>
      <c r="YH36" s="443"/>
      <c r="YI36" s="443"/>
      <c r="YJ36" s="443"/>
      <c r="YK36" s="443"/>
      <c r="YL36" s="443"/>
      <c r="YM36" s="443"/>
      <c r="YN36" s="443"/>
      <c r="YO36" s="443"/>
      <c r="YP36" s="443"/>
      <c r="YQ36" s="443"/>
      <c r="YR36" s="443"/>
      <c r="YS36" s="443"/>
      <c r="YT36" s="443"/>
      <c r="YU36" s="443"/>
      <c r="YV36" s="443"/>
      <c r="YW36" s="443"/>
      <c r="YX36" s="443"/>
      <c r="YY36" s="443"/>
      <c r="YZ36" s="443"/>
      <c r="ZA36" s="443"/>
      <c r="ZB36" s="443"/>
      <c r="ZC36" s="443"/>
      <c r="ZD36" s="443"/>
      <c r="ZE36" s="443"/>
      <c r="ZF36" s="443"/>
      <c r="ZG36" s="443"/>
      <c r="ZH36" s="443"/>
      <c r="ZI36" s="443"/>
      <c r="ZJ36" s="443"/>
      <c r="ZK36" s="443"/>
      <c r="ZL36" s="443"/>
      <c r="ZM36" s="443"/>
      <c r="ZN36" s="443"/>
      <c r="ZO36" s="443"/>
      <c r="ZP36" s="443"/>
      <c r="ZQ36" s="443"/>
      <c r="ZR36" s="443"/>
      <c r="ZS36" s="443"/>
      <c r="ZT36" s="443"/>
      <c r="ZU36" s="443"/>
      <c r="ZV36" s="443"/>
      <c r="ZW36" s="443"/>
      <c r="ZX36" s="443"/>
      <c r="ZY36" s="443"/>
      <c r="ZZ36" s="443"/>
      <c r="AAA36" s="443"/>
      <c r="AAB36" s="443"/>
      <c r="AAC36" s="443"/>
      <c r="AAD36" s="443"/>
      <c r="AAE36" s="443"/>
      <c r="AAF36" s="443"/>
      <c r="AAG36" s="443"/>
      <c r="AAH36" s="443"/>
      <c r="AAI36" s="443"/>
      <c r="AAJ36" s="443"/>
      <c r="AAK36" s="443"/>
      <c r="AAL36" s="443"/>
      <c r="AAM36" s="443"/>
      <c r="AAN36" s="443"/>
      <c r="AAO36" s="443"/>
      <c r="AAP36" s="443"/>
      <c r="AAQ36" s="443"/>
      <c r="AAR36" s="443"/>
      <c r="AAS36" s="443"/>
      <c r="AAT36" s="443"/>
      <c r="AAU36" s="443"/>
      <c r="AAV36" s="443"/>
      <c r="AAW36" s="443"/>
      <c r="AAX36" s="443"/>
      <c r="AAY36" s="443"/>
      <c r="AAZ36" s="443"/>
      <c r="ABA36" s="443"/>
      <c r="ABB36" s="443"/>
      <c r="ABC36" s="443"/>
      <c r="ABD36" s="443"/>
      <c r="ABE36" s="443"/>
      <c r="ABF36" s="443"/>
      <c r="ABG36" s="443"/>
      <c r="ABH36" s="443"/>
      <c r="ABI36" s="443"/>
      <c r="ABJ36" s="443"/>
      <c r="ABK36" s="443"/>
      <c r="ABL36" s="443"/>
      <c r="ABM36" s="443"/>
      <c r="ABN36" s="443"/>
      <c r="ABO36" s="443"/>
      <c r="ABP36" s="443"/>
      <c r="ABQ36" s="443"/>
      <c r="ABR36" s="443"/>
      <c r="ABS36" s="443"/>
      <c r="ABT36" s="443"/>
      <c r="ABU36" s="443"/>
      <c r="ABV36" s="443"/>
      <c r="ABW36" s="443"/>
      <c r="ABX36" s="443"/>
      <c r="ABY36" s="443"/>
      <c r="ABZ36" s="443"/>
      <c r="ACA36" s="443"/>
      <c r="ACB36" s="443"/>
      <c r="ACC36" s="443"/>
      <c r="ACD36" s="443"/>
      <c r="ACE36" s="443"/>
      <c r="ACF36" s="443"/>
      <c r="ACG36" s="443"/>
      <c r="ACH36" s="443"/>
      <c r="ACI36" s="443"/>
      <c r="ACJ36" s="443"/>
      <c r="ACK36" s="443"/>
      <c r="ACL36" s="443"/>
      <c r="ACM36" s="443"/>
      <c r="ACN36" s="443"/>
      <c r="ACO36" s="443"/>
      <c r="ACP36" s="443"/>
      <c r="ACQ36" s="443"/>
      <c r="ACR36" s="443"/>
      <c r="ACS36" s="443"/>
      <c r="ACT36" s="443"/>
      <c r="ACU36" s="443"/>
      <c r="ACV36" s="443"/>
      <c r="ACW36" s="443"/>
      <c r="ACX36" s="443"/>
      <c r="ACY36" s="443"/>
      <c r="ACZ36" s="443"/>
      <c r="ADA36" s="443"/>
      <c r="ADB36" s="443"/>
      <c r="ADC36" s="443"/>
      <c r="ADD36" s="443"/>
      <c r="ADE36" s="443"/>
      <c r="ADF36" s="443"/>
      <c r="ADG36" s="443"/>
      <c r="ADH36" s="443"/>
      <c r="ADI36" s="443"/>
      <c r="ADJ36" s="443"/>
      <c r="ADK36" s="443"/>
      <c r="ADL36" s="443"/>
      <c r="ADM36" s="443"/>
      <c r="ADN36" s="443"/>
      <c r="ADO36" s="443"/>
      <c r="ADP36" s="443"/>
      <c r="ADQ36" s="443"/>
      <c r="ADR36" s="443"/>
      <c r="ADS36" s="443"/>
      <c r="ADT36" s="443"/>
      <c r="ADU36" s="443"/>
      <c r="ADV36" s="443"/>
      <c r="ADW36" s="443"/>
      <c r="ADX36" s="443"/>
      <c r="ADY36" s="443"/>
      <c r="ADZ36" s="443"/>
      <c r="AEA36" s="443"/>
      <c r="AEB36" s="443"/>
      <c r="AEC36" s="443"/>
      <c r="AED36" s="443"/>
      <c r="AEE36" s="443"/>
      <c r="AEF36" s="443"/>
      <c r="AEG36" s="443"/>
      <c r="AEH36" s="443"/>
      <c r="AEI36" s="443"/>
      <c r="AEJ36" s="443"/>
      <c r="AEK36" s="443"/>
      <c r="AEL36" s="443"/>
      <c r="AEM36" s="443"/>
      <c r="AEN36" s="443"/>
      <c r="AEO36" s="443"/>
      <c r="AEP36" s="443"/>
      <c r="AEQ36" s="443"/>
      <c r="AER36" s="443"/>
      <c r="AES36" s="443"/>
      <c r="AET36" s="443"/>
      <c r="AEU36" s="443"/>
      <c r="AEV36" s="443"/>
      <c r="AEW36" s="443"/>
      <c r="AEX36" s="443"/>
      <c r="AEY36" s="443"/>
      <c r="AEZ36" s="443"/>
      <c r="AFA36" s="443"/>
      <c r="AFB36" s="443"/>
      <c r="AFC36" s="443"/>
      <c r="AFD36" s="443"/>
      <c r="AFE36" s="443"/>
      <c r="AFF36" s="443"/>
      <c r="AFG36" s="443"/>
      <c r="AFH36" s="443"/>
      <c r="AFI36" s="443"/>
      <c r="AFJ36" s="443"/>
      <c r="AFK36" s="443"/>
      <c r="AFL36" s="443"/>
      <c r="AFM36" s="443"/>
      <c r="AFN36" s="443"/>
      <c r="AFO36" s="443"/>
      <c r="AFP36" s="443"/>
      <c r="AFQ36" s="443"/>
      <c r="AFR36" s="443"/>
      <c r="AFS36" s="443"/>
      <c r="AFT36" s="443"/>
      <c r="AFU36" s="443"/>
      <c r="AFV36" s="443"/>
      <c r="AFW36" s="443"/>
      <c r="AFX36" s="443"/>
      <c r="AFY36" s="443"/>
      <c r="AFZ36" s="443"/>
      <c r="AGA36" s="443"/>
      <c r="AGB36" s="443"/>
      <c r="AGC36" s="443"/>
      <c r="AGD36" s="443"/>
      <c r="AGE36" s="443"/>
      <c r="AGF36" s="443"/>
      <c r="AGG36" s="443"/>
      <c r="AGH36" s="443"/>
      <c r="AGI36" s="443"/>
      <c r="AGJ36" s="443"/>
      <c r="AGK36" s="443"/>
      <c r="AGL36" s="443"/>
      <c r="AGM36" s="443"/>
      <c r="AGN36" s="443"/>
      <c r="AGO36" s="443"/>
      <c r="AGP36" s="443"/>
      <c r="AGQ36" s="443"/>
      <c r="AGR36" s="443"/>
      <c r="AGS36" s="443"/>
      <c r="AGT36" s="443"/>
      <c r="AGU36" s="443"/>
      <c r="AGV36" s="443"/>
      <c r="AGW36" s="443"/>
      <c r="AGX36" s="443"/>
      <c r="AGY36" s="443"/>
      <c r="AGZ36" s="443"/>
      <c r="AHA36" s="443"/>
      <c r="AHB36" s="443"/>
      <c r="AHC36" s="443"/>
      <c r="AHD36" s="443"/>
      <c r="AHE36" s="443"/>
      <c r="AHF36" s="443"/>
      <c r="AHG36" s="443"/>
      <c r="AHH36" s="443"/>
      <c r="AHI36" s="443"/>
      <c r="AHJ36" s="443"/>
      <c r="AHK36" s="443"/>
      <c r="AHL36" s="443"/>
      <c r="AHM36" s="443"/>
      <c r="AHN36" s="443"/>
      <c r="AHO36" s="443"/>
      <c r="AHQ36" s="445"/>
    </row>
    <row r="37" spans="1:901" x14ac:dyDescent="0.35">
      <c r="C37" s="336">
        <v>0</v>
      </c>
      <c r="D37" s="336">
        <v>-5.9604644775390625E-8</v>
      </c>
      <c r="E37" s="336">
        <v>7.4505805969238281E-9</v>
      </c>
      <c r="F37" s="336">
        <v>-4.4703483581542969E-8</v>
      </c>
      <c r="G37" s="336">
        <v>1.4901161193847656E-8</v>
      </c>
      <c r="H37" s="336">
        <v>0</v>
      </c>
      <c r="I37" s="336">
        <v>-3.7252902984619141E-9</v>
      </c>
      <c r="J37" s="336">
        <v>-5.9604644775390625E-8</v>
      </c>
      <c r="K37" s="336">
        <v>1.4901161193847656E-8</v>
      </c>
      <c r="L37" s="336">
        <v>-4.4703483581542969E-8</v>
      </c>
      <c r="M37" s="336">
        <v>0</v>
      </c>
      <c r="N37" s="336">
        <v>0</v>
      </c>
      <c r="O37" s="336">
        <v>0</v>
      </c>
      <c r="P37" s="336">
        <v>0</v>
      </c>
      <c r="Q37" s="336">
        <v>1.4901161193847656E-8</v>
      </c>
      <c r="R37" s="336">
        <v>7.4505805969238281E-9</v>
      </c>
      <c r="S37" s="336">
        <v>0</v>
      </c>
      <c r="T37" s="336">
        <v>1.4901161193847656E-8</v>
      </c>
      <c r="U37" s="336">
        <v>-7.4505805969238281E-9</v>
      </c>
      <c r="V37" s="336">
        <v>7.4505805969238281E-9</v>
      </c>
      <c r="W37" s="336">
        <v>0</v>
      </c>
      <c r="X37" s="336">
        <v>1.4901161193847656E-8</v>
      </c>
      <c r="Y37" s="336">
        <v>0</v>
      </c>
      <c r="Z37" s="336">
        <v>0</v>
      </c>
      <c r="AA37" s="336">
        <v>9.5367431640625E-7</v>
      </c>
      <c r="AB37" s="336">
        <v>-2.9802322387695313E-8</v>
      </c>
      <c r="AC37" s="336">
        <v>-5.9604644775390625E-8</v>
      </c>
      <c r="AD37" s="336">
        <v>-7.4505805969238281E-9</v>
      </c>
      <c r="AE37" s="336">
        <v>0</v>
      </c>
      <c r="AF37" s="336">
        <v>0</v>
      </c>
      <c r="AG37" s="336">
        <v>5.9604644775390625E-8</v>
      </c>
      <c r="AH37" s="336">
        <v>0</v>
      </c>
      <c r="AI37" s="336">
        <v>0</v>
      </c>
      <c r="AJ37" s="336">
        <v>-1.4901161193847656E-8</v>
      </c>
      <c r="AK37" s="336">
        <v>-2.2351741790771484E-8</v>
      </c>
      <c r="AL37" s="336">
        <v>-7.4505805969238281E-9</v>
      </c>
      <c r="AM37" s="336">
        <v>0</v>
      </c>
      <c r="AN37" s="336">
        <v>-7.4505805969238281E-9</v>
      </c>
      <c r="AO37" s="336">
        <v>-7.4505805969238281E-9</v>
      </c>
      <c r="AP37" s="336">
        <v>0</v>
      </c>
      <c r="AQ37" s="336">
        <v>2.9802322387695313E-8</v>
      </c>
      <c r="AR37" s="336">
        <v>0</v>
      </c>
      <c r="AS37" s="336">
        <v>0</v>
      </c>
      <c r="AT37" s="336">
        <v>1.4901161193847656E-8</v>
      </c>
      <c r="AU37" s="336">
        <v>7.4505805969238281E-9</v>
      </c>
      <c r="AV37" s="336">
        <v>0</v>
      </c>
      <c r="AW37" s="336">
        <v>7.4505805969238281E-9</v>
      </c>
      <c r="AX37" s="336">
        <v>0</v>
      </c>
      <c r="AY37" s="336">
        <v>-7.4505805969238281E-9</v>
      </c>
      <c r="AZ37" s="336">
        <v>0</v>
      </c>
      <c r="BA37" s="336">
        <v>0</v>
      </c>
      <c r="BB37" s="336">
        <v>1.4901161193847656E-8</v>
      </c>
      <c r="BC37" s="336">
        <v>0</v>
      </c>
      <c r="BD37" s="336">
        <v>-2.9802322387695313E-8</v>
      </c>
      <c r="BE37" s="336">
        <v>0</v>
      </c>
      <c r="BF37" s="336">
        <v>0</v>
      </c>
      <c r="BG37" s="336">
        <v>3.7252902984619141E-9</v>
      </c>
      <c r="BH37" s="336">
        <v>0</v>
      </c>
      <c r="BI37" s="336">
        <v>0</v>
      </c>
      <c r="BJ37" s="336">
        <v>7.4505805969238281E-9</v>
      </c>
      <c r="BK37" s="336">
        <v>-1.4901161193847656E-8</v>
      </c>
      <c r="BL37" s="336">
        <v>-1.4901161193847656E-8</v>
      </c>
      <c r="BM37" s="336">
        <v>0</v>
      </c>
      <c r="BN37" s="336">
        <v>-7.4505805969238281E-9</v>
      </c>
      <c r="BO37" s="336">
        <v>0</v>
      </c>
      <c r="BP37" s="336">
        <v>3.7252902984619141E-9</v>
      </c>
      <c r="BQ37" s="336">
        <v>0</v>
      </c>
      <c r="BR37" s="336">
        <v>7.4505805969238281E-9</v>
      </c>
      <c r="BS37" s="336">
        <v>-1.862645149230957E-9</v>
      </c>
      <c r="BT37" s="336">
        <v>0</v>
      </c>
      <c r="BU37" s="336">
        <v>-5.5879354476928711E-9</v>
      </c>
      <c r="BV37" s="336">
        <v>3.7252902984619141E-9</v>
      </c>
      <c r="BW37" s="336">
        <v>-1.1920928955078125E-7</v>
      </c>
      <c r="BX37" s="336">
        <v>-5.9604644775390625E-8</v>
      </c>
      <c r="BY37" s="336">
        <v>-2.9802322387695313E-8</v>
      </c>
      <c r="BZ37" s="336">
        <v>-1.4901161193847656E-8</v>
      </c>
      <c r="CA37" s="336">
        <v>1.4901161193847656E-8</v>
      </c>
      <c r="CB37" s="336">
        <v>1.4901161193847656E-8</v>
      </c>
      <c r="CC37" s="336">
        <v>-7.4505805969238281E-9</v>
      </c>
      <c r="CD37" s="336">
        <v>4.6566128730773926E-10</v>
      </c>
      <c r="CE37" s="336">
        <v>0</v>
      </c>
      <c r="CF37" s="336">
        <v>4.76837158203125E-7</v>
      </c>
      <c r="CG37" s="336">
        <v>-7.4505805969238281E-9</v>
      </c>
      <c r="CH37" s="336">
        <v>2.9802322387695313E-8</v>
      </c>
      <c r="CI37" s="336">
        <v>0</v>
      </c>
      <c r="CJ37" s="336">
        <v>0</v>
      </c>
      <c r="CK37" s="336">
        <v>0</v>
      </c>
      <c r="CL37" s="336">
        <v>2.2351741790771484E-8</v>
      </c>
      <c r="CM37" s="336">
        <v>0</v>
      </c>
      <c r="CN37" s="336">
        <v>-7.4505805969238281E-9</v>
      </c>
      <c r="CO37" s="336">
        <v>0</v>
      </c>
      <c r="CP37" s="336">
        <v>-1.4901161193847656E-8</v>
      </c>
      <c r="CQ37" s="336">
        <v>0</v>
      </c>
      <c r="CR37" s="336">
        <v>0</v>
      </c>
      <c r="CS37" s="336">
        <v>-2.384185791015625E-7</v>
      </c>
      <c r="CT37" s="336">
        <v>-7.4505805969238281E-9</v>
      </c>
      <c r="CU37" s="336">
        <v>1.4901161193847656E-8</v>
      </c>
      <c r="CV37" s="336">
        <v>1.4901161193847656E-8</v>
      </c>
      <c r="CW37" s="336">
        <v>0</v>
      </c>
      <c r="CX37" s="336">
        <v>1.4901161193847656E-8</v>
      </c>
      <c r="CY37" s="336">
        <v>0</v>
      </c>
      <c r="CZ37" s="336">
        <v>-1.4901161193847656E-8</v>
      </c>
      <c r="DA37" s="336">
        <v>-4.76837158203125E-7</v>
      </c>
      <c r="DB37" s="336">
        <v>1.4901161193847656E-8</v>
      </c>
      <c r="DC37" s="336">
        <v>0</v>
      </c>
      <c r="DD37" s="336">
        <v>5.9604644775390625E-8</v>
      </c>
      <c r="DE37" s="336">
        <v>0</v>
      </c>
      <c r="DF37" s="336">
        <v>2.9802322387695313E-8</v>
      </c>
      <c r="DG37" s="336">
        <v>-1.4901161193847656E-8</v>
      </c>
      <c r="DH37" s="336">
        <v>0</v>
      </c>
      <c r="DI37" s="336">
        <v>-1.4901161193847656E-8</v>
      </c>
      <c r="DJ37" s="336">
        <v>0</v>
      </c>
      <c r="DK37" s="336">
        <v>5.9604644775390625E-8</v>
      </c>
      <c r="DL37" s="336">
        <v>1.1920928955078125E-7</v>
      </c>
      <c r="DM37" s="336">
        <v>0</v>
      </c>
      <c r="DN37" s="336">
        <v>0</v>
      </c>
      <c r="DO37" s="336">
        <v>0</v>
      </c>
      <c r="DP37" s="336">
        <v>0</v>
      </c>
      <c r="DQ37" s="336">
        <v>-1.4901161193847656E-8</v>
      </c>
      <c r="DR37" s="336">
        <v>1.4901161193847656E-8</v>
      </c>
      <c r="DS37" s="336">
        <v>-1.4901161193847656E-8</v>
      </c>
      <c r="DT37" s="336">
        <v>0</v>
      </c>
      <c r="DU37" s="336">
        <v>9.5367431640625E-7</v>
      </c>
      <c r="DV37" s="336">
        <v>0</v>
      </c>
      <c r="DW37" s="336">
        <v>-1.4901161193847656E-8</v>
      </c>
      <c r="DX37" s="336">
        <v>-1.4901161193847656E-8</v>
      </c>
      <c r="DY37" s="336">
        <v>1.4901161193847656E-8</v>
      </c>
      <c r="DZ37" s="336">
        <v>0</v>
      </c>
      <c r="EA37" s="336">
        <v>-2.9802322387695313E-8</v>
      </c>
      <c r="EB37" s="336">
        <v>-1.4901161193847656E-8</v>
      </c>
      <c r="EC37" s="336">
        <v>0</v>
      </c>
      <c r="ED37" s="336">
        <v>0</v>
      </c>
      <c r="EE37" s="336">
        <v>0</v>
      </c>
      <c r="EF37" s="336">
        <v>0</v>
      </c>
      <c r="EG37" s="336">
        <v>1.4901161193847656E-8</v>
      </c>
      <c r="EH37" s="336">
        <v>0</v>
      </c>
      <c r="EI37" s="336">
        <v>0</v>
      </c>
      <c r="EJ37" s="336">
        <v>2.9802322387695313E-8</v>
      </c>
      <c r="EK37" s="336">
        <v>7.4505805969238281E-9</v>
      </c>
      <c r="EL37" s="336">
        <v>1.4901161193847656E-8</v>
      </c>
      <c r="EM37" s="336">
        <v>0</v>
      </c>
      <c r="EN37" s="336">
        <v>7.4505805969238281E-9</v>
      </c>
      <c r="EO37" s="336">
        <v>0</v>
      </c>
      <c r="EP37" s="336">
        <v>0</v>
      </c>
      <c r="EQ37" s="336">
        <v>0</v>
      </c>
      <c r="ER37" s="336">
        <v>3.7252902984619141E-9</v>
      </c>
      <c r="ES37" s="336">
        <v>2.9802322387695313E-8</v>
      </c>
      <c r="ET37" s="336">
        <v>-1.4901161193847656E-8</v>
      </c>
      <c r="EU37" s="336">
        <v>1.4901161193847656E-8</v>
      </c>
      <c r="EV37" s="336">
        <v>0</v>
      </c>
      <c r="EW37" s="336">
        <v>0</v>
      </c>
      <c r="EX37" s="336">
        <v>0</v>
      </c>
      <c r="EY37" s="336">
        <v>0</v>
      </c>
      <c r="EZ37" s="336">
        <v>-2.9802322387695313E-8</v>
      </c>
      <c r="FA37" s="336">
        <v>-2.9802322387695313E-8</v>
      </c>
      <c r="FB37" s="336">
        <v>2.9802322387695313E-8</v>
      </c>
      <c r="FC37" s="336">
        <v>1.4901161193847656E-8</v>
      </c>
      <c r="FD37" s="336">
        <v>0</v>
      </c>
      <c r="FE37" s="336">
        <v>0</v>
      </c>
      <c r="FF37" s="336">
        <v>1.4901161193847656E-8</v>
      </c>
      <c r="FG37" s="336">
        <v>-7.4505805969238281E-9</v>
      </c>
      <c r="FH37" s="336">
        <v>0</v>
      </c>
      <c r="FI37" s="336">
        <v>1.4901161193847656E-8</v>
      </c>
      <c r="FJ37" s="336">
        <v>-7.4505805969238281E-9</v>
      </c>
      <c r="FK37" s="336">
        <v>-7.4505805969238281E-9</v>
      </c>
      <c r="FL37" s="336">
        <v>1.4901161193847656E-8</v>
      </c>
      <c r="FM37" s="336">
        <v>-1.4901161193847656E-8</v>
      </c>
      <c r="FN37" s="336">
        <v>7.4505805969238281E-9</v>
      </c>
      <c r="FO37" s="336">
        <v>-1.862645149230957E-9</v>
      </c>
      <c r="FP37" s="336">
        <v>0</v>
      </c>
      <c r="FQ37" s="336">
        <v>7.4505805969238281E-9</v>
      </c>
      <c r="FR37" s="336">
        <v>1.4901161193847656E-8</v>
      </c>
      <c r="FS37" s="336">
        <v>-1.4901161193847656E-8</v>
      </c>
      <c r="FT37" s="336">
        <v>0</v>
      </c>
      <c r="FU37" s="336">
        <v>-7.4505805969238281E-9</v>
      </c>
      <c r="FV37" s="336">
        <v>0</v>
      </c>
      <c r="FW37" s="336">
        <v>0</v>
      </c>
      <c r="FX37" s="336">
        <v>0</v>
      </c>
      <c r="FY37" s="336">
        <v>-2.2351741790771484E-8</v>
      </c>
      <c r="FZ37" s="336">
        <v>-2.9802322387695313E-8</v>
      </c>
      <c r="GA37" s="336">
        <v>-7.4505805969238281E-9</v>
      </c>
      <c r="GB37" s="336">
        <v>0</v>
      </c>
      <c r="GC37" s="336">
        <v>0</v>
      </c>
      <c r="GD37" s="336">
        <v>1.1920928955078125E-7</v>
      </c>
      <c r="GE37" s="336">
        <v>-7.4505805969238281E-9</v>
      </c>
      <c r="GF37" s="336">
        <v>0</v>
      </c>
      <c r="GG37" s="336">
        <v>-2.9802322387695313E-8</v>
      </c>
      <c r="GH37" s="336">
        <v>0</v>
      </c>
      <c r="GI37" s="336">
        <v>1.4901161193847656E-8</v>
      </c>
      <c r="GJ37" s="336">
        <v>0</v>
      </c>
      <c r="GK37" s="336">
        <v>0</v>
      </c>
      <c r="GL37" s="336">
        <v>7.4505805969238281E-9</v>
      </c>
      <c r="GM37" s="336">
        <v>0</v>
      </c>
      <c r="GN37" s="336">
        <v>1.862645149230957E-9</v>
      </c>
      <c r="GO37" s="336">
        <v>-1.862645149230957E-9</v>
      </c>
      <c r="GP37" s="336">
        <v>2.384185791015625E-7</v>
      </c>
      <c r="GQ37" s="336">
        <v>1.4901161193847656E-8</v>
      </c>
      <c r="GR37" s="336">
        <v>-7.4505805969238281E-9</v>
      </c>
      <c r="GS37" s="336">
        <v>0</v>
      </c>
      <c r="GT37" s="336">
        <v>-1.862645149230957E-9</v>
      </c>
      <c r="GU37" s="336">
        <v>0</v>
      </c>
      <c r="GV37" s="336">
        <v>0</v>
      </c>
      <c r="GW37" s="336">
        <v>0</v>
      </c>
      <c r="GX37" s="336">
        <v>-1.1920928955078125E-7</v>
      </c>
      <c r="GY37" s="336">
        <v>0</v>
      </c>
      <c r="GZ37" s="336">
        <v>0</v>
      </c>
      <c r="HA37" s="336">
        <v>-7.4505805969238281E-9</v>
      </c>
      <c r="HB37" s="336">
        <v>-2.384185791015625E-7</v>
      </c>
      <c r="HC37" s="336">
        <v>0</v>
      </c>
      <c r="HD37" s="336">
        <v>5.9604644775390625E-8</v>
      </c>
      <c r="HE37" s="336">
        <v>2.9802322387695313E-8</v>
      </c>
      <c r="HF37" s="336">
        <v>0</v>
      </c>
      <c r="HG37" s="336">
        <v>2.9802322387695313E-8</v>
      </c>
      <c r="HH37" s="336">
        <v>0</v>
      </c>
      <c r="HI37" s="336">
        <v>-2.384185791015625E-7</v>
      </c>
      <c r="HJ37" s="336">
        <v>0</v>
      </c>
      <c r="HK37" s="336">
        <v>0</v>
      </c>
      <c r="HL37" s="336">
        <v>0</v>
      </c>
      <c r="HM37" s="336">
        <v>-7.4505805969238281E-9</v>
      </c>
      <c r="HN37" s="336">
        <v>-1.4901161193847656E-8</v>
      </c>
      <c r="HO37" s="336">
        <v>1.4901161193847656E-8</v>
      </c>
      <c r="HP37" s="336">
        <v>0</v>
      </c>
      <c r="HQ37" s="336">
        <v>0</v>
      </c>
      <c r="HR37" s="336">
        <v>0</v>
      </c>
      <c r="HS37" s="336">
        <v>-7.4505805969238281E-9</v>
      </c>
      <c r="HT37" s="336">
        <v>0</v>
      </c>
      <c r="HU37" s="336">
        <v>-7.4505805969238281E-9</v>
      </c>
      <c r="HV37" s="336">
        <v>0</v>
      </c>
      <c r="HW37" s="336">
        <v>0</v>
      </c>
      <c r="HX37" s="336">
        <v>7.4505805969238281E-9</v>
      </c>
      <c r="HY37" s="336">
        <v>7.4505805969238281E-9</v>
      </c>
      <c r="HZ37" s="336">
        <v>-7.4505805969238281E-9</v>
      </c>
      <c r="IA37" s="336">
        <v>7.4505805969238281E-9</v>
      </c>
      <c r="IB37" s="336">
        <v>0</v>
      </c>
      <c r="IC37" s="336">
        <v>0</v>
      </c>
      <c r="ID37" s="336">
        <v>7.4505805969238281E-9</v>
      </c>
      <c r="IE37" s="336">
        <v>0</v>
      </c>
      <c r="IF37" s="336">
        <v>0</v>
      </c>
      <c r="IG37" s="336">
        <v>-1.1920928955078125E-7</v>
      </c>
      <c r="IH37" s="336">
        <v>-1.1920928955078125E-7</v>
      </c>
      <c r="II37" s="336">
        <v>1.4901161193847656E-8</v>
      </c>
      <c r="IJ37" s="336">
        <v>0</v>
      </c>
      <c r="IK37" s="336">
        <v>0</v>
      </c>
      <c r="IL37" s="336">
        <v>-1.4901161193847656E-8</v>
      </c>
      <c r="IM37" s="336">
        <v>1.4901161193847656E-8</v>
      </c>
      <c r="IN37" s="336">
        <v>0</v>
      </c>
      <c r="IO37" s="336">
        <v>7.4505805969238281E-9</v>
      </c>
      <c r="IP37" s="336">
        <v>7.4505805969238281E-9</v>
      </c>
      <c r="IQ37" s="336">
        <v>-7.4505805969238281E-9</v>
      </c>
      <c r="IR37" s="336">
        <v>0</v>
      </c>
      <c r="IS37" s="336">
        <v>1.1920928955078125E-7</v>
      </c>
      <c r="IT37" s="336">
        <v>-1.4901161193847656E-8</v>
      </c>
      <c r="IU37" s="336">
        <v>0</v>
      </c>
      <c r="IV37" s="336">
        <v>0</v>
      </c>
      <c r="IW37" s="336">
        <v>7.4505805969238281E-9</v>
      </c>
      <c r="IX37" s="336">
        <v>-7.4505805969238281E-9</v>
      </c>
      <c r="IY37" s="336">
        <v>1.862645149230957E-9</v>
      </c>
      <c r="IZ37" s="336">
        <v>3.7252902984619141E-9</v>
      </c>
      <c r="JA37" s="336">
        <v>-7.4505805969238281E-9</v>
      </c>
      <c r="JB37" s="336">
        <v>7.4505805969238281E-9</v>
      </c>
      <c r="JC37" s="336">
        <v>0</v>
      </c>
      <c r="JD37" s="336">
        <v>5.9604644775390625E-8</v>
      </c>
      <c r="JE37" s="336">
        <v>2.9802322387695313E-8</v>
      </c>
      <c r="JF37" s="336">
        <v>0</v>
      </c>
      <c r="JG37" s="336">
        <v>1.4901161193847656E-8</v>
      </c>
      <c r="JH37" s="336">
        <v>3.7252902984619141E-9</v>
      </c>
      <c r="JI37" s="336">
        <v>-3.7252902984619141E-9</v>
      </c>
      <c r="JJ37" s="336">
        <v>1.1920928955078125E-7</v>
      </c>
      <c r="JK37" s="336">
        <v>0</v>
      </c>
      <c r="JL37" s="336">
        <v>0</v>
      </c>
      <c r="JM37" s="336">
        <v>0</v>
      </c>
      <c r="JN37" s="336">
        <v>7.4505805969238281E-9</v>
      </c>
      <c r="JO37" s="336">
        <v>1.4901161193847656E-8</v>
      </c>
      <c r="JP37" s="336">
        <v>0</v>
      </c>
      <c r="JQ37" s="336">
        <v>-2.384185791015625E-7</v>
      </c>
      <c r="JR37" s="336">
        <v>2.2351741790771484E-8</v>
      </c>
      <c r="JS37" s="336">
        <v>3.7252902984619141E-9</v>
      </c>
      <c r="JT37" s="336">
        <v>2.9802322387695313E-8</v>
      </c>
      <c r="JU37" s="336">
        <v>1.4901161193847656E-8</v>
      </c>
      <c r="JV37" s="336">
        <v>1.4901161193847656E-8</v>
      </c>
      <c r="JW37" s="336">
        <v>0</v>
      </c>
      <c r="JX37" s="336">
        <v>0</v>
      </c>
      <c r="JY37" s="336">
        <v>-2.384185791015625E-7</v>
      </c>
      <c r="JZ37" s="336">
        <v>-1.1920928955078125E-7</v>
      </c>
      <c r="KA37" s="336">
        <v>-7.4505805969238281E-9</v>
      </c>
      <c r="KB37" s="336">
        <v>0</v>
      </c>
      <c r="KC37" s="336">
        <v>1.4901161193847656E-8</v>
      </c>
      <c r="KD37" s="336">
        <v>3.7252902984619141E-9</v>
      </c>
      <c r="KE37" s="336">
        <v>8.9406967163085938E-8</v>
      </c>
      <c r="KF37" s="336">
        <v>-1.4901161193847656E-8</v>
      </c>
      <c r="KG37" s="336">
        <v>-1.4901161193847656E-8</v>
      </c>
      <c r="KH37" s="336">
        <v>0</v>
      </c>
      <c r="KI37" s="336">
        <v>1.4901161193847656E-8</v>
      </c>
      <c r="KJ37" s="336">
        <v>-1.4901161193847656E-8</v>
      </c>
      <c r="KK37" s="336">
        <v>3.7252902984619141E-9</v>
      </c>
      <c r="KL37" s="336">
        <v>-1.862645149230957E-9</v>
      </c>
      <c r="KM37" s="336">
        <v>-7.4505805969238281E-9</v>
      </c>
      <c r="KN37" s="336">
        <v>0</v>
      </c>
      <c r="KO37" s="336">
        <v>0</v>
      </c>
      <c r="KP37" s="336">
        <v>0</v>
      </c>
      <c r="KQ37" s="336">
        <v>0</v>
      </c>
      <c r="KR37" s="336">
        <v>-1.4901161193847656E-8</v>
      </c>
      <c r="KS37" s="336">
        <v>-1.4901161193847656E-8</v>
      </c>
      <c r="KT37" s="336">
        <v>-1.1920928955078125E-7</v>
      </c>
      <c r="KU37" s="336">
        <v>-7.4505805969238281E-9</v>
      </c>
      <c r="KV37" s="336">
        <v>-7.4505805969238281E-9</v>
      </c>
      <c r="KW37" s="336">
        <v>0</v>
      </c>
      <c r="KX37" s="336">
        <v>0</v>
      </c>
      <c r="KY37" s="336">
        <v>0</v>
      </c>
      <c r="KZ37" s="336">
        <v>0</v>
      </c>
      <c r="LA37" s="336">
        <v>7.4505805969238281E-9</v>
      </c>
      <c r="LB37" s="336">
        <v>0</v>
      </c>
      <c r="LC37" s="336">
        <v>-2.384185791015625E-7</v>
      </c>
      <c r="LD37" s="336">
        <v>-1.4901161193847656E-8</v>
      </c>
      <c r="LE37" s="336">
        <v>4.76837158203125E-7</v>
      </c>
      <c r="LF37" s="336">
        <v>0</v>
      </c>
      <c r="LG37" s="336">
        <v>5.9604644775390625E-8</v>
      </c>
      <c r="LH37" s="336">
        <v>0</v>
      </c>
      <c r="LI37" s="336">
        <v>0</v>
      </c>
      <c r="LJ37" s="336">
        <v>7.4505805969238281E-9</v>
      </c>
      <c r="LK37" s="336">
        <v>0</v>
      </c>
      <c r="LL37" s="336">
        <v>-1.4901161193847656E-8</v>
      </c>
      <c r="LM37" s="336">
        <v>-7.4505805969238281E-9</v>
      </c>
      <c r="LN37" s="336">
        <v>1.4901161193847656E-8</v>
      </c>
      <c r="LO37" s="336">
        <v>3.7252902984619141E-9</v>
      </c>
      <c r="LP37" s="336">
        <v>1.1920928955078125E-7</v>
      </c>
      <c r="LQ37" s="336">
        <v>0</v>
      </c>
      <c r="LR37" s="336">
        <v>1.4901161193847656E-8</v>
      </c>
      <c r="LS37" s="336">
        <v>-2.384185791015625E-7</v>
      </c>
      <c r="LT37" s="336">
        <v>0</v>
      </c>
      <c r="LU37" s="336">
        <v>-2.384185791015625E-7</v>
      </c>
      <c r="LV37" s="336">
        <v>0</v>
      </c>
      <c r="LW37" s="336">
        <v>2.9802322387695313E-8</v>
      </c>
      <c r="LX37" s="336">
        <v>0</v>
      </c>
      <c r="LY37" s="336">
        <v>0</v>
      </c>
      <c r="LZ37" s="336">
        <v>-1.4901161193847656E-8</v>
      </c>
      <c r="MA37" s="336">
        <v>0</v>
      </c>
      <c r="MB37" s="336">
        <v>0</v>
      </c>
      <c r="MC37" s="336">
        <v>0</v>
      </c>
      <c r="MD37" s="336">
        <v>2.9802322387695313E-8</v>
      </c>
      <c r="ME37" s="336">
        <v>2.384185791015625E-7</v>
      </c>
      <c r="MF37" s="336">
        <v>0</v>
      </c>
      <c r="MG37" s="336">
        <v>0</v>
      </c>
      <c r="MH37" s="336">
        <v>0</v>
      </c>
      <c r="MI37" s="336">
        <v>7.4505805969238281E-9</v>
      </c>
      <c r="MJ37" s="336">
        <v>0</v>
      </c>
      <c r="MK37" s="336">
        <v>0</v>
      </c>
      <c r="ML37" s="336">
        <v>0</v>
      </c>
      <c r="MM37" s="336">
        <v>0</v>
      </c>
      <c r="MN37" s="336">
        <v>7.4505805969238281E-9</v>
      </c>
      <c r="MO37" s="336">
        <v>0</v>
      </c>
      <c r="MP37" s="336">
        <v>7.4505805969238281E-9</v>
      </c>
      <c r="MQ37" s="336">
        <v>-2.384185791015625E-7</v>
      </c>
      <c r="MR37" s="336">
        <v>0</v>
      </c>
      <c r="MS37" s="336">
        <v>1.4901161193847656E-8</v>
      </c>
      <c r="MT37" s="336">
        <v>1.4901161193847656E-8</v>
      </c>
      <c r="MU37" s="336">
        <v>2.9802322387695313E-8</v>
      </c>
      <c r="MV37" s="336">
        <v>0</v>
      </c>
      <c r="MW37" s="336">
        <v>-2.9802322387695313E-8</v>
      </c>
      <c r="MX37" s="336">
        <v>2.9802322387695313E-8</v>
      </c>
      <c r="MY37" s="336">
        <v>0</v>
      </c>
      <c r="MZ37" s="336">
        <v>0</v>
      </c>
      <c r="NA37" s="336">
        <v>0</v>
      </c>
      <c r="NB37" s="336">
        <v>0</v>
      </c>
      <c r="NC37" s="336">
        <v>5.9604644775390625E-8</v>
      </c>
      <c r="ND37" s="336">
        <v>0</v>
      </c>
      <c r="NE37" s="336">
        <v>0</v>
      </c>
      <c r="NF37" s="336">
        <v>1.4901161193847656E-8</v>
      </c>
      <c r="NG37" s="336">
        <v>-2.9802322387695313E-8</v>
      </c>
      <c r="NH37" s="336">
        <v>1.1920928955078125E-7</v>
      </c>
      <c r="NI37" s="336">
        <v>0</v>
      </c>
      <c r="NJ37" s="336">
        <v>-5.5879354476928711E-9</v>
      </c>
      <c r="NK37" s="336">
        <v>-1.4901161193847656E-8</v>
      </c>
      <c r="NL37" s="336">
        <v>0</v>
      </c>
      <c r="NM37" s="336">
        <v>0</v>
      </c>
      <c r="NN37" s="336">
        <v>1.1920928955078125E-7</v>
      </c>
      <c r="NO37" s="336">
        <v>-7.4505805969238281E-9</v>
      </c>
      <c r="NP37" s="336">
        <v>0</v>
      </c>
      <c r="NQ37" s="336">
        <v>-7.4505805969238281E-9</v>
      </c>
      <c r="NR37" s="336">
        <v>0</v>
      </c>
      <c r="NS37" s="336">
        <v>1.862645149230957E-9</v>
      </c>
      <c r="NT37" s="336">
        <v>3.7252902984619141E-9</v>
      </c>
      <c r="NU37" s="336">
        <v>0</v>
      </c>
      <c r="NV37" s="336">
        <v>-5.9604644775390625E-8</v>
      </c>
      <c r="NW37" s="336">
        <v>1.4901161193847656E-8</v>
      </c>
      <c r="NX37" s="336">
        <v>0</v>
      </c>
      <c r="NY37" s="336">
        <v>0</v>
      </c>
      <c r="NZ37" s="336">
        <v>1.4901161193847656E-8</v>
      </c>
      <c r="OA37" s="336">
        <v>1.1175870895385742E-8</v>
      </c>
      <c r="OB37" s="336">
        <v>0</v>
      </c>
      <c r="OC37" s="336">
        <v>-2.9802322387695313E-8</v>
      </c>
      <c r="OD37" s="336">
        <v>-1.4901161193847656E-8</v>
      </c>
      <c r="OE37" s="336">
        <v>0</v>
      </c>
      <c r="OF37" s="336">
        <v>1.4901161193847656E-8</v>
      </c>
      <c r="OG37" s="336">
        <v>0</v>
      </c>
      <c r="OH37" s="336">
        <v>1.4901161193847656E-8</v>
      </c>
      <c r="OI37" s="336">
        <v>0</v>
      </c>
      <c r="OJ37" s="336">
        <v>0</v>
      </c>
      <c r="OK37" s="336">
        <v>-2.384185791015625E-7</v>
      </c>
      <c r="OL37" s="336">
        <v>-5.9604644775390625E-8</v>
      </c>
      <c r="OM37" s="336">
        <v>-1.1920928955078125E-7</v>
      </c>
      <c r="ON37" s="336">
        <v>1.4901161193847656E-8</v>
      </c>
      <c r="OO37" s="336">
        <v>1.4901161193847656E-8</v>
      </c>
      <c r="OP37" s="336">
        <v>-7.4505805969238281E-9</v>
      </c>
      <c r="OQ37" s="336">
        <v>-1.1920928955078125E-7</v>
      </c>
      <c r="OR37" s="336">
        <v>7.4505805969238281E-9</v>
      </c>
      <c r="OS37" s="336">
        <v>7.4505805969238281E-9</v>
      </c>
      <c r="OT37" s="336">
        <v>-1.4901161193847656E-8</v>
      </c>
      <c r="OU37" s="336">
        <v>0</v>
      </c>
      <c r="OV37" s="336">
        <v>-5.9604644775390625E-8</v>
      </c>
      <c r="OW37" s="336">
        <v>-2.2351741790771484E-8</v>
      </c>
      <c r="OX37" s="336">
        <v>-1.862645149230957E-9</v>
      </c>
      <c r="OY37" s="336">
        <v>0</v>
      </c>
      <c r="OZ37" s="336">
        <v>2.384185791015625E-7</v>
      </c>
      <c r="PA37" s="336">
        <v>0</v>
      </c>
      <c r="PB37" s="336">
        <v>-2.9802322387695313E-8</v>
      </c>
      <c r="PC37" s="336">
        <v>0</v>
      </c>
      <c r="PD37" s="336">
        <v>1.4901161193847656E-8</v>
      </c>
      <c r="PE37" s="336">
        <v>2.9802322387695313E-8</v>
      </c>
      <c r="PF37" s="336">
        <v>7.4505805969238281E-9</v>
      </c>
      <c r="PG37" s="336">
        <v>-7.4505805969238281E-9</v>
      </c>
      <c r="PH37" s="336">
        <v>1.4901161193847656E-8</v>
      </c>
      <c r="PI37" s="336">
        <v>-7.4505805969238281E-9</v>
      </c>
      <c r="PJ37" s="336">
        <v>2.9802322387695313E-8</v>
      </c>
      <c r="PK37" s="336">
        <v>0</v>
      </c>
      <c r="PL37" s="336">
        <v>0</v>
      </c>
      <c r="PM37" s="336">
        <v>5.9604644775390625E-8</v>
      </c>
      <c r="PN37" s="336">
        <v>7.4505805969238281E-9</v>
      </c>
      <c r="PO37" s="336">
        <v>0</v>
      </c>
      <c r="PP37" s="336">
        <v>0</v>
      </c>
      <c r="PQ37" s="336">
        <v>0</v>
      </c>
      <c r="PR37" s="336">
        <v>-4.76837158203125E-7</v>
      </c>
      <c r="PS37" s="336">
        <v>-1.4901161193847656E-8</v>
      </c>
      <c r="PT37" s="336">
        <v>0</v>
      </c>
      <c r="PU37" s="336">
        <v>1.4901161193847656E-8</v>
      </c>
      <c r="PV37" s="336">
        <v>0</v>
      </c>
      <c r="PW37" s="336">
        <v>0</v>
      </c>
      <c r="PX37" s="336">
        <v>2.9802322387695313E-8</v>
      </c>
      <c r="PY37" s="336">
        <v>0</v>
      </c>
      <c r="PZ37" s="336">
        <v>2.9802322387695313E-8</v>
      </c>
      <c r="QA37" s="336">
        <v>0</v>
      </c>
      <c r="QB37" s="336">
        <v>-2.9802322387695313E-8</v>
      </c>
      <c r="QC37" s="336">
        <v>-7.4505805969238281E-9</v>
      </c>
      <c r="QD37" s="336">
        <v>0</v>
      </c>
      <c r="QE37" s="336">
        <v>0</v>
      </c>
      <c r="QF37" s="336">
        <v>-2.9802322387695313E-8</v>
      </c>
      <c r="QG37" s="336">
        <v>0</v>
      </c>
      <c r="QH37" s="336">
        <v>0</v>
      </c>
      <c r="QI37" s="336">
        <v>7.4505805969238281E-9</v>
      </c>
      <c r="QJ37" s="336">
        <v>-3.7252902984619141E-9</v>
      </c>
      <c r="QK37" s="336">
        <v>1.4901161193847656E-8</v>
      </c>
      <c r="QL37" s="336">
        <v>5.9604644775390625E-8</v>
      </c>
      <c r="QM37" s="336">
        <v>0</v>
      </c>
      <c r="QN37" s="336">
        <v>0</v>
      </c>
      <c r="QO37" s="336">
        <v>1.862645149230957E-9</v>
      </c>
      <c r="QP37" s="336">
        <v>3.7252902984619141E-9</v>
      </c>
      <c r="QQ37" s="336">
        <v>0</v>
      </c>
      <c r="QR37" s="336">
        <v>-2.384185791015625E-7</v>
      </c>
      <c r="QS37" s="336">
        <v>0</v>
      </c>
      <c r="QT37" s="336">
        <v>-2.9802322387695313E-8</v>
      </c>
      <c r="QU37" s="336">
        <v>0</v>
      </c>
      <c r="QV37" s="336">
        <v>0</v>
      </c>
      <c r="QW37" s="336">
        <v>0</v>
      </c>
      <c r="QX37" s="336">
        <v>-7.4505805969238281E-9</v>
      </c>
      <c r="QY37" s="336">
        <v>4.4703483581542969E-8</v>
      </c>
      <c r="QZ37" s="336">
        <v>0</v>
      </c>
      <c r="RA37" s="336">
        <v>0</v>
      </c>
      <c r="RB37" s="336">
        <v>0</v>
      </c>
      <c r="RC37" s="336">
        <v>3.7252902984619141E-9</v>
      </c>
      <c r="RD37" s="336">
        <v>-1.862645149230957E-9</v>
      </c>
      <c r="RE37" s="336">
        <v>0</v>
      </c>
      <c r="RF37" s="336">
        <v>0</v>
      </c>
      <c r="RG37" s="336">
        <v>0</v>
      </c>
      <c r="RH37" s="336">
        <v>0</v>
      </c>
      <c r="RI37" s="336">
        <v>-1.4901161193847656E-8</v>
      </c>
      <c r="RJ37" s="336">
        <v>0</v>
      </c>
      <c r="RK37" s="336">
        <v>0</v>
      </c>
      <c r="RL37" s="336">
        <v>0</v>
      </c>
      <c r="RM37" s="336">
        <v>0</v>
      </c>
      <c r="RN37" s="336">
        <v>0</v>
      </c>
      <c r="RO37" s="336">
        <v>0</v>
      </c>
      <c r="RP37" s="336">
        <v>7.4505805969238281E-9</v>
      </c>
      <c r="RQ37" s="336">
        <v>-1.4901161193847656E-8</v>
      </c>
      <c r="RR37" s="336">
        <v>-1.4901161193847656E-8</v>
      </c>
      <c r="RS37" s="336">
        <v>0</v>
      </c>
      <c r="RT37" s="336">
        <v>-1.4901161193847656E-8</v>
      </c>
      <c r="RU37" s="336">
        <v>7.4505805969238281E-9</v>
      </c>
      <c r="RV37" s="336">
        <v>3.7252902984619141E-9</v>
      </c>
      <c r="RW37" s="336">
        <v>3.7252902984619141E-9</v>
      </c>
      <c r="RX37" s="336">
        <v>-3.7252902984619141E-9</v>
      </c>
      <c r="RY37" s="336">
        <v>0</v>
      </c>
      <c r="RZ37" s="336">
        <v>-7.4505805969238281E-9</v>
      </c>
      <c r="SA37" s="336">
        <v>1.4901161193847656E-8</v>
      </c>
      <c r="SB37" s="336">
        <v>0</v>
      </c>
      <c r="SC37" s="336">
        <v>0</v>
      </c>
      <c r="SD37" s="336">
        <v>0</v>
      </c>
      <c r="SE37" s="336">
        <v>7.4505805969238281E-9</v>
      </c>
      <c r="SF37" s="336">
        <v>2.9802322387695313E-8</v>
      </c>
      <c r="SG37" s="336">
        <v>1.4901161193847656E-8</v>
      </c>
      <c r="SH37" s="336">
        <v>0</v>
      </c>
      <c r="SI37" s="336">
        <v>-2.2351741790771484E-8</v>
      </c>
      <c r="SJ37" s="336">
        <v>-1.4901161193847656E-8</v>
      </c>
      <c r="SK37" s="336">
        <v>-7.4505805969238281E-9</v>
      </c>
      <c r="SL37" s="336">
        <v>0</v>
      </c>
      <c r="SM37" s="336">
        <v>0</v>
      </c>
      <c r="SN37" s="336">
        <v>1.4901161193847656E-8</v>
      </c>
      <c r="SO37" s="336">
        <v>7.4505805969238281E-9</v>
      </c>
      <c r="SP37" s="336">
        <v>-7.4505805969238281E-9</v>
      </c>
      <c r="SQ37" s="336">
        <v>3.7252902984619141E-9</v>
      </c>
      <c r="SR37" s="336">
        <v>7.4505805969238281E-9</v>
      </c>
      <c r="SS37" s="336">
        <v>0</v>
      </c>
      <c r="ST37" s="336">
        <v>2.9802322387695313E-8</v>
      </c>
      <c r="SU37" s="336">
        <v>-7.4505805969238281E-9</v>
      </c>
      <c r="SV37" s="336">
        <v>7.4505805969238281E-9</v>
      </c>
      <c r="SW37" s="336">
        <v>0</v>
      </c>
      <c r="SX37" s="336">
        <v>-3.7252902984619141E-9</v>
      </c>
      <c r="SY37" s="336">
        <v>1.7881393432617188E-7</v>
      </c>
      <c r="SZ37" s="336">
        <v>0</v>
      </c>
      <c r="TA37" s="336">
        <v>1.4901161193847656E-8</v>
      </c>
      <c r="TB37" s="336">
        <v>-2.9802322387695313E-8</v>
      </c>
      <c r="TC37" s="336">
        <v>-1.4901161193847656E-8</v>
      </c>
      <c r="TD37" s="336">
        <v>2.9802322387695313E-8</v>
      </c>
      <c r="TE37" s="336">
        <v>-7.4505805969238281E-9</v>
      </c>
      <c r="TF37" s="336">
        <v>0</v>
      </c>
      <c r="TG37" s="336">
        <v>4.76837158203125E-7</v>
      </c>
      <c r="TH37" s="336">
        <v>7.4505805969238281E-9</v>
      </c>
      <c r="TI37" s="336">
        <v>0</v>
      </c>
      <c r="TJ37" s="336">
        <v>2.9802322387695313E-8</v>
      </c>
      <c r="TK37" s="336">
        <v>-2.9802322387695313E-8</v>
      </c>
      <c r="TL37" s="336">
        <v>7.4505805969238281E-9</v>
      </c>
      <c r="TM37" s="336">
        <v>0</v>
      </c>
      <c r="TN37" s="336">
        <v>-5.9604644775390625E-8</v>
      </c>
      <c r="TO37" s="336">
        <v>-7.4505805969238281E-9</v>
      </c>
      <c r="TP37" s="336">
        <v>4.4703483581542969E-8</v>
      </c>
      <c r="TQ37" s="336">
        <v>0</v>
      </c>
      <c r="TR37" s="336">
        <v>0</v>
      </c>
      <c r="TS37" s="336">
        <v>3.7252902984619141E-9</v>
      </c>
      <c r="TT37" s="336">
        <v>7.4505805969238281E-9</v>
      </c>
      <c r="TU37" s="336">
        <v>7.4505805969238281E-9</v>
      </c>
      <c r="TV37" s="336">
        <v>0</v>
      </c>
      <c r="TW37" s="336">
        <v>5.9604644775390625E-8</v>
      </c>
      <c r="TX37" s="336">
        <v>0</v>
      </c>
      <c r="TY37" s="336">
        <v>1.1920928955078125E-7</v>
      </c>
      <c r="TZ37" s="336">
        <v>2.9802322387695313E-8</v>
      </c>
      <c r="UA37" s="336">
        <v>-7.4505805969238281E-9</v>
      </c>
      <c r="UB37" s="336">
        <v>7.4505805969238281E-9</v>
      </c>
      <c r="UC37" s="336">
        <v>0</v>
      </c>
      <c r="UD37" s="336">
        <v>0</v>
      </c>
      <c r="UE37" s="336">
        <v>0</v>
      </c>
      <c r="UF37" s="336">
        <v>-7.4505805969238281E-9</v>
      </c>
      <c r="UG37" s="336">
        <v>-7.4505805969238281E-9</v>
      </c>
      <c r="UH37" s="336">
        <v>-1.1920928955078125E-7</v>
      </c>
      <c r="UI37" s="336">
        <v>0</v>
      </c>
      <c r="UJ37" s="336">
        <v>0</v>
      </c>
      <c r="UK37" s="336">
        <v>-4.4703483581542969E-8</v>
      </c>
      <c r="UL37" s="336">
        <v>2.9802322387695313E-8</v>
      </c>
      <c r="UM37" s="336">
        <v>0</v>
      </c>
      <c r="UN37" s="336">
        <v>-9.5367431640625E-7</v>
      </c>
      <c r="UO37" s="336">
        <v>-1.4901161193847656E-8</v>
      </c>
      <c r="UP37" s="336">
        <v>1.4901161193847656E-8</v>
      </c>
      <c r="UQ37" s="336">
        <v>1.7881393432617188E-7</v>
      </c>
      <c r="UR37" s="336">
        <v>-9.3132257461547852E-10</v>
      </c>
      <c r="US37" s="336">
        <v>-7.4505805969238281E-9</v>
      </c>
      <c r="UT37" s="336">
        <v>-2.9802322387695313E-8</v>
      </c>
      <c r="UU37" s="336">
        <v>0</v>
      </c>
      <c r="UV37" s="336">
        <v>0</v>
      </c>
      <c r="UW37" s="336">
        <v>7.4505805969238281E-9</v>
      </c>
      <c r="UX37" s="336">
        <v>0</v>
      </c>
      <c r="UY37" s="336">
        <v>2.9802322387695313E-8</v>
      </c>
      <c r="UZ37" s="336">
        <v>0</v>
      </c>
      <c r="VA37" s="336">
        <v>-2.9802322387695313E-8</v>
      </c>
      <c r="VB37" s="336">
        <v>0</v>
      </c>
      <c r="VC37" s="336">
        <v>0</v>
      </c>
      <c r="VD37" s="336">
        <v>0</v>
      </c>
      <c r="VE37" s="336">
        <v>0</v>
      </c>
      <c r="VF37" s="336">
        <v>2.9802322387695313E-8</v>
      </c>
      <c r="VG37" s="336">
        <v>3.7252902984619141E-9</v>
      </c>
      <c r="VH37" s="336">
        <v>0</v>
      </c>
      <c r="VI37" s="336">
        <v>3.7252902984619141E-9</v>
      </c>
      <c r="VJ37" s="336">
        <v>0</v>
      </c>
      <c r="VK37" s="336">
        <v>0</v>
      </c>
      <c r="VL37" s="336">
        <v>0</v>
      </c>
      <c r="VM37" s="336">
        <v>-2.9802322387695313E-8</v>
      </c>
      <c r="VN37" s="336">
        <v>0</v>
      </c>
      <c r="VO37" s="336">
        <v>-2.9802322387695313E-8</v>
      </c>
      <c r="VP37" s="336">
        <v>-2.9802322387695313E-8</v>
      </c>
      <c r="VQ37" s="336">
        <v>1.4901161193847656E-8</v>
      </c>
      <c r="VR37" s="336">
        <v>-7.4505805969238281E-9</v>
      </c>
      <c r="VS37" s="336">
        <v>1.1920928955078125E-7</v>
      </c>
      <c r="VT37" s="336">
        <v>-1.4901161193847656E-8</v>
      </c>
      <c r="VU37" s="336">
        <v>-5.9604644775390625E-8</v>
      </c>
      <c r="VV37" s="336">
        <v>0</v>
      </c>
      <c r="VW37" s="336">
        <v>1.4901161193847656E-8</v>
      </c>
      <c r="VX37" s="336">
        <v>0</v>
      </c>
      <c r="VY37" s="336">
        <v>-1.9073486328125E-6</v>
      </c>
      <c r="VZ37" s="336">
        <v>2.9802322387695313E-8</v>
      </c>
      <c r="WA37" s="336">
        <v>0</v>
      </c>
      <c r="WB37" s="336">
        <v>7.4505805969238281E-9</v>
      </c>
      <c r="WC37" s="336">
        <v>7.4505805969238281E-9</v>
      </c>
      <c r="WD37" s="336">
        <v>1.4901161193847656E-8</v>
      </c>
      <c r="WE37" s="336">
        <v>0</v>
      </c>
      <c r="WF37" s="336">
        <v>5.9604644775390625E-8</v>
      </c>
      <c r="WG37" s="336">
        <v>-2.9802322387695313E-8</v>
      </c>
      <c r="WH37" s="336">
        <v>2.9802322387695313E-8</v>
      </c>
      <c r="WI37" s="336">
        <v>1.4901161193847656E-8</v>
      </c>
      <c r="WJ37" s="336">
        <v>2.9802322387695313E-8</v>
      </c>
      <c r="WK37" s="336">
        <v>-1.4901161193847656E-8</v>
      </c>
      <c r="WL37" s="336">
        <v>0</v>
      </c>
      <c r="WM37" s="336">
        <v>0</v>
      </c>
      <c r="WN37" s="336">
        <v>-1.4901161193847656E-8</v>
      </c>
      <c r="WO37" s="336">
        <v>0</v>
      </c>
      <c r="WP37" s="336">
        <v>0</v>
      </c>
      <c r="WQ37" s="336">
        <v>0</v>
      </c>
      <c r="WR37" s="336">
        <v>0</v>
      </c>
      <c r="WS37" s="336">
        <v>-2.384185791015625E-7</v>
      </c>
      <c r="WT37" s="336">
        <v>0</v>
      </c>
      <c r="WU37" s="336">
        <v>-2.2351741790771484E-8</v>
      </c>
      <c r="WV37" s="336">
        <v>7.4505805969238281E-9</v>
      </c>
      <c r="WW37" s="336">
        <v>0</v>
      </c>
      <c r="WX37" s="336">
        <v>0</v>
      </c>
      <c r="WY37" s="336">
        <v>7.4505805969238281E-9</v>
      </c>
      <c r="WZ37" s="336">
        <v>0</v>
      </c>
      <c r="XA37" s="336">
        <v>-1.7881393432617188E-7</v>
      </c>
      <c r="XB37" s="336">
        <v>0</v>
      </c>
      <c r="XC37" s="336">
        <v>3.7252902984619141E-9</v>
      </c>
      <c r="XD37" s="336">
        <v>0</v>
      </c>
      <c r="XE37" s="336">
        <v>7.4505805969238281E-9</v>
      </c>
      <c r="XF37" s="336">
        <v>-4.76837158203125E-7</v>
      </c>
      <c r="XG37" s="336">
        <v>0</v>
      </c>
      <c r="XH37" s="336">
        <v>1.4901161193847656E-8</v>
      </c>
      <c r="XI37" s="336">
        <v>0</v>
      </c>
      <c r="XJ37" s="336">
        <v>2.9802322387695313E-8</v>
      </c>
      <c r="XK37" s="336">
        <v>-2.9802322387695313E-8</v>
      </c>
      <c r="XL37" s="336">
        <v>0</v>
      </c>
      <c r="XM37" s="336">
        <v>0</v>
      </c>
      <c r="XN37" s="336">
        <v>1.4901161193847656E-8</v>
      </c>
      <c r="XO37" s="336">
        <v>2.9802322387695313E-8</v>
      </c>
      <c r="XP37" s="336">
        <v>0</v>
      </c>
      <c r="XQ37" s="336">
        <v>-7.4505805969238281E-9</v>
      </c>
      <c r="XR37" s="336">
        <v>0</v>
      </c>
      <c r="XS37" s="336">
        <v>2.9802322387695313E-8</v>
      </c>
      <c r="XT37" s="336">
        <v>0</v>
      </c>
      <c r="XU37" s="336">
        <v>0</v>
      </c>
      <c r="XV37" s="336">
        <v>7.4505805969238281E-9</v>
      </c>
      <c r="XW37" s="336">
        <v>0</v>
      </c>
      <c r="XX37" s="336">
        <v>0</v>
      </c>
      <c r="XY37" s="336">
        <v>0</v>
      </c>
      <c r="XZ37" s="336">
        <v>0</v>
      </c>
      <c r="YA37" s="336">
        <v>0</v>
      </c>
      <c r="YB37" s="336">
        <v>0</v>
      </c>
      <c r="YC37" s="336">
        <v>4.76837158203125E-7</v>
      </c>
      <c r="YD37" s="336">
        <v>2.9802322387695313E-8</v>
      </c>
      <c r="YE37" s="336">
        <v>2.9802322387695313E-8</v>
      </c>
      <c r="YF37" s="336">
        <v>1.4901161193847656E-8</v>
      </c>
      <c r="YG37" s="336">
        <v>-5.9604644775390625E-8</v>
      </c>
      <c r="YH37" s="336">
        <v>0</v>
      </c>
      <c r="YI37" s="336">
        <v>-2.9802322387695313E-8</v>
      </c>
      <c r="YJ37" s="336">
        <v>0</v>
      </c>
      <c r="YK37" s="336">
        <v>0</v>
      </c>
      <c r="YL37" s="336">
        <v>0</v>
      </c>
      <c r="YM37" s="336">
        <v>-2.9802322387695313E-8</v>
      </c>
      <c r="YN37" s="336">
        <v>0</v>
      </c>
      <c r="YO37" s="336">
        <v>7.4505805969238281E-9</v>
      </c>
      <c r="YP37" s="336">
        <v>0</v>
      </c>
      <c r="YQ37" s="336">
        <v>-7.4505805969238281E-9</v>
      </c>
      <c r="YR37" s="336">
        <v>0</v>
      </c>
      <c r="YS37" s="336">
        <v>7.4505805969238281E-9</v>
      </c>
      <c r="YT37" s="336">
        <v>0</v>
      </c>
      <c r="YU37" s="336">
        <v>0</v>
      </c>
      <c r="YV37" s="336">
        <v>-1.4901161193847656E-8</v>
      </c>
      <c r="YW37" s="336">
        <v>0</v>
      </c>
      <c r="YX37" s="336">
        <v>0</v>
      </c>
      <c r="YY37" s="336">
        <v>-3.7252902984619141E-9</v>
      </c>
      <c r="YZ37" s="336">
        <v>1.4901161193847656E-8</v>
      </c>
      <c r="ZA37" s="336">
        <v>1.1920928955078125E-7</v>
      </c>
      <c r="ZB37" s="336">
        <v>0</v>
      </c>
      <c r="ZC37" s="336">
        <v>-1.4901161193847656E-8</v>
      </c>
      <c r="ZD37" s="336">
        <v>1.4901161193847656E-8</v>
      </c>
      <c r="ZE37" s="336">
        <v>0</v>
      </c>
      <c r="ZF37" s="336">
        <v>1.4901161193847656E-8</v>
      </c>
      <c r="ZG37" s="336">
        <v>1.1175870895385742E-8</v>
      </c>
      <c r="ZH37" s="336">
        <v>-7.4505805969238281E-9</v>
      </c>
      <c r="ZI37" s="336">
        <v>0</v>
      </c>
      <c r="ZJ37" s="336">
        <v>-2.384185791015625E-7</v>
      </c>
      <c r="ZK37" s="336">
        <v>0</v>
      </c>
      <c r="ZL37" s="336">
        <v>2.9802322387695313E-8</v>
      </c>
      <c r="ZM37" s="336">
        <v>-5.9604644775390625E-8</v>
      </c>
      <c r="ZN37" s="336">
        <v>-2.9802322387695313E-8</v>
      </c>
      <c r="ZO37" s="336">
        <v>0</v>
      </c>
      <c r="ZP37" s="336">
        <v>0</v>
      </c>
      <c r="ZQ37" s="336">
        <v>5.9604644775390625E-8</v>
      </c>
      <c r="ZR37" s="336">
        <v>0</v>
      </c>
      <c r="ZS37" s="336">
        <v>-2.9802322387695313E-8</v>
      </c>
      <c r="ZT37" s="336">
        <v>0</v>
      </c>
      <c r="ZU37" s="336">
        <v>1.4901161193847656E-8</v>
      </c>
      <c r="ZV37" s="336">
        <v>-7.4505805969238281E-9</v>
      </c>
      <c r="ZW37" s="336">
        <v>-2.9802322387695313E-8</v>
      </c>
      <c r="ZX37" s="336">
        <v>7.4505805969238281E-9</v>
      </c>
      <c r="ZY37" s="336">
        <v>7.4505805969238281E-9</v>
      </c>
      <c r="ZZ37" s="336">
        <v>-7.4505805969238281E-9</v>
      </c>
      <c r="AAA37" s="336">
        <v>0</v>
      </c>
      <c r="AAB37" s="336">
        <v>7.4505805969238281E-9</v>
      </c>
      <c r="AAC37" s="336">
        <v>7.4505805969238281E-9</v>
      </c>
      <c r="AAD37" s="336">
        <v>-3.7252902984619141E-9</v>
      </c>
      <c r="AAE37" s="336">
        <v>0</v>
      </c>
      <c r="AAF37" s="336">
        <v>-1.1920928955078125E-7</v>
      </c>
      <c r="AAG37" s="336">
        <v>0</v>
      </c>
      <c r="AAH37" s="336">
        <v>1.4901161193847656E-8</v>
      </c>
      <c r="AAI37" s="336">
        <v>-7.4505805969238281E-9</v>
      </c>
      <c r="AAJ37" s="336">
        <v>7.4505805969238281E-9</v>
      </c>
      <c r="AAK37" s="336">
        <v>-1.4901161193847656E-8</v>
      </c>
      <c r="AAL37" s="336">
        <v>0</v>
      </c>
      <c r="AAM37" s="336">
        <v>0</v>
      </c>
      <c r="AAN37" s="336">
        <v>2.9802322387695313E-8</v>
      </c>
      <c r="AAO37" s="336">
        <v>0</v>
      </c>
      <c r="AAP37" s="336">
        <v>-2.9802322387695313E-8</v>
      </c>
      <c r="AAQ37" s="336">
        <v>-2.9802322387695313E-8</v>
      </c>
      <c r="AAR37" s="336">
        <v>-1.4901161193847656E-8</v>
      </c>
      <c r="AAS37" s="336">
        <v>1.4901161193847656E-8</v>
      </c>
      <c r="AAT37" s="336">
        <v>0</v>
      </c>
      <c r="AAU37" s="336">
        <v>0</v>
      </c>
      <c r="AAV37" s="336">
        <v>-1.4901161193847656E-8</v>
      </c>
      <c r="AAW37" s="336">
        <v>-1.4901161193847656E-8</v>
      </c>
      <c r="AAX37" s="336">
        <v>0</v>
      </c>
      <c r="AAY37" s="336">
        <v>0</v>
      </c>
      <c r="AAZ37" s="336">
        <v>0</v>
      </c>
      <c r="ABA37" s="336">
        <v>0</v>
      </c>
      <c r="ABB37" s="336">
        <v>0</v>
      </c>
      <c r="ABC37" s="336">
        <v>0</v>
      </c>
      <c r="ABD37" s="336">
        <v>2.2351741790771484E-8</v>
      </c>
      <c r="ABE37" s="336">
        <v>0</v>
      </c>
      <c r="ABF37" s="336">
        <v>0</v>
      </c>
      <c r="ABG37" s="336">
        <v>1.1920928955078125E-7</v>
      </c>
      <c r="ABH37" s="336">
        <v>0</v>
      </c>
      <c r="ABI37" s="336">
        <v>7.4505805969238281E-9</v>
      </c>
      <c r="ABJ37" s="336">
        <v>0</v>
      </c>
      <c r="ABK37" s="336">
        <v>0</v>
      </c>
      <c r="ABL37" s="336">
        <v>3.7252902984619141E-9</v>
      </c>
      <c r="ABM37" s="336">
        <v>-2.384185791015625E-7</v>
      </c>
      <c r="ABN37" s="336">
        <v>0</v>
      </c>
      <c r="ABO37" s="336">
        <v>0</v>
      </c>
      <c r="ABP37" s="336">
        <v>0</v>
      </c>
      <c r="ABQ37" s="336">
        <v>0</v>
      </c>
      <c r="ABR37" s="336">
        <v>-1.4901161193847656E-8</v>
      </c>
      <c r="ABS37" s="336">
        <v>0</v>
      </c>
      <c r="ABT37" s="336">
        <v>7.4505805969238281E-9</v>
      </c>
      <c r="ABU37" s="336">
        <v>0</v>
      </c>
      <c r="ABV37" s="336">
        <v>0</v>
      </c>
      <c r="ABW37" s="336">
        <v>0</v>
      </c>
      <c r="ABX37" s="336">
        <v>0</v>
      </c>
      <c r="ABY37" s="336">
        <v>-7.4505805969238281E-9</v>
      </c>
      <c r="ABZ37" s="336">
        <v>0</v>
      </c>
      <c r="ACA37" s="336">
        <v>-2.9802322387695313E-8</v>
      </c>
      <c r="ACB37" s="336">
        <v>0</v>
      </c>
      <c r="ACC37" s="336">
        <v>7.4505805969238281E-9</v>
      </c>
      <c r="ACD37" s="336">
        <v>3.7252902984619141E-9</v>
      </c>
      <c r="ACE37" s="336">
        <v>0</v>
      </c>
      <c r="ACF37" s="336">
        <v>0</v>
      </c>
      <c r="ACG37" s="336">
        <v>4.76837158203125E-7</v>
      </c>
      <c r="ACH37" s="336">
        <v>-7.4505805969238281E-9</v>
      </c>
      <c r="ACI37" s="336">
        <v>0</v>
      </c>
      <c r="ACJ37" s="336">
        <v>0</v>
      </c>
      <c r="ACK37" s="336">
        <v>7.4505805969238281E-9</v>
      </c>
      <c r="ACL37" s="336">
        <v>1.4901161193847656E-8</v>
      </c>
      <c r="ACM37" s="336">
        <v>1.4901161193847656E-8</v>
      </c>
      <c r="ACN37" s="336">
        <v>-5.9604644775390625E-8</v>
      </c>
      <c r="ACO37" s="336">
        <v>1.1920928955078125E-7</v>
      </c>
      <c r="ACP37" s="336">
        <v>1.4901161193847656E-8</v>
      </c>
      <c r="ACQ37" s="336">
        <v>-1.4901161193847656E-8</v>
      </c>
      <c r="ACR37" s="336">
        <v>0</v>
      </c>
      <c r="ACS37" s="336">
        <v>-1.4901161193847656E-8</v>
      </c>
      <c r="ACT37" s="336">
        <v>0</v>
      </c>
      <c r="ACU37" s="336">
        <v>-1.4901161193847656E-8</v>
      </c>
      <c r="ACV37" s="336">
        <v>-1.4901161193847656E-8</v>
      </c>
      <c r="ACW37" s="336">
        <v>0</v>
      </c>
      <c r="ACX37" s="336">
        <v>3.7252902984619141E-9</v>
      </c>
      <c r="ACY37" s="336">
        <v>0</v>
      </c>
      <c r="ACZ37" s="336">
        <v>0</v>
      </c>
      <c r="ADA37" s="336">
        <v>3.7252902984619141E-9</v>
      </c>
      <c r="ADB37" s="336">
        <v>-3.7252902984619141E-9</v>
      </c>
      <c r="ADC37" s="336">
        <v>-7.4505805969238281E-9</v>
      </c>
      <c r="ADD37" s="336">
        <v>1.1920928955078125E-7</v>
      </c>
      <c r="ADE37" s="336">
        <v>0</v>
      </c>
      <c r="ADF37" s="336">
        <v>0</v>
      </c>
      <c r="ADG37" s="336">
        <v>-3.7252902984619141E-9</v>
      </c>
      <c r="ADH37" s="336">
        <v>7.4505805969238281E-9</v>
      </c>
      <c r="ADI37" s="336">
        <v>0</v>
      </c>
      <c r="ADJ37" s="336">
        <v>0</v>
      </c>
      <c r="ADK37" s="336">
        <v>7.4505805969238281E-9</v>
      </c>
      <c r="ADL37" s="336">
        <v>0</v>
      </c>
      <c r="ADM37" s="336">
        <v>9.5367431640625E-7</v>
      </c>
      <c r="ADN37" s="336">
        <v>0</v>
      </c>
      <c r="ADO37" s="336">
        <v>-2.9802322387695313E-8</v>
      </c>
      <c r="ADP37" s="336">
        <v>1.1920928955078125E-7</v>
      </c>
      <c r="ADQ37" s="336">
        <v>0</v>
      </c>
      <c r="ADR37" s="336">
        <v>7.4505805969238281E-9</v>
      </c>
      <c r="ADS37" s="336">
        <v>7.4505805969238281E-9</v>
      </c>
      <c r="ADT37" s="336">
        <v>0</v>
      </c>
      <c r="ADU37" s="336">
        <v>4.76837158203125E-7</v>
      </c>
      <c r="ADV37" s="336">
        <v>-1.7881393432617188E-7</v>
      </c>
      <c r="ADW37" s="336">
        <v>-5.9604644775390625E-8</v>
      </c>
      <c r="ADX37" s="336">
        <v>7.4505805969238281E-9</v>
      </c>
      <c r="ADY37" s="336">
        <v>-1.4901161193847656E-8</v>
      </c>
      <c r="ADZ37" s="336">
        <v>1.4901161193847656E-8</v>
      </c>
      <c r="AEA37" s="336">
        <v>7.4505805969238281E-9</v>
      </c>
      <c r="AEB37" s="336">
        <v>1.4901161193847656E-8</v>
      </c>
      <c r="AEC37" s="336">
        <v>0</v>
      </c>
      <c r="AED37" s="336">
        <v>0</v>
      </c>
      <c r="AEE37" s="336">
        <v>0</v>
      </c>
      <c r="AEF37" s="336">
        <v>0</v>
      </c>
      <c r="AEG37" s="336">
        <v>0</v>
      </c>
      <c r="AEH37" s="336">
        <v>0</v>
      </c>
      <c r="AEI37" s="336">
        <v>0</v>
      </c>
      <c r="AEJ37" s="336">
        <v>1.4901161193847656E-8</v>
      </c>
      <c r="AEK37" s="336">
        <v>7.4505805969238281E-9</v>
      </c>
      <c r="AEL37" s="336">
        <v>2.9802322387695313E-8</v>
      </c>
      <c r="AEM37" s="336">
        <v>7.4505805969238281E-9</v>
      </c>
      <c r="AEN37" s="336">
        <v>0</v>
      </c>
      <c r="AEO37" s="336">
        <v>2.384185791015625E-7</v>
      </c>
      <c r="AEP37" s="336">
        <v>0</v>
      </c>
      <c r="AEQ37" s="336">
        <v>-1.4901161193847656E-8</v>
      </c>
      <c r="AER37" s="336">
        <v>-7.4505805969238281E-9</v>
      </c>
      <c r="AES37" s="336">
        <v>7.4505805969238281E-9</v>
      </c>
      <c r="AET37" s="336">
        <v>0</v>
      </c>
      <c r="AEU37" s="336">
        <v>-1.4901161193847656E-8</v>
      </c>
      <c r="AEV37" s="336">
        <v>-1.4901161193847656E-8</v>
      </c>
      <c r="AEW37" s="336">
        <v>-7.4505805969238281E-9</v>
      </c>
      <c r="AEX37" s="336">
        <v>0</v>
      </c>
      <c r="AEY37" s="336">
        <v>0</v>
      </c>
      <c r="AEZ37" s="336">
        <v>0</v>
      </c>
      <c r="AFA37" s="336">
        <v>1.4901161193847656E-8</v>
      </c>
      <c r="AFB37" s="336">
        <v>0</v>
      </c>
      <c r="AFC37" s="336">
        <v>-2.9802322387695313E-8</v>
      </c>
      <c r="AFD37" s="336">
        <v>0</v>
      </c>
      <c r="AFE37" s="336">
        <v>0</v>
      </c>
      <c r="AFF37" s="336">
        <v>-7.4505805969238281E-9</v>
      </c>
      <c r="AFG37" s="336">
        <v>0</v>
      </c>
      <c r="AFH37" s="336">
        <v>7.4505805969238281E-9</v>
      </c>
      <c r="AFI37" s="336">
        <v>0</v>
      </c>
      <c r="AFJ37" s="336">
        <v>0</v>
      </c>
      <c r="AFK37" s="336">
        <v>0</v>
      </c>
      <c r="AFL37" s="336">
        <v>0</v>
      </c>
      <c r="AFM37" s="336">
        <v>1.4901161193847656E-8</v>
      </c>
      <c r="AFN37" s="336">
        <v>-7.4505805969238281E-9</v>
      </c>
      <c r="AFO37" s="336">
        <v>-7.4505805969238281E-9</v>
      </c>
      <c r="AFP37" s="336">
        <v>0</v>
      </c>
      <c r="AFQ37" s="336">
        <v>0</v>
      </c>
      <c r="AFR37" s="336">
        <v>-3.7252902984619141E-9</v>
      </c>
      <c r="AFS37" s="336">
        <v>2.9802322387695313E-8</v>
      </c>
      <c r="AFT37" s="336">
        <v>0</v>
      </c>
      <c r="AFU37" s="336">
        <v>-7.4505805969238281E-9</v>
      </c>
      <c r="AFV37" s="336">
        <v>-2.9802322387695313E-8</v>
      </c>
      <c r="AFW37" s="336">
        <v>3.7252902984619141E-9</v>
      </c>
      <c r="AFX37" s="336">
        <v>2.384185791015625E-7</v>
      </c>
      <c r="AFY37" s="336">
        <v>3.7252902984619141E-9</v>
      </c>
      <c r="AFZ37" s="336">
        <v>0</v>
      </c>
      <c r="AGA37" s="336">
        <v>-7.4505805969238281E-9</v>
      </c>
      <c r="AGB37" s="336">
        <v>-2.9802322387695313E-8</v>
      </c>
      <c r="AGC37" s="336">
        <v>7.4505805969238281E-9</v>
      </c>
      <c r="AGD37" s="336">
        <v>0</v>
      </c>
      <c r="AGE37" s="336">
        <v>-7.4505805969238281E-9</v>
      </c>
      <c r="AGF37" s="336">
        <v>0</v>
      </c>
      <c r="AGG37" s="336">
        <v>-7.4505805969238281E-9</v>
      </c>
      <c r="AGH37" s="336">
        <v>0</v>
      </c>
      <c r="AGI37" s="336">
        <v>0</v>
      </c>
      <c r="AGJ37" s="336">
        <v>0</v>
      </c>
      <c r="AGK37" s="336">
        <v>1.4901161193847656E-8</v>
      </c>
      <c r="AGL37" s="336">
        <v>7.4505805969238281E-9</v>
      </c>
      <c r="AGM37" s="336">
        <v>0</v>
      </c>
      <c r="AGN37" s="336">
        <v>0</v>
      </c>
      <c r="AGO37" s="336">
        <v>-7.4505805969238281E-9</v>
      </c>
      <c r="AGP37" s="336">
        <v>7.4505805969238281E-9</v>
      </c>
      <c r="AGQ37" s="336">
        <v>4.76837158203125E-7</v>
      </c>
      <c r="AGR37" s="336">
        <v>2.384185791015625E-7</v>
      </c>
      <c r="AGS37" s="336">
        <v>1.4901161193847656E-8</v>
      </c>
      <c r="AGT37" s="336">
        <v>1.4901161193847656E-8</v>
      </c>
      <c r="AGU37" s="336">
        <v>2.9802322387695313E-8</v>
      </c>
      <c r="AGV37" s="336">
        <v>-1.4901161193847656E-8</v>
      </c>
      <c r="AGW37" s="336">
        <v>0</v>
      </c>
      <c r="AGX37" s="336">
        <v>1.4901161193847656E-8</v>
      </c>
      <c r="AGY37" s="336">
        <v>3.7252902984619141E-9</v>
      </c>
      <c r="AGZ37" s="336">
        <v>0</v>
      </c>
      <c r="AHA37" s="336">
        <v>0</v>
      </c>
      <c r="AHB37" s="336">
        <v>0</v>
      </c>
      <c r="AHC37" s="336">
        <v>0</v>
      </c>
      <c r="AHD37" s="336">
        <v>7.4505805969238281E-9</v>
      </c>
      <c r="AHE37" s="336">
        <v>0</v>
      </c>
      <c r="AHF37" s="336">
        <v>-7.4505805969238281E-9</v>
      </c>
      <c r="AHG37" s="336">
        <v>0</v>
      </c>
      <c r="AHH37" s="336">
        <v>-1.1920928955078125E-7</v>
      </c>
      <c r="AHI37" s="336">
        <v>7.4505805969238281E-9</v>
      </c>
      <c r="AHJ37" s="336">
        <v>-7.4505805969238281E-9</v>
      </c>
      <c r="AHK37" s="336">
        <v>0</v>
      </c>
      <c r="AHL37" s="336">
        <v>2.9802322387695313E-8</v>
      </c>
      <c r="AHM37" s="336">
        <v>0</v>
      </c>
      <c r="AHN37" s="336">
        <v>7.4505805969238281E-9</v>
      </c>
      <c r="AHO37" s="331">
        <v>8.5821375250816345E-7</v>
      </c>
      <c r="AHQ37" s="351">
        <v>32</v>
      </c>
    </row>
    <row r="38" spans="1:901" x14ac:dyDescent="0.45">
      <c r="B38" s="337" t="s">
        <v>6247</v>
      </c>
      <c r="C38" s="338">
        <v>2546341563.2249432</v>
      </c>
      <c r="D38" s="338">
        <v>400145366.64111412</v>
      </c>
      <c r="E38" s="338">
        <v>56317767.576914996</v>
      </c>
      <c r="F38" s="338">
        <v>125186853.19572298</v>
      </c>
      <c r="G38" s="338">
        <v>91329132.944338799</v>
      </c>
      <c r="H38" s="338">
        <v>97779822.846317992</v>
      </c>
      <c r="I38" s="338">
        <v>32842542.9032658</v>
      </c>
      <c r="J38" s="338">
        <v>483463652.12963396</v>
      </c>
      <c r="K38" s="338">
        <v>121447540.0062204</v>
      </c>
      <c r="L38" s="338">
        <v>84912561.771779999</v>
      </c>
      <c r="M38" s="338">
        <v>308111313.8880918</v>
      </c>
      <c r="N38" s="338">
        <v>69912814.922929198</v>
      </c>
      <c r="O38" s="338">
        <v>313796130.74439597</v>
      </c>
      <c r="P38" s="338">
        <v>147910217.60599679</v>
      </c>
      <c r="Q38" s="338">
        <v>67914392.805539981</v>
      </c>
      <c r="R38" s="338">
        <v>49070704.578740403</v>
      </c>
      <c r="S38" s="338">
        <v>63424947.737271585</v>
      </c>
      <c r="T38" s="338">
        <v>95436048.538745999</v>
      </c>
      <c r="U38" s="338">
        <v>34781969.519772001</v>
      </c>
      <c r="V38" s="338">
        <v>65427654.321160786</v>
      </c>
      <c r="W38" s="338">
        <v>70452905.670822009</v>
      </c>
      <c r="X38" s="338">
        <v>41734327.320659995</v>
      </c>
      <c r="Y38" s="338">
        <v>25992699.439852796</v>
      </c>
      <c r="Z38" s="338">
        <v>17633882.965006802</v>
      </c>
      <c r="AA38" s="338">
        <v>3294944498.5939426</v>
      </c>
      <c r="AB38" s="338">
        <v>129300120.94632781</v>
      </c>
      <c r="AC38" s="338">
        <v>219420226.54003739</v>
      </c>
      <c r="AD38" s="338">
        <v>49211362.454971805</v>
      </c>
      <c r="AE38" s="338">
        <v>274958661.27489722</v>
      </c>
      <c r="AF38" s="338">
        <v>101095880.8029846</v>
      </c>
      <c r="AG38" s="338">
        <v>196606052.07937917</v>
      </c>
      <c r="AH38" s="338">
        <v>112923802.48093021</v>
      </c>
      <c r="AI38" s="338">
        <v>135389554.42257059</v>
      </c>
      <c r="AJ38" s="338">
        <v>85189677.625097394</v>
      </c>
      <c r="AK38" s="338">
        <v>49082002.168242596</v>
      </c>
      <c r="AL38" s="338">
        <v>56061813.363264002</v>
      </c>
      <c r="AM38" s="338">
        <v>49716433.342256993</v>
      </c>
      <c r="AN38" s="338">
        <v>57289715.336165398</v>
      </c>
      <c r="AO38" s="338">
        <v>64680632.533545002</v>
      </c>
      <c r="AP38" s="338">
        <v>111371227.31081998</v>
      </c>
      <c r="AQ38" s="338">
        <v>208582415.43036422</v>
      </c>
      <c r="AR38" s="338">
        <v>23905779.367472995</v>
      </c>
      <c r="AS38" s="338">
        <v>1276802996.0853443</v>
      </c>
      <c r="AT38" s="338">
        <v>75316142.737053603</v>
      </c>
      <c r="AU38" s="338">
        <v>60771153.317520589</v>
      </c>
      <c r="AV38" s="338">
        <v>71723981.639326811</v>
      </c>
      <c r="AW38" s="338">
        <v>53668637.652760208</v>
      </c>
      <c r="AX38" s="338">
        <v>60735349.787919596</v>
      </c>
      <c r="AY38" s="338">
        <v>31301148.772839598</v>
      </c>
      <c r="AZ38" s="338">
        <v>53042004.133799396</v>
      </c>
      <c r="BA38" s="338">
        <v>310144646.6769222</v>
      </c>
      <c r="BB38" s="338">
        <v>54135542.130251996</v>
      </c>
      <c r="BC38" s="338">
        <v>89252956.242601812</v>
      </c>
      <c r="BD38" s="338">
        <v>162238042.84272417</v>
      </c>
      <c r="BE38" s="338">
        <v>39224847.788144998</v>
      </c>
      <c r="BF38" s="338">
        <v>36973375.560968995</v>
      </c>
      <c r="BG38" s="338">
        <v>29604030.485970002</v>
      </c>
      <c r="BH38" s="338">
        <v>1123601438.0382707</v>
      </c>
      <c r="BI38" s="338">
        <v>23087920.688955598</v>
      </c>
      <c r="BJ38" s="338">
        <v>21127073.404418401</v>
      </c>
      <c r="BK38" s="338">
        <v>48266705.452739395</v>
      </c>
      <c r="BL38" s="338">
        <v>73765821.5292162</v>
      </c>
      <c r="BM38" s="338">
        <v>86946274.121189401</v>
      </c>
      <c r="BN38" s="338">
        <v>31583286.020895001</v>
      </c>
      <c r="BO38" s="338">
        <v>44572151.647068605</v>
      </c>
      <c r="BP38" s="338">
        <v>24037223.840637002</v>
      </c>
      <c r="BQ38" s="338">
        <v>29368190.923996203</v>
      </c>
      <c r="BR38" s="338">
        <v>25122120.357899994</v>
      </c>
      <c r="BS38" s="338">
        <v>13469545.175133001</v>
      </c>
      <c r="BT38" s="338">
        <v>241148811.66978776</v>
      </c>
      <c r="BU38" s="338">
        <v>14119453.925813999</v>
      </c>
      <c r="BV38" s="338">
        <v>26240540.895974398</v>
      </c>
      <c r="BW38" s="338">
        <v>942051151.06676054</v>
      </c>
      <c r="BX38" s="338">
        <v>497895855.05838776</v>
      </c>
      <c r="BY38" s="338">
        <v>86810797.872578412</v>
      </c>
      <c r="BZ38" s="338">
        <v>47506220.885028593</v>
      </c>
      <c r="CA38" s="338">
        <v>103534988.97808319</v>
      </c>
      <c r="CB38" s="338">
        <v>75457701.275954992</v>
      </c>
      <c r="CC38" s="338">
        <v>42871710.278664</v>
      </c>
      <c r="CD38" s="338">
        <v>3742413.7253676001</v>
      </c>
      <c r="CE38" s="338">
        <v>0</v>
      </c>
      <c r="CF38" s="338">
        <v>2621978950.3900542</v>
      </c>
      <c r="CG38" s="338">
        <v>58208646.897344999</v>
      </c>
      <c r="CH38" s="338">
        <v>201228934.80394498</v>
      </c>
      <c r="CI38" s="338">
        <v>50246357.242250994</v>
      </c>
      <c r="CJ38" s="338">
        <v>63309661.879841998</v>
      </c>
      <c r="CK38" s="338">
        <v>61815173.632470012</v>
      </c>
      <c r="CL38" s="338">
        <v>65068395.332200781</v>
      </c>
      <c r="CM38" s="338">
        <v>130347644.8205694</v>
      </c>
      <c r="CN38" s="338">
        <v>22633419.3289464</v>
      </c>
      <c r="CO38" s="338">
        <v>49892158.485638991</v>
      </c>
      <c r="CP38" s="338">
        <v>43675149.773199007</v>
      </c>
      <c r="CQ38" s="338">
        <v>74630223.939321592</v>
      </c>
      <c r="CR38" s="338">
        <v>46449649.413490802</v>
      </c>
      <c r="CS38" s="338">
        <v>1177938791.1536489</v>
      </c>
      <c r="CT38" s="338">
        <v>41089513.361635201</v>
      </c>
      <c r="CU38" s="338">
        <v>61599433.125482395</v>
      </c>
      <c r="CV38" s="338">
        <v>120545643.12629221</v>
      </c>
      <c r="CW38" s="338">
        <v>28357101.092542201</v>
      </c>
      <c r="CX38" s="338">
        <v>111308421.9267018</v>
      </c>
      <c r="CY38" s="338">
        <v>34930675.078959599</v>
      </c>
      <c r="CZ38" s="338">
        <v>28541431.651618801</v>
      </c>
      <c r="DA38" s="338">
        <v>1208741182.3084736</v>
      </c>
      <c r="DB38" s="338">
        <v>112375212.22688882</v>
      </c>
      <c r="DC38" s="338">
        <v>344942956.01762033</v>
      </c>
      <c r="DD38" s="338">
        <v>386744743.28049839</v>
      </c>
      <c r="DE38" s="338">
        <v>96958045.366645768</v>
      </c>
      <c r="DF38" s="338">
        <v>169017643.01419857</v>
      </c>
      <c r="DG38" s="338">
        <v>107489505.346992</v>
      </c>
      <c r="DH38" s="338">
        <v>24900649.256756999</v>
      </c>
      <c r="DI38" s="338">
        <v>55375717.860571206</v>
      </c>
      <c r="DJ38" s="338">
        <v>45546774.171013802</v>
      </c>
      <c r="DK38" s="338">
        <v>185644996.75582319</v>
      </c>
      <c r="DL38" s="338">
        <v>675703356.17857969</v>
      </c>
      <c r="DM38" s="338">
        <v>715538348.99685419</v>
      </c>
      <c r="DN38" s="338">
        <v>74274193.366763383</v>
      </c>
      <c r="DO38" s="338">
        <v>53036506.343374804</v>
      </c>
      <c r="DP38" s="338">
        <v>144290215.14490679</v>
      </c>
      <c r="DQ38" s="338">
        <v>112171973.05338418</v>
      </c>
      <c r="DR38" s="338">
        <v>95747090.203361988</v>
      </c>
      <c r="DS38" s="338">
        <v>77508091.937638193</v>
      </c>
      <c r="DT38" s="338">
        <v>33863287.986495003</v>
      </c>
      <c r="DU38" s="338">
        <v>3288470546.5540667</v>
      </c>
      <c r="DV38" s="338">
        <v>59927665.268635198</v>
      </c>
      <c r="DW38" s="338">
        <v>121858991.90989561</v>
      </c>
      <c r="DX38" s="338">
        <v>101258565.83043301</v>
      </c>
      <c r="DY38" s="338">
        <v>109958748.05521859</v>
      </c>
      <c r="DZ38" s="338">
        <v>68065294.119902998</v>
      </c>
      <c r="EA38" s="338">
        <v>154225360.66122061</v>
      </c>
      <c r="EB38" s="338">
        <v>69245611.821503401</v>
      </c>
      <c r="EC38" s="338">
        <v>155124213.33831239</v>
      </c>
      <c r="ED38" s="338">
        <v>498327196.92275465</v>
      </c>
      <c r="EE38" s="338">
        <v>452773683.79760647</v>
      </c>
      <c r="EF38" s="338">
        <v>60105626.139107399</v>
      </c>
      <c r="EG38" s="338">
        <v>70521275.115889803</v>
      </c>
      <c r="EH38" s="338">
        <v>80596205.007433206</v>
      </c>
      <c r="EI38" s="338">
        <v>111971636.44256878</v>
      </c>
      <c r="EJ38" s="338">
        <v>174627449.74894798</v>
      </c>
      <c r="EK38" s="338">
        <v>47680165.428792</v>
      </c>
      <c r="EL38" s="338">
        <v>71182850.968190998</v>
      </c>
      <c r="EM38" s="338">
        <v>1467597419.2250938</v>
      </c>
      <c r="EN38" s="338">
        <v>58313625.487339191</v>
      </c>
      <c r="EO38" s="338">
        <v>42516176.778196201</v>
      </c>
      <c r="EP38" s="338">
        <v>68481325.064102992</v>
      </c>
      <c r="EQ38" s="338">
        <v>21002937.257080797</v>
      </c>
      <c r="ER38" s="338">
        <v>20802346.833237004</v>
      </c>
      <c r="ES38" s="338">
        <v>90352461.717971995</v>
      </c>
      <c r="ET38" s="338">
        <v>80418949.378640994</v>
      </c>
      <c r="EU38" s="338">
        <v>43522043.740186796</v>
      </c>
      <c r="EV38" s="338">
        <v>1074852973.6715784</v>
      </c>
      <c r="EW38" s="338">
        <v>28140742.1428506</v>
      </c>
      <c r="EX38" s="338">
        <v>55596840.162988201</v>
      </c>
      <c r="EY38" s="338">
        <v>84165843.86688599</v>
      </c>
      <c r="EZ38" s="338">
        <v>163602259.5867306</v>
      </c>
      <c r="FA38" s="338">
        <v>151769487.84338939</v>
      </c>
      <c r="FB38" s="338">
        <v>89990865.876183003</v>
      </c>
      <c r="FC38" s="338">
        <v>66861064.97721301</v>
      </c>
      <c r="FD38" s="338">
        <v>45936310.430565596</v>
      </c>
      <c r="FE38" s="338">
        <v>41909761.169637598</v>
      </c>
      <c r="FF38" s="338">
        <v>50036793.2714874</v>
      </c>
      <c r="FG38" s="338">
        <v>30709103.918380197</v>
      </c>
      <c r="FH38" s="338">
        <v>785819380.45210195</v>
      </c>
      <c r="FI38" s="338">
        <v>40872213.875993997</v>
      </c>
      <c r="FJ38" s="338">
        <v>44821064.2937916</v>
      </c>
      <c r="FK38" s="338">
        <v>49926361.659119993</v>
      </c>
      <c r="FL38" s="338">
        <v>98477007.916876197</v>
      </c>
      <c r="FM38" s="338">
        <v>71514146.668351203</v>
      </c>
      <c r="FN38" s="338">
        <v>28791081.177262202</v>
      </c>
      <c r="FO38" s="338">
        <v>13878988.015407598</v>
      </c>
      <c r="FP38" s="338">
        <v>2366991339.5801105</v>
      </c>
      <c r="FQ38" s="338">
        <v>51342448.077961795</v>
      </c>
      <c r="FR38" s="338">
        <v>109727811.8956248</v>
      </c>
      <c r="FS38" s="338">
        <v>98807305.848012</v>
      </c>
      <c r="FT38" s="338">
        <v>113106337.11494398</v>
      </c>
      <c r="FU38" s="338">
        <v>58934970.840334199</v>
      </c>
      <c r="FV38" s="338">
        <v>161998870.60694218</v>
      </c>
      <c r="FW38" s="338">
        <v>85600587.392725185</v>
      </c>
      <c r="FX38" s="338">
        <v>72164581.403565601</v>
      </c>
      <c r="FY38" s="338">
        <v>63606984.497784004</v>
      </c>
      <c r="FZ38" s="338">
        <v>150328075.18480802</v>
      </c>
      <c r="GA38" s="338">
        <v>57269336.194199398</v>
      </c>
      <c r="GB38" s="338">
        <v>52484036.458682403</v>
      </c>
      <c r="GC38" s="338">
        <v>22277243.848949999</v>
      </c>
      <c r="GD38" s="338">
        <v>903078276.58792365</v>
      </c>
      <c r="GE38" s="338">
        <v>44188196.882237993</v>
      </c>
      <c r="GF38" s="338">
        <v>46077725.899109401</v>
      </c>
      <c r="GG38" s="338">
        <v>189594420.44140321</v>
      </c>
      <c r="GH38" s="338">
        <v>71088269.009123415</v>
      </c>
      <c r="GI38" s="338">
        <v>48010860.107690394</v>
      </c>
      <c r="GJ38" s="338">
        <v>56258529.630710408</v>
      </c>
      <c r="GK38" s="338">
        <v>175468994.48712298</v>
      </c>
      <c r="GL38" s="338">
        <v>40749447.845560804</v>
      </c>
      <c r="GM38" s="338">
        <v>27021586.045101598</v>
      </c>
      <c r="GN38" s="338">
        <v>16081018.756772401</v>
      </c>
      <c r="GO38" s="338">
        <v>15591988.665475201</v>
      </c>
      <c r="GP38" s="338">
        <v>563026774.8000102</v>
      </c>
      <c r="GQ38" s="338">
        <v>97922977.672637388</v>
      </c>
      <c r="GR38" s="338">
        <v>45017414.587657794</v>
      </c>
      <c r="GS38" s="338">
        <v>128219906.1365034</v>
      </c>
      <c r="GT38" s="338">
        <v>16099476.152148601</v>
      </c>
      <c r="GU38" s="338">
        <v>74123213.649745792</v>
      </c>
      <c r="GV38" s="338">
        <v>80249917.287037194</v>
      </c>
      <c r="GW38" s="338">
        <v>37115905.200402603</v>
      </c>
      <c r="GX38" s="338">
        <v>615380179.1080476</v>
      </c>
      <c r="GY38" s="338">
        <v>36632429.923005</v>
      </c>
      <c r="GZ38" s="338">
        <v>80335928.463694811</v>
      </c>
      <c r="HA38" s="338">
        <v>53314169.461769991</v>
      </c>
      <c r="HB38" s="338">
        <v>1806731942.1822</v>
      </c>
      <c r="HC38" s="338">
        <v>109885286.25971581</v>
      </c>
      <c r="HD38" s="338">
        <v>185576470.92464581</v>
      </c>
      <c r="HE38" s="338">
        <v>150311134.650855</v>
      </c>
      <c r="HF38" s="338">
        <v>110370809.31483001</v>
      </c>
      <c r="HG38" s="338">
        <v>224276509.54109278</v>
      </c>
      <c r="HH38" s="338">
        <v>20037496.215386398</v>
      </c>
      <c r="HI38" s="338">
        <v>1155713134.6609333</v>
      </c>
      <c r="HJ38" s="338">
        <v>119082753.34335721</v>
      </c>
      <c r="HK38" s="338">
        <v>105187972.00767839</v>
      </c>
      <c r="HL38" s="338">
        <v>76359204.958987802</v>
      </c>
      <c r="HM38" s="338">
        <v>63333588.412117198</v>
      </c>
      <c r="HN38" s="338">
        <v>68024955.158865005</v>
      </c>
      <c r="HO38" s="338">
        <v>89833865.984392196</v>
      </c>
      <c r="HP38" s="338">
        <v>50134841.283812389</v>
      </c>
      <c r="HQ38" s="338">
        <v>1257576824.8788509</v>
      </c>
      <c r="HR38" s="338">
        <v>281190864.64126199</v>
      </c>
      <c r="HS38" s="338">
        <v>58021649.10683699</v>
      </c>
      <c r="HT38" s="338">
        <v>50273413.568057388</v>
      </c>
      <c r="HU38" s="338">
        <v>49071714.430576794</v>
      </c>
      <c r="HV38" s="338">
        <v>27636605.417215191</v>
      </c>
      <c r="HW38" s="338">
        <v>122100975.93932399</v>
      </c>
      <c r="HX38" s="338">
        <v>60682503.353357404</v>
      </c>
      <c r="HY38" s="338">
        <v>54938717.035863012</v>
      </c>
      <c r="HZ38" s="338">
        <v>56674288.7979462</v>
      </c>
      <c r="IA38" s="338">
        <v>55570962.675774597</v>
      </c>
      <c r="IB38" s="338">
        <v>80912190.083332196</v>
      </c>
      <c r="IC38" s="338">
        <v>16804116.699922197</v>
      </c>
      <c r="ID38" s="338">
        <v>60709195.061817601</v>
      </c>
      <c r="IE38" s="338">
        <v>22767572.263055399</v>
      </c>
      <c r="IF38" s="338">
        <v>22270157.057782799</v>
      </c>
      <c r="IG38" s="338">
        <v>1004906145.6082103</v>
      </c>
      <c r="IH38" s="338">
        <v>330897406.45112222</v>
      </c>
      <c r="II38" s="338">
        <v>87885799.997023806</v>
      </c>
      <c r="IJ38" s="338">
        <v>156005299.68289798</v>
      </c>
      <c r="IK38" s="338">
        <v>292391289.9271878</v>
      </c>
      <c r="IL38" s="338">
        <v>63691969.042291805</v>
      </c>
      <c r="IM38" s="338">
        <v>50408321.098434597</v>
      </c>
      <c r="IN38" s="338">
        <v>35780840.459638193</v>
      </c>
      <c r="IO38" s="338">
        <v>38066583.117172197</v>
      </c>
      <c r="IP38" s="338">
        <v>36770692.270792797</v>
      </c>
      <c r="IQ38" s="338">
        <v>40938649.997165397</v>
      </c>
      <c r="IR38" s="338">
        <v>1975018880.7038951</v>
      </c>
      <c r="IS38" s="338">
        <v>514248275.78065914</v>
      </c>
      <c r="IT38" s="338">
        <v>102653438.54255219</v>
      </c>
      <c r="IU38" s="338">
        <v>74498982.334105194</v>
      </c>
      <c r="IV38" s="338">
        <v>59023545.348569393</v>
      </c>
      <c r="IW38" s="338">
        <v>20345837.556461401</v>
      </c>
      <c r="IX38" s="338">
        <v>39389716.6975566</v>
      </c>
      <c r="IY38" s="338">
        <v>14242283.489645399</v>
      </c>
      <c r="IZ38" s="338">
        <v>24120286.971448798</v>
      </c>
      <c r="JA38" s="338">
        <v>54508809.265657201</v>
      </c>
      <c r="JB38" s="338">
        <v>66956311.034752801</v>
      </c>
      <c r="JC38" s="338">
        <v>44261569.018344</v>
      </c>
      <c r="JD38" s="338">
        <v>515700724.9783566</v>
      </c>
      <c r="JE38" s="338">
        <v>210984038.51831341</v>
      </c>
      <c r="JF38" s="338">
        <v>44038277.863502398</v>
      </c>
      <c r="JG38" s="338">
        <v>48413881.7224686</v>
      </c>
      <c r="JH38" s="338">
        <v>27923075.845229995</v>
      </c>
      <c r="JI38" s="338">
        <v>24782343.818302795</v>
      </c>
      <c r="JJ38" s="338">
        <v>590224646.90221739</v>
      </c>
      <c r="JK38" s="338">
        <v>39329851.998632401</v>
      </c>
      <c r="JL38" s="338">
        <v>66762721.971663594</v>
      </c>
      <c r="JM38" s="338">
        <v>101795379.5470998</v>
      </c>
      <c r="JN38" s="338">
        <v>57856586.046363592</v>
      </c>
      <c r="JO38" s="338">
        <v>121670508.63628739</v>
      </c>
      <c r="JP38" s="338">
        <v>31748302.081695601</v>
      </c>
      <c r="JQ38" s="338">
        <v>939518596.91419256</v>
      </c>
      <c r="JR38" s="338">
        <v>60047452.442051992</v>
      </c>
      <c r="JS38" s="338">
        <v>28368851.861470796</v>
      </c>
      <c r="JT38" s="338">
        <v>147324687.29826239</v>
      </c>
      <c r="JU38" s="338">
        <v>112605897.05166358</v>
      </c>
      <c r="JV38" s="338">
        <v>62437487.940681599</v>
      </c>
      <c r="JW38" s="338">
        <v>52113379.321633793</v>
      </c>
      <c r="JX38" s="338">
        <v>38203781.8199514</v>
      </c>
      <c r="JY38" s="338">
        <v>1349693810.0710449</v>
      </c>
      <c r="JZ38" s="338">
        <v>640015740.21106935</v>
      </c>
      <c r="KA38" s="338">
        <v>55689946.046287797</v>
      </c>
      <c r="KB38" s="338">
        <v>18973892.423970599</v>
      </c>
      <c r="KC38" s="338">
        <v>100857123.35287739</v>
      </c>
      <c r="KD38" s="338">
        <v>19069075.490605801</v>
      </c>
      <c r="KE38" s="338">
        <v>229911662.13165718</v>
      </c>
      <c r="KF38" s="338">
        <v>67414674.320394605</v>
      </c>
      <c r="KG38" s="338">
        <v>66267023.314776592</v>
      </c>
      <c r="KH38" s="338">
        <v>91777640.637784794</v>
      </c>
      <c r="KI38" s="338">
        <v>72988370.363200799</v>
      </c>
      <c r="KJ38" s="338">
        <v>71050681.698918596</v>
      </c>
      <c r="KK38" s="338">
        <v>32092792.3358538</v>
      </c>
      <c r="KL38" s="338">
        <v>11001691.7190396</v>
      </c>
      <c r="KM38" s="338">
        <v>33588568.154797204</v>
      </c>
      <c r="KN38" s="338">
        <v>2277105607.9156084</v>
      </c>
      <c r="KO38" s="338">
        <v>177670463.21744761</v>
      </c>
      <c r="KP38" s="338">
        <v>83718419.71810019</v>
      </c>
      <c r="KQ38" s="338">
        <v>92571621.300215989</v>
      </c>
      <c r="KR38" s="338">
        <v>93508127.570366979</v>
      </c>
      <c r="KS38" s="338">
        <v>66466994.297234997</v>
      </c>
      <c r="KT38" s="338">
        <v>357358197.65269852</v>
      </c>
      <c r="KU38" s="338">
        <v>60237605.449314006</v>
      </c>
      <c r="KV38" s="338">
        <v>44388985.587492593</v>
      </c>
      <c r="KW38" s="338">
        <v>580989120.45263338</v>
      </c>
      <c r="KX38" s="338">
        <v>58886100.378354594</v>
      </c>
      <c r="KY38" s="338">
        <v>115665146.93441162</v>
      </c>
      <c r="KZ38" s="338">
        <v>292652376.2535888</v>
      </c>
      <c r="LA38" s="338">
        <v>56926782.827134199</v>
      </c>
      <c r="LB38" s="338">
        <v>105586360.73944199</v>
      </c>
      <c r="LC38" s="338">
        <v>986517813.48940444</v>
      </c>
      <c r="LD38" s="338">
        <v>122801256.8112576</v>
      </c>
      <c r="LE38" s="338">
        <v>2302239822.2682743</v>
      </c>
      <c r="LF38" s="338">
        <v>327798184.75220942</v>
      </c>
      <c r="LG38" s="338">
        <v>498041808.75714242</v>
      </c>
      <c r="LH38" s="338">
        <v>539542903.02496493</v>
      </c>
      <c r="LI38" s="338">
        <v>71097204.149962187</v>
      </c>
      <c r="LJ38" s="338">
        <v>59065604.889706798</v>
      </c>
      <c r="LK38" s="338">
        <v>25389600.6371646</v>
      </c>
      <c r="LL38" s="338">
        <v>75626181.281685591</v>
      </c>
      <c r="LM38" s="338">
        <v>40475871.2204898</v>
      </c>
      <c r="LN38" s="338">
        <v>113266731.0069786</v>
      </c>
      <c r="LO38" s="338">
        <v>10294670.536737602</v>
      </c>
      <c r="LP38" s="338">
        <v>557440391.84159231</v>
      </c>
      <c r="LQ38" s="338">
        <v>64617279.391173005</v>
      </c>
      <c r="LR38" s="338">
        <v>46160052.040036187</v>
      </c>
      <c r="LS38" s="338">
        <v>1968533315.1336415</v>
      </c>
      <c r="LT38" s="338">
        <v>662516848.79087818</v>
      </c>
      <c r="LU38" s="338">
        <v>1430338082.8595297</v>
      </c>
      <c r="LV38" s="338">
        <v>377629661.29697454</v>
      </c>
      <c r="LW38" s="338">
        <v>185076586.62139979</v>
      </c>
      <c r="LX38" s="338">
        <v>162326584.2711792</v>
      </c>
      <c r="LY38" s="338">
        <v>115241276.57548019</v>
      </c>
      <c r="LZ38" s="338">
        <v>130719194.6308368</v>
      </c>
      <c r="MA38" s="338">
        <v>133589793.25190163</v>
      </c>
      <c r="MB38" s="338">
        <v>143674469.3615334</v>
      </c>
      <c r="MC38" s="338">
        <v>282310471.48954558</v>
      </c>
      <c r="MD38" s="338">
        <v>58501693.247837991</v>
      </c>
      <c r="ME38" s="338">
        <v>2122832933.8106873</v>
      </c>
      <c r="MF38" s="338">
        <v>63643820.109129593</v>
      </c>
      <c r="MG38" s="338">
        <v>44659393.396481402</v>
      </c>
      <c r="MH38" s="338">
        <v>39019580.7982224</v>
      </c>
      <c r="MI38" s="338">
        <v>39491740.5961584</v>
      </c>
      <c r="MJ38" s="338">
        <v>70201026.237565205</v>
      </c>
      <c r="MK38" s="338">
        <v>53055716.991114609</v>
      </c>
      <c r="ML38" s="338">
        <v>54036473.564171404</v>
      </c>
      <c r="MM38" s="338">
        <v>81017825.830346406</v>
      </c>
      <c r="MN38" s="338">
        <v>50395774.392759606</v>
      </c>
      <c r="MO38" s="338">
        <v>59637831.109053597</v>
      </c>
      <c r="MP38" s="338">
        <v>53681971.331707798</v>
      </c>
      <c r="MQ38" s="338">
        <v>1282299942.5748439</v>
      </c>
      <c r="MR38" s="338">
        <v>72955913.242359594</v>
      </c>
      <c r="MS38" s="338">
        <v>82705778.922102585</v>
      </c>
      <c r="MT38" s="338">
        <v>109412687.387187</v>
      </c>
      <c r="MU38" s="338">
        <v>133540905.14655061</v>
      </c>
      <c r="MV38" s="338">
        <v>99430033.215782404</v>
      </c>
      <c r="MW38" s="338">
        <v>209748222.35286963</v>
      </c>
      <c r="MX38" s="338">
        <v>165433465.12899539</v>
      </c>
      <c r="MY38" s="338">
        <v>76488801.945538193</v>
      </c>
      <c r="MZ38" s="338">
        <v>22399628.802287996</v>
      </c>
      <c r="NA38" s="338">
        <v>13652017.890899997</v>
      </c>
      <c r="NB38" s="338">
        <v>2243484549.6464958</v>
      </c>
      <c r="NC38" s="338">
        <v>220513682.36103898</v>
      </c>
      <c r="ND38" s="338">
        <v>38803148.1926952</v>
      </c>
      <c r="NE38" s="338">
        <v>535220617.76726341</v>
      </c>
      <c r="NF38" s="338">
        <v>41686510.455228001</v>
      </c>
      <c r="NG38" s="338">
        <v>143247937.72627079</v>
      </c>
      <c r="NH38" s="338">
        <v>426309772.02488995</v>
      </c>
      <c r="NI38" s="338">
        <v>287672547.96703196</v>
      </c>
      <c r="NJ38" s="338">
        <v>13797547.976129398</v>
      </c>
      <c r="NK38" s="338">
        <v>98707837.316195369</v>
      </c>
      <c r="NL38" s="338">
        <v>74871609.314732999</v>
      </c>
      <c r="NM38" s="338">
        <v>52003917.404247001</v>
      </c>
      <c r="NN38" s="338">
        <v>558863910.69400084</v>
      </c>
      <c r="NO38" s="338">
        <v>48850800.137467206</v>
      </c>
      <c r="NP38" s="338">
        <v>47228652.160519794</v>
      </c>
      <c r="NQ38" s="338">
        <v>49704588.980853006</v>
      </c>
      <c r="NR38" s="338">
        <v>45377290.527464405</v>
      </c>
      <c r="NS38" s="338">
        <v>5972260.2096023997</v>
      </c>
      <c r="NT38" s="338">
        <v>27733956.152652603</v>
      </c>
      <c r="NU38" s="338">
        <v>1088816504.2533274</v>
      </c>
      <c r="NV38" s="338">
        <v>365485298.31834179</v>
      </c>
      <c r="NW38" s="338">
        <v>56399002.997470796</v>
      </c>
      <c r="NX38" s="338">
        <v>36966816.110569201</v>
      </c>
      <c r="NY38" s="338">
        <v>42010959.319003798</v>
      </c>
      <c r="NZ38" s="338">
        <v>60994418.76556319</v>
      </c>
      <c r="OA38" s="338">
        <v>31168753.702935599</v>
      </c>
      <c r="OB38" s="338">
        <v>1723789028.4453359</v>
      </c>
      <c r="OC38" s="338">
        <v>243762237.4762938</v>
      </c>
      <c r="OD38" s="338">
        <v>87690184.436762393</v>
      </c>
      <c r="OE38" s="338">
        <v>344654894.35724163</v>
      </c>
      <c r="OF38" s="338">
        <v>64012650.177050993</v>
      </c>
      <c r="OG38" s="338">
        <v>84427826.306408405</v>
      </c>
      <c r="OH38" s="338">
        <v>118146315.7972818</v>
      </c>
      <c r="OI38" s="338">
        <v>40349222.772961192</v>
      </c>
      <c r="OJ38" s="338">
        <v>38530901.564661004</v>
      </c>
      <c r="OK38" s="338">
        <v>1452506504.9088821</v>
      </c>
      <c r="OL38" s="338">
        <v>318463701.2559678</v>
      </c>
      <c r="OM38" s="338">
        <v>540621893.25412261</v>
      </c>
      <c r="ON38" s="338">
        <v>119091070.67029139</v>
      </c>
      <c r="OO38" s="338">
        <v>91862997.493184388</v>
      </c>
      <c r="OP38" s="338">
        <v>24548482.323617995</v>
      </c>
      <c r="OQ38" s="338">
        <v>1030896562.407606</v>
      </c>
      <c r="OR38" s="338">
        <v>65928906.275431201</v>
      </c>
      <c r="OS38" s="338">
        <v>66773438.587508395</v>
      </c>
      <c r="OT38" s="338">
        <v>89098851.219954595</v>
      </c>
      <c r="OU38" s="338">
        <v>142165412.10331017</v>
      </c>
      <c r="OV38" s="338">
        <v>279727869.52826279</v>
      </c>
      <c r="OW38" s="338">
        <v>61115163.390866391</v>
      </c>
      <c r="OX38" s="338">
        <v>11650203.006207</v>
      </c>
      <c r="OY38" s="338">
        <v>11065782.776001601</v>
      </c>
      <c r="OZ38" s="338">
        <v>1302375512.002089</v>
      </c>
      <c r="PA38" s="338">
        <v>54102968.496580794</v>
      </c>
      <c r="PB38" s="338">
        <v>165707223.78532797</v>
      </c>
      <c r="PC38" s="338">
        <v>29431223.304697804</v>
      </c>
      <c r="PD38" s="338">
        <v>116499969.264507</v>
      </c>
      <c r="PE38" s="338">
        <v>197462188.60080719</v>
      </c>
      <c r="PF38" s="338">
        <v>63535794.591501586</v>
      </c>
      <c r="PG38" s="338">
        <v>52680809.244098395</v>
      </c>
      <c r="PH38" s="338">
        <v>92804522.926452011</v>
      </c>
      <c r="PI38" s="338">
        <v>62656562.576346599</v>
      </c>
      <c r="PJ38" s="338">
        <v>101185446.13879199</v>
      </c>
      <c r="PK38" s="338">
        <v>152685580.54788959</v>
      </c>
      <c r="PL38" s="338">
        <v>43484729.033015996</v>
      </c>
      <c r="PM38" s="338">
        <v>283312401.4645164</v>
      </c>
      <c r="PN38" s="338">
        <v>48486606.145874999</v>
      </c>
      <c r="PO38" s="338">
        <v>22466620.942411203</v>
      </c>
      <c r="PP38" s="338">
        <v>18571580.353833001</v>
      </c>
      <c r="PQ38" s="338">
        <v>28086020.295583799</v>
      </c>
      <c r="PR38" s="338">
        <v>3302469490.2118125</v>
      </c>
      <c r="PS38" s="338">
        <v>90539843.014467001</v>
      </c>
      <c r="PT38" s="338">
        <v>50036547.3739338</v>
      </c>
      <c r="PU38" s="338">
        <v>126272774.10118498</v>
      </c>
      <c r="PV38" s="338">
        <v>622605554.23543429</v>
      </c>
      <c r="PW38" s="338">
        <v>72310685.410035595</v>
      </c>
      <c r="PX38" s="338">
        <v>176094160.78282502</v>
      </c>
      <c r="PY38" s="338">
        <v>65056591.20162899</v>
      </c>
      <c r="PZ38" s="338">
        <v>202830500.46274376</v>
      </c>
      <c r="QA38" s="338">
        <v>30296778.489044398</v>
      </c>
      <c r="QB38" s="338">
        <v>177395997.5070132</v>
      </c>
      <c r="QC38" s="338">
        <v>45447765.550476</v>
      </c>
      <c r="QD38" s="338">
        <v>77111931.498336583</v>
      </c>
      <c r="QE38" s="338">
        <v>100758268.43064</v>
      </c>
      <c r="QF38" s="338">
        <v>91223827.871832609</v>
      </c>
      <c r="QG38" s="338">
        <v>106968789.06757681</v>
      </c>
      <c r="QH38" s="338">
        <v>80799609.616826981</v>
      </c>
      <c r="QI38" s="338">
        <v>50611895.804230802</v>
      </c>
      <c r="QJ38" s="338">
        <v>31511516.879400603</v>
      </c>
      <c r="QK38" s="338">
        <v>132531096.80827381</v>
      </c>
      <c r="QL38" s="338">
        <v>263009398.09306499</v>
      </c>
      <c r="QM38" s="338">
        <v>31928622.244504798</v>
      </c>
      <c r="QN38" s="338">
        <v>16626838.076799</v>
      </c>
      <c r="QO38" s="338">
        <v>15915913.34481</v>
      </c>
      <c r="QP38" s="338">
        <v>19375828.361102398</v>
      </c>
      <c r="QQ38" s="338">
        <v>11515330.676266799</v>
      </c>
      <c r="QR38" s="338">
        <v>1347197003.3493083</v>
      </c>
      <c r="QS38" s="338">
        <v>29542066.225849204</v>
      </c>
      <c r="QT38" s="338">
        <v>167010846.82997638</v>
      </c>
      <c r="QU38" s="338">
        <v>62430619.564835384</v>
      </c>
      <c r="QV38" s="338">
        <v>87416697.125865012</v>
      </c>
      <c r="QW38" s="338">
        <v>204851957.19128281</v>
      </c>
      <c r="QX38" s="338">
        <v>49903922.15112</v>
      </c>
      <c r="QY38" s="338">
        <v>132580214.400747</v>
      </c>
      <c r="QZ38" s="338">
        <v>146804239.701132</v>
      </c>
      <c r="RA38" s="338">
        <v>39576902.486755796</v>
      </c>
      <c r="RB38" s="338">
        <v>35641813.479450598</v>
      </c>
      <c r="RC38" s="338">
        <v>23591244.907130998</v>
      </c>
      <c r="RD38" s="338">
        <v>15432274.3453098</v>
      </c>
      <c r="RE38" s="338">
        <v>2124663512.0084214</v>
      </c>
      <c r="RF38" s="338">
        <v>190287856.498974</v>
      </c>
      <c r="RG38" s="338">
        <v>78523162.932352185</v>
      </c>
      <c r="RH38" s="338">
        <v>93756035.407978207</v>
      </c>
      <c r="RI38" s="338">
        <v>60398857.689517789</v>
      </c>
      <c r="RJ38" s="338">
        <v>99781822.154176205</v>
      </c>
      <c r="RK38" s="338">
        <v>224466240.426687</v>
      </c>
      <c r="RL38" s="338">
        <v>65255401.666982993</v>
      </c>
      <c r="RM38" s="338">
        <v>87390193.218825594</v>
      </c>
      <c r="RN38" s="338">
        <v>184522370.56077358</v>
      </c>
      <c r="RO38" s="338">
        <v>229918162.95576</v>
      </c>
      <c r="RP38" s="338">
        <v>31712476.938656401</v>
      </c>
      <c r="RQ38" s="338">
        <v>30442823.425358996</v>
      </c>
      <c r="RR38" s="338">
        <v>85093628.492088586</v>
      </c>
      <c r="RS38" s="338">
        <v>34565504.389287598</v>
      </c>
      <c r="RT38" s="338">
        <v>49373950.597994998</v>
      </c>
      <c r="RU38" s="338">
        <v>51885444.137999997</v>
      </c>
      <c r="RV38" s="338">
        <v>29975497.565963402</v>
      </c>
      <c r="RW38" s="338">
        <v>23848925.4463818</v>
      </c>
      <c r="RX38" s="338">
        <v>25576912.395843603</v>
      </c>
      <c r="RY38" s="338">
        <v>1000447533.9527795</v>
      </c>
      <c r="RZ38" s="338">
        <v>42510424.089755997</v>
      </c>
      <c r="SA38" s="338">
        <v>86879129.121165007</v>
      </c>
      <c r="SB38" s="338">
        <v>59096139.536523588</v>
      </c>
      <c r="SC38" s="338">
        <v>21530324.974835999</v>
      </c>
      <c r="SD38" s="338">
        <v>34596163.242479995</v>
      </c>
      <c r="SE38" s="338">
        <v>54938987.456593193</v>
      </c>
      <c r="SF38" s="338">
        <v>156257851.78356001</v>
      </c>
      <c r="SG38" s="338">
        <v>46588774.708314002</v>
      </c>
      <c r="SH38" s="338">
        <v>45372820.799400002</v>
      </c>
      <c r="SI38" s="338">
        <v>60294197.161055394</v>
      </c>
      <c r="SJ38" s="338">
        <v>108054051.81733739</v>
      </c>
      <c r="SK38" s="338">
        <v>51663891.477876008</v>
      </c>
      <c r="SL38" s="338">
        <v>32859905.386274997</v>
      </c>
      <c r="SM38" s="338">
        <v>762247120.3181026</v>
      </c>
      <c r="SN38" s="338">
        <v>61346874.2189916</v>
      </c>
      <c r="SO38" s="338">
        <v>49003832.206408784</v>
      </c>
      <c r="SP38" s="338">
        <v>47416372.848408595</v>
      </c>
      <c r="SQ38" s="338">
        <v>28890261.595659602</v>
      </c>
      <c r="SR38" s="338">
        <v>62662448.385318592</v>
      </c>
      <c r="SS38" s="338">
        <v>62971323.207202204</v>
      </c>
      <c r="ST38" s="338">
        <v>143323446.96659639</v>
      </c>
      <c r="SU38" s="338">
        <v>60782701.600713</v>
      </c>
      <c r="SV38" s="338">
        <v>65188444.456049994</v>
      </c>
      <c r="SW38" s="338">
        <v>179589564.31254843</v>
      </c>
      <c r="SX38" s="338">
        <v>21414245.5602342</v>
      </c>
      <c r="SY38" s="338">
        <v>506808879.18520916</v>
      </c>
      <c r="SZ38" s="338">
        <v>74548386.979669198</v>
      </c>
      <c r="TA38" s="338">
        <v>77391548.407432199</v>
      </c>
      <c r="TB38" s="338">
        <v>209942334.42910677</v>
      </c>
      <c r="TC38" s="338">
        <v>57565661.104764</v>
      </c>
      <c r="TD38" s="338">
        <v>72841283.210374802</v>
      </c>
      <c r="TE38" s="338">
        <v>53960776.534754395</v>
      </c>
      <c r="TF38" s="338">
        <v>20600557.843760397</v>
      </c>
      <c r="TG38" s="338">
        <v>2238328186.9393997</v>
      </c>
      <c r="TH38" s="338">
        <v>58132606.864019997</v>
      </c>
      <c r="TI38" s="338">
        <v>41134295.801445</v>
      </c>
      <c r="TJ38" s="338">
        <v>131056210.987656</v>
      </c>
      <c r="TK38" s="338">
        <v>113206297.3185738</v>
      </c>
      <c r="TL38" s="338">
        <v>52570274.496300012</v>
      </c>
      <c r="TM38" s="338">
        <v>14993836.997548804</v>
      </c>
      <c r="TN38" s="338">
        <v>342927841.84067637</v>
      </c>
      <c r="TO38" s="338">
        <v>58316241.095572785</v>
      </c>
      <c r="TP38" s="338">
        <v>125513961.7453374</v>
      </c>
      <c r="TQ38" s="338">
        <v>92373016.71118319</v>
      </c>
      <c r="TR38" s="338">
        <v>41605742.380579203</v>
      </c>
      <c r="TS38" s="338">
        <v>30431996.831266202</v>
      </c>
      <c r="TT38" s="338">
        <v>46632554.151433796</v>
      </c>
      <c r="TU38" s="338">
        <v>50030151.781259999</v>
      </c>
      <c r="TV38" s="338">
        <v>50070783.318959996</v>
      </c>
      <c r="TW38" s="338">
        <v>426541965.95589542</v>
      </c>
      <c r="TX38" s="338">
        <v>40031182.065517798</v>
      </c>
      <c r="TY38" s="338">
        <v>928493086.64376307</v>
      </c>
      <c r="TZ38" s="338">
        <v>162554141.78063223</v>
      </c>
      <c r="UA38" s="338">
        <v>33993374.462554798</v>
      </c>
      <c r="UB38" s="338">
        <v>45220142.608897194</v>
      </c>
      <c r="UC38" s="338">
        <v>564381311.52247679</v>
      </c>
      <c r="UD38" s="338">
        <v>27440477.989583395</v>
      </c>
      <c r="UE38" s="338">
        <v>16830158.907919802</v>
      </c>
      <c r="UF38" s="338">
        <v>44695603.167482994</v>
      </c>
      <c r="UG38" s="338">
        <v>41790358.870771199</v>
      </c>
      <c r="UH38" s="338">
        <v>611588378.51611066</v>
      </c>
      <c r="UI38" s="338">
        <v>99707814.289547414</v>
      </c>
      <c r="UJ38" s="338">
        <v>80218870.846826404</v>
      </c>
      <c r="UK38" s="338">
        <v>121815173.04968399</v>
      </c>
      <c r="UL38" s="338">
        <v>88095618.384956405</v>
      </c>
      <c r="UM38" s="338">
        <v>55602491.109219596</v>
      </c>
      <c r="UN38" s="338">
        <v>3561486704.7559109</v>
      </c>
      <c r="UO38" s="338">
        <v>89941190.156430602</v>
      </c>
      <c r="UP38" s="338">
        <v>66342739.134199202</v>
      </c>
      <c r="UQ38" s="338">
        <v>471274567.05127501</v>
      </c>
      <c r="UR38" s="338">
        <v>7074682.4634600002</v>
      </c>
      <c r="US38" s="338">
        <v>55634912.758377001</v>
      </c>
      <c r="UT38" s="338">
        <v>180992776.95139199</v>
      </c>
      <c r="UU38" s="338">
        <v>44221927.013629198</v>
      </c>
      <c r="UV38" s="338">
        <v>54163504.408041</v>
      </c>
      <c r="UW38" s="338">
        <v>47752229.785439998</v>
      </c>
      <c r="UX38" s="338">
        <v>93583970.444256604</v>
      </c>
      <c r="UY38" s="338">
        <v>190359923.40780783</v>
      </c>
      <c r="UZ38" s="338">
        <v>74977829.832859784</v>
      </c>
      <c r="VA38" s="338">
        <v>142305996.4223412</v>
      </c>
      <c r="VB38" s="338">
        <v>34315688.946908399</v>
      </c>
      <c r="VC38" s="338">
        <v>31995030.525890991</v>
      </c>
      <c r="VD38" s="338">
        <v>33877266.579368405</v>
      </c>
      <c r="VE38" s="338">
        <v>39850499.332042798</v>
      </c>
      <c r="VF38" s="338">
        <v>241533846.76130521</v>
      </c>
      <c r="VG38" s="338">
        <v>31960378.673214599</v>
      </c>
      <c r="VH38" s="338">
        <v>24397050.906702004</v>
      </c>
      <c r="VI38" s="338">
        <v>21792462.049693201</v>
      </c>
      <c r="VJ38" s="338">
        <v>1453958470.9050641</v>
      </c>
      <c r="VK38" s="338">
        <v>71508900.188086808</v>
      </c>
      <c r="VL38" s="338">
        <v>67315650.029189408</v>
      </c>
      <c r="VM38" s="338">
        <v>163968540.29228461</v>
      </c>
      <c r="VN38" s="338">
        <v>210585543.21121621</v>
      </c>
      <c r="VO38" s="338">
        <v>173891728.18932599</v>
      </c>
      <c r="VP38" s="338">
        <v>107984793.50883539</v>
      </c>
      <c r="VQ38" s="338">
        <v>73578474.939982191</v>
      </c>
      <c r="VR38" s="338">
        <v>49609309.276380591</v>
      </c>
      <c r="VS38" s="338">
        <v>474739862.29716301</v>
      </c>
      <c r="VT38" s="338">
        <v>74498980.102483809</v>
      </c>
      <c r="VU38" s="338">
        <v>141764581.01604176</v>
      </c>
      <c r="VV38" s="338">
        <v>71472901.706012994</v>
      </c>
      <c r="VW38" s="338">
        <v>52499394.637439393</v>
      </c>
      <c r="VX38" s="338">
        <v>44113713.201404408</v>
      </c>
      <c r="VY38" s="338">
        <v>5394035383.9182892</v>
      </c>
      <c r="VZ38" s="338">
        <v>172921474.1567418</v>
      </c>
      <c r="WA38" s="338">
        <v>90647085.417924598</v>
      </c>
      <c r="WB38" s="338">
        <v>63095593.461423598</v>
      </c>
      <c r="WC38" s="338">
        <v>55785186.074751005</v>
      </c>
      <c r="WD38" s="338">
        <v>94235043.423191398</v>
      </c>
      <c r="WE38" s="338">
        <v>190971366.61279261</v>
      </c>
      <c r="WF38" s="338">
        <v>186884204.99812439</v>
      </c>
      <c r="WG38" s="338">
        <v>100779263.0192658</v>
      </c>
      <c r="WH38" s="338">
        <v>120414939.89665619</v>
      </c>
      <c r="WI38" s="338">
        <v>69973370.561429381</v>
      </c>
      <c r="WJ38" s="338">
        <v>268314828.09161517</v>
      </c>
      <c r="WK38" s="338">
        <v>91466272.700256586</v>
      </c>
      <c r="WL38" s="338">
        <v>169539262.49614018</v>
      </c>
      <c r="WM38" s="338">
        <v>284740908.39762419</v>
      </c>
      <c r="WN38" s="338">
        <v>104007822.71335259</v>
      </c>
      <c r="WO38" s="338">
        <v>114812555.89223582</v>
      </c>
      <c r="WP38" s="338">
        <v>134898195.27062523</v>
      </c>
      <c r="WQ38" s="338">
        <v>55550775.403931394</v>
      </c>
      <c r="WR38" s="338">
        <v>181797930.07224482</v>
      </c>
      <c r="WS38" s="338">
        <v>573499786.11302221</v>
      </c>
      <c r="WT38" s="338">
        <v>76895346.180860996</v>
      </c>
      <c r="WU38" s="338">
        <v>50341034.643203996</v>
      </c>
      <c r="WV38" s="338">
        <v>36828036.014287196</v>
      </c>
      <c r="WW38" s="338">
        <v>50821265.562285595</v>
      </c>
      <c r="WX38" s="338">
        <v>74211400.21340999</v>
      </c>
      <c r="WY38" s="338">
        <v>52853570.066826597</v>
      </c>
      <c r="WZ38" s="338">
        <v>54298624.706873998</v>
      </c>
      <c r="XA38" s="338">
        <v>381052068.89757419</v>
      </c>
      <c r="XB38" s="338">
        <v>40709339.764867209</v>
      </c>
      <c r="XC38" s="338">
        <v>32845200.690376803</v>
      </c>
      <c r="XD38" s="338">
        <v>25581611.611030199</v>
      </c>
      <c r="XE38" s="338">
        <v>26356939.272154201</v>
      </c>
      <c r="XF38" s="338">
        <v>2703833939.5829916</v>
      </c>
      <c r="XG38" s="338">
        <v>93551121.2484954</v>
      </c>
      <c r="XH38" s="338">
        <v>119778558.86501998</v>
      </c>
      <c r="XI38" s="338">
        <v>587895777.28574109</v>
      </c>
      <c r="XJ38" s="338">
        <v>103482556.62642002</v>
      </c>
      <c r="XK38" s="338">
        <v>119763910.9706676</v>
      </c>
      <c r="XL38" s="338">
        <v>196225170.50380433</v>
      </c>
      <c r="XM38" s="338">
        <v>87271802.189676613</v>
      </c>
      <c r="XN38" s="338">
        <v>86917746.343139991</v>
      </c>
      <c r="XO38" s="338">
        <v>183209763.97006196</v>
      </c>
      <c r="XP38" s="338">
        <v>189834799.17062217</v>
      </c>
      <c r="XQ38" s="338">
        <v>53694883.456139997</v>
      </c>
      <c r="XR38" s="338">
        <v>55992369.127409995</v>
      </c>
      <c r="XS38" s="338">
        <v>67280121.716455191</v>
      </c>
      <c r="XT38" s="338">
        <v>52212600.525686406</v>
      </c>
      <c r="XU38" s="338">
        <v>38389743.669612601</v>
      </c>
      <c r="XV38" s="338">
        <v>35372968.668499798</v>
      </c>
      <c r="XW38" s="338">
        <v>47451302.420819998</v>
      </c>
      <c r="XX38" s="338">
        <v>49782208.287023991</v>
      </c>
      <c r="XY38" s="338">
        <v>55821404.981837988</v>
      </c>
      <c r="XZ38" s="338">
        <v>45783168.198435001</v>
      </c>
      <c r="YA38" s="338">
        <v>43001110.894860595</v>
      </c>
      <c r="YB38" s="338">
        <v>49992928.348637402</v>
      </c>
      <c r="YC38" s="338">
        <v>2246270568.6821957</v>
      </c>
      <c r="YD38" s="338">
        <v>81660428.659433991</v>
      </c>
      <c r="YE38" s="338">
        <v>247521464.10166559</v>
      </c>
      <c r="YF38" s="338">
        <v>75007035.962167799</v>
      </c>
      <c r="YG38" s="338">
        <v>420323381.85437036</v>
      </c>
      <c r="YH38" s="338">
        <v>88767919.976858392</v>
      </c>
      <c r="YI38" s="338">
        <v>192158073.52043757</v>
      </c>
      <c r="YJ38" s="338">
        <v>56758988.286725998</v>
      </c>
      <c r="YK38" s="338">
        <v>287080130.48111641</v>
      </c>
      <c r="YL38" s="338">
        <v>204165481.01836503</v>
      </c>
      <c r="YM38" s="338">
        <v>134832978.3298434</v>
      </c>
      <c r="YN38" s="338">
        <v>76924258.919766605</v>
      </c>
      <c r="YO38" s="338">
        <v>48420407.599912196</v>
      </c>
      <c r="YP38" s="338">
        <v>51782635.436099999</v>
      </c>
      <c r="YQ38" s="338">
        <v>33298917.555322804</v>
      </c>
      <c r="YR38" s="338">
        <v>43436761.4529984</v>
      </c>
      <c r="YS38" s="338">
        <v>40365224.018699877</v>
      </c>
      <c r="YT38" s="338">
        <v>637250180.52008224</v>
      </c>
      <c r="YU38" s="338">
        <v>47656586.1417384</v>
      </c>
      <c r="YV38" s="338">
        <v>49931271.324835196</v>
      </c>
      <c r="YW38" s="338">
        <v>39250580.478884995</v>
      </c>
      <c r="YX38" s="338">
        <v>73709356.304789394</v>
      </c>
      <c r="YY38" s="338">
        <v>24970667.327545799</v>
      </c>
      <c r="YZ38" s="338">
        <v>45440274.379647598</v>
      </c>
      <c r="ZA38" s="338">
        <v>919668785.82870531</v>
      </c>
      <c r="ZB38" s="338">
        <v>33215003.252052601</v>
      </c>
      <c r="ZC38" s="338">
        <v>87846469.371306002</v>
      </c>
      <c r="ZD38" s="338">
        <v>83078782.196018398</v>
      </c>
      <c r="ZE38" s="338">
        <v>41005250.91309721</v>
      </c>
      <c r="ZF38" s="338">
        <v>72148491.598212615</v>
      </c>
      <c r="ZG38" s="338">
        <v>32718097.214011803</v>
      </c>
      <c r="ZH38" s="338">
        <v>36116303.965515599</v>
      </c>
      <c r="ZI38" s="338">
        <v>202582285.3394964</v>
      </c>
      <c r="ZJ38" s="338">
        <v>1820186775.9665701</v>
      </c>
      <c r="ZK38" s="338">
        <v>48400469.579219386</v>
      </c>
      <c r="ZL38" s="338">
        <v>162928109.16431043</v>
      </c>
      <c r="ZM38" s="338">
        <v>345353579.24999219</v>
      </c>
      <c r="ZN38" s="338">
        <v>220131474.8571294</v>
      </c>
      <c r="ZO38" s="338">
        <v>61498005.538311601</v>
      </c>
      <c r="ZP38" s="338">
        <v>88446699.282896399</v>
      </c>
      <c r="ZQ38" s="338">
        <v>178107754.066632</v>
      </c>
      <c r="ZR38" s="338">
        <v>167202670.32298559</v>
      </c>
      <c r="ZS38" s="338">
        <v>176662988.6126616</v>
      </c>
      <c r="ZT38" s="338">
        <v>18061214.655035399</v>
      </c>
      <c r="ZU38" s="338">
        <v>46061800.148752809</v>
      </c>
      <c r="ZV38" s="338">
        <v>59857243.360678799</v>
      </c>
      <c r="ZW38" s="338">
        <v>85905495.032888412</v>
      </c>
      <c r="ZX38" s="338">
        <v>49358050.098249592</v>
      </c>
      <c r="ZY38" s="338">
        <v>49858925.487985201</v>
      </c>
      <c r="ZZ38" s="338">
        <v>63683397.002282999</v>
      </c>
      <c r="AAA38" s="338">
        <v>32083155.269943595</v>
      </c>
      <c r="AAB38" s="338">
        <v>48001948.799581796</v>
      </c>
      <c r="AAC38" s="338">
        <v>51213649.358414397</v>
      </c>
      <c r="AAD38" s="338">
        <v>23772203.338319398</v>
      </c>
      <c r="AAE38" s="338">
        <v>26050141.103441998</v>
      </c>
      <c r="AAF38" s="338">
        <v>709151059.80407214</v>
      </c>
      <c r="AAG38" s="338">
        <v>45935576.498371795</v>
      </c>
      <c r="AAH38" s="338">
        <v>75833059.033741787</v>
      </c>
      <c r="AAI38" s="338">
        <v>48772157.022578999</v>
      </c>
      <c r="AAJ38" s="338">
        <v>42408978.933190204</v>
      </c>
      <c r="AAK38" s="338">
        <v>88193000.683657795</v>
      </c>
      <c r="AAL38" s="338">
        <v>52420805.180100001</v>
      </c>
      <c r="AAM38" s="338">
        <v>4007813915.3556547</v>
      </c>
      <c r="AAN38" s="338">
        <v>78614415.916431606</v>
      </c>
      <c r="AAO38" s="338">
        <v>46174911.839786395</v>
      </c>
      <c r="AAP38" s="338">
        <v>173953902.98628119</v>
      </c>
      <c r="AAQ38" s="338">
        <v>134713987.8452664</v>
      </c>
      <c r="AAR38" s="338">
        <v>72385571.830720201</v>
      </c>
      <c r="AAS38" s="338">
        <v>75156695.336068809</v>
      </c>
      <c r="AAT38" s="338">
        <v>93767546.148147583</v>
      </c>
      <c r="AAU38" s="338">
        <v>250440652.46893078</v>
      </c>
      <c r="AAV38" s="338">
        <v>55536835.599350393</v>
      </c>
      <c r="AAW38" s="338">
        <v>121132729.60157697</v>
      </c>
      <c r="AAX38" s="338">
        <v>533392606.00811577</v>
      </c>
      <c r="AAY38" s="338">
        <v>236410627.25684279</v>
      </c>
      <c r="AAZ38" s="338">
        <v>37053561.42902039</v>
      </c>
      <c r="ABA38" s="338">
        <v>50302354.319359802</v>
      </c>
      <c r="ABB38" s="338">
        <v>65990894.3436234</v>
      </c>
      <c r="ABC38" s="338">
        <v>37344375.936184198</v>
      </c>
      <c r="ABD38" s="338">
        <v>65146273.0625958</v>
      </c>
      <c r="ABE38" s="338">
        <v>41327172.817025408</v>
      </c>
      <c r="ABF38" s="338">
        <v>640282423.60422349</v>
      </c>
      <c r="ABG38" s="338">
        <v>473829123.89353025</v>
      </c>
      <c r="ABH38" s="338">
        <v>38723476.103071198</v>
      </c>
      <c r="ABI38" s="338">
        <v>37884390.328102797</v>
      </c>
      <c r="ABJ38" s="338">
        <v>30758474.608776599</v>
      </c>
      <c r="ABK38" s="338">
        <v>28734251.360148001</v>
      </c>
      <c r="ABL38" s="338">
        <v>30780910.615226999</v>
      </c>
      <c r="ABM38" s="338">
        <v>1038140668.8526489</v>
      </c>
      <c r="ABN38" s="338">
        <v>67918011.213193193</v>
      </c>
      <c r="ABO38" s="338">
        <v>41200945.369189203</v>
      </c>
      <c r="ABP38" s="338">
        <v>80465262.402496204</v>
      </c>
      <c r="ABQ38" s="338">
        <v>89200391.189606398</v>
      </c>
      <c r="ABR38" s="338">
        <v>48470171.906403594</v>
      </c>
      <c r="ABS38" s="338">
        <v>38662866.720716402</v>
      </c>
      <c r="ABT38" s="338">
        <v>63138939.994650602</v>
      </c>
      <c r="ABU38" s="338">
        <v>4695993.5143799996</v>
      </c>
      <c r="ABV38" s="338">
        <v>1076931321.1984439</v>
      </c>
      <c r="ABW38" s="338">
        <v>32516503.966089599</v>
      </c>
      <c r="ABX38" s="338">
        <v>110333573.02264319</v>
      </c>
      <c r="ABY38" s="338">
        <v>41699601.910783201</v>
      </c>
      <c r="ABZ38" s="338">
        <v>10599027.570555598</v>
      </c>
      <c r="ACA38" s="338">
        <v>198515964.55350661</v>
      </c>
      <c r="ACB38" s="338">
        <v>38222631.487517998</v>
      </c>
      <c r="ACC38" s="338">
        <v>53817344.864087388</v>
      </c>
      <c r="ACD38" s="338">
        <v>33357855.305296198</v>
      </c>
      <c r="ACE38" s="338">
        <v>101039063.2782822</v>
      </c>
      <c r="ACF38" s="338">
        <v>31744541.725660205</v>
      </c>
      <c r="ACG38" s="338">
        <v>2525480041.6829944</v>
      </c>
      <c r="ACH38" s="338">
        <v>56274333.924147591</v>
      </c>
      <c r="ACI38" s="338">
        <v>77620143.115330786</v>
      </c>
      <c r="ACJ38" s="338">
        <v>101655909.3373116</v>
      </c>
      <c r="ACK38" s="338">
        <v>35195692.856479794</v>
      </c>
      <c r="ACL38" s="338">
        <v>74785477.001720399</v>
      </c>
      <c r="ACM38" s="338">
        <v>99329585.692617595</v>
      </c>
      <c r="ACN38" s="338">
        <v>404060737.17735243</v>
      </c>
      <c r="ACO38" s="338">
        <v>645835697.06858778</v>
      </c>
      <c r="ACP38" s="338">
        <v>45944824.966252789</v>
      </c>
      <c r="ACQ38" s="338">
        <v>99278297.533933192</v>
      </c>
      <c r="ACR38" s="338">
        <v>125536727.98243737</v>
      </c>
      <c r="ACS38" s="338">
        <v>86673271.984511405</v>
      </c>
      <c r="ACT38" s="338">
        <v>476986739.30764139</v>
      </c>
      <c r="ACU38" s="338">
        <v>61916739.666473404</v>
      </c>
      <c r="ACV38" s="338">
        <v>73370316.298889399</v>
      </c>
      <c r="ACW38" s="338">
        <v>55816165.763590194</v>
      </c>
      <c r="ACX38" s="338">
        <v>31006576.659096595</v>
      </c>
      <c r="ACY38" s="338">
        <v>36152707.061509199</v>
      </c>
      <c r="ACZ38" s="338">
        <v>33867370.337140799</v>
      </c>
      <c r="ADA38" s="338">
        <v>25096478.978696398</v>
      </c>
      <c r="ADB38" s="338">
        <v>21536376.416967601</v>
      </c>
      <c r="ADC38" s="338">
        <v>36446303.019666001</v>
      </c>
      <c r="ADD38" s="338">
        <v>408412414.615008</v>
      </c>
      <c r="ADE38" s="338">
        <v>407995812.36340016</v>
      </c>
      <c r="ADF38" s="338">
        <v>10249389.237074399</v>
      </c>
      <c r="ADG38" s="338">
        <v>18318596.773488596</v>
      </c>
      <c r="ADH38" s="338">
        <v>45243075.083297402</v>
      </c>
      <c r="ADI38" s="338">
        <v>17727803.870964002</v>
      </c>
      <c r="ADJ38" s="338">
        <v>40025751.951169789</v>
      </c>
      <c r="ADK38" s="338">
        <v>36243035.463882603</v>
      </c>
      <c r="ADL38" s="338">
        <v>36440909.375683203</v>
      </c>
      <c r="ADM38" s="338">
        <v>2644964988.4013553</v>
      </c>
      <c r="ADN38" s="338">
        <v>138554986.0721412</v>
      </c>
      <c r="ADO38" s="338">
        <v>186215520.75354719</v>
      </c>
      <c r="ADP38" s="338">
        <v>431168365.18562341</v>
      </c>
      <c r="ADQ38" s="338">
        <v>15882016.211695798</v>
      </c>
      <c r="ADR38" s="338">
        <v>25019295.8866974</v>
      </c>
      <c r="ADS38" s="338">
        <v>54804381.786916196</v>
      </c>
      <c r="ADT38" s="338">
        <v>18969409.380154196</v>
      </c>
      <c r="ADU38" s="338">
        <v>2402453053.5683532</v>
      </c>
      <c r="ADV38" s="338">
        <v>367376488.8821454</v>
      </c>
      <c r="ADW38" s="338">
        <v>263318779.12312436</v>
      </c>
      <c r="ADX38" s="338">
        <v>51635766.846547812</v>
      </c>
      <c r="ADY38" s="338">
        <v>80077914.019633204</v>
      </c>
      <c r="ADZ38" s="338">
        <v>123278695.02260399</v>
      </c>
      <c r="AEA38" s="338">
        <v>67017923.364479996</v>
      </c>
      <c r="AEB38" s="338">
        <v>59151765.116480991</v>
      </c>
      <c r="AEC38" s="338">
        <v>35205361.867865399</v>
      </c>
      <c r="AED38" s="338">
        <v>61547370.840760186</v>
      </c>
      <c r="AEE38" s="338">
        <v>51243419.520784199</v>
      </c>
      <c r="AEF38" s="338">
        <v>107868357.29372698</v>
      </c>
      <c r="AEG38" s="338">
        <v>45295125.507136792</v>
      </c>
      <c r="AEH38" s="338">
        <v>71606893.161970213</v>
      </c>
      <c r="AEI38" s="338">
        <v>89341143.595347583</v>
      </c>
      <c r="AEJ38" s="338">
        <v>89298182.78739959</v>
      </c>
      <c r="AEK38" s="338">
        <v>37837685.919773996</v>
      </c>
      <c r="AEL38" s="338">
        <v>221901894.16412574</v>
      </c>
      <c r="AEM38" s="338">
        <v>36630673.29174</v>
      </c>
      <c r="AEN38" s="338">
        <v>95512965.993822008</v>
      </c>
      <c r="AEO38" s="338">
        <v>1665782266.1396351</v>
      </c>
      <c r="AEP38" s="338">
        <v>115450157.2385664</v>
      </c>
      <c r="AEQ38" s="338">
        <v>107682673.3487418</v>
      </c>
      <c r="AER38" s="338">
        <v>56648351.303542808</v>
      </c>
      <c r="AES38" s="338">
        <v>65473537.048955984</v>
      </c>
      <c r="AET38" s="338">
        <v>181076992.53588063</v>
      </c>
      <c r="AEU38" s="338">
        <v>51036713.899481393</v>
      </c>
      <c r="AEV38" s="338">
        <v>72912487.948925391</v>
      </c>
      <c r="AEW38" s="338">
        <v>45463499.184121802</v>
      </c>
      <c r="AEX38" s="338">
        <v>26817446.270574003</v>
      </c>
      <c r="AEY38" s="338">
        <v>683558310.39256382</v>
      </c>
      <c r="AEZ38" s="338">
        <v>361139068.53977036</v>
      </c>
      <c r="AFA38" s="338">
        <v>93370188.191212207</v>
      </c>
      <c r="AFB38" s="338">
        <v>62341137.674407199</v>
      </c>
      <c r="AFC38" s="338">
        <v>101148603.0311712</v>
      </c>
      <c r="AFD38" s="338">
        <v>76584770.456600398</v>
      </c>
      <c r="AFE38" s="338">
        <v>43244159.284402803</v>
      </c>
      <c r="AFF38" s="338">
        <v>66892482.372081593</v>
      </c>
      <c r="AFG38" s="338">
        <v>37318313.507970594</v>
      </c>
      <c r="AFH38" s="338">
        <v>52693673.086600214</v>
      </c>
      <c r="AFI38" s="338">
        <v>52224095.595188394</v>
      </c>
      <c r="AFJ38" s="338">
        <v>43786087.840330184</v>
      </c>
      <c r="AFK38" s="338">
        <v>44322934.809388801</v>
      </c>
      <c r="AFL38" s="338">
        <v>838932915.97957563</v>
      </c>
      <c r="AFM38" s="338">
        <v>89674211.067276001</v>
      </c>
      <c r="AFN38" s="338">
        <v>66187048.6863354</v>
      </c>
      <c r="AFO38" s="338">
        <v>45795253.772220597</v>
      </c>
      <c r="AFP38" s="338">
        <v>62245491.342896387</v>
      </c>
      <c r="AFQ38" s="338">
        <v>34521847.956591606</v>
      </c>
      <c r="AFR38" s="338">
        <v>21007543.434615001</v>
      </c>
      <c r="AFS38" s="338">
        <v>81227404.473095998</v>
      </c>
      <c r="AFT38" s="338">
        <v>69970158.136259407</v>
      </c>
      <c r="AFU38" s="338">
        <v>22654550.983511999</v>
      </c>
      <c r="AFV38" s="338">
        <v>143806792.73597637</v>
      </c>
      <c r="AFW38" s="338">
        <v>27069510.792783596</v>
      </c>
      <c r="AFX38" s="338">
        <v>1383918349.7364573</v>
      </c>
      <c r="AFY38" s="338">
        <v>31654668.463087801</v>
      </c>
      <c r="AFZ38" s="338">
        <v>57260000.483484</v>
      </c>
      <c r="AGA38" s="338">
        <v>47142098.749179602</v>
      </c>
      <c r="AGB38" s="338">
        <v>185786807.12271959</v>
      </c>
      <c r="AGC38" s="338">
        <v>55984708.982154608</v>
      </c>
      <c r="AGD38" s="338">
        <v>29268170.232330002</v>
      </c>
      <c r="AGE38" s="338">
        <v>42568528.187348396</v>
      </c>
      <c r="AGF38" s="338">
        <v>32642659.484206196</v>
      </c>
      <c r="AGG38" s="338">
        <v>47856530.14746961</v>
      </c>
      <c r="AGH38" s="338">
        <v>30282552.371136595</v>
      </c>
      <c r="AGI38" s="338">
        <v>1248066672.239362</v>
      </c>
      <c r="AGJ38" s="338">
        <v>185520199.34577543</v>
      </c>
      <c r="AGK38" s="338">
        <v>68362994.609296188</v>
      </c>
      <c r="AGL38" s="338">
        <v>31778049.927851401</v>
      </c>
      <c r="AGM38" s="338">
        <v>131039323.3344996</v>
      </c>
      <c r="AGN38" s="338">
        <v>79917993.662864387</v>
      </c>
      <c r="AGO38" s="338">
        <v>26881304.141593799</v>
      </c>
      <c r="AGP38" s="338">
        <v>35652346.855752602</v>
      </c>
      <c r="AGQ38" s="338">
        <v>2572066149.9982762</v>
      </c>
      <c r="AGR38" s="338">
        <v>1162629304.7727747</v>
      </c>
      <c r="AGS38" s="338">
        <v>51615733.063405201</v>
      </c>
      <c r="AGT38" s="338">
        <v>102279347.71692118</v>
      </c>
      <c r="AGU38" s="338">
        <v>193702332.52257723</v>
      </c>
      <c r="AGV38" s="338">
        <v>93259836.633638993</v>
      </c>
      <c r="AGW38" s="338">
        <v>89128301.508370787</v>
      </c>
      <c r="AGX38" s="338">
        <v>99034632.920978993</v>
      </c>
      <c r="AGY38" s="338">
        <v>20680701.2370288</v>
      </c>
      <c r="AGZ38" s="338">
        <v>79086807.433111191</v>
      </c>
      <c r="AHA38" s="338">
        <v>88051050.378071398</v>
      </c>
      <c r="AHB38" s="338">
        <v>40562221.467976794</v>
      </c>
      <c r="AHC38" s="338">
        <v>40119162.814507797</v>
      </c>
      <c r="AHD38" s="338">
        <v>46743134.530341595</v>
      </c>
      <c r="AHE38" s="338">
        <v>30756718.8652284</v>
      </c>
      <c r="AHF38" s="338">
        <v>45253690.006251</v>
      </c>
      <c r="AHG38" s="338">
        <v>30386148.773743797</v>
      </c>
      <c r="AHH38" s="338">
        <v>461617989.89023376</v>
      </c>
      <c r="AHI38" s="338">
        <v>36927734.785319395</v>
      </c>
      <c r="AHJ38" s="338">
        <v>34691973.074164197</v>
      </c>
      <c r="AHK38" s="338">
        <v>37075057.885873206</v>
      </c>
      <c r="AHL38" s="338">
        <v>108039988.95301503</v>
      </c>
      <c r="AHM38" s="338">
        <v>37880783.275826991</v>
      </c>
      <c r="AHN38" s="338">
        <v>34589744.4088872</v>
      </c>
      <c r="AHO38" s="339">
        <v>197422201612.89258</v>
      </c>
      <c r="AHQ38" s="352">
        <v>33</v>
      </c>
    </row>
    <row r="39" spans="1:901" x14ac:dyDescent="0.4">
      <c r="B39" s="340" t="s">
        <v>6248</v>
      </c>
      <c r="C39" s="338">
        <v>1782439094.2574601</v>
      </c>
      <c r="D39" s="338">
        <v>204074136.98696819</v>
      </c>
      <c r="E39" s="338">
        <v>20837574.003458545</v>
      </c>
      <c r="F39" s="338">
        <v>67600900.72569041</v>
      </c>
      <c r="G39" s="338">
        <v>52970897.107716508</v>
      </c>
      <c r="H39" s="338">
        <v>47912113.194695815</v>
      </c>
      <c r="I39" s="338">
        <v>17078122.309698217</v>
      </c>
      <c r="J39" s="338">
        <v>309416737.3629657</v>
      </c>
      <c r="K39" s="338">
        <v>63152720.803234607</v>
      </c>
      <c r="L39" s="338">
        <v>41607155.268172197</v>
      </c>
      <c r="M39" s="338">
        <v>194110127.74949783</v>
      </c>
      <c r="N39" s="338">
        <v>38452048.207611054</v>
      </c>
      <c r="O39" s="338">
        <v>169449910.60197383</v>
      </c>
      <c r="P39" s="338">
        <v>96141641.443897918</v>
      </c>
      <c r="Q39" s="338">
        <v>31240620.69054839</v>
      </c>
      <c r="R39" s="338">
        <v>16193332.510984331</v>
      </c>
      <c r="S39" s="338">
        <v>16490486.411690615</v>
      </c>
      <c r="T39" s="338">
        <v>62033431.550184906</v>
      </c>
      <c r="U39" s="338">
        <v>18434443.845479161</v>
      </c>
      <c r="V39" s="338">
        <v>35330933.333426818</v>
      </c>
      <c r="W39" s="338">
        <v>38044569.062243879</v>
      </c>
      <c r="X39" s="338">
        <v>22536536.753156397</v>
      </c>
      <c r="Y39" s="338">
        <v>12476495.731129343</v>
      </c>
      <c r="Z39" s="338">
        <v>6877214.3563526534</v>
      </c>
      <c r="AA39" s="338">
        <v>2306461149.0157599</v>
      </c>
      <c r="AB39" s="338">
        <v>53013049.587994412</v>
      </c>
      <c r="AC39" s="338">
        <v>103127506.47381757</v>
      </c>
      <c r="AD39" s="338">
        <v>24605681.227485903</v>
      </c>
      <c r="AE39" s="338">
        <v>145728090.47569555</v>
      </c>
      <c r="AF39" s="338">
        <v>65712322.521939993</v>
      </c>
      <c r="AG39" s="338">
        <v>145488478.53874058</v>
      </c>
      <c r="AH39" s="338">
        <v>50815711.116418593</v>
      </c>
      <c r="AI39" s="338">
        <v>62279195.034382463</v>
      </c>
      <c r="AJ39" s="338">
        <v>40039148.48379577</v>
      </c>
      <c r="AK39" s="338">
        <v>21105260.932344317</v>
      </c>
      <c r="AL39" s="338">
        <v>22985343.478938244</v>
      </c>
      <c r="AM39" s="338">
        <v>24361052.337705925</v>
      </c>
      <c r="AN39" s="338">
        <v>29217754.821444355</v>
      </c>
      <c r="AO39" s="338">
        <v>31693509.941437051</v>
      </c>
      <c r="AP39" s="338">
        <v>56799325.928518191</v>
      </c>
      <c r="AQ39" s="338">
        <v>114720328.48670033</v>
      </c>
      <c r="AR39" s="338">
        <v>6693618.2228924409</v>
      </c>
      <c r="AS39" s="338">
        <v>893762097.25974107</v>
      </c>
      <c r="AT39" s="338">
        <v>46696008.496973231</v>
      </c>
      <c r="AU39" s="338">
        <v>25523884.393358648</v>
      </c>
      <c r="AV39" s="338">
        <v>40165429.718023017</v>
      </c>
      <c r="AW39" s="338">
        <v>26297632.4498525</v>
      </c>
      <c r="AX39" s="338">
        <v>24901493.413047038</v>
      </c>
      <c r="AY39" s="338">
        <v>21284781.165530927</v>
      </c>
      <c r="AZ39" s="338">
        <v>33946882.645631611</v>
      </c>
      <c r="BA39" s="338">
        <v>245014270.87476856</v>
      </c>
      <c r="BB39" s="338">
        <v>29233192.750336077</v>
      </c>
      <c r="BC39" s="338">
        <v>58906951.120117195</v>
      </c>
      <c r="BD39" s="338">
        <v>94098064.848780021</v>
      </c>
      <c r="BE39" s="338">
        <v>16866684.548902351</v>
      </c>
      <c r="BF39" s="338">
        <v>12570947.690729458</v>
      </c>
      <c r="BG39" s="338">
        <v>17466377.986722302</v>
      </c>
      <c r="BH39" s="338">
        <v>865173107.28946841</v>
      </c>
      <c r="BI39" s="338">
        <v>11774839.551367356</v>
      </c>
      <c r="BJ39" s="338">
        <v>10140995.234120833</v>
      </c>
      <c r="BK39" s="338">
        <v>25098686.835424487</v>
      </c>
      <c r="BL39" s="338">
        <v>39833543.625776745</v>
      </c>
      <c r="BM39" s="338">
        <v>46950988.025442272</v>
      </c>
      <c r="BN39" s="338">
        <v>15475810.150238549</v>
      </c>
      <c r="BO39" s="338">
        <v>24960404.92235842</v>
      </c>
      <c r="BP39" s="338">
        <v>12018611.920318501</v>
      </c>
      <c r="BQ39" s="338">
        <v>15858823.098957948</v>
      </c>
      <c r="BR39" s="338">
        <v>9797626.9395809975</v>
      </c>
      <c r="BS39" s="338">
        <v>6869468.0393178305</v>
      </c>
      <c r="BT39" s="338">
        <v>176038632.51894507</v>
      </c>
      <c r="BU39" s="338">
        <v>7342116.0414232798</v>
      </c>
      <c r="BV39" s="338">
        <v>9184189.3135910369</v>
      </c>
      <c r="BW39" s="338">
        <v>706538363.30007041</v>
      </c>
      <c r="BX39" s="338">
        <v>373421891.29379082</v>
      </c>
      <c r="BY39" s="338">
        <v>44273506.91501499</v>
      </c>
      <c r="BZ39" s="338">
        <v>29928919.157568015</v>
      </c>
      <c r="CA39" s="338">
        <v>56944243.937945753</v>
      </c>
      <c r="CB39" s="338">
        <v>36219696.612458393</v>
      </c>
      <c r="CC39" s="338">
        <v>28295328.783918239</v>
      </c>
      <c r="CD39" s="338">
        <v>2881658.5685330518</v>
      </c>
      <c r="CE39" s="338">
        <v>0</v>
      </c>
      <c r="CF39" s="338">
        <v>1704286317.7535353</v>
      </c>
      <c r="CG39" s="338">
        <v>31432669.324566297</v>
      </c>
      <c r="CH39" s="338">
        <v>102626756.75001194</v>
      </c>
      <c r="CI39" s="338">
        <v>23615787.903857965</v>
      </c>
      <c r="CJ39" s="338">
        <v>25956961.370735221</v>
      </c>
      <c r="CK39" s="338">
        <v>35852800.706832603</v>
      </c>
      <c r="CL39" s="338">
        <v>27979409.99284634</v>
      </c>
      <c r="CM39" s="338">
        <v>65173822.410284698</v>
      </c>
      <c r="CN39" s="338">
        <v>11543043.857762665</v>
      </c>
      <c r="CO39" s="338">
        <v>22451471.318537544</v>
      </c>
      <c r="CP39" s="338">
        <v>19217065.900207561</v>
      </c>
      <c r="CQ39" s="338">
        <v>44778134.363592952</v>
      </c>
      <c r="CR39" s="338">
        <v>21366838.730205767</v>
      </c>
      <c r="CS39" s="338">
        <v>824557153.80755424</v>
      </c>
      <c r="CT39" s="338">
        <v>20133861.54720125</v>
      </c>
      <c r="CU39" s="338">
        <v>32647699.556505673</v>
      </c>
      <c r="CV39" s="338">
        <v>54245539.406831488</v>
      </c>
      <c r="CW39" s="338">
        <v>15312834.589972788</v>
      </c>
      <c r="CX39" s="338">
        <v>60106547.840418972</v>
      </c>
      <c r="CY39" s="338">
        <v>22355632.050534144</v>
      </c>
      <c r="CZ39" s="338">
        <v>11987401.293679897</v>
      </c>
      <c r="DA39" s="338">
        <v>761506944.85433841</v>
      </c>
      <c r="DB39" s="338">
        <v>44950084.890755534</v>
      </c>
      <c r="DC39" s="338">
        <v>186269196.24951497</v>
      </c>
      <c r="DD39" s="338">
        <v>158565344.74500436</v>
      </c>
      <c r="DE39" s="338">
        <v>37813637.692991853</v>
      </c>
      <c r="DF39" s="338">
        <v>74367762.926247358</v>
      </c>
      <c r="DG39" s="338">
        <v>49445172.459616318</v>
      </c>
      <c r="DH39" s="338">
        <v>9213240.225000089</v>
      </c>
      <c r="DI39" s="338">
        <v>23811558.68004562</v>
      </c>
      <c r="DJ39" s="338">
        <v>20496048.37695621</v>
      </c>
      <c r="DK39" s="338">
        <v>118812797.92372686</v>
      </c>
      <c r="DL39" s="338">
        <v>506777517.13393474</v>
      </c>
      <c r="DM39" s="338">
        <v>579586062.68745184</v>
      </c>
      <c r="DN39" s="338">
        <v>44564516.020058028</v>
      </c>
      <c r="DO39" s="338">
        <v>28109348.361988649</v>
      </c>
      <c r="DP39" s="338">
        <v>80802520.481147796</v>
      </c>
      <c r="DQ39" s="338">
        <v>58329425.987759776</v>
      </c>
      <c r="DR39" s="338">
        <v>50745957.807781853</v>
      </c>
      <c r="DS39" s="338">
        <v>52705502.517593972</v>
      </c>
      <c r="DT39" s="338">
        <v>11513517.915408298</v>
      </c>
      <c r="DU39" s="338">
        <v>2334814088.0533876</v>
      </c>
      <c r="DV39" s="338">
        <v>25768896.065513141</v>
      </c>
      <c r="DW39" s="338">
        <v>49962186.683057204</v>
      </c>
      <c r="DX39" s="338">
        <v>60755139.498259805</v>
      </c>
      <c r="DY39" s="338">
        <v>53879786.547057107</v>
      </c>
      <c r="DZ39" s="338">
        <v>38116564.707145676</v>
      </c>
      <c r="EA39" s="338">
        <v>63232397.871100456</v>
      </c>
      <c r="EB39" s="338">
        <v>29775613.083246462</v>
      </c>
      <c r="EC39" s="338">
        <v>63600927.468708083</v>
      </c>
      <c r="ED39" s="338">
        <v>368762125.7228384</v>
      </c>
      <c r="EE39" s="338">
        <v>325997052.33427668</v>
      </c>
      <c r="EF39" s="338">
        <v>28249644.285380475</v>
      </c>
      <c r="EG39" s="338">
        <v>32439786.553309307</v>
      </c>
      <c r="EH39" s="338">
        <v>39492140.453642271</v>
      </c>
      <c r="EI39" s="338">
        <v>50387236.399155945</v>
      </c>
      <c r="EJ39" s="338">
        <v>104776469.84936878</v>
      </c>
      <c r="EK39" s="338">
        <v>25747289.331547678</v>
      </c>
      <c r="EL39" s="338">
        <v>29896797.406640224</v>
      </c>
      <c r="EM39" s="338">
        <v>1071346116.0343184</v>
      </c>
      <c r="EN39" s="338">
        <v>30323085.253416382</v>
      </c>
      <c r="EO39" s="338">
        <v>17856794.246842407</v>
      </c>
      <c r="EP39" s="338">
        <v>31501409.529487371</v>
      </c>
      <c r="EQ39" s="338">
        <v>8611204.2754031271</v>
      </c>
      <c r="ER39" s="338">
        <v>9985126.4799537621</v>
      </c>
      <c r="ES39" s="338">
        <v>34333935.452829361</v>
      </c>
      <c r="ET39" s="338">
        <v>44230422.158252545</v>
      </c>
      <c r="EU39" s="338">
        <v>17844037.933476586</v>
      </c>
      <c r="EV39" s="338">
        <v>601917665.25608397</v>
      </c>
      <c r="EW39" s="338">
        <v>13507556.228568288</v>
      </c>
      <c r="EX39" s="338">
        <v>21682767.663565397</v>
      </c>
      <c r="EY39" s="338">
        <v>33666337.546754397</v>
      </c>
      <c r="EZ39" s="338">
        <v>70348971.622294173</v>
      </c>
      <c r="FA39" s="338">
        <v>71331659.286393017</v>
      </c>
      <c r="FB39" s="338">
        <v>44095524.279329672</v>
      </c>
      <c r="FC39" s="338">
        <v>32093311.189062245</v>
      </c>
      <c r="FD39" s="338">
        <v>20211976.589448858</v>
      </c>
      <c r="FE39" s="338">
        <v>12992025.962587658</v>
      </c>
      <c r="FF39" s="338">
        <v>20014717.308594961</v>
      </c>
      <c r="FG39" s="338">
        <v>7984367.0187788531</v>
      </c>
      <c r="FH39" s="338">
        <v>589364535.33907652</v>
      </c>
      <c r="FI39" s="338">
        <v>21253551.21551688</v>
      </c>
      <c r="FJ39" s="338">
        <v>25996217.290399127</v>
      </c>
      <c r="FK39" s="338">
        <v>29955816.995471995</v>
      </c>
      <c r="FL39" s="338">
        <v>59086204.750125714</v>
      </c>
      <c r="FM39" s="338">
        <v>32896507.467441551</v>
      </c>
      <c r="FN39" s="338">
        <v>9788967.6002691463</v>
      </c>
      <c r="FO39" s="338">
        <v>3469747.0038518999</v>
      </c>
      <c r="FP39" s="338">
        <v>1443864717.1438675</v>
      </c>
      <c r="FQ39" s="338">
        <v>28238346.442878988</v>
      </c>
      <c r="FR39" s="338">
        <v>51572071.590943657</v>
      </c>
      <c r="FS39" s="338">
        <v>39522922.339204803</v>
      </c>
      <c r="FT39" s="338">
        <v>49766788.330575347</v>
      </c>
      <c r="FU39" s="338">
        <v>30056835.128570441</v>
      </c>
      <c r="FV39" s="338">
        <v>79379446.597401664</v>
      </c>
      <c r="FW39" s="338">
        <v>37664258.452799074</v>
      </c>
      <c r="FX39" s="338">
        <v>28865832.561426245</v>
      </c>
      <c r="FY39" s="338">
        <v>29895282.713958479</v>
      </c>
      <c r="FZ39" s="338">
        <v>72157476.088707849</v>
      </c>
      <c r="GA39" s="338">
        <v>29780054.820983689</v>
      </c>
      <c r="GB39" s="338">
        <v>15220370.573017895</v>
      </c>
      <c r="GC39" s="338">
        <v>3787131.4543214999</v>
      </c>
      <c r="GD39" s="338">
        <v>614093228.07978809</v>
      </c>
      <c r="GE39" s="338">
        <v>23861626.316408515</v>
      </c>
      <c r="GF39" s="338">
        <v>21195753.913590323</v>
      </c>
      <c r="GG39" s="338">
        <v>108068819.65159982</v>
      </c>
      <c r="GH39" s="338">
        <v>38387665.264926642</v>
      </c>
      <c r="GI39" s="338">
        <v>23525321.452768292</v>
      </c>
      <c r="GJ39" s="338">
        <v>29817020.704276517</v>
      </c>
      <c r="GK39" s="338">
        <v>105281396.69227378</v>
      </c>
      <c r="GL39" s="338">
        <v>19967229.444324795</v>
      </c>
      <c r="GM39" s="338">
        <v>8917123.3948835246</v>
      </c>
      <c r="GN39" s="338">
        <v>4824305.6270317212</v>
      </c>
      <c r="GO39" s="338">
        <v>5145356.2596068159</v>
      </c>
      <c r="GP39" s="338">
        <v>439160884.34400797</v>
      </c>
      <c r="GQ39" s="338">
        <v>73442233.254478037</v>
      </c>
      <c r="GR39" s="338">
        <v>25209752.169088364</v>
      </c>
      <c r="GS39" s="338">
        <v>83342938.988727212</v>
      </c>
      <c r="GT39" s="338">
        <v>9820680.4528106451</v>
      </c>
      <c r="GU39" s="338">
        <v>34096678.278883062</v>
      </c>
      <c r="GV39" s="338">
        <v>39322459.470648222</v>
      </c>
      <c r="GW39" s="338">
        <v>18929111.652205329</v>
      </c>
      <c r="GX39" s="338">
        <v>492304143.28643811</v>
      </c>
      <c r="GY39" s="338">
        <v>26009025.245333552</v>
      </c>
      <c r="GZ39" s="338">
        <v>51414994.216764681</v>
      </c>
      <c r="HA39" s="338">
        <v>32521643.371679693</v>
      </c>
      <c r="HB39" s="338">
        <v>1264712359.52754</v>
      </c>
      <c r="HC39" s="338">
        <v>73623141.794009596</v>
      </c>
      <c r="HD39" s="338">
        <v>107634353.13629457</v>
      </c>
      <c r="HE39" s="338">
        <v>73652455.978918955</v>
      </c>
      <c r="HF39" s="338">
        <v>60703945.123156503</v>
      </c>
      <c r="HG39" s="338">
        <v>136808670.8200666</v>
      </c>
      <c r="HH39" s="338">
        <v>9016873.2969238777</v>
      </c>
      <c r="HI39" s="338">
        <v>670313618.10334134</v>
      </c>
      <c r="HJ39" s="338">
        <v>46442273.803909317</v>
      </c>
      <c r="HK39" s="338">
        <v>47334587.403455272</v>
      </c>
      <c r="HL39" s="338">
        <v>37416010.429904021</v>
      </c>
      <c r="HM39" s="338">
        <v>34200137.742543288</v>
      </c>
      <c r="HN39" s="338">
        <v>44896470.4048509</v>
      </c>
      <c r="HO39" s="338">
        <v>47611948.971727863</v>
      </c>
      <c r="HP39" s="338">
        <v>25568769.054744318</v>
      </c>
      <c r="HQ39" s="338">
        <v>892879545.66398418</v>
      </c>
      <c r="HR39" s="338">
        <v>196833605.2488834</v>
      </c>
      <c r="HS39" s="338">
        <v>37714071.919444039</v>
      </c>
      <c r="HT39" s="338">
        <v>32174984.683556728</v>
      </c>
      <c r="HU39" s="338">
        <v>28461594.369734541</v>
      </c>
      <c r="HV39" s="338">
        <v>17134695.358673416</v>
      </c>
      <c r="HW39" s="338">
        <v>64713517.247841716</v>
      </c>
      <c r="HX39" s="338">
        <v>30341251.676678702</v>
      </c>
      <c r="HY39" s="338">
        <v>29666907.199366026</v>
      </c>
      <c r="HZ39" s="338">
        <v>30037373.062911488</v>
      </c>
      <c r="IA39" s="338">
        <v>31119739.098433774</v>
      </c>
      <c r="IB39" s="338">
        <v>37219607.438332804</v>
      </c>
      <c r="IC39" s="338">
        <v>9410305.3519564308</v>
      </c>
      <c r="ID39" s="338">
        <v>32782965.333381504</v>
      </c>
      <c r="IE39" s="338">
        <v>12977516.189941578</v>
      </c>
      <c r="IF39" s="338">
        <v>14475602.087558821</v>
      </c>
      <c r="IG39" s="338">
        <v>743630547.75007558</v>
      </c>
      <c r="IH39" s="338">
        <v>271335873.28992021</v>
      </c>
      <c r="II39" s="338">
        <v>47458331.99839285</v>
      </c>
      <c r="IJ39" s="338">
        <v>78002649.841448992</v>
      </c>
      <c r="IK39" s="338">
        <v>160815209.45995331</v>
      </c>
      <c r="IL39" s="338">
        <v>39489020.806220919</v>
      </c>
      <c r="IM39" s="338">
        <v>26212326.97118599</v>
      </c>
      <c r="IN39" s="338">
        <v>16816995.01602995</v>
      </c>
      <c r="IO39" s="338">
        <v>15226633.246868879</v>
      </c>
      <c r="IP39" s="338">
        <v>17282225.367272615</v>
      </c>
      <c r="IQ39" s="338">
        <v>19650551.99863939</v>
      </c>
      <c r="IR39" s="338">
        <v>1343012838.8786488</v>
      </c>
      <c r="IS39" s="338">
        <v>421683586.14014053</v>
      </c>
      <c r="IT39" s="338">
        <v>61592063.125531308</v>
      </c>
      <c r="IU39" s="338">
        <v>46934358.870486274</v>
      </c>
      <c r="IV39" s="338">
        <v>31282479.034741782</v>
      </c>
      <c r="IW39" s="338">
        <v>11800585.782747613</v>
      </c>
      <c r="IX39" s="338">
        <v>22452138.51760726</v>
      </c>
      <c r="IY39" s="338">
        <v>7548410.2495120615</v>
      </c>
      <c r="IZ39" s="338">
        <v>16884200.880014159</v>
      </c>
      <c r="JA39" s="338">
        <v>37065990.300646901</v>
      </c>
      <c r="JB39" s="338">
        <v>32808592.407028869</v>
      </c>
      <c r="JC39" s="338">
        <v>25671710.030639522</v>
      </c>
      <c r="JD39" s="338">
        <v>443502623.48138666</v>
      </c>
      <c r="JE39" s="338">
        <v>158238028.88873506</v>
      </c>
      <c r="JF39" s="338">
        <v>27303732.275371484</v>
      </c>
      <c r="JG39" s="338">
        <v>28080051.399031788</v>
      </c>
      <c r="JH39" s="338">
        <v>17312307.024042599</v>
      </c>
      <c r="JI39" s="338">
        <v>15860700.043713789</v>
      </c>
      <c r="JJ39" s="338">
        <v>472179717.52177393</v>
      </c>
      <c r="JK39" s="338">
        <v>24777806.759138413</v>
      </c>
      <c r="JL39" s="338">
        <v>46066278.160447881</v>
      </c>
      <c r="JM39" s="338">
        <v>65149042.910143875</v>
      </c>
      <c r="JN39" s="338">
        <v>34135385.767354518</v>
      </c>
      <c r="JO39" s="338">
        <v>76652420.440861046</v>
      </c>
      <c r="JP39" s="338">
        <v>19048981.249017358</v>
      </c>
      <c r="JQ39" s="338">
        <v>789195621.40792179</v>
      </c>
      <c r="JR39" s="338">
        <v>38430369.562913276</v>
      </c>
      <c r="JS39" s="338">
        <v>18156065.191341311</v>
      </c>
      <c r="JT39" s="338">
        <v>83975071.760009557</v>
      </c>
      <c r="JU39" s="338">
        <v>60807184.407898329</v>
      </c>
      <c r="JV39" s="338">
        <v>36838117.885002144</v>
      </c>
      <c r="JW39" s="338">
        <v>21366485.521869857</v>
      </c>
      <c r="JX39" s="338">
        <v>20630042.182773754</v>
      </c>
      <c r="JY39" s="338">
        <v>944785667.04973149</v>
      </c>
      <c r="JZ39" s="338">
        <v>460811332.95196992</v>
      </c>
      <c r="KA39" s="338">
        <v>32857068.167309802</v>
      </c>
      <c r="KB39" s="338">
        <v>12143291.151341183</v>
      </c>
      <c r="KC39" s="338">
        <v>56479989.077611342</v>
      </c>
      <c r="KD39" s="338">
        <v>12585589.823799828</v>
      </c>
      <c r="KE39" s="338">
        <v>142545230.52162746</v>
      </c>
      <c r="KF39" s="338">
        <v>56628326.429131471</v>
      </c>
      <c r="KG39" s="338">
        <v>50362937.719230212</v>
      </c>
      <c r="KH39" s="338">
        <v>62408795.633693658</v>
      </c>
      <c r="KI39" s="338">
        <v>35764301.477968387</v>
      </c>
      <c r="KJ39" s="338">
        <v>39788381.751394413</v>
      </c>
      <c r="KK39" s="338">
        <v>10590621.470831752</v>
      </c>
      <c r="KL39" s="338">
        <v>5390828.9423294039</v>
      </c>
      <c r="KM39" s="338">
        <v>15786627.032754686</v>
      </c>
      <c r="KN39" s="338">
        <v>1571202869.4617698</v>
      </c>
      <c r="KO39" s="338">
        <v>83505117.712200373</v>
      </c>
      <c r="KP39" s="338">
        <v>52742604.42240312</v>
      </c>
      <c r="KQ39" s="338">
        <v>64800134.910151199</v>
      </c>
      <c r="KR39" s="338">
        <v>59845201.645034865</v>
      </c>
      <c r="KS39" s="338">
        <v>37221516.806451604</v>
      </c>
      <c r="KT39" s="338">
        <v>167958352.8967683</v>
      </c>
      <c r="KU39" s="338">
        <v>38552067.487560965</v>
      </c>
      <c r="KV39" s="338">
        <v>30184510.199494965</v>
      </c>
      <c r="KW39" s="338">
        <v>429931949.13494873</v>
      </c>
      <c r="KX39" s="338">
        <v>30620772.19674439</v>
      </c>
      <c r="KY39" s="338">
        <v>64772482.283270501</v>
      </c>
      <c r="KZ39" s="338">
        <v>163885330.70200974</v>
      </c>
      <c r="LA39" s="338">
        <v>26186320.10048173</v>
      </c>
      <c r="LB39" s="338">
        <v>54904907.584509835</v>
      </c>
      <c r="LC39" s="338">
        <v>710292825.71237111</v>
      </c>
      <c r="LD39" s="338">
        <v>71224728.950529411</v>
      </c>
      <c r="LE39" s="338">
        <v>1611567875.5877919</v>
      </c>
      <c r="LF39" s="338">
        <v>213068820.08893615</v>
      </c>
      <c r="LG39" s="338">
        <v>388472610.83057106</v>
      </c>
      <c r="LH39" s="338">
        <v>410052606.29897332</v>
      </c>
      <c r="LI39" s="338">
        <v>51189986.987972774</v>
      </c>
      <c r="LJ39" s="338">
        <v>36620675.031618215</v>
      </c>
      <c r="LK39" s="338">
        <v>16757136.420528635</v>
      </c>
      <c r="LL39" s="338">
        <v>43106923.330560789</v>
      </c>
      <c r="LM39" s="338">
        <v>26714075.005523264</v>
      </c>
      <c r="LN39" s="338">
        <v>61164034.743768439</v>
      </c>
      <c r="LO39" s="338">
        <v>3397241.2771234084</v>
      </c>
      <c r="LP39" s="338">
        <v>440377909.55485791</v>
      </c>
      <c r="LQ39" s="338">
        <v>48462959.543379754</v>
      </c>
      <c r="LR39" s="338">
        <v>29542433.305623159</v>
      </c>
      <c r="LS39" s="338">
        <v>1437029320.0475583</v>
      </c>
      <c r="LT39" s="338">
        <v>430635951.7140708</v>
      </c>
      <c r="LU39" s="338">
        <v>1029843419.6588614</v>
      </c>
      <c r="LV39" s="338">
        <v>256788169.6819427</v>
      </c>
      <c r="LW39" s="338">
        <v>112896717.83905387</v>
      </c>
      <c r="LX39" s="338">
        <v>84409823.821013182</v>
      </c>
      <c r="LY39" s="338">
        <v>73754417.008307323</v>
      </c>
      <c r="LZ39" s="338">
        <v>90196244.295277387</v>
      </c>
      <c r="MA39" s="338">
        <v>90841059.411293104</v>
      </c>
      <c r="MB39" s="338">
        <v>99135383.859458059</v>
      </c>
      <c r="MC39" s="338">
        <v>172209387.60862279</v>
      </c>
      <c r="MD39" s="338">
        <v>26910778.894005474</v>
      </c>
      <c r="ME39" s="338">
        <v>1507211383.0055881</v>
      </c>
      <c r="MF39" s="338">
        <v>28003280.848017015</v>
      </c>
      <c r="MG39" s="338">
        <v>22776290.632205516</v>
      </c>
      <c r="MH39" s="338">
        <v>19119594.591128975</v>
      </c>
      <c r="MI39" s="338">
        <v>19350952.892117616</v>
      </c>
      <c r="MJ39" s="338">
        <v>37908554.168285206</v>
      </c>
      <c r="MK39" s="338">
        <v>29711201.515024181</v>
      </c>
      <c r="ML39" s="338">
        <v>28639330.989010844</v>
      </c>
      <c r="MM39" s="338">
        <v>37268199.881959341</v>
      </c>
      <c r="MN39" s="338">
        <v>17638521.037465859</v>
      </c>
      <c r="MO39" s="338">
        <v>28626158.932345726</v>
      </c>
      <c r="MP39" s="338">
        <v>27914625.092488054</v>
      </c>
      <c r="MQ39" s="338">
        <v>948901957.50538445</v>
      </c>
      <c r="MR39" s="338">
        <v>26993687.899673052</v>
      </c>
      <c r="MS39" s="338">
        <v>52931698.510145657</v>
      </c>
      <c r="MT39" s="338">
        <v>53612216.819721632</v>
      </c>
      <c r="MU39" s="338">
        <v>74782906.882068336</v>
      </c>
      <c r="MV39" s="338">
        <v>60652320.261627264</v>
      </c>
      <c r="MW39" s="338">
        <v>127946415.63525046</v>
      </c>
      <c r="MX39" s="338">
        <v>86025401.867077604</v>
      </c>
      <c r="MY39" s="338">
        <v>44363505.128412157</v>
      </c>
      <c r="MZ39" s="338">
        <v>11647806.977189759</v>
      </c>
      <c r="NA39" s="338">
        <v>4641686.0829059985</v>
      </c>
      <c r="NB39" s="338">
        <v>1503134648.2631521</v>
      </c>
      <c r="NC39" s="338">
        <v>132308209.41662338</v>
      </c>
      <c r="ND39" s="338">
        <v>27162203.734886639</v>
      </c>
      <c r="NE39" s="338">
        <v>251553690.35061377</v>
      </c>
      <c r="NF39" s="338">
        <v>27096231.795898199</v>
      </c>
      <c r="NG39" s="338">
        <v>85948762.635762483</v>
      </c>
      <c r="NH39" s="338">
        <v>268575156.37568069</v>
      </c>
      <c r="NI39" s="338">
        <v>158219901.38186759</v>
      </c>
      <c r="NJ39" s="338">
        <v>5519019.1904517598</v>
      </c>
      <c r="NK39" s="338">
        <v>44418526.792287908</v>
      </c>
      <c r="NL39" s="338">
        <v>34440940.284777179</v>
      </c>
      <c r="NM39" s="338">
        <v>22361684.483826213</v>
      </c>
      <c r="NN39" s="338">
        <v>441502489.44826066</v>
      </c>
      <c r="NO39" s="338">
        <v>35172576.098976389</v>
      </c>
      <c r="NP39" s="338">
        <v>25503472.166680686</v>
      </c>
      <c r="NQ39" s="338">
        <v>26343432.159852095</v>
      </c>
      <c r="NR39" s="338">
        <v>30856557.558675796</v>
      </c>
      <c r="NS39" s="338">
        <v>2568071.8901290321</v>
      </c>
      <c r="NT39" s="338">
        <v>15253675.883958932</v>
      </c>
      <c r="NU39" s="338">
        <v>881941368.4451952</v>
      </c>
      <c r="NV39" s="338">
        <v>197362061.09190455</v>
      </c>
      <c r="NW39" s="338">
        <v>29891471.588659525</v>
      </c>
      <c r="NX39" s="338">
        <v>19222744.377495985</v>
      </c>
      <c r="NY39" s="338">
        <v>22685918.03226205</v>
      </c>
      <c r="NZ39" s="338">
        <v>35986707.071682282</v>
      </c>
      <c r="OA39" s="338">
        <v>17766189.610673293</v>
      </c>
      <c r="OB39" s="338">
        <v>1223890210.1961884</v>
      </c>
      <c r="OC39" s="338">
        <v>160883076.7343539</v>
      </c>
      <c r="OD39" s="338">
        <v>48229601.440219313</v>
      </c>
      <c r="OE39" s="338">
        <v>189560191.89648288</v>
      </c>
      <c r="OF39" s="338">
        <v>38407590.106230594</v>
      </c>
      <c r="OG39" s="338">
        <v>48123860.994652793</v>
      </c>
      <c r="OH39" s="338">
        <v>68524863.162423447</v>
      </c>
      <c r="OI39" s="338">
        <v>19367626.93102137</v>
      </c>
      <c r="OJ39" s="338">
        <v>18494832.751037281</v>
      </c>
      <c r="OK39" s="338">
        <v>798878577.69988513</v>
      </c>
      <c r="OL39" s="338">
        <v>213370679.84149843</v>
      </c>
      <c r="OM39" s="338">
        <v>286529603.424685</v>
      </c>
      <c r="ON39" s="338">
        <v>52400071.094928205</v>
      </c>
      <c r="OO39" s="338">
        <v>33070679.097546376</v>
      </c>
      <c r="OP39" s="338">
        <v>5400666.1111959592</v>
      </c>
      <c r="OQ39" s="338">
        <v>597920006.19641149</v>
      </c>
      <c r="OR39" s="338">
        <v>31645875.012206972</v>
      </c>
      <c r="OS39" s="338">
        <v>27377109.820878446</v>
      </c>
      <c r="OT39" s="338">
        <v>40985471.561179109</v>
      </c>
      <c r="OU39" s="338">
        <v>71082706.051655084</v>
      </c>
      <c r="OV39" s="338">
        <v>156647606.93582717</v>
      </c>
      <c r="OW39" s="338">
        <v>23834913.722437896</v>
      </c>
      <c r="OX39" s="338">
        <v>3495060.9018621007</v>
      </c>
      <c r="OY39" s="338">
        <v>3983681.7993605761</v>
      </c>
      <c r="OZ39" s="338">
        <v>820496572.56131601</v>
      </c>
      <c r="PA39" s="338">
        <v>23264276.453529745</v>
      </c>
      <c r="PB39" s="338">
        <v>106052623.22260991</v>
      </c>
      <c r="PC39" s="338">
        <v>19718919.614147529</v>
      </c>
      <c r="PD39" s="338">
        <v>61744983.710188709</v>
      </c>
      <c r="PE39" s="338">
        <v>106629581.84443589</v>
      </c>
      <c r="PF39" s="338">
        <v>27320391.674345687</v>
      </c>
      <c r="PG39" s="338">
        <v>25813596.529608212</v>
      </c>
      <c r="PH39" s="338">
        <v>44546171.004696965</v>
      </c>
      <c r="PI39" s="338">
        <v>28195453.159355968</v>
      </c>
      <c r="PJ39" s="338">
        <v>47557159.685232237</v>
      </c>
      <c r="PK39" s="338">
        <v>85503925.106818169</v>
      </c>
      <c r="PL39" s="338">
        <v>23046906.387498479</v>
      </c>
      <c r="PM39" s="338">
        <v>164321192.84941953</v>
      </c>
      <c r="PN39" s="338">
        <v>14545981.843762502</v>
      </c>
      <c r="PO39" s="338">
        <v>8537315.9581162576</v>
      </c>
      <c r="PP39" s="338">
        <v>6871484.73091821</v>
      </c>
      <c r="PQ39" s="338">
        <v>8144945.885719303</v>
      </c>
      <c r="PR39" s="338">
        <v>2179629863.5397959</v>
      </c>
      <c r="PS39" s="338">
        <v>51607710.518246189</v>
      </c>
      <c r="PT39" s="338">
        <v>31022659.371838957</v>
      </c>
      <c r="PU39" s="338">
        <v>66924570.273628041</v>
      </c>
      <c r="PV39" s="338">
        <v>342433054.82948887</v>
      </c>
      <c r="PW39" s="338">
        <v>30370487.872214951</v>
      </c>
      <c r="PX39" s="338">
        <v>93329905.21489726</v>
      </c>
      <c r="PY39" s="338">
        <v>37732822.896944821</v>
      </c>
      <c r="PZ39" s="338">
        <v>117641690.26839139</v>
      </c>
      <c r="QA39" s="338">
        <v>16663228.168974418</v>
      </c>
      <c r="QB39" s="338">
        <v>111759478.42941833</v>
      </c>
      <c r="QC39" s="338">
        <v>21360449.808723718</v>
      </c>
      <c r="QD39" s="338">
        <v>39327085.06415166</v>
      </c>
      <c r="QE39" s="338">
        <v>46348803.478094392</v>
      </c>
      <c r="QF39" s="338">
        <v>50173105.329507932</v>
      </c>
      <c r="QG39" s="338">
        <v>57763146.096491478</v>
      </c>
      <c r="QH39" s="338">
        <v>47671769.673927918</v>
      </c>
      <c r="QI39" s="338">
        <v>23787591.027988475</v>
      </c>
      <c r="QJ39" s="338">
        <v>16385988.777288314</v>
      </c>
      <c r="QK39" s="338">
        <v>68916170.340302378</v>
      </c>
      <c r="QL39" s="338">
        <v>155175544.87490836</v>
      </c>
      <c r="QM39" s="338">
        <v>17560742.234477639</v>
      </c>
      <c r="QN39" s="338">
        <v>4489246.2807357311</v>
      </c>
      <c r="QO39" s="338">
        <v>4933933.1368911006</v>
      </c>
      <c r="QP39" s="338">
        <v>4456440.5230535511</v>
      </c>
      <c r="QQ39" s="338">
        <v>2533372.7487786952</v>
      </c>
      <c r="QR39" s="338">
        <v>902621992.24403644</v>
      </c>
      <c r="QS39" s="338">
        <v>14771033.112924602</v>
      </c>
      <c r="QT39" s="338">
        <v>98536399.629686072</v>
      </c>
      <c r="QU39" s="338">
        <v>33712534.565011106</v>
      </c>
      <c r="QV39" s="338">
        <v>43708348.562932506</v>
      </c>
      <c r="QW39" s="338">
        <v>100377459.02372858</v>
      </c>
      <c r="QX39" s="338">
        <v>22456764.968003999</v>
      </c>
      <c r="QY39" s="338">
        <v>66290107.200373501</v>
      </c>
      <c r="QZ39" s="338">
        <v>83678416.629645243</v>
      </c>
      <c r="RA39" s="338">
        <v>20579989.293113016</v>
      </c>
      <c r="RB39" s="338">
        <v>14256725.391780239</v>
      </c>
      <c r="RC39" s="338">
        <v>6605548.5739966817</v>
      </c>
      <c r="RD39" s="338">
        <v>4629682.3035929408</v>
      </c>
      <c r="RE39" s="338">
        <v>1274798107.2050529</v>
      </c>
      <c r="RF39" s="338">
        <v>91338171.119507521</v>
      </c>
      <c r="RG39" s="338">
        <v>41617276.354146659</v>
      </c>
      <c r="RH39" s="338">
        <v>45002896.995829538</v>
      </c>
      <c r="RI39" s="338">
        <v>26575497.383387826</v>
      </c>
      <c r="RJ39" s="338">
        <v>55877820.406338677</v>
      </c>
      <c r="RK39" s="338">
        <v>107743795.40480976</v>
      </c>
      <c r="RL39" s="338">
        <v>26754714.68346303</v>
      </c>
      <c r="RM39" s="338">
        <v>40199488.880659766</v>
      </c>
      <c r="RN39" s="338">
        <v>84880290.457955837</v>
      </c>
      <c r="RO39" s="338">
        <v>117258263.1074376</v>
      </c>
      <c r="RP39" s="338">
        <v>19344610.932580404</v>
      </c>
      <c r="RQ39" s="338">
        <v>13394842.307157956</v>
      </c>
      <c r="RR39" s="338">
        <v>37441196.536518976</v>
      </c>
      <c r="RS39" s="338">
        <v>13826201.755715039</v>
      </c>
      <c r="RT39" s="338">
        <v>26661933.322917297</v>
      </c>
      <c r="RU39" s="338">
        <v>28536994.275899999</v>
      </c>
      <c r="RV39" s="338">
        <v>5395589.5618734136</v>
      </c>
      <c r="RW39" s="338">
        <v>3577338.8169572689</v>
      </c>
      <c r="RX39" s="338">
        <v>4092305.9833349772</v>
      </c>
      <c r="RY39" s="338">
        <v>570255094.35308433</v>
      </c>
      <c r="RZ39" s="338">
        <v>16579065.395004839</v>
      </c>
      <c r="SA39" s="338">
        <v>42570773.269370854</v>
      </c>
      <c r="SB39" s="338">
        <v>18910764.651687548</v>
      </c>
      <c r="SC39" s="338">
        <v>9042736.4894311205</v>
      </c>
      <c r="SD39" s="338">
        <v>17298081.621239997</v>
      </c>
      <c r="SE39" s="338">
        <v>31315222.850258119</v>
      </c>
      <c r="SF39" s="338">
        <v>84379239.963122398</v>
      </c>
      <c r="SG39" s="338">
        <v>25157938.342489559</v>
      </c>
      <c r="SH39" s="338">
        <v>19964041.151735999</v>
      </c>
      <c r="SI39" s="338">
        <v>21705910.977979943</v>
      </c>
      <c r="SJ39" s="338">
        <v>60510269.017708942</v>
      </c>
      <c r="SK39" s="338">
        <v>20148917.676371645</v>
      </c>
      <c r="SL39" s="338">
        <v>11500966.88519625</v>
      </c>
      <c r="SM39" s="338">
        <v>525950513.01949084</v>
      </c>
      <c r="SN39" s="338">
        <v>32513843.336065549</v>
      </c>
      <c r="SO39" s="338">
        <v>24991954.425268479</v>
      </c>
      <c r="SP39" s="338">
        <v>27501496.252076987</v>
      </c>
      <c r="SQ39" s="338">
        <v>12133909.870177034</v>
      </c>
      <c r="SR39" s="338">
        <v>39477342.482750714</v>
      </c>
      <c r="SS39" s="338">
        <v>32115374.835673124</v>
      </c>
      <c r="ST39" s="338">
        <v>74528192.422630131</v>
      </c>
      <c r="SU39" s="338">
        <v>28567869.752335109</v>
      </c>
      <c r="SV39" s="338">
        <v>25423493.337859496</v>
      </c>
      <c r="SW39" s="338">
        <v>109549634.23065454</v>
      </c>
      <c r="SX39" s="338">
        <v>5353561.390058551</v>
      </c>
      <c r="SY39" s="338">
        <v>253404439.59260458</v>
      </c>
      <c r="SZ39" s="338">
        <v>26837419.312680908</v>
      </c>
      <c r="TA39" s="338">
        <v>26313126.458526947</v>
      </c>
      <c r="TB39" s="338">
        <v>90275203.804515928</v>
      </c>
      <c r="TC39" s="338">
        <v>25328890.886096157</v>
      </c>
      <c r="TD39" s="338">
        <v>29136513.284149922</v>
      </c>
      <c r="TE39" s="338">
        <v>22663526.144596849</v>
      </c>
      <c r="TF39" s="338">
        <v>8446228.7159417644</v>
      </c>
      <c r="TG39" s="338">
        <v>1387763475.9024277</v>
      </c>
      <c r="TH39" s="338">
        <v>24415694.882888399</v>
      </c>
      <c r="TI39" s="338">
        <v>20155804.942708049</v>
      </c>
      <c r="TJ39" s="338">
        <v>81254850.812346727</v>
      </c>
      <c r="TK39" s="338">
        <v>71319967.310701489</v>
      </c>
      <c r="TL39" s="338">
        <v>27336542.738076009</v>
      </c>
      <c r="TM39" s="338">
        <v>7496918.4987744018</v>
      </c>
      <c r="TN39" s="338">
        <v>150888250.4098976</v>
      </c>
      <c r="TO39" s="338">
        <v>27408633.314919207</v>
      </c>
      <c r="TP39" s="338">
        <v>57736422.402855203</v>
      </c>
      <c r="TQ39" s="338">
        <v>47110238.522703432</v>
      </c>
      <c r="TR39" s="338">
        <v>19138641.49506643</v>
      </c>
      <c r="TS39" s="338">
        <v>15215998.415633101</v>
      </c>
      <c r="TT39" s="338">
        <v>27513206.949345939</v>
      </c>
      <c r="TU39" s="338">
        <v>24014472.855004799</v>
      </c>
      <c r="TV39" s="338">
        <v>22031144.660342395</v>
      </c>
      <c r="TW39" s="338">
        <v>238863500.93530142</v>
      </c>
      <c r="TX39" s="338">
        <v>17213408.288172655</v>
      </c>
      <c r="TY39" s="338">
        <v>668515022.3835094</v>
      </c>
      <c r="TZ39" s="338">
        <v>87779236.561541393</v>
      </c>
      <c r="UA39" s="338">
        <v>19036289.699030686</v>
      </c>
      <c r="UB39" s="338">
        <v>19896862.747914761</v>
      </c>
      <c r="UC39" s="338">
        <v>332984973.79826128</v>
      </c>
      <c r="UD39" s="338">
        <v>13171429.435000028</v>
      </c>
      <c r="UE39" s="338">
        <v>5049047.6723759416</v>
      </c>
      <c r="UF39" s="338">
        <v>11620856.823545579</v>
      </c>
      <c r="UG39" s="338">
        <v>11283396.895108223</v>
      </c>
      <c r="UH39" s="338">
        <v>385300678.46514976</v>
      </c>
      <c r="UI39" s="338">
        <v>43871438.287400857</v>
      </c>
      <c r="UJ39" s="338">
        <v>36098491.88107188</v>
      </c>
      <c r="UK39" s="338">
        <v>52380524.411364123</v>
      </c>
      <c r="UL39" s="338">
        <v>31714422.618584305</v>
      </c>
      <c r="UM39" s="338">
        <v>18348822.066042468</v>
      </c>
      <c r="UN39" s="338">
        <v>2101277155.8059876</v>
      </c>
      <c r="UO39" s="338">
        <v>36875887.964136548</v>
      </c>
      <c r="UP39" s="338">
        <v>28527377.827705659</v>
      </c>
      <c r="UQ39" s="338">
        <v>240350029.19615027</v>
      </c>
      <c r="UR39" s="338">
        <v>3820328.5302684</v>
      </c>
      <c r="US39" s="338">
        <v>23923012.486102112</v>
      </c>
      <c r="UT39" s="338">
        <v>83256677.397640318</v>
      </c>
      <c r="UU39" s="338">
        <v>20342086.426269431</v>
      </c>
      <c r="UV39" s="338">
        <v>18957226.542814352</v>
      </c>
      <c r="UW39" s="338">
        <v>18145847.3184672</v>
      </c>
      <c r="UX39" s="338">
        <v>36497748.473260075</v>
      </c>
      <c r="UY39" s="338">
        <v>85661965.533513516</v>
      </c>
      <c r="UZ39" s="338">
        <v>31490688.529801115</v>
      </c>
      <c r="VA39" s="338">
        <v>58345458.533159897</v>
      </c>
      <c r="VB39" s="338">
        <v>14755746.247170612</v>
      </c>
      <c r="VC39" s="338">
        <v>15037664.347168766</v>
      </c>
      <c r="VD39" s="338">
        <v>11179497.971191574</v>
      </c>
      <c r="VE39" s="338">
        <v>17932724.699419256</v>
      </c>
      <c r="VF39" s="338">
        <v>99028877.172135144</v>
      </c>
      <c r="VG39" s="338">
        <v>7350887.0948393568</v>
      </c>
      <c r="VH39" s="338">
        <v>7563085.7810776234</v>
      </c>
      <c r="VI39" s="338">
        <v>21792462.049693201</v>
      </c>
      <c r="VJ39" s="338">
        <v>857835497.83398783</v>
      </c>
      <c r="VK39" s="338">
        <v>35039361.092162535</v>
      </c>
      <c r="VL39" s="338">
        <v>35677294.515470386</v>
      </c>
      <c r="VM39" s="338">
        <v>59028674.505222455</v>
      </c>
      <c r="VN39" s="338">
        <v>88445928.148710817</v>
      </c>
      <c r="VO39" s="338">
        <v>78251277.685196683</v>
      </c>
      <c r="VP39" s="338">
        <v>55072244.689506046</v>
      </c>
      <c r="VQ39" s="338">
        <v>35317667.971191451</v>
      </c>
      <c r="VR39" s="338">
        <v>18851537.525024626</v>
      </c>
      <c r="VS39" s="338">
        <v>232622532.52560988</v>
      </c>
      <c r="VT39" s="338">
        <v>33524541.046117708</v>
      </c>
      <c r="VU39" s="338">
        <v>68046998.887700036</v>
      </c>
      <c r="VV39" s="338">
        <v>26444973.631224811</v>
      </c>
      <c r="VW39" s="338">
        <v>18374788.123103783</v>
      </c>
      <c r="VX39" s="338">
        <v>23821405.128758378</v>
      </c>
      <c r="VY39" s="338">
        <v>3614003707.2252536</v>
      </c>
      <c r="VZ39" s="338">
        <v>89919166.561505735</v>
      </c>
      <c r="WA39" s="338">
        <v>37165305.021349087</v>
      </c>
      <c r="WB39" s="338">
        <v>29654928.926869091</v>
      </c>
      <c r="WC39" s="338">
        <v>26219037.455132972</v>
      </c>
      <c r="WD39" s="338">
        <v>48059872.145827614</v>
      </c>
      <c r="WE39" s="338">
        <v>108853678.96929179</v>
      </c>
      <c r="WF39" s="338">
        <v>84097892.249155968</v>
      </c>
      <c r="WG39" s="338">
        <v>51397424.13982556</v>
      </c>
      <c r="WH39" s="338">
        <v>59003320.549361527</v>
      </c>
      <c r="WI39" s="338">
        <v>37085886.397557572</v>
      </c>
      <c r="WJ39" s="338">
        <v>142206858.88855606</v>
      </c>
      <c r="WK39" s="338">
        <v>40245159.988112897</v>
      </c>
      <c r="WL39" s="338">
        <v>103418950.12264551</v>
      </c>
      <c r="WM39" s="338">
        <v>133828226.94688335</v>
      </c>
      <c r="WN39" s="338">
        <v>42643207.312474564</v>
      </c>
      <c r="WO39" s="338">
        <v>56258152.38719555</v>
      </c>
      <c r="WP39" s="338">
        <v>86334844.973200142</v>
      </c>
      <c r="WQ39" s="338">
        <v>29441910.964083642</v>
      </c>
      <c r="WR39" s="338">
        <v>85445027.133955061</v>
      </c>
      <c r="WS39" s="338">
        <v>303954886.63990176</v>
      </c>
      <c r="WT39" s="338">
        <v>36140812.70500467</v>
      </c>
      <c r="WU39" s="338">
        <v>23660286.282305878</v>
      </c>
      <c r="WV39" s="338">
        <v>16572616.206429236</v>
      </c>
      <c r="WW39" s="338">
        <v>23885994.814274229</v>
      </c>
      <c r="WX39" s="338">
        <v>28200332.0810958</v>
      </c>
      <c r="WY39" s="338">
        <v>22198499.428067174</v>
      </c>
      <c r="WZ39" s="338">
        <v>20090491.141543381</v>
      </c>
      <c r="XA39" s="338">
        <v>224820720.64956877</v>
      </c>
      <c r="XB39" s="338">
        <v>13841175.520054851</v>
      </c>
      <c r="XC39" s="338">
        <v>8211300.1725942008</v>
      </c>
      <c r="XD39" s="338">
        <v>7418667.3671987578</v>
      </c>
      <c r="XE39" s="338">
        <v>5271387.8544308394</v>
      </c>
      <c r="XF39" s="338">
        <v>1622300363.749795</v>
      </c>
      <c r="XG39" s="338">
        <v>39291470.924368069</v>
      </c>
      <c r="XH39" s="338">
        <v>41922495.602756992</v>
      </c>
      <c r="XI39" s="338">
        <v>346858508.59858727</v>
      </c>
      <c r="XJ39" s="338">
        <v>43462673.78309641</v>
      </c>
      <c r="XK39" s="338">
        <v>50300842.607680395</v>
      </c>
      <c r="XL39" s="338">
        <v>88301326.726711944</v>
      </c>
      <c r="XM39" s="338">
        <v>30545130.766386814</v>
      </c>
      <c r="XN39" s="338">
        <v>42589695.708138593</v>
      </c>
      <c r="XO39" s="338">
        <v>86108589.065929115</v>
      </c>
      <c r="XP39" s="338">
        <v>72137223.684836432</v>
      </c>
      <c r="XQ39" s="338">
        <v>21477953.382456001</v>
      </c>
      <c r="XR39" s="338">
        <v>27996184.563704997</v>
      </c>
      <c r="XS39" s="338">
        <v>25566446.252252974</v>
      </c>
      <c r="XT39" s="338">
        <v>17230158.17347651</v>
      </c>
      <c r="XU39" s="338">
        <v>15355897.467845041</v>
      </c>
      <c r="XV39" s="338">
        <v>12380539.033974927</v>
      </c>
      <c r="XW39" s="338">
        <v>15184416.774662398</v>
      </c>
      <c r="XX39" s="338">
        <v>20908527.480550077</v>
      </c>
      <c r="XY39" s="338">
        <v>20653919.843280055</v>
      </c>
      <c r="XZ39" s="338">
        <v>18313267.279374</v>
      </c>
      <c r="YA39" s="338">
        <v>12040311.050560966</v>
      </c>
      <c r="YB39" s="338">
        <v>11998302.803672977</v>
      </c>
      <c r="YC39" s="338">
        <v>1527463986.7038932</v>
      </c>
      <c r="YD39" s="338">
        <v>35113984.323556617</v>
      </c>
      <c r="YE39" s="338">
        <v>103959014.92269957</v>
      </c>
      <c r="YF39" s="338">
        <v>32253025.463732161</v>
      </c>
      <c r="YG39" s="338">
        <v>197551989.47155407</v>
      </c>
      <c r="YH39" s="338">
        <v>38170205.59004911</v>
      </c>
      <c r="YI39" s="338">
        <v>82627971.613788158</v>
      </c>
      <c r="YJ39" s="338">
        <v>22136005.431823142</v>
      </c>
      <c r="YK39" s="338">
        <v>100478045.66839075</v>
      </c>
      <c r="YL39" s="338">
        <v>79624537.597162366</v>
      </c>
      <c r="YM39" s="338">
        <v>53933191.331937358</v>
      </c>
      <c r="YN39" s="338">
        <v>30000460.978708975</v>
      </c>
      <c r="YO39" s="338">
        <v>17915550.811967511</v>
      </c>
      <c r="YP39" s="338">
        <v>16570443.339552</v>
      </c>
      <c r="YQ39" s="338">
        <v>8324729.388830699</v>
      </c>
      <c r="YR39" s="338">
        <v>7818617.061539717</v>
      </c>
      <c r="YS39" s="338">
        <v>7265740.3233659789</v>
      </c>
      <c r="YT39" s="338">
        <v>465192631.77965999</v>
      </c>
      <c r="YU39" s="338">
        <v>27640819.962208271</v>
      </c>
      <c r="YV39" s="338">
        <v>27462199.228659358</v>
      </c>
      <c r="YW39" s="338">
        <v>16877749.605920549</v>
      </c>
      <c r="YX39" s="338">
        <v>44225613.782873631</v>
      </c>
      <c r="YY39" s="338">
        <v>15481813.743078396</v>
      </c>
      <c r="YZ39" s="338">
        <v>27264164.627788559</v>
      </c>
      <c r="ZA39" s="338">
        <v>579391335.07208443</v>
      </c>
      <c r="ZB39" s="338">
        <v>21257602.081313666</v>
      </c>
      <c r="ZC39" s="338">
        <v>46558628.766792186</v>
      </c>
      <c r="ZD39" s="338">
        <v>52339632.783491589</v>
      </c>
      <c r="ZE39" s="338">
        <v>21732782.983941521</v>
      </c>
      <c r="ZF39" s="338">
        <v>38960185.463034809</v>
      </c>
      <c r="ZG39" s="338">
        <v>17667772.495566376</v>
      </c>
      <c r="ZH39" s="338">
        <v>19141641.101723269</v>
      </c>
      <c r="ZI39" s="338">
        <v>117497725.49690792</v>
      </c>
      <c r="ZJ39" s="338">
        <v>1073910197.8202763</v>
      </c>
      <c r="ZK39" s="338">
        <v>25652248.876986276</v>
      </c>
      <c r="ZL39" s="338">
        <v>84722616.765441418</v>
      </c>
      <c r="ZM39" s="338">
        <v>172676789.6249961</v>
      </c>
      <c r="ZN39" s="338">
        <v>116669681.67427859</v>
      </c>
      <c r="ZO39" s="338">
        <v>28904062.603006452</v>
      </c>
      <c r="ZP39" s="338">
        <v>38032080.691645458</v>
      </c>
      <c r="ZQ39" s="338">
        <v>92616032.11464864</v>
      </c>
      <c r="ZR39" s="338">
        <v>96977548.787331641</v>
      </c>
      <c r="ZS39" s="338">
        <v>97164643.736963883</v>
      </c>
      <c r="ZT39" s="338">
        <v>9211219.4740680531</v>
      </c>
      <c r="ZU39" s="338">
        <v>26715844.086276628</v>
      </c>
      <c r="ZV39" s="338">
        <v>26935759.512305457</v>
      </c>
      <c r="ZW39" s="338">
        <v>42093692.56611532</v>
      </c>
      <c r="ZX39" s="338">
        <v>21223961.542247325</v>
      </c>
      <c r="ZY39" s="338">
        <v>19943570.19519408</v>
      </c>
      <c r="ZZ39" s="338">
        <v>24199690.860867538</v>
      </c>
      <c r="AAA39" s="338">
        <v>11870767.449879128</v>
      </c>
      <c r="AAB39" s="338">
        <v>19680799.007828537</v>
      </c>
      <c r="AAC39" s="338">
        <v>12803412.339603603</v>
      </c>
      <c r="AAD39" s="338">
        <v>8082549.1350285951</v>
      </c>
      <c r="AAE39" s="338">
        <v>8857047.9751702771</v>
      </c>
      <c r="AAF39" s="338">
        <v>489314231.26480979</v>
      </c>
      <c r="AAG39" s="338">
        <v>24345855.544137053</v>
      </c>
      <c r="AAH39" s="338">
        <v>34883207.155521221</v>
      </c>
      <c r="AAI39" s="338">
        <v>30726458.924224772</v>
      </c>
      <c r="AAJ39" s="338">
        <v>23749028.202586513</v>
      </c>
      <c r="AAK39" s="338">
        <v>46742290.362338632</v>
      </c>
      <c r="AAL39" s="338">
        <v>24637778.434646998</v>
      </c>
      <c r="AAM39" s="338">
        <v>2765391601.5954018</v>
      </c>
      <c r="AAN39" s="338">
        <v>34590343.003229901</v>
      </c>
      <c r="AAO39" s="338">
        <v>21702208.564699605</v>
      </c>
      <c r="AAP39" s="338">
        <v>93935107.612591833</v>
      </c>
      <c r="AAQ39" s="338">
        <v>70051273.679538533</v>
      </c>
      <c r="AAR39" s="338">
        <v>31125795.887209691</v>
      </c>
      <c r="AAS39" s="338">
        <v>27056410.320984773</v>
      </c>
      <c r="AAT39" s="338">
        <v>38444693.920740515</v>
      </c>
      <c r="AAU39" s="338">
        <v>112698293.61101884</v>
      </c>
      <c r="AAV39" s="338">
        <v>18882524.10377913</v>
      </c>
      <c r="AAW39" s="338">
        <v>55721055.6167254</v>
      </c>
      <c r="AAX39" s="338">
        <v>277364155.12422025</v>
      </c>
      <c r="AAY39" s="338">
        <v>111112994.81071611</v>
      </c>
      <c r="AAZ39" s="338">
        <v>18897316.328800399</v>
      </c>
      <c r="ABA39" s="338">
        <v>18108847.554969527</v>
      </c>
      <c r="ABB39" s="338">
        <v>32995447.1718117</v>
      </c>
      <c r="ABC39" s="338">
        <v>14190862.855749995</v>
      </c>
      <c r="ABD39" s="338">
        <v>22149732.841282569</v>
      </c>
      <c r="ABE39" s="338">
        <v>14464510.485958893</v>
      </c>
      <c r="ABF39" s="338">
        <v>294529914.85794276</v>
      </c>
      <c r="ABG39" s="338">
        <v>255867726.90250632</v>
      </c>
      <c r="ABH39" s="338">
        <v>13165981.875044204</v>
      </c>
      <c r="ABI39" s="338">
        <v>12880692.711554948</v>
      </c>
      <c r="ABJ39" s="338">
        <v>10457881.366984043</v>
      </c>
      <c r="ABK39" s="338">
        <v>7183562.8400369994</v>
      </c>
      <c r="ABL39" s="338">
        <v>13235791.56454761</v>
      </c>
      <c r="ABM39" s="338">
        <v>695554248.1312747</v>
      </c>
      <c r="ABN39" s="338">
        <v>31242285.158068866</v>
      </c>
      <c r="ABO39" s="338">
        <v>19364444.323518924</v>
      </c>
      <c r="ABP39" s="338">
        <v>33795410.209048405</v>
      </c>
      <c r="ABQ39" s="338">
        <v>44600195.594803199</v>
      </c>
      <c r="ABR39" s="338">
        <v>23265682.515073724</v>
      </c>
      <c r="ABS39" s="338">
        <v>17784918.691529542</v>
      </c>
      <c r="ABT39" s="338">
        <v>32200859.397271808</v>
      </c>
      <c r="ABU39" s="338">
        <v>2394956.6923337998</v>
      </c>
      <c r="ABV39" s="338">
        <v>732313298.41494179</v>
      </c>
      <c r="ABW39" s="338">
        <v>22111222.696940929</v>
      </c>
      <c r="ABX39" s="338">
        <v>54063450.781095162</v>
      </c>
      <c r="ABY39" s="338">
        <v>29189721.337548241</v>
      </c>
      <c r="ABZ39" s="338">
        <v>4875552.6824555742</v>
      </c>
      <c r="ACA39" s="338">
        <v>125065057.66870917</v>
      </c>
      <c r="ACB39" s="338">
        <v>21404673.633010078</v>
      </c>
      <c r="ACC39" s="338">
        <v>31752233.469811559</v>
      </c>
      <c r="ACD39" s="338">
        <v>16345349.099595137</v>
      </c>
      <c r="ACE39" s="338">
        <v>44457187.842444159</v>
      </c>
      <c r="ACF39" s="338">
        <v>15872270.862830102</v>
      </c>
      <c r="ACG39" s="338">
        <v>1969874432.5127356</v>
      </c>
      <c r="ACH39" s="338">
        <v>33764600.354488552</v>
      </c>
      <c r="ACI39" s="338">
        <v>46572085.869198471</v>
      </c>
      <c r="ACJ39" s="338">
        <v>58960427.415640727</v>
      </c>
      <c r="ACK39" s="338">
        <v>16541975.642545503</v>
      </c>
      <c r="ACL39" s="338">
        <v>42627721.890980631</v>
      </c>
      <c r="ACM39" s="338">
        <v>53637976.274013497</v>
      </c>
      <c r="ACN39" s="338">
        <v>226274012.81931737</v>
      </c>
      <c r="ACO39" s="338">
        <v>406876489.15321028</v>
      </c>
      <c r="ACP39" s="338">
        <v>26647998.480426617</v>
      </c>
      <c r="ACQ39" s="338">
        <v>42689667.939591281</v>
      </c>
      <c r="ACR39" s="338">
        <v>72811302.22981368</v>
      </c>
      <c r="ACS39" s="338">
        <v>50270497.751016617</v>
      </c>
      <c r="ACT39" s="338">
        <v>276652308.79843199</v>
      </c>
      <c r="ACU39" s="338">
        <v>37769211.196548775</v>
      </c>
      <c r="ACV39" s="338">
        <v>43288486.61634475</v>
      </c>
      <c r="ACW39" s="338">
        <v>22884627.96307198</v>
      </c>
      <c r="ACX39" s="338">
        <v>12712696.430229604</v>
      </c>
      <c r="ACY39" s="338">
        <v>19522461.813214965</v>
      </c>
      <c r="ACZ39" s="338">
        <v>12192253.321370687</v>
      </c>
      <c r="ADA39" s="338">
        <v>8281838.0629698113</v>
      </c>
      <c r="ADB39" s="338">
        <v>8399186.8026173636</v>
      </c>
      <c r="ADC39" s="338">
        <v>12756206.0568831</v>
      </c>
      <c r="ADD39" s="338">
        <v>322645807.54585636</v>
      </c>
      <c r="ADE39" s="338">
        <v>334556566.13798815</v>
      </c>
      <c r="ADF39" s="338">
        <v>6252127.4346153829</v>
      </c>
      <c r="ADG39" s="338">
        <v>11357529.99956293</v>
      </c>
      <c r="ADH39" s="338">
        <v>28955568.053310338</v>
      </c>
      <c r="ADI39" s="338">
        <v>12054906.632255521</v>
      </c>
      <c r="ADJ39" s="338">
        <v>25616481.248748668</v>
      </c>
      <c r="ADK39" s="338">
        <v>23557973.051523693</v>
      </c>
      <c r="ADL39" s="338">
        <v>19313681.969112098</v>
      </c>
      <c r="ADM39" s="338">
        <v>1983723741.3010163</v>
      </c>
      <c r="ADN39" s="338">
        <v>106687339.27554873</v>
      </c>
      <c r="ADO39" s="338">
        <v>124764398.90487662</v>
      </c>
      <c r="ADP39" s="338">
        <v>379428161.3633486</v>
      </c>
      <c r="ADQ39" s="338">
        <v>10164490.37548531</v>
      </c>
      <c r="ADR39" s="338">
        <v>14010805.696550544</v>
      </c>
      <c r="ADS39" s="338">
        <v>39459154.886579663</v>
      </c>
      <c r="ADT39" s="338">
        <v>10053786.971481724</v>
      </c>
      <c r="ADU39" s="338">
        <v>1801839790.1762648</v>
      </c>
      <c r="ADV39" s="338">
        <v>282879896.43925196</v>
      </c>
      <c r="ADW39" s="338">
        <v>150091704.10018089</v>
      </c>
      <c r="ADX39" s="338">
        <v>26334241.091739386</v>
      </c>
      <c r="ADY39" s="338">
        <v>45644410.991190925</v>
      </c>
      <c r="ADZ39" s="338">
        <v>77665577.864240512</v>
      </c>
      <c r="AEA39" s="338">
        <v>32838782.448595196</v>
      </c>
      <c r="AEB39" s="338">
        <v>29575882.558240496</v>
      </c>
      <c r="AEC39" s="338">
        <v>19010895.408647314</v>
      </c>
      <c r="AED39" s="338">
        <v>29542738.003564887</v>
      </c>
      <c r="AEE39" s="338">
        <v>27671446.541223466</v>
      </c>
      <c r="AEF39" s="338">
        <v>56091545.792738035</v>
      </c>
      <c r="AEG39" s="338">
        <v>27177075.304282073</v>
      </c>
      <c r="AEH39" s="338">
        <v>32223101.922886595</v>
      </c>
      <c r="AEI39" s="338">
        <v>42883748.925766841</v>
      </c>
      <c r="AEJ39" s="338">
        <v>57150836.983935744</v>
      </c>
      <c r="AEK39" s="338">
        <v>17405335.523096036</v>
      </c>
      <c r="AEL39" s="338">
        <v>126484079.67355168</v>
      </c>
      <c r="AEM39" s="338">
        <v>13919655.850861199</v>
      </c>
      <c r="AEN39" s="338">
        <v>66859076.195675403</v>
      </c>
      <c r="AEO39" s="338">
        <v>1166047586.2977445</v>
      </c>
      <c r="AEP39" s="338">
        <v>58879580.191668861</v>
      </c>
      <c r="AEQ39" s="338">
        <v>58148643.608320571</v>
      </c>
      <c r="AER39" s="338">
        <v>25491758.086594261</v>
      </c>
      <c r="AES39" s="338">
        <v>33391503.894967552</v>
      </c>
      <c r="AET39" s="338">
        <v>103213885.74545196</v>
      </c>
      <c r="AEU39" s="338">
        <v>24497622.671751067</v>
      </c>
      <c r="AEV39" s="338">
        <v>43747492.769355237</v>
      </c>
      <c r="AEW39" s="338">
        <v>23641019.575743336</v>
      </c>
      <c r="AEX39" s="338">
        <v>8849757.2692894191</v>
      </c>
      <c r="AEY39" s="338">
        <v>457984067.96301776</v>
      </c>
      <c r="AEZ39" s="338">
        <v>252797347.97783926</v>
      </c>
      <c r="AFA39" s="338">
        <v>43883988.449869737</v>
      </c>
      <c r="AFB39" s="338">
        <v>31793980.213947672</v>
      </c>
      <c r="AFC39" s="338">
        <v>50574301.515585601</v>
      </c>
      <c r="AFD39" s="338">
        <v>35228994.410036184</v>
      </c>
      <c r="AFE39" s="338">
        <v>19027430.085137229</v>
      </c>
      <c r="AFF39" s="338">
        <v>34784090.833482429</v>
      </c>
      <c r="AFG39" s="338">
        <v>18659156.753985297</v>
      </c>
      <c r="AFH39" s="338">
        <v>26346836.543300107</v>
      </c>
      <c r="AFI39" s="338">
        <v>23500843.017834775</v>
      </c>
      <c r="AFJ39" s="338">
        <v>19703739.52814858</v>
      </c>
      <c r="AFK39" s="338">
        <v>26593760.885633279</v>
      </c>
      <c r="AFL39" s="338">
        <v>578863712.02590716</v>
      </c>
      <c r="AFM39" s="338">
        <v>52011042.419020079</v>
      </c>
      <c r="AFN39" s="338">
        <v>31107912.882577635</v>
      </c>
      <c r="AFO39" s="338">
        <v>26561247.187887948</v>
      </c>
      <c r="AFP39" s="338">
        <v>29877835.844590265</v>
      </c>
      <c r="AFQ39" s="338">
        <v>15534831.580466222</v>
      </c>
      <c r="AFR39" s="338">
        <v>11133998.02034595</v>
      </c>
      <c r="AFS39" s="338">
        <v>38989154.147086076</v>
      </c>
      <c r="AFT39" s="338">
        <v>29387466.417228952</v>
      </c>
      <c r="AFU39" s="338">
        <v>10874184.472085759</v>
      </c>
      <c r="AFV39" s="338">
        <v>71903396.367988184</v>
      </c>
      <c r="AFW39" s="338">
        <v>11369194.532969112</v>
      </c>
      <c r="AFX39" s="338">
        <v>1024099578.8049784</v>
      </c>
      <c r="AFY39" s="338">
        <v>14561147.493020386</v>
      </c>
      <c r="AFZ39" s="338">
        <v>28057400.236907158</v>
      </c>
      <c r="AGA39" s="338">
        <v>24042470.362081598</v>
      </c>
      <c r="AGB39" s="338">
        <v>115187820.41608614</v>
      </c>
      <c r="AGC39" s="338">
        <v>29112048.670720398</v>
      </c>
      <c r="AGD39" s="338">
        <v>20195037.460307702</v>
      </c>
      <c r="AGE39" s="338">
        <v>20858578.811800715</v>
      </c>
      <c r="AGF39" s="338">
        <v>17627036.121471345</v>
      </c>
      <c r="AGG39" s="338">
        <v>25363960.978158895</v>
      </c>
      <c r="AGH39" s="338">
        <v>11810195.424743272</v>
      </c>
      <c r="AGI39" s="338">
        <v>861166003.84515977</v>
      </c>
      <c r="AGJ39" s="338">
        <v>124298533.56166953</v>
      </c>
      <c r="AGK39" s="338">
        <v>34181497.304648094</v>
      </c>
      <c r="AGL39" s="338">
        <v>14300122.46753313</v>
      </c>
      <c r="AGM39" s="338">
        <v>58967695.500524819</v>
      </c>
      <c r="AGN39" s="338">
        <v>44754076.451204054</v>
      </c>
      <c r="AGO39" s="338">
        <v>12634212.946549084</v>
      </c>
      <c r="AGP39" s="338">
        <v>12834844.868070938</v>
      </c>
      <c r="AGQ39" s="338">
        <v>1723284320.4988451</v>
      </c>
      <c r="AGR39" s="338">
        <v>860345685.5318532</v>
      </c>
      <c r="AGS39" s="338">
        <v>28904810.515506912</v>
      </c>
      <c r="AGT39" s="338">
        <v>55230847.767137438</v>
      </c>
      <c r="AGU39" s="338">
        <v>104599259.56219169</v>
      </c>
      <c r="AGV39" s="338">
        <v>45697319.950483106</v>
      </c>
      <c r="AGW39" s="338">
        <v>42781584.724017978</v>
      </c>
      <c r="AGX39" s="338">
        <v>56449740.764958024</v>
      </c>
      <c r="AGY39" s="338">
        <v>9306315.55666296</v>
      </c>
      <c r="AGZ39" s="338">
        <v>37170799.493562259</v>
      </c>
      <c r="AHA39" s="338">
        <v>43145014.685254984</v>
      </c>
      <c r="AHB39" s="338">
        <v>25148577.310145613</v>
      </c>
      <c r="AHC39" s="338">
        <v>22466731.176124368</v>
      </c>
      <c r="AHD39" s="338">
        <v>19164685.157440055</v>
      </c>
      <c r="AHE39" s="338">
        <v>15993493.809918769</v>
      </c>
      <c r="AHF39" s="338">
        <v>29414898.504063152</v>
      </c>
      <c r="AHG39" s="338">
        <v>14585351.411397021</v>
      </c>
      <c r="AHH39" s="338">
        <v>327748772.82206595</v>
      </c>
      <c r="AHI39" s="338">
        <v>24741582.306163996</v>
      </c>
      <c r="AHJ39" s="338">
        <v>20815183.844498515</v>
      </c>
      <c r="AHK39" s="338">
        <v>19649780.679512799</v>
      </c>
      <c r="AHL39" s="338">
        <v>59421993.924158268</v>
      </c>
      <c r="AHM39" s="338">
        <v>21970854.299979657</v>
      </c>
      <c r="AHN39" s="338">
        <v>10722820.766755033</v>
      </c>
      <c r="AHO39" s="339">
        <v>123348799831.36307</v>
      </c>
      <c r="AHQ39" s="351">
        <v>34</v>
      </c>
    </row>
    <row r="40" spans="1:901" x14ac:dyDescent="0.45">
      <c r="A40" s="341" t="s">
        <v>0</v>
      </c>
      <c r="B40" s="342" t="s">
        <v>6249</v>
      </c>
      <c r="C40" s="343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  <c r="AA40" s="343"/>
      <c r="AB40" s="343"/>
      <c r="AC40" s="343"/>
      <c r="AD40" s="343"/>
      <c r="AE40" s="343"/>
      <c r="AF40" s="343"/>
      <c r="AG40" s="343"/>
      <c r="AH40" s="343"/>
      <c r="AI40" s="343"/>
      <c r="AJ40" s="343"/>
      <c r="AK40" s="343"/>
      <c r="AL40" s="343"/>
      <c r="AM40" s="343"/>
      <c r="AN40" s="343"/>
      <c r="AO40" s="343"/>
      <c r="AP40" s="343"/>
      <c r="AQ40" s="343"/>
      <c r="AR40" s="343"/>
      <c r="AS40" s="343"/>
      <c r="AT40" s="343"/>
      <c r="AU40" s="343"/>
      <c r="AV40" s="343"/>
      <c r="AW40" s="343"/>
      <c r="AX40" s="343"/>
      <c r="AY40" s="343"/>
      <c r="AZ40" s="343"/>
      <c r="BA40" s="343"/>
      <c r="BB40" s="343"/>
      <c r="BC40" s="343"/>
      <c r="BD40" s="343"/>
      <c r="BE40" s="343"/>
      <c r="BF40" s="343"/>
      <c r="BG40" s="343"/>
      <c r="BH40" s="343"/>
      <c r="BI40" s="343"/>
      <c r="BJ40" s="343"/>
      <c r="BK40" s="343"/>
      <c r="BL40" s="343"/>
      <c r="BM40" s="343"/>
      <c r="BN40" s="343"/>
      <c r="BO40" s="343"/>
      <c r="BP40" s="343"/>
      <c r="BQ40" s="343"/>
      <c r="BR40" s="343"/>
      <c r="BS40" s="343"/>
      <c r="BT40" s="343"/>
      <c r="BU40" s="343"/>
      <c r="BV40" s="343"/>
      <c r="BW40" s="343"/>
      <c r="BX40" s="343"/>
      <c r="BY40" s="343"/>
      <c r="BZ40" s="343"/>
      <c r="CA40" s="343"/>
      <c r="CB40" s="343"/>
      <c r="CC40" s="343"/>
      <c r="CD40" s="343"/>
      <c r="CE40" s="343"/>
      <c r="CF40" s="343"/>
      <c r="CG40" s="343"/>
      <c r="CH40" s="343"/>
      <c r="CI40" s="343"/>
      <c r="CJ40" s="343"/>
      <c r="CK40" s="343"/>
      <c r="CL40" s="343"/>
      <c r="CM40" s="343"/>
      <c r="CN40" s="343"/>
      <c r="CO40" s="343"/>
      <c r="CP40" s="343"/>
      <c r="CQ40" s="343"/>
      <c r="CR40" s="343"/>
      <c r="CS40" s="343"/>
      <c r="CT40" s="343"/>
      <c r="CU40" s="343"/>
      <c r="CV40" s="343"/>
      <c r="CW40" s="343"/>
      <c r="CX40" s="343"/>
      <c r="CY40" s="343"/>
      <c r="CZ40" s="343"/>
      <c r="DA40" s="343"/>
      <c r="DB40" s="343"/>
      <c r="DC40" s="343"/>
      <c r="DD40" s="343"/>
      <c r="DE40" s="343"/>
      <c r="DF40" s="343"/>
      <c r="DG40" s="343"/>
      <c r="DH40" s="343"/>
      <c r="DI40" s="343"/>
      <c r="DJ40" s="343"/>
      <c r="DK40" s="343"/>
      <c r="DL40" s="343"/>
      <c r="DM40" s="343"/>
      <c r="DN40" s="343"/>
      <c r="DO40" s="343"/>
      <c r="DP40" s="343"/>
      <c r="DQ40" s="343"/>
      <c r="DR40" s="343"/>
      <c r="DS40" s="343"/>
      <c r="DT40" s="343"/>
      <c r="DU40" s="343"/>
      <c r="DV40" s="343"/>
      <c r="DW40" s="343"/>
      <c r="DX40" s="343"/>
      <c r="DY40" s="343"/>
      <c r="DZ40" s="343"/>
      <c r="EA40" s="343"/>
      <c r="EB40" s="343"/>
      <c r="EC40" s="343"/>
      <c r="ED40" s="343"/>
      <c r="EE40" s="343"/>
      <c r="EF40" s="343"/>
      <c r="EG40" s="343"/>
      <c r="EH40" s="343"/>
      <c r="EI40" s="343"/>
      <c r="EJ40" s="343"/>
      <c r="EK40" s="343"/>
      <c r="EL40" s="343"/>
      <c r="EM40" s="343"/>
      <c r="EN40" s="343"/>
      <c r="EO40" s="343"/>
      <c r="EP40" s="343"/>
      <c r="EQ40" s="343"/>
      <c r="ER40" s="343"/>
      <c r="ES40" s="343"/>
      <c r="ET40" s="343"/>
      <c r="EU40" s="343"/>
      <c r="EV40" s="343"/>
      <c r="EW40" s="343"/>
      <c r="EX40" s="343"/>
      <c r="EY40" s="343"/>
      <c r="EZ40" s="343"/>
      <c r="FA40" s="343"/>
      <c r="FB40" s="343"/>
      <c r="FC40" s="343"/>
      <c r="FD40" s="343"/>
      <c r="FE40" s="343"/>
      <c r="FF40" s="343"/>
      <c r="FG40" s="343"/>
      <c r="FH40" s="343"/>
      <c r="FI40" s="343"/>
      <c r="FJ40" s="343"/>
      <c r="FK40" s="343"/>
      <c r="FL40" s="343"/>
      <c r="FM40" s="343"/>
      <c r="FN40" s="343"/>
      <c r="FO40" s="343"/>
      <c r="FP40" s="343"/>
      <c r="FQ40" s="343"/>
      <c r="FR40" s="343"/>
      <c r="FS40" s="343"/>
      <c r="FT40" s="343"/>
      <c r="FU40" s="343"/>
      <c r="FV40" s="343"/>
      <c r="FW40" s="343"/>
      <c r="FX40" s="343"/>
      <c r="FY40" s="343"/>
      <c r="FZ40" s="343"/>
      <c r="GA40" s="343"/>
      <c r="GB40" s="343"/>
      <c r="GC40" s="343"/>
      <c r="GD40" s="343"/>
      <c r="GE40" s="343"/>
      <c r="GF40" s="343"/>
      <c r="GG40" s="343"/>
      <c r="GH40" s="343"/>
      <c r="GI40" s="343"/>
      <c r="GJ40" s="343"/>
      <c r="GK40" s="343"/>
      <c r="GL40" s="343"/>
      <c r="GM40" s="343"/>
      <c r="GN40" s="343"/>
      <c r="GO40" s="343"/>
      <c r="GP40" s="343"/>
      <c r="GQ40" s="343"/>
      <c r="GR40" s="343"/>
      <c r="GS40" s="343"/>
      <c r="GT40" s="343"/>
      <c r="GU40" s="343"/>
      <c r="GV40" s="343"/>
      <c r="GW40" s="343"/>
      <c r="GX40" s="343"/>
      <c r="GY40" s="343"/>
      <c r="GZ40" s="343"/>
      <c r="HA40" s="343"/>
      <c r="HB40" s="343"/>
      <c r="HC40" s="343"/>
      <c r="HD40" s="343"/>
      <c r="HE40" s="343"/>
      <c r="HF40" s="343"/>
      <c r="HG40" s="343"/>
      <c r="HH40" s="343"/>
      <c r="HI40" s="343"/>
      <c r="HJ40" s="343"/>
      <c r="HK40" s="343"/>
      <c r="HL40" s="343"/>
      <c r="HM40" s="343"/>
      <c r="HN40" s="343"/>
      <c r="HO40" s="343"/>
      <c r="HP40" s="343"/>
      <c r="HQ40" s="343"/>
      <c r="HR40" s="343"/>
      <c r="HS40" s="343"/>
      <c r="HT40" s="343"/>
      <c r="HU40" s="343"/>
      <c r="HV40" s="343"/>
      <c r="HW40" s="343"/>
      <c r="HX40" s="343"/>
      <c r="HY40" s="343"/>
      <c r="HZ40" s="343"/>
      <c r="IA40" s="343"/>
      <c r="IB40" s="343"/>
      <c r="IC40" s="343"/>
      <c r="ID40" s="343"/>
      <c r="IE40" s="343"/>
      <c r="IF40" s="343"/>
      <c r="IG40" s="343"/>
      <c r="IH40" s="343"/>
      <c r="II40" s="343"/>
      <c r="IJ40" s="343"/>
      <c r="IK40" s="343"/>
      <c r="IL40" s="343"/>
      <c r="IM40" s="343"/>
      <c r="IN40" s="343"/>
      <c r="IO40" s="343"/>
      <c r="IP40" s="343"/>
      <c r="IQ40" s="343"/>
      <c r="IR40" s="343"/>
      <c r="IS40" s="343"/>
      <c r="IT40" s="343"/>
      <c r="IU40" s="343"/>
      <c r="IV40" s="343"/>
      <c r="IW40" s="343"/>
      <c r="IX40" s="343"/>
      <c r="IY40" s="343"/>
      <c r="IZ40" s="343"/>
      <c r="JA40" s="343"/>
      <c r="JB40" s="343"/>
      <c r="JC40" s="343"/>
      <c r="JD40" s="343"/>
      <c r="JE40" s="343"/>
      <c r="JF40" s="343"/>
      <c r="JG40" s="343"/>
      <c r="JH40" s="343"/>
      <c r="JI40" s="343"/>
      <c r="JJ40" s="343"/>
      <c r="JK40" s="343"/>
      <c r="JL40" s="343"/>
      <c r="JM40" s="343"/>
      <c r="JN40" s="343"/>
      <c r="JO40" s="343"/>
      <c r="JP40" s="343"/>
      <c r="JQ40" s="343"/>
      <c r="JR40" s="343"/>
      <c r="JS40" s="343"/>
      <c r="JT40" s="343"/>
      <c r="JU40" s="343"/>
      <c r="JV40" s="343"/>
      <c r="JW40" s="343"/>
      <c r="JX40" s="343"/>
      <c r="JY40" s="343"/>
      <c r="JZ40" s="343"/>
      <c r="KA40" s="343"/>
      <c r="KB40" s="343"/>
      <c r="KC40" s="343"/>
      <c r="KD40" s="343"/>
      <c r="KE40" s="343"/>
      <c r="KF40" s="343"/>
      <c r="KG40" s="343"/>
      <c r="KH40" s="343"/>
      <c r="KI40" s="343"/>
      <c r="KJ40" s="343"/>
      <c r="KK40" s="343"/>
      <c r="KL40" s="343"/>
      <c r="KM40" s="343"/>
      <c r="KN40" s="343"/>
      <c r="KO40" s="343"/>
      <c r="KP40" s="343"/>
      <c r="KQ40" s="343"/>
      <c r="KR40" s="343"/>
      <c r="KS40" s="343"/>
      <c r="KT40" s="343"/>
      <c r="KU40" s="343"/>
      <c r="KV40" s="343"/>
      <c r="KW40" s="343"/>
      <c r="KX40" s="343"/>
      <c r="KY40" s="343"/>
      <c r="KZ40" s="343"/>
      <c r="LA40" s="343"/>
      <c r="LB40" s="343"/>
      <c r="LC40" s="343"/>
      <c r="LD40" s="343"/>
      <c r="LE40" s="343"/>
      <c r="LF40" s="343"/>
      <c r="LG40" s="343"/>
      <c r="LH40" s="343"/>
      <c r="LI40" s="343"/>
      <c r="LJ40" s="343"/>
      <c r="LK40" s="343"/>
      <c r="LL40" s="343"/>
      <c r="LM40" s="343"/>
      <c r="LN40" s="343"/>
      <c r="LO40" s="343"/>
      <c r="LP40" s="343"/>
      <c r="LQ40" s="343"/>
      <c r="LR40" s="343"/>
      <c r="LS40" s="343"/>
      <c r="LT40" s="343"/>
      <c r="LU40" s="343"/>
      <c r="LV40" s="343"/>
      <c r="LW40" s="343"/>
      <c r="LX40" s="343"/>
      <c r="LY40" s="343"/>
      <c r="LZ40" s="343"/>
      <c r="MA40" s="343"/>
      <c r="MB40" s="343"/>
      <c r="MC40" s="343"/>
      <c r="MD40" s="343"/>
      <c r="ME40" s="343"/>
      <c r="MF40" s="343"/>
      <c r="MG40" s="343"/>
      <c r="MH40" s="343"/>
      <c r="MI40" s="343"/>
      <c r="MJ40" s="343"/>
      <c r="MK40" s="343"/>
      <c r="ML40" s="343"/>
      <c r="MM40" s="343"/>
      <c r="MN40" s="343"/>
      <c r="MO40" s="343"/>
      <c r="MP40" s="343"/>
      <c r="MQ40" s="343"/>
      <c r="MR40" s="343"/>
      <c r="MS40" s="343"/>
      <c r="MT40" s="343"/>
      <c r="MU40" s="343"/>
      <c r="MV40" s="343"/>
      <c r="MW40" s="343"/>
      <c r="MX40" s="343"/>
      <c r="MY40" s="343"/>
      <c r="MZ40" s="343"/>
      <c r="NA40" s="343"/>
      <c r="NB40" s="343"/>
      <c r="NC40" s="343"/>
      <c r="ND40" s="343"/>
      <c r="NE40" s="343"/>
      <c r="NF40" s="343"/>
      <c r="NG40" s="343"/>
      <c r="NH40" s="343"/>
      <c r="NI40" s="343"/>
      <c r="NJ40" s="343"/>
      <c r="NK40" s="343"/>
      <c r="NL40" s="343"/>
      <c r="NM40" s="343"/>
      <c r="NN40" s="343"/>
      <c r="NO40" s="343"/>
      <c r="NP40" s="343"/>
      <c r="NQ40" s="343"/>
      <c r="NR40" s="343"/>
      <c r="NS40" s="343"/>
      <c r="NT40" s="343"/>
      <c r="NU40" s="343"/>
      <c r="NV40" s="343"/>
      <c r="NW40" s="343"/>
      <c r="NX40" s="343"/>
      <c r="NY40" s="343"/>
      <c r="NZ40" s="343"/>
      <c r="OA40" s="343"/>
      <c r="OB40" s="343"/>
      <c r="OC40" s="343"/>
      <c r="OD40" s="343"/>
      <c r="OE40" s="343"/>
      <c r="OF40" s="343"/>
      <c r="OG40" s="343"/>
      <c r="OH40" s="343"/>
      <c r="OI40" s="343"/>
      <c r="OJ40" s="343"/>
      <c r="OK40" s="343"/>
      <c r="OL40" s="343"/>
      <c r="OM40" s="343"/>
      <c r="ON40" s="343"/>
      <c r="OO40" s="343"/>
      <c r="OP40" s="343"/>
      <c r="OQ40" s="343"/>
      <c r="OR40" s="343"/>
      <c r="OS40" s="343"/>
      <c r="OT40" s="343"/>
      <c r="OU40" s="343"/>
      <c r="OV40" s="343"/>
      <c r="OW40" s="343"/>
      <c r="OX40" s="343"/>
      <c r="OY40" s="343"/>
      <c r="OZ40" s="343"/>
      <c r="PA40" s="343"/>
      <c r="PB40" s="343"/>
      <c r="PC40" s="343"/>
      <c r="PD40" s="343"/>
      <c r="PE40" s="343"/>
      <c r="PF40" s="343"/>
      <c r="PG40" s="343"/>
      <c r="PH40" s="343"/>
      <c r="PI40" s="343"/>
      <c r="PJ40" s="343"/>
      <c r="PK40" s="343"/>
      <c r="PL40" s="343"/>
      <c r="PM40" s="343"/>
      <c r="PN40" s="343"/>
      <c r="PO40" s="343"/>
      <c r="PP40" s="343"/>
      <c r="PQ40" s="343"/>
      <c r="PR40" s="343"/>
      <c r="PS40" s="343"/>
      <c r="PT40" s="343"/>
      <c r="PU40" s="343"/>
      <c r="PV40" s="343"/>
      <c r="PW40" s="343"/>
      <c r="PX40" s="343"/>
      <c r="PY40" s="343"/>
      <c r="PZ40" s="343"/>
      <c r="QA40" s="343"/>
      <c r="QB40" s="343"/>
      <c r="QC40" s="343"/>
      <c r="QD40" s="343"/>
      <c r="QE40" s="343"/>
      <c r="QF40" s="343"/>
      <c r="QG40" s="343"/>
      <c r="QH40" s="343"/>
      <c r="QI40" s="343"/>
      <c r="QJ40" s="343"/>
      <c r="QK40" s="343"/>
      <c r="QL40" s="343"/>
      <c r="QM40" s="343"/>
      <c r="QN40" s="343"/>
      <c r="QO40" s="343"/>
      <c r="QP40" s="343"/>
      <c r="QQ40" s="343"/>
      <c r="QR40" s="343"/>
      <c r="QS40" s="343"/>
      <c r="QT40" s="343"/>
      <c r="QU40" s="343"/>
      <c r="QV40" s="343"/>
      <c r="QW40" s="343"/>
      <c r="QX40" s="343"/>
      <c r="QY40" s="343"/>
      <c r="QZ40" s="343"/>
      <c r="RA40" s="343"/>
      <c r="RB40" s="343"/>
      <c r="RC40" s="343"/>
      <c r="RD40" s="343"/>
      <c r="RE40" s="343"/>
      <c r="RF40" s="343"/>
      <c r="RG40" s="343"/>
      <c r="RH40" s="343"/>
      <c r="RI40" s="343"/>
      <c r="RJ40" s="343"/>
      <c r="RK40" s="343"/>
      <c r="RL40" s="343"/>
      <c r="RM40" s="343"/>
      <c r="RN40" s="343"/>
      <c r="RO40" s="343"/>
      <c r="RP40" s="343"/>
      <c r="RQ40" s="343"/>
      <c r="RR40" s="343"/>
      <c r="RS40" s="343"/>
      <c r="RT40" s="343"/>
      <c r="RU40" s="343"/>
      <c r="RV40" s="343"/>
      <c r="RW40" s="343"/>
      <c r="RX40" s="343"/>
      <c r="RY40" s="343"/>
      <c r="RZ40" s="343"/>
      <c r="SA40" s="343"/>
      <c r="SB40" s="343"/>
      <c r="SC40" s="343"/>
      <c r="SD40" s="343"/>
      <c r="SE40" s="343"/>
      <c r="SF40" s="343"/>
      <c r="SG40" s="343"/>
      <c r="SH40" s="343"/>
      <c r="SI40" s="343"/>
      <c r="SJ40" s="343"/>
      <c r="SK40" s="343"/>
      <c r="SL40" s="343"/>
      <c r="SM40" s="343"/>
      <c r="SN40" s="343"/>
      <c r="SO40" s="343"/>
      <c r="SP40" s="343"/>
      <c r="SQ40" s="343"/>
      <c r="SR40" s="343"/>
      <c r="SS40" s="343"/>
      <c r="ST40" s="343"/>
      <c r="SU40" s="343"/>
      <c r="SV40" s="343"/>
      <c r="SW40" s="343"/>
      <c r="SX40" s="343"/>
      <c r="SY40" s="343"/>
      <c r="SZ40" s="343"/>
      <c r="TA40" s="343"/>
      <c r="TB40" s="343"/>
      <c r="TC40" s="343"/>
      <c r="TD40" s="343"/>
      <c r="TE40" s="343"/>
      <c r="TF40" s="343"/>
      <c r="TG40" s="343"/>
      <c r="TH40" s="343"/>
      <c r="TI40" s="343"/>
      <c r="TJ40" s="343"/>
      <c r="TK40" s="343"/>
      <c r="TL40" s="343"/>
      <c r="TM40" s="343"/>
      <c r="TN40" s="343"/>
      <c r="TO40" s="343"/>
      <c r="TP40" s="343"/>
      <c r="TQ40" s="343"/>
      <c r="TR40" s="343"/>
      <c r="TS40" s="343"/>
      <c r="TT40" s="343"/>
      <c r="TU40" s="343"/>
      <c r="TV40" s="343"/>
      <c r="TW40" s="343"/>
      <c r="TX40" s="343"/>
      <c r="TY40" s="343"/>
      <c r="TZ40" s="343"/>
      <c r="UA40" s="343"/>
      <c r="UB40" s="343"/>
      <c r="UC40" s="343"/>
      <c r="UD40" s="343"/>
      <c r="UE40" s="343"/>
      <c r="UF40" s="343"/>
      <c r="UG40" s="343"/>
      <c r="UH40" s="343"/>
      <c r="UI40" s="343"/>
      <c r="UJ40" s="343"/>
      <c r="UK40" s="343"/>
      <c r="UL40" s="343"/>
      <c r="UM40" s="343"/>
      <c r="UN40" s="343"/>
      <c r="UO40" s="343"/>
      <c r="UP40" s="343"/>
      <c r="UQ40" s="343"/>
      <c r="UR40" s="343"/>
      <c r="US40" s="343"/>
      <c r="UT40" s="343"/>
      <c r="UU40" s="343"/>
      <c r="UV40" s="343"/>
      <c r="UW40" s="343"/>
      <c r="UX40" s="343"/>
      <c r="UY40" s="343"/>
      <c r="UZ40" s="343"/>
      <c r="VA40" s="343"/>
      <c r="VB40" s="343"/>
      <c r="VC40" s="343"/>
      <c r="VD40" s="343"/>
      <c r="VE40" s="343"/>
      <c r="VF40" s="343"/>
      <c r="VG40" s="343"/>
      <c r="VH40" s="343"/>
      <c r="VI40" s="343"/>
      <c r="VJ40" s="343"/>
      <c r="VK40" s="343"/>
      <c r="VL40" s="343"/>
      <c r="VM40" s="343"/>
      <c r="VN40" s="343"/>
      <c r="VO40" s="343"/>
      <c r="VP40" s="343"/>
      <c r="VQ40" s="343"/>
      <c r="VR40" s="343"/>
      <c r="VS40" s="343"/>
      <c r="VT40" s="343"/>
      <c r="VU40" s="343"/>
      <c r="VV40" s="343"/>
      <c r="VW40" s="343"/>
      <c r="VX40" s="343"/>
      <c r="VY40" s="343"/>
      <c r="VZ40" s="343"/>
      <c r="WA40" s="343"/>
      <c r="WB40" s="343"/>
      <c r="WC40" s="343"/>
      <c r="WD40" s="343"/>
      <c r="WE40" s="343"/>
      <c r="WF40" s="343"/>
      <c r="WG40" s="343"/>
      <c r="WH40" s="343"/>
      <c r="WI40" s="343"/>
      <c r="WJ40" s="343"/>
      <c r="WK40" s="343"/>
      <c r="WL40" s="343"/>
      <c r="WM40" s="343"/>
      <c r="WN40" s="343"/>
      <c r="WO40" s="343"/>
      <c r="WP40" s="343"/>
      <c r="WQ40" s="343"/>
      <c r="WR40" s="343"/>
      <c r="WS40" s="343"/>
      <c r="WT40" s="343"/>
      <c r="WU40" s="343"/>
      <c r="WV40" s="343"/>
      <c r="WW40" s="343"/>
      <c r="WX40" s="343"/>
      <c r="WY40" s="343"/>
      <c r="WZ40" s="343"/>
      <c r="XA40" s="343"/>
      <c r="XB40" s="343"/>
      <c r="XC40" s="343"/>
      <c r="XD40" s="343"/>
      <c r="XE40" s="343"/>
      <c r="XF40" s="343"/>
      <c r="XG40" s="343"/>
      <c r="XH40" s="343"/>
      <c r="XI40" s="343"/>
      <c r="XJ40" s="343"/>
      <c r="XK40" s="343"/>
      <c r="XL40" s="343"/>
      <c r="XM40" s="343"/>
      <c r="XN40" s="343"/>
      <c r="XO40" s="343"/>
      <c r="XP40" s="343"/>
      <c r="XQ40" s="343"/>
      <c r="XR40" s="343"/>
      <c r="XS40" s="343"/>
      <c r="XT40" s="343"/>
      <c r="XU40" s="343"/>
      <c r="XV40" s="343"/>
      <c r="XW40" s="343"/>
      <c r="XX40" s="343"/>
      <c r="XY40" s="343"/>
      <c r="XZ40" s="343"/>
      <c r="YA40" s="343"/>
      <c r="YB40" s="343"/>
      <c r="YC40" s="343"/>
      <c r="YD40" s="343"/>
      <c r="YE40" s="343"/>
      <c r="YF40" s="343"/>
      <c r="YG40" s="343"/>
      <c r="YH40" s="343"/>
      <c r="YI40" s="343"/>
      <c r="YJ40" s="343"/>
      <c r="YK40" s="343"/>
      <c r="YL40" s="343"/>
      <c r="YM40" s="343"/>
      <c r="YN40" s="343"/>
      <c r="YO40" s="343"/>
      <c r="YP40" s="343"/>
      <c r="YQ40" s="343"/>
      <c r="YR40" s="343"/>
      <c r="YS40" s="343"/>
      <c r="YT40" s="343"/>
      <c r="YU40" s="343"/>
      <c r="YV40" s="343"/>
      <c r="YW40" s="343"/>
      <c r="YX40" s="343"/>
      <c r="YY40" s="343"/>
      <c r="YZ40" s="343"/>
      <c r="ZA40" s="343"/>
      <c r="ZB40" s="343"/>
      <c r="ZC40" s="343"/>
      <c r="ZD40" s="343"/>
      <c r="ZE40" s="343"/>
      <c r="ZF40" s="343"/>
      <c r="ZG40" s="343"/>
      <c r="ZH40" s="343"/>
      <c r="ZI40" s="343"/>
      <c r="ZJ40" s="343"/>
      <c r="ZK40" s="343"/>
      <c r="ZL40" s="343"/>
      <c r="ZM40" s="343"/>
      <c r="ZN40" s="343"/>
      <c r="ZO40" s="343"/>
      <c r="ZP40" s="343"/>
      <c r="ZQ40" s="343"/>
      <c r="ZR40" s="343"/>
      <c r="ZS40" s="343"/>
      <c r="ZT40" s="343"/>
      <c r="ZU40" s="343"/>
      <c r="ZV40" s="343"/>
      <c r="ZW40" s="343"/>
      <c r="ZX40" s="343"/>
      <c r="ZY40" s="343"/>
      <c r="ZZ40" s="343"/>
      <c r="AAA40" s="343"/>
      <c r="AAB40" s="343"/>
      <c r="AAC40" s="343"/>
      <c r="AAD40" s="343"/>
      <c r="AAE40" s="343"/>
      <c r="AAF40" s="343"/>
      <c r="AAG40" s="343"/>
      <c r="AAH40" s="343"/>
      <c r="AAI40" s="343"/>
      <c r="AAJ40" s="343"/>
      <c r="AAK40" s="343"/>
      <c r="AAL40" s="343"/>
      <c r="AAM40" s="343"/>
      <c r="AAN40" s="343"/>
      <c r="AAO40" s="343"/>
      <c r="AAP40" s="343"/>
      <c r="AAQ40" s="343"/>
      <c r="AAR40" s="343"/>
      <c r="AAS40" s="343"/>
      <c r="AAT40" s="343"/>
      <c r="AAU40" s="343"/>
      <c r="AAV40" s="343"/>
      <c r="AAW40" s="343"/>
      <c r="AAX40" s="343"/>
      <c r="AAY40" s="343"/>
      <c r="AAZ40" s="343"/>
      <c r="ABA40" s="343"/>
      <c r="ABB40" s="343"/>
      <c r="ABC40" s="343"/>
      <c r="ABD40" s="343"/>
      <c r="ABE40" s="343"/>
      <c r="ABF40" s="343"/>
      <c r="ABG40" s="343"/>
      <c r="ABH40" s="343"/>
      <c r="ABI40" s="343"/>
      <c r="ABJ40" s="343"/>
      <c r="ABK40" s="343"/>
      <c r="ABL40" s="343"/>
      <c r="ABM40" s="343"/>
      <c r="ABN40" s="343"/>
      <c r="ABO40" s="343"/>
      <c r="ABP40" s="343"/>
      <c r="ABQ40" s="343"/>
      <c r="ABR40" s="343"/>
      <c r="ABS40" s="343"/>
      <c r="ABT40" s="343"/>
      <c r="ABU40" s="343"/>
      <c r="ABV40" s="343"/>
      <c r="ABW40" s="343"/>
      <c r="ABX40" s="343"/>
      <c r="ABY40" s="343"/>
      <c r="ABZ40" s="343"/>
      <c r="ACA40" s="343"/>
      <c r="ACB40" s="343"/>
      <c r="ACC40" s="343"/>
      <c r="ACD40" s="343"/>
      <c r="ACE40" s="343"/>
      <c r="ACF40" s="343"/>
      <c r="ACG40" s="343"/>
      <c r="ACH40" s="343"/>
      <c r="ACI40" s="343"/>
      <c r="ACJ40" s="343"/>
      <c r="ACK40" s="343"/>
      <c r="ACL40" s="343"/>
      <c r="ACM40" s="343"/>
      <c r="ACN40" s="343"/>
      <c r="ACO40" s="343"/>
      <c r="ACP40" s="343"/>
      <c r="ACQ40" s="343"/>
      <c r="ACR40" s="343"/>
      <c r="ACS40" s="343"/>
      <c r="ACT40" s="343"/>
      <c r="ACU40" s="343"/>
      <c r="ACV40" s="343"/>
      <c r="ACW40" s="343"/>
      <c r="ACX40" s="343"/>
      <c r="ACY40" s="343"/>
      <c r="ACZ40" s="343"/>
      <c r="ADA40" s="343"/>
      <c r="ADB40" s="343"/>
      <c r="ADC40" s="343"/>
      <c r="ADD40" s="343"/>
      <c r="ADE40" s="343"/>
      <c r="ADF40" s="343"/>
      <c r="ADG40" s="343"/>
      <c r="ADH40" s="343"/>
      <c r="ADI40" s="343"/>
      <c r="ADJ40" s="343"/>
      <c r="ADK40" s="343"/>
      <c r="ADL40" s="343"/>
      <c r="ADM40" s="343"/>
      <c r="ADN40" s="343"/>
      <c r="ADO40" s="343"/>
      <c r="ADP40" s="343"/>
      <c r="ADQ40" s="343"/>
      <c r="ADR40" s="343"/>
      <c r="ADS40" s="343"/>
      <c r="ADT40" s="343"/>
      <c r="ADU40" s="343"/>
      <c r="ADV40" s="343"/>
      <c r="ADW40" s="343"/>
      <c r="ADX40" s="343"/>
      <c r="ADY40" s="343"/>
      <c r="ADZ40" s="343"/>
      <c r="AEA40" s="343"/>
      <c r="AEB40" s="343"/>
      <c r="AEC40" s="343"/>
      <c r="AED40" s="343"/>
      <c r="AEE40" s="343"/>
      <c r="AEF40" s="343"/>
      <c r="AEG40" s="343"/>
      <c r="AEH40" s="343"/>
      <c r="AEI40" s="343"/>
      <c r="AEJ40" s="343"/>
      <c r="AEK40" s="343"/>
      <c r="AEL40" s="343"/>
      <c r="AEM40" s="343"/>
      <c r="AEN40" s="343"/>
      <c r="AEO40" s="343"/>
      <c r="AEP40" s="343"/>
      <c r="AEQ40" s="343"/>
      <c r="AER40" s="343"/>
      <c r="AES40" s="343"/>
      <c r="AET40" s="343"/>
      <c r="AEU40" s="343"/>
      <c r="AEV40" s="343"/>
      <c r="AEW40" s="343"/>
      <c r="AEX40" s="343"/>
      <c r="AEY40" s="343"/>
      <c r="AEZ40" s="343"/>
      <c r="AFA40" s="343"/>
      <c r="AFB40" s="343"/>
      <c r="AFC40" s="343"/>
      <c r="AFD40" s="343"/>
      <c r="AFE40" s="343"/>
      <c r="AFF40" s="343"/>
      <c r="AFG40" s="343"/>
      <c r="AFH40" s="343"/>
      <c r="AFI40" s="343"/>
      <c r="AFJ40" s="343"/>
      <c r="AFK40" s="343"/>
      <c r="AFL40" s="343"/>
      <c r="AFM40" s="343"/>
      <c r="AFN40" s="343"/>
      <c r="AFO40" s="343"/>
      <c r="AFP40" s="343"/>
      <c r="AFQ40" s="343"/>
      <c r="AFR40" s="343"/>
      <c r="AFS40" s="343"/>
      <c r="AFT40" s="343"/>
      <c r="AFU40" s="343"/>
      <c r="AFV40" s="343"/>
      <c r="AFW40" s="343"/>
      <c r="AFX40" s="343"/>
      <c r="AFY40" s="343"/>
      <c r="AFZ40" s="343"/>
      <c r="AGA40" s="343"/>
      <c r="AGB40" s="343"/>
      <c r="AGC40" s="343"/>
      <c r="AGD40" s="343"/>
      <c r="AGE40" s="343"/>
      <c r="AGF40" s="343"/>
      <c r="AGG40" s="343"/>
      <c r="AGH40" s="343"/>
      <c r="AGI40" s="343"/>
      <c r="AGJ40" s="343"/>
      <c r="AGK40" s="343"/>
      <c r="AGL40" s="343"/>
      <c r="AGM40" s="343"/>
      <c r="AGN40" s="343"/>
      <c r="AGO40" s="343"/>
      <c r="AGP40" s="343"/>
      <c r="AGQ40" s="343"/>
      <c r="AGR40" s="343"/>
      <c r="AGS40" s="343"/>
      <c r="AGT40" s="343"/>
      <c r="AGU40" s="343"/>
      <c r="AGV40" s="343"/>
      <c r="AGW40" s="343"/>
      <c r="AGX40" s="343"/>
      <c r="AGY40" s="343"/>
      <c r="AGZ40" s="343"/>
      <c r="AHA40" s="343"/>
      <c r="AHB40" s="343"/>
      <c r="AHC40" s="343"/>
      <c r="AHD40" s="343"/>
      <c r="AHE40" s="343"/>
      <c r="AHF40" s="343"/>
      <c r="AHG40" s="343"/>
      <c r="AHH40" s="343"/>
      <c r="AHI40" s="343"/>
      <c r="AHJ40" s="343"/>
      <c r="AHK40" s="343"/>
      <c r="AHL40" s="343"/>
      <c r="AHM40" s="343"/>
      <c r="AHN40" s="343"/>
      <c r="AHO40" s="343">
        <v>33.353967159760643</v>
      </c>
      <c r="AHQ40" s="352">
        <v>35</v>
      </c>
    </row>
    <row r="41" spans="1:901" x14ac:dyDescent="0.35">
      <c r="A41" s="341" t="s">
        <v>2</v>
      </c>
      <c r="B41" s="342" t="s">
        <v>6250</v>
      </c>
      <c r="C41" s="343">
        <v>5.5470975862014903E-4</v>
      </c>
      <c r="D41" s="343">
        <v>9.228563007424843E-4</v>
      </c>
      <c r="E41" s="343">
        <v>2.3128326930192088E-3</v>
      </c>
      <c r="F41" s="343">
        <v>4.4498334408252628E-4</v>
      </c>
      <c r="G41" s="343">
        <v>4.2901757634561987E-3</v>
      </c>
      <c r="H41" s="343">
        <v>9.6451490787082287E-4</v>
      </c>
      <c r="I41" s="343">
        <v>2.8986529879094273E-3</v>
      </c>
      <c r="J41" s="343">
        <v>1.0309841787578492E-3</v>
      </c>
      <c r="K41" s="343">
        <v>1.265602985406689E-3</v>
      </c>
      <c r="L41" s="343">
        <v>3.2632746774559015E-4</v>
      </c>
      <c r="M41" s="343">
        <v>9.3034582860970305E-4</v>
      </c>
      <c r="N41" s="343">
        <v>2.173994133377793E-3</v>
      </c>
      <c r="O41" s="343">
        <v>8.0887253054640605E-4</v>
      </c>
      <c r="P41" s="343">
        <v>1.6074712772431224E-3</v>
      </c>
      <c r="Q41" s="343">
        <v>4.0650719000892843E-3</v>
      </c>
      <c r="R41" s="343">
        <v>1.7959085225917982E-4</v>
      </c>
      <c r="S41" s="343">
        <v>1.5968222534736057E-3</v>
      </c>
      <c r="T41" s="343">
        <v>1.3879696866001359E-3</v>
      </c>
      <c r="U41" s="343">
        <v>1.4208298056701586E-3</v>
      </c>
      <c r="V41" s="343">
        <v>3.5276485374832105E-4</v>
      </c>
      <c r="W41" s="343">
        <v>7.4602999082718532E-4</v>
      </c>
      <c r="X41" s="343">
        <v>4.965524680027837E-4</v>
      </c>
      <c r="Y41" s="343">
        <v>1.793707695227698E-3</v>
      </c>
      <c r="Z41" s="343">
        <v>2.4051060487392186E-3</v>
      </c>
      <c r="AA41" s="343">
        <v>5.5146612026597504E-4</v>
      </c>
      <c r="AB41" s="343">
        <v>1.2677217075031087E-2</v>
      </c>
      <c r="AC41" s="343">
        <v>5.147242286683216E-3</v>
      </c>
      <c r="AD41" s="343">
        <v>3.3339371285776779E-3</v>
      </c>
      <c r="AE41" s="343">
        <v>4.0181779880753884E-3</v>
      </c>
      <c r="AF41" s="343">
        <v>2.5103340760608823E-3</v>
      </c>
      <c r="AG41" s="343">
        <v>1.9849216677832078E-3</v>
      </c>
      <c r="AH41" s="343">
        <v>3.9079088341457549E-3</v>
      </c>
      <c r="AI41" s="343">
        <v>8.1205301619572592E-3</v>
      </c>
      <c r="AJ41" s="343">
        <v>5.1851838743569439E-3</v>
      </c>
      <c r="AK41" s="343">
        <v>2.1451296517248468E-3</v>
      </c>
      <c r="AL41" s="343">
        <v>0</v>
      </c>
      <c r="AM41" s="343">
        <v>2.0158155782501247E-3</v>
      </c>
      <c r="AN41" s="343">
        <v>5.5364206528931573E-3</v>
      </c>
      <c r="AO41" s="343">
        <v>3.7769610094793788E-3</v>
      </c>
      <c r="AP41" s="343">
        <v>1.1368551235362147E-3</v>
      </c>
      <c r="AQ41" s="343">
        <v>1.7941609010724429E-3</v>
      </c>
      <c r="AR41" s="343">
        <v>6.3007678694281958E-3</v>
      </c>
      <c r="AS41" s="343">
        <v>4.6241320245685196E-4</v>
      </c>
      <c r="AT41" s="343">
        <v>2.4467166451365625E-3</v>
      </c>
      <c r="AU41" s="343">
        <v>4.8322919738959082E-3</v>
      </c>
      <c r="AV41" s="343">
        <v>4.6148525176937802E-3</v>
      </c>
      <c r="AW41" s="343">
        <v>2.3804139883165498E-3</v>
      </c>
      <c r="AX41" s="343">
        <v>2.4276103699695569E-3</v>
      </c>
      <c r="AY41" s="343">
        <v>4.3353142908210763E-3</v>
      </c>
      <c r="AZ41" s="343">
        <v>1.3100380337625812E-3</v>
      </c>
      <c r="BA41" s="343">
        <v>1.4540963528607208E-4</v>
      </c>
      <c r="BB41" s="343">
        <v>2.0814176534085997E-3</v>
      </c>
      <c r="BC41" s="343">
        <v>1.53535121307049E-3</v>
      </c>
      <c r="BD41" s="343">
        <v>4.0585433098142493E-3</v>
      </c>
      <c r="BE41" s="343">
        <v>2.5981840362512628E-3</v>
      </c>
      <c r="BF41" s="343">
        <v>4.0580890272054445E-3</v>
      </c>
      <c r="BG41" s="343">
        <v>2.7726056031302741E-3</v>
      </c>
      <c r="BH41" s="343">
        <v>1.9771213450685012E-3</v>
      </c>
      <c r="BI41" s="343">
        <v>1.1175786706561822E-3</v>
      </c>
      <c r="BJ41" s="343">
        <v>1.5621222356997254E-3</v>
      </c>
      <c r="BK41" s="343">
        <v>1.443845894658756E-3</v>
      </c>
      <c r="BL41" s="343">
        <v>2.9332792410130533E-3</v>
      </c>
      <c r="BM41" s="343">
        <v>1.8350096776839253E-3</v>
      </c>
      <c r="BN41" s="343">
        <v>4.6267100948929633E-3</v>
      </c>
      <c r="BO41" s="343">
        <v>2.8371514075246525E-3</v>
      </c>
      <c r="BP41" s="343">
        <v>8.2493755004536882E-4</v>
      </c>
      <c r="BQ41" s="343">
        <v>3.771628408924213E-3</v>
      </c>
      <c r="BR41" s="343">
        <v>5.5960346679195102E-3</v>
      </c>
      <c r="BS41" s="343">
        <v>3.6318653044445618E-3</v>
      </c>
      <c r="BT41" s="343">
        <v>6.6441775807564896E-4</v>
      </c>
      <c r="BU41" s="343">
        <v>1.6928508607120685E-3</v>
      </c>
      <c r="BV41" s="343">
        <v>2.2767016511932867E-3</v>
      </c>
      <c r="BW41" s="343">
        <v>1.2519023408823326E-3</v>
      </c>
      <c r="BX41" s="343">
        <v>6.7011870353826306E-4</v>
      </c>
      <c r="BY41" s="343">
        <v>4.0201952906989118E-3</v>
      </c>
      <c r="BZ41" s="343">
        <v>5.1277644191651634E-3</v>
      </c>
      <c r="CA41" s="343">
        <v>1.4203030247613663E-3</v>
      </c>
      <c r="CB41" s="343">
        <v>2.1055247632618848E-3</v>
      </c>
      <c r="CC41" s="343">
        <v>2.0582612199611396E-3</v>
      </c>
      <c r="CD41" s="343">
        <v>0</v>
      </c>
      <c r="CE41" s="343">
        <v>0</v>
      </c>
      <c r="CF41" s="343">
        <v>3.2695373946994572E-4</v>
      </c>
      <c r="CG41" s="343">
        <v>1.2344761421862287E-3</v>
      </c>
      <c r="CH41" s="343">
        <v>8.9490636888567732E-4</v>
      </c>
      <c r="CI41" s="343">
        <v>3.5245449018064682E-3</v>
      </c>
      <c r="CJ41" s="343">
        <v>1.0845058777080546E-3</v>
      </c>
      <c r="CK41" s="343">
        <v>3.4564125518556799E-3</v>
      </c>
      <c r="CL41" s="343">
        <v>7.620345096918035E-4</v>
      </c>
      <c r="CM41" s="343">
        <v>1.9467986812859738E-3</v>
      </c>
      <c r="CN41" s="343">
        <v>3.7722845803080393E-3</v>
      </c>
      <c r="CO41" s="343">
        <v>9.069261993122354E-4</v>
      </c>
      <c r="CP41" s="343">
        <v>4.774137800843084E-3</v>
      </c>
      <c r="CQ41" s="343">
        <v>1.9679629247044248E-3</v>
      </c>
      <c r="CR41" s="343">
        <v>1.9267511674480034E-3</v>
      </c>
      <c r="CS41" s="343">
        <v>4.2061968130232782E-4</v>
      </c>
      <c r="CT41" s="343">
        <v>3.0186421372218682E-3</v>
      </c>
      <c r="CU41" s="343">
        <v>5.6367776812100664E-4</v>
      </c>
      <c r="CV41" s="343">
        <v>3.046915278271241E-3</v>
      </c>
      <c r="CW41" s="343">
        <v>1.1158827224089878E-3</v>
      </c>
      <c r="CX41" s="343">
        <v>1.6335701036128503E-3</v>
      </c>
      <c r="CY41" s="343">
        <v>2.6824271418076527E-3</v>
      </c>
      <c r="CZ41" s="343">
        <v>1.7959368952256199E-3</v>
      </c>
      <c r="DA41" s="343">
        <v>1.0679421633598407E-3</v>
      </c>
      <c r="DB41" s="343">
        <v>5.9140781933596049E-3</v>
      </c>
      <c r="DC41" s="343">
        <v>4.4253575684147341E-3</v>
      </c>
      <c r="DD41" s="343">
        <v>2.6656857631259258E-3</v>
      </c>
      <c r="DE41" s="343">
        <v>7.6284714946554246E-3</v>
      </c>
      <c r="DF41" s="343">
        <v>5.5212153368701311E-3</v>
      </c>
      <c r="DG41" s="343">
        <v>1.4823143282277178E-3</v>
      </c>
      <c r="DH41" s="343">
        <v>5.4326756279054755E-3</v>
      </c>
      <c r="DI41" s="343">
        <v>2.9825556494595079E-3</v>
      </c>
      <c r="DJ41" s="343">
        <v>6.3361678465229734E-3</v>
      </c>
      <c r="DK41" s="343">
        <v>2.7019923947385629E-3</v>
      </c>
      <c r="DL41" s="343">
        <v>5.2741072605642979E-4</v>
      </c>
      <c r="DM41" s="343">
        <v>3.8103134740735494E-4</v>
      </c>
      <c r="DN41" s="343">
        <v>2.8787848504611352E-3</v>
      </c>
      <c r="DO41" s="343">
        <v>3.7279236042234865E-3</v>
      </c>
      <c r="DP41" s="343">
        <v>1.7983140846684423E-3</v>
      </c>
      <c r="DQ41" s="343">
        <v>1.5039036597454134E-4</v>
      </c>
      <c r="DR41" s="343">
        <v>1.1109905334101347E-3</v>
      </c>
      <c r="DS41" s="343">
        <v>1.5502418426361962E-3</v>
      </c>
      <c r="DT41" s="343">
        <v>1.7497875468479585E-3</v>
      </c>
      <c r="DU41" s="343">
        <v>1.7722704227083526E-4</v>
      </c>
      <c r="DV41" s="343">
        <v>3.6276158580507202E-3</v>
      </c>
      <c r="DW41" s="343">
        <v>1.9064397431328498E-3</v>
      </c>
      <c r="DX41" s="343">
        <v>1.0605339659712412E-3</v>
      </c>
      <c r="DY41" s="343">
        <v>3.0354221272579766E-3</v>
      </c>
      <c r="DZ41" s="343">
        <v>1.4143306211112667E-3</v>
      </c>
      <c r="EA41" s="343">
        <v>7.5199171860526994E-4</v>
      </c>
      <c r="EB41" s="343">
        <v>3.0723953279329758E-3</v>
      </c>
      <c r="EC41" s="343">
        <v>3.7353352187064737E-3</v>
      </c>
      <c r="ED41" s="343">
        <v>1.8146505520725668E-3</v>
      </c>
      <c r="EE41" s="343">
        <v>2.6162704721862989E-4</v>
      </c>
      <c r="EF41" s="343">
        <v>3.2921438242640871E-3</v>
      </c>
      <c r="EG41" s="343">
        <v>3.1584102931893417E-3</v>
      </c>
      <c r="EH41" s="343">
        <v>1.0402844302139485E-3</v>
      </c>
      <c r="EI41" s="343">
        <v>2.9528984773741191E-4</v>
      </c>
      <c r="EJ41" s="343">
        <v>7.5444982127911744E-4</v>
      </c>
      <c r="EK41" s="343">
        <v>4.8928961020314253E-4</v>
      </c>
      <c r="EL41" s="343">
        <v>6.1255420593667132E-4</v>
      </c>
      <c r="EM41" s="343">
        <v>6.3984967538571952E-4</v>
      </c>
      <c r="EN41" s="343">
        <v>9.7288452721692887E-3</v>
      </c>
      <c r="EO41" s="343">
        <v>5.6058998408300802E-3</v>
      </c>
      <c r="EP41" s="343">
        <v>5.6082177799992462E-3</v>
      </c>
      <c r="EQ41" s="343">
        <v>6.0894205091864767E-3</v>
      </c>
      <c r="ER41" s="343">
        <v>3.1401883608789729E-3</v>
      </c>
      <c r="ES41" s="343">
        <v>4.0396248514215968E-3</v>
      </c>
      <c r="ET41" s="343">
        <v>3.3498955125409206E-3</v>
      </c>
      <c r="EU41" s="343">
        <v>4.0793701860414328E-3</v>
      </c>
      <c r="EV41" s="343">
        <v>2.5966690010236182E-4</v>
      </c>
      <c r="EW41" s="343">
        <v>2.9634054374296279E-4</v>
      </c>
      <c r="EX41" s="343">
        <v>1.6570834875508302E-3</v>
      </c>
      <c r="EY41" s="343">
        <v>0</v>
      </c>
      <c r="EZ41" s="343">
        <v>1.5451629434204681E-3</v>
      </c>
      <c r="FA41" s="343">
        <v>3.2344726761779517E-3</v>
      </c>
      <c r="FB41" s="343">
        <v>2.005290721623428E-3</v>
      </c>
      <c r="FC41" s="343">
        <v>1.4533379356219925E-3</v>
      </c>
      <c r="FD41" s="343">
        <v>1.7816093943916875E-3</v>
      </c>
      <c r="FE41" s="343">
        <v>7.7144547500338585E-4</v>
      </c>
      <c r="FF41" s="343">
        <v>1.3550309914536144E-3</v>
      </c>
      <c r="FG41" s="343">
        <v>2.0963872495417643E-3</v>
      </c>
      <c r="FH41" s="343">
        <v>1.6227829165914901E-3</v>
      </c>
      <c r="FI41" s="343">
        <v>6.4200402091958951E-3</v>
      </c>
      <c r="FJ41" s="343">
        <v>5.7043185542643886E-3</v>
      </c>
      <c r="FK41" s="343">
        <v>6.0697289484316474E-3</v>
      </c>
      <c r="FL41" s="343">
        <v>3.4234766241766613E-3</v>
      </c>
      <c r="FM41" s="343">
        <v>6.6521569724834889E-3</v>
      </c>
      <c r="FN41" s="343">
        <v>1.1609165822352489E-2</v>
      </c>
      <c r="FO41" s="343">
        <v>7.1086213688812796E-3</v>
      </c>
      <c r="FP41" s="343">
        <v>1.1487606292390705E-3</v>
      </c>
      <c r="FQ41" s="343">
        <v>6.143486001683276E-3</v>
      </c>
      <c r="FR41" s="343">
        <v>4.1418994891148251E-3</v>
      </c>
      <c r="FS41" s="343">
        <v>7.3280075418157157E-3</v>
      </c>
      <c r="FT41" s="343">
        <v>2.2498516707921247E-3</v>
      </c>
      <c r="FU41" s="343">
        <v>8.7889258873413804E-3</v>
      </c>
      <c r="FV41" s="343">
        <v>7.2467093187804496E-3</v>
      </c>
      <c r="FW41" s="343">
        <v>2.4127196961453256E-3</v>
      </c>
      <c r="FX41" s="343">
        <v>3.0806164079855321E-3</v>
      </c>
      <c r="FY41" s="343">
        <v>4.3486880302286294E-3</v>
      </c>
      <c r="FZ41" s="343">
        <v>3.3609975756459538E-3</v>
      </c>
      <c r="GA41" s="343">
        <v>3.9402071497375811E-3</v>
      </c>
      <c r="GB41" s="343">
        <v>2.1709253793233945E-3</v>
      </c>
      <c r="GC41" s="343">
        <v>4.4456613477050783E-3</v>
      </c>
      <c r="GD41" s="343">
        <v>2.5472772685409934E-3</v>
      </c>
      <c r="GE41" s="343">
        <v>3.0892724116984211E-3</v>
      </c>
      <c r="GF41" s="343">
        <v>3.5377499704799197E-3</v>
      </c>
      <c r="GG41" s="343">
        <v>1.9393975211496723E-3</v>
      </c>
      <c r="GH41" s="343">
        <v>1.7390826212342234E-3</v>
      </c>
      <c r="GI41" s="343">
        <v>2.512999349575567E-3</v>
      </c>
      <c r="GJ41" s="343">
        <v>2.0635556984848844E-3</v>
      </c>
      <c r="GK41" s="343">
        <v>1.5345314382947202E-3</v>
      </c>
      <c r="GL41" s="343">
        <v>1.6300744540501926E-3</v>
      </c>
      <c r="GM41" s="343">
        <v>1.3840611374352701E-2</v>
      </c>
      <c r="GN41" s="343">
        <v>1.4366835175538537E-2</v>
      </c>
      <c r="GO41" s="343">
        <v>1.6161225695024144E-3</v>
      </c>
      <c r="GP41" s="343">
        <v>1.0591493786469494E-3</v>
      </c>
      <c r="GQ41" s="343">
        <v>2.0862296996513453E-3</v>
      </c>
      <c r="GR41" s="343">
        <v>7.4409237995884045E-3</v>
      </c>
      <c r="GS41" s="343">
        <v>1.8472378473523691E-3</v>
      </c>
      <c r="GT41" s="343">
        <v>5.1700262178417519E-3</v>
      </c>
      <c r="GU41" s="343">
        <v>2.6422595242446578E-3</v>
      </c>
      <c r="GV41" s="343">
        <v>2.8902151657442805E-3</v>
      </c>
      <c r="GW41" s="343">
        <v>4.1466175995575234E-3</v>
      </c>
      <c r="GX41" s="343">
        <v>1.9588354348329608E-3</v>
      </c>
      <c r="GY41" s="343">
        <v>9.5527410669138076E-4</v>
      </c>
      <c r="GZ41" s="343">
        <v>2.0372693102656833E-3</v>
      </c>
      <c r="HA41" s="343">
        <v>9.133208140554382E-4</v>
      </c>
      <c r="HB41" s="343">
        <v>0</v>
      </c>
      <c r="HC41" s="343">
        <v>2.6559031147916942E-3</v>
      </c>
      <c r="HD41" s="343">
        <v>2.290875213929578E-3</v>
      </c>
      <c r="HE41" s="343">
        <v>1.4352007167245258E-3</v>
      </c>
      <c r="HF41" s="343">
        <v>9.8977858296116672E-4</v>
      </c>
      <c r="HG41" s="343">
        <v>3.8651234939026036E-4</v>
      </c>
      <c r="HH41" s="343">
        <v>5.3997936688771246E-3</v>
      </c>
      <c r="HI41" s="343">
        <v>1.662952370797626E-3</v>
      </c>
      <c r="HJ41" s="343">
        <v>9.2520983016359322E-4</v>
      </c>
      <c r="HK41" s="343">
        <v>5.0289960830874397E-3</v>
      </c>
      <c r="HL41" s="343">
        <v>2.0356117527413572E-3</v>
      </c>
      <c r="HM41" s="343">
        <v>2.2542890371093716E-3</v>
      </c>
      <c r="HN41" s="343">
        <v>3.6637904559968784E-3</v>
      </c>
      <c r="HO41" s="343">
        <v>3.8746070440672815E-3</v>
      </c>
      <c r="HP41" s="343">
        <v>1.7926738462240588E-3</v>
      </c>
      <c r="HQ41" s="343">
        <v>1.9551661810289114E-3</v>
      </c>
      <c r="HR41" s="343">
        <v>7.317932236556411E-4</v>
      </c>
      <c r="HS41" s="343">
        <v>4.2850539093925721E-3</v>
      </c>
      <c r="HT41" s="343">
        <v>2.3315871210872214E-3</v>
      </c>
      <c r="HU41" s="343">
        <v>1.8667011753009145E-3</v>
      </c>
      <c r="HV41" s="343">
        <v>2.4527542116872954E-3</v>
      </c>
      <c r="HW41" s="343">
        <v>2.6035877447464022E-3</v>
      </c>
      <c r="HX41" s="343">
        <v>2.6300939310777401E-3</v>
      </c>
      <c r="HY41" s="343">
        <v>2.2228024137389262E-3</v>
      </c>
      <c r="HZ41" s="343">
        <v>3.1497552613203054E-3</v>
      </c>
      <c r="IA41" s="343">
        <v>1.5927118909848687E-3</v>
      </c>
      <c r="IB41" s="343">
        <v>5.5841965977470303E-3</v>
      </c>
      <c r="IC41" s="343">
        <v>6.9604840818213794E-4</v>
      </c>
      <c r="ID41" s="343">
        <v>4.96116703389276E-3</v>
      </c>
      <c r="IE41" s="343">
        <v>2.0839139901699722E-3</v>
      </c>
      <c r="IF41" s="343">
        <v>7.27165423657868E-4</v>
      </c>
      <c r="IG41" s="343">
        <v>5.068629711826205E-4</v>
      </c>
      <c r="IH41" s="343">
        <v>2.9611691304370143E-4</v>
      </c>
      <c r="II41" s="343">
        <v>4.534120924687811E-4</v>
      </c>
      <c r="IJ41" s="343">
        <v>1.5663727479989361E-4</v>
      </c>
      <c r="IK41" s="343">
        <v>8.7384434579911485E-4</v>
      </c>
      <c r="IL41" s="343">
        <v>1.7993656039117256E-3</v>
      </c>
      <c r="IM41" s="343">
        <v>5.1095969971590063E-4</v>
      </c>
      <c r="IN41" s="343">
        <v>1.07070830047646E-3</v>
      </c>
      <c r="IO41" s="343">
        <v>6.9474700105734985E-4</v>
      </c>
      <c r="IP41" s="343">
        <v>1.1128054254585778E-3</v>
      </c>
      <c r="IQ41" s="343">
        <v>2.8669733335102694E-4</v>
      </c>
      <c r="IR41" s="343">
        <v>1.3208974420295474E-3</v>
      </c>
      <c r="IS41" s="343">
        <v>1.3627476926345253E-3</v>
      </c>
      <c r="IT41" s="343">
        <v>2.7779032805720135E-3</v>
      </c>
      <c r="IU41" s="343">
        <v>2.743640616847533E-3</v>
      </c>
      <c r="IV41" s="343">
        <v>2.8254052529207928E-3</v>
      </c>
      <c r="IW41" s="343">
        <v>2.6416953248756415E-3</v>
      </c>
      <c r="IX41" s="343">
        <v>4.349221176418735E-3</v>
      </c>
      <c r="IY41" s="343">
        <v>4.7728963460405699E-3</v>
      </c>
      <c r="IZ41" s="343">
        <v>2.0824780864386262E-3</v>
      </c>
      <c r="JA41" s="343">
        <v>1.3780798310211815E-3</v>
      </c>
      <c r="JB41" s="343">
        <v>3.3604784294994951E-3</v>
      </c>
      <c r="JC41" s="343">
        <v>3.0603216890056294E-3</v>
      </c>
      <c r="JD41" s="343">
        <v>8.6264055113942026E-4</v>
      </c>
      <c r="JE41" s="343">
        <v>1.0611871077694356E-3</v>
      </c>
      <c r="JF41" s="343">
        <v>1.4347564172490822E-3</v>
      </c>
      <c r="JG41" s="343">
        <v>1.5994502963079396E-3</v>
      </c>
      <c r="JH41" s="343">
        <v>3.0026935041896838E-3</v>
      </c>
      <c r="JI41" s="343">
        <v>2.4929516438170615E-3</v>
      </c>
      <c r="JJ41" s="343">
        <v>2.1625730564441407E-3</v>
      </c>
      <c r="JK41" s="343">
        <v>5.6346491245192268E-3</v>
      </c>
      <c r="JL41" s="343">
        <v>4.4886196486512648E-3</v>
      </c>
      <c r="JM41" s="343">
        <v>4.8495241734209859E-3</v>
      </c>
      <c r="JN41" s="343">
        <v>4.4297308735271445E-3</v>
      </c>
      <c r="JO41" s="343">
        <v>5.7531019347008393E-3</v>
      </c>
      <c r="JP41" s="343">
        <v>2.7586879207471119E-3</v>
      </c>
      <c r="JQ41" s="343">
        <v>1.6811549289969586E-3</v>
      </c>
      <c r="JR41" s="343">
        <v>5.4515927125936255E-3</v>
      </c>
      <c r="JS41" s="343">
        <v>5.981136654997425E-3</v>
      </c>
      <c r="JT41" s="343">
        <v>4.5115524464596941E-3</v>
      </c>
      <c r="JU41" s="343">
        <v>6.1976698898858762E-3</v>
      </c>
      <c r="JV41" s="343">
        <v>5.6215926121779445E-3</v>
      </c>
      <c r="JW41" s="343">
        <v>8.880281608077847E-3</v>
      </c>
      <c r="JX41" s="343">
        <v>2.2805087487888409E-3</v>
      </c>
      <c r="JY41" s="343">
        <v>3.5256639734662323E-4</v>
      </c>
      <c r="JZ41" s="343">
        <v>1.2524928730673237E-3</v>
      </c>
      <c r="KA41" s="343">
        <v>1.7100573619609229E-3</v>
      </c>
      <c r="KB41" s="343">
        <v>6.334022511072946E-4</v>
      </c>
      <c r="KC41" s="343">
        <v>6.2039416245969354E-5</v>
      </c>
      <c r="KD41" s="343">
        <v>4.3932576014736827E-3</v>
      </c>
      <c r="KE41" s="343">
        <v>1.4163688176063809E-3</v>
      </c>
      <c r="KF41" s="343">
        <v>1.2175186064110903E-3</v>
      </c>
      <c r="KG41" s="343">
        <v>9.1469488918838901E-4</v>
      </c>
      <c r="KH41" s="343">
        <v>1.3641488139603643E-3</v>
      </c>
      <c r="KI41" s="343">
        <v>1.7567699416134691E-3</v>
      </c>
      <c r="KJ41" s="343">
        <v>1.3345855502682746E-3</v>
      </c>
      <c r="KK41" s="343">
        <v>9.2218435324703063E-4</v>
      </c>
      <c r="KL41" s="343">
        <v>3.5154097224862194E-3</v>
      </c>
      <c r="KM41" s="343">
        <v>2.3481963451538633E-3</v>
      </c>
      <c r="KN41" s="343">
        <v>1.2238734281653347E-3</v>
      </c>
      <c r="KO41" s="343">
        <v>1.7620772963423438E-3</v>
      </c>
      <c r="KP41" s="343">
        <v>4.6509561458463588E-3</v>
      </c>
      <c r="KQ41" s="343">
        <v>1.3558439564093163E-3</v>
      </c>
      <c r="KR41" s="343">
        <v>1.0791740973723975E-3</v>
      </c>
      <c r="KS41" s="343">
        <v>3.5302767485533232E-3</v>
      </c>
      <c r="KT41" s="343">
        <v>3.0461924601804463E-3</v>
      </c>
      <c r="KU41" s="343">
        <v>3.7295779991899009E-3</v>
      </c>
      <c r="KV41" s="343">
        <v>1.2789825411282539E-3</v>
      </c>
      <c r="KW41" s="343">
        <v>1.3752860060508233E-3</v>
      </c>
      <c r="KX41" s="343">
        <v>2.2927369402675935E-3</v>
      </c>
      <c r="KY41" s="343">
        <v>2.1286868928528766E-3</v>
      </c>
      <c r="KZ41" s="343">
        <v>1.4267974933608832E-3</v>
      </c>
      <c r="LA41" s="343">
        <v>2.0303229332140982E-3</v>
      </c>
      <c r="LB41" s="343">
        <v>3.3678516055638125E-3</v>
      </c>
      <c r="LC41" s="343">
        <v>1.4235135626753652E-3</v>
      </c>
      <c r="LD41" s="343">
        <v>1.2557887011996457E-3</v>
      </c>
      <c r="LE41" s="343">
        <v>6.7851069235818067E-4</v>
      </c>
      <c r="LF41" s="343">
        <v>1.0243330304442349E-3</v>
      </c>
      <c r="LG41" s="343">
        <v>1.6752577009134597E-3</v>
      </c>
      <c r="LH41" s="343">
        <v>1.3708296522713544E-3</v>
      </c>
      <c r="LI41" s="343">
        <v>3.9596024531547546E-3</v>
      </c>
      <c r="LJ41" s="343">
        <v>0</v>
      </c>
      <c r="LK41" s="343">
        <v>0</v>
      </c>
      <c r="LL41" s="343">
        <v>1.1345196413523077E-3</v>
      </c>
      <c r="LM41" s="343">
        <v>3.0555801068004491E-3</v>
      </c>
      <c r="LN41" s="343">
        <v>4.1672255116989593E-3</v>
      </c>
      <c r="LO41" s="343">
        <v>5.1055503695597764E-3</v>
      </c>
      <c r="LP41" s="343">
        <v>1.1404331701163548E-3</v>
      </c>
      <c r="LQ41" s="343">
        <v>1.4645599529170366E-3</v>
      </c>
      <c r="LR41" s="343">
        <v>1.8600051339185662E-3</v>
      </c>
      <c r="LS41" s="343">
        <v>1.2793158234710794E-3</v>
      </c>
      <c r="LT41" s="343">
        <v>1.3484729640639156E-3</v>
      </c>
      <c r="LU41" s="343">
        <v>1.1307949418977532E-3</v>
      </c>
      <c r="LV41" s="343">
        <v>8.5769988057679861E-4</v>
      </c>
      <c r="LW41" s="343">
        <v>1.2912953366331209E-3</v>
      </c>
      <c r="LX41" s="343">
        <v>2.6142986210228162E-3</v>
      </c>
      <c r="LY41" s="343">
        <v>1.4198350245658731E-3</v>
      </c>
      <c r="LZ41" s="343">
        <v>3.1356245505262908E-3</v>
      </c>
      <c r="MA41" s="343">
        <v>2.6048385989487105E-3</v>
      </c>
      <c r="MB41" s="343">
        <v>1.1324114342267412E-3</v>
      </c>
      <c r="MC41" s="343">
        <v>1.7227381063505708E-3</v>
      </c>
      <c r="MD41" s="343">
        <v>1.2628108086539995E-3</v>
      </c>
      <c r="ME41" s="343">
        <v>1.0953561721163468E-3</v>
      </c>
      <c r="MF41" s="343">
        <v>4.0962368924449856E-3</v>
      </c>
      <c r="MG41" s="343">
        <v>3.6718810644779092E-3</v>
      </c>
      <c r="MH41" s="343">
        <v>1.8516780721796022E-3</v>
      </c>
      <c r="MI41" s="343">
        <v>3.2471563044835987E-3</v>
      </c>
      <c r="MJ41" s="343">
        <v>2.450435955928555E-3</v>
      </c>
      <c r="MK41" s="343">
        <v>3.9072329177869281E-3</v>
      </c>
      <c r="ML41" s="343">
        <v>2.0098262090732164E-3</v>
      </c>
      <c r="MM41" s="343">
        <v>3.3891627075283547E-3</v>
      </c>
      <c r="MN41" s="343">
        <v>4.6660089172944385E-3</v>
      </c>
      <c r="MO41" s="343">
        <v>2.7855404077818317E-3</v>
      </c>
      <c r="MP41" s="343">
        <v>2.0473583314320897E-3</v>
      </c>
      <c r="MQ41" s="343">
        <v>9.5125389259130132E-4</v>
      </c>
      <c r="MR41" s="343">
        <v>2.7733222839449968E-3</v>
      </c>
      <c r="MS41" s="343">
        <v>3.9036829597768486E-3</v>
      </c>
      <c r="MT41" s="343">
        <v>3.3378873764623122E-3</v>
      </c>
      <c r="MU41" s="343">
        <v>4.3159793758681215E-3</v>
      </c>
      <c r="MV41" s="343">
        <v>4.1670826431960111E-3</v>
      </c>
      <c r="MW41" s="343">
        <v>1.2494946773032975E-3</v>
      </c>
      <c r="MX41" s="343">
        <v>3.0716605367703139E-3</v>
      </c>
      <c r="MY41" s="343">
        <v>4.7515448464903794E-3</v>
      </c>
      <c r="MZ41" s="343">
        <v>1.8989219508540327E-3</v>
      </c>
      <c r="NA41" s="343">
        <v>5.5995048809406762E-3</v>
      </c>
      <c r="NB41" s="343">
        <v>3.9562350916997583E-4</v>
      </c>
      <c r="NC41" s="343">
        <v>1.8498902073605665E-3</v>
      </c>
      <c r="ND41" s="343">
        <v>1.1555641694872395E-3</v>
      </c>
      <c r="NE41" s="343">
        <v>2.0375632469449667E-3</v>
      </c>
      <c r="NF41" s="343">
        <v>3.3502511729037918E-3</v>
      </c>
      <c r="NG41" s="343">
        <v>1.3186715738355988E-3</v>
      </c>
      <c r="NH41" s="343">
        <v>1.0151399803529993E-3</v>
      </c>
      <c r="NI41" s="343">
        <v>1.7252894341755719E-3</v>
      </c>
      <c r="NJ41" s="343">
        <v>2.7614890895735016E-3</v>
      </c>
      <c r="NK41" s="343">
        <v>8.6445797491233576E-4</v>
      </c>
      <c r="NL41" s="343">
        <v>8.5952616420909922E-4</v>
      </c>
      <c r="NM41" s="343">
        <v>3.3220246991377479E-3</v>
      </c>
      <c r="NN41" s="343">
        <v>1.2239884219992061E-3</v>
      </c>
      <c r="NO41" s="343">
        <v>9.6163277034995377E-4</v>
      </c>
      <c r="NP41" s="343">
        <v>3.4028146950206587E-3</v>
      </c>
      <c r="NQ41" s="343">
        <v>3.1057351964302706E-3</v>
      </c>
      <c r="NR41" s="343">
        <v>2.5023846950338389E-3</v>
      </c>
      <c r="NS41" s="343">
        <v>4.7731958574606763E-2</v>
      </c>
      <c r="NT41" s="343">
        <v>2.5226869078872692E-2</v>
      </c>
      <c r="NU41" s="343">
        <v>9.6130577379604479E-4</v>
      </c>
      <c r="NV41" s="343">
        <v>5.4747712891377396E-3</v>
      </c>
      <c r="NW41" s="343">
        <v>7.0305377735678919E-3</v>
      </c>
      <c r="NX41" s="343">
        <v>2.613204806750799E-3</v>
      </c>
      <c r="NY41" s="343">
        <v>5.9094129457329036E-3</v>
      </c>
      <c r="NZ41" s="343">
        <v>4.581043864766033E-3</v>
      </c>
      <c r="OA41" s="343">
        <v>2.9244275630356141E-3</v>
      </c>
      <c r="OB41" s="343">
        <v>1.1969083716944016E-3</v>
      </c>
      <c r="OC41" s="343">
        <v>0</v>
      </c>
      <c r="OD41" s="343">
        <v>1.6248101032454913E-3</v>
      </c>
      <c r="OE41" s="343">
        <v>0</v>
      </c>
      <c r="OF41" s="343">
        <v>1.2465043845946242E-3</v>
      </c>
      <c r="OG41" s="343">
        <v>0</v>
      </c>
      <c r="OH41" s="343">
        <v>2.5238181909182839E-3</v>
      </c>
      <c r="OI41" s="343">
        <v>0</v>
      </c>
      <c r="OJ41" s="343">
        <v>0</v>
      </c>
      <c r="OK41" s="343">
        <v>1.711935733565632E-3</v>
      </c>
      <c r="OL41" s="343">
        <v>2.2084664676227882E-3</v>
      </c>
      <c r="OM41" s="343">
        <v>9.355748092397002E-4</v>
      </c>
      <c r="ON41" s="343">
        <v>3.899178944933857E-3</v>
      </c>
      <c r="OO41" s="343">
        <v>5.9534317060329694E-3</v>
      </c>
      <c r="OP41" s="343">
        <v>1.8669314478286561E-4</v>
      </c>
      <c r="OQ41" s="343">
        <v>1.3084006491662311E-3</v>
      </c>
      <c r="OR41" s="343">
        <v>2.4135665833446554E-3</v>
      </c>
      <c r="OS41" s="343">
        <v>9.5561570943148207E-3</v>
      </c>
      <c r="OT41" s="343">
        <v>4.6144919992360308E-3</v>
      </c>
      <c r="OU41" s="343">
        <v>5.7168884830456233E-3</v>
      </c>
      <c r="OV41" s="343">
        <v>2.5435304155069422E-3</v>
      </c>
      <c r="OW41" s="343">
        <v>7.675646190037572E-3</v>
      </c>
      <c r="OX41" s="343">
        <v>1.1601502972664504E-2</v>
      </c>
      <c r="OY41" s="343">
        <v>3.6849549204757167E-3</v>
      </c>
      <c r="OZ41" s="343">
        <v>1.0759971017444358E-3</v>
      </c>
      <c r="PA41" s="343">
        <v>2.760320799931213E-3</v>
      </c>
      <c r="PB41" s="343">
        <v>1.2257553733824725E-3</v>
      </c>
      <c r="PC41" s="343">
        <v>4.4711491579638857E-3</v>
      </c>
      <c r="PD41" s="343">
        <v>2.4672817697222412E-3</v>
      </c>
      <c r="PE41" s="343">
        <v>1.7124722648480131E-3</v>
      </c>
      <c r="PF41" s="343">
        <v>3.002598380562386E-4</v>
      </c>
      <c r="PG41" s="343">
        <v>5.9679701214941164E-3</v>
      </c>
      <c r="PH41" s="343">
        <v>7.9058970875637137E-4</v>
      </c>
      <c r="PI41" s="343">
        <v>2.3751180760184592E-3</v>
      </c>
      <c r="PJ41" s="343">
        <v>1.4130094993698888E-3</v>
      </c>
      <c r="PK41" s="343">
        <v>4.2294438224432481E-4</v>
      </c>
      <c r="PL41" s="343">
        <v>1.1253086009414028E-3</v>
      </c>
      <c r="PM41" s="343">
        <v>1.0815642352778243E-3</v>
      </c>
      <c r="PN41" s="343">
        <v>3.9610274282838153E-3</v>
      </c>
      <c r="PO41" s="343">
        <v>6.1200561968938584E-4</v>
      </c>
      <c r="PP41" s="343">
        <v>1.6942566916017391E-3</v>
      </c>
      <c r="PQ41" s="343">
        <v>2.3564428389614743E-3</v>
      </c>
      <c r="PR41" s="343">
        <v>1.8096616425531688E-3</v>
      </c>
      <c r="PS41" s="343">
        <v>5.5879243838719301E-3</v>
      </c>
      <c r="PT41" s="343">
        <v>3.6052277171264861E-3</v>
      </c>
      <c r="PU41" s="343">
        <v>4.6340655072679886E-3</v>
      </c>
      <c r="PV41" s="343">
        <v>1.7863568400428367E-3</v>
      </c>
      <c r="PW41" s="343">
        <v>5.1732922650338795E-4</v>
      </c>
      <c r="PX41" s="343">
        <v>1.076479183917545E-3</v>
      </c>
      <c r="PY41" s="343">
        <v>1.5011492228013065E-3</v>
      </c>
      <c r="PZ41" s="343">
        <v>1.90712563814085E-3</v>
      </c>
      <c r="QA41" s="343">
        <v>1.2665641962886806E-3</v>
      </c>
      <c r="QB41" s="343">
        <v>2.9445564151967798E-3</v>
      </c>
      <c r="QC41" s="343">
        <v>3.0754133386913269E-4</v>
      </c>
      <c r="QD41" s="343">
        <v>6.6150077895087839E-4</v>
      </c>
      <c r="QE41" s="343">
        <v>2.6394182449771052E-3</v>
      </c>
      <c r="QF41" s="343">
        <v>1.9108606344716171E-3</v>
      </c>
      <c r="QG41" s="343">
        <v>1.3918858386707379E-3</v>
      </c>
      <c r="QH41" s="343">
        <v>2.1368971467122522E-3</v>
      </c>
      <c r="QI41" s="343">
        <v>1.5474005094014212E-3</v>
      </c>
      <c r="QJ41" s="343">
        <v>9.2584201645893292E-4</v>
      </c>
      <c r="QK41" s="343">
        <v>1.4373811949802335E-3</v>
      </c>
      <c r="QL41" s="343">
        <v>1.1995423452211393E-3</v>
      </c>
      <c r="QM41" s="343">
        <v>3.7569881045831283E-3</v>
      </c>
      <c r="QN41" s="343">
        <v>0</v>
      </c>
      <c r="QO41" s="343">
        <v>3.0178411822388289E-3</v>
      </c>
      <c r="QP41" s="343">
        <v>0</v>
      </c>
      <c r="QQ41" s="343">
        <v>6.8692180249762223E-3</v>
      </c>
      <c r="QR41" s="343">
        <v>1.1724295646463837E-3</v>
      </c>
      <c r="QS41" s="343">
        <v>3.9097424434308432E-3</v>
      </c>
      <c r="QT41" s="343">
        <v>2.9133934092930801E-3</v>
      </c>
      <c r="QU41" s="343">
        <v>2.773396337447089E-3</v>
      </c>
      <c r="QV41" s="343">
        <v>7.2283442506687959E-3</v>
      </c>
      <c r="QW41" s="343">
        <v>7.6807416178764519E-3</v>
      </c>
      <c r="QX41" s="343">
        <v>6.5180890993293602E-3</v>
      </c>
      <c r="QY41" s="343">
        <v>4.3003508413440332E-3</v>
      </c>
      <c r="QZ41" s="343">
        <v>6.6311061042206229E-3</v>
      </c>
      <c r="RA41" s="343">
        <v>3.4317490285818522E-3</v>
      </c>
      <c r="RB41" s="343">
        <v>5.5779965867678001E-3</v>
      </c>
      <c r="RC41" s="343">
        <v>7.1580232066964814E-3</v>
      </c>
      <c r="RD41" s="343">
        <v>7.3826261011371505E-3</v>
      </c>
      <c r="RE41" s="343">
        <v>2.1393892850596692E-3</v>
      </c>
      <c r="RF41" s="343">
        <v>2.4127389355476235E-3</v>
      </c>
      <c r="RG41" s="343">
        <v>7.2214274061385229E-3</v>
      </c>
      <c r="RH41" s="343">
        <v>1.8502298296133423E-3</v>
      </c>
      <c r="RI41" s="343">
        <v>9.0549612687344724E-3</v>
      </c>
      <c r="RJ41" s="343">
        <v>1.1893545947528616E-3</v>
      </c>
      <c r="RK41" s="343">
        <v>1.460246459867983E-3</v>
      </c>
      <c r="RL41" s="343">
        <v>0</v>
      </c>
      <c r="RM41" s="343">
        <v>3.9823714050015021E-3</v>
      </c>
      <c r="RN41" s="343">
        <v>3.109729019080461E-3</v>
      </c>
      <c r="RO41" s="343">
        <v>1.8565036656947569E-3</v>
      </c>
      <c r="RP41" s="343">
        <v>0</v>
      </c>
      <c r="RQ41" s="343">
        <v>5.0469779387075754E-3</v>
      </c>
      <c r="RR41" s="343">
        <v>1.0766683243048491E-3</v>
      </c>
      <c r="RS41" s="343">
        <v>1.2773263308056854E-3</v>
      </c>
      <c r="RT41" s="343">
        <v>2.0175378642019121E-3</v>
      </c>
      <c r="RU41" s="343">
        <v>6.0667767951614318E-3</v>
      </c>
      <c r="RV41" s="343">
        <v>1.41427117837546E-2</v>
      </c>
      <c r="RW41" s="343">
        <v>5.9694682467727835E-2</v>
      </c>
      <c r="RX41" s="343">
        <v>1.5890489210299081E-2</v>
      </c>
      <c r="RY41" s="343">
        <v>1.4546959544242406E-3</v>
      </c>
      <c r="RZ41" s="343">
        <v>3.366073947260607E-3</v>
      </c>
      <c r="SA41" s="343">
        <v>5.2379067341757303E-3</v>
      </c>
      <c r="SB41" s="343">
        <v>6.3290005051875936E-3</v>
      </c>
      <c r="SC41" s="343">
        <v>3.8407163563970652E-3</v>
      </c>
      <c r="SD41" s="343">
        <v>2.0143561158619842E-3</v>
      </c>
      <c r="SE41" s="343">
        <v>7.1310285441985623E-3</v>
      </c>
      <c r="SF41" s="343">
        <v>2.7589686847405183E-3</v>
      </c>
      <c r="SG41" s="343">
        <v>5.0026898280043858E-3</v>
      </c>
      <c r="SH41" s="343">
        <v>2.6574230432289334E-3</v>
      </c>
      <c r="SI41" s="343">
        <v>3.8037182864804541E-3</v>
      </c>
      <c r="SJ41" s="343">
        <v>2.0381323482203651E-3</v>
      </c>
      <c r="SK41" s="343">
        <v>2.3726469544570095E-3</v>
      </c>
      <c r="SL41" s="343">
        <v>1.1386918522552488E-2</v>
      </c>
      <c r="SM41" s="343">
        <v>8.8948926416614928E-4</v>
      </c>
      <c r="SN41" s="343">
        <v>1.2122930671049053E-3</v>
      </c>
      <c r="SO41" s="343">
        <v>2.5321873531001069E-3</v>
      </c>
      <c r="SP41" s="343">
        <v>2.1326715145376296E-3</v>
      </c>
      <c r="SQ41" s="343">
        <v>1.0717612544101612E-3</v>
      </c>
      <c r="SR41" s="343">
        <v>2.9148240916239557E-3</v>
      </c>
      <c r="SS41" s="343">
        <v>1.4956433324499977E-3</v>
      </c>
      <c r="ST41" s="343">
        <v>1.1319686423150216E-3</v>
      </c>
      <c r="SU41" s="343">
        <v>2.4201705576132179E-3</v>
      </c>
      <c r="SV41" s="343">
        <v>1.8723236813688194E-3</v>
      </c>
      <c r="SW41" s="343">
        <v>2.2817700254054887E-3</v>
      </c>
      <c r="SX41" s="343">
        <v>2.0058820323168108E-3</v>
      </c>
      <c r="SY41" s="343">
        <v>1.2110690562201481E-3</v>
      </c>
      <c r="SZ41" s="343">
        <v>4.218857646113002E-3</v>
      </c>
      <c r="TA41" s="343">
        <v>3.3974002998094686E-3</v>
      </c>
      <c r="TB41" s="343">
        <v>4.9678676468371146E-4</v>
      </c>
      <c r="TC41" s="343">
        <v>2.3583612913435316E-3</v>
      </c>
      <c r="TD41" s="343">
        <v>2.2586892117368806E-3</v>
      </c>
      <c r="TE41" s="343">
        <v>3.1698454102989698E-3</v>
      </c>
      <c r="TF41" s="343">
        <v>3.870333781198262E-3</v>
      </c>
      <c r="TG41" s="343">
        <v>7.1622964464269987E-4</v>
      </c>
      <c r="TH41" s="343">
        <v>1.5688554816289855E-3</v>
      </c>
      <c r="TI41" s="343">
        <v>1.495741115467366E-3</v>
      </c>
      <c r="TJ41" s="343">
        <v>1.3977085481172492E-3</v>
      </c>
      <c r="TK41" s="343">
        <v>2.4518684169317047E-3</v>
      </c>
      <c r="TL41" s="343">
        <v>7.1478365951089806E-3</v>
      </c>
      <c r="TM41" s="343">
        <v>3.4675642016724411E-3</v>
      </c>
      <c r="TN41" s="343">
        <v>1.6209861335983451E-3</v>
      </c>
      <c r="TO41" s="343">
        <v>3.6311121357318261E-3</v>
      </c>
      <c r="TP41" s="343">
        <v>4.9328804913242362E-3</v>
      </c>
      <c r="TQ41" s="343">
        <v>2.8269316733189357E-3</v>
      </c>
      <c r="TR41" s="343">
        <v>8.1953862409055479E-3</v>
      </c>
      <c r="TS41" s="343">
        <v>1.2316324260999933E-3</v>
      </c>
      <c r="TT41" s="343">
        <v>1.3547770503753893E-3</v>
      </c>
      <c r="TU41" s="343">
        <v>1.5556749678196232E-3</v>
      </c>
      <c r="TV41" s="343">
        <v>9.5841539569723562E-4</v>
      </c>
      <c r="TW41" s="343">
        <v>1.89251273331753E-3</v>
      </c>
      <c r="TX41" s="343">
        <v>3.644874610948584E-3</v>
      </c>
      <c r="TY41" s="343">
        <v>1.0156870998327828E-3</v>
      </c>
      <c r="TZ41" s="343">
        <v>2.0210483392347242E-3</v>
      </c>
      <c r="UA41" s="343">
        <v>1.3678439718279227E-3</v>
      </c>
      <c r="UB41" s="343">
        <v>1.2618596733604591E-3</v>
      </c>
      <c r="UC41" s="343">
        <v>3.5794717376585246E-4</v>
      </c>
      <c r="UD41" s="343">
        <v>1.9710506226972668E-3</v>
      </c>
      <c r="UE41" s="343">
        <v>9.2650599310879495E-4</v>
      </c>
      <c r="UF41" s="343">
        <v>7.2511511945567847E-3</v>
      </c>
      <c r="UG41" s="343">
        <v>2.8951472314853398E-3</v>
      </c>
      <c r="UH41" s="343">
        <v>1.8486037938785669E-3</v>
      </c>
      <c r="UI41" s="343">
        <v>2.5763658698701474E-3</v>
      </c>
      <c r="UJ41" s="343">
        <v>2.7279564102580846E-3</v>
      </c>
      <c r="UK41" s="343">
        <v>1.8834097194865304E-3</v>
      </c>
      <c r="UL41" s="343">
        <v>3.088937159757534E-3</v>
      </c>
      <c r="UM41" s="343">
        <v>1.9644979911124781E-3</v>
      </c>
      <c r="UN41" s="343">
        <v>8.5977008989952016E-4</v>
      </c>
      <c r="UO41" s="343">
        <v>1.5915898559856361E-3</v>
      </c>
      <c r="UP41" s="343">
        <v>7.3109564530564558E-4</v>
      </c>
      <c r="UQ41" s="343">
        <v>1.7238083830433599E-3</v>
      </c>
      <c r="UR41" s="343">
        <v>1.6747743765824978E-4</v>
      </c>
      <c r="US41" s="343">
        <v>2.7115244152620516E-3</v>
      </c>
      <c r="UT41" s="343">
        <v>1.8735206301929771E-3</v>
      </c>
      <c r="UU41" s="343">
        <v>3.3865316795298264E-3</v>
      </c>
      <c r="UV41" s="343">
        <v>3.7713904886842709E-3</v>
      </c>
      <c r="UW41" s="343">
        <v>1.9040933715074905E-3</v>
      </c>
      <c r="UX41" s="343">
        <v>1.1155038656036973E-3</v>
      </c>
      <c r="UY41" s="343">
        <v>1.3541557308471635E-3</v>
      </c>
      <c r="UZ41" s="343">
        <v>1.7140987617217586E-3</v>
      </c>
      <c r="VA41" s="343">
        <v>1.022657625752522E-3</v>
      </c>
      <c r="VB41" s="343">
        <v>2.7249957945220051E-3</v>
      </c>
      <c r="VC41" s="343">
        <v>9.4132044631769899E-4</v>
      </c>
      <c r="VD41" s="343">
        <v>3.7162695889393026E-3</v>
      </c>
      <c r="VE41" s="343">
        <v>3.869122171695747E-3</v>
      </c>
      <c r="VF41" s="343">
        <v>1.2425042115416357E-3</v>
      </c>
      <c r="VG41" s="343">
        <v>2.5832539841657955E-3</v>
      </c>
      <c r="VH41" s="343">
        <v>2.140721289673405E-3</v>
      </c>
      <c r="VI41" s="343">
        <v>6.8642676113155141E-3</v>
      </c>
      <c r="VJ41" s="343">
        <v>3.4128637792822428E-3</v>
      </c>
      <c r="VK41" s="343">
        <v>3.5086185657310716E-3</v>
      </c>
      <c r="VL41" s="343">
        <v>8.5708662863543984E-3</v>
      </c>
      <c r="VM41" s="343">
        <v>2.8192405171450783E-3</v>
      </c>
      <c r="VN41" s="343">
        <v>2.7893418805685823E-3</v>
      </c>
      <c r="VO41" s="343">
        <v>2.7844647718256715E-3</v>
      </c>
      <c r="VP41" s="343">
        <v>1.7591890609890918E-3</v>
      </c>
      <c r="VQ41" s="343">
        <v>1.3779703884124676E-3</v>
      </c>
      <c r="VR41" s="343">
        <v>6.0068211320921149E-3</v>
      </c>
      <c r="VS41" s="343">
        <v>9.6186550331325577E-4</v>
      </c>
      <c r="VT41" s="343">
        <v>4.5920906795239424E-3</v>
      </c>
      <c r="VU41" s="343">
        <v>2.8559849767121272E-3</v>
      </c>
      <c r="VV41" s="343">
        <v>2.3927820995447661E-3</v>
      </c>
      <c r="VW41" s="343">
        <v>3.4825678453053103E-3</v>
      </c>
      <c r="VX41" s="343">
        <v>1.6499081276814132E-3</v>
      </c>
      <c r="VY41" s="343">
        <v>8.9599741191804833E-4</v>
      </c>
      <c r="VZ41" s="343">
        <v>1.4350558546041884E-3</v>
      </c>
      <c r="WA41" s="343">
        <v>6.7305083812834489E-3</v>
      </c>
      <c r="WB41" s="343">
        <v>2.9263481867566562E-3</v>
      </c>
      <c r="WC41" s="343">
        <v>1.1860359178374554E-2</v>
      </c>
      <c r="WD41" s="343">
        <v>4.9441201368148726E-3</v>
      </c>
      <c r="WE41" s="343">
        <v>2.6164591970974879E-3</v>
      </c>
      <c r="WF41" s="343">
        <v>1.773375070817599E-3</v>
      </c>
      <c r="WG41" s="343">
        <v>1.3351099459020478E-3</v>
      </c>
      <c r="WH41" s="343">
        <v>3.240852557350433E-3</v>
      </c>
      <c r="WI41" s="343">
        <v>3.970874172814963E-3</v>
      </c>
      <c r="WJ41" s="343">
        <v>2.1226958176864185E-3</v>
      </c>
      <c r="WK41" s="343">
        <v>5.5884476324295025E-4</v>
      </c>
      <c r="WL41" s="343">
        <v>1.5098540537385821E-3</v>
      </c>
      <c r="WM41" s="343">
        <v>1.3315173639611149E-3</v>
      </c>
      <c r="WN41" s="343">
        <v>3.6855911059570311E-3</v>
      </c>
      <c r="WO41" s="343">
        <v>1.51753615130932E-3</v>
      </c>
      <c r="WP41" s="343">
        <v>2.9251826049962459E-3</v>
      </c>
      <c r="WQ41" s="343">
        <v>1.0053056033520916E-2</v>
      </c>
      <c r="WR41" s="343">
        <v>2.6926604134192272E-3</v>
      </c>
      <c r="WS41" s="343">
        <v>2.2730161909645615E-3</v>
      </c>
      <c r="WT41" s="343">
        <v>3.4674822868080535E-3</v>
      </c>
      <c r="WU41" s="343">
        <v>5.0911316898443748E-3</v>
      </c>
      <c r="WV41" s="343">
        <v>5.6487668118229461E-3</v>
      </c>
      <c r="WW41" s="343">
        <v>3.124958354965208E-3</v>
      </c>
      <c r="WX41" s="343">
        <v>5.420273058403764E-4</v>
      </c>
      <c r="WY41" s="343">
        <v>5.5914434176087876E-3</v>
      </c>
      <c r="WZ41" s="343">
        <v>3.1735662918835725E-3</v>
      </c>
      <c r="XA41" s="343">
        <v>1.0196997481318544E-3</v>
      </c>
      <c r="XB41" s="343">
        <v>8.5261802132660103E-3</v>
      </c>
      <c r="XC41" s="343">
        <v>3.8035205931295367E-3</v>
      </c>
      <c r="XD41" s="343">
        <v>8.3928006154297165E-3</v>
      </c>
      <c r="XE41" s="343">
        <v>2.4588006370806804E-3</v>
      </c>
      <c r="XF41" s="343">
        <v>1.1511829790358187E-3</v>
      </c>
      <c r="XG41" s="343">
        <v>1.6359982376386926E-3</v>
      </c>
      <c r="XH41" s="343">
        <v>2.4678303125033781E-3</v>
      </c>
      <c r="XI41" s="343">
        <v>9.6703583708952453E-4</v>
      </c>
      <c r="XJ41" s="343">
        <v>1.1629569229499195E-3</v>
      </c>
      <c r="XK41" s="343">
        <v>1.1797545600821173E-3</v>
      </c>
      <c r="XL41" s="343">
        <v>7.4154328669837142E-4</v>
      </c>
      <c r="XM41" s="343">
        <v>2.3664843170866276E-3</v>
      </c>
      <c r="XN41" s="343">
        <v>1.496801415516923E-3</v>
      </c>
      <c r="XO41" s="343">
        <v>2.0418882257076366E-3</v>
      </c>
      <c r="XP41" s="343">
        <v>8.7162046746610796E-4</v>
      </c>
      <c r="XQ41" s="343">
        <v>1.8535739097055325E-3</v>
      </c>
      <c r="XR41" s="343">
        <v>1.7474538106393921E-3</v>
      </c>
      <c r="XS41" s="343">
        <v>3.211414056420349E-3</v>
      </c>
      <c r="XT41" s="343">
        <v>1.6961637689358426E-3</v>
      </c>
      <c r="XU41" s="343">
        <v>3.3319819599791538E-3</v>
      </c>
      <c r="XV41" s="343">
        <v>3.5369080950246488E-3</v>
      </c>
      <c r="XW41" s="343">
        <v>4.3127290457848815E-3</v>
      </c>
      <c r="XX41" s="343">
        <v>2.9549477566363394E-3</v>
      </c>
      <c r="XY41" s="343">
        <v>1.2393957709015612E-3</v>
      </c>
      <c r="XZ41" s="343">
        <v>7.93290091135691E-4</v>
      </c>
      <c r="YA41" s="343">
        <v>4.1814412175573898E-3</v>
      </c>
      <c r="YB41" s="343">
        <v>1.1995927003898895E-3</v>
      </c>
      <c r="YC41" s="343">
        <v>1.5706263174143727E-3</v>
      </c>
      <c r="YD41" s="343">
        <v>6.0480394054310818E-3</v>
      </c>
      <c r="YE41" s="343">
        <v>3.8081350564952081E-3</v>
      </c>
      <c r="YF41" s="343">
        <v>2.1899887035914506E-3</v>
      </c>
      <c r="YG41" s="343">
        <v>2.0621398160935666E-3</v>
      </c>
      <c r="YH41" s="343">
        <v>1.2032777811425135E-3</v>
      </c>
      <c r="YI41" s="343">
        <v>1.3489956783280161E-3</v>
      </c>
      <c r="YJ41" s="343">
        <v>2.3385661756410662E-3</v>
      </c>
      <c r="YK41" s="343">
        <v>2.7462350561932723E-3</v>
      </c>
      <c r="YL41" s="343">
        <v>1.1618166866683498E-3</v>
      </c>
      <c r="YM41" s="343">
        <v>8.3851909617394102E-4</v>
      </c>
      <c r="YN41" s="343">
        <v>4.131174847602369E-3</v>
      </c>
      <c r="YO41" s="343">
        <v>9.6025676224686517E-4</v>
      </c>
      <c r="YP41" s="343">
        <v>1.2898966158058432E-3</v>
      </c>
      <c r="YQ41" s="343">
        <v>2.0331319808401366E-3</v>
      </c>
      <c r="YR41" s="343">
        <v>3.411999286447059E-3</v>
      </c>
      <c r="YS41" s="343">
        <v>2.2776581452382785E-3</v>
      </c>
      <c r="YT41" s="343">
        <v>1.5258094095535319E-3</v>
      </c>
      <c r="YU41" s="343">
        <v>2.2186139786431374E-3</v>
      </c>
      <c r="YV41" s="343">
        <v>3.3165664170810199E-3</v>
      </c>
      <c r="YW41" s="343">
        <v>6.8698065191541056E-4</v>
      </c>
      <c r="YX41" s="343">
        <v>1.3356150996535982E-3</v>
      </c>
      <c r="YY41" s="343">
        <v>2.1071732159930242E-3</v>
      </c>
      <c r="YZ41" s="343">
        <v>1.4861044657597064E-3</v>
      </c>
      <c r="ZA41" s="343">
        <v>1.626353802024903E-3</v>
      </c>
      <c r="ZB41" s="343">
        <v>1.2769971373171071E-3</v>
      </c>
      <c r="ZC41" s="343">
        <v>3.1734977542533412E-3</v>
      </c>
      <c r="ZD41" s="343">
        <v>4.5419152801127738E-3</v>
      </c>
      <c r="ZE41" s="343">
        <v>2.7822361018503927E-3</v>
      </c>
      <c r="ZF41" s="343">
        <v>9.3392252543991966E-4</v>
      </c>
      <c r="ZG41" s="343">
        <v>3.2337706242172433E-4</v>
      </c>
      <c r="ZH41" s="343">
        <v>4.5141129995191279E-3</v>
      </c>
      <c r="ZI41" s="343">
        <v>1.6008571185625094E-3</v>
      </c>
      <c r="ZJ41" s="343">
        <v>1.4016732555526556E-3</v>
      </c>
      <c r="ZK41" s="343">
        <v>9.5145173340306418E-3</v>
      </c>
      <c r="ZL41" s="343">
        <v>6.2768047600046039E-3</v>
      </c>
      <c r="ZM41" s="343">
        <v>3.433892999377353E-3</v>
      </c>
      <c r="ZN41" s="343">
        <v>4.2415773907477456E-3</v>
      </c>
      <c r="ZO41" s="343">
        <v>8.8538169341118179E-3</v>
      </c>
      <c r="ZP41" s="343">
        <v>1.1469084052937858E-2</v>
      </c>
      <c r="ZQ41" s="343">
        <v>2.4009798942906343E-3</v>
      </c>
      <c r="ZR41" s="343">
        <v>2.1400895800559832E-3</v>
      </c>
      <c r="ZS41" s="343">
        <v>4.1194170992804148E-3</v>
      </c>
      <c r="ZT41" s="343">
        <v>3.3314049496038301E-3</v>
      </c>
      <c r="ZU41" s="343">
        <v>2.7041658971797516E-3</v>
      </c>
      <c r="ZV41" s="343">
        <v>5.3748745443873225E-3</v>
      </c>
      <c r="ZW41" s="343">
        <v>6.4136335671740119E-3</v>
      </c>
      <c r="ZX41" s="343">
        <v>1.4865571586208475E-2</v>
      </c>
      <c r="ZY41" s="343">
        <v>1.090220705515906E-2</v>
      </c>
      <c r="ZZ41" s="343">
        <v>5.9156195400365151E-3</v>
      </c>
      <c r="AAA41" s="343">
        <v>4.0291891464058292E-3</v>
      </c>
      <c r="AAB41" s="343">
        <v>4.5825737814878791E-3</v>
      </c>
      <c r="AAC41" s="343">
        <v>1.4354066011498258E-2</v>
      </c>
      <c r="AAD41" s="343">
        <v>1.5364128215939271E-2</v>
      </c>
      <c r="AAE41" s="343">
        <v>1.2815006146269024E-3</v>
      </c>
      <c r="AAF41" s="343">
        <v>4.8073709357650106E-4</v>
      </c>
      <c r="AAG41" s="343">
        <v>2.5156708154263708E-3</v>
      </c>
      <c r="AAH41" s="343">
        <v>3.5493013985698043E-3</v>
      </c>
      <c r="AAI41" s="343">
        <v>1.3824222816455609E-3</v>
      </c>
      <c r="AAJ41" s="343">
        <v>1.2416921637674958E-3</v>
      </c>
      <c r="AAK41" s="343">
        <v>5.0718063979747954E-3</v>
      </c>
      <c r="AAL41" s="343">
        <v>2.6001632827277257E-3</v>
      </c>
      <c r="AAM41" s="343">
        <v>1.7487038279838778E-4</v>
      </c>
      <c r="AAN41" s="343">
        <v>6.1698987418480481E-4</v>
      </c>
      <c r="AAO41" s="343">
        <v>4.7936094912089016E-3</v>
      </c>
      <c r="AAP41" s="343">
        <v>7.2982636632641673E-4</v>
      </c>
      <c r="AAQ41" s="343">
        <v>5.1429646175817504E-3</v>
      </c>
      <c r="AAR41" s="343">
        <v>3.8514780439774738E-3</v>
      </c>
      <c r="AAS41" s="343">
        <v>7.5363864006208856E-4</v>
      </c>
      <c r="AAT41" s="343">
        <v>3.0107642204546098E-3</v>
      </c>
      <c r="AAU41" s="343">
        <v>3.8378621688149902E-3</v>
      </c>
      <c r="AAV41" s="343">
        <v>8.2856529753327478E-3</v>
      </c>
      <c r="AAW41" s="343">
        <v>4.4666512935922073E-3</v>
      </c>
      <c r="AAX41" s="343">
        <v>7.1976689982612154E-4</v>
      </c>
      <c r="AAY41" s="343">
        <v>2.5331548737771393E-3</v>
      </c>
      <c r="AAZ41" s="343">
        <v>3.5392832015161153E-3</v>
      </c>
      <c r="ABA41" s="343">
        <v>3.6848728272102899E-3</v>
      </c>
      <c r="ABB41" s="343">
        <v>1.4293106999108654E-3</v>
      </c>
      <c r="ABC41" s="343">
        <v>4.1541665206080479E-3</v>
      </c>
      <c r="ABD41" s="343">
        <v>3.2156343333120366E-3</v>
      </c>
      <c r="ABE41" s="343">
        <v>9.5301644632700584E-3</v>
      </c>
      <c r="ABF41" s="343">
        <v>9.2876796594303969E-4</v>
      </c>
      <c r="ABG41" s="343">
        <v>1.251841377973258E-3</v>
      </c>
      <c r="ABH41" s="343">
        <v>7.049006343068486E-3</v>
      </c>
      <c r="ABI41" s="343">
        <v>9.9663591586171829E-3</v>
      </c>
      <c r="ABJ41" s="343">
        <v>3.7956881022510949E-3</v>
      </c>
      <c r="ABK41" s="343">
        <v>5.871919359185543E-3</v>
      </c>
      <c r="ABL41" s="343">
        <v>1.9966707804252234E-3</v>
      </c>
      <c r="ABM41" s="343">
        <v>1.4146436626054533E-3</v>
      </c>
      <c r="ABN41" s="343">
        <v>7.5898372212406689E-4</v>
      </c>
      <c r="ABO41" s="343">
        <v>1.8312636819597856E-3</v>
      </c>
      <c r="ABP41" s="343">
        <v>1.2606442237920556E-3</v>
      </c>
      <c r="ABQ41" s="343">
        <v>3.3097190590279991E-3</v>
      </c>
      <c r="ABR41" s="343">
        <v>2.2494291658349728E-3</v>
      </c>
      <c r="ABS41" s="343">
        <v>2.2609666318020661E-3</v>
      </c>
      <c r="ABT41" s="343">
        <v>5.0367317939495825E-4</v>
      </c>
      <c r="ABU41" s="343">
        <v>8.6843739247434174E-2</v>
      </c>
      <c r="ABV41" s="343">
        <v>1.046366401967649E-4</v>
      </c>
      <c r="ABW41" s="343">
        <v>5.6849809982499556E-4</v>
      </c>
      <c r="ABX41" s="343">
        <v>2.3063502818880687E-4</v>
      </c>
      <c r="ABY41" s="343">
        <v>9.3413260539612522E-4</v>
      </c>
      <c r="ABZ41" s="343">
        <v>1.2917075546163878E-3</v>
      </c>
      <c r="ACA41" s="343">
        <v>0</v>
      </c>
      <c r="ACB41" s="343">
        <v>1.6561680789787068E-3</v>
      </c>
      <c r="ACC41" s="343">
        <v>3.16074434714103E-3</v>
      </c>
      <c r="ACD41" s="343">
        <v>3.2906555531190306E-3</v>
      </c>
      <c r="ACE41" s="343">
        <v>3.0304037463575097E-3</v>
      </c>
      <c r="ACF41" s="343">
        <v>3.1905260122888315E-4</v>
      </c>
      <c r="ACG41" s="343">
        <v>2.8335570465952707E-4</v>
      </c>
      <c r="ACH41" s="343">
        <v>3.3559220674136431E-3</v>
      </c>
      <c r="ACI41" s="343">
        <v>1.2871379714832416E-3</v>
      </c>
      <c r="ACJ41" s="343">
        <v>2.9845185150897645E-3</v>
      </c>
      <c r="ACK41" s="343">
        <v>0</v>
      </c>
      <c r="ACL41" s="343">
        <v>1.0801492817175764E-3</v>
      </c>
      <c r="ACM41" s="343">
        <v>2.230141764074353E-3</v>
      </c>
      <c r="ACN41" s="343">
        <v>2.0374655628635458E-4</v>
      </c>
      <c r="ACO41" s="343">
        <v>3.6540883303293702E-4</v>
      </c>
      <c r="ACP41" s="343">
        <v>1.2061124723544399E-4</v>
      </c>
      <c r="ACQ41" s="343">
        <v>0</v>
      </c>
      <c r="ACR41" s="343">
        <v>4.0375108388942486E-3</v>
      </c>
      <c r="ACS41" s="343">
        <v>2.9557320164351249E-3</v>
      </c>
      <c r="ACT41" s="343">
        <v>2.1296363553148124E-4</v>
      </c>
      <c r="ACU41" s="343">
        <v>1.6238194233347064E-3</v>
      </c>
      <c r="ACV41" s="343">
        <v>4.9332275493273842E-4</v>
      </c>
      <c r="ACW41" s="343">
        <v>1.6597112696405476E-3</v>
      </c>
      <c r="ACX41" s="343">
        <v>0</v>
      </c>
      <c r="ACY41" s="343">
        <v>2.1986112782253265E-3</v>
      </c>
      <c r="ACZ41" s="343">
        <v>1.299420528612947E-3</v>
      </c>
      <c r="ADA41" s="343">
        <v>6.4597660975847053E-4</v>
      </c>
      <c r="ADB41" s="343">
        <v>2.5485696226767111E-3</v>
      </c>
      <c r="ADC41" s="343">
        <v>1.2969593572749673E-3</v>
      </c>
      <c r="ADD41" s="343">
        <v>1.5596959423948857E-3</v>
      </c>
      <c r="ADE41" s="343">
        <v>1.3776680042177675E-3</v>
      </c>
      <c r="ADF41" s="343">
        <v>9.9391470951622707E-2</v>
      </c>
      <c r="ADG41" s="343">
        <v>2.3756480001070508E-3</v>
      </c>
      <c r="ADH41" s="343">
        <v>0</v>
      </c>
      <c r="ADI41" s="343">
        <v>3.2177122005776406E-3</v>
      </c>
      <c r="ADJ41" s="343">
        <v>1.920334265575464E-2</v>
      </c>
      <c r="ADK41" s="343">
        <v>0</v>
      </c>
      <c r="ADL41" s="343">
        <v>1.5134584416278158E-3</v>
      </c>
      <c r="ADM41" s="343">
        <v>7.5464525740618434E-4</v>
      </c>
      <c r="ADN41" s="343">
        <v>1.0791235863998713E-3</v>
      </c>
      <c r="ADO41" s="343">
        <v>1.7984455120495797E-3</v>
      </c>
      <c r="ADP41" s="343">
        <v>2.4462560008501957E-3</v>
      </c>
      <c r="ADQ41" s="343">
        <v>2.306755881972013E-3</v>
      </c>
      <c r="ADR41" s="343">
        <v>1.0817883225791075E-3</v>
      </c>
      <c r="ADS41" s="343">
        <v>2.3107867812419526E-3</v>
      </c>
      <c r="ADT41" s="343">
        <v>2.6672584348609867E-3</v>
      </c>
      <c r="ADU41" s="343">
        <v>8.2809511527808975E-4</v>
      </c>
      <c r="ADV41" s="343">
        <v>1.2225216754574216E-3</v>
      </c>
      <c r="ADW41" s="343">
        <v>1.7467057942568592E-3</v>
      </c>
      <c r="ADX41" s="343">
        <v>4.5454535957621294E-3</v>
      </c>
      <c r="ADY41" s="343">
        <v>3.8869917488797555E-2</v>
      </c>
      <c r="ADZ41" s="343">
        <v>2.014933373365261E-3</v>
      </c>
      <c r="AEA41" s="343">
        <v>4.8766397422017726E-3</v>
      </c>
      <c r="AEB41" s="343">
        <v>3.3497492413129843E-3</v>
      </c>
      <c r="AEC41" s="343">
        <v>2.5390413339523616E-3</v>
      </c>
      <c r="AED41" s="343">
        <v>3.113942690605631E-3</v>
      </c>
      <c r="AEE41" s="343">
        <v>2.5878258267009991E-3</v>
      </c>
      <c r="AEF41" s="343">
        <v>4.9500627845879925E-3</v>
      </c>
      <c r="AEG41" s="343">
        <v>2.5402245148295768E-3</v>
      </c>
      <c r="AEH41" s="343">
        <v>2.1290406200814033E-3</v>
      </c>
      <c r="AEI41" s="343">
        <v>1.864968760459599E-3</v>
      </c>
      <c r="AEJ41" s="343">
        <v>4.0848490475147194E-3</v>
      </c>
      <c r="AEK41" s="343">
        <v>1.2568089231829616E-3</v>
      </c>
      <c r="AEL41" s="343">
        <v>1.56403062783313E-3</v>
      </c>
      <c r="AEM41" s="343">
        <v>1.1300141494910362E-3</v>
      </c>
      <c r="AEN41" s="343">
        <v>1.2067005813936116E-3</v>
      </c>
      <c r="AEO41" s="343">
        <v>1.4941629772571099E-3</v>
      </c>
      <c r="AEP41" s="343">
        <v>8.0575050571717339E-3</v>
      </c>
      <c r="AEQ41" s="343">
        <v>4.6700380879451846E-3</v>
      </c>
      <c r="AER41" s="343">
        <v>6.0038638539572512E-3</v>
      </c>
      <c r="AES41" s="343">
        <v>5.7777749549071181E-3</v>
      </c>
      <c r="AET41" s="343">
        <v>3.9700015737510362E-3</v>
      </c>
      <c r="AEU41" s="343">
        <v>8.0713630814737546E-3</v>
      </c>
      <c r="AEV41" s="343">
        <v>6.0610544063484572E-3</v>
      </c>
      <c r="AEW41" s="343">
        <v>2.3219116632541619E-3</v>
      </c>
      <c r="AEX41" s="343">
        <v>1.2272466328470823E-2</v>
      </c>
      <c r="AEY41" s="343">
        <v>1.387883539765425E-3</v>
      </c>
      <c r="AEZ41" s="343">
        <v>2.3178299762682773E-4</v>
      </c>
      <c r="AFA41" s="343">
        <v>6.9949532204766377E-4</v>
      </c>
      <c r="AFB41" s="343">
        <v>2.8733113989009872E-3</v>
      </c>
      <c r="AFC41" s="343">
        <v>2.4735829562573361E-3</v>
      </c>
      <c r="AFD41" s="343">
        <v>1.1133875715472904E-3</v>
      </c>
      <c r="AFE41" s="343">
        <v>4.5893025067200981E-4</v>
      </c>
      <c r="AFF41" s="343">
        <v>7.0972357473735666E-4</v>
      </c>
      <c r="AFG41" s="343">
        <v>3.1473146234725559E-4</v>
      </c>
      <c r="AFH41" s="343">
        <v>0</v>
      </c>
      <c r="AFI41" s="343">
        <v>4.7558654992465026E-4</v>
      </c>
      <c r="AFJ41" s="343">
        <v>1.6615243429752154E-3</v>
      </c>
      <c r="AFK41" s="343">
        <v>8.7826272640986595E-4</v>
      </c>
      <c r="AFL41" s="343">
        <v>9.9329430115365522E-4</v>
      </c>
      <c r="AFM41" s="343">
        <v>6.300911964931908E-4</v>
      </c>
      <c r="AFN41" s="343">
        <v>1.0347672613352787E-3</v>
      </c>
      <c r="AFO41" s="343">
        <v>8.3786587388550132E-4</v>
      </c>
      <c r="AFP41" s="343">
        <v>4.5399079070392511E-4</v>
      </c>
      <c r="AFQ41" s="343">
        <v>2.7017851002160625E-5</v>
      </c>
      <c r="AFR41" s="343">
        <v>1.5781629868360099E-4</v>
      </c>
      <c r="AFS41" s="343">
        <v>1.1673569306842273E-4</v>
      </c>
      <c r="AFT41" s="343">
        <v>3.103946444237434E-4</v>
      </c>
      <c r="AFU41" s="343">
        <v>9.1002056788822884E-4</v>
      </c>
      <c r="AFV41" s="343">
        <v>7.1953722182111523E-5</v>
      </c>
      <c r="AFW41" s="343">
        <v>2.9430423621508412E-4</v>
      </c>
      <c r="AFX41" s="343">
        <v>2.3480406421687986E-4</v>
      </c>
      <c r="AFY41" s="343">
        <v>8.803349545386226E-4</v>
      </c>
      <c r="AFZ41" s="343">
        <v>2.1244470036867026E-3</v>
      </c>
      <c r="AGA41" s="343">
        <v>2.8884040919841991E-3</v>
      </c>
      <c r="AGB41" s="343">
        <v>1.9206816807135056E-3</v>
      </c>
      <c r="AGC41" s="343">
        <v>5.7404461916256587E-3</v>
      </c>
      <c r="AGD41" s="343">
        <v>1.2059010771616144E-3</v>
      </c>
      <c r="AGE41" s="343">
        <v>3.6214052981639647E-3</v>
      </c>
      <c r="AGF41" s="343">
        <v>1.1581867153544743E-3</v>
      </c>
      <c r="AGG41" s="343">
        <v>3.2013883108516958E-3</v>
      </c>
      <c r="AGH41" s="343">
        <v>1.6047592776836357E-3</v>
      </c>
      <c r="AGI41" s="343">
        <v>4.7957110509860092E-4</v>
      </c>
      <c r="AGJ41" s="343">
        <v>3.7572908635654745E-4</v>
      </c>
      <c r="AGK41" s="343">
        <v>1.5282861830936132E-3</v>
      </c>
      <c r="AGL41" s="343">
        <v>6.349748275289468E-4</v>
      </c>
      <c r="AGM41" s="343">
        <v>1.8932179462124766E-3</v>
      </c>
      <c r="AGN41" s="343">
        <v>1.2852745703252171E-3</v>
      </c>
      <c r="AGO41" s="343">
        <v>1.1931740340727374E-3</v>
      </c>
      <c r="AGP41" s="343">
        <v>2.1388635745953357E-3</v>
      </c>
      <c r="AGQ41" s="343">
        <v>1.4901181085377803E-4</v>
      </c>
      <c r="AGR41" s="343">
        <v>2.8098061915407264E-4</v>
      </c>
      <c r="AGS41" s="343">
        <v>6.9033992568711604E-4</v>
      </c>
      <c r="AGT41" s="343">
        <v>6.0843590828084479E-4</v>
      </c>
      <c r="AGU41" s="343">
        <v>3.1639822040335856E-4</v>
      </c>
      <c r="AGV41" s="343">
        <v>1.3389375844064251E-4</v>
      </c>
      <c r="AGW41" s="343">
        <v>1.8627535804132435E-3</v>
      </c>
      <c r="AGX41" s="343">
        <v>9.8343456033870213E-4</v>
      </c>
      <c r="AGY41" s="343">
        <v>2.9309181563155731E-3</v>
      </c>
      <c r="AGZ41" s="343">
        <v>1.6933084441402845E-4</v>
      </c>
      <c r="AHA41" s="343">
        <v>8.8669467564671386E-4</v>
      </c>
      <c r="AHB41" s="343">
        <v>8.2308815542809686E-4</v>
      </c>
      <c r="AHC41" s="343">
        <v>0</v>
      </c>
      <c r="AHD41" s="343">
        <v>6.122107540090109E-4</v>
      </c>
      <c r="AHE41" s="343">
        <v>6.8489270393365159E-4</v>
      </c>
      <c r="AHF41" s="343">
        <v>1.0391536992136306E-4</v>
      </c>
      <c r="AHG41" s="343">
        <v>3.6848062493393411E-4</v>
      </c>
      <c r="AHH41" s="343">
        <v>3.3132401370509338E-3</v>
      </c>
      <c r="AHI41" s="343">
        <v>4.044956985308491E-4</v>
      </c>
      <c r="AHJ41" s="343">
        <v>4.5189190413073518E-4</v>
      </c>
      <c r="AHK41" s="343">
        <v>3.5289409235657294E-4</v>
      </c>
      <c r="AHL41" s="343">
        <v>6.4175514481718205E-4</v>
      </c>
      <c r="AHM41" s="343">
        <v>2.6677432948907004E-4</v>
      </c>
      <c r="AHN41" s="343">
        <v>0</v>
      </c>
      <c r="AHO41" s="343">
        <v>0.10574376326466443</v>
      </c>
      <c r="AHQ41" s="351">
        <v>36</v>
      </c>
    </row>
    <row r="42" spans="1:901" x14ac:dyDescent="0.45">
      <c r="A42" s="341" t="s">
        <v>4</v>
      </c>
      <c r="B42" s="342" t="s">
        <v>6251</v>
      </c>
      <c r="C42" s="343">
        <v>1.5425750110832758E-2</v>
      </c>
      <c r="D42" s="343">
        <v>1.4942237844462688E-3</v>
      </c>
      <c r="E42" s="343">
        <v>5.3051581335801425E-4</v>
      </c>
      <c r="F42" s="343">
        <v>1.0518022886201856E-3</v>
      </c>
      <c r="G42" s="343">
        <v>1.0603977061510296E-3</v>
      </c>
      <c r="H42" s="343">
        <v>4.6878569679830264E-4</v>
      </c>
      <c r="I42" s="343">
        <v>0</v>
      </c>
      <c r="J42" s="343">
        <v>3.3359886287403335E-3</v>
      </c>
      <c r="K42" s="343">
        <v>6.1132519894940314E-5</v>
      </c>
      <c r="L42" s="343">
        <v>4.1090142309815918E-4</v>
      </c>
      <c r="M42" s="343">
        <v>2.4179108443835224E-3</v>
      </c>
      <c r="N42" s="343">
        <v>4.489852135810219E-4</v>
      </c>
      <c r="O42" s="343">
        <v>2.4515787205726105E-3</v>
      </c>
      <c r="P42" s="343">
        <v>1.9044907324847911E-3</v>
      </c>
      <c r="Q42" s="343">
        <v>2.1479978049284676E-3</v>
      </c>
      <c r="R42" s="343">
        <v>4.4962665089695354E-3</v>
      </c>
      <c r="S42" s="343">
        <v>2.5935850903284979E-4</v>
      </c>
      <c r="T42" s="343">
        <v>1.1156765901609209E-3</v>
      </c>
      <c r="U42" s="343">
        <v>1.3890603368093047E-3</v>
      </c>
      <c r="V42" s="343">
        <v>2.1910471181322464E-3</v>
      </c>
      <c r="W42" s="343">
        <v>0</v>
      </c>
      <c r="X42" s="343">
        <v>0</v>
      </c>
      <c r="Y42" s="343">
        <v>0</v>
      </c>
      <c r="Z42" s="343">
        <v>6.5840626545918398E-4</v>
      </c>
      <c r="AA42" s="343">
        <v>2.0319674678328371E-3</v>
      </c>
      <c r="AB42" s="343">
        <v>1.0956673390386681E-3</v>
      </c>
      <c r="AC42" s="343">
        <v>3.7688696898068746E-4</v>
      </c>
      <c r="AD42" s="343">
        <v>0</v>
      </c>
      <c r="AE42" s="343">
        <v>3.0484824949212836E-3</v>
      </c>
      <c r="AF42" s="343">
        <v>7.4271509586387177E-4</v>
      </c>
      <c r="AG42" s="343">
        <v>2.7872529923408419E-4</v>
      </c>
      <c r="AH42" s="343">
        <v>1.6278147409056073E-4</v>
      </c>
      <c r="AI42" s="343">
        <v>5.0283295043787265E-4</v>
      </c>
      <c r="AJ42" s="343">
        <v>5.1664011262031167E-3</v>
      </c>
      <c r="AK42" s="343">
        <v>5.0545780869637016E-5</v>
      </c>
      <c r="AL42" s="343">
        <v>1.0628542271908214E-4</v>
      </c>
      <c r="AM42" s="343">
        <v>0</v>
      </c>
      <c r="AN42" s="343">
        <v>9.1801363189014871E-5</v>
      </c>
      <c r="AO42" s="343">
        <v>0</v>
      </c>
      <c r="AP42" s="343">
        <v>1.8206236343221434E-3</v>
      </c>
      <c r="AQ42" s="343">
        <v>6.3401440909991759E-4</v>
      </c>
      <c r="AR42" s="343">
        <v>0</v>
      </c>
      <c r="AS42" s="343">
        <v>2.6779285700647745E-3</v>
      </c>
      <c r="AT42" s="343">
        <v>2.2272669656028693E-4</v>
      </c>
      <c r="AU42" s="343">
        <v>7.9459085017891107E-4</v>
      </c>
      <c r="AV42" s="343">
        <v>5.6397330387097217E-4</v>
      </c>
      <c r="AW42" s="343">
        <v>1.0707001652689996E-3</v>
      </c>
      <c r="AX42" s="343">
        <v>0</v>
      </c>
      <c r="AY42" s="343">
        <v>2.6857483431058101E-4</v>
      </c>
      <c r="AZ42" s="343">
        <v>3.7604575595617832E-3</v>
      </c>
      <c r="BA42" s="343">
        <v>3.7592211362630712E-3</v>
      </c>
      <c r="BB42" s="343">
        <v>1.2879132224445338E-3</v>
      </c>
      <c r="BC42" s="343">
        <v>2.5401858960464886E-4</v>
      </c>
      <c r="BD42" s="343">
        <v>3.4698854408967473E-3</v>
      </c>
      <c r="BE42" s="343">
        <v>0</v>
      </c>
      <c r="BF42" s="343">
        <v>9.3134885523283738E-4</v>
      </c>
      <c r="BG42" s="343">
        <v>1.0380753240773631E-3</v>
      </c>
      <c r="BH42" s="343">
        <v>4.4954865861937922E-3</v>
      </c>
      <c r="BI42" s="343">
        <v>1.6997622183904291E-3</v>
      </c>
      <c r="BJ42" s="343">
        <v>2.2653234929781458E-3</v>
      </c>
      <c r="BK42" s="343">
        <v>3.6957815586517994E-4</v>
      </c>
      <c r="BL42" s="343">
        <v>6.0014541980199997E-4</v>
      </c>
      <c r="BM42" s="343">
        <v>1.0722817738573493E-3</v>
      </c>
      <c r="BN42" s="343">
        <v>1.1784111502137946E-4</v>
      </c>
      <c r="BO42" s="343">
        <v>0</v>
      </c>
      <c r="BP42" s="343">
        <v>1.287612201769739E-4</v>
      </c>
      <c r="BQ42" s="343">
        <v>7.3513424746405275E-4</v>
      </c>
      <c r="BR42" s="343">
        <v>0</v>
      </c>
      <c r="BS42" s="343">
        <v>0</v>
      </c>
      <c r="BT42" s="343">
        <v>9.4500846748328483E-4</v>
      </c>
      <c r="BU42" s="343">
        <v>1.091343800611486E-4</v>
      </c>
      <c r="BV42" s="343">
        <v>0</v>
      </c>
      <c r="BW42" s="343">
        <v>4.6759769517005327E-3</v>
      </c>
      <c r="BX42" s="343">
        <v>7.9845742878514392E-4</v>
      </c>
      <c r="BY42" s="343">
        <v>1.1047344021610141E-3</v>
      </c>
      <c r="BZ42" s="343">
        <v>1.0975605291039677E-3</v>
      </c>
      <c r="CA42" s="343">
        <v>7.1853252944261095E-5</v>
      </c>
      <c r="CB42" s="343">
        <v>1.0273537963944757E-3</v>
      </c>
      <c r="CC42" s="343">
        <v>5.5690826216430876E-4</v>
      </c>
      <c r="CD42" s="343">
        <v>0</v>
      </c>
      <c r="CE42" s="343">
        <v>0</v>
      </c>
      <c r="CF42" s="343">
        <v>1.0497225205288667E-2</v>
      </c>
      <c r="CG42" s="343">
        <v>1.0212272663355875E-2</v>
      </c>
      <c r="CH42" s="343">
        <v>4.092086200863672E-3</v>
      </c>
      <c r="CI42" s="343">
        <v>1.7976565239440762E-3</v>
      </c>
      <c r="CJ42" s="343">
        <v>1.833260942237358E-3</v>
      </c>
      <c r="CK42" s="343">
        <v>6.2078320440405019E-4</v>
      </c>
      <c r="CL42" s="343">
        <v>5.046066072037776E-4</v>
      </c>
      <c r="CM42" s="343">
        <v>3.5411894262421541E-3</v>
      </c>
      <c r="CN42" s="343">
        <v>0</v>
      </c>
      <c r="CO42" s="343">
        <v>1.4068524182664513E-3</v>
      </c>
      <c r="CP42" s="343">
        <v>2.6722940315048897E-4</v>
      </c>
      <c r="CQ42" s="343">
        <v>1.6209740029056734E-3</v>
      </c>
      <c r="CR42" s="343">
        <v>0</v>
      </c>
      <c r="CS42" s="343">
        <v>6.2147342538254723E-3</v>
      </c>
      <c r="CT42" s="343">
        <v>6.1880046953204516E-4</v>
      </c>
      <c r="CU42" s="343">
        <v>2.8137734639923731E-3</v>
      </c>
      <c r="CV42" s="343">
        <v>9.0429484414116413E-4</v>
      </c>
      <c r="CW42" s="343">
        <v>1.0283854533751243E-3</v>
      </c>
      <c r="CX42" s="343">
        <v>1.7478361843049485E-4</v>
      </c>
      <c r="CY42" s="343">
        <v>2.0022228600437869E-4</v>
      </c>
      <c r="CZ42" s="343">
        <v>7.5234336249741939E-4</v>
      </c>
      <c r="DA42" s="343">
        <v>6.2354863095221199E-3</v>
      </c>
      <c r="DB42" s="343">
        <v>6.63157501337146E-4</v>
      </c>
      <c r="DC42" s="343">
        <v>5.9170048368831288E-3</v>
      </c>
      <c r="DD42" s="343">
        <v>2.4432939623891619E-3</v>
      </c>
      <c r="DE42" s="343">
        <v>8.5337979634852264E-4</v>
      </c>
      <c r="DF42" s="343">
        <v>0</v>
      </c>
      <c r="DG42" s="343">
        <v>5.6769517307975344E-4</v>
      </c>
      <c r="DH42" s="343">
        <v>0</v>
      </c>
      <c r="DI42" s="343">
        <v>0</v>
      </c>
      <c r="DJ42" s="343">
        <v>9.1774563193902043E-5</v>
      </c>
      <c r="DK42" s="343">
        <v>1.8411023087656663E-3</v>
      </c>
      <c r="DL42" s="343">
        <v>2.8899686388812813E-3</v>
      </c>
      <c r="DM42" s="343">
        <v>7.4668100144006466E-4</v>
      </c>
      <c r="DN42" s="343">
        <v>7.0115162658505035E-4</v>
      </c>
      <c r="DO42" s="343">
        <v>2.7647238101385992E-3</v>
      </c>
      <c r="DP42" s="343">
        <v>6.7613591850136797E-4</v>
      </c>
      <c r="DQ42" s="343">
        <v>0</v>
      </c>
      <c r="DR42" s="343">
        <v>0</v>
      </c>
      <c r="DS42" s="343">
        <v>7.6129846318759706E-6</v>
      </c>
      <c r="DT42" s="343">
        <v>4.162182612107569E-4</v>
      </c>
      <c r="DU42" s="343">
        <v>5.4267081340789395E-3</v>
      </c>
      <c r="DV42" s="343">
        <v>8.7703842508640804E-4</v>
      </c>
      <c r="DW42" s="343">
        <v>2.6291274682330867E-4</v>
      </c>
      <c r="DX42" s="343">
        <v>1.5268322792188298E-3</v>
      </c>
      <c r="DY42" s="343">
        <v>1.0998301285018103E-3</v>
      </c>
      <c r="DZ42" s="343">
        <v>3.1488295485023279E-4</v>
      </c>
      <c r="EA42" s="343">
        <v>4.8541656481456384E-4</v>
      </c>
      <c r="EB42" s="343">
        <v>8.1985154932676585E-4</v>
      </c>
      <c r="EC42" s="343">
        <v>1.7986192562717109E-4</v>
      </c>
      <c r="ED42" s="343">
        <v>1.5535201665658194E-3</v>
      </c>
      <c r="EE42" s="343">
        <v>2.2971902970196989E-3</v>
      </c>
      <c r="EF42" s="343">
        <v>9.0084289911528212E-4</v>
      </c>
      <c r="EG42" s="343">
        <v>1.590812678432834E-3</v>
      </c>
      <c r="EH42" s="343">
        <v>2.7160963354799989E-4</v>
      </c>
      <c r="EI42" s="343">
        <v>3.5298202270007023E-4</v>
      </c>
      <c r="EJ42" s="343">
        <v>2.0736560057885759E-3</v>
      </c>
      <c r="EK42" s="343">
        <v>2.4482693624640118E-3</v>
      </c>
      <c r="EL42" s="343">
        <v>6.8927611146428765E-5</v>
      </c>
      <c r="EM42" s="343">
        <v>6.4224407708083171E-3</v>
      </c>
      <c r="EN42" s="343">
        <v>3.1600132114195556E-5</v>
      </c>
      <c r="EO42" s="343">
        <v>3.2121533911335927E-4</v>
      </c>
      <c r="EP42" s="343">
        <v>3.2183563261486395E-4</v>
      </c>
      <c r="EQ42" s="343">
        <v>5.9683615789268363E-4</v>
      </c>
      <c r="ER42" s="343">
        <v>0</v>
      </c>
      <c r="ES42" s="343">
        <v>8.8271910082449189E-4</v>
      </c>
      <c r="ET42" s="343">
        <v>9.0944059004511744E-4</v>
      </c>
      <c r="EU42" s="343">
        <v>5.9124132338653484E-4</v>
      </c>
      <c r="EV42" s="343">
        <v>2.3979490765910355E-3</v>
      </c>
      <c r="EW42" s="343">
        <v>0</v>
      </c>
      <c r="EX42" s="343">
        <v>1.6112260447242624E-3</v>
      </c>
      <c r="EY42" s="343">
        <v>6.7471448729086118E-4</v>
      </c>
      <c r="EZ42" s="343">
        <v>1.444102810189869E-3</v>
      </c>
      <c r="FA42" s="343">
        <v>1.9776019460133751E-3</v>
      </c>
      <c r="FB42" s="343">
        <v>2.8585623858244169E-4</v>
      </c>
      <c r="FC42" s="343">
        <v>2.3576960305984513E-4</v>
      </c>
      <c r="FD42" s="343">
        <v>3.4761740429580917E-4</v>
      </c>
      <c r="FE42" s="343">
        <v>0</v>
      </c>
      <c r="FF42" s="343">
        <v>1.5832616469479272E-3</v>
      </c>
      <c r="FG42" s="343">
        <v>7.432645702920801E-5</v>
      </c>
      <c r="FH42" s="343">
        <v>3.3142597254796889E-3</v>
      </c>
      <c r="FI42" s="343">
        <v>1.9713563203361013E-4</v>
      </c>
      <c r="FJ42" s="343">
        <v>8.4931469076571526E-3</v>
      </c>
      <c r="FK42" s="343">
        <v>2.8776951914871165E-3</v>
      </c>
      <c r="FL42" s="343">
        <v>7.2714573666270588E-4</v>
      </c>
      <c r="FM42" s="343">
        <v>2.2737277509342034E-3</v>
      </c>
      <c r="FN42" s="343">
        <v>4.7331140000312528E-3</v>
      </c>
      <c r="FO42" s="343">
        <v>0</v>
      </c>
      <c r="FP42" s="343">
        <v>4.5397038942761436E-3</v>
      </c>
      <c r="FQ42" s="343">
        <v>1.2619482291117503E-3</v>
      </c>
      <c r="FR42" s="343">
        <v>2.9541858737018511E-3</v>
      </c>
      <c r="FS42" s="343">
        <v>1.1143506706279652E-2</v>
      </c>
      <c r="FT42" s="343">
        <v>1.0131107164859511E-3</v>
      </c>
      <c r="FU42" s="343">
        <v>7.9482306628093176E-4</v>
      </c>
      <c r="FV42" s="343">
        <v>4.8775992646445544E-3</v>
      </c>
      <c r="FW42" s="343">
        <v>2.4016334387748879E-4</v>
      </c>
      <c r="FX42" s="343">
        <v>1.3939480608369907E-3</v>
      </c>
      <c r="FY42" s="343">
        <v>1.7101549523415793E-3</v>
      </c>
      <c r="FZ42" s="343">
        <v>1.0206755453944726E-3</v>
      </c>
      <c r="GA42" s="343">
        <v>1.3225065530745653E-3</v>
      </c>
      <c r="GB42" s="343">
        <v>5.3381691694473802E-4</v>
      </c>
      <c r="GC42" s="343">
        <v>8.6060774335070293E-4</v>
      </c>
      <c r="GD42" s="343">
        <v>6.004760512257578E-3</v>
      </c>
      <c r="GE42" s="343">
        <v>1.9271700907059488E-3</v>
      </c>
      <c r="GF42" s="343">
        <v>1.1560061736179935E-3</v>
      </c>
      <c r="GG42" s="343">
        <v>4.8746413293186859E-3</v>
      </c>
      <c r="GH42" s="343">
        <v>3.7244220589518085E-4</v>
      </c>
      <c r="GI42" s="343">
        <v>5.6682096440426684E-4</v>
      </c>
      <c r="GJ42" s="343">
        <v>2.1690169261902388E-3</v>
      </c>
      <c r="GK42" s="343">
        <v>6.6179057013517218E-3</v>
      </c>
      <c r="GL42" s="343">
        <v>2.4575653512613001E-4</v>
      </c>
      <c r="GM42" s="343">
        <v>0</v>
      </c>
      <c r="GN42" s="343">
        <v>0</v>
      </c>
      <c r="GO42" s="343">
        <v>0</v>
      </c>
      <c r="GP42" s="343">
        <v>3.0871141801677836E-3</v>
      </c>
      <c r="GQ42" s="343">
        <v>7.2925116779854063E-3</v>
      </c>
      <c r="GR42" s="343">
        <v>8.2121643541141693E-4</v>
      </c>
      <c r="GS42" s="343">
        <v>7.401553467767023E-3</v>
      </c>
      <c r="GT42" s="343">
        <v>4.6579210673512489E-4</v>
      </c>
      <c r="GU42" s="343">
        <v>5.1723602033601132E-4</v>
      </c>
      <c r="GV42" s="343">
        <v>7.7811334284850987E-4</v>
      </c>
      <c r="GW42" s="343">
        <v>1.8954856007176786E-3</v>
      </c>
      <c r="GX42" s="343">
        <v>1.1214486565980272E-2</v>
      </c>
      <c r="GY42" s="343">
        <v>1.4593333655279022E-2</v>
      </c>
      <c r="GZ42" s="343">
        <v>1.2381937958357812E-3</v>
      </c>
      <c r="HA42" s="343">
        <v>1.0827752771879386E-3</v>
      </c>
      <c r="HB42" s="343">
        <v>9.5559385115351544E-3</v>
      </c>
      <c r="HC42" s="343">
        <v>4.0529437752041986E-2</v>
      </c>
      <c r="HD42" s="343">
        <v>6.108301889879395E-3</v>
      </c>
      <c r="HE42" s="343">
        <v>5.7330642017478202E-3</v>
      </c>
      <c r="HF42" s="343">
        <v>4.2540312265994624E-3</v>
      </c>
      <c r="HG42" s="343">
        <v>1.0984877716515717E-2</v>
      </c>
      <c r="HH42" s="343">
        <v>6.3475121914662565E-3</v>
      </c>
      <c r="HI42" s="343">
        <v>4.7826943181359096E-3</v>
      </c>
      <c r="HJ42" s="343">
        <v>5.9619721501850108E-4</v>
      </c>
      <c r="HK42" s="343">
        <v>1.4766227373630709E-3</v>
      </c>
      <c r="HL42" s="343">
        <v>2.4695318409743957E-3</v>
      </c>
      <c r="HM42" s="343">
        <v>5.4507954343568331E-3</v>
      </c>
      <c r="HN42" s="343">
        <v>1.5043511736179079E-3</v>
      </c>
      <c r="HO42" s="343">
        <v>6.7929435902284844E-4</v>
      </c>
      <c r="HP42" s="343">
        <v>1.5313688449100432E-5</v>
      </c>
      <c r="HQ42" s="343">
        <v>5.8404512273405387E-3</v>
      </c>
      <c r="HR42" s="343">
        <v>5.5176357516398206E-3</v>
      </c>
      <c r="HS42" s="343">
        <v>3.7283132027421616E-3</v>
      </c>
      <c r="HT42" s="343">
        <v>5.504166796231495E-4</v>
      </c>
      <c r="HU42" s="343">
        <v>7.2400082647806722E-4</v>
      </c>
      <c r="HV42" s="343">
        <v>1.1823141277936058E-3</v>
      </c>
      <c r="HW42" s="343">
        <v>2.2502798229222525E-3</v>
      </c>
      <c r="HX42" s="343">
        <v>1.1581692342363264E-3</v>
      </c>
      <c r="HY42" s="343">
        <v>2.0543267113044021E-3</v>
      </c>
      <c r="HZ42" s="343">
        <v>3.7545901719556372E-3</v>
      </c>
      <c r="IA42" s="343">
        <v>2.5803263141886052E-3</v>
      </c>
      <c r="IB42" s="343">
        <v>9.7922045869966402E-4</v>
      </c>
      <c r="IC42" s="343">
        <v>0</v>
      </c>
      <c r="ID42" s="343">
        <v>1.6881437147001608E-5</v>
      </c>
      <c r="IE42" s="343">
        <v>0</v>
      </c>
      <c r="IF42" s="343">
        <v>8.5727046722992005E-4</v>
      </c>
      <c r="IG42" s="343">
        <v>9.4367642067318663E-3</v>
      </c>
      <c r="IH42" s="343">
        <v>1.8942370204304633E-3</v>
      </c>
      <c r="II42" s="343">
        <v>1.833240763962537E-3</v>
      </c>
      <c r="IJ42" s="343">
        <v>1.8545853336307404E-3</v>
      </c>
      <c r="IK42" s="343">
        <v>8.9232620618664073E-3</v>
      </c>
      <c r="IL42" s="343">
        <v>2.3590050284752911E-3</v>
      </c>
      <c r="IM42" s="343">
        <v>9.9507120449583621E-4</v>
      </c>
      <c r="IN42" s="343">
        <v>2.9365575036522377E-4</v>
      </c>
      <c r="IO42" s="343">
        <v>7.1081302545680108E-4</v>
      </c>
      <c r="IP42" s="343">
        <v>8.2057678577088615E-3</v>
      </c>
      <c r="IQ42" s="343">
        <v>9.394265277663104E-4</v>
      </c>
      <c r="IR42" s="343">
        <v>1.8954711605253284E-2</v>
      </c>
      <c r="IS42" s="343">
        <v>7.6836801455336216E-3</v>
      </c>
      <c r="IT42" s="343">
        <v>5.0994723389468271E-3</v>
      </c>
      <c r="IU42" s="343">
        <v>3.0083871401604398E-4</v>
      </c>
      <c r="IV42" s="343">
        <v>0</v>
      </c>
      <c r="IW42" s="343">
        <v>5.2866948340225466E-5</v>
      </c>
      <c r="IX42" s="343">
        <v>1.7894911500527879E-3</v>
      </c>
      <c r="IY42" s="343">
        <v>2.823231241356904E-4</v>
      </c>
      <c r="IZ42" s="343">
        <v>9.8190573051900134E-4</v>
      </c>
      <c r="JA42" s="343">
        <v>2.3961847274235207E-3</v>
      </c>
      <c r="JB42" s="343">
        <v>1.3123518910979411E-2</v>
      </c>
      <c r="JC42" s="343">
        <v>2.3743351427280715E-3</v>
      </c>
      <c r="JD42" s="343">
        <v>3.0770913292713512E-3</v>
      </c>
      <c r="JE42" s="343">
        <v>2.7535687821407897E-3</v>
      </c>
      <c r="JF42" s="343">
        <v>1.3264176673751719E-4</v>
      </c>
      <c r="JG42" s="343">
        <v>3.0851699156866598E-3</v>
      </c>
      <c r="JH42" s="343">
        <v>0</v>
      </c>
      <c r="JI42" s="343">
        <v>2.9956072881118976E-3</v>
      </c>
      <c r="JJ42" s="343">
        <v>4.3652691925246852E-3</v>
      </c>
      <c r="JK42" s="343">
        <v>1.2685613703851818E-3</v>
      </c>
      <c r="JL42" s="343">
        <v>1.9691636221606918E-3</v>
      </c>
      <c r="JM42" s="343">
        <v>1.935693824111116E-3</v>
      </c>
      <c r="JN42" s="343">
        <v>2.4357607866150547E-3</v>
      </c>
      <c r="JO42" s="343">
        <v>1.6550896431294904E-3</v>
      </c>
      <c r="JP42" s="343">
        <v>5.5275932041636575E-4</v>
      </c>
      <c r="JQ42" s="343">
        <v>5.4820175964761988E-3</v>
      </c>
      <c r="JR42" s="343">
        <v>4.5493591109603991E-3</v>
      </c>
      <c r="JS42" s="343">
        <v>2.9265795825017677E-5</v>
      </c>
      <c r="JT42" s="343">
        <v>1.5460490955120974E-3</v>
      </c>
      <c r="JU42" s="343">
        <v>4.7066966166771571E-3</v>
      </c>
      <c r="JV42" s="343">
        <v>8.6581660277574909E-3</v>
      </c>
      <c r="JW42" s="343">
        <v>4.6635255022701619E-4</v>
      </c>
      <c r="JX42" s="343">
        <v>0</v>
      </c>
      <c r="JY42" s="343">
        <v>3.5488302375812873E-3</v>
      </c>
      <c r="JZ42" s="343">
        <v>1.4451582025161193E-3</v>
      </c>
      <c r="KA42" s="343">
        <v>5.391240264148616E-4</v>
      </c>
      <c r="KB42" s="343">
        <v>5.89064093529784E-4</v>
      </c>
      <c r="KC42" s="343">
        <v>2.4502812109769188E-4</v>
      </c>
      <c r="KD42" s="343">
        <v>2.1968991837386302E-3</v>
      </c>
      <c r="KE42" s="343">
        <v>2.910584693756092E-3</v>
      </c>
      <c r="KF42" s="343">
        <v>6.9280658565997084E-4</v>
      </c>
      <c r="KG42" s="343">
        <v>8.9084114779440187E-5</v>
      </c>
      <c r="KH42" s="343">
        <v>5.5780536028684612E-4</v>
      </c>
      <c r="KI42" s="343">
        <v>2.0326247664265114E-4</v>
      </c>
      <c r="KJ42" s="343">
        <v>1.1758548573896212E-3</v>
      </c>
      <c r="KK42" s="343">
        <v>7.0202558632334773E-4</v>
      </c>
      <c r="KL42" s="343">
        <v>1.4983855749708944E-4</v>
      </c>
      <c r="KM42" s="343">
        <v>0</v>
      </c>
      <c r="KN42" s="343">
        <v>5.2044192844304827E-3</v>
      </c>
      <c r="KO42" s="343">
        <v>7.3570224859195645E-3</v>
      </c>
      <c r="KP42" s="343">
        <v>5.0285814698501907E-3</v>
      </c>
      <c r="KQ42" s="343">
        <v>1.5543964182738233E-3</v>
      </c>
      <c r="KR42" s="343">
        <v>3.0254528152877506E-3</v>
      </c>
      <c r="KS42" s="343">
        <v>1.225806248192198E-3</v>
      </c>
      <c r="KT42" s="343">
        <v>3.3399618027168485E-3</v>
      </c>
      <c r="KU42" s="343">
        <v>2.407746126433967E-2</v>
      </c>
      <c r="KV42" s="343">
        <v>7.9822957833516756E-3</v>
      </c>
      <c r="KW42" s="343">
        <v>5.4925775173999096E-3</v>
      </c>
      <c r="KX42" s="343">
        <v>1.4927335792592612E-3</v>
      </c>
      <c r="KY42" s="343">
        <v>3.7571040002027161E-3</v>
      </c>
      <c r="KZ42" s="343">
        <v>2.8580702710652253E-3</v>
      </c>
      <c r="LA42" s="343">
        <v>3.2014501160544124E-3</v>
      </c>
      <c r="LB42" s="343">
        <v>6.6911247072283129E-4</v>
      </c>
      <c r="LC42" s="343">
        <v>6.148261611526408E-3</v>
      </c>
      <c r="LD42" s="343">
        <v>3.2442251611269736E-3</v>
      </c>
      <c r="LE42" s="343">
        <v>7.0815944578833164E-3</v>
      </c>
      <c r="LF42" s="343">
        <v>1.7980934556563835E-3</v>
      </c>
      <c r="LG42" s="343">
        <v>1.1029644188106265E-2</v>
      </c>
      <c r="LH42" s="343">
        <v>8.6531707251807487E-3</v>
      </c>
      <c r="LI42" s="343">
        <v>4.7659052417284549E-3</v>
      </c>
      <c r="LJ42" s="343">
        <v>1.0482377963409764E-2</v>
      </c>
      <c r="LK42" s="343">
        <v>1.0532630747121341E-3</v>
      </c>
      <c r="LL42" s="343">
        <v>3.0279125273666055E-4</v>
      </c>
      <c r="LM42" s="343">
        <v>2.1842163576627077E-3</v>
      </c>
      <c r="LN42" s="343">
        <v>9.5568522230647578E-5</v>
      </c>
      <c r="LO42" s="343">
        <v>8.4266911832756174E-5</v>
      </c>
      <c r="LP42" s="343">
        <v>4.7228564697531167E-3</v>
      </c>
      <c r="LQ42" s="343">
        <v>2.2345993630199625E-3</v>
      </c>
      <c r="LR42" s="343">
        <v>1.1824183597671334E-3</v>
      </c>
      <c r="LS42" s="343">
        <v>1.2607480190087028E-2</v>
      </c>
      <c r="LT42" s="343">
        <v>6.0244145853216181E-3</v>
      </c>
      <c r="LU42" s="343">
        <v>6.5495232312371811E-3</v>
      </c>
      <c r="LV42" s="343">
        <v>2.0070883294262018E-3</v>
      </c>
      <c r="LW42" s="343">
        <v>1.8298776708586012E-3</v>
      </c>
      <c r="LX42" s="343">
        <v>5.5543531032161222E-4</v>
      </c>
      <c r="LY42" s="343">
        <v>9.9557438531453261E-4</v>
      </c>
      <c r="LZ42" s="343">
        <v>6.9964956689110599E-4</v>
      </c>
      <c r="MA42" s="343">
        <v>1.1856901279731667E-3</v>
      </c>
      <c r="MB42" s="343">
        <v>6.4864468516237625E-4</v>
      </c>
      <c r="MC42" s="343">
        <v>1.6859323102113573E-3</v>
      </c>
      <c r="MD42" s="343">
        <v>3.7666269752844862E-4</v>
      </c>
      <c r="ME42" s="343">
        <v>1.7834025343186087E-2</v>
      </c>
      <c r="MF42" s="343">
        <v>2.7235530336461844E-3</v>
      </c>
      <c r="MG42" s="343">
        <v>2.2761854911137586E-3</v>
      </c>
      <c r="MH42" s="343">
        <v>1.1071242925112558E-3</v>
      </c>
      <c r="MI42" s="343">
        <v>7.9852762789600564E-4</v>
      </c>
      <c r="MJ42" s="343">
        <v>3.6833011662506746E-3</v>
      </c>
      <c r="MK42" s="343">
        <v>3.295852313611918E-6</v>
      </c>
      <c r="ML42" s="343">
        <v>3.9366090495078034E-5</v>
      </c>
      <c r="MM42" s="343">
        <v>4.9385628218820302E-4</v>
      </c>
      <c r="MN42" s="343">
        <v>0</v>
      </c>
      <c r="MO42" s="343">
        <v>1.8313666105870033E-3</v>
      </c>
      <c r="MP42" s="343">
        <v>7.6200750817902382E-3</v>
      </c>
      <c r="MQ42" s="343">
        <v>3.6665181600635129E-3</v>
      </c>
      <c r="MR42" s="343">
        <v>5.8018883887132498E-4</v>
      </c>
      <c r="MS42" s="343">
        <v>2.4342335333263142E-3</v>
      </c>
      <c r="MT42" s="343">
        <v>1.7501202554106041E-3</v>
      </c>
      <c r="MU42" s="343">
        <v>2.1545057045824563E-3</v>
      </c>
      <c r="MV42" s="343">
        <v>1.632563370594608E-3</v>
      </c>
      <c r="MW42" s="343">
        <v>7.4836239324018337E-3</v>
      </c>
      <c r="MX42" s="343">
        <v>1.4737265150397785E-3</v>
      </c>
      <c r="MY42" s="343">
        <v>7.5981278445547583E-3</v>
      </c>
      <c r="MZ42" s="343">
        <v>2.5207072410080903E-3</v>
      </c>
      <c r="NA42" s="343">
        <v>1.7768751433252302E-3</v>
      </c>
      <c r="NB42" s="343">
        <v>1.084759749379194E-2</v>
      </c>
      <c r="NC42" s="343">
        <v>2.3585566453250151E-3</v>
      </c>
      <c r="ND42" s="343">
        <v>1.1346343082541798E-3</v>
      </c>
      <c r="NE42" s="343">
        <v>5.8984076534644323E-3</v>
      </c>
      <c r="NF42" s="343">
        <v>1.173842925241415E-3</v>
      </c>
      <c r="NG42" s="343">
        <v>1.6078956946964198E-3</v>
      </c>
      <c r="NH42" s="343">
        <v>7.0352448498670183E-3</v>
      </c>
      <c r="NI42" s="343">
        <v>3.3898896059321062E-3</v>
      </c>
      <c r="NJ42" s="343">
        <v>2.3583345025667331E-3</v>
      </c>
      <c r="NK42" s="343">
        <v>1.8689069057950376E-4</v>
      </c>
      <c r="NL42" s="343">
        <v>9.620765055952772E-4</v>
      </c>
      <c r="NM42" s="343">
        <v>2.7657149717935989E-4</v>
      </c>
      <c r="NN42" s="343">
        <v>6.2022389846993408E-3</v>
      </c>
      <c r="NO42" s="343">
        <v>2.8943516501482168E-4</v>
      </c>
      <c r="NP42" s="343">
        <v>2.9472984649302436E-4</v>
      </c>
      <c r="NQ42" s="343">
        <v>0</v>
      </c>
      <c r="NR42" s="343">
        <v>2.1536794786036176E-3</v>
      </c>
      <c r="NS42" s="343">
        <v>0</v>
      </c>
      <c r="NT42" s="343">
        <v>1.8986779408753228E-2</v>
      </c>
      <c r="NU42" s="343">
        <v>4.4953946929037073E-3</v>
      </c>
      <c r="NV42" s="343">
        <v>3.9770658383047157E-3</v>
      </c>
      <c r="NW42" s="343">
        <v>8.452648342650973E-4</v>
      </c>
      <c r="NX42" s="343">
        <v>2.5217361733863501E-3</v>
      </c>
      <c r="NY42" s="343">
        <v>6.6561862716027687E-5</v>
      </c>
      <c r="NZ42" s="343">
        <v>4.1351572746843243E-3</v>
      </c>
      <c r="OA42" s="343">
        <v>9.7709217453420408E-4</v>
      </c>
      <c r="OB42" s="343">
        <v>8.2993640466745844E-3</v>
      </c>
      <c r="OC42" s="343">
        <v>1.3509412993028741E-2</v>
      </c>
      <c r="OD42" s="343">
        <v>9.5916160250793595E-3</v>
      </c>
      <c r="OE42" s="343">
        <v>9.1468991844040424E-3</v>
      </c>
      <c r="OF42" s="343">
        <v>1.4094651473224501E-2</v>
      </c>
      <c r="OG42" s="343">
        <v>2.6518244403618541E-4</v>
      </c>
      <c r="OH42" s="343">
        <v>3.6849442379653847E-3</v>
      </c>
      <c r="OI42" s="343">
        <v>5.1426943551784936E-4</v>
      </c>
      <c r="OJ42" s="343">
        <v>1.2157981536640181E-3</v>
      </c>
      <c r="OK42" s="343">
        <v>1.8994358158308976E-2</v>
      </c>
      <c r="OL42" s="343">
        <v>7.173277979545787E-3</v>
      </c>
      <c r="OM42" s="343">
        <v>1.9477072988770487E-2</v>
      </c>
      <c r="ON42" s="343">
        <v>3.5303953115579487E-3</v>
      </c>
      <c r="OO42" s="343">
        <v>3.9605831101406017E-3</v>
      </c>
      <c r="OP42" s="343">
        <v>0</v>
      </c>
      <c r="OQ42" s="343">
        <v>3.372884391519049E-3</v>
      </c>
      <c r="OR42" s="343">
        <v>8.7958128521266885E-4</v>
      </c>
      <c r="OS42" s="343">
        <v>1.53479478335501E-4</v>
      </c>
      <c r="OT42" s="343">
        <v>7.1268018464849966E-5</v>
      </c>
      <c r="OU42" s="343">
        <v>1.2751665155639389E-3</v>
      </c>
      <c r="OV42" s="343">
        <v>3.8300659111300274E-3</v>
      </c>
      <c r="OW42" s="343">
        <v>6.1348551174556789E-4</v>
      </c>
      <c r="OX42" s="343">
        <v>6.7268748239695966E-4</v>
      </c>
      <c r="OY42" s="343">
        <v>9.7623956909139527E-4</v>
      </c>
      <c r="OZ42" s="343">
        <v>3.0366404647987786E-3</v>
      </c>
      <c r="PA42" s="343">
        <v>4.2333961752261991E-4</v>
      </c>
      <c r="PB42" s="343">
        <v>0</v>
      </c>
      <c r="PC42" s="343">
        <v>1.5346238969544815E-4</v>
      </c>
      <c r="PD42" s="343">
        <v>6.0121627846599257E-4</v>
      </c>
      <c r="PE42" s="343">
        <v>8.801052176498278E-4</v>
      </c>
      <c r="PF42" s="343">
        <v>2.8620715994583067E-3</v>
      </c>
      <c r="PG42" s="343">
        <v>1.5510878279635391E-3</v>
      </c>
      <c r="PH42" s="343">
        <v>2.6644201907289304E-4</v>
      </c>
      <c r="PI42" s="343">
        <v>0</v>
      </c>
      <c r="PJ42" s="343">
        <v>1.1408597832231744E-3</v>
      </c>
      <c r="PK42" s="343">
        <v>2.7145339442226666E-4</v>
      </c>
      <c r="PL42" s="343">
        <v>1.5127532778812746E-4</v>
      </c>
      <c r="PM42" s="343">
        <v>1.162847864884443E-3</v>
      </c>
      <c r="PN42" s="343">
        <v>0</v>
      </c>
      <c r="PO42" s="343">
        <v>0</v>
      </c>
      <c r="PP42" s="343">
        <v>0</v>
      </c>
      <c r="PQ42" s="343">
        <v>0</v>
      </c>
      <c r="PR42" s="343">
        <v>9.5799742879632346E-3</v>
      </c>
      <c r="PS42" s="343">
        <v>9.4233233848261112E-4</v>
      </c>
      <c r="PT42" s="343">
        <v>2.3710886450076588E-4</v>
      </c>
      <c r="PU42" s="343">
        <v>8.7662085527864613E-4</v>
      </c>
      <c r="PV42" s="343">
        <v>5.488990532801814E-3</v>
      </c>
      <c r="PW42" s="343">
        <v>8.0563409149564847E-4</v>
      </c>
      <c r="PX42" s="343">
        <v>3.1272990575297792E-3</v>
      </c>
      <c r="PY42" s="343">
        <v>1.3689831766338055E-3</v>
      </c>
      <c r="PZ42" s="343">
        <v>1.0319601773334643E-3</v>
      </c>
      <c r="QA42" s="343">
        <v>0</v>
      </c>
      <c r="QB42" s="343">
        <v>1.6323868621734954E-3</v>
      </c>
      <c r="QC42" s="343">
        <v>2.5367806719386122E-3</v>
      </c>
      <c r="QD42" s="343">
        <v>9.0820058868324577E-4</v>
      </c>
      <c r="QE42" s="343">
        <v>1.3215101016809396E-3</v>
      </c>
      <c r="QF42" s="343">
        <v>8.0662332263958976E-5</v>
      </c>
      <c r="QG42" s="343">
        <v>7.3906925345860379E-4</v>
      </c>
      <c r="QH42" s="343">
        <v>7.1103799387974476E-4</v>
      </c>
      <c r="QI42" s="343">
        <v>8.8517126609996034E-4</v>
      </c>
      <c r="QJ42" s="343">
        <v>0</v>
      </c>
      <c r="QK42" s="343">
        <v>5.8003283695526352E-4</v>
      </c>
      <c r="QL42" s="343">
        <v>3.2257926307122991E-3</v>
      </c>
      <c r="QM42" s="343">
        <v>0</v>
      </c>
      <c r="QN42" s="343">
        <v>6.7944523858348227E-4</v>
      </c>
      <c r="QO42" s="343">
        <v>0</v>
      </c>
      <c r="QP42" s="343">
        <v>0</v>
      </c>
      <c r="QQ42" s="343">
        <v>0</v>
      </c>
      <c r="QR42" s="343">
        <v>3.5009549315654456E-3</v>
      </c>
      <c r="QS42" s="343">
        <v>6.0464363028583251E-4</v>
      </c>
      <c r="QT42" s="343">
        <v>7.8654790500711001E-4</v>
      </c>
      <c r="QU42" s="343">
        <v>3.8091681972444839E-4</v>
      </c>
      <c r="QV42" s="343">
        <v>1.4953841590071372E-4</v>
      </c>
      <c r="QW42" s="343">
        <v>2.2545569303865825E-3</v>
      </c>
      <c r="QX42" s="343">
        <v>1.2054734397750335E-3</v>
      </c>
      <c r="QY42" s="343">
        <v>1.3916354240243376E-3</v>
      </c>
      <c r="QZ42" s="343">
        <v>1.1120685481335144E-3</v>
      </c>
      <c r="RA42" s="343">
        <v>2.8504639307965172E-3</v>
      </c>
      <c r="RB42" s="343">
        <v>2.6497930607083208E-4</v>
      </c>
      <c r="RC42" s="343">
        <v>0</v>
      </c>
      <c r="RD42" s="343">
        <v>2.9546475472371506E-4</v>
      </c>
      <c r="RE42" s="343">
        <v>3.8044878940226073E-3</v>
      </c>
      <c r="RF42" s="343">
        <v>7.372616634579584E-4</v>
      </c>
      <c r="RG42" s="343">
        <v>1.4891241387133118E-3</v>
      </c>
      <c r="RH42" s="343">
        <v>5.9748262519602742E-4</v>
      </c>
      <c r="RI42" s="343">
        <v>3.4469466995617681E-3</v>
      </c>
      <c r="RJ42" s="343">
        <v>2.3151917776355704E-3</v>
      </c>
      <c r="RK42" s="343">
        <v>1.0126508029732824E-3</v>
      </c>
      <c r="RL42" s="343">
        <v>4.9298081969020044E-4</v>
      </c>
      <c r="RM42" s="343">
        <v>3.0207686699958234E-4</v>
      </c>
      <c r="RN42" s="343">
        <v>1.7055331412223662E-3</v>
      </c>
      <c r="RO42" s="343">
        <v>1.3787720467170253E-3</v>
      </c>
      <c r="RP42" s="343">
        <v>7.7613255954112829E-4</v>
      </c>
      <c r="RQ42" s="343">
        <v>0</v>
      </c>
      <c r="RR42" s="343">
        <v>0</v>
      </c>
      <c r="RS42" s="343">
        <v>0</v>
      </c>
      <c r="RT42" s="343">
        <v>1.8942210090328359E-3</v>
      </c>
      <c r="RU42" s="343">
        <v>4.2847410337401804E-4</v>
      </c>
      <c r="RV42" s="343">
        <v>0</v>
      </c>
      <c r="RW42" s="343">
        <v>0</v>
      </c>
      <c r="RX42" s="343">
        <v>4.8954064110594831E-6</v>
      </c>
      <c r="RY42" s="343">
        <v>2.0967668370012291E-3</v>
      </c>
      <c r="RZ42" s="343">
        <v>2.3295504170028891E-4</v>
      </c>
      <c r="SA42" s="343">
        <v>1.356679101173113E-3</v>
      </c>
      <c r="SB42" s="343">
        <v>0</v>
      </c>
      <c r="SC42" s="343">
        <v>1.5784105284031809E-3</v>
      </c>
      <c r="SD42" s="343">
        <v>1.3459230450591656E-3</v>
      </c>
      <c r="SE42" s="343">
        <v>1.6609998923341131E-4</v>
      </c>
      <c r="SF42" s="343">
        <v>3.0777128820786174E-4</v>
      </c>
      <c r="SG42" s="343">
        <v>7.9422850174241629E-4</v>
      </c>
      <c r="SH42" s="343">
        <v>0</v>
      </c>
      <c r="SI42" s="343">
        <v>0</v>
      </c>
      <c r="SJ42" s="343">
        <v>4.0472740207979401E-4</v>
      </c>
      <c r="SK42" s="343">
        <v>4.2312718248925139E-4</v>
      </c>
      <c r="SL42" s="343">
        <v>1.6948737107267431E-4</v>
      </c>
      <c r="SM42" s="343">
        <v>3.3553903496181428E-3</v>
      </c>
      <c r="SN42" s="343">
        <v>0</v>
      </c>
      <c r="SO42" s="343">
        <v>2.4019289011529652E-5</v>
      </c>
      <c r="SP42" s="343">
        <v>1.5075251311315969E-3</v>
      </c>
      <c r="SQ42" s="343">
        <v>0</v>
      </c>
      <c r="SR42" s="343">
        <v>7.3255933202711308E-3</v>
      </c>
      <c r="SS42" s="343">
        <v>1.0316591187608513E-3</v>
      </c>
      <c r="ST42" s="343">
        <v>5.0101193466425213E-2</v>
      </c>
      <c r="SU42" s="343">
        <v>5.6662373639720671E-4</v>
      </c>
      <c r="SV42" s="343">
        <v>0</v>
      </c>
      <c r="SW42" s="343">
        <v>1.6188101541786163E-3</v>
      </c>
      <c r="SX42" s="343">
        <v>2.6906641310451001E-4</v>
      </c>
      <c r="SY42" s="343">
        <v>4.518681874815942E-3</v>
      </c>
      <c r="SZ42" s="343">
        <v>1.0500034631769145E-4</v>
      </c>
      <c r="TA42" s="343">
        <v>0</v>
      </c>
      <c r="TB42" s="343">
        <v>3.7663182544179835E-3</v>
      </c>
      <c r="TC42" s="343">
        <v>6.4062115191467053E-5</v>
      </c>
      <c r="TD42" s="343">
        <v>1.864228917187388E-3</v>
      </c>
      <c r="TE42" s="343">
        <v>2.5501846582162197E-4</v>
      </c>
      <c r="TF42" s="343">
        <v>4.2370751279844401E-4</v>
      </c>
      <c r="TG42" s="343">
        <v>9.1713889675804714E-3</v>
      </c>
      <c r="TH42" s="343">
        <v>2.1281005726134002E-3</v>
      </c>
      <c r="TI42" s="343">
        <v>1.540581320213711E-4</v>
      </c>
      <c r="TJ42" s="343">
        <v>8.3433495272979485E-4</v>
      </c>
      <c r="TK42" s="343">
        <v>2.3072140129712588E-3</v>
      </c>
      <c r="TL42" s="343">
        <v>8.7781915669521752E-4</v>
      </c>
      <c r="TM42" s="343">
        <v>7.0997253848848103E-4</v>
      </c>
      <c r="TN42" s="343">
        <v>9.937622965297216E-4</v>
      </c>
      <c r="TO42" s="343">
        <v>1.1356094345933959E-3</v>
      </c>
      <c r="TP42" s="343">
        <v>5.9843498615990364E-4</v>
      </c>
      <c r="TQ42" s="343">
        <v>5.3723594648227293E-4</v>
      </c>
      <c r="TR42" s="343">
        <v>2.1369521756661478E-4</v>
      </c>
      <c r="TS42" s="343">
        <v>0</v>
      </c>
      <c r="TT42" s="343">
        <v>1.5033932346221386E-3</v>
      </c>
      <c r="TU42" s="343">
        <v>3.8990302274802095E-4</v>
      </c>
      <c r="TV42" s="343">
        <v>0</v>
      </c>
      <c r="TW42" s="343">
        <v>3.3781210643792541E-3</v>
      </c>
      <c r="TX42" s="343">
        <v>1.7668023443988407E-3</v>
      </c>
      <c r="TY42" s="343">
        <v>4.3730783562810184E-3</v>
      </c>
      <c r="TZ42" s="343">
        <v>1.8792240790405099E-3</v>
      </c>
      <c r="UA42" s="343">
        <v>5.1593097893678987E-4</v>
      </c>
      <c r="UB42" s="343">
        <v>2.1479807655808169E-4</v>
      </c>
      <c r="UC42" s="343">
        <v>9.0477897761177019E-3</v>
      </c>
      <c r="UD42" s="343">
        <v>8.9223671362750152E-5</v>
      </c>
      <c r="UE42" s="343">
        <v>0</v>
      </c>
      <c r="UF42" s="343">
        <v>0</v>
      </c>
      <c r="UG42" s="343">
        <v>4.2479866717635051E-4</v>
      </c>
      <c r="UH42" s="343">
        <v>3.2987989305440267E-3</v>
      </c>
      <c r="UI42" s="343">
        <v>0</v>
      </c>
      <c r="UJ42" s="343">
        <v>0</v>
      </c>
      <c r="UK42" s="343">
        <v>4.5326760228161779E-4</v>
      </c>
      <c r="UL42" s="343">
        <v>6.4749592213991932E-4</v>
      </c>
      <c r="UM42" s="343">
        <v>0</v>
      </c>
      <c r="UN42" s="343">
        <v>5.3697090952658909E-3</v>
      </c>
      <c r="UO42" s="343">
        <v>2.026590462704782E-3</v>
      </c>
      <c r="UP42" s="343">
        <v>0</v>
      </c>
      <c r="UQ42" s="343">
        <v>2.456380725747245E-3</v>
      </c>
      <c r="UR42" s="343">
        <v>0</v>
      </c>
      <c r="US42" s="343">
        <v>2.9031862643440193E-4</v>
      </c>
      <c r="UT42" s="343">
        <v>2.7688933139548343E-4</v>
      </c>
      <c r="UU42" s="343">
        <v>0</v>
      </c>
      <c r="UV42" s="343">
        <v>0</v>
      </c>
      <c r="UW42" s="343">
        <v>0</v>
      </c>
      <c r="UX42" s="343">
        <v>1.4771510802253625E-3</v>
      </c>
      <c r="UY42" s="343">
        <v>4.27137410761257E-4</v>
      </c>
      <c r="UZ42" s="343">
        <v>5.4327318977822432E-4</v>
      </c>
      <c r="VA42" s="343">
        <v>1.1408919203898711E-4</v>
      </c>
      <c r="VB42" s="343">
        <v>1.9975822112548958E-4</v>
      </c>
      <c r="VC42" s="343">
        <v>0</v>
      </c>
      <c r="VD42" s="343">
        <v>0</v>
      </c>
      <c r="VE42" s="343">
        <v>5.0146743437381937E-4</v>
      </c>
      <c r="VF42" s="343">
        <v>1.3314042708266272E-3</v>
      </c>
      <c r="VG42" s="343">
        <v>0</v>
      </c>
      <c r="VH42" s="343">
        <v>0</v>
      </c>
      <c r="VI42" s="343">
        <v>1.7886121067210556E-3</v>
      </c>
      <c r="VJ42" s="343">
        <v>4.7847590278680815E-3</v>
      </c>
      <c r="VK42" s="343">
        <v>2.0450849689149439E-3</v>
      </c>
      <c r="VL42" s="343">
        <v>4.2533714656324502E-4</v>
      </c>
      <c r="VM42" s="343">
        <v>7.6691404237619467E-5</v>
      </c>
      <c r="VN42" s="343">
        <v>3.5172097508335637E-4</v>
      </c>
      <c r="VO42" s="343">
        <v>2.0946915385283756E-3</v>
      </c>
      <c r="VP42" s="343">
        <v>2.8907349946358813E-3</v>
      </c>
      <c r="VQ42" s="343">
        <v>3.7438325969241817E-4</v>
      </c>
      <c r="VR42" s="343">
        <v>2.4811593440481599E-3</v>
      </c>
      <c r="VS42" s="343">
        <v>2.7065329963241419E-3</v>
      </c>
      <c r="VT42" s="343">
        <v>0</v>
      </c>
      <c r="VU42" s="343">
        <v>8.7777173954997839E-4</v>
      </c>
      <c r="VV42" s="343">
        <v>4.7557624003767898E-4</v>
      </c>
      <c r="VW42" s="343">
        <v>0</v>
      </c>
      <c r="VX42" s="343">
        <v>5.5581859372941646E-4</v>
      </c>
      <c r="VY42" s="343">
        <v>7.4145778627127601E-3</v>
      </c>
      <c r="VZ42" s="343">
        <v>1.0054514425282012E-3</v>
      </c>
      <c r="WA42" s="343">
        <v>1.1310734021634777E-3</v>
      </c>
      <c r="WB42" s="343">
        <v>1.3354044520952882E-3</v>
      </c>
      <c r="WC42" s="343">
        <v>4.8669427198500377E-4</v>
      </c>
      <c r="WD42" s="343">
        <v>4.8485295938367615E-4</v>
      </c>
      <c r="WE42" s="343">
        <v>2.8156809631061579E-3</v>
      </c>
      <c r="WF42" s="343">
        <v>3.5228424184582496E-4</v>
      </c>
      <c r="WG42" s="343">
        <v>4.6664954509958214E-4</v>
      </c>
      <c r="WH42" s="343">
        <v>7.410162934826267E-4</v>
      </c>
      <c r="WI42" s="343">
        <v>1.1399933612209314E-3</v>
      </c>
      <c r="WJ42" s="343">
        <v>3.9477449328469008E-3</v>
      </c>
      <c r="WK42" s="343">
        <v>6.1426703713148045E-4</v>
      </c>
      <c r="WL42" s="343">
        <v>2.2438445051695848E-4</v>
      </c>
      <c r="WM42" s="343">
        <v>3.7246004801116009E-3</v>
      </c>
      <c r="WN42" s="343">
        <v>3.2069007737684382E-3</v>
      </c>
      <c r="WO42" s="343">
        <v>1.3078034753955662E-3</v>
      </c>
      <c r="WP42" s="343">
        <v>2.6529618593305724E-4</v>
      </c>
      <c r="WQ42" s="343">
        <v>2.7627639411971017E-4</v>
      </c>
      <c r="WR42" s="343">
        <v>1.1776750578420714E-3</v>
      </c>
      <c r="WS42" s="343">
        <v>5.6690250018868521E-3</v>
      </c>
      <c r="WT42" s="343">
        <v>1.2052847520471531E-4</v>
      </c>
      <c r="WU42" s="343">
        <v>0</v>
      </c>
      <c r="WV42" s="343">
        <v>0</v>
      </c>
      <c r="WW42" s="343">
        <v>-2.0273517667892169E-3</v>
      </c>
      <c r="WX42" s="343">
        <v>0</v>
      </c>
      <c r="WY42" s="343">
        <v>0</v>
      </c>
      <c r="WZ42" s="343">
        <v>1.4521309987820008E-5</v>
      </c>
      <c r="XA42" s="343">
        <v>3.1586809750618082E-2</v>
      </c>
      <c r="XB42" s="343">
        <v>5.7234851529177726E-3</v>
      </c>
      <c r="XC42" s="343">
        <v>0</v>
      </c>
      <c r="XD42" s="343">
        <v>2.2608268913680758E-3</v>
      </c>
      <c r="XE42" s="343">
        <v>0</v>
      </c>
      <c r="XF42" s="343">
        <v>3.3094736647514074E-3</v>
      </c>
      <c r="XG42" s="343">
        <v>5.4181136269223595E-4</v>
      </c>
      <c r="XH42" s="343">
        <v>6.7171167776893036E-4</v>
      </c>
      <c r="XI42" s="343">
        <v>2.1550210865679794E-3</v>
      </c>
      <c r="XJ42" s="343">
        <v>8.178137993664215E-4</v>
      </c>
      <c r="XK42" s="343">
        <v>1.2901890598425775E-4</v>
      </c>
      <c r="XL42" s="343">
        <v>7.285274607598802E-4</v>
      </c>
      <c r="XM42" s="343">
        <v>1.0867620774461491E-3</v>
      </c>
      <c r="XN42" s="343">
        <v>6.3637111515971027E-4</v>
      </c>
      <c r="XO42" s="343">
        <v>2.3573443585765638E-3</v>
      </c>
      <c r="XP42" s="343">
        <v>1.0568305779424616E-3</v>
      </c>
      <c r="XQ42" s="343">
        <v>1.5083905085920843E-3</v>
      </c>
      <c r="XR42" s="343">
        <v>7.1150376411337516E-4</v>
      </c>
      <c r="XS42" s="343">
        <v>2.3942172196734772E-4</v>
      </c>
      <c r="XT42" s="343">
        <v>1.9854552014395542E-4</v>
      </c>
      <c r="XU42" s="343">
        <v>2.1164057477810728E-3</v>
      </c>
      <c r="XV42" s="343">
        <v>6.7541818677205909E-4</v>
      </c>
      <c r="XW42" s="343">
        <v>0</v>
      </c>
      <c r="XX42" s="343">
        <v>1.6166296639977075E-4</v>
      </c>
      <c r="XY42" s="343">
        <v>0</v>
      </c>
      <c r="XZ42" s="343">
        <v>1.9404457098355751E-4</v>
      </c>
      <c r="YA42" s="343">
        <v>0</v>
      </c>
      <c r="YB42" s="343">
        <v>0</v>
      </c>
      <c r="YC42" s="343">
        <v>3.8329120163735431E-3</v>
      </c>
      <c r="YD42" s="343">
        <v>3.3037309550064886E-4</v>
      </c>
      <c r="YE42" s="343">
        <v>2.5129584650624096E-3</v>
      </c>
      <c r="YF42" s="343">
        <v>7.3293581668295525E-5</v>
      </c>
      <c r="YG42" s="343">
        <v>1.5758578334320113E-3</v>
      </c>
      <c r="YH42" s="343">
        <v>1.2773414136023019E-3</v>
      </c>
      <c r="YI42" s="343">
        <v>4.8417647843832141E-4</v>
      </c>
      <c r="YJ42" s="343">
        <v>3.9308414248748132E-4</v>
      </c>
      <c r="YK42" s="343">
        <v>3.4766245041783343E-3</v>
      </c>
      <c r="YL42" s="343">
        <v>2.4812684048059868E-4</v>
      </c>
      <c r="YM42" s="343">
        <v>3.0133418526528911E-3</v>
      </c>
      <c r="YN42" s="343">
        <v>5.3459468115398456E-4</v>
      </c>
      <c r="YO42" s="343">
        <v>0</v>
      </c>
      <c r="YP42" s="343">
        <v>0</v>
      </c>
      <c r="YQ42" s="343">
        <v>0</v>
      </c>
      <c r="YR42" s="343">
        <v>2.8101344241170584E-4</v>
      </c>
      <c r="YS42" s="343">
        <v>1.0294224174130207E-3</v>
      </c>
      <c r="YT42" s="343">
        <v>2.719494880159933E-3</v>
      </c>
      <c r="YU42" s="343">
        <v>2.6813858620248506E-4</v>
      </c>
      <c r="YV42" s="343">
        <v>0</v>
      </c>
      <c r="YW42" s="343">
        <v>4.601113457170004E-5</v>
      </c>
      <c r="YX42" s="343">
        <v>0</v>
      </c>
      <c r="YY42" s="343">
        <v>1.3830175308939901E-3</v>
      </c>
      <c r="YZ42" s="343">
        <v>5.8777233460471229E-4</v>
      </c>
      <c r="ZA42" s="343">
        <v>6.5114005147710874E-3</v>
      </c>
      <c r="ZB42" s="343">
        <v>0</v>
      </c>
      <c r="ZC42" s="343">
        <v>9.9506683080784938E-6</v>
      </c>
      <c r="ZD42" s="343">
        <v>1.8636401959248248E-4</v>
      </c>
      <c r="ZE42" s="343">
        <v>2.9643326474913258E-4</v>
      </c>
      <c r="ZF42" s="343">
        <v>2.5991836300119268E-4</v>
      </c>
      <c r="ZG42" s="343">
        <v>5.8449648478842512E-5</v>
      </c>
      <c r="ZH42" s="343">
        <v>0</v>
      </c>
      <c r="ZI42" s="343">
        <v>1.6806068598069544E-3</v>
      </c>
      <c r="ZJ42" s="343">
        <v>4.3886667382506883E-3</v>
      </c>
      <c r="ZK42" s="343">
        <v>9.6539267183920006E-3</v>
      </c>
      <c r="ZL42" s="343">
        <v>1.0152352841308369E-3</v>
      </c>
      <c r="ZM42" s="343">
        <v>9.2446329079796941E-4</v>
      </c>
      <c r="ZN42" s="343">
        <v>2.913197377380742E-4</v>
      </c>
      <c r="ZO42" s="343">
        <v>1.9661988107860359E-4</v>
      </c>
      <c r="ZP42" s="343">
        <v>5.3136906535735831E-6</v>
      </c>
      <c r="ZQ42" s="343">
        <v>3.5557704341973795E-4</v>
      </c>
      <c r="ZR42" s="343">
        <v>1.1522557209649047E-4</v>
      </c>
      <c r="ZS42" s="343">
        <v>7.0133120601394844E-4</v>
      </c>
      <c r="ZT42" s="343">
        <v>8.6801436242176443E-4</v>
      </c>
      <c r="ZU42" s="343">
        <v>0</v>
      </c>
      <c r="ZV42" s="343">
        <v>6.0335072490245978E-4</v>
      </c>
      <c r="ZW42" s="343">
        <v>1.6388668978010442E-4</v>
      </c>
      <c r="ZX42" s="343">
        <v>3.8094227590063339E-4</v>
      </c>
      <c r="ZY42" s="343">
        <v>9.2541816803484104E-4</v>
      </c>
      <c r="ZZ42" s="343">
        <v>1.3139383239048897E-4</v>
      </c>
      <c r="AAA42" s="343">
        <v>2.7108156867741698E-3</v>
      </c>
      <c r="AAB42" s="343">
        <v>0</v>
      </c>
      <c r="AAC42" s="343">
        <v>4.9287001686579865E-4</v>
      </c>
      <c r="AAD42" s="343">
        <v>4.7712674210198582E-5</v>
      </c>
      <c r="AAE42" s="343">
        <v>1.9093878970356909E-4</v>
      </c>
      <c r="AAF42" s="343">
        <v>1.8895034155668822E-3</v>
      </c>
      <c r="AAG42" s="343">
        <v>6.0156786982359478E-4</v>
      </c>
      <c r="AAH42" s="343">
        <v>2.7889223738281742E-3</v>
      </c>
      <c r="AAI42" s="343">
        <v>9.0915140522448664E-4</v>
      </c>
      <c r="AAJ42" s="343">
        <v>7.6603975903845512E-5</v>
      </c>
      <c r="AAK42" s="343">
        <v>4.4161380281315427E-4</v>
      </c>
      <c r="AAL42" s="343">
        <v>5.3300783946693667E-4</v>
      </c>
      <c r="AAM42" s="343">
        <v>6.5972674749628368E-3</v>
      </c>
      <c r="AAN42" s="343">
        <v>3.4395498207371423E-4</v>
      </c>
      <c r="AAO42" s="343">
        <v>1.7950684136149191E-3</v>
      </c>
      <c r="AAP42" s="343">
        <v>6.2574076280519917E-4</v>
      </c>
      <c r="AAQ42" s="343">
        <v>3.128395856967046E-4</v>
      </c>
      <c r="AAR42" s="343">
        <v>0</v>
      </c>
      <c r="AAS42" s="343">
        <v>1.1090329320878436E-3</v>
      </c>
      <c r="AAT42" s="343">
        <v>1.435984631593393E-3</v>
      </c>
      <c r="AAU42" s="343">
        <v>1.1482499854026519E-3</v>
      </c>
      <c r="AAV42" s="343">
        <v>0</v>
      </c>
      <c r="AAW42" s="343">
        <v>1.139051970541702E-3</v>
      </c>
      <c r="AAX42" s="343">
        <v>2.1570746327104718E-3</v>
      </c>
      <c r="AAY42" s="343">
        <v>8.0712163899615129E-4</v>
      </c>
      <c r="AAZ42" s="343">
        <v>2.1833711219120485E-4</v>
      </c>
      <c r="ABA42" s="343">
        <v>0</v>
      </c>
      <c r="ABB42" s="343">
        <v>0</v>
      </c>
      <c r="ABC42" s="343">
        <v>0</v>
      </c>
      <c r="ABD42" s="343">
        <v>2.6736029669939911E-3</v>
      </c>
      <c r="ABE42" s="343">
        <v>1.7945548700180292E-4</v>
      </c>
      <c r="ABF42" s="343">
        <v>2.2048519120919799E-3</v>
      </c>
      <c r="ABG42" s="343">
        <v>6.5269322402232389E-3</v>
      </c>
      <c r="ABH42" s="343">
        <v>0</v>
      </c>
      <c r="ABI42" s="343">
        <v>0</v>
      </c>
      <c r="ABJ42" s="343">
        <v>0</v>
      </c>
      <c r="ABK42" s="343">
        <v>0</v>
      </c>
      <c r="ABL42" s="343">
        <v>0</v>
      </c>
      <c r="ABM42" s="343">
        <v>1.5955367507269416E-2</v>
      </c>
      <c r="ABN42" s="343">
        <v>9.5724170582058195E-4</v>
      </c>
      <c r="ABO42" s="343">
        <v>0</v>
      </c>
      <c r="ABP42" s="343">
        <v>0</v>
      </c>
      <c r="ABQ42" s="343">
        <v>7.9957952136084016E-4</v>
      </c>
      <c r="ABR42" s="343">
        <v>2.6904978244835285E-4</v>
      </c>
      <c r="ABS42" s="343">
        <v>5.2904142769456624E-4</v>
      </c>
      <c r="ABT42" s="343">
        <v>1.7426609253219489E-3</v>
      </c>
      <c r="ABU42" s="343">
        <v>0</v>
      </c>
      <c r="ABV42" s="343">
        <v>9.8986278525731546E-3</v>
      </c>
      <c r="ABW42" s="343">
        <v>3.9468179875119981E-4</v>
      </c>
      <c r="ABX42" s="343">
        <v>1.813303843848886E-3</v>
      </c>
      <c r="ABY42" s="343">
        <v>1.9036260221256831E-3</v>
      </c>
      <c r="ABZ42" s="343">
        <v>1.524891791768534E-3</v>
      </c>
      <c r="ACA42" s="343">
        <v>1.9362180439932686E-3</v>
      </c>
      <c r="ACB42" s="343">
        <v>1.6841925282854188E-3</v>
      </c>
      <c r="ACC42" s="343">
        <v>2.8388955727061838E-3</v>
      </c>
      <c r="ACD42" s="343">
        <v>-5.1160170830071964E-8</v>
      </c>
      <c r="ACE42" s="343">
        <v>0</v>
      </c>
      <c r="ACF42" s="343">
        <v>6.9546047239960973E-4</v>
      </c>
      <c r="ACG42" s="343">
        <v>4.5644268621888917E-2</v>
      </c>
      <c r="ACH42" s="343">
        <v>2.9564916439011771E-3</v>
      </c>
      <c r="ACI42" s="343">
        <v>1.274088851196973E-3</v>
      </c>
      <c r="ACJ42" s="343">
        <v>2.1231121126303303E-3</v>
      </c>
      <c r="ACK42" s="343">
        <v>0</v>
      </c>
      <c r="ACL42" s="343">
        <v>7.8879157804911384E-4</v>
      </c>
      <c r="ACM42" s="343">
        <v>2.0641835240611237E-3</v>
      </c>
      <c r="ACN42" s="343">
        <v>3.8143627645378466E-3</v>
      </c>
      <c r="ACO42" s="343">
        <v>9.3995204536352298E-3</v>
      </c>
      <c r="ACP42" s="343">
        <v>1.2174654367549305E-2</v>
      </c>
      <c r="ACQ42" s="343">
        <v>7.0231357894106825E-3</v>
      </c>
      <c r="ACR42" s="343">
        <v>2.2207134830740595E-3</v>
      </c>
      <c r="ACS42" s="343">
        <v>1.7000961235011117E-2</v>
      </c>
      <c r="ACT42" s="343">
        <v>4.7763284350131477E-3</v>
      </c>
      <c r="ACU42" s="343">
        <v>4.5421053304451448E-4</v>
      </c>
      <c r="ACV42" s="343">
        <v>6.0859681169187353E-4</v>
      </c>
      <c r="ACW42" s="343">
        <v>6.5399635185792355E-4</v>
      </c>
      <c r="ACX42" s="343">
        <v>3.8680269234890759E-5</v>
      </c>
      <c r="ACY42" s="343">
        <v>1.747195428281857E-3</v>
      </c>
      <c r="ACZ42" s="343">
        <v>1.7841443679556875E-3</v>
      </c>
      <c r="ADA42" s="343">
        <v>0</v>
      </c>
      <c r="ADB42" s="343">
        <v>0</v>
      </c>
      <c r="ADC42" s="343">
        <v>7.7584638123354773E-4</v>
      </c>
      <c r="ADD42" s="343">
        <v>3.092827766741317E-3</v>
      </c>
      <c r="ADE42" s="343">
        <v>1.2880189888596651E-3</v>
      </c>
      <c r="ADF42" s="343">
        <v>0</v>
      </c>
      <c r="ADG42" s="343">
        <v>6.0018415479340045E-4</v>
      </c>
      <c r="ADH42" s="343">
        <v>5.9985188069427997E-4</v>
      </c>
      <c r="ADI42" s="343">
        <v>3.9337332287627544E-4</v>
      </c>
      <c r="ADJ42" s="343">
        <v>4.4179692556760401E-3</v>
      </c>
      <c r="ADK42" s="343">
        <v>1.5987135752543091E-4</v>
      </c>
      <c r="ADL42" s="343">
        <v>1.6589007729528257E-3</v>
      </c>
      <c r="ADM42" s="343">
        <v>3.9987067102413516E-2</v>
      </c>
      <c r="ADN42" s="343">
        <v>7.9404442770256709E-4</v>
      </c>
      <c r="ADO42" s="343">
        <v>1.3961070496670946E-3</v>
      </c>
      <c r="ADP42" s="343">
        <v>2.413133153496499E-3</v>
      </c>
      <c r="ADQ42" s="343">
        <v>3.1730534210913596E-3</v>
      </c>
      <c r="ADR42" s="343">
        <v>2.0203236821930809E-4</v>
      </c>
      <c r="ADS42" s="343">
        <v>0</v>
      </c>
      <c r="ADT42" s="343">
        <v>0</v>
      </c>
      <c r="ADU42" s="343">
        <v>3.5135073452643791E-3</v>
      </c>
      <c r="ADV42" s="343">
        <v>1.6447823004646936E-2</v>
      </c>
      <c r="ADW42" s="343">
        <v>5.5266912652768068E-3</v>
      </c>
      <c r="ADX42" s="343">
        <v>5.8176999044244008E-3</v>
      </c>
      <c r="ADY42" s="343">
        <v>2.2275927930090436E-2</v>
      </c>
      <c r="ADZ42" s="343">
        <v>5.2202863387258427E-3</v>
      </c>
      <c r="AEA42" s="343">
        <v>7.1515779465434878E-3</v>
      </c>
      <c r="AEB42" s="343">
        <v>3.4232334103416265E-3</v>
      </c>
      <c r="AEC42" s="343">
        <v>3.3125160763950966E-3</v>
      </c>
      <c r="AED42" s="343">
        <v>1.0359943935044479E-3</v>
      </c>
      <c r="AEE42" s="343">
        <v>4.6468616649342979E-4</v>
      </c>
      <c r="AEF42" s="343">
        <v>7.744877532817232E-3</v>
      </c>
      <c r="AEG42" s="343">
        <v>4.6090890949403961E-3</v>
      </c>
      <c r="AEH42" s="343">
        <v>2.5508030292830091E-3</v>
      </c>
      <c r="AEI42" s="343">
        <v>4.1456233289734458E-5</v>
      </c>
      <c r="AEJ42" s="343">
        <v>5.2289204637661763E-3</v>
      </c>
      <c r="AEK42" s="343">
        <v>2.8628855901915952E-3</v>
      </c>
      <c r="AEL42" s="343">
        <v>2.8166500653756896E-3</v>
      </c>
      <c r="AEM42" s="343">
        <v>3.6990626930739879E-3</v>
      </c>
      <c r="AEN42" s="343">
        <v>2.595794268822458E-3</v>
      </c>
      <c r="AEO42" s="343">
        <v>9.7261113949402671E-3</v>
      </c>
      <c r="AEP42" s="343">
        <v>5.6903740823869545E-4</v>
      </c>
      <c r="AEQ42" s="343">
        <v>1.5125159143451704E-4</v>
      </c>
      <c r="AER42" s="343">
        <v>1.5603667413272696E-4</v>
      </c>
      <c r="AES42" s="343">
        <v>2.941104106128458E-4</v>
      </c>
      <c r="AET42" s="343">
        <v>1.0074437296591805E-3</v>
      </c>
      <c r="AEU42" s="343">
        <v>2.8991361406647008E-5</v>
      </c>
      <c r="AEV42" s="343">
        <v>6.7430446893794547E-4</v>
      </c>
      <c r="AEW42" s="343">
        <v>2.7960618977311292E-4</v>
      </c>
      <c r="AEX42" s="343">
        <v>0</v>
      </c>
      <c r="AEY42" s="343">
        <v>6.873160149766056E-3</v>
      </c>
      <c r="AEZ42" s="343">
        <v>7.0315702660525012E-3</v>
      </c>
      <c r="AFA42" s="343">
        <v>2.1480835673708641E-3</v>
      </c>
      <c r="AFB42" s="343">
        <v>1.1464254919826005E-3</v>
      </c>
      <c r="AFC42" s="343">
        <v>3.345431143613443E-3</v>
      </c>
      <c r="AFD42" s="343">
        <v>2.054231238280969E-2</v>
      </c>
      <c r="AFE42" s="343">
        <v>6.9264975900241012E-4</v>
      </c>
      <c r="AFF42" s="343">
        <v>6.2185045937695538E-4</v>
      </c>
      <c r="AFG42" s="343">
        <v>3.9818232870847967E-3</v>
      </c>
      <c r="AFH42" s="343">
        <v>1.21082009957386E-3</v>
      </c>
      <c r="AFI42" s="343">
        <v>8.7277604158260858E-4</v>
      </c>
      <c r="AFJ42" s="343">
        <v>1.2955765206033617E-3</v>
      </c>
      <c r="AFK42" s="343">
        <v>2.4375834457477392E-3</v>
      </c>
      <c r="AFL42" s="343">
        <v>9.4588173577927429E-3</v>
      </c>
      <c r="AFM42" s="343">
        <v>2.826839988573541E-3</v>
      </c>
      <c r="AFN42" s="343">
        <v>1.3394112171740773E-3</v>
      </c>
      <c r="AFO42" s="343">
        <v>9.8504844635666591E-4</v>
      </c>
      <c r="AFP42" s="343">
        <v>6.8647283994682513E-4</v>
      </c>
      <c r="AFQ42" s="343">
        <v>8.3543197943273563E-4</v>
      </c>
      <c r="AFR42" s="343">
        <v>2.9910590279621316E-3</v>
      </c>
      <c r="AFS42" s="343">
        <v>1.296828432541442E-3</v>
      </c>
      <c r="AFT42" s="343">
        <v>1.3424115913503252E-3</v>
      </c>
      <c r="AFU42" s="343">
        <v>1.4866086930814704E-3</v>
      </c>
      <c r="AFV42" s="343">
        <v>5.3905247496004094E-3</v>
      </c>
      <c r="AFW42" s="343">
        <v>5.3066732592532348E-4</v>
      </c>
      <c r="AFX42" s="343">
        <v>2.0176835132829533E-2</v>
      </c>
      <c r="AFY42" s="343">
        <v>8.8941724418367251E-4</v>
      </c>
      <c r="AFZ42" s="343">
        <v>2.9269532353674453E-4</v>
      </c>
      <c r="AGA42" s="343">
        <v>1.0864453286340566E-4</v>
      </c>
      <c r="AGB42" s="343">
        <v>1.0996920718659299E-3</v>
      </c>
      <c r="AGC42" s="343">
        <v>6.7845604005999105E-4</v>
      </c>
      <c r="AGD42" s="343">
        <v>6.77731711452842E-5</v>
      </c>
      <c r="AGE42" s="343">
        <v>0</v>
      </c>
      <c r="AGF42" s="343">
        <v>2.2183502097400313E-3</v>
      </c>
      <c r="AGG42" s="343">
        <v>4.5591440615754756E-4</v>
      </c>
      <c r="AGH42" s="343">
        <v>1.0341049746497059E-3</v>
      </c>
      <c r="AGI42" s="343">
        <v>7.2358965882887358E-3</v>
      </c>
      <c r="AGJ42" s="343">
        <v>3.2108379510053164E-3</v>
      </c>
      <c r="AGK42" s="343">
        <v>1.173082315323696E-3</v>
      </c>
      <c r="AGL42" s="343">
        <v>6.1089173620852331E-4</v>
      </c>
      <c r="AGM42" s="343">
        <v>2.7053428188852919E-3</v>
      </c>
      <c r="AGN42" s="343">
        <v>9.5613295732768137E-4</v>
      </c>
      <c r="AGO42" s="343">
        <v>0</v>
      </c>
      <c r="AGP42" s="343">
        <v>9.1586933161853128E-4</v>
      </c>
      <c r="AGQ42" s="343">
        <v>1.3772200983810325E-2</v>
      </c>
      <c r="AGR42" s="343">
        <v>4.3668191905426382E-3</v>
      </c>
      <c r="AGS42" s="343">
        <v>0</v>
      </c>
      <c r="AGT42" s="343">
        <v>5.5904429174736582E-4</v>
      </c>
      <c r="AGU42" s="343">
        <v>1.0664546901133151E-3</v>
      </c>
      <c r="AGV42" s="343">
        <v>2.1216193708389593E-3</v>
      </c>
      <c r="AGW42" s="343">
        <v>2.6851899654508872E-4</v>
      </c>
      <c r="AGX42" s="343">
        <v>1.9963671064626021E-4</v>
      </c>
      <c r="AGY42" s="343">
        <v>2.8837042733664169E-4</v>
      </c>
      <c r="AGZ42" s="343">
        <v>5.2908886476043463E-4</v>
      </c>
      <c r="AHA42" s="343">
        <v>5.7820020347539524E-4</v>
      </c>
      <c r="AHB42" s="343">
        <v>2.7479166313913641E-4</v>
      </c>
      <c r="AHC42" s="343">
        <v>1.4553397488622805E-3</v>
      </c>
      <c r="AHD42" s="343">
        <v>3.2512913843905813E-4</v>
      </c>
      <c r="AHE42" s="343">
        <v>2.3367579100787498E-4</v>
      </c>
      <c r="AHF42" s="343">
        <v>2.3327516042061418E-4</v>
      </c>
      <c r="AHG42" s="343">
        <v>1.3421218636750299E-3</v>
      </c>
      <c r="AHH42" s="343">
        <v>2.2423000212460167E-3</v>
      </c>
      <c r="AHI42" s="343">
        <v>1.8903385897606911E-4</v>
      </c>
      <c r="AHJ42" s="343">
        <v>1.607090483789323E-4</v>
      </c>
      <c r="AHK42" s="343">
        <v>1.1746684472848163E-4</v>
      </c>
      <c r="AHL42" s="343">
        <v>1.4414330647982915E-4</v>
      </c>
      <c r="AHM42" s="343">
        <v>0</v>
      </c>
      <c r="AHN42" s="343">
        <v>0</v>
      </c>
      <c r="AHO42" s="343">
        <v>0.40209477223196005</v>
      </c>
      <c r="AHQ42" s="352">
        <v>37</v>
      </c>
    </row>
    <row r="43" spans="1:901" x14ac:dyDescent="0.35">
      <c r="A43" s="341" t="s">
        <v>6</v>
      </c>
      <c r="B43" s="342" t="s">
        <v>6252</v>
      </c>
      <c r="C43" s="343">
        <v>0.11522975923367702</v>
      </c>
      <c r="D43" s="343">
        <v>0.17214132189459128</v>
      </c>
      <c r="E43" s="343">
        <v>8.204954249324839E-2</v>
      </c>
      <c r="F43" s="343">
        <v>3.774581148761616E-2</v>
      </c>
      <c r="G43" s="343">
        <v>7.7386287027023104E-2</v>
      </c>
      <c r="H43" s="343">
        <v>4.240447319725589E-2</v>
      </c>
      <c r="I43" s="343">
        <v>5.0334154534664381E-2</v>
      </c>
      <c r="J43" s="343">
        <v>0.11945290628786316</v>
      </c>
      <c r="K43" s="343">
        <v>3.8172648762963501E-2</v>
      </c>
      <c r="L43" s="343">
        <v>8.8863996898826736E-2</v>
      </c>
      <c r="M43" s="343">
        <v>0.20253251692353472</v>
      </c>
      <c r="N43" s="343">
        <v>4.4561934972776489E-2</v>
      </c>
      <c r="O43" s="343">
        <v>9.765290860033006E-2</v>
      </c>
      <c r="P43" s="343">
        <v>6.3221826242864196E-2</v>
      </c>
      <c r="Q43" s="343">
        <v>6.0588816783727899E-2</v>
      </c>
      <c r="R43" s="343">
        <v>6.1461776658987298E-2</v>
      </c>
      <c r="S43" s="343">
        <v>4.3948281385679355E-2</v>
      </c>
      <c r="T43" s="343">
        <v>8.8535728522206508E-2</v>
      </c>
      <c r="U43" s="343">
        <v>2.6002684097915712E-2</v>
      </c>
      <c r="V43" s="343">
        <v>4.1268400363055811E-2</v>
      </c>
      <c r="W43" s="343">
        <v>3.5102153078287415E-2</v>
      </c>
      <c r="X43" s="343">
        <v>5.0316292960694627E-2</v>
      </c>
      <c r="Y43" s="343">
        <v>2.7922120224450533E-2</v>
      </c>
      <c r="Z43" s="343">
        <v>4.2122225484764797E-2</v>
      </c>
      <c r="AA43" s="343">
        <v>8.2915863261957337E-2</v>
      </c>
      <c r="AB43" s="343">
        <v>0.12499654131018788</v>
      </c>
      <c r="AC43" s="343">
        <v>0.17442891736618382</v>
      </c>
      <c r="AD43" s="343">
        <v>9.4580973239948476E-2</v>
      </c>
      <c r="AE43" s="343">
        <v>0.12687774659191006</v>
      </c>
      <c r="AF43" s="343">
        <v>7.7192107611208316E-2</v>
      </c>
      <c r="AG43" s="343">
        <v>5.1178822929186692E-2</v>
      </c>
      <c r="AH43" s="343">
        <v>4.5381525174472755E-2</v>
      </c>
      <c r="AI43" s="343">
        <v>0.10187902712157057</v>
      </c>
      <c r="AJ43" s="343">
        <v>0.11159168179485468</v>
      </c>
      <c r="AK43" s="343">
        <v>4.6014058151301593E-2</v>
      </c>
      <c r="AL43" s="343">
        <v>0.12529682367929684</v>
      </c>
      <c r="AM43" s="343">
        <v>9.8024108087497903E-3</v>
      </c>
      <c r="AN43" s="343">
        <v>8.079114518222795E-2</v>
      </c>
      <c r="AO43" s="343">
        <v>7.5021194482788794E-2</v>
      </c>
      <c r="AP43" s="343">
        <v>0.1657156383939265</v>
      </c>
      <c r="AQ43" s="343">
        <v>0.14219554298413037</v>
      </c>
      <c r="AR43" s="343">
        <v>0.11761386160932237</v>
      </c>
      <c r="AS43" s="343">
        <v>0.11384831983684837</v>
      </c>
      <c r="AT43" s="343">
        <v>0.17389499884895085</v>
      </c>
      <c r="AU43" s="343">
        <v>9.0409602446074683E-2</v>
      </c>
      <c r="AV43" s="343">
        <v>0.14119332217799727</v>
      </c>
      <c r="AW43" s="343">
        <v>8.6790928335497758E-2</v>
      </c>
      <c r="AX43" s="343">
        <v>8.6736209656542246E-2</v>
      </c>
      <c r="AY43" s="343">
        <v>0.10464548461736227</v>
      </c>
      <c r="AZ43" s="343">
        <v>8.4652548845157785E-2</v>
      </c>
      <c r="BA43" s="343">
        <v>0.1809107309889908</v>
      </c>
      <c r="BB43" s="343">
        <v>8.4320745138943637E-2</v>
      </c>
      <c r="BC43" s="343">
        <v>7.7490118489937435E-2</v>
      </c>
      <c r="BD43" s="343">
        <v>0.13465000846103811</v>
      </c>
      <c r="BE43" s="343">
        <v>7.8961233204954878E-2</v>
      </c>
      <c r="BF43" s="343">
        <v>6.0443580511961539E-2</v>
      </c>
      <c r="BG43" s="343">
        <v>3.0671186720597925E-2</v>
      </c>
      <c r="BH43" s="343">
        <v>0.24928482680502176</v>
      </c>
      <c r="BI43" s="343">
        <v>5.7330971894598209E-2</v>
      </c>
      <c r="BJ43" s="343">
        <v>7.6689033683678381E-2</v>
      </c>
      <c r="BK43" s="343">
        <v>0.12373644963725448</v>
      </c>
      <c r="BL43" s="343">
        <v>0.16251053572251811</v>
      </c>
      <c r="BM43" s="343">
        <v>0.1028693193751163</v>
      </c>
      <c r="BN43" s="343">
        <v>0.10334444645791839</v>
      </c>
      <c r="BO43" s="343">
        <v>0.14967212681696418</v>
      </c>
      <c r="BP43" s="343">
        <v>7.9494249429881772E-2</v>
      </c>
      <c r="BQ43" s="343">
        <v>4.8522111405006924E-2</v>
      </c>
      <c r="BR43" s="343">
        <v>4.7551569570639989E-2</v>
      </c>
      <c r="BS43" s="343">
        <v>4.7513686513690666E-2</v>
      </c>
      <c r="BT43" s="343">
        <v>0.22315412368666587</v>
      </c>
      <c r="BU43" s="343">
        <v>2.0692152519023527E-2</v>
      </c>
      <c r="BV43" s="343">
        <v>0.13708166341313119</v>
      </c>
      <c r="BW43" s="343">
        <v>0.21746747260265917</v>
      </c>
      <c r="BX43" s="343">
        <v>9.0469205454024287E-2</v>
      </c>
      <c r="BY43" s="343">
        <v>8.2801038352051631E-2</v>
      </c>
      <c r="BZ43" s="343">
        <v>0.12804825707169448</v>
      </c>
      <c r="CA43" s="343">
        <v>8.1309656855389295E-2</v>
      </c>
      <c r="CB43" s="343">
        <v>8.9185640570321967E-2</v>
      </c>
      <c r="CC43" s="343">
        <v>9.4618483044648996E-2</v>
      </c>
      <c r="CD43" s="343">
        <v>1.7524235988925344E-2</v>
      </c>
      <c r="CE43" s="343">
        <v>1.6778390280332751E-2</v>
      </c>
      <c r="CF43" s="343">
        <v>0.16436725532171023</v>
      </c>
      <c r="CG43" s="343">
        <v>3.032822189973907E-2</v>
      </c>
      <c r="CH43" s="343">
        <v>0.11983041577070537</v>
      </c>
      <c r="CI43" s="343">
        <v>7.2589154113491802E-2</v>
      </c>
      <c r="CJ43" s="343">
        <v>8.5986238935340048E-2</v>
      </c>
      <c r="CK43" s="343">
        <v>0.1107909909432177</v>
      </c>
      <c r="CL43" s="343">
        <v>7.974166837560763E-2</v>
      </c>
      <c r="CM43" s="343">
        <v>0.14315696216583124</v>
      </c>
      <c r="CN43" s="343">
        <v>7.7027281487248689E-2</v>
      </c>
      <c r="CO43" s="343">
        <v>6.0499188423900639E-2</v>
      </c>
      <c r="CP43" s="343">
        <v>4.3986748291551497E-2</v>
      </c>
      <c r="CQ43" s="343">
        <v>8.6764141953790397E-2</v>
      </c>
      <c r="CR43" s="343">
        <v>7.0654865534032121E-2</v>
      </c>
      <c r="CS43" s="343">
        <v>0.18818016473432789</v>
      </c>
      <c r="CT43" s="343">
        <v>3.9067836610281341E-2</v>
      </c>
      <c r="CU43" s="343">
        <v>8.4884771993821065E-2</v>
      </c>
      <c r="CV43" s="343">
        <v>9.9331595133685141E-2</v>
      </c>
      <c r="CW43" s="343">
        <v>4.3220960961869809E-2</v>
      </c>
      <c r="CX43" s="343">
        <v>0.11142042305216097</v>
      </c>
      <c r="CY43" s="343">
        <v>5.3571285816500648E-2</v>
      </c>
      <c r="CZ43" s="343">
        <v>0.10872448810188451</v>
      </c>
      <c r="DA43" s="343">
        <v>0.18908826272559798</v>
      </c>
      <c r="DB43" s="343">
        <v>8.1658051930099382E-2</v>
      </c>
      <c r="DC43" s="343">
        <v>0.18194024846852672</v>
      </c>
      <c r="DD43" s="343">
        <v>0.11422683657691975</v>
      </c>
      <c r="DE43" s="343">
        <v>7.1258222875991636E-2</v>
      </c>
      <c r="DF43" s="343">
        <v>0.16293482393101597</v>
      </c>
      <c r="DG43" s="343">
        <v>3.8393448387131289E-2</v>
      </c>
      <c r="DH43" s="343">
        <v>4.5180644834474946E-2</v>
      </c>
      <c r="DI43" s="343">
        <v>7.7266307109558702E-2</v>
      </c>
      <c r="DJ43" s="343">
        <v>5.815345321176002E-2</v>
      </c>
      <c r="DK43" s="343">
        <v>0.21077819540790377</v>
      </c>
      <c r="DL43" s="343">
        <v>0.17288493817672645</v>
      </c>
      <c r="DM43" s="343">
        <v>0.1248180107625888</v>
      </c>
      <c r="DN43" s="343">
        <v>0.10436261583657273</v>
      </c>
      <c r="DO43" s="343">
        <v>9.9089842959868807E-2</v>
      </c>
      <c r="DP43" s="343">
        <v>0.11442007624821117</v>
      </c>
      <c r="DQ43" s="343">
        <v>5.1478639487580226E-2</v>
      </c>
      <c r="DR43" s="343">
        <v>3.7959101121621784E-2</v>
      </c>
      <c r="DS43" s="343">
        <v>3.6524205061279978E-2</v>
      </c>
      <c r="DT43" s="343">
        <v>7.9648115491517263E-2</v>
      </c>
      <c r="DU43" s="343">
        <v>0.20226280808077782</v>
      </c>
      <c r="DV43" s="343">
        <v>0.1086428534436307</v>
      </c>
      <c r="DW43" s="343">
        <v>6.7842778107561785E-2</v>
      </c>
      <c r="DX43" s="343">
        <v>0.25219224780106991</v>
      </c>
      <c r="DY43" s="343">
        <v>0.11577998542952346</v>
      </c>
      <c r="DZ43" s="343">
        <v>0.13908084829560083</v>
      </c>
      <c r="EA43" s="343">
        <v>0.13450977694190225</v>
      </c>
      <c r="EB43" s="343">
        <v>6.3737889306963821E-2</v>
      </c>
      <c r="EC43" s="343">
        <v>0.11778622609869026</v>
      </c>
      <c r="ED43" s="343">
        <v>0.15379497458481051</v>
      </c>
      <c r="EE43" s="343">
        <v>0.12098975046256702</v>
      </c>
      <c r="EF43" s="343">
        <v>8.3727114275106401E-2</v>
      </c>
      <c r="EG43" s="343">
        <v>9.1165408796751793E-2</v>
      </c>
      <c r="EH43" s="343">
        <v>9.7948037613727376E-2</v>
      </c>
      <c r="EI43" s="343">
        <v>8.8877226012023913E-2</v>
      </c>
      <c r="EJ43" s="343">
        <v>0.14993818339193671</v>
      </c>
      <c r="EK43" s="343">
        <v>0.12972962259353282</v>
      </c>
      <c r="EL43" s="343">
        <v>0.12957206651197981</v>
      </c>
      <c r="EM43" s="343">
        <v>0.17829448628819394</v>
      </c>
      <c r="EN43" s="343">
        <v>0.1214850959430671</v>
      </c>
      <c r="EO43" s="343">
        <v>6.7157610720588082E-2</v>
      </c>
      <c r="EP43" s="343">
        <v>0.13087539739688114</v>
      </c>
      <c r="EQ43" s="343">
        <v>9.20660879743187E-2</v>
      </c>
      <c r="ER43" s="343">
        <v>7.5582702850753053E-2</v>
      </c>
      <c r="ES43" s="343">
        <v>8.4447375654159718E-2</v>
      </c>
      <c r="ET43" s="343">
        <v>0.22694304579343044</v>
      </c>
      <c r="EU43" s="343">
        <v>6.7835206511836207E-2</v>
      </c>
      <c r="EV43" s="343">
        <v>0.16288789563135864</v>
      </c>
      <c r="EW43" s="343">
        <v>6.7598876608410435E-2</v>
      </c>
      <c r="EX43" s="343">
        <v>9.2625084722871107E-2</v>
      </c>
      <c r="EY43" s="343">
        <v>9.0118988480099069E-2</v>
      </c>
      <c r="EZ43" s="343">
        <v>8.4984614534419883E-2</v>
      </c>
      <c r="FA43" s="343">
        <v>0.15536412992247414</v>
      </c>
      <c r="FB43" s="343">
        <v>9.7130195211906412E-2</v>
      </c>
      <c r="FC43" s="343">
        <v>0.10013600163132552</v>
      </c>
      <c r="FD43" s="343">
        <v>0.10450368675339405</v>
      </c>
      <c r="FE43" s="343">
        <v>7.3176042982210671E-2</v>
      </c>
      <c r="FF43" s="343">
        <v>0.14462198400782289</v>
      </c>
      <c r="FG43" s="343">
        <v>7.0323668577517512E-2</v>
      </c>
      <c r="FH43" s="343">
        <v>0.14599770275527743</v>
      </c>
      <c r="FI43" s="343">
        <v>8.8818502425574111E-2</v>
      </c>
      <c r="FJ43" s="343">
        <v>9.999397084245959E-2</v>
      </c>
      <c r="FK43" s="343">
        <v>0.12956970947928051</v>
      </c>
      <c r="FL43" s="343">
        <v>0.11877158454002563</v>
      </c>
      <c r="FM43" s="343">
        <v>8.111437476793136E-2</v>
      </c>
      <c r="FN43" s="343">
        <v>8.9415214210719463E-2</v>
      </c>
      <c r="FO43" s="343">
        <v>6.7325269598421514E-2</v>
      </c>
      <c r="FP43" s="343">
        <v>0.21606030297666842</v>
      </c>
      <c r="FQ43" s="343">
        <v>0.17355042744485222</v>
      </c>
      <c r="FR43" s="343">
        <v>0.13951389530869376</v>
      </c>
      <c r="FS43" s="343">
        <v>0.13702311506504283</v>
      </c>
      <c r="FT43" s="343">
        <v>9.6090864433241635E-2</v>
      </c>
      <c r="FU43" s="343">
        <v>0.1156442353196737</v>
      </c>
      <c r="FV43" s="343">
        <v>0.1149020927238075</v>
      </c>
      <c r="FW43" s="343">
        <v>0.10430562997625198</v>
      </c>
      <c r="FX43" s="343">
        <v>7.4145721778202306E-2</v>
      </c>
      <c r="FY43" s="343">
        <v>0.15870679251830724</v>
      </c>
      <c r="FZ43" s="343">
        <v>0.1044389821729132</v>
      </c>
      <c r="GA43" s="343">
        <v>7.9286263897205195E-2</v>
      </c>
      <c r="GB43" s="343">
        <v>6.2008384022123685E-2</v>
      </c>
      <c r="GC43" s="343">
        <v>2.9667628896898085E-2</v>
      </c>
      <c r="GD43" s="343">
        <v>0.20529113393955439</v>
      </c>
      <c r="GE43" s="343">
        <v>7.775368579857686E-2</v>
      </c>
      <c r="GF43" s="343">
        <v>7.9440212005141009E-2</v>
      </c>
      <c r="GG43" s="343">
        <v>0.25414067380281385</v>
      </c>
      <c r="GH43" s="343">
        <v>0.12657002897258318</v>
      </c>
      <c r="GI43" s="343">
        <v>0.11161802508426125</v>
      </c>
      <c r="GJ43" s="343">
        <v>0.12070598624655307</v>
      </c>
      <c r="GK43" s="343">
        <v>0.18082912269965706</v>
      </c>
      <c r="GL43" s="343">
        <v>6.4218892103197062E-2</v>
      </c>
      <c r="GM43" s="343">
        <v>0.10546539745447882</v>
      </c>
      <c r="GN43" s="343">
        <v>6.2968006927888814E-2</v>
      </c>
      <c r="GO43" s="343">
        <v>8.4242741980589494E-2</v>
      </c>
      <c r="GP43" s="343">
        <v>0.20787692659600482</v>
      </c>
      <c r="GQ43" s="343">
        <v>0.27389404901202974</v>
      </c>
      <c r="GR43" s="343">
        <v>0.10633119976230825</v>
      </c>
      <c r="GS43" s="343">
        <v>0.26077924440950179</v>
      </c>
      <c r="GT43" s="343">
        <v>0.13121339798172604</v>
      </c>
      <c r="GU43" s="343">
        <v>8.7367086220857745E-2</v>
      </c>
      <c r="GV43" s="343">
        <v>0.10396103391936028</v>
      </c>
      <c r="GW43" s="343">
        <v>9.435566782291667E-2</v>
      </c>
      <c r="GX43" s="343">
        <v>0.20143251602650614</v>
      </c>
      <c r="GY43" s="343">
        <v>0.24080967635032388</v>
      </c>
      <c r="GZ43" s="343">
        <v>9.0217770511437492E-2</v>
      </c>
      <c r="HA43" s="343">
        <v>8.4286816133592873E-2</v>
      </c>
      <c r="HB43" s="343">
        <v>0.22722011561082253</v>
      </c>
      <c r="HC43" s="343">
        <v>0.19390798279994961</v>
      </c>
      <c r="HD43" s="343">
        <v>8.8890472386727371E-2</v>
      </c>
      <c r="HE43" s="343">
        <v>6.9645253389477024E-2</v>
      </c>
      <c r="HF43" s="343">
        <v>7.8846684775595421E-2</v>
      </c>
      <c r="HG43" s="343">
        <v>0.18127947055831345</v>
      </c>
      <c r="HH43" s="343">
        <v>4.6359640519257922E-2</v>
      </c>
      <c r="HI43" s="343">
        <v>6.988960345643086E-2</v>
      </c>
      <c r="HJ43" s="343">
        <v>3.0605984126704806E-2</v>
      </c>
      <c r="HK43" s="343">
        <v>3.3384561455548509E-2</v>
      </c>
      <c r="HL43" s="343">
        <v>3.4362358514268942E-2</v>
      </c>
      <c r="HM43" s="343">
        <v>4.9524973874921718E-2</v>
      </c>
      <c r="HN43" s="343">
        <v>9.681310247270794E-2</v>
      </c>
      <c r="HO43" s="343">
        <v>3.7343330535633996E-2</v>
      </c>
      <c r="HP43" s="343">
        <v>1.7210703934630586E-2</v>
      </c>
      <c r="HQ43" s="343">
        <v>0.16401533092569109</v>
      </c>
      <c r="HR43" s="343">
        <v>9.3518622866258658E-2</v>
      </c>
      <c r="HS43" s="343">
        <v>9.6659337445424015E-2</v>
      </c>
      <c r="HT43" s="343">
        <v>8.9822677404479703E-2</v>
      </c>
      <c r="HU43" s="343">
        <v>8.7866868650973123E-2</v>
      </c>
      <c r="HV43" s="343">
        <v>7.3017951391229435E-2</v>
      </c>
      <c r="HW43" s="343">
        <v>5.7668593140778282E-2</v>
      </c>
      <c r="HX43" s="343">
        <v>0.11150643515835501</v>
      </c>
      <c r="HY43" s="343">
        <v>0.11361699193874902</v>
      </c>
      <c r="HZ43" s="343">
        <v>0.1073357245160521</v>
      </c>
      <c r="IA43" s="343">
        <v>6.1518982398110711E-2</v>
      </c>
      <c r="IB43" s="343">
        <v>5.5103841374088899E-2</v>
      </c>
      <c r="IC43" s="343">
        <v>5.2529457570206044E-2</v>
      </c>
      <c r="ID43" s="343">
        <v>0.11224883848097826</v>
      </c>
      <c r="IE43" s="343">
        <v>0.12219034385300263</v>
      </c>
      <c r="IF43" s="343">
        <v>0.12043142923344169</v>
      </c>
      <c r="IG43" s="343">
        <v>0.24949394409085437</v>
      </c>
      <c r="IH43" s="343">
        <v>0.1250126442258227</v>
      </c>
      <c r="II43" s="343">
        <v>5.5969344546086999E-2</v>
      </c>
      <c r="IJ43" s="343">
        <v>0.10652090105701924</v>
      </c>
      <c r="IK43" s="343">
        <v>0.11517003990784527</v>
      </c>
      <c r="IL43" s="343">
        <v>0.13110268982439263</v>
      </c>
      <c r="IM43" s="343">
        <v>6.2344334430935663E-2</v>
      </c>
      <c r="IN43" s="343">
        <v>6.5769864267639075E-2</v>
      </c>
      <c r="IO43" s="343">
        <v>5.2347138362070118E-2</v>
      </c>
      <c r="IP43" s="343">
        <v>6.3722047679400137E-2</v>
      </c>
      <c r="IQ43" s="343">
        <v>7.5221323820262545E-2</v>
      </c>
      <c r="IR43" s="343">
        <v>0.18254704216565298</v>
      </c>
      <c r="IS43" s="343">
        <v>0.12915048919486422</v>
      </c>
      <c r="IT43" s="343">
        <v>4.1806394762168346E-2</v>
      </c>
      <c r="IU43" s="343">
        <v>4.6805576339258546E-2</v>
      </c>
      <c r="IV43" s="343">
        <v>7.6380902685367971E-2</v>
      </c>
      <c r="IW43" s="343">
        <v>7.0252220842200286E-2</v>
      </c>
      <c r="IX43" s="343">
        <v>8.1159396571120757E-2</v>
      </c>
      <c r="IY43" s="343">
        <v>5.611366409073705E-2</v>
      </c>
      <c r="IZ43" s="343">
        <v>0.14675557706112924</v>
      </c>
      <c r="JA43" s="343">
        <v>0.15598731990305437</v>
      </c>
      <c r="JB43" s="343">
        <v>8.1055392944276536E-2</v>
      </c>
      <c r="JC43" s="343">
        <v>6.900451278299935E-2</v>
      </c>
      <c r="JD43" s="343">
        <v>0.13941286462234523</v>
      </c>
      <c r="JE43" s="343">
        <v>0.14258829424266783</v>
      </c>
      <c r="JF43" s="343">
        <v>8.1818838555083956E-2</v>
      </c>
      <c r="JG43" s="343">
        <v>4.6352892161442193E-2</v>
      </c>
      <c r="JH43" s="343">
        <v>0.1027155220150862</v>
      </c>
      <c r="JI43" s="343">
        <v>8.2390994993409739E-2</v>
      </c>
      <c r="JJ43" s="343">
        <v>0.18874819455439962</v>
      </c>
      <c r="JK43" s="343">
        <v>0.14132308479434399</v>
      </c>
      <c r="JL43" s="343">
        <v>0.12809861118250587</v>
      </c>
      <c r="JM43" s="343">
        <v>0.20215792161624396</v>
      </c>
      <c r="JN43" s="343">
        <v>0.10106900522533523</v>
      </c>
      <c r="JO43" s="343">
        <v>0.15663306822303874</v>
      </c>
      <c r="JP43" s="343">
        <v>0.10062078619411384</v>
      </c>
      <c r="JQ43" s="343">
        <v>0.21631522353427549</v>
      </c>
      <c r="JR43" s="343">
        <v>8.996965627520806E-2</v>
      </c>
      <c r="JS43" s="343">
        <v>8.5122485526769695E-2</v>
      </c>
      <c r="JT43" s="343">
        <v>0.13398603390744562</v>
      </c>
      <c r="JU43" s="343">
        <v>0.1614077417296455</v>
      </c>
      <c r="JV43" s="343">
        <v>0.23408853812175864</v>
      </c>
      <c r="JW43" s="343">
        <v>9.6048176819660921E-2</v>
      </c>
      <c r="JX43" s="343">
        <v>8.3616231551624134E-2</v>
      </c>
      <c r="JY43" s="343">
        <v>0.20127007661358656</v>
      </c>
      <c r="JZ43" s="343">
        <v>0.14407528464215272</v>
      </c>
      <c r="KA43" s="343">
        <v>9.1316777742807179E-2</v>
      </c>
      <c r="KB43" s="343">
        <v>5.4895836099625367E-2</v>
      </c>
      <c r="KC43" s="343">
        <v>0.13568547323368163</v>
      </c>
      <c r="KD43" s="343">
        <v>8.1733471206834704E-2</v>
      </c>
      <c r="KE43" s="343">
        <v>0.18171019079641812</v>
      </c>
      <c r="KF43" s="343">
        <v>5.6719470980388785E-2</v>
      </c>
      <c r="KG43" s="343">
        <v>4.5079962790995347E-2</v>
      </c>
      <c r="KH43" s="343">
        <v>0.18254364826633823</v>
      </c>
      <c r="KI43" s="343">
        <v>0.12217174929513035</v>
      </c>
      <c r="KJ43" s="343">
        <v>0.19038179233925642</v>
      </c>
      <c r="KK43" s="343">
        <v>8.8802095727082517E-2</v>
      </c>
      <c r="KL43" s="343">
        <v>3.6579406798419298E-2</v>
      </c>
      <c r="KM43" s="343">
        <v>7.6565410493612374E-2</v>
      </c>
      <c r="KN43" s="343">
        <v>0.18478419222126655</v>
      </c>
      <c r="KO43" s="343">
        <v>0.11325131371509023</v>
      </c>
      <c r="KP43" s="343">
        <v>9.4053642823962572E-2</v>
      </c>
      <c r="KQ43" s="343">
        <v>7.5706265719357915E-2</v>
      </c>
      <c r="KR43" s="343">
        <v>0.19974637313119267</v>
      </c>
      <c r="KS43" s="343">
        <v>6.3380437865668438E-2</v>
      </c>
      <c r="KT43" s="343">
        <v>0.10395294989778392</v>
      </c>
      <c r="KU43" s="343">
        <v>9.2513912236758367E-2</v>
      </c>
      <c r="KV43" s="343">
        <v>0.10836352219913893</v>
      </c>
      <c r="KW43" s="343">
        <v>0.15756449504903877</v>
      </c>
      <c r="KX43" s="343">
        <v>8.6134786310322356E-2</v>
      </c>
      <c r="KY43" s="343">
        <v>7.6706912723332368E-2</v>
      </c>
      <c r="KZ43" s="343">
        <v>0.10494508756661236</v>
      </c>
      <c r="LA43" s="343">
        <v>6.9638275027238211E-2</v>
      </c>
      <c r="LB43" s="343">
        <v>0.12516789102114304</v>
      </c>
      <c r="LC43" s="343">
        <v>0.17574241234493507</v>
      </c>
      <c r="LD43" s="343">
        <v>0.11831161310555489</v>
      </c>
      <c r="LE43" s="343">
        <v>0.27366236795876159</v>
      </c>
      <c r="LF43" s="343">
        <v>0.13759566954383745</v>
      </c>
      <c r="LG43" s="343">
        <v>0.12011648564916233</v>
      </c>
      <c r="LH43" s="343">
        <v>0.1736324556695433</v>
      </c>
      <c r="LI43" s="343">
        <v>0.14086106363493367</v>
      </c>
      <c r="LJ43" s="343">
        <v>0.10679550546280223</v>
      </c>
      <c r="LK43" s="343">
        <v>5.8340182590569507E-2</v>
      </c>
      <c r="LL43" s="343">
        <v>6.7988987661074834E-2</v>
      </c>
      <c r="LM43" s="343">
        <v>0.205609526160762</v>
      </c>
      <c r="LN43" s="343">
        <v>0.10821415326846212</v>
      </c>
      <c r="LO43" s="343">
        <v>5.629147470200694E-2</v>
      </c>
      <c r="LP43" s="343">
        <v>0.15623029380735934</v>
      </c>
      <c r="LQ43" s="343">
        <v>0.12824603305527979</v>
      </c>
      <c r="LR43" s="343">
        <v>0.111103622245531</v>
      </c>
      <c r="LS43" s="343">
        <v>0.11140633957138643</v>
      </c>
      <c r="LT43" s="343">
        <v>8.3403729674839E-2</v>
      </c>
      <c r="LU43" s="343">
        <v>0.27088015956178896</v>
      </c>
      <c r="LV43" s="343">
        <v>0.13863994746052891</v>
      </c>
      <c r="LW43" s="343">
        <v>0.23314840968251288</v>
      </c>
      <c r="LX43" s="343">
        <v>0.15074977056735264</v>
      </c>
      <c r="LY43" s="343">
        <v>0.19817307811548834</v>
      </c>
      <c r="LZ43" s="343">
        <v>0.21427046067684793</v>
      </c>
      <c r="MA43" s="343">
        <v>0.27511129059506073</v>
      </c>
      <c r="MB43" s="343">
        <v>0.30548255797102536</v>
      </c>
      <c r="MC43" s="343">
        <v>0.12198378482166951</v>
      </c>
      <c r="MD43" s="343">
        <v>9.5707575059318289E-2</v>
      </c>
      <c r="ME43" s="343">
        <v>0.19076999025808677</v>
      </c>
      <c r="MF43" s="343">
        <v>0.10762497568923581</v>
      </c>
      <c r="MG43" s="343">
        <v>0.10715223719340151</v>
      </c>
      <c r="MH43" s="343">
        <v>5.7199116754521884E-2</v>
      </c>
      <c r="MI43" s="343">
        <v>7.931198258807344E-2</v>
      </c>
      <c r="MJ43" s="343">
        <v>7.7086823766468082E-2</v>
      </c>
      <c r="MK43" s="343">
        <v>8.0042458896530555E-2</v>
      </c>
      <c r="ML43" s="343">
        <v>0.10225057114335682</v>
      </c>
      <c r="MM43" s="343">
        <v>6.5291137213087908E-2</v>
      </c>
      <c r="MN43" s="343">
        <v>6.0824700073488988E-2</v>
      </c>
      <c r="MO43" s="343">
        <v>9.6870058898792397E-2</v>
      </c>
      <c r="MP43" s="343">
        <v>8.6651795002110288E-2</v>
      </c>
      <c r="MQ43" s="343">
        <v>8.3321964916411584E-2</v>
      </c>
      <c r="MR43" s="343">
        <v>5.5145114836525483E-2</v>
      </c>
      <c r="MS43" s="343">
        <v>0.10735091290807444</v>
      </c>
      <c r="MT43" s="343">
        <v>5.3976620830178908E-2</v>
      </c>
      <c r="MU43" s="343">
        <v>4.7551454612901452E-2</v>
      </c>
      <c r="MV43" s="343">
        <v>0.19175675441689669</v>
      </c>
      <c r="MW43" s="343">
        <v>0.12125654272720976</v>
      </c>
      <c r="MX43" s="343">
        <v>6.9913203199466908E-2</v>
      </c>
      <c r="MY43" s="343">
        <v>6.2489463746372827E-2</v>
      </c>
      <c r="MZ43" s="343">
        <v>4.9931834007512964E-2</v>
      </c>
      <c r="NA43" s="343">
        <v>8.8233055036693556E-2</v>
      </c>
      <c r="NB43" s="343">
        <v>0.11854953920403856</v>
      </c>
      <c r="NC43" s="343">
        <v>5.7691622275754605E-2</v>
      </c>
      <c r="ND43" s="343">
        <v>2.5120811875625672E-2</v>
      </c>
      <c r="NE43" s="343">
        <v>6.4333601088824147E-2</v>
      </c>
      <c r="NF43" s="343">
        <v>4.0122788428473249E-2</v>
      </c>
      <c r="NG43" s="343">
        <v>5.7555813793118971E-2</v>
      </c>
      <c r="NH43" s="343">
        <v>0.11032056628562135</v>
      </c>
      <c r="NI43" s="343">
        <v>2.6064061890762297E-2</v>
      </c>
      <c r="NJ43" s="343">
        <v>3.3342921479648437E-2</v>
      </c>
      <c r="NK43" s="343">
        <v>3.8213029959923372E-2</v>
      </c>
      <c r="NL43" s="343">
        <v>4.0283344132885805E-2</v>
      </c>
      <c r="NM43" s="343">
        <v>0.10964977479917071</v>
      </c>
      <c r="NN43" s="343">
        <v>0.13510118603085267</v>
      </c>
      <c r="NO43" s="343">
        <v>6.4686639062048329E-2</v>
      </c>
      <c r="NP43" s="343">
        <v>8.5947845559110989E-2</v>
      </c>
      <c r="NQ43" s="343">
        <v>8.1720719550592402E-2</v>
      </c>
      <c r="NR43" s="343">
        <v>0.16927038154539731</v>
      </c>
      <c r="NS43" s="343">
        <v>2.4171730604999334E-2</v>
      </c>
      <c r="NT43" s="343">
        <v>2.7585546147694522E-2</v>
      </c>
      <c r="NU43" s="343">
        <v>9.6044367983719264E-2</v>
      </c>
      <c r="NV43" s="343">
        <v>9.2934121357472269E-2</v>
      </c>
      <c r="NW43" s="343">
        <v>5.3121896336172314E-2</v>
      </c>
      <c r="NX43" s="343">
        <v>4.912815830348987E-2</v>
      </c>
      <c r="NY43" s="343">
        <v>5.8564054835358419E-2</v>
      </c>
      <c r="NZ43" s="343">
        <v>3.503862261267169E-2</v>
      </c>
      <c r="OA43" s="343">
        <v>6.8868728567665891E-2</v>
      </c>
      <c r="OB43" s="343">
        <v>0.12990529545564269</v>
      </c>
      <c r="OC43" s="343">
        <v>2.6632733930609585E-2</v>
      </c>
      <c r="OD43" s="343">
        <v>2.7756322119971914E-2</v>
      </c>
      <c r="OE43" s="343">
        <v>9.3048343263995262E-2</v>
      </c>
      <c r="OF43" s="343">
        <v>0.11850446420331749</v>
      </c>
      <c r="OG43" s="343">
        <v>6.1678186159180567E-2</v>
      </c>
      <c r="OH43" s="343">
        <v>-2.174421420302758E-3</v>
      </c>
      <c r="OI43" s="343">
        <v>5.9871362072927169E-2</v>
      </c>
      <c r="OJ43" s="343">
        <v>1.5718816247645203E-2</v>
      </c>
      <c r="OK43" s="343">
        <v>0.11512790031383596</v>
      </c>
      <c r="OL43" s="343">
        <v>8.6208291273139462E-2</v>
      </c>
      <c r="OM43" s="343">
        <v>0.16630427807602699</v>
      </c>
      <c r="ON43" s="343">
        <v>4.9594985635228031E-2</v>
      </c>
      <c r="OO43" s="343">
        <v>5.1372727297362808E-2</v>
      </c>
      <c r="OP43" s="343">
        <v>2.2563078558905238E-2</v>
      </c>
      <c r="OQ43" s="343">
        <v>0.15256693222863466</v>
      </c>
      <c r="OR43" s="343">
        <v>7.0576495238239792E-2</v>
      </c>
      <c r="OS43" s="343">
        <v>8.7114882377931482E-2</v>
      </c>
      <c r="OT43" s="343">
        <v>5.3763575586630225E-2</v>
      </c>
      <c r="OU43" s="343">
        <v>0.10719346931736196</v>
      </c>
      <c r="OV43" s="343">
        <v>0.16323085526544218</v>
      </c>
      <c r="OW43" s="343">
        <v>5.630634443036913E-2</v>
      </c>
      <c r="OX43" s="343">
        <v>5.4311160098611651E-2</v>
      </c>
      <c r="OY43" s="343">
        <v>8.4189729113024095E-2</v>
      </c>
      <c r="OZ43" s="343">
        <v>0.16183576166285871</v>
      </c>
      <c r="PA43" s="343">
        <v>9.6560938343675198E-2</v>
      </c>
      <c r="PB43" s="343">
        <v>0.25649947245933807</v>
      </c>
      <c r="PC43" s="343">
        <v>0.10761185796398749</v>
      </c>
      <c r="PD43" s="343">
        <v>0.2267771093759193</v>
      </c>
      <c r="PE43" s="343">
        <v>0.1281207012728682</v>
      </c>
      <c r="PF43" s="343">
        <v>0.10943453138645481</v>
      </c>
      <c r="PG43" s="343">
        <v>9.0817530158149695E-2</v>
      </c>
      <c r="PH43" s="343">
        <v>0.20272880236193239</v>
      </c>
      <c r="PI43" s="343">
        <v>0.13896446379192495</v>
      </c>
      <c r="PJ43" s="343">
        <v>0.22832687734008339</v>
      </c>
      <c r="PK43" s="343">
        <v>0.15296276703037084</v>
      </c>
      <c r="PL43" s="343">
        <v>0.12319144507512404</v>
      </c>
      <c r="PM43" s="343">
        <v>0.21860369222124995</v>
      </c>
      <c r="PN43" s="343">
        <v>0.11760840437477724</v>
      </c>
      <c r="PO43" s="343">
        <v>6.1916337539651832E-2</v>
      </c>
      <c r="PP43" s="343">
        <v>7.9163325024356981E-2</v>
      </c>
      <c r="PQ43" s="343">
        <v>0.10978092282480106</v>
      </c>
      <c r="PR43" s="343">
        <v>0.15849408465744741</v>
      </c>
      <c r="PS43" s="343">
        <v>8.5824128977503411E-2</v>
      </c>
      <c r="PT43" s="343">
        <v>7.231541064760745E-2</v>
      </c>
      <c r="PU43" s="343">
        <v>9.6581030781229316E-2</v>
      </c>
      <c r="PV43" s="343">
        <v>0.20758341306915531</v>
      </c>
      <c r="PW43" s="343">
        <v>6.8207627730975273E-2</v>
      </c>
      <c r="PX43" s="343">
        <v>0.10494534280663632</v>
      </c>
      <c r="PY43" s="343">
        <v>6.4361492334416154E-2</v>
      </c>
      <c r="PZ43" s="343">
        <v>0.16942383514111922</v>
      </c>
      <c r="QA43" s="343">
        <v>8.0990257013599617E-2</v>
      </c>
      <c r="QB43" s="343">
        <v>0.20167113634660827</v>
      </c>
      <c r="QC43" s="343">
        <v>0.12326814364512888</v>
      </c>
      <c r="QD43" s="343">
        <v>0.23727822823605196</v>
      </c>
      <c r="QE43" s="343">
        <v>0.11284501628913793</v>
      </c>
      <c r="QF43" s="343">
        <v>0.10841894638383116</v>
      </c>
      <c r="QG43" s="343">
        <v>0.14009999893278915</v>
      </c>
      <c r="QH43" s="343">
        <v>0.14858514338477097</v>
      </c>
      <c r="QI43" s="343">
        <v>6.9209647784511552E-2</v>
      </c>
      <c r="QJ43" s="343">
        <v>5.0600385789979767E-2</v>
      </c>
      <c r="QK43" s="343">
        <v>0.15717294737127277</v>
      </c>
      <c r="QL43" s="343">
        <v>0.15351916422421658</v>
      </c>
      <c r="QM43" s="343">
        <v>6.184866344277605E-2</v>
      </c>
      <c r="QN43" s="343">
        <v>6.6860182345078914E-2</v>
      </c>
      <c r="QO43" s="343">
        <v>0.12141081032395699</v>
      </c>
      <c r="QP43" s="343">
        <v>0.10530283814819216</v>
      </c>
      <c r="QQ43" s="343">
        <v>0</v>
      </c>
      <c r="QR43" s="343">
        <v>0.17397567497755412</v>
      </c>
      <c r="QS43" s="343">
        <v>0.10467250654513049</v>
      </c>
      <c r="QT43" s="343">
        <v>0.20656680690596005</v>
      </c>
      <c r="QU43" s="343">
        <v>0.10591894893042117</v>
      </c>
      <c r="QV43" s="343">
        <v>0.10061228882161478</v>
      </c>
      <c r="QW43" s="343">
        <v>0.21571749495950501</v>
      </c>
      <c r="QX43" s="343">
        <v>0.11388803978827157</v>
      </c>
      <c r="QY43" s="343">
        <v>0.11091385360089125</v>
      </c>
      <c r="QZ43" s="343">
        <v>0.24062366566579221</v>
      </c>
      <c r="RA43" s="343">
        <v>8.8171347562374269E-2</v>
      </c>
      <c r="RB43" s="343">
        <v>8.4552047113635023E-2</v>
      </c>
      <c r="RC43" s="343">
        <v>9.4692003316605031E-2</v>
      </c>
      <c r="RD43" s="343">
        <v>7.6950669829818644E-2</v>
      </c>
      <c r="RE43" s="343">
        <v>0.27183955677042593</v>
      </c>
      <c r="RF43" s="343">
        <v>0.12000451994402672</v>
      </c>
      <c r="RG43" s="343">
        <v>0.26385935407085992</v>
      </c>
      <c r="RH43" s="343">
        <v>0.17184321748513867</v>
      </c>
      <c r="RI43" s="343">
        <v>8.7871088247241574E-2</v>
      </c>
      <c r="RJ43" s="343">
        <v>0.15853816349086794</v>
      </c>
      <c r="RK43" s="343">
        <v>0.14066281530001262</v>
      </c>
      <c r="RL43" s="343">
        <v>7.3580535258231397E-2</v>
      </c>
      <c r="RM43" s="343">
        <v>0.17680583802594507</v>
      </c>
      <c r="RN43" s="343">
        <v>0.15894322704554847</v>
      </c>
      <c r="RO43" s="343">
        <v>0.22009327414248467</v>
      </c>
      <c r="RP43" s="343">
        <v>0.10206341529699423</v>
      </c>
      <c r="RQ43" s="343">
        <v>7.9931600715267032E-2</v>
      </c>
      <c r="RR43" s="343">
        <v>0.1064032076814577</v>
      </c>
      <c r="RS43" s="343">
        <v>0.11766206923716413</v>
      </c>
      <c r="RT43" s="343">
        <v>0.13364480145404728</v>
      </c>
      <c r="RU43" s="343">
        <v>7.5966245552179165E-2</v>
      </c>
      <c r="RV43" s="343">
        <v>0.17731304595173758</v>
      </c>
      <c r="RW43" s="343">
        <v>0.16087193142101419</v>
      </c>
      <c r="RX43" s="343">
        <v>0.19123472586693391</v>
      </c>
      <c r="RY43" s="343">
        <v>0.1934570176984732</v>
      </c>
      <c r="RZ43" s="343">
        <v>5.8854901939449963E-2</v>
      </c>
      <c r="SA43" s="343">
        <v>9.9394300423320744E-2</v>
      </c>
      <c r="SB43" s="343">
        <v>7.3240573048380664E-2</v>
      </c>
      <c r="SC43" s="343">
        <v>9.1958032782639768E-2</v>
      </c>
      <c r="SD43" s="343">
        <v>7.0032526671898243E-2</v>
      </c>
      <c r="SE43" s="343">
        <v>0.10003320161980614</v>
      </c>
      <c r="SF43" s="343">
        <v>0.11474081973200126</v>
      </c>
      <c r="SG43" s="343">
        <v>7.2332733548888542E-2</v>
      </c>
      <c r="SH43" s="343">
        <v>8.1624249929128909E-2</v>
      </c>
      <c r="SI43" s="343">
        <v>7.5120367051961817E-2</v>
      </c>
      <c r="SJ43" s="343">
        <v>0.14145290808813929</v>
      </c>
      <c r="SK43" s="343">
        <v>0.10353018914424962</v>
      </c>
      <c r="SL43" s="343">
        <v>8.6086407273194776E-2</v>
      </c>
      <c r="SM43" s="343">
        <v>0.17800838875370853</v>
      </c>
      <c r="SN43" s="343">
        <v>0.17845386113342282</v>
      </c>
      <c r="SO43" s="343">
        <v>7.8883619253961104E-2</v>
      </c>
      <c r="SP43" s="343">
        <v>7.6310945504008562E-2</v>
      </c>
      <c r="SQ43" s="343">
        <v>5.4181982780596612E-2</v>
      </c>
      <c r="SR43" s="343">
        <v>0.20461791511438715</v>
      </c>
      <c r="SS43" s="343">
        <v>7.1652833643222905E-2</v>
      </c>
      <c r="ST43" s="343">
        <v>0.13330584413212057</v>
      </c>
      <c r="SU43" s="343">
        <v>9.2310932108869689E-2</v>
      </c>
      <c r="SV43" s="343">
        <v>4.9233455272061376E-2</v>
      </c>
      <c r="SW43" s="343">
        <v>0.15927271159897116</v>
      </c>
      <c r="SX43" s="343">
        <v>8.4453269774928327E-2</v>
      </c>
      <c r="SY43" s="343">
        <v>0.17901505391693098</v>
      </c>
      <c r="SZ43" s="343">
        <v>0.10187808407007101</v>
      </c>
      <c r="TA43" s="343">
        <v>8.2750557414627571E-2</v>
      </c>
      <c r="TB43" s="343">
        <v>0.17196087607365643</v>
      </c>
      <c r="TC43" s="343">
        <v>9.157812940094491E-2</v>
      </c>
      <c r="TD43" s="343">
        <v>0.11326318203221339</v>
      </c>
      <c r="TE43" s="343">
        <v>0.10824941839459033</v>
      </c>
      <c r="TF43" s="343">
        <v>8.7203087306855803E-2</v>
      </c>
      <c r="TG43" s="343">
        <v>0.25825920111854145</v>
      </c>
      <c r="TH43" s="343">
        <v>6.0203780843452757E-2</v>
      </c>
      <c r="TI43" s="343">
        <v>0.10417974977060823</v>
      </c>
      <c r="TJ43" s="343">
        <v>0.10893579147869488</v>
      </c>
      <c r="TK43" s="343">
        <v>0.1214769270270451</v>
      </c>
      <c r="TL43" s="343">
        <v>0.12205893604963731</v>
      </c>
      <c r="TM43" s="343">
        <v>5.782160488127077E-2</v>
      </c>
      <c r="TN43" s="343">
        <v>0.17128813507279406</v>
      </c>
      <c r="TO43" s="343">
        <v>8.4802689596989764E-2</v>
      </c>
      <c r="TP43" s="343">
        <v>0.17033577097064823</v>
      </c>
      <c r="TQ43" s="343">
        <v>0.11673110739873126</v>
      </c>
      <c r="TR43" s="343">
        <v>7.0874186877576115E-2</v>
      </c>
      <c r="TS43" s="343">
        <v>6.6519674306505419E-2</v>
      </c>
      <c r="TT43" s="343">
        <v>0.11467559160607167</v>
      </c>
      <c r="TU43" s="343">
        <v>9.1255038949781861E-2</v>
      </c>
      <c r="TV43" s="343">
        <v>9.3379454533590561E-2</v>
      </c>
      <c r="TW43" s="343">
        <v>0.22909183036854866</v>
      </c>
      <c r="TX43" s="343">
        <v>8.6873336401236109E-2</v>
      </c>
      <c r="TY43" s="343">
        <v>0.15381460160360053</v>
      </c>
      <c r="TZ43" s="343">
        <v>9.9670009215461139E-2</v>
      </c>
      <c r="UA43" s="343">
        <v>7.9805092371434433E-2</v>
      </c>
      <c r="UB43" s="343">
        <v>8.4532650004179963E-2</v>
      </c>
      <c r="UC43" s="343">
        <v>0.15933795377197027</v>
      </c>
      <c r="UD43" s="343">
        <v>5.0604136637157238E-2</v>
      </c>
      <c r="UE43" s="343">
        <v>6.4699163352717109E-2</v>
      </c>
      <c r="UF43" s="343">
        <v>7.4432510894025639E-2</v>
      </c>
      <c r="UG43" s="343">
        <v>6.4905228469167922E-2</v>
      </c>
      <c r="UH43" s="343">
        <v>0.1647446012223594</v>
      </c>
      <c r="UI43" s="343">
        <v>9.0469374136231073E-2</v>
      </c>
      <c r="UJ43" s="343">
        <v>0.10696717575518319</v>
      </c>
      <c r="UK43" s="343">
        <v>0.10327850261381714</v>
      </c>
      <c r="UL43" s="343">
        <v>8.8913816425313152E-2</v>
      </c>
      <c r="UM43" s="343">
        <v>7.9036051952621519E-2</v>
      </c>
      <c r="UN43" s="343">
        <v>0.23771844199774853</v>
      </c>
      <c r="UO43" s="343">
        <v>8.9812615618986624E-2</v>
      </c>
      <c r="UP43" s="343">
        <v>0.10018600733795628</v>
      </c>
      <c r="UQ43" s="343">
        <v>0.21176824729823968</v>
      </c>
      <c r="UR43" s="343">
        <v>7.1697788884153638E-2</v>
      </c>
      <c r="US43" s="343">
        <v>7.4254359448794716E-2</v>
      </c>
      <c r="UT43" s="343">
        <v>0.15031358318577479</v>
      </c>
      <c r="UU43" s="343">
        <v>7.5110865894936832E-2</v>
      </c>
      <c r="UV43" s="343">
        <v>8.5622325190364695E-2</v>
      </c>
      <c r="UW43" s="343">
        <v>0.11354061098425917</v>
      </c>
      <c r="UX43" s="343">
        <v>0.10350015746418112</v>
      </c>
      <c r="UY43" s="343">
        <v>0.11724545634349315</v>
      </c>
      <c r="UZ43" s="343">
        <v>6.8960632971369243E-2</v>
      </c>
      <c r="VA43" s="343">
        <v>9.7128898998240551E-2</v>
      </c>
      <c r="VB43" s="343">
        <v>0.10390159675485369</v>
      </c>
      <c r="VC43" s="343">
        <v>5.7594915780380049E-2</v>
      </c>
      <c r="VD43" s="343">
        <v>5.6220703691113698E-2</v>
      </c>
      <c r="VE43" s="343">
        <v>7.4638130559283034E-2</v>
      </c>
      <c r="VF43" s="343">
        <v>0.15018892223261759</v>
      </c>
      <c r="VG43" s="343">
        <v>7.0140634429052551E-2</v>
      </c>
      <c r="VH43" s="343">
        <v>5.5638893631051928E-2</v>
      </c>
      <c r="VI43" s="343">
        <v>4.5800613065371427E-2</v>
      </c>
      <c r="VJ43" s="343">
        <v>0.18623939750305654</v>
      </c>
      <c r="VK43" s="343">
        <v>0.1034721763291705</v>
      </c>
      <c r="VL43" s="343">
        <v>9.7457886951883704E-2</v>
      </c>
      <c r="VM43" s="343">
        <v>8.9891896773117153E-2</v>
      </c>
      <c r="VN43" s="343">
        <v>0.13148668554259971</v>
      </c>
      <c r="VO43" s="343">
        <v>0.20406467582043217</v>
      </c>
      <c r="VP43" s="343">
        <v>9.6392218406093064E-2</v>
      </c>
      <c r="VQ43" s="343">
        <v>8.3234192881822766E-2</v>
      </c>
      <c r="VR43" s="343">
        <v>4.2058558199073122E-2</v>
      </c>
      <c r="VS43" s="343">
        <v>0.19491018925410294</v>
      </c>
      <c r="VT43" s="343">
        <v>8.4084156587669656E-2</v>
      </c>
      <c r="VU43" s="343">
        <v>0.10720050583482914</v>
      </c>
      <c r="VV43" s="343">
        <v>9.4493530441217791E-2</v>
      </c>
      <c r="VW43" s="343">
        <v>7.1194162772787492E-2</v>
      </c>
      <c r="VX43" s="343">
        <v>7.0284561928039446E-2</v>
      </c>
      <c r="VY43" s="343">
        <v>0.26466819139118891</v>
      </c>
      <c r="VZ43" s="343">
        <v>9.8671240726441664E-2</v>
      </c>
      <c r="WA43" s="343">
        <v>6.0323268463208193E-2</v>
      </c>
      <c r="WB43" s="343">
        <v>6.3975159510378368E-2</v>
      </c>
      <c r="WC43" s="343">
        <v>9.5139338756766043E-2</v>
      </c>
      <c r="WD43" s="343">
        <v>6.7882758336789015E-2</v>
      </c>
      <c r="WE43" s="343">
        <v>6.6006979731340495E-2</v>
      </c>
      <c r="WF43" s="343">
        <v>8.4053504459853323E-2</v>
      </c>
      <c r="WG43" s="343">
        <v>9.6307560006744133E-2</v>
      </c>
      <c r="WH43" s="343">
        <v>7.8424124609862242E-2</v>
      </c>
      <c r="WI43" s="343">
        <v>9.4623765920521838E-2</v>
      </c>
      <c r="WJ43" s="343">
        <v>0.15507889672026046</v>
      </c>
      <c r="WK43" s="343">
        <v>8.7725945974735209E-2</v>
      </c>
      <c r="WL43" s="343">
        <v>4.4873397687513666E-2</v>
      </c>
      <c r="WM43" s="343">
        <v>0.12960417249733255</v>
      </c>
      <c r="WN43" s="343">
        <v>8.1806730246491127E-2</v>
      </c>
      <c r="WO43" s="343">
        <v>0.10400046246653161</v>
      </c>
      <c r="WP43" s="343">
        <v>6.6302680907550385E-2</v>
      </c>
      <c r="WQ43" s="343">
        <v>7.5403878146080586E-2</v>
      </c>
      <c r="WR43" s="343">
        <v>8.8306110081448702E-2</v>
      </c>
      <c r="WS43" s="343">
        <v>0.1011730180427262</v>
      </c>
      <c r="WT43" s="343">
        <v>4.8834908514903387E-2</v>
      </c>
      <c r="WU43" s="343">
        <v>6.0380399997784107E-2</v>
      </c>
      <c r="WV43" s="343">
        <v>7.6262168834073399E-2</v>
      </c>
      <c r="WW43" s="343">
        <v>4.4656416835236371E-2</v>
      </c>
      <c r="WX43" s="343">
        <v>8.6887837654519129E-2</v>
      </c>
      <c r="WY43" s="343">
        <v>9.9262116330738004E-2</v>
      </c>
      <c r="WZ43" s="343">
        <v>7.9159240378530768E-2</v>
      </c>
      <c r="XA43" s="343">
        <v>0.10028738379281554</v>
      </c>
      <c r="XB43" s="343">
        <v>0.14017644184326797</v>
      </c>
      <c r="XC43" s="343">
        <v>7.4190040074336952E-2</v>
      </c>
      <c r="XD43" s="343">
        <v>0.12211030895873581</v>
      </c>
      <c r="XE43" s="343">
        <v>7.2649000025285029E-2</v>
      </c>
      <c r="XF43" s="343">
        <v>0.21552941614250073</v>
      </c>
      <c r="XG43" s="343">
        <v>6.4813865036364021E-2</v>
      </c>
      <c r="XH43" s="343">
        <v>8.9465234728763915E-2</v>
      </c>
      <c r="XI43" s="343">
        <v>0.20942046153359567</v>
      </c>
      <c r="XJ43" s="343">
        <v>8.9581481914140476E-2</v>
      </c>
      <c r="XK43" s="343">
        <v>8.8472160201873387E-2</v>
      </c>
      <c r="XL43" s="343">
        <v>0.11270242175076448</v>
      </c>
      <c r="XM43" s="343">
        <v>0.11855497601897357</v>
      </c>
      <c r="XN43" s="343">
        <v>0.13414271493967556</v>
      </c>
      <c r="XO43" s="343">
        <v>0.16682483806772178</v>
      </c>
      <c r="XP43" s="343">
        <v>0.12861450187833071</v>
      </c>
      <c r="XQ43" s="343">
        <v>8.158378796033168E-2</v>
      </c>
      <c r="XR43" s="343">
        <v>0.1430065088551114</v>
      </c>
      <c r="XS43" s="343">
        <v>8.2647777493792832E-2</v>
      </c>
      <c r="XT43" s="343">
        <v>7.4972927828120928E-2</v>
      </c>
      <c r="XU43" s="343">
        <v>6.9180438954183146E-2</v>
      </c>
      <c r="XV43" s="343">
        <v>8.3313964652266786E-2</v>
      </c>
      <c r="XW43" s="343">
        <v>8.1403751257274559E-2</v>
      </c>
      <c r="XX43" s="343">
        <v>0.12639145785618017</v>
      </c>
      <c r="XY43" s="343">
        <v>0.10007760955343457</v>
      </c>
      <c r="XZ43" s="343">
        <v>0.11552988951593886</v>
      </c>
      <c r="YA43" s="343">
        <v>9.3610768341021999E-2</v>
      </c>
      <c r="YB43" s="343">
        <v>0.12727385376402831</v>
      </c>
      <c r="YC43" s="343">
        <v>0.26099893212916842</v>
      </c>
      <c r="YD43" s="343">
        <v>0.12805498593225001</v>
      </c>
      <c r="YE43" s="343">
        <v>0.1744773239753139</v>
      </c>
      <c r="YF43" s="343">
        <v>8.3476682465273927E-2</v>
      </c>
      <c r="YG43" s="343">
        <v>0.16442260340379219</v>
      </c>
      <c r="YH43" s="343">
        <v>7.4806434527306315E-2</v>
      </c>
      <c r="YI43" s="343">
        <v>0.13457900070200124</v>
      </c>
      <c r="YJ43" s="343">
        <v>9.7114182173449096E-2</v>
      </c>
      <c r="YK43" s="343">
        <v>0.1874465793879643</v>
      </c>
      <c r="YL43" s="343">
        <v>0.15426593891397369</v>
      </c>
      <c r="YM43" s="343">
        <v>0.12766691140325387</v>
      </c>
      <c r="YN43" s="343">
        <v>9.4658439649257464E-2</v>
      </c>
      <c r="YO43" s="343">
        <v>9.4417423788071372E-2</v>
      </c>
      <c r="YP43" s="343">
        <v>6.8155537313287384E-2</v>
      </c>
      <c r="YQ43" s="343">
        <v>7.2429185056035031E-2</v>
      </c>
      <c r="YR43" s="343">
        <v>8.4364276658041165E-2</v>
      </c>
      <c r="YS43" s="343">
        <v>0.1029847953287803</v>
      </c>
      <c r="YT43" s="343">
        <v>0.11767444174100124</v>
      </c>
      <c r="YU43" s="343">
        <v>8.243524445470661E-2</v>
      </c>
      <c r="YV43" s="343">
        <v>0.13507910783282859</v>
      </c>
      <c r="YW43" s="343">
        <v>5.9910129925255282E-2</v>
      </c>
      <c r="YX43" s="343">
        <v>0.21897362255785963</v>
      </c>
      <c r="YY43" s="343">
        <v>7.5003244061774832E-2</v>
      </c>
      <c r="YZ43" s="343">
        <v>0.1417281371090626</v>
      </c>
      <c r="ZA43" s="343">
        <v>0.17304907290212615</v>
      </c>
      <c r="ZB43" s="343">
        <v>8.2126479707852154E-2</v>
      </c>
      <c r="ZC43" s="343">
        <v>0.10611227778197961</v>
      </c>
      <c r="ZD43" s="343">
        <v>0.1572113326553333</v>
      </c>
      <c r="ZE43" s="343">
        <v>8.5767599462157063E-2</v>
      </c>
      <c r="ZF43" s="343">
        <v>9.5316500697201448E-2</v>
      </c>
      <c r="ZG43" s="343">
        <v>8.1638678834742712E-2</v>
      </c>
      <c r="ZH43" s="343">
        <v>6.4784965622903229E-2</v>
      </c>
      <c r="ZI43" s="343">
        <v>0.16153543671402187</v>
      </c>
      <c r="ZJ43" s="343">
        <v>0.26562905935512582</v>
      </c>
      <c r="ZK43" s="343">
        <v>0.1167247919904819</v>
      </c>
      <c r="ZL43" s="343">
        <v>0.14775419851402338</v>
      </c>
      <c r="ZM43" s="343">
        <v>0.15121369141530239</v>
      </c>
      <c r="ZN43" s="343">
        <v>0.13510430599670611</v>
      </c>
      <c r="ZO43" s="343">
        <v>4.6353375597552482E-2</v>
      </c>
      <c r="ZP43" s="343">
        <v>0.11345882041559424</v>
      </c>
      <c r="ZQ43" s="343">
        <v>0.10779036343772325</v>
      </c>
      <c r="ZR43" s="343">
        <v>0.11269749495194684</v>
      </c>
      <c r="ZS43" s="343">
        <v>0.12494704713047115</v>
      </c>
      <c r="ZT43" s="343">
        <v>7.2240302540673512E-2</v>
      </c>
      <c r="ZU43" s="343">
        <v>4.8313631119167616E-2</v>
      </c>
      <c r="ZV43" s="343">
        <v>0.10762174603719779</v>
      </c>
      <c r="ZW43" s="343">
        <v>0.16426724023208902</v>
      </c>
      <c r="ZX43" s="343">
        <v>9.7023179316341454E-2</v>
      </c>
      <c r="ZY43" s="343">
        <v>6.7822848931886504E-2</v>
      </c>
      <c r="ZZ43" s="343">
        <v>6.6424783873530943E-2</v>
      </c>
      <c r="AAA43" s="343">
        <v>0.11845261871354631</v>
      </c>
      <c r="AAB43" s="343">
        <v>8.3856760590077961E-2</v>
      </c>
      <c r="AAC43" s="343">
        <v>0.12324659421436182</v>
      </c>
      <c r="AAD43" s="343">
        <v>0.10851261438283583</v>
      </c>
      <c r="AAE43" s="343">
        <v>9.877572406003203E-2</v>
      </c>
      <c r="AAF43" s="343">
        <v>0.21168480304044338</v>
      </c>
      <c r="AAG43" s="343">
        <v>6.5979918707130811E-2</v>
      </c>
      <c r="AAH43" s="343">
        <v>0.18942735066416802</v>
      </c>
      <c r="AAI43" s="343">
        <v>0.13476983884738114</v>
      </c>
      <c r="AAJ43" s="343">
        <v>7.5628229846488593E-2</v>
      </c>
      <c r="AAK43" s="343">
        <v>0.24767922331106657</v>
      </c>
      <c r="AAL43" s="343">
        <v>0.10279811094557002</v>
      </c>
      <c r="AAM43" s="343">
        <v>0.29458362337059246</v>
      </c>
      <c r="AAN43" s="343">
        <v>9.7200722111786278E-2</v>
      </c>
      <c r="AAO43" s="343">
        <v>9.2876499494631101E-2</v>
      </c>
      <c r="AAP43" s="343">
        <v>0.17303988445270868</v>
      </c>
      <c r="AAQ43" s="343">
        <v>0.21141424352604432</v>
      </c>
      <c r="AAR43" s="343">
        <v>9.351037957652146E-2</v>
      </c>
      <c r="AAS43" s="343">
        <v>0.10076770629574371</v>
      </c>
      <c r="AAT43" s="343">
        <v>0.12022232053092793</v>
      </c>
      <c r="AAU43" s="343">
        <v>0.13602074497215463</v>
      </c>
      <c r="AAV43" s="343">
        <v>0.12394910124217369</v>
      </c>
      <c r="AAW43" s="343">
        <v>0.11447330091763656</v>
      </c>
      <c r="AAX43" s="343">
        <v>0.16857657976231818</v>
      </c>
      <c r="AAY43" s="343">
        <v>0.13155390897089556</v>
      </c>
      <c r="AAZ43" s="343">
        <v>5.8084051474014513E-2</v>
      </c>
      <c r="ABA43" s="343">
        <v>0.10162424757364108</v>
      </c>
      <c r="ABB43" s="343">
        <v>6.0719159508428801E-2</v>
      </c>
      <c r="ABC43" s="343">
        <v>0.10361821573786453</v>
      </c>
      <c r="ABD43" s="343">
        <v>9.9789286980051656E-2</v>
      </c>
      <c r="ABE43" s="343">
        <v>8.841716578504577E-2</v>
      </c>
      <c r="ABF43" s="343">
        <v>0.18983607722111706</v>
      </c>
      <c r="ABG43" s="343">
        <v>0.21382888387388838</v>
      </c>
      <c r="ABH43" s="343">
        <v>0.12103024255434471</v>
      </c>
      <c r="ABI43" s="343">
        <v>8.7168901558826548E-2</v>
      </c>
      <c r="ABJ43" s="343">
        <v>4.4761588398562917E-2</v>
      </c>
      <c r="ABK43" s="343">
        <v>0.11774084989780981</v>
      </c>
      <c r="ABL43" s="343">
        <v>9.2986775214812842E-2</v>
      </c>
      <c r="ABM43" s="343">
        <v>0.14870186777305455</v>
      </c>
      <c r="ABN43" s="343">
        <v>8.2475326013273176E-2</v>
      </c>
      <c r="ABO43" s="343">
        <v>6.1373565094725996E-2</v>
      </c>
      <c r="ABP43" s="343">
        <v>7.3604680172067186E-2</v>
      </c>
      <c r="ABQ43" s="343">
        <v>8.1511029174685543E-2</v>
      </c>
      <c r="ABR43" s="343">
        <v>7.4004222046076706E-2</v>
      </c>
      <c r="ABS43" s="343">
        <v>5.6169707394628461E-2</v>
      </c>
      <c r="ABT43" s="343">
        <v>7.1458137021213633E-2</v>
      </c>
      <c r="ABU43" s="343">
        <v>5.8636091563724164E-3</v>
      </c>
      <c r="ABV43" s="343">
        <v>0.19336193988853417</v>
      </c>
      <c r="ABW43" s="343">
        <v>3.7879599312238436E-2</v>
      </c>
      <c r="ABX43" s="343">
        <v>9.9688840386909242E-2</v>
      </c>
      <c r="ABY43" s="343">
        <v>7.3590366278296834E-2</v>
      </c>
      <c r="ABZ43" s="343">
        <v>7.7069266457092889E-2</v>
      </c>
      <c r="ACA43" s="343">
        <v>8.6210964382730876E-2</v>
      </c>
      <c r="ACB43" s="343">
        <v>0.13437071297559172</v>
      </c>
      <c r="ACC43" s="343">
        <v>0.10635846803022367</v>
      </c>
      <c r="ACD43" s="343">
        <v>8.863486667245056E-2</v>
      </c>
      <c r="ACE43" s="343">
        <v>0.19494723200917277</v>
      </c>
      <c r="ACF43" s="343">
        <v>8.3479976586703267E-2</v>
      </c>
      <c r="ACG43" s="343">
        <v>0.18870310496766918</v>
      </c>
      <c r="ACH43" s="343">
        <v>8.9980030978782502E-2</v>
      </c>
      <c r="ACI43" s="343">
        <v>0.16457814938577031</v>
      </c>
      <c r="ACJ43" s="343">
        <v>0.10893802937496541</v>
      </c>
      <c r="ACK43" s="343">
        <v>7.8474499228509242E-2</v>
      </c>
      <c r="ACL43" s="343">
        <v>0.20016488053987516</v>
      </c>
      <c r="ACM43" s="343">
        <v>0.14461931730855176</v>
      </c>
      <c r="ACN43" s="343">
        <v>0.16214980223665895</v>
      </c>
      <c r="ACO43" s="343">
        <v>0.18717626996403505</v>
      </c>
      <c r="ACP43" s="343">
        <v>0.11019995635385661</v>
      </c>
      <c r="ACQ43" s="343">
        <v>0.10120734240664468</v>
      </c>
      <c r="ACR43" s="343">
        <v>0.15242857559346429</v>
      </c>
      <c r="ACS43" s="343">
        <v>0.1245864921710013</v>
      </c>
      <c r="ACT43" s="343">
        <v>0.17053200137207625</v>
      </c>
      <c r="ACU43" s="343">
        <v>8.9176543200747027E-2</v>
      </c>
      <c r="ACV43" s="343">
        <v>0.14014259957779576</v>
      </c>
      <c r="ACW43" s="343">
        <v>8.2835393579995767E-2</v>
      </c>
      <c r="ACX43" s="343">
        <v>0.10475252112505958</v>
      </c>
      <c r="ACY43" s="343">
        <v>0.10172296533092</v>
      </c>
      <c r="ACZ43" s="343">
        <v>0.13776038790605483</v>
      </c>
      <c r="ADA43" s="343">
        <v>0.11321802134366921</v>
      </c>
      <c r="ADB43" s="343">
        <v>8.1001828254423813E-2</v>
      </c>
      <c r="ADC43" s="343">
        <v>0.10503197725289841</v>
      </c>
      <c r="ADD43" s="343">
        <v>0.20382030307515694</v>
      </c>
      <c r="ADE43" s="343">
        <v>0.1386294974929678</v>
      </c>
      <c r="ADF43" s="343">
        <v>1.5279394524325496E-2</v>
      </c>
      <c r="ADG43" s="343">
        <v>5.1834841807184361E-2</v>
      </c>
      <c r="ADH43" s="343">
        <v>8.1540154249927319E-2</v>
      </c>
      <c r="ADI43" s="343">
        <v>9.5860877723717985E-2</v>
      </c>
      <c r="ADJ43" s="343">
        <v>5.6317823450757885E-2</v>
      </c>
      <c r="ADK43" s="343">
        <v>8.9614762029417872E-2</v>
      </c>
      <c r="ADL43" s="343">
        <v>3.7562537771712007E-2</v>
      </c>
      <c r="ADM43" s="343">
        <v>0.12456458829885572</v>
      </c>
      <c r="ADN43" s="343">
        <v>2.4767828173221786E-2</v>
      </c>
      <c r="ADO43" s="343">
        <v>4.075105970366364E-2</v>
      </c>
      <c r="ADP43" s="343">
        <v>0.11739887731503669</v>
      </c>
      <c r="ADQ43" s="343">
        <v>3.8399497998163327E-2</v>
      </c>
      <c r="ADR43" s="343">
        <v>6.9894242465336945E-2</v>
      </c>
      <c r="ADS43" s="343">
        <v>5.9546444565770899E-2</v>
      </c>
      <c r="ADT43" s="343">
        <v>5.3990695350584261E-2</v>
      </c>
      <c r="ADU43" s="343">
        <v>0.19703256170151626</v>
      </c>
      <c r="ADV43" s="343">
        <v>7.7969553125397092E-2</v>
      </c>
      <c r="ADW43" s="343">
        <v>0.10590014063773721</v>
      </c>
      <c r="ADX43" s="343">
        <v>6.2701606641802493E-2</v>
      </c>
      <c r="ADY43" s="343">
        <v>4.9622806796455941E-2</v>
      </c>
      <c r="ADZ43" s="343">
        <v>0.14867626624298069</v>
      </c>
      <c r="AEA43" s="343">
        <v>8.7398593464272659E-2</v>
      </c>
      <c r="AEB43" s="343">
        <v>8.485778536865568E-2</v>
      </c>
      <c r="AEC43" s="343">
        <v>8.9185084097980941E-2</v>
      </c>
      <c r="AED43" s="343">
        <v>7.3917335518687705E-2</v>
      </c>
      <c r="AEE43" s="343">
        <v>0.10786436657134195</v>
      </c>
      <c r="AEF43" s="343">
        <v>0.12426430621869147</v>
      </c>
      <c r="AEG43" s="343">
        <v>9.7801657275096654E-2</v>
      </c>
      <c r="AEH43" s="343">
        <v>8.5781168992849405E-2</v>
      </c>
      <c r="AEI43" s="343">
        <v>8.3816968082476379E-2</v>
      </c>
      <c r="AEJ43" s="343">
        <v>0.10850001992444376</v>
      </c>
      <c r="AEK43" s="343">
        <v>6.2811751742434377E-2</v>
      </c>
      <c r="AEL43" s="343">
        <v>0.1395741070960804</v>
      </c>
      <c r="AEM43" s="343">
        <v>6.8474845100489914E-2</v>
      </c>
      <c r="AEN43" s="343">
        <v>7.9787024069833637E-2</v>
      </c>
      <c r="AEO43" s="343">
        <v>0.20404604981929964</v>
      </c>
      <c r="AEP43" s="343">
        <v>0.11374195018514294</v>
      </c>
      <c r="AEQ43" s="343">
        <v>0.13456649206596605</v>
      </c>
      <c r="AER43" s="343">
        <v>9.2303980331857272E-2</v>
      </c>
      <c r="AES43" s="343">
        <v>8.4117570253454316E-2</v>
      </c>
      <c r="AET43" s="343">
        <v>0.17200241018586965</v>
      </c>
      <c r="AEU43" s="343">
        <v>8.5084288839200939E-2</v>
      </c>
      <c r="AEV43" s="343">
        <v>0.10392766199969442</v>
      </c>
      <c r="AEW43" s="343">
        <v>0.10357989159567496</v>
      </c>
      <c r="AEX43" s="343">
        <v>0.11159824051924043</v>
      </c>
      <c r="AEY43" s="343">
        <v>0.17683024866952829</v>
      </c>
      <c r="AEZ43" s="343">
        <v>0.1374235169456923</v>
      </c>
      <c r="AFA43" s="343">
        <v>9.4714146157938175E-2</v>
      </c>
      <c r="AFB43" s="343">
        <v>5.5389039709332316E-2</v>
      </c>
      <c r="AFC43" s="343">
        <v>7.2611691004440607E-2</v>
      </c>
      <c r="AFD43" s="343">
        <v>2.5479327450435081E-2</v>
      </c>
      <c r="AFE43" s="343">
        <v>4.4540696836365148E-2</v>
      </c>
      <c r="AFF43" s="343">
        <v>6.5378741460935266E-2</v>
      </c>
      <c r="AFG43" s="343">
        <v>8.7050233401668967E-2</v>
      </c>
      <c r="AFH43" s="343">
        <v>6.1838726535165069E-2</v>
      </c>
      <c r="AFI43" s="343">
        <v>4.0613824070459083E-2</v>
      </c>
      <c r="AFJ43" s="343">
        <v>5.7778515699026173E-2</v>
      </c>
      <c r="AFK43" s="343">
        <v>2.7592107561436097E-2</v>
      </c>
      <c r="AFL43" s="343">
        <v>0.17804175771226385</v>
      </c>
      <c r="AFM43" s="343">
        <v>9.4413882271442165E-2</v>
      </c>
      <c r="AFN43" s="343">
        <v>4.9483165875104755E-2</v>
      </c>
      <c r="AFO43" s="343">
        <v>7.2697952535663857E-2</v>
      </c>
      <c r="AFP43" s="343">
        <v>3.9919951288198592E-2</v>
      </c>
      <c r="AFQ43" s="343">
        <v>7.1679261104955622E-2</v>
      </c>
      <c r="AFR43" s="343">
        <v>5.9719802374993025E-2</v>
      </c>
      <c r="AFS43" s="343">
        <v>4.9941411871553217E-2</v>
      </c>
      <c r="AFT43" s="343">
        <v>3.3774907469879573E-2</v>
      </c>
      <c r="AFU43" s="343">
        <v>6.8351507727697922E-2</v>
      </c>
      <c r="AFV43" s="343">
        <v>6.8193427508883797E-2</v>
      </c>
      <c r="AFW43" s="343">
        <v>4.407360493029934E-2</v>
      </c>
      <c r="AFX43" s="343">
        <v>0.2683530484782094</v>
      </c>
      <c r="AFY43" s="343">
        <v>8.0835240882127263E-2</v>
      </c>
      <c r="AFZ43" s="343">
        <v>0.10818627613069391</v>
      </c>
      <c r="AGA43" s="343">
        <v>0.12247715154445411</v>
      </c>
      <c r="AGB43" s="343">
        <v>0.25471660064191975</v>
      </c>
      <c r="AGC43" s="343">
        <v>0.17774012967190383</v>
      </c>
      <c r="AGD43" s="343">
        <v>0.13043442398039864</v>
      </c>
      <c r="AGE43" s="343">
        <v>7.603359275335142E-2</v>
      </c>
      <c r="AGF43" s="343">
        <v>0.11037825698603471</v>
      </c>
      <c r="AGG43" s="343">
        <v>0.10585745931701243</v>
      </c>
      <c r="AGH43" s="343">
        <v>0.13868094547372797</v>
      </c>
      <c r="AGI43" s="343">
        <v>0.20469149638843612</v>
      </c>
      <c r="AGJ43" s="343">
        <v>0.10077530173399216</v>
      </c>
      <c r="AGK43" s="343">
        <v>7.3810665641672143E-2</v>
      </c>
      <c r="AGL43" s="343">
        <v>9.4830455980167164E-2</v>
      </c>
      <c r="AGM43" s="343">
        <v>9.5079736382820565E-2</v>
      </c>
      <c r="AGN43" s="343">
        <v>0.13815722565501934</v>
      </c>
      <c r="AGO43" s="343">
        <v>3.0849872217020388E-2</v>
      </c>
      <c r="AGP43" s="343">
        <v>7.0214703809626064E-2</v>
      </c>
      <c r="AGQ43" s="343">
        <v>0.1705593138367261</v>
      </c>
      <c r="AGR43" s="343">
        <v>0.23643444280185563</v>
      </c>
      <c r="AGS43" s="343">
        <v>9.4688746567428664E-2</v>
      </c>
      <c r="AGT43" s="343">
        <v>6.8168106505953965E-2</v>
      </c>
      <c r="AGU43" s="343">
        <v>0.14160773704572019</v>
      </c>
      <c r="AGV43" s="343">
        <v>9.5544157597967139E-2</v>
      </c>
      <c r="AGW43" s="343">
        <v>6.6915742019831081E-2</v>
      </c>
      <c r="AGX43" s="343">
        <v>0.15487736155232201</v>
      </c>
      <c r="AGY43" s="343">
        <v>0.11759097101891404</v>
      </c>
      <c r="AGZ43" s="343">
        <v>8.982286414441365E-2</v>
      </c>
      <c r="AHA43" s="343">
        <v>7.8634920041629586E-2</v>
      </c>
      <c r="AHB43" s="343">
        <v>8.2222456518451711E-2</v>
      </c>
      <c r="AHC43" s="343">
        <v>0.12801651111658924</v>
      </c>
      <c r="AHD43" s="343">
        <v>4.7373640286122551E-2</v>
      </c>
      <c r="AHE43" s="343">
        <v>5.8725656919544462E-2</v>
      </c>
      <c r="AHF43" s="343">
        <v>7.2962731675940001E-2</v>
      </c>
      <c r="AHG43" s="343">
        <v>5.249469935382392E-2</v>
      </c>
      <c r="AHH43" s="343">
        <v>0.17967062268862555</v>
      </c>
      <c r="AHI43" s="343">
        <v>0.12796054598136522</v>
      </c>
      <c r="AHJ43" s="343">
        <v>7.1734569871774428E-2</v>
      </c>
      <c r="AHK43" s="343">
        <v>8.6921185620693939E-2</v>
      </c>
      <c r="AHL43" s="343">
        <v>9.2730062165107902E-2</v>
      </c>
      <c r="AHM43" s="343">
        <v>6.9729269228783197E-2</v>
      </c>
      <c r="AHN43" s="343">
        <v>0.13072628238686532</v>
      </c>
      <c r="AHO43" s="343">
        <v>10.159372344905558</v>
      </c>
      <c r="AHQ43" s="351">
        <v>38</v>
      </c>
    </row>
    <row r="44" spans="1:901" x14ac:dyDescent="0.45">
      <c r="A44" s="341" t="s">
        <v>8</v>
      </c>
      <c r="B44" s="342" t="s">
        <v>6253</v>
      </c>
      <c r="C44" s="343">
        <v>4.3152572576710894E-2</v>
      </c>
      <c r="D44" s="343">
        <v>2.2715783234065735E-2</v>
      </c>
      <c r="E44" s="343">
        <v>1.2078607671021859E-2</v>
      </c>
      <c r="F44" s="343">
        <v>9.7139906436498041E-3</v>
      </c>
      <c r="G44" s="343">
        <v>1.2123889916895744E-2</v>
      </c>
      <c r="H44" s="343">
        <v>3.680809691582923E-2</v>
      </c>
      <c r="I44" s="343">
        <v>2.2218465584321126E-2</v>
      </c>
      <c r="J44" s="343">
        <v>3.5961349481567775E-2</v>
      </c>
      <c r="K44" s="343">
        <v>7.8382059280681631E-3</v>
      </c>
      <c r="L44" s="343">
        <v>1.7180261267782878E-2</v>
      </c>
      <c r="M44" s="343">
        <v>5.2650952430801985E-2</v>
      </c>
      <c r="N44" s="343">
        <v>9.1762109289671382E-3</v>
      </c>
      <c r="O44" s="343">
        <v>6.7380243421678856E-3</v>
      </c>
      <c r="P44" s="343">
        <v>1.5426968132028549E-2</v>
      </c>
      <c r="Q44" s="343">
        <v>2.0727269112730665E-2</v>
      </c>
      <c r="R44" s="343">
        <v>1.756127682157763E-2</v>
      </c>
      <c r="S44" s="343">
        <v>1.0242891636667969E-2</v>
      </c>
      <c r="T44" s="343">
        <v>1.1977686485624207E-2</v>
      </c>
      <c r="U44" s="343">
        <v>8.5418612432495971E-3</v>
      </c>
      <c r="V44" s="343">
        <v>1.5892756120232342E-2</v>
      </c>
      <c r="W44" s="343">
        <v>9.1501838126862838E-3</v>
      </c>
      <c r="X44" s="343">
        <v>2.0856496665589887E-2</v>
      </c>
      <c r="Y44" s="343">
        <v>5.2930025379021167E-3</v>
      </c>
      <c r="Z44" s="343">
        <v>1.6871347413466711E-2</v>
      </c>
      <c r="AA44" s="343">
        <v>2.8956105118788867E-2</v>
      </c>
      <c r="AB44" s="343">
        <v>2.1867504348140207E-2</v>
      </c>
      <c r="AC44" s="343">
        <v>4.4068295376865504E-2</v>
      </c>
      <c r="AD44" s="343">
        <v>2.039043599497092E-2</v>
      </c>
      <c r="AE44" s="343">
        <v>1.9131910707659634E-2</v>
      </c>
      <c r="AF44" s="343">
        <v>5.576637139621623E-3</v>
      </c>
      <c r="AG44" s="343">
        <v>1.9855565893030364E-2</v>
      </c>
      <c r="AH44" s="343">
        <v>1.637250483675954E-2</v>
      </c>
      <c r="AI44" s="343">
        <v>2.7748519014436233E-2</v>
      </c>
      <c r="AJ44" s="343">
        <v>2.1829965249707185E-2</v>
      </c>
      <c r="AK44" s="343">
        <v>1.0832813417160985E-2</v>
      </c>
      <c r="AL44" s="343">
        <v>1.3174169980957103E-2</v>
      </c>
      <c r="AM44" s="343">
        <v>1.3763701428591926E-2</v>
      </c>
      <c r="AN44" s="343">
        <v>2.3126293892689668E-2</v>
      </c>
      <c r="AO44" s="343">
        <v>2.4141155933752219E-2</v>
      </c>
      <c r="AP44" s="343">
        <v>2.1421386378759014E-2</v>
      </c>
      <c r="AQ44" s="343">
        <v>0.17067874936724869</v>
      </c>
      <c r="AR44" s="343">
        <v>2.4992649492146319E-2</v>
      </c>
      <c r="AS44" s="343">
        <v>3.056216296001768E-2</v>
      </c>
      <c r="AT44" s="343">
        <v>1.5466000173279332E-2</v>
      </c>
      <c r="AU44" s="343">
        <v>1.9150802487678437E-2</v>
      </c>
      <c r="AV44" s="343">
        <v>1.9549799004455842E-2</v>
      </c>
      <c r="AW44" s="343">
        <v>1.8663273384851877E-2</v>
      </c>
      <c r="AX44" s="343">
        <v>1.9929103806854347E-2</v>
      </c>
      <c r="AY44" s="343">
        <v>1.4629770561172008E-2</v>
      </c>
      <c r="AZ44" s="343">
        <v>1.5578169336818867E-2</v>
      </c>
      <c r="BA44" s="343">
        <v>2.234281178090463E-2</v>
      </c>
      <c r="BB44" s="343">
        <v>3.4679684529305851E-2</v>
      </c>
      <c r="BC44" s="343">
        <v>1.1195039881495467E-2</v>
      </c>
      <c r="BD44" s="343">
        <v>3.1928467484199939E-2</v>
      </c>
      <c r="BE44" s="343">
        <v>1.9820149455262878E-2</v>
      </c>
      <c r="BF44" s="343">
        <v>1.7049155026365909E-2</v>
      </c>
      <c r="BG44" s="343">
        <v>1.7556257448310582E-2</v>
      </c>
      <c r="BH44" s="343">
        <v>4.9110371047276599E-2</v>
      </c>
      <c r="BI44" s="343">
        <v>9.9131743453774041E-3</v>
      </c>
      <c r="BJ44" s="343">
        <v>1.0391637767299839E-2</v>
      </c>
      <c r="BK44" s="343">
        <v>2.0101082913320547E-2</v>
      </c>
      <c r="BL44" s="343">
        <v>1.5480888669319633E-2</v>
      </c>
      <c r="BM44" s="343">
        <v>1.482260960843648E-2</v>
      </c>
      <c r="BN44" s="343">
        <v>1.4705252596431821E-2</v>
      </c>
      <c r="BO44" s="343">
        <v>1.6859846056227864E-2</v>
      </c>
      <c r="BP44" s="343">
        <v>1.1201446988575267E-2</v>
      </c>
      <c r="BQ44" s="343">
        <v>1.2136542769208768E-2</v>
      </c>
      <c r="BR44" s="343">
        <v>2.3345816611696137E-2</v>
      </c>
      <c r="BS44" s="343">
        <v>1.210499422788678E-2</v>
      </c>
      <c r="BT44" s="343">
        <v>2.5925457175639818E-2</v>
      </c>
      <c r="BU44" s="343">
        <v>1.2254594985173534E-2</v>
      </c>
      <c r="BV44" s="343">
        <v>2.4108679623181879E-2</v>
      </c>
      <c r="BW44" s="343">
        <v>5.2485796765633655E-2</v>
      </c>
      <c r="BX44" s="343">
        <v>2.6365128560793882E-2</v>
      </c>
      <c r="BY44" s="343">
        <v>1.1831372039546931E-2</v>
      </c>
      <c r="BZ44" s="343">
        <v>1.1228706612715049E-2</v>
      </c>
      <c r="CA44" s="343">
        <v>1.2910304070291008E-2</v>
      </c>
      <c r="CB44" s="343">
        <v>1.1830521184691333E-2</v>
      </c>
      <c r="CC44" s="343">
        <v>1.187287305132626E-2</v>
      </c>
      <c r="CD44" s="343">
        <v>6.1137552088581402E-3</v>
      </c>
      <c r="CE44" s="343">
        <v>1.1882907785981351E-2</v>
      </c>
      <c r="CF44" s="343">
        <v>7.0180458495999645E-2</v>
      </c>
      <c r="CG44" s="343">
        <v>4.3281862543429001E-2</v>
      </c>
      <c r="CH44" s="343">
        <v>5.1005162722959178E-2</v>
      </c>
      <c r="CI44" s="343">
        <v>1.3155442593756842E-2</v>
      </c>
      <c r="CJ44" s="343">
        <v>1.606750312225674E-2</v>
      </c>
      <c r="CK44" s="343">
        <v>2.0205173197500124E-2</v>
      </c>
      <c r="CL44" s="343">
        <v>1.1453276632378296E-2</v>
      </c>
      <c r="CM44" s="343">
        <v>2.5307574457084561E-2</v>
      </c>
      <c r="CN44" s="343">
        <v>1.3029686864547921E-2</v>
      </c>
      <c r="CO44" s="343">
        <v>2.4096419491873224E-2</v>
      </c>
      <c r="CP44" s="343">
        <v>1.808861321439293E-2</v>
      </c>
      <c r="CQ44" s="343">
        <v>3.496100678060314E-2</v>
      </c>
      <c r="CR44" s="343">
        <v>1.398787963755249E-2</v>
      </c>
      <c r="CS44" s="343">
        <v>9.6052430337273093E-2</v>
      </c>
      <c r="CT44" s="343">
        <v>6.9713777873319102E-2</v>
      </c>
      <c r="CU44" s="343">
        <v>4.9763111341029398E-2</v>
      </c>
      <c r="CV44" s="343">
        <v>4.2219461275718607E-2</v>
      </c>
      <c r="CW44" s="343">
        <v>2.0188246452450972E-2</v>
      </c>
      <c r="CX44" s="343">
        <v>4.2095793037489046E-2</v>
      </c>
      <c r="CY44" s="343">
        <v>3.3939307980313603E-2</v>
      </c>
      <c r="CZ44" s="343">
        <v>3.2242017433747203E-2</v>
      </c>
      <c r="DA44" s="343">
        <v>0.11534169739743136</v>
      </c>
      <c r="DB44" s="343">
        <v>1.8974855631567471E-2</v>
      </c>
      <c r="DC44" s="343">
        <v>4.3167112308011069E-2</v>
      </c>
      <c r="DD44" s="343">
        <v>5.9885526362881011E-2</v>
      </c>
      <c r="DE44" s="343">
        <v>3.0211399774100027E-2</v>
      </c>
      <c r="DF44" s="343">
        <v>5.9859724086554177E-2</v>
      </c>
      <c r="DG44" s="343">
        <v>3.6163229585732738E-2</v>
      </c>
      <c r="DH44" s="343">
        <v>1.8589314507622481E-2</v>
      </c>
      <c r="DI44" s="343">
        <v>3.343457178064E-2</v>
      </c>
      <c r="DJ44" s="343">
        <v>3.5407460192723533E-2</v>
      </c>
      <c r="DK44" s="343">
        <v>3.0803964341531119E-2</v>
      </c>
      <c r="DL44" s="343">
        <v>3.995901835362612E-2</v>
      </c>
      <c r="DM44" s="343">
        <v>5.4202128892310096E-2</v>
      </c>
      <c r="DN44" s="343">
        <v>9.6310290666903348E-3</v>
      </c>
      <c r="DO44" s="343">
        <v>2.6931841505714749E-2</v>
      </c>
      <c r="DP44" s="343">
        <v>1.95699125853082E-2</v>
      </c>
      <c r="DQ44" s="343">
        <v>2.0110712105796475E-2</v>
      </c>
      <c r="DR44" s="343">
        <v>1.8025562540884391E-2</v>
      </c>
      <c r="DS44" s="343">
        <v>1.7671221649934142E-2</v>
      </c>
      <c r="DT44" s="343">
        <v>3.4356632671826787E-2</v>
      </c>
      <c r="DU44" s="343">
        <v>7.970067102329477E-2</v>
      </c>
      <c r="DV44" s="343">
        <v>2.4105712595037333E-2</v>
      </c>
      <c r="DW44" s="343">
        <v>3.6294650618452544E-2</v>
      </c>
      <c r="DX44" s="343">
        <v>2.0247117633054625E-2</v>
      </c>
      <c r="DY44" s="343">
        <v>2.7749869056926023E-2</v>
      </c>
      <c r="DZ44" s="343">
        <v>3.1970945651649478E-2</v>
      </c>
      <c r="EA44" s="343">
        <v>5.6954537736421382E-2</v>
      </c>
      <c r="EB44" s="343">
        <v>2.7949382509590059E-2</v>
      </c>
      <c r="EC44" s="343">
        <v>2.3313139937929279E-2</v>
      </c>
      <c r="ED44" s="343">
        <v>5.3041980868240961E-2</v>
      </c>
      <c r="EE44" s="343">
        <v>4.4838336683072945E-2</v>
      </c>
      <c r="EF44" s="343">
        <v>1.5451052729163771E-2</v>
      </c>
      <c r="EG44" s="343">
        <v>2.29831905994979E-2</v>
      </c>
      <c r="EH44" s="343">
        <v>1.1352372925558692E-2</v>
      </c>
      <c r="EI44" s="343">
        <v>2.5244231706975942E-2</v>
      </c>
      <c r="EJ44" s="343">
        <v>2.9824153407686883E-2</v>
      </c>
      <c r="EK44" s="343">
        <v>1.0607099317520553E-2</v>
      </c>
      <c r="EL44" s="343">
        <v>1.0188632829931682E-2</v>
      </c>
      <c r="EM44" s="343">
        <v>4.6982166179204241E-2</v>
      </c>
      <c r="EN44" s="343">
        <v>1.8935687235504362E-2</v>
      </c>
      <c r="EO44" s="343">
        <v>2.1071324175270183E-2</v>
      </c>
      <c r="EP44" s="343">
        <v>1.9045922007719145E-2</v>
      </c>
      <c r="EQ44" s="343">
        <v>9.3497959453945432E-3</v>
      </c>
      <c r="ER44" s="343">
        <v>2.5370971535381207E-2</v>
      </c>
      <c r="ES44" s="343">
        <v>1.535587678674258E-2</v>
      </c>
      <c r="ET44" s="343">
        <v>2.6602099914400046E-2</v>
      </c>
      <c r="EU44" s="343">
        <v>2.2010010800726319E-2</v>
      </c>
      <c r="EV44" s="343">
        <v>0.10622429210042141</v>
      </c>
      <c r="EW44" s="343">
        <v>1.7219762279902497E-2</v>
      </c>
      <c r="EX44" s="343">
        <v>4.290092215222855E-2</v>
      </c>
      <c r="EY44" s="343">
        <v>5.9824762594389173E-2</v>
      </c>
      <c r="EZ44" s="343">
        <v>2.8386596814591884E-2</v>
      </c>
      <c r="FA44" s="343">
        <v>5.8812546357320562E-2</v>
      </c>
      <c r="FB44" s="343">
        <v>3.0753721531939959E-2</v>
      </c>
      <c r="FC44" s="343">
        <v>5.9879249449443776E-2</v>
      </c>
      <c r="FD44" s="343">
        <v>3.0406105304545031E-2</v>
      </c>
      <c r="FE44" s="343">
        <v>2.4374130247096733E-2</v>
      </c>
      <c r="FF44" s="343">
        <v>3.3065755515583772E-2</v>
      </c>
      <c r="FG44" s="343">
        <v>4.905278461628651E-2</v>
      </c>
      <c r="FH44" s="343">
        <v>6.3090644424583939E-2</v>
      </c>
      <c r="FI44" s="343">
        <v>3.0126189789917896E-2</v>
      </c>
      <c r="FJ44" s="343">
        <v>1.3543616554624882E-2</v>
      </c>
      <c r="FK44" s="343">
        <v>1.6491058912574678E-2</v>
      </c>
      <c r="FL44" s="343">
        <v>1.482182909233941E-2</v>
      </c>
      <c r="FM44" s="343">
        <v>2.4033498016729864E-2</v>
      </c>
      <c r="FN44" s="343">
        <v>1.4790580652122106E-2</v>
      </c>
      <c r="FO44" s="343">
        <v>1.4577429782972899E-2</v>
      </c>
      <c r="FP44" s="343">
        <v>0.10939364559882193</v>
      </c>
      <c r="FQ44" s="343">
        <v>9.9645327852469698E-3</v>
      </c>
      <c r="FR44" s="343">
        <v>2.595472626854621E-2</v>
      </c>
      <c r="FS44" s="343">
        <v>3.3521068865242677E-2</v>
      </c>
      <c r="FT44" s="343">
        <v>3.1971983252304895E-2</v>
      </c>
      <c r="FU44" s="343">
        <v>3.898150936423047E-2</v>
      </c>
      <c r="FV44" s="343">
        <v>5.7054979590879865E-2</v>
      </c>
      <c r="FW44" s="343">
        <v>3.1147303954593468E-2</v>
      </c>
      <c r="FX44" s="343">
        <v>1.5207516971356942E-2</v>
      </c>
      <c r="FY44" s="343">
        <v>4.9762224856981833E-2</v>
      </c>
      <c r="FZ44" s="343">
        <v>3.4977283508439656E-2</v>
      </c>
      <c r="GA44" s="343">
        <v>5.1042354351292486E-2</v>
      </c>
      <c r="GB44" s="343">
        <v>2.3969443309272375E-2</v>
      </c>
      <c r="GC44" s="343">
        <v>1.6505288819231804E-2</v>
      </c>
      <c r="GD44" s="343">
        <v>9.3059194524781924E-2</v>
      </c>
      <c r="GE44" s="343">
        <v>1.593170218986192E-2</v>
      </c>
      <c r="GF44" s="343">
        <v>1.3957010393352964E-2</v>
      </c>
      <c r="GG44" s="343">
        <v>2.1415041972341405E-2</v>
      </c>
      <c r="GH44" s="343">
        <v>1.7911113368401104E-2</v>
      </c>
      <c r="GI44" s="343">
        <v>1.843372492717674E-2</v>
      </c>
      <c r="GJ44" s="343">
        <v>2.5806920594402306E-2</v>
      </c>
      <c r="GK44" s="343">
        <v>2.691528005233761E-2</v>
      </c>
      <c r="GL44" s="343">
        <v>2.2856329892826599E-2</v>
      </c>
      <c r="GM44" s="343">
        <v>3.0673043904913919E-2</v>
      </c>
      <c r="GN44" s="343">
        <v>2.524061140138259E-2</v>
      </c>
      <c r="GO44" s="343">
        <v>2.7857068978817453E-2</v>
      </c>
      <c r="GP44" s="343">
        <v>6.5157635702845204E-2</v>
      </c>
      <c r="GQ44" s="343">
        <v>1.8980179590851954E-2</v>
      </c>
      <c r="GR44" s="343">
        <v>1.7203829490997045E-2</v>
      </c>
      <c r="GS44" s="343">
        <v>2.3827331692404505E-2</v>
      </c>
      <c r="GT44" s="343">
        <v>2.1897770398852892E-2</v>
      </c>
      <c r="GU44" s="343">
        <v>3.0478119070832088E-2</v>
      </c>
      <c r="GV44" s="343">
        <v>1.5488180723420342E-2</v>
      </c>
      <c r="GW44" s="343">
        <v>2.0467983628714301E-2</v>
      </c>
      <c r="GX44" s="343">
        <v>0.10536916825724886</v>
      </c>
      <c r="GY44" s="343">
        <v>1.7693059912628442E-2</v>
      </c>
      <c r="GZ44" s="343">
        <v>2.9464418719930014E-2</v>
      </c>
      <c r="HA44" s="343">
        <v>2.5204432172519695E-2</v>
      </c>
      <c r="HB44" s="343">
        <v>0.12645493489834869</v>
      </c>
      <c r="HC44" s="343">
        <v>3.3625626927532022E-2</v>
      </c>
      <c r="HD44" s="343">
        <v>2.1075666099517679E-2</v>
      </c>
      <c r="HE44" s="343">
        <v>2.1540505974865155E-2</v>
      </c>
      <c r="HF44" s="343">
        <v>6.3571112647234099E-2</v>
      </c>
      <c r="HG44" s="343">
        <v>2.0040528164294351E-2</v>
      </c>
      <c r="HH44" s="343">
        <v>3.096960370149069E-2</v>
      </c>
      <c r="HI44" s="343">
        <v>0.15002144469761622</v>
      </c>
      <c r="HJ44" s="343">
        <v>6.1466427692005729E-3</v>
      </c>
      <c r="HK44" s="343">
        <v>1.2780906001645298E-2</v>
      </c>
      <c r="HL44" s="343">
        <v>1.310131501318825E-2</v>
      </c>
      <c r="HM44" s="343">
        <v>7.7483219238413973E-3</v>
      </c>
      <c r="HN44" s="343">
        <v>6.7738505015863593E-2</v>
      </c>
      <c r="HO44" s="343">
        <v>1.4496729168760656E-2</v>
      </c>
      <c r="HP44" s="343">
        <v>1.2293186398171806E-2</v>
      </c>
      <c r="HQ44" s="343">
        <v>0.14520798350138131</v>
      </c>
      <c r="HR44" s="343">
        <v>0.15672442694370511</v>
      </c>
      <c r="HS44" s="343">
        <v>5.4981180444433522E-2</v>
      </c>
      <c r="HT44" s="343">
        <v>7.3462692310164151E-4</v>
      </c>
      <c r="HU44" s="343">
        <v>5.0705748832554222E-2</v>
      </c>
      <c r="HV44" s="343">
        <v>1.9697693901999005E-2</v>
      </c>
      <c r="HW44" s="343">
        <v>2.9442111539065383E-2</v>
      </c>
      <c r="HX44" s="343">
        <v>4.244438348317673E-2</v>
      </c>
      <c r="HY44" s="343">
        <v>2.7473585835789117E-2</v>
      </c>
      <c r="HZ44" s="343">
        <v>6.7965774385773392E-2</v>
      </c>
      <c r="IA44" s="343">
        <v>4.4405033228661378E-2</v>
      </c>
      <c r="IB44" s="343">
        <v>2.4018205714178006E-2</v>
      </c>
      <c r="IC44" s="343">
        <v>1.3804629861566848E-2</v>
      </c>
      <c r="ID44" s="343">
        <v>5.2989731935536168E-2</v>
      </c>
      <c r="IE44" s="343">
        <v>3.2313480929876529E-2</v>
      </c>
      <c r="IF44" s="343">
        <v>2.9680995903900793E-2</v>
      </c>
      <c r="IG44" s="343">
        <v>0.15722292166302301</v>
      </c>
      <c r="IH44" s="343">
        <v>9.1823702413778352E-2</v>
      </c>
      <c r="II44" s="343">
        <v>7.9832544575900929E-2</v>
      </c>
      <c r="IJ44" s="343">
        <v>3.2241337685930932E-2</v>
      </c>
      <c r="IK44" s="343">
        <v>0.15498069784115154</v>
      </c>
      <c r="IL44" s="343">
        <v>2.7064875148651638E-2</v>
      </c>
      <c r="IM44" s="343">
        <v>5.4559569375829578E-2</v>
      </c>
      <c r="IN44" s="343">
        <v>6.4918232048395433E-2</v>
      </c>
      <c r="IO44" s="343">
        <v>2.6004203890722489E-2</v>
      </c>
      <c r="IP44" s="343">
        <v>5.0484391797630972E-2</v>
      </c>
      <c r="IQ44" s="343">
        <v>5.1036902942759282E-2</v>
      </c>
      <c r="IR44" s="343">
        <v>0.16491246801660109</v>
      </c>
      <c r="IS44" s="343">
        <v>0.18684385087869887</v>
      </c>
      <c r="IT44" s="343">
        <v>7.0042072558234872E-2</v>
      </c>
      <c r="IU44" s="343">
        <v>5.6902008937171095E-2</v>
      </c>
      <c r="IV44" s="343">
        <v>0.1331907570481522</v>
      </c>
      <c r="IW44" s="343">
        <v>4.2854560589932228E-2</v>
      </c>
      <c r="IX44" s="343">
        <v>7.0122009260345966E-2</v>
      </c>
      <c r="IY44" s="343">
        <v>3.3363119811362259E-2</v>
      </c>
      <c r="IZ44" s="343">
        <v>2.7488690460324417E-2</v>
      </c>
      <c r="JA44" s="343">
        <v>5.8064366428893101E-2</v>
      </c>
      <c r="JB44" s="343">
        <v>9.8561887520201702E-2</v>
      </c>
      <c r="JC44" s="343">
        <v>0.10611689532496583</v>
      </c>
      <c r="JD44" s="343">
        <v>5.0002057269885873E-2</v>
      </c>
      <c r="JE44" s="343">
        <v>4.0636345221713811E-2</v>
      </c>
      <c r="JF44" s="343">
        <v>1.1873793270786581E-2</v>
      </c>
      <c r="JG44" s="343">
        <v>2.0221188797839407E-2</v>
      </c>
      <c r="JH44" s="343">
        <v>2.0068764139525855E-2</v>
      </c>
      <c r="JI44" s="343">
        <v>2.631827069348687E-2</v>
      </c>
      <c r="JJ44" s="343">
        <v>0.10004524157079696</v>
      </c>
      <c r="JK44" s="343">
        <v>6.2346113765315056E-2</v>
      </c>
      <c r="JL44" s="343">
        <v>4.9529203862253353E-2</v>
      </c>
      <c r="JM44" s="343">
        <v>4.6625070110424389E-2</v>
      </c>
      <c r="JN44" s="343">
        <v>3.4128947238194492E-2</v>
      </c>
      <c r="JO44" s="343">
        <v>5.3623658014358207E-2</v>
      </c>
      <c r="JP44" s="343">
        <v>2.8695344808160717E-2</v>
      </c>
      <c r="JQ44" s="343">
        <v>9.4462332517342248E-2</v>
      </c>
      <c r="JR44" s="343">
        <v>0.16359686354186856</v>
      </c>
      <c r="JS44" s="343">
        <v>3.8102268201172081E-2</v>
      </c>
      <c r="JT44" s="343">
        <v>0.14324614107556891</v>
      </c>
      <c r="JU44" s="343">
        <v>0.10412678497269269</v>
      </c>
      <c r="JV44" s="343">
        <v>3.7545509345577759E-2</v>
      </c>
      <c r="JW44" s="343">
        <v>4.5800221590477239E-2</v>
      </c>
      <c r="JX44" s="343">
        <v>2.0873419650560186E-2</v>
      </c>
      <c r="JY44" s="343">
        <v>9.3067571023121937E-2</v>
      </c>
      <c r="JZ44" s="343">
        <v>0.19365807372797494</v>
      </c>
      <c r="KA44" s="343">
        <v>1.5635678383826106E-2</v>
      </c>
      <c r="KB44" s="343">
        <v>2.4154947736175224E-2</v>
      </c>
      <c r="KC44" s="343">
        <v>2.0407656970211557E-2</v>
      </c>
      <c r="KD44" s="343">
        <v>1.5626426072208963E-2</v>
      </c>
      <c r="KE44" s="343">
        <v>3.7012749254179952E-2</v>
      </c>
      <c r="KF44" s="343">
        <v>1.5214254469344959E-2</v>
      </c>
      <c r="KG44" s="343">
        <v>4.1413370709994356E-3</v>
      </c>
      <c r="KH44" s="343">
        <v>3.0437141300053615E-2</v>
      </c>
      <c r="KI44" s="343">
        <v>1.4505976961120845E-2</v>
      </c>
      <c r="KJ44" s="343">
        <v>2.877557901968187E-2</v>
      </c>
      <c r="KK44" s="343">
        <v>2.2593271030094182E-2</v>
      </c>
      <c r="KL44" s="343">
        <v>2.2041220007240491E-3</v>
      </c>
      <c r="KM44" s="343">
        <v>1.0896902437149414E-2</v>
      </c>
      <c r="KN44" s="343">
        <v>0.1598356624668647</v>
      </c>
      <c r="KO44" s="343">
        <v>7.1870528505635412E-2</v>
      </c>
      <c r="KP44" s="343">
        <v>0.15659713146078194</v>
      </c>
      <c r="KQ44" s="343">
        <v>4.4062047555006471E-2</v>
      </c>
      <c r="KR44" s="343">
        <v>0.12875885056676051</v>
      </c>
      <c r="KS44" s="343">
        <v>9.4117963199842739E-2</v>
      </c>
      <c r="KT44" s="343">
        <v>5.2270929804732726E-2</v>
      </c>
      <c r="KU44" s="343">
        <v>0.10906786039243563</v>
      </c>
      <c r="KV44" s="343">
        <v>5.0161288531643179E-2</v>
      </c>
      <c r="KW44" s="343">
        <v>8.2487604300775355E-2</v>
      </c>
      <c r="KX44" s="343">
        <v>5.1311483076207344E-2</v>
      </c>
      <c r="KY44" s="343">
        <v>5.2178710732267632E-2</v>
      </c>
      <c r="KZ44" s="343">
        <v>9.7823821172704703E-2</v>
      </c>
      <c r="LA44" s="343">
        <v>1.4117237464049723E-2</v>
      </c>
      <c r="LB44" s="343">
        <v>5.9016737476469253E-2</v>
      </c>
      <c r="LC44" s="343">
        <v>0.16276330766796457</v>
      </c>
      <c r="LD44" s="343">
        <v>5.5234475263222595E-2</v>
      </c>
      <c r="LE44" s="343">
        <v>0.11685463913812451</v>
      </c>
      <c r="LF44" s="343">
        <v>7.2248528425563605E-2</v>
      </c>
      <c r="LG44" s="343">
        <v>0.12518751347788906</v>
      </c>
      <c r="LH44" s="343">
        <v>0.11295702911356151</v>
      </c>
      <c r="LI44" s="343">
        <v>2.1176067917703545E-2</v>
      </c>
      <c r="LJ44" s="343">
        <v>1.4009326124318424E-2</v>
      </c>
      <c r="LK44" s="343">
        <v>3.9080004407139046E-2</v>
      </c>
      <c r="LL44" s="343">
        <v>4.2086898915538427E-2</v>
      </c>
      <c r="LM44" s="343">
        <v>2.1056939929225433E-2</v>
      </c>
      <c r="LN44" s="343">
        <v>1.7924327267053494E-2</v>
      </c>
      <c r="LO44" s="343">
        <v>6.1999529550834376E-3</v>
      </c>
      <c r="LP44" s="343">
        <v>8.0132853657405523E-2</v>
      </c>
      <c r="LQ44" s="343">
        <v>2.1882944951038343E-2</v>
      </c>
      <c r="LR44" s="343">
        <v>1.9453553186902905E-2</v>
      </c>
      <c r="LS44" s="343">
        <v>0.33531954233097055</v>
      </c>
      <c r="LT44" s="343">
        <v>0.1160486448647471</v>
      </c>
      <c r="LU44" s="343">
        <v>8.1075481110198216E-2</v>
      </c>
      <c r="LV44" s="343">
        <v>8.5925675681126495E-2</v>
      </c>
      <c r="LW44" s="343">
        <v>2.1850916296709096E-2</v>
      </c>
      <c r="LX44" s="343">
        <v>5.7075215212213141E-2</v>
      </c>
      <c r="LY44" s="343">
        <v>2.7832756156885716E-2</v>
      </c>
      <c r="LZ44" s="343">
        <v>5.7407089206403569E-2</v>
      </c>
      <c r="MA44" s="343">
        <v>4.0309974728050327E-2</v>
      </c>
      <c r="MB44" s="343">
        <v>4.5008273393347044E-2</v>
      </c>
      <c r="MC44" s="343">
        <v>9.6762097779439518E-2</v>
      </c>
      <c r="MD44" s="343">
        <v>2.690491994770457E-2</v>
      </c>
      <c r="ME44" s="343">
        <v>8.9129509820880665E-2</v>
      </c>
      <c r="MF44" s="343">
        <v>2.7693467567007177E-2</v>
      </c>
      <c r="MG44" s="343">
        <v>3.3448399830519365E-2</v>
      </c>
      <c r="MH44" s="343">
        <v>1.3251853917086387E-2</v>
      </c>
      <c r="MI44" s="343">
        <v>2.2487961462621851E-2</v>
      </c>
      <c r="MJ44" s="343">
        <v>1.7247345312582554E-2</v>
      </c>
      <c r="MK44" s="343">
        <v>1.1381711482512604E-2</v>
      </c>
      <c r="ML44" s="343">
        <v>2.2769247443686805E-2</v>
      </c>
      <c r="MM44" s="343">
        <v>2.0035109466608303E-2</v>
      </c>
      <c r="MN44" s="343">
        <v>1.6690843988024087E-2</v>
      </c>
      <c r="MO44" s="343">
        <v>4.0377337098215151E-2</v>
      </c>
      <c r="MP44" s="343">
        <v>1.5840461163298993E-2</v>
      </c>
      <c r="MQ44" s="343">
        <v>9.9618014132832652E-2</v>
      </c>
      <c r="MR44" s="343">
        <v>1.9407654922332779E-2</v>
      </c>
      <c r="MS44" s="343">
        <v>5.4602610138280806E-2</v>
      </c>
      <c r="MT44" s="343">
        <v>7.1836187404456089E-2</v>
      </c>
      <c r="MU44" s="343">
        <v>2.7874014402572724E-2</v>
      </c>
      <c r="MV44" s="343">
        <v>9.6800950652754611E-2</v>
      </c>
      <c r="MW44" s="343">
        <v>7.8583586291580299E-2</v>
      </c>
      <c r="MX44" s="343">
        <v>4.8093477037600092E-2</v>
      </c>
      <c r="MY44" s="343">
        <v>9.974747204306339E-2</v>
      </c>
      <c r="MZ44" s="343">
        <v>3.9582125229095141E-2</v>
      </c>
      <c r="NA44" s="343">
        <v>4.5845637852870789E-2</v>
      </c>
      <c r="NB44" s="343">
        <v>0.10417710709061652</v>
      </c>
      <c r="NC44" s="343">
        <v>0.12837658958692966</v>
      </c>
      <c r="ND44" s="343">
        <v>0.13272706746388946</v>
      </c>
      <c r="NE44" s="343">
        <v>6.8054520895198714E-2</v>
      </c>
      <c r="NF44" s="343">
        <v>5.7346200189576993E-2</v>
      </c>
      <c r="NG44" s="343">
        <v>0.14706664421577828</v>
      </c>
      <c r="NH44" s="343">
        <v>0.13038798565644563</v>
      </c>
      <c r="NI44" s="343">
        <v>6.0899868716760876E-2</v>
      </c>
      <c r="NJ44" s="343">
        <v>4.1258530956598004E-2</v>
      </c>
      <c r="NK44" s="343">
        <v>1.8021402587747024E-2</v>
      </c>
      <c r="NL44" s="343">
        <v>8.2833191097635414E-2</v>
      </c>
      <c r="NM44" s="343">
        <v>0.11747746433819099</v>
      </c>
      <c r="NN44" s="343">
        <v>6.4814042558416773E-2</v>
      </c>
      <c r="NO44" s="343">
        <v>1.5861300653081833E-2</v>
      </c>
      <c r="NP44" s="343">
        <v>2.8374922522716926E-2</v>
      </c>
      <c r="NQ44" s="343">
        <v>1.305763395844179E-2</v>
      </c>
      <c r="NR44" s="343">
        <v>2.0520216079611096E-2</v>
      </c>
      <c r="NS44" s="343">
        <v>6.6818164264275393E-2</v>
      </c>
      <c r="NT44" s="343">
        <v>7.4046674069896207E-2</v>
      </c>
      <c r="NU44" s="343">
        <v>6.5585086300014833E-2</v>
      </c>
      <c r="NV44" s="343">
        <v>0.25036758798175324</v>
      </c>
      <c r="NW44" s="343">
        <v>6.3523505228315069E-2</v>
      </c>
      <c r="NX44" s="343">
        <v>6.2209538309675821E-2</v>
      </c>
      <c r="NY44" s="343">
        <v>6.5864372779139896E-2</v>
      </c>
      <c r="NZ44" s="343">
        <v>0.12278426050702641</v>
      </c>
      <c r="OA44" s="343">
        <v>6.5399582870493661E-2</v>
      </c>
      <c r="OB44" s="343">
        <v>0.20088512909915057</v>
      </c>
      <c r="OC44" s="343">
        <v>0.1836005235429275</v>
      </c>
      <c r="OD44" s="343">
        <v>3.1086223930683238E-2</v>
      </c>
      <c r="OE44" s="343">
        <v>7.7870218103194916E-2</v>
      </c>
      <c r="OF44" s="343">
        <v>7.4648356499999638E-2</v>
      </c>
      <c r="OG44" s="343">
        <v>6.8133806278188519E-2</v>
      </c>
      <c r="OH44" s="343">
        <v>0.22844795839101262</v>
      </c>
      <c r="OI44" s="343">
        <v>5.1417846431897E-2</v>
      </c>
      <c r="OJ44" s="343">
        <v>0.1145005831326546</v>
      </c>
      <c r="OK44" s="343">
        <v>6.1227186267405767E-2</v>
      </c>
      <c r="OL44" s="343">
        <v>9.4252603150625447E-2</v>
      </c>
      <c r="OM44" s="343">
        <v>7.7577969687663575E-2</v>
      </c>
      <c r="ON44" s="343">
        <v>1.6207948845663071E-2</v>
      </c>
      <c r="OO44" s="343">
        <v>1.2399058834953807E-2</v>
      </c>
      <c r="OP44" s="343">
        <v>6.075318657147501E-3</v>
      </c>
      <c r="OQ44" s="343">
        <v>0.13669035127972801</v>
      </c>
      <c r="OR44" s="343">
        <v>4.0919210040035674E-2</v>
      </c>
      <c r="OS44" s="343">
        <v>2.6953133584354281E-2</v>
      </c>
      <c r="OT44" s="343">
        <v>3.2514902796288131E-2</v>
      </c>
      <c r="OU44" s="343">
        <v>5.8968949705900983E-2</v>
      </c>
      <c r="OV44" s="343">
        <v>6.5493757438561118E-2</v>
      </c>
      <c r="OW44" s="343">
        <v>2.6614350817644253E-2</v>
      </c>
      <c r="OX44" s="343">
        <v>6.7437189204770126E-2</v>
      </c>
      <c r="OY44" s="343">
        <v>6.5359552341449953E-2</v>
      </c>
      <c r="OZ44" s="343">
        <v>0.10834505726729389</v>
      </c>
      <c r="PA44" s="343">
        <v>2.1390478422145986E-2</v>
      </c>
      <c r="PB44" s="343">
        <v>3.6371594758238035E-2</v>
      </c>
      <c r="PC44" s="343">
        <v>1.6054896030131487E-2</v>
      </c>
      <c r="PD44" s="343">
        <v>5.3675842317425455E-2</v>
      </c>
      <c r="PE44" s="343">
        <v>2.3239290043970608E-2</v>
      </c>
      <c r="PF44" s="343">
        <v>1.841735244199609E-2</v>
      </c>
      <c r="PG44" s="343">
        <v>1.9527043823984746E-2</v>
      </c>
      <c r="PH44" s="343">
        <v>2.7361957044314017E-2</v>
      </c>
      <c r="PI44" s="343">
        <v>4.1698223762336326E-2</v>
      </c>
      <c r="PJ44" s="343">
        <v>5.4199652544327667E-2</v>
      </c>
      <c r="PK44" s="343">
        <v>1.1419323718187243E-2</v>
      </c>
      <c r="PL44" s="343">
        <v>2.8305617698317128E-2</v>
      </c>
      <c r="PM44" s="343">
        <v>2.420596966629613E-2</v>
      </c>
      <c r="PN44" s="343">
        <v>1.2134180186786584E-2</v>
      </c>
      <c r="PO44" s="343">
        <v>1.2445994827404864E-2</v>
      </c>
      <c r="PP44" s="343">
        <v>3.3301830297516731E-2</v>
      </c>
      <c r="PQ44" s="343">
        <v>3.9254015404535415E-2</v>
      </c>
      <c r="PR44" s="343">
        <v>0.15216656396450948</v>
      </c>
      <c r="PS44" s="343">
        <v>6.6376400076170974E-2</v>
      </c>
      <c r="PT44" s="343">
        <v>3.8062275826534195E-2</v>
      </c>
      <c r="PU44" s="343">
        <v>3.8723335838352295E-2</v>
      </c>
      <c r="PV44" s="343">
        <v>0.14139361245578114</v>
      </c>
      <c r="PW44" s="343">
        <v>5.7812659914836615E-3</v>
      </c>
      <c r="PX44" s="343">
        <v>7.7968775198784285E-2</v>
      </c>
      <c r="PY44" s="343">
        <v>4.2310291692068916E-2</v>
      </c>
      <c r="PZ44" s="343">
        <v>8.2589752748896086E-2</v>
      </c>
      <c r="QA44" s="343">
        <v>1.4133447816104889E-2</v>
      </c>
      <c r="QB44" s="343">
        <v>4.5883563253562243E-2</v>
      </c>
      <c r="QC44" s="343">
        <v>1.2534105452728886E-2</v>
      </c>
      <c r="QD44" s="343">
        <v>4.3214717702917002E-2</v>
      </c>
      <c r="QE44" s="343">
        <v>1.3506356885230098E-2</v>
      </c>
      <c r="QF44" s="343">
        <v>2.4114492674900519E-2</v>
      </c>
      <c r="QG44" s="343">
        <v>3.9673882787495555E-2</v>
      </c>
      <c r="QH44" s="343">
        <v>2.510036747283307E-2</v>
      </c>
      <c r="QI44" s="343">
        <v>4.1423692362722586E-2</v>
      </c>
      <c r="QJ44" s="343">
        <v>1.3652332158679562E-2</v>
      </c>
      <c r="QK44" s="343">
        <v>2.9142074316027739E-2</v>
      </c>
      <c r="QL44" s="343">
        <v>7.6173219937457778E-2</v>
      </c>
      <c r="QM44" s="343">
        <v>3.408096749554218E-2</v>
      </c>
      <c r="QN44" s="343">
        <v>2.3453112463042335E-2</v>
      </c>
      <c r="QO44" s="343">
        <v>5.6441325371095773E-2</v>
      </c>
      <c r="QP44" s="343">
        <v>3.2539770513947505E-2</v>
      </c>
      <c r="QQ44" s="343">
        <v>3.8087705615157418E-2</v>
      </c>
      <c r="QR44" s="343">
        <v>0.13498243749435801</v>
      </c>
      <c r="QS44" s="343">
        <v>5.6951957641110766E-3</v>
      </c>
      <c r="QT44" s="343">
        <v>8.3746899588261967E-2</v>
      </c>
      <c r="QU44" s="343">
        <v>3.6795135030297077E-2</v>
      </c>
      <c r="QV44" s="343">
        <v>4.1182620859668582E-2</v>
      </c>
      <c r="QW44" s="343">
        <v>3.369149816286994E-2</v>
      </c>
      <c r="QX44" s="343">
        <v>2.300251775333205E-2</v>
      </c>
      <c r="QY44" s="343">
        <v>3.5916192085168178E-2</v>
      </c>
      <c r="QZ44" s="343">
        <v>2.0670277082053299E-2</v>
      </c>
      <c r="RA44" s="343">
        <v>1.6980205632157748E-2</v>
      </c>
      <c r="RB44" s="343">
        <v>2.8398623947255647E-2</v>
      </c>
      <c r="RC44" s="343">
        <v>4.9382008086394515E-2</v>
      </c>
      <c r="RD44" s="343">
        <v>5.6143832581186146E-2</v>
      </c>
      <c r="RE44" s="343">
        <v>9.2410167636796881E-2</v>
      </c>
      <c r="RF44" s="343">
        <v>2.9005205187451616E-2</v>
      </c>
      <c r="RG44" s="343">
        <v>4.5827604659565986E-2</v>
      </c>
      <c r="RH44" s="343">
        <v>1.3118399126409422E-2</v>
      </c>
      <c r="RI44" s="343">
        <v>1.9520268194456611E-2</v>
      </c>
      <c r="RJ44" s="343">
        <v>3.4951396378708047E-2</v>
      </c>
      <c r="RK44" s="343">
        <v>4.7575858334836074E-2</v>
      </c>
      <c r="RL44" s="343">
        <v>1.4774964005264745E-2</v>
      </c>
      <c r="RM44" s="343">
        <v>2.8415877531911587E-2</v>
      </c>
      <c r="RN44" s="343">
        <v>2.1565268652668858E-2</v>
      </c>
      <c r="RO44" s="343">
        <v>2.9881206592259943E-2</v>
      </c>
      <c r="RP44" s="343">
        <v>2.236031994274449E-2</v>
      </c>
      <c r="RQ44" s="343">
        <v>2.3475612660771035E-2</v>
      </c>
      <c r="RR44" s="343">
        <v>3.1685123380343225E-2</v>
      </c>
      <c r="RS44" s="343">
        <v>2.0561263389135644E-2</v>
      </c>
      <c r="RT44" s="343">
        <v>1.9235672638711794E-2</v>
      </c>
      <c r="RU44" s="343">
        <v>4.0377589150927408E-2</v>
      </c>
      <c r="RV44" s="343">
        <v>6.708374944032032E-2</v>
      </c>
      <c r="RW44" s="343">
        <v>7.5918649369513064E-2</v>
      </c>
      <c r="RX44" s="343">
        <v>3.1961365335114171E-2</v>
      </c>
      <c r="RY44" s="343">
        <v>9.458405523777795E-2</v>
      </c>
      <c r="RZ44" s="343">
        <v>1.8549102432845452E-2</v>
      </c>
      <c r="SA44" s="343">
        <v>3.3611561235710449E-2</v>
      </c>
      <c r="SB44" s="343">
        <v>1.687264309996539E-2</v>
      </c>
      <c r="SC44" s="343">
        <v>1.8489070486296486E-2</v>
      </c>
      <c r="SD44" s="343">
        <v>2.9715689872280095E-2</v>
      </c>
      <c r="SE44" s="343">
        <v>1.3434692091495296E-2</v>
      </c>
      <c r="SF44" s="343">
        <v>2.2871462236557307E-2</v>
      </c>
      <c r="SG44" s="343">
        <v>2.6489172610779679E-2</v>
      </c>
      <c r="SH44" s="343">
        <v>2.0406707945304602E-2</v>
      </c>
      <c r="SI44" s="343">
        <v>1.6683296123933603E-2</v>
      </c>
      <c r="SJ44" s="343">
        <v>2.9339072185458549E-2</v>
      </c>
      <c r="SK44" s="343">
        <v>2.7207274063377848E-2</v>
      </c>
      <c r="SL44" s="343">
        <v>2.049204543481525E-2</v>
      </c>
      <c r="SM44" s="343">
        <v>9.665663600042125E-2</v>
      </c>
      <c r="SN44" s="343">
        <v>3.3095305322618833E-2</v>
      </c>
      <c r="SO44" s="343">
        <v>2.0045532479313097E-2</v>
      </c>
      <c r="SP44" s="343">
        <v>2.2237698132014195E-2</v>
      </c>
      <c r="SQ44" s="343">
        <v>1.7135864022513925E-2</v>
      </c>
      <c r="SR44" s="343">
        <v>3.6154946802658273E-2</v>
      </c>
      <c r="SS44" s="343">
        <v>1.5131830374600651E-2</v>
      </c>
      <c r="ST44" s="343">
        <v>2.5809881223651292E-2</v>
      </c>
      <c r="SU44" s="343">
        <v>2.4489623537984277E-2</v>
      </c>
      <c r="SV44" s="343">
        <v>7.7067479091221108E-3</v>
      </c>
      <c r="SW44" s="343">
        <v>4.2199553103284208E-2</v>
      </c>
      <c r="SX44" s="343">
        <v>3.6039986722514863E-2</v>
      </c>
      <c r="SY44" s="343">
        <v>9.5770208534122492E-2</v>
      </c>
      <c r="SZ44" s="343">
        <v>2.2750851095348003E-2</v>
      </c>
      <c r="TA44" s="343">
        <v>3.241265727907984E-2</v>
      </c>
      <c r="TB44" s="343">
        <v>2.5028366341326998E-2</v>
      </c>
      <c r="TC44" s="343">
        <v>2.2638955665110923E-2</v>
      </c>
      <c r="TD44" s="343">
        <v>3.6825223743520687E-2</v>
      </c>
      <c r="TE44" s="343">
        <v>2.5564483222758051E-2</v>
      </c>
      <c r="TF44" s="343">
        <v>1.0643008593175393E-2</v>
      </c>
      <c r="TG44" s="343">
        <v>8.6912076878965711E-2</v>
      </c>
      <c r="TH44" s="343">
        <v>1.2979655642262791E-2</v>
      </c>
      <c r="TI44" s="343">
        <v>1.9383391429146024E-2</v>
      </c>
      <c r="TJ44" s="343">
        <v>2.6002064538516664E-2</v>
      </c>
      <c r="TK44" s="343">
        <v>2.9677962614456266E-2</v>
      </c>
      <c r="TL44" s="343">
        <v>1.6326640298506407E-2</v>
      </c>
      <c r="TM44" s="343">
        <v>9.4844995753007831E-3</v>
      </c>
      <c r="TN44" s="343">
        <v>5.3618418755752163E-2</v>
      </c>
      <c r="TO44" s="343">
        <v>2.005223184451306E-2</v>
      </c>
      <c r="TP44" s="343">
        <v>3.3808715321466343E-2</v>
      </c>
      <c r="TQ44" s="343">
        <v>2.148800274845785E-2</v>
      </c>
      <c r="TR44" s="343">
        <v>1.4874192015853906E-2</v>
      </c>
      <c r="TS44" s="343">
        <v>1.6521953629020158E-2</v>
      </c>
      <c r="TT44" s="343">
        <v>2.0618491218273992E-2</v>
      </c>
      <c r="TU44" s="343">
        <v>1.5946535609878472E-2</v>
      </c>
      <c r="TV44" s="343">
        <v>2.4197112557077998E-2</v>
      </c>
      <c r="TW44" s="343">
        <v>4.4942125090888928E-2</v>
      </c>
      <c r="TX44" s="343">
        <v>2.105684890402966E-2</v>
      </c>
      <c r="TY44" s="343">
        <v>6.5609681145037832E-2</v>
      </c>
      <c r="TZ44" s="343">
        <v>5.1406980489408616E-2</v>
      </c>
      <c r="UA44" s="343">
        <v>3.7554554031669261E-2</v>
      </c>
      <c r="UB44" s="343">
        <v>2.7476061619386507E-2</v>
      </c>
      <c r="UC44" s="343">
        <v>5.1691799382477879E-2</v>
      </c>
      <c r="UD44" s="343">
        <v>8.4770746321257296E-3</v>
      </c>
      <c r="UE44" s="343">
        <v>2.2279727313665707E-2</v>
      </c>
      <c r="UF44" s="343">
        <v>3.7336640768765868E-2</v>
      </c>
      <c r="UG44" s="343">
        <v>2.5748262294029701E-2</v>
      </c>
      <c r="UH44" s="343">
        <v>7.8199332379639039E-2</v>
      </c>
      <c r="UI44" s="343">
        <v>3.5329418690113398E-2</v>
      </c>
      <c r="UJ44" s="343">
        <v>4.6883972704293314E-2</v>
      </c>
      <c r="UK44" s="343">
        <v>4.3902039533671396E-2</v>
      </c>
      <c r="UL44" s="343">
        <v>2.3764691217682578E-2</v>
      </c>
      <c r="UM44" s="343">
        <v>2.4373104873344195E-2</v>
      </c>
      <c r="UN44" s="343">
        <v>9.0958422385925011E-2</v>
      </c>
      <c r="UO44" s="343">
        <v>2.4707737534643972E-2</v>
      </c>
      <c r="UP44" s="343">
        <v>2.4280916017346645E-2</v>
      </c>
      <c r="UQ44" s="343">
        <v>6.5868097443175982E-2</v>
      </c>
      <c r="UR44" s="343">
        <v>1.2358067081781329E-2</v>
      </c>
      <c r="US44" s="343">
        <v>2.1946161832821987E-2</v>
      </c>
      <c r="UT44" s="343">
        <v>2.8570530388407848E-2</v>
      </c>
      <c r="UU44" s="343">
        <v>1.8892447594224822E-2</v>
      </c>
      <c r="UV44" s="343">
        <v>1.7335091701162004E-2</v>
      </c>
      <c r="UW44" s="343">
        <v>2.105952158996716E-2</v>
      </c>
      <c r="UX44" s="343">
        <v>1.3984671415353473E-2</v>
      </c>
      <c r="UY44" s="343">
        <v>3.4216682879016296E-2</v>
      </c>
      <c r="UZ44" s="343">
        <v>1.9472902359745782E-2</v>
      </c>
      <c r="VA44" s="343">
        <v>3.987932799104487E-2</v>
      </c>
      <c r="VB44" s="343">
        <v>1.632833509464612E-2</v>
      </c>
      <c r="VC44" s="343">
        <v>1.9367212833397266E-2</v>
      </c>
      <c r="VD44" s="343">
        <v>2.1233299660823511E-2</v>
      </c>
      <c r="VE44" s="343">
        <v>2.1660192451883036E-2</v>
      </c>
      <c r="VF44" s="343">
        <v>2.6652485014220288E-2</v>
      </c>
      <c r="VG44" s="343">
        <v>2.2922349146859682E-2</v>
      </c>
      <c r="VH44" s="343">
        <v>3.1285008071652055E-2</v>
      </c>
      <c r="VI44" s="343">
        <v>4.6008895851097555E-2</v>
      </c>
      <c r="VJ44" s="343">
        <v>7.4185387724235122E-2</v>
      </c>
      <c r="VK44" s="343">
        <v>2.9484179565697509E-2</v>
      </c>
      <c r="VL44" s="343">
        <v>5.2022380603751271E-2</v>
      </c>
      <c r="VM44" s="343">
        <v>1.4555436257043006E-2</v>
      </c>
      <c r="VN44" s="343">
        <v>4.3909481726072078E-2</v>
      </c>
      <c r="VO44" s="343">
        <v>4.9491068475489619E-2</v>
      </c>
      <c r="VP44" s="343">
        <v>4.1188726893919794E-2</v>
      </c>
      <c r="VQ44" s="343">
        <v>1.9850564321460117E-2</v>
      </c>
      <c r="VR44" s="343">
        <v>3.0570348888693911E-2</v>
      </c>
      <c r="VS44" s="343">
        <v>6.3557972098574611E-2</v>
      </c>
      <c r="VT44" s="343">
        <v>2.3305087713487375E-2</v>
      </c>
      <c r="VU44" s="343">
        <v>3.9175395567986861E-2</v>
      </c>
      <c r="VV44" s="343">
        <v>3.4464714689004229E-2</v>
      </c>
      <c r="VW44" s="343">
        <v>2.1332970993743545E-2</v>
      </c>
      <c r="VX44" s="343">
        <v>4.2403631607032963E-2</v>
      </c>
      <c r="VY44" s="343">
        <v>9.3849209019012655E-2</v>
      </c>
      <c r="VZ44" s="343">
        <v>7.7461925192501266E-2</v>
      </c>
      <c r="WA44" s="343">
        <v>3.4253121429057058E-2</v>
      </c>
      <c r="WB44" s="343">
        <v>2.7403206071389206E-2</v>
      </c>
      <c r="WC44" s="343">
        <v>1.8157547418358729E-2</v>
      </c>
      <c r="WD44" s="343">
        <v>2.7057900117021038E-2</v>
      </c>
      <c r="WE44" s="343">
        <v>0.10659219437686994</v>
      </c>
      <c r="WF44" s="343">
        <v>5.4443769163164915E-2</v>
      </c>
      <c r="WG44" s="343">
        <v>5.0809374451243852E-2</v>
      </c>
      <c r="WH44" s="343">
        <v>5.7222338327679624E-2</v>
      </c>
      <c r="WI44" s="343">
        <v>3.2923623005777884E-2</v>
      </c>
      <c r="WJ44" s="343">
        <v>4.3696317166584786E-2</v>
      </c>
      <c r="WK44" s="343">
        <v>4.9096249351622247E-2</v>
      </c>
      <c r="WL44" s="343">
        <v>4.0084100273308956E-2</v>
      </c>
      <c r="WM44" s="343">
        <v>9.0341610108703924E-2</v>
      </c>
      <c r="WN44" s="343">
        <v>3.2432168959040018E-2</v>
      </c>
      <c r="WO44" s="343">
        <v>4.6554863318495968E-2</v>
      </c>
      <c r="WP44" s="343">
        <v>0.1076258489341456</v>
      </c>
      <c r="WQ44" s="343">
        <v>4.8579413390654899E-2</v>
      </c>
      <c r="WR44" s="343">
        <v>7.1338884535541866E-2</v>
      </c>
      <c r="WS44" s="343">
        <v>0.2007251740093757</v>
      </c>
      <c r="WT44" s="343">
        <v>7.2832787052067874E-2</v>
      </c>
      <c r="WU44" s="343">
        <v>2.0342447351423182E-2</v>
      </c>
      <c r="WV44" s="343">
        <v>3.1524581608640662E-2</v>
      </c>
      <c r="WW44" s="343">
        <v>3.4505832308741047E-2</v>
      </c>
      <c r="WX44" s="343">
        <v>5.3831933701363757E-2</v>
      </c>
      <c r="WY44" s="343">
        <v>2.4106352063348824E-2</v>
      </c>
      <c r="WZ44" s="343">
        <v>3.2780246752214109E-2</v>
      </c>
      <c r="XA44" s="343">
        <v>0.15784153127567932</v>
      </c>
      <c r="XB44" s="343">
        <v>0.12515582288021421</v>
      </c>
      <c r="XC44" s="343">
        <v>1.6542928434180409E-2</v>
      </c>
      <c r="XD44" s="343">
        <v>5.8668738209139669E-2</v>
      </c>
      <c r="XE44" s="343">
        <v>3.9668385746670989E-2</v>
      </c>
      <c r="XF44" s="343">
        <v>9.849596612011384E-2</v>
      </c>
      <c r="XG44" s="343">
        <v>2.1342442891192172E-2</v>
      </c>
      <c r="XH44" s="343">
        <v>1.8913878497836562E-2</v>
      </c>
      <c r="XI44" s="343">
        <v>8.9746828443930601E-2</v>
      </c>
      <c r="XJ44" s="343">
        <v>1.5940654519967797E-2</v>
      </c>
      <c r="XK44" s="343">
        <v>1.5697778403651941E-2</v>
      </c>
      <c r="XL44" s="343">
        <v>1.5397557014077861E-2</v>
      </c>
      <c r="XM44" s="343">
        <v>2.5606280183415913E-2</v>
      </c>
      <c r="XN44" s="343">
        <v>2.5643590496506549E-2</v>
      </c>
      <c r="XO44" s="343">
        <v>2.7190141554088353E-2</v>
      </c>
      <c r="XP44" s="343">
        <v>3.3895093784004543E-2</v>
      </c>
      <c r="XQ44" s="343">
        <v>1.3748276559397376E-2</v>
      </c>
      <c r="XR44" s="343">
        <v>2.0657876835649236E-2</v>
      </c>
      <c r="XS44" s="343">
        <v>2.7675735727406794E-2</v>
      </c>
      <c r="XT44" s="343">
        <v>1.5277089305146896E-2</v>
      </c>
      <c r="XU44" s="343">
        <v>1.7976031141887922E-2</v>
      </c>
      <c r="XV44" s="343">
        <v>2.4026136514855551E-2</v>
      </c>
      <c r="XW44" s="343">
        <v>2.5874738510273564E-2</v>
      </c>
      <c r="XX44" s="343">
        <v>1.6631391895661689E-2</v>
      </c>
      <c r="XY44" s="343">
        <v>1.7105895487785974E-2</v>
      </c>
      <c r="XZ44" s="343">
        <v>1.7839746802492139E-2</v>
      </c>
      <c r="YA44" s="343">
        <v>2.7749952393780281E-2</v>
      </c>
      <c r="YB44" s="343">
        <v>4.3947045881197216E-2</v>
      </c>
      <c r="YC44" s="343">
        <v>6.0604045109143918E-2</v>
      </c>
      <c r="YD44" s="343">
        <v>2.390378687737555E-2</v>
      </c>
      <c r="YE44" s="343">
        <v>6.1550960140897788E-2</v>
      </c>
      <c r="YF44" s="343">
        <v>3.4789385475426253E-2</v>
      </c>
      <c r="YG44" s="343">
        <v>0.10248657914598663</v>
      </c>
      <c r="YH44" s="343">
        <v>3.6977015566686054E-2</v>
      </c>
      <c r="YI44" s="343">
        <v>5.8265556001051558E-2</v>
      </c>
      <c r="YJ44" s="343">
        <v>4.1307329379570115E-2</v>
      </c>
      <c r="YK44" s="343">
        <v>5.2686363858150717E-2</v>
      </c>
      <c r="YL44" s="343">
        <v>4.5718587580021695E-2</v>
      </c>
      <c r="YM44" s="343">
        <v>3.7423343741857948E-2</v>
      </c>
      <c r="YN44" s="343">
        <v>2.8652504907990116E-2</v>
      </c>
      <c r="YO44" s="343">
        <v>3.2547625320099131E-2</v>
      </c>
      <c r="YP44" s="343">
        <v>2.694221317585475E-2</v>
      </c>
      <c r="YQ44" s="343">
        <v>5.1381833929537643E-2</v>
      </c>
      <c r="YR44" s="343">
        <v>6.0287531343575763E-2</v>
      </c>
      <c r="YS44" s="343">
        <v>5.2976364016103741E-2</v>
      </c>
      <c r="YT44" s="343">
        <v>4.8787724509673849E-2</v>
      </c>
      <c r="YU44" s="343">
        <v>1.6975186569678533E-2</v>
      </c>
      <c r="YV44" s="343">
        <v>1.5836183656443056E-2</v>
      </c>
      <c r="YW44" s="343">
        <v>2.5269735452267461E-2</v>
      </c>
      <c r="YX44" s="343">
        <v>4.8517989437063161E-2</v>
      </c>
      <c r="YY44" s="343">
        <v>3.941025496817923E-2</v>
      </c>
      <c r="YZ44" s="343">
        <v>1.8568485176581974E-2</v>
      </c>
      <c r="ZA44" s="343">
        <v>0.10328702853778214</v>
      </c>
      <c r="ZB44" s="343">
        <v>6.8418332049327374E-2</v>
      </c>
      <c r="ZC44" s="343">
        <v>1.4691318858728599E-2</v>
      </c>
      <c r="ZD44" s="343">
        <v>3.2569674304384219E-2</v>
      </c>
      <c r="ZE44" s="343">
        <v>2.3714174961300429E-2</v>
      </c>
      <c r="ZF44" s="343">
        <v>1.4562810629516003E-2</v>
      </c>
      <c r="ZG44" s="343">
        <v>1.4406151349322121E-2</v>
      </c>
      <c r="ZH44" s="343">
        <v>1.3784267920924969E-2</v>
      </c>
      <c r="ZI44" s="343">
        <v>3.7035016307748074E-2</v>
      </c>
      <c r="ZJ44" s="343">
        <v>9.721018680677658E-2</v>
      </c>
      <c r="ZK44" s="343">
        <v>3.0610114071830175E-2</v>
      </c>
      <c r="ZL44" s="343">
        <v>3.7020343551603295E-2</v>
      </c>
      <c r="ZM44" s="343">
        <v>3.1057431914462499E-2</v>
      </c>
      <c r="ZN44" s="343">
        <v>3.7662485121300208E-2</v>
      </c>
      <c r="ZO44" s="343">
        <v>2.1441492614006047E-2</v>
      </c>
      <c r="ZP44" s="343">
        <v>2.3730572180382801E-2</v>
      </c>
      <c r="ZQ44" s="343">
        <v>4.4081184532051565E-2</v>
      </c>
      <c r="ZR44" s="343">
        <v>2.6800607332807685E-2</v>
      </c>
      <c r="ZS44" s="343">
        <v>2.9728800533776033E-2</v>
      </c>
      <c r="ZT44" s="343">
        <v>1.4389445888151295E-2</v>
      </c>
      <c r="ZU44" s="343">
        <v>1.7315880872520496E-2</v>
      </c>
      <c r="ZV44" s="343">
        <v>2.7002473459884196E-2</v>
      </c>
      <c r="ZW44" s="343">
        <v>3.3446095746818387E-2</v>
      </c>
      <c r="ZX44" s="343">
        <v>4.5238209623909079E-2</v>
      </c>
      <c r="ZY44" s="343">
        <v>9.9581761227930821E-3</v>
      </c>
      <c r="ZZ44" s="343">
        <v>2.0953606886465928E-2</v>
      </c>
      <c r="AAA44" s="343">
        <v>3.0273799485520145E-2</v>
      </c>
      <c r="AAB44" s="343">
        <v>3.0260041890185874E-2</v>
      </c>
      <c r="AAC44" s="343">
        <v>5.2437751810050885E-2</v>
      </c>
      <c r="AAD44" s="343">
        <v>5.4075096346349869E-2</v>
      </c>
      <c r="AAE44" s="343">
        <v>3.5848464102125797E-2</v>
      </c>
      <c r="AAF44" s="343">
        <v>5.576348522172464E-2</v>
      </c>
      <c r="AAG44" s="343">
        <v>3.5423651532441203E-2</v>
      </c>
      <c r="AAH44" s="343">
        <v>3.3838993026724995E-2</v>
      </c>
      <c r="AAI44" s="343">
        <v>2.7202590633542339E-2</v>
      </c>
      <c r="AAJ44" s="343">
        <v>2.0381029637449834E-2</v>
      </c>
      <c r="AAK44" s="343">
        <v>3.0124173765357358E-2</v>
      </c>
      <c r="AAL44" s="343">
        <v>3.6076759695420402E-2</v>
      </c>
      <c r="AAM44" s="343">
        <v>6.8003915938229256E-2</v>
      </c>
      <c r="AAN44" s="343">
        <v>1.6912962023494911E-2</v>
      </c>
      <c r="AAO44" s="343">
        <v>3.7505258378460041E-2</v>
      </c>
      <c r="AAP44" s="343">
        <v>2.9410705022096233E-2</v>
      </c>
      <c r="AAQ44" s="343">
        <v>2.1683935374711461E-2</v>
      </c>
      <c r="AAR44" s="343">
        <v>3.4245098615911088E-2</v>
      </c>
      <c r="AAS44" s="343">
        <v>4.508883686670756E-2</v>
      </c>
      <c r="AAT44" s="343">
        <v>2.3469195760238176E-2</v>
      </c>
      <c r="AAU44" s="343">
        <v>2.9338977141535751E-2</v>
      </c>
      <c r="AAV44" s="343">
        <v>2.8783703407656614E-2</v>
      </c>
      <c r="AAW44" s="343">
        <v>3.0142529051646758E-2</v>
      </c>
      <c r="AAX44" s="343">
        <v>3.4076461781416871E-2</v>
      </c>
      <c r="AAY44" s="343">
        <v>2.6114587839794177E-2</v>
      </c>
      <c r="AAZ44" s="343">
        <v>2.333083358923136E-2</v>
      </c>
      <c r="ABA44" s="343">
        <v>2.0076652493812706E-2</v>
      </c>
      <c r="ABB44" s="343">
        <v>4.294540638518364E-2</v>
      </c>
      <c r="ABC44" s="343">
        <v>4.5854387921817417E-2</v>
      </c>
      <c r="ABD44" s="343">
        <v>4.348688423020998E-2</v>
      </c>
      <c r="ABE44" s="343">
        <v>1.7565650902590567E-2</v>
      </c>
      <c r="ABF44" s="343">
        <v>5.1153938316433847E-2</v>
      </c>
      <c r="ABG44" s="343">
        <v>2.6436152929965748E-2</v>
      </c>
      <c r="ABH44" s="343">
        <v>2.0885250608576961E-2</v>
      </c>
      <c r="ABI44" s="343">
        <v>1.4439100662878509E-2</v>
      </c>
      <c r="ABJ44" s="343">
        <v>4.1370650602854588E-2</v>
      </c>
      <c r="ABK44" s="343">
        <v>3.1904025175458164E-2</v>
      </c>
      <c r="ABL44" s="343">
        <v>3.9487032345854101E-2</v>
      </c>
      <c r="ABM44" s="343">
        <v>0.13236357506377425</v>
      </c>
      <c r="ABN44" s="343">
        <v>4.1338699325500758E-2</v>
      </c>
      <c r="ABO44" s="343">
        <v>6.4780726323501681E-2</v>
      </c>
      <c r="ABP44" s="343">
        <v>3.5939140210720491E-2</v>
      </c>
      <c r="ABQ44" s="343">
        <v>4.7232784047700482E-2</v>
      </c>
      <c r="ABR44" s="343">
        <v>5.9312907517787596E-2</v>
      </c>
      <c r="ABS44" s="343">
        <v>3.2858598343002886E-2</v>
      </c>
      <c r="ABT44" s="343">
        <v>4.1683647640480652E-2</v>
      </c>
      <c r="ABU44" s="343">
        <v>8.2307170839860735E-2</v>
      </c>
      <c r="ABV44" s="343">
        <v>7.2828827729436788E-2</v>
      </c>
      <c r="ABW44" s="343">
        <v>5.0301956097116809E-2</v>
      </c>
      <c r="ABX44" s="343">
        <v>2.9771294297277141E-2</v>
      </c>
      <c r="ABY44" s="343">
        <v>2.0640822716710142E-2</v>
      </c>
      <c r="ABZ44" s="343">
        <v>2.2931568019831264E-2</v>
      </c>
      <c r="ACA44" s="343">
        <v>1.5078809737737444E-2</v>
      </c>
      <c r="ACB44" s="343">
        <v>3.5248245561848329E-2</v>
      </c>
      <c r="ACC44" s="343">
        <v>1.4345388415032627E-2</v>
      </c>
      <c r="ACD44" s="343">
        <v>9.3829913707391913E-3</v>
      </c>
      <c r="ACE44" s="343">
        <v>3.2052227479941339E-2</v>
      </c>
      <c r="ACF44" s="343">
        <v>2.5017418268673555E-2</v>
      </c>
      <c r="ACG44" s="343">
        <v>7.6716859991527622E-2</v>
      </c>
      <c r="ACH44" s="343">
        <v>2.0898976724975912E-2</v>
      </c>
      <c r="ACI44" s="343">
        <v>1.9717972150817505E-2</v>
      </c>
      <c r="ACJ44" s="343">
        <v>1.2998517271189785E-2</v>
      </c>
      <c r="ACK44" s="343">
        <v>4.2855024427338045E-3</v>
      </c>
      <c r="ACL44" s="343">
        <v>2.0984494910119091E-2</v>
      </c>
      <c r="ACM44" s="343">
        <v>1.7154003093141933E-2</v>
      </c>
      <c r="ACN44" s="343">
        <v>5.0392474259097458E-2</v>
      </c>
      <c r="ACO44" s="343">
        <v>0.10304090689259562</v>
      </c>
      <c r="ACP44" s="343">
        <v>1.3628737361355673E-2</v>
      </c>
      <c r="ACQ44" s="343">
        <v>3.81614727944595E-2</v>
      </c>
      <c r="ACR44" s="343">
        <v>4.3124408565934448E-2</v>
      </c>
      <c r="ACS44" s="343">
        <v>2.5949300661027828E-2</v>
      </c>
      <c r="ACT44" s="343">
        <v>5.698124046560115E-2</v>
      </c>
      <c r="ACU44" s="343">
        <v>3.4242708634553129E-2</v>
      </c>
      <c r="ACV44" s="343">
        <v>2.3513348138677032E-2</v>
      </c>
      <c r="ACW44" s="343">
        <v>1.8540188779959915E-2</v>
      </c>
      <c r="ACX44" s="343">
        <v>2.7742810855320935E-2</v>
      </c>
      <c r="ACY44" s="343">
        <v>1.1260007407638715E-2</v>
      </c>
      <c r="ACZ44" s="343">
        <v>2.3063241439732915E-2</v>
      </c>
      <c r="ADA44" s="343">
        <v>2.5352892076152638E-2</v>
      </c>
      <c r="ADB44" s="343">
        <v>3.3105550526651407E-3</v>
      </c>
      <c r="ADC44" s="343">
        <v>2.6504089704411701E-2</v>
      </c>
      <c r="ADD44" s="343">
        <v>6.3553902822932287E-2</v>
      </c>
      <c r="ADE44" s="343">
        <v>7.4821303308397147E-2</v>
      </c>
      <c r="ADF44" s="343">
        <v>1.1319179594530437E-2</v>
      </c>
      <c r="ADG44" s="343">
        <v>1.6335743831016488E-2</v>
      </c>
      <c r="ADH44" s="343">
        <v>2.2696242439821355E-2</v>
      </c>
      <c r="ADI44" s="343">
        <v>2.4082881845021085E-2</v>
      </c>
      <c r="ADJ44" s="343">
        <v>1.5519925416557617E-2</v>
      </c>
      <c r="ADK44" s="343">
        <v>1.488869469734362E-2</v>
      </c>
      <c r="ADL44" s="343">
        <v>2.4171665059726143E-2</v>
      </c>
      <c r="ADM44" s="343">
        <v>0.18043514981836056</v>
      </c>
      <c r="ADN44" s="343">
        <v>0.15965866483513244</v>
      </c>
      <c r="ADO44" s="343">
        <v>0.10954275404005319</v>
      </c>
      <c r="ADP44" s="343">
        <v>7.0902286658798067E-2</v>
      </c>
      <c r="ADQ44" s="343">
        <v>9.0102996515085115E-3</v>
      </c>
      <c r="ADR44" s="343">
        <v>1.6886726466151272E-2</v>
      </c>
      <c r="ADS44" s="343">
        <v>9.58337656361773E-3</v>
      </c>
      <c r="ADT44" s="343">
        <v>3.9026589902166037E-2</v>
      </c>
      <c r="ADU44" s="343">
        <v>9.3301656536199179E-2</v>
      </c>
      <c r="ADV44" s="343">
        <v>0.2028926657118785</v>
      </c>
      <c r="ADW44" s="343">
        <v>4.0494656559350362E-2</v>
      </c>
      <c r="ADX44" s="343">
        <v>3.6527888904653395E-2</v>
      </c>
      <c r="ADY44" s="343">
        <v>7.1039877984204747E-2</v>
      </c>
      <c r="ADZ44" s="343">
        <v>3.1993415031293944E-2</v>
      </c>
      <c r="AEA44" s="343">
        <v>2.5052592149770566E-2</v>
      </c>
      <c r="AEB44" s="343">
        <v>2.9564863615330832E-2</v>
      </c>
      <c r="AEC44" s="343">
        <v>3.6333402046978408E-2</v>
      </c>
      <c r="AED44" s="343">
        <v>3.3339597519542019E-2</v>
      </c>
      <c r="AEE44" s="343">
        <v>2.3541382887794227E-2</v>
      </c>
      <c r="AEF44" s="343">
        <v>3.2092156923119453E-2</v>
      </c>
      <c r="AEG44" s="343">
        <v>3.5776068823754704E-2</v>
      </c>
      <c r="AEH44" s="343">
        <v>1.8120782999118314E-2</v>
      </c>
      <c r="AEI44" s="343">
        <v>3.2145906070435264E-2</v>
      </c>
      <c r="AEJ44" s="343">
        <v>7.6434368962943672E-2</v>
      </c>
      <c r="AEK44" s="343">
        <v>2.8657042970438806E-2</v>
      </c>
      <c r="AEL44" s="343">
        <v>4.6473139015418816E-2</v>
      </c>
      <c r="AEM44" s="343">
        <v>3.260290199612817E-2</v>
      </c>
      <c r="AEN44" s="343">
        <v>6.1049368777926966E-2</v>
      </c>
      <c r="AEO44" s="343">
        <v>7.8872417169173314E-2</v>
      </c>
      <c r="AEP44" s="343">
        <v>6.6122849835270545E-2</v>
      </c>
      <c r="AEQ44" s="343">
        <v>4.8379648659718756E-2</v>
      </c>
      <c r="AER44" s="343">
        <v>2.7348070808593302E-2</v>
      </c>
      <c r="AES44" s="343">
        <v>6.6833165081438245E-2</v>
      </c>
      <c r="AET44" s="343">
        <v>6.995316444874565E-2</v>
      </c>
      <c r="AEU44" s="343">
        <v>2.3681165417233033E-2</v>
      </c>
      <c r="AEV44" s="343">
        <v>3.8597733368279791E-2</v>
      </c>
      <c r="AEW44" s="343">
        <v>2.6740339014930916E-2</v>
      </c>
      <c r="AEX44" s="343">
        <v>3.798240870398608E-2</v>
      </c>
      <c r="AEY44" s="343">
        <v>5.259804592787537E-2</v>
      </c>
      <c r="AEZ44" s="343">
        <v>4.7107120374912874E-2</v>
      </c>
      <c r="AFA44" s="343">
        <v>1.5397286445636494E-2</v>
      </c>
      <c r="AFB44" s="343">
        <v>1.2183362043708007E-2</v>
      </c>
      <c r="AFC44" s="343">
        <v>1.3093847035788865E-2</v>
      </c>
      <c r="AFD44" s="343">
        <v>1.6348055328255662E-2</v>
      </c>
      <c r="AFE44" s="343">
        <v>7.3478082327712016E-3</v>
      </c>
      <c r="AFF44" s="343">
        <v>1.284349658316688E-2</v>
      </c>
      <c r="AFG44" s="343">
        <v>5.5585879389312247E-3</v>
      </c>
      <c r="AFH44" s="343">
        <v>8.5540114079436739E-3</v>
      </c>
      <c r="AFI44" s="343">
        <v>7.0350805465116779E-3</v>
      </c>
      <c r="AFJ44" s="343">
        <v>3.3461332039779689E-3</v>
      </c>
      <c r="AFK44" s="343">
        <v>7.6702188102467581E-3</v>
      </c>
      <c r="AFL44" s="343">
        <v>7.7191329677040538E-2</v>
      </c>
      <c r="AFM44" s="343">
        <v>1.7679203022401911E-2</v>
      </c>
      <c r="AFN44" s="343">
        <v>2.6934603725181371E-2</v>
      </c>
      <c r="AFO44" s="343">
        <v>9.5724458915357104E-3</v>
      </c>
      <c r="AFP44" s="343">
        <v>1.191019642550129E-2</v>
      </c>
      <c r="AFQ44" s="343">
        <v>1.4885175405081136E-2</v>
      </c>
      <c r="AFR44" s="343">
        <v>1.4933702434693901E-2</v>
      </c>
      <c r="AFS44" s="343">
        <v>2.1029328744572078E-2</v>
      </c>
      <c r="AFT44" s="343">
        <v>1.4762667782295852E-2</v>
      </c>
      <c r="AFU44" s="343">
        <v>2.2553134702496504E-2</v>
      </c>
      <c r="AFV44" s="343">
        <v>1.5100706255388452E-2</v>
      </c>
      <c r="AFW44" s="343">
        <v>7.238685610904046E-3</v>
      </c>
      <c r="AFX44" s="343">
        <v>4.4151943570755761E-2</v>
      </c>
      <c r="AFY44" s="343">
        <v>2.0358779464138967E-2</v>
      </c>
      <c r="AFZ44" s="343">
        <v>1.8177276562470618E-2</v>
      </c>
      <c r="AGA44" s="343">
        <v>2.1693187858247073E-2</v>
      </c>
      <c r="AGB44" s="343">
        <v>3.4496251982149825E-2</v>
      </c>
      <c r="AGC44" s="343">
        <v>2.1379255979993086E-2</v>
      </c>
      <c r="AGD44" s="343">
        <v>8.293465598680088E-3</v>
      </c>
      <c r="AGE44" s="343">
        <v>2.2315460836264518E-2</v>
      </c>
      <c r="AGF44" s="343">
        <v>1.9789921770222797E-2</v>
      </c>
      <c r="AGG44" s="343">
        <v>2.2144671116751297E-2</v>
      </c>
      <c r="AGH44" s="343">
        <v>2.658871898925259E-2</v>
      </c>
      <c r="AGI44" s="343">
        <v>5.1480922378495358E-2</v>
      </c>
      <c r="AGJ44" s="343">
        <v>4.1520545084826277E-2</v>
      </c>
      <c r="AGK44" s="343">
        <v>1.5119738284354093E-2</v>
      </c>
      <c r="AGL44" s="343">
        <v>7.5075523942539123E-3</v>
      </c>
      <c r="AGM44" s="343">
        <v>1.9770697622548152E-2</v>
      </c>
      <c r="AGN44" s="343">
        <v>6.7406774371486858E-3</v>
      </c>
      <c r="AGO44" s="343">
        <v>6.2293775716058741E-3</v>
      </c>
      <c r="AGP44" s="343">
        <v>1.2635605507303969E-2</v>
      </c>
      <c r="AGQ44" s="343">
        <v>0.15840948520793569</v>
      </c>
      <c r="AGR44" s="343">
        <v>0.11711389505047899</v>
      </c>
      <c r="AGS44" s="343">
        <v>1.6184383382941377E-2</v>
      </c>
      <c r="AGT44" s="343">
        <v>2.5606724503102838E-2</v>
      </c>
      <c r="AGU44" s="343">
        <v>3.0699167115100692E-2</v>
      </c>
      <c r="AGV44" s="343">
        <v>1.8623486612880508E-2</v>
      </c>
      <c r="AGW44" s="343">
        <v>1.014821447474747E-2</v>
      </c>
      <c r="AGX44" s="343">
        <v>2.7218564694903424E-2</v>
      </c>
      <c r="AGY44" s="343">
        <v>1.6001943999046205E-2</v>
      </c>
      <c r="AGZ44" s="343">
        <v>5.4804010677592579E-2</v>
      </c>
      <c r="AHA44" s="343">
        <v>6.1877026413170395E-2</v>
      </c>
      <c r="AHB44" s="343">
        <v>3.6225868555375171E-2</v>
      </c>
      <c r="AHC44" s="343">
        <v>3.1368415027349224E-2</v>
      </c>
      <c r="AHD44" s="343">
        <v>3.5248986049543532E-2</v>
      </c>
      <c r="AHE44" s="343">
        <v>4.9576610776074483E-2</v>
      </c>
      <c r="AHF44" s="343">
        <v>4.3160391298135238E-2</v>
      </c>
      <c r="AHG44" s="343">
        <v>2.5680781415207066E-2</v>
      </c>
      <c r="AHH44" s="343">
        <v>6.2382274472234552E-2</v>
      </c>
      <c r="AHI44" s="343">
        <v>1.5415075424159538E-2</v>
      </c>
      <c r="AHJ44" s="343">
        <v>1.3587784692711966E-2</v>
      </c>
      <c r="AHK44" s="343">
        <v>1.5701447150578175E-2</v>
      </c>
      <c r="AHL44" s="343">
        <v>1.5191008642600978E-2</v>
      </c>
      <c r="AHM44" s="343">
        <v>1.073253680309238E-2</v>
      </c>
      <c r="AHN44" s="343">
        <v>3.3893686676896663E-2</v>
      </c>
      <c r="AHO44" s="343">
        <v>4.9629203677831946</v>
      </c>
      <c r="AHQ44" s="352">
        <v>39</v>
      </c>
    </row>
    <row r="45" spans="1:901" x14ac:dyDescent="0.35">
      <c r="A45" s="341" t="s">
        <v>10</v>
      </c>
      <c r="B45" s="342" t="s">
        <v>6254</v>
      </c>
      <c r="C45" s="343">
        <v>1.4013832125072146E-2</v>
      </c>
      <c r="D45" s="343">
        <v>1.9456167742377992E-2</v>
      </c>
      <c r="E45" s="343">
        <v>2.640606691719594E-2</v>
      </c>
      <c r="F45" s="343">
        <v>3.7219432159132169E-2</v>
      </c>
      <c r="G45" s="343">
        <v>-9.4639459396330863E-3</v>
      </c>
      <c r="H45" s="343">
        <v>-2.0581097450569401E-2</v>
      </c>
      <c r="I45" s="343">
        <v>2.1276424614372173E-2</v>
      </c>
      <c r="J45" s="343">
        <v>5.7121740611447772E-2</v>
      </c>
      <c r="K45" s="343">
        <v>3.9729292487939306E-2</v>
      </c>
      <c r="L45" s="343">
        <v>7.9307321096408964E-3</v>
      </c>
      <c r="M45" s="343">
        <v>1.2468990326155944E-2</v>
      </c>
      <c r="N45" s="343">
        <v>4.0362549411724694E-2</v>
      </c>
      <c r="O45" s="343">
        <v>8.4529386533709561E-2</v>
      </c>
      <c r="P45" s="343">
        <v>0.13292927026571819</v>
      </c>
      <c r="Q45" s="343">
        <v>2.8976794272753403E-2</v>
      </c>
      <c r="R45" s="343">
        <v>1.0225712462016217E-2</v>
      </c>
      <c r="S45" s="343">
        <v>5.085721924698777E-4</v>
      </c>
      <c r="T45" s="343">
        <v>0.11672736952091015</v>
      </c>
      <c r="U45" s="343">
        <v>-1.8968719778056062E-2</v>
      </c>
      <c r="V45" s="343">
        <v>3.3215458685727652E-2</v>
      </c>
      <c r="W45" s="343">
        <v>7.6173396935118556E-2</v>
      </c>
      <c r="X45" s="343">
        <v>5.3350161456282061E-2</v>
      </c>
      <c r="Y45" s="343">
        <v>6.1192011748859923E-2</v>
      </c>
      <c r="Z45" s="343">
        <v>2.0460370647929257E-5</v>
      </c>
      <c r="AA45" s="343">
        <v>1.8592626460943583E-3</v>
      </c>
      <c r="AB45" s="343">
        <v>3.6817546074284805E-3</v>
      </c>
      <c r="AC45" s="343">
        <v>1.5050470782860088E-3</v>
      </c>
      <c r="AD45" s="343">
        <v>1.7271069602529643E-3</v>
      </c>
      <c r="AE45" s="343">
        <v>7.5783710938334839E-3</v>
      </c>
      <c r="AF45" s="343">
        <v>1.0235150818747176E-2</v>
      </c>
      <c r="AG45" s="343">
        <v>9.1900773402201659E-3</v>
      </c>
      <c r="AH45" s="343">
        <v>2.2221258714816203E-2</v>
      </c>
      <c r="AI45" s="343">
        <v>6.9865512034426982E-3</v>
      </c>
      <c r="AJ45" s="343">
        <v>8.7490907677533576E-4</v>
      </c>
      <c r="AK45" s="343">
        <v>7.131427134011185E-3</v>
      </c>
      <c r="AL45" s="343">
        <v>1.8023054570017673E-3</v>
      </c>
      <c r="AM45" s="343">
        <v>6.9331192170489046E-3</v>
      </c>
      <c r="AN45" s="343">
        <v>4.5992240939681734E-3</v>
      </c>
      <c r="AO45" s="343">
        <v>1.4182920679001265E-3</v>
      </c>
      <c r="AP45" s="343">
        <v>2.7008902820944663E-3</v>
      </c>
      <c r="AQ45" s="343">
        <v>6.5171103155801683E-3</v>
      </c>
      <c r="AR45" s="343">
        <v>1.2146094407822133E-2</v>
      </c>
      <c r="AS45" s="343">
        <v>1.0511395517738172E-4</v>
      </c>
      <c r="AT45" s="343">
        <v>3.5938935269405468E-4</v>
      </c>
      <c r="AU45" s="343">
        <v>7.6290211012290372E-4</v>
      </c>
      <c r="AV45" s="343">
        <v>9.9708459516396485E-4</v>
      </c>
      <c r="AW45" s="343">
        <v>1.0277979428919598E-3</v>
      </c>
      <c r="AX45" s="343">
        <v>5.7008290166184498E-4</v>
      </c>
      <c r="AY45" s="343">
        <v>2.9022647147394149E-5</v>
      </c>
      <c r="AZ45" s="343">
        <v>4.413249511785677E-4</v>
      </c>
      <c r="BA45" s="343">
        <v>3.9958916704625281E-3</v>
      </c>
      <c r="BB45" s="343">
        <v>6.8878903478136926E-3</v>
      </c>
      <c r="BC45" s="343">
        <v>6.1805526995865837E-3</v>
      </c>
      <c r="BD45" s="343">
        <v>4.5342741770503815E-4</v>
      </c>
      <c r="BE45" s="343">
        <v>6.4885494017424231E-4</v>
      </c>
      <c r="BF45" s="343">
        <v>4.9986406526365899E-4</v>
      </c>
      <c r="BG45" s="343">
        <v>2.9066646255877134E-3</v>
      </c>
      <c r="BH45" s="343">
        <v>5.3722861032640611E-4</v>
      </c>
      <c r="BI45" s="343">
        <v>-7.193107764484456E-4</v>
      </c>
      <c r="BJ45" s="343">
        <v>2.0484991186511776E-4</v>
      </c>
      <c r="BK45" s="343">
        <v>3.0907807087323658E-3</v>
      </c>
      <c r="BL45" s="343">
        <v>1.2197087968885793E-3</v>
      </c>
      <c r="BM45" s="343">
        <v>5.9395332667140069E-4</v>
      </c>
      <c r="BN45" s="343">
        <v>4.7000320803486395E-4</v>
      </c>
      <c r="BO45" s="343">
        <v>1.2759763149726387E-3</v>
      </c>
      <c r="BP45" s="343">
        <v>1.8210292400438067E-4</v>
      </c>
      <c r="BQ45" s="343">
        <v>0</v>
      </c>
      <c r="BR45" s="343">
        <v>-1.0920297232761252E-5</v>
      </c>
      <c r="BS45" s="343">
        <v>2.9161609910998099E-4</v>
      </c>
      <c r="BT45" s="343">
        <v>0</v>
      </c>
      <c r="BU45" s="343">
        <v>6.7796786139413738E-5</v>
      </c>
      <c r="BV45" s="343">
        <v>-4.0737545861951131E-4</v>
      </c>
      <c r="BW45" s="343">
        <v>7.4167049749624542E-4</v>
      </c>
      <c r="BX45" s="343">
        <v>5.5217134957514971E-4</v>
      </c>
      <c r="BY45" s="343">
        <v>9.150567548335414E-4</v>
      </c>
      <c r="BZ45" s="343">
        <v>1.3993025552871011E-4</v>
      </c>
      <c r="CA45" s="343">
        <v>2.1137769836701782E-3</v>
      </c>
      <c r="CB45" s="343">
        <v>1.1160836250704463E-3</v>
      </c>
      <c r="CC45" s="343">
        <v>4.3335966027017287E-4</v>
      </c>
      <c r="CD45" s="343">
        <v>0</v>
      </c>
      <c r="CE45" s="343">
        <v>1.8084836951889607E-5</v>
      </c>
      <c r="CF45" s="343">
        <v>1.3956111085937186E-3</v>
      </c>
      <c r="CG45" s="343">
        <v>1.2712704382022678E-3</v>
      </c>
      <c r="CH45" s="343">
        <v>2.9358885472000789E-3</v>
      </c>
      <c r="CI45" s="343">
        <v>1.270900847154282E-3</v>
      </c>
      <c r="CJ45" s="343">
        <v>3.0985882220230129E-4</v>
      </c>
      <c r="CK45" s="343">
        <v>9.3451781091063708E-4</v>
      </c>
      <c r="CL45" s="343">
        <v>6.7110060997632455E-4</v>
      </c>
      <c r="CM45" s="343">
        <v>1.6791770703585447E-3</v>
      </c>
      <c r="CN45" s="343">
        <v>1.6612745217766395E-4</v>
      </c>
      <c r="CO45" s="343">
        <v>1.0536641626142905E-3</v>
      </c>
      <c r="CP45" s="343">
        <v>3.0415122383703095E-4</v>
      </c>
      <c r="CQ45" s="343">
        <v>7.5280674394185652E-3</v>
      </c>
      <c r="CR45" s="343">
        <v>4.7985514936339991E-4</v>
      </c>
      <c r="CS45" s="343">
        <v>4.2805574352829919E-3</v>
      </c>
      <c r="CT45" s="343">
        <v>3.9332659375399216E-3</v>
      </c>
      <c r="CU45" s="343">
        <v>5.6901711042051202E-3</v>
      </c>
      <c r="CV45" s="343">
        <v>3.35852451780848E-3</v>
      </c>
      <c r="CW45" s="343">
        <v>5.2212116390725545E-4</v>
      </c>
      <c r="CX45" s="343">
        <v>7.1251546976480437E-2</v>
      </c>
      <c r="CY45" s="343">
        <v>9.4116176547002824E-3</v>
      </c>
      <c r="CZ45" s="343">
        <v>4.5182098776590908E-3</v>
      </c>
      <c r="DA45" s="343">
        <v>1.072003572816539E-3</v>
      </c>
      <c r="DB45" s="343">
        <v>1.6356349055311049E-3</v>
      </c>
      <c r="DC45" s="343">
        <v>9.6421750250226242E-4</v>
      </c>
      <c r="DD45" s="343">
        <v>6.9974772796877849E-4</v>
      </c>
      <c r="DE45" s="343">
        <v>1.2152884014488088E-3</v>
      </c>
      <c r="DF45" s="343">
        <v>1.455018861838839E-3</v>
      </c>
      <c r="DG45" s="343">
        <v>9.4111520019873295E-3</v>
      </c>
      <c r="DH45" s="343">
        <v>3.3851430070024649E-4</v>
      </c>
      <c r="DI45" s="343">
        <v>9.6395590595042162E-4</v>
      </c>
      <c r="DJ45" s="343">
        <v>1.6607023829814565E-3</v>
      </c>
      <c r="DK45" s="343">
        <v>5.1752007863592529E-4</v>
      </c>
      <c r="DL45" s="343">
        <v>2.5396699919383145E-3</v>
      </c>
      <c r="DM45" s="343">
        <v>4.3313074554356248E-2</v>
      </c>
      <c r="DN45" s="343">
        <v>4.2189088325723532E-4</v>
      </c>
      <c r="DO45" s="343">
        <v>1.4673508093256188E-3</v>
      </c>
      <c r="DP45" s="343">
        <v>1.0480594972032147E-2</v>
      </c>
      <c r="DQ45" s="343">
        <v>4.4351115474883372E-2</v>
      </c>
      <c r="DR45" s="343">
        <v>2.7678962534534651E-2</v>
      </c>
      <c r="DS45" s="343">
        <v>1.1261546786660501E-2</v>
      </c>
      <c r="DT45" s="343">
        <v>6.3847153162645623E-2</v>
      </c>
      <c r="DU45" s="343">
        <v>1.3287601829125039E-3</v>
      </c>
      <c r="DV45" s="343">
        <v>6.0586332944109842E-3</v>
      </c>
      <c r="DW45" s="343">
        <v>4.311760049560397E-3</v>
      </c>
      <c r="DX45" s="343">
        <v>7.3253561171463986E-4</v>
      </c>
      <c r="DY45" s="343">
        <v>8.3013812455629498E-4</v>
      </c>
      <c r="DZ45" s="343">
        <v>2.1196984218235264E-3</v>
      </c>
      <c r="EA45" s="343">
        <v>9.6015057351141707E-3</v>
      </c>
      <c r="EB45" s="343">
        <v>1.3750784829156212E-3</v>
      </c>
      <c r="EC45" s="343">
        <v>1.5125540747797308E-2</v>
      </c>
      <c r="ED45" s="343">
        <v>3.2696252496385161E-4</v>
      </c>
      <c r="EE45" s="343">
        <v>2.4363256011164302E-4</v>
      </c>
      <c r="EF45" s="343">
        <v>3.9965059625074565E-4</v>
      </c>
      <c r="EG45" s="343">
        <v>2.8718675894560961E-3</v>
      </c>
      <c r="EH45" s="343">
        <v>7.0946898440646638E-4</v>
      </c>
      <c r="EI45" s="343">
        <v>2.6148349783390963E-3</v>
      </c>
      <c r="EJ45" s="343">
        <v>3.5472931891876626E-4</v>
      </c>
      <c r="EK45" s="343">
        <v>2.941147497203902E-4</v>
      </c>
      <c r="EL45" s="343">
        <v>1.3219570984531639E-3</v>
      </c>
      <c r="EM45" s="343">
        <v>1.6210502648145641E-4</v>
      </c>
      <c r="EN45" s="343">
        <v>5.7278998783041315E-4</v>
      </c>
      <c r="EO45" s="343">
        <v>1.2011983929089303E-3</v>
      </c>
      <c r="EP45" s="343">
        <v>4.7389422300437705E-4</v>
      </c>
      <c r="EQ45" s="343">
        <v>8.2400732213875889E-4</v>
      </c>
      <c r="ER45" s="343">
        <v>7.675304669331472E-4</v>
      </c>
      <c r="ES45" s="343">
        <v>1.2616841290342359E-3</v>
      </c>
      <c r="ET45" s="343">
        <v>4.7518907847208359E-4</v>
      </c>
      <c r="EU45" s="343">
        <v>6.14607358722497E-4</v>
      </c>
      <c r="EV45" s="343">
        <v>5.8997696522551223E-3</v>
      </c>
      <c r="EW45" s="343">
        <v>1.2012155367246776E-2</v>
      </c>
      <c r="EX45" s="343">
        <v>9.8148758424420283E-3</v>
      </c>
      <c r="EY45" s="343">
        <v>3.1461690018021993E-3</v>
      </c>
      <c r="EZ45" s="343">
        <v>1.1193424173266161E-2</v>
      </c>
      <c r="FA45" s="343">
        <v>1.1596286563579158E-2</v>
      </c>
      <c r="FB45" s="343">
        <v>4.767976241006844E-3</v>
      </c>
      <c r="FC45" s="343">
        <v>2.6750965490934149E-3</v>
      </c>
      <c r="FD45" s="343">
        <v>1.3111325432060308E-2</v>
      </c>
      <c r="FE45" s="343">
        <v>3.8565672138525012E-3</v>
      </c>
      <c r="FF45" s="343">
        <v>1.5795365550135124E-2</v>
      </c>
      <c r="FG45" s="343">
        <v>7.8427117543084408E-3</v>
      </c>
      <c r="FH45" s="343">
        <v>2.8004639550914491E-4</v>
      </c>
      <c r="FI45" s="343">
        <v>2.5327092780692601E-3</v>
      </c>
      <c r="FJ45" s="343">
        <v>3.9612235251373928E-4</v>
      </c>
      <c r="FK45" s="343">
        <v>1.1491470668032991E-3</v>
      </c>
      <c r="FL45" s="343">
        <v>4.034965530633373E-4</v>
      </c>
      <c r="FM45" s="343">
        <v>4.6117018225257152E-3</v>
      </c>
      <c r="FN45" s="343">
        <v>7.899218454981169E-4</v>
      </c>
      <c r="FO45" s="343">
        <v>3.6717574722743308E-5</v>
      </c>
      <c r="FP45" s="343">
        <v>4.2510932596311743E-3</v>
      </c>
      <c r="FQ45" s="343">
        <v>4.8431017044599711E-3</v>
      </c>
      <c r="FR45" s="343">
        <v>2.2774371448908942E-3</v>
      </c>
      <c r="FS45" s="343">
        <v>7.0594597123443733E-3</v>
      </c>
      <c r="FT45" s="343">
        <v>3.6685685459255774E-3</v>
      </c>
      <c r="FU45" s="343">
        <v>1.5030590960086364E-2</v>
      </c>
      <c r="FV45" s="343">
        <v>1.5450632061795502E-3</v>
      </c>
      <c r="FW45" s="343">
        <v>3.3110772034136773E-3</v>
      </c>
      <c r="FX45" s="343">
        <v>2.3607539655491911E-3</v>
      </c>
      <c r="FY45" s="343">
        <v>3.4943548822360449E-3</v>
      </c>
      <c r="FZ45" s="343">
        <v>2.9132569480388084E-3</v>
      </c>
      <c r="GA45" s="343">
        <v>3.4301282804489776E-3</v>
      </c>
      <c r="GB45" s="343">
        <v>1.2157188117103705E-3</v>
      </c>
      <c r="GC45" s="343">
        <v>4.0586943250488939E-3</v>
      </c>
      <c r="GD45" s="343">
        <v>1.4331774357828741E-3</v>
      </c>
      <c r="GE45" s="343">
        <v>3.8423504999548136E-4</v>
      </c>
      <c r="GF45" s="343">
        <v>2.1867443304423874E-3</v>
      </c>
      <c r="GG45" s="343">
        <v>1.2503268019730638E-4</v>
      </c>
      <c r="GH45" s="343">
        <v>7.1125761891884063E-4</v>
      </c>
      <c r="GI45" s="343">
        <v>6.1626902883208542E-5</v>
      </c>
      <c r="GJ45" s="343">
        <v>1.6969045597013227E-4</v>
      </c>
      <c r="GK45" s="343">
        <v>1.2888240876006388E-3</v>
      </c>
      <c r="GL45" s="343">
        <v>1.3994598556189394E-3</v>
      </c>
      <c r="GM45" s="343">
        <v>0</v>
      </c>
      <c r="GN45" s="343">
        <v>0</v>
      </c>
      <c r="GO45" s="343">
        <v>0</v>
      </c>
      <c r="GP45" s="343">
        <v>1.2278374722659163E-3</v>
      </c>
      <c r="GQ45" s="343">
        <v>1.4814959153966988E-4</v>
      </c>
      <c r="GR45" s="343">
        <v>-1.0745274958668372E-3</v>
      </c>
      <c r="GS45" s="343">
        <v>1.0380391479374744E-5</v>
      </c>
      <c r="GT45" s="343">
        <v>0</v>
      </c>
      <c r="GU45" s="343">
        <v>2.5003053368666994E-3</v>
      </c>
      <c r="GV45" s="343">
        <v>1.6604700124697087E-3</v>
      </c>
      <c r="GW45" s="343">
        <v>3.4100889835406291E-3</v>
      </c>
      <c r="GX45" s="343">
        <v>3.8075504459689283E-3</v>
      </c>
      <c r="GY45" s="343">
        <v>1.0495334543870348E-4</v>
      </c>
      <c r="GZ45" s="343">
        <v>6.1012084795636834E-3</v>
      </c>
      <c r="HA45" s="343">
        <v>2.0652604917294027E-2</v>
      </c>
      <c r="HB45" s="343">
        <v>1.7679477514271045E-2</v>
      </c>
      <c r="HC45" s="343">
        <v>3.4883419833261715E-2</v>
      </c>
      <c r="HD45" s="343">
        <v>6.4470872007015151E-2</v>
      </c>
      <c r="HE45" s="343">
        <v>5.662775873434673E-2</v>
      </c>
      <c r="HF45" s="343">
        <v>5.8408352409582281E-2</v>
      </c>
      <c r="HG45" s="343">
        <v>6.4949073598055435E-2</v>
      </c>
      <c r="HH45" s="343">
        <v>7.4659619609440758E-2</v>
      </c>
      <c r="HI45" s="343">
        <v>1.7413708900811321E-2</v>
      </c>
      <c r="HJ45" s="343">
        <v>8.3534886119636512E-2</v>
      </c>
      <c r="HK45" s="343">
        <v>3.8932020405247354E-2</v>
      </c>
      <c r="HL45" s="343">
        <v>6.8970147987547095E-2</v>
      </c>
      <c r="HM45" s="343">
        <v>7.2666791303132014E-2</v>
      </c>
      <c r="HN45" s="343">
        <v>6.8625807030966227E-2</v>
      </c>
      <c r="HO45" s="343">
        <v>0.10226515489341258</v>
      </c>
      <c r="HP45" s="343">
        <v>0.11937338768023295</v>
      </c>
      <c r="HQ45" s="343">
        <v>2.7985796836339154E-3</v>
      </c>
      <c r="HR45" s="343">
        <v>2.2234903499209484E-3</v>
      </c>
      <c r="HS45" s="343">
        <v>4.7237258987097084E-4</v>
      </c>
      <c r="HT45" s="343">
        <v>8.2961269764954357E-3</v>
      </c>
      <c r="HU45" s="343">
        <v>1.4119862133828079E-2</v>
      </c>
      <c r="HV45" s="343">
        <v>2.1394740787303511E-5</v>
      </c>
      <c r="HW45" s="343">
        <v>1.5901025694848182E-2</v>
      </c>
      <c r="HX45" s="343">
        <v>8.3921233043791656E-3</v>
      </c>
      <c r="HY45" s="343">
        <v>2.3329226990806444E-3</v>
      </c>
      <c r="HZ45" s="343">
        <v>4.035191164251304E-3</v>
      </c>
      <c r="IA45" s="343">
        <v>7.8714027354701652E-3</v>
      </c>
      <c r="IB45" s="343">
        <v>1.6428306114460483E-2</v>
      </c>
      <c r="IC45" s="343">
        <v>0</v>
      </c>
      <c r="ID45" s="343">
        <v>1.3632027905351798E-2</v>
      </c>
      <c r="IE45" s="343">
        <v>0</v>
      </c>
      <c r="IF45" s="343">
        <v>1.8585136286322342E-4</v>
      </c>
      <c r="IG45" s="343">
        <v>1.7644128882751476E-3</v>
      </c>
      <c r="IH45" s="343">
        <v>9.6237025583362581E-4</v>
      </c>
      <c r="II45" s="343">
        <v>7.4531423574763136E-3</v>
      </c>
      <c r="IJ45" s="343">
        <v>2.7877390191862897E-3</v>
      </c>
      <c r="IK45" s="343">
        <v>3.6914634243460287E-3</v>
      </c>
      <c r="IL45" s="343">
        <v>1.2269860063837095E-3</v>
      </c>
      <c r="IM45" s="343">
        <v>4.3562751973403174E-3</v>
      </c>
      <c r="IN45" s="343">
        <v>1.0351808076549138E-3</v>
      </c>
      <c r="IO45" s="343">
        <v>9.1549618038369726E-4</v>
      </c>
      <c r="IP45" s="343">
        <v>7.1219547229348978E-6</v>
      </c>
      <c r="IQ45" s="343">
        <v>6.3757836665863403E-3</v>
      </c>
      <c r="IR45" s="343">
        <v>1.9463844052130439E-3</v>
      </c>
      <c r="IS45" s="343">
        <v>1.4317609876843373E-3</v>
      </c>
      <c r="IT45" s="343">
        <v>2.2182115826153924E-3</v>
      </c>
      <c r="IU45" s="343">
        <v>3.854548386071073E-2</v>
      </c>
      <c r="IV45" s="343">
        <v>1.0841296086034841E-2</v>
      </c>
      <c r="IW45" s="343">
        <v>3.8725039659215153E-3</v>
      </c>
      <c r="IX45" s="343">
        <v>3.3110268579176049E-3</v>
      </c>
      <c r="IY45" s="343">
        <v>4.5621628457213122E-4</v>
      </c>
      <c r="IZ45" s="343">
        <v>7.8217901659153651E-3</v>
      </c>
      <c r="JA45" s="343">
        <v>5.2352253221996554E-3</v>
      </c>
      <c r="JB45" s="343">
        <v>3.7737490324868242E-2</v>
      </c>
      <c r="JC45" s="343">
        <v>1.5023269802420792E-2</v>
      </c>
      <c r="JD45" s="343">
        <v>4.3789060143341883E-4</v>
      </c>
      <c r="JE45" s="343">
        <v>7.0922173776445652E-4</v>
      </c>
      <c r="JF45" s="343">
        <v>2.2429244503175071E-3</v>
      </c>
      <c r="JG45" s="343">
        <v>1.2634603611441952E-3</v>
      </c>
      <c r="JH45" s="343">
        <v>6.456913536252377E-4</v>
      </c>
      <c r="JI45" s="343">
        <v>1.4665208446495866E-3</v>
      </c>
      <c r="JJ45" s="343">
        <v>2.6022227607052071E-3</v>
      </c>
      <c r="JK45" s="343">
        <v>1.973083840292174E-4</v>
      </c>
      <c r="JL45" s="343">
        <v>4.8425731581029539E-5</v>
      </c>
      <c r="JM45" s="343">
        <v>1.1893075424096755E-5</v>
      </c>
      <c r="JN45" s="343">
        <v>3.2511437555086259E-4</v>
      </c>
      <c r="JO45" s="343">
        <v>2.0576706237599696E-3</v>
      </c>
      <c r="JP45" s="343">
        <v>0</v>
      </c>
      <c r="JQ45" s="343">
        <v>5.6743312745226506E-3</v>
      </c>
      <c r="JR45" s="343">
        <v>1.4593541123319956E-2</v>
      </c>
      <c r="JS45" s="343">
        <v>1.5816086027546682E-3</v>
      </c>
      <c r="JT45" s="343">
        <v>1.2424894135306957E-2</v>
      </c>
      <c r="JU45" s="343">
        <v>4.4976377223399254E-3</v>
      </c>
      <c r="JV45" s="343">
        <v>2.8619341155756302E-3</v>
      </c>
      <c r="JW45" s="343">
        <v>4.0746892545109624E-2</v>
      </c>
      <c r="JX45" s="343">
        <v>1.0091836714127167E-2</v>
      </c>
      <c r="JY45" s="343">
        <v>9.8532873356058405E-3</v>
      </c>
      <c r="JZ45" s="343">
        <v>2.3361787376358422E-2</v>
      </c>
      <c r="KA45" s="343">
        <v>2.5168371175273176E-2</v>
      </c>
      <c r="KB45" s="343">
        <v>-3.9935204110429147E-2</v>
      </c>
      <c r="KC45" s="343">
        <v>2.1606774522161479E-2</v>
      </c>
      <c r="KD45" s="343">
        <v>6.6157697007941472E-3</v>
      </c>
      <c r="KE45" s="343">
        <v>8.857341967583008E-3</v>
      </c>
      <c r="KF45" s="343">
        <v>5.6449898645798829E-2</v>
      </c>
      <c r="KG45" s="343">
        <v>5.3401471897967248E-2</v>
      </c>
      <c r="KH45" s="343">
        <v>9.1548587916018276E-3</v>
      </c>
      <c r="KI45" s="343">
        <v>2.5006025272196696E-3</v>
      </c>
      <c r="KJ45" s="343">
        <v>7.1912587383245038E-3</v>
      </c>
      <c r="KK45" s="343">
        <v>2.4738724332524211E-3</v>
      </c>
      <c r="KL45" s="343">
        <v>9.557518448432242E-3</v>
      </c>
      <c r="KM45" s="343">
        <v>7.3648493208495244E-4</v>
      </c>
      <c r="KN45" s="343">
        <v>1.249546725145206E-2</v>
      </c>
      <c r="KO45" s="343">
        <v>1.3943912304680587E-2</v>
      </c>
      <c r="KP45" s="343">
        <v>1.2450119916205381E-2</v>
      </c>
      <c r="KQ45" s="343">
        <v>1.9825756817509827E-2</v>
      </c>
      <c r="KR45" s="343">
        <v>3.7310970778085699E-2</v>
      </c>
      <c r="KS45" s="343">
        <v>3.4611256662024123E-2</v>
      </c>
      <c r="KT45" s="343">
        <v>2.7724919784897606E-2</v>
      </c>
      <c r="KU45" s="343">
        <v>2.4147968576202512E-3</v>
      </c>
      <c r="KV45" s="343">
        <v>1.2046265350792923E-2</v>
      </c>
      <c r="KW45" s="343">
        <v>1.1586003912441044E-2</v>
      </c>
      <c r="KX45" s="343">
        <v>2.3386153265522281E-2</v>
      </c>
      <c r="KY45" s="343">
        <v>1.7370583399205532E-2</v>
      </c>
      <c r="KZ45" s="343">
        <v>7.525018401395038E-2</v>
      </c>
      <c r="LA45" s="343">
        <v>2.9578223506646795E-2</v>
      </c>
      <c r="LB45" s="343">
        <v>4.9597322299526979E-2</v>
      </c>
      <c r="LC45" s="343">
        <v>9.4561680079491752E-3</v>
      </c>
      <c r="LD45" s="343">
        <v>1.7071287879531088E-2</v>
      </c>
      <c r="LE45" s="343">
        <v>9.2004780634801515E-3</v>
      </c>
      <c r="LF45" s="343">
        <v>1.0763073304676775E-2</v>
      </c>
      <c r="LG45" s="343">
        <v>1.1820321872856842E-2</v>
      </c>
      <c r="LH45" s="343">
        <v>1.9502328257920632E-2</v>
      </c>
      <c r="LI45" s="343">
        <v>8.3273241115021015E-3</v>
      </c>
      <c r="LJ45" s="343">
        <v>3.7340775304659332E-2</v>
      </c>
      <c r="LK45" s="343">
        <v>4.9861175143590692E-3</v>
      </c>
      <c r="LL45" s="343">
        <v>3.3237426580617256E-2</v>
      </c>
      <c r="LM45" s="343">
        <v>3.3369225957549779E-3</v>
      </c>
      <c r="LN45" s="343">
        <v>2.2721826110581819E-2</v>
      </c>
      <c r="LO45" s="343">
        <v>3.3535802536306385E-2</v>
      </c>
      <c r="LP45" s="343">
        <v>1.9417839536995673E-2</v>
      </c>
      <c r="LQ45" s="343">
        <v>3.9356747268988781E-5</v>
      </c>
      <c r="LR45" s="343">
        <v>4.7783195638250511E-6</v>
      </c>
      <c r="LS45" s="343">
        <v>7.4726537935962151E-2</v>
      </c>
      <c r="LT45" s="343">
        <v>2.335742242768039E-2</v>
      </c>
      <c r="LU45" s="343">
        <v>2.8579408633866918E-3</v>
      </c>
      <c r="LV45" s="343">
        <v>7.9178233702556101E-3</v>
      </c>
      <c r="LW45" s="343">
        <v>2.0712229279219621E-3</v>
      </c>
      <c r="LX45" s="343">
        <v>2.0583050060387371E-3</v>
      </c>
      <c r="LY45" s="343">
        <v>3.9074598271631508E-3</v>
      </c>
      <c r="LZ45" s="343">
        <v>1.0991058541035058E-3</v>
      </c>
      <c r="MA45" s="343">
        <v>4.1170913425895893E-3</v>
      </c>
      <c r="MB45" s="343">
        <v>3.2299504618616506E-3</v>
      </c>
      <c r="MC45" s="343">
        <v>1.285539604881037E-3</v>
      </c>
      <c r="MD45" s="343">
        <v>1.1510525813466321E-3</v>
      </c>
      <c r="ME45" s="343">
        <v>1.1493541276979043E-2</v>
      </c>
      <c r="MF45" s="343">
        <v>8.6340464293769584E-2</v>
      </c>
      <c r="MG45" s="343">
        <v>5.2786801244628513E-2</v>
      </c>
      <c r="MH45" s="343">
        <v>5.550425330085601E-2</v>
      </c>
      <c r="MI45" s="343">
        <v>4.4254528549153495E-2</v>
      </c>
      <c r="MJ45" s="343">
        <v>0.10528515891110993</v>
      </c>
      <c r="MK45" s="343">
        <v>0.15174631618949111</v>
      </c>
      <c r="ML45" s="343">
        <v>4.2354433148805937E-2</v>
      </c>
      <c r="MM45" s="343">
        <v>3.9250813017131327E-2</v>
      </c>
      <c r="MN45" s="343">
        <v>9.6129062733807474E-2</v>
      </c>
      <c r="MO45" s="343">
        <v>3.1670420762546836E-2</v>
      </c>
      <c r="MP45" s="343">
        <v>6.5383049853185493E-2</v>
      </c>
      <c r="MQ45" s="343">
        <v>3.8577129441055486E-3</v>
      </c>
      <c r="MR45" s="343">
        <v>2.8786453600233984E-2</v>
      </c>
      <c r="MS45" s="343">
        <v>4.5202027071715695E-2</v>
      </c>
      <c r="MT45" s="343">
        <v>3.9703116413751655E-3</v>
      </c>
      <c r="MU45" s="343">
        <v>2.4737462606748587E-2</v>
      </c>
      <c r="MV45" s="343">
        <v>8.0171617070669953E-3</v>
      </c>
      <c r="MW45" s="343">
        <v>1.1233872920902613E-2</v>
      </c>
      <c r="MX45" s="343">
        <v>3.2850343919782109E-2</v>
      </c>
      <c r="MY45" s="343">
        <v>3.152908814534925E-2</v>
      </c>
      <c r="MZ45" s="343">
        <v>1.0660401348933702E-3</v>
      </c>
      <c r="NA45" s="343">
        <v>2.3455235720079757E-3</v>
      </c>
      <c r="NB45" s="343">
        <v>9.5790449790051184E-3</v>
      </c>
      <c r="NC45" s="343">
        <v>3.1157049517728103E-2</v>
      </c>
      <c r="ND45" s="343">
        <v>6.0317903610681269E-2</v>
      </c>
      <c r="NE45" s="343">
        <v>3.7226166635069599E-2</v>
      </c>
      <c r="NF45" s="343">
        <v>4.414306069409045E-2</v>
      </c>
      <c r="NG45" s="343">
        <v>2.7868031590610794E-2</v>
      </c>
      <c r="NH45" s="343">
        <v>1.4406756238572996E-2</v>
      </c>
      <c r="NI45" s="343">
        <v>4.2029703838479808E-2</v>
      </c>
      <c r="NJ45" s="343">
        <v>9.4915344012835457E-3</v>
      </c>
      <c r="NK45" s="343">
        <v>5.9426130663608134E-2</v>
      </c>
      <c r="NL45" s="343">
        <v>4.6828739958424272E-2</v>
      </c>
      <c r="NM45" s="343">
        <v>1.7344258068894104E-2</v>
      </c>
      <c r="NN45" s="343">
        <v>2.1264205535214156E-2</v>
      </c>
      <c r="NO45" s="343">
        <v>9.3301247329156053E-2</v>
      </c>
      <c r="NP45" s="343">
        <v>0.13778716119613213</v>
      </c>
      <c r="NQ45" s="343">
        <v>8.6862115291495651E-2</v>
      </c>
      <c r="NR45" s="343">
        <v>4.2707734547146874E-2</v>
      </c>
      <c r="NS45" s="343">
        <v>1.9753565680812508E-2</v>
      </c>
      <c r="NT45" s="343">
        <v>6.6932810257636463E-2</v>
      </c>
      <c r="NU45" s="343">
        <v>8.4874923964925334E-4</v>
      </c>
      <c r="NV45" s="343">
        <v>5.487473080461781E-3</v>
      </c>
      <c r="NW45" s="343">
        <v>2.8751188772459604E-2</v>
      </c>
      <c r="NX45" s="343">
        <v>8.9602978397863974E-3</v>
      </c>
      <c r="NY45" s="343">
        <v>8.5592842473336296E-3</v>
      </c>
      <c r="NZ45" s="343">
        <v>6.7750829926285436E-4</v>
      </c>
      <c r="OA45" s="343">
        <v>1.1643503995181646E-3</v>
      </c>
      <c r="OB45" s="343">
        <v>4.2295108151845978E-2</v>
      </c>
      <c r="OC45" s="343">
        <v>2.7413754032292157E-2</v>
      </c>
      <c r="OD45" s="343">
        <v>1.1295984173821983E-2</v>
      </c>
      <c r="OE45" s="343">
        <v>2.7679737308376966E-2</v>
      </c>
      <c r="OF45" s="343">
        <v>2.8087951145783073E-2</v>
      </c>
      <c r="OG45" s="343">
        <v>3.4117300927244319E-2</v>
      </c>
      <c r="OH45" s="343">
        <v>0.11660960402245159</v>
      </c>
      <c r="OI45" s="343">
        <v>1.7102216568410513E-2</v>
      </c>
      <c r="OJ45" s="343">
        <v>0.19214561248486894</v>
      </c>
      <c r="OK45" s="343">
        <v>4.2584756406446947E-2</v>
      </c>
      <c r="OL45" s="343">
        <v>9.5062127865127109E-3</v>
      </c>
      <c r="OM45" s="343">
        <v>7.1040526184250316E-2</v>
      </c>
      <c r="ON45" s="343">
        <v>3.6013798699862432E-2</v>
      </c>
      <c r="OO45" s="343">
        <v>5.6338550797790689E-2</v>
      </c>
      <c r="OP45" s="343">
        <v>0</v>
      </c>
      <c r="OQ45" s="343">
        <v>1.8982405137740393E-2</v>
      </c>
      <c r="OR45" s="343">
        <v>1.1813885203047941E-2</v>
      </c>
      <c r="OS45" s="343">
        <v>9.3916059502290854E-3</v>
      </c>
      <c r="OT45" s="343">
        <v>1.8586049735696532E-2</v>
      </c>
      <c r="OU45" s="343">
        <v>7.2743472521528477E-2</v>
      </c>
      <c r="OV45" s="343">
        <v>9.6735800281960282E-3</v>
      </c>
      <c r="OW45" s="343">
        <v>1.2678288806287843E-2</v>
      </c>
      <c r="OX45" s="343">
        <v>4.8186175340073998E-3</v>
      </c>
      <c r="OY45" s="343">
        <v>0</v>
      </c>
      <c r="OZ45" s="343">
        <v>5.5198957183837149E-4</v>
      </c>
      <c r="PA45" s="343">
        <v>4.2673067501639294E-4</v>
      </c>
      <c r="PB45" s="343">
        <v>1.1310265387524478E-4</v>
      </c>
      <c r="PC45" s="343">
        <v>7.8441213297612025E-5</v>
      </c>
      <c r="PD45" s="343">
        <v>7.189441226629547E-5</v>
      </c>
      <c r="PE45" s="343">
        <v>1.0418407034055424E-4</v>
      </c>
      <c r="PF45" s="343">
        <v>1.1968978372172822E-4</v>
      </c>
      <c r="PG45" s="343">
        <v>5.2387250809012801E-4</v>
      </c>
      <c r="PH45" s="343">
        <v>0</v>
      </c>
      <c r="PI45" s="343">
        <v>9.7520519588975945E-5</v>
      </c>
      <c r="PJ45" s="343">
        <v>3.5653734687104066E-4</v>
      </c>
      <c r="PK45" s="343">
        <v>1.3076403056957729E-4</v>
      </c>
      <c r="PL45" s="343">
        <v>1.949917817800461E-4</v>
      </c>
      <c r="PM45" s="343">
        <v>6.7465578885454237E-4</v>
      </c>
      <c r="PN45" s="343">
        <v>0</v>
      </c>
      <c r="PO45" s="343">
        <v>0</v>
      </c>
      <c r="PP45" s="343">
        <v>0</v>
      </c>
      <c r="PQ45" s="343">
        <v>0</v>
      </c>
      <c r="PR45" s="343">
        <v>2.2716925391712802E-3</v>
      </c>
      <c r="PS45" s="343">
        <v>6.7045494110527511E-5</v>
      </c>
      <c r="PT45" s="343">
        <v>1.9479791871529352E-5</v>
      </c>
      <c r="PU45" s="343">
        <v>3.5411285470594368E-4</v>
      </c>
      <c r="PV45" s="343">
        <v>1.978362980363085E-4</v>
      </c>
      <c r="PW45" s="343">
        <v>7.8039067043241634E-5</v>
      </c>
      <c r="PX45" s="343">
        <v>3.1831174491744276E-5</v>
      </c>
      <c r="PY45" s="343">
        <v>5.1931648788801954E-5</v>
      </c>
      <c r="PZ45" s="343">
        <v>4.7167501958442795E-4</v>
      </c>
      <c r="QA45" s="343">
        <v>0</v>
      </c>
      <c r="QB45" s="343">
        <v>5.4952614902766689E-4</v>
      </c>
      <c r="QC45" s="343">
        <v>5.923892067550454E-4</v>
      </c>
      <c r="QD45" s="343">
        <v>2.3752239507934011E-4</v>
      </c>
      <c r="QE45" s="343">
        <v>1.0603681187848389E-3</v>
      </c>
      <c r="QF45" s="343">
        <v>3.193283145841606E-4</v>
      </c>
      <c r="QG45" s="343">
        <v>1.7482339012282272E-4</v>
      </c>
      <c r="QH45" s="343">
        <v>2.324873161277811E-4</v>
      </c>
      <c r="QI45" s="343">
        <v>2.688284537946396E-4</v>
      </c>
      <c r="QJ45" s="343">
        <v>4.6602786063369105E-5</v>
      </c>
      <c r="QK45" s="343">
        <v>2.5091160510368313E-4</v>
      </c>
      <c r="QL45" s="343">
        <v>5.9710552295452269E-4</v>
      </c>
      <c r="QM45" s="343">
        <v>1.1674977882701182E-3</v>
      </c>
      <c r="QN45" s="343">
        <v>1.5210653311255963E-4</v>
      </c>
      <c r="QO45" s="343">
        <v>0</v>
      </c>
      <c r="QP45" s="343">
        <v>2.6758156319910706E-4</v>
      </c>
      <c r="QQ45" s="343">
        <v>0</v>
      </c>
      <c r="QR45" s="343">
        <v>3.3090794164061956E-4</v>
      </c>
      <c r="QS45" s="343">
        <v>2.615212336743039E-5</v>
      </c>
      <c r="QT45" s="343">
        <v>5.0777336141117076E-5</v>
      </c>
      <c r="QU45" s="343">
        <v>5.6947989567326203E-4</v>
      </c>
      <c r="QV45" s="343">
        <v>1.1268275664599601E-3</v>
      </c>
      <c r="QW45" s="343">
        <v>3.0059754687922478E-3</v>
      </c>
      <c r="QX45" s="343">
        <v>1.0588560002705212E-3</v>
      </c>
      <c r="QY45" s="343">
        <v>1.6927458073301156E-3</v>
      </c>
      <c r="QZ45" s="343">
        <v>3.6133928516136463E-3</v>
      </c>
      <c r="RA45" s="343">
        <v>-8.8294817998780831E-5</v>
      </c>
      <c r="RB45" s="343">
        <v>3.3156292304123891E-5</v>
      </c>
      <c r="RC45" s="343">
        <v>0</v>
      </c>
      <c r="RD45" s="343">
        <v>0</v>
      </c>
      <c r="RE45" s="343">
        <v>1.6426080923775073E-4</v>
      </c>
      <c r="RF45" s="343">
        <v>2.3818253870974302E-4</v>
      </c>
      <c r="RG45" s="343">
        <v>1.7482932366014693E-4</v>
      </c>
      <c r="RH45" s="343">
        <v>1.6994648929784484E-4</v>
      </c>
      <c r="RI45" s="343">
        <v>1.5485373028716238E-5</v>
      </c>
      <c r="RJ45" s="343">
        <v>-7.6659780142171951E-4</v>
      </c>
      <c r="RK45" s="343">
        <v>2.0226336189399543E-4</v>
      </c>
      <c r="RL45" s="343">
        <v>3.6648652070230079E-5</v>
      </c>
      <c r="RM45" s="343">
        <v>1.2853556519149415E-3</v>
      </c>
      <c r="RN45" s="343">
        <v>8.230058030763362E-5</v>
      </c>
      <c r="RO45" s="343">
        <v>2.0802477408952768E-4</v>
      </c>
      <c r="RP45" s="343">
        <v>1.8868046509542096E-4</v>
      </c>
      <c r="RQ45" s="343">
        <v>1.6254357290523591E-4</v>
      </c>
      <c r="RR45" s="343">
        <v>-1.6203673286230535E-4</v>
      </c>
      <c r="RS45" s="343">
        <v>2.1744641699553331E-4</v>
      </c>
      <c r="RT45" s="343">
        <v>5.7255071134890994E-5</v>
      </c>
      <c r="RU45" s="343">
        <v>1.4358586452866262E-5</v>
      </c>
      <c r="RV45" s="343">
        <v>6.6180638475261911E-5</v>
      </c>
      <c r="RW45" s="343">
        <v>0</v>
      </c>
      <c r="RX45" s="343">
        <v>0</v>
      </c>
      <c r="RY45" s="343">
        <v>2.0271411991361495E-3</v>
      </c>
      <c r="RZ45" s="343">
        <v>1.8646061269711456E-3</v>
      </c>
      <c r="SA45" s="343">
        <v>3.0865345974863548E-3</v>
      </c>
      <c r="SB45" s="343">
        <v>1.5309694718925475E-3</v>
      </c>
      <c r="SC45" s="343">
        <v>5.7727559760482335E-5</v>
      </c>
      <c r="SD45" s="343">
        <v>4.3406389858160702E-3</v>
      </c>
      <c r="SE45" s="343">
        <v>1.3080455904980549E-4</v>
      </c>
      <c r="SF45" s="343">
        <v>1.1904695708600604E-3</v>
      </c>
      <c r="SG45" s="343">
        <v>8.2786049154678605E-4</v>
      </c>
      <c r="SH45" s="343">
        <v>5.8611525537625531E-4</v>
      </c>
      <c r="SI45" s="343">
        <v>1.1503148046180637E-3</v>
      </c>
      <c r="SJ45" s="343">
        <v>1.0039586278921644E-3</v>
      </c>
      <c r="SK45" s="343">
        <v>4.2157524306390432E-3</v>
      </c>
      <c r="SL45" s="343">
        <v>1.5533550468979744E-3</v>
      </c>
      <c r="SM45" s="343">
        <v>2.2956891456826227E-3</v>
      </c>
      <c r="SN45" s="343">
        <v>0</v>
      </c>
      <c r="SO45" s="343">
        <v>7.1056275616271482E-3</v>
      </c>
      <c r="SP45" s="343">
        <v>5.3166318203445324E-3</v>
      </c>
      <c r="SQ45" s="343">
        <v>1.7542202586580203E-3</v>
      </c>
      <c r="SR45" s="343">
        <v>3.2792805730230599E-3</v>
      </c>
      <c r="SS45" s="343">
        <v>2.824462607598523E-3</v>
      </c>
      <c r="ST45" s="343">
        <v>1.8839582366320031E-3</v>
      </c>
      <c r="SU45" s="343">
        <v>6.9782829092413423E-4</v>
      </c>
      <c r="SV45" s="343">
        <v>1.0118943949711664E-3</v>
      </c>
      <c r="SW45" s="343">
        <v>2.0937063315307441E-3</v>
      </c>
      <c r="SX45" s="343">
        <v>4.0386886556714312E-4</v>
      </c>
      <c r="SY45" s="343">
        <v>1.2240898491296726E-3</v>
      </c>
      <c r="SZ45" s="343">
        <v>2.0353829504601655E-3</v>
      </c>
      <c r="TA45" s="343">
        <v>5.5318972093756729E-4</v>
      </c>
      <c r="TB45" s="343">
        <v>7.7600162112051604E-4</v>
      </c>
      <c r="TC45" s="343">
        <v>6.0666007933032038E-4</v>
      </c>
      <c r="TD45" s="343">
        <v>3.5333401791676048E-4</v>
      </c>
      <c r="TE45" s="343">
        <v>1.4569979803489559E-3</v>
      </c>
      <c r="TF45" s="343">
        <v>2.177332487462482E-3</v>
      </c>
      <c r="TG45" s="343">
        <v>1.0543453602663908E-4</v>
      </c>
      <c r="TH45" s="343">
        <v>3.1006932992867715E-4</v>
      </c>
      <c r="TI45" s="343">
        <v>1.7167392674314951E-4</v>
      </c>
      <c r="TJ45" s="343">
        <v>5.2812222482603866E-4</v>
      </c>
      <c r="TK45" s="343">
        <v>8.3953519164832403E-4</v>
      </c>
      <c r="TL45" s="343">
        <v>1.3690660242427189E-3</v>
      </c>
      <c r="TM45" s="343">
        <v>3.2572231458583885E-4</v>
      </c>
      <c r="TN45" s="343">
        <v>5.038106354244555E-4</v>
      </c>
      <c r="TO45" s="343">
        <v>6.563956201432918E-4</v>
      </c>
      <c r="TP45" s="343">
        <v>3.6617941524568019E-4</v>
      </c>
      <c r="TQ45" s="343">
        <v>7.7644015353744988E-4</v>
      </c>
      <c r="TR45" s="343">
        <v>7.1422895356492377E-4</v>
      </c>
      <c r="TS45" s="343">
        <v>4.0806504502671753E-4</v>
      </c>
      <c r="TT45" s="343">
        <v>7.0110188720164937E-4</v>
      </c>
      <c r="TU45" s="343">
        <v>3.4027584081650509E-4</v>
      </c>
      <c r="TV45" s="343">
        <v>8.2739547700322531E-4</v>
      </c>
      <c r="TW45" s="343">
        <v>7.7636373930540039E-4</v>
      </c>
      <c r="TX45" s="343">
        <v>4.944884951179427E-4</v>
      </c>
      <c r="TY45" s="343">
        <v>9.3615243640816253E-4</v>
      </c>
      <c r="TZ45" s="343">
        <v>-2.8852570301262395E-4</v>
      </c>
      <c r="UA45" s="343">
        <v>2.9298776164227787E-3</v>
      </c>
      <c r="UB45" s="343">
        <v>1.1801919786062251E-3</v>
      </c>
      <c r="UC45" s="343">
        <v>1.4325298341063546E-3</v>
      </c>
      <c r="UD45" s="343">
        <v>0</v>
      </c>
      <c r="UE45" s="343">
        <v>0</v>
      </c>
      <c r="UF45" s="343">
        <v>0</v>
      </c>
      <c r="UG45" s="343">
        <v>9.2598672368987382E-4</v>
      </c>
      <c r="UH45" s="343">
        <v>1.9940212467833856E-4</v>
      </c>
      <c r="UI45" s="343">
        <v>9.9914564836304696E-4</v>
      </c>
      <c r="UJ45" s="343">
        <v>6.8706079617232487E-4</v>
      </c>
      <c r="UK45" s="343">
        <v>4.4938997806030149E-4</v>
      </c>
      <c r="UL45" s="343">
        <v>8.0410441462309512E-4</v>
      </c>
      <c r="UM45" s="343">
        <v>7.3975978281041956E-4</v>
      </c>
      <c r="UN45" s="343">
        <v>8.7016968502502017E-4</v>
      </c>
      <c r="UO45" s="343">
        <v>1.0977228341801936E-3</v>
      </c>
      <c r="UP45" s="343">
        <v>2.3537826362225774E-4</v>
      </c>
      <c r="UQ45" s="343">
        <v>1.864171962450517E-4</v>
      </c>
      <c r="UR45" s="343">
        <v>0</v>
      </c>
      <c r="US45" s="343">
        <v>3.4045378530259048E-4</v>
      </c>
      <c r="UT45" s="343">
        <v>5.9232668305407641E-4</v>
      </c>
      <c r="UU45" s="343">
        <v>5.4396579306420385E-5</v>
      </c>
      <c r="UV45" s="343">
        <v>1.6716826460636756E-4</v>
      </c>
      <c r="UW45" s="343">
        <v>8.9492071677641102E-4</v>
      </c>
      <c r="UX45" s="343">
        <v>1.8877168002737719E-4</v>
      </c>
      <c r="UY45" s="343">
        <v>6.7215272240209341E-4</v>
      </c>
      <c r="UZ45" s="343">
        <v>7.4465656583936745E-4</v>
      </c>
      <c r="VA45" s="343">
        <v>5.0272416191266911E-4</v>
      </c>
      <c r="VB45" s="343">
        <v>0</v>
      </c>
      <c r="VC45" s="343">
        <v>8.822389788590275E-4</v>
      </c>
      <c r="VD45" s="343">
        <v>2.3504305736203194E-3</v>
      </c>
      <c r="VE45" s="343">
        <v>0</v>
      </c>
      <c r="VF45" s="343">
        <v>4.0837733638607267E-4</v>
      </c>
      <c r="VG45" s="343">
        <v>1.480049019309225E-4</v>
      </c>
      <c r="VH45" s="343">
        <v>2.4924620016170932E-3</v>
      </c>
      <c r="VI45" s="343">
        <v>0</v>
      </c>
      <c r="VJ45" s="343">
        <v>5.5908639861380503E-4</v>
      </c>
      <c r="VK45" s="343">
        <v>6.2853410227875289E-4</v>
      </c>
      <c r="VL45" s="343">
        <v>4.927966491810481E-4</v>
      </c>
      <c r="VM45" s="343">
        <v>-6.5484703991686285E-4</v>
      </c>
      <c r="VN45" s="343">
        <v>1.3229888431114834E-3</v>
      </c>
      <c r="VO45" s="343">
        <v>7.5943849824450477E-4</v>
      </c>
      <c r="VP45" s="343">
        <v>2.7441605385125563E-4</v>
      </c>
      <c r="VQ45" s="343">
        <v>3.3760726309675431E-4</v>
      </c>
      <c r="VR45" s="343">
        <v>2.2277332034449427E-3</v>
      </c>
      <c r="VS45" s="343">
        <v>3.7393655716660496E-4</v>
      </c>
      <c r="VT45" s="343">
        <v>4.7423402169627519E-5</v>
      </c>
      <c r="VU45" s="343">
        <v>1.5267856043640938E-3</v>
      </c>
      <c r="VV45" s="343">
        <v>1.0677898096750086E-4</v>
      </c>
      <c r="VW45" s="343">
        <v>7.5540377688067945E-4</v>
      </c>
      <c r="VX45" s="343">
        <v>2.3003705032996331E-4</v>
      </c>
      <c r="VY45" s="343">
        <v>1.523356768791793E-3</v>
      </c>
      <c r="VZ45" s="343">
        <v>7.9954430535785631E-3</v>
      </c>
      <c r="WA45" s="343">
        <v>8.8050783403340674E-3</v>
      </c>
      <c r="WB45" s="343">
        <v>1.1216477414365763E-3</v>
      </c>
      <c r="WC45" s="343">
        <v>5.4307318819016314E-4</v>
      </c>
      <c r="WD45" s="343">
        <v>4.0384067056467603E-4</v>
      </c>
      <c r="WE45" s="343">
        <v>7.9527048389261123E-3</v>
      </c>
      <c r="WF45" s="343">
        <v>1.0265647053649964E-3</v>
      </c>
      <c r="WG45" s="343">
        <v>1.0742345207158529E-3</v>
      </c>
      <c r="WH45" s="343">
        <v>1.7704902657797068E-3</v>
      </c>
      <c r="WI45" s="343">
        <v>2.5745100667374626E-4</v>
      </c>
      <c r="WJ45" s="343">
        <v>6.4067943314098912E-4</v>
      </c>
      <c r="WK45" s="343">
        <v>6.4704979534818338E-4</v>
      </c>
      <c r="WL45" s="343">
        <v>2.8400762643724709E-4</v>
      </c>
      <c r="WM45" s="343">
        <v>2.2493063726788799E-4</v>
      </c>
      <c r="WN45" s="343">
        <v>5.1919287406631089E-4</v>
      </c>
      <c r="WO45" s="343">
        <v>3.8927630807823543E-4</v>
      </c>
      <c r="WP45" s="343">
        <v>4.2624364709243356E-3</v>
      </c>
      <c r="WQ45" s="343">
        <v>2.7519493140156777E-3</v>
      </c>
      <c r="WR45" s="343">
        <v>2.607652554627189E-3</v>
      </c>
      <c r="WS45" s="343">
        <v>2.2115771996961586E-2</v>
      </c>
      <c r="WT45" s="343">
        <v>4.8158067717912999E-3</v>
      </c>
      <c r="WU45" s="343">
        <v>2.3413604528202961E-4</v>
      </c>
      <c r="WV45" s="343">
        <v>1.6670056636260705E-4</v>
      </c>
      <c r="WW45" s="343">
        <v>1.0766476723429577E-2</v>
      </c>
      <c r="WX45" s="343">
        <v>3.4916791460006307E-5</v>
      </c>
      <c r="WY45" s="343">
        <v>2.2283416797372002E-4</v>
      </c>
      <c r="WZ45" s="343">
        <v>5.4916954135755672E-4</v>
      </c>
      <c r="XA45" s="343">
        <v>1.8767648761611438E-2</v>
      </c>
      <c r="XB45" s="343">
        <v>5.3795602198288201E-4</v>
      </c>
      <c r="XC45" s="343">
        <v>1.3591622412191027E-5</v>
      </c>
      <c r="XD45" s="343">
        <v>1.0081366826036838E-3</v>
      </c>
      <c r="XE45" s="343">
        <v>2.0645292371347526E-3</v>
      </c>
      <c r="XF45" s="343">
        <v>2.5780310255235153E-3</v>
      </c>
      <c r="XG45" s="343">
        <v>2.9755152768305959E-5</v>
      </c>
      <c r="XH45" s="343">
        <v>1.2965600795690826E-3</v>
      </c>
      <c r="XI45" s="343">
        <v>2.3428794894342684E-4</v>
      </c>
      <c r="XJ45" s="343">
        <v>1.2603271370176602E-4</v>
      </c>
      <c r="XK45" s="343">
        <v>6.409575987169438E-4</v>
      </c>
      <c r="XL45" s="343">
        <v>7.6824023802506077E-5</v>
      </c>
      <c r="XM45" s="343">
        <v>2.041163456044295E-4</v>
      </c>
      <c r="XN45" s="343">
        <v>5.8273829236552081E-5</v>
      </c>
      <c r="XO45" s="343">
        <v>4.1466721264279586E-4</v>
      </c>
      <c r="XP45" s="343">
        <v>2.8138400542384066E-4</v>
      </c>
      <c r="XQ45" s="343">
        <v>2.3589173764119569E-4</v>
      </c>
      <c r="XR45" s="343">
        <v>9.5485026710916314E-5</v>
      </c>
      <c r="XS45" s="343">
        <v>2.1820627128789146E-4</v>
      </c>
      <c r="XT45" s="343">
        <v>4.5314913777907154E-4</v>
      </c>
      <c r="XU45" s="343">
        <v>0</v>
      </c>
      <c r="XV45" s="343">
        <v>3.7337971614979367E-4</v>
      </c>
      <c r="XW45" s="343">
        <v>1.1165897823277052E-4</v>
      </c>
      <c r="XX45" s="343">
        <v>7.4563839006829274E-5</v>
      </c>
      <c r="XY45" s="343">
        <v>2.8949583208001634E-4</v>
      </c>
      <c r="XZ45" s="343">
        <v>1.3038989419950141E-3</v>
      </c>
      <c r="YA45" s="343">
        <v>4.8374870073874371E-4</v>
      </c>
      <c r="YB45" s="343">
        <v>7.2547769785078503E-5</v>
      </c>
      <c r="YC45" s="343">
        <v>3.6524544606100469E-3</v>
      </c>
      <c r="YD45" s="343">
        <v>6.3723804342884389E-4</v>
      </c>
      <c r="YE45" s="343">
        <v>7.6476860787942408E-4</v>
      </c>
      <c r="YF45" s="343">
        <v>1.6628236375815174E-4</v>
      </c>
      <c r="YG45" s="343">
        <v>4.6413529578519334E-4</v>
      </c>
      <c r="YH45" s="343">
        <v>8.1150561584624351E-5</v>
      </c>
      <c r="YI45" s="343">
        <v>2.4244898401702464E-4</v>
      </c>
      <c r="YJ45" s="343">
        <v>9.9283346459545099E-5</v>
      </c>
      <c r="YK45" s="343">
        <v>3.3862784550531315E-4</v>
      </c>
      <c r="YL45" s="343">
        <v>2.6816396884487892E-4</v>
      </c>
      <c r="YM45" s="343">
        <v>8.1252356837217875E-4</v>
      </c>
      <c r="YN45" s="343">
        <v>8.5389318512517169E-4</v>
      </c>
      <c r="YO45" s="343">
        <v>9.5069831055528072E-5</v>
      </c>
      <c r="YP45" s="343">
        <v>1.2830536629368467E-4</v>
      </c>
      <c r="YQ45" s="343">
        <v>2.5299042415530482E-4</v>
      </c>
      <c r="YR45" s="343">
        <v>0</v>
      </c>
      <c r="YS45" s="343">
        <v>1.9948514596479448E-5</v>
      </c>
      <c r="YT45" s="343">
        <v>1.9369900455680413E-3</v>
      </c>
      <c r="YU45" s="343">
        <v>1.0346224710626446E-3</v>
      </c>
      <c r="YV45" s="343">
        <v>5.8872700839093036E-4</v>
      </c>
      <c r="YW45" s="343">
        <v>5.4805506553548525E-5</v>
      </c>
      <c r="YX45" s="343">
        <v>9.9178853930920966E-4</v>
      </c>
      <c r="YY45" s="343">
        <v>1.4672772877320865E-5</v>
      </c>
      <c r="YZ45" s="343">
        <v>4.4677160248667074E-4</v>
      </c>
      <c r="ZA45" s="343">
        <v>1.2855959007264377E-3</v>
      </c>
      <c r="ZB45" s="343">
        <v>1.017522897715429E-3</v>
      </c>
      <c r="ZC45" s="343">
        <v>4.4162979541311604E-4</v>
      </c>
      <c r="ZD45" s="343">
        <v>4.9405663956457924E-4</v>
      </c>
      <c r="ZE45" s="343">
        <v>2.8710308710583838E-5</v>
      </c>
      <c r="ZF45" s="343">
        <v>1.6914931926925806E-4</v>
      </c>
      <c r="ZG45" s="343">
        <v>2.7843671739171462E-4</v>
      </c>
      <c r="ZH45" s="343">
        <v>1.7054734987661363E-3</v>
      </c>
      <c r="ZI45" s="343">
        <v>6.5026365210341932E-4</v>
      </c>
      <c r="ZJ45" s="343">
        <v>4.7672396702321256E-4</v>
      </c>
      <c r="ZK45" s="343">
        <v>-4.0840073143631793E-4</v>
      </c>
      <c r="ZL45" s="343">
        <v>7.8007356739095794E-4</v>
      </c>
      <c r="ZM45" s="343">
        <v>-6.5594283489783908E-4</v>
      </c>
      <c r="ZN45" s="343">
        <v>7.9946798430831131E-6</v>
      </c>
      <c r="ZO45" s="343">
        <v>0</v>
      </c>
      <c r="ZP45" s="343">
        <v>0</v>
      </c>
      <c r="ZQ45" s="343">
        <v>1.1827493589880028E-4</v>
      </c>
      <c r="ZR45" s="343">
        <v>1.1220107074476387E-5</v>
      </c>
      <c r="ZS45" s="343">
        <v>2.882702246580679E-4</v>
      </c>
      <c r="ZT45" s="343">
        <v>1.9641632130321985E-5</v>
      </c>
      <c r="ZU45" s="343">
        <v>7.0838446569106253E-5</v>
      </c>
      <c r="ZV45" s="343">
        <v>0</v>
      </c>
      <c r="ZW45" s="343">
        <v>1.6052895905324081E-5</v>
      </c>
      <c r="ZX45" s="343">
        <v>8.2615090526788696E-5</v>
      </c>
      <c r="ZY45" s="343">
        <v>-4.2029827724650126E-5</v>
      </c>
      <c r="ZZ45" s="343">
        <v>1.6458102628396189E-3</v>
      </c>
      <c r="AAA45" s="343">
        <v>0</v>
      </c>
      <c r="AAB45" s="343">
        <v>3.3708491331730837E-4</v>
      </c>
      <c r="AAC45" s="343">
        <v>1.3549907104644385E-3</v>
      </c>
      <c r="AAD45" s="343">
        <v>-6.9515648966658652E-4</v>
      </c>
      <c r="AAE45" s="343">
        <v>-4.7418523913594981E-5</v>
      </c>
      <c r="AAF45" s="343">
        <v>5.5492661133640768E-4</v>
      </c>
      <c r="AAG45" s="343">
        <v>1.4294400954797701E-4</v>
      </c>
      <c r="AAH45" s="343">
        <v>2.013092496802248E-3</v>
      </c>
      <c r="AAI45" s="343">
        <v>0</v>
      </c>
      <c r="AAJ45" s="343">
        <v>9.9889065806580768E-4</v>
      </c>
      <c r="AAK45" s="343">
        <v>1.8386391768602999E-4</v>
      </c>
      <c r="AAL45" s="343">
        <v>6.9704010141377441E-4</v>
      </c>
      <c r="AAM45" s="343">
        <v>1.8582228058393988E-4</v>
      </c>
      <c r="AAN45" s="343">
        <v>3.0219912204970033E-6</v>
      </c>
      <c r="AAO45" s="343">
        <v>-5.5185221267360007E-3</v>
      </c>
      <c r="AAP45" s="343">
        <v>0</v>
      </c>
      <c r="AAQ45" s="343">
        <v>0</v>
      </c>
      <c r="AAR45" s="343">
        <v>0</v>
      </c>
      <c r="AAS45" s="343">
        <v>1.0853060415695892E-3</v>
      </c>
      <c r="AAT45" s="343">
        <v>0</v>
      </c>
      <c r="AAU45" s="343">
        <v>7.2203266839648955E-5</v>
      </c>
      <c r="AAV45" s="343">
        <v>4.2005845248835224E-4</v>
      </c>
      <c r="AAW45" s="343">
        <v>1.4994311021601707E-4</v>
      </c>
      <c r="AAX45" s="343">
        <v>0</v>
      </c>
      <c r="AAY45" s="343">
        <v>1.6809255964015521E-4</v>
      </c>
      <c r="AAZ45" s="343">
        <v>1.5030648530916E-4</v>
      </c>
      <c r="ABA45" s="343">
        <v>5.9465034872243673E-4</v>
      </c>
      <c r="ABB45" s="343">
        <v>1.0455820774768584E-5</v>
      </c>
      <c r="ABC45" s="343">
        <v>4.6423473658231457E-4</v>
      </c>
      <c r="ABD45" s="343">
        <v>0</v>
      </c>
      <c r="ABE45" s="343">
        <v>0</v>
      </c>
      <c r="ABF45" s="343">
        <v>5.3037584989651339E-5</v>
      </c>
      <c r="ABG45" s="343">
        <v>3.5258696705097679E-4</v>
      </c>
      <c r="ABH45" s="343">
        <v>1.952149385957544E-4</v>
      </c>
      <c r="ABI45" s="343">
        <v>0</v>
      </c>
      <c r="ABJ45" s="343">
        <v>5.6816165755366633E-4</v>
      </c>
      <c r="ABK45" s="343">
        <v>2.3665166183115539E-4</v>
      </c>
      <c r="ABL45" s="343">
        <v>-1.4635330597746163E-4</v>
      </c>
      <c r="ABM45" s="343">
        <v>1.4772774057731598E-2</v>
      </c>
      <c r="ABN45" s="343">
        <v>2.2374763215407743E-2</v>
      </c>
      <c r="ABO45" s="343">
        <v>-4.5142483781917897E-3</v>
      </c>
      <c r="ABP45" s="343">
        <v>1.0661432131106749E-2</v>
      </c>
      <c r="ABQ45" s="343">
        <v>6.9820477347637662E-3</v>
      </c>
      <c r="ABR45" s="343">
        <v>5.6995490378837299E-3</v>
      </c>
      <c r="ABS45" s="343">
        <v>1.0545973264465311E-2</v>
      </c>
      <c r="ABT45" s="343">
        <v>5.8040696759424177E-3</v>
      </c>
      <c r="ABU45" s="343">
        <v>5.3595422012587749E-5</v>
      </c>
      <c r="ABV45" s="343">
        <v>2.0215307826121704E-2</v>
      </c>
      <c r="ABW45" s="343">
        <v>0.21049022427795167</v>
      </c>
      <c r="ABX45" s="343">
        <v>7.478630461736302E-2</v>
      </c>
      <c r="ABY45" s="343">
        <v>2.7772472493817865E-2</v>
      </c>
      <c r="ABZ45" s="343">
        <v>5.7000014077920158E-2</v>
      </c>
      <c r="ACA45" s="343">
        <v>1.7336908796649876E-2</v>
      </c>
      <c r="ACB45" s="343">
        <v>3.8829187330609673E-2</v>
      </c>
      <c r="ACC45" s="343">
        <v>5.0371845238731928E-2</v>
      </c>
      <c r="ACD45" s="343">
        <v>4.025261137339594E-2</v>
      </c>
      <c r="ACE45" s="343">
        <v>6.4410016874867596E-2</v>
      </c>
      <c r="ACF45" s="343">
        <v>2.407226834352641E-2</v>
      </c>
      <c r="ACG45" s="343">
        <v>2.5615509178399001E-3</v>
      </c>
      <c r="ACH45" s="343">
        <v>9.054778505894382E-4</v>
      </c>
      <c r="ACI45" s="343">
        <v>1.5187475628416504E-3</v>
      </c>
      <c r="ACJ45" s="343">
        <v>9.275546694545141E-3</v>
      </c>
      <c r="ACK45" s="343">
        <v>6.7126863752396942E-4</v>
      </c>
      <c r="ACL45" s="343">
        <v>6.3317245525421778E-4</v>
      </c>
      <c r="ACM45" s="343">
        <v>1.5136556753040889E-3</v>
      </c>
      <c r="ACN45" s="343">
        <v>9.4691590050349078E-3</v>
      </c>
      <c r="ACO45" s="343">
        <v>6.0073126842064128E-3</v>
      </c>
      <c r="ACP45" s="343">
        <v>1.2311834671024608E-2</v>
      </c>
      <c r="ACQ45" s="343">
        <v>2.2116758512005206E-2</v>
      </c>
      <c r="ACR45" s="343">
        <v>4.8129355084461263E-3</v>
      </c>
      <c r="ACS45" s="343">
        <v>6.8201977826752873E-4</v>
      </c>
      <c r="ACT45" s="343">
        <v>1.8494330654001499E-2</v>
      </c>
      <c r="ACU45" s="343">
        <v>0.10503211439234418</v>
      </c>
      <c r="ACV45" s="343">
        <v>3.7389534384215518E-3</v>
      </c>
      <c r="ACW45" s="343">
        <v>2.9681149725054681E-3</v>
      </c>
      <c r="ACX45" s="343">
        <v>1.0617491508623639E-2</v>
      </c>
      <c r="ACY45" s="343">
        <v>6.7855179449542431E-4</v>
      </c>
      <c r="ACZ45" s="343">
        <v>0</v>
      </c>
      <c r="ADA45" s="343">
        <v>0</v>
      </c>
      <c r="ADB45" s="343">
        <v>0</v>
      </c>
      <c r="ADC45" s="343">
        <v>0</v>
      </c>
      <c r="ADD45" s="343">
        <v>3.540382345701884E-2</v>
      </c>
      <c r="ADE45" s="343">
        <v>5.1745271191956939E-2</v>
      </c>
      <c r="ADF45" s="343">
        <v>1.2893016053952509E-2</v>
      </c>
      <c r="ADG45" s="343">
        <v>1.4082839956989734E-2</v>
      </c>
      <c r="ADH45" s="343">
        <v>3.5760350076744427E-2</v>
      </c>
      <c r="ADI45" s="343">
        <v>0.11897077093175377</v>
      </c>
      <c r="ADJ45" s="343">
        <v>3.6597191176899531E-2</v>
      </c>
      <c r="ADK45" s="343">
        <v>1.9065181621315794E-2</v>
      </c>
      <c r="ADL45" s="343">
        <v>3.0318191767147638E-2</v>
      </c>
      <c r="ADM45" s="343">
        <v>3.2304523473665435E-2</v>
      </c>
      <c r="ADN45" s="343">
        <v>5.0952697372363853E-2</v>
      </c>
      <c r="ADO45" s="343">
        <v>5.1158705875329905E-2</v>
      </c>
      <c r="ADP45" s="343">
        <v>0.10733294630893066</v>
      </c>
      <c r="ADQ45" s="343">
        <v>6.9077757070071577E-2</v>
      </c>
      <c r="ADR45" s="343">
        <v>2.3125991010492234E-2</v>
      </c>
      <c r="ADS45" s="343">
        <v>0.16588107018337037</v>
      </c>
      <c r="ADT45" s="343">
        <v>3.1772584541097014E-2</v>
      </c>
      <c r="ADU45" s="343">
        <v>1.4755426559450989E-2</v>
      </c>
      <c r="ADV45" s="343">
        <v>5.1444872873189711E-2</v>
      </c>
      <c r="ADW45" s="343">
        <v>1.8806153373861236E-2</v>
      </c>
      <c r="ADX45" s="343">
        <v>2.4420718352983858E-2</v>
      </c>
      <c r="ADY45" s="343">
        <v>7.6639188638990954E-2</v>
      </c>
      <c r="ADZ45" s="343">
        <v>0.2232330838665087</v>
      </c>
      <c r="AEA45" s="343">
        <v>2.5174855080248054E-2</v>
      </c>
      <c r="AEB45" s="343">
        <v>1.9514810405674127E-2</v>
      </c>
      <c r="AEC45" s="343">
        <v>5.7534468396504501E-2</v>
      </c>
      <c r="AED45" s="343">
        <v>3.1311085792451877E-2</v>
      </c>
      <c r="AEE45" s="343">
        <v>0.11058026206749118</v>
      </c>
      <c r="AEF45" s="343">
        <v>2.6518341166712665E-2</v>
      </c>
      <c r="AEG45" s="343">
        <v>1.7878067039382807E-2</v>
      </c>
      <c r="AEH45" s="343">
        <v>0.1025674187934678</v>
      </c>
      <c r="AEI45" s="343">
        <v>2.3407009612745062E-2</v>
      </c>
      <c r="AEJ45" s="343">
        <v>1.7434243200247002E-2</v>
      </c>
      <c r="AEK45" s="343">
        <v>1.1935722013618219E-2</v>
      </c>
      <c r="AEL45" s="343">
        <v>1.531410885521543E-2</v>
      </c>
      <c r="AEM45" s="343">
        <v>0.10901991806451725</v>
      </c>
      <c r="AEN45" s="343">
        <v>0.13593666749745809</v>
      </c>
      <c r="AEO45" s="343">
        <v>3.079447111863148E-3</v>
      </c>
      <c r="AEP45" s="343">
        <v>1.694860984281828E-2</v>
      </c>
      <c r="AEQ45" s="343">
        <v>3.8415417701682469E-3</v>
      </c>
      <c r="AER45" s="343">
        <v>4.193673121785783E-3</v>
      </c>
      <c r="AES45" s="343">
        <v>1.248618401919181E-2</v>
      </c>
      <c r="AET45" s="343">
        <v>3.216240110328472E-3</v>
      </c>
      <c r="AEU45" s="343">
        <v>6.5239233262674992E-3</v>
      </c>
      <c r="AEV45" s="343">
        <v>4.2564196770549486E-3</v>
      </c>
      <c r="AEW45" s="343">
        <v>6.9229173921076239E-3</v>
      </c>
      <c r="AEX45" s="343">
        <v>2.4994270565213508E-3</v>
      </c>
      <c r="AEY45" s="343">
        <v>6.3440051390118504E-3</v>
      </c>
      <c r="AEZ45" s="343">
        <v>1.9164694611338044E-3</v>
      </c>
      <c r="AFA45" s="343">
        <v>3.3309192443899366E-4</v>
      </c>
      <c r="AFB45" s="343">
        <v>0</v>
      </c>
      <c r="AFC45" s="343">
        <v>3.0199930120101655E-4</v>
      </c>
      <c r="AFD45" s="343">
        <v>2.8333035287395818E-4</v>
      </c>
      <c r="AFE45" s="343">
        <v>0</v>
      </c>
      <c r="AFF45" s="343">
        <v>6.3086539976653928E-6</v>
      </c>
      <c r="AFG45" s="343">
        <v>2.550410125917416E-5</v>
      </c>
      <c r="AFH45" s="343">
        <v>3.1067652085821134E-4</v>
      </c>
      <c r="AFI45" s="343">
        <v>4.1950074237346229E-7</v>
      </c>
      <c r="AFJ45" s="343">
        <v>0</v>
      </c>
      <c r="AFK45" s="343">
        <v>2.2537864353266127E-5</v>
      </c>
      <c r="AFL45" s="343">
        <v>8.8063404471499015E-3</v>
      </c>
      <c r="AFM45" s="343">
        <v>1.0339850176794808E-3</v>
      </c>
      <c r="AFN45" s="343">
        <v>3.9398405312136399E-3</v>
      </c>
      <c r="AFO45" s="343">
        <v>6.2819909123158118E-4</v>
      </c>
      <c r="AFP45" s="343">
        <v>0</v>
      </c>
      <c r="AFQ45" s="343">
        <v>0</v>
      </c>
      <c r="AFR45" s="343">
        <v>0</v>
      </c>
      <c r="AFS45" s="343">
        <v>1.2893662001807459E-2</v>
      </c>
      <c r="AFT45" s="343">
        <v>3.9750885810052801E-5</v>
      </c>
      <c r="AFU45" s="343">
        <v>0</v>
      </c>
      <c r="AFV45" s="343">
        <v>6.1900348118826905E-4</v>
      </c>
      <c r="AFW45" s="343">
        <v>0</v>
      </c>
      <c r="AFX45" s="343">
        <v>2.1512745371780762E-4</v>
      </c>
      <c r="AFY45" s="343">
        <v>-1.0671273038544561E-3</v>
      </c>
      <c r="AFZ45" s="343">
        <v>2.0724423449641584E-4</v>
      </c>
      <c r="AGA45" s="343">
        <v>5.1599038514775334E-4</v>
      </c>
      <c r="AGB45" s="343">
        <v>5.8544472791115225E-5</v>
      </c>
      <c r="AGC45" s="343">
        <v>1.5264767589166751E-4</v>
      </c>
      <c r="AGD45" s="343">
        <v>2.410031021281523E-5</v>
      </c>
      <c r="AGE45" s="343">
        <v>4.6403590225266956E-4</v>
      </c>
      <c r="AGF45" s="343">
        <v>1.451727750555634E-4</v>
      </c>
      <c r="AGG45" s="343">
        <v>8.9125822783991493E-4</v>
      </c>
      <c r="AGH45" s="343">
        <v>1.8569389784942787E-3</v>
      </c>
      <c r="AGI45" s="343">
        <v>2.6921714627677553E-3</v>
      </c>
      <c r="AGJ45" s="343">
        <v>5.8282361995423888E-4</v>
      </c>
      <c r="AGK45" s="343">
        <v>1.4241664509642913E-4</v>
      </c>
      <c r="AGL45" s="343">
        <v>4.3197086868836018E-4</v>
      </c>
      <c r="AGM45" s="343">
        <v>6.6629538528231009E-4</v>
      </c>
      <c r="AGN45" s="343">
        <v>5.812072328643875E-5</v>
      </c>
      <c r="AGO45" s="343">
        <v>1.1501749765522832E-3</v>
      </c>
      <c r="AGP45" s="343">
        <v>0</v>
      </c>
      <c r="AGQ45" s="343">
        <v>9.8775815929297416E-3</v>
      </c>
      <c r="AGR45" s="343">
        <v>4.3601685469992994E-3</v>
      </c>
      <c r="AGS45" s="343">
        <v>7.8456100837528725E-4</v>
      </c>
      <c r="AGT45" s="343">
        <v>5.9450799006675499E-3</v>
      </c>
      <c r="AGU45" s="343">
        <v>1.4028306404316649E-2</v>
      </c>
      <c r="AGV45" s="343">
        <v>2.193869975880039E-2</v>
      </c>
      <c r="AGW45" s="343">
        <v>1.1074025347994145E-2</v>
      </c>
      <c r="AGX45" s="343">
        <v>3.6388863764753986E-3</v>
      </c>
      <c r="AGY45" s="343">
        <v>4.0841238971913807E-4</v>
      </c>
      <c r="AGZ45" s="343">
        <v>2.0844913409321739E-2</v>
      </c>
      <c r="AHA45" s="343">
        <v>2.3660071327059155E-2</v>
      </c>
      <c r="AHB45" s="343">
        <v>1.2021060715489662E-2</v>
      </c>
      <c r="AHC45" s="343">
        <v>5.465097251459646E-3</v>
      </c>
      <c r="AHD45" s="343">
        <v>5.63574139256771E-2</v>
      </c>
      <c r="AHE45" s="343">
        <v>7.774926343204926E-3</v>
      </c>
      <c r="AHF45" s="343">
        <v>2.0899960664469676E-2</v>
      </c>
      <c r="AHG45" s="343">
        <v>1.1400433597597551E-2</v>
      </c>
      <c r="AHH45" s="343">
        <v>3.3127205278743058E-3</v>
      </c>
      <c r="AHI45" s="343">
        <v>3.1785982120696119E-4</v>
      </c>
      <c r="AHJ45" s="343">
        <v>1.0094819633541217E-3</v>
      </c>
      <c r="AHK45" s="343">
        <v>8.2809189951868261E-4</v>
      </c>
      <c r="AHL45" s="343">
        <v>8.4072178041215782E-3</v>
      </c>
      <c r="AHM45" s="343">
        <v>1.5100852704822878E-3</v>
      </c>
      <c r="AHN45" s="343">
        <v>3.9695564333617334E-4</v>
      </c>
      <c r="AHO45" s="343">
        <v>0.677727581701149</v>
      </c>
      <c r="AHQ45" s="351">
        <v>40</v>
      </c>
    </row>
    <row r="46" spans="1:901" x14ac:dyDescent="0.45">
      <c r="A46" s="341" t="s">
        <v>12</v>
      </c>
      <c r="B46" s="342" t="s">
        <v>6255</v>
      </c>
      <c r="C46" s="343">
        <v>0.12682451410246443</v>
      </c>
      <c r="D46" s="343">
        <v>0.14099755666881056</v>
      </c>
      <c r="E46" s="343">
        <v>5.8820226878810319E-2</v>
      </c>
      <c r="F46" s="343">
        <v>0.4188079987301967</v>
      </c>
      <c r="G46" s="343">
        <v>0.15783391249643894</v>
      </c>
      <c r="H46" s="343">
        <v>0.21839399628616576</v>
      </c>
      <c r="I46" s="343">
        <v>0.13737143317229236</v>
      </c>
      <c r="J46" s="343">
        <v>0.37380511035965891</v>
      </c>
      <c r="K46" s="343">
        <v>0.36218643199177797</v>
      </c>
      <c r="L46" s="343">
        <v>8.4092973795038897E-2</v>
      </c>
      <c r="M46" s="343">
        <v>0.12035116872678692</v>
      </c>
      <c r="N46" s="343">
        <v>0.12259085741759225</v>
      </c>
      <c r="O46" s="343">
        <v>0.21571234352217727</v>
      </c>
      <c r="P46" s="343">
        <v>0.18609564622559532</v>
      </c>
      <c r="Q46" s="343">
        <v>9.0793255686758889E-2</v>
      </c>
      <c r="R46" s="343">
        <v>7.1705157867684943E-2</v>
      </c>
      <c r="S46" s="343">
        <v>8.109763572727452E-2</v>
      </c>
      <c r="T46" s="343">
        <v>0.1607386486538708</v>
      </c>
      <c r="U46" s="343">
        <v>0.45070740561148603</v>
      </c>
      <c r="V46" s="343">
        <v>0.31506030593357365</v>
      </c>
      <c r="W46" s="343">
        <v>0.10347986372924774</v>
      </c>
      <c r="X46" s="343">
        <v>9.5181916326414942E-2</v>
      </c>
      <c r="Y46" s="343">
        <v>5.3282533384632673E-2</v>
      </c>
      <c r="Z46" s="343">
        <v>5.6468143217607854E-2</v>
      </c>
      <c r="AA46" s="343">
        <v>0.10514179956948647</v>
      </c>
      <c r="AB46" s="343">
        <v>0.10225700447464386</v>
      </c>
      <c r="AC46" s="343">
        <v>0.10544639340013227</v>
      </c>
      <c r="AD46" s="343">
        <v>3.6002609654894345E-2</v>
      </c>
      <c r="AE46" s="343">
        <v>0.27705869718127629</v>
      </c>
      <c r="AF46" s="343">
        <v>0.29019793808672301</v>
      </c>
      <c r="AG46" s="343">
        <v>0.53914137584817112</v>
      </c>
      <c r="AH46" s="343">
        <v>0.14603732066432046</v>
      </c>
      <c r="AI46" s="343">
        <v>0.14388605169391969</v>
      </c>
      <c r="AJ46" s="343">
        <v>0.11439460460202291</v>
      </c>
      <c r="AK46" s="343">
        <v>0.11110458697746943</v>
      </c>
      <c r="AL46" s="343">
        <v>9.7631627812683267E-2</v>
      </c>
      <c r="AM46" s="343">
        <v>0.6016740153310477</v>
      </c>
      <c r="AN46" s="343">
        <v>4.8161757030267031E-2</v>
      </c>
      <c r="AO46" s="343">
        <v>5.2163919097232864E-2</v>
      </c>
      <c r="AP46" s="343">
        <v>0.15683496664305915</v>
      </c>
      <c r="AQ46" s="343">
        <v>0.25623845510996296</v>
      </c>
      <c r="AR46" s="343">
        <v>0.12272593371088597</v>
      </c>
      <c r="AS46" s="343">
        <v>4.3699611588733971E-2</v>
      </c>
      <c r="AT46" s="343">
        <v>3.6820695250631377E-2</v>
      </c>
      <c r="AU46" s="343">
        <v>6.2499379482522571E-2</v>
      </c>
      <c r="AV46" s="343">
        <v>4.0720325542606378E-2</v>
      </c>
      <c r="AW46" s="343">
        <v>3.8935098639877617E-2</v>
      </c>
      <c r="AX46" s="343">
        <v>6.6221633892348974E-2</v>
      </c>
      <c r="AY46" s="343">
        <v>2.1385734634557989E-2</v>
      </c>
      <c r="AZ46" s="343">
        <v>3.9038620241731492E-2</v>
      </c>
      <c r="BA46" s="343">
        <v>0.22978766757426775</v>
      </c>
      <c r="BB46" s="343">
        <v>0.10430272117188935</v>
      </c>
      <c r="BC46" s="343">
        <v>0.17306380516947428</v>
      </c>
      <c r="BD46" s="343">
        <v>0.16358378012381788</v>
      </c>
      <c r="BE46" s="343">
        <v>7.2742442330244503E-2</v>
      </c>
      <c r="BF46" s="343">
        <v>8.8977513653197393E-2</v>
      </c>
      <c r="BG46" s="343">
        <v>0.23236112615780252</v>
      </c>
      <c r="BH46" s="343">
        <v>0.13084953947222192</v>
      </c>
      <c r="BI46" s="343">
        <v>3.29340398842069E-2</v>
      </c>
      <c r="BJ46" s="343">
        <v>4.8737748733184406E-2</v>
      </c>
      <c r="BK46" s="343">
        <v>3.8708504080302741E-2</v>
      </c>
      <c r="BL46" s="343">
        <v>7.640902945063463E-2</v>
      </c>
      <c r="BM46" s="343">
        <v>8.861635239025796E-2</v>
      </c>
      <c r="BN46" s="343">
        <v>5.7767282188966734E-2</v>
      </c>
      <c r="BO46" s="343">
        <v>6.0950258578976471E-2</v>
      </c>
      <c r="BP46" s="343">
        <v>3.6658537593671901E-2</v>
      </c>
      <c r="BQ46" s="343">
        <v>3.5320731437450147E-2</v>
      </c>
      <c r="BR46" s="343">
        <v>6.4285590925886038E-2</v>
      </c>
      <c r="BS46" s="343">
        <v>9.3720990848232849E-2</v>
      </c>
      <c r="BT46" s="343">
        <v>0.13344342316273383</v>
      </c>
      <c r="BU46" s="343">
        <v>0.16935256030363433</v>
      </c>
      <c r="BV46" s="343">
        <v>5.6075690071075115E-2</v>
      </c>
      <c r="BW46" s="343">
        <v>8.6343865896617411E-2</v>
      </c>
      <c r="BX46" s="343">
        <v>7.2689241851192257E-2</v>
      </c>
      <c r="BY46" s="343">
        <v>0.12061698028858339</v>
      </c>
      <c r="BZ46" s="343">
        <v>7.1669342902798E-2</v>
      </c>
      <c r="CA46" s="343">
        <v>9.6986830563598414E-2</v>
      </c>
      <c r="CB46" s="343">
        <v>5.9348967535537721E-2</v>
      </c>
      <c r="CC46" s="343">
        <v>8.3580642621392254E-2</v>
      </c>
      <c r="CD46" s="343">
        <v>1.3386125911150494E-2</v>
      </c>
      <c r="CE46" s="343">
        <v>3.6837202296840392E-2</v>
      </c>
      <c r="CF46" s="343">
        <v>7.8273314399906035E-2</v>
      </c>
      <c r="CG46" s="343">
        <v>7.1475167705980877E-2</v>
      </c>
      <c r="CH46" s="343">
        <v>0.12666167751743795</v>
      </c>
      <c r="CI46" s="343">
        <v>4.0951353584508486E-2</v>
      </c>
      <c r="CJ46" s="343">
        <v>3.313007616192009E-2</v>
      </c>
      <c r="CK46" s="343">
        <v>2.6258596358263001E-2</v>
      </c>
      <c r="CL46" s="343">
        <v>5.3702916124666662E-2</v>
      </c>
      <c r="CM46" s="343">
        <v>0.10144561947866755</v>
      </c>
      <c r="CN46" s="343">
        <v>2.1341731315708216E-2</v>
      </c>
      <c r="CO46" s="343">
        <v>2.5603661708483546E-2</v>
      </c>
      <c r="CP46" s="343">
        <v>3.1751750846985199E-2</v>
      </c>
      <c r="CQ46" s="343">
        <v>4.4874698545021047E-2</v>
      </c>
      <c r="CR46" s="343">
        <v>2.6079471331417161E-2</v>
      </c>
      <c r="CS46" s="343">
        <v>0.15956980564386411</v>
      </c>
      <c r="CT46" s="343">
        <v>7.462155696313319E-2</v>
      </c>
      <c r="CU46" s="343">
        <v>3.8770073229021575E-2</v>
      </c>
      <c r="CV46" s="343">
        <v>3.957917919722221E-2</v>
      </c>
      <c r="CW46" s="343">
        <v>1.7484905350063858E-2</v>
      </c>
      <c r="CX46" s="343">
        <v>9.3575660551009604E-2</v>
      </c>
      <c r="CY46" s="343">
        <v>7.4270399231653086E-2</v>
      </c>
      <c r="CZ46" s="343">
        <v>6.7744372357815136E-2</v>
      </c>
      <c r="DA46" s="343">
        <v>0.1092112161756169</v>
      </c>
      <c r="DB46" s="343">
        <v>5.1933913621027533E-2</v>
      </c>
      <c r="DC46" s="343">
        <v>0.14170788006980123</v>
      </c>
      <c r="DD46" s="343">
        <v>0.13775621350688971</v>
      </c>
      <c r="DE46" s="343">
        <v>7.0023481263345483E-2</v>
      </c>
      <c r="DF46" s="343">
        <v>7.9563531886187366E-2</v>
      </c>
      <c r="DG46" s="343">
        <v>6.6753935381159507E-2</v>
      </c>
      <c r="DH46" s="343">
        <v>6.0180912148985334E-2</v>
      </c>
      <c r="DI46" s="343">
        <v>4.4980252318898115E-2</v>
      </c>
      <c r="DJ46" s="343">
        <v>9.4073229627451307E-2</v>
      </c>
      <c r="DK46" s="343">
        <v>9.9881075772086866E-2</v>
      </c>
      <c r="DL46" s="343">
        <v>7.6393006000418914E-2</v>
      </c>
      <c r="DM46" s="343">
        <v>0.24357224947040126</v>
      </c>
      <c r="DN46" s="343">
        <v>0.11172352513221599</v>
      </c>
      <c r="DO46" s="343">
        <v>8.5577412684489276E-2</v>
      </c>
      <c r="DP46" s="343">
        <v>0.24703196144685263</v>
      </c>
      <c r="DQ46" s="343">
        <v>0.30592964520642063</v>
      </c>
      <c r="DR46" s="343">
        <v>0.41971842565809081</v>
      </c>
      <c r="DS46" s="343">
        <v>0.36662364428936361</v>
      </c>
      <c r="DT46" s="343">
        <v>0.10159124972829239</v>
      </c>
      <c r="DU46" s="343">
        <v>0.11338377244369251</v>
      </c>
      <c r="DV46" s="343">
        <v>4.3490439634218843E-2</v>
      </c>
      <c r="DW46" s="343">
        <v>5.0314818943208307E-2</v>
      </c>
      <c r="DX46" s="343">
        <v>4.6769859557061512E-2</v>
      </c>
      <c r="DY46" s="343">
        <v>7.9397410856418119E-2</v>
      </c>
      <c r="DZ46" s="343">
        <v>4.2935546383703282E-2</v>
      </c>
      <c r="EA46" s="343">
        <v>7.847355667063946E-2</v>
      </c>
      <c r="EB46" s="343">
        <v>5.1762817906502154E-2</v>
      </c>
      <c r="EC46" s="343">
        <v>6.6483607514876225E-2</v>
      </c>
      <c r="ED46" s="343">
        <v>7.9121487547208699E-2</v>
      </c>
      <c r="EE46" s="343">
        <v>6.2456613611603803E-2</v>
      </c>
      <c r="EF46" s="343">
        <v>3.5135055764953564E-2</v>
      </c>
      <c r="EG46" s="343">
        <v>7.6590757734062057E-2</v>
      </c>
      <c r="EH46" s="343">
        <v>4.2816913167586866E-2</v>
      </c>
      <c r="EI46" s="343">
        <v>0.11145107068993503</v>
      </c>
      <c r="EJ46" s="343">
        <v>0.10701984850715751</v>
      </c>
      <c r="EK46" s="343">
        <v>3.9342839851530614E-2</v>
      </c>
      <c r="EL46" s="343">
        <v>3.7492705814917919E-2</v>
      </c>
      <c r="EM46" s="343">
        <v>6.7713196723346983E-2</v>
      </c>
      <c r="EN46" s="343">
        <v>6.467646222078631E-2</v>
      </c>
      <c r="EO46" s="343">
        <v>6.3372298604455965E-2</v>
      </c>
      <c r="EP46" s="343">
        <v>6.4791176140658782E-2</v>
      </c>
      <c r="EQ46" s="343">
        <v>5.0248849327573085E-2</v>
      </c>
      <c r="ER46" s="343">
        <v>8.2226866893277767E-2</v>
      </c>
      <c r="ES46" s="343">
        <v>6.5805399813387538E-2</v>
      </c>
      <c r="ET46" s="343">
        <v>8.623282988953429E-2</v>
      </c>
      <c r="EU46" s="343">
        <v>3.9992438251281424E-2</v>
      </c>
      <c r="EV46" s="343">
        <v>0.1384024851954124</v>
      </c>
      <c r="EW46" s="343">
        <v>4.5915194698299938E-2</v>
      </c>
      <c r="EX46" s="343">
        <v>5.5939470418759039E-2</v>
      </c>
      <c r="EY46" s="343">
        <v>5.0584209320818578E-2</v>
      </c>
      <c r="EZ46" s="343">
        <v>7.2581849153292993E-2</v>
      </c>
      <c r="FA46" s="343">
        <v>5.7670098543384896E-2</v>
      </c>
      <c r="FB46" s="343">
        <v>5.5712711641247456E-2</v>
      </c>
      <c r="FC46" s="343">
        <v>4.3061509989911172E-2</v>
      </c>
      <c r="FD46" s="343">
        <v>5.6065829654517958E-2</v>
      </c>
      <c r="FE46" s="343">
        <v>5.9685440221719982E-2</v>
      </c>
      <c r="FF46" s="343">
        <v>7.8965483890761121E-2</v>
      </c>
      <c r="FG46" s="343">
        <v>4.8466122714610656E-2</v>
      </c>
      <c r="FH46" s="343">
        <v>6.0803705330795287E-2</v>
      </c>
      <c r="FI46" s="343">
        <v>5.5904190343496606E-2</v>
      </c>
      <c r="FJ46" s="343">
        <v>4.1975635444527516E-2</v>
      </c>
      <c r="FK46" s="343">
        <v>3.9780210126335321E-2</v>
      </c>
      <c r="FL46" s="343">
        <v>0.1826937909436922</v>
      </c>
      <c r="FM46" s="343">
        <v>5.6390381736487596E-2</v>
      </c>
      <c r="FN46" s="343">
        <v>5.5278995793979123E-2</v>
      </c>
      <c r="FO46" s="343">
        <v>1.4951099719426547E-2</v>
      </c>
      <c r="FP46" s="343">
        <v>7.1796886938761975E-2</v>
      </c>
      <c r="FQ46" s="343">
        <v>4.3151260984076942E-2</v>
      </c>
      <c r="FR46" s="343">
        <v>5.9413330343429466E-2</v>
      </c>
      <c r="FS46" s="343">
        <v>6.1902746179379887E-2</v>
      </c>
      <c r="FT46" s="343">
        <v>6.8965255942108492E-2</v>
      </c>
      <c r="FU46" s="343">
        <v>4.6932376200217285E-2</v>
      </c>
      <c r="FV46" s="343">
        <v>6.1781931436886525E-2</v>
      </c>
      <c r="FW46" s="343">
        <v>4.4648341314586025E-2</v>
      </c>
      <c r="FX46" s="343">
        <v>3.8559089090155756E-2</v>
      </c>
      <c r="FY46" s="343">
        <v>4.972440462490052E-2</v>
      </c>
      <c r="FZ46" s="343">
        <v>8.071161326615954E-2</v>
      </c>
      <c r="GA46" s="343">
        <v>5.2680894873322101E-2</v>
      </c>
      <c r="GB46" s="343">
        <v>3.7281605678424999E-2</v>
      </c>
      <c r="GC46" s="343">
        <v>4.3870289090910237E-2</v>
      </c>
      <c r="GD46" s="343">
        <v>8.9322112446012181E-2</v>
      </c>
      <c r="GE46" s="343">
        <v>5.753033854701764E-2</v>
      </c>
      <c r="GF46" s="343">
        <v>4.0869456840606243E-2</v>
      </c>
      <c r="GG46" s="343">
        <v>7.5677163137269021E-2</v>
      </c>
      <c r="GH46" s="343">
        <v>9.9184740281228562E-2</v>
      </c>
      <c r="GI46" s="343">
        <v>4.5389046491155723E-2</v>
      </c>
      <c r="GJ46" s="343">
        <v>8.8349573495185046E-2</v>
      </c>
      <c r="GK46" s="343">
        <v>0.1176222254515126</v>
      </c>
      <c r="GL46" s="343">
        <v>7.919423148976E-2</v>
      </c>
      <c r="GM46" s="343">
        <v>7.9796807208774898E-2</v>
      </c>
      <c r="GN46" s="343">
        <v>7.9357666134977703E-2</v>
      </c>
      <c r="GO46" s="343">
        <v>7.3084820169076581E-2</v>
      </c>
      <c r="GP46" s="343">
        <v>0.11792904008106073</v>
      </c>
      <c r="GQ46" s="343">
        <v>9.9288561496084074E-2</v>
      </c>
      <c r="GR46" s="343">
        <v>7.6383941494993376E-2</v>
      </c>
      <c r="GS46" s="343">
        <v>0.15186970292544941</v>
      </c>
      <c r="GT46" s="343">
        <v>2.3630772982016036E-2</v>
      </c>
      <c r="GU46" s="343">
        <v>7.8437804952282003E-2</v>
      </c>
      <c r="GV46" s="343">
        <v>0.11470320948486179</v>
      </c>
      <c r="GW46" s="343">
        <v>5.7513314493356331E-2</v>
      </c>
      <c r="GX46" s="343">
        <v>0.11695811256218827</v>
      </c>
      <c r="GY46" s="343">
        <v>2.6648400661946708E-2</v>
      </c>
      <c r="GZ46" s="343">
        <v>0.10432428797087653</v>
      </c>
      <c r="HA46" s="343">
        <v>6.9712551055199468E-2</v>
      </c>
      <c r="HB46" s="343">
        <v>0.127233419701034</v>
      </c>
      <c r="HC46" s="343">
        <v>9.5672382703187731E-2</v>
      </c>
      <c r="HD46" s="343">
        <v>0.23105802287798685</v>
      </c>
      <c r="HE46" s="343">
        <v>0.11360326978801322</v>
      </c>
      <c r="HF46" s="343">
        <v>0.15414967356803341</v>
      </c>
      <c r="HG46" s="343">
        <v>0.16888329161350979</v>
      </c>
      <c r="HH46" s="343">
        <v>7.1686002586048583E-2</v>
      </c>
      <c r="HI46" s="343">
        <v>0.12089936349359372</v>
      </c>
      <c r="HJ46" s="343">
        <v>5.424837804553969E-2</v>
      </c>
      <c r="HK46" s="343">
        <v>0.10640002559280229</v>
      </c>
      <c r="HL46" s="343">
        <v>6.8643140410648201E-2</v>
      </c>
      <c r="HM46" s="343">
        <v>0.10804643499178387</v>
      </c>
      <c r="HN46" s="343">
        <v>7.167207820280054E-2</v>
      </c>
      <c r="HO46" s="343">
        <v>9.2740944916612153E-2</v>
      </c>
      <c r="HP46" s="343">
        <v>8.4462584226292173E-2</v>
      </c>
      <c r="HQ46" s="343">
        <v>0.12702286375009558</v>
      </c>
      <c r="HR46" s="343">
        <v>0.10881907447796998</v>
      </c>
      <c r="HS46" s="343">
        <v>7.4607936620298354E-2</v>
      </c>
      <c r="HT46" s="343">
        <v>0.11065483370944007</v>
      </c>
      <c r="HU46" s="343">
        <v>7.0018578589065766E-2</v>
      </c>
      <c r="HV46" s="343">
        <v>4.5564103360684415E-2</v>
      </c>
      <c r="HW46" s="343">
        <v>0.13077846088642656</v>
      </c>
      <c r="HX46" s="343">
        <v>7.9769413778023476E-2</v>
      </c>
      <c r="HY46" s="343">
        <v>7.6086871611745391E-2</v>
      </c>
      <c r="HZ46" s="343">
        <v>0.10520972366263429</v>
      </c>
      <c r="IA46" s="343">
        <v>8.5288435191188283E-2</v>
      </c>
      <c r="IB46" s="343">
        <v>0.12559514452999765</v>
      </c>
      <c r="IC46" s="343">
        <v>4.5760251649544427E-2</v>
      </c>
      <c r="ID46" s="343">
        <v>0.12430483498956948</v>
      </c>
      <c r="IE46" s="343">
        <v>6.8220999255055231E-2</v>
      </c>
      <c r="IF46" s="343">
        <v>5.7434740140627757E-2</v>
      </c>
      <c r="IG46" s="343">
        <v>9.4626713519576938E-2</v>
      </c>
      <c r="IH46" s="343">
        <v>4.8115617866631849E-2</v>
      </c>
      <c r="II46" s="343">
        <v>0.10073168312914274</v>
      </c>
      <c r="IJ46" s="343">
        <v>7.5142132919242932E-2</v>
      </c>
      <c r="IK46" s="343">
        <v>0.11580284742475781</v>
      </c>
      <c r="IL46" s="343">
        <v>7.6193431964695649E-2</v>
      </c>
      <c r="IM46" s="343">
        <v>5.9064814189301033E-2</v>
      </c>
      <c r="IN46" s="343">
        <v>4.5932132123032765E-2</v>
      </c>
      <c r="IO46" s="343">
        <v>5.4266710297446362E-2</v>
      </c>
      <c r="IP46" s="343">
        <v>4.2711630181381265E-2</v>
      </c>
      <c r="IQ46" s="343">
        <v>6.2972814058730439E-2</v>
      </c>
      <c r="IR46" s="343">
        <v>0.11697009831435326</v>
      </c>
      <c r="IS46" s="343">
        <v>0.11474078819243537</v>
      </c>
      <c r="IT46" s="343">
        <v>0.16224686175383474</v>
      </c>
      <c r="IU46" s="343">
        <v>0.14005553486042727</v>
      </c>
      <c r="IV46" s="343">
        <v>8.0243212180557216E-2</v>
      </c>
      <c r="IW46" s="343">
        <v>4.1311788382170242E-2</v>
      </c>
      <c r="IX46" s="343">
        <v>4.9212299580630614E-2</v>
      </c>
      <c r="IY46" s="343">
        <v>3.4815556497402853E-2</v>
      </c>
      <c r="IZ46" s="343">
        <v>6.2825700917549715E-2</v>
      </c>
      <c r="JA46" s="343">
        <v>0.10906696742741719</v>
      </c>
      <c r="JB46" s="343">
        <v>0.10694603660542482</v>
      </c>
      <c r="JC46" s="343">
        <v>8.4387924957349272E-2</v>
      </c>
      <c r="JD46" s="343">
        <v>6.7245740028852627E-2</v>
      </c>
      <c r="JE46" s="343">
        <v>6.0965829448182303E-2</v>
      </c>
      <c r="JF46" s="343">
        <v>7.4642139911609964E-2</v>
      </c>
      <c r="JG46" s="343">
        <v>3.2819104213947896E-2</v>
      </c>
      <c r="JH46" s="343">
        <v>5.3593055852241465E-2</v>
      </c>
      <c r="JI46" s="343">
        <v>3.0232353541261053E-2</v>
      </c>
      <c r="JJ46" s="343">
        <v>8.8502840590608228E-2</v>
      </c>
      <c r="JK46" s="343">
        <v>4.0312989538617887E-2</v>
      </c>
      <c r="JL46" s="343">
        <v>6.1814128378907165E-2</v>
      </c>
      <c r="JM46" s="343">
        <v>8.9101384440583853E-2</v>
      </c>
      <c r="JN46" s="343">
        <v>5.8944069448383159E-2</v>
      </c>
      <c r="JO46" s="343">
        <v>7.2270942281602163E-2</v>
      </c>
      <c r="JP46" s="343">
        <v>3.9626678798376197E-2</v>
      </c>
      <c r="JQ46" s="343">
        <v>0.13990318569826254</v>
      </c>
      <c r="JR46" s="343">
        <v>9.0995507237749851E-2</v>
      </c>
      <c r="JS46" s="343">
        <v>2.8292156603294052E-2</v>
      </c>
      <c r="JT46" s="343">
        <v>0.11907827881931145</v>
      </c>
      <c r="JU46" s="343">
        <v>6.6182000453378936E-2</v>
      </c>
      <c r="JV46" s="343">
        <v>5.5880329636749895E-2</v>
      </c>
      <c r="JW46" s="343">
        <v>5.350429816395974E-2</v>
      </c>
      <c r="JX46" s="343">
        <v>9.7125095200941758E-2</v>
      </c>
      <c r="JY46" s="343">
        <v>0.15252370677875349</v>
      </c>
      <c r="JZ46" s="343">
        <v>0.15027978493582561</v>
      </c>
      <c r="KA46" s="343">
        <v>0.20120167184677723</v>
      </c>
      <c r="KB46" s="343">
        <v>0.27440223647757467</v>
      </c>
      <c r="KC46" s="343">
        <v>6.1166693991100363E-2</v>
      </c>
      <c r="KD46" s="343">
        <v>8.4793979665358912E-2</v>
      </c>
      <c r="KE46" s="343">
        <v>0.15883049864768375</v>
      </c>
      <c r="KF46" s="343">
        <v>0.37859480712916527</v>
      </c>
      <c r="KG46" s="343">
        <v>0.44488971806786398</v>
      </c>
      <c r="KH46" s="343">
        <v>0.10912568127958003</v>
      </c>
      <c r="KI46" s="343">
        <v>0.1087801606667694</v>
      </c>
      <c r="KJ46" s="343">
        <v>7.8718836962304237E-2</v>
      </c>
      <c r="KK46" s="343">
        <v>6.5216294139963271E-2</v>
      </c>
      <c r="KL46" s="343">
        <v>0.10788657719483671</v>
      </c>
      <c r="KM46" s="343">
        <v>4.6908466506815544E-2</v>
      </c>
      <c r="KN46" s="343">
        <v>0.13142256967159707</v>
      </c>
      <c r="KO46" s="343">
        <v>0.10247973702745571</v>
      </c>
      <c r="KP46" s="343">
        <v>8.64962494029166E-2</v>
      </c>
      <c r="KQ46" s="343">
        <v>0.10214310723543443</v>
      </c>
      <c r="KR46" s="343">
        <v>8.4937923866358553E-2</v>
      </c>
      <c r="KS46" s="343">
        <v>8.9685825857059767E-2</v>
      </c>
      <c r="KT46" s="343">
        <v>0.15574577409299481</v>
      </c>
      <c r="KU46" s="343">
        <v>0.19353610561718518</v>
      </c>
      <c r="KV46" s="343">
        <v>0.11730667538165471</v>
      </c>
      <c r="KW46" s="343">
        <v>0.14664360606283908</v>
      </c>
      <c r="KX46" s="343">
        <v>8.7000931376645663E-2</v>
      </c>
      <c r="KY46" s="343">
        <v>0.17188646188289955</v>
      </c>
      <c r="KZ46" s="343">
        <v>0.20055144274079326</v>
      </c>
      <c r="LA46" s="343">
        <v>9.5630934830181855E-2</v>
      </c>
      <c r="LB46" s="343">
        <v>0.15478284431195449</v>
      </c>
      <c r="LC46" s="343">
        <v>0.21569569473816791</v>
      </c>
      <c r="LD46" s="343">
        <v>0.14775758407803161</v>
      </c>
      <c r="LE46" s="343">
        <v>0.1006246861195208</v>
      </c>
      <c r="LF46" s="343">
        <v>0.15187358602933057</v>
      </c>
      <c r="LG46" s="343">
        <v>0.12252880080960026</v>
      </c>
      <c r="LH46" s="343">
        <v>0.10545529451358658</v>
      </c>
      <c r="LI46" s="343">
        <v>0.34493159973672449</v>
      </c>
      <c r="LJ46" s="343">
        <v>6.5792317012001542E-2</v>
      </c>
      <c r="LK46" s="343">
        <v>8.693316440124374E-2</v>
      </c>
      <c r="LL46" s="343">
        <v>9.3228871624739917E-2</v>
      </c>
      <c r="LM46" s="343">
        <v>6.094439040319747E-2</v>
      </c>
      <c r="LN46" s="343">
        <v>7.4211412472955901E-2</v>
      </c>
      <c r="LO46" s="343">
        <v>0.21827602050388131</v>
      </c>
      <c r="LP46" s="343">
        <v>0.12503990008310523</v>
      </c>
      <c r="LQ46" s="343">
        <v>7.1304756679075806E-2</v>
      </c>
      <c r="LR46" s="343">
        <v>6.5901309913623946E-2</v>
      </c>
      <c r="LS46" s="343">
        <v>8.7646251254521829E-2</v>
      </c>
      <c r="LT46" s="343">
        <v>0.1674548775159902</v>
      </c>
      <c r="LU46" s="343">
        <v>0.10793661288782307</v>
      </c>
      <c r="LV46" s="343">
        <v>0.12035128542956486</v>
      </c>
      <c r="LW46" s="343">
        <v>4.2645508561164315E-2</v>
      </c>
      <c r="LX46" s="343">
        <v>0.14278780652985154</v>
      </c>
      <c r="LY46" s="343">
        <v>8.2828119459314078E-2</v>
      </c>
      <c r="LZ46" s="343">
        <v>9.5533384325097989E-2</v>
      </c>
      <c r="MA46" s="343">
        <v>6.6887994930265773E-2</v>
      </c>
      <c r="MB46" s="343">
        <v>0.12969162363744546</v>
      </c>
      <c r="MC46" s="343">
        <v>0.18016609321535382</v>
      </c>
      <c r="MD46" s="343">
        <v>7.6311852992610479E-2</v>
      </c>
      <c r="ME46" s="343">
        <v>0.13614714642875961</v>
      </c>
      <c r="MF46" s="343">
        <v>9.7527010460412095E-2</v>
      </c>
      <c r="MG46" s="343">
        <v>7.8278570646561033E-2</v>
      </c>
      <c r="MH46" s="343">
        <v>7.8849909939248994E-2</v>
      </c>
      <c r="MI46" s="343">
        <v>8.6990143976924852E-2</v>
      </c>
      <c r="MJ46" s="343">
        <v>0.10980791859016301</v>
      </c>
      <c r="MK46" s="343">
        <v>9.1991409797974585E-2</v>
      </c>
      <c r="ML46" s="343">
        <v>7.5424730940832851E-2</v>
      </c>
      <c r="MM46" s="343">
        <v>0.10415173798860579</v>
      </c>
      <c r="MN46" s="343">
        <v>7.9571995136219084E-2</v>
      </c>
      <c r="MO46" s="343">
        <v>7.6218354443859632E-2</v>
      </c>
      <c r="MP46" s="343">
        <v>0.14072276805414194</v>
      </c>
      <c r="MQ46" s="343">
        <v>0.11772707244815273</v>
      </c>
      <c r="MR46" s="343">
        <v>7.7775822691682067E-2</v>
      </c>
      <c r="MS46" s="343">
        <v>0.15190967346541945</v>
      </c>
      <c r="MT46" s="343">
        <v>0.12786824480823483</v>
      </c>
      <c r="MU46" s="343">
        <v>0.19720793755161561</v>
      </c>
      <c r="MV46" s="343">
        <v>0.12958151284312178</v>
      </c>
      <c r="MW46" s="343">
        <v>0.19779455267604334</v>
      </c>
      <c r="MX46" s="343">
        <v>0.1402495926119037</v>
      </c>
      <c r="MY46" s="343">
        <v>0.10597724767338289</v>
      </c>
      <c r="MZ46" s="343">
        <v>4.283661878503349E-2</v>
      </c>
      <c r="NA46" s="343">
        <v>5.6624122217776497E-2</v>
      </c>
      <c r="NB46" s="343">
        <v>9.3898472414451817E-2</v>
      </c>
      <c r="NC46" s="343">
        <v>0.2654248314377588</v>
      </c>
      <c r="ND46" s="343">
        <v>0.14349101818072252</v>
      </c>
      <c r="NE46" s="343">
        <v>0.26087645955593675</v>
      </c>
      <c r="NF46" s="343">
        <v>0.15944623611150188</v>
      </c>
      <c r="NG46" s="343">
        <v>0.14587395971023473</v>
      </c>
      <c r="NH46" s="343">
        <v>0.2186679851718755</v>
      </c>
      <c r="NI46" s="343">
        <v>0.18865571569943224</v>
      </c>
      <c r="NJ46" s="343">
        <v>4.5153678449088533E-2</v>
      </c>
      <c r="NK46" s="343">
        <v>8.092755306456513E-2</v>
      </c>
      <c r="NL46" s="343">
        <v>0.11832968707838964</v>
      </c>
      <c r="NM46" s="343">
        <v>0.18317075762474661</v>
      </c>
      <c r="NN46" s="343">
        <v>0.1408889553997853</v>
      </c>
      <c r="NO46" s="343">
        <v>0.24160747301242053</v>
      </c>
      <c r="NP46" s="343">
        <v>8.7084246551256378E-2</v>
      </c>
      <c r="NQ46" s="343">
        <v>0.11275475100007094</v>
      </c>
      <c r="NR46" s="343">
        <v>9.2703881964145224E-2</v>
      </c>
      <c r="NS46" s="343">
        <v>0.14741014257721666</v>
      </c>
      <c r="NT46" s="343">
        <v>0.2102164292715771</v>
      </c>
      <c r="NU46" s="343">
        <v>7.5474977800051093E-2</v>
      </c>
      <c r="NV46" s="343">
        <v>0.12285119119222492</v>
      </c>
      <c r="NW46" s="343">
        <v>7.2812943999981311E-2</v>
      </c>
      <c r="NX46" s="343">
        <v>5.6260141688166329E-2</v>
      </c>
      <c r="NY46" s="343">
        <v>6.2050308185204607E-2</v>
      </c>
      <c r="NZ46" s="343">
        <v>0.11168224819601932</v>
      </c>
      <c r="OA46" s="343">
        <v>7.1571998396739375E-2</v>
      </c>
      <c r="OB46" s="343">
        <v>0.17665504741660026</v>
      </c>
      <c r="OC46" s="343">
        <v>0.14272592424232955</v>
      </c>
      <c r="OD46" s="343">
        <v>8.7733726300963544E-2</v>
      </c>
      <c r="OE46" s="343">
        <v>0.19832602845660402</v>
      </c>
      <c r="OF46" s="343">
        <v>0.15204447725420953</v>
      </c>
      <c r="OG46" s="343">
        <v>0.15861986209033477</v>
      </c>
      <c r="OH46" s="343">
        <v>0.17319512760314981</v>
      </c>
      <c r="OI46" s="343">
        <v>0.10157334373022797</v>
      </c>
      <c r="OJ46" s="343">
        <v>0.19337113268026232</v>
      </c>
      <c r="OK46" s="343">
        <v>0.1926678082523236</v>
      </c>
      <c r="OL46" s="343">
        <v>0.31511020229119546</v>
      </c>
      <c r="OM46" s="343">
        <v>0.21730272077069149</v>
      </c>
      <c r="ON46" s="343">
        <v>0.16446111578928779</v>
      </c>
      <c r="OO46" s="343">
        <v>6.3141679150619967E-2</v>
      </c>
      <c r="OP46" s="343">
        <v>5.2397359996883136E-2</v>
      </c>
      <c r="OQ46" s="343">
        <v>0.16013874006498352</v>
      </c>
      <c r="OR46" s="343">
        <v>8.9612483600154655E-2</v>
      </c>
      <c r="OS46" s="343">
        <v>0.17647172206910708</v>
      </c>
      <c r="OT46" s="343">
        <v>0.13586650391330429</v>
      </c>
      <c r="OU46" s="343">
        <v>0.10967151176411769</v>
      </c>
      <c r="OV46" s="343">
        <v>0.16914551779791545</v>
      </c>
      <c r="OW46" s="343">
        <v>7.6948249340611494E-2</v>
      </c>
      <c r="OX46" s="343">
        <v>0.10216137646605764</v>
      </c>
      <c r="OY46" s="343">
        <v>0.11885079716346182</v>
      </c>
      <c r="OZ46" s="343">
        <v>0.11853149079409853</v>
      </c>
      <c r="PA46" s="343">
        <v>7.7303655910776412E-2</v>
      </c>
      <c r="PB46" s="343">
        <v>8.9815639331149166E-2</v>
      </c>
      <c r="PC46" s="343">
        <v>3.6583153260441856E-2</v>
      </c>
      <c r="PD46" s="343">
        <v>5.6278499455514101E-2</v>
      </c>
      <c r="PE46" s="343">
        <v>0.12852564278036621</v>
      </c>
      <c r="PF46" s="343">
        <v>5.3985258221937428E-2</v>
      </c>
      <c r="PG46" s="343">
        <v>9.6253062983772966E-2</v>
      </c>
      <c r="PH46" s="343">
        <v>9.6528041219099234E-2</v>
      </c>
      <c r="PI46" s="343">
        <v>8.9266258440390156E-2</v>
      </c>
      <c r="PJ46" s="343">
        <v>7.2256737643372371E-2</v>
      </c>
      <c r="PK46" s="343">
        <v>6.1690720171598393E-2</v>
      </c>
      <c r="PL46" s="343">
        <v>4.4682817711740007E-2</v>
      </c>
      <c r="PM46" s="343">
        <v>0.12475537777910689</v>
      </c>
      <c r="PN46" s="343">
        <v>3.1120833701110656E-2</v>
      </c>
      <c r="PO46" s="343">
        <v>2.7807800406974833E-2</v>
      </c>
      <c r="PP46" s="343">
        <v>8.3350263327788984E-2</v>
      </c>
      <c r="PQ46" s="343">
        <v>0.12770331368301641</v>
      </c>
      <c r="PR46" s="343">
        <v>0.16525837008186245</v>
      </c>
      <c r="PS46" s="343">
        <v>3.8687626369418179E-2</v>
      </c>
      <c r="PT46" s="343">
        <v>6.8100417185288684E-2</v>
      </c>
      <c r="PU46" s="343">
        <v>6.0735770418202495E-2</v>
      </c>
      <c r="PV46" s="343">
        <v>0.14441556780231968</v>
      </c>
      <c r="PW46" s="343">
        <v>4.4681265029120329E-2</v>
      </c>
      <c r="PX46" s="343">
        <v>8.0385608889416607E-2</v>
      </c>
      <c r="PY46" s="343">
        <v>5.8331400573956478E-2</v>
      </c>
      <c r="PZ46" s="343">
        <v>7.8646593100493323E-2</v>
      </c>
      <c r="QA46" s="343">
        <v>5.2371952459264459E-2</v>
      </c>
      <c r="QB46" s="343">
        <v>9.7915527778502959E-2</v>
      </c>
      <c r="QC46" s="343">
        <v>4.3540913395250708E-2</v>
      </c>
      <c r="QD46" s="343">
        <v>4.4669893658768542E-2</v>
      </c>
      <c r="QE46" s="343">
        <v>6.494395651655302E-2</v>
      </c>
      <c r="QF46" s="343">
        <v>4.5628819677647564E-2</v>
      </c>
      <c r="QG46" s="343">
        <v>8.70199826673103E-2</v>
      </c>
      <c r="QH46" s="343">
        <v>4.9871506778545419E-2</v>
      </c>
      <c r="QI46" s="343">
        <v>3.5583489591736669E-2</v>
      </c>
      <c r="QJ46" s="343">
        <v>2.2570025994894265E-2</v>
      </c>
      <c r="QK46" s="343">
        <v>8.7174522759663309E-2</v>
      </c>
      <c r="QL46" s="343">
        <v>0.14848162262497958</v>
      </c>
      <c r="QM46" s="343">
        <v>2.8736155351978206E-2</v>
      </c>
      <c r="QN46" s="343">
        <v>3.2646467936441242E-2</v>
      </c>
      <c r="QO46" s="343">
        <v>8.6328242476624378E-2</v>
      </c>
      <c r="QP46" s="343">
        <v>6.8070012700720675E-2</v>
      </c>
      <c r="QQ46" s="343">
        <v>0.11236785816225027</v>
      </c>
      <c r="QR46" s="343">
        <v>0.12501722880926477</v>
      </c>
      <c r="QS46" s="343">
        <v>5.0967905136375592E-2</v>
      </c>
      <c r="QT46" s="343">
        <v>0.116580517989071</v>
      </c>
      <c r="QU46" s="343">
        <v>2.429317853523754E-2</v>
      </c>
      <c r="QV46" s="343">
        <v>4.0264120225389305E-2</v>
      </c>
      <c r="QW46" s="343">
        <v>9.2277914497485708E-2</v>
      </c>
      <c r="QX46" s="343">
        <v>3.9948324924229318E-2</v>
      </c>
      <c r="QY46" s="343">
        <v>6.8032143132250519E-2</v>
      </c>
      <c r="QZ46" s="343">
        <v>5.5609483233078676E-2</v>
      </c>
      <c r="RA46" s="343">
        <v>3.9306909562257693E-2</v>
      </c>
      <c r="RB46" s="343">
        <v>2.5377484628800108E-2</v>
      </c>
      <c r="RC46" s="343">
        <v>5.1461508012455713E-2</v>
      </c>
      <c r="RD46" s="343">
        <v>3.405430137985211E-2</v>
      </c>
      <c r="RE46" s="343">
        <v>8.7940609073480711E-2</v>
      </c>
      <c r="RF46" s="343">
        <v>7.1866249791911252E-2</v>
      </c>
      <c r="RG46" s="343">
        <v>6.900144468082392E-2</v>
      </c>
      <c r="RH46" s="343">
        <v>9.502771825616145E-2</v>
      </c>
      <c r="RI46" s="343">
        <v>6.2070818871373119E-2</v>
      </c>
      <c r="RJ46" s="343">
        <v>0.13298492601268372</v>
      </c>
      <c r="RK46" s="343">
        <v>0.14757851578601647</v>
      </c>
      <c r="RL46" s="343">
        <v>8.7487670472342224E-2</v>
      </c>
      <c r="RM46" s="343">
        <v>5.8013025844616734E-2</v>
      </c>
      <c r="RN46" s="343">
        <v>5.6122014318021239E-2</v>
      </c>
      <c r="RO46" s="343">
        <v>9.1339579540117316E-2</v>
      </c>
      <c r="RP46" s="343">
        <v>4.9211319005183163E-2</v>
      </c>
      <c r="RQ46" s="343">
        <v>3.3438459917019381E-2</v>
      </c>
      <c r="RR46" s="343">
        <v>0.11490214846172753</v>
      </c>
      <c r="RS46" s="343">
        <v>3.8947268124713337E-2</v>
      </c>
      <c r="RT46" s="343">
        <v>4.43751331993881E-2</v>
      </c>
      <c r="RU46" s="343">
        <v>4.6337423340331266E-2</v>
      </c>
      <c r="RV46" s="343">
        <v>0.1421643375131332</v>
      </c>
      <c r="RW46" s="343">
        <v>7.1067975376475329E-2</v>
      </c>
      <c r="RX46" s="343">
        <v>0.2005811209670002</v>
      </c>
      <c r="RY46" s="343">
        <v>0.14081541058684477</v>
      </c>
      <c r="RZ46" s="343">
        <v>7.0000984589412119E-2</v>
      </c>
      <c r="SA46" s="343">
        <v>0.14524632098830925</v>
      </c>
      <c r="SB46" s="343">
        <v>0.10925421188014107</v>
      </c>
      <c r="SC46" s="343">
        <v>7.8050298855033506E-2</v>
      </c>
      <c r="SD46" s="343">
        <v>6.8332640802180156E-2</v>
      </c>
      <c r="SE46" s="343">
        <v>0.19177177200131476</v>
      </c>
      <c r="SF46" s="343">
        <v>0.13228078730225865</v>
      </c>
      <c r="SG46" s="343">
        <v>4.4914996483405405E-2</v>
      </c>
      <c r="SH46" s="343">
        <v>4.5443799988689235E-2</v>
      </c>
      <c r="SI46" s="343">
        <v>5.5119845143949048E-2</v>
      </c>
      <c r="SJ46" s="343">
        <v>0.11635851874468643</v>
      </c>
      <c r="SK46" s="343">
        <v>7.0946771988240773E-2</v>
      </c>
      <c r="SL46" s="343">
        <v>9.2090942092104777E-2</v>
      </c>
      <c r="SM46" s="343">
        <v>0.16437461095739481</v>
      </c>
      <c r="SN46" s="343">
        <v>9.8459408395397532E-2</v>
      </c>
      <c r="SO46" s="343">
        <v>4.5099219747438503E-2</v>
      </c>
      <c r="SP46" s="343">
        <v>0.11644693528981026</v>
      </c>
      <c r="SQ46" s="343">
        <v>6.3557671024592907E-2</v>
      </c>
      <c r="SR46" s="343">
        <v>7.4098130141370455E-2</v>
      </c>
      <c r="SS46" s="343">
        <v>5.3345841864606815E-2</v>
      </c>
      <c r="ST46" s="343">
        <v>0.12501483047351861</v>
      </c>
      <c r="SU46" s="343">
        <v>8.1825032114265936E-2</v>
      </c>
      <c r="SV46" s="343">
        <v>4.5338364842395895E-2</v>
      </c>
      <c r="SW46" s="343">
        <v>0.14771419387989962</v>
      </c>
      <c r="SX46" s="343">
        <v>7.8032531138119005E-2</v>
      </c>
      <c r="SY46" s="343">
        <v>0.1617249057238459</v>
      </c>
      <c r="SZ46" s="343">
        <v>8.6251342704591658E-2</v>
      </c>
      <c r="TA46" s="343">
        <v>7.0520741053074348E-2</v>
      </c>
      <c r="TB46" s="343">
        <v>0.10911890141349137</v>
      </c>
      <c r="TC46" s="343">
        <v>7.2965620718269883E-2</v>
      </c>
      <c r="TD46" s="343">
        <v>0.13897654110334315</v>
      </c>
      <c r="TE46" s="343">
        <v>8.1173261485558548E-2</v>
      </c>
      <c r="TF46" s="343">
        <v>6.460326601630112E-2</v>
      </c>
      <c r="TG46" s="343">
        <v>0.15348994246679615</v>
      </c>
      <c r="TH46" s="343">
        <v>4.9701763600772365E-2</v>
      </c>
      <c r="TI46" s="343">
        <v>4.2456245474298153E-2</v>
      </c>
      <c r="TJ46" s="343">
        <v>0.15103832572175863</v>
      </c>
      <c r="TK46" s="343">
        <v>0.13653974302045108</v>
      </c>
      <c r="TL46" s="343">
        <v>0.10608782321147242</v>
      </c>
      <c r="TM46" s="343">
        <v>4.1443959343648654E-2</v>
      </c>
      <c r="TN46" s="343">
        <v>0.11499614556647771</v>
      </c>
      <c r="TO46" s="343">
        <v>5.9593989871143595E-2</v>
      </c>
      <c r="TP46" s="343">
        <v>0.13377364800325955</v>
      </c>
      <c r="TQ46" s="343">
        <v>6.8326405625278613E-2</v>
      </c>
      <c r="TR46" s="343">
        <v>5.0367807422620335E-2</v>
      </c>
      <c r="TS46" s="343">
        <v>4.6865013157180356E-2</v>
      </c>
      <c r="TT46" s="343">
        <v>6.7652685078004982E-2</v>
      </c>
      <c r="TU46" s="343">
        <v>0.11020083280897819</v>
      </c>
      <c r="TV46" s="343">
        <v>9.7253454303805387E-2</v>
      </c>
      <c r="TW46" s="343">
        <v>0.14296634080373111</v>
      </c>
      <c r="TX46" s="343">
        <v>5.8114158718653303E-2</v>
      </c>
      <c r="TY46" s="343">
        <v>0.15646648284496936</v>
      </c>
      <c r="TZ46" s="343">
        <v>9.7023223413757576E-2</v>
      </c>
      <c r="UA46" s="343">
        <v>6.7807203815899997E-2</v>
      </c>
      <c r="UB46" s="343">
        <v>6.1629440544442859E-2</v>
      </c>
      <c r="UC46" s="343">
        <v>0.22788516712866413</v>
      </c>
      <c r="UD46" s="343">
        <v>7.8262770562295331E-2</v>
      </c>
      <c r="UE46" s="343">
        <v>5.5091904671725096E-2</v>
      </c>
      <c r="UF46" s="343">
        <v>9.47548603782363E-2</v>
      </c>
      <c r="UG46" s="343">
        <v>7.2771670020140802E-2</v>
      </c>
      <c r="UH46" s="343">
        <v>0.19056350463192828</v>
      </c>
      <c r="UI46" s="343">
        <v>5.1186660166001118E-2</v>
      </c>
      <c r="UJ46" s="343">
        <v>8.3225552880194273E-2</v>
      </c>
      <c r="UK46" s="343">
        <v>7.9630461233049857E-2</v>
      </c>
      <c r="UL46" s="343">
        <v>4.8323358823768994E-2</v>
      </c>
      <c r="UM46" s="343">
        <v>6.7831919728091217E-2</v>
      </c>
      <c r="UN46" s="343">
        <v>0.14857233565959752</v>
      </c>
      <c r="UO46" s="343">
        <v>6.5376989697919149E-2</v>
      </c>
      <c r="UP46" s="343">
        <v>6.4127865875917428E-2</v>
      </c>
      <c r="UQ46" s="343">
        <v>0.12981956878925502</v>
      </c>
      <c r="UR46" s="343">
        <v>0.13047781737240072</v>
      </c>
      <c r="US46" s="343">
        <v>8.1057705145057918E-2</v>
      </c>
      <c r="UT46" s="343">
        <v>7.7008506803471141E-2</v>
      </c>
      <c r="UU46" s="343">
        <v>4.7631801352264344E-2</v>
      </c>
      <c r="UV46" s="343">
        <v>8.1139809511073357E-2</v>
      </c>
      <c r="UW46" s="343">
        <v>6.7734212586555903E-2</v>
      </c>
      <c r="UX46" s="343">
        <v>5.9165474319946232E-2</v>
      </c>
      <c r="UY46" s="343">
        <v>8.3167724939114049E-2</v>
      </c>
      <c r="UZ46" s="343">
        <v>7.4442825589411329E-2</v>
      </c>
      <c r="VA46" s="343">
        <v>5.844141358852132E-2</v>
      </c>
      <c r="VB46" s="343">
        <v>4.0411094545441353E-2</v>
      </c>
      <c r="VC46" s="343">
        <v>5.4468658169529928E-2</v>
      </c>
      <c r="VD46" s="343">
        <v>4.8012115456888015E-2</v>
      </c>
      <c r="VE46" s="343">
        <v>6.6621428559291415E-2</v>
      </c>
      <c r="VF46" s="343">
        <v>8.0890333964275862E-2</v>
      </c>
      <c r="VG46" s="343">
        <v>3.6540905174114055E-2</v>
      </c>
      <c r="VH46" s="343">
        <v>6.4239958542596273E-2</v>
      </c>
      <c r="VI46" s="343">
        <v>9.9234343980522763E-2</v>
      </c>
      <c r="VJ46" s="343">
        <v>9.9664624992132189E-2</v>
      </c>
      <c r="VK46" s="343">
        <v>4.6000801119170223E-2</v>
      </c>
      <c r="VL46" s="343">
        <v>3.7123185256192529E-2</v>
      </c>
      <c r="VM46" s="343">
        <v>6.4896092828414076E-2</v>
      </c>
      <c r="VN46" s="343">
        <v>0.14477829023411562</v>
      </c>
      <c r="VO46" s="343">
        <v>6.8294610681636087E-2</v>
      </c>
      <c r="VP46" s="343">
        <v>0.11360101341586354</v>
      </c>
      <c r="VQ46" s="343">
        <v>8.8238604355982062E-2</v>
      </c>
      <c r="VR46" s="343">
        <v>9.681575206012677E-2</v>
      </c>
      <c r="VS46" s="343">
        <v>0.15441147253122905</v>
      </c>
      <c r="VT46" s="343">
        <v>0.10090870632791367</v>
      </c>
      <c r="VU46" s="343">
        <v>0.10380104415710668</v>
      </c>
      <c r="VV46" s="343">
        <v>5.300055627886309E-2</v>
      </c>
      <c r="VW46" s="343">
        <v>3.2115741467643927E-2</v>
      </c>
      <c r="VX46" s="343">
        <v>5.2198126055806641E-2</v>
      </c>
      <c r="VY46" s="343">
        <v>0.16980052337430343</v>
      </c>
      <c r="VZ46" s="343">
        <v>9.8141510574104016E-2</v>
      </c>
      <c r="WA46" s="343">
        <v>7.5486394438038548E-2</v>
      </c>
      <c r="WB46" s="343">
        <v>7.649413472651477E-2</v>
      </c>
      <c r="WC46" s="343">
        <v>5.7874775507973084E-2</v>
      </c>
      <c r="WD46" s="343">
        <v>7.4516590467311045E-2</v>
      </c>
      <c r="WE46" s="343">
        <v>0.11449583904774728</v>
      </c>
      <c r="WF46" s="343">
        <v>6.9627997469380656E-2</v>
      </c>
      <c r="WG46" s="343">
        <v>6.584164422103253E-2</v>
      </c>
      <c r="WH46" s="343">
        <v>7.6898286548045119E-2</v>
      </c>
      <c r="WI46" s="343">
        <v>8.7911249369944142E-2</v>
      </c>
      <c r="WJ46" s="343">
        <v>0.11993450179266085</v>
      </c>
      <c r="WK46" s="343">
        <v>5.636718065949696E-2</v>
      </c>
      <c r="WL46" s="343">
        <v>5.8919463911740647E-2</v>
      </c>
      <c r="WM46" s="343">
        <v>0.12780373142934467</v>
      </c>
      <c r="WN46" s="343">
        <v>6.914669144022545E-2</v>
      </c>
      <c r="WO46" s="343">
        <v>0.11366554108931481</v>
      </c>
      <c r="WP46" s="343">
        <v>7.8473745583385171E-2</v>
      </c>
      <c r="WQ46" s="343">
        <v>4.7223012397277477E-2</v>
      </c>
      <c r="WR46" s="343">
        <v>8.570514195346414E-2</v>
      </c>
      <c r="WS46" s="343">
        <v>0.12724181473624857</v>
      </c>
      <c r="WT46" s="343">
        <v>5.5080124793829045E-2</v>
      </c>
      <c r="WU46" s="343">
        <v>8.6888748695836973E-2</v>
      </c>
      <c r="WV46" s="343">
        <v>3.5258406920200637E-2</v>
      </c>
      <c r="WW46" s="343">
        <v>7.1436392121282152E-2</v>
      </c>
      <c r="WX46" s="343">
        <v>9.8624276881531178E-2</v>
      </c>
      <c r="WY46" s="343">
        <v>8.9015678615294094E-2</v>
      </c>
      <c r="WZ46" s="343">
        <v>5.8140062384888953E-2</v>
      </c>
      <c r="XA46" s="343">
        <v>0.13036000223931074</v>
      </c>
      <c r="XB46" s="343">
        <v>9.5308350113193385E-2</v>
      </c>
      <c r="XC46" s="343">
        <v>6.0432460251680781E-2</v>
      </c>
      <c r="XD46" s="343">
        <v>0.10001088111950404</v>
      </c>
      <c r="XE46" s="343">
        <v>6.6771832777972648E-2</v>
      </c>
      <c r="XF46" s="343">
        <v>0.16733133556176277</v>
      </c>
      <c r="XG46" s="343">
        <v>0.1191507986432849</v>
      </c>
      <c r="XH46" s="343">
        <v>0.15716206042054121</v>
      </c>
      <c r="XI46" s="343">
        <v>0.11440456134598574</v>
      </c>
      <c r="XJ46" s="343">
        <v>8.2342019526612867E-2</v>
      </c>
      <c r="XK46" s="343">
        <v>0.1135641767137197</v>
      </c>
      <c r="XL46" s="343">
        <v>3.8776188638436515E-2</v>
      </c>
      <c r="XM46" s="343">
        <v>0.11496723018264467</v>
      </c>
      <c r="XN46" s="343">
        <v>9.6183977648793717E-2</v>
      </c>
      <c r="XO46" s="343">
        <v>0.10136260972208846</v>
      </c>
      <c r="XP46" s="343">
        <v>0.12040730022194863</v>
      </c>
      <c r="XQ46" s="343">
        <v>8.5640732399854175E-2</v>
      </c>
      <c r="XR46" s="343">
        <v>7.0854111771668851E-2</v>
      </c>
      <c r="XS46" s="343">
        <v>5.3736720495985477E-2</v>
      </c>
      <c r="XT46" s="343">
        <v>0.10947316792700675</v>
      </c>
      <c r="XU46" s="343">
        <v>5.4819526964322941E-2</v>
      </c>
      <c r="XV46" s="343">
        <v>7.19751800748821E-2</v>
      </c>
      <c r="XW46" s="343">
        <v>4.5036858863119297E-2</v>
      </c>
      <c r="XX46" s="343">
        <v>8.7230009043210543E-2</v>
      </c>
      <c r="XY46" s="343">
        <v>8.6622757553008217E-2</v>
      </c>
      <c r="XZ46" s="343">
        <v>7.4826185184699676E-2</v>
      </c>
      <c r="YA46" s="343">
        <v>9.7271935979243232E-2</v>
      </c>
      <c r="YB46" s="343">
        <v>8.7272933670296302E-2</v>
      </c>
      <c r="YC46" s="343">
        <v>0.16814638740213439</v>
      </c>
      <c r="YD46" s="343">
        <v>3.7816032634553902E-2</v>
      </c>
      <c r="YE46" s="343">
        <v>9.035523461894221E-2</v>
      </c>
      <c r="YF46" s="343">
        <v>4.1027874896024996E-2</v>
      </c>
      <c r="YG46" s="343">
        <v>0.14057649718000947</v>
      </c>
      <c r="YH46" s="343">
        <v>9.5030742612362773E-2</v>
      </c>
      <c r="YI46" s="343">
        <v>8.170107256474321E-2</v>
      </c>
      <c r="YJ46" s="343">
        <v>6.2670403564711916E-2</v>
      </c>
      <c r="YK46" s="343">
        <v>0.1074671383073654</v>
      </c>
      <c r="YL46" s="343">
        <v>0.10017893760190917</v>
      </c>
      <c r="YM46" s="343">
        <v>7.2847732621096478E-2</v>
      </c>
      <c r="YN46" s="343">
        <v>5.702485997733487E-2</v>
      </c>
      <c r="YO46" s="343">
        <v>4.8416268006562388E-2</v>
      </c>
      <c r="YP46" s="343">
        <v>5.7969778929844749E-2</v>
      </c>
      <c r="YQ46" s="343">
        <v>5.5700616504592945E-2</v>
      </c>
      <c r="YR46" s="343">
        <v>7.3275160322195637E-2</v>
      </c>
      <c r="YS46" s="343">
        <v>6.497121669699002E-2</v>
      </c>
      <c r="YT46" s="343">
        <v>0.12599868903865544</v>
      </c>
      <c r="YU46" s="343">
        <v>9.6380736827754207E-2</v>
      </c>
      <c r="YV46" s="343">
        <v>4.9911011614683039E-2</v>
      </c>
      <c r="YW46" s="343">
        <v>9.7190341742226571E-2</v>
      </c>
      <c r="YX46" s="343">
        <v>6.0770678889782721E-2</v>
      </c>
      <c r="YY46" s="343">
        <v>8.5378007171317216E-2</v>
      </c>
      <c r="YZ46" s="343">
        <v>3.1350413151795077E-2</v>
      </c>
      <c r="ZA46" s="343">
        <v>0.11362765106480496</v>
      </c>
      <c r="ZB46" s="343">
        <v>6.1854890744482534E-2</v>
      </c>
      <c r="ZC46" s="343">
        <v>0.11261637857508876</v>
      </c>
      <c r="ZD46" s="343">
        <v>7.0676611338364601E-2</v>
      </c>
      <c r="ZE46" s="343">
        <v>4.3016479027829582E-2</v>
      </c>
      <c r="ZF46" s="343">
        <v>7.960023034409619E-2</v>
      </c>
      <c r="ZG46" s="343">
        <v>2.2081767045324115E-2</v>
      </c>
      <c r="ZH46" s="343">
        <v>8.3110441317293546E-2</v>
      </c>
      <c r="ZI46" s="343">
        <v>0.14488580853335012</v>
      </c>
      <c r="ZJ46" s="343">
        <v>0.12744197097076759</v>
      </c>
      <c r="ZK46" s="343">
        <v>3.0618710901414065E-2</v>
      </c>
      <c r="ZL46" s="343">
        <v>5.1840139452711681E-2</v>
      </c>
      <c r="ZM46" s="343">
        <v>0.12793554520574019</v>
      </c>
      <c r="ZN46" s="343">
        <v>0.13615552037331646</v>
      </c>
      <c r="ZO46" s="343">
        <v>7.3584224776979554E-2</v>
      </c>
      <c r="ZP46" s="343">
        <v>8.8964915265014502E-2</v>
      </c>
      <c r="ZQ46" s="343">
        <v>7.7631299304138784E-2</v>
      </c>
      <c r="ZR46" s="343">
        <v>3.9411939774835238E-2</v>
      </c>
      <c r="ZS46" s="343">
        <v>9.7127634087148348E-2</v>
      </c>
      <c r="ZT46" s="343">
        <v>1.9901508109834258E-2</v>
      </c>
      <c r="ZU46" s="343">
        <v>0.27506121091480501</v>
      </c>
      <c r="ZV46" s="343">
        <v>9.6325686224170357E-2</v>
      </c>
      <c r="ZW46" s="343">
        <v>8.9653176727461245E-2</v>
      </c>
      <c r="ZX46" s="343">
        <v>4.3433456618746126E-2</v>
      </c>
      <c r="ZY46" s="343">
        <v>3.1751114002671312E-2</v>
      </c>
      <c r="ZZ46" s="343">
        <v>0.110468924225769</v>
      </c>
      <c r="AAA46" s="343">
        <v>5.5040084935357801E-2</v>
      </c>
      <c r="AAB46" s="343">
        <v>0.12015617170543685</v>
      </c>
      <c r="AAC46" s="343">
        <v>0.10723827591669752</v>
      </c>
      <c r="AAD46" s="343">
        <v>2.9978524806586405E-2</v>
      </c>
      <c r="AAE46" s="343">
        <v>9.4576108491969291E-2</v>
      </c>
      <c r="AAF46" s="343">
        <v>0.13511582883740358</v>
      </c>
      <c r="AAG46" s="343">
        <v>0.12891986037047656</v>
      </c>
      <c r="AAH46" s="343">
        <v>8.6385981462517553E-2</v>
      </c>
      <c r="AAI46" s="343">
        <v>9.5313101040237797E-2</v>
      </c>
      <c r="AAJ46" s="343">
        <v>7.8326982505343645E-2</v>
      </c>
      <c r="AAK46" s="343">
        <v>0.10806553453776151</v>
      </c>
      <c r="AAL46" s="343">
        <v>6.90435738488024E-2</v>
      </c>
      <c r="AAM46" s="343">
        <v>0.11191595115133025</v>
      </c>
      <c r="AAN46" s="343">
        <v>0.1028373408078109</v>
      </c>
      <c r="AAO46" s="343">
        <v>0.17624615246216291</v>
      </c>
      <c r="AAP46" s="343">
        <v>0.10737818048077354</v>
      </c>
      <c r="AAQ46" s="343">
        <v>0.14021749341413808</v>
      </c>
      <c r="AAR46" s="343">
        <v>6.8451064819116239E-2</v>
      </c>
      <c r="AAS46" s="343">
        <v>7.0294310620864331E-2</v>
      </c>
      <c r="AAT46" s="343">
        <v>0.14237635680518967</v>
      </c>
      <c r="AAU46" s="343">
        <v>0.18199017871017306</v>
      </c>
      <c r="AAV46" s="343">
        <v>5.3127880965973831E-2</v>
      </c>
      <c r="AAW46" s="343">
        <v>0.12240790682921893</v>
      </c>
      <c r="AAX46" s="343">
        <v>0.15012465801806274</v>
      </c>
      <c r="AAY46" s="343">
        <v>0.15448850184844898</v>
      </c>
      <c r="AAZ46" s="343">
        <v>7.7007793875750574E-2</v>
      </c>
      <c r="ABA46" s="343">
        <v>9.3764048264905211E-2</v>
      </c>
      <c r="ABB46" s="343">
        <v>6.8826397584864349E-2</v>
      </c>
      <c r="ABC46" s="343">
        <v>5.7951344486348255E-2</v>
      </c>
      <c r="ABD46" s="343">
        <v>0.14911463054710317</v>
      </c>
      <c r="ABE46" s="343">
        <v>6.4766642893066259E-2</v>
      </c>
      <c r="ABF46" s="343">
        <v>0.17756032568396962</v>
      </c>
      <c r="ABG46" s="343">
        <v>0.12549267571236633</v>
      </c>
      <c r="ABH46" s="343">
        <v>0.11171019182925448</v>
      </c>
      <c r="ABI46" s="343">
        <v>6.3533386731876362E-2</v>
      </c>
      <c r="ABJ46" s="343">
        <v>9.0107057957196271E-2</v>
      </c>
      <c r="ABK46" s="343">
        <v>8.1608349394368881E-2</v>
      </c>
      <c r="ABL46" s="343">
        <v>7.0160475452251209E-2</v>
      </c>
      <c r="ABM46" s="343">
        <v>0.20212957231546538</v>
      </c>
      <c r="ABN46" s="343">
        <v>8.5659728815521863E-2</v>
      </c>
      <c r="ABO46" s="343">
        <v>8.2769124394365109E-2</v>
      </c>
      <c r="ABP46" s="343">
        <v>0.1159996791824069</v>
      </c>
      <c r="ABQ46" s="343">
        <v>8.4361285218749499E-2</v>
      </c>
      <c r="ABR46" s="343">
        <v>4.277540953275339E-2</v>
      </c>
      <c r="ABS46" s="343">
        <v>6.2694452695486805E-2</v>
      </c>
      <c r="ABT46" s="343">
        <v>7.9302199578300481E-2</v>
      </c>
      <c r="ABU46" s="343">
        <v>0.20763271922463652</v>
      </c>
      <c r="ABV46" s="343">
        <v>0.12271618115443296</v>
      </c>
      <c r="ABW46" s="343">
        <v>4.4413474818786394E-2</v>
      </c>
      <c r="ABX46" s="343">
        <v>0.10285343888787717</v>
      </c>
      <c r="ABY46" s="343">
        <v>4.3903550536815945E-2</v>
      </c>
      <c r="ABZ46" s="343">
        <v>8.9326051560816314E-2</v>
      </c>
      <c r="ACA46" s="343">
        <v>0.12627523625057607</v>
      </c>
      <c r="ACB46" s="343">
        <v>8.5828426231293803E-2</v>
      </c>
      <c r="ACC46" s="343">
        <v>7.7785986827237447E-2</v>
      </c>
      <c r="ACD46" s="343">
        <v>4.1402147324663269E-2</v>
      </c>
      <c r="ACE46" s="343">
        <v>9.1615793065507198E-2</v>
      </c>
      <c r="ACF46" s="343">
        <v>0.10576542422627302</v>
      </c>
      <c r="ACG46" s="343">
        <v>8.3910500321772288E-2</v>
      </c>
      <c r="ACH46" s="343">
        <v>6.7332234740445154E-2</v>
      </c>
      <c r="ACI46" s="343">
        <v>9.1877843554945299E-2</v>
      </c>
      <c r="ACJ46" s="343">
        <v>7.2356036961547895E-2</v>
      </c>
      <c r="ACK46" s="343">
        <v>5.4559025630165105E-2</v>
      </c>
      <c r="ACL46" s="343">
        <v>6.9744745997210367E-2</v>
      </c>
      <c r="ACM46" s="343">
        <v>6.0634018881763521E-2</v>
      </c>
      <c r="ACN46" s="343">
        <v>0.15325553535703723</v>
      </c>
      <c r="ACO46" s="343">
        <v>0.13398457531036456</v>
      </c>
      <c r="ACP46" s="343">
        <v>3.4109727051542277E-2</v>
      </c>
      <c r="ACQ46" s="343">
        <v>9.5220023156256661E-2</v>
      </c>
      <c r="ACR46" s="343">
        <v>9.7806174358592582E-2</v>
      </c>
      <c r="ACS46" s="343">
        <v>3.7115056129840764E-2</v>
      </c>
      <c r="ACT46" s="343">
        <v>0.19342490545337024</v>
      </c>
      <c r="ACU46" s="343">
        <v>0.11405057748729422</v>
      </c>
      <c r="ACV46" s="343">
        <v>7.7416828904733476E-2</v>
      </c>
      <c r="ACW46" s="343">
        <v>4.0831991814985792E-2</v>
      </c>
      <c r="ACX46" s="343">
        <v>5.2444555366849707E-2</v>
      </c>
      <c r="ACY46" s="343">
        <v>7.2377801255210011E-2</v>
      </c>
      <c r="ACZ46" s="343">
        <v>6.1908200685537082E-2</v>
      </c>
      <c r="ADA46" s="343">
        <v>9.7108045663302417E-2</v>
      </c>
      <c r="ADB46" s="343">
        <v>0.17311053195189355</v>
      </c>
      <c r="ADC46" s="343">
        <v>8.3289496842295183E-2</v>
      </c>
      <c r="ADD46" s="343">
        <v>0.11687556954878946</v>
      </c>
      <c r="ADE46" s="343">
        <v>0.13180193489040101</v>
      </c>
      <c r="ADF46" s="343">
        <v>3.0755311826984991E-2</v>
      </c>
      <c r="ADG46" s="343">
        <v>2.8720593542864291E-2</v>
      </c>
      <c r="ADH46" s="343">
        <v>0.10423691325604652</v>
      </c>
      <c r="ADI46" s="343">
        <v>7.2241550049846101E-2</v>
      </c>
      <c r="ADJ46" s="343">
        <v>4.6677696174030295E-2</v>
      </c>
      <c r="ADK46" s="343">
        <v>6.5905134048556857E-2</v>
      </c>
      <c r="ADL46" s="343">
        <v>3.970719228990794E-2</v>
      </c>
      <c r="ADM46" s="343">
        <v>0.17811667505883264</v>
      </c>
      <c r="ADN46" s="343">
        <v>0.32415366397592887</v>
      </c>
      <c r="ADO46" s="343">
        <v>0.13319258687110994</v>
      </c>
      <c r="ADP46" s="343">
        <v>0.15129809948009026</v>
      </c>
      <c r="ADQ46" s="343">
        <v>2.5977822653606656E-2</v>
      </c>
      <c r="ADR46" s="343">
        <v>5.4405089755735228E-2</v>
      </c>
      <c r="ADS46" s="343">
        <v>7.5583417615141577E-2</v>
      </c>
      <c r="ADT46" s="343">
        <v>8.3719068779399858E-2</v>
      </c>
      <c r="ADU46" s="343">
        <v>0.16251879594510815</v>
      </c>
      <c r="ADV46" s="343">
        <v>0.2436733936746438</v>
      </c>
      <c r="ADW46" s="343">
        <v>0.16102355247718764</v>
      </c>
      <c r="ADX46" s="343">
        <v>7.5376214557779583E-2</v>
      </c>
      <c r="ADY46" s="343">
        <v>0.33862222040977663</v>
      </c>
      <c r="ADZ46" s="343">
        <v>8.1045252015423258E-2</v>
      </c>
      <c r="AEA46" s="343">
        <v>0.10766959337000954</v>
      </c>
      <c r="AEB46" s="343">
        <v>0.10499343382279545</v>
      </c>
      <c r="AEC46" s="343">
        <v>0.11544009724386867</v>
      </c>
      <c r="AED46" s="343">
        <v>0.12690460321797425</v>
      </c>
      <c r="AEE46" s="343">
        <v>0.1635351331281949</v>
      </c>
      <c r="AEF46" s="343">
        <v>0.11619351604284849</v>
      </c>
      <c r="AEG46" s="343">
        <v>9.2547886706645974E-2</v>
      </c>
      <c r="AEH46" s="343">
        <v>0.14984476684550363</v>
      </c>
      <c r="AEI46" s="343">
        <v>0.14720049902891874</v>
      </c>
      <c r="AEJ46" s="343">
        <v>0.13569211160947267</v>
      </c>
      <c r="AEK46" s="343">
        <v>8.8826142851507764E-2</v>
      </c>
      <c r="AEL46" s="343">
        <v>0.18884091332058764</v>
      </c>
      <c r="AEM46" s="343">
        <v>0.10267899547100065</v>
      </c>
      <c r="AEN46" s="343">
        <v>0.11397433329804621</v>
      </c>
      <c r="AEO46" s="343">
        <v>0.1113427432107276</v>
      </c>
      <c r="AEP46" s="343">
        <v>0.11407837040340681</v>
      </c>
      <c r="AEQ46" s="343">
        <v>5.9102091615738303E-2</v>
      </c>
      <c r="AER46" s="343">
        <v>7.2313451280467511E-2</v>
      </c>
      <c r="AES46" s="343">
        <v>8.3521677281915244E-2</v>
      </c>
      <c r="AET46" s="343">
        <v>0.16306670276327448</v>
      </c>
      <c r="AEU46" s="343">
        <v>5.4235732627633294E-2</v>
      </c>
      <c r="AEV46" s="343">
        <v>8.6960709789121848E-2</v>
      </c>
      <c r="AEW46" s="343">
        <v>7.2004273087496656E-2</v>
      </c>
      <c r="AEX46" s="343">
        <v>8.0900667238785445E-2</v>
      </c>
      <c r="AEY46" s="343">
        <v>8.4486370535451646E-2</v>
      </c>
      <c r="AEZ46" s="343">
        <v>8.8090888808332199E-2</v>
      </c>
      <c r="AFA46" s="343">
        <v>3.7267704565763504E-2</v>
      </c>
      <c r="AFB46" s="343">
        <v>3.8577296750897716E-2</v>
      </c>
      <c r="AFC46" s="343">
        <v>5.9257644529917136E-2</v>
      </c>
      <c r="AFD46" s="343">
        <v>2.8999035885348239E-2</v>
      </c>
      <c r="AFE46" s="343">
        <v>2.6749532285851484E-2</v>
      </c>
      <c r="AFF46" s="343">
        <v>1.8235260902657983E-2</v>
      </c>
      <c r="AFG46" s="343">
        <v>2.1245074799904156E-2</v>
      </c>
      <c r="AFH46" s="343">
        <v>2.0973594330665424E-2</v>
      </c>
      <c r="AFI46" s="343">
        <v>4.6982248313578237E-2</v>
      </c>
      <c r="AFJ46" s="343">
        <v>1.1023877765436228E-2</v>
      </c>
      <c r="AFK46" s="343">
        <v>2.8504204316838814E-2</v>
      </c>
      <c r="AFL46" s="343">
        <v>7.7544124842511303E-2</v>
      </c>
      <c r="AFM46" s="343">
        <v>3.507060795015661E-2</v>
      </c>
      <c r="AFN46" s="343">
        <v>2.3002582671304315E-2</v>
      </c>
      <c r="AFO46" s="343">
        <v>2.6003751070120155E-2</v>
      </c>
      <c r="AFP46" s="343">
        <v>2.9779052543232019E-2</v>
      </c>
      <c r="AFQ46" s="343">
        <v>1.6211963429053955E-2</v>
      </c>
      <c r="AFR46" s="343">
        <v>9.0484672677413683E-2</v>
      </c>
      <c r="AFS46" s="343">
        <v>3.8364756537096346E-2</v>
      </c>
      <c r="AFT46" s="343">
        <v>3.0212190128741791E-2</v>
      </c>
      <c r="AFU46" s="343">
        <v>1.8051527006443992E-2</v>
      </c>
      <c r="AFV46" s="343">
        <v>7.3340076282380692E-2</v>
      </c>
      <c r="AFW46" s="343">
        <v>1.2561918771723624E-2</v>
      </c>
      <c r="AFX46" s="343">
        <v>0.10139071460751345</v>
      </c>
      <c r="AFY46" s="343">
        <v>3.4541703950144415E-2</v>
      </c>
      <c r="AFZ46" s="343">
        <v>5.5167263060762708E-2</v>
      </c>
      <c r="AGA46" s="343">
        <v>4.1187861570462239E-2</v>
      </c>
      <c r="AGB46" s="343">
        <v>6.8401212274807541E-2</v>
      </c>
      <c r="AGC46" s="343">
        <v>4.5442430776747728E-2</v>
      </c>
      <c r="AGD46" s="343">
        <v>5.5547863225922277E-2</v>
      </c>
      <c r="AGE46" s="343">
        <v>9.8947677146263999E-2</v>
      </c>
      <c r="AGF46" s="343">
        <v>3.396874557652E-2</v>
      </c>
      <c r="AGG46" s="343">
        <v>4.2255795724700382E-2</v>
      </c>
      <c r="AGH46" s="343">
        <v>6.9948331240044515E-2</v>
      </c>
      <c r="AGI46" s="343">
        <v>6.3043514400931852E-2</v>
      </c>
      <c r="AGJ46" s="343">
        <v>7.6210981941333494E-2</v>
      </c>
      <c r="AGK46" s="343">
        <v>2.2171291423618057E-2</v>
      </c>
      <c r="AGL46" s="343">
        <v>2.8548813095517319E-2</v>
      </c>
      <c r="AGM46" s="343">
        <v>2.7315517565270241E-2</v>
      </c>
      <c r="AGN46" s="343">
        <v>2.0264184864432953E-2</v>
      </c>
      <c r="AGO46" s="343">
        <v>1.1911119667663441E-2</v>
      </c>
      <c r="AGP46" s="343">
        <v>2.5850038430226319E-2</v>
      </c>
      <c r="AGQ46" s="343">
        <v>0.11688527855328011</v>
      </c>
      <c r="AGR46" s="343">
        <v>0.1190299126300902</v>
      </c>
      <c r="AGS46" s="343">
        <v>8.1878480439674356E-2</v>
      </c>
      <c r="AGT46" s="343">
        <v>3.4711723620142076E-2</v>
      </c>
      <c r="AGU46" s="343">
        <v>7.7187788416979708E-2</v>
      </c>
      <c r="AGV46" s="343">
        <v>2.4345710959070628E-2</v>
      </c>
      <c r="AGW46" s="343">
        <v>3.953150351255702E-2</v>
      </c>
      <c r="AGX46" s="343">
        <v>7.1019484832685859E-2</v>
      </c>
      <c r="AGY46" s="343">
        <v>2.349404144322197E-2</v>
      </c>
      <c r="AGZ46" s="343">
        <v>8.7455935830085776E-2</v>
      </c>
      <c r="AHA46" s="343">
        <v>4.6745167318219809E-2</v>
      </c>
      <c r="AHB46" s="343">
        <v>6.5619360351910627E-2</v>
      </c>
      <c r="AHC46" s="343">
        <v>5.2791385509022341E-2</v>
      </c>
      <c r="AHD46" s="343">
        <v>6.950050849453554E-2</v>
      </c>
      <c r="AHE46" s="343">
        <v>5.2815592982835259E-2</v>
      </c>
      <c r="AHF46" s="343">
        <v>6.980814354648307E-2</v>
      </c>
      <c r="AHG46" s="343">
        <v>6.3311849431873957E-2</v>
      </c>
      <c r="AHH46" s="343">
        <v>0.11522294142733365</v>
      </c>
      <c r="AHI46" s="343">
        <v>3.5139980946186263E-2</v>
      </c>
      <c r="AHJ46" s="343">
        <v>6.0015986060935292E-2</v>
      </c>
      <c r="AHK46" s="343">
        <v>2.3856267462181665E-2</v>
      </c>
      <c r="AHL46" s="343">
        <v>7.2832496839680738E-2</v>
      </c>
      <c r="AHM46" s="343">
        <v>4.6426482138905281E-2</v>
      </c>
      <c r="AHN46" s="343">
        <v>0.11134154527438717</v>
      </c>
      <c r="AHO46" s="343">
        <v>7.8012180205232777</v>
      </c>
      <c r="AHQ46" s="352">
        <v>41</v>
      </c>
    </row>
    <row r="47" spans="1:901" x14ac:dyDescent="0.35">
      <c r="A47" s="341" t="s">
        <v>14</v>
      </c>
      <c r="B47" s="342" t="s">
        <v>6256</v>
      </c>
      <c r="C47" s="343">
        <v>0.17364156873599018</v>
      </c>
      <c r="D47" s="343">
        <v>0.43860779527258442</v>
      </c>
      <c r="E47" s="343">
        <v>0.58481487047135516</v>
      </c>
      <c r="F47" s="343">
        <v>0.35378613413373777</v>
      </c>
      <c r="G47" s="343">
        <v>0.58602391688564692</v>
      </c>
      <c r="H47" s="343">
        <v>0.54043697456933204</v>
      </c>
      <c r="I47" s="343">
        <v>0.58544898964270942</v>
      </c>
      <c r="J47" s="343">
        <v>0.27505859557298762</v>
      </c>
      <c r="K47" s="343">
        <v>0.41751313563944509</v>
      </c>
      <c r="L47" s="343">
        <v>0.59007185571563026</v>
      </c>
      <c r="M47" s="343">
        <v>0.38159301358709069</v>
      </c>
      <c r="N47" s="343">
        <v>0.50303801669416703</v>
      </c>
      <c r="O47" s="343">
        <v>0.31196924299351791</v>
      </c>
      <c r="P47" s="343">
        <v>0.45044258071399079</v>
      </c>
      <c r="Q47" s="343">
        <v>0.53873644591824543</v>
      </c>
      <c r="R47" s="343">
        <v>0.57070917857911374</v>
      </c>
      <c r="S47" s="343">
        <v>0.5453511795850412</v>
      </c>
      <c r="T47" s="343">
        <v>0.4653357548993568</v>
      </c>
      <c r="U47" s="343">
        <v>0.39086145064148525</v>
      </c>
      <c r="V47" s="343">
        <v>0.42015889858362054</v>
      </c>
      <c r="W47" s="343">
        <v>0.56747351569168547</v>
      </c>
      <c r="X47" s="343">
        <v>0.56609168353538331</v>
      </c>
      <c r="Y47" s="343">
        <v>0.59689518485849058</v>
      </c>
      <c r="Z47" s="343">
        <v>0.57530324207186712</v>
      </c>
      <c r="AA47" s="343">
        <v>0.11336247370476323</v>
      </c>
      <c r="AB47" s="343">
        <v>0.5752809845994189</v>
      </c>
      <c r="AC47" s="343">
        <v>0.47673383330800656</v>
      </c>
      <c r="AD47" s="343">
        <v>0.661628924510964</v>
      </c>
      <c r="AE47" s="343">
        <v>0.42760388033774815</v>
      </c>
      <c r="AF47" s="343">
        <v>0.39701313393676535</v>
      </c>
      <c r="AG47" s="343">
        <v>0.27110004115689462</v>
      </c>
      <c r="AH47" s="343">
        <v>0.46865803381268645</v>
      </c>
      <c r="AI47" s="343">
        <v>0.49289856022287137</v>
      </c>
      <c r="AJ47" s="343">
        <v>0.54472039246460491</v>
      </c>
      <c r="AK47" s="343">
        <v>0.51207163520814036</v>
      </c>
      <c r="AL47" s="343">
        <v>0.57003703736138545</v>
      </c>
      <c r="AM47" s="343">
        <v>0.20116786420859897</v>
      </c>
      <c r="AN47" s="343">
        <v>0.64916921576277731</v>
      </c>
      <c r="AO47" s="343">
        <v>0.67024662323685757</v>
      </c>
      <c r="AP47" s="343">
        <v>0.40721959793154527</v>
      </c>
      <c r="AQ47" s="343">
        <v>0.30499175552990926</v>
      </c>
      <c r="AR47" s="343">
        <v>0.45674272162639756</v>
      </c>
      <c r="AS47" s="343">
        <v>0.18291929880196217</v>
      </c>
      <c r="AT47" s="343">
        <v>0.58519981371373286</v>
      </c>
      <c r="AU47" s="343">
        <v>0.58601412804174735</v>
      </c>
      <c r="AV47" s="343">
        <v>0.61857283423638731</v>
      </c>
      <c r="AW47" s="343">
        <v>0.61980364488085693</v>
      </c>
      <c r="AX47" s="343">
        <v>0.60026168519525058</v>
      </c>
      <c r="AY47" s="343">
        <v>0.6969089067089399</v>
      </c>
      <c r="AZ47" s="343">
        <v>0.62461040927781886</v>
      </c>
      <c r="BA47" s="343">
        <v>0.38735534767455926</v>
      </c>
      <c r="BB47" s="343">
        <v>0.45078699799694782</v>
      </c>
      <c r="BC47" s="343">
        <v>0.34264287060281529</v>
      </c>
      <c r="BD47" s="343">
        <v>0.45440372256499356</v>
      </c>
      <c r="BE47" s="343">
        <v>0.54970800984289847</v>
      </c>
      <c r="BF47" s="343">
        <v>0.54951087214621808</v>
      </c>
      <c r="BG47" s="343">
        <v>0.45439750672797996</v>
      </c>
      <c r="BH47" s="343">
        <v>0.36884998122024476</v>
      </c>
      <c r="BI47" s="343">
        <v>0.59425837239445378</v>
      </c>
      <c r="BJ47" s="343">
        <v>0.51590974072909435</v>
      </c>
      <c r="BK47" s="343">
        <v>0.59957103886135388</v>
      </c>
      <c r="BL47" s="343">
        <v>0.5215188226736609</v>
      </c>
      <c r="BM47" s="343">
        <v>0.57866159760527647</v>
      </c>
      <c r="BN47" s="343">
        <v>0.60082872566968115</v>
      </c>
      <c r="BO47" s="343">
        <v>0.59859559901112569</v>
      </c>
      <c r="BP47" s="343">
        <v>0.65907092271683376</v>
      </c>
      <c r="BQ47" s="343">
        <v>0.65959498576212128</v>
      </c>
      <c r="BR47" s="343">
        <v>0.51249350218225753</v>
      </c>
      <c r="BS47" s="343">
        <v>0.61806397064984275</v>
      </c>
      <c r="BT47" s="343">
        <v>0.36568104078922758</v>
      </c>
      <c r="BU47" s="343">
        <v>0.53159882801972902</v>
      </c>
      <c r="BV47" s="343">
        <v>0.59014039402816088</v>
      </c>
      <c r="BW47" s="343">
        <v>0.34413757954610946</v>
      </c>
      <c r="BX47" s="343">
        <v>0.20417370084925154</v>
      </c>
      <c r="BY47" s="343">
        <v>0.58404175471888242</v>
      </c>
      <c r="BZ47" s="343">
        <v>0.62127135563557401</v>
      </c>
      <c r="CA47" s="343">
        <v>0.61433040250883852</v>
      </c>
      <c r="CB47" s="343">
        <v>0.65711933226785479</v>
      </c>
      <c r="CC47" s="343">
        <v>0.51548927099131558</v>
      </c>
      <c r="CD47" s="343">
        <v>0.30701802140638251</v>
      </c>
      <c r="CE47" s="343">
        <v>0.3383675625992873</v>
      </c>
      <c r="CF47" s="343">
        <v>0.20777133825623567</v>
      </c>
      <c r="CG47" s="343">
        <v>0.43609860524765853</v>
      </c>
      <c r="CH47" s="343">
        <v>0.44613157298590073</v>
      </c>
      <c r="CI47" s="343">
        <v>0.68351705795579543</v>
      </c>
      <c r="CJ47" s="343">
        <v>0.61615321029782966</v>
      </c>
      <c r="CK47" s="343">
        <v>0.70159720678452453</v>
      </c>
      <c r="CL47" s="343">
        <v>0.71647751353262312</v>
      </c>
      <c r="CM47" s="343">
        <v>0.54197016429536771</v>
      </c>
      <c r="CN47" s="343">
        <v>0.6274443769244189</v>
      </c>
      <c r="CO47" s="343">
        <v>0.70322200266486723</v>
      </c>
      <c r="CP47" s="343">
        <v>0.67079740761782647</v>
      </c>
      <c r="CQ47" s="343">
        <v>0.65983006625696494</v>
      </c>
      <c r="CR47" s="343">
        <v>0.67038174860557731</v>
      </c>
      <c r="CS47" s="343">
        <v>0.37562733763077361</v>
      </c>
      <c r="CT47" s="343">
        <v>0.61694121692492543</v>
      </c>
      <c r="CU47" s="343">
        <v>0.63501633974195837</v>
      </c>
      <c r="CV47" s="343">
        <v>0.57161727630364778</v>
      </c>
      <c r="CW47" s="343">
        <v>0.68664763631505654</v>
      </c>
      <c r="CX47" s="343">
        <v>0.50244860297073213</v>
      </c>
      <c r="CY47" s="343">
        <v>0.60991288855370029</v>
      </c>
      <c r="CZ47" s="343">
        <v>0.59171840018601685</v>
      </c>
      <c r="DA47" s="343">
        <v>0.39181611106149006</v>
      </c>
      <c r="DB47" s="343">
        <v>0.62321353965414683</v>
      </c>
      <c r="DC47" s="343">
        <v>0.41302735214057285</v>
      </c>
      <c r="DD47" s="343">
        <v>0.47440959270759436</v>
      </c>
      <c r="DE47" s="343">
        <v>0.57885472907445901</v>
      </c>
      <c r="DF47" s="343">
        <v>0.55302573951471545</v>
      </c>
      <c r="DG47" s="343">
        <v>0.31401611642423871</v>
      </c>
      <c r="DH47" s="343">
        <v>0.4446390795884172</v>
      </c>
      <c r="DI47" s="343">
        <v>0.60525770796183787</v>
      </c>
      <c r="DJ47" s="343">
        <v>0.62316051946782647</v>
      </c>
      <c r="DK47" s="343">
        <v>0.40245602889164434</v>
      </c>
      <c r="DL47" s="343">
        <v>0.26611068936504528</v>
      </c>
      <c r="DM47" s="343">
        <v>0.23340475775957706</v>
      </c>
      <c r="DN47" s="343">
        <v>0.46305016534520421</v>
      </c>
      <c r="DO47" s="343">
        <v>0.53326093508321426</v>
      </c>
      <c r="DP47" s="343">
        <v>0.42781346502066764</v>
      </c>
      <c r="DQ47" s="343">
        <v>0.33655886646075373</v>
      </c>
      <c r="DR47" s="343">
        <v>0.34571065883384866</v>
      </c>
      <c r="DS47" s="343">
        <v>0.22244854693009122</v>
      </c>
      <c r="DT47" s="343">
        <v>0.46572498373438098</v>
      </c>
      <c r="DU47" s="343">
        <v>0.25530570311562839</v>
      </c>
      <c r="DV47" s="343">
        <v>0.61601428422890547</v>
      </c>
      <c r="DW47" s="343">
        <v>0.61168889685088446</v>
      </c>
      <c r="DX47" s="343">
        <v>0.48870294918661</v>
      </c>
      <c r="DY47" s="343">
        <v>0.50389464993831423</v>
      </c>
      <c r="DZ47" s="343">
        <v>0.54242891403128557</v>
      </c>
      <c r="EA47" s="343">
        <v>0.53585727372130343</v>
      </c>
      <c r="EB47" s="343">
        <v>0.63064173429129688</v>
      </c>
      <c r="EC47" s="343">
        <v>0.47257295671537658</v>
      </c>
      <c r="ED47" s="343">
        <v>0.40104300961816514</v>
      </c>
      <c r="EE47" s="343">
        <v>0.31571977087842779</v>
      </c>
      <c r="EF47" s="343">
        <v>0.64944052425624332</v>
      </c>
      <c r="EG47" s="343">
        <v>0.60497527953976715</v>
      </c>
      <c r="EH47" s="343">
        <v>0.6177693407221001</v>
      </c>
      <c r="EI47" s="343">
        <v>0.58081186090071268</v>
      </c>
      <c r="EJ47" s="343">
        <v>0.53815458437005548</v>
      </c>
      <c r="EK47" s="343">
        <v>0.61993011453175051</v>
      </c>
      <c r="EL47" s="343">
        <v>0.59698210119113382</v>
      </c>
      <c r="EM47" s="343">
        <v>0.24669167383743767</v>
      </c>
      <c r="EN47" s="343">
        <v>0.56121837249994666</v>
      </c>
      <c r="EO47" s="343">
        <v>0.52096844845179746</v>
      </c>
      <c r="EP47" s="343">
        <v>0.50662050422888638</v>
      </c>
      <c r="EQ47" s="343">
        <v>0.56206459518744423</v>
      </c>
      <c r="ER47" s="343">
        <v>0.45589941580728377</v>
      </c>
      <c r="ES47" s="343">
        <v>0.50348237781968319</v>
      </c>
      <c r="ET47" s="343">
        <v>0.47878832665047744</v>
      </c>
      <c r="EU47" s="343">
        <v>0.54069497653462162</v>
      </c>
      <c r="EV47" s="343">
        <v>0.42324274277369656</v>
      </c>
      <c r="EW47" s="343">
        <v>0.66070927282643421</v>
      </c>
      <c r="EX47" s="343">
        <v>0.58148566017692771</v>
      </c>
      <c r="EY47" s="343">
        <v>0.61601456724063086</v>
      </c>
      <c r="EZ47" s="343">
        <v>0.58360574807577426</v>
      </c>
      <c r="FA47" s="343">
        <v>0.44934150149892249</v>
      </c>
      <c r="FB47" s="343">
        <v>0.60509261535754655</v>
      </c>
      <c r="FC47" s="343">
        <v>0.4212603143888346</v>
      </c>
      <c r="FD47" s="343">
        <v>0.58822610097022787</v>
      </c>
      <c r="FE47" s="343">
        <v>0.57242917851385589</v>
      </c>
      <c r="FF47" s="343">
        <v>0.45418104532124276</v>
      </c>
      <c r="FG47" s="343">
        <v>0.54286006398673214</v>
      </c>
      <c r="FH47" s="343">
        <v>0.30334124956718356</v>
      </c>
      <c r="FI47" s="343">
        <v>0.61120513740855986</v>
      </c>
      <c r="FJ47" s="343">
        <v>0.64982635770857211</v>
      </c>
      <c r="FK47" s="343">
        <v>0.62906209223859444</v>
      </c>
      <c r="FL47" s="343">
        <v>0.53269697347925538</v>
      </c>
      <c r="FM47" s="343">
        <v>0.63894271631717448</v>
      </c>
      <c r="FN47" s="343">
        <v>0.49203516281928245</v>
      </c>
      <c r="FO47" s="343">
        <v>0.47649749086558846</v>
      </c>
      <c r="FP47" s="343">
        <v>0.31818973749507395</v>
      </c>
      <c r="FQ47" s="343">
        <v>0.5594713654579373</v>
      </c>
      <c r="FR47" s="343">
        <v>0.55891349426331927</v>
      </c>
      <c r="FS47" s="343">
        <v>0.58457464831338746</v>
      </c>
      <c r="FT47" s="343">
        <v>0.59412261585107273</v>
      </c>
      <c r="FU47" s="343">
        <v>0.56546512655690773</v>
      </c>
      <c r="FV47" s="343">
        <v>0.4740292022464706</v>
      </c>
      <c r="FW47" s="343">
        <v>0.57570564272862801</v>
      </c>
      <c r="FX47" s="343">
        <v>0.63610662888602432</v>
      </c>
      <c r="FY47" s="343">
        <v>0.60999567158842927</v>
      </c>
      <c r="FZ47" s="343">
        <v>0.50437105708937324</v>
      </c>
      <c r="GA47" s="343">
        <v>0.61081094517218504</v>
      </c>
      <c r="GB47" s="343">
        <v>0.55143692040648451</v>
      </c>
      <c r="GC47" s="343">
        <v>0.25704397713662258</v>
      </c>
      <c r="GD47" s="343">
        <v>0.41512619162679387</v>
      </c>
      <c r="GE47" s="343">
        <v>0.57391876748801696</v>
      </c>
      <c r="GF47" s="343">
        <v>0.70825892322445139</v>
      </c>
      <c r="GG47" s="343">
        <v>0.45293368481709423</v>
      </c>
      <c r="GH47" s="343">
        <v>0.59238057561950697</v>
      </c>
      <c r="GI47" s="343">
        <v>0.56228069778475509</v>
      </c>
      <c r="GJ47" s="343">
        <v>0.63245550165141884</v>
      </c>
      <c r="GK47" s="343">
        <v>0.46989804912983008</v>
      </c>
      <c r="GL47" s="343">
        <v>0.61409668126604344</v>
      </c>
      <c r="GM47" s="343">
        <v>0.52472188677167919</v>
      </c>
      <c r="GN47" s="343">
        <v>0.53910044500865173</v>
      </c>
      <c r="GO47" s="343">
        <v>0.50457102611823856</v>
      </c>
      <c r="GP47" s="343">
        <v>0.42133336407225835</v>
      </c>
      <c r="GQ47" s="343">
        <v>0.4295999721630388</v>
      </c>
      <c r="GR47" s="343">
        <v>0.63770540770501938</v>
      </c>
      <c r="GS47" s="343">
        <v>0.41804331178616172</v>
      </c>
      <c r="GT47" s="343">
        <v>0.61955354133832541</v>
      </c>
      <c r="GU47" s="343">
        <v>0.54299780127075814</v>
      </c>
      <c r="GV47" s="343">
        <v>0.5709230178368333</v>
      </c>
      <c r="GW47" s="343">
        <v>0.61215193382406807</v>
      </c>
      <c r="GX47" s="343">
        <v>0.42835151068866184</v>
      </c>
      <c r="GY47" s="343">
        <v>0.53219996440340112</v>
      </c>
      <c r="GZ47" s="343">
        <v>0.54670956130887705</v>
      </c>
      <c r="HA47" s="343">
        <v>0.61805120643676048</v>
      </c>
      <c r="HB47" s="343">
        <v>0.28789103613622063</v>
      </c>
      <c r="HC47" s="343">
        <v>0.37324055750994639</v>
      </c>
      <c r="HD47" s="343">
        <v>0.40841110320182233</v>
      </c>
      <c r="HE47" s="343">
        <v>0.50327872844900934</v>
      </c>
      <c r="HF47" s="343">
        <v>0.46291506946302413</v>
      </c>
      <c r="HG47" s="343">
        <v>0.39402226409302815</v>
      </c>
      <c r="HH47" s="343">
        <v>0.43275264808815606</v>
      </c>
      <c r="HI47" s="343">
        <v>0.35004110868053673</v>
      </c>
      <c r="HJ47" s="343">
        <v>0.44338532044985501</v>
      </c>
      <c r="HK47" s="343">
        <v>0.47624098357961248</v>
      </c>
      <c r="HL47" s="343">
        <v>0.64420059551014752</v>
      </c>
      <c r="HM47" s="343">
        <v>0.53019272155800823</v>
      </c>
      <c r="HN47" s="343">
        <v>0.53550609097613466</v>
      </c>
      <c r="HO47" s="343">
        <v>0.57297501421325314</v>
      </c>
      <c r="HP47" s="343">
        <v>0.52884389430347656</v>
      </c>
      <c r="HQ47" s="343">
        <v>0.37689250068907404</v>
      </c>
      <c r="HR47" s="343">
        <v>0.43255145692009966</v>
      </c>
      <c r="HS47" s="343">
        <v>0.6702612637688683</v>
      </c>
      <c r="HT47" s="343">
        <v>0.63751620084622362</v>
      </c>
      <c r="HU47" s="343">
        <v>0.57514167574188524</v>
      </c>
      <c r="HV47" s="343">
        <v>0.7335984935869283</v>
      </c>
      <c r="HW47" s="343">
        <v>0.50430574024736396</v>
      </c>
      <c r="HX47" s="343">
        <v>0.44622151983558489</v>
      </c>
      <c r="HY47" s="343">
        <v>0.58797258014632781</v>
      </c>
      <c r="HZ47" s="343">
        <v>0.55611478586236207</v>
      </c>
      <c r="IA47" s="343">
        <v>0.5137738243425346</v>
      </c>
      <c r="IB47" s="343">
        <v>0.44685347132409253</v>
      </c>
      <c r="IC47" s="343">
        <v>0.69685385591884808</v>
      </c>
      <c r="ID47" s="343">
        <v>0.51789112326594389</v>
      </c>
      <c r="IE47" s="343">
        <v>0.55212237595193281</v>
      </c>
      <c r="IF47" s="343">
        <v>0.63507959859651764</v>
      </c>
      <c r="IG47" s="343">
        <v>0.37113099067045741</v>
      </c>
      <c r="IH47" s="343">
        <v>0.32478120696690971</v>
      </c>
      <c r="II47" s="343">
        <v>0.62107029576677553</v>
      </c>
      <c r="IJ47" s="343">
        <v>0.61136846136332446</v>
      </c>
      <c r="IK47" s="343">
        <v>0.44846913770093194</v>
      </c>
      <c r="IL47" s="343">
        <v>0.63920209063158961</v>
      </c>
      <c r="IM47" s="343">
        <v>0.64371367856518413</v>
      </c>
      <c r="IN47" s="343">
        <v>0.62933620762889475</v>
      </c>
      <c r="IO47" s="343">
        <v>0.56087577789514886</v>
      </c>
      <c r="IP47" s="343">
        <v>0.63325785976341509</v>
      </c>
      <c r="IQ47" s="343">
        <v>0.63279883823011651</v>
      </c>
      <c r="IR47" s="343">
        <v>0.30536330158385699</v>
      </c>
      <c r="IS47" s="343">
        <v>0.44211039445665118</v>
      </c>
      <c r="IT47" s="343">
        <v>0.40496451165501302</v>
      </c>
      <c r="IU47" s="343">
        <v>0.41791221723051231</v>
      </c>
      <c r="IV47" s="343">
        <v>0.56040728211551216</v>
      </c>
      <c r="IW47" s="343">
        <v>0.68498945002047751</v>
      </c>
      <c r="IX47" s="343">
        <v>0.6416261333299933</v>
      </c>
      <c r="IY47" s="343">
        <v>0.72237645991105492</v>
      </c>
      <c r="IZ47" s="343">
        <v>0.61158597150192107</v>
      </c>
      <c r="JA47" s="343">
        <v>0.51750825510087872</v>
      </c>
      <c r="JB47" s="343">
        <v>0.51212864101589117</v>
      </c>
      <c r="JC47" s="343">
        <v>0.60759561540044504</v>
      </c>
      <c r="JD47" s="343">
        <v>0.24263432054664935</v>
      </c>
      <c r="JE47" s="343">
        <v>0.62555361770379891</v>
      </c>
      <c r="JF47" s="343">
        <v>0.6823770581997568</v>
      </c>
      <c r="JG47" s="343">
        <v>0.73421882050354326</v>
      </c>
      <c r="JH47" s="343">
        <v>0.68317971486951179</v>
      </c>
      <c r="JI47" s="343">
        <v>0.72364899516982273</v>
      </c>
      <c r="JJ47" s="343">
        <v>0.4347410276130671</v>
      </c>
      <c r="JK47" s="343">
        <v>0.54166635393287799</v>
      </c>
      <c r="JL47" s="343">
        <v>0.45569686623811906</v>
      </c>
      <c r="JM47" s="343">
        <v>0.49006491633925853</v>
      </c>
      <c r="JN47" s="343">
        <v>0.64980939282942585</v>
      </c>
      <c r="JO47" s="343">
        <v>0.51330421354198374</v>
      </c>
      <c r="JP47" s="343">
        <v>0.66533164671540501</v>
      </c>
      <c r="JQ47" s="343">
        <v>0.3858101791118832</v>
      </c>
      <c r="JR47" s="343">
        <v>0.46153908202113164</v>
      </c>
      <c r="JS47" s="343">
        <v>0.65867780168253487</v>
      </c>
      <c r="JT47" s="343">
        <v>0.43004119855437711</v>
      </c>
      <c r="JU47" s="343">
        <v>0.48125882146624749</v>
      </c>
      <c r="JV47" s="343">
        <v>0.50544068555471933</v>
      </c>
      <c r="JW47" s="343">
        <v>0.60655492139507305</v>
      </c>
      <c r="JX47" s="343">
        <v>0.58457615989047473</v>
      </c>
      <c r="JY47" s="343">
        <v>0.24075028674846571</v>
      </c>
      <c r="JZ47" s="343">
        <v>0.37439512992999197</v>
      </c>
      <c r="KA47" s="343">
        <v>0.52664244696126261</v>
      </c>
      <c r="KB47" s="343">
        <v>0.55997064885109116</v>
      </c>
      <c r="KC47" s="343">
        <v>0.62548680084446018</v>
      </c>
      <c r="KD47" s="343">
        <v>0.64435588510633079</v>
      </c>
      <c r="KE47" s="343">
        <v>0.42120700972906233</v>
      </c>
      <c r="KF47" s="343">
        <v>0.30281829226739682</v>
      </c>
      <c r="KG47" s="343">
        <v>0.32567456882384388</v>
      </c>
      <c r="KH47" s="343">
        <v>0.47795792345733046</v>
      </c>
      <c r="KI47" s="343">
        <v>0.5440384792774634</v>
      </c>
      <c r="KJ47" s="343">
        <v>0.54915484886710175</v>
      </c>
      <c r="KK47" s="343">
        <v>0.58293338166367992</v>
      </c>
      <c r="KL47" s="343">
        <v>0.64853440727126799</v>
      </c>
      <c r="KM47" s="343">
        <v>0.44849728850219406</v>
      </c>
      <c r="KN47" s="343">
        <v>0.29926787901508106</v>
      </c>
      <c r="KO47" s="343">
        <v>0.47241602548993966</v>
      </c>
      <c r="KP47" s="343">
        <v>0.48533308287250632</v>
      </c>
      <c r="KQ47" s="343">
        <v>0.41087370422539521</v>
      </c>
      <c r="KR47" s="343">
        <v>0.39742845755961503</v>
      </c>
      <c r="KS47" s="343">
        <v>0.51254555793291889</v>
      </c>
      <c r="KT47" s="343">
        <v>0.29959307101904076</v>
      </c>
      <c r="KU47" s="343">
        <v>0.43927284127521971</v>
      </c>
      <c r="KV47" s="343">
        <v>0.43644001744305411</v>
      </c>
      <c r="KW47" s="343">
        <v>0.29916233441172624</v>
      </c>
      <c r="KX47" s="343">
        <v>0.4757119976137027</v>
      </c>
      <c r="KY47" s="343">
        <v>0.48803346302048622</v>
      </c>
      <c r="KZ47" s="343">
        <v>0.33719576934183271</v>
      </c>
      <c r="LA47" s="343">
        <v>0.59285986296722526</v>
      </c>
      <c r="LB47" s="343">
        <v>0.46616378578794204</v>
      </c>
      <c r="LC47" s="343">
        <v>0.20838068225040604</v>
      </c>
      <c r="LD47" s="343">
        <v>0.42886846354490932</v>
      </c>
      <c r="LE47" s="343">
        <v>0.27294200964421</v>
      </c>
      <c r="LF47" s="343">
        <v>0.50946203642022292</v>
      </c>
      <c r="LG47" s="343">
        <v>0.41382946945864668</v>
      </c>
      <c r="LH47" s="343">
        <v>0.44475281041168246</v>
      </c>
      <c r="LI47" s="343">
        <v>0.37407936773534667</v>
      </c>
      <c r="LJ47" s="343">
        <v>0.59577345391128456</v>
      </c>
      <c r="LK47" s="343">
        <v>0.62576850941470363</v>
      </c>
      <c r="LL47" s="343">
        <v>0.59776909456604388</v>
      </c>
      <c r="LM47" s="343">
        <v>0.57797131891524478</v>
      </c>
      <c r="LN47" s="343">
        <v>0.50141156998631464</v>
      </c>
      <c r="LO47" s="343">
        <v>0.41061121467203732</v>
      </c>
      <c r="LP47" s="343">
        <v>0.42531154941184379</v>
      </c>
      <c r="LQ47" s="343">
        <v>0.59795927529058512</v>
      </c>
      <c r="LR47" s="343">
        <v>0.63647315501364654</v>
      </c>
      <c r="LS47" s="343">
        <v>0.2585297285262515</v>
      </c>
      <c r="LT47" s="343">
        <v>0.2105577126754665</v>
      </c>
      <c r="LU47" s="343">
        <v>0.35375185102189149</v>
      </c>
      <c r="LV47" s="343">
        <v>0.49257523419096005</v>
      </c>
      <c r="LW47" s="343">
        <v>0.39308495003800842</v>
      </c>
      <c r="LX47" s="343">
        <v>0.4689152832165942</v>
      </c>
      <c r="LY47" s="343">
        <v>0.5218651237948142</v>
      </c>
      <c r="LZ47" s="343">
        <v>0.48924763502590124</v>
      </c>
      <c r="MA47" s="343">
        <v>0.46441147162239221</v>
      </c>
      <c r="MB47" s="343">
        <v>0.36429165398254904</v>
      </c>
      <c r="MC47" s="343">
        <v>0.39483556252708102</v>
      </c>
      <c r="MD47" s="343">
        <v>0.58514064159390167</v>
      </c>
      <c r="ME47" s="343">
        <v>0.30559889659154105</v>
      </c>
      <c r="MF47" s="343">
        <v>0.51376659841391159</v>
      </c>
      <c r="MG47" s="343">
        <v>0.54655576745114298</v>
      </c>
      <c r="MH47" s="343">
        <v>0.52547093714625537</v>
      </c>
      <c r="MI47" s="343">
        <v>0.59335163847080086</v>
      </c>
      <c r="MJ47" s="343">
        <v>0.52531300161295935</v>
      </c>
      <c r="MK47" s="343">
        <v>0.40470823517737892</v>
      </c>
      <c r="ML47" s="343">
        <v>0.46186780489229456</v>
      </c>
      <c r="MM47" s="343">
        <v>0.44682134085299319</v>
      </c>
      <c r="MN47" s="343">
        <v>0.52970095831026698</v>
      </c>
      <c r="MO47" s="343">
        <v>0.51652804192792456</v>
      </c>
      <c r="MP47" s="343">
        <v>0.51265389717945176</v>
      </c>
      <c r="MQ47" s="343">
        <v>0.23363680477125823</v>
      </c>
      <c r="MR47" s="343">
        <v>0.50690680111467901</v>
      </c>
      <c r="MS47" s="343">
        <v>0.4413260036008903</v>
      </c>
      <c r="MT47" s="343">
        <v>0.54606614878282267</v>
      </c>
      <c r="MU47" s="343">
        <v>0.53330165855829292</v>
      </c>
      <c r="MV47" s="343">
        <v>0.4328991060986474</v>
      </c>
      <c r="MW47" s="343">
        <v>0.35391020025246528</v>
      </c>
      <c r="MX47" s="343">
        <v>0.51051813270783108</v>
      </c>
      <c r="MY47" s="343">
        <v>0.52095475873202635</v>
      </c>
      <c r="MZ47" s="343">
        <v>0.579937309087179</v>
      </c>
      <c r="NA47" s="343">
        <v>0.51402212465272767</v>
      </c>
      <c r="NB47" s="343">
        <v>0.19976995058338451</v>
      </c>
      <c r="NC47" s="343">
        <v>0.30413514766555316</v>
      </c>
      <c r="ND47" s="343">
        <v>0.46413712661549478</v>
      </c>
      <c r="NE47" s="343">
        <v>0.35283216773261944</v>
      </c>
      <c r="NF47" s="343">
        <v>0.56284642325674517</v>
      </c>
      <c r="NG47" s="343">
        <v>0.41713138480547196</v>
      </c>
      <c r="NH47" s="343">
        <v>0.31125232304674744</v>
      </c>
      <c r="NI47" s="343">
        <v>0.37120813434386468</v>
      </c>
      <c r="NJ47" s="343">
        <v>0.57931082474973983</v>
      </c>
      <c r="NK47" s="343">
        <v>0.59152014090090677</v>
      </c>
      <c r="NL47" s="343">
        <v>0.5390918920417479</v>
      </c>
      <c r="NM47" s="343">
        <v>0.39323101722443127</v>
      </c>
      <c r="NN47" s="343">
        <v>0.36292007332663639</v>
      </c>
      <c r="NO47" s="343">
        <v>0.47115181496320652</v>
      </c>
      <c r="NP47" s="343">
        <v>0.53204942240637965</v>
      </c>
      <c r="NQ47" s="343">
        <v>0.54769277653394033</v>
      </c>
      <c r="NR47" s="343">
        <v>0.55377267101908123</v>
      </c>
      <c r="NS47" s="343">
        <v>0.55608300216395934</v>
      </c>
      <c r="NT47" s="343">
        <v>0.45919826209525638</v>
      </c>
      <c r="NU47" s="343">
        <v>0.16481422246335711</v>
      </c>
      <c r="NV47" s="343">
        <v>0.3820707683012094</v>
      </c>
      <c r="NW47" s="343">
        <v>0.53567912196073342</v>
      </c>
      <c r="NX47" s="343">
        <v>0.64309457971355388</v>
      </c>
      <c r="NY47" s="343">
        <v>0.64830649169145105</v>
      </c>
      <c r="NZ47" s="343">
        <v>0.56578473841469734</v>
      </c>
      <c r="OA47" s="343">
        <v>0.61740045393035115</v>
      </c>
      <c r="OB47" s="343">
        <v>0.29919659270539223</v>
      </c>
      <c r="OC47" s="343">
        <v>0.45638219829168675</v>
      </c>
      <c r="OD47" s="343">
        <v>0.50308354110034337</v>
      </c>
      <c r="OE47" s="343">
        <v>0.38701645353887887</v>
      </c>
      <c r="OF47" s="343">
        <v>0.42639252740357508</v>
      </c>
      <c r="OG47" s="343">
        <v>0.6312836939625075</v>
      </c>
      <c r="OH47" s="343">
        <v>0.28470076708371261</v>
      </c>
      <c r="OI47" s="343">
        <v>0.57590489566106629</v>
      </c>
      <c r="OJ47" s="343">
        <v>0.29881449997831222</v>
      </c>
      <c r="OK47" s="343">
        <v>0.36571992275467141</v>
      </c>
      <c r="OL47" s="343">
        <v>0.33440885688768185</v>
      </c>
      <c r="OM47" s="343">
        <v>0.2575289510341307</v>
      </c>
      <c r="ON47" s="343">
        <v>0.53207409863614408</v>
      </c>
      <c r="OO47" s="343">
        <v>0.57202965784788395</v>
      </c>
      <c r="OP47" s="343">
        <v>0.46342243180900811</v>
      </c>
      <c r="OQ47" s="343">
        <v>0.28872325247669428</v>
      </c>
      <c r="OR47" s="343">
        <v>0.59948296984168359</v>
      </c>
      <c r="OS47" s="343">
        <v>0.53852162485860788</v>
      </c>
      <c r="OT47" s="343">
        <v>0.57419580277502835</v>
      </c>
      <c r="OU47" s="343">
        <v>0.47864197171971617</v>
      </c>
      <c r="OV47" s="343">
        <v>0.39004467352058037</v>
      </c>
      <c r="OW47" s="343">
        <v>0.62575299147501307</v>
      </c>
      <c r="OX47" s="343">
        <v>0.43621561657644797</v>
      </c>
      <c r="OY47" s="343">
        <v>0.4006127982388536</v>
      </c>
      <c r="OZ47" s="343">
        <v>0.38261985581429808</v>
      </c>
      <c r="PA47" s="343">
        <v>0.51434967607111837</v>
      </c>
      <c r="PB47" s="343">
        <v>0.46024215139211405</v>
      </c>
      <c r="PC47" s="343">
        <v>0.69294702476174119</v>
      </c>
      <c r="PD47" s="343">
        <v>0.50814025005345964</v>
      </c>
      <c r="PE47" s="343">
        <v>0.52783331724267446</v>
      </c>
      <c r="PF47" s="343">
        <v>0.62447313610056476</v>
      </c>
      <c r="PG47" s="343">
        <v>0.62531138294073085</v>
      </c>
      <c r="PH47" s="343">
        <v>0.45599819741028758</v>
      </c>
      <c r="PI47" s="343">
        <v>0.51369683580400938</v>
      </c>
      <c r="PJ47" s="343">
        <v>0.4572858375240782</v>
      </c>
      <c r="PK47" s="343">
        <v>0.23510733427451469</v>
      </c>
      <c r="PL47" s="343">
        <v>0.64980316019967455</v>
      </c>
      <c r="PM47" s="343">
        <v>0.39290459128209482</v>
      </c>
      <c r="PN47" s="343">
        <v>0.19063718679720831</v>
      </c>
      <c r="PO47" s="343">
        <v>0.33014561965141531</v>
      </c>
      <c r="PP47" s="343">
        <v>0.57731431855709436</v>
      </c>
      <c r="PQ47" s="343">
        <v>0.498277774933508</v>
      </c>
      <c r="PR47" s="343">
        <v>0.3273911620504259</v>
      </c>
      <c r="PS47" s="343">
        <v>0.68977404712154611</v>
      </c>
      <c r="PT47" s="343">
        <v>0.64437691506902128</v>
      </c>
      <c r="PU47" s="343">
        <v>0.67095285399168714</v>
      </c>
      <c r="PV47" s="343">
        <v>0.29346115669044243</v>
      </c>
      <c r="PW47" s="343">
        <v>0.69597455318267221</v>
      </c>
      <c r="PX47" s="343">
        <v>0.57315867392935604</v>
      </c>
      <c r="PY47" s="343">
        <v>0.59001039077802808</v>
      </c>
      <c r="PZ47" s="343">
        <v>0.46006124324111874</v>
      </c>
      <c r="QA47" s="343">
        <v>0.70612221879020409</v>
      </c>
      <c r="QB47" s="343">
        <v>0.49357372929159199</v>
      </c>
      <c r="QC47" s="343">
        <v>0.64621427651579066</v>
      </c>
      <c r="QD47" s="343">
        <v>0.51893093987531957</v>
      </c>
      <c r="QE47" s="343">
        <v>0.64152971419300175</v>
      </c>
      <c r="QF47" s="343">
        <v>0.68044800397854677</v>
      </c>
      <c r="QG47" s="343">
        <v>0.59211012551107056</v>
      </c>
      <c r="QH47" s="343">
        <v>0.67272925056668931</v>
      </c>
      <c r="QI47" s="343">
        <v>0.68681779209678817</v>
      </c>
      <c r="QJ47" s="343">
        <v>0.7444565756847259</v>
      </c>
      <c r="QK47" s="343">
        <v>0.5543777954757737</v>
      </c>
      <c r="QL47" s="343">
        <v>0.41239816107599458</v>
      </c>
      <c r="QM47" s="343">
        <v>0.71022650181443114</v>
      </c>
      <c r="QN47" s="343">
        <v>0.38881358829634555</v>
      </c>
      <c r="QO47" s="343">
        <v>0.39512924660945725</v>
      </c>
      <c r="QP47" s="343">
        <v>0.38926083872951694</v>
      </c>
      <c r="QQ47" s="343">
        <v>0.4026457727702818</v>
      </c>
      <c r="QR47" s="343">
        <v>0.33797165262047896</v>
      </c>
      <c r="QS47" s="343">
        <v>0.6221937972352477</v>
      </c>
      <c r="QT47" s="343">
        <v>0.45645994126393308</v>
      </c>
      <c r="QU47" s="343">
        <v>0.65795958574037583</v>
      </c>
      <c r="QV47" s="343">
        <v>0.64927192115769661</v>
      </c>
      <c r="QW47" s="343">
        <v>0.45847116411675953</v>
      </c>
      <c r="QX47" s="343">
        <v>0.59716593544743779</v>
      </c>
      <c r="QY47" s="343">
        <v>0.56216824305122104</v>
      </c>
      <c r="QZ47" s="343">
        <v>0.5102924807349376</v>
      </c>
      <c r="RA47" s="343">
        <v>0.62113522408012467</v>
      </c>
      <c r="RB47" s="343">
        <v>0.5971586771624483</v>
      </c>
      <c r="RC47" s="343">
        <v>0.45276623529487964</v>
      </c>
      <c r="RD47" s="343">
        <v>0.50398940464667252</v>
      </c>
      <c r="RE47" s="343">
        <v>0.28476773060491278</v>
      </c>
      <c r="RF47" s="343">
        <v>0.26792350111893937</v>
      </c>
      <c r="RG47" s="343">
        <v>0.46060721187934139</v>
      </c>
      <c r="RH47" s="343">
        <v>0.54417506277140226</v>
      </c>
      <c r="RI47" s="343">
        <v>0.62368645847574389</v>
      </c>
      <c r="RJ47" s="343">
        <v>0.49704272096411228</v>
      </c>
      <c r="RK47" s="343">
        <v>0.4085162893784704</v>
      </c>
      <c r="RL47" s="343">
        <v>0.59732278643891956</v>
      </c>
      <c r="RM47" s="343">
        <v>0.55669787093625678</v>
      </c>
      <c r="RN47" s="343">
        <v>0.42899959334683807</v>
      </c>
      <c r="RO47" s="343">
        <v>0.48962507083584406</v>
      </c>
      <c r="RP47" s="343">
        <v>0.69573911832848756</v>
      </c>
      <c r="RQ47" s="343">
        <v>0.60043814322264843</v>
      </c>
      <c r="RR47" s="343">
        <v>0.57322869321165681</v>
      </c>
      <c r="RS47" s="343">
        <v>0.49931043621626109</v>
      </c>
      <c r="RT47" s="343">
        <v>0.6020472578896604</v>
      </c>
      <c r="RU47" s="343">
        <v>0.68091002802075762</v>
      </c>
      <c r="RV47" s="343">
        <v>5.8238961858230479E-2</v>
      </c>
      <c r="RW47" s="343">
        <v>2.3902525068948494E-2</v>
      </c>
      <c r="RX47" s="343">
        <v>4.1984295810376084E-2</v>
      </c>
      <c r="RY47" s="343">
        <v>0.3769288588569279</v>
      </c>
      <c r="RZ47" s="343">
        <v>0.59968757453732235</v>
      </c>
      <c r="SA47" s="343">
        <v>0.59164604375842467</v>
      </c>
      <c r="SB47" s="343">
        <v>0.58494848713086589</v>
      </c>
      <c r="SC47" s="343">
        <v>0.59938095563856586</v>
      </c>
      <c r="SD47" s="343">
        <v>0.64078591244722227</v>
      </c>
      <c r="SE47" s="343">
        <v>0.51490082055079867</v>
      </c>
      <c r="SF47" s="343">
        <v>0.53984520642560463</v>
      </c>
      <c r="SG47" s="343">
        <v>0.64748400142710849</v>
      </c>
      <c r="SH47" s="343">
        <v>0.67986615482221291</v>
      </c>
      <c r="SI47" s="343">
        <v>0.64544602854593647</v>
      </c>
      <c r="SJ47" s="343">
        <v>0.4771275034221914</v>
      </c>
      <c r="SK47" s="343">
        <v>0.61752697161653547</v>
      </c>
      <c r="SL47" s="343">
        <v>0.46646377413008461</v>
      </c>
      <c r="SM47" s="343">
        <v>0.35509482834987127</v>
      </c>
      <c r="SN47" s="343">
        <v>0.54579139193216863</v>
      </c>
      <c r="SO47" s="343">
        <v>0.60860241154326822</v>
      </c>
      <c r="SP47" s="343">
        <v>0.67327158881248084</v>
      </c>
      <c r="SQ47" s="343">
        <v>0.57033392446079234</v>
      </c>
      <c r="SR47" s="343">
        <v>0.51838136518510303</v>
      </c>
      <c r="SS47" s="343">
        <v>0.71562226613626989</v>
      </c>
      <c r="ST47" s="343">
        <v>0.47716579345440135</v>
      </c>
      <c r="SU47" s="343">
        <v>0.65698921736042337</v>
      </c>
      <c r="SV47" s="343">
        <v>0.28838406369959418</v>
      </c>
      <c r="SW47" s="343">
        <v>0.46078471344529376</v>
      </c>
      <c r="SX47" s="343">
        <v>0.38864217018550784</v>
      </c>
      <c r="SY47" s="343">
        <v>0.34725333879344328</v>
      </c>
      <c r="SZ47" s="343">
        <v>0.5497821946569228</v>
      </c>
      <c r="TA47" s="343">
        <v>0.57571842377175286</v>
      </c>
      <c r="TB47" s="343">
        <v>0.45504015866194358</v>
      </c>
      <c r="TC47" s="343">
        <v>0.64324124128350757</v>
      </c>
      <c r="TD47" s="343">
        <v>0.47073414869715519</v>
      </c>
      <c r="TE47" s="343">
        <v>0.63057709790048</v>
      </c>
      <c r="TF47" s="343">
        <v>0.65333263429760025</v>
      </c>
      <c r="TG47" s="343">
        <v>0.28256264758612182</v>
      </c>
      <c r="TH47" s="343">
        <v>0.62725817218297675</v>
      </c>
      <c r="TI47" s="343">
        <v>0.62342059450915277</v>
      </c>
      <c r="TJ47" s="343">
        <v>0.46976863088872028</v>
      </c>
      <c r="TK47" s="343">
        <v>0.50019691630330276</v>
      </c>
      <c r="TL47" s="343">
        <v>0.52963575324308509</v>
      </c>
      <c r="TM47" s="343">
        <v>0.59075358183075499</v>
      </c>
      <c r="TN47" s="343">
        <v>0.30380916843061939</v>
      </c>
      <c r="TO47" s="343">
        <v>0.61963492375784979</v>
      </c>
      <c r="TP47" s="343">
        <v>0.47507136142034229</v>
      </c>
      <c r="TQ47" s="343">
        <v>0.56953156423850104</v>
      </c>
      <c r="TR47" s="343">
        <v>0.6215626127201217</v>
      </c>
      <c r="TS47" s="343">
        <v>0.58892768299190135</v>
      </c>
      <c r="TT47" s="343">
        <v>0.59231313095118387</v>
      </c>
      <c r="TU47" s="343">
        <v>0.57607860476026529</v>
      </c>
      <c r="TV47" s="343">
        <v>0.57400751149076346</v>
      </c>
      <c r="TW47" s="343">
        <v>0.40537136089213033</v>
      </c>
      <c r="TX47" s="343">
        <v>0.48721572417759268</v>
      </c>
      <c r="TY47" s="343">
        <v>0.25632064970455776</v>
      </c>
      <c r="TZ47" s="343">
        <v>0.44168371894104203</v>
      </c>
      <c r="UA47" s="343">
        <v>0.65260530336018352</v>
      </c>
      <c r="UB47" s="343">
        <v>0.31269354523491139</v>
      </c>
      <c r="UC47" s="343">
        <v>0.26300885525647744</v>
      </c>
      <c r="UD47" s="343">
        <v>0.49371963701428867</v>
      </c>
      <c r="UE47" s="343">
        <v>0.34905093974496731</v>
      </c>
      <c r="UF47" s="343">
        <v>0.48157076323654846</v>
      </c>
      <c r="UG47" s="343">
        <v>0.33608946663232714</v>
      </c>
      <c r="UH47" s="343">
        <v>0.39354995145793553</v>
      </c>
      <c r="UI47" s="343">
        <v>0.52931377250275635</v>
      </c>
      <c r="UJ47" s="343">
        <v>0.5517195784943798</v>
      </c>
      <c r="UK47" s="343">
        <v>0.60860723543053763</v>
      </c>
      <c r="UL47" s="343">
        <v>0.57761634262934825</v>
      </c>
      <c r="UM47" s="343">
        <v>0.3886083557036849</v>
      </c>
      <c r="UN47" s="343">
        <v>0.2913782303733507</v>
      </c>
      <c r="UO47" s="343">
        <v>0.55654691453820093</v>
      </c>
      <c r="UP47" s="343">
        <v>0.62338394843683365</v>
      </c>
      <c r="UQ47" s="343">
        <v>0.34933533267754197</v>
      </c>
      <c r="UR47" s="343">
        <v>0.4242791216081569</v>
      </c>
      <c r="US47" s="343">
        <v>0.57803337683568345</v>
      </c>
      <c r="UT47" s="343">
        <v>0.49112987774613331</v>
      </c>
      <c r="UU47" s="343">
        <v>0.62378712782818413</v>
      </c>
      <c r="UV47" s="343">
        <v>0.49096990735765078</v>
      </c>
      <c r="UW47" s="343">
        <v>0.50636834696906674</v>
      </c>
      <c r="UX47" s="343">
        <v>0.54949439312663995</v>
      </c>
      <c r="UY47" s="343">
        <v>0.3667281238963393</v>
      </c>
      <c r="UZ47" s="343">
        <v>0.56693548792108817</v>
      </c>
      <c r="VA47" s="343">
        <v>0.34329846350627052</v>
      </c>
      <c r="VB47" s="343">
        <v>0.58957606384134775</v>
      </c>
      <c r="VC47" s="343">
        <v>0.61898715793544135</v>
      </c>
      <c r="VD47" s="343">
        <v>0.57001137861970108</v>
      </c>
      <c r="VE47" s="343">
        <v>0.54339529271506082</v>
      </c>
      <c r="VF47" s="343">
        <v>0.30841627335177707</v>
      </c>
      <c r="VG47" s="343">
        <v>0.24892588968910909</v>
      </c>
      <c r="VH47" s="343">
        <v>0.37666579233979308</v>
      </c>
      <c r="VI47" s="343">
        <v>0.5621932736861881</v>
      </c>
      <c r="VJ47" s="343">
        <v>0.39362753592444721</v>
      </c>
      <c r="VK47" s="343">
        <v>0.6243338887868477</v>
      </c>
      <c r="VL47" s="343">
        <v>0.62969909637298682</v>
      </c>
      <c r="VM47" s="343">
        <v>0.40895614658617196</v>
      </c>
      <c r="VN47" s="343">
        <v>0.48908466424550484</v>
      </c>
      <c r="VO47" s="343">
        <v>0.46705396931959164</v>
      </c>
      <c r="VP47" s="343">
        <v>0.56194405318408513</v>
      </c>
      <c r="VQ47" s="343">
        <v>0.56497638206373313</v>
      </c>
      <c r="VR47" s="343">
        <v>0.59370447998437537</v>
      </c>
      <c r="VS47" s="343">
        <v>0.3977378389662512</v>
      </c>
      <c r="VT47" s="343">
        <v>0.59695015056992373</v>
      </c>
      <c r="VU47" s="343">
        <v>0.5407987421305841</v>
      </c>
      <c r="VV47" s="343">
        <v>0.58312686235070899</v>
      </c>
      <c r="VW47" s="343">
        <v>0.57621623245089215</v>
      </c>
      <c r="VX47" s="343">
        <v>0.58386607509232369</v>
      </c>
      <c r="VY47" s="343">
        <v>0.26065246550306437</v>
      </c>
      <c r="VZ47" s="343">
        <v>0.51894805297826951</v>
      </c>
      <c r="WA47" s="343">
        <v>0.60030331558242789</v>
      </c>
      <c r="WB47" s="343">
        <v>0.65493383553582585</v>
      </c>
      <c r="WC47" s="343">
        <v>0.62281833939863529</v>
      </c>
      <c r="WD47" s="343">
        <v>0.62751086832536285</v>
      </c>
      <c r="WE47" s="343">
        <v>0.43298140811958591</v>
      </c>
      <c r="WF47" s="343">
        <v>0.52365905592687934</v>
      </c>
      <c r="WG47" s="343">
        <v>0.58765154106206274</v>
      </c>
      <c r="WH47" s="343">
        <v>0.55260543614982682</v>
      </c>
      <c r="WI47" s="343">
        <v>0.62574265964375209</v>
      </c>
      <c r="WJ47" s="343">
        <v>0.40039705666226466</v>
      </c>
      <c r="WK47" s="343">
        <v>0.59249407637401585</v>
      </c>
      <c r="WL47" s="343">
        <v>0.22939479792043163</v>
      </c>
      <c r="WM47" s="343">
        <v>0.45686986315581357</v>
      </c>
      <c r="WN47" s="343">
        <v>0.50070729965870719</v>
      </c>
      <c r="WO47" s="343">
        <v>0.57422316379755389</v>
      </c>
      <c r="WP47" s="343">
        <v>0.46381136287151437</v>
      </c>
      <c r="WQ47" s="343">
        <v>0.62630907938550773</v>
      </c>
      <c r="WR47" s="343">
        <v>0.54351672852191213</v>
      </c>
      <c r="WS47" s="343">
        <v>0.33031436205817555</v>
      </c>
      <c r="WT47" s="343">
        <v>0.63131076423840049</v>
      </c>
      <c r="WU47" s="343">
        <v>0.67755207442919263</v>
      </c>
      <c r="WV47" s="343">
        <v>0.68791228254549586</v>
      </c>
      <c r="WW47" s="343">
        <v>0.54716601993155545</v>
      </c>
      <c r="WX47" s="343">
        <v>0.58100434550230318</v>
      </c>
      <c r="WY47" s="343">
        <v>0.59373075769346506</v>
      </c>
      <c r="WZ47" s="343">
        <v>0.53129255676160547</v>
      </c>
      <c r="XA47" s="343">
        <v>0.24759746483562897</v>
      </c>
      <c r="XB47" s="343">
        <v>0.24456014385902231</v>
      </c>
      <c r="XC47" s="343">
        <v>0.17208081356637553</v>
      </c>
      <c r="XD47" s="343">
        <v>0.47518138598202014</v>
      </c>
      <c r="XE47" s="343">
        <v>0.39041045113946193</v>
      </c>
      <c r="XF47" s="343">
        <v>0.27111510975354774</v>
      </c>
      <c r="XG47" s="343">
        <v>0.3823269134200834</v>
      </c>
      <c r="XH47" s="343">
        <v>0.51217908570845083</v>
      </c>
      <c r="XI47" s="343">
        <v>0.41774547691184943</v>
      </c>
      <c r="XJ47" s="343">
        <v>0.53512071924031979</v>
      </c>
      <c r="XK47" s="343">
        <v>0.53793205730892324</v>
      </c>
      <c r="XL47" s="343">
        <v>0.32538845275282569</v>
      </c>
      <c r="XM47" s="343">
        <v>0.51506119043822696</v>
      </c>
      <c r="XN47" s="343">
        <v>0.55496666932981042</v>
      </c>
      <c r="XO47" s="343">
        <v>0.44441942216670244</v>
      </c>
      <c r="XP47" s="343">
        <v>0.45477119845844233</v>
      </c>
      <c r="XQ47" s="343">
        <v>0.51450670878647187</v>
      </c>
      <c r="XR47" s="343">
        <v>0.5619532650057828</v>
      </c>
      <c r="XS47" s="343">
        <v>0.45777291669699638</v>
      </c>
      <c r="XT47" s="343">
        <v>0.50840518225330678</v>
      </c>
      <c r="XU47" s="343">
        <v>0.63092252225380296</v>
      </c>
      <c r="XV47" s="343">
        <v>0.51733938258943313</v>
      </c>
      <c r="XW47" s="343">
        <v>0.57073933623703654</v>
      </c>
      <c r="XX47" s="343">
        <v>0.50767353678592764</v>
      </c>
      <c r="XY47" s="343">
        <v>0.52632352413491701</v>
      </c>
      <c r="XZ47" s="343">
        <v>0.56820125876048666</v>
      </c>
      <c r="YA47" s="343">
        <v>0.46884011256334546</v>
      </c>
      <c r="YB47" s="343">
        <v>0.31064260198259996</v>
      </c>
      <c r="YC47" s="343">
        <v>0.34556763631291981</v>
      </c>
      <c r="YD47" s="343">
        <v>0.58391261453818977</v>
      </c>
      <c r="YE47" s="343">
        <v>0.50124687046714589</v>
      </c>
      <c r="YF47" s="343">
        <v>0.65480694239635395</v>
      </c>
      <c r="YG47" s="343">
        <v>0.41686144729504615</v>
      </c>
      <c r="YH47" s="343">
        <v>0.54580523066752207</v>
      </c>
      <c r="YI47" s="343">
        <v>0.51250832756344666</v>
      </c>
      <c r="YJ47" s="343">
        <v>0.57139841408462555</v>
      </c>
      <c r="YK47" s="343">
        <v>0.47999019907134316</v>
      </c>
      <c r="YL47" s="343">
        <v>0.45644998151178412</v>
      </c>
      <c r="YM47" s="343">
        <v>0.59715806454528697</v>
      </c>
      <c r="YN47" s="343">
        <v>0.54966943009152602</v>
      </c>
      <c r="YO47" s="343">
        <v>0.59268352815092629</v>
      </c>
      <c r="YP47" s="343">
        <v>0.38952772403217417</v>
      </c>
      <c r="YQ47" s="343">
        <v>0.51062508927285943</v>
      </c>
      <c r="YR47" s="343">
        <v>0.4238561708086509</v>
      </c>
      <c r="YS47" s="343">
        <v>0.43957297367438225</v>
      </c>
      <c r="YT47" s="343">
        <v>0.28002420561392233</v>
      </c>
      <c r="YU47" s="343">
        <v>0.52227150094036179</v>
      </c>
      <c r="YV47" s="343">
        <v>0.55430753349109918</v>
      </c>
      <c r="YW47" s="343">
        <v>0.63923322409058758</v>
      </c>
      <c r="YX47" s="343">
        <v>0.49741008691738975</v>
      </c>
      <c r="YY47" s="343">
        <v>0.64186506872467741</v>
      </c>
      <c r="YZ47" s="343">
        <v>0.42675329594435013</v>
      </c>
      <c r="ZA47" s="343">
        <v>0.4461589358837888</v>
      </c>
      <c r="ZB47" s="343">
        <v>0.63268354052845321</v>
      </c>
      <c r="ZC47" s="343">
        <v>0.54932621805886972</v>
      </c>
      <c r="ZD47" s="343">
        <v>0.56152456323488376</v>
      </c>
      <c r="ZE47" s="343">
        <v>0.68771112392567324</v>
      </c>
      <c r="ZF47" s="343">
        <v>0.66978365660221584</v>
      </c>
      <c r="ZG47" s="343">
        <v>0.64902855963429762</v>
      </c>
      <c r="ZH47" s="343">
        <v>0.66188305913248013</v>
      </c>
      <c r="ZI47" s="343">
        <v>0.51255434729163463</v>
      </c>
      <c r="ZJ47" s="343">
        <v>0.3215956907406739</v>
      </c>
      <c r="ZK47" s="343">
        <v>0.60808000530628337</v>
      </c>
      <c r="ZL47" s="343">
        <v>0.43653126255914804</v>
      </c>
      <c r="ZM47" s="343">
        <v>0.43016009175097042</v>
      </c>
      <c r="ZN47" s="343">
        <v>0.5096091567098201</v>
      </c>
      <c r="ZO47" s="343">
        <v>0.47525418556810123</v>
      </c>
      <c r="ZP47" s="343">
        <v>0.52491361147176707</v>
      </c>
      <c r="ZQ47" s="343">
        <v>0.49517863509518489</v>
      </c>
      <c r="ZR47" s="343">
        <v>0.3361974642201529</v>
      </c>
      <c r="ZS47" s="343">
        <v>0.50053364850164139</v>
      </c>
      <c r="ZT47" s="343">
        <v>0.7130743865973912</v>
      </c>
      <c r="ZU47" s="343">
        <v>0.34548917288249176</v>
      </c>
      <c r="ZV47" s="343">
        <v>0.5644734308240783</v>
      </c>
      <c r="ZW47" s="343">
        <v>0.49442802336032193</v>
      </c>
      <c r="ZX47" s="343">
        <v>0.63304524963449182</v>
      </c>
      <c r="ZY47" s="343">
        <v>0.6129821988105183</v>
      </c>
      <c r="ZZ47" s="343">
        <v>0.51403676623218764</v>
      </c>
      <c r="AAA47" s="343">
        <v>0.53187066413152517</v>
      </c>
      <c r="AAB47" s="343">
        <v>0.38178525877655678</v>
      </c>
      <c r="AAC47" s="343">
        <v>0.28475602972643976</v>
      </c>
      <c r="AAD47" s="343">
        <v>0.45406735848056445</v>
      </c>
      <c r="AAE47" s="343">
        <v>0.43125190735010099</v>
      </c>
      <c r="AAF47" s="343">
        <v>0.36766486403268211</v>
      </c>
      <c r="AAG47" s="343">
        <v>0.58183044085358837</v>
      </c>
      <c r="AAH47" s="343">
        <v>0.5045272121971599</v>
      </c>
      <c r="AAI47" s="343">
        <v>0.57921273189536626</v>
      </c>
      <c r="AAJ47" s="343">
        <v>0.60153137105619758</v>
      </c>
      <c r="AAK47" s="343">
        <v>0.45284689020624708</v>
      </c>
      <c r="AAL47" s="343">
        <v>0.61595141636874251</v>
      </c>
      <c r="AAM47" s="343">
        <v>0.31350297005996686</v>
      </c>
      <c r="AAN47" s="343">
        <v>0.48176212735175267</v>
      </c>
      <c r="AAO47" s="343">
        <v>0.4172719020952943</v>
      </c>
      <c r="AAP47" s="343">
        <v>0.46282427090818867</v>
      </c>
      <c r="AAQ47" s="343">
        <v>0.45244689998749349</v>
      </c>
      <c r="AAR47" s="343">
        <v>0.58217604454746352</v>
      </c>
      <c r="AAS47" s="343">
        <v>0.52992316908376103</v>
      </c>
      <c r="AAT47" s="343">
        <v>0.47385972397969078</v>
      </c>
      <c r="AAU47" s="343">
        <v>0.27309301446483986</v>
      </c>
      <c r="AAV47" s="343">
        <v>0.40998531086570955</v>
      </c>
      <c r="AAW47" s="343">
        <v>0.46659027570319167</v>
      </c>
      <c r="AAX47" s="343">
        <v>0.32299459692069804</v>
      </c>
      <c r="AAY47" s="343">
        <v>0.48498079485984991</v>
      </c>
      <c r="AAZ47" s="343">
        <v>0.57323680290563828</v>
      </c>
      <c r="ABA47" s="343">
        <v>0.57544061600647611</v>
      </c>
      <c r="ABB47" s="343">
        <v>0.59199206754518774</v>
      </c>
      <c r="ABC47" s="343">
        <v>0.57646616284413033</v>
      </c>
      <c r="ABD47" s="343">
        <v>0.52133524040877843</v>
      </c>
      <c r="ABE47" s="343">
        <v>0.51183628107265688</v>
      </c>
      <c r="ABF47" s="343">
        <v>0.39354967849667138</v>
      </c>
      <c r="ABG47" s="343">
        <v>0.27010144721163182</v>
      </c>
      <c r="ABH47" s="343">
        <v>0.47834368285649359</v>
      </c>
      <c r="ABI47" s="343">
        <v>0.45692808919437811</v>
      </c>
      <c r="ABJ47" s="343">
        <v>0.46291864603126104</v>
      </c>
      <c r="ABK47" s="343">
        <v>0.44228926492543458</v>
      </c>
      <c r="ABL47" s="343">
        <v>0.54995323825873033</v>
      </c>
      <c r="ABM47" s="343">
        <v>0.33037860930164531</v>
      </c>
      <c r="ABN47" s="343">
        <v>0.59997249896721272</v>
      </c>
      <c r="ABO47" s="343">
        <v>0.50819169971374123</v>
      </c>
      <c r="ABP47" s="343">
        <v>0.58234393653034988</v>
      </c>
      <c r="ABQ47" s="343">
        <v>0.60858567408355757</v>
      </c>
      <c r="ABR47" s="343">
        <v>0.58010157764603609</v>
      </c>
      <c r="ABS47" s="343">
        <v>0.64839107898325565</v>
      </c>
      <c r="ABT47" s="343">
        <v>0.61966715456001753</v>
      </c>
      <c r="ABU47" s="343">
        <v>0.42190708369933561</v>
      </c>
      <c r="ABV47" s="343">
        <v>0.35616043414745291</v>
      </c>
      <c r="ABW47" s="343">
        <v>0.4753407184901961</v>
      </c>
      <c r="ABX47" s="343">
        <v>0.51094270582555823</v>
      </c>
      <c r="ABY47" s="343">
        <v>0.64045077098993641</v>
      </c>
      <c r="ABZ47" s="343">
        <v>0.63557765144356448</v>
      </c>
      <c r="ACA47" s="343">
        <v>0.27582778096384447</v>
      </c>
      <c r="ACB47" s="343">
        <v>0.49539479116591301</v>
      </c>
      <c r="ACC47" s="343">
        <v>0.56785506931756347</v>
      </c>
      <c r="ACD47" s="343">
        <v>0.5877732113658215</v>
      </c>
      <c r="ACE47" s="343">
        <v>0.40665024407578215</v>
      </c>
      <c r="ACF47" s="343">
        <v>0.62007790095157123</v>
      </c>
      <c r="ACG47" s="343">
        <v>0.25004896355144396</v>
      </c>
      <c r="ACH47" s="343">
        <v>0.69968641041396473</v>
      </c>
      <c r="ACI47" s="343">
        <v>0.56595089364474116</v>
      </c>
      <c r="ACJ47" s="343">
        <v>0.62495752692642381</v>
      </c>
      <c r="ACK47" s="343">
        <v>0.65676081119015728</v>
      </c>
      <c r="ACL47" s="343">
        <v>0.51679201325394075</v>
      </c>
      <c r="ACM47" s="343">
        <v>0.63630745468528227</v>
      </c>
      <c r="ACN47" s="343">
        <v>0.29675890476228095</v>
      </c>
      <c r="ACO47" s="343">
        <v>0.28988325155102351</v>
      </c>
      <c r="ACP47" s="343">
        <v>0.61380057675405908</v>
      </c>
      <c r="ACQ47" s="343">
        <v>0.59818621352465851</v>
      </c>
      <c r="ACR47" s="343">
        <v>0.53267546172435087</v>
      </c>
      <c r="ACS47" s="343">
        <v>0.64403177146047708</v>
      </c>
      <c r="ACT47" s="343">
        <v>0.30214200866922175</v>
      </c>
      <c r="ACU47" s="343">
        <v>0.47236411318627208</v>
      </c>
      <c r="ACV47" s="343">
        <v>0.60041688668508819</v>
      </c>
      <c r="ACW47" s="343">
        <v>0.63681194458685597</v>
      </c>
      <c r="ACX47" s="343">
        <v>0.57671077993950348</v>
      </c>
      <c r="ACY47" s="343">
        <v>0.60953702192278181</v>
      </c>
      <c r="ACZ47" s="343">
        <v>0.43416758470227235</v>
      </c>
      <c r="ADA47" s="343">
        <v>0.27423860339612938</v>
      </c>
      <c r="ADB47" s="343">
        <v>0.43470018696262042</v>
      </c>
      <c r="ADC47" s="343">
        <v>0.43309513805980082</v>
      </c>
      <c r="ADD47" s="343">
        <v>0.45304754338145031</v>
      </c>
      <c r="ADE47" s="343">
        <v>0.37623118586925014</v>
      </c>
      <c r="ADF47" s="343">
        <v>0.39830552106802325</v>
      </c>
      <c r="ADG47" s="343">
        <v>0.66782380724859791</v>
      </c>
      <c r="ADH47" s="343">
        <v>0.63684132489840184</v>
      </c>
      <c r="ADI47" s="343">
        <v>0.50035621557343124</v>
      </c>
      <c r="ADJ47" s="343">
        <v>0.61833460736740575</v>
      </c>
      <c r="ADK47" s="343">
        <v>0.63722807901908385</v>
      </c>
      <c r="ADL47" s="343">
        <v>0.38260092748961422</v>
      </c>
      <c r="ADM47" s="343">
        <v>0.19246069764568649</v>
      </c>
      <c r="ADN47" s="343">
        <v>0.30808619584516628</v>
      </c>
      <c r="ADO47" s="343">
        <v>0.41526888471584161</v>
      </c>
      <c r="ADP47" s="343">
        <v>0.33106922641567593</v>
      </c>
      <c r="ADQ47" s="343">
        <v>0.63143799981531001</v>
      </c>
      <c r="ADR47" s="343">
        <v>0.66757927565888942</v>
      </c>
      <c r="ADS47" s="343">
        <v>0.58899885623859405</v>
      </c>
      <c r="ADT47" s="343">
        <v>0.65127939110314614</v>
      </c>
      <c r="ADU47" s="343">
        <v>0.28128038041521519</v>
      </c>
      <c r="ADV47" s="343">
        <v>0.28068217092014236</v>
      </c>
      <c r="ADW47" s="343">
        <v>0.35785246433096662</v>
      </c>
      <c r="ADX47" s="343">
        <v>0.58614377657841032</v>
      </c>
      <c r="ADY47" s="343">
        <v>0.25136304783849156</v>
      </c>
      <c r="ADZ47" s="343">
        <v>0.38157930099254195</v>
      </c>
      <c r="AEA47" s="343">
        <v>0.60621025282627194</v>
      </c>
      <c r="AEB47" s="343">
        <v>0.48758918876774832</v>
      </c>
      <c r="AEC47" s="343">
        <v>0.53230438409890057</v>
      </c>
      <c r="AED47" s="343">
        <v>0.550845874036762</v>
      </c>
      <c r="AEE47" s="343">
        <v>0.42120015258429788</v>
      </c>
      <c r="AEF47" s="343">
        <v>0.52652584497917732</v>
      </c>
      <c r="AEG47" s="343">
        <v>0.592141832355223</v>
      </c>
      <c r="AEH47" s="343">
        <v>0.44600050296541632</v>
      </c>
      <c r="AEI47" s="343">
        <v>0.58050590904526267</v>
      </c>
      <c r="AEJ47" s="343">
        <v>0.53413978743708657</v>
      </c>
      <c r="AEK47" s="343">
        <v>0.62470901762010111</v>
      </c>
      <c r="AEL47" s="343">
        <v>0.3822397587591797</v>
      </c>
      <c r="AEM47" s="343">
        <v>0.42622295730127707</v>
      </c>
      <c r="AEN47" s="343">
        <v>0.45650369303171057</v>
      </c>
      <c r="AEO47" s="343">
        <v>0.30758252725337942</v>
      </c>
      <c r="AEP47" s="343">
        <v>0.52766376632275114</v>
      </c>
      <c r="AEQ47" s="343">
        <v>0.58328216760409501</v>
      </c>
      <c r="AER47" s="343">
        <v>0.62482716685894202</v>
      </c>
      <c r="AES47" s="343">
        <v>0.60226927106378714</v>
      </c>
      <c r="AET47" s="343">
        <v>0.45312588810642973</v>
      </c>
      <c r="AEU47" s="343">
        <v>0.72049101915879377</v>
      </c>
      <c r="AEV47" s="343">
        <v>0.5958657539978135</v>
      </c>
      <c r="AEW47" s="343">
        <v>0.59145265880062459</v>
      </c>
      <c r="AEX47" s="343">
        <v>0.54187350904780573</v>
      </c>
      <c r="AEY47" s="343">
        <v>0.4363297128511146</v>
      </c>
      <c r="AEZ47" s="343">
        <v>0.44992733308962102</v>
      </c>
      <c r="AFA47" s="343">
        <v>0.63132618047502764</v>
      </c>
      <c r="AFB47" s="343">
        <v>0.72197207087196347</v>
      </c>
      <c r="AFC47" s="343">
        <v>0.68686532163049552</v>
      </c>
      <c r="AFD47" s="343">
        <v>0.77771164720287811</v>
      </c>
      <c r="AFE47" s="343">
        <v>0.71914578455410549</v>
      </c>
      <c r="AFF47" s="343">
        <v>0.76417892394314302</v>
      </c>
      <c r="AFG47" s="343">
        <v>0.62387745579461318</v>
      </c>
      <c r="AFH47" s="343">
        <v>0.72824962157236461</v>
      </c>
      <c r="AFI47" s="343">
        <v>0.75106732904896201</v>
      </c>
      <c r="AFJ47" s="343">
        <v>0.74011706015553269</v>
      </c>
      <c r="AFK47" s="343">
        <v>0.38659684063249505</v>
      </c>
      <c r="AFL47" s="343">
        <v>0.46391000695727719</v>
      </c>
      <c r="AFM47" s="343">
        <v>0.65377988930928244</v>
      </c>
      <c r="AFN47" s="343">
        <v>0.69466003004187171</v>
      </c>
      <c r="AFO47" s="343">
        <v>0.68313688911488213</v>
      </c>
      <c r="AFP47" s="343">
        <v>0.70978304465645803</v>
      </c>
      <c r="AFQ47" s="343">
        <v>0.69688006060047136</v>
      </c>
      <c r="AFR47" s="343">
        <v>0.6873710036548264</v>
      </c>
      <c r="AFS47" s="343">
        <v>0.69313289060643446</v>
      </c>
      <c r="AFT47" s="343">
        <v>0.59965526921052281</v>
      </c>
      <c r="AFU47" s="343">
        <v>0.70246314702738899</v>
      </c>
      <c r="AFV47" s="343">
        <v>0.63234729727975092</v>
      </c>
      <c r="AFW47" s="343">
        <v>0.67999362439536082</v>
      </c>
      <c r="AFX47" s="343">
        <v>0.27732226026611367</v>
      </c>
      <c r="AFY47" s="343">
        <v>0.57457843536712661</v>
      </c>
      <c r="AFZ47" s="343">
        <v>0.53582869974274994</v>
      </c>
      <c r="AGA47" s="343">
        <v>0.67075854935641144</v>
      </c>
      <c r="AGB47" s="343">
        <v>0.47630778897029324</v>
      </c>
      <c r="AGC47" s="343">
        <v>0.58167932285255775</v>
      </c>
      <c r="AGD47" s="343">
        <v>0.6363418475708843</v>
      </c>
      <c r="AGE47" s="343">
        <v>0.63654934216006787</v>
      </c>
      <c r="AGF47" s="343">
        <v>0.6764636043308091</v>
      </c>
      <c r="AGG47" s="343">
        <v>0.67111980440538843</v>
      </c>
      <c r="AGH47" s="343">
        <v>0.5776170470867954</v>
      </c>
      <c r="AGI47" s="343">
        <v>0.39138025266265974</v>
      </c>
      <c r="AGJ47" s="343">
        <v>0.51633770347593899</v>
      </c>
      <c r="AGK47" s="343">
        <v>0.60189681426495201</v>
      </c>
      <c r="AGL47" s="343">
        <v>0.61214992420814096</v>
      </c>
      <c r="AGM47" s="343">
        <v>0.62830159458415369</v>
      </c>
      <c r="AGN47" s="343">
        <v>0.60279333891803821</v>
      </c>
      <c r="AGO47" s="343">
        <v>0.71024172279527442</v>
      </c>
      <c r="AGP47" s="343">
        <v>0.63995991381633377</v>
      </c>
      <c r="AGQ47" s="343">
        <v>0.34599230602183495</v>
      </c>
      <c r="AGR47" s="343">
        <v>0.35025890113842989</v>
      </c>
      <c r="AGS47" s="343">
        <v>0.61911216286123372</v>
      </c>
      <c r="AGT47" s="343">
        <v>0.62982394294576083</v>
      </c>
      <c r="AGU47" s="343">
        <v>0.49469461352844479</v>
      </c>
      <c r="AGV47" s="343">
        <v>0.63145244380499643</v>
      </c>
      <c r="AGW47" s="343">
        <v>0.68097526064813896</v>
      </c>
      <c r="AGX47" s="343">
        <v>0.4750266798472233</v>
      </c>
      <c r="AGY47" s="343">
        <v>0.60881603796207384</v>
      </c>
      <c r="AGZ47" s="343">
        <v>0.51165094561506341</v>
      </c>
      <c r="AHA47" s="343">
        <v>0.46630252407795997</v>
      </c>
      <c r="AHB47" s="343">
        <v>0.4749321080712372</v>
      </c>
      <c r="AHC47" s="343">
        <v>0.51226878662580122</v>
      </c>
      <c r="AHD47" s="343">
        <v>0.53808040891444653</v>
      </c>
      <c r="AHE47" s="343">
        <v>0.53726513386178054</v>
      </c>
      <c r="AHF47" s="343">
        <v>0.60997897026061776</v>
      </c>
      <c r="AHG47" s="343">
        <v>0.46531790373440229</v>
      </c>
      <c r="AHH47" s="343">
        <v>0.44225533788328947</v>
      </c>
      <c r="AHI47" s="343">
        <v>0.59441676848595026</v>
      </c>
      <c r="AHJ47" s="343">
        <v>0.71269250039632237</v>
      </c>
      <c r="AHK47" s="343">
        <v>0.5714711666268727</v>
      </c>
      <c r="AHL47" s="343">
        <v>0.3945290795767008</v>
      </c>
      <c r="AHM47" s="343">
        <v>0.61654211050710339</v>
      </c>
      <c r="AHN47" s="343">
        <v>0.38184332389962855</v>
      </c>
      <c r="AHO47" s="343">
        <v>24.49781090886621</v>
      </c>
      <c r="AHQ47" s="351">
        <v>42</v>
      </c>
    </row>
    <row r="48" spans="1:901" x14ac:dyDescent="0.45">
      <c r="A48" s="341" t="s">
        <v>16</v>
      </c>
      <c r="B48" s="342" t="s">
        <v>6257</v>
      </c>
      <c r="C48" s="343">
        <v>9.0291719294577702E-2</v>
      </c>
      <c r="D48" s="343">
        <v>0.14139715992624782</v>
      </c>
      <c r="E48" s="343">
        <v>0.17763527257270328</v>
      </c>
      <c r="F48" s="343">
        <v>9.2882756224907603E-2</v>
      </c>
      <c r="G48" s="343">
        <v>0.1335474378994185</v>
      </c>
      <c r="H48" s="343">
        <v>0.11319245429919869</v>
      </c>
      <c r="I48" s="343">
        <v>0.13610642899001213</v>
      </c>
      <c r="J48" s="343">
        <v>9.0936827722281163E-2</v>
      </c>
      <c r="K48" s="343">
        <v>9.9304821441173155E-2</v>
      </c>
      <c r="L48" s="343">
        <v>0.14424930389908194</v>
      </c>
      <c r="M48" s="343">
        <v>0.14598347935655101</v>
      </c>
      <c r="N48" s="343">
        <v>0.24627455097511056</v>
      </c>
      <c r="O48" s="343">
        <v>0.20305508324833127</v>
      </c>
      <c r="P48" s="343">
        <v>9.3140484477287899E-2</v>
      </c>
      <c r="Q48" s="343">
        <v>0.17380961833696043</v>
      </c>
      <c r="R48" s="343">
        <v>0.16414844548231064</v>
      </c>
      <c r="S48" s="343">
        <v>0.24178224236015963</v>
      </c>
      <c r="T48" s="343">
        <v>0.10658132905795849</v>
      </c>
      <c r="U48" s="343">
        <v>0.11054590043962384</v>
      </c>
      <c r="V48" s="343">
        <v>0.11779522339189509</v>
      </c>
      <c r="W48" s="343">
        <v>0.14090303717361222</v>
      </c>
      <c r="X48" s="343">
        <v>0.17730889805580521</v>
      </c>
      <c r="Y48" s="343">
        <v>0.21857173757350648</v>
      </c>
      <c r="Z48" s="343">
        <v>0.27963470932572726</v>
      </c>
      <c r="AA48" s="343">
        <v>6.0129963947303598E-2</v>
      </c>
      <c r="AB48" s="343">
        <v>9.8441634115687571E-2</v>
      </c>
      <c r="AC48" s="343">
        <v>8.4152700038203257E-2</v>
      </c>
      <c r="AD48" s="343">
        <v>0.10257632166868177</v>
      </c>
      <c r="AE48" s="343">
        <v>9.1105246990124344E-2</v>
      </c>
      <c r="AF48" s="343">
        <v>0.17853384408438452</v>
      </c>
      <c r="AG48" s="343">
        <v>6.2479704950587009E-2</v>
      </c>
      <c r="AH48" s="343">
        <v>0.10153270889329455</v>
      </c>
      <c r="AI48" s="343">
        <v>0.14444356230204272</v>
      </c>
      <c r="AJ48" s="343">
        <v>0.13842728874208532</v>
      </c>
      <c r="AK48" s="343">
        <v>0.18673877297082883</v>
      </c>
      <c r="AL48" s="343">
        <v>0.12728425371831004</v>
      </c>
      <c r="AM48" s="343">
        <v>8.4995065598539629E-2</v>
      </c>
      <c r="AN48" s="343">
        <v>0.12055188745536793</v>
      </c>
      <c r="AO48" s="343">
        <v>0.10619048032085403</v>
      </c>
      <c r="AP48" s="343">
        <v>8.6229547337475357E-2</v>
      </c>
      <c r="AQ48" s="343">
        <v>4.712809199711309E-2</v>
      </c>
      <c r="AR48" s="343">
        <v>0.15912052906623483</v>
      </c>
      <c r="AS48" s="343">
        <v>4.2858935718089936E-2</v>
      </c>
      <c r="AT48" s="343">
        <v>0.12915992552864664</v>
      </c>
      <c r="AU48" s="343">
        <v>0.15125716766564393</v>
      </c>
      <c r="AV48" s="343">
        <v>0.12266425315463471</v>
      </c>
      <c r="AW48" s="343">
        <v>0.19396445948999899</v>
      </c>
      <c r="AX48" s="343">
        <v>0.16054067890515755</v>
      </c>
      <c r="AY48" s="343">
        <v>0.11430617301065472</v>
      </c>
      <c r="AZ48" s="343">
        <v>0.18246398220929605</v>
      </c>
      <c r="BA48" s="343">
        <v>0.1236155312676053</v>
      </c>
      <c r="BB48" s="343">
        <v>0.26924270322236404</v>
      </c>
      <c r="BC48" s="343">
        <v>0.15920943132629317</v>
      </c>
      <c r="BD48" s="343">
        <v>0.1618329128870839</v>
      </c>
      <c r="BE48" s="343">
        <v>0.21242367492263678</v>
      </c>
      <c r="BF48" s="343">
        <v>0.21861749182050103</v>
      </c>
      <c r="BG48" s="343">
        <v>0.24868128451733898</v>
      </c>
      <c r="BH48" s="343">
        <v>0.12443578169172004</v>
      </c>
      <c r="BI48" s="343">
        <v>0.25794570259146882</v>
      </c>
      <c r="BJ48" s="343">
        <v>0.280545257536923</v>
      </c>
      <c r="BK48" s="343">
        <v>0.1511715651982205</v>
      </c>
      <c r="BL48" s="343">
        <v>0.17617809828470307</v>
      </c>
      <c r="BM48" s="343">
        <v>0.146816344753574</v>
      </c>
      <c r="BN48" s="343">
        <v>0.15254385912109489</v>
      </c>
      <c r="BO48" s="343">
        <v>0.12283206402170957</v>
      </c>
      <c r="BP48" s="343">
        <v>0.16918761514677905</v>
      </c>
      <c r="BQ48" s="343">
        <v>0.1499138243986308</v>
      </c>
      <c r="BR48" s="343">
        <v>0.30613130578536563</v>
      </c>
      <c r="BS48" s="343">
        <v>0.1795004299936043</v>
      </c>
      <c r="BT48" s="343">
        <v>0.12520091647668027</v>
      </c>
      <c r="BU48" s="343">
        <v>0.24527199412055684</v>
      </c>
      <c r="BV48" s="343">
        <v>0.1604286538799177</v>
      </c>
      <c r="BW48" s="343">
        <v>9.5231498313212273E-2</v>
      </c>
      <c r="BX48" s="343">
        <v>3.9307316619210053E-2</v>
      </c>
      <c r="BY48" s="343">
        <v>0.10625000112046203</v>
      </c>
      <c r="BZ48" s="343">
        <v>9.6060468382556941E-2</v>
      </c>
      <c r="CA48" s="343">
        <v>0.15134035203871921</v>
      </c>
      <c r="CB48" s="343">
        <v>0.11129721422334646</v>
      </c>
      <c r="CC48" s="343">
        <v>0.22986284942698224</v>
      </c>
      <c r="CD48" s="343">
        <v>0.56239477844926711</v>
      </c>
      <c r="CE48" s="343">
        <v>0.50330193416156421</v>
      </c>
      <c r="CF48" s="343">
        <v>5.2376346782739537E-2</v>
      </c>
      <c r="CG48" s="343">
        <v>0.3185816362588948</v>
      </c>
      <c r="CH48" s="343">
        <v>9.6951347094879681E-2</v>
      </c>
      <c r="CI48" s="343">
        <v>0.11279741723511665</v>
      </c>
      <c r="CJ48" s="343">
        <v>0.14905744088066719</v>
      </c>
      <c r="CK48" s="343">
        <v>9.5966585954626413E-2</v>
      </c>
      <c r="CL48" s="343">
        <v>0.11998150718167355</v>
      </c>
      <c r="CM48" s="343">
        <v>0.11188908392605486</v>
      </c>
      <c r="CN48" s="343">
        <v>0.16083002751149184</v>
      </c>
      <c r="CO48" s="343">
        <v>0.10932421793350768</v>
      </c>
      <c r="CP48" s="343">
        <v>0.1656199556261887</v>
      </c>
      <c r="CQ48" s="343">
        <v>9.5536983670177961E-2</v>
      </c>
      <c r="CR48" s="343">
        <v>0.16364661530341662</v>
      </c>
      <c r="CS48" s="343">
        <v>0.10295781220404956</v>
      </c>
      <c r="CT48" s="343">
        <v>0.1407737731876583</v>
      </c>
      <c r="CU48" s="343">
        <v>0.12268352535586398</v>
      </c>
      <c r="CV48" s="343">
        <v>0.16569783286653136</v>
      </c>
      <c r="CW48" s="343">
        <v>0.14498325152802727</v>
      </c>
      <c r="CX48" s="343">
        <v>0.1276092882452301</v>
      </c>
      <c r="CY48" s="343">
        <v>0.1340798401726308</v>
      </c>
      <c r="CZ48" s="343">
        <v>0.15146219249975282</v>
      </c>
      <c r="DA48" s="343">
        <v>8.5675445882062495E-2</v>
      </c>
      <c r="DB48" s="343">
        <v>0.20329839777677378</v>
      </c>
      <c r="DC48" s="343">
        <v>0.14226571286466946</v>
      </c>
      <c r="DD48" s="343">
        <v>9.4672930243891465E-2</v>
      </c>
      <c r="DE48" s="343">
        <v>0.14767840190558126</v>
      </c>
      <c r="DF48" s="343">
        <v>6.1288297608724888E-2</v>
      </c>
      <c r="DG48" s="343">
        <v>0.3729046182807973</v>
      </c>
      <c r="DH48" s="343">
        <v>0.2766337261885416</v>
      </c>
      <c r="DI48" s="343">
        <v>0.12096122363727364</v>
      </c>
      <c r="DJ48" s="343">
        <v>0.14309508283562855</v>
      </c>
      <c r="DK48" s="343">
        <v>7.1338968690709464E-2</v>
      </c>
      <c r="DL48" s="343">
        <v>7.7929124875257591E-2</v>
      </c>
      <c r="DM48" s="343">
        <v>3.9600575986789087E-2</v>
      </c>
      <c r="DN48" s="343">
        <v>0.16290587293037767</v>
      </c>
      <c r="DO48" s="343">
        <v>0.15677383259772751</v>
      </c>
      <c r="DP48" s="343">
        <v>7.3174684809520135E-2</v>
      </c>
      <c r="DQ48" s="343">
        <v>0.19767067206322461</v>
      </c>
      <c r="DR48" s="343">
        <v>9.4643920648801491E-2</v>
      </c>
      <c r="DS48" s="343">
        <v>0.28664757586958806</v>
      </c>
      <c r="DT48" s="343">
        <v>0.16752851377855715</v>
      </c>
      <c r="DU48" s="343">
        <v>7.3148205161248661E-2</v>
      </c>
      <c r="DV48" s="343">
        <v>0.14823456639710941</v>
      </c>
      <c r="DW48" s="343">
        <v>0.1601452032342931</v>
      </c>
      <c r="DX48" s="343">
        <v>8.0907711705096239E-2</v>
      </c>
      <c r="DY48" s="343">
        <v>0.11507480952000829</v>
      </c>
      <c r="DZ48" s="343">
        <v>9.3047483535177958E-2</v>
      </c>
      <c r="EA48" s="343">
        <v>0.11731378090243985</v>
      </c>
      <c r="EB48" s="343">
        <v>0.14918086066704261</v>
      </c>
      <c r="EC48" s="343">
        <v>0.16029166257079638</v>
      </c>
      <c r="ED48" s="343">
        <v>9.6733789380552396E-2</v>
      </c>
      <c r="EE48" s="343">
        <v>7.8462229201241948E-2</v>
      </c>
      <c r="EF48" s="343">
        <v>0.13691861764976196</v>
      </c>
      <c r="EG48" s="343">
        <v>9.7044940657843415E-2</v>
      </c>
      <c r="EH48" s="343">
        <v>0.12590112123232336</v>
      </c>
      <c r="EI48" s="343">
        <v>0.1090401638921431</v>
      </c>
      <c r="EJ48" s="343">
        <v>9.4521307340984448E-2</v>
      </c>
      <c r="EK48" s="343">
        <v>0.12286559456455801</v>
      </c>
      <c r="EL48" s="343">
        <v>0.11062921272746055</v>
      </c>
      <c r="EM48" s="343">
        <v>6.265091113785029E-2</v>
      </c>
      <c r="EN48" s="343">
        <v>0.1655060963934683</v>
      </c>
      <c r="EO48" s="343">
        <v>0.16513098895452932</v>
      </c>
      <c r="EP48" s="343">
        <v>0.12992804670043678</v>
      </c>
      <c r="EQ48" s="343">
        <v>0.16607102975061108</v>
      </c>
      <c r="ER48" s="343">
        <v>0.17805485871600851</v>
      </c>
      <c r="ES48" s="343">
        <v>0.12953959079253038</v>
      </c>
      <c r="ET48" s="343">
        <v>0.10295754050944714</v>
      </c>
      <c r="EU48" s="343">
        <v>0.22128142766592204</v>
      </c>
      <c r="EV48" s="343">
        <v>8.2600410863479551E-2</v>
      </c>
      <c r="EW48" s="343">
        <v>0.11204485216637283</v>
      </c>
      <c r="EX48" s="343">
        <v>0.13635562993405562</v>
      </c>
      <c r="EY48" s="343">
        <v>0.11154413105709687</v>
      </c>
      <c r="EZ48" s="343">
        <v>0.1228002049360252</v>
      </c>
      <c r="FA48" s="343">
        <v>0.1694596476769899</v>
      </c>
      <c r="FB48" s="343">
        <v>0.10335522431457958</v>
      </c>
      <c r="FC48" s="343">
        <v>0.26304100515261836</v>
      </c>
      <c r="FD48" s="343">
        <v>0.14981945379585415</v>
      </c>
      <c r="FE48" s="343">
        <v>0.15244601179363204</v>
      </c>
      <c r="FF48" s="343">
        <v>0.15465294668316024</v>
      </c>
      <c r="FG48" s="343">
        <v>0.21280216441997088</v>
      </c>
      <c r="FH48" s="343">
        <v>6.7961720948103529E-2</v>
      </c>
      <c r="FI48" s="343">
        <v>0.15005945489587078</v>
      </c>
      <c r="FJ48" s="343">
        <v>0.11091039370333182</v>
      </c>
      <c r="FK48" s="343">
        <v>0.11975886237351029</v>
      </c>
      <c r="FL48" s="343">
        <v>8.9182367955227521E-2</v>
      </c>
      <c r="FM48" s="343">
        <v>0.12014373096180578</v>
      </c>
      <c r="FN48" s="343">
        <v>0.24523211854528965</v>
      </c>
      <c r="FO48" s="343">
        <v>0.35139096817437576</v>
      </c>
      <c r="FP48" s="343">
        <v>0.10997628572027876</v>
      </c>
      <c r="FQ48" s="343">
        <v>0.13091450221754478</v>
      </c>
      <c r="FR48" s="343">
        <v>0.14239767123592076</v>
      </c>
      <c r="FS48" s="343">
        <v>9.0635987833687356E-2</v>
      </c>
      <c r="FT48" s="343">
        <v>0.13523670754944531</v>
      </c>
      <c r="FU48" s="343">
        <v>0.12739071479587247</v>
      </c>
      <c r="FV48" s="343">
        <v>0.16258750189993731</v>
      </c>
      <c r="FW48" s="343">
        <v>0.12640738026110165</v>
      </c>
      <c r="FX48" s="343">
        <v>0.160894033267905</v>
      </c>
      <c r="FY48" s="343">
        <v>9.3662230135073715E-2</v>
      </c>
      <c r="FZ48" s="343">
        <v>0.15353932265272074</v>
      </c>
      <c r="GA48" s="343">
        <v>0.14187985898480335</v>
      </c>
      <c r="GB48" s="343">
        <v>0.1788250387796041</v>
      </c>
      <c r="GC48" s="343">
        <v>0.12626346235739017</v>
      </c>
      <c r="GD48" s="343">
        <v>9.2371123380438569E-2</v>
      </c>
      <c r="GE48" s="343">
        <v>0.19703278589351464</v>
      </c>
      <c r="GF48" s="343">
        <v>8.1093197177792994E-2</v>
      </c>
      <c r="GG48" s="343">
        <v>0.10962935960410648</v>
      </c>
      <c r="GH48" s="343">
        <v>9.2675112358604123E-2</v>
      </c>
      <c r="GI48" s="343">
        <v>0.13560570927882604</v>
      </c>
      <c r="GJ48" s="343">
        <v>7.6211241382172501E-2</v>
      </c>
      <c r="GK48" s="343">
        <v>0.13770487229501038</v>
      </c>
      <c r="GL48" s="343">
        <v>7.1083934390345632E-2</v>
      </c>
      <c r="GM48" s="343">
        <v>0.13426550121541297</v>
      </c>
      <c r="GN48" s="343">
        <v>0.13644960111584303</v>
      </c>
      <c r="GO48" s="343">
        <v>0.20147738439336613</v>
      </c>
      <c r="GP48" s="343">
        <v>0.10223334495053947</v>
      </c>
      <c r="GQ48" s="343">
        <v>0.10087274674828753</v>
      </c>
      <c r="GR48" s="343">
        <v>0.10593012953284374</v>
      </c>
      <c r="GS48" s="343">
        <v>8.6431892449798126E-2</v>
      </c>
      <c r="GT48" s="343">
        <v>0.13312016753092643</v>
      </c>
      <c r="GU48" s="343">
        <v>0.15242619867882978</v>
      </c>
      <c r="GV48" s="343">
        <v>0.12189938790849232</v>
      </c>
      <c r="GW48" s="343">
        <v>0.15122090189867135</v>
      </c>
      <c r="GX48" s="343">
        <v>8.7618402629726796E-2</v>
      </c>
      <c r="GY48" s="343">
        <v>0.11047952963944704</v>
      </c>
      <c r="GZ48" s="343">
        <v>9.0349719438235152E-2</v>
      </c>
      <c r="HA48" s="343">
        <v>0.13855534094229657</v>
      </c>
      <c r="HB48" s="343">
        <v>0.16352647322639402</v>
      </c>
      <c r="HC48" s="343">
        <v>0.10320216419187517</v>
      </c>
      <c r="HD48" s="343">
        <v>0.12159429850679292</v>
      </c>
      <c r="HE48" s="343">
        <v>0.12861474229310987</v>
      </c>
      <c r="HF48" s="343">
        <v>0.11594324864730386</v>
      </c>
      <c r="HG48" s="343">
        <v>0.12276260670482762</v>
      </c>
      <c r="HH48" s="343">
        <v>0.29279316751534473</v>
      </c>
      <c r="HI48" s="343">
        <v>9.0017895374743917E-2</v>
      </c>
      <c r="HJ48" s="343">
        <v>0.34852552792323971</v>
      </c>
      <c r="HK48" s="343">
        <v>0.1015000955394665</v>
      </c>
      <c r="HL48" s="343">
        <v>0.13365787730189194</v>
      </c>
      <c r="HM48" s="343">
        <v>0.1739541346932772</v>
      </c>
      <c r="HN48" s="343">
        <v>0.11377066978940939</v>
      </c>
      <c r="HO48" s="343">
        <v>0.13813825558984091</v>
      </c>
      <c r="HP48" s="343">
        <v>0.20178861732307621</v>
      </c>
      <c r="HQ48" s="343">
        <v>0.12611023939645752</v>
      </c>
      <c r="HR48" s="343">
        <v>0.13758986485556499</v>
      </c>
      <c r="HS48" s="343">
        <v>5.7339039515327817E-2</v>
      </c>
      <c r="HT48" s="343">
        <v>0.11320259712217763</v>
      </c>
      <c r="HU48" s="343">
        <v>0.13593672414586036</v>
      </c>
      <c r="HV48" s="343">
        <v>8.2272037155957004E-2</v>
      </c>
      <c r="HW48" s="343">
        <v>0.21619319614085386</v>
      </c>
      <c r="HX48" s="343">
        <v>9.3434951502387592E-2</v>
      </c>
      <c r="HY48" s="343">
        <v>0.14429549039850881</v>
      </c>
      <c r="HZ48" s="343">
        <v>0.10770544367588088</v>
      </c>
      <c r="IA48" s="343">
        <v>9.3144255924852454E-2</v>
      </c>
      <c r="IB48" s="343">
        <v>0.12946734551194466</v>
      </c>
      <c r="IC48" s="343">
        <v>0.15444219088456712</v>
      </c>
      <c r="ID48" s="343">
        <v>0.12219520812346596</v>
      </c>
      <c r="IE48" s="343">
        <v>0.180795846095678</v>
      </c>
      <c r="IF48" s="343">
        <v>0.1149909662936581</v>
      </c>
      <c r="IG48" s="343">
        <v>8.2568671065767638E-2</v>
      </c>
      <c r="IH48" s="343">
        <v>4.2752269544310731E-2</v>
      </c>
      <c r="II48" s="343">
        <v>9.1704208850521621E-2</v>
      </c>
      <c r="IJ48" s="343">
        <v>9.6085890602208623E-2</v>
      </c>
      <c r="IK48" s="343">
        <v>0.10678004242291375</v>
      </c>
      <c r="IL48" s="343">
        <v>6.6026040203585545E-2</v>
      </c>
      <c r="IM48" s="343">
        <v>0.11761150520638176</v>
      </c>
      <c r="IN48" s="343">
        <v>7.190813314365567E-2</v>
      </c>
      <c r="IO48" s="343">
        <v>0.23145866393207568</v>
      </c>
      <c r="IP48" s="343">
        <v>0.13051083606657438</v>
      </c>
      <c r="IQ48" s="343">
        <v>9.15737157157515E-2</v>
      </c>
      <c r="IR48" s="343">
        <v>0.12359344882112602</v>
      </c>
      <c r="IS48" s="343">
        <v>7.4410962511355733E-2</v>
      </c>
      <c r="IT48" s="343">
        <v>0.2498190447548285</v>
      </c>
      <c r="IU48" s="343">
        <v>0.26473212458971768</v>
      </c>
      <c r="IV48" s="343">
        <v>0.10909562489851943</v>
      </c>
      <c r="IW48" s="343">
        <v>5.0522185847815967E-2</v>
      </c>
      <c r="IX48" s="343">
        <v>0.10912229282403303</v>
      </c>
      <c r="IY48" s="343">
        <v>0.10195925449925509</v>
      </c>
      <c r="IZ48" s="343">
        <v>5.258556110212767E-2</v>
      </c>
      <c r="JA48" s="343">
        <v>0.1027464980115305</v>
      </c>
      <c r="JB48" s="343">
        <v>8.2018817432634658E-2</v>
      </c>
      <c r="JC48" s="343">
        <v>9.99186917465507E-2</v>
      </c>
      <c r="JD48" s="343">
        <v>4.6049364707721245E-2</v>
      </c>
      <c r="JE48" s="343">
        <v>8.6398963723797642E-2</v>
      </c>
      <c r="JF48" s="343">
        <v>9.0151271167208322E-2</v>
      </c>
      <c r="JG48" s="343">
        <v>0.10241032986885221</v>
      </c>
      <c r="JH48" s="343">
        <v>8.2587955034228097E-2</v>
      </c>
      <c r="JI48" s="343">
        <v>0.11357508726212061</v>
      </c>
      <c r="JJ48" s="343">
        <v>9.5099418112645551E-2</v>
      </c>
      <c r="JK48" s="343">
        <v>0.15612792495153241</v>
      </c>
      <c r="JL48" s="343">
        <v>9.2843580860075742E-2</v>
      </c>
      <c r="JM48" s="343">
        <v>0.10213106075491513</v>
      </c>
      <c r="JN48" s="343">
        <v>8.7021526079763392E-2</v>
      </c>
      <c r="JO48" s="343">
        <v>0.1406325408526353</v>
      </c>
      <c r="JP48" s="343">
        <v>0.1039233078197123</v>
      </c>
      <c r="JQ48" s="343">
        <v>0.10759456945506966</v>
      </c>
      <c r="JR48" s="343">
        <v>0.14447162221738929</v>
      </c>
      <c r="JS48" s="343">
        <v>0.11797231993510172</v>
      </c>
      <c r="JT48" s="343">
        <v>9.5971289916329097E-2</v>
      </c>
      <c r="JU48" s="343">
        <v>9.496199236965161E-2</v>
      </c>
      <c r="JV48" s="343">
        <v>0.10796747055996447</v>
      </c>
      <c r="JW48" s="343">
        <v>8.6084058984340767E-2</v>
      </c>
      <c r="JX48" s="343">
        <v>0.13874484783955454</v>
      </c>
      <c r="JY48" s="343">
        <v>5.5916652020698579E-2</v>
      </c>
      <c r="JZ48" s="343">
        <v>7.3366959235880116E-2</v>
      </c>
      <c r="KA48" s="343">
        <v>8.5527193468609722E-2</v>
      </c>
      <c r="KB48" s="343">
        <v>0.11536440261632236</v>
      </c>
      <c r="KC48" s="343">
        <v>0.11563685628778356</v>
      </c>
      <c r="KD48" s="343">
        <v>0.10013079272375011</v>
      </c>
      <c r="KE48" s="343">
        <v>0.13552603129444743</v>
      </c>
      <c r="KF48" s="343">
        <v>0.15236434634608612</v>
      </c>
      <c r="KG48" s="343">
        <v>0.11642958549207884</v>
      </c>
      <c r="KH48" s="343">
        <v>0.14993391762321293</v>
      </c>
      <c r="KI48" s="343">
        <v>0.14551356094261636</v>
      </c>
      <c r="KJ48" s="343">
        <v>8.8302122787256035E-2</v>
      </c>
      <c r="KK48" s="343">
        <v>0.14537066160035467</v>
      </c>
      <c r="KL48" s="343">
        <v>0.11175518845811151</v>
      </c>
      <c r="KM48" s="343">
        <v>0.36969582457105354</v>
      </c>
      <c r="KN48" s="343">
        <v>8.2410435525642575E-2</v>
      </c>
      <c r="KO48" s="343">
        <v>0.14345316432637312</v>
      </c>
      <c r="KP48" s="343">
        <v>0.10607724022687591</v>
      </c>
      <c r="KQ48" s="343">
        <v>0.29713121950559335</v>
      </c>
      <c r="KR48" s="343">
        <v>0.1288484796176198</v>
      </c>
      <c r="KS48" s="343">
        <v>0.16029484310717401</v>
      </c>
      <c r="KT48" s="343">
        <v>0.11932173353880761</v>
      </c>
      <c r="KU48" s="343">
        <v>8.8511168418128838E-2</v>
      </c>
      <c r="KV48" s="343">
        <v>0.18026557197074033</v>
      </c>
      <c r="KW48" s="343">
        <v>5.3896478390424829E-2</v>
      </c>
      <c r="KX48" s="343">
        <v>0.24114997102654931</v>
      </c>
      <c r="KY48" s="343">
        <v>0.12566957909249538</v>
      </c>
      <c r="KZ48" s="343">
        <v>0.13426366783121277</v>
      </c>
      <c r="LA48" s="343">
        <v>0.10025527217279512</v>
      </c>
      <c r="LB48" s="343">
        <v>0.10017887068966469</v>
      </c>
      <c r="LC48" s="343">
        <v>0.1671029563218295</v>
      </c>
      <c r="LD48" s="343">
        <v>0.18764909502747579</v>
      </c>
      <c r="LE48" s="343">
        <v>9.274754561388994E-2</v>
      </c>
      <c r="LF48" s="343">
        <v>7.4177629090202868E-2</v>
      </c>
      <c r="LG48" s="343">
        <v>0.11039562264636853</v>
      </c>
      <c r="LH48" s="343">
        <v>8.769732945883621E-2</v>
      </c>
      <c r="LI48" s="343">
        <v>7.2411068178300744E-2</v>
      </c>
      <c r="LJ48" s="343">
        <v>0.12585215880989389</v>
      </c>
      <c r="LK48" s="343">
        <v>0.12698172175730102</v>
      </c>
      <c r="LL48" s="343">
        <v>9.7437734758271111E-2</v>
      </c>
      <c r="LM48" s="343">
        <v>5.4676360420223447E-2</v>
      </c>
      <c r="LN48" s="343">
        <v>0.21553902828800758</v>
      </c>
      <c r="LO48" s="343">
        <v>0.22207113145541657</v>
      </c>
      <c r="LP48" s="343">
        <v>9.1887583650569274E-2</v>
      </c>
      <c r="LQ48" s="343">
        <v>0.14477386140439547</v>
      </c>
      <c r="LR48" s="343">
        <v>0.12592745134250549</v>
      </c>
      <c r="LS48" s="343">
        <v>6.9649317750622511E-2</v>
      </c>
      <c r="LT48" s="343">
        <v>0.11411631903923929</v>
      </c>
      <c r="LU48" s="343">
        <v>7.9628118921635599E-2</v>
      </c>
      <c r="LV48" s="343">
        <v>9.0794265905271787E-2</v>
      </c>
      <c r="LW48" s="343">
        <v>0.20115587836601165</v>
      </c>
      <c r="LX48" s="343">
        <v>0.10058248519934904</v>
      </c>
      <c r="LY48" s="343">
        <v>7.7772493461232786E-2</v>
      </c>
      <c r="LZ48" s="343">
        <v>6.3395137585305544E-2</v>
      </c>
      <c r="MA48" s="343">
        <v>7.9283991277522822E-2</v>
      </c>
      <c r="MB48" s="343">
        <v>6.890903460805177E-2</v>
      </c>
      <c r="MC48" s="343">
        <v>7.8564941362640625E-2</v>
      </c>
      <c r="MD48" s="343">
        <v>0.14823651768910515</v>
      </c>
      <c r="ME48" s="343">
        <v>8.8703640112259299E-2</v>
      </c>
      <c r="MF48" s="343">
        <v>0.11063911057080325</v>
      </c>
      <c r="MG48" s="343">
        <v>0.1244333190585879</v>
      </c>
      <c r="MH48" s="343">
        <v>0.1026319220966633</v>
      </c>
      <c r="MI48" s="343">
        <v>0.14098646067057333</v>
      </c>
      <c r="MJ48" s="343">
        <v>0.10072030759691146</v>
      </c>
      <c r="MK48" s="343">
        <v>6.7326679834880929E-2</v>
      </c>
      <c r="ML48" s="343">
        <v>0.10711464192785633</v>
      </c>
      <c r="MM48" s="343">
        <v>0.19774029473614438</v>
      </c>
      <c r="MN48" s="343">
        <v>0.13954619969402987</v>
      </c>
      <c r="MO48" s="343">
        <v>0.13547532852705638</v>
      </c>
      <c r="MP48" s="343">
        <v>0.10471336455229563</v>
      </c>
      <c r="MQ48" s="343">
        <v>8.0491566701199752E-2</v>
      </c>
      <c r="MR48" s="343">
        <v>0.21512272157905174</v>
      </c>
      <c r="MS48" s="343">
        <v>0.11579033212015563</v>
      </c>
      <c r="MT48" s="343">
        <v>0.13045652325883958</v>
      </c>
      <c r="MU48" s="343">
        <v>9.5956898752969547E-2</v>
      </c>
      <c r="MV48" s="343">
        <v>8.0164231919119505E-2</v>
      </c>
      <c r="MW48" s="343">
        <v>9.6077834749797961E-2</v>
      </c>
      <c r="MX48" s="343">
        <v>0.13553854541907606</v>
      </c>
      <c r="MY48" s="343">
        <v>0.13080416408650555</v>
      </c>
      <c r="MZ48" s="343">
        <v>0.18672642387905203</v>
      </c>
      <c r="NA48" s="343">
        <v>0.24160946610079553</v>
      </c>
      <c r="NB48" s="343">
        <v>6.4625563140883704E-2</v>
      </c>
      <c r="NC48" s="343">
        <v>0.15735980662721519</v>
      </c>
      <c r="ND48" s="343">
        <v>0.11107241711204173</v>
      </c>
      <c r="NE48" s="343">
        <v>0.14001375827034382</v>
      </c>
      <c r="NF48" s="343">
        <v>0.10070742095694976</v>
      </c>
      <c r="NG48" s="343">
        <v>0.11931465421115311</v>
      </c>
      <c r="NH48" s="343">
        <v>0.15612271910590778</v>
      </c>
      <c r="NI48" s="343">
        <v>0.25876804258859443</v>
      </c>
      <c r="NJ48" s="343">
        <v>0.23493997674768144</v>
      </c>
      <c r="NK48" s="343">
        <v>0.15271400280937047</v>
      </c>
      <c r="NL48" s="343">
        <v>0.12234223402907621</v>
      </c>
      <c r="NM48" s="343">
        <v>0.10614881577100069</v>
      </c>
      <c r="NN48" s="343">
        <v>7.0955030599617608E-2</v>
      </c>
      <c r="NO48" s="343">
        <v>4.7778233110170154E-2</v>
      </c>
      <c r="NP48" s="343">
        <v>7.3228208074144138E-2</v>
      </c>
      <c r="NQ48" s="343">
        <v>9.7579838727351209E-2</v>
      </c>
      <c r="NR48" s="343">
        <v>7.00463888003163E-2</v>
      </c>
      <c r="NS48" s="343">
        <v>0.12821486783829728</v>
      </c>
      <c r="NT48" s="343">
        <v>9.4766526554661251E-2</v>
      </c>
      <c r="NU48" s="343">
        <v>0.10010710379583321</v>
      </c>
      <c r="NV48" s="343">
        <v>0.10614453920336056</v>
      </c>
      <c r="NW48" s="343">
        <v>0.20340429398775706</v>
      </c>
      <c r="NX48" s="343">
        <v>0.12379715482236023</v>
      </c>
      <c r="NY48" s="343">
        <v>0.1015107081604187</v>
      </c>
      <c r="NZ48" s="343">
        <v>9.4053059664592584E-2</v>
      </c>
      <c r="OA48" s="343">
        <v>0.13725546377143735</v>
      </c>
      <c r="OB48" s="343">
        <v>0.10719828040925536</v>
      </c>
      <c r="OC48" s="343">
        <v>0.12984670844797225</v>
      </c>
      <c r="OD48" s="343">
        <v>0.27716081446957008</v>
      </c>
      <c r="OE48" s="343">
        <v>0.17043997702987831</v>
      </c>
      <c r="OF48" s="343">
        <v>0.13015869557534954</v>
      </c>
      <c r="OG48" s="343">
        <v>3.8390051347951419E-2</v>
      </c>
      <c r="OH48" s="343">
        <v>0.15238157766222626</v>
      </c>
      <c r="OI48" s="343">
        <v>0.1283469551178002</v>
      </c>
      <c r="OJ48" s="343">
        <v>0.1084942235599006</v>
      </c>
      <c r="OK48" s="343">
        <v>0.14816252870824759</v>
      </c>
      <c r="OL48" s="343">
        <v>9.7638704108194418E-2</v>
      </c>
      <c r="OM48" s="343">
        <v>0.12397930106697985</v>
      </c>
      <c r="ON48" s="343">
        <v>0.14341674204596533</v>
      </c>
      <c r="OO48" s="343">
        <v>0.17278753004873432</v>
      </c>
      <c r="OP48" s="343">
        <v>0.38741434674872871</v>
      </c>
      <c r="OQ48" s="343">
        <v>9.5909493005708155E-2</v>
      </c>
      <c r="OR48" s="343">
        <v>0.12082372751217307</v>
      </c>
      <c r="OS48" s="343">
        <v>0.14492247835955843</v>
      </c>
      <c r="OT48" s="343">
        <v>0.10346004975121179</v>
      </c>
      <c r="OU48" s="343">
        <v>9.5125923745984081E-2</v>
      </c>
      <c r="OV48" s="343">
        <v>0.13329022815081862</v>
      </c>
      <c r="OW48" s="343">
        <v>0.12813121793691018</v>
      </c>
      <c r="OX48" s="343">
        <v>0.16016228256389584</v>
      </c>
      <c r="OY48" s="343">
        <v>0.260874471632212</v>
      </c>
      <c r="OZ48" s="343">
        <v>0.13103345870514221</v>
      </c>
      <c r="PA48" s="343">
        <v>0.21958331779878601</v>
      </c>
      <c r="PB48" s="343">
        <v>6.5553280190713534E-2</v>
      </c>
      <c r="PC48" s="343">
        <v>9.3144234945646123E-2</v>
      </c>
      <c r="PD48" s="343">
        <v>8.786988731831695E-2</v>
      </c>
      <c r="PE48" s="343">
        <v>0.11277501204083</v>
      </c>
      <c r="PF48" s="343">
        <v>0.1029595165036553</v>
      </c>
      <c r="PG48" s="343">
        <v>9.2608013893103969E-2</v>
      </c>
      <c r="PH48" s="343">
        <v>0.1079288806265931</v>
      </c>
      <c r="PI48" s="343">
        <v>0.10404431105894926</v>
      </c>
      <c r="PJ48" s="343">
        <v>8.3625523186374798E-2</v>
      </c>
      <c r="PK48" s="343">
        <v>0.47736659951417859</v>
      </c>
      <c r="PL48" s="343">
        <v>9.0510282670914169E-2</v>
      </c>
      <c r="PM48" s="343">
        <v>0.15020747103529011</v>
      </c>
      <c r="PN48" s="343">
        <v>0.28674114694375269</v>
      </c>
      <c r="PO48" s="343">
        <v>0.50551222269624863</v>
      </c>
      <c r="PP48" s="343">
        <v>0.14432254949733209</v>
      </c>
      <c r="PQ48" s="343">
        <v>0.12489918061030461</v>
      </c>
      <c r="PR48" s="343">
        <v>0.11360779878477745</v>
      </c>
      <c r="PS48" s="343">
        <v>5.0846345283454483E-2</v>
      </c>
      <c r="PT48" s="343">
        <v>0.10573992639830511</v>
      </c>
      <c r="PU48" s="343">
        <v>6.8763041109191E-2</v>
      </c>
      <c r="PV48" s="343">
        <v>8.8678538670905749E-2</v>
      </c>
      <c r="PW48" s="343">
        <v>0.12881175087402316</v>
      </c>
      <c r="PX48" s="343">
        <v>0.10185836135928791</v>
      </c>
      <c r="PY48" s="343">
        <v>0.12320218577661241</v>
      </c>
      <c r="PZ48" s="343">
        <v>0.1417059018237124</v>
      </c>
      <c r="QA48" s="343">
        <v>4.3050813630399302E-2</v>
      </c>
      <c r="QB48" s="343">
        <v>8.9608069238665225E-2</v>
      </c>
      <c r="QC48" s="343">
        <v>7.6316605563919102E-2</v>
      </c>
      <c r="QD48" s="343">
        <v>7.3652681250939475E-2</v>
      </c>
      <c r="QE48" s="343">
        <v>7.7071888574053019E-2</v>
      </c>
      <c r="QF48" s="343">
        <v>7.6656760911177055E-2</v>
      </c>
      <c r="QG48" s="343">
        <v>8.1809621874491603E-2</v>
      </c>
      <c r="QH48" s="343">
        <v>1.8331837285631199E-2</v>
      </c>
      <c r="QI48" s="343">
        <v>9.5571140958831333E-2</v>
      </c>
      <c r="QJ48" s="343">
        <v>8.7381317170178122E-2</v>
      </c>
      <c r="QK48" s="343">
        <v>9.8247944263274226E-2</v>
      </c>
      <c r="QL48" s="343">
        <v>0.10871332235984066</v>
      </c>
      <c r="QM48" s="343">
        <v>6.374722040319776E-2</v>
      </c>
      <c r="QN48" s="343">
        <v>0.23536758824492554</v>
      </c>
      <c r="QO48" s="343">
        <v>0.17278674258122342</v>
      </c>
      <c r="QP48" s="343">
        <v>0.24792548792293936</v>
      </c>
      <c r="QQ48" s="343">
        <v>0.14410804623822768</v>
      </c>
      <c r="QR48" s="343">
        <v>0.11905947783740972</v>
      </c>
      <c r="QS48" s="343">
        <v>9.8624569633433343E-2</v>
      </c>
      <c r="QT48" s="343">
        <v>6.4796767261173088E-2</v>
      </c>
      <c r="QU48" s="343">
        <v>0.10776438394338675</v>
      </c>
      <c r="QV48" s="343">
        <v>7.4591352904697164E-2</v>
      </c>
      <c r="QW48" s="343">
        <v>7.4379923947991228E-2</v>
      </c>
      <c r="QX48" s="343">
        <v>0.11206569308483122</v>
      </c>
      <c r="QY48" s="343">
        <v>0.14682341121198136</v>
      </c>
      <c r="QZ48" s="343">
        <v>6.8106887776572228E-2</v>
      </c>
      <c r="RA48" s="343">
        <v>0.13122370618738538</v>
      </c>
      <c r="RB48" s="343">
        <v>0.18141313706652112</v>
      </c>
      <c r="RC48" s="343">
        <v>0.23451469945851322</v>
      </c>
      <c r="RD48" s="343">
        <v>0.1313588945285542</v>
      </c>
      <c r="RE48" s="343">
        <v>8.9737256419721939E-2</v>
      </c>
      <c r="RF48" s="343">
        <v>0.10571173774052368</v>
      </c>
      <c r="RG48" s="343">
        <v>4.4307553616299178E-2</v>
      </c>
      <c r="RH48" s="343">
        <v>0.10294221028357398</v>
      </c>
      <c r="RI48" s="343">
        <v>9.1373293305870393E-2</v>
      </c>
      <c r="RJ48" s="343">
        <v>0.11353994699068033</v>
      </c>
      <c r="RK48" s="343">
        <v>7.8632999057130407E-2</v>
      </c>
      <c r="RL48" s="343">
        <v>8.6630334311859195E-2</v>
      </c>
      <c r="RM48" s="343">
        <v>8.49088841961229E-2</v>
      </c>
      <c r="RN48" s="343">
        <v>0.16438916775634088</v>
      </c>
      <c r="RO48" s="343">
        <v>8.1593000867591803E-2</v>
      </c>
      <c r="RP48" s="343">
        <v>9.3466509551227636E-2</v>
      </c>
      <c r="RQ48" s="343">
        <v>9.4171749583802061E-2</v>
      </c>
      <c r="RR48" s="343">
        <v>0.10763478230840284</v>
      </c>
      <c r="RS48" s="343">
        <v>0.26206192570808373</v>
      </c>
      <c r="RT48" s="343">
        <v>9.2102797630431041E-2</v>
      </c>
      <c r="RU48" s="343">
        <v>0.11082943948791794</v>
      </c>
      <c r="RV48" s="343">
        <v>0.16773501043895314</v>
      </c>
      <c r="RW48" s="343">
        <v>0.40560215131893529</v>
      </c>
      <c r="RX48" s="343">
        <v>0.29145812088493361</v>
      </c>
      <c r="RY48" s="343">
        <v>7.5813995628614211E-2</v>
      </c>
      <c r="RZ48" s="343">
        <v>0.17411346856149948</v>
      </c>
      <c r="SA48" s="343">
        <v>4.922003100416647E-2</v>
      </c>
      <c r="SB48" s="343">
        <v>9.8672483980125014E-2</v>
      </c>
      <c r="SC48" s="343">
        <v>0.1182853376517687</v>
      </c>
      <c r="SD48" s="343">
        <v>0.10910117211378868</v>
      </c>
      <c r="SE48" s="343">
        <v>7.9091479354986838E-2</v>
      </c>
      <c r="SF48" s="343">
        <v>0.1033324071261222</v>
      </c>
      <c r="SG48" s="343">
        <v>0.1408890280871441</v>
      </c>
      <c r="SH48" s="343">
        <v>9.5921591123728112E-2</v>
      </c>
      <c r="SI48" s="343">
        <v>7.0626273763161704E-2</v>
      </c>
      <c r="SJ48" s="343">
        <v>0.18045022606025654</v>
      </c>
      <c r="SK48" s="343">
        <v>9.0746841883026147E-2</v>
      </c>
      <c r="SL48" s="343">
        <v>0.21516122604238522</v>
      </c>
      <c r="SM48" s="343">
        <v>4.3960314129645392E-2</v>
      </c>
      <c r="SN48" s="343">
        <v>4.0435954831872116E-2</v>
      </c>
      <c r="SO48" s="343">
        <v>0.16341105232507139</v>
      </c>
      <c r="SP48" s="343">
        <v>5.5738916706083302E-2</v>
      </c>
      <c r="SQ48" s="343">
        <v>0.1097805247442183</v>
      </c>
      <c r="SR48" s="343">
        <v>7.3163948893805592E-2</v>
      </c>
      <c r="SS48" s="343">
        <v>0.10657407764183077</v>
      </c>
      <c r="ST48" s="343">
        <v>9.519581856428852E-2</v>
      </c>
      <c r="SU48" s="343">
        <v>4.9832974242449923E-2</v>
      </c>
      <c r="SV48" s="343">
        <v>0.53000945043683645</v>
      </c>
      <c r="SW48" s="343">
        <v>0.12813496063014387</v>
      </c>
      <c r="SX48" s="343">
        <v>0.23835835968685376</v>
      </c>
      <c r="SY48" s="343">
        <v>0.14718390785216762</v>
      </c>
      <c r="SZ48" s="343">
        <v>0.14687037475006515</v>
      </c>
      <c r="TA48" s="343">
        <v>0.16353224559953075</v>
      </c>
      <c r="TB48" s="343">
        <v>0.16283688635174079</v>
      </c>
      <c r="TC48" s="343">
        <v>0.11724251599520523</v>
      </c>
      <c r="TD48" s="343">
        <v>0.14620728367019425</v>
      </c>
      <c r="TE48" s="343">
        <v>8.7754616147226072E-2</v>
      </c>
      <c r="TF48" s="343">
        <v>0.10438195231286519</v>
      </c>
      <c r="TG48" s="343">
        <v>0.13363374622996732</v>
      </c>
      <c r="TH48" s="343">
        <v>0.14679238857698163</v>
      </c>
      <c r="TI48" s="343">
        <v>0.12549386817342498</v>
      </c>
      <c r="TJ48" s="343">
        <v>0.18051374951617163</v>
      </c>
      <c r="TK48" s="343">
        <v>0.13530598486746326</v>
      </c>
      <c r="TL48" s="343">
        <v>0.12678163613560151</v>
      </c>
      <c r="TM48" s="343">
        <v>0.15849113316407609</v>
      </c>
      <c r="TN48" s="343">
        <v>0.12047294385015969</v>
      </c>
      <c r="TO48" s="343">
        <v>0.13391185177270529</v>
      </c>
      <c r="TP48" s="343">
        <v>9.0678008208715799E-2</v>
      </c>
      <c r="TQ48" s="343">
        <v>0.10206410782805558</v>
      </c>
      <c r="TR48" s="343">
        <v>0.16662621002779471</v>
      </c>
      <c r="TS48" s="343">
        <v>0.14903670478822448</v>
      </c>
      <c r="TT48" s="343">
        <v>0.14821889178000264</v>
      </c>
      <c r="TU48" s="343">
        <v>0.11653876204922066</v>
      </c>
      <c r="TV48" s="343">
        <v>0.15046356355995538</v>
      </c>
      <c r="TW48" s="343">
        <v>8.7505030840384218E-2</v>
      </c>
      <c r="TX48" s="343">
        <v>0.2769055263923218</v>
      </c>
      <c r="TY48" s="343">
        <v>7.5150718049805346E-2</v>
      </c>
      <c r="TZ48" s="343">
        <v>0.24885951170094506</v>
      </c>
      <c r="UA48" s="343">
        <v>0.10192580773444516</v>
      </c>
      <c r="UB48" s="343">
        <v>0.35735851972571414</v>
      </c>
      <c r="UC48" s="343">
        <v>0.11032332906642808</v>
      </c>
      <c r="UD48" s="343">
        <v>0.33176632313334542</v>
      </c>
      <c r="UE48" s="343">
        <v>0.14680360033050491</v>
      </c>
      <c r="UF48" s="343">
        <v>0.164265032415704</v>
      </c>
      <c r="UG48" s="343">
        <v>0.11318292234477226</v>
      </c>
      <c r="UH48" s="343">
        <v>9.4451584572801617E-2</v>
      </c>
      <c r="UI48" s="343">
        <v>0.19421391300029725</v>
      </c>
      <c r="UJ48" s="343">
        <v>0.14657853059072501</v>
      </c>
      <c r="UK48" s="343">
        <v>7.0696913105496889E-2</v>
      </c>
      <c r="UL48" s="343">
        <v>0.19157377902187653</v>
      </c>
      <c r="UM48" s="343">
        <v>0.38216712817968063</v>
      </c>
      <c r="UN48" s="343">
        <v>6.2927106885807285E-2</v>
      </c>
      <c r="UO48" s="343">
        <v>0.15132750939633399</v>
      </c>
      <c r="UP48" s="343">
        <v>0.12748032105626608</v>
      </c>
      <c r="UQ48" s="343">
        <v>0.1672243069962861</v>
      </c>
      <c r="UR48" s="343">
        <v>0.13377189945907375</v>
      </c>
      <c r="US48" s="343">
        <v>0.12539732636509379</v>
      </c>
      <c r="UT48" s="343">
        <v>0.13761019992274495</v>
      </c>
      <c r="UU48" s="343">
        <v>0.17526385608867279</v>
      </c>
      <c r="UV48" s="343">
        <v>0.17991588751246371</v>
      </c>
      <c r="UW48" s="343">
        <v>0.12779533436844662</v>
      </c>
      <c r="UX48" s="343">
        <v>0.14457887657078869</v>
      </c>
      <c r="UY48" s="343">
        <v>7.2665111992121459E-2</v>
      </c>
      <c r="UZ48" s="343">
        <v>0.13452382047245329</v>
      </c>
      <c r="VA48" s="343">
        <v>0.11645678002588812</v>
      </c>
      <c r="VB48" s="343">
        <v>0.1862011464833771</v>
      </c>
      <c r="VC48" s="343">
        <v>0.12759012025738989</v>
      </c>
      <c r="VD48" s="343">
        <v>0.17568157748077737</v>
      </c>
      <c r="VE48" s="343">
        <v>0.14977367458893165</v>
      </c>
      <c r="VF48" s="343">
        <v>8.4097986159301849E-2</v>
      </c>
      <c r="VG48" s="343">
        <v>0.19255288750527544</v>
      </c>
      <c r="VH48" s="343">
        <v>0.41226260491121697</v>
      </c>
      <c r="VI48" s="343">
        <v>0.16380167444700158</v>
      </c>
      <c r="VJ48" s="343">
        <v>9.7440193342011969E-2</v>
      </c>
      <c r="VK48" s="343">
        <v>0.12928020467193127</v>
      </c>
      <c r="VL48" s="343">
        <v>0.10707599299711959</v>
      </c>
      <c r="VM48" s="343">
        <v>0.31739730610985978</v>
      </c>
      <c r="VN48" s="343">
        <v>0.10671961369170931</v>
      </c>
      <c r="VO48" s="343">
        <v>0.1118727537700972</v>
      </c>
      <c r="VP48" s="343">
        <v>0.14256501595982266</v>
      </c>
      <c r="VQ48" s="343">
        <v>0.1368486330562933</v>
      </c>
      <c r="VR48" s="343">
        <v>0.12975989387505868</v>
      </c>
      <c r="VS48" s="343">
        <v>0.10531298993044765</v>
      </c>
      <c r="VT48" s="343">
        <v>0.12946563981767323</v>
      </c>
      <c r="VU48" s="343">
        <v>0.10165706204918472</v>
      </c>
      <c r="VV48" s="343">
        <v>0.15094822079291353</v>
      </c>
      <c r="VW48" s="343">
        <v>0.22933703793733995</v>
      </c>
      <c r="VX48" s="343">
        <v>0.18185028426516237</v>
      </c>
      <c r="VY48" s="343">
        <v>7.5560718061928087E-2</v>
      </c>
      <c r="VZ48" s="343">
        <v>0.11065908133190569</v>
      </c>
      <c r="WA48" s="343">
        <v>0.13046368393918889</v>
      </c>
      <c r="WB48" s="343">
        <v>0.10171686396570778</v>
      </c>
      <c r="WC48" s="343">
        <v>9.3830626250678908E-2</v>
      </c>
      <c r="WD48" s="343">
        <v>0.14279178267416265</v>
      </c>
      <c r="WE48" s="343">
        <v>0.14326762092533252</v>
      </c>
      <c r="WF48" s="343">
        <v>0.1528948134815222</v>
      </c>
      <c r="WG48" s="343">
        <v>0.10889072871742712</v>
      </c>
      <c r="WH48" s="343">
        <v>0.14290743862631147</v>
      </c>
      <c r="WI48" s="343">
        <v>0.10285744820282412</v>
      </c>
      <c r="WJ48" s="343">
        <v>0.15018095538898407</v>
      </c>
      <c r="WK48" s="343">
        <v>9.9152813062438158E-2</v>
      </c>
      <c r="WL48" s="343">
        <v>5.2011478239070819E-2</v>
      </c>
      <c r="WM48" s="343">
        <v>0.13062987684147181</v>
      </c>
      <c r="WN48" s="343">
        <v>0.23843677688427242</v>
      </c>
      <c r="WO48" s="343">
        <v>0.10160203542142784</v>
      </c>
      <c r="WP48" s="343">
        <v>0.22362054764713798</v>
      </c>
      <c r="WQ48" s="343">
        <v>0.13759091664662923</v>
      </c>
      <c r="WR48" s="343">
        <v>0.14108657335731786</v>
      </c>
      <c r="WS48" s="343">
        <v>0.10550073677879918</v>
      </c>
      <c r="WT48" s="343">
        <v>0.10785270325728301</v>
      </c>
      <c r="WU48" s="343">
        <v>0.10557443002053876</v>
      </c>
      <c r="WV48" s="343">
        <v>7.1000602064668919E-2</v>
      </c>
      <c r="WW48" s="343">
        <v>0.23848041262201916</v>
      </c>
      <c r="WX48" s="343">
        <v>0.15413434502946352</v>
      </c>
      <c r="WY48" s="343">
        <v>0.11291543405058865</v>
      </c>
      <c r="WZ48" s="343">
        <v>0.14589319513455073</v>
      </c>
      <c r="XA48" s="343">
        <v>7.4422976193014329E-2</v>
      </c>
      <c r="XB48" s="343">
        <v>0.30642162885560353</v>
      </c>
      <c r="XC48" s="343">
        <v>9.0556841318905346E-2</v>
      </c>
      <c r="XD48" s="343">
        <v>0.15493092356819041</v>
      </c>
      <c r="XE48" s="343">
        <v>0.14421501955139787</v>
      </c>
      <c r="XF48" s="343">
        <v>0.10640614343806475</v>
      </c>
      <c r="XG48" s="343">
        <v>0.33469771751005972</v>
      </c>
      <c r="XH48" s="343">
        <v>0.12880057665402744</v>
      </c>
      <c r="XI48" s="343">
        <v>7.8477079288798435E-2</v>
      </c>
      <c r="XJ48" s="343">
        <v>0.21037287561973181</v>
      </c>
      <c r="XK48" s="343">
        <v>0.1572684233343275</v>
      </c>
      <c r="XL48" s="343">
        <v>0.46400408882343508</v>
      </c>
      <c r="XM48" s="343">
        <v>0.13980494297551729</v>
      </c>
      <c r="XN48" s="343">
        <v>0.11384110511772035</v>
      </c>
      <c r="XO48" s="343">
        <v>0.15862040801980784</v>
      </c>
      <c r="XP48" s="343">
        <v>0.12447115647666039</v>
      </c>
      <c r="XQ48" s="343">
        <v>0.22596838166856947</v>
      </c>
      <c r="XR48" s="343">
        <v>0.1225334072194222</v>
      </c>
      <c r="XS48" s="343">
        <v>0.31096004134241828</v>
      </c>
      <c r="XT48" s="343">
        <v>0.20711148986200029</v>
      </c>
      <c r="XU48" s="343">
        <v>0.14157340632440285</v>
      </c>
      <c r="XV48" s="343">
        <v>0.19867547538464228</v>
      </c>
      <c r="XW48" s="343">
        <v>0.18682931904059727</v>
      </c>
      <c r="XX48" s="343">
        <v>0.18085401207087987</v>
      </c>
      <c r="XY48" s="343">
        <v>0.18686683352434591</v>
      </c>
      <c r="XZ48" s="343">
        <v>0.14044948456733625</v>
      </c>
      <c r="YA48" s="343">
        <v>0.19349996044101919</v>
      </c>
      <c r="YB48" s="343">
        <v>0.29420964888272755</v>
      </c>
      <c r="YC48" s="343">
        <v>9.2773582235298108E-2</v>
      </c>
      <c r="YD48" s="343">
        <v>0.12227566776709846</v>
      </c>
      <c r="YE48" s="343">
        <v>7.7733851477358049E-2</v>
      </c>
      <c r="YF48" s="343">
        <v>0.10691188954679505</v>
      </c>
      <c r="YG48" s="343">
        <v>0.10413329758028313</v>
      </c>
      <c r="YH48" s="343">
        <v>0.14124523656433716</v>
      </c>
      <c r="YI48" s="343">
        <v>0.13518853352944338</v>
      </c>
      <c r="YJ48" s="343">
        <v>0.14179903079361406</v>
      </c>
      <c r="YK48" s="343">
        <v>8.8787134455630037E-2</v>
      </c>
      <c r="YL48" s="343">
        <v>0.16981088590060539</v>
      </c>
      <c r="YM48" s="343">
        <v>6.9705080785906898E-2</v>
      </c>
      <c r="YN48" s="343">
        <v>0.15286902674608752</v>
      </c>
      <c r="YO48" s="343">
        <v>0.11495148086540687</v>
      </c>
      <c r="YP48" s="343">
        <v>0.39880933833563104</v>
      </c>
      <c r="YQ48" s="343">
        <v>0.17951773333409898</v>
      </c>
      <c r="YR48" s="343">
        <v>0.13079861896357139</v>
      </c>
      <c r="YS48" s="343">
        <v>0.17092411015590389</v>
      </c>
      <c r="YT48" s="343">
        <v>4.5178668832278945E-2</v>
      </c>
      <c r="YU48" s="343">
        <v>0.12480528410008057</v>
      </c>
      <c r="YV48" s="343">
        <v>0.1327011923532688</v>
      </c>
      <c r="YW48" s="343">
        <v>0.11800400001023001</v>
      </c>
      <c r="YX48" s="343">
        <v>0.13372892472692449</v>
      </c>
      <c r="YY48" s="343">
        <v>0.10573318169703672</v>
      </c>
      <c r="YZ48" s="343">
        <v>0.29607806162590727</v>
      </c>
      <c r="ZA48" s="343">
        <v>7.3115436594652083E-2</v>
      </c>
      <c r="ZB48" s="343">
        <v>0.10114093345973707</v>
      </c>
      <c r="ZC48" s="343">
        <v>0.12628970900893105</v>
      </c>
      <c r="ZD48" s="343">
        <v>0.11395771065799255</v>
      </c>
      <c r="ZE48" s="343">
        <v>0.10410121206221488</v>
      </c>
      <c r="ZF48" s="343">
        <v>9.9929266433322478E-2</v>
      </c>
      <c r="ZG48" s="343">
        <v>0.17194226388814718</v>
      </c>
      <c r="ZH48" s="343">
        <v>0.10816237644740016</v>
      </c>
      <c r="ZI48" s="343">
        <v>5.9011617629348187E-2</v>
      </c>
      <c r="ZJ48" s="343">
        <v>9.6541032789628209E-2</v>
      </c>
      <c r="ZK48" s="343">
        <v>0.11732478019920846</v>
      </c>
      <c r="ZL48" s="343">
        <v>0.25571516869384436</v>
      </c>
      <c r="ZM48" s="343">
        <v>0.18099890396436114</v>
      </c>
      <c r="ZN48" s="343">
        <v>0.11423855168663935</v>
      </c>
      <c r="ZO48" s="343">
        <v>0.29714916086144583</v>
      </c>
      <c r="ZP48" s="343">
        <v>0.14957553424764897</v>
      </c>
      <c r="ZQ48" s="343">
        <v>0.22207797944243238</v>
      </c>
      <c r="ZR48" s="343">
        <v>6.5615596631487264E-2</v>
      </c>
      <c r="ZS48" s="343">
        <v>0.19267622494131431</v>
      </c>
      <c r="ZT48" s="343">
        <v>0.11818859313595084</v>
      </c>
      <c r="ZU48" s="343">
        <v>8.5475881112717866E-2</v>
      </c>
      <c r="ZV48" s="343">
        <v>0.12596108198848316</v>
      </c>
      <c r="ZW48" s="343">
        <v>0.12229044514026023</v>
      </c>
      <c r="ZX48" s="343">
        <v>8.896404519382399E-2</v>
      </c>
      <c r="ZY48" s="343">
        <v>0.16341370622160933</v>
      </c>
      <c r="ZZ48" s="343">
        <v>0.16986281833391995</v>
      </c>
      <c r="AAA48" s="343">
        <v>0.15463488905445513</v>
      </c>
      <c r="AAB48" s="343">
        <v>0.12209831589015981</v>
      </c>
      <c r="AAC48" s="343">
        <v>0.27057160033008526</v>
      </c>
      <c r="AAD48" s="343">
        <v>0.1764289369988927</v>
      </c>
      <c r="AAE48" s="343">
        <v>0.19014635234013191</v>
      </c>
      <c r="AAF48" s="343">
        <v>5.4378937443053783E-2</v>
      </c>
      <c r="AAG48" s="343">
        <v>0.11496039133577543</v>
      </c>
      <c r="AAH48" s="343">
        <v>0.10522708079597415</v>
      </c>
      <c r="AAI48" s="343">
        <v>0.1122515715796585</v>
      </c>
      <c r="AAJ48" s="343">
        <v>0.13283596435367956</v>
      </c>
      <c r="AAK48" s="343">
        <v>9.0154485794473299E-2</v>
      </c>
      <c r="AAL48" s="343">
        <v>0.11237579753552603</v>
      </c>
      <c r="AAM48" s="343">
        <v>0.12585492389231559</v>
      </c>
      <c r="AAN48" s="343">
        <v>0.12859791009341812</v>
      </c>
      <c r="AAO48" s="343">
        <v>0.13490145170122583</v>
      </c>
      <c r="AAP48" s="343">
        <v>0.14991254516486871</v>
      </c>
      <c r="AAQ48" s="343">
        <v>9.9614019826594263E-2</v>
      </c>
      <c r="AAR48" s="343">
        <v>0.15779335479212023</v>
      </c>
      <c r="AAS48" s="343">
        <v>0.16041254960019591</v>
      </c>
      <c r="AAT48" s="343">
        <v>0.13417199854916295</v>
      </c>
      <c r="AAU48" s="343">
        <v>0.2906030834659778</v>
      </c>
      <c r="AAV48" s="343">
        <v>0.26304683766578724</v>
      </c>
      <c r="AAW48" s="343">
        <v>0.17776992747721529</v>
      </c>
      <c r="AAX48" s="343">
        <v>0.11354519860430069</v>
      </c>
      <c r="AAY48" s="343">
        <v>0.12330224933642804</v>
      </c>
      <c r="AAZ48" s="343">
        <v>0.16444919891654922</v>
      </c>
      <c r="ABA48" s="343">
        <v>8.5318394526590707E-2</v>
      </c>
      <c r="ABB48" s="343">
        <v>0.17736382723274358</v>
      </c>
      <c r="ABC48" s="343">
        <v>0.11117320036750554</v>
      </c>
      <c r="ABD48" s="343">
        <v>8.3480596359371148E-2</v>
      </c>
      <c r="ABE48" s="343">
        <v>0.15731407308445039</v>
      </c>
      <c r="ABF48" s="343">
        <v>9.168884925853743E-2</v>
      </c>
      <c r="ABG48" s="343">
        <v>0.30151965148081755</v>
      </c>
      <c r="ABH48" s="343">
        <v>0.11068789601170938</v>
      </c>
      <c r="ABI48" s="343">
        <v>0.23416560745432205</v>
      </c>
      <c r="ABJ48" s="343">
        <v>0.13435798651303291</v>
      </c>
      <c r="ABK48" s="343">
        <v>0.1918508724549256</v>
      </c>
      <c r="ABL48" s="343">
        <v>0.16210512784293207</v>
      </c>
      <c r="ABM48" s="343">
        <v>0.11346606120758168</v>
      </c>
      <c r="ABN48" s="343">
        <v>9.7158070296373314E-2</v>
      </c>
      <c r="ABO48" s="343">
        <v>0.25994795218767774</v>
      </c>
      <c r="ABP48" s="343">
        <v>0.11279014163127486</v>
      </c>
      <c r="ABQ48" s="343">
        <v>0.13768380403976446</v>
      </c>
      <c r="ABR48" s="343">
        <v>9.7886817929505376E-2</v>
      </c>
      <c r="ABS48" s="343">
        <v>0.11361740822387638</v>
      </c>
      <c r="ABT48" s="343">
        <v>0.11596588162682338</v>
      </c>
      <c r="ABU48" s="343">
        <v>0.19045693048030568</v>
      </c>
      <c r="ABV48" s="343">
        <v>8.542271407269092E-2</v>
      </c>
      <c r="ABW48" s="343">
        <v>0.15122130658194169</v>
      </c>
      <c r="ABX48" s="343">
        <v>0.12441754202063227</v>
      </c>
      <c r="ABY48" s="343">
        <v>0.14907540550152948</v>
      </c>
      <c r="ABZ48" s="343">
        <v>0.10757794586714914</v>
      </c>
      <c r="ACA48" s="343">
        <v>0.45262922111582615</v>
      </c>
      <c r="ACB48" s="343">
        <v>0.14592371742382801</v>
      </c>
      <c r="ACC48" s="343">
        <v>0.13013138670332491</v>
      </c>
      <c r="ACD48" s="343">
        <v>0.16707428676431801</v>
      </c>
      <c r="ACE48" s="343">
        <v>0.13404339986105307</v>
      </c>
      <c r="ACF48" s="343">
        <v>0.12914988787586373</v>
      </c>
      <c r="ACG48" s="343">
        <v>7.245548138262814E-2</v>
      </c>
      <c r="ACH48" s="343">
        <v>4.7468394603364591E-2</v>
      </c>
      <c r="ACI48" s="343">
        <v>0.10975770773521044</v>
      </c>
      <c r="ACJ48" s="343">
        <v>9.4966260006504821E-2</v>
      </c>
      <c r="ACK48" s="343">
        <v>0.1039840286690443</v>
      </c>
      <c r="ACL48" s="343">
        <v>7.7836044997993833E-2</v>
      </c>
      <c r="ACM48" s="343">
        <v>6.2623862903564712E-2</v>
      </c>
      <c r="ACN48" s="343">
        <v>7.310920617270994E-2</v>
      </c>
      <c r="ACO48" s="343">
        <v>0.22109366758939034</v>
      </c>
      <c r="ACP48" s="343">
        <v>0.1253714251142278</v>
      </c>
      <c r="ACQ48" s="343">
        <v>9.2427862789848089E-2</v>
      </c>
      <c r="ACR48" s="343">
        <v>8.8665321008040546E-2</v>
      </c>
      <c r="ACS48" s="343">
        <v>6.9848984663851185E-2</v>
      </c>
      <c r="ACT48" s="343">
        <v>7.6981273202423026E-2</v>
      </c>
      <c r="ACU48" s="343">
        <v>8.6259986308318229E-2</v>
      </c>
      <c r="ACV48" s="343">
        <v>7.8790786342147492E-2</v>
      </c>
      <c r="ACW48" s="343">
        <v>0.11193280338949935</v>
      </c>
      <c r="ACX48" s="343">
        <v>0.1014240880096159</v>
      </c>
      <c r="ACY48" s="343">
        <v>9.6183204516159651E-2</v>
      </c>
      <c r="ACZ48" s="343">
        <v>0.27333227416566491</v>
      </c>
      <c r="ADA48" s="343">
        <v>0.35136152384619002</v>
      </c>
      <c r="ADB48" s="343">
        <v>0.14582160534874478</v>
      </c>
      <c r="ADC48" s="343">
        <v>0.17881833102677083</v>
      </c>
      <c r="ADD48" s="343">
        <v>6.7313753654187264E-2</v>
      </c>
      <c r="ADE48" s="343">
        <v>9.2143607821599319E-2</v>
      </c>
      <c r="ADF48" s="343">
        <v>0.10387847153319417</v>
      </c>
      <c r="ADG48" s="343">
        <v>0.18741739846232197</v>
      </c>
      <c r="ADH48" s="343">
        <v>0.10611058268362308</v>
      </c>
      <c r="ADI48" s="343">
        <v>0.13601052002366509</v>
      </c>
      <c r="ADJ48" s="343">
        <v>0.17319335587907561</v>
      </c>
      <c r="ADK48" s="343">
        <v>0.12759052043498431</v>
      </c>
      <c r="ADL48" s="343">
        <v>0.45698652423204023</v>
      </c>
      <c r="ADM48" s="343">
        <v>0.11752931265926853</v>
      </c>
      <c r="ADN48" s="343">
        <v>0.11062107421949394</v>
      </c>
      <c r="ADO48" s="343">
        <v>0.15790227176875071</v>
      </c>
      <c r="ADP48" s="343">
        <v>0.10017504049719708</v>
      </c>
      <c r="ADQ48" s="343">
        <v>0.13877616808761603</v>
      </c>
      <c r="ADR48" s="343">
        <v>0.11650815726314574</v>
      </c>
      <c r="ADS48" s="343">
        <v>5.416403562840047E-2</v>
      </c>
      <c r="ADT48" s="343">
        <v>9.2685062453615796E-2</v>
      </c>
      <c r="ADU48" s="343">
        <v>0.14435622888118954</v>
      </c>
      <c r="ADV48" s="343">
        <v>8.3724337376832686E-2</v>
      </c>
      <c r="ADW48" s="343">
        <v>7.1255396120938577E-2</v>
      </c>
      <c r="ADX48" s="343">
        <v>9.8575313037133586E-2</v>
      </c>
      <c r="ADY48" s="343">
        <v>0.11604362444496613</v>
      </c>
      <c r="ADZ48" s="343">
        <v>8.5385724341925748E-2</v>
      </c>
      <c r="AEA48" s="343">
        <v>8.5762697615499817E-2</v>
      </c>
      <c r="AEB48" s="343">
        <v>0.20038068290414376</v>
      </c>
      <c r="AEC48" s="343">
        <v>9.7980224320024262E-2</v>
      </c>
      <c r="AED48" s="343">
        <v>0.11134116685246361</v>
      </c>
      <c r="AEE48" s="343">
        <v>0.11373230763394</v>
      </c>
      <c r="AEF48" s="343">
        <v>9.4910232958557189E-2</v>
      </c>
      <c r="AEG48" s="343">
        <v>0.10628421416874527</v>
      </c>
      <c r="AEH48" s="343">
        <v>7.7482401093960998E-2</v>
      </c>
      <c r="AEI48" s="343">
        <v>8.9615959243482451E-2</v>
      </c>
      <c r="AEJ48" s="343">
        <v>7.5818829380104202E-2</v>
      </c>
      <c r="AEK48" s="343">
        <v>0.12847639744412101</v>
      </c>
      <c r="AEL48" s="343">
        <v>0.12456721237909327</v>
      </c>
      <c r="AEM48" s="343">
        <v>0.11233008989126742</v>
      </c>
      <c r="AEN48" s="343">
        <v>5.6546513052367395E-2</v>
      </c>
      <c r="AEO48" s="343">
        <v>9.6640211662865891E-2</v>
      </c>
      <c r="AEP48" s="343">
        <v>8.6000013014524979E-2</v>
      </c>
      <c r="AEQ48" s="343">
        <v>0.11056872158675102</v>
      </c>
      <c r="AER48" s="343">
        <v>8.514363214745703E-2</v>
      </c>
      <c r="AES48" s="343">
        <v>9.6990550297403388E-2</v>
      </c>
      <c r="AET48" s="343">
        <v>6.9263916623331284E-2</v>
      </c>
      <c r="AEU48" s="343">
        <v>6.0257662337933865E-2</v>
      </c>
      <c r="AEV48" s="343">
        <v>0.12636818639991032</v>
      </c>
      <c r="AEW48" s="343">
        <v>0.10219151255480134</v>
      </c>
      <c r="AEX48" s="343">
        <v>0.13724290542048093</v>
      </c>
      <c r="AEY48" s="343">
        <v>0.16754984893667069</v>
      </c>
      <c r="AEZ48" s="343">
        <v>0.17781760489287649</v>
      </c>
      <c r="AFA48" s="343">
        <v>0.15281940016232867</v>
      </c>
      <c r="AFB48" s="343">
        <v>9.8360810300308604E-2</v>
      </c>
      <c r="AFC48" s="343">
        <v>0.10934390651287008</v>
      </c>
      <c r="AFD48" s="343">
        <v>9.7272168146786409E-2</v>
      </c>
      <c r="AFE48" s="343">
        <v>0.11967178292592193</v>
      </c>
      <c r="AFF48" s="343">
        <v>0.11078382850192402</v>
      </c>
      <c r="AFG48" s="343">
        <v>0.1413734911983516</v>
      </c>
      <c r="AFH48" s="343">
        <v>0.1175906796940055</v>
      </c>
      <c r="AFI48" s="343">
        <v>0.13716545684993872</v>
      </c>
      <c r="AFJ48" s="343">
        <v>0.13588213929280743</v>
      </c>
      <c r="AFK48" s="343">
        <v>0.52924958304944614</v>
      </c>
      <c r="AFL48" s="343">
        <v>9.4176311566159271E-2</v>
      </c>
      <c r="AFM48" s="343">
        <v>0.13202477876354271</v>
      </c>
      <c r="AFN48" s="343">
        <v>0.15546724430543271</v>
      </c>
      <c r="AFO48" s="343">
        <v>0.15557385984497349</v>
      </c>
      <c r="AFP48" s="343">
        <v>0.15051512437056391</v>
      </c>
      <c r="AFQ48" s="343">
        <v>0.12841666315329531</v>
      </c>
      <c r="AFR48" s="343">
        <v>0.11241639275495503</v>
      </c>
      <c r="AFS48" s="343">
        <v>0.13740073087670818</v>
      </c>
      <c r="AFT48" s="343">
        <v>0.25869565500841729</v>
      </c>
      <c r="AFU48" s="343">
        <v>0.12445346793892778</v>
      </c>
      <c r="AFV48" s="343">
        <v>0.13535794269390339</v>
      </c>
      <c r="AFW48" s="343">
        <v>0.16795862769823147</v>
      </c>
      <c r="AFX48" s="343">
        <v>5.0347850330348352E-2</v>
      </c>
      <c r="AFY48" s="343">
        <v>0.22355805316874428</v>
      </c>
      <c r="AFZ48" s="343">
        <v>0.22528581752300131</v>
      </c>
      <c r="AGA48" s="343">
        <v>8.7679967943246839E-2</v>
      </c>
      <c r="AGB48" s="343">
        <v>0.10155353931546526</v>
      </c>
      <c r="AGC48" s="343">
        <v>0.11148600806853666</v>
      </c>
      <c r="AGD48" s="343">
        <v>9.3232739160223982E-2</v>
      </c>
      <c r="AGE48" s="343">
        <v>0.10476660614998866</v>
      </c>
      <c r="AGF48" s="343">
        <v>9.276932469400026E-2</v>
      </c>
      <c r="AGG48" s="343">
        <v>8.5727417905283862E-2</v>
      </c>
      <c r="AGH48" s="343">
        <v>0.12917173256609235</v>
      </c>
      <c r="AGI48" s="343">
        <v>0.19489938669652493</v>
      </c>
      <c r="AGJ48" s="343">
        <v>8.5752980328365286E-2</v>
      </c>
      <c r="AGK48" s="343">
        <v>0.23130768027463658</v>
      </c>
      <c r="AGL48" s="343">
        <v>0.19565380918663844</v>
      </c>
      <c r="AGM48" s="343">
        <v>0.15264702736088856</v>
      </c>
      <c r="AGN48" s="343">
        <v>0.14753878498737469</v>
      </c>
      <c r="AGO48" s="343">
        <v>0.19457879969493494</v>
      </c>
      <c r="AGP48" s="343">
        <v>0.20198464977386837</v>
      </c>
      <c r="AGQ48" s="343">
        <v>9.1494352988646166E-2</v>
      </c>
      <c r="AGR48" s="343">
        <v>9.4611683834817051E-2</v>
      </c>
      <c r="AGS48" s="343">
        <v>0.14149692645849327</v>
      </c>
      <c r="AGT48" s="343">
        <v>0.15200898214181119</v>
      </c>
      <c r="AGU48" s="343">
        <v>0.16381501061280676</v>
      </c>
      <c r="AGV48" s="343">
        <v>0.15069988391887534</v>
      </c>
      <c r="AGW48" s="343">
        <v>0.13114773484290665</v>
      </c>
      <c r="AGX48" s="343">
        <v>0.20035170070635022</v>
      </c>
      <c r="AGY48" s="343">
        <v>0.15198442777880899</v>
      </c>
      <c r="AGZ48" s="343">
        <v>0.17283934742654819</v>
      </c>
      <c r="AHA48" s="343">
        <v>0.25498746535030919</v>
      </c>
      <c r="AHB48" s="343">
        <v>0.22843896758287358</v>
      </c>
      <c r="AHC48" s="343">
        <v>0.17274693339467181</v>
      </c>
      <c r="AHD48" s="343">
        <v>0.17316919973897954</v>
      </c>
      <c r="AHE48" s="343">
        <v>0.13666935326752377</v>
      </c>
      <c r="AHF48" s="343">
        <v>0.11803436681988415</v>
      </c>
      <c r="AHG48" s="343">
        <v>0.10037493288937852</v>
      </c>
      <c r="AHH48" s="343">
        <v>7.4172192579732482E-2</v>
      </c>
      <c r="AHI48" s="343">
        <v>6.6835769019823452E-2</v>
      </c>
      <c r="AHJ48" s="343">
        <v>0.10557058425164484</v>
      </c>
      <c r="AHK48" s="343">
        <v>8.2186769171398527E-2</v>
      </c>
      <c r="AHL48" s="343">
        <v>9.5410216042454407E-2</v>
      </c>
      <c r="AHM48" s="343">
        <v>0.14371923725166288</v>
      </c>
      <c r="AHN48" s="343">
        <v>0.12462545776266046</v>
      </c>
      <c r="AHO48" s="343">
        <v>7.27010103733042</v>
      </c>
      <c r="AHQ48" s="352">
        <v>43</v>
      </c>
    </row>
    <row r="49" spans="1:901" x14ac:dyDescent="0.35">
      <c r="A49" s="341" t="s">
        <v>1196</v>
      </c>
      <c r="B49" s="342" t="s">
        <v>6258</v>
      </c>
      <c r="C49" s="343">
        <v>0.39136958750690232</v>
      </c>
      <c r="D49" s="343">
        <v>0</v>
      </c>
      <c r="E49" s="343">
        <v>0</v>
      </c>
      <c r="F49" s="343">
        <v>0</v>
      </c>
      <c r="G49" s="343">
        <v>0</v>
      </c>
      <c r="H49" s="343">
        <v>0</v>
      </c>
      <c r="I49" s="343">
        <v>0</v>
      </c>
      <c r="J49" s="343">
        <v>1.1761524162289046E-4</v>
      </c>
      <c r="K49" s="343">
        <v>0</v>
      </c>
      <c r="L49" s="343">
        <v>0</v>
      </c>
      <c r="M49" s="343">
        <v>0</v>
      </c>
      <c r="N49" s="343">
        <v>0</v>
      </c>
      <c r="O49" s="343">
        <v>0</v>
      </c>
      <c r="P49" s="343">
        <v>0</v>
      </c>
      <c r="Q49" s="343">
        <v>0</v>
      </c>
      <c r="R49" s="343">
        <v>0</v>
      </c>
      <c r="S49" s="343">
        <v>0</v>
      </c>
      <c r="T49" s="343">
        <v>0</v>
      </c>
      <c r="U49" s="343">
        <v>0</v>
      </c>
      <c r="V49" s="343">
        <v>0</v>
      </c>
      <c r="W49" s="343">
        <v>0</v>
      </c>
      <c r="X49" s="343">
        <v>0</v>
      </c>
      <c r="Y49" s="343">
        <v>0</v>
      </c>
      <c r="Z49" s="343">
        <v>0</v>
      </c>
      <c r="AA49" s="343">
        <v>0.57750056273940531</v>
      </c>
      <c r="AB49" s="343">
        <v>0</v>
      </c>
      <c r="AC49" s="343">
        <v>0</v>
      </c>
      <c r="AD49" s="343">
        <v>0</v>
      </c>
      <c r="AE49" s="343">
        <v>0</v>
      </c>
      <c r="AF49" s="343">
        <v>0</v>
      </c>
      <c r="AG49" s="343">
        <v>0</v>
      </c>
      <c r="AH49" s="343">
        <v>0</v>
      </c>
      <c r="AI49" s="343">
        <v>0</v>
      </c>
      <c r="AJ49" s="343">
        <v>0</v>
      </c>
      <c r="AK49" s="343">
        <v>0</v>
      </c>
      <c r="AL49" s="343">
        <v>0</v>
      </c>
      <c r="AM49" s="343">
        <v>3.9761601719584191E-4</v>
      </c>
      <c r="AN49" s="343">
        <v>0</v>
      </c>
      <c r="AO49" s="343">
        <v>0</v>
      </c>
      <c r="AP49" s="343">
        <v>0</v>
      </c>
      <c r="AQ49" s="343">
        <v>0</v>
      </c>
      <c r="AR49" s="343">
        <v>0</v>
      </c>
      <c r="AS49" s="343">
        <v>0.55495993064001081</v>
      </c>
      <c r="AT49" s="343">
        <v>0</v>
      </c>
      <c r="AU49" s="343">
        <v>0</v>
      </c>
      <c r="AV49" s="343">
        <v>0</v>
      </c>
      <c r="AW49" s="343">
        <v>0</v>
      </c>
      <c r="AX49" s="343">
        <v>0</v>
      </c>
      <c r="AY49" s="343">
        <v>0</v>
      </c>
      <c r="AZ49" s="343">
        <v>0</v>
      </c>
      <c r="BA49" s="343">
        <v>0</v>
      </c>
      <c r="BB49" s="343">
        <v>0</v>
      </c>
      <c r="BC49" s="343">
        <v>0</v>
      </c>
      <c r="BD49" s="343">
        <v>0</v>
      </c>
      <c r="BE49" s="343">
        <v>0</v>
      </c>
      <c r="BF49" s="343">
        <v>0</v>
      </c>
      <c r="BG49" s="343">
        <v>0</v>
      </c>
      <c r="BH49" s="343">
        <v>0</v>
      </c>
      <c r="BI49" s="343">
        <v>0</v>
      </c>
      <c r="BJ49" s="343">
        <v>0</v>
      </c>
      <c r="BK49" s="343">
        <v>0</v>
      </c>
      <c r="BL49" s="343">
        <v>0</v>
      </c>
      <c r="BM49" s="343">
        <v>0</v>
      </c>
      <c r="BN49" s="343">
        <v>0</v>
      </c>
      <c r="BO49" s="343">
        <v>0</v>
      </c>
      <c r="BP49" s="343">
        <v>0</v>
      </c>
      <c r="BQ49" s="343">
        <v>0</v>
      </c>
      <c r="BR49" s="343">
        <v>0</v>
      </c>
      <c r="BS49" s="343">
        <v>0</v>
      </c>
      <c r="BT49" s="343">
        <v>0</v>
      </c>
      <c r="BU49" s="343">
        <v>0</v>
      </c>
      <c r="BV49" s="343">
        <v>0</v>
      </c>
      <c r="BW49" s="343">
        <v>0.12426298886652508</v>
      </c>
      <c r="BX49" s="343">
        <v>0.45861077785428134</v>
      </c>
      <c r="BY49" s="343">
        <v>0</v>
      </c>
      <c r="BZ49" s="343">
        <v>0</v>
      </c>
      <c r="CA49" s="343">
        <v>0</v>
      </c>
      <c r="CB49" s="343">
        <v>0</v>
      </c>
      <c r="CC49" s="343">
        <v>0</v>
      </c>
      <c r="CD49" s="343">
        <v>0</v>
      </c>
      <c r="CE49" s="343">
        <v>0</v>
      </c>
      <c r="CF49" s="343">
        <v>0.39032678880564919</v>
      </c>
      <c r="CG49" s="343">
        <v>0</v>
      </c>
      <c r="CH49" s="343">
        <v>0</v>
      </c>
      <c r="CI49" s="343">
        <v>0</v>
      </c>
      <c r="CJ49" s="343">
        <v>0</v>
      </c>
      <c r="CK49" s="343">
        <v>0</v>
      </c>
      <c r="CL49" s="343">
        <v>0</v>
      </c>
      <c r="CM49" s="343">
        <v>0</v>
      </c>
      <c r="CN49" s="343">
        <v>0</v>
      </c>
      <c r="CO49" s="343">
        <v>0</v>
      </c>
      <c r="CP49" s="343">
        <v>0</v>
      </c>
      <c r="CQ49" s="343">
        <v>0</v>
      </c>
      <c r="CR49" s="343">
        <v>0</v>
      </c>
      <c r="CS49" s="343">
        <v>0</v>
      </c>
      <c r="CT49" s="343">
        <v>0</v>
      </c>
      <c r="CU49" s="343">
        <v>0</v>
      </c>
      <c r="CV49" s="343">
        <v>0</v>
      </c>
      <c r="CW49" s="343">
        <v>0</v>
      </c>
      <c r="CX49" s="343">
        <v>0</v>
      </c>
      <c r="CY49" s="343">
        <v>0</v>
      </c>
      <c r="CZ49" s="343">
        <v>0</v>
      </c>
      <c r="DA49" s="343">
        <v>0</v>
      </c>
      <c r="DB49" s="343">
        <v>1.4879017179262313E-3</v>
      </c>
      <c r="DC49" s="343">
        <v>0</v>
      </c>
      <c r="DD49" s="343">
        <v>0</v>
      </c>
      <c r="DE49" s="343">
        <v>0</v>
      </c>
      <c r="DF49" s="343">
        <v>0</v>
      </c>
      <c r="DG49" s="343">
        <v>0</v>
      </c>
      <c r="DH49" s="343">
        <v>0</v>
      </c>
      <c r="DI49" s="343">
        <v>0</v>
      </c>
      <c r="DJ49" s="343">
        <v>0</v>
      </c>
      <c r="DK49" s="343">
        <v>0</v>
      </c>
      <c r="DL49" s="343">
        <v>8.5458708914362858E-2</v>
      </c>
      <c r="DM49" s="343">
        <v>2.4602051686444772E-2</v>
      </c>
      <c r="DN49" s="343">
        <v>0</v>
      </c>
      <c r="DO49" s="343">
        <v>0</v>
      </c>
      <c r="DP49" s="343">
        <v>0</v>
      </c>
      <c r="DQ49" s="343">
        <v>0</v>
      </c>
      <c r="DR49" s="343">
        <v>0</v>
      </c>
      <c r="DS49" s="343">
        <v>0</v>
      </c>
      <c r="DT49" s="343">
        <v>0</v>
      </c>
      <c r="DU49" s="343">
        <v>0.1741502276265067</v>
      </c>
      <c r="DV49" s="343">
        <v>0</v>
      </c>
      <c r="DW49" s="343">
        <v>0</v>
      </c>
      <c r="DX49" s="343">
        <v>0</v>
      </c>
      <c r="DY49" s="343">
        <v>0</v>
      </c>
      <c r="DZ49" s="343">
        <v>0</v>
      </c>
      <c r="EA49" s="343">
        <v>0</v>
      </c>
      <c r="EB49" s="343">
        <v>0</v>
      </c>
      <c r="EC49" s="343">
        <v>0</v>
      </c>
      <c r="ED49" s="343">
        <v>0.13142531827953902</v>
      </c>
      <c r="EE49" s="343">
        <v>0.25959796698027238</v>
      </c>
      <c r="EF49" s="343">
        <v>0</v>
      </c>
      <c r="EG49" s="343">
        <v>0</v>
      </c>
      <c r="EH49" s="343">
        <v>0</v>
      </c>
      <c r="EI49" s="343">
        <v>0</v>
      </c>
      <c r="EJ49" s="343">
        <v>0</v>
      </c>
      <c r="EK49" s="343">
        <v>0</v>
      </c>
      <c r="EL49" s="343">
        <v>0</v>
      </c>
      <c r="EM49" s="343">
        <v>0.35425149868882366</v>
      </c>
      <c r="EN49" s="343">
        <v>0</v>
      </c>
      <c r="EO49" s="343">
        <v>0</v>
      </c>
      <c r="EP49" s="343">
        <v>0</v>
      </c>
      <c r="EQ49" s="343">
        <v>0</v>
      </c>
      <c r="ER49" s="343">
        <v>0</v>
      </c>
      <c r="ES49" s="343">
        <v>0</v>
      </c>
      <c r="ET49" s="343">
        <v>0</v>
      </c>
      <c r="EU49" s="343">
        <v>0</v>
      </c>
      <c r="EV49" s="343">
        <v>0</v>
      </c>
      <c r="EW49" s="343">
        <v>0</v>
      </c>
      <c r="EX49" s="343">
        <v>0</v>
      </c>
      <c r="EY49" s="343">
        <v>0</v>
      </c>
      <c r="EZ49" s="343">
        <v>0</v>
      </c>
      <c r="FA49" s="343">
        <v>0</v>
      </c>
      <c r="FB49" s="343">
        <v>0</v>
      </c>
      <c r="FC49" s="343">
        <v>0</v>
      </c>
      <c r="FD49" s="343">
        <v>0</v>
      </c>
      <c r="FE49" s="343">
        <v>0</v>
      </c>
      <c r="FF49" s="343">
        <v>0</v>
      </c>
      <c r="FG49" s="343">
        <v>0</v>
      </c>
      <c r="FH49" s="343">
        <v>0.30428131200842623</v>
      </c>
      <c r="FI49" s="343">
        <v>0</v>
      </c>
      <c r="FJ49" s="343">
        <v>0</v>
      </c>
      <c r="FK49" s="343">
        <v>0</v>
      </c>
      <c r="FL49" s="343">
        <v>0</v>
      </c>
      <c r="FM49" s="343">
        <v>0</v>
      </c>
      <c r="FN49" s="343">
        <v>0</v>
      </c>
      <c r="FO49" s="343">
        <v>0</v>
      </c>
      <c r="FP49" s="343">
        <v>0</v>
      </c>
      <c r="FQ49" s="343">
        <v>0</v>
      </c>
      <c r="FR49" s="343">
        <v>0</v>
      </c>
      <c r="FS49" s="343">
        <v>0</v>
      </c>
      <c r="FT49" s="343">
        <v>0</v>
      </c>
      <c r="FU49" s="343">
        <v>0</v>
      </c>
      <c r="FV49" s="343">
        <v>0</v>
      </c>
      <c r="FW49" s="343">
        <v>0</v>
      </c>
      <c r="FX49" s="343">
        <v>0</v>
      </c>
      <c r="FY49" s="343">
        <v>0</v>
      </c>
      <c r="FZ49" s="343">
        <v>0</v>
      </c>
      <c r="GA49" s="343">
        <v>0</v>
      </c>
      <c r="GB49" s="343">
        <v>0</v>
      </c>
      <c r="GC49" s="343">
        <v>0</v>
      </c>
      <c r="GD49" s="343">
        <v>1.0009991822919711E-2</v>
      </c>
      <c r="GE49" s="343">
        <v>0</v>
      </c>
      <c r="GF49" s="343">
        <v>0</v>
      </c>
      <c r="GG49" s="343">
        <v>0</v>
      </c>
      <c r="GH49" s="343">
        <v>0</v>
      </c>
      <c r="GI49" s="343">
        <v>0</v>
      </c>
      <c r="GJ49" s="343">
        <v>0</v>
      </c>
      <c r="GK49" s="343">
        <v>0</v>
      </c>
      <c r="GL49" s="343">
        <v>0</v>
      </c>
      <c r="GM49" s="343">
        <v>0</v>
      </c>
      <c r="GN49" s="343">
        <v>4.1971784052030484E-3</v>
      </c>
      <c r="GO49" s="343">
        <v>0</v>
      </c>
      <c r="GP49" s="343">
        <v>0</v>
      </c>
      <c r="GQ49" s="343">
        <v>0</v>
      </c>
      <c r="GR49" s="343">
        <v>0</v>
      </c>
      <c r="GS49" s="343">
        <v>0</v>
      </c>
      <c r="GT49" s="343">
        <v>0</v>
      </c>
      <c r="GU49" s="343">
        <v>0</v>
      </c>
      <c r="GV49" s="343">
        <v>0</v>
      </c>
      <c r="GW49" s="343">
        <v>0</v>
      </c>
      <c r="GX49" s="343">
        <v>0</v>
      </c>
      <c r="GY49" s="343">
        <v>0</v>
      </c>
      <c r="GZ49" s="343">
        <v>0</v>
      </c>
      <c r="HA49" s="343">
        <v>0</v>
      </c>
      <c r="HB49" s="343">
        <v>0</v>
      </c>
      <c r="HC49" s="343">
        <v>0</v>
      </c>
      <c r="HD49" s="343">
        <v>0</v>
      </c>
      <c r="HE49" s="343">
        <v>0</v>
      </c>
      <c r="HF49" s="343">
        <v>0</v>
      </c>
      <c r="HG49" s="343">
        <v>0</v>
      </c>
      <c r="HH49" s="343">
        <v>0</v>
      </c>
      <c r="HI49" s="343">
        <v>1.9048820561875866E-3</v>
      </c>
      <c r="HJ49" s="343">
        <v>0</v>
      </c>
      <c r="HK49" s="343">
        <v>0</v>
      </c>
      <c r="HL49" s="343">
        <v>0</v>
      </c>
      <c r="HM49" s="343">
        <v>0</v>
      </c>
      <c r="HN49" s="343">
        <v>0</v>
      </c>
      <c r="HO49" s="343">
        <v>0</v>
      </c>
      <c r="HP49" s="343">
        <v>0</v>
      </c>
      <c r="HQ49" s="343">
        <v>0</v>
      </c>
      <c r="HR49" s="343">
        <v>0</v>
      </c>
      <c r="HS49" s="343">
        <v>0</v>
      </c>
      <c r="HT49" s="343">
        <v>0</v>
      </c>
      <c r="HU49" s="343">
        <v>0</v>
      </c>
      <c r="HV49" s="343">
        <v>0</v>
      </c>
      <c r="HW49" s="343">
        <v>0</v>
      </c>
      <c r="HX49" s="343">
        <v>0</v>
      </c>
      <c r="HY49" s="343">
        <v>0</v>
      </c>
      <c r="HZ49" s="343">
        <v>0</v>
      </c>
      <c r="IA49" s="343">
        <v>0</v>
      </c>
      <c r="IB49" s="343">
        <v>0</v>
      </c>
      <c r="IC49" s="343">
        <v>0</v>
      </c>
      <c r="ID49" s="343">
        <v>0</v>
      </c>
      <c r="IE49" s="343">
        <v>0</v>
      </c>
      <c r="IF49" s="343">
        <v>0</v>
      </c>
      <c r="IG49" s="343">
        <v>0</v>
      </c>
      <c r="IH49" s="343">
        <v>0.32599010244196452</v>
      </c>
      <c r="II49" s="343">
        <v>0</v>
      </c>
      <c r="IJ49" s="343">
        <v>0</v>
      </c>
      <c r="IK49" s="343">
        <v>0</v>
      </c>
      <c r="IL49" s="343">
        <v>0</v>
      </c>
      <c r="IM49" s="343">
        <v>0</v>
      </c>
      <c r="IN49" s="343">
        <v>0</v>
      </c>
      <c r="IO49" s="343">
        <v>0</v>
      </c>
      <c r="IP49" s="343">
        <v>0</v>
      </c>
      <c r="IQ49" s="343">
        <v>0</v>
      </c>
      <c r="IR49" s="343">
        <v>6.1003223433157188E-5</v>
      </c>
      <c r="IS49" s="343">
        <v>0</v>
      </c>
      <c r="IT49" s="343">
        <v>0</v>
      </c>
      <c r="IU49" s="343">
        <v>0</v>
      </c>
      <c r="IV49" s="343">
        <v>0</v>
      </c>
      <c r="IW49" s="343">
        <v>0</v>
      </c>
      <c r="IX49" s="343">
        <v>0</v>
      </c>
      <c r="IY49" s="343">
        <v>0</v>
      </c>
      <c r="IZ49" s="343">
        <v>0</v>
      </c>
      <c r="JA49" s="343">
        <v>0</v>
      </c>
      <c r="JB49" s="343">
        <v>0</v>
      </c>
      <c r="JC49" s="343">
        <v>0</v>
      </c>
      <c r="JD49" s="343">
        <v>0.42265105778076478</v>
      </c>
      <c r="JE49" s="343">
        <v>0</v>
      </c>
      <c r="JF49" s="343">
        <v>0</v>
      </c>
      <c r="JG49" s="343">
        <v>0</v>
      </c>
      <c r="JH49" s="343">
        <v>0</v>
      </c>
      <c r="JI49" s="343">
        <v>0</v>
      </c>
      <c r="JJ49" s="343">
        <v>4.4753264180709115E-2</v>
      </c>
      <c r="JK49" s="343">
        <v>0</v>
      </c>
      <c r="JL49" s="343">
        <v>0</v>
      </c>
      <c r="JM49" s="343">
        <v>0</v>
      </c>
      <c r="JN49" s="343">
        <v>0</v>
      </c>
      <c r="JO49" s="343">
        <v>0</v>
      </c>
      <c r="JP49" s="343">
        <v>0</v>
      </c>
      <c r="JQ49" s="343">
        <v>0</v>
      </c>
      <c r="JR49" s="343">
        <v>0</v>
      </c>
      <c r="JS49" s="343">
        <v>0</v>
      </c>
      <c r="JT49" s="343">
        <v>0</v>
      </c>
      <c r="JU49" s="343">
        <v>0</v>
      </c>
      <c r="JV49" s="343">
        <v>0</v>
      </c>
      <c r="JW49" s="343">
        <v>0</v>
      </c>
      <c r="JX49" s="343">
        <v>0</v>
      </c>
      <c r="JY49" s="343">
        <v>0.18453994144086347</v>
      </c>
      <c r="JZ49" s="343">
        <v>0</v>
      </c>
      <c r="KA49" s="343">
        <v>0</v>
      </c>
      <c r="KB49" s="343">
        <v>0</v>
      </c>
      <c r="KC49" s="343">
        <v>0</v>
      </c>
      <c r="KD49" s="343">
        <v>0</v>
      </c>
      <c r="KE49" s="343">
        <v>0</v>
      </c>
      <c r="KF49" s="343">
        <v>0</v>
      </c>
      <c r="KG49" s="343">
        <v>0</v>
      </c>
      <c r="KH49" s="343">
        <v>0</v>
      </c>
      <c r="KI49" s="343">
        <v>0</v>
      </c>
      <c r="KJ49" s="343">
        <v>0</v>
      </c>
      <c r="KK49" s="343">
        <v>0</v>
      </c>
      <c r="KL49" s="343">
        <v>0</v>
      </c>
      <c r="KM49" s="343">
        <v>0</v>
      </c>
      <c r="KN49" s="343">
        <v>0</v>
      </c>
      <c r="KO49" s="343">
        <v>0</v>
      </c>
      <c r="KP49" s="343">
        <v>0</v>
      </c>
      <c r="KQ49" s="343">
        <v>0</v>
      </c>
      <c r="KR49" s="343">
        <v>0</v>
      </c>
      <c r="KS49" s="343">
        <v>0</v>
      </c>
      <c r="KT49" s="343">
        <v>0</v>
      </c>
      <c r="KU49" s="343">
        <v>0</v>
      </c>
      <c r="KV49" s="343">
        <v>0</v>
      </c>
      <c r="KW49" s="343">
        <v>0.19750843217286376</v>
      </c>
      <c r="KX49" s="343">
        <v>0</v>
      </c>
      <c r="KY49" s="343">
        <v>0</v>
      </c>
      <c r="KZ49" s="343">
        <v>0</v>
      </c>
      <c r="LA49" s="343">
        <v>0</v>
      </c>
      <c r="LB49" s="343">
        <v>0</v>
      </c>
      <c r="LC49" s="343">
        <v>0</v>
      </c>
      <c r="LD49" s="343">
        <v>0</v>
      </c>
      <c r="LE49" s="343">
        <v>2.6500023057431442E-3</v>
      </c>
      <c r="LF49" s="343">
        <v>0</v>
      </c>
      <c r="LG49" s="343">
        <v>0</v>
      </c>
      <c r="LH49" s="343">
        <v>0</v>
      </c>
      <c r="LI49" s="343">
        <v>0</v>
      </c>
      <c r="LJ49" s="343">
        <v>0</v>
      </c>
      <c r="LK49" s="343">
        <v>0</v>
      </c>
      <c r="LL49" s="343">
        <v>0</v>
      </c>
      <c r="LM49" s="343">
        <v>0</v>
      </c>
      <c r="LN49" s="343">
        <v>0</v>
      </c>
      <c r="LO49" s="343">
        <v>0</v>
      </c>
      <c r="LP49" s="343">
        <v>0</v>
      </c>
      <c r="LQ49" s="343">
        <v>0</v>
      </c>
      <c r="LR49" s="343">
        <v>0</v>
      </c>
      <c r="LS49" s="343">
        <v>0</v>
      </c>
      <c r="LT49" s="343">
        <v>5.0072385139005263E-2</v>
      </c>
      <c r="LU49" s="343">
        <v>0</v>
      </c>
      <c r="LV49" s="343">
        <v>0</v>
      </c>
      <c r="LW49" s="343">
        <v>0</v>
      </c>
      <c r="LX49" s="343">
        <v>0</v>
      </c>
      <c r="LY49" s="343">
        <v>0</v>
      </c>
      <c r="LZ49" s="343">
        <v>0</v>
      </c>
      <c r="MA49" s="343">
        <v>0</v>
      </c>
      <c r="MB49" s="343">
        <v>0</v>
      </c>
      <c r="MC49" s="343">
        <v>0</v>
      </c>
      <c r="MD49" s="343">
        <v>0</v>
      </c>
      <c r="ME49" s="343">
        <v>0.10998595073699158</v>
      </c>
      <c r="MF49" s="343">
        <v>0</v>
      </c>
      <c r="MG49" s="343">
        <v>0</v>
      </c>
      <c r="MH49" s="343">
        <v>0</v>
      </c>
      <c r="MI49" s="343">
        <v>0</v>
      </c>
      <c r="MJ49" s="343">
        <v>0</v>
      </c>
      <c r="MK49" s="343">
        <v>0</v>
      </c>
      <c r="ML49" s="343">
        <v>0</v>
      </c>
      <c r="MM49" s="343">
        <v>0</v>
      </c>
      <c r="MN49" s="343">
        <v>0</v>
      </c>
      <c r="MO49" s="343">
        <v>0</v>
      </c>
      <c r="MP49" s="343">
        <v>0</v>
      </c>
      <c r="MQ49" s="343">
        <v>0.35043282665401237</v>
      </c>
      <c r="MR49" s="343">
        <v>0</v>
      </c>
      <c r="MS49" s="343">
        <v>0</v>
      </c>
      <c r="MT49" s="343">
        <v>0</v>
      </c>
      <c r="MU49" s="343">
        <v>0</v>
      </c>
      <c r="MV49" s="343">
        <v>0</v>
      </c>
      <c r="MW49" s="343">
        <v>0</v>
      </c>
      <c r="MX49" s="343">
        <v>0</v>
      </c>
      <c r="MY49" s="343">
        <v>0</v>
      </c>
      <c r="MZ49" s="343">
        <v>0</v>
      </c>
      <c r="NA49" s="343">
        <v>0</v>
      </c>
      <c r="NB49" s="343">
        <v>0.35785306939590927</v>
      </c>
      <c r="NC49" s="343">
        <v>0</v>
      </c>
      <c r="ND49" s="343">
        <v>0</v>
      </c>
      <c r="NE49" s="343">
        <v>0</v>
      </c>
      <c r="NF49" s="343">
        <v>0</v>
      </c>
      <c r="NG49" s="343">
        <v>0</v>
      </c>
      <c r="NH49" s="343">
        <v>0</v>
      </c>
      <c r="NI49" s="343">
        <v>0</v>
      </c>
      <c r="NJ49" s="343">
        <v>0</v>
      </c>
      <c r="NK49" s="343">
        <v>0</v>
      </c>
      <c r="NL49" s="343">
        <v>0</v>
      </c>
      <c r="NM49" s="343">
        <v>0</v>
      </c>
      <c r="NN49" s="343">
        <v>3.143943315827312E-2</v>
      </c>
      <c r="NO49" s="343">
        <v>0</v>
      </c>
      <c r="NP49" s="343">
        <v>0</v>
      </c>
      <c r="NQ49" s="343">
        <v>0</v>
      </c>
      <c r="NR49" s="343">
        <v>0</v>
      </c>
      <c r="NS49" s="343">
        <v>0</v>
      </c>
      <c r="NT49" s="343">
        <v>0</v>
      </c>
      <c r="NU49" s="343">
        <v>0.42981201556384108</v>
      </c>
      <c r="NV49" s="343">
        <v>0</v>
      </c>
      <c r="NW49" s="343">
        <v>0</v>
      </c>
      <c r="NX49" s="343">
        <v>0</v>
      </c>
      <c r="NY49" s="343">
        <v>0</v>
      </c>
      <c r="NZ49" s="343">
        <v>0</v>
      </c>
      <c r="OA49" s="343">
        <v>0</v>
      </c>
      <c r="OB49" s="343">
        <v>2.6213837713986603E-7</v>
      </c>
      <c r="OC49" s="343">
        <v>2.9553974219685242E-4</v>
      </c>
      <c r="OD49" s="343">
        <v>0</v>
      </c>
      <c r="OE49" s="343">
        <v>2.2123685491627137E-3</v>
      </c>
      <c r="OF49" s="343">
        <v>0</v>
      </c>
      <c r="OG49" s="343">
        <v>0</v>
      </c>
      <c r="OH49" s="343">
        <v>0</v>
      </c>
      <c r="OI49" s="343">
        <v>0</v>
      </c>
      <c r="OJ49" s="343">
        <v>0</v>
      </c>
      <c r="OK49" s="343">
        <v>0</v>
      </c>
      <c r="OL49" s="343">
        <v>0</v>
      </c>
      <c r="OM49" s="343">
        <v>0</v>
      </c>
      <c r="ON49" s="343">
        <v>0</v>
      </c>
      <c r="OO49" s="343">
        <v>0</v>
      </c>
      <c r="OP49" s="343">
        <v>0</v>
      </c>
      <c r="OQ49" s="343">
        <v>0</v>
      </c>
      <c r="OR49" s="343">
        <v>0</v>
      </c>
      <c r="OS49" s="343">
        <v>0</v>
      </c>
      <c r="OT49" s="343">
        <v>0</v>
      </c>
      <c r="OU49" s="343">
        <v>0</v>
      </c>
      <c r="OV49" s="343">
        <v>0</v>
      </c>
      <c r="OW49" s="343">
        <v>0</v>
      </c>
      <c r="OX49" s="343">
        <v>0</v>
      </c>
      <c r="OY49" s="343">
        <v>0</v>
      </c>
      <c r="OZ49" s="343">
        <v>1.8562317976370955E-2</v>
      </c>
      <c r="PA49" s="343">
        <v>0</v>
      </c>
      <c r="PB49" s="343">
        <v>0</v>
      </c>
      <c r="PC49" s="343">
        <v>0</v>
      </c>
      <c r="PD49" s="343">
        <v>0</v>
      </c>
      <c r="PE49" s="343">
        <v>0</v>
      </c>
      <c r="PF49" s="343">
        <v>0</v>
      </c>
      <c r="PG49" s="343">
        <v>0</v>
      </c>
      <c r="PH49" s="343">
        <v>0</v>
      </c>
      <c r="PI49" s="343">
        <v>0</v>
      </c>
      <c r="PJ49" s="343">
        <v>0</v>
      </c>
      <c r="PK49" s="343">
        <v>0</v>
      </c>
      <c r="PL49" s="343">
        <v>0</v>
      </c>
      <c r="PM49" s="343">
        <v>0</v>
      </c>
      <c r="PN49" s="343">
        <v>0</v>
      </c>
      <c r="PO49" s="343">
        <v>0</v>
      </c>
      <c r="PP49" s="343">
        <v>0</v>
      </c>
      <c r="PQ49" s="343">
        <v>0</v>
      </c>
      <c r="PR49" s="343">
        <v>0</v>
      </c>
      <c r="PS49" s="343">
        <v>0</v>
      </c>
      <c r="PT49" s="343">
        <v>0</v>
      </c>
      <c r="PU49" s="343">
        <v>0</v>
      </c>
      <c r="PV49" s="343">
        <v>0</v>
      </c>
      <c r="PW49" s="343">
        <v>0</v>
      </c>
      <c r="PX49" s="343">
        <v>0</v>
      </c>
      <c r="PY49" s="343">
        <v>0</v>
      </c>
      <c r="PZ49" s="343">
        <v>0</v>
      </c>
      <c r="QA49" s="343">
        <v>0</v>
      </c>
      <c r="QB49" s="343">
        <v>0</v>
      </c>
      <c r="QC49" s="343">
        <v>0</v>
      </c>
      <c r="QD49" s="343">
        <v>0</v>
      </c>
      <c r="QE49" s="343">
        <v>0</v>
      </c>
      <c r="QF49" s="343">
        <v>0</v>
      </c>
      <c r="QG49" s="343">
        <v>0</v>
      </c>
      <c r="QH49" s="343">
        <v>0</v>
      </c>
      <c r="QI49" s="343">
        <v>0</v>
      </c>
      <c r="QJ49" s="343">
        <v>0</v>
      </c>
      <c r="QK49" s="343">
        <v>0</v>
      </c>
      <c r="QL49" s="343">
        <v>4.492972000020759E-3</v>
      </c>
      <c r="QM49" s="343">
        <v>0</v>
      </c>
      <c r="QN49" s="343">
        <v>0</v>
      </c>
      <c r="QO49" s="343">
        <v>0</v>
      </c>
      <c r="QP49" s="343">
        <v>0</v>
      </c>
      <c r="QQ49" s="343">
        <v>0</v>
      </c>
      <c r="QR49" s="343">
        <v>0</v>
      </c>
      <c r="QS49" s="343">
        <v>0</v>
      </c>
      <c r="QT49" s="343">
        <v>0</v>
      </c>
      <c r="QU49" s="343">
        <v>0</v>
      </c>
      <c r="QV49" s="343">
        <v>0</v>
      </c>
      <c r="QW49" s="343">
        <v>0</v>
      </c>
      <c r="QX49" s="343">
        <v>0</v>
      </c>
      <c r="QY49" s="343">
        <v>0</v>
      </c>
      <c r="QZ49" s="343">
        <v>0</v>
      </c>
      <c r="RA49" s="343">
        <v>0</v>
      </c>
      <c r="RB49" s="343">
        <v>0</v>
      </c>
      <c r="RC49" s="343">
        <v>0</v>
      </c>
      <c r="RD49" s="343">
        <v>0</v>
      </c>
      <c r="RE49" s="343">
        <v>0</v>
      </c>
      <c r="RF49" s="343">
        <v>0</v>
      </c>
      <c r="RG49" s="343">
        <v>0</v>
      </c>
      <c r="RH49" s="343">
        <v>0</v>
      </c>
      <c r="RI49" s="343">
        <v>0</v>
      </c>
      <c r="RJ49" s="343">
        <v>0</v>
      </c>
      <c r="RK49" s="343">
        <v>0</v>
      </c>
      <c r="RL49" s="343">
        <v>0</v>
      </c>
      <c r="RM49" s="343">
        <v>0</v>
      </c>
      <c r="RN49" s="343">
        <v>0</v>
      </c>
      <c r="RO49" s="343">
        <v>0</v>
      </c>
      <c r="RP49" s="343">
        <v>0</v>
      </c>
      <c r="RQ49" s="343">
        <v>0</v>
      </c>
      <c r="RR49" s="343">
        <v>0</v>
      </c>
      <c r="RS49" s="343">
        <v>1.9109738168990816E-3</v>
      </c>
      <c r="RT49" s="343">
        <v>0</v>
      </c>
      <c r="RU49" s="343">
        <v>0</v>
      </c>
      <c r="RV49" s="343">
        <v>0</v>
      </c>
      <c r="RW49" s="343">
        <v>0</v>
      </c>
      <c r="RX49" s="343">
        <v>0</v>
      </c>
      <c r="RY49" s="343">
        <v>0</v>
      </c>
      <c r="RZ49" s="343">
        <v>0</v>
      </c>
      <c r="SA49" s="343">
        <v>0</v>
      </c>
      <c r="SB49" s="343">
        <v>0</v>
      </c>
      <c r="SC49" s="343">
        <v>0</v>
      </c>
      <c r="SD49" s="343">
        <v>0</v>
      </c>
      <c r="SE49" s="343">
        <v>0</v>
      </c>
      <c r="SF49" s="343">
        <v>0</v>
      </c>
      <c r="SG49" s="343">
        <v>0</v>
      </c>
      <c r="SH49" s="343">
        <v>0</v>
      </c>
      <c r="SI49" s="343">
        <v>0</v>
      </c>
      <c r="SJ49" s="343">
        <v>0</v>
      </c>
      <c r="SK49" s="343">
        <v>0</v>
      </c>
      <c r="SL49" s="343">
        <v>0</v>
      </c>
      <c r="SM49" s="343">
        <v>1.8086404850455436E-2</v>
      </c>
      <c r="SN49" s="343">
        <v>0</v>
      </c>
      <c r="SO49" s="343">
        <v>0</v>
      </c>
      <c r="SP49" s="343">
        <v>0</v>
      </c>
      <c r="SQ49" s="343">
        <v>0</v>
      </c>
      <c r="SR49" s="343">
        <v>0</v>
      </c>
      <c r="SS49" s="343">
        <v>0</v>
      </c>
      <c r="ST49" s="343">
        <v>0</v>
      </c>
      <c r="SU49" s="343">
        <v>0</v>
      </c>
      <c r="SV49" s="343">
        <v>0</v>
      </c>
      <c r="SW49" s="343">
        <v>0</v>
      </c>
      <c r="SX49" s="343">
        <v>0</v>
      </c>
      <c r="SY49" s="343">
        <v>0</v>
      </c>
      <c r="SZ49" s="343">
        <v>0</v>
      </c>
      <c r="TA49" s="343">
        <v>0</v>
      </c>
      <c r="TB49" s="343">
        <v>0</v>
      </c>
      <c r="TC49" s="343">
        <v>0</v>
      </c>
      <c r="TD49" s="343">
        <v>0</v>
      </c>
      <c r="TE49" s="343">
        <v>0</v>
      </c>
      <c r="TF49" s="343">
        <v>0</v>
      </c>
      <c r="TG49" s="343">
        <v>0</v>
      </c>
      <c r="TH49" s="343">
        <v>0</v>
      </c>
      <c r="TI49" s="343">
        <v>0</v>
      </c>
      <c r="TJ49" s="343">
        <v>0</v>
      </c>
      <c r="TK49" s="343">
        <v>0</v>
      </c>
      <c r="TL49" s="343">
        <v>0</v>
      </c>
      <c r="TM49" s="343">
        <v>0</v>
      </c>
      <c r="TN49" s="343">
        <v>0</v>
      </c>
      <c r="TO49" s="343">
        <v>0</v>
      </c>
      <c r="TP49" s="343">
        <v>0</v>
      </c>
      <c r="TQ49" s="343">
        <v>0</v>
      </c>
      <c r="TR49" s="343">
        <v>0</v>
      </c>
      <c r="TS49" s="343">
        <v>0</v>
      </c>
      <c r="TT49" s="343">
        <v>0</v>
      </c>
      <c r="TU49" s="343">
        <v>0</v>
      </c>
      <c r="TV49" s="343">
        <v>0</v>
      </c>
      <c r="TW49" s="343">
        <v>0</v>
      </c>
      <c r="TX49" s="343">
        <v>0</v>
      </c>
      <c r="TY49" s="343">
        <v>0</v>
      </c>
      <c r="TZ49" s="343">
        <v>0</v>
      </c>
      <c r="UA49" s="343">
        <v>0</v>
      </c>
      <c r="UB49" s="343">
        <v>0</v>
      </c>
      <c r="UC49" s="343">
        <v>0</v>
      </c>
      <c r="UD49" s="343">
        <v>0</v>
      </c>
      <c r="UE49" s="343">
        <v>0</v>
      </c>
      <c r="UF49" s="343">
        <v>0</v>
      </c>
      <c r="UG49" s="343">
        <v>0</v>
      </c>
      <c r="UH49" s="343">
        <v>0</v>
      </c>
      <c r="UI49" s="343">
        <v>0</v>
      </c>
      <c r="UJ49" s="343">
        <v>0</v>
      </c>
      <c r="UK49" s="343">
        <v>0</v>
      </c>
      <c r="UL49" s="343">
        <v>0</v>
      </c>
      <c r="UM49" s="343">
        <v>0</v>
      </c>
      <c r="UN49" s="343">
        <v>5.0460986086254284E-3</v>
      </c>
      <c r="UO49" s="343">
        <v>0</v>
      </c>
      <c r="UP49" s="343">
        <v>0</v>
      </c>
      <c r="UQ49" s="343">
        <v>0</v>
      </c>
      <c r="UR49" s="343">
        <v>0</v>
      </c>
      <c r="US49" s="343">
        <v>0</v>
      </c>
      <c r="UT49" s="343">
        <v>0</v>
      </c>
      <c r="UU49" s="343">
        <v>0</v>
      </c>
      <c r="UV49" s="343">
        <v>0</v>
      </c>
      <c r="UW49" s="343">
        <v>0</v>
      </c>
      <c r="UX49" s="343">
        <v>0</v>
      </c>
      <c r="UY49" s="343">
        <v>0</v>
      </c>
      <c r="UZ49" s="343">
        <v>0</v>
      </c>
      <c r="VA49" s="343">
        <v>0</v>
      </c>
      <c r="VB49" s="343">
        <v>0</v>
      </c>
      <c r="VC49" s="343">
        <v>0</v>
      </c>
      <c r="VD49" s="343">
        <v>0</v>
      </c>
      <c r="VE49" s="343">
        <v>0</v>
      </c>
      <c r="VF49" s="343">
        <v>0</v>
      </c>
      <c r="VG49" s="343">
        <v>0</v>
      </c>
      <c r="VH49" s="343">
        <v>0</v>
      </c>
      <c r="VI49" s="343">
        <v>0</v>
      </c>
      <c r="VJ49" s="343">
        <v>2.4015729380799686E-2</v>
      </c>
      <c r="VK49" s="343">
        <v>0</v>
      </c>
      <c r="VL49" s="343">
        <v>0</v>
      </c>
      <c r="VM49" s="343">
        <v>0</v>
      </c>
      <c r="VN49" s="343">
        <v>0</v>
      </c>
      <c r="VO49" s="343">
        <v>0</v>
      </c>
      <c r="VP49" s="343">
        <v>0</v>
      </c>
      <c r="VQ49" s="343">
        <v>0</v>
      </c>
      <c r="VR49" s="343">
        <v>0</v>
      </c>
      <c r="VS49" s="343">
        <v>0</v>
      </c>
      <c r="VT49" s="343">
        <v>0</v>
      </c>
      <c r="VU49" s="343">
        <v>0</v>
      </c>
      <c r="VV49" s="343">
        <v>0</v>
      </c>
      <c r="VW49" s="343">
        <v>0</v>
      </c>
      <c r="VX49" s="343">
        <v>0</v>
      </c>
      <c r="VY49" s="343">
        <v>5.8688010676095047E-3</v>
      </c>
      <c r="VZ49" s="343">
        <v>0</v>
      </c>
      <c r="WA49" s="343">
        <v>0</v>
      </c>
      <c r="WB49" s="343">
        <v>0</v>
      </c>
      <c r="WC49" s="343">
        <v>0</v>
      </c>
      <c r="WD49" s="343">
        <v>0</v>
      </c>
      <c r="WE49" s="343">
        <v>0</v>
      </c>
      <c r="WF49" s="343">
        <v>0</v>
      </c>
      <c r="WG49" s="343">
        <v>0</v>
      </c>
      <c r="WH49" s="343">
        <v>0</v>
      </c>
      <c r="WI49" s="343">
        <v>0</v>
      </c>
      <c r="WJ49" s="343">
        <v>0</v>
      </c>
      <c r="WK49" s="343">
        <v>0</v>
      </c>
      <c r="WL49" s="343">
        <v>0</v>
      </c>
      <c r="WM49" s="343">
        <v>0</v>
      </c>
      <c r="WN49" s="343">
        <v>0</v>
      </c>
      <c r="WO49" s="343">
        <v>0</v>
      </c>
      <c r="WP49" s="343">
        <v>0</v>
      </c>
      <c r="WQ49" s="343">
        <v>0</v>
      </c>
      <c r="WR49" s="343">
        <v>0</v>
      </c>
      <c r="WS49" s="343">
        <v>0</v>
      </c>
      <c r="WT49" s="343">
        <v>0</v>
      </c>
      <c r="WU49" s="343">
        <v>0</v>
      </c>
      <c r="WV49" s="343">
        <v>0</v>
      </c>
      <c r="WW49" s="343">
        <v>0</v>
      </c>
      <c r="WX49" s="343">
        <v>0</v>
      </c>
      <c r="WY49" s="343">
        <v>0</v>
      </c>
      <c r="WZ49" s="343">
        <v>0</v>
      </c>
      <c r="XA49" s="343">
        <v>3.1512300111127399E-2</v>
      </c>
      <c r="XB49" s="343">
        <v>0</v>
      </c>
      <c r="XC49" s="343">
        <v>0</v>
      </c>
      <c r="XD49" s="343">
        <v>0</v>
      </c>
      <c r="XE49" s="343">
        <v>0</v>
      </c>
      <c r="XF49" s="343">
        <v>8.2467891922943941E-6</v>
      </c>
      <c r="XG49" s="343">
        <v>0</v>
      </c>
      <c r="XH49" s="343">
        <v>0</v>
      </c>
      <c r="XI49" s="343">
        <v>0</v>
      </c>
      <c r="XJ49" s="343">
        <v>0</v>
      </c>
      <c r="XK49" s="343">
        <v>0</v>
      </c>
      <c r="XL49" s="343">
        <v>0</v>
      </c>
      <c r="XM49" s="343">
        <v>0</v>
      </c>
      <c r="XN49" s="343">
        <v>0</v>
      </c>
      <c r="XO49" s="343">
        <v>0</v>
      </c>
      <c r="XP49" s="343">
        <v>0</v>
      </c>
      <c r="XQ49" s="343">
        <v>0</v>
      </c>
      <c r="XR49" s="343">
        <v>0</v>
      </c>
      <c r="XS49" s="343">
        <v>0</v>
      </c>
      <c r="XT49" s="343">
        <v>0</v>
      </c>
      <c r="XU49" s="343">
        <v>0</v>
      </c>
      <c r="XV49" s="343">
        <v>0</v>
      </c>
      <c r="XW49" s="343">
        <v>0</v>
      </c>
      <c r="XX49" s="343">
        <v>0</v>
      </c>
      <c r="XY49" s="343">
        <v>0</v>
      </c>
      <c r="XZ49" s="343">
        <v>0</v>
      </c>
      <c r="YA49" s="343">
        <v>0</v>
      </c>
      <c r="YB49" s="343">
        <v>0</v>
      </c>
      <c r="YC49" s="343">
        <v>0</v>
      </c>
      <c r="YD49" s="343">
        <v>0</v>
      </c>
      <c r="YE49" s="343">
        <v>0</v>
      </c>
      <c r="YF49" s="343">
        <v>0</v>
      </c>
      <c r="YG49" s="343">
        <v>0</v>
      </c>
      <c r="YH49" s="343">
        <v>0</v>
      </c>
      <c r="YI49" s="343">
        <v>0</v>
      </c>
      <c r="YJ49" s="343">
        <v>0</v>
      </c>
      <c r="YK49" s="343">
        <v>0</v>
      </c>
      <c r="YL49" s="343">
        <v>0</v>
      </c>
      <c r="YM49" s="343">
        <v>0</v>
      </c>
      <c r="YN49" s="343">
        <v>0</v>
      </c>
      <c r="YO49" s="343">
        <v>0</v>
      </c>
      <c r="YP49" s="343">
        <v>0</v>
      </c>
      <c r="YQ49" s="343">
        <v>0</v>
      </c>
      <c r="YR49" s="343">
        <v>0</v>
      </c>
      <c r="YS49" s="343">
        <v>0</v>
      </c>
      <c r="YT49" s="343">
        <v>0.20364803523186695</v>
      </c>
      <c r="YU49" s="343">
        <v>0</v>
      </c>
      <c r="YV49" s="343">
        <v>0</v>
      </c>
      <c r="YW49" s="343">
        <v>0</v>
      </c>
      <c r="YX49" s="343">
        <v>0</v>
      </c>
      <c r="YY49" s="343">
        <v>0</v>
      </c>
      <c r="YZ49" s="343">
        <v>0</v>
      </c>
      <c r="ZA49" s="343">
        <v>3.9067184315446794E-4</v>
      </c>
      <c r="ZB49" s="343">
        <v>0</v>
      </c>
      <c r="ZC49" s="343">
        <v>0</v>
      </c>
      <c r="ZD49" s="343">
        <v>0</v>
      </c>
      <c r="ZE49" s="343">
        <v>0</v>
      </c>
      <c r="ZF49" s="343">
        <v>0</v>
      </c>
      <c r="ZG49" s="343">
        <v>0</v>
      </c>
      <c r="ZH49" s="343">
        <v>0</v>
      </c>
      <c r="ZI49" s="343">
        <v>0</v>
      </c>
      <c r="ZJ49" s="343">
        <v>1.1623947374664755E-2</v>
      </c>
      <c r="ZK49" s="343">
        <v>0</v>
      </c>
      <c r="ZL49" s="343">
        <v>0</v>
      </c>
      <c r="ZM49" s="343">
        <v>0</v>
      </c>
      <c r="ZN49" s="343">
        <v>0</v>
      </c>
      <c r="ZO49" s="343">
        <v>0</v>
      </c>
      <c r="ZP49" s="343">
        <v>0</v>
      </c>
      <c r="ZQ49" s="343">
        <v>0</v>
      </c>
      <c r="ZR49" s="343">
        <v>0</v>
      </c>
      <c r="ZS49" s="343">
        <v>0</v>
      </c>
      <c r="ZT49" s="343">
        <v>0</v>
      </c>
      <c r="ZU49" s="343">
        <v>0</v>
      </c>
      <c r="ZV49" s="343">
        <v>0</v>
      </c>
      <c r="ZW49" s="343">
        <v>0</v>
      </c>
      <c r="ZX49" s="343">
        <v>0</v>
      </c>
      <c r="ZY49" s="343">
        <v>0</v>
      </c>
      <c r="ZZ49" s="343">
        <v>0</v>
      </c>
      <c r="AAA49" s="343">
        <v>0</v>
      </c>
      <c r="AAB49" s="343">
        <v>0</v>
      </c>
      <c r="AAC49" s="343">
        <v>0</v>
      </c>
      <c r="AAD49" s="343">
        <v>0</v>
      </c>
      <c r="AAE49" s="343">
        <v>0</v>
      </c>
      <c r="AAF49" s="343">
        <v>0</v>
      </c>
      <c r="AAG49" s="343">
        <v>0</v>
      </c>
      <c r="AAH49" s="343">
        <v>0</v>
      </c>
      <c r="AAI49" s="343">
        <v>0</v>
      </c>
      <c r="AAJ49" s="343">
        <v>0</v>
      </c>
      <c r="AAK49" s="343">
        <v>0</v>
      </c>
      <c r="AAL49" s="343">
        <v>0</v>
      </c>
      <c r="AAM49" s="343">
        <v>8.0494306472793584E-3</v>
      </c>
      <c r="AAN49" s="343">
        <v>0</v>
      </c>
      <c r="AAO49" s="343">
        <v>0</v>
      </c>
      <c r="AAP49" s="343">
        <v>0</v>
      </c>
      <c r="AAQ49" s="343">
        <v>0</v>
      </c>
      <c r="AAR49" s="343">
        <v>0</v>
      </c>
      <c r="AAS49" s="343">
        <v>0</v>
      </c>
      <c r="AAT49" s="343">
        <v>0</v>
      </c>
      <c r="AAU49" s="343">
        <v>0</v>
      </c>
      <c r="AAV49" s="343">
        <v>0</v>
      </c>
      <c r="AAW49" s="343">
        <v>0</v>
      </c>
      <c r="AAX49" s="343">
        <v>0</v>
      </c>
      <c r="AAY49" s="343">
        <v>0</v>
      </c>
      <c r="AAZ49" s="343">
        <v>0</v>
      </c>
      <c r="ABA49" s="343">
        <v>0</v>
      </c>
      <c r="ABB49" s="343">
        <v>0</v>
      </c>
      <c r="ABC49" s="343">
        <v>0</v>
      </c>
      <c r="ABD49" s="343">
        <v>0</v>
      </c>
      <c r="ABE49" s="343">
        <v>0</v>
      </c>
      <c r="ABF49" s="343">
        <v>0</v>
      </c>
      <c r="ABG49" s="343">
        <v>0</v>
      </c>
      <c r="ABH49" s="343">
        <v>0</v>
      </c>
      <c r="ABI49" s="343">
        <v>0</v>
      </c>
      <c r="ABJ49" s="343">
        <v>0</v>
      </c>
      <c r="ABK49" s="343">
        <v>0</v>
      </c>
      <c r="ABL49" s="343">
        <v>0</v>
      </c>
      <c r="ABM49" s="343">
        <v>0</v>
      </c>
      <c r="ABN49" s="343">
        <v>0</v>
      </c>
      <c r="ABO49" s="343">
        <v>0</v>
      </c>
      <c r="ABP49" s="343">
        <v>0</v>
      </c>
      <c r="ABQ49" s="343">
        <v>0</v>
      </c>
      <c r="ABR49" s="343">
        <v>0</v>
      </c>
      <c r="ABS49" s="343">
        <v>0</v>
      </c>
      <c r="ABT49" s="343">
        <v>0</v>
      </c>
      <c r="ABU49" s="343">
        <v>0</v>
      </c>
      <c r="ABV49" s="343">
        <v>0</v>
      </c>
      <c r="ABW49" s="343">
        <v>0</v>
      </c>
      <c r="ABX49" s="343">
        <v>0</v>
      </c>
      <c r="ABY49" s="343">
        <v>0</v>
      </c>
      <c r="ABZ49" s="343">
        <v>0</v>
      </c>
      <c r="ACA49" s="343">
        <v>0</v>
      </c>
      <c r="ACB49" s="343">
        <v>0</v>
      </c>
      <c r="ACC49" s="343">
        <v>0</v>
      </c>
      <c r="ACD49" s="343">
        <v>0</v>
      </c>
      <c r="ACE49" s="343">
        <v>0</v>
      </c>
      <c r="ACF49" s="343">
        <v>0</v>
      </c>
      <c r="ACG49" s="343">
        <v>6.0975868813594909E-3</v>
      </c>
      <c r="ACH49" s="343">
        <v>0</v>
      </c>
      <c r="ACI49" s="343">
        <v>5.611234292124046E-3</v>
      </c>
      <c r="ACJ49" s="343">
        <v>0</v>
      </c>
      <c r="ACK49" s="343">
        <v>0</v>
      </c>
      <c r="ACL49" s="343">
        <v>0</v>
      </c>
      <c r="ACM49" s="343">
        <v>0</v>
      </c>
      <c r="ACN49" s="343">
        <v>0</v>
      </c>
      <c r="ACO49" s="343">
        <v>0</v>
      </c>
      <c r="ACP49" s="343">
        <v>0</v>
      </c>
      <c r="ACQ49" s="343">
        <v>0</v>
      </c>
      <c r="ACR49" s="343">
        <v>0</v>
      </c>
      <c r="ACS49" s="343">
        <v>0</v>
      </c>
      <c r="ACT49" s="343">
        <v>0</v>
      </c>
      <c r="ACU49" s="343">
        <v>0</v>
      </c>
      <c r="ACV49" s="343">
        <v>0</v>
      </c>
      <c r="ACW49" s="343">
        <v>0</v>
      </c>
      <c r="ACX49" s="343">
        <v>0</v>
      </c>
      <c r="ACY49" s="343">
        <v>0</v>
      </c>
      <c r="ACZ49" s="343">
        <v>0</v>
      </c>
      <c r="ADA49" s="343">
        <v>0</v>
      </c>
      <c r="ADB49" s="343">
        <v>0</v>
      </c>
      <c r="ADC49" s="343">
        <v>0</v>
      </c>
      <c r="ADD49" s="343">
        <v>0</v>
      </c>
      <c r="ADE49" s="343">
        <v>7.7467499615621688E-2</v>
      </c>
      <c r="ADF49" s="343">
        <v>0</v>
      </c>
      <c r="ADG49" s="343">
        <v>0</v>
      </c>
      <c r="ADH49" s="343">
        <v>0</v>
      </c>
      <c r="ADI49" s="343">
        <v>0</v>
      </c>
      <c r="ADJ49" s="343">
        <v>0</v>
      </c>
      <c r="ADK49" s="343">
        <v>0</v>
      </c>
      <c r="ADL49" s="343">
        <v>0</v>
      </c>
      <c r="ADM49" s="343">
        <v>2.2174044352425482E-2</v>
      </c>
      <c r="ADN49" s="343">
        <v>0</v>
      </c>
      <c r="ADO49" s="343">
        <v>0</v>
      </c>
      <c r="ADP49" s="343">
        <v>4.7832816597245163E-2</v>
      </c>
      <c r="ADQ49" s="343">
        <v>0</v>
      </c>
      <c r="ADR49" s="343">
        <v>0</v>
      </c>
      <c r="ADS49" s="343">
        <v>0</v>
      </c>
      <c r="ADT49" s="343">
        <v>0</v>
      </c>
      <c r="ADU49" s="343">
        <v>0</v>
      </c>
      <c r="ADV49" s="343">
        <v>0</v>
      </c>
      <c r="ADW49" s="343">
        <v>0</v>
      </c>
      <c r="ADX49" s="343">
        <v>0</v>
      </c>
      <c r="ADY49" s="343">
        <v>0</v>
      </c>
      <c r="ADZ49" s="343">
        <v>0</v>
      </c>
      <c r="AEA49" s="343">
        <v>0</v>
      </c>
      <c r="AEB49" s="343">
        <v>0</v>
      </c>
      <c r="AEC49" s="343">
        <v>0</v>
      </c>
      <c r="AED49" s="343">
        <v>0</v>
      </c>
      <c r="AEE49" s="343">
        <v>0</v>
      </c>
      <c r="AEF49" s="343">
        <v>0</v>
      </c>
      <c r="AEG49" s="343">
        <v>0</v>
      </c>
      <c r="AEH49" s="343">
        <v>0</v>
      </c>
      <c r="AEI49" s="343">
        <v>0</v>
      </c>
      <c r="AEJ49" s="343">
        <v>0</v>
      </c>
      <c r="AEK49" s="343">
        <v>0</v>
      </c>
      <c r="AEL49" s="343">
        <v>0</v>
      </c>
      <c r="AEM49" s="343">
        <v>0</v>
      </c>
      <c r="AEN49" s="343">
        <v>0</v>
      </c>
      <c r="AEO49" s="343">
        <v>9.2850587389938077E-3</v>
      </c>
      <c r="AEP49" s="343">
        <v>0</v>
      </c>
      <c r="AEQ49" s="343">
        <v>0</v>
      </c>
      <c r="AER49" s="343">
        <v>0</v>
      </c>
      <c r="AES49" s="343">
        <v>0</v>
      </c>
      <c r="AET49" s="343">
        <v>0</v>
      </c>
      <c r="AEU49" s="343">
        <v>0</v>
      </c>
      <c r="AEV49" s="343">
        <v>0</v>
      </c>
      <c r="AEW49" s="343">
        <v>0</v>
      </c>
      <c r="AEX49" s="343">
        <v>0</v>
      </c>
      <c r="AEY49" s="343">
        <v>4.9114762664793476E-4</v>
      </c>
      <c r="AEZ49" s="343">
        <v>0</v>
      </c>
      <c r="AFA49" s="343">
        <v>0</v>
      </c>
      <c r="AFB49" s="343">
        <v>0</v>
      </c>
      <c r="AFC49" s="343">
        <v>0</v>
      </c>
      <c r="AFD49" s="343">
        <v>0</v>
      </c>
      <c r="AFE49" s="343">
        <v>0</v>
      </c>
      <c r="AFF49" s="343">
        <v>0</v>
      </c>
      <c r="AFG49" s="343">
        <v>0</v>
      </c>
      <c r="AFH49" s="343">
        <v>0</v>
      </c>
      <c r="AFI49" s="343">
        <v>0</v>
      </c>
      <c r="AFJ49" s="343">
        <v>0</v>
      </c>
      <c r="AFK49" s="343">
        <v>0</v>
      </c>
      <c r="AFL49" s="343">
        <v>0</v>
      </c>
      <c r="AFM49" s="343">
        <v>0</v>
      </c>
      <c r="AFN49" s="343">
        <v>0</v>
      </c>
      <c r="AFO49" s="343">
        <v>0</v>
      </c>
      <c r="AFP49" s="343">
        <v>0</v>
      </c>
      <c r="AFQ49" s="343">
        <v>0</v>
      </c>
      <c r="AFR49" s="343">
        <v>0</v>
      </c>
      <c r="AFS49" s="343">
        <v>0</v>
      </c>
      <c r="AFT49" s="343">
        <v>0</v>
      </c>
      <c r="AFU49" s="343">
        <v>0</v>
      </c>
      <c r="AFV49" s="343">
        <v>0</v>
      </c>
      <c r="AFW49" s="343">
        <v>0</v>
      </c>
      <c r="AFX49" s="343">
        <v>1.7295723336255224E-2</v>
      </c>
      <c r="AFY49" s="343">
        <v>0</v>
      </c>
      <c r="AFZ49" s="343">
        <v>0</v>
      </c>
      <c r="AGA49" s="343">
        <v>0</v>
      </c>
      <c r="AGB49" s="343">
        <v>0</v>
      </c>
      <c r="AGC49" s="343">
        <v>0</v>
      </c>
      <c r="AGD49" s="343">
        <v>0</v>
      </c>
      <c r="AGE49" s="343">
        <v>0</v>
      </c>
      <c r="AGF49" s="343">
        <v>0</v>
      </c>
      <c r="AGG49" s="343">
        <v>0</v>
      </c>
      <c r="AGH49" s="343">
        <v>0</v>
      </c>
      <c r="AGI49" s="343">
        <v>1.004270954830537E-2</v>
      </c>
      <c r="AGJ49" s="343">
        <v>0</v>
      </c>
      <c r="AGK49" s="343">
        <v>0</v>
      </c>
      <c r="AGL49" s="343">
        <v>0</v>
      </c>
      <c r="AGM49" s="343">
        <v>0</v>
      </c>
      <c r="AGN49" s="343">
        <v>0</v>
      </c>
      <c r="AGO49" s="343">
        <v>0</v>
      </c>
      <c r="AGP49" s="343">
        <v>0</v>
      </c>
      <c r="AGQ49" s="343">
        <v>1.3097222806884719E-2</v>
      </c>
      <c r="AGR49" s="343">
        <v>1.0512976239867562E-2</v>
      </c>
      <c r="AGS49" s="343">
        <v>0</v>
      </c>
      <c r="AGT49" s="343">
        <v>0</v>
      </c>
      <c r="AGU49" s="343">
        <v>0</v>
      </c>
      <c r="AGV49" s="343">
        <v>0</v>
      </c>
      <c r="AGW49" s="343">
        <v>0</v>
      </c>
      <c r="AGX49" s="343">
        <v>0</v>
      </c>
      <c r="AGY49" s="343">
        <v>0</v>
      </c>
      <c r="AGZ49" s="343">
        <v>0</v>
      </c>
      <c r="AHA49" s="343">
        <v>0</v>
      </c>
      <c r="AHB49" s="343">
        <v>0</v>
      </c>
      <c r="AHC49" s="343">
        <v>0</v>
      </c>
      <c r="AHD49" s="343">
        <v>0</v>
      </c>
      <c r="AHE49" s="343">
        <v>0</v>
      </c>
      <c r="AHF49" s="343">
        <v>0</v>
      </c>
      <c r="AHG49" s="343">
        <v>0</v>
      </c>
      <c r="AHH49" s="343">
        <v>0</v>
      </c>
      <c r="AHI49" s="343">
        <v>0</v>
      </c>
      <c r="AHJ49" s="343">
        <v>0</v>
      </c>
      <c r="AHK49" s="343">
        <v>0</v>
      </c>
      <c r="AHL49" s="343">
        <v>0</v>
      </c>
      <c r="AHM49" s="343">
        <v>0</v>
      </c>
      <c r="AHN49" s="343">
        <v>0</v>
      </c>
      <c r="AHO49" s="343">
        <v>4.8005597654920926</v>
      </c>
      <c r="AHQ49" s="351">
        <v>44</v>
      </c>
    </row>
    <row r="50" spans="1:901" x14ac:dyDescent="0.45">
      <c r="A50" s="341" t="s">
        <v>18</v>
      </c>
      <c r="B50" s="342" t="s">
        <v>6259</v>
      </c>
      <c r="C50" s="343">
        <v>1.8096926727543382E-2</v>
      </c>
      <c r="D50" s="343">
        <v>3.6491569589684601E-2</v>
      </c>
      <c r="E50" s="343">
        <v>3.9524673121500507E-2</v>
      </c>
      <c r="F50" s="343">
        <v>4.0018206685811283E-2</v>
      </c>
      <c r="G50" s="343">
        <v>2.8301094485225851E-2</v>
      </c>
      <c r="H50" s="343">
        <v>5.8772035901888904E-2</v>
      </c>
      <c r="I50" s="343">
        <v>2.4805924231048125E-2</v>
      </c>
      <c r="J50" s="343">
        <v>1.945031611634377E-2</v>
      </c>
      <c r="K50" s="343">
        <v>2.9557373589726859E-2</v>
      </c>
      <c r="L50" s="343">
        <v>5.241617956324502E-2</v>
      </c>
      <c r="M50" s="343">
        <v>4.906110312768678E-2</v>
      </c>
      <c r="N50" s="343">
        <v>2.6632946477064011E-2</v>
      </c>
      <c r="O50" s="343">
        <v>6.9006868398891669E-2</v>
      </c>
      <c r="P50" s="343">
        <v>4.5593551510682839E-2</v>
      </c>
      <c r="Q50" s="343">
        <v>7.0638623185099239E-2</v>
      </c>
      <c r="R50" s="343">
        <v>8.413010907670411E-2</v>
      </c>
      <c r="S50" s="343">
        <v>7.0351106351860995E-2</v>
      </c>
      <c r="T50" s="343">
        <v>2.2340388809184819E-2</v>
      </c>
      <c r="U50" s="343">
        <v>2.4385868313181614E-2</v>
      </c>
      <c r="V50" s="343">
        <v>4.9118591507190515E-2</v>
      </c>
      <c r="W50" s="343">
        <v>6.0646317609148279E-2</v>
      </c>
      <c r="X50" s="343">
        <v>2.7434410954495513E-2</v>
      </c>
      <c r="Y50" s="343">
        <v>2.998476804183255E-2</v>
      </c>
      <c r="Z50" s="343">
        <v>1.711311690922071E-2</v>
      </c>
      <c r="AA50" s="343">
        <v>1.6349773261850938E-2</v>
      </c>
      <c r="AB50" s="343">
        <v>4.0531958919252098E-2</v>
      </c>
      <c r="AC50" s="343">
        <v>7.1044316776446265E-2</v>
      </c>
      <c r="AD50" s="343">
        <v>6.0966117696870645E-2</v>
      </c>
      <c r="AE50" s="343">
        <v>2.6697989760012003E-2</v>
      </c>
      <c r="AF50" s="343">
        <v>2.8712004207541379E-2</v>
      </c>
      <c r="AG50" s="343">
        <v>3.5120593999552738E-2</v>
      </c>
      <c r="AH50" s="343">
        <v>0.18591165357394465</v>
      </c>
      <c r="AI50" s="343">
        <v>5.6438260553246085E-2</v>
      </c>
      <c r="AJ50" s="343">
        <v>4.5908224989082674E-2</v>
      </c>
      <c r="AK50" s="343">
        <v>0.11204174254721531</v>
      </c>
      <c r="AL50" s="343">
        <v>4.6799193753176337E-2</v>
      </c>
      <c r="AM50" s="343">
        <v>7.7793346555213777E-2</v>
      </c>
      <c r="AN50" s="343">
        <v>4.9834786195400833E-2</v>
      </c>
      <c r="AO50" s="343">
        <v>5.6783205191729857E-2</v>
      </c>
      <c r="AP50" s="343">
        <v>0.13114063619941199</v>
      </c>
      <c r="AQ50" s="343">
        <v>3.1378904778586222E-2</v>
      </c>
      <c r="AR50" s="343">
        <v>6.99456850835323E-2</v>
      </c>
      <c r="AS50" s="343">
        <v>1.2744986023316597E-2</v>
      </c>
      <c r="AT50" s="343">
        <v>3.5185695354777925E-2</v>
      </c>
      <c r="AU50" s="343">
        <v>7.0408156163715443E-2</v>
      </c>
      <c r="AV50" s="343">
        <v>3.71676149144149E-2</v>
      </c>
      <c r="AW50" s="343">
        <v>2.7567170425101529E-2</v>
      </c>
      <c r="AX50" s="343">
        <v>5.0851612607404041E-2</v>
      </c>
      <c r="AY50" s="343">
        <v>2.7983745830212816E-2</v>
      </c>
      <c r="AZ50" s="343">
        <v>3.9002485025966871E-2</v>
      </c>
      <c r="BA50" s="343">
        <v>1.9980679393686855E-2</v>
      </c>
      <c r="BB50" s="343">
        <v>3.0338896267191266E-2</v>
      </c>
      <c r="BC50" s="343">
        <v>0.22041098762614419</v>
      </c>
      <c r="BD50" s="343">
        <v>3.1310799729533004E-2</v>
      </c>
      <c r="BE50" s="343">
        <v>4.1426749371430725E-2</v>
      </c>
      <c r="BF50" s="343">
        <v>5.4745236609635227E-2</v>
      </c>
      <c r="BG50" s="343">
        <v>3.9665316210733539E-3</v>
      </c>
      <c r="BH50" s="343">
        <v>3.3137981635746473E-2</v>
      </c>
      <c r="BI50" s="343">
        <v>3.2159608694093074E-2</v>
      </c>
      <c r="BJ50" s="343">
        <v>4.4308894983821387E-2</v>
      </c>
      <c r="BK50" s="343">
        <v>3.5359001802508769E-2</v>
      </c>
      <c r="BL50" s="343">
        <v>2.313184754199659E-2</v>
      </c>
      <c r="BM50" s="343">
        <v>4.5847181184322898E-2</v>
      </c>
      <c r="BN50" s="343">
        <v>4.9790887507326888E-2</v>
      </c>
      <c r="BO50" s="343">
        <v>2.7676163410429687E-2</v>
      </c>
      <c r="BP50" s="343">
        <v>3.1694420003407602E-2</v>
      </c>
      <c r="BQ50" s="343">
        <v>7.1812220668654086E-2</v>
      </c>
      <c r="BR50" s="343">
        <v>3.0413768989884845E-2</v>
      </c>
      <c r="BS50" s="343">
        <v>3.2483036659325212E-2</v>
      </c>
      <c r="BT50" s="343">
        <v>7.8555078145046475E-2</v>
      </c>
      <c r="BU50" s="343">
        <v>1.7796066866881143E-2</v>
      </c>
      <c r="BV50" s="343">
        <v>0</v>
      </c>
      <c r="BW50" s="343">
        <v>4.4952153603388084E-2</v>
      </c>
      <c r="BX50" s="343">
        <v>9.477671380920806E-2</v>
      </c>
      <c r="BY50" s="343">
        <v>7.6919137984664793E-2</v>
      </c>
      <c r="BZ50" s="343">
        <v>4.5003802896895269E-2</v>
      </c>
      <c r="CA50" s="343">
        <v>2.8931214800833934E-2</v>
      </c>
      <c r="CB50" s="343">
        <v>4.5822744281439044E-2</v>
      </c>
      <c r="CC50" s="343">
        <v>4.7144438604010651E-2</v>
      </c>
      <c r="CD50" s="343">
        <v>9.177743600469021E-2</v>
      </c>
      <c r="CE50" s="343">
        <v>8.8864306639608495E-2</v>
      </c>
      <c r="CF50" s="343">
        <v>5.2531423317959819E-3</v>
      </c>
      <c r="CG50" s="343">
        <v>8.2079425703539155E-2</v>
      </c>
      <c r="CH50" s="343">
        <v>0.13527044423221823</v>
      </c>
      <c r="CI50" s="343">
        <v>6.0153506623308567E-2</v>
      </c>
      <c r="CJ50" s="343">
        <v>8.1934184319311557E-2</v>
      </c>
      <c r="CK50" s="343">
        <v>3.043734209080079E-2</v>
      </c>
      <c r="CL50" s="343">
        <v>0</v>
      </c>
      <c r="CM50" s="343">
        <v>4.915042177683087E-2</v>
      </c>
      <c r="CN50" s="343">
        <v>8.2408926479210345E-2</v>
      </c>
      <c r="CO50" s="343">
        <v>6.7613177415392439E-2</v>
      </c>
      <c r="CP50" s="343">
        <v>5.2530547381875542E-2</v>
      </c>
      <c r="CQ50" s="343">
        <v>5.7629376638955322E-2</v>
      </c>
      <c r="CR50" s="343">
        <v>3.707687614420601E-2</v>
      </c>
      <c r="CS50" s="343">
        <v>4.2741156050461492E-2</v>
      </c>
      <c r="CT50" s="343">
        <v>4.188790670985798E-2</v>
      </c>
      <c r="CU50" s="343">
        <v>4.5953516759894994E-2</v>
      </c>
      <c r="CV50" s="343">
        <v>5.5173705071734601E-2</v>
      </c>
      <c r="CW50" s="343">
        <v>7.5211701850065676E-2</v>
      </c>
      <c r="CX50" s="343">
        <v>3.425625689397626E-2</v>
      </c>
      <c r="CY50" s="343">
        <v>7.3669787717578081E-2</v>
      </c>
      <c r="CZ50" s="343">
        <v>2.3288506923789341E-2</v>
      </c>
      <c r="DA50" s="343">
        <v>7.8311401252316781E-2</v>
      </c>
      <c r="DB50" s="343">
        <v>0</v>
      </c>
      <c r="DC50" s="343">
        <v>4.5624515131656621E-2</v>
      </c>
      <c r="DD50" s="343">
        <v>9.7277208620119557E-2</v>
      </c>
      <c r="DE50" s="343">
        <v>7.6774472906621649E-2</v>
      </c>
      <c r="DF50" s="343">
        <v>4.8109433253806559E-2</v>
      </c>
      <c r="DG50" s="343">
        <v>0.15577906889018855</v>
      </c>
      <c r="DH50" s="343">
        <v>0.1437032309981664</v>
      </c>
      <c r="DI50" s="343">
        <v>0.10079703139744169</v>
      </c>
      <c r="DJ50" s="343">
        <v>3.2286301259577786E-2</v>
      </c>
      <c r="DK50" s="343">
        <v>0.16195400454840853</v>
      </c>
      <c r="DL50" s="343">
        <v>0.25385487447092686</v>
      </c>
      <c r="DM50" s="343">
        <v>0.21722751497955459</v>
      </c>
      <c r="DN50" s="343">
        <v>0.13229537800845273</v>
      </c>
      <c r="DO50" s="343">
        <v>7.591328753427129E-2</v>
      </c>
      <c r="DP50" s="343">
        <v>9.1083963868608342E-2</v>
      </c>
      <c r="DQ50" s="343">
        <v>3.6446300652764697E-2</v>
      </c>
      <c r="DR50" s="343">
        <v>4.742773428118402E-2</v>
      </c>
      <c r="DS50" s="343">
        <v>5.3054449636531081E-2</v>
      </c>
      <c r="DT50" s="343">
        <v>7.3087331628074723E-2</v>
      </c>
      <c r="DU50" s="343">
        <v>7.9862788567061457E-2</v>
      </c>
      <c r="DV50" s="343">
        <v>3.4792546095790008E-2</v>
      </c>
      <c r="DW50" s="343">
        <v>5.7521564620294743E-2</v>
      </c>
      <c r="DX50" s="343">
        <v>7.8921508361674386E-2</v>
      </c>
      <c r="DY50" s="343">
        <v>0.13480647781395946</v>
      </c>
      <c r="DZ50" s="343">
        <v>0.13459733182225792</v>
      </c>
      <c r="EA50" s="343">
        <v>5.6113695604755758E-2</v>
      </c>
      <c r="EB50" s="343">
        <v>6.1631205427455968E-2</v>
      </c>
      <c r="EC50" s="343">
        <v>0.12727771234051302</v>
      </c>
      <c r="ED50" s="343">
        <v>5.9985434981696548E-2</v>
      </c>
      <c r="EE50" s="343">
        <v>0.10106458949726038</v>
      </c>
      <c r="EF50" s="343">
        <v>6.2505998755068029E-2</v>
      </c>
      <c r="EG50" s="343">
        <v>7.5803980393532991E-2</v>
      </c>
      <c r="EH50" s="343">
        <v>8.8921088641411447E-2</v>
      </c>
      <c r="EI50" s="343">
        <v>6.593975268969908E-2</v>
      </c>
      <c r="EJ50" s="343">
        <v>5.2098339554539817E-2</v>
      </c>
      <c r="EK50" s="343">
        <v>6.1786988501050501E-2</v>
      </c>
      <c r="EL50" s="343">
        <v>9.3307865630429282E-2</v>
      </c>
      <c r="EM50" s="343">
        <v>1.4858734449071456E-2</v>
      </c>
      <c r="EN50" s="343">
        <v>3.6153328499676632E-2</v>
      </c>
      <c r="EO50" s="343">
        <v>0.14344515060001209</v>
      </c>
      <c r="EP50" s="343">
        <v>0.12588822227952656</v>
      </c>
      <c r="EQ50" s="343">
        <v>0.10109993574344824</v>
      </c>
      <c r="ER50" s="343">
        <v>0.17067358585466771</v>
      </c>
      <c r="ES50" s="343">
        <v>0.18002773920665766</v>
      </c>
      <c r="ET50" s="343">
        <v>3.4879172031150277E-2</v>
      </c>
      <c r="EU50" s="343">
        <v>9.3626183908838922E-2</v>
      </c>
      <c r="EV50" s="343">
        <v>5.2847430354249138E-2</v>
      </c>
      <c r="EW50" s="343">
        <v>7.314547548329485E-2</v>
      </c>
      <c r="EX50" s="343">
        <v>5.9044222370911573E-2</v>
      </c>
      <c r="EY50" s="343">
        <v>5.5742415481778676E-2</v>
      </c>
      <c r="EZ50" s="343">
        <v>7.8111675288152535E-2</v>
      </c>
      <c r="FA50" s="343">
        <v>6.9701875254797083E-2</v>
      </c>
      <c r="FB50" s="343">
        <v>8.2360587558740456E-2</v>
      </c>
      <c r="FC50" s="343">
        <v>8.3615494178731653E-2</v>
      </c>
      <c r="FD50" s="343">
        <v>3.8093908768203663E-2</v>
      </c>
      <c r="FE50" s="343">
        <v>9.5994510235561173E-2</v>
      </c>
      <c r="FF50" s="343">
        <v>8.1786935401558125E-2</v>
      </c>
      <c r="FG50" s="343">
        <v>4.896979690357238E-2</v>
      </c>
      <c r="FH50" s="343">
        <v>3.0284022024764747E-2</v>
      </c>
      <c r="FI50" s="343">
        <v>4.4260777153548758E-2</v>
      </c>
      <c r="FJ50" s="343">
        <v>5.3813990187677782E-2</v>
      </c>
      <c r="FK50" s="343">
        <v>3.4958832499061905E-2</v>
      </c>
      <c r="FL50" s="343">
        <v>4.3219635309803855E-2</v>
      </c>
      <c r="FM50" s="343">
        <v>5.2661970579708096E-2</v>
      </c>
      <c r="FN50" s="343">
        <v>7.732072575030105E-2</v>
      </c>
      <c r="FO50" s="343">
        <v>6.0051473539694894E-2</v>
      </c>
      <c r="FP50" s="343">
        <v>0.13947269381156449</v>
      </c>
      <c r="FQ50" s="343">
        <v>5.2165559302954793E-2</v>
      </c>
      <c r="FR50" s="343">
        <v>3.342691251885517E-2</v>
      </c>
      <c r="FS50" s="343">
        <v>4.9615275352691522E-2</v>
      </c>
      <c r="FT50" s="343">
        <v>5.3935532962107069E-2</v>
      </c>
      <c r="FU50" s="343">
        <v>6.8664727709658355E-2</v>
      </c>
      <c r="FV50" s="343">
        <v>9.5489540601770714E-2</v>
      </c>
      <c r="FW50" s="343">
        <v>9.6617137048274085E-2</v>
      </c>
      <c r="FX50" s="343">
        <v>5.7623684798189946E-2</v>
      </c>
      <c r="FY50" s="343">
        <v>1.7176059754463322E-2</v>
      </c>
      <c r="FZ50" s="343">
        <v>9.919387753425421E-2</v>
      </c>
      <c r="GA50" s="343">
        <v>4.4227119716809503E-2</v>
      </c>
      <c r="GB50" s="343">
        <v>0.13577907397401354</v>
      </c>
      <c r="GC50" s="343">
        <v>0.51530405737158858</v>
      </c>
      <c r="GD50" s="343">
        <v>5.0283430716457807E-2</v>
      </c>
      <c r="GE50" s="343">
        <v>6.4834681196836469E-2</v>
      </c>
      <c r="GF50" s="343">
        <v>5.724741920800356E-2</v>
      </c>
      <c r="GG50" s="343">
        <v>5.3887476413537111E-2</v>
      </c>
      <c r="GH50" s="343">
        <v>5.4461800206327945E-2</v>
      </c>
      <c r="GI50" s="343">
        <v>0.11400580973606414</v>
      </c>
      <c r="GJ50" s="343">
        <v>3.3507629246724763E-2</v>
      </c>
      <c r="GK50" s="343">
        <v>3.5120674091379547E-2</v>
      </c>
      <c r="GL50" s="343">
        <v>0.1386663322329304</v>
      </c>
      <c r="GM50" s="343">
        <v>9.2708508612393964E-2</v>
      </c>
      <c r="GN50" s="343">
        <v>0.12957974777320555</v>
      </c>
      <c r="GO50" s="343">
        <v>9.1038688418020666E-2</v>
      </c>
      <c r="GP50" s="343">
        <v>5.6353585618093519E-2</v>
      </c>
      <c r="GQ50" s="343">
        <v>3.663650256563674E-2</v>
      </c>
      <c r="GR50" s="343">
        <v>2.9231913585889068E-2</v>
      </c>
      <c r="GS50" s="343">
        <v>2.8549932883715132E-2</v>
      </c>
      <c r="GT50" s="343">
        <v>5.2213394946145554E-2</v>
      </c>
      <c r="GU50" s="343">
        <v>8.8293268854986423E-2</v>
      </c>
      <c r="GV50" s="343">
        <v>5.1891089616848199E-2</v>
      </c>
      <c r="GW50" s="343">
        <v>5.009177919383688E-2</v>
      </c>
      <c r="GX50" s="343">
        <v>2.1255192636840808E-2</v>
      </c>
      <c r="GY50" s="343">
        <v>3.5106530115172924E-2</v>
      </c>
      <c r="GZ50" s="343">
        <v>0.11558173386850536</v>
      </c>
      <c r="HA50" s="343">
        <v>3.3685248409577949E-2</v>
      </c>
      <c r="HB50" s="343">
        <v>1.4884587356649822E-2</v>
      </c>
      <c r="HC50" s="343">
        <v>8.383938063565069E-2</v>
      </c>
      <c r="HD50" s="343">
        <v>3.6634093839267017E-2</v>
      </c>
      <c r="HE50" s="343">
        <v>9.2521843357115094E-2</v>
      </c>
      <c r="HF50" s="343">
        <v>4.6134444215304098E-2</v>
      </c>
      <c r="HG50" s="343">
        <v>2.3318538447472292E-2</v>
      </c>
      <c r="HH50" s="343">
        <v>3.0820520943445014E-2</v>
      </c>
      <c r="HI50" s="343">
        <v>0.18236924306439842</v>
      </c>
      <c r="HJ50" s="343">
        <v>2.9376153012357853E-2</v>
      </c>
      <c r="HK50" s="343">
        <v>0.22296341770675498</v>
      </c>
      <c r="HL50" s="343">
        <v>2.9632833711534277E-2</v>
      </c>
      <c r="HM50" s="343">
        <v>4.3544489748984484E-2</v>
      </c>
      <c r="HN50" s="343">
        <v>2.926947446271588E-2</v>
      </c>
      <c r="HO50" s="343">
        <v>3.3220055554852058E-2</v>
      </c>
      <c r="HP50" s="343">
        <v>3.1602676546593697E-2</v>
      </c>
      <c r="HQ50" s="343">
        <v>2.9454034395482182E-2</v>
      </c>
      <c r="HR50" s="343">
        <v>4.425601457014082E-2</v>
      </c>
      <c r="HS50" s="343">
        <v>2.2840302889225367E-2</v>
      </c>
      <c r="HT50" s="343">
        <v>2.8839287842560589E-2</v>
      </c>
      <c r="HU50" s="343">
        <v>4.3030719768637433E-2</v>
      </c>
      <c r="HV50" s="343">
        <v>3.3845038327503955E-2</v>
      </c>
      <c r="HW50" s="343">
        <v>3.4493198304981924E-2</v>
      </c>
      <c r="HX50" s="343">
        <v>0.20423591814304737</v>
      </c>
      <c r="HY50" s="343">
        <v>2.7810170099933879E-2</v>
      </c>
      <c r="HZ50" s="343">
        <v>2.6620329378272901E-2</v>
      </c>
      <c r="IA50" s="343">
        <v>0.18381880814600468</v>
      </c>
      <c r="IB50" s="343">
        <v>0.1907825275121135</v>
      </c>
      <c r="IC50" s="343">
        <v>2.7552331892245263E-2</v>
      </c>
      <c r="ID50" s="343">
        <v>3.6364302501227873E-2</v>
      </c>
      <c r="IE50" s="343">
        <v>2.6951947931771227E-2</v>
      </c>
      <c r="IF50" s="343">
        <v>2.7260668815209815E-2</v>
      </c>
      <c r="IG50" s="343">
        <v>1.1678231833698895E-2</v>
      </c>
      <c r="IH50" s="343">
        <v>1.870611020016575E-2</v>
      </c>
      <c r="II50" s="343">
        <v>3.2393139673043775E-2</v>
      </c>
      <c r="IJ50" s="343">
        <v>6.3333924848392661E-2</v>
      </c>
      <c r="IK50" s="343">
        <v>3.1811332024798328E-2</v>
      </c>
      <c r="IL50" s="343">
        <v>4.1820575056780752E-2</v>
      </c>
      <c r="IM50" s="343">
        <v>5.1523655101816723E-2</v>
      </c>
      <c r="IN50" s="343">
        <v>0.10816572787149532</v>
      </c>
      <c r="IO50" s="343">
        <v>6.0687222724029412E-2</v>
      </c>
      <c r="IP50" s="343">
        <v>6.3254726969841538E-2</v>
      </c>
      <c r="IQ50" s="343">
        <v>7.0877692065209955E-2</v>
      </c>
      <c r="IR50" s="343">
        <v>5.8785693955578561E-2</v>
      </c>
      <c r="IS50" s="343">
        <v>2.5183083208895847E-2</v>
      </c>
      <c r="IT50" s="343">
        <v>4.4463584728036784E-2</v>
      </c>
      <c r="IU50" s="343">
        <v>2.1747383433777495E-2</v>
      </c>
      <c r="IV50" s="343">
        <v>2.1003166712417986E-2</v>
      </c>
      <c r="IW50" s="343">
        <v>9.4134468583203013E-2</v>
      </c>
      <c r="IX50" s="343">
        <v>2.8528112821685866E-2</v>
      </c>
      <c r="IY50" s="343">
        <v>3.7934552546560134E-2</v>
      </c>
      <c r="IZ50" s="343">
        <v>6.6377309419876698E-2</v>
      </c>
      <c r="JA50" s="343">
        <v>2.9618659661429923E-2</v>
      </c>
      <c r="JB50" s="343">
        <v>5.7244499484032749E-2</v>
      </c>
      <c r="JC50" s="343">
        <v>5.0629620592433575E-3</v>
      </c>
      <c r="JD50" s="343">
        <v>1.3641596416562719E-2</v>
      </c>
      <c r="JE50" s="343">
        <v>2.6011604248620219E-2</v>
      </c>
      <c r="JF50" s="343">
        <v>4.4953442357273415E-2</v>
      </c>
      <c r="JG50" s="343">
        <v>5.2334148794395567E-2</v>
      </c>
      <c r="JH50" s="343">
        <v>4.158318853667077E-2</v>
      </c>
      <c r="JI50" s="343">
        <v>7.1242437912888319E-3</v>
      </c>
      <c r="JJ50" s="343">
        <v>1.2053923846673741E-2</v>
      </c>
      <c r="JK50" s="343">
        <v>4.1048406674877011E-2</v>
      </c>
      <c r="JL50" s="343">
        <v>0.17621475939858219</v>
      </c>
      <c r="JM50" s="343">
        <v>3.7198050161781009E-2</v>
      </c>
      <c r="JN50" s="343">
        <v>3.1671097761156897E-2</v>
      </c>
      <c r="JO50" s="343">
        <v>3.0817775266309598E-2</v>
      </c>
      <c r="JP50" s="343">
        <v>3.3734630905478818E-2</v>
      </c>
      <c r="JQ50" s="343">
        <v>1.9639983168336313E-2</v>
      </c>
      <c r="JR50" s="343">
        <v>1.431554969074866E-2</v>
      </c>
      <c r="JS50" s="343">
        <v>5.815995878270995E-2</v>
      </c>
      <c r="JT50" s="343">
        <v>3.4092376956208953E-2</v>
      </c>
      <c r="JU50" s="343">
        <v>4.755203545146526E-2</v>
      </c>
      <c r="JV50" s="343">
        <v>1.4717113839743164E-2</v>
      </c>
      <c r="JW50" s="343">
        <v>5.0388160201165995E-2</v>
      </c>
      <c r="JX50" s="343">
        <v>5.0770769445368444E-2</v>
      </c>
      <c r="JY50" s="343">
        <v>3.5870253733480122E-2</v>
      </c>
      <c r="JZ50" s="343">
        <v>1.8710162796500351E-2</v>
      </c>
      <c r="KA50" s="343">
        <v>4.0931098223039204E-2</v>
      </c>
      <c r="KB50" s="343">
        <v>6.2752081478599066E-3</v>
      </c>
      <c r="KC50" s="343">
        <v>6.3693800679195207E-3</v>
      </c>
      <c r="KD50" s="343">
        <v>5.5764130039085397E-2</v>
      </c>
      <c r="KE50" s="343">
        <v>2.5233692756299768E-2</v>
      </c>
      <c r="KF50" s="343">
        <v>3.1344286652533207E-2</v>
      </c>
      <c r="KG50" s="343">
        <v>4.3750701040156537E-3</v>
      </c>
      <c r="KH50" s="343">
        <v>1.6424308261473484E-2</v>
      </c>
      <c r="KI50" s="343">
        <v>3.4998837037807477E-2</v>
      </c>
      <c r="KJ50" s="343">
        <v>3.4415037342364917E-2</v>
      </c>
      <c r="KK50" s="343">
        <v>7.8029800977981095E-2</v>
      </c>
      <c r="KL50" s="343">
        <v>7.2649645237426494E-2</v>
      </c>
      <c r="KM50" s="343">
        <v>3.3263285190233485E-2</v>
      </c>
      <c r="KN50" s="343">
        <v>0.10444701725660514</v>
      </c>
      <c r="KO50" s="343">
        <v>5.9024717101688016E-2</v>
      </c>
      <c r="KP50" s="343">
        <v>4.1962033563105794E-2</v>
      </c>
      <c r="KQ50" s="343">
        <v>3.5655600676901419E-2</v>
      </c>
      <c r="KR50" s="343">
        <v>0</v>
      </c>
      <c r="KS50" s="343">
        <v>2.8198832627039299E-2</v>
      </c>
      <c r="KT50" s="343">
        <v>0.226220815045929</v>
      </c>
      <c r="KU50" s="343">
        <v>4.2618606795413946E-2</v>
      </c>
      <c r="KV50" s="343">
        <v>7.155357011066113E-2</v>
      </c>
      <c r="KW50" s="343">
        <v>2.8067558967063626E-2</v>
      </c>
      <c r="KX50" s="343">
        <v>1.8002225731412823E-2</v>
      </c>
      <c r="KY50" s="343">
        <v>5.4073280139956249E-2</v>
      </c>
      <c r="KZ50" s="343">
        <v>2.9993066640500599E-2</v>
      </c>
      <c r="LA50" s="343">
        <v>8.1529488839967759E-2</v>
      </c>
      <c r="LB50" s="343">
        <v>2.430694570937629E-2</v>
      </c>
      <c r="LC50" s="343">
        <v>2.9386872323162731E-2</v>
      </c>
      <c r="LD50" s="343">
        <v>2.0508456891772688E-2</v>
      </c>
      <c r="LE50" s="343">
        <v>9.0564119545046881E-2</v>
      </c>
      <c r="LF50" s="343">
        <v>2.7989579005459318E-2</v>
      </c>
      <c r="LG50" s="343">
        <v>6.8878843833957731E-2</v>
      </c>
      <c r="LH50" s="343">
        <v>2.8388542706366249E-2</v>
      </c>
      <c r="LI50" s="343">
        <v>1.4631817826262914E-2</v>
      </c>
      <c r="LJ50" s="343">
        <v>3.0370678228623757E-2</v>
      </c>
      <c r="LK50" s="343">
        <v>4.7686598676210251E-2</v>
      </c>
      <c r="LL50" s="343">
        <v>6.1080233415426344E-2</v>
      </c>
      <c r="LM50" s="343">
        <v>5.4061848300327085E-2</v>
      </c>
      <c r="LN50" s="343">
        <v>4.0696440570108211E-2</v>
      </c>
      <c r="LO50" s="343">
        <v>4.3892524042002924E-2</v>
      </c>
      <c r="LP50" s="343">
        <v>7.4600477173471014E-2</v>
      </c>
      <c r="LQ50" s="343">
        <v>1.65582072942272E-2</v>
      </c>
      <c r="LR50" s="343">
        <v>2.7011930574475533E-2</v>
      </c>
      <c r="LS50" s="343">
        <v>2.7131099745421414E-2</v>
      </c>
      <c r="LT50" s="343">
        <v>0.21764633289138696</v>
      </c>
      <c r="LU50" s="343">
        <v>5.5305172485749593E-2</v>
      </c>
      <c r="LV50" s="343">
        <v>3.8317991902425574E-2</v>
      </c>
      <c r="LW50" s="343">
        <v>6.3439614740863584E-2</v>
      </c>
      <c r="LX50" s="343">
        <v>5.6630696678220717E-2</v>
      </c>
      <c r="LY50" s="343">
        <v>5.0244721427382122E-2</v>
      </c>
      <c r="LZ50" s="343">
        <v>3.0513801785667011E-2</v>
      </c>
      <c r="MA50" s="343">
        <v>2.9803503492484007E-2</v>
      </c>
      <c r="MB50" s="343">
        <v>2.9479228891111462E-2</v>
      </c>
      <c r="MC50" s="343">
        <v>0.10583538354498663</v>
      </c>
      <c r="MD50" s="343">
        <v>4.7839226146081458E-2</v>
      </c>
      <c r="ME50" s="343">
        <v>2.979311387375844E-2</v>
      </c>
      <c r="MF50" s="343">
        <v>3.0719192097788981E-2</v>
      </c>
      <c r="MG50" s="343">
        <v>2.8454160544833067E-2</v>
      </c>
      <c r="MH50" s="343">
        <v>0.15788335379806714</v>
      </c>
      <c r="MI50" s="343">
        <v>1.5469345755443736E-2</v>
      </c>
      <c r="MJ50" s="343">
        <v>5.0546340957123029E-2</v>
      </c>
      <c r="MK50" s="343">
        <v>0.18214697547570416</v>
      </c>
      <c r="ML50" s="343">
        <v>0.17072868560289228</v>
      </c>
      <c r="MM50" s="343">
        <v>0.11773887831940458</v>
      </c>
      <c r="MN50" s="343">
        <v>6.4990712950628388E-2</v>
      </c>
      <c r="MO50" s="343">
        <v>8.2484252246837142E-2</v>
      </c>
      <c r="MP50" s="343">
        <v>5.5551413238423011E-2</v>
      </c>
      <c r="MQ50" s="343">
        <v>1.4070266954423968E-2</v>
      </c>
      <c r="MR50" s="343">
        <v>8.8872820759202928E-2</v>
      </c>
      <c r="MS50" s="343">
        <v>5.4894820020140303E-2</v>
      </c>
      <c r="MT50" s="343">
        <v>5.0508946253453375E-2</v>
      </c>
      <c r="MU50" s="343">
        <v>5.7443530935100365E-2</v>
      </c>
      <c r="MV50" s="343">
        <v>2.0234780912503452E-2</v>
      </c>
      <c r="MW50" s="343">
        <v>0.12089458183952126</v>
      </c>
      <c r="MX50" s="343">
        <v>4.6765542419654062E-2</v>
      </c>
      <c r="MY50" s="343">
        <v>2.6755966343271431E-2</v>
      </c>
      <c r="MZ50" s="343">
        <v>9.0000197941623408E-2</v>
      </c>
      <c r="NA50" s="343">
        <v>3.3102278193783502E-2</v>
      </c>
      <c r="NB50" s="343">
        <v>2.6753902033643386E-2</v>
      </c>
      <c r="NC50" s="343">
        <v>4.554908617347652E-2</v>
      </c>
      <c r="ND50" s="343">
        <v>5.7488333396877089E-2</v>
      </c>
      <c r="NE50" s="343">
        <v>5.7689015654197762E-2</v>
      </c>
      <c r="NF50" s="343">
        <v>2.6312933761007757E-2</v>
      </c>
      <c r="NG50" s="343">
        <v>7.8628916882326594E-2</v>
      </c>
      <c r="NH50" s="343">
        <v>3.8369362599723636E-2</v>
      </c>
      <c r="NI50" s="343">
        <v>4.2822485657777062E-2</v>
      </c>
      <c r="NJ50" s="343">
        <v>4.2605190234660591E-2</v>
      </c>
      <c r="NK50" s="343">
        <v>5.5979193794124485E-2</v>
      </c>
      <c r="NL50" s="343">
        <v>4.2392689630974825E-2</v>
      </c>
      <c r="NM50" s="343">
        <v>5.948640406907324E-2</v>
      </c>
      <c r="NN50" s="343">
        <v>0.15162074499792824</v>
      </c>
      <c r="NO50" s="343">
        <v>5.9791454616080514E-2</v>
      </c>
      <c r="NP50" s="343">
        <v>4.3705815139465171E-2</v>
      </c>
      <c r="NQ50" s="343">
        <v>4.9612665939793403E-2</v>
      </c>
      <c r="NR50" s="343">
        <v>2.6665650324333254E-2</v>
      </c>
      <c r="NS50" s="343">
        <v>7.8158159033701359E-3</v>
      </c>
      <c r="NT50" s="343">
        <v>2.0488372684212733E-2</v>
      </c>
      <c r="NU50" s="343">
        <v>5.2502537791920455E-2</v>
      </c>
      <c r="NV50" s="343">
        <v>1.9801232985346293E-2</v>
      </c>
      <c r="NW50" s="343">
        <v>2.8225539197937761E-2</v>
      </c>
      <c r="NX50" s="343">
        <v>4.428776339072462E-2</v>
      </c>
      <c r="NY50" s="343">
        <v>4.1668774891366334E-2</v>
      </c>
      <c r="NZ50" s="343">
        <v>5.9254449490222058E-2</v>
      </c>
      <c r="OA50" s="343">
        <v>2.7428366022169057E-2</v>
      </c>
      <c r="OB50" s="343">
        <v>1.7866453156336816E-2</v>
      </c>
      <c r="OC50" s="343">
        <v>1.5748351548126985E-2</v>
      </c>
      <c r="OD50" s="343">
        <v>4.8605447888178388E-2</v>
      </c>
      <c r="OE50" s="343">
        <v>1.7799264624745573E-2</v>
      </c>
      <c r="OF50" s="343">
        <v>3.1580173726679955E-2</v>
      </c>
      <c r="OG50" s="343">
        <v>0</v>
      </c>
      <c r="OH50" s="343">
        <v>3.6857187466934484E-2</v>
      </c>
      <c r="OI50" s="343">
        <v>5.8123067492685011E-2</v>
      </c>
      <c r="OJ50" s="343">
        <v>7.0732519263442192E-2</v>
      </c>
      <c r="OK50" s="343">
        <v>3.8154667770863571E-2</v>
      </c>
      <c r="OL50" s="343">
        <v>4.6791112742576489E-2</v>
      </c>
      <c r="OM50" s="343">
        <v>2.493388291605898E-2</v>
      </c>
      <c r="ON50" s="343">
        <v>3.8904551887906536E-2</v>
      </c>
      <c r="OO50" s="343">
        <v>5.6296039065339712E-2</v>
      </c>
      <c r="OP50" s="343">
        <v>6.6104862436584491E-2</v>
      </c>
      <c r="OQ50" s="343">
        <v>0.12106009247427124</v>
      </c>
      <c r="OR50" s="343">
        <v>5.6059674283508595E-2</v>
      </c>
      <c r="OS50" s="343">
        <v>0</v>
      </c>
      <c r="OT50" s="343">
        <v>6.7283881476566679E-2</v>
      </c>
      <c r="OU50" s="343">
        <v>5.651551287355517E-2</v>
      </c>
      <c r="OV50" s="343">
        <v>4.4761724655765806E-2</v>
      </c>
      <c r="OW50" s="343">
        <v>5.3011968666630258E-2</v>
      </c>
      <c r="OX50" s="343">
        <v>0.1516277518455775</v>
      </c>
      <c r="OY50" s="343">
        <v>5.8635662299514557E-2</v>
      </c>
      <c r="OZ50" s="343">
        <v>3.7597516629410299E-2</v>
      </c>
      <c r="PA50" s="343">
        <v>5.0465028016877689E-2</v>
      </c>
      <c r="PB50" s="343">
        <v>2.8945223100991652E-2</v>
      </c>
      <c r="PC50" s="343">
        <v>3.3514423806070365E-2</v>
      </c>
      <c r="PD50" s="343">
        <v>3.3293901323905264E-2</v>
      </c>
      <c r="PE50" s="343">
        <v>4.8882570404711771E-2</v>
      </c>
      <c r="PF50" s="343">
        <v>6.4010013504080102E-2</v>
      </c>
      <c r="PG50" s="343">
        <v>5.3286853032846637E-2</v>
      </c>
      <c r="PH50" s="343">
        <v>5.5884090534644923E-2</v>
      </c>
      <c r="PI50" s="343">
        <v>5.6805236883923423E-2</v>
      </c>
      <c r="PJ50" s="343">
        <v>5.9819463237274308E-2</v>
      </c>
      <c r="PK50" s="343">
        <v>2.787498651844663E-2</v>
      </c>
      <c r="PL50" s="343">
        <v>4.0197969969836433E-2</v>
      </c>
      <c r="PM50" s="343">
        <v>4.5705281753646763E-2</v>
      </c>
      <c r="PN50" s="343">
        <v>0.33201710161025044</v>
      </c>
      <c r="PO50" s="343">
        <v>4.4453601262960406E-2</v>
      </c>
      <c r="PP50" s="343">
        <v>6.9203965425858771E-2</v>
      </c>
      <c r="PQ50" s="343">
        <v>7.0131850965011594E-2</v>
      </c>
      <c r="PR50" s="343">
        <v>4.4105505822224729E-2</v>
      </c>
      <c r="PS50" s="343">
        <v>4.9585958623422507E-2</v>
      </c>
      <c r="PT50" s="343">
        <v>5.6336056104862392E-2</v>
      </c>
      <c r="PU50" s="343">
        <v>4.1772098348190158E-2</v>
      </c>
      <c r="PV50" s="343">
        <v>8.021869650478794E-2</v>
      </c>
      <c r="PW50" s="343">
        <v>4.6716725403422518E-2</v>
      </c>
      <c r="PX50" s="343">
        <v>4.1287527634788122E-2</v>
      </c>
      <c r="PY50" s="343">
        <v>6.8163872319068994E-2</v>
      </c>
      <c r="PZ50" s="343">
        <v>4.2876036656731911E-2</v>
      </c>
      <c r="QA50" s="343">
        <v>8.4234618357817106E-2</v>
      </c>
      <c r="QB50" s="343">
        <v>5.8082689712815223E-3</v>
      </c>
      <c r="QC50" s="343">
        <v>7.0273892725365925E-2</v>
      </c>
      <c r="QD50" s="343">
        <v>5.1210379205715896E-2</v>
      </c>
      <c r="QE50" s="343">
        <v>6.891807938160853E-2</v>
      </c>
      <c r="QF50" s="343">
        <v>4.9208614877641346E-2</v>
      </c>
      <c r="QG50" s="343">
        <v>4.3635136779851133E-2</v>
      </c>
      <c r="QH50" s="343">
        <v>5.5919534753909879E-2</v>
      </c>
      <c r="QI50" s="343">
        <v>5.9779383034788816E-2</v>
      </c>
      <c r="QJ50" s="343">
        <v>6.8969581036463903E-2</v>
      </c>
      <c r="QK50" s="343">
        <v>4.0579067698028215E-2</v>
      </c>
      <c r="QL50" s="343">
        <v>6.1717107721031027E-2</v>
      </c>
      <c r="QM50" s="343">
        <v>8.4171941279104781E-2</v>
      </c>
      <c r="QN50" s="343">
        <v>0.23626051849752153</v>
      </c>
      <c r="QO50" s="343">
        <v>0.15313679335596089</v>
      </c>
      <c r="QP50" s="343">
        <v>0.13764041638779892</v>
      </c>
      <c r="QQ50" s="343">
        <v>0.29301558902486813</v>
      </c>
      <c r="QR50" s="343">
        <v>7.5985442382268911E-2</v>
      </c>
      <c r="QS50" s="343">
        <v>9.6982876104031265E-2</v>
      </c>
      <c r="QT50" s="343">
        <v>4.0365741763990506E-2</v>
      </c>
      <c r="QU50" s="343">
        <v>4.4690331044435372E-2</v>
      </c>
      <c r="QV50" s="343">
        <v>6.7804570705821299E-2</v>
      </c>
      <c r="QW50" s="343">
        <v>5.7011422741328539E-2</v>
      </c>
      <c r="QX50" s="343">
        <v>7.8316651711646382E-2</v>
      </c>
      <c r="QY50" s="343">
        <v>4.4230996325451119E-2</v>
      </c>
      <c r="QZ50" s="343">
        <v>5.1989277321686456E-2</v>
      </c>
      <c r="RA50" s="343">
        <v>7.6960792315700882E-2</v>
      </c>
      <c r="RB50" s="343">
        <v>6.1037031829824992E-2</v>
      </c>
      <c r="RC50" s="343">
        <v>9.2886629550752678E-2</v>
      </c>
      <c r="RD50" s="343">
        <v>0.17217473193706589</v>
      </c>
      <c r="RE50" s="343">
        <v>0.12486659341771833</v>
      </c>
      <c r="RF50" s="343">
        <v>0.36962486577233372</v>
      </c>
      <c r="RG50" s="343">
        <v>4.6442456532280324E-2</v>
      </c>
      <c r="RH50" s="343">
        <v>4.357955795772557E-2</v>
      </c>
      <c r="RI50" s="343">
        <v>8.6402626427716372E-2</v>
      </c>
      <c r="RJ50" s="343">
        <v>3.0511571574308838E-2</v>
      </c>
      <c r="RK50" s="343">
        <v>0.148565927568029</v>
      </c>
      <c r="RL50" s="343">
        <v>0.11933828882960101</v>
      </c>
      <c r="RM50" s="343">
        <v>5.9430114171273057E-2</v>
      </c>
      <c r="RN50" s="343">
        <v>0.14026725712820892</v>
      </c>
      <c r="RO50" s="343">
        <v>5.6205028816229435E-2</v>
      </c>
      <c r="RP50" s="343">
        <v>2.3244740775208626E-2</v>
      </c>
      <c r="RQ50" s="343">
        <v>0.14413173055968928</v>
      </c>
      <c r="RR50" s="343">
        <v>4.5189090247220086E-2</v>
      </c>
      <c r="RS50" s="343">
        <v>3.8233400866880519E-2</v>
      </c>
      <c r="RT50" s="343">
        <v>8.8456401029057302E-2</v>
      </c>
      <c r="RU50" s="343">
        <v>2.6223369774335155E-2</v>
      </c>
      <c r="RV50" s="343">
        <v>0.33639255903340148</v>
      </c>
      <c r="RW50" s="343">
        <v>0.17974669640789664</v>
      </c>
      <c r="RX50" s="343">
        <v>0.1869878061104972</v>
      </c>
      <c r="RY50" s="343">
        <v>8.1180542853665771E-2</v>
      </c>
      <c r="RZ50" s="343">
        <v>6.3237768258443003E-2</v>
      </c>
      <c r="SA50" s="343">
        <v>5.2857095568940748E-2</v>
      </c>
      <c r="SB50" s="343">
        <v>9.5555864677018834E-2</v>
      </c>
      <c r="SC50" s="343">
        <v>6.4092832960358032E-2</v>
      </c>
      <c r="SD50" s="343">
        <v>5.4849483328504971E-2</v>
      </c>
      <c r="SE50" s="343">
        <v>7.764554592055882E-2</v>
      </c>
      <c r="SF50" s="343">
        <v>5.2649696040350275E-2</v>
      </c>
      <c r="SG50" s="343">
        <v>4.9755639667665871E-2</v>
      </c>
      <c r="SH50" s="343">
        <v>4.8643290062016856E-2</v>
      </c>
      <c r="SI50" s="343">
        <v>0.11366260077801944</v>
      </c>
      <c r="SJ50" s="343">
        <v>3.8081642650160452E-2</v>
      </c>
      <c r="SK50" s="343">
        <v>6.5743230785324902E-2</v>
      </c>
      <c r="SL50" s="343">
        <v>8.2449316482156226E-2</v>
      </c>
      <c r="SM50" s="343">
        <v>0.1148930930663028</v>
      </c>
      <c r="SN50" s="343">
        <v>7.2332021632433782E-2</v>
      </c>
      <c r="SO50" s="343">
        <v>6.3548147590490045E-2</v>
      </c>
      <c r="SP50" s="343">
        <v>3.4206780303814036E-2</v>
      </c>
      <c r="SQ50" s="343">
        <v>0.17357474025216341</v>
      </c>
      <c r="SR50" s="343">
        <v>5.6106640580715544E-2</v>
      </c>
      <c r="SS50" s="343">
        <v>2.3970640211124973E-2</v>
      </c>
      <c r="ST50" s="343">
        <v>5.475565035651285E-2</v>
      </c>
      <c r="SU50" s="343">
        <v>7.6433356664048102E-2</v>
      </c>
      <c r="SV50" s="343">
        <v>6.7645978831359727E-2</v>
      </c>
      <c r="SW50" s="343">
        <v>3.8506204453270645E-2</v>
      </c>
      <c r="SX50" s="343">
        <v>0.1552254413418831</v>
      </c>
      <c r="SY50" s="343">
        <v>2.9743899077520612E-2</v>
      </c>
      <c r="SZ50" s="343">
        <v>6.567237579726197E-2</v>
      </c>
      <c r="TA50" s="343">
        <v>5.7152113554841469E-2</v>
      </c>
      <c r="TB50" s="343">
        <v>4.4247401897031934E-2</v>
      </c>
      <c r="TC50" s="343">
        <v>3.4075893066425687E-2</v>
      </c>
      <c r="TD50" s="343">
        <v>6.8887487554129448E-2</v>
      </c>
      <c r="TE50" s="343">
        <v>4.23824139309995E-2</v>
      </c>
      <c r="TF50" s="343">
        <v>6.0813841513306051E-2</v>
      </c>
      <c r="TG50" s="343">
        <v>3.6000883105831355E-2</v>
      </c>
      <c r="TH50" s="343">
        <v>8.5615428975235885E-2</v>
      </c>
      <c r="TI50" s="343">
        <v>5.3609627610125971E-2</v>
      </c>
      <c r="TJ50" s="343">
        <v>4.418486066446066E-2</v>
      </c>
      <c r="TK50" s="343">
        <v>4.9575858481543091E-2</v>
      </c>
      <c r="TL50" s="343">
        <v>7.4182816839079777E-2</v>
      </c>
      <c r="TM50" s="343">
        <v>0.11912006164500856</v>
      </c>
      <c r="TN50" s="343">
        <v>0.18876194138276928</v>
      </c>
      <c r="TO50" s="343">
        <v>5.3235001534891337E-2</v>
      </c>
      <c r="TP50" s="343">
        <v>5.1343368793811718E-2</v>
      </c>
      <c r="TQ50" s="343">
        <v>9.5522802007388594E-2</v>
      </c>
      <c r="TR50" s="343">
        <v>5.2182986681997917E-2</v>
      </c>
      <c r="TS50" s="343">
        <v>0.12039171326401912</v>
      </c>
      <c r="TT50" s="343">
        <v>3.548392359758186E-2</v>
      </c>
      <c r="TU50" s="343">
        <v>6.8005372503176606E-2</v>
      </c>
      <c r="TV50" s="343">
        <v>3.9237603535930546E-2</v>
      </c>
      <c r="TW50" s="343">
        <v>3.707491689516957E-2</v>
      </c>
      <c r="TX50" s="343">
        <v>5.315898661511706E-2</v>
      </c>
      <c r="TY50" s="343">
        <v>0.26223337922165818</v>
      </c>
      <c r="TZ50" s="343">
        <v>4.5014783383027709E-2</v>
      </c>
      <c r="UA50" s="343">
        <v>4.0592873976522614E-2</v>
      </c>
      <c r="UB50" s="343">
        <v>0.14369484100281316</v>
      </c>
      <c r="UC50" s="343">
        <v>0.14503750124398418</v>
      </c>
      <c r="UD50" s="343">
        <v>2.8252448895437304E-2</v>
      </c>
      <c r="UE50" s="343">
        <v>0.34834649467307449</v>
      </c>
      <c r="UF50" s="343">
        <v>0.12435180511452334</v>
      </c>
      <c r="UG50" s="343">
        <v>0.3659009407500976</v>
      </c>
      <c r="UH50" s="343">
        <v>3.9926056244050372E-2</v>
      </c>
      <c r="UI50" s="343">
        <v>8.2651102112571581E-2</v>
      </c>
      <c r="UJ50" s="343">
        <v>4.4676988537922686E-2</v>
      </c>
      <c r="UK50" s="343">
        <v>7.4886357057036515E-2</v>
      </c>
      <c r="UL50" s="343">
        <v>4.4756507770425696E-2</v>
      </c>
      <c r="UM50" s="343">
        <v>3.2618856738139607E-2</v>
      </c>
      <c r="UN50" s="343">
        <v>0.12640039531134892</v>
      </c>
      <c r="UO50" s="343">
        <v>8.6984716961027886E-2</v>
      </c>
      <c r="UP50" s="343">
        <v>4.5280837897388931E-2</v>
      </c>
      <c r="UQ50" s="343">
        <v>3.8039334047940715E-2</v>
      </c>
      <c r="UR50" s="343">
        <v>0.20999602382510951</v>
      </c>
      <c r="US50" s="343">
        <v>0.10454558734190685</v>
      </c>
      <c r="UT50" s="343">
        <v>9.4160437522693999E-2</v>
      </c>
      <c r="UU50" s="343">
        <v>3.6884684288855787E-2</v>
      </c>
      <c r="UV50" s="343">
        <v>0.12412176360996649</v>
      </c>
      <c r="UW50" s="343">
        <v>0.14532656075869291</v>
      </c>
      <c r="UX50" s="343">
        <v>0.10528476604560513</v>
      </c>
      <c r="UY50" s="343">
        <v>0.29546151642745294</v>
      </c>
      <c r="UZ50" s="343">
        <v>0.11929219902455832</v>
      </c>
      <c r="VA50" s="343">
        <v>0.32610838605006481</v>
      </c>
      <c r="VB50" s="343">
        <v>4.1223810114709221E-2</v>
      </c>
      <c r="VC50" s="343">
        <v>0.1119518037716502</v>
      </c>
      <c r="VD50" s="343">
        <v>0.10755249128900031</v>
      </c>
      <c r="VE50" s="343">
        <v>0.12191789564073852</v>
      </c>
      <c r="VF50" s="343">
        <v>0.32986094213887646</v>
      </c>
      <c r="VG50" s="343">
        <v>0.40821575738500887</v>
      </c>
      <c r="VH50" s="343">
        <v>4.6660249524298703E-2</v>
      </c>
      <c r="VI50" s="343">
        <v>6.8901161434358593E-2</v>
      </c>
      <c r="VJ50" s="343">
        <v>8.4077467826493571E-2</v>
      </c>
      <c r="VK50" s="343">
        <v>3.7608066372082583E-2</v>
      </c>
      <c r="VL50" s="343">
        <v>5.1684372014646221E-2</v>
      </c>
      <c r="VM50" s="343">
        <v>8.4972962106320951E-2</v>
      </c>
      <c r="VN50" s="343">
        <v>5.2590610022153726E-2</v>
      </c>
      <c r="VO50" s="343">
        <v>6.4913547611803166E-2</v>
      </c>
      <c r="VP50" s="343">
        <v>2.6134932867698274E-2</v>
      </c>
      <c r="VQ50" s="343">
        <v>8.9977680694652631E-2</v>
      </c>
      <c r="VR50" s="343">
        <v>8.3919330291617758E-2</v>
      </c>
      <c r="VS50" s="343">
        <v>4.4190410425355153E-2</v>
      </c>
      <c r="VT50" s="343">
        <v>4.8387242351244607E-2</v>
      </c>
      <c r="VU50" s="343">
        <v>8.2666711344538221E-2</v>
      </c>
      <c r="VV50" s="343">
        <v>6.1669469989779062E-2</v>
      </c>
      <c r="VW50" s="343">
        <v>5.7895790977053302E-2</v>
      </c>
      <c r="VX50" s="343">
        <v>5.4735943597104625E-2</v>
      </c>
      <c r="VY50" s="343">
        <v>7.0274044335229283E-2</v>
      </c>
      <c r="VZ50" s="343">
        <v>6.5757729550458208E-2</v>
      </c>
      <c r="WA50" s="343">
        <v>7.352465755789056E-2</v>
      </c>
      <c r="WB50" s="343">
        <v>6.0506295990469361E-2</v>
      </c>
      <c r="WC50" s="343">
        <v>8.8205010286927232E-2</v>
      </c>
      <c r="WD50" s="343">
        <v>4.4003826053137386E-2</v>
      </c>
      <c r="WE50" s="343">
        <v>0.1146718558483992</v>
      </c>
      <c r="WF50" s="343">
        <v>9.2729192116195347E-2</v>
      </c>
      <c r="WG50" s="343">
        <v>7.2695373224748755E-2</v>
      </c>
      <c r="WH50" s="343">
        <v>6.963723763458278E-2</v>
      </c>
      <c r="WI50" s="343">
        <v>3.4926927957861141E-2</v>
      </c>
      <c r="WJ50" s="343">
        <v>7.5786939581518373E-2</v>
      </c>
      <c r="WK50" s="343">
        <v>9.1676810937495232E-2</v>
      </c>
      <c r="WL50" s="343">
        <v>0.56624769309688705</v>
      </c>
      <c r="WM50" s="343">
        <v>3.8601571580364959E-2</v>
      </c>
      <c r="WN50" s="343">
        <v>5.7024674272403028E-2</v>
      </c>
      <c r="WO50" s="343">
        <v>3.181558925566555E-2</v>
      </c>
      <c r="WP50" s="343">
        <v>4.2439503821776414E-2</v>
      </c>
      <c r="WQ50" s="343">
        <v>4.3083161105951798E-2</v>
      </c>
      <c r="WR50" s="343">
        <v>5.144469084509138E-2</v>
      </c>
      <c r="WS50" s="343">
        <v>9.4592717899384046E-2</v>
      </c>
      <c r="WT50" s="343">
        <v>6.4625784331042213E-2</v>
      </c>
      <c r="WU50" s="343">
        <v>3.5061970802772853E-2</v>
      </c>
      <c r="WV50" s="343">
        <v>8.2287962996082389E-2</v>
      </c>
      <c r="WW50" s="343">
        <v>4.7815743362287007E-2</v>
      </c>
      <c r="WX50" s="343">
        <v>0</v>
      </c>
      <c r="WY50" s="343">
        <v>5.3181563114961632E-2</v>
      </c>
      <c r="WZ50" s="343">
        <v>0.13631036881429576</v>
      </c>
      <c r="XA50" s="343">
        <v>0.19422401565670225</v>
      </c>
      <c r="XB50" s="343">
        <v>4.8461863149299851E-2</v>
      </c>
      <c r="XC50" s="343">
        <v>0.56896478766964576</v>
      </c>
      <c r="XD50" s="343">
        <v>5.1618449683457648E-2</v>
      </c>
      <c r="XE50" s="343">
        <v>0.26129142067096361</v>
      </c>
      <c r="XF50" s="343">
        <v>9.536400965822403E-2</v>
      </c>
      <c r="XG50" s="343">
        <v>5.9138113315242484E-2</v>
      </c>
      <c r="XH50" s="343">
        <v>7.1615387195131455E-2</v>
      </c>
      <c r="XI50" s="343">
        <v>4.6007191105756823E-2</v>
      </c>
      <c r="XJ50" s="343">
        <v>5.0382077867465971E-2</v>
      </c>
      <c r="XK50" s="343">
        <v>6.9766733720758214E-2</v>
      </c>
      <c r="XL50" s="343">
        <v>3.1857167507125597E-2</v>
      </c>
      <c r="XM50" s="343">
        <v>6.6628322285501723E-2</v>
      </c>
      <c r="XN50" s="343">
        <v>4.2823150872404271E-2</v>
      </c>
      <c r="XO50" s="343">
        <v>6.3099061369293136E-2</v>
      </c>
      <c r="XP50" s="343">
        <v>0.11035950485712612</v>
      </c>
      <c r="XQ50" s="343">
        <v>6.0685549718298343E-2</v>
      </c>
      <c r="XR50" s="343">
        <v>5.3244876812677658E-2</v>
      </c>
      <c r="XS50" s="343">
        <v>4.9074532443270077E-2</v>
      </c>
      <c r="XT50" s="343">
        <v>6.6033905876006493E-2</v>
      </c>
      <c r="XU50" s="343">
        <v>6.276191566234382E-2</v>
      </c>
      <c r="XV50" s="343">
        <v>8.5002184808793416E-2</v>
      </c>
      <c r="XW50" s="343">
        <v>6.3554800039901257E-2</v>
      </c>
      <c r="XX50" s="343">
        <v>5.3168234702604476E-2</v>
      </c>
      <c r="XY50" s="343">
        <v>6.8281890526048855E-2</v>
      </c>
      <c r="XZ50" s="343">
        <v>6.2774691023117599E-2</v>
      </c>
      <c r="YA50" s="343">
        <v>8.5673705258207389E-2</v>
      </c>
      <c r="YB50" s="343">
        <v>0.10724880472348321</v>
      </c>
      <c r="YC50" s="343">
        <v>3.2553314082926728E-2</v>
      </c>
      <c r="YD50" s="343">
        <v>8.016405540559346E-2</v>
      </c>
      <c r="YE50" s="343">
        <v>6.0965081640200869E-2</v>
      </c>
      <c r="YF50" s="343">
        <v>6.4013589098806667E-2</v>
      </c>
      <c r="YG50" s="343">
        <v>4.8266955310961798E-2</v>
      </c>
      <c r="YH50" s="343">
        <v>9.6088024940957487E-2</v>
      </c>
      <c r="YI50" s="343">
        <v>5.5408459765155939E-2</v>
      </c>
      <c r="YJ50" s="343">
        <v>6.8150293797208092E-2</v>
      </c>
      <c r="YK50" s="343">
        <v>5.1227474422590631E-2</v>
      </c>
      <c r="YL50" s="343">
        <v>5.3540048324242445E-2</v>
      </c>
      <c r="YM50" s="343">
        <v>6.9592118766940797E-2</v>
      </c>
      <c r="YN50" s="343">
        <v>9.3478119411402813E-2</v>
      </c>
      <c r="YO50" s="343">
        <v>0.10153992200653406</v>
      </c>
      <c r="YP50" s="343">
        <v>4.892426566063629E-2</v>
      </c>
      <c r="YQ50" s="343">
        <v>0.11613116919108714</v>
      </c>
      <c r="YR50" s="343">
        <v>0.21429899995208276</v>
      </c>
      <c r="YS50" s="343">
        <v>0.13492722295812618</v>
      </c>
      <c r="YT50" s="343">
        <v>0.15638552193452365</v>
      </c>
      <c r="YU50" s="343">
        <v>0.14492441570035353</v>
      </c>
      <c r="YV50" s="343">
        <v>8.6236005204609695E-2</v>
      </c>
      <c r="YW50" s="343">
        <v>4.6756393614919164E-2</v>
      </c>
      <c r="YX50" s="343">
        <v>1.7320460710990276E-2</v>
      </c>
      <c r="YY50" s="343">
        <v>4.0854434050786217E-2</v>
      </c>
      <c r="YZ50" s="343">
        <v>6.3934878029492659E-2</v>
      </c>
      <c r="ZA50" s="343">
        <v>5.1759525401561875E-2</v>
      </c>
      <c r="ZB50" s="343">
        <v>4.2481900061902993E-2</v>
      </c>
      <c r="ZC50" s="343">
        <v>5.1718533163001554E-2</v>
      </c>
      <c r="ZD50" s="343">
        <v>3.8169800557382283E-2</v>
      </c>
      <c r="ZE50" s="343">
        <v>3.9177328474798566E-2</v>
      </c>
      <c r="ZF50" s="343">
        <v>2.3286871649368737E-2</v>
      </c>
      <c r="ZG50" s="343">
        <v>4.5547606051106429E-2</v>
      </c>
      <c r="ZH50" s="343">
        <v>5.1052202033347698E-2</v>
      </c>
      <c r="ZI50" s="343">
        <v>4.7175212141023284E-2</v>
      </c>
      <c r="ZJ50" s="343">
        <v>2.4336524038971234E-2</v>
      </c>
      <c r="ZK50" s="343">
        <v>5.744391930572345E-2</v>
      </c>
      <c r="ZL50" s="343">
        <v>2.3974905698064874E-2</v>
      </c>
      <c r="ZM50" s="343">
        <v>4.5680578720132356E-2</v>
      </c>
      <c r="ZN50" s="343">
        <v>3.3236250532930056E-2</v>
      </c>
      <c r="ZO50" s="343">
        <v>6.5934674306306826E-2</v>
      </c>
      <c r="ZP50" s="343">
        <v>7.0110512053407278E-2</v>
      </c>
      <c r="ZQ50" s="343">
        <v>2.5607732156176646E-2</v>
      </c>
      <c r="ZR50" s="343">
        <v>0.38749654552882445</v>
      </c>
      <c r="ZS50" s="343">
        <v>2.3921628813920643E-2</v>
      </c>
      <c r="ZT50" s="343">
        <v>4.3992551187225025E-2</v>
      </c>
      <c r="ZU50" s="343">
        <v>0.21548675549922433</v>
      </c>
      <c r="ZV50" s="343">
        <v>5.6906774829371537E-2</v>
      </c>
      <c r="ZW50" s="343">
        <v>4.8269615233290028E-2</v>
      </c>
      <c r="ZX50" s="343">
        <v>5.6793216276624939E-2</v>
      </c>
      <c r="ZY50" s="343">
        <v>8.9796808563180258E-2</v>
      </c>
      <c r="ZZ50" s="343">
        <v>9.8794707238125015E-2</v>
      </c>
      <c r="AAA50" s="343">
        <v>7.5146960394024104E-2</v>
      </c>
      <c r="AAB50" s="343">
        <v>0.23916378132541849</v>
      </c>
      <c r="AAC50" s="343">
        <v>0.10930260881823044</v>
      </c>
      <c r="AAD50" s="343">
        <v>0.13782984451157776</v>
      </c>
      <c r="AAE50" s="343">
        <v>0.1257757607487644</v>
      </c>
      <c r="AAF50" s="343">
        <v>0.13944303764284569</v>
      </c>
      <c r="AAG50" s="343">
        <v>6.0806933354082819E-2</v>
      </c>
      <c r="AAH50" s="343">
        <v>3.2827766449543008E-2</v>
      </c>
      <c r="AAI50" s="343">
        <v>2.6163965330473032E-2</v>
      </c>
      <c r="AAJ50" s="343">
        <v>7.5254387456343413E-2</v>
      </c>
      <c r="AAK50" s="343">
        <v>3.3244708708694753E-2</v>
      </c>
      <c r="AAL50" s="343">
        <v>4.164343113307991E-2</v>
      </c>
      <c r="AAM50" s="343">
        <v>3.5205257872578291E-2</v>
      </c>
      <c r="AAN50" s="343">
        <v>0.15986274073568624</v>
      </c>
      <c r="AAO50" s="343">
        <v>0.12677390706356911</v>
      </c>
      <c r="AAP50" s="343">
        <v>4.9570253092942551E-2</v>
      </c>
      <c r="AAQ50" s="343">
        <v>3.7014781894446735E-2</v>
      </c>
      <c r="AAR50" s="343">
        <v>4.1423819907901553E-2</v>
      </c>
      <c r="AAS50" s="343">
        <v>6.6483320927113315E-2</v>
      </c>
      <c r="AAT50" s="343">
        <v>8.775846781962264E-2</v>
      </c>
      <c r="AAU50" s="343">
        <v>5.8072024841540566E-2</v>
      </c>
      <c r="AAV50" s="343">
        <v>9.2989161629230752E-2</v>
      </c>
      <c r="AAW50" s="343">
        <v>6.1831210391135399E-2</v>
      </c>
      <c r="AAX50" s="343">
        <v>0.18585410691883011</v>
      </c>
      <c r="AAY50" s="343">
        <v>4.068700703266534E-2</v>
      </c>
      <c r="AAZ50" s="343">
        <v>8.9096828856783439E-2</v>
      </c>
      <c r="ABA50" s="343">
        <v>9.8839053613614183E-2</v>
      </c>
      <c r="ABB50" s="343">
        <v>4.6122716601659175E-2</v>
      </c>
      <c r="ABC50" s="343">
        <v>8.2719551864977439E-2</v>
      </c>
      <c r="ABD50" s="343">
        <v>8.0709366908478838E-2</v>
      </c>
      <c r="ABE50" s="343">
        <v>0.13465000850130437</v>
      </c>
      <c r="ABF50" s="343">
        <v>4.8883985959391016E-2</v>
      </c>
      <c r="ABG50" s="343">
        <v>2.8278811348298467E-2</v>
      </c>
      <c r="ABH50" s="343">
        <v>0.13679795861414359</v>
      </c>
      <c r="ABI50" s="343">
        <v>0.11307240375839198</v>
      </c>
      <c r="ABJ50" s="343">
        <v>0.21578481782076503</v>
      </c>
      <c r="ABK50" s="343">
        <v>0.10104527690116349</v>
      </c>
      <c r="ABL50" s="343">
        <v>7.3679593504202889E-2</v>
      </c>
      <c r="ABM50" s="343">
        <v>2.4661259122457726E-2</v>
      </c>
      <c r="ABN50" s="343">
        <v>5.8325246014406099E-2</v>
      </c>
      <c r="ABO50" s="343">
        <v>1.6823356114389596E-2</v>
      </c>
      <c r="ABP50" s="343">
        <v>5.4449694825926528E-2</v>
      </c>
      <c r="ABQ50" s="343">
        <v>1.594933869454836E-2</v>
      </c>
      <c r="ABR50" s="343">
        <v>0.12141654964897523</v>
      </c>
      <c r="ABS50" s="343">
        <v>6.0920010670118173E-2</v>
      </c>
      <c r="ABT50" s="343">
        <v>5.473216339015817E-2</v>
      </c>
      <c r="ABU50" s="343">
        <v>4.7580255963178371E-3</v>
      </c>
      <c r="ABV50" s="343">
        <v>0.11739604334058705</v>
      </c>
      <c r="ABW50" s="343">
        <v>2.5479385739366235E-2</v>
      </c>
      <c r="ABX50" s="343">
        <v>4.6635343544256823E-2</v>
      </c>
      <c r="ABY50" s="343">
        <v>3.2723634524215325E-2</v>
      </c>
      <c r="ABZ50" s="343">
        <v>0</v>
      </c>
      <c r="ACA50" s="343">
        <v>1.5134341398962017E-2</v>
      </c>
      <c r="ACB50" s="343">
        <v>4.7126448585182383E-2</v>
      </c>
      <c r="ACC50" s="343">
        <v>3.6868963677754239E-2</v>
      </c>
      <c r="ACD50" s="343">
        <v>5.1292335624212475E-2</v>
      </c>
      <c r="ACE50" s="343">
        <v>5.3728351976826842E-2</v>
      </c>
      <c r="ACF50" s="343">
        <v>0</v>
      </c>
      <c r="ACG50" s="343">
        <v>0.24794749172924677</v>
      </c>
      <c r="ACH50" s="343">
        <v>5.5093404542348005E-2</v>
      </c>
      <c r="ACI50" s="343">
        <v>1.9489145532456356E-2</v>
      </c>
      <c r="ACJ50" s="343">
        <v>5.7426200884491276E-2</v>
      </c>
      <c r="ACK50" s="343">
        <v>8.9263686318627522E-2</v>
      </c>
      <c r="ACL50" s="343">
        <v>8.7264648045531718E-2</v>
      </c>
      <c r="ACM50" s="343">
        <v>5.3535251548788437E-2</v>
      </c>
      <c r="ACN50" s="343">
        <v>0.23136634412646678</v>
      </c>
      <c r="ACO50" s="343">
        <v>2.4564552873562073E-2</v>
      </c>
      <c r="ACP50" s="343">
        <v>6.7321937912510274E-2</v>
      </c>
      <c r="ACQ50" s="343">
        <v>3.4328706583269072E-2</v>
      </c>
      <c r="ACR50" s="343">
        <v>5.1400837942743909E-2</v>
      </c>
      <c r="ACS50" s="343">
        <v>6.4535848467038859E-2</v>
      </c>
      <c r="ACT50" s="343">
        <v>0.14847801877890296</v>
      </c>
      <c r="ACU50" s="343">
        <v>8.3700363810864278E-2</v>
      </c>
      <c r="ACV50" s="343">
        <v>5.5646986279190576E-2</v>
      </c>
      <c r="ACW50" s="343">
        <v>9.1111512034065353E-2</v>
      </c>
      <c r="ACX50" s="343">
        <v>0.1104551996346826</v>
      </c>
      <c r="ACY50" s="343">
        <v>8.8752072452484246E-2</v>
      </c>
      <c r="ACZ50" s="343">
        <v>5.5538462045004872E-2</v>
      </c>
      <c r="ADA50" s="343">
        <v>0.12645957108442374</v>
      </c>
      <c r="ADB50" s="343">
        <v>0.14971181803076972</v>
      </c>
      <c r="ADC50" s="343">
        <v>0.15630137954122392</v>
      </c>
      <c r="ADD50" s="343">
        <v>2.9084972688286938E-2</v>
      </c>
      <c r="ADE50" s="343">
        <v>3.4863208201895861E-2</v>
      </c>
      <c r="ADF50" s="343">
        <v>0.32542526037346214</v>
      </c>
      <c r="ADG50" s="343">
        <v>2.5433428832144205E-2</v>
      </c>
      <c r="ADH50" s="343">
        <v>0</v>
      </c>
      <c r="ADI50" s="343">
        <v>3.1928270313291457E-2</v>
      </c>
      <c r="ADJ50" s="343">
        <v>2.0515725404486086E-2</v>
      </c>
      <c r="ADK50" s="343">
        <v>3.2601252378132314E-2</v>
      </c>
      <c r="ADL50" s="343">
        <v>2.1306810536298529E-2</v>
      </c>
      <c r="ADM50" s="343">
        <v>9.274616750343341E-2</v>
      </c>
      <c r="ADN50" s="343">
        <v>1.4962121228391377E-2</v>
      </c>
      <c r="ADO50" s="343">
        <v>8.4492526978931712E-2</v>
      </c>
      <c r="ADP50" s="343">
        <v>5.8824635953342308E-2</v>
      </c>
      <c r="ADQ50" s="343">
        <v>7.7970986269591647E-2</v>
      </c>
      <c r="ADR50" s="343">
        <v>3.9925500073718832E-2</v>
      </c>
      <c r="ADS50" s="343">
        <v>3.7924706701843933E-2</v>
      </c>
      <c r="ADT50" s="343">
        <v>3.5253275972577422E-2</v>
      </c>
      <c r="ADU50" s="343">
        <v>7.9249636506591017E-2</v>
      </c>
      <c r="ADV50" s="343">
        <v>3.5915300910794729E-2</v>
      </c>
      <c r="ADW50" s="343">
        <v>0.22518591818127467</v>
      </c>
      <c r="ADX50" s="343">
        <v>9.4806773547790019E-2</v>
      </c>
      <c r="ADY50" s="343">
        <v>2.9106923637353517E-2</v>
      </c>
      <c r="ADZ50" s="343">
        <v>3.0845335637245432E-2</v>
      </c>
      <c r="AEA50" s="343">
        <v>3.8593563822825971E-2</v>
      </c>
      <c r="AEB50" s="343">
        <v>5.7929432535559905E-2</v>
      </c>
      <c r="AEC50" s="343">
        <v>4.8484594064304935E-2</v>
      </c>
      <c r="AED50" s="343">
        <v>5.9359923920299526E-2</v>
      </c>
      <c r="AEE50" s="343">
        <v>4.3922160901260221E-2</v>
      </c>
      <c r="AEF50" s="343">
        <v>4.4875734253823442E-2</v>
      </c>
      <c r="AEG50" s="343">
        <v>3.6935030785196873E-2</v>
      </c>
      <c r="AEH50" s="343">
        <v>0.10474382411570776</v>
      </c>
      <c r="AEI50" s="343">
        <v>3.2004597291157372E-2</v>
      </c>
      <c r="AEJ50" s="343">
        <v>2.912040811157093E-2</v>
      </c>
      <c r="AEK50" s="343">
        <v>3.8932273931405845E-2</v>
      </c>
      <c r="AEL50" s="343">
        <v>7.1008415040724332E-2</v>
      </c>
      <c r="AEM50" s="343">
        <v>0.13623873667873163</v>
      </c>
      <c r="AEN50" s="343">
        <v>8.5488695694977565E-2</v>
      </c>
      <c r="AEO50" s="343">
        <v>0.14998646646731126</v>
      </c>
      <c r="AEP50" s="343">
        <v>4.9067180657640506E-2</v>
      </c>
      <c r="AEQ50" s="343">
        <v>3.635267924773225E-2</v>
      </c>
      <c r="AER50" s="343">
        <v>7.0518083190716896E-2</v>
      </c>
      <c r="AES50" s="343">
        <v>3.2564201588969548E-2</v>
      </c>
      <c r="AET50" s="343">
        <v>3.8448894354161933E-2</v>
      </c>
      <c r="AEU50" s="343">
        <v>3.0992969745698002E-2</v>
      </c>
      <c r="AEV50" s="343">
        <v>2.4424046858066244E-2</v>
      </c>
      <c r="AEW50" s="343">
        <v>8.3996871940957063E-2</v>
      </c>
      <c r="AEX50" s="343">
        <v>6.0298606663680566E-2</v>
      </c>
      <c r="AEY50" s="343">
        <v>4.1814020069755702E-2</v>
      </c>
      <c r="AEZ50" s="343">
        <v>7.07133789651017E-2</v>
      </c>
      <c r="AFA50" s="343">
        <v>5.2170013716935221E-2</v>
      </c>
      <c r="AFB50" s="343">
        <v>6.2125845627119994E-2</v>
      </c>
      <c r="AFC50" s="343">
        <v>4.6386367253129585E-2</v>
      </c>
      <c r="AFD50" s="343">
        <v>2.6460042969104772E-2</v>
      </c>
      <c r="AFE50" s="343">
        <v>7.3938577467175665E-2</v>
      </c>
      <c r="AFF50" s="343">
        <v>2.1099263392171955E-2</v>
      </c>
      <c r="AFG50" s="343">
        <v>0.10930135636497368</v>
      </c>
      <c r="AFH50" s="343">
        <v>5.611072166607807E-2</v>
      </c>
      <c r="AFI50" s="343">
        <v>1.2892583653496192E-2</v>
      </c>
      <c r="AFJ50" s="343">
        <v>4.4146257045914558E-2</v>
      </c>
      <c r="AFK50" s="343">
        <v>1.3558912893049297E-2</v>
      </c>
      <c r="AFL50" s="343">
        <v>6.8454668758787016E-2</v>
      </c>
      <c r="AFM50" s="343">
        <v>5.3935121283325546E-2</v>
      </c>
      <c r="AFN50" s="343">
        <v>3.8722672498720703E-2</v>
      </c>
      <c r="AFO50" s="343">
        <v>4.2615285411682587E-2</v>
      </c>
      <c r="AFP50" s="343">
        <v>5.1186491050866742E-2</v>
      </c>
      <c r="AFQ50" s="343">
        <v>6.403177652471212E-2</v>
      </c>
      <c r="AFR50" s="343">
        <v>2.6006408294636397E-2</v>
      </c>
      <c r="AFS50" s="343">
        <v>4.0149672503999256E-2</v>
      </c>
      <c r="AFT50" s="343">
        <v>5.5837895283388804E-2</v>
      </c>
      <c r="AFU50" s="343">
        <v>5.5222785827437677E-2</v>
      </c>
      <c r="AFV50" s="343">
        <v>5.6045263243013663E-2</v>
      </c>
      <c r="AFW50" s="343">
        <v>8.1285161705467179E-2</v>
      </c>
      <c r="AFX50" s="343">
        <v>0.18106457407036686</v>
      </c>
      <c r="AFY50" s="343">
        <v>5.0919888136263546E-2</v>
      </c>
      <c r="AFZ50" s="343">
        <v>3.4008533868823777E-2</v>
      </c>
      <c r="AGA50" s="343">
        <v>3.6092151638475199E-2</v>
      </c>
      <c r="AGB50" s="343">
        <v>2.9133062489761854E-2</v>
      </c>
      <c r="AGC50" s="343">
        <v>3.3664173604261993E-2</v>
      </c>
      <c r="AGD50" s="343">
        <v>5.9972900501199196E-2</v>
      </c>
      <c r="AGE50" s="343">
        <v>4.6205395319236404E-2</v>
      </c>
      <c r="AGF50" s="343">
        <v>4.6089598763075557E-2</v>
      </c>
      <c r="AGG50" s="343">
        <v>5.2926347242550763E-2</v>
      </c>
      <c r="AGH50" s="343">
        <v>3.3608235932457375E-2</v>
      </c>
      <c r="AGI50" s="343">
        <v>5.15368961502655E-2</v>
      </c>
      <c r="AGJ50" s="343">
        <v>0.16286167314308336</v>
      </c>
      <c r="AGK50" s="343">
        <v>3.9276643623410157E-2</v>
      </c>
      <c r="AGL50" s="343">
        <v>4.4283060713676041E-2</v>
      </c>
      <c r="AGM50" s="343">
        <v>6.0716427351034968E-2</v>
      </c>
      <c r="AGN50" s="343">
        <v>6.7894378599489741E-2</v>
      </c>
      <c r="AGO50" s="343">
        <v>4.2243751584480731E-2</v>
      </c>
      <c r="AGP50" s="343">
        <v>3.9888971906857758E-2</v>
      </c>
      <c r="AGQ50" s="343">
        <v>5.8345774631586092E-2</v>
      </c>
      <c r="AGR50" s="343">
        <v>3.9540801412408441E-2</v>
      </c>
      <c r="AGS50" s="343">
        <v>3.4446625004731043E-2</v>
      </c>
      <c r="AGT50" s="343">
        <v>7.4480120644048561E-2</v>
      </c>
      <c r="AGU50" s="343">
        <v>6.536643561374135E-2</v>
      </c>
      <c r="AGV50" s="343">
        <v>4.7151452751931403E-2</v>
      </c>
      <c r="AGW50" s="343">
        <v>5.3451874216866369E-2</v>
      </c>
      <c r="AGX50" s="343">
        <v>4.4390849345295622E-2</v>
      </c>
      <c r="AGY50" s="343">
        <v>6.7231521304393721E-2</v>
      </c>
      <c r="AGZ50" s="343">
        <v>5.2639378103593426E-2</v>
      </c>
      <c r="AHA50" s="343">
        <v>5.6097552288480491E-2</v>
      </c>
      <c r="AHB50" s="343">
        <v>9.1740060536432619E-2</v>
      </c>
      <c r="AHC50" s="343">
        <v>8.1064717189208227E-2</v>
      </c>
      <c r="AHD50" s="343">
        <v>7.210328824445815E-2</v>
      </c>
      <c r="AHE50" s="343">
        <v>0.14678743139110417</v>
      </c>
      <c r="AHF50" s="343">
        <v>5.6253031526797982E-2</v>
      </c>
      <c r="AHG50" s="343">
        <v>0.27493075517423671</v>
      </c>
      <c r="AHH50" s="343">
        <v>8.6263440083590714E-2</v>
      </c>
      <c r="AHI50" s="343">
        <v>0.13813876555942292</v>
      </c>
      <c r="AHJ50" s="343">
        <v>2.5829653580086244E-2</v>
      </c>
      <c r="AHK50" s="343">
        <v>0.20368249239845518</v>
      </c>
      <c r="AHL50" s="343">
        <v>0.31147653720563678</v>
      </c>
      <c r="AHM50" s="343">
        <v>0.10107573245130579</v>
      </c>
      <c r="AHN50" s="343">
        <v>0.19278791443614526</v>
      </c>
      <c r="AHO50" s="343">
        <v>4.5450126471683294</v>
      </c>
      <c r="AHQ50" s="352">
        <v>45</v>
      </c>
    </row>
    <row r="51" spans="1:901" x14ac:dyDescent="0.35">
      <c r="A51" s="341" t="s">
        <v>878</v>
      </c>
      <c r="B51" s="342" t="s">
        <v>6260</v>
      </c>
      <c r="C51" s="343">
        <v>1.1399059827609241E-2</v>
      </c>
      <c r="D51" s="343">
        <v>2.5775565586448779E-2</v>
      </c>
      <c r="E51" s="343">
        <v>1.5827391367787304E-2</v>
      </c>
      <c r="F51" s="343">
        <v>8.3288843022458949E-3</v>
      </c>
      <c r="G51" s="343">
        <v>8.8968337593767488E-3</v>
      </c>
      <c r="H51" s="343">
        <v>9.13976567622974E-3</v>
      </c>
      <c r="I51" s="343">
        <v>1.9539526242670909E-2</v>
      </c>
      <c r="J51" s="343">
        <v>2.3728565798728757E-2</v>
      </c>
      <c r="K51" s="343">
        <v>4.3713546536043773E-3</v>
      </c>
      <c r="L51" s="343">
        <v>1.4457467859909623E-2</v>
      </c>
      <c r="M51" s="343">
        <v>3.2010518848398714E-2</v>
      </c>
      <c r="N51" s="343">
        <v>4.739953775639032E-3</v>
      </c>
      <c r="O51" s="343">
        <v>8.0756911097552772E-3</v>
      </c>
      <c r="P51" s="343">
        <v>9.6377104221043244E-3</v>
      </c>
      <c r="Q51" s="343">
        <v>9.5161069987063449E-3</v>
      </c>
      <c r="R51" s="343">
        <v>1.5382485690376741E-2</v>
      </c>
      <c r="S51" s="343">
        <v>4.8619099983400827E-3</v>
      </c>
      <c r="T51" s="343">
        <v>2.5259447774127364E-2</v>
      </c>
      <c r="U51" s="343">
        <v>5.1136592886344076E-3</v>
      </c>
      <c r="V51" s="343">
        <v>4.9465534428238577E-3</v>
      </c>
      <c r="W51" s="343">
        <v>6.3255019793867912E-3</v>
      </c>
      <c r="X51" s="343">
        <v>8.9635875773314694E-3</v>
      </c>
      <c r="Y51" s="343">
        <v>5.064933935097605E-3</v>
      </c>
      <c r="Z51" s="343">
        <v>9.4032428924992716E-3</v>
      </c>
      <c r="AA51" s="343">
        <v>1.120076216225129E-2</v>
      </c>
      <c r="AB51" s="343">
        <v>1.9169733211171058E-2</v>
      </c>
      <c r="AC51" s="343">
        <v>3.7096367400212424E-2</v>
      </c>
      <c r="AD51" s="343">
        <v>1.8793573144839055E-2</v>
      </c>
      <c r="AE51" s="343">
        <v>1.6879496854439305E-2</v>
      </c>
      <c r="AF51" s="343">
        <v>9.286134943083911E-3</v>
      </c>
      <c r="AG51" s="343">
        <v>9.6701709153399606E-3</v>
      </c>
      <c r="AH51" s="343">
        <v>9.8143040214692875E-3</v>
      </c>
      <c r="AI51" s="343">
        <v>1.7096104776075493E-2</v>
      </c>
      <c r="AJ51" s="343">
        <v>1.1901348080307074E-2</v>
      </c>
      <c r="AK51" s="343">
        <v>1.1869288161277957E-2</v>
      </c>
      <c r="AL51" s="343">
        <v>1.7868302814470206E-2</v>
      </c>
      <c r="AM51" s="343">
        <v>1.4570452567633566E-3</v>
      </c>
      <c r="AN51" s="343">
        <v>1.8137468371218993E-2</v>
      </c>
      <c r="AO51" s="343">
        <v>1.0258168659404933E-2</v>
      </c>
      <c r="AP51" s="343">
        <v>2.5779858075869765E-2</v>
      </c>
      <c r="AQ51" s="343">
        <v>3.844321460729682E-2</v>
      </c>
      <c r="AR51" s="343">
        <v>3.0411757134230274E-2</v>
      </c>
      <c r="AS51" s="343">
        <v>1.5161298703321531E-2</v>
      </c>
      <c r="AT51" s="343">
        <v>2.124403843559022E-2</v>
      </c>
      <c r="AU51" s="343">
        <v>1.3870978778419887E-2</v>
      </c>
      <c r="AV51" s="343">
        <v>1.395594055277497E-2</v>
      </c>
      <c r="AW51" s="343">
        <v>9.7965127473378533E-3</v>
      </c>
      <c r="AX51" s="343">
        <v>1.2461382664810757E-2</v>
      </c>
      <c r="AY51" s="343">
        <v>1.5507272864821316E-2</v>
      </c>
      <c r="AZ51" s="343">
        <v>9.1419645187070537E-3</v>
      </c>
      <c r="BA51" s="343">
        <v>2.8106708877973858E-2</v>
      </c>
      <c r="BB51" s="343">
        <v>1.6071030449691132E-2</v>
      </c>
      <c r="BC51" s="343">
        <v>8.0178244015784439E-3</v>
      </c>
      <c r="BD51" s="343">
        <v>1.4308452580917619E-2</v>
      </c>
      <c r="BE51" s="343">
        <v>2.1670701896146297E-2</v>
      </c>
      <c r="BF51" s="343">
        <v>5.1668482844188981E-3</v>
      </c>
      <c r="BG51" s="343">
        <v>5.6487612541013402E-3</v>
      </c>
      <c r="BH51" s="343">
        <v>3.7321681586179739E-2</v>
      </c>
      <c r="BI51" s="343">
        <v>1.3360100083203666E-2</v>
      </c>
      <c r="BJ51" s="343">
        <v>1.9385390925455836E-2</v>
      </c>
      <c r="BK51" s="343">
        <v>2.6448152747783022E-2</v>
      </c>
      <c r="BL51" s="343">
        <v>2.0017644199463339E-2</v>
      </c>
      <c r="BM51" s="343">
        <v>1.8865350304803102E-2</v>
      </c>
      <c r="BN51" s="343">
        <v>1.5804992040630867E-2</v>
      </c>
      <c r="BO51" s="343">
        <v>1.930081438206914E-2</v>
      </c>
      <c r="BP51" s="343">
        <v>1.1557006426624005E-2</v>
      </c>
      <c r="BQ51" s="343">
        <v>1.8192820902539628E-2</v>
      </c>
      <c r="BR51" s="343">
        <v>1.0193331563583046E-2</v>
      </c>
      <c r="BS51" s="343">
        <v>1.2689409703862713E-2</v>
      </c>
      <c r="BT51" s="343">
        <v>4.643053433844728E-2</v>
      </c>
      <c r="BU51" s="343">
        <v>1.1640211580891419E-3</v>
      </c>
      <c r="BV51" s="343">
        <v>3.029559279195956E-2</v>
      </c>
      <c r="BW51" s="343">
        <v>2.844909461577573E-2</v>
      </c>
      <c r="BX51" s="343">
        <v>1.1587167520140119E-2</v>
      </c>
      <c r="BY51" s="343">
        <v>1.1499729048115356E-2</v>
      </c>
      <c r="BZ51" s="343">
        <v>2.0352811293968608E-2</v>
      </c>
      <c r="CA51" s="343">
        <v>1.0585305900953773E-2</v>
      </c>
      <c r="CB51" s="343">
        <v>2.1146617752082021E-2</v>
      </c>
      <c r="CC51" s="343">
        <v>1.4382913117928274E-2</v>
      </c>
      <c r="CD51" s="343">
        <v>1.7856470307262321E-3</v>
      </c>
      <c r="CE51" s="343">
        <v>3.9496113994337018E-3</v>
      </c>
      <c r="CF51" s="343">
        <v>1.9231565552611383E-2</v>
      </c>
      <c r="CG51" s="343">
        <v>5.4370613970141733E-3</v>
      </c>
      <c r="CH51" s="343">
        <v>1.6226498558949455E-2</v>
      </c>
      <c r="CI51" s="343">
        <v>1.0242965621117475E-2</v>
      </c>
      <c r="CJ51" s="343">
        <v>1.4443720640526831E-2</v>
      </c>
      <c r="CK51" s="343">
        <v>9.7323911038970194E-3</v>
      </c>
      <c r="CL51" s="343">
        <v>1.6705376426178836E-2</v>
      </c>
      <c r="CM51" s="343">
        <v>1.9913008722276651E-2</v>
      </c>
      <c r="CN51" s="343">
        <v>1.3979557384888354E-2</v>
      </c>
      <c r="CO51" s="343">
        <v>6.2738895817822165E-3</v>
      </c>
      <c r="CP51" s="343">
        <v>1.1879458593348928E-2</v>
      </c>
      <c r="CQ51" s="343">
        <v>9.2867217874584018E-3</v>
      </c>
      <c r="CR51" s="343">
        <v>1.5765937126986981E-2</v>
      </c>
      <c r="CS51" s="343">
        <v>2.3955382028839595E-2</v>
      </c>
      <c r="CT51" s="343">
        <v>9.4232231865308165E-3</v>
      </c>
      <c r="CU51" s="343">
        <v>1.3861039242092074E-2</v>
      </c>
      <c r="CV51" s="343">
        <v>1.907121551123947E-2</v>
      </c>
      <c r="CW51" s="343">
        <v>9.5969082027744877E-3</v>
      </c>
      <c r="CX51" s="343">
        <v>1.5534074550878156E-2</v>
      </c>
      <c r="CY51" s="343">
        <v>8.2622234451110582E-3</v>
      </c>
      <c r="CZ51" s="343">
        <v>1.7753532361611861E-2</v>
      </c>
      <c r="DA51" s="343">
        <v>2.2180433459786077E-2</v>
      </c>
      <c r="DB51" s="343">
        <v>1.1220469068230914E-2</v>
      </c>
      <c r="DC51" s="343">
        <v>2.0960599108962134E-2</v>
      </c>
      <c r="DD51" s="343">
        <v>1.5962964528220443E-2</v>
      </c>
      <c r="DE51" s="343">
        <v>1.5502152507448083E-2</v>
      </c>
      <c r="DF51" s="343">
        <v>2.824221552028652E-2</v>
      </c>
      <c r="DG51" s="343">
        <v>4.5284215474572969E-3</v>
      </c>
      <c r="DH51" s="343">
        <v>5.3019018051863867E-3</v>
      </c>
      <c r="DI51" s="343">
        <v>1.3356394238940004E-2</v>
      </c>
      <c r="DJ51" s="343">
        <v>5.735308612334066E-3</v>
      </c>
      <c r="DK51" s="343">
        <v>1.7727147565575887E-2</v>
      </c>
      <c r="DL51" s="343">
        <v>2.1452590486759994E-2</v>
      </c>
      <c r="DM51" s="343">
        <v>1.8131923559130653E-2</v>
      </c>
      <c r="DN51" s="343">
        <v>1.2029586320182948E-2</v>
      </c>
      <c r="DO51" s="343">
        <v>1.4492849411026489E-2</v>
      </c>
      <c r="DP51" s="343">
        <v>1.3950891045629986E-2</v>
      </c>
      <c r="DQ51" s="343">
        <v>7.30365818260188E-3</v>
      </c>
      <c r="DR51" s="343">
        <v>7.7246438476239439E-3</v>
      </c>
      <c r="DS51" s="343">
        <v>4.2109549492834117E-3</v>
      </c>
      <c r="DT51" s="343">
        <v>1.2050013996646439E-2</v>
      </c>
      <c r="DU51" s="343">
        <v>1.5253128622527418E-2</v>
      </c>
      <c r="DV51" s="343">
        <v>1.415631002776005E-2</v>
      </c>
      <c r="DW51" s="343">
        <v>9.7109750857885813E-3</v>
      </c>
      <c r="DX51" s="343">
        <v>2.8938703898528501E-2</v>
      </c>
      <c r="DY51" s="343">
        <v>1.8331407004534346E-2</v>
      </c>
      <c r="DZ51" s="343">
        <v>1.2090018282539864E-2</v>
      </c>
      <c r="EA51" s="343">
        <v>9.9384644040039407E-3</v>
      </c>
      <c r="EB51" s="343">
        <v>9.828784530973066E-3</v>
      </c>
      <c r="EC51" s="343">
        <v>1.323395692968716E-2</v>
      </c>
      <c r="ED51" s="343">
        <v>2.1158871496184381E-2</v>
      </c>
      <c r="EE51" s="343">
        <v>1.4068292781203943E-2</v>
      </c>
      <c r="EF51" s="343">
        <v>1.2228999250072863E-2</v>
      </c>
      <c r="EG51" s="343">
        <v>2.3815351717466401E-2</v>
      </c>
      <c r="EH51" s="343">
        <v>1.3269762649123848E-2</v>
      </c>
      <c r="EI51" s="343">
        <v>1.5372587259733632E-2</v>
      </c>
      <c r="EJ51" s="343">
        <v>2.5260748281652735E-2</v>
      </c>
      <c r="EK51" s="343">
        <v>1.2506066917669251E-2</v>
      </c>
      <c r="EL51" s="343">
        <v>1.9823976378610633E-2</v>
      </c>
      <c r="EM51" s="343">
        <v>2.1332937223396169E-2</v>
      </c>
      <c r="EN51" s="343">
        <v>2.1691721815436677E-2</v>
      </c>
      <c r="EO51" s="343">
        <v>1.1725864920494598E-2</v>
      </c>
      <c r="EP51" s="343">
        <v>1.6446783610272742E-2</v>
      </c>
      <c r="EQ51" s="343">
        <v>1.1589442081992061E-2</v>
      </c>
      <c r="ER51" s="343">
        <v>8.2838795148158558E-3</v>
      </c>
      <c r="ES51" s="343">
        <v>1.5157611845558484E-2</v>
      </c>
      <c r="ET51" s="343">
        <v>3.8862460030502165E-2</v>
      </c>
      <c r="EU51" s="343">
        <v>9.2745374586230139E-3</v>
      </c>
      <c r="EV51" s="343">
        <v>2.5237357452433724E-2</v>
      </c>
      <c r="EW51" s="343">
        <v>1.1058070026295564E-2</v>
      </c>
      <c r="EX51" s="343">
        <v>1.8565824849529275E-2</v>
      </c>
      <c r="EY51" s="343">
        <v>1.2350042336093726E-2</v>
      </c>
      <c r="EZ51" s="343">
        <v>1.5346621270866551E-2</v>
      </c>
      <c r="FA51" s="343">
        <v>2.2841839560340384E-2</v>
      </c>
      <c r="FB51" s="343">
        <v>1.8535821182826682E-2</v>
      </c>
      <c r="FC51" s="343">
        <v>2.4642221121359796E-2</v>
      </c>
      <c r="FD51" s="343">
        <v>1.7644362522509668E-2</v>
      </c>
      <c r="FE51" s="343">
        <v>1.7266673317067362E-2</v>
      </c>
      <c r="FF51" s="343">
        <v>3.3992190991334333E-2</v>
      </c>
      <c r="FG51" s="343">
        <v>1.7511973320430581E-2</v>
      </c>
      <c r="FH51" s="343">
        <v>1.9022553903284976E-2</v>
      </c>
      <c r="FI51" s="343">
        <v>1.0475862863733185E-2</v>
      </c>
      <c r="FJ51" s="343">
        <v>1.5342447744370991E-2</v>
      </c>
      <c r="FK51" s="343">
        <v>2.0282663163920613E-2</v>
      </c>
      <c r="FL51" s="343">
        <v>1.4059699765753145E-2</v>
      </c>
      <c r="FM51" s="343">
        <v>1.3175741074219446E-2</v>
      </c>
      <c r="FN51" s="343">
        <v>8.7950005604243726E-3</v>
      </c>
      <c r="FO51" s="343">
        <v>8.0609293759159317E-3</v>
      </c>
      <c r="FP51" s="343">
        <v>2.5170889675684153E-2</v>
      </c>
      <c r="FQ51" s="343">
        <v>1.8533815872131983E-2</v>
      </c>
      <c r="FR51" s="343">
        <v>3.100644755352782E-2</v>
      </c>
      <c r="FS51" s="343">
        <v>1.7196184430128658E-2</v>
      </c>
      <c r="FT51" s="343">
        <v>1.2745509076516377E-2</v>
      </c>
      <c r="FU51" s="343">
        <v>1.2306970139731168E-2</v>
      </c>
      <c r="FV51" s="343">
        <v>2.0485379710642928E-2</v>
      </c>
      <c r="FW51" s="343">
        <v>1.5204604473128373E-2</v>
      </c>
      <c r="FX51" s="343">
        <v>1.0628006773794007E-2</v>
      </c>
      <c r="FY51" s="343">
        <v>1.1419418657037841E-2</v>
      </c>
      <c r="FZ51" s="343">
        <v>1.547293370706012E-2</v>
      </c>
      <c r="GA51" s="343">
        <v>1.1379721021121163E-2</v>
      </c>
      <c r="GB51" s="343">
        <v>6.7790727220982351E-3</v>
      </c>
      <c r="GC51" s="343">
        <v>1.9803329112539026E-3</v>
      </c>
      <c r="GD51" s="343">
        <v>3.4551606326460219E-2</v>
      </c>
      <c r="GE51" s="343">
        <v>7.5973613337755397E-3</v>
      </c>
      <c r="GF51" s="343">
        <v>1.2253280676111611E-2</v>
      </c>
      <c r="GG51" s="343">
        <v>2.5377528722172318E-2</v>
      </c>
      <c r="GH51" s="343">
        <v>1.3993846747299735E-2</v>
      </c>
      <c r="GI51" s="343">
        <v>9.525539480897887E-3</v>
      </c>
      <c r="GJ51" s="343">
        <v>1.8560884302898147E-2</v>
      </c>
      <c r="GK51" s="343">
        <v>2.2468515053025578E-2</v>
      </c>
      <c r="GL51" s="343">
        <v>6.6083077801016481E-3</v>
      </c>
      <c r="GM51" s="343">
        <v>1.8528243457993653E-2</v>
      </c>
      <c r="GN51" s="343">
        <v>8.7399080573089486E-3</v>
      </c>
      <c r="GO51" s="343">
        <v>1.6112147372388669E-2</v>
      </c>
      <c r="GP51" s="343">
        <v>2.3742001948117153E-2</v>
      </c>
      <c r="GQ51" s="343">
        <v>3.1201097454894824E-2</v>
      </c>
      <c r="GR51" s="343">
        <v>2.0025965688816122E-2</v>
      </c>
      <c r="GS51" s="343">
        <v>2.1239412146370394E-2</v>
      </c>
      <c r="GT51" s="343">
        <v>1.2735136497430945E-2</v>
      </c>
      <c r="GU51" s="343">
        <v>1.4339920070006503E-2</v>
      </c>
      <c r="GV51" s="343">
        <v>1.5805281989121307E-2</v>
      </c>
      <c r="GW51" s="343">
        <v>4.7462269546204115E-3</v>
      </c>
      <c r="GX51" s="343">
        <v>2.2034224752045077E-2</v>
      </c>
      <c r="GY51" s="343">
        <v>2.1409277809670699E-2</v>
      </c>
      <c r="GZ51" s="343">
        <v>1.3975836596473357E-2</v>
      </c>
      <c r="HA51" s="343">
        <v>7.8557038415155798E-3</v>
      </c>
      <c r="HB51" s="343">
        <v>2.5554017044724084E-2</v>
      </c>
      <c r="HC51" s="343">
        <v>3.844314453176291E-2</v>
      </c>
      <c r="HD51" s="343">
        <v>1.9466293977061497E-2</v>
      </c>
      <c r="HE51" s="343">
        <v>6.9996330955911382E-3</v>
      </c>
      <c r="HF51" s="343">
        <v>1.4787604464362015E-2</v>
      </c>
      <c r="HG51" s="343">
        <v>1.337283675459292E-2</v>
      </c>
      <c r="HH51" s="343">
        <v>8.2114911764728082E-3</v>
      </c>
      <c r="HI51" s="343">
        <v>1.0997103586747558E-2</v>
      </c>
      <c r="HJ51" s="343">
        <v>2.6557005082837345E-3</v>
      </c>
      <c r="HK51" s="343">
        <v>1.2923708984719847E-3</v>
      </c>
      <c r="HL51" s="343">
        <v>2.9265879570579746E-3</v>
      </c>
      <c r="HM51" s="343">
        <v>6.6170474345846669E-3</v>
      </c>
      <c r="HN51" s="343">
        <v>1.1436130419786838E-2</v>
      </c>
      <c r="HO51" s="343">
        <v>4.2666137245445093E-3</v>
      </c>
      <c r="HP51" s="343">
        <v>2.6169620528528489E-3</v>
      </c>
      <c r="HQ51" s="343">
        <v>2.0702850249814893E-2</v>
      </c>
      <c r="HR51" s="343">
        <v>1.8067620041044445E-2</v>
      </c>
      <c r="HS51" s="343">
        <v>1.4825199614416931E-2</v>
      </c>
      <c r="HT51" s="343">
        <v>8.0516453748108469E-3</v>
      </c>
      <c r="HU51" s="343">
        <v>2.0589120135416809E-2</v>
      </c>
      <c r="HV51" s="343">
        <v>8.3482191954297978E-3</v>
      </c>
      <c r="HW51" s="343">
        <v>6.3638064780131296E-3</v>
      </c>
      <c r="HX51" s="343">
        <v>1.0206991629731736E-2</v>
      </c>
      <c r="HY51" s="343">
        <v>1.6134258144822104E-2</v>
      </c>
      <c r="HZ51" s="343">
        <v>1.8108681921497196E-2</v>
      </c>
      <c r="IA51" s="343">
        <v>6.0062198280043224E-3</v>
      </c>
      <c r="IB51" s="343">
        <v>5.1877408626775602E-3</v>
      </c>
      <c r="IC51" s="343">
        <v>8.3612338148401424E-3</v>
      </c>
      <c r="ID51" s="343">
        <v>1.539588432688699E-2</v>
      </c>
      <c r="IE51" s="343">
        <v>1.5321091992513629E-2</v>
      </c>
      <c r="IF51" s="343">
        <v>1.3351313762893148E-2</v>
      </c>
      <c r="IG51" s="343">
        <v>2.1570487090432154E-2</v>
      </c>
      <c r="IH51" s="343">
        <v>1.9665622151108456E-2</v>
      </c>
      <c r="II51" s="343">
        <v>8.5589882446206727E-3</v>
      </c>
      <c r="IJ51" s="343">
        <v>1.0508389896264094E-2</v>
      </c>
      <c r="IK51" s="343">
        <v>1.3497332845589613E-2</v>
      </c>
      <c r="IL51" s="343">
        <v>1.3204940531533352E-2</v>
      </c>
      <c r="IM51" s="343">
        <v>5.3201370289989083E-3</v>
      </c>
      <c r="IN51" s="343">
        <v>1.1570158058390314E-2</v>
      </c>
      <c r="IO51" s="343">
        <v>1.2039226691609287E-2</v>
      </c>
      <c r="IP51" s="343">
        <v>6.7328123038661886E-3</v>
      </c>
      <c r="IQ51" s="343">
        <v>7.9168056394659687E-3</v>
      </c>
      <c r="IR51" s="343">
        <v>2.5544950466902042E-2</v>
      </c>
      <c r="IS51" s="343">
        <v>1.7082242731246221E-2</v>
      </c>
      <c r="IT51" s="343">
        <v>1.6561942585749501E-2</v>
      </c>
      <c r="IU51" s="343">
        <v>1.0255191417561305E-2</v>
      </c>
      <c r="IV51" s="343">
        <v>6.0123530205174096E-3</v>
      </c>
      <c r="IW51" s="343">
        <v>9.3682594950633483E-3</v>
      </c>
      <c r="IX51" s="343">
        <v>1.0780016427801182E-2</v>
      </c>
      <c r="IY51" s="343">
        <v>7.9259568888790984E-3</v>
      </c>
      <c r="IZ51" s="343">
        <v>2.1495015554198249E-2</v>
      </c>
      <c r="JA51" s="343">
        <v>1.7998443586151668E-2</v>
      </c>
      <c r="JB51" s="343">
        <v>7.8232373321914048E-3</v>
      </c>
      <c r="JC51" s="343">
        <v>7.4554710942920871E-3</v>
      </c>
      <c r="JD51" s="343">
        <v>1.3985376145374071E-2</v>
      </c>
      <c r="JE51" s="343">
        <v>1.3321367783544492E-2</v>
      </c>
      <c r="JF51" s="343">
        <v>1.0373133903976811E-2</v>
      </c>
      <c r="JG51" s="343">
        <v>5.695435086840916E-3</v>
      </c>
      <c r="JH51" s="343">
        <v>1.2623414694920801E-2</v>
      </c>
      <c r="JI51" s="343">
        <v>9.7549747720314661E-3</v>
      </c>
      <c r="JJ51" s="343">
        <v>2.6926024521425604E-2</v>
      </c>
      <c r="JK51" s="343">
        <v>1.0074607463502068E-2</v>
      </c>
      <c r="JL51" s="343">
        <v>2.9296641077163579E-2</v>
      </c>
      <c r="JM51" s="343">
        <v>2.5924485503836858E-2</v>
      </c>
      <c r="JN51" s="343">
        <v>3.0165355382047791E-2</v>
      </c>
      <c r="JO51" s="343">
        <v>2.3251939618481893E-2</v>
      </c>
      <c r="JP51" s="343">
        <v>2.4756157517589476E-2</v>
      </c>
      <c r="JQ51" s="343">
        <v>2.3437022714834669E-2</v>
      </c>
      <c r="JR51" s="343">
        <v>1.0517226069029786E-2</v>
      </c>
      <c r="JS51" s="343">
        <v>6.0809982148405427E-3</v>
      </c>
      <c r="JT51" s="343">
        <v>2.5102185093480028E-2</v>
      </c>
      <c r="JU51" s="343">
        <v>2.9108619328015634E-2</v>
      </c>
      <c r="JV51" s="343">
        <v>2.7218660185975876E-2</v>
      </c>
      <c r="JW51" s="343">
        <v>1.1526636141907919E-2</v>
      </c>
      <c r="JX51" s="343">
        <v>1.192113095856012E-2</v>
      </c>
      <c r="JY51" s="343">
        <v>2.23068276704965E-2</v>
      </c>
      <c r="JZ51" s="343">
        <v>1.9455166279732455E-2</v>
      </c>
      <c r="KA51" s="343">
        <v>1.1327580810029068E-2</v>
      </c>
      <c r="KB51" s="343">
        <v>3.6494578371434184E-3</v>
      </c>
      <c r="KC51" s="343">
        <v>1.3333296545338153E-2</v>
      </c>
      <c r="KD51" s="343">
        <v>4.3893887004246438E-3</v>
      </c>
      <c r="KE51" s="343">
        <v>2.729553204296312E-2</v>
      </c>
      <c r="KF51" s="343">
        <v>4.5843183172149379E-3</v>
      </c>
      <c r="KG51" s="343">
        <v>5.0045067482677409E-3</v>
      </c>
      <c r="KH51" s="343">
        <v>2.2500566846162012E-2</v>
      </c>
      <c r="KI51" s="343">
        <v>2.5530600873616308E-2</v>
      </c>
      <c r="KJ51" s="343">
        <v>2.0550083536052366E-2</v>
      </c>
      <c r="KK51" s="343">
        <v>1.2956412488021683E-2</v>
      </c>
      <c r="KL51" s="343">
        <v>7.1678863107984764E-3</v>
      </c>
      <c r="KM51" s="343">
        <v>1.1088141021702727E-2</v>
      </c>
      <c r="KN51" s="343">
        <v>1.8908483878894974E-2</v>
      </c>
      <c r="KO51" s="343">
        <v>1.4441501746875569E-2</v>
      </c>
      <c r="KP51" s="343">
        <v>7.3509621179490125E-3</v>
      </c>
      <c r="KQ51" s="343">
        <v>1.1692057890118223E-2</v>
      </c>
      <c r="KR51" s="343">
        <v>1.8864317567707713E-2</v>
      </c>
      <c r="KS51" s="343">
        <v>1.2409199751527277E-2</v>
      </c>
      <c r="KT51" s="343">
        <v>8.7836525529163458E-3</v>
      </c>
      <c r="KU51" s="343">
        <v>4.2576691437086053E-3</v>
      </c>
      <c r="KV51" s="343">
        <v>1.4601810687834777E-2</v>
      </c>
      <c r="KW51" s="343">
        <v>1.6215623209376549E-2</v>
      </c>
      <c r="KX51" s="343">
        <v>1.3516981080110685E-2</v>
      </c>
      <c r="KY51" s="343">
        <v>8.1952181163014882E-3</v>
      </c>
      <c r="KZ51" s="343">
        <v>1.5692092927967086E-2</v>
      </c>
      <c r="LA51" s="343">
        <v>1.1158932142626688E-2</v>
      </c>
      <c r="LB51" s="343">
        <v>1.6748638627636425E-2</v>
      </c>
      <c r="LC51" s="343">
        <v>2.3900131171383059E-2</v>
      </c>
      <c r="LD51" s="343">
        <v>2.009901034717523E-2</v>
      </c>
      <c r="LE51" s="343">
        <v>3.2994046460981606E-2</v>
      </c>
      <c r="LF51" s="343">
        <v>1.3067471694605917E-2</v>
      </c>
      <c r="LG51" s="343">
        <v>1.4538040362498856E-2</v>
      </c>
      <c r="LH51" s="343">
        <v>1.7590209491050918E-2</v>
      </c>
      <c r="LI51" s="343">
        <v>1.4856183164342765E-2</v>
      </c>
      <c r="LJ51" s="343">
        <v>1.3583407183006451E-2</v>
      </c>
      <c r="LK51" s="343">
        <v>9.1704381637614518E-3</v>
      </c>
      <c r="LL51" s="343">
        <v>5.7334415841990838E-3</v>
      </c>
      <c r="LM51" s="343">
        <v>1.7102896810801588E-2</v>
      </c>
      <c r="LN51" s="343">
        <v>1.5018448002586527E-2</v>
      </c>
      <c r="LO51" s="343">
        <v>3.9320618518727569E-3</v>
      </c>
      <c r="LP51" s="343">
        <v>2.1516213039380696E-2</v>
      </c>
      <c r="LQ51" s="343">
        <v>1.5536405262192228E-2</v>
      </c>
      <c r="LR51" s="343">
        <v>1.1081775910065036E-2</v>
      </c>
      <c r="LS51" s="343">
        <v>2.170438687130536E-2</v>
      </c>
      <c r="LT51" s="343">
        <v>9.9696882222598138E-3</v>
      </c>
      <c r="LU51" s="343">
        <v>4.0884344974391355E-2</v>
      </c>
      <c r="LV51" s="343">
        <v>2.2612987849863746E-2</v>
      </c>
      <c r="LW51" s="343">
        <v>3.9482326379316542E-2</v>
      </c>
      <c r="LX51" s="343">
        <v>1.8030703659035665E-2</v>
      </c>
      <c r="LY51" s="343">
        <v>3.4960838347839161E-2</v>
      </c>
      <c r="LZ51" s="343">
        <v>4.4698111423255756E-2</v>
      </c>
      <c r="MA51" s="343">
        <v>3.6284153284712725E-2</v>
      </c>
      <c r="MB51" s="343">
        <v>5.2126620935219165E-2</v>
      </c>
      <c r="MC51" s="343">
        <v>1.7157926727386062E-2</v>
      </c>
      <c r="MD51" s="343">
        <v>1.7068740483749369E-2</v>
      </c>
      <c r="ME51" s="343">
        <v>1.944882938544111E-2</v>
      </c>
      <c r="MF51" s="343">
        <v>1.8869390980980356E-2</v>
      </c>
      <c r="MG51" s="343">
        <v>2.2942677474733969E-2</v>
      </c>
      <c r="MH51" s="343">
        <v>6.2498506826100487E-3</v>
      </c>
      <c r="MI51" s="343">
        <v>1.3102254594028927E-2</v>
      </c>
      <c r="MJ51" s="343">
        <v>7.8593661305032467E-3</v>
      </c>
      <c r="MK51" s="343">
        <v>6.7456843754265484E-3</v>
      </c>
      <c r="ML51" s="343">
        <v>1.5440692600706076E-2</v>
      </c>
      <c r="MM51" s="343">
        <v>5.0876694163079945E-3</v>
      </c>
      <c r="MN51" s="343">
        <v>7.8795181962405588E-3</v>
      </c>
      <c r="MO51" s="343">
        <v>1.5759299076399006E-2</v>
      </c>
      <c r="MP51" s="343">
        <v>8.8158175438706934E-3</v>
      </c>
      <c r="MQ51" s="343">
        <v>1.2225998424948422E-2</v>
      </c>
      <c r="MR51" s="343">
        <v>4.6290993734757861E-3</v>
      </c>
      <c r="MS51" s="343">
        <v>2.2585704182220251E-2</v>
      </c>
      <c r="MT51" s="343">
        <v>1.0229009388766495E-2</v>
      </c>
      <c r="MU51" s="343">
        <v>9.4565574993482494E-3</v>
      </c>
      <c r="MV51" s="343">
        <v>3.4745855436098837E-2</v>
      </c>
      <c r="MW51" s="343">
        <v>1.1515709932774372E-2</v>
      </c>
      <c r="MX51" s="343">
        <v>1.1525775632876038E-2</v>
      </c>
      <c r="MY51" s="343">
        <v>9.3921665389832352E-3</v>
      </c>
      <c r="MZ51" s="343">
        <v>5.4998217437483869E-3</v>
      </c>
      <c r="NA51" s="343">
        <v>1.0841412349078651E-2</v>
      </c>
      <c r="NB51" s="343">
        <v>1.3550130155105325E-2</v>
      </c>
      <c r="NC51" s="343">
        <v>6.0974198628984165E-3</v>
      </c>
      <c r="ND51" s="343">
        <v>3.35512326692624E-3</v>
      </c>
      <c r="NE51" s="343">
        <v>1.1038339267400527E-2</v>
      </c>
      <c r="NF51" s="343">
        <v>4.55084250350967E-3</v>
      </c>
      <c r="NG51" s="343">
        <v>3.63402752277352E-3</v>
      </c>
      <c r="NH51" s="343">
        <v>1.2421917064885898E-2</v>
      </c>
      <c r="NI51" s="343">
        <v>4.4368082242207179E-3</v>
      </c>
      <c r="NJ51" s="343">
        <v>8.7775193891592579E-3</v>
      </c>
      <c r="NK51" s="343">
        <v>2.1471975542628674E-3</v>
      </c>
      <c r="NL51" s="343">
        <v>6.0766193610614872E-3</v>
      </c>
      <c r="NM51" s="343">
        <v>9.8929119081753603E-3</v>
      </c>
      <c r="NN51" s="343">
        <v>1.3570100986577323E-2</v>
      </c>
      <c r="NO51" s="343">
        <v>4.5707693184713931E-3</v>
      </c>
      <c r="NP51" s="343">
        <v>8.1248340092809034E-3</v>
      </c>
      <c r="NQ51" s="343">
        <v>7.6137638018841112E-3</v>
      </c>
      <c r="NR51" s="343">
        <v>1.9657011546331128E-2</v>
      </c>
      <c r="NS51" s="343">
        <v>2.0007523924625991E-3</v>
      </c>
      <c r="NT51" s="343">
        <v>2.5517304314393941E-3</v>
      </c>
      <c r="NU51" s="343">
        <v>9.354238594914065E-3</v>
      </c>
      <c r="NV51" s="343">
        <v>1.0891248770728999E-2</v>
      </c>
      <c r="NW51" s="343">
        <v>6.6057079088105162E-3</v>
      </c>
      <c r="NX51" s="343">
        <v>7.1274249521055917E-3</v>
      </c>
      <c r="NY51" s="343">
        <v>7.5000304012783894E-3</v>
      </c>
      <c r="NZ51" s="343">
        <v>2.0089116760571486E-3</v>
      </c>
      <c r="OA51" s="343">
        <v>7.0095363040557157E-3</v>
      </c>
      <c r="OB51" s="343">
        <v>1.6501559049030022E-2</v>
      </c>
      <c r="OC51" s="343">
        <v>3.8448532288296094E-3</v>
      </c>
      <c r="OD51" s="343">
        <v>2.0615138881425812E-3</v>
      </c>
      <c r="OE51" s="343">
        <v>1.6460709940759238E-2</v>
      </c>
      <c r="OF51" s="343">
        <v>2.3242198333266628E-2</v>
      </c>
      <c r="OG51" s="343">
        <v>7.5119167905567403E-3</v>
      </c>
      <c r="OH51" s="343">
        <v>3.7734367619316014E-3</v>
      </c>
      <c r="OI51" s="343">
        <v>7.1460434894679639E-3</v>
      </c>
      <c r="OJ51" s="343">
        <v>5.0068144992499409E-3</v>
      </c>
      <c r="OK51" s="343">
        <v>1.5648935634330476E-2</v>
      </c>
      <c r="OL51" s="343">
        <v>6.7022723129055084E-3</v>
      </c>
      <c r="OM51" s="343">
        <v>4.0919722466188121E-2</v>
      </c>
      <c r="ON51" s="343">
        <v>1.1897184203451013E-2</v>
      </c>
      <c r="OO51" s="343">
        <v>5.7207421411411812E-3</v>
      </c>
      <c r="OP51" s="343">
        <v>1.8359086479600875E-3</v>
      </c>
      <c r="OQ51" s="343">
        <v>2.124744829155447E-2</v>
      </c>
      <c r="OR51" s="343">
        <v>7.4184064125992809E-3</v>
      </c>
      <c r="OS51" s="343">
        <v>6.9149162275613666E-3</v>
      </c>
      <c r="OT51" s="343">
        <v>9.6434739475732036E-3</v>
      </c>
      <c r="OU51" s="343">
        <v>1.4147133353225858E-2</v>
      </c>
      <c r="OV51" s="343">
        <v>1.7986066816083664E-2</v>
      </c>
      <c r="OW51" s="343">
        <v>1.2267456824750757E-2</v>
      </c>
      <c r="OX51" s="343">
        <v>1.0991815255570405E-2</v>
      </c>
      <c r="OY51" s="343">
        <v>6.8157947219168302E-3</v>
      </c>
      <c r="OZ51" s="343">
        <v>3.6809914012145638E-2</v>
      </c>
      <c r="PA51" s="343">
        <v>1.6736514344150275E-2</v>
      </c>
      <c r="PB51" s="343">
        <v>6.1233780740197835E-2</v>
      </c>
      <c r="PC51" s="343">
        <v>1.5441356471024648E-2</v>
      </c>
      <c r="PD51" s="343">
        <v>3.0824117695004521E-2</v>
      </c>
      <c r="PE51" s="343">
        <v>2.7926704661740225E-2</v>
      </c>
      <c r="PF51" s="343">
        <v>2.3438170620075402E-2</v>
      </c>
      <c r="PG51" s="343">
        <v>1.4153182709863476E-2</v>
      </c>
      <c r="PH51" s="343">
        <v>5.2512999075299709E-2</v>
      </c>
      <c r="PI51" s="343">
        <v>5.305203166285908E-2</v>
      </c>
      <c r="PJ51" s="343">
        <v>4.1575501895025069E-2</v>
      </c>
      <c r="PK51" s="343">
        <v>3.2753106965467495E-2</v>
      </c>
      <c r="PL51" s="343">
        <v>2.1837130963884142E-2</v>
      </c>
      <c r="PM51" s="343">
        <v>4.0698548373298657E-2</v>
      </c>
      <c r="PN51" s="343">
        <v>2.578011895783025E-2</v>
      </c>
      <c r="PO51" s="343">
        <v>1.7106417995654901E-2</v>
      </c>
      <c r="PP51" s="343">
        <v>1.1649491178450351E-2</v>
      </c>
      <c r="PQ51" s="343">
        <v>2.7596498739861509E-2</v>
      </c>
      <c r="PR51" s="343">
        <v>2.5315186169064797E-2</v>
      </c>
      <c r="PS51" s="343">
        <v>1.2308191332019311E-2</v>
      </c>
      <c r="PT51" s="343">
        <v>1.1207182394882035E-2</v>
      </c>
      <c r="PU51" s="343">
        <v>1.6607070295894769E-2</v>
      </c>
      <c r="PV51" s="343">
        <v>3.6775831135726758E-2</v>
      </c>
      <c r="PW51" s="343">
        <v>8.4258094032605615E-3</v>
      </c>
      <c r="PX51" s="343">
        <v>1.6160100765791684E-2</v>
      </c>
      <c r="PY51" s="343">
        <v>5.0698302477625169E-2</v>
      </c>
      <c r="PZ51" s="343">
        <v>2.1285876452869567E-2</v>
      </c>
      <c r="QA51" s="343">
        <v>1.7830127736321831E-2</v>
      </c>
      <c r="QB51" s="343">
        <v>6.041323569338982E-2</v>
      </c>
      <c r="QC51" s="343">
        <v>2.4415351489253084E-2</v>
      </c>
      <c r="QD51" s="343">
        <v>2.9235936307574144E-2</v>
      </c>
      <c r="QE51" s="343">
        <v>1.6163691694972879E-2</v>
      </c>
      <c r="QF51" s="343">
        <v>1.3213510214935912E-2</v>
      </c>
      <c r="QG51" s="343">
        <v>1.3345472964739339E-2</v>
      </c>
      <c r="QH51" s="343">
        <v>2.6381937300900229E-2</v>
      </c>
      <c r="QI51" s="343">
        <v>8.9134539413247196E-3</v>
      </c>
      <c r="QJ51" s="343">
        <v>1.1397337362556367E-2</v>
      </c>
      <c r="QK51" s="343">
        <v>3.103732247892102E-2</v>
      </c>
      <c r="QL51" s="343">
        <v>2.9481989557571166E-2</v>
      </c>
      <c r="QM51" s="343">
        <v>1.2264064320116431E-2</v>
      </c>
      <c r="QN51" s="343">
        <v>1.5766990444948836E-2</v>
      </c>
      <c r="QO51" s="343">
        <v>1.1748998099442432E-2</v>
      </c>
      <c r="QP51" s="343">
        <v>1.8993054033685418E-2</v>
      </c>
      <c r="QQ51" s="343">
        <v>2.9058101642383894E-3</v>
      </c>
      <c r="QR51" s="343">
        <v>2.8003793440812993E-2</v>
      </c>
      <c r="QS51" s="343">
        <v>1.6322611384586436E-2</v>
      </c>
      <c r="QT51" s="343">
        <v>2.7732606577168958E-2</v>
      </c>
      <c r="QU51" s="343">
        <v>1.88546437230015E-2</v>
      </c>
      <c r="QV51" s="343">
        <v>1.7768415092082789E-2</v>
      </c>
      <c r="QW51" s="343">
        <v>5.5509307557004707E-2</v>
      </c>
      <c r="QX51" s="343">
        <v>2.6830418750876616E-2</v>
      </c>
      <c r="QY51" s="343">
        <v>2.453042852033805E-2</v>
      </c>
      <c r="QZ51" s="343">
        <v>4.1351360681911885E-2</v>
      </c>
      <c r="RA51" s="343">
        <v>2.0027896518619893E-2</v>
      </c>
      <c r="RB51" s="343">
        <v>1.6186866066372065E-2</v>
      </c>
      <c r="RC51" s="343">
        <v>1.7138893073702723E-2</v>
      </c>
      <c r="RD51" s="343">
        <v>1.7650074240989716E-2</v>
      </c>
      <c r="RE51" s="343">
        <v>4.2329948088623497E-2</v>
      </c>
      <c r="RF51" s="343">
        <v>3.2475737307098171E-2</v>
      </c>
      <c r="RG51" s="343">
        <v>6.1068993692317303E-2</v>
      </c>
      <c r="RH51" s="343">
        <v>2.6696175175481562E-2</v>
      </c>
      <c r="RI51" s="343">
        <v>1.6558053136272923E-2</v>
      </c>
      <c r="RJ51" s="343">
        <v>2.9693326017672425E-2</v>
      </c>
      <c r="RK51" s="343">
        <v>2.5792433950769866E-2</v>
      </c>
      <c r="RL51" s="343">
        <v>2.0335791212021236E-2</v>
      </c>
      <c r="RM51" s="343">
        <v>3.0158585369957726E-2</v>
      </c>
      <c r="RN51" s="343">
        <v>2.4815909011762886E-2</v>
      </c>
      <c r="RO51" s="343">
        <v>2.7819538718971422E-2</v>
      </c>
      <c r="RP51" s="343">
        <v>1.2949764075517935E-2</v>
      </c>
      <c r="RQ51" s="343">
        <v>1.9203181829190008E-2</v>
      </c>
      <c r="RR51" s="343">
        <v>2.0042323117749436E-2</v>
      </c>
      <c r="RS51" s="343">
        <v>1.9817889893061214E-2</v>
      </c>
      <c r="RT51" s="343">
        <v>1.6168922214334313E-2</v>
      </c>
      <c r="RU51" s="343">
        <v>1.2846295188563017E-2</v>
      </c>
      <c r="RV51" s="343">
        <v>3.6863443341993866E-2</v>
      </c>
      <c r="RW51" s="343">
        <v>2.3195388569489196E-2</v>
      </c>
      <c r="RX51" s="343">
        <v>3.9897180408434721E-2</v>
      </c>
      <c r="RY51" s="343">
        <v>3.164151514713455E-2</v>
      </c>
      <c r="RZ51" s="343">
        <v>1.0092564565095438E-2</v>
      </c>
      <c r="SA51" s="343">
        <v>1.8343526588292462E-2</v>
      </c>
      <c r="SB51" s="343">
        <v>1.3595766206423134E-2</v>
      </c>
      <c r="SC51" s="343">
        <v>2.4266617180776828E-2</v>
      </c>
      <c r="SD51" s="343">
        <v>1.9481656617388363E-2</v>
      </c>
      <c r="SE51" s="343">
        <v>1.5694555368557527E-2</v>
      </c>
      <c r="SF51" s="343">
        <v>3.0022411593297167E-2</v>
      </c>
      <c r="SG51" s="343">
        <v>1.1509649353714181E-2</v>
      </c>
      <c r="SH51" s="343">
        <v>2.4850667830314224E-2</v>
      </c>
      <c r="SI51" s="343">
        <v>1.8387555501939379E-2</v>
      </c>
      <c r="SJ51" s="343">
        <v>1.3743310470914984E-2</v>
      </c>
      <c r="SK51" s="343">
        <v>1.7287193951659986E-2</v>
      </c>
      <c r="SL51" s="343">
        <v>2.4146527604735995E-2</v>
      </c>
      <c r="SM51" s="343">
        <v>2.2385155132733415E-2</v>
      </c>
      <c r="SN51" s="343">
        <v>3.021976368498128E-2</v>
      </c>
      <c r="SO51" s="343">
        <v>1.0748182856718764E-2</v>
      </c>
      <c r="SP51" s="343">
        <v>1.2830306785775054E-2</v>
      </c>
      <c r="SQ51" s="343">
        <v>8.6093112020542602E-3</v>
      </c>
      <c r="SR51" s="343">
        <v>2.3957355297041797E-2</v>
      </c>
      <c r="SS51" s="343">
        <v>8.3507450695346677E-3</v>
      </c>
      <c r="ST51" s="343">
        <v>3.5635061450134509E-2</v>
      </c>
      <c r="SU51" s="343">
        <v>1.4434241387024253E-2</v>
      </c>
      <c r="SV51" s="343">
        <v>8.7977209322902938E-3</v>
      </c>
      <c r="SW51" s="343">
        <v>1.739337637802188E-2</v>
      </c>
      <c r="SX51" s="343">
        <v>1.6569423839204501E-2</v>
      </c>
      <c r="SY51" s="343">
        <v>3.2354845321803341E-2</v>
      </c>
      <c r="SZ51" s="343">
        <v>2.0435535982848526E-2</v>
      </c>
      <c r="TA51" s="343">
        <v>1.3962671306346139E-2</v>
      </c>
      <c r="TB51" s="343">
        <v>2.6728302620586751E-2</v>
      </c>
      <c r="TC51" s="343">
        <v>1.5228560384670508E-2</v>
      </c>
      <c r="TD51" s="343">
        <v>2.0629881052602734E-2</v>
      </c>
      <c r="TE51" s="343">
        <v>1.9416847061917753E-2</v>
      </c>
      <c r="TF51" s="343">
        <v>1.2550836178436978E-2</v>
      </c>
      <c r="TG51" s="343">
        <v>3.9148449465526459E-2</v>
      </c>
      <c r="TH51" s="343">
        <v>1.3441784794146832E-2</v>
      </c>
      <c r="TI51" s="343">
        <v>2.9635049859011917E-2</v>
      </c>
      <c r="TJ51" s="343">
        <v>1.6796411466004246E-2</v>
      </c>
      <c r="TK51" s="343">
        <v>2.1627990064187114E-2</v>
      </c>
      <c r="TL51" s="343">
        <v>1.5531672446570615E-2</v>
      </c>
      <c r="TM51" s="343">
        <v>1.8381900505193432E-2</v>
      </c>
      <c r="TN51" s="343">
        <v>4.393468787587524E-2</v>
      </c>
      <c r="TO51" s="343">
        <v>2.3346194431438889E-2</v>
      </c>
      <c r="TP51" s="343">
        <v>3.9091632389026132E-2</v>
      </c>
      <c r="TQ51" s="343">
        <v>2.2195402380248277E-2</v>
      </c>
      <c r="TR51" s="343">
        <v>1.4388693841998144E-2</v>
      </c>
      <c r="TS51" s="343">
        <v>1.009756039202243E-2</v>
      </c>
      <c r="TT51" s="343">
        <v>1.7478013596681958E-2</v>
      </c>
      <c r="TU51" s="343">
        <v>1.9688999487314722E-2</v>
      </c>
      <c r="TV51" s="343">
        <v>1.9675489146176259E-2</v>
      </c>
      <c r="TW51" s="343">
        <v>4.7001397572144957E-2</v>
      </c>
      <c r="TX51" s="343">
        <v>1.076925334058409E-2</v>
      </c>
      <c r="TY51" s="343">
        <v>2.4079569537849056E-2</v>
      </c>
      <c r="TZ51" s="343">
        <v>1.273002614109536E-2</v>
      </c>
      <c r="UA51" s="343">
        <v>1.4895512142657575E-2</v>
      </c>
      <c r="UB51" s="343">
        <v>9.9580921400272606E-3</v>
      </c>
      <c r="UC51" s="343">
        <v>3.1877127366008111E-2</v>
      </c>
      <c r="UD51" s="343">
        <v>6.8573348312904753E-3</v>
      </c>
      <c r="UE51" s="343">
        <v>1.2801663920236545E-2</v>
      </c>
      <c r="UF51" s="343">
        <v>1.6037235997639555E-2</v>
      </c>
      <c r="UG51" s="343">
        <v>1.7155576867113068E-2</v>
      </c>
      <c r="UH51" s="343">
        <v>3.3218164642184973E-2</v>
      </c>
      <c r="UI51" s="343">
        <v>1.3260247873795874E-2</v>
      </c>
      <c r="UJ51" s="343">
        <v>1.6533183830871285E-2</v>
      </c>
      <c r="UK51" s="343">
        <v>1.6212423726562269E-2</v>
      </c>
      <c r="UL51" s="343">
        <v>2.0510966615064262E-2</v>
      </c>
      <c r="UM51" s="343">
        <v>2.2660325050514983E-2</v>
      </c>
      <c r="UN51" s="343">
        <v>2.9899319907406328E-2</v>
      </c>
      <c r="UO51" s="343">
        <v>2.0527613100016835E-2</v>
      </c>
      <c r="UP51" s="343">
        <v>1.4293629469363014E-2</v>
      </c>
      <c r="UQ51" s="343">
        <v>3.3578506442524955E-2</v>
      </c>
      <c r="UR51" s="343">
        <v>1.7251804331665847E-2</v>
      </c>
      <c r="US51" s="343">
        <v>1.1423186203642112E-2</v>
      </c>
      <c r="UT51" s="343">
        <v>1.8464127786131389E-2</v>
      </c>
      <c r="UU51" s="343">
        <v>1.8988288694025128E-2</v>
      </c>
      <c r="UV51" s="343">
        <v>1.6956656364028464E-2</v>
      </c>
      <c r="UW51" s="343">
        <v>1.53763986547276E-2</v>
      </c>
      <c r="UX51" s="343">
        <v>2.121023443162897E-2</v>
      </c>
      <c r="UY51" s="343">
        <v>2.8061937658452284E-2</v>
      </c>
      <c r="UZ51" s="343">
        <v>1.3370103144034714E-2</v>
      </c>
      <c r="VA51" s="343">
        <v>1.7047258860265695E-2</v>
      </c>
      <c r="VB51" s="343">
        <v>1.9433199149977379E-2</v>
      </c>
      <c r="VC51" s="343">
        <v>8.216571827034478E-3</v>
      </c>
      <c r="VD51" s="343">
        <v>1.5221733639136197E-2</v>
      </c>
      <c r="VE51" s="343">
        <v>1.7622795878741999E-2</v>
      </c>
      <c r="VF51" s="343">
        <v>1.6910771320176512E-2</v>
      </c>
      <c r="VG51" s="343">
        <v>1.7970317784483679E-2</v>
      </c>
      <c r="VH51" s="343">
        <v>8.6143096881005268E-3</v>
      </c>
      <c r="VI51" s="343">
        <v>5.4071578174233652E-3</v>
      </c>
      <c r="VJ51" s="343">
        <v>3.1992954101059741E-2</v>
      </c>
      <c r="VK51" s="343">
        <v>2.3638445518175479E-2</v>
      </c>
      <c r="VL51" s="343">
        <v>1.5448085721321163E-2</v>
      </c>
      <c r="VM51" s="343">
        <v>1.7089074457607257E-2</v>
      </c>
      <c r="VN51" s="343">
        <v>2.6966602839081425E-2</v>
      </c>
      <c r="VO51" s="343">
        <v>2.8670779512351599E-2</v>
      </c>
      <c r="VP51" s="343">
        <v>1.3249699163041381E-2</v>
      </c>
      <c r="VQ51" s="343">
        <v>1.4783981714854495E-2</v>
      </c>
      <c r="VR51" s="343">
        <v>1.2455923021469178E-2</v>
      </c>
      <c r="VS51" s="343">
        <v>3.5836791737235293E-2</v>
      </c>
      <c r="VT51" s="343">
        <v>1.2259502550394262E-2</v>
      </c>
      <c r="VU51" s="343">
        <v>1.9439996595144157E-2</v>
      </c>
      <c r="VV51" s="343">
        <v>1.9321508136963376E-2</v>
      </c>
      <c r="VW51" s="343">
        <v>7.6700917783536571E-3</v>
      </c>
      <c r="VX51" s="343">
        <v>1.2225613682789323E-2</v>
      </c>
      <c r="VY51" s="343">
        <v>4.9492115204241204E-2</v>
      </c>
      <c r="VZ51" s="343">
        <v>1.9924509295608548E-2</v>
      </c>
      <c r="WA51" s="343">
        <v>8.9788984664077812E-3</v>
      </c>
      <c r="WB51" s="343">
        <v>9.5871038194260561E-3</v>
      </c>
      <c r="WC51" s="343">
        <v>1.1084235742111086E-2</v>
      </c>
      <c r="WD51" s="343">
        <v>1.040346025945272E-2</v>
      </c>
      <c r="WE51" s="343">
        <v>8.5992569515948806E-3</v>
      </c>
      <c r="WF51" s="343">
        <v>1.943944336497596E-2</v>
      </c>
      <c r="WG51" s="343">
        <v>1.4927784305023367E-2</v>
      </c>
      <c r="WH51" s="343">
        <v>1.6552778987079343E-2</v>
      </c>
      <c r="WI51" s="343">
        <v>1.5646007358609083E-2</v>
      </c>
      <c r="WJ51" s="343">
        <v>4.8214212504052362E-2</v>
      </c>
      <c r="WK51" s="343">
        <v>2.1666762044473643E-2</v>
      </c>
      <c r="WL51" s="343">
        <v>6.4508227403544584E-3</v>
      </c>
      <c r="WM51" s="343">
        <v>2.08681259056279E-2</v>
      </c>
      <c r="WN51" s="343">
        <v>1.303397378506921E-2</v>
      </c>
      <c r="WO51" s="343">
        <v>2.4923728716227157E-2</v>
      </c>
      <c r="WP51" s="343">
        <v>1.0273394972636452E-2</v>
      </c>
      <c r="WQ51" s="343">
        <v>8.7292571862420832E-3</v>
      </c>
      <c r="WR51" s="343">
        <v>1.212388267933536E-2</v>
      </c>
      <c r="WS51" s="343">
        <v>1.0394363285477808E-2</v>
      </c>
      <c r="WT51" s="343">
        <v>1.1059110278669937E-2</v>
      </c>
      <c r="WU51" s="343">
        <v>8.8746609673251136E-3</v>
      </c>
      <c r="WV51" s="343">
        <v>9.938527652652681E-3</v>
      </c>
      <c r="WW51" s="343">
        <v>4.0750995072732776E-3</v>
      </c>
      <c r="WX51" s="343">
        <v>2.4940317133518825E-2</v>
      </c>
      <c r="WY51" s="343">
        <v>2.1973820546021323E-2</v>
      </c>
      <c r="WZ51" s="343">
        <v>1.2687072630685414E-2</v>
      </c>
      <c r="XA51" s="343">
        <v>1.2380167635360049E-2</v>
      </c>
      <c r="XB51" s="343">
        <v>2.5128127911232163E-2</v>
      </c>
      <c r="XC51" s="343">
        <v>1.3415016469333626E-2</v>
      </c>
      <c r="XD51" s="343">
        <v>2.581754828955083E-2</v>
      </c>
      <c r="XE51" s="343">
        <v>2.0470560214032422E-2</v>
      </c>
      <c r="XF51" s="343">
        <v>3.8711084867283141E-2</v>
      </c>
      <c r="XG51" s="343">
        <v>1.6322584430674112E-2</v>
      </c>
      <c r="XH51" s="343">
        <v>1.7427674725407162E-2</v>
      </c>
      <c r="XI51" s="343">
        <v>4.0842056497482286E-2</v>
      </c>
      <c r="XJ51" s="343">
        <v>1.4153367875743171E-2</v>
      </c>
      <c r="XK51" s="343">
        <v>1.5348939251962774E-2</v>
      </c>
      <c r="XL51" s="343">
        <v>1.0327228742073999E-2</v>
      </c>
      <c r="XM51" s="343">
        <v>1.5719695175582728E-2</v>
      </c>
      <c r="XN51" s="343">
        <v>3.0207345235176018E-2</v>
      </c>
      <c r="XO51" s="343">
        <v>3.3669619303370868E-2</v>
      </c>
      <c r="XP51" s="343">
        <v>2.5271409272654824E-2</v>
      </c>
      <c r="XQ51" s="343">
        <v>1.4268706751138326E-2</v>
      </c>
      <c r="XR51" s="343">
        <v>2.5195510898224444E-2</v>
      </c>
      <c r="XS51" s="343">
        <v>1.4463233750454527E-2</v>
      </c>
      <c r="XT51" s="343">
        <v>1.6378378521553036E-2</v>
      </c>
      <c r="XU51" s="343">
        <v>1.7317770991296135E-2</v>
      </c>
      <c r="XV51" s="343">
        <v>1.5081969977180197E-2</v>
      </c>
      <c r="XW51" s="343">
        <v>2.2136808027779925E-2</v>
      </c>
      <c r="XX51" s="343">
        <v>2.4860183083492544E-2</v>
      </c>
      <c r="XY51" s="343">
        <v>1.3192597617477672E-2</v>
      </c>
      <c r="XZ51" s="343">
        <v>1.8087510541814664E-2</v>
      </c>
      <c r="YA51" s="343">
        <v>2.8688375105086324E-2</v>
      </c>
      <c r="YB51" s="343">
        <v>2.8132970625492627E-2</v>
      </c>
      <c r="YC51" s="343">
        <v>3.0300109934010656E-2</v>
      </c>
      <c r="YD51" s="343">
        <v>1.6857206300578242E-2</v>
      </c>
      <c r="YE51" s="343">
        <v>2.658481555070422E-2</v>
      </c>
      <c r="YF51" s="343">
        <v>1.2544071472301226E-2</v>
      </c>
      <c r="YG51" s="343">
        <v>1.9150487138609798E-2</v>
      </c>
      <c r="YH51" s="343">
        <v>7.4855453644987642E-3</v>
      </c>
      <c r="YI51" s="343">
        <v>2.0273428733374836E-2</v>
      </c>
      <c r="YJ51" s="343">
        <v>1.4729412542232968E-2</v>
      </c>
      <c r="YK51" s="343">
        <v>2.5833623091078898E-2</v>
      </c>
      <c r="YL51" s="343">
        <v>1.835751267146955E-2</v>
      </c>
      <c r="YM51" s="343">
        <v>2.09423636184582E-2</v>
      </c>
      <c r="YN51" s="343">
        <v>1.812795650251962E-2</v>
      </c>
      <c r="YO51" s="343">
        <v>1.4388425269097584E-2</v>
      </c>
      <c r="YP51" s="343">
        <v>8.2529405704721004E-3</v>
      </c>
      <c r="YQ51" s="343">
        <v>1.1928250306793408E-2</v>
      </c>
      <c r="YR51" s="343">
        <v>9.4262292230236251E-3</v>
      </c>
      <c r="YS51" s="343">
        <v>3.0316288092465886E-2</v>
      </c>
      <c r="YT51" s="343">
        <v>1.6120418762795997E-2</v>
      </c>
      <c r="YU51" s="343">
        <v>8.6862563711565342E-3</v>
      </c>
      <c r="YV51" s="343">
        <v>2.2023672421595766E-2</v>
      </c>
      <c r="YW51" s="343">
        <v>1.2848377871473048E-2</v>
      </c>
      <c r="YX51" s="343">
        <v>2.0950833121027107E-2</v>
      </c>
      <c r="YY51" s="343">
        <v>8.2509458064641671E-3</v>
      </c>
      <c r="YZ51" s="343">
        <v>1.9066080559959269E-2</v>
      </c>
      <c r="ZA51" s="343">
        <v>2.9188327554607121E-2</v>
      </c>
      <c r="ZB51" s="343">
        <v>8.9994034132121897E-3</v>
      </c>
      <c r="ZC51" s="343">
        <v>3.5620486335426235E-2</v>
      </c>
      <c r="ZD51" s="343">
        <v>2.0667971312389632E-2</v>
      </c>
      <c r="ZE51" s="343">
        <v>1.3404702410716151E-2</v>
      </c>
      <c r="ZF51" s="343">
        <v>1.6157673436568865E-2</v>
      </c>
      <c r="ZG51" s="343">
        <v>1.4694709768767635E-2</v>
      </c>
      <c r="ZH51" s="343">
        <v>1.1003101027364851E-2</v>
      </c>
      <c r="ZI51" s="343">
        <v>3.3870833752400895E-2</v>
      </c>
      <c r="ZJ51" s="343">
        <v>4.9354523962565421E-2</v>
      </c>
      <c r="ZK51" s="343">
        <v>2.0437634904072417E-2</v>
      </c>
      <c r="ZL51" s="343">
        <v>3.909186791907792E-2</v>
      </c>
      <c r="ZM51" s="343">
        <v>2.9251343573753599E-2</v>
      </c>
      <c r="ZN51" s="343">
        <v>2.9452837770958813E-2</v>
      </c>
      <c r="ZO51" s="343">
        <v>1.1232449460417652E-2</v>
      </c>
      <c r="ZP51" s="343">
        <v>1.7771636622593769E-2</v>
      </c>
      <c r="ZQ51" s="343">
        <v>2.4757974158683436E-2</v>
      </c>
      <c r="ZR51" s="343">
        <v>2.9513816300718788E-2</v>
      </c>
      <c r="ZS51" s="343">
        <v>2.5955997461775626E-2</v>
      </c>
      <c r="ZT51" s="343">
        <v>1.399415159661802E-2</v>
      </c>
      <c r="ZU51" s="343">
        <v>1.0082463255324046E-2</v>
      </c>
      <c r="ZV51" s="343">
        <v>1.5730581367524865E-2</v>
      </c>
      <c r="ZW51" s="343">
        <v>4.1051830406899692E-2</v>
      </c>
      <c r="ZX51" s="343">
        <v>2.0173514383426676E-2</v>
      </c>
      <c r="ZY51" s="343">
        <v>1.2489551951872031E-2</v>
      </c>
      <c r="ZZ51" s="343">
        <v>1.1765569574734951E-2</v>
      </c>
      <c r="AAA51" s="343">
        <v>2.7840978452391071E-2</v>
      </c>
      <c r="AAB51" s="343">
        <v>1.776001112735907E-2</v>
      </c>
      <c r="AAC51" s="343">
        <v>3.6245212445305861E-2</v>
      </c>
      <c r="AAD51" s="343">
        <v>2.4390940072709949E-2</v>
      </c>
      <c r="AAE51" s="343">
        <v>2.2200662026458783E-2</v>
      </c>
      <c r="AAF51" s="343">
        <v>3.3023876661367073E-2</v>
      </c>
      <c r="AAG51" s="343">
        <v>8.818621151706757E-3</v>
      </c>
      <c r="AAH51" s="343">
        <v>3.9414299134712116E-2</v>
      </c>
      <c r="AAI51" s="343">
        <v>2.2794626986470799E-2</v>
      </c>
      <c r="AAJ51" s="343">
        <v>1.3724848346760231E-2</v>
      </c>
      <c r="AAK51" s="343">
        <v>3.2187699557925477E-2</v>
      </c>
      <c r="AAL51" s="343">
        <v>1.8280699249250312E-2</v>
      </c>
      <c r="AAM51" s="343">
        <v>3.5925966929362743E-2</v>
      </c>
      <c r="AAN51" s="343">
        <v>1.186223002857174E-2</v>
      </c>
      <c r="AAO51" s="343">
        <v>1.3354673026568797E-2</v>
      </c>
      <c r="AAP51" s="343">
        <v>2.6508593749289978E-2</v>
      </c>
      <c r="AAQ51" s="343">
        <v>3.215282177329333E-2</v>
      </c>
      <c r="AAR51" s="343">
        <v>1.8548759696988514E-2</v>
      </c>
      <c r="AAS51" s="343">
        <v>2.4082128991894561E-2</v>
      </c>
      <c r="AAT51" s="343">
        <v>1.3695187703119718E-2</v>
      </c>
      <c r="AAU51" s="343">
        <v>2.5823660982721115E-2</v>
      </c>
      <c r="AAV51" s="343">
        <v>1.9412292795647157E-2</v>
      </c>
      <c r="AAW51" s="343">
        <v>2.1029203255605453E-2</v>
      </c>
      <c r="AAX51" s="343">
        <v>2.1951556461836715E-2</v>
      </c>
      <c r="AAY51" s="343">
        <v>3.5364581039504621E-2</v>
      </c>
      <c r="AAZ51" s="343">
        <v>1.0886563583016127E-2</v>
      </c>
      <c r="ABA51" s="343">
        <v>2.0657464345027354E-2</v>
      </c>
      <c r="ABB51" s="343">
        <v>1.0590658621247168E-2</v>
      </c>
      <c r="ABC51" s="343">
        <v>1.7598735520166206E-2</v>
      </c>
      <c r="ABD51" s="343">
        <v>1.6194757265700858E-2</v>
      </c>
      <c r="ABE51" s="343">
        <v>1.5740557810614075E-2</v>
      </c>
      <c r="ABF51" s="343">
        <v>4.4140487600854879E-2</v>
      </c>
      <c r="ABG51" s="343">
        <v>2.6211016857784427E-2</v>
      </c>
      <c r="ABH51" s="343">
        <v>1.3300556243812911E-2</v>
      </c>
      <c r="ABI51" s="343">
        <v>2.0726151480709169E-2</v>
      </c>
      <c r="ABJ51" s="343">
        <v>6.3354029165224495E-3</v>
      </c>
      <c r="ABK51" s="343">
        <v>2.7452790229822891E-2</v>
      </c>
      <c r="ABL51" s="343">
        <v>9.7774399067685706E-3</v>
      </c>
      <c r="ABM51" s="343">
        <v>1.6156269988414615E-2</v>
      </c>
      <c r="ABN51" s="343">
        <v>1.0979441924359755E-2</v>
      </c>
      <c r="ABO51" s="343">
        <v>8.7965608678307414E-3</v>
      </c>
      <c r="ABP51" s="343">
        <v>1.295065109235523E-2</v>
      </c>
      <c r="ABQ51" s="343">
        <v>1.3584738425841479E-2</v>
      </c>
      <c r="ABR51" s="343">
        <v>1.628448769269852E-2</v>
      </c>
      <c r="ABS51" s="343">
        <v>1.2012762365669664E-2</v>
      </c>
      <c r="ABT51" s="343">
        <v>9.1404124023469271E-3</v>
      </c>
      <c r="ABU51" s="343">
        <v>1.771263337245278E-4</v>
      </c>
      <c r="ABV51" s="343">
        <v>2.1895287347973552E-2</v>
      </c>
      <c r="ABW51" s="343">
        <v>3.9101547838264186E-3</v>
      </c>
      <c r="ABX51" s="343">
        <v>8.8605915480886466E-3</v>
      </c>
      <c r="ABY51" s="343">
        <v>9.0052183311561448E-3</v>
      </c>
      <c r="ABZ51" s="343">
        <v>7.7009032272408514E-3</v>
      </c>
      <c r="ACA51" s="343">
        <v>9.5705193096799548E-3</v>
      </c>
      <c r="ACB51" s="343">
        <v>1.3938110118468808E-2</v>
      </c>
      <c r="ACC51" s="343">
        <v>1.0283251870284458E-2</v>
      </c>
      <c r="ACD51" s="343">
        <v>1.089694511145081E-2</v>
      </c>
      <c r="ACE51" s="343">
        <v>1.9522330910491433E-2</v>
      </c>
      <c r="ACF51" s="343">
        <v>1.1422610673760235E-2</v>
      </c>
      <c r="ACG51" s="343">
        <v>2.5630835929964266E-2</v>
      </c>
      <c r="ACH51" s="343">
        <v>1.2322656434214816E-2</v>
      </c>
      <c r="ACI51" s="343">
        <v>1.893707931841291E-2</v>
      </c>
      <c r="ACJ51" s="343">
        <v>1.3974251252611741E-2</v>
      </c>
      <c r="ACK51" s="343">
        <v>1.2001177883238784E-2</v>
      </c>
      <c r="ACL51" s="343">
        <v>2.4711058940308214E-2</v>
      </c>
      <c r="ACM51" s="343">
        <v>1.9318110615467683E-2</v>
      </c>
      <c r="ACN51" s="343">
        <v>1.9480464759889592E-2</v>
      </c>
      <c r="ACO51" s="343">
        <v>2.4484533848154161E-2</v>
      </c>
      <c r="ACP51" s="343">
        <v>1.0960539166639012E-2</v>
      </c>
      <c r="ACQ51" s="343">
        <v>1.1328484443447546E-2</v>
      </c>
      <c r="ACR51" s="343">
        <v>2.2828060976458866E-2</v>
      </c>
      <c r="ACS51" s="343">
        <v>1.3293833417049299E-2</v>
      </c>
      <c r="ACT51" s="343">
        <v>2.7976929333858445E-2</v>
      </c>
      <c r="ACU51" s="343">
        <v>1.3095563023227702E-2</v>
      </c>
      <c r="ACV51" s="343">
        <v>1.9231691067321366E-2</v>
      </c>
      <c r="ACW51" s="343">
        <v>1.2654343220633888E-2</v>
      </c>
      <c r="ACX51" s="343">
        <v>1.5813873291109202E-2</v>
      </c>
      <c r="ACY51" s="343">
        <v>1.5542568613802724E-2</v>
      </c>
      <c r="ACZ51" s="343">
        <v>1.1146284159164356E-2</v>
      </c>
      <c r="ADA51" s="343">
        <v>1.1615365980374224E-2</v>
      </c>
      <c r="ADB51" s="343">
        <v>9.7949047762059208E-3</v>
      </c>
      <c r="ADC51" s="343">
        <v>1.4886781834090732E-2</v>
      </c>
      <c r="ADD51" s="343">
        <v>2.624760766304185E-2</v>
      </c>
      <c r="ADE51" s="343">
        <v>1.9630804614832627E-2</v>
      </c>
      <c r="ADF51" s="343">
        <v>2.7523740739043329E-3</v>
      </c>
      <c r="ADG51" s="343">
        <v>5.3755141639805475E-3</v>
      </c>
      <c r="ADH51" s="343">
        <v>1.2214580514741096E-2</v>
      </c>
      <c r="ADI51" s="343">
        <v>1.6937828015819289E-2</v>
      </c>
      <c r="ADJ51" s="343">
        <v>9.2223632193566534E-3</v>
      </c>
      <c r="ADK51" s="343">
        <v>1.2946504413640003E-2</v>
      </c>
      <c r="ADL51" s="343">
        <v>4.1737916389725915E-3</v>
      </c>
      <c r="ADM51" s="343">
        <v>1.8927128829651994E-2</v>
      </c>
      <c r="ADN51" s="343">
        <v>4.9245863361990329E-3</v>
      </c>
      <c r="ADO51" s="343">
        <v>4.4966574846026369E-3</v>
      </c>
      <c r="ADP51" s="343">
        <v>1.0306681619337121E-2</v>
      </c>
      <c r="ADQ51" s="343">
        <v>3.8696591510688247E-3</v>
      </c>
      <c r="ADR51" s="343">
        <v>1.0391196615731797E-2</v>
      </c>
      <c r="ADS51" s="343">
        <v>6.007305722019074E-3</v>
      </c>
      <c r="ADT51" s="343">
        <v>9.6060734625524197E-3</v>
      </c>
      <c r="ADU51" s="343">
        <v>2.316371099418723E-2</v>
      </c>
      <c r="ADV51" s="343">
        <v>6.027360727016662E-3</v>
      </c>
      <c r="ADW51" s="343">
        <v>1.2208321259150015E-2</v>
      </c>
      <c r="ADX51" s="343">
        <v>1.1084554879260446E-2</v>
      </c>
      <c r="ADY51" s="343">
        <v>6.416464830872581E-3</v>
      </c>
      <c r="ADZ51" s="343">
        <v>1.0006402159989179E-2</v>
      </c>
      <c r="AEA51" s="343">
        <v>1.2109633982356208E-2</v>
      </c>
      <c r="AEB51" s="343">
        <v>8.3968199284372609E-3</v>
      </c>
      <c r="AEC51" s="343">
        <v>1.6886188321090095E-2</v>
      </c>
      <c r="AED51" s="343">
        <v>8.8304760577088536E-3</v>
      </c>
      <c r="AEE51" s="343">
        <v>1.257172223248533E-2</v>
      </c>
      <c r="AEF51" s="343">
        <v>2.1924927139664947E-2</v>
      </c>
      <c r="AEG51" s="343">
        <v>1.348592923618471E-2</v>
      </c>
      <c r="AEH51" s="343">
        <v>1.0779290544611393E-2</v>
      </c>
      <c r="AEI51" s="343">
        <v>9.3967266317727914E-3</v>
      </c>
      <c r="AEJ51" s="343">
        <v>1.3546461862850388E-2</v>
      </c>
      <c r="AEK51" s="343">
        <v>1.153195691299814E-2</v>
      </c>
      <c r="AEL51" s="343">
        <v>2.7601664840491612E-2</v>
      </c>
      <c r="AEM51" s="343">
        <v>7.6024786540228352E-3</v>
      </c>
      <c r="AEN51" s="343">
        <v>6.9112097274634954E-3</v>
      </c>
      <c r="AEO51" s="343">
        <v>2.7944804194188617E-2</v>
      </c>
      <c r="AEP51" s="343">
        <v>1.7750717273034403E-2</v>
      </c>
      <c r="AEQ51" s="343">
        <v>1.9085367770450553E-2</v>
      </c>
      <c r="AER51" s="343">
        <v>1.7192041732090269E-2</v>
      </c>
      <c r="AES51" s="343">
        <v>1.5145495048320464E-2</v>
      </c>
      <c r="AET51" s="343">
        <v>2.5945338104448788E-2</v>
      </c>
      <c r="AEU51" s="343">
        <v>1.063288410435927E-2</v>
      </c>
      <c r="AEV51" s="343">
        <v>1.2864129034772361E-2</v>
      </c>
      <c r="AEW51" s="343">
        <v>1.0510017760379643E-2</v>
      </c>
      <c r="AEX51" s="343">
        <v>1.5331769021028551E-2</v>
      </c>
      <c r="AEY51" s="343">
        <v>2.5295556554412395E-2</v>
      </c>
      <c r="AEZ51" s="343">
        <v>1.9740334198650292E-2</v>
      </c>
      <c r="AFA51" s="343">
        <v>1.3124597662512831E-2</v>
      </c>
      <c r="AFB51" s="343">
        <v>7.3718378057861999E-3</v>
      </c>
      <c r="AFC51" s="343">
        <v>6.3202086322863013E-3</v>
      </c>
      <c r="AFD51" s="343">
        <v>5.7906927099607534E-3</v>
      </c>
      <c r="AFE51" s="343">
        <v>7.4542376881347383E-3</v>
      </c>
      <c r="AFF51" s="343">
        <v>6.1426025278889631E-3</v>
      </c>
      <c r="AFG51" s="343">
        <v>7.2717416508659895E-3</v>
      </c>
      <c r="AFH51" s="343">
        <v>5.1611481733456277E-3</v>
      </c>
      <c r="AFI51" s="343">
        <v>2.8946954248045566E-3</v>
      </c>
      <c r="AFJ51" s="343">
        <v>4.7489159737262804E-3</v>
      </c>
      <c r="AFK51" s="343">
        <v>3.4897486999767454E-3</v>
      </c>
      <c r="AFL51" s="343">
        <v>2.1423348379864312E-2</v>
      </c>
      <c r="AFM51" s="343">
        <v>8.6056011971024325E-3</v>
      </c>
      <c r="AFN51" s="343">
        <v>5.4156818726615657E-3</v>
      </c>
      <c r="AFO51" s="343">
        <v>7.9487027196683911E-3</v>
      </c>
      <c r="AFP51" s="343">
        <v>5.7656760345286299E-3</v>
      </c>
      <c r="AFQ51" s="343">
        <v>7.032649951995493E-3</v>
      </c>
      <c r="AFR51" s="343">
        <v>5.9191424818358217E-3</v>
      </c>
      <c r="AFS51" s="343">
        <v>5.6739827322190477E-3</v>
      </c>
      <c r="AFT51" s="343">
        <v>5.3688579951697126E-3</v>
      </c>
      <c r="AFU51" s="343">
        <v>6.5078005086374449E-3</v>
      </c>
      <c r="AFV51" s="343">
        <v>1.3533804783708282E-2</v>
      </c>
      <c r="AFW51" s="343">
        <v>6.063405325873115E-3</v>
      </c>
      <c r="AFX51" s="343">
        <v>3.9447118689673072E-2</v>
      </c>
      <c r="AFY51" s="343">
        <v>1.4505274136587129E-2</v>
      </c>
      <c r="AFZ51" s="343">
        <v>2.0721746549777952E-2</v>
      </c>
      <c r="AGA51" s="343">
        <v>1.6598091078707633E-2</v>
      </c>
      <c r="AGB51" s="343">
        <v>3.2312626100231966E-2</v>
      </c>
      <c r="AGC51" s="343">
        <v>2.2037129138421614E-2</v>
      </c>
      <c r="AGD51" s="343">
        <v>1.4878985404171756E-2</v>
      </c>
      <c r="AGE51" s="343">
        <v>1.1096484434410577E-2</v>
      </c>
      <c r="AGF51" s="343">
        <v>1.7018838179187434E-2</v>
      </c>
      <c r="AGG51" s="343">
        <v>1.5419943343463659E-2</v>
      </c>
      <c r="AGH51" s="343">
        <v>1.9889185480802075E-2</v>
      </c>
      <c r="AGI51" s="343">
        <v>2.2517182618226144E-2</v>
      </c>
      <c r="AGJ51" s="343">
        <v>1.2371423635144409E-2</v>
      </c>
      <c r="AGK51" s="343">
        <v>1.3573381343843394E-2</v>
      </c>
      <c r="AGL51" s="343">
        <v>1.5348546989180457E-2</v>
      </c>
      <c r="AGM51" s="343">
        <v>1.0904142982903752E-2</v>
      </c>
      <c r="AGN51" s="343">
        <v>1.4311881287556999E-2</v>
      </c>
      <c r="AGO51" s="343">
        <v>1.6020074583952229E-3</v>
      </c>
      <c r="AGP51" s="343">
        <v>6.411383849569862E-3</v>
      </c>
      <c r="AGQ51" s="343">
        <v>2.1417471565512505E-2</v>
      </c>
      <c r="AGR51" s="343">
        <v>2.3489418535356205E-2</v>
      </c>
      <c r="AGS51" s="343">
        <v>1.0717774351435118E-2</v>
      </c>
      <c r="AGT51" s="343">
        <v>8.087839538484862E-3</v>
      </c>
      <c r="AGU51" s="343">
        <v>1.121808835237347E-2</v>
      </c>
      <c r="AGV51" s="343">
        <v>7.9886514661985028E-3</v>
      </c>
      <c r="AGW51" s="343">
        <v>4.624372359999753E-3</v>
      </c>
      <c r="AGX51" s="343">
        <v>2.2293401373759097E-2</v>
      </c>
      <c r="AGY51" s="343">
        <v>1.1253355520169874E-2</v>
      </c>
      <c r="AGZ51" s="343">
        <v>9.2441850842067182E-3</v>
      </c>
      <c r="AHA51" s="343">
        <v>1.0230378304049147E-2</v>
      </c>
      <c r="AHB51" s="343">
        <v>7.7022378496622431E-3</v>
      </c>
      <c r="AHC51" s="343">
        <v>1.4822814137036006E-2</v>
      </c>
      <c r="AHD51" s="343">
        <v>7.2292144537890691E-3</v>
      </c>
      <c r="AHE51" s="343">
        <v>9.4667259629908941E-3</v>
      </c>
      <c r="AHF51" s="343">
        <v>8.5652136773303016E-3</v>
      </c>
      <c r="AHG51" s="343">
        <v>4.7780419148710429E-3</v>
      </c>
      <c r="AHH51" s="343">
        <v>3.1164930179022138E-2</v>
      </c>
      <c r="AHI51" s="343">
        <v>2.1181705204378433E-2</v>
      </c>
      <c r="AHJ51" s="343">
        <v>8.9468382306610375E-3</v>
      </c>
      <c r="AHK51" s="343">
        <v>1.4882218733216004E-2</v>
      </c>
      <c r="AHL51" s="343">
        <v>8.6374832723996858E-3</v>
      </c>
      <c r="AHM51" s="343">
        <v>9.9977720191758539E-3</v>
      </c>
      <c r="AHN51" s="343">
        <v>2.4384833920080361E-2</v>
      </c>
      <c r="AHO51" s="343">
        <v>1.4234716309725086</v>
      </c>
      <c r="AHQ51" s="351">
        <v>46</v>
      </c>
    </row>
    <row r="52" spans="1:901" x14ac:dyDescent="0.45">
      <c r="B52" s="344" t="s">
        <v>6261</v>
      </c>
      <c r="C52" s="345">
        <v>1.0000000000000002</v>
      </c>
      <c r="D52" s="345">
        <v>0.99999999999999989</v>
      </c>
      <c r="E52" s="345">
        <v>1</v>
      </c>
      <c r="F52" s="345">
        <v>1</v>
      </c>
      <c r="G52" s="345">
        <v>1</v>
      </c>
      <c r="H52" s="345">
        <v>1</v>
      </c>
      <c r="I52" s="345">
        <v>1</v>
      </c>
      <c r="J52" s="345">
        <v>0.99999999999999989</v>
      </c>
      <c r="K52" s="345">
        <v>1</v>
      </c>
      <c r="L52" s="345">
        <v>1</v>
      </c>
      <c r="M52" s="345">
        <v>0.99999999999999989</v>
      </c>
      <c r="N52" s="345">
        <v>1</v>
      </c>
      <c r="O52" s="345">
        <v>0.99999999999999989</v>
      </c>
      <c r="P52" s="345">
        <v>1</v>
      </c>
      <c r="Q52" s="345">
        <v>1</v>
      </c>
      <c r="R52" s="345">
        <v>1</v>
      </c>
      <c r="S52" s="345">
        <v>1.0000000000000002</v>
      </c>
      <c r="T52" s="345">
        <v>1.0000000000000004</v>
      </c>
      <c r="U52" s="345">
        <v>0.99999999999999978</v>
      </c>
      <c r="V52" s="345">
        <v>1</v>
      </c>
      <c r="W52" s="345">
        <v>0.99999999999999989</v>
      </c>
      <c r="X52" s="345">
        <v>0.99999999999999978</v>
      </c>
      <c r="Y52" s="345">
        <v>1.0000000000000002</v>
      </c>
      <c r="Z52" s="345">
        <v>1</v>
      </c>
      <c r="AA52" s="345">
        <v>1</v>
      </c>
      <c r="AB52" s="345">
        <v>0.99999999999999978</v>
      </c>
      <c r="AC52" s="345">
        <v>1</v>
      </c>
      <c r="AD52" s="345">
        <v>0.99999999999999989</v>
      </c>
      <c r="AE52" s="345">
        <v>1</v>
      </c>
      <c r="AF52" s="345">
        <v>1</v>
      </c>
      <c r="AG52" s="345">
        <v>0.99999999999999978</v>
      </c>
      <c r="AH52" s="345">
        <v>1.0000000000000002</v>
      </c>
      <c r="AI52" s="345">
        <v>1</v>
      </c>
      <c r="AJ52" s="345">
        <v>1.0000000000000002</v>
      </c>
      <c r="AK52" s="345">
        <v>1.0000000000000002</v>
      </c>
      <c r="AL52" s="345">
        <v>1.0000000000000002</v>
      </c>
      <c r="AM52" s="345">
        <v>1</v>
      </c>
      <c r="AN52" s="345">
        <v>1.0000000000000002</v>
      </c>
      <c r="AO52" s="345">
        <v>0.99999999999999978</v>
      </c>
      <c r="AP52" s="345">
        <v>0.99999999999999989</v>
      </c>
      <c r="AQ52" s="345">
        <v>1</v>
      </c>
      <c r="AR52" s="345">
        <v>1</v>
      </c>
      <c r="AS52" s="345">
        <v>1.0000000000000002</v>
      </c>
      <c r="AT52" s="345">
        <v>1</v>
      </c>
      <c r="AU52" s="345">
        <v>1</v>
      </c>
      <c r="AV52" s="345">
        <v>1</v>
      </c>
      <c r="AW52" s="345">
        <v>1</v>
      </c>
      <c r="AX52" s="345">
        <v>0.99999999999999989</v>
      </c>
      <c r="AY52" s="345">
        <v>1</v>
      </c>
      <c r="AZ52" s="345">
        <v>0.99999999999999989</v>
      </c>
      <c r="BA52" s="345">
        <v>1.0000000000000002</v>
      </c>
      <c r="BB52" s="345">
        <v>0.99999999999999989</v>
      </c>
      <c r="BC52" s="345">
        <v>1</v>
      </c>
      <c r="BD52" s="345">
        <v>1</v>
      </c>
      <c r="BE52" s="345">
        <v>1.0000000000000002</v>
      </c>
      <c r="BF52" s="345">
        <v>1</v>
      </c>
      <c r="BG52" s="345">
        <v>0.99999999999999989</v>
      </c>
      <c r="BH52" s="345">
        <v>1</v>
      </c>
      <c r="BI52" s="345">
        <v>1</v>
      </c>
      <c r="BJ52" s="345">
        <v>1.0000000000000002</v>
      </c>
      <c r="BK52" s="345">
        <v>1.0000000000000002</v>
      </c>
      <c r="BL52" s="345">
        <v>1</v>
      </c>
      <c r="BM52" s="345">
        <v>0.99999999999999978</v>
      </c>
      <c r="BN52" s="345">
        <v>1</v>
      </c>
      <c r="BO52" s="345">
        <v>0.99999999999999989</v>
      </c>
      <c r="BP52" s="345">
        <v>1</v>
      </c>
      <c r="BQ52" s="345">
        <v>0.99999999999999989</v>
      </c>
      <c r="BR52" s="345">
        <v>0.99999999999999989</v>
      </c>
      <c r="BS52" s="345">
        <v>0.99999999999999967</v>
      </c>
      <c r="BT52" s="345">
        <v>1.0000000000000002</v>
      </c>
      <c r="BU52" s="345">
        <v>1.0000000000000002</v>
      </c>
      <c r="BV52" s="345">
        <v>1</v>
      </c>
      <c r="BW52" s="345">
        <v>1</v>
      </c>
      <c r="BX52" s="345">
        <v>1</v>
      </c>
      <c r="BY52" s="345">
        <v>1</v>
      </c>
      <c r="BZ52" s="345">
        <v>1.0000000000000002</v>
      </c>
      <c r="CA52" s="345">
        <v>1</v>
      </c>
      <c r="CB52" s="345">
        <v>1.0000000000000002</v>
      </c>
      <c r="CC52" s="345">
        <v>0.99999999999999978</v>
      </c>
      <c r="CD52" s="345">
        <v>1</v>
      </c>
      <c r="CE52" s="345">
        <v>1</v>
      </c>
      <c r="CF52" s="345">
        <v>1</v>
      </c>
      <c r="CG52" s="345">
        <v>0.99999999999999989</v>
      </c>
      <c r="CH52" s="345">
        <v>1</v>
      </c>
      <c r="CI52" s="345">
        <v>1</v>
      </c>
      <c r="CJ52" s="345">
        <v>0.99999999999999978</v>
      </c>
      <c r="CK52" s="345">
        <v>0.99999999999999989</v>
      </c>
      <c r="CL52" s="345">
        <v>1</v>
      </c>
      <c r="CM52" s="345">
        <v>1.0000000000000002</v>
      </c>
      <c r="CN52" s="345">
        <v>1</v>
      </c>
      <c r="CO52" s="345">
        <v>0.99999999999999989</v>
      </c>
      <c r="CP52" s="345">
        <v>0.99999999999999989</v>
      </c>
      <c r="CQ52" s="345">
        <v>0.99999999999999978</v>
      </c>
      <c r="CR52" s="345">
        <v>1</v>
      </c>
      <c r="CS52" s="345">
        <v>1</v>
      </c>
      <c r="CT52" s="345">
        <v>0.99999999999999989</v>
      </c>
      <c r="CU52" s="345">
        <v>0.99999999999999989</v>
      </c>
      <c r="CV52" s="345">
        <v>1</v>
      </c>
      <c r="CW52" s="345">
        <v>1</v>
      </c>
      <c r="CX52" s="345">
        <v>1</v>
      </c>
      <c r="CY52" s="345">
        <v>0.99999999999999978</v>
      </c>
      <c r="CZ52" s="345">
        <v>0.99999999999999978</v>
      </c>
      <c r="DA52" s="345">
        <v>1.0000000000000002</v>
      </c>
      <c r="DB52" s="345">
        <v>0.99999999999999989</v>
      </c>
      <c r="DC52" s="345">
        <v>1.0000000000000002</v>
      </c>
      <c r="DD52" s="345">
        <v>1.0000000000000002</v>
      </c>
      <c r="DE52" s="345">
        <v>0.99999999999999989</v>
      </c>
      <c r="DF52" s="345">
        <v>0.99999999999999989</v>
      </c>
      <c r="DG52" s="345">
        <v>1.0000000000000002</v>
      </c>
      <c r="DH52" s="345">
        <v>1</v>
      </c>
      <c r="DI52" s="345">
        <v>1</v>
      </c>
      <c r="DJ52" s="345">
        <v>1</v>
      </c>
      <c r="DK52" s="345">
        <v>1</v>
      </c>
      <c r="DL52" s="345">
        <v>1</v>
      </c>
      <c r="DM52" s="345">
        <v>1</v>
      </c>
      <c r="DN52" s="345">
        <v>0.99999999999999989</v>
      </c>
      <c r="DO52" s="345">
        <v>1</v>
      </c>
      <c r="DP52" s="345">
        <v>1.0000000000000002</v>
      </c>
      <c r="DQ52" s="345">
        <v>1.0000000000000002</v>
      </c>
      <c r="DR52" s="345">
        <v>0.99999999999999978</v>
      </c>
      <c r="DS52" s="345">
        <v>0.99999999999999989</v>
      </c>
      <c r="DT52" s="345">
        <v>1</v>
      </c>
      <c r="DU52" s="345">
        <v>0.99999999999999989</v>
      </c>
      <c r="DV52" s="345">
        <v>0.99999999999999989</v>
      </c>
      <c r="DW52" s="345">
        <v>1</v>
      </c>
      <c r="DX52" s="345">
        <v>1</v>
      </c>
      <c r="DY52" s="345">
        <v>1</v>
      </c>
      <c r="DZ52" s="345">
        <v>1</v>
      </c>
      <c r="EA52" s="345">
        <v>1.0000000000000002</v>
      </c>
      <c r="EB52" s="345">
        <v>0.99999999999999978</v>
      </c>
      <c r="EC52" s="345">
        <v>0.99999999999999989</v>
      </c>
      <c r="ED52" s="345">
        <v>0.99999999999999989</v>
      </c>
      <c r="EE52" s="345">
        <v>1.0000000000000002</v>
      </c>
      <c r="EF52" s="345">
        <v>1</v>
      </c>
      <c r="EG52" s="345">
        <v>1</v>
      </c>
      <c r="EH52" s="345">
        <v>1.0000000000000002</v>
      </c>
      <c r="EI52" s="345">
        <v>1</v>
      </c>
      <c r="EJ52" s="345">
        <v>0.99999999999999989</v>
      </c>
      <c r="EK52" s="345">
        <v>0.99999999999999967</v>
      </c>
      <c r="EL52" s="345">
        <v>0.99999999999999989</v>
      </c>
      <c r="EM52" s="345">
        <v>0.99999999999999978</v>
      </c>
      <c r="EN52" s="345">
        <v>1</v>
      </c>
      <c r="EO52" s="345">
        <v>1</v>
      </c>
      <c r="EP52" s="345">
        <v>1</v>
      </c>
      <c r="EQ52" s="345">
        <v>0.99999999999999989</v>
      </c>
      <c r="ER52" s="345">
        <v>1</v>
      </c>
      <c r="ES52" s="345">
        <v>1</v>
      </c>
      <c r="ET52" s="345">
        <v>1</v>
      </c>
      <c r="EU52" s="345">
        <v>1</v>
      </c>
      <c r="EV52" s="345">
        <v>0.99999999999999989</v>
      </c>
      <c r="EW52" s="345">
        <v>1</v>
      </c>
      <c r="EX52" s="345">
        <v>1</v>
      </c>
      <c r="EY52" s="345">
        <v>1.0000000000000002</v>
      </c>
      <c r="EZ52" s="345">
        <v>0.99999999999999978</v>
      </c>
      <c r="FA52" s="345">
        <v>0.99999999999999989</v>
      </c>
      <c r="FB52" s="345">
        <v>0.99999999999999978</v>
      </c>
      <c r="FC52" s="345">
        <v>1.0000000000000002</v>
      </c>
      <c r="FD52" s="345">
        <v>1.0000000000000002</v>
      </c>
      <c r="FE52" s="345">
        <v>0.99999999999999967</v>
      </c>
      <c r="FF52" s="345">
        <v>0.99999999999999989</v>
      </c>
      <c r="FG52" s="345">
        <v>1.0000000000000002</v>
      </c>
      <c r="FH52" s="345">
        <v>1</v>
      </c>
      <c r="FI52" s="345">
        <v>1</v>
      </c>
      <c r="FJ52" s="345">
        <v>0.99999999999999989</v>
      </c>
      <c r="FK52" s="345">
        <v>0.99999999999999989</v>
      </c>
      <c r="FL52" s="345">
        <v>0.99999999999999989</v>
      </c>
      <c r="FM52" s="345">
        <v>1</v>
      </c>
      <c r="FN52" s="345">
        <v>1.0000000000000002</v>
      </c>
      <c r="FO52" s="345">
        <v>1</v>
      </c>
      <c r="FP52" s="345">
        <v>1</v>
      </c>
      <c r="FQ52" s="345">
        <v>1</v>
      </c>
      <c r="FR52" s="345">
        <v>1</v>
      </c>
      <c r="FS52" s="345">
        <v>1</v>
      </c>
      <c r="FT52" s="345">
        <v>1</v>
      </c>
      <c r="FU52" s="345">
        <v>0.99999999999999989</v>
      </c>
      <c r="FV52" s="345">
        <v>1</v>
      </c>
      <c r="FW52" s="345">
        <v>1.0000000000000002</v>
      </c>
      <c r="FX52" s="345">
        <v>1</v>
      </c>
      <c r="FY52" s="345">
        <v>1</v>
      </c>
      <c r="FZ52" s="345">
        <v>1</v>
      </c>
      <c r="GA52" s="345">
        <v>1</v>
      </c>
      <c r="GB52" s="345">
        <v>1</v>
      </c>
      <c r="GC52" s="345">
        <v>1</v>
      </c>
      <c r="GD52" s="345">
        <v>1.0000000000000002</v>
      </c>
      <c r="GE52" s="345">
        <v>0.99999999999999978</v>
      </c>
      <c r="GF52" s="345">
        <v>1</v>
      </c>
      <c r="GG52" s="345">
        <v>1</v>
      </c>
      <c r="GH52" s="345">
        <v>0.99999999999999989</v>
      </c>
      <c r="GI52" s="345">
        <v>0.99999999999999989</v>
      </c>
      <c r="GJ52" s="345">
        <v>0.99999999999999989</v>
      </c>
      <c r="GK52" s="345">
        <v>0.99999999999999989</v>
      </c>
      <c r="GL52" s="345">
        <v>1</v>
      </c>
      <c r="GM52" s="345">
        <v>1.0000000000000002</v>
      </c>
      <c r="GN52" s="345">
        <v>1</v>
      </c>
      <c r="GO52" s="345">
        <v>0.99999999999999989</v>
      </c>
      <c r="GP52" s="345">
        <v>0.99999999999999989</v>
      </c>
      <c r="GQ52" s="345">
        <v>1</v>
      </c>
      <c r="GR52" s="345">
        <v>0.99999999999999989</v>
      </c>
      <c r="GS52" s="345">
        <v>0.99999999999999978</v>
      </c>
      <c r="GT52" s="345">
        <v>1.0000000000000002</v>
      </c>
      <c r="GU52" s="345">
        <v>1</v>
      </c>
      <c r="GV52" s="345">
        <v>1</v>
      </c>
      <c r="GW52" s="345">
        <v>0.99999999999999989</v>
      </c>
      <c r="GX52" s="345">
        <v>0.99999999999999989</v>
      </c>
      <c r="GY52" s="345">
        <v>1</v>
      </c>
      <c r="GZ52" s="345">
        <v>1</v>
      </c>
      <c r="HA52" s="345">
        <v>1.0000000000000002</v>
      </c>
      <c r="HB52" s="345">
        <v>0.99999999999999989</v>
      </c>
      <c r="HC52" s="345">
        <v>1</v>
      </c>
      <c r="HD52" s="345">
        <v>0.99999999999999967</v>
      </c>
      <c r="HE52" s="345">
        <v>0.99999999999999989</v>
      </c>
      <c r="HF52" s="345">
        <v>1</v>
      </c>
      <c r="HG52" s="345">
        <v>1.0000000000000002</v>
      </c>
      <c r="HH52" s="345">
        <v>0.99999999999999989</v>
      </c>
      <c r="HI52" s="345">
        <v>0.99999999999999978</v>
      </c>
      <c r="HJ52" s="345">
        <v>1</v>
      </c>
      <c r="HK52" s="345">
        <v>0.99999999999999989</v>
      </c>
      <c r="HL52" s="345">
        <v>1</v>
      </c>
      <c r="HM52" s="345">
        <v>0.99999999999999989</v>
      </c>
      <c r="HN52" s="345">
        <v>0.99999999999999989</v>
      </c>
      <c r="HO52" s="345">
        <v>1</v>
      </c>
      <c r="HP52" s="345">
        <v>1</v>
      </c>
      <c r="HQ52" s="345">
        <v>1</v>
      </c>
      <c r="HR52" s="345">
        <v>1</v>
      </c>
      <c r="HS52" s="345">
        <v>1</v>
      </c>
      <c r="HT52" s="345">
        <v>0.99999999999999989</v>
      </c>
      <c r="HU52" s="345">
        <v>1</v>
      </c>
      <c r="HV52" s="345">
        <v>1</v>
      </c>
      <c r="HW52" s="345">
        <v>0.99999999999999989</v>
      </c>
      <c r="HX52" s="345">
        <v>0.99999999999999989</v>
      </c>
      <c r="HY52" s="345">
        <v>1.0000000000000002</v>
      </c>
      <c r="HZ52" s="345">
        <v>1</v>
      </c>
      <c r="IA52" s="345">
        <v>1.0000000000000002</v>
      </c>
      <c r="IB52" s="345">
        <v>1</v>
      </c>
      <c r="IC52" s="345">
        <v>1</v>
      </c>
      <c r="ID52" s="345">
        <v>1.0000000000000002</v>
      </c>
      <c r="IE52" s="345">
        <v>1</v>
      </c>
      <c r="IF52" s="345">
        <v>0.99999999999999989</v>
      </c>
      <c r="IG52" s="345">
        <v>1</v>
      </c>
      <c r="IH52" s="345">
        <v>1</v>
      </c>
      <c r="II52" s="345">
        <v>1</v>
      </c>
      <c r="IJ52" s="345">
        <v>0.99999999999999989</v>
      </c>
      <c r="IK52" s="345">
        <v>0.99999999999999978</v>
      </c>
      <c r="IL52" s="345">
        <v>0.99999999999999989</v>
      </c>
      <c r="IM52" s="345">
        <v>0.99999999999999989</v>
      </c>
      <c r="IN52" s="345">
        <v>1</v>
      </c>
      <c r="IO52" s="345">
        <v>1.0000000000000002</v>
      </c>
      <c r="IP52" s="345">
        <v>1</v>
      </c>
      <c r="IQ52" s="345">
        <v>0.99999999999999978</v>
      </c>
      <c r="IR52" s="345">
        <v>1</v>
      </c>
      <c r="IS52" s="345">
        <v>0.99999999999999989</v>
      </c>
      <c r="IT52" s="345">
        <v>1</v>
      </c>
      <c r="IU52" s="345">
        <v>0.99999999999999989</v>
      </c>
      <c r="IV52" s="345">
        <v>1</v>
      </c>
      <c r="IW52" s="345">
        <v>1</v>
      </c>
      <c r="IX52" s="345">
        <v>0.99999999999999989</v>
      </c>
      <c r="IY52" s="345">
        <v>0.99999999999999978</v>
      </c>
      <c r="IZ52" s="345">
        <v>1</v>
      </c>
      <c r="JA52" s="345">
        <v>0.99999999999999978</v>
      </c>
      <c r="JB52" s="345">
        <v>1.0000000000000002</v>
      </c>
      <c r="JC52" s="345">
        <v>1.0000000000000002</v>
      </c>
      <c r="JD52" s="345">
        <v>1</v>
      </c>
      <c r="JE52" s="345">
        <v>0.99999999999999989</v>
      </c>
      <c r="JF52" s="345">
        <v>0.99999999999999989</v>
      </c>
      <c r="JG52" s="345">
        <v>1.0000000000000002</v>
      </c>
      <c r="JH52" s="345">
        <v>0.99999999999999989</v>
      </c>
      <c r="JI52" s="345">
        <v>0.99999999999999989</v>
      </c>
      <c r="JJ52" s="345">
        <v>0.99999999999999989</v>
      </c>
      <c r="JK52" s="345">
        <v>1</v>
      </c>
      <c r="JL52" s="345">
        <v>1</v>
      </c>
      <c r="JM52" s="345">
        <v>0.99999999999999989</v>
      </c>
      <c r="JN52" s="345">
        <v>0.99999999999999978</v>
      </c>
      <c r="JO52" s="345">
        <v>1</v>
      </c>
      <c r="JP52" s="345">
        <v>0.99999999999999978</v>
      </c>
      <c r="JQ52" s="345">
        <v>0.99999999999999989</v>
      </c>
      <c r="JR52" s="345">
        <v>0.99999999999999989</v>
      </c>
      <c r="JS52" s="345">
        <v>1</v>
      </c>
      <c r="JT52" s="345">
        <v>0.99999999999999989</v>
      </c>
      <c r="JU52" s="345">
        <v>1</v>
      </c>
      <c r="JV52" s="345">
        <v>1.0000000000000002</v>
      </c>
      <c r="JW52" s="345">
        <v>1.0000000000000002</v>
      </c>
      <c r="JX52" s="345">
        <v>0.99999999999999989</v>
      </c>
      <c r="JY52" s="345">
        <v>1.0000000000000002</v>
      </c>
      <c r="JZ52" s="345">
        <v>1.0000000000000002</v>
      </c>
      <c r="KA52" s="345">
        <v>1</v>
      </c>
      <c r="KB52" s="345">
        <v>0.99999999999999989</v>
      </c>
      <c r="KC52" s="345">
        <v>1</v>
      </c>
      <c r="KD52" s="345">
        <v>1</v>
      </c>
      <c r="KE52" s="345">
        <v>0.99999999999999989</v>
      </c>
      <c r="KF52" s="345">
        <v>1</v>
      </c>
      <c r="KG52" s="345">
        <v>0.99999999999999989</v>
      </c>
      <c r="KH52" s="345">
        <v>0.99999999999999978</v>
      </c>
      <c r="KI52" s="345">
        <v>1</v>
      </c>
      <c r="KJ52" s="345">
        <v>1</v>
      </c>
      <c r="KK52" s="345">
        <v>1</v>
      </c>
      <c r="KL52" s="345">
        <v>1</v>
      </c>
      <c r="KM52" s="345">
        <v>1</v>
      </c>
      <c r="KN52" s="345">
        <v>1</v>
      </c>
      <c r="KO52" s="345">
        <v>1.0000000000000002</v>
      </c>
      <c r="KP52" s="345">
        <v>1</v>
      </c>
      <c r="KQ52" s="345">
        <v>1</v>
      </c>
      <c r="KR52" s="345">
        <v>1.0000000000000002</v>
      </c>
      <c r="KS52" s="345">
        <v>1</v>
      </c>
      <c r="KT52" s="345">
        <v>1</v>
      </c>
      <c r="KU52" s="345">
        <v>1</v>
      </c>
      <c r="KV52" s="345">
        <v>0.99999999999999989</v>
      </c>
      <c r="KW52" s="345">
        <v>0.99999999999999989</v>
      </c>
      <c r="KX52" s="345">
        <v>1.0000000000000002</v>
      </c>
      <c r="KY52" s="345">
        <v>1</v>
      </c>
      <c r="KZ52" s="345">
        <v>1</v>
      </c>
      <c r="LA52" s="345">
        <v>1</v>
      </c>
      <c r="LB52" s="345">
        <v>0.99999999999999989</v>
      </c>
      <c r="LC52" s="345">
        <v>0.99999999999999978</v>
      </c>
      <c r="LD52" s="345">
        <v>0.99999999999999989</v>
      </c>
      <c r="LE52" s="345">
        <v>1.0000000000000002</v>
      </c>
      <c r="LF52" s="345">
        <v>0.99999999999999989</v>
      </c>
      <c r="LG52" s="345">
        <v>0.99999999999999989</v>
      </c>
      <c r="LH52" s="345">
        <v>1</v>
      </c>
      <c r="LI52" s="345">
        <v>1</v>
      </c>
      <c r="LJ52" s="345">
        <v>0.99999999999999989</v>
      </c>
      <c r="LK52" s="345">
        <v>0.99999999999999978</v>
      </c>
      <c r="LL52" s="345">
        <v>0.99999999999999989</v>
      </c>
      <c r="LM52" s="345">
        <v>0.99999999999999989</v>
      </c>
      <c r="LN52" s="345">
        <v>1</v>
      </c>
      <c r="LO52" s="345">
        <v>1.0000000000000002</v>
      </c>
      <c r="LP52" s="345">
        <v>1</v>
      </c>
      <c r="LQ52" s="345">
        <v>1</v>
      </c>
      <c r="LR52" s="345">
        <v>0.99999999999999989</v>
      </c>
      <c r="LS52" s="345">
        <v>0.99999999999999989</v>
      </c>
      <c r="LT52" s="345">
        <v>1</v>
      </c>
      <c r="LU52" s="345">
        <v>0.99999999999999989</v>
      </c>
      <c r="LV52" s="345">
        <v>1</v>
      </c>
      <c r="LW52" s="345">
        <v>1.0000000000000002</v>
      </c>
      <c r="LX52" s="345">
        <v>1</v>
      </c>
      <c r="LY52" s="345">
        <v>1</v>
      </c>
      <c r="LZ52" s="345">
        <v>1</v>
      </c>
      <c r="MA52" s="345">
        <v>1</v>
      </c>
      <c r="MB52" s="345">
        <v>1</v>
      </c>
      <c r="MC52" s="345">
        <v>1.0000000000000002</v>
      </c>
      <c r="MD52" s="345">
        <v>1</v>
      </c>
      <c r="ME52" s="345">
        <v>1</v>
      </c>
      <c r="MF52" s="345">
        <v>1</v>
      </c>
      <c r="MG52" s="345">
        <v>1</v>
      </c>
      <c r="MH52" s="345">
        <v>1</v>
      </c>
      <c r="MI52" s="345">
        <v>1.0000000000000002</v>
      </c>
      <c r="MJ52" s="345">
        <v>0.99999999999999978</v>
      </c>
      <c r="MK52" s="345">
        <v>0.99999999999999989</v>
      </c>
      <c r="ML52" s="345">
        <v>1</v>
      </c>
      <c r="MM52" s="345">
        <v>1</v>
      </c>
      <c r="MN52" s="345">
        <v>1</v>
      </c>
      <c r="MO52" s="345">
        <v>1</v>
      </c>
      <c r="MP52" s="345">
        <v>1.0000000000000002</v>
      </c>
      <c r="MQ52" s="345">
        <v>1</v>
      </c>
      <c r="MR52" s="345">
        <v>1.0000000000000002</v>
      </c>
      <c r="MS52" s="345">
        <v>1.0000000000000002</v>
      </c>
      <c r="MT52" s="345">
        <v>1.0000000000000002</v>
      </c>
      <c r="MU52" s="345">
        <v>1</v>
      </c>
      <c r="MV52" s="345">
        <v>0.99999999999999989</v>
      </c>
      <c r="MW52" s="345">
        <v>1</v>
      </c>
      <c r="MX52" s="345">
        <v>1</v>
      </c>
      <c r="MY52" s="345">
        <v>0.99999999999999989</v>
      </c>
      <c r="MZ52" s="345">
        <v>0.99999999999999989</v>
      </c>
      <c r="NA52" s="345">
        <v>1.0000000000000002</v>
      </c>
      <c r="NB52" s="345">
        <v>1.0000000000000002</v>
      </c>
      <c r="NC52" s="345">
        <v>1</v>
      </c>
      <c r="ND52" s="345">
        <v>1.0000000000000002</v>
      </c>
      <c r="NE52" s="345">
        <v>1.0000000000000002</v>
      </c>
      <c r="NF52" s="345">
        <v>1</v>
      </c>
      <c r="NG52" s="345">
        <v>1</v>
      </c>
      <c r="NH52" s="345">
        <v>1.0000000000000002</v>
      </c>
      <c r="NI52" s="345">
        <v>0.99999999999999978</v>
      </c>
      <c r="NJ52" s="345">
        <v>0.99999999999999989</v>
      </c>
      <c r="NK52" s="345">
        <v>1.0000000000000002</v>
      </c>
      <c r="NL52" s="345">
        <v>1</v>
      </c>
      <c r="NM52" s="345">
        <v>1</v>
      </c>
      <c r="NN52" s="345">
        <v>1.0000000000000002</v>
      </c>
      <c r="NO52" s="345">
        <v>1</v>
      </c>
      <c r="NP52" s="345">
        <v>0.99999999999999989</v>
      </c>
      <c r="NQ52" s="345">
        <v>1.0000000000000002</v>
      </c>
      <c r="NR52" s="345">
        <v>0.99999999999999989</v>
      </c>
      <c r="NS52" s="345">
        <v>1</v>
      </c>
      <c r="NT52" s="345">
        <v>1</v>
      </c>
      <c r="NU52" s="345">
        <v>1.0000000000000002</v>
      </c>
      <c r="NV52" s="345">
        <v>0.99999999999999989</v>
      </c>
      <c r="NW52" s="345">
        <v>1</v>
      </c>
      <c r="NX52" s="345">
        <v>0.99999999999999978</v>
      </c>
      <c r="NY52" s="345">
        <v>1</v>
      </c>
      <c r="NZ52" s="345">
        <v>0.99999999999999967</v>
      </c>
      <c r="OA52" s="345">
        <v>1.0000000000000002</v>
      </c>
      <c r="OB52" s="345">
        <v>1</v>
      </c>
      <c r="OC52" s="345">
        <v>1</v>
      </c>
      <c r="OD52" s="345">
        <v>1</v>
      </c>
      <c r="OE52" s="345">
        <v>0.99999999999999989</v>
      </c>
      <c r="OF52" s="345">
        <v>1</v>
      </c>
      <c r="OG52" s="345">
        <v>1</v>
      </c>
      <c r="OH52" s="345">
        <v>0.99999999999999989</v>
      </c>
      <c r="OI52" s="345">
        <v>1</v>
      </c>
      <c r="OJ52" s="345">
        <v>0.99999999999999989</v>
      </c>
      <c r="OK52" s="345">
        <v>0.99999999999999989</v>
      </c>
      <c r="OL52" s="345">
        <v>1</v>
      </c>
      <c r="OM52" s="345">
        <v>1.0000000000000002</v>
      </c>
      <c r="ON52" s="345">
        <v>1</v>
      </c>
      <c r="OO52" s="345">
        <v>1</v>
      </c>
      <c r="OP52" s="345">
        <v>1.0000000000000002</v>
      </c>
      <c r="OQ52" s="345">
        <v>0.99999999999999989</v>
      </c>
      <c r="OR52" s="345">
        <v>0.99999999999999989</v>
      </c>
      <c r="OS52" s="345">
        <v>0.99999999999999989</v>
      </c>
      <c r="OT52" s="345">
        <v>1.0000000000000002</v>
      </c>
      <c r="OU52" s="345">
        <v>0.99999999999999978</v>
      </c>
      <c r="OV52" s="345">
        <v>1.0000000000000002</v>
      </c>
      <c r="OW52" s="345">
        <v>1.0000000000000002</v>
      </c>
      <c r="OX52" s="345">
        <v>1</v>
      </c>
      <c r="OY52" s="345">
        <v>1</v>
      </c>
      <c r="OZ52" s="345">
        <v>0.99999999999999978</v>
      </c>
      <c r="PA52" s="345">
        <v>1.0000000000000002</v>
      </c>
      <c r="PB52" s="345">
        <v>1.0000000000000002</v>
      </c>
      <c r="PC52" s="345">
        <v>1.0000000000000002</v>
      </c>
      <c r="PD52" s="345">
        <v>0.99999999999999978</v>
      </c>
      <c r="PE52" s="345">
        <v>0.99999999999999978</v>
      </c>
      <c r="PF52" s="345">
        <v>1.0000000000000002</v>
      </c>
      <c r="PG52" s="345">
        <v>1.0000000000000002</v>
      </c>
      <c r="PH52" s="345">
        <v>1.0000000000000002</v>
      </c>
      <c r="PI52" s="345">
        <v>1</v>
      </c>
      <c r="PJ52" s="345">
        <v>0.99999999999999978</v>
      </c>
      <c r="PK52" s="345">
        <v>1</v>
      </c>
      <c r="PL52" s="345">
        <v>1</v>
      </c>
      <c r="PM52" s="345">
        <v>1</v>
      </c>
      <c r="PN52" s="345">
        <v>1</v>
      </c>
      <c r="PO52" s="345">
        <v>1</v>
      </c>
      <c r="PP52" s="345">
        <v>1</v>
      </c>
      <c r="PQ52" s="345">
        <v>1</v>
      </c>
      <c r="PR52" s="345">
        <v>0.99999999999999989</v>
      </c>
      <c r="PS52" s="345">
        <v>1</v>
      </c>
      <c r="PT52" s="345">
        <v>0.99999999999999989</v>
      </c>
      <c r="PU52" s="345">
        <v>0.99999999999999978</v>
      </c>
      <c r="PV52" s="345">
        <v>0.99999999999999989</v>
      </c>
      <c r="PW52" s="345">
        <v>1</v>
      </c>
      <c r="PX52" s="345">
        <v>1.0000000000000002</v>
      </c>
      <c r="PY52" s="345">
        <v>1</v>
      </c>
      <c r="PZ52" s="345">
        <v>1</v>
      </c>
      <c r="QA52" s="345">
        <v>1</v>
      </c>
      <c r="QB52" s="345">
        <v>1</v>
      </c>
      <c r="QC52" s="345">
        <v>1</v>
      </c>
      <c r="QD52" s="345">
        <v>1</v>
      </c>
      <c r="QE52" s="345">
        <v>1</v>
      </c>
      <c r="QF52" s="345">
        <v>1.0000000000000002</v>
      </c>
      <c r="QG52" s="345">
        <v>0.99999999999999967</v>
      </c>
      <c r="QH52" s="345">
        <v>0.99999999999999978</v>
      </c>
      <c r="QI52" s="345">
        <v>0.99999999999999978</v>
      </c>
      <c r="QJ52" s="345">
        <v>1.0000000000000002</v>
      </c>
      <c r="QK52" s="345">
        <v>1.0000000000000002</v>
      </c>
      <c r="QL52" s="345">
        <v>1</v>
      </c>
      <c r="QM52" s="345">
        <v>0.99999999999999978</v>
      </c>
      <c r="QN52" s="345">
        <v>1</v>
      </c>
      <c r="QO52" s="345">
        <v>0.99999999999999989</v>
      </c>
      <c r="QP52" s="345">
        <v>1</v>
      </c>
      <c r="QQ52" s="345">
        <v>0.99999999999999989</v>
      </c>
      <c r="QR52" s="345">
        <v>0.99999999999999978</v>
      </c>
      <c r="QS52" s="345">
        <v>1</v>
      </c>
      <c r="QT52" s="345">
        <v>1</v>
      </c>
      <c r="QU52" s="345">
        <v>1</v>
      </c>
      <c r="QV52" s="345">
        <v>1</v>
      </c>
      <c r="QW52" s="345">
        <v>0.99999999999999989</v>
      </c>
      <c r="QX52" s="345">
        <v>0.99999999999999978</v>
      </c>
      <c r="QY52" s="345">
        <v>1</v>
      </c>
      <c r="QZ52" s="345">
        <v>1.0000000000000002</v>
      </c>
      <c r="RA52" s="345">
        <v>1</v>
      </c>
      <c r="RB52" s="345">
        <v>1</v>
      </c>
      <c r="RC52" s="345">
        <v>1</v>
      </c>
      <c r="RD52" s="345">
        <v>1</v>
      </c>
      <c r="RE52" s="345">
        <v>1.0000000000000002</v>
      </c>
      <c r="RF52" s="345">
        <v>0.99999999999999989</v>
      </c>
      <c r="RG52" s="345">
        <v>0.99999999999999989</v>
      </c>
      <c r="RH52" s="345">
        <v>1.0000000000000002</v>
      </c>
      <c r="RI52" s="345">
        <v>0.99999999999999978</v>
      </c>
      <c r="RJ52" s="345">
        <v>1.0000000000000004</v>
      </c>
      <c r="RK52" s="345">
        <v>1</v>
      </c>
      <c r="RL52" s="345">
        <v>0.99999999999999978</v>
      </c>
      <c r="RM52" s="345">
        <v>0.99999999999999989</v>
      </c>
      <c r="RN52" s="345">
        <v>0.99999999999999967</v>
      </c>
      <c r="RO52" s="345">
        <v>1</v>
      </c>
      <c r="RP52" s="345">
        <v>1.0000000000000002</v>
      </c>
      <c r="RQ52" s="345">
        <v>1</v>
      </c>
      <c r="RR52" s="345">
        <v>1.0000000000000002</v>
      </c>
      <c r="RS52" s="345">
        <v>1</v>
      </c>
      <c r="RT52" s="345">
        <v>0.99999999999999989</v>
      </c>
      <c r="RU52" s="345">
        <v>0.99999999999999989</v>
      </c>
      <c r="RV52" s="345">
        <v>0.99999999999999989</v>
      </c>
      <c r="RW52" s="345">
        <v>1</v>
      </c>
      <c r="RX52" s="345">
        <v>1</v>
      </c>
      <c r="RY52" s="345">
        <v>1</v>
      </c>
      <c r="RZ52" s="345">
        <v>0.99999999999999978</v>
      </c>
      <c r="SA52" s="345">
        <v>1.0000000000000002</v>
      </c>
      <c r="SB52" s="345">
        <v>1</v>
      </c>
      <c r="SC52" s="345">
        <v>1</v>
      </c>
      <c r="SD52" s="345">
        <v>0.99999999999999989</v>
      </c>
      <c r="SE52" s="345">
        <v>0.99999999999999989</v>
      </c>
      <c r="SF52" s="345">
        <v>1</v>
      </c>
      <c r="SG52" s="345">
        <v>0.99999999999999989</v>
      </c>
      <c r="SH52" s="345">
        <v>1</v>
      </c>
      <c r="SI52" s="345">
        <v>1</v>
      </c>
      <c r="SJ52" s="345">
        <v>1</v>
      </c>
      <c r="SK52" s="345">
        <v>1</v>
      </c>
      <c r="SL52" s="345">
        <v>1</v>
      </c>
      <c r="SM52" s="345">
        <v>0.99999999999999978</v>
      </c>
      <c r="SN52" s="345">
        <v>0.99999999999999989</v>
      </c>
      <c r="SO52" s="345">
        <v>0.99999999999999989</v>
      </c>
      <c r="SP52" s="345">
        <v>1</v>
      </c>
      <c r="SQ52" s="345">
        <v>1</v>
      </c>
      <c r="SR52" s="345">
        <v>1</v>
      </c>
      <c r="SS52" s="345">
        <v>1</v>
      </c>
      <c r="ST52" s="345">
        <v>1</v>
      </c>
      <c r="SU52" s="345">
        <v>1</v>
      </c>
      <c r="SV52" s="345">
        <v>1</v>
      </c>
      <c r="SW52" s="345">
        <v>1</v>
      </c>
      <c r="SX52" s="345">
        <v>0.99999999999999989</v>
      </c>
      <c r="SY52" s="345">
        <v>1</v>
      </c>
      <c r="SZ52" s="345">
        <v>0.99999999999999989</v>
      </c>
      <c r="TA52" s="345">
        <v>1</v>
      </c>
      <c r="TB52" s="345">
        <v>1</v>
      </c>
      <c r="TC52" s="345">
        <v>0.99999999999999989</v>
      </c>
      <c r="TD52" s="345">
        <v>0.99999999999999989</v>
      </c>
      <c r="TE52" s="345">
        <v>0.99999999999999978</v>
      </c>
      <c r="TF52" s="345">
        <v>1</v>
      </c>
      <c r="TG52" s="345">
        <v>1.0000000000000002</v>
      </c>
      <c r="TH52" s="345">
        <v>1</v>
      </c>
      <c r="TI52" s="345">
        <v>0.99999999999999989</v>
      </c>
      <c r="TJ52" s="345">
        <v>1</v>
      </c>
      <c r="TK52" s="345">
        <v>1</v>
      </c>
      <c r="TL52" s="345">
        <v>1.0000000000000002</v>
      </c>
      <c r="TM52" s="345">
        <v>1.0000000000000002</v>
      </c>
      <c r="TN52" s="345">
        <v>1</v>
      </c>
      <c r="TO52" s="345">
        <v>1.0000000000000002</v>
      </c>
      <c r="TP52" s="345">
        <v>0.99999999999999978</v>
      </c>
      <c r="TQ52" s="345">
        <v>0.99999999999999989</v>
      </c>
      <c r="TR52" s="345">
        <v>0.99999999999999989</v>
      </c>
      <c r="TS52" s="345">
        <v>1</v>
      </c>
      <c r="TT52" s="345">
        <v>1.0000000000000002</v>
      </c>
      <c r="TU52" s="345">
        <v>0.99999999999999989</v>
      </c>
      <c r="TV52" s="345">
        <v>1</v>
      </c>
      <c r="TW52" s="345">
        <v>0.99999999999999989</v>
      </c>
      <c r="TX52" s="345">
        <v>1</v>
      </c>
      <c r="TY52" s="345">
        <v>1</v>
      </c>
      <c r="TZ52" s="345">
        <v>1.0000000000000002</v>
      </c>
      <c r="UA52" s="345">
        <v>1</v>
      </c>
      <c r="UB52" s="345">
        <v>1</v>
      </c>
      <c r="UC52" s="345">
        <v>1</v>
      </c>
      <c r="UD52" s="345">
        <v>1.0000000000000002</v>
      </c>
      <c r="UE52" s="345">
        <v>0.99999999999999989</v>
      </c>
      <c r="UF52" s="345">
        <v>1</v>
      </c>
      <c r="UG52" s="345">
        <v>1</v>
      </c>
      <c r="UH52" s="345">
        <v>1.0000000000000002</v>
      </c>
      <c r="UI52" s="345">
        <v>0.99999999999999978</v>
      </c>
      <c r="UJ52" s="345">
        <v>1</v>
      </c>
      <c r="UK52" s="345">
        <v>1</v>
      </c>
      <c r="UL52" s="345">
        <v>1</v>
      </c>
      <c r="UM52" s="345">
        <v>0.99999999999999989</v>
      </c>
      <c r="UN52" s="345">
        <v>1.0000000000000002</v>
      </c>
      <c r="UO52" s="345">
        <v>0.99999999999999989</v>
      </c>
      <c r="UP52" s="345">
        <v>0.99999999999999989</v>
      </c>
      <c r="UQ52" s="345">
        <v>1</v>
      </c>
      <c r="UR52" s="345">
        <v>1</v>
      </c>
      <c r="US52" s="345">
        <v>1</v>
      </c>
      <c r="UT52" s="345">
        <v>0.99999999999999989</v>
      </c>
      <c r="UU52" s="345">
        <v>1</v>
      </c>
      <c r="UV52" s="345">
        <v>1.0000000000000002</v>
      </c>
      <c r="UW52" s="345">
        <v>1</v>
      </c>
      <c r="UX52" s="345">
        <v>1</v>
      </c>
      <c r="UY52" s="345">
        <v>1</v>
      </c>
      <c r="UZ52" s="345">
        <v>1.0000000000000002</v>
      </c>
      <c r="VA52" s="345">
        <v>1</v>
      </c>
      <c r="VB52" s="345">
        <v>1</v>
      </c>
      <c r="VC52" s="345">
        <v>0.99999999999999989</v>
      </c>
      <c r="VD52" s="345">
        <v>0.99999999999999978</v>
      </c>
      <c r="VE52" s="345">
        <v>1</v>
      </c>
      <c r="VF52" s="345">
        <v>1.0000000000000002</v>
      </c>
      <c r="VG52" s="345">
        <v>1</v>
      </c>
      <c r="VH52" s="345">
        <v>1.0000000000000002</v>
      </c>
      <c r="VI52" s="345">
        <v>0.99999999999999989</v>
      </c>
      <c r="VJ52" s="345">
        <v>1.0000000000000002</v>
      </c>
      <c r="VK52" s="345">
        <v>1</v>
      </c>
      <c r="VL52" s="345">
        <v>1</v>
      </c>
      <c r="VM52" s="345">
        <v>1</v>
      </c>
      <c r="VN52" s="345">
        <v>1</v>
      </c>
      <c r="VO52" s="345">
        <v>1</v>
      </c>
      <c r="VP52" s="345">
        <v>1</v>
      </c>
      <c r="VQ52" s="345">
        <v>1.0000000000000002</v>
      </c>
      <c r="VR52" s="345">
        <v>1</v>
      </c>
      <c r="VS52" s="345">
        <v>1</v>
      </c>
      <c r="VT52" s="345">
        <v>1</v>
      </c>
      <c r="VU52" s="345">
        <v>1</v>
      </c>
      <c r="VV52" s="345">
        <v>1</v>
      </c>
      <c r="VW52" s="345">
        <v>1</v>
      </c>
      <c r="VX52" s="345">
        <v>0.99999999999999989</v>
      </c>
      <c r="VY52" s="345">
        <v>1</v>
      </c>
      <c r="VZ52" s="345">
        <v>0.99999999999999989</v>
      </c>
      <c r="WA52" s="345">
        <v>0.99999999999999989</v>
      </c>
      <c r="WB52" s="345">
        <v>0.99999999999999989</v>
      </c>
      <c r="WC52" s="345">
        <v>1</v>
      </c>
      <c r="WD52" s="345">
        <v>0.99999999999999989</v>
      </c>
      <c r="WE52" s="345">
        <v>1</v>
      </c>
      <c r="WF52" s="345">
        <v>1.0000000000000002</v>
      </c>
      <c r="WG52" s="345">
        <v>1</v>
      </c>
      <c r="WH52" s="345">
        <v>1.0000000000000002</v>
      </c>
      <c r="WI52" s="345">
        <v>0.99999999999999989</v>
      </c>
      <c r="WJ52" s="345">
        <v>0.99999999999999989</v>
      </c>
      <c r="WK52" s="345">
        <v>0.99999999999999989</v>
      </c>
      <c r="WL52" s="345">
        <v>1</v>
      </c>
      <c r="WM52" s="345">
        <v>0.99999999999999989</v>
      </c>
      <c r="WN52" s="345">
        <v>1.0000000000000002</v>
      </c>
      <c r="WO52" s="345">
        <v>0.99999999999999989</v>
      </c>
      <c r="WP52" s="345">
        <v>1</v>
      </c>
      <c r="WQ52" s="345">
        <v>1.0000000000000002</v>
      </c>
      <c r="WR52" s="345">
        <v>1</v>
      </c>
      <c r="WS52" s="345">
        <v>1</v>
      </c>
      <c r="WT52" s="345">
        <v>1</v>
      </c>
      <c r="WU52" s="345">
        <v>1</v>
      </c>
      <c r="WV52" s="345">
        <v>1.0000000000000002</v>
      </c>
      <c r="WW52" s="345">
        <v>1</v>
      </c>
      <c r="WX52" s="345">
        <v>1</v>
      </c>
      <c r="WY52" s="345">
        <v>1</v>
      </c>
      <c r="WZ52" s="345">
        <v>1</v>
      </c>
      <c r="XA52" s="345">
        <v>0.99999999999999989</v>
      </c>
      <c r="XB52" s="345">
        <v>1</v>
      </c>
      <c r="XC52" s="345">
        <v>1.0000000000000002</v>
      </c>
      <c r="XD52" s="345">
        <v>1</v>
      </c>
      <c r="XE52" s="345">
        <v>0.99999999999999989</v>
      </c>
      <c r="XF52" s="345">
        <v>1</v>
      </c>
      <c r="XG52" s="345">
        <v>1</v>
      </c>
      <c r="XH52" s="345">
        <v>1</v>
      </c>
      <c r="XI52" s="345">
        <v>0.99999999999999989</v>
      </c>
      <c r="XJ52" s="345">
        <v>1</v>
      </c>
      <c r="XK52" s="345">
        <v>1</v>
      </c>
      <c r="XL52" s="345">
        <v>1</v>
      </c>
      <c r="XM52" s="345">
        <v>1</v>
      </c>
      <c r="XN52" s="345">
        <v>1.0000000000000002</v>
      </c>
      <c r="XO52" s="345">
        <v>0.99999999999999989</v>
      </c>
      <c r="XP52" s="345">
        <v>0.99999999999999989</v>
      </c>
      <c r="XQ52" s="345">
        <v>1</v>
      </c>
      <c r="XR52" s="345">
        <v>1.0000000000000002</v>
      </c>
      <c r="XS52" s="345">
        <v>1</v>
      </c>
      <c r="XT52" s="345">
        <v>1</v>
      </c>
      <c r="XU52" s="345">
        <v>1</v>
      </c>
      <c r="XV52" s="345">
        <v>0.99999999999999989</v>
      </c>
      <c r="XW52" s="345">
        <v>1</v>
      </c>
      <c r="XX52" s="345">
        <v>1</v>
      </c>
      <c r="XY52" s="345">
        <v>0.99999999999999978</v>
      </c>
      <c r="XZ52" s="345">
        <v>1.0000000000000002</v>
      </c>
      <c r="YA52" s="345">
        <v>1</v>
      </c>
      <c r="YB52" s="345">
        <v>1.0000000000000002</v>
      </c>
      <c r="YC52" s="345">
        <v>0.99999999999999989</v>
      </c>
      <c r="YD52" s="345">
        <v>1</v>
      </c>
      <c r="YE52" s="345">
        <v>0.99999999999999989</v>
      </c>
      <c r="YF52" s="345">
        <v>0.99999999999999989</v>
      </c>
      <c r="YG52" s="345">
        <v>0.99999999999999989</v>
      </c>
      <c r="YH52" s="345">
        <v>1</v>
      </c>
      <c r="YI52" s="345">
        <v>1.0000000000000002</v>
      </c>
      <c r="YJ52" s="345">
        <v>0.99999999999999989</v>
      </c>
      <c r="YK52" s="345">
        <v>1</v>
      </c>
      <c r="YL52" s="345">
        <v>0.99999999999999978</v>
      </c>
      <c r="YM52" s="345">
        <v>1.0000000000000002</v>
      </c>
      <c r="YN52" s="345">
        <v>0.99999999999999989</v>
      </c>
      <c r="YO52" s="345">
        <v>1</v>
      </c>
      <c r="YP52" s="345">
        <v>1</v>
      </c>
      <c r="YQ52" s="345">
        <v>1</v>
      </c>
      <c r="YR52" s="345">
        <v>1</v>
      </c>
      <c r="YS52" s="345">
        <v>1</v>
      </c>
      <c r="YT52" s="345">
        <v>0.99999999999999989</v>
      </c>
      <c r="YU52" s="345">
        <v>1</v>
      </c>
      <c r="YV52" s="345">
        <v>1.0000000000000002</v>
      </c>
      <c r="YW52" s="345">
        <v>0.99999999999999978</v>
      </c>
      <c r="YX52" s="345">
        <v>0.99999999999999978</v>
      </c>
      <c r="YY52" s="345">
        <v>1.0000000000000002</v>
      </c>
      <c r="YZ52" s="345">
        <v>1</v>
      </c>
      <c r="ZA52" s="345">
        <v>1</v>
      </c>
      <c r="ZB52" s="345">
        <v>1</v>
      </c>
      <c r="ZC52" s="345">
        <v>1</v>
      </c>
      <c r="ZD52" s="345">
        <v>1.0000000000000002</v>
      </c>
      <c r="ZE52" s="345">
        <v>1</v>
      </c>
      <c r="ZF52" s="345">
        <v>0.99999999999999978</v>
      </c>
      <c r="ZG52" s="345">
        <v>1</v>
      </c>
      <c r="ZH52" s="345">
        <v>0.99999999999999989</v>
      </c>
      <c r="ZI52" s="345">
        <v>0.99999999999999989</v>
      </c>
      <c r="ZJ52" s="345">
        <v>1</v>
      </c>
      <c r="ZK52" s="345">
        <v>1.0000000000000002</v>
      </c>
      <c r="ZL52" s="345">
        <v>1</v>
      </c>
      <c r="ZM52" s="345">
        <v>1.0000000000000002</v>
      </c>
      <c r="ZN52" s="345">
        <v>1</v>
      </c>
      <c r="ZO52" s="345">
        <v>1</v>
      </c>
      <c r="ZP52" s="345">
        <v>1.0000000000000002</v>
      </c>
      <c r="ZQ52" s="345">
        <v>1.0000000000000002</v>
      </c>
      <c r="ZR52" s="345">
        <v>1</v>
      </c>
      <c r="ZS52" s="345">
        <v>1</v>
      </c>
      <c r="ZT52" s="345">
        <v>1</v>
      </c>
      <c r="ZU52" s="345">
        <v>1</v>
      </c>
      <c r="ZV52" s="345">
        <v>1</v>
      </c>
      <c r="ZW52" s="345">
        <v>1</v>
      </c>
      <c r="ZX52" s="345">
        <v>0.99999999999999989</v>
      </c>
      <c r="ZY52" s="345">
        <v>1</v>
      </c>
      <c r="ZZ52" s="345">
        <v>1</v>
      </c>
      <c r="AAA52" s="345">
        <v>0.99999999999999978</v>
      </c>
      <c r="AAB52" s="345">
        <v>1</v>
      </c>
      <c r="AAC52" s="345">
        <v>1</v>
      </c>
      <c r="AAD52" s="345">
        <v>0.99999999999999989</v>
      </c>
      <c r="AAE52" s="345">
        <v>1</v>
      </c>
      <c r="AAF52" s="345">
        <v>1</v>
      </c>
      <c r="AAG52" s="345">
        <v>0.99999999999999989</v>
      </c>
      <c r="AAH52" s="345">
        <v>1</v>
      </c>
      <c r="AAI52" s="345">
        <v>1</v>
      </c>
      <c r="AAJ52" s="345">
        <v>1</v>
      </c>
      <c r="AAK52" s="345">
        <v>1</v>
      </c>
      <c r="AAL52" s="345">
        <v>1</v>
      </c>
      <c r="AAM52" s="345">
        <v>1</v>
      </c>
      <c r="AAN52" s="345">
        <v>1</v>
      </c>
      <c r="AAO52" s="345">
        <v>0.99999999999999978</v>
      </c>
      <c r="AAP52" s="345">
        <v>1</v>
      </c>
      <c r="AAQ52" s="345">
        <v>1</v>
      </c>
      <c r="AAR52" s="345">
        <v>1</v>
      </c>
      <c r="AAS52" s="345">
        <v>0.99999999999999989</v>
      </c>
      <c r="AAT52" s="345">
        <v>0.99999999999999978</v>
      </c>
      <c r="AAU52" s="345">
        <v>1</v>
      </c>
      <c r="AAV52" s="345">
        <v>1</v>
      </c>
      <c r="AAW52" s="345">
        <v>1</v>
      </c>
      <c r="AAX52" s="345">
        <v>0.99999999999999978</v>
      </c>
      <c r="AAY52" s="345">
        <v>1.0000000000000002</v>
      </c>
      <c r="AAZ52" s="345">
        <v>0.99999999999999989</v>
      </c>
      <c r="ABA52" s="345">
        <v>1.0000000000000002</v>
      </c>
      <c r="ABB52" s="345">
        <v>1</v>
      </c>
      <c r="ABC52" s="345">
        <v>1</v>
      </c>
      <c r="ABD52" s="345">
        <v>1.0000000000000002</v>
      </c>
      <c r="ABE52" s="345">
        <v>1.0000000000000002</v>
      </c>
      <c r="ABF52" s="345">
        <v>1</v>
      </c>
      <c r="ABG52" s="345">
        <v>1.0000000000000002</v>
      </c>
      <c r="ABH52" s="345">
        <v>0.99999999999999978</v>
      </c>
      <c r="ABI52" s="345">
        <v>0.99999999999999989</v>
      </c>
      <c r="ABJ52" s="345">
        <v>0.99999999999999989</v>
      </c>
      <c r="ABK52" s="345">
        <v>1.0000000000000002</v>
      </c>
      <c r="ABL52" s="345">
        <v>0.99999999999999989</v>
      </c>
      <c r="ABM52" s="345">
        <v>1</v>
      </c>
      <c r="ABN52" s="345">
        <v>1.0000000000000002</v>
      </c>
      <c r="ABO52" s="345">
        <v>1</v>
      </c>
      <c r="ABP52" s="345">
        <v>0.99999999999999989</v>
      </c>
      <c r="ABQ52" s="345">
        <v>1</v>
      </c>
      <c r="ABR52" s="345">
        <v>0.99999999999999989</v>
      </c>
      <c r="ABS52" s="345">
        <v>0.99999999999999989</v>
      </c>
      <c r="ABT52" s="345">
        <v>1.0000000000000002</v>
      </c>
      <c r="ABU52" s="345">
        <v>1.0000000000000002</v>
      </c>
      <c r="ABV52" s="345">
        <v>1</v>
      </c>
      <c r="ABW52" s="345">
        <v>0.99999999999999989</v>
      </c>
      <c r="ABX52" s="345">
        <v>1.0000000000000002</v>
      </c>
      <c r="ABY52" s="345">
        <v>1</v>
      </c>
      <c r="ABZ52" s="345">
        <v>1</v>
      </c>
      <c r="ACA52" s="345">
        <v>1</v>
      </c>
      <c r="ACB52" s="345">
        <v>0.99999999999999978</v>
      </c>
      <c r="ACC52" s="345">
        <v>1</v>
      </c>
      <c r="ACD52" s="345">
        <v>0.99999999999999989</v>
      </c>
      <c r="ACE52" s="345">
        <v>0.99999999999999989</v>
      </c>
      <c r="ACF52" s="345">
        <v>1</v>
      </c>
      <c r="ACG52" s="345">
        <v>1</v>
      </c>
      <c r="ACH52" s="345">
        <v>1</v>
      </c>
      <c r="ACI52" s="345">
        <v>1</v>
      </c>
      <c r="ACJ52" s="345">
        <v>1</v>
      </c>
      <c r="ACK52" s="345">
        <v>1</v>
      </c>
      <c r="ACL52" s="345">
        <v>1</v>
      </c>
      <c r="ACM52" s="345">
        <v>1</v>
      </c>
      <c r="ACN52" s="345">
        <v>1</v>
      </c>
      <c r="ACO52" s="345">
        <v>0.99999999999999989</v>
      </c>
      <c r="ACP52" s="345">
        <v>1.0000000000000002</v>
      </c>
      <c r="ACQ52" s="345">
        <v>0.99999999999999989</v>
      </c>
      <c r="ACR52" s="345">
        <v>0.99999999999999989</v>
      </c>
      <c r="ACS52" s="345">
        <v>1</v>
      </c>
      <c r="ACT52" s="345">
        <v>1</v>
      </c>
      <c r="ACU52" s="345">
        <v>1.0000000000000002</v>
      </c>
      <c r="ACV52" s="345">
        <v>1</v>
      </c>
      <c r="ACW52" s="345">
        <v>1</v>
      </c>
      <c r="ACX52" s="345">
        <v>0.99999999999999989</v>
      </c>
      <c r="ACY52" s="345">
        <v>0.99999999999999989</v>
      </c>
      <c r="ACZ52" s="345">
        <v>1</v>
      </c>
      <c r="ADA52" s="345">
        <v>1</v>
      </c>
      <c r="ADB52" s="345">
        <v>1</v>
      </c>
      <c r="ADC52" s="345">
        <v>1</v>
      </c>
      <c r="ADD52" s="345">
        <v>1</v>
      </c>
      <c r="ADE52" s="345">
        <v>1</v>
      </c>
      <c r="ADF52" s="345">
        <v>1.0000000000000002</v>
      </c>
      <c r="ADG52" s="345">
        <v>0.99999999999999989</v>
      </c>
      <c r="ADH52" s="345">
        <v>0.99999999999999989</v>
      </c>
      <c r="ADI52" s="345">
        <v>1</v>
      </c>
      <c r="ADJ52" s="345">
        <v>1</v>
      </c>
      <c r="ADK52" s="345">
        <v>1</v>
      </c>
      <c r="ADL52" s="345">
        <v>1</v>
      </c>
      <c r="ADM52" s="345">
        <v>0.99999999999999989</v>
      </c>
      <c r="ADN52" s="345">
        <v>1</v>
      </c>
      <c r="ADO52" s="345">
        <v>1</v>
      </c>
      <c r="ADP52" s="345">
        <v>1</v>
      </c>
      <c r="ADQ52" s="345">
        <v>1</v>
      </c>
      <c r="ADR52" s="345">
        <v>1</v>
      </c>
      <c r="ADS52" s="345">
        <v>1</v>
      </c>
      <c r="ADT52" s="345">
        <v>0.99999999999999989</v>
      </c>
      <c r="ADU52" s="345">
        <v>1</v>
      </c>
      <c r="ADV52" s="345">
        <v>1</v>
      </c>
      <c r="ADW52" s="345">
        <v>1</v>
      </c>
      <c r="ADX52" s="345">
        <v>1.0000000000000002</v>
      </c>
      <c r="ADY52" s="345">
        <v>1.0000000000000002</v>
      </c>
      <c r="ADZ52" s="345">
        <v>0.99999999999999989</v>
      </c>
      <c r="AEA52" s="345">
        <v>1</v>
      </c>
      <c r="AEB52" s="345">
        <v>0.99999999999999989</v>
      </c>
      <c r="AEC52" s="345">
        <v>0.99999999999999989</v>
      </c>
      <c r="AED52" s="345">
        <v>0.99999999999999989</v>
      </c>
      <c r="AEE52" s="345">
        <v>1.0000000000000002</v>
      </c>
      <c r="AEF52" s="345">
        <v>1.0000000000000002</v>
      </c>
      <c r="AEG52" s="345">
        <v>1</v>
      </c>
      <c r="AEH52" s="345">
        <v>1</v>
      </c>
      <c r="AEI52" s="345">
        <v>1</v>
      </c>
      <c r="AEJ52" s="345">
        <v>1</v>
      </c>
      <c r="AEK52" s="345">
        <v>0.99999999999999978</v>
      </c>
      <c r="AEL52" s="345">
        <v>1</v>
      </c>
      <c r="AEM52" s="345">
        <v>0.99999999999999989</v>
      </c>
      <c r="AEN52" s="345">
        <v>0.99999999999999989</v>
      </c>
      <c r="AEO52" s="345">
        <v>1</v>
      </c>
      <c r="AEP52" s="345">
        <v>1</v>
      </c>
      <c r="AEQ52" s="345">
        <v>0.99999999999999978</v>
      </c>
      <c r="AER52" s="345">
        <v>1</v>
      </c>
      <c r="AES52" s="345">
        <v>1.0000000000000002</v>
      </c>
      <c r="AET52" s="345">
        <v>1.0000000000000002</v>
      </c>
      <c r="AEU52" s="345">
        <v>1</v>
      </c>
      <c r="AEV52" s="345">
        <v>0.99999999999999978</v>
      </c>
      <c r="AEW52" s="345">
        <v>1</v>
      </c>
      <c r="AEX52" s="345">
        <v>0.99999999999999989</v>
      </c>
      <c r="AEY52" s="345">
        <v>0.99999999999999989</v>
      </c>
      <c r="AEZ52" s="345">
        <v>0.99999999999999989</v>
      </c>
      <c r="AFA52" s="345">
        <v>1</v>
      </c>
      <c r="AFB52" s="345">
        <v>0.99999999999999989</v>
      </c>
      <c r="AFC52" s="345">
        <v>1</v>
      </c>
      <c r="AFD52" s="345">
        <v>1</v>
      </c>
      <c r="AFE52" s="345">
        <v>1.0000000000000002</v>
      </c>
      <c r="AFF52" s="345">
        <v>1</v>
      </c>
      <c r="AFG52" s="345">
        <v>1.0000000000000002</v>
      </c>
      <c r="AFH52" s="345">
        <v>1</v>
      </c>
      <c r="AFI52" s="345">
        <v>1.0000000000000002</v>
      </c>
      <c r="AFJ52" s="345">
        <v>1</v>
      </c>
      <c r="AFK52" s="345">
        <v>0.99999999999999978</v>
      </c>
      <c r="AFL52" s="345">
        <v>0.99999999999999967</v>
      </c>
      <c r="AFM52" s="345">
        <v>1</v>
      </c>
      <c r="AFN52" s="345">
        <v>1.0000000000000002</v>
      </c>
      <c r="AFO52" s="345">
        <v>1</v>
      </c>
      <c r="AFP52" s="345">
        <v>0.99999999999999989</v>
      </c>
      <c r="AFQ52" s="345">
        <v>0.99999999999999989</v>
      </c>
      <c r="AFR52" s="345">
        <v>1</v>
      </c>
      <c r="AFS52" s="345">
        <v>1</v>
      </c>
      <c r="AFT52" s="345">
        <v>1</v>
      </c>
      <c r="AFU52" s="345">
        <v>1</v>
      </c>
      <c r="AFV52" s="345">
        <v>0.99999999999999978</v>
      </c>
      <c r="AFW52" s="345">
        <v>1</v>
      </c>
      <c r="AFX52" s="345">
        <v>0.99999999999999989</v>
      </c>
      <c r="AFY52" s="345">
        <v>1.0000000000000002</v>
      </c>
      <c r="AFZ52" s="345">
        <v>1</v>
      </c>
      <c r="AGA52" s="345">
        <v>1</v>
      </c>
      <c r="AGB52" s="345">
        <v>1</v>
      </c>
      <c r="AGC52" s="345">
        <v>1</v>
      </c>
      <c r="AGD52" s="345">
        <v>1</v>
      </c>
      <c r="AGE52" s="345">
        <v>1</v>
      </c>
      <c r="AGF52" s="345">
        <v>0.99999999999999989</v>
      </c>
      <c r="AGG52" s="345">
        <v>0.99999999999999989</v>
      </c>
      <c r="AGH52" s="345">
        <v>1</v>
      </c>
      <c r="AGI52" s="345">
        <v>1</v>
      </c>
      <c r="AGJ52" s="345">
        <v>1</v>
      </c>
      <c r="AGK52" s="345">
        <v>1.0000000000000002</v>
      </c>
      <c r="AGL52" s="345">
        <v>1.0000000000000002</v>
      </c>
      <c r="AGM52" s="345">
        <v>1</v>
      </c>
      <c r="AGN52" s="345">
        <v>1</v>
      </c>
      <c r="AGO52" s="345">
        <v>1</v>
      </c>
      <c r="AGP52" s="345">
        <v>1</v>
      </c>
      <c r="AGQ52" s="345">
        <v>1.0000000000000002</v>
      </c>
      <c r="AGR52" s="345">
        <v>1</v>
      </c>
      <c r="AGS52" s="345">
        <v>1</v>
      </c>
      <c r="AGT52" s="345">
        <v>1</v>
      </c>
      <c r="AGU52" s="345">
        <v>1.0000000000000002</v>
      </c>
      <c r="AGV52" s="345">
        <v>1</v>
      </c>
      <c r="AGW52" s="345">
        <v>0.99999999999999989</v>
      </c>
      <c r="AGX52" s="345">
        <v>0.99999999999999989</v>
      </c>
      <c r="AGY52" s="345">
        <v>1</v>
      </c>
      <c r="AGZ52" s="345">
        <v>1</v>
      </c>
      <c r="AHA52" s="345">
        <v>0.99999999999999989</v>
      </c>
      <c r="AHB52" s="345">
        <v>1</v>
      </c>
      <c r="AHC52" s="345">
        <v>1</v>
      </c>
      <c r="AHD52" s="345">
        <v>1</v>
      </c>
      <c r="AHE52" s="345">
        <v>1</v>
      </c>
      <c r="AHF52" s="345">
        <v>1</v>
      </c>
      <c r="AHG52" s="345">
        <v>1</v>
      </c>
      <c r="AHH52" s="345">
        <v>0.99999999999999967</v>
      </c>
      <c r="AHI52" s="345">
        <v>1</v>
      </c>
      <c r="AHJ52" s="345">
        <v>0.99999999999999989</v>
      </c>
      <c r="AHK52" s="345">
        <v>1</v>
      </c>
      <c r="AHL52" s="345">
        <v>0.99999999999999978</v>
      </c>
      <c r="AHM52" s="345">
        <v>1.0000000000000002</v>
      </c>
      <c r="AHN52" s="345">
        <v>0.99999999999999989</v>
      </c>
      <c r="AHO52" s="345">
        <v>100.00000000000003</v>
      </c>
      <c r="AHQ52" s="352">
        <v>47</v>
      </c>
    </row>
    <row r="53" spans="1:901" x14ac:dyDescent="0.35">
      <c r="A53" s="346" t="s">
        <v>19</v>
      </c>
      <c r="B53" s="347" t="s">
        <v>20</v>
      </c>
      <c r="C53" s="343">
        <v>0.13407855664830717</v>
      </c>
      <c r="D53" s="343">
        <v>0.115139915697306</v>
      </c>
      <c r="E53" s="343">
        <v>5.7112885327065079E-2</v>
      </c>
      <c r="F53" s="343">
        <v>8.3650183248768953E-2</v>
      </c>
      <c r="G53" s="343">
        <v>8.2401443654805062E-2</v>
      </c>
      <c r="H53" s="343">
        <v>0.11755702870371272</v>
      </c>
      <c r="I53" s="343">
        <v>6.297030611827438E-2</v>
      </c>
      <c r="J53" s="343">
        <v>0.14756997819287349</v>
      </c>
      <c r="K53" s="343">
        <v>9.129018013538194E-2</v>
      </c>
      <c r="L53" s="343">
        <v>0.12470698320400295</v>
      </c>
      <c r="M53" s="343">
        <v>0.16640276082594843</v>
      </c>
      <c r="N53" s="343">
        <v>9.3437294684396821E-2</v>
      </c>
      <c r="O53" s="343">
        <v>0.10076802966853735</v>
      </c>
      <c r="P53" s="343">
        <v>0.11357744172338548</v>
      </c>
      <c r="Q53" s="343">
        <v>7.8906352246115641E-2</v>
      </c>
      <c r="R53" s="343">
        <v>7.0380938574317001E-2</v>
      </c>
      <c r="S53" s="343">
        <v>6.5457915356111784E-2</v>
      </c>
      <c r="T53" s="343">
        <v>0.10289238330181552</v>
      </c>
      <c r="U53" s="343">
        <v>8.3914930084972569E-2</v>
      </c>
      <c r="V53" s="343">
        <v>0.10475930882378097</v>
      </c>
      <c r="W53" s="343">
        <v>7.4334768451254543E-2</v>
      </c>
      <c r="X53" s="343">
        <v>7.3111628065834405E-2</v>
      </c>
      <c r="Y53" s="343">
        <v>7.1695915602926624E-2</v>
      </c>
      <c r="Z53" s="343">
        <v>4.5808797082732611E-2</v>
      </c>
      <c r="AA53" s="343">
        <v>0.10320579278619395</v>
      </c>
      <c r="AB53" s="343">
        <v>0.11914667298170287</v>
      </c>
      <c r="AC53" s="343">
        <v>0.10830119267066066</v>
      </c>
      <c r="AD53" s="343">
        <v>5.926587177079979E-2</v>
      </c>
      <c r="AE53" s="343">
        <v>0.12706060105890038</v>
      </c>
      <c r="AF53" s="343">
        <v>9.3582921467769878E-2</v>
      </c>
      <c r="AG53" s="343">
        <v>0.14915376584540996</v>
      </c>
      <c r="AH53" s="343">
        <v>7.221235088820542E-2</v>
      </c>
      <c r="AI53" s="343">
        <v>0.11999505540958874</v>
      </c>
      <c r="AJ53" s="343">
        <v>9.3003783342663265E-2</v>
      </c>
      <c r="AK53" s="343">
        <v>6.4447622801833332E-2</v>
      </c>
      <c r="AL53" s="343">
        <v>8.3295974552090063E-2</v>
      </c>
      <c r="AM53" s="343">
        <v>6.9340921385642976E-2</v>
      </c>
      <c r="AN53" s="343">
        <v>4.8318612814394979E-2</v>
      </c>
      <c r="AO53" s="343">
        <v>5.9065367375497245E-2</v>
      </c>
      <c r="AP53" s="343">
        <v>8.0230977144247831E-2</v>
      </c>
      <c r="AQ53" s="343">
        <v>0.11833118171248555</v>
      </c>
      <c r="AR53" s="343">
        <v>7.2844120296635603E-2</v>
      </c>
      <c r="AS53" s="343">
        <v>8.6212051995348191E-2</v>
      </c>
      <c r="AT53" s="343">
        <v>7.1330149922453581E-2</v>
      </c>
      <c r="AU53" s="343">
        <v>9.8520113865235487E-2</v>
      </c>
      <c r="AV53" s="343">
        <v>7.9424504709431604E-2</v>
      </c>
      <c r="AW53" s="343">
        <v>7.3709626466577569E-2</v>
      </c>
      <c r="AX53" s="343">
        <v>0.10945651354763053</v>
      </c>
      <c r="AY53" s="343">
        <v>5.8935341015036356E-2</v>
      </c>
      <c r="AZ53" s="343">
        <v>7.5241699115617441E-2</v>
      </c>
      <c r="BA53" s="343">
        <v>0.13083810919071243</v>
      </c>
      <c r="BB53" s="343">
        <v>6.3473358288197418E-2</v>
      </c>
      <c r="BC53" s="343">
        <v>9.0943228606447421E-2</v>
      </c>
      <c r="BD53" s="343">
        <v>8.6395030560909067E-2</v>
      </c>
      <c r="BE53" s="343">
        <v>7.4312103630340826E-2</v>
      </c>
      <c r="BF53" s="343">
        <v>4.9844795290600735E-2</v>
      </c>
      <c r="BG53" s="343">
        <v>6.8756918710700943E-2</v>
      </c>
      <c r="BH53" s="343">
        <v>0.15486894274063473</v>
      </c>
      <c r="BI53" s="343">
        <v>5.1827181108984967E-2</v>
      </c>
      <c r="BJ53" s="343">
        <v>5.1873068343133336E-2</v>
      </c>
      <c r="BK53" s="343">
        <v>0.10908311163792869</v>
      </c>
      <c r="BL53" s="343">
        <v>7.9452850699922709E-2</v>
      </c>
      <c r="BM53" s="343">
        <v>7.2444722370302042E-2</v>
      </c>
      <c r="BN53" s="343">
        <v>8.0203833317364345E-2</v>
      </c>
      <c r="BO53" s="343">
        <v>8.4508064107965172E-2</v>
      </c>
      <c r="BP53" s="343">
        <v>6.5867488348229919E-2</v>
      </c>
      <c r="BQ53" s="343">
        <v>5.6643637382671259E-2</v>
      </c>
      <c r="BR53" s="343">
        <v>7.5394906697439881E-2</v>
      </c>
      <c r="BS53" s="343">
        <v>5.0064180921704893E-2</v>
      </c>
      <c r="BT53" s="343">
        <v>0.12301757315935173</v>
      </c>
      <c r="BU53" s="343">
        <v>4.1208994950965888E-2</v>
      </c>
      <c r="BV53" s="343">
        <v>8.049557797233825E-2</v>
      </c>
      <c r="BW53" s="343">
        <v>0.15427207333012635</v>
      </c>
      <c r="BX53" s="343">
        <v>8.5568072066569509E-2</v>
      </c>
      <c r="BY53" s="343">
        <v>0.11183107310043847</v>
      </c>
      <c r="BZ53" s="343">
        <v>6.6941600038248103E-2</v>
      </c>
      <c r="CA53" s="343">
        <v>9.6708631979481346E-2</v>
      </c>
      <c r="CB53" s="343">
        <v>9.769763577869621E-2</v>
      </c>
      <c r="CC53" s="343">
        <v>7.3033835366466085E-2</v>
      </c>
      <c r="CD53" s="343">
        <v>3.728825532028944E-2</v>
      </c>
      <c r="CE53" s="343">
        <v>5.7613940973081437E-2</v>
      </c>
      <c r="CF53" s="343">
        <v>0.13178198769526003</v>
      </c>
      <c r="CG53" s="343">
        <v>8.5898718020278889E-2</v>
      </c>
      <c r="CH53" s="343">
        <v>9.8272173049141515E-2</v>
      </c>
      <c r="CI53" s="343">
        <v>8.3066649673969428E-2</v>
      </c>
      <c r="CJ53" s="343">
        <v>9.3939245738556984E-2</v>
      </c>
      <c r="CK53" s="343">
        <v>7.7659312962965632E-2</v>
      </c>
      <c r="CL53" s="343">
        <v>0.10360452673228469</v>
      </c>
      <c r="CM53" s="343">
        <v>9.3484046371017829E-2</v>
      </c>
      <c r="CN53" s="343">
        <v>6.8152972312072069E-2</v>
      </c>
      <c r="CO53" s="343">
        <v>7.2454719455265229E-2</v>
      </c>
      <c r="CP53" s="343">
        <v>8.6022058345400693E-2</v>
      </c>
      <c r="CQ53" s="343">
        <v>8.3593219636202337E-2</v>
      </c>
      <c r="CR53" s="343">
        <v>7.9371121242388959E-2</v>
      </c>
      <c r="CS53" s="343">
        <v>0.16316417542288555</v>
      </c>
      <c r="CT53" s="343">
        <v>7.9987060346520866E-2</v>
      </c>
      <c r="CU53" s="343">
        <v>8.4784662538479341E-2</v>
      </c>
      <c r="CV53" s="343">
        <v>9.4823185508051105E-2</v>
      </c>
      <c r="CW53" s="343">
        <v>5.383019119180707E-2</v>
      </c>
      <c r="CX53" s="343">
        <v>9.3655534473803537E-2</v>
      </c>
      <c r="CY53" s="343">
        <v>6.5373274389371627E-2</v>
      </c>
      <c r="CZ53" s="343">
        <v>6.5202738171120864E-2</v>
      </c>
      <c r="DA53" s="343">
        <v>0.17139377500136016</v>
      </c>
      <c r="DB53" s="343">
        <v>0.12514691830452182</v>
      </c>
      <c r="DC53" s="343">
        <v>0.14807752576724428</v>
      </c>
      <c r="DD53" s="343">
        <v>0.10223007728809938</v>
      </c>
      <c r="DE53" s="343">
        <v>8.9893984669476498E-2</v>
      </c>
      <c r="DF53" s="343">
        <v>9.7826605395101046E-2</v>
      </c>
      <c r="DG53" s="343">
        <v>0.10603341881631551</v>
      </c>
      <c r="DH53" s="343">
        <v>7.1694911199018219E-2</v>
      </c>
      <c r="DI53" s="343">
        <v>9.0855739670048646E-2</v>
      </c>
      <c r="DJ53" s="343">
        <v>6.7174814584023898E-2</v>
      </c>
      <c r="DK53" s="343">
        <v>0.10201135579761093</v>
      </c>
      <c r="DL53" s="343">
        <v>0.12447078999821434</v>
      </c>
      <c r="DM53" s="343">
        <v>0.15929393767519853</v>
      </c>
      <c r="DN53" s="343">
        <v>9.2224228742143338E-2</v>
      </c>
      <c r="DO53" s="343">
        <v>0.10123050011304847</v>
      </c>
      <c r="DP53" s="343">
        <v>9.7097929759855317E-2</v>
      </c>
      <c r="DQ53" s="343">
        <v>9.2696414127196203E-2</v>
      </c>
      <c r="DR53" s="343">
        <v>7.5058086441571678E-2</v>
      </c>
      <c r="DS53" s="343">
        <v>0.1174539988261077</v>
      </c>
      <c r="DT53" s="343">
        <v>7.5694108492143322E-2</v>
      </c>
      <c r="DU53" s="343">
        <v>0.18936739555142448</v>
      </c>
      <c r="DV53" s="343">
        <v>6.9638072906392845E-2</v>
      </c>
      <c r="DW53" s="343">
        <v>0.10442317323809139</v>
      </c>
      <c r="DX53" s="343">
        <v>0.10487679462991654</v>
      </c>
      <c r="DY53" s="343">
        <v>0.10181711306089564</v>
      </c>
      <c r="DZ53" s="343">
        <v>8.704708766764091E-2</v>
      </c>
      <c r="EA53" s="343">
        <v>9.1802218787499723E-2</v>
      </c>
      <c r="EB53" s="343">
        <v>8.1445304505192967E-2</v>
      </c>
      <c r="EC53" s="343">
        <v>9.4502983032215881E-2</v>
      </c>
      <c r="ED53" s="343">
        <v>0.1217468247752429</v>
      </c>
      <c r="EE53" s="343">
        <v>0.10185292722315921</v>
      </c>
      <c r="EF53" s="343">
        <v>5.0480485353553428E-2</v>
      </c>
      <c r="EG53" s="343">
        <v>0.1031742957451089</v>
      </c>
      <c r="EH53" s="343">
        <v>0.11115123319285262</v>
      </c>
      <c r="EI53" s="343">
        <v>0.16454075483509445</v>
      </c>
      <c r="EJ53" s="343">
        <v>0.12290729686211542</v>
      </c>
      <c r="EK53" s="343">
        <v>0.10681950916979678</v>
      </c>
      <c r="EL53" s="343">
        <v>0.1249318978074201</v>
      </c>
      <c r="EM53" s="343">
        <v>0.147741757684521</v>
      </c>
      <c r="EN53" s="343">
        <v>7.1060632510914171E-2</v>
      </c>
      <c r="EO53" s="343">
        <v>7.4529377690103427E-2</v>
      </c>
      <c r="EP53" s="343">
        <v>9.2735181612311743E-2</v>
      </c>
      <c r="EQ53" s="343">
        <v>4.4681882121781598E-2</v>
      </c>
      <c r="ER53" s="343">
        <v>4.6544182273259398E-2</v>
      </c>
      <c r="ES53" s="343">
        <v>0.11326082867357817</v>
      </c>
      <c r="ET53" s="343">
        <v>6.843303512781064E-2</v>
      </c>
      <c r="EU53" s="343">
        <v>6.9876385347058728E-2</v>
      </c>
      <c r="EV53" s="343">
        <v>0.15184097605715532</v>
      </c>
      <c r="EW53" s="343">
        <v>9.2863377849084577E-2</v>
      </c>
      <c r="EX53" s="343">
        <v>9.5833497519803648E-2</v>
      </c>
      <c r="EY53" s="343">
        <v>0.10543842456131985</v>
      </c>
      <c r="EZ53" s="343">
        <v>0.11519660063348459</v>
      </c>
      <c r="FA53" s="343">
        <v>0.13652605312588173</v>
      </c>
      <c r="FB53" s="343">
        <v>7.1605249841219604E-2</v>
      </c>
      <c r="FC53" s="343">
        <v>9.6190854402011111E-2</v>
      </c>
      <c r="FD53" s="343">
        <v>6.536350905112176E-2</v>
      </c>
      <c r="FE53" s="343">
        <v>7.9765579953624016E-2</v>
      </c>
      <c r="FF53" s="343">
        <v>6.992652308884445E-2</v>
      </c>
      <c r="FG53" s="343">
        <v>6.0328901583305124E-2</v>
      </c>
      <c r="FH53" s="343">
        <v>0.10674155156669016</v>
      </c>
      <c r="FI53" s="343">
        <v>8.5017612950677113E-2</v>
      </c>
      <c r="FJ53" s="343">
        <v>4.8209196113619783E-2</v>
      </c>
      <c r="FK53" s="343">
        <v>6.8414426386053523E-2</v>
      </c>
      <c r="FL53" s="343">
        <v>0.1014071938315724</v>
      </c>
      <c r="FM53" s="343">
        <v>6.973875325809363E-2</v>
      </c>
      <c r="FN53" s="343">
        <v>7.7778957210130437E-2</v>
      </c>
      <c r="FO53" s="343">
        <v>7.3708319618813439E-2</v>
      </c>
      <c r="FP53" s="343">
        <v>0.20536614106783541</v>
      </c>
      <c r="FQ53" s="343">
        <v>8.1329811880534147E-2</v>
      </c>
      <c r="FR53" s="343">
        <v>0.12829467277180626</v>
      </c>
      <c r="FS53" s="343">
        <v>0.16539481613206897</v>
      </c>
      <c r="FT53" s="343">
        <v>0.10843741170504073</v>
      </c>
      <c r="FU53" s="343">
        <v>8.9669758867893731E-2</v>
      </c>
      <c r="FV53" s="343">
        <v>0.10828649434020876</v>
      </c>
      <c r="FW53" s="343">
        <v>0.11743096731897128</v>
      </c>
      <c r="FX53" s="343">
        <v>9.4860765254487917E-2</v>
      </c>
      <c r="FY53" s="343">
        <v>0.11378800475437266</v>
      </c>
      <c r="FZ53" s="343">
        <v>0.1171970547520105</v>
      </c>
      <c r="GA53" s="343">
        <v>0.10370120123762634</v>
      </c>
      <c r="GB53" s="343">
        <v>0.11005555000964859</v>
      </c>
      <c r="GC53" s="343">
        <v>8.9517761643251634E-2</v>
      </c>
      <c r="GD53" s="343">
        <v>0.16980290171971082</v>
      </c>
      <c r="GE53" s="343">
        <v>7.9400809244976847E-2</v>
      </c>
      <c r="GF53" s="343">
        <v>8.1314133492891752E-2</v>
      </c>
      <c r="GG53" s="343">
        <v>9.1187278722491327E-2</v>
      </c>
      <c r="GH53" s="343">
        <v>9.3495729842032319E-2</v>
      </c>
      <c r="GI53" s="343">
        <v>8.2958892701243028E-2</v>
      </c>
      <c r="GJ53" s="343">
        <v>9.5015772297446399E-2</v>
      </c>
      <c r="GK53" s="343">
        <v>0.13589165999291269</v>
      </c>
      <c r="GL53" s="343">
        <v>7.3918059199409275E-2</v>
      </c>
      <c r="GM53" s="343">
        <v>0.10834295905112619</v>
      </c>
      <c r="GN53" s="343">
        <v>9.0953752960905423E-2</v>
      </c>
      <c r="GO53" s="343">
        <v>8.5554180636175009E-2</v>
      </c>
      <c r="GP53" s="343">
        <v>0.13371546999189432</v>
      </c>
      <c r="GQ53" s="343">
        <v>9.3065088305753801E-2</v>
      </c>
      <c r="GR53" s="343">
        <v>6.03382204794174E-2</v>
      </c>
      <c r="GS53" s="343">
        <v>9.4712654183818815E-2</v>
      </c>
      <c r="GT53" s="343">
        <v>5.5658567384390761E-2</v>
      </c>
      <c r="GU53" s="343">
        <v>7.5826308102701592E-2</v>
      </c>
      <c r="GV53" s="343">
        <v>9.5857988728350149E-2</v>
      </c>
      <c r="GW53" s="343">
        <v>6.4472551490711058E-2</v>
      </c>
      <c r="GX53" s="343">
        <v>0.15974696560406934</v>
      </c>
      <c r="GY53" s="343">
        <v>9.093723002461053E-2</v>
      </c>
      <c r="GZ53" s="343">
        <v>8.1654933771058494E-2</v>
      </c>
      <c r="HA53" s="343">
        <v>8.1310851888086191E-2</v>
      </c>
      <c r="HB53" s="343">
        <v>0.25564750251581647</v>
      </c>
      <c r="HC53" s="343">
        <v>9.5633300145998731E-2</v>
      </c>
      <c r="HD53" s="343">
        <v>0.13645134710863532</v>
      </c>
      <c r="HE53" s="343">
        <v>9.9422381333922852E-2</v>
      </c>
      <c r="HF53" s="343">
        <v>9.1405080067157918E-2</v>
      </c>
      <c r="HG53" s="343">
        <v>0.13893480851360229</v>
      </c>
      <c r="HH53" s="343">
        <v>3.9635413813731694E-2</v>
      </c>
      <c r="HI53" s="343">
        <v>0.16456588781887263</v>
      </c>
      <c r="HJ53" s="343">
        <v>9.604380188158379E-2</v>
      </c>
      <c r="HK53" s="343">
        <v>0.11749547859655866</v>
      </c>
      <c r="HL53" s="343">
        <v>0.10169284969622568</v>
      </c>
      <c r="HM53" s="343">
        <v>0.12867594981976826</v>
      </c>
      <c r="HN53" s="343">
        <v>0.10221761892265738</v>
      </c>
      <c r="HO53" s="343">
        <v>0.11131077845050368</v>
      </c>
      <c r="HP53" s="343">
        <v>8.5850387436870818E-2</v>
      </c>
      <c r="HQ53" s="343">
        <v>0.1776365668169568</v>
      </c>
      <c r="HR53" s="343">
        <v>0.10810265862795701</v>
      </c>
      <c r="HS53" s="343">
        <v>8.7068240329026658E-2</v>
      </c>
      <c r="HT53" s="343">
        <v>0.10430132997394291</v>
      </c>
      <c r="HU53" s="343">
        <v>9.2286025917991843E-2</v>
      </c>
      <c r="HV53" s="343">
        <v>4.3514089105296645E-2</v>
      </c>
      <c r="HW53" s="343">
        <v>0.13013267151553196</v>
      </c>
      <c r="HX53" s="343">
        <v>0.15987623281153188</v>
      </c>
      <c r="HY53" s="343">
        <v>0.10263165783569853</v>
      </c>
      <c r="HZ53" s="343">
        <v>9.0934057030585116E-2</v>
      </c>
      <c r="IA53" s="343">
        <v>7.942246787525134E-2</v>
      </c>
      <c r="IB53" s="343">
        <v>7.7177171948713041E-2</v>
      </c>
      <c r="IC53" s="343">
        <v>5.1868513254101023E-2</v>
      </c>
      <c r="ID53" s="343">
        <v>6.3856043038366603E-2</v>
      </c>
      <c r="IE53" s="343">
        <v>6.3096769083195517E-2</v>
      </c>
      <c r="IF53" s="343">
        <v>6.7601879488142294E-2</v>
      </c>
      <c r="IG53" s="343">
        <v>0.15835571618031272</v>
      </c>
      <c r="IH53" s="343">
        <v>8.5171089046138501E-2</v>
      </c>
      <c r="II53" s="343">
        <v>0.11167586849670892</v>
      </c>
      <c r="IJ53" s="343">
        <v>0.10717513501308443</v>
      </c>
      <c r="IK53" s="343">
        <v>0.10648868522927145</v>
      </c>
      <c r="IL53" s="343">
        <v>9.1652386337158914E-2</v>
      </c>
      <c r="IM53" s="343">
        <v>6.7743685709130988E-2</v>
      </c>
      <c r="IN53" s="343">
        <v>7.4761059215787226E-2</v>
      </c>
      <c r="IO53" s="343">
        <v>5.5934563835064219E-2</v>
      </c>
      <c r="IP53" s="343">
        <v>6.6683603990951149E-2</v>
      </c>
      <c r="IQ53" s="343">
        <v>9.9367713427668897E-2</v>
      </c>
      <c r="IR53" s="343">
        <v>0.19723231024808693</v>
      </c>
      <c r="IS53" s="343">
        <v>0.11728944633447295</v>
      </c>
      <c r="IT53" s="343">
        <v>9.2478136804252889E-2</v>
      </c>
      <c r="IU53" s="343">
        <v>8.8766382439164931E-2</v>
      </c>
      <c r="IV53" s="343">
        <v>6.666145644800224E-2</v>
      </c>
      <c r="IW53" s="343">
        <v>3.2605234576612845E-2</v>
      </c>
      <c r="IX53" s="343">
        <v>6.0745528320438877E-2</v>
      </c>
      <c r="IY53" s="343">
        <v>3.8784509683735306E-2</v>
      </c>
      <c r="IZ53" s="343">
        <v>8.5232715206240803E-2</v>
      </c>
      <c r="JA53" s="343">
        <v>7.2326275398322107E-2</v>
      </c>
      <c r="JB53" s="343">
        <v>5.7124939470632685E-2</v>
      </c>
      <c r="JC53" s="343">
        <v>7.6629254241290592E-2</v>
      </c>
      <c r="JD53" s="343">
        <v>0.10481986874987677</v>
      </c>
      <c r="JE53" s="343">
        <v>8.7938737759094956E-2</v>
      </c>
      <c r="JF53" s="343">
        <v>7.6042491641155383E-2</v>
      </c>
      <c r="JG53" s="343">
        <v>8.6289174265811036E-2</v>
      </c>
      <c r="JH53" s="343">
        <v>5.0955624622731198E-2</v>
      </c>
      <c r="JI53" s="343">
        <v>5.9723884932238125E-2</v>
      </c>
      <c r="JJ53" s="343">
        <v>0.13124143547188552</v>
      </c>
      <c r="JK53" s="343">
        <v>7.1063348798584877E-2</v>
      </c>
      <c r="JL53" s="343">
        <v>7.3524741931832435E-2</v>
      </c>
      <c r="JM53" s="343">
        <v>6.9602972720823858E-2</v>
      </c>
      <c r="JN53" s="343">
        <v>8.9349895149169356E-2</v>
      </c>
      <c r="JO53" s="343">
        <v>8.4164983227345253E-2</v>
      </c>
      <c r="JP53" s="343">
        <v>6.2560077216091067E-2</v>
      </c>
      <c r="JQ53" s="343">
        <v>0.18261425444896698</v>
      </c>
      <c r="JR53" s="343">
        <v>9.7703221697067702E-2</v>
      </c>
      <c r="JS53" s="343">
        <v>4.9264511628652814E-2</v>
      </c>
      <c r="JT53" s="343">
        <v>0.1137151457594783</v>
      </c>
      <c r="JU53" s="343">
        <v>9.4720596433086279E-2</v>
      </c>
      <c r="JV53" s="343">
        <v>9.3873509929157925E-2</v>
      </c>
      <c r="JW53" s="343">
        <v>9.1084020813339647E-2</v>
      </c>
      <c r="JX53" s="343">
        <v>7.0065686100172789E-2</v>
      </c>
      <c r="JY53" s="343">
        <v>0.16696220298747266</v>
      </c>
      <c r="JZ53" s="343">
        <v>0.1422755434377232</v>
      </c>
      <c r="KA53" s="343">
        <v>0.11842028132432832</v>
      </c>
      <c r="KB53" s="343">
        <v>8.6982610912147665E-2</v>
      </c>
      <c r="KC53" s="343">
        <v>0.11640676930096261</v>
      </c>
      <c r="KD53" s="343">
        <v>4.5196355645650714E-2</v>
      </c>
      <c r="KE53" s="343">
        <v>0.12228817519067474</v>
      </c>
      <c r="KF53" s="343">
        <v>9.5718659805123937E-2</v>
      </c>
      <c r="KG53" s="343">
        <v>8.4673414158212668E-2</v>
      </c>
      <c r="KH53" s="343">
        <v>0.11490466314750988</v>
      </c>
      <c r="KI53" s="343">
        <v>0.13370228525655781</v>
      </c>
      <c r="KJ53" s="343">
        <v>8.9821872339214653E-2</v>
      </c>
      <c r="KK53" s="343">
        <v>6.8682355244388191E-2</v>
      </c>
      <c r="KL53" s="343">
        <v>4.3054025879545911E-2</v>
      </c>
      <c r="KM53" s="343">
        <v>7.3579025135399378E-2</v>
      </c>
      <c r="KN53" s="343">
        <v>0.2078518960310686</v>
      </c>
      <c r="KO53" s="343">
        <v>0.14468208084504697</v>
      </c>
      <c r="KP53" s="343">
        <v>0.10977585783690438</v>
      </c>
      <c r="KQ53" s="343">
        <v>6.4062997825801035E-2</v>
      </c>
      <c r="KR53" s="343">
        <v>8.7923524339666298E-2</v>
      </c>
      <c r="KS53" s="343">
        <v>0.10745813210415139</v>
      </c>
      <c r="KT53" s="343">
        <v>0.12727452177031065</v>
      </c>
      <c r="KU53" s="343">
        <v>0.12989266011447967</v>
      </c>
      <c r="KV53" s="343">
        <v>6.611596051136201E-2</v>
      </c>
      <c r="KW53" s="343">
        <v>0.12925077465567711</v>
      </c>
      <c r="KX53" s="343">
        <v>7.5241724770928983E-2</v>
      </c>
      <c r="KY53" s="343">
        <v>0.1019809463302883</v>
      </c>
      <c r="KZ53" s="343">
        <v>0.10894912881759333</v>
      </c>
      <c r="LA53" s="343">
        <v>8.0606738264183561E-2</v>
      </c>
      <c r="LB53" s="343">
        <v>0.11339200705792279</v>
      </c>
      <c r="LC53" s="343">
        <v>0.17449803700174635</v>
      </c>
      <c r="LD53" s="343">
        <v>0.10167556066745013</v>
      </c>
      <c r="LE53" s="343">
        <v>0.27919029897579528</v>
      </c>
      <c r="LF53" s="343">
        <v>0.10014048139851987</v>
      </c>
      <c r="LG53" s="343">
        <v>0.1333609100659254</v>
      </c>
      <c r="LH53" s="343">
        <v>0.11366236121110899</v>
      </c>
      <c r="LI53" s="343">
        <v>8.7802823612474337E-2</v>
      </c>
      <c r="LJ53" s="343">
        <v>8.2632475165804464E-2</v>
      </c>
      <c r="LK53" s="343">
        <v>5.3102750695358851E-2</v>
      </c>
      <c r="LL53" s="343">
        <v>6.4335524412555425E-2</v>
      </c>
      <c r="LM53" s="343">
        <v>8.5325322915442953E-2</v>
      </c>
      <c r="LN53" s="343">
        <v>0.11349896374169513</v>
      </c>
      <c r="LO53" s="343">
        <v>5.8728352394781011E-2</v>
      </c>
      <c r="LP53" s="343">
        <v>0.1601546722049226</v>
      </c>
      <c r="LQ53" s="343">
        <v>8.9758833427073942E-2</v>
      </c>
      <c r="LR53" s="343">
        <v>7.7355085084024111E-2</v>
      </c>
      <c r="LS53" s="343">
        <v>0.14009423176018784</v>
      </c>
      <c r="LT53" s="343">
        <v>0.16361686660672942</v>
      </c>
      <c r="LU53" s="343">
        <v>0.19776819118829203</v>
      </c>
      <c r="LV53" s="343">
        <v>0.1237066753894891</v>
      </c>
      <c r="LW53" s="343">
        <v>0.20161103303228919</v>
      </c>
      <c r="LX53" s="343">
        <v>0.13106009490067094</v>
      </c>
      <c r="LY53" s="343">
        <v>0.1490746649730095</v>
      </c>
      <c r="LZ53" s="343">
        <v>0.16320107559830574</v>
      </c>
      <c r="MA53" s="343">
        <v>0.16186031827703617</v>
      </c>
      <c r="MB53" s="343">
        <v>0.17547702350254776</v>
      </c>
      <c r="MC53" s="343">
        <v>0.15024483706946087</v>
      </c>
      <c r="MD53" s="343">
        <v>8.5831466814750124E-2</v>
      </c>
      <c r="ME53" s="343">
        <v>0.14175716014346307</v>
      </c>
      <c r="MF53" s="343">
        <v>9.3221917428982295E-2</v>
      </c>
      <c r="MG53" s="343">
        <v>6.9100355900055893E-2</v>
      </c>
      <c r="MH53" s="343">
        <v>5.9153357464669175E-2</v>
      </c>
      <c r="MI53" s="343">
        <v>8.368006739076822E-2</v>
      </c>
      <c r="MJ53" s="343">
        <v>0.10062135173045642</v>
      </c>
      <c r="MK53" s="343">
        <v>5.3621459091216774E-2</v>
      </c>
      <c r="ML53" s="343">
        <v>0.10593643286925324</v>
      </c>
      <c r="MM53" s="343">
        <v>9.4525271810970618E-2</v>
      </c>
      <c r="MN53" s="343">
        <v>8.8327596638871089E-2</v>
      </c>
      <c r="MO53" s="343">
        <v>5.2668929883915784E-2</v>
      </c>
      <c r="MP53" s="343">
        <v>0.10619125629682315</v>
      </c>
      <c r="MQ53" s="343">
        <v>0.13279399140822812</v>
      </c>
      <c r="MR53" s="343">
        <v>6.5530582562569509E-2</v>
      </c>
      <c r="MS53" s="343">
        <v>8.303670392418841E-2</v>
      </c>
      <c r="MT53" s="343">
        <v>7.5135902700833576E-2</v>
      </c>
      <c r="MU53" s="343">
        <v>8.9240005642174741E-2</v>
      </c>
      <c r="MV53" s="343">
        <v>9.9209459946741366E-2</v>
      </c>
      <c r="MW53" s="343">
        <v>8.4490650329060848E-2</v>
      </c>
      <c r="MX53" s="343">
        <v>6.4003852412523474E-2</v>
      </c>
      <c r="MY53" s="343">
        <v>0.10376415423479886</v>
      </c>
      <c r="MZ53" s="343">
        <v>6.9561156821432518E-2</v>
      </c>
      <c r="NA53" s="343">
        <v>6.3675160128116137E-2</v>
      </c>
      <c r="NB53" s="343">
        <v>0.16840722960669011</v>
      </c>
      <c r="NC53" s="343">
        <v>0.1088785285611624</v>
      </c>
      <c r="ND53" s="343">
        <v>7.7207735755911444E-2</v>
      </c>
      <c r="NE53" s="343">
        <v>0.16280035693713596</v>
      </c>
      <c r="NF53" s="343">
        <v>7.920796316339393E-2</v>
      </c>
      <c r="NG53" s="343">
        <v>0.10473259586677396</v>
      </c>
      <c r="NH53" s="343">
        <v>0.11449337226823769</v>
      </c>
      <c r="NI53" s="343">
        <v>0.10354892833044575</v>
      </c>
      <c r="NJ53" s="343">
        <v>4.0755619899048322E-2</v>
      </c>
      <c r="NK53" s="343">
        <v>0.10230815828332961</v>
      </c>
      <c r="NL53" s="343">
        <v>8.444651380107393E-2</v>
      </c>
      <c r="NM53" s="343">
        <v>7.5509006227099607E-2</v>
      </c>
      <c r="NN53" s="343">
        <v>0.13537996287199514</v>
      </c>
      <c r="NO53" s="343">
        <v>7.6254128085126688E-2</v>
      </c>
      <c r="NP53" s="343">
        <v>8.8668601727147273E-2</v>
      </c>
      <c r="NQ53" s="343">
        <v>9.7274333867920296E-2</v>
      </c>
      <c r="NR53" s="343">
        <v>6.4212290750176246E-2</v>
      </c>
      <c r="NS53" s="343">
        <v>2.9883741729440295E-2</v>
      </c>
      <c r="NT53" s="343">
        <v>4.6863704315314961E-2</v>
      </c>
      <c r="NU53" s="343">
        <v>9.1392358548429045E-2</v>
      </c>
      <c r="NV53" s="343">
        <v>0.11134384404225076</v>
      </c>
      <c r="NW53" s="343">
        <v>5.2063703857741582E-2</v>
      </c>
      <c r="NX53" s="343">
        <v>7.0858446632849667E-2</v>
      </c>
      <c r="NY53" s="343">
        <v>5.5982305325156648E-2</v>
      </c>
      <c r="NZ53" s="343">
        <v>8.2254741104283186E-2</v>
      </c>
      <c r="OA53" s="343">
        <v>5.1723983896039938E-2</v>
      </c>
      <c r="OB53" s="343">
        <v>0.22992215820404463</v>
      </c>
      <c r="OC53" s="343">
        <v>8.8867939485601732E-2</v>
      </c>
      <c r="OD53" s="343">
        <v>0.11580922059503471</v>
      </c>
      <c r="OE53" s="343">
        <v>0.13255762262242946</v>
      </c>
      <c r="OF53" s="343">
        <v>9.094014950945617E-2</v>
      </c>
      <c r="OG53" s="343">
        <v>0.1246540694054806</v>
      </c>
      <c r="OH53" s="343">
        <v>0.1646219341876671</v>
      </c>
      <c r="OI53" s="343">
        <v>9.5191017179039383E-2</v>
      </c>
      <c r="OJ53" s="343">
        <v>9.7276398034282119E-2</v>
      </c>
      <c r="OK53" s="343">
        <v>0.16215214558974594</v>
      </c>
      <c r="OL53" s="343">
        <v>0.11266879568737878</v>
      </c>
      <c r="OM53" s="343">
        <v>9.6346275040501111E-2</v>
      </c>
      <c r="ON53" s="343">
        <v>0.10300175536125229</v>
      </c>
      <c r="OO53" s="343">
        <v>9.9917735725780096E-2</v>
      </c>
      <c r="OP53" s="343">
        <v>5.7577447293976305E-2</v>
      </c>
      <c r="OQ53" s="343">
        <v>0.14729548182372548</v>
      </c>
      <c r="OR53" s="343">
        <v>8.1202289320157967E-2</v>
      </c>
      <c r="OS53" s="343">
        <v>8.9744579194274934E-2</v>
      </c>
      <c r="OT53" s="343">
        <v>8.1725909549618975E-2</v>
      </c>
      <c r="OU53" s="343">
        <v>7.7200778445795884E-2</v>
      </c>
      <c r="OV53" s="343">
        <v>0.1388229975571515</v>
      </c>
      <c r="OW53" s="343">
        <v>9.9943245584220478E-2</v>
      </c>
      <c r="OX53" s="343">
        <v>6.1435734525559921E-2</v>
      </c>
      <c r="OY53" s="343">
        <v>8.0534472075429311E-2</v>
      </c>
      <c r="OZ53" s="343">
        <v>0.14833967116406177</v>
      </c>
      <c r="PA53" s="343">
        <v>0.10719434716825828</v>
      </c>
      <c r="PB53" s="343">
        <v>0.12942617518571764</v>
      </c>
      <c r="PC53" s="343">
        <v>6.3136677781387027E-2</v>
      </c>
      <c r="PD53" s="343">
        <v>0.11035625786543257</v>
      </c>
      <c r="PE53" s="343">
        <v>0.12185221061702216</v>
      </c>
      <c r="PF53" s="343">
        <v>0.12957069208508951</v>
      </c>
      <c r="PG53" s="343">
        <v>0.11204420978403361</v>
      </c>
      <c r="PH53" s="343">
        <v>0.11254981956078618</v>
      </c>
      <c r="PI53" s="343">
        <v>0.11914528696081425</v>
      </c>
      <c r="PJ53" s="343">
        <v>0.11508636664645365</v>
      </c>
      <c r="PK53" s="343">
        <v>0.12192983750763572</v>
      </c>
      <c r="PL53" s="343">
        <v>8.8952426041644703E-2</v>
      </c>
      <c r="PM53" s="343">
        <v>0.12939555212051429</v>
      </c>
      <c r="PN53" s="343">
        <v>0.11761046394958367</v>
      </c>
      <c r="PO53" s="343">
        <v>0.11973537233911807</v>
      </c>
      <c r="PP53" s="343">
        <v>9.4072274374518372E-2</v>
      </c>
      <c r="PQ53" s="343">
        <v>0.11623460706966245</v>
      </c>
      <c r="PR53" s="343">
        <v>0.21062188356476136</v>
      </c>
      <c r="PS53" s="343">
        <v>9.0160364073640809E-2</v>
      </c>
      <c r="PT53" s="343">
        <v>9.5370645007911398E-2</v>
      </c>
      <c r="PU53" s="343">
        <v>0.11950416791527149</v>
      </c>
      <c r="PV53" s="343">
        <v>0.15232128371820908</v>
      </c>
      <c r="PW53" s="343">
        <v>8.7033437062002061E-2</v>
      </c>
      <c r="PX53" s="343">
        <v>0.10542311913308745</v>
      </c>
      <c r="PY53" s="343">
        <v>8.0188987281821764E-2</v>
      </c>
      <c r="PZ53" s="343">
        <v>9.2191138810060622E-2</v>
      </c>
      <c r="QA53" s="343">
        <v>6.9633574944175686E-2</v>
      </c>
      <c r="QB53" s="343">
        <v>8.2278556240108117E-2</v>
      </c>
      <c r="QC53" s="343">
        <v>6.1756459510228415E-2</v>
      </c>
      <c r="QD53" s="343">
        <v>8.9226558208059414E-2</v>
      </c>
      <c r="QE53" s="343">
        <v>7.8405823455630477E-2</v>
      </c>
      <c r="QF53" s="343">
        <v>9.926107383895369E-2</v>
      </c>
      <c r="QG53" s="343">
        <v>9.7472628915558163E-2</v>
      </c>
      <c r="QH53" s="343">
        <v>7.8244942076560686E-2</v>
      </c>
      <c r="QI53" s="343">
        <v>8.0832406559668543E-2</v>
      </c>
      <c r="QJ53" s="343">
        <v>6.7106159444609487E-2</v>
      </c>
      <c r="QK53" s="343">
        <v>6.8038765283779168E-2</v>
      </c>
      <c r="QL53" s="343">
        <v>9.5554757103584118E-2</v>
      </c>
      <c r="QM53" s="343">
        <v>7.1297568733785413E-2</v>
      </c>
      <c r="QN53" s="343">
        <v>0.1164471865505608</v>
      </c>
      <c r="QO53" s="343">
        <v>7.4693817801547227E-2</v>
      </c>
      <c r="QP53" s="343">
        <v>0.10367790971162531</v>
      </c>
      <c r="QQ53" s="343">
        <v>9.0943914471461523E-2</v>
      </c>
      <c r="QR53" s="343">
        <v>0.14329220127874137</v>
      </c>
      <c r="QS53" s="343">
        <v>7.4048547959204417E-2</v>
      </c>
      <c r="QT53" s="343">
        <v>0.12443498970886464</v>
      </c>
      <c r="QU53" s="343">
        <v>6.813441723583967E-2</v>
      </c>
      <c r="QV53" s="343">
        <v>7.1027549077249869E-2</v>
      </c>
      <c r="QW53" s="343">
        <v>0.11461142641209147</v>
      </c>
      <c r="QX53" s="343">
        <v>6.3314344936986039E-2</v>
      </c>
      <c r="QY53" s="343">
        <v>8.9946409502176847E-2</v>
      </c>
      <c r="QZ53" s="343">
        <v>7.8463270716011974E-2</v>
      </c>
      <c r="RA53" s="343">
        <v>7.3085783623461034E-2</v>
      </c>
      <c r="RB53" s="343">
        <v>7.6136401015547334E-2</v>
      </c>
      <c r="RC53" s="343">
        <v>6.3847298433532956E-2</v>
      </c>
      <c r="RD53" s="343">
        <v>6.2688812571408598E-2</v>
      </c>
      <c r="RE53" s="343">
        <v>0.19075306929291183</v>
      </c>
      <c r="RF53" s="343">
        <v>0.12076332435254045</v>
      </c>
      <c r="RG53" s="343">
        <v>0.12022548967678699</v>
      </c>
      <c r="RH53" s="343">
        <v>0.10573498919568429</v>
      </c>
      <c r="RI53" s="343">
        <v>7.5636351927046389E-2</v>
      </c>
      <c r="RJ53" s="343">
        <v>9.8239471186362046E-2</v>
      </c>
      <c r="RK53" s="343">
        <v>0.1368164141755201</v>
      </c>
      <c r="RL53" s="343">
        <v>0.10932986938590857</v>
      </c>
      <c r="RM53" s="343">
        <v>0.11200942376123281</v>
      </c>
      <c r="RN53" s="343">
        <v>0.13141826161405459</v>
      </c>
      <c r="RO53" s="343">
        <v>0.1506005803238806</v>
      </c>
      <c r="RP53" s="343">
        <v>5.6814604595289184E-2</v>
      </c>
      <c r="RQ53" s="343">
        <v>7.4592000309364803E-2</v>
      </c>
      <c r="RR53" s="343">
        <v>0.12818974531889998</v>
      </c>
      <c r="RS53" s="343">
        <v>8.2310836755966829E-2</v>
      </c>
      <c r="RT53" s="343">
        <v>7.4046581007607581E-2</v>
      </c>
      <c r="RU53" s="343">
        <v>7.3767615205685949E-2</v>
      </c>
      <c r="RV53" s="343">
        <v>9.7561253267006265E-2</v>
      </c>
      <c r="RW53" s="343">
        <v>9.1940936941789175E-2</v>
      </c>
      <c r="RX53" s="343">
        <v>0.11889145393381613</v>
      </c>
      <c r="RY53" s="343">
        <v>0.16506250465391156</v>
      </c>
      <c r="RZ53" s="343">
        <v>9.5473087283375363E-2</v>
      </c>
      <c r="SA53" s="343">
        <v>0.12155181792495444</v>
      </c>
      <c r="SB53" s="343">
        <v>6.5352133675022059E-2</v>
      </c>
      <c r="SC53" s="343">
        <v>7.7248603492874421E-2</v>
      </c>
      <c r="SD53" s="343">
        <v>7.5537429293318817E-2</v>
      </c>
      <c r="SE53" s="343">
        <v>7.6474544396145358E-2</v>
      </c>
      <c r="SF53" s="343">
        <v>0.10223337727266163</v>
      </c>
      <c r="SG53" s="343">
        <v>6.4949504014445061E-2</v>
      </c>
      <c r="SH53" s="343">
        <v>6.4612511982663906E-2</v>
      </c>
      <c r="SI53" s="343">
        <v>9.1622379309464569E-2</v>
      </c>
      <c r="SJ53" s="343">
        <v>0.13222732557985206</v>
      </c>
      <c r="SK53" s="343">
        <v>7.583544317200043E-2</v>
      </c>
      <c r="SL53" s="343">
        <v>7.9662655201470922E-2</v>
      </c>
      <c r="SM53" s="343">
        <v>0.16133981243406523</v>
      </c>
      <c r="SN53" s="343">
        <v>8.8645112612843593E-2</v>
      </c>
      <c r="SO53" s="343">
        <v>6.207372009973329E-2</v>
      </c>
      <c r="SP53" s="343">
        <v>8.382848024680796E-2</v>
      </c>
      <c r="SQ53" s="343">
        <v>7.2050728955518686E-2</v>
      </c>
      <c r="SR53" s="343">
        <v>0.10906710694488578</v>
      </c>
      <c r="SS53" s="343">
        <v>7.6254044217442765E-2</v>
      </c>
      <c r="ST53" s="343">
        <v>0.10033700904004389</v>
      </c>
      <c r="SU53" s="343">
        <v>9.0979482391924715E-2</v>
      </c>
      <c r="SV53" s="343">
        <v>0.11312100884151519</v>
      </c>
      <c r="SW53" s="343">
        <v>0.11149898411497618</v>
      </c>
      <c r="SX53" s="343">
        <v>0.10595117980382872</v>
      </c>
      <c r="SY53" s="343">
        <v>0.11710696140182927</v>
      </c>
      <c r="SZ53" s="343">
        <v>0.10711152565841887</v>
      </c>
      <c r="TA53" s="343">
        <v>8.3058377943396336E-2</v>
      </c>
      <c r="TB53" s="343">
        <v>0.12661755513135664</v>
      </c>
      <c r="TC53" s="343">
        <v>8.9144881227747635E-2</v>
      </c>
      <c r="TD53" s="343">
        <v>8.8768553508804207E-2</v>
      </c>
      <c r="TE53" s="343">
        <v>8.6124461377791367E-2</v>
      </c>
      <c r="TF53" s="343">
        <v>9.1661274486939781E-2</v>
      </c>
      <c r="TG53" s="343">
        <v>0.21457934731695197</v>
      </c>
      <c r="TH53" s="343">
        <v>7.2663168070781547E-2</v>
      </c>
      <c r="TI53" s="343">
        <v>8.1827799251439001E-2</v>
      </c>
      <c r="TJ53" s="343">
        <v>9.2828096869779983E-2</v>
      </c>
      <c r="TK53" s="343">
        <v>8.3565844815129783E-2</v>
      </c>
      <c r="TL53" s="343">
        <v>9.9957603238951906E-2</v>
      </c>
      <c r="TM53" s="343">
        <v>5.0802626909241096E-2</v>
      </c>
      <c r="TN53" s="343">
        <v>6.9826469926408313E-2</v>
      </c>
      <c r="TO53" s="343">
        <v>8.2205160689540729E-2</v>
      </c>
      <c r="TP53" s="343">
        <v>0.10190030750065832</v>
      </c>
      <c r="TQ53" s="343">
        <v>0.10539223550374616</v>
      </c>
      <c r="TR53" s="343">
        <v>6.6683546636336355E-2</v>
      </c>
      <c r="TS53" s="343">
        <v>7.9090490918402118E-2</v>
      </c>
      <c r="TT53" s="343">
        <v>7.943434774544296E-2</v>
      </c>
      <c r="TU53" s="343">
        <v>9.8754360592223464E-2</v>
      </c>
      <c r="TV53" s="343">
        <v>6.9663266643101379E-2</v>
      </c>
      <c r="TW53" s="343">
        <v>0.17011977048577948</v>
      </c>
      <c r="TX53" s="343">
        <v>6.6409801448363573E-2</v>
      </c>
      <c r="TY53" s="343">
        <v>0.19579859771659813</v>
      </c>
      <c r="TZ53" s="343">
        <v>0.10234676970590571</v>
      </c>
      <c r="UA53" s="343">
        <v>6.683031062821386E-2</v>
      </c>
      <c r="UB53" s="343">
        <v>8.4464914322428225E-2</v>
      </c>
      <c r="UC53" s="343">
        <v>0.10776275633559554</v>
      </c>
      <c r="UD53" s="343">
        <v>7.9746047645661858E-2</v>
      </c>
      <c r="UE53" s="343">
        <v>5.8661949796712826E-2</v>
      </c>
      <c r="UF53" s="343">
        <v>0.11167354131618822</v>
      </c>
      <c r="UG53" s="343">
        <v>8.371729333259148E-2</v>
      </c>
      <c r="UH53" s="343">
        <v>0.13894664868766712</v>
      </c>
      <c r="UI53" s="343">
        <v>0.10266922281207988</v>
      </c>
      <c r="UJ53" s="343">
        <v>0.11037131273481525</v>
      </c>
      <c r="UK53" s="343">
        <v>0.11769615272548477</v>
      </c>
      <c r="UL53" s="343">
        <v>0.12664329004594055</v>
      </c>
      <c r="UM53" s="343">
        <v>8.3945629338495933E-2</v>
      </c>
      <c r="UN53" s="343">
        <v>0.22007346457296634</v>
      </c>
      <c r="UO53" s="343">
        <v>9.7488176949333857E-2</v>
      </c>
      <c r="UP53" s="343">
        <v>6.6309495529198667E-2</v>
      </c>
      <c r="UQ53" s="343">
        <v>0.13628542084252263</v>
      </c>
      <c r="UR53" s="343">
        <v>3.0965614225226933E-2</v>
      </c>
      <c r="US53" s="343">
        <v>9.1663675366119024E-2</v>
      </c>
      <c r="UT53" s="343">
        <v>0.11220586795528961</v>
      </c>
      <c r="UU53" s="343">
        <v>8.8751428824783499E-2</v>
      </c>
      <c r="UV53" s="343">
        <v>7.7951260840467482E-2</v>
      </c>
      <c r="UW53" s="343">
        <v>8.0917763989369951E-2</v>
      </c>
      <c r="UX53" s="343">
        <v>7.1960450077313151E-2</v>
      </c>
      <c r="UY53" s="343">
        <v>0.1126531990658816</v>
      </c>
      <c r="UZ53" s="343">
        <v>8.2940842980172097E-2</v>
      </c>
      <c r="VA53" s="343">
        <v>0.10583079884926469</v>
      </c>
      <c r="VB53" s="343">
        <v>5.4493688166519741E-2</v>
      </c>
      <c r="VC53" s="343">
        <v>7.1505118510658133E-2</v>
      </c>
      <c r="VD53" s="343">
        <v>9.5395495374624023E-2</v>
      </c>
      <c r="VE53" s="343">
        <v>7.0842705851921095E-2</v>
      </c>
      <c r="VF53" s="343">
        <v>0.10709337693336064</v>
      </c>
      <c r="VG53" s="343">
        <v>5.5699798309514728E-2</v>
      </c>
      <c r="VH53" s="343">
        <v>5.7583679443140787E-2</v>
      </c>
      <c r="VI53" s="343">
        <v>9.1599543286328911E-2</v>
      </c>
      <c r="VJ53" s="343">
        <v>0.18614244867708032</v>
      </c>
      <c r="VK53" s="343">
        <v>9.7510008857967484E-2</v>
      </c>
      <c r="VL53" s="343">
        <v>8.9598182541673288E-2</v>
      </c>
      <c r="VM53" s="343">
        <v>0.13873371787972882</v>
      </c>
      <c r="VN53" s="343">
        <v>0.1303349137802734</v>
      </c>
      <c r="VO53" s="343">
        <v>0.10925697329104213</v>
      </c>
      <c r="VP53" s="343">
        <v>9.2401299813282434E-2</v>
      </c>
      <c r="VQ53" s="343">
        <v>9.048429058936186E-2</v>
      </c>
      <c r="VR53" s="343">
        <v>8.397699684404307E-2</v>
      </c>
      <c r="VS53" s="343">
        <v>0.1203795925866598</v>
      </c>
      <c r="VT53" s="343">
        <v>0.10352640139675773</v>
      </c>
      <c r="VU53" s="343">
        <v>0.1162371580666077</v>
      </c>
      <c r="VV53" s="343">
        <v>0.12391998944963173</v>
      </c>
      <c r="VW53" s="343">
        <v>7.8587356316645832E-2</v>
      </c>
      <c r="VX53" s="343">
        <v>7.1230591199221857E-2</v>
      </c>
      <c r="VY53" s="343">
        <v>0.23590937550984653</v>
      </c>
      <c r="VZ53" s="343">
        <v>0.12600015931386671</v>
      </c>
      <c r="WA53" s="343">
        <v>9.7869939362746045E-2</v>
      </c>
      <c r="WB53" s="343">
        <v>0.10854205765101078</v>
      </c>
      <c r="WC53" s="343">
        <v>9.0162631036688756E-2</v>
      </c>
      <c r="WD53" s="343">
        <v>8.983587812273279E-2</v>
      </c>
      <c r="WE53" s="343">
        <v>0.12371243346960202</v>
      </c>
      <c r="WF53" s="343">
        <v>0.11728264685218183</v>
      </c>
      <c r="WG53" s="343">
        <v>0.10210287621915486</v>
      </c>
      <c r="WH53" s="343">
        <v>0.11154227969695239</v>
      </c>
      <c r="WI53" s="343">
        <v>0.10429479939308352</v>
      </c>
      <c r="WJ53" s="343">
        <v>0.11110054547145862</v>
      </c>
      <c r="WK53" s="343">
        <v>0.10860969313491761</v>
      </c>
      <c r="WL53" s="343">
        <v>0.11582903597001379</v>
      </c>
      <c r="WM53" s="343">
        <v>0.16128426619562827</v>
      </c>
      <c r="WN53" s="343">
        <v>0.10067137115526884</v>
      </c>
      <c r="WO53" s="343">
        <v>0.12722006607707015</v>
      </c>
      <c r="WP53" s="343">
        <v>0.1019994361278445</v>
      </c>
      <c r="WQ53" s="343">
        <v>8.7725463312792684E-2</v>
      </c>
      <c r="WR53" s="343">
        <v>0.10305684600657318</v>
      </c>
      <c r="WS53" s="343">
        <v>0.14250606434444121</v>
      </c>
      <c r="WT53" s="343">
        <v>0.10928275020373385</v>
      </c>
      <c r="WU53" s="343">
        <v>8.812382999867667E-2</v>
      </c>
      <c r="WV53" s="343">
        <v>9.0835344128775725E-2</v>
      </c>
      <c r="WW53" s="343">
        <v>7.1406446838807647E-2</v>
      </c>
      <c r="WX53" s="343">
        <v>9.6846219209174272E-2</v>
      </c>
      <c r="WY53" s="343">
        <v>8.5782863164571857E-2</v>
      </c>
      <c r="WZ53" s="343">
        <v>0.10434929496417598</v>
      </c>
      <c r="XA53" s="343">
        <v>0.1349380532872502</v>
      </c>
      <c r="XB53" s="343">
        <v>8.3597644478740879E-2</v>
      </c>
      <c r="XC53" s="343">
        <v>0.10597333647702958</v>
      </c>
      <c r="XD53" s="343">
        <v>9.038042208894892E-2</v>
      </c>
      <c r="XE53" s="343">
        <v>7.3677497310199541E-2</v>
      </c>
      <c r="XF53" s="343">
        <v>0.21913117685160596</v>
      </c>
      <c r="XG53" s="343">
        <v>9.9512628209394313E-2</v>
      </c>
      <c r="XH53" s="343">
        <v>0.10324925680774305</v>
      </c>
      <c r="XI53" s="343">
        <v>0.13708074822569447</v>
      </c>
      <c r="XJ53" s="343">
        <v>0.10182871228358646</v>
      </c>
      <c r="XK53" s="343">
        <v>0.11016302710468748</v>
      </c>
      <c r="XL53" s="343">
        <v>9.4922181542823017E-2</v>
      </c>
      <c r="XM53" s="343">
        <v>9.1936421769386351E-2</v>
      </c>
      <c r="XN53" s="343">
        <v>9.2698038317696296E-2</v>
      </c>
      <c r="XO53" s="343">
        <v>0.10616783589993194</v>
      </c>
      <c r="XP53" s="343">
        <v>0.13092110406329233</v>
      </c>
      <c r="XQ53" s="343">
        <v>7.7131239923074274E-2</v>
      </c>
      <c r="XR53" s="343">
        <v>9.3408362679336956E-2</v>
      </c>
      <c r="XS53" s="343">
        <v>0.10466523437282201</v>
      </c>
      <c r="XT53" s="343">
        <v>9.4462815273875955E-2</v>
      </c>
      <c r="XU53" s="343">
        <v>6.6322737922936276E-2</v>
      </c>
      <c r="XV53" s="343">
        <v>8.7319208810413135E-2</v>
      </c>
      <c r="XW53" s="343">
        <v>7.1738776976469465E-2</v>
      </c>
      <c r="XX53" s="343">
        <v>9.0526607610423596E-2</v>
      </c>
      <c r="XY53" s="343">
        <v>8.3603293211569202E-2</v>
      </c>
      <c r="XZ53" s="343">
        <v>9.3595034442810685E-2</v>
      </c>
      <c r="YA53" s="343">
        <v>9.6329174890572272E-2</v>
      </c>
      <c r="YB53" s="343">
        <v>5.6517330005324093E-2</v>
      </c>
      <c r="YC53" s="343">
        <v>0.21339130034334111</v>
      </c>
      <c r="YD53" s="343">
        <v>0.10510418985374077</v>
      </c>
      <c r="YE53" s="343">
        <v>0.12094955379269318</v>
      </c>
      <c r="YF53" s="343">
        <v>9.3884517378529736E-2</v>
      </c>
      <c r="YG53" s="343">
        <v>0.13460841587496486</v>
      </c>
      <c r="YH53" s="343">
        <v>6.1803823583073035E-2</v>
      </c>
      <c r="YI53" s="343">
        <v>0.10152509909636329</v>
      </c>
      <c r="YJ53" s="343">
        <v>6.6214170265748995E-2</v>
      </c>
      <c r="YK53" s="343">
        <v>8.9316392475212947E-2</v>
      </c>
      <c r="YL53" s="343">
        <v>9.5768555162039817E-2</v>
      </c>
      <c r="YM53" s="343">
        <v>8.1307260393258807E-2</v>
      </c>
      <c r="YN53" s="343">
        <v>7.0278437756271808E-2</v>
      </c>
      <c r="YO53" s="343">
        <v>9.0400970741491241E-2</v>
      </c>
      <c r="YP53" s="343">
        <v>7.366142023299907E-2</v>
      </c>
      <c r="YQ53" s="343">
        <v>8.0414558265598374E-2</v>
      </c>
      <c r="YR53" s="343">
        <v>9.3523247264720638E-2</v>
      </c>
      <c r="YS53" s="343">
        <v>7.970990399973138E-2</v>
      </c>
      <c r="YT53" s="343">
        <v>0.12635257785343221</v>
      </c>
      <c r="YU53" s="343">
        <v>5.661015833972826E-2</v>
      </c>
      <c r="YV53" s="343">
        <v>6.1861170469980901E-2</v>
      </c>
      <c r="YW53" s="343">
        <v>5.558385244653747E-2</v>
      </c>
      <c r="YX53" s="343">
        <v>8.0109608861707052E-2</v>
      </c>
      <c r="YY53" s="343">
        <v>5.5027435287357478E-2</v>
      </c>
      <c r="YZ53" s="343">
        <v>6.6844950624152202E-2</v>
      </c>
      <c r="ZA53" s="343">
        <v>0.14262808150778195</v>
      </c>
      <c r="ZB53" s="343">
        <v>7.4734824669036193E-2</v>
      </c>
      <c r="ZC53" s="343">
        <v>7.533514829382626E-2</v>
      </c>
      <c r="ZD53" s="343">
        <v>8.8295225254583207E-2</v>
      </c>
      <c r="ZE53" s="343">
        <v>9.1234106860681549E-2</v>
      </c>
      <c r="ZF53" s="343">
        <v>8.9711065938466006E-2</v>
      </c>
      <c r="ZG53" s="343">
        <v>7.0036265969007139E-2</v>
      </c>
      <c r="ZH53" s="343">
        <v>0.10437035028459488</v>
      </c>
      <c r="ZI53" s="343">
        <v>0.13245227375011548</v>
      </c>
      <c r="ZJ53" s="343">
        <v>0.19617652168005617</v>
      </c>
      <c r="ZK53" s="343">
        <v>7.1696858743687822E-2</v>
      </c>
      <c r="ZL53" s="343">
        <v>0.15265584102725094</v>
      </c>
      <c r="ZM53" s="343">
        <v>0.1225344894020655</v>
      </c>
      <c r="ZN53" s="343">
        <v>0.11762903228497856</v>
      </c>
      <c r="ZO53" s="343">
        <v>0.10387399513191192</v>
      </c>
      <c r="ZP53" s="343">
        <v>0.11250972669726737</v>
      </c>
      <c r="ZQ53" s="343">
        <v>9.9920056592765955E-2</v>
      </c>
      <c r="ZR53" s="343">
        <v>0.11449047210941035</v>
      </c>
      <c r="ZS53" s="343">
        <v>0.1064247994327668</v>
      </c>
      <c r="ZT53" s="343">
        <v>4.9638056843188942E-2</v>
      </c>
      <c r="ZU53" s="343">
        <v>9.6847438780485712E-2</v>
      </c>
      <c r="ZV53" s="343">
        <v>9.2004389601971492E-2</v>
      </c>
      <c r="ZW53" s="343">
        <v>0.10929386355255703</v>
      </c>
      <c r="ZX53" s="343">
        <v>7.079138921578855E-2</v>
      </c>
      <c r="ZY53" s="343">
        <v>9.1057038983357597E-2</v>
      </c>
      <c r="ZZ53" s="343">
        <v>0.10463140048554903</v>
      </c>
      <c r="AAA53" s="343">
        <v>5.5442349388928412E-2</v>
      </c>
      <c r="AAB53" s="343">
        <v>0.14321823639040945</v>
      </c>
      <c r="AAC53" s="343">
        <v>0.10021958520110559</v>
      </c>
      <c r="AAD53" s="343">
        <v>6.1401930397707284E-2</v>
      </c>
      <c r="AAE53" s="343">
        <v>0.1005649023238871</v>
      </c>
      <c r="AAF53" s="343">
        <v>0.14603551711267049</v>
      </c>
      <c r="AAG53" s="343">
        <v>8.9803782296689547E-2</v>
      </c>
      <c r="AAH53" s="343">
        <v>8.8655041488144681E-2</v>
      </c>
      <c r="AAI53" s="343">
        <v>7.8546716198791444E-2</v>
      </c>
      <c r="AAJ53" s="343">
        <v>8.8568788321500627E-2</v>
      </c>
      <c r="AAK53" s="343">
        <v>0.12558122639529776</v>
      </c>
      <c r="AAL53" s="343">
        <v>9.9042196829772389E-2</v>
      </c>
      <c r="AAM53" s="343">
        <v>0.22714084549247343</v>
      </c>
      <c r="AAN53" s="343">
        <v>0.12640735611317225</v>
      </c>
      <c r="AAO53" s="343">
        <v>9.5881026298202984E-2</v>
      </c>
      <c r="AAP53" s="343">
        <v>0.12409676922824273</v>
      </c>
      <c r="AAQ53" s="343">
        <v>0.12645833441208459</v>
      </c>
      <c r="AAR53" s="343">
        <v>9.1578117683955421E-2</v>
      </c>
      <c r="AAS53" s="343">
        <v>0.10622050117275393</v>
      </c>
      <c r="AAT53" s="343">
        <v>0.13291801310342619</v>
      </c>
      <c r="AAU53" s="343">
        <v>0.13754429160061424</v>
      </c>
      <c r="AAV53" s="343">
        <v>0.10188084664934008</v>
      </c>
      <c r="AAW53" s="343">
        <v>0.10539302550466431</v>
      </c>
      <c r="AAX53" s="343">
        <v>0.14863205818647995</v>
      </c>
      <c r="AAY53" s="343">
        <v>0.12024776522722919</v>
      </c>
      <c r="AAZ53" s="343">
        <v>7.5380561829136411E-2</v>
      </c>
      <c r="ABA53" s="343">
        <v>0.10785825860826741</v>
      </c>
      <c r="ABB53" s="343">
        <v>0.12033994805249605</v>
      </c>
      <c r="ABC53" s="343">
        <v>8.9202672283876322E-2</v>
      </c>
      <c r="ABD53" s="343">
        <v>0.10510792307676287</v>
      </c>
      <c r="ABE53" s="343">
        <v>0.10074071042592327</v>
      </c>
      <c r="ABF53" s="343">
        <v>0.11264831756721622</v>
      </c>
      <c r="ABG53" s="343">
        <v>0.10507932665716889</v>
      </c>
      <c r="ABH53" s="343">
        <v>0.10125702144289128</v>
      </c>
      <c r="ABI53" s="343">
        <v>9.0083951652448757E-2</v>
      </c>
      <c r="ABJ53" s="343">
        <v>0.10800951188993459</v>
      </c>
      <c r="ABK53" s="343">
        <v>6.3335056239106791E-2</v>
      </c>
      <c r="ABL53" s="343">
        <v>8.0161675648591724E-2</v>
      </c>
      <c r="ABM53" s="343">
        <v>0.17231214458870367</v>
      </c>
      <c r="ABN53" s="343">
        <v>8.3229844913515247E-2</v>
      </c>
      <c r="ABO53" s="343">
        <v>8.2431912799234591E-2</v>
      </c>
      <c r="ABP53" s="343">
        <v>0.10781025771933901</v>
      </c>
      <c r="ABQ53" s="343">
        <v>7.022895652694304E-2</v>
      </c>
      <c r="ABR53" s="343">
        <v>8.2777815886668368E-2</v>
      </c>
      <c r="ABS53" s="343">
        <v>7.4766671155527736E-2</v>
      </c>
      <c r="ABT53" s="343">
        <v>7.9390591014051812E-2</v>
      </c>
      <c r="ABU53" s="343">
        <v>1.815997416000659E-2</v>
      </c>
      <c r="ABV53" s="343">
        <v>0.16625219428566329</v>
      </c>
      <c r="ABW53" s="343">
        <v>5.6757631298711753E-2</v>
      </c>
      <c r="ABX53" s="343">
        <v>0.13543468796195871</v>
      </c>
      <c r="ABY53" s="343">
        <v>7.6140319269299608E-2</v>
      </c>
      <c r="ABZ53" s="343">
        <v>5.9279486122084508E-2</v>
      </c>
      <c r="ACA53" s="343">
        <v>0.11042633873724185</v>
      </c>
      <c r="ACB53" s="343">
        <v>6.9290243738550236E-2</v>
      </c>
      <c r="ACC53" s="343">
        <v>7.7065919538706548E-2</v>
      </c>
      <c r="ACD53" s="343">
        <v>5.8532422546465047E-2</v>
      </c>
      <c r="ACE53" s="343">
        <v>0.13306627526666509</v>
      </c>
      <c r="ACF53" s="343">
        <v>7.1987917287509917E-2</v>
      </c>
      <c r="ACG53" s="343">
        <v>0.18587042668959713</v>
      </c>
      <c r="ACH53" s="343">
        <v>6.6642578997948274E-2</v>
      </c>
      <c r="ACI53" s="343">
        <v>0.10578104610943428</v>
      </c>
      <c r="ACJ53" s="343">
        <v>0.10323195826248641</v>
      </c>
      <c r="ACK53" s="343">
        <v>9.8178695929576856E-2</v>
      </c>
      <c r="ACL53" s="343">
        <v>9.1736233048215057E-2</v>
      </c>
      <c r="ACM53" s="343">
        <v>0.11265228937022448</v>
      </c>
      <c r="ACN53" s="343">
        <v>0.11769145101847837</v>
      </c>
      <c r="ACO53" s="343">
        <v>0.1388759628706096</v>
      </c>
      <c r="ACP53" s="343">
        <v>6.2596935163753864E-2</v>
      </c>
      <c r="ACQ53" s="343">
        <v>0.10435838516310383</v>
      </c>
      <c r="ACR53" s="343">
        <v>9.0709736812107269E-2</v>
      </c>
      <c r="ACS53" s="343">
        <v>9.5993212798722194E-2</v>
      </c>
      <c r="ACT53" s="343">
        <v>0.11491904000500032</v>
      </c>
      <c r="ACU53" s="343">
        <v>9.4008605355888203E-2</v>
      </c>
      <c r="ACV53" s="343">
        <v>7.2243216703612056E-2</v>
      </c>
      <c r="ACW53" s="343">
        <v>6.4171638091294794E-2</v>
      </c>
      <c r="ACX53" s="343">
        <v>4.8672219099161231E-2</v>
      </c>
      <c r="ACY53" s="343">
        <v>7.8313681850737574E-2</v>
      </c>
      <c r="ACZ53" s="343">
        <v>7.3205801680887805E-2</v>
      </c>
      <c r="ADA53" s="343">
        <v>7.6398737041850504E-2</v>
      </c>
      <c r="ADB53" s="343">
        <v>0.14634588050891842</v>
      </c>
      <c r="ADC53" s="343">
        <v>0.1258848044331666</v>
      </c>
      <c r="ADD53" s="343">
        <v>0.146276342547837</v>
      </c>
      <c r="ADE53" s="343">
        <v>0.10879893205640645</v>
      </c>
      <c r="ADF53" s="343">
        <v>1.9403366131318992E-2</v>
      </c>
      <c r="ADG53" s="343">
        <v>2.9316704527399488E-2</v>
      </c>
      <c r="ADH53" s="343">
        <v>7.5260361921395263E-2</v>
      </c>
      <c r="ADI53" s="343">
        <v>3.0307534665751514E-2</v>
      </c>
      <c r="ADJ53" s="343">
        <v>5.956133910548108E-2</v>
      </c>
      <c r="ADK53" s="343">
        <v>6.4870852950137517E-2</v>
      </c>
      <c r="ADL53" s="343">
        <v>6.9711017054312263E-2</v>
      </c>
      <c r="ADM53" s="343">
        <v>0.16583708882362477</v>
      </c>
      <c r="ADN53" s="343">
        <v>8.2322446722573356E-2</v>
      </c>
      <c r="ADO53" s="343">
        <v>9.9294460695649941E-2</v>
      </c>
      <c r="ADP53" s="343">
        <v>0.10816823267037889</v>
      </c>
      <c r="ADQ53" s="343">
        <v>4.0265796178559639E-2</v>
      </c>
      <c r="ADR53" s="343">
        <v>4.7865801932862016E-2</v>
      </c>
      <c r="ADS53" s="343">
        <v>5.0737339957589472E-2</v>
      </c>
      <c r="ADT53" s="343">
        <v>3.3464581220436822E-2</v>
      </c>
      <c r="ADU53" s="343">
        <v>0.21989276278479269</v>
      </c>
      <c r="ADV53" s="343">
        <v>9.879768727640216E-2</v>
      </c>
      <c r="ADW53" s="343">
        <v>0.1137332272578922</v>
      </c>
      <c r="ADX53" s="343">
        <v>8.2930164005505569E-2</v>
      </c>
      <c r="ADY53" s="343">
        <v>8.2215110814687964E-2</v>
      </c>
      <c r="ADZ53" s="343">
        <v>8.9211422916335631E-2</v>
      </c>
      <c r="AEA53" s="343">
        <v>9.7779063778309805E-2</v>
      </c>
      <c r="AEB53" s="343">
        <v>7.2469739111292925E-2</v>
      </c>
      <c r="AEC53" s="343">
        <v>6.01333251043039E-2</v>
      </c>
      <c r="AED53" s="343">
        <v>8.467853547439555E-2</v>
      </c>
      <c r="AEE53" s="343">
        <v>7.8964746181430318E-2</v>
      </c>
      <c r="AEF53" s="343">
        <v>0.10325052414640983</v>
      </c>
      <c r="AEG53" s="343">
        <v>0.1031278206337314</v>
      </c>
      <c r="AEH53" s="343">
        <v>0.10197888191335183</v>
      </c>
      <c r="AEI53" s="343">
        <v>0.11742465636409269</v>
      </c>
      <c r="AEJ53" s="343">
        <v>9.39598501900092E-2</v>
      </c>
      <c r="AEK53" s="343">
        <v>4.9191809790634568E-2</v>
      </c>
      <c r="AEL53" s="343">
        <v>9.5695127410989789E-2</v>
      </c>
      <c r="AEM53" s="343">
        <v>6.5439344154691659E-2</v>
      </c>
      <c r="AEN53" s="343">
        <v>9.5692186995612577E-2</v>
      </c>
      <c r="AEO53" s="343">
        <v>0.18246769904897328</v>
      </c>
      <c r="AEP53" s="343">
        <v>0.11686124107185819</v>
      </c>
      <c r="AEQ53" s="343">
        <v>8.6604054983296999E-2</v>
      </c>
      <c r="AER53" s="343">
        <v>8.9885811494405096E-2</v>
      </c>
      <c r="AES53" s="343">
        <v>8.7118559057506498E-2</v>
      </c>
      <c r="AET53" s="343">
        <v>0.10458045842502595</v>
      </c>
      <c r="AEU53" s="343">
        <v>9.8528920446419865E-2</v>
      </c>
      <c r="AEV53" s="343">
        <v>9.9319020831875215E-2</v>
      </c>
      <c r="AEW53" s="343">
        <v>8.9869923079143751E-2</v>
      </c>
      <c r="AEX53" s="343">
        <v>5.6287571127777061E-2</v>
      </c>
      <c r="AEY53" s="343">
        <v>0.10195082491922845</v>
      </c>
      <c r="AEZ53" s="343">
        <v>0.1052182487822737</v>
      </c>
      <c r="AFA53" s="343">
        <v>8.0554615709366256E-2</v>
      </c>
      <c r="AFB53" s="343">
        <v>5.8290767901090244E-2</v>
      </c>
      <c r="AFC53" s="343">
        <v>6.1874143937484534E-2</v>
      </c>
      <c r="AFD53" s="343">
        <v>5.4362126695955679E-2</v>
      </c>
      <c r="AFE53" s="343">
        <v>4.6523120491378744E-2</v>
      </c>
      <c r="AFF53" s="343">
        <v>6.6829229422268877E-2</v>
      </c>
      <c r="AFG53" s="343">
        <v>4.0270537530500354E-2</v>
      </c>
      <c r="AFH53" s="343">
        <v>4.852734272997352E-2</v>
      </c>
      <c r="AFI53" s="343">
        <v>5.217935247624951E-2</v>
      </c>
      <c r="AFJ53" s="343">
        <v>5.0901800537122836E-2</v>
      </c>
      <c r="AFK53" s="343">
        <v>3.9364460041681142E-2</v>
      </c>
      <c r="AFL53" s="343">
        <v>0.12847165740345304</v>
      </c>
      <c r="AFM53" s="343">
        <v>4.8759216163514044E-2</v>
      </c>
      <c r="AFN53" s="343">
        <v>6.9590432902289681E-2</v>
      </c>
      <c r="AFO53" s="343">
        <v>4.2449248819431899E-2</v>
      </c>
      <c r="AFP53" s="343">
        <v>4.4756847639466621E-2</v>
      </c>
      <c r="AFQ53" s="343">
        <v>3.1121204563586666E-2</v>
      </c>
      <c r="AFR53" s="343">
        <v>3.7021350325438587E-2</v>
      </c>
      <c r="AFS53" s="343">
        <v>5.3561070235772862E-2</v>
      </c>
      <c r="AFT53" s="343">
        <v>4.3030844336050665E-2</v>
      </c>
      <c r="AFU53" s="343">
        <v>4.9081868548805328E-2</v>
      </c>
      <c r="AFV53" s="343">
        <v>7.2788710806771031E-2</v>
      </c>
      <c r="AFW53" s="343">
        <v>4.734027740374961E-2</v>
      </c>
      <c r="AFX53" s="343">
        <v>0.15718455785284277</v>
      </c>
      <c r="AFY53" s="343">
        <v>6.7016200092535325E-2</v>
      </c>
      <c r="AFZ53" s="343">
        <v>6.5569166625101066E-2</v>
      </c>
      <c r="AGA53" s="343">
        <v>8.2669989668001057E-2</v>
      </c>
      <c r="AGB53" s="343">
        <v>8.2935553981030558E-2</v>
      </c>
      <c r="AGC53" s="343">
        <v>6.9873157218745985E-2</v>
      </c>
      <c r="AGD53" s="343">
        <v>5.2113692754479586E-2</v>
      </c>
      <c r="AGE53" s="343">
        <v>6.730582234401114E-2</v>
      </c>
      <c r="AGF53" s="343">
        <v>6.4509679337630757E-2</v>
      </c>
      <c r="AGG53" s="343">
        <v>6.2752107911593608E-2</v>
      </c>
      <c r="AGH53" s="343">
        <v>6.6895133189701528E-2</v>
      </c>
      <c r="AGI53" s="343">
        <v>0.13972451672090758</v>
      </c>
      <c r="AGJ53" s="343">
        <v>7.2565954486591588E-2</v>
      </c>
      <c r="AGK53" s="343">
        <v>5.2740664633883716E-2</v>
      </c>
      <c r="AGL53" s="343">
        <v>3.9408513226855062E-2</v>
      </c>
      <c r="AGM53" s="343">
        <v>6.2634593869145591E-2</v>
      </c>
      <c r="AGN53" s="343">
        <v>3.900425036599052E-2</v>
      </c>
      <c r="AGO53" s="343">
        <v>4.5914909937520655E-2</v>
      </c>
      <c r="AGP53" s="343">
        <v>4.3115740189520559E-2</v>
      </c>
      <c r="AGQ53" s="343">
        <v>0.15631337233090584</v>
      </c>
      <c r="AGR53" s="343">
        <v>0.17049387169199212</v>
      </c>
      <c r="AGS53" s="343">
        <v>8.8334683760359634E-2</v>
      </c>
      <c r="AGT53" s="343">
        <v>8.1916938100316444E-2</v>
      </c>
      <c r="AGU53" s="343">
        <v>8.2658227186423003E-2</v>
      </c>
      <c r="AGV53" s="343">
        <v>7.5917112446916124E-2</v>
      </c>
      <c r="AGW53" s="343">
        <v>7.6280031763080347E-2</v>
      </c>
      <c r="AGX53" s="343">
        <v>9.3834731715671152E-2</v>
      </c>
      <c r="AGY53" s="343">
        <v>5.1314421731882144E-2</v>
      </c>
      <c r="AGZ53" s="343">
        <v>7.0209497220614564E-2</v>
      </c>
      <c r="AHA53" s="343">
        <v>0.10783624650852619</v>
      </c>
      <c r="AHB53" s="343">
        <v>6.0359560320310035E-2</v>
      </c>
      <c r="AHC53" s="343">
        <v>5.4705145194343253E-2</v>
      </c>
      <c r="AHD53" s="343">
        <v>7.1715451151373927E-2</v>
      </c>
      <c r="AHE53" s="343">
        <v>5.0150042480344215E-2</v>
      </c>
      <c r="AHF53" s="343">
        <v>7.1761531001504897E-2</v>
      </c>
      <c r="AHG53" s="343">
        <v>5.5974378184500954E-2</v>
      </c>
      <c r="AHH53" s="343">
        <v>0.13772873449964712</v>
      </c>
      <c r="AHI53" s="343">
        <v>5.2852464445991724E-2</v>
      </c>
      <c r="AHJ53" s="343">
        <v>6.956494964210716E-2</v>
      </c>
      <c r="AHK53" s="343">
        <v>4.7722901365234154E-2</v>
      </c>
      <c r="AHL53" s="343">
        <v>0.10575890860939939</v>
      </c>
      <c r="AHM53" s="343">
        <v>5.1720987255296669E-2</v>
      </c>
      <c r="AHN53" s="343">
        <v>7.9606452290437849E-2</v>
      </c>
      <c r="AHO53" s="343">
        <v>13.649631894877604</v>
      </c>
      <c r="AHQ53" s="351">
        <v>48</v>
      </c>
    </row>
    <row r="54" spans="1:901" x14ac:dyDescent="0.45">
      <c r="A54" s="346" t="s">
        <v>21</v>
      </c>
      <c r="B54" s="347" t="s">
        <v>22</v>
      </c>
      <c r="C54" s="343">
        <v>5.6213101167153244E-2</v>
      </c>
      <c r="D54" s="343">
        <v>5.8501544120201532E-2</v>
      </c>
      <c r="E54" s="343">
        <v>2.0683002974062403E-2</v>
      </c>
      <c r="F54" s="343">
        <v>2.2186919204981233E-2</v>
      </c>
      <c r="G54" s="343">
        <v>2.2801101138789297E-2</v>
      </c>
      <c r="H54" s="343">
        <v>1.6940183926749862E-2</v>
      </c>
      <c r="I54" s="343">
        <v>1.3067638709679166E-2</v>
      </c>
      <c r="J54" s="343">
        <v>5.244688130181821E-2</v>
      </c>
      <c r="K54" s="343">
        <v>2.1734197234554727E-2</v>
      </c>
      <c r="L54" s="343">
        <v>2.0568002265022013E-2</v>
      </c>
      <c r="M54" s="343">
        <v>4.4073329206626009E-2</v>
      </c>
      <c r="N54" s="343">
        <v>4.3077608305645262E-2</v>
      </c>
      <c r="O54" s="343">
        <v>7.0956322341036271E-2</v>
      </c>
      <c r="P54" s="343">
        <v>2.100810635812158E-2</v>
      </c>
      <c r="Q54" s="343">
        <v>1.6781542356821121E-2</v>
      </c>
      <c r="R54" s="343">
        <v>1.2415557995727938E-2</v>
      </c>
      <c r="S54" s="343">
        <v>2.1163242136010844E-2</v>
      </c>
      <c r="T54" s="343">
        <v>1.526899243985355E-2</v>
      </c>
      <c r="U54" s="343">
        <v>2.4300386199759428E-2</v>
      </c>
      <c r="V54" s="343">
        <v>1.2549431100913272E-2</v>
      </c>
      <c r="W54" s="343">
        <v>1.1213910280714886E-2</v>
      </c>
      <c r="X54" s="343">
        <v>1.6555701534235384E-2</v>
      </c>
      <c r="Y54" s="343">
        <v>1.2663397776463874E-2</v>
      </c>
      <c r="Z54" s="343">
        <v>1.1845444275845355E-2</v>
      </c>
      <c r="AA54" s="343">
        <v>5.8646458123996541E-2</v>
      </c>
      <c r="AB54" s="343">
        <v>1.5971880847511249E-2</v>
      </c>
      <c r="AC54" s="343">
        <v>1.3845003051671146E-2</v>
      </c>
      <c r="AD54" s="343">
        <v>1.3921873682293934E-2</v>
      </c>
      <c r="AE54" s="343">
        <v>5.476070666929083E-2</v>
      </c>
      <c r="AF54" s="343">
        <v>1.5772831793953949E-2</v>
      </c>
      <c r="AG54" s="343">
        <v>4.8904045041864942E-2</v>
      </c>
      <c r="AH54" s="343">
        <v>2.1406219397459139E-2</v>
      </c>
      <c r="AI54" s="343">
        <v>2.2267556319100462E-2</v>
      </c>
      <c r="AJ54" s="343">
        <v>2.1283273422540602E-2</v>
      </c>
      <c r="AK54" s="343">
        <v>2.4688147560385246E-2</v>
      </c>
      <c r="AL54" s="343">
        <v>1.6810612369764621E-2</v>
      </c>
      <c r="AM54" s="343">
        <v>1.2746693526459216E-2</v>
      </c>
      <c r="AN54" s="343">
        <v>1.6022410009665273E-2</v>
      </c>
      <c r="AO54" s="343">
        <v>1.9235849148944831E-2</v>
      </c>
      <c r="AP54" s="343">
        <v>2.0650156057477238E-2</v>
      </c>
      <c r="AQ54" s="343">
        <v>1.3467382395344604E-2</v>
      </c>
      <c r="AR54" s="343">
        <v>1.1122301723298594E-2</v>
      </c>
      <c r="AS54" s="343">
        <v>4.5642227077761693E-2</v>
      </c>
      <c r="AT54" s="343">
        <v>1.4468464251035837E-2</v>
      </c>
      <c r="AU54" s="343">
        <v>2.5163317591008434E-2</v>
      </c>
      <c r="AV54" s="343">
        <v>1.2376528054618282E-2</v>
      </c>
      <c r="AW54" s="343">
        <v>1.2955740523677008E-2</v>
      </c>
      <c r="AX54" s="343">
        <v>2.540472345162581E-2</v>
      </c>
      <c r="AY54" s="343">
        <v>1.3014254606031525E-2</v>
      </c>
      <c r="AZ54" s="343">
        <v>1.7133762893654425E-2</v>
      </c>
      <c r="BA54" s="343">
        <v>6.9899380226703195E-2</v>
      </c>
      <c r="BB54" s="343">
        <v>1.9904667284437291E-2</v>
      </c>
      <c r="BC54" s="343">
        <v>2.4059475105502857E-2</v>
      </c>
      <c r="BD54" s="343">
        <v>3.252125588864789E-2</v>
      </c>
      <c r="BE54" s="343">
        <v>1.324366367853058E-2</v>
      </c>
      <c r="BF54" s="343">
        <v>1.6228463700460195E-2</v>
      </c>
      <c r="BG54" s="343">
        <v>1.5134192072536676E-2</v>
      </c>
      <c r="BH54" s="343">
        <v>9.1513608353437068E-2</v>
      </c>
      <c r="BI54" s="343">
        <v>1.7632027891264817E-2</v>
      </c>
      <c r="BJ54" s="343">
        <v>1.3305556279659429E-2</v>
      </c>
      <c r="BK54" s="343">
        <v>2.9499602443088045E-2</v>
      </c>
      <c r="BL54" s="343">
        <v>2.3747376519826089E-2</v>
      </c>
      <c r="BM54" s="343">
        <v>1.8450762456684533E-2</v>
      </c>
      <c r="BN54" s="343">
        <v>1.5333112940474488E-2</v>
      </c>
      <c r="BO54" s="343">
        <v>1.9909995967097381E-2</v>
      </c>
      <c r="BP54" s="343">
        <v>1.1222745524807612E-2</v>
      </c>
      <c r="BQ54" s="343">
        <v>1.6697152863310201E-2</v>
      </c>
      <c r="BR54" s="343">
        <v>2.3545937204710026E-2</v>
      </c>
      <c r="BS54" s="343">
        <v>1.2823089276117843E-2</v>
      </c>
      <c r="BT54" s="343">
        <v>6.4268433801407829E-2</v>
      </c>
      <c r="BU54" s="343">
        <v>2.0028848528773496E-2</v>
      </c>
      <c r="BV54" s="343">
        <v>1.3260541760151406E-2</v>
      </c>
      <c r="BW54" s="343">
        <v>6.1806840500692885E-2</v>
      </c>
      <c r="BX54" s="343">
        <v>4.2083902994717454E-2</v>
      </c>
      <c r="BY54" s="343">
        <v>2.2985776294835183E-2</v>
      </c>
      <c r="BZ54" s="343">
        <v>1.6329365283510953E-2</v>
      </c>
      <c r="CA54" s="343">
        <v>1.7463786378758249E-2</v>
      </c>
      <c r="CB54" s="343">
        <v>2.4928218425535987E-2</v>
      </c>
      <c r="CC54" s="343">
        <v>1.8521430541578874E-2</v>
      </c>
      <c r="CD54" s="343">
        <v>1.0898938753911829E-2</v>
      </c>
      <c r="CE54" s="343">
        <v>7.032993737989721E-3</v>
      </c>
      <c r="CF54" s="343">
        <v>0.10216328791157318</v>
      </c>
      <c r="CG54" s="343">
        <v>2.4548979006042665E-2</v>
      </c>
      <c r="CH54" s="343">
        <v>4.448125580895148E-2</v>
      </c>
      <c r="CI54" s="343">
        <v>1.7072678655394156E-2</v>
      </c>
      <c r="CJ54" s="343">
        <v>1.6179524648238876E-2</v>
      </c>
      <c r="CK54" s="343">
        <v>1.4209477198714146E-2</v>
      </c>
      <c r="CL54" s="343">
        <v>1.6225732141039968E-2</v>
      </c>
      <c r="CM54" s="343">
        <v>2.5571984170454524E-2</v>
      </c>
      <c r="CN54" s="343">
        <v>9.3807876032842505E-3</v>
      </c>
      <c r="CO54" s="343">
        <v>9.8209307730279891E-3</v>
      </c>
      <c r="CP54" s="343">
        <v>1.5225451057992057E-2</v>
      </c>
      <c r="CQ54" s="343">
        <v>1.5885211719044598E-2</v>
      </c>
      <c r="CR54" s="343">
        <v>1.7550376390536099E-2</v>
      </c>
      <c r="CS54" s="343">
        <v>9.3375527268438036E-2</v>
      </c>
      <c r="CT54" s="343">
        <v>1.6496448244787715E-2</v>
      </c>
      <c r="CU54" s="343">
        <v>2.0829219613507744E-2</v>
      </c>
      <c r="CV54" s="343">
        <v>2.596176205822346E-2</v>
      </c>
      <c r="CW54" s="343">
        <v>1.1327391714257153E-2</v>
      </c>
      <c r="CX54" s="343">
        <v>2.859911011292263E-2</v>
      </c>
      <c r="CY54" s="343">
        <v>1.7066794495372399E-2</v>
      </c>
      <c r="CZ54" s="343">
        <v>1.8461953041024971E-2</v>
      </c>
      <c r="DA54" s="343">
        <v>7.3131353456482584E-2</v>
      </c>
      <c r="DB54" s="343">
        <v>2.4572422688644603E-2</v>
      </c>
      <c r="DC54" s="343">
        <v>3.3492138716058877E-2</v>
      </c>
      <c r="DD54" s="343">
        <v>6.175936761897622E-2</v>
      </c>
      <c r="DE54" s="343">
        <v>3.0220444668702395E-2</v>
      </c>
      <c r="DF54" s="343">
        <v>3.5642775214512964E-2</v>
      </c>
      <c r="DG54" s="343">
        <v>2.3900604718873734E-2</v>
      </c>
      <c r="DH54" s="343">
        <v>1.56463121680382E-2</v>
      </c>
      <c r="DI54" s="343">
        <v>2.3175990066559841E-2</v>
      </c>
      <c r="DJ54" s="343">
        <v>2.9946640065712671E-2</v>
      </c>
      <c r="DK54" s="343">
        <v>2.5916444653596871E-2</v>
      </c>
      <c r="DL54" s="343">
        <v>8.538475592570903E-2</v>
      </c>
      <c r="DM54" s="343">
        <v>6.1742459075019324E-2</v>
      </c>
      <c r="DN54" s="343">
        <v>3.8795651681338097E-2</v>
      </c>
      <c r="DO54" s="343">
        <v>1.7568477047482552E-2</v>
      </c>
      <c r="DP54" s="343">
        <v>2.1545768797756437E-2</v>
      </c>
      <c r="DQ54" s="343">
        <v>2.7683703271797529E-2</v>
      </c>
      <c r="DR54" s="343">
        <v>2.9145848769155346E-2</v>
      </c>
      <c r="DS54" s="343">
        <v>3.9851120962193412E-2</v>
      </c>
      <c r="DT54" s="343">
        <v>1.9535374983915024E-2</v>
      </c>
      <c r="DU54" s="343">
        <v>0.10124483977170025</v>
      </c>
      <c r="DV54" s="343">
        <v>1.444065277351091E-2</v>
      </c>
      <c r="DW54" s="343">
        <v>2.4271369933281974E-2</v>
      </c>
      <c r="DX54" s="343">
        <v>4.4340173057276493E-2</v>
      </c>
      <c r="DY54" s="343">
        <v>2.0924542953989524E-2</v>
      </c>
      <c r="DZ54" s="343">
        <v>2.0918579973538121E-2</v>
      </c>
      <c r="EA54" s="343">
        <v>3.4161000033714466E-2</v>
      </c>
      <c r="EB54" s="343">
        <v>1.5509478429087099E-2</v>
      </c>
      <c r="EC54" s="343">
        <v>2.9446760380524416E-2</v>
      </c>
      <c r="ED54" s="343">
        <v>5.7503916557293755E-2</v>
      </c>
      <c r="EE54" s="343">
        <v>3.5425143489349026E-2</v>
      </c>
      <c r="EF54" s="343">
        <v>1.9820912331965968E-2</v>
      </c>
      <c r="EG54" s="343">
        <v>2.4812109593868977E-2</v>
      </c>
      <c r="EH54" s="343">
        <v>2.933964873742087E-2</v>
      </c>
      <c r="EI54" s="343">
        <v>2.7690857295664655E-2</v>
      </c>
      <c r="EJ54" s="343">
        <v>2.8647900508513215E-2</v>
      </c>
      <c r="EK54" s="343">
        <v>2.5208732571263222E-2</v>
      </c>
      <c r="EL54" s="343">
        <v>2.9091309880827081E-2</v>
      </c>
      <c r="EM54" s="343">
        <v>6.9454688338788761E-2</v>
      </c>
      <c r="EN54" s="343">
        <v>1.7377662002750104E-2</v>
      </c>
      <c r="EO54" s="343">
        <v>1.4828568892694391E-2</v>
      </c>
      <c r="EP54" s="343">
        <v>2.1614016578471045E-2</v>
      </c>
      <c r="EQ54" s="343">
        <v>1.1963169559532104E-2</v>
      </c>
      <c r="ER54" s="343">
        <v>9.6637181204764569E-3</v>
      </c>
      <c r="ES54" s="343">
        <v>2.2108066242484521E-2</v>
      </c>
      <c r="ET54" s="343">
        <v>1.2289213040823433E-2</v>
      </c>
      <c r="EU54" s="343">
        <v>1.486545601799168E-2</v>
      </c>
      <c r="EV54" s="343">
        <v>8.7847838832718281E-2</v>
      </c>
      <c r="EW54" s="343">
        <v>2.4954786831769889E-2</v>
      </c>
      <c r="EX54" s="343">
        <v>2.1793211418296779E-2</v>
      </c>
      <c r="EY54" s="343">
        <v>5.4262452438889733E-2</v>
      </c>
      <c r="EZ54" s="343">
        <v>2.6488716298126023E-2</v>
      </c>
      <c r="FA54" s="343">
        <v>3.3973821875390456E-2</v>
      </c>
      <c r="FB54" s="343">
        <v>3.3505235564770162E-2</v>
      </c>
      <c r="FC54" s="343">
        <v>3.0252189157238263E-2</v>
      </c>
      <c r="FD54" s="343">
        <v>4.3663613037269788E-2</v>
      </c>
      <c r="FE54" s="343">
        <v>1.771937301371258E-2</v>
      </c>
      <c r="FF54" s="343">
        <v>2.7262648664165938E-2</v>
      </c>
      <c r="FG54" s="343">
        <v>3.3866800512852027E-2</v>
      </c>
      <c r="FH54" s="343">
        <v>4.5560288557941031E-2</v>
      </c>
      <c r="FI54" s="343">
        <v>2.5813982609189462E-2</v>
      </c>
      <c r="FJ54" s="343">
        <v>1.3960380257736108E-2</v>
      </c>
      <c r="FK54" s="343">
        <v>1.3790872564286709E-2</v>
      </c>
      <c r="FL54" s="343">
        <v>1.6596142993694694E-2</v>
      </c>
      <c r="FM54" s="343">
        <v>1.9907967680237487E-2</v>
      </c>
      <c r="FN54" s="343">
        <v>2.210117149722772E-2</v>
      </c>
      <c r="FO54" s="343">
        <v>6.1994253098969741E-3</v>
      </c>
      <c r="FP54" s="343">
        <v>0.1204597349002471</v>
      </c>
      <c r="FQ54" s="343">
        <v>1.7958442469807392E-2</v>
      </c>
      <c r="FR54" s="343">
        <v>3.609709625945455E-2</v>
      </c>
      <c r="FS54" s="343">
        <v>3.6333638433900438E-2</v>
      </c>
      <c r="FT54" s="343">
        <v>3.3551939657844976E-2</v>
      </c>
      <c r="FU54" s="343">
        <v>2.1398931192895033E-2</v>
      </c>
      <c r="FV54" s="343">
        <v>2.4177850913728406E-2</v>
      </c>
      <c r="FW54" s="343">
        <v>2.0873244706924646E-2</v>
      </c>
      <c r="FX54" s="343">
        <v>1.8771144785246666E-2</v>
      </c>
      <c r="FY54" s="343">
        <v>2.4170558004859715E-2</v>
      </c>
      <c r="FZ54" s="343">
        <v>3.4408369762535147E-2</v>
      </c>
      <c r="GA54" s="343">
        <v>2.0965019929854514E-2</v>
      </c>
      <c r="GB54" s="343">
        <v>2.0292212484813325E-2</v>
      </c>
      <c r="GC54" s="343">
        <v>1.3328214397897534E-2</v>
      </c>
      <c r="GD54" s="343">
        <v>7.5391988331371687E-2</v>
      </c>
      <c r="GE54" s="343">
        <v>1.8158193091319344E-2</v>
      </c>
      <c r="GF54" s="343">
        <v>1.9521177055557649E-2</v>
      </c>
      <c r="GG54" s="343">
        <v>7.0934292883802652E-2</v>
      </c>
      <c r="GH54" s="343">
        <v>1.9801037916354017E-2</v>
      </c>
      <c r="GI54" s="343">
        <v>1.9462048887492731E-2</v>
      </c>
      <c r="GJ54" s="343">
        <v>1.7914905728980718E-2</v>
      </c>
      <c r="GK54" s="343">
        <v>4.0951368789807027E-2</v>
      </c>
      <c r="GL54" s="343">
        <v>2.0375837768451765E-2</v>
      </c>
      <c r="GM54" s="343">
        <v>1.5459722165306226E-2</v>
      </c>
      <c r="GN54" s="343">
        <v>2.346726264394193E-2</v>
      </c>
      <c r="GO54" s="343">
        <v>1.9917525583836547E-2</v>
      </c>
      <c r="GP54" s="343">
        <v>8.2411273864092624E-2</v>
      </c>
      <c r="GQ54" s="343">
        <v>2.1052442463647986E-2</v>
      </c>
      <c r="GR54" s="343">
        <v>1.3428645263451168E-2</v>
      </c>
      <c r="GS54" s="343">
        <v>2.8935727145197956E-2</v>
      </c>
      <c r="GT54" s="343">
        <v>1.3151422873520216E-2</v>
      </c>
      <c r="GU54" s="343">
        <v>2.3450308996196677E-2</v>
      </c>
      <c r="GV54" s="343">
        <v>2.2616387783824986E-2</v>
      </c>
      <c r="GW54" s="343">
        <v>1.9444357443567678E-2</v>
      </c>
      <c r="GX54" s="343">
        <v>6.9615765767820151E-2</v>
      </c>
      <c r="GY54" s="343">
        <v>1.4177457323660034E-2</v>
      </c>
      <c r="GZ54" s="343">
        <v>1.6119265889121444E-2</v>
      </c>
      <c r="HA54" s="343">
        <v>1.5936323347557155E-2</v>
      </c>
      <c r="HB54" s="343">
        <v>0.10546522910609854</v>
      </c>
      <c r="HC54" s="343">
        <v>1.7666842330058705E-2</v>
      </c>
      <c r="HD54" s="343">
        <v>3.7539241239047845E-2</v>
      </c>
      <c r="HE54" s="343">
        <v>3.8679616788189999E-2</v>
      </c>
      <c r="HF54" s="343">
        <v>2.1453966235204656E-2</v>
      </c>
      <c r="HG54" s="343">
        <v>3.882602623284951E-2</v>
      </c>
      <c r="HH54" s="343">
        <v>1.5623724799021649E-2</v>
      </c>
      <c r="HI54" s="343">
        <v>8.5137571696627126E-2</v>
      </c>
      <c r="HJ54" s="343">
        <v>1.7184487489046354E-2</v>
      </c>
      <c r="HK54" s="343">
        <v>3.5854190701391821E-2</v>
      </c>
      <c r="HL54" s="343">
        <v>2.2287507893786255E-2</v>
      </c>
      <c r="HM54" s="343">
        <v>1.9924451801497572E-2</v>
      </c>
      <c r="HN54" s="343">
        <v>1.8053355007410544E-2</v>
      </c>
      <c r="HO54" s="343">
        <v>4.0539038746989532E-2</v>
      </c>
      <c r="HP54" s="343">
        <v>2.0392168808274842E-2</v>
      </c>
      <c r="HQ54" s="343">
        <v>9.6414877515438063E-2</v>
      </c>
      <c r="HR54" s="343">
        <v>7.2545378088201135E-2</v>
      </c>
      <c r="HS54" s="343">
        <v>2.9664349622012701E-2</v>
      </c>
      <c r="HT54" s="343">
        <v>1.0673580989345755E-2</v>
      </c>
      <c r="HU54" s="343">
        <v>1.6419244365828079E-2</v>
      </c>
      <c r="HV54" s="343">
        <v>1.5510979659441782E-2</v>
      </c>
      <c r="HW54" s="343">
        <v>2.1574224541690386E-2</v>
      </c>
      <c r="HX54" s="343">
        <v>3.7999926969133291E-2</v>
      </c>
      <c r="HY54" s="343">
        <v>1.4012103158947234E-2</v>
      </c>
      <c r="HZ54" s="343">
        <v>1.3413696623230236E-2</v>
      </c>
      <c r="IA54" s="343">
        <v>1.5002183136726101E-2</v>
      </c>
      <c r="IB54" s="343">
        <v>3.086534686072636E-2</v>
      </c>
      <c r="IC54" s="343">
        <v>8.7661483718890019E-3</v>
      </c>
      <c r="ID54" s="343">
        <v>2.1227417770562369E-2</v>
      </c>
      <c r="IE54" s="343">
        <v>2.9722812675642665E-2</v>
      </c>
      <c r="IF54" s="343">
        <v>1.9337004397778305E-2</v>
      </c>
      <c r="IG54" s="343">
        <v>9.2577555267614062E-2</v>
      </c>
      <c r="IH54" s="343">
        <v>6.0441855359987577E-2</v>
      </c>
      <c r="II54" s="343">
        <v>2.5058280008832281E-2</v>
      </c>
      <c r="IJ54" s="343">
        <v>5.199390078758373E-2</v>
      </c>
      <c r="IK54" s="343">
        <v>6.0197720021177799E-2</v>
      </c>
      <c r="IL54" s="343">
        <v>2.9404956263018856E-2</v>
      </c>
      <c r="IM54" s="343">
        <v>2.2419879639901125E-2</v>
      </c>
      <c r="IN54" s="343">
        <v>2.8312507518312987E-2</v>
      </c>
      <c r="IO54" s="343">
        <v>1.6841936530447119E-2</v>
      </c>
      <c r="IP54" s="343">
        <v>3.8668878340400045E-2</v>
      </c>
      <c r="IQ54" s="343">
        <v>1.9010208056052001E-2</v>
      </c>
      <c r="IR54" s="343">
        <v>0.11515292493786651</v>
      </c>
      <c r="IS54" s="343">
        <v>8.4504335524342056E-2</v>
      </c>
      <c r="IT54" s="343">
        <v>4.8889236045360648E-2</v>
      </c>
      <c r="IU54" s="343">
        <v>2.3609387118898758E-2</v>
      </c>
      <c r="IV54" s="343">
        <v>3.1687059373732347E-2</v>
      </c>
      <c r="IW54" s="343">
        <v>1.7356241039456023E-2</v>
      </c>
      <c r="IX54" s="343">
        <v>3.5748832083520546E-2</v>
      </c>
      <c r="IY54" s="343">
        <v>1.7769373288809669E-2</v>
      </c>
      <c r="IZ54" s="343">
        <v>1.5757502361792197E-2</v>
      </c>
      <c r="JA54" s="343">
        <v>1.9703241294268037E-2</v>
      </c>
      <c r="JB54" s="343">
        <v>3.1118793905406842E-2</v>
      </c>
      <c r="JC54" s="343">
        <v>2.0681007907818853E-2</v>
      </c>
      <c r="JD54" s="343">
        <v>4.2123197171741053E-2</v>
      </c>
      <c r="JE54" s="343">
        <v>5.1394245402668903E-2</v>
      </c>
      <c r="JF54" s="343">
        <v>1.5612562849946155E-2</v>
      </c>
      <c r="JG54" s="343">
        <v>1.6650548131128456E-2</v>
      </c>
      <c r="JH54" s="343">
        <v>1.502480772610534E-2</v>
      </c>
      <c r="JI54" s="343">
        <v>1.3505530986529663E-2</v>
      </c>
      <c r="JJ54" s="343">
        <v>6.848336803382965E-2</v>
      </c>
      <c r="JK54" s="343">
        <v>1.193948935844073E-2</v>
      </c>
      <c r="JL54" s="343">
        <v>2.2875204362703142E-2</v>
      </c>
      <c r="JM54" s="343">
        <v>2.0067308764115409E-2</v>
      </c>
      <c r="JN54" s="343">
        <v>2.1032855313756649E-2</v>
      </c>
      <c r="JO54" s="343">
        <v>2.7101650649433366E-2</v>
      </c>
      <c r="JP54" s="343">
        <v>1.4466355999428542E-2</v>
      </c>
      <c r="JQ54" s="343">
        <v>6.0576155866815577E-2</v>
      </c>
      <c r="JR54" s="343">
        <v>2.2589419685602932E-2</v>
      </c>
      <c r="JS54" s="343">
        <v>1.6421975724961558E-2</v>
      </c>
      <c r="JT54" s="343">
        <v>2.8402052541385666E-2</v>
      </c>
      <c r="JU54" s="343">
        <v>1.7985923041313755E-2</v>
      </c>
      <c r="JV54" s="343">
        <v>1.6430963152122134E-2</v>
      </c>
      <c r="JW54" s="343">
        <v>1.0709393698402568E-2</v>
      </c>
      <c r="JX54" s="343">
        <v>1.9775973383898832E-2</v>
      </c>
      <c r="JY54" s="343">
        <v>5.9842730667669534E-2</v>
      </c>
      <c r="JZ54" s="343">
        <v>6.4106950305600222E-2</v>
      </c>
      <c r="KA54" s="343">
        <v>2.0385756939924414E-2</v>
      </c>
      <c r="KB54" s="343">
        <v>2.2310058313822326E-2</v>
      </c>
      <c r="KC54" s="343">
        <v>2.7874763474200884E-2</v>
      </c>
      <c r="KD54" s="343">
        <v>1.8271349907475067E-2</v>
      </c>
      <c r="KE54" s="343">
        <v>3.6786782436574024E-2</v>
      </c>
      <c r="KF54" s="343">
        <v>3.2917909187607834E-2</v>
      </c>
      <c r="KG54" s="343">
        <v>2.280729830956468E-2</v>
      </c>
      <c r="KH54" s="343">
        <v>3.4800546529110507E-2</v>
      </c>
      <c r="KI54" s="343">
        <v>2.7328108360466237E-2</v>
      </c>
      <c r="KJ54" s="343">
        <v>2.1923971325813595E-2</v>
      </c>
      <c r="KK54" s="343">
        <v>2.0827565354113016E-2</v>
      </c>
      <c r="KL54" s="343">
        <v>7.6350838413711351E-3</v>
      </c>
      <c r="KM54" s="343">
        <v>3.2740264161271966E-2</v>
      </c>
      <c r="KN54" s="343">
        <v>0.11059472192212833</v>
      </c>
      <c r="KO54" s="343">
        <v>5.4493285330873081E-2</v>
      </c>
      <c r="KP54" s="343">
        <v>2.7704599500344183E-2</v>
      </c>
      <c r="KQ54" s="343">
        <v>1.6151146193816066E-2</v>
      </c>
      <c r="KR54" s="343">
        <v>7.2307920559285685E-2</v>
      </c>
      <c r="KS54" s="343">
        <v>3.7222217711456514E-2</v>
      </c>
      <c r="KT54" s="343">
        <v>6.3706815975823075E-2</v>
      </c>
      <c r="KU54" s="343">
        <v>1.8459228257930751E-2</v>
      </c>
      <c r="KV54" s="343">
        <v>1.6764253543182405E-2</v>
      </c>
      <c r="KW54" s="343">
        <v>6.7517013081519417E-2</v>
      </c>
      <c r="KX54" s="343">
        <v>1.7598685551079032E-2</v>
      </c>
      <c r="KY54" s="343">
        <v>2.3897049021847444E-2</v>
      </c>
      <c r="KZ54" s="343">
        <v>7.0646230029181814E-2</v>
      </c>
      <c r="LA54" s="343">
        <v>1.6297650298372567E-2</v>
      </c>
      <c r="LB54" s="343">
        <v>2.3863220544882911E-2</v>
      </c>
      <c r="LC54" s="343">
        <v>0.11575135622517346</v>
      </c>
      <c r="LD54" s="343">
        <v>3.4432769896671683E-2</v>
      </c>
      <c r="LE54" s="343">
        <v>9.5640015287249205E-2</v>
      </c>
      <c r="LF54" s="343">
        <v>5.1320106722936257E-2</v>
      </c>
      <c r="LG54" s="343">
        <v>7.2251674702229193E-2</v>
      </c>
      <c r="LH54" s="343">
        <v>4.7358673902812946E-2</v>
      </c>
      <c r="LI54" s="343">
        <v>2.9424706827244292E-2</v>
      </c>
      <c r="LJ54" s="343">
        <v>1.9093370255578484E-2</v>
      </c>
      <c r="LK54" s="343">
        <v>1.2973675111050945E-2</v>
      </c>
      <c r="LL54" s="343">
        <v>1.6916094477262725E-2</v>
      </c>
      <c r="LM54" s="343">
        <v>2.7925161392004929E-2</v>
      </c>
      <c r="LN54" s="343">
        <v>2.6471760640667311E-2</v>
      </c>
      <c r="LO54" s="343">
        <v>2.9509850412108036E-2</v>
      </c>
      <c r="LP54" s="343">
        <v>6.5883735995208387E-2</v>
      </c>
      <c r="LQ54" s="343">
        <v>1.8424925366143097E-2</v>
      </c>
      <c r="LR54" s="343">
        <v>1.066692944821437E-2</v>
      </c>
      <c r="LS54" s="343">
        <v>3.5994473654455792E-3</v>
      </c>
      <c r="LT54" s="343">
        <v>8.0750680983062498E-2</v>
      </c>
      <c r="LU54" s="343">
        <v>0.11146349974365966</v>
      </c>
      <c r="LV54" s="343">
        <v>5.7321985550828347E-2</v>
      </c>
      <c r="LW54" s="343">
        <v>3.2030634603322602E-2</v>
      </c>
      <c r="LX54" s="343">
        <v>2.8473172425956029E-2</v>
      </c>
      <c r="LY54" s="343">
        <v>2.02440632109658E-2</v>
      </c>
      <c r="LZ54" s="343">
        <v>2.0615416053976078E-2</v>
      </c>
      <c r="MA54" s="343">
        <v>2.3586479976088551E-2</v>
      </c>
      <c r="MB54" s="343">
        <v>3.7379569098067562E-2</v>
      </c>
      <c r="MC54" s="343">
        <v>5.4167727733450841E-2</v>
      </c>
      <c r="MD54" s="343">
        <v>1.9786782676290283E-2</v>
      </c>
      <c r="ME54" s="343">
        <v>7.7609910324844017E-2</v>
      </c>
      <c r="MF54" s="343">
        <v>1.444519797248915E-2</v>
      </c>
      <c r="MG54" s="343">
        <v>2.0732990303381743E-2</v>
      </c>
      <c r="MH54" s="343">
        <v>2.2311025058147058E-2</v>
      </c>
      <c r="MI54" s="343">
        <v>2.438491957479038E-2</v>
      </c>
      <c r="MJ54" s="343">
        <v>1.9110842759425421E-2</v>
      </c>
      <c r="MK54" s="343">
        <v>1.8032660973277655E-2</v>
      </c>
      <c r="ML54" s="343">
        <v>1.6759580078966919E-2</v>
      </c>
      <c r="MM54" s="343">
        <v>2.9227799414770841E-2</v>
      </c>
      <c r="MN54" s="343">
        <v>2.0992115583819238E-2</v>
      </c>
      <c r="MO54" s="343">
        <v>2.0730668185320482E-2</v>
      </c>
      <c r="MP54" s="343">
        <v>2.6073065715522446E-2</v>
      </c>
      <c r="MQ54" s="343">
        <v>4.5567062121815702E-2</v>
      </c>
      <c r="MR54" s="343">
        <v>2.0428818876904429E-2</v>
      </c>
      <c r="MS54" s="343">
        <v>1.7914879959064847E-2</v>
      </c>
      <c r="MT54" s="343">
        <v>2.2360537193032798E-2</v>
      </c>
      <c r="MU54" s="343">
        <v>2.7401020159133562E-2</v>
      </c>
      <c r="MV54" s="343">
        <v>1.3199708448766246E-2</v>
      </c>
      <c r="MW54" s="343">
        <v>4.82877313817663E-2</v>
      </c>
      <c r="MX54" s="343">
        <v>4.6160286830207134E-2</v>
      </c>
      <c r="MY54" s="343">
        <v>2.0818580767492548E-2</v>
      </c>
      <c r="MZ54" s="343">
        <v>1.2735469107402661E-2</v>
      </c>
      <c r="NA54" s="343">
        <v>1.5243900152431241E-2</v>
      </c>
      <c r="NB54" s="343">
        <v>6.6289148257177008E-2</v>
      </c>
      <c r="NC54" s="343">
        <v>5.2522869791276287E-2</v>
      </c>
      <c r="ND54" s="343">
        <v>2.8096151000580195E-2</v>
      </c>
      <c r="NE54" s="343">
        <v>7.6777003437838873E-2</v>
      </c>
      <c r="NF54" s="343">
        <v>2.1792525004327802E-2</v>
      </c>
      <c r="NG54" s="343">
        <v>2.2624065985303587E-2</v>
      </c>
      <c r="NH54" s="343">
        <v>7.0596141313534866E-2</v>
      </c>
      <c r="NI54" s="343">
        <v>4.3419986826702839E-2</v>
      </c>
      <c r="NJ54" s="343">
        <v>2.1441335318639489E-2</v>
      </c>
      <c r="NK54" s="343">
        <v>3.0242647519258679E-2</v>
      </c>
      <c r="NL54" s="343">
        <v>2.7220653347772926E-2</v>
      </c>
      <c r="NM54" s="343">
        <v>3.6132941386362596E-2</v>
      </c>
      <c r="NN54" s="343">
        <v>5.0535651759426786E-2</v>
      </c>
      <c r="NO54" s="343">
        <v>4.6569438750693418E-3</v>
      </c>
      <c r="NP54" s="343">
        <v>1.4177876419922731E-2</v>
      </c>
      <c r="NQ54" s="343">
        <v>1.7153441332431511E-2</v>
      </c>
      <c r="NR54" s="343">
        <v>7.7459620418054865E-3</v>
      </c>
      <c r="NS54" s="343">
        <v>8.2897978525665068E-3</v>
      </c>
      <c r="NT54" s="343">
        <v>2.328126596272637E-2</v>
      </c>
      <c r="NU54" s="343">
        <v>4.0082561972154762E-2</v>
      </c>
      <c r="NV54" s="343">
        <v>7.7715308928724455E-2</v>
      </c>
      <c r="NW54" s="343">
        <v>2.129605028621942E-2</v>
      </c>
      <c r="NX54" s="343">
        <v>2.2323768324248636E-2</v>
      </c>
      <c r="NY54" s="343">
        <v>1.9125352424165021E-2</v>
      </c>
      <c r="NZ54" s="343">
        <v>1.5328364884823161E-2</v>
      </c>
      <c r="OA54" s="343">
        <v>1.3352887114741202E-2</v>
      </c>
      <c r="OB54" s="343">
        <v>9.2657304568611848E-2</v>
      </c>
      <c r="OC54" s="343">
        <v>6.6771931219313005E-2</v>
      </c>
      <c r="OD54" s="343">
        <v>2.0938483181708854E-2</v>
      </c>
      <c r="OE54" s="343">
        <v>5.3164444091876838E-2</v>
      </c>
      <c r="OF54" s="343">
        <v>1.6845112119902212E-2</v>
      </c>
      <c r="OG54" s="343">
        <v>1.8269610039321194E-2</v>
      </c>
      <c r="OH54" s="343">
        <v>6.1928137150285216E-2</v>
      </c>
      <c r="OI54" s="343">
        <v>2.6727686833312087E-2</v>
      </c>
      <c r="OJ54" s="343">
        <v>4.4819497572305841E-2</v>
      </c>
      <c r="OK54" s="343">
        <v>7.2970939416923605E-2</v>
      </c>
      <c r="OL54" s="343">
        <v>4.5180454249714556E-2</v>
      </c>
      <c r="OM54" s="343">
        <v>7.2414829657903274E-2</v>
      </c>
      <c r="ON54" s="343">
        <v>2.1155758277660756E-2</v>
      </c>
      <c r="OO54" s="343">
        <v>1.9531909890485675E-2</v>
      </c>
      <c r="OP54" s="343">
        <v>2.0890066953897241E-2</v>
      </c>
      <c r="OQ54" s="343">
        <v>7.3140455710484248E-2</v>
      </c>
      <c r="OR54" s="343">
        <v>1.9077602012064418E-2</v>
      </c>
      <c r="OS54" s="343">
        <v>3.5693461377458553E-2</v>
      </c>
      <c r="OT54" s="343">
        <v>1.5120476241053853E-2</v>
      </c>
      <c r="OU54" s="343">
        <v>1.9176167735852821E-2</v>
      </c>
      <c r="OV54" s="343">
        <v>3.3777252043930124E-2</v>
      </c>
      <c r="OW54" s="343">
        <v>2.11574720401639E-2</v>
      </c>
      <c r="OX54" s="343">
        <v>2.5037830578442149E-2</v>
      </c>
      <c r="OY54" s="343">
        <v>2.1503060608878605E-2</v>
      </c>
      <c r="OZ54" s="343">
        <v>9.1917993221613925E-2</v>
      </c>
      <c r="PA54" s="343">
        <v>2.2719355707717867E-2</v>
      </c>
      <c r="PB54" s="343">
        <v>2.0469617392178997E-2</v>
      </c>
      <c r="PC54" s="343">
        <v>2.3335718528721967E-2</v>
      </c>
      <c r="PD54" s="343">
        <v>3.0130355863347572E-2</v>
      </c>
      <c r="PE54" s="343">
        <v>3.8213781161268098E-2</v>
      </c>
      <c r="PF54" s="343">
        <v>2.7624980191435541E-2</v>
      </c>
      <c r="PG54" s="343">
        <v>3.3336652159121273E-2</v>
      </c>
      <c r="PH54" s="343">
        <v>2.4744291893001279E-2</v>
      </c>
      <c r="PI54" s="343">
        <v>3.2388211209084687E-2</v>
      </c>
      <c r="PJ54" s="343">
        <v>2.6894969404694317E-2</v>
      </c>
      <c r="PK54" s="343">
        <v>3.3916345399786017E-2</v>
      </c>
      <c r="PL54" s="343">
        <v>2.6484137871115497E-2</v>
      </c>
      <c r="PM54" s="343">
        <v>5.1959697082543756E-2</v>
      </c>
      <c r="PN54" s="343">
        <v>3.2813950793259328E-2</v>
      </c>
      <c r="PO54" s="343">
        <v>3.0195932364125978E-2</v>
      </c>
      <c r="PP54" s="343">
        <v>2.2868537016319156E-2</v>
      </c>
      <c r="PQ54" s="343">
        <v>2.8273233512444779E-2</v>
      </c>
      <c r="PR54" s="343">
        <v>0.10274318382868569</v>
      </c>
      <c r="PS54" s="343">
        <v>2.482815606809011E-2</v>
      </c>
      <c r="PT54" s="343">
        <v>3.6793710787581195E-2</v>
      </c>
      <c r="PU54" s="343">
        <v>4.4973281457448833E-2</v>
      </c>
      <c r="PV54" s="343">
        <v>6.2802139257099029E-2</v>
      </c>
      <c r="PW54" s="343">
        <v>2.6452178387998924E-2</v>
      </c>
      <c r="PX54" s="343">
        <v>3.9571791008753555E-2</v>
      </c>
      <c r="PY54" s="343">
        <v>2.4197009248663231E-2</v>
      </c>
      <c r="PZ54" s="343">
        <v>4.6709170542419583E-2</v>
      </c>
      <c r="QA54" s="343">
        <v>1.9622973658153544E-2</v>
      </c>
      <c r="QB54" s="343">
        <v>2.7284336870846842E-2</v>
      </c>
      <c r="QC54" s="343">
        <v>2.9505988986400826E-2</v>
      </c>
      <c r="QD54" s="343">
        <v>2.9199444809487385E-2</v>
      </c>
      <c r="QE54" s="343">
        <v>2.0995899856637381E-2</v>
      </c>
      <c r="QF54" s="343">
        <v>2.8092806156940871E-2</v>
      </c>
      <c r="QG54" s="343">
        <v>1.9697263807447771E-2</v>
      </c>
      <c r="QH54" s="343">
        <v>2.6907825716955783E-2</v>
      </c>
      <c r="QI54" s="343">
        <v>2.7645436717600044E-2</v>
      </c>
      <c r="QJ54" s="343">
        <v>2.5665897535189545E-2</v>
      </c>
      <c r="QK54" s="343">
        <v>2.8217226395532698E-2</v>
      </c>
      <c r="QL54" s="343">
        <v>0.10223803495534012</v>
      </c>
      <c r="QM54" s="343">
        <v>2.6753131096854465E-2</v>
      </c>
      <c r="QN54" s="343">
        <v>3.5685054257111409E-2</v>
      </c>
      <c r="QO54" s="343">
        <v>3.512496982785162E-2</v>
      </c>
      <c r="QP54" s="343">
        <v>1.1205661386851954E-2</v>
      </c>
      <c r="QQ54" s="343">
        <v>2.9924679816278867E-2</v>
      </c>
      <c r="QR54" s="343">
        <v>7.7850046948768611E-2</v>
      </c>
      <c r="QS54" s="343">
        <v>2.3143851906992818E-2</v>
      </c>
      <c r="QT54" s="343">
        <v>2.3667598618999301E-2</v>
      </c>
      <c r="QU54" s="343">
        <v>1.8410335469105626E-2</v>
      </c>
      <c r="QV54" s="343">
        <v>2.5806665412380782E-2</v>
      </c>
      <c r="QW54" s="343">
        <v>3.2903138381917836E-2</v>
      </c>
      <c r="QX54" s="343">
        <v>3.1000861824551289E-2</v>
      </c>
      <c r="QY54" s="343">
        <v>3.1918448217497751E-2</v>
      </c>
      <c r="QZ54" s="343">
        <v>1.9406974477718598E-2</v>
      </c>
      <c r="RA54" s="343">
        <v>1.7295200706914218E-2</v>
      </c>
      <c r="RB54" s="343">
        <v>5.131906480290601E-2</v>
      </c>
      <c r="RC54" s="343">
        <v>1.9585741440901888E-2</v>
      </c>
      <c r="RD54" s="343">
        <v>1.4136833165869844E-2</v>
      </c>
      <c r="RE54" s="343">
        <v>9.4505905363238885E-2</v>
      </c>
      <c r="RF54" s="343">
        <v>5.3813485138112301E-2</v>
      </c>
      <c r="RG54" s="343">
        <v>2.92572028911086E-2</v>
      </c>
      <c r="RH54" s="343">
        <v>2.6000055839145379E-2</v>
      </c>
      <c r="RI54" s="343">
        <v>1.4868068811442E-2</v>
      </c>
      <c r="RJ54" s="343">
        <v>3.8138014157299123E-2</v>
      </c>
      <c r="RK54" s="343">
        <v>4.3037444932220656E-2</v>
      </c>
      <c r="RL54" s="343">
        <v>2.6330943345585129E-2</v>
      </c>
      <c r="RM54" s="343">
        <v>3.1207351103987448E-2</v>
      </c>
      <c r="RN54" s="343">
        <v>4.3669795651420991E-2</v>
      </c>
      <c r="RO54" s="343">
        <v>4.8337831128554977E-2</v>
      </c>
      <c r="RP54" s="343">
        <v>2.5349468891170644E-2</v>
      </c>
      <c r="RQ54" s="343">
        <v>3.0196856536108457E-2</v>
      </c>
      <c r="RR54" s="343">
        <v>3.3989618707544147E-2</v>
      </c>
      <c r="RS54" s="343">
        <v>3.7818962003843992E-2</v>
      </c>
      <c r="RT54" s="343">
        <v>2.1256719750521267E-2</v>
      </c>
      <c r="RU54" s="343">
        <v>2.2225774009715139E-2</v>
      </c>
      <c r="RV54" s="343">
        <v>3.3505794861918431E-2</v>
      </c>
      <c r="RW54" s="343">
        <v>2.0901826562959986E-2</v>
      </c>
      <c r="RX54" s="343">
        <v>2.6771451290645648E-2</v>
      </c>
      <c r="RY54" s="343">
        <v>9.1861498778991482E-2</v>
      </c>
      <c r="RZ54" s="343">
        <v>3.4038532251194339E-2</v>
      </c>
      <c r="SA54" s="343">
        <v>3.258219971563929E-2</v>
      </c>
      <c r="SB54" s="343">
        <v>2.7896508823334939E-2</v>
      </c>
      <c r="SC54" s="343">
        <v>1.6669991793544444E-2</v>
      </c>
      <c r="SD54" s="343">
        <v>1.3948782590323035E-2</v>
      </c>
      <c r="SE54" s="343">
        <v>2.4436598327355424E-2</v>
      </c>
      <c r="SF54" s="343">
        <v>2.8351971754527892E-2</v>
      </c>
      <c r="SG54" s="343">
        <v>3.6849910120028445E-2</v>
      </c>
      <c r="SH54" s="343">
        <v>3.1017937055126135E-2</v>
      </c>
      <c r="SI54" s="343">
        <v>2.3316080691413145E-2</v>
      </c>
      <c r="SJ54" s="343">
        <v>4.1398825762048307E-2</v>
      </c>
      <c r="SK54" s="343">
        <v>4.0640125597952589E-2</v>
      </c>
      <c r="SL54" s="343">
        <v>3.1000744487097828E-2</v>
      </c>
      <c r="SM54" s="343">
        <v>6.4992531960824412E-2</v>
      </c>
      <c r="SN54" s="343">
        <v>5.4091946259068345E-2</v>
      </c>
      <c r="SO54" s="343">
        <v>1.9894806196055916E-2</v>
      </c>
      <c r="SP54" s="343">
        <v>1.4568668985027799E-2</v>
      </c>
      <c r="SQ54" s="343">
        <v>3.6529295492678783E-2</v>
      </c>
      <c r="SR54" s="343">
        <v>4.7744425748674262E-2</v>
      </c>
      <c r="SS54" s="343">
        <v>1.2545450915379118E-2</v>
      </c>
      <c r="ST54" s="343">
        <v>4.4732812719348557E-2</v>
      </c>
      <c r="SU54" s="343">
        <v>1.9366049903047668E-2</v>
      </c>
      <c r="SV54" s="343">
        <v>2.2741780266047187E-2</v>
      </c>
      <c r="SW54" s="343">
        <v>5.0267831796733067E-2</v>
      </c>
      <c r="SX54" s="343">
        <v>1.4365914706843626E-2</v>
      </c>
      <c r="SY54" s="343">
        <v>9.009512689036217E-2</v>
      </c>
      <c r="SZ54" s="343">
        <v>3.0637288218705285E-2</v>
      </c>
      <c r="TA54" s="343">
        <v>2.2156764634795573E-2</v>
      </c>
      <c r="TB54" s="343">
        <v>6.2206545926120009E-2</v>
      </c>
      <c r="TC54" s="343">
        <v>2.0506160398101412E-2</v>
      </c>
      <c r="TD54" s="343">
        <v>2.598844020509563E-2</v>
      </c>
      <c r="TE54" s="343">
        <v>1.9534118795635089E-2</v>
      </c>
      <c r="TF54" s="343">
        <v>1.8728826442746996E-2</v>
      </c>
      <c r="TG54" s="343">
        <v>0.10534364047886952</v>
      </c>
      <c r="TH54" s="343">
        <v>3.8132573467940349E-2</v>
      </c>
      <c r="TI54" s="343">
        <v>3.5139950220884772E-2</v>
      </c>
      <c r="TJ54" s="343">
        <v>5.5766666702100412E-2</v>
      </c>
      <c r="TK54" s="343">
        <v>4.6346802092105385E-2</v>
      </c>
      <c r="TL54" s="343">
        <v>2.5939724568318823E-2</v>
      </c>
      <c r="TM54" s="343">
        <v>2.2920024984788415E-2</v>
      </c>
      <c r="TN54" s="343">
        <v>8.0655805800732797E-2</v>
      </c>
      <c r="TO54" s="343">
        <v>2.2348299569475052E-2</v>
      </c>
      <c r="TP54" s="343">
        <v>5.0118923459346473E-2</v>
      </c>
      <c r="TQ54" s="343">
        <v>4.9118113208373664E-2</v>
      </c>
      <c r="TR54" s="343">
        <v>3.7179000058711532E-2</v>
      </c>
      <c r="TS54" s="343">
        <v>2.9409529259506923E-2</v>
      </c>
      <c r="TT54" s="343">
        <v>2.527229528603795E-2</v>
      </c>
      <c r="TU54" s="343">
        <v>3.7032126481058247E-2</v>
      </c>
      <c r="TV54" s="343">
        <v>3.1519550431340235E-2</v>
      </c>
      <c r="TW54" s="343">
        <v>5.6510525849317407E-2</v>
      </c>
      <c r="TX54" s="343">
        <v>3.5838062926657824E-2</v>
      </c>
      <c r="TY54" s="343">
        <v>9.1204103934884637E-2</v>
      </c>
      <c r="TZ54" s="343">
        <v>3.3434612194733454E-2</v>
      </c>
      <c r="UA54" s="343">
        <v>2.0341690932044697E-2</v>
      </c>
      <c r="UB54" s="343">
        <v>3.2530813327321752E-2</v>
      </c>
      <c r="UC54" s="343">
        <v>0.10786073249851508</v>
      </c>
      <c r="UD54" s="343">
        <v>2.4267133933572386E-2</v>
      </c>
      <c r="UE54" s="343">
        <v>3.2232875039128292E-2</v>
      </c>
      <c r="UF54" s="343">
        <v>2.6171465113655156E-2</v>
      </c>
      <c r="UG54" s="343">
        <v>3.9687676141283983E-2</v>
      </c>
      <c r="UH54" s="343">
        <v>6.3267692249016003E-2</v>
      </c>
      <c r="UI54" s="343">
        <v>3.28327592213691E-2</v>
      </c>
      <c r="UJ54" s="343">
        <v>3.0671287047473836E-2</v>
      </c>
      <c r="UK54" s="343">
        <v>4.0687446921628775E-2</v>
      </c>
      <c r="UL54" s="343">
        <v>3.4286068649789177E-2</v>
      </c>
      <c r="UM54" s="343">
        <v>3.1382912262210544E-2</v>
      </c>
      <c r="UN54" s="343">
        <v>0.14585101222368063</v>
      </c>
      <c r="UO54" s="343">
        <v>3.2118077580363315E-2</v>
      </c>
      <c r="UP54" s="343">
        <v>3.2274018238737788E-2</v>
      </c>
      <c r="UQ54" s="343">
        <v>5.9370284495662826E-2</v>
      </c>
      <c r="UR54" s="343">
        <v>1.0996068430574274E-2</v>
      </c>
      <c r="US54" s="343">
        <v>2.5062070154970213E-2</v>
      </c>
      <c r="UT54" s="343">
        <v>4.1511175430359253E-2</v>
      </c>
      <c r="UU54" s="343">
        <v>3.2083014222330314E-2</v>
      </c>
      <c r="UV54" s="343">
        <v>3.5472382798243766E-2</v>
      </c>
      <c r="UW54" s="343">
        <v>2.6532269861201194E-2</v>
      </c>
      <c r="UX54" s="343">
        <v>1.5763101343486144E-2</v>
      </c>
      <c r="UY54" s="343">
        <v>3.4612663655952523E-2</v>
      </c>
      <c r="UZ54" s="343">
        <v>2.944707232388357E-2</v>
      </c>
      <c r="VA54" s="343">
        <v>3.6452840505451937E-2</v>
      </c>
      <c r="VB54" s="343">
        <v>3.0612877440443033E-2</v>
      </c>
      <c r="VC54" s="343">
        <v>1.8981943774058454E-2</v>
      </c>
      <c r="VD54" s="343">
        <v>2.8039133370148236E-2</v>
      </c>
      <c r="VE54" s="343">
        <v>3.9260660195077172E-2</v>
      </c>
      <c r="VF54" s="343">
        <v>6.2915904525160785E-2</v>
      </c>
      <c r="VG54" s="343">
        <v>3.5927998328540919E-2</v>
      </c>
      <c r="VH54" s="343">
        <v>3.6224374179363278E-2</v>
      </c>
      <c r="VI54" s="343">
        <v>2.2632742270950489E-2</v>
      </c>
      <c r="VJ54" s="343">
        <v>9.3229861114229179E-2</v>
      </c>
      <c r="VK54" s="343">
        <v>2.1986760299106987E-2</v>
      </c>
      <c r="VL54" s="343">
        <v>2.7852136824804252E-2</v>
      </c>
      <c r="VM54" s="343">
        <v>2.7589793531513168E-2</v>
      </c>
      <c r="VN54" s="343">
        <v>4.5097538594752774E-2</v>
      </c>
      <c r="VO54" s="343">
        <v>3.1751378265848722E-2</v>
      </c>
      <c r="VP54" s="343">
        <v>2.4094306612264041E-2</v>
      </c>
      <c r="VQ54" s="343">
        <v>3.2724439973086064E-2</v>
      </c>
      <c r="VR54" s="343">
        <v>4.5705755704214313E-2</v>
      </c>
      <c r="VS54" s="343">
        <v>7.3951544161758379E-2</v>
      </c>
      <c r="VT54" s="343">
        <v>2.7350122853816286E-2</v>
      </c>
      <c r="VU54" s="343">
        <v>2.7968958422905702E-2</v>
      </c>
      <c r="VV54" s="343">
        <v>2.6269427736055229E-2</v>
      </c>
      <c r="VW54" s="343">
        <v>3.4817371262478809E-2</v>
      </c>
      <c r="VX54" s="343">
        <v>1.9933130574077265E-2</v>
      </c>
      <c r="VY54" s="343">
        <v>0.12488742388602479</v>
      </c>
      <c r="VZ54" s="343">
        <v>3.4082629900708088E-2</v>
      </c>
      <c r="WA54" s="343">
        <v>2.7963020325517753E-2</v>
      </c>
      <c r="WB54" s="343">
        <v>1.4069726082730057E-2</v>
      </c>
      <c r="WC54" s="343">
        <v>2.0848821558687374E-2</v>
      </c>
      <c r="WD54" s="343">
        <v>2.6707026938412464E-2</v>
      </c>
      <c r="WE54" s="343">
        <v>4.322395184145409E-2</v>
      </c>
      <c r="WF54" s="343">
        <v>2.5135997287448732E-2</v>
      </c>
      <c r="WG54" s="343">
        <v>2.5625022427682657E-2</v>
      </c>
      <c r="WH54" s="343">
        <v>3.1402361855118986E-2</v>
      </c>
      <c r="WI54" s="343">
        <v>2.0931421832607405E-2</v>
      </c>
      <c r="WJ54" s="343">
        <v>4.6179247365032025E-2</v>
      </c>
      <c r="WK54" s="343">
        <v>1.7959002944572849E-2</v>
      </c>
      <c r="WL54" s="343">
        <v>2.9462113153358532E-2</v>
      </c>
      <c r="WM54" s="343">
        <v>4.3868681130386368E-2</v>
      </c>
      <c r="WN54" s="343">
        <v>1.8745855461061427E-2</v>
      </c>
      <c r="WO54" s="343">
        <v>2.6573223720587801E-2</v>
      </c>
      <c r="WP54" s="343">
        <v>2.3904868512818197E-2</v>
      </c>
      <c r="WQ54" s="343">
        <v>2.3634696081410583E-2</v>
      </c>
      <c r="WR54" s="343">
        <v>3.7084541531285514E-2</v>
      </c>
      <c r="WS54" s="343">
        <v>8.1016449449607023E-2</v>
      </c>
      <c r="WT54" s="343">
        <v>2.2579256662757952E-2</v>
      </c>
      <c r="WU54" s="343">
        <v>2.0280098607142794E-2</v>
      </c>
      <c r="WV54" s="343">
        <v>2.5270834635431692E-2</v>
      </c>
      <c r="WW54" s="343">
        <v>2.4115467248895E-2</v>
      </c>
      <c r="WX54" s="343">
        <v>2.2306797104797216E-2</v>
      </c>
      <c r="WY54" s="343">
        <v>2.2515661546742009E-2</v>
      </c>
      <c r="WZ54" s="343">
        <v>2.3307543860009824E-2</v>
      </c>
      <c r="XA54" s="343">
        <v>9.83697827712917E-2</v>
      </c>
      <c r="XB54" s="343">
        <v>3.5663158046765162E-2</v>
      </c>
      <c r="XC54" s="343">
        <v>2.9170445114694212E-2</v>
      </c>
      <c r="XD54" s="343">
        <v>3.3959538481207516E-2</v>
      </c>
      <c r="XE54" s="343">
        <v>2.4676139261117922E-2</v>
      </c>
      <c r="XF54" s="343">
        <v>8.774052651540476E-2</v>
      </c>
      <c r="XG54" s="343">
        <v>2.0819772290468577E-2</v>
      </c>
      <c r="XH54" s="343">
        <v>2.7656991117684136E-2</v>
      </c>
      <c r="XI54" s="343">
        <v>5.491518613705508E-2</v>
      </c>
      <c r="XJ54" s="343">
        <v>2.6336939185302898E-2</v>
      </c>
      <c r="XK54" s="343">
        <v>2.4410328169807149E-2</v>
      </c>
      <c r="XL54" s="343">
        <v>3.8341257087410048E-2</v>
      </c>
      <c r="XM54" s="343">
        <v>1.9530030920963823E-2</v>
      </c>
      <c r="XN54" s="343">
        <v>2.0256425714775001E-2</v>
      </c>
      <c r="XO54" s="343">
        <v>2.8273019093013024E-2</v>
      </c>
      <c r="XP54" s="343">
        <v>3.3137397472108553E-2</v>
      </c>
      <c r="XQ54" s="343">
        <v>1.9632516583569751E-2</v>
      </c>
      <c r="XR54" s="343">
        <v>1.9765977686681164E-2</v>
      </c>
      <c r="XS54" s="343">
        <v>2.855933763657869E-2</v>
      </c>
      <c r="XT54" s="343">
        <v>1.930001122427993E-2</v>
      </c>
      <c r="XU54" s="343">
        <v>2.2562870751208677E-2</v>
      </c>
      <c r="XV54" s="343">
        <v>2.2229244245233412E-2</v>
      </c>
      <c r="XW54" s="343">
        <v>2.0174963208110533E-2</v>
      </c>
      <c r="XX54" s="343">
        <v>2.2324762218027153E-2</v>
      </c>
      <c r="XY54" s="343">
        <v>2.513746751644098E-2</v>
      </c>
      <c r="XZ54" s="343">
        <v>3.1960111916596E-2</v>
      </c>
      <c r="YA54" s="343">
        <v>2.0781351957918706E-2</v>
      </c>
      <c r="YB54" s="343">
        <v>3.2123456347636296E-2</v>
      </c>
      <c r="YC54" s="343">
        <v>9.3977348383622386E-2</v>
      </c>
      <c r="YD54" s="343">
        <v>2.0543006256359804E-2</v>
      </c>
      <c r="YE54" s="343">
        <v>3.0637930984273067E-2</v>
      </c>
      <c r="YF54" s="343">
        <v>2.2361525670160691E-2</v>
      </c>
      <c r="YG54" s="343">
        <v>4.1580323286792113E-2</v>
      </c>
      <c r="YH54" s="343">
        <v>2.6320214436955421E-2</v>
      </c>
      <c r="YI54" s="343">
        <v>2.8135115477656122E-2</v>
      </c>
      <c r="YJ54" s="343">
        <v>1.4310508513919559E-2</v>
      </c>
      <c r="YK54" s="343">
        <v>5.2547459695415868E-2</v>
      </c>
      <c r="YL54" s="343">
        <v>4.4624414040549197E-2</v>
      </c>
      <c r="YM54" s="343">
        <v>2.5521837329423012E-2</v>
      </c>
      <c r="YN54" s="343">
        <v>3.165069957257171E-2</v>
      </c>
      <c r="YO54" s="343">
        <v>3.5005785530748894E-2</v>
      </c>
      <c r="YP54" s="343">
        <v>2.2315127326889918E-2</v>
      </c>
      <c r="YQ54" s="343">
        <v>2.7372527336395894E-2</v>
      </c>
      <c r="YR54" s="343">
        <v>4.0521553805381576E-2</v>
      </c>
      <c r="YS54" s="343">
        <v>3.1813738790923161E-2</v>
      </c>
      <c r="YT54" s="343">
        <v>6.2609610597469403E-2</v>
      </c>
      <c r="YU54" s="343">
        <v>1.5295047797607045E-2</v>
      </c>
      <c r="YV54" s="343">
        <v>1.3056200408792564E-2</v>
      </c>
      <c r="YW54" s="343">
        <v>8.92398288637836E-3</v>
      </c>
      <c r="YX54" s="343">
        <v>1.4403559328727557E-2</v>
      </c>
      <c r="YY54" s="343">
        <v>1.6151772279886178E-2</v>
      </c>
      <c r="YZ54" s="343">
        <v>3.2297177976429302E-2</v>
      </c>
      <c r="ZA54" s="343">
        <v>8.0172717830965981E-2</v>
      </c>
      <c r="ZB54" s="343">
        <v>2.864147010812057E-2</v>
      </c>
      <c r="ZC54" s="343">
        <v>1.9715159854214966E-2</v>
      </c>
      <c r="ZD54" s="343">
        <v>2.6203649572753583E-2</v>
      </c>
      <c r="ZE54" s="343">
        <v>2.3724448239207958E-2</v>
      </c>
      <c r="ZF54" s="343">
        <v>2.3155401204169198E-2</v>
      </c>
      <c r="ZG54" s="343">
        <v>2.2706930657972767E-2</v>
      </c>
      <c r="ZH54" s="343">
        <v>1.9445701134343459E-2</v>
      </c>
      <c r="ZI54" s="343">
        <v>2.883194126710021E-2</v>
      </c>
      <c r="ZJ54" s="343">
        <v>9.3343568050007708E-2</v>
      </c>
      <c r="ZK54" s="343">
        <v>2.0673501193048553E-2</v>
      </c>
      <c r="ZL54" s="343">
        <v>3.3390078753415806E-2</v>
      </c>
      <c r="ZM54" s="343">
        <v>4.4064919068339932E-2</v>
      </c>
      <c r="ZN54" s="343">
        <v>3.7285750179504855E-2</v>
      </c>
      <c r="ZO54" s="343">
        <v>1.7720399953132789E-2</v>
      </c>
      <c r="ZP54" s="343">
        <v>3.7214634234689452E-2</v>
      </c>
      <c r="ZQ54" s="343">
        <v>3.98576904326979E-2</v>
      </c>
      <c r="ZR54" s="343">
        <v>2.6747765541768029E-2</v>
      </c>
      <c r="ZS54" s="343">
        <v>4.1251948610202538E-2</v>
      </c>
      <c r="ZT54" s="343">
        <v>1.7358663250501897E-2</v>
      </c>
      <c r="ZU54" s="343">
        <v>2.0409276207464164E-2</v>
      </c>
      <c r="ZV54" s="343">
        <v>3.6861222603702989E-2</v>
      </c>
      <c r="ZW54" s="343">
        <v>2.8485934856496663E-2</v>
      </c>
      <c r="ZX54" s="343">
        <v>3.3866530629191725E-2</v>
      </c>
      <c r="ZY54" s="343">
        <v>2.9276783356656039E-2</v>
      </c>
      <c r="ZZ54" s="343">
        <v>2.1750790955066168E-2</v>
      </c>
      <c r="AAA54" s="343">
        <v>2.2182731421011695E-2</v>
      </c>
      <c r="AAB54" s="343">
        <v>2.7458627644583705E-2</v>
      </c>
      <c r="AAC54" s="343">
        <v>3.2052916930781779E-2</v>
      </c>
      <c r="AAD54" s="343">
        <v>2.518908515957265E-2</v>
      </c>
      <c r="AAE54" s="343">
        <v>3.0481401823922661E-2</v>
      </c>
      <c r="AAF54" s="343">
        <v>5.9358547874961615E-2</v>
      </c>
      <c r="AAG54" s="343">
        <v>2.8631003381515949E-2</v>
      </c>
      <c r="AAH54" s="343">
        <v>2.861403197859393E-2</v>
      </c>
      <c r="AAI54" s="343">
        <v>2.9907814500376176E-2</v>
      </c>
      <c r="AAJ54" s="343">
        <v>2.155535078866861E-2</v>
      </c>
      <c r="AAK54" s="343">
        <v>2.4646762486095323E-2</v>
      </c>
      <c r="AAL54" s="343">
        <v>2.6637896224840283E-2</v>
      </c>
      <c r="AAM54" s="343">
        <v>0.12648068066638771</v>
      </c>
      <c r="AAN54" s="343">
        <v>3.392353942720986E-2</v>
      </c>
      <c r="AAO54" s="343">
        <v>3.0637668717549651E-2</v>
      </c>
      <c r="AAP54" s="343">
        <v>3.2607797401297753E-2</v>
      </c>
      <c r="AAQ54" s="343">
        <v>3.2171790961082074E-2</v>
      </c>
      <c r="AAR54" s="343">
        <v>3.4997758932173557E-2</v>
      </c>
      <c r="AAS54" s="343">
        <v>4.5164841834365997E-2</v>
      </c>
      <c r="AAT54" s="343">
        <v>6.4977078321456327E-2</v>
      </c>
      <c r="AAU54" s="343">
        <v>5.1253575994057374E-2</v>
      </c>
      <c r="AAV54" s="343">
        <v>3.4096156577687727E-2</v>
      </c>
      <c r="AAW54" s="343">
        <v>3.7679443095174063E-2</v>
      </c>
      <c r="AAX54" s="343">
        <v>8.2995775957031073E-2</v>
      </c>
      <c r="AAY54" s="343">
        <v>4.7973156539100031E-2</v>
      </c>
      <c r="AAZ54" s="343">
        <v>2.1799890193098179E-2</v>
      </c>
      <c r="ABA54" s="343">
        <v>3.9748585511983729E-2</v>
      </c>
      <c r="ABB54" s="343">
        <v>3.31182934868363E-2</v>
      </c>
      <c r="ABC54" s="343">
        <v>3.0469335313175642E-2</v>
      </c>
      <c r="ABD54" s="343">
        <v>3.9248100036261724E-2</v>
      </c>
      <c r="ABE54" s="343">
        <v>2.8950703213787093E-2</v>
      </c>
      <c r="ABF54" s="343">
        <v>7.2081072944835498E-2</v>
      </c>
      <c r="ABG54" s="343">
        <v>8.1644237042782092E-2</v>
      </c>
      <c r="ABH54" s="343">
        <v>4.9943494499765415E-2</v>
      </c>
      <c r="ABI54" s="343">
        <v>4.1031854660222376E-2</v>
      </c>
      <c r="ABJ54" s="343">
        <v>3.3351153620063717E-2</v>
      </c>
      <c r="ABK54" s="343">
        <v>3.3539420332353388E-2</v>
      </c>
      <c r="ABL54" s="343">
        <v>2.785061639156217E-2</v>
      </c>
      <c r="ABM54" s="343">
        <v>7.6647720928930962E-2</v>
      </c>
      <c r="ABN54" s="343">
        <v>2.7271735857476099E-2</v>
      </c>
      <c r="ABO54" s="343">
        <v>1.490902840757153E-2</v>
      </c>
      <c r="ABP54" s="343">
        <v>2.0455137266340059E-2</v>
      </c>
      <c r="ABQ54" s="343">
        <v>1.8216217768645453E-2</v>
      </c>
      <c r="ABR54" s="343">
        <v>1.7817719306734415E-2</v>
      </c>
      <c r="ABS54" s="343">
        <v>1.8361826755296184E-2</v>
      </c>
      <c r="ABT54" s="343">
        <v>2.2385625883502246E-2</v>
      </c>
      <c r="ABU54" s="343">
        <v>1.2054401770176516E-2</v>
      </c>
      <c r="ABV54" s="343">
        <v>6.7281838770457583E-2</v>
      </c>
      <c r="ABW54" s="343">
        <v>2.1306810223361748E-2</v>
      </c>
      <c r="ABX54" s="343">
        <v>4.7035308883618024E-2</v>
      </c>
      <c r="ABY54" s="343">
        <v>2.3715274673276554E-2</v>
      </c>
      <c r="ABZ54" s="343">
        <v>2.1607726383877701E-2</v>
      </c>
      <c r="ACA54" s="343">
        <v>5.9796624845081379E-2</v>
      </c>
      <c r="ACB54" s="343">
        <v>2.3515299330681097E-2</v>
      </c>
      <c r="ACC54" s="343">
        <v>2.0173800625174567E-2</v>
      </c>
      <c r="ACD54" s="343">
        <v>2.6291986078930563E-2</v>
      </c>
      <c r="ACE54" s="343">
        <v>2.7289503590601939E-2</v>
      </c>
      <c r="ACF54" s="343">
        <v>2.9259242768858554E-2</v>
      </c>
      <c r="ACG54" s="343">
        <v>8.9314781234822754E-2</v>
      </c>
      <c r="ACH54" s="343">
        <v>2.2771109886860468E-2</v>
      </c>
      <c r="ACI54" s="343">
        <v>2.2628363822292861E-2</v>
      </c>
      <c r="ACJ54" s="343">
        <v>2.3382323377919175E-2</v>
      </c>
      <c r="ACK54" s="343">
        <v>1.8684881741850443E-2</v>
      </c>
      <c r="ACL54" s="343">
        <v>2.5279571373418359E-2</v>
      </c>
      <c r="ACM54" s="343">
        <v>1.9561259079979677E-2</v>
      </c>
      <c r="ACN54" s="343">
        <v>6.4963955337030782E-2</v>
      </c>
      <c r="ACO54" s="343">
        <v>7.5110382607439005E-2</v>
      </c>
      <c r="ACP54" s="343">
        <v>1.5416321330639093E-2</v>
      </c>
      <c r="ACQ54" s="343">
        <v>3.2231526067533184E-2</v>
      </c>
      <c r="ACR54" s="343">
        <v>2.5036260092052471E-2</v>
      </c>
      <c r="ACS54" s="343">
        <v>2.5853677716191664E-2</v>
      </c>
      <c r="ACT54" s="343">
        <v>8.3749627905060159E-2</v>
      </c>
      <c r="ACU54" s="343">
        <v>3.2109431320124393E-2</v>
      </c>
      <c r="ACV54" s="343">
        <v>2.0322362436068771E-2</v>
      </c>
      <c r="ACW54" s="343">
        <v>2.045063658318403E-2</v>
      </c>
      <c r="ACX54" s="343">
        <v>1.4308998421491175E-2</v>
      </c>
      <c r="ACY54" s="343">
        <v>1.4826484194408796E-2</v>
      </c>
      <c r="ACZ54" s="343">
        <v>4.6780816577847835E-2</v>
      </c>
      <c r="ADA54" s="343">
        <v>2.3357437453347899E-2</v>
      </c>
      <c r="ADB54" s="343">
        <v>2.7287055072168335E-2</v>
      </c>
      <c r="ADC54" s="343">
        <v>2.6702661996446733E-2</v>
      </c>
      <c r="ADD54" s="343">
        <v>5.2908353341772074E-2</v>
      </c>
      <c r="ADE54" s="343">
        <v>5.4248304530590527E-2</v>
      </c>
      <c r="ADF54" s="343">
        <v>9.8927399841517629E-3</v>
      </c>
      <c r="ADG54" s="343">
        <v>1.1864755886943501E-2</v>
      </c>
      <c r="ADH54" s="343">
        <v>2.1128194298574481E-2</v>
      </c>
      <c r="ADI54" s="343">
        <v>9.3811425895090964E-3</v>
      </c>
      <c r="ADJ54" s="343">
        <v>1.5935411566967185E-2</v>
      </c>
      <c r="ADK54" s="343">
        <v>1.2602634493033378E-2</v>
      </c>
      <c r="ADL54" s="343">
        <v>1.7950733824427127E-2</v>
      </c>
      <c r="ADM54" s="343">
        <v>0.1151506901557306</v>
      </c>
      <c r="ADN54" s="343">
        <v>4.8119354461898231E-2</v>
      </c>
      <c r="ADO54" s="343">
        <v>4.5732523853572848E-2</v>
      </c>
      <c r="ADP54" s="343">
        <v>5.195557419987587E-2</v>
      </c>
      <c r="ADQ54" s="343">
        <v>1.4645361516141165E-2</v>
      </c>
      <c r="ADR54" s="343">
        <v>1.0951270502138389E-2</v>
      </c>
      <c r="ADS54" s="343">
        <v>1.4688750983967625E-2</v>
      </c>
      <c r="ADT54" s="343">
        <v>2.0168717483930999E-2</v>
      </c>
      <c r="ADU54" s="343">
        <v>9.4100118880312E-2</v>
      </c>
      <c r="ADV54" s="343">
        <v>6.6087125226180293E-2</v>
      </c>
      <c r="ADW54" s="343">
        <v>4.9601694401688726E-2</v>
      </c>
      <c r="ADX54" s="343">
        <v>2.1133906504412818E-2</v>
      </c>
      <c r="ADY54" s="343">
        <v>4.2185226926517432E-2</v>
      </c>
      <c r="ADZ54" s="343">
        <v>3.8765902663919938E-2</v>
      </c>
      <c r="AEA54" s="343">
        <v>2.6413004989390247E-2</v>
      </c>
      <c r="AEB54" s="343">
        <v>2.0409539201349108E-2</v>
      </c>
      <c r="AEC54" s="343">
        <v>2.7780425408949712E-2</v>
      </c>
      <c r="AED54" s="343">
        <v>2.550715884932481E-2</v>
      </c>
      <c r="AEE54" s="343">
        <v>3.3939693173561908E-2</v>
      </c>
      <c r="AEF54" s="343">
        <v>2.5289614925253247E-2</v>
      </c>
      <c r="AEG54" s="343">
        <v>2.7031566943295095E-2</v>
      </c>
      <c r="AEH54" s="343">
        <v>2.524588728937727E-2</v>
      </c>
      <c r="AEI54" s="343">
        <v>2.7875968156386544E-2</v>
      </c>
      <c r="AEJ54" s="343">
        <v>2.2943961260079724E-2</v>
      </c>
      <c r="AEK54" s="343">
        <v>2.127757550662436E-2</v>
      </c>
      <c r="AEL54" s="343">
        <v>4.8845266359253049E-2</v>
      </c>
      <c r="AEM54" s="343">
        <v>2.3993192678873877E-2</v>
      </c>
      <c r="AEN54" s="343">
        <v>2.2773519109220024E-2</v>
      </c>
      <c r="AEO54" s="343">
        <v>9.4685601634048877E-2</v>
      </c>
      <c r="AEP54" s="343">
        <v>2.9456994024758952E-2</v>
      </c>
      <c r="AEQ54" s="343">
        <v>2.0142905569467236E-2</v>
      </c>
      <c r="AER54" s="343">
        <v>2.2961888585586045E-2</v>
      </c>
      <c r="AES54" s="343">
        <v>2.3244855277755855E-2</v>
      </c>
      <c r="AET54" s="343">
        <v>3.8734731501616562E-2</v>
      </c>
      <c r="AEU54" s="343">
        <v>2.4250257262618424E-2</v>
      </c>
      <c r="AEV54" s="343">
        <v>2.6272891110517362E-2</v>
      </c>
      <c r="AEW54" s="343">
        <v>1.5917320996499704E-2</v>
      </c>
      <c r="AEX54" s="343">
        <v>1.7934202675769565E-2</v>
      </c>
      <c r="AEY54" s="343">
        <v>4.9395101124591126E-2</v>
      </c>
      <c r="AEZ54" s="343">
        <v>4.6629991774262781E-2</v>
      </c>
      <c r="AFA54" s="343">
        <v>2.1905728495709768E-2</v>
      </c>
      <c r="AFB54" s="343">
        <v>2.1997381720105316E-2</v>
      </c>
      <c r="AFC54" s="343">
        <v>2.5635034431273615E-2</v>
      </c>
      <c r="AFD54" s="343">
        <v>1.9070112286361976E-2</v>
      </c>
      <c r="AFE54" s="343">
        <v>1.7701645758960997E-2</v>
      </c>
      <c r="AFF54" s="343">
        <v>1.7287643925866347E-2</v>
      </c>
      <c r="AFG54" s="343">
        <v>1.7673684114087835E-2</v>
      </c>
      <c r="AFH54" s="343">
        <v>2.4374064857145196E-2</v>
      </c>
      <c r="AFI54" s="343">
        <v>2.2721874643691818E-2</v>
      </c>
      <c r="AFJ54" s="343">
        <v>2.1514374765487124E-2</v>
      </c>
      <c r="AFK54" s="343">
        <v>2.0821891473065013E-2</v>
      </c>
      <c r="AFL54" s="343">
        <v>5.8622464828999389E-2</v>
      </c>
      <c r="AFM54" s="343">
        <v>2.4142722741023047E-2</v>
      </c>
      <c r="AFN54" s="343">
        <v>2.4309183198506185E-2</v>
      </c>
      <c r="AFO54" s="343">
        <v>1.2934685329980513E-2</v>
      </c>
      <c r="AFP54" s="343">
        <v>1.5696894852230352E-2</v>
      </c>
      <c r="AFQ54" s="343">
        <v>1.3808705689054906E-2</v>
      </c>
      <c r="AFR54" s="343">
        <v>1.0748159804283125E-2</v>
      </c>
      <c r="AFS54" s="343">
        <v>2.1554433459546579E-2</v>
      </c>
      <c r="AFT54" s="343">
        <v>3.9828113830765843E-2</v>
      </c>
      <c r="AFU54" s="343">
        <v>1.9798266381900752E-2</v>
      </c>
      <c r="AFV54" s="343">
        <v>3.8574720560249354E-2</v>
      </c>
      <c r="AFW54" s="343">
        <v>1.8910907027589446E-2</v>
      </c>
      <c r="AFX54" s="343">
        <v>6.2060039340496767E-2</v>
      </c>
      <c r="AFY54" s="343">
        <v>1.8955378751475172E-2</v>
      </c>
      <c r="AFZ54" s="343">
        <v>2.29680096623671E-2</v>
      </c>
      <c r="AGA54" s="343">
        <v>1.8831129729040007E-2</v>
      </c>
      <c r="AGB54" s="343">
        <v>2.6955039753462706E-2</v>
      </c>
      <c r="AGC54" s="343">
        <v>1.7335023152195796E-2</v>
      </c>
      <c r="AGD54" s="343">
        <v>1.595727395781946E-2</v>
      </c>
      <c r="AGE54" s="343">
        <v>3.0911576236025178E-2</v>
      </c>
      <c r="AGF54" s="343">
        <v>1.6667132789690078E-2</v>
      </c>
      <c r="AGG54" s="343">
        <v>1.5382406318751127E-2</v>
      </c>
      <c r="AGH54" s="343">
        <v>2.302166200949482E-2</v>
      </c>
      <c r="AGI54" s="343">
        <v>9.621169164595815E-2</v>
      </c>
      <c r="AGJ54" s="343">
        <v>2.982545867862401E-2</v>
      </c>
      <c r="AGK54" s="343">
        <v>3.0785434391173386E-2</v>
      </c>
      <c r="AGL54" s="343">
        <v>1.2674233772297526E-2</v>
      </c>
      <c r="AGM54" s="343">
        <v>2.760794575402814E-2</v>
      </c>
      <c r="AGN54" s="343">
        <v>2.792303387408146E-2</v>
      </c>
      <c r="AGO54" s="343">
        <v>1.8873736836279794E-2</v>
      </c>
      <c r="AGP54" s="343">
        <v>2.4525051526678016E-2</v>
      </c>
      <c r="AGQ54" s="343">
        <v>0.10274416006492333</v>
      </c>
      <c r="AGR54" s="343">
        <v>6.0848912740023756E-2</v>
      </c>
      <c r="AGS54" s="343">
        <v>1.792769574872121E-2</v>
      </c>
      <c r="AGT54" s="343">
        <v>1.4181628021538611E-2</v>
      </c>
      <c r="AGU54" s="343">
        <v>4.0670281256943316E-2</v>
      </c>
      <c r="AGV54" s="343">
        <v>1.8433930885579836E-2</v>
      </c>
      <c r="AGW54" s="343">
        <v>1.7727962348754768E-2</v>
      </c>
      <c r="AGX54" s="343">
        <v>2.2419265524356725E-2</v>
      </c>
      <c r="AGY54" s="343">
        <v>1.2797133156709564E-2</v>
      </c>
      <c r="AGZ54" s="343">
        <v>2.0714708315047941E-2</v>
      </c>
      <c r="AHA54" s="343">
        <v>5.7686136159216611E-2</v>
      </c>
      <c r="AHB54" s="343">
        <v>2.490114899757212E-2</v>
      </c>
      <c r="AHC54" s="343">
        <v>1.3691858478402591E-2</v>
      </c>
      <c r="AHD54" s="343">
        <v>2.4876112571594174E-2</v>
      </c>
      <c r="AHE54" s="343">
        <v>1.2802350324637899E-2</v>
      </c>
      <c r="AHF54" s="343">
        <v>1.9157333317501569E-2</v>
      </c>
      <c r="AHG54" s="343">
        <v>2.5842427418198352E-2</v>
      </c>
      <c r="AHH54" s="343">
        <v>6.2267848838186271E-2</v>
      </c>
      <c r="AHI54" s="343">
        <v>2.053023367341059E-2</v>
      </c>
      <c r="AHJ54" s="343">
        <v>1.7103110346727634E-2</v>
      </c>
      <c r="AHK54" s="343">
        <v>2.4520300278801335E-2</v>
      </c>
      <c r="AHL54" s="343">
        <v>2.965931464832617E-2</v>
      </c>
      <c r="AHM54" s="343">
        <v>1.5072238657201939E-2</v>
      </c>
      <c r="AHN54" s="343">
        <v>2.540352826159168E-2</v>
      </c>
      <c r="AHO54" s="343">
        <v>6.1377755946038093</v>
      </c>
      <c r="AHQ54" s="352">
        <v>49</v>
      </c>
    </row>
    <row r="55" spans="1:901" x14ac:dyDescent="0.35">
      <c r="A55" s="346" t="s">
        <v>679</v>
      </c>
      <c r="B55" s="347" t="s">
        <v>680</v>
      </c>
      <c r="C55" s="343">
        <v>2.5762271635293476E-4</v>
      </c>
      <c r="D55" s="343">
        <v>8.9464171113913895E-4</v>
      </c>
      <c r="E55" s="343">
        <v>2.4879786506763939E-3</v>
      </c>
      <c r="F55" s="343">
        <v>5.486139683104756E-3</v>
      </c>
      <c r="G55" s="343">
        <v>2.756340281304631E-3</v>
      </c>
      <c r="H55" s="343">
        <v>3.1168002889596629E-3</v>
      </c>
      <c r="I55" s="343">
        <v>2.1727344360628429E-3</v>
      </c>
      <c r="J55" s="343">
        <v>4.6003857264514166E-3</v>
      </c>
      <c r="K55" s="343">
        <v>1.6585523684614907E-3</v>
      </c>
      <c r="L55" s="343">
        <v>2.723105334944775E-3</v>
      </c>
      <c r="M55" s="343">
        <v>1.5254093451279357E-3</v>
      </c>
      <c r="N55" s="343">
        <v>1.2432511539123517E-3</v>
      </c>
      <c r="O55" s="343">
        <v>1.4816676830957623E-3</v>
      </c>
      <c r="P55" s="343">
        <v>1.889895919972724E-3</v>
      </c>
      <c r="Q55" s="343">
        <v>1.2295587618361781E-3</v>
      </c>
      <c r="R55" s="343">
        <v>1.2316557637107057E-3</v>
      </c>
      <c r="S55" s="343">
        <v>3.4498292799329533E-3</v>
      </c>
      <c r="T55" s="343">
        <v>2.7533327240548203E-3</v>
      </c>
      <c r="U55" s="343">
        <v>2.6382107111397098E-3</v>
      </c>
      <c r="V55" s="343">
        <v>1.8284688980480023E-3</v>
      </c>
      <c r="W55" s="343">
        <v>2.3968631929926478E-3</v>
      </c>
      <c r="X55" s="343">
        <v>2.426216043562164E-3</v>
      </c>
      <c r="Y55" s="343">
        <v>1.2529048290588563E-3</v>
      </c>
      <c r="Z55" s="343">
        <v>8.2088512485889334E-4</v>
      </c>
      <c r="AA55" s="343">
        <v>5.3520267711195952E-4</v>
      </c>
      <c r="AB55" s="343">
        <v>3.29207367370953E-3</v>
      </c>
      <c r="AC55" s="343">
        <v>1.9034070001246487E-3</v>
      </c>
      <c r="AD55" s="343">
        <v>3.0771550966191413E-3</v>
      </c>
      <c r="AE55" s="343">
        <v>3.5244479656660961E-3</v>
      </c>
      <c r="AF55" s="343">
        <v>1.5227744163682617E-3</v>
      </c>
      <c r="AG55" s="343">
        <v>6.5281508322000163E-3</v>
      </c>
      <c r="AH55" s="343">
        <v>6.1814051259077565E-3</v>
      </c>
      <c r="AI55" s="343">
        <v>5.8966237013821357E-3</v>
      </c>
      <c r="AJ55" s="343">
        <v>5.5406043932041205E-3</v>
      </c>
      <c r="AK55" s="343">
        <v>4.6104791050838121E-3</v>
      </c>
      <c r="AL55" s="343">
        <v>2.2606398483396195E-3</v>
      </c>
      <c r="AM55" s="343">
        <v>9.0663306281680758E-3</v>
      </c>
      <c r="AN55" s="343">
        <v>2.4470384475905236E-3</v>
      </c>
      <c r="AO55" s="343">
        <v>1.5486130477355817E-3</v>
      </c>
      <c r="AP55" s="343">
        <v>2.228648526588706E-3</v>
      </c>
      <c r="AQ55" s="343">
        <v>1.5558061144455492E-3</v>
      </c>
      <c r="AR55" s="343">
        <v>3.1284508385795275E-3</v>
      </c>
      <c r="AS55" s="343">
        <v>7.7907362315813992E-4</v>
      </c>
      <c r="AT55" s="343">
        <v>2.1087360432469286E-3</v>
      </c>
      <c r="AU55" s="343">
        <v>1.8132242000643297E-3</v>
      </c>
      <c r="AV55" s="343">
        <v>2.1778530537619723E-3</v>
      </c>
      <c r="AW55" s="343">
        <v>1.1870737299234516E-3</v>
      </c>
      <c r="AX55" s="343">
        <v>2.8146113284536877E-3</v>
      </c>
      <c r="AY55" s="343">
        <v>4.2893812572041079E-3</v>
      </c>
      <c r="AZ55" s="343">
        <v>1.5491666368324831E-3</v>
      </c>
      <c r="BA55" s="343">
        <v>2.8833927913475802E-3</v>
      </c>
      <c r="BB55" s="343">
        <v>4.9145941004808862E-3</v>
      </c>
      <c r="BC55" s="343">
        <v>1.6916563498846581E-3</v>
      </c>
      <c r="BD55" s="343">
        <v>2.0754707670822838E-3</v>
      </c>
      <c r="BE55" s="343">
        <v>2.3181951153053966E-3</v>
      </c>
      <c r="BF55" s="343">
        <v>2.1522214856086893E-3</v>
      </c>
      <c r="BG55" s="343">
        <v>2.2319543406027651E-3</v>
      </c>
      <c r="BH55" s="343">
        <v>2.2082701233279984E-3</v>
      </c>
      <c r="BI55" s="343">
        <v>4.0475990978952716E-3</v>
      </c>
      <c r="BJ55" s="343">
        <v>1.7854483763662364E-3</v>
      </c>
      <c r="BK55" s="343">
        <v>3.7112749718311699E-3</v>
      </c>
      <c r="BL55" s="343">
        <v>5.4591726841832647E-3</v>
      </c>
      <c r="BM55" s="343">
        <v>2.4695772213903003E-3</v>
      </c>
      <c r="BN55" s="343">
        <v>3.6419833836163883E-3</v>
      </c>
      <c r="BO55" s="343">
        <v>3.2543816953279634E-3</v>
      </c>
      <c r="BP55" s="343">
        <v>2.1959607045278669E-3</v>
      </c>
      <c r="BQ55" s="343">
        <v>2.0577966759356145E-3</v>
      </c>
      <c r="BR55" s="343">
        <v>2.2391499050735172E-3</v>
      </c>
      <c r="BS55" s="343">
        <v>1.9938546322095063E-3</v>
      </c>
      <c r="BT55" s="343">
        <v>4.0608932755810912E-3</v>
      </c>
      <c r="BU55" s="343">
        <v>3.0855436912137634E-3</v>
      </c>
      <c r="BV55" s="343">
        <v>2.8481216570059096E-3</v>
      </c>
      <c r="BW55" s="343">
        <v>9.0506254159666681E-4</v>
      </c>
      <c r="BX55" s="343">
        <v>9.8895846458384043E-4</v>
      </c>
      <c r="BY55" s="343">
        <v>1.7066588278393867E-3</v>
      </c>
      <c r="BZ55" s="343">
        <v>2.4346309490419537E-3</v>
      </c>
      <c r="CA55" s="343">
        <v>1.2287352915622291E-3</v>
      </c>
      <c r="CB55" s="343">
        <v>3.4046814893425128E-3</v>
      </c>
      <c r="CC55" s="343">
        <v>1.4782799368553712E-3</v>
      </c>
      <c r="CD55" s="343">
        <v>3.5361195060302493E-3</v>
      </c>
      <c r="CE55" s="343">
        <v>1.2524742943113144E-3</v>
      </c>
      <c r="CF55" s="343">
        <v>7.3229740258506937E-4</v>
      </c>
      <c r="CG55" s="343">
        <v>3.2641178069950896E-3</v>
      </c>
      <c r="CH55" s="343">
        <v>5.5006983085661119E-3</v>
      </c>
      <c r="CI55" s="343">
        <v>2.6656624744928435E-3</v>
      </c>
      <c r="CJ55" s="343">
        <v>4.8392044638466145E-3</v>
      </c>
      <c r="CK55" s="343">
        <v>1.5285875978297044E-3</v>
      </c>
      <c r="CL55" s="343">
        <v>1.8527462194225092E-3</v>
      </c>
      <c r="CM55" s="343">
        <v>3.0524922219554492E-3</v>
      </c>
      <c r="CN55" s="343">
        <v>2.1817757146905801E-3</v>
      </c>
      <c r="CO55" s="343">
        <v>2.4826308939052992E-3</v>
      </c>
      <c r="CP55" s="343">
        <v>1.9494186436921975E-3</v>
      </c>
      <c r="CQ55" s="343">
        <v>3.1422725635575468E-3</v>
      </c>
      <c r="CR55" s="343">
        <v>3.3282992176319405E-3</v>
      </c>
      <c r="CS55" s="343">
        <v>1.002016175780914E-3</v>
      </c>
      <c r="CT55" s="343">
        <v>2.777767075719409E-3</v>
      </c>
      <c r="CU55" s="343">
        <v>2.3177120819152758E-3</v>
      </c>
      <c r="CV55" s="343">
        <v>2.611262418471874E-3</v>
      </c>
      <c r="CW55" s="343">
        <v>2.7487993080484944E-3</v>
      </c>
      <c r="CX55" s="343">
        <v>1.5414587344879673E-3</v>
      </c>
      <c r="CY55" s="343">
        <v>2.3708377886248245E-3</v>
      </c>
      <c r="CZ55" s="343">
        <v>2.8346035421340106E-3</v>
      </c>
      <c r="DA55" s="343">
        <v>7.973947663623927E-4</v>
      </c>
      <c r="DB55" s="343">
        <v>9.2895808242098553E-4</v>
      </c>
      <c r="DC55" s="343">
        <v>1.2629198851971915E-3</v>
      </c>
      <c r="DD55" s="343">
        <v>1.0550390758481843E-3</v>
      </c>
      <c r="DE55" s="343">
        <v>1.776924987393553E-3</v>
      </c>
      <c r="DF55" s="343">
        <v>4.566388790198341E-3</v>
      </c>
      <c r="DG55" s="343">
        <v>8.1688941921038776E-4</v>
      </c>
      <c r="DH55" s="343">
        <v>5.1168886515539748E-3</v>
      </c>
      <c r="DI55" s="343">
        <v>4.6304839206125605E-3</v>
      </c>
      <c r="DJ55" s="343">
        <v>4.2809880927476042E-3</v>
      </c>
      <c r="DK55" s="343">
        <v>3.1277139864648398E-3</v>
      </c>
      <c r="DL55" s="343">
        <v>6.9394220015161687E-4</v>
      </c>
      <c r="DM55" s="343">
        <v>1.8212312538240572E-3</v>
      </c>
      <c r="DN55" s="343">
        <v>3.6393162680291701E-3</v>
      </c>
      <c r="DO55" s="343">
        <v>6.5162951481172468E-3</v>
      </c>
      <c r="DP55" s="343">
        <v>2.0468566165087873E-3</v>
      </c>
      <c r="DQ55" s="343">
        <v>2.2737582299669269E-3</v>
      </c>
      <c r="DR55" s="343">
        <v>3.1234340319733437E-3</v>
      </c>
      <c r="DS55" s="343">
        <v>2.8594393563882597E-3</v>
      </c>
      <c r="DT55" s="343">
        <v>3.4780408741077345E-3</v>
      </c>
      <c r="DU55" s="343">
        <v>1.7863455095972107E-3</v>
      </c>
      <c r="DV55" s="343">
        <v>2.4345070079309756E-3</v>
      </c>
      <c r="DW55" s="343">
        <v>1.8257252689087592E-3</v>
      </c>
      <c r="DX55" s="343">
        <v>1.9877615223711383E-3</v>
      </c>
      <c r="DY55" s="343">
        <v>2.1227788297059004E-3</v>
      </c>
      <c r="DZ55" s="343">
        <v>5.8265516878002886E-4</v>
      </c>
      <c r="EA55" s="343">
        <v>9.9902187971821748E-3</v>
      </c>
      <c r="EB55" s="343">
        <v>2.3771524743624603E-3</v>
      </c>
      <c r="EC55" s="343">
        <v>1.5261117142386391E-3</v>
      </c>
      <c r="ED55" s="343">
        <v>7.9665127056062956E-4</v>
      </c>
      <c r="EE55" s="343">
        <v>1.0725618879700676E-3</v>
      </c>
      <c r="EF55" s="343">
        <v>7.3531638440923423E-3</v>
      </c>
      <c r="EG55" s="343">
        <v>2.8872269201003489E-3</v>
      </c>
      <c r="EH55" s="343">
        <v>2.9822118115041718E-3</v>
      </c>
      <c r="EI55" s="343">
        <v>2.0085115304520201E-3</v>
      </c>
      <c r="EJ55" s="343">
        <v>1.1666514304293008E-3</v>
      </c>
      <c r="EK55" s="343">
        <v>4.6895147686202305E-3</v>
      </c>
      <c r="EL55" s="343">
        <v>3.1597196658839856E-3</v>
      </c>
      <c r="EM55" s="343">
        <v>6.2157097064301507E-4</v>
      </c>
      <c r="EN55" s="343">
        <v>2.6779285289651963E-3</v>
      </c>
      <c r="EO55" s="343">
        <v>4.1828861875197604E-3</v>
      </c>
      <c r="EP55" s="343">
        <v>2.2572869158159572E-3</v>
      </c>
      <c r="EQ55" s="343">
        <v>5.9410949995969799E-3</v>
      </c>
      <c r="ER55" s="343">
        <v>2.2133852638058994E-3</v>
      </c>
      <c r="ES55" s="343">
        <v>2.5990559315998869E-3</v>
      </c>
      <c r="ET55" s="343">
        <v>3.9482035637753311E-3</v>
      </c>
      <c r="EU55" s="343">
        <v>3.0940949488280803E-3</v>
      </c>
      <c r="EV55" s="343">
        <v>3.035637720650125E-3</v>
      </c>
      <c r="EW55" s="343">
        <v>6.0344460670996979E-3</v>
      </c>
      <c r="EX55" s="343">
        <v>8.6249157649402402E-4</v>
      </c>
      <c r="EY55" s="343">
        <v>3.696646252529611E-3</v>
      </c>
      <c r="EZ55" s="343">
        <v>2.5016047589463551E-3</v>
      </c>
      <c r="FA55" s="343">
        <v>2.6953697559428174E-3</v>
      </c>
      <c r="FB55" s="343">
        <v>3.0699398229503756E-3</v>
      </c>
      <c r="FC55" s="343">
        <v>1.9652853857838005E-3</v>
      </c>
      <c r="FD55" s="343">
        <v>1.152390097235382E-3</v>
      </c>
      <c r="FE55" s="343">
        <v>7.5470741022652774E-4</v>
      </c>
      <c r="FF55" s="343">
        <v>1.6504825447906414E-3</v>
      </c>
      <c r="FG55" s="343">
        <v>2.5207818333366971E-3</v>
      </c>
      <c r="FH55" s="343">
        <v>1.2081040579708757E-3</v>
      </c>
      <c r="FI55" s="343">
        <v>1.2738051410178832E-3</v>
      </c>
      <c r="FJ55" s="343">
        <v>4.0104905243488215E-3</v>
      </c>
      <c r="FK55" s="343">
        <v>1.5742149148983097E-3</v>
      </c>
      <c r="FL55" s="343">
        <v>3.2476643841604716E-3</v>
      </c>
      <c r="FM55" s="343">
        <v>1.7011138165382493E-3</v>
      </c>
      <c r="FN55" s="343">
        <v>5.017219622219302E-3</v>
      </c>
      <c r="FO55" s="343">
        <v>4.6497054822400531E-3</v>
      </c>
      <c r="FP55" s="343">
        <v>1.7816013138432613E-3</v>
      </c>
      <c r="FQ55" s="343">
        <v>1.3603277387765258E-2</v>
      </c>
      <c r="FR55" s="343">
        <v>7.3700267326957838E-4</v>
      </c>
      <c r="FS55" s="343">
        <v>5.6142057974389314E-3</v>
      </c>
      <c r="FT55" s="343">
        <v>1.2220629681327243E-3</v>
      </c>
      <c r="FU55" s="343">
        <v>1.9114507059098797E-3</v>
      </c>
      <c r="FV55" s="343">
        <v>7.5598632030098711E-3</v>
      </c>
      <c r="FW55" s="343">
        <v>3.2303453413754222E-3</v>
      </c>
      <c r="FX55" s="343">
        <v>1.671632469351182E-3</v>
      </c>
      <c r="FY55" s="343">
        <v>2.3240792301648609E-3</v>
      </c>
      <c r="FZ55" s="343">
        <v>1.6686510738420466E-3</v>
      </c>
      <c r="GA55" s="343">
        <v>2.8863735244048627E-3</v>
      </c>
      <c r="GB55" s="343">
        <v>6.2747012469442946E-3</v>
      </c>
      <c r="GC55" s="343">
        <v>3.4123158362400646E-3</v>
      </c>
      <c r="GD55" s="343">
        <v>1.9531976959605794E-3</v>
      </c>
      <c r="GE55" s="343">
        <v>3.601610246754516E-3</v>
      </c>
      <c r="GF55" s="343">
        <v>3.1377166500833179E-3</v>
      </c>
      <c r="GG55" s="343">
        <v>4.7615901567073932E-3</v>
      </c>
      <c r="GH55" s="343">
        <v>4.7478357782862928E-3</v>
      </c>
      <c r="GI55" s="343">
        <v>7.4831131835471198E-3</v>
      </c>
      <c r="GJ55" s="343">
        <v>2.5491043234694543E-3</v>
      </c>
      <c r="GK55" s="343">
        <v>1.9441260009391283E-3</v>
      </c>
      <c r="GL55" s="343">
        <v>1.3831105501307028E-3</v>
      </c>
      <c r="GM55" s="343">
        <v>7.0501660203046946E-3</v>
      </c>
      <c r="GN55" s="343">
        <v>2.7067304626492211E-3</v>
      </c>
      <c r="GO55" s="343">
        <v>2.1988116534606512E-3</v>
      </c>
      <c r="GP55" s="343">
        <v>7.4297530813140385E-4</v>
      </c>
      <c r="GQ55" s="343">
        <v>9.3078053218448691E-3</v>
      </c>
      <c r="GR55" s="343">
        <v>2.5796454870534702E-3</v>
      </c>
      <c r="GS55" s="343">
        <v>2.0904560822790114E-3</v>
      </c>
      <c r="GT55" s="343">
        <v>5.0321090823297401E-3</v>
      </c>
      <c r="GU55" s="343">
        <v>3.1484546890571028E-3</v>
      </c>
      <c r="GV55" s="343">
        <v>2.442422894023237E-3</v>
      </c>
      <c r="GW55" s="343">
        <v>3.1206116508854628E-3</v>
      </c>
      <c r="GX55" s="343">
        <v>9.3508178402589297E-4</v>
      </c>
      <c r="GY55" s="343">
        <v>5.2005057763846773E-3</v>
      </c>
      <c r="GZ55" s="343">
        <v>3.300373607887673E-3</v>
      </c>
      <c r="HA55" s="343">
        <v>1.4528112864724441E-3</v>
      </c>
      <c r="HB55" s="343">
        <v>1.7014029024498784E-3</v>
      </c>
      <c r="HC55" s="343">
        <v>1.0834789906488406E-2</v>
      </c>
      <c r="HD55" s="343">
        <v>4.3004051961999827E-3</v>
      </c>
      <c r="HE55" s="343">
        <v>4.7426611850340979E-3</v>
      </c>
      <c r="HF55" s="343">
        <v>1.5726818216858015E-3</v>
      </c>
      <c r="HG55" s="343">
        <v>1.9617472189207095E-3</v>
      </c>
      <c r="HH55" s="343">
        <v>4.1336306715012228E-3</v>
      </c>
      <c r="HI55" s="343">
        <v>1.4448798348931163E-3</v>
      </c>
      <c r="HJ55" s="343">
        <v>1.5631213486169372E-3</v>
      </c>
      <c r="HK55" s="343">
        <v>4.0089246852058232E-3</v>
      </c>
      <c r="HL55" s="343">
        <v>3.1679272701118999E-3</v>
      </c>
      <c r="HM55" s="343">
        <v>8.5053376788866639E-3</v>
      </c>
      <c r="HN55" s="343">
        <v>2.7578743943805534E-3</v>
      </c>
      <c r="HO55" s="343">
        <v>1.9946263192310788E-3</v>
      </c>
      <c r="HP55" s="343">
        <v>1.6201435635453396E-3</v>
      </c>
      <c r="HQ55" s="343">
        <v>7.5734058487081628E-4</v>
      </c>
      <c r="HR55" s="343">
        <v>1.6763895594085424E-3</v>
      </c>
      <c r="HS55" s="343">
        <v>2.0974614237277527E-3</v>
      </c>
      <c r="HT55" s="343">
        <v>1.4013454014822999E-3</v>
      </c>
      <c r="HU55" s="343">
        <v>2.4899351218251272E-3</v>
      </c>
      <c r="HV55" s="343">
        <v>7.1537695789025794E-3</v>
      </c>
      <c r="HW55" s="343">
        <v>2.4692469665998835E-3</v>
      </c>
      <c r="HX55" s="343">
        <v>2.8689332427304067E-3</v>
      </c>
      <c r="HY55" s="343">
        <v>2.3105230918780881E-3</v>
      </c>
      <c r="HZ55" s="343">
        <v>2.1013332626822175E-3</v>
      </c>
      <c r="IA55" s="343">
        <v>3.1655030103309527E-3</v>
      </c>
      <c r="IB55" s="343">
        <v>6.1794039972954051E-3</v>
      </c>
      <c r="IC55" s="343">
        <v>2.5505192595287741E-3</v>
      </c>
      <c r="ID55" s="343">
        <v>9.4228060167571705E-4</v>
      </c>
      <c r="IE55" s="343">
        <v>5.3450994238936501E-3</v>
      </c>
      <c r="IF55" s="343">
        <v>1.1839210653308741E-3</v>
      </c>
      <c r="IG55" s="343">
        <v>1.7316022695924125E-3</v>
      </c>
      <c r="IH55" s="343">
        <v>4.4830508112556759E-6</v>
      </c>
      <c r="II55" s="343">
        <v>4.1842579413969719E-3</v>
      </c>
      <c r="IJ55" s="343">
        <v>2.3203935134648817E-3</v>
      </c>
      <c r="IK55" s="343">
        <v>3.768033705039506E-3</v>
      </c>
      <c r="IL55" s="343">
        <v>7.458987374377766E-3</v>
      </c>
      <c r="IM55" s="343">
        <v>1.7688617025481614E-3</v>
      </c>
      <c r="IN55" s="343">
        <v>3.4457352265456877E-3</v>
      </c>
      <c r="IO55" s="343">
        <v>4.5384999296931893E-3</v>
      </c>
      <c r="IP55" s="343">
        <v>8.3873794391825882E-3</v>
      </c>
      <c r="IQ55" s="343">
        <v>7.550000027155522E-3</v>
      </c>
      <c r="IR55" s="343">
        <v>5.8273154437473243E-4</v>
      </c>
      <c r="IS55" s="343">
        <v>1.7481845614283793E-3</v>
      </c>
      <c r="IT55" s="343">
        <v>3.4951624886696169E-3</v>
      </c>
      <c r="IU55" s="343">
        <v>2.5917925077746725E-3</v>
      </c>
      <c r="IV55" s="343">
        <v>3.8159086211416626E-3</v>
      </c>
      <c r="IW55" s="343">
        <v>8.0775891222986381E-4</v>
      </c>
      <c r="IX55" s="343">
        <v>3.9986855090949486E-3</v>
      </c>
      <c r="IY55" s="343">
        <v>1.7933365015851085E-3</v>
      </c>
      <c r="IZ55" s="343">
        <v>2.0409312544169746E-3</v>
      </c>
      <c r="JA55" s="343">
        <v>2.6523188372987749E-3</v>
      </c>
      <c r="JB55" s="343">
        <v>2.2776163085606758E-3</v>
      </c>
      <c r="JC55" s="343">
        <v>6.6929549518988524E-3</v>
      </c>
      <c r="JD55" s="343">
        <v>1.3359479589521441E-3</v>
      </c>
      <c r="JE55" s="343">
        <v>7.1584982935288428E-4</v>
      </c>
      <c r="JF55" s="343">
        <v>1.8390154858943623E-3</v>
      </c>
      <c r="JG55" s="343">
        <v>4.1507073912493437E-3</v>
      </c>
      <c r="JH55" s="343">
        <v>5.9811857350628656E-3</v>
      </c>
      <c r="JI55" s="343">
        <v>5.6693949607008074E-3</v>
      </c>
      <c r="JJ55" s="343">
        <v>1.2568436829306457E-3</v>
      </c>
      <c r="JK55" s="343">
        <v>2.3922130990767895E-3</v>
      </c>
      <c r="JL55" s="343">
        <v>3.8917426507700205E-3</v>
      </c>
      <c r="JM55" s="343">
        <v>2.5139513421926257E-3</v>
      </c>
      <c r="JN55" s="343">
        <v>6.7788344601719865E-4</v>
      </c>
      <c r="JO55" s="343">
        <v>1.9554253519119369E-3</v>
      </c>
      <c r="JP55" s="343">
        <v>2.9613351994637782E-3</v>
      </c>
      <c r="JQ55" s="343">
        <v>9.7823327058948486E-4</v>
      </c>
      <c r="JR55" s="343">
        <v>1.0819503938188826E-3</v>
      </c>
      <c r="JS55" s="343">
        <v>2.4111704439451808E-3</v>
      </c>
      <c r="JT55" s="343">
        <v>1.5217169081968346E-3</v>
      </c>
      <c r="JU55" s="343">
        <v>8.6002349166611897E-3</v>
      </c>
      <c r="JV55" s="343">
        <v>1.9720013316350937E-3</v>
      </c>
      <c r="JW55" s="343">
        <v>2.7380558715038084E-3</v>
      </c>
      <c r="JX55" s="343">
        <v>1.8464355241048652E-3</v>
      </c>
      <c r="JY55" s="343">
        <v>1.653601493366436E-3</v>
      </c>
      <c r="JZ55" s="343">
        <v>2.7367428823930613E-3</v>
      </c>
      <c r="KA55" s="343">
        <v>2.9432016158195164E-3</v>
      </c>
      <c r="KB55" s="343">
        <v>1.9632611757541781E-3</v>
      </c>
      <c r="KC55" s="343">
        <v>4.4538793795037487E-3</v>
      </c>
      <c r="KD55" s="343">
        <v>3.8930382059059981E-3</v>
      </c>
      <c r="KE55" s="343">
        <v>2.6034775543177079E-3</v>
      </c>
      <c r="KF55" s="343">
        <v>3.666749305768143E-3</v>
      </c>
      <c r="KG55" s="343">
        <v>5.9194302199363225E-3</v>
      </c>
      <c r="KH55" s="343">
        <v>3.2646487715124683E-3</v>
      </c>
      <c r="KI55" s="343">
        <v>4.5737819684098704E-3</v>
      </c>
      <c r="KJ55" s="343">
        <v>3.3275011067426317E-3</v>
      </c>
      <c r="KK55" s="343">
        <v>4.8745017678160927E-3</v>
      </c>
      <c r="KL55" s="343">
        <v>2.318131271211935E-3</v>
      </c>
      <c r="KM55" s="343">
        <v>3.9648504237028556E-3</v>
      </c>
      <c r="KN55" s="343">
        <v>1.821390276159073E-3</v>
      </c>
      <c r="KO55" s="343">
        <v>1.1869683352691881E-3</v>
      </c>
      <c r="KP55" s="343">
        <v>5.2148262185270763E-3</v>
      </c>
      <c r="KQ55" s="343">
        <v>4.560305572052707E-3</v>
      </c>
      <c r="KR55" s="343">
        <v>3.5856048027879455E-3</v>
      </c>
      <c r="KS55" s="343">
        <v>2.0247244160878307E-3</v>
      </c>
      <c r="KT55" s="343">
        <v>3.068921321253706E-3</v>
      </c>
      <c r="KU55" s="343">
        <v>1.4819579090790814E-3</v>
      </c>
      <c r="KV55" s="343">
        <v>3.2761138227579895E-3</v>
      </c>
      <c r="KW55" s="343">
        <v>8.9530651671541504E-4</v>
      </c>
      <c r="KX55" s="343">
        <v>8.7372193807751003E-4</v>
      </c>
      <c r="KY55" s="343">
        <v>1.9518550010885741E-3</v>
      </c>
      <c r="KZ55" s="343">
        <v>1.8604068978867383E-3</v>
      </c>
      <c r="LA55" s="343">
        <v>3.4747569288835472E-3</v>
      </c>
      <c r="LB55" s="343">
        <v>3.0955318312900835E-3</v>
      </c>
      <c r="LC55" s="343">
        <v>1.9386826759977109E-3</v>
      </c>
      <c r="LD55" s="343">
        <v>5.3933597888511063E-3</v>
      </c>
      <c r="LE55" s="343">
        <v>1.671594194157949E-3</v>
      </c>
      <c r="LF55" s="343">
        <v>5.7210409093413073E-3</v>
      </c>
      <c r="LG55" s="343">
        <v>6.9145611341709116E-4</v>
      </c>
      <c r="LH55" s="343">
        <v>2.783549335320587E-3</v>
      </c>
      <c r="LI55" s="343">
        <v>1.520113541553446E-2</v>
      </c>
      <c r="LJ55" s="343">
        <v>6.1131233216737812E-3</v>
      </c>
      <c r="LK55" s="343">
        <v>3.8123282873121908E-3</v>
      </c>
      <c r="LL55" s="343">
        <v>8.1021840550773612E-3</v>
      </c>
      <c r="LM55" s="343">
        <v>4.1037007776683915E-3</v>
      </c>
      <c r="LN55" s="343">
        <v>4.405675065674337E-3</v>
      </c>
      <c r="LO55" s="343">
        <v>1.6600707049848836E-2</v>
      </c>
      <c r="LP55" s="343">
        <v>1.2097567755790482E-3</v>
      </c>
      <c r="LQ55" s="343">
        <v>2.0792112078378867E-3</v>
      </c>
      <c r="LR55" s="343">
        <v>2.3369246101833901E-3</v>
      </c>
      <c r="LS55" s="343">
        <v>0</v>
      </c>
      <c r="LT55" s="343">
        <v>9.6448552045409937E-4</v>
      </c>
      <c r="LU55" s="343">
        <v>7.346714270115702E-4</v>
      </c>
      <c r="LV55" s="343">
        <v>1.5300196751004988E-3</v>
      </c>
      <c r="LW55" s="343">
        <v>2.6084246046660549E-3</v>
      </c>
      <c r="LX55" s="343">
        <v>4.8304770559259086E-3</v>
      </c>
      <c r="LY55" s="343">
        <v>2.0757044883552593E-3</v>
      </c>
      <c r="LZ55" s="343">
        <v>2.9482132422266709E-3</v>
      </c>
      <c r="MA55" s="343">
        <v>2.5173163438273558E-3</v>
      </c>
      <c r="MB55" s="343">
        <v>7.9534017622461053E-3</v>
      </c>
      <c r="MC55" s="343">
        <v>1.4116303015800865E-3</v>
      </c>
      <c r="MD55" s="343">
        <v>3.311264203447066E-3</v>
      </c>
      <c r="ME55" s="343">
        <v>1.2216493794306442E-3</v>
      </c>
      <c r="MF55" s="343">
        <v>3.0251525470955313E-3</v>
      </c>
      <c r="MG55" s="343">
        <v>3.06815171227761E-3</v>
      </c>
      <c r="MH55" s="343">
        <v>2.2106666903046438E-3</v>
      </c>
      <c r="MI55" s="343">
        <v>3.6663195620608461E-3</v>
      </c>
      <c r="MJ55" s="343">
        <v>3.6598469629922992E-3</v>
      </c>
      <c r="MK55" s="343">
        <v>3.9335694773146674E-3</v>
      </c>
      <c r="ML55" s="343">
        <v>8.4398223834274855E-3</v>
      </c>
      <c r="MM55" s="343">
        <v>1.8878255120826429E-3</v>
      </c>
      <c r="MN55" s="343">
        <v>1.5092578726569837E-3</v>
      </c>
      <c r="MO55" s="343">
        <v>1.6968690857490757E-3</v>
      </c>
      <c r="MP55" s="343">
        <v>1.8417159202638856E-3</v>
      </c>
      <c r="MQ55" s="343">
        <v>1.1599065788739813E-3</v>
      </c>
      <c r="MR55" s="343">
        <v>5.3133729729387489E-3</v>
      </c>
      <c r="MS55" s="343">
        <v>3.1566494031027735E-3</v>
      </c>
      <c r="MT55" s="343">
        <v>1.3678495400442031E-3</v>
      </c>
      <c r="MU55" s="343">
        <v>1.7463665770712509E-3</v>
      </c>
      <c r="MV55" s="343">
        <v>2.4480008838260376E-3</v>
      </c>
      <c r="MW55" s="343">
        <v>2.7858176594520892E-3</v>
      </c>
      <c r="MX55" s="343">
        <v>1.6988593640770233E-3</v>
      </c>
      <c r="MY55" s="343">
        <v>3.9864991329359471E-3</v>
      </c>
      <c r="MZ55" s="343">
        <v>4.3863169879035623E-3</v>
      </c>
      <c r="NA55" s="343">
        <v>3.9441897383734915E-3</v>
      </c>
      <c r="NB55" s="343">
        <v>7.4902461517790432E-4</v>
      </c>
      <c r="NC55" s="343">
        <v>3.9419518243116328E-3</v>
      </c>
      <c r="ND55" s="343">
        <v>5.4110756047282714E-3</v>
      </c>
      <c r="NE55" s="343">
        <v>8.2838308898547548E-4</v>
      </c>
      <c r="NF55" s="343">
        <v>3.614638772060461E-3</v>
      </c>
      <c r="NG55" s="343">
        <v>3.2366099223034763E-3</v>
      </c>
      <c r="NH55" s="343">
        <v>2.9771347958354815E-3</v>
      </c>
      <c r="NI55" s="343">
        <v>6.4668555347423074E-3</v>
      </c>
      <c r="NJ55" s="343">
        <v>8.8448994138579215E-4</v>
      </c>
      <c r="NK55" s="343">
        <v>5.9886427306195793E-3</v>
      </c>
      <c r="NL55" s="343">
        <v>3.3516678901553648E-3</v>
      </c>
      <c r="NM55" s="343">
        <v>3.6721144197038639E-3</v>
      </c>
      <c r="NN55" s="343">
        <v>1.5975155818234365E-3</v>
      </c>
      <c r="NO55" s="343">
        <v>2.353871660358592E-3</v>
      </c>
      <c r="NP55" s="343">
        <v>3.8838697090377949E-3</v>
      </c>
      <c r="NQ55" s="343">
        <v>4.1057327120652756E-3</v>
      </c>
      <c r="NR55" s="343">
        <v>3.7468836836008876E-3</v>
      </c>
      <c r="NS55" s="343">
        <v>6.1743850128548339E-4</v>
      </c>
      <c r="NT55" s="343">
        <v>1.6634578900493939E-3</v>
      </c>
      <c r="NU55" s="343">
        <v>1.0306519971899758E-3</v>
      </c>
      <c r="NV55" s="343">
        <v>3.3281140498674518E-3</v>
      </c>
      <c r="NW55" s="343">
        <v>1.4296966471567048E-3</v>
      </c>
      <c r="NX55" s="343">
        <v>3.2803475475566227E-3</v>
      </c>
      <c r="NY55" s="343">
        <v>4.0806862899315536E-3</v>
      </c>
      <c r="NZ55" s="343">
        <v>1.2815965832182407E-3</v>
      </c>
      <c r="OA55" s="343">
        <v>4.3896476908797171E-3</v>
      </c>
      <c r="OB55" s="343">
        <v>1.1562972756664299E-3</v>
      </c>
      <c r="OC55" s="343">
        <v>2.3567314145950193E-3</v>
      </c>
      <c r="OD55" s="343">
        <v>2.5899481255453171E-3</v>
      </c>
      <c r="OE55" s="343">
        <v>2.0504241090675331E-3</v>
      </c>
      <c r="OF55" s="343">
        <v>1.5213920228202248E-3</v>
      </c>
      <c r="OG55" s="343">
        <v>2.989185033351814E-3</v>
      </c>
      <c r="OH55" s="343">
        <v>2.6321031576806613E-3</v>
      </c>
      <c r="OI55" s="343">
        <v>1.1890905187146882E-3</v>
      </c>
      <c r="OJ55" s="343">
        <v>4.208866087733602E-3</v>
      </c>
      <c r="OK55" s="343">
        <v>1.2722142883305637E-3</v>
      </c>
      <c r="OL55" s="343">
        <v>1.4961217190528015E-3</v>
      </c>
      <c r="OM55" s="343">
        <v>2.1963160002531901E-3</v>
      </c>
      <c r="ON55" s="343">
        <v>1.5304404184062384E-3</v>
      </c>
      <c r="OO55" s="343">
        <v>1.4741907039061387E-3</v>
      </c>
      <c r="OP55" s="343">
        <v>2.3755919657270845E-3</v>
      </c>
      <c r="OQ55" s="343">
        <v>1.3244687950053004E-3</v>
      </c>
      <c r="OR55" s="343">
        <v>2.8802838201906619E-3</v>
      </c>
      <c r="OS55" s="343">
        <v>3.9866270739757782E-3</v>
      </c>
      <c r="OT55" s="343">
        <v>2.6844923336513645E-3</v>
      </c>
      <c r="OU55" s="343">
        <v>2.2455380427812048E-3</v>
      </c>
      <c r="OV55" s="343">
        <v>8.1280202214904546E-4</v>
      </c>
      <c r="OW55" s="343">
        <v>2.4790222565490095E-3</v>
      </c>
      <c r="OX55" s="343">
        <v>3.0215170074604308E-3</v>
      </c>
      <c r="OY55" s="343">
        <v>4.856507145851164E-3</v>
      </c>
      <c r="OZ55" s="343">
        <v>1.5638489965257856E-3</v>
      </c>
      <c r="PA55" s="343">
        <v>1.9210495408384801E-3</v>
      </c>
      <c r="PB55" s="343">
        <v>6.0268094784903913E-4</v>
      </c>
      <c r="PC55" s="343">
        <v>3.4162990570366404E-3</v>
      </c>
      <c r="PD55" s="343">
        <v>4.1393720801993373E-3</v>
      </c>
      <c r="PE55" s="343">
        <v>1.2018012030735965E-3</v>
      </c>
      <c r="PF55" s="343">
        <v>1.8638369995987922E-3</v>
      </c>
      <c r="PG55" s="343">
        <v>3.0660277759163002E-3</v>
      </c>
      <c r="PH55" s="343">
        <v>2.7538669675509636E-3</v>
      </c>
      <c r="PI55" s="343">
        <v>5.1484212243660598E-3</v>
      </c>
      <c r="PJ55" s="343">
        <v>2.7441389176661134E-3</v>
      </c>
      <c r="PK55" s="343">
        <v>9.8264565065538587E-3</v>
      </c>
      <c r="PL55" s="343">
        <v>3.0057287536944034E-3</v>
      </c>
      <c r="PM55" s="343">
        <v>1.4412882877204779E-3</v>
      </c>
      <c r="PN55" s="343">
        <v>8.1831442566972397E-3</v>
      </c>
      <c r="PO55" s="343">
        <v>2.0550014678384055E-3</v>
      </c>
      <c r="PP55" s="343">
        <v>4.1724674852465799E-3</v>
      </c>
      <c r="PQ55" s="343">
        <v>5.8650834956174682E-3</v>
      </c>
      <c r="PR55" s="343">
        <v>8.318536467480965E-4</v>
      </c>
      <c r="PS55" s="343">
        <v>1.796489422633563E-3</v>
      </c>
      <c r="PT55" s="343">
        <v>1.8639078577280582E-3</v>
      </c>
      <c r="PU55" s="343">
        <v>3.3079785030533985E-3</v>
      </c>
      <c r="PV55" s="343">
        <v>9.8733630133715825E-4</v>
      </c>
      <c r="PW55" s="343">
        <v>2.944227554844843E-3</v>
      </c>
      <c r="PX55" s="343">
        <v>2.0817419036855689E-3</v>
      </c>
      <c r="PY55" s="343">
        <v>3.0668214614335302E-3</v>
      </c>
      <c r="PZ55" s="343">
        <v>8.2407564975440855E-4</v>
      </c>
      <c r="QA55" s="343">
        <v>3.8080045839202306E-3</v>
      </c>
      <c r="QB55" s="343">
        <v>2.8258579581503926E-3</v>
      </c>
      <c r="QC55" s="343">
        <v>4.3653762711490622E-3</v>
      </c>
      <c r="QD55" s="343">
        <v>3.0654348073429166E-3</v>
      </c>
      <c r="QE55" s="343">
        <v>4.009885178775539E-3</v>
      </c>
      <c r="QF55" s="343">
        <v>8.5508903648124704E-3</v>
      </c>
      <c r="QG55" s="343">
        <v>7.8436622268481405E-3</v>
      </c>
      <c r="QH55" s="343">
        <v>6.6844474188430961E-3</v>
      </c>
      <c r="QI55" s="343">
        <v>2.4093731428099928E-3</v>
      </c>
      <c r="QJ55" s="343">
        <v>4.4627013076460565E-3</v>
      </c>
      <c r="QK55" s="343">
        <v>3.0466190356245935E-3</v>
      </c>
      <c r="QL55" s="343">
        <v>1.9553591411887168E-3</v>
      </c>
      <c r="QM55" s="343">
        <v>3.4569041662145736E-3</v>
      </c>
      <c r="QN55" s="343">
        <v>8.051679706303716E-3</v>
      </c>
      <c r="QO55" s="343">
        <v>5.6138907853861579E-3</v>
      </c>
      <c r="QP55" s="343">
        <v>2.5910597471981273E-3</v>
      </c>
      <c r="QQ55" s="343">
        <v>7.9974434167863206E-3</v>
      </c>
      <c r="QR55" s="343">
        <v>1.271225792905367E-3</v>
      </c>
      <c r="QS55" s="343">
        <v>3.6444595449404457E-3</v>
      </c>
      <c r="QT55" s="343">
        <v>2.111024907862389E-3</v>
      </c>
      <c r="QU55" s="343">
        <v>1.2329975320901731E-3</v>
      </c>
      <c r="QV55" s="343">
        <v>3.3094838106212591E-3</v>
      </c>
      <c r="QW55" s="343">
        <v>6.0264457567992084E-3</v>
      </c>
      <c r="QX55" s="343">
        <v>3.5038829314168259E-3</v>
      </c>
      <c r="QY55" s="343">
        <v>5.6229271538841786E-3</v>
      </c>
      <c r="QZ55" s="343">
        <v>6.7041098874224886E-3</v>
      </c>
      <c r="RA55" s="343">
        <v>3.0108813030395361E-3</v>
      </c>
      <c r="RB55" s="343">
        <v>2.3354387432035057E-3</v>
      </c>
      <c r="RC55" s="343">
        <v>3.3793869885578687E-3</v>
      </c>
      <c r="RD55" s="343">
        <v>4.0713293594414855E-3</v>
      </c>
      <c r="RE55" s="343">
        <v>6.7652812492488502E-4</v>
      </c>
      <c r="RF55" s="343">
        <v>5.2981636539605644E-3</v>
      </c>
      <c r="RG55" s="343">
        <v>1.2713601630118399E-3</v>
      </c>
      <c r="RH55" s="343">
        <v>5.2844565722587698E-3</v>
      </c>
      <c r="RI55" s="343">
        <v>2.2626530032167041E-3</v>
      </c>
      <c r="RJ55" s="343">
        <v>4.7779295222999847E-3</v>
      </c>
      <c r="RK55" s="343">
        <v>5.3278265419561942E-3</v>
      </c>
      <c r="RL55" s="343">
        <v>1.7636030139668896E-3</v>
      </c>
      <c r="RM55" s="343">
        <v>1.9670035171904252E-3</v>
      </c>
      <c r="RN55" s="343">
        <v>2.5822303218152004E-3</v>
      </c>
      <c r="RO55" s="343">
        <v>3.3853054653467025E-3</v>
      </c>
      <c r="RP55" s="343">
        <v>4.0176522379897469E-3</v>
      </c>
      <c r="RQ55" s="343">
        <v>3.5892339709706496E-3</v>
      </c>
      <c r="RR55" s="343">
        <v>4.126776381774608E-3</v>
      </c>
      <c r="RS55" s="343">
        <v>3.9827414116415287E-3</v>
      </c>
      <c r="RT55" s="343">
        <v>7.3344114183352474E-3</v>
      </c>
      <c r="RU55" s="343">
        <v>4.014520505612797E-3</v>
      </c>
      <c r="RV55" s="343">
        <v>3.2593189352156881E-3</v>
      </c>
      <c r="RW55" s="343">
        <v>3.7630940047363544E-3</v>
      </c>
      <c r="RX55" s="343">
        <v>7.9982868095958698E-3</v>
      </c>
      <c r="RY55" s="343">
        <v>1.0631378741636859E-3</v>
      </c>
      <c r="RZ55" s="343">
        <v>6.8576627108004823E-3</v>
      </c>
      <c r="SA55" s="343">
        <v>4.6254908461342186E-3</v>
      </c>
      <c r="SB55" s="343">
        <v>4.3463604886442141E-3</v>
      </c>
      <c r="SC55" s="343">
        <v>7.0937967390382753E-3</v>
      </c>
      <c r="SD55" s="343">
        <v>3.8860561206366137E-3</v>
      </c>
      <c r="SE55" s="343">
        <v>1.0161329817300507E-2</v>
      </c>
      <c r="SF55" s="343">
        <v>2.3333869200401927E-3</v>
      </c>
      <c r="SG55" s="343">
        <v>3.3930216777225595E-3</v>
      </c>
      <c r="SH55" s="343">
        <v>2.0869887361851312E-3</v>
      </c>
      <c r="SI55" s="343">
        <v>6.3354164333376947E-3</v>
      </c>
      <c r="SJ55" s="343">
        <v>1.7854700094046276E-3</v>
      </c>
      <c r="SK55" s="343">
        <v>4.2351064446446854E-3</v>
      </c>
      <c r="SL55" s="343">
        <v>5.643528946251814E-3</v>
      </c>
      <c r="SM55" s="343">
        <v>2.4939974303998477E-3</v>
      </c>
      <c r="SN55" s="343">
        <v>2.5972691672264364E-3</v>
      </c>
      <c r="SO55" s="343">
        <v>3.7060278452566366E-3</v>
      </c>
      <c r="SP55" s="343">
        <v>1.6284261325415113E-3</v>
      </c>
      <c r="SQ55" s="343">
        <v>2.8889854333353279E-3</v>
      </c>
      <c r="SR55" s="343">
        <v>2.2819513258419905E-3</v>
      </c>
      <c r="SS55" s="343">
        <v>5.1215516082953362E-3</v>
      </c>
      <c r="ST55" s="343">
        <v>1.9646493112147759E-3</v>
      </c>
      <c r="SU55" s="343">
        <v>3.9992617209664433E-3</v>
      </c>
      <c r="SV55" s="343">
        <v>2.5307047561174949E-3</v>
      </c>
      <c r="SW55" s="343">
        <v>4.4045408352822229E-3</v>
      </c>
      <c r="SX55" s="343">
        <v>4.715778833334603E-3</v>
      </c>
      <c r="SY55" s="343">
        <v>2.0214594804157195E-3</v>
      </c>
      <c r="SZ55" s="343">
        <v>4.383195675080399E-3</v>
      </c>
      <c r="TA55" s="343">
        <v>4.2403812152066638E-3</v>
      </c>
      <c r="TB55" s="343">
        <v>2.794863629755145E-3</v>
      </c>
      <c r="TC55" s="343">
        <v>3.4905799155950067E-3</v>
      </c>
      <c r="TD55" s="343">
        <v>6.7903076589130454E-3</v>
      </c>
      <c r="TE55" s="343">
        <v>2.7324653041846227E-3</v>
      </c>
      <c r="TF55" s="343">
        <v>3.4745446313192894E-3</v>
      </c>
      <c r="TG55" s="343">
        <v>1.2529424907447753E-3</v>
      </c>
      <c r="TH55" s="343">
        <v>4.9917539778273042E-3</v>
      </c>
      <c r="TI55" s="343">
        <v>6.3357774949850364E-3</v>
      </c>
      <c r="TJ55" s="343">
        <v>4.3727497724740947E-3</v>
      </c>
      <c r="TK55" s="343">
        <v>2.277123257096083E-3</v>
      </c>
      <c r="TL55" s="343">
        <v>3.7065182671990478E-3</v>
      </c>
      <c r="TM55" s="343">
        <v>6.8039815823668533E-3</v>
      </c>
      <c r="TN55" s="343">
        <v>7.0747009962178753E-3</v>
      </c>
      <c r="TO55" s="343">
        <v>4.775041999629818E-3</v>
      </c>
      <c r="TP55" s="343">
        <v>2.8326334365269892E-3</v>
      </c>
      <c r="TQ55" s="343">
        <v>2.2000404571924756E-3</v>
      </c>
      <c r="TR55" s="343">
        <v>5.0786588052386507E-3</v>
      </c>
      <c r="TS55" s="343">
        <v>5.3482091756894981E-3</v>
      </c>
      <c r="TT55" s="343">
        <v>3.786210738077775E-3</v>
      </c>
      <c r="TU55" s="343">
        <v>3.4563754829309299E-3</v>
      </c>
      <c r="TV55" s="343">
        <v>3.6428528790392596E-3</v>
      </c>
      <c r="TW55" s="343">
        <v>2.7777822987892094E-3</v>
      </c>
      <c r="TX55" s="343">
        <v>3.9744164582755578E-3</v>
      </c>
      <c r="TY55" s="343">
        <v>1.5239743696031159E-3</v>
      </c>
      <c r="TZ55" s="343">
        <v>2.2662254380742216E-3</v>
      </c>
      <c r="UA55" s="343">
        <v>2.7603141018539569E-3</v>
      </c>
      <c r="UB55" s="343">
        <v>9.8777869710444657E-4</v>
      </c>
      <c r="UC55" s="343">
        <v>1.6109666813562901E-3</v>
      </c>
      <c r="UD55" s="343">
        <v>5.3282896851650019E-3</v>
      </c>
      <c r="UE55" s="343">
        <v>6.0199058148112782E-3</v>
      </c>
      <c r="UF55" s="343">
        <v>2.5196999221083721E-3</v>
      </c>
      <c r="UG55" s="343">
        <v>1.9476676356288355E-3</v>
      </c>
      <c r="UH55" s="343">
        <v>1.0584602197186203E-3</v>
      </c>
      <c r="UI55" s="343">
        <v>4.069929303179922E-3</v>
      </c>
      <c r="UJ55" s="343">
        <v>3.4385494512062043E-3</v>
      </c>
      <c r="UK55" s="343">
        <v>7.0547157436749225E-3</v>
      </c>
      <c r="UL55" s="343">
        <v>3.8279148641623848E-3</v>
      </c>
      <c r="UM55" s="343">
        <v>2.9646290807791784E-3</v>
      </c>
      <c r="UN55" s="343">
        <v>7.5876058648905343E-4</v>
      </c>
      <c r="UO55" s="343">
        <v>2.7947277363130681E-3</v>
      </c>
      <c r="UP55" s="343">
        <v>3.1949405749485027E-3</v>
      </c>
      <c r="UQ55" s="343">
        <v>2.0224743954362074E-3</v>
      </c>
      <c r="UR55" s="343">
        <v>0</v>
      </c>
      <c r="US55" s="343">
        <v>1.8636446697575298E-3</v>
      </c>
      <c r="UT55" s="343">
        <v>2.4742716095821739E-3</v>
      </c>
      <c r="UU55" s="343">
        <v>3.5372196310768157E-3</v>
      </c>
      <c r="UV55" s="343">
        <v>1.6961862310006814E-3</v>
      </c>
      <c r="UW55" s="343">
        <v>3.2860110747106853E-3</v>
      </c>
      <c r="UX55" s="343">
        <v>1.6121235440981589E-3</v>
      </c>
      <c r="UY55" s="343">
        <v>2.6626574828711616E-3</v>
      </c>
      <c r="UZ55" s="343">
        <v>3.2353366332317987E-3</v>
      </c>
      <c r="VA55" s="343">
        <v>1.7435405072692273E-3</v>
      </c>
      <c r="VB55" s="343">
        <v>3.3042420928898718E-3</v>
      </c>
      <c r="VC55" s="343">
        <v>3.2931490856944814E-3</v>
      </c>
      <c r="VD55" s="343">
        <v>3.0747592394603368E-3</v>
      </c>
      <c r="VE55" s="343">
        <v>2.8365459379394806E-3</v>
      </c>
      <c r="VF55" s="343">
        <v>2.2811608114995763E-3</v>
      </c>
      <c r="VG55" s="343">
        <v>5.9728423427481588E-3</v>
      </c>
      <c r="VH55" s="343">
        <v>4.2444328068368805E-3</v>
      </c>
      <c r="VI55" s="343">
        <v>5.0534052376682631E-3</v>
      </c>
      <c r="VJ55" s="343">
        <v>1.3738510184235677E-3</v>
      </c>
      <c r="VK55" s="343">
        <v>3.1027262574181234E-3</v>
      </c>
      <c r="VL55" s="343">
        <v>2.3701954205324616E-3</v>
      </c>
      <c r="VM55" s="343">
        <v>3.8762648383721689E-3</v>
      </c>
      <c r="VN55" s="343">
        <v>3.0379476543571995E-3</v>
      </c>
      <c r="VO55" s="343">
        <v>5.6689374496607711E-3</v>
      </c>
      <c r="VP55" s="343">
        <v>4.3077665107722962E-3</v>
      </c>
      <c r="VQ55" s="343">
        <v>2.8875755869668084E-3</v>
      </c>
      <c r="VR55" s="343">
        <v>3.441784337817787E-3</v>
      </c>
      <c r="VS55" s="343">
        <v>5.1800132072647304E-3</v>
      </c>
      <c r="VT55" s="343">
        <v>7.0706722371253507E-3</v>
      </c>
      <c r="VU55" s="343">
        <v>4.0926446855329883E-3</v>
      </c>
      <c r="VV55" s="343">
        <v>5.8527631962835107E-3</v>
      </c>
      <c r="VW55" s="343">
        <v>5.7787772940673544E-3</v>
      </c>
      <c r="VX55" s="343">
        <v>1.1315543480232315E-2</v>
      </c>
      <c r="VY55" s="343">
        <v>3.2955999920496176E-3</v>
      </c>
      <c r="VZ55" s="343">
        <v>2.9984959160824307E-3</v>
      </c>
      <c r="WA55" s="343">
        <v>4.8425861070465108E-3</v>
      </c>
      <c r="WB55" s="343">
        <v>4.0592016660829493E-3</v>
      </c>
      <c r="WC55" s="343">
        <v>5.3340565375849334E-3</v>
      </c>
      <c r="WD55" s="343">
        <v>5.1727625558377526E-3</v>
      </c>
      <c r="WE55" s="343">
        <v>3.0517837096296851E-3</v>
      </c>
      <c r="WF55" s="343">
        <v>2.9199490068022487E-3</v>
      </c>
      <c r="WG55" s="343">
        <v>6.3688720698572834E-3</v>
      </c>
      <c r="WH55" s="343">
        <v>3.8060761578990483E-3</v>
      </c>
      <c r="WI55" s="343">
        <v>5.5185707224564328E-3</v>
      </c>
      <c r="WJ55" s="343">
        <v>3.0021341045151136E-3</v>
      </c>
      <c r="WK55" s="343">
        <v>7.5503876649135673E-3</v>
      </c>
      <c r="WL55" s="343">
        <v>4.5317258734889785E-3</v>
      </c>
      <c r="WM55" s="343">
        <v>2.9733896475477826E-3</v>
      </c>
      <c r="WN55" s="343">
        <v>3.5491506968165342E-3</v>
      </c>
      <c r="WO55" s="343">
        <v>4.360836157195405E-3</v>
      </c>
      <c r="WP55" s="343">
        <v>2.2151118887156532E-3</v>
      </c>
      <c r="WQ55" s="343">
        <v>3.3235177394832661E-3</v>
      </c>
      <c r="WR55" s="343">
        <v>2.8142140888742545E-3</v>
      </c>
      <c r="WS55" s="343">
        <v>3.8758135031221981E-3</v>
      </c>
      <c r="WT55" s="343">
        <v>5.0605853047357647E-3</v>
      </c>
      <c r="WU55" s="343">
        <v>2.6915776744054509E-3</v>
      </c>
      <c r="WV55" s="343">
        <v>3.7365927483908345E-3</v>
      </c>
      <c r="WW55" s="343">
        <v>3.2101091461338373E-3</v>
      </c>
      <c r="WX55" s="343">
        <v>4.3438202840058553E-3</v>
      </c>
      <c r="WY55" s="343">
        <v>8.9453169954590329E-3</v>
      </c>
      <c r="WZ55" s="343">
        <v>1.1135581008967816E-2</v>
      </c>
      <c r="XA55" s="343">
        <v>6.1471760906780422E-3</v>
      </c>
      <c r="XB55" s="343">
        <v>9.7677410802661842E-3</v>
      </c>
      <c r="XC55" s="343">
        <v>6.1700142190621353E-3</v>
      </c>
      <c r="XD55" s="343">
        <v>8.8625194971426128E-3</v>
      </c>
      <c r="XE55" s="343">
        <v>4.298967702993985E-3</v>
      </c>
      <c r="XF55" s="343">
        <v>1.7712012044116135E-3</v>
      </c>
      <c r="XG55" s="343">
        <v>4.4962480985383316E-3</v>
      </c>
      <c r="XH55" s="343">
        <v>3.2443031397760376E-3</v>
      </c>
      <c r="XI55" s="343">
        <v>2.509302120781621E-3</v>
      </c>
      <c r="XJ55" s="343">
        <v>3.8885990345252611E-3</v>
      </c>
      <c r="XK55" s="343">
        <v>3.8647628614039611E-3</v>
      </c>
      <c r="XL55" s="343">
        <v>3.2455121243901821E-3</v>
      </c>
      <c r="XM55" s="343">
        <v>4.9216844680488566E-3</v>
      </c>
      <c r="XN55" s="343">
        <v>2.8242524635653577E-3</v>
      </c>
      <c r="XO55" s="343">
        <v>6.1414882867611119E-3</v>
      </c>
      <c r="XP55" s="343">
        <v>4.3320949857482902E-3</v>
      </c>
      <c r="XQ55" s="343">
        <v>4.391181972440374E-3</v>
      </c>
      <c r="XR55" s="343">
        <v>3.3712034099045627E-3</v>
      </c>
      <c r="XS55" s="343">
        <v>2.7301793495578246E-3</v>
      </c>
      <c r="XT55" s="343">
        <v>3.2619511506210767E-3</v>
      </c>
      <c r="XU55" s="343">
        <v>4.0763461075385872E-3</v>
      </c>
      <c r="XV55" s="343">
        <v>4.1329256840087073E-3</v>
      </c>
      <c r="XW55" s="343">
        <v>5.5315296861413992E-3</v>
      </c>
      <c r="XX55" s="343">
        <v>4.4430132315909253E-3</v>
      </c>
      <c r="XY55" s="343">
        <v>4.0252883010255987E-3</v>
      </c>
      <c r="XZ55" s="343">
        <v>5.9224139648662326E-3</v>
      </c>
      <c r="YA55" s="343">
        <v>3.8192181745821917E-3</v>
      </c>
      <c r="YB55" s="343">
        <v>9.187823112208884E-3</v>
      </c>
      <c r="YC55" s="343">
        <v>8.0261158370590008E-4</v>
      </c>
      <c r="YD55" s="343">
        <v>3.6089786460823271E-3</v>
      </c>
      <c r="YE55" s="343">
        <v>3.7234360877357441E-3</v>
      </c>
      <c r="YF55" s="343">
        <v>5.13838393790876E-3</v>
      </c>
      <c r="YG55" s="343">
        <v>4.4776294090960464E-3</v>
      </c>
      <c r="YH55" s="343">
        <v>3.7852347933151425E-3</v>
      </c>
      <c r="YI55" s="343">
        <v>2.0236475787280455E-3</v>
      </c>
      <c r="YJ55" s="343">
        <v>2.2866926128809716E-3</v>
      </c>
      <c r="YK55" s="343">
        <v>4.1572125111458266E-3</v>
      </c>
      <c r="YL55" s="343">
        <v>5.3251720827836649E-3</v>
      </c>
      <c r="YM55" s="343">
        <v>3.0006952921520199E-3</v>
      </c>
      <c r="YN55" s="343">
        <v>4.6148480818560536E-3</v>
      </c>
      <c r="YO55" s="343">
        <v>5.0880872607610766E-3</v>
      </c>
      <c r="YP55" s="343">
        <v>5.8402922222129299E-3</v>
      </c>
      <c r="YQ55" s="343">
        <v>5.268484956300396E-3</v>
      </c>
      <c r="YR55" s="343">
        <v>9.5092325144373342E-3</v>
      </c>
      <c r="YS55" s="343">
        <v>2.7415561740078247E-3</v>
      </c>
      <c r="YT55" s="343">
        <v>1.0522495183469289E-3</v>
      </c>
      <c r="YU55" s="343">
        <v>3.6752873603308617E-3</v>
      </c>
      <c r="YV55" s="343">
        <v>2.3941892476541889E-3</v>
      </c>
      <c r="YW55" s="343">
        <v>3.6018579957892301E-3</v>
      </c>
      <c r="YX55" s="343">
        <v>3.4740600237166924E-3</v>
      </c>
      <c r="YY55" s="343">
        <v>4.8383863272996016E-3</v>
      </c>
      <c r="YZ55" s="343">
        <v>3.6365368530409119E-3</v>
      </c>
      <c r="ZA55" s="343">
        <v>1.3247412635654461E-3</v>
      </c>
      <c r="ZB55" s="343">
        <v>3.7110511967869131E-3</v>
      </c>
      <c r="ZC55" s="343">
        <v>1.0535049616709707E-3</v>
      </c>
      <c r="ZD55" s="343">
        <v>1.7693059592448076E-3</v>
      </c>
      <c r="ZE55" s="343">
        <v>3.0379181463297965E-3</v>
      </c>
      <c r="ZF55" s="343">
        <v>3.5217735472351662E-3</v>
      </c>
      <c r="ZG55" s="343">
        <v>2.6029670703980423E-3</v>
      </c>
      <c r="ZH55" s="343">
        <v>2.3986389661015614E-3</v>
      </c>
      <c r="ZI55" s="343">
        <v>1.436395605094493E-3</v>
      </c>
      <c r="ZJ55" s="343">
        <v>7.7597036363506169E-4</v>
      </c>
      <c r="ZK55" s="343">
        <v>4.9033390915406557E-3</v>
      </c>
      <c r="ZL55" s="343">
        <v>3.2640365522975758E-3</v>
      </c>
      <c r="ZM55" s="343">
        <v>1.6845339700343189E-3</v>
      </c>
      <c r="ZN55" s="343">
        <v>2.8968115106430426E-3</v>
      </c>
      <c r="ZO55" s="343">
        <v>2.3203300192320346E-3</v>
      </c>
      <c r="ZP55" s="343">
        <v>2.7648734061789661E-3</v>
      </c>
      <c r="ZQ55" s="343">
        <v>3.4344664835792892E-3</v>
      </c>
      <c r="ZR55" s="343">
        <v>4.3719354716035951E-3</v>
      </c>
      <c r="ZS55" s="343">
        <v>2.682605886486594E-3</v>
      </c>
      <c r="ZT55" s="343">
        <v>6.873247022095224E-3</v>
      </c>
      <c r="ZU55" s="343">
        <v>1.4661384922202252E-3</v>
      </c>
      <c r="ZV55" s="343">
        <v>2.7292431687132436E-3</v>
      </c>
      <c r="ZW55" s="343">
        <v>2.5264332625032407E-3</v>
      </c>
      <c r="ZX55" s="343">
        <v>1.0175964031899113E-2</v>
      </c>
      <c r="ZY55" s="343">
        <v>1.8356226856468779E-3</v>
      </c>
      <c r="ZZ55" s="343">
        <v>3.3225897870541149E-3</v>
      </c>
      <c r="AAA55" s="343">
        <v>1.5963930701886207E-3</v>
      </c>
      <c r="AAB55" s="343">
        <v>4.4679740771914013E-3</v>
      </c>
      <c r="AAC55" s="343">
        <v>1.0212177536803389E-2</v>
      </c>
      <c r="AAD55" s="343">
        <v>8.5360459566951249E-3</v>
      </c>
      <c r="AAE55" s="343">
        <v>1.4201350341335164E-3</v>
      </c>
      <c r="AAF55" s="343">
        <v>1.558354209979348E-3</v>
      </c>
      <c r="AAG55" s="343">
        <v>2.1595505286963385E-3</v>
      </c>
      <c r="AAH55" s="343">
        <v>4.488541551949065E-3</v>
      </c>
      <c r="AAI55" s="343">
        <v>3.5993197914620089E-3</v>
      </c>
      <c r="AAJ55" s="343">
        <v>3.9957432981297582E-3</v>
      </c>
      <c r="AAK55" s="343">
        <v>3.1285732450350755E-3</v>
      </c>
      <c r="AAL55" s="343">
        <v>3.3618264807829834E-3</v>
      </c>
      <c r="AAM55" s="343">
        <v>7.3313614691200601E-4</v>
      </c>
      <c r="AAN55" s="343">
        <v>4.7566605770213381E-3</v>
      </c>
      <c r="AAO55" s="343">
        <v>4.5758972620651012E-3</v>
      </c>
      <c r="AAP55" s="343">
        <v>2.5143190535426635E-3</v>
      </c>
      <c r="AAQ55" s="343">
        <v>5.2365570085645434E-3</v>
      </c>
      <c r="AAR55" s="343">
        <v>3.1139503935341726E-3</v>
      </c>
      <c r="AAS55" s="343">
        <v>2.8594358043366498E-3</v>
      </c>
      <c r="AAT55" s="343">
        <v>3.4808331114732868E-3</v>
      </c>
      <c r="AAU55" s="343">
        <v>2.1827106395474159E-3</v>
      </c>
      <c r="AAV55" s="343">
        <v>8.3224442039753592E-3</v>
      </c>
      <c r="AAW55" s="343">
        <v>4.5551320352564938E-3</v>
      </c>
      <c r="AAX55" s="343">
        <v>1.9880076120469149E-3</v>
      </c>
      <c r="AAY55" s="343">
        <v>7.6636948623579034E-3</v>
      </c>
      <c r="AAZ55" s="343">
        <v>1.6920587042771528E-3</v>
      </c>
      <c r="ABA55" s="343">
        <v>2.4917499087692778E-3</v>
      </c>
      <c r="ABB55" s="343">
        <v>2.2588138018823597E-3</v>
      </c>
      <c r="ABC55" s="343">
        <v>4.8622427666541925E-3</v>
      </c>
      <c r="ABD55" s="343">
        <v>4.0945587643955467E-3</v>
      </c>
      <c r="ABE55" s="343">
        <v>5.1890971068893682E-3</v>
      </c>
      <c r="ABF55" s="343">
        <v>7.0113733143599517E-3</v>
      </c>
      <c r="ABG55" s="343">
        <v>2.8314078864853202E-3</v>
      </c>
      <c r="ABH55" s="343">
        <v>4.8574198823400205E-3</v>
      </c>
      <c r="ABI55" s="343">
        <v>4.319058750538101E-3</v>
      </c>
      <c r="ABJ55" s="343">
        <v>2.021428529916438E-3</v>
      </c>
      <c r="ABK55" s="343">
        <v>3.8983849388796975E-3</v>
      </c>
      <c r="ABL55" s="343">
        <v>3.9750363933887438E-3</v>
      </c>
      <c r="ABM55" s="343">
        <v>1.3911628112821095E-3</v>
      </c>
      <c r="ABN55" s="343">
        <v>3.1427702822676789E-3</v>
      </c>
      <c r="ABO55" s="343">
        <v>2.9719201264286435E-3</v>
      </c>
      <c r="ABP55" s="343">
        <v>4.6873104728528984E-3</v>
      </c>
      <c r="ABQ55" s="343">
        <v>5.0193319297913239E-3</v>
      </c>
      <c r="ABR55" s="343">
        <v>3.4620860839571664E-3</v>
      </c>
      <c r="ABS55" s="343">
        <v>3.0862564387888446E-3</v>
      </c>
      <c r="ABT55" s="343">
        <v>4.3307181796018749E-3</v>
      </c>
      <c r="ABU55" s="343">
        <v>2.5421393834934242E-3</v>
      </c>
      <c r="ABV55" s="343">
        <v>1.44267274330061E-3</v>
      </c>
      <c r="ABW55" s="343">
        <v>4.2788723969733071E-3</v>
      </c>
      <c r="ABX55" s="343">
        <v>5.4633396737564632E-3</v>
      </c>
      <c r="ABY55" s="343">
        <v>1.2202817665348819E-3</v>
      </c>
      <c r="ABZ55" s="343">
        <v>1.3743599132242973E-3</v>
      </c>
      <c r="ACA55" s="343">
        <v>4.4579654528970223E-3</v>
      </c>
      <c r="ACB55" s="343">
        <v>1.2700981250794142E-2</v>
      </c>
      <c r="ACC55" s="343">
        <v>2.0482118464062726E-3</v>
      </c>
      <c r="ACD55" s="343">
        <v>5.5556032266482853E-3</v>
      </c>
      <c r="ACE55" s="343">
        <v>1.0026937420794208E-2</v>
      </c>
      <c r="ACF55" s="343">
        <v>3.8213390010931369E-3</v>
      </c>
      <c r="ACG55" s="343">
        <v>6.63117606857884E-4</v>
      </c>
      <c r="ACH55" s="343">
        <v>1.7597760205878211E-2</v>
      </c>
      <c r="ACI55" s="343">
        <v>3.0962000849518363E-3</v>
      </c>
      <c r="ACJ55" s="343">
        <v>1.9986250286946629E-3</v>
      </c>
      <c r="ACK55" s="343">
        <v>3.1901459462825659E-3</v>
      </c>
      <c r="ACL55" s="343">
        <v>1.5058099604028943E-2</v>
      </c>
      <c r="ACM55" s="343">
        <v>7.2641530721366801E-3</v>
      </c>
      <c r="ACN55" s="343">
        <v>3.8132864548640435E-3</v>
      </c>
      <c r="ACO55" s="343">
        <v>3.4995265636565353E-3</v>
      </c>
      <c r="ACP55" s="343">
        <v>7.1137708905321907E-3</v>
      </c>
      <c r="ACQ55" s="343">
        <v>5.6188553034149007E-3</v>
      </c>
      <c r="ACR55" s="343">
        <v>4.2978810026967317E-3</v>
      </c>
      <c r="ACS55" s="343">
        <v>2.6427727928658423E-3</v>
      </c>
      <c r="ACT55" s="343">
        <v>2.9577394129062444E-3</v>
      </c>
      <c r="ACU55" s="343">
        <v>1.1745253046277536E-3</v>
      </c>
      <c r="ACV55" s="343">
        <v>2.2682177058262593E-3</v>
      </c>
      <c r="ACW55" s="343">
        <v>1.2840272294480292E-2</v>
      </c>
      <c r="ACX55" s="343">
        <v>1.727287215471851E-3</v>
      </c>
      <c r="ACY55" s="343">
        <v>1.0813853196030418E-3</v>
      </c>
      <c r="ACZ55" s="343">
        <v>4.2911255605380073E-3</v>
      </c>
      <c r="ADA55" s="343">
        <v>3.7784882483781774E-3</v>
      </c>
      <c r="ADB55" s="343">
        <v>9.4659521216418161E-3</v>
      </c>
      <c r="ADC55" s="343">
        <v>1.4086540351709477E-2</v>
      </c>
      <c r="ADD55" s="343">
        <v>1.1705084742654485E-3</v>
      </c>
      <c r="ADE55" s="343">
        <v>1.2394704423241397E-3</v>
      </c>
      <c r="ADF55" s="343">
        <v>4.1015755122447402E-3</v>
      </c>
      <c r="ADG55" s="343">
        <v>2.1458391538411751E-3</v>
      </c>
      <c r="ADH55" s="343">
        <v>5.8006613134543765E-3</v>
      </c>
      <c r="ADI55" s="343">
        <v>1.1255336055063143E-2</v>
      </c>
      <c r="ADJ55" s="343">
        <v>2.4668186098015855E-3</v>
      </c>
      <c r="ADK55" s="343">
        <v>2.0222991770932545E-3</v>
      </c>
      <c r="ADL55" s="343">
        <v>3.0641463290633441E-3</v>
      </c>
      <c r="ADM55" s="343">
        <v>3.4630650917327689E-3</v>
      </c>
      <c r="ADN55" s="343">
        <v>4.5849565529166632E-3</v>
      </c>
      <c r="ADO55" s="343">
        <v>8.7037688997587629E-3</v>
      </c>
      <c r="ADP55" s="343">
        <v>4.9544647913578755E-3</v>
      </c>
      <c r="ADQ55" s="343">
        <v>1.9073319860070735E-3</v>
      </c>
      <c r="ADR55" s="343">
        <v>2.8472949546202615E-3</v>
      </c>
      <c r="ADS55" s="343">
        <v>2.5785626549307628E-3</v>
      </c>
      <c r="ADT55" s="343">
        <v>2.9756274538059874E-3</v>
      </c>
      <c r="ADU55" s="343">
        <v>1.637310458613859E-3</v>
      </c>
      <c r="ADV55" s="343">
        <v>4.1135545264760053E-3</v>
      </c>
      <c r="ADW55" s="343">
        <v>3.9750202834822751E-3</v>
      </c>
      <c r="ADX55" s="343">
        <v>3.209895402426736E-3</v>
      </c>
      <c r="ADY55" s="343">
        <v>1.1328186423345004E-2</v>
      </c>
      <c r="ADZ55" s="343">
        <v>6.7197514134363194E-3</v>
      </c>
      <c r="AEA55" s="343">
        <v>9.1974685377772727E-4</v>
      </c>
      <c r="AEB55" s="343">
        <v>1.7320723370298022E-3</v>
      </c>
      <c r="AEC55" s="343">
        <v>1.8985592624363372E-3</v>
      </c>
      <c r="AED55" s="343">
        <v>2.5032389006973649E-3</v>
      </c>
      <c r="AEE55" s="343">
        <v>1.9002393127176428E-2</v>
      </c>
      <c r="AEF55" s="343">
        <v>4.6271122693468799E-3</v>
      </c>
      <c r="AEG55" s="343">
        <v>4.9167178811209385E-3</v>
      </c>
      <c r="AEH55" s="343">
        <v>1.5873875059554462E-3</v>
      </c>
      <c r="AEI55" s="343">
        <v>1.1747970740074002E-3</v>
      </c>
      <c r="AEJ55" s="343">
        <v>7.2705947503325357E-3</v>
      </c>
      <c r="AEK55" s="343">
        <v>7.4702384068974651E-3</v>
      </c>
      <c r="AEL55" s="343">
        <v>4.9961309293790482E-3</v>
      </c>
      <c r="AEM55" s="343">
        <v>3.4833722931710037E-3</v>
      </c>
      <c r="AEN55" s="343">
        <v>9.3452489568152993E-3</v>
      </c>
      <c r="AEO55" s="343">
        <v>1.1313463751366289E-3</v>
      </c>
      <c r="AEP55" s="343">
        <v>6.0250439670712337E-3</v>
      </c>
      <c r="AEQ55" s="343">
        <v>5.033501859067078E-3</v>
      </c>
      <c r="AER55" s="343">
        <v>9.4090197498582027E-3</v>
      </c>
      <c r="AES55" s="343">
        <v>8.1360387215127956E-3</v>
      </c>
      <c r="AET55" s="343">
        <v>4.7687965276044181E-3</v>
      </c>
      <c r="AEU55" s="343">
        <v>7.5920610573585621E-3</v>
      </c>
      <c r="AEV55" s="343">
        <v>2.4386374269908589E-3</v>
      </c>
      <c r="AEW55" s="343">
        <v>3.3426131612103375E-3</v>
      </c>
      <c r="AEX55" s="343">
        <v>1.1888757041594539E-3</v>
      </c>
      <c r="AEY55" s="343">
        <v>1.4378118581792835E-3</v>
      </c>
      <c r="AEZ55" s="343">
        <v>6.1259065669009736E-4</v>
      </c>
      <c r="AFA55" s="343">
        <v>1.6583773344455599E-2</v>
      </c>
      <c r="AFB55" s="343">
        <v>7.4385797255454985E-3</v>
      </c>
      <c r="AFC55" s="343">
        <v>5.6921212420546572E-3</v>
      </c>
      <c r="AFD55" s="343">
        <v>1.8714973580079262E-2</v>
      </c>
      <c r="AFE55" s="343">
        <v>3.5842870206177105E-3</v>
      </c>
      <c r="AFF55" s="343">
        <v>3.6293476320670933E-3</v>
      </c>
      <c r="AFG55" s="343">
        <v>4.8083238599930163E-4</v>
      </c>
      <c r="AFH55" s="343">
        <v>3.2759709382748467E-3</v>
      </c>
      <c r="AFI55" s="343">
        <v>3.1343471546002072E-3</v>
      </c>
      <c r="AFJ55" s="343">
        <v>3.2949784724029454E-3</v>
      </c>
      <c r="AFK55" s="343">
        <v>1.1262299386460691E-3</v>
      </c>
      <c r="AFL55" s="343">
        <v>4.356385635395899E-3</v>
      </c>
      <c r="AFM55" s="343">
        <v>2.4883984430207019E-3</v>
      </c>
      <c r="AFN55" s="343">
        <v>6.8637924343592574E-3</v>
      </c>
      <c r="AFO55" s="343">
        <v>4.0371791639547509E-3</v>
      </c>
      <c r="AFP55" s="343">
        <v>3.4333709545655254E-3</v>
      </c>
      <c r="AFQ55" s="343">
        <v>2.4054209903875173E-3</v>
      </c>
      <c r="AFR55" s="343">
        <v>2.8894391263482319E-3</v>
      </c>
      <c r="AFS55" s="343">
        <v>4.3276463723961236E-3</v>
      </c>
      <c r="AFT55" s="343">
        <v>2.8618884308816077E-3</v>
      </c>
      <c r="AFU55" s="343">
        <v>1.3512766601473975E-3</v>
      </c>
      <c r="AFV55" s="343">
        <v>1.9228352349948141E-3</v>
      </c>
      <c r="AFW55" s="343">
        <v>4.9605038859156471E-3</v>
      </c>
      <c r="AFX55" s="343">
        <v>5.6843966896843066E-3</v>
      </c>
      <c r="AFY55" s="343">
        <v>3.206755584027839E-3</v>
      </c>
      <c r="AFZ55" s="343">
        <v>2.480888389128022E-3</v>
      </c>
      <c r="AGA55" s="343">
        <v>4.0681520225768191E-3</v>
      </c>
      <c r="AGB55" s="343">
        <v>2.2752300410101419E-3</v>
      </c>
      <c r="AGC55" s="343">
        <v>2.2308444410022452E-3</v>
      </c>
      <c r="AGD55" s="343">
        <v>4.7265102232930747E-3</v>
      </c>
      <c r="AGE55" s="343">
        <v>4.2045532682558539E-3</v>
      </c>
      <c r="AGF55" s="343">
        <v>3.9054487853045798E-3</v>
      </c>
      <c r="AGG55" s="343">
        <v>2.5427973765213365E-3</v>
      </c>
      <c r="AGH55" s="343">
        <v>7.5086790482497417E-4</v>
      </c>
      <c r="AGI55" s="343">
        <v>2.5891267184830892E-3</v>
      </c>
      <c r="AGJ55" s="343">
        <v>1.244230079615413E-3</v>
      </c>
      <c r="AGK55" s="343">
        <v>5.6034370576404195E-3</v>
      </c>
      <c r="AGL55" s="343">
        <v>4.9764040296766997E-3</v>
      </c>
      <c r="AGM55" s="343">
        <v>6.8148709581973479E-4</v>
      </c>
      <c r="AGN55" s="343">
        <v>5.8590737399498568E-4</v>
      </c>
      <c r="AGO55" s="343">
        <v>3.1770164683719449E-3</v>
      </c>
      <c r="AGP55" s="343">
        <v>2.736763060296328E-3</v>
      </c>
      <c r="AGQ55" s="343">
        <v>1.3209663025150079E-3</v>
      </c>
      <c r="AGR55" s="343">
        <v>1.3717746135163977E-3</v>
      </c>
      <c r="AGS55" s="343">
        <v>3.7939634890981691E-3</v>
      </c>
      <c r="AGT55" s="343">
        <v>3.5178429249792692E-3</v>
      </c>
      <c r="AGU55" s="343">
        <v>2.8374308021904605E-3</v>
      </c>
      <c r="AGV55" s="343">
        <v>1.9312684635615655E-3</v>
      </c>
      <c r="AGW55" s="343">
        <v>2.9954239834586891E-3</v>
      </c>
      <c r="AGX55" s="343">
        <v>1.775569307941074E-3</v>
      </c>
      <c r="AGY55" s="343">
        <v>1.2232226552202439E-3</v>
      </c>
      <c r="AGZ55" s="343">
        <v>5.0699441610628556E-3</v>
      </c>
      <c r="AHA55" s="343">
        <v>2.4246817451815368E-3</v>
      </c>
      <c r="AHB55" s="343">
        <v>5.2320561488671856E-3</v>
      </c>
      <c r="AHC55" s="343">
        <v>3.6769435633404769E-3</v>
      </c>
      <c r="AHD55" s="343">
        <v>3.6825710526368939E-3</v>
      </c>
      <c r="AHE55" s="343">
        <v>2.3846619844050889E-3</v>
      </c>
      <c r="AHF55" s="343">
        <v>5.4846770777712073E-3</v>
      </c>
      <c r="AHG55" s="343">
        <v>1.8497933922325587E-3</v>
      </c>
      <c r="AHH55" s="343">
        <v>3.408653086368793E-3</v>
      </c>
      <c r="AHI55" s="343">
        <v>4.3336706560665985E-4</v>
      </c>
      <c r="AHJ55" s="343">
        <v>3.6855038248355615E-3</v>
      </c>
      <c r="AHK55" s="343">
        <v>3.58308586875756E-3</v>
      </c>
      <c r="AHL55" s="343">
        <v>1.7771269975583042E-3</v>
      </c>
      <c r="AHM55" s="343">
        <v>1.8331101408971041E-3</v>
      </c>
      <c r="AHN55" s="343">
        <v>2.5509300040546935E-3</v>
      </c>
      <c r="AHO55" s="343">
        <v>0.23654272166783119</v>
      </c>
      <c r="AHQ55" s="351">
        <v>50</v>
      </c>
    </row>
    <row r="56" spans="1:901" x14ac:dyDescent="0.45">
      <c r="A56" s="346" t="s">
        <v>23</v>
      </c>
      <c r="B56" s="347" t="s">
        <v>24</v>
      </c>
      <c r="C56" s="343">
        <v>1.6705565109571552E-2</v>
      </c>
      <c r="D56" s="343">
        <v>2.4512623999894293E-2</v>
      </c>
      <c r="E56" s="343">
        <v>2.5921395611376689E-2</v>
      </c>
      <c r="F56" s="343">
        <v>2.6079859707709856E-2</v>
      </c>
      <c r="G56" s="343">
        <v>2.2822460755022696E-2</v>
      </c>
      <c r="H56" s="343">
        <v>2.2585904229449102E-2</v>
      </c>
      <c r="I56" s="343">
        <v>1.7173959347779145E-2</v>
      </c>
      <c r="J56" s="343">
        <v>3.7139136237536438E-2</v>
      </c>
      <c r="K56" s="343">
        <v>2.7224574285865683E-2</v>
      </c>
      <c r="L56" s="343">
        <v>4.1914364920889541E-2</v>
      </c>
      <c r="M56" s="343">
        <v>6.5157347509361918E-2</v>
      </c>
      <c r="N56" s="343">
        <v>2.6485682654253433E-2</v>
      </c>
      <c r="O56" s="343">
        <v>4.0859015968777765E-2</v>
      </c>
      <c r="P56" s="343">
        <v>3.3226767910506334E-2</v>
      </c>
      <c r="Q56" s="343">
        <v>2.52810517565938E-2</v>
      </c>
      <c r="R56" s="343">
        <v>4.5463197249887941E-2</v>
      </c>
      <c r="S56" s="343">
        <v>2.7602177845514265E-2</v>
      </c>
      <c r="T56" s="343">
        <v>3.6233753228022969E-2</v>
      </c>
      <c r="U56" s="343">
        <v>2.0673521510716636E-2</v>
      </c>
      <c r="V56" s="343">
        <v>4.1265883485069828E-2</v>
      </c>
      <c r="W56" s="343">
        <v>3.6180369222913705E-2</v>
      </c>
      <c r="X56" s="343">
        <v>2.8554628470234652E-2</v>
      </c>
      <c r="Y56" s="343">
        <v>1.8523711959942853E-2</v>
      </c>
      <c r="Z56" s="343">
        <v>1.4137984442154633E-2</v>
      </c>
      <c r="AA56" s="343">
        <v>9.2994406876407802E-3</v>
      </c>
      <c r="AB56" s="343">
        <v>2.8394085289643541E-2</v>
      </c>
      <c r="AC56" s="343">
        <v>2.0254075386406306E-2</v>
      </c>
      <c r="AD56" s="343">
        <v>2.467537759328374E-2</v>
      </c>
      <c r="AE56" s="343">
        <v>1.3333272304699871E-2</v>
      </c>
      <c r="AF56" s="343">
        <v>1.8142652249944231E-2</v>
      </c>
      <c r="AG56" s="343">
        <v>4.1411401486115718E-2</v>
      </c>
      <c r="AH56" s="343">
        <v>2.7478323812545297E-2</v>
      </c>
      <c r="AI56" s="343">
        <v>4.2436129113388961E-2</v>
      </c>
      <c r="AJ56" s="343">
        <v>2.7261077933537291E-2</v>
      </c>
      <c r="AK56" s="343">
        <v>1.9201994803142244E-2</v>
      </c>
      <c r="AL56" s="343">
        <v>1.7921007894270449E-2</v>
      </c>
      <c r="AM56" s="343">
        <v>2.7241731247265807E-2</v>
      </c>
      <c r="AN56" s="343">
        <v>2.4893449115959667E-2</v>
      </c>
      <c r="AO56" s="343">
        <v>1.0792245892694266E-2</v>
      </c>
      <c r="AP56" s="343">
        <v>3.0958104741251467E-2</v>
      </c>
      <c r="AQ56" s="343">
        <v>1.4047939531255306E-2</v>
      </c>
      <c r="AR56" s="343">
        <v>2.219571548307692E-2</v>
      </c>
      <c r="AS56" s="343">
        <v>1.6904924044024782E-2</v>
      </c>
      <c r="AT56" s="343">
        <v>1.0238437820913727E-2</v>
      </c>
      <c r="AU56" s="343">
        <v>1.6694290032600249E-2</v>
      </c>
      <c r="AV56" s="343">
        <v>1.0813240342770631E-2</v>
      </c>
      <c r="AW56" s="343">
        <v>1.1702182407384054E-2</v>
      </c>
      <c r="AX56" s="343">
        <v>1.6011330942793143E-2</v>
      </c>
      <c r="AY56" s="343">
        <v>2.5790871951568543E-2</v>
      </c>
      <c r="AZ56" s="343">
        <v>1.1336105295712924E-2</v>
      </c>
      <c r="BA56" s="343">
        <v>2.9133310068366364E-2</v>
      </c>
      <c r="BB56" s="343">
        <v>1.9142134212311774E-2</v>
      </c>
      <c r="BC56" s="343">
        <v>2.3814759605723539E-2</v>
      </c>
      <c r="BD56" s="343">
        <v>3.7180721702770862E-2</v>
      </c>
      <c r="BE56" s="343">
        <v>2.4848185661720382E-2</v>
      </c>
      <c r="BF56" s="343">
        <v>2.2997739514876187E-2</v>
      </c>
      <c r="BG56" s="343">
        <v>2.1284438575643955E-2</v>
      </c>
      <c r="BH56" s="343">
        <v>4.2576642041323651E-2</v>
      </c>
      <c r="BI56" s="343">
        <v>2.2478028891704572E-2</v>
      </c>
      <c r="BJ56" s="343">
        <v>1.7958503780169319E-2</v>
      </c>
      <c r="BK56" s="343">
        <v>2.2221279337575828E-2</v>
      </c>
      <c r="BL56" s="343">
        <v>2.3775880618277113E-2</v>
      </c>
      <c r="BM56" s="343">
        <v>2.1497638320869317E-2</v>
      </c>
      <c r="BN56" s="343">
        <v>2.4760102899155711E-2</v>
      </c>
      <c r="BO56" s="343">
        <v>3.2421694513742078E-2</v>
      </c>
      <c r="BP56" s="343">
        <v>1.6966149479664329E-2</v>
      </c>
      <c r="BQ56" s="343">
        <v>1.6905533478613052E-2</v>
      </c>
      <c r="BR56" s="343">
        <v>1.4720857311021032E-2</v>
      </c>
      <c r="BS56" s="343">
        <v>1.3063158809307153E-2</v>
      </c>
      <c r="BT56" s="343">
        <v>2.2780239744999611E-2</v>
      </c>
      <c r="BU56" s="343">
        <v>1.5565206814741394E-2</v>
      </c>
      <c r="BV56" s="343">
        <v>1.9905858234195838E-2</v>
      </c>
      <c r="BW56" s="343">
        <v>2.6388302085137205E-2</v>
      </c>
      <c r="BX56" s="343">
        <v>1.7186515568828265E-2</v>
      </c>
      <c r="BY56" s="343">
        <v>1.7372189131929637E-2</v>
      </c>
      <c r="BZ56" s="343">
        <v>1.3666915544299827E-2</v>
      </c>
      <c r="CA56" s="343">
        <v>1.9658605037812693E-2</v>
      </c>
      <c r="CB56" s="343">
        <v>1.5796792419502451E-2</v>
      </c>
      <c r="CC56" s="343">
        <v>9.2944175880138018E-3</v>
      </c>
      <c r="CD56" s="343">
        <v>6.1666495651342324E-6</v>
      </c>
      <c r="CE56" s="343">
        <v>5.2432766881301798E-4</v>
      </c>
      <c r="CF56" s="343">
        <v>2.2298650421192737E-2</v>
      </c>
      <c r="CG56" s="343">
        <v>1.2908418667976127E-2</v>
      </c>
      <c r="CH56" s="343">
        <v>3.4490575278419901E-2</v>
      </c>
      <c r="CI56" s="343">
        <v>2.183262685569971E-2</v>
      </c>
      <c r="CJ56" s="343">
        <v>1.6217129989311456E-2</v>
      </c>
      <c r="CK56" s="343">
        <v>1.7943009757356822E-2</v>
      </c>
      <c r="CL56" s="343">
        <v>2.5094614041792539E-2</v>
      </c>
      <c r="CM56" s="343">
        <v>2.2829379635482237E-2</v>
      </c>
      <c r="CN56" s="343">
        <v>1.4312110360109079E-2</v>
      </c>
      <c r="CO56" s="343">
        <v>1.2628832798604566E-2</v>
      </c>
      <c r="CP56" s="343">
        <v>1.6036201386285993E-2</v>
      </c>
      <c r="CQ56" s="343">
        <v>1.8015905090198445E-2</v>
      </c>
      <c r="CR56" s="343">
        <v>2.0964223212628318E-2</v>
      </c>
      <c r="CS56" s="343">
        <v>3.1489060159388717E-2</v>
      </c>
      <c r="CT56" s="343">
        <v>1.5121494378426489E-2</v>
      </c>
      <c r="CU56" s="343">
        <v>2.5815178836238614E-2</v>
      </c>
      <c r="CV56" s="343">
        <v>2.1844801664978417E-2</v>
      </c>
      <c r="CW56" s="343">
        <v>1.6668579980383649E-2</v>
      </c>
      <c r="CX56" s="343">
        <v>1.8816628337128494E-2</v>
      </c>
      <c r="CY56" s="343">
        <v>1.450262626688657E-2</v>
      </c>
      <c r="CZ56" s="343">
        <v>2.8372967117965674E-2</v>
      </c>
      <c r="DA56" s="343">
        <v>1.9091639818366608E-2</v>
      </c>
      <c r="DB56" s="343">
        <v>3.6846359179827856E-2</v>
      </c>
      <c r="DC56" s="343">
        <v>4.3450443043358884E-2</v>
      </c>
      <c r="DD56" s="343">
        <v>2.9618055563518698E-2</v>
      </c>
      <c r="DE56" s="343">
        <v>5.319182038557442E-2</v>
      </c>
      <c r="DF56" s="343">
        <v>4.6009173243227688E-2</v>
      </c>
      <c r="DG56" s="343">
        <v>4.8200001720251386E-2</v>
      </c>
      <c r="DH56" s="343">
        <v>3.0136704683821649E-2</v>
      </c>
      <c r="DI56" s="343">
        <v>3.8767385206693969E-2</v>
      </c>
      <c r="DJ56" s="343">
        <v>5.2855597866700917E-2</v>
      </c>
      <c r="DK56" s="343">
        <v>3.221386547799774E-2</v>
      </c>
      <c r="DL56" s="343">
        <v>2.3020447833624103E-2</v>
      </c>
      <c r="DM56" s="343">
        <v>2.1137036804845154E-2</v>
      </c>
      <c r="DN56" s="343">
        <v>2.8004312470731804E-2</v>
      </c>
      <c r="DO56" s="343">
        <v>2.5623669975674668E-2</v>
      </c>
      <c r="DP56" s="343">
        <v>2.6166480070192861E-2</v>
      </c>
      <c r="DQ56" s="343">
        <v>2.840235050096717E-2</v>
      </c>
      <c r="DR56" s="343">
        <v>4.5160622402004386E-2</v>
      </c>
      <c r="DS56" s="343">
        <v>1.8401003685023044E-2</v>
      </c>
      <c r="DT56" s="343">
        <v>3.8279196968933782E-2</v>
      </c>
      <c r="DU56" s="343">
        <v>2.293569100753683E-2</v>
      </c>
      <c r="DV56" s="343">
        <v>4.421527370591332E-2</v>
      </c>
      <c r="DW56" s="343">
        <v>3.547915598403012E-2</v>
      </c>
      <c r="DX56" s="343">
        <v>2.0334802459101475E-2</v>
      </c>
      <c r="DY56" s="343">
        <v>4.2893490227766978E-2</v>
      </c>
      <c r="DZ56" s="343">
        <v>2.5549588038005031E-2</v>
      </c>
      <c r="EA56" s="343">
        <v>5.1679129330657561E-2</v>
      </c>
      <c r="EB56" s="343">
        <v>3.7646344640613179E-2</v>
      </c>
      <c r="EC56" s="343">
        <v>3.6155892987771616E-2</v>
      </c>
      <c r="ED56" s="343">
        <v>2.0031984406415689E-2</v>
      </c>
      <c r="EE56" s="343">
        <v>1.7176393937882811E-2</v>
      </c>
      <c r="EF56" s="343">
        <v>3.8657598897336651E-2</v>
      </c>
      <c r="EG56" s="343">
        <v>5.0251034615382328E-2</v>
      </c>
      <c r="EH56" s="343">
        <v>4.4146757077786994E-2</v>
      </c>
      <c r="EI56" s="343">
        <v>4.6133377709773146E-2</v>
      </c>
      <c r="EJ56" s="343">
        <v>3.6530258178763556E-2</v>
      </c>
      <c r="EK56" s="343">
        <v>5.633904124435353E-2</v>
      </c>
      <c r="EL56" s="343">
        <v>5.1490381567197978E-2</v>
      </c>
      <c r="EM56" s="343">
        <v>1.6514072928034005E-2</v>
      </c>
      <c r="EN56" s="343">
        <v>3.0434129513259051E-2</v>
      </c>
      <c r="EO56" s="343">
        <v>2.9034894228035363E-2</v>
      </c>
      <c r="EP56" s="343">
        <v>3.259960924681779E-2</v>
      </c>
      <c r="EQ56" s="343">
        <v>2.1937886421623386E-2</v>
      </c>
      <c r="ER56" s="343">
        <v>2.9628766496828395E-2</v>
      </c>
      <c r="ES56" s="343">
        <v>3.3819052009765156E-2</v>
      </c>
      <c r="ET56" s="343">
        <v>3.6097649703678583E-2</v>
      </c>
      <c r="EU56" s="343">
        <v>2.8403487651166546E-2</v>
      </c>
      <c r="EV56" s="343">
        <v>3.7630908169203149E-2</v>
      </c>
      <c r="EW56" s="343">
        <v>4.3833350794852642E-2</v>
      </c>
      <c r="EX56" s="343">
        <v>6.2378692751789241E-2</v>
      </c>
      <c r="EY56" s="343">
        <v>9.1656923076261443E-2</v>
      </c>
      <c r="EZ56" s="343">
        <v>5.4361468565465795E-2</v>
      </c>
      <c r="FA56" s="343">
        <v>7.6406341571190431E-2</v>
      </c>
      <c r="FB56" s="343">
        <v>4.9099481028567232E-2</v>
      </c>
      <c r="FC56" s="343">
        <v>7.4847684376556936E-2</v>
      </c>
      <c r="FD56" s="343">
        <v>8.7352571673628227E-2</v>
      </c>
      <c r="FE56" s="343">
        <v>7.5249882983693311E-2</v>
      </c>
      <c r="FF56" s="343">
        <v>6.6950693067017356E-2</v>
      </c>
      <c r="FG56" s="343">
        <v>7.4555080508201907E-2</v>
      </c>
      <c r="FH56" s="343">
        <v>2.0085725570714537E-2</v>
      </c>
      <c r="FI56" s="343">
        <v>1.7757663253693996E-2</v>
      </c>
      <c r="FJ56" s="343">
        <v>2.4906769652012162E-2</v>
      </c>
      <c r="FK56" s="343">
        <v>3.145427870883908E-2</v>
      </c>
      <c r="FL56" s="343">
        <v>2.6387086840078764E-2</v>
      </c>
      <c r="FM56" s="343">
        <v>2.5782006397947151E-2</v>
      </c>
      <c r="FN56" s="343">
        <v>3.4464224058433544E-2</v>
      </c>
      <c r="FO56" s="343">
        <v>3.2181496144776736E-2</v>
      </c>
      <c r="FP56" s="343">
        <v>3.903119314886179E-2</v>
      </c>
      <c r="FQ56" s="343">
        <v>2.5507793708399368E-2</v>
      </c>
      <c r="FR56" s="343">
        <v>2.410116387957402E-2</v>
      </c>
      <c r="FS56" s="343">
        <v>5.9576998545223782E-2</v>
      </c>
      <c r="FT56" s="343">
        <v>2.321048774847639E-2</v>
      </c>
      <c r="FU56" s="343">
        <v>3.1313975447243729E-2</v>
      </c>
      <c r="FV56" s="343">
        <v>2.7782702874102005E-2</v>
      </c>
      <c r="FW56" s="343">
        <v>2.6251924357653698E-2</v>
      </c>
      <c r="FX56" s="343">
        <v>3.2690569104626137E-2</v>
      </c>
      <c r="FY56" s="343">
        <v>3.7350329054908545E-2</v>
      </c>
      <c r="FZ56" s="343">
        <v>4.1213572848059668E-2</v>
      </c>
      <c r="GA56" s="343">
        <v>1.5489727300712568E-2</v>
      </c>
      <c r="GB56" s="343">
        <v>6.3663457018088995E-2</v>
      </c>
      <c r="GC56" s="343">
        <v>3.9884576094167637E-2</v>
      </c>
      <c r="GD56" s="343">
        <v>2.6838881223720811E-2</v>
      </c>
      <c r="GE56" s="343">
        <v>2.8283493003193889E-2</v>
      </c>
      <c r="GF56" s="343">
        <v>1.9687193151192873E-2</v>
      </c>
      <c r="GG56" s="343">
        <v>2.5566845037923148E-2</v>
      </c>
      <c r="GH56" s="343">
        <v>2.372045055130929E-2</v>
      </c>
      <c r="GI56" s="343">
        <v>2.1405277854583508E-2</v>
      </c>
      <c r="GJ56" s="343">
        <v>2.2778875290608468E-2</v>
      </c>
      <c r="GK56" s="343">
        <v>2.5759999918251675E-2</v>
      </c>
      <c r="GL56" s="343">
        <v>2.4321622874790626E-2</v>
      </c>
      <c r="GM56" s="343">
        <v>2.6216545479107713E-2</v>
      </c>
      <c r="GN56" s="343">
        <v>2.6161133069336033E-2</v>
      </c>
      <c r="GO56" s="343">
        <v>1.8961321244340437E-2</v>
      </c>
      <c r="GP56" s="343">
        <v>2.2675602762006048E-2</v>
      </c>
      <c r="GQ56" s="343">
        <v>3.4265631783612062E-2</v>
      </c>
      <c r="GR56" s="343">
        <v>3.2892902945069739E-2</v>
      </c>
      <c r="GS56" s="343">
        <v>3.1219850444051546E-2</v>
      </c>
      <c r="GT56" s="343">
        <v>2.5919144237860705E-2</v>
      </c>
      <c r="GU56" s="343">
        <v>2.3420375406414427E-2</v>
      </c>
      <c r="GV56" s="343">
        <v>4.3778597930658761E-2</v>
      </c>
      <c r="GW56" s="343">
        <v>2.6621266094216004E-2</v>
      </c>
      <c r="GX56" s="343">
        <v>2.1797037985811601E-2</v>
      </c>
      <c r="GY56" s="343">
        <v>1.2485098262837039E-2</v>
      </c>
      <c r="GZ56" s="343">
        <v>2.4686578915832352E-2</v>
      </c>
      <c r="HA56" s="343">
        <v>2.2212820756710289E-2</v>
      </c>
      <c r="HB56" s="343">
        <v>3.4379331418900087E-2</v>
      </c>
      <c r="HC56" s="343">
        <v>8.1229022855512419E-3</v>
      </c>
      <c r="HD56" s="343">
        <v>4.1683550816571713E-2</v>
      </c>
      <c r="HE56" s="343">
        <v>2.2857168387064968E-2</v>
      </c>
      <c r="HF56" s="343">
        <v>3.5650249641720082E-2</v>
      </c>
      <c r="HG56" s="343">
        <v>4.0339546454178546E-2</v>
      </c>
      <c r="HH56" s="343">
        <v>3.0311910239599893E-2</v>
      </c>
      <c r="HI56" s="343">
        <v>3.4741504538942654E-2</v>
      </c>
      <c r="HJ56" s="343">
        <v>5.9698023173416964E-2</v>
      </c>
      <c r="HK56" s="343">
        <v>5.5058898797180865E-2</v>
      </c>
      <c r="HL56" s="343">
        <v>2.9172492361509022E-2</v>
      </c>
      <c r="HM56" s="343">
        <v>3.6209018124642785E-2</v>
      </c>
      <c r="HN56" s="343">
        <v>2.7587448104498053E-2</v>
      </c>
      <c r="HO56" s="343">
        <v>3.0206583113481015E-2</v>
      </c>
      <c r="HP56" s="343">
        <v>2.1368112946145285E-2</v>
      </c>
      <c r="HQ56" s="343">
        <v>4.5020555874266607E-2</v>
      </c>
      <c r="HR56" s="343">
        <v>2.751922628829348E-2</v>
      </c>
      <c r="HS56" s="343">
        <v>2.4510579475662552E-2</v>
      </c>
      <c r="HT56" s="343">
        <v>3.0318406287480108E-2</v>
      </c>
      <c r="HU56" s="343">
        <v>2.8605609696180957E-2</v>
      </c>
      <c r="HV56" s="343">
        <v>3.5193642227860714E-2</v>
      </c>
      <c r="HW56" s="343">
        <v>3.3290274447189919E-2</v>
      </c>
      <c r="HX56" s="343">
        <v>3.8650525567001361E-2</v>
      </c>
      <c r="HY56" s="343">
        <v>4.2118858788100344E-2</v>
      </c>
      <c r="HZ56" s="343">
        <v>2.4971354874053008E-2</v>
      </c>
      <c r="IA56" s="343">
        <v>1.7172710077593134E-2</v>
      </c>
      <c r="IB56" s="343">
        <v>2.3974561489252231E-2</v>
      </c>
      <c r="IC56" s="343">
        <v>1.083051353780101E-2</v>
      </c>
      <c r="ID56" s="343">
        <v>3.0890426038074389E-2</v>
      </c>
      <c r="IE56" s="343">
        <v>2.8202869584430055E-2</v>
      </c>
      <c r="IF56" s="343">
        <v>2.6688364208498488E-2</v>
      </c>
      <c r="IG56" s="343">
        <v>3.3570987668342073E-2</v>
      </c>
      <c r="IH56" s="343">
        <v>2.1688759234461424E-2</v>
      </c>
      <c r="II56" s="343">
        <v>4.7271268666738822E-2</v>
      </c>
      <c r="IJ56" s="343">
        <v>3.8722061327169439E-2</v>
      </c>
      <c r="IK56" s="343">
        <v>2.8340204122270316E-2</v>
      </c>
      <c r="IL56" s="343">
        <v>3.1472103351398072E-2</v>
      </c>
      <c r="IM56" s="343">
        <v>2.6825429546968496E-2</v>
      </c>
      <c r="IN56" s="343">
        <v>3.2912774216887555E-2</v>
      </c>
      <c r="IO56" s="343">
        <v>2.8383607055393494E-2</v>
      </c>
      <c r="IP56" s="343">
        <v>3.3622027202453809E-2</v>
      </c>
      <c r="IQ56" s="343">
        <v>3.3205605680868076E-2</v>
      </c>
      <c r="IR56" s="343">
        <v>2.8349463624390798E-2</v>
      </c>
      <c r="IS56" s="343">
        <v>1.8527935056807502E-2</v>
      </c>
      <c r="IT56" s="343">
        <v>4.970822127092437E-2</v>
      </c>
      <c r="IU56" s="343">
        <v>3.259637778361834E-2</v>
      </c>
      <c r="IV56" s="343">
        <v>2.9525489520024907E-2</v>
      </c>
      <c r="IW56" s="343">
        <v>1.9530502148859527E-2</v>
      </c>
      <c r="IX56" s="343">
        <v>2.3974292948279768E-2</v>
      </c>
      <c r="IY56" s="343">
        <v>1.4194188666274615E-2</v>
      </c>
      <c r="IZ56" s="343">
        <v>1.2548726417969081E-2</v>
      </c>
      <c r="JA56" s="343">
        <v>3.9458007802618177E-2</v>
      </c>
      <c r="JB56" s="343">
        <v>3.1049285827730349E-2</v>
      </c>
      <c r="JC56" s="343">
        <v>2.2802937011027001E-2</v>
      </c>
      <c r="JD56" s="343">
        <v>1.2946070382022726E-2</v>
      </c>
      <c r="JE56" s="343">
        <v>1.2815663525424612E-2</v>
      </c>
      <c r="JF56" s="343">
        <v>1.3141753492992415E-2</v>
      </c>
      <c r="JG56" s="343">
        <v>2.0201862978065647E-2</v>
      </c>
      <c r="JH56" s="343">
        <v>2.2625529144296466E-2</v>
      </c>
      <c r="JI56" s="343">
        <v>1.2899038031406332E-2</v>
      </c>
      <c r="JJ56" s="343">
        <v>1.9834525520807382E-2</v>
      </c>
      <c r="JK56" s="343">
        <v>1.8553081648349675E-2</v>
      </c>
      <c r="JL56" s="343">
        <v>1.3523703385406483E-2</v>
      </c>
      <c r="JM56" s="343">
        <v>1.4137219515924431E-2</v>
      </c>
      <c r="JN56" s="343">
        <v>1.8932271025739442E-2</v>
      </c>
      <c r="JO56" s="343">
        <v>2.0386935142681754E-2</v>
      </c>
      <c r="JP56" s="343">
        <v>1.7163545903869388E-2</v>
      </c>
      <c r="JQ56" s="343">
        <v>2.1116690185072777E-2</v>
      </c>
      <c r="JR56" s="343">
        <v>3.964733101433339E-2</v>
      </c>
      <c r="JS56" s="343">
        <v>2.1115496773114931E-2</v>
      </c>
      <c r="JT56" s="343">
        <v>3.9735153033907337E-2</v>
      </c>
      <c r="JU56" s="343">
        <v>2.7866398136516972E-2</v>
      </c>
      <c r="JV56" s="343">
        <v>2.4928225333861669E-2</v>
      </c>
      <c r="JW56" s="343">
        <v>3.1781820260634572E-2</v>
      </c>
      <c r="JX56" s="343">
        <v>3.2978305608155456E-2</v>
      </c>
      <c r="JY56" s="343">
        <v>3.1043807669146543E-2</v>
      </c>
      <c r="JZ56" s="343">
        <v>2.9770644145122871E-2</v>
      </c>
      <c r="KA56" s="343">
        <v>3.0097106148590753E-2</v>
      </c>
      <c r="KB56" s="343">
        <v>2.7635338056916092E-2</v>
      </c>
      <c r="KC56" s="343">
        <v>3.3117185046274117E-2</v>
      </c>
      <c r="KD56" s="343">
        <v>2.8794629490679916E-2</v>
      </c>
      <c r="KE56" s="343">
        <v>2.6071125674925991E-2</v>
      </c>
      <c r="KF56" s="343">
        <v>3.4483146142138349E-2</v>
      </c>
      <c r="KG56" s="343">
        <v>2.1493797535869386E-2</v>
      </c>
      <c r="KH56" s="343">
        <v>2.8439467537970026E-2</v>
      </c>
      <c r="KI56" s="343">
        <v>2.7782532499144832E-2</v>
      </c>
      <c r="KJ56" s="343">
        <v>2.3855782231264566E-2</v>
      </c>
      <c r="KK56" s="343">
        <v>2.0781744422488278E-2</v>
      </c>
      <c r="KL56" s="343">
        <v>6.651583510188977E-3</v>
      </c>
      <c r="KM56" s="343">
        <v>3.4886093235758961E-2</v>
      </c>
      <c r="KN56" s="343">
        <v>2.6749966727801708E-2</v>
      </c>
      <c r="KO56" s="343">
        <v>2.2434427317083883E-2</v>
      </c>
      <c r="KP56" s="343">
        <v>3.2527063100038202E-2</v>
      </c>
      <c r="KQ56" s="343">
        <v>1.3954381445020302E-2</v>
      </c>
      <c r="KR56" s="343">
        <v>2.1215943922551685E-2</v>
      </c>
      <c r="KS56" s="343">
        <v>1.504667352532525E-2</v>
      </c>
      <c r="KT56" s="343">
        <v>1.9162435463220908E-2</v>
      </c>
      <c r="KU56" s="343">
        <v>2.4341323136224235E-2</v>
      </c>
      <c r="KV56" s="343">
        <v>1.3298177741060046E-2</v>
      </c>
      <c r="KW56" s="343">
        <v>2.5357814118143428E-2</v>
      </c>
      <c r="KX56" s="343">
        <v>2.6688424570497332E-2</v>
      </c>
      <c r="KY56" s="343">
        <v>2.803828781159038E-2</v>
      </c>
      <c r="KZ56" s="343">
        <v>1.9710407867730793E-2</v>
      </c>
      <c r="LA56" s="343">
        <v>2.3495183835700571E-2</v>
      </c>
      <c r="LB56" s="343">
        <v>2.3566832455167917E-2</v>
      </c>
      <c r="LC56" s="343">
        <v>3.3438307699617899E-2</v>
      </c>
      <c r="LD56" s="343">
        <v>2.6646921691506349E-2</v>
      </c>
      <c r="LE56" s="343">
        <v>3.2157294853623605E-2</v>
      </c>
      <c r="LF56" s="343">
        <v>2.392822643148915E-2</v>
      </c>
      <c r="LG56" s="343">
        <v>1.3104314779187783E-2</v>
      </c>
      <c r="LH56" s="343">
        <v>1.0147616926497769E-2</v>
      </c>
      <c r="LI56" s="343">
        <v>1.5968502394651016E-2</v>
      </c>
      <c r="LJ56" s="343">
        <v>2.2181958933924422E-2</v>
      </c>
      <c r="LK56" s="343">
        <v>2.8255510229527249E-2</v>
      </c>
      <c r="LL56" s="343">
        <v>2.4375932138008621E-2</v>
      </c>
      <c r="LM56" s="343">
        <v>2.4403831967444542E-2</v>
      </c>
      <c r="LN56" s="343">
        <v>4.0047071103317969E-2</v>
      </c>
      <c r="LO56" s="343">
        <v>3.1262454558013145E-2</v>
      </c>
      <c r="LP56" s="343">
        <v>2.8295861526903089E-2</v>
      </c>
      <c r="LQ56" s="343">
        <v>1.6057207232276317E-2</v>
      </c>
      <c r="LR56" s="343">
        <v>1.6486986246706328E-2</v>
      </c>
      <c r="LS56" s="343">
        <v>8.9564677915182425E-2</v>
      </c>
      <c r="LT56" s="343">
        <v>2.5964897152998944E-2</v>
      </c>
      <c r="LU56" s="343">
        <v>1.5093905409151374E-2</v>
      </c>
      <c r="LV56" s="343">
        <v>2.4940632102466928E-2</v>
      </c>
      <c r="LW56" s="343">
        <v>2.711849624108182E-2</v>
      </c>
      <c r="LX56" s="343">
        <v>1.2520269302476428E-2</v>
      </c>
      <c r="LY56" s="343">
        <v>1.9074761826988161E-2</v>
      </c>
      <c r="LZ56" s="343">
        <v>2.8188170456912725E-2</v>
      </c>
      <c r="MA56" s="343">
        <v>2.9843803820278042E-2</v>
      </c>
      <c r="MB56" s="343">
        <v>1.9827266437430047E-2</v>
      </c>
      <c r="MC56" s="343">
        <v>2.3833561493409393E-2</v>
      </c>
      <c r="MD56" s="343">
        <v>1.9153346744958607E-2</v>
      </c>
      <c r="ME56" s="343">
        <v>4.8891466223855803E-2</v>
      </c>
      <c r="MF56" s="343">
        <v>4.1607072334177465E-2</v>
      </c>
      <c r="MG56" s="343">
        <v>1.8543944377377105E-2</v>
      </c>
      <c r="MH56" s="343">
        <v>4.1094271212742575E-2</v>
      </c>
      <c r="MI56" s="343">
        <v>2.9286480080029108E-2</v>
      </c>
      <c r="MJ56" s="343">
        <v>3.2550717870479327E-2</v>
      </c>
      <c r="MK56" s="343">
        <v>3.4114801610139002E-2</v>
      </c>
      <c r="ML56" s="343">
        <v>2.3498364749979146E-2</v>
      </c>
      <c r="MM56" s="343">
        <v>2.8827585247389403E-2</v>
      </c>
      <c r="MN56" s="343">
        <v>1.9805447299034933E-2</v>
      </c>
      <c r="MO56" s="343">
        <v>2.9533641486409166E-2</v>
      </c>
      <c r="MP56" s="343">
        <v>4.1322723571912613E-2</v>
      </c>
      <c r="MQ56" s="343">
        <v>2.0229768895223616E-2</v>
      </c>
      <c r="MR56" s="343">
        <v>2.531835856033008E-2</v>
      </c>
      <c r="MS56" s="343">
        <v>2.1655828635116867E-2</v>
      </c>
      <c r="MT56" s="343">
        <v>2.2689324751683976E-2</v>
      </c>
      <c r="MU56" s="343">
        <v>2.6275099841575091E-2</v>
      </c>
      <c r="MV56" s="343">
        <v>2.1310160768589007E-2</v>
      </c>
      <c r="MW56" s="343">
        <v>2.2585751105881752E-2</v>
      </c>
      <c r="MX56" s="343">
        <v>1.8612852358132936E-2</v>
      </c>
      <c r="MY56" s="343">
        <v>2.6994380217647763E-2</v>
      </c>
      <c r="MZ56" s="343">
        <v>2.2584915311046332E-2</v>
      </c>
      <c r="NA56" s="343">
        <v>2.7281539388874169E-2</v>
      </c>
      <c r="NB56" s="343">
        <v>3.2739269789914753E-2</v>
      </c>
      <c r="NC56" s="343">
        <v>3.6339287019353329E-2</v>
      </c>
      <c r="ND56" s="343">
        <v>4.1291642970667161E-2</v>
      </c>
      <c r="NE56" s="343">
        <v>2.2770375415466334E-2</v>
      </c>
      <c r="NF56" s="343">
        <v>2.9422904556479189E-2</v>
      </c>
      <c r="NG56" s="343">
        <v>1.9286146315984794E-2</v>
      </c>
      <c r="NH56" s="343">
        <v>3.1921653473648726E-2</v>
      </c>
      <c r="NI56" s="343">
        <v>3.6149359257448485E-2</v>
      </c>
      <c r="NJ56" s="343">
        <v>1.2611222010207049E-2</v>
      </c>
      <c r="NK56" s="343">
        <v>3.106689224088461E-2</v>
      </c>
      <c r="NL56" s="343">
        <v>2.0851740187935917E-2</v>
      </c>
      <c r="NM56" s="343">
        <v>4.0010066157749137E-2</v>
      </c>
      <c r="NN56" s="343">
        <v>3.212524308550687E-2</v>
      </c>
      <c r="NO56" s="343">
        <v>3.0089337891095917E-2</v>
      </c>
      <c r="NP56" s="343">
        <v>2.3010411969558331E-2</v>
      </c>
      <c r="NQ56" s="343">
        <v>3.554975599086746E-2</v>
      </c>
      <c r="NR56" s="343">
        <v>2.1513649496209649E-2</v>
      </c>
      <c r="NS56" s="343">
        <v>1.1781157923070232E-2</v>
      </c>
      <c r="NT56" s="343">
        <v>3.6600312348479269E-2</v>
      </c>
      <c r="NU56" s="343">
        <v>1.4826559233159044E-2</v>
      </c>
      <c r="NV56" s="343">
        <v>4.2383391071332252E-2</v>
      </c>
      <c r="NW56" s="343">
        <v>3.1259527414865117E-2</v>
      </c>
      <c r="NX56" s="343">
        <v>2.677021213427019E-2</v>
      </c>
      <c r="NY56" s="343">
        <v>3.0269409850216915E-2</v>
      </c>
      <c r="NZ56" s="343">
        <v>2.4037913027915862E-2</v>
      </c>
      <c r="OA56" s="343">
        <v>2.8307455059576721E-2</v>
      </c>
      <c r="OB56" s="343">
        <v>3.4458400062916797E-2</v>
      </c>
      <c r="OC56" s="343">
        <v>2.8406851134289965E-2</v>
      </c>
      <c r="OD56" s="343">
        <v>2.5566864109234852E-2</v>
      </c>
      <c r="OE56" s="343">
        <v>2.7298710134372173E-2</v>
      </c>
      <c r="OF56" s="343">
        <v>2.0694305154729729E-2</v>
      </c>
      <c r="OG56" s="343">
        <v>2.3559253602772289E-2</v>
      </c>
      <c r="OH56" s="343">
        <v>4.6446354338425526E-2</v>
      </c>
      <c r="OI56" s="343">
        <v>5.1410903743688972E-2</v>
      </c>
      <c r="OJ56" s="343">
        <v>0.11529466242679222</v>
      </c>
      <c r="OK56" s="343">
        <v>4.2987673979727366E-2</v>
      </c>
      <c r="OL56" s="343">
        <v>3.9843136680892288E-2</v>
      </c>
      <c r="OM56" s="343">
        <v>2.4440765611304816E-2</v>
      </c>
      <c r="ON56" s="343">
        <v>4.2191691963057908E-2</v>
      </c>
      <c r="OO56" s="343">
        <v>3.4477203775552072E-2</v>
      </c>
      <c r="OP56" s="343">
        <v>3.6281237582265938E-2</v>
      </c>
      <c r="OQ56" s="343">
        <v>2.7818372316939191E-2</v>
      </c>
      <c r="OR56" s="343">
        <v>2.9402811246457636E-2</v>
      </c>
      <c r="OS56" s="343">
        <v>9.7934071030755729E-3</v>
      </c>
      <c r="OT56" s="343">
        <v>2.618042828058573E-2</v>
      </c>
      <c r="OU56" s="343">
        <v>2.5291802161707816E-2</v>
      </c>
      <c r="OV56" s="343">
        <v>3.6800926737177199E-2</v>
      </c>
      <c r="OW56" s="343">
        <v>3.068522461419056E-2</v>
      </c>
      <c r="OX56" s="343">
        <v>2.8539878349816569E-2</v>
      </c>
      <c r="OY56" s="343">
        <v>2.8275899308338594E-2</v>
      </c>
      <c r="OZ56" s="343">
        <v>3.9152472112019512E-2</v>
      </c>
      <c r="PA56" s="343">
        <v>3.2251079472625316E-2</v>
      </c>
      <c r="PB56" s="343">
        <v>2.4750891292308036E-2</v>
      </c>
      <c r="PC56" s="343">
        <v>4.0694278089440414E-2</v>
      </c>
      <c r="PD56" s="343">
        <v>3.575946960415468E-2</v>
      </c>
      <c r="PE56" s="343">
        <v>4.1838403583793683E-2</v>
      </c>
      <c r="PF56" s="343">
        <v>3.7937175657083801E-2</v>
      </c>
      <c r="PG56" s="343">
        <v>4.6863494207659215E-2</v>
      </c>
      <c r="PH56" s="343">
        <v>4.295718982801626E-2</v>
      </c>
      <c r="PI56" s="343">
        <v>3.6847164444801954E-2</v>
      </c>
      <c r="PJ56" s="343">
        <v>6.4664788712664636E-2</v>
      </c>
      <c r="PK56" s="343">
        <v>3.9809367100002185E-2</v>
      </c>
      <c r="PL56" s="343">
        <v>3.6021731377279501E-2</v>
      </c>
      <c r="PM56" s="343">
        <v>4.060049820642106E-2</v>
      </c>
      <c r="PN56" s="343">
        <v>4.8696903337097829E-2</v>
      </c>
      <c r="PO56" s="343">
        <v>4.4584085258064551E-2</v>
      </c>
      <c r="PP56" s="343">
        <v>5.8983884420643465E-2</v>
      </c>
      <c r="PQ56" s="343">
        <v>4.0126682331248456E-2</v>
      </c>
      <c r="PR56" s="343">
        <v>3.8798790051529579E-2</v>
      </c>
      <c r="PS56" s="343">
        <v>1.9500464547389847E-2</v>
      </c>
      <c r="PT56" s="343">
        <v>1.9343310466988946E-2</v>
      </c>
      <c r="PU56" s="343">
        <v>5.8946457476277386E-2</v>
      </c>
      <c r="PV56" s="343">
        <v>2.2478919167743798E-2</v>
      </c>
      <c r="PW56" s="343">
        <v>2.7079917736309654E-2</v>
      </c>
      <c r="PX56" s="343">
        <v>3.1157956634322644E-2</v>
      </c>
      <c r="PY56" s="343">
        <v>2.3392714764056154E-2</v>
      </c>
      <c r="PZ56" s="343">
        <v>2.6990884511519212E-2</v>
      </c>
      <c r="QA56" s="343">
        <v>3.5353732671254891E-2</v>
      </c>
      <c r="QB56" s="343">
        <v>3.8693488180464558E-2</v>
      </c>
      <c r="QC56" s="343">
        <v>2.339569442641428E-2</v>
      </c>
      <c r="QD56" s="343">
        <v>3.6246965089184034E-2</v>
      </c>
      <c r="QE56" s="343">
        <v>3.0799508407503604E-2</v>
      </c>
      <c r="QF56" s="343">
        <v>4.1491285562132982E-2</v>
      </c>
      <c r="QG56" s="343">
        <v>2.5624441248447847E-2</v>
      </c>
      <c r="QH56" s="343">
        <v>2.7922794950325767E-2</v>
      </c>
      <c r="QI56" s="343">
        <v>2.7194587385896196E-2</v>
      </c>
      <c r="QJ56" s="343">
        <v>2.0630224642996235E-2</v>
      </c>
      <c r="QK56" s="343">
        <v>2.7240115073626094E-2</v>
      </c>
      <c r="QL56" s="343">
        <v>2.0570735454607431E-2</v>
      </c>
      <c r="QM56" s="343">
        <v>2.4083781412937544E-2</v>
      </c>
      <c r="QN56" s="343">
        <v>4.2157848036343551E-2</v>
      </c>
      <c r="QO56" s="343">
        <v>5.738287627414404E-2</v>
      </c>
      <c r="QP56" s="343">
        <v>3.120322473991308E-2</v>
      </c>
      <c r="QQ56" s="343">
        <v>2.4313798651149091E-2</v>
      </c>
      <c r="QR56" s="343">
        <v>4.0065953719231849E-2</v>
      </c>
      <c r="QS56" s="343">
        <v>1.9934935383813256E-2</v>
      </c>
      <c r="QT56" s="343">
        <v>3.2636973586374386E-2</v>
      </c>
      <c r="QU56" s="343">
        <v>3.7765059707099501E-2</v>
      </c>
      <c r="QV56" s="343">
        <v>3.3335640702380327E-2</v>
      </c>
      <c r="QW56" s="343">
        <v>3.9701573451994029E-2</v>
      </c>
      <c r="QX56" s="343">
        <v>4.9849999716760698E-2</v>
      </c>
      <c r="QY56" s="343">
        <v>2.8008433422845848E-2</v>
      </c>
      <c r="QZ56" s="343">
        <v>4.563189369076507E-2</v>
      </c>
      <c r="RA56" s="343">
        <v>2.3036831906739861E-2</v>
      </c>
      <c r="RB56" s="343">
        <v>4.172823470308562E-2</v>
      </c>
      <c r="RC56" s="343">
        <v>2.8488235180357785E-2</v>
      </c>
      <c r="RD56" s="343">
        <v>4.1676591276648071E-2</v>
      </c>
      <c r="RE56" s="343">
        <v>3.1997796184531795E-2</v>
      </c>
      <c r="RF56" s="343">
        <v>4.9624810588738501E-2</v>
      </c>
      <c r="RG56" s="343">
        <v>6.179007512029578E-2</v>
      </c>
      <c r="RH56" s="343">
        <v>3.8243528017944964E-2</v>
      </c>
      <c r="RI56" s="343">
        <v>3.005494506093467E-2</v>
      </c>
      <c r="RJ56" s="343">
        <v>3.7759740378276528E-2</v>
      </c>
      <c r="RK56" s="343">
        <v>4.8739932600824071E-2</v>
      </c>
      <c r="RL56" s="343">
        <v>3.9586711926566313E-2</v>
      </c>
      <c r="RM56" s="343">
        <v>3.6898834857809724E-2</v>
      </c>
      <c r="RN56" s="343">
        <v>5.5248701215810797E-2</v>
      </c>
      <c r="RO56" s="343">
        <v>4.2083133845101671E-2</v>
      </c>
      <c r="RP56" s="343">
        <v>2.2078507985778564E-2</v>
      </c>
      <c r="RQ56" s="343">
        <v>2.5333869481639303E-2</v>
      </c>
      <c r="RR56" s="343">
        <v>5.7380196999621311E-2</v>
      </c>
      <c r="RS56" s="343">
        <v>5.5155259252834446E-2</v>
      </c>
      <c r="RT56" s="343">
        <v>2.2919339674125998E-2</v>
      </c>
      <c r="RU56" s="343">
        <v>4.3046375368302262E-2</v>
      </c>
      <c r="RV56" s="343">
        <v>5.3852360749446895E-2</v>
      </c>
      <c r="RW56" s="343">
        <v>4.5945151486615522E-2</v>
      </c>
      <c r="RX56" s="343">
        <v>3.857113616109311E-2</v>
      </c>
      <c r="RY56" s="343">
        <v>3.0204691904332517E-2</v>
      </c>
      <c r="RZ56" s="343">
        <v>2.4015021646358915E-2</v>
      </c>
      <c r="SA56" s="343">
        <v>3.578459205104588E-2</v>
      </c>
      <c r="SB56" s="343">
        <v>2.5927060718506003E-2</v>
      </c>
      <c r="SC56" s="343">
        <v>5.1423948362183551E-2</v>
      </c>
      <c r="SD56" s="343">
        <v>2.4091613906054882E-2</v>
      </c>
      <c r="SE56" s="343">
        <v>5.6408785162689538E-2</v>
      </c>
      <c r="SF56" s="343">
        <v>3.6837961121009191E-2</v>
      </c>
      <c r="SG56" s="343">
        <v>2.5453791436004094E-2</v>
      </c>
      <c r="SH56" s="343">
        <v>3.585098843159934E-2</v>
      </c>
      <c r="SI56" s="343">
        <v>6.4883131052333759E-2</v>
      </c>
      <c r="SJ56" s="343">
        <v>2.9480292100326138E-2</v>
      </c>
      <c r="SK56" s="343">
        <v>3.2906812174868995E-2</v>
      </c>
      <c r="SL56" s="343">
        <v>3.4624858713947756E-2</v>
      </c>
      <c r="SM56" s="343">
        <v>3.9224935647833352E-2</v>
      </c>
      <c r="SN56" s="343">
        <v>2.3921056572392293E-2</v>
      </c>
      <c r="SO56" s="343">
        <v>3.6835747470145987E-2</v>
      </c>
      <c r="SP56" s="343">
        <v>3.880545517169786E-2</v>
      </c>
      <c r="SQ56" s="343">
        <v>3.0426388807338407E-2</v>
      </c>
      <c r="SR56" s="343">
        <v>2.8855335574306463E-2</v>
      </c>
      <c r="SS56" s="343">
        <v>3.3306705627107067E-2</v>
      </c>
      <c r="ST56" s="343">
        <v>3.0599974228094434E-2</v>
      </c>
      <c r="SU56" s="343">
        <v>3.8750473755486951E-2</v>
      </c>
      <c r="SV56" s="343">
        <v>4.7299793515868931E-2</v>
      </c>
      <c r="SW56" s="343">
        <v>3.2718439614818642E-2</v>
      </c>
      <c r="SX56" s="343">
        <v>5.1421233747235694E-2</v>
      </c>
      <c r="SY56" s="343">
        <v>3.1950737953060845E-2</v>
      </c>
      <c r="SZ56" s="343">
        <v>3.3663266116405396E-2</v>
      </c>
      <c r="TA56" s="343">
        <v>2.85633985674352E-2</v>
      </c>
      <c r="TB56" s="343">
        <v>3.1744121943597339E-2</v>
      </c>
      <c r="TC56" s="343">
        <v>3.475033126143913E-2</v>
      </c>
      <c r="TD56" s="343">
        <v>2.2929865209223667E-2</v>
      </c>
      <c r="TE56" s="343">
        <v>3.8234577211878153E-2</v>
      </c>
      <c r="TF56" s="343">
        <v>2.4609419075340564E-2</v>
      </c>
      <c r="TG56" s="343">
        <v>2.6983196923669839E-2</v>
      </c>
      <c r="TH56" s="343">
        <v>2.7244949234445214E-2</v>
      </c>
      <c r="TI56" s="343">
        <v>2.9764283834729614E-2</v>
      </c>
      <c r="TJ56" s="343">
        <v>2.4887873844213176E-2</v>
      </c>
      <c r="TK56" s="343">
        <v>4.7221953354092669E-2</v>
      </c>
      <c r="TL56" s="343">
        <v>3.7946312259593329E-2</v>
      </c>
      <c r="TM56" s="343">
        <v>2.1858485811197415E-2</v>
      </c>
      <c r="TN56" s="343">
        <v>4.3192523240893288E-2</v>
      </c>
      <c r="TO56" s="343">
        <v>2.7904837221382837E-2</v>
      </c>
      <c r="TP56" s="343">
        <v>2.7447229354624729E-2</v>
      </c>
      <c r="TQ56" s="343">
        <v>3.8054260382525767E-2</v>
      </c>
      <c r="TR56" s="343">
        <v>3.2149186036345305E-2</v>
      </c>
      <c r="TS56" s="343">
        <v>3.512230529439244E-2</v>
      </c>
      <c r="TT56" s="343">
        <v>3.5786675310525866E-2</v>
      </c>
      <c r="TU56" s="343">
        <v>3.4417714505560928E-2</v>
      </c>
      <c r="TV56" s="343">
        <v>2.5357131079424014E-2</v>
      </c>
      <c r="TW56" s="343">
        <v>3.4610351173774617E-2</v>
      </c>
      <c r="TX56" s="343">
        <v>1.9355201121369459E-2</v>
      </c>
      <c r="TY56" s="343">
        <v>2.6674313529984502E-2</v>
      </c>
      <c r="TZ56" s="343">
        <v>2.5965325743020046E-2</v>
      </c>
      <c r="UA56" s="343">
        <v>2.7078964568821664E-2</v>
      </c>
      <c r="UB56" s="343">
        <v>2.6010881525980308E-2</v>
      </c>
      <c r="UC56" s="343">
        <v>2.8367516248193735E-2</v>
      </c>
      <c r="UD56" s="343">
        <v>3.5878127628568506E-2</v>
      </c>
      <c r="UE56" s="343">
        <v>3.003686394878206E-2</v>
      </c>
      <c r="UF56" s="343">
        <v>2.9395118532385654E-2</v>
      </c>
      <c r="UG56" s="343">
        <v>3.9521258263357582E-2</v>
      </c>
      <c r="UH56" s="343">
        <v>3.9208651307368371E-2</v>
      </c>
      <c r="UI56" s="343">
        <v>3.599284543968545E-2</v>
      </c>
      <c r="UJ56" s="343">
        <v>4.1530262530837678E-2</v>
      </c>
      <c r="UK56" s="343">
        <v>3.2317819441664918E-2</v>
      </c>
      <c r="UL56" s="343">
        <v>2.7784275441933608E-2</v>
      </c>
      <c r="UM56" s="343">
        <v>4.064903830729534E-2</v>
      </c>
      <c r="UN56" s="343">
        <v>2.1828679423127068E-2</v>
      </c>
      <c r="UO56" s="343">
        <v>3.3950884685709469E-2</v>
      </c>
      <c r="UP56" s="343">
        <v>2.8944723192629439E-2</v>
      </c>
      <c r="UQ56" s="343">
        <v>4.1780020314591576E-2</v>
      </c>
      <c r="UR56" s="343">
        <v>2.2680603306360212E-4</v>
      </c>
      <c r="US56" s="343">
        <v>3.5491185701915215E-2</v>
      </c>
      <c r="UT56" s="343">
        <v>3.8312105378187959E-2</v>
      </c>
      <c r="UU56" s="343">
        <v>3.4167169933593054E-2</v>
      </c>
      <c r="UV56" s="343">
        <v>4.9643413284433405E-2</v>
      </c>
      <c r="UW56" s="343">
        <v>3.466926863984706E-2</v>
      </c>
      <c r="UX56" s="343">
        <v>4.597435489056375E-2</v>
      </c>
      <c r="UY56" s="343">
        <v>5.0212052259373849E-2</v>
      </c>
      <c r="UZ56" s="343">
        <v>2.73487355162358E-2</v>
      </c>
      <c r="VA56" s="343">
        <v>3.347622816308906E-2</v>
      </c>
      <c r="VB56" s="343">
        <v>2.3096249534814699E-2</v>
      </c>
      <c r="VC56" s="343">
        <v>2.7213061843306702E-2</v>
      </c>
      <c r="VD56" s="343">
        <v>4.0316325975248146E-2</v>
      </c>
      <c r="VE56" s="343">
        <v>3.2116802089440462E-2</v>
      </c>
      <c r="VF56" s="343">
        <v>5.1981324242561605E-2</v>
      </c>
      <c r="VG56" s="343">
        <v>2.402091678854679E-2</v>
      </c>
      <c r="VH56" s="343">
        <v>3.0923273324785536E-2</v>
      </c>
      <c r="VI56" s="343">
        <v>3.8881489222643617E-2</v>
      </c>
      <c r="VJ56" s="343">
        <v>4.588114418943727E-2</v>
      </c>
      <c r="VK56" s="343">
        <v>3.2483039405501277E-2</v>
      </c>
      <c r="VL56" s="343">
        <v>3.178436514517323E-2</v>
      </c>
      <c r="VM56" s="343">
        <v>7.2981368430223653E-2</v>
      </c>
      <c r="VN56" s="343">
        <v>4.4528162534867861E-2</v>
      </c>
      <c r="VO56" s="343">
        <v>4.0285283847220021E-2</v>
      </c>
      <c r="VP56" s="343">
        <v>2.4427583115892458E-2</v>
      </c>
      <c r="VQ56" s="343">
        <v>4.1100249791063206E-2</v>
      </c>
      <c r="VR56" s="343">
        <v>3.379069402729535E-2</v>
      </c>
      <c r="VS56" s="343">
        <v>3.8899895133299334E-2</v>
      </c>
      <c r="VT56" s="343">
        <v>3.7214769801208351E-2</v>
      </c>
      <c r="VU56" s="343">
        <v>5.5401841256623771E-2</v>
      </c>
      <c r="VV56" s="343">
        <v>4.1061750932161946E-2</v>
      </c>
      <c r="VW56" s="343">
        <v>3.5701934393685304E-2</v>
      </c>
      <c r="VX56" s="343">
        <v>3.3965680733110425E-2</v>
      </c>
      <c r="VY56" s="343">
        <v>5.1277898883636763E-2</v>
      </c>
      <c r="VZ56" s="343">
        <v>3.3547067831955484E-2</v>
      </c>
      <c r="WA56" s="343">
        <v>2.9236371819619512E-2</v>
      </c>
      <c r="WB56" s="343">
        <v>4.5783343013007724E-2</v>
      </c>
      <c r="WC56" s="343">
        <v>2.7643771954661497E-2</v>
      </c>
      <c r="WD56" s="343">
        <v>3.0623120156769622E-2</v>
      </c>
      <c r="WE56" s="343">
        <v>3.5332462375459846E-2</v>
      </c>
      <c r="WF56" s="343">
        <v>2.9689195775720358E-2</v>
      </c>
      <c r="WG56" s="343">
        <v>3.79539997033565E-2</v>
      </c>
      <c r="WH56" s="343">
        <v>4.0544234273134569E-2</v>
      </c>
      <c r="WI56" s="343">
        <v>2.2099565114285253E-2</v>
      </c>
      <c r="WJ56" s="343">
        <v>7.1298316912903698E-2</v>
      </c>
      <c r="WK56" s="343">
        <v>4.4564731244010926E-2</v>
      </c>
      <c r="WL56" s="343">
        <v>3.5210323720574255E-2</v>
      </c>
      <c r="WM56" s="343">
        <v>3.4218245511947326E-2</v>
      </c>
      <c r="WN56" s="343">
        <v>4.2233808935892674E-2</v>
      </c>
      <c r="WO56" s="343">
        <v>2.7482455340362373E-2</v>
      </c>
      <c r="WP56" s="343">
        <v>3.6945247792192715E-2</v>
      </c>
      <c r="WQ56" s="343">
        <v>3.2074181713256301E-2</v>
      </c>
      <c r="WR56" s="343">
        <v>3.5258571689516106E-2</v>
      </c>
      <c r="WS56" s="343">
        <v>3.7533114543355839E-2</v>
      </c>
      <c r="WT56" s="343">
        <v>3.6086951967680372E-2</v>
      </c>
      <c r="WU56" s="343">
        <v>2.2615796058251869E-2</v>
      </c>
      <c r="WV56" s="343">
        <v>2.9773240236373306E-2</v>
      </c>
      <c r="WW56" s="343">
        <v>2.3596408318741349E-2</v>
      </c>
      <c r="WX56" s="343">
        <v>2.3528563338311301E-2</v>
      </c>
      <c r="WY56" s="343">
        <v>2.6643630385102823E-2</v>
      </c>
      <c r="WZ56" s="343">
        <v>2.0524468097311611E-2</v>
      </c>
      <c r="XA56" s="343">
        <v>3.4660853978876041E-2</v>
      </c>
      <c r="XB56" s="343">
        <v>4.4601077016144297E-2</v>
      </c>
      <c r="XC56" s="343">
        <v>4.4890015978598832E-2</v>
      </c>
      <c r="XD56" s="343">
        <v>2.7422098664073923E-2</v>
      </c>
      <c r="XE56" s="343">
        <v>5.151432294989531E-2</v>
      </c>
      <c r="XF56" s="343">
        <v>2.4005274206075899E-2</v>
      </c>
      <c r="XG56" s="343">
        <v>3.2307775411639358E-2</v>
      </c>
      <c r="XH56" s="343">
        <v>3.1052906077382401E-2</v>
      </c>
      <c r="XI56" s="343">
        <v>3.35063706541784E-2</v>
      </c>
      <c r="XJ56" s="343">
        <v>3.5503673790278925E-2</v>
      </c>
      <c r="XK56" s="343">
        <v>3.1239701542552723E-2</v>
      </c>
      <c r="XL56" s="343">
        <v>3.1284124439420108E-2</v>
      </c>
      <c r="XM56" s="343">
        <v>2.4483431007199043E-2</v>
      </c>
      <c r="XN56" s="343">
        <v>2.7993232719260856E-2</v>
      </c>
      <c r="XO56" s="343">
        <v>3.7937279917877098E-2</v>
      </c>
      <c r="XP56" s="343">
        <v>2.9929616667709581E-2</v>
      </c>
      <c r="XQ56" s="343">
        <v>2.3372549969591722E-2</v>
      </c>
      <c r="XR56" s="343">
        <v>3.1260636650661935E-2</v>
      </c>
      <c r="XS56" s="343">
        <v>3.1949545669046585E-2</v>
      </c>
      <c r="XT56" s="343">
        <v>2.1971991480968102E-2</v>
      </c>
      <c r="XU56" s="343">
        <v>1.7202530948429207E-2</v>
      </c>
      <c r="XV56" s="343">
        <v>3.0373985554857964E-2</v>
      </c>
      <c r="XW56" s="343">
        <v>3.30467749025741E-2</v>
      </c>
      <c r="XX56" s="343">
        <v>2.9384986132462553E-2</v>
      </c>
      <c r="XY56" s="343">
        <v>2.5048474011460271E-2</v>
      </c>
      <c r="XZ56" s="343">
        <v>3.7701904928073141E-2</v>
      </c>
      <c r="YA56" s="343">
        <v>2.7883921326101294E-2</v>
      </c>
      <c r="YB56" s="343">
        <v>3.487865002058204E-2</v>
      </c>
      <c r="YC56" s="343">
        <v>2.0704578867651202E-2</v>
      </c>
      <c r="YD56" s="343">
        <v>4.1399723182662232E-2</v>
      </c>
      <c r="YE56" s="343">
        <v>3.7864648749319094E-2</v>
      </c>
      <c r="YF56" s="343">
        <v>3.0401943074748829E-2</v>
      </c>
      <c r="YG56" s="343">
        <v>3.8808165882601199E-2</v>
      </c>
      <c r="YH56" s="343">
        <v>3.1540218850421145E-2</v>
      </c>
      <c r="YI56" s="343">
        <v>3.4559125322782748E-2</v>
      </c>
      <c r="YJ56" s="343">
        <v>3.0278912540101038E-2</v>
      </c>
      <c r="YK56" s="343">
        <v>4.8620956225123829E-2</v>
      </c>
      <c r="YL56" s="343">
        <v>3.343967307675836E-2</v>
      </c>
      <c r="YM56" s="343">
        <v>3.0653518410445942E-2</v>
      </c>
      <c r="YN56" s="343">
        <v>2.3342197542360062E-2</v>
      </c>
      <c r="YO56" s="343">
        <v>3.1813197766286203E-2</v>
      </c>
      <c r="YP56" s="343">
        <v>2.2815652300164965E-2</v>
      </c>
      <c r="YQ56" s="343">
        <v>4.3474647304231555E-2</v>
      </c>
      <c r="YR56" s="343">
        <v>3.8328388658089428E-2</v>
      </c>
      <c r="YS56" s="343">
        <v>3.0089255725194025E-2</v>
      </c>
      <c r="YT56" s="343">
        <v>2.244737517754989E-2</v>
      </c>
      <c r="YU56" s="343">
        <v>2.0150102065923936E-2</v>
      </c>
      <c r="YV56" s="343">
        <v>7.7389903097168358E-3</v>
      </c>
      <c r="YW56" s="343">
        <v>4.0403720303315585E-2</v>
      </c>
      <c r="YX56" s="343">
        <v>2.5268460854633839E-2</v>
      </c>
      <c r="YY56" s="343">
        <v>1.656270918990262E-2</v>
      </c>
      <c r="YZ56" s="343">
        <v>4.1634030575613969E-2</v>
      </c>
      <c r="ZA56" s="343">
        <v>1.8991311085768878E-2</v>
      </c>
      <c r="ZB56" s="343">
        <v>2.4730148592904573E-2</v>
      </c>
      <c r="ZC56" s="343">
        <v>3.2243580189033602E-2</v>
      </c>
      <c r="ZD56" s="343">
        <v>2.3360512103845776E-2</v>
      </c>
      <c r="ZE56" s="343">
        <v>2.7495598085017722E-2</v>
      </c>
      <c r="ZF56" s="343">
        <v>4.5225242969254932E-2</v>
      </c>
      <c r="ZG56" s="343">
        <v>2.463998953224238E-2</v>
      </c>
      <c r="ZH56" s="343">
        <v>2.8240514865982138E-2</v>
      </c>
      <c r="ZI56" s="343">
        <v>3.5195044119217915E-2</v>
      </c>
      <c r="ZJ56" s="343">
        <v>2.6875592244306579E-2</v>
      </c>
      <c r="ZK56" s="343">
        <v>3.0341867752541302E-2</v>
      </c>
      <c r="ZL56" s="343">
        <v>4.9228619775698389E-2</v>
      </c>
      <c r="ZM56" s="343">
        <v>4.3316558773559125E-2</v>
      </c>
      <c r="ZN56" s="343">
        <v>4.077762767414389E-2</v>
      </c>
      <c r="ZO56" s="343">
        <v>3.520543478338848E-2</v>
      </c>
      <c r="ZP56" s="343">
        <v>4.4190205263168539E-2</v>
      </c>
      <c r="ZQ56" s="343">
        <v>3.2843542736437074E-2</v>
      </c>
      <c r="ZR56" s="343">
        <v>2.4034388918123286E-2</v>
      </c>
      <c r="ZS56" s="343">
        <v>4.4420436589799224E-2</v>
      </c>
      <c r="ZT56" s="343">
        <v>1.9217356079124299E-2</v>
      </c>
      <c r="ZU56" s="343">
        <v>2.7116629322295124E-2</v>
      </c>
      <c r="ZV56" s="343">
        <v>4.161652120952429E-2</v>
      </c>
      <c r="ZW56" s="343">
        <v>3.3098708990084776E-2</v>
      </c>
      <c r="ZX56" s="343">
        <v>2.8516011328078242E-2</v>
      </c>
      <c r="ZY56" s="343">
        <v>2.8194537640337979E-2</v>
      </c>
      <c r="ZZ56" s="343">
        <v>3.0572554103711326E-2</v>
      </c>
      <c r="AAA56" s="343">
        <v>2.5646038424106753E-2</v>
      </c>
      <c r="AAB56" s="343">
        <v>3.8629349589637797E-2</v>
      </c>
      <c r="AAC56" s="343">
        <v>3.4871302483881768E-2</v>
      </c>
      <c r="AAD56" s="343">
        <v>3.6130200603820495E-2</v>
      </c>
      <c r="AAE56" s="343">
        <v>2.719187132653304E-2</v>
      </c>
      <c r="AAF56" s="343">
        <v>2.790658336193998E-2</v>
      </c>
      <c r="AAG56" s="343">
        <v>2.4905532702660552E-2</v>
      </c>
      <c r="AAH56" s="343">
        <v>4.5349875123025185E-2</v>
      </c>
      <c r="AAI56" s="343">
        <v>2.3452509665130798E-2</v>
      </c>
      <c r="AAJ56" s="343">
        <v>1.9355998927036253E-2</v>
      </c>
      <c r="AAK56" s="343">
        <v>4.6463493399233557E-2</v>
      </c>
      <c r="AAL56" s="343">
        <v>3.4009986111291336E-2</v>
      </c>
      <c r="AAM56" s="343">
        <v>4.0224582640462088E-2</v>
      </c>
      <c r="AAN56" s="343">
        <v>2.4723377779699657E-2</v>
      </c>
      <c r="AAO56" s="343">
        <v>2.1935472423675849E-2</v>
      </c>
      <c r="AAP56" s="343">
        <v>3.7047102104731965E-2</v>
      </c>
      <c r="AAQ56" s="343">
        <v>2.813586962530595E-2</v>
      </c>
      <c r="AAR56" s="343">
        <v>2.7716263190235162E-2</v>
      </c>
      <c r="AAS56" s="343">
        <v>2.8469336598264141E-2</v>
      </c>
      <c r="AAT56" s="343">
        <v>4.6026524694573336E-2</v>
      </c>
      <c r="AAU56" s="343">
        <v>4.2791772563088658E-2</v>
      </c>
      <c r="AAV56" s="343">
        <v>2.7783046473434339E-2</v>
      </c>
      <c r="AAW56" s="343">
        <v>3.2412216063429707E-2</v>
      </c>
      <c r="AAX56" s="343">
        <v>3.6195020280414394E-2</v>
      </c>
      <c r="AAY56" s="343">
        <v>3.4184226796802386E-2</v>
      </c>
      <c r="AAZ56" s="343">
        <v>2.0621794982769299E-2</v>
      </c>
      <c r="ABA56" s="343">
        <v>2.9588877245300748E-2</v>
      </c>
      <c r="ABB56" s="343">
        <v>2.3786054273534002E-2</v>
      </c>
      <c r="ABC56" s="343">
        <v>2.669883336711653E-2</v>
      </c>
      <c r="ABD56" s="343">
        <v>2.1762033022508592E-2</v>
      </c>
      <c r="ABE56" s="343">
        <v>2.9555520796777382E-2</v>
      </c>
      <c r="ABF56" s="343">
        <v>2.8696133177206165E-2</v>
      </c>
      <c r="ABG56" s="343">
        <v>3.4673213867591153E-2</v>
      </c>
      <c r="ABH56" s="343">
        <v>3.7519352553506302E-2</v>
      </c>
      <c r="ABI56" s="343">
        <v>2.5150054034603887E-2</v>
      </c>
      <c r="ABJ56" s="343">
        <v>3.034944298907748E-2</v>
      </c>
      <c r="ABK56" s="343">
        <v>1.9057120253336148E-2</v>
      </c>
      <c r="ABL56" s="343">
        <v>2.3632188308295273E-2</v>
      </c>
      <c r="ABM56" s="343">
        <v>2.222468274012639E-2</v>
      </c>
      <c r="ABN56" s="343">
        <v>2.8938051839177831E-2</v>
      </c>
      <c r="ABO56" s="343">
        <v>2.2783888138238811E-2</v>
      </c>
      <c r="ABP56" s="343">
        <v>1.9924979427589647E-2</v>
      </c>
      <c r="ABQ56" s="343">
        <v>4.4022496327114628E-2</v>
      </c>
      <c r="ABR56" s="343">
        <v>2.3337793235974794E-2</v>
      </c>
      <c r="ABS56" s="343">
        <v>4.0874226253620902E-2</v>
      </c>
      <c r="ABT56" s="343">
        <v>3.4510122321109123E-2</v>
      </c>
      <c r="ABU56" s="343">
        <v>2.5947227519537413E-2</v>
      </c>
      <c r="ABV56" s="343">
        <v>3.9922079399738263E-2</v>
      </c>
      <c r="ABW56" s="343">
        <v>9.6521098205276226E-2</v>
      </c>
      <c r="ABX56" s="343">
        <v>3.7925740075048522E-2</v>
      </c>
      <c r="ABY56" s="343">
        <v>3.3003401379845955E-2</v>
      </c>
      <c r="ABZ56" s="343">
        <v>3.2193124558081501E-2</v>
      </c>
      <c r="ACA56" s="343">
        <v>3.2288371421848781E-2</v>
      </c>
      <c r="ACB56" s="343">
        <v>3.9118881017331179E-2</v>
      </c>
      <c r="ACC56" s="343">
        <v>2.8986313928295579E-2</v>
      </c>
      <c r="ACD56" s="343">
        <v>2.7363830286401446E-2</v>
      </c>
      <c r="ACE56" s="343">
        <v>3.5085342879286607E-2</v>
      </c>
      <c r="ACF56" s="343">
        <v>2.867140614177548E-2</v>
      </c>
      <c r="ACG56" s="343">
        <v>2.4917003726160084E-2</v>
      </c>
      <c r="ACH56" s="343">
        <v>3.5142744103486376E-2</v>
      </c>
      <c r="ACI56" s="343">
        <v>5.5100514800742184E-2</v>
      </c>
      <c r="ACJ56" s="343">
        <v>2.5308414585774291E-2</v>
      </c>
      <c r="ACK56" s="343">
        <v>3.1541170007460595E-2</v>
      </c>
      <c r="ACL56" s="343">
        <v>3.564440990377489E-2</v>
      </c>
      <c r="ACM56" s="343">
        <v>2.8165456675104124E-2</v>
      </c>
      <c r="ACN56" s="343">
        <v>4.6865790114740222E-2</v>
      </c>
      <c r="ACO56" s="343">
        <v>2.3800341927706154E-2</v>
      </c>
      <c r="ACP56" s="343">
        <v>2.9546076745674877E-2</v>
      </c>
      <c r="ACQ56" s="343">
        <v>5.0243299382960002E-2</v>
      </c>
      <c r="ACR56" s="343">
        <v>3.5257474225078626E-2</v>
      </c>
      <c r="ACS56" s="343">
        <v>2.8226178617669191E-2</v>
      </c>
      <c r="ACT56" s="343">
        <v>4.2134987815426343E-2</v>
      </c>
      <c r="ACU56" s="343">
        <v>4.9138099407974097E-2</v>
      </c>
      <c r="ACV56" s="343">
        <v>3.6736146713863806E-2</v>
      </c>
      <c r="ACW56" s="343">
        <v>4.6815516172962056E-2</v>
      </c>
      <c r="ACX56" s="343">
        <v>4.5516483159287531E-2</v>
      </c>
      <c r="ACY56" s="343">
        <v>4.5296500655966632E-2</v>
      </c>
      <c r="ACZ56" s="343">
        <v>3.3636555239252165E-2</v>
      </c>
      <c r="ADA56" s="343">
        <v>3.6261421242335286E-2</v>
      </c>
      <c r="ADB56" s="343">
        <v>3.1096103009402392E-2</v>
      </c>
      <c r="ADC56" s="343">
        <v>3.8206050468257077E-2</v>
      </c>
      <c r="ADD56" s="343">
        <v>2.4416465025825902E-2</v>
      </c>
      <c r="ADE56" s="343">
        <v>2.2304642447054285E-2</v>
      </c>
      <c r="ADF56" s="343">
        <v>1.1768143737784538E-2</v>
      </c>
      <c r="ADG56" s="343">
        <v>1.8645550811559046E-2</v>
      </c>
      <c r="ADH56" s="343">
        <v>3.3340533645347774E-2</v>
      </c>
      <c r="ADI56" s="343">
        <v>8.0889422242243093E-3</v>
      </c>
      <c r="ADJ56" s="343">
        <v>2.2047822294902063E-2</v>
      </c>
      <c r="ADK56" s="343">
        <v>2.88324816617017E-2</v>
      </c>
      <c r="ADL56" s="343">
        <v>3.8723251111162656E-2</v>
      </c>
      <c r="ADM56" s="343">
        <v>4.17748775599305E-2</v>
      </c>
      <c r="ADN56" s="343">
        <v>3.7215827569447753E-2</v>
      </c>
      <c r="ADO56" s="343">
        <v>3.5638406609529487E-2</v>
      </c>
      <c r="ADP56" s="343">
        <v>3.5501674638754054E-2</v>
      </c>
      <c r="ADQ56" s="343">
        <v>2.2287617228716083E-2</v>
      </c>
      <c r="ADR56" s="343">
        <v>2.8141033077600287E-2</v>
      </c>
      <c r="ADS56" s="343">
        <v>2.8992063428881786E-2</v>
      </c>
      <c r="ADT56" s="343">
        <v>2.3508187939632035E-2</v>
      </c>
      <c r="ADU56" s="343">
        <v>1.886409331626213E-2</v>
      </c>
      <c r="ADV56" s="343">
        <v>3.3868523527988526E-2</v>
      </c>
      <c r="ADW56" s="343">
        <v>2.9480292287602298E-2</v>
      </c>
      <c r="ADX56" s="343">
        <v>3.0791942827302406E-2</v>
      </c>
      <c r="ADY56" s="343">
        <v>3.7757712086291098E-2</v>
      </c>
      <c r="ADZ56" s="343">
        <v>3.9731995857355637E-2</v>
      </c>
      <c r="AEA56" s="343">
        <v>3.7060110363272974E-2</v>
      </c>
      <c r="AEB56" s="343">
        <v>2.7992012511092384E-2</v>
      </c>
      <c r="AEC56" s="343">
        <v>2.2110370196506104E-2</v>
      </c>
      <c r="AED56" s="343">
        <v>2.4503419425378283E-2</v>
      </c>
      <c r="AEE56" s="343">
        <v>2.8307747268864369E-2</v>
      </c>
      <c r="AEF56" s="343">
        <v>4.2033352140117684E-2</v>
      </c>
      <c r="AEG56" s="343">
        <v>2.8429227945211674E-2</v>
      </c>
      <c r="AEH56" s="343">
        <v>3.7695535566104346E-2</v>
      </c>
      <c r="AEI56" s="343">
        <v>2.9595903814031248E-2</v>
      </c>
      <c r="AEJ56" s="343">
        <v>2.5521341615355894E-2</v>
      </c>
      <c r="AEK56" s="343">
        <v>2.3709174497985378E-2</v>
      </c>
      <c r="AEL56" s="343">
        <v>4.1324830453839161E-2</v>
      </c>
      <c r="AEM56" s="343">
        <v>2.6610754649411462E-2</v>
      </c>
      <c r="AEN56" s="343">
        <v>5.3356224235239461E-2</v>
      </c>
      <c r="AEO56" s="343">
        <v>3.2896053918652766E-2</v>
      </c>
      <c r="AEP56" s="343">
        <v>4.0263986182587468E-2</v>
      </c>
      <c r="AEQ56" s="343">
        <v>3.1155796284597605E-2</v>
      </c>
      <c r="AER56" s="343">
        <v>3.2838193825600714E-2</v>
      </c>
      <c r="AES56" s="343">
        <v>3.3750382549736307E-2</v>
      </c>
      <c r="AET56" s="343">
        <v>4.2556358891933238E-2</v>
      </c>
      <c r="AEU56" s="343">
        <v>2.8898436968151035E-2</v>
      </c>
      <c r="AEV56" s="343">
        <v>3.9990700128797553E-2</v>
      </c>
      <c r="AEW56" s="343">
        <v>2.961621238692342E-2</v>
      </c>
      <c r="AEX56" s="343">
        <v>4.6070921888354252E-2</v>
      </c>
      <c r="AEY56" s="343">
        <v>2.9290953567254096E-2</v>
      </c>
      <c r="AEZ56" s="343">
        <v>2.7669055317266225E-2</v>
      </c>
      <c r="AFA56" s="343">
        <v>6.1737598188826841E-2</v>
      </c>
      <c r="AFB56" s="343">
        <v>3.1195885606263147E-2</v>
      </c>
      <c r="AFC56" s="343">
        <v>5.0344230491483767E-2</v>
      </c>
      <c r="AFD56" s="343">
        <v>3.4357922918628166E-2</v>
      </c>
      <c r="AFE56" s="343">
        <v>3.2492374015249958E-2</v>
      </c>
      <c r="AFF56" s="343">
        <v>4.0879084206631576E-2</v>
      </c>
      <c r="AFG56" s="343">
        <v>1.7599550448123138E-2</v>
      </c>
      <c r="AFH56" s="343">
        <v>6.8983343499780511E-2</v>
      </c>
      <c r="AFI56" s="343">
        <v>4.2713298721097762E-2</v>
      </c>
      <c r="AFJ56" s="343">
        <v>3.3761016302635526E-2</v>
      </c>
      <c r="AFK56" s="343">
        <v>3.0479158863208625E-2</v>
      </c>
      <c r="AFL56" s="343">
        <v>5.2517811684507636E-2</v>
      </c>
      <c r="AFM56" s="343">
        <v>3.4662112770695898E-2</v>
      </c>
      <c r="AFN56" s="343">
        <v>4.6262077511859803E-2</v>
      </c>
      <c r="AFO56" s="343">
        <v>2.3000584038870595E-2</v>
      </c>
      <c r="AFP56" s="343">
        <v>3.6354075148866037E-2</v>
      </c>
      <c r="AFQ56" s="343">
        <v>2.7206264513064921E-2</v>
      </c>
      <c r="AFR56" s="343">
        <v>3.112329521457902E-2</v>
      </c>
      <c r="AFS56" s="343">
        <v>2.9077157927074652E-2</v>
      </c>
      <c r="AFT56" s="343">
        <v>3.1412747548230348E-2</v>
      </c>
      <c r="AFU56" s="343">
        <v>2.4448575980364595E-2</v>
      </c>
      <c r="AFV56" s="343">
        <v>3.0871802137792611E-2</v>
      </c>
      <c r="AFW56" s="343">
        <v>2.4896298527572278E-2</v>
      </c>
      <c r="AFX56" s="343">
        <v>2.6463085690471712E-2</v>
      </c>
      <c r="AFY56" s="343">
        <v>1.9692034877189093E-2</v>
      </c>
      <c r="AFZ56" s="343">
        <v>2.7027565729930075E-2</v>
      </c>
      <c r="AGA56" s="343">
        <v>2.6737849371458143E-2</v>
      </c>
      <c r="AGB56" s="343">
        <v>2.3159306453894999E-2</v>
      </c>
      <c r="AGC56" s="343">
        <v>2.3637786827430046E-2</v>
      </c>
      <c r="AGD56" s="343">
        <v>2.0453221606223395E-2</v>
      </c>
      <c r="AGE56" s="343">
        <v>2.220548826126615E-2</v>
      </c>
      <c r="AGF56" s="343">
        <v>2.150503670583731E-2</v>
      </c>
      <c r="AGG56" s="343">
        <v>1.9384948642406488E-2</v>
      </c>
      <c r="AGH56" s="343">
        <v>3.1816866421717285E-2</v>
      </c>
      <c r="AGI56" s="343">
        <v>2.3984953936758088E-2</v>
      </c>
      <c r="AGJ56" s="343">
        <v>1.7676466569397389E-2</v>
      </c>
      <c r="AGK56" s="343">
        <v>2.7123762101392751E-2</v>
      </c>
      <c r="AGL56" s="343">
        <v>1.2907083386390352E-2</v>
      </c>
      <c r="AGM56" s="343">
        <v>4.8372140624459756E-2</v>
      </c>
      <c r="AGN56" s="343">
        <v>1.3520583068943531E-2</v>
      </c>
      <c r="AGO56" s="343">
        <v>2.2727989967665337E-2</v>
      </c>
      <c r="AGP56" s="343">
        <v>3.0961180311099509E-2</v>
      </c>
      <c r="AGQ56" s="343">
        <v>4.0425545544384316E-2</v>
      </c>
      <c r="AGR56" s="343">
        <v>2.9302530347260835E-2</v>
      </c>
      <c r="AGS56" s="343">
        <v>1.8714210820629483E-2</v>
      </c>
      <c r="AGT56" s="343">
        <v>2.2831526985532726E-2</v>
      </c>
      <c r="AGU56" s="343">
        <v>3.0286682334243389E-2</v>
      </c>
      <c r="AGV56" s="343">
        <v>2.2734284596903402E-2</v>
      </c>
      <c r="AGW56" s="343">
        <v>1.5292388055731418E-2</v>
      </c>
      <c r="AGX56" s="343">
        <v>2.5626312574770108E-2</v>
      </c>
      <c r="AGY56" s="343">
        <v>3.3372993309381239E-2</v>
      </c>
      <c r="AGZ56" s="343">
        <v>3.0929790595505664E-2</v>
      </c>
      <c r="AHA56" s="343">
        <v>2.3541490265518279E-2</v>
      </c>
      <c r="AHB56" s="343">
        <v>2.5899999027756554E-2</v>
      </c>
      <c r="AHC56" s="343">
        <v>2.3354656983794637E-2</v>
      </c>
      <c r="AHD56" s="343">
        <v>2.1214960836995759E-2</v>
      </c>
      <c r="AHE56" s="343">
        <v>1.4759208957892704E-2</v>
      </c>
      <c r="AHF56" s="343">
        <v>1.9733360665209868E-2</v>
      </c>
      <c r="AHG56" s="343">
        <v>2.1417466691758445E-2</v>
      </c>
      <c r="AHH56" s="343">
        <v>2.190245091980236E-2</v>
      </c>
      <c r="AHI56" s="343">
        <v>3.3737541517485869E-2</v>
      </c>
      <c r="AHJ56" s="343">
        <v>3.2494778205582983E-2</v>
      </c>
      <c r="AHK56" s="343">
        <v>4.2902443293979811E-2</v>
      </c>
      <c r="AHL56" s="343">
        <v>4.3141321761686918E-2</v>
      </c>
      <c r="AHM56" s="343">
        <v>2.8632582936404544E-2</v>
      </c>
      <c r="AHN56" s="343">
        <v>4.8563064784560829E-2</v>
      </c>
      <c r="AHO56" s="343">
        <v>3.0749258582230308</v>
      </c>
      <c r="AHQ56" s="352">
        <v>51</v>
      </c>
    </row>
    <row r="57" spans="1:901" x14ac:dyDescent="0.35">
      <c r="A57" s="346" t="s">
        <v>25</v>
      </c>
      <c r="B57" s="347" t="s">
        <v>26</v>
      </c>
      <c r="C57" s="343">
        <v>0.14390987297246702</v>
      </c>
      <c r="D57" s="343">
        <v>0.24126289718634158</v>
      </c>
      <c r="E57" s="343">
        <v>0.26602856676470504</v>
      </c>
      <c r="F57" s="343">
        <v>0.21990070718932361</v>
      </c>
      <c r="G57" s="343">
        <v>0.3721174678286458</v>
      </c>
      <c r="H57" s="343">
        <v>0.29176927615054249</v>
      </c>
      <c r="I57" s="343">
        <v>0.34855183298130288</v>
      </c>
      <c r="J57" s="343">
        <v>0.18770426809026627</v>
      </c>
      <c r="K57" s="343">
        <v>0.22998538934542903</v>
      </c>
      <c r="L57" s="343">
        <v>0.34507988424908909</v>
      </c>
      <c r="M57" s="343">
        <v>0.27563466714874313</v>
      </c>
      <c r="N57" s="343">
        <v>0.33756362860266065</v>
      </c>
      <c r="O57" s="343">
        <v>0.19065795323754103</v>
      </c>
      <c r="P57" s="343">
        <v>0.32851898968099819</v>
      </c>
      <c r="Q57" s="343">
        <v>0.26378064971867626</v>
      </c>
      <c r="R57" s="343">
        <v>0.29266538326000063</v>
      </c>
      <c r="S57" s="343">
        <v>0.19081464112214364</v>
      </c>
      <c r="T57" s="343">
        <v>0.34392503953218273</v>
      </c>
      <c r="U57" s="343">
        <v>0.23165686069332805</v>
      </c>
      <c r="V57" s="343">
        <v>0.26006639736688314</v>
      </c>
      <c r="W57" s="343">
        <v>0.35433840248465581</v>
      </c>
      <c r="X57" s="343">
        <v>0.36598139071790031</v>
      </c>
      <c r="Y57" s="343">
        <v>0.35579296504834923</v>
      </c>
      <c r="Z57" s="343">
        <v>0.28345856603520564</v>
      </c>
      <c r="AA57" s="343">
        <v>9.8809532583364085E-2</v>
      </c>
      <c r="AB57" s="343">
        <v>0.25890264978185362</v>
      </c>
      <c r="AC57" s="343">
        <v>0.27225609775474702</v>
      </c>
      <c r="AD57" s="343">
        <v>0.32818856517599904</v>
      </c>
      <c r="AE57" s="343">
        <v>0.22046450941180704</v>
      </c>
      <c r="AF57" s="343">
        <v>0.3159712562627463</v>
      </c>
      <c r="AG57" s="343">
        <v>0.20782478989641548</v>
      </c>
      <c r="AH57" s="343">
        <v>0.28294537442207057</v>
      </c>
      <c r="AI57" s="343">
        <v>0.25780306429074573</v>
      </c>
      <c r="AJ57" s="343">
        <v>0.28917707817216637</v>
      </c>
      <c r="AK57" s="343">
        <v>0.28150945934733479</v>
      </c>
      <c r="AL57" s="343">
        <v>0.26939749022192827</v>
      </c>
      <c r="AM57" s="343">
        <v>0.14898036277489354</v>
      </c>
      <c r="AN57" s="343">
        <v>0.34581850205326731</v>
      </c>
      <c r="AO57" s="343">
        <v>0.34167141329871104</v>
      </c>
      <c r="AP57" s="343">
        <v>0.24558015194436048</v>
      </c>
      <c r="AQ57" s="343">
        <v>0.17938086590224567</v>
      </c>
      <c r="AR57" s="343">
        <v>0.16053319466658564</v>
      </c>
      <c r="AS57" s="343">
        <v>0.1567513466216843</v>
      </c>
      <c r="AT57" s="343">
        <v>0.38300314659329848</v>
      </c>
      <c r="AU57" s="343">
        <v>0.28441727899402813</v>
      </c>
      <c r="AV57" s="343">
        <v>0.35908220028355259</v>
      </c>
      <c r="AW57" s="343">
        <v>0.35065823658610312</v>
      </c>
      <c r="AX57" s="343">
        <v>0.27793654202382839</v>
      </c>
      <c r="AY57" s="343">
        <v>0.47867881881184027</v>
      </c>
      <c r="AZ57" s="343">
        <v>0.42815922376299503</v>
      </c>
      <c r="BA57" s="343">
        <v>0.30473307778473224</v>
      </c>
      <c r="BB57" s="343">
        <v>0.29499589737880116</v>
      </c>
      <c r="BC57" s="343">
        <v>0.31085344889431515</v>
      </c>
      <c r="BD57" s="343">
        <v>0.26314621643009584</v>
      </c>
      <c r="BE57" s="343">
        <v>0.28700485895044936</v>
      </c>
      <c r="BF57" s="343">
        <v>0.23652491949374777</v>
      </c>
      <c r="BG57" s="343">
        <v>0.28168333528760831</v>
      </c>
      <c r="BH57" s="343">
        <v>0.28907643372021607</v>
      </c>
      <c r="BI57" s="343">
        <v>0.40925489602841825</v>
      </c>
      <c r="BJ57" s="343">
        <v>0.32795857178466614</v>
      </c>
      <c r="BK57" s="343">
        <v>0.40068619885060786</v>
      </c>
      <c r="BL57" s="343">
        <v>0.30549414934550567</v>
      </c>
      <c r="BM57" s="343">
        <v>0.32979317131168451</v>
      </c>
      <c r="BN57" s="343">
        <v>0.35635031150564345</v>
      </c>
      <c r="BO57" s="343">
        <v>0.35637218798046594</v>
      </c>
      <c r="BP57" s="343">
        <v>0.36516914495916702</v>
      </c>
      <c r="BQ57" s="343">
        <v>0.43143412193520614</v>
      </c>
      <c r="BR57" s="343">
        <v>0.28538310504320752</v>
      </c>
      <c r="BS57" s="343">
        <v>0.34525462883739882</v>
      </c>
      <c r="BT57" s="343">
        <v>0.28505467364105247</v>
      </c>
      <c r="BU57" s="343">
        <v>0.30999412750026301</v>
      </c>
      <c r="BV57" s="343">
        <v>0.33152472522478416</v>
      </c>
      <c r="BW57" s="343">
        <v>0.27723389578253715</v>
      </c>
      <c r="BX57" s="343">
        <v>0.19264089657725122</v>
      </c>
      <c r="BY57" s="343">
        <v>0.33493947071849417</v>
      </c>
      <c r="BZ57" s="343">
        <v>0.40014297134474935</v>
      </c>
      <c r="CA57" s="343">
        <v>0.38774511551684138</v>
      </c>
      <c r="CB57" s="343">
        <v>0.33629229742500905</v>
      </c>
      <c r="CC57" s="343">
        <v>0.42357446357394984</v>
      </c>
      <c r="CD57" s="343">
        <v>0.49702887162503656</v>
      </c>
      <c r="CE57" s="343">
        <v>0.57504157765304886</v>
      </c>
      <c r="CF57" s="343">
        <v>0.16252569873690417</v>
      </c>
      <c r="CG57" s="343">
        <v>0.31755572203418186</v>
      </c>
      <c r="CH57" s="343">
        <v>0.26223418909176727</v>
      </c>
      <c r="CI57" s="343">
        <v>0.36114589056448659</v>
      </c>
      <c r="CJ57" s="343">
        <v>0.31216187078597435</v>
      </c>
      <c r="CK57" s="343">
        <v>0.41648647654706594</v>
      </c>
      <c r="CL57" s="343">
        <v>0.32829403059799683</v>
      </c>
      <c r="CM57" s="343">
        <v>0.28763499361281225</v>
      </c>
      <c r="CN57" s="343">
        <v>0.38380566467978189</v>
      </c>
      <c r="CO57" s="343">
        <v>0.31959644541618853</v>
      </c>
      <c r="CP57" s="343">
        <v>0.33530693909360526</v>
      </c>
      <c r="CQ57" s="343">
        <v>0.41684946039203902</v>
      </c>
      <c r="CR57" s="343">
        <v>0.33872734770343005</v>
      </c>
      <c r="CS57" s="343">
        <v>0.28413912019257431</v>
      </c>
      <c r="CT57" s="343">
        <v>0.36243160770839206</v>
      </c>
      <c r="CU57" s="343">
        <v>0.38760268334541753</v>
      </c>
      <c r="CV57" s="343">
        <v>0.28738331707077208</v>
      </c>
      <c r="CW57" s="343">
        <v>0.40278176533603227</v>
      </c>
      <c r="CX57" s="343">
        <v>0.31058097865727974</v>
      </c>
      <c r="CY57" s="343">
        <v>0.44163172196187034</v>
      </c>
      <c r="CZ57" s="343">
        <v>0.27130814470904163</v>
      </c>
      <c r="DA57" s="343">
        <v>0.26657654781334161</v>
      </c>
      <c r="DB57" s="343">
        <v>0.30948988304064207</v>
      </c>
      <c r="DC57" s="343">
        <v>0.24726553417248093</v>
      </c>
      <c r="DD57" s="343">
        <v>0.21486494011482815</v>
      </c>
      <c r="DE57" s="343">
        <v>0.27052478472890962</v>
      </c>
      <c r="DF57" s="343">
        <v>0.27003869903754585</v>
      </c>
      <c r="DG57" s="343">
        <v>0.29268269107806089</v>
      </c>
      <c r="DH57" s="343">
        <v>0.25567971152520502</v>
      </c>
      <c r="DI57" s="343">
        <v>0.29728020490170193</v>
      </c>
      <c r="DJ57" s="343">
        <v>0.31715137590515835</v>
      </c>
      <c r="DK57" s="343">
        <v>0.31525930008159597</v>
      </c>
      <c r="DL57" s="343">
        <v>0.28490263642419361</v>
      </c>
      <c r="DM57" s="343">
        <v>0.23847024547047055</v>
      </c>
      <c r="DN57" s="343">
        <v>0.33785472212002998</v>
      </c>
      <c r="DO57" s="343">
        <v>0.30721223724589292</v>
      </c>
      <c r="DP57" s="343">
        <v>0.25896250218320321</v>
      </c>
      <c r="DQ57" s="343">
        <v>0.20609062690210825</v>
      </c>
      <c r="DR57" s="343">
        <v>0.18787929592076827</v>
      </c>
      <c r="DS57" s="343">
        <v>0.15693630734662423</v>
      </c>
      <c r="DT57" s="343">
        <v>0.1999994781199842</v>
      </c>
      <c r="DU57" s="343">
        <v>0.20063704388725462</v>
      </c>
      <c r="DV57" s="343">
        <v>0.31665816454327778</v>
      </c>
      <c r="DW57" s="343">
        <v>0.28219997923422369</v>
      </c>
      <c r="DX57" s="343">
        <v>0.32422050370163397</v>
      </c>
      <c r="DY57" s="343">
        <v>0.29990727097349368</v>
      </c>
      <c r="DZ57" s="343">
        <v>0.35009973217599194</v>
      </c>
      <c r="EA57" s="343">
        <v>0.24269403156365324</v>
      </c>
      <c r="EB57" s="343">
        <v>0.32228633007464602</v>
      </c>
      <c r="EC57" s="343">
        <v>0.23599053860796318</v>
      </c>
      <c r="ED57" s="343">
        <v>0.32216514858164025</v>
      </c>
      <c r="EE57" s="343">
        <v>0.2726058895939068</v>
      </c>
      <c r="EF57" s="343">
        <v>0.37964917316479707</v>
      </c>
      <c r="EG57" s="343">
        <v>0.31698658008353703</v>
      </c>
      <c r="EH57" s="343">
        <v>0.37703932272039214</v>
      </c>
      <c r="EI57" s="343">
        <v>0.33749781143958019</v>
      </c>
      <c r="EJ57" s="343">
        <v>0.34598258038183571</v>
      </c>
      <c r="EK57" s="343">
        <v>0.39699826742316185</v>
      </c>
      <c r="EL57" s="343">
        <v>0.31375789964120337</v>
      </c>
      <c r="EM57" s="343">
        <v>0.19620015782978531</v>
      </c>
      <c r="EN57" s="343">
        <v>0.32133773742371169</v>
      </c>
      <c r="EO57" s="343">
        <v>0.2842641138529301</v>
      </c>
      <c r="EP57" s="343">
        <v>0.28613347671846784</v>
      </c>
      <c r="EQ57" s="343">
        <v>0.2790933970983408</v>
      </c>
      <c r="ER57" s="343">
        <v>0.31814420234844659</v>
      </c>
      <c r="ES57" s="343">
        <v>0.26232902810467246</v>
      </c>
      <c r="ET57" s="343">
        <v>0.27415173428032519</v>
      </c>
      <c r="EU57" s="343">
        <v>0.29400618460513911</v>
      </c>
      <c r="EV57" s="343">
        <v>0.27202020028149382</v>
      </c>
      <c r="EW57" s="343">
        <v>0.37261230732272077</v>
      </c>
      <c r="EX57" s="343">
        <v>0.27709478568220125</v>
      </c>
      <c r="EY57" s="343">
        <v>0.26515765626765481</v>
      </c>
      <c r="EZ57" s="343">
        <v>0.28694275864143404</v>
      </c>
      <c r="FA57" s="343">
        <v>0.24900656493957365</v>
      </c>
      <c r="FB57" s="343">
        <v>0.33428319093396919</v>
      </c>
      <c r="FC57" s="343">
        <v>0.27546014545048592</v>
      </c>
      <c r="FD57" s="343">
        <v>0.29088253287297933</v>
      </c>
      <c r="FE57" s="343">
        <v>0.23914479775669106</v>
      </c>
      <c r="FF57" s="343">
        <v>0.21482400298209098</v>
      </c>
      <c r="FG57" s="343">
        <v>0.16816994880585479</v>
      </c>
      <c r="FH57" s="343">
        <v>0.25282465072811011</v>
      </c>
      <c r="FI57" s="343">
        <v>0.37816331312202267</v>
      </c>
      <c r="FJ57" s="343">
        <v>0.42330772639434278</v>
      </c>
      <c r="FK57" s="343">
        <v>0.42203578083347743</v>
      </c>
      <c r="FL57" s="343">
        <v>0.35570338791903477</v>
      </c>
      <c r="FM57" s="343">
        <v>0.36689196872111801</v>
      </c>
      <c r="FN57" s="343">
        <v>0.21424300807743576</v>
      </c>
      <c r="FO57" s="343">
        <v>0.16428049840651202</v>
      </c>
      <c r="FP57" s="343">
        <v>0.24589964871598005</v>
      </c>
      <c r="FQ57" s="343">
        <v>0.38285549842705197</v>
      </c>
      <c r="FR57" s="343">
        <v>0.31004160872368347</v>
      </c>
      <c r="FS57" s="343">
        <v>0.25014460313722325</v>
      </c>
      <c r="FT57" s="343">
        <v>0.3209839480929737</v>
      </c>
      <c r="FU57" s="343">
        <v>0.3204055188797838</v>
      </c>
      <c r="FV57" s="343">
        <v>0.28179912739725516</v>
      </c>
      <c r="FW57" s="343">
        <v>0.2985438038993628</v>
      </c>
      <c r="FX57" s="343">
        <v>0.32263267964305903</v>
      </c>
      <c r="FY57" s="343">
        <v>0.32174009708504564</v>
      </c>
      <c r="FZ57" s="343">
        <v>0.29072460752618429</v>
      </c>
      <c r="GA57" s="343">
        <v>0.36649154843666171</v>
      </c>
      <c r="GB57" s="343">
        <v>0.23152120316094565</v>
      </c>
      <c r="GC57" s="343">
        <v>0.16000731707194085</v>
      </c>
      <c r="GD57" s="343">
        <v>0.29179447606383108</v>
      </c>
      <c r="GE57" s="343">
        <v>0.38951649129452165</v>
      </c>
      <c r="GF57" s="343">
        <v>0.41891805497336765</v>
      </c>
      <c r="GG57" s="343">
        <v>0.29969561491909774</v>
      </c>
      <c r="GH57" s="343">
        <v>0.36635670030333123</v>
      </c>
      <c r="GI57" s="343">
        <v>0.36038586211662377</v>
      </c>
      <c r="GJ57" s="343">
        <v>0.39433306758783687</v>
      </c>
      <c r="GK57" s="343">
        <v>0.33059894125055178</v>
      </c>
      <c r="GL57" s="343">
        <v>0.37362338021756919</v>
      </c>
      <c r="GM57" s="343">
        <v>0.2215267506675192</v>
      </c>
      <c r="GN57" s="343">
        <v>0.21518921579942321</v>
      </c>
      <c r="GO57" s="343">
        <v>0.2311346907882931</v>
      </c>
      <c r="GP57" s="343">
        <v>0.35643903993400017</v>
      </c>
      <c r="GQ57" s="343">
        <v>0.34839589585299929</v>
      </c>
      <c r="GR57" s="343">
        <v>0.37962611594510093</v>
      </c>
      <c r="GS57" s="343">
        <v>0.29545516497104718</v>
      </c>
      <c r="GT57" s="343">
        <v>0.41669102074622588</v>
      </c>
      <c r="GU57" s="343">
        <v>0.31866642007634488</v>
      </c>
      <c r="GV57" s="343">
        <v>0.33882077911093328</v>
      </c>
      <c r="GW57" s="343">
        <v>0.35852689263621323</v>
      </c>
      <c r="GX57" s="343">
        <v>0.37211973842497692</v>
      </c>
      <c r="GY57" s="343">
        <v>0.40009863869973644</v>
      </c>
      <c r="GZ57" s="343">
        <v>0.39673790131932135</v>
      </c>
      <c r="HA57" s="343">
        <v>0.40159993728161619</v>
      </c>
      <c r="HB57" s="343">
        <v>0.21258606781580905</v>
      </c>
      <c r="HC57" s="343">
        <v>0.26199338018780483</v>
      </c>
      <c r="HD57" s="343">
        <v>0.25811825875797911</v>
      </c>
      <c r="HE57" s="343">
        <v>0.26556602820256714</v>
      </c>
      <c r="HF57" s="343">
        <v>0.29651048591574319</v>
      </c>
      <c r="HG57" s="343">
        <v>0.2747307173491052</v>
      </c>
      <c r="HH57" s="343">
        <v>0.21811950050153542</v>
      </c>
      <c r="HI57" s="343">
        <v>0.25541314351640076</v>
      </c>
      <c r="HJ57" s="343">
        <v>0.23680545022684629</v>
      </c>
      <c r="HK57" s="343">
        <v>0.27369689701310529</v>
      </c>
      <c r="HL57" s="343">
        <v>0.38797166210712103</v>
      </c>
      <c r="HM57" s="343">
        <v>0.33998764357090056</v>
      </c>
      <c r="HN57" s="343">
        <v>0.37210615218238186</v>
      </c>
      <c r="HO57" s="343">
        <v>0.31965388015385826</v>
      </c>
      <c r="HP57" s="343">
        <v>0.32570058346235831</v>
      </c>
      <c r="HQ57" s="343">
        <v>0.25575258954926738</v>
      </c>
      <c r="HR57" s="343">
        <v>0.31834938031176124</v>
      </c>
      <c r="HS57" s="343">
        <v>0.43529761706776593</v>
      </c>
      <c r="HT57" s="343">
        <v>0.39005383461193255</v>
      </c>
      <c r="HU57" s="343">
        <v>0.39017533825322731</v>
      </c>
      <c r="HV57" s="343">
        <v>0.50504070032067616</v>
      </c>
      <c r="HW57" s="343">
        <v>0.33163854907728274</v>
      </c>
      <c r="HX57" s="343">
        <v>0.30936848071067935</v>
      </c>
      <c r="HY57" s="343">
        <v>0.35322784362142268</v>
      </c>
      <c r="HZ57" s="343">
        <v>0.34498628523437258</v>
      </c>
      <c r="IA57" s="343">
        <v>0.40026245304428854</v>
      </c>
      <c r="IB57" s="343">
        <v>0.28351600108557196</v>
      </c>
      <c r="IC57" s="343">
        <v>0.43211942927550334</v>
      </c>
      <c r="ID57" s="343">
        <v>0.29893519634361948</v>
      </c>
      <c r="IE57" s="343">
        <v>0.34547784543972104</v>
      </c>
      <c r="IF57" s="343">
        <v>0.4243750692880891</v>
      </c>
      <c r="IG57" s="343">
        <v>0.27735517412023153</v>
      </c>
      <c r="IH57" s="343">
        <v>0.2540690133131957</v>
      </c>
      <c r="II57" s="343">
        <v>0.37179999147527121</v>
      </c>
      <c r="IJ57" s="343">
        <v>0.34107590695892431</v>
      </c>
      <c r="IK57" s="343">
        <v>0.2706625116565885</v>
      </c>
      <c r="IL57" s="343">
        <v>0.41046089571180594</v>
      </c>
      <c r="IM57" s="343">
        <v>0.3648996741663052</v>
      </c>
      <c r="IN57" s="343">
        <v>0.33104400499860265</v>
      </c>
      <c r="IO57" s="343">
        <v>0.33892353039813705</v>
      </c>
      <c r="IP57" s="343">
        <v>0.32638093152374992</v>
      </c>
      <c r="IQ57" s="343">
        <v>0.37671291651053279</v>
      </c>
      <c r="IR57" s="343">
        <v>0.25828700261540349</v>
      </c>
      <c r="IS57" s="343">
        <v>0.37889139921805587</v>
      </c>
      <c r="IT57" s="343">
        <v>0.26651494956385369</v>
      </c>
      <c r="IU57" s="343">
        <v>0.39460153736702358</v>
      </c>
      <c r="IV57" s="343">
        <v>0.36692909003272822</v>
      </c>
      <c r="IW57" s="343">
        <v>0.50376958765704916</v>
      </c>
      <c r="IX57" s="343">
        <v>0.36302381423085534</v>
      </c>
      <c r="IY57" s="343">
        <v>0.44810748444918747</v>
      </c>
      <c r="IZ57" s="343">
        <v>0.43571925068193251</v>
      </c>
      <c r="JA57" s="343">
        <v>0.36051262636386106</v>
      </c>
      <c r="JB57" s="343">
        <v>0.29564650883723265</v>
      </c>
      <c r="JC57" s="343">
        <v>0.38912507306941452</v>
      </c>
      <c r="JD57" s="343">
        <v>0.21876974855827194</v>
      </c>
      <c r="JE57" s="343">
        <v>0.48024453049657773</v>
      </c>
      <c r="JF57" s="343">
        <v>0.43525923899416358</v>
      </c>
      <c r="JG57" s="343">
        <v>0.44517042072678864</v>
      </c>
      <c r="JH57" s="343">
        <v>0.45165114635662107</v>
      </c>
      <c r="JI57" s="343">
        <v>0.56082240337413458</v>
      </c>
      <c r="JJ57" s="343">
        <v>0.35969110551803651</v>
      </c>
      <c r="JK57" s="343">
        <v>0.36746162471654398</v>
      </c>
      <c r="JL57" s="343">
        <v>0.39748981023999347</v>
      </c>
      <c r="JM57" s="343">
        <v>0.32604261816303814</v>
      </c>
      <c r="JN57" s="343">
        <v>0.408458081159983</v>
      </c>
      <c r="JO57" s="343">
        <v>0.35518702499276705</v>
      </c>
      <c r="JP57" s="343">
        <v>0.4312946133907038</v>
      </c>
      <c r="JQ57" s="343">
        <v>0.32790999608969595</v>
      </c>
      <c r="JR57" s="343">
        <v>0.35908605422081813</v>
      </c>
      <c r="JS57" s="343">
        <v>0.48278966767666059</v>
      </c>
      <c r="JT57" s="343">
        <v>0.25953783348554627</v>
      </c>
      <c r="JU57" s="343">
        <v>0.29356613230353162</v>
      </c>
      <c r="JV57" s="343">
        <v>0.35239352889646236</v>
      </c>
      <c r="JW57" s="343">
        <v>0.27401760793861896</v>
      </c>
      <c r="JX57" s="343">
        <v>0.36463158406022084</v>
      </c>
      <c r="JY57" s="343">
        <v>0.19153998576488548</v>
      </c>
      <c r="JZ57" s="343">
        <v>0.29564163762205692</v>
      </c>
      <c r="KA57" s="343">
        <v>0.35383160347697407</v>
      </c>
      <c r="KB57" s="343">
        <v>0.37099122065232165</v>
      </c>
      <c r="KC57" s="343">
        <v>0.35634057102747135</v>
      </c>
      <c r="KD57" s="343">
        <v>0.39631846754455757</v>
      </c>
      <c r="KE57" s="343">
        <v>0.26799327452518684</v>
      </c>
      <c r="KF57" s="343">
        <v>0.27510089663287435</v>
      </c>
      <c r="KG57" s="343">
        <v>0.26000683460678981</v>
      </c>
      <c r="KH57" s="343">
        <v>0.34684594626734927</v>
      </c>
      <c r="KI57" s="343">
        <v>0.32932967613464492</v>
      </c>
      <c r="KJ57" s="343">
        <v>0.33889459017252516</v>
      </c>
      <c r="KK57" s="343">
        <v>0.26165044425138362</v>
      </c>
      <c r="KL57" s="343">
        <v>0.39252934090931252</v>
      </c>
      <c r="KM57" s="343">
        <v>0.30905884715850634</v>
      </c>
      <c r="KN57" s="343">
        <v>0.23595332040305836</v>
      </c>
      <c r="KO57" s="343">
        <v>0.26200011895068481</v>
      </c>
      <c r="KP57" s="343">
        <v>0.31720906948010569</v>
      </c>
      <c r="KQ57" s="343">
        <v>0.30602219280705939</v>
      </c>
      <c r="KR57" s="343">
        <v>0.26968771274978842</v>
      </c>
      <c r="KS57" s="343">
        <v>0.31436670406811579</v>
      </c>
      <c r="KT57" s="343">
        <v>0.17767477489224032</v>
      </c>
      <c r="KU57" s="343">
        <v>0.30211718749546784</v>
      </c>
      <c r="KV57" s="343">
        <v>0.36508707581367045</v>
      </c>
      <c r="KW57" s="343">
        <v>0.23436298694858007</v>
      </c>
      <c r="KX57" s="343">
        <v>0.30801747344808017</v>
      </c>
      <c r="KY57" s="343">
        <v>0.30542242486751292</v>
      </c>
      <c r="KZ57" s="343">
        <v>0.21963185730500867</v>
      </c>
      <c r="LA57" s="343">
        <v>0.3191931078188936</v>
      </c>
      <c r="LB57" s="343">
        <v>0.26130886858051378</v>
      </c>
      <c r="LC57" s="343">
        <v>0.17086381156492939</v>
      </c>
      <c r="LD57" s="343">
        <v>0.30694234160351469</v>
      </c>
      <c r="LE57" s="343">
        <v>0.23068333921795786</v>
      </c>
      <c r="LF57" s="343">
        <v>0.36946338489618102</v>
      </c>
      <c r="LG57" s="343">
        <v>0.35088079576799286</v>
      </c>
      <c r="LH57" s="343">
        <v>0.36299505173557384</v>
      </c>
      <c r="LI57" s="343">
        <v>0.29514340860065885</v>
      </c>
      <c r="LJ57" s="343">
        <v>0.41085786543689579</v>
      </c>
      <c r="LK57" s="343">
        <v>0.46435276098396477</v>
      </c>
      <c r="LL57" s="343">
        <v>0.33678801548181192</v>
      </c>
      <c r="LM57" s="343">
        <v>0.40086358332112471</v>
      </c>
      <c r="LN57" s="343">
        <v>0.30967654455689875</v>
      </c>
      <c r="LO57" s="343">
        <v>0.16088759092909746</v>
      </c>
      <c r="LP57" s="343">
        <v>0.32911944938745002</v>
      </c>
      <c r="LQ57" s="343">
        <v>0.52344404839013625</v>
      </c>
      <c r="LR57" s="343">
        <v>0.45120514386253002</v>
      </c>
      <c r="LS57" s="343">
        <v>0.22697681350363427</v>
      </c>
      <c r="LT57" s="343">
        <v>0.21033809664342526</v>
      </c>
      <c r="LU57" s="343">
        <v>0.25208212496789417</v>
      </c>
      <c r="LV57" s="343">
        <v>0.34573104266893961</v>
      </c>
      <c r="LW57" s="343">
        <v>0.2794277590321449</v>
      </c>
      <c r="LX57" s="343">
        <v>0.29472259310771809</v>
      </c>
      <c r="LY57" s="343">
        <v>0.37438471499498127</v>
      </c>
      <c r="LZ57" s="343">
        <v>0.35575847553628387</v>
      </c>
      <c r="MA57" s="343">
        <v>0.36728117972599927</v>
      </c>
      <c r="MB57" s="343">
        <v>0.26328065484451241</v>
      </c>
      <c r="MC57" s="343">
        <v>0.26172210722409317</v>
      </c>
      <c r="MD57" s="343">
        <v>0.30804877897635086</v>
      </c>
      <c r="ME57" s="343">
        <v>0.21952629161244483</v>
      </c>
      <c r="MF57" s="343">
        <v>0.25877447420251259</v>
      </c>
      <c r="MG57" s="343">
        <v>0.32163754165937997</v>
      </c>
      <c r="MH57" s="343">
        <v>0.34405729422867276</v>
      </c>
      <c r="MI57" s="343">
        <v>0.33123468827340086</v>
      </c>
      <c r="MJ57" s="343">
        <v>0.31380979089040634</v>
      </c>
      <c r="MK57" s="343">
        <v>0.28371440623747118</v>
      </c>
      <c r="ML57" s="343">
        <v>0.30977432732821497</v>
      </c>
      <c r="MM57" s="343">
        <v>0.25792027765652248</v>
      </c>
      <c r="MN57" s="343">
        <v>0.23109699121033633</v>
      </c>
      <c r="MO57" s="343">
        <v>0.27665886484022201</v>
      </c>
      <c r="MP57" s="343">
        <v>0.30666567601068384</v>
      </c>
      <c r="MQ57" s="343">
        <v>0.1948516525248612</v>
      </c>
      <c r="MR57" s="343">
        <v>0.24661248564304294</v>
      </c>
      <c r="MS57" s="343">
        <v>0.30140609980098892</v>
      </c>
      <c r="MT57" s="343">
        <v>0.32508949577195456</v>
      </c>
      <c r="MU57" s="343">
        <v>0.33911121846850034</v>
      </c>
      <c r="MV57" s="343">
        <v>0.30680054925763323</v>
      </c>
      <c r="MW57" s="343">
        <v>0.23924095691134015</v>
      </c>
      <c r="MX57" s="343">
        <v>0.28617226948764196</v>
      </c>
      <c r="MY57" s="343">
        <v>0.31358970668315833</v>
      </c>
      <c r="MZ57" s="343">
        <v>0.36958123274187205</v>
      </c>
      <c r="NA57" s="343">
        <v>0.26072733155486483</v>
      </c>
      <c r="NB57" s="343">
        <v>0.14851340671202956</v>
      </c>
      <c r="NC57" s="343">
        <v>0.21337083042916102</v>
      </c>
      <c r="ND57" s="343">
        <v>0.34102847543066872</v>
      </c>
      <c r="NE57" s="343">
        <v>0.18049168950402761</v>
      </c>
      <c r="NF57" s="343">
        <v>0.35899367520685893</v>
      </c>
      <c r="NG57" s="343">
        <v>0.26345832868457958</v>
      </c>
      <c r="NH57" s="343">
        <v>0.22535125332962816</v>
      </c>
      <c r="NI57" s="343">
        <v>0.2425393254773813</v>
      </c>
      <c r="NJ57" s="343">
        <v>0.32112790693769128</v>
      </c>
      <c r="NK57" s="343">
        <v>0.35003696005459561</v>
      </c>
      <c r="NL57" s="343">
        <v>0.29863376058903551</v>
      </c>
      <c r="NM57" s="343">
        <v>0.16120315988772418</v>
      </c>
      <c r="NN57" s="343">
        <v>0.33742685173155157</v>
      </c>
      <c r="NO57" s="343">
        <v>0.36032802350824844</v>
      </c>
      <c r="NP57" s="343">
        <v>0.31991185867023614</v>
      </c>
      <c r="NQ57" s="343">
        <v>0.33122396217494754</v>
      </c>
      <c r="NR57" s="343">
        <v>0.37698027229192765</v>
      </c>
      <c r="NS57" s="343">
        <v>0.27221661545792375</v>
      </c>
      <c r="NT57" s="343">
        <v>0.2749279592797414</v>
      </c>
      <c r="NU57" s="343">
        <v>0.15872509373056165</v>
      </c>
      <c r="NV57" s="343">
        <v>0.22473112692156694</v>
      </c>
      <c r="NW57" s="343">
        <v>0.33574381858037072</v>
      </c>
      <c r="NX57" s="343">
        <v>0.39345531978915077</v>
      </c>
      <c r="NY57" s="343">
        <v>0.39584095579156264</v>
      </c>
      <c r="NZ57" s="343">
        <v>0.33037768265287298</v>
      </c>
      <c r="OA57" s="343">
        <v>0.41409913643746005</v>
      </c>
      <c r="OB57" s="343">
        <v>0.2178206955020992</v>
      </c>
      <c r="OC57" s="343">
        <v>0.31574063087723914</v>
      </c>
      <c r="OD57" s="343">
        <v>0.33696120287948822</v>
      </c>
      <c r="OE57" s="343">
        <v>0.24184543990269891</v>
      </c>
      <c r="OF57" s="343">
        <v>0.2762344549488806</v>
      </c>
      <c r="OG57" s="343">
        <v>0.35630702434682032</v>
      </c>
      <c r="OH57" s="343">
        <v>0.18481059907065556</v>
      </c>
      <c r="OI57" s="343">
        <v>0.28943372151025154</v>
      </c>
      <c r="OJ57" s="343">
        <v>0.19577340278982147</v>
      </c>
      <c r="OK57" s="343">
        <v>0.19988400884762786</v>
      </c>
      <c r="OL57" s="343">
        <v>0.23987456324526027</v>
      </c>
      <c r="OM57" s="343">
        <v>0.1680152865277485</v>
      </c>
      <c r="ON57" s="343">
        <v>0.26089918006548668</v>
      </c>
      <c r="OO57" s="343">
        <v>0.26205390340815721</v>
      </c>
      <c r="OP57" s="343">
        <v>0.19711219741717986</v>
      </c>
      <c r="OQ57" s="343">
        <v>0.20939240272781087</v>
      </c>
      <c r="OR57" s="343">
        <v>0.35705088263145468</v>
      </c>
      <c r="OS57" s="343">
        <v>0.27821804820004481</v>
      </c>
      <c r="OT57" s="343">
        <v>0.29368270007727465</v>
      </c>
      <c r="OU57" s="343">
        <v>0.28997089428796102</v>
      </c>
      <c r="OV57" s="343">
        <v>0.25367137021300418</v>
      </c>
      <c r="OW57" s="343">
        <v>0.27780463553188295</v>
      </c>
      <c r="OX57" s="343">
        <v>0.17659910470242646</v>
      </c>
      <c r="OY57" s="343">
        <v>0.21584737381364746</v>
      </c>
      <c r="OZ57" s="343">
        <v>0.2624757243580863</v>
      </c>
      <c r="PA57" s="343">
        <v>0.31584567384301854</v>
      </c>
      <c r="PB57" s="343">
        <v>0.34002498402833709</v>
      </c>
      <c r="PC57" s="343">
        <v>0.47085329949605614</v>
      </c>
      <c r="PD57" s="343">
        <v>0.31550843466326178</v>
      </c>
      <c r="PE57" s="343">
        <v>0.32488295512582221</v>
      </c>
      <c r="PF57" s="343">
        <v>0.34047566825580322</v>
      </c>
      <c r="PG57" s="343">
        <v>0.37540538615421959</v>
      </c>
      <c r="PH57" s="343">
        <v>0.26354751576427105</v>
      </c>
      <c r="PI57" s="343">
        <v>0.27868479114038347</v>
      </c>
      <c r="PJ57" s="343">
        <v>0.26722552313823034</v>
      </c>
      <c r="PK57" s="343">
        <v>0.24588088029480096</v>
      </c>
      <c r="PL57" s="343">
        <v>0.38895237997573234</v>
      </c>
      <c r="PM57" s="343">
        <v>0.26899829672467945</v>
      </c>
      <c r="PN57" s="343">
        <v>0.14210552364378237</v>
      </c>
      <c r="PO57" s="343">
        <v>0.27451575320661548</v>
      </c>
      <c r="PP57" s="343">
        <v>0.26615271906782517</v>
      </c>
      <c r="PQ57" s="343">
        <v>0.17005446383520575</v>
      </c>
      <c r="PR57" s="343">
        <v>0.2110043404363752</v>
      </c>
      <c r="PS57" s="343">
        <v>0.41936678552340761</v>
      </c>
      <c r="PT57" s="343">
        <v>0.46660262356098903</v>
      </c>
      <c r="PU57" s="343">
        <v>0.36403320537100808</v>
      </c>
      <c r="PV57" s="343">
        <v>0.19208261049711697</v>
      </c>
      <c r="PW57" s="343">
        <v>0.33064997845574906</v>
      </c>
      <c r="PX57" s="343">
        <v>0.32395353488090745</v>
      </c>
      <c r="PY57" s="343">
        <v>0.39091710822960768</v>
      </c>
      <c r="PZ57" s="343">
        <v>0.32495710603665034</v>
      </c>
      <c r="QA57" s="343">
        <v>0.38281160490361726</v>
      </c>
      <c r="QB57" s="343">
        <v>0.36159709166038284</v>
      </c>
      <c r="QC57" s="343">
        <v>0.35197332393302277</v>
      </c>
      <c r="QD57" s="343">
        <v>0.29392418087956024</v>
      </c>
      <c r="QE57" s="343">
        <v>0.29859337610630665</v>
      </c>
      <c r="QF57" s="343">
        <v>0.3862218466528865</v>
      </c>
      <c r="QG57" s="343">
        <v>0.3367783008817774</v>
      </c>
      <c r="QH57" s="343">
        <v>0.43064137866021246</v>
      </c>
      <c r="QI57" s="343">
        <v>0.37446578806512471</v>
      </c>
      <c r="QJ57" s="343">
        <v>0.40261900380164495</v>
      </c>
      <c r="QK57" s="343">
        <v>0.34145280396169531</v>
      </c>
      <c r="QL57" s="343">
        <v>0.2576852419816924</v>
      </c>
      <c r="QM57" s="343">
        <v>0.40285094043540232</v>
      </c>
      <c r="QN57" s="343">
        <v>0.17328095606251837</v>
      </c>
      <c r="QO57" s="343">
        <v>0.16340947307236467</v>
      </c>
      <c r="QP57" s="343">
        <v>0.14047304668581695</v>
      </c>
      <c r="QQ57" s="343">
        <v>0.16787889722936306</v>
      </c>
      <c r="QR57" s="343">
        <v>0.26890994667633772</v>
      </c>
      <c r="QS57" s="343">
        <v>0.38804318262946741</v>
      </c>
      <c r="QT57" s="343">
        <v>0.30867285510368192</v>
      </c>
      <c r="QU57" s="343">
        <v>0.41403106453586908</v>
      </c>
      <c r="QV57" s="343">
        <v>0.36757353399152259</v>
      </c>
      <c r="QW57" s="343">
        <v>0.23476441911350585</v>
      </c>
      <c r="QX57" s="343">
        <v>0.31822824201512173</v>
      </c>
      <c r="QY57" s="343">
        <v>0.33060444725468441</v>
      </c>
      <c r="QZ57" s="343">
        <v>0.31383565393529983</v>
      </c>
      <c r="RA57" s="343">
        <v>0.36819988526956576</v>
      </c>
      <c r="RB57" s="343">
        <v>0.30934662051804124</v>
      </c>
      <c r="RC57" s="343">
        <v>0.17981179802399552</v>
      </c>
      <c r="RD57" s="343">
        <v>0.20844603898050315</v>
      </c>
      <c r="RE57" s="343">
        <v>0.21611390335952599</v>
      </c>
      <c r="RF57" s="343">
        <v>0.24650602233725699</v>
      </c>
      <c r="RG57" s="343">
        <v>0.29941045391263377</v>
      </c>
      <c r="RH57" s="343">
        <v>0.29292105921708322</v>
      </c>
      <c r="RI57" s="343">
        <v>0.33837718297838465</v>
      </c>
      <c r="RJ57" s="343">
        <v>0.29744457076026998</v>
      </c>
      <c r="RK57" s="343">
        <v>0.2544704783746643</v>
      </c>
      <c r="RL57" s="343">
        <v>0.31916484739888001</v>
      </c>
      <c r="RM57" s="343">
        <v>0.31261660467753982</v>
      </c>
      <c r="RN57" s="343">
        <v>0.25776177312152465</v>
      </c>
      <c r="RO57" s="343">
        <v>0.25609323654040628</v>
      </c>
      <c r="RP57" s="343">
        <v>0.43499235086406263</v>
      </c>
      <c r="RQ57" s="343">
        <v>0.34240106193254455</v>
      </c>
      <c r="RR57" s="343">
        <v>0.31503260627726948</v>
      </c>
      <c r="RS57" s="343">
        <v>0.31642457711633176</v>
      </c>
      <c r="RT57" s="343">
        <v>0.3990432737966178</v>
      </c>
      <c r="RU57" s="343">
        <v>0.42904477704574362</v>
      </c>
      <c r="RV57" s="343">
        <v>2.1368809623502759E-2</v>
      </c>
      <c r="RW57" s="343">
        <v>9.4631556386675121E-3</v>
      </c>
      <c r="RX57" s="343">
        <v>1.2320065812136467E-2</v>
      </c>
      <c r="RY57" s="343">
        <v>0.23199197093051707</v>
      </c>
      <c r="RZ57" s="343">
        <v>0.33276954976157741</v>
      </c>
      <c r="SA57" s="343">
        <v>0.29018963362421291</v>
      </c>
      <c r="SB57" s="343">
        <v>0.22867724404620862</v>
      </c>
      <c r="SC57" s="343">
        <v>0.33395152974042347</v>
      </c>
      <c r="SD57" s="343">
        <v>0.3910659213222259</v>
      </c>
      <c r="SE57" s="343">
        <v>0.33036168839248192</v>
      </c>
      <c r="SF57" s="343">
        <v>0.3029857066351111</v>
      </c>
      <c r="SG57" s="343">
        <v>0.39798805524382863</v>
      </c>
      <c r="SH57" s="343">
        <v>0.33637563788344094</v>
      </c>
      <c r="SI57" s="343">
        <v>0.28563840618729008</v>
      </c>
      <c r="SJ57" s="343">
        <v>0.2919702456442182</v>
      </c>
      <c r="SK57" s="343">
        <v>0.28897028946683051</v>
      </c>
      <c r="SL57" s="343">
        <v>0.22989433859675712</v>
      </c>
      <c r="SM57" s="343">
        <v>0.28540839849624844</v>
      </c>
      <c r="SN57" s="343">
        <v>0.32131728890118655</v>
      </c>
      <c r="SO57" s="343">
        <v>0.39123919397757501</v>
      </c>
      <c r="SP57" s="343">
        <v>0.43001222760524366</v>
      </c>
      <c r="SQ57" s="343">
        <v>0.34507274466901389</v>
      </c>
      <c r="SR57" s="343">
        <v>0.34172519344805175</v>
      </c>
      <c r="SS57" s="343">
        <v>0.37070424928029283</v>
      </c>
      <c r="ST57" s="343">
        <v>0.27489037919255094</v>
      </c>
      <c r="SU57" s="343">
        <v>0.35699948240848967</v>
      </c>
      <c r="SV57" s="343">
        <v>0.28380134376293736</v>
      </c>
      <c r="SW57" s="343">
        <v>0.30209655299386917</v>
      </c>
      <c r="SX57" s="343">
        <v>0.13923478880296669</v>
      </c>
      <c r="SY57" s="343">
        <v>0.19423631209555911</v>
      </c>
      <c r="SZ57" s="343">
        <v>0.23465978508217381</v>
      </c>
      <c r="TA57" s="343">
        <v>0.2200657426346799</v>
      </c>
      <c r="TB57" s="343">
        <v>0.22828874658721024</v>
      </c>
      <c r="TC57" s="343">
        <v>0.33852217695808512</v>
      </c>
      <c r="TD57" s="343">
        <v>0.23654413156514556</v>
      </c>
      <c r="TE57" s="343">
        <v>0.31350651531888546</v>
      </c>
      <c r="TF57" s="343">
        <v>0.30291272595450802</v>
      </c>
      <c r="TG57" s="343">
        <v>0.19182778366413719</v>
      </c>
      <c r="TH57" s="343">
        <v>0.31348976925213512</v>
      </c>
      <c r="TI57" s="343">
        <v>0.33398298809529037</v>
      </c>
      <c r="TJ57" s="343">
        <v>0.3351378555332693</v>
      </c>
      <c r="TK57" s="343">
        <v>0.34113910316829821</v>
      </c>
      <c r="TL57" s="343">
        <v>0.32007860055022586</v>
      </c>
      <c r="TM57" s="343">
        <v>0.34571809246937202</v>
      </c>
      <c r="TN57" s="343">
        <v>0.1724958645891585</v>
      </c>
      <c r="TO57" s="343">
        <v>0.32119675427371208</v>
      </c>
      <c r="TP57" s="343">
        <v>0.24065004695354264</v>
      </c>
      <c r="TQ57" s="343">
        <v>0.32788083927063083</v>
      </c>
      <c r="TR57" s="343">
        <v>0.34001484311744284</v>
      </c>
      <c r="TS57" s="343">
        <v>0.33858294745694412</v>
      </c>
      <c r="TT57" s="343">
        <v>0.37611416704302625</v>
      </c>
      <c r="TU57" s="343">
        <v>0.32194495143849339</v>
      </c>
      <c r="TV57" s="343">
        <v>0.29454308422415304</v>
      </c>
      <c r="TW57" s="343">
        <v>0.21964157820137509</v>
      </c>
      <c r="TX57" s="343">
        <v>0.27636636328052783</v>
      </c>
      <c r="TY57" s="343">
        <v>0.25766383055836034</v>
      </c>
      <c r="TZ57" s="343">
        <v>0.29926668968188569</v>
      </c>
      <c r="UA57" s="343">
        <v>0.3781090247001242</v>
      </c>
      <c r="UB57" s="343">
        <v>0.23470685483528422</v>
      </c>
      <c r="UC57" s="343">
        <v>0.18174350274730891</v>
      </c>
      <c r="UD57" s="343">
        <v>0.33419372247286083</v>
      </c>
      <c r="UE57" s="343">
        <v>0.16395959553062364</v>
      </c>
      <c r="UF57" s="343">
        <v>0.1534935112496984</v>
      </c>
      <c r="UG57" s="343">
        <v>0.16708350313422554</v>
      </c>
      <c r="UH57" s="343">
        <v>0.25541454914085421</v>
      </c>
      <c r="UI57" s="343">
        <v>0.29398823525655388</v>
      </c>
      <c r="UJ57" s="343">
        <v>0.28521914630915596</v>
      </c>
      <c r="UK57" s="343">
        <v>0.28798496926288497</v>
      </c>
      <c r="UL57" s="343">
        <v>0.25826138053706732</v>
      </c>
      <c r="UM57" s="343">
        <v>0.19168288351058888</v>
      </c>
      <c r="UN57" s="343">
        <v>0.19189736799834509</v>
      </c>
      <c r="UO57" s="343">
        <v>0.276892318362575</v>
      </c>
      <c r="UP57" s="343">
        <v>0.31667724502024897</v>
      </c>
      <c r="UQ57" s="343">
        <v>0.19343754074284478</v>
      </c>
      <c r="UR57" s="343">
        <v>0.34457527655607617</v>
      </c>
      <c r="US57" s="343">
        <v>0.28344928203581632</v>
      </c>
      <c r="UT57" s="343">
        <v>0.26813034978263595</v>
      </c>
      <c r="UU57" s="343">
        <v>0.34269816097859551</v>
      </c>
      <c r="UV57" s="343">
        <v>0.22904527032668434</v>
      </c>
      <c r="UW57" s="343">
        <v>0.26881343376060468</v>
      </c>
      <c r="UX57" s="343">
        <v>0.28984219371101044</v>
      </c>
      <c r="UY57" s="343">
        <v>0.22929434887118588</v>
      </c>
      <c r="UZ57" s="343">
        <v>0.30804298976696282</v>
      </c>
      <c r="VA57" s="343">
        <v>0.23589426013357009</v>
      </c>
      <c r="VB57" s="343">
        <v>0.3005333426991858</v>
      </c>
      <c r="VC57" s="343">
        <v>0.35377182630963006</v>
      </c>
      <c r="VD57" s="343">
        <v>0.24223829734431229</v>
      </c>
      <c r="VE57" s="343">
        <v>0.30123913999476121</v>
      </c>
      <c r="VF57" s="343">
        <v>0.1854654754619415</v>
      </c>
      <c r="VG57" s="343">
        <v>0.12544389260737193</v>
      </c>
      <c r="VH57" s="343">
        <v>0.18611528092419027</v>
      </c>
      <c r="VI57" s="343">
        <v>0.26066475490512314</v>
      </c>
      <c r="VJ57" s="343">
        <v>0.2535935898360141</v>
      </c>
      <c r="VK57" s="343">
        <v>0.38591259277364293</v>
      </c>
      <c r="VL57" s="343">
        <v>0.37096115041425376</v>
      </c>
      <c r="VM57" s="343">
        <v>0.22458215898483516</v>
      </c>
      <c r="VN57" s="343">
        <v>0.23556727186796494</v>
      </c>
      <c r="VO57" s="343">
        <v>0.25853447055331791</v>
      </c>
      <c r="VP57" s="343">
        <v>0.31100301719376228</v>
      </c>
      <c r="VQ57" s="343">
        <v>0.34996787980285016</v>
      </c>
      <c r="VR57" s="343">
        <v>0.30084959773012132</v>
      </c>
      <c r="VS57" s="343">
        <v>0.23480447934927054</v>
      </c>
      <c r="VT57" s="343">
        <v>0.32530237603848633</v>
      </c>
      <c r="VU57" s="343">
        <v>0.29039004621932402</v>
      </c>
      <c r="VV57" s="343">
        <v>0.26531875090786572</v>
      </c>
      <c r="VW57" s="343">
        <v>0.2932486904050155</v>
      </c>
      <c r="VX57" s="343">
        <v>0.40252017963334141</v>
      </c>
      <c r="VY57" s="343">
        <v>0.19471511024452542</v>
      </c>
      <c r="VZ57" s="343">
        <v>0.30858220509157558</v>
      </c>
      <c r="WA57" s="343">
        <v>0.3094816405165271</v>
      </c>
      <c r="WB57" s="343">
        <v>0.36260594669224772</v>
      </c>
      <c r="WC57" s="343">
        <v>0.32832136380698823</v>
      </c>
      <c r="WD57" s="343">
        <v>0.35297907745109031</v>
      </c>
      <c r="WE57" s="343">
        <v>0.28768012170510293</v>
      </c>
      <c r="WF57" s="343">
        <v>0.22140788613037693</v>
      </c>
      <c r="WG57" s="343">
        <v>0.34882830413717497</v>
      </c>
      <c r="WH57" s="343">
        <v>0.32431701036153338</v>
      </c>
      <c r="WI57" s="343">
        <v>0.40013991258597781</v>
      </c>
      <c r="WJ57" s="343">
        <v>0.22110144160246065</v>
      </c>
      <c r="WK57" s="343">
        <v>0.32859415675649095</v>
      </c>
      <c r="WL57" s="343">
        <v>0.29784754943475</v>
      </c>
      <c r="WM57" s="343">
        <v>0.22741664131941766</v>
      </c>
      <c r="WN57" s="343">
        <v>0.26622472412095655</v>
      </c>
      <c r="WO57" s="343">
        <v>0.3343122173995588</v>
      </c>
      <c r="WP57" s="343">
        <v>0.34933860647551407</v>
      </c>
      <c r="WQ57" s="343">
        <v>0.41403883773258421</v>
      </c>
      <c r="WR57" s="343">
        <v>0.28961536204464905</v>
      </c>
      <c r="WS57" s="343">
        <v>0.21324793955406529</v>
      </c>
      <c r="WT57" s="343">
        <v>0.34441802093301982</v>
      </c>
      <c r="WU57" s="343">
        <v>0.35465477060714068</v>
      </c>
      <c r="WV57" s="343">
        <v>0.38862263510541839</v>
      </c>
      <c r="WW57" s="343">
        <v>0.33903161169367096</v>
      </c>
      <c r="WX57" s="343">
        <v>0.28086120902061229</v>
      </c>
      <c r="WY57" s="343">
        <v>0.30819919849754135</v>
      </c>
      <c r="WZ57" s="343">
        <v>0.25266033253910719</v>
      </c>
      <c r="XA57" s="343">
        <v>0.19102014239891121</v>
      </c>
      <c r="XB57" s="343">
        <v>0.10892631399910301</v>
      </c>
      <c r="XC57" s="343">
        <v>0.1334888297021804</v>
      </c>
      <c r="XD57" s="343">
        <v>0.1767018201758376</v>
      </c>
      <c r="XE57" s="343">
        <v>0.17524452409287139</v>
      </c>
      <c r="XF57" s="343">
        <v>0.21423398078482148</v>
      </c>
      <c r="XG57" s="343">
        <v>0.2387486932437545</v>
      </c>
      <c r="XH57" s="343">
        <v>0.22069338701877558</v>
      </c>
      <c r="XI57" s="343">
        <v>0.25659718324187747</v>
      </c>
      <c r="XJ57" s="343">
        <v>0.28864136884283842</v>
      </c>
      <c r="XK57" s="343">
        <v>0.25657658341054884</v>
      </c>
      <c r="XL57" s="343">
        <v>0.26400312439470269</v>
      </c>
      <c r="XM57" s="343">
        <v>0.23110781149674564</v>
      </c>
      <c r="XN57" s="343">
        <v>0.30415042529041086</v>
      </c>
      <c r="XO57" s="343">
        <v>0.22985641819729508</v>
      </c>
      <c r="XP57" s="343">
        <v>0.22509186132329656</v>
      </c>
      <c r="XQ57" s="343">
        <v>0.27717533412011519</v>
      </c>
      <c r="XR57" s="343">
        <v>0.32325630863351329</v>
      </c>
      <c r="XS57" s="343">
        <v>0.25045925917828987</v>
      </c>
      <c r="XT57" s="343">
        <v>0.26501532451646975</v>
      </c>
      <c r="XU57" s="343">
        <v>0.30686558369003097</v>
      </c>
      <c r="XV57" s="343">
        <v>0.25026436760132031</v>
      </c>
      <c r="XW57" s="343">
        <v>0.245911533039577</v>
      </c>
      <c r="XX57" s="343">
        <v>0.2544314047623662</v>
      </c>
      <c r="XY57" s="343">
        <v>0.25860952417329724</v>
      </c>
      <c r="XZ57" s="343">
        <v>0.27035554647788185</v>
      </c>
      <c r="YA57" s="343">
        <v>0.17872562253454258</v>
      </c>
      <c r="YB57" s="343">
        <v>0.11368932641114275</v>
      </c>
      <c r="YC57" s="343">
        <v>0.24976526559356249</v>
      </c>
      <c r="YD57" s="343">
        <v>0.30023228507197258</v>
      </c>
      <c r="YE57" s="343">
        <v>0.24936237728736046</v>
      </c>
      <c r="YF57" s="343">
        <v>0.35304998330708082</v>
      </c>
      <c r="YG57" s="343">
        <v>0.22212652439905392</v>
      </c>
      <c r="YH57" s="343">
        <v>0.28240268222453441</v>
      </c>
      <c r="YI57" s="343">
        <v>0.27857710032680877</v>
      </c>
      <c r="YJ57" s="343">
        <v>0.31944070001605684</v>
      </c>
      <c r="YK57" s="343">
        <v>0.20932926598952398</v>
      </c>
      <c r="YL57" s="343">
        <v>0.22174174089396384</v>
      </c>
      <c r="YM57" s="343">
        <v>0.28804600893080484</v>
      </c>
      <c r="YN57" s="343">
        <v>0.28094689460142963</v>
      </c>
      <c r="YO57" s="343">
        <v>0.27672901408689837</v>
      </c>
      <c r="YP57" s="343">
        <v>0.21096543326876907</v>
      </c>
      <c r="YQ57" s="343">
        <v>0.19963451703059965</v>
      </c>
      <c r="YR57" s="343">
        <v>0.14335778716029535</v>
      </c>
      <c r="YS57" s="343">
        <v>0.13932177930970169</v>
      </c>
      <c r="YT57" s="343">
        <v>0.24880977257788828</v>
      </c>
      <c r="YU57" s="343">
        <v>0.37844162421819655</v>
      </c>
      <c r="YV57" s="343">
        <v>0.36867597829411519</v>
      </c>
      <c r="YW57" s="343">
        <v>0.36107537762568898</v>
      </c>
      <c r="YX57" s="343">
        <v>0.34666159067762298</v>
      </c>
      <c r="YY57" s="343">
        <v>0.42724428767593958</v>
      </c>
      <c r="YZ57" s="343">
        <v>0.37511770606886208</v>
      </c>
      <c r="ZA57" s="343">
        <v>0.29352882287518534</v>
      </c>
      <c r="ZB57" s="343">
        <v>0.42193095612760007</v>
      </c>
      <c r="ZC57" s="343">
        <v>0.3374035198549592</v>
      </c>
      <c r="ZD57" s="343">
        <v>0.36295623768620439</v>
      </c>
      <c r="ZE57" s="343">
        <v>0.41774062079322882</v>
      </c>
      <c r="ZF57" s="343">
        <v>0.40345615462669254</v>
      </c>
      <c r="ZG57" s="343">
        <v>0.3800292885371912</v>
      </c>
      <c r="ZH57" s="343">
        <v>0.37857720555178204</v>
      </c>
      <c r="ZI57" s="343">
        <v>0.32251344220964651</v>
      </c>
      <c r="ZJ57" s="343">
        <v>0.19777893789670875</v>
      </c>
      <c r="ZK57" s="343">
        <v>0.36046705505157528</v>
      </c>
      <c r="ZL57" s="343">
        <v>0.28464297387890275</v>
      </c>
      <c r="ZM57" s="343">
        <v>0.24575794514384453</v>
      </c>
      <c r="ZN57" s="343">
        <v>0.27829369886915711</v>
      </c>
      <c r="ZO57" s="343">
        <v>0.35814902748676269</v>
      </c>
      <c r="ZP57" s="343">
        <v>0.28637453456796974</v>
      </c>
      <c r="ZQ57" s="343">
        <v>0.30179487082698658</v>
      </c>
      <c r="ZR57" s="343">
        <v>0.32192215860797407</v>
      </c>
      <c r="ZS57" s="343">
        <v>0.29591084216328239</v>
      </c>
      <c r="ZT57" s="343">
        <v>0.44201404917330389</v>
      </c>
      <c r="ZU57" s="343">
        <v>0.26957431440586144</v>
      </c>
      <c r="ZV57" s="343">
        <v>0.29761734239937265</v>
      </c>
      <c r="ZW57" s="343">
        <v>0.27352850961384306</v>
      </c>
      <c r="ZX57" s="343">
        <v>0.31891380925389884</v>
      </c>
      <c r="ZY57" s="343">
        <v>0.30294261593695554</v>
      </c>
      <c r="ZZ57" s="343">
        <v>0.27028001946534669</v>
      </c>
      <c r="AAA57" s="343">
        <v>0.23883775606278398</v>
      </c>
      <c r="AAB57" s="343">
        <v>0.20612769935768863</v>
      </c>
      <c r="AAC57" s="343">
        <v>0.14376773065971019</v>
      </c>
      <c r="AAD57" s="343">
        <v>0.19139236771452392</v>
      </c>
      <c r="AAE57" s="343">
        <v>0.16534933092279752</v>
      </c>
      <c r="AAF57" s="343">
        <v>0.27780272663023864</v>
      </c>
      <c r="AAG57" s="343">
        <v>0.33263891638863086</v>
      </c>
      <c r="AAH57" s="343">
        <v>0.27988453008543246</v>
      </c>
      <c r="AAI57" s="343">
        <v>0.37374809648717483</v>
      </c>
      <c r="AAJ57" s="343">
        <v>0.40960656295023978</v>
      </c>
      <c r="AAK57" s="343">
        <v>0.2621430173556038</v>
      </c>
      <c r="AAL57" s="343">
        <v>0.33174241844675989</v>
      </c>
      <c r="AAM57" s="343">
        <v>0.22945731665253927</v>
      </c>
      <c r="AAN57" s="343">
        <v>0.27616394758222046</v>
      </c>
      <c r="AAO57" s="343">
        <v>0.25954741445900209</v>
      </c>
      <c r="AAP57" s="343">
        <v>0.300305971967187</v>
      </c>
      <c r="AAQ57" s="343">
        <v>0.26342652587281479</v>
      </c>
      <c r="AAR57" s="343">
        <v>0.31043633412228222</v>
      </c>
      <c r="AAS57" s="343">
        <v>0.22987123319316122</v>
      </c>
      <c r="AAT57" s="343">
        <v>0.23467386865168721</v>
      </c>
      <c r="AAU57" s="343">
        <v>0.17038644855403598</v>
      </c>
      <c r="AAV57" s="343">
        <v>0.21148383372300264</v>
      </c>
      <c r="AAW57" s="343">
        <v>0.2688268169620619</v>
      </c>
      <c r="AAX57" s="343">
        <v>0.20919690424960255</v>
      </c>
      <c r="AAY57" s="343">
        <v>0.24170028472168731</v>
      </c>
      <c r="AAZ57" s="343">
        <v>0.35417461285039481</v>
      </c>
      <c r="ABA57" s="343">
        <v>0.24154876800698416</v>
      </c>
      <c r="ABB57" s="343">
        <v>0.35351027268429835</v>
      </c>
      <c r="ABC57" s="343">
        <v>0.30142523126306364</v>
      </c>
      <c r="ABD57" s="343">
        <v>0.2190625447727895</v>
      </c>
      <c r="ABE57" s="343">
        <v>0.24333803194166831</v>
      </c>
      <c r="ABF57" s="343">
        <v>0.19886145473796799</v>
      </c>
      <c r="ABG57" s="343">
        <v>0.19026950110123905</v>
      </c>
      <c r="ABH57" s="343">
        <v>0.22762635673013221</v>
      </c>
      <c r="ABI57" s="343">
        <v>0.21355074713860084</v>
      </c>
      <c r="ABJ57" s="343">
        <v>0.21196987792440045</v>
      </c>
      <c r="ABK57" s="343">
        <v>0.17143632532830996</v>
      </c>
      <c r="ABL57" s="343">
        <v>0.2829425971688948</v>
      </c>
      <c r="ABM57" s="343">
        <v>0.25081029336377975</v>
      </c>
      <c r="ABN57" s="343">
        <v>0.30672184218823517</v>
      </c>
      <c r="ABO57" s="343">
        <v>0.28877177346419142</v>
      </c>
      <c r="ABP57" s="343">
        <v>0.26526965493044707</v>
      </c>
      <c r="ABQ57" s="343">
        <v>0.32351424646909682</v>
      </c>
      <c r="ABR57" s="343">
        <v>0.31777220205599421</v>
      </c>
      <c r="ABS57" s="343">
        <v>0.35607795087106697</v>
      </c>
      <c r="ABT57" s="343">
        <v>0.35089068434460113</v>
      </c>
      <c r="ABU57" s="343">
        <v>0.27891670444843986</v>
      </c>
      <c r="ABV57" s="343">
        <v>0.26507199590037606</v>
      </c>
      <c r="ABW57" s="343">
        <v>0.37062481292249028</v>
      </c>
      <c r="ABX57" s="343">
        <v>0.29358354030940054</v>
      </c>
      <c r="ABY57" s="343">
        <v>0.45731876797566129</v>
      </c>
      <c r="ABZ57" s="343">
        <v>0.35283150609021036</v>
      </c>
      <c r="ACA57" s="343">
        <v>0.30294503051529609</v>
      </c>
      <c r="ACB57" s="343">
        <v>0.34166787330097947</v>
      </c>
      <c r="ACC57" s="343">
        <v>0.38730735058055943</v>
      </c>
      <c r="ACD57" s="343">
        <v>0.32588504487130937</v>
      </c>
      <c r="ACE57" s="343">
        <v>0.22464977273436357</v>
      </c>
      <c r="ACF57" s="343">
        <v>0.32816319619497447</v>
      </c>
      <c r="ACG57" s="343">
        <v>0.26870930320577163</v>
      </c>
      <c r="ACH57" s="343">
        <v>0.42355727688114098</v>
      </c>
      <c r="ACI57" s="343">
        <v>0.37988968697130582</v>
      </c>
      <c r="ACJ57" s="343">
        <v>0.39013786536043438</v>
      </c>
      <c r="ACK57" s="343">
        <v>0.37555996262330588</v>
      </c>
      <c r="ACL57" s="343">
        <v>0.30824815534409727</v>
      </c>
      <c r="ACM57" s="343">
        <v>0.35990657624693534</v>
      </c>
      <c r="ACN57" s="343">
        <v>0.21066961727118907</v>
      </c>
      <c r="ACO57" s="343">
        <v>0.23191894691539841</v>
      </c>
      <c r="ACP57" s="343">
        <v>0.39026790365292169</v>
      </c>
      <c r="ACQ57" s="343">
        <v>0.32681001905324325</v>
      </c>
      <c r="ACR57" s="343">
        <v>0.35058126554259778</v>
      </c>
      <c r="ACS57" s="343">
        <v>0.41551365484780334</v>
      </c>
      <c r="ACT57" s="343">
        <v>0.22592707809024334</v>
      </c>
      <c r="ACU57" s="343">
        <v>0.29123924994403405</v>
      </c>
      <c r="ACV57" s="343">
        <v>0.39729399367219992</v>
      </c>
      <c r="ACW57" s="343">
        <v>0.33545746684149258</v>
      </c>
      <c r="ACX57" s="343">
        <v>0.27872532658210325</v>
      </c>
      <c r="ACY57" s="343">
        <v>0.36015354624409446</v>
      </c>
      <c r="ACZ57" s="343">
        <v>0.2322720603232539</v>
      </c>
      <c r="ADA57" s="343">
        <v>0.15454277438093658</v>
      </c>
      <c r="ADB57" s="343">
        <v>0.20309403140053886</v>
      </c>
      <c r="ADC57" s="343">
        <v>0.2435595738414302</v>
      </c>
      <c r="ADD57" s="343">
        <v>0.37032999641320358</v>
      </c>
      <c r="ADE57" s="343">
        <v>0.32327688022149131</v>
      </c>
      <c r="ADF57" s="343">
        <v>0.4517621665379164</v>
      </c>
      <c r="ADG57" s="343">
        <v>0.49419152571767083</v>
      </c>
      <c r="ADH57" s="343">
        <v>0.41500145413543188</v>
      </c>
      <c r="ADI57" s="343">
        <v>0.39606099177732562</v>
      </c>
      <c r="ADJ57" s="343">
        <v>0.40222439932491799</v>
      </c>
      <c r="ADK57" s="343">
        <v>0.42956922881979342</v>
      </c>
      <c r="ADL57" s="343">
        <v>0.33494165953448041</v>
      </c>
      <c r="ADM57" s="343">
        <v>0.16013627887453205</v>
      </c>
      <c r="ADN57" s="343">
        <v>0.25494271600822543</v>
      </c>
      <c r="ADO57" s="343">
        <v>0.31763408692715228</v>
      </c>
      <c r="ADP57" s="343">
        <v>0.31787593513124163</v>
      </c>
      <c r="ADQ57" s="343">
        <v>0.47160090937472843</v>
      </c>
      <c r="ADR57" s="343">
        <v>0.42866980052654763</v>
      </c>
      <c r="ADS57" s="343">
        <v>0.39591771508902851</v>
      </c>
      <c r="ADT57" s="343">
        <v>0.3558360162079785</v>
      </c>
      <c r="ADU57" s="343">
        <v>0.2476547166668302</v>
      </c>
      <c r="ADV57" s="343">
        <v>0.22560157265760314</v>
      </c>
      <c r="ADW57" s="343">
        <v>0.24253534869075752</v>
      </c>
      <c r="ADX57" s="343">
        <v>0.33843777491034754</v>
      </c>
      <c r="ADY57" s="343">
        <v>0.18162745882008949</v>
      </c>
      <c r="ADZ57" s="343">
        <v>0.26529294235105522</v>
      </c>
      <c r="AEA57" s="343">
        <v>0.31982722993157375</v>
      </c>
      <c r="AEB57" s="343">
        <v>0.29173967396825834</v>
      </c>
      <c r="AEC57" s="343">
        <v>0.2894435910162817</v>
      </c>
      <c r="AED57" s="343">
        <v>0.30647051953121257</v>
      </c>
      <c r="AEE57" s="343">
        <v>0.2555653094899063</v>
      </c>
      <c r="AEF57" s="343">
        <v>0.3143711382772828</v>
      </c>
      <c r="AEG57" s="343">
        <v>0.37480542716265947</v>
      </c>
      <c r="AEH57" s="343">
        <v>0.26092342906399307</v>
      </c>
      <c r="AEI57" s="343">
        <v>0.29597725652608947</v>
      </c>
      <c r="AEJ57" s="343">
        <v>0.39372177869247965</v>
      </c>
      <c r="AEK57" s="343">
        <v>0.34103642444151394</v>
      </c>
      <c r="AEL57" s="343">
        <v>0.25940920459037925</v>
      </c>
      <c r="AEM57" s="343">
        <v>0.20638610940650823</v>
      </c>
      <c r="AEN57" s="343">
        <v>0.33895443416495735</v>
      </c>
      <c r="AEO57" s="343">
        <v>0.26262921566189745</v>
      </c>
      <c r="AEP57" s="343">
        <v>0.28059582238664188</v>
      </c>
      <c r="AEQ57" s="343">
        <v>0.3482451615985056</v>
      </c>
      <c r="AER57" s="343">
        <v>0.31141072817891757</v>
      </c>
      <c r="AES57" s="343">
        <v>0.33052215767863447</v>
      </c>
      <c r="AET57" s="343">
        <v>0.27100232770314059</v>
      </c>
      <c r="AEU57" s="343">
        <v>0.36747776981709979</v>
      </c>
      <c r="AEV57" s="343">
        <v>0.39088275771797965</v>
      </c>
      <c r="AEW57" s="343">
        <v>0.34756268207975649</v>
      </c>
      <c r="AEX57" s="343">
        <v>0.19278246244336283</v>
      </c>
      <c r="AEY57" s="343">
        <v>0.31676494704749186</v>
      </c>
      <c r="AEZ57" s="343">
        <v>0.34256156585870307</v>
      </c>
      <c r="AFA57" s="343">
        <v>0.30583989964911662</v>
      </c>
      <c r="AFB57" s="343">
        <v>0.4172510091723825</v>
      </c>
      <c r="AFC57" s="343">
        <v>0.36206578091585023</v>
      </c>
      <c r="AFD57" s="343">
        <v>0.34683300031383696</v>
      </c>
      <c r="AFE57" s="343">
        <v>0.34264612265123834</v>
      </c>
      <c r="AFF57" s="343">
        <v>0.40068533197474765</v>
      </c>
      <c r="AFG57" s="343">
        <v>0.39340529498876897</v>
      </c>
      <c r="AFH57" s="343">
        <v>0.3795627410335799</v>
      </c>
      <c r="AFI57" s="343">
        <v>0.36410599055545806</v>
      </c>
      <c r="AFJ57" s="343">
        <v>0.35605966015577811</v>
      </c>
      <c r="AFK57" s="343">
        <v>0.39990291041590809</v>
      </c>
      <c r="AFL57" s="343">
        <v>0.32080473735312925</v>
      </c>
      <c r="AFM57" s="343">
        <v>0.40703387294028948</v>
      </c>
      <c r="AFN57" s="343">
        <v>0.38572727800169371</v>
      </c>
      <c r="AFO57" s="343">
        <v>0.41859785818236839</v>
      </c>
      <c r="AFP57" s="343">
        <v>0.35454418589549275</v>
      </c>
      <c r="AFQ57" s="343">
        <v>0.35564860112330327</v>
      </c>
      <c r="AFR57" s="343">
        <v>0.4254885054809015</v>
      </c>
      <c r="AFS57" s="343">
        <v>0.36423335671873153</v>
      </c>
      <c r="AFT57" s="343">
        <v>0.30408536469550074</v>
      </c>
      <c r="AFU57" s="343">
        <v>0.3772101331837594</v>
      </c>
      <c r="AFV57" s="343">
        <v>0.33282924286899362</v>
      </c>
      <c r="AFW57" s="343">
        <v>0.36958101260032949</v>
      </c>
      <c r="AFX57" s="343">
        <v>0.28291818017084724</v>
      </c>
      <c r="AFY57" s="343">
        <v>0.3728810374296801</v>
      </c>
      <c r="AFZ57" s="343">
        <v>0.35810176211688094</v>
      </c>
      <c r="AGA57" s="343">
        <v>0.40494966187539622</v>
      </c>
      <c r="AGB57" s="343">
        <v>0.3156716464996</v>
      </c>
      <c r="AGC57" s="343">
        <v>0.31541664155339649</v>
      </c>
      <c r="AGD57" s="343">
        <v>0.46726326934313667</v>
      </c>
      <c r="AGE57" s="343">
        <v>0.3478695737412284</v>
      </c>
      <c r="AGF57" s="343">
        <v>0.40677579055465024</v>
      </c>
      <c r="AGG57" s="343">
        <v>0.40958181065030713</v>
      </c>
      <c r="AGH57" s="343">
        <v>0.25821106043535608</v>
      </c>
      <c r="AGI57" s="343">
        <v>0.33009844863827403</v>
      </c>
      <c r="AGJ57" s="343">
        <v>0.40085975472530389</v>
      </c>
      <c r="AGK57" s="343">
        <v>0.33407282216774642</v>
      </c>
      <c r="AGL57" s="343">
        <v>0.31058079073632905</v>
      </c>
      <c r="AGM57" s="343">
        <v>0.30463200443042032</v>
      </c>
      <c r="AGN57" s="343">
        <v>0.34887059818948241</v>
      </c>
      <c r="AGO57" s="343">
        <v>0.35223327775737379</v>
      </c>
      <c r="AGP57" s="343">
        <v>0.25500810811578328</v>
      </c>
      <c r="AGQ57" s="343">
        <v>0.25327054043219577</v>
      </c>
      <c r="AGR57" s="343">
        <v>0.2746445780766642</v>
      </c>
      <c r="AGS57" s="343">
        <v>0.38320382520173429</v>
      </c>
      <c r="AGT57" s="343">
        <v>0.35094430341261473</v>
      </c>
      <c r="AGU57" s="343">
        <v>0.28470710654253728</v>
      </c>
      <c r="AGV57" s="343">
        <v>0.35816715314106745</v>
      </c>
      <c r="AGW57" s="343">
        <v>0.35265379696072013</v>
      </c>
      <c r="AGX57" s="343">
        <v>0.32694458398362547</v>
      </c>
      <c r="AGY57" s="343">
        <v>0.33058557781726211</v>
      </c>
      <c r="AGZ57" s="343">
        <v>0.30590469285183741</v>
      </c>
      <c r="AHA57" s="343">
        <v>0.2588370859188624</v>
      </c>
      <c r="AHB57" s="343">
        <v>0.38017571039085118</v>
      </c>
      <c r="AHC57" s="343">
        <v>0.34964749108070003</v>
      </c>
      <c r="AHD57" s="343">
        <v>0.28413612757878948</v>
      </c>
      <c r="AHE57" s="343">
        <v>0.37121257916915767</v>
      </c>
      <c r="AHF57" s="343">
        <v>0.46131194747736332</v>
      </c>
      <c r="AHG57" s="343">
        <v>0.34102745924964395</v>
      </c>
      <c r="AHH57" s="343">
        <v>0.33138138679327483</v>
      </c>
      <c r="AHI57" s="343">
        <v>0.49404174422689962</v>
      </c>
      <c r="AHJ57" s="343">
        <v>0.49330599721473983</v>
      </c>
      <c r="AHK57" s="343">
        <v>0.40972797179724302</v>
      </c>
      <c r="AHL57" s="343">
        <v>0.35789314766290303</v>
      </c>
      <c r="AHM57" s="343">
        <v>0.45121079886353327</v>
      </c>
      <c r="AHN57" s="343">
        <v>0.14921316000157306</v>
      </c>
      <c r="AHO57" s="343">
        <v>25.833542777492386</v>
      </c>
      <c r="AHQ57" s="351">
        <v>52</v>
      </c>
    </row>
    <row r="58" spans="1:901" x14ac:dyDescent="0.45">
      <c r="A58" s="346" t="s">
        <v>27</v>
      </c>
      <c r="B58" s="347" t="s">
        <v>28</v>
      </c>
      <c r="C58" s="343">
        <v>3.5887581076086472E-2</v>
      </c>
      <c r="D58" s="343">
        <v>9.5443352962965869E-2</v>
      </c>
      <c r="E58" s="343">
        <v>9.2769173167149041E-2</v>
      </c>
      <c r="F58" s="343">
        <v>9.3455335218984872E-2</v>
      </c>
      <c r="G58" s="343">
        <v>9.8690522712425399E-2</v>
      </c>
      <c r="H58" s="343">
        <v>8.0646696895843403E-2</v>
      </c>
      <c r="I58" s="343">
        <v>0.12975089558424188</v>
      </c>
      <c r="J58" s="343">
        <v>9.8297569104452184E-2</v>
      </c>
      <c r="K58" s="343">
        <v>0.10546663090023747</v>
      </c>
      <c r="L58" s="343">
        <v>0.103839955882363</v>
      </c>
      <c r="M58" s="343">
        <v>7.1465546482822356E-2</v>
      </c>
      <c r="N58" s="343">
        <v>7.4093154912116543E-2</v>
      </c>
      <c r="O58" s="343">
        <v>0.10905667260211982</v>
      </c>
      <c r="P58" s="343">
        <v>7.9340034407379856E-2</v>
      </c>
      <c r="Q58" s="343">
        <v>0.1086095001026303</v>
      </c>
      <c r="R58" s="343">
        <v>0.12692723417313834</v>
      </c>
      <c r="S58" s="343">
        <v>0.13104246512315107</v>
      </c>
      <c r="T58" s="343">
        <v>0.10442813310232162</v>
      </c>
      <c r="U58" s="343">
        <v>0.12401371379751712</v>
      </c>
      <c r="V58" s="343">
        <v>9.8470596822717832E-2</v>
      </c>
      <c r="W58" s="343">
        <v>8.426117005731007E-2</v>
      </c>
      <c r="X58" s="343">
        <v>0.1051926039270509</v>
      </c>
      <c r="Y58" s="343">
        <v>8.9153482518459573E-2</v>
      </c>
      <c r="Z58" s="343">
        <v>0.16065755530591311</v>
      </c>
      <c r="AA58" s="343">
        <v>2.5372090940011093E-2</v>
      </c>
      <c r="AB58" s="343">
        <v>8.4794116579366335E-2</v>
      </c>
      <c r="AC58" s="343">
        <v>6.520234954765243E-2</v>
      </c>
      <c r="AD58" s="343">
        <v>0.10204724211891408</v>
      </c>
      <c r="AE58" s="343">
        <v>9.9509386336911559E-2</v>
      </c>
      <c r="AF58" s="343">
        <v>0.11772981605073167</v>
      </c>
      <c r="AG58" s="343">
        <v>0.10248718701208777</v>
      </c>
      <c r="AH58" s="343">
        <v>0.12088614006636224</v>
      </c>
      <c r="AI58" s="343">
        <v>0.1034012032411194</v>
      </c>
      <c r="AJ58" s="343">
        <v>0.11856994980598941</v>
      </c>
      <c r="AK58" s="343">
        <v>0.11171664604575764</v>
      </c>
      <c r="AL58" s="343">
        <v>8.3846148770936907E-2</v>
      </c>
      <c r="AM58" s="343">
        <v>8.7282721569661992E-2</v>
      </c>
      <c r="AN58" s="343">
        <v>0.10131618403659477</v>
      </c>
      <c r="AO58" s="343">
        <v>0.11492587486514999</v>
      </c>
      <c r="AP58" s="343">
        <v>8.5430597570498215E-2</v>
      </c>
      <c r="AQ58" s="343">
        <v>6.2114511615516128E-2</v>
      </c>
      <c r="AR58" s="343">
        <v>0.13782215894584282</v>
      </c>
      <c r="AS58" s="343">
        <v>2.8844303479779398E-2</v>
      </c>
      <c r="AT58" s="343">
        <v>7.5141050897077247E-2</v>
      </c>
      <c r="AU58" s="343">
        <v>8.7079849881888285E-2</v>
      </c>
      <c r="AV58" s="343">
        <v>6.9210079498848845E-2</v>
      </c>
      <c r="AW58" s="343">
        <v>7.8875699306184599E-2</v>
      </c>
      <c r="AX58" s="343">
        <v>9.8169411653307836E-2</v>
      </c>
      <c r="AY58" s="343">
        <v>6.9180688648796548E-2</v>
      </c>
      <c r="AZ58" s="343">
        <v>7.9753147877472341E-2</v>
      </c>
      <c r="BA58" s="343">
        <v>7.3343698925782158E-2</v>
      </c>
      <c r="BB58" s="343">
        <v>0.10894186662972197</v>
      </c>
      <c r="BC58" s="343">
        <v>0.10135246719869466</v>
      </c>
      <c r="BD58" s="343">
        <v>0.1071708653391425</v>
      </c>
      <c r="BE58" s="343">
        <v>0.11651009726406839</v>
      </c>
      <c r="BF58" s="343">
        <v>0.16172811938853357</v>
      </c>
      <c r="BG58" s="343">
        <v>0.11010901683312507</v>
      </c>
      <c r="BH58" s="343">
        <v>7.6614292011461818E-2</v>
      </c>
      <c r="BI58" s="343">
        <v>9.3923055700938021E-2</v>
      </c>
      <c r="BJ58" s="343">
        <v>0.10095629500684547</v>
      </c>
      <c r="BK58" s="343">
        <v>8.8568788807267415E-2</v>
      </c>
      <c r="BL58" s="343">
        <v>6.0019385547670064E-2</v>
      </c>
      <c r="BM58" s="343">
        <v>6.9229485513969249E-2</v>
      </c>
      <c r="BN58" s="343">
        <v>0.11009816442645216</v>
      </c>
      <c r="BO58" s="343">
        <v>9.4837059420000716E-2</v>
      </c>
      <c r="BP58" s="343">
        <v>8.1397476178822828E-2</v>
      </c>
      <c r="BQ58" s="343">
        <v>9.2572007104299192E-2</v>
      </c>
      <c r="BR58" s="343">
        <v>9.4127080587275827E-2</v>
      </c>
      <c r="BS58" s="343">
        <v>0.10408025545391633</v>
      </c>
      <c r="BT58" s="343">
        <v>6.0344017936367012E-2</v>
      </c>
      <c r="BU58" s="343">
        <v>9.886474271344653E-2</v>
      </c>
      <c r="BV58" s="343">
        <v>0.10356024645956349</v>
      </c>
      <c r="BW58" s="343">
        <v>4.9772557706975508E-2</v>
      </c>
      <c r="BX58" s="343">
        <v>3.2318922091586065E-2</v>
      </c>
      <c r="BY58" s="343">
        <v>6.5953764020181327E-2</v>
      </c>
      <c r="BZ58" s="343">
        <v>0.11184048854307611</v>
      </c>
      <c r="CA58" s="343">
        <v>6.8548550065206063E-2</v>
      </c>
      <c r="CB58" s="343">
        <v>6.774851289667011E-2</v>
      </c>
      <c r="CC58" s="343">
        <v>8.3026619415611957E-2</v>
      </c>
      <c r="CD58" s="343">
        <v>2.9858917194379952E-2</v>
      </c>
      <c r="CE58" s="343">
        <v>5.9953257509325793E-2</v>
      </c>
      <c r="CF58" s="343">
        <v>3.2387656279290182E-2</v>
      </c>
      <c r="CG58" s="343">
        <v>6.1904284050262021E-2</v>
      </c>
      <c r="CH58" s="343">
        <v>9.2839941110236926E-2</v>
      </c>
      <c r="CI58" s="343">
        <v>7.1672302215758973E-2</v>
      </c>
      <c r="CJ58" s="343">
        <v>6.4354074046755846E-2</v>
      </c>
      <c r="CK58" s="343">
        <v>5.1495020298538793E-2</v>
      </c>
      <c r="CL58" s="343">
        <v>8.145132919910375E-2</v>
      </c>
      <c r="CM58" s="343">
        <v>8.8351489955069099E-2</v>
      </c>
      <c r="CN58" s="343">
        <v>6.6753061368526642E-2</v>
      </c>
      <c r="CO58" s="343">
        <v>7.1209506835666833E-2</v>
      </c>
      <c r="CP58" s="343">
        <v>0.10586057654901398</v>
      </c>
      <c r="CQ58" s="343">
        <v>5.7477470993711414E-2</v>
      </c>
      <c r="CR58" s="343">
        <v>7.5706956506512074E-2</v>
      </c>
      <c r="CS58" s="343">
        <v>7.2765938109541947E-2</v>
      </c>
      <c r="CT58" s="343">
        <v>8.9131778602321396E-2</v>
      </c>
      <c r="CU58" s="343">
        <v>4.4558018318886408E-2</v>
      </c>
      <c r="CV58" s="343">
        <v>0.11526877902871899</v>
      </c>
      <c r="CW58" s="343">
        <v>8.8439148592504818E-2</v>
      </c>
      <c r="CX58" s="343">
        <v>9.7255646253394612E-2</v>
      </c>
      <c r="CY58" s="343">
        <v>6.4694873643860992E-2</v>
      </c>
      <c r="CZ58" s="343">
        <v>7.9176676339496238E-2</v>
      </c>
      <c r="DA58" s="343">
        <v>7.8803850040716189E-2</v>
      </c>
      <c r="DB58" s="343">
        <v>9.9722087202637574E-2</v>
      </c>
      <c r="DC58" s="343">
        <v>9.2227660876061643E-2</v>
      </c>
      <c r="DD58" s="343">
        <v>0.13113213279621697</v>
      </c>
      <c r="DE58" s="343">
        <v>0.1220078985291123</v>
      </c>
      <c r="DF58" s="343">
        <v>0.16938476965907937</v>
      </c>
      <c r="DG58" s="343">
        <v>0.13991046330940318</v>
      </c>
      <c r="DH58" s="343">
        <v>0.11670389345663267</v>
      </c>
      <c r="DI58" s="343">
        <v>0.11703594336483042</v>
      </c>
      <c r="DJ58" s="343">
        <v>0.13382149056574161</v>
      </c>
      <c r="DK58" s="343">
        <v>0.10311828856128689</v>
      </c>
      <c r="DL58" s="343">
        <v>5.0891120092416559E-2</v>
      </c>
      <c r="DM58" s="343">
        <v>8.3951623459838545E-2</v>
      </c>
      <c r="DN58" s="343">
        <v>0.10074625719946383</v>
      </c>
      <c r="DO58" s="343">
        <v>0.1399777946441508</v>
      </c>
      <c r="DP58" s="343">
        <v>0.11438106976399576</v>
      </c>
      <c r="DQ58" s="343">
        <v>0.12068745352629522</v>
      </c>
      <c r="DR58" s="343">
        <v>0.147040138492219</v>
      </c>
      <c r="DS58" s="343">
        <v>0.13482474006911646</v>
      </c>
      <c r="DT58" s="343">
        <v>0.13729434626280931</v>
      </c>
      <c r="DU58" s="343">
        <v>4.3430899378201673E-2</v>
      </c>
      <c r="DV58" s="343">
        <v>0.10899833397313119</v>
      </c>
      <c r="DW58" s="343">
        <v>7.5940046320393431E-2</v>
      </c>
      <c r="DX58" s="343">
        <v>4.8445502662722989E-2</v>
      </c>
      <c r="DY58" s="343">
        <v>8.1057906916997685E-2</v>
      </c>
      <c r="DZ58" s="343">
        <v>8.7760865163362789E-2</v>
      </c>
      <c r="EA58" s="343">
        <v>6.7040013940456902E-2</v>
      </c>
      <c r="EB58" s="343">
        <v>8.6758987547565891E-2</v>
      </c>
      <c r="EC58" s="343">
        <v>9.1710322452875387E-2</v>
      </c>
      <c r="ED58" s="343">
        <v>5.070622931101057E-2</v>
      </c>
      <c r="EE58" s="343">
        <v>5.7621853096097207E-2</v>
      </c>
      <c r="EF58" s="343">
        <v>9.6293706193561701E-2</v>
      </c>
      <c r="EG58" s="343">
        <v>0.13462270637995286</v>
      </c>
      <c r="EH58" s="343">
        <v>6.5224925686125437E-2</v>
      </c>
      <c r="EI58" s="343">
        <v>7.6684295657962739E-2</v>
      </c>
      <c r="EJ58" s="343">
        <v>6.1681343868149698E-2</v>
      </c>
      <c r="EK58" s="343">
        <v>7.1522812318364881E-2</v>
      </c>
      <c r="EL58" s="343">
        <v>0.10046228527106377</v>
      </c>
      <c r="EM58" s="343">
        <v>4.4460464446965581E-2</v>
      </c>
      <c r="EN58" s="343">
        <v>8.3959549765754371E-2</v>
      </c>
      <c r="EO58" s="343">
        <v>9.4102608118637854E-2</v>
      </c>
      <c r="EP58" s="343">
        <v>9.8933768123311339E-2</v>
      </c>
      <c r="EQ58" s="343">
        <v>0.11675073097596267</v>
      </c>
      <c r="ER58" s="343">
        <v>7.2654465041157912E-2</v>
      </c>
      <c r="ES58" s="343">
        <v>8.6272553780352881E-2</v>
      </c>
      <c r="ET58" s="343">
        <v>5.4235968517712091E-2</v>
      </c>
      <c r="EU58" s="343">
        <v>0.11271005022751113</v>
      </c>
      <c r="EV58" s="343">
        <v>6.4141042724779038E-2</v>
      </c>
      <c r="EW58" s="343">
        <v>7.4151729848007414E-2</v>
      </c>
      <c r="EX58" s="343">
        <v>9.8198427637977967E-2</v>
      </c>
      <c r="EY58" s="343">
        <v>7.1430766866814918E-2</v>
      </c>
      <c r="EZ58" s="343">
        <v>8.0475059923419398E-2</v>
      </c>
      <c r="FA58" s="343">
        <v>8.3522048131044246E-2</v>
      </c>
      <c r="FB58" s="343">
        <v>8.4554813016911742E-2</v>
      </c>
      <c r="FC58" s="343">
        <v>0.10143876433902087</v>
      </c>
      <c r="FD58" s="343">
        <v>0.10252951340863276</v>
      </c>
      <c r="FE58" s="343">
        <v>0.10053616272290276</v>
      </c>
      <c r="FF58" s="343">
        <v>0.15173348494188485</v>
      </c>
      <c r="FG58" s="343">
        <v>0.11399453651655429</v>
      </c>
      <c r="FH58" s="343">
        <v>4.4680941630656563E-2</v>
      </c>
      <c r="FI58" s="343">
        <v>8.9770927320699051E-2</v>
      </c>
      <c r="FJ58" s="343">
        <v>9.8698608920169614E-2</v>
      </c>
      <c r="FK58" s="343">
        <v>7.0169757983402969E-2</v>
      </c>
      <c r="FL58" s="343">
        <v>8.7608011861161961E-2</v>
      </c>
      <c r="FM58" s="343">
        <v>9.6027398330395836E-2</v>
      </c>
      <c r="FN58" s="343">
        <v>0.14023641744241963</v>
      </c>
      <c r="FO58" s="343">
        <v>0.13816834718834115</v>
      </c>
      <c r="FP58" s="343">
        <v>4.5328735665428513E-2</v>
      </c>
      <c r="FQ58" s="343">
        <v>0.11799825688579428</v>
      </c>
      <c r="FR58" s="343">
        <v>8.5360592244386843E-2</v>
      </c>
      <c r="FS58" s="343">
        <v>9.2378251812607698E-2</v>
      </c>
      <c r="FT58" s="343">
        <v>9.3960427717555195E-2</v>
      </c>
      <c r="FU58" s="343">
        <v>8.9852297486625571E-2</v>
      </c>
      <c r="FV58" s="343">
        <v>7.9729943768190759E-2</v>
      </c>
      <c r="FW58" s="343">
        <v>8.4651898618673546E-2</v>
      </c>
      <c r="FX58" s="343">
        <v>8.4560556965957143E-2</v>
      </c>
      <c r="FY58" s="343">
        <v>9.1996733293825531E-2</v>
      </c>
      <c r="FZ58" s="343">
        <v>7.9282802545532716E-2</v>
      </c>
      <c r="GA58" s="343">
        <v>0.10045409496757736</v>
      </c>
      <c r="GB58" s="343">
        <v>0.10289215563905948</v>
      </c>
      <c r="GC58" s="343">
        <v>0.11167850962991423</v>
      </c>
      <c r="GD58" s="343">
        <v>5.4996736608084192E-2</v>
      </c>
      <c r="GE58" s="343">
        <v>8.1122157395440347E-2</v>
      </c>
      <c r="GF58" s="343">
        <v>7.2418820879646115E-2</v>
      </c>
      <c r="GG58" s="343">
        <v>6.2601828659264475E-2</v>
      </c>
      <c r="GH58" s="343">
        <v>9.7376097390665786E-2</v>
      </c>
      <c r="GI58" s="343">
        <v>0.10202648169042459</v>
      </c>
      <c r="GJ58" s="343">
        <v>9.8383945392351901E-2</v>
      </c>
      <c r="GK58" s="343">
        <v>6.7682768523818326E-2</v>
      </c>
      <c r="GL58" s="343">
        <v>8.9760957486140866E-2</v>
      </c>
      <c r="GM58" s="343">
        <v>8.1484591989212055E-2</v>
      </c>
      <c r="GN58" s="343">
        <v>0.13536880666448717</v>
      </c>
      <c r="GO58" s="343">
        <v>8.7658044356613715E-2</v>
      </c>
      <c r="GP58" s="343">
        <v>4.8174195996589439E-2</v>
      </c>
      <c r="GQ58" s="343">
        <v>0.10626555412070343</v>
      </c>
      <c r="GR58" s="343">
        <v>0.11213373067451769</v>
      </c>
      <c r="GS58" s="343">
        <v>0.10039566342127412</v>
      </c>
      <c r="GT58" s="343">
        <v>8.9648178425630359E-2</v>
      </c>
      <c r="GU58" s="343">
        <v>0.11992212817101913</v>
      </c>
      <c r="GV58" s="343">
        <v>0.10676653560736316</v>
      </c>
      <c r="GW58" s="343">
        <v>9.8792877966496551E-2</v>
      </c>
      <c r="GX58" s="343">
        <v>4.4396135562409608E-2</v>
      </c>
      <c r="GY58" s="343">
        <v>4.5698320965287351E-2</v>
      </c>
      <c r="GZ58" s="343">
        <v>6.4253302130346177E-2</v>
      </c>
      <c r="HA58" s="343">
        <v>5.4967210777228229E-2</v>
      </c>
      <c r="HB58" s="343">
        <v>5.0889885598513311E-2</v>
      </c>
      <c r="HC58" s="343">
        <v>7.517545295720475E-2</v>
      </c>
      <c r="HD58" s="343">
        <v>0.10563136409111215</v>
      </c>
      <c r="HE58" s="343">
        <v>5.9564720088181533E-2</v>
      </c>
      <c r="HF58" s="343">
        <v>7.9554512841851666E-2</v>
      </c>
      <c r="HG58" s="343">
        <v>0.10017896581680813</v>
      </c>
      <c r="HH58" s="343">
        <v>4.1684688130792333E-2</v>
      </c>
      <c r="HI58" s="343">
        <v>6.8652789449794499E-2</v>
      </c>
      <c r="HJ58" s="343">
        <v>9.3633963705292908E-2</v>
      </c>
      <c r="HK58" s="343">
        <v>5.6527356351568005E-2</v>
      </c>
      <c r="HL58" s="343">
        <v>7.5499944104417599E-2</v>
      </c>
      <c r="HM58" s="343">
        <v>8.4320099593569633E-2</v>
      </c>
      <c r="HN58" s="343">
        <v>7.7397353003238134E-2</v>
      </c>
      <c r="HO58" s="343">
        <v>6.1353317241202222E-2</v>
      </c>
      <c r="HP58" s="343">
        <v>8.1341733069885486E-2</v>
      </c>
      <c r="HQ58" s="343">
        <v>6.0391662316695106E-2</v>
      </c>
      <c r="HR58" s="343">
        <v>6.6642982027441108E-2</v>
      </c>
      <c r="HS58" s="343">
        <v>7.4055109384621481E-2</v>
      </c>
      <c r="HT58" s="343">
        <v>7.7841090976986632E-2</v>
      </c>
      <c r="HU58" s="343">
        <v>7.31958470736392E-2</v>
      </c>
      <c r="HV58" s="343">
        <v>4.7545382171868135E-2</v>
      </c>
      <c r="HW58" s="343">
        <v>5.9929718458036775E-2</v>
      </c>
      <c r="HX58" s="343">
        <v>7.9411203193573671E-2</v>
      </c>
      <c r="HY58" s="343">
        <v>6.0815759670920483E-2</v>
      </c>
      <c r="HZ58" s="343">
        <v>8.8117672093003946E-2</v>
      </c>
      <c r="IA58" s="343">
        <v>7.4224323896921837E-2</v>
      </c>
      <c r="IB58" s="343">
        <v>0.10565362012942854</v>
      </c>
      <c r="IC58" s="343">
        <v>6.8985302657730729E-2</v>
      </c>
      <c r="ID58" s="343">
        <v>9.8560662414181127E-2</v>
      </c>
      <c r="IE58" s="343">
        <v>8.1301583008158582E-2</v>
      </c>
      <c r="IF58" s="343">
        <v>8.5488345983024641E-2</v>
      </c>
      <c r="IG58" s="343">
        <v>8.0955988830195405E-2</v>
      </c>
      <c r="IH58" s="343">
        <v>4.3721152283473702E-2</v>
      </c>
      <c r="II58" s="343">
        <v>7.5873537893483445E-2</v>
      </c>
      <c r="IJ58" s="343">
        <v>6.2367130554763062E-2</v>
      </c>
      <c r="IK58" s="343">
        <v>0.10983041219191304</v>
      </c>
      <c r="IL58" s="343">
        <v>7.5738986389252541E-2</v>
      </c>
      <c r="IM58" s="343">
        <v>0.10927921481786201</v>
      </c>
      <c r="IN58" s="343">
        <v>0.10796135840896243</v>
      </c>
      <c r="IO58" s="343">
        <v>0.10286170986544274</v>
      </c>
      <c r="IP58" s="343">
        <v>0.11573219807026583</v>
      </c>
      <c r="IQ58" s="343">
        <v>0.10140854697216563</v>
      </c>
      <c r="IR58" s="343">
        <v>5.1476181693147507E-2</v>
      </c>
      <c r="IS58" s="343">
        <v>5.7673040261728974E-2</v>
      </c>
      <c r="IT58" s="343">
        <v>9.2721731245114722E-2</v>
      </c>
      <c r="IU58" s="343">
        <v>9.5763784012856318E-2</v>
      </c>
      <c r="IV58" s="343">
        <v>9.6258012961787612E-2</v>
      </c>
      <c r="IW58" s="343">
        <v>9.8628175283939468E-2</v>
      </c>
      <c r="IX58" s="343">
        <v>0.10180470852694617</v>
      </c>
      <c r="IY58" s="343">
        <v>0.10442942240203509</v>
      </c>
      <c r="IZ58" s="343">
        <v>8.6233991807703511E-2</v>
      </c>
      <c r="JA58" s="343">
        <v>0.12428310868802279</v>
      </c>
      <c r="JB58" s="343">
        <v>0.14555054084860863</v>
      </c>
      <c r="JC58" s="343">
        <v>0.12314305056585544</v>
      </c>
      <c r="JD58" s="343">
        <v>3.1408826415831294E-2</v>
      </c>
      <c r="JE58" s="343">
        <v>5.2549679397288329E-2</v>
      </c>
      <c r="JF58" s="343">
        <v>3.593178903185229E-2</v>
      </c>
      <c r="JG58" s="343">
        <v>4.6213489483450415E-2</v>
      </c>
      <c r="JH58" s="343">
        <v>7.6698500263375838E-2</v>
      </c>
      <c r="JI58" s="343">
        <v>3.1798508420113676E-2</v>
      </c>
      <c r="JJ58" s="343">
        <v>6.3978919999728434E-2</v>
      </c>
      <c r="JK58" s="343">
        <v>9.840483822446032E-2</v>
      </c>
      <c r="JL58" s="343">
        <v>8.8614679317817885E-2</v>
      </c>
      <c r="JM58" s="343">
        <v>7.5077774355822136E-2</v>
      </c>
      <c r="JN58" s="343">
        <v>7.9161501616303184E-2</v>
      </c>
      <c r="JO58" s="343">
        <v>9.7499891354967852E-2</v>
      </c>
      <c r="JP58" s="343">
        <v>6.7549236423270459E-2</v>
      </c>
      <c r="JQ58" s="343">
        <v>6.1249063243044147E-2</v>
      </c>
      <c r="JR58" s="343">
        <v>8.1660929853328235E-2</v>
      </c>
      <c r="JS58" s="343">
        <v>8.0940183110317282E-2</v>
      </c>
      <c r="JT58" s="343">
        <v>0.11964528594892346</v>
      </c>
      <c r="JU58" s="343">
        <v>7.5787806316557002E-2</v>
      </c>
      <c r="JV58" s="343">
        <v>6.9642985310172767E-2</v>
      </c>
      <c r="JW58" s="343">
        <v>9.1404457605850892E-2</v>
      </c>
      <c r="JX58" s="343">
        <v>0.10732579206780749</v>
      </c>
      <c r="JY58" s="343">
        <v>5.3299220929239402E-2</v>
      </c>
      <c r="JZ58" s="343">
        <v>7.728108217380826E-2</v>
      </c>
      <c r="KA58" s="343">
        <v>8.3871289906701632E-2</v>
      </c>
      <c r="KB58" s="343">
        <v>0.10283540188788913</v>
      </c>
      <c r="KC58" s="343">
        <v>8.1936042145563701E-2</v>
      </c>
      <c r="KD58" s="343">
        <v>9.1103552263478021E-2</v>
      </c>
      <c r="KE58" s="343">
        <v>7.8923704568502395E-2</v>
      </c>
      <c r="KF58" s="343">
        <v>8.9320801172516742E-2</v>
      </c>
      <c r="KG58" s="343">
        <v>9.2767913743951963E-2</v>
      </c>
      <c r="KH58" s="343">
        <v>7.8556128412412718E-2</v>
      </c>
      <c r="KI58" s="343">
        <v>8.5557136684417279E-2</v>
      </c>
      <c r="KJ58" s="343">
        <v>8.6677613945972481E-2</v>
      </c>
      <c r="KK58" s="343">
        <v>0.11778010787837677</v>
      </c>
      <c r="KL58" s="343">
        <v>9.4851398879000542E-2</v>
      </c>
      <c r="KM58" s="343">
        <v>7.9939703447014593E-2</v>
      </c>
      <c r="KN58" s="343">
        <v>6.3028197198577551E-2</v>
      </c>
      <c r="KO58" s="343">
        <v>9.1167226911038013E-2</v>
      </c>
      <c r="KP58" s="343">
        <v>6.8775956090951357E-2</v>
      </c>
      <c r="KQ58" s="343">
        <v>7.6900012214456567E-2</v>
      </c>
      <c r="KR58" s="343">
        <v>0.11342271311172944</v>
      </c>
      <c r="KS58" s="343">
        <v>5.2289776214313244E-2</v>
      </c>
      <c r="KT58" s="343">
        <v>8.6009929444112176E-2</v>
      </c>
      <c r="KU58" s="343">
        <v>9.2012906175069867E-2</v>
      </c>
      <c r="KV58" s="343">
        <v>9.3762056300948068E-2</v>
      </c>
      <c r="KW58" s="343">
        <v>6.8324858334106078E-2</v>
      </c>
      <c r="KX58" s="343">
        <v>0.12106226421140232</v>
      </c>
      <c r="KY58" s="343">
        <v>0.10910657160857384</v>
      </c>
      <c r="KZ58" s="343">
        <v>9.2029943771447145E-2</v>
      </c>
      <c r="LA58" s="343">
        <v>8.7693100741597446E-2</v>
      </c>
      <c r="LB58" s="343">
        <v>0.15540506505241175</v>
      </c>
      <c r="LC58" s="343">
        <v>8.6716166690957094E-2</v>
      </c>
      <c r="LD58" s="343">
        <v>0.10004634935062509</v>
      </c>
      <c r="LE58" s="343">
        <v>5.1360285897768851E-2</v>
      </c>
      <c r="LF58" s="343">
        <v>6.8571067334337543E-2</v>
      </c>
      <c r="LG58" s="343">
        <v>4.9281630624665319E-2</v>
      </c>
      <c r="LH58" s="343">
        <v>6.2245520407032379E-2</v>
      </c>
      <c r="LI58" s="343">
        <v>9.6242044593554357E-2</v>
      </c>
      <c r="LJ58" s="343">
        <v>6.9402266403873661E-2</v>
      </c>
      <c r="LK58" s="343">
        <v>8.2837300329183308E-2</v>
      </c>
      <c r="LL58" s="343">
        <v>7.4442388503212484E-2</v>
      </c>
      <c r="LM58" s="343">
        <v>8.0747006120556478E-2</v>
      </c>
      <c r="LN58" s="343">
        <v>6.7497684697536031E-2</v>
      </c>
      <c r="LO58" s="343">
        <v>0.12174519390128395</v>
      </c>
      <c r="LP58" s="343">
        <v>6.4313190222521563E-2</v>
      </c>
      <c r="LQ58" s="343">
        <v>6.0988379145393505E-2</v>
      </c>
      <c r="LR58" s="343">
        <v>6.0040311318022614E-2</v>
      </c>
      <c r="LS58" s="343">
        <v>8.7308886475336411E-2</v>
      </c>
      <c r="LT58" s="343">
        <v>8.5740948167938633E-2</v>
      </c>
      <c r="LU58" s="343">
        <v>6.8465240675547628E-2</v>
      </c>
      <c r="LV58" s="343">
        <v>8.5417703785019158E-2</v>
      </c>
      <c r="LW58" s="343">
        <v>7.7138623417251459E-2</v>
      </c>
      <c r="LX58" s="343">
        <v>8.6476912714934018E-2</v>
      </c>
      <c r="LY58" s="343">
        <v>7.9299173639999804E-2</v>
      </c>
      <c r="LZ58" s="343">
        <v>8.8577963722105135E-2</v>
      </c>
      <c r="MA58" s="343">
        <v>5.1233530944044779E-2</v>
      </c>
      <c r="MB58" s="343">
        <v>6.4377751109162329E-2</v>
      </c>
      <c r="MC58" s="343">
        <v>0.10901299327573551</v>
      </c>
      <c r="MD58" s="343">
        <v>9.1202250030515963E-2</v>
      </c>
      <c r="ME58" s="343">
        <v>7.0181266424192854E-2</v>
      </c>
      <c r="MF58" s="343">
        <v>8.1800087368690336E-2</v>
      </c>
      <c r="MG58" s="343">
        <v>7.6506141353107238E-2</v>
      </c>
      <c r="MH58" s="343">
        <v>8.5210978633718321E-2</v>
      </c>
      <c r="MI58" s="343">
        <v>8.2259376244245744E-2</v>
      </c>
      <c r="MJ58" s="343">
        <v>8.5755186117814505E-2</v>
      </c>
      <c r="MK58" s="343">
        <v>0.10868477624573054</v>
      </c>
      <c r="ML58" s="343">
        <v>9.2953840829980497E-2</v>
      </c>
      <c r="MM58" s="343">
        <v>8.2241396695741431E-2</v>
      </c>
      <c r="MN58" s="343">
        <v>8.6817062714515086E-2</v>
      </c>
      <c r="MO58" s="343">
        <v>8.7788266496544337E-2</v>
      </c>
      <c r="MP58" s="343">
        <v>7.3929835434971461E-2</v>
      </c>
      <c r="MQ58" s="343">
        <v>4.2586792356106726E-2</v>
      </c>
      <c r="MR58" s="343">
        <v>0.1131139107244188</v>
      </c>
      <c r="MS58" s="343">
        <v>7.1140316388424343E-2</v>
      </c>
      <c r="MT58" s="343">
        <v>0.11435162363780389</v>
      </c>
      <c r="MU58" s="343">
        <v>0.10269024127700556</v>
      </c>
      <c r="MV58" s="343">
        <v>6.8434334719523551E-2</v>
      </c>
      <c r="MW58" s="343">
        <v>9.7348541730720953E-2</v>
      </c>
      <c r="MX58" s="343">
        <v>9.0171751930294031E-2</v>
      </c>
      <c r="MY58" s="343">
        <v>0.109795649084865</v>
      </c>
      <c r="MZ58" s="343">
        <v>8.0498588837864635E-2</v>
      </c>
      <c r="NA58" s="343">
        <v>0.10769024655327827</v>
      </c>
      <c r="NB58" s="343">
        <v>5.8722813289024886E-2</v>
      </c>
      <c r="NC58" s="343">
        <v>9.6576679995105455E-2</v>
      </c>
      <c r="ND58" s="343">
        <v>9.1106289102886817E-2</v>
      </c>
      <c r="NE58" s="343">
        <v>9.920459570715405E-2</v>
      </c>
      <c r="NF58" s="343">
        <v>0.10058977904090151</v>
      </c>
      <c r="NG58" s="343">
        <v>0.11465239894689795</v>
      </c>
      <c r="NH58" s="343">
        <v>0.10376587427827103</v>
      </c>
      <c r="NI58" s="343">
        <v>9.0548991417733427E-2</v>
      </c>
      <c r="NJ58" s="343">
        <v>7.0792136756354915E-2</v>
      </c>
      <c r="NK58" s="343">
        <v>6.7997092577142038E-2</v>
      </c>
      <c r="NL58" s="343">
        <v>6.839329973270443E-2</v>
      </c>
      <c r="NM58" s="343">
        <v>0.12265269950593632</v>
      </c>
      <c r="NN58" s="343">
        <v>7.5755103459561088E-2</v>
      </c>
      <c r="NO58" s="343">
        <v>9.1826222544828931E-2</v>
      </c>
      <c r="NP58" s="343">
        <v>0.10555913989114667</v>
      </c>
      <c r="NQ58" s="343">
        <v>9.2927941421872481E-2</v>
      </c>
      <c r="NR58" s="343">
        <v>0.12173247579815244</v>
      </c>
      <c r="NS58" s="343">
        <v>0.14508927998354404</v>
      </c>
      <c r="NT58" s="343">
        <v>0.13153027601170397</v>
      </c>
      <c r="NU58" s="343">
        <v>3.3901135539541175E-2</v>
      </c>
      <c r="NV58" s="343">
        <v>9.9083684766724842E-2</v>
      </c>
      <c r="NW58" s="343">
        <v>6.5908765268395203E-2</v>
      </c>
      <c r="NX58" s="343">
        <v>7.3047029587122683E-2</v>
      </c>
      <c r="NY58" s="343">
        <v>6.5352476930618048E-2</v>
      </c>
      <c r="NZ58" s="343">
        <v>6.9347138294284807E-2</v>
      </c>
      <c r="OA58" s="343">
        <v>5.9728729992213098E-2</v>
      </c>
      <c r="OB58" s="343">
        <v>4.7986125699734747E-2</v>
      </c>
      <c r="OC58" s="343">
        <v>7.6528955821868402E-2</v>
      </c>
      <c r="OD58" s="343">
        <v>7.1758112664000478E-2</v>
      </c>
      <c r="OE58" s="343">
        <v>8.6513243650073582E-2</v>
      </c>
      <c r="OF58" s="343">
        <v>8.3528548012180556E-2</v>
      </c>
      <c r="OG58" s="343">
        <v>8.2129303899760975E-2</v>
      </c>
      <c r="OH58" s="343">
        <v>0.11864933808581282</v>
      </c>
      <c r="OI58" s="343">
        <v>0.10875062879871242</v>
      </c>
      <c r="OJ58" s="343">
        <v>9.6750222027214533E-2</v>
      </c>
      <c r="OK58" s="343">
        <v>7.2843149276783536E-2</v>
      </c>
      <c r="OL58" s="343">
        <v>0.1114936412927032</v>
      </c>
      <c r="OM58" s="343">
        <v>7.2357130370740694E-2</v>
      </c>
      <c r="ON58" s="343">
        <v>0.11270696715411974</v>
      </c>
      <c r="OO58" s="343">
        <v>7.6655830891442928E-2</v>
      </c>
      <c r="OP58" s="343">
        <v>0.10344701906908375</v>
      </c>
      <c r="OQ58" s="343">
        <v>8.8074276947384317E-2</v>
      </c>
      <c r="OR58" s="343">
        <v>9.6768406813644056E-2</v>
      </c>
      <c r="OS58" s="343">
        <v>0.10164787718774897</v>
      </c>
      <c r="OT58" s="343">
        <v>0.10306971235464747</v>
      </c>
      <c r="OU58" s="343">
        <v>0.10529708228424239</v>
      </c>
      <c r="OV58" s="343">
        <v>8.3879748751458802E-2</v>
      </c>
      <c r="OW58" s="343">
        <v>9.6532148089899836E-2</v>
      </c>
      <c r="OX58" s="343">
        <v>0.11633929269395053</v>
      </c>
      <c r="OY58" s="343">
        <v>0.11979982679323131</v>
      </c>
      <c r="OZ58" s="343">
        <v>7.0751613279455589E-2</v>
      </c>
      <c r="PA58" s="343">
        <v>0.13282462895744557</v>
      </c>
      <c r="PB58" s="343">
        <v>0.10322687667537792</v>
      </c>
      <c r="PC58" s="343">
        <v>6.4154004522996813E-2</v>
      </c>
      <c r="PD58" s="343">
        <v>9.3219415011365672E-2</v>
      </c>
      <c r="PE58" s="343">
        <v>0.10381098587608609</v>
      </c>
      <c r="PF58" s="343">
        <v>0.11858476335894616</v>
      </c>
      <c r="PG58" s="343">
        <v>8.5655239944639514E-2</v>
      </c>
      <c r="PH58" s="343">
        <v>0.12135937968491012</v>
      </c>
      <c r="PI58" s="343">
        <v>0.1036406222329908</v>
      </c>
      <c r="PJ58" s="343">
        <v>9.9086245388554511E-2</v>
      </c>
      <c r="PK58" s="343">
        <v>0.11555076494556618</v>
      </c>
      <c r="PL58" s="343">
        <v>9.900425728497815E-2</v>
      </c>
      <c r="PM58" s="343">
        <v>0.11466830631864408</v>
      </c>
      <c r="PN58" s="343">
        <v>0.14762955231562283</v>
      </c>
      <c r="PO58" s="343">
        <v>0.11435177517184396</v>
      </c>
      <c r="PP58" s="343">
        <v>0.13774451432271856</v>
      </c>
      <c r="PQ58" s="343">
        <v>0.19332711583698783</v>
      </c>
      <c r="PR58" s="343">
        <v>6.8094233912407445E-2</v>
      </c>
      <c r="PS58" s="343">
        <v>7.0109980736296817E-2</v>
      </c>
      <c r="PT58" s="343">
        <v>7.4986564810538295E-2</v>
      </c>
      <c r="PU58" s="343">
        <v>9.0280069331127838E-2</v>
      </c>
      <c r="PV58" s="343">
        <v>0.13094951879059269</v>
      </c>
      <c r="PW58" s="343">
        <v>0.13725531887391773</v>
      </c>
      <c r="PX58" s="343">
        <v>0.12058526963069685</v>
      </c>
      <c r="PY58" s="343">
        <v>8.5522296705492593E-2</v>
      </c>
      <c r="PZ58" s="343">
        <v>8.113694614161808E-2</v>
      </c>
      <c r="QA58" s="343">
        <v>0.11818397204016542</v>
      </c>
      <c r="QB58" s="343">
        <v>8.2896651273874772E-2</v>
      </c>
      <c r="QC58" s="343">
        <v>0.1358152620497213</v>
      </c>
      <c r="QD58" s="343">
        <v>8.3695786033926564E-2</v>
      </c>
      <c r="QE58" s="343">
        <v>9.3393888820682516E-2</v>
      </c>
      <c r="QF58" s="343">
        <v>8.644335728417385E-2</v>
      </c>
      <c r="QG58" s="343">
        <v>6.0181724656538552E-2</v>
      </c>
      <c r="QH58" s="343">
        <v>0.11454141991089882</v>
      </c>
      <c r="QI58" s="343">
        <v>0.11344394259026523</v>
      </c>
      <c r="QJ58" s="343">
        <v>0.11926474040104329</v>
      </c>
      <c r="QK58" s="343">
        <v>0.12622453747166062</v>
      </c>
      <c r="QL58" s="343">
        <v>8.983609967101075E-2</v>
      </c>
      <c r="QM58" s="343">
        <v>0.11873047757298895</v>
      </c>
      <c r="QN58" s="343">
        <v>0.16239589127706394</v>
      </c>
      <c r="QO58" s="343">
        <v>0.16176993985099747</v>
      </c>
      <c r="QP58" s="343">
        <v>9.748214392087233E-2</v>
      </c>
      <c r="QQ58" s="343">
        <v>0.15392372788550371</v>
      </c>
      <c r="QR58" s="343">
        <v>7.4558370774338412E-2</v>
      </c>
      <c r="QS58" s="343">
        <v>0.12056086390816342</v>
      </c>
      <c r="QT58" s="343">
        <v>8.3421378637499918E-2</v>
      </c>
      <c r="QU58" s="343">
        <v>9.9989787922830545E-2</v>
      </c>
      <c r="QV58" s="343">
        <v>9.4689051949757672E-2</v>
      </c>
      <c r="QW58" s="343">
        <v>9.827016833695823E-2</v>
      </c>
      <c r="QX58" s="343">
        <v>0.11385140348967919</v>
      </c>
      <c r="QY58" s="343">
        <v>0.10163197685824622</v>
      </c>
      <c r="QZ58" s="343">
        <v>0.10465248542170111</v>
      </c>
      <c r="RA58" s="343">
        <v>0.10367833378046896</v>
      </c>
      <c r="RB58" s="343">
        <v>0.11842594038536587</v>
      </c>
      <c r="RC58" s="343">
        <v>0.1630830399059143</v>
      </c>
      <c r="RD58" s="343">
        <v>0.1948179085028158</v>
      </c>
      <c r="RE58" s="343">
        <v>7.3476765058853283E-2</v>
      </c>
      <c r="RF58" s="343">
        <v>9.4926283902504266E-2</v>
      </c>
      <c r="RG58" s="343">
        <v>7.8903117682953716E-2</v>
      </c>
      <c r="RH58" s="343">
        <v>9.7419736866047588E-2</v>
      </c>
      <c r="RI58" s="343">
        <v>9.3984644787881183E-2</v>
      </c>
      <c r="RJ58" s="343">
        <v>9.5647789984162096E-2</v>
      </c>
      <c r="RK58" s="343">
        <v>9.1356448550204111E-2</v>
      </c>
      <c r="RL58" s="343">
        <v>9.9454365939707329E-2</v>
      </c>
      <c r="RM58" s="343">
        <v>0.10781964688138604</v>
      </c>
      <c r="RN58" s="343">
        <v>7.7982809385941695E-2</v>
      </c>
      <c r="RO58" s="343">
        <v>8.1498393815086501E-2</v>
      </c>
      <c r="RP58" s="343">
        <v>9.2115751285892958E-2</v>
      </c>
      <c r="RQ58" s="343">
        <v>8.2506215196226598E-2</v>
      </c>
      <c r="RR58" s="343">
        <v>9.1670963376909387E-2</v>
      </c>
      <c r="RS58" s="343">
        <v>0.11055047915179647</v>
      </c>
      <c r="RT58" s="343">
        <v>7.1418254929177125E-2</v>
      </c>
      <c r="RU58" s="343">
        <v>5.815245463068093E-2</v>
      </c>
      <c r="RV58" s="343">
        <v>0.14704553560806893</v>
      </c>
      <c r="RW58" s="343">
        <v>0.19144342808596815</v>
      </c>
      <c r="RX58" s="343">
        <v>0.14602848676890942</v>
      </c>
      <c r="RY58" s="343">
        <v>8.0530419557059474E-2</v>
      </c>
      <c r="RZ58" s="343">
        <v>8.5402186860730908E-2</v>
      </c>
      <c r="SA58" s="343">
        <v>9.3673084057258188E-2</v>
      </c>
      <c r="SB58" s="343">
        <v>8.7250072755845134E-2</v>
      </c>
      <c r="SC58" s="343">
        <v>0.11173897611325027</v>
      </c>
      <c r="SD58" s="343">
        <v>7.8897414879172567E-2</v>
      </c>
      <c r="SE58" s="343">
        <v>9.9910558460366908E-2</v>
      </c>
      <c r="SF58" s="343">
        <v>7.617259610122995E-2</v>
      </c>
      <c r="SG58" s="343">
        <v>6.4163369848174084E-2</v>
      </c>
      <c r="SH58" s="343">
        <v>8.5448150214955526E-2</v>
      </c>
      <c r="SI58" s="343">
        <v>8.1571799599699985E-2</v>
      </c>
      <c r="SJ58" s="343">
        <v>9.0487033176239462E-2</v>
      </c>
      <c r="SK58" s="343">
        <v>0.1037365024318842</v>
      </c>
      <c r="SL58" s="343">
        <v>0.11983569708724549</v>
      </c>
      <c r="SM58" s="343">
        <v>7.9122878221613083E-2</v>
      </c>
      <c r="SN58" s="343">
        <v>0.10890553165109668</v>
      </c>
      <c r="SO58" s="343">
        <v>9.120320924626589E-2</v>
      </c>
      <c r="SP58" s="343">
        <v>7.309573981430717E-2</v>
      </c>
      <c r="SQ58" s="343">
        <v>0.11729900445526348</v>
      </c>
      <c r="SR58" s="343">
        <v>0.1041380106794188</v>
      </c>
      <c r="SS58" s="343">
        <v>6.3856469244705075E-2</v>
      </c>
      <c r="ST58" s="343">
        <v>9.4488289158909486E-2</v>
      </c>
      <c r="SU58" s="343">
        <v>9.6964974293053452E-2</v>
      </c>
      <c r="SV58" s="343">
        <v>0.115714054451365</v>
      </c>
      <c r="SW58" s="343">
        <v>0.10785019098159251</v>
      </c>
      <c r="SX58" s="343">
        <v>0.10717479816142572</v>
      </c>
      <c r="SY58" s="343">
        <v>9.7562901199518937E-2</v>
      </c>
      <c r="SZ58" s="343">
        <v>0.10798749626374039</v>
      </c>
      <c r="TA58" s="343">
        <v>0.10209509413164872</v>
      </c>
      <c r="TB58" s="343">
        <v>8.8181329165928871E-2</v>
      </c>
      <c r="TC58" s="343">
        <v>9.6976282698875899E-2</v>
      </c>
      <c r="TD58" s="343">
        <v>0.12249595330051261</v>
      </c>
      <c r="TE58" s="343">
        <v>0.11651486655220017</v>
      </c>
      <c r="TF58" s="343">
        <v>0.11151115087781639</v>
      </c>
      <c r="TG58" s="343">
        <v>8.0681035299599205E-2</v>
      </c>
      <c r="TH58" s="343">
        <v>0.11509500986658287</v>
      </c>
      <c r="TI58" s="343">
        <v>0.13278100843772511</v>
      </c>
      <c r="TJ58" s="343">
        <v>0.10356401765150539</v>
      </c>
      <c r="TK58" s="343">
        <v>0.10593723696276339</v>
      </c>
      <c r="TL58" s="343">
        <v>0.1265545012647242</v>
      </c>
      <c r="TM58" s="343">
        <v>0.14144859001689181</v>
      </c>
      <c r="TN58" s="343">
        <v>0.11047648651802706</v>
      </c>
      <c r="TO58" s="343">
        <v>0.14150467843728817</v>
      </c>
      <c r="TP58" s="343">
        <v>0.14363166020145016</v>
      </c>
      <c r="TQ58" s="343">
        <v>0.10557966333973128</v>
      </c>
      <c r="TR58" s="343">
        <v>0.13870819226582928</v>
      </c>
      <c r="TS58" s="343">
        <v>0.11485081796121067</v>
      </c>
      <c r="TT58" s="343">
        <v>0.13572986729069322</v>
      </c>
      <c r="TU58" s="343">
        <v>0.11905446794395584</v>
      </c>
      <c r="TV58" s="343">
        <v>0.14928992974059632</v>
      </c>
      <c r="TW58" s="343">
        <v>9.0699689679348022E-2</v>
      </c>
      <c r="TX58" s="343">
        <v>0.13425452472960808</v>
      </c>
      <c r="TY58" s="343">
        <v>6.2604034636568828E-2</v>
      </c>
      <c r="TZ58" s="343">
        <v>7.9194393947152567E-2</v>
      </c>
      <c r="UA58" s="343">
        <v>7.7052484873020868E-2</v>
      </c>
      <c r="UB58" s="343">
        <v>0.14375333783315022</v>
      </c>
      <c r="UC58" s="343">
        <v>0.11398298282890974</v>
      </c>
      <c r="UD58" s="343">
        <v>9.6890092213238174E-2</v>
      </c>
      <c r="UE58" s="343">
        <v>0.15713801476144401</v>
      </c>
      <c r="UF58" s="343">
        <v>0.13890779134534065</v>
      </c>
      <c r="UG58" s="343">
        <v>0.11955577645159234</v>
      </c>
      <c r="UH58" s="343">
        <v>6.8349760791851219E-2</v>
      </c>
      <c r="UI58" s="343">
        <v>8.054571593371869E-2</v>
      </c>
      <c r="UJ58" s="343">
        <v>8.542000206336621E-2</v>
      </c>
      <c r="UK58" s="343">
        <v>8.7047570144413222E-2</v>
      </c>
      <c r="UL58" s="343">
        <v>6.9581545122624239E-2</v>
      </c>
      <c r="UM58" s="343">
        <v>0.11802662343103099</v>
      </c>
      <c r="UN58" s="343">
        <v>6.4383065685455015E-2</v>
      </c>
      <c r="UO58" s="343">
        <v>8.0179390496252223E-2</v>
      </c>
      <c r="UP58" s="343">
        <v>9.397347317680832E-2</v>
      </c>
      <c r="UQ58" s="343">
        <v>7.9448031416249926E-2</v>
      </c>
      <c r="UR58" s="343">
        <v>0.11959092438715269</v>
      </c>
      <c r="US58" s="343">
        <v>9.161044751511252E-2</v>
      </c>
      <c r="UT58" s="343">
        <v>9.6553626752280061E-2</v>
      </c>
      <c r="UU58" s="343">
        <v>8.9039534437422352E-2</v>
      </c>
      <c r="UV58" s="343">
        <v>0.10066479407505288</v>
      </c>
      <c r="UW58" s="343">
        <v>0.10000986668180804</v>
      </c>
      <c r="UX58" s="343">
        <v>9.4823345557260408E-2</v>
      </c>
      <c r="UY58" s="343">
        <v>9.4938552910338161E-2</v>
      </c>
      <c r="UZ58" s="343">
        <v>6.8154612611811174E-2</v>
      </c>
      <c r="VA58" s="343">
        <v>0.11304486622073265</v>
      </c>
      <c r="VB58" s="343">
        <v>0.12019831743494322</v>
      </c>
      <c r="VC58" s="343">
        <v>9.2008345809106856E-2</v>
      </c>
      <c r="VD58" s="343">
        <v>0.12223017054088867</v>
      </c>
      <c r="VE58" s="343">
        <v>0.11160987350925304</v>
      </c>
      <c r="VF58" s="343">
        <v>9.8328729616526667E-2</v>
      </c>
      <c r="VG58" s="343">
        <v>0.11755623254133162</v>
      </c>
      <c r="VH58" s="343">
        <v>0.12369058141369603</v>
      </c>
      <c r="VI58" s="343">
        <v>0.15816822644194434</v>
      </c>
      <c r="VJ58" s="343">
        <v>5.7176403777219616E-2</v>
      </c>
      <c r="VK58" s="343">
        <v>8.8396039577965421E-2</v>
      </c>
      <c r="VL58" s="343">
        <v>8.5057718963530163E-2</v>
      </c>
      <c r="VM58" s="343">
        <v>7.3894242652221276E-2</v>
      </c>
      <c r="VN58" s="343">
        <v>0.10672168579170306</v>
      </c>
      <c r="VO58" s="343">
        <v>7.5269331476713192E-2</v>
      </c>
      <c r="VP58" s="343">
        <v>0.10781816927909817</v>
      </c>
      <c r="VQ58" s="343">
        <v>9.118451411903003E-2</v>
      </c>
      <c r="VR58" s="343">
        <v>9.9198697368268404E-2</v>
      </c>
      <c r="VS58" s="343">
        <v>8.7654680493593623E-2</v>
      </c>
      <c r="VT58" s="343">
        <v>0.10145267386385372</v>
      </c>
      <c r="VU58" s="343">
        <v>7.5139558963248962E-2</v>
      </c>
      <c r="VV58" s="343">
        <v>8.1985907988820578E-2</v>
      </c>
      <c r="VW58" s="343">
        <v>0.11855586262310079</v>
      </c>
      <c r="VX58" s="343">
        <v>9.3009161798386947E-2</v>
      </c>
      <c r="VY58" s="343">
        <v>6.281115602071706E-2</v>
      </c>
      <c r="VZ58" s="343">
        <v>0.11627141354612314</v>
      </c>
      <c r="WA58" s="343">
        <v>0.12415123249782886</v>
      </c>
      <c r="WB58" s="343">
        <v>9.0116532525734927E-2</v>
      </c>
      <c r="WC58" s="343">
        <v>0.14795936218975853</v>
      </c>
      <c r="WD58" s="343">
        <v>8.564160909137114E-2</v>
      </c>
      <c r="WE58" s="343">
        <v>9.4319691675300951E-2</v>
      </c>
      <c r="WF58" s="343">
        <v>8.398653043149025E-2</v>
      </c>
      <c r="WG58" s="343">
        <v>0.10274539497815877</v>
      </c>
      <c r="WH58" s="343">
        <v>0.10271067271468227</v>
      </c>
      <c r="WI58" s="343">
        <v>0.1150546088417865</v>
      </c>
      <c r="WJ58" s="343">
        <v>8.4444884487589508E-2</v>
      </c>
      <c r="WK58" s="343">
        <v>0.11293983319114143</v>
      </c>
      <c r="WL58" s="343">
        <v>9.4398491948254365E-2</v>
      </c>
      <c r="WM58" s="343">
        <v>0.10073514931360684</v>
      </c>
      <c r="WN58" s="343">
        <v>0.10390909607812304</v>
      </c>
      <c r="WO58" s="343">
        <v>9.5520238875381566E-2</v>
      </c>
      <c r="WP58" s="343">
        <v>0.10494722724866577</v>
      </c>
      <c r="WQ58" s="343">
        <v>9.4286333650221696E-2</v>
      </c>
      <c r="WR58" s="343">
        <v>0.11577892060242391</v>
      </c>
      <c r="WS58" s="343">
        <v>0.10632323281675128</v>
      </c>
      <c r="WT58" s="343">
        <v>0.14068677208559452</v>
      </c>
      <c r="WU58" s="343">
        <v>0.10506601279407478</v>
      </c>
      <c r="WV58" s="343">
        <v>0.1265661762653652</v>
      </c>
      <c r="WW58" s="343">
        <v>0.12594327922132487</v>
      </c>
      <c r="WX58" s="343">
        <v>0.13412400913525294</v>
      </c>
      <c r="WY58" s="343">
        <v>0.15184303504271779</v>
      </c>
      <c r="WZ58" s="343">
        <v>0.13375883449483139</v>
      </c>
      <c r="XA58" s="343">
        <v>8.4790341824835386E-2</v>
      </c>
      <c r="XB58" s="343">
        <v>0.17660168872654741</v>
      </c>
      <c r="XC58" s="343">
        <v>0.14574407829955158</v>
      </c>
      <c r="XD58" s="343">
        <v>0.15139934111507003</v>
      </c>
      <c r="XE58" s="343">
        <v>0.1478015351939678</v>
      </c>
      <c r="XF58" s="343">
        <v>7.2358292956840792E-2</v>
      </c>
      <c r="XG58" s="343">
        <v>0.11305250632591557</v>
      </c>
      <c r="XH58" s="343">
        <v>0.11659256095096747</v>
      </c>
      <c r="XI58" s="343">
        <v>7.8594374552079849E-2</v>
      </c>
      <c r="XJ58" s="343">
        <v>0.10423267117245798</v>
      </c>
      <c r="XK58" s="343">
        <v>0.10862747804671356</v>
      </c>
      <c r="XL58" s="343">
        <v>7.6205631054367229E-2</v>
      </c>
      <c r="XM58" s="343">
        <v>0.12340071939618528</v>
      </c>
      <c r="XN58" s="343">
        <v>0.11694941287272649</v>
      </c>
      <c r="XO58" s="343">
        <v>0.1016281321160158</v>
      </c>
      <c r="XP58" s="343">
        <v>0.11493695018027926</v>
      </c>
      <c r="XQ58" s="343">
        <v>0.11937263285105744</v>
      </c>
      <c r="XR58" s="343">
        <v>0.10183175610126351</v>
      </c>
      <c r="XS58" s="343">
        <v>9.4927781929869323E-2</v>
      </c>
      <c r="XT58" s="343">
        <v>0.1204308258007573</v>
      </c>
      <c r="XU58" s="343">
        <v>0.13269812792526761</v>
      </c>
      <c r="XV58" s="343">
        <v>0.10856557336799426</v>
      </c>
      <c r="XW58" s="343">
        <v>0.10555895103701242</v>
      </c>
      <c r="XX58" s="343">
        <v>0.13992254241251012</v>
      </c>
      <c r="XY58" s="343">
        <v>0.1313049750007228</v>
      </c>
      <c r="XZ58" s="343">
        <v>0.10186138855935536</v>
      </c>
      <c r="YA58" s="343">
        <v>0.1315660907109629</v>
      </c>
      <c r="YB58" s="343">
        <v>0.11329243587439763</v>
      </c>
      <c r="YC58" s="343">
        <v>7.5478013234841046E-2</v>
      </c>
      <c r="YD58" s="343">
        <v>0.1173923729261815</v>
      </c>
      <c r="YE58" s="343">
        <v>7.9601197231745205E-2</v>
      </c>
      <c r="YF58" s="343">
        <v>9.1709372140024614E-2</v>
      </c>
      <c r="YG58" s="343">
        <v>9.5948167801676698E-2</v>
      </c>
      <c r="YH58" s="343">
        <v>0.11490188159806555</v>
      </c>
      <c r="YI58" s="343">
        <v>0.1011494806272981</v>
      </c>
      <c r="YJ58" s="343">
        <v>0.13392740612465406</v>
      </c>
      <c r="YK58" s="343">
        <v>0.10759212818178053</v>
      </c>
      <c r="YL58" s="343">
        <v>9.1315938635151334E-2</v>
      </c>
      <c r="YM58" s="343">
        <v>0.13970650225469702</v>
      </c>
      <c r="YN58" s="343">
        <v>0.11535940237855008</v>
      </c>
      <c r="YO58" s="343">
        <v>0.10733762226315569</v>
      </c>
      <c r="YP58" s="343">
        <v>0.12462468815928791</v>
      </c>
      <c r="YQ58" s="343">
        <v>0.12272615395554577</v>
      </c>
      <c r="YR58" s="343">
        <v>0.13569599926237241</v>
      </c>
      <c r="YS58" s="343">
        <v>0.10814389281874236</v>
      </c>
      <c r="YT58" s="343">
        <v>5.5276852219059654E-2</v>
      </c>
      <c r="YU58" s="343">
        <v>5.6826361953719075E-2</v>
      </c>
      <c r="YV58" s="343">
        <v>6.4730528915935323E-2</v>
      </c>
      <c r="YW58" s="343">
        <v>8.91577581014808E-2</v>
      </c>
      <c r="YX58" s="343">
        <v>5.8541269132878333E-2</v>
      </c>
      <c r="YY58" s="343">
        <v>7.412122188911327E-2</v>
      </c>
      <c r="YZ58" s="343">
        <v>8.141585930287086E-2</v>
      </c>
      <c r="ZA58" s="343">
        <v>6.5966673907738943E-2</v>
      </c>
      <c r="ZB58" s="343">
        <v>7.9290953715724033E-2</v>
      </c>
      <c r="ZC58" s="343">
        <v>9.1412291677966079E-2</v>
      </c>
      <c r="ZD58" s="343">
        <v>8.1500905422742354E-2</v>
      </c>
      <c r="ZE58" s="343">
        <v>9.096839818841955E-2</v>
      </c>
      <c r="ZF58" s="343">
        <v>0.10223908515534487</v>
      </c>
      <c r="ZG58" s="343">
        <v>9.2791659909334662E-2</v>
      </c>
      <c r="ZH58" s="343">
        <v>8.661388525168992E-2</v>
      </c>
      <c r="ZI58" s="343">
        <v>9.6439366222252951E-2</v>
      </c>
      <c r="ZJ58" s="343">
        <v>7.3376156124974903E-2</v>
      </c>
      <c r="ZK58" s="343">
        <v>7.885464784154847E-2</v>
      </c>
      <c r="ZL58" s="343">
        <v>7.1909115873389107E-2</v>
      </c>
      <c r="ZM58" s="343">
        <v>7.8697284281008639E-2</v>
      </c>
      <c r="ZN58" s="343">
        <v>9.6149863019333093E-2</v>
      </c>
      <c r="ZO58" s="343">
        <v>9.6089927223755187E-2</v>
      </c>
      <c r="ZP58" s="343">
        <v>8.1330233476318847E-2</v>
      </c>
      <c r="ZQ58" s="343">
        <v>9.0747578271334908E-2</v>
      </c>
      <c r="ZR58" s="343">
        <v>7.1097533609621996E-2</v>
      </c>
      <c r="ZS58" s="343">
        <v>7.7895513352130019E-2</v>
      </c>
      <c r="ZT58" s="343">
        <v>8.0784620729099033E-2</v>
      </c>
      <c r="ZU58" s="343">
        <v>7.790941651121415E-2</v>
      </c>
      <c r="ZV58" s="343">
        <v>8.2358216821882935E-2</v>
      </c>
      <c r="ZW58" s="343">
        <v>8.8872942370913671E-2</v>
      </c>
      <c r="ZX58" s="343">
        <v>8.7546934600491566E-2</v>
      </c>
      <c r="ZY58" s="343">
        <v>9.7929213087745479E-2</v>
      </c>
      <c r="ZZ58" s="343">
        <v>6.58834386877762E-2</v>
      </c>
      <c r="AAA58" s="343">
        <v>0.11208442421174078</v>
      </c>
      <c r="AAB58" s="343">
        <v>8.4390237498097959E-2</v>
      </c>
      <c r="AAC58" s="343">
        <v>0.11569876720966399</v>
      </c>
      <c r="AAD58" s="343">
        <v>0.12236680663910432</v>
      </c>
      <c r="AAE58" s="343">
        <v>0.10545117418159863</v>
      </c>
      <c r="AAF58" s="343">
        <v>6.7348139298999909E-2</v>
      </c>
      <c r="AAG58" s="343">
        <v>7.6558153880904686E-2</v>
      </c>
      <c r="AAH58" s="343">
        <v>8.0977642434525529E-2</v>
      </c>
      <c r="AAI58" s="343">
        <v>0.10592132508588202</v>
      </c>
      <c r="AAJ58" s="343">
        <v>7.5538211321128285E-2</v>
      </c>
      <c r="AAK58" s="343">
        <v>9.4784193590987303E-2</v>
      </c>
      <c r="AAL58" s="343">
        <v>8.1679453976567604E-2</v>
      </c>
      <c r="AAM58" s="343">
        <v>5.4331648278050301E-2</v>
      </c>
      <c r="AAN58" s="343">
        <v>0.11786508684686614</v>
      </c>
      <c r="AAO58" s="343">
        <v>0.12987177401652231</v>
      </c>
      <c r="AAP58" s="343">
        <v>9.7981549788035749E-2</v>
      </c>
      <c r="AAQ58" s="343">
        <v>9.6281206815865064E-2</v>
      </c>
      <c r="AAR58" s="343">
        <v>0.10179797904167698</v>
      </c>
      <c r="AAS58" s="343">
        <v>0.12755779625868852</v>
      </c>
      <c r="AAT58" s="343">
        <v>9.3301826042253663E-2</v>
      </c>
      <c r="AAU58" s="343">
        <v>0.1162341210741108</v>
      </c>
      <c r="AAV58" s="343">
        <v>0.13169706187493391</v>
      </c>
      <c r="AAW58" s="343">
        <v>9.469869949504546E-2</v>
      </c>
      <c r="AAX58" s="343">
        <v>0.11019396615167598</v>
      </c>
      <c r="AAY58" s="343">
        <v>0.10564640123098755</v>
      </c>
      <c r="AAZ58" s="343">
        <v>0.11148907998178004</v>
      </c>
      <c r="ABA58" s="343">
        <v>0.11083620791794817</v>
      </c>
      <c r="ABB58" s="343">
        <v>9.793038864744194E-2</v>
      </c>
      <c r="ABC58" s="343">
        <v>0.15331836310746158</v>
      </c>
      <c r="ABD58" s="343">
        <v>0.1276107728138379</v>
      </c>
      <c r="ABE58" s="343">
        <v>0.15087938072254028</v>
      </c>
      <c r="ABF58" s="343">
        <v>0.11974184152179312</v>
      </c>
      <c r="ABG58" s="343">
        <v>9.9428560671939892E-2</v>
      </c>
      <c r="ABH58" s="343">
        <v>0.12488049940125291</v>
      </c>
      <c r="ABI58" s="343">
        <v>9.9030602588298045E-2</v>
      </c>
      <c r="ABJ58" s="343">
        <v>9.862350221336387E-2</v>
      </c>
      <c r="ABK58" s="343">
        <v>0.10967887114607028</v>
      </c>
      <c r="ABL58" s="343">
        <v>9.4512010593908666E-2</v>
      </c>
      <c r="ABM58" s="343">
        <v>9.857131028241474E-2</v>
      </c>
      <c r="ABN58" s="343">
        <v>9.2666361165886141E-2</v>
      </c>
      <c r="ABO58" s="343">
        <v>8.9431720376228568E-2</v>
      </c>
      <c r="ABP58" s="343">
        <v>8.7225482265977941E-2</v>
      </c>
      <c r="ABQ58" s="343">
        <v>9.1034182858037146E-2</v>
      </c>
      <c r="ABR58" s="343">
        <v>9.7514202207057338E-2</v>
      </c>
      <c r="ABS58" s="343">
        <v>0.11858933436625514</v>
      </c>
      <c r="ABT58" s="343">
        <v>7.0949526374229133E-2</v>
      </c>
      <c r="ABU58" s="343">
        <v>4.6289883276794459E-2</v>
      </c>
      <c r="ABV58" s="343">
        <v>8.7325447714747914E-2</v>
      </c>
      <c r="ABW58" s="343">
        <v>6.6435787516157821E-2</v>
      </c>
      <c r="ABX58" s="343">
        <v>6.6004655049119676E-2</v>
      </c>
      <c r="ABY58" s="343">
        <v>7.3402118414421749E-2</v>
      </c>
      <c r="ABZ58" s="343">
        <v>0.10419109569249464</v>
      </c>
      <c r="ACA58" s="343">
        <v>8.0421446099404964E-2</v>
      </c>
      <c r="ACB58" s="343">
        <v>0.10798262237595166</v>
      </c>
      <c r="ACC58" s="343">
        <v>0.10085150431414118</v>
      </c>
      <c r="ACD58" s="343">
        <v>7.5504834813992172E-2</v>
      </c>
      <c r="ACE58" s="343">
        <v>0.10431086562944751</v>
      </c>
      <c r="ACF58" s="343">
        <v>9.8965428627112051E-2</v>
      </c>
      <c r="ACG58" s="343">
        <v>6.62779042574069E-2</v>
      </c>
      <c r="ACH58" s="343">
        <v>5.8323029406161964E-2</v>
      </c>
      <c r="ACI58" s="343">
        <v>6.151455117912423E-2</v>
      </c>
      <c r="ACJ58" s="343">
        <v>7.5867771727257477E-2</v>
      </c>
      <c r="ACK58" s="343">
        <v>9.090197622748572E-2</v>
      </c>
      <c r="ACL58" s="343">
        <v>9.3914204670157236E-2</v>
      </c>
      <c r="ACM58" s="343">
        <v>0.11802057737548935</v>
      </c>
      <c r="ACN58" s="343">
        <v>8.3796372839212208E-2</v>
      </c>
      <c r="ACO58" s="343">
        <v>6.8443290690481412E-2</v>
      </c>
      <c r="ACP58" s="343">
        <v>7.7133606471580338E-2</v>
      </c>
      <c r="ACQ58" s="343">
        <v>0.10631955480121881</v>
      </c>
      <c r="ACR58" s="343">
        <v>7.3640292391903422E-2</v>
      </c>
      <c r="ACS58" s="343">
        <v>8.4284707790790656E-2</v>
      </c>
      <c r="ACT58" s="343">
        <v>4.844498727732275E-2</v>
      </c>
      <c r="ACU58" s="343">
        <v>7.8907236447103013E-2</v>
      </c>
      <c r="ACV58" s="343">
        <v>9.286768235500327E-2</v>
      </c>
      <c r="ACW58" s="343">
        <v>8.0960377350193735E-2</v>
      </c>
      <c r="ACX58" s="343">
        <v>0.1495144853964844</v>
      </c>
      <c r="ACY58" s="343">
        <v>5.3247350813230808E-2</v>
      </c>
      <c r="ACZ58" s="343">
        <v>7.7096379587435385E-2</v>
      </c>
      <c r="ADA58" s="343">
        <v>0.14853570751804651</v>
      </c>
      <c r="ADB58" s="343">
        <v>0.12595640826522619</v>
      </c>
      <c r="ADC58" s="343">
        <v>8.9583583430135283E-2</v>
      </c>
      <c r="ADD58" s="343">
        <v>7.2593767160468281E-2</v>
      </c>
      <c r="ADE58" s="343">
        <v>5.4512538695572745E-2</v>
      </c>
      <c r="ADF58" s="343">
        <v>5.2507540088658357E-2</v>
      </c>
      <c r="ADG58" s="343">
        <v>7.7367736275525678E-2</v>
      </c>
      <c r="ADH58" s="343">
        <v>8.2974655738392425E-2</v>
      </c>
      <c r="ADI58" s="343">
        <v>6.5642210208330304E-2</v>
      </c>
      <c r="ADJ58" s="343">
        <v>4.1647918863411897E-2</v>
      </c>
      <c r="ADK58" s="343">
        <v>5.8757194252864471E-2</v>
      </c>
      <c r="ADL58" s="343">
        <v>7.3535279333200171E-2</v>
      </c>
      <c r="ADM58" s="343">
        <v>9.4227647737150241E-2</v>
      </c>
      <c r="ADN58" s="343">
        <v>9.0401036219950118E-2</v>
      </c>
      <c r="ADO58" s="343">
        <v>0.10628027155832918</v>
      </c>
      <c r="ADP58" s="343">
        <v>7.8950641973270397E-2</v>
      </c>
      <c r="ADQ58" s="343">
        <v>8.8286969973355389E-2</v>
      </c>
      <c r="ADR58" s="343">
        <v>0.10069182107006211</v>
      </c>
      <c r="ADS58" s="343">
        <v>7.8986638649752125E-2</v>
      </c>
      <c r="ADT58" s="343">
        <v>0.14117725925273589</v>
      </c>
      <c r="ADU58" s="343">
        <v>6.1503893725446776E-2</v>
      </c>
      <c r="ADV58" s="343">
        <v>0.10941612960723558</v>
      </c>
      <c r="ADW58" s="343">
        <v>0.12967511177842675</v>
      </c>
      <c r="ADX58" s="343">
        <v>0.12524625321119745</v>
      </c>
      <c r="ADY58" s="343">
        <v>0.1546823855346359</v>
      </c>
      <c r="ADZ58" s="343">
        <v>0.11921366819918136</v>
      </c>
      <c r="AEA58" s="343">
        <v>0.14860236047595454</v>
      </c>
      <c r="AEB58" s="343">
        <v>0.14805597391752884</v>
      </c>
      <c r="AEC58" s="343">
        <v>0.19460869914777876</v>
      </c>
      <c r="AED58" s="343">
        <v>0.1687321156082858</v>
      </c>
      <c r="AEE58" s="343">
        <v>0.14605890812822464</v>
      </c>
      <c r="AEF58" s="343">
        <v>8.835754925587104E-2</v>
      </c>
      <c r="AEG58" s="343">
        <v>0.11332015743569442</v>
      </c>
      <c r="AEH58" s="343">
        <v>0.18483435906947965</v>
      </c>
      <c r="AEI58" s="343">
        <v>0.12028598728984675</v>
      </c>
      <c r="AEJ58" s="343">
        <v>9.2775411206749467E-2</v>
      </c>
      <c r="AEK58" s="343">
        <v>0.16455919617995915</v>
      </c>
      <c r="AEL58" s="343">
        <v>0.11360973812234058</v>
      </c>
      <c r="AEM58" s="343">
        <v>0.19526475570684002</v>
      </c>
      <c r="AEN58" s="343">
        <v>9.8855682001629488E-2</v>
      </c>
      <c r="AEO58" s="343">
        <v>8.5313089542441281E-2</v>
      </c>
      <c r="AEP58" s="343">
        <v>0.10253783872391466</v>
      </c>
      <c r="AEQ58" s="343">
        <v>9.5071063141843146E-2</v>
      </c>
      <c r="AER58" s="343">
        <v>0.10397381847538273</v>
      </c>
      <c r="AES58" s="343">
        <v>0.12583955811475186</v>
      </c>
      <c r="AET58" s="343">
        <v>0.10858488045409234</v>
      </c>
      <c r="AEU58" s="343">
        <v>0.10114535266797405</v>
      </c>
      <c r="AEV58" s="343">
        <v>7.6608392902110842E-2</v>
      </c>
      <c r="AEW58" s="343">
        <v>9.7314425624899628E-2</v>
      </c>
      <c r="AEX58" s="343">
        <v>0.16311143929713343</v>
      </c>
      <c r="AEY58" s="343">
        <v>5.6596230155856429E-2</v>
      </c>
      <c r="AEZ58" s="343">
        <v>5.3527400456611265E-2</v>
      </c>
      <c r="AFA58" s="343">
        <v>6.7045787039031746E-2</v>
      </c>
      <c r="AFB58" s="343">
        <v>7.7189329966577305E-2</v>
      </c>
      <c r="AFC58" s="343">
        <v>8.6428270119673939E-2</v>
      </c>
      <c r="AFD58" s="343">
        <v>5.2913739064453041E-2</v>
      </c>
      <c r="AFE58" s="343">
        <v>9.7490474148772377E-2</v>
      </c>
      <c r="AFF58" s="343">
        <v>6.893596919310814E-2</v>
      </c>
      <c r="AFG58" s="343">
        <v>9.4864705570014418E-2</v>
      </c>
      <c r="AFH58" s="343">
        <v>5.9863777335607049E-2</v>
      </c>
      <c r="AFI58" s="343">
        <v>0.11619257148075615</v>
      </c>
      <c r="AFJ58" s="343">
        <v>5.7002548060258972E-2</v>
      </c>
      <c r="AFK58" s="343">
        <v>5.6116520614443062E-2</v>
      </c>
      <c r="AFL58" s="343">
        <v>5.5188244145331494E-2</v>
      </c>
      <c r="AFM58" s="343">
        <v>7.6662984080196284E-2</v>
      </c>
      <c r="AFN58" s="343">
        <v>8.4061634892126813E-2</v>
      </c>
      <c r="AFO58" s="343">
        <v>8.3939937867367517E-2</v>
      </c>
      <c r="AFP58" s="343">
        <v>9.2872212111830915E-2</v>
      </c>
      <c r="AFQ58" s="343">
        <v>0.1036249456613442</v>
      </c>
      <c r="AFR58" s="343">
        <v>7.7855025723222657E-2</v>
      </c>
      <c r="AFS58" s="343">
        <v>7.0613087219636148E-2</v>
      </c>
      <c r="AFT58" s="343">
        <v>7.4026237950982843E-2</v>
      </c>
      <c r="AFU58" s="343">
        <v>8.8710655844339265E-2</v>
      </c>
      <c r="AFV58" s="343">
        <v>8.1391027708334993E-2</v>
      </c>
      <c r="AFW58" s="343">
        <v>9.9212167985341881E-2</v>
      </c>
      <c r="AFX58" s="343">
        <v>8.3762716144570287E-2</v>
      </c>
      <c r="AFY58" s="343">
        <v>0.1021157691239485</v>
      </c>
      <c r="AFZ58" s="343">
        <v>9.4497481308060946E-2</v>
      </c>
      <c r="AGA58" s="343">
        <v>9.9041431308558567E-2</v>
      </c>
      <c r="AGB58" s="343">
        <v>7.2537395770433305E-2</v>
      </c>
      <c r="AGC58" s="343">
        <v>0.11520042507221159</v>
      </c>
      <c r="AGD58" s="343">
        <v>7.073889039698425E-2</v>
      </c>
      <c r="AGE58" s="343">
        <v>9.2294212640828363E-2</v>
      </c>
      <c r="AGF58" s="343">
        <v>8.7932752794684488E-2</v>
      </c>
      <c r="AGG58" s="343">
        <v>8.1880471475936328E-2</v>
      </c>
      <c r="AGH58" s="343">
        <v>0.10762605953958725</v>
      </c>
      <c r="AGI58" s="343">
        <v>5.4693123057068874E-2</v>
      </c>
      <c r="AGJ58" s="343">
        <v>5.9823057608636571E-2</v>
      </c>
      <c r="AGK58" s="343">
        <v>0.10129788309705359</v>
      </c>
      <c r="AGL58" s="343">
        <v>0.12163199087200188</v>
      </c>
      <c r="AGM58" s="343">
        <v>0.10245059307252516</v>
      </c>
      <c r="AGN58" s="343">
        <v>7.9396886459235358E-2</v>
      </c>
      <c r="AGO58" s="343">
        <v>9.5954921967088061E-2</v>
      </c>
      <c r="AGP58" s="343">
        <v>0.1618629855027002</v>
      </c>
      <c r="AGQ58" s="343">
        <v>6.0453786227320873E-2</v>
      </c>
      <c r="AGR58" s="343">
        <v>6.4766640904591263E-2</v>
      </c>
      <c r="AGS58" s="343">
        <v>8.2044898072617278E-2</v>
      </c>
      <c r="AGT58" s="343">
        <v>7.836371309084994E-2</v>
      </c>
      <c r="AGU58" s="343">
        <v>8.3946748260840892E-2</v>
      </c>
      <c r="AGV58" s="343">
        <v>9.7427531098628437E-2</v>
      </c>
      <c r="AGW58" s="343">
        <v>7.7470603375408648E-2</v>
      </c>
      <c r="AGX58" s="343">
        <v>9.6366063624481343E-2</v>
      </c>
      <c r="AGY58" s="343">
        <v>0.13289404205549066</v>
      </c>
      <c r="AGZ58" s="343">
        <v>8.8446472043278199E-2</v>
      </c>
      <c r="AHA58" s="343">
        <v>7.4274583826079127E-2</v>
      </c>
      <c r="AHB58" s="343">
        <v>0.10011345820635753</v>
      </c>
      <c r="AHC58" s="343">
        <v>0.10199112868256101</v>
      </c>
      <c r="AHD58" s="343">
        <v>9.7737669315345027E-2</v>
      </c>
      <c r="AHE58" s="343">
        <v>9.4680526576811447E-2</v>
      </c>
      <c r="AHF58" s="343">
        <v>6.3027382338818105E-2</v>
      </c>
      <c r="AHG58" s="343">
        <v>0.10440526562895644</v>
      </c>
      <c r="AHH58" s="343">
        <v>7.2007925030599648E-2</v>
      </c>
      <c r="AHI58" s="343">
        <v>6.0970795647573572E-2</v>
      </c>
      <c r="AHJ58" s="343">
        <v>6.1314450835235311E-2</v>
      </c>
      <c r="AHK58" s="343">
        <v>0.10406836332479148</v>
      </c>
      <c r="AHL58" s="343">
        <v>8.6132608127454741E-2</v>
      </c>
      <c r="AHM58" s="343">
        <v>6.113759507345002E-2</v>
      </c>
      <c r="AHN58" s="343">
        <v>0.1667841343831897</v>
      </c>
      <c r="AHO58" s="343">
        <v>7.5599461050236201</v>
      </c>
      <c r="AHQ58" s="352">
        <v>53</v>
      </c>
    </row>
    <row r="59" spans="1:901" x14ac:dyDescent="0.35">
      <c r="A59" s="346" t="s">
        <v>29</v>
      </c>
      <c r="B59" s="347" t="s">
        <v>30</v>
      </c>
      <c r="C59" s="343">
        <v>0.10020634474668262</v>
      </c>
      <c r="D59" s="343">
        <v>0.19037093432957974</v>
      </c>
      <c r="E59" s="343">
        <v>0.20002990082685582</v>
      </c>
      <c r="F59" s="343">
        <v>0.1987619530166686</v>
      </c>
      <c r="G59" s="343">
        <v>0.1576947607157137</v>
      </c>
      <c r="H59" s="343">
        <v>0.13952756603948327</v>
      </c>
      <c r="I59" s="343">
        <v>0.17668125968776877</v>
      </c>
      <c r="J59" s="343">
        <v>0.17398461136681617</v>
      </c>
      <c r="K59" s="343">
        <v>0.17010913840252528</v>
      </c>
      <c r="L59" s="343">
        <v>0.13597959328908088</v>
      </c>
      <c r="M59" s="343">
        <v>0.14615860397611441</v>
      </c>
      <c r="N59" s="343">
        <v>0.12323113180985869</v>
      </c>
      <c r="O59" s="343">
        <v>0.15584844438102746</v>
      </c>
      <c r="P59" s="343">
        <v>0.14789336678466247</v>
      </c>
      <c r="Q59" s="343">
        <v>0.15080294739950689</v>
      </c>
      <c r="R59" s="343">
        <v>0.21231053367513611</v>
      </c>
      <c r="S59" s="343">
        <v>0.22507555499382095</v>
      </c>
      <c r="T59" s="343">
        <v>0.15761382568022173</v>
      </c>
      <c r="U59" s="343">
        <v>0.23407631983974342</v>
      </c>
      <c r="V59" s="343">
        <v>0.15130929699997542</v>
      </c>
      <c r="W59" s="343">
        <v>0.15960354645055747</v>
      </c>
      <c r="X59" s="343">
        <v>0.15455863700460176</v>
      </c>
      <c r="Y59" s="343">
        <v>0.16352226894803334</v>
      </c>
      <c r="Z59" s="343">
        <v>0.2316233204625302</v>
      </c>
      <c r="AA59" s="343">
        <v>7.2001344726330935E-2</v>
      </c>
      <c r="AB59" s="343">
        <v>0.12727721185148549</v>
      </c>
      <c r="AC59" s="343">
        <v>0.13342207563484354</v>
      </c>
      <c r="AD59" s="343">
        <v>0.13498491403215709</v>
      </c>
      <c r="AE59" s="343">
        <v>0.12700864825427741</v>
      </c>
      <c r="AF59" s="343">
        <v>0.16341819258191537</v>
      </c>
      <c r="AG59" s="343">
        <v>0.12368576402687627</v>
      </c>
      <c r="AH59" s="343">
        <v>0.13024608555411749</v>
      </c>
      <c r="AI59" s="343">
        <v>0.16252628361090937</v>
      </c>
      <c r="AJ59" s="343">
        <v>0.13341786629293639</v>
      </c>
      <c r="AK59" s="343">
        <v>0.19386604322755313</v>
      </c>
      <c r="AL59" s="343">
        <v>0.13899945152118051</v>
      </c>
      <c r="AM59" s="343">
        <v>0.14837160463362123</v>
      </c>
      <c r="AN59" s="343">
        <v>0.12092618539729275</v>
      </c>
      <c r="AO59" s="343">
        <v>0.15576888044727091</v>
      </c>
      <c r="AP59" s="343">
        <v>0.14540885374685616</v>
      </c>
      <c r="AQ59" s="343">
        <v>6.9273543875407087E-2</v>
      </c>
      <c r="AR59" s="343">
        <v>0.19172513626099899</v>
      </c>
      <c r="AS59" s="343">
        <v>6.2832914617562574E-2</v>
      </c>
      <c r="AT59" s="343">
        <v>0.12208791322378178</v>
      </c>
      <c r="AU59" s="343">
        <v>0.13146369399694857</v>
      </c>
      <c r="AV59" s="343">
        <v>0.10109688601034084</v>
      </c>
      <c r="AW59" s="343">
        <v>0.10176969913438445</v>
      </c>
      <c r="AX59" s="343">
        <v>0.15528212008096995</v>
      </c>
      <c r="AY59" s="343">
        <v>0.16246430963664868</v>
      </c>
      <c r="AZ59" s="343">
        <v>0.11358243934938082</v>
      </c>
      <c r="BA59" s="343">
        <v>0.13225805738683535</v>
      </c>
      <c r="BB59" s="343">
        <v>0.21710241798422439</v>
      </c>
      <c r="BC59" s="343">
        <v>0.1884610403662251</v>
      </c>
      <c r="BD59" s="343">
        <v>0.17832740475078768</v>
      </c>
      <c r="BE59" s="343">
        <v>0.22424505605548595</v>
      </c>
      <c r="BF59" s="343">
        <v>0.1943011733747092</v>
      </c>
      <c r="BG59" s="343">
        <v>0.19138528976341818</v>
      </c>
      <c r="BH59" s="343">
        <v>0.12163343183257735</v>
      </c>
      <c r="BI59" s="343">
        <v>0.19439496426272063</v>
      </c>
      <c r="BJ59" s="343">
        <v>0.20872275514294628</v>
      </c>
      <c r="BK59" s="343">
        <v>0.15383838136961281</v>
      </c>
      <c r="BL59" s="343">
        <v>0.13954654917552797</v>
      </c>
      <c r="BM59" s="343">
        <v>0.13998931895955591</v>
      </c>
      <c r="BN59" s="343">
        <v>0.18396918425438269</v>
      </c>
      <c r="BO59" s="343">
        <v>0.15392034058022958</v>
      </c>
      <c r="BP59" s="343">
        <v>0.15860972187031061</v>
      </c>
      <c r="BQ59" s="343">
        <v>0.18250759285456331</v>
      </c>
      <c r="BR59" s="343">
        <v>0.23877182813066883</v>
      </c>
      <c r="BS59" s="343">
        <v>0.22926310310179068</v>
      </c>
      <c r="BT59" s="343">
        <v>0.15388489980038236</v>
      </c>
      <c r="BU59" s="343">
        <v>0.2439036340524976</v>
      </c>
      <c r="BV59" s="343">
        <v>0.17406006759736445</v>
      </c>
      <c r="BW59" s="343">
        <v>0.11935794144503169</v>
      </c>
      <c r="BX59" s="343">
        <v>8.1791665045253259E-2</v>
      </c>
      <c r="BY59" s="343">
        <v>0.13888885345065061</v>
      </c>
      <c r="BZ59" s="343">
        <v>0.18303508506524913</v>
      </c>
      <c r="CA59" s="343">
        <v>0.11035872727954645</v>
      </c>
      <c r="CB59" s="343">
        <v>0.14403063962768028</v>
      </c>
      <c r="CC59" s="343">
        <v>0.11957321329272991</v>
      </c>
      <c r="CD59" s="343">
        <v>0.12353803240072536</v>
      </c>
      <c r="CE59" s="343">
        <v>7.3387515819707552E-2</v>
      </c>
      <c r="CF59" s="343">
        <v>8.8571405529904779E-2</v>
      </c>
      <c r="CG59" s="343">
        <v>0.10181137512405268</v>
      </c>
      <c r="CH59" s="343">
        <v>0.16744073356524766</v>
      </c>
      <c r="CI59" s="343">
        <v>0.14841868034335207</v>
      </c>
      <c r="CJ59" s="343">
        <v>0.15133422068209945</v>
      </c>
      <c r="CK59" s="343">
        <v>0.11317187605822406</v>
      </c>
      <c r="CL59" s="343">
        <v>0.13676005489152498</v>
      </c>
      <c r="CM59" s="343">
        <v>0.16421889575029602</v>
      </c>
      <c r="CN59" s="343">
        <v>0.16683612107386392</v>
      </c>
      <c r="CO59" s="343">
        <v>0.10462386877318711</v>
      </c>
      <c r="CP59" s="343">
        <v>0.13555433638059503</v>
      </c>
      <c r="CQ59" s="343">
        <v>0.12734047352595282</v>
      </c>
      <c r="CR59" s="343">
        <v>0.11720882346722374</v>
      </c>
      <c r="CS59" s="343">
        <v>0.13473383722856336</v>
      </c>
      <c r="CT59" s="343">
        <v>0.13830839072395609</v>
      </c>
      <c r="CU59" s="343">
        <v>0.12127677404281045</v>
      </c>
      <c r="CV59" s="343">
        <v>0.15156055835141596</v>
      </c>
      <c r="CW59" s="343">
        <v>0.18526962866213642</v>
      </c>
      <c r="CX59" s="343">
        <v>0.10519736514400607</v>
      </c>
      <c r="CY59" s="343">
        <v>0.13002854633064312</v>
      </c>
      <c r="CZ59" s="343">
        <v>0.15867076845143327</v>
      </c>
      <c r="DA59" s="343">
        <v>0.14340065383507045</v>
      </c>
      <c r="DB59" s="343">
        <v>0.16070454878136986</v>
      </c>
      <c r="DC59" s="343">
        <v>0.14870020798516292</v>
      </c>
      <c r="DD59" s="343">
        <v>0.19182568014045248</v>
      </c>
      <c r="DE59" s="343">
        <v>0.17204399444880555</v>
      </c>
      <c r="DF59" s="343">
        <v>0.16581059490019109</v>
      </c>
      <c r="DG59" s="343">
        <v>0.16586345165810945</v>
      </c>
      <c r="DH59" s="343">
        <v>0.19052627753801746</v>
      </c>
      <c r="DI59" s="343">
        <v>0.15891661483451755</v>
      </c>
      <c r="DJ59" s="343">
        <v>0.17855735378994136</v>
      </c>
      <c r="DK59" s="343">
        <v>0.13497744635625694</v>
      </c>
      <c r="DL59" s="343">
        <v>0.10098281466722339</v>
      </c>
      <c r="DM59" s="343">
        <v>0.12834092838557754</v>
      </c>
      <c r="DN59" s="343">
        <v>0.13197893786496964</v>
      </c>
      <c r="DO59" s="343">
        <v>0.13866174715725377</v>
      </c>
      <c r="DP59" s="343">
        <v>0.16932530487181163</v>
      </c>
      <c r="DQ59" s="343">
        <v>0.18327193402933434</v>
      </c>
      <c r="DR59" s="343">
        <v>0.17557957140664371</v>
      </c>
      <c r="DS59" s="343">
        <v>0.16533369218667068</v>
      </c>
      <c r="DT59" s="343">
        <v>0.15846022340932861</v>
      </c>
      <c r="DU59" s="343">
        <v>0.10511788537503035</v>
      </c>
      <c r="DV59" s="343">
        <v>0.15525936411492422</v>
      </c>
      <c r="DW59" s="343">
        <v>0.11754083742343216</v>
      </c>
      <c r="DX59" s="343">
        <v>0.10998441970703134</v>
      </c>
      <c r="DY59" s="343">
        <v>9.5818261605476296E-2</v>
      </c>
      <c r="DZ59" s="343">
        <v>0.13006775333030471</v>
      </c>
      <c r="EA59" s="343">
        <v>0.12206939460265713</v>
      </c>
      <c r="EB59" s="343">
        <v>0.13849626030830173</v>
      </c>
      <c r="EC59" s="343">
        <v>0.18832941509866216</v>
      </c>
      <c r="ED59" s="343">
        <v>0.10030652808375544</v>
      </c>
      <c r="EE59" s="343">
        <v>0.10453327503994254</v>
      </c>
      <c r="EF59" s="343">
        <v>0.13693282862095518</v>
      </c>
      <c r="EG59" s="343">
        <v>0.11961442700681651</v>
      </c>
      <c r="EH59" s="343">
        <v>0.11762592630148108</v>
      </c>
      <c r="EI59" s="343">
        <v>0.13445249656122793</v>
      </c>
      <c r="EJ59" s="343">
        <v>0.11919414254628212</v>
      </c>
      <c r="EK59" s="343">
        <v>0.12179391437353759</v>
      </c>
      <c r="EL59" s="343">
        <v>0.11047936350879796</v>
      </c>
      <c r="EM59" s="343">
        <v>9.0933504576496793E-2</v>
      </c>
      <c r="EN59" s="343">
        <v>0.13070774081002795</v>
      </c>
      <c r="EO59" s="343">
        <v>0.13207025357001773</v>
      </c>
      <c r="EP59" s="343">
        <v>0.13301148055296078</v>
      </c>
      <c r="EQ59" s="343">
        <v>0.16111632167002399</v>
      </c>
      <c r="ER59" s="343">
        <v>0.17681661130287246</v>
      </c>
      <c r="ES59" s="343">
        <v>0.13875824831840153</v>
      </c>
      <c r="ET59" s="343">
        <v>0.11722565165429215</v>
      </c>
      <c r="EU59" s="343">
        <v>0.14652609181773354</v>
      </c>
      <c r="EV59" s="343">
        <v>0.15115174195523284</v>
      </c>
      <c r="EW59" s="343">
        <v>0.12780436093309527</v>
      </c>
      <c r="EX59" s="343">
        <v>0.13518187142824803</v>
      </c>
      <c r="EY59" s="343">
        <v>0.10408407334024096</v>
      </c>
      <c r="EZ59" s="343">
        <v>0.14322709801512301</v>
      </c>
      <c r="FA59" s="343">
        <v>0.13765181371229579</v>
      </c>
      <c r="FB59" s="343">
        <v>0.11242724320626192</v>
      </c>
      <c r="FC59" s="343">
        <v>0.13441919086033466</v>
      </c>
      <c r="FD59" s="343">
        <v>0.1313121524691776</v>
      </c>
      <c r="FE59" s="343">
        <v>0.16360527460008403</v>
      </c>
      <c r="FF59" s="343">
        <v>0.17173804755739286</v>
      </c>
      <c r="FG59" s="343">
        <v>0.14645328296722385</v>
      </c>
      <c r="FH59" s="343">
        <v>9.9912801559464762E-2</v>
      </c>
      <c r="FI59" s="343">
        <v>0.13415907698060628</v>
      </c>
      <c r="FJ59" s="343">
        <v>0.13506156006703449</v>
      </c>
      <c r="FK59" s="343">
        <v>0.13422599286437395</v>
      </c>
      <c r="FL59" s="343">
        <v>0.12247850931211351</v>
      </c>
      <c r="FM59" s="343">
        <v>0.14819082787754118</v>
      </c>
      <c r="FN59" s="343">
        <v>0.1842954250103824</v>
      </c>
      <c r="FO59" s="343">
        <v>8.360661761787154E-2</v>
      </c>
      <c r="FP59" s="343">
        <v>0.10081054845071734</v>
      </c>
      <c r="FQ59" s="343">
        <v>0.13331030034666391</v>
      </c>
      <c r="FR59" s="343">
        <v>0.14701470670437031</v>
      </c>
      <c r="FS59" s="343">
        <v>0.12784625227948937</v>
      </c>
      <c r="FT59" s="343">
        <v>0.15898025454840173</v>
      </c>
      <c r="FU59" s="343">
        <v>0.15128039660584156</v>
      </c>
      <c r="FV59" s="343">
        <v>0.15451605889792983</v>
      </c>
      <c r="FW59" s="343">
        <v>0.13558191765809496</v>
      </c>
      <c r="FX59" s="343">
        <v>0.14224632249145888</v>
      </c>
      <c r="FY59" s="343">
        <v>0.12273071997089116</v>
      </c>
      <c r="FZ59" s="343">
        <v>0.15757147135375338</v>
      </c>
      <c r="GA59" s="343">
        <v>0.1573814746420483</v>
      </c>
      <c r="GB59" s="343">
        <v>0.16800570459464331</v>
      </c>
      <c r="GC59" s="343">
        <v>0.18998538743655827</v>
      </c>
      <c r="GD59" s="343">
        <v>0.14909620899315582</v>
      </c>
      <c r="GE59" s="343">
        <v>0.15814484107224849</v>
      </c>
      <c r="GF59" s="343">
        <v>0.12409945310727749</v>
      </c>
      <c r="GG59" s="343">
        <v>0.13007946185496033</v>
      </c>
      <c r="GH59" s="343">
        <v>0.13872727971853963</v>
      </c>
      <c r="GI59" s="343">
        <v>0.13283255954424392</v>
      </c>
      <c r="GJ59" s="343">
        <v>0.1486663543957949</v>
      </c>
      <c r="GK59" s="343">
        <v>0.16199069599598584</v>
      </c>
      <c r="GL59" s="343">
        <v>0.15723086132530478</v>
      </c>
      <c r="GM59" s="343">
        <v>0.15567515536604898</v>
      </c>
      <c r="GN59" s="343">
        <v>0.18816291235070562</v>
      </c>
      <c r="GO59" s="343">
        <v>0.1813738611592767</v>
      </c>
      <c r="GP59" s="343">
        <v>0.11491432186969398</v>
      </c>
      <c r="GQ59" s="343">
        <v>0.14949396676683596</v>
      </c>
      <c r="GR59" s="343">
        <v>0.1439734600950687</v>
      </c>
      <c r="GS59" s="343">
        <v>0.14518374273671414</v>
      </c>
      <c r="GT59" s="343">
        <v>0.16489842135176655</v>
      </c>
      <c r="GU59" s="343">
        <v>0.17726332677845141</v>
      </c>
      <c r="GV59" s="343">
        <v>0.15583771544662589</v>
      </c>
      <c r="GW59" s="343">
        <v>0.18075804571051604</v>
      </c>
      <c r="GX59" s="343">
        <v>0.10295630249340383</v>
      </c>
      <c r="GY59" s="343">
        <v>0.10174406679233332</v>
      </c>
      <c r="GZ59" s="343">
        <v>0.14769683616480073</v>
      </c>
      <c r="HA59" s="343">
        <v>0.13641101279680456</v>
      </c>
      <c r="HB59" s="343">
        <v>0.11970625613325668</v>
      </c>
      <c r="HC59" s="343">
        <v>0.13209477514006562</v>
      </c>
      <c r="HD59" s="343">
        <v>0.14488629126038938</v>
      </c>
      <c r="HE59" s="343">
        <v>0.19417025400445512</v>
      </c>
      <c r="HF59" s="343">
        <v>0.12938113754969635</v>
      </c>
      <c r="HG59" s="343">
        <v>0.15644957104780588</v>
      </c>
      <c r="HH59" s="343">
        <v>0.21258275195884085</v>
      </c>
      <c r="HI59" s="343">
        <v>0.15108911980789189</v>
      </c>
      <c r="HJ59" s="343">
        <v>0.13242193581092337</v>
      </c>
      <c r="HK59" s="343">
        <v>0.14571871705937089</v>
      </c>
      <c r="HL59" s="343">
        <v>0.16338739500251312</v>
      </c>
      <c r="HM59" s="343">
        <v>0.16047079105530296</v>
      </c>
      <c r="HN59" s="343">
        <v>0.19047176850645481</v>
      </c>
      <c r="HO59" s="343">
        <v>0.16377671750507089</v>
      </c>
      <c r="HP59" s="343">
        <v>0.19199242542564454</v>
      </c>
      <c r="HQ59" s="343">
        <v>0.13539382798505625</v>
      </c>
      <c r="HR59" s="343">
        <v>0.12939003713927735</v>
      </c>
      <c r="HS59" s="343">
        <v>0.12950393549051215</v>
      </c>
      <c r="HT59" s="343">
        <v>0.10766349978244594</v>
      </c>
      <c r="HU59" s="343">
        <v>0.13783238502769177</v>
      </c>
      <c r="HV59" s="343">
        <v>0.10736032403383657</v>
      </c>
      <c r="HW59" s="343">
        <v>0.16036150943077804</v>
      </c>
      <c r="HX59" s="343">
        <v>0.14392132487725542</v>
      </c>
      <c r="HY59" s="343">
        <v>0.12308699826229398</v>
      </c>
      <c r="HZ59" s="343">
        <v>0.14771510048746295</v>
      </c>
      <c r="IA59" s="343">
        <v>0.12062653763565948</v>
      </c>
      <c r="IB59" s="343">
        <v>0.13564699278513206</v>
      </c>
      <c r="IC59" s="343">
        <v>0.14612867848292757</v>
      </c>
      <c r="ID59" s="343">
        <v>0.12842743894373138</v>
      </c>
      <c r="IE59" s="343">
        <v>0.17489976019115258</v>
      </c>
      <c r="IF59" s="343">
        <v>0.13538107364019281</v>
      </c>
      <c r="IG59" s="343">
        <v>0.14378008768675174</v>
      </c>
      <c r="IH59" s="343">
        <v>9.3140406448646157E-2</v>
      </c>
      <c r="II59" s="343">
        <v>0.12603152230444373</v>
      </c>
      <c r="IJ59" s="343">
        <v>0.13085763251771834</v>
      </c>
      <c r="IK59" s="343">
        <v>0.15860317416216152</v>
      </c>
      <c r="IL59" s="343">
        <v>0.13247150290028262</v>
      </c>
      <c r="IM59" s="343">
        <v>0.14412769853888327</v>
      </c>
      <c r="IN59" s="343">
        <v>0.20682903025028465</v>
      </c>
      <c r="IO59" s="343">
        <v>0.13549249249369716</v>
      </c>
      <c r="IP59" s="343">
        <v>0.15869698402869092</v>
      </c>
      <c r="IQ59" s="343">
        <v>0.13975101417481167</v>
      </c>
      <c r="IR59" s="343">
        <v>0.12861947358363232</v>
      </c>
      <c r="IS59" s="343">
        <v>0.11784969012088425</v>
      </c>
      <c r="IT59" s="343">
        <v>0.18666974599251679</v>
      </c>
      <c r="IU59" s="343">
        <v>0.17318420723776248</v>
      </c>
      <c r="IV59" s="343">
        <v>0.14891933725273926</v>
      </c>
      <c r="IW59" s="343">
        <v>0.13266415972319096</v>
      </c>
      <c r="IX59" s="343">
        <v>0.16110010829853216</v>
      </c>
      <c r="IY59" s="343">
        <v>0.14737543465703734</v>
      </c>
      <c r="IZ59" s="343">
        <v>0.14294439559925506</v>
      </c>
      <c r="JA59" s="343">
        <v>0.12816141360659886</v>
      </c>
      <c r="JB59" s="343">
        <v>0.17600524680182564</v>
      </c>
      <c r="JC59" s="343">
        <v>0.16317689770766242</v>
      </c>
      <c r="JD59" s="343">
        <v>6.8584496682799229E-2</v>
      </c>
      <c r="JE59" s="343">
        <v>0.11078955931231446</v>
      </c>
      <c r="JF59" s="343">
        <v>0.11475397084921971</v>
      </c>
      <c r="JG59" s="343">
        <v>0.13865138601011087</v>
      </c>
      <c r="JH59" s="343">
        <v>0.1282703153787374</v>
      </c>
      <c r="JI59" s="343">
        <v>0.12706395797601744</v>
      </c>
      <c r="JJ59" s="343">
        <v>0.12023396733346498</v>
      </c>
      <c r="JK59" s="343">
        <v>0.13698194514253084</v>
      </c>
      <c r="JL59" s="343">
        <v>0.14709481583402742</v>
      </c>
      <c r="JM59" s="343">
        <v>0.11487025687548102</v>
      </c>
      <c r="JN59" s="343">
        <v>0.12430483117042219</v>
      </c>
      <c r="JO59" s="343">
        <v>0.15012193822545208</v>
      </c>
      <c r="JP59" s="343">
        <v>0.14244212693191513</v>
      </c>
      <c r="JQ59" s="343">
        <v>0.11996234027187472</v>
      </c>
      <c r="JR59" s="343">
        <v>0.12937348674913515</v>
      </c>
      <c r="JS59" s="343">
        <v>0.14539444277872829</v>
      </c>
      <c r="JT59" s="343">
        <v>0.13252767639671606</v>
      </c>
      <c r="JU59" s="343">
        <v>0.12473349360585766</v>
      </c>
      <c r="JV59" s="343">
        <v>0.15711284235678744</v>
      </c>
      <c r="JW59" s="343">
        <v>0.11699957348522907</v>
      </c>
      <c r="JX59" s="343">
        <v>0.15831356192035276</v>
      </c>
      <c r="JY59" s="343">
        <v>0.11707635266168293</v>
      </c>
      <c r="JZ59" s="343">
        <v>0.152252476182129</v>
      </c>
      <c r="KA59" s="343">
        <v>0.15872300565946773</v>
      </c>
      <c r="KB59" s="343">
        <v>0.17495819065979037</v>
      </c>
      <c r="KC59" s="343">
        <v>0.1261697909059456</v>
      </c>
      <c r="KD59" s="343">
        <v>0.18244186433382992</v>
      </c>
      <c r="KE59" s="343">
        <v>0.13265685411350858</v>
      </c>
      <c r="KF59" s="343">
        <v>0.20968039898776594</v>
      </c>
      <c r="KG59" s="343">
        <v>0.17489802312378397</v>
      </c>
      <c r="KH59" s="343">
        <v>0.13322258275476495</v>
      </c>
      <c r="KI59" s="343">
        <v>0.15107131349895461</v>
      </c>
      <c r="KJ59" s="343">
        <v>0.13747221227158241</v>
      </c>
      <c r="KK59" s="343">
        <v>0.20811250959568511</v>
      </c>
      <c r="KL59" s="343">
        <v>0.20469131023146048</v>
      </c>
      <c r="KM59" s="343">
        <v>0.15310177891712196</v>
      </c>
      <c r="KN59" s="343">
        <v>0.12784097277906672</v>
      </c>
      <c r="KO59" s="343">
        <v>0.10995613344359115</v>
      </c>
      <c r="KP59" s="343">
        <v>0.12860044489743616</v>
      </c>
      <c r="KQ59" s="343">
        <v>9.4665939750234268E-2</v>
      </c>
      <c r="KR59" s="343">
        <v>0.1085426239651794</v>
      </c>
      <c r="KS59" s="343">
        <v>0.1146806725375025</v>
      </c>
      <c r="KT59" s="343">
        <v>0.15513801547380496</v>
      </c>
      <c r="KU59" s="343">
        <v>0.13790322312771172</v>
      </c>
      <c r="KV59" s="343">
        <v>0.17922110854894457</v>
      </c>
      <c r="KW59" s="343">
        <v>0.12537760258976613</v>
      </c>
      <c r="KX59" s="343">
        <v>0.1292281984372092</v>
      </c>
      <c r="KY59" s="343">
        <v>0.15374849389260864</v>
      </c>
      <c r="KZ59" s="343">
        <v>0.15247354565383392</v>
      </c>
      <c r="LA59" s="343">
        <v>0.15484499546208863</v>
      </c>
      <c r="LB59" s="343">
        <v>0.1337557944856736</v>
      </c>
      <c r="LC59" s="343">
        <v>0.14117462460431396</v>
      </c>
      <c r="LD59" s="343">
        <v>0.16770587360803652</v>
      </c>
      <c r="LE59" s="343">
        <v>0.12067073095678266</v>
      </c>
      <c r="LF59" s="343">
        <v>0.12842096418336732</v>
      </c>
      <c r="LG59" s="343">
        <v>0.11588715140203476</v>
      </c>
      <c r="LH59" s="343">
        <v>0.12169975007648415</v>
      </c>
      <c r="LI59" s="343">
        <v>0.13250637605057772</v>
      </c>
      <c r="LJ59" s="343">
        <v>0.1269682485241182</v>
      </c>
      <c r="LK59" s="343">
        <v>0.10553002380762039</v>
      </c>
      <c r="LL59" s="343">
        <v>0.14017728526188611</v>
      </c>
      <c r="LM59" s="343">
        <v>0.13430281249488624</v>
      </c>
      <c r="LN59" s="343">
        <v>0.14710522005871363</v>
      </c>
      <c r="LO59" s="343">
        <v>0.18373236665815412</v>
      </c>
      <c r="LP59" s="343">
        <v>9.9887727422878159E-2</v>
      </c>
      <c r="LQ59" s="343">
        <v>0.10175148395735567</v>
      </c>
      <c r="LR59" s="343">
        <v>0.12168024300423975</v>
      </c>
      <c r="LS59" s="343">
        <v>0.13809581124100906</v>
      </c>
      <c r="LT59" s="343">
        <v>0.1420210610110457</v>
      </c>
      <c r="LU59" s="343">
        <v>0.11648768913227774</v>
      </c>
      <c r="LV59" s="343">
        <v>0.144116250742436</v>
      </c>
      <c r="LW59" s="343">
        <v>0.12847067567625506</v>
      </c>
      <c r="LX59" s="343">
        <v>0.16414557333561164</v>
      </c>
      <c r="LY59" s="343">
        <v>0.11789382779068198</v>
      </c>
      <c r="LZ59" s="343">
        <v>0.11146683611758723</v>
      </c>
      <c r="MA59" s="343">
        <v>0.11849508839512964</v>
      </c>
      <c r="MB59" s="343">
        <v>0.10823808726277388</v>
      </c>
      <c r="MC59" s="343">
        <v>0.14417421362033808</v>
      </c>
      <c r="MD59" s="343">
        <v>0.16006545687861873</v>
      </c>
      <c r="ME59" s="343">
        <v>0.12269872621197511</v>
      </c>
      <c r="MF59" s="343">
        <v>0.13511592362443492</v>
      </c>
      <c r="MG59" s="343">
        <v>0.14346205154207506</v>
      </c>
      <c r="MH59" s="343">
        <v>0.15340150473744085</v>
      </c>
      <c r="MI59" s="343">
        <v>0.1356422717933144</v>
      </c>
      <c r="MJ59" s="343">
        <v>0.16182632322482482</v>
      </c>
      <c r="MK59" s="343">
        <v>0.13653960280531804</v>
      </c>
      <c r="ML59" s="343">
        <v>0.14212085286694423</v>
      </c>
      <c r="MM59" s="343">
        <v>0.15802119652814992</v>
      </c>
      <c r="MN59" s="343">
        <v>0.17511866849922933</v>
      </c>
      <c r="MO59" s="343">
        <v>0.17034841679696155</v>
      </c>
      <c r="MP59" s="343">
        <v>0.13763533500890798</v>
      </c>
      <c r="MQ59" s="343">
        <v>0.10239349077922535</v>
      </c>
      <c r="MR59" s="343">
        <v>0.1878774683405941</v>
      </c>
      <c r="MS59" s="343">
        <v>0.16653433189312161</v>
      </c>
      <c r="MT59" s="343">
        <v>0.16545894844749881</v>
      </c>
      <c r="MU59" s="343">
        <v>0.14512167412394258</v>
      </c>
      <c r="MV59" s="343">
        <v>0.16020341001622823</v>
      </c>
      <c r="MW59" s="343">
        <v>0.186940543225846</v>
      </c>
      <c r="MX59" s="343">
        <v>0.15949704587580438</v>
      </c>
      <c r="MY59" s="343">
        <v>0.17248741835611103</v>
      </c>
      <c r="MZ59" s="343">
        <v>0.20627288413783523</v>
      </c>
      <c r="NA59" s="343">
        <v>0.18645351689294518</v>
      </c>
      <c r="NB59" s="343">
        <v>0.10117368589444821</v>
      </c>
      <c r="NC59" s="343">
        <v>0.16239872692027504</v>
      </c>
      <c r="ND59" s="343">
        <v>0.18420953858382863</v>
      </c>
      <c r="NE59" s="343">
        <v>0.17608226421447309</v>
      </c>
      <c r="NF59" s="343">
        <v>0.17720272281572283</v>
      </c>
      <c r="NG59" s="343">
        <v>0.17660935894631796</v>
      </c>
      <c r="NH59" s="343">
        <v>0.14981102572786073</v>
      </c>
      <c r="NI59" s="343">
        <v>0.17158668042258185</v>
      </c>
      <c r="NJ59" s="343">
        <v>0.25100396629126426</v>
      </c>
      <c r="NK59" s="343">
        <v>0.15065727324294562</v>
      </c>
      <c r="NL59" s="343">
        <v>0.15908507128648688</v>
      </c>
      <c r="NM59" s="343">
        <v>0.19623058871023549</v>
      </c>
      <c r="NN59" s="343">
        <v>0.11432947316139121</v>
      </c>
      <c r="NO59" s="343">
        <v>0.1671515944035841</v>
      </c>
      <c r="NP59" s="343">
        <v>0.13219144347815345</v>
      </c>
      <c r="NQ59" s="343">
        <v>0.14795477603005328</v>
      </c>
      <c r="NR59" s="343">
        <v>0.1332916133620391</v>
      </c>
      <c r="NS59" s="343">
        <v>0.3028422351574081</v>
      </c>
      <c r="NT59" s="343">
        <v>0.20404849317569207</v>
      </c>
      <c r="NU59" s="343">
        <v>7.4285825457433008E-2</v>
      </c>
      <c r="NV59" s="343">
        <v>0.19308602162183111</v>
      </c>
      <c r="NW59" s="343">
        <v>0.16770796052639939</v>
      </c>
      <c r="NX59" s="343">
        <v>0.14340849856716417</v>
      </c>
      <c r="NY59" s="343">
        <v>0.12420315982532933</v>
      </c>
      <c r="NZ59" s="343">
        <v>0.1498242867957861</v>
      </c>
      <c r="OA59" s="343">
        <v>0.1675001899698719</v>
      </c>
      <c r="OB59" s="343">
        <v>0.10358488965298694</v>
      </c>
      <c r="OC59" s="343">
        <v>0.15550658662380276</v>
      </c>
      <c r="OD59" s="343">
        <v>0.12258608675159964</v>
      </c>
      <c r="OE59" s="343">
        <v>0.10982937908768586</v>
      </c>
      <c r="OF59" s="343">
        <v>0.1370590288147524</v>
      </c>
      <c r="OG59" s="343">
        <v>0.1227305576507173</v>
      </c>
      <c r="OH59" s="343">
        <v>0.16978438204384474</v>
      </c>
      <c r="OI59" s="343">
        <v>0.23032191113726946</v>
      </c>
      <c r="OJ59" s="343">
        <v>0.1611807709242993</v>
      </c>
      <c r="OK59" s="343">
        <v>0.13632613974591412</v>
      </c>
      <c r="OL59" s="343">
        <v>0.18095218882469202</v>
      </c>
      <c r="OM59" s="343">
        <v>0.17475291170929139</v>
      </c>
      <c r="ON59" s="343">
        <v>0.1732509459242994</v>
      </c>
      <c r="OO59" s="343">
        <v>0.17685821395023993</v>
      </c>
      <c r="OP59" s="343">
        <v>0.21877148267015062</v>
      </c>
      <c r="OQ59" s="343">
        <v>0.15967530795179127</v>
      </c>
      <c r="OR59" s="343">
        <v>0.14463658855344222</v>
      </c>
      <c r="OS59" s="343">
        <v>0.16912250405132762</v>
      </c>
      <c r="OT59" s="343">
        <v>0.16745006214785388</v>
      </c>
      <c r="OU59" s="343">
        <v>0.14693484202497295</v>
      </c>
      <c r="OV59" s="343">
        <v>0.16365764745746081</v>
      </c>
      <c r="OW59" s="343">
        <v>0.17147461293149191</v>
      </c>
      <c r="OX59" s="343">
        <v>0.19272599526374387</v>
      </c>
      <c r="OY59" s="343">
        <v>0.16129074101022581</v>
      </c>
      <c r="OZ59" s="343">
        <v>0.15102437615836387</v>
      </c>
      <c r="PA59" s="343">
        <v>0.1902927320360582</v>
      </c>
      <c r="PB59" s="343">
        <v>0.17825848536910321</v>
      </c>
      <c r="PC59" s="343">
        <v>0.17998764091595768</v>
      </c>
      <c r="PD59" s="343">
        <v>0.174299396634575</v>
      </c>
      <c r="PE59" s="343">
        <v>0.17927333069646753</v>
      </c>
      <c r="PF59" s="343">
        <v>0.17092666718166435</v>
      </c>
      <c r="PG59" s="343">
        <v>0.17749363410696375</v>
      </c>
      <c r="PH59" s="343">
        <v>0.17903198860786634</v>
      </c>
      <c r="PI59" s="343">
        <v>0.17857131712827148</v>
      </c>
      <c r="PJ59" s="343">
        <v>0.16444516913006185</v>
      </c>
      <c r="PK59" s="343">
        <v>0.16553586574094895</v>
      </c>
      <c r="PL59" s="343">
        <v>0.1583900807065603</v>
      </c>
      <c r="PM59" s="343">
        <v>0.18055301513469621</v>
      </c>
      <c r="PN59" s="343">
        <v>0.22897570902486436</v>
      </c>
      <c r="PO59" s="343">
        <v>0.17493961582888379</v>
      </c>
      <c r="PP59" s="343">
        <v>0.23617031296076466</v>
      </c>
      <c r="PQ59" s="343">
        <v>0.22115752762933755</v>
      </c>
      <c r="PR59" s="343">
        <v>0.14677271059613142</v>
      </c>
      <c r="PS59" s="343">
        <v>0.13683297535231312</v>
      </c>
      <c r="PT59" s="343">
        <v>0.13399606530655045</v>
      </c>
      <c r="PU59" s="343">
        <v>0.12877108745119895</v>
      </c>
      <c r="PV59" s="343">
        <v>0.14555420134999414</v>
      </c>
      <c r="PW59" s="343">
        <v>0.18834294981634117</v>
      </c>
      <c r="PX59" s="343">
        <v>0.16058130041606011</v>
      </c>
      <c r="PY59" s="343">
        <v>0.18753599809397042</v>
      </c>
      <c r="PZ59" s="343">
        <v>0.15764756373249156</v>
      </c>
      <c r="QA59" s="343">
        <v>0.15888659514680711</v>
      </c>
      <c r="QB59" s="343">
        <v>0.15370892532405026</v>
      </c>
      <c r="QC59" s="343">
        <v>0.14492470757734544</v>
      </c>
      <c r="QD59" s="343">
        <v>0.13630258790217997</v>
      </c>
      <c r="QE59" s="343">
        <v>0.14763885642528093</v>
      </c>
      <c r="QF59" s="343">
        <v>0.19459160738837009</v>
      </c>
      <c r="QG59" s="343">
        <v>0.14280435570345912</v>
      </c>
      <c r="QH59" s="343">
        <v>0.14073871104782271</v>
      </c>
      <c r="QI59" s="343">
        <v>0.16996675289691937</v>
      </c>
      <c r="QJ59" s="343">
        <v>0.16586261509584815</v>
      </c>
      <c r="QK59" s="343">
        <v>0.18185192046578724</v>
      </c>
      <c r="QL59" s="343">
        <v>0.14927981492811912</v>
      </c>
      <c r="QM59" s="343">
        <v>0.1715841729157532</v>
      </c>
      <c r="QN59" s="343">
        <v>0.1899187037682015</v>
      </c>
      <c r="QO59" s="343">
        <v>0.24889448818421328</v>
      </c>
      <c r="QP59" s="343">
        <v>0.1578258510610662</v>
      </c>
      <c r="QQ59" s="343">
        <v>0.19741347781024052</v>
      </c>
      <c r="QR59" s="343">
        <v>0.14640730726824264</v>
      </c>
      <c r="QS59" s="343">
        <v>0.1636188229034797</v>
      </c>
      <c r="QT59" s="343">
        <v>0.14122250264124223</v>
      </c>
      <c r="QU59" s="343">
        <v>0.16975156911548522</v>
      </c>
      <c r="QV59" s="343">
        <v>0.15983127427263683</v>
      </c>
      <c r="QW59" s="343">
        <v>0.17951445479759534</v>
      </c>
      <c r="QX59" s="343">
        <v>0.18148818170699099</v>
      </c>
      <c r="QY59" s="343">
        <v>0.19850026765142895</v>
      </c>
      <c r="QZ59" s="343">
        <v>0.15104515114115527</v>
      </c>
      <c r="RA59" s="343">
        <v>0.18869418109043429</v>
      </c>
      <c r="RB59" s="343">
        <v>0.18698881452750163</v>
      </c>
      <c r="RC59" s="343">
        <v>0.15821693523071603</v>
      </c>
      <c r="RD59" s="343">
        <v>0.17579603893155635</v>
      </c>
      <c r="RE59" s="343">
        <v>0.15505027384497558</v>
      </c>
      <c r="RF59" s="343">
        <v>0.16590431337158448</v>
      </c>
      <c r="RG59" s="343">
        <v>0.13150559122548194</v>
      </c>
      <c r="RH59" s="343">
        <v>0.16084299757297088</v>
      </c>
      <c r="RI59" s="343">
        <v>0.14976798713373973</v>
      </c>
      <c r="RJ59" s="343">
        <v>0.13605730101900518</v>
      </c>
      <c r="RK59" s="343">
        <v>0.17552643986086741</v>
      </c>
      <c r="RL59" s="343">
        <v>0.13809593790326954</v>
      </c>
      <c r="RM59" s="343">
        <v>0.14649828861004813</v>
      </c>
      <c r="RN59" s="343">
        <v>0.14967875980210385</v>
      </c>
      <c r="RO59" s="343">
        <v>0.17135528578203482</v>
      </c>
      <c r="RP59" s="343">
        <v>0.15778682658000956</v>
      </c>
      <c r="RQ59" s="343">
        <v>0.1684381855990901</v>
      </c>
      <c r="RR59" s="343">
        <v>0.14418839555776339</v>
      </c>
      <c r="RS59" s="343">
        <v>0.17687715163200243</v>
      </c>
      <c r="RT59" s="343">
        <v>0.1569269507193129</v>
      </c>
      <c r="RU59" s="343">
        <v>0.13000527233698878</v>
      </c>
      <c r="RV59" s="343">
        <v>0.2586291577582947</v>
      </c>
      <c r="RW59" s="343">
        <v>0.21847367583704436</v>
      </c>
      <c r="RX59" s="343">
        <v>0.25902406539063766</v>
      </c>
      <c r="RY59" s="343">
        <v>0.12967780869370618</v>
      </c>
      <c r="RZ59" s="343">
        <v>0.1486208879084697</v>
      </c>
      <c r="SA59" s="343">
        <v>0.11401036230915602</v>
      </c>
      <c r="SB59" s="343">
        <v>0.16975719566683897</v>
      </c>
      <c r="SC59" s="343">
        <v>0.20601753228446482</v>
      </c>
      <c r="SD59" s="343">
        <v>0.16152045082147787</v>
      </c>
      <c r="SE59" s="343">
        <v>0.20078632656836026</v>
      </c>
      <c r="SF59" s="343">
        <v>0.14999062451354109</v>
      </c>
      <c r="SG59" s="343">
        <v>0.18526647325199991</v>
      </c>
      <c r="SH59" s="343">
        <v>0.17477805329404408</v>
      </c>
      <c r="SI59" s="343">
        <v>0.19357850309193883</v>
      </c>
      <c r="SJ59" s="343">
        <v>0.15405844654051062</v>
      </c>
      <c r="SK59" s="343">
        <v>0.18159303942986352</v>
      </c>
      <c r="SL59" s="343">
        <v>0.18968821377052275</v>
      </c>
      <c r="SM59" s="343">
        <v>0.12816698207317928</v>
      </c>
      <c r="SN59" s="343">
        <v>0.13738614957497897</v>
      </c>
      <c r="SO59" s="343">
        <v>0.12464735160344007</v>
      </c>
      <c r="SP59" s="343">
        <v>0.11766306997883019</v>
      </c>
      <c r="SQ59" s="343">
        <v>0.18176253098897036</v>
      </c>
      <c r="SR59" s="343">
        <v>0.11420886345681946</v>
      </c>
      <c r="SS59" s="343">
        <v>0.14854947291774159</v>
      </c>
      <c r="ST59" s="343">
        <v>0.16651595201816258</v>
      </c>
      <c r="SU59" s="343">
        <v>0.13763873767865908</v>
      </c>
      <c r="SV59" s="343">
        <v>0.15112923417999272</v>
      </c>
      <c r="SW59" s="343">
        <v>0.14314844781312411</v>
      </c>
      <c r="SX59" s="343">
        <v>0.19186314625935735</v>
      </c>
      <c r="SY59" s="343">
        <v>0.15819880882996504</v>
      </c>
      <c r="SZ59" s="343">
        <v>0.16689272527434673</v>
      </c>
      <c r="TA59" s="343">
        <v>0.17616960262823891</v>
      </c>
      <c r="TB59" s="343">
        <v>0.19531947752380846</v>
      </c>
      <c r="TC59" s="343">
        <v>0.1528701693368528</v>
      </c>
      <c r="TD59" s="343">
        <v>0.20832611116355557</v>
      </c>
      <c r="TE59" s="343">
        <v>0.16722530355170392</v>
      </c>
      <c r="TF59" s="343">
        <v>0.19459793506665754</v>
      </c>
      <c r="TG59" s="343">
        <v>0.11074364209597558</v>
      </c>
      <c r="TH59" s="343">
        <v>0.15332702264990508</v>
      </c>
      <c r="TI59" s="343">
        <v>0.15993788679755677</v>
      </c>
      <c r="TJ59" s="343">
        <v>0.13632824883273598</v>
      </c>
      <c r="TK59" s="343">
        <v>0.1530729497345554</v>
      </c>
      <c r="TL59" s="343">
        <v>0.15559822747856833</v>
      </c>
      <c r="TM59" s="343">
        <v>0.17102806891872913</v>
      </c>
      <c r="TN59" s="343">
        <v>0.16092179375272231</v>
      </c>
      <c r="TO59" s="343">
        <v>0.1489582073365841</v>
      </c>
      <c r="TP59" s="343">
        <v>0.13692195372855276</v>
      </c>
      <c r="TQ59" s="343">
        <v>0.11052276042594819</v>
      </c>
      <c r="TR59" s="343">
        <v>0.14884694562278672</v>
      </c>
      <c r="TS59" s="343">
        <v>0.17063869846949717</v>
      </c>
      <c r="TT59" s="343">
        <v>0.12870558051067305</v>
      </c>
      <c r="TU59" s="343">
        <v>0.14781406609811798</v>
      </c>
      <c r="TV59" s="343">
        <v>0.15993619904977383</v>
      </c>
      <c r="TW59" s="343">
        <v>0.13704755088922643</v>
      </c>
      <c r="TX59" s="343">
        <v>0.15373834401866507</v>
      </c>
      <c r="TY59" s="343">
        <v>0.14160932107228752</v>
      </c>
      <c r="TZ59" s="343">
        <v>0.15905719915344604</v>
      </c>
      <c r="UA59" s="343">
        <v>0.18212758172297397</v>
      </c>
      <c r="UB59" s="343">
        <v>0.17317897703547605</v>
      </c>
      <c r="UC59" s="343">
        <v>0.16854767082573488</v>
      </c>
      <c r="UD59" s="343">
        <v>0.17056484063840135</v>
      </c>
      <c r="UE59" s="343">
        <v>0.23780759237694879</v>
      </c>
      <c r="UF59" s="343">
        <v>0.18819999732442991</v>
      </c>
      <c r="UG59" s="343">
        <v>0.1688673173870042</v>
      </c>
      <c r="UH59" s="343">
        <v>0.15237654987241092</v>
      </c>
      <c r="UI59" s="343">
        <v>0.18241921906155179</v>
      </c>
      <c r="UJ59" s="343">
        <v>0.15701151626344798</v>
      </c>
      <c r="UK59" s="343">
        <v>0.15814066320877732</v>
      </c>
      <c r="UL59" s="343">
        <v>0.18702972577796415</v>
      </c>
      <c r="UM59" s="343">
        <v>0.16189460222598159</v>
      </c>
      <c r="UN59" s="343">
        <v>0.13304459275851219</v>
      </c>
      <c r="UO59" s="343">
        <v>0.13184242918679298</v>
      </c>
      <c r="UP59" s="343">
        <v>0.14979492121473306</v>
      </c>
      <c r="UQ59" s="343">
        <v>0.14194231616107</v>
      </c>
      <c r="UR59" s="343">
        <v>0.10256865517326608</v>
      </c>
      <c r="US59" s="343">
        <v>0.14202696180970475</v>
      </c>
      <c r="UT59" s="343">
        <v>0.15354872898046143</v>
      </c>
      <c r="UU59" s="343">
        <v>0.15535470071940552</v>
      </c>
      <c r="UV59" s="343">
        <v>0.158325675008747</v>
      </c>
      <c r="UW59" s="343">
        <v>0.15495700440692456</v>
      </c>
      <c r="UX59" s="343">
        <v>0.14046236874747206</v>
      </c>
      <c r="UY59" s="343">
        <v>0.14155934201491335</v>
      </c>
      <c r="UZ59" s="343">
        <v>0.17313994970974844</v>
      </c>
      <c r="VA59" s="343">
        <v>0.14254799747044455</v>
      </c>
      <c r="VB59" s="343">
        <v>0.18696714229870195</v>
      </c>
      <c r="VC59" s="343">
        <v>0.16771360411360162</v>
      </c>
      <c r="VD59" s="343">
        <v>0.20560450966796565</v>
      </c>
      <c r="VE59" s="343">
        <v>0.16812941961396718</v>
      </c>
      <c r="VF59" s="343">
        <v>0.13925377288746882</v>
      </c>
      <c r="VG59" s="343">
        <v>0.19524251389178962</v>
      </c>
      <c r="VH59" s="343">
        <v>0.17629411970340009</v>
      </c>
      <c r="VI59" s="343">
        <v>0.21163317373740728</v>
      </c>
      <c r="VJ59" s="343">
        <v>0.13818987387874099</v>
      </c>
      <c r="VK59" s="343">
        <v>0.13251703143164273</v>
      </c>
      <c r="VL59" s="343">
        <v>0.12967501138922938</v>
      </c>
      <c r="VM59" s="343">
        <v>0.12522296597047616</v>
      </c>
      <c r="VN59" s="343">
        <v>0.13690811824094432</v>
      </c>
      <c r="VO59" s="343">
        <v>0.14235489851682143</v>
      </c>
      <c r="VP59" s="343">
        <v>0.15025378108107768</v>
      </c>
      <c r="VQ59" s="343">
        <v>0.14447012504429074</v>
      </c>
      <c r="VR59" s="343">
        <v>0.13703754321716974</v>
      </c>
      <c r="VS59" s="343">
        <v>0.1338060117411197</v>
      </c>
      <c r="VT59" s="343">
        <v>0.14482186845267464</v>
      </c>
      <c r="VU59" s="343">
        <v>0.14214954233880189</v>
      </c>
      <c r="VV59" s="343">
        <v>0.13661056953231665</v>
      </c>
      <c r="VW59" s="343">
        <v>0.16029207348714158</v>
      </c>
      <c r="VX59" s="343">
        <v>0.12446903550323153</v>
      </c>
      <c r="VY59" s="343">
        <v>0.14284907141447836</v>
      </c>
      <c r="VZ59" s="343">
        <v>0.14367177586378144</v>
      </c>
      <c r="WA59" s="343">
        <v>0.16528606992417944</v>
      </c>
      <c r="WB59" s="343">
        <v>0.13942737089546081</v>
      </c>
      <c r="WC59" s="343">
        <v>0.15933326820113874</v>
      </c>
      <c r="WD59" s="343">
        <v>0.15581506560770145</v>
      </c>
      <c r="WE59" s="343">
        <v>0.17507739070058218</v>
      </c>
      <c r="WF59" s="343">
        <v>0.11659770677976564</v>
      </c>
      <c r="WG59" s="343">
        <v>0.13331880731696097</v>
      </c>
      <c r="WH59" s="343">
        <v>0.16617194240055422</v>
      </c>
      <c r="WI59" s="343">
        <v>0.16241783602405743</v>
      </c>
      <c r="WJ59" s="343">
        <v>0.16679340540618681</v>
      </c>
      <c r="WK59" s="343">
        <v>0.13106636833870275</v>
      </c>
      <c r="WL59" s="343">
        <v>0.14465335064336113</v>
      </c>
      <c r="WM59" s="343">
        <v>0.16731716472446087</v>
      </c>
      <c r="WN59" s="343">
        <v>0.14456189011425891</v>
      </c>
      <c r="WO59" s="343">
        <v>0.15261005379132439</v>
      </c>
      <c r="WP59" s="343">
        <v>0.16775122922220889</v>
      </c>
      <c r="WQ59" s="343">
        <v>0.13577030974509979</v>
      </c>
      <c r="WR59" s="343">
        <v>0.14975163624717738</v>
      </c>
      <c r="WS59" s="343">
        <v>0.13520384368554597</v>
      </c>
      <c r="WT59" s="343">
        <v>0.1721426647024355</v>
      </c>
      <c r="WU59" s="343">
        <v>0.17368268907604481</v>
      </c>
      <c r="WV59" s="343">
        <v>0.14932352257550913</v>
      </c>
      <c r="WW59" s="343">
        <v>0.18366721124398869</v>
      </c>
      <c r="WX59" s="343">
        <v>0.17994242295479634</v>
      </c>
      <c r="WY59" s="343">
        <v>0.15170455326199614</v>
      </c>
      <c r="WZ59" s="343">
        <v>0.16794937464993673</v>
      </c>
      <c r="XA59" s="343">
        <v>0.15959553292252332</v>
      </c>
      <c r="XB59" s="343">
        <v>0.19126909654470964</v>
      </c>
      <c r="XC59" s="343">
        <v>0.16694658543959209</v>
      </c>
      <c r="XD59" s="343">
        <v>0.15737129878795833</v>
      </c>
      <c r="XE59" s="343">
        <v>0.21813731627303504</v>
      </c>
      <c r="XF59" s="343">
        <v>0.14998864187523636</v>
      </c>
      <c r="XG59" s="343">
        <v>0.15286821155221844</v>
      </c>
      <c r="XH59" s="343">
        <v>0.15113406214921252</v>
      </c>
      <c r="XI59" s="343">
        <v>0.16939562289894444</v>
      </c>
      <c r="XJ59" s="343">
        <v>0.17075803716287705</v>
      </c>
      <c r="XK59" s="343">
        <v>0.19103329043073791</v>
      </c>
      <c r="XL59" s="343">
        <v>0.15343757732901228</v>
      </c>
      <c r="XM59" s="343">
        <v>0.17375321303310917</v>
      </c>
      <c r="XN59" s="343">
        <v>0.16891147560828909</v>
      </c>
      <c r="XO59" s="343">
        <v>0.16941596960993416</v>
      </c>
      <c r="XP59" s="343">
        <v>0.15321985098553847</v>
      </c>
      <c r="XQ59" s="343">
        <v>0.16539961522701344</v>
      </c>
      <c r="XR59" s="343">
        <v>0.16974751391789217</v>
      </c>
      <c r="XS59" s="343">
        <v>0.16967270233076376</v>
      </c>
      <c r="XT59" s="343">
        <v>0.18068567780831485</v>
      </c>
      <c r="XU59" s="343">
        <v>0.15135506342548052</v>
      </c>
      <c r="XV59" s="343">
        <v>0.1953080765548913</v>
      </c>
      <c r="XW59" s="343">
        <v>0.20316619455983467</v>
      </c>
      <c r="XX59" s="343">
        <v>0.19240670329740328</v>
      </c>
      <c r="XY59" s="343">
        <v>0.20684798749938507</v>
      </c>
      <c r="XZ59" s="343">
        <v>0.16909592320817615</v>
      </c>
      <c r="YA59" s="343">
        <v>0.17305211873735923</v>
      </c>
      <c r="YB59" s="343">
        <v>0.22495319735695515</v>
      </c>
      <c r="YC59" s="343">
        <v>0.15007291694957114</v>
      </c>
      <c r="YD59" s="343">
        <v>0.18371283556675283</v>
      </c>
      <c r="YE59" s="343">
        <v>0.16990094112763435</v>
      </c>
      <c r="YF59" s="343">
        <v>0.15122870272061453</v>
      </c>
      <c r="YG59" s="343">
        <v>0.15295053819909682</v>
      </c>
      <c r="YH59" s="343">
        <v>0.18050674658420979</v>
      </c>
      <c r="YI59" s="343">
        <v>0.18423329522539272</v>
      </c>
      <c r="YJ59" s="343">
        <v>0.15107456399868205</v>
      </c>
      <c r="YK59" s="343">
        <v>0.19608450559119214</v>
      </c>
      <c r="YL59" s="343">
        <v>0.16355780587577098</v>
      </c>
      <c r="YM59" s="343">
        <v>0.15364048646805162</v>
      </c>
      <c r="YN59" s="343">
        <v>0.18066995486426257</v>
      </c>
      <c r="YO59" s="343">
        <v>0.16741121529938979</v>
      </c>
      <c r="YP59" s="343">
        <v>0.2137408534904317</v>
      </c>
      <c r="YQ59" s="343">
        <v>0.1295419596605849</v>
      </c>
      <c r="YR59" s="343">
        <v>0.16978353736958296</v>
      </c>
      <c r="YS59" s="343">
        <v>0.19171617410212469</v>
      </c>
      <c r="YT59" s="343">
        <v>0.12131416725135664</v>
      </c>
      <c r="YU59" s="343">
        <v>0.18995441440708841</v>
      </c>
      <c r="YV59" s="343">
        <v>0.15314930087776937</v>
      </c>
      <c r="YW59" s="343">
        <v>0.21602607667759138</v>
      </c>
      <c r="YX59" s="343">
        <v>0.14768814431137919</v>
      </c>
      <c r="YY59" s="343">
        <v>0.1795915927483403</v>
      </c>
      <c r="YZ59" s="343">
        <v>0.2015114366671131</v>
      </c>
      <c r="ZA59" s="343">
        <v>0.15029905490485318</v>
      </c>
      <c r="ZB59" s="343">
        <v>0.14895105211855653</v>
      </c>
      <c r="ZC59" s="343">
        <v>0.16342518499781189</v>
      </c>
      <c r="ZD59" s="343">
        <v>0.15287559672292378</v>
      </c>
      <c r="ZE59" s="343">
        <v>0.16040600072912892</v>
      </c>
      <c r="ZF59" s="343">
        <v>0.17064497750094451</v>
      </c>
      <c r="ZG59" s="343">
        <v>0.16169698793138945</v>
      </c>
      <c r="ZH59" s="343">
        <v>0.15846113991353722</v>
      </c>
      <c r="ZI59" s="343">
        <v>0.15686308789576076</v>
      </c>
      <c r="ZJ59" s="343">
        <v>0.15601274233045676</v>
      </c>
      <c r="ZK59" s="343">
        <v>0.162428263412459</v>
      </c>
      <c r="ZL59" s="343">
        <v>0.1759287471936018</v>
      </c>
      <c r="ZM59" s="343">
        <v>0.14569791481199232</v>
      </c>
      <c r="ZN59" s="343">
        <v>0.14695639966819435</v>
      </c>
      <c r="ZO59" s="343">
        <v>0.17492906002634309</v>
      </c>
      <c r="ZP59" s="343">
        <v>0.1527379753899693</v>
      </c>
      <c r="ZQ59" s="343">
        <v>0.16305507915067052</v>
      </c>
      <c r="ZR59" s="343">
        <v>0.1384208270338057</v>
      </c>
      <c r="ZS59" s="343">
        <v>0.1641558863997222</v>
      </c>
      <c r="ZT59" s="343">
        <v>0.17180721974597465</v>
      </c>
      <c r="ZU59" s="343">
        <v>0.1471191238679371</v>
      </c>
      <c r="ZV59" s="343">
        <v>0.17853320889241936</v>
      </c>
      <c r="ZW59" s="343">
        <v>0.13662997870720656</v>
      </c>
      <c r="ZX59" s="343">
        <v>0.1602865005636793</v>
      </c>
      <c r="ZY59" s="343">
        <v>0.17586696422275036</v>
      </c>
      <c r="ZZ59" s="343">
        <v>0.19666575325680416</v>
      </c>
      <c r="AAA59" s="343">
        <v>0.1767910741665373</v>
      </c>
      <c r="AAB59" s="343">
        <v>0.14390178890144595</v>
      </c>
      <c r="AAC59" s="343">
        <v>0.16250333324925642</v>
      </c>
      <c r="AAD59" s="343">
        <v>0.18619574954647952</v>
      </c>
      <c r="AAE59" s="343">
        <v>0.22162113383576995</v>
      </c>
      <c r="AAF59" s="343">
        <v>0.15475245555758518</v>
      </c>
      <c r="AAG59" s="343">
        <v>0.18502710215349535</v>
      </c>
      <c r="AAH59" s="343">
        <v>0.16709032004937308</v>
      </c>
      <c r="AAI59" s="343">
        <v>0.14882940490283994</v>
      </c>
      <c r="AAJ59" s="343">
        <v>0.17528127381162772</v>
      </c>
      <c r="AAK59" s="343">
        <v>0.17372713475496895</v>
      </c>
      <c r="AAL59" s="343">
        <v>0.14705177733242336</v>
      </c>
      <c r="AAM59" s="343">
        <v>0.13697669748990945</v>
      </c>
      <c r="AAN59" s="343">
        <v>0.21612613406702985</v>
      </c>
      <c r="AAO59" s="343">
        <v>0.19894422990276278</v>
      </c>
      <c r="AAP59" s="343">
        <v>0.14428112018252201</v>
      </c>
      <c r="AAQ59" s="343">
        <v>0.15816932496984562</v>
      </c>
      <c r="AAR59" s="343">
        <v>0.22611463570601006</v>
      </c>
      <c r="AAS59" s="343">
        <v>0.21713338660479375</v>
      </c>
      <c r="AAT59" s="343">
        <v>0.19788196071489464</v>
      </c>
      <c r="AAU59" s="343">
        <v>0.17442398580321872</v>
      </c>
      <c r="AAV59" s="343">
        <v>0.20865301700233532</v>
      </c>
      <c r="AAW59" s="343">
        <v>0.17307518931545182</v>
      </c>
      <c r="AAX59" s="343">
        <v>0.1709968708786794</v>
      </c>
      <c r="AAY59" s="343">
        <v>0.17060370553506266</v>
      </c>
      <c r="AAZ59" s="343">
        <v>0.18599263320272413</v>
      </c>
      <c r="ABA59" s="343">
        <v>0.19166484084896068</v>
      </c>
      <c r="ABB59" s="343">
        <v>0.17966612210414409</v>
      </c>
      <c r="ABC59" s="343">
        <v>0.18948852071967023</v>
      </c>
      <c r="ABD59" s="343">
        <v>0.22260635010237345</v>
      </c>
      <c r="ABE59" s="343">
        <v>0.18939777721986686</v>
      </c>
      <c r="ABF59" s="343">
        <v>0.16142277063411134</v>
      </c>
      <c r="ABG59" s="343">
        <v>0.15197363376145767</v>
      </c>
      <c r="ABH59" s="343">
        <v>0.19757968818582625</v>
      </c>
      <c r="ABI59" s="343">
        <v>0.21381821987506777</v>
      </c>
      <c r="ABJ59" s="343">
        <v>0.2186322620484929</v>
      </c>
      <c r="ABK59" s="343">
        <v>0.21461249654113679</v>
      </c>
      <c r="ABL59" s="343">
        <v>0.19501805405812939</v>
      </c>
      <c r="ABM59" s="343">
        <v>0.12296330386987049</v>
      </c>
      <c r="ABN59" s="343">
        <v>0.14905261104971892</v>
      </c>
      <c r="ABO59" s="343">
        <v>0.23605101041046514</v>
      </c>
      <c r="ABP59" s="343">
        <v>0.14372518680394142</v>
      </c>
      <c r="ABQ59" s="343">
        <v>0.15344154205919849</v>
      </c>
      <c r="ABR59" s="343">
        <v>0.16561420761606716</v>
      </c>
      <c r="ABS59" s="343">
        <v>0.15366513989753747</v>
      </c>
      <c r="ABT59" s="343">
        <v>0.13870366623446523</v>
      </c>
      <c r="ABU59" s="343">
        <v>0.26005602520344501</v>
      </c>
      <c r="ABV59" s="343">
        <v>0.13697385021553962</v>
      </c>
      <c r="ABW59" s="343">
        <v>0.17834563071216378</v>
      </c>
      <c r="ABX59" s="343">
        <v>0.15014028555408554</v>
      </c>
      <c r="ABY59" s="343">
        <v>0.15523830644347075</v>
      </c>
      <c r="ABZ59" s="343">
        <v>0.17922141822594326</v>
      </c>
      <c r="ACA59" s="343">
        <v>0.1742045286312639</v>
      </c>
      <c r="ACB59" s="343">
        <v>0.22775081066892933</v>
      </c>
      <c r="ACC59" s="343">
        <v>0.15078713925646856</v>
      </c>
      <c r="ACD59" s="343">
        <v>0.20066194219180442</v>
      </c>
      <c r="ACE59" s="343">
        <v>0.1908173153805123</v>
      </c>
      <c r="ACF59" s="343">
        <v>0.18422994096010062</v>
      </c>
      <c r="ACG59" s="343">
        <v>0.13514512509242899</v>
      </c>
      <c r="ACH59" s="343">
        <v>0.16372718058033439</v>
      </c>
      <c r="ACI59" s="343">
        <v>0.17950201293150284</v>
      </c>
      <c r="ACJ59" s="343">
        <v>0.15494362502353257</v>
      </c>
      <c r="ACK59" s="343">
        <v>0.18823023401141986</v>
      </c>
      <c r="ACL59" s="343">
        <v>0.21302047657861667</v>
      </c>
      <c r="ACM59" s="343">
        <v>0.17543018836152321</v>
      </c>
      <c r="ACN59" s="343">
        <v>0.18562428184704977</v>
      </c>
      <c r="ACO59" s="343">
        <v>0.16097117475993988</v>
      </c>
      <c r="ACP59" s="343">
        <v>0.19526174127624171</v>
      </c>
      <c r="ACQ59" s="343">
        <v>0.21404817243922714</v>
      </c>
      <c r="ACR59" s="343">
        <v>0.20844105938091731</v>
      </c>
      <c r="ACS59" s="343">
        <v>0.15971010248906356</v>
      </c>
      <c r="ACT59" s="343">
        <v>0.1861280904857717</v>
      </c>
      <c r="ACU59" s="343">
        <v>0.19076366426335348</v>
      </c>
      <c r="ACV59" s="343">
        <v>0.17800724015996633</v>
      </c>
      <c r="ACW59" s="343">
        <v>0.22582326164710756</v>
      </c>
      <c r="ACX59" s="343">
        <v>0.23254096546840014</v>
      </c>
      <c r="ACY59" s="343">
        <v>0.20097321126989082</v>
      </c>
      <c r="ACZ59" s="343">
        <v>0.30115568001068715</v>
      </c>
      <c r="ADA59" s="343">
        <v>0.23334874052582294</v>
      </c>
      <c r="ADB59" s="343">
        <v>0.19044391048405815</v>
      </c>
      <c r="ADC59" s="343">
        <v>0.21100134272962875</v>
      </c>
      <c r="ADD59" s="343">
        <v>0.14775157520222035</v>
      </c>
      <c r="ADE59" s="343">
        <v>0.15456966659549956</v>
      </c>
      <c r="ADF59" s="343">
        <v>0.17169655932922046</v>
      </c>
      <c r="ADG59" s="343">
        <v>0.16362775748198882</v>
      </c>
      <c r="ADH59" s="343">
        <v>0.15882259011644073</v>
      </c>
      <c r="ADI59" s="343">
        <v>0.16692524414350393</v>
      </c>
      <c r="ADJ59" s="343">
        <v>0.14299606029614745</v>
      </c>
      <c r="ADK59" s="343">
        <v>0.14582868061736276</v>
      </c>
      <c r="ADL59" s="343">
        <v>0.12716502264151006</v>
      </c>
      <c r="ADM59" s="343">
        <v>0.17608270784243032</v>
      </c>
      <c r="ADN59" s="343">
        <v>0.19286734465269034</v>
      </c>
      <c r="ADO59" s="343">
        <v>0.17189506161653165</v>
      </c>
      <c r="ADP59" s="343">
        <v>0.14076637805916353</v>
      </c>
      <c r="ADQ59" s="343">
        <v>0.21396229373850539</v>
      </c>
      <c r="ADR59" s="343">
        <v>0.18349894624755558</v>
      </c>
      <c r="ADS59" s="343">
        <v>0.12717826645302421</v>
      </c>
      <c r="ADT59" s="343">
        <v>0.20026647940223416</v>
      </c>
      <c r="ADU59" s="343">
        <v>0.13256082445826858</v>
      </c>
      <c r="ADV59" s="343">
        <v>0.20343970817859253</v>
      </c>
      <c r="ADW59" s="343">
        <v>0.17178024106068898</v>
      </c>
      <c r="ADX59" s="343">
        <v>0.1643794096748441</v>
      </c>
      <c r="ADY59" s="343">
        <v>0.22806605341866687</v>
      </c>
      <c r="ADZ59" s="343">
        <v>0.17321872104314723</v>
      </c>
      <c r="AEA59" s="343">
        <v>0.16634164803564505</v>
      </c>
      <c r="AEB59" s="343">
        <v>0.16841710108264729</v>
      </c>
      <c r="AEC59" s="343">
        <v>0.15614928514707366</v>
      </c>
      <c r="AED59" s="343">
        <v>0.17923120269339957</v>
      </c>
      <c r="AEE59" s="343">
        <v>0.17300269219789599</v>
      </c>
      <c r="AEF59" s="343">
        <v>0.15735236270597364</v>
      </c>
      <c r="AEG59" s="343">
        <v>0.19649570460856861</v>
      </c>
      <c r="AEH59" s="343">
        <v>0.15993695957058621</v>
      </c>
      <c r="AEI59" s="343">
        <v>0.16736211521795394</v>
      </c>
      <c r="AEJ59" s="343">
        <v>0.16842740027715386</v>
      </c>
      <c r="AEK59" s="343">
        <v>0.2103025776556969</v>
      </c>
      <c r="AEL59" s="343">
        <v>0.17429840182778431</v>
      </c>
      <c r="AEM59" s="343">
        <v>0.21296963877946595</v>
      </c>
      <c r="AEN59" s="343">
        <v>0.15144267550716656</v>
      </c>
      <c r="AEO59" s="343">
        <v>0.12767843471863122</v>
      </c>
      <c r="AEP59" s="343">
        <v>0.14104689601104811</v>
      </c>
      <c r="AEQ59" s="343">
        <v>0.13554497817083966</v>
      </c>
      <c r="AER59" s="343">
        <v>0.1272739420852749</v>
      </c>
      <c r="AES59" s="343">
        <v>0.12440077674818821</v>
      </c>
      <c r="AET59" s="343">
        <v>0.10583126985558307</v>
      </c>
      <c r="AEU59" s="343">
        <v>0.13069923074109069</v>
      </c>
      <c r="AEV59" s="343">
        <v>0.10186006661411097</v>
      </c>
      <c r="AEW59" s="343">
        <v>0.16179680355253817</v>
      </c>
      <c r="AEX59" s="343">
        <v>0.15951229203257797</v>
      </c>
      <c r="AEY59" s="343">
        <v>0.19222592774654715</v>
      </c>
      <c r="AEZ59" s="343">
        <v>0.18172807337148922</v>
      </c>
      <c r="AFA59" s="343">
        <v>0.2164956982721577</v>
      </c>
      <c r="AFB59" s="343">
        <v>0.1962207255934964</v>
      </c>
      <c r="AFC59" s="343">
        <v>0.20588828403911272</v>
      </c>
      <c r="AFD59" s="343">
        <v>0.23080746793646956</v>
      </c>
      <c r="AFE59" s="343">
        <v>0.27864547012846086</v>
      </c>
      <c r="AFF59" s="343">
        <v>0.21088589034328958</v>
      </c>
      <c r="AFG59" s="343">
        <v>0.24068283874736471</v>
      </c>
      <c r="AFH59" s="343">
        <v>0.19546372046445973</v>
      </c>
      <c r="AFI59" s="343">
        <v>0.22200501948097018</v>
      </c>
      <c r="AFJ59" s="343">
        <v>0.24813364374306862</v>
      </c>
      <c r="AFK59" s="343">
        <v>0.2058408487698144</v>
      </c>
      <c r="AFL59" s="343">
        <v>0.20864628862738327</v>
      </c>
      <c r="AFM59" s="343">
        <v>0.23079982818386599</v>
      </c>
      <c r="AFN59" s="343">
        <v>0.23049486697570831</v>
      </c>
      <c r="AFO59" s="343">
        <v>0.23584282273775969</v>
      </c>
      <c r="AFP59" s="343">
        <v>0.25741276957828746</v>
      </c>
      <c r="AFQ59" s="343">
        <v>0.25414972271785646</v>
      </c>
      <c r="AFR59" s="343">
        <v>0.242492348641415</v>
      </c>
      <c r="AFS59" s="343">
        <v>0.21856831127412149</v>
      </c>
      <c r="AFT59" s="343">
        <v>0.24006560753885797</v>
      </c>
      <c r="AFU59" s="343">
        <v>0.25337161333845842</v>
      </c>
      <c r="AFV59" s="343">
        <v>0.24817197947854217</v>
      </c>
      <c r="AFW59" s="343">
        <v>0.24634197415191533</v>
      </c>
      <c r="AFX59" s="343">
        <v>0.12834380613048785</v>
      </c>
      <c r="AFY59" s="343">
        <v>0.15739579993261926</v>
      </c>
      <c r="AFZ59" s="343">
        <v>0.12020886969084518</v>
      </c>
      <c r="AGA59" s="343">
        <v>0.12193137081061485</v>
      </c>
      <c r="AGB59" s="343">
        <v>0.12670827900070225</v>
      </c>
      <c r="AGC59" s="343">
        <v>0.1618025351076291</v>
      </c>
      <c r="AGD59" s="343">
        <v>0.14685718827318114</v>
      </c>
      <c r="AGE59" s="343">
        <v>0.12963999530192635</v>
      </c>
      <c r="AGF59" s="343">
        <v>0.15595840108591805</v>
      </c>
      <c r="AGG59" s="343">
        <v>0.11705925282804727</v>
      </c>
      <c r="AGH59" s="343">
        <v>0.14854175080330187</v>
      </c>
      <c r="AGI59" s="343">
        <v>0.13095876643353663</v>
      </c>
      <c r="AGJ59" s="343">
        <v>0.19447013795680951</v>
      </c>
      <c r="AGK59" s="343">
        <v>0.23952100067832366</v>
      </c>
      <c r="AGL59" s="343">
        <v>0.23237270231982321</v>
      </c>
      <c r="AGM59" s="343">
        <v>0.20666600299936264</v>
      </c>
      <c r="AGN59" s="343">
        <v>0.18695910958096409</v>
      </c>
      <c r="AGO59" s="343">
        <v>0.23353057082872788</v>
      </c>
      <c r="AGP59" s="343">
        <v>0.23981397825094292</v>
      </c>
      <c r="AGQ59" s="343">
        <v>0.14435255392637894</v>
      </c>
      <c r="AGR59" s="343">
        <v>0.13609832825035539</v>
      </c>
      <c r="AGS59" s="343">
        <v>0.13896652588543812</v>
      </c>
      <c r="AGT59" s="343">
        <v>0.18939783652121617</v>
      </c>
      <c r="AGU59" s="343">
        <v>0.21552342465705931</v>
      </c>
      <c r="AGV59" s="343">
        <v>0.19193648391425089</v>
      </c>
      <c r="AGW59" s="343">
        <v>0.2100848734520927</v>
      </c>
      <c r="AGX59" s="343">
        <v>0.14445177531533634</v>
      </c>
      <c r="AGY59" s="343">
        <v>0.18885506586369577</v>
      </c>
      <c r="AGZ59" s="343">
        <v>0.1493090974217107</v>
      </c>
      <c r="AHA59" s="343">
        <v>0.16975922637071608</v>
      </c>
      <c r="AHB59" s="343">
        <v>0.18083606912458081</v>
      </c>
      <c r="AHC59" s="343">
        <v>0.17237503512033894</v>
      </c>
      <c r="AHD59" s="343">
        <v>0.20212783396951123</v>
      </c>
      <c r="AHE59" s="343">
        <v>0.1843971089074784</v>
      </c>
      <c r="AHF59" s="343">
        <v>0.14850320259130598</v>
      </c>
      <c r="AHG59" s="343">
        <v>0.16997484432692875</v>
      </c>
      <c r="AHH59" s="343">
        <v>0.13541484067127887</v>
      </c>
      <c r="AHI59" s="343">
        <v>0.13623368265412267</v>
      </c>
      <c r="AHJ59" s="343">
        <v>0.13516126243688534</v>
      </c>
      <c r="AHK59" s="343">
        <v>0.15211227836168834</v>
      </c>
      <c r="AHL59" s="343">
        <v>0.15350404148683802</v>
      </c>
      <c r="AHM59" s="343">
        <v>0.1591645546416415</v>
      </c>
      <c r="AHN59" s="343">
        <v>0.21272200430658159</v>
      </c>
      <c r="AHO59" s="343">
        <v>14.044070082918973</v>
      </c>
      <c r="AHQ59" s="351">
        <v>54</v>
      </c>
    </row>
    <row r="60" spans="1:901" x14ac:dyDescent="0.45">
      <c r="A60" s="346" t="s">
        <v>31</v>
      </c>
      <c r="B60" s="347" t="s">
        <v>32</v>
      </c>
      <c r="C60" s="343">
        <v>1.5480018621213905E-2</v>
      </c>
      <c r="D60" s="343">
        <v>1.9962620470398016E-2</v>
      </c>
      <c r="E60" s="343">
        <v>2.2889683518445187E-2</v>
      </c>
      <c r="F60" s="343">
        <v>1.5115198741523915E-2</v>
      </c>
      <c r="G60" s="343">
        <v>2.194506197003632E-2</v>
      </c>
      <c r="H60" s="343">
        <v>1.8808656007016207E-2</v>
      </c>
      <c r="I60" s="343">
        <v>2.2137450272155898E-2</v>
      </c>
      <c r="J60" s="343">
        <v>1.7585750460992627E-2</v>
      </c>
      <c r="K60" s="343">
        <v>1.5500213922722317E-2</v>
      </c>
      <c r="L60" s="343">
        <v>2.4128794666251098E-2</v>
      </c>
      <c r="M60" s="343">
        <v>1.8814425668712297E-2</v>
      </c>
      <c r="N60" s="343">
        <v>1.7489357792642431E-2</v>
      </c>
      <c r="O60" s="343">
        <v>1.3490168079708303E-2</v>
      </c>
      <c r="P60" s="343">
        <v>2.092093558410146E-2</v>
      </c>
      <c r="Q60" s="343">
        <v>2.4679309410633548E-2</v>
      </c>
      <c r="R60" s="343">
        <v>2.1967298821569784E-2</v>
      </c>
      <c r="S60" s="343">
        <v>1.4571490654960693E-2</v>
      </c>
      <c r="T60" s="343">
        <v>2.7980596492263043E-2</v>
      </c>
      <c r="U60" s="343">
        <v>1.9526447525483111E-2</v>
      </c>
      <c r="V60" s="343">
        <v>1.7899876480782829E-2</v>
      </c>
      <c r="W60" s="343">
        <v>2.122866209079606E-2</v>
      </c>
      <c r="X60" s="343">
        <v>1.9419276293919107E-2</v>
      </c>
      <c r="Y60" s="343">
        <v>2.2055264654550551E-2</v>
      </c>
      <c r="Z60" s="343">
        <v>2.0676195234204307E-2</v>
      </c>
      <c r="AA60" s="343">
        <v>7.9768591259358566E-3</v>
      </c>
      <c r="AB60" s="343">
        <v>1.8175471047656433E-2</v>
      </c>
      <c r="AC60" s="343">
        <v>1.8766451578431126E-2</v>
      </c>
      <c r="AD60" s="343">
        <v>2.6468097647179473E-2</v>
      </c>
      <c r="AE60" s="343">
        <v>1.7514625916504434E-2</v>
      </c>
      <c r="AF60" s="343">
        <v>2.8677221450230144E-2</v>
      </c>
      <c r="AG60" s="343">
        <v>2.6653699592412445E-2</v>
      </c>
      <c r="AH60" s="343">
        <v>2.4606695027164116E-2</v>
      </c>
      <c r="AI60" s="343">
        <v>2.4533346263888409E-2</v>
      </c>
      <c r="AJ60" s="343">
        <v>2.2933624005025122E-2</v>
      </c>
      <c r="AK60" s="343">
        <v>2.0494542203466269E-2</v>
      </c>
      <c r="AL60" s="343">
        <v>2.1002258370664054E-2</v>
      </c>
      <c r="AM60" s="343">
        <v>1.1430410453302633E-2</v>
      </c>
      <c r="AN60" s="343">
        <v>2.9554414558363686E-2</v>
      </c>
      <c r="AO60" s="343">
        <v>2.512010675367931E-2</v>
      </c>
      <c r="AP60" s="343">
        <v>1.7721847279939671E-2</v>
      </c>
      <c r="AQ60" s="343">
        <v>1.2678996926412948E-2</v>
      </c>
      <c r="AR60" s="343">
        <v>1.6702117178791377E-2</v>
      </c>
      <c r="AS60" s="343">
        <v>1.0695197555820947E-2</v>
      </c>
      <c r="AT60" s="343">
        <v>2.2664477549777358E-2</v>
      </c>
      <c r="AU60" s="343">
        <v>1.9444595706511639E-2</v>
      </c>
      <c r="AV60" s="343">
        <v>2.0480420934181006E-2</v>
      </c>
      <c r="AW60" s="343">
        <v>2.1600663450746002E-2</v>
      </c>
      <c r="AX60" s="343">
        <v>1.7045306395820799E-2</v>
      </c>
      <c r="AY60" s="343">
        <v>2.6553183171391617E-2</v>
      </c>
      <c r="AZ60" s="343">
        <v>2.35710520032201E-2</v>
      </c>
      <c r="BA60" s="343">
        <v>1.3719787094594805E-2</v>
      </c>
      <c r="BB60" s="343">
        <v>2.3887722148549749E-2</v>
      </c>
      <c r="BC60" s="343">
        <v>1.9062302374972782E-2</v>
      </c>
      <c r="BD60" s="343">
        <v>2.4732451278315637E-2</v>
      </c>
      <c r="BE60" s="343">
        <v>2.4031910969245032E-2</v>
      </c>
      <c r="BF60" s="343">
        <v>2.4518217077595442E-2</v>
      </c>
      <c r="BG60" s="343">
        <v>1.843988435688294E-2</v>
      </c>
      <c r="BH60" s="343">
        <v>1.891264780619548E-2</v>
      </c>
      <c r="BI60" s="343">
        <v>2.1258763586345302E-2</v>
      </c>
      <c r="BJ60" s="343">
        <v>2.2866896604256413E-2</v>
      </c>
      <c r="BK60" s="343">
        <v>1.0331771488412928E-2</v>
      </c>
      <c r="BL60" s="343">
        <v>2.0830366239917925E-2</v>
      </c>
      <c r="BM60" s="343">
        <v>1.5349139238716223E-2</v>
      </c>
      <c r="BN60" s="343">
        <v>2.0820013272838587E-2</v>
      </c>
      <c r="BO60" s="343">
        <v>1.9382225779698569E-2</v>
      </c>
      <c r="BP60" s="343">
        <v>2.3332052702318522E-2</v>
      </c>
      <c r="BQ60" s="343">
        <v>2.0047104198073019E-2</v>
      </c>
      <c r="BR60" s="343">
        <v>1.8223896052485592E-2</v>
      </c>
      <c r="BS60" s="343">
        <v>2.479447402834228E-2</v>
      </c>
      <c r="BT60" s="343">
        <v>1.8106153747230722E-2</v>
      </c>
      <c r="BU60" s="343">
        <v>2.1441739773898176E-2</v>
      </c>
      <c r="BV60" s="343">
        <v>1.7974356259823115E-2</v>
      </c>
      <c r="BW60" s="343">
        <v>1.855535309044426E-2</v>
      </c>
      <c r="BX60" s="343">
        <v>1.1030631359220883E-2</v>
      </c>
      <c r="BY60" s="343">
        <v>2.097494827822605E-2</v>
      </c>
      <c r="BZ60" s="343">
        <v>2.5654317364693237E-2</v>
      </c>
      <c r="CA60" s="343">
        <v>3.03229074476341E-2</v>
      </c>
      <c r="CB60" s="343">
        <v>2.2003931190387221E-2</v>
      </c>
      <c r="CC60" s="343">
        <v>2.6414680927097093E-2</v>
      </c>
      <c r="CD60" s="343">
        <v>2.2824812743230245E-2</v>
      </c>
      <c r="CE60" s="343">
        <v>3.2800832654115618E-2</v>
      </c>
      <c r="CF60" s="343">
        <v>1.1037558573265506E-2</v>
      </c>
      <c r="CG60" s="343">
        <v>2.482796265658133E-2</v>
      </c>
      <c r="CH60" s="343">
        <v>2.1655755880382311E-2</v>
      </c>
      <c r="CI60" s="343">
        <v>2.2199526409674548E-2</v>
      </c>
      <c r="CJ60" s="343">
        <v>2.0352521670845111E-2</v>
      </c>
      <c r="CK60" s="343">
        <v>2.70669485631869E-2</v>
      </c>
      <c r="CL60" s="343">
        <v>2.5570377930737197E-2</v>
      </c>
      <c r="CM60" s="343">
        <v>1.8559849125682999E-2</v>
      </c>
      <c r="CN60" s="343">
        <v>2.5350189454818997E-2</v>
      </c>
      <c r="CO60" s="343">
        <v>2.4806421898216253E-2</v>
      </c>
      <c r="CP60" s="343">
        <v>2.4660669585850323E-2</v>
      </c>
      <c r="CQ60" s="343">
        <v>2.5951137773843336E-2</v>
      </c>
      <c r="CR60" s="343">
        <v>2.4074927392268942E-2</v>
      </c>
      <c r="CS60" s="343">
        <v>2.236982527767822E-2</v>
      </c>
      <c r="CT60" s="343">
        <v>2.7287359999848264E-2</v>
      </c>
      <c r="CU60" s="343">
        <v>2.9800776547345569E-2</v>
      </c>
      <c r="CV60" s="343">
        <v>2.0760433278327717E-2</v>
      </c>
      <c r="CW60" s="343">
        <v>3.5439731474018708E-2</v>
      </c>
      <c r="CX60" s="343">
        <v>2.5793788805374352E-2</v>
      </c>
      <c r="CY60" s="343">
        <v>3.3901847920442305E-2</v>
      </c>
      <c r="CZ60" s="343">
        <v>2.3552468322216448E-2</v>
      </c>
      <c r="DA60" s="343">
        <v>1.9376690004835176E-2</v>
      </c>
      <c r="DB60" s="343">
        <v>2.1048162673708903E-2</v>
      </c>
      <c r="DC60" s="343">
        <v>1.7284965874857158E-2</v>
      </c>
      <c r="DD60" s="343">
        <v>2.4098347097042179E-2</v>
      </c>
      <c r="DE60" s="343">
        <v>2.0705387831217441E-2</v>
      </c>
      <c r="DF60" s="343">
        <v>2.0409764030978449E-2</v>
      </c>
      <c r="DG60" s="343">
        <v>2.2265845686900307E-2</v>
      </c>
      <c r="DH60" s="343">
        <v>1.9915295278368942E-2</v>
      </c>
      <c r="DI60" s="343">
        <v>2.090327306647892E-2</v>
      </c>
      <c r="DJ60" s="343">
        <v>2.2215367930438819E-2</v>
      </c>
      <c r="DK60" s="343">
        <v>2.3000371321534527E-2</v>
      </c>
      <c r="DL60" s="343">
        <v>1.8504959051026022E-2</v>
      </c>
      <c r="DM60" s="343">
        <v>1.6922827095349657E-2</v>
      </c>
      <c r="DN60" s="343">
        <v>2.1309495558623263E-2</v>
      </c>
      <c r="DO60" s="343">
        <v>2.3315416649340389E-2</v>
      </c>
      <c r="DP60" s="343">
        <v>1.7930561813201774E-2</v>
      </c>
      <c r="DQ60" s="343">
        <v>2.1973946760355356E-2</v>
      </c>
      <c r="DR60" s="343">
        <v>2.0574901108301992E-2</v>
      </c>
      <c r="DS60" s="343">
        <v>1.6367446224188238E-2</v>
      </c>
      <c r="DT60" s="343">
        <v>1.6444140988173629E-2</v>
      </c>
      <c r="DU60" s="343">
        <v>1.483205901097685E-2</v>
      </c>
      <c r="DV60" s="343">
        <v>2.2721382572438338E-2</v>
      </c>
      <c r="DW60" s="343">
        <v>1.9120793465908285E-2</v>
      </c>
      <c r="DX60" s="343">
        <v>1.7114136021747866E-2</v>
      </c>
      <c r="DY60" s="343">
        <v>1.9217734033355065E-2</v>
      </c>
      <c r="DZ60" s="343">
        <v>2.0678710963768148E-2</v>
      </c>
      <c r="EA60" s="343">
        <v>1.651598399065948E-2</v>
      </c>
      <c r="EB60" s="343">
        <v>2.2042557793342018E-2</v>
      </c>
      <c r="EC60" s="343">
        <v>1.7346818293457876E-2</v>
      </c>
      <c r="ED60" s="343">
        <v>2.0677196467260843E-2</v>
      </c>
      <c r="EE60" s="343">
        <v>1.852496430518448E-2</v>
      </c>
      <c r="EF60" s="343">
        <v>1.7502171537633341E-2</v>
      </c>
      <c r="EG60" s="343">
        <v>1.983119777348881E-2</v>
      </c>
      <c r="EH60" s="343">
        <v>1.8161178815518288E-2</v>
      </c>
      <c r="EI60" s="343">
        <v>2.0253186513285556E-2</v>
      </c>
      <c r="EJ60" s="343">
        <v>2.1576210238056712E-2</v>
      </c>
      <c r="EK60" s="343">
        <v>2.292820976205652E-2</v>
      </c>
      <c r="EL60" s="343">
        <v>1.8244682157034724E-2</v>
      </c>
      <c r="EM60" s="343">
        <v>1.5744321237934397E-2</v>
      </c>
      <c r="EN60" s="343">
        <v>1.8583628674253391E-2</v>
      </c>
      <c r="EO60" s="343">
        <v>1.8630600455294896E-2</v>
      </c>
      <c r="EP60" s="343">
        <v>1.6743469730428614E-2</v>
      </c>
      <c r="EQ60" s="343">
        <v>1.9785536581931461E-2</v>
      </c>
      <c r="ER60" s="343">
        <v>2.0930325069238469E-2</v>
      </c>
      <c r="ES60" s="343">
        <v>1.7833800591193764E-2</v>
      </c>
      <c r="ET60" s="343">
        <v>1.4124612601843995E-2</v>
      </c>
      <c r="EU60" s="343">
        <v>1.8149736252288669E-2</v>
      </c>
      <c r="EV60" s="343">
        <v>1.9769546212568604E-2</v>
      </c>
      <c r="EW60" s="343">
        <v>2.0524273664005405E-2</v>
      </c>
      <c r="EX60" s="343">
        <v>1.9331761739721478E-2</v>
      </c>
      <c r="EY60" s="343">
        <v>1.5723975954531733E-2</v>
      </c>
      <c r="EZ60" s="343">
        <v>2.1413294940277907E-2</v>
      </c>
      <c r="FA60" s="343">
        <v>1.8364539982394446E-2</v>
      </c>
      <c r="FB60" s="343">
        <v>2.8052498195838441E-2</v>
      </c>
      <c r="FC60" s="343">
        <v>2.1807459141066375E-2</v>
      </c>
      <c r="FD60" s="343">
        <v>2.0656641179205702E-2</v>
      </c>
      <c r="FE60" s="343">
        <v>1.992817987184016E-2</v>
      </c>
      <c r="FF60" s="343">
        <v>2.6741630789385656E-2</v>
      </c>
      <c r="FG60" s="343">
        <v>1.6176006553497713E-2</v>
      </c>
      <c r="FH60" s="343">
        <v>1.5350069081282612E-2</v>
      </c>
      <c r="FI60" s="343">
        <v>1.8343341689271545E-2</v>
      </c>
      <c r="FJ60" s="343">
        <v>2.2864027181778893E-2</v>
      </c>
      <c r="FK60" s="343">
        <v>2.0246596969657603E-2</v>
      </c>
      <c r="FL60" s="343">
        <v>2.2612065074168571E-2</v>
      </c>
      <c r="FM60" s="343">
        <v>2.1656306124400632E-2</v>
      </c>
      <c r="FN60" s="343">
        <v>1.9055477217190232E-2</v>
      </c>
      <c r="FO60" s="343">
        <v>1.934239067155074E-2</v>
      </c>
      <c r="FP60" s="343">
        <v>1.5624123418903499E-2</v>
      </c>
      <c r="FQ60" s="343">
        <v>2.2999699818370779E-2</v>
      </c>
      <c r="FR60" s="343">
        <v>2.1622458727392588E-2</v>
      </c>
      <c r="FS60" s="343">
        <v>1.469041293204966E-2</v>
      </c>
      <c r="FT60" s="343">
        <v>2.2529283041900605E-2</v>
      </c>
      <c r="FU60" s="343">
        <v>1.8701785065901862E-2</v>
      </c>
      <c r="FV60" s="343">
        <v>1.8355909637157049E-2</v>
      </c>
      <c r="FW60" s="343">
        <v>1.9402521411392093E-2</v>
      </c>
      <c r="FX60" s="343">
        <v>2.2097371658273156E-2</v>
      </c>
      <c r="FY60" s="343">
        <v>1.8232569695475844E-2</v>
      </c>
      <c r="FZ60" s="343">
        <v>1.9842996029746224E-2</v>
      </c>
      <c r="GA60" s="343">
        <v>2.12308816272746E-2</v>
      </c>
      <c r="GB60" s="343">
        <v>2.159354093777471E-2</v>
      </c>
      <c r="GC60" s="343">
        <v>1.4788465170319079E-2</v>
      </c>
      <c r="GD60" s="343">
        <v>2.0210093455772224E-2</v>
      </c>
      <c r="GE60" s="343">
        <v>2.8545902308505004E-2</v>
      </c>
      <c r="GF60" s="343">
        <v>2.2919590458625651E-2</v>
      </c>
      <c r="GG60" s="343">
        <v>1.979313625935886E-2</v>
      </c>
      <c r="GH60" s="343">
        <v>2.3490740858419897E-2</v>
      </c>
      <c r="GI60" s="343">
        <v>2.6581701695136559E-2</v>
      </c>
      <c r="GJ60" s="343">
        <v>2.3521704163767813E-2</v>
      </c>
      <c r="GK60" s="343">
        <v>2.3643140523054669E-2</v>
      </c>
      <c r="GL60" s="343">
        <v>2.4683378170414192E-2</v>
      </c>
      <c r="GM60" s="343">
        <v>1.6648651783882643E-2</v>
      </c>
      <c r="GN60" s="343">
        <v>2.1539900270602753E-2</v>
      </c>
      <c r="GO60" s="343">
        <v>2.0903882671054284E-2</v>
      </c>
      <c r="GP60" s="343">
        <v>2.2445804290661269E-2</v>
      </c>
      <c r="GQ60" s="343">
        <v>2.6999615596659598E-2</v>
      </c>
      <c r="GR60" s="343">
        <v>2.7255075580536779E-2</v>
      </c>
      <c r="GS60" s="343">
        <v>2.7140895941903446E-2</v>
      </c>
      <c r="GT60" s="343">
        <v>2.8442623226812201E-2</v>
      </c>
      <c r="GU60" s="343">
        <v>2.9097193334533533E-2</v>
      </c>
      <c r="GV60" s="343">
        <v>2.392881682194976E-2</v>
      </c>
      <c r="GW60" s="343">
        <v>2.0234402273050227E-2</v>
      </c>
      <c r="GX60" s="343">
        <v>1.6759765880217686E-2</v>
      </c>
      <c r="GY60" s="343">
        <v>6.1929407696006992E-3</v>
      </c>
      <c r="GZ60" s="343">
        <v>8.4610972213420774E-3</v>
      </c>
      <c r="HA60" s="343">
        <v>8.4610306213644126E-3</v>
      </c>
      <c r="HB60" s="343">
        <v>1.4207750256621734E-2</v>
      </c>
      <c r="HC60" s="343">
        <v>1.6577139650095888E-2</v>
      </c>
      <c r="HD60" s="343">
        <v>1.6180568173217124E-2</v>
      </c>
      <c r="HE60" s="343">
        <v>1.5062992886510149E-2</v>
      </c>
      <c r="HF60" s="343">
        <v>1.7248805803562754E-2</v>
      </c>
      <c r="HG60" s="343">
        <v>1.4205697792844054E-2</v>
      </c>
      <c r="HH60" s="343">
        <v>1.3401703216833257E-2</v>
      </c>
      <c r="HI60" s="343">
        <v>1.5218071598376385E-2</v>
      </c>
      <c r="HJ60" s="343">
        <v>1.5320132797617764E-2</v>
      </c>
      <c r="HK60" s="343">
        <v>1.5888611979098983E-2</v>
      </c>
      <c r="HL60" s="343">
        <v>2.21041356535597E-2</v>
      </c>
      <c r="HM60" s="343">
        <v>2.0781477401873159E-2</v>
      </c>
      <c r="HN60" s="343">
        <v>2.2450354012315394E-2</v>
      </c>
      <c r="HO60" s="343">
        <v>1.8422315141684471E-2</v>
      </c>
      <c r="HP60" s="343">
        <v>1.918996316545777E-2</v>
      </c>
      <c r="HQ60" s="343">
        <v>1.8131622716817238E-2</v>
      </c>
      <c r="HR60" s="343">
        <v>2.0208786789273268E-2</v>
      </c>
      <c r="HS60" s="343">
        <v>2.7564354770458852E-2</v>
      </c>
      <c r="HT60" s="343">
        <v>1.9896507221158651E-2</v>
      </c>
      <c r="HU60" s="343">
        <v>2.7646117075869826E-2</v>
      </c>
      <c r="HV60" s="343">
        <v>2.0971303131575181E-2</v>
      </c>
      <c r="HW60" s="343">
        <v>1.8524231373181158E-2</v>
      </c>
      <c r="HX60" s="343">
        <v>2.0972628664396843E-2</v>
      </c>
      <c r="HY60" s="343">
        <v>1.7511929885768614E-2</v>
      </c>
      <c r="HZ60" s="343">
        <v>2.3075733597691529E-2</v>
      </c>
      <c r="IA60" s="343">
        <v>2.6808041883909454E-2</v>
      </c>
      <c r="IB60" s="343">
        <v>1.9706962151413727E-2</v>
      </c>
      <c r="IC60" s="343">
        <v>2.6837343755065135E-2</v>
      </c>
      <c r="ID60" s="343">
        <v>2.0926397486098047E-2</v>
      </c>
      <c r="IE60" s="343">
        <v>1.6518813881924665E-2</v>
      </c>
      <c r="IF60" s="343">
        <v>2.2279286701918269E-2</v>
      </c>
      <c r="IG60" s="343">
        <v>1.8822701025526051E-2</v>
      </c>
      <c r="IH60" s="343">
        <v>1.6788035223623345E-2</v>
      </c>
      <c r="II60" s="343">
        <v>2.2374749024365006E-2</v>
      </c>
      <c r="IJ60" s="343">
        <v>1.6008483488784749E-2</v>
      </c>
      <c r="IK60" s="343">
        <v>1.466952604324054E-2</v>
      </c>
      <c r="IL60" s="343">
        <v>7.3751858650351904E-3</v>
      </c>
      <c r="IM60" s="343">
        <v>2.5317226022178823E-2</v>
      </c>
      <c r="IN60" s="343">
        <v>8.8266121359680087E-3</v>
      </c>
      <c r="IO60" s="343">
        <v>2.4251796292232376E-2</v>
      </c>
      <c r="IP60" s="343">
        <v>1.6625562974693309E-2</v>
      </c>
      <c r="IQ60" s="343">
        <v>9.9841683667674808E-3</v>
      </c>
      <c r="IR60" s="343">
        <v>1.6240357780621377E-2</v>
      </c>
      <c r="IS60" s="343">
        <v>2.1434841297656531E-2</v>
      </c>
      <c r="IT60" s="343">
        <v>1.3351477676155687E-2</v>
      </c>
      <c r="IU60" s="343">
        <v>1.9176320554693857E-2</v>
      </c>
      <c r="IV60" s="343">
        <v>2.0817168648803928E-2</v>
      </c>
      <c r="IW60" s="343">
        <v>2.2459402392466171E-2</v>
      </c>
      <c r="IX60" s="343">
        <v>2.4454918374415373E-2</v>
      </c>
      <c r="IY60" s="343">
        <v>2.4960076069937394E-2</v>
      </c>
      <c r="IZ60" s="343">
        <v>2.4287767928818323E-2</v>
      </c>
      <c r="JA60" s="343">
        <v>2.3918618478930405E-2</v>
      </c>
      <c r="JB60" s="343">
        <v>2.1487457925637624E-2</v>
      </c>
      <c r="JC60" s="343">
        <v>2.7236412739651921E-2</v>
      </c>
      <c r="JD60" s="343">
        <v>1.4088151317896256E-2</v>
      </c>
      <c r="JE60" s="343">
        <v>2.9045391010959137E-2</v>
      </c>
      <c r="JF60" s="343">
        <v>2.1757384524196312E-2</v>
      </c>
      <c r="JG60" s="343">
        <v>2.5043747835731316E-2</v>
      </c>
      <c r="JH60" s="343">
        <v>2.0259147255823787E-2</v>
      </c>
      <c r="JI60" s="343">
        <v>2.8625669437697076E-2</v>
      </c>
      <c r="JJ60" s="343">
        <v>1.9065885288506234E-2</v>
      </c>
      <c r="JK60" s="343">
        <v>2.0175998183341121E-2</v>
      </c>
      <c r="JL60" s="343">
        <v>2.4988685132920036E-2</v>
      </c>
      <c r="JM60" s="343">
        <v>1.9491221239199177E-2</v>
      </c>
      <c r="JN60" s="343">
        <v>2.0173094368001031E-2</v>
      </c>
      <c r="JO60" s="343">
        <v>2.2441516721684061E-2</v>
      </c>
      <c r="JP60" s="343">
        <v>2.2834765496361438E-2</v>
      </c>
      <c r="JQ60" s="343">
        <v>2.0845989551419829E-2</v>
      </c>
      <c r="JR60" s="343">
        <v>3.450820495797792E-2</v>
      </c>
      <c r="JS60" s="343">
        <v>2.9043987323595533E-2</v>
      </c>
      <c r="JT60" s="343">
        <v>1.9304834784083059E-2</v>
      </c>
      <c r="JU60" s="343">
        <v>1.8015127867610337E-2</v>
      </c>
      <c r="JV60" s="343">
        <v>2.2568839879563481E-2</v>
      </c>
      <c r="JW60" s="343">
        <v>1.6912258598271855E-2</v>
      </c>
      <c r="JX60" s="343">
        <v>2.5385093843914262E-2</v>
      </c>
      <c r="JY60" s="343">
        <v>1.1492383497602572E-2</v>
      </c>
      <c r="JZ60" s="343">
        <v>1.9792990031831145E-2</v>
      </c>
      <c r="KA60" s="343">
        <v>1.427097296963473E-2</v>
      </c>
      <c r="KB60" s="343">
        <v>2.0971800213092185E-2</v>
      </c>
      <c r="KC60" s="343">
        <v>2.1004065566077298E-2</v>
      </c>
      <c r="KD60" s="343">
        <v>2.284919293702992E-2</v>
      </c>
      <c r="KE60" s="343">
        <v>1.6329766773579366E-2</v>
      </c>
      <c r="KF60" s="343">
        <v>1.8642815550905766E-2</v>
      </c>
      <c r="KG60" s="343">
        <v>1.4963198122947169E-2</v>
      </c>
      <c r="KH60" s="343">
        <v>1.7501020284118273E-2</v>
      </c>
      <c r="KI60" s="343">
        <v>1.7802494017342844E-2</v>
      </c>
      <c r="KJ60" s="343">
        <v>1.5620120021701345E-2</v>
      </c>
      <c r="KK60" s="343">
        <v>1.4959917624873987E-2</v>
      </c>
      <c r="KL60" s="343">
        <v>9.2107301347646581E-3</v>
      </c>
      <c r="KM60" s="343">
        <v>1.9549472997196997E-2</v>
      </c>
      <c r="KN60" s="343">
        <v>1.9479876093860805E-2</v>
      </c>
      <c r="KO60" s="343">
        <v>1.9335262184896188E-2</v>
      </c>
      <c r="KP60" s="343">
        <v>1.3829942566561315E-2</v>
      </c>
      <c r="KQ60" s="343">
        <v>1.8868586190137607E-2</v>
      </c>
      <c r="KR60" s="343">
        <v>1.8416495553918919E-2</v>
      </c>
      <c r="KS60" s="343">
        <v>1.8002685435659076E-2</v>
      </c>
      <c r="KT60" s="343">
        <v>1.9426742432816169E-2</v>
      </c>
      <c r="KU60" s="343">
        <v>1.8540863337552903E-2</v>
      </c>
      <c r="KV60" s="343">
        <v>1.7377069481058608E-2</v>
      </c>
      <c r="KW60" s="343">
        <v>1.6173456621868414E-2</v>
      </c>
      <c r="KX60" s="343">
        <v>2.0086712508286097E-2</v>
      </c>
      <c r="KY60" s="343">
        <v>2.6366763373408136E-2</v>
      </c>
      <c r="KZ60" s="343">
        <v>1.7559432892319343E-2</v>
      </c>
      <c r="LA60" s="343">
        <v>2.0946829145299394E-2</v>
      </c>
      <c r="LB60" s="343">
        <v>1.8114585758332049E-2</v>
      </c>
      <c r="LC60" s="343">
        <v>1.4149108967253342E-2</v>
      </c>
      <c r="LD60" s="343">
        <v>1.9403684290394692E-2</v>
      </c>
      <c r="LE60" s="343">
        <v>1.9165668922307873E-2</v>
      </c>
      <c r="LF60" s="343">
        <v>2.0991277401655909E-2</v>
      </c>
      <c r="LG60" s="343">
        <v>2.543597891107004E-2</v>
      </c>
      <c r="LH60" s="343">
        <v>2.7147804019161823E-2</v>
      </c>
      <c r="LI60" s="343">
        <v>2.094244336622934E-2</v>
      </c>
      <c r="LJ60" s="343">
        <v>2.3258298020127573E-2</v>
      </c>
      <c r="LK60" s="343">
        <v>1.4454764788063642E-2</v>
      </c>
      <c r="LL60" s="343">
        <v>2.4250541965762137E-2</v>
      </c>
      <c r="LM60" s="343">
        <v>2.4146746287950469E-2</v>
      </c>
      <c r="LN60" s="343">
        <v>2.0449732854883957E-2</v>
      </c>
      <c r="LO60" s="343">
        <v>1.5932939190180767E-2</v>
      </c>
      <c r="LP60" s="343">
        <v>1.9053669223328747E-2</v>
      </c>
      <c r="LQ60" s="343">
        <v>1.9329902070821317E-2</v>
      </c>
      <c r="LR60" s="343">
        <v>1.9424676574641236E-2</v>
      </c>
      <c r="LS60" s="343">
        <v>2.272094578993971E-2</v>
      </c>
      <c r="LT60" s="343">
        <v>1.9686326560397236E-2</v>
      </c>
      <c r="LU60" s="343">
        <v>1.6265154670056681E-2</v>
      </c>
      <c r="LV60" s="343">
        <v>2.2023119738167358E-2</v>
      </c>
      <c r="LW60" s="343">
        <v>1.9556240200237201E-2</v>
      </c>
      <c r="LX60" s="343">
        <v>2.1454246263690774E-2</v>
      </c>
      <c r="LY60" s="343">
        <v>2.0029982432121944E-2</v>
      </c>
      <c r="LZ60" s="343">
        <v>2.3028936306518467E-2</v>
      </c>
      <c r="MA60" s="343">
        <v>2.2635382143184873E-2</v>
      </c>
      <c r="MB60" s="343">
        <v>1.4392527098425558E-2</v>
      </c>
      <c r="MC60" s="343">
        <v>2.3422039542693788E-2</v>
      </c>
      <c r="MD60" s="343">
        <v>2.2609530931691997E-2</v>
      </c>
      <c r="ME60" s="343">
        <v>1.9180424431900992E-2</v>
      </c>
      <c r="MF60" s="343">
        <v>2.3909933739025873E-2</v>
      </c>
      <c r="MG60" s="343">
        <v>1.9167245683429882E-2</v>
      </c>
      <c r="MH60" s="343">
        <v>1.9489611538741208E-2</v>
      </c>
      <c r="MI60" s="343">
        <v>2.1340733795058988E-2</v>
      </c>
      <c r="MJ60" s="343">
        <v>1.7015958686371707E-2</v>
      </c>
      <c r="MK60" s="343">
        <v>1.8891117903543149E-2</v>
      </c>
      <c r="ML60" s="343">
        <v>1.5838157114025499E-2</v>
      </c>
      <c r="MM60" s="343">
        <v>1.7541876508893599E-2</v>
      </c>
      <c r="MN60" s="343">
        <v>1.6650564111905259E-2</v>
      </c>
      <c r="MO60" s="343">
        <v>1.9748041948791817E-2</v>
      </c>
      <c r="MP60" s="343">
        <v>1.3210493638459065E-2</v>
      </c>
      <c r="MQ60" s="343">
        <v>1.4294942607022727E-2</v>
      </c>
      <c r="MR60" s="343">
        <v>2.6259945428630534E-2</v>
      </c>
      <c r="MS60" s="343">
        <v>1.3445883929883225E-2</v>
      </c>
      <c r="MT60" s="343">
        <v>2.043694284696794E-2</v>
      </c>
      <c r="MU60" s="343">
        <v>1.7986516720173949E-2</v>
      </c>
      <c r="MV60" s="343">
        <v>8.9362502157197578E-3</v>
      </c>
      <c r="MW60" s="343">
        <v>7.0480206074033788E-3</v>
      </c>
      <c r="MX60" s="343">
        <v>1.9424715652577584E-2</v>
      </c>
      <c r="MY60" s="343">
        <v>2.1853184412102204E-2</v>
      </c>
      <c r="MZ60" s="343">
        <v>2.4951794319607118E-2</v>
      </c>
      <c r="NA60" s="343">
        <v>1.6910293489564712E-2</v>
      </c>
      <c r="NB60" s="343">
        <v>1.1611425586098012E-2</v>
      </c>
      <c r="NC60" s="343">
        <v>1.6780921163525531E-2</v>
      </c>
      <c r="ND60" s="343">
        <v>2.521087780113862E-2</v>
      </c>
      <c r="NE60" s="343">
        <v>1.7737231074094265E-2</v>
      </c>
      <c r="NF60" s="343">
        <v>2.2331406591241099E-2</v>
      </c>
      <c r="NG60" s="343">
        <v>2.295114189198566E-2</v>
      </c>
      <c r="NH60" s="343">
        <v>2.0136611695666006E-2</v>
      </c>
      <c r="NI60" s="343">
        <v>1.6492804779220844E-2</v>
      </c>
      <c r="NJ60" s="343">
        <v>1.9445830290645522E-2</v>
      </c>
      <c r="NK60" s="343">
        <v>1.4014244029425615E-2</v>
      </c>
      <c r="NL60" s="343">
        <v>2.1129604206872078E-2</v>
      </c>
      <c r="NM60" s="343">
        <v>1.4589482965406747E-2</v>
      </c>
      <c r="NN60" s="343">
        <v>1.6873732853211358E-2</v>
      </c>
      <c r="NO60" s="343">
        <v>1.5564941665269569E-2</v>
      </c>
      <c r="NP60" s="343">
        <v>1.8083292870530777E-2</v>
      </c>
      <c r="NQ60" s="343">
        <v>1.7450262756871553E-2</v>
      </c>
      <c r="NR60" s="343">
        <v>1.8506234001465775E-2</v>
      </c>
      <c r="NS60" s="343">
        <v>2.3467950866927507E-2</v>
      </c>
      <c r="NT60" s="343">
        <v>2.1844094035674166E-2</v>
      </c>
      <c r="NU60" s="343">
        <v>9.6819801576941873E-3</v>
      </c>
      <c r="NV60" s="343">
        <v>1.6679878271830303E-2</v>
      </c>
      <c r="NW60" s="343">
        <v>2.7480979004540464E-2</v>
      </c>
      <c r="NX60" s="343">
        <v>1.387271820434525E-2</v>
      </c>
      <c r="NY60" s="343">
        <v>1.9897895662134634E-2</v>
      </c>
      <c r="NZ60" s="343">
        <v>2.0919740296518517E-2</v>
      </c>
      <c r="OA60" s="343">
        <v>2.2755848378311846E-2</v>
      </c>
      <c r="OB60" s="343">
        <v>1.4400089716871305E-2</v>
      </c>
      <c r="OC60" s="343">
        <v>2.1141755493111862E-2</v>
      </c>
      <c r="OD60" s="343">
        <v>2.2084114639232499E-2</v>
      </c>
      <c r="OE60" s="343">
        <v>1.5445613899802757E-2</v>
      </c>
      <c r="OF60" s="343">
        <v>2.1151108376075835E-2</v>
      </c>
      <c r="OG60" s="343">
        <v>1.8799934527641064E-2</v>
      </c>
      <c r="OH60" s="343">
        <v>1.6532717134610714E-2</v>
      </c>
      <c r="OI60" s="343">
        <v>1.7234444949872404E-2</v>
      </c>
      <c r="OJ60" s="343">
        <v>2.4449296348831629E-2</v>
      </c>
      <c r="OK60" s="343">
        <v>1.4499722102241295E-2</v>
      </c>
      <c r="OL60" s="343">
        <v>1.7969426147105588E-2</v>
      </c>
      <c r="OM60" s="343">
        <v>1.4089211703867552E-2</v>
      </c>
      <c r="ON60" s="343">
        <v>1.9522072166176119E-2</v>
      </c>
      <c r="OO60" s="343">
        <v>1.6475113423176153E-2</v>
      </c>
      <c r="OP60" s="343">
        <v>1.8303362203311975E-2</v>
      </c>
      <c r="OQ60" s="343">
        <v>1.894371355083881E-2</v>
      </c>
      <c r="OR60" s="343">
        <v>1.8440097693811615E-2</v>
      </c>
      <c r="OS60" s="343">
        <v>1.7797863109044066E-2</v>
      </c>
      <c r="OT60" s="343">
        <v>1.9078022304984905E-2</v>
      </c>
      <c r="OU60" s="343">
        <v>1.6469298320463045E-2</v>
      </c>
      <c r="OV60" s="343">
        <v>1.7877499749260957E-2</v>
      </c>
      <c r="OW60" s="343">
        <v>2.0128283268969593E-2</v>
      </c>
      <c r="OX60" s="343">
        <v>1.6967838179428877E-2</v>
      </c>
      <c r="OY60" s="343">
        <v>2.1367648529393657E-2</v>
      </c>
      <c r="OZ60" s="343">
        <v>1.8081982391959593E-2</v>
      </c>
      <c r="PA60" s="343">
        <v>2.2649623340161674E-2</v>
      </c>
      <c r="PB60" s="343">
        <v>2.4687698922400143E-2</v>
      </c>
      <c r="PC60" s="343">
        <v>2.3373412734284164E-2</v>
      </c>
      <c r="PD60" s="343">
        <v>2.7334852464767793E-2</v>
      </c>
      <c r="PE60" s="343">
        <v>2.248068754666015E-2</v>
      </c>
      <c r="PF60" s="343">
        <v>2.1131580220765358E-2</v>
      </c>
      <c r="PG60" s="343">
        <v>2.2218197418804944E-2</v>
      </c>
      <c r="PH60" s="343">
        <v>1.7874199826042728E-2</v>
      </c>
      <c r="PI60" s="343">
        <v>2.439866388820092E-2</v>
      </c>
      <c r="PJ60" s="343">
        <v>1.8244420827971505E-2</v>
      </c>
      <c r="PK60" s="343">
        <v>1.9034634423376832E-2</v>
      </c>
      <c r="PL60" s="343">
        <v>2.0123506130348724E-2</v>
      </c>
      <c r="PM60" s="343">
        <v>1.94618155680031E-2</v>
      </c>
      <c r="PN60" s="343">
        <v>1.5341630901501115E-2</v>
      </c>
      <c r="PO60" s="343">
        <v>1.467223295913401E-2</v>
      </c>
      <c r="PP60" s="343">
        <v>1.8644170585132118E-2</v>
      </c>
      <c r="PQ60" s="343">
        <v>1.6985851140108379E-2</v>
      </c>
      <c r="PR60" s="343">
        <v>1.6318213476065001E-2</v>
      </c>
      <c r="PS60" s="343">
        <v>7.9683421384292435E-3</v>
      </c>
      <c r="PT60" s="343">
        <v>9.852108669034982E-3</v>
      </c>
      <c r="PU60" s="343">
        <v>2.0858473413691483E-2</v>
      </c>
      <c r="PV60" s="343">
        <v>7.9058911055192201E-3</v>
      </c>
      <c r="PW60" s="343">
        <v>2.8378881607568289E-2</v>
      </c>
      <c r="PX60" s="343">
        <v>2.0991135929701279E-2</v>
      </c>
      <c r="PY60" s="343">
        <v>1.6946312926129088E-2</v>
      </c>
      <c r="PZ60" s="343">
        <v>1.3952735536924981E-2</v>
      </c>
      <c r="QA60" s="343">
        <v>1.8670573855224224E-2</v>
      </c>
      <c r="QB60" s="343">
        <v>2.3858743799309617E-2</v>
      </c>
      <c r="QC60" s="343">
        <v>9.7971556359179156E-3</v>
      </c>
      <c r="QD60" s="343">
        <v>1.7082598459824339E-2</v>
      </c>
      <c r="QE60" s="343">
        <v>1.9111678053743388E-2</v>
      </c>
      <c r="QF60" s="343">
        <v>1.8211728358628713E-2</v>
      </c>
      <c r="QG60" s="343">
        <v>1.570375885910711E-2</v>
      </c>
      <c r="QH60" s="343">
        <v>1.039032678244162E-2</v>
      </c>
      <c r="QI60" s="343">
        <v>1.0944518553558619E-2</v>
      </c>
      <c r="QJ60" s="343">
        <v>2.3717206058038651E-2</v>
      </c>
      <c r="QK60" s="343">
        <v>2.4073397817574033E-2</v>
      </c>
      <c r="QL60" s="343">
        <v>2.6206701122119914E-2</v>
      </c>
      <c r="QM60" s="343">
        <v>2.4355747501136674E-2</v>
      </c>
      <c r="QN60" s="343">
        <v>3.1649885884253846E-2</v>
      </c>
      <c r="QO60" s="343">
        <v>1.5713641061367807E-2</v>
      </c>
      <c r="QP60" s="343">
        <v>1.3075839352656871E-2</v>
      </c>
      <c r="QQ60" s="343">
        <v>2.8528714679450246E-2</v>
      </c>
      <c r="QR60" s="343">
        <v>2.7515757782877456E-2</v>
      </c>
      <c r="QS60" s="343">
        <v>1.0152507617972322E-2</v>
      </c>
      <c r="QT60" s="343">
        <v>6.3394604053553516E-3</v>
      </c>
      <c r="QU60" s="343">
        <v>9.5768017967882476E-3</v>
      </c>
      <c r="QV60" s="343">
        <v>8.5749053456982034E-3</v>
      </c>
      <c r="QW60" s="343">
        <v>6.8556367915104475E-3</v>
      </c>
      <c r="QX60" s="343">
        <v>8.8759966420988573E-3</v>
      </c>
      <c r="QY60" s="343">
        <v>7.037985971632855E-3</v>
      </c>
      <c r="QZ60" s="343">
        <v>8.0314923088904543E-3</v>
      </c>
      <c r="RA60" s="343">
        <v>7.64345689812758E-3</v>
      </c>
      <c r="RB60" s="343">
        <v>9.4139966818373253E-3</v>
      </c>
      <c r="RC60" s="343">
        <v>8.8404802848741099E-3</v>
      </c>
      <c r="RD60" s="343">
        <v>1.1308298678958068E-2</v>
      </c>
      <c r="RE60" s="343">
        <v>1.9266702327269531E-2</v>
      </c>
      <c r="RF60" s="343">
        <v>2.5022362268671491E-2</v>
      </c>
      <c r="RG60" s="343">
        <v>5.560183209237738E-3</v>
      </c>
      <c r="RH60" s="343">
        <v>1.9298399909687104E-2</v>
      </c>
      <c r="RI60" s="343">
        <v>6.8715530632686489E-3</v>
      </c>
      <c r="RJ60" s="343">
        <v>1.794289160653742E-2</v>
      </c>
      <c r="RK60" s="343">
        <v>6.3208379686174208E-3</v>
      </c>
      <c r="RL60" s="343">
        <v>2.1429343552721636E-2</v>
      </c>
      <c r="RM60" s="343">
        <v>1.9944788690488446E-2</v>
      </c>
      <c r="RN60" s="343">
        <v>1.5963862372470983E-2</v>
      </c>
      <c r="RO60" s="343">
        <v>8.3948443226435805E-3</v>
      </c>
      <c r="RP60" s="343">
        <v>3.4413143011424042E-2</v>
      </c>
      <c r="RQ60" s="343">
        <v>2.1427185833523689E-2</v>
      </c>
      <c r="RR60" s="343">
        <v>5.7836289335920204E-3</v>
      </c>
      <c r="RS60" s="343">
        <v>6.9575994171985943E-3</v>
      </c>
      <c r="RT60" s="343">
        <v>2.2851206415538842E-2</v>
      </c>
      <c r="RU60" s="343">
        <v>2.2270661281075983E-2</v>
      </c>
      <c r="RV60" s="343">
        <v>9.3521277229771157E-3</v>
      </c>
      <c r="RW60" s="343">
        <v>1.3458483007474889E-2</v>
      </c>
      <c r="RX60" s="343">
        <v>1.1632006113709101E-2</v>
      </c>
      <c r="RY60" s="343">
        <v>1.6770566748704845E-2</v>
      </c>
      <c r="RZ60" s="343">
        <v>2.0300035549409172E-2</v>
      </c>
      <c r="SA60" s="343">
        <v>5.5882785702909638E-2</v>
      </c>
      <c r="SB60" s="343">
        <v>1.7812631026265176E-2</v>
      </c>
      <c r="SC60" s="343">
        <v>1.7832061751674514E-2</v>
      </c>
      <c r="SD60" s="343">
        <v>1.9224072958912375E-2</v>
      </c>
      <c r="SE60" s="343">
        <v>1.2873268186064374E-2</v>
      </c>
      <c r="SF60" s="343">
        <v>1.7129613305848421E-2</v>
      </c>
      <c r="SG60" s="343">
        <v>1.5913488622182222E-2</v>
      </c>
      <c r="SH60" s="343">
        <v>2.1618716767171937E-2</v>
      </c>
      <c r="SI60" s="343">
        <v>1.8789681758709178E-2</v>
      </c>
      <c r="SJ60" s="343">
        <v>1.7401688901801611E-2</v>
      </c>
      <c r="SK60" s="343">
        <v>1.6523508591178453E-2</v>
      </c>
      <c r="SL60" s="343">
        <v>1.7237711279979608E-2</v>
      </c>
      <c r="SM60" s="343">
        <v>2.420929293435101E-2</v>
      </c>
      <c r="SN60" s="343">
        <v>1.9469899405437082E-2</v>
      </c>
      <c r="SO60" s="343">
        <v>2.0304849595495975E-2</v>
      </c>
      <c r="SP60" s="343">
        <v>2.3008223998555271E-2</v>
      </c>
      <c r="SQ60" s="343">
        <v>2.0238025205059688E-2</v>
      </c>
      <c r="SR60" s="343">
        <v>1.8976525202017269E-2</v>
      </c>
      <c r="SS60" s="343">
        <v>2.2143103345256238E-2</v>
      </c>
      <c r="ST60" s="343">
        <v>1.7974342336529128E-2</v>
      </c>
      <c r="SU60" s="343">
        <v>2.1133948756783479E-2</v>
      </c>
      <c r="SV60" s="343">
        <v>1.8710626182226849E-2</v>
      </c>
      <c r="SW60" s="343">
        <v>2.2458815583823434E-2</v>
      </c>
      <c r="SX60" s="343">
        <v>1.1357865089150813E-2</v>
      </c>
      <c r="SY60" s="343">
        <v>1.5248694812509803E-2</v>
      </c>
      <c r="SZ60" s="343">
        <v>1.7600354271987424E-2</v>
      </c>
      <c r="TA60" s="343">
        <v>1.4656958800165648E-2</v>
      </c>
      <c r="TB60" s="343">
        <v>1.469436388999722E-2</v>
      </c>
      <c r="TC60" s="343">
        <v>2.2063616294391346E-2</v>
      </c>
      <c r="TD60" s="343">
        <v>1.6145548692797634E-2</v>
      </c>
      <c r="TE60" s="343">
        <v>2.0658094291362509E-2</v>
      </c>
      <c r="TF60" s="343">
        <v>1.8151997895225626E-2</v>
      </c>
      <c r="TG60" s="343">
        <v>1.8518679592568036E-2</v>
      </c>
      <c r="TH60" s="343">
        <v>1.7879620619106581E-2</v>
      </c>
      <c r="TI60" s="343">
        <v>2.1565650319121832E-2</v>
      </c>
      <c r="TJ60" s="343">
        <v>2.1110597707653778E-2</v>
      </c>
      <c r="TK60" s="343">
        <v>2.0319726747415678E-2</v>
      </c>
      <c r="TL60" s="343">
        <v>2.2181965540652895E-2</v>
      </c>
      <c r="TM60" s="343">
        <v>2.4597747212357614E-2</v>
      </c>
      <c r="TN60" s="343">
        <v>1.94926409974692E-2</v>
      </c>
      <c r="TO60" s="343">
        <v>2.6818823160111516E-2</v>
      </c>
      <c r="TP60" s="343">
        <v>1.9992408873613223E-2</v>
      </c>
      <c r="TQ60" s="343">
        <v>2.1699074146250615E-2</v>
      </c>
      <c r="TR60" s="343">
        <v>3.9120658833337062E-2</v>
      </c>
      <c r="TS60" s="343">
        <v>2.221563009169952E-2</v>
      </c>
      <c r="TT60" s="343">
        <v>2.6360364258456177E-2</v>
      </c>
      <c r="TU60" s="343">
        <v>2.1521687546648901E-2</v>
      </c>
      <c r="TV60" s="343">
        <v>2.501177039233022E-2</v>
      </c>
      <c r="TW60" s="343">
        <v>1.7599704560253747E-2</v>
      </c>
      <c r="TX60" s="343">
        <v>2.0798298211941006E-2</v>
      </c>
      <c r="TY60" s="343">
        <v>1.7819137762073757E-2</v>
      </c>
      <c r="TZ60" s="343">
        <v>2.2132482504578787E-2</v>
      </c>
      <c r="UA60" s="343">
        <v>2.0690360278956682E-2</v>
      </c>
      <c r="UB60" s="343">
        <v>1.9456620253105725E-2</v>
      </c>
      <c r="UC60" s="343">
        <v>1.7056983367915477E-2</v>
      </c>
      <c r="UD60" s="343">
        <v>2.0124721648034798E-2</v>
      </c>
      <c r="UE60" s="343">
        <v>1.9056688285038766E-2</v>
      </c>
      <c r="UF60" s="343">
        <v>1.4456623295563933E-2</v>
      </c>
      <c r="UG60" s="343">
        <v>1.6755491088679172E-2</v>
      </c>
      <c r="UH60" s="343">
        <v>1.7005717061650098E-2</v>
      </c>
      <c r="UI60" s="343">
        <v>1.8538779022359977E-2</v>
      </c>
      <c r="UJ60" s="343">
        <v>1.771061262559195E-2</v>
      </c>
      <c r="UK60" s="343">
        <v>1.9018072362978831E-2</v>
      </c>
      <c r="UL60" s="343">
        <v>1.6471225707193855E-2</v>
      </c>
      <c r="UM60" s="343">
        <v>1.8561806037187566E-2</v>
      </c>
      <c r="UN60" s="343">
        <v>1.4526029781914401E-2</v>
      </c>
      <c r="UO60" s="343">
        <v>1.8259338045115127E-2</v>
      </c>
      <c r="UP60" s="343">
        <v>2.1142863793084492E-2</v>
      </c>
      <c r="UQ60" s="343">
        <v>1.6478746106311608E-2</v>
      </c>
      <c r="UR60" s="343">
        <v>2.4904177841975395E-2</v>
      </c>
      <c r="US60" s="343">
        <v>2.5385957580486857E-2</v>
      </c>
      <c r="UT60" s="343">
        <v>2.0541514022665866E-2</v>
      </c>
      <c r="UU60" s="343">
        <v>2.2475797664568409E-2</v>
      </c>
      <c r="UV60" s="343">
        <v>1.7879105314620163E-2</v>
      </c>
      <c r="UW60" s="343">
        <v>2.259077350746911E-2</v>
      </c>
      <c r="UX60" s="343">
        <v>1.8500816144010303E-2</v>
      </c>
      <c r="UY60" s="343">
        <v>1.659667955158018E-2</v>
      </c>
      <c r="UZ60" s="343">
        <v>2.4891039969689645E-2</v>
      </c>
      <c r="VA60" s="343">
        <v>1.6539441175254715E-2</v>
      </c>
      <c r="VB60" s="343">
        <v>1.9627034907979041E-2</v>
      </c>
      <c r="VC60" s="343">
        <v>2.1473028236601618E-2</v>
      </c>
      <c r="VD60" s="343">
        <v>2.1879887320957945E-2</v>
      </c>
      <c r="VE60" s="343">
        <v>1.9693500693174146E-2</v>
      </c>
      <c r="VF60" s="343">
        <v>1.9595314998366101E-2</v>
      </c>
      <c r="VG60" s="343">
        <v>1.6234385129905864E-2</v>
      </c>
      <c r="VH60" s="343">
        <v>1.8776974877398909E-2</v>
      </c>
      <c r="VI60" s="343">
        <v>3.6031440677717061E-2</v>
      </c>
      <c r="VJ60" s="343">
        <v>1.7786607519244064E-2</v>
      </c>
      <c r="VK60" s="343">
        <v>2.2090538526472841E-2</v>
      </c>
      <c r="VL60" s="343">
        <v>1.8084929776308874E-2</v>
      </c>
      <c r="VM60" s="343">
        <v>1.6368726808384131E-2</v>
      </c>
      <c r="VN60" s="343">
        <v>1.7566480283763338E-2</v>
      </c>
      <c r="VO60" s="343">
        <v>1.6942728969958049E-2</v>
      </c>
      <c r="VP60" s="343">
        <v>2.4729796817626781E-2</v>
      </c>
      <c r="VQ60" s="343">
        <v>2.1713695605865592E-2</v>
      </c>
      <c r="VR60" s="343">
        <v>1.6796162708083814E-2</v>
      </c>
      <c r="VS60" s="343">
        <v>1.8900379620543539E-2</v>
      </c>
      <c r="VT60" s="343">
        <v>2.0722276271225262E-2</v>
      </c>
      <c r="VU60" s="343">
        <v>2.3189299084747907E-2</v>
      </c>
      <c r="VV60" s="343">
        <v>1.9335781716128694E-2</v>
      </c>
      <c r="VW60" s="343">
        <v>2.1754466350882191E-2</v>
      </c>
      <c r="VX60" s="343">
        <v>2.4892658782433952E-2</v>
      </c>
      <c r="VY60" s="343">
        <v>1.4795451759848182E-2</v>
      </c>
      <c r="VZ60" s="343">
        <v>2.08316251388573E-2</v>
      </c>
      <c r="WA60" s="343">
        <v>2.5438993857539716E-2</v>
      </c>
      <c r="WB60" s="343">
        <v>1.7908530675372677E-2</v>
      </c>
      <c r="WC60" s="343">
        <v>2.0082092405146759E-2</v>
      </c>
      <c r="WD60" s="343">
        <v>1.7955495044006339E-2</v>
      </c>
      <c r="WE60" s="343">
        <v>1.8823552711820839E-2</v>
      </c>
      <c r="WF60" s="343">
        <v>1.6284215123618224E-2</v>
      </c>
      <c r="WG60" s="343">
        <v>1.9228045695617667E-2</v>
      </c>
      <c r="WH60" s="343">
        <v>1.7674791006207603E-2</v>
      </c>
      <c r="WI60" s="343">
        <v>2.2883827832435928E-2</v>
      </c>
      <c r="WJ60" s="343">
        <v>1.4918190259527019E-2</v>
      </c>
      <c r="WK60" s="343">
        <v>2.5679620809876035E-2</v>
      </c>
      <c r="WL60" s="343">
        <v>1.64540947725158E-2</v>
      </c>
      <c r="WM60" s="343">
        <v>1.6557336111715323E-2</v>
      </c>
      <c r="WN60" s="343">
        <v>5.9739265318375064E-3</v>
      </c>
      <c r="WO60" s="343">
        <v>2.1847624270554981E-2</v>
      </c>
      <c r="WP60" s="343">
        <v>1.2006661439456294E-2</v>
      </c>
      <c r="WQ60" s="343">
        <v>2.0997425310771457E-2</v>
      </c>
      <c r="WR60" s="343">
        <v>2.0652606736674083E-2</v>
      </c>
      <c r="WS60" s="343">
        <v>1.5215217644706205E-2</v>
      </c>
      <c r="WT60" s="343">
        <v>2.2008139096096436E-2</v>
      </c>
      <c r="WU60" s="343">
        <v>2.0996884314329282E-2</v>
      </c>
      <c r="WV60" s="343">
        <v>8.702362058036827E-3</v>
      </c>
      <c r="WW60" s="343">
        <v>1.8335348043694445E-2</v>
      </c>
      <c r="WX60" s="343">
        <v>1.9758943371504179E-2</v>
      </c>
      <c r="WY60" s="343">
        <v>2.0621439265162564E-2</v>
      </c>
      <c r="WZ60" s="343">
        <v>2.1701049668263993E-2</v>
      </c>
      <c r="XA60" s="343">
        <v>1.565093111490333E-2</v>
      </c>
      <c r="XB60" s="343">
        <v>1.6621001118187304E-2</v>
      </c>
      <c r="XC60" s="343">
        <v>1.0528285567204896E-2</v>
      </c>
      <c r="XD60" s="343">
        <v>1.7578335777827803E-2</v>
      </c>
      <c r="XE60" s="343">
        <v>1.9140333599843958E-2</v>
      </c>
      <c r="XF60" s="343">
        <v>1.5169287624502046E-2</v>
      </c>
      <c r="XG60" s="343">
        <v>2.4722438682666072E-2</v>
      </c>
      <c r="XH60" s="343">
        <v>1.9833855064047921E-2</v>
      </c>
      <c r="XI60" s="343">
        <v>1.7628059225753442E-2</v>
      </c>
      <c r="XJ60" s="343">
        <v>2.1424816057586376E-2</v>
      </c>
      <c r="XK60" s="343">
        <v>1.6759513405536528E-2</v>
      </c>
      <c r="XL60" s="343">
        <v>1.7509207934167707E-2</v>
      </c>
      <c r="XM60" s="343">
        <v>2.644277173225109E-2</v>
      </c>
      <c r="XN60" s="343">
        <v>2.4225239890559018E-2</v>
      </c>
      <c r="XO60" s="343">
        <v>1.7655290251438156E-2</v>
      </c>
      <c r="XP60" s="343">
        <v>2.2002115169182594E-2</v>
      </c>
      <c r="XQ60" s="343">
        <v>2.5245399193832271E-2</v>
      </c>
      <c r="XR60" s="343">
        <v>2.3588056336065574E-2</v>
      </c>
      <c r="XS60" s="343">
        <v>2.2859122063417014E-2</v>
      </c>
      <c r="XT60" s="343">
        <v>2.5200463238376623E-2</v>
      </c>
      <c r="XU60" s="343">
        <v>2.2988811754576823E-2</v>
      </c>
      <c r="XV60" s="343">
        <v>2.6811900079422215E-2</v>
      </c>
      <c r="XW60" s="343">
        <v>2.0269359261635443E-2</v>
      </c>
      <c r="XX60" s="343">
        <v>2.3601230493502549E-2</v>
      </c>
      <c r="XY60" s="343">
        <v>2.4028427017943357E-2</v>
      </c>
      <c r="XZ60" s="343">
        <v>1.9024539580715646E-2</v>
      </c>
      <c r="YA60" s="343">
        <v>2.8133035600883812E-2</v>
      </c>
      <c r="YB60" s="343">
        <v>1.5983829449655498E-2</v>
      </c>
      <c r="YC60" s="343">
        <v>1.7708375738068025E-2</v>
      </c>
      <c r="YD60" s="343">
        <v>1.9877710771360184E-2</v>
      </c>
      <c r="YE60" s="343">
        <v>1.5463689868354669E-2</v>
      </c>
      <c r="YF60" s="343">
        <v>2.1415824484758601E-2</v>
      </c>
      <c r="YG60" s="343">
        <v>1.6167894540191623E-2</v>
      </c>
      <c r="YH60" s="343">
        <v>2.0357996966388285E-2</v>
      </c>
      <c r="YI60" s="343">
        <v>1.9496513832759847E-2</v>
      </c>
      <c r="YJ60" s="343">
        <v>2.0461020590827515E-2</v>
      </c>
      <c r="YK60" s="343">
        <v>1.6774573210590411E-2</v>
      </c>
      <c r="YL60" s="343">
        <v>1.6454073953370035E-2</v>
      </c>
      <c r="YM60" s="343">
        <v>1.9669274493118449E-2</v>
      </c>
      <c r="YN60" s="343">
        <v>3.121821111822724E-2</v>
      </c>
      <c r="YO60" s="343">
        <v>1.9941847468709448E-2</v>
      </c>
      <c r="YP60" s="343">
        <v>2.0185650822294347E-2</v>
      </c>
      <c r="YQ60" s="343">
        <v>1.7323238880278178E-2</v>
      </c>
      <c r="YR60" s="343">
        <v>1.8262607204894307E-2</v>
      </c>
      <c r="YS60" s="343">
        <v>1.4164088642319045E-2</v>
      </c>
      <c r="YT60" s="343">
        <v>1.5740377794794921E-2</v>
      </c>
      <c r="YU60" s="343">
        <v>2.2947127071584097E-2</v>
      </c>
      <c r="YV60" s="343">
        <v>2.2300278405789301E-2</v>
      </c>
      <c r="YW60" s="343">
        <v>2.4578671528589512E-2</v>
      </c>
      <c r="YX60" s="343">
        <v>1.8996706659161682E-2</v>
      </c>
      <c r="YY60" s="343">
        <v>2.7729718504421217E-2</v>
      </c>
      <c r="YZ60" s="343">
        <v>1.7285959782532584E-2</v>
      </c>
      <c r="ZA60" s="343">
        <v>1.9622372246645731E-2</v>
      </c>
      <c r="ZB60" s="343">
        <v>2.5085811984819496E-2</v>
      </c>
      <c r="ZC60" s="343">
        <v>2.1932689972991713E-2</v>
      </c>
      <c r="ZD60" s="343">
        <v>2.2931978599426785E-2</v>
      </c>
      <c r="ZE60" s="343">
        <v>3.1390185667155186E-2</v>
      </c>
      <c r="ZF60" s="343">
        <v>2.7023487642574732E-2</v>
      </c>
      <c r="ZG60" s="343">
        <v>2.7952948642674554E-2</v>
      </c>
      <c r="ZH60" s="343">
        <v>2.5749959646671292E-2</v>
      </c>
      <c r="ZI60" s="343">
        <v>2.2272069677537989E-2</v>
      </c>
      <c r="ZJ60" s="343">
        <v>1.5915269038999324E-2</v>
      </c>
      <c r="ZK60" s="343">
        <v>2.3585731247015487E-2</v>
      </c>
      <c r="ZL60" s="343">
        <v>1.4129558204152111E-2</v>
      </c>
      <c r="ZM60" s="343">
        <v>1.736568496184409E-2</v>
      </c>
      <c r="ZN60" s="343">
        <v>1.6035369426208042E-2</v>
      </c>
      <c r="ZO60" s="343">
        <v>2.2879090237299473E-2</v>
      </c>
      <c r="ZP60" s="343">
        <v>1.9091189959524978E-2</v>
      </c>
      <c r="ZQ60" s="343">
        <v>1.9094496802139118E-2</v>
      </c>
      <c r="ZR60" s="343">
        <v>1.9901861045212112E-2</v>
      </c>
      <c r="ZS60" s="343">
        <v>1.9795575119735932E-2</v>
      </c>
      <c r="ZT60" s="343">
        <v>2.9403545689689076E-2</v>
      </c>
      <c r="ZU60" s="343">
        <v>1.9696048386652412E-2</v>
      </c>
      <c r="ZV60" s="343">
        <v>1.8864875664772917E-2</v>
      </c>
      <c r="ZW60" s="343">
        <v>1.9398696522537354E-2</v>
      </c>
      <c r="ZX60" s="343">
        <v>1.9119091982960693E-2</v>
      </c>
      <c r="ZY60" s="343">
        <v>2.0204946856250103E-2</v>
      </c>
      <c r="ZZ60" s="343">
        <v>1.4989157147709866E-2</v>
      </c>
      <c r="AAA60" s="343">
        <v>2.4234737377623137E-2</v>
      </c>
      <c r="AAB60" s="343">
        <v>1.846931511355826E-2</v>
      </c>
      <c r="AAC60" s="343">
        <v>1.6884718129589266E-2</v>
      </c>
      <c r="AAD60" s="343">
        <v>1.8384521727888792E-2</v>
      </c>
      <c r="AAE60" s="343">
        <v>2.8719598393431779E-2</v>
      </c>
      <c r="AAF60" s="343">
        <v>1.8899257120928614E-2</v>
      </c>
      <c r="AAG60" s="343">
        <v>2.2635766520762837E-2</v>
      </c>
      <c r="AAH60" s="343">
        <v>2.6882454310158253E-2</v>
      </c>
      <c r="AAI60" s="343">
        <v>2.9012071447143524E-2</v>
      </c>
      <c r="AAJ60" s="343">
        <v>3.1291186195893904E-2</v>
      </c>
      <c r="AAK60" s="343">
        <v>2.0024349038940743E-2</v>
      </c>
      <c r="AAL60" s="343">
        <v>2.7787381302994397E-2</v>
      </c>
      <c r="AAM60" s="343">
        <v>1.5694133872286131E-2</v>
      </c>
      <c r="AAN60" s="343">
        <v>2.1737908216949455E-2</v>
      </c>
      <c r="AAO60" s="343">
        <v>1.5030740204163218E-2</v>
      </c>
      <c r="AAP60" s="343">
        <v>1.8382299203738794E-2</v>
      </c>
      <c r="AAQ60" s="343">
        <v>1.7429815803034467E-2</v>
      </c>
      <c r="AAR60" s="343">
        <v>1.7991632500890281E-2</v>
      </c>
      <c r="AAS60" s="343">
        <v>1.81745770652815E-2</v>
      </c>
      <c r="AAT60" s="343">
        <v>1.8676171504285782E-2</v>
      </c>
      <c r="AAU60" s="343">
        <v>1.6086354774373958E-2</v>
      </c>
      <c r="AAV60" s="343">
        <v>1.7567070840815956E-2</v>
      </c>
      <c r="AAW60" s="343">
        <v>2.036989149052806E-2</v>
      </c>
      <c r="AAX60" s="343">
        <v>1.6508269996787048E-2</v>
      </c>
      <c r="AAY60" s="343">
        <v>1.7303561253598564E-2</v>
      </c>
      <c r="AAZ60" s="343">
        <v>2.0174689363335975E-2</v>
      </c>
      <c r="ABA60" s="343">
        <v>1.7742830162072624E-2</v>
      </c>
      <c r="ABB60" s="343">
        <v>2.2279393068951041E-2</v>
      </c>
      <c r="ABC60" s="343">
        <v>2.210730481755124E-2</v>
      </c>
      <c r="ABD60" s="343">
        <v>1.8604332149418066E-2</v>
      </c>
      <c r="ABE60" s="343">
        <v>2.1763596912441365E-2</v>
      </c>
      <c r="ABF60" s="343">
        <v>1.7986196650215863E-2</v>
      </c>
      <c r="ABG60" s="343">
        <v>1.4795603591166724E-2</v>
      </c>
      <c r="ABH60" s="343">
        <v>1.8572841543446451E-2</v>
      </c>
      <c r="ABI60" s="343">
        <v>1.6439978525995064E-2</v>
      </c>
      <c r="ABJ60" s="343">
        <v>1.8927595491063771E-2</v>
      </c>
      <c r="ABK60" s="343">
        <v>2.1343381436489405E-2</v>
      </c>
      <c r="ABL60" s="343">
        <v>1.972842455232636E-2</v>
      </c>
      <c r="ABM60" s="343">
        <v>2.4567837367599772E-2</v>
      </c>
      <c r="ABN60" s="343">
        <v>1.9796133323475809E-2</v>
      </c>
      <c r="ABO60" s="343">
        <v>1.9193882382008778E-2</v>
      </c>
      <c r="ABP60" s="343">
        <v>2.1787295300289274E-2</v>
      </c>
      <c r="ABQ60" s="343">
        <v>2.1242557438149744E-2</v>
      </c>
      <c r="ABR60" s="343">
        <v>2.1675180541780362E-2</v>
      </c>
      <c r="ABS60" s="343">
        <v>2.4971975469399218E-2</v>
      </c>
      <c r="ABT60" s="343">
        <v>2.1753988690715684E-2</v>
      </c>
      <c r="ABU60" s="343">
        <v>2.7884197660335952E-2</v>
      </c>
      <c r="ABV60" s="343">
        <v>2.2931078525258195E-2</v>
      </c>
      <c r="ABW60" s="343">
        <v>1.9498735134446589E-2</v>
      </c>
      <c r="ABX60" s="343">
        <v>3.6446208641171172E-2</v>
      </c>
      <c r="ABY60" s="343">
        <v>2.6295183798822258E-2</v>
      </c>
      <c r="ABZ60" s="343">
        <v>2.8259558165864795E-2</v>
      </c>
      <c r="ACA60" s="343">
        <v>2.0338693019801429E-2</v>
      </c>
      <c r="ACB60" s="343">
        <v>2.4797764975468376E-2</v>
      </c>
      <c r="ACC60" s="343">
        <v>2.7922224646669474E-2</v>
      </c>
      <c r="ACD60" s="343">
        <v>2.0902619871265547E-2</v>
      </c>
      <c r="ACE60" s="343">
        <v>2.2153752461125571E-2</v>
      </c>
      <c r="ACF60" s="343">
        <v>1.6417639429352818E-2</v>
      </c>
      <c r="ACG60" s="343">
        <v>1.9346567337957338E-2</v>
      </c>
      <c r="ACH60" s="343">
        <v>2.5886760934641286E-2</v>
      </c>
      <c r="ACI60" s="343">
        <v>2.1833352087207918E-2</v>
      </c>
      <c r="ACJ60" s="343">
        <v>2.3051510481700833E-2</v>
      </c>
      <c r="ACK60" s="343">
        <v>2.1765056599237491E-2</v>
      </c>
      <c r="ACL60" s="343">
        <v>1.3530889181601018E-2</v>
      </c>
      <c r="ACM60" s="343">
        <v>2.0635752560462382E-2</v>
      </c>
      <c r="ACN60" s="343">
        <v>1.762840767558756E-2</v>
      </c>
      <c r="ACO60" s="343">
        <v>6.5604159987907992E-3</v>
      </c>
      <c r="ACP60" s="343">
        <v>1.712734352085275E-2</v>
      </c>
      <c r="ACQ60" s="343">
        <v>2.0250167509495112E-2</v>
      </c>
      <c r="ACR60" s="343">
        <v>1.5051110226833291E-2</v>
      </c>
      <c r="ACS60" s="343">
        <v>1.9885477746384571E-2</v>
      </c>
      <c r="ACT60" s="343">
        <v>1.6906201065810363E-2</v>
      </c>
      <c r="ACU60" s="343">
        <v>1.7852590030740002E-2</v>
      </c>
      <c r="ACV60" s="343">
        <v>2.6224557447689381E-2</v>
      </c>
      <c r="ACW60" s="343">
        <v>1.9263707875472987E-2</v>
      </c>
      <c r="ACX60" s="343">
        <v>2.0707565170661198E-2</v>
      </c>
      <c r="ACY60" s="343">
        <v>2.1722166736865649E-2</v>
      </c>
      <c r="ACZ60" s="343">
        <v>1.7441268321698979E-2</v>
      </c>
      <c r="ADA60" s="343">
        <v>1.9744292683068661E-2</v>
      </c>
      <c r="ADB60" s="343">
        <v>1.8403336609100342E-2</v>
      </c>
      <c r="ADC60" s="343">
        <v>2.2860580904678109E-2</v>
      </c>
      <c r="ADD60" s="343">
        <v>2.1342020228427329E-2</v>
      </c>
      <c r="ADE60" s="343">
        <v>2.1239255385175786E-2</v>
      </c>
      <c r="ADF60" s="343">
        <v>2.7019486834625989E-2</v>
      </c>
      <c r="ADG60" s="343">
        <v>2.2802613454155771E-2</v>
      </c>
      <c r="ADH60" s="343">
        <v>2.4840236557059234E-2</v>
      </c>
      <c r="ADI60" s="343">
        <v>2.4533915202877673E-2</v>
      </c>
      <c r="ADJ60" s="343">
        <v>2.4920126851018312E-2</v>
      </c>
      <c r="ADK60" s="343">
        <v>2.046226000677738E-2</v>
      </c>
      <c r="ADL60" s="343">
        <v>1.9497196069065328E-2</v>
      </c>
      <c r="ADM60" s="343">
        <v>1.5011414613409046E-2</v>
      </c>
      <c r="ADN60" s="343">
        <v>2.055610864333185E-2</v>
      </c>
      <c r="ADO60" s="343">
        <v>3.499212420370703E-2</v>
      </c>
      <c r="ADP60" s="343">
        <v>2.3415220390777137E-2</v>
      </c>
      <c r="ADQ60" s="343">
        <v>1.324829745621735E-2</v>
      </c>
      <c r="ADR60" s="343">
        <v>7.2180508359769215E-3</v>
      </c>
      <c r="ADS60" s="343">
        <v>5.019258617154963E-3</v>
      </c>
      <c r="ADT60" s="343">
        <v>1.4797082706456639E-2</v>
      </c>
      <c r="ADU60" s="343">
        <v>1.6527892646089677E-2</v>
      </c>
      <c r="ADV60" s="343">
        <v>2.2931163519046338E-2</v>
      </c>
      <c r="ADW60" s="343">
        <v>1.8580662482554917E-2</v>
      </c>
      <c r="ADX60" s="343">
        <v>2.3648300771973819E-2</v>
      </c>
      <c r="ADY60" s="343">
        <v>1.2909121931981038E-2</v>
      </c>
      <c r="ADZ60" s="343">
        <v>2.0103257849674188E-2</v>
      </c>
      <c r="AEA60" s="343">
        <v>2.2662831116803957E-2</v>
      </c>
      <c r="AEB60" s="343">
        <v>1.7317633702638183E-2</v>
      </c>
      <c r="AEC60" s="343">
        <v>1.6157196831760229E-2</v>
      </c>
      <c r="AED60" s="343">
        <v>2.4278282733869689E-2</v>
      </c>
      <c r="AEE60" s="343">
        <v>1.81959833852193E-2</v>
      </c>
      <c r="AEF60" s="343">
        <v>1.540796049228137E-2</v>
      </c>
      <c r="AEG60" s="343">
        <v>2.6827975650532295E-2</v>
      </c>
      <c r="AEH60" s="343">
        <v>1.8730183111740423E-2</v>
      </c>
      <c r="AEI60" s="343">
        <v>2.1411818781112053E-2</v>
      </c>
      <c r="AEJ60" s="343">
        <v>2.2423135871232278E-2</v>
      </c>
      <c r="AEK60" s="343">
        <v>2.4492723070263522E-2</v>
      </c>
      <c r="AEL60" s="343">
        <v>1.1841621338795755E-2</v>
      </c>
      <c r="AEM60" s="343">
        <v>1.817279057325626E-2</v>
      </c>
      <c r="AEN60" s="343">
        <v>1.5956090477146807E-2</v>
      </c>
      <c r="AEO60" s="343">
        <v>2.2574769965775884E-2</v>
      </c>
      <c r="AEP60" s="343">
        <v>2.1979177855286417E-2</v>
      </c>
      <c r="AEQ60" s="343">
        <v>2.5658306822596726E-2</v>
      </c>
      <c r="AER60" s="343">
        <v>1.9062624456699255E-2</v>
      </c>
      <c r="AES60" s="343">
        <v>2.4022349956845535E-2</v>
      </c>
      <c r="AET60" s="343">
        <v>1.8604864680243402E-2</v>
      </c>
      <c r="AEU60" s="343">
        <v>2.0756173100997425E-2</v>
      </c>
      <c r="AEV60" s="343">
        <v>2.2950587064613514E-2</v>
      </c>
      <c r="AEW60" s="343">
        <v>2.272760519263016E-2</v>
      </c>
      <c r="AEX60" s="343">
        <v>2.0207542103233292E-2</v>
      </c>
      <c r="AEY60" s="343">
        <v>1.9657577889286359E-2</v>
      </c>
      <c r="AEZ60" s="343">
        <v>1.7915816385939445E-2</v>
      </c>
      <c r="AFA60" s="343">
        <v>1.4991292752930964E-2</v>
      </c>
      <c r="AFB60" s="343">
        <v>1.9066156681571796E-2</v>
      </c>
      <c r="AFC60" s="343">
        <v>1.5096844961895915E-2</v>
      </c>
      <c r="AFD60" s="343">
        <v>1.8562218782610725E-2</v>
      </c>
      <c r="AFE60" s="343">
        <v>1.9411526881825701E-2</v>
      </c>
      <c r="AFF60" s="343">
        <v>2.1214961425246721E-2</v>
      </c>
      <c r="AFG60" s="343">
        <v>2.1540635098682804E-2</v>
      </c>
      <c r="AFH60" s="343">
        <v>2.2582346926363066E-2</v>
      </c>
      <c r="AFI60" s="343">
        <v>2.0062116758520602E-2</v>
      </c>
      <c r="AFJ60" s="343">
        <v>1.9577919651026513E-2</v>
      </c>
      <c r="AFK60" s="343">
        <v>1.9392286677869432E-2</v>
      </c>
      <c r="AFL60" s="343">
        <v>1.8792400095647484E-2</v>
      </c>
      <c r="AFM60" s="343">
        <v>2.3427545439842361E-2</v>
      </c>
      <c r="AFN60" s="343">
        <v>2.019367970932729E-2</v>
      </c>
      <c r="AFO60" s="343">
        <v>2.2115404563319105E-2</v>
      </c>
      <c r="AFP60" s="343">
        <v>1.8748863981986292E-2</v>
      </c>
      <c r="AFQ60" s="343">
        <v>1.7220562849761954E-2</v>
      </c>
      <c r="AFR60" s="343">
        <v>2.0133764213789797E-2</v>
      </c>
      <c r="AFS60" s="343">
        <v>1.9099486698820011E-2</v>
      </c>
      <c r="AFT60" s="343">
        <v>1.4127491155721391E-2</v>
      </c>
      <c r="AFU60" s="343">
        <v>1.9115741426940374E-2</v>
      </c>
      <c r="AFV60" s="343">
        <v>1.7557323922438927E-2</v>
      </c>
      <c r="AFW60" s="343">
        <v>2.1298525458709305E-2</v>
      </c>
      <c r="AFX60" s="343">
        <v>2.2301452554186793E-2</v>
      </c>
      <c r="AFY60" s="343">
        <v>2.5934056735442048E-2</v>
      </c>
      <c r="AFZ60" s="343">
        <v>1.9106776706403282E-2</v>
      </c>
      <c r="AGA60" s="343">
        <v>2.0658588542690405E-2</v>
      </c>
      <c r="AGB60" s="343">
        <v>2.056775991416393E-2</v>
      </c>
      <c r="AGC60" s="343">
        <v>2.5890489149819201E-2</v>
      </c>
      <c r="AGD60" s="343">
        <v>2.4889919688053565E-2</v>
      </c>
      <c r="AGE60" s="343">
        <v>2.0381870598403896E-2</v>
      </c>
      <c r="AGF60" s="343">
        <v>2.3646861150437605E-2</v>
      </c>
      <c r="AGG60" s="343">
        <v>2.2086671116001648E-2</v>
      </c>
      <c r="AGH60" s="343">
        <v>1.8423369645227086E-2</v>
      </c>
      <c r="AGI60" s="343">
        <v>1.9526513213557296E-2</v>
      </c>
      <c r="AGJ60" s="343">
        <v>2.1406600191646055E-2</v>
      </c>
      <c r="AGK60" s="343">
        <v>1.9564295777354468E-2</v>
      </c>
      <c r="AGL60" s="343">
        <v>1.9311978797785116E-2</v>
      </c>
      <c r="AGM60" s="343">
        <v>1.9346907771565298E-2</v>
      </c>
      <c r="AGN60" s="343">
        <v>1.7291813143822849E-2</v>
      </c>
      <c r="AGO60" s="343">
        <v>2.1379184552483214E-2</v>
      </c>
      <c r="AGP60" s="343">
        <v>2.3464141614976279E-2</v>
      </c>
      <c r="AGQ60" s="343">
        <v>1.9651285075134313E-2</v>
      </c>
      <c r="AGR60" s="343">
        <v>2.0076281327356119E-2</v>
      </c>
      <c r="AGS60" s="343">
        <v>2.0077520172090454E-2</v>
      </c>
      <c r="AGT60" s="343">
        <v>1.9107387866246325E-2</v>
      </c>
      <c r="AGU60" s="343">
        <v>1.6754876285133398E-2</v>
      </c>
      <c r="AGV60" s="343">
        <v>1.913628046914571E-2</v>
      </c>
      <c r="AGW60" s="343">
        <v>1.9199110778439516E-2</v>
      </c>
      <c r="AGX60" s="343">
        <v>1.8356193161301958E-2</v>
      </c>
      <c r="AGY60" s="343">
        <v>2.1873567493035834E-2</v>
      </c>
      <c r="AGZ60" s="343">
        <v>1.5134130063012672E-2</v>
      </c>
      <c r="AHA60" s="343">
        <v>1.7629477357795999E-2</v>
      </c>
      <c r="AHB60" s="343">
        <v>1.6599905693975715E-2</v>
      </c>
      <c r="AHC60" s="343">
        <v>2.0769227772474551E-2</v>
      </c>
      <c r="AHD60" s="343">
        <v>1.7810688535654502E-2</v>
      </c>
      <c r="AHE60" s="343">
        <v>2.303989883052468E-2</v>
      </c>
      <c r="AHF60" s="343">
        <v>2.1855124095498578E-2</v>
      </c>
      <c r="AHG60" s="343">
        <v>1.9984538735260786E-2</v>
      </c>
      <c r="AHH60" s="343">
        <v>1.9133060309869106E-2</v>
      </c>
      <c r="AHI60" s="343">
        <v>2.0407423573009106E-2</v>
      </c>
      <c r="AHJ60" s="343">
        <v>2.6186653524106599E-2</v>
      </c>
      <c r="AHK60" s="343">
        <v>2.5096114279354442E-2</v>
      </c>
      <c r="AHL60" s="343">
        <v>2.4281650983563722E-2</v>
      </c>
      <c r="AHM60" s="343">
        <v>2.7779821887346946E-2</v>
      </c>
      <c r="AHN60" s="343">
        <v>2.0268267790644154E-2</v>
      </c>
      <c r="AHO60" s="343">
        <v>1.7860690888518791</v>
      </c>
      <c r="AHQ60" s="352">
        <v>55</v>
      </c>
    </row>
    <row r="61" spans="1:901" x14ac:dyDescent="0.35">
      <c r="A61" s="346" t="s">
        <v>33</v>
      </c>
      <c r="B61" s="347" t="s">
        <v>34</v>
      </c>
      <c r="C61" s="343">
        <v>5.4676869558042074E-2</v>
      </c>
      <c r="D61" s="343">
        <v>7.276101717852998E-2</v>
      </c>
      <c r="E61" s="343">
        <v>4.2234655369790264E-2</v>
      </c>
      <c r="F61" s="343">
        <v>5.0927667948159325E-2</v>
      </c>
      <c r="G61" s="343">
        <v>3.8196673826804188E-2</v>
      </c>
      <c r="H61" s="343">
        <v>5.2021701442548696E-2</v>
      </c>
      <c r="I61" s="343">
        <v>5.6119899842470247E-2</v>
      </c>
      <c r="J61" s="343">
        <v>0.12423795507579068</v>
      </c>
      <c r="K61" s="343">
        <v>5.1259612224339404E-2</v>
      </c>
      <c r="L61" s="343">
        <v>4.5066693028504905E-2</v>
      </c>
      <c r="M61" s="343">
        <v>6.946624301737897E-2</v>
      </c>
      <c r="N61" s="343">
        <v>4.4122795828338668E-2</v>
      </c>
      <c r="O61" s="343">
        <v>6.6054014703501848E-2</v>
      </c>
      <c r="P61" s="343">
        <v>6.3777886845864287E-2</v>
      </c>
      <c r="Q61" s="343">
        <v>4.8278676063576595E-2</v>
      </c>
      <c r="R61" s="343">
        <v>5.1258616735913004E-2</v>
      </c>
      <c r="S61" s="343">
        <v>3.3681601284858226E-2</v>
      </c>
      <c r="T61" s="343">
        <v>4.4684701773333828E-2</v>
      </c>
      <c r="U61" s="343">
        <v>3.6093525628620664E-2</v>
      </c>
      <c r="V61" s="343">
        <v>6.6094434761530999E-2</v>
      </c>
      <c r="W61" s="343">
        <v>5.8475999523234727E-2</v>
      </c>
      <c r="X61" s="343">
        <v>3.1067811944765687E-2</v>
      </c>
      <c r="Y61" s="343">
        <v>4.6840031158636386E-2</v>
      </c>
      <c r="Z61" s="343">
        <v>2.6959889714690693E-2</v>
      </c>
      <c r="AA61" s="343">
        <v>4.1966613356244617E-2</v>
      </c>
      <c r="AB61" s="343">
        <v>3.2775778521585287E-2</v>
      </c>
      <c r="AC61" s="343">
        <v>0.14318774453964511</v>
      </c>
      <c r="AD61" s="343">
        <v>4.4527480041359986E-2</v>
      </c>
      <c r="AE61" s="343">
        <v>7.9482180075042694E-2</v>
      </c>
      <c r="AF61" s="343">
        <v>3.1854448650410781E-2</v>
      </c>
      <c r="AG61" s="343">
        <v>6.6583077742297186E-2</v>
      </c>
      <c r="AH61" s="343">
        <v>2.8182214161795536E-2</v>
      </c>
      <c r="AI61" s="343">
        <v>3.1922635719425656E-2</v>
      </c>
      <c r="AJ61" s="343">
        <v>1.7404816506206271E-2</v>
      </c>
      <c r="AK61" s="343">
        <v>3.3310497313963058E-2</v>
      </c>
      <c r="AL61" s="343">
        <v>3.1421483959602627E-2</v>
      </c>
      <c r="AM61" s="343">
        <v>3.048684400051354E-2</v>
      </c>
      <c r="AN61" s="343">
        <v>6.7993602401266021E-2</v>
      </c>
      <c r="AO61" s="343">
        <v>3.8239832119850214E-2</v>
      </c>
      <c r="AP61" s="343">
        <v>5.7618622372447699E-2</v>
      </c>
      <c r="AQ61" s="343">
        <v>0.34633102171161312</v>
      </c>
      <c r="AR61" s="343">
        <v>4.4196757496402506E-2</v>
      </c>
      <c r="AS61" s="343">
        <v>3.8507847041547694E-2</v>
      </c>
      <c r="AT61" s="343">
        <v>8.1031087299944071E-2</v>
      </c>
      <c r="AU61" s="343">
        <v>2.2016056564590564E-2</v>
      </c>
      <c r="AV61" s="343">
        <v>3.9354041158035584E-2</v>
      </c>
      <c r="AW61" s="343">
        <v>2.2655475831901299E-2</v>
      </c>
      <c r="AX61" s="343">
        <v>5.0106065512380428E-2</v>
      </c>
      <c r="AY61" s="343">
        <v>2.2613646357581563E-2</v>
      </c>
      <c r="AZ61" s="343">
        <v>2.8280130382658038E-2</v>
      </c>
      <c r="BA61" s="343">
        <v>4.5318411036603896E-2</v>
      </c>
      <c r="BB61" s="343">
        <v>4.8047326433673355E-2</v>
      </c>
      <c r="BC61" s="343">
        <v>5.0203550670047351E-2</v>
      </c>
      <c r="BD61" s="343">
        <v>5.5313373074853102E-2</v>
      </c>
      <c r="BE61" s="343">
        <v>6.0768175375089564E-2</v>
      </c>
      <c r="BF61" s="343">
        <v>5.1430653465966911E-2</v>
      </c>
      <c r="BG61" s="343">
        <v>6.213001331277794E-2</v>
      </c>
      <c r="BH61" s="343">
        <v>5.3757391392806421E-2</v>
      </c>
      <c r="BI61" s="343">
        <v>3.955915988084651E-2</v>
      </c>
      <c r="BJ61" s="343">
        <v>2.567658420787958E-2</v>
      </c>
      <c r="BK61" s="343">
        <v>6.5161883750602528E-2</v>
      </c>
      <c r="BL61" s="343">
        <v>4.1685316581565483E-2</v>
      </c>
      <c r="BM61" s="343">
        <v>3.775058419425923E-2</v>
      </c>
      <c r="BN61" s="343">
        <v>3.2337117641138842E-2</v>
      </c>
      <c r="BO61" s="343">
        <v>3.3225667916430189E-2</v>
      </c>
      <c r="BP61" s="343">
        <v>4.9743218705544781E-2</v>
      </c>
      <c r="BQ61" s="343">
        <v>6.5685727979857875E-2</v>
      </c>
      <c r="BR61" s="343">
        <v>4.232270456934769E-2</v>
      </c>
      <c r="BS61" s="343">
        <v>3.5530276064134808E-2</v>
      </c>
      <c r="BT61" s="343">
        <v>0.1067429608129056</v>
      </c>
      <c r="BU61" s="343">
        <v>4.2814128932272301E-2</v>
      </c>
      <c r="BV61" s="343">
        <v>6.8229859565574869E-2</v>
      </c>
      <c r="BW61" s="343">
        <v>7.1619846865287023E-2</v>
      </c>
      <c r="BX61" s="343">
        <v>3.1340840757071282E-2</v>
      </c>
      <c r="BY61" s="343">
        <v>2.9177171270823206E-2</v>
      </c>
      <c r="BZ61" s="343">
        <v>3.8954815117801182E-2</v>
      </c>
      <c r="CA61" s="343">
        <v>3.9319300141554235E-2</v>
      </c>
      <c r="CB61" s="343">
        <v>4.367380036855479E-2</v>
      </c>
      <c r="CC61" s="343">
        <v>4.8222592698560773E-2</v>
      </c>
      <c r="CD61" s="343">
        <v>3.811494325686101E-2</v>
      </c>
      <c r="CE61" s="343">
        <v>2.5215484929202621E-3</v>
      </c>
      <c r="CF61" s="343">
        <v>4.1136241457205486E-2</v>
      </c>
      <c r="CG61" s="343">
        <v>0.14195650303438179</v>
      </c>
      <c r="CH61" s="343">
        <v>6.9496274797014257E-2</v>
      </c>
      <c r="CI61" s="343">
        <v>4.8596090287975922E-2</v>
      </c>
      <c r="CJ61" s="343">
        <v>8.0422883686681004E-2</v>
      </c>
      <c r="CK61" s="343">
        <v>6.4778533881647157E-2</v>
      </c>
      <c r="CL61" s="343">
        <v>6.7501476647320854E-2</v>
      </c>
      <c r="CM61" s="343">
        <v>4.9909122839843681E-2</v>
      </c>
      <c r="CN61" s="343">
        <v>5.8001604970967971E-2</v>
      </c>
      <c r="CO61" s="343">
        <v>9.7642105644112895E-2</v>
      </c>
      <c r="CP61" s="343">
        <v>7.1533796950281364E-2</v>
      </c>
      <c r="CQ61" s="343">
        <v>5.0141757061864904E-2</v>
      </c>
      <c r="CR61" s="343">
        <v>6.8068607113391466E-2</v>
      </c>
      <c r="CS61" s="343">
        <v>5.4884368277881422E-2</v>
      </c>
      <c r="CT61" s="343">
        <v>4.2012039464104346E-2</v>
      </c>
      <c r="CU61" s="343">
        <v>5.1996996756844847E-2</v>
      </c>
      <c r="CV61" s="343">
        <v>6.0677635434506626E-2</v>
      </c>
      <c r="CW61" s="343">
        <v>3.8868567234872128E-2</v>
      </c>
      <c r="CX61" s="343">
        <v>6.5095600678826832E-2</v>
      </c>
      <c r="CY61" s="343">
        <v>4.1591564641973666E-2</v>
      </c>
      <c r="CZ61" s="343">
        <v>8.0188816348171599E-2</v>
      </c>
      <c r="DA61" s="343">
        <v>4.8023152184002382E-2</v>
      </c>
      <c r="DB61" s="343">
        <v>4.0049675523983128E-2</v>
      </c>
      <c r="DC61" s="343">
        <v>5.7628148175600129E-2</v>
      </c>
      <c r="DD61" s="343">
        <v>6.4039341565358496E-2</v>
      </c>
      <c r="DE61" s="343">
        <v>8.4271934423793063E-2</v>
      </c>
      <c r="DF61" s="343">
        <v>3.4669431893663824E-2</v>
      </c>
      <c r="DG61" s="343">
        <v>4.2448974311210877E-2</v>
      </c>
      <c r="DH61" s="343">
        <v>4.4244906604038514E-2</v>
      </c>
      <c r="DI61" s="343">
        <v>5.6170203387205866E-2</v>
      </c>
      <c r="DJ61" s="343">
        <v>4.7518061341700737E-2</v>
      </c>
      <c r="DK61" s="343">
        <v>8.1868623176471159E-2</v>
      </c>
      <c r="DL61" s="343">
        <v>3.1747490857055777E-2</v>
      </c>
      <c r="DM61" s="343">
        <v>5.6188762463672826E-2</v>
      </c>
      <c r="DN61" s="343">
        <v>5.8803678623773573E-2</v>
      </c>
      <c r="DO61" s="343">
        <v>3.6772311444011586E-2</v>
      </c>
      <c r="DP61" s="343">
        <v>4.3157350907090768E-2</v>
      </c>
      <c r="DQ61" s="343">
        <v>7.4516782198512335E-2</v>
      </c>
      <c r="DR61" s="343">
        <v>5.1910089594536059E-2</v>
      </c>
      <c r="DS61" s="343">
        <v>3.4794768165184647E-2</v>
      </c>
      <c r="DT61" s="343">
        <v>5.6296305955360275E-2</v>
      </c>
      <c r="DU61" s="343">
        <v>4.8523594087878021E-2</v>
      </c>
      <c r="DV61" s="343">
        <v>2.6089272234164119E-2</v>
      </c>
      <c r="DW61" s="343">
        <v>1.7742389125856656E-2</v>
      </c>
      <c r="DX61" s="343">
        <v>4.5056684288634553E-2</v>
      </c>
      <c r="DY61" s="343">
        <v>3.1224396038412407E-2</v>
      </c>
      <c r="DZ61" s="343">
        <v>1.0462786667144664E-2</v>
      </c>
      <c r="EA61" s="343">
        <v>2.7520303259109872E-2</v>
      </c>
      <c r="EB61" s="343">
        <v>3.849106939364353E-2</v>
      </c>
      <c r="EC61" s="343">
        <v>2.3048072743335892E-2</v>
      </c>
      <c r="ED61" s="343">
        <v>4.7126268523153873E-2</v>
      </c>
      <c r="EE61" s="343">
        <v>4.7940114565316501E-2</v>
      </c>
      <c r="EF61" s="343">
        <v>5.9488499062837354E-2</v>
      </c>
      <c r="EG61" s="343">
        <v>4.0821835845760858E-2</v>
      </c>
      <c r="EH61" s="343">
        <v>3.5267492283545199E-2</v>
      </c>
      <c r="EI61" s="343">
        <v>4.7143847547462668E-2</v>
      </c>
      <c r="EJ61" s="343">
        <v>7.5174048401886864E-2</v>
      </c>
      <c r="EK61" s="343">
        <v>3.0855864604042577E-2</v>
      </c>
      <c r="EL61" s="343">
        <v>4.9882402067860411E-2</v>
      </c>
      <c r="EM61" s="343">
        <v>4.4221567446019204E-2</v>
      </c>
      <c r="EN61" s="343">
        <v>3.3096169905825035E-2</v>
      </c>
      <c r="EO61" s="343">
        <v>4.736629993334035E-2</v>
      </c>
      <c r="EP61" s="343">
        <v>4.0053499274323556E-2</v>
      </c>
      <c r="EQ61" s="343">
        <v>0.10251747767072052</v>
      </c>
      <c r="ER61" s="343">
        <v>3.4206211740086728E-2</v>
      </c>
      <c r="ES61" s="343">
        <v>2.7810218069314562E-2</v>
      </c>
      <c r="ET61" s="343">
        <v>9.0507892121750907E-2</v>
      </c>
      <c r="EU61" s="343">
        <v>5.5720717006726879E-2</v>
      </c>
      <c r="EV61" s="343">
        <v>6.3321414575576815E-2</v>
      </c>
      <c r="EW61" s="343">
        <v>2.5677532623609788E-2</v>
      </c>
      <c r="EX61" s="343">
        <v>3.584734827297454E-2</v>
      </c>
      <c r="EY61" s="343">
        <v>3.5110960441597616E-2</v>
      </c>
      <c r="EZ61" s="343">
        <v>2.6234496537259833E-2</v>
      </c>
      <c r="FA61" s="343">
        <v>2.3567933990326789E-2</v>
      </c>
      <c r="FB61" s="343">
        <v>2.4127694758746321E-2</v>
      </c>
      <c r="FC61" s="343">
        <v>3.5557246235014703E-2</v>
      </c>
      <c r="FD61" s="343">
        <v>2.4055964624640859E-2</v>
      </c>
      <c r="FE61" s="343">
        <v>3.8011082475472316E-2</v>
      </c>
      <c r="FF61" s="343">
        <v>3.4353553307798108E-2</v>
      </c>
      <c r="FG61" s="343">
        <v>3.9424349491144768E-2</v>
      </c>
      <c r="FH61" s="343">
        <v>3.4539632253329296E-2</v>
      </c>
      <c r="FI61" s="343">
        <v>4.3832982198772553E-2</v>
      </c>
      <c r="FJ61" s="343">
        <v>3.8548196043554236E-2</v>
      </c>
      <c r="FK61" s="343">
        <v>3.5004021757057725E-2</v>
      </c>
      <c r="FL61" s="343">
        <v>5.438883808550328E-2</v>
      </c>
      <c r="FM61" s="343">
        <v>5.2931080551539091E-2</v>
      </c>
      <c r="FN61" s="343">
        <v>5.6276079027320104E-2</v>
      </c>
      <c r="FO61" s="343">
        <v>6.0161559453293975E-2</v>
      </c>
      <c r="FP61" s="343">
        <v>7.3576855337395677E-2</v>
      </c>
      <c r="FQ61" s="343">
        <v>2.9606290960453602E-2</v>
      </c>
      <c r="FR61" s="343">
        <v>2.0112226916804792E-2</v>
      </c>
      <c r="FS61" s="343">
        <v>2.9567742638472769E-2</v>
      </c>
      <c r="FT61" s="343">
        <v>4.358276216800424E-2</v>
      </c>
      <c r="FU61" s="343">
        <v>5.1517452184283177E-2</v>
      </c>
      <c r="FV61" s="343">
        <v>3.9445162660794092E-2</v>
      </c>
      <c r="FW61" s="343">
        <v>2.3462567077672587E-2</v>
      </c>
      <c r="FX61" s="343">
        <v>2.5915531486592619E-2</v>
      </c>
      <c r="FY61" s="343">
        <v>4.725507447725065E-2</v>
      </c>
      <c r="FZ61" s="343">
        <v>2.2701784290290326E-2</v>
      </c>
      <c r="GA61" s="343">
        <v>2.1493125432380047E-2</v>
      </c>
      <c r="GB61" s="343">
        <v>3.2177250224608843E-2</v>
      </c>
      <c r="GC61" s="343">
        <v>4.4476209811349351E-2</v>
      </c>
      <c r="GD61" s="343">
        <v>5.9861280078232208E-2</v>
      </c>
      <c r="GE61" s="343">
        <v>5.2951499908216182E-2</v>
      </c>
      <c r="GF61" s="343">
        <v>7.4802939168083935E-2</v>
      </c>
      <c r="GG61" s="343">
        <v>0.12595346049153852</v>
      </c>
      <c r="GH61" s="343">
        <v>6.2481892795660431E-2</v>
      </c>
      <c r="GI61" s="343">
        <v>5.3871358708495985E-2</v>
      </c>
      <c r="GJ61" s="343">
        <v>6.1675352431261446E-2</v>
      </c>
      <c r="GK61" s="343">
        <v>6.369173817462051E-2</v>
      </c>
      <c r="GL61" s="343">
        <v>5.7341662995728696E-2</v>
      </c>
      <c r="GM61" s="343">
        <v>6.8484278506614676E-2</v>
      </c>
      <c r="GN61" s="343">
        <v>5.3070033801809822E-2</v>
      </c>
      <c r="GO61" s="343">
        <v>5.481327786139082E-2</v>
      </c>
      <c r="GP61" s="343">
        <v>8.1858744052019997E-2</v>
      </c>
      <c r="GQ61" s="343">
        <v>3.5150575915719025E-2</v>
      </c>
      <c r="GR61" s="343">
        <v>3.6222959255800012E-2</v>
      </c>
      <c r="GS61" s="343">
        <v>3.2264960802384543E-2</v>
      </c>
      <c r="GT61" s="343">
        <v>3.0902958401929057E-2</v>
      </c>
      <c r="GU61" s="343">
        <v>4.1924373747374205E-2</v>
      </c>
      <c r="GV61" s="343">
        <v>3.4561156365881959E-2</v>
      </c>
      <c r="GW61" s="343">
        <v>2.810474402339538E-2</v>
      </c>
      <c r="GX61" s="343">
        <v>9.0896494877758471E-2</v>
      </c>
      <c r="GY61" s="343">
        <v>8.4832517288037049E-2</v>
      </c>
      <c r="GZ61" s="343">
        <v>3.6866058602679053E-2</v>
      </c>
      <c r="HA61" s="343">
        <v>4.091111887182583E-2</v>
      </c>
      <c r="HB61" s="343">
        <v>6.3997810202024219E-2</v>
      </c>
      <c r="HC61" s="343">
        <v>0.12378479734302321</v>
      </c>
      <c r="HD61" s="343">
        <v>9.5133289808580837E-2</v>
      </c>
      <c r="HE61" s="343">
        <v>4.1398778722593406E-2</v>
      </c>
      <c r="HF61" s="343">
        <v>5.0314296289638342E-2</v>
      </c>
      <c r="HG61" s="343">
        <v>4.6194715567976621E-2</v>
      </c>
      <c r="HH61" s="343">
        <v>6.4854662653811956E-2</v>
      </c>
      <c r="HI61" s="343">
        <v>6.527264744339531E-2</v>
      </c>
      <c r="HJ61" s="343">
        <v>7.3957101840134834E-2</v>
      </c>
      <c r="HK61" s="343">
        <v>8.9500563304765773E-2</v>
      </c>
      <c r="HL61" s="343">
        <v>5.0552409671407075E-2</v>
      </c>
      <c r="HM61" s="343">
        <v>5.2342141229672304E-2</v>
      </c>
      <c r="HN61" s="343">
        <v>5.3577287378468647E-2</v>
      </c>
      <c r="HO61" s="343">
        <v>8.2549539996955898E-2</v>
      </c>
      <c r="HP61" s="343">
        <v>6.723823501472366E-2</v>
      </c>
      <c r="HQ61" s="343">
        <v>6.7486048118851699E-2</v>
      </c>
      <c r="HR61" s="343">
        <v>5.9726217507227064E-2</v>
      </c>
      <c r="HS61" s="343">
        <v>2.7571901441184498E-2</v>
      </c>
      <c r="HT61" s="343">
        <v>2.1594559587696981E-2</v>
      </c>
      <c r="HU61" s="343">
        <v>6.4604252985391353E-2</v>
      </c>
      <c r="HV61" s="343">
        <v>2.7466886686438253E-2</v>
      </c>
      <c r="HW61" s="343">
        <v>5.3122983309206707E-2</v>
      </c>
      <c r="HX61" s="343">
        <v>3.6997195138386743E-2</v>
      </c>
      <c r="HY61" s="343">
        <v>5.5154774754386474E-2</v>
      </c>
      <c r="HZ61" s="343">
        <v>3.1317965523426423E-2</v>
      </c>
      <c r="IA61" s="343">
        <v>6.0423744160207009E-2</v>
      </c>
      <c r="IB61" s="343">
        <v>3.9837445578716282E-2</v>
      </c>
      <c r="IC61" s="343">
        <v>5.2430427549449404E-2</v>
      </c>
      <c r="ID61" s="343">
        <v>4.1811063622552463E-2</v>
      </c>
      <c r="IE61" s="343">
        <v>5.4377008895567965E-2</v>
      </c>
      <c r="IF61" s="343">
        <v>5.0680530461742597E-2</v>
      </c>
      <c r="IG61" s="343">
        <v>5.092799922504318E-2</v>
      </c>
      <c r="IH61" s="343">
        <v>5.2445874016546469E-2</v>
      </c>
      <c r="II61" s="343">
        <v>4.6603063449378382E-2</v>
      </c>
      <c r="IJ61" s="343">
        <v>3.8805593719719103E-2</v>
      </c>
      <c r="IK61" s="343">
        <v>0.10922207724465427</v>
      </c>
      <c r="IL61" s="343">
        <v>4.9651628034239614E-2</v>
      </c>
      <c r="IM61" s="343">
        <v>5.7883945472292128E-2</v>
      </c>
      <c r="IN61" s="343">
        <v>3.3510372384252557E-2</v>
      </c>
      <c r="IO61" s="343">
        <v>8.2220765477808821E-2</v>
      </c>
      <c r="IP61" s="343">
        <v>5.1507417992691186E-2</v>
      </c>
      <c r="IQ61" s="343">
        <v>5.8139532590814696E-2</v>
      </c>
      <c r="IR61" s="343">
        <v>5.4454313285490767E-2</v>
      </c>
      <c r="IS61" s="343">
        <v>6.0363582391397178E-2</v>
      </c>
      <c r="IT61" s="343">
        <v>5.8997844949666464E-2</v>
      </c>
      <c r="IU61" s="343">
        <v>3.9316421730807988E-2</v>
      </c>
      <c r="IV61" s="343">
        <v>3.7569579504408555E-2</v>
      </c>
      <c r="IW61" s="343">
        <v>2.9260734357068056E-2</v>
      </c>
      <c r="IX61" s="343">
        <v>6.3621162749963101E-2</v>
      </c>
      <c r="IY61" s="343">
        <v>7.1607809159372759E-2</v>
      </c>
      <c r="IZ61" s="343">
        <v>3.2275848905061813E-2</v>
      </c>
      <c r="JA61" s="343">
        <v>4.6931621622346285E-2</v>
      </c>
      <c r="JB61" s="343">
        <v>6.1841340478035897E-2</v>
      </c>
      <c r="JC61" s="343">
        <v>3.3465669456855598E-2</v>
      </c>
      <c r="JD61" s="343">
        <v>2.999567545876379E-2</v>
      </c>
      <c r="JE61" s="343">
        <v>3.0954714210063749E-2</v>
      </c>
      <c r="JF61" s="343">
        <v>6.5231175997085306E-2</v>
      </c>
      <c r="JG61" s="343">
        <v>6.4417188822657567E-2</v>
      </c>
      <c r="JH61" s="343">
        <v>5.1969184282644652E-2</v>
      </c>
      <c r="JI61" s="343">
        <v>4.909163772957463E-2</v>
      </c>
      <c r="JJ61" s="343">
        <v>4.6205904611366082E-2</v>
      </c>
      <c r="JK61" s="343">
        <v>5.6514617800657668E-2</v>
      </c>
      <c r="JL61" s="343">
        <v>3.9828590151460737E-2</v>
      </c>
      <c r="JM61" s="343">
        <v>0.11634303747349375</v>
      </c>
      <c r="JN61" s="343">
        <v>4.3850999937637032E-2</v>
      </c>
      <c r="JO61" s="343">
        <v>4.3506666921249479E-2</v>
      </c>
      <c r="JP61" s="343">
        <v>4.095106002140346E-2</v>
      </c>
      <c r="JQ61" s="343">
        <v>5.3566719595666598E-2</v>
      </c>
      <c r="JR61" s="343">
        <v>5.3461104690029022E-2</v>
      </c>
      <c r="JS61" s="343">
        <v>2.7825594399313845E-2</v>
      </c>
      <c r="JT61" s="343">
        <v>8.9956861186452963E-2</v>
      </c>
      <c r="JU61" s="343">
        <v>8.0508575916009545E-2</v>
      </c>
      <c r="JV61" s="343">
        <v>3.4992733912828623E-2</v>
      </c>
      <c r="JW61" s="343">
        <v>3.5663300885258924E-2</v>
      </c>
      <c r="JX61" s="343">
        <v>3.7818250257683955E-2</v>
      </c>
      <c r="JY61" s="343">
        <v>6.3054049966955697E-2</v>
      </c>
      <c r="JZ61" s="343">
        <v>7.3181509568317676E-2</v>
      </c>
      <c r="KA61" s="343">
        <v>4.2024939272597615E-2</v>
      </c>
      <c r="KB61" s="343">
        <v>3.2084010641279893E-2</v>
      </c>
      <c r="KC61" s="343">
        <v>3.2186479442353422E-2</v>
      </c>
      <c r="KD61" s="343">
        <v>3.5840581978894219E-2</v>
      </c>
      <c r="KE61" s="343">
        <v>0.107187945515582</v>
      </c>
      <c r="KF61" s="343">
        <v>6.0233123640462294E-2</v>
      </c>
      <c r="KG61" s="343">
        <v>5.002722178850158E-2</v>
      </c>
      <c r="KH61" s="343">
        <v>2.2162596570989779E-2</v>
      </c>
      <c r="KI61" s="343">
        <v>5.9597064348021318E-2</v>
      </c>
      <c r="KJ61" s="343">
        <v>8.1495133132600373E-2</v>
      </c>
      <c r="KK61" s="343">
        <v>5.7440694734282503E-2</v>
      </c>
      <c r="KL61" s="343">
        <v>4.8138883784259415E-2</v>
      </c>
      <c r="KM61" s="343">
        <v>4.0865830912112155E-2</v>
      </c>
      <c r="KN61" s="343">
        <v>6.2070711319033994E-2</v>
      </c>
      <c r="KO61" s="343">
        <v>5.5668249690919241E-2</v>
      </c>
      <c r="KP61" s="343">
        <v>9.1471315555585464E-2</v>
      </c>
      <c r="KQ61" s="343">
        <v>4.0081450389013111E-2</v>
      </c>
      <c r="KR61" s="343">
        <v>4.9543730279542147E-2</v>
      </c>
      <c r="KS61" s="343">
        <v>7.0747490820862471E-2</v>
      </c>
      <c r="KT61" s="343">
        <v>0.10220242431956243</v>
      </c>
      <c r="KU61" s="343">
        <v>4.5371803023981173E-2</v>
      </c>
      <c r="KV61" s="343">
        <v>4.6814911246472274E-2</v>
      </c>
      <c r="KW61" s="343">
        <v>5.4787827080566509E-2</v>
      </c>
      <c r="KX61" s="343">
        <v>4.631489768309896E-2</v>
      </c>
      <c r="KY61" s="343">
        <v>2.8033391130696857E-2</v>
      </c>
      <c r="KZ61" s="343">
        <v>8.6199332636685708E-2</v>
      </c>
      <c r="LA61" s="343">
        <v>8.9839115037747372E-2</v>
      </c>
      <c r="LB61" s="343">
        <v>2.5985768020787427E-2</v>
      </c>
      <c r="LC61" s="343">
        <v>5.1604102975908582E-2</v>
      </c>
      <c r="LD61" s="343">
        <v>5.1347941401628412E-2</v>
      </c>
      <c r="LE61" s="343">
        <v>6.7069694845948213E-2</v>
      </c>
      <c r="LF61" s="343">
        <v>5.6546111573679968E-2</v>
      </c>
      <c r="LG61" s="343">
        <v>0.10569642335247005</v>
      </c>
      <c r="LH61" s="343">
        <v>7.2731836219433021E-2</v>
      </c>
      <c r="LI61" s="343">
        <v>7.221206136031745E-2</v>
      </c>
      <c r="LJ61" s="343">
        <v>5.6750198853550128E-2</v>
      </c>
      <c r="LK61" s="343">
        <v>7.8377686599189811E-2</v>
      </c>
      <c r="LL61" s="343">
        <v>4.0680070463919416E-2</v>
      </c>
      <c r="LM61" s="343">
        <v>5.2376348313274826E-2</v>
      </c>
      <c r="LN61" s="343">
        <v>6.6630124765305845E-2</v>
      </c>
      <c r="LO61" s="343">
        <v>8.1602659745081629E-2</v>
      </c>
      <c r="LP61" s="343">
        <v>5.0591397389094683E-2</v>
      </c>
      <c r="LQ61" s="343">
        <v>3.6376092954938016E-2</v>
      </c>
      <c r="LR61" s="343">
        <v>4.7159610704455249E-2</v>
      </c>
      <c r="LS61" s="343">
        <v>0.16315664674101424</v>
      </c>
      <c r="LT61" s="343">
        <v>7.8111333044550993E-2</v>
      </c>
      <c r="LU61" s="343">
        <v>8.3174735170360378E-2</v>
      </c>
      <c r="LV61" s="343">
        <v>4.452912953906734E-2</v>
      </c>
      <c r="LW61" s="343">
        <v>3.27056091212568E-2</v>
      </c>
      <c r="LX61" s="343">
        <v>6.8063076571468983E-2</v>
      </c>
      <c r="LY61" s="343">
        <v>2.7273050655087522E-2</v>
      </c>
      <c r="LZ61" s="343">
        <v>3.7148783074915412E-2</v>
      </c>
      <c r="MA61" s="343">
        <v>3.4310060332090407E-2</v>
      </c>
      <c r="MB61" s="343">
        <v>9.5047700949954128E-2</v>
      </c>
      <c r="MC61" s="343">
        <v>3.6459393887337453E-2</v>
      </c>
      <c r="MD61" s="343">
        <v>5.3784273092804556E-2</v>
      </c>
      <c r="ME61" s="343">
        <v>7.0932088739124904E-2</v>
      </c>
      <c r="MF61" s="343">
        <v>5.6012185915771041E-2</v>
      </c>
      <c r="MG61" s="343">
        <v>3.0871417668083705E-2</v>
      </c>
      <c r="MH61" s="343">
        <v>3.5593715483883619E-2</v>
      </c>
      <c r="MI61" s="343">
        <v>4.850974919648561E-2</v>
      </c>
      <c r="MJ61" s="343">
        <v>2.5357456501712384E-2</v>
      </c>
      <c r="MK61" s="343">
        <v>4.8246813541341228E-2</v>
      </c>
      <c r="ML61" s="343">
        <v>3.2650702875020705E-2</v>
      </c>
      <c r="MM61" s="343">
        <v>6.8147245514142932E-2</v>
      </c>
      <c r="MN61" s="343">
        <v>4.5749227986586559E-2</v>
      </c>
      <c r="MO61" s="343">
        <v>5.7598623077464738E-2</v>
      </c>
      <c r="MP61" s="343">
        <v>2.5879419167889647E-2</v>
      </c>
      <c r="MQ61" s="343">
        <v>3.8468084389199859E-2</v>
      </c>
      <c r="MR61" s="343">
        <v>7.8240109763970112E-2</v>
      </c>
      <c r="MS61" s="343">
        <v>9.1833476773058753E-2</v>
      </c>
      <c r="MT61" s="343">
        <v>4.4304705780537031E-2</v>
      </c>
      <c r="MU61" s="343">
        <v>6.2967948123781342E-2</v>
      </c>
      <c r="MV61" s="343">
        <v>0.20274113306394659</v>
      </c>
      <c r="MW61" s="343">
        <v>6.2941938545531359E-2</v>
      </c>
      <c r="MX61" s="343">
        <v>0.11855701722307316</v>
      </c>
      <c r="MY61" s="343">
        <v>4.6590258688774006E-2</v>
      </c>
      <c r="MZ61" s="343">
        <v>4.1593780249848535E-2</v>
      </c>
      <c r="NA61" s="343">
        <v>7.2745587843220799E-2</v>
      </c>
      <c r="NB61" s="343">
        <v>2.8555701390783617E-2</v>
      </c>
      <c r="NC61" s="343">
        <v>7.5053523399707028E-2</v>
      </c>
      <c r="ND61" s="343">
        <v>4.9425409502374458E-2</v>
      </c>
      <c r="NE61" s="343">
        <v>5.1860412286333049E-2</v>
      </c>
      <c r="NF61" s="343">
        <v>3.0568380115798939E-2</v>
      </c>
      <c r="NG61" s="343">
        <v>6.8076181336690786E-2</v>
      </c>
      <c r="NH61" s="343">
        <v>5.8475070495567875E-2</v>
      </c>
      <c r="NI61" s="343">
        <v>9.5465158693957386E-2</v>
      </c>
      <c r="NJ61" s="343">
        <v>9.2149391100354749E-2</v>
      </c>
      <c r="NK61" s="343">
        <v>4.9861816366100577E-2</v>
      </c>
      <c r="NL61" s="343">
        <v>5.6089179788201278E-2</v>
      </c>
      <c r="NM61" s="343">
        <v>0.13446272699692197</v>
      </c>
      <c r="NN61" s="343">
        <v>2.7770142473742057E-2</v>
      </c>
      <c r="NO61" s="343">
        <v>6.9966661757959764E-2</v>
      </c>
      <c r="NP61" s="343">
        <v>2.1691199570254848E-2</v>
      </c>
      <c r="NQ61" s="343">
        <v>3.7415133828120922E-2</v>
      </c>
      <c r="NR61" s="343">
        <v>2.8974213042462664E-2</v>
      </c>
      <c r="NS61" s="343">
        <v>8.9876247133783185E-2</v>
      </c>
      <c r="NT61" s="343">
        <v>6.9343566274677623E-2</v>
      </c>
      <c r="NU61" s="343">
        <v>5.3182131387143471E-2</v>
      </c>
      <c r="NV61" s="343">
        <v>5.6313653057808416E-2</v>
      </c>
      <c r="NW61" s="343">
        <v>8.9030249753441051E-2</v>
      </c>
      <c r="NX61" s="343">
        <v>3.7913712071570925E-2</v>
      </c>
      <c r="NY61" s="343">
        <v>2.5631638466938937E-2</v>
      </c>
      <c r="NZ61" s="343">
        <v>6.1763756625573332E-2</v>
      </c>
      <c r="OA61" s="343">
        <v>5.2136203370926289E-2</v>
      </c>
      <c r="OB61" s="343">
        <v>0.10612083422941868</v>
      </c>
      <c r="OC61" s="343">
        <v>5.1931715891351309E-2</v>
      </c>
      <c r="OD61" s="343">
        <v>5.3153409845870171E-2</v>
      </c>
      <c r="OE61" s="343">
        <v>0.1266097671223898</v>
      </c>
      <c r="OF61" s="343">
        <v>0.16931949948056604</v>
      </c>
      <c r="OG61" s="343">
        <v>4.0802172630688173E-2</v>
      </c>
      <c r="OH61" s="343">
        <v>7.5616987062885249E-2</v>
      </c>
      <c r="OI61" s="343">
        <v>4.7906058620435683E-2</v>
      </c>
      <c r="OJ61" s="343">
        <v>5.8890210999603225E-2</v>
      </c>
      <c r="OK61" s="343">
        <v>0.10607554375108355</v>
      </c>
      <c r="OL61" s="343">
        <v>7.4301299194576315E-2</v>
      </c>
      <c r="OM61" s="343">
        <v>0.20536316241438993</v>
      </c>
      <c r="ON61" s="343">
        <v>4.971407884036546E-2</v>
      </c>
      <c r="OO61" s="343">
        <v>6.4684185836730135E-2</v>
      </c>
      <c r="OP61" s="343">
        <v>7.3419545656857932E-2</v>
      </c>
      <c r="OQ61" s="343">
        <v>8.2820441623899982E-2</v>
      </c>
      <c r="OR61" s="343">
        <v>3.3651454933185859E-2</v>
      </c>
      <c r="OS61" s="343">
        <v>3.5881530892792612E-2</v>
      </c>
      <c r="OT61" s="343">
        <v>6.4750707357879966E-2</v>
      </c>
      <c r="OU61" s="343">
        <v>3.3701031338359805E-2</v>
      </c>
      <c r="OV61" s="343">
        <v>0.11188462394013599</v>
      </c>
      <c r="OW61" s="343">
        <v>7.3740925655589665E-2</v>
      </c>
      <c r="OX61" s="343">
        <v>0.10103272723494926</v>
      </c>
      <c r="OY61" s="343">
        <v>0.1024541704258327</v>
      </c>
      <c r="OZ61" s="343">
        <v>5.9054942605544003E-2</v>
      </c>
      <c r="PA61" s="343">
        <v>4.0332309873338211E-2</v>
      </c>
      <c r="PB61" s="343">
        <v>8.8317754120242634E-2</v>
      </c>
      <c r="PC61" s="343">
        <v>1.6612244735734742E-2</v>
      </c>
      <c r="PD61" s="343">
        <v>0.10193570063261345</v>
      </c>
      <c r="PE61" s="343">
        <v>3.0336550855647314E-2</v>
      </c>
      <c r="PF61" s="343">
        <v>2.9628627525231436E-2</v>
      </c>
      <c r="PG61" s="343">
        <v>2.6523838384169246E-2</v>
      </c>
      <c r="PH61" s="343">
        <v>8.2440237889840423E-2</v>
      </c>
      <c r="PI61" s="343">
        <v>8.9819376350361801E-2</v>
      </c>
      <c r="PJ61" s="343">
        <v>0.12228281791624412</v>
      </c>
      <c r="PK61" s="343">
        <v>0.10264179129894954</v>
      </c>
      <c r="PL61" s="343">
        <v>4.4712024109562459E-2</v>
      </c>
      <c r="PM61" s="343">
        <v>4.098218680917573E-2</v>
      </c>
      <c r="PN61" s="343">
        <v>5.6343934205398488E-2</v>
      </c>
      <c r="PO61" s="343">
        <v>2.8747459177931523E-2</v>
      </c>
      <c r="PP61" s="343">
        <v>3.4580217765134022E-2</v>
      </c>
      <c r="PQ61" s="343">
        <v>3.2299837525765679E-2</v>
      </c>
      <c r="PR61" s="343">
        <v>5.8201200518944368E-2</v>
      </c>
      <c r="PS61" s="343">
        <v>2.3276352298035607E-2</v>
      </c>
      <c r="PT61" s="343">
        <v>5.6971806756484264E-2</v>
      </c>
      <c r="PU61" s="343">
        <v>3.5776078854142426E-2</v>
      </c>
      <c r="PV61" s="343">
        <v>0.11282883609975711</v>
      </c>
      <c r="PW61" s="343">
        <v>2.806351072222087E-2</v>
      </c>
      <c r="PX61" s="343">
        <v>2.5772391672465277E-2</v>
      </c>
      <c r="PY61" s="343">
        <v>3.2804420236462954E-2</v>
      </c>
      <c r="PZ61" s="343">
        <v>9.5723975803030534E-2</v>
      </c>
      <c r="QA61" s="343">
        <v>6.3073207268224893E-2</v>
      </c>
      <c r="QB61" s="343">
        <v>9.059701094688774E-2</v>
      </c>
      <c r="QC61" s="343">
        <v>2.7430070195228782E-2</v>
      </c>
      <c r="QD61" s="343">
        <v>0.14592202211775285</v>
      </c>
      <c r="QE61" s="343">
        <v>4.4221285493341575E-2</v>
      </c>
      <c r="QF61" s="343">
        <v>3.330249187491096E-2</v>
      </c>
      <c r="QG61" s="343">
        <v>0.11726193035524403</v>
      </c>
      <c r="QH61" s="343">
        <v>3.8854974437546229E-2</v>
      </c>
      <c r="QI61" s="343">
        <v>2.5825825912879467E-2</v>
      </c>
      <c r="QJ61" s="343">
        <v>2.3425951950543856E-2</v>
      </c>
      <c r="QK61" s="343">
        <v>4.7663081656087868E-2</v>
      </c>
      <c r="QL61" s="343">
        <v>8.8501047457400672E-2</v>
      </c>
      <c r="QM61" s="343">
        <v>3.3241602011489832E-2</v>
      </c>
      <c r="QN61" s="343">
        <v>6.7156141814556217E-2</v>
      </c>
      <c r="QO61" s="343">
        <v>4.0528099861172999E-2</v>
      </c>
      <c r="QP61" s="343">
        <v>0.15300325497572675</v>
      </c>
      <c r="QQ61" s="343">
        <v>0.11582241663067241</v>
      </c>
      <c r="QR61" s="343">
        <v>6.2093483075916361E-2</v>
      </c>
      <c r="QS61" s="343">
        <v>3.257870484095491E-2</v>
      </c>
      <c r="QT61" s="343">
        <v>0.13269939607739367</v>
      </c>
      <c r="QU61" s="343">
        <v>2.3077577496065722E-2</v>
      </c>
      <c r="QV61" s="343">
        <v>4.2957570534782094E-2</v>
      </c>
      <c r="QW61" s="343">
        <v>9.5119750392030883E-2</v>
      </c>
      <c r="QX61" s="343">
        <v>4.5980612075408663E-2</v>
      </c>
      <c r="QY61" s="343">
        <v>4.1516223064317063E-2</v>
      </c>
      <c r="QZ61" s="343">
        <v>0.12447691611529903</v>
      </c>
      <c r="RA61" s="343">
        <v>6.6358981727174707E-2</v>
      </c>
      <c r="RB61" s="343">
        <v>2.6109323337879412E-2</v>
      </c>
      <c r="RC61" s="343">
        <v>0.11939571873817198</v>
      </c>
      <c r="RD61" s="343">
        <v>3.4877716063004986E-2</v>
      </c>
      <c r="RE61" s="343">
        <v>4.1382083121489416E-2</v>
      </c>
      <c r="RF61" s="343">
        <v>4.8134025145750187E-2</v>
      </c>
      <c r="RG61" s="343">
        <v>0.12683476685300751</v>
      </c>
      <c r="RH61" s="343">
        <v>4.4143627109140118E-2</v>
      </c>
      <c r="RI61" s="343">
        <v>7.8580047351996141E-2</v>
      </c>
      <c r="RJ61" s="343">
        <v>0.10205166033805553</v>
      </c>
      <c r="RK61" s="343">
        <v>6.8302775930256243E-2</v>
      </c>
      <c r="RL61" s="343">
        <v>3.7952181989711363E-2</v>
      </c>
      <c r="RM61" s="343">
        <v>5.9827841660974455E-2</v>
      </c>
      <c r="RN61" s="343">
        <v>6.1864296162883921E-2</v>
      </c>
      <c r="RO61" s="343">
        <v>8.7352274196920793E-2</v>
      </c>
      <c r="RP61" s="343">
        <v>3.4226313137847734E-2</v>
      </c>
      <c r="RQ61" s="343">
        <v>5.5975626286710496E-2</v>
      </c>
      <c r="RR61" s="343">
        <v>5.794917047908954E-2</v>
      </c>
      <c r="RS61" s="343">
        <v>5.1368550171922711E-2</v>
      </c>
      <c r="RT61" s="343">
        <v>3.5877584298108167E-2</v>
      </c>
      <c r="RU61" s="343">
        <v>4.0392770568817411E-2</v>
      </c>
      <c r="RV61" s="343">
        <v>7.1047951624761865E-2</v>
      </c>
      <c r="RW61" s="343">
        <v>9.0065729884147488E-2</v>
      </c>
      <c r="RX61" s="343">
        <v>0.11605694790091763</v>
      </c>
      <c r="RY61" s="343">
        <v>0.10315894917625913</v>
      </c>
      <c r="RZ61" s="343">
        <v>1.5075305535159437E-2</v>
      </c>
      <c r="SA61" s="343">
        <v>2.4987264098692518E-2</v>
      </c>
      <c r="SB61" s="343">
        <v>2.7994731121772094E-2</v>
      </c>
      <c r="SC61" s="343">
        <v>2.2714003224128046E-2</v>
      </c>
      <c r="SD61" s="343">
        <v>9.8324004547062777E-3</v>
      </c>
      <c r="SE61" s="343">
        <v>9.2569712306297437E-3</v>
      </c>
      <c r="SF61" s="343">
        <v>4.5976381139107493E-2</v>
      </c>
      <c r="SG61" s="343">
        <v>2.0741307649011134E-2</v>
      </c>
      <c r="SH61" s="343">
        <v>3.3174224474408563E-2</v>
      </c>
      <c r="SI61" s="343">
        <v>3.1878983037600027E-2</v>
      </c>
      <c r="SJ61" s="343">
        <v>6.1543577563073645E-2</v>
      </c>
      <c r="SK61" s="343">
        <v>5.4204134007934314E-2</v>
      </c>
      <c r="SL61" s="343">
        <v>1.7833172174522138E-2</v>
      </c>
      <c r="SM61" s="343">
        <v>4.3270500203570268E-2</v>
      </c>
      <c r="SN61" s="343">
        <v>5.1611846881860116E-2</v>
      </c>
      <c r="SO61" s="343">
        <v>4.6617223775093856E-2</v>
      </c>
      <c r="SP61" s="343">
        <v>3.0128801433081054E-2</v>
      </c>
      <c r="SQ61" s="343">
        <v>3.0628004765906387E-2</v>
      </c>
      <c r="SR61" s="343">
        <v>2.7335579444594527E-2</v>
      </c>
      <c r="SS61" s="343">
        <v>4.5127543099401257E-2</v>
      </c>
      <c r="ST61" s="343">
        <v>6.018260445320503E-2</v>
      </c>
      <c r="SU61" s="343">
        <v>4.419109766466682E-2</v>
      </c>
      <c r="SV61" s="343">
        <v>5.6917621914985415E-2</v>
      </c>
      <c r="SW61" s="343">
        <v>3.1091874450210295E-2</v>
      </c>
      <c r="SX61" s="343">
        <v>5.7057837101204968E-2</v>
      </c>
      <c r="SY61" s="343">
        <v>9.7622374130421685E-2</v>
      </c>
      <c r="SZ61" s="343">
        <v>5.2964379310639319E-2</v>
      </c>
      <c r="TA61" s="343">
        <v>8.4018483590717299E-2</v>
      </c>
      <c r="TB61" s="343">
        <v>5.3180981698156111E-2</v>
      </c>
      <c r="TC61" s="343">
        <v>3.4274719693437733E-2</v>
      </c>
      <c r="TD61" s="343">
        <v>8.511375761212521E-2</v>
      </c>
      <c r="TE61" s="343">
        <v>3.848997322074562E-2</v>
      </c>
      <c r="TF61" s="343">
        <v>2.7839290780708459E-2</v>
      </c>
      <c r="TG61" s="343">
        <v>8.6891668234799505E-2</v>
      </c>
      <c r="TH61" s="343">
        <v>4.3520600387230268E-2</v>
      </c>
      <c r="TI61" s="343">
        <v>4.3886849825864771E-2</v>
      </c>
      <c r="TJ61" s="343">
        <v>4.0336900017470236E-2</v>
      </c>
      <c r="TK61" s="343">
        <v>2.8455542367320289E-2</v>
      </c>
      <c r="TL61" s="343">
        <v>2.7758046467339217E-2</v>
      </c>
      <c r="TM61" s="343">
        <v>5.6590597432793772E-2</v>
      </c>
      <c r="TN61" s="343">
        <v>0.12376582350433465</v>
      </c>
      <c r="TO61" s="343">
        <v>2.6428524340037805E-2</v>
      </c>
      <c r="TP61" s="343">
        <v>6.6485112907015739E-2</v>
      </c>
      <c r="TQ61" s="343">
        <v>3.2266459040026799E-2</v>
      </c>
      <c r="TR61" s="343">
        <v>3.8742980825008988E-2</v>
      </c>
      <c r="TS61" s="343">
        <v>2.6100347660730102E-2</v>
      </c>
      <c r="TT61" s="343">
        <v>3.6503681425101686E-2</v>
      </c>
      <c r="TU61" s="343">
        <v>2.5444204911976753E-2</v>
      </c>
      <c r="TV61" s="343">
        <v>5.8636693293972961E-2</v>
      </c>
      <c r="TW61" s="343">
        <v>8.1459020011841021E-2</v>
      </c>
      <c r="TX61" s="343">
        <v>3.4911265520431681E-2</v>
      </c>
      <c r="TY61" s="343">
        <v>5.6777908151738631E-2</v>
      </c>
      <c r="TZ61" s="343">
        <v>6.2661995868175446E-2</v>
      </c>
      <c r="UA61" s="343">
        <v>3.0164244499315887E-2</v>
      </c>
      <c r="UB61" s="343">
        <v>4.7713161074942619E-2</v>
      </c>
      <c r="UC61" s="343">
        <v>6.4515785846479268E-2</v>
      </c>
      <c r="UD61" s="343">
        <v>4.7434537765758997E-2</v>
      </c>
      <c r="UE61" s="343">
        <v>4.3401620203283676E-2</v>
      </c>
      <c r="UF61" s="343">
        <v>5.1597020685146724E-2</v>
      </c>
      <c r="UG61" s="343">
        <v>5.6440136527076856E-2</v>
      </c>
      <c r="UH61" s="343">
        <v>7.5660704945706356E-2</v>
      </c>
      <c r="UI61" s="343">
        <v>5.4315321348346053E-2</v>
      </c>
      <c r="UJ61" s="343">
        <v>6.8024507881053603E-2</v>
      </c>
      <c r="UK61" s="343">
        <v>7.2544717290030675E-2</v>
      </c>
      <c r="UL61" s="343">
        <v>7.3987442061642247E-2</v>
      </c>
      <c r="UM61" s="343">
        <v>8.2302096150770387E-2</v>
      </c>
      <c r="UN61" s="343">
        <v>8.3005796163243384E-2</v>
      </c>
      <c r="UO61" s="343">
        <v>7.7531988284100267E-2</v>
      </c>
      <c r="UP61" s="343">
        <v>2.9822437984487901E-2</v>
      </c>
      <c r="UQ61" s="343">
        <v>0.106310943267915</v>
      </c>
      <c r="UR61" s="343">
        <v>2.0274555137317577E-2</v>
      </c>
      <c r="US61" s="343">
        <v>8.6009647539535439E-2</v>
      </c>
      <c r="UT61" s="343">
        <v>7.7575950200433438E-2</v>
      </c>
      <c r="UU61" s="343">
        <v>2.2107457212421164E-2</v>
      </c>
      <c r="UV61" s="343">
        <v>6.5788416007901862E-2</v>
      </c>
      <c r="UW61" s="343">
        <v>2.6472899390883351E-2</v>
      </c>
      <c r="UX61" s="343">
        <v>3.5488901620477444E-2</v>
      </c>
      <c r="UY61" s="343">
        <v>0.10593409570369157</v>
      </c>
      <c r="UZ61" s="343">
        <v>3.9127847585434597E-2</v>
      </c>
      <c r="VA61" s="343">
        <v>7.8616953414500437E-2</v>
      </c>
      <c r="VB61" s="343">
        <v>3.0600407017510982E-2</v>
      </c>
      <c r="VC61" s="343">
        <v>3.5544356723875029E-2</v>
      </c>
      <c r="VD61" s="343">
        <v>1.3270893300301236E-2</v>
      </c>
      <c r="VE61" s="343">
        <v>3.358392699973127E-2</v>
      </c>
      <c r="VF61" s="343">
        <v>9.6041149084615127E-2</v>
      </c>
      <c r="VG61" s="343">
        <v>6.5353499165076462E-2</v>
      </c>
      <c r="VH61" s="343">
        <v>2.7036732718202117E-2</v>
      </c>
      <c r="VI61" s="343">
        <v>4.2299422908311429E-2</v>
      </c>
      <c r="VJ61" s="343">
        <v>4.9894289811171166E-2</v>
      </c>
      <c r="VK61" s="343">
        <v>3.608100232956174E-2</v>
      </c>
      <c r="VL61" s="343">
        <v>3.1325912873901789E-2</v>
      </c>
      <c r="VM61" s="343">
        <v>0.13117422811332413</v>
      </c>
      <c r="VN61" s="343">
        <v>0.12163279968699084</v>
      </c>
      <c r="VO61" s="343">
        <v>0.14887433190101768</v>
      </c>
      <c r="VP61" s="343">
        <v>9.7036984412190927E-2</v>
      </c>
      <c r="VQ61" s="343">
        <v>4.0039341624056091E-2</v>
      </c>
      <c r="VR61" s="343">
        <v>2.6841922710686937E-2</v>
      </c>
      <c r="VS61" s="343">
        <v>0.1233328166375792</v>
      </c>
      <c r="VT61" s="343">
        <v>4.6616634307221405E-2</v>
      </c>
      <c r="VU61" s="343">
        <v>3.4989873644757551E-2</v>
      </c>
      <c r="VV61" s="343">
        <v>4.4158879307550289E-2</v>
      </c>
      <c r="VW61" s="343">
        <v>5.4536054952744162E-2</v>
      </c>
      <c r="VX61" s="343">
        <v>3.4138146849909547E-2</v>
      </c>
      <c r="VY61" s="343">
        <v>6.9718461858041092E-2</v>
      </c>
      <c r="VZ61" s="343">
        <v>3.32242570370712E-2</v>
      </c>
      <c r="WA61" s="343">
        <v>3.71608890274907E-2</v>
      </c>
      <c r="WB61" s="343">
        <v>2.2776663497434759E-2</v>
      </c>
      <c r="WC61" s="343">
        <v>3.2920469554293785E-2</v>
      </c>
      <c r="WD61" s="343">
        <v>8.1778416113216096E-2</v>
      </c>
      <c r="WE61" s="343">
        <v>5.0059430911875695E-2</v>
      </c>
      <c r="WF61" s="343">
        <v>4.4413515053444874E-2</v>
      </c>
      <c r="WG61" s="343">
        <v>2.8626810356754427E-2</v>
      </c>
      <c r="WH61" s="343">
        <v>4.0854581373582936E-2</v>
      </c>
      <c r="WI61" s="343">
        <v>3.176584262658972E-2</v>
      </c>
      <c r="WJ61" s="343">
        <v>4.4104323717949624E-2</v>
      </c>
      <c r="WK61" s="343">
        <v>4.6751688562467655E-2</v>
      </c>
      <c r="WL61" s="343">
        <v>5.8053009369836005E-2</v>
      </c>
      <c r="WM61" s="343">
        <v>7.578409417560017E-2</v>
      </c>
      <c r="WN61" s="343">
        <v>2.5017085254240328E-2</v>
      </c>
      <c r="WO61" s="343">
        <v>3.4464980804653926E-2</v>
      </c>
      <c r="WP61" s="343">
        <v>4.6951822775032778E-2</v>
      </c>
      <c r="WQ61" s="343">
        <v>3.3697317556786066E-2</v>
      </c>
      <c r="WR61" s="343">
        <v>4.8350396303957932E-2</v>
      </c>
      <c r="WS61" s="343">
        <v>8.0273806582594684E-2</v>
      </c>
      <c r="WT61" s="343">
        <v>3.4318239757593211E-2</v>
      </c>
      <c r="WU61" s="343">
        <v>3.2749740134569855E-2</v>
      </c>
      <c r="WV61" s="343">
        <v>2.8526407463868891E-2</v>
      </c>
      <c r="WW61" s="343">
        <v>2.5547423821791187E-2</v>
      </c>
      <c r="WX61" s="343">
        <v>7.481418920262202E-2</v>
      </c>
      <c r="WY61" s="343">
        <v>3.1690793234519052E-2</v>
      </c>
      <c r="WZ61" s="343">
        <v>4.0759475298803152E-2</v>
      </c>
      <c r="XA61" s="343">
        <v>0.11280234577231302</v>
      </c>
      <c r="XB61" s="343">
        <v>6.1050533423766783E-2</v>
      </c>
      <c r="XC61" s="343">
        <v>6.8031436907250262E-2</v>
      </c>
      <c r="XD61" s="343">
        <v>6.2207762822260051E-2</v>
      </c>
      <c r="XE61" s="343">
        <v>7.4260807518302677E-2</v>
      </c>
      <c r="XF61" s="343">
        <v>6.61335263862603E-2</v>
      </c>
      <c r="XG61" s="343">
        <v>4.2998305471555413E-2</v>
      </c>
      <c r="XH61" s="343">
        <v>5.6886662227759011E-2</v>
      </c>
      <c r="XI61" s="343">
        <v>8.3789143203583952E-2</v>
      </c>
      <c r="XJ61" s="343">
        <v>3.7475802258748768E-2</v>
      </c>
      <c r="XK61" s="343">
        <v>2.3430061793157476E-2</v>
      </c>
      <c r="XL61" s="343">
        <v>5.9592408250728361E-2</v>
      </c>
      <c r="XM61" s="343">
        <v>3.0632901202158461E-2</v>
      </c>
      <c r="XN61" s="343">
        <v>3.5959669959666624E-2</v>
      </c>
      <c r="XO61" s="343">
        <v>4.5269462854598264E-2</v>
      </c>
      <c r="XP61" s="343">
        <v>3.2058211497953217E-2</v>
      </c>
      <c r="XQ61" s="343">
        <v>4.5848508078640451E-2</v>
      </c>
      <c r="XR61" s="343">
        <v>2.4793385786170359E-2</v>
      </c>
      <c r="XS61" s="343">
        <v>3.4685726569333122E-2</v>
      </c>
      <c r="XT61" s="343">
        <v>1.791881842061643E-2</v>
      </c>
      <c r="XU61" s="343">
        <v>2.9505999437873368E-2</v>
      </c>
      <c r="XV61" s="343">
        <v>4.7933213125482772E-2</v>
      </c>
      <c r="XW61" s="343">
        <v>3.8507132052260508E-2</v>
      </c>
      <c r="XX61" s="343">
        <v>2.7402842871153316E-2</v>
      </c>
      <c r="XY61" s="343">
        <v>2.9712413621138217E-2</v>
      </c>
      <c r="XZ61" s="343">
        <v>2.9315066665405707E-2</v>
      </c>
      <c r="YA61" s="343">
        <v>6.1270827229327057E-2</v>
      </c>
      <c r="YB61" s="343">
        <v>3.018395073562205E-2</v>
      </c>
      <c r="YC61" s="343">
        <v>6.2343521537604425E-2</v>
      </c>
      <c r="YD61" s="343">
        <v>2.6109691897148183E-2</v>
      </c>
      <c r="YE61" s="343">
        <v>8.9861229649999624E-2</v>
      </c>
      <c r="YF61" s="343">
        <v>2.2156800048352115E-2</v>
      </c>
      <c r="YG61" s="343">
        <v>7.0781998486816641E-2</v>
      </c>
      <c r="YH61" s="343">
        <v>4.7892580096803798E-2</v>
      </c>
      <c r="YI61" s="343">
        <v>5.0730123407454593E-2</v>
      </c>
      <c r="YJ61" s="343">
        <v>2.1015880921206074E-2</v>
      </c>
      <c r="YK61" s="343">
        <v>7.8492450440449404E-2</v>
      </c>
      <c r="YL61" s="343">
        <v>6.9034197194124652E-2</v>
      </c>
      <c r="YM61" s="343">
        <v>2.2261082126928206E-2</v>
      </c>
      <c r="YN61" s="343">
        <v>2.6127118627562063E-2</v>
      </c>
      <c r="YO61" s="343">
        <v>3.2010723439828859E-2</v>
      </c>
      <c r="YP61" s="343">
        <v>4.6793959905038839E-2</v>
      </c>
      <c r="YQ61" s="343">
        <v>4.290826465643871E-2</v>
      </c>
      <c r="YR61" s="343">
        <v>4.8562944267183945E-2</v>
      </c>
      <c r="YS61" s="343">
        <v>8.5938743250626642E-2</v>
      </c>
      <c r="YT61" s="343">
        <v>4.3774442980688874E-2</v>
      </c>
      <c r="YU61" s="343">
        <v>4.5891169717502983E-2</v>
      </c>
      <c r="YV61" s="343">
        <v>8.7194245723775113E-2</v>
      </c>
      <c r="YW61" s="343">
        <v>2.3517237202448468E-2</v>
      </c>
      <c r="YX61" s="343">
        <v>0.12302600866895838</v>
      </c>
      <c r="YY61" s="343">
        <v>2.9204431468276851E-2</v>
      </c>
      <c r="YZ61" s="343">
        <v>3.795491313214016E-2</v>
      </c>
      <c r="ZA61" s="343">
        <v>7.4101620653702391E-2</v>
      </c>
      <c r="ZB61" s="343">
        <v>7.6962234091517881E-2</v>
      </c>
      <c r="ZC61" s="343">
        <v>7.4335413082723026E-2</v>
      </c>
      <c r="ZD61" s="343">
        <v>9.1144459372125647E-2</v>
      </c>
      <c r="ZE61" s="343">
        <v>2.1977503350555431E-2</v>
      </c>
      <c r="ZF61" s="343">
        <v>2.2436755375299378E-2</v>
      </c>
      <c r="ZG61" s="343">
        <v>5.1815294619591043E-2</v>
      </c>
      <c r="ZH61" s="343">
        <v>4.0335783784624518E-2</v>
      </c>
      <c r="ZI61" s="343">
        <v>5.7840041970200609E-2</v>
      </c>
      <c r="ZJ61" s="343">
        <v>7.5657994085494479E-2</v>
      </c>
      <c r="ZK61" s="343">
        <v>4.5670156077406716E-2</v>
      </c>
      <c r="ZL61" s="343">
        <v>7.0988960599387002E-2</v>
      </c>
      <c r="ZM61" s="343">
        <v>7.1213910205250489E-2</v>
      </c>
      <c r="ZN61" s="343">
        <v>7.6246811231478986E-2</v>
      </c>
      <c r="ZO61" s="343">
        <v>3.7592962282024966E-2</v>
      </c>
      <c r="ZP61" s="343">
        <v>5.6307700176073651E-2</v>
      </c>
      <c r="ZQ61" s="343">
        <v>4.6274257437855203E-2</v>
      </c>
      <c r="ZR61" s="343">
        <v>0.12712493221989971</v>
      </c>
      <c r="ZS61" s="343">
        <v>4.61526287073767E-2</v>
      </c>
      <c r="ZT61" s="343">
        <v>3.236930838523281E-2</v>
      </c>
      <c r="ZU61" s="343">
        <v>3.0347520196751718E-2</v>
      </c>
      <c r="ZV61" s="343">
        <v>7.7738802847880886E-2</v>
      </c>
      <c r="ZW61" s="343">
        <v>0.12682972817819926</v>
      </c>
      <c r="ZX61" s="343">
        <v>4.378050633041268E-2</v>
      </c>
      <c r="ZY61" s="343">
        <v>5.5535104036856249E-2</v>
      </c>
      <c r="ZZ61" s="343">
        <v>2.8995846425085302E-2</v>
      </c>
      <c r="AAA61" s="343">
        <v>9.5168122011336218E-2</v>
      </c>
      <c r="AAB61" s="343">
        <v>6.4440803632506843E-2</v>
      </c>
      <c r="AAC61" s="343">
        <v>3.9554484378111467E-2</v>
      </c>
      <c r="AAD61" s="343">
        <v>6.1615660592732859E-2</v>
      </c>
      <c r="AAE61" s="343">
        <v>6.4079334880432368E-2</v>
      </c>
      <c r="AAF61" s="343">
        <v>7.3069482512631623E-2</v>
      </c>
      <c r="AAG61" s="343">
        <v>6.4422920787509039E-2</v>
      </c>
      <c r="AAH61" s="343">
        <v>0.15295833295521624</v>
      </c>
      <c r="AAI61" s="343">
        <v>4.502085556995495E-2</v>
      </c>
      <c r="AAJ61" s="343">
        <v>3.1846418427851839E-2</v>
      </c>
      <c r="AAK61" s="343">
        <v>8.2829043224302498E-2</v>
      </c>
      <c r="AAL61" s="343">
        <v>5.1027953189834066E-2</v>
      </c>
      <c r="AAM61" s="343">
        <v>3.0376272238700087E-2</v>
      </c>
      <c r="AAN61" s="343">
        <v>5.0331015167213417E-2</v>
      </c>
      <c r="AAO61" s="343">
        <v>4.3716959373400817E-2</v>
      </c>
      <c r="AAP61" s="343">
        <v>6.7592502505741434E-2</v>
      </c>
      <c r="AAQ61" s="343">
        <v>0.11919486778883127</v>
      </c>
      <c r="AAR61" s="343">
        <v>3.4999374675943058E-2</v>
      </c>
      <c r="AAS61" s="343">
        <v>4.0913185933859508E-2</v>
      </c>
      <c r="AAT61" s="343">
        <v>2.045632651190659E-2</v>
      </c>
      <c r="AAU61" s="343">
        <v>6.2603613810249453E-2</v>
      </c>
      <c r="AAV61" s="343">
        <v>5.0203393789805519E-2</v>
      </c>
      <c r="AAW61" s="343">
        <v>9.8382218652781336E-2</v>
      </c>
      <c r="AAX61" s="343">
        <v>7.0268491182415627E-2</v>
      </c>
      <c r="AAY61" s="343">
        <v>7.5181274950375368E-2</v>
      </c>
      <c r="AAZ61" s="343">
        <v>2.1864945795389057E-2</v>
      </c>
      <c r="ABA61" s="343">
        <v>4.8950671288101343E-2</v>
      </c>
      <c r="ABB61" s="343">
        <v>1.598162540982704E-2</v>
      </c>
      <c r="ABC61" s="343">
        <v>3.794577614447521E-2</v>
      </c>
      <c r="ABD61" s="343">
        <v>6.8429236992595371E-2</v>
      </c>
      <c r="ABE61" s="343">
        <v>3.3304749123785692E-2</v>
      </c>
      <c r="ABF61" s="343">
        <v>9.7972978944268721E-2</v>
      </c>
      <c r="ABG61" s="343">
        <v>0.15908552561780009</v>
      </c>
      <c r="ABH61" s="343">
        <v>3.1350003710317542E-2</v>
      </c>
      <c r="ABI61" s="343">
        <v>4.5013010695973486E-2</v>
      </c>
      <c r="ABJ61" s="343">
        <v>4.3698567277187163E-2</v>
      </c>
      <c r="ABK61" s="343">
        <v>6.353729613726633E-2</v>
      </c>
      <c r="ABL61" s="343">
        <v>6.030531545429868E-2</v>
      </c>
      <c r="ABM61" s="343">
        <v>5.520510615013046E-2</v>
      </c>
      <c r="ABN61" s="343">
        <v>4.5085954882063267E-2</v>
      </c>
      <c r="ABO61" s="343">
        <v>2.6157949969289485E-2</v>
      </c>
      <c r="ABP61" s="343">
        <v>2.905558831501311E-2</v>
      </c>
      <c r="ABQ61" s="343">
        <v>4.8532306040055741E-2</v>
      </c>
      <c r="ABR61" s="343">
        <v>4.8137270646658487E-2</v>
      </c>
      <c r="ABS61" s="343">
        <v>2.9201964044272766E-2</v>
      </c>
      <c r="ABT61" s="343">
        <v>1.9485355714683978E-2</v>
      </c>
      <c r="ABU61" s="343">
        <v>5.729520322198417E-2</v>
      </c>
      <c r="ABV61" s="343">
        <v>5.6052119609716684E-2</v>
      </c>
      <c r="ABW61" s="343">
        <v>3.2573109429289024E-2</v>
      </c>
      <c r="ABX61" s="343">
        <v>4.1239113768754609E-2</v>
      </c>
      <c r="ABY61" s="343">
        <v>3.8210739986798588E-2</v>
      </c>
      <c r="ABZ61" s="343">
        <v>4.2011611259761418E-2</v>
      </c>
      <c r="ACA61" s="343">
        <v>5.0939836081199216E-2</v>
      </c>
      <c r="ACB61" s="343">
        <v>4.8908540556701921E-2</v>
      </c>
      <c r="ACC61" s="343">
        <v>4.7078724136132455E-2</v>
      </c>
      <c r="ACD61" s="343">
        <v>5.2815746626390679E-2</v>
      </c>
      <c r="ACE61" s="343">
        <v>5.2616636127242919E-2</v>
      </c>
      <c r="ACF61" s="343">
        <v>4.8887662802570703E-2</v>
      </c>
      <c r="ACG61" s="343">
        <v>5.6407295892417865E-2</v>
      </c>
      <c r="ACH61" s="343">
        <v>2.6643018938639716E-2</v>
      </c>
      <c r="ACI61" s="343">
        <v>3.8300356196621504E-2</v>
      </c>
      <c r="ACJ61" s="343">
        <v>4.5983459653338103E-2</v>
      </c>
      <c r="ACK61" s="343">
        <v>4.0530167983535578E-2</v>
      </c>
      <c r="ACL61" s="343">
        <v>4.8028774109988584E-2</v>
      </c>
      <c r="ACM61" s="343">
        <v>4.0177853688602071E-2</v>
      </c>
      <c r="ACN61" s="343">
        <v>5.4398361940684689E-2</v>
      </c>
      <c r="ACO61" s="343">
        <v>0.11139993806546231</v>
      </c>
      <c r="ACP61" s="343">
        <v>7.5919868684669628E-2</v>
      </c>
      <c r="ACQ61" s="343">
        <v>5.3609869022313517E-2</v>
      </c>
      <c r="ACR61" s="343">
        <v>5.2621157172207354E-2</v>
      </c>
      <c r="ACS61" s="343">
        <v>3.1105628633071362E-2</v>
      </c>
      <c r="ACT61" s="343">
        <v>5.2376821112978367E-2</v>
      </c>
      <c r="ACU61" s="343">
        <v>7.7447746952186078E-2</v>
      </c>
      <c r="ACV61" s="343">
        <v>1.8608129975574119E-2</v>
      </c>
      <c r="ACW61" s="343">
        <v>5.2910572007415169E-2</v>
      </c>
      <c r="ACX61" s="343">
        <v>3.5133086402638576E-2</v>
      </c>
      <c r="ACY61" s="343">
        <v>4.3582193136323909E-2</v>
      </c>
      <c r="ACZ61" s="343">
        <v>3.8313723181841799E-2</v>
      </c>
      <c r="ADA61" s="343">
        <v>8.9906658060223341E-2</v>
      </c>
      <c r="ADB61" s="343">
        <v>3.8744277217436805E-2</v>
      </c>
      <c r="ADC61" s="343">
        <v>4.2137077463358194E-2</v>
      </c>
      <c r="ADD61" s="343">
        <v>2.9796780629145401E-2</v>
      </c>
      <c r="ADE61" s="343">
        <v>5.7822310503221466E-2</v>
      </c>
      <c r="ADF61" s="343">
        <v>4.6733354395325721E-2</v>
      </c>
      <c r="ADG61" s="343">
        <v>4.7779002035162638E-2</v>
      </c>
      <c r="ADH61" s="343">
        <v>4.3382967800795133E-2</v>
      </c>
      <c r="ADI61" s="343">
        <v>4.475325198529536E-2</v>
      </c>
      <c r="ADJ61" s="343">
        <v>3.9897024937868036E-2</v>
      </c>
      <c r="ADK61" s="343">
        <v>3.449739241588063E-2</v>
      </c>
      <c r="ADL61" s="343">
        <v>3.1538512527703254E-2</v>
      </c>
      <c r="ADM61" s="343">
        <v>4.350906363658439E-2</v>
      </c>
      <c r="ADN61" s="343">
        <v>7.6912721465309822E-2</v>
      </c>
      <c r="ADO61" s="343">
        <v>4.8389383758332197E-2</v>
      </c>
      <c r="ADP61" s="343">
        <v>7.1736718940597521E-2</v>
      </c>
      <c r="ADQ61" s="343">
        <v>3.3586616650087553E-2</v>
      </c>
      <c r="ADR61" s="343">
        <v>3.8579316096919669E-2</v>
      </c>
      <c r="ADS61" s="343">
        <v>1.8375211149433333E-2</v>
      </c>
      <c r="ADT61" s="343">
        <v>5.3995408628465712E-2</v>
      </c>
      <c r="ADU61" s="343">
        <v>4.3703285061940662E-2</v>
      </c>
      <c r="ADV61" s="343">
        <v>7.1690183119397954E-2</v>
      </c>
      <c r="ADW61" s="343">
        <v>6.4203953386546039E-2</v>
      </c>
      <c r="ADX61" s="343">
        <v>4.9492729237647554E-2</v>
      </c>
      <c r="ADY61" s="343">
        <v>0.13461730620145995</v>
      </c>
      <c r="ADZ61" s="343">
        <v>8.9495178685992133E-2</v>
      </c>
      <c r="AEA61" s="343">
        <v>3.4066124731042244E-2</v>
      </c>
      <c r="AEB61" s="343">
        <v>7.1196289283905173E-2</v>
      </c>
      <c r="AEC61" s="343">
        <v>6.1726709647620295E-2</v>
      </c>
      <c r="AED61" s="343">
        <v>5.1612703893702712E-2</v>
      </c>
      <c r="AEE61" s="343">
        <v>8.6564181226189876E-2</v>
      </c>
      <c r="AEF61" s="343">
        <v>3.7682325675819826E-2</v>
      </c>
      <c r="AEG61" s="343">
        <v>2.7007316450469072E-2</v>
      </c>
      <c r="AEH61" s="343">
        <v>6.1404885721935989E-2</v>
      </c>
      <c r="AEI61" s="343">
        <v>7.1761042938583056E-2</v>
      </c>
      <c r="AEJ61" s="343">
        <v>6.7316428772213735E-2</v>
      </c>
      <c r="AEK61" s="343">
        <v>3.0775450109818563E-2</v>
      </c>
      <c r="AEL61" s="343">
        <v>0.10203405525382202</v>
      </c>
      <c r="AEM61" s="343">
        <v>8.4662945480675683E-2</v>
      </c>
      <c r="AEN61" s="343">
        <v>4.9111072476256089E-2</v>
      </c>
      <c r="AEO61" s="343">
        <v>4.8603061561921228E-2</v>
      </c>
      <c r="AEP61" s="343">
        <v>4.065185819516063E-2</v>
      </c>
      <c r="AEQ61" s="343">
        <v>3.8497347701915645E-2</v>
      </c>
      <c r="AER61" s="343">
        <v>3.358476377557313E-2</v>
      </c>
      <c r="AES61" s="343">
        <v>3.2145356477416363E-2</v>
      </c>
      <c r="AET61" s="343">
        <v>6.0566895103750414E-2</v>
      </c>
      <c r="AEU61" s="343">
        <v>2.4932952347558456E-2</v>
      </c>
      <c r="AEV61" s="343">
        <v>2.0238885441347488E-2</v>
      </c>
      <c r="AEW61" s="343">
        <v>4.2295033550264621E-2</v>
      </c>
      <c r="AEX61" s="343">
        <v>5.3032757708812557E-2</v>
      </c>
      <c r="AEY61" s="343">
        <v>5.7466559809748081E-2</v>
      </c>
      <c r="AEZ61" s="343">
        <v>2.8672473678749522E-2</v>
      </c>
      <c r="AFA61" s="343">
        <v>2.9852699351334704E-2</v>
      </c>
      <c r="AFB61" s="343">
        <v>2.257353693786281E-2</v>
      </c>
      <c r="AFC61" s="343">
        <v>3.7170698875137673E-2</v>
      </c>
      <c r="AFD61" s="343">
        <v>4.670620832206341E-2</v>
      </c>
      <c r="AFE61" s="343">
        <v>2.9857638048109029E-2</v>
      </c>
      <c r="AFF61" s="343">
        <v>2.7737718531304516E-2</v>
      </c>
      <c r="AFG61" s="343">
        <v>4.7344821379863268E-2</v>
      </c>
      <c r="AFH61" s="343">
        <v>6.1247488681483012E-2</v>
      </c>
      <c r="AFI61" s="343">
        <v>4.4233642462744617E-2</v>
      </c>
      <c r="AFJ61" s="343">
        <v>5.5864619703190663E-2</v>
      </c>
      <c r="AFK61" s="343">
        <v>8.1479764063528651E-2</v>
      </c>
      <c r="AFL61" s="343">
        <v>3.107561970455993E-2</v>
      </c>
      <c r="AFM61" s="343">
        <v>2.3706533856892663E-2</v>
      </c>
      <c r="AFN61" s="343">
        <v>2.3121218306866944E-2</v>
      </c>
      <c r="AFO61" s="343">
        <v>2.4078904077652209E-2</v>
      </c>
      <c r="AFP61" s="343">
        <v>2.5497650553761731E-2</v>
      </c>
      <c r="AFQ61" s="343">
        <v>2.6992495811535459E-2</v>
      </c>
      <c r="AFR61" s="343">
        <v>2.4378537160270979E-2</v>
      </c>
      <c r="AFS61" s="343">
        <v>4.8298387062221809E-2</v>
      </c>
      <c r="AFT61" s="343">
        <v>5.4600573979560627E-2</v>
      </c>
      <c r="AFU61" s="343">
        <v>2.6704044995992684E-2</v>
      </c>
      <c r="AFV61" s="343">
        <v>1.2942184803974088E-2</v>
      </c>
      <c r="AFW61" s="343">
        <v>2.9050584556495101E-2</v>
      </c>
      <c r="AFX61" s="343">
        <v>3.5963163433381684E-2</v>
      </c>
      <c r="AFY61" s="343">
        <v>3.8588083058439825E-2</v>
      </c>
      <c r="AFZ61" s="343">
        <v>3.6673410303769534E-2</v>
      </c>
      <c r="AGA61" s="343">
        <v>2.7703459252383208E-2</v>
      </c>
      <c r="AGB61" s="343">
        <v>9.9502496124655129E-2</v>
      </c>
      <c r="AGC61" s="343">
        <v>4.3872594774956378E-2</v>
      </c>
      <c r="AGD61" s="343">
        <v>2.4669268787707085E-2</v>
      </c>
      <c r="AGE61" s="343">
        <v>5.8601967165885158E-2</v>
      </c>
      <c r="AGF61" s="343">
        <v>3.2221626965365659E-2</v>
      </c>
      <c r="AGG61" s="343">
        <v>2.1544628039643975E-2</v>
      </c>
      <c r="AGH61" s="343">
        <v>5.9473746412358135E-2</v>
      </c>
      <c r="AGI61" s="343">
        <v>4.4245070249411891E-2</v>
      </c>
      <c r="AGJ61" s="343">
        <v>3.8722025231981427E-2</v>
      </c>
      <c r="AGK61" s="343">
        <v>1.6512685705710375E-2</v>
      </c>
      <c r="AGL61" s="343">
        <v>1.4517550316744893E-2</v>
      </c>
      <c r="AGM61" s="343">
        <v>3.9179777691525614E-2</v>
      </c>
      <c r="AGN61" s="343">
        <v>2.1605775764891769E-2</v>
      </c>
      <c r="AGO61" s="343">
        <v>3.0546077938320482E-2</v>
      </c>
      <c r="AGP61" s="343">
        <v>2.3091156262325521E-2</v>
      </c>
      <c r="AGQ61" s="343">
        <v>6.0094455666800377E-2</v>
      </c>
      <c r="AGR61" s="343">
        <v>9.2964464521430507E-2</v>
      </c>
      <c r="AGS61" s="343">
        <v>3.9150730558356245E-2</v>
      </c>
      <c r="AGT61" s="343">
        <v>3.8838715872730405E-2</v>
      </c>
      <c r="AGU61" s="343">
        <v>3.7719386161750933E-2</v>
      </c>
      <c r="AGV61" s="343">
        <v>3.8175733430304983E-2</v>
      </c>
      <c r="AGW61" s="343">
        <v>4.1999667247188718E-2</v>
      </c>
      <c r="AGX61" s="343">
        <v>4.7303686058018761E-2</v>
      </c>
      <c r="AGY61" s="343">
        <v>3.3373421330123859E-2</v>
      </c>
      <c r="AGZ61" s="343">
        <v>3.728340227890356E-2</v>
      </c>
      <c r="AHA61" s="343">
        <v>3.3949865220956832E-2</v>
      </c>
      <c r="AHB61" s="343">
        <v>4.2276906236135316E-2</v>
      </c>
      <c r="AHC61" s="343">
        <v>7.9035366371672147E-2</v>
      </c>
      <c r="AHD61" s="343">
        <v>4.7484892547540881E-2</v>
      </c>
      <c r="AHE61" s="343">
        <v>4.8587441190692034E-2</v>
      </c>
      <c r="AHF61" s="343">
        <v>3.8254397498331913E-2</v>
      </c>
      <c r="AHG61" s="343">
        <v>4.7775397120314561E-2</v>
      </c>
      <c r="AHH61" s="343">
        <v>7.8240482266104958E-2</v>
      </c>
      <c r="AHI61" s="343">
        <v>5.1632363797887992E-2</v>
      </c>
      <c r="AHJ61" s="343">
        <v>1.954924119609339E-2</v>
      </c>
      <c r="AHK61" s="343">
        <v>4.0743473504906494E-2</v>
      </c>
      <c r="AHL61" s="343">
        <v>4.6857840668959441E-2</v>
      </c>
      <c r="AHM61" s="343">
        <v>4.8112044919490199E-2</v>
      </c>
      <c r="AHN61" s="343">
        <v>5.9801941383799545E-2</v>
      </c>
      <c r="AHO61" s="343">
        <v>5.9174373643637788</v>
      </c>
      <c r="AHQ61" s="351">
        <v>56</v>
      </c>
    </row>
    <row r="62" spans="1:901" x14ac:dyDescent="0.45">
      <c r="A62" s="346" t="s">
        <v>35</v>
      </c>
      <c r="B62" s="347" t="s">
        <v>36</v>
      </c>
      <c r="C62" s="343">
        <v>1.1928297844652939E-2</v>
      </c>
      <c r="D62" s="343">
        <v>2.3511103971195168E-2</v>
      </c>
      <c r="E62" s="343">
        <v>1.117326729745814E-2</v>
      </c>
      <c r="F62" s="343">
        <v>1.990107767072611E-2</v>
      </c>
      <c r="G62" s="343">
        <v>1.4356354128567804E-2</v>
      </c>
      <c r="H62" s="343">
        <v>1.91462986794259E-2</v>
      </c>
      <c r="I62" s="343">
        <v>2.0714638630756996E-2</v>
      </c>
      <c r="J62" s="343">
        <v>2.4802441094584061E-2</v>
      </c>
      <c r="K62" s="343">
        <v>1.4199652014977231E-2</v>
      </c>
      <c r="L62" s="343">
        <v>1.0375446949295052E-2</v>
      </c>
      <c r="M62" s="343">
        <v>1.636890223386718E-2</v>
      </c>
      <c r="N62" s="343">
        <v>1.4393071557976827E-2</v>
      </c>
      <c r="O62" s="343">
        <v>2.0903134824035729E-2</v>
      </c>
      <c r="P62" s="343">
        <v>1.8603150606074089E-2</v>
      </c>
      <c r="Q62" s="343">
        <v>2.2026184118246535E-2</v>
      </c>
      <c r="R62" s="343">
        <v>1.6050884847261866E-2</v>
      </c>
      <c r="S62" s="343">
        <v>1.2176466654590667E-2</v>
      </c>
      <c r="T62" s="343">
        <v>1.2948800877101948E-2</v>
      </c>
      <c r="U62" s="343">
        <v>1.4956153370826612E-2</v>
      </c>
      <c r="V62" s="343">
        <v>1.7167521275745449E-2</v>
      </c>
      <c r="W62" s="343">
        <v>1.8490148358581242E-2</v>
      </c>
      <c r="X62" s="343">
        <v>1.4207343921488999E-2</v>
      </c>
      <c r="Y62" s="343">
        <v>1.2456869101677944E-2</v>
      </c>
      <c r="Z62" s="343">
        <v>1.663941093464286E-2</v>
      </c>
      <c r="AA62" s="343">
        <v>7.852525451414941E-3</v>
      </c>
      <c r="AB62" s="343">
        <v>1.7622016591189241E-2</v>
      </c>
      <c r="AC62" s="343">
        <v>1.9061292658898582E-2</v>
      </c>
      <c r="AD62" s="343">
        <v>2.073151788331833E-2</v>
      </c>
      <c r="AE62" s="343">
        <v>2.6246144822799671E-2</v>
      </c>
      <c r="AF62" s="343">
        <v>2.4649974460221664E-2</v>
      </c>
      <c r="AG62" s="343">
        <v>2.4062863756063212E-2</v>
      </c>
      <c r="AH62" s="343">
        <v>1.8722614664897882E-2</v>
      </c>
      <c r="AI62" s="343">
        <v>1.8249891773851345E-2</v>
      </c>
      <c r="AJ62" s="343">
        <v>1.6931920239907087E-2</v>
      </c>
      <c r="AK62" s="343">
        <v>1.723145536590651E-2</v>
      </c>
      <c r="AL62" s="343">
        <v>1.602955779796917E-2</v>
      </c>
      <c r="AM62" s="343">
        <v>1.370652182305075E-2</v>
      </c>
      <c r="AN62" s="343">
        <v>1.5130585543950867E-2</v>
      </c>
      <c r="AO62" s="343">
        <v>1.7954304778712325E-2</v>
      </c>
      <c r="AP62" s="343">
        <v>1.750250044792687E-2</v>
      </c>
      <c r="AQ62" s="343">
        <v>1.9820208326142664E-2</v>
      </c>
      <c r="AR62" s="343">
        <v>1.6017849078651423E-2</v>
      </c>
      <c r="AS62" s="343">
        <v>9.8074232407021501E-3</v>
      </c>
      <c r="AT62" s="343">
        <v>1.9721641371329052E-2</v>
      </c>
      <c r="AU62" s="343">
        <v>1.9407345006336247E-2</v>
      </c>
      <c r="AV62" s="343">
        <v>1.9804014303045653E-2</v>
      </c>
      <c r="AW62" s="343">
        <v>1.8270312208408628E-2</v>
      </c>
      <c r="AX62" s="343">
        <v>1.2449963023001066E-2</v>
      </c>
      <c r="AY62" s="343">
        <v>2.0420652303586501E-2</v>
      </c>
      <c r="AZ62" s="343">
        <v>2.1166194958542071E-2</v>
      </c>
      <c r="BA62" s="343">
        <v>2.2243721116566677E-2</v>
      </c>
      <c r="BB62" s="343">
        <v>1.4388782379175572E-2</v>
      </c>
      <c r="BC62" s="343">
        <v>1.8541132598652445E-2</v>
      </c>
      <c r="BD62" s="343">
        <v>2.349460075362049E-2</v>
      </c>
      <c r="BE62" s="343">
        <v>1.7529428598135961E-2</v>
      </c>
      <c r="BF62" s="343">
        <v>1.5732266676194109E-2</v>
      </c>
      <c r="BG62" s="343">
        <v>2.6574162353971195E-2</v>
      </c>
      <c r="BH62" s="343">
        <v>1.6300915456393443E-2</v>
      </c>
      <c r="BI62" s="343">
        <v>2.1057789790782593E-2</v>
      </c>
      <c r="BJ62" s="343">
        <v>1.6384910334430257E-2</v>
      </c>
      <c r="BK62" s="343">
        <v>2.5171568935133452E-2</v>
      </c>
      <c r="BL62" s="343">
        <v>1.6609902148462204E-2</v>
      </c>
      <c r="BM62" s="343">
        <v>1.7110219428851367E-2</v>
      </c>
      <c r="BN62" s="343">
        <v>2.1966037850980353E-2</v>
      </c>
      <c r="BO62" s="343">
        <v>1.9630130474492323E-2</v>
      </c>
      <c r="BP62" s="343">
        <v>1.7270199715826561E-2</v>
      </c>
      <c r="BQ62" s="343">
        <v>1.9599407231817002E-2</v>
      </c>
      <c r="BR62" s="343">
        <v>1.6686998239674476E-2</v>
      </c>
      <c r="BS62" s="343">
        <v>1.9698427893290862E-2</v>
      </c>
      <c r="BT62" s="343">
        <v>2.0285628107718785E-2</v>
      </c>
      <c r="BU62" s="343">
        <v>1.8475689306873259E-2</v>
      </c>
      <c r="BV62" s="343">
        <v>1.4439527039218787E-2</v>
      </c>
      <c r="BW62" s="343">
        <v>1.9737686030495818E-2</v>
      </c>
      <c r="BX62" s="343">
        <v>1.1063674158307432E-2</v>
      </c>
      <c r="BY62" s="343">
        <v>1.6540702992514981E-2</v>
      </c>
      <c r="BZ62" s="343">
        <v>1.3286019442099341E-2</v>
      </c>
      <c r="CA62" s="343">
        <v>1.437435664992797E-2</v>
      </c>
      <c r="CB62" s="343">
        <v>1.7146084602082001E-2</v>
      </c>
      <c r="CC62" s="343">
        <v>1.3173840801628997E-2</v>
      </c>
      <c r="CD62" s="343">
        <v>9.403095339728414E-3</v>
      </c>
      <c r="CE62" s="343">
        <v>2.0038731293023946E-2</v>
      </c>
      <c r="CF62" s="343">
        <v>1.4989981011290732E-2</v>
      </c>
      <c r="CG62" s="343">
        <v>1.8080198534241233E-2</v>
      </c>
      <c r="CH62" s="343">
        <v>2.1786233052593442E-2</v>
      </c>
      <c r="CI62" s="343">
        <v>1.547753931603388E-2</v>
      </c>
      <c r="CJ62" s="343">
        <v>1.7150557641313634E-2</v>
      </c>
      <c r="CK62" s="343">
        <v>1.5136797806913557E-2</v>
      </c>
      <c r="CL62" s="343">
        <v>1.6181089804400688E-2</v>
      </c>
      <c r="CM62" s="343">
        <v>2.4863136338783346E-2</v>
      </c>
      <c r="CN62" s="343">
        <v>2.1676827873519464E-2</v>
      </c>
      <c r="CO62" s="343">
        <v>1.2070851632185622E-2</v>
      </c>
      <c r="CP62" s="343">
        <v>1.8511197767740753E-2</v>
      </c>
      <c r="CQ62" s="343">
        <v>1.5698066126014567E-2</v>
      </c>
      <c r="CR62" s="343">
        <v>1.6516168664958617E-2</v>
      </c>
      <c r="CS62" s="343">
        <v>1.6939394863082557E-2</v>
      </c>
      <c r="CT62" s="343">
        <v>1.8387454018480822E-2</v>
      </c>
      <c r="CU62" s="343">
        <v>1.4505899459058471E-2</v>
      </c>
      <c r="CV62" s="343">
        <v>1.8452937997963995E-2</v>
      </c>
      <c r="CW62" s="343">
        <v>1.5044094930495284E-2</v>
      </c>
      <c r="CX62" s="343">
        <v>1.5676727315403375E-2</v>
      </c>
      <c r="CY62" s="343">
        <v>2.1128507993937871E-2</v>
      </c>
      <c r="CZ62" s="343">
        <v>1.4478874157289764E-2</v>
      </c>
      <c r="DA62" s="343">
        <v>2.4293455130746464E-2</v>
      </c>
      <c r="DB62" s="343">
        <v>2.4425639992323375E-2</v>
      </c>
      <c r="DC62" s="343">
        <v>1.7793249506566099E-2</v>
      </c>
      <c r="DD62" s="343">
        <v>3.4378076385064377E-2</v>
      </c>
      <c r="DE62" s="343">
        <v>2.2927777200075855E-2</v>
      </c>
      <c r="DF62" s="343">
        <v>2.9912622541416564E-2</v>
      </c>
      <c r="DG62" s="343">
        <v>1.9485307573118438E-2</v>
      </c>
      <c r="DH62" s="343">
        <v>1.1726156381212893E-2</v>
      </c>
      <c r="DI62" s="343">
        <v>2.3902596877837027E-2</v>
      </c>
      <c r="DJ62" s="343">
        <v>1.3163346360455077E-2</v>
      </c>
      <c r="DK62" s="343">
        <v>1.9224881537871576E-2</v>
      </c>
      <c r="DL62" s="343">
        <v>1.9142207829767246E-2</v>
      </c>
      <c r="DM62" s="343">
        <v>2.34157984529921E-2</v>
      </c>
      <c r="DN62" s="343">
        <v>1.2962438389364917E-2</v>
      </c>
      <c r="DO62" s="343">
        <v>1.9783011712326035E-2</v>
      </c>
      <c r="DP62" s="343">
        <v>1.1939252596651951E-2</v>
      </c>
      <c r="DQ62" s="343">
        <v>1.3889623816630347E-2</v>
      </c>
      <c r="DR62" s="343">
        <v>1.0354010780752067E-2</v>
      </c>
      <c r="DS62" s="343">
        <v>1.0843980449897471E-2</v>
      </c>
      <c r="DT62" s="343">
        <v>1.8453239095372765E-2</v>
      </c>
      <c r="DU62" s="343">
        <v>1.9759679691842578E-2</v>
      </c>
      <c r="DV62" s="343">
        <v>1.8480223261772739E-2</v>
      </c>
      <c r="DW62" s="343">
        <v>1.9332693958459001E-2</v>
      </c>
      <c r="DX62" s="343">
        <v>2.4062981131986308E-2</v>
      </c>
      <c r="DY62" s="343">
        <v>2.0828617274754539E-2</v>
      </c>
      <c r="DZ62" s="343">
        <v>2.8678037007298741E-2</v>
      </c>
      <c r="EA62" s="343">
        <v>1.8147532529445832E-2</v>
      </c>
      <c r="EB62" s="343">
        <v>2.347369376219759E-2</v>
      </c>
      <c r="EC62" s="343">
        <v>1.4989834246974424E-2</v>
      </c>
      <c r="ED62" s="343">
        <v>2.0670260505353567E-2</v>
      </c>
      <c r="EE62" s="343">
        <v>1.7743118650443923E-2</v>
      </c>
      <c r="EF62" s="343">
        <v>2.3095144109808056E-2</v>
      </c>
      <c r="EG62" s="343">
        <v>2.1471735909596903E-2</v>
      </c>
      <c r="EH62" s="343">
        <v>1.8542861122341492E-2</v>
      </c>
      <c r="EI62" s="343">
        <v>1.6400944569220012E-2</v>
      </c>
      <c r="EJ62" s="343">
        <v>1.6521838129090499E-2</v>
      </c>
      <c r="EK62" s="343">
        <v>2.0383368061602024E-2</v>
      </c>
      <c r="EL62" s="343">
        <v>2.2220529921178497E-2</v>
      </c>
      <c r="EM62" s="343">
        <v>1.4037101148419511E-2</v>
      </c>
      <c r="EN62" s="343">
        <v>2.4718560422010503E-2</v>
      </c>
      <c r="EO62" s="343">
        <v>1.8730066205459504E-2</v>
      </c>
      <c r="EP62" s="343">
        <v>2.2128615149057545E-2</v>
      </c>
      <c r="EQ62" s="343">
        <v>2.8298861627097643E-2</v>
      </c>
      <c r="ER62" s="343">
        <v>1.6629227094046409E-2</v>
      </c>
      <c r="ES62" s="343">
        <v>2.4096014311709456E-2</v>
      </c>
      <c r="ET62" s="343">
        <v>2.0753458434155707E-2</v>
      </c>
      <c r="EU62" s="343">
        <v>1.4878911317546305E-2</v>
      </c>
      <c r="EV62" s="343">
        <v>1.7497184708063499E-2</v>
      </c>
      <c r="EW62" s="343">
        <v>2.6628541570051317E-2</v>
      </c>
      <c r="EX62" s="343">
        <v>2.5504730625070415E-2</v>
      </c>
      <c r="EY62" s="343">
        <v>2.3490494808373806E-2</v>
      </c>
      <c r="EZ62" s="343">
        <v>2.3727229685419984E-2</v>
      </c>
      <c r="FA62" s="343">
        <v>1.9835407626609531E-2</v>
      </c>
      <c r="FB62" s="343">
        <v>2.6389706346131442E-2</v>
      </c>
      <c r="FC62" s="343">
        <v>2.6042357533433098E-2</v>
      </c>
      <c r="FD62" s="343">
        <v>2.5382213934400717E-2</v>
      </c>
      <c r="FE62" s="343">
        <v>2.0953507092582806E-2</v>
      </c>
      <c r="FF62" s="343">
        <v>2.3276867839988381E-2</v>
      </c>
      <c r="FG62" s="343">
        <v>2.1828222475474095E-2</v>
      </c>
      <c r="FH62" s="343">
        <v>2.2934514225731988E-2</v>
      </c>
      <c r="FI62" s="343">
        <v>2.2034724125952438E-2</v>
      </c>
      <c r="FJ62" s="343">
        <v>2.7568901428995603E-2</v>
      </c>
      <c r="FK62" s="343">
        <v>2.1770304699007377E-2</v>
      </c>
      <c r="FL62" s="343">
        <v>2.202802701954348E-2</v>
      </c>
      <c r="FM62" s="343">
        <v>2.7402467330112378E-2</v>
      </c>
      <c r="FN62" s="343">
        <v>2.1012306852851721E-2</v>
      </c>
      <c r="FO62" s="343">
        <v>2.0471916963189948E-2</v>
      </c>
      <c r="FP62" s="343">
        <v>1.8130097811560188E-2</v>
      </c>
      <c r="FQ62" s="343">
        <v>2.4615510769482995E-2</v>
      </c>
      <c r="FR62" s="343">
        <v>2.5527618857640808E-2</v>
      </c>
      <c r="FS62" s="343">
        <v>3.011994793167045E-2</v>
      </c>
      <c r="FT62" s="343">
        <v>1.8806101471595442E-2</v>
      </c>
      <c r="FU62" s="343">
        <v>2.7463896314141388E-2</v>
      </c>
      <c r="FV62" s="343">
        <v>2.7458013527730973E-2</v>
      </c>
      <c r="FW62" s="343">
        <v>2.0220931960091185E-2</v>
      </c>
      <c r="FX62" s="343">
        <v>2.5008226458116612E-2</v>
      </c>
      <c r="FY62" s="343">
        <v>2.8725014113272499E-2</v>
      </c>
      <c r="FZ62" s="343">
        <v>2.4909664631164088E-2</v>
      </c>
      <c r="GA62" s="343">
        <v>2.2179798658673852E-2</v>
      </c>
      <c r="GB62" s="343">
        <v>1.8149133161508822E-2</v>
      </c>
      <c r="GC62" s="343">
        <v>1.5507491992173716E-2</v>
      </c>
      <c r="GD62" s="343">
        <v>1.7982162450298021E-2</v>
      </c>
      <c r="GE62" s="343">
        <v>2.2484248875190502E-2</v>
      </c>
      <c r="GF62" s="343">
        <v>2.0149352896650281E-2</v>
      </c>
      <c r="GG62" s="343">
        <v>2.6690815803978425E-2</v>
      </c>
      <c r="GH62" s="343">
        <v>2.3308951285690244E-2</v>
      </c>
      <c r="GI62" s="343">
        <v>2.2418059905950305E-2</v>
      </c>
      <c r="GJ62" s="343">
        <v>2.9735661432645399E-2</v>
      </c>
      <c r="GK62" s="343">
        <v>1.8816864794198297E-2</v>
      </c>
      <c r="GL62" s="343">
        <v>2.6074001758135124E-2</v>
      </c>
      <c r="GM62" s="343">
        <v>2.2587144549672596E-2</v>
      </c>
      <c r="GN62" s="343">
        <v>2.586039291459653E-2</v>
      </c>
      <c r="GO62" s="343">
        <v>1.9129213184847237E-2</v>
      </c>
      <c r="GP62" s="343">
        <v>2.1218886197017152E-2</v>
      </c>
      <c r="GQ62" s="343">
        <v>3.5642051786330703E-2</v>
      </c>
      <c r="GR62" s="343">
        <v>2.9300071265520006E-2</v>
      </c>
      <c r="GS62" s="343">
        <v>3.4117740366833987E-2</v>
      </c>
      <c r="GT62" s="343">
        <v>3.0201519104525849E-2</v>
      </c>
      <c r="GU62" s="343">
        <v>2.6985929787941648E-2</v>
      </c>
      <c r="GV62" s="343">
        <v>2.5256660673860225E-2</v>
      </c>
      <c r="GW62" s="343">
        <v>2.3327246367907849E-2</v>
      </c>
      <c r="GX62" s="343">
        <v>2.3447659163711741E-2</v>
      </c>
      <c r="GY62" s="343">
        <v>3.34595607633459E-2</v>
      </c>
      <c r="GZ62" s="343">
        <v>2.735373702936612E-2</v>
      </c>
      <c r="HA62" s="343">
        <v>2.3713574328128449E-2</v>
      </c>
      <c r="HB62" s="343">
        <v>2.0971956912518498E-2</v>
      </c>
      <c r="HC62" s="343">
        <v>2.0772270154891338E-2</v>
      </c>
      <c r="HD62" s="343">
        <v>2.308962590946383E-2</v>
      </c>
      <c r="HE62" s="343">
        <v>1.5014927721007258E-2</v>
      </c>
      <c r="HF62" s="343">
        <v>2.3128239002200655E-2</v>
      </c>
      <c r="HG62" s="343">
        <v>1.9579576955866977E-2</v>
      </c>
      <c r="HH62" s="343">
        <v>2.2426373731466703E-2</v>
      </c>
      <c r="HI62" s="343">
        <v>2.5892667490065132E-2</v>
      </c>
      <c r="HJ62" s="343">
        <v>1.3163332811724169E-2</v>
      </c>
      <c r="HK62" s="343">
        <v>2.1615092268667493E-2</v>
      </c>
      <c r="HL62" s="343">
        <v>1.9879957741010042E-2</v>
      </c>
      <c r="HM62" s="343">
        <v>2.2349919130476511E-2</v>
      </c>
      <c r="HN62" s="343">
        <v>2.2831844873557432E-2</v>
      </c>
      <c r="HO62" s="343">
        <v>2.1383401332342865E-2</v>
      </c>
      <c r="HP62" s="343">
        <v>2.352020140342281E-2</v>
      </c>
      <c r="HQ62" s="343">
        <v>1.9211577563392323E-2</v>
      </c>
      <c r="HR62" s="343">
        <v>3.4988737657931229E-2</v>
      </c>
      <c r="HS62" s="343">
        <v>2.6156189353783575E-2</v>
      </c>
      <c r="HT62" s="343">
        <v>2.6124179686686844E-2</v>
      </c>
      <c r="HU62" s="343">
        <v>2.0770839017044244E-2</v>
      </c>
      <c r="HV62" s="343">
        <v>2.2121518077437563E-2</v>
      </c>
      <c r="HW62" s="343">
        <v>2.8718231328421932E-2</v>
      </c>
      <c r="HX62" s="343">
        <v>2.5395899646545355E-2</v>
      </c>
      <c r="HY62" s="343">
        <v>2.5729903385176896E-2</v>
      </c>
      <c r="HZ62" s="343">
        <v>2.9312840437354319E-2</v>
      </c>
      <c r="IA62" s="343">
        <v>2.2393769081336622E-2</v>
      </c>
      <c r="IB62" s="343">
        <v>2.6871452699978555E-2</v>
      </c>
      <c r="IC62" s="343">
        <v>2.4881891352286901E-2</v>
      </c>
      <c r="ID62" s="343">
        <v>2.3983212551460499E-2</v>
      </c>
      <c r="IE62" s="343">
        <v>3.2895713926083633E-2</v>
      </c>
      <c r="IF62" s="343">
        <v>2.5376403091219763E-2</v>
      </c>
      <c r="IG62" s="343">
        <v>2.5308215275875092E-2</v>
      </c>
      <c r="IH62" s="343">
        <v>1.9950169539570146E-2</v>
      </c>
      <c r="II62" s="343">
        <v>1.9929102078768291E-2</v>
      </c>
      <c r="IJ62" s="343">
        <v>2.4213092492693572E-2</v>
      </c>
      <c r="IK62" s="343">
        <v>2.4770672467536978E-2</v>
      </c>
      <c r="IL62" s="343">
        <v>2.3422795349672766E-2</v>
      </c>
      <c r="IM62" s="343">
        <v>2.3696951527307029E-2</v>
      </c>
      <c r="IN62" s="343">
        <v>3.0128893450091718E-2</v>
      </c>
      <c r="IO62" s="343">
        <v>2.6958424919266616E-2</v>
      </c>
      <c r="IP62" s="343">
        <v>2.687924578201072E-2</v>
      </c>
      <c r="IQ62" s="343">
        <v>2.5349020715372057E-2</v>
      </c>
      <c r="IR62" s="343">
        <v>2.2404975745493095E-2</v>
      </c>
      <c r="IS62" s="343">
        <v>2.3626416915908388E-2</v>
      </c>
      <c r="IT62" s="343">
        <v>2.856578477317636E-2</v>
      </c>
      <c r="IU62" s="343">
        <v>2.6117217876156749E-2</v>
      </c>
      <c r="IV62" s="343">
        <v>2.1619328384076042E-2</v>
      </c>
      <c r="IW62" s="343">
        <v>2.5486088436884068E-2</v>
      </c>
      <c r="IX62" s="343">
        <v>2.295268417211371E-2</v>
      </c>
      <c r="IY62" s="343">
        <v>2.3480224832084159E-2</v>
      </c>
      <c r="IZ62" s="343">
        <v>2.6831840483732525E-2</v>
      </c>
      <c r="JA62" s="343">
        <v>2.5264714810970611E-2</v>
      </c>
      <c r="JB62" s="343">
        <v>2.7504956103557982E-2</v>
      </c>
      <c r="JC62" s="343">
        <v>2.1380367724529104E-2</v>
      </c>
      <c r="JD62" s="343">
        <v>1.5794594329871674E-2</v>
      </c>
      <c r="JE62" s="343">
        <v>2.3057509881775906E-2</v>
      </c>
      <c r="JF62" s="343">
        <v>1.8697290256089655E-2</v>
      </c>
      <c r="JG62" s="343">
        <v>1.9563742038989754E-2</v>
      </c>
      <c r="JH62" s="343">
        <v>2.4662198579312906E-2</v>
      </c>
      <c r="JI62" s="343">
        <v>1.4861112766858309E-2</v>
      </c>
      <c r="JJ62" s="343">
        <v>2.8879999238921858E-2</v>
      </c>
      <c r="JK62" s="343">
        <v>2.6074440769081889E-2</v>
      </c>
      <c r="JL62" s="343">
        <v>1.8358632422938177E-2</v>
      </c>
      <c r="JM62" s="343">
        <v>2.2531023403557147E-2</v>
      </c>
      <c r="JN62" s="343">
        <v>2.4025181422615553E-2</v>
      </c>
      <c r="JO62" s="343">
        <v>2.3492180971716896E-2</v>
      </c>
      <c r="JP62" s="343">
        <v>2.8630379208050203E-2</v>
      </c>
      <c r="JQ62" s="343">
        <v>2.9491811396889913E-2</v>
      </c>
      <c r="JR62" s="343">
        <v>2.6590954251564939E-2</v>
      </c>
      <c r="JS62" s="343">
        <v>2.2024490192971456E-2</v>
      </c>
      <c r="JT62" s="343">
        <v>3.122065673521289E-2</v>
      </c>
      <c r="JU62" s="343">
        <v>2.5599561052917441E-2</v>
      </c>
      <c r="JV62" s="343">
        <v>2.3306130515768585E-2</v>
      </c>
      <c r="JW62" s="343">
        <v>2.1751671339089864E-2</v>
      </c>
      <c r="JX62" s="343">
        <v>2.5536103870981285E-2</v>
      </c>
      <c r="JY62" s="343">
        <v>2.3552634310066649E-2</v>
      </c>
      <c r="JZ62" s="343">
        <v>1.9983917945177898E-2</v>
      </c>
      <c r="KA62" s="343">
        <v>2.5316879662287309E-2</v>
      </c>
      <c r="KB62" s="343">
        <v>2.3625188888256047E-2</v>
      </c>
      <c r="KC62" s="343">
        <v>1.9161401780550619E-2</v>
      </c>
      <c r="KD62" s="343">
        <v>2.0085467948413312E-2</v>
      </c>
      <c r="KE62" s="343">
        <v>2.5398394994200553E-2</v>
      </c>
      <c r="KF62" s="343">
        <v>3.3518163715149492E-2</v>
      </c>
      <c r="KG62" s="343">
        <v>2.5204935241607364E-2</v>
      </c>
      <c r="KH62" s="343">
        <v>2.2697286757231289E-2</v>
      </c>
      <c r="KI62" s="343">
        <v>2.3656410645966516E-2</v>
      </c>
      <c r="KJ62" s="343">
        <v>2.7593781846047404E-2</v>
      </c>
      <c r="KK62" s="343">
        <v>2.8718819135170891E-2</v>
      </c>
      <c r="KL62" s="343">
        <v>2.4560638429840888E-2</v>
      </c>
      <c r="KM62" s="343">
        <v>2.2272413807318148E-2</v>
      </c>
      <c r="KN62" s="343">
        <v>1.8329671323127517E-2</v>
      </c>
      <c r="KO62" s="343">
        <v>1.927147692427408E-2</v>
      </c>
      <c r="KP62" s="343">
        <v>2.7236945190114274E-2</v>
      </c>
      <c r="KQ62" s="343">
        <v>1.9527510976313972E-2</v>
      </c>
      <c r="KR62" s="343">
        <v>1.8995172164021464E-2</v>
      </c>
      <c r="KS62" s="343">
        <v>3.3610364103735454E-2</v>
      </c>
      <c r="KT62" s="343">
        <v>2.6129280378738396E-2</v>
      </c>
      <c r="KU62" s="343">
        <v>2.0386175070272787E-2</v>
      </c>
      <c r="KV62" s="343">
        <v>2.2896394868640757E-2</v>
      </c>
      <c r="KW62" s="343">
        <v>2.463232695584305E-2</v>
      </c>
      <c r="KX62" s="343">
        <v>2.3454926101085811E-2</v>
      </c>
      <c r="KY62" s="343">
        <v>2.4802551072976013E-2</v>
      </c>
      <c r="KZ62" s="343">
        <v>2.1858684419390886E-2</v>
      </c>
      <c r="LA62" s="343">
        <v>1.7155903394432355E-2</v>
      </c>
      <c r="LB62" s="343">
        <v>2.1844636544045028E-2</v>
      </c>
      <c r="LC62" s="343">
        <v>2.9762404280226973E-2</v>
      </c>
      <c r="LD62" s="343">
        <v>2.4177891660308121E-2</v>
      </c>
      <c r="LE62" s="343">
        <v>1.6567537983467131E-2</v>
      </c>
      <c r="LF62" s="343">
        <v>2.9737414317690374E-2</v>
      </c>
      <c r="LG62" s="343">
        <v>1.9649105423805841E-2</v>
      </c>
      <c r="LH62" s="343">
        <v>2.8850614840371318E-2</v>
      </c>
      <c r="LI62" s="343">
        <v>2.4025050943195202E-2</v>
      </c>
      <c r="LJ62" s="343">
        <v>1.7002368152493591E-2</v>
      </c>
      <c r="LK62" s="343">
        <v>3.3291794492906986E-2</v>
      </c>
      <c r="LL62" s="343">
        <v>2.0176958024229908E-2</v>
      </c>
      <c r="LM62" s="343">
        <v>1.3048580140065954E-2</v>
      </c>
      <c r="LN62" s="343">
        <v>1.8611912115424793E-2</v>
      </c>
      <c r="LO62" s="343">
        <v>2.3432386122747211E-2</v>
      </c>
      <c r="LP62" s="343">
        <v>2.4611501861397319E-2</v>
      </c>
      <c r="LQ62" s="343">
        <v>2.5917004608436579E-2</v>
      </c>
      <c r="LR62" s="343">
        <v>2.6443544709781421E-2</v>
      </c>
      <c r="LS62" s="343">
        <v>2.6213869905750271E-2</v>
      </c>
      <c r="LT62" s="343">
        <v>2.596874340319032E-2</v>
      </c>
      <c r="LU62" s="343">
        <v>2.249742329137621E-2</v>
      </c>
      <c r="LV62" s="343">
        <v>2.6014527410331879E-2</v>
      </c>
      <c r="LW62" s="343">
        <v>2.4447783260732592E-2</v>
      </c>
      <c r="LX62" s="343">
        <v>2.9589057590767361E-2</v>
      </c>
      <c r="LY62" s="343">
        <v>1.7225041859415573E-2</v>
      </c>
      <c r="LZ62" s="343">
        <v>2.5831983096247117E-2</v>
      </c>
      <c r="MA62" s="343">
        <v>2.0908648378896572E-2</v>
      </c>
      <c r="MB62" s="343">
        <v>1.8510541843682293E-2</v>
      </c>
      <c r="MC62" s="343">
        <v>3.4625469821848338E-2</v>
      </c>
      <c r="MD62" s="343">
        <v>2.557763811720732E-2</v>
      </c>
      <c r="ME62" s="343">
        <v>2.2824491049482112E-2</v>
      </c>
      <c r="MF62" s="343">
        <v>2.1116571284506593E-2</v>
      </c>
      <c r="MG62" s="343">
        <v>2.0656287589870065E-2</v>
      </c>
      <c r="MH62" s="343">
        <v>2.4201311593696779E-2</v>
      </c>
      <c r="MI62" s="343">
        <v>1.8929747534343722E-2</v>
      </c>
      <c r="MJ62" s="343">
        <v>2.2388232948247856E-2</v>
      </c>
      <c r="MK62" s="343">
        <v>2.3024186283550838E-2</v>
      </c>
      <c r="ML62" s="343">
        <v>1.9585098784868103E-2</v>
      </c>
      <c r="MM62" s="343">
        <v>1.6943352040483112E-2</v>
      </c>
      <c r="MN62" s="343">
        <v>2.4352522989043657E-2</v>
      </c>
      <c r="MO62" s="343">
        <v>2.5390533850931266E-2</v>
      </c>
      <c r="MP62" s="343">
        <v>2.2069970421747354E-2</v>
      </c>
      <c r="MQ62" s="343">
        <v>1.8701038395034807E-2</v>
      </c>
      <c r="MR62" s="343">
        <v>2.2231721962605262E-2</v>
      </c>
      <c r="MS62" s="343">
        <v>1.6520285434427989E-2</v>
      </c>
      <c r="MT62" s="343">
        <v>1.8311737217947859E-2</v>
      </c>
      <c r="MU62" s="343">
        <v>2.4224797197074929E-2</v>
      </c>
      <c r="MV62" s="343">
        <v>2.7528341219652298E-2</v>
      </c>
      <c r="MW62" s="343">
        <v>3.128666249107754E-2</v>
      </c>
      <c r="MX62" s="343">
        <v>2.7552178382852784E-2</v>
      </c>
      <c r="MY62" s="343">
        <v>2.415579096067183E-2</v>
      </c>
      <c r="MZ62" s="343">
        <v>2.2217202701200214E-2</v>
      </c>
      <c r="NA62" s="343">
        <v>1.7741637913834058E-2</v>
      </c>
      <c r="NB62" s="343">
        <v>1.6704806849069134E-2</v>
      </c>
      <c r="NC62" s="343">
        <v>2.1230439081234086E-2</v>
      </c>
      <c r="ND62" s="343">
        <v>2.8846448923050005E-2</v>
      </c>
      <c r="NE62" s="343">
        <v>2.0399644073996356E-2</v>
      </c>
      <c r="NF62" s="343">
        <v>2.5260417111744198E-2</v>
      </c>
      <c r="NG62" s="343">
        <v>2.6824026120039483E-2</v>
      </c>
      <c r="NH62" s="343">
        <v>2.7641994963646915E-2</v>
      </c>
      <c r="NI62" s="343">
        <v>2.6073538923252287E-2</v>
      </c>
      <c r="NJ62" s="343">
        <v>3.8112357706395872E-2</v>
      </c>
      <c r="NK62" s="343">
        <v>2.6087333225939639E-2</v>
      </c>
      <c r="NL62" s="343">
        <v>2.7401440302439448E-2</v>
      </c>
      <c r="NM62" s="343">
        <v>2.6073134574705496E-2</v>
      </c>
      <c r="NN62" s="343">
        <v>2.61907988337685E-2</v>
      </c>
      <c r="NO62" s="343">
        <v>2.2633144067063342E-2</v>
      </c>
      <c r="NP62" s="343">
        <v>2.0286741624975763E-2</v>
      </c>
      <c r="NQ62" s="343">
        <v>2.3456558030637023E-2</v>
      </c>
      <c r="NR62" s="343">
        <v>2.1334315395449319E-2</v>
      </c>
      <c r="NS62" s="343">
        <v>2.2504739829420105E-2</v>
      </c>
      <c r="NT62" s="343">
        <v>2.3027337152730358E-2</v>
      </c>
      <c r="NU62" s="343">
        <v>1.3863761145155012E-2</v>
      </c>
      <c r="NV62" s="343">
        <v>2.6570011523750655E-2</v>
      </c>
      <c r="NW62" s="343">
        <v>2.1512325249581962E-2</v>
      </c>
      <c r="NX62" s="343">
        <v>2.2121524574272126E-2</v>
      </c>
      <c r="NY62" s="343">
        <v>2.2872065907182652E-2</v>
      </c>
      <c r="NZ62" s="343">
        <v>2.5079713095163873E-2</v>
      </c>
      <c r="OA62" s="343">
        <v>2.6549022200709843E-2</v>
      </c>
      <c r="OB62" s="343">
        <v>2.5956695575465358E-2</v>
      </c>
      <c r="OC62" s="343">
        <v>2.774145316876998E-2</v>
      </c>
      <c r="OD62" s="343">
        <v>2.8636473427789265E-2</v>
      </c>
      <c r="OE62" s="343">
        <v>1.9776553923739452E-2</v>
      </c>
      <c r="OF62" s="343">
        <v>2.0580623664816614E-2</v>
      </c>
      <c r="OG62" s="343">
        <v>2.5504478943104047E-2</v>
      </c>
      <c r="OH62" s="343">
        <v>2.6449890246198884E-2</v>
      </c>
      <c r="OI62" s="343">
        <v>3.8240109254969498E-2</v>
      </c>
      <c r="OJ62" s="343">
        <v>1.7612739954507673E-2</v>
      </c>
      <c r="OK62" s="343">
        <v>1.9496381460267224E-2</v>
      </c>
      <c r="OL62" s="343">
        <v>3.5340847328455452E-2</v>
      </c>
      <c r="OM62" s="343">
        <v>2.3027927962390522E-2</v>
      </c>
      <c r="ON62" s="343">
        <v>2.3738841700903009E-2</v>
      </c>
      <c r="OO62" s="343">
        <v>2.4327287914816361E-2</v>
      </c>
      <c r="OP62" s="343">
        <v>1.9703110702099746E-2</v>
      </c>
      <c r="OQ62" s="343">
        <v>2.6933352035949529E-2</v>
      </c>
      <c r="OR62" s="343">
        <v>2.5691999705292529E-2</v>
      </c>
      <c r="OS62" s="343">
        <v>2.1616733144664557E-2</v>
      </c>
      <c r="OT62" s="343">
        <v>3.7205455349077224E-2</v>
      </c>
      <c r="OU62" s="343">
        <v>2.5691213695697587E-2</v>
      </c>
      <c r="OV62" s="343">
        <v>2.7908874721373416E-2</v>
      </c>
      <c r="OW62" s="343">
        <v>3.1760930719907675E-2</v>
      </c>
      <c r="OX62" s="343">
        <v>1.9958930922708066E-2</v>
      </c>
      <c r="OY62" s="343">
        <v>2.1993260911392507E-2</v>
      </c>
      <c r="OZ62" s="343">
        <v>2.1632138153041835E-2</v>
      </c>
      <c r="PA62" s="343">
        <v>2.1848710835927428E-2</v>
      </c>
      <c r="PB62" s="343">
        <v>2.0916323782058408E-2</v>
      </c>
      <c r="PC62" s="343">
        <v>2.291364815091099E-2</v>
      </c>
      <c r="PD62" s="343">
        <v>2.7520691339832485E-2</v>
      </c>
      <c r="PE62" s="343">
        <v>2.0492248013492566E-2</v>
      </c>
      <c r="PF62" s="343">
        <v>2.1733238690895173E-2</v>
      </c>
      <c r="PG62" s="343">
        <v>2.7410479041047289E-2</v>
      </c>
      <c r="PH62" s="343">
        <v>1.7492882413729798E-2</v>
      </c>
      <c r="PI62" s="343">
        <v>2.1963570563094205E-2</v>
      </c>
      <c r="PJ62" s="343">
        <v>2.6829410538931286E-2</v>
      </c>
      <c r="PK62" s="343">
        <v>1.415872128635935E-2</v>
      </c>
      <c r="PL62" s="343">
        <v>2.2664767961677823E-2</v>
      </c>
      <c r="PM62" s="343">
        <v>2.2170870307940082E-2</v>
      </c>
      <c r="PN62" s="343">
        <v>1.8980455769337087E-2</v>
      </c>
      <c r="PO62" s="343">
        <v>2.105801374431562E-2</v>
      </c>
      <c r="PP62" s="343">
        <v>2.2927203869868743E-2</v>
      </c>
      <c r="PQ62" s="343">
        <v>2.2425362377517775E-2</v>
      </c>
      <c r="PR62" s="343">
        <v>1.8152262700051779E-2</v>
      </c>
      <c r="PS62" s="343">
        <v>2.1014381984069398E-2</v>
      </c>
      <c r="PT62" s="343">
        <v>1.8699109072411017E-2</v>
      </c>
      <c r="PU62" s="343">
        <v>2.2860023115677582E-2</v>
      </c>
      <c r="PV62" s="343">
        <v>3.0964442113735155E-2</v>
      </c>
      <c r="PW62" s="343">
        <v>2.9725931562643273E-2</v>
      </c>
      <c r="PX62" s="343">
        <v>1.7374091881208486E-2</v>
      </c>
      <c r="PY62" s="343">
        <v>2.1113058775887719E-2</v>
      </c>
      <c r="PZ62" s="343">
        <v>2.4393623750299871E-2</v>
      </c>
      <c r="QA62" s="343">
        <v>1.9229831448703338E-2</v>
      </c>
      <c r="QB62" s="343">
        <v>2.3346526234387578E-2</v>
      </c>
      <c r="QC62" s="343">
        <v>2.5164741885386987E-2</v>
      </c>
      <c r="QD62" s="343">
        <v>2.3433896202915711E-2</v>
      </c>
      <c r="QE62" s="343">
        <v>2.3544098905899306E-2</v>
      </c>
      <c r="QF62" s="343">
        <v>1.779221941725416E-2</v>
      </c>
      <c r="QG62" s="343">
        <v>2.0775923471688298E-2</v>
      </c>
      <c r="QH62" s="343">
        <v>2.6475832278390125E-2</v>
      </c>
      <c r="QI62" s="343">
        <v>2.6859544190617618E-2</v>
      </c>
      <c r="QJ62" s="343">
        <v>2.1238599058869514E-2</v>
      </c>
      <c r="QK62" s="343">
        <v>3.1893311801420791E-2</v>
      </c>
      <c r="QL62" s="343">
        <v>2.5010609474041417E-2</v>
      </c>
      <c r="QM62" s="343">
        <v>2.4677065114216974E-2</v>
      </c>
      <c r="QN62" s="343">
        <v>1.9563196100954208E-2</v>
      </c>
      <c r="QO62" s="343">
        <v>2.3992100932896002E-2</v>
      </c>
      <c r="QP62" s="343">
        <v>1.4932117285391257E-2</v>
      </c>
      <c r="QQ62" s="343">
        <v>2.8744122386971049E-2</v>
      </c>
      <c r="QR62" s="343">
        <v>2.1944880225014885E-2</v>
      </c>
      <c r="QS62" s="343">
        <v>2.5220427349433153E-2</v>
      </c>
      <c r="QT62" s="343">
        <v>2.3854795091128995E-2</v>
      </c>
      <c r="QU62" s="343">
        <v>2.1560650930886067E-2</v>
      </c>
      <c r="QV62" s="343">
        <v>2.3162444185939862E-2</v>
      </c>
      <c r="QW62" s="343">
        <v>2.6163148241412165E-2</v>
      </c>
      <c r="QX62" s="343">
        <v>2.9555120840531267E-2</v>
      </c>
      <c r="QY62" s="343">
        <v>2.0801257371173658E-2</v>
      </c>
      <c r="QZ62" s="343">
        <v>2.4211806041989477E-2</v>
      </c>
      <c r="RA62" s="343">
        <v>2.3412546312441416E-2</v>
      </c>
      <c r="RB62" s="343">
        <v>2.324028863574017E-2</v>
      </c>
      <c r="RC62" s="343">
        <v>1.8117108095965621E-2</v>
      </c>
      <c r="RD62" s="343">
        <v>2.2310874320927234E-2</v>
      </c>
      <c r="RE62" s="343">
        <v>1.8250920746371677E-2</v>
      </c>
      <c r="RF62" s="343">
        <v>1.5776276003265435E-2</v>
      </c>
      <c r="RG62" s="343">
        <v>1.5131269414367403E-2</v>
      </c>
      <c r="RH62" s="343">
        <v>1.3697585965385797E-2</v>
      </c>
      <c r="RI62" s="343">
        <v>9.6745936465059967E-3</v>
      </c>
      <c r="RJ62" s="343">
        <v>8.8118191412521387E-3</v>
      </c>
      <c r="RK62" s="343">
        <v>2.4703547917960998E-2</v>
      </c>
      <c r="RL62" s="343">
        <v>2.0022269135663056E-2</v>
      </c>
      <c r="RM62" s="343">
        <v>1.9018594368879118E-2</v>
      </c>
      <c r="RN62" s="343">
        <v>2.1816438344605095E-2</v>
      </c>
      <c r="RO62" s="343">
        <v>2.0595431144939568E-2</v>
      </c>
      <c r="RP62" s="343">
        <v>2.1357982628818696E-2</v>
      </c>
      <c r="RQ62" s="343">
        <v>2.2730467610627299E-2</v>
      </c>
      <c r="RR62" s="343">
        <v>2.03721190001416E-2</v>
      </c>
      <c r="RS62" s="343">
        <v>1.2979827943013809E-2</v>
      </c>
      <c r="RT62" s="343">
        <v>2.0906275646721366E-2</v>
      </c>
      <c r="RU62" s="343">
        <v>2.0925204110242453E-2</v>
      </c>
      <c r="RV62" s="343">
        <v>2.7575198757072948E-2</v>
      </c>
      <c r="RW62" s="343">
        <v>3.0447037728743211E-2</v>
      </c>
      <c r="RX62" s="343">
        <v>1.8748009966861344E-2</v>
      </c>
      <c r="RY62" s="343">
        <v>1.9395194861289929E-2</v>
      </c>
      <c r="RZ62" s="343">
        <v>1.928185116697988E-2</v>
      </c>
      <c r="SA62" s="343">
        <v>2.286061415272677E-2</v>
      </c>
      <c r="SB62" s="343">
        <v>2.6390702178328385E-2</v>
      </c>
      <c r="SC62" s="343">
        <v>1.7864139734364019E-2</v>
      </c>
      <c r="SD62" s="343">
        <v>1.4579413108524172E-2</v>
      </c>
      <c r="SE62" s="343">
        <v>1.7139731814211343E-2</v>
      </c>
      <c r="SF62" s="343">
        <v>1.9576115484241631E-2</v>
      </c>
      <c r="SG62" s="343">
        <v>1.5734236793668477E-2</v>
      </c>
      <c r="SH62" s="343">
        <v>1.6578229715982367E-2</v>
      </c>
      <c r="SI62" s="343">
        <v>1.6524649990458877E-2</v>
      </c>
      <c r="SJ62" s="343">
        <v>1.4506340302653272E-2</v>
      </c>
      <c r="SK62" s="343">
        <v>2.1312846763041089E-2</v>
      </c>
      <c r="SL62" s="343">
        <v>2.0778803799319127E-2</v>
      </c>
      <c r="SM62" s="343">
        <v>2.4955392761509508E-2</v>
      </c>
      <c r="SN62" s="343">
        <v>2.8955961086391251E-2</v>
      </c>
      <c r="SO62" s="343">
        <v>2.5541988495641908E-2</v>
      </c>
      <c r="SP62" s="343">
        <v>1.599945066447199E-2</v>
      </c>
      <c r="SQ62" s="343">
        <v>1.9895271706556927E-2</v>
      </c>
      <c r="SR62" s="343">
        <v>2.3436108700959555E-2</v>
      </c>
      <c r="SS62" s="343">
        <v>1.4666687280063966E-2</v>
      </c>
      <c r="ST62" s="343">
        <v>2.8602208080991141E-2</v>
      </c>
      <c r="SU62" s="343">
        <v>2.3115834415515693E-2</v>
      </c>
      <c r="SV62" s="343">
        <v>1.9983385965298146E-2</v>
      </c>
      <c r="SW62" s="343">
        <v>2.0446785749325225E-2</v>
      </c>
      <c r="SX62" s="343">
        <v>1.6984506704367058E-2</v>
      </c>
      <c r="SY62" s="343">
        <v>2.562436076188267E-2</v>
      </c>
      <c r="SZ62" s="343">
        <v>2.6057656720457036E-2</v>
      </c>
      <c r="TA62" s="343">
        <v>2.1094244700888526E-2</v>
      </c>
      <c r="TB62" s="343">
        <v>2.1677372338675754E-2</v>
      </c>
      <c r="TC62" s="343">
        <v>2.2985971220504216E-2</v>
      </c>
      <c r="TD62" s="343">
        <v>2.1045445254431566E-2</v>
      </c>
      <c r="TE62" s="343">
        <v>2.3775556941798524E-2</v>
      </c>
      <c r="TF62" s="343">
        <v>2.2205635248921607E-2</v>
      </c>
      <c r="TG62" s="343">
        <v>2.2506869856280927E-2</v>
      </c>
      <c r="TH62" s="343">
        <v>2.0145499693937179E-2</v>
      </c>
      <c r="TI62" s="343">
        <v>2.868977940755868E-2</v>
      </c>
      <c r="TJ62" s="343">
        <v>2.4405715290029679E-2</v>
      </c>
      <c r="TK62" s="343">
        <v>2.611192977506812E-2</v>
      </c>
      <c r="TL62" s="343">
        <v>2.5025063511096599E-2</v>
      </c>
      <c r="TM62" s="343">
        <v>1.5344958538124369E-2</v>
      </c>
      <c r="TN62" s="343">
        <v>2.2804219216134073E-2</v>
      </c>
      <c r="TO62" s="343">
        <v>2.1456960016419831E-2</v>
      </c>
      <c r="TP62" s="343">
        <v>2.6788274104339732E-2</v>
      </c>
      <c r="TQ62" s="343">
        <v>2.18824749865516E-2</v>
      </c>
      <c r="TR62" s="343">
        <v>2.1622858126583686E-2</v>
      </c>
      <c r="TS62" s="343">
        <v>2.2886496149054105E-2</v>
      </c>
      <c r="TT62" s="343">
        <v>2.2422643398047108E-2</v>
      </c>
      <c r="TU62" s="343">
        <v>2.2606162288125654E-2</v>
      </c>
      <c r="TV62" s="343">
        <v>2.1305170636561913E-2</v>
      </c>
      <c r="TW62" s="343">
        <v>2.8071955964828428E-2</v>
      </c>
      <c r="TX62" s="343">
        <v>2.2764013797728425E-2</v>
      </c>
      <c r="TY62" s="343">
        <v>1.9265736344028363E-2</v>
      </c>
      <c r="TZ62" s="343">
        <v>1.7956274804496596E-2</v>
      </c>
      <c r="UA62" s="343">
        <v>1.9223799483282445E-2</v>
      </c>
      <c r="UB62" s="343">
        <v>2.7854350292258231E-2</v>
      </c>
      <c r="UC62" s="343">
        <v>1.6933422179093664E-2</v>
      </c>
      <c r="UD62" s="343">
        <v>2.1550518749687074E-2</v>
      </c>
      <c r="UE62" s="343">
        <v>1.6230677713187886E-2</v>
      </c>
      <c r="UF62" s="343">
        <v>2.0955279563811019E-2</v>
      </c>
      <c r="UG62" s="343">
        <v>2.0955193861234993E-2</v>
      </c>
      <c r="UH62" s="343">
        <v>3.0874500571218155E-2</v>
      </c>
      <c r="UI62" s="343">
        <v>3.3343754432828963E-2</v>
      </c>
      <c r="UJ62" s="343">
        <v>2.3153490938921915E-2</v>
      </c>
      <c r="UK62" s="343">
        <v>2.5649818287583514E-2</v>
      </c>
      <c r="UL62" s="343">
        <v>2.0479213748306531E-2</v>
      </c>
      <c r="UM62" s="343">
        <v>2.4346106864397598E-2</v>
      </c>
      <c r="UN62" s="343">
        <v>1.6706047539361928E-2</v>
      </c>
      <c r="UO62" s="343">
        <v>1.9483008408364852E-2</v>
      </c>
      <c r="UP62" s="343">
        <v>2.060726546143133E-2</v>
      </c>
      <c r="UQ62" s="343">
        <v>3.0052928674021793E-2</v>
      </c>
      <c r="UR62" s="343">
        <v>2.1421516986949544E-2</v>
      </c>
      <c r="US62" s="343">
        <v>2.5532495535205063E-2</v>
      </c>
      <c r="UT62" s="343">
        <v>2.5722675374395494E-2</v>
      </c>
      <c r="UU62" s="343">
        <v>2.2496053627888313E-2</v>
      </c>
      <c r="UV62" s="343">
        <v>2.5430969916217527E-2</v>
      </c>
      <c r="UW62" s="343">
        <v>2.2386575082599051E-2</v>
      </c>
      <c r="UX62" s="343">
        <v>2.9901666858011856E-2</v>
      </c>
      <c r="UY62" s="343">
        <v>2.0491065646907034E-2</v>
      </c>
      <c r="UZ62" s="343">
        <v>2.9802702105994356E-2</v>
      </c>
      <c r="VA62" s="343">
        <v>2.4243060840761776E-2</v>
      </c>
      <c r="VB62" s="343">
        <v>2.5942539490525524E-2</v>
      </c>
      <c r="VC62" s="343">
        <v>2.458746086417124E-2</v>
      </c>
      <c r="VD62" s="343">
        <v>2.3491094290570447E-2</v>
      </c>
      <c r="VE62" s="343">
        <v>2.6352380501601803E-2</v>
      </c>
      <c r="VF62" s="343">
        <v>2.1511121854007227E-2</v>
      </c>
      <c r="VG62" s="343">
        <v>1.7638007673783644E-2</v>
      </c>
      <c r="VH62" s="343">
        <v>2.2802947219350573E-2</v>
      </c>
      <c r="VI62" s="343">
        <v>2.348504369253572E-2</v>
      </c>
      <c r="VJ62" s="343">
        <v>2.6457667531979895E-2</v>
      </c>
      <c r="VK62" s="343">
        <v>2.2192031275647565E-2</v>
      </c>
      <c r="VL62" s="343">
        <v>2.1024986550804835E-2</v>
      </c>
      <c r="VM62" s="343">
        <v>1.958244375276777E-2</v>
      </c>
      <c r="VN62" s="343">
        <v>2.8245445650177385E-2</v>
      </c>
      <c r="VO62" s="343">
        <v>2.586007615000557E-2</v>
      </c>
      <c r="VP62" s="343">
        <v>3.7462076248890711E-2</v>
      </c>
      <c r="VQ62" s="343">
        <v>3.4401750351628402E-2</v>
      </c>
      <c r="VR62" s="343">
        <v>2.1872953494931596E-2</v>
      </c>
      <c r="VS62" s="343">
        <v>2.5062267719596652E-2</v>
      </c>
      <c r="VT62" s="343">
        <v>2.3343175290147566E-2</v>
      </c>
      <c r="VU62" s="343">
        <v>2.1981157244588333E-2</v>
      </c>
      <c r="VV62" s="343">
        <v>2.348118918835794E-2</v>
      </c>
      <c r="VW62" s="343">
        <v>2.3476626807511468E-2</v>
      </c>
      <c r="VX62" s="343">
        <v>2.8964983527586117E-2</v>
      </c>
      <c r="VY62" s="343">
        <v>1.9045014255477735E-2</v>
      </c>
      <c r="VZ62" s="343">
        <v>2.3189365608656878E-2</v>
      </c>
      <c r="WA62" s="343">
        <v>2.7599514085609043E-2</v>
      </c>
      <c r="WB62" s="343">
        <v>2.208149990649946E-2</v>
      </c>
      <c r="WC62" s="343">
        <v>2.4298770662537265E-2</v>
      </c>
      <c r="WD62" s="343">
        <v>2.7276210727219141E-2</v>
      </c>
      <c r="WE62" s="343">
        <v>2.0663258288898909E-2</v>
      </c>
      <c r="WF62" s="343">
        <v>2.0954625308497832E-2</v>
      </c>
      <c r="WG62" s="343">
        <v>2.1352064772858108E-2</v>
      </c>
      <c r="WH62" s="343">
        <v>2.4739256737757512E-2</v>
      </c>
      <c r="WI62" s="343">
        <v>2.4335413449082688E-2</v>
      </c>
      <c r="WJ62" s="343">
        <v>3.0994043177741924E-2</v>
      </c>
      <c r="WK62" s="343">
        <v>3.0383053503244235E-2</v>
      </c>
      <c r="WL62" s="343">
        <v>2.7832522772184017E-2</v>
      </c>
      <c r="WM62" s="343">
        <v>2.46008980750883E-2</v>
      </c>
      <c r="WN62" s="343">
        <v>1.7245678478421969E-2</v>
      </c>
      <c r="WO62" s="343">
        <v>2.024837261040734E-2</v>
      </c>
      <c r="WP62" s="343">
        <v>2.3350516256293717E-2</v>
      </c>
      <c r="WQ62" s="343">
        <v>1.9212530978002702E-2</v>
      </c>
      <c r="WR62" s="343">
        <v>2.3394369075469216E-2</v>
      </c>
      <c r="WS62" s="343">
        <v>2.3071569506807648E-2</v>
      </c>
      <c r="WT62" s="343">
        <v>2.1058165975119031E-2</v>
      </c>
      <c r="WU62" s="343">
        <v>2.2376135154468939E-2</v>
      </c>
      <c r="WV62" s="343">
        <v>2.7857497993865853E-2</v>
      </c>
      <c r="WW62" s="343">
        <v>2.0367617866849083E-2</v>
      </c>
      <c r="WX62" s="343">
        <v>2.0702747559844661E-2</v>
      </c>
      <c r="WY62" s="343">
        <v>2.171470779175947E-2</v>
      </c>
      <c r="WZ62" s="343">
        <v>1.8615972343083261E-2</v>
      </c>
      <c r="XA62" s="343">
        <v>2.3934980216820563E-2</v>
      </c>
      <c r="XB62" s="343">
        <v>3.4247358396123626E-2</v>
      </c>
      <c r="XC62" s="343">
        <v>1.8633056377466324E-2</v>
      </c>
      <c r="XD62" s="343">
        <v>2.88587827950872E-2</v>
      </c>
      <c r="XE62" s="343">
        <v>3.3406415814308525E-2</v>
      </c>
      <c r="XF62" s="343">
        <v>2.320482606948801E-2</v>
      </c>
      <c r="XG62" s="343">
        <v>2.477642657473076E-2</v>
      </c>
      <c r="XH62" s="343">
        <v>2.1865652426197649E-2</v>
      </c>
      <c r="XI62" s="343">
        <v>2.2232384448960849E-2</v>
      </c>
      <c r="XJ62" s="343">
        <v>2.1438985038089275E-2</v>
      </c>
      <c r="XK62" s="343">
        <v>2.8426924451862779E-2</v>
      </c>
      <c r="XL62" s="343">
        <v>1.6012077249559799E-2</v>
      </c>
      <c r="XM62" s="343">
        <v>2.4632534813439213E-2</v>
      </c>
      <c r="XN62" s="343">
        <v>2.0203209559480653E-2</v>
      </c>
      <c r="XO62" s="343">
        <v>2.6178572659603438E-2</v>
      </c>
      <c r="XP62" s="343">
        <v>2.0093270240627938E-2</v>
      </c>
      <c r="XQ62" s="343">
        <v>2.2342142143038781E-2</v>
      </c>
      <c r="XR62" s="343">
        <v>2.1466018595679252E-2</v>
      </c>
      <c r="XS62" s="343">
        <v>1.9589921722346432E-2</v>
      </c>
      <c r="XT62" s="343">
        <v>1.5700302000209537E-2</v>
      </c>
      <c r="XU62" s="343">
        <v>2.0622500639646685E-2</v>
      </c>
      <c r="XV62" s="343">
        <v>2.1682680346931344E-2</v>
      </c>
      <c r="XW62" s="343">
        <v>1.9145146166343111E-2</v>
      </c>
      <c r="XX62" s="343">
        <v>2.681202646503408E-2</v>
      </c>
      <c r="XY62" s="343">
        <v>2.0366687155699611E-2</v>
      </c>
      <c r="XZ62" s="343">
        <v>1.79215809169232E-2</v>
      </c>
      <c r="YA62" s="343">
        <v>1.9287423120545422E-2</v>
      </c>
      <c r="YB62" s="343">
        <v>1.969603116960392E-2</v>
      </c>
      <c r="YC62" s="343">
        <v>2.085328439798588E-2</v>
      </c>
      <c r="YD62" s="343">
        <v>2.3141578114563924E-2</v>
      </c>
      <c r="YE62" s="343">
        <v>2.1599727094583281E-2</v>
      </c>
      <c r="YF62" s="343">
        <v>2.2470393802823285E-2</v>
      </c>
      <c r="YG62" s="343">
        <v>1.9593939609911348E-2</v>
      </c>
      <c r="YH62" s="343">
        <v>1.9700741734261777E-2</v>
      </c>
      <c r="YI62" s="343">
        <v>2.4932149568006021E-2</v>
      </c>
      <c r="YJ62" s="343">
        <v>2.7706662892133711E-2</v>
      </c>
      <c r="YK62" s="343">
        <v>2.0764437840285588E-2</v>
      </c>
      <c r="YL62" s="343">
        <v>2.8962424973163217E-2</v>
      </c>
      <c r="YM62" s="343">
        <v>2.5063012825444198E-2</v>
      </c>
      <c r="YN62" s="343">
        <v>2.6258541448555845E-2</v>
      </c>
      <c r="YO62" s="343">
        <v>2.6253225751779151E-2</v>
      </c>
      <c r="YP62" s="343">
        <v>1.9885418138332302E-2</v>
      </c>
      <c r="YQ62" s="343">
        <v>2.1310175131484435E-2</v>
      </c>
      <c r="YR62" s="343">
        <v>2.7065292647422214E-2</v>
      </c>
      <c r="YS62" s="343">
        <v>2.4625179541467566E-2</v>
      </c>
      <c r="YT62" s="343">
        <v>1.991571165085897E-2</v>
      </c>
      <c r="YU62" s="343">
        <v>1.5910884850366906E-2</v>
      </c>
      <c r="YV62" s="343">
        <v>1.5977552550006185E-2</v>
      </c>
      <c r="YW62" s="343">
        <v>1.6799008697935963E-2</v>
      </c>
      <c r="YX62" s="343">
        <v>1.8025962078753892E-2</v>
      </c>
      <c r="YY62" s="343">
        <v>1.616743976244165E-2</v>
      </c>
      <c r="YZ62" s="343">
        <v>1.8495586791625607E-2</v>
      </c>
      <c r="ZA62" s="343">
        <v>2.2861855706970777E-2</v>
      </c>
      <c r="ZB62" s="343">
        <v>2.0064185214089036E-2</v>
      </c>
      <c r="ZC62" s="343">
        <v>1.9962385409433778E-2</v>
      </c>
      <c r="ZD62" s="343">
        <v>1.8280270574475208E-2</v>
      </c>
      <c r="ZE62" s="343">
        <v>2.0135336145344709E-2</v>
      </c>
      <c r="ZF62" s="343">
        <v>2.0478695098152928E-2</v>
      </c>
      <c r="ZG62" s="343">
        <v>1.9279152453624691E-2</v>
      </c>
      <c r="ZH62" s="343">
        <v>2.0174868808991379E-2</v>
      </c>
      <c r="ZI62" s="343">
        <v>2.5408169003425882E-2</v>
      </c>
      <c r="ZJ62" s="343">
        <v>2.1134279666859861E-2</v>
      </c>
      <c r="ZK62" s="343">
        <v>2.2209606378556242E-2</v>
      </c>
      <c r="ZL62" s="343">
        <v>1.8932177631407893E-2</v>
      </c>
      <c r="ZM62" s="343">
        <v>2.3538401608636378E-2</v>
      </c>
      <c r="ZN62" s="343">
        <v>2.6366069968287893E-2</v>
      </c>
      <c r="ZO62" s="343">
        <v>1.7566479118635854E-2</v>
      </c>
      <c r="ZP62" s="343">
        <v>2.5630239322926379E-2</v>
      </c>
      <c r="ZQ62" s="343">
        <v>2.2001463127276407E-2</v>
      </c>
      <c r="ZR62" s="343">
        <v>2.1220558106741245E-2</v>
      </c>
      <c r="ZS62" s="343">
        <v>2.6829381132599538E-2</v>
      </c>
      <c r="ZT62" s="343">
        <v>1.893709568745874E-2</v>
      </c>
      <c r="ZU62" s="343">
        <v>2.8328761341501793E-2</v>
      </c>
      <c r="ZV62" s="343">
        <v>1.9267385535536443E-2</v>
      </c>
      <c r="ZW62" s="343">
        <v>2.2641705315317593E-2</v>
      </c>
      <c r="ZX62" s="343">
        <v>1.990516120519158E-2</v>
      </c>
      <c r="ZY62" s="343">
        <v>2.1151862398034252E-2</v>
      </c>
      <c r="ZZ62" s="343">
        <v>1.6818320610181337E-2</v>
      </c>
      <c r="AAA62" s="343">
        <v>2.0570821011263268E-2</v>
      </c>
      <c r="AAB62" s="343">
        <v>2.2805344456277021E-2</v>
      </c>
      <c r="AAC62" s="343">
        <v>2.3315700370431361E-2</v>
      </c>
      <c r="AAD62" s="343">
        <v>2.2807876528263757E-2</v>
      </c>
      <c r="AAE62" s="343">
        <v>2.4642641946904506E-2</v>
      </c>
      <c r="AAF62" s="343">
        <v>2.5008701642505932E-2</v>
      </c>
      <c r="AAG62" s="343">
        <v>2.1116348925135649E-2</v>
      </c>
      <c r="AAH62" s="343">
        <v>2.1125993923426113E-2</v>
      </c>
      <c r="AAI62" s="343">
        <v>2.149220235185037E-2</v>
      </c>
      <c r="AAJ62" s="343">
        <v>1.7245270758069527E-2</v>
      </c>
      <c r="AAK62" s="343">
        <v>1.7621560739584124E-2</v>
      </c>
      <c r="AAL62" s="343">
        <v>1.9265029246754987E-2</v>
      </c>
      <c r="AAM62" s="343">
        <v>1.9343266311168904E-2</v>
      </c>
      <c r="AAN62" s="343">
        <v>2.0917276794984632E-2</v>
      </c>
      <c r="AAO62" s="343">
        <v>2.7488513093416003E-2</v>
      </c>
      <c r="AAP62" s="343">
        <v>2.128084624591969E-2</v>
      </c>
      <c r="AAQ62" s="343">
        <v>2.949068318438567E-2</v>
      </c>
      <c r="AAR62" s="343">
        <v>2.1581613583361418E-2</v>
      </c>
      <c r="AAS62" s="343">
        <v>3.2117918824908026E-2</v>
      </c>
      <c r="AAT62" s="343">
        <v>2.7212743862684286E-2</v>
      </c>
      <c r="AAU62" s="343">
        <v>2.6560673404062901E-2</v>
      </c>
      <c r="AAV62" s="343">
        <v>3.1651846943796545E-2</v>
      </c>
      <c r="AAW62" s="343">
        <v>2.2237938186655207E-2</v>
      </c>
      <c r="AAX62" s="343">
        <v>2.5123116229857734E-2</v>
      </c>
      <c r="AAY62" s="343">
        <v>2.4862669992316736E-2</v>
      </c>
      <c r="AAZ62" s="343">
        <v>2.0775395497692958E-2</v>
      </c>
      <c r="ABA62" s="343">
        <v>2.5168630665903746E-2</v>
      </c>
      <c r="ABB62" s="343">
        <v>2.2787484160681111E-2</v>
      </c>
      <c r="ABC62" s="343">
        <v>2.0602879292290478E-2</v>
      </c>
      <c r="ABD62" s="343">
        <v>2.4621203728550593E-2</v>
      </c>
      <c r="ABE62" s="343">
        <v>2.2140222286082017E-2</v>
      </c>
      <c r="ABF62" s="343">
        <v>3.1739245766743675E-2</v>
      </c>
      <c r="ABG62" s="343">
        <v>1.7447720165527196E-2</v>
      </c>
      <c r="ABH62" s="343">
        <v>1.880816036518846E-2</v>
      </c>
      <c r="ABI62" s="343">
        <v>2.260533781864725E-2</v>
      </c>
      <c r="ABJ62" s="343">
        <v>2.2770270886921851E-2</v>
      </c>
      <c r="ABK62" s="343">
        <v>2.2080122436824084E-2</v>
      </c>
      <c r="ABL62" s="343">
        <v>1.8960082958188799E-2</v>
      </c>
      <c r="ABM62" s="343">
        <v>2.3552023524197847E-2</v>
      </c>
      <c r="ABN62" s="343">
        <v>2.7683346122981189E-2</v>
      </c>
      <c r="ABO62" s="343">
        <v>1.7188365545176026E-2</v>
      </c>
      <c r="ABP62" s="343">
        <v>1.7414092862762878E-2</v>
      </c>
      <c r="ABQ62" s="343">
        <v>1.9379327334867955E-2</v>
      </c>
      <c r="ABR62" s="343">
        <v>1.9101801133449951E-2</v>
      </c>
      <c r="ABS62" s="343">
        <v>1.6498064679697191E-2</v>
      </c>
      <c r="ABT62" s="343">
        <v>1.8956181842444821E-2</v>
      </c>
      <c r="ABU62" s="343">
        <v>2.528270675862742E-2</v>
      </c>
      <c r="ABV62" s="343">
        <v>3.0577514918446756E-2</v>
      </c>
      <c r="ABW62" s="343">
        <v>1.6182161558343306E-2</v>
      </c>
      <c r="ABX62" s="343">
        <v>1.8294402022510169E-2</v>
      </c>
      <c r="ABY62" s="343">
        <v>1.7537938160830959E-2</v>
      </c>
      <c r="ABZ62" s="343">
        <v>2.5404704875077642E-2</v>
      </c>
      <c r="ACA62" s="343">
        <v>2.5622543405133962E-2</v>
      </c>
      <c r="ACB62" s="343">
        <v>3.5801042017657769E-2</v>
      </c>
      <c r="ACC62" s="343">
        <v>2.0721331031468206E-2</v>
      </c>
      <c r="ACD62" s="343">
        <v>2.040264964383362E-2</v>
      </c>
      <c r="ACE62" s="343">
        <v>2.5194136802766793E-2</v>
      </c>
      <c r="ACF62" s="343">
        <v>2.7658768608895355E-2</v>
      </c>
      <c r="ACG62" s="343">
        <v>2.1188225924015779E-2</v>
      </c>
      <c r="ACH62" s="343">
        <v>1.992387563054094E-2</v>
      </c>
      <c r="ACI62" s="343">
        <v>2.0030291647557236E-2</v>
      </c>
      <c r="ACJ62" s="343">
        <v>1.9693166880688763E-2</v>
      </c>
      <c r="ACK62" s="343">
        <v>1.8101895416188576E-2</v>
      </c>
      <c r="ACL62" s="343">
        <v>2.8853532553367794E-2</v>
      </c>
      <c r="ACM62" s="343">
        <v>2.0799442125870884E-2</v>
      </c>
      <c r="ACN62" s="343">
        <v>2.1390041450278879E-2</v>
      </c>
      <c r="ACO62" s="343">
        <v>2.876898524871311E-2</v>
      </c>
      <c r="ACP62" s="343">
        <v>1.8504973994731649E-2</v>
      </c>
      <c r="ACQ62" s="343">
        <v>2.6437682163896786E-2</v>
      </c>
      <c r="ACR62" s="343">
        <v>2.5260197488992726E-2</v>
      </c>
      <c r="ACS62" s="343">
        <v>1.706114114275966E-2</v>
      </c>
      <c r="ACT62" s="343">
        <v>3.0357101249873553E-2</v>
      </c>
      <c r="ACU62" s="343">
        <v>2.4951546892171272E-2</v>
      </c>
      <c r="ACV62" s="343">
        <v>1.7891078683904157E-2</v>
      </c>
      <c r="ACW62" s="343">
        <v>1.9911461707036168E-2</v>
      </c>
      <c r="ACX62" s="343">
        <v>2.1697103012215887E-2</v>
      </c>
      <c r="ACY62" s="343">
        <v>2.1739513122933655E-2</v>
      </c>
      <c r="ACZ62" s="343">
        <v>2.1479211046291004E-2</v>
      </c>
      <c r="ADA62" s="343">
        <v>3.0532806555681344E-2</v>
      </c>
      <c r="ADB62" s="343">
        <v>1.9597461596602424E-2</v>
      </c>
      <c r="ADC62" s="343">
        <v>1.4994207254205647E-2</v>
      </c>
      <c r="ADD62" s="343">
        <v>2.8886234992069642E-2</v>
      </c>
      <c r="ADE62" s="343">
        <v>2.2227689644769347E-2</v>
      </c>
      <c r="ADF62" s="343">
        <v>1.729624241522297E-2</v>
      </c>
      <c r="ADG62" s="343">
        <v>1.628574453670906E-2</v>
      </c>
      <c r="ADH62" s="343">
        <v>2.3473873237493496E-2</v>
      </c>
      <c r="ADI62" s="343">
        <v>1.9521082007803565E-2</v>
      </c>
      <c r="ADJ62" s="343">
        <v>1.5470258763849732E-2</v>
      </c>
      <c r="ADK62" s="343">
        <v>2.4692610033973612E-2</v>
      </c>
      <c r="ADL62" s="343">
        <v>1.6618014403490058E-2</v>
      </c>
      <c r="ADM62" s="343">
        <v>1.9035289984688789E-2</v>
      </c>
      <c r="ADN62" s="343">
        <v>2.9578782535069889E-2</v>
      </c>
      <c r="ADO62" s="343">
        <v>2.1970756310189028E-2</v>
      </c>
      <c r="ADP62" s="343">
        <v>2.6461102809943429E-2</v>
      </c>
      <c r="ADQ62" s="343">
        <v>2.1930514802243263E-2</v>
      </c>
      <c r="ADR62" s="343">
        <v>2.0930933284332643E-2</v>
      </c>
      <c r="ADS62" s="343">
        <v>2.0732196493091225E-2</v>
      </c>
      <c r="ADT62" s="343">
        <v>2.5309207950661963E-2</v>
      </c>
      <c r="ADU62" s="343">
        <v>1.5850353872697943E-2</v>
      </c>
      <c r="ADV62" s="343">
        <v>2.4273660757224765E-2</v>
      </c>
      <c r="ADW62" s="343">
        <v>2.3602997565964876E-2</v>
      </c>
      <c r="ADX62" s="343">
        <v>2.6389709389830603E-2</v>
      </c>
      <c r="ADY62" s="343">
        <v>2.5529817748207829E-2</v>
      </c>
      <c r="ADZ62" s="343">
        <v>2.3293171204339935E-2</v>
      </c>
      <c r="AEA62" s="343">
        <v>2.5438885801179503E-2</v>
      </c>
      <c r="AEB62" s="343">
        <v>2.6363884261566654E-2</v>
      </c>
      <c r="AEC62" s="343">
        <v>2.6193718834981471E-2</v>
      </c>
      <c r="AED62" s="343">
        <v>2.3752679309297316E-2</v>
      </c>
      <c r="AEE62" s="343">
        <v>2.782800797560878E-2</v>
      </c>
      <c r="AEF62" s="343">
        <v>2.136718182854774E-2</v>
      </c>
      <c r="AEG62" s="343">
        <v>1.8539111703310303E-2</v>
      </c>
      <c r="AEH62" s="343">
        <v>2.3307845593115516E-2</v>
      </c>
      <c r="AEI62" s="343">
        <v>2.305944861179119E-2</v>
      </c>
      <c r="AEJ62" s="343">
        <v>2.4373298374699037E-2</v>
      </c>
      <c r="AEK62" s="343">
        <v>2.276337721388964E-2</v>
      </c>
      <c r="AEL62" s="343">
        <v>2.1807472016737807E-2</v>
      </c>
      <c r="AEM62" s="343">
        <v>2.4955536055994935E-2</v>
      </c>
      <c r="AEN62" s="343">
        <v>1.9897332716096679E-2</v>
      </c>
      <c r="AEO62" s="343">
        <v>1.1633693731293165E-2</v>
      </c>
      <c r="AEP62" s="343">
        <v>1.606885022107854E-2</v>
      </c>
      <c r="AEQ62" s="343">
        <v>2.2203977937605934E-2</v>
      </c>
      <c r="AER62" s="343">
        <v>1.5662142412043053E-2</v>
      </c>
      <c r="AES62" s="343">
        <v>1.9516711352609139E-2</v>
      </c>
      <c r="AET62" s="343">
        <v>2.1660416992371815E-2</v>
      </c>
      <c r="AEU62" s="343">
        <v>1.3445335824688218E-2</v>
      </c>
      <c r="AEV62" s="343">
        <v>1.9463145582020176E-2</v>
      </c>
      <c r="AEW62" s="343">
        <v>2.1300358982708243E-2</v>
      </c>
      <c r="AEX62" s="343">
        <v>2.2224195256166056E-2</v>
      </c>
      <c r="AEY62" s="343">
        <v>2.0200474716000401E-2</v>
      </c>
      <c r="AEZ62" s="343">
        <v>2.6512009799364071E-2</v>
      </c>
      <c r="AFA62" s="343">
        <v>1.5107286064045643E-2</v>
      </c>
      <c r="AFB62" s="343">
        <v>1.6479753584925608E-2</v>
      </c>
      <c r="AFC62" s="343">
        <v>1.9655383654783684E-2</v>
      </c>
      <c r="AFD62" s="343">
        <v>1.6844865012543918E-2</v>
      </c>
      <c r="AFE62" s="343">
        <v>1.9327481763362225E-2</v>
      </c>
      <c r="AFF62" s="343">
        <v>1.5325966325520416E-2</v>
      </c>
      <c r="AFG62" s="343">
        <v>1.400961908737608E-2</v>
      </c>
      <c r="AFH62" s="343">
        <v>1.4662496412005498E-2</v>
      </c>
      <c r="AFI62" s="343">
        <v>1.9476141730365503E-2</v>
      </c>
      <c r="AFJ62" s="343">
        <v>1.5463775893111547E-2</v>
      </c>
      <c r="AFK62" s="343">
        <v>1.5296342522415041E-2</v>
      </c>
      <c r="AFL62" s="343">
        <v>2.5933753656012616E-2</v>
      </c>
      <c r="AFM62" s="343">
        <v>1.8756687693381895E-2</v>
      </c>
      <c r="AFN62" s="343">
        <v>1.6440740687550484E-2</v>
      </c>
      <c r="AFO62" s="343">
        <v>1.3628224105742234E-2</v>
      </c>
      <c r="AFP62" s="343">
        <v>1.6420747646184109E-2</v>
      </c>
      <c r="AFQ62" s="343">
        <v>1.82963770029997E-2</v>
      </c>
      <c r="AFR62" s="343">
        <v>2.0106486192963607E-2</v>
      </c>
      <c r="AFS62" s="343">
        <v>1.5350336254998338E-2</v>
      </c>
      <c r="AFT62" s="343">
        <v>1.8409677214387802E-2</v>
      </c>
      <c r="AFU62" s="343">
        <v>2.0239655791712642E-2</v>
      </c>
      <c r="AFV62" s="343">
        <v>1.9081459220464749E-2</v>
      </c>
      <c r="AFW62" s="343">
        <v>1.737028077315754E-2</v>
      </c>
      <c r="AFX62" s="343">
        <v>3.1944532199005164E-2</v>
      </c>
      <c r="AFY62" s="343">
        <v>1.2827649839518314E-2</v>
      </c>
      <c r="AFZ62" s="343">
        <v>1.9225950052563671E-2</v>
      </c>
      <c r="AGA62" s="343">
        <v>1.7810709829544538E-2</v>
      </c>
      <c r="AGB62" s="343">
        <v>1.3849075849451326E-2</v>
      </c>
      <c r="AGC62" s="343">
        <v>2.0283398333979418E-2</v>
      </c>
      <c r="AGD62" s="343">
        <v>1.8180455989886515E-2</v>
      </c>
      <c r="AGE62" s="343">
        <v>1.8039634414470113E-2</v>
      </c>
      <c r="AGF62" s="343">
        <v>1.9837239865139897E-2</v>
      </c>
      <c r="AGG62" s="343">
        <v>2.0399558475564548E-2</v>
      </c>
      <c r="AGH62" s="343">
        <v>2.4283874779236898E-2</v>
      </c>
      <c r="AGI62" s="343">
        <v>1.6794665697133865E-2</v>
      </c>
      <c r="AGJ62" s="343">
        <v>1.7379259148807787E-2</v>
      </c>
      <c r="AGK62" s="343">
        <v>1.6252094092112691E-2</v>
      </c>
      <c r="AGL62" s="343">
        <v>1.775615137187429E-2</v>
      </c>
      <c r="AGM62" s="343">
        <v>1.649597594680827E-2</v>
      </c>
      <c r="AGN62" s="343">
        <v>1.9459995553009871E-2</v>
      </c>
      <c r="AGO62" s="343">
        <v>2.0276729230692226E-2</v>
      </c>
      <c r="AGP62" s="343">
        <v>1.7872616447030636E-2</v>
      </c>
      <c r="AGQ62" s="343">
        <v>1.865379692800366E-2</v>
      </c>
      <c r="AGR62" s="343">
        <v>2.4046307410993114E-2</v>
      </c>
      <c r="AGS62" s="343">
        <v>1.1756245623263804E-2</v>
      </c>
      <c r="AGT62" s="343">
        <v>1.1254968804966438E-2</v>
      </c>
      <c r="AGU62" s="343">
        <v>2.0645222224481685E-2</v>
      </c>
      <c r="AGV62" s="343">
        <v>1.7262498053951476E-2</v>
      </c>
      <c r="AGW62" s="343">
        <v>2.0744448246600062E-2</v>
      </c>
      <c r="AGX62" s="343">
        <v>1.7811960445793515E-2</v>
      </c>
      <c r="AGY62" s="343">
        <v>1.8668006883957439E-2</v>
      </c>
      <c r="AGZ62" s="343">
        <v>2.4714092539324047E-2</v>
      </c>
      <c r="AHA62" s="343">
        <v>1.7065444836163891E-2</v>
      </c>
      <c r="AHB62" s="343">
        <v>1.9010509520577614E-2</v>
      </c>
      <c r="AHC62" s="343">
        <v>1.9604829923591222E-2</v>
      </c>
      <c r="AHD62" s="343">
        <v>2.0081232010361088E-2</v>
      </c>
      <c r="AHE62" s="343">
        <v>2.1613659494208241E-2</v>
      </c>
      <c r="AHF62" s="343">
        <v>2.1691730208705379E-2</v>
      </c>
      <c r="AHG62" s="343">
        <v>1.7265207958093619E-2</v>
      </c>
      <c r="AHH62" s="343">
        <v>2.6631819688945197E-2</v>
      </c>
      <c r="AHI62" s="343">
        <v>1.6264657685955062E-2</v>
      </c>
      <c r="AHJ62" s="343">
        <v>1.8062264409346496E-2</v>
      </c>
      <c r="AHK62" s="343">
        <v>1.7716459112954323E-2</v>
      </c>
      <c r="AHL62" s="343">
        <v>2.5368137314348466E-2</v>
      </c>
      <c r="AHM62" s="343">
        <v>1.828605216311318E-2</v>
      </c>
      <c r="AHN62" s="343">
        <v>2.1834897592788345E-2</v>
      </c>
      <c r="AHO62" s="343">
        <v>2.0836046296275157</v>
      </c>
      <c r="AHQ62" s="352">
        <v>57</v>
      </c>
    </row>
    <row r="63" spans="1:901" x14ac:dyDescent="0.35">
      <c r="A63" s="346" t="s">
        <v>37</v>
      </c>
      <c r="B63" s="347" t="s">
        <v>38</v>
      </c>
      <c r="C63" s="343">
        <v>1.5842300337254176E-2</v>
      </c>
      <c r="D63" s="343">
        <v>2.183682869278554E-2</v>
      </c>
      <c r="E63" s="343">
        <v>2.7071398754333266E-2</v>
      </c>
      <c r="F63" s="343">
        <v>1.8148492380934449E-2</v>
      </c>
      <c r="G63" s="343">
        <v>2.2144241873214628E-2</v>
      </c>
      <c r="H63" s="343">
        <v>1.5470715571797087E-2</v>
      </c>
      <c r="I63" s="343">
        <v>2.7942943001124713E-2</v>
      </c>
      <c r="J63" s="343">
        <v>2.1629588605989583E-2</v>
      </c>
      <c r="K63" s="343">
        <v>2.2350906052729446E-2</v>
      </c>
      <c r="L63" s="343">
        <v>1.9062952902649651E-2</v>
      </c>
      <c r="M63" s="343">
        <v>2.6472377941952955E-2</v>
      </c>
      <c r="N63" s="343">
        <v>1.4605292343827006E-2</v>
      </c>
      <c r="O63" s="343">
        <v>3.746511355129175E-2</v>
      </c>
      <c r="P63" s="343">
        <v>1.5249507538732722E-2</v>
      </c>
      <c r="Q63" s="343">
        <v>1.5107156366541426E-2</v>
      </c>
      <c r="R63" s="343">
        <v>2.2346642128324656E-2</v>
      </c>
      <c r="S63" s="343">
        <v>5.285528017043583E-2</v>
      </c>
      <c r="T63" s="343">
        <v>1.3710448402481118E-2</v>
      </c>
      <c r="U63" s="343">
        <v>3.4814101092219961E-2</v>
      </c>
      <c r="V63" s="343">
        <v>2.2725907163736576E-2</v>
      </c>
      <c r="W63" s="343">
        <v>2.235392458013058E-2</v>
      </c>
      <c r="X63" s="343">
        <v>2.73515638195088E-2</v>
      </c>
      <c r="Y63" s="343">
        <v>1.4039725195526433E-2</v>
      </c>
      <c r="Z63" s="343">
        <v>2.4771870858369738E-2</v>
      </c>
      <c r="AA63" s="343">
        <v>1.0727363465489829E-2</v>
      </c>
      <c r="AB63" s="343">
        <v>2.8390995654815246E-2</v>
      </c>
      <c r="AC63" s="343">
        <v>2.7406516121027222E-2</v>
      </c>
      <c r="AD63" s="343">
        <v>2.9657734041233962E-2</v>
      </c>
      <c r="AE63" s="343">
        <v>3.9818669949644926E-2</v>
      </c>
      <c r="AF63" s="343">
        <v>2.461927033491406E-2</v>
      </c>
      <c r="AG63" s="343">
        <v>2.2747916185891785E-2</v>
      </c>
      <c r="AH63" s="343">
        <v>4.3846982960578221E-2</v>
      </c>
      <c r="AI63" s="343">
        <v>3.9165499498171642E-2</v>
      </c>
      <c r="AJ63" s="343">
        <v>5.1502171444072285E-2</v>
      </c>
      <c r="AK63" s="343">
        <v>3.4257631538877925E-2</v>
      </c>
      <c r="AL63" s="343">
        <v>1.7258383637506699E-2</v>
      </c>
      <c r="AM63" s="343">
        <v>2.2456588135890028E-2</v>
      </c>
      <c r="AN63" s="343">
        <v>3.0325074045430268E-2</v>
      </c>
      <c r="AO63" s="343">
        <v>2.5935955955363955E-2</v>
      </c>
      <c r="AP63" s="343">
        <v>4.1401249080559137E-2</v>
      </c>
      <c r="AQ63" s="343">
        <v>4.0345998316492049E-2</v>
      </c>
      <c r="AR63" s="343">
        <v>2.6970496529598081E-2</v>
      </c>
      <c r="AS63" s="343">
        <v>1.2898903453621475E-2</v>
      </c>
      <c r="AT63" s="343">
        <v>2.0139219071751771E-2</v>
      </c>
      <c r="AU63" s="343">
        <v>2.5319861534392078E-2</v>
      </c>
      <c r="AV63" s="343">
        <v>1.1290435492532853E-2</v>
      </c>
      <c r="AW63" s="343">
        <v>1.9025384051129402E-2</v>
      </c>
      <c r="AX63" s="343">
        <v>2.4056936298281938E-2</v>
      </c>
      <c r="AY63" s="343">
        <v>2.6725247896191861E-2</v>
      </c>
      <c r="AZ63" s="343">
        <v>1.662716389737089E-2</v>
      </c>
      <c r="BA63" s="343">
        <v>3.025197392318231E-2</v>
      </c>
      <c r="BB63" s="343">
        <v>2.5728865782579984E-2</v>
      </c>
      <c r="BC63" s="343">
        <v>4.0564938212075838E-2</v>
      </c>
      <c r="BD63" s="343">
        <v>3.2133851284985901E-2</v>
      </c>
      <c r="BE63" s="343">
        <v>2.3796179931919247E-2</v>
      </c>
      <c r="BF63" s="343">
        <v>3.7296562786773138E-2</v>
      </c>
      <c r="BG63" s="343">
        <v>3.3452670337403359E-2</v>
      </c>
      <c r="BH63" s="343">
        <v>2.8684472799409368E-2</v>
      </c>
      <c r="BI63" s="343">
        <v>2.887596521867742E-2</v>
      </c>
      <c r="BJ63" s="343">
        <v>3.7402873068125522E-2</v>
      </c>
      <c r="BK63" s="343">
        <v>3.3951021747546044E-2</v>
      </c>
      <c r="BL63" s="343">
        <v>3.127139850506383E-2</v>
      </c>
      <c r="BM63" s="343">
        <v>2.3124400270674951E-2</v>
      </c>
      <c r="BN63" s="343">
        <v>2.8124279168261435E-2</v>
      </c>
      <c r="BO63" s="343">
        <v>3.8592225192872642E-2</v>
      </c>
      <c r="BP63" s="343">
        <v>2.7106279684451076E-2</v>
      </c>
      <c r="BQ63" s="343">
        <v>2.6131048117616983E-2</v>
      </c>
      <c r="BR63" s="343">
        <v>2.9158899015924441E-2</v>
      </c>
      <c r="BS63" s="343">
        <v>2.6004930286672584E-2</v>
      </c>
      <c r="BT63" s="343">
        <v>2.6677331326792314E-2</v>
      </c>
      <c r="BU63" s="343">
        <v>2.7640553548549256E-2</v>
      </c>
      <c r="BV63" s="343">
        <v>1.2610969355119059E-2</v>
      </c>
      <c r="BW63" s="343">
        <v>1.1163439616451568E-2</v>
      </c>
      <c r="BX63" s="343">
        <v>1.8709383052637026E-2</v>
      </c>
      <c r="BY63" s="343">
        <v>2.5154982247646181E-2</v>
      </c>
      <c r="BZ63" s="343">
        <v>1.8649091748580589E-2</v>
      </c>
      <c r="CA63" s="343">
        <v>1.8735902547987394E-2</v>
      </c>
      <c r="CB63" s="343">
        <v>3.133614080743604E-2</v>
      </c>
      <c r="CC63" s="343">
        <v>2.6824770558681883E-2</v>
      </c>
      <c r="CD63" s="343">
        <v>2.1186989160290375E-2</v>
      </c>
      <c r="CE63" s="343">
        <v>1.3703571419870046E-2</v>
      </c>
      <c r="CF63" s="343">
        <v>1.7229905876606558E-2</v>
      </c>
      <c r="CG63" s="343">
        <v>2.5051058347299256E-2</v>
      </c>
      <c r="CH63" s="343">
        <v>3.6261757989336951E-2</v>
      </c>
      <c r="CI63" s="343">
        <v>3.2803853680911564E-2</v>
      </c>
      <c r="CJ63" s="343">
        <v>3.0526445587435076E-2</v>
      </c>
      <c r="CK63" s="343">
        <v>2.4380587645535152E-2</v>
      </c>
      <c r="CL63" s="343">
        <v>1.7623089952992981E-2</v>
      </c>
      <c r="CM63" s="343">
        <v>2.0359372656312266E-2</v>
      </c>
      <c r="CN63" s="343">
        <v>2.1101433609423095E-2</v>
      </c>
      <c r="CO63" s="343">
        <v>2.4522882420045237E-2</v>
      </c>
      <c r="CP63" s="343">
        <v>2.8006813363978228E-2</v>
      </c>
      <c r="CQ63" s="343">
        <v>2.0038380988744657E-2</v>
      </c>
      <c r="CR63" s="343">
        <v>1.817601734705376E-2</v>
      </c>
      <c r="CS63" s="343">
        <v>3.2432326978837821E-2</v>
      </c>
      <c r="CT63" s="343">
        <v>1.8020501982069233E-2</v>
      </c>
      <c r="CU63" s="343">
        <v>1.7630780624222981E-2</v>
      </c>
      <c r="CV63" s="343">
        <v>2.4194424074485431E-2</v>
      </c>
      <c r="CW63" s="343">
        <v>1.8489213216628806E-2</v>
      </c>
      <c r="CX63" s="343">
        <v>1.0048759767437972E-2</v>
      </c>
      <c r="CY63" s="343">
        <v>1.8538839871691908E-2</v>
      </c>
      <c r="CZ63" s="343">
        <v>2.4952075834477425E-2</v>
      </c>
      <c r="DA63" s="343">
        <v>3.4779532398287967E-2</v>
      </c>
      <c r="DB63" s="343">
        <v>2.4839643005007284E-2</v>
      </c>
      <c r="DC63" s="343">
        <v>3.1028718938679253E-2</v>
      </c>
      <c r="DD63" s="343">
        <v>2.7728133697295477E-2</v>
      </c>
      <c r="DE63" s="343">
        <v>2.6887725790406502E-2</v>
      </c>
      <c r="DF63" s="343">
        <v>4.7010263398104782E-2</v>
      </c>
      <c r="DG63" s="343">
        <v>2.4596113089323555E-2</v>
      </c>
      <c r="DH63" s="343">
        <v>3.3990024226567335E-2</v>
      </c>
      <c r="DI63" s="343">
        <v>3.1194903612302368E-2</v>
      </c>
      <c r="DJ63" s="343">
        <v>2.6735867485350898E-2</v>
      </c>
      <c r="DK63" s="343">
        <v>3.2562531386586366E-2</v>
      </c>
      <c r="DL63" s="343">
        <v>2.3333780232868431E-2</v>
      </c>
      <c r="DM63" s="343">
        <v>2.2649656398003159E-2</v>
      </c>
      <c r="DN63" s="343">
        <v>2.8260469060302787E-2</v>
      </c>
      <c r="DO63" s="343">
        <v>2.434681144394853E-2</v>
      </c>
      <c r="DP63" s="343">
        <v>5.4397617376182726E-2</v>
      </c>
      <c r="DQ63" s="343">
        <v>3.0403975578255055E-2</v>
      </c>
      <c r="DR63" s="343">
        <v>3.5004847211597176E-2</v>
      </c>
      <c r="DS63" s="343">
        <v>8.1731729228188374E-2</v>
      </c>
      <c r="DT63" s="343">
        <v>3.1498881117010873E-2</v>
      </c>
      <c r="DU63" s="343">
        <v>1.9894711523090688E-2</v>
      </c>
      <c r="DV63" s="343">
        <v>5.0810664597511206E-2</v>
      </c>
      <c r="DW63" s="343">
        <v>2.0782633722126336E-2</v>
      </c>
      <c r="DX63" s="343">
        <v>2.0883506597637033E-2</v>
      </c>
      <c r="DY63" s="343">
        <v>2.4050832286150192E-2</v>
      </c>
      <c r="DZ63" s="343">
        <v>2.6426098263558483E-2</v>
      </c>
      <c r="EA63" s="343">
        <v>2.5818182248146852E-2</v>
      </c>
      <c r="EB63" s="343">
        <v>2.053018072307906E-2</v>
      </c>
      <c r="EC63" s="343">
        <v>2.6065913869916402E-2</v>
      </c>
      <c r="ED63" s="343">
        <v>1.9902740019202728E-2</v>
      </c>
      <c r="EE63" s="343">
        <v>1.8533443547103852E-2</v>
      </c>
      <c r="EF63" s="343">
        <v>1.8063481769999671E-2</v>
      </c>
      <c r="EG63" s="343">
        <v>1.9106808598840785E-2</v>
      </c>
      <c r="EH63" s="343">
        <v>2.3631921117439149E-2</v>
      </c>
      <c r="EI63" s="343">
        <v>3.1811274941873351E-2</v>
      </c>
      <c r="EJ63" s="343">
        <v>2.9435108876376539E-2</v>
      </c>
      <c r="EK63" s="343">
        <v>1.9865961144367894E-2</v>
      </c>
      <c r="EL63" s="343">
        <v>1.8142570029086987E-2</v>
      </c>
      <c r="EM63" s="343">
        <v>1.8742910076546649E-2</v>
      </c>
      <c r="EN63" s="343">
        <v>2.0936094511150825E-2</v>
      </c>
      <c r="EO63" s="343">
        <v>2.4826593884987626E-2</v>
      </c>
      <c r="EP63" s="343">
        <v>2.67887825807318E-2</v>
      </c>
      <c r="EQ63" s="343">
        <v>2.9873159441400097E-2</v>
      </c>
      <c r="ER63" s="343">
        <v>2.1646156867416756E-2</v>
      </c>
      <c r="ES63" s="343">
        <v>3.1767371737340525E-2</v>
      </c>
      <c r="ET63" s="343">
        <v>1.7883134266407193E-2</v>
      </c>
      <c r="EU63" s="343">
        <v>2.2749706989907088E-2</v>
      </c>
      <c r="EV63" s="343">
        <v>2.7199717675359895E-2</v>
      </c>
      <c r="EW63" s="343">
        <v>2.8514042046198035E-2</v>
      </c>
      <c r="EX63" s="343">
        <v>2.7662360584492805E-2</v>
      </c>
      <c r="EY63" s="343">
        <v>3.4078878198834615E-2</v>
      </c>
      <c r="EZ63" s="343">
        <v>3.9191260382807118E-2</v>
      </c>
      <c r="FA63" s="343">
        <v>2.7645882871422733E-2</v>
      </c>
      <c r="FB63" s="343">
        <v>3.0151181392236569E-2</v>
      </c>
      <c r="FC63" s="343">
        <v>4.3638926853807318E-2</v>
      </c>
      <c r="FD63" s="343">
        <v>3.4390692777535328E-2</v>
      </c>
      <c r="FE63" s="343">
        <v>3.6201586920263838E-2</v>
      </c>
      <c r="FF63" s="343">
        <v>2.7689905251182131E-2</v>
      </c>
      <c r="FG63" s="343">
        <v>3.3867226577959167E-2</v>
      </c>
      <c r="FH63" s="343">
        <v>1.5639297255094241E-2</v>
      </c>
      <c r="FI63" s="343">
        <v>2.4484200600950207E-2</v>
      </c>
      <c r="FJ63" s="343">
        <v>1.9032479330769871E-2</v>
      </c>
      <c r="FK63" s="343">
        <v>1.2928068708962721E-2</v>
      </c>
      <c r="FL63" s="343">
        <v>5.3325686282759625E-2</v>
      </c>
      <c r="FM63" s="343">
        <v>2.1306918215872796E-2</v>
      </c>
      <c r="FN63" s="343">
        <v>1.9704001014854367E-2</v>
      </c>
      <c r="FO63" s="343">
        <v>2.0373178472380366E-2</v>
      </c>
      <c r="FP63" s="343">
        <v>2.7208413173939516E-2</v>
      </c>
      <c r="FQ63" s="343">
        <v>1.5573755660011481E-2</v>
      </c>
      <c r="FR63" s="343">
        <v>2.2203922474523484E-2</v>
      </c>
      <c r="FS63" s="343">
        <v>4.9750223789471151E-2</v>
      </c>
      <c r="FT63" s="343">
        <v>2.1153551961081422E-2</v>
      </c>
      <c r="FU63" s="343">
        <v>2.3849735140353871E-2</v>
      </c>
      <c r="FV63" s="343">
        <v>3.7904665958041636E-2</v>
      </c>
      <c r="FW63" s="343">
        <v>3.1491331613456137E-2</v>
      </c>
      <c r="FX63" s="343">
        <v>3.1259691181513449E-2</v>
      </c>
      <c r="FY63" s="343">
        <v>2.4633969269214469E-2</v>
      </c>
      <c r="FZ63" s="343">
        <v>2.8637838307202595E-2</v>
      </c>
      <c r="GA63" s="343">
        <v>2.8940479962549729E-2</v>
      </c>
      <c r="GB63" s="343">
        <v>2.3787706439001421E-2</v>
      </c>
      <c r="GC63" s="343">
        <v>2.3861716846564109E-2</v>
      </c>
      <c r="GD63" s="343">
        <v>2.6651264661359673E-2</v>
      </c>
      <c r="GE63" s="343">
        <v>2.0311558513336218E-2</v>
      </c>
      <c r="GF63" s="343">
        <v>2.033443289431076E-2</v>
      </c>
      <c r="GG63" s="343">
        <v>2.5544116769018344E-2</v>
      </c>
      <c r="GH63" s="343">
        <v>2.0418558691336935E-2</v>
      </c>
      <c r="GI63" s="343">
        <v>1.8832089030701469E-2</v>
      </c>
      <c r="GJ63" s="343">
        <v>1.7552724303055565E-2</v>
      </c>
      <c r="GK63" s="343">
        <v>2.6833316078847345E-2</v>
      </c>
      <c r="GL63" s="343">
        <v>1.5246529284925325E-2</v>
      </c>
      <c r="GM63" s="343">
        <v>1.4642116565430725E-2</v>
      </c>
      <c r="GN63" s="343">
        <v>2.4618330000255918E-2</v>
      </c>
      <c r="GO63" s="343">
        <v>1.8192558531878275E-2</v>
      </c>
      <c r="GP63" s="343">
        <v>3.0076314638790628E-2</v>
      </c>
      <c r="GQ63" s="343">
        <v>2.5370466756261093E-2</v>
      </c>
      <c r="GR63" s="343">
        <v>2.5719587023192238E-2</v>
      </c>
      <c r="GS63" s="343">
        <v>5.5947449716699023E-2</v>
      </c>
      <c r="GT63" s="343">
        <v>1.4538981538308316E-2</v>
      </c>
      <c r="GU63" s="343">
        <v>2.3133955766853169E-2</v>
      </c>
      <c r="GV63" s="343">
        <v>2.8168612273941514E-2</v>
      </c>
      <c r="GW63" s="343">
        <v>3.0129003930670889E-2</v>
      </c>
      <c r="GX63" s="343">
        <v>2.8501659543678341E-2</v>
      </c>
      <c r="GY63" s="343">
        <v>1.8986860375900787E-2</v>
      </c>
      <c r="GZ63" s="343">
        <v>2.9650144676613203E-2</v>
      </c>
      <c r="HA63" s="343">
        <v>1.7792399593300669E-2</v>
      </c>
      <c r="HB63" s="343">
        <v>2.1921681268171237E-2</v>
      </c>
      <c r="HC63" s="343">
        <v>2.5405480686863529E-2</v>
      </c>
      <c r="HD63" s="343">
        <v>1.4512975437294498E-2</v>
      </c>
      <c r="HE63" s="343">
        <v>1.0639866916469093E-2</v>
      </c>
      <c r="HF63" s="343">
        <v>9.6150925076116233E-3</v>
      </c>
      <c r="HG63" s="343">
        <v>1.1042356274466841E-2</v>
      </c>
      <c r="HH63" s="343">
        <v>1.5438547908018487E-2</v>
      </c>
      <c r="HI63" s="343">
        <v>3.2013721006260258E-2</v>
      </c>
      <c r="HJ63" s="343">
        <v>2.1123681315577826E-2</v>
      </c>
      <c r="HK63" s="343">
        <v>3.5558548209524164E-2</v>
      </c>
      <c r="HL63" s="343">
        <v>2.5075023827421116E-2</v>
      </c>
      <c r="HM63" s="343">
        <v>2.7546129856728475E-2</v>
      </c>
      <c r="HN63" s="343">
        <v>2.2455898609853552E-2</v>
      </c>
      <c r="HO63" s="343">
        <v>3.5600160659862275E-2</v>
      </c>
      <c r="HP63" s="343">
        <v>3.1879649141351905E-2</v>
      </c>
      <c r="HQ63" s="343">
        <v>2.7929939954619443E-2</v>
      </c>
      <c r="HR63" s="343">
        <v>2.0667742059542735E-2</v>
      </c>
      <c r="HS63" s="343">
        <v>2.0377712263074135E-2</v>
      </c>
      <c r="HT63" s="343">
        <v>2.5096210757208807E-2</v>
      </c>
      <c r="HU63" s="343">
        <v>2.1241464661585479E-2</v>
      </c>
      <c r="HV63" s="343">
        <v>1.3160995605032462E-2</v>
      </c>
      <c r="HW63" s="343">
        <v>2.997278026054398E-2</v>
      </c>
      <c r="HX63" s="343">
        <v>3.5475334795485432E-2</v>
      </c>
      <c r="HY63" s="343">
        <v>2.3905018776454377E-2</v>
      </c>
      <c r="HZ63" s="343">
        <v>3.4332471595999947E-2</v>
      </c>
      <c r="IA63" s="343">
        <v>3.6288743854013636E-2</v>
      </c>
      <c r="IB63" s="343">
        <v>3.5916364716279486E-2</v>
      </c>
      <c r="IC63" s="343">
        <v>1.9899128929515415E-2</v>
      </c>
      <c r="ID63" s="343">
        <v>2.9374228114466223E-2</v>
      </c>
      <c r="IE63" s="343">
        <v>4.2277339685620682E-2</v>
      </c>
      <c r="IF63" s="343">
        <v>2.4459442644054061E-2</v>
      </c>
      <c r="IG63" s="343">
        <v>3.8033496617641084E-2</v>
      </c>
      <c r="IH63" s="343">
        <v>2.1727965870281279E-2</v>
      </c>
      <c r="II63" s="343">
        <v>2.3398646226840424E-2</v>
      </c>
      <c r="IJ63" s="343">
        <v>4.1203547018890688E-2</v>
      </c>
      <c r="IK63" s="343">
        <v>2.7990439942511387E-2</v>
      </c>
      <c r="IL63" s="343">
        <v>3.3143382949300075E-2</v>
      </c>
      <c r="IM63" s="343">
        <v>2.7559861434561329E-2</v>
      </c>
      <c r="IN63" s="343">
        <v>2.8536110023845106E-2</v>
      </c>
      <c r="IO63" s="343">
        <v>3.3204104944489048E-2</v>
      </c>
      <c r="IP63" s="343">
        <v>3.450550736922272E-2</v>
      </c>
      <c r="IQ63" s="343">
        <v>3.28437638252203E-2</v>
      </c>
      <c r="IR63" s="343">
        <v>2.0449808729674793E-2</v>
      </c>
      <c r="IS63" s="343">
        <v>3.4247621456036367E-2</v>
      </c>
      <c r="IT63" s="343">
        <v>4.1828841131807626E-2</v>
      </c>
      <c r="IU63" s="343">
        <v>2.6503092120737391E-2</v>
      </c>
      <c r="IV63" s="343">
        <v>2.8731981427832225E-2</v>
      </c>
      <c r="IW63" s="343">
        <v>2.1698139619832593E-2</v>
      </c>
      <c r="IX63" s="343">
        <v>2.7625349679009138E-2</v>
      </c>
      <c r="IY63" s="343">
        <v>2.1464185877521649E-2</v>
      </c>
      <c r="IZ63" s="343">
        <v>1.9015772765784748E-2</v>
      </c>
      <c r="JA63" s="343">
        <v>2.7616242141421776E-2</v>
      </c>
      <c r="JB63" s="343">
        <v>3.7240327990217544E-2</v>
      </c>
      <c r="JC63" s="343">
        <v>2.9430919969141413E-2</v>
      </c>
      <c r="JD63" s="343">
        <v>1.5573172862047808E-2</v>
      </c>
      <c r="JE63" s="343">
        <v>1.8496855760603673E-2</v>
      </c>
      <c r="JF63" s="343">
        <v>9.6608427847219569E-3</v>
      </c>
      <c r="JG63" s="343">
        <v>1.7586643075218358E-2</v>
      </c>
      <c r="JH63" s="343">
        <v>2.066510664754926E-2</v>
      </c>
      <c r="JI63" s="343">
        <v>1.2211182593182872E-2</v>
      </c>
      <c r="JJ63" s="343">
        <v>2.5278904445965804E-2</v>
      </c>
      <c r="JK63" s="343">
        <v>2.210750418941634E-2</v>
      </c>
      <c r="JL63" s="343">
        <v>2.3142737018863845E-2</v>
      </c>
      <c r="JM63" s="343">
        <v>2.6636553595698702E-2</v>
      </c>
      <c r="JN63" s="343">
        <v>2.2798942907336524E-2</v>
      </c>
      <c r="JO63" s="343">
        <v>2.6177551999238716E-2</v>
      </c>
      <c r="JP63" s="343">
        <v>8.9247980836314952E-3</v>
      </c>
      <c r="JQ63" s="343">
        <v>3.1388594421057854E-2</v>
      </c>
      <c r="JR63" s="343">
        <v>2.6462756940006212E-2</v>
      </c>
      <c r="JS63" s="343">
        <v>2.9508946297140147E-2</v>
      </c>
      <c r="JT63" s="343">
        <v>3.3022205410904733E-2</v>
      </c>
      <c r="JU63" s="343">
        <v>2.831963935860107E-2</v>
      </c>
      <c r="JV63" s="343">
        <v>2.1492093530753587E-2</v>
      </c>
      <c r="JW63" s="343">
        <v>1.6593636518276039E-2</v>
      </c>
      <c r="JX63" s="343">
        <v>2.6128657216213109E-2</v>
      </c>
      <c r="JY63" s="343">
        <v>2.6641866148085645E-2</v>
      </c>
      <c r="JZ63" s="343">
        <v>3.5635965890268906E-2</v>
      </c>
      <c r="KA63" s="343">
        <v>3.7572320354240643E-2</v>
      </c>
      <c r="KB63" s="343">
        <v>3.9804775616656844E-2</v>
      </c>
      <c r="KC63" s="343">
        <v>3.3227993738633027E-2</v>
      </c>
      <c r="KD63" s="343">
        <v>3.7652640593164879E-2</v>
      </c>
      <c r="KE63" s="343">
        <v>3.3813542052093394E-2</v>
      </c>
      <c r="KF63" s="343">
        <v>2.661906118849354E-2</v>
      </c>
      <c r="KG63" s="343">
        <v>5.5947443777167302E-2</v>
      </c>
      <c r="KH63" s="343">
        <v>3.8390455138238452E-2</v>
      </c>
      <c r="KI63" s="343">
        <v>3.8478432609092415E-2</v>
      </c>
      <c r="KJ63" s="343">
        <v>4.0801018077981345E-2</v>
      </c>
      <c r="KK63" s="343">
        <v>4.374893419814746E-2</v>
      </c>
      <c r="KL63" s="343">
        <v>2.2360337159126886E-2</v>
      </c>
      <c r="KM63" s="343">
        <v>3.8156232853511246E-2</v>
      </c>
      <c r="KN63" s="343">
        <v>2.7628633908759366E-2</v>
      </c>
      <c r="KO63" s="343">
        <v>2.4366843167624958E-2</v>
      </c>
      <c r="KP63" s="343">
        <v>2.7072266075469718E-2</v>
      </c>
      <c r="KQ63" s="343">
        <v>2.2528699927149953E-2</v>
      </c>
      <c r="KR63" s="343">
        <v>2.1460661919563025E-2</v>
      </c>
      <c r="KS63" s="343">
        <v>2.6274912822050189E-2</v>
      </c>
      <c r="KT63" s="343">
        <v>2.4647813883773045E-2</v>
      </c>
      <c r="KU63" s="343">
        <v>2.077953341393704E-2</v>
      </c>
      <c r="KV63" s="343">
        <v>2.070373292855136E-2</v>
      </c>
      <c r="KW63" s="343">
        <v>2.1210349329197291E-2</v>
      </c>
      <c r="KX63" s="343">
        <v>2.5619738637900676E-2</v>
      </c>
      <c r="KY63" s="343">
        <v>3.443883681409643E-2</v>
      </c>
      <c r="KZ63" s="343">
        <v>5.5905260326376521E-2</v>
      </c>
      <c r="LA63" s="343">
        <v>3.6958759760381536E-2</v>
      </c>
      <c r="LB63" s="343">
        <v>4.7331391205639457E-2</v>
      </c>
      <c r="LC63" s="343">
        <v>3.3526601837484946E-2</v>
      </c>
      <c r="LD63" s="343">
        <v>4.6880792991405615E-2</v>
      </c>
      <c r="LE63" s="343">
        <v>2.7283023425302588E-2</v>
      </c>
      <c r="LF63" s="343">
        <v>2.7934474629756945E-2</v>
      </c>
      <c r="LG63" s="343">
        <v>3.3470103063103288E-2</v>
      </c>
      <c r="LH63" s="343">
        <v>2.8717340953356842E-2</v>
      </c>
      <c r="LI63" s="343">
        <v>3.7711699821245608E-2</v>
      </c>
      <c r="LJ63" s="343">
        <v>2.4255960430765406E-2</v>
      </c>
      <c r="LK63" s="343">
        <v>2.3869944992222593E-2</v>
      </c>
      <c r="LL63" s="343">
        <v>2.6363638234099006E-2</v>
      </c>
      <c r="LM63" s="343">
        <v>3.4134804001715716E-2</v>
      </c>
      <c r="LN63" s="343">
        <v>3.4055024229548342E-2</v>
      </c>
      <c r="LO63" s="343">
        <v>3.0003839708626853E-2</v>
      </c>
      <c r="LP63" s="343">
        <v>2.5255314574028288E-2</v>
      </c>
      <c r="LQ63" s="343">
        <v>2.4306548652505082E-2</v>
      </c>
      <c r="LR63" s="343">
        <v>2.3269733215433078E-2</v>
      </c>
      <c r="LS63" s="343">
        <v>3.5260251033261691E-2</v>
      </c>
      <c r="LT63" s="343">
        <v>1.628228866752985E-2</v>
      </c>
      <c r="LU63" s="343">
        <v>2.2503938816976689E-2</v>
      </c>
      <c r="LV63" s="343">
        <v>2.0173930307209292E-2</v>
      </c>
      <c r="LW63" s="343">
        <v>3.4170164733727672E-2</v>
      </c>
      <c r="LX63" s="343">
        <v>3.5009588362269611E-2</v>
      </c>
      <c r="LY63" s="343">
        <v>2.8052594952238979E-2</v>
      </c>
      <c r="LZ63" s="343">
        <v>2.5688212336834788E-2</v>
      </c>
      <c r="MA63" s="343">
        <v>3.4310521104437088E-2</v>
      </c>
      <c r="MB63" s="343">
        <v>3.4334059636837749E-2</v>
      </c>
      <c r="MC63" s="343">
        <v>3.8156833978257587E-2</v>
      </c>
      <c r="MD63" s="343">
        <v>5.2712982408037498E-2</v>
      </c>
      <c r="ME63" s="343">
        <v>2.7084196359587552E-2</v>
      </c>
      <c r="MF63" s="343">
        <v>2.4695393131962423E-2</v>
      </c>
      <c r="MG63" s="343">
        <v>1.3123842019909265E-2</v>
      </c>
      <c r="MH63" s="343">
        <v>2.2645234296145279E-2</v>
      </c>
      <c r="MI63" s="343">
        <v>1.5026995021423684E-2</v>
      </c>
      <c r="MJ63" s="343">
        <v>3.2979273495923306E-2</v>
      </c>
      <c r="MK63" s="343">
        <v>2.5243537798667778E-2</v>
      </c>
      <c r="ML63" s="343">
        <v>3.0896193475610824E-2</v>
      </c>
      <c r="MM63" s="343">
        <v>3.5903990586264395E-2</v>
      </c>
      <c r="MN63" s="343">
        <v>3.6475705795387503E-2</v>
      </c>
      <c r="MO63" s="343">
        <v>2.354945896512706E-2</v>
      </c>
      <c r="MP63" s="343">
        <v>1.622856022597673E-2</v>
      </c>
      <c r="MQ63" s="343">
        <v>2.0395922910028026E-2</v>
      </c>
      <c r="MR63" s="343">
        <v>2.6437841129740996E-2</v>
      </c>
      <c r="MS63" s="343">
        <v>2.1826201112103247E-2</v>
      </c>
      <c r="MT63" s="343">
        <v>3.179855431609814E-2</v>
      </c>
      <c r="MU63" s="343">
        <v>3.1394991580868038E-2</v>
      </c>
      <c r="MV63" s="343">
        <v>2.0281926541465215E-2</v>
      </c>
      <c r="MW63" s="343">
        <v>3.7305468905019096E-2</v>
      </c>
      <c r="MX63" s="343">
        <v>4.3262944336308139E-2</v>
      </c>
      <c r="MY63" s="343">
        <v>3.2043821727124562E-2</v>
      </c>
      <c r="MZ63" s="343">
        <v>2.3153517581342511E-2</v>
      </c>
      <c r="NA63" s="343">
        <v>4.4022809813902497E-2</v>
      </c>
      <c r="NB63" s="343">
        <v>2.6773509126985312E-2</v>
      </c>
      <c r="NC63" s="343">
        <v>3.0076982187538747E-2</v>
      </c>
      <c r="ND63" s="343">
        <v>2.9056050467279677E-2</v>
      </c>
      <c r="NE63" s="343">
        <v>2.9758035555417846E-2</v>
      </c>
      <c r="NF63" s="343">
        <v>3.1582808675979228E-2</v>
      </c>
      <c r="NG63" s="343">
        <v>3.1144827837227072E-2</v>
      </c>
      <c r="NH63" s="343">
        <v>3.6508461043011572E-2</v>
      </c>
      <c r="NI63" s="343">
        <v>2.3775642523442369E-2</v>
      </c>
      <c r="NJ63" s="343">
        <v>1.9897570836611027E-2</v>
      </c>
      <c r="NK63" s="343">
        <v>1.7826061412111054E-2</v>
      </c>
      <c r="NL63" s="343">
        <v>2.6531706098454573E-2</v>
      </c>
      <c r="NM63" s="343">
        <v>3.9470664644074727E-2</v>
      </c>
      <c r="NN63" s="343">
        <v>2.6830082968343081E-2</v>
      </c>
      <c r="NO63" s="343">
        <v>3.1589578682613542E-2</v>
      </c>
      <c r="NP63" s="343">
        <v>2.8280830450137441E-2</v>
      </c>
      <c r="NQ63" s="343">
        <v>3.3265698488749357E-2</v>
      </c>
      <c r="NR63" s="343">
        <v>2.353783465368884E-2</v>
      </c>
      <c r="NS63" s="343">
        <v>2.5224142014943718E-2</v>
      </c>
      <c r="NT63" s="343">
        <v>3.0662242552874808E-2</v>
      </c>
      <c r="NU63" s="343">
        <v>1.9096472974599401E-2</v>
      </c>
      <c r="NV63" s="343">
        <v>2.5809362096248862E-2</v>
      </c>
      <c r="NW63" s="343">
        <v>2.2973260434845613E-2</v>
      </c>
      <c r="NX63" s="343">
        <v>1.8613235431753326E-2</v>
      </c>
      <c r="NY63" s="343">
        <v>2.1824833911617828E-2</v>
      </c>
      <c r="NZ63" s="343">
        <v>2.6637210816308442E-2</v>
      </c>
      <c r="OA63" s="343">
        <v>1.4647106125630374E-2</v>
      </c>
      <c r="OB63" s="343">
        <v>2.8230922219611539E-2</v>
      </c>
      <c r="OC63" s="343">
        <v>4.2751769980192728E-2</v>
      </c>
      <c r="OD63" s="343">
        <v>3.1725246658757741E-2</v>
      </c>
      <c r="OE63" s="343">
        <v>3.4432625206836508E-2</v>
      </c>
      <c r="OF63" s="343">
        <v>2.8834054811709978E-2</v>
      </c>
      <c r="OG63" s="343">
        <v>2.5643566766347794E-2</v>
      </c>
      <c r="OH63" s="343">
        <v>4.146375723095759E-2</v>
      </c>
      <c r="OI63" s="343">
        <v>1.6673292699256336E-2</v>
      </c>
      <c r="OJ63" s="343">
        <v>2.8979781487483272E-2</v>
      </c>
      <c r="OK63" s="343">
        <v>3.4986747996822221E-2</v>
      </c>
      <c r="OL63" s="343">
        <v>3.3574150949744093E-2</v>
      </c>
      <c r="OM63" s="343">
        <v>2.4639095656865784E-2</v>
      </c>
      <c r="ON63" s="343">
        <v>3.1851735611871469E-2</v>
      </c>
      <c r="OO63" s="343">
        <v>2.6787818779608473E-2</v>
      </c>
      <c r="OP63" s="343">
        <v>1.7254527271643918E-2</v>
      </c>
      <c r="OQ63" s="343">
        <v>2.6244113669052088E-2</v>
      </c>
      <c r="OR63" s="343">
        <v>2.9844613625185316E-2</v>
      </c>
      <c r="OS63" s="343">
        <v>3.7026351434273311E-2</v>
      </c>
      <c r="OT63" s="343">
        <v>2.8487317203064674E-2</v>
      </c>
      <c r="OU63" s="343">
        <v>2.7666377359915003E-2</v>
      </c>
      <c r="OV63" s="343">
        <v>3.9376226517732364E-2</v>
      </c>
      <c r="OW63" s="343">
        <v>2.5252453872687167E-2</v>
      </c>
      <c r="OX63" s="343">
        <v>5.1169898099489727E-2</v>
      </c>
      <c r="OY63" s="343">
        <v>3.1822049992238977E-2</v>
      </c>
      <c r="OZ63" s="343">
        <v>2.5164252877842717E-2</v>
      </c>
      <c r="PA63" s="343">
        <v>3.3170023383198945E-2</v>
      </c>
      <c r="PB63" s="343">
        <v>2.3780298865107925E-2</v>
      </c>
      <c r="PC63" s="343">
        <v>1.8023928455918995E-2</v>
      </c>
      <c r="PD63" s="343">
        <v>2.9466449431607724E-2</v>
      </c>
      <c r="PE63" s="343">
        <v>3.8121912942240273E-2</v>
      </c>
      <c r="PF63" s="343">
        <v>3.3593736931926403E-2</v>
      </c>
      <c r="PG63" s="343">
        <v>3.393002330683443E-2</v>
      </c>
      <c r="PH63" s="343">
        <v>3.170065967606496E-2</v>
      </c>
      <c r="PI63" s="343">
        <v>2.9449756102521596E-2</v>
      </c>
      <c r="PJ63" s="343">
        <v>3.468394398956242E-2</v>
      </c>
      <c r="PK63" s="343">
        <v>3.4594374883095379E-2</v>
      </c>
      <c r="PL63" s="343">
        <v>2.8109179416315511E-2</v>
      </c>
      <c r="PM63" s="343">
        <v>2.553728986330393E-2</v>
      </c>
      <c r="PN63" s="343">
        <v>3.1599089179033008E-2</v>
      </c>
      <c r="PO63" s="343">
        <v>4.8874726386059261E-2</v>
      </c>
      <c r="PP63" s="343">
        <v>9.3288070790197974E-3</v>
      </c>
      <c r="PQ63" s="343">
        <v>4.6519944168230701E-2</v>
      </c>
      <c r="PR63" s="343">
        <v>2.4059895276778591E-2</v>
      </c>
      <c r="PS63" s="343">
        <v>2.1404386260869442E-2</v>
      </c>
      <c r="PT63" s="343">
        <v>2.4684619248322649E-2</v>
      </c>
      <c r="PU63" s="343">
        <v>4.8796082465343074E-2</v>
      </c>
      <c r="PV63" s="343">
        <v>1.6800345842602933E-2</v>
      </c>
      <c r="PW63" s="343">
        <v>3.126631951415014E-2</v>
      </c>
      <c r="PX63" s="343">
        <v>5.2250675144431921E-2</v>
      </c>
      <c r="PY63" s="343">
        <v>3.4461746902031486E-2</v>
      </c>
      <c r="PZ63" s="343">
        <v>2.7575980624708216E-2</v>
      </c>
      <c r="QA63" s="343">
        <v>2.9292740007574786E-2</v>
      </c>
      <c r="QB63" s="343">
        <v>2.6164160933963933E-2</v>
      </c>
      <c r="QC63" s="343">
        <v>4.3347204979567552E-2</v>
      </c>
      <c r="QD63" s="343">
        <v>3.9576094517823138E-2</v>
      </c>
      <c r="QE63" s="343">
        <v>3.5120036623175234E-2</v>
      </c>
      <c r="QF63" s="343">
        <v>3.6068371592787994E-2</v>
      </c>
      <c r="QG63" s="343">
        <v>2.4164483062365585E-2</v>
      </c>
      <c r="QH63" s="343">
        <v>3.7999151911963937E-2</v>
      </c>
      <c r="QI63" s="343">
        <v>2.5429925622783938E-2</v>
      </c>
      <c r="QJ63" s="343">
        <v>2.902102634169525E-2</v>
      </c>
      <c r="QK63" s="343">
        <v>2.7738867892200789E-2</v>
      </c>
      <c r="QL63" s="343">
        <v>3.0636393364823766E-2</v>
      </c>
      <c r="QM63" s="343">
        <v>3.8073508224579784E-2</v>
      </c>
      <c r="QN63" s="343">
        <v>3.0000209454711543E-2</v>
      </c>
      <c r="QO63" s="343">
        <v>2.5052381874201474E-2</v>
      </c>
      <c r="QP63" s="343">
        <v>5.313874603227367E-2</v>
      </c>
      <c r="QQ63" s="343">
        <v>5.0191714648644775E-2</v>
      </c>
      <c r="QR63" s="343">
        <v>3.0294695293658785E-2</v>
      </c>
      <c r="QS63" s="343">
        <v>3.1575597689428712E-2</v>
      </c>
      <c r="QT63" s="343">
        <v>3.3892368491214402E-2</v>
      </c>
      <c r="QU63" s="343">
        <v>3.1590319798563526E-2</v>
      </c>
      <c r="QV63" s="343">
        <v>4.8276148031043443E-2</v>
      </c>
      <c r="QW63" s="343">
        <v>2.8143391694808183E-2</v>
      </c>
      <c r="QX63" s="343">
        <v>3.7259294520255927E-2</v>
      </c>
      <c r="QY63" s="343">
        <v>4.32407087788386E-2</v>
      </c>
      <c r="QZ63" s="343">
        <v>2.3768364666727843E-2</v>
      </c>
      <c r="RA63" s="343">
        <v>3.0809347615073913E-2</v>
      </c>
      <c r="RB63" s="343">
        <v>4.1010336576604058E-2</v>
      </c>
      <c r="RC63" s="343">
        <v>3.3708928426855828E-2</v>
      </c>
      <c r="RD63" s="343">
        <v>5.2495157624604681E-2</v>
      </c>
      <c r="RE63" s="343">
        <v>2.5818146304313526E-2</v>
      </c>
      <c r="RF63" s="343">
        <v>4.1978502972520398E-2</v>
      </c>
      <c r="RG63" s="343">
        <v>3.5023164336685106E-2</v>
      </c>
      <c r="RH63" s="343">
        <v>3.9841324617971713E-2</v>
      </c>
      <c r="RI63" s="343">
        <v>2.9179830102327366E-2</v>
      </c>
      <c r="RJ63" s="343">
        <v>2.0427345358612386E-2</v>
      </c>
      <c r="RK63" s="343">
        <v>3.1919377032368683E-2</v>
      </c>
      <c r="RL63" s="343">
        <v>4.123504368142103E-2</v>
      </c>
      <c r="RM63" s="343">
        <v>3.5691601307222404E-2</v>
      </c>
      <c r="RN63" s="343">
        <v>3.0385550828500911E-2</v>
      </c>
      <c r="RO63" s="343">
        <v>3.9075705551549093E-2</v>
      </c>
      <c r="RP63" s="343">
        <v>2.6991673985278547E-2</v>
      </c>
      <c r="RQ63" s="343">
        <v>3.8621866879474852E-2</v>
      </c>
      <c r="RR63" s="343">
        <v>2.7122637492807754E-2</v>
      </c>
      <c r="RS63" s="343">
        <v>3.6122694479342243E-2</v>
      </c>
      <c r="RT63" s="343">
        <v>3.6357956497271818E-2</v>
      </c>
      <c r="RU63" s="343">
        <v>3.2438052011015475E-2</v>
      </c>
      <c r="RV63" s="343">
        <v>4.574663271468847E-2</v>
      </c>
      <c r="RW63" s="343">
        <v>5.6015719794680195E-2</v>
      </c>
      <c r="RX63" s="343">
        <v>4.0343243860069336E-2</v>
      </c>
      <c r="RY63" s="343">
        <v>4.0958482281507835E-2</v>
      </c>
      <c r="RZ63" s="343">
        <v>3.9741370594985094E-2</v>
      </c>
      <c r="SA63" s="343">
        <v>5.3900193408631697E-2</v>
      </c>
      <c r="SB63" s="343">
        <v>5.0865877581455672E-2</v>
      </c>
      <c r="SC63" s="343">
        <v>3.5014931470499479E-2</v>
      </c>
      <c r="SD63" s="343">
        <v>3.9885964950673432E-2</v>
      </c>
      <c r="SE63" s="343">
        <v>4.4433640114630059E-2</v>
      </c>
      <c r="SF63" s="343">
        <v>4.982445390909785E-2</v>
      </c>
      <c r="SG63" s="343">
        <v>5.7477159496665646E-2</v>
      </c>
      <c r="SH63" s="343">
        <v>5.2350761057027906E-2</v>
      </c>
      <c r="SI63" s="343">
        <v>6.0877277095306874E-2</v>
      </c>
      <c r="SJ63" s="343">
        <v>2.8573425801866528E-2</v>
      </c>
      <c r="SK63" s="343">
        <v>6.492481579204383E-2</v>
      </c>
      <c r="SL63" s="343">
        <v>4.964648091893404E-2</v>
      </c>
      <c r="SM63" s="343">
        <v>3.2848444889549196E-2</v>
      </c>
      <c r="SN63" s="343">
        <v>3.5890800656906675E-2</v>
      </c>
      <c r="SO63" s="343">
        <v>3.7661970537470717E-2</v>
      </c>
      <c r="SP63" s="343">
        <v>4.1115914279287444E-2</v>
      </c>
      <c r="SQ63" s="343">
        <v>4.768599062403784E-2</v>
      </c>
      <c r="SR63" s="343">
        <v>2.193526404323606E-2</v>
      </c>
      <c r="SS63" s="343">
        <v>2.6546926586723835E-2</v>
      </c>
      <c r="ST63" s="343">
        <v>3.1476965139515499E-2</v>
      </c>
      <c r="SU63" s="343">
        <v>3.4561199557278786E-2</v>
      </c>
      <c r="SV63" s="343">
        <v>5.6761869817715721E-2</v>
      </c>
      <c r="SW63" s="343">
        <v>3.1204532917006429E-2</v>
      </c>
      <c r="SX63" s="343">
        <v>3.3237682174586058E-2</v>
      </c>
      <c r="SY63" s="343">
        <v>3.0054704283126607E-2</v>
      </c>
      <c r="SZ63" s="343">
        <v>3.5694360481669629E-2</v>
      </c>
      <c r="TA63" s="343">
        <v>3.8906806734831718E-2</v>
      </c>
      <c r="TB63" s="343">
        <v>3.58272321273529E-2</v>
      </c>
      <c r="TC63" s="343">
        <v>3.0834413324970025E-2</v>
      </c>
      <c r="TD63" s="343">
        <v>4.9941923902819582E-2</v>
      </c>
      <c r="TE63" s="343">
        <v>3.9975301668720362E-2</v>
      </c>
      <c r="TF63" s="343">
        <v>3.8929752050094565E-2</v>
      </c>
      <c r="TG63" s="343">
        <v>3.2605298546845921E-2</v>
      </c>
      <c r="TH63" s="343">
        <v>5.0816910088233809E-2</v>
      </c>
      <c r="TI63" s="343">
        <v>5.5139018540881872E-2</v>
      </c>
      <c r="TJ63" s="343">
        <v>3.3501864030810319E-2</v>
      </c>
      <c r="TK63" s="343">
        <v>4.0341812187196631E-2</v>
      </c>
      <c r="TL63" s="343">
        <v>4.4271819876911131E-2</v>
      </c>
      <c r="TM63" s="343">
        <v>3.421340652271479E-2</v>
      </c>
      <c r="TN63" s="343">
        <v>5.2128314561706551E-2</v>
      </c>
      <c r="TO63" s="343">
        <v>5.5081112097339638E-2</v>
      </c>
      <c r="TP63" s="343">
        <v>7.2013471567187737E-2</v>
      </c>
      <c r="TQ63" s="343">
        <v>4.3106423286069798E-2</v>
      </c>
      <c r="TR63" s="343">
        <v>4.9482357436349385E-2</v>
      </c>
      <c r="TS63" s="343">
        <v>4.8268996369163916E-2</v>
      </c>
      <c r="TT63" s="343">
        <v>2.5533404155817261E-2</v>
      </c>
      <c r="TU63" s="343">
        <v>3.7604693847419692E-2</v>
      </c>
      <c r="TV63" s="343">
        <v>4.7290155669936516E-2</v>
      </c>
      <c r="TW63" s="343">
        <v>2.9548860964390689E-2</v>
      </c>
      <c r="TX63" s="343">
        <v>3.2440995829959858E-2</v>
      </c>
      <c r="TY63" s="343">
        <v>2.5303620840569585E-2</v>
      </c>
      <c r="TZ63" s="343">
        <v>2.0323721817574868E-2</v>
      </c>
      <c r="UA63" s="343">
        <v>2.0237898979796855E-2</v>
      </c>
      <c r="UB63" s="343">
        <v>3.0598748566087908E-2</v>
      </c>
      <c r="UC63" s="343">
        <v>3.3772663082330789E-2</v>
      </c>
      <c r="UD63" s="343">
        <v>2.6398670324071734E-2</v>
      </c>
      <c r="UE63" s="343">
        <v>3.725452334576073E-2</v>
      </c>
      <c r="UF63" s="343">
        <v>4.5874298844190288E-2</v>
      </c>
      <c r="UG63" s="343">
        <v>3.5661616939529926E-2</v>
      </c>
      <c r="UH63" s="343">
        <v>2.8708401432856009E-2</v>
      </c>
      <c r="UI63" s="343">
        <v>3.2163895668589897E-2</v>
      </c>
      <c r="UJ63" s="343">
        <v>3.79496892589491E-2</v>
      </c>
      <c r="UK63" s="343">
        <v>2.8891081667039391E-2</v>
      </c>
      <c r="UL63" s="343">
        <v>5.5612337153465967E-2</v>
      </c>
      <c r="UM63" s="343">
        <v>5.6175207396753309E-2</v>
      </c>
      <c r="UN63" s="343">
        <v>2.5439748427328143E-2</v>
      </c>
      <c r="UO63" s="343">
        <v>3.8582268781927012E-2</v>
      </c>
      <c r="UP63" s="343">
        <v>4.8035439997229847E-2</v>
      </c>
      <c r="UQ63" s="343">
        <v>3.8027424672691941E-2</v>
      </c>
      <c r="UR63" s="343">
        <v>8.9071440235927737E-2</v>
      </c>
      <c r="US63" s="343">
        <v>2.6761731638736394E-2</v>
      </c>
      <c r="UT63" s="343">
        <v>2.9002449031800069E-2</v>
      </c>
      <c r="UU63" s="343">
        <v>3.7040064862556989E-2</v>
      </c>
      <c r="UV63" s="343">
        <v>3.8052530014524646E-2</v>
      </c>
      <c r="UW63" s="343">
        <v>3.8965169665704014E-2</v>
      </c>
      <c r="UX63" s="343">
        <v>9.2850944519959566E-2</v>
      </c>
      <c r="UY63" s="343">
        <v>3.0674081765707989E-2</v>
      </c>
      <c r="UZ63" s="343">
        <v>4.7460239730654906E-2</v>
      </c>
      <c r="VA63" s="343">
        <v>3.6296251101969622E-2</v>
      </c>
      <c r="VB63" s="343">
        <v>2.7887254310449524E-2</v>
      </c>
      <c r="VC63" s="343">
        <v>3.6358683444019192E-2</v>
      </c>
      <c r="VD63" s="343">
        <v>4.1798291291890097E-2</v>
      </c>
      <c r="VE63" s="343">
        <v>5.1201873168550883E-2</v>
      </c>
      <c r="VF63" s="343">
        <v>4.0431315535965393E-2</v>
      </c>
      <c r="VG63" s="343">
        <v>3.7895368776423903E-2</v>
      </c>
      <c r="VH63" s="343">
        <v>3.0928685126914674E-2</v>
      </c>
      <c r="VI63" s="343">
        <v>2.6560769701207194E-2</v>
      </c>
      <c r="VJ63" s="343">
        <v>2.5553092105902602E-2</v>
      </c>
      <c r="VK63" s="343">
        <v>2.8924458651634483E-2</v>
      </c>
      <c r="VL63" s="343">
        <v>3.9029324697046383E-2</v>
      </c>
      <c r="VM63" s="343">
        <v>1.6528801270675755E-2</v>
      </c>
      <c r="VN63" s="343">
        <v>4.848135225459204E-2</v>
      </c>
      <c r="VO63" s="343">
        <v>2.2135796405963807E-2</v>
      </c>
      <c r="VP63" s="343">
        <v>2.5088147281788386E-2</v>
      </c>
      <c r="VQ63" s="343">
        <v>4.3683915896794871E-2</v>
      </c>
      <c r="VR63" s="343">
        <v>3.6718624649001726E-2</v>
      </c>
      <c r="VS63" s="343">
        <v>2.96324562966718E-2</v>
      </c>
      <c r="VT63" s="343">
        <v>2.8761517407727016E-2</v>
      </c>
      <c r="VU63" s="343">
        <v>2.9908191770057831E-2</v>
      </c>
      <c r="VV63" s="343">
        <v>3.2068842804606645E-2</v>
      </c>
      <c r="VW63" s="343">
        <v>4.1502823976037349E-2</v>
      </c>
      <c r="VX63" s="343">
        <v>3.3654907132212017E-2</v>
      </c>
      <c r="VY63" s="343">
        <v>2.5283065250761121E-2</v>
      </c>
      <c r="VZ63" s="343">
        <v>3.3135330365509967E-2</v>
      </c>
      <c r="WA63" s="343">
        <v>4.4003084030289706E-2</v>
      </c>
      <c r="WB63" s="343">
        <v>3.1013452522622807E-2</v>
      </c>
      <c r="WC63" s="343">
        <v>4.2003587309858911E-2</v>
      </c>
      <c r="WD63" s="343">
        <v>3.0708576867171052E-2</v>
      </c>
      <c r="WE63" s="343">
        <v>3.5559743349355619E-2</v>
      </c>
      <c r="WF63" s="343">
        <v>2.5795155265991906E-2</v>
      </c>
      <c r="WG63" s="343">
        <v>2.2717019109030501E-2</v>
      </c>
      <c r="WH63" s="343">
        <v>3.2622003762604455E-2</v>
      </c>
      <c r="WI63" s="343">
        <v>2.8989856769053978E-2</v>
      </c>
      <c r="WJ63" s="343">
        <v>3.7994884875350014E-2</v>
      </c>
      <c r="WK63" s="343">
        <v>2.7684484272646571E-2</v>
      </c>
      <c r="WL63" s="343">
        <v>2.5273123964503541E-2</v>
      </c>
      <c r="WM63" s="343">
        <v>1.8356333338649517E-2</v>
      </c>
      <c r="WN63" s="343">
        <v>5.8134066825277685E-2</v>
      </c>
      <c r="WO63" s="343">
        <v>2.587784938668216E-2</v>
      </c>
      <c r="WP63" s="343">
        <v>3.3251350279190989E-2</v>
      </c>
      <c r="WQ63" s="343">
        <v>2.3646277234309808E-2</v>
      </c>
      <c r="WR63" s="343">
        <v>4.4569325866455456E-2</v>
      </c>
      <c r="WS63" s="343">
        <v>4.1493489047743637E-2</v>
      </c>
      <c r="WT63" s="343">
        <v>2.8647809249024665E-2</v>
      </c>
      <c r="WU63" s="343">
        <v>3.2814259513362434E-2</v>
      </c>
      <c r="WV63" s="343">
        <v>3.2856371404654229E-2</v>
      </c>
      <c r="WW63" s="343">
        <v>4.0440684119529426E-2</v>
      </c>
      <c r="WX63" s="343">
        <v>3.9394735676711909E-2</v>
      </c>
      <c r="WY63" s="343">
        <v>4.6164720790161595E-2</v>
      </c>
      <c r="WZ63" s="343">
        <v>3.8837508112065995E-2</v>
      </c>
      <c r="XA63" s="343">
        <v>2.6810253533321546E-2</v>
      </c>
      <c r="XB63" s="343">
        <v>4.6438348527683145E-2</v>
      </c>
      <c r="XC63" s="343">
        <v>4.4850436118061533E-2</v>
      </c>
      <c r="XD63" s="343">
        <v>5.8851763367617112E-2</v>
      </c>
      <c r="XE63" s="343">
        <v>4.8256591067678697E-2</v>
      </c>
      <c r="XF63" s="343">
        <v>3.0041437706624666E-2</v>
      </c>
      <c r="XG63" s="343">
        <v>6.0653629422705434E-2</v>
      </c>
      <c r="XH63" s="343">
        <v>3.7545807940519552E-2</v>
      </c>
      <c r="XI63" s="343">
        <v>3.8109845749987395E-2</v>
      </c>
      <c r="XJ63" s="343">
        <v>2.0878005568386558E-2</v>
      </c>
      <c r="XK63" s="343">
        <v>2.8258644969508532E-2</v>
      </c>
      <c r="XL63" s="343">
        <v>2.6430493616377084E-2</v>
      </c>
      <c r="XM63" s="343">
        <v>3.0571694592591604E-2</v>
      </c>
      <c r="XN63" s="343">
        <v>3.4078486610034632E-2</v>
      </c>
      <c r="XO63" s="343">
        <v>2.6573225216733973E-2</v>
      </c>
      <c r="XP63" s="343">
        <v>2.8830287834446345E-2</v>
      </c>
      <c r="XQ63" s="343">
        <v>2.6449488045993175E-2</v>
      </c>
      <c r="XR63" s="343">
        <v>3.2584433881877643E-2</v>
      </c>
      <c r="XS63" s="343">
        <v>4.8228434050637939E-2</v>
      </c>
      <c r="XT63" s="343">
        <v>3.7282837246419273E-2</v>
      </c>
      <c r="XU63" s="343">
        <v>2.3740237902596353E-2</v>
      </c>
      <c r="XV63" s="343">
        <v>2.6280351011835897E-2</v>
      </c>
      <c r="XW63" s="343">
        <v>3.2089377843435331E-2</v>
      </c>
      <c r="XX63" s="343">
        <v>2.8902309745847725E-2</v>
      </c>
      <c r="XY63" s="343">
        <v>3.7113964206126927E-2</v>
      </c>
      <c r="XZ63" s="343">
        <v>2.6715977509197963E-2</v>
      </c>
      <c r="YA63" s="343">
        <v>3.1662264049568851E-2</v>
      </c>
      <c r="YB63" s="343">
        <v>4.8108722249944856E-2</v>
      </c>
      <c r="YC63" s="343">
        <v>2.6101216543822831E-2</v>
      </c>
      <c r="YD63" s="343">
        <v>3.0374685489627819E-2</v>
      </c>
      <c r="YE63" s="343">
        <v>3.3772340392615896E-2</v>
      </c>
      <c r="YF63" s="343">
        <v>2.0746428962646005E-2</v>
      </c>
      <c r="YG63" s="343">
        <v>2.9307502422208091E-2</v>
      </c>
      <c r="YH63" s="343">
        <v>3.0122465731082831E-2</v>
      </c>
      <c r="YI63" s="343">
        <v>2.8558749846544568E-2</v>
      </c>
      <c r="YJ63" s="343">
        <v>3.9126927079498261E-2</v>
      </c>
      <c r="YK63" s="343">
        <v>4.9585390235513838E-2</v>
      </c>
      <c r="YL63" s="343">
        <v>3.6257988903784337E-2</v>
      </c>
      <c r="YM63" s="343">
        <v>5.8681444278578229E-2</v>
      </c>
      <c r="YN63" s="343">
        <v>4.6037076641828871E-2</v>
      </c>
      <c r="YO63" s="343">
        <v>4.1902500188271838E-2</v>
      </c>
      <c r="YP63" s="343">
        <v>4.3098289018652335E-2</v>
      </c>
      <c r="YQ63" s="343">
        <v>4.2925113466905036E-2</v>
      </c>
      <c r="YR63" s="343">
        <v>4.0388592930377269E-2</v>
      </c>
      <c r="YS63" s="343">
        <v>5.1801553421287574E-2</v>
      </c>
      <c r="YT63" s="343">
        <v>2.9848631019246067E-2</v>
      </c>
      <c r="YU63" s="343">
        <v>4.5235128537375921E-2</v>
      </c>
      <c r="YV63" s="343">
        <v>3.3059150209937299E-2</v>
      </c>
      <c r="YW63" s="343">
        <v>1.7716485728880977E-2</v>
      </c>
      <c r="YX63" s="343">
        <v>1.5984777928153872E-2</v>
      </c>
      <c r="YY63" s="343">
        <v>2.7040422521702644E-2</v>
      </c>
      <c r="YZ63" s="343">
        <v>1.6244959572029344E-2</v>
      </c>
      <c r="ZA63" s="343">
        <v>3.0923406060626473E-2</v>
      </c>
      <c r="ZB63" s="343">
        <v>2.6558734868402527E-2</v>
      </c>
      <c r="ZC63" s="343">
        <v>6.2693095523805822E-2</v>
      </c>
      <c r="ZD63" s="343">
        <v>2.7452526331332976E-2</v>
      </c>
      <c r="ZE63" s="343">
        <v>2.8005909263187304E-2</v>
      </c>
      <c r="ZF63" s="343">
        <v>3.0860871940379835E-2</v>
      </c>
      <c r="ZG63" s="343">
        <v>3.8789433932784334E-2</v>
      </c>
      <c r="ZH63" s="343">
        <v>2.6549188716819334E-2</v>
      </c>
      <c r="ZI63" s="343">
        <v>4.298156432262544E-2</v>
      </c>
      <c r="ZJ63" s="343">
        <v>4.9773220914953002E-2</v>
      </c>
      <c r="ZK63" s="343">
        <v>3.0418105476421889E-2</v>
      </c>
      <c r="ZL63" s="343">
        <v>3.2624852970357589E-2</v>
      </c>
      <c r="ZM63" s="343">
        <v>3.9457959783115781E-2</v>
      </c>
      <c r="ZN63" s="343">
        <v>4.9177605169204129E-2</v>
      </c>
      <c r="ZO63" s="343">
        <v>3.421722062243629E-2</v>
      </c>
      <c r="ZP63" s="343">
        <v>4.1500572852950064E-2</v>
      </c>
      <c r="ZQ63" s="343">
        <v>3.3763575881676E-2</v>
      </c>
      <c r="ZR63" s="343">
        <v>2.5849718920477088E-2</v>
      </c>
      <c r="ZS63" s="343">
        <v>2.7599327082161958E-2</v>
      </c>
      <c r="ZT63" s="343">
        <v>1.9767600549170226E-2</v>
      </c>
      <c r="ZU63" s="343">
        <v>0.12804586645963464</v>
      </c>
      <c r="ZV63" s="343">
        <v>5.3094899383305111E-2</v>
      </c>
      <c r="ZW63" s="343">
        <v>3.4972237368262528E-2</v>
      </c>
      <c r="ZX63" s="343">
        <v>4.5660857023452746E-2</v>
      </c>
      <c r="ZY63" s="343">
        <v>4.2496201001694524E-2</v>
      </c>
      <c r="ZZ63" s="343">
        <v>6.9742144154552793E-2</v>
      </c>
      <c r="AAA63" s="343">
        <v>4.3961153775361868E-2</v>
      </c>
      <c r="AAB63" s="343">
        <v>4.5961595080306006E-2</v>
      </c>
      <c r="AAC63" s="343">
        <v>4.8501461158079261E-2</v>
      </c>
      <c r="AAD63" s="343">
        <v>4.9836140803525573E-2</v>
      </c>
      <c r="AAE63" s="343">
        <v>2.2982729875513148E-2</v>
      </c>
      <c r="AAF63" s="343">
        <v>2.3488428036557204E-2</v>
      </c>
      <c r="AAG63" s="343">
        <v>4.4732130164682339E-2</v>
      </c>
      <c r="AAH63" s="343">
        <v>2.4380651049042766E-2</v>
      </c>
      <c r="AAI63" s="343">
        <v>2.9931413567106581E-2</v>
      </c>
      <c r="AAJ63" s="343">
        <v>2.3361569930117308E-2</v>
      </c>
      <c r="AAK63" s="343">
        <v>5.6892163484009821E-2</v>
      </c>
      <c r="AAL63" s="343">
        <v>2.0517087776960836E-2</v>
      </c>
      <c r="AAM63" s="343">
        <v>2.2711800600625762E-2</v>
      </c>
      <c r="AAN63" s="343">
        <v>5.1876157343729558E-2</v>
      </c>
      <c r="AAO63" s="343">
        <v>3.9137931152766613E-2</v>
      </c>
      <c r="AAP63" s="343">
        <v>3.6050260528141864E-2</v>
      </c>
      <c r="AAQ63" s="343">
        <v>2.6517229100925223E-2</v>
      </c>
      <c r="AAR63" s="343">
        <v>4.1494122345553087E-2</v>
      </c>
      <c r="AAS63" s="343">
        <v>5.1153048565355283E-2</v>
      </c>
      <c r="AAT63" s="343">
        <v>4.7849010373295586E-2</v>
      </c>
      <c r="AAU63" s="343">
        <v>3.9633556191943205E-2</v>
      </c>
      <c r="AAV63" s="343">
        <v>4.7309985697387064E-2</v>
      </c>
      <c r="AAW63" s="343">
        <v>4.877658721584234E-2</v>
      </c>
      <c r="AAX63" s="343">
        <v>2.4354106785043843E-2</v>
      </c>
      <c r="AAY63" s="343">
        <v>3.5111020261790471E-2</v>
      </c>
      <c r="AAZ63" s="343">
        <v>3.1928754830938759E-2</v>
      </c>
      <c r="ABA63" s="343">
        <v>4.5762450136288865E-2</v>
      </c>
      <c r="ABB63" s="343">
        <v>2.2173852138311884E-2</v>
      </c>
      <c r="ABC63" s="343">
        <v>3.5258355212964415E-2</v>
      </c>
      <c r="ABD63" s="343">
        <v>5.399638529980369E-2</v>
      </c>
      <c r="ABE63" s="343">
        <v>4.4862765774217966E-2</v>
      </c>
      <c r="ABF63" s="343">
        <v>4.88850667135289E-2</v>
      </c>
      <c r="ABG63" s="343">
        <v>2.9194805277765332E-2</v>
      </c>
      <c r="ABH63" s="343">
        <v>3.662557604915035E-2</v>
      </c>
      <c r="ABI63" s="343">
        <v>4.6867573766806135E-2</v>
      </c>
      <c r="ABJ63" s="343">
        <v>3.2343344261572322E-2</v>
      </c>
      <c r="ABK63" s="343">
        <v>4.1137020018345856E-2</v>
      </c>
      <c r="ABL63" s="343">
        <v>3.2911557805409698E-2</v>
      </c>
      <c r="ABM63" s="343">
        <v>3.3622291255961209E-2</v>
      </c>
      <c r="ABN63" s="343">
        <v>2.2118293555572939E-2</v>
      </c>
      <c r="ABO63" s="343">
        <v>3.2826762228830041E-2</v>
      </c>
      <c r="ABP63" s="343">
        <v>1.8555569217280906E-2</v>
      </c>
      <c r="ABQ63" s="343">
        <v>2.7788162275240492E-2</v>
      </c>
      <c r="ABR63" s="343">
        <v>2.9968147227856831E-2</v>
      </c>
      <c r="ABS63" s="343">
        <v>2.2667957290416145E-2</v>
      </c>
      <c r="ABT63" s="343">
        <v>1.3963350093346498E-2</v>
      </c>
      <c r="ABU63" s="343">
        <v>2.1191155655112592E-2</v>
      </c>
      <c r="ABV63" s="343">
        <v>3.4370443887626605E-2</v>
      </c>
      <c r="ABW63" s="343">
        <v>1.9292736868413506E-2</v>
      </c>
      <c r="ABX63" s="343">
        <v>3.02488547246616E-2</v>
      </c>
      <c r="ABY63" s="343">
        <v>2.1411084026709912E-2</v>
      </c>
      <c r="ABZ63" s="343">
        <v>3.5013506010417444E-2</v>
      </c>
      <c r="ACA63" s="343">
        <v>3.4516408104069425E-2</v>
      </c>
      <c r="ACB63" s="343">
        <v>2.0875503356512125E-2</v>
      </c>
      <c r="ACC63" s="343">
        <v>2.3560157740409732E-2</v>
      </c>
      <c r="ACD63" s="343">
        <v>2.6748557935082427E-2</v>
      </c>
      <c r="ACE63" s="343">
        <v>2.8706756605764047E-2</v>
      </c>
      <c r="ACF63" s="343">
        <v>2.3140003396306414E-2</v>
      </c>
      <c r="ACG63" s="343">
        <v>3.4211878395890412E-2</v>
      </c>
      <c r="ACH63" s="343">
        <v>3.4009514167868203E-2</v>
      </c>
      <c r="ACI63" s="343">
        <v>2.5154222751148755E-2</v>
      </c>
      <c r="ACJ63" s="343">
        <v>2.5260837043323457E-2</v>
      </c>
      <c r="ACK63" s="343">
        <v>1.6631406437372619E-2</v>
      </c>
      <c r="ACL63" s="343">
        <v>4.1776210461818335E-2</v>
      </c>
      <c r="ACM63" s="343">
        <v>3.4876346480297145E-2</v>
      </c>
      <c r="ACN63" s="343">
        <v>3.042626339440789E-2</v>
      </c>
      <c r="ACO63" s="343">
        <v>1.490651546653992E-2</v>
      </c>
      <c r="ACP63" s="343">
        <v>2.9906719151907016E-2</v>
      </c>
      <c r="ACQ63" s="343">
        <v>3.0345082316532213E-2</v>
      </c>
      <c r="ACR63" s="343">
        <v>2.2197264439853988E-2</v>
      </c>
      <c r="ACS63" s="343">
        <v>2.8523367297020704E-2</v>
      </c>
      <c r="ACT63" s="343">
        <v>2.6304991362572652E-2</v>
      </c>
      <c r="ACU63" s="343">
        <v>4.5672855972458522E-2</v>
      </c>
      <c r="ACV63" s="343">
        <v>2.9067590976612913E-2</v>
      </c>
      <c r="ACW63" s="343">
        <v>4.2133052624827166E-2</v>
      </c>
      <c r="ACX63" s="343">
        <v>4.0866744733166926E-2</v>
      </c>
      <c r="ACY63" s="343">
        <v>2.6391414144401576E-2</v>
      </c>
      <c r="ACZ63" s="343">
        <v>2.5944829994877631E-2</v>
      </c>
      <c r="ADA63" s="343">
        <v>3.5340844179471233E-2</v>
      </c>
      <c r="ADB63" s="343">
        <v>3.0804296172333132E-2</v>
      </c>
      <c r="ADC63" s="343">
        <v>1.2533845463575298E-2</v>
      </c>
      <c r="ADD63" s="343">
        <v>3.3252893874429292E-2</v>
      </c>
      <c r="ADE63" s="343">
        <v>2.4694281262016456E-2</v>
      </c>
      <c r="ADF63" s="343">
        <v>2.8206242057732447E-2</v>
      </c>
      <c r="ADG63" s="343">
        <v>9.6963750151864894E-3</v>
      </c>
      <c r="ADH63" s="343">
        <v>2.7878833015784102E-2</v>
      </c>
      <c r="ADI63" s="343">
        <v>8.297644894853743E-3</v>
      </c>
      <c r="ADJ63" s="343">
        <v>3.4025172459274312E-2</v>
      </c>
      <c r="ADK63" s="343">
        <v>1.3794131218150808E-2</v>
      </c>
      <c r="ADL63" s="343">
        <v>1.5023411105275433E-2</v>
      </c>
      <c r="ADM63" s="343">
        <v>2.7674986942906921E-2</v>
      </c>
      <c r="ADN63" s="343">
        <v>2.5799120588124648E-2</v>
      </c>
      <c r="ADO63" s="343">
        <v>2.7956942519748524E-2</v>
      </c>
      <c r="ADP63" s="343">
        <v>3.6227355714319287E-2</v>
      </c>
      <c r="ADQ63" s="343">
        <v>1.5871207408788352E-2</v>
      </c>
      <c r="ADR63" s="343">
        <v>2.7683488891598249E-2</v>
      </c>
      <c r="ADS63" s="343">
        <v>9.40573227420957E-3</v>
      </c>
      <c r="ADT63" s="343">
        <v>3.2426364726032969E-2</v>
      </c>
      <c r="ADU63" s="343">
        <v>2.2613667789400532E-2</v>
      </c>
      <c r="ADV63" s="343">
        <v>4.4379871039472343E-2</v>
      </c>
      <c r="ADW63" s="343">
        <v>2.0482117362701169E-2</v>
      </c>
      <c r="ADX63" s="343">
        <v>2.9587751891693905E-2</v>
      </c>
      <c r="ADY63" s="343">
        <v>4.0852919320298012E-2</v>
      </c>
      <c r="ADZ63" s="343">
        <v>5.4193095433133283E-2</v>
      </c>
      <c r="AEA63" s="343">
        <v>1.9976584975090094E-2</v>
      </c>
      <c r="AEB63" s="343">
        <v>3.7815214824975879E-2</v>
      </c>
      <c r="AEC63" s="343">
        <v>2.1551873306472805E-2</v>
      </c>
      <c r="AED63" s="343">
        <v>1.9429059726343567E-2</v>
      </c>
      <c r="AEE63" s="343">
        <v>4.5064591505253923E-2</v>
      </c>
      <c r="AEF63" s="343">
        <v>1.7749838902704578E-2</v>
      </c>
      <c r="AEG63" s="343">
        <v>1.6065743049864929E-2</v>
      </c>
      <c r="AEH63" s="343">
        <v>3.3935009573587957E-2</v>
      </c>
      <c r="AEI63" s="343">
        <v>4.1522306886654634E-2</v>
      </c>
      <c r="AEJ63" s="343">
        <v>1.1227121377897097E-2</v>
      </c>
      <c r="AEK63" s="343">
        <v>2.0446736446407224E-2</v>
      </c>
      <c r="AEL63" s="343">
        <v>2.4590331961081367E-2</v>
      </c>
      <c r="AEM63" s="343">
        <v>4.2003511381472576E-2</v>
      </c>
      <c r="AEN63" s="343">
        <v>1.8068860221012398E-2</v>
      </c>
      <c r="AEO63" s="343">
        <v>2.7518472073618239E-2</v>
      </c>
      <c r="AEP63" s="343">
        <v>1.4205713883186944E-2</v>
      </c>
      <c r="AEQ63" s="343">
        <v>2.0863479382145982E-2</v>
      </c>
      <c r="AER63" s="343">
        <v>3.8304311735416485E-2</v>
      </c>
      <c r="AES63" s="343">
        <v>3.0636192373142791E-2</v>
      </c>
      <c r="AET63" s="343">
        <v>4.5586132871746031E-2</v>
      </c>
      <c r="AEU63" s="343">
        <v>3.1677268816795168E-2</v>
      </c>
      <c r="AEV63" s="343">
        <v>3.6377612040442368E-2</v>
      </c>
      <c r="AEW63" s="343">
        <v>2.1127778294250589E-2</v>
      </c>
      <c r="AEX63" s="343">
        <v>3.3513247495505091E-2</v>
      </c>
      <c r="AEY63" s="343">
        <v>3.0623709585339803E-2</v>
      </c>
      <c r="AEZ63" s="343">
        <v>2.8432711225172266E-2</v>
      </c>
      <c r="AFA63" s="343">
        <v>4.2084318203584353E-2</v>
      </c>
      <c r="AFB63" s="343">
        <v>2.3945041854744324E-2</v>
      </c>
      <c r="AFC63" s="343">
        <v>3.3700132590103252E-2</v>
      </c>
      <c r="AFD63" s="343">
        <v>3.368948372805191E-2</v>
      </c>
      <c r="AFE63" s="343">
        <v>3.2623620682644579E-2</v>
      </c>
      <c r="AFF63" s="343">
        <v>4.056792646848819E-2</v>
      </c>
      <c r="AFG63" s="343">
        <v>2.6919580799884327E-2</v>
      </c>
      <c r="AFH63" s="343">
        <v>3.7389114820562522E-2</v>
      </c>
      <c r="AFI63" s="343">
        <v>2.7514318843512249E-2</v>
      </c>
      <c r="AFJ63" s="343">
        <v>3.655672565674422E-2</v>
      </c>
      <c r="AFK63" s="343">
        <v>1.5677585895265835E-2</v>
      </c>
      <c r="AFL63" s="343">
        <v>2.8671123346033819E-2</v>
      </c>
      <c r="AFM63" s="343">
        <v>3.2058213425533742E-2</v>
      </c>
      <c r="AFN63" s="343">
        <v>3.089924614601755E-2</v>
      </c>
      <c r="AFO63" s="343">
        <v>2.0854445608540183E-2</v>
      </c>
      <c r="AFP63" s="343">
        <v>2.866410043419507E-2</v>
      </c>
      <c r="AFQ63" s="343">
        <v>4.4537229707678518E-2</v>
      </c>
      <c r="AFR63" s="343">
        <v>3.667107438606039E-2</v>
      </c>
      <c r="AFS63" s="343">
        <v>4.6614006965942971E-2</v>
      </c>
      <c r="AFT63" s="343">
        <v>4.6247087932011453E-2</v>
      </c>
      <c r="AFU63" s="343">
        <v>3.398852843805051E-2</v>
      </c>
      <c r="AFV63" s="343">
        <v>2.812451390133781E-2</v>
      </c>
      <c r="AFW63" s="343">
        <v>2.876826962997836E-2</v>
      </c>
      <c r="AFX63" s="343">
        <v>3.4987834012935183E-2</v>
      </c>
      <c r="AFY63" s="343">
        <v>1.9434997722346553E-2</v>
      </c>
      <c r="AFZ63" s="343">
        <v>2.5326727439436151E-2</v>
      </c>
      <c r="AGA63" s="343">
        <v>1.3233574687743929E-2</v>
      </c>
      <c r="AGB63" s="343">
        <v>2.0344525940549706E-2</v>
      </c>
      <c r="AGC63" s="343">
        <v>1.9511126114189363E-2</v>
      </c>
      <c r="AGD63" s="343">
        <v>1.4637881584941132E-2</v>
      </c>
      <c r="AGE63" s="343">
        <v>2.1963555396292873E-2</v>
      </c>
      <c r="AGF63" s="343">
        <v>2.1038737953020119E-2</v>
      </c>
      <c r="AGG63" s="343">
        <v>2.8703595139957672E-2</v>
      </c>
      <c r="AGH63" s="343">
        <v>1.6552965902437603E-2</v>
      </c>
      <c r="AGI63" s="343">
        <v>2.0099670253477715E-2</v>
      </c>
      <c r="AGJ63" s="343">
        <v>2.2319154295385023E-2</v>
      </c>
      <c r="AGK63" s="343">
        <v>2.3137072714792446E-2</v>
      </c>
      <c r="AGL63" s="343">
        <v>2.2962305332840716E-2</v>
      </c>
      <c r="AGM63" s="343">
        <v>4.7413178185589273E-2</v>
      </c>
      <c r="AGN63" s="343">
        <v>3.6555001515015596E-2</v>
      </c>
      <c r="AGO63" s="343">
        <v>2.8652369810121325E-2</v>
      </c>
      <c r="AGP63" s="343">
        <v>3.4599763486082839E-2</v>
      </c>
      <c r="AGQ63" s="343">
        <v>2.6053841276428281E-2</v>
      </c>
      <c r="AGR63" s="343">
        <v>2.4854088274893264E-2</v>
      </c>
      <c r="AGS63" s="343">
        <v>2.9259110398291821E-2</v>
      </c>
      <c r="AGT63" s="343">
        <v>2.4166845936761043E-2</v>
      </c>
      <c r="AGU63" s="343">
        <v>3.2608165127371538E-2</v>
      </c>
      <c r="AGV63" s="343">
        <v>2.5465800900973824E-2</v>
      </c>
      <c r="AGW63" s="343">
        <v>2.8842360892423344E-2</v>
      </c>
      <c r="AGX63" s="343">
        <v>1.7856068509553371E-2</v>
      </c>
      <c r="AGY63" s="343">
        <v>2.8939814391858106E-2</v>
      </c>
      <c r="AGZ63" s="343">
        <v>3.0340338711435058E-2</v>
      </c>
      <c r="AHA63" s="343">
        <v>3.1205793097409274E-2</v>
      </c>
      <c r="AHB63" s="343">
        <v>3.0235311035249249E-2</v>
      </c>
      <c r="AHC63" s="343">
        <v>1.8275766426596379E-2</v>
      </c>
      <c r="AHD63" s="343">
        <v>2.6682579643455464E-2</v>
      </c>
      <c r="AHE63" s="343">
        <v>2.6009009236848443E-2</v>
      </c>
      <c r="AHF63" s="343">
        <v>3.0981365424692365E-2</v>
      </c>
      <c r="AHG63" s="343">
        <v>2.3025658590095012E-2</v>
      </c>
      <c r="AHH63" s="343">
        <v>2.6148582779809325E-2</v>
      </c>
      <c r="AHI63" s="343">
        <v>2.0314327227726782E-2</v>
      </c>
      <c r="AHJ63" s="343">
        <v>2.4297618593049051E-2</v>
      </c>
      <c r="AHK63" s="343">
        <v>2.4786135396907622E-2</v>
      </c>
      <c r="AHL63" s="343">
        <v>2.19660722847967E-2</v>
      </c>
      <c r="AHM63" s="343">
        <v>2.5063085156373927E-2</v>
      </c>
      <c r="AHN63" s="343">
        <v>3.4247483297359202E-2</v>
      </c>
      <c r="AHO63" s="343">
        <v>2.8077838947294333</v>
      </c>
      <c r="AHQ63" s="351">
        <v>58</v>
      </c>
    </row>
    <row r="64" spans="1:901" x14ac:dyDescent="0.45">
      <c r="A64" s="346" t="s">
        <v>39</v>
      </c>
      <c r="B64" s="347" t="s">
        <v>40</v>
      </c>
      <c r="C64" s="343">
        <v>5.4330821882594423E-2</v>
      </c>
      <c r="D64" s="343">
        <v>9.0687856621427282E-2</v>
      </c>
      <c r="E64" s="343">
        <v>0.11710643894474135</v>
      </c>
      <c r="F64" s="343">
        <v>6.2041594340868429E-2</v>
      </c>
      <c r="G64" s="343">
        <v>3.9467744825577029E-2</v>
      </c>
      <c r="H64" s="343">
        <v>5.05269524308644E-2</v>
      </c>
      <c r="I64" s="343">
        <v>2.3007167720647904E-2</v>
      </c>
      <c r="J64" s="343">
        <v>6.1971281256137184E-2</v>
      </c>
      <c r="K64" s="343">
        <v>6.9817480519074007E-2</v>
      </c>
      <c r="L64" s="343">
        <v>3.2612523633044635E-2</v>
      </c>
      <c r="M64" s="343">
        <v>4.5129893985798357E-2</v>
      </c>
      <c r="N64" s="343">
        <v>5.9278757024497725E-2</v>
      </c>
      <c r="O64" s="343">
        <v>0.10685887879465873</v>
      </c>
      <c r="P64" s="343">
        <v>3.2398484878737241E-2</v>
      </c>
      <c r="Q64" s="343">
        <v>0.13399990107782617</v>
      </c>
      <c r="R64" s="343">
        <v>5.6730665543928659E-2</v>
      </c>
      <c r="S64" s="343">
        <v>9.6155333359488893E-2</v>
      </c>
      <c r="T64" s="343">
        <v>3.4542511198987214E-2</v>
      </c>
      <c r="U64" s="343">
        <v>8.8026871977380974E-2</v>
      </c>
      <c r="V64" s="343">
        <v>6.3587568587092427E-2</v>
      </c>
      <c r="W64" s="343">
        <v>5.2292447802761328E-2</v>
      </c>
      <c r="X64" s="343">
        <v>3.5565644428068213E-2</v>
      </c>
      <c r="Y64" s="343">
        <v>4.8406973756750842E-2</v>
      </c>
      <c r="Z64" s="343">
        <v>9.2924303956680873E-2</v>
      </c>
      <c r="AA64" s="343">
        <v>3.8446860122947971E-2</v>
      </c>
      <c r="AB64" s="343">
        <v>6.3842830731863948E-2</v>
      </c>
      <c r="AC64" s="343">
        <v>3.7050613920777187E-2</v>
      </c>
      <c r="AD64" s="343">
        <v>7.0225947669720359E-2</v>
      </c>
      <c r="AE64" s="343">
        <v>0.10482430390343656</v>
      </c>
      <c r="AF64" s="343">
        <v>8.2223825271485432E-2</v>
      </c>
      <c r="AG64" s="343">
        <v>7.7313259526265568E-2</v>
      </c>
      <c r="AH64" s="343">
        <v>8.9048438018318327E-2</v>
      </c>
      <c r="AI64" s="343">
        <v>6.05429734308955E-2</v>
      </c>
      <c r="AJ64" s="343">
        <v>6.5526193408833894E-2</v>
      </c>
      <c r="AK64" s="343">
        <v>2.0609842623475989E-2</v>
      </c>
      <c r="AL64" s="343">
        <v>5.3021302950605829E-2</v>
      </c>
      <c r="AM64" s="343">
        <v>4.3305454929384493E-2</v>
      </c>
      <c r="AN64" s="343">
        <v>7.3324051145473926E-2</v>
      </c>
      <c r="AO64" s="343">
        <v>6.6839281455409516E-2</v>
      </c>
      <c r="AP64" s="343">
        <v>4.4732074763015071E-2</v>
      </c>
      <c r="AQ64" s="343">
        <v>3.8921074149143267E-2</v>
      </c>
      <c r="AR64" s="343">
        <v>0.11545995502275698</v>
      </c>
      <c r="AS64" s="343">
        <v>4.5412612153356645E-2</v>
      </c>
      <c r="AT64" s="343">
        <v>6.3210468469232006E-2</v>
      </c>
      <c r="AU64" s="343">
        <v>5.6522910323807601E-2</v>
      </c>
      <c r="AV64" s="343">
        <v>4.4065428197705793E-2</v>
      </c>
      <c r="AW64" s="343">
        <v>4.0336432140795152E-2</v>
      </c>
      <c r="AX64" s="343">
        <v>4.2423520624963837E-2</v>
      </c>
      <c r="AY64" s="343">
        <v>4.8427777254184221E-2</v>
      </c>
      <c r="AZ64" s="343">
        <v>6.9304782028303355E-2</v>
      </c>
      <c r="BA64" s="343">
        <v>8.8362224380285709E-2</v>
      </c>
      <c r="BB64" s="343">
        <v>7.1439883461823825E-2</v>
      </c>
      <c r="BC64" s="343">
        <v>6.6936981642579607E-2</v>
      </c>
      <c r="BD64" s="343">
        <v>8.745469152942538E-2</v>
      </c>
      <c r="BE64" s="343">
        <v>6.338415275588595E-2</v>
      </c>
      <c r="BF64" s="343">
        <v>6.1738721106464035E-2</v>
      </c>
      <c r="BG64" s="343">
        <v>6.3171032084502268E-2</v>
      </c>
      <c r="BH64" s="343">
        <v>7.9590051495420394E-2</v>
      </c>
      <c r="BI64" s="343">
        <v>3.6611839733584083E-2</v>
      </c>
      <c r="BJ64" s="343">
        <v>5.6673662791183473E-2</v>
      </c>
      <c r="BK64" s="343">
        <v>2.3894813378673128E-2</v>
      </c>
      <c r="BL64" s="343">
        <v>4.8040722798031635E-2</v>
      </c>
      <c r="BM64" s="343">
        <v>3.5629976675172981E-2</v>
      </c>
      <c r="BN64" s="343">
        <v>3.7308254829711701E-2</v>
      </c>
      <c r="BO64" s="343">
        <v>4.2276560880427687E-2</v>
      </c>
      <c r="BP64" s="343">
        <v>5.6317189565301316E-2</v>
      </c>
      <c r="BQ64" s="343">
        <v>3.5055658845201156E-2</v>
      </c>
      <c r="BR64" s="343">
        <v>7.6179384518073434E-2</v>
      </c>
      <c r="BS64" s="343">
        <v>5.9455184077262503E-2</v>
      </c>
      <c r="BT64" s="343">
        <v>6.4582526275626259E-2</v>
      </c>
      <c r="BU64" s="343">
        <v>7.3349806765704947E-2</v>
      </c>
      <c r="BV64" s="343">
        <v>1.9238921240691546E-2</v>
      </c>
      <c r="BW64" s="343">
        <v>5.2952963957083314E-2</v>
      </c>
      <c r="BX64" s="343">
        <v>3.8077453619369969E-2</v>
      </c>
      <c r="BY64" s="343">
        <v>4.9543457634844509E-2</v>
      </c>
      <c r="BZ64" s="343">
        <v>5.7254893285296697E-2</v>
      </c>
      <c r="CA64" s="343">
        <v>4.7484725468905579E-2</v>
      </c>
      <c r="CB64" s="343">
        <v>5.0163072580461036E-2</v>
      </c>
      <c r="CC64" s="343">
        <v>7.4413175681822596E-2</v>
      </c>
      <c r="CD64" s="343">
        <v>0.20246070207174258</v>
      </c>
      <c r="CE64" s="343">
        <v>0.15495287035909749</v>
      </c>
      <c r="CF64" s="343">
        <v>5.0301341581409309E-2</v>
      </c>
      <c r="CG64" s="343">
        <v>6.6937829248978314E-2</v>
      </c>
      <c r="CH64" s="343">
        <v>8.1484906422378628E-2</v>
      </c>
      <c r="CI64" s="343">
        <v>3.7286177359142615E-2</v>
      </c>
      <c r="CJ64" s="343">
        <v>5.183479860029528E-2</v>
      </c>
      <c r="CK64" s="343">
        <v>3.563873919060332E-2</v>
      </c>
      <c r="CL64" s="343">
        <v>4.4400758286238712E-2</v>
      </c>
      <c r="CM64" s="343">
        <v>0.10980407271679847</v>
      </c>
      <c r="CN64" s="343">
        <v>4.7377487775758939E-2</v>
      </c>
      <c r="CO64" s="343">
        <v>3.799240937177964E-2</v>
      </c>
      <c r="CP64" s="343">
        <v>3.8710630758676624E-2</v>
      </c>
      <c r="CQ64" s="343">
        <v>2.2800623734395467E-2</v>
      </c>
      <c r="CR64" s="343">
        <v>4.5229590350265948E-2</v>
      </c>
      <c r="CS64" s="343">
        <v>7.171242053909789E-2</v>
      </c>
      <c r="CT64" s="343">
        <v>4.6437511861571516E-2</v>
      </c>
      <c r="CU64" s="343">
        <v>3.7665729378927121E-2</v>
      </c>
      <c r="CV64" s="343">
        <v>4.8715207904148662E-2</v>
      </c>
      <c r="CW64" s="343">
        <v>5.6955350100446507E-2</v>
      </c>
      <c r="CX64" s="343">
        <v>6.3447251923788806E-2</v>
      </c>
      <c r="CY64" s="343">
        <v>4.6945884074099824E-2</v>
      </c>
      <c r="CZ64" s="343">
        <v>8.3911805098393827E-2</v>
      </c>
      <c r="DA64" s="343">
        <v>8.5617521256821288E-2</v>
      </c>
      <c r="DB64" s="343">
        <v>5.0978373623031391E-2</v>
      </c>
      <c r="DC64" s="343">
        <v>5.5875086225029784E-2</v>
      </c>
      <c r="DD64" s="343">
        <v>8.0164450701865758E-2</v>
      </c>
      <c r="DE64" s="343">
        <v>4.3589951972862286E-2</v>
      </c>
      <c r="DF64" s="343">
        <v>4.5464443107492918E-2</v>
      </c>
      <c r="DG64" s="343">
        <v>4.6670602960431191E-2</v>
      </c>
      <c r="DH64" s="343">
        <v>7.9760695198016901E-2</v>
      </c>
      <c r="DI64" s="343">
        <v>5.0969044293053774E-2</v>
      </c>
      <c r="DJ64" s="343">
        <v>5.0948318599798079E-2</v>
      </c>
      <c r="DK64" s="343">
        <v>8.6843319279165207E-2</v>
      </c>
      <c r="DL64" s="343">
        <v>7.9797564807291596E-2</v>
      </c>
      <c r="DM64" s="343">
        <v>9.4069532587888902E-2</v>
      </c>
      <c r="DN64" s="343">
        <v>5.3259964612550427E-2</v>
      </c>
      <c r="DO64" s="343">
        <v>5.8402064887451463E-2</v>
      </c>
      <c r="DP64" s="343">
        <v>0.10091544945310274</v>
      </c>
      <c r="DQ64" s="343">
        <v>8.8743171821814931E-2</v>
      </c>
      <c r="DR64" s="343">
        <v>9.3769524419726399E-2</v>
      </c>
      <c r="DS64" s="343">
        <v>6.0705116894777957E-2</v>
      </c>
      <c r="DT64" s="343">
        <v>0.12058170599694153</v>
      </c>
      <c r="DU64" s="343">
        <v>7.197527714084874E-2</v>
      </c>
      <c r="DV64" s="343">
        <v>6.5633625318979968E-2</v>
      </c>
      <c r="DW64" s="343">
        <v>6.2825800240782353E-2</v>
      </c>
      <c r="DX64" s="343">
        <v>9.3909963122198917E-2</v>
      </c>
      <c r="DY64" s="343">
        <v>5.4350253672539081E-2</v>
      </c>
      <c r="DZ64" s="343">
        <v>5.680647833649026E-2</v>
      </c>
      <c r="EA64" s="343">
        <v>4.7470993127794424E-2</v>
      </c>
      <c r="EB64" s="343">
        <v>5.5684373250946197E-2</v>
      </c>
      <c r="EC64" s="343">
        <v>0.11582691493862085</v>
      </c>
      <c r="ED64" s="343">
        <v>0.1005507692348887</v>
      </c>
      <c r="EE64" s="343">
        <v>6.3823371640651341E-2</v>
      </c>
      <c r="EF64" s="343">
        <v>5.3216007285491571E-2</v>
      </c>
      <c r="EG64" s="343">
        <v>3.9669850954728469E-2</v>
      </c>
      <c r="EH64" s="343">
        <v>3.1699943144288097E-2</v>
      </c>
      <c r="EI64" s="343">
        <v>4.6523812936920698E-2</v>
      </c>
      <c r="EJ64" s="343">
        <v>6.6102754460417815E-2</v>
      </c>
      <c r="EK64" s="343">
        <v>5.8188077720822899E-2</v>
      </c>
      <c r="EL64" s="343">
        <v>5.2688696880709353E-2</v>
      </c>
      <c r="EM64" s="343">
        <v>4.7049053842543875E-2</v>
      </c>
      <c r="EN64" s="343">
        <v>6.8961319123893736E-2</v>
      </c>
      <c r="EO64" s="343">
        <v>4.316757500871609E-2</v>
      </c>
      <c r="EP64" s="343">
        <v>5.0266737386182411E-2</v>
      </c>
      <c r="EQ64" s="343">
        <v>7.0963040142183659E-2</v>
      </c>
      <c r="ER64" s="343">
        <v>9.3441267641130671E-2</v>
      </c>
      <c r="ES64" s="343">
        <v>4.2961354779101582E-2</v>
      </c>
      <c r="ET64" s="343">
        <v>7.1613823729997292E-2</v>
      </c>
      <c r="EU64" s="343">
        <v>3.963084136620084E-2</v>
      </c>
      <c r="EV64" s="343">
        <v>7.4538971965577058E-2</v>
      </c>
      <c r="EW64" s="343">
        <v>5.7378145725992841E-2</v>
      </c>
      <c r="EX64" s="343">
        <v>5.5322673283529022E-2</v>
      </c>
      <c r="EY64" s="343">
        <v>6.0192019886286995E-2</v>
      </c>
      <c r="EZ64" s="343">
        <v>8.2511066961852203E-2</v>
      </c>
      <c r="FA64" s="343">
        <v>9.1299260037653429E-2</v>
      </c>
      <c r="FB64" s="343">
        <v>6.9311838961553407E-2</v>
      </c>
      <c r="FC64" s="343">
        <v>4.5921947965270493E-2</v>
      </c>
      <c r="FD64" s="343">
        <v>7.4894739417475556E-2</v>
      </c>
      <c r="FE64" s="343">
        <v>6.9676990714729631E-2</v>
      </c>
      <c r="FF64" s="343">
        <v>7.7401662215364112E-2</v>
      </c>
      <c r="FG64" s="343">
        <v>0.11787997025183111</v>
      </c>
      <c r="FH64" s="343">
        <v>7.4711068013079238E-2</v>
      </c>
      <c r="FI64" s="343">
        <v>4.766885724079558E-2</v>
      </c>
      <c r="FJ64" s="343">
        <v>7.5810531090747674E-2</v>
      </c>
      <c r="FK64" s="343">
        <v>4.7543673612425667E-2</v>
      </c>
      <c r="FL64" s="343">
        <v>4.7960366148943834E-2</v>
      </c>
      <c r="FM64" s="343">
        <v>3.6893240834145392E-2</v>
      </c>
      <c r="FN64" s="343">
        <v>9.7550096147061449E-2</v>
      </c>
      <c r="FO64" s="343">
        <v>0.13122288995882223</v>
      </c>
      <c r="FP64" s="343">
        <v>7.8672202385616855E-2</v>
      </c>
      <c r="FQ64" s="343">
        <v>4.0550733676371152E-2</v>
      </c>
      <c r="FR64" s="343">
        <v>6.5439055877596838E-2</v>
      </c>
      <c r="FS64" s="343">
        <v>2.9696436255080564E-2</v>
      </c>
      <c r="FT64" s="343">
        <v>5.30078612291301E-2</v>
      </c>
      <c r="FU64" s="343">
        <v>5.080657924021572E-2</v>
      </c>
      <c r="FV64" s="343">
        <v>0.10038438502130813</v>
      </c>
      <c r="FW64" s="343">
        <v>6.1686051889569445E-2</v>
      </c>
      <c r="FX64" s="343">
        <v>5.7052070156517372E-2</v>
      </c>
      <c r="FY64" s="343">
        <v>5.8639576759548111E-2</v>
      </c>
      <c r="FZ64" s="343">
        <v>7.3549452767809137E-2</v>
      </c>
      <c r="GA64" s="343">
        <v>5.3963853256293569E-2</v>
      </c>
      <c r="GB64" s="343">
        <v>7.8872228767016425E-2</v>
      </c>
      <c r="GC64" s="343">
        <v>9.1841783885109454E-2</v>
      </c>
      <c r="GD64" s="343">
        <v>8.0219519135353357E-2</v>
      </c>
      <c r="GE64" s="343">
        <v>5.3845524351737027E-2</v>
      </c>
      <c r="GF64" s="343">
        <v>3.492457843326436E-2</v>
      </c>
      <c r="GG64" s="343">
        <v>7.8014384162681874E-2</v>
      </c>
      <c r="GH64" s="343">
        <v>4.3066130792617882E-2</v>
      </c>
      <c r="GI64" s="343">
        <v>0.10032124776284819</v>
      </c>
      <c r="GJ64" s="343">
        <v>4.2392032255302213E-2</v>
      </c>
      <c r="GK64" s="343">
        <v>5.9145672058160993E-2</v>
      </c>
      <c r="GL64" s="343">
        <v>4.7530386096359623E-2</v>
      </c>
      <c r="GM64" s="343">
        <v>9.0289572908998764E-2</v>
      </c>
      <c r="GN64" s="343">
        <v>0.10451578870208349</v>
      </c>
      <c r="GO64" s="343">
        <v>0.11253659300695032</v>
      </c>
      <c r="GP64" s="343">
        <v>7.1135699998287075E-2</v>
      </c>
      <c r="GQ64" s="343">
        <v>4.4957645511479821E-2</v>
      </c>
      <c r="GR64" s="343">
        <v>7.5963565679527181E-2</v>
      </c>
      <c r="GS64" s="343">
        <v>7.5908103259676687E-2</v>
      </c>
      <c r="GT64" s="343">
        <v>6.2635685355431112E-2</v>
      </c>
      <c r="GU64" s="343">
        <v>6.6675919572724909E-2</v>
      </c>
      <c r="GV64" s="343">
        <v>6.5793674922911952E-2</v>
      </c>
      <c r="GW64" s="343">
        <v>9.934359494519239E-2</v>
      </c>
      <c r="GX64" s="343">
        <v>5.4592901992456644E-2</v>
      </c>
      <c r="GY64" s="343">
        <v>8.3779374512285273E-2</v>
      </c>
      <c r="GZ64" s="343">
        <v>5.997964489760553E-2</v>
      </c>
      <c r="HA64" s="343">
        <v>9.2291682734400249E-2</v>
      </c>
      <c r="HB64" s="343">
        <v>7.7660960927695713E-2</v>
      </c>
      <c r="HC64" s="343">
        <v>0.15837889254717008</v>
      </c>
      <c r="HD64" s="343">
        <v>3.6496180223944762E-2</v>
      </c>
      <c r="HE64" s="343">
        <v>0.11840831230724266</v>
      </c>
      <c r="HF64" s="343">
        <v>7.3509682545048652E-2</v>
      </c>
      <c r="HG64" s="343">
        <v>9.1902503576641661E-2</v>
      </c>
      <c r="HH64" s="343">
        <v>0.18370914165046107</v>
      </c>
      <c r="HI64" s="343">
        <v>6.777477039191121E-2</v>
      </c>
      <c r="HJ64" s="343">
        <v>5.2684212541473215E-2</v>
      </c>
      <c r="HK64" s="343">
        <v>9.6707704121754348E-2</v>
      </c>
      <c r="HL64" s="343">
        <v>4.9759931216884261E-2</v>
      </c>
      <c r="HM64" s="343">
        <v>6.0288573841009316E-2</v>
      </c>
      <c r="HN64" s="343">
        <v>4.5937045800744293E-2</v>
      </c>
      <c r="HO64" s="343">
        <v>5.6399542561307851E-2</v>
      </c>
      <c r="HP64" s="343">
        <v>5.2559597755130714E-2</v>
      </c>
      <c r="HQ64" s="343">
        <v>6.8506903989938417E-2</v>
      </c>
      <c r="HR64" s="343">
        <v>9.9306208367167872E-2</v>
      </c>
      <c r="HS64" s="343">
        <v>3.1203826073101279E-2</v>
      </c>
      <c r="HT64" s="343">
        <v>0.13343356567192091</v>
      </c>
      <c r="HU64" s="343">
        <v>6.0460072002320599E-2</v>
      </c>
      <c r="HV64" s="343">
        <v>4.4376136691610175E-2</v>
      </c>
      <c r="HW64" s="343">
        <v>2.2849215344228506E-2</v>
      </c>
      <c r="HX64" s="343">
        <v>2.9191129087658762E-2</v>
      </c>
      <c r="HY64" s="343">
        <v>6.5492554271160242E-2</v>
      </c>
      <c r="HZ64" s="343">
        <v>3.2202000506276168E-2</v>
      </c>
      <c r="IA64" s="343">
        <v>5.8983973403684158E-2</v>
      </c>
      <c r="IB64" s="343">
        <v>0.10358236560622092</v>
      </c>
      <c r="IC64" s="343">
        <v>5.8588992043114539E-2</v>
      </c>
      <c r="ID64" s="343">
        <v>8.9090321136885087E-2</v>
      </c>
      <c r="IE64" s="343">
        <v>8.0623823871884756E-2</v>
      </c>
      <c r="IF64" s="343">
        <v>6.6124501188217916E-2</v>
      </c>
      <c r="IG64" s="343">
        <v>6.5534142470218368E-2</v>
      </c>
      <c r="IH64" s="343">
        <v>5.5593729566601038E-2</v>
      </c>
      <c r="II64" s="343">
        <v>5.3079511700698523E-2</v>
      </c>
      <c r="IJ64" s="343">
        <v>7.341315493545239E-2</v>
      </c>
      <c r="IK64" s="343">
        <v>5.9543943605009732E-2</v>
      </c>
      <c r="IL64" s="343">
        <v>3.7425425886286681E-2</v>
      </c>
      <c r="IM64" s="343">
        <v>5.0532235694843858E-2</v>
      </c>
      <c r="IN64" s="343">
        <v>4.4719192939568844E-2</v>
      </c>
      <c r="IO64" s="343">
        <v>6.6537671113941696E-2</v>
      </c>
      <c r="IP64" s="343">
        <v>7.1001526625095901E-2</v>
      </c>
      <c r="IQ64" s="343">
        <v>2.9321450675532153E-2</v>
      </c>
      <c r="IR64" s="343">
        <v>8.0162202742873945E-2</v>
      </c>
      <c r="IS64" s="343">
        <v>6.9044543984454407E-2</v>
      </c>
      <c r="IT64" s="343">
        <v>4.9142695907037383E-2</v>
      </c>
      <c r="IU64" s="343">
        <v>4.1439227528779529E-2</v>
      </c>
      <c r="IV64" s="343">
        <v>7.8198790400158383E-2</v>
      </c>
      <c r="IW64" s="343">
        <v>2.891621237771367E-2</v>
      </c>
      <c r="IX64" s="343">
        <v>4.0696808168850844E-2</v>
      </c>
      <c r="IY64" s="343">
        <v>5.4801063942467108E-2</v>
      </c>
      <c r="IZ64" s="343">
        <v>5.6624451944626647E-2</v>
      </c>
      <c r="JA64" s="343">
        <v>7.8702661952933711E-2</v>
      </c>
      <c r="JB64" s="343">
        <v>5.2146032481290391E-2</v>
      </c>
      <c r="JC64" s="343">
        <v>3.9901153192892412E-2</v>
      </c>
      <c r="JD64" s="343">
        <v>3.4104650944715195E-2</v>
      </c>
      <c r="JE64" s="343">
        <v>7.6686038863315667E-2</v>
      </c>
      <c r="JF64" s="343">
        <v>2.9739397943601916E-2</v>
      </c>
      <c r="JG64" s="343">
        <v>3.2670995338657166E-2</v>
      </c>
      <c r="JH64" s="343">
        <v>4.4709246898893128E-2</v>
      </c>
      <c r="JI64" s="343">
        <v>3.8934348451524867E-2</v>
      </c>
      <c r="JJ64" s="343">
        <v>6.0721079503694528E-2</v>
      </c>
      <c r="JK64" s="343">
        <v>6.2517657231026688E-2</v>
      </c>
      <c r="JL64" s="343">
        <v>7.8122736616856189E-2</v>
      </c>
      <c r="JM64" s="343">
        <v>7.1859695005166327E-2</v>
      </c>
      <c r="JN64" s="343">
        <v>4.7794207689161164E-2</v>
      </c>
      <c r="JO64" s="343">
        <v>8.8600077624181844E-2</v>
      </c>
      <c r="JP64" s="343">
        <v>6.322647781564493E-2</v>
      </c>
      <c r="JQ64" s="343">
        <v>7.8641328512112502E-2</v>
      </c>
      <c r="JR64" s="343">
        <v>4.9257240820127599E-2</v>
      </c>
      <c r="JS64" s="343">
        <v>4.8089642768781325E-2</v>
      </c>
      <c r="JT64" s="343">
        <v>7.0215088369174339E-2</v>
      </c>
      <c r="JU64" s="343">
        <v>9.268287010665599E-2</v>
      </c>
      <c r="JV64" s="343">
        <v>4.1330680813339293E-2</v>
      </c>
      <c r="JW64" s="343">
        <v>5.3530376235130142E-2</v>
      </c>
      <c r="JX64" s="343">
        <v>5.9111704079047318E-2</v>
      </c>
      <c r="JY64" s="343">
        <v>6.3135855493854823E-2</v>
      </c>
      <c r="JZ64" s="343">
        <v>5.9000285215928303E-2</v>
      </c>
      <c r="KA64" s="343">
        <v>6.9778052296816273E-2</v>
      </c>
      <c r="KB64" s="343">
        <v>8.4830186400960184E-2</v>
      </c>
      <c r="KC64" s="343">
        <v>6.2575366955689674E-2</v>
      </c>
      <c r="KD64" s="343">
        <v>7.9285670854765525E-2</v>
      </c>
      <c r="KE64" s="343">
        <v>9.092522734704428E-2</v>
      </c>
      <c r="KF64" s="343">
        <v>0.10205834511996222</v>
      </c>
      <c r="KG64" s="343">
        <v>7.2236932367489112E-2</v>
      </c>
      <c r="KH64" s="343">
        <v>7.9190656282698238E-2</v>
      </c>
      <c r="KI64" s="343">
        <v>4.0251688622788231E-2</v>
      </c>
      <c r="KJ64" s="343">
        <v>0.10328204050727154</v>
      </c>
      <c r="KK64" s="343">
        <v>0.10292858387769745</v>
      </c>
      <c r="KL64" s="343">
        <v>9.4792597438958279E-2</v>
      </c>
      <c r="KM64" s="343">
        <v>0.11713809102236862</v>
      </c>
      <c r="KN64" s="343">
        <v>7.5027413495887846E-2</v>
      </c>
      <c r="KO64" s="343">
        <v>5.8884773065350622E-2</v>
      </c>
      <c r="KP64" s="343">
        <v>6.4865652855764788E-2</v>
      </c>
      <c r="KQ64" s="343">
        <v>3.6540763982791359E-2</v>
      </c>
      <c r="KR64" s="343">
        <v>7.6741824703522338E-2</v>
      </c>
      <c r="KS64" s="343">
        <v>6.3460797811114467E-2</v>
      </c>
      <c r="KT64" s="343">
        <v>7.8132700115222165E-2</v>
      </c>
      <c r="KU64" s="343">
        <v>5.1489401521790823E-2</v>
      </c>
      <c r="KV64" s="343">
        <v>3.7004614141349881E-2</v>
      </c>
      <c r="KW64" s="343">
        <v>4.901977622092351E-2</v>
      </c>
      <c r="KX64" s="343">
        <v>4.1962567254576706E-2</v>
      </c>
      <c r="KY64" s="343">
        <v>5.4861455549193493E-2</v>
      </c>
      <c r="KZ64" s="343">
        <v>0.11024936969497218</v>
      </c>
      <c r="LA64" s="343">
        <v>7.9628836846964687E-2</v>
      </c>
      <c r="LB64" s="343">
        <v>6.8314157286990265E-2</v>
      </c>
      <c r="LC64" s="343">
        <v>0.11693274395887805</v>
      </c>
      <c r="LD64" s="343">
        <v>5.0729595888571649E-2</v>
      </c>
      <c r="LE64" s="343">
        <v>2.4361243846846785E-2</v>
      </c>
      <c r="LF64" s="343">
        <v>7.1997931070364646E-2</v>
      </c>
      <c r="LG64" s="343">
        <v>5.4020627922195884E-2</v>
      </c>
      <c r="LH64" s="343">
        <v>7.2114865772601622E-2</v>
      </c>
      <c r="LI64" s="343">
        <v>7.770105867624115E-2</v>
      </c>
      <c r="LJ64" s="343">
        <v>4.0890139718810649E-2</v>
      </c>
      <c r="LK64" s="343">
        <v>3.9371862686033252E-2</v>
      </c>
      <c r="LL64" s="343">
        <v>5.3166126083380116E-2</v>
      </c>
      <c r="LM64" s="343">
        <v>4.3584176546365122E-2</v>
      </c>
      <c r="LN64" s="343">
        <v>4.5499832910763871E-2</v>
      </c>
      <c r="LO64" s="343">
        <v>0.13068148636264412</v>
      </c>
      <c r="LP64" s="343">
        <v>0.11041399660480514</v>
      </c>
      <c r="LQ64" s="343">
        <v>6.8926910358746887E-2</v>
      </c>
      <c r="LR64" s="343">
        <v>6.8946036037608266E-2</v>
      </c>
      <c r="LS64" s="343">
        <v>2.4841627863802937E-2</v>
      </c>
      <c r="LT64" s="343">
        <v>4.0250166165759577E-2</v>
      </c>
      <c r="LU64" s="343">
        <v>8.5979179160251787E-2</v>
      </c>
      <c r="LV64" s="343">
        <v>7.302233797335593E-2</v>
      </c>
      <c r="LW64" s="343">
        <v>8.8676578770643971E-2</v>
      </c>
      <c r="LX64" s="343">
        <v>6.0612678677566326E-2</v>
      </c>
      <c r="LY64" s="343">
        <v>4.2786030810923324E-2</v>
      </c>
      <c r="LZ64" s="343">
        <v>7.0875612996720891E-2</v>
      </c>
      <c r="MA64" s="343">
        <v>6.2981730135062974E-2</v>
      </c>
      <c r="MB64" s="343">
        <v>0.10320068253701234</v>
      </c>
      <c r="MC64" s="343">
        <v>5.8995299838217316E-2</v>
      </c>
      <c r="MD64" s="343">
        <v>8.1675610745951921E-2</v>
      </c>
      <c r="ME64" s="343">
        <v>7.8011123329167167E-2</v>
      </c>
      <c r="MF64" s="343">
        <v>6.0243467762414481E-2</v>
      </c>
      <c r="MG64" s="343">
        <v>4.2839034796513541E-2</v>
      </c>
      <c r="MH64" s="343">
        <v>5.0336739500691306E-2</v>
      </c>
      <c r="MI64" s="343">
        <v>5.3018304356694523E-2</v>
      </c>
      <c r="MJ64" s="343">
        <v>4.7138819777448333E-2</v>
      </c>
      <c r="MK64" s="343">
        <v>6.2756756893426302E-2</v>
      </c>
      <c r="ML64" s="343">
        <v>6.3097670044072893E-2</v>
      </c>
      <c r="MM64" s="343">
        <v>7.1468791561785441E-2</v>
      </c>
      <c r="MN64" s="343">
        <v>6.9383117927674709E-2</v>
      </c>
      <c r="MO64" s="343">
        <v>4.873950867419128E-2</v>
      </c>
      <c r="MP64" s="343">
        <v>5.9925071682702093E-2</v>
      </c>
      <c r="MQ64" s="343">
        <v>5.208296612852898E-2</v>
      </c>
      <c r="MR64" s="343">
        <v>8.9025839707985374E-2</v>
      </c>
      <c r="MS64" s="343">
        <v>6.0466664161328065E-2</v>
      </c>
      <c r="MT64" s="343">
        <v>6.049986497425671E-2</v>
      </c>
      <c r="MU64" s="343">
        <v>3.5744625838134099E-2</v>
      </c>
      <c r="MV64" s="343">
        <v>1.4611590128928507E-2</v>
      </c>
      <c r="MW64" s="343">
        <v>0.10800136042525409</v>
      </c>
      <c r="MX64" s="343">
        <v>6.7666393258880214E-2</v>
      </c>
      <c r="MY64" s="343">
        <v>5.7607595972745028E-2</v>
      </c>
      <c r="MZ64" s="343">
        <v>4.597153229602708E-2</v>
      </c>
      <c r="NA64" s="343">
        <v>7.4624186378807467E-2</v>
      </c>
      <c r="NB64" s="343">
        <v>4.9258018135121685E-2</v>
      </c>
      <c r="NC64" s="343">
        <v>0.10227102365932297</v>
      </c>
      <c r="ND64" s="343">
        <v>7.733409638525128E-2</v>
      </c>
      <c r="NE64" s="343">
        <v>9.533232180422431E-2</v>
      </c>
      <c r="NF64" s="343">
        <v>5.0191129217703905E-2</v>
      </c>
      <c r="NG64" s="343">
        <v>6.6153064425862912E-2</v>
      </c>
      <c r="NH64" s="343">
        <v>9.3397324010829022E-2</v>
      </c>
      <c r="NI64" s="343">
        <v>9.0276950815447163E-2</v>
      </c>
      <c r="NJ64" s="343">
        <v>7.3566581338724776E-2</v>
      </c>
      <c r="NK64" s="343">
        <v>5.4336645062178369E-2</v>
      </c>
      <c r="NL64" s="343">
        <v>7.0116475070354109E-2</v>
      </c>
      <c r="NM64" s="343">
        <v>8.6627294687920062E-2</v>
      </c>
      <c r="NN64" s="343">
        <v>9.1306160005286241E-2</v>
      </c>
      <c r="NO64" s="343">
        <v>3.924799619510299E-2</v>
      </c>
      <c r="NP64" s="343">
        <v>5.4025815940752703E-2</v>
      </c>
      <c r="NQ64" s="343">
        <v>4.6592612288543618E-2</v>
      </c>
      <c r="NR64" s="343">
        <v>3.8830385851425273E-2</v>
      </c>
      <c r="NS64" s="343">
        <v>3.3856818732966511E-2</v>
      </c>
      <c r="NT64" s="343">
        <v>6.7120864982441727E-2</v>
      </c>
      <c r="NU64" s="343">
        <v>5.6788837244972655E-2</v>
      </c>
      <c r="NV64" s="343">
        <v>7.282691738908928E-2</v>
      </c>
      <c r="NW64" s="343">
        <v>5.2480368359989614E-2</v>
      </c>
      <c r="NX64" s="343">
        <v>3.7050998568334423E-2</v>
      </c>
      <c r="NY64" s="343">
        <v>5.3163208140730056E-2</v>
      </c>
      <c r="NZ64" s="343">
        <v>6.3859425295466204E-2</v>
      </c>
      <c r="OA64" s="343">
        <v>5.1816417650949978E-2</v>
      </c>
      <c r="OB64" s="343">
        <v>6.8241596186558479E-2</v>
      </c>
      <c r="OC64" s="343">
        <v>9.3768372518899065E-2</v>
      </c>
      <c r="OD64" s="343">
        <v>0.11052068216774226</v>
      </c>
      <c r="OE64" s="343">
        <v>9.2001024523192629E-2</v>
      </c>
      <c r="OF64" s="343">
        <v>4.3391367537475814E-2</v>
      </c>
      <c r="OG64" s="343">
        <v>3.0699154896175199E-2</v>
      </c>
      <c r="OH64" s="343">
        <v>3.6602865356701736E-2</v>
      </c>
      <c r="OI64" s="343">
        <v>5.0359162542784795E-2</v>
      </c>
      <c r="OJ64" s="343">
        <v>5.2315715845582145E-2</v>
      </c>
      <c r="OK64" s="343">
        <v>7.9881012640740101E-2</v>
      </c>
      <c r="OL64" s="343">
        <v>6.9733689552559139E-2</v>
      </c>
      <c r="OM64" s="343">
        <v>6.0931230913410767E-2</v>
      </c>
      <c r="ON64" s="343">
        <v>5.5639179126460353E-2</v>
      </c>
      <c r="OO64" s="343">
        <v>5.6534241111753779E-2</v>
      </c>
      <c r="OP64" s="343">
        <v>9.3951912133112811E-2</v>
      </c>
      <c r="OQ64" s="343">
        <v>8.3261303986958454E-2</v>
      </c>
      <c r="OR64" s="343">
        <v>6.2043412662912328E-2</v>
      </c>
      <c r="OS64" s="343">
        <v>9.0694513470843924E-2</v>
      </c>
      <c r="OT64" s="343">
        <v>7.7591011710403862E-2</v>
      </c>
      <c r="OU64" s="343">
        <v>4.6658591768597296E-2</v>
      </c>
      <c r="OV64" s="343">
        <v>5.1481094273212361E-2</v>
      </c>
      <c r="OW64" s="343">
        <v>6.5680889016720798E-2</v>
      </c>
      <c r="OX64" s="343">
        <v>8.1903136814672026E-2</v>
      </c>
      <c r="OY64" s="343">
        <v>0.11147865249783384</v>
      </c>
      <c r="OZ64" s="343">
        <v>5.8533534786987786E-2</v>
      </c>
      <c r="PA64" s="343">
        <v>6.0140198754203046E-2</v>
      </c>
      <c r="PB64" s="343">
        <v>4.1054173391138024E-2</v>
      </c>
      <c r="PC64" s="343">
        <v>5.3075786646021667E-2</v>
      </c>
      <c r="PD64" s="343">
        <v>4.2868814575217698E-2</v>
      </c>
      <c r="PE64" s="343">
        <v>7.3121191108368483E-2</v>
      </c>
      <c r="PF64" s="343">
        <v>3.2390582147137775E-2</v>
      </c>
      <c r="PG64" s="343">
        <v>4.4185737291280947E-2</v>
      </c>
      <c r="PH64" s="343">
        <v>5.6708386866019908E-2</v>
      </c>
      <c r="PI64" s="343">
        <v>6.3084806526161344E-2</v>
      </c>
      <c r="PJ64" s="343">
        <v>3.875039648378413E-2</v>
      </c>
      <c r="PK64" s="343">
        <v>7.8377913490318807E-2</v>
      </c>
      <c r="PL64" s="343">
        <v>4.9256933405005351E-2</v>
      </c>
      <c r="PM64" s="343">
        <v>8.0966247867979235E-2</v>
      </c>
      <c r="PN64" s="343">
        <v>0.12629428684002303</v>
      </c>
      <c r="PO64" s="343">
        <v>0.10016753925680176</v>
      </c>
      <c r="PP64" s="343">
        <v>8.5529382941740534E-2</v>
      </c>
      <c r="PQ64" s="343">
        <v>7.8046806804133409E-2</v>
      </c>
      <c r="PR64" s="343">
        <v>8.8412606119814802E-2</v>
      </c>
      <c r="PS64" s="343">
        <v>0.15433829429305851</v>
      </c>
      <c r="PT64" s="343">
        <v>5.1622184576919375E-2</v>
      </c>
      <c r="PU64" s="343">
        <v>4.7088814873350593E-2</v>
      </c>
      <c r="PV64" s="343">
        <v>0.11746387302255265</v>
      </c>
      <c r="PW64" s="343">
        <v>4.3576459806614468E-2</v>
      </c>
      <c r="PX64" s="343">
        <v>5.479992605421647E-2</v>
      </c>
      <c r="PY64" s="343">
        <v>6.3784501472445632E-2</v>
      </c>
      <c r="PZ64" s="343">
        <v>4.1807225682987725E-2</v>
      </c>
      <c r="QA64" s="343">
        <v>6.3400860382043248E-2</v>
      </c>
      <c r="QB64" s="343">
        <v>4.5872519639876957E-2</v>
      </c>
      <c r="QC64" s="343">
        <v>5.9097009540395179E-2</v>
      </c>
      <c r="QD64" s="343">
        <v>4.7550981589807612E-2</v>
      </c>
      <c r="QE64" s="343">
        <v>8.3852215968676105E-2</v>
      </c>
      <c r="QF64" s="343">
        <v>3.9635619363514667E-2</v>
      </c>
      <c r="QG64" s="343">
        <v>5.622023754073887E-2</v>
      </c>
      <c r="QH64" s="343">
        <v>4.9090928024194541E-2</v>
      </c>
      <c r="QI64" s="343">
        <v>5.026527519020825E-2</v>
      </c>
      <c r="QJ64" s="343">
        <v>4.7445250104991302E-2</v>
      </c>
      <c r="QK64" s="343">
        <v>6.7000600438565455E-2</v>
      </c>
      <c r="QL64" s="343">
        <v>8.0283013799264391E-2</v>
      </c>
      <c r="QM64" s="343">
        <v>4.2167193114093872E-2</v>
      </c>
      <c r="QN64" s="343">
        <v>0.11493563048926585</v>
      </c>
      <c r="QO64" s="343">
        <v>8.8411872604033187E-2</v>
      </c>
      <c r="QP64" s="343">
        <v>0.16773086338267082</v>
      </c>
      <c r="QQ64" s="343">
        <v>8.6028633237225427E-2</v>
      </c>
      <c r="QR64" s="343">
        <v>5.9900292120695101E-2</v>
      </c>
      <c r="QS64" s="343">
        <v>4.8847284664703311E-2</v>
      </c>
      <c r="QT64" s="343">
        <v>5.5229630838041666E-2</v>
      </c>
      <c r="QU64" s="343">
        <v>4.459312537585599E-2</v>
      </c>
      <c r="QV64" s="343">
        <v>6.7533765807359744E-2</v>
      </c>
      <c r="QW64" s="343">
        <v>8.1885386692512677E-2</v>
      </c>
      <c r="QX64" s="343">
        <v>5.4563968517220035E-2</v>
      </c>
      <c r="QY64" s="343">
        <v>8.9323222435842356E-2</v>
      </c>
      <c r="QZ64" s="343">
        <v>4.7968543091124152E-2</v>
      </c>
      <c r="RA64" s="343">
        <v>5.2452019247128792E-2</v>
      </c>
      <c r="RB64" s="343">
        <v>8.2862338080611442E-2</v>
      </c>
      <c r="RC64" s="343">
        <v>8.5628045701461847E-2</v>
      </c>
      <c r="RD64" s="343">
        <v>0.11654797249936431</v>
      </c>
      <c r="RE64" s="343">
        <v>0.12301181356440877</v>
      </c>
      <c r="RF64" s="343">
        <v>9.5294637556098141E-2</v>
      </c>
      <c r="RG64" s="343">
        <v>4.8595161458514162E-2</v>
      </c>
      <c r="RH64" s="343">
        <v>7.6535571937162983E-2</v>
      </c>
      <c r="RI64" s="343">
        <v>5.4804873122454537E-2</v>
      </c>
      <c r="RJ64" s="343">
        <v>7.2653932243111619E-2</v>
      </c>
      <c r="RK64" s="343">
        <v>7.8249003419427796E-2</v>
      </c>
      <c r="RL64" s="343">
        <v>4.5638526289613991E-2</v>
      </c>
      <c r="RM64" s="343">
        <v>6.1641473615121699E-2</v>
      </c>
      <c r="RN64" s="343">
        <v>9.8316023347976261E-2</v>
      </c>
      <c r="RO64" s="343">
        <v>6.7394658532347315E-2</v>
      </c>
      <c r="RP64" s="343">
        <v>6.0872365897522693E-2</v>
      </c>
      <c r="RQ64" s="343">
        <v>5.5998370940648114E-2</v>
      </c>
      <c r="RR64" s="343">
        <v>5.8582112474622361E-2</v>
      </c>
      <c r="RS64" s="343">
        <v>6.5301568202016019E-2</v>
      </c>
      <c r="RT64" s="343">
        <v>6.8844111547068737E-2</v>
      </c>
      <c r="RU64" s="343">
        <v>4.8217420430282237E-2</v>
      </c>
      <c r="RV64" s="343">
        <v>0.13200979550224828</v>
      </c>
      <c r="RW64" s="343">
        <v>0.16633761191212978</v>
      </c>
      <c r="RX64" s="343">
        <v>0.10686016325467894</v>
      </c>
      <c r="RY64" s="343">
        <v>6.4501733104878223E-2</v>
      </c>
      <c r="RZ64" s="343">
        <v>6.8466645373672003E-2</v>
      </c>
      <c r="SA64" s="343">
        <v>5.2150562979657762E-2</v>
      </c>
      <c r="SB64" s="343">
        <v>5.4961627183319609E-2</v>
      </c>
      <c r="SC64" s="343">
        <v>5.0215237046313699E-2</v>
      </c>
      <c r="SD64" s="343">
        <v>5.2881611428081024E-2</v>
      </c>
      <c r="SE64" s="343">
        <v>7.6992577524247763E-2</v>
      </c>
      <c r="SF64" s="343">
        <v>6.9242369131515186E-2</v>
      </c>
      <c r="SG64" s="343">
        <v>6.4218063690908489E-2</v>
      </c>
      <c r="SH64" s="343">
        <v>6.1633845241959813E-2</v>
      </c>
      <c r="SI64" s="343">
        <v>5.0867600161425858E-2</v>
      </c>
      <c r="SJ64" s="343">
        <v>6.4335932990996436E-2</v>
      </c>
      <c r="SK64" s="343">
        <v>7.1977045950169516E-2</v>
      </c>
      <c r="SL64" s="343">
        <v>0.11308398360796831</v>
      </c>
      <c r="SM64" s="343">
        <v>9.5349120146638947E-2</v>
      </c>
      <c r="SN64" s="343">
        <v>4.5699072902748245E-2</v>
      </c>
      <c r="SO64" s="343">
        <v>3.7715166727669072E-2</v>
      </c>
      <c r="SP64" s="343">
        <v>5.972908580430375E-2</v>
      </c>
      <c r="SQ64" s="343">
        <v>4.1947870386552906E-2</v>
      </c>
      <c r="SR64" s="343">
        <v>4.6793460413007193E-2</v>
      </c>
      <c r="SS64" s="343">
        <v>4.7598159809682392E-2</v>
      </c>
      <c r="ST64" s="343">
        <v>6.4491372895785049E-2</v>
      </c>
      <c r="SU64" s="343">
        <v>4.568646459961466E-2</v>
      </c>
      <c r="SV64" s="343">
        <v>4.2332689501772602E-2</v>
      </c>
      <c r="SW64" s="343">
        <v>6.749839567746134E-2</v>
      </c>
      <c r="SX64" s="343">
        <v>0.17295682330696166</v>
      </c>
      <c r="SY64" s="343">
        <v>0.10951076550359409</v>
      </c>
      <c r="SZ64" s="343">
        <v>5.6382173971274735E-2</v>
      </c>
      <c r="TA64" s="343">
        <v>5.2256550701575588E-2</v>
      </c>
      <c r="TB64" s="343">
        <v>6.7902462665289667E-2</v>
      </c>
      <c r="TC64" s="343">
        <v>6.3188766261346785E-2</v>
      </c>
      <c r="TD64" s="343">
        <v>5.9241433222406922E-2</v>
      </c>
      <c r="TE64" s="343">
        <v>3.8704217674610866E-2</v>
      </c>
      <c r="TF64" s="343">
        <v>5.9424924470412831E-2</v>
      </c>
      <c r="TG64" s="343">
        <v>8.2208080972038175E-2</v>
      </c>
      <c r="TH64" s="343">
        <v>8.1660134770775161E-2</v>
      </c>
      <c r="TI64" s="343">
        <v>5.4963149660756064E-2</v>
      </c>
      <c r="TJ64" s="343">
        <v>4.4610388233602589E-2</v>
      </c>
      <c r="TK64" s="343">
        <v>6.2833793586479017E-2</v>
      </c>
      <c r="TL64" s="343">
        <v>6.7165752693497283E-2</v>
      </c>
      <c r="TM64" s="343">
        <v>9.9002220145189473E-2</v>
      </c>
      <c r="TN64" s="343">
        <v>9.8905820099100816E-2</v>
      </c>
      <c r="TO64" s="343">
        <v>6.7547004992177986E-2</v>
      </c>
      <c r="TP64" s="343">
        <v>7.1699717943439045E-2</v>
      </c>
      <c r="TQ64" s="343">
        <v>6.7101670535681807E-2</v>
      </c>
      <c r="TR64" s="343">
        <v>5.1980678946938225E-2</v>
      </c>
      <c r="TS64" s="343">
        <v>7.5910746176319752E-2</v>
      </c>
      <c r="TT64" s="343">
        <v>6.7349716481103925E-2</v>
      </c>
      <c r="TU64" s="343">
        <v>8.2014473444907574E-2</v>
      </c>
      <c r="TV64" s="343">
        <v>8.7271488279262621E-2</v>
      </c>
      <c r="TW64" s="343">
        <v>0.1020530725726892</v>
      </c>
      <c r="TX64" s="343">
        <v>0.14101413676529126</v>
      </c>
      <c r="TY64" s="343">
        <v>7.8273300737594018E-2</v>
      </c>
      <c r="TZ64" s="343">
        <v>7.0988900031870708E-2</v>
      </c>
      <c r="UA64" s="343">
        <v>4.6117012331769409E-2</v>
      </c>
      <c r="UB64" s="343">
        <v>9.476695723291946E-2</v>
      </c>
      <c r="UC64" s="343">
        <v>9.4956464231746016E-2</v>
      </c>
      <c r="UD64" s="343">
        <v>6.6658611310889085E-2</v>
      </c>
      <c r="UE64" s="343">
        <v>0.1109999671250075</v>
      </c>
      <c r="UF64" s="343">
        <v>8.0183691924015615E-2</v>
      </c>
      <c r="UG64" s="343">
        <v>9.2628030779758647E-2</v>
      </c>
      <c r="UH64" s="343">
        <v>8.6462018227998511E-2</v>
      </c>
      <c r="UI64" s="343">
        <v>6.1524454635624178E-2</v>
      </c>
      <c r="UJ64" s="343">
        <v>7.3777410239762892E-2</v>
      </c>
      <c r="UK64" s="343">
        <v>6.5941589749839685E-2</v>
      </c>
      <c r="UL64" s="343">
        <v>5.5785366841711918E-2</v>
      </c>
      <c r="UM64" s="343">
        <v>0.10057589819348385</v>
      </c>
      <c r="UN64" s="343">
        <v>5.7907227031516004E-2</v>
      </c>
      <c r="UO64" s="343">
        <v>5.1743988160000094E-2</v>
      </c>
      <c r="UP64" s="343">
        <v>3.4865144741648681E-2</v>
      </c>
      <c r="UQ64" s="343">
        <v>7.5951878284927221E-2</v>
      </c>
      <c r="UR64" s="343">
        <v>0.1524927488084219</v>
      </c>
      <c r="US64" s="343">
        <v>5.5546538984976294E-2</v>
      </c>
      <c r="UT64" s="343">
        <v>6.3853653049066567E-2</v>
      </c>
      <c r="UU64" s="343">
        <v>6.1887501374479841E-2</v>
      </c>
      <c r="UV64" s="343">
        <v>7.429666249216442E-2</v>
      </c>
      <c r="UW64" s="343">
        <v>4.8706362622033574E-2</v>
      </c>
      <c r="UX64" s="343">
        <v>5.9618007183034533E-2</v>
      </c>
      <c r="UY64" s="343">
        <v>7.8021725678073903E-2</v>
      </c>
      <c r="UZ64" s="343">
        <v>7.3611788753402269E-2</v>
      </c>
      <c r="VA64" s="343">
        <v>6.760116368295499E-2</v>
      </c>
      <c r="VB64" s="343">
        <v>6.0191221112257304E-2</v>
      </c>
      <c r="VC64" s="343">
        <v>4.6833146243393214E-2</v>
      </c>
      <c r="VD64" s="343">
        <v>8.6265510796394551E-2</v>
      </c>
      <c r="VE64" s="343">
        <v>4.638771066678421E-2</v>
      </c>
      <c r="VF64" s="343">
        <v>8.320428569543066E-2</v>
      </c>
      <c r="VG64" s="343">
        <v>0.11996960529109871</v>
      </c>
      <c r="VH64" s="343">
        <v>0.10807694349540625</v>
      </c>
      <c r="VI64" s="343">
        <v>2.2505998366478399E-2</v>
      </c>
      <c r="VJ64" s="343">
        <v>6.9511856172192577E-2</v>
      </c>
      <c r="VK64" s="343">
        <v>5.0338947316225263E-2</v>
      </c>
      <c r="VL64" s="343">
        <v>4.7530816625900189E-2</v>
      </c>
      <c r="VM64" s="343">
        <v>5.9795958640914873E-2</v>
      </c>
      <c r="VN64" s="343">
        <v>2.8578057650533936E-2</v>
      </c>
      <c r="VO64" s="343">
        <v>5.7634597309357133E-2</v>
      </c>
      <c r="VP64" s="343">
        <v>6.3919930300279468E-2</v>
      </c>
      <c r="VQ64" s="343">
        <v>5.0596523042885248E-2</v>
      </c>
      <c r="VR64" s="343">
        <v>5.781436252951809E-2</v>
      </c>
      <c r="VS64" s="343">
        <v>6.7455043305696211E-2</v>
      </c>
      <c r="VT64" s="343">
        <v>6.6824479590102195E-2</v>
      </c>
      <c r="VU64" s="343">
        <v>6.4875326228324634E-2</v>
      </c>
      <c r="VV64" s="343">
        <v>8.4655245169257987E-2</v>
      </c>
      <c r="VW64" s="343">
        <v>6.3467440500731526E-2</v>
      </c>
      <c r="VX64" s="343">
        <v>7.2212558392787854E-2</v>
      </c>
      <c r="VY64" s="343">
        <v>3.6004546398496255E-2</v>
      </c>
      <c r="VZ64" s="343">
        <v>7.3775403695676894E-2</v>
      </c>
      <c r="WA64" s="343">
        <v>4.7158455647937934E-2</v>
      </c>
      <c r="WB64" s="343">
        <v>5.6952521021528063E-2</v>
      </c>
      <c r="WC64" s="343">
        <v>8.4130914482677871E-2</v>
      </c>
      <c r="WD64" s="343">
        <v>6.9681944634751053E-2</v>
      </c>
      <c r="WE64" s="343">
        <v>8.488843556392299E-2</v>
      </c>
      <c r="WF64" s="343">
        <v>0.2185346998223871</v>
      </c>
      <c r="WG64" s="343">
        <v>8.9312808619312831E-2</v>
      </c>
      <c r="WH64" s="343">
        <v>5.7363312447292626E-2</v>
      </c>
      <c r="WI64" s="343">
        <v>3.0537588179051778E-2</v>
      </c>
      <c r="WJ64" s="343">
        <v>0.13562860032103596</v>
      </c>
      <c r="WK64" s="343">
        <v>6.8012692397775867E-2</v>
      </c>
      <c r="WL64" s="343">
        <v>9.997927865219354E-2</v>
      </c>
      <c r="WM64" s="343">
        <v>7.5855102479945063E-2</v>
      </c>
      <c r="WN64" s="343">
        <v>0.11636352694388649</v>
      </c>
      <c r="WO64" s="343">
        <v>5.0290310530869034E-2</v>
      </c>
      <c r="WP64" s="343">
        <v>4.5120215510414396E-2</v>
      </c>
      <c r="WQ64" s="343">
        <v>6.9789306846523486E-2</v>
      </c>
      <c r="WR64" s="343">
        <v>6.6808433714615895E-2</v>
      </c>
      <c r="WS64" s="343">
        <v>8.2030176566711036E-2</v>
      </c>
      <c r="WT64" s="343">
        <v>4.6678953525223825E-2</v>
      </c>
      <c r="WU64" s="343">
        <v>5.9727141849834658E-2</v>
      </c>
      <c r="WV64" s="343">
        <v>7.3260031465199896E-2</v>
      </c>
      <c r="WW64" s="343">
        <v>7.9192926445587286E-2</v>
      </c>
      <c r="WX64" s="343">
        <v>5.6900084445707107E-2</v>
      </c>
      <c r="WY64" s="343">
        <v>7.8478711056940237E-2</v>
      </c>
      <c r="WZ64" s="343">
        <v>0.11565690982756992</v>
      </c>
      <c r="XA64" s="343">
        <v>8.630373131139378E-2</v>
      </c>
      <c r="XB64" s="343">
        <v>0.10589359529720549</v>
      </c>
      <c r="XC64" s="343">
        <v>0.1182575443557331</v>
      </c>
      <c r="XD64" s="343">
        <v>0.13056737633658977</v>
      </c>
      <c r="XE64" s="343">
        <v>0.10398611423500397</v>
      </c>
      <c r="XF64" s="343">
        <v>7.8424776911197189E-2</v>
      </c>
      <c r="XG64" s="343">
        <v>7.352921103208282E-2</v>
      </c>
      <c r="XH64" s="343">
        <v>4.3358758905188949E-2</v>
      </c>
      <c r="XI64" s="343">
        <v>6.6004407347485444E-2</v>
      </c>
      <c r="XJ64" s="343">
        <v>5.0803192721819074E-2</v>
      </c>
      <c r="XK64" s="343">
        <v>7.2910287019494452E-2</v>
      </c>
      <c r="XL64" s="343">
        <v>6.7214731428407629E-2</v>
      </c>
      <c r="XM64" s="343">
        <v>6.4373038185628909E-2</v>
      </c>
      <c r="XN64" s="343">
        <v>3.9485531530512812E-2</v>
      </c>
      <c r="XO64" s="343">
        <v>7.768352749726716E-2</v>
      </c>
      <c r="XP64" s="343">
        <v>6.7307627306775059E-2</v>
      </c>
      <c r="XQ64" s="343">
        <v>5.9006733918115672E-2</v>
      </c>
      <c r="XR64" s="343">
        <v>7.1459787813454093E-2</v>
      </c>
      <c r="XS64" s="343">
        <v>4.8334377917955411E-2</v>
      </c>
      <c r="XT64" s="343">
        <v>6.6942638645027669E-2</v>
      </c>
      <c r="XU64" s="343">
        <v>5.3686821935490417E-2</v>
      </c>
      <c r="XV64" s="343">
        <v>7.8500563106692081E-2</v>
      </c>
      <c r="XW64" s="343">
        <v>6.3943441344057175E-2</v>
      </c>
      <c r="XX64" s="343">
        <v>6.3412195253788828E-2</v>
      </c>
      <c r="XY64" s="343">
        <v>6.8642706960866037E-2</v>
      </c>
      <c r="XZ64" s="343">
        <v>5.8072584022726442E-2</v>
      </c>
      <c r="YA64" s="343">
        <v>6.4511185969206797E-2</v>
      </c>
      <c r="YB64" s="343">
        <v>7.0052522997496272E-2</v>
      </c>
      <c r="YC64" s="343">
        <v>4.0383945783034163E-2</v>
      </c>
      <c r="YD64" s="343">
        <v>6.8391715114201335E-2</v>
      </c>
      <c r="YE64" s="343">
        <v>7.4605654076761133E-2</v>
      </c>
      <c r="YF64" s="343">
        <v>6.7003868439046446E-2</v>
      </c>
      <c r="YG64" s="343">
        <v>0.12880895229460218</v>
      </c>
      <c r="YH64" s="343">
        <v>7.4170616427855066E-2</v>
      </c>
      <c r="YI64" s="343">
        <v>7.325866194681796E-2</v>
      </c>
      <c r="YJ64" s="343">
        <v>8.5162238780554414E-2</v>
      </c>
      <c r="YK64" s="343">
        <v>7.73564269808341E-2</v>
      </c>
      <c r="YL64" s="343">
        <v>0.13560320552317998</v>
      </c>
      <c r="YM64" s="343">
        <v>8.3963578133355046E-2</v>
      </c>
      <c r="YN64" s="343">
        <v>6.2416194837195738E-2</v>
      </c>
      <c r="YO64" s="343">
        <v>6.4733576679951124E-2</v>
      </c>
      <c r="YP64" s="343">
        <v>0.11345174204219277</v>
      </c>
      <c r="YQ64" s="343">
        <v>0.10056636393856595</v>
      </c>
      <c r="YR64" s="343">
        <v>9.3095799363302562E-2</v>
      </c>
      <c r="YS64" s="343">
        <v>0.11444073092783402</v>
      </c>
      <c r="YT64" s="343">
        <v>6.1333513030825348E-2</v>
      </c>
      <c r="YU64" s="343">
        <v>5.7425436952373766E-2</v>
      </c>
      <c r="YV64" s="343">
        <v>6.765771121260275E-2</v>
      </c>
      <c r="YW64" s="343">
        <v>7.5666910847223892E-2</v>
      </c>
      <c r="YX64" s="343">
        <v>6.0369378388837429E-2</v>
      </c>
      <c r="YY64" s="343">
        <v>7.6334267636132325E-2</v>
      </c>
      <c r="YZ64" s="343">
        <v>4.8264105587972519E-2</v>
      </c>
      <c r="ZA64" s="343">
        <v>8.0868605569060059E-2</v>
      </c>
      <c r="ZB64" s="343">
        <v>6.0072529928855936E-2</v>
      </c>
      <c r="ZC64" s="343">
        <v>5.6887448108230237E-2</v>
      </c>
      <c r="ZD64" s="343">
        <v>5.5423120584292204E-2</v>
      </c>
      <c r="ZE64" s="343">
        <v>5.3079139392215063E-2</v>
      </c>
      <c r="ZF64" s="343">
        <v>4.9107268426680901E-2</v>
      </c>
      <c r="ZG64" s="343">
        <v>8.783856773863527E-2</v>
      </c>
      <c r="ZH64" s="343">
        <v>8.9754886106141657E-2</v>
      </c>
      <c r="ZI64" s="343">
        <v>5.8600652128003305E-2</v>
      </c>
      <c r="ZJ64" s="343">
        <v>6.3890752627225697E-2</v>
      </c>
      <c r="ZK64" s="343">
        <v>7.6368605856609317E-2</v>
      </c>
      <c r="ZL64" s="343">
        <v>6.3040460522251027E-2</v>
      </c>
      <c r="ZM64" s="343">
        <v>9.9422655365544857E-2</v>
      </c>
      <c r="ZN64" s="343">
        <v>4.9205551209252227E-2</v>
      </c>
      <c r="ZO64" s="343">
        <v>5.1178194593806584E-2</v>
      </c>
      <c r="ZP64" s="343">
        <v>4.8383121961658122E-2</v>
      </c>
      <c r="ZQ64" s="343">
        <v>7.2845919041651344E-2</v>
      </c>
      <c r="ZR64" s="343">
        <v>5.7541988360311831E-2</v>
      </c>
      <c r="ZS64" s="343">
        <v>8.2135193728833766E-2</v>
      </c>
      <c r="ZT64" s="343">
        <v>7.2914491988809074E-2</v>
      </c>
      <c r="ZU64" s="343">
        <v>8.5318543408762673E-2</v>
      </c>
      <c r="ZV64" s="343">
        <v>3.9591073629432393E-2</v>
      </c>
      <c r="ZW64" s="343">
        <v>5.3064126417887512E-2</v>
      </c>
      <c r="ZX64" s="343">
        <v>7.0845912150123716E-2</v>
      </c>
      <c r="ZY64" s="343">
        <v>5.7742178878355747E-2</v>
      </c>
      <c r="ZZ64" s="343">
        <v>5.4933107348493507E-2</v>
      </c>
      <c r="AAA64" s="343">
        <v>6.3676992255641121E-2</v>
      </c>
      <c r="AAB64" s="343">
        <v>0.10512470195842243</v>
      </c>
      <c r="AAC64" s="343">
        <v>0.12654869237909061</v>
      </c>
      <c r="AAD64" s="343">
        <v>8.826779688239425E-2</v>
      </c>
      <c r="AAE64" s="343">
        <v>0.10561348226305024</v>
      </c>
      <c r="AAF64" s="343">
        <v>0.10881171191487633</v>
      </c>
      <c r="AAG64" s="343">
        <v>5.8437159913197569E-2</v>
      </c>
      <c r="AAH64" s="343">
        <v>5.3250887777271473E-2</v>
      </c>
      <c r="AAI64" s="343">
        <v>6.4454644782188639E-2</v>
      </c>
      <c r="AAJ64" s="343">
        <v>4.4706658889890748E-2</v>
      </c>
      <c r="AAK64" s="343">
        <v>5.4036567591584712E-2</v>
      </c>
      <c r="AAL64" s="343">
        <v>4.8331795945681731E-2</v>
      </c>
      <c r="AAM64" s="343">
        <v>7.3679258399886968E-2</v>
      </c>
      <c r="AAN64" s="343">
        <v>4.3528719825521249E-2</v>
      </c>
      <c r="AAO64" s="343">
        <v>7.5586560967950342E-2</v>
      </c>
      <c r="AAP64" s="343">
        <v>6.4542998199958582E-2</v>
      </c>
      <c r="AAQ64" s="343">
        <v>6.3580755166753128E-2</v>
      </c>
      <c r="AAR64" s="343">
        <v>3.9227799271263471E-2</v>
      </c>
      <c r="AAS64" s="343">
        <v>4.4244552049718409E-2</v>
      </c>
      <c r="AAT64" s="343">
        <v>7.6659946418184591E-2</v>
      </c>
      <c r="AAU64" s="343">
        <v>8.7830129623121533E-2</v>
      </c>
      <c r="AAV64" s="343">
        <v>7.8788148135755257E-2</v>
      </c>
      <c r="AAW64" s="343">
        <v>5.3507545947871375E-2</v>
      </c>
      <c r="AAX64" s="343">
        <v>8.2859044772299231E-2</v>
      </c>
      <c r="AAY64" s="343">
        <v>7.1596032886798541E-2</v>
      </c>
      <c r="AAZ64" s="343">
        <v>7.5302881019671378E-2</v>
      </c>
      <c r="ABA64" s="343">
        <v>9.5044235588026951E-2</v>
      </c>
      <c r="ABB64" s="343">
        <v>6.8907287314579652E-2</v>
      </c>
      <c r="ABC64" s="343">
        <v>5.9818166154936618E-2</v>
      </c>
      <c r="ABD64" s="343">
        <v>5.5097593021062145E-2</v>
      </c>
      <c r="ABE64" s="343">
        <v>8.2899189079904539E-2</v>
      </c>
      <c r="ABF64" s="343">
        <v>8.3159678741641735E-2</v>
      </c>
      <c r="ABG64" s="343">
        <v>8.7277204761311303E-2</v>
      </c>
      <c r="ABH64" s="343">
        <v>8.4126525279656805E-2</v>
      </c>
      <c r="ABI64" s="343">
        <v>9.9240175385469503E-2</v>
      </c>
      <c r="ABJ64" s="343">
        <v>0.12842043383630283</v>
      </c>
      <c r="ABK64" s="343">
        <v>0.1296935762872034</v>
      </c>
      <c r="ABL64" s="343">
        <v>0.11327777014042734</v>
      </c>
      <c r="ABM64" s="343">
        <v>8.8899157211363239E-2</v>
      </c>
      <c r="ABN64" s="343">
        <v>5.4846870784185722E-2</v>
      </c>
      <c r="ABO64" s="343">
        <v>9.3747525692492256E-2</v>
      </c>
      <c r="ABP64" s="343">
        <v>6.7314555622773373E-2</v>
      </c>
      <c r="ABQ64" s="343">
        <v>5.8746837176790113E-2</v>
      </c>
      <c r="ABR64" s="343">
        <v>6.5170905766621573E-2</v>
      </c>
      <c r="ABS64" s="343">
        <v>6.266106709967853E-2</v>
      </c>
      <c r="ABT64" s="343">
        <v>6.4650478710315332E-2</v>
      </c>
      <c r="ABU64" s="343">
        <v>0.14925923001445499</v>
      </c>
      <c r="ABV64" s="343">
        <v>4.3273530743692723E-2</v>
      </c>
      <c r="ABW64" s="343">
        <v>4.5637849949971311E-2</v>
      </c>
      <c r="ABX64" s="343">
        <v>6.7275265802931833E-2</v>
      </c>
      <c r="ABY64" s="343">
        <v>4.3293803030815696E-2</v>
      </c>
      <c r="ABZ64" s="343">
        <v>6.9446333310039882E-2</v>
      </c>
      <c r="ACA64" s="343">
        <v>7.110398332799861E-2</v>
      </c>
      <c r="ACB64" s="343">
        <v>1.1346785114757061E-2</v>
      </c>
      <c r="ACC64" s="343">
        <v>6.7965842557964742E-2</v>
      </c>
      <c r="ACD64" s="343">
        <v>5.9453862940475111E-2</v>
      </c>
      <c r="ACE64" s="343">
        <v>3.4562025130890954E-2</v>
      </c>
      <c r="ACF64" s="343">
        <v>5.2208254069506271E-2</v>
      </c>
      <c r="ACG64" s="343">
        <v>6.9815939519096815E-2</v>
      </c>
      <c r="ACH64" s="343">
        <v>3.9271065922212044E-2</v>
      </c>
      <c r="ACI64" s="343">
        <v>6.2322578494559376E-2</v>
      </c>
      <c r="ACJ64" s="343">
        <v>6.8642363126353773E-2</v>
      </c>
      <c r="ACK64" s="343">
        <v>8.1217695668052856E-2</v>
      </c>
      <c r="ACL64" s="343">
        <v>7.5141157386128907E-2</v>
      </c>
      <c r="ACM64" s="343">
        <v>4.5284127481672799E-2</v>
      </c>
      <c r="ACN64" s="343">
        <v>7.4456907525801794E-2</v>
      </c>
      <c r="ACO64" s="343">
        <v>9.9164138674280353E-2</v>
      </c>
      <c r="ACP64" s="343">
        <v>5.180067160408431E-2</v>
      </c>
      <c r="ACQ64" s="343">
        <v>2.6150948516797102E-2</v>
      </c>
      <c r="ACR64" s="343">
        <v>6.2859424595170896E-2</v>
      </c>
      <c r="ACS64" s="343">
        <v>8.5610652978880084E-2</v>
      </c>
      <c r="ACT64" s="343">
        <v>0.14225913175729973</v>
      </c>
      <c r="ACU64" s="343">
        <v>7.989107016058683E-2</v>
      </c>
      <c r="ACV64" s="343">
        <v>7.3173537744080738E-2</v>
      </c>
      <c r="ACW64" s="343">
        <v>5.1450387009931042E-2</v>
      </c>
      <c r="ACX64" s="343">
        <v>8.3652480076418345E-2</v>
      </c>
      <c r="ACY64" s="343">
        <v>9.4903544419610769E-2</v>
      </c>
      <c r="ACZ64" s="343">
        <v>0.12357991547232507</v>
      </c>
      <c r="ADA64" s="343">
        <v>0.11812316984623529</v>
      </c>
      <c r="ADB64" s="343">
        <v>8.6968822422803932E-2</v>
      </c>
      <c r="ADC64" s="343">
        <v>7.7755877485015418E-2</v>
      </c>
      <c r="ADD64" s="343">
        <v>5.3737356452312195E-2</v>
      </c>
      <c r="ADE64" s="343">
        <v>6.8293631777618366E-2</v>
      </c>
      <c r="ADF64" s="343">
        <v>0.10831406970055091</v>
      </c>
      <c r="ADG64" s="343">
        <v>7.4419947569212455E-2</v>
      </c>
      <c r="ADH64" s="343">
        <v>4.5333479338748289E-2</v>
      </c>
      <c r="ADI64" s="343">
        <v>6.3270887434299011E-2</v>
      </c>
      <c r="ADJ64" s="343">
        <v>7.5414050900927565E-2</v>
      </c>
      <c r="ADK64" s="343">
        <v>3.6018388032548365E-2</v>
      </c>
      <c r="ADL64" s="343">
        <v>9.4212447188734269E-2</v>
      </c>
      <c r="ADM64" s="343">
        <v>7.5878794934626875E-2</v>
      </c>
      <c r="ADN64" s="343">
        <v>0.13147881852429255</v>
      </c>
      <c r="ADO64" s="343">
        <v>7.7257063868701473E-2</v>
      </c>
      <c r="ADP64" s="343">
        <v>1.804269969743565E-2</v>
      </c>
      <c r="ADQ64" s="343">
        <v>3.7174534387486809E-2</v>
      </c>
      <c r="ADR64" s="343">
        <v>4.0216870370444503E-2</v>
      </c>
      <c r="ADS64" s="343">
        <v>0.17444168146513539</v>
      </c>
      <c r="ADT64" s="343">
        <v>5.4301089636641056E-2</v>
      </c>
      <c r="ADU64" s="343">
        <v>6.7618251790139E-2</v>
      </c>
      <c r="ADV64" s="343">
        <v>6.8640450417639651E-2</v>
      </c>
      <c r="ADW64" s="343">
        <v>7.5213090850583919E-2</v>
      </c>
      <c r="ADX64" s="343">
        <v>7.2179650831966036E-2</v>
      </c>
      <c r="ADY64" s="343">
        <v>2.3334460502908733E-2</v>
      </c>
      <c r="ADZ64" s="343">
        <v>5.1244790066775008E-2</v>
      </c>
      <c r="AEA64" s="343">
        <v>7.717254417186617E-2</v>
      </c>
      <c r="AEB64" s="343">
        <v>6.1197156304479673E-2</v>
      </c>
      <c r="AEC64" s="343">
        <v>9.8505797960727379E-2</v>
      </c>
      <c r="AED64" s="343">
        <v>6.3289244306483222E-2</v>
      </c>
      <c r="AEE64" s="343">
        <v>3.355484414616839E-2</v>
      </c>
      <c r="AEF64" s="343">
        <v>5.9150798738360932E-2</v>
      </c>
      <c r="AEG64" s="343">
        <v>4.9165977149318467E-2</v>
      </c>
      <c r="AEH64" s="343">
        <v>4.8471155756103258E-2</v>
      </c>
      <c r="AEI64" s="343">
        <v>4.9445920922232475E-2</v>
      </c>
      <c r="AEJ64" s="343">
        <v>5.4005552818977752E-2</v>
      </c>
      <c r="AEK64" s="343">
        <v>6.1046314988877533E-2</v>
      </c>
      <c r="AEL64" s="343">
        <v>8.8311398986099382E-2</v>
      </c>
      <c r="AEM64" s="343">
        <v>8.1279633443291213E-2</v>
      </c>
      <c r="AEN64" s="343">
        <v>0.10606226718802964</v>
      </c>
      <c r="AEO64" s="343">
        <v>6.7419845761333405E-2</v>
      </c>
      <c r="AEP64" s="343">
        <v>4.5509435161711055E-2</v>
      </c>
      <c r="AEQ64" s="343">
        <v>5.6049252654653201E-2</v>
      </c>
      <c r="AER64" s="343">
        <v>3.9281794098664981E-2</v>
      </c>
      <c r="AES64" s="343">
        <v>5.3317683795880012E-2</v>
      </c>
      <c r="AET64" s="343">
        <v>7.5152134213559194E-2</v>
      </c>
      <c r="AEU64" s="343">
        <v>3.9488497874542478E-2</v>
      </c>
      <c r="AEV64" s="343">
        <v>5.9993416751223674E-2</v>
      </c>
      <c r="AEW64" s="343">
        <v>5.2529472510046873E-2</v>
      </c>
      <c r="AEX64" s="343">
        <v>0.13032880866108781</v>
      </c>
      <c r="AEY64" s="343">
        <v>0.10924733122630181</v>
      </c>
      <c r="AEZ64" s="343">
        <v>0.11484965664039255</v>
      </c>
      <c r="AFA64" s="343">
        <v>7.267242354499133E-2</v>
      </c>
      <c r="AFB64" s="343">
        <v>6.9663687823478038E-2</v>
      </c>
      <c r="AFC64" s="343">
        <v>5.1051226523553865E-2</v>
      </c>
      <c r="AFD64" s="343">
        <v>4.7426683321523243E-2</v>
      </c>
      <c r="AFE64" s="343">
        <v>4.8797151380181501E-2</v>
      </c>
      <c r="AFF64" s="343">
        <v>3.3914719337173264E-2</v>
      </c>
      <c r="AFG64" s="343">
        <v>4.9144011302304065E-2</v>
      </c>
      <c r="AFH64" s="343">
        <v>4.0849833928080989E-2</v>
      </c>
      <c r="AFI64" s="343">
        <v>4.2446013042006833E-2</v>
      </c>
      <c r="AFJ64" s="343">
        <v>7.7184146464554168E-2</v>
      </c>
      <c r="AFK64" s="343">
        <v>7.3645649906648E-2</v>
      </c>
      <c r="AFL64" s="343">
        <v>6.1394204002379688E-2</v>
      </c>
      <c r="AFM64" s="343">
        <v>4.1131058925706683E-2</v>
      </c>
      <c r="AFN64" s="343">
        <v>2.5495009837050608E-2</v>
      </c>
      <c r="AFO64" s="343">
        <v>4.7211937844293186E-2</v>
      </c>
      <c r="AFP64" s="343">
        <v>4.4138925303477579E-2</v>
      </c>
      <c r="AFQ64" s="343">
        <v>6.1488514671307663E-2</v>
      </c>
      <c r="AFR64" s="343">
        <v>5.4901632980500721E-2</v>
      </c>
      <c r="AFS64" s="343">
        <v>6.1474731964080688E-2</v>
      </c>
      <c r="AFT64" s="343">
        <v>7.2469521707961101E-2</v>
      </c>
      <c r="AFU64" s="343">
        <v>6.0223772013775503E-2</v>
      </c>
      <c r="AFV64" s="343">
        <v>8.9143599258664996E-2</v>
      </c>
      <c r="AFW64" s="343">
        <v>6.6030163057288122E-2</v>
      </c>
      <c r="AFX64" s="343">
        <v>5.4715273709272871E-2</v>
      </c>
      <c r="AFY64" s="343">
        <v>5.8633400036631735E-2</v>
      </c>
      <c r="AFZ64" s="343">
        <v>3.6696686059937741E-2</v>
      </c>
      <c r="AGA64" s="343">
        <v>4.1676345860052519E-2</v>
      </c>
      <c r="AGB64" s="343">
        <v>5.7000743879241186E-2</v>
      </c>
      <c r="AGC64" s="343">
        <v>4.703673697502183E-2</v>
      </c>
      <c r="AGD64" s="343">
        <v>3.2235806576076352E-2</v>
      </c>
      <c r="AGE64" s="343">
        <v>3.9223606771003013E-2</v>
      </c>
      <c r="AGF64" s="343">
        <v>4.5319963731359082E-2</v>
      </c>
      <c r="AGG64" s="343">
        <v>4.3509593923722438E-2</v>
      </c>
      <c r="AGH64" s="343">
        <v>8.8736598256099239E-2</v>
      </c>
      <c r="AGI64" s="343">
        <v>9.2170418277708444E-2</v>
      </c>
      <c r="AGJ64" s="343">
        <v>9.5584866942510241E-2</v>
      </c>
      <c r="AGK64" s="343">
        <v>5.6871642362175956E-2</v>
      </c>
      <c r="AGL64" s="343">
        <v>5.9306969150836331E-2</v>
      </c>
      <c r="AGM64" s="343">
        <v>6.0472213504893665E-2</v>
      </c>
      <c r="AGN64" s="343">
        <v>0.11837379439772458</v>
      </c>
      <c r="AGO64" s="343">
        <v>6.6181817480600494E-2</v>
      </c>
      <c r="AGP64" s="343">
        <v>6.5448126775811868E-2</v>
      </c>
      <c r="AGQ64" s="343">
        <v>7.0615913806940295E-2</v>
      </c>
      <c r="AGR64" s="343">
        <v>7.1734378727337622E-2</v>
      </c>
      <c r="AGS64" s="343">
        <v>7.6442082399356501E-2</v>
      </c>
      <c r="AGT64" s="343">
        <v>4.5925444638029486E-2</v>
      </c>
      <c r="AGU64" s="343">
        <v>8.9769110009379247E-2</v>
      </c>
      <c r="AGV64" s="343">
        <v>5.6214255178528579E-2</v>
      </c>
      <c r="AGW64" s="343">
        <v>6.6373945130307782E-2</v>
      </c>
      <c r="AGX64" s="343">
        <v>5.0107756086916568E-2</v>
      </c>
      <c r="AGY64" s="343">
        <v>5.6866478817886396E-2</v>
      </c>
      <c r="AGZ64" s="343">
        <v>6.4922932757500024E-2</v>
      </c>
      <c r="AHA64" s="343">
        <v>8.7606309607417471E-2</v>
      </c>
      <c r="AHB64" s="343">
        <v>5.9456934167347056E-2</v>
      </c>
      <c r="AHC64" s="343">
        <v>6.1665680463204191E-2</v>
      </c>
      <c r="AHD64" s="343">
        <v>7.5440598785287624E-2</v>
      </c>
      <c r="AHE64" s="343">
        <v>4.5337697200545951E-2</v>
      </c>
      <c r="AHF64" s="343">
        <v>4.0094076757578208E-2</v>
      </c>
      <c r="AHG64" s="343">
        <v>6.1119640085007552E-2</v>
      </c>
      <c r="AHH64" s="343">
        <v>7.1458298452529309E-2</v>
      </c>
      <c r="AHI64" s="343">
        <v>4.0511180858864737E-2</v>
      </c>
      <c r="AHJ64" s="343">
        <v>3.3827075485131169E-2</v>
      </c>
      <c r="AHK64" s="343">
        <v>5.5110071208440893E-2</v>
      </c>
      <c r="AHL64" s="343">
        <v>3.1915244271128122E-2</v>
      </c>
      <c r="AHM64" s="343">
        <v>4.9881987612480354E-2</v>
      </c>
      <c r="AHN64" s="343">
        <v>9.6752138030907722E-2</v>
      </c>
      <c r="AHO64" s="343">
        <v>6.7588733711236495</v>
      </c>
      <c r="AHQ64" s="352">
        <v>59</v>
      </c>
    </row>
    <row r="65" spans="1:901" x14ac:dyDescent="0.35">
      <c r="A65" s="346" t="s">
        <v>681</v>
      </c>
      <c r="B65" s="347" t="s">
        <v>682</v>
      </c>
      <c r="C65" s="343">
        <v>7.4049272577600524E-3</v>
      </c>
      <c r="D65" s="343">
        <v>3.3361670933608062E-3</v>
      </c>
      <c r="E65" s="343">
        <v>1.5166027160746136E-3</v>
      </c>
      <c r="F65" s="343">
        <v>2.5381749098774893E-2</v>
      </c>
      <c r="G65" s="343">
        <v>2.6274713190084773E-3</v>
      </c>
      <c r="H65" s="343">
        <v>2.7807852216777803E-3</v>
      </c>
      <c r="I65" s="343">
        <v>8.779130551538979E-3</v>
      </c>
      <c r="J65" s="343">
        <v>1.1252501784549302E-2</v>
      </c>
      <c r="K65" s="343">
        <v>1.7665091578949674E-2</v>
      </c>
      <c r="L65" s="343">
        <v>2.2719982884909008E-3</v>
      </c>
      <c r="M65" s="343">
        <v>2.0928417238090633E-3</v>
      </c>
      <c r="N65" s="343">
        <v>2.7657611002777486E-3</v>
      </c>
      <c r="O65" s="343">
        <v>7.7889547558815516E-3</v>
      </c>
      <c r="P65" s="343">
        <v>2.2164181263337013E-3</v>
      </c>
      <c r="Q65" s="343">
        <v>8.8843688332778249E-4</v>
      </c>
      <c r="R65" s="343">
        <v>1.8092477915009005E-2</v>
      </c>
      <c r="S65" s="343">
        <v>5.5737133138383061E-3</v>
      </c>
      <c r="T65" s="343">
        <v>0</v>
      </c>
      <c r="U65" s="343">
        <v>1.3784199309488841E-2</v>
      </c>
      <c r="V65" s="343">
        <v>2.4639772937064446E-3</v>
      </c>
      <c r="W65" s="343">
        <v>9.7205923860129041E-3</v>
      </c>
      <c r="X65" s="343">
        <v>4.3820337040920022E-3</v>
      </c>
      <c r="Y65" s="343">
        <v>5.2472403238278066E-4</v>
      </c>
      <c r="Z65" s="343">
        <v>2.3878742548600392E-3</v>
      </c>
      <c r="AA65" s="343">
        <v>3.3464680048341552E-3</v>
      </c>
      <c r="AB65" s="343">
        <v>1.5970499790890508E-3</v>
      </c>
      <c r="AC65" s="343">
        <v>4.4445369049639491E-3</v>
      </c>
      <c r="AD65" s="343">
        <v>1.4337694393824993E-4</v>
      </c>
      <c r="AE65" s="343">
        <v>5.1389541424328982E-3</v>
      </c>
      <c r="AF65" s="343">
        <v>1.7361528334536091E-2</v>
      </c>
      <c r="AG65" s="343">
        <v>5.8626825542426077E-3</v>
      </c>
      <c r="AH65" s="343">
        <v>5.6100841876435513E-3</v>
      </c>
      <c r="AI65" s="343">
        <v>2.5700660509215489E-3</v>
      </c>
      <c r="AJ65" s="343">
        <v>1.0445123941573609E-3</v>
      </c>
      <c r="AK65" s="343">
        <v>1.3660687761463534E-2</v>
      </c>
      <c r="AL65" s="343">
        <v>1.1165467457022234E-3</v>
      </c>
      <c r="AM65" s="343">
        <v>9.0208094576447444E-3</v>
      </c>
      <c r="AN65" s="343">
        <v>2.1750317024436488E-4</v>
      </c>
      <c r="AO65" s="343">
        <v>2.9558296246415361E-3</v>
      </c>
      <c r="AP65" s="343">
        <v>2.2254582743160092E-3</v>
      </c>
      <c r="AQ65" s="343">
        <v>1.2130317584024925E-4</v>
      </c>
      <c r="AR65" s="343">
        <v>1.1304529984160591E-3</v>
      </c>
      <c r="AS65" s="343">
        <v>9.2623379908651573E-5</v>
      </c>
      <c r="AT65" s="343">
        <v>2.749498370836847E-5</v>
      </c>
      <c r="AU65" s="343">
        <v>3.0383710202336572E-4</v>
      </c>
      <c r="AV65" s="343">
        <v>6.5472499093080245E-5</v>
      </c>
      <c r="AW65" s="343">
        <v>1.531744210375713E-5</v>
      </c>
      <c r="AX65" s="343">
        <v>2.5746840357908623E-3</v>
      </c>
      <c r="AY65" s="343">
        <v>0</v>
      </c>
      <c r="AZ65" s="343">
        <v>1.4352291897751608E-5</v>
      </c>
      <c r="BA65" s="343">
        <v>2.0556272376261387E-2</v>
      </c>
      <c r="BB65" s="343">
        <v>1.5754342671723511E-2</v>
      </c>
      <c r="BC65" s="343">
        <v>1.1241178941084484E-2</v>
      </c>
      <c r="BD65" s="343">
        <v>1.096110206597971E-2</v>
      </c>
      <c r="BE65" s="343">
        <v>1.7765673524773311E-3</v>
      </c>
      <c r="BF65" s="343">
        <v>1.103784184838104E-2</v>
      </c>
      <c r="BG65" s="343">
        <v>3.5964919082228534E-2</v>
      </c>
      <c r="BH65" s="343">
        <v>1.8826181125425154E-2</v>
      </c>
      <c r="BI65" s="343">
        <v>1.7632460738638439E-3</v>
      </c>
      <c r="BJ65" s="343">
        <v>1.632544311019894E-3</v>
      </c>
      <c r="BK65" s="343">
        <v>8.0519464673557816E-3</v>
      </c>
      <c r="BL65" s="343">
        <v>2.5849470316859193E-3</v>
      </c>
      <c r="BM65" s="343">
        <v>1.2888798333854088E-3</v>
      </c>
      <c r="BN65" s="343">
        <v>5.1880715061690084E-3</v>
      </c>
      <c r="BO65" s="343">
        <v>1.2383773833094811E-3</v>
      </c>
      <c r="BP65" s="343">
        <v>1.0961748754589956E-3</v>
      </c>
      <c r="BQ65" s="343">
        <v>2.6705283737015711E-3</v>
      </c>
      <c r="BR65" s="343">
        <v>3.899733422208034E-3</v>
      </c>
      <c r="BS65" s="343">
        <v>2.298878533811975E-3</v>
      </c>
      <c r="BT65" s="343">
        <v>1.586664312064788E-2</v>
      </c>
      <c r="BU65" s="343">
        <v>3.9907621029400993E-3</v>
      </c>
      <c r="BV65" s="343">
        <v>9.0270261744251554E-3</v>
      </c>
      <c r="BW65" s="343">
        <v>5.8941728588659398E-4</v>
      </c>
      <c r="BX65" s="343">
        <v>2.520424364245565E-4</v>
      </c>
      <c r="BY65" s="343">
        <v>1.0864831630807773E-4</v>
      </c>
      <c r="BZ65" s="343">
        <v>2.9871251260938129E-4</v>
      </c>
      <c r="CA65" s="343">
        <v>5.9280735550612193E-4</v>
      </c>
      <c r="CB65" s="343">
        <v>0</v>
      </c>
      <c r="CC65" s="343">
        <v>3.4855516989804497E-4</v>
      </c>
      <c r="CD65" s="343">
        <v>0</v>
      </c>
      <c r="CE65" s="343">
        <v>0</v>
      </c>
      <c r="CF65" s="343">
        <v>1.8898208271348172E-3</v>
      </c>
      <c r="CG65" s="343">
        <v>1.1423895992608726E-3</v>
      </c>
      <c r="CH65" s="343">
        <v>3.6694743096810419E-3</v>
      </c>
      <c r="CI65" s="343">
        <v>7.991756819930579E-4</v>
      </c>
      <c r="CJ65" s="343">
        <v>1.4305810766939695E-3</v>
      </c>
      <c r="CK65" s="343">
        <v>0</v>
      </c>
      <c r="CL65" s="343">
        <v>1.7510622524137382E-4</v>
      </c>
      <c r="CM65" s="343">
        <v>2.3225047215440623E-3</v>
      </c>
      <c r="CN65" s="343">
        <v>0</v>
      </c>
      <c r="CO65" s="343">
        <v>0</v>
      </c>
      <c r="CP65" s="343">
        <v>5.8144250235748346E-5</v>
      </c>
      <c r="CQ65" s="343">
        <v>3.8760402085190988E-4</v>
      </c>
      <c r="CR65" s="343">
        <v>6.7398784694458182E-5</v>
      </c>
      <c r="CS65" s="343">
        <v>7.7870789132651738E-3</v>
      </c>
      <c r="CT65" s="343">
        <v>4.9842170924235176E-3</v>
      </c>
      <c r="CU65" s="343">
        <v>1.0764422962848356E-3</v>
      </c>
      <c r="CV65" s="343">
        <v>2.2800353363162901E-3</v>
      </c>
      <c r="CW65" s="343">
        <v>4.4763018154870486E-4</v>
      </c>
      <c r="CX65" s="343">
        <v>1.5392462310101012E-3</v>
      </c>
      <c r="CY65" s="343">
        <v>1.0997754307474784E-3</v>
      </c>
      <c r="CZ65" s="343">
        <v>2.2811769830191871E-3</v>
      </c>
      <c r="DA65" s="343">
        <v>1.3184481890636127E-3</v>
      </c>
      <c r="DB65" s="343">
        <v>3.3394363593012033E-3</v>
      </c>
      <c r="DC65" s="343">
        <v>1.1758584834028721E-5</v>
      </c>
      <c r="DD65" s="343">
        <v>8.5891973820016558E-3</v>
      </c>
      <c r="DE65" s="343">
        <v>0</v>
      </c>
      <c r="DF65" s="343">
        <v>0</v>
      </c>
      <c r="DG65" s="343">
        <v>1.7599252155096822E-4</v>
      </c>
      <c r="DH65" s="343">
        <v>1.6985570577870716E-3</v>
      </c>
      <c r="DI65" s="343">
        <v>3.0343439959964334E-3</v>
      </c>
      <c r="DJ65" s="343">
        <v>1.1417371456103925E-3</v>
      </c>
      <c r="DK65" s="343">
        <v>2.4290624076161692E-3</v>
      </c>
      <c r="DL65" s="343">
        <v>1.3554154305029362E-2</v>
      </c>
      <c r="DM65" s="343">
        <v>1.3042742020993882E-3</v>
      </c>
      <c r="DN65" s="343">
        <v>3.6974355984156966E-3</v>
      </c>
      <c r="DO65" s="343">
        <v>1.8539580347488596E-3</v>
      </c>
      <c r="DP65" s="343">
        <v>1.7117955281663492E-2</v>
      </c>
      <c r="DQ65" s="343">
        <v>2.9242659332756675E-4</v>
      </c>
      <c r="DR65" s="343">
        <v>1.1021976774765194E-2</v>
      </c>
      <c r="DS65" s="343">
        <v>2.4495877350971728E-3</v>
      </c>
      <c r="DT65" s="343">
        <v>3.14429997610361E-3</v>
      </c>
      <c r="DU65" s="343">
        <v>0</v>
      </c>
      <c r="DV65" s="343">
        <v>4.4122424360688856E-4</v>
      </c>
      <c r="DW65" s="343">
        <v>4.1021247477571182E-4</v>
      </c>
      <c r="DX65" s="343">
        <v>4.6300073282880554E-4</v>
      </c>
      <c r="DY65" s="343">
        <v>1.5823893321559471E-3</v>
      </c>
      <c r="DZ65" s="343">
        <v>1.0491781623456615E-2</v>
      </c>
      <c r="EA65" s="343">
        <v>5.0347625517685555E-4</v>
      </c>
      <c r="EB65" s="343">
        <v>1.0913343300319686E-2</v>
      </c>
      <c r="EC65" s="343">
        <v>2.6311492694929728E-3</v>
      </c>
      <c r="ED65" s="343">
        <v>8.9570172556576E-5</v>
      </c>
      <c r="EE65" s="343">
        <v>4.8168550814632394E-5</v>
      </c>
      <c r="EF65" s="343">
        <v>9.4587642365341379E-4</v>
      </c>
      <c r="EG65" s="343">
        <v>1.0168458662562069E-3</v>
      </c>
      <c r="EH65" s="343">
        <v>0</v>
      </c>
      <c r="EI65" s="343">
        <v>7.8870905738930171E-4</v>
      </c>
      <c r="EJ65" s="343">
        <v>0</v>
      </c>
      <c r="EK65" s="343">
        <v>9.6885890760221188E-4</v>
      </c>
      <c r="EL65" s="343">
        <v>0</v>
      </c>
      <c r="EM65" s="343">
        <v>8.8788771768338827E-4</v>
      </c>
      <c r="EN65" s="343">
        <v>1.3184154292192472E-3</v>
      </c>
      <c r="EO65" s="343">
        <v>2.9392953386095399E-4</v>
      </c>
      <c r="EP65" s="343">
        <v>3.5513339263630339E-3</v>
      </c>
      <c r="EQ65" s="343">
        <v>9.3488044746139435E-4</v>
      </c>
      <c r="ER65" s="343">
        <v>1.6187681022164808E-3</v>
      </c>
      <c r="ES65" s="343">
        <v>2.3176832976188368E-3</v>
      </c>
      <c r="ET65" s="343">
        <v>2.447565846601715E-3</v>
      </c>
      <c r="EU65" s="343">
        <v>8.4220041361013668E-4</v>
      </c>
      <c r="EV65" s="343">
        <v>0</v>
      </c>
      <c r="EW65" s="343">
        <v>8.4060926083478408E-4</v>
      </c>
      <c r="EX65" s="343">
        <v>3.8870086896846782E-3</v>
      </c>
      <c r="EY65" s="343">
        <v>1.1388819261581883E-3</v>
      </c>
      <c r="EZ65" s="343">
        <v>2.0575398891246178E-3</v>
      </c>
      <c r="FA65" s="343">
        <v>5.3798971710702936E-4</v>
      </c>
      <c r="FB65" s="343">
        <v>1.2095655813458316E-3</v>
      </c>
      <c r="FC65" s="343">
        <v>5.0432394214002094E-4</v>
      </c>
      <c r="FD65" s="343">
        <v>6.0437198379107186E-4</v>
      </c>
      <c r="FE65" s="343">
        <v>1.2729343926781345E-3</v>
      </c>
      <c r="FF65" s="343">
        <v>1.2953377371427049E-3</v>
      </c>
      <c r="FG65" s="343">
        <v>6.8173064060096395E-3</v>
      </c>
      <c r="FH65" s="343">
        <v>6.3657350843213016E-3</v>
      </c>
      <c r="FI65" s="343">
        <v>0</v>
      </c>
      <c r="FJ65" s="343">
        <v>7.8877969264227554E-4</v>
      </c>
      <c r="FK65" s="343">
        <v>1.6703698129184885E-4</v>
      </c>
      <c r="FL65" s="343">
        <v>1.9475920867761219E-4</v>
      </c>
      <c r="FM65" s="343">
        <v>0</v>
      </c>
      <c r="FN65" s="343">
        <v>7.6817513090175055E-4</v>
      </c>
      <c r="FO65" s="343">
        <v>2.6242702584438227E-4</v>
      </c>
      <c r="FP65" s="343">
        <v>9.776346365625078E-4</v>
      </c>
      <c r="FQ65" s="343">
        <v>0</v>
      </c>
      <c r="FR65" s="343">
        <v>0</v>
      </c>
      <c r="FS65" s="343">
        <v>0</v>
      </c>
      <c r="FT65" s="343">
        <v>1.6867064355663519E-6</v>
      </c>
      <c r="FU65" s="343">
        <v>5.7264317963733719E-4</v>
      </c>
      <c r="FV65" s="343">
        <v>0</v>
      </c>
      <c r="FW65" s="343">
        <v>0</v>
      </c>
      <c r="FX65" s="343">
        <v>0</v>
      </c>
      <c r="FY65" s="343">
        <v>0</v>
      </c>
      <c r="FZ65" s="343">
        <v>4.6646099209786579E-5</v>
      </c>
      <c r="GA65" s="343">
        <v>2.5733312072904568E-4</v>
      </c>
      <c r="GB65" s="343">
        <v>0</v>
      </c>
      <c r="GC65" s="343">
        <v>0</v>
      </c>
      <c r="GD65" s="343">
        <v>1.2944434318106575E-4</v>
      </c>
      <c r="GE65" s="343">
        <v>2.3897438979511047E-4</v>
      </c>
      <c r="GF65" s="343">
        <v>3.2456022270909259E-4</v>
      </c>
      <c r="GG65" s="343">
        <v>0</v>
      </c>
      <c r="GH65" s="343">
        <v>1.0048844607577649E-2</v>
      </c>
      <c r="GI65" s="343">
        <v>3.6442500179914789E-4</v>
      </c>
      <c r="GJ65" s="343">
        <v>3.259674479684145E-3</v>
      </c>
      <c r="GK65" s="343">
        <v>0</v>
      </c>
      <c r="GL65" s="343">
        <v>3.4086240740932681E-4</v>
      </c>
      <c r="GM65" s="343">
        <v>2.7603176809962409E-4</v>
      </c>
      <c r="GN65" s="343">
        <v>3.0945671561901939E-3</v>
      </c>
      <c r="GO65" s="343">
        <v>1.457307605159313E-3</v>
      </c>
      <c r="GP65" s="343">
        <v>1.9124937377321403E-3</v>
      </c>
      <c r="GQ65" s="343">
        <v>2.8036396898937096E-3</v>
      </c>
      <c r="GR65" s="343">
        <v>6.475380166374435E-4</v>
      </c>
      <c r="GS65" s="343">
        <v>9.0179418237719845E-3</v>
      </c>
      <c r="GT65" s="343">
        <v>8.1378716892968562E-4</v>
      </c>
      <c r="GU65" s="343">
        <v>3.2654253005171804E-4</v>
      </c>
      <c r="GV65" s="343">
        <v>2.2844243928895796E-3</v>
      </c>
      <c r="GW65" s="343">
        <v>1.0771146992342481E-3</v>
      </c>
      <c r="GX65" s="343">
        <v>6.0462911575152618E-4</v>
      </c>
      <c r="GY65" s="343">
        <v>0</v>
      </c>
      <c r="GZ65" s="343">
        <v>0</v>
      </c>
      <c r="HA65" s="343">
        <v>6.3237516023083263E-5</v>
      </c>
      <c r="HB65" s="343">
        <v>2.4170238934163443E-3</v>
      </c>
      <c r="HC65" s="343">
        <v>1.1010810875511019E-5</v>
      </c>
      <c r="HD65" s="343">
        <v>1.7626948130767281E-5</v>
      </c>
      <c r="HE65" s="343">
        <v>1.1663933845161014E-3</v>
      </c>
      <c r="HF65" s="343">
        <v>0</v>
      </c>
      <c r="HG65" s="343">
        <v>0</v>
      </c>
      <c r="HH65" s="343">
        <v>9.3995919975125197E-4</v>
      </c>
      <c r="HI65" s="343">
        <v>1.1915621067142021E-3</v>
      </c>
      <c r="HJ65" s="343">
        <v>5.5543458573243678E-4</v>
      </c>
      <c r="HK65" s="343">
        <v>4.2437623771568967E-3</v>
      </c>
      <c r="HL65" s="343">
        <v>0</v>
      </c>
      <c r="HM65" s="343">
        <v>1.2869874532379154E-3</v>
      </c>
      <c r="HN65" s="343">
        <v>1.0129018824201845E-3</v>
      </c>
      <c r="HO65" s="343">
        <v>3.0352168083427672E-3</v>
      </c>
      <c r="HP65" s="343">
        <v>0</v>
      </c>
      <c r="HQ65" s="343">
        <v>9.3605779555445365E-5</v>
      </c>
      <c r="HR65" s="343">
        <v>1.2803030068944503E-3</v>
      </c>
      <c r="HS65" s="343">
        <v>7.3121825119241198E-4</v>
      </c>
      <c r="HT65" s="343">
        <v>5.8468646050189145E-4</v>
      </c>
      <c r="HU65" s="343">
        <v>3.8501605369106089E-4</v>
      </c>
      <c r="HV65" s="343">
        <v>0</v>
      </c>
      <c r="HW65" s="343">
        <v>5.4387180395765308E-3</v>
      </c>
      <c r="HX65" s="343">
        <v>4.0072631917346778E-4</v>
      </c>
      <c r="HY65" s="343">
        <v>8.4698901872898443E-4</v>
      </c>
      <c r="HZ65" s="343">
        <v>1.671702734884801E-3</v>
      </c>
      <c r="IA65" s="343">
        <v>0</v>
      </c>
      <c r="IB65" s="343">
        <v>8.7656477855647362E-3</v>
      </c>
      <c r="IC65" s="343">
        <v>1.2794617617296448E-3</v>
      </c>
      <c r="ID65" s="343">
        <v>0</v>
      </c>
      <c r="IE65" s="343">
        <v>0</v>
      </c>
      <c r="IF65" s="343">
        <v>3.2945742073226577E-4</v>
      </c>
      <c r="IG65" s="343">
        <v>6.5536494521979704E-4</v>
      </c>
      <c r="IH65" s="343">
        <v>1.9562234772494227E-3</v>
      </c>
      <c r="II65" s="343">
        <v>9.2680643143320846E-4</v>
      </c>
      <c r="IJ65" s="343">
        <v>0</v>
      </c>
      <c r="IK65" s="343">
        <v>0</v>
      </c>
      <c r="IL65" s="343">
        <v>0</v>
      </c>
      <c r="IM65" s="343">
        <v>1.7457307856153548E-4</v>
      </c>
      <c r="IN65" s="343">
        <v>3.5995490286388205E-3</v>
      </c>
      <c r="IO65" s="343">
        <v>2.3959415514468304E-3</v>
      </c>
      <c r="IP65" s="343">
        <v>0</v>
      </c>
      <c r="IQ65" s="343">
        <v>7.0992003665277517E-4</v>
      </c>
      <c r="IR65" s="343">
        <v>2.0781762568336942E-2</v>
      </c>
      <c r="IS65" s="343">
        <v>3.6673180453839073E-3</v>
      </c>
      <c r="IT65" s="343">
        <v>0</v>
      </c>
      <c r="IU65" s="343">
        <v>0</v>
      </c>
      <c r="IV65" s="343">
        <v>0</v>
      </c>
      <c r="IW65" s="343">
        <v>0</v>
      </c>
      <c r="IX65" s="343">
        <v>0</v>
      </c>
      <c r="IY65" s="343">
        <v>0</v>
      </c>
      <c r="IZ65" s="343">
        <v>0</v>
      </c>
      <c r="JA65" s="343">
        <v>0</v>
      </c>
      <c r="JB65" s="343">
        <v>0</v>
      </c>
      <c r="JC65" s="343">
        <v>0</v>
      </c>
      <c r="JD65" s="343">
        <v>1.7763788229350413E-2</v>
      </c>
      <c r="JE65" s="343">
        <v>3.3129668704481716E-4</v>
      </c>
      <c r="JF65" s="343">
        <v>0</v>
      </c>
      <c r="JG65" s="343">
        <v>5.6946234846362411E-3</v>
      </c>
      <c r="JH65" s="343">
        <v>0</v>
      </c>
      <c r="JI65" s="343">
        <v>0</v>
      </c>
      <c r="JJ65" s="343">
        <v>4.9268121744163208E-3</v>
      </c>
      <c r="JK65" s="343">
        <v>7.5967248892617404E-4</v>
      </c>
      <c r="JL65" s="343">
        <v>0</v>
      </c>
      <c r="JM65" s="343">
        <v>9.5614651850676731E-4</v>
      </c>
      <c r="JN65" s="343">
        <v>0</v>
      </c>
      <c r="JO65" s="343">
        <v>6.5359976285028103E-4</v>
      </c>
      <c r="JP65" s="343">
        <v>2.307410607789663E-4</v>
      </c>
      <c r="JQ65" s="343">
        <v>4.0701504542799245E-5</v>
      </c>
      <c r="JR65" s="343">
        <v>0</v>
      </c>
      <c r="JS65" s="343">
        <v>2.1190716471606813E-4</v>
      </c>
      <c r="JT65" s="343">
        <v>0</v>
      </c>
      <c r="JU65" s="343">
        <v>0</v>
      </c>
      <c r="JV65" s="343">
        <v>0</v>
      </c>
      <c r="JW65" s="343">
        <v>0</v>
      </c>
      <c r="JX65" s="343">
        <v>0</v>
      </c>
      <c r="JY65" s="343">
        <v>7.6658761533274508E-3</v>
      </c>
      <c r="JZ65" s="343">
        <v>0</v>
      </c>
      <c r="KA65" s="343">
        <v>0</v>
      </c>
      <c r="KB65" s="343">
        <v>0</v>
      </c>
      <c r="KC65" s="343">
        <v>2.6626558848873264E-4</v>
      </c>
      <c r="KD65" s="343">
        <v>0</v>
      </c>
      <c r="KE65" s="343">
        <v>2.5584182611385832E-3</v>
      </c>
      <c r="KF65" s="343">
        <v>0</v>
      </c>
      <c r="KG65" s="343">
        <v>0</v>
      </c>
      <c r="KH65" s="343">
        <v>0</v>
      </c>
      <c r="KI65" s="343">
        <v>8.3571873955089193E-4</v>
      </c>
      <c r="KJ65" s="343">
        <v>0</v>
      </c>
      <c r="KK65" s="343">
        <v>0</v>
      </c>
      <c r="KL65" s="343">
        <v>6.891428266044353E-3</v>
      </c>
      <c r="KM65" s="343">
        <v>0</v>
      </c>
      <c r="KN65" s="343">
        <v>0</v>
      </c>
      <c r="KO65" s="343">
        <v>0</v>
      </c>
      <c r="KP65" s="343">
        <v>0</v>
      </c>
      <c r="KQ65" s="343">
        <v>0</v>
      </c>
      <c r="KR65" s="343">
        <v>1.4257215376402331E-4</v>
      </c>
      <c r="KS65" s="343">
        <v>0</v>
      </c>
      <c r="KT65" s="343">
        <v>1.451588555786884E-5</v>
      </c>
      <c r="KU65" s="343">
        <v>0</v>
      </c>
      <c r="KV65" s="343">
        <v>2.8480843453603298E-5</v>
      </c>
      <c r="KW65" s="343">
        <v>8.6730166611304331E-4</v>
      </c>
      <c r="KX65" s="343">
        <v>2.4635102997969428E-3</v>
      </c>
      <c r="KY65" s="343">
        <v>0</v>
      </c>
      <c r="KZ65" s="343">
        <v>0</v>
      </c>
      <c r="LA65" s="343">
        <v>0</v>
      </c>
      <c r="LB65" s="343">
        <v>8.7181844640670772E-4</v>
      </c>
      <c r="LC65" s="343">
        <v>5.1657428785278712E-3</v>
      </c>
      <c r="LD65" s="343">
        <v>0</v>
      </c>
      <c r="LE65" s="343">
        <v>1.2125998811520516E-4</v>
      </c>
      <c r="LF65" s="343">
        <v>0</v>
      </c>
      <c r="LG65" s="343">
        <v>0</v>
      </c>
      <c r="LH65" s="343">
        <v>2.9151376606143683E-3</v>
      </c>
      <c r="LI65" s="343">
        <v>0</v>
      </c>
      <c r="LJ65" s="343">
        <v>0</v>
      </c>
      <c r="LK65" s="343">
        <v>4.0471107448080974E-4</v>
      </c>
      <c r="LL65" s="343">
        <v>0</v>
      </c>
      <c r="LM65" s="343">
        <v>0</v>
      </c>
      <c r="LN65" s="343">
        <v>0</v>
      </c>
      <c r="LO65" s="343">
        <v>0</v>
      </c>
      <c r="LP65" s="343">
        <v>8.3964693347084049E-6</v>
      </c>
      <c r="LQ65" s="343">
        <v>0</v>
      </c>
      <c r="LR65" s="343">
        <v>0</v>
      </c>
      <c r="LS65" s="343">
        <v>1.9334715750566576E-2</v>
      </c>
      <c r="LT65" s="343">
        <v>6.7307560516541637E-3</v>
      </c>
      <c r="LU65" s="343">
        <v>0</v>
      </c>
      <c r="LV65" s="343">
        <v>0</v>
      </c>
      <c r="LW65" s="343">
        <v>2.3888865229368173E-3</v>
      </c>
      <c r="LX65" s="343">
        <v>1.1664534668412998E-3</v>
      </c>
      <c r="LY65" s="343">
        <v>0</v>
      </c>
      <c r="LZ65" s="343">
        <v>0</v>
      </c>
      <c r="MA65" s="343">
        <v>0</v>
      </c>
      <c r="MB65" s="343">
        <v>0</v>
      </c>
      <c r="MC65" s="343">
        <v>0</v>
      </c>
      <c r="MD65" s="343">
        <v>0</v>
      </c>
      <c r="ME65" s="343">
        <v>5.3735580996643242E-3</v>
      </c>
      <c r="MF65" s="343">
        <v>6.04799953090662E-3</v>
      </c>
      <c r="MG65" s="343">
        <v>3.6303085888051453E-3</v>
      </c>
      <c r="MH65" s="343">
        <v>9.9745092713634533E-4</v>
      </c>
      <c r="MI65" s="343">
        <v>1.2379503427304393E-3</v>
      </c>
      <c r="MJ65" s="343">
        <v>4.8574700688698525E-3</v>
      </c>
      <c r="MK65" s="343">
        <v>1.5273224073177952E-3</v>
      </c>
      <c r="ML65" s="343">
        <v>3.8219006284073541E-4</v>
      </c>
      <c r="MM65" s="343">
        <v>3.427601541505408E-3</v>
      </c>
      <c r="MN65" s="343">
        <v>1.9931580826323841E-3</v>
      </c>
      <c r="MO65" s="343">
        <v>1.0612763200120291E-3</v>
      </c>
      <c r="MP65" s="343">
        <v>2.3217770366332803E-3</v>
      </c>
      <c r="MQ65" s="343">
        <v>3.0808090168596696E-4</v>
      </c>
      <c r="MR65" s="343">
        <v>0</v>
      </c>
      <c r="MS65" s="343">
        <v>2.3552378994285736E-2</v>
      </c>
      <c r="MT65" s="343">
        <v>6.9274541716497651E-3</v>
      </c>
      <c r="MU65" s="343">
        <v>1.1526402167273084E-4</v>
      </c>
      <c r="MV65" s="343">
        <v>4.4946932661419844E-3</v>
      </c>
      <c r="MW65" s="343">
        <v>5.7821395691265761E-3</v>
      </c>
      <c r="MX65" s="343">
        <v>1.31850668843717E-2</v>
      </c>
      <c r="MY65" s="343">
        <v>0</v>
      </c>
      <c r="MZ65" s="343">
        <v>2.4291371296110307E-3</v>
      </c>
      <c r="NA65" s="343">
        <v>2.6256492230891564E-3</v>
      </c>
      <c r="NB65" s="343">
        <v>8.7758012190196214E-4</v>
      </c>
      <c r="NC65" s="343">
        <v>6.0018397858030009E-3</v>
      </c>
      <c r="ND65" s="343">
        <v>6.6204732321360153E-3</v>
      </c>
      <c r="NE65" s="343">
        <v>0</v>
      </c>
      <c r="NF65" s="343">
        <v>7.0475780472454928E-3</v>
      </c>
      <c r="NG65" s="343">
        <v>2.6423192305721301E-3</v>
      </c>
      <c r="NH65" s="343">
        <v>4.187745296711792E-3</v>
      </c>
      <c r="NI65" s="343">
        <v>2.5599771239491091E-6</v>
      </c>
      <c r="NJ65" s="343">
        <v>3.4135724514835165E-3</v>
      </c>
      <c r="NK65" s="343">
        <v>0</v>
      </c>
      <c r="NL65" s="343">
        <v>0</v>
      </c>
      <c r="NM65" s="343">
        <v>8.4102543537386051E-3</v>
      </c>
      <c r="NN65" s="343">
        <v>1.2168054105017742E-2</v>
      </c>
      <c r="NO65" s="343">
        <v>3.6190428330447636E-3</v>
      </c>
      <c r="NP65" s="343">
        <v>3.5108270868363031E-3</v>
      </c>
      <c r="NQ65" s="343">
        <v>1.4155567040292626E-2</v>
      </c>
      <c r="NR65" s="343">
        <v>2.6724260209359295E-3</v>
      </c>
      <c r="NS65" s="343">
        <v>0</v>
      </c>
      <c r="NT65" s="343">
        <v>1.3790106790646264E-2</v>
      </c>
      <c r="NU65" s="343">
        <v>3.9542258846548466E-5</v>
      </c>
      <c r="NV65" s="343">
        <v>4.6433729655677818E-3</v>
      </c>
      <c r="NW65" s="343">
        <v>4.3499875148856268E-3</v>
      </c>
      <c r="NX65" s="343">
        <v>1.6444573872413568E-3</v>
      </c>
      <c r="NY65" s="343">
        <v>7.2233643651315404E-4</v>
      </c>
      <c r="NZ65" s="343">
        <v>3.0023958878853145E-3</v>
      </c>
      <c r="OA65" s="343">
        <v>0</v>
      </c>
      <c r="OB65" s="343">
        <v>0</v>
      </c>
      <c r="OC65" s="343">
        <v>5.052367116309975E-3</v>
      </c>
      <c r="OD65" s="343">
        <v>1.2217644393394526E-3</v>
      </c>
      <c r="OE65" s="343">
        <v>3.7551040101748423E-2</v>
      </c>
      <c r="OF65" s="343">
        <v>1.0256905756839964E-2</v>
      </c>
      <c r="OG65" s="343">
        <v>5.2778265428119614E-3</v>
      </c>
      <c r="OH65" s="343">
        <v>0</v>
      </c>
      <c r="OI65" s="343">
        <v>0</v>
      </c>
      <c r="OJ65" s="343">
        <v>0</v>
      </c>
      <c r="OK65" s="343">
        <v>0</v>
      </c>
      <c r="OL65" s="343">
        <v>1.1766651771136496E-2</v>
      </c>
      <c r="OM65" s="343">
        <v>0</v>
      </c>
      <c r="ON65" s="343">
        <v>5.7830260309518452E-4</v>
      </c>
      <c r="OO65" s="343">
        <v>4.236746413344593E-4</v>
      </c>
      <c r="OP65" s="343">
        <v>0</v>
      </c>
      <c r="OQ65" s="343">
        <v>1.0302053605699588E-2</v>
      </c>
      <c r="OR65" s="343">
        <v>2.4228949701212772E-3</v>
      </c>
      <c r="OS65" s="343">
        <v>7.0328170196410278E-3</v>
      </c>
      <c r="OT65" s="343">
        <v>1.0819820389741084E-2</v>
      </c>
      <c r="OU65" s="343">
        <v>4.8567540749750743E-3</v>
      </c>
      <c r="OV65" s="343">
        <v>8.828500594170792E-3</v>
      </c>
      <c r="OW65" s="343">
        <v>5.6732183112286165E-3</v>
      </c>
      <c r="OX65" s="343">
        <v>1.1349942529200269E-2</v>
      </c>
      <c r="OY65" s="343">
        <v>5.7385564835516316E-3</v>
      </c>
      <c r="OZ65" s="343">
        <v>1.6533195137004953E-2</v>
      </c>
      <c r="PA65" s="343">
        <v>1.3194089605969624E-3</v>
      </c>
      <c r="PB65" s="343">
        <v>1.1238244542050209E-3</v>
      </c>
      <c r="PC65" s="343">
        <v>2.2963913558767115E-4</v>
      </c>
      <c r="PD65" s="343">
        <v>4.7873825475805154E-3</v>
      </c>
      <c r="PE65" s="343">
        <v>0</v>
      </c>
      <c r="PF65" s="343">
        <v>0</v>
      </c>
      <c r="PG65" s="343">
        <v>7.8207223843679676E-4</v>
      </c>
      <c r="PH65" s="343">
        <v>6.6880397179380833E-4</v>
      </c>
      <c r="PI65" s="343">
        <v>2.897559268588428E-3</v>
      </c>
      <c r="PJ65" s="343">
        <v>8.4968820400882217E-3</v>
      </c>
      <c r="PK65" s="343">
        <v>2.1757887983354606E-4</v>
      </c>
      <c r="PL65" s="343">
        <v>4.8873336853951024E-3</v>
      </c>
      <c r="PM65" s="343">
        <v>4.4290870940876326E-3</v>
      </c>
      <c r="PN65" s="343">
        <v>4.4645572338578646E-3</v>
      </c>
      <c r="PO65" s="343">
        <v>2.5999889454631528E-4</v>
      </c>
      <c r="PP65" s="343">
        <v>3.3140467791131008E-4</v>
      </c>
      <c r="PQ65" s="343">
        <v>1.0905006803718601E-3</v>
      </c>
      <c r="PR65" s="343">
        <v>4.2587325414086596E-4</v>
      </c>
      <c r="PS65" s="343">
        <v>0</v>
      </c>
      <c r="PT65" s="343">
        <v>0</v>
      </c>
      <c r="PU65" s="343">
        <v>9.9503514002039701E-5</v>
      </c>
      <c r="PV65" s="343">
        <v>0</v>
      </c>
      <c r="PW65" s="343">
        <v>2.8996900957010843E-4</v>
      </c>
      <c r="PX65" s="343">
        <v>1.2879489396940211E-5</v>
      </c>
      <c r="PY65" s="343">
        <v>8.8011320029902432E-3</v>
      </c>
      <c r="PZ65" s="343">
        <v>4.1201786535224541E-4</v>
      </c>
      <c r="QA65" s="343">
        <v>0</v>
      </c>
      <c r="QB65" s="343">
        <v>1.1957693442261452E-3</v>
      </c>
      <c r="QC65" s="343">
        <v>0</v>
      </c>
      <c r="QD65" s="343">
        <v>1.2953629882578892E-5</v>
      </c>
      <c r="QE65" s="343">
        <v>2.6641840470739719E-3</v>
      </c>
      <c r="QF65" s="343">
        <v>0</v>
      </c>
      <c r="QG65" s="343">
        <v>1.1810132004901877E-4</v>
      </c>
      <c r="QH65" s="343">
        <v>0</v>
      </c>
      <c r="QI65" s="343">
        <v>0</v>
      </c>
      <c r="QJ65" s="343">
        <v>0</v>
      </c>
      <c r="QK65" s="343">
        <v>3.3464434625200294E-3</v>
      </c>
      <c r="QL65" s="343">
        <v>2.216447892583464E-3</v>
      </c>
      <c r="QM65" s="343">
        <v>2.9453310116641465E-3</v>
      </c>
      <c r="QN65" s="343">
        <v>0</v>
      </c>
      <c r="QO65" s="343">
        <v>0</v>
      </c>
      <c r="QP65" s="343">
        <v>3.7800491863024459E-3</v>
      </c>
      <c r="QQ65" s="343">
        <v>0</v>
      </c>
      <c r="QR65" s="343">
        <v>2.1381401655127207E-2</v>
      </c>
      <c r="QS65" s="343">
        <v>0</v>
      </c>
      <c r="QT65" s="343">
        <v>1.5984835914746255E-3</v>
      </c>
      <c r="QU65" s="343">
        <v>5.6766772798938373E-4</v>
      </c>
      <c r="QV65" s="343">
        <v>0</v>
      </c>
      <c r="QW65" s="343">
        <v>1.028421714283634E-3</v>
      </c>
      <c r="QX65" s="343">
        <v>1.100820248965388E-3</v>
      </c>
      <c r="QY65" s="343">
        <v>7.7689742245270696E-4</v>
      </c>
      <c r="QZ65" s="343">
        <v>3.3840842293080881E-4</v>
      </c>
      <c r="RA65" s="343">
        <v>2.0864154396008816E-3</v>
      </c>
      <c r="RB65" s="343">
        <v>3.0722704294790438E-5</v>
      </c>
      <c r="RC65" s="343">
        <v>2.0182823705667853E-3</v>
      </c>
      <c r="RD65" s="343">
        <v>1.9597332142767218E-3</v>
      </c>
      <c r="RE65" s="343">
        <v>3.4977878295009611E-4</v>
      </c>
      <c r="RF65" s="343">
        <v>2.1958132730799833E-4</v>
      </c>
      <c r="RG65" s="343">
        <v>0</v>
      </c>
      <c r="RH65" s="343">
        <v>3.1874780130148948E-3</v>
      </c>
      <c r="RI65" s="343">
        <v>1.9765765016999692E-3</v>
      </c>
      <c r="RJ65" s="343">
        <v>6.2291578963102846E-3</v>
      </c>
      <c r="RK65" s="343">
        <v>4.6745320811080804E-4</v>
      </c>
      <c r="RL65" s="343">
        <v>0</v>
      </c>
      <c r="RM65" s="343">
        <v>5.557656125234278E-3</v>
      </c>
      <c r="RN65" s="343">
        <v>8.1305691987634951E-4</v>
      </c>
      <c r="RO65" s="343">
        <v>6.2960122576615754E-4</v>
      </c>
      <c r="RP65" s="343">
        <v>3.7970831082196365E-3</v>
      </c>
      <c r="RQ65" s="343">
        <v>4.2010937291967086E-3</v>
      </c>
      <c r="RR65" s="343">
        <v>5.8562058255825326E-3</v>
      </c>
      <c r="RS65" s="343">
        <v>5.0400155261924205E-3</v>
      </c>
      <c r="RT65" s="343">
        <v>0</v>
      </c>
      <c r="RU65" s="343">
        <v>6.435130276593535E-4</v>
      </c>
      <c r="RV65" s="343">
        <v>0</v>
      </c>
      <c r="RW65" s="343">
        <v>5.1522551436197425E-4</v>
      </c>
      <c r="RX65" s="343">
        <v>2.0757150112837703E-4</v>
      </c>
      <c r="RY65" s="343">
        <v>1.3762123299047194E-2</v>
      </c>
      <c r="RZ65" s="343">
        <v>5.9923829586873388E-3</v>
      </c>
      <c r="SA65" s="343">
        <v>1.0519195983058114E-2</v>
      </c>
      <c r="SB65" s="343">
        <v>1.4710646686679199E-2</v>
      </c>
      <c r="SC65" s="343">
        <v>3.4237059188331411E-3</v>
      </c>
      <c r="SD65" s="343">
        <v>7.1897196605166776E-3</v>
      </c>
      <c r="SE65" s="343">
        <v>1.4126276967610119E-2</v>
      </c>
      <c r="SF65" s="343">
        <v>1.4295164091615966E-2</v>
      </c>
      <c r="SG65" s="343">
        <v>1.0699860016629852E-2</v>
      </c>
      <c r="SH65" s="343">
        <v>9.4417847794158287E-3</v>
      </c>
      <c r="SI65" s="343">
        <v>8.377233096828831E-3</v>
      </c>
      <c r="SJ65" s="343">
        <v>4.0436748454177798E-3</v>
      </c>
      <c r="SK65" s="343">
        <v>1.2173325149748476E-2</v>
      </c>
      <c r="SL65" s="343">
        <v>5.8748923894109311E-3</v>
      </c>
      <c r="SM65" s="343">
        <v>8.0714956175683764E-3</v>
      </c>
      <c r="SN65" s="343">
        <v>8.9535497122345733E-3</v>
      </c>
      <c r="SO65" s="343">
        <v>3.3268520701614794E-3</v>
      </c>
      <c r="SP65" s="343">
        <v>4.0734806185056026E-3</v>
      </c>
      <c r="SQ65" s="343">
        <v>2.725386564708034E-3</v>
      </c>
      <c r="SR65" s="343">
        <v>3.2207046466555464E-3</v>
      </c>
      <c r="SS65" s="343">
        <v>6.7632745059871468E-3</v>
      </c>
      <c r="ST65" s="343">
        <v>5.7831581327442167E-3</v>
      </c>
      <c r="SU65" s="343">
        <v>5.8646193576125608E-3</v>
      </c>
      <c r="SV65" s="343">
        <v>1.5251278273595703E-2</v>
      </c>
      <c r="SW65" s="343">
        <v>7.6309300504888737E-3</v>
      </c>
      <c r="SX65" s="343">
        <v>1.1410042195789737E-2</v>
      </c>
      <c r="SY65" s="343">
        <v>5.6028327954574172E-3</v>
      </c>
      <c r="SZ65" s="343">
        <v>1.1957881427950665E-2</v>
      </c>
      <c r="TA65" s="343">
        <v>4.5671936057949756E-3</v>
      </c>
      <c r="TB65" s="343">
        <v>4.857758496038013E-2</v>
      </c>
      <c r="TC65" s="343">
        <v>2.9296290307282574E-2</v>
      </c>
      <c r="TD65" s="343">
        <v>7.6864643945282404E-3</v>
      </c>
      <c r="TE65" s="343">
        <v>1.992960424107135E-2</v>
      </c>
      <c r="TF65" s="343">
        <v>8.3208104675920221E-3</v>
      </c>
      <c r="TG65" s="343">
        <v>2.1186668984578068E-3</v>
      </c>
      <c r="TH65" s="343">
        <v>4.3618276042859038E-3</v>
      </c>
      <c r="TI65" s="343">
        <v>3.4688037180901402E-3</v>
      </c>
      <c r="TJ65" s="343">
        <v>1.0181846634406086E-2</v>
      </c>
      <c r="TK65" s="343">
        <v>6.7440830755024659E-3</v>
      </c>
      <c r="TL65" s="343">
        <v>1.926526293782203E-3</v>
      </c>
      <c r="TM65" s="343">
        <v>1.1144957622633502E-3</v>
      </c>
      <c r="TN65" s="343">
        <v>1.6976664289393823E-3</v>
      </c>
      <c r="TO65" s="343">
        <v>5.6759287471443588E-3</v>
      </c>
      <c r="TP65" s="343">
        <v>6.5735150741774743E-3</v>
      </c>
      <c r="TQ65" s="343">
        <v>2.8338045578220868E-3</v>
      </c>
      <c r="TR65" s="343">
        <v>3.9220297143903278E-3</v>
      </c>
      <c r="TS65" s="343">
        <v>4.1401649800150899E-3</v>
      </c>
      <c r="TT65" s="343">
        <v>7.4650152747517606E-3</v>
      </c>
      <c r="TU65" s="343">
        <v>4.8210323324322756E-3</v>
      </c>
      <c r="TV65" s="343">
        <v>2.0165475250622537E-3</v>
      </c>
      <c r="TW65" s="343">
        <v>1.453576782162477E-2</v>
      </c>
      <c r="TX65" s="343">
        <v>1.8110636588754775E-3</v>
      </c>
      <c r="TY65" s="343">
        <v>1.6832338903958688E-2</v>
      </c>
      <c r="TZ65" s="343">
        <v>1.1742070139958012E-2</v>
      </c>
      <c r="UA65" s="343">
        <v>3.9356325314808763E-3</v>
      </c>
      <c r="UB65" s="343">
        <v>1.0391529237540323E-2</v>
      </c>
      <c r="UC65" s="343">
        <v>3.9226232988516421E-2</v>
      </c>
      <c r="UD65" s="343">
        <v>8.9568529545379079E-4</v>
      </c>
      <c r="UE65" s="343">
        <v>2.7239755137957733E-3</v>
      </c>
      <c r="UF65" s="343">
        <v>1.2299060304383151E-2</v>
      </c>
      <c r="UG65" s="343">
        <v>2.7360309053044717E-2</v>
      </c>
      <c r="UH65" s="343">
        <v>2.4087341556865954E-2</v>
      </c>
      <c r="UI65" s="343">
        <v>6.9774462542446748E-3</v>
      </c>
      <c r="UJ65" s="343">
        <v>3.0300569194050288E-3</v>
      </c>
      <c r="UK65" s="343">
        <v>5.3667297886649742E-3</v>
      </c>
      <c r="UL65" s="343">
        <v>1.1238399166080285E-2</v>
      </c>
      <c r="UM65" s="343">
        <v>1.080795915000418E-2</v>
      </c>
      <c r="UN65" s="343">
        <v>5.8862743731964273E-4</v>
      </c>
      <c r="UO65" s="343">
        <v>1.917679312598744E-3</v>
      </c>
      <c r="UP65" s="343">
        <v>7.1382139573886397E-3</v>
      </c>
      <c r="UQ65" s="343">
        <v>1.8353182243691528E-2</v>
      </c>
      <c r="UR65" s="343">
        <v>3.2396311820159706E-3</v>
      </c>
      <c r="US65" s="343">
        <v>5.9893299364516287E-3</v>
      </c>
      <c r="UT65" s="343">
        <v>5.7581292666026513E-3</v>
      </c>
      <c r="UU65" s="343">
        <v>1.8008530379879594E-3</v>
      </c>
      <c r="UV65" s="343">
        <v>1.6546126223114258E-2</v>
      </c>
      <c r="UW65" s="343">
        <v>7.0583479066518903E-3</v>
      </c>
      <c r="UX65" s="343">
        <v>9.3142465873603374E-3</v>
      </c>
      <c r="UY65" s="343">
        <v>8.1888306639525277E-3</v>
      </c>
      <c r="UZ65" s="343">
        <v>1.0658214810175056E-2</v>
      </c>
      <c r="VA65" s="343">
        <v>5.1380028633946796E-3</v>
      </c>
      <c r="VB65" s="343">
        <v>1.4215971648453098E-4</v>
      </c>
      <c r="VC65" s="343">
        <v>2.0487262751448044E-3</v>
      </c>
      <c r="VD65" s="343">
        <v>4.2570035790119882E-3</v>
      </c>
      <c r="VE65" s="343">
        <v>3.8793957779666797E-3</v>
      </c>
      <c r="VF65" s="343">
        <v>8.4135118533611164E-3</v>
      </c>
      <c r="VG65" s="343">
        <v>3.4222924551145016E-3</v>
      </c>
      <c r="VH65" s="343">
        <v>4.1434210984209177E-3</v>
      </c>
      <c r="VI65" s="343">
        <v>0</v>
      </c>
      <c r="VJ65" s="343">
        <v>3.6249134311952327E-3</v>
      </c>
      <c r="VK65" s="343">
        <v>1.7109278978802184E-3</v>
      </c>
      <c r="VL65" s="343">
        <v>2.1829147204029732E-3</v>
      </c>
      <c r="VM65" s="343">
        <v>4.0909342908922561E-5</v>
      </c>
      <c r="VN65" s="343">
        <v>3.6100424450365935E-3</v>
      </c>
      <c r="VO65" s="343">
        <v>8.8704447514877929E-4</v>
      </c>
      <c r="VP65" s="343">
        <v>1.9490301260723633E-3</v>
      </c>
      <c r="VQ65" s="343">
        <v>2.2652389276626907E-3</v>
      </c>
      <c r="VR65" s="343">
        <v>7.4845462636876324E-3</v>
      </c>
      <c r="VS65" s="343">
        <v>9.8234477704620148E-4</v>
      </c>
      <c r="VT65" s="343">
        <v>4.7910525261685441E-3</v>
      </c>
      <c r="VU65" s="343">
        <v>2.7211300428551903E-3</v>
      </c>
      <c r="VV65" s="343">
        <v>1.146899898342785E-3</v>
      </c>
      <c r="VW65" s="343">
        <v>0</v>
      </c>
      <c r="VX65" s="343">
        <v>1.9635747788548561E-3</v>
      </c>
      <c r="VY65" s="343">
        <v>9.027919735268066E-4</v>
      </c>
      <c r="VZ65" s="343">
        <v>1.1353452177576058E-2</v>
      </c>
      <c r="WA65" s="343">
        <v>2.6124881496068287E-3</v>
      </c>
      <c r="WB65" s="343">
        <v>8.1315328262575358E-4</v>
      </c>
      <c r="WC65" s="343">
        <v>5.3916359454219461E-4</v>
      </c>
      <c r="WD65" s="343">
        <v>1.6234542261561291E-4</v>
      </c>
      <c r="WE65" s="343">
        <v>2.6335075166926485E-3</v>
      </c>
      <c r="WF65" s="343">
        <v>1.6111700844352244E-2</v>
      </c>
      <c r="WG65" s="343">
        <v>8.8773655715115168E-4</v>
      </c>
      <c r="WH65" s="343">
        <v>1.9051645285144434E-3</v>
      </c>
      <c r="WI65" s="343">
        <v>5.1844779453202715E-3</v>
      </c>
      <c r="WJ65" s="343">
        <v>2.3017028999118313E-3</v>
      </c>
      <c r="WK65" s="343">
        <v>2.8103324138456444E-4</v>
      </c>
      <c r="WL65" s="343">
        <v>3.4949006158108784E-3</v>
      </c>
      <c r="WM65" s="343">
        <v>5.9002048380175538E-3</v>
      </c>
      <c r="WN65" s="343">
        <v>1.6784450432944552E-3</v>
      </c>
      <c r="WO65" s="343">
        <v>1.750099278747908E-3</v>
      </c>
      <c r="WP65" s="343">
        <v>3.3664982963338961E-3</v>
      </c>
      <c r="WQ65" s="343">
        <v>1.0433261544930635E-3</v>
      </c>
      <c r="WR65" s="343">
        <v>1.9694442695885801E-3</v>
      </c>
      <c r="WS65" s="343">
        <v>3.0725939363393747E-3</v>
      </c>
      <c r="WT65" s="343">
        <v>5.4558626874229285E-5</v>
      </c>
      <c r="WU65" s="343">
        <v>0</v>
      </c>
      <c r="WV65" s="343">
        <v>0</v>
      </c>
      <c r="WW65" s="343">
        <v>1.5036851847331299E-3</v>
      </c>
      <c r="WX65" s="343">
        <v>8.4127197750017702E-3</v>
      </c>
      <c r="WY65" s="343">
        <v>1.1905782855793744E-4</v>
      </c>
      <c r="WZ65" s="343">
        <v>8.0373106146778954E-4</v>
      </c>
      <c r="XA65" s="343">
        <v>8.6621018436530608E-3</v>
      </c>
      <c r="XB65" s="343">
        <v>2.8127014053526268E-3</v>
      </c>
      <c r="XC65" s="343">
        <v>0</v>
      </c>
      <c r="XD65" s="343">
        <v>5.568294031615481E-6</v>
      </c>
      <c r="XE65" s="343">
        <v>0</v>
      </c>
      <c r="XF65" s="343">
        <v>2.734896474709874E-3</v>
      </c>
      <c r="XG65" s="343">
        <v>2.4962740246387023E-3</v>
      </c>
      <c r="XH65" s="343">
        <v>2.7700196191388811E-3</v>
      </c>
      <c r="XI65" s="343">
        <v>5.1961594328506231E-3</v>
      </c>
      <c r="XJ65" s="343">
        <v>2.0581327790694351E-3</v>
      </c>
      <c r="XK65" s="343">
        <v>3.1087036682973554E-3</v>
      </c>
      <c r="XL65" s="343">
        <v>1.1441498177967328E-3</v>
      </c>
      <c r="XM65" s="343">
        <v>2.7565451636062058E-3</v>
      </c>
      <c r="XN65" s="343">
        <v>2.8751731418783996E-3</v>
      </c>
      <c r="XO65" s="343">
        <v>2.803212115903514E-3</v>
      </c>
      <c r="XP65" s="343">
        <v>4.7656739860600979E-5</v>
      </c>
      <c r="XQ65" s="343">
        <v>1.0792035709025914E-3</v>
      </c>
      <c r="XR65" s="343">
        <v>1.9380901949280676E-3</v>
      </c>
      <c r="XS65" s="343">
        <v>3.8973040785882859E-3</v>
      </c>
      <c r="XT65" s="343">
        <v>1.6492420902196791E-3</v>
      </c>
      <c r="XU65" s="343">
        <v>1.6344269388626901E-3</v>
      </c>
      <c r="XV65" s="343">
        <v>1.5861650212685571E-3</v>
      </c>
      <c r="XW65" s="343">
        <v>1.467118851692288E-3</v>
      </c>
      <c r="XX65" s="343">
        <v>1.2185342112530598E-3</v>
      </c>
      <c r="XY65" s="343">
        <v>3.7964819162472061E-3</v>
      </c>
      <c r="XZ65" s="343">
        <v>9.3685701229070549E-4</v>
      </c>
      <c r="YA65" s="343">
        <v>9.0711277705784771E-4</v>
      </c>
      <c r="YB65" s="343">
        <v>7.6770563597264828E-4</v>
      </c>
      <c r="YC65" s="343">
        <v>2.5185136321317753E-3</v>
      </c>
      <c r="YD65" s="343">
        <v>1.9179861852059853E-3</v>
      </c>
      <c r="YE65" s="343">
        <v>2.2441308434571774E-3</v>
      </c>
      <c r="YF65" s="343">
        <v>3.4336435954290165E-3</v>
      </c>
      <c r="YG65" s="343">
        <v>1.2776996054913293E-2</v>
      </c>
      <c r="YH65" s="343">
        <v>7.1822545109404886E-3</v>
      </c>
      <c r="YI65" s="343">
        <v>2.4344782269929517E-3</v>
      </c>
      <c r="YJ65" s="343">
        <v>1.4747077124582547E-3</v>
      </c>
      <c r="YK65" s="343">
        <v>2.2076216586955686E-4</v>
      </c>
      <c r="YL65" s="343">
        <v>2.5189478466422976E-3</v>
      </c>
      <c r="YM65" s="343">
        <v>8.8081033999611339E-4</v>
      </c>
      <c r="YN65" s="343">
        <v>1.2230869809408591E-3</v>
      </c>
      <c r="YO65" s="343">
        <v>3.0689950096330376E-3</v>
      </c>
      <c r="YP65" s="343">
        <v>4.13568386211975E-3</v>
      </c>
      <c r="YQ65" s="343">
        <v>3.6569218543106895E-3</v>
      </c>
      <c r="YR65" s="343">
        <v>1.3295241963724672E-2</v>
      </c>
      <c r="YS65" s="343">
        <v>2.4746940325828162E-3</v>
      </c>
      <c r="YT65" s="343">
        <v>3.3085380051034244E-3</v>
      </c>
      <c r="YU65" s="343">
        <v>7.0468527331468027E-4</v>
      </c>
      <c r="YV65" s="343">
        <v>9.2064552536813091E-3</v>
      </c>
      <c r="YW65" s="343">
        <v>4.1300311043445358E-3</v>
      </c>
      <c r="YX65" s="343">
        <v>1.9720920893546404E-3</v>
      </c>
      <c r="YY65" s="343">
        <v>3.4986228639858311E-3</v>
      </c>
      <c r="YZ65" s="343">
        <v>2.9015387834894612E-3</v>
      </c>
      <c r="ZA65" s="343">
        <v>2.614302077852911E-3</v>
      </c>
      <c r="ZB65" s="343">
        <v>8.1749842573807934E-6</v>
      </c>
      <c r="ZC65" s="343">
        <v>0</v>
      </c>
      <c r="ZD65" s="343">
        <v>0</v>
      </c>
      <c r="ZE65" s="343">
        <v>1.2325715360034053E-3</v>
      </c>
      <c r="ZF65" s="343">
        <v>0</v>
      </c>
      <c r="ZG65" s="343">
        <v>4.9300076271447963E-4</v>
      </c>
      <c r="ZH65" s="343">
        <v>2.3650165657464355E-3</v>
      </c>
      <c r="ZI65" s="343">
        <v>0</v>
      </c>
      <c r="ZJ65" s="343">
        <v>3.1563968888115817E-3</v>
      </c>
      <c r="ZK65" s="343">
        <v>8.9922944377041774E-5</v>
      </c>
      <c r="ZL65" s="343">
        <v>1.2786353461884863E-3</v>
      </c>
      <c r="ZM65" s="343">
        <v>5.2838208483097686E-3</v>
      </c>
      <c r="ZN65" s="343">
        <v>8.6666489191250754E-3</v>
      </c>
      <c r="ZO65" s="343">
        <v>6.4324481941877495E-3</v>
      </c>
      <c r="ZP65" s="343">
        <v>4.3573708288778918E-3</v>
      </c>
      <c r="ZQ65" s="343">
        <v>2.114161680105588E-2</v>
      </c>
      <c r="ZR65" s="343">
        <v>2.5196586069513548E-3</v>
      </c>
      <c r="ZS65" s="343">
        <v>7.0836790156435844E-3</v>
      </c>
      <c r="ZT65" s="343">
        <v>4.3925180192056369E-4</v>
      </c>
      <c r="ZU65" s="343">
        <v>4.422632658008587E-3</v>
      </c>
      <c r="ZV65" s="343">
        <v>5.4896209680860598E-3</v>
      </c>
      <c r="ZW65" s="343">
        <v>3.1560930714199251E-3</v>
      </c>
      <c r="ZX65" s="343">
        <v>4.1295354190702387E-3</v>
      </c>
      <c r="ZY65" s="343">
        <v>6.0868428097043221E-3</v>
      </c>
      <c r="ZZ65" s="343">
        <v>8.4233597975790983E-3</v>
      </c>
      <c r="AAA65" s="343">
        <v>1.2684077216190491E-3</v>
      </c>
      <c r="AAB65" s="343">
        <v>5.5925804693663216E-3</v>
      </c>
      <c r="AAC65" s="343">
        <v>1.1888760204008777E-2</v>
      </c>
      <c r="AAD65" s="343">
        <v>6.4066793819842285E-4</v>
      </c>
      <c r="AAE65" s="343">
        <v>2.5887424793836159E-3</v>
      </c>
      <c r="AAF65" s="343">
        <v>6.8438805180364045E-4</v>
      </c>
      <c r="AAG65" s="343">
        <v>1.4306010135251386E-3</v>
      </c>
      <c r="AAH65" s="343">
        <v>6.3212410641741946E-3</v>
      </c>
      <c r="AAI65" s="343">
        <v>7.7348062867228871E-3</v>
      </c>
      <c r="AAJ65" s="343">
        <v>4.8789145330852884E-3</v>
      </c>
      <c r="AAK65" s="343">
        <v>1.0833586279364762E-3</v>
      </c>
      <c r="AAL65" s="343">
        <v>9.3533648320526805E-4</v>
      </c>
      <c r="AAM65" s="343">
        <v>9.8186832558597777E-3</v>
      </c>
      <c r="AAN65" s="343">
        <v>0</v>
      </c>
      <c r="AAO65" s="343">
        <v>7.5876579466959346E-3</v>
      </c>
      <c r="AAP65" s="343">
        <v>7.9215080367767732E-5</v>
      </c>
      <c r="AAQ65" s="343">
        <v>2.2302876130718039E-3</v>
      </c>
      <c r="AAR65" s="343">
        <v>4.1510316496725453E-3</v>
      </c>
      <c r="AAS65" s="343">
        <v>6.21212893141595E-5</v>
      </c>
      <c r="AAT65" s="343">
        <v>2.3090945120062531E-2</v>
      </c>
      <c r="AAU65" s="343">
        <v>9.8426884430694219E-3</v>
      </c>
      <c r="AAV65" s="343">
        <v>1.1894574830337935E-4</v>
      </c>
      <c r="AAW65" s="343">
        <v>0</v>
      </c>
      <c r="AAX65" s="343">
        <v>4.7760780158460563E-5</v>
      </c>
      <c r="AAY65" s="343">
        <v>3.8054669199217238E-5</v>
      </c>
      <c r="AAZ65" s="343">
        <v>1.9431794922949636E-4</v>
      </c>
      <c r="ABA65" s="343">
        <v>5.9921702544243048E-4</v>
      </c>
      <c r="ABB65" s="343">
        <v>3.5855157785873485E-4</v>
      </c>
      <c r="ABC65" s="343">
        <v>2.1538551021729573E-4</v>
      </c>
      <c r="ABD65" s="343">
        <v>0</v>
      </c>
      <c r="ABE65" s="343">
        <v>1.2881020434400269E-4</v>
      </c>
      <c r="ABF65" s="343">
        <v>2.863075448952512E-3</v>
      </c>
      <c r="ABG65" s="343">
        <v>6.6694741213702544E-4</v>
      </c>
      <c r="ABH65" s="343">
        <v>2.1813061072061716E-2</v>
      </c>
      <c r="ABI65" s="343">
        <v>1.1925570616267624E-2</v>
      </c>
      <c r="ABJ65" s="343">
        <v>2.791823805251681E-3</v>
      </c>
      <c r="ABK65" s="343">
        <v>1.1375920028425508E-2</v>
      </c>
      <c r="ABL65" s="343">
        <v>0</v>
      </c>
      <c r="ABM65" s="343">
        <v>0</v>
      </c>
      <c r="ABN65" s="343">
        <v>1.9841244148503597E-3</v>
      </c>
      <c r="ABO65" s="343">
        <v>0</v>
      </c>
      <c r="ABP65" s="343">
        <v>3.6918061162655759E-5</v>
      </c>
      <c r="ABQ65" s="343">
        <v>0</v>
      </c>
      <c r="ABR65" s="343">
        <v>0</v>
      </c>
      <c r="ABS65" s="343">
        <v>2.8334363863059646E-4</v>
      </c>
      <c r="ABT65" s="343">
        <v>0</v>
      </c>
      <c r="ABU65" s="343">
        <v>0</v>
      </c>
      <c r="ABV65" s="343">
        <v>1.4953851249853335E-2</v>
      </c>
      <c r="ABW65" s="343">
        <v>1.2803567238081851E-3</v>
      </c>
      <c r="ABX65" s="343">
        <v>6.8903187483104868E-3</v>
      </c>
      <c r="ABY65" s="343">
        <v>2.2478569512229814E-3</v>
      </c>
      <c r="ABZ65" s="343">
        <v>9.6993417927655548E-3</v>
      </c>
      <c r="ACA65" s="343">
        <v>5.2918193352359021E-3</v>
      </c>
      <c r="ACB65" s="343">
        <v>0</v>
      </c>
      <c r="ACC65" s="343">
        <v>4.4919577483965188E-3</v>
      </c>
      <c r="ACD65" s="343">
        <v>1.0967387232000642E-3</v>
      </c>
      <c r="ACE65" s="343">
        <v>6.2184807469626751E-3</v>
      </c>
      <c r="ACF65" s="343">
        <v>4.0670457824833438E-3</v>
      </c>
      <c r="ACG65" s="343">
        <v>1.9075187060149568E-3</v>
      </c>
      <c r="ACH65" s="343">
        <v>0</v>
      </c>
      <c r="ACI65" s="343">
        <v>4.2633402786249882E-4</v>
      </c>
      <c r="ACJ65" s="343">
        <v>0</v>
      </c>
      <c r="ACK65" s="343">
        <v>1.3511575874179381E-4</v>
      </c>
      <c r="ACL65" s="343">
        <v>0</v>
      </c>
      <c r="ACM65" s="343">
        <v>0</v>
      </c>
      <c r="ACN65" s="343">
        <v>2.1337510815593371E-3</v>
      </c>
      <c r="ACO65" s="343">
        <v>0</v>
      </c>
      <c r="ACP65" s="343">
        <v>0</v>
      </c>
      <c r="ACQ65" s="343">
        <v>0</v>
      </c>
      <c r="ACR65" s="343">
        <v>1.1960006056444872E-2</v>
      </c>
      <c r="ACS65" s="343">
        <v>3.2238901525888126E-4</v>
      </c>
      <c r="ACT65" s="343">
        <v>0</v>
      </c>
      <c r="ACU65" s="343">
        <v>7.3620501181951046E-5</v>
      </c>
      <c r="ACV65" s="343">
        <v>3.4170264988498868E-3</v>
      </c>
      <c r="ACW65" s="343">
        <v>0</v>
      </c>
      <c r="ACX65" s="343">
        <v>0</v>
      </c>
      <c r="ACY65" s="343">
        <v>0</v>
      </c>
      <c r="ACZ65" s="343">
        <v>0</v>
      </c>
      <c r="ADA65" s="343">
        <v>0</v>
      </c>
      <c r="ADB65" s="343">
        <v>2.1521479819146812E-3</v>
      </c>
      <c r="ADC65" s="343">
        <v>0</v>
      </c>
      <c r="ADD65" s="343">
        <v>1.3109132564757876E-4</v>
      </c>
      <c r="ADE65" s="343">
        <v>5.0188327658897878E-4</v>
      </c>
      <c r="ADF65" s="343">
        <v>0</v>
      </c>
      <c r="ADG65" s="343">
        <v>5.2667533801799248E-3</v>
      </c>
      <c r="ADH65" s="343">
        <v>0</v>
      </c>
      <c r="ADI65" s="343">
        <v>0</v>
      </c>
      <c r="ADJ65" s="343">
        <v>4.0932775309699037E-3</v>
      </c>
      <c r="ADK65" s="343">
        <v>8.7893950299451856E-4</v>
      </c>
      <c r="ADL65" s="343">
        <v>0</v>
      </c>
      <c r="ADM65" s="343">
        <v>1.9426181073256481E-2</v>
      </c>
      <c r="ADN65" s="343">
        <v>0</v>
      </c>
      <c r="ADO65" s="343">
        <v>0</v>
      </c>
      <c r="ADP65" s="343">
        <v>5.7221579148089932E-4</v>
      </c>
      <c r="ADQ65" s="343">
        <v>1.2748189491933911E-4</v>
      </c>
      <c r="ADR65" s="343">
        <v>0</v>
      </c>
      <c r="ADS65" s="343">
        <v>4.3152186991610849E-3</v>
      </c>
      <c r="ADT65" s="343">
        <v>0</v>
      </c>
      <c r="ADU65" s="343">
        <v>1.0982413256569957E-3</v>
      </c>
      <c r="ADV65" s="343">
        <v>7.8262280684372621E-3</v>
      </c>
      <c r="ADW65" s="343">
        <v>4.1267718805798942E-3</v>
      </c>
      <c r="ADX65" s="343">
        <v>2.1432332747171245E-3</v>
      </c>
      <c r="ADY65" s="343">
        <v>1.3013557830235578E-2</v>
      </c>
      <c r="ADZ65" s="343">
        <v>2.8662875291576129E-4</v>
      </c>
      <c r="AEA65" s="343">
        <v>4.9089197816568628E-3</v>
      </c>
      <c r="AEB65" s="343">
        <v>2.4246393659538221E-3</v>
      </c>
      <c r="AEC65" s="343">
        <v>1.4244238483829812E-3</v>
      </c>
      <c r="AED65" s="343">
        <v>0</v>
      </c>
      <c r="AEE65" s="343">
        <v>0</v>
      </c>
      <c r="AEF65" s="343">
        <v>5.2905056862122084E-4</v>
      </c>
      <c r="AEG65" s="343">
        <v>2.442924003229167E-4</v>
      </c>
      <c r="AEH65" s="343">
        <v>0</v>
      </c>
      <c r="AEI65" s="343">
        <v>2.3065505778081721E-3</v>
      </c>
      <c r="AEJ65" s="343">
        <v>2.3683977139912172E-3</v>
      </c>
      <c r="AEK65" s="343">
        <v>2.1229283776776652E-3</v>
      </c>
      <c r="AEL65" s="343">
        <v>5.349020281740214E-3</v>
      </c>
      <c r="AEM65" s="343">
        <v>0</v>
      </c>
      <c r="AEN65" s="343">
        <v>4.0632548412070993E-3</v>
      </c>
      <c r="AEO65" s="343">
        <v>2.1257659189254053E-3</v>
      </c>
      <c r="AEP65" s="343">
        <v>0</v>
      </c>
      <c r="AEQ65" s="343">
        <v>4.4511262923560366E-3</v>
      </c>
      <c r="AER65" s="343">
        <v>7.2148809246190548E-4</v>
      </c>
      <c r="AES65" s="343">
        <v>7.7955072276319332E-4</v>
      </c>
      <c r="AET65" s="343">
        <v>2.0711138910095009E-3</v>
      </c>
      <c r="AEU65" s="343">
        <v>2.4853130620340987E-4</v>
      </c>
      <c r="AEV65" s="343">
        <v>0</v>
      </c>
      <c r="AEW65" s="343">
        <v>2.6789950767937168E-3</v>
      </c>
      <c r="AEX65" s="343">
        <v>3.3468672405895673E-3</v>
      </c>
      <c r="AEY65" s="343">
        <v>3.5087997992472846E-5</v>
      </c>
      <c r="AEZ65" s="343">
        <v>1.5131235656712819E-5</v>
      </c>
      <c r="AFA65" s="343">
        <v>0</v>
      </c>
      <c r="AFB65" s="343">
        <v>0</v>
      </c>
      <c r="AFC65" s="343">
        <v>0</v>
      </c>
      <c r="AFD65" s="343">
        <v>0</v>
      </c>
      <c r="AFE65" s="343">
        <v>0</v>
      </c>
      <c r="AFF65" s="343">
        <v>0</v>
      </c>
      <c r="AFG65" s="343">
        <v>0</v>
      </c>
      <c r="AFH65" s="343">
        <v>0</v>
      </c>
      <c r="AFI65" s="343">
        <v>1.5214194744379843E-3</v>
      </c>
      <c r="AFJ65" s="343">
        <v>0</v>
      </c>
      <c r="AFK65" s="343">
        <v>0</v>
      </c>
      <c r="AFL65" s="343">
        <v>2.0653857975399765E-5</v>
      </c>
      <c r="AFM65" s="343">
        <v>0</v>
      </c>
      <c r="AFN65" s="343">
        <v>0</v>
      </c>
      <c r="AFO65" s="343">
        <v>0</v>
      </c>
      <c r="AFP65" s="343">
        <v>0</v>
      </c>
      <c r="AFQ65" s="343">
        <v>0</v>
      </c>
      <c r="AFR65" s="343">
        <v>0</v>
      </c>
      <c r="AFS65" s="343">
        <v>8.1113670770054505E-6</v>
      </c>
      <c r="AFT65" s="343">
        <v>0</v>
      </c>
      <c r="AFU65" s="343">
        <v>0</v>
      </c>
      <c r="AFV65" s="343">
        <v>0</v>
      </c>
      <c r="AFW65" s="343">
        <v>0</v>
      </c>
      <c r="AFX65" s="343">
        <v>1.8134467254525568E-4</v>
      </c>
      <c r="AFY65" s="343">
        <v>3.9186537822220001E-4</v>
      </c>
      <c r="AFZ65" s="343">
        <v>7.2029731918588899E-5</v>
      </c>
      <c r="AGA65" s="343">
        <v>2.0635829257333979E-3</v>
      </c>
      <c r="AGB65" s="343">
        <v>3.1750100865564537E-3</v>
      </c>
      <c r="AGC65" s="343">
        <v>8.9566417683092773E-4</v>
      </c>
      <c r="AGD65" s="343">
        <v>7.6459264105259439E-4</v>
      </c>
      <c r="AGE65" s="343">
        <v>1.1448514775409108E-3</v>
      </c>
      <c r="AGF65" s="343">
        <v>1.6106032500115765E-3</v>
      </c>
      <c r="AGG65" s="343">
        <v>2.0511658159076593E-3</v>
      </c>
      <c r="AGH65" s="343">
        <v>1.4109136338678154E-3</v>
      </c>
      <c r="AGI65" s="343">
        <v>7.0977880782992892E-4</v>
      </c>
      <c r="AGJ65" s="343">
        <v>3.5980090951013271E-3</v>
      </c>
      <c r="AGK65" s="343">
        <v>0</v>
      </c>
      <c r="AGL65" s="343">
        <v>0</v>
      </c>
      <c r="AGM65" s="343">
        <v>0</v>
      </c>
      <c r="AGN65" s="343">
        <v>0</v>
      </c>
      <c r="AGO65" s="343">
        <v>0</v>
      </c>
      <c r="AGP65" s="343">
        <v>0</v>
      </c>
      <c r="AGQ65" s="343">
        <v>6.4057438520626038E-3</v>
      </c>
      <c r="AGR65" s="343">
        <v>4.5909997623171227E-3</v>
      </c>
      <c r="AGS65" s="343">
        <v>1.9210913518296531E-3</v>
      </c>
      <c r="AGT65" s="343">
        <v>1.432619368618651E-3</v>
      </c>
      <c r="AGU65" s="343">
        <v>5.0538615872996783E-3</v>
      </c>
      <c r="AGV65" s="343">
        <v>4.4154979958388024E-4</v>
      </c>
      <c r="AGW65" s="343">
        <v>0</v>
      </c>
      <c r="AGX65" s="343">
        <v>2.0889674800317641E-3</v>
      </c>
      <c r="AGY65" s="343">
        <v>1.4835175341897388E-3</v>
      </c>
      <c r="AGZ65" s="343">
        <v>3.649909241296611E-3</v>
      </c>
      <c r="AHA65" s="343">
        <v>1.7232588981852019E-3</v>
      </c>
      <c r="AHB65" s="343">
        <v>4.0680675455326077E-3</v>
      </c>
      <c r="AHC65" s="343">
        <v>1.7240727326504458E-3</v>
      </c>
      <c r="AHD65" s="343">
        <v>1.850196743494062E-3</v>
      </c>
      <c r="AHE65" s="343">
        <v>6.4418980238208209E-4</v>
      </c>
      <c r="AHF65" s="343">
        <v>3.6361701210964035E-3</v>
      </c>
      <c r="AHG65" s="343">
        <v>5.3806458284638608E-3</v>
      </c>
      <c r="AHH65" s="343">
        <v>1.0683865316507436E-3</v>
      </c>
      <c r="AHI65" s="343">
        <v>7.8658665207098502E-4</v>
      </c>
      <c r="AHJ65" s="343">
        <v>1.95778435105444E-3</v>
      </c>
      <c r="AHK65" s="343">
        <v>-2.9184503447559885E-3</v>
      </c>
      <c r="AHL65" s="343">
        <v>2.480886714781133E-3</v>
      </c>
      <c r="AHM65" s="343">
        <v>3.8699387295847848E-3</v>
      </c>
      <c r="AHN65" s="343">
        <v>4.5964368870017228E-4</v>
      </c>
      <c r="AHO65" s="343">
        <v>0.38578081223837646</v>
      </c>
      <c r="AHQ65" s="351">
        <v>60</v>
      </c>
    </row>
    <row r="66" spans="1:901" x14ac:dyDescent="0.45">
      <c r="A66" s="346" t="s">
        <v>41</v>
      </c>
      <c r="B66" s="347" t="s">
        <v>42</v>
      </c>
      <c r="C66" s="343">
        <v>2.6512885894575348E-2</v>
      </c>
      <c r="D66" s="343">
        <v>4.1777067877678646E-2</v>
      </c>
      <c r="E66" s="343">
        <v>0.1129750500772668</v>
      </c>
      <c r="F66" s="343">
        <v>0.15896312254947087</v>
      </c>
      <c r="G66" s="343">
        <v>0.10197835497008516</v>
      </c>
      <c r="H66" s="343">
        <v>0.1691014344119294</v>
      </c>
      <c r="I66" s="343">
        <v>9.0930143116196072E-2</v>
      </c>
      <c r="J66" s="343">
        <v>3.6703078332097849E-2</v>
      </c>
      <c r="K66" s="343">
        <v>0.16173838101475249</v>
      </c>
      <c r="L66" s="343">
        <v>9.1669701386371191E-2</v>
      </c>
      <c r="M66" s="343">
        <v>5.1237650933736993E-2</v>
      </c>
      <c r="N66" s="343">
        <v>0.14821321222959594</v>
      </c>
      <c r="O66" s="343">
        <v>7.7810285370905077E-2</v>
      </c>
      <c r="P66" s="343">
        <v>0.12137901363512987</v>
      </c>
      <c r="Q66" s="343">
        <v>0.10962873373766786</v>
      </c>
      <c r="R66" s="343">
        <v>5.2158913316074418E-2</v>
      </c>
      <c r="S66" s="343">
        <v>0.12038028870514192</v>
      </c>
      <c r="T66" s="343">
        <v>0.10301748124736006</v>
      </c>
      <c r="U66" s="343">
        <v>7.1524758258802723E-2</v>
      </c>
      <c r="V66" s="343">
        <v>0.13981133094001688</v>
      </c>
      <c r="W66" s="343">
        <v>9.5109195118083981E-2</v>
      </c>
      <c r="X66" s="343">
        <v>0.12162552012473792</v>
      </c>
      <c r="Y66" s="343">
        <v>0.14307176541724073</v>
      </c>
      <c r="Z66" s="343">
        <v>6.7287902317311091E-2</v>
      </c>
      <c r="AA66" s="343">
        <v>1.7741329922929677E-2</v>
      </c>
      <c r="AB66" s="343">
        <v>0.1998171664685281</v>
      </c>
      <c r="AC66" s="343">
        <v>0.13489864323015099</v>
      </c>
      <c r="AD66" s="343">
        <v>0.14208484630318285</v>
      </c>
      <c r="AE66" s="343">
        <v>8.1313549188585577E-2</v>
      </c>
      <c r="AF66" s="343">
        <v>6.4473286674772284E-2</v>
      </c>
      <c r="AG66" s="343">
        <v>9.6781396501857214E-2</v>
      </c>
      <c r="AH66" s="343">
        <v>0.12862707171293422</v>
      </c>
      <c r="AI66" s="343">
        <v>0.10868967157661094</v>
      </c>
      <c r="AJ66" s="343">
        <v>0.13640312863876047</v>
      </c>
      <c r="AK66" s="343">
        <v>0.16039495030175632</v>
      </c>
      <c r="AL66" s="343">
        <v>0.24761914135943891</v>
      </c>
      <c r="AM66" s="343">
        <v>0.36656300543450088</v>
      </c>
      <c r="AN66" s="343">
        <v>0.12371238726050564</v>
      </c>
      <c r="AO66" s="343">
        <v>0.11994644523633929</v>
      </c>
      <c r="AP66" s="343">
        <v>0.20831075805051555</v>
      </c>
      <c r="AQ66" s="343">
        <v>8.3610166247655937E-2</v>
      </c>
      <c r="AR66" s="343">
        <v>0.18015129348036538</v>
      </c>
      <c r="AS66" s="343">
        <v>8.9036016816409838E-3</v>
      </c>
      <c r="AT66" s="343">
        <v>0.11482771250244987</v>
      </c>
      <c r="AU66" s="343">
        <v>0.21183362520056506</v>
      </c>
      <c r="AV66" s="343">
        <v>0.23075889546208136</v>
      </c>
      <c r="AW66" s="343">
        <v>0.24723815672068153</v>
      </c>
      <c r="AX66" s="343">
        <v>0.16626827108115166</v>
      </c>
      <c r="AY66" s="343">
        <v>4.2905827089938037E-2</v>
      </c>
      <c r="AZ66" s="343">
        <v>0.11428077950634223</v>
      </c>
      <c r="BA66" s="343">
        <v>3.544188491125299E-2</v>
      </c>
      <c r="BB66" s="343">
        <v>7.2278141244299307E-2</v>
      </c>
      <c r="BC66" s="343">
        <v>5.2273839433794156E-2</v>
      </c>
      <c r="BD66" s="343">
        <v>5.9092964573383623E-2</v>
      </c>
      <c r="BE66" s="343">
        <v>6.6231424661345933E-2</v>
      </c>
      <c r="BF66" s="343">
        <v>0.11446830479008901</v>
      </c>
      <c r="BG66" s="343">
        <v>6.9682172888597849E-2</v>
      </c>
      <c r="BH66" s="343">
        <v>5.436719101371253E-3</v>
      </c>
      <c r="BI66" s="343">
        <v>5.7315482733973619E-2</v>
      </c>
      <c r="BJ66" s="343">
        <v>0.11680232996931884</v>
      </c>
      <c r="BK66" s="343">
        <v>2.5828356814364271E-2</v>
      </c>
      <c r="BL66" s="343">
        <v>0.20148198210436005</v>
      </c>
      <c r="BM66" s="343">
        <v>0.21587212420448401</v>
      </c>
      <c r="BN66" s="343">
        <v>7.9899533003810724E-2</v>
      </c>
      <c r="BO66" s="343">
        <v>0.10043108810794037</v>
      </c>
      <c r="BP66" s="343">
        <v>0.1237061976855687</v>
      </c>
      <c r="BQ66" s="343">
        <v>3.1992682959133774E-2</v>
      </c>
      <c r="BR66" s="343">
        <v>7.9345519302889897E-2</v>
      </c>
      <c r="BS66" s="343">
        <v>7.5675558084039668E-2</v>
      </c>
      <c r="BT66" s="343">
        <v>3.4328025249936313E-2</v>
      </c>
      <c r="BU66" s="343">
        <v>7.963622131786012E-2</v>
      </c>
      <c r="BV66" s="343">
        <v>0.13280812142078227</v>
      </c>
      <c r="BW66" s="343">
        <v>2.0470106819285398E-2</v>
      </c>
      <c r="BX66" s="343">
        <v>4.5170063950552676E-3</v>
      </c>
      <c r="BY66" s="343">
        <v>0.1648223037152681</v>
      </c>
      <c r="BZ66" s="343">
        <v>5.1511093760743976E-2</v>
      </c>
      <c r="CA66" s="343">
        <v>0.14745784883927637</v>
      </c>
      <c r="CB66" s="343">
        <v>0.1457781923886424</v>
      </c>
      <c r="CC66" s="343">
        <v>8.2100124447104669E-2</v>
      </c>
      <c r="CD66" s="343">
        <v>3.8541559782088951E-3</v>
      </c>
      <c r="CE66" s="343">
        <v>1.1763581246950431E-3</v>
      </c>
      <c r="CF66" s="343">
        <v>1.1351137040754264E-2</v>
      </c>
      <c r="CG66" s="343">
        <v>0.11411244386946777</v>
      </c>
      <c r="CH66" s="343">
        <v>6.0386031336282425E-2</v>
      </c>
      <c r="CI66" s="343">
        <v>0.13696314648111466</v>
      </c>
      <c r="CJ66" s="343">
        <v>0.1392569413819523</v>
      </c>
      <c r="CK66" s="343">
        <v>0.14050463249141876</v>
      </c>
      <c r="CL66" s="343">
        <v>0.1352650673299032</v>
      </c>
      <c r="CM66" s="343">
        <v>8.9038659883947782E-2</v>
      </c>
      <c r="CN66" s="343">
        <v>0.11506996320318306</v>
      </c>
      <c r="CO66" s="343">
        <v>0.21014839408781474</v>
      </c>
      <c r="CP66" s="343">
        <v>0.12256376586665163</v>
      </c>
      <c r="CQ66" s="343">
        <v>0.14267841637357898</v>
      </c>
      <c r="CR66" s="343">
        <v>0.17501014260701561</v>
      </c>
      <c r="CS66" s="343">
        <v>1.3172856773139259E-2</v>
      </c>
      <c r="CT66" s="343">
        <v>0.13861636850137823</v>
      </c>
      <c r="CU66" s="343">
        <v>0.16013912616006093</v>
      </c>
      <c r="CV66" s="343">
        <v>0.12546565987361935</v>
      </c>
      <c r="CW66" s="343">
        <v>7.3689908076820118E-2</v>
      </c>
      <c r="CX66" s="343">
        <v>0.16275190356513566</v>
      </c>
      <c r="CY66" s="343">
        <v>0.10112490519047712</v>
      </c>
      <c r="CZ66" s="343">
        <v>0.14660693188421478</v>
      </c>
      <c r="DA66" s="343">
        <v>3.3249490318635347E-2</v>
      </c>
      <c r="DB66" s="343">
        <v>7.7907891542579918E-2</v>
      </c>
      <c r="DC66" s="343">
        <v>0.10590164224886889</v>
      </c>
      <c r="DD66" s="343">
        <v>2.8517160573432065E-2</v>
      </c>
      <c r="DE66" s="343">
        <v>6.195737036367048E-2</v>
      </c>
      <c r="DF66" s="343">
        <v>3.3254468788487257E-2</v>
      </c>
      <c r="DG66" s="343">
        <v>6.6949643137240084E-2</v>
      </c>
      <c r="DH66" s="343">
        <v>0.12315966603172111</v>
      </c>
      <c r="DI66" s="343">
        <v>8.3163272802160473E-2</v>
      </c>
      <c r="DJ66" s="343">
        <v>5.4489040266619417E-2</v>
      </c>
      <c r="DK66" s="343">
        <v>3.7446795975944948E-2</v>
      </c>
      <c r="DL66" s="343">
        <v>4.8798733344780972E-2</v>
      </c>
      <c r="DM66" s="343">
        <v>6.5339237975079997E-2</v>
      </c>
      <c r="DN66" s="343">
        <v>8.8463091810263447E-2</v>
      </c>
      <c r="DO66" s="343">
        <v>9.8735704496552626E-2</v>
      </c>
      <c r="DP66" s="343">
        <v>6.5015900508782545E-2</v>
      </c>
      <c r="DQ66" s="343">
        <v>0.10907383264343877</v>
      </c>
      <c r="DR66" s="343">
        <v>0.11437765264598546</v>
      </c>
      <c r="DS66" s="343">
        <v>0.15744706887054211</v>
      </c>
      <c r="DT66" s="343">
        <v>0.12084065775981538</v>
      </c>
      <c r="DU66" s="343">
        <v>2.3013526108446831E-2</v>
      </c>
      <c r="DV66" s="343">
        <v>0.10417923874644547</v>
      </c>
      <c r="DW66" s="343">
        <v>0.21810518960973008</v>
      </c>
      <c r="DX66" s="343">
        <v>0.14431977036491245</v>
      </c>
      <c r="DY66" s="343">
        <v>0.20420441279430712</v>
      </c>
      <c r="DZ66" s="343">
        <v>0.14442984562065952</v>
      </c>
      <c r="EA66" s="343">
        <v>0.24458752153384533</v>
      </c>
      <c r="EB66" s="343">
        <v>0.14434492379670247</v>
      </c>
      <c r="EC66" s="343">
        <v>0.12242927236395022</v>
      </c>
      <c r="ED66" s="343">
        <v>1.2039246979272489E-2</v>
      </c>
      <c r="EE66" s="343">
        <v>1.6340289329207447E-2</v>
      </c>
      <c r="EF66" s="343">
        <v>9.850095140431421E-2</v>
      </c>
      <c r="EG66" s="343">
        <v>0.10573334470656105</v>
      </c>
      <c r="EH66" s="343">
        <v>0.12518657798930438</v>
      </c>
      <c r="EI66" s="343">
        <v>4.8070119404093316E-2</v>
      </c>
      <c r="EJ66" s="343">
        <v>7.5079866118082692E-2</v>
      </c>
      <c r="EK66" s="343">
        <v>6.343786793040776E-2</v>
      </c>
      <c r="EL66" s="343">
        <v>0.1054482616017359</v>
      </c>
      <c r="EM66" s="343">
        <v>9.8692782228124287E-3</v>
      </c>
      <c r="EN66" s="343">
        <v>0.17483043137826493</v>
      </c>
      <c r="EO66" s="343">
        <v>0.21397223243840194</v>
      </c>
      <c r="EP66" s="343">
        <v>0.1731827422047566</v>
      </c>
      <c r="EQ66" s="343">
        <v>0.10614256124234378</v>
      </c>
      <c r="ER66" s="343">
        <v>0.15586271263901738</v>
      </c>
      <c r="ES66" s="343">
        <v>0.1940667241528668</v>
      </c>
      <c r="ET66" s="343">
        <v>0.21628805711082566</v>
      </c>
      <c r="EU66" s="343">
        <v>0.17854613603829153</v>
      </c>
      <c r="EV66" s="343">
        <v>2.985832490052099E-2</v>
      </c>
      <c r="EW66" s="343">
        <v>9.8182495462677488E-2</v>
      </c>
      <c r="EX66" s="343">
        <v>0.14110113878971609</v>
      </c>
      <c r="EY66" s="343">
        <v>0.13453784598050572</v>
      </c>
      <c r="EZ66" s="343">
        <v>9.5671804767259033E-2</v>
      </c>
      <c r="FA66" s="343">
        <v>9.8966972663166924E-2</v>
      </c>
      <c r="FB66" s="343">
        <v>0.1322123613494979</v>
      </c>
      <c r="FC66" s="343">
        <v>0.11195362435783655</v>
      </c>
      <c r="FD66" s="343">
        <v>9.7759093472905803E-2</v>
      </c>
      <c r="FE66" s="343">
        <v>0.13717994009149889</v>
      </c>
      <c r="FF66" s="343">
        <v>0.10515516001295205</v>
      </c>
      <c r="FG66" s="343">
        <v>0.16411758551675465</v>
      </c>
      <c r="FH66" s="343">
        <v>5.465127690879281E-3</v>
      </c>
      <c r="FI66" s="343">
        <v>0.1116795127663515</v>
      </c>
      <c r="FJ66" s="343">
        <v>6.7232353302247611E-2</v>
      </c>
      <c r="FK66" s="343">
        <v>0.12067497301626495</v>
      </c>
      <c r="FL66" s="343">
        <v>8.6062261038587079E-2</v>
      </c>
      <c r="FM66" s="343">
        <v>0.11156995086205795</v>
      </c>
      <c r="FN66" s="343">
        <v>0.10749744169157185</v>
      </c>
      <c r="FO66" s="343">
        <v>0.24537122768646646</v>
      </c>
      <c r="FP66" s="343">
        <v>2.7133069973108308E-2</v>
      </c>
      <c r="FQ66" s="343">
        <v>9.4090628009293756E-2</v>
      </c>
      <c r="FR66" s="343">
        <v>0.11344787388949656</v>
      </c>
      <c r="FS66" s="343">
        <v>0.10879706938914961</v>
      </c>
      <c r="FT66" s="343">
        <v>0.10057222098342702</v>
      </c>
      <c r="FU66" s="343">
        <v>0.12125557968927328</v>
      </c>
      <c r="FV66" s="343">
        <v>9.2599821800543186E-2</v>
      </c>
      <c r="FW66" s="343">
        <v>0.15717249414676221</v>
      </c>
      <c r="FX66" s="343">
        <v>0.14123343834479984</v>
      </c>
      <c r="FY66" s="343">
        <v>0.10841327429117004</v>
      </c>
      <c r="FZ66" s="343">
        <v>0.10824508801266002</v>
      </c>
      <c r="GA66" s="343">
        <v>8.4565087903213529E-2</v>
      </c>
      <c r="GB66" s="343">
        <v>0.12271515631594597</v>
      </c>
      <c r="GC66" s="343">
        <v>0.20171025018451405</v>
      </c>
      <c r="GD66" s="343">
        <v>1.7370068531293387E-2</v>
      </c>
      <c r="GE66" s="343">
        <v>6.3394696304764631E-2</v>
      </c>
      <c r="GF66" s="343">
        <v>8.744799661633923E-2</v>
      </c>
      <c r="GG66" s="343">
        <v>3.9177174279176837E-2</v>
      </c>
      <c r="GH66" s="343">
        <v>7.295974946817825E-2</v>
      </c>
      <c r="GI66" s="343">
        <v>5.1056881916909803E-2</v>
      </c>
      <c r="GJ66" s="343">
        <v>4.2220825917794809E-2</v>
      </c>
      <c r="GK66" s="343">
        <v>4.3049707898851659E-2</v>
      </c>
      <c r="GL66" s="343">
        <v>8.8169349865230673E-2</v>
      </c>
      <c r="GM66" s="343">
        <v>0.17131631317867574</v>
      </c>
      <c r="GN66" s="343">
        <v>8.5291173203012771E-2</v>
      </c>
      <c r="GO66" s="343">
        <v>0.14616873171672362</v>
      </c>
      <c r="GP66" s="343">
        <v>1.2279177359083869E-2</v>
      </c>
      <c r="GQ66" s="343">
        <v>6.7229620128258671E-2</v>
      </c>
      <c r="GR66" s="343">
        <v>5.9918482289107185E-2</v>
      </c>
      <c r="GS66" s="343">
        <v>6.7609649104347497E-2</v>
      </c>
      <c r="GT66" s="343">
        <v>6.146558110233951E-2</v>
      </c>
      <c r="GU66" s="343">
        <v>7.0158763040335748E-2</v>
      </c>
      <c r="GV66" s="343">
        <v>5.388622704678557E-2</v>
      </c>
      <c r="GW66" s="343">
        <v>4.6047290767943061E-2</v>
      </c>
      <c r="GX66" s="343">
        <v>1.3629861803908173E-2</v>
      </c>
      <c r="GY66" s="343">
        <v>0.1024074284459809</v>
      </c>
      <c r="GZ66" s="343">
        <v>0.10324012577402573</v>
      </c>
      <c r="HA66" s="343">
        <v>0.10287598820048226</v>
      </c>
      <c r="HB66" s="343">
        <v>1.7653328190617334E-2</v>
      </c>
      <c r="HC66" s="343">
        <v>5.3548965853908233E-2</v>
      </c>
      <c r="HD66" s="343">
        <v>8.5959275029432888E-2</v>
      </c>
      <c r="HE66" s="343">
        <v>0.1133058980722456</v>
      </c>
      <c r="HF66" s="343">
        <v>0.17065576977887828</v>
      </c>
      <c r="HG66" s="343">
        <v>6.5653767198933663E-2</v>
      </c>
      <c r="HH66" s="343">
        <v>0.1371379915246343</v>
      </c>
      <c r="HI66" s="343">
        <v>3.1591663299854848E-2</v>
      </c>
      <c r="HJ66" s="343">
        <v>0.18584532047201319</v>
      </c>
      <c r="HK66" s="343">
        <v>4.8125254534651017E-2</v>
      </c>
      <c r="HL66" s="343">
        <v>4.9448763454033352E-2</v>
      </c>
      <c r="HM66" s="343">
        <v>3.7311479442433869E-2</v>
      </c>
      <c r="HN66" s="343">
        <v>4.1143097321618985E-2</v>
      </c>
      <c r="HO66" s="343">
        <v>5.3774881969167292E-2</v>
      </c>
      <c r="HP66" s="343">
        <v>7.7346798807188644E-2</v>
      </c>
      <c r="HQ66" s="343">
        <v>2.6859635601955818E-2</v>
      </c>
      <c r="HR66" s="343">
        <v>3.9465561204091511E-2</v>
      </c>
      <c r="HS66" s="343">
        <v>8.4197505053875951E-2</v>
      </c>
      <c r="HT66" s="343">
        <v>5.1017202591209711E-2</v>
      </c>
      <c r="HU66" s="343">
        <v>6.3887852747712984E-2</v>
      </c>
      <c r="HV66" s="343">
        <v>0.11058427271002383</v>
      </c>
      <c r="HW66" s="343">
        <v>0.10197764590773151</v>
      </c>
      <c r="HX66" s="343">
        <v>7.9470458976448166E-2</v>
      </c>
      <c r="HY66" s="343">
        <v>0.11315508547906321</v>
      </c>
      <c r="HZ66" s="343">
        <v>0.13584778599897676</v>
      </c>
      <c r="IA66" s="343">
        <v>8.5225548940077847E-2</v>
      </c>
      <c r="IB66" s="343">
        <v>0.10230666316570663</v>
      </c>
      <c r="IC66" s="343">
        <v>9.4833649769357653E-2</v>
      </c>
      <c r="ID66" s="343">
        <v>0.15197531193832675</v>
      </c>
      <c r="IE66" s="343">
        <v>4.5260560332724104E-2</v>
      </c>
      <c r="IF66" s="343">
        <v>5.0694720421058652E-2</v>
      </c>
      <c r="IG66" s="343">
        <v>1.1810722118114399E-2</v>
      </c>
      <c r="IH66" s="343">
        <v>1.7208379612630796E-2</v>
      </c>
      <c r="II66" s="343">
        <v>7.1793394301640778E-2</v>
      </c>
      <c r="IJ66" s="343">
        <v>7.1843967671751455E-2</v>
      </c>
      <c r="IK66" s="343">
        <v>2.5912599608624975E-2</v>
      </c>
      <c r="IL66" s="343">
        <v>7.0321763588170744E-2</v>
      </c>
      <c r="IM66" s="343">
        <v>7.7770762648656344E-2</v>
      </c>
      <c r="IN66" s="343">
        <v>6.5412800202251889E-2</v>
      </c>
      <c r="IO66" s="343">
        <v>8.1454955592939832E-2</v>
      </c>
      <c r="IP66" s="343">
        <v>5.1308736660591929E-2</v>
      </c>
      <c r="IQ66" s="343">
        <v>6.6646138940385846E-2</v>
      </c>
      <c r="IR66" s="343">
        <v>5.7526772844179426E-3</v>
      </c>
      <c r="IS66" s="343">
        <v>1.1088508896212877E-2</v>
      </c>
      <c r="IT66" s="343">
        <v>6.7636172151463614E-2</v>
      </c>
      <c r="IU66" s="343">
        <v>3.6334251721725379E-2</v>
      </c>
      <c r="IV66" s="343">
        <v>6.9266797424564569E-2</v>
      </c>
      <c r="IW66" s="343">
        <v>6.6817763474697728E-2</v>
      </c>
      <c r="IX66" s="343">
        <v>7.0253106937979912E-2</v>
      </c>
      <c r="IY66" s="343">
        <v>3.1232890469952292E-2</v>
      </c>
      <c r="IZ66" s="343">
        <v>6.0486804642665863E-2</v>
      </c>
      <c r="JA66" s="343">
        <v>5.0469149002407294E-2</v>
      </c>
      <c r="JB66" s="343">
        <v>6.1006953021263112E-2</v>
      </c>
      <c r="JC66" s="343">
        <v>4.6334301461961769E-2</v>
      </c>
      <c r="JD66" s="343">
        <v>1.0891839081833329E-2</v>
      </c>
      <c r="JE66" s="343">
        <v>2.4979927863515369E-2</v>
      </c>
      <c r="JF66" s="343">
        <v>0.16233308614908096</v>
      </c>
      <c r="JG66" s="343">
        <v>7.7695470417505352E-2</v>
      </c>
      <c r="JH66" s="343">
        <v>8.6528007108846255E-2</v>
      </c>
      <c r="JI66" s="343">
        <v>4.4793330340021607E-2</v>
      </c>
      <c r="JJ66" s="343">
        <v>1.317383665376395E-2</v>
      </c>
      <c r="JK66" s="343">
        <v>0.10505356834956288</v>
      </c>
      <c r="JL66" s="343">
        <v>6.8543920934410044E-2</v>
      </c>
      <c r="JM66" s="343">
        <v>0.11987022102698049</v>
      </c>
      <c r="JN66" s="343">
        <v>9.9440254793857791E-2</v>
      </c>
      <c r="JO66" s="343">
        <v>5.8710557054519469E-2</v>
      </c>
      <c r="JP66" s="343">
        <v>9.6764487249387202E-2</v>
      </c>
      <c r="JQ66" s="343">
        <v>1.1248582369892207E-2</v>
      </c>
      <c r="JR66" s="343">
        <v>7.8577344726190046E-2</v>
      </c>
      <c r="JS66" s="343">
        <v>4.4957983717100893E-2</v>
      </c>
      <c r="JT66" s="343">
        <v>6.1195489440018284E-2</v>
      </c>
      <c r="JU66" s="343">
        <v>0.11161364094468113</v>
      </c>
      <c r="JV66" s="343">
        <v>0.13995546503754719</v>
      </c>
      <c r="JW66" s="343">
        <v>0.23681382675039375</v>
      </c>
      <c r="JX66" s="343">
        <v>7.1082852067447161E-2</v>
      </c>
      <c r="JY66" s="343">
        <v>3.4583988687441718E-2</v>
      </c>
      <c r="JZ66" s="343">
        <v>2.8268489217276517E-2</v>
      </c>
      <c r="KA66" s="343">
        <v>4.2764590372616963E-2</v>
      </c>
      <c r="KB66" s="343">
        <v>1.1007956581113322E-2</v>
      </c>
      <c r="KC66" s="343">
        <v>8.5279425648285209E-2</v>
      </c>
      <c r="KD66" s="343">
        <v>3.8087754048862853E-2</v>
      </c>
      <c r="KE66" s="343">
        <v>5.6463310992671871E-2</v>
      </c>
      <c r="KF66" s="343">
        <v>1.8039929551231265E-2</v>
      </c>
      <c r="KG66" s="343">
        <v>0.11905355700417856</v>
      </c>
      <c r="KH66" s="343">
        <v>8.0024001546094181E-2</v>
      </c>
      <c r="KI66" s="343">
        <v>6.0033356614642416E-2</v>
      </c>
      <c r="KJ66" s="343">
        <v>2.9234363021282329E-2</v>
      </c>
      <c r="KK66" s="343">
        <v>4.9493821915576719E-2</v>
      </c>
      <c r="KL66" s="343">
        <v>4.2314510264913903E-2</v>
      </c>
      <c r="KM66" s="343">
        <v>7.474739592871682E-2</v>
      </c>
      <c r="KN66" s="343">
        <v>2.3474974886874826E-2</v>
      </c>
      <c r="KO66" s="343">
        <v>0.13655315383334779</v>
      </c>
      <c r="KP66" s="343">
        <v>8.5716060632197319E-2</v>
      </c>
      <c r="KQ66" s="343">
        <v>0.28613601272615369</v>
      </c>
      <c r="KR66" s="343">
        <v>0.13801349977467917</v>
      </c>
      <c r="KS66" s="343">
        <v>0.14481484842962578</v>
      </c>
      <c r="KT66" s="343">
        <v>0.11741110864356387</v>
      </c>
      <c r="KU66" s="343">
        <v>0.13722373741650196</v>
      </c>
      <c r="KV66" s="343">
        <v>0.11765005020854789</v>
      </c>
      <c r="KW66" s="343">
        <v>2.8148218412708089E-2</v>
      </c>
      <c r="KX66" s="343">
        <v>0.16138715458798025</v>
      </c>
      <c r="KY66" s="343">
        <v>0.10735137352611902</v>
      </c>
      <c r="KZ66" s="343">
        <v>4.2926399687573169E-2</v>
      </c>
      <c r="LA66" s="343">
        <v>6.9865022465454923E-2</v>
      </c>
      <c r="LB66" s="343">
        <v>0.10315032272993624</v>
      </c>
      <c r="LC66" s="343">
        <v>1.7855319041439045E-2</v>
      </c>
      <c r="LD66" s="343">
        <v>6.4616917161035944E-2</v>
      </c>
      <c r="LE66" s="343">
        <v>3.1817863324067511E-2</v>
      </c>
      <c r="LF66" s="343">
        <v>4.5072610928289965E-2</v>
      </c>
      <c r="LG66" s="343">
        <v>2.5433374238092017E-2</v>
      </c>
      <c r="LH66" s="343">
        <v>4.6629876939630333E-2</v>
      </c>
      <c r="LI66" s="343">
        <v>9.5118688338076185E-2</v>
      </c>
      <c r="LJ66" s="343">
        <v>0.10059372678238389</v>
      </c>
      <c r="LK66" s="343">
        <v>5.9364885923085184E-2</v>
      </c>
      <c r="LL66" s="343">
        <v>0.17022524089879462</v>
      </c>
      <c r="LM66" s="343">
        <v>7.5037925721499629E-2</v>
      </c>
      <c r="LN66" s="343">
        <v>0.10605045325957005</v>
      </c>
      <c r="LO66" s="343">
        <v>0.11588017296743308</v>
      </c>
      <c r="LP66" s="343">
        <v>1.958988050494263E-2</v>
      </c>
      <c r="LQ66" s="343">
        <v>1.2639452628335436E-2</v>
      </c>
      <c r="LR66" s="343">
        <v>7.4984775184160246E-2</v>
      </c>
      <c r="LS66" s="343">
        <v>2.2484270546797403E-2</v>
      </c>
      <c r="LT66" s="343">
        <v>2.7905231374957401E-2</v>
      </c>
      <c r="LU66" s="343">
        <v>7.307830658198425E-3</v>
      </c>
      <c r="LV66" s="343">
        <v>3.1472645117588564E-2</v>
      </c>
      <c r="LW66" s="343">
        <v>4.9649090783453906E-2</v>
      </c>
      <c r="LX66" s="343">
        <v>6.1875806224102596E-2</v>
      </c>
      <c r="LY66" s="343">
        <v>0.10258638836523108</v>
      </c>
      <c r="LZ66" s="343">
        <v>4.6670321461365863E-2</v>
      </c>
      <c r="MA66" s="343">
        <v>7.003594042392422E-2</v>
      </c>
      <c r="MB66" s="343">
        <v>5.798073391734785E-2</v>
      </c>
      <c r="MC66" s="343">
        <v>6.3773892213577529E-2</v>
      </c>
      <c r="MD66" s="343">
        <v>7.6240618379375416E-2</v>
      </c>
      <c r="ME66" s="343">
        <v>1.5574473683015122E-2</v>
      </c>
      <c r="MF66" s="343">
        <v>0.17998462315703073</v>
      </c>
      <c r="MG66" s="343">
        <v>0.2166606868057338</v>
      </c>
      <c r="MH66" s="343">
        <v>0.1392968386340101</v>
      </c>
      <c r="MI66" s="343">
        <v>0.15178239683465361</v>
      </c>
      <c r="MJ66" s="343">
        <v>0.13292872896502747</v>
      </c>
      <c r="MK66" s="343">
        <v>0.18166898873168491</v>
      </c>
      <c r="ML66" s="343">
        <v>0.13806676653679462</v>
      </c>
      <c r="MM66" s="343">
        <v>0.13391578938129772</v>
      </c>
      <c r="MN66" s="343">
        <v>0.18172856328830697</v>
      </c>
      <c r="MO66" s="343">
        <v>0.18448690038835949</v>
      </c>
      <c r="MP66" s="343">
        <v>0.16670509986750648</v>
      </c>
      <c r="MQ66" s="343">
        <v>2.3939625971245174E-2</v>
      </c>
      <c r="MR66" s="343">
        <v>9.3609544326269195E-2</v>
      </c>
      <c r="MS66" s="343">
        <v>0.10751029959090519</v>
      </c>
      <c r="MT66" s="343">
        <v>9.1267058649690869E-2</v>
      </c>
      <c r="MU66" s="343">
        <v>9.5980230428891936E-2</v>
      </c>
      <c r="MV66" s="343">
        <v>4.9800441522838058E-2</v>
      </c>
      <c r="MW66" s="343">
        <v>6.5954417112519786E-2</v>
      </c>
      <c r="MX66" s="343">
        <v>4.4034766003255552E-2</v>
      </c>
      <c r="MY66" s="343">
        <v>6.6312959761572851E-2</v>
      </c>
      <c r="MZ66" s="343">
        <v>7.4062471777006367E-2</v>
      </c>
      <c r="NA66" s="343">
        <v>0.106313950928698</v>
      </c>
      <c r="NB66" s="343">
        <v>2.2919242939809396E-2</v>
      </c>
      <c r="NC66" s="343">
        <v>7.4556396182223608E-2</v>
      </c>
      <c r="ND66" s="343">
        <v>1.5155735239498825E-2</v>
      </c>
      <c r="NE66" s="343">
        <v>6.5957686900852783E-2</v>
      </c>
      <c r="NF66" s="343">
        <v>6.2194071680542709E-2</v>
      </c>
      <c r="NG66" s="343">
        <v>7.7608934489460366E-2</v>
      </c>
      <c r="NH66" s="343">
        <v>6.0736337307550313E-2</v>
      </c>
      <c r="NI66" s="343">
        <v>5.365321702051995E-2</v>
      </c>
      <c r="NJ66" s="343">
        <v>3.4798019121193291E-2</v>
      </c>
      <c r="NK66" s="343">
        <v>9.9576233255468924E-2</v>
      </c>
      <c r="NL66" s="343">
        <v>0.13674888769851351</v>
      </c>
      <c r="NM66" s="343">
        <v>5.4955865482421123E-2</v>
      </c>
      <c r="NN66" s="343">
        <v>1.6558061469245239E-2</v>
      </c>
      <c r="NO66" s="343">
        <v>8.471851283063378E-2</v>
      </c>
      <c r="NP66" s="343">
        <v>0.16671809059130982</v>
      </c>
      <c r="NQ66" s="343">
        <v>0.10147422403662711</v>
      </c>
      <c r="NR66" s="343">
        <v>0.13692144361066064</v>
      </c>
      <c r="NS66" s="343">
        <v>3.434983481672068E-2</v>
      </c>
      <c r="NT66" s="343">
        <v>5.5296319227247738E-2</v>
      </c>
      <c r="NU66" s="343">
        <v>1.3086221874224375E-2</v>
      </c>
      <c r="NV66" s="343">
        <v>4.5485313293406798E-2</v>
      </c>
      <c r="NW66" s="343">
        <v>0.10676330710156759</v>
      </c>
      <c r="NX66" s="343">
        <v>0.13563973118011982</v>
      </c>
      <c r="NY66" s="343">
        <v>0.16103367503790264</v>
      </c>
      <c r="NZ66" s="343">
        <v>0.12628603463989999</v>
      </c>
      <c r="OA66" s="343">
        <v>9.2993372112689321E-2</v>
      </c>
      <c r="OB66" s="343">
        <v>2.9463991106014057E-2</v>
      </c>
      <c r="OC66" s="343">
        <v>2.3227925075693462E-2</v>
      </c>
      <c r="OD66" s="343">
        <v>5.644839051465643E-2</v>
      </c>
      <c r="OE66" s="343">
        <v>1.9444573370800793E-2</v>
      </c>
      <c r="OF66" s="343">
        <v>7.9643449789794055E-2</v>
      </c>
      <c r="OG66" s="343">
        <v>0.12263386171500729</v>
      </c>
      <c r="OH66" s="343">
        <v>5.4460934934274313E-2</v>
      </c>
      <c r="OI66" s="343">
        <v>2.6561972211692726E-2</v>
      </c>
      <c r="OJ66" s="343">
        <v>0.10244843550154298</v>
      </c>
      <c r="OK66" s="343">
        <v>5.4773928247369694E-2</v>
      </c>
      <c r="OL66" s="343">
        <v>2.5805033356728822E-2</v>
      </c>
      <c r="OM66" s="343">
        <v>6.142585643133238E-2</v>
      </c>
      <c r="ON66" s="343">
        <v>0.10421905078684549</v>
      </c>
      <c r="OO66" s="343">
        <v>0.13979868994701677</v>
      </c>
      <c r="OP66" s="343">
        <v>0.14091249908069262</v>
      </c>
      <c r="OQ66" s="343">
        <v>4.4405537020754803E-2</v>
      </c>
      <c r="OR66" s="343">
        <v>9.6886662012079447E-2</v>
      </c>
      <c r="OS66" s="343">
        <v>0.10174368674083441</v>
      </c>
      <c r="OT66" s="343">
        <v>7.215388470016236E-2</v>
      </c>
      <c r="OU66" s="343">
        <v>0.17883962845867807</v>
      </c>
      <c r="OV66" s="343">
        <v>3.1220435421782228E-2</v>
      </c>
      <c r="OW66" s="343">
        <v>7.7686938106497516E-2</v>
      </c>
      <c r="OX66" s="343">
        <v>0.11391817309815166</v>
      </c>
      <c r="OY66" s="343">
        <v>7.3037780404154387E-2</v>
      </c>
      <c r="OZ66" s="343">
        <v>1.938233395927829E-2</v>
      </c>
      <c r="PA66" s="343">
        <v>1.7490858126611268E-2</v>
      </c>
      <c r="PB66" s="343">
        <v>3.3602155739757603E-3</v>
      </c>
      <c r="PC66" s="343">
        <v>2.0193421749945192E-2</v>
      </c>
      <c r="PD66" s="343">
        <v>2.673407286043831E-3</v>
      </c>
      <c r="PE66" s="343">
        <v>4.3739412700578486E-3</v>
      </c>
      <c r="PF66" s="343">
        <v>3.4538450754422509E-2</v>
      </c>
      <c r="PG66" s="343">
        <v>1.1085008186872981E-2</v>
      </c>
      <c r="PH66" s="343">
        <v>4.6170777050106131E-2</v>
      </c>
      <c r="PI66" s="343">
        <v>1.3960452960358815E-2</v>
      </c>
      <c r="PJ66" s="343">
        <v>1.0564926865092829E-2</v>
      </c>
      <c r="PK66" s="343">
        <v>1.8525468242772593E-2</v>
      </c>
      <c r="PL66" s="343">
        <v>2.9435513280690141E-2</v>
      </c>
      <c r="PM66" s="343">
        <v>1.883584861429111E-2</v>
      </c>
      <c r="PN66" s="343">
        <v>2.0960798549941723E-2</v>
      </c>
      <c r="PO66" s="343">
        <v>2.5842493944721309E-2</v>
      </c>
      <c r="PP66" s="343">
        <v>8.4941034331576012E-3</v>
      </c>
      <c r="PQ66" s="343">
        <v>2.7592983593367808E-2</v>
      </c>
      <c r="PR66" s="343">
        <v>1.5265461952017226E-2</v>
      </c>
      <c r="PS66" s="343">
        <v>9.4030273017657508E-3</v>
      </c>
      <c r="PT66" s="343">
        <v>9.2133438785405395E-3</v>
      </c>
      <c r="PU66" s="343">
        <v>1.4704776258406887E-2</v>
      </c>
      <c r="PV66" s="343">
        <v>6.8606027337401489E-3</v>
      </c>
      <c r="PW66" s="343">
        <v>3.8940919890069522E-2</v>
      </c>
      <c r="PX66" s="343">
        <v>4.5444186221066066E-2</v>
      </c>
      <c r="PY66" s="343">
        <v>2.7267891899007579E-2</v>
      </c>
      <c r="PZ66" s="343">
        <v>6.5677555312182681E-2</v>
      </c>
      <c r="QA66" s="343">
        <v>1.8032329090135427E-2</v>
      </c>
      <c r="QB66" s="343">
        <v>3.9680361593470048E-2</v>
      </c>
      <c r="QC66" s="343">
        <v>8.3427005009221511E-2</v>
      </c>
      <c r="QD66" s="343">
        <v>5.4760495752253217E-2</v>
      </c>
      <c r="QE66" s="343">
        <v>0.11764926265727337</v>
      </c>
      <c r="QF66" s="343">
        <v>1.0336702144632899E-2</v>
      </c>
      <c r="QG66" s="343">
        <v>7.5353187950730108E-2</v>
      </c>
      <c r="QH66" s="343">
        <v>1.1507266783844318E-2</v>
      </c>
      <c r="QI66" s="343">
        <v>6.4716623171668139E-2</v>
      </c>
      <c r="QJ66" s="343">
        <v>4.9540624256883561E-2</v>
      </c>
      <c r="QK66" s="343">
        <v>2.2212309243925234E-2</v>
      </c>
      <c r="QL66" s="343">
        <v>2.680849181818654E-2</v>
      </c>
      <c r="QM66" s="343">
        <v>1.5782576688882183E-2</v>
      </c>
      <c r="QN66" s="343">
        <v>8.7576165981552052E-3</v>
      </c>
      <c r="QO66" s="343">
        <v>5.9412447869824268E-2</v>
      </c>
      <c r="QP66" s="343">
        <v>4.9880232531634254E-2</v>
      </c>
      <c r="QQ66" s="343">
        <v>1.8288459136253151E-2</v>
      </c>
      <c r="QR66" s="343">
        <v>2.3454659772022945E-2</v>
      </c>
      <c r="QS66" s="343">
        <v>5.863081360144607E-2</v>
      </c>
      <c r="QT66" s="343">
        <v>3.0218542300866541E-2</v>
      </c>
      <c r="QU66" s="343">
        <v>5.9718625355531088E-2</v>
      </c>
      <c r="QV66" s="343">
        <v>5.3921966878627429E-2</v>
      </c>
      <c r="QW66" s="343">
        <v>5.5012638222580179E-2</v>
      </c>
      <c r="QX66" s="343">
        <v>6.1427270534012937E-2</v>
      </c>
      <c r="QY66" s="343">
        <v>1.1070794894978635E-2</v>
      </c>
      <c r="QZ66" s="343">
        <v>5.1464930082963947E-2</v>
      </c>
      <c r="RA66" s="343">
        <v>4.0236135079829094E-2</v>
      </c>
      <c r="RB66" s="343">
        <v>3.1052479287381592E-2</v>
      </c>
      <c r="RC66" s="343">
        <v>0.11587900117812751</v>
      </c>
      <c r="RD66" s="343">
        <v>5.8866694810620644E-2</v>
      </c>
      <c r="RE66" s="343">
        <v>9.2651630515217347E-3</v>
      </c>
      <c r="RF66" s="343">
        <v>3.6738211381688882E-2</v>
      </c>
      <c r="RG66" s="343">
        <v>4.6492164055915462E-2</v>
      </c>
      <c r="RH66" s="343">
        <v>7.684918916650231E-2</v>
      </c>
      <c r="RI66" s="343">
        <v>0.11396069250910178</v>
      </c>
      <c r="RJ66" s="343">
        <v>6.3818376408445815E-2</v>
      </c>
      <c r="RK66" s="343">
        <v>3.4762019487001021E-2</v>
      </c>
      <c r="RL66" s="343">
        <v>9.9996356436985095E-2</v>
      </c>
      <c r="RM66" s="343">
        <v>4.930089082288526E-2</v>
      </c>
      <c r="RN66" s="343">
        <v>5.2498440911014722E-2</v>
      </c>
      <c r="RO66" s="343">
        <v>2.3203718125421983E-2</v>
      </c>
      <c r="RP66" s="343">
        <v>2.5186275790695586E-2</v>
      </c>
      <c r="RQ66" s="343">
        <v>7.3987965693874239E-2</v>
      </c>
      <c r="RR66" s="343">
        <v>4.9755823174381701E-2</v>
      </c>
      <c r="RS66" s="343">
        <v>3.9109736935896811E-2</v>
      </c>
      <c r="RT66" s="343">
        <v>6.2217334299593079E-2</v>
      </c>
      <c r="RU66" s="343">
        <v>7.4855589468177886E-2</v>
      </c>
      <c r="RV66" s="343">
        <v>9.9046062874797752E-2</v>
      </c>
      <c r="RW66" s="343">
        <v>6.1228923600681516E-2</v>
      </c>
      <c r="RX66" s="343">
        <v>9.6547111235800953E-2</v>
      </c>
      <c r="RY66" s="343">
        <v>1.0963337017726416E-2</v>
      </c>
      <c r="RZ66" s="343">
        <v>0.1039654803985999</v>
      </c>
      <c r="SA66" s="343">
        <v>8.7282203145922679E-2</v>
      </c>
      <c r="SB66" s="343">
        <v>0.19805720804778001</v>
      </c>
      <c r="SC66" s="343">
        <v>4.8791542328407926E-2</v>
      </c>
      <c r="SD66" s="343">
        <v>0.10745914850537645</v>
      </c>
      <c r="SE66" s="343">
        <v>2.6637703037906846E-2</v>
      </c>
      <c r="SF66" s="343">
        <v>8.505027862045246E-2</v>
      </c>
      <c r="SG66" s="343">
        <v>3.7151758138731665E-2</v>
      </c>
      <c r="SH66" s="343">
        <v>7.5032170366018461E-2</v>
      </c>
      <c r="SI66" s="343">
        <v>6.573885849419199E-2</v>
      </c>
      <c r="SJ66" s="343">
        <v>6.8187720781591271E-2</v>
      </c>
      <c r="SK66" s="343">
        <v>3.0967005027839292E-2</v>
      </c>
      <c r="SL66" s="343">
        <v>8.519491902657203E-2</v>
      </c>
      <c r="SM66" s="343">
        <v>1.0392599437660178E-2</v>
      </c>
      <c r="SN66" s="343">
        <v>7.2554514615629395E-2</v>
      </c>
      <c r="SO66" s="343">
        <v>9.9231892359994342E-2</v>
      </c>
      <c r="SP66" s="343">
        <v>6.6342975267338608E-2</v>
      </c>
      <c r="SQ66" s="343">
        <v>5.0849771945059227E-2</v>
      </c>
      <c r="SR66" s="343">
        <v>0.11028147037153148</v>
      </c>
      <c r="SS66" s="343">
        <v>0.12681636156192141</v>
      </c>
      <c r="ST66" s="343">
        <v>7.7960283292905497E-2</v>
      </c>
      <c r="SU66" s="343">
        <v>8.0748373496899992E-2</v>
      </c>
      <c r="SV66" s="343">
        <v>5.3704608570561661E-2</v>
      </c>
      <c r="SW66" s="343">
        <v>6.7683677421288405E-2</v>
      </c>
      <c r="SX66" s="343">
        <v>8.226840311294735E-2</v>
      </c>
      <c r="SY66" s="343">
        <v>2.5163959862296772E-2</v>
      </c>
      <c r="SZ66" s="343">
        <v>0.11400791152715034</v>
      </c>
      <c r="TA66" s="343">
        <v>0.14815040011062497</v>
      </c>
      <c r="TB66" s="343">
        <v>2.2987362412371197E-2</v>
      </c>
      <c r="TC66" s="343">
        <v>6.1095641101370245E-2</v>
      </c>
      <c r="TD66" s="343">
        <v>4.8982064309640791E-2</v>
      </c>
      <c r="TE66" s="343">
        <v>7.4594943849411829E-2</v>
      </c>
      <c r="TF66" s="343">
        <v>7.7631712551716359E-2</v>
      </c>
      <c r="TG66" s="343">
        <v>2.3739147629061791E-2</v>
      </c>
      <c r="TH66" s="343">
        <v>5.6671160316813608E-2</v>
      </c>
      <c r="TI66" s="343">
        <v>1.251705439511604E-2</v>
      </c>
      <c r="TJ66" s="343">
        <v>7.2967178879949232E-2</v>
      </c>
      <c r="TK66" s="343">
        <v>3.5632098876976832E-2</v>
      </c>
      <c r="TL66" s="343">
        <v>4.1889337989139422E-2</v>
      </c>
      <c r="TM66" s="343">
        <v>8.5567036939699706E-3</v>
      </c>
      <c r="TN66" s="343">
        <v>3.6561870368155058E-2</v>
      </c>
      <c r="TO66" s="343">
        <v>4.8098667119156099E-2</v>
      </c>
      <c r="TP66" s="343">
        <v>3.2944744895525235E-2</v>
      </c>
      <c r="TQ66" s="343">
        <v>7.2362180859448913E-2</v>
      </c>
      <c r="TR66" s="343">
        <v>2.6468063574701477E-2</v>
      </c>
      <c r="TS66" s="343">
        <v>2.7434620037374759E-2</v>
      </c>
      <c r="TT66" s="343">
        <v>2.9536031082245146E-2</v>
      </c>
      <c r="TU66" s="343">
        <v>4.3513683086148357E-2</v>
      </c>
      <c r="TV66" s="343">
        <v>2.4516160155445419E-2</v>
      </c>
      <c r="TW66" s="343">
        <v>1.5324369526762013E-2</v>
      </c>
      <c r="TX66" s="343">
        <v>5.6323512232304994E-2</v>
      </c>
      <c r="TY66" s="343">
        <v>8.5874343234306379E-3</v>
      </c>
      <c r="TZ66" s="343">
        <v>9.2663338969127776E-2</v>
      </c>
      <c r="UA66" s="343">
        <v>0.10533068036834455</v>
      </c>
      <c r="UB66" s="343">
        <v>7.358507576640054E-2</v>
      </c>
      <c r="UC66" s="343">
        <v>2.3662320138304153E-2</v>
      </c>
      <c r="UD66" s="343">
        <v>7.0069000688636404E-2</v>
      </c>
      <c r="UE66" s="343">
        <v>8.4475750545474779E-2</v>
      </c>
      <c r="UF66" s="343">
        <v>0.12427290057908287</v>
      </c>
      <c r="UG66" s="343">
        <v>0.12981872940499156</v>
      </c>
      <c r="UH66" s="343">
        <v>1.2392319446723671E-2</v>
      </c>
      <c r="UI66" s="343">
        <v>6.0618421609867502E-2</v>
      </c>
      <c r="UJ66" s="343">
        <v>6.2692155736012334E-2</v>
      </c>
      <c r="UK66" s="343">
        <v>5.1658653405333772E-2</v>
      </c>
      <c r="UL66" s="343">
        <v>5.9011814882117847E-2</v>
      </c>
      <c r="UM66" s="343">
        <v>7.6684608051020758E-2</v>
      </c>
      <c r="UN66" s="343">
        <v>1.9127081971994954E-2</v>
      </c>
      <c r="UO66" s="343">
        <v>0.13721572401055401</v>
      </c>
      <c r="UP66" s="343">
        <v>0.14721981711742457</v>
      </c>
      <c r="UQ66" s="343">
        <v>6.0538808382063332E-2</v>
      </c>
      <c r="UR66" s="343">
        <v>7.9672585002032018E-2</v>
      </c>
      <c r="US66" s="343">
        <v>0.10360703153121262</v>
      </c>
      <c r="UT66" s="343">
        <v>6.4809503166239402E-2</v>
      </c>
      <c r="UU66" s="343">
        <v>8.6561043472890203E-2</v>
      </c>
      <c r="UV66" s="343">
        <v>0.10920720746682747</v>
      </c>
      <c r="UW66" s="343">
        <v>0.16463425341019278</v>
      </c>
      <c r="UX66" s="343">
        <v>9.3887479215941774E-2</v>
      </c>
      <c r="UY66" s="343">
        <v>7.4160704729570204E-2</v>
      </c>
      <c r="UZ66" s="343">
        <v>8.2138627502603409E-2</v>
      </c>
      <c r="VA66" s="343">
        <v>0.10257459507134148</v>
      </c>
      <c r="VB66" s="343">
        <v>0.1164035237772947</v>
      </c>
      <c r="VC66" s="343">
        <v>9.8667548766738528E-2</v>
      </c>
      <c r="VD66" s="343">
        <v>7.2138627908226435E-2</v>
      </c>
      <c r="VE66" s="343">
        <v>9.2866064999831438E-2</v>
      </c>
      <c r="VF66" s="343">
        <v>8.3483556499734754E-2</v>
      </c>
      <c r="VG66" s="343">
        <v>0.17962264669875311</v>
      </c>
      <c r="VH66" s="343">
        <v>0.17315855366889377</v>
      </c>
      <c r="VI66" s="343">
        <v>6.0483989551684159E-2</v>
      </c>
      <c r="VJ66" s="343">
        <v>1.6111290371509303E-2</v>
      </c>
      <c r="VK66" s="343">
        <v>7.675389539933293E-2</v>
      </c>
      <c r="VL66" s="343">
        <v>0.10352235405643841</v>
      </c>
      <c r="VM66" s="343">
        <v>8.9628419783653795E-2</v>
      </c>
      <c r="VN66" s="343">
        <v>4.9690183564042451E-2</v>
      </c>
      <c r="VO66" s="343">
        <v>6.4544151387924631E-2</v>
      </c>
      <c r="VP66" s="343">
        <v>3.5508111207001911E-2</v>
      </c>
      <c r="VQ66" s="343">
        <v>5.448045964445826E-2</v>
      </c>
      <c r="VR66" s="343">
        <v>0.12847035841516</v>
      </c>
      <c r="VS66" s="343">
        <v>3.9958474969900473E-2</v>
      </c>
      <c r="VT66" s="343">
        <v>6.2201979963485539E-2</v>
      </c>
      <c r="VU66" s="343">
        <v>0.11095527203162317</v>
      </c>
      <c r="VV66" s="343">
        <v>0.11413400217262028</v>
      </c>
      <c r="VW66" s="343">
        <v>6.8280521629958332E-2</v>
      </c>
      <c r="VX66" s="343">
        <v>4.7729847614613879E-2</v>
      </c>
      <c r="VY66" s="343">
        <v>1.3500534038272271E-2</v>
      </c>
      <c r="VZ66" s="343">
        <v>3.933681851255881E-2</v>
      </c>
      <c r="WA66" s="343">
        <v>5.7195714648060919E-2</v>
      </c>
      <c r="WB66" s="343">
        <v>8.3850000567641636E-2</v>
      </c>
      <c r="WC66" s="343">
        <v>1.6421726705435419E-2</v>
      </c>
      <c r="WD66" s="343">
        <v>2.5662471267105379E-2</v>
      </c>
      <c r="WE66" s="343">
        <v>2.4974236180301462E-2</v>
      </c>
      <c r="WF66" s="343">
        <v>6.0886176317922029E-2</v>
      </c>
      <c r="WG66" s="343">
        <v>6.0932238036929216E-2</v>
      </c>
      <c r="WH66" s="343">
        <v>4.4346312684165633E-2</v>
      </c>
      <c r="WI66" s="343">
        <v>2.5846278684211233E-2</v>
      </c>
      <c r="WJ66" s="343">
        <v>3.0138279398337239E-2</v>
      </c>
      <c r="WK66" s="343">
        <v>4.9923253937854815E-2</v>
      </c>
      <c r="WL66" s="343">
        <v>4.698047910915519E-2</v>
      </c>
      <c r="WM66" s="343">
        <v>4.513249313798897E-2</v>
      </c>
      <c r="WN66" s="343">
        <v>9.5691374360663592E-2</v>
      </c>
      <c r="WO66" s="343">
        <v>7.74416717566042E-2</v>
      </c>
      <c r="WP66" s="343">
        <v>4.8851208175318288E-2</v>
      </c>
      <c r="WQ66" s="343">
        <v>4.0760475944264969E-2</v>
      </c>
      <c r="WR66" s="343">
        <v>6.0895331822739512E-2</v>
      </c>
      <c r="WS66" s="343">
        <v>3.5131387697651659E-2</v>
      </c>
      <c r="WT66" s="343">
        <v>1.6977131910110934E-2</v>
      </c>
      <c r="WU66" s="343">
        <v>6.4221064217697577E-2</v>
      </c>
      <c r="WV66" s="343">
        <v>1.4668983919109993E-2</v>
      </c>
      <c r="WW66" s="343">
        <v>4.3641780806253222E-2</v>
      </c>
      <c r="WX66" s="343">
        <v>3.8063538921658209E-2</v>
      </c>
      <c r="WY66" s="343">
        <v>4.5576311138768227E-2</v>
      </c>
      <c r="WZ66" s="343">
        <v>4.9939924074405201E-2</v>
      </c>
      <c r="XA66" s="343">
        <v>1.6313772933228426E-2</v>
      </c>
      <c r="XB66" s="343">
        <v>8.2509741939404552E-2</v>
      </c>
      <c r="XC66" s="343">
        <v>0.10731593544357507</v>
      </c>
      <c r="XD66" s="343">
        <v>5.5833371796347432E-2</v>
      </c>
      <c r="XE66" s="343">
        <v>2.5599434980781332E-2</v>
      </c>
      <c r="XF66" s="343">
        <v>1.4970093594812328E-2</v>
      </c>
      <c r="XG66" s="343">
        <v>0.10901787965969179</v>
      </c>
      <c r="XH66" s="343">
        <v>0.16411577655560694</v>
      </c>
      <c r="XI66" s="343">
        <v>3.4373072317291802E-2</v>
      </c>
      <c r="XJ66" s="343">
        <v>0.11473106410443373</v>
      </c>
      <c r="XK66" s="343">
        <v>0.10119069312569109</v>
      </c>
      <c r="XL66" s="343">
        <v>0.15065752373083707</v>
      </c>
      <c r="XM66" s="343">
        <v>0.1514572022186865</v>
      </c>
      <c r="XN66" s="343">
        <v>0.10938942632114411</v>
      </c>
      <c r="XO66" s="343">
        <v>0.12441656628362741</v>
      </c>
      <c r="XP66" s="343">
        <v>0.13809195553318104</v>
      </c>
      <c r="XQ66" s="343">
        <v>0.13355345440261471</v>
      </c>
      <c r="XR66" s="343">
        <v>8.1528468312571462E-2</v>
      </c>
      <c r="XS66" s="343">
        <v>0.13944107313079401</v>
      </c>
      <c r="XT66" s="343">
        <v>0.13017710110384401</v>
      </c>
      <c r="XU66" s="343">
        <v>0.14673794062006185</v>
      </c>
      <c r="XV66" s="343">
        <v>9.9011745489648098E-2</v>
      </c>
      <c r="XW66" s="343">
        <v>0.13944970107085664</v>
      </c>
      <c r="XX66" s="343">
        <v>9.5210841294636597E-2</v>
      </c>
      <c r="XY66" s="343">
        <v>8.1762309408077563E-2</v>
      </c>
      <c r="XZ66" s="343">
        <v>0.13752107079498072</v>
      </c>
      <c r="YA66" s="343">
        <v>0.16207065292137104</v>
      </c>
      <c r="YB66" s="343">
        <v>0.23056501863345802</v>
      </c>
      <c r="YC66" s="343">
        <v>2.5899107411057682E-2</v>
      </c>
      <c r="YD66" s="343">
        <v>5.8193240924140591E-2</v>
      </c>
      <c r="YE66" s="343">
        <v>7.041314281346725E-2</v>
      </c>
      <c r="YF66" s="343">
        <v>9.49986124378768E-2</v>
      </c>
      <c r="YG66" s="343">
        <v>3.2062951738075079E-2</v>
      </c>
      <c r="YH66" s="343">
        <v>9.9312542462093201E-2</v>
      </c>
      <c r="YI66" s="343">
        <v>7.0386459516394287E-2</v>
      </c>
      <c r="YJ66" s="343">
        <v>8.7519607951278167E-2</v>
      </c>
      <c r="YK66" s="343">
        <v>4.9158038457062049E-2</v>
      </c>
      <c r="YL66" s="343">
        <v>5.5395861838718266E-2</v>
      </c>
      <c r="YM66" s="343">
        <v>6.7604488723746345E-2</v>
      </c>
      <c r="YN66" s="343">
        <v>9.9857335548387494E-2</v>
      </c>
      <c r="YO66" s="343">
        <v>9.8303238513095331E-2</v>
      </c>
      <c r="YP66" s="343">
        <v>7.8485789210614124E-2</v>
      </c>
      <c r="YQ66" s="343">
        <v>0.16287707356276032</v>
      </c>
      <c r="YR66" s="343">
        <v>0.12860977558821543</v>
      </c>
      <c r="YS66" s="343">
        <v>0.12301870926345733</v>
      </c>
      <c r="YT66" s="343">
        <v>7.0051532664127383E-3</v>
      </c>
      <c r="YU66" s="343">
        <v>9.0932571454887604E-2</v>
      </c>
      <c r="YV66" s="343">
        <v>9.2998248120243418E-2</v>
      </c>
      <c r="YW66" s="343">
        <v>6.2819028853794895E-2</v>
      </c>
      <c r="YX66" s="343">
        <v>8.5478380996114489E-2</v>
      </c>
      <c r="YY66" s="343">
        <v>4.648769184520038E-2</v>
      </c>
      <c r="YZ66" s="343">
        <v>5.6395238282127905E-2</v>
      </c>
      <c r="ZA66" s="343">
        <v>1.5369194564081125E-2</v>
      </c>
      <c r="ZB66" s="343">
        <v>9.2578723993289348E-3</v>
      </c>
      <c r="ZC66" s="343">
        <v>4.3600578073332466E-2</v>
      </c>
      <c r="ZD66" s="343">
        <v>4.7806211816049458E-2</v>
      </c>
      <c r="ZE66" s="343">
        <v>2.957226360352443E-2</v>
      </c>
      <c r="ZF66" s="343">
        <v>1.2139220574805048E-2</v>
      </c>
      <c r="ZG66" s="343">
        <v>1.932751224244007E-2</v>
      </c>
      <c r="ZH66" s="343">
        <v>1.6962860402974119E-2</v>
      </c>
      <c r="ZI66" s="343">
        <v>1.9165951829018466E-2</v>
      </c>
      <c r="ZJ66" s="343">
        <v>1.5762227090258474E-2</v>
      </c>
      <c r="ZK66" s="343">
        <v>7.2292338933212283E-2</v>
      </c>
      <c r="ZL66" s="343">
        <v>2.7985941671699637E-2</v>
      </c>
      <c r="ZM66" s="343">
        <v>6.1963921776454392E-2</v>
      </c>
      <c r="ZN66" s="343">
        <v>5.4312760870488849E-2</v>
      </c>
      <c r="ZO66" s="343">
        <v>4.1845430327082739E-2</v>
      </c>
      <c r="ZP66" s="343">
        <v>8.7607621862426641E-2</v>
      </c>
      <c r="ZQ66" s="343">
        <v>5.3225386413873935E-2</v>
      </c>
      <c r="ZR66" s="343">
        <v>4.4756201448099713E-2</v>
      </c>
      <c r="ZS66" s="343">
        <v>5.7662182779258574E-2</v>
      </c>
      <c r="ZT66" s="343">
        <v>3.8475493054431452E-2</v>
      </c>
      <c r="ZU66" s="343">
        <v>6.3398289961210302E-2</v>
      </c>
      <c r="ZV66" s="343">
        <v>5.4233197273399057E-2</v>
      </c>
      <c r="ZW66" s="343">
        <v>6.7501041772770734E-2</v>
      </c>
      <c r="ZX66" s="343">
        <v>8.6461796265761129E-2</v>
      </c>
      <c r="ZY66" s="343">
        <v>6.9680088105655208E-2</v>
      </c>
      <c r="ZZ66" s="343">
        <v>0.11299151777509035</v>
      </c>
      <c r="AAA66" s="343">
        <v>0.1185389991018579</v>
      </c>
      <c r="AAB66" s="343">
        <v>8.9411745830508177E-2</v>
      </c>
      <c r="AAC66" s="343">
        <v>0.13398037010948613</v>
      </c>
      <c r="AAD66" s="343">
        <v>0.12723514950909295</v>
      </c>
      <c r="AAE66" s="343">
        <v>9.9293520712641969E-2</v>
      </c>
      <c r="AAF66" s="343">
        <v>1.4826233447688623E-2</v>
      </c>
      <c r="AAG66" s="343">
        <v>4.7501031342594265E-2</v>
      </c>
      <c r="AAH66" s="343">
        <v>2.0020456209667199E-2</v>
      </c>
      <c r="AAI66" s="343">
        <v>3.8348819363375752E-2</v>
      </c>
      <c r="AAJ66" s="343">
        <v>5.2768051846760318E-2</v>
      </c>
      <c r="AAK66" s="343">
        <v>3.7038556066419745E-2</v>
      </c>
      <c r="AAL66" s="343">
        <v>0.10860986065213082</v>
      </c>
      <c r="AAM66" s="343">
        <v>5.8720263595850699E-3</v>
      </c>
      <c r="AAN66" s="343">
        <v>1.1642820258382352E-2</v>
      </c>
      <c r="AAO66" s="343">
        <v>5.0058154181826367E-2</v>
      </c>
      <c r="AAP66" s="343">
        <v>5.3237248510571718E-2</v>
      </c>
      <c r="AAQ66" s="343">
        <v>3.1676751677435715E-2</v>
      </c>
      <c r="AAR66" s="343">
        <v>4.4799386903448535E-2</v>
      </c>
      <c r="AAS66" s="343">
        <v>5.6058064805198982E-2</v>
      </c>
      <c r="AAT66" s="343">
        <v>1.2794751569816144E-2</v>
      </c>
      <c r="AAU66" s="343">
        <v>6.2626077524506399E-2</v>
      </c>
      <c r="AAV66" s="343">
        <v>5.0444202339426814E-2</v>
      </c>
      <c r="AAW66" s="343">
        <v>4.0085296035237972E-2</v>
      </c>
      <c r="AAX66" s="343">
        <v>2.0640606937507744E-2</v>
      </c>
      <c r="AAY66" s="343">
        <v>4.7888151072694042E-2</v>
      </c>
      <c r="AAZ66" s="343">
        <v>5.8608383799562354E-2</v>
      </c>
      <c r="ABA66" s="343">
        <v>4.2994677085950006E-2</v>
      </c>
      <c r="ABB66" s="343">
        <v>3.6901913279157331E-2</v>
      </c>
      <c r="ABC66" s="343">
        <v>2.8586934046546705E-2</v>
      </c>
      <c r="ABD66" s="343">
        <v>3.9758966219640743E-2</v>
      </c>
      <c r="ABE66" s="343">
        <v>4.6849445191771796E-2</v>
      </c>
      <c r="ABF66" s="343">
        <v>1.6930793837158186E-2</v>
      </c>
      <c r="ABG66" s="343">
        <v>2.5632312185628271E-2</v>
      </c>
      <c r="ABH66" s="343">
        <v>4.5039999284464241E-2</v>
      </c>
      <c r="ABI66" s="343">
        <v>7.0923864491061236E-2</v>
      </c>
      <c r="ABJ66" s="343">
        <v>4.8090785226450883E-2</v>
      </c>
      <c r="ABK66" s="343">
        <v>9.5275008876252329E-2</v>
      </c>
      <c r="ABL66" s="343">
        <v>4.6724670526578395E-2</v>
      </c>
      <c r="ABM66" s="343">
        <v>2.9040767127185604E-2</v>
      </c>
      <c r="ABN66" s="343">
        <v>0.1374620596205938</v>
      </c>
      <c r="ABO66" s="343">
        <v>7.3534260459844611E-2</v>
      </c>
      <c r="ABP66" s="343">
        <v>0.19673797173422969</v>
      </c>
      <c r="ABQ66" s="343">
        <v>0.11883383579606904</v>
      </c>
      <c r="ABR66" s="343">
        <v>0.10765066829117929</v>
      </c>
      <c r="ABS66" s="343">
        <v>7.8294222039812372E-2</v>
      </c>
      <c r="ABT66" s="343">
        <v>0.16002971059693327</v>
      </c>
      <c r="ABU66" s="343">
        <v>7.5121150927591737E-2</v>
      </c>
      <c r="ABV66" s="343">
        <v>3.354209316455288E-2</v>
      </c>
      <c r="ABW66" s="343">
        <v>7.1264407060593074E-2</v>
      </c>
      <c r="ABX66" s="343">
        <v>6.4018278784672797E-2</v>
      </c>
      <c r="ABY66" s="343">
        <v>3.0964924122288698E-2</v>
      </c>
      <c r="ABZ66" s="343">
        <v>3.9466227600157056E-2</v>
      </c>
      <c r="ACA66" s="343">
        <v>2.7646411023527457E-2</v>
      </c>
      <c r="ACB66" s="343">
        <v>3.6243652295685748E-2</v>
      </c>
      <c r="ACC66" s="343">
        <v>4.1039522049206682E-2</v>
      </c>
      <c r="ACD66" s="343">
        <v>9.8784160244201169E-2</v>
      </c>
      <c r="ACE66" s="343">
        <v>0.10530219922357589</v>
      </c>
      <c r="ACF66" s="343">
        <v>8.2522154929460828E-2</v>
      </c>
      <c r="ACG66" s="343">
        <v>1.9675927722841189E-2</v>
      </c>
      <c r="ACH66" s="343">
        <v>6.6504084344287118E-2</v>
      </c>
      <c r="ACI66" s="343">
        <v>2.4420488895688812E-2</v>
      </c>
      <c r="ACJ66" s="343">
        <v>4.2498079448496123E-2</v>
      </c>
      <c r="ACK66" s="343">
        <v>1.533159564948924E-2</v>
      </c>
      <c r="ACL66" s="343">
        <v>9.76828578478698E-3</v>
      </c>
      <c r="ACM66" s="343">
        <v>1.7225977481701904E-2</v>
      </c>
      <c r="ACN66" s="343">
        <v>8.6141512049115188E-2</v>
      </c>
      <c r="ACO66" s="343">
        <v>3.6580380210982436E-2</v>
      </c>
      <c r="ACP66" s="343">
        <v>2.9404067512411168E-2</v>
      </c>
      <c r="ACQ66" s="343">
        <v>3.5764382602640758E-3</v>
      </c>
      <c r="ACR66" s="343">
        <v>2.2086870573143236E-2</v>
      </c>
      <c r="ACS66" s="343">
        <v>5.2670361335182382E-3</v>
      </c>
      <c r="ACT66" s="343">
        <v>2.7534202459734428E-2</v>
      </c>
      <c r="ACU66" s="343">
        <v>1.6769757447570283E-2</v>
      </c>
      <c r="ACV66" s="343">
        <v>3.1879218926748248E-2</v>
      </c>
      <c r="ACW66" s="343">
        <v>2.7811649794602333E-2</v>
      </c>
      <c r="ACX66" s="343">
        <v>2.6937255262499574E-2</v>
      </c>
      <c r="ACY66" s="343">
        <v>3.7769008091932371E-2</v>
      </c>
      <c r="ACZ66" s="343">
        <v>4.8026330030633922E-3</v>
      </c>
      <c r="ADA66" s="343">
        <v>3.0128922264602346E-2</v>
      </c>
      <c r="ADB66" s="343">
        <v>6.9640317137854416E-2</v>
      </c>
      <c r="ADC66" s="343">
        <v>8.0693854178393143E-2</v>
      </c>
      <c r="ADD66" s="343">
        <v>1.7369575279891282E-2</v>
      </c>
      <c r="ADE66" s="343">
        <v>1.6200841182174412E-2</v>
      </c>
      <c r="ADF66" s="343">
        <v>5.1298513275246635E-2</v>
      </c>
      <c r="ADG66" s="343">
        <v>2.6589694154465063E-2</v>
      </c>
      <c r="ADH66" s="343">
        <v>4.2762158881082826E-2</v>
      </c>
      <c r="ADI66" s="343">
        <v>0.15196181681116275</v>
      </c>
      <c r="ADJ66" s="343">
        <v>0.11930031849446286</v>
      </c>
      <c r="ADK66" s="343">
        <v>0.1271729068176882</v>
      </c>
      <c r="ADL66" s="343">
        <v>0.15801930887757556</v>
      </c>
      <c r="ADM66" s="343">
        <v>2.3554828770493405E-2</v>
      </c>
      <c r="ADN66" s="343">
        <v>5.2207660561693998E-3</v>
      </c>
      <c r="ADO66" s="343">
        <v>4.2551491787974315E-3</v>
      </c>
      <c r="ADP66" s="343">
        <v>3.7361490848094057E-2</v>
      </c>
      <c r="ADQ66" s="343">
        <v>2.5105067404244067E-2</v>
      </c>
      <c r="ADR66" s="343">
        <v>6.2705372209341845E-2</v>
      </c>
      <c r="ADS66" s="343">
        <v>6.8631364084640059E-2</v>
      </c>
      <c r="ADT66" s="343">
        <v>4.1773977390987316E-2</v>
      </c>
      <c r="ADU66" s="343">
        <v>1.7055129030233134E-2</v>
      </c>
      <c r="ADV66" s="343">
        <v>1.8899386773423246E-2</v>
      </c>
      <c r="ADW66" s="343">
        <v>5.300947071053027E-2</v>
      </c>
      <c r="ADX66" s="343">
        <v>3.0429278066134376E-2</v>
      </c>
      <c r="ADY66" s="343">
        <v>1.1880682440674983E-2</v>
      </c>
      <c r="ADZ66" s="343">
        <v>2.9229473562738448E-2</v>
      </c>
      <c r="AEA66" s="343">
        <v>1.8830944994437316E-2</v>
      </c>
      <c r="AEB66" s="343">
        <v>5.2869070127282147E-2</v>
      </c>
      <c r="AEC66" s="343">
        <v>2.2316024286724825E-2</v>
      </c>
      <c r="AED66" s="343">
        <v>2.6011839547609626E-2</v>
      </c>
      <c r="AEE66" s="343">
        <v>5.3950902194499897E-2</v>
      </c>
      <c r="AEF66" s="343">
        <v>0.11283119007340908</v>
      </c>
      <c r="AEG66" s="343">
        <v>1.4022960985900518E-2</v>
      </c>
      <c r="AEH66" s="343">
        <v>4.1948480264668964E-2</v>
      </c>
      <c r="AEI66" s="343">
        <v>3.0796226839410256E-2</v>
      </c>
      <c r="AEJ66" s="343">
        <v>1.3665727078828576E-2</v>
      </c>
      <c r="AEK66" s="343">
        <v>2.0805473313754246E-2</v>
      </c>
      <c r="AEL66" s="343">
        <v>7.8874004677584094E-3</v>
      </c>
      <c r="AEM66" s="343">
        <v>1.4778415396347132E-2</v>
      </c>
      <c r="AEN66" s="343">
        <v>1.6421151109610718E-2</v>
      </c>
      <c r="AEO66" s="343">
        <v>2.4926972610159078E-2</v>
      </c>
      <c r="AEP66" s="343">
        <v>0.14479714231569593</v>
      </c>
      <c r="AEQ66" s="343">
        <v>0.11047904760110915</v>
      </c>
      <c r="AER66" s="343">
        <v>0.1556294730341157</v>
      </c>
      <c r="AES66" s="343">
        <v>0.10656982717325707</v>
      </c>
      <c r="AET66" s="343">
        <v>0.10029961888832348</v>
      </c>
      <c r="AEU66" s="343">
        <v>0.11085921176850223</v>
      </c>
      <c r="AEV66" s="343">
        <v>0.10360388638797019</v>
      </c>
      <c r="AEW66" s="343">
        <v>9.1920775512334199E-2</v>
      </c>
      <c r="AEX66" s="343">
        <v>0.1004588163654711</v>
      </c>
      <c r="AEY66" s="343">
        <v>1.1676890643481975E-2</v>
      </c>
      <c r="AEZ66" s="343">
        <v>1.4140571201449216E-2</v>
      </c>
      <c r="AFA66" s="343">
        <v>5.5128879384448722E-2</v>
      </c>
      <c r="AFB66" s="343">
        <v>3.868814343195702E-2</v>
      </c>
      <c r="AFC66" s="343">
        <v>4.5397848217592005E-2</v>
      </c>
      <c r="AFD66" s="343">
        <v>7.9711198037421993E-2</v>
      </c>
      <c r="AFE66" s="343">
        <v>3.0899087029197948E-2</v>
      </c>
      <c r="AFF66" s="343">
        <v>5.2106211214287636E-2</v>
      </c>
      <c r="AFG66" s="343">
        <v>3.6063888547030888E-2</v>
      </c>
      <c r="AFH66" s="343">
        <v>4.3217758372684364E-2</v>
      </c>
      <c r="AFI66" s="343">
        <v>2.1693893175588511E-2</v>
      </c>
      <c r="AFJ66" s="343">
        <v>2.4684790594618818E-2</v>
      </c>
      <c r="AFK66" s="343">
        <v>4.0856350817506631E-2</v>
      </c>
      <c r="AFL66" s="343">
        <v>5.5046556591911355E-3</v>
      </c>
      <c r="AFM66" s="343">
        <v>3.6370825336037402E-2</v>
      </c>
      <c r="AFN66" s="343">
        <v>3.6540839396643245E-2</v>
      </c>
      <c r="AFO66" s="343">
        <v>5.1308767660719665E-2</v>
      </c>
      <c r="AFP66" s="343">
        <v>6.1459355899655593E-2</v>
      </c>
      <c r="AFQ66" s="343">
        <v>4.3499954698118966E-2</v>
      </c>
      <c r="AFR66" s="343">
        <v>1.619038075022626E-2</v>
      </c>
      <c r="AFS66" s="343">
        <v>4.721987647958005E-2</v>
      </c>
      <c r="AFT66" s="343">
        <v>5.8834843679087492E-2</v>
      </c>
      <c r="AFU66" s="343">
        <v>2.5755867395753057E-2</v>
      </c>
      <c r="AFV66" s="343">
        <v>2.6600600097440991E-2</v>
      </c>
      <c r="AFW66" s="343">
        <v>2.6239034941957978E-2</v>
      </c>
      <c r="AFX66" s="343">
        <v>6.9288081587628045E-2</v>
      </c>
      <c r="AFY66" s="343">
        <v>0.10292697143792409</v>
      </c>
      <c r="AFZ66" s="343">
        <v>0.17204467618365762</v>
      </c>
      <c r="AGA66" s="343">
        <v>0.11862415411620632</v>
      </c>
      <c r="AGB66" s="343">
        <v>0.1353179367052483</v>
      </c>
      <c r="AGC66" s="343">
        <v>0.13701357710259163</v>
      </c>
      <c r="AGD66" s="343">
        <v>0.10651202817716526</v>
      </c>
      <c r="AGE66" s="343">
        <v>0.14621329238286251</v>
      </c>
      <c r="AGF66" s="343">
        <v>9.9070725030950602E-2</v>
      </c>
      <c r="AGG66" s="343">
        <v>0.15312099228563866</v>
      </c>
      <c r="AGH66" s="343">
        <v>0.15425513106678951</v>
      </c>
      <c r="AGI66" s="343">
        <v>1.9489863813094581E-2</v>
      </c>
      <c r="AGJ66" s="343">
        <v>2.4144033658960944E-2</v>
      </c>
      <c r="AGK66" s="343">
        <v>7.6517205220640205E-2</v>
      </c>
      <c r="AGL66" s="343">
        <v>0.13159332668654516</v>
      </c>
      <c r="AGM66" s="343">
        <v>6.4047179053856568E-2</v>
      </c>
      <c r="AGN66" s="343">
        <v>9.0453250712842992E-2</v>
      </c>
      <c r="AGO66" s="343">
        <v>6.0551397224754604E-2</v>
      </c>
      <c r="AGP66" s="343">
        <v>7.7500388456752209E-2</v>
      </c>
      <c r="AGQ66" s="343">
        <v>2.9622000402682366E-2</v>
      </c>
      <c r="AGR66" s="343">
        <v>1.5961258671462236E-2</v>
      </c>
      <c r="AGS66" s="343">
        <v>8.8407416518213419E-2</v>
      </c>
      <c r="AGT66" s="343">
        <v>0.11812022845559972</v>
      </c>
      <c r="AGU66" s="343">
        <v>5.6819477564345799E-2</v>
      </c>
      <c r="AGV66" s="343">
        <v>7.6756117620603831E-2</v>
      </c>
      <c r="AGW66" s="343">
        <v>7.03353877657939E-2</v>
      </c>
      <c r="AGX66" s="343">
        <v>0.13505706621220195</v>
      </c>
      <c r="AGY66" s="343">
        <v>8.7752736959306979E-2</v>
      </c>
      <c r="AGZ66" s="343">
        <v>0.15337099179947078</v>
      </c>
      <c r="AHA66" s="343">
        <v>0.11646040018797107</v>
      </c>
      <c r="AHB66" s="343">
        <v>5.0834363584886952E-2</v>
      </c>
      <c r="AHC66" s="343">
        <v>7.9482797206330211E-2</v>
      </c>
      <c r="AHD66" s="343">
        <v>0.10515908525796012</v>
      </c>
      <c r="AHE66" s="343">
        <v>0.10438162584407105</v>
      </c>
      <c r="AHF66" s="343">
        <v>5.45077014246221E-2</v>
      </c>
      <c r="AHG66" s="343">
        <v>0.10495727679054523</v>
      </c>
      <c r="AHH66" s="343">
        <v>7.8971037271141596E-3</v>
      </c>
      <c r="AHI66" s="343">
        <v>5.1283630973394688E-2</v>
      </c>
      <c r="AHJ66" s="343">
        <v>6.3489309935104737E-2</v>
      </c>
      <c r="AHK66" s="343">
        <v>5.4828852551696436E-2</v>
      </c>
      <c r="AHL66" s="343">
        <v>6.9263698468256155E-2</v>
      </c>
      <c r="AHM66" s="343">
        <v>5.8235201963185594E-2</v>
      </c>
      <c r="AHN66" s="343">
        <v>8.1792354183811616E-2</v>
      </c>
      <c r="AHO66" s="343">
        <v>4.5533096795465733</v>
      </c>
      <c r="AHQ66" s="352">
        <v>61</v>
      </c>
    </row>
    <row r="67" spans="1:901" x14ac:dyDescent="0.35">
      <c r="A67" s="346" t="s">
        <v>1197</v>
      </c>
      <c r="B67" s="347" t="s">
        <v>1198</v>
      </c>
      <c r="C67" s="343">
        <v>0.32656523416728611</v>
      </c>
      <c r="D67" s="343">
        <v>1.4280871962202043E-6</v>
      </c>
      <c r="E67" s="343">
        <v>0</v>
      </c>
      <c r="F67" s="343">
        <v>0</v>
      </c>
      <c r="G67" s="343">
        <v>0</v>
      </c>
      <c r="H67" s="343">
        <v>0</v>
      </c>
      <c r="I67" s="343">
        <v>0</v>
      </c>
      <c r="J67" s="343">
        <v>7.457336964457594E-5</v>
      </c>
      <c r="K67" s="343">
        <v>0</v>
      </c>
      <c r="L67" s="343">
        <v>0</v>
      </c>
      <c r="M67" s="343">
        <v>0</v>
      </c>
      <c r="N67" s="343">
        <v>0</v>
      </c>
      <c r="O67" s="343">
        <v>1.344037881464687E-6</v>
      </c>
      <c r="P67" s="343">
        <v>0</v>
      </c>
      <c r="Q67" s="343">
        <v>0</v>
      </c>
      <c r="R67" s="343">
        <v>0</v>
      </c>
      <c r="S67" s="343">
        <v>0</v>
      </c>
      <c r="T67" s="343">
        <v>0</v>
      </c>
      <c r="U67" s="343">
        <v>0</v>
      </c>
      <c r="V67" s="343">
        <v>0</v>
      </c>
      <c r="W67" s="343">
        <v>0</v>
      </c>
      <c r="X67" s="343">
        <v>0</v>
      </c>
      <c r="Y67" s="343">
        <v>0</v>
      </c>
      <c r="Z67" s="343">
        <v>0</v>
      </c>
      <c r="AA67" s="343">
        <v>0.50407211802555374</v>
      </c>
      <c r="AB67" s="343">
        <v>0</v>
      </c>
      <c r="AC67" s="343">
        <v>0</v>
      </c>
      <c r="AD67" s="343">
        <v>0</v>
      </c>
      <c r="AE67" s="343">
        <v>0</v>
      </c>
      <c r="AF67" s="343">
        <v>0</v>
      </c>
      <c r="AG67" s="343">
        <v>0</v>
      </c>
      <c r="AH67" s="343">
        <v>0</v>
      </c>
      <c r="AI67" s="343">
        <v>0</v>
      </c>
      <c r="AJ67" s="343">
        <v>0</v>
      </c>
      <c r="AK67" s="343">
        <v>0</v>
      </c>
      <c r="AL67" s="343">
        <v>0</v>
      </c>
      <c r="AM67" s="343">
        <v>0</v>
      </c>
      <c r="AN67" s="343">
        <v>0</v>
      </c>
      <c r="AO67" s="343">
        <v>0</v>
      </c>
      <c r="AP67" s="343">
        <v>0</v>
      </c>
      <c r="AQ67" s="343">
        <v>0</v>
      </c>
      <c r="AR67" s="343">
        <v>0</v>
      </c>
      <c r="AS67" s="343">
        <v>0.47571495003408232</v>
      </c>
      <c r="AT67" s="343">
        <v>0</v>
      </c>
      <c r="AU67" s="343">
        <v>0</v>
      </c>
      <c r="AV67" s="343">
        <v>0</v>
      </c>
      <c r="AW67" s="343">
        <v>0</v>
      </c>
      <c r="AX67" s="343">
        <v>0</v>
      </c>
      <c r="AY67" s="343">
        <v>0</v>
      </c>
      <c r="AZ67" s="343">
        <v>0</v>
      </c>
      <c r="BA67" s="343">
        <v>1.0166987867729258E-3</v>
      </c>
      <c r="BB67" s="343">
        <v>0</v>
      </c>
      <c r="BC67" s="343">
        <v>0</v>
      </c>
      <c r="BD67" s="343">
        <v>0</v>
      </c>
      <c r="BE67" s="343">
        <v>0</v>
      </c>
      <c r="BF67" s="343">
        <v>0</v>
      </c>
      <c r="BG67" s="343">
        <v>0</v>
      </c>
      <c r="BH67" s="343">
        <v>0</v>
      </c>
      <c r="BI67" s="343">
        <v>0</v>
      </c>
      <c r="BJ67" s="343">
        <v>0</v>
      </c>
      <c r="BK67" s="343">
        <v>0</v>
      </c>
      <c r="BL67" s="343">
        <v>0</v>
      </c>
      <c r="BM67" s="343">
        <v>0</v>
      </c>
      <c r="BN67" s="343">
        <v>0</v>
      </c>
      <c r="BO67" s="343">
        <v>0</v>
      </c>
      <c r="BP67" s="343">
        <v>0</v>
      </c>
      <c r="BQ67" s="343">
        <v>0</v>
      </c>
      <c r="BR67" s="343">
        <v>0</v>
      </c>
      <c r="BS67" s="343">
        <v>0</v>
      </c>
      <c r="BT67" s="343">
        <v>0</v>
      </c>
      <c r="BU67" s="343">
        <v>0</v>
      </c>
      <c r="BV67" s="343">
        <v>1.6080038961798033E-5</v>
      </c>
      <c r="BW67" s="343">
        <v>0.1151745129429684</v>
      </c>
      <c r="BX67" s="343">
        <v>0.43243003541312397</v>
      </c>
      <c r="BY67" s="343">
        <v>0</v>
      </c>
      <c r="BZ67" s="343">
        <v>0</v>
      </c>
      <c r="CA67" s="343">
        <v>0</v>
      </c>
      <c r="CB67" s="343">
        <v>0</v>
      </c>
      <c r="CC67" s="343">
        <v>0</v>
      </c>
      <c r="CD67" s="343">
        <v>0</v>
      </c>
      <c r="CE67" s="343">
        <v>0</v>
      </c>
      <c r="CF67" s="343">
        <v>0.31160302965562336</v>
      </c>
      <c r="CG67" s="343">
        <v>0</v>
      </c>
      <c r="CH67" s="343">
        <v>0</v>
      </c>
      <c r="CI67" s="343">
        <v>0</v>
      </c>
      <c r="CJ67" s="343">
        <v>0</v>
      </c>
      <c r="CK67" s="343">
        <v>0</v>
      </c>
      <c r="CL67" s="343">
        <v>0</v>
      </c>
      <c r="CM67" s="343">
        <v>0</v>
      </c>
      <c r="CN67" s="343">
        <v>0</v>
      </c>
      <c r="CO67" s="343">
        <v>0</v>
      </c>
      <c r="CP67" s="343">
        <v>0</v>
      </c>
      <c r="CQ67" s="343">
        <v>0</v>
      </c>
      <c r="CR67" s="343">
        <v>0</v>
      </c>
      <c r="CS67" s="343">
        <v>3.2053819844594909E-5</v>
      </c>
      <c r="CT67" s="343">
        <v>0</v>
      </c>
      <c r="CU67" s="343">
        <v>0</v>
      </c>
      <c r="CV67" s="343">
        <v>0</v>
      </c>
      <c r="CW67" s="343">
        <v>0</v>
      </c>
      <c r="CX67" s="343">
        <v>0</v>
      </c>
      <c r="CY67" s="343">
        <v>0</v>
      </c>
      <c r="CZ67" s="343">
        <v>0</v>
      </c>
      <c r="DA67" s="343">
        <v>1.4649578590743691E-4</v>
      </c>
      <c r="DB67" s="343">
        <v>0</v>
      </c>
      <c r="DC67" s="343">
        <v>0</v>
      </c>
      <c r="DD67" s="343">
        <v>0</v>
      </c>
      <c r="DE67" s="343">
        <v>0</v>
      </c>
      <c r="DF67" s="343">
        <v>0</v>
      </c>
      <c r="DG67" s="343">
        <v>0</v>
      </c>
      <c r="DH67" s="343">
        <v>0</v>
      </c>
      <c r="DI67" s="343">
        <v>0</v>
      </c>
      <c r="DJ67" s="343">
        <v>0</v>
      </c>
      <c r="DK67" s="343">
        <v>0</v>
      </c>
      <c r="DL67" s="343">
        <v>9.4774602430648003E-2</v>
      </c>
      <c r="DM67" s="343">
        <v>2.5352448700140182E-2</v>
      </c>
      <c r="DN67" s="343">
        <v>0</v>
      </c>
      <c r="DO67" s="343">
        <v>0</v>
      </c>
      <c r="DP67" s="343">
        <v>0</v>
      </c>
      <c r="DQ67" s="343">
        <v>0</v>
      </c>
      <c r="DR67" s="343">
        <v>0</v>
      </c>
      <c r="DS67" s="343">
        <v>0</v>
      </c>
      <c r="DT67" s="343">
        <v>0</v>
      </c>
      <c r="DU67" s="343">
        <v>0.13748105195617097</v>
      </c>
      <c r="DV67" s="343">
        <v>0</v>
      </c>
      <c r="DW67" s="343">
        <v>0</v>
      </c>
      <c r="DX67" s="343">
        <v>0</v>
      </c>
      <c r="DY67" s="343">
        <v>0</v>
      </c>
      <c r="DZ67" s="343">
        <v>0</v>
      </c>
      <c r="EA67" s="343">
        <v>0</v>
      </c>
      <c r="EB67" s="343">
        <v>0</v>
      </c>
      <c r="EC67" s="343">
        <v>0</v>
      </c>
      <c r="ED67" s="343">
        <v>0.10568666511239201</v>
      </c>
      <c r="EE67" s="343">
        <v>0.22675848514297015</v>
      </c>
      <c r="EF67" s="343">
        <v>0</v>
      </c>
      <c r="EG67" s="343">
        <v>0</v>
      </c>
      <c r="EH67" s="343">
        <v>0</v>
      </c>
      <c r="EI67" s="343">
        <v>0</v>
      </c>
      <c r="EJ67" s="343">
        <v>0</v>
      </c>
      <c r="EK67" s="343">
        <v>0</v>
      </c>
      <c r="EL67" s="343">
        <v>0</v>
      </c>
      <c r="EM67" s="343">
        <v>0.283521663532806</v>
      </c>
      <c r="EN67" s="343">
        <v>0</v>
      </c>
      <c r="EO67" s="343">
        <v>0</v>
      </c>
      <c r="EP67" s="343">
        <v>0</v>
      </c>
      <c r="EQ67" s="343">
        <v>0</v>
      </c>
      <c r="ER67" s="343">
        <v>0</v>
      </c>
      <c r="ES67" s="343">
        <v>0</v>
      </c>
      <c r="ET67" s="343">
        <v>0</v>
      </c>
      <c r="EU67" s="343">
        <v>0</v>
      </c>
      <c r="EV67" s="343">
        <v>1.4649422110052203E-4</v>
      </c>
      <c r="EW67" s="343">
        <v>0</v>
      </c>
      <c r="EX67" s="343">
        <v>0</v>
      </c>
      <c r="EY67" s="343">
        <v>0</v>
      </c>
      <c r="EZ67" s="343">
        <v>0</v>
      </c>
      <c r="FA67" s="343">
        <v>0</v>
      </c>
      <c r="FB67" s="343">
        <v>0</v>
      </c>
      <c r="FC67" s="343">
        <v>0</v>
      </c>
      <c r="FD67" s="343">
        <v>0</v>
      </c>
      <c r="FE67" s="343">
        <v>0</v>
      </c>
      <c r="FF67" s="343">
        <v>0</v>
      </c>
      <c r="FG67" s="343">
        <v>0</v>
      </c>
      <c r="FH67" s="343">
        <v>0.25398049272473416</v>
      </c>
      <c r="FI67" s="343">
        <v>0</v>
      </c>
      <c r="FJ67" s="343">
        <v>0</v>
      </c>
      <c r="FK67" s="343">
        <v>0</v>
      </c>
      <c r="FL67" s="343">
        <v>0</v>
      </c>
      <c r="FM67" s="343">
        <v>0</v>
      </c>
      <c r="FN67" s="343">
        <v>0</v>
      </c>
      <c r="FO67" s="343">
        <v>0</v>
      </c>
      <c r="FP67" s="343">
        <v>0</v>
      </c>
      <c r="FQ67" s="343">
        <v>0</v>
      </c>
      <c r="FR67" s="343">
        <v>0</v>
      </c>
      <c r="FS67" s="343">
        <v>8.940092615325724E-5</v>
      </c>
      <c r="FT67" s="343">
        <v>0</v>
      </c>
      <c r="FU67" s="343">
        <v>0</v>
      </c>
      <c r="FV67" s="343">
        <v>0</v>
      </c>
      <c r="FW67" s="343">
        <v>0</v>
      </c>
      <c r="FX67" s="343">
        <v>0</v>
      </c>
      <c r="FY67" s="343">
        <v>0</v>
      </c>
      <c r="FZ67" s="343">
        <v>0</v>
      </c>
      <c r="GA67" s="343">
        <v>0</v>
      </c>
      <c r="GB67" s="343">
        <v>0</v>
      </c>
      <c r="GC67" s="343">
        <v>0</v>
      </c>
      <c r="GD67" s="343">
        <v>7.7017767086754113E-3</v>
      </c>
      <c r="GE67" s="343">
        <v>0</v>
      </c>
      <c r="GF67" s="343">
        <v>0</v>
      </c>
      <c r="GG67" s="343">
        <v>0</v>
      </c>
      <c r="GH67" s="343">
        <v>0</v>
      </c>
      <c r="GI67" s="343">
        <v>0</v>
      </c>
      <c r="GJ67" s="343">
        <v>0</v>
      </c>
      <c r="GK67" s="343">
        <v>0</v>
      </c>
      <c r="GL67" s="343">
        <v>0</v>
      </c>
      <c r="GM67" s="343">
        <v>0</v>
      </c>
      <c r="GN67" s="343">
        <v>0</v>
      </c>
      <c r="GO67" s="343">
        <v>0</v>
      </c>
      <c r="GP67" s="343">
        <v>0</v>
      </c>
      <c r="GQ67" s="343">
        <v>0</v>
      </c>
      <c r="GR67" s="343">
        <v>0</v>
      </c>
      <c r="GS67" s="343">
        <v>0</v>
      </c>
      <c r="GT67" s="343">
        <v>0</v>
      </c>
      <c r="GU67" s="343">
        <v>0</v>
      </c>
      <c r="GV67" s="343">
        <v>0</v>
      </c>
      <c r="GW67" s="343">
        <v>0</v>
      </c>
      <c r="GX67" s="343">
        <v>0</v>
      </c>
      <c r="GY67" s="343">
        <v>0</v>
      </c>
      <c r="GZ67" s="343">
        <v>0</v>
      </c>
      <c r="HA67" s="343">
        <v>0</v>
      </c>
      <c r="HB67" s="343">
        <v>7.9381285809067628E-4</v>
      </c>
      <c r="HC67" s="343">
        <v>0</v>
      </c>
      <c r="HD67" s="343">
        <v>0</v>
      </c>
      <c r="HE67" s="343">
        <v>0</v>
      </c>
      <c r="HF67" s="343">
        <v>0</v>
      </c>
      <c r="HG67" s="343">
        <v>0</v>
      </c>
      <c r="HH67" s="343">
        <v>0</v>
      </c>
      <c r="HI67" s="343">
        <v>0</v>
      </c>
      <c r="HJ67" s="343">
        <v>0</v>
      </c>
      <c r="HK67" s="343">
        <v>0</v>
      </c>
      <c r="HL67" s="343">
        <v>0</v>
      </c>
      <c r="HM67" s="343">
        <v>0</v>
      </c>
      <c r="HN67" s="343">
        <v>0</v>
      </c>
      <c r="HO67" s="343">
        <v>0</v>
      </c>
      <c r="HP67" s="343">
        <v>0</v>
      </c>
      <c r="HQ67" s="343">
        <v>4.1324563231854021E-4</v>
      </c>
      <c r="HR67" s="343">
        <v>1.3039136553198301E-4</v>
      </c>
      <c r="HS67" s="343">
        <v>0</v>
      </c>
      <c r="HT67" s="343">
        <v>0</v>
      </c>
      <c r="HU67" s="343">
        <v>0</v>
      </c>
      <c r="HV67" s="343">
        <v>0</v>
      </c>
      <c r="HW67" s="343">
        <v>0</v>
      </c>
      <c r="HX67" s="343">
        <v>0</v>
      </c>
      <c r="HY67" s="343">
        <v>0</v>
      </c>
      <c r="HZ67" s="343">
        <v>0</v>
      </c>
      <c r="IA67" s="343">
        <v>0</v>
      </c>
      <c r="IB67" s="343">
        <v>0</v>
      </c>
      <c r="IC67" s="343">
        <v>0</v>
      </c>
      <c r="ID67" s="343">
        <v>0</v>
      </c>
      <c r="IE67" s="343">
        <v>0</v>
      </c>
      <c r="IF67" s="343">
        <v>0</v>
      </c>
      <c r="IG67" s="343">
        <v>5.8024629932199425E-4</v>
      </c>
      <c r="IH67" s="343">
        <v>0.25609286395678299</v>
      </c>
      <c r="II67" s="343">
        <v>0</v>
      </c>
      <c r="IJ67" s="343">
        <v>0</v>
      </c>
      <c r="IK67" s="343">
        <v>0</v>
      </c>
      <c r="IL67" s="343">
        <v>0</v>
      </c>
      <c r="IM67" s="343">
        <v>0</v>
      </c>
      <c r="IN67" s="343">
        <v>0</v>
      </c>
      <c r="IO67" s="343">
        <v>0</v>
      </c>
      <c r="IP67" s="343">
        <v>0</v>
      </c>
      <c r="IQ67" s="343">
        <v>0</v>
      </c>
      <c r="IR67" s="343">
        <v>5.3813616188804199E-5</v>
      </c>
      <c r="IS67" s="343">
        <v>4.313593523054842E-5</v>
      </c>
      <c r="IT67" s="343">
        <v>0</v>
      </c>
      <c r="IU67" s="343">
        <v>0</v>
      </c>
      <c r="IV67" s="343">
        <v>0</v>
      </c>
      <c r="IW67" s="343">
        <v>0</v>
      </c>
      <c r="IX67" s="343">
        <v>0</v>
      </c>
      <c r="IY67" s="343">
        <v>0</v>
      </c>
      <c r="IZ67" s="343">
        <v>0</v>
      </c>
      <c r="JA67" s="343">
        <v>0</v>
      </c>
      <c r="JB67" s="343">
        <v>0</v>
      </c>
      <c r="JC67" s="343">
        <v>0</v>
      </c>
      <c r="JD67" s="343">
        <v>0.38179997185602643</v>
      </c>
      <c r="JE67" s="343">
        <v>0</v>
      </c>
      <c r="JF67" s="343">
        <v>0</v>
      </c>
      <c r="JG67" s="343">
        <v>0</v>
      </c>
      <c r="JH67" s="343">
        <v>0</v>
      </c>
      <c r="JI67" s="343">
        <v>0</v>
      </c>
      <c r="JJ67" s="343">
        <v>3.7027412522682296E-2</v>
      </c>
      <c r="JK67" s="343">
        <v>0</v>
      </c>
      <c r="JL67" s="343">
        <v>0</v>
      </c>
      <c r="JM67" s="343">
        <v>0</v>
      </c>
      <c r="JN67" s="343">
        <v>0</v>
      </c>
      <c r="JO67" s="343">
        <v>0</v>
      </c>
      <c r="JP67" s="343">
        <v>0</v>
      </c>
      <c r="JQ67" s="343">
        <v>3.6953927235855742E-4</v>
      </c>
      <c r="JR67" s="343">
        <v>0</v>
      </c>
      <c r="JS67" s="343">
        <v>0</v>
      </c>
      <c r="JT67" s="343">
        <v>0</v>
      </c>
      <c r="JU67" s="343">
        <v>0</v>
      </c>
      <c r="JV67" s="343">
        <v>0</v>
      </c>
      <c r="JW67" s="343">
        <v>0</v>
      </c>
      <c r="JX67" s="343">
        <v>0</v>
      </c>
      <c r="JY67" s="343">
        <v>0.14845544356920243</v>
      </c>
      <c r="JZ67" s="343">
        <v>7.1765382365910081E-5</v>
      </c>
      <c r="KA67" s="343">
        <v>0</v>
      </c>
      <c r="KB67" s="343">
        <v>0</v>
      </c>
      <c r="KC67" s="343">
        <v>0</v>
      </c>
      <c r="KD67" s="343">
        <v>1.7943424729213492E-4</v>
      </c>
      <c r="KE67" s="343">
        <v>0</v>
      </c>
      <c r="KF67" s="343">
        <v>0</v>
      </c>
      <c r="KG67" s="343">
        <v>0</v>
      </c>
      <c r="KH67" s="343">
        <v>0</v>
      </c>
      <c r="KI67" s="343">
        <v>0</v>
      </c>
      <c r="KJ67" s="343">
        <v>0</v>
      </c>
      <c r="KK67" s="343">
        <v>0</v>
      </c>
      <c r="KL67" s="343">
        <v>0</v>
      </c>
      <c r="KM67" s="343">
        <v>0</v>
      </c>
      <c r="KN67" s="343">
        <v>1.4825363459524833E-4</v>
      </c>
      <c r="KO67" s="343">
        <v>0</v>
      </c>
      <c r="KP67" s="343">
        <v>0</v>
      </c>
      <c r="KQ67" s="343">
        <v>0</v>
      </c>
      <c r="KR67" s="343">
        <v>0</v>
      </c>
      <c r="KS67" s="343">
        <v>0</v>
      </c>
      <c r="KT67" s="343">
        <v>0</v>
      </c>
      <c r="KU67" s="343">
        <v>0</v>
      </c>
      <c r="KV67" s="343">
        <v>0</v>
      </c>
      <c r="KW67" s="343">
        <v>0.1540743874682724</v>
      </c>
      <c r="KX67" s="343">
        <v>0</v>
      </c>
      <c r="KY67" s="343">
        <v>0</v>
      </c>
      <c r="KZ67" s="343">
        <v>0</v>
      </c>
      <c r="LA67" s="343">
        <v>0</v>
      </c>
      <c r="LB67" s="343">
        <v>0</v>
      </c>
      <c r="LC67" s="343">
        <v>6.622989597545148E-3</v>
      </c>
      <c r="LD67" s="343">
        <v>0</v>
      </c>
      <c r="LE67" s="343">
        <v>2.2401482806093656E-3</v>
      </c>
      <c r="LF67" s="343">
        <v>1.5490820238978805E-4</v>
      </c>
      <c r="LG67" s="343">
        <v>8.364536338104229E-4</v>
      </c>
      <c r="LH67" s="343">
        <v>0</v>
      </c>
      <c r="LI67" s="343">
        <v>0</v>
      </c>
      <c r="LJ67" s="343">
        <v>0</v>
      </c>
      <c r="LK67" s="343">
        <v>0</v>
      </c>
      <c r="LL67" s="343">
        <v>0</v>
      </c>
      <c r="LM67" s="343">
        <v>0</v>
      </c>
      <c r="LN67" s="343">
        <v>0</v>
      </c>
      <c r="LO67" s="343">
        <v>0</v>
      </c>
      <c r="LP67" s="343">
        <v>1.6114498376055277E-3</v>
      </c>
      <c r="LQ67" s="343">
        <v>0</v>
      </c>
      <c r="LR67" s="343">
        <v>0</v>
      </c>
      <c r="LS67" s="343">
        <v>3.4780410807155876E-4</v>
      </c>
      <c r="LT67" s="343">
        <v>7.5668118646305876E-2</v>
      </c>
      <c r="LU67" s="343">
        <v>1.7641568894573864E-4</v>
      </c>
      <c r="LV67" s="343">
        <v>0</v>
      </c>
      <c r="LW67" s="343">
        <v>0</v>
      </c>
      <c r="LX67" s="343">
        <v>0</v>
      </c>
      <c r="LY67" s="343">
        <v>0</v>
      </c>
      <c r="LZ67" s="343">
        <v>0</v>
      </c>
      <c r="MA67" s="343">
        <v>0</v>
      </c>
      <c r="MB67" s="343">
        <v>0</v>
      </c>
      <c r="MC67" s="343">
        <v>0</v>
      </c>
      <c r="MD67" s="343">
        <v>0</v>
      </c>
      <c r="ME67" s="343">
        <v>7.9133173987851607E-2</v>
      </c>
      <c r="MF67" s="343">
        <v>0</v>
      </c>
      <c r="MG67" s="343">
        <v>0</v>
      </c>
      <c r="MH67" s="343">
        <v>0</v>
      </c>
      <c r="MI67" s="343">
        <v>0</v>
      </c>
      <c r="MJ67" s="343">
        <v>0</v>
      </c>
      <c r="MK67" s="343">
        <v>0</v>
      </c>
      <c r="ML67" s="343">
        <v>0</v>
      </c>
      <c r="MM67" s="343">
        <v>0</v>
      </c>
      <c r="MN67" s="343">
        <v>0</v>
      </c>
      <c r="MO67" s="343">
        <v>0</v>
      </c>
      <c r="MP67" s="343">
        <v>0</v>
      </c>
      <c r="MQ67" s="343">
        <v>0.29222667403291963</v>
      </c>
      <c r="MR67" s="343">
        <v>0</v>
      </c>
      <c r="MS67" s="343">
        <v>0</v>
      </c>
      <c r="MT67" s="343">
        <v>0</v>
      </c>
      <c r="MU67" s="343">
        <v>0</v>
      </c>
      <c r="MV67" s="343">
        <v>0</v>
      </c>
      <c r="MW67" s="343">
        <v>0</v>
      </c>
      <c r="MX67" s="343">
        <v>0</v>
      </c>
      <c r="MY67" s="343">
        <v>0</v>
      </c>
      <c r="MZ67" s="343">
        <v>0</v>
      </c>
      <c r="NA67" s="343">
        <v>0</v>
      </c>
      <c r="NB67" s="343">
        <v>0.26670513768576853</v>
      </c>
      <c r="NC67" s="343">
        <v>0</v>
      </c>
      <c r="ND67" s="343">
        <v>0</v>
      </c>
      <c r="NE67" s="343">
        <v>0</v>
      </c>
      <c r="NF67" s="343">
        <v>0</v>
      </c>
      <c r="NG67" s="343">
        <v>0</v>
      </c>
      <c r="NH67" s="343">
        <v>0</v>
      </c>
      <c r="NI67" s="343">
        <v>0</v>
      </c>
      <c r="NJ67" s="343">
        <v>0</v>
      </c>
      <c r="NK67" s="343">
        <v>0</v>
      </c>
      <c r="NL67" s="343">
        <v>0</v>
      </c>
      <c r="NM67" s="343">
        <v>0</v>
      </c>
      <c r="NN67" s="343">
        <v>3.5153165640129894E-2</v>
      </c>
      <c r="NO67" s="343">
        <v>0</v>
      </c>
      <c r="NP67" s="343">
        <v>0</v>
      </c>
      <c r="NQ67" s="343">
        <v>0</v>
      </c>
      <c r="NR67" s="343">
        <v>0</v>
      </c>
      <c r="NS67" s="343">
        <v>0</v>
      </c>
      <c r="NT67" s="343">
        <v>0</v>
      </c>
      <c r="NU67" s="343">
        <v>0.42001686647889569</v>
      </c>
      <c r="NV67" s="343">
        <v>0</v>
      </c>
      <c r="NW67" s="343">
        <v>0</v>
      </c>
      <c r="NX67" s="343">
        <v>0</v>
      </c>
      <c r="NY67" s="343">
        <v>0</v>
      </c>
      <c r="NZ67" s="343">
        <v>0</v>
      </c>
      <c r="OA67" s="343">
        <v>0</v>
      </c>
      <c r="OB67" s="343">
        <v>0</v>
      </c>
      <c r="OC67" s="343">
        <v>2.0501417896156846E-4</v>
      </c>
      <c r="OD67" s="343">
        <v>0</v>
      </c>
      <c r="OE67" s="343">
        <v>1.4795382532853611E-3</v>
      </c>
      <c r="OF67" s="343">
        <v>0</v>
      </c>
      <c r="OG67" s="343">
        <v>0</v>
      </c>
      <c r="OH67" s="343">
        <v>0</v>
      </c>
      <c r="OI67" s="343">
        <v>0</v>
      </c>
      <c r="OJ67" s="343">
        <v>0</v>
      </c>
      <c r="OK67" s="343">
        <v>1.8503926564228832E-3</v>
      </c>
      <c r="OL67" s="343">
        <v>0</v>
      </c>
      <c r="OM67" s="343">
        <v>0</v>
      </c>
      <c r="ON67" s="343">
        <v>0</v>
      </c>
      <c r="OO67" s="343">
        <v>0</v>
      </c>
      <c r="OP67" s="343">
        <v>0</v>
      </c>
      <c r="OQ67" s="343">
        <v>3.6871823370604554E-4</v>
      </c>
      <c r="OR67" s="343">
        <v>0</v>
      </c>
      <c r="OS67" s="343">
        <v>0</v>
      </c>
      <c r="OT67" s="343">
        <v>0</v>
      </c>
      <c r="OU67" s="343">
        <v>0</v>
      </c>
      <c r="OV67" s="343">
        <v>0</v>
      </c>
      <c r="OW67" s="343">
        <v>0</v>
      </c>
      <c r="OX67" s="343">
        <v>0</v>
      </c>
      <c r="OY67" s="343">
        <v>0</v>
      </c>
      <c r="OZ67" s="343">
        <v>1.6391920798214155E-2</v>
      </c>
      <c r="PA67" s="343">
        <v>0</v>
      </c>
      <c r="PB67" s="343">
        <v>0</v>
      </c>
      <c r="PC67" s="343">
        <v>0</v>
      </c>
      <c r="PD67" s="343">
        <v>0</v>
      </c>
      <c r="PE67" s="343">
        <v>0</v>
      </c>
      <c r="PF67" s="343">
        <v>0</v>
      </c>
      <c r="PG67" s="343">
        <v>0</v>
      </c>
      <c r="PH67" s="343">
        <v>0</v>
      </c>
      <c r="PI67" s="343">
        <v>0</v>
      </c>
      <c r="PJ67" s="343">
        <v>0</v>
      </c>
      <c r="PK67" s="343">
        <v>0</v>
      </c>
      <c r="PL67" s="343">
        <v>0</v>
      </c>
      <c r="PM67" s="343">
        <v>0</v>
      </c>
      <c r="PN67" s="343">
        <v>0</v>
      </c>
      <c r="PO67" s="343">
        <v>0</v>
      </c>
      <c r="PP67" s="343">
        <v>0</v>
      </c>
      <c r="PQ67" s="343">
        <v>0</v>
      </c>
      <c r="PR67" s="343">
        <v>2.9749066554855146E-4</v>
      </c>
      <c r="PS67" s="343">
        <v>0</v>
      </c>
      <c r="PT67" s="343">
        <v>0</v>
      </c>
      <c r="PU67" s="343">
        <v>0</v>
      </c>
      <c r="PV67" s="343">
        <v>0</v>
      </c>
      <c r="PW67" s="343">
        <v>0</v>
      </c>
      <c r="PX67" s="343">
        <v>0</v>
      </c>
      <c r="PY67" s="343">
        <v>0</v>
      </c>
      <c r="PZ67" s="343">
        <v>0</v>
      </c>
      <c r="QA67" s="343">
        <v>0</v>
      </c>
      <c r="QB67" s="343">
        <v>0</v>
      </c>
      <c r="QC67" s="343">
        <v>0</v>
      </c>
      <c r="QD67" s="343">
        <v>0</v>
      </c>
      <c r="QE67" s="343">
        <v>0</v>
      </c>
      <c r="QF67" s="343">
        <v>0</v>
      </c>
      <c r="QG67" s="343">
        <v>0</v>
      </c>
      <c r="QH67" s="343">
        <v>0</v>
      </c>
      <c r="QI67" s="343">
        <v>0</v>
      </c>
      <c r="QJ67" s="343">
        <v>0</v>
      </c>
      <c r="QK67" s="343">
        <v>0</v>
      </c>
      <c r="QL67" s="343">
        <v>3.2172518360374298E-3</v>
      </c>
      <c r="QM67" s="343">
        <v>0</v>
      </c>
      <c r="QN67" s="343">
        <v>0</v>
      </c>
      <c r="QO67" s="343">
        <v>0</v>
      </c>
      <c r="QP67" s="343">
        <v>0</v>
      </c>
      <c r="QQ67" s="343">
        <v>0</v>
      </c>
      <c r="QR67" s="343">
        <v>1.0597776161211112E-3</v>
      </c>
      <c r="QS67" s="343">
        <v>0</v>
      </c>
      <c r="QT67" s="343">
        <v>0</v>
      </c>
      <c r="QU67" s="343">
        <v>0</v>
      </c>
      <c r="QV67" s="343">
        <v>0</v>
      </c>
      <c r="QW67" s="343">
        <v>0</v>
      </c>
      <c r="QX67" s="343">
        <v>0</v>
      </c>
      <c r="QY67" s="343">
        <v>0</v>
      </c>
      <c r="QZ67" s="343">
        <v>0</v>
      </c>
      <c r="RA67" s="343">
        <v>0</v>
      </c>
      <c r="RB67" s="343">
        <v>0</v>
      </c>
      <c r="RC67" s="343">
        <v>0</v>
      </c>
      <c r="RD67" s="343">
        <v>0</v>
      </c>
      <c r="RE67" s="343">
        <v>8.1150872713001252E-5</v>
      </c>
      <c r="RF67" s="343">
        <v>0</v>
      </c>
      <c r="RG67" s="343">
        <v>0</v>
      </c>
      <c r="RH67" s="343">
        <v>0</v>
      </c>
      <c r="RI67" s="343">
        <v>0</v>
      </c>
      <c r="RJ67" s="343">
        <v>0</v>
      </c>
      <c r="RK67" s="343">
        <v>0</v>
      </c>
      <c r="RL67" s="343">
        <v>0</v>
      </c>
      <c r="RM67" s="343">
        <v>0</v>
      </c>
      <c r="RN67" s="343">
        <v>0</v>
      </c>
      <c r="RO67" s="343">
        <v>0</v>
      </c>
      <c r="RP67" s="343">
        <v>0</v>
      </c>
      <c r="RQ67" s="343">
        <v>0</v>
      </c>
      <c r="RR67" s="343">
        <v>0</v>
      </c>
      <c r="RS67" s="343">
        <v>0</v>
      </c>
      <c r="RT67" s="343">
        <v>0</v>
      </c>
      <c r="RU67" s="343">
        <v>0</v>
      </c>
      <c r="RV67" s="343">
        <v>0</v>
      </c>
      <c r="RW67" s="343">
        <v>0</v>
      </c>
      <c r="RX67" s="343">
        <v>0</v>
      </c>
      <c r="RY67" s="343">
        <v>9.7581117904556967E-5</v>
      </c>
      <c r="RZ67" s="343">
        <v>0</v>
      </c>
      <c r="SA67" s="343">
        <v>0</v>
      </c>
      <c r="SB67" s="343">
        <v>0</v>
      </c>
      <c r="SC67" s="343">
        <v>0</v>
      </c>
      <c r="SD67" s="343">
        <v>0</v>
      </c>
      <c r="SE67" s="343">
        <v>0</v>
      </c>
      <c r="SF67" s="343">
        <v>0</v>
      </c>
      <c r="SG67" s="343">
        <v>0</v>
      </c>
      <c r="SH67" s="343">
        <v>0</v>
      </c>
      <c r="SI67" s="343">
        <v>0</v>
      </c>
      <c r="SJ67" s="343">
        <v>0</v>
      </c>
      <c r="SK67" s="343">
        <v>0</v>
      </c>
      <c r="SL67" s="343">
        <v>0</v>
      </c>
      <c r="SM67" s="343">
        <v>1.5361774498880528E-4</v>
      </c>
      <c r="SN67" s="343">
        <v>0</v>
      </c>
      <c r="SO67" s="343">
        <v>0</v>
      </c>
      <c r="SP67" s="343">
        <v>0</v>
      </c>
      <c r="SQ67" s="343">
        <v>0</v>
      </c>
      <c r="SR67" s="343">
        <v>0</v>
      </c>
      <c r="SS67" s="343">
        <v>0</v>
      </c>
      <c r="ST67" s="343">
        <v>0</v>
      </c>
      <c r="SU67" s="343">
        <v>0</v>
      </c>
      <c r="SV67" s="343">
        <v>0</v>
      </c>
      <c r="SW67" s="343">
        <v>0</v>
      </c>
      <c r="SX67" s="343">
        <v>0</v>
      </c>
      <c r="SY67" s="343">
        <v>0</v>
      </c>
      <c r="SZ67" s="343">
        <v>0</v>
      </c>
      <c r="TA67" s="343">
        <v>0</v>
      </c>
      <c r="TB67" s="343">
        <v>0</v>
      </c>
      <c r="TC67" s="343">
        <v>0</v>
      </c>
      <c r="TD67" s="343">
        <v>0</v>
      </c>
      <c r="TE67" s="343">
        <v>0</v>
      </c>
      <c r="TF67" s="343">
        <v>0</v>
      </c>
      <c r="TG67" s="343">
        <v>0</v>
      </c>
      <c r="TH67" s="343">
        <v>0</v>
      </c>
      <c r="TI67" s="343">
        <v>0</v>
      </c>
      <c r="TJ67" s="343">
        <v>0</v>
      </c>
      <c r="TK67" s="343">
        <v>0</v>
      </c>
      <c r="TL67" s="343">
        <v>0</v>
      </c>
      <c r="TM67" s="343">
        <v>0</v>
      </c>
      <c r="TN67" s="343">
        <v>0</v>
      </c>
      <c r="TO67" s="343">
        <v>0</v>
      </c>
      <c r="TP67" s="343">
        <v>0</v>
      </c>
      <c r="TQ67" s="343">
        <v>0</v>
      </c>
      <c r="TR67" s="343">
        <v>0</v>
      </c>
      <c r="TS67" s="343">
        <v>0</v>
      </c>
      <c r="TT67" s="343">
        <v>0</v>
      </c>
      <c r="TU67" s="343">
        <v>0</v>
      </c>
      <c r="TV67" s="343">
        <v>0</v>
      </c>
      <c r="TW67" s="343">
        <v>0</v>
      </c>
      <c r="TX67" s="343">
        <v>0</v>
      </c>
      <c r="TY67" s="343">
        <v>6.2347118319302968E-5</v>
      </c>
      <c r="TZ67" s="343">
        <v>0</v>
      </c>
      <c r="UA67" s="343">
        <v>0</v>
      </c>
      <c r="UB67" s="343">
        <v>0</v>
      </c>
      <c r="UC67" s="343">
        <v>0</v>
      </c>
      <c r="UD67" s="343">
        <v>0</v>
      </c>
      <c r="UE67" s="343">
        <v>0</v>
      </c>
      <c r="UF67" s="343">
        <v>0</v>
      </c>
      <c r="UG67" s="343">
        <v>0</v>
      </c>
      <c r="UH67" s="343">
        <v>6.1866844880948783E-3</v>
      </c>
      <c r="UI67" s="343">
        <v>0</v>
      </c>
      <c r="UJ67" s="343">
        <v>0</v>
      </c>
      <c r="UK67" s="343">
        <v>0</v>
      </c>
      <c r="UL67" s="343">
        <v>0</v>
      </c>
      <c r="UM67" s="343">
        <v>0</v>
      </c>
      <c r="UN67" s="343">
        <v>4.8624983987460187E-3</v>
      </c>
      <c r="UO67" s="343">
        <v>0</v>
      </c>
      <c r="UP67" s="343">
        <v>0</v>
      </c>
      <c r="UQ67" s="343">
        <v>0</v>
      </c>
      <c r="UR67" s="343">
        <v>0</v>
      </c>
      <c r="US67" s="343">
        <v>0</v>
      </c>
      <c r="UT67" s="343">
        <v>0</v>
      </c>
      <c r="UU67" s="343">
        <v>0</v>
      </c>
      <c r="UV67" s="343">
        <v>0</v>
      </c>
      <c r="UW67" s="343">
        <v>0</v>
      </c>
      <c r="UX67" s="343">
        <v>0</v>
      </c>
      <c r="UY67" s="343">
        <v>0</v>
      </c>
      <c r="UZ67" s="343">
        <v>0</v>
      </c>
      <c r="VA67" s="343">
        <v>0</v>
      </c>
      <c r="VB67" s="343">
        <v>0</v>
      </c>
      <c r="VC67" s="343">
        <v>0</v>
      </c>
      <c r="VD67" s="343">
        <v>0</v>
      </c>
      <c r="VE67" s="343">
        <v>0</v>
      </c>
      <c r="VF67" s="343">
        <v>0</v>
      </c>
      <c r="VG67" s="343">
        <v>0</v>
      </c>
      <c r="VH67" s="343">
        <v>0</v>
      </c>
      <c r="VI67" s="343">
        <v>0</v>
      </c>
      <c r="VJ67" s="343">
        <v>1.5473110565660237E-2</v>
      </c>
      <c r="VK67" s="343">
        <v>0</v>
      </c>
      <c r="VL67" s="343">
        <v>0</v>
      </c>
      <c r="VM67" s="343">
        <v>0</v>
      </c>
      <c r="VN67" s="343">
        <v>0</v>
      </c>
      <c r="VO67" s="343">
        <v>0</v>
      </c>
      <c r="VP67" s="343">
        <v>0</v>
      </c>
      <c r="VQ67" s="343">
        <v>0</v>
      </c>
      <c r="VR67" s="343">
        <v>0</v>
      </c>
      <c r="VS67" s="343">
        <v>0</v>
      </c>
      <c r="VT67" s="343">
        <v>0</v>
      </c>
      <c r="VU67" s="343">
        <v>0</v>
      </c>
      <c r="VV67" s="343">
        <v>0</v>
      </c>
      <c r="VW67" s="343">
        <v>0</v>
      </c>
      <c r="VX67" s="343">
        <v>0</v>
      </c>
      <c r="VY67" s="343">
        <v>5.0044985142979771E-3</v>
      </c>
      <c r="VZ67" s="343">
        <v>0</v>
      </c>
      <c r="WA67" s="343">
        <v>0</v>
      </c>
      <c r="WB67" s="343">
        <v>0</v>
      </c>
      <c r="WC67" s="343">
        <v>0</v>
      </c>
      <c r="WD67" s="343">
        <v>0</v>
      </c>
      <c r="WE67" s="343">
        <v>0</v>
      </c>
      <c r="WF67" s="343">
        <v>0</v>
      </c>
      <c r="WG67" s="343">
        <v>0</v>
      </c>
      <c r="WH67" s="343">
        <v>0</v>
      </c>
      <c r="WI67" s="343">
        <v>0</v>
      </c>
      <c r="WJ67" s="343">
        <v>0</v>
      </c>
      <c r="WK67" s="343">
        <v>0</v>
      </c>
      <c r="WL67" s="343">
        <v>0</v>
      </c>
      <c r="WM67" s="343">
        <v>0</v>
      </c>
      <c r="WN67" s="343">
        <v>0</v>
      </c>
      <c r="WO67" s="343">
        <v>0</v>
      </c>
      <c r="WP67" s="343">
        <v>0</v>
      </c>
      <c r="WQ67" s="343">
        <v>0</v>
      </c>
      <c r="WR67" s="343">
        <v>0</v>
      </c>
      <c r="WS67" s="343">
        <v>5.3011205567864112E-6</v>
      </c>
      <c r="WT67" s="343">
        <v>0</v>
      </c>
      <c r="WU67" s="343">
        <v>0</v>
      </c>
      <c r="WV67" s="343">
        <v>0</v>
      </c>
      <c r="WW67" s="343">
        <v>0</v>
      </c>
      <c r="WX67" s="343">
        <v>0</v>
      </c>
      <c r="WY67" s="343">
        <v>0</v>
      </c>
      <c r="WZ67" s="343">
        <v>0</v>
      </c>
      <c r="XA67" s="343">
        <v>0</v>
      </c>
      <c r="XB67" s="343">
        <v>0</v>
      </c>
      <c r="XC67" s="343">
        <v>0</v>
      </c>
      <c r="XD67" s="343">
        <v>0</v>
      </c>
      <c r="XE67" s="343">
        <v>0</v>
      </c>
      <c r="XF67" s="343">
        <v>9.206083800862523E-5</v>
      </c>
      <c r="XG67" s="343">
        <v>0</v>
      </c>
      <c r="XH67" s="343">
        <v>0</v>
      </c>
      <c r="XI67" s="343">
        <v>6.8140443475047112E-5</v>
      </c>
      <c r="XJ67" s="343">
        <v>0</v>
      </c>
      <c r="XK67" s="343">
        <v>0</v>
      </c>
      <c r="XL67" s="343">
        <v>0</v>
      </c>
      <c r="XM67" s="343">
        <v>0</v>
      </c>
      <c r="XN67" s="343">
        <v>0</v>
      </c>
      <c r="XO67" s="343">
        <v>0</v>
      </c>
      <c r="XP67" s="343">
        <v>0</v>
      </c>
      <c r="XQ67" s="343">
        <v>0</v>
      </c>
      <c r="XR67" s="343">
        <v>0</v>
      </c>
      <c r="XS67" s="343">
        <v>0</v>
      </c>
      <c r="XT67" s="343">
        <v>0</v>
      </c>
      <c r="XU67" s="343">
        <v>0</v>
      </c>
      <c r="XV67" s="343">
        <v>0</v>
      </c>
      <c r="XW67" s="343">
        <v>0</v>
      </c>
      <c r="XX67" s="343">
        <v>0</v>
      </c>
      <c r="XY67" s="343">
        <v>0</v>
      </c>
      <c r="XZ67" s="343">
        <v>0</v>
      </c>
      <c r="YA67" s="343">
        <v>0</v>
      </c>
      <c r="YB67" s="343">
        <v>0</v>
      </c>
      <c r="YC67" s="343">
        <v>0</v>
      </c>
      <c r="YD67" s="343">
        <v>0</v>
      </c>
      <c r="YE67" s="343">
        <v>0</v>
      </c>
      <c r="YF67" s="343">
        <v>0</v>
      </c>
      <c r="YG67" s="343">
        <v>0</v>
      </c>
      <c r="YH67" s="343">
        <v>0</v>
      </c>
      <c r="YI67" s="343">
        <v>0</v>
      </c>
      <c r="YJ67" s="343">
        <v>0</v>
      </c>
      <c r="YK67" s="343">
        <v>0</v>
      </c>
      <c r="YL67" s="343">
        <v>0</v>
      </c>
      <c r="YM67" s="343">
        <v>0</v>
      </c>
      <c r="YN67" s="343">
        <v>0</v>
      </c>
      <c r="YO67" s="343">
        <v>0</v>
      </c>
      <c r="YP67" s="343">
        <v>0</v>
      </c>
      <c r="YQ67" s="343">
        <v>0</v>
      </c>
      <c r="YR67" s="343">
        <v>0</v>
      </c>
      <c r="YS67" s="343">
        <v>0</v>
      </c>
      <c r="YT67" s="343">
        <v>0.18121102705696659</v>
      </c>
      <c r="YU67" s="343">
        <v>0</v>
      </c>
      <c r="YV67" s="343">
        <v>0</v>
      </c>
      <c r="YW67" s="343">
        <v>0</v>
      </c>
      <c r="YX67" s="343">
        <v>0</v>
      </c>
      <c r="YY67" s="343">
        <v>0</v>
      </c>
      <c r="YZ67" s="343">
        <v>0</v>
      </c>
      <c r="ZA67" s="343">
        <v>7.2723974520094064E-4</v>
      </c>
      <c r="ZB67" s="343">
        <v>0</v>
      </c>
      <c r="ZC67" s="343">
        <v>0</v>
      </c>
      <c r="ZD67" s="343">
        <v>0</v>
      </c>
      <c r="ZE67" s="343">
        <v>0</v>
      </c>
      <c r="ZF67" s="343">
        <v>0</v>
      </c>
      <c r="ZG67" s="343">
        <v>0</v>
      </c>
      <c r="ZH67" s="343">
        <v>0</v>
      </c>
      <c r="ZI67" s="343">
        <v>0</v>
      </c>
      <c r="ZJ67" s="343">
        <v>1.0370370997251603E-2</v>
      </c>
      <c r="ZK67" s="343">
        <v>0</v>
      </c>
      <c r="ZL67" s="343">
        <v>0</v>
      </c>
      <c r="ZM67" s="343">
        <v>0</v>
      </c>
      <c r="ZN67" s="343">
        <v>0</v>
      </c>
      <c r="ZO67" s="343">
        <v>0</v>
      </c>
      <c r="ZP67" s="343">
        <v>0</v>
      </c>
      <c r="ZQ67" s="343">
        <v>0</v>
      </c>
      <c r="ZR67" s="343">
        <v>0</v>
      </c>
      <c r="ZS67" s="343">
        <v>0</v>
      </c>
      <c r="ZT67" s="343">
        <v>0</v>
      </c>
      <c r="ZU67" s="343">
        <v>0</v>
      </c>
      <c r="ZV67" s="343">
        <v>0</v>
      </c>
      <c r="ZW67" s="343">
        <v>0</v>
      </c>
      <c r="ZX67" s="343">
        <v>0</v>
      </c>
      <c r="ZY67" s="343">
        <v>0</v>
      </c>
      <c r="ZZ67" s="343">
        <v>0</v>
      </c>
      <c r="AAA67" s="343">
        <v>0</v>
      </c>
      <c r="AAB67" s="343">
        <v>0</v>
      </c>
      <c r="AAC67" s="343">
        <v>0</v>
      </c>
      <c r="AAD67" s="343">
        <v>0</v>
      </c>
      <c r="AAE67" s="343">
        <v>0</v>
      </c>
      <c r="AAF67" s="343">
        <v>4.494732266326176E-4</v>
      </c>
      <c r="AAG67" s="343">
        <v>0</v>
      </c>
      <c r="AAH67" s="343">
        <v>0</v>
      </c>
      <c r="AAI67" s="343">
        <v>0</v>
      </c>
      <c r="AAJ67" s="343">
        <v>0</v>
      </c>
      <c r="AAK67" s="343">
        <v>0</v>
      </c>
      <c r="AAL67" s="343">
        <v>0</v>
      </c>
      <c r="AAM67" s="343">
        <v>7.1596515951531364E-3</v>
      </c>
      <c r="AAN67" s="343">
        <v>0</v>
      </c>
      <c r="AAO67" s="343">
        <v>0</v>
      </c>
      <c r="AAP67" s="343">
        <v>0</v>
      </c>
      <c r="AAQ67" s="343">
        <v>0</v>
      </c>
      <c r="AAR67" s="343">
        <v>0</v>
      </c>
      <c r="AAS67" s="343">
        <v>0</v>
      </c>
      <c r="AAT67" s="343">
        <v>0</v>
      </c>
      <c r="AAU67" s="343">
        <v>0</v>
      </c>
      <c r="AAV67" s="343">
        <v>0</v>
      </c>
      <c r="AAW67" s="343">
        <v>0</v>
      </c>
      <c r="AAX67" s="343">
        <v>0</v>
      </c>
      <c r="AAY67" s="343">
        <v>0</v>
      </c>
      <c r="AAZ67" s="343">
        <v>0</v>
      </c>
      <c r="ABA67" s="343">
        <v>0</v>
      </c>
      <c r="ABB67" s="343">
        <v>0</v>
      </c>
      <c r="ABC67" s="343">
        <v>0</v>
      </c>
      <c r="ABD67" s="343">
        <v>0</v>
      </c>
      <c r="ABE67" s="343">
        <v>0</v>
      </c>
      <c r="ABF67" s="343">
        <v>0</v>
      </c>
      <c r="ABG67" s="343">
        <v>0</v>
      </c>
      <c r="ABH67" s="343">
        <v>0</v>
      </c>
      <c r="ABI67" s="343">
        <v>0</v>
      </c>
      <c r="ABJ67" s="343">
        <v>0</v>
      </c>
      <c r="ABK67" s="343">
        <v>0</v>
      </c>
      <c r="ABL67" s="343">
        <v>0</v>
      </c>
      <c r="ABM67" s="343">
        <v>1.9219877845358144E-4</v>
      </c>
      <c r="ABN67" s="343">
        <v>0</v>
      </c>
      <c r="ABO67" s="343">
        <v>0</v>
      </c>
      <c r="ABP67" s="343">
        <v>0</v>
      </c>
      <c r="ABQ67" s="343">
        <v>0</v>
      </c>
      <c r="ABR67" s="343">
        <v>0</v>
      </c>
      <c r="ABS67" s="343">
        <v>0</v>
      </c>
      <c r="ABT67" s="343">
        <v>0</v>
      </c>
      <c r="ABU67" s="343">
        <v>0</v>
      </c>
      <c r="ABV67" s="343">
        <v>2.928887102939757E-5</v>
      </c>
      <c r="ABW67" s="343">
        <v>0</v>
      </c>
      <c r="ABX67" s="343">
        <v>0</v>
      </c>
      <c r="ABY67" s="343">
        <v>0</v>
      </c>
      <c r="ABZ67" s="343">
        <v>0</v>
      </c>
      <c r="ACA67" s="343">
        <v>0</v>
      </c>
      <c r="ACB67" s="343">
        <v>0</v>
      </c>
      <c r="ACC67" s="343">
        <v>0</v>
      </c>
      <c r="ACD67" s="343">
        <v>0</v>
      </c>
      <c r="ACE67" s="343">
        <v>0</v>
      </c>
      <c r="ACF67" s="343">
        <v>0</v>
      </c>
      <c r="ACG67" s="343">
        <v>6.5489846887203445E-3</v>
      </c>
      <c r="ACH67" s="343">
        <v>0</v>
      </c>
      <c r="ACI67" s="343">
        <v>0</v>
      </c>
      <c r="ACJ67" s="343">
        <v>0</v>
      </c>
      <c r="ACK67" s="343">
        <v>0</v>
      </c>
      <c r="ACL67" s="343">
        <v>0</v>
      </c>
      <c r="ACM67" s="343">
        <v>0</v>
      </c>
      <c r="ACN67" s="343">
        <v>0</v>
      </c>
      <c r="ACO67" s="343">
        <v>0</v>
      </c>
      <c r="ACP67" s="343">
        <v>0</v>
      </c>
      <c r="ACQ67" s="343">
        <v>0</v>
      </c>
      <c r="ACR67" s="343">
        <v>0</v>
      </c>
      <c r="ACS67" s="343">
        <v>0</v>
      </c>
      <c r="ACT67" s="343">
        <v>0</v>
      </c>
      <c r="ACU67" s="343">
        <v>0</v>
      </c>
      <c r="ACV67" s="343">
        <v>0</v>
      </c>
      <c r="ACW67" s="343">
        <v>0</v>
      </c>
      <c r="ACX67" s="343">
        <v>0</v>
      </c>
      <c r="ACY67" s="343">
        <v>0</v>
      </c>
      <c r="ACZ67" s="343">
        <v>0</v>
      </c>
      <c r="ADA67" s="343">
        <v>0</v>
      </c>
      <c r="ADB67" s="343">
        <v>0</v>
      </c>
      <c r="ADC67" s="343">
        <v>0</v>
      </c>
      <c r="ADD67" s="343">
        <v>3.7039052484856287E-5</v>
      </c>
      <c r="ADE67" s="343">
        <v>7.0069671979496082E-2</v>
      </c>
      <c r="ADF67" s="343">
        <v>0</v>
      </c>
      <c r="ADG67" s="343">
        <v>0</v>
      </c>
      <c r="ADH67" s="343">
        <v>0</v>
      </c>
      <c r="ADI67" s="343">
        <v>0</v>
      </c>
      <c r="ADJ67" s="343">
        <v>0</v>
      </c>
      <c r="ADK67" s="343">
        <v>0</v>
      </c>
      <c r="ADL67" s="343">
        <v>0</v>
      </c>
      <c r="ADM67" s="343">
        <v>1.9237083958902921E-2</v>
      </c>
      <c r="ADN67" s="343">
        <v>0</v>
      </c>
      <c r="ADO67" s="343">
        <v>0</v>
      </c>
      <c r="ADP67" s="343">
        <v>4.8010294343309917E-2</v>
      </c>
      <c r="ADQ67" s="343">
        <v>0</v>
      </c>
      <c r="ADR67" s="343">
        <v>0</v>
      </c>
      <c r="ADS67" s="343">
        <v>0</v>
      </c>
      <c r="ADT67" s="343">
        <v>0</v>
      </c>
      <c r="ADU67" s="343">
        <v>3.9319458193315976E-2</v>
      </c>
      <c r="ADV67" s="343">
        <v>3.4755304880019765E-5</v>
      </c>
      <c r="ADW67" s="343">
        <v>0</v>
      </c>
      <c r="ADX67" s="343">
        <v>0</v>
      </c>
      <c r="ADY67" s="343">
        <v>0</v>
      </c>
      <c r="ADZ67" s="343">
        <v>0</v>
      </c>
      <c r="AEA67" s="343">
        <v>0</v>
      </c>
      <c r="AEB67" s="343">
        <v>0</v>
      </c>
      <c r="AEC67" s="343">
        <v>0</v>
      </c>
      <c r="AED67" s="343">
        <v>0</v>
      </c>
      <c r="AEE67" s="343">
        <v>0</v>
      </c>
      <c r="AEF67" s="343">
        <v>0</v>
      </c>
      <c r="AEG67" s="343">
        <v>0</v>
      </c>
      <c r="AEH67" s="343">
        <v>0</v>
      </c>
      <c r="AEI67" s="343">
        <v>0</v>
      </c>
      <c r="AEJ67" s="343">
        <v>0</v>
      </c>
      <c r="AEK67" s="343">
        <v>0</v>
      </c>
      <c r="AEL67" s="343">
        <v>0</v>
      </c>
      <c r="AEM67" s="343">
        <v>0</v>
      </c>
      <c r="AEN67" s="343">
        <v>0</v>
      </c>
      <c r="AEO67" s="343">
        <v>8.3959774771921875E-3</v>
      </c>
      <c r="AEP67" s="343">
        <v>0</v>
      </c>
      <c r="AEQ67" s="343">
        <v>0</v>
      </c>
      <c r="AER67" s="343">
        <v>0</v>
      </c>
      <c r="AES67" s="343">
        <v>0</v>
      </c>
      <c r="AET67" s="343">
        <v>0</v>
      </c>
      <c r="AEU67" s="343">
        <v>0</v>
      </c>
      <c r="AEV67" s="343">
        <v>0</v>
      </c>
      <c r="AEW67" s="343">
        <v>0</v>
      </c>
      <c r="AEX67" s="343">
        <v>0</v>
      </c>
      <c r="AEY67" s="343">
        <v>3.4305717127006623E-3</v>
      </c>
      <c r="AEZ67" s="343">
        <v>1.1514703615979813E-2</v>
      </c>
      <c r="AFA67" s="343">
        <v>0</v>
      </c>
      <c r="AFB67" s="343">
        <v>0</v>
      </c>
      <c r="AFC67" s="343">
        <v>0</v>
      </c>
      <c r="AFD67" s="343">
        <v>0</v>
      </c>
      <c r="AFE67" s="343">
        <v>0</v>
      </c>
      <c r="AFF67" s="343">
        <v>0</v>
      </c>
      <c r="AFG67" s="343">
        <v>0</v>
      </c>
      <c r="AFH67" s="343">
        <v>0</v>
      </c>
      <c r="AFI67" s="343">
        <v>0</v>
      </c>
      <c r="AFJ67" s="343">
        <v>0</v>
      </c>
      <c r="AFK67" s="343">
        <v>0</v>
      </c>
      <c r="AFL67" s="343">
        <v>0</v>
      </c>
      <c r="AFM67" s="343">
        <v>0</v>
      </c>
      <c r="AFN67" s="343">
        <v>0</v>
      </c>
      <c r="AFO67" s="343">
        <v>0</v>
      </c>
      <c r="AFP67" s="343">
        <v>0</v>
      </c>
      <c r="AFQ67" s="343">
        <v>0</v>
      </c>
      <c r="AFR67" s="343">
        <v>0</v>
      </c>
      <c r="AFS67" s="343">
        <v>0</v>
      </c>
      <c r="AFT67" s="343">
        <v>0</v>
      </c>
      <c r="AFU67" s="343">
        <v>0</v>
      </c>
      <c r="AFV67" s="343">
        <v>0</v>
      </c>
      <c r="AFW67" s="343">
        <v>0</v>
      </c>
      <c r="AFX67" s="343">
        <v>4.2015358116442216E-3</v>
      </c>
      <c r="AFY67" s="343">
        <v>0</v>
      </c>
      <c r="AFZ67" s="343">
        <v>0</v>
      </c>
      <c r="AGA67" s="343">
        <v>0</v>
      </c>
      <c r="AGB67" s="343">
        <v>0</v>
      </c>
      <c r="AGC67" s="343">
        <v>0</v>
      </c>
      <c r="AGD67" s="343">
        <v>0</v>
      </c>
      <c r="AGE67" s="343">
        <v>0</v>
      </c>
      <c r="AGF67" s="343">
        <v>0</v>
      </c>
      <c r="AGG67" s="343">
        <v>0</v>
      </c>
      <c r="AGH67" s="343">
        <v>0</v>
      </c>
      <c r="AGI67" s="343">
        <v>8.7033925368000409E-3</v>
      </c>
      <c r="AGJ67" s="343">
        <v>3.8099133062866026E-4</v>
      </c>
      <c r="AGK67" s="343">
        <v>0</v>
      </c>
      <c r="AGL67" s="343">
        <v>0</v>
      </c>
      <c r="AGM67" s="343">
        <v>0</v>
      </c>
      <c r="AGN67" s="343">
        <v>0</v>
      </c>
      <c r="AGO67" s="343">
        <v>0</v>
      </c>
      <c r="AGP67" s="343">
        <v>0</v>
      </c>
      <c r="AGQ67" s="343">
        <v>1.0022038163323978E-2</v>
      </c>
      <c r="AGR67" s="343">
        <v>8.245584679806104E-3</v>
      </c>
      <c r="AGS67" s="343">
        <v>0</v>
      </c>
      <c r="AGT67" s="343">
        <v>0</v>
      </c>
      <c r="AGU67" s="343">
        <v>0</v>
      </c>
      <c r="AGV67" s="343">
        <v>0</v>
      </c>
      <c r="AGW67" s="343">
        <v>0</v>
      </c>
      <c r="AGX67" s="343">
        <v>0</v>
      </c>
      <c r="AGY67" s="343">
        <v>0</v>
      </c>
      <c r="AGZ67" s="343">
        <v>0</v>
      </c>
      <c r="AHA67" s="343">
        <v>0</v>
      </c>
      <c r="AHB67" s="343">
        <v>0</v>
      </c>
      <c r="AHC67" s="343">
        <v>0</v>
      </c>
      <c r="AHD67" s="343">
        <v>0</v>
      </c>
      <c r="AHE67" s="343">
        <v>0</v>
      </c>
      <c r="AHF67" s="343">
        <v>0</v>
      </c>
      <c r="AHG67" s="343">
        <v>0</v>
      </c>
      <c r="AHH67" s="343">
        <v>5.3104264048191262E-3</v>
      </c>
      <c r="AHI67" s="343">
        <v>0</v>
      </c>
      <c r="AHJ67" s="343">
        <v>0</v>
      </c>
      <c r="AHK67" s="343">
        <v>0</v>
      </c>
      <c r="AHL67" s="343">
        <v>0</v>
      </c>
      <c r="AHM67" s="343">
        <v>0</v>
      </c>
      <c r="AHN67" s="343">
        <v>0</v>
      </c>
      <c r="AHO67" s="343">
        <v>5.1707061247115336</v>
      </c>
      <c r="AHQ67" s="351">
        <v>62</v>
      </c>
    </row>
    <row r="68" spans="1:901" x14ac:dyDescent="0.45">
      <c r="A68" s="348"/>
      <c r="B68" s="349" t="s">
        <v>661</v>
      </c>
      <c r="C68" s="350">
        <v>1</v>
      </c>
      <c r="D68" s="350">
        <v>1</v>
      </c>
      <c r="E68" s="350">
        <v>1</v>
      </c>
      <c r="F68" s="350">
        <v>0.99999999999999978</v>
      </c>
      <c r="G68" s="350">
        <v>1</v>
      </c>
      <c r="H68" s="350">
        <v>0.99999999999999989</v>
      </c>
      <c r="I68" s="350">
        <v>0.99999999999999989</v>
      </c>
      <c r="J68" s="350">
        <v>1.0000000000000002</v>
      </c>
      <c r="K68" s="350">
        <v>1.0000000000000002</v>
      </c>
      <c r="L68" s="350">
        <v>0.99999999999999956</v>
      </c>
      <c r="M68" s="350">
        <v>1</v>
      </c>
      <c r="N68" s="350">
        <v>1</v>
      </c>
      <c r="O68" s="350">
        <v>0.99999999999999978</v>
      </c>
      <c r="P68" s="350">
        <v>1</v>
      </c>
      <c r="Q68" s="350">
        <v>1</v>
      </c>
      <c r="R68" s="350">
        <v>1.0000000000000002</v>
      </c>
      <c r="S68" s="350">
        <v>1</v>
      </c>
      <c r="T68" s="350">
        <v>1</v>
      </c>
      <c r="U68" s="350">
        <v>0.99999999999999978</v>
      </c>
      <c r="V68" s="350">
        <v>1.0000000000000002</v>
      </c>
      <c r="W68" s="350">
        <v>0.99999999999999978</v>
      </c>
      <c r="X68" s="350">
        <v>1.0000000000000002</v>
      </c>
      <c r="Y68" s="350">
        <v>1</v>
      </c>
      <c r="Z68" s="350">
        <v>0.99999999999999989</v>
      </c>
      <c r="AA68" s="350">
        <v>1.0000000000000002</v>
      </c>
      <c r="AB68" s="350">
        <v>1</v>
      </c>
      <c r="AC68" s="350">
        <v>0.99999999999999989</v>
      </c>
      <c r="AD68" s="350">
        <v>1</v>
      </c>
      <c r="AE68" s="350">
        <v>0.99999999999999989</v>
      </c>
      <c r="AF68" s="350">
        <v>1</v>
      </c>
      <c r="AG68" s="350">
        <v>1.0000000000000002</v>
      </c>
      <c r="AH68" s="350">
        <v>0.99999999999999978</v>
      </c>
      <c r="AI68" s="350">
        <v>0.99999999999999978</v>
      </c>
      <c r="AJ68" s="350">
        <v>1</v>
      </c>
      <c r="AK68" s="350">
        <v>0.99999999999999978</v>
      </c>
      <c r="AL68" s="350">
        <v>1</v>
      </c>
      <c r="AM68" s="350">
        <v>0.99999999999999978</v>
      </c>
      <c r="AN68" s="350">
        <v>1.0000000000000002</v>
      </c>
      <c r="AO68" s="350">
        <v>0.99999999999999978</v>
      </c>
      <c r="AP68" s="350">
        <v>1</v>
      </c>
      <c r="AQ68" s="350">
        <v>1</v>
      </c>
      <c r="AR68" s="350">
        <v>0.99999999999999989</v>
      </c>
      <c r="AS68" s="350">
        <v>1</v>
      </c>
      <c r="AT68" s="350">
        <v>1</v>
      </c>
      <c r="AU68" s="350">
        <v>1.0000000000000002</v>
      </c>
      <c r="AV68" s="350">
        <v>1</v>
      </c>
      <c r="AW68" s="350">
        <v>0.99999999999999989</v>
      </c>
      <c r="AX68" s="350">
        <v>1</v>
      </c>
      <c r="AY68" s="350">
        <v>1</v>
      </c>
      <c r="AZ68" s="350">
        <v>0.99999999999999989</v>
      </c>
      <c r="BA68" s="350">
        <v>1.0000000000000002</v>
      </c>
      <c r="BB68" s="350">
        <v>1</v>
      </c>
      <c r="BC68" s="350">
        <v>0.99999999999999989</v>
      </c>
      <c r="BD68" s="350">
        <v>0.99999999999999989</v>
      </c>
      <c r="BE68" s="350">
        <v>1</v>
      </c>
      <c r="BF68" s="350">
        <v>1.0000000000000002</v>
      </c>
      <c r="BG68" s="350">
        <v>0.99999999999999978</v>
      </c>
      <c r="BH68" s="350">
        <v>1.0000000000000002</v>
      </c>
      <c r="BI68" s="350">
        <v>0.99999999999999967</v>
      </c>
      <c r="BJ68" s="350">
        <v>1.0000000000000002</v>
      </c>
      <c r="BK68" s="350">
        <v>0.99999999999999989</v>
      </c>
      <c r="BL68" s="350">
        <v>1</v>
      </c>
      <c r="BM68" s="350">
        <v>1</v>
      </c>
      <c r="BN68" s="350">
        <v>0.99999999999999989</v>
      </c>
      <c r="BO68" s="350">
        <v>1</v>
      </c>
      <c r="BP68" s="350">
        <v>1.0000000000000002</v>
      </c>
      <c r="BQ68" s="350">
        <v>1</v>
      </c>
      <c r="BR68" s="350">
        <v>1.0000000000000002</v>
      </c>
      <c r="BS68" s="350">
        <v>0.99999999999999989</v>
      </c>
      <c r="BT68" s="350">
        <v>0.99999999999999978</v>
      </c>
      <c r="BU68" s="350">
        <v>0.99999999999999978</v>
      </c>
      <c r="BV68" s="350">
        <v>1.0000000000000002</v>
      </c>
      <c r="BW68" s="350">
        <v>0.99999999999999978</v>
      </c>
      <c r="BX68" s="350">
        <v>0.99999999999999989</v>
      </c>
      <c r="BY68" s="350">
        <v>1</v>
      </c>
      <c r="BZ68" s="350">
        <v>0.99999999999999978</v>
      </c>
      <c r="CA68" s="350">
        <v>1.0000000000000002</v>
      </c>
      <c r="CB68" s="350">
        <v>1.0000000000000002</v>
      </c>
      <c r="CC68" s="350">
        <v>0.99999999999999989</v>
      </c>
      <c r="CD68" s="350">
        <v>1</v>
      </c>
      <c r="CE68" s="350">
        <v>1.0000000000000002</v>
      </c>
      <c r="CF68" s="350">
        <v>1.0000000000000002</v>
      </c>
      <c r="CG68" s="350">
        <v>0.99999999999999989</v>
      </c>
      <c r="CH68" s="350">
        <v>0.99999999999999978</v>
      </c>
      <c r="CI68" s="350">
        <v>1.0000000000000002</v>
      </c>
      <c r="CJ68" s="350">
        <v>1</v>
      </c>
      <c r="CK68" s="350">
        <v>1</v>
      </c>
      <c r="CL68" s="350">
        <v>1.0000000000000004</v>
      </c>
      <c r="CM68" s="350">
        <v>1</v>
      </c>
      <c r="CN68" s="350">
        <v>0.99999999999999989</v>
      </c>
      <c r="CO68" s="350">
        <v>0.99999999999999978</v>
      </c>
      <c r="CP68" s="350">
        <v>1</v>
      </c>
      <c r="CQ68" s="350">
        <v>1</v>
      </c>
      <c r="CR68" s="350">
        <v>1</v>
      </c>
      <c r="CS68" s="350">
        <v>0.99999999999999978</v>
      </c>
      <c r="CT68" s="350">
        <v>0.99999999999999989</v>
      </c>
      <c r="CU68" s="350">
        <v>1</v>
      </c>
      <c r="CV68" s="350">
        <v>1</v>
      </c>
      <c r="CW68" s="350">
        <v>0.99999999999999989</v>
      </c>
      <c r="CX68" s="350">
        <v>1</v>
      </c>
      <c r="CY68" s="350">
        <v>0.99999999999999989</v>
      </c>
      <c r="CZ68" s="350">
        <v>0.99999999999999967</v>
      </c>
      <c r="DA68" s="350">
        <v>0.99999999999999967</v>
      </c>
      <c r="DB68" s="350">
        <v>1</v>
      </c>
      <c r="DC68" s="350">
        <v>1</v>
      </c>
      <c r="DD68" s="350">
        <v>1.0000000000000002</v>
      </c>
      <c r="DE68" s="350">
        <v>1.0000000000000002</v>
      </c>
      <c r="DF68" s="350">
        <v>1</v>
      </c>
      <c r="DG68" s="350">
        <v>0.99999999999999978</v>
      </c>
      <c r="DH68" s="350">
        <v>1</v>
      </c>
      <c r="DI68" s="350">
        <v>1</v>
      </c>
      <c r="DJ68" s="350">
        <v>0.99999999999999989</v>
      </c>
      <c r="DK68" s="350">
        <v>1.0000000000000002</v>
      </c>
      <c r="DL68" s="350">
        <v>1.0000000000000002</v>
      </c>
      <c r="DM68" s="350">
        <v>1</v>
      </c>
      <c r="DN68" s="350">
        <v>1</v>
      </c>
      <c r="DO68" s="350">
        <v>1</v>
      </c>
      <c r="DP68" s="350">
        <v>1</v>
      </c>
      <c r="DQ68" s="350">
        <v>1</v>
      </c>
      <c r="DR68" s="350">
        <v>1</v>
      </c>
      <c r="DS68" s="350">
        <v>0.99999999999999978</v>
      </c>
      <c r="DT68" s="350">
        <v>1</v>
      </c>
      <c r="DU68" s="350">
        <v>1</v>
      </c>
      <c r="DV68" s="350">
        <v>1.0000000000000002</v>
      </c>
      <c r="DW68" s="350">
        <v>1</v>
      </c>
      <c r="DX68" s="350">
        <v>0.99999999999999978</v>
      </c>
      <c r="DY68" s="350">
        <v>1</v>
      </c>
      <c r="DZ68" s="350">
        <v>1</v>
      </c>
      <c r="EA68" s="350">
        <v>0.99999999999999978</v>
      </c>
      <c r="EB68" s="350">
        <v>0.99999999999999989</v>
      </c>
      <c r="EC68" s="350">
        <v>0.99999999999999978</v>
      </c>
      <c r="ED68" s="350">
        <v>1</v>
      </c>
      <c r="EE68" s="350">
        <v>1</v>
      </c>
      <c r="EF68" s="350">
        <v>1</v>
      </c>
      <c r="EG68" s="350">
        <v>1</v>
      </c>
      <c r="EH68" s="350">
        <v>1</v>
      </c>
      <c r="EI68" s="350">
        <v>1</v>
      </c>
      <c r="EJ68" s="350">
        <v>1</v>
      </c>
      <c r="EK68" s="350">
        <v>1</v>
      </c>
      <c r="EL68" s="350">
        <v>1.0000000000000002</v>
      </c>
      <c r="EM68" s="350">
        <v>1</v>
      </c>
      <c r="EN68" s="350">
        <v>1</v>
      </c>
      <c r="EO68" s="350">
        <v>0.99999999999999978</v>
      </c>
      <c r="EP68" s="350">
        <v>1</v>
      </c>
      <c r="EQ68" s="350">
        <v>1</v>
      </c>
      <c r="ER68" s="350">
        <v>1.0000000000000002</v>
      </c>
      <c r="ES68" s="350">
        <v>1.0000000000000002</v>
      </c>
      <c r="ET68" s="350">
        <v>0.99999999999999967</v>
      </c>
      <c r="EU68" s="350">
        <v>1.0000000000000002</v>
      </c>
      <c r="EV68" s="350">
        <v>0.99999999999999989</v>
      </c>
      <c r="EW68" s="350">
        <v>1</v>
      </c>
      <c r="EX68" s="350">
        <v>1</v>
      </c>
      <c r="EY68" s="350">
        <v>1</v>
      </c>
      <c r="EZ68" s="350">
        <v>0.99999999999999978</v>
      </c>
      <c r="FA68" s="350">
        <v>0.99999999999999989</v>
      </c>
      <c r="FB68" s="350">
        <v>1.0000000000000004</v>
      </c>
      <c r="FC68" s="350">
        <v>1</v>
      </c>
      <c r="FD68" s="350">
        <v>1</v>
      </c>
      <c r="FE68" s="350">
        <v>1.0000000000000002</v>
      </c>
      <c r="FF68" s="350">
        <v>1.0000000000000002</v>
      </c>
      <c r="FG68" s="350">
        <v>0.99999999999999978</v>
      </c>
      <c r="FH68" s="350">
        <v>1.0000000000000002</v>
      </c>
      <c r="FI68" s="350">
        <v>1.0000000000000002</v>
      </c>
      <c r="FJ68" s="350">
        <v>0.99999999999999989</v>
      </c>
      <c r="FK68" s="350">
        <v>0.99999999999999978</v>
      </c>
      <c r="FL68" s="350">
        <v>0.99999999999999989</v>
      </c>
      <c r="FM68" s="350">
        <v>0.99999999999999978</v>
      </c>
      <c r="FN68" s="350">
        <v>1.0000000000000004</v>
      </c>
      <c r="FO68" s="350">
        <v>1</v>
      </c>
      <c r="FP68" s="350">
        <v>1</v>
      </c>
      <c r="FQ68" s="350">
        <v>1.0000000000000002</v>
      </c>
      <c r="FR68" s="350">
        <v>1</v>
      </c>
      <c r="FS68" s="350">
        <v>1</v>
      </c>
      <c r="FT68" s="350">
        <v>0.99999999999999978</v>
      </c>
      <c r="FU68" s="350">
        <v>0.99999999999999978</v>
      </c>
      <c r="FV68" s="350">
        <v>0.99999999999999989</v>
      </c>
      <c r="FW68" s="350">
        <v>1.0000000000000002</v>
      </c>
      <c r="FX68" s="350">
        <v>1</v>
      </c>
      <c r="FY68" s="350">
        <v>0.99999999999999978</v>
      </c>
      <c r="FZ68" s="350">
        <v>0.99999999999999978</v>
      </c>
      <c r="GA68" s="350">
        <v>1.0000000000000002</v>
      </c>
      <c r="GB68" s="350">
        <v>0.99999999999999978</v>
      </c>
      <c r="GC68" s="350">
        <v>1</v>
      </c>
      <c r="GD68" s="350">
        <v>1.0000000000000004</v>
      </c>
      <c r="GE68" s="350">
        <v>0.99999999999999978</v>
      </c>
      <c r="GF68" s="350">
        <v>1.0000000000000002</v>
      </c>
      <c r="GG68" s="350">
        <v>1</v>
      </c>
      <c r="GH68" s="350">
        <v>0.99999999999999967</v>
      </c>
      <c r="GI68" s="350">
        <v>1</v>
      </c>
      <c r="GJ68" s="350">
        <v>1</v>
      </c>
      <c r="GK68" s="350">
        <v>1</v>
      </c>
      <c r="GL68" s="350">
        <v>1.0000000000000002</v>
      </c>
      <c r="GM68" s="350">
        <v>0.99999999999999978</v>
      </c>
      <c r="GN68" s="350">
        <v>1</v>
      </c>
      <c r="GO68" s="350">
        <v>1</v>
      </c>
      <c r="GP68" s="350">
        <v>1.0000000000000002</v>
      </c>
      <c r="GQ68" s="350">
        <v>1.0000000000000002</v>
      </c>
      <c r="GR68" s="350">
        <v>1</v>
      </c>
      <c r="GS68" s="350">
        <v>1</v>
      </c>
      <c r="GT68" s="350">
        <v>0.99999999999999989</v>
      </c>
      <c r="GU68" s="350">
        <v>1.0000000000000002</v>
      </c>
      <c r="GV68" s="350">
        <v>1</v>
      </c>
      <c r="GW68" s="350">
        <v>1</v>
      </c>
      <c r="GX68" s="350">
        <v>1</v>
      </c>
      <c r="GY68" s="350">
        <v>1</v>
      </c>
      <c r="GZ68" s="350">
        <v>1</v>
      </c>
      <c r="HA68" s="350">
        <v>1</v>
      </c>
      <c r="HB68" s="350">
        <v>0.99999999999999978</v>
      </c>
      <c r="HC68" s="350">
        <v>1.0000000000000002</v>
      </c>
      <c r="HD68" s="350">
        <v>1.0000000000000002</v>
      </c>
      <c r="HE68" s="350">
        <v>1</v>
      </c>
      <c r="HF68" s="350">
        <v>1</v>
      </c>
      <c r="HG68" s="350">
        <v>1</v>
      </c>
      <c r="HH68" s="350">
        <v>1</v>
      </c>
      <c r="HI68" s="350">
        <v>0.99999999999999989</v>
      </c>
      <c r="HJ68" s="350">
        <v>1.0000000000000002</v>
      </c>
      <c r="HK68" s="350">
        <v>1</v>
      </c>
      <c r="HL68" s="350">
        <v>1</v>
      </c>
      <c r="HM68" s="350">
        <v>0.99999999999999989</v>
      </c>
      <c r="HN68" s="350">
        <v>0.99999999999999989</v>
      </c>
      <c r="HO68" s="350">
        <v>0.99999999999999989</v>
      </c>
      <c r="HP68" s="350">
        <v>1</v>
      </c>
      <c r="HQ68" s="350">
        <v>1</v>
      </c>
      <c r="HR68" s="350">
        <v>0.99999999999999989</v>
      </c>
      <c r="HS68" s="350">
        <v>0.99999999999999978</v>
      </c>
      <c r="HT68" s="350">
        <v>0.99999999999999989</v>
      </c>
      <c r="HU68" s="350">
        <v>0.99999999999999989</v>
      </c>
      <c r="HV68" s="350">
        <v>1</v>
      </c>
      <c r="HW68" s="350">
        <v>0.99999999999999989</v>
      </c>
      <c r="HX68" s="350">
        <v>1</v>
      </c>
      <c r="HY68" s="350">
        <v>1.0000000000000002</v>
      </c>
      <c r="HZ68" s="350">
        <v>1</v>
      </c>
      <c r="IA68" s="350">
        <v>1</v>
      </c>
      <c r="IB68" s="350">
        <v>1</v>
      </c>
      <c r="IC68" s="350">
        <v>1.0000000000000002</v>
      </c>
      <c r="ID68" s="350">
        <v>1.0000000000000002</v>
      </c>
      <c r="IE68" s="350">
        <v>0.99999999999999978</v>
      </c>
      <c r="IF68" s="350">
        <v>1.0000000000000002</v>
      </c>
      <c r="IG68" s="350">
        <v>0.99999999999999989</v>
      </c>
      <c r="IH68" s="350">
        <v>0.99999999999999978</v>
      </c>
      <c r="II68" s="350">
        <v>0.99999999999999989</v>
      </c>
      <c r="IJ68" s="350">
        <v>1.0000000000000002</v>
      </c>
      <c r="IK68" s="350">
        <v>1</v>
      </c>
      <c r="IL68" s="350">
        <v>0.99999999999999989</v>
      </c>
      <c r="IM68" s="350">
        <v>1.0000000000000002</v>
      </c>
      <c r="IN68" s="350">
        <v>1.0000000000000002</v>
      </c>
      <c r="IO68" s="350">
        <v>1.0000000000000002</v>
      </c>
      <c r="IP68" s="350">
        <v>1.0000000000000002</v>
      </c>
      <c r="IQ68" s="350">
        <v>1</v>
      </c>
      <c r="IR68" s="350">
        <v>1</v>
      </c>
      <c r="IS68" s="350">
        <v>0.99999999999999989</v>
      </c>
      <c r="IT68" s="350">
        <v>0.99999999999999978</v>
      </c>
      <c r="IU68" s="350">
        <v>1</v>
      </c>
      <c r="IV68" s="350">
        <v>0.99999999999999989</v>
      </c>
      <c r="IW68" s="350">
        <v>1.0000000000000002</v>
      </c>
      <c r="IX68" s="350">
        <v>0.99999999999999989</v>
      </c>
      <c r="IY68" s="350">
        <v>0.99999999999999978</v>
      </c>
      <c r="IZ68" s="350">
        <v>1</v>
      </c>
      <c r="JA68" s="350">
        <v>0.99999999999999989</v>
      </c>
      <c r="JB68" s="350">
        <v>1</v>
      </c>
      <c r="JC68" s="350">
        <v>0.99999999999999978</v>
      </c>
      <c r="JD68" s="350">
        <v>1</v>
      </c>
      <c r="JE68" s="350">
        <v>1.0000000000000002</v>
      </c>
      <c r="JF68" s="350">
        <v>0.99999999999999978</v>
      </c>
      <c r="JG68" s="350">
        <v>1</v>
      </c>
      <c r="JH68" s="350">
        <v>1.0000000000000002</v>
      </c>
      <c r="JI68" s="350">
        <v>1</v>
      </c>
      <c r="JJ68" s="350">
        <v>1.0000000000000002</v>
      </c>
      <c r="JK68" s="350">
        <v>1</v>
      </c>
      <c r="JL68" s="350">
        <v>1</v>
      </c>
      <c r="JM68" s="350">
        <v>1</v>
      </c>
      <c r="JN68" s="350">
        <v>1.0000000000000004</v>
      </c>
      <c r="JO68" s="350">
        <v>1.0000000000000002</v>
      </c>
      <c r="JP68" s="350">
        <v>0.99999999999999989</v>
      </c>
      <c r="JQ68" s="350">
        <v>1</v>
      </c>
      <c r="JR68" s="350">
        <v>1.0000000000000002</v>
      </c>
      <c r="JS68" s="350">
        <v>1</v>
      </c>
      <c r="JT68" s="350">
        <v>1.0000000000000002</v>
      </c>
      <c r="JU68" s="350">
        <v>1</v>
      </c>
      <c r="JV68" s="350">
        <v>1.0000000000000002</v>
      </c>
      <c r="JW68" s="350">
        <v>1</v>
      </c>
      <c r="JX68" s="350">
        <v>1.0000000000000002</v>
      </c>
      <c r="JY68" s="350">
        <v>1</v>
      </c>
      <c r="JZ68" s="350">
        <v>0.99999999999999978</v>
      </c>
      <c r="KA68" s="350">
        <v>1.0000000000000002</v>
      </c>
      <c r="KB68" s="350">
        <v>0.99999999999999978</v>
      </c>
      <c r="KC68" s="350">
        <v>0.99999999999999989</v>
      </c>
      <c r="KD68" s="350">
        <v>1</v>
      </c>
      <c r="KE68" s="350">
        <v>1.0000000000000004</v>
      </c>
      <c r="KF68" s="350">
        <v>0.99999999999999978</v>
      </c>
      <c r="KG68" s="350">
        <v>1</v>
      </c>
      <c r="KH68" s="350">
        <v>1</v>
      </c>
      <c r="KI68" s="350">
        <v>1.0000000000000002</v>
      </c>
      <c r="KJ68" s="350">
        <v>0.99999999999999989</v>
      </c>
      <c r="KK68" s="350">
        <v>1.0000000000000002</v>
      </c>
      <c r="KL68" s="350">
        <v>1</v>
      </c>
      <c r="KM68" s="350">
        <v>1</v>
      </c>
      <c r="KN68" s="350">
        <v>0.99999999999999989</v>
      </c>
      <c r="KO68" s="350">
        <v>1</v>
      </c>
      <c r="KP68" s="350">
        <v>0.99999999999999989</v>
      </c>
      <c r="KQ68" s="350">
        <v>1.0000000000000002</v>
      </c>
      <c r="KR68" s="350">
        <v>0.99999999999999989</v>
      </c>
      <c r="KS68" s="350">
        <v>0.99999999999999989</v>
      </c>
      <c r="KT68" s="350">
        <v>0.99999999999999967</v>
      </c>
      <c r="KU68" s="350">
        <v>0.99999999999999978</v>
      </c>
      <c r="KV68" s="350">
        <v>1</v>
      </c>
      <c r="KW68" s="350">
        <v>0.99999999999999989</v>
      </c>
      <c r="KX68" s="350">
        <v>1</v>
      </c>
      <c r="KY68" s="350">
        <v>1.0000000000000002</v>
      </c>
      <c r="KZ68" s="350">
        <v>1</v>
      </c>
      <c r="LA68" s="350">
        <v>1.0000000000000002</v>
      </c>
      <c r="LB68" s="350">
        <v>1</v>
      </c>
      <c r="LC68" s="350">
        <v>0.99999999999999978</v>
      </c>
      <c r="LD68" s="350">
        <v>0.99999999999999989</v>
      </c>
      <c r="LE68" s="350">
        <v>1</v>
      </c>
      <c r="LF68" s="350">
        <v>1.0000000000000002</v>
      </c>
      <c r="LG68" s="350">
        <v>0.99999999999999989</v>
      </c>
      <c r="LH68" s="350">
        <v>1</v>
      </c>
      <c r="LI68" s="350">
        <v>0.99999999999999978</v>
      </c>
      <c r="LJ68" s="350">
        <v>1.0000000000000002</v>
      </c>
      <c r="LK68" s="350">
        <v>0.99999999999999989</v>
      </c>
      <c r="LL68" s="350">
        <v>0.99999999999999989</v>
      </c>
      <c r="LM68" s="350">
        <v>1</v>
      </c>
      <c r="LN68" s="350">
        <v>0.99999999999999989</v>
      </c>
      <c r="LO68" s="350">
        <v>1.0000000000000002</v>
      </c>
      <c r="LP68" s="350">
        <v>0.99999999999999978</v>
      </c>
      <c r="LQ68" s="350">
        <v>0.99999999999999989</v>
      </c>
      <c r="LR68" s="350">
        <v>1</v>
      </c>
      <c r="LS68" s="350">
        <v>0.99999999999999989</v>
      </c>
      <c r="LT68" s="350">
        <v>1.0000000000000002</v>
      </c>
      <c r="LU68" s="350">
        <v>0.99999999999999989</v>
      </c>
      <c r="LV68" s="350">
        <v>0.99999999999999978</v>
      </c>
      <c r="LW68" s="350">
        <v>0.99999999999999989</v>
      </c>
      <c r="LX68" s="350">
        <v>1</v>
      </c>
      <c r="LY68" s="350">
        <v>1.0000000000000004</v>
      </c>
      <c r="LZ68" s="350">
        <v>1</v>
      </c>
      <c r="MA68" s="350">
        <v>1</v>
      </c>
      <c r="MB68" s="350">
        <v>0.99999999999999989</v>
      </c>
      <c r="MC68" s="350">
        <v>1</v>
      </c>
      <c r="MD68" s="350">
        <v>1.0000000000000002</v>
      </c>
      <c r="ME68" s="350">
        <v>1.0000000000000002</v>
      </c>
      <c r="MF68" s="350">
        <v>1</v>
      </c>
      <c r="MG68" s="350">
        <v>0.99999999999999989</v>
      </c>
      <c r="MH68" s="350">
        <v>0.99999999999999989</v>
      </c>
      <c r="MI68" s="350">
        <v>1</v>
      </c>
      <c r="MJ68" s="350">
        <v>1.0000000000000002</v>
      </c>
      <c r="MK68" s="350">
        <v>0.99999999999999989</v>
      </c>
      <c r="ML68" s="350">
        <v>0.99999999999999978</v>
      </c>
      <c r="MM68" s="350">
        <v>1</v>
      </c>
      <c r="MN68" s="350">
        <v>1</v>
      </c>
      <c r="MO68" s="350">
        <v>1.0000000000000002</v>
      </c>
      <c r="MP68" s="350">
        <v>1</v>
      </c>
      <c r="MQ68" s="350">
        <v>1</v>
      </c>
      <c r="MR68" s="350">
        <v>1</v>
      </c>
      <c r="MS68" s="350">
        <v>0.99999999999999989</v>
      </c>
      <c r="MT68" s="350">
        <v>1</v>
      </c>
      <c r="MU68" s="350">
        <v>1.0000000000000002</v>
      </c>
      <c r="MV68" s="350">
        <v>1.0000000000000002</v>
      </c>
      <c r="MW68" s="350">
        <v>0.99999999999999989</v>
      </c>
      <c r="MX68" s="350">
        <v>1.0000000000000002</v>
      </c>
      <c r="MY68" s="350">
        <v>0.99999999999999989</v>
      </c>
      <c r="MZ68" s="350">
        <v>1</v>
      </c>
      <c r="NA68" s="350">
        <v>1</v>
      </c>
      <c r="NB68" s="350">
        <v>1</v>
      </c>
      <c r="NC68" s="350">
        <v>1.0000000000000002</v>
      </c>
      <c r="ND68" s="350">
        <v>1</v>
      </c>
      <c r="NE68" s="350">
        <v>1</v>
      </c>
      <c r="NF68" s="350">
        <v>1.0000000000000002</v>
      </c>
      <c r="NG68" s="350">
        <v>0.99999999999999967</v>
      </c>
      <c r="NH68" s="350">
        <v>1.0000000000000002</v>
      </c>
      <c r="NI68" s="350">
        <v>1</v>
      </c>
      <c r="NJ68" s="350">
        <v>0.99999999999999978</v>
      </c>
      <c r="NK68" s="350">
        <v>0.99999999999999989</v>
      </c>
      <c r="NL68" s="350">
        <v>1</v>
      </c>
      <c r="NM68" s="350">
        <v>1</v>
      </c>
      <c r="NN68" s="350">
        <v>1.0000000000000002</v>
      </c>
      <c r="NO68" s="350">
        <v>0.99999999999999978</v>
      </c>
      <c r="NP68" s="350">
        <v>1</v>
      </c>
      <c r="NQ68" s="350">
        <v>1</v>
      </c>
      <c r="NR68" s="350">
        <v>0.99999999999999989</v>
      </c>
      <c r="NS68" s="350">
        <v>1.0000000000000002</v>
      </c>
      <c r="NT68" s="350">
        <v>1</v>
      </c>
      <c r="NU68" s="350">
        <v>0.99999999999999989</v>
      </c>
      <c r="NV68" s="350">
        <v>0.99999999999999978</v>
      </c>
      <c r="NW68" s="350">
        <v>0.99999999999999989</v>
      </c>
      <c r="NX68" s="350">
        <v>0.99999999999999989</v>
      </c>
      <c r="NY68" s="350">
        <v>1</v>
      </c>
      <c r="NZ68" s="350">
        <v>1</v>
      </c>
      <c r="OA68" s="350">
        <v>1.0000000000000004</v>
      </c>
      <c r="OB68" s="350">
        <v>0.99999999999999989</v>
      </c>
      <c r="OC68" s="350">
        <v>0.99999999999999989</v>
      </c>
      <c r="OD68" s="350">
        <v>0.99999999999999989</v>
      </c>
      <c r="OE68" s="350">
        <v>1</v>
      </c>
      <c r="OF68" s="350">
        <v>1.0000000000000002</v>
      </c>
      <c r="OG68" s="350">
        <v>1.0000000000000002</v>
      </c>
      <c r="OH68" s="350">
        <v>1.0000000000000002</v>
      </c>
      <c r="OI68" s="350">
        <v>1</v>
      </c>
      <c r="OJ68" s="350">
        <v>1</v>
      </c>
      <c r="OK68" s="350">
        <v>0.99999999999999989</v>
      </c>
      <c r="OL68" s="350">
        <v>0.99999999999999978</v>
      </c>
      <c r="OM68" s="350">
        <v>0.99999999999999989</v>
      </c>
      <c r="ON68" s="350">
        <v>1</v>
      </c>
      <c r="OO68" s="350">
        <v>1.0000000000000002</v>
      </c>
      <c r="OP68" s="350">
        <v>0.99999999999999978</v>
      </c>
      <c r="OQ68" s="350">
        <v>1</v>
      </c>
      <c r="OR68" s="350">
        <v>1</v>
      </c>
      <c r="OS68" s="350">
        <v>1.0000000000000002</v>
      </c>
      <c r="OT68" s="350">
        <v>1</v>
      </c>
      <c r="OU68" s="350">
        <v>1</v>
      </c>
      <c r="OV68" s="350">
        <v>0.99999999999999967</v>
      </c>
      <c r="OW68" s="350">
        <v>0.99999999999999956</v>
      </c>
      <c r="OX68" s="350">
        <v>0.99999999999999989</v>
      </c>
      <c r="OY68" s="350">
        <v>1</v>
      </c>
      <c r="OZ68" s="350">
        <v>0.99999999999999989</v>
      </c>
      <c r="PA68" s="350">
        <v>0.99999999999999978</v>
      </c>
      <c r="PB68" s="350">
        <v>1</v>
      </c>
      <c r="PC68" s="350">
        <v>1</v>
      </c>
      <c r="PD68" s="350">
        <v>1.0000000000000002</v>
      </c>
      <c r="PE68" s="350">
        <v>1</v>
      </c>
      <c r="PF68" s="350">
        <v>1</v>
      </c>
      <c r="PG68" s="350">
        <v>1</v>
      </c>
      <c r="PH68" s="350">
        <v>0.99999999999999989</v>
      </c>
      <c r="PI68" s="350">
        <v>0.99999999999999989</v>
      </c>
      <c r="PJ68" s="350">
        <v>0.99999999999999989</v>
      </c>
      <c r="PK68" s="350">
        <v>0.99999999999999989</v>
      </c>
      <c r="PL68" s="350">
        <v>1</v>
      </c>
      <c r="PM68" s="350">
        <v>1.0000000000000002</v>
      </c>
      <c r="PN68" s="350">
        <v>0.99999999999999978</v>
      </c>
      <c r="PO68" s="350">
        <v>0.99999999999999989</v>
      </c>
      <c r="PP68" s="350">
        <v>1.0000000000000002</v>
      </c>
      <c r="PQ68" s="350">
        <v>0.99999999999999989</v>
      </c>
      <c r="PR68" s="350">
        <v>1</v>
      </c>
      <c r="PS68" s="350">
        <v>0.99999999999999978</v>
      </c>
      <c r="PT68" s="350">
        <v>1.0000000000000002</v>
      </c>
      <c r="PU68" s="350">
        <v>1</v>
      </c>
      <c r="PV68" s="350">
        <v>1.0000000000000002</v>
      </c>
      <c r="PW68" s="350">
        <v>1.0000000000000002</v>
      </c>
      <c r="PX68" s="350">
        <v>1.0000000000000002</v>
      </c>
      <c r="PY68" s="350">
        <v>1</v>
      </c>
      <c r="PZ68" s="350">
        <v>1.0000000000000002</v>
      </c>
      <c r="QA68" s="350">
        <v>1.0000000000000002</v>
      </c>
      <c r="QB68" s="350">
        <v>0.99999999999999978</v>
      </c>
      <c r="QC68" s="350">
        <v>1</v>
      </c>
      <c r="QD68" s="350">
        <v>1</v>
      </c>
      <c r="QE68" s="350">
        <v>1</v>
      </c>
      <c r="QF68" s="350">
        <v>0.99999999999999989</v>
      </c>
      <c r="QG68" s="350">
        <v>1</v>
      </c>
      <c r="QH68" s="350">
        <v>1.0000000000000002</v>
      </c>
      <c r="QI68" s="350">
        <v>1.0000000000000002</v>
      </c>
      <c r="QJ68" s="350">
        <v>0.99999999999999978</v>
      </c>
      <c r="QK68" s="350">
        <v>0.99999999999999989</v>
      </c>
      <c r="QL68" s="350">
        <v>1.0000000000000002</v>
      </c>
      <c r="QM68" s="350">
        <v>1</v>
      </c>
      <c r="QN68" s="350">
        <v>1.0000000000000002</v>
      </c>
      <c r="QO68" s="350">
        <v>1.0000000000000002</v>
      </c>
      <c r="QP68" s="350">
        <v>1</v>
      </c>
      <c r="QQ68" s="350">
        <v>1.0000000000000002</v>
      </c>
      <c r="QR68" s="350">
        <v>0.99999999999999989</v>
      </c>
      <c r="QS68" s="350">
        <v>1.0000000000000002</v>
      </c>
      <c r="QT68" s="350">
        <v>1</v>
      </c>
      <c r="QU68" s="350">
        <v>0.99999999999999989</v>
      </c>
      <c r="QV68" s="350">
        <v>0.99999999999999989</v>
      </c>
      <c r="QW68" s="350">
        <v>1</v>
      </c>
      <c r="QX68" s="350">
        <v>0.99999999999999978</v>
      </c>
      <c r="QY68" s="350">
        <v>0.99999999999999989</v>
      </c>
      <c r="QZ68" s="350">
        <v>0.99999999999999989</v>
      </c>
      <c r="RA68" s="350">
        <v>1</v>
      </c>
      <c r="RB68" s="350">
        <v>1</v>
      </c>
      <c r="RC68" s="350">
        <v>1.0000000000000002</v>
      </c>
      <c r="RD68" s="350">
        <v>1</v>
      </c>
      <c r="RE68" s="350">
        <v>1</v>
      </c>
      <c r="RF68" s="350">
        <v>1.0000000000000002</v>
      </c>
      <c r="RG68" s="350">
        <v>1</v>
      </c>
      <c r="RH68" s="350">
        <v>0.99999999999999989</v>
      </c>
      <c r="RI68" s="350">
        <v>1</v>
      </c>
      <c r="RJ68" s="350">
        <v>1.0000000000000002</v>
      </c>
      <c r="RK68" s="350">
        <v>0.99999999999999967</v>
      </c>
      <c r="RL68" s="350">
        <v>1</v>
      </c>
      <c r="RM68" s="350">
        <v>1</v>
      </c>
      <c r="RN68" s="350">
        <v>1</v>
      </c>
      <c r="RO68" s="350">
        <v>1</v>
      </c>
      <c r="RP68" s="350">
        <v>1.0000000000000004</v>
      </c>
      <c r="RQ68" s="350">
        <v>0.99999999999999978</v>
      </c>
      <c r="RR68" s="350">
        <v>0.99999999999999978</v>
      </c>
      <c r="RS68" s="350">
        <v>1</v>
      </c>
      <c r="RT68" s="350">
        <v>0.99999999999999978</v>
      </c>
      <c r="RU68" s="350">
        <v>1.0000000000000002</v>
      </c>
      <c r="RV68" s="350">
        <v>1</v>
      </c>
      <c r="RW68" s="350">
        <v>1.0000000000000002</v>
      </c>
      <c r="RX68" s="350">
        <v>0.99999999999999989</v>
      </c>
      <c r="RY68" s="350">
        <v>1</v>
      </c>
      <c r="RZ68" s="350">
        <v>0.99999999999999989</v>
      </c>
      <c r="SA68" s="350">
        <v>1.0000000000000002</v>
      </c>
      <c r="SB68" s="350">
        <v>1</v>
      </c>
      <c r="SC68" s="350">
        <v>1.0000000000000002</v>
      </c>
      <c r="SD68" s="350">
        <v>1</v>
      </c>
      <c r="SE68" s="350">
        <v>1.0000000000000002</v>
      </c>
      <c r="SF68" s="350">
        <v>1</v>
      </c>
      <c r="SG68" s="350">
        <v>1.0000000000000002</v>
      </c>
      <c r="SH68" s="350">
        <v>1</v>
      </c>
      <c r="SI68" s="350">
        <v>0.99999999999999978</v>
      </c>
      <c r="SJ68" s="350">
        <v>1</v>
      </c>
      <c r="SK68" s="350">
        <v>1</v>
      </c>
      <c r="SL68" s="350">
        <v>1.0000000000000002</v>
      </c>
      <c r="SM68" s="350">
        <v>0.99999999999999989</v>
      </c>
      <c r="SN68" s="350">
        <v>1.0000000000000002</v>
      </c>
      <c r="SO68" s="350">
        <v>1</v>
      </c>
      <c r="SP68" s="350">
        <v>0.99999999999999978</v>
      </c>
      <c r="SQ68" s="350">
        <v>0.99999999999999989</v>
      </c>
      <c r="SR68" s="350">
        <v>1.0000000000000002</v>
      </c>
      <c r="SS68" s="350">
        <v>1</v>
      </c>
      <c r="ST68" s="350">
        <v>1.0000000000000002</v>
      </c>
      <c r="SU68" s="350">
        <v>0.99999999999999989</v>
      </c>
      <c r="SV68" s="350">
        <v>1</v>
      </c>
      <c r="SW68" s="350">
        <v>0.99999999999999989</v>
      </c>
      <c r="SX68" s="350">
        <v>1</v>
      </c>
      <c r="SY68" s="350">
        <v>1</v>
      </c>
      <c r="SZ68" s="350">
        <v>1</v>
      </c>
      <c r="TA68" s="350">
        <v>0.99999999999999989</v>
      </c>
      <c r="TB68" s="350">
        <v>0.99999999999999978</v>
      </c>
      <c r="TC68" s="350">
        <v>1</v>
      </c>
      <c r="TD68" s="350">
        <v>1.0000000000000002</v>
      </c>
      <c r="TE68" s="350">
        <v>1</v>
      </c>
      <c r="TF68" s="350">
        <v>1</v>
      </c>
      <c r="TG68" s="350">
        <v>1.0000000000000002</v>
      </c>
      <c r="TH68" s="350">
        <v>1</v>
      </c>
      <c r="TI68" s="350">
        <v>1</v>
      </c>
      <c r="TJ68" s="350">
        <v>1.0000000000000004</v>
      </c>
      <c r="TK68" s="350">
        <v>1</v>
      </c>
      <c r="TL68" s="350">
        <v>1.0000000000000002</v>
      </c>
      <c r="TM68" s="350">
        <v>1</v>
      </c>
      <c r="TN68" s="350">
        <v>0.99999999999999989</v>
      </c>
      <c r="TO68" s="350">
        <v>1.0000000000000002</v>
      </c>
      <c r="TP68" s="350">
        <v>1</v>
      </c>
      <c r="TQ68" s="350">
        <v>1</v>
      </c>
      <c r="TR68" s="350">
        <v>0.99999999999999989</v>
      </c>
      <c r="TS68" s="350">
        <v>1.0000000000000002</v>
      </c>
      <c r="TT68" s="350">
        <v>1.0000000000000002</v>
      </c>
      <c r="TU68" s="350">
        <v>0.99999999999999978</v>
      </c>
      <c r="TV68" s="350">
        <v>1</v>
      </c>
      <c r="TW68" s="350">
        <v>1.0000000000000002</v>
      </c>
      <c r="TX68" s="350">
        <v>1</v>
      </c>
      <c r="TY68" s="350">
        <v>1</v>
      </c>
      <c r="TZ68" s="350">
        <v>1</v>
      </c>
      <c r="UA68" s="350">
        <v>1</v>
      </c>
      <c r="UB68" s="350">
        <v>0.99999999999999989</v>
      </c>
      <c r="UC68" s="350">
        <v>1</v>
      </c>
      <c r="UD68" s="350">
        <v>1</v>
      </c>
      <c r="UE68" s="350">
        <v>0.99999999999999989</v>
      </c>
      <c r="UF68" s="350">
        <v>1</v>
      </c>
      <c r="UG68" s="350">
        <v>0.99999999999999978</v>
      </c>
      <c r="UH68" s="350">
        <v>1</v>
      </c>
      <c r="UI68" s="350">
        <v>1</v>
      </c>
      <c r="UJ68" s="350">
        <v>1</v>
      </c>
      <c r="UK68" s="350">
        <v>0.99999999999999956</v>
      </c>
      <c r="UL68" s="350">
        <v>0.99999999999999989</v>
      </c>
      <c r="UM68" s="350">
        <v>1.0000000000000002</v>
      </c>
      <c r="UN68" s="350">
        <v>0.99999999999999989</v>
      </c>
      <c r="UO68" s="350">
        <v>1.0000000000000002</v>
      </c>
      <c r="UP68" s="350">
        <v>1.0000000000000002</v>
      </c>
      <c r="UQ68" s="350">
        <v>1.0000000000000002</v>
      </c>
      <c r="UR68" s="350">
        <v>0.99999999999999978</v>
      </c>
      <c r="US68" s="350">
        <v>1</v>
      </c>
      <c r="UT68" s="350">
        <v>1</v>
      </c>
      <c r="UU68" s="350">
        <v>0.99999999999999978</v>
      </c>
      <c r="UV68" s="350">
        <v>0.99999999999999989</v>
      </c>
      <c r="UW68" s="350">
        <v>0.99999999999999989</v>
      </c>
      <c r="UX68" s="350">
        <v>1</v>
      </c>
      <c r="UY68" s="350">
        <v>1</v>
      </c>
      <c r="UZ68" s="350">
        <v>1</v>
      </c>
      <c r="VA68" s="350">
        <v>1</v>
      </c>
      <c r="VB68" s="350">
        <v>0.99999999999999978</v>
      </c>
      <c r="VC68" s="350">
        <v>0.99999999999999989</v>
      </c>
      <c r="VD68" s="350">
        <v>1</v>
      </c>
      <c r="VE68" s="350">
        <v>0.99999999999999989</v>
      </c>
      <c r="VF68" s="350">
        <v>0.99999999999999989</v>
      </c>
      <c r="VG68" s="350">
        <v>0.99999999999999978</v>
      </c>
      <c r="VH68" s="350">
        <v>1.0000000000000004</v>
      </c>
      <c r="VI68" s="350">
        <v>1</v>
      </c>
      <c r="VJ68" s="350">
        <v>1.0000000000000002</v>
      </c>
      <c r="VK68" s="350">
        <v>0.99999999999999989</v>
      </c>
      <c r="VL68" s="350">
        <v>0.99999999999999989</v>
      </c>
      <c r="VM68" s="350">
        <v>0.99999999999999978</v>
      </c>
      <c r="VN68" s="350">
        <v>1</v>
      </c>
      <c r="VO68" s="350">
        <v>0.99999999999999978</v>
      </c>
      <c r="VP68" s="350">
        <v>0.99999999999999989</v>
      </c>
      <c r="VQ68" s="350">
        <v>0.99999999999999989</v>
      </c>
      <c r="VR68" s="350">
        <v>0.99999999999999989</v>
      </c>
      <c r="VS68" s="350">
        <v>1.0000000000000002</v>
      </c>
      <c r="VT68" s="350">
        <v>0.99999999999999989</v>
      </c>
      <c r="VU68" s="350">
        <v>0.99999999999999967</v>
      </c>
      <c r="VV68" s="350">
        <v>1</v>
      </c>
      <c r="VW68" s="350">
        <v>1.0000000000000002</v>
      </c>
      <c r="VX68" s="350">
        <v>0.99999999999999989</v>
      </c>
      <c r="VY68" s="350">
        <v>1</v>
      </c>
      <c r="VZ68" s="350">
        <v>1.0000000000000002</v>
      </c>
      <c r="WA68" s="350">
        <v>1</v>
      </c>
      <c r="WB68" s="350">
        <v>1</v>
      </c>
      <c r="WC68" s="350">
        <v>1.0000000000000004</v>
      </c>
      <c r="WD68" s="350">
        <v>1.0000000000000002</v>
      </c>
      <c r="WE68" s="350">
        <v>0.99999999999999989</v>
      </c>
      <c r="WF68" s="350">
        <v>1</v>
      </c>
      <c r="WG68" s="350">
        <v>0.99999999999999978</v>
      </c>
      <c r="WH68" s="350">
        <v>1</v>
      </c>
      <c r="WI68" s="350">
        <v>1.0000000000000002</v>
      </c>
      <c r="WJ68" s="350">
        <v>0.99999999999999989</v>
      </c>
      <c r="WK68" s="350">
        <v>0.99999999999999978</v>
      </c>
      <c r="WL68" s="350">
        <v>1.0000000000000002</v>
      </c>
      <c r="WM68" s="350">
        <v>1</v>
      </c>
      <c r="WN68" s="350">
        <v>1</v>
      </c>
      <c r="WO68" s="350">
        <v>1</v>
      </c>
      <c r="WP68" s="350">
        <v>1</v>
      </c>
      <c r="WQ68" s="350">
        <v>1</v>
      </c>
      <c r="WR68" s="350">
        <v>1</v>
      </c>
      <c r="WS68" s="350">
        <v>0.99999999999999989</v>
      </c>
      <c r="WT68" s="350">
        <v>1</v>
      </c>
      <c r="WU68" s="350">
        <v>0.99999999999999978</v>
      </c>
      <c r="WV68" s="350">
        <v>1.0000000000000002</v>
      </c>
      <c r="WW68" s="350">
        <v>1</v>
      </c>
      <c r="WX68" s="350">
        <v>1.0000000000000002</v>
      </c>
      <c r="WY68" s="350">
        <v>1</v>
      </c>
      <c r="WZ68" s="350">
        <v>0.99999999999999989</v>
      </c>
      <c r="XA68" s="350">
        <v>0.99999999999999978</v>
      </c>
      <c r="XB68" s="350">
        <v>1.0000000000000002</v>
      </c>
      <c r="XC68" s="350">
        <v>1</v>
      </c>
      <c r="XD68" s="350">
        <v>1</v>
      </c>
      <c r="XE68" s="350">
        <v>0.99999999999999989</v>
      </c>
      <c r="XF68" s="350">
        <v>1</v>
      </c>
      <c r="XG68" s="350">
        <v>1</v>
      </c>
      <c r="XH68" s="350">
        <v>1</v>
      </c>
      <c r="XI68" s="350">
        <v>0.99999999999999989</v>
      </c>
      <c r="XJ68" s="350">
        <v>1.0000000000000002</v>
      </c>
      <c r="XK68" s="350">
        <v>0.99999999999999989</v>
      </c>
      <c r="XL68" s="350">
        <v>0.99999999999999989</v>
      </c>
      <c r="XM68" s="350">
        <v>1</v>
      </c>
      <c r="XN68" s="350">
        <v>1.0000000000000002</v>
      </c>
      <c r="XO68" s="350">
        <v>1</v>
      </c>
      <c r="XP68" s="350">
        <v>0.99999999999999978</v>
      </c>
      <c r="XQ68" s="350">
        <v>1</v>
      </c>
      <c r="XR68" s="350">
        <v>0.99999999999999989</v>
      </c>
      <c r="XS68" s="350">
        <v>1</v>
      </c>
      <c r="XT68" s="350">
        <v>1.0000000000000002</v>
      </c>
      <c r="XU68" s="350">
        <v>1</v>
      </c>
      <c r="XV68" s="350">
        <v>1.0000000000000002</v>
      </c>
      <c r="XW68" s="350">
        <v>1</v>
      </c>
      <c r="XX68" s="350">
        <v>1</v>
      </c>
      <c r="XY68" s="350">
        <v>1</v>
      </c>
      <c r="XZ68" s="350">
        <v>0.99999999999999978</v>
      </c>
      <c r="YA68" s="350">
        <v>1</v>
      </c>
      <c r="YB68" s="350">
        <v>1.0000000000000002</v>
      </c>
      <c r="YC68" s="350">
        <v>1</v>
      </c>
      <c r="YD68" s="350">
        <v>1.0000000000000002</v>
      </c>
      <c r="YE68" s="350">
        <v>1</v>
      </c>
      <c r="YF68" s="350">
        <v>1.0000000000000002</v>
      </c>
      <c r="YG68" s="350">
        <v>1</v>
      </c>
      <c r="YH68" s="350">
        <v>0.99999999999999967</v>
      </c>
      <c r="YI68" s="350">
        <v>1</v>
      </c>
      <c r="YJ68" s="350">
        <v>1</v>
      </c>
      <c r="YK68" s="350">
        <v>1</v>
      </c>
      <c r="YL68" s="350">
        <v>0.99999999999999989</v>
      </c>
      <c r="YM68" s="350">
        <v>1</v>
      </c>
      <c r="YN68" s="350">
        <v>1</v>
      </c>
      <c r="YO68" s="350">
        <v>1</v>
      </c>
      <c r="YP68" s="350">
        <v>1</v>
      </c>
      <c r="YQ68" s="350">
        <v>1</v>
      </c>
      <c r="YR68" s="350">
        <v>1</v>
      </c>
      <c r="YS68" s="350">
        <v>1.0000000000000002</v>
      </c>
      <c r="YT68" s="350">
        <v>0.99999999999999989</v>
      </c>
      <c r="YU68" s="350">
        <v>1</v>
      </c>
      <c r="YV68" s="350">
        <v>0.99999999999999978</v>
      </c>
      <c r="YW68" s="350">
        <v>0.99999999999999989</v>
      </c>
      <c r="YX68" s="350">
        <v>1</v>
      </c>
      <c r="YY68" s="350">
        <v>0.99999999999999989</v>
      </c>
      <c r="YZ68" s="350">
        <v>1</v>
      </c>
      <c r="ZA68" s="350">
        <v>1</v>
      </c>
      <c r="ZB68" s="350">
        <v>1.0000000000000002</v>
      </c>
      <c r="ZC68" s="350">
        <v>1</v>
      </c>
      <c r="ZD68" s="350">
        <v>1.0000000000000002</v>
      </c>
      <c r="ZE68" s="350">
        <v>0.99999999999999989</v>
      </c>
      <c r="ZF68" s="350">
        <v>1</v>
      </c>
      <c r="ZG68" s="350">
        <v>1</v>
      </c>
      <c r="ZH68" s="350">
        <v>0.99999999999999978</v>
      </c>
      <c r="ZI68" s="350">
        <v>1</v>
      </c>
      <c r="ZJ68" s="350">
        <v>0.99999999999999978</v>
      </c>
      <c r="ZK68" s="350">
        <v>1</v>
      </c>
      <c r="ZL68" s="350">
        <v>1</v>
      </c>
      <c r="ZM68" s="350">
        <v>1.0000000000000002</v>
      </c>
      <c r="ZN68" s="350">
        <v>1.0000000000000002</v>
      </c>
      <c r="ZO68" s="350">
        <v>1</v>
      </c>
      <c r="ZP68" s="350">
        <v>1</v>
      </c>
      <c r="ZQ68" s="350">
        <v>1.0000000000000002</v>
      </c>
      <c r="ZR68" s="350">
        <v>1.0000000000000002</v>
      </c>
      <c r="ZS68" s="350">
        <v>0.99999999999999978</v>
      </c>
      <c r="ZT68" s="350">
        <v>0.99999999999999989</v>
      </c>
      <c r="ZU68" s="350">
        <v>1</v>
      </c>
      <c r="ZV68" s="350">
        <v>0.99999999999999978</v>
      </c>
      <c r="ZW68" s="350">
        <v>0.99999999999999989</v>
      </c>
      <c r="ZX68" s="350">
        <v>1.0000000000000002</v>
      </c>
      <c r="ZY68" s="350">
        <v>1.0000000000000002</v>
      </c>
      <c r="ZZ68" s="350">
        <v>1</v>
      </c>
      <c r="AAA68" s="350">
        <v>1.0000000000000002</v>
      </c>
      <c r="AAB68" s="350">
        <v>0.99999999999999978</v>
      </c>
      <c r="AAC68" s="350">
        <v>1</v>
      </c>
      <c r="AAD68" s="350">
        <v>0.99999999999999989</v>
      </c>
      <c r="AAE68" s="350">
        <v>1</v>
      </c>
      <c r="AAF68" s="350">
        <v>0.99999999999999967</v>
      </c>
      <c r="AAG68" s="350">
        <v>1</v>
      </c>
      <c r="AAH68" s="350">
        <v>1.0000000000000002</v>
      </c>
      <c r="AAI68" s="350">
        <v>0.99999999999999989</v>
      </c>
      <c r="AAJ68" s="350">
        <v>1</v>
      </c>
      <c r="AAK68" s="350">
        <v>0.99999999999999989</v>
      </c>
      <c r="AAL68" s="350">
        <v>1</v>
      </c>
      <c r="AAM68" s="350">
        <v>0.99999999999999989</v>
      </c>
      <c r="AAN68" s="350">
        <v>1</v>
      </c>
      <c r="AAO68" s="350">
        <v>1.0000000000000002</v>
      </c>
      <c r="AAP68" s="350">
        <v>0.99999999999999978</v>
      </c>
      <c r="AAQ68" s="350">
        <v>0.99999999999999978</v>
      </c>
      <c r="AAR68" s="350">
        <v>1</v>
      </c>
      <c r="AAS68" s="350">
        <v>1</v>
      </c>
      <c r="AAT68" s="350">
        <v>1</v>
      </c>
      <c r="AAU68" s="350">
        <v>1</v>
      </c>
      <c r="AAV68" s="350">
        <v>1</v>
      </c>
      <c r="AAW68" s="350">
        <v>1</v>
      </c>
      <c r="AAX68" s="350">
        <v>0.99999999999999978</v>
      </c>
      <c r="AAY68" s="350">
        <v>1</v>
      </c>
      <c r="AAZ68" s="350">
        <v>1.0000000000000002</v>
      </c>
      <c r="ABA68" s="350">
        <v>1</v>
      </c>
      <c r="ABB68" s="350">
        <v>0.99999999999999989</v>
      </c>
      <c r="ABC68" s="350">
        <v>1</v>
      </c>
      <c r="ABD68" s="350">
        <v>1.0000000000000002</v>
      </c>
      <c r="ABE68" s="350">
        <v>0.99999999999999989</v>
      </c>
      <c r="ABF68" s="350">
        <v>0.99999999999999989</v>
      </c>
      <c r="ABG68" s="350">
        <v>0.99999999999999989</v>
      </c>
      <c r="ABH68" s="350">
        <v>1.0000000000000002</v>
      </c>
      <c r="ABI68" s="350">
        <v>1.0000000000000002</v>
      </c>
      <c r="ABJ68" s="350">
        <v>1</v>
      </c>
      <c r="ABK68" s="350">
        <v>1</v>
      </c>
      <c r="ABL68" s="350">
        <v>1.0000000000000002</v>
      </c>
      <c r="ABM68" s="350">
        <v>0.99999999999999978</v>
      </c>
      <c r="ABN68" s="350">
        <v>1.0000000000000002</v>
      </c>
      <c r="ABO68" s="350">
        <v>0.99999999999999989</v>
      </c>
      <c r="ABP68" s="350">
        <v>0.99999999999999978</v>
      </c>
      <c r="ABQ68" s="350">
        <v>0.99999999999999978</v>
      </c>
      <c r="ABR68" s="350">
        <v>1</v>
      </c>
      <c r="ABS68" s="350">
        <v>1</v>
      </c>
      <c r="ABT68" s="350">
        <v>1.0000000000000002</v>
      </c>
      <c r="ABU68" s="350">
        <v>1</v>
      </c>
      <c r="ABV68" s="350">
        <v>0.99999999999999989</v>
      </c>
      <c r="ABW68" s="350">
        <v>1</v>
      </c>
      <c r="ABX68" s="350">
        <v>1.0000000000000002</v>
      </c>
      <c r="ABY68" s="350">
        <v>0.99999999999999989</v>
      </c>
      <c r="ABZ68" s="350">
        <v>1</v>
      </c>
      <c r="ACA68" s="350">
        <v>1</v>
      </c>
      <c r="ACB68" s="350">
        <v>1.0000000000000002</v>
      </c>
      <c r="ACC68" s="350">
        <v>1</v>
      </c>
      <c r="ACD68" s="350">
        <v>0.99999999999999978</v>
      </c>
      <c r="ACE68" s="350">
        <v>1</v>
      </c>
      <c r="ACF68" s="350">
        <v>0.99999999999999989</v>
      </c>
      <c r="ACG68" s="350">
        <v>1.0000000000000002</v>
      </c>
      <c r="ACH68" s="350">
        <v>1</v>
      </c>
      <c r="ACI68" s="350">
        <v>1</v>
      </c>
      <c r="ACJ68" s="350">
        <v>1</v>
      </c>
      <c r="ACK68" s="350">
        <v>1</v>
      </c>
      <c r="ACL68" s="350">
        <v>1.0000000000000002</v>
      </c>
      <c r="ACM68" s="350">
        <v>1</v>
      </c>
      <c r="ACN68" s="350">
        <v>0.99999999999999978</v>
      </c>
      <c r="ACO68" s="350">
        <v>0.99999999999999989</v>
      </c>
      <c r="ACP68" s="350">
        <v>1.0000000000000002</v>
      </c>
      <c r="ACQ68" s="350">
        <v>1</v>
      </c>
      <c r="ACR68" s="350">
        <v>1</v>
      </c>
      <c r="ACS68" s="350">
        <v>0.99999999999999978</v>
      </c>
      <c r="ACT68" s="350">
        <v>1</v>
      </c>
      <c r="ACU68" s="350">
        <v>0.99999999999999978</v>
      </c>
      <c r="ACV68" s="350">
        <v>1</v>
      </c>
      <c r="ACW68" s="350">
        <v>0.99999999999999978</v>
      </c>
      <c r="ACX68" s="350">
        <v>1.0000000000000002</v>
      </c>
      <c r="ACY68" s="350">
        <v>1</v>
      </c>
      <c r="ACZ68" s="350">
        <v>1.0000000000000002</v>
      </c>
      <c r="ADA68" s="350">
        <v>1.0000000000000002</v>
      </c>
      <c r="ADB68" s="350">
        <v>0.99999999999999989</v>
      </c>
      <c r="ADC68" s="350">
        <v>1</v>
      </c>
      <c r="ADD68" s="350">
        <v>1.0000000000000002</v>
      </c>
      <c r="ADE68" s="350">
        <v>1</v>
      </c>
      <c r="ADF68" s="350">
        <v>0.99999999999999978</v>
      </c>
      <c r="ADG68" s="350">
        <v>0.99999999999999989</v>
      </c>
      <c r="ADH68" s="350">
        <v>1</v>
      </c>
      <c r="ADI68" s="350">
        <v>0.99999999999999989</v>
      </c>
      <c r="ADJ68" s="350">
        <v>1</v>
      </c>
      <c r="ADK68" s="350">
        <v>1.0000000000000002</v>
      </c>
      <c r="ADL68" s="350">
        <v>0.99999999999999978</v>
      </c>
      <c r="ADM68" s="350">
        <v>1</v>
      </c>
      <c r="ADN68" s="350">
        <v>1</v>
      </c>
      <c r="ADO68" s="350">
        <v>1</v>
      </c>
      <c r="ADP68" s="350">
        <v>1.0000000000000002</v>
      </c>
      <c r="ADQ68" s="350">
        <v>1</v>
      </c>
      <c r="ADR68" s="350">
        <v>1</v>
      </c>
      <c r="ADS68" s="350">
        <v>1</v>
      </c>
      <c r="ADT68" s="350">
        <v>1</v>
      </c>
      <c r="ADU68" s="350">
        <v>1.0000000000000002</v>
      </c>
      <c r="ADV68" s="350">
        <v>0.99999999999999989</v>
      </c>
      <c r="ADW68" s="350">
        <v>0.99999999999999978</v>
      </c>
      <c r="ADX68" s="350">
        <v>1</v>
      </c>
      <c r="ADY68" s="350">
        <v>0.99999999999999989</v>
      </c>
      <c r="ADZ68" s="350">
        <v>0.99999999999999989</v>
      </c>
      <c r="AEA68" s="350">
        <v>1.0000000000000002</v>
      </c>
      <c r="AEB68" s="350">
        <v>1</v>
      </c>
      <c r="AEC68" s="350">
        <v>1</v>
      </c>
      <c r="AED68" s="350">
        <v>1</v>
      </c>
      <c r="AEE68" s="350">
        <v>1.0000000000000002</v>
      </c>
      <c r="AEF68" s="350">
        <v>0.99999999999999978</v>
      </c>
      <c r="AEG68" s="350">
        <v>1.0000000000000002</v>
      </c>
      <c r="AEH68" s="350">
        <v>1</v>
      </c>
      <c r="AEI68" s="350">
        <v>0.99999999999999989</v>
      </c>
      <c r="AEJ68" s="350">
        <v>1</v>
      </c>
      <c r="AEK68" s="350">
        <v>1.0000000000000002</v>
      </c>
      <c r="AEL68" s="350">
        <v>1.0000000000000002</v>
      </c>
      <c r="AEM68" s="350">
        <v>1</v>
      </c>
      <c r="AEN68" s="350">
        <v>1.0000000000000002</v>
      </c>
      <c r="AEO68" s="350">
        <v>1</v>
      </c>
      <c r="AEP68" s="350">
        <v>1</v>
      </c>
      <c r="AEQ68" s="350">
        <v>0.99999999999999989</v>
      </c>
      <c r="AER68" s="350">
        <v>0.99999999999999967</v>
      </c>
      <c r="AES68" s="350">
        <v>0.99999999999999978</v>
      </c>
      <c r="AET68" s="350">
        <v>1</v>
      </c>
      <c r="AEU68" s="350">
        <v>0.99999999999999978</v>
      </c>
      <c r="AEV68" s="350">
        <v>0.99999999999999978</v>
      </c>
      <c r="AEW68" s="350">
        <v>1</v>
      </c>
      <c r="AEX68" s="350">
        <v>1</v>
      </c>
      <c r="AEY68" s="350">
        <v>1</v>
      </c>
      <c r="AEZ68" s="350">
        <v>0.99999999999999989</v>
      </c>
      <c r="AFA68" s="350">
        <v>1.0000000000000002</v>
      </c>
      <c r="AFB68" s="350">
        <v>1</v>
      </c>
      <c r="AFC68" s="350">
        <v>0.99999999999999989</v>
      </c>
      <c r="AFD68" s="350">
        <v>0.99999999999999989</v>
      </c>
      <c r="AFE68" s="350">
        <v>0.99999999999999989</v>
      </c>
      <c r="AFF68" s="350">
        <v>1</v>
      </c>
      <c r="AFG68" s="350">
        <v>1</v>
      </c>
      <c r="AFH68" s="350">
        <v>1</v>
      </c>
      <c r="AFI68" s="350">
        <v>1</v>
      </c>
      <c r="AFJ68" s="350">
        <v>1</v>
      </c>
      <c r="AFK68" s="350">
        <v>1</v>
      </c>
      <c r="AFL68" s="350">
        <v>1.0000000000000002</v>
      </c>
      <c r="AFM68" s="350">
        <v>1.0000000000000002</v>
      </c>
      <c r="AFN68" s="350">
        <v>0.99999999999999989</v>
      </c>
      <c r="AFO68" s="350">
        <v>1</v>
      </c>
      <c r="AFP68" s="350">
        <v>1.0000000000000002</v>
      </c>
      <c r="AFQ68" s="350">
        <v>1.0000000000000002</v>
      </c>
      <c r="AFR68" s="350">
        <v>1</v>
      </c>
      <c r="AFS68" s="350">
        <v>1.0000000000000002</v>
      </c>
      <c r="AFT68" s="350">
        <v>1</v>
      </c>
      <c r="AFU68" s="350">
        <v>0.99999999999999989</v>
      </c>
      <c r="AFV68" s="350">
        <v>1.0000000000000002</v>
      </c>
      <c r="AFW68" s="350">
        <v>1</v>
      </c>
      <c r="AFX68" s="350">
        <v>1.0000000000000002</v>
      </c>
      <c r="AFY68" s="350">
        <v>1.0000000000000002</v>
      </c>
      <c r="AFZ68" s="350">
        <v>0.99999999999999989</v>
      </c>
      <c r="AGA68" s="350">
        <v>1</v>
      </c>
      <c r="AGB68" s="350">
        <v>0.99999999999999978</v>
      </c>
      <c r="AGC68" s="350">
        <v>1</v>
      </c>
      <c r="AGD68" s="350">
        <v>1</v>
      </c>
      <c r="AGE68" s="350">
        <v>1</v>
      </c>
      <c r="AGF68" s="350">
        <v>1</v>
      </c>
      <c r="AGG68" s="350">
        <v>1</v>
      </c>
      <c r="AGH68" s="350">
        <v>1</v>
      </c>
      <c r="AGI68" s="350">
        <v>1.0000000000000002</v>
      </c>
      <c r="AGJ68" s="350">
        <v>0.99999999999999989</v>
      </c>
      <c r="AGK68" s="350">
        <v>1.0000000000000002</v>
      </c>
      <c r="AGL68" s="350">
        <v>1.0000000000000002</v>
      </c>
      <c r="AGM68" s="350">
        <v>1</v>
      </c>
      <c r="AGN68" s="350">
        <v>1</v>
      </c>
      <c r="AGO68" s="350">
        <v>0.99999999999999978</v>
      </c>
      <c r="AGP68" s="350">
        <v>1.0000000000000002</v>
      </c>
      <c r="AGQ68" s="350">
        <v>1</v>
      </c>
      <c r="AGR68" s="350">
        <v>1.0000000000000002</v>
      </c>
      <c r="AGS68" s="350">
        <v>1</v>
      </c>
      <c r="AGT68" s="350">
        <v>0.99999999999999978</v>
      </c>
      <c r="AGU68" s="350">
        <v>1</v>
      </c>
      <c r="AGV68" s="350">
        <v>1</v>
      </c>
      <c r="AGW68" s="350">
        <v>1</v>
      </c>
      <c r="AGX68" s="350">
        <v>1</v>
      </c>
      <c r="AGY68" s="350">
        <v>1.0000000000000002</v>
      </c>
      <c r="AGZ68" s="350">
        <v>1</v>
      </c>
      <c r="AHA68" s="350">
        <v>0.99999999999999989</v>
      </c>
      <c r="AHB68" s="350">
        <v>0.99999999999999989</v>
      </c>
      <c r="AHC68" s="350">
        <v>1</v>
      </c>
      <c r="AHD68" s="350">
        <v>1</v>
      </c>
      <c r="AHE68" s="350">
        <v>1</v>
      </c>
      <c r="AHF68" s="350">
        <v>1</v>
      </c>
      <c r="AHG68" s="350">
        <v>1</v>
      </c>
      <c r="AHH68" s="350">
        <v>0.99999999999999978</v>
      </c>
      <c r="AHI68" s="350">
        <v>1</v>
      </c>
      <c r="AHJ68" s="350">
        <v>0.99999999999999967</v>
      </c>
      <c r="AHK68" s="350">
        <v>0.99999999999999989</v>
      </c>
      <c r="AHL68" s="350">
        <v>1.0000000000000004</v>
      </c>
      <c r="AHM68" s="350">
        <v>0.99999999999999989</v>
      </c>
      <c r="AHN68" s="350">
        <v>1.0000000000000002</v>
      </c>
      <c r="AHO68" s="350">
        <v>100</v>
      </c>
      <c r="AHQ68" s="352">
        <v>63</v>
      </c>
    </row>
    <row r="69" spans="1:901" x14ac:dyDescent="0.35">
      <c r="AHQ69" s="351">
        <v>64</v>
      </c>
    </row>
    <row r="70" spans="1:901" x14ac:dyDescent="0.45">
      <c r="AHQ70" s="352">
        <v>65</v>
      </c>
    </row>
    <row r="71" spans="1:901" x14ac:dyDescent="0.35">
      <c r="C71" s="327" t="s">
        <v>1255</v>
      </c>
      <c r="U71" s="327" t="s">
        <v>1256</v>
      </c>
      <c r="AS71" s="327" t="s">
        <v>1257</v>
      </c>
      <c r="BH71" s="327" t="s">
        <v>1258</v>
      </c>
      <c r="BQ71" s="327" t="s">
        <v>1259</v>
      </c>
      <c r="BY71" s="327" t="s">
        <v>1260</v>
      </c>
      <c r="CF71" s="327" t="s">
        <v>1261</v>
      </c>
      <c r="CS71" s="327" t="s">
        <v>1262</v>
      </c>
      <c r="DA71" s="327" t="s">
        <v>1263</v>
      </c>
      <c r="DJ71" s="327" t="s">
        <v>1264</v>
      </c>
      <c r="DS71" s="327" t="s">
        <v>1265</v>
      </c>
      <c r="ED71" s="327" t="s">
        <v>1266</v>
      </c>
      <c r="EM71" s="327" t="s">
        <v>1267</v>
      </c>
      <c r="EV71" s="327" t="s">
        <v>1268</v>
      </c>
      <c r="FH71" s="327" t="s">
        <v>1269</v>
      </c>
      <c r="FP71" s="327" t="s">
        <v>1270</v>
      </c>
      <c r="GD71" s="327" t="s">
        <v>1271</v>
      </c>
      <c r="GP71" s="327" t="s">
        <v>1272</v>
      </c>
      <c r="GX71" s="327" t="s">
        <v>1273</v>
      </c>
      <c r="HB71" s="327" t="s">
        <v>1274</v>
      </c>
      <c r="HI71" s="327" t="s">
        <v>1275</v>
      </c>
      <c r="HQ71" s="327" t="s">
        <v>1276</v>
      </c>
      <c r="IG71" s="327" t="s">
        <v>1277</v>
      </c>
      <c r="IR71" s="327" t="s">
        <v>1278</v>
      </c>
      <c r="JC71" s="327" t="s">
        <v>1279</v>
      </c>
      <c r="JI71" s="327" t="s">
        <v>1280</v>
      </c>
      <c r="JP71" s="327" t="s">
        <v>1281</v>
      </c>
      <c r="KE71" s="327" t="s">
        <v>1282</v>
      </c>
      <c r="KN71" s="327" t="s">
        <v>1283</v>
      </c>
      <c r="KV71" s="327" t="s">
        <v>1284</v>
      </c>
      <c r="LD71" s="327" t="s">
        <v>1285</v>
      </c>
      <c r="LO71" s="327" t="s">
        <v>1286</v>
      </c>
      <c r="LR71" s="327" t="s">
        <v>1287</v>
      </c>
      <c r="LT71" s="327" t="s">
        <v>1288</v>
      </c>
      <c r="MD71" s="327" t="s">
        <v>1289</v>
      </c>
      <c r="MP71" s="327" t="s">
        <v>1290</v>
      </c>
      <c r="NA71" s="327" t="s">
        <v>1291</v>
      </c>
      <c r="NM71" s="327" t="s">
        <v>1292</v>
      </c>
      <c r="NT71" s="327" t="s">
        <v>1293</v>
      </c>
      <c r="OA71" s="327" t="s">
        <v>1294</v>
      </c>
      <c r="OJ71" s="327" t="s">
        <v>1295</v>
      </c>
      <c r="OP71" s="327" t="s">
        <v>1296</v>
      </c>
      <c r="OY71" s="327" t="s">
        <v>1297</v>
      </c>
      <c r="PQ71" s="327" t="s">
        <v>1298</v>
      </c>
      <c r="QQ71" s="327" t="s">
        <v>1299</v>
      </c>
      <c r="RD71" s="327" t="s">
        <v>1300</v>
      </c>
      <c r="RX71" s="327" t="s">
        <v>1301</v>
      </c>
      <c r="SJ71" s="327" t="s">
        <v>1302</v>
      </c>
      <c r="SR71" s="327" t="s">
        <v>1303</v>
      </c>
      <c r="TF71" s="327" t="s">
        <v>1304</v>
      </c>
      <c r="TX71" s="327" t="s">
        <v>1305</v>
      </c>
      <c r="UG71" s="327" t="s">
        <v>1306</v>
      </c>
      <c r="UM71" s="327" t="s">
        <v>1307</v>
      </c>
      <c r="VH71" s="327" t="s">
        <v>1308</v>
      </c>
      <c r="VX71" s="327" t="s">
        <v>1309</v>
      </c>
      <c r="XE71" s="327" t="s">
        <v>1310</v>
      </c>
      <c r="YB71" s="327" t="s">
        <v>1311</v>
      </c>
      <c r="YS71" s="327" t="s">
        <v>1312</v>
      </c>
      <c r="YZ71" s="327" t="s">
        <v>1313</v>
      </c>
      <c r="ZI71" s="327" t="s">
        <v>1314</v>
      </c>
      <c r="AAE71" s="327" t="s">
        <v>1315</v>
      </c>
      <c r="AAL71" s="327" t="s">
        <v>1316</v>
      </c>
      <c r="ABL71" s="327" t="s">
        <v>1317</v>
      </c>
      <c r="ABU71" s="327" t="s">
        <v>1318</v>
      </c>
      <c r="ACF71" s="327" t="s">
        <v>1319</v>
      </c>
      <c r="ADC71" s="327" t="s">
        <v>1320</v>
      </c>
      <c r="ADL71" s="327" t="s">
        <v>1321</v>
      </c>
      <c r="ADO71" s="327" t="s">
        <v>1322</v>
      </c>
      <c r="ADT71" s="327" t="s">
        <v>1323</v>
      </c>
      <c r="AEN71" s="327" t="s">
        <v>1324</v>
      </c>
      <c r="AEX71" s="327" t="s">
        <v>1325</v>
      </c>
      <c r="AFK71" s="327" t="s">
        <v>1326</v>
      </c>
      <c r="AFW71" s="327" t="s">
        <v>1327</v>
      </c>
      <c r="AGH71" s="327" t="s">
        <v>1328</v>
      </c>
      <c r="AGP71" s="327" t="s">
        <v>1329</v>
      </c>
      <c r="AHG71" s="327" t="s">
        <v>1330</v>
      </c>
      <c r="AHQ71" s="351">
        <v>66</v>
      </c>
    </row>
    <row r="72" spans="1:901" x14ac:dyDescent="0.45">
      <c r="A72" s="326">
        <v>1</v>
      </c>
      <c r="C72" s="327">
        <v>10674</v>
      </c>
      <c r="D72" s="327">
        <v>11189</v>
      </c>
      <c r="E72" s="327">
        <v>11190</v>
      </c>
      <c r="F72" s="327">
        <v>11191</v>
      </c>
      <c r="G72" s="327">
        <v>11192</v>
      </c>
      <c r="H72" s="327">
        <v>11193</v>
      </c>
      <c r="I72" s="327">
        <v>11194</v>
      </c>
      <c r="J72" s="327">
        <v>11195</v>
      </c>
      <c r="K72" s="327">
        <v>11196</v>
      </c>
      <c r="L72" s="327">
        <v>11197</v>
      </c>
      <c r="M72" s="327">
        <v>11198</v>
      </c>
      <c r="N72" s="327">
        <v>11199</v>
      </c>
      <c r="O72" s="327">
        <v>11200</v>
      </c>
      <c r="P72" s="327">
        <v>11201</v>
      </c>
      <c r="Q72" s="327">
        <v>11202</v>
      </c>
      <c r="R72" s="327">
        <v>11454</v>
      </c>
      <c r="S72" s="327">
        <v>15012</v>
      </c>
      <c r="T72" s="327">
        <v>28823</v>
      </c>
      <c r="U72" s="327">
        <v>10713</v>
      </c>
      <c r="V72" s="327">
        <v>11119</v>
      </c>
      <c r="W72" s="327">
        <v>11120</v>
      </c>
      <c r="X72" s="327">
        <v>11121</v>
      </c>
      <c r="Y72" s="327">
        <v>11122</v>
      </c>
      <c r="Z72" s="327">
        <v>11123</v>
      </c>
      <c r="AA72" s="327">
        <v>11124</v>
      </c>
      <c r="AB72" s="327">
        <v>11125</v>
      </c>
      <c r="AC72" s="327">
        <v>11126</v>
      </c>
      <c r="AD72" s="327">
        <v>11127</v>
      </c>
      <c r="AE72" s="327">
        <v>11128</v>
      </c>
      <c r="AF72" s="327">
        <v>11129</v>
      </c>
      <c r="AG72" s="327">
        <v>11130</v>
      </c>
      <c r="AH72" s="327">
        <v>11131</v>
      </c>
      <c r="AI72" s="327">
        <v>11132</v>
      </c>
      <c r="AJ72" s="327">
        <v>11133</v>
      </c>
      <c r="AK72" s="327">
        <v>11134</v>
      </c>
      <c r="AL72" s="327">
        <v>11135</v>
      </c>
      <c r="AM72" s="327">
        <v>11136</v>
      </c>
      <c r="AN72" s="327">
        <v>11137</v>
      </c>
      <c r="AO72" s="327">
        <v>11138</v>
      </c>
      <c r="AP72" s="327">
        <v>11139</v>
      </c>
      <c r="AQ72" s="327">
        <v>11643</v>
      </c>
      <c r="AR72" s="327">
        <v>23736</v>
      </c>
      <c r="AS72" s="327">
        <v>10716</v>
      </c>
      <c r="AT72" s="327">
        <v>11173</v>
      </c>
      <c r="AU72" s="327">
        <v>11174</v>
      </c>
      <c r="AV72" s="327">
        <v>11175</v>
      </c>
      <c r="AW72" s="327">
        <v>11176</v>
      </c>
      <c r="AX72" s="327">
        <v>11177</v>
      </c>
      <c r="AY72" s="327">
        <v>11178</v>
      </c>
      <c r="AZ72" s="327">
        <v>11179</v>
      </c>
      <c r="BA72" s="327">
        <v>11180</v>
      </c>
      <c r="BB72" s="327">
        <v>11181</v>
      </c>
      <c r="BC72" s="327">
        <v>11182</v>
      </c>
      <c r="BD72" s="327">
        <v>11183</v>
      </c>
      <c r="BE72" s="327">
        <v>11453</v>
      </c>
      <c r="BF72" s="327">
        <v>11625</v>
      </c>
      <c r="BG72" s="327">
        <v>25017</v>
      </c>
      <c r="BH72" s="327">
        <v>10717</v>
      </c>
      <c r="BI72" s="327">
        <v>10718</v>
      </c>
      <c r="BJ72" s="327">
        <v>11184</v>
      </c>
      <c r="BK72" s="327">
        <v>11185</v>
      </c>
      <c r="BL72" s="327">
        <v>11186</v>
      </c>
      <c r="BM72" s="327">
        <v>11187</v>
      </c>
      <c r="BN72" s="327">
        <v>11188</v>
      </c>
      <c r="BO72" s="327">
        <v>40744</v>
      </c>
      <c r="BP72" s="327">
        <v>40745</v>
      </c>
      <c r="BQ72" s="327">
        <v>10715</v>
      </c>
      <c r="BR72" s="327">
        <v>11166</v>
      </c>
      <c r="BS72" s="327">
        <v>11167</v>
      </c>
      <c r="BT72" s="327">
        <v>11169</v>
      </c>
      <c r="BU72" s="327">
        <v>11170</v>
      </c>
      <c r="BV72" s="327">
        <v>11171</v>
      </c>
      <c r="BW72" s="327">
        <v>11172</v>
      </c>
      <c r="BX72" s="327">
        <v>11452</v>
      </c>
      <c r="BY72" s="327">
        <v>10719</v>
      </c>
      <c r="BZ72" s="327">
        <v>11203</v>
      </c>
      <c r="CA72" s="327">
        <v>11204</v>
      </c>
      <c r="CB72" s="327">
        <v>11205</v>
      </c>
      <c r="CC72" s="327">
        <v>11206</v>
      </c>
      <c r="CD72" s="327">
        <v>11207</v>
      </c>
      <c r="CE72" s="327">
        <v>11208</v>
      </c>
      <c r="CF72" s="327">
        <v>10672</v>
      </c>
      <c r="CG72" s="327">
        <v>11146</v>
      </c>
      <c r="CH72" s="327">
        <v>11147</v>
      </c>
      <c r="CI72" s="327">
        <v>11148</v>
      </c>
      <c r="CJ72" s="327">
        <v>11149</v>
      </c>
      <c r="CK72" s="327">
        <v>11150</v>
      </c>
      <c r="CL72" s="327">
        <v>11151</v>
      </c>
      <c r="CM72" s="327">
        <v>11152</v>
      </c>
      <c r="CN72" s="327">
        <v>11153</v>
      </c>
      <c r="CO72" s="327">
        <v>11154</v>
      </c>
      <c r="CP72" s="327">
        <v>11155</v>
      </c>
      <c r="CQ72" s="327">
        <v>11156</v>
      </c>
      <c r="CR72" s="327">
        <v>11157</v>
      </c>
      <c r="CS72" s="327">
        <v>10714</v>
      </c>
      <c r="CT72" s="327">
        <v>11140</v>
      </c>
      <c r="CU72" s="327">
        <v>11141</v>
      </c>
      <c r="CV72" s="327">
        <v>11142</v>
      </c>
      <c r="CW72" s="327">
        <v>11143</v>
      </c>
      <c r="CX72" s="327">
        <v>11144</v>
      </c>
      <c r="CY72" s="327">
        <v>11145</v>
      </c>
      <c r="CZ72" s="327">
        <v>24956</v>
      </c>
      <c r="DA72" s="327">
        <v>10722</v>
      </c>
      <c r="DB72" s="327">
        <v>10723</v>
      </c>
      <c r="DC72" s="327">
        <v>11238</v>
      </c>
      <c r="DD72" s="327">
        <v>11239</v>
      </c>
      <c r="DE72" s="327">
        <v>11240</v>
      </c>
      <c r="DF72" s="327">
        <v>11241</v>
      </c>
      <c r="DG72" s="327">
        <v>11242</v>
      </c>
      <c r="DH72" s="327">
        <v>11243</v>
      </c>
      <c r="DI72" s="327">
        <v>27443</v>
      </c>
      <c r="DJ72" s="327">
        <v>10676</v>
      </c>
      <c r="DK72" s="327">
        <v>11251</v>
      </c>
      <c r="DL72" s="327">
        <v>11252</v>
      </c>
      <c r="DM72" s="327">
        <v>11253</v>
      </c>
      <c r="DN72" s="327">
        <v>11254</v>
      </c>
      <c r="DO72" s="327">
        <v>11255</v>
      </c>
      <c r="DP72" s="327">
        <v>11256</v>
      </c>
      <c r="DQ72" s="327">
        <v>11257</v>
      </c>
      <c r="DR72" s="327">
        <v>11455</v>
      </c>
      <c r="DS72" s="327">
        <v>10727</v>
      </c>
      <c r="DT72" s="327">
        <v>11264</v>
      </c>
      <c r="DU72" s="327">
        <v>11265</v>
      </c>
      <c r="DV72" s="327">
        <v>11266</v>
      </c>
      <c r="DW72" s="327">
        <v>11267</v>
      </c>
      <c r="DX72" s="327">
        <v>11268</v>
      </c>
      <c r="DY72" s="327">
        <v>11269</v>
      </c>
      <c r="DZ72" s="327">
        <v>11270</v>
      </c>
      <c r="EA72" s="327">
        <v>11271</v>
      </c>
      <c r="EB72" s="327">
        <v>11272</v>
      </c>
      <c r="EC72" s="327">
        <v>11457</v>
      </c>
      <c r="ED72" s="327">
        <v>10724</v>
      </c>
      <c r="EE72" s="327">
        <v>10725</v>
      </c>
      <c r="EF72" s="327">
        <v>11244</v>
      </c>
      <c r="EG72" s="327">
        <v>11245</v>
      </c>
      <c r="EH72" s="327">
        <v>11246</v>
      </c>
      <c r="EI72" s="327">
        <v>11247</v>
      </c>
      <c r="EJ72" s="327">
        <v>11248</v>
      </c>
      <c r="EK72" s="327">
        <v>11249</v>
      </c>
      <c r="EL72" s="327">
        <v>11250</v>
      </c>
      <c r="EM72" s="327">
        <v>10673</v>
      </c>
      <c r="EN72" s="327">
        <v>11158</v>
      </c>
      <c r="EO72" s="327">
        <v>11159</v>
      </c>
      <c r="EP72" s="327">
        <v>11160</v>
      </c>
      <c r="EQ72" s="327">
        <v>11161</v>
      </c>
      <c r="ER72" s="327">
        <v>11162</v>
      </c>
      <c r="ES72" s="327">
        <v>11163</v>
      </c>
      <c r="ET72" s="327">
        <v>11164</v>
      </c>
      <c r="EU72" s="327">
        <v>11165</v>
      </c>
      <c r="EV72" s="327">
        <v>10721</v>
      </c>
      <c r="EW72" s="327">
        <v>11228</v>
      </c>
      <c r="EX72" s="327">
        <v>11229</v>
      </c>
      <c r="EY72" s="327">
        <v>11230</v>
      </c>
      <c r="EZ72" s="327">
        <v>11231</v>
      </c>
      <c r="FA72" s="327">
        <v>11232</v>
      </c>
      <c r="FB72" s="327">
        <v>11233</v>
      </c>
      <c r="FC72" s="327">
        <v>11234</v>
      </c>
      <c r="FD72" s="327">
        <v>11235</v>
      </c>
      <c r="FE72" s="327">
        <v>11236</v>
      </c>
      <c r="FF72" s="327">
        <v>14135</v>
      </c>
      <c r="FG72" s="327">
        <v>28010</v>
      </c>
      <c r="FH72" s="327">
        <v>10694</v>
      </c>
      <c r="FI72" s="327">
        <v>10802</v>
      </c>
      <c r="FJ72" s="327">
        <v>10803</v>
      </c>
      <c r="FK72" s="327">
        <v>10804</v>
      </c>
      <c r="FL72" s="327">
        <v>10805</v>
      </c>
      <c r="FM72" s="327">
        <v>10806</v>
      </c>
      <c r="FN72" s="327">
        <v>27974</v>
      </c>
      <c r="FO72" s="327">
        <v>27975</v>
      </c>
      <c r="FP72" s="327">
        <v>10675</v>
      </c>
      <c r="FQ72" s="327">
        <v>11209</v>
      </c>
      <c r="FR72" s="327">
        <v>11210</v>
      </c>
      <c r="FS72" s="327">
        <v>11211</v>
      </c>
      <c r="FT72" s="327">
        <v>11212</v>
      </c>
      <c r="FU72" s="327">
        <v>11213</v>
      </c>
      <c r="FV72" s="327">
        <v>11214</v>
      </c>
      <c r="FW72" s="327">
        <v>11215</v>
      </c>
      <c r="FX72" s="327">
        <v>11216</v>
      </c>
      <c r="FY72" s="327">
        <v>11217</v>
      </c>
      <c r="FZ72" s="327">
        <v>11218</v>
      </c>
      <c r="GA72" s="327">
        <v>11219</v>
      </c>
      <c r="GB72" s="327">
        <v>11220</v>
      </c>
      <c r="GC72" s="327">
        <v>40749</v>
      </c>
      <c r="GD72" s="327">
        <v>10726</v>
      </c>
      <c r="GE72" s="327">
        <v>11258</v>
      </c>
      <c r="GF72" s="327">
        <v>11259</v>
      </c>
      <c r="GG72" s="327">
        <v>11260</v>
      </c>
      <c r="GH72" s="327">
        <v>11261</v>
      </c>
      <c r="GI72" s="327">
        <v>11262</v>
      </c>
      <c r="GJ72" s="327">
        <v>11263</v>
      </c>
      <c r="GK72" s="327">
        <v>11456</v>
      </c>
      <c r="GL72" s="327">
        <v>11631</v>
      </c>
      <c r="GM72" s="327">
        <v>27978</v>
      </c>
      <c r="GN72" s="327">
        <v>27979</v>
      </c>
      <c r="GO72" s="327">
        <v>27980</v>
      </c>
      <c r="GP72" s="327">
        <v>10720</v>
      </c>
      <c r="GQ72" s="327">
        <v>11221</v>
      </c>
      <c r="GR72" s="327">
        <v>11222</v>
      </c>
      <c r="GS72" s="327">
        <v>11223</v>
      </c>
      <c r="GT72" s="327">
        <v>11224</v>
      </c>
      <c r="GU72" s="327">
        <v>11225</v>
      </c>
      <c r="GV72" s="327">
        <v>11226</v>
      </c>
      <c r="GW72" s="327">
        <v>11227</v>
      </c>
      <c r="GX72" s="327">
        <v>10698</v>
      </c>
      <c r="GY72" s="327">
        <v>10863</v>
      </c>
      <c r="GZ72" s="327">
        <v>10864</v>
      </c>
      <c r="HA72" s="327">
        <v>10865</v>
      </c>
      <c r="HB72" s="327">
        <v>10686</v>
      </c>
      <c r="HC72" s="327">
        <v>10756</v>
      </c>
      <c r="HD72" s="327">
        <v>10757</v>
      </c>
      <c r="HE72" s="327">
        <v>10758</v>
      </c>
      <c r="HF72" s="327">
        <v>10759</v>
      </c>
      <c r="HG72" s="327">
        <v>10760</v>
      </c>
      <c r="HH72" s="327">
        <v>28875</v>
      </c>
      <c r="HI72" s="327">
        <v>10687</v>
      </c>
      <c r="HJ72" s="327">
        <v>10761</v>
      </c>
      <c r="HK72" s="327">
        <v>10762</v>
      </c>
      <c r="HL72" s="327">
        <v>10763</v>
      </c>
      <c r="HM72" s="327">
        <v>10764</v>
      </c>
      <c r="HN72" s="327">
        <v>10765</v>
      </c>
      <c r="HO72" s="327">
        <v>10766</v>
      </c>
      <c r="HP72" s="327">
        <v>10767</v>
      </c>
      <c r="HQ72" s="327">
        <v>10660</v>
      </c>
      <c r="HR72" s="327">
        <v>10688</v>
      </c>
      <c r="HS72" s="327">
        <v>10768</v>
      </c>
      <c r="HT72" s="327">
        <v>10769</v>
      </c>
      <c r="HU72" s="327">
        <v>10770</v>
      </c>
      <c r="HV72" s="327">
        <v>10771</v>
      </c>
      <c r="HW72" s="327">
        <v>10772</v>
      </c>
      <c r="HX72" s="327">
        <v>10773</v>
      </c>
      <c r="HY72" s="327">
        <v>10774</v>
      </c>
      <c r="HZ72" s="327">
        <v>10775</v>
      </c>
      <c r="IA72" s="327">
        <v>10776</v>
      </c>
      <c r="IB72" s="327">
        <v>10777</v>
      </c>
      <c r="IC72" s="327">
        <v>10778</v>
      </c>
      <c r="ID72" s="327">
        <v>10779</v>
      </c>
      <c r="IE72" s="327">
        <v>10780</v>
      </c>
      <c r="IF72" s="327">
        <v>10781</v>
      </c>
      <c r="IG72" s="327">
        <v>10690</v>
      </c>
      <c r="IH72" s="327">
        <v>10691</v>
      </c>
      <c r="II72" s="327">
        <v>10789</v>
      </c>
      <c r="IJ72" s="327">
        <v>10790</v>
      </c>
      <c r="IK72" s="327">
        <v>10791</v>
      </c>
      <c r="IL72" s="327">
        <v>10792</v>
      </c>
      <c r="IM72" s="327">
        <v>10793</v>
      </c>
      <c r="IN72" s="327">
        <v>10794</v>
      </c>
      <c r="IO72" s="327">
        <v>10795</v>
      </c>
      <c r="IP72" s="327">
        <v>10796</v>
      </c>
      <c r="IQ72" s="327">
        <v>10797</v>
      </c>
      <c r="IR72" s="327">
        <v>10695</v>
      </c>
      <c r="IS72" s="327">
        <v>10807</v>
      </c>
      <c r="IT72" s="327">
        <v>10808</v>
      </c>
      <c r="IU72" s="327">
        <v>10809</v>
      </c>
      <c r="IV72" s="327">
        <v>10810</v>
      </c>
      <c r="IW72" s="327">
        <v>10811</v>
      </c>
      <c r="IX72" s="327">
        <v>10812</v>
      </c>
      <c r="IY72" s="327">
        <v>10813</v>
      </c>
      <c r="IZ72" s="327">
        <v>10814</v>
      </c>
      <c r="JA72" s="327">
        <v>10815</v>
      </c>
      <c r="JB72" s="327">
        <v>10816</v>
      </c>
      <c r="JC72" s="327">
        <v>10692</v>
      </c>
      <c r="JD72" s="327">
        <v>10693</v>
      </c>
      <c r="JE72" s="327">
        <v>10798</v>
      </c>
      <c r="JF72" s="327">
        <v>10799</v>
      </c>
      <c r="JG72" s="327">
        <v>10800</v>
      </c>
      <c r="JH72" s="327">
        <v>10801</v>
      </c>
      <c r="JI72" s="327">
        <v>10689</v>
      </c>
      <c r="JJ72" s="327">
        <v>10782</v>
      </c>
      <c r="JK72" s="327">
        <v>10784</v>
      </c>
      <c r="JL72" s="327">
        <v>10785</v>
      </c>
      <c r="JM72" s="327">
        <v>10786</v>
      </c>
      <c r="JN72" s="327">
        <v>10787</v>
      </c>
      <c r="JO72" s="327">
        <v>10788</v>
      </c>
      <c r="JP72" s="327">
        <v>10731</v>
      </c>
      <c r="JQ72" s="327">
        <v>10732</v>
      </c>
      <c r="JR72" s="327">
        <v>11278</v>
      </c>
      <c r="JS72" s="327">
        <v>11279</v>
      </c>
      <c r="JT72" s="327">
        <v>11280</v>
      </c>
      <c r="JU72" s="327">
        <v>11281</v>
      </c>
      <c r="JV72" s="327">
        <v>11282</v>
      </c>
      <c r="JW72" s="327">
        <v>11283</v>
      </c>
      <c r="JX72" s="327">
        <v>11284</v>
      </c>
      <c r="JY72" s="327">
        <v>11285</v>
      </c>
      <c r="JZ72" s="327">
        <v>11286</v>
      </c>
      <c r="KA72" s="327">
        <v>11287</v>
      </c>
      <c r="KB72" s="327">
        <v>11288</v>
      </c>
      <c r="KC72" s="327">
        <v>14136</v>
      </c>
      <c r="KD72" s="327">
        <v>21948</v>
      </c>
      <c r="KE72" s="327">
        <v>10679</v>
      </c>
      <c r="KF72" s="327">
        <v>11297</v>
      </c>
      <c r="KG72" s="327">
        <v>11298</v>
      </c>
      <c r="KH72" s="327">
        <v>11299</v>
      </c>
      <c r="KI72" s="327">
        <v>11300</v>
      </c>
      <c r="KJ72" s="327">
        <v>11301</v>
      </c>
      <c r="KK72" s="327">
        <v>11302</v>
      </c>
      <c r="KL72" s="327">
        <v>11303</v>
      </c>
      <c r="KM72" s="327">
        <v>13819</v>
      </c>
      <c r="KN72" s="327">
        <v>10737</v>
      </c>
      <c r="KO72" s="327">
        <v>11315</v>
      </c>
      <c r="KP72" s="327">
        <v>11316</v>
      </c>
      <c r="KQ72" s="327">
        <v>11317</v>
      </c>
      <c r="KR72" s="327">
        <v>11318</v>
      </c>
      <c r="KS72" s="327">
        <v>11319</v>
      </c>
      <c r="KT72" s="327">
        <v>11320</v>
      </c>
      <c r="KU72" s="327">
        <v>11321</v>
      </c>
      <c r="KV72" s="327">
        <v>10736</v>
      </c>
      <c r="KW72" s="327">
        <v>11308</v>
      </c>
      <c r="KX72" s="327">
        <v>11309</v>
      </c>
      <c r="KY72" s="327">
        <v>11310</v>
      </c>
      <c r="KZ72" s="327">
        <v>11311</v>
      </c>
      <c r="LA72" s="327">
        <v>11312</v>
      </c>
      <c r="LB72" s="327">
        <v>11313</v>
      </c>
      <c r="LC72" s="327">
        <v>11314</v>
      </c>
      <c r="LD72" s="327">
        <v>10677</v>
      </c>
      <c r="LE72" s="327">
        <v>10728</v>
      </c>
      <c r="LF72" s="327">
        <v>10729</v>
      </c>
      <c r="LG72" s="327">
        <v>10730</v>
      </c>
      <c r="LH72" s="327">
        <v>11273</v>
      </c>
      <c r="LI72" s="327">
        <v>11274</v>
      </c>
      <c r="LJ72" s="327">
        <v>11275</v>
      </c>
      <c r="LK72" s="327">
        <v>11276</v>
      </c>
      <c r="LL72" s="327">
        <v>11277</v>
      </c>
      <c r="LM72" s="327">
        <v>11458</v>
      </c>
      <c r="LN72" s="327">
        <v>28858</v>
      </c>
      <c r="LO72" s="327">
        <v>10735</v>
      </c>
      <c r="LP72" s="327">
        <v>11306</v>
      </c>
      <c r="LQ72" s="327">
        <v>11307</v>
      </c>
      <c r="LR72" s="327">
        <v>10734</v>
      </c>
      <c r="LS72" s="327">
        <v>11304</v>
      </c>
      <c r="LT72" s="327">
        <v>10678</v>
      </c>
      <c r="LU72" s="327">
        <v>10733</v>
      </c>
      <c r="LV72" s="327">
        <v>11289</v>
      </c>
      <c r="LW72" s="327">
        <v>11290</v>
      </c>
      <c r="LX72" s="327">
        <v>11291</v>
      </c>
      <c r="LY72" s="327">
        <v>11292</v>
      </c>
      <c r="LZ72" s="327">
        <v>11293</v>
      </c>
      <c r="MA72" s="327">
        <v>11294</v>
      </c>
      <c r="MB72" s="327">
        <v>11295</v>
      </c>
      <c r="MC72" s="327">
        <v>11296</v>
      </c>
      <c r="MD72" s="327">
        <v>10664</v>
      </c>
      <c r="ME72" s="327">
        <v>10834</v>
      </c>
      <c r="MF72" s="327">
        <v>10835</v>
      </c>
      <c r="MG72" s="327">
        <v>10836</v>
      </c>
      <c r="MH72" s="327">
        <v>10837</v>
      </c>
      <c r="MI72" s="327">
        <v>10838</v>
      </c>
      <c r="MJ72" s="327">
        <v>10839</v>
      </c>
      <c r="MK72" s="327">
        <v>10840</v>
      </c>
      <c r="ML72" s="327">
        <v>10841</v>
      </c>
      <c r="MM72" s="327">
        <v>10842</v>
      </c>
      <c r="MN72" s="327">
        <v>10843</v>
      </c>
      <c r="MO72" s="327">
        <v>10844</v>
      </c>
      <c r="MP72" s="327">
        <v>10697</v>
      </c>
      <c r="MQ72" s="327">
        <v>10833</v>
      </c>
      <c r="MR72" s="327">
        <v>10850</v>
      </c>
      <c r="MS72" s="327">
        <v>10851</v>
      </c>
      <c r="MT72" s="327">
        <v>10852</v>
      </c>
      <c r="MU72" s="327">
        <v>10853</v>
      </c>
      <c r="MV72" s="327">
        <v>10854</v>
      </c>
      <c r="MW72" s="327">
        <v>10855</v>
      </c>
      <c r="MX72" s="327">
        <v>10856</v>
      </c>
      <c r="MY72" s="327">
        <v>13747</v>
      </c>
      <c r="MZ72" s="327">
        <v>31327</v>
      </c>
      <c r="NA72" s="327">
        <v>10662</v>
      </c>
      <c r="NB72" s="327">
        <v>10817</v>
      </c>
      <c r="NC72" s="327">
        <v>10818</v>
      </c>
      <c r="ND72" s="327">
        <v>10819</v>
      </c>
      <c r="NE72" s="327">
        <v>10820</v>
      </c>
      <c r="NF72" s="327">
        <v>10821</v>
      </c>
      <c r="NG72" s="327">
        <v>10822</v>
      </c>
      <c r="NH72" s="327">
        <v>10823</v>
      </c>
      <c r="NI72" s="327">
        <v>10824</v>
      </c>
      <c r="NJ72" s="327">
        <v>10825</v>
      </c>
      <c r="NK72" s="327">
        <v>10826</v>
      </c>
      <c r="NL72" s="327">
        <v>28006</v>
      </c>
      <c r="NM72" s="327">
        <v>10696</v>
      </c>
      <c r="NN72" s="327">
        <v>10845</v>
      </c>
      <c r="NO72" s="327">
        <v>10846</v>
      </c>
      <c r="NP72" s="327">
        <v>10847</v>
      </c>
      <c r="NQ72" s="327">
        <v>10848</v>
      </c>
      <c r="NR72" s="327">
        <v>10849</v>
      </c>
      <c r="NS72" s="327">
        <v>13816</v>
      </c>
      <c r="NT72" s="327">
        <v>10665</v>
      </c>
      <c r="NU72" s="327">
        <v>10857</v>
      </c>
      <c r="NV72" s="327">
        <v>10858</v>
      </c>
      <c r="NW72" s="327">
        <v>10859</v>
      </c>
      <c r="NX72" s="327">
        <v>10860</v>
      </c>
      <c r="NY72" s="327">
        <v>10861</v>
      </c>
      <c r="NZ72" s="327">
        <v>10862</v>
      </c>
      <c r="OA72" s="327">
        <v>10663</v>
      </c>
      <c r="OB72" s="327">
        <v>10827</v>
      </c>
      <c r="OC72" s="327">
        <v>10828</v>
      </c>
      <c r="OD72" s="327">
        <v>10829</v>
      </c>
      <c r="OE72" s="327">
        <v>10830</v>
      </c>
      <c r="OF72" s="327">
        <v>10831</v>
      </c>
      <c r="OG72" s="327">
        <v>10832</v>
      </c>
      <c r="OH72" s="327">
        <v>22734</v>
      </c>
      <c r="OI72" s="327">
        <v>23962</v>
      </c>
      <c r="OJ72" s="327">
        <v>10685</v>
      </c>
      <c r="OK72" s="327">
        <v>10752</v>
      </c>
      <c r="OL72" s="327">
        <v>10753</v>
      </c>
      <c r="OM72" s="327">
        <v>10754</v>
      </c>
      <c r="ON72" s="327">
        <v>10755</v>
      </c>
      <c r="OO72" s="327">
        <v>28785</v>
      </c>
      <c r="OP72" s="327">
        <v>10699</v>
      </c>
      <c r="OQ72" s="327">
        <v>10866</v>
      </c>
      <c r="OR72" s="327">
        <v>10867</v>
      </c>
      <c r="OS72" s="327">
        <v>10868</v>
      </c>
      <c r="OT72" s="327">
        <v>10869</v>
      </c>
      <c r="OU72" s="327">
        <v>10870</v>
      </c>
      <c r="OV72" s="327">
        <v>13817</v>
      </c>
      <c r="OW72" s="327">
        <v>28849</v>
      </c>
      <c r="OX72" s="327">
        <v>28850</v>
      </c>
      <c r="OY72" s="327">
        <v>10709</v>
      </c>
      <c r="OZ72" s="327">
        <v>11077</v>
      </c>
      <c r="PA72" s="327">
        <v>11078</v>
      </c>
      <c r="PB72" s="327">
        <v>11079</v>
      </c>
      <c r="PC72" s="327">
        <v>11080</v>
      </c>
      <c r="PD72" s="327">
        <v>11081</v>
      </c>
      <c r="PE72" s="327">
        <v>11082</v>
      </c>
      <c r="PF72" s="327">
        <v>11083</v>
      </c>
      <c r="PG72" s="327">
        <v>11084</v>
      </c>
      <c r="PH72" s="327">
        <v>11085</v>
      </c>
      <c r="PI72" s="327">
        <v>11086</v>
      </c>
      <c r="PJ72" s="327">
        <v>11087</v>
      </c>
      <c r="PK72" s="327">
        <v>11088</v>
      </c>
      <c r="PL72" s="327">
        <v>11449</v>
      </c>
      <c r="PM72" s="327">
        <v>28017</v>
      </c>
      <c r="PN72" s="327">
        <v>28789</v>
      </c>
      <c r="PO72" s="327">
        <v>28790</v>
      </c>
      <c r="PP72" s="327">
        <v>28791</v>
      </c>
      <c r="PQ72" s="327">
        <v>10670</v>
      </c>
      <c r="PR72" s="327">
        <v>10995</v>
      </c>
      <c r="PS72" s="327">
        <v>10996</v>
      </c>
      <c r="PT72" s="327">
        <v>10997</v>
      </c>
      <c r="PU72" s="327">
        <v>10998</v>
      </c>
      <c r="PV72" s="327">
        <v>10999</v>
      </c>
      <c r="PW72" s="327">
        <v>11000</v>
      </c>
      <c r="PX72" s="327">
        <v>11001</v>
      </c>
      <c r="PY72" s="327">
        <v>11002</v>
      </c>
      <c r="PZ72" s="327">
        <v>11003</v>
      </c>
      <c r="QA72" s="327">
        <v>11004</v>
      </c>
      <c r="QB72" s="327">
        <v>11005</v>
      </c>
      <c r="QC72" s="327">
        <v>11006</v>
      </c>
      <c r="QD72" s="327">
        <v>11007</v>
      </c>
      <c r="QE72" s="327">
        <v>11008</v>
      </c>
      <c r="QF72" s="327">
        <v>11009</v>
      </c>
      <c r="QG72" s="327">
        <v>11010</v>
      </c>
      <c r="QH72" s="327">
        <v>11011</v>
      </c>
      <c r="QI72" s="327">
        <v>11012</v>
      </c>
      <c r="QJ72" s="327">
        <v>11445</v>
      </c>
      <c r="QK72" s="327">
        <v>12275</v>
      </c>
      <c r="QL72" s="327">
        <v>14132</v>
      </c>
      <c r="QM72" s="327">
        <v>77649</v>
      </c>
      <c r="QN72" s="327">
        <v>77650</v>
      </c>
      <c r="QO72" s="327">
        <v>77651</v>
      </c>
      <c r="QP72" s="327">
        <v>77652</v>
      </c>
      <c r="QQ72" s="327">
        <v>10707</v>
      </c>
      <c r="QR72" s="327">
        <v>11051</v>
      </c>
      <c r="QS72" s="327">
        <v>11052</v>
      </c>
      <c r="QT72" s="327">
        <v>11053</v>
      </c>
      <c r="QU72" s="327">
        <v>11054</v>
      </c>
      <c r="QV72" s="327">
        <v>11055</v>
      </c>
      <c r="QW72" s="327">
        <v>11056</v>
      </c>
      <c r="QX72" s="327">
        <v>11057</v>
      </c>
      <c r="QY72" s="327">
        <v>11058</v>
      </c>
      <c r="QZ72" s="327">
        <v>11059</v>
      </c>
      <c r="RA72" s="327">
        <v>11060</v>
      </c>
      <c r="RB72" s="327">
        <v>24704</v>
      </c>
      <c r="RC72" s="327">
        <v>28843</v>
      </c>
      <c r="RD72" s="327">
        <v>10708</v>
      </c>
      <c r="RE72" s="327">
        <v>11061</v>
      </c>
      <c r="RF72" s="327">
        <v>11062</v>
      </c>
      <c r="RG72" s="327">
        <v>11063</v>
      </c>
      <c r="RH72" s="327">
        <v>11064</v>
      </c>
      <c r="RI72" s="327">
        <v>11065</v>
      </c>
      <c r="RJ72" s="327">
        <v>11066</v>
      </c>
      <c r="RK72" s="327">
        <v>11067</v>
      </c>
      <c r="RL72" s="327">
        <v>11068</v>
      </c>
      <c r="RM72" s="327">
        <v>11069</v>
      </c>
      <c r="RN72" s="327">
        <v>11070</v>
      </c>
      <c r="RO72" s="327">
        <v>11071</v>
      </c>
      <c r="RP72" s="327">
        <v>11072</v>
      </c>
      <c r="RQ72" s="327">
        <v>11073</v>
      </c>
      <c r="RR72" s="327">
        <v>11074</v>
      </c>
      <c r="RS72" s="327">
        <v>11075</v>
      </c>
      <c r="RT72" s="327">
        <v>11076</v>
      </c>
      <c r="RU72" s="327">
        <v>27988</v>
      </c>
      <c r="RV72" s="327">
        <v>27989</v>
      </c>
      <c r="RW72" s="327">
        <v>27990</v>
      </c>
      <c r="RX72" s="327">
        <v>10711</v>
      </c>
      <c r="RY72" s="327">
        <v>11104</v>
      </c>
      <c r="RZ72" s="327">
        <v>11105</v>
      </c>
      <c r="SA72" s="327">
        <v>11106</v>
      </c>
      <c r="SB72" s="327">
        <v>11107</v>
      </c>
      <c r="SC72" s="327">
        <v>11108</v>
      </c>
      <c r="SD72" s="327">
        <v>11109</v>
      </c>
      <c r="SE72" s="327">
        <v>11110</v>
      </c>
      <c r="SF72" s="327">
        <v>11111</v>
      </c>
      <c r="SG72" s="327">
        <v>11112</v>
      </c>
      <c r="SH72" s="327">
        <v>11451</v>
      </c>
      <c r="SI72" s="327">
        <v>40840</v>
      </c>
      <c r="SJ72" s="327">
        <v>11040</v>
      </c>
      <c r="SK72" s="327">
        <v>11041</v>
      </c>
      <c r="SL72" s="327">
        <v>11043</v>
      </c>
      <c r="SM72" s="327">
        <v>11046</v>
      </c>
      <c r="SN72" s="327">
        <v>11047</v>
      </c>
      <c r="SO72" s="327">
        <v>11048</v>
      </c>
      <c r="SP72" s="327">
        <v>11049</v>
      </c>
      <c r="SQ72" s="327">
        <v>11050</v>
      </c>
      <c r="SR72" s="327">
        <v>10705</v>
      </c>
      <c r="SS72" s="327">
        <v>11030</v>
      </c>
      <c r="ST72" s="327">
        <v>11031</v>
      </c>
      <c r="SU72" s="327">
        <v>11032</v>
      </c>
      <c r="SV72" s="327">
        <v>11033</v>
      </c>
      <c r="SW72" s="327">
        <v>11034</v>
      </c>
      <c r="SX72" s="327">
        <v>11035</v>
      </c>
      <c r="SY72" s="327">
        <v>11036</v>
      </c>
      <c r="SZ72" s="327">
        <v>11037</v>
      </c>
      <c r="TA72" s="327">
        <v>11038</v>
      </c>
      <c r="TB72" s="327">
        <v>11039</v>
      </c>
      <c r="TC72" s="327">
        <v>11447</v>
      </c>
      <c r="TD72" s="327">
        <v>14133</v>
      </c>
      <c r="TE72" s="327">
        <v>28861</v>
      </c>
      <c r="TF72" s="327">
        <v>10710</v>
      </c>
      <c r="TG72" s="327">
        <v>11089</v>
      </c>
      <c r="TH72" s="327">
        <v>11090</v>
      </c>
      <c r="TI72" s="327">
        <v>11091</v>
      </c>
      <c r="TJ72" s="327">
        <v>11092</v>
      </c>
      <c r="TK72" s="327">
        <v>11093</v>
      </c>
      <c r="TL72" s="327">
        <v>11094</v>
      </c>
      <c r="TM72" s="327">
        <v>11095</v>
      </c>
      <c r="TN72" s="327">
        <v>11096</v>
      </c>
      <c r="TO72" s="327">
        <v>11097</v>
      </c>
      <c r="TP72" s="327">
        <v>11098</v>
      </c>
      <c r="TQ72" s="327">
        <v>11099</v>
      </c>
      <c r="TR72" s="327">
        <v>11100</v>
      </c>
      <c r="TS72" s="327">
        <v>11101</v>
      </c>
      <c r="TT72" s="327">
        <v>11102</v>
      </c>
      <c r="TU72" s="327">
        <v>11103</v>
      </c>
      <c r="TV72" s="327">
        <v>11450</v>
      </c>
      <c r="TW72" s="327">
        <v>21323</v>
      </c>
      <c r="TX72" s="327">
        <v>10706</v>
      </c>
      <c r="TY72" s="327">
        <v>11042</v>
      </c>
      <c r="TZ72" s="327">
        <v>11044</v>
      </c>
      <c r="UA72" s="327">
        <v>11045</v>
      </c>
      <c r="UB72" s="327">
        <v>11448</v>
      </c>
      <c r="UC72" s="327">
        <v>21356</v>
      </c>
      <c r="UD72" s="327">
        <v>28778</v>
      </c>
      <c r="UE72" s="327">
        <v>28811</v>
      </c>
      <c r="UF72" s="327">
        <v>28815</v>
      </c>
      <c r="UG72" s="327">
        <v>10704</v>
      </c>
      <c r="UH72" s="327">
        <v>10991</v>
      </c>
      <c r="UI72" s="327">
        <v>10992</v>
      </c>
      <c r="UJ72" s="327">
        <v>10993</v>
      </c>
      <c r="UK72" s="327">
        <v>10994</v>
      </c>
      <c r="UL72" s="327">
        <v>23367</v>
      </c>
      <c r="UM72" s="327">
        <v>10671</v>
      </c>
      <c r="UN72" s="327">
        <v>11013</v>
      </c>
      <c r="UO72" s="327">
        <v>11014</v>
      </c>
      <c r="UP72" s="327">
        <v>11015</v>
      </c>
      <c r="UQ72" s="327">
        <v>11016</v>
      </c>
      <c r="UR72" s="327">
        <v>11017</v>
      </c>
      <c r="US72" s="327">
        <v>11018</v>
      </c>
      <c r="UT72" s="327">
        <v>11019</v>
      </c>
      <c r="UU72" s="327">
        <v>11020</v>
      </c>
      <c r="UV72" s="327">
        <v>11021</v>
      </c>
      <c r="UW72" s="327">
        <v>11022</v>
      </c>
      <c r="UX72" s="327">
        <v>11023</v>
      </c>
      <c r="UY72" s="327">
        <v>11024</v>
      </c>
      <c r="UZ72" s="327">
        <v>11025</v>
      </c>
      <c r="VA72" s="327">
        <v>11026</v>
      </c>
      <c r="VB72" s="327">
        <v>11027</v>
      </c>
      <c r="VC72" s="327">
        <v>11028</v>
      </c>
      <c r="VD72" s="327">
        <v>11029</v>
      </c>
      <c r="VE72" s="327">
        <v>11446</v>
      </c>
      <c r="VF72" s="327">
        <v>25058</v>
      </c>
      <c r="VG72" s="327">
        <v>25059</v>
      </c>
      <c r="VH72" s="327">
        <v>4007</v>
      </c>
      <c r="VI72" s="327">
        <v>10702</v>
      </c>
      <c r="VJ72" s="327">
        <v>10970</v>
      </c>
      <c r="VK72" s="327">
        <v>10971</v>
      </c>
      <c r="VL72" s="327">
        <v>10972</v>
      </c>
      <c r="VM72" s="327">
        <v>10973</v>
      </c>
      <c r="VN72" s="327">
        <v>10974</v>
      </c>
      <c r="VO72" s="327">
        <v>10975</v>
      </c>
      <c r="VP72" s="327">
        <v>10976</v>
      </c>
      <c r="VQ72" s="327">
        <v>10977</v>
      </c>
      <c r="VR72" s="327">
        <v>10978</v>
      </c>
      <c r="VS72" s="327">
        <v>10979</v>
      </c>
      <c r="VT72" s="327">
        <v>10980</v>
      </c>
      <c r="VU72" s="327">
        <v>10981</v>
      </c>
      <c r="VV72" s="327">
        <v>10982</v>
      </c>
      <c r="VW72" s="327">
        <v>10983</v>
      </c>
      <c r="VX72" s="327">
        <v>10666</v>
      </c>
      <c r="VY72" s="327">
        <v>10871</v>
      </c>
      <c r="VZ72" s="327">
        <v>10872</v>
      </c>
      <c r="WA72" s="327">
        <v>10873</v>
      </c>
      <c r="WB72" s="327">
        <v>10874</v>
      </c>
      <c r="WC72" s="327">
        <v>10875</v>
      </c>
      <c r="WD72" s="327">
        <v>10876</v>
      </c>
      <c r="WE72" s="327">
        <v>10877</v>
      </c>
      <c r="WF72" s="327">
        <v>10878</v>
      </c>
      <c r="WG72" s="327">
        <v>10879</v>
      </c>
      <c r="WH72" s="327">
        <v>10880</v>
      </c>
      <c r="WI72" s="327">
        <v>10881</v>
      </c>
      <c r="WJ72" s="327">
        <v>10882</v>
      </c>
      <c r="WK72" s="327">
        <v>10883</v>
      </c>
      <c r="WL72" s="327">
        <v>10884</v>
      </c>
      <c r="WM72" s="327">
        <v>10885</v>
      </c>
      <c r="WN72" s="327">
        <v>10886</v>
      </c>
      <c r="WO72" s="327">
        <v>10887</v>
      </c>
      <c r="WP72" s="327">
        <v>10888</v>
      </c>
      <c r="WQ72" s="327">
        <v>10889</v>
      </c>
      <c r="WR72" s="327">
        <v>10890</v>
      </c>
      <c r="WS72" s="327">
        <v>10891</v>
      </c>
      <c r="WT72" s="327">
        <v>10892</v>
      </c>
      <c r="WU72" s="327">
        <v>10893</v>
      </c>
      <c r="WV72" s="327">
        <v>10894</v>
      </c>
      <c r="WW72" s="327">
        <v>11602</v>
      </c>
      <c r="WX72" s="327">
        <v>11608</v>
      </c>
      <c r="WY72" s="327">
        <v>22456</v>
      </c>
      <c r="WZ72" s="327">
        <v>23839</v>
      </c>
      <c r="XA72" s="327">
        <v>24692</v>
      </c>
      <c r="XB72" s="327">
        <v>27839</v>
      </c>
      <c r="XC72" s="327">
        <v>27840</v>
      </c>
      <c r="XD72" s="327">
        <v>27841</v>
      </c>
      <c r="XE72" s="327">
        <v>10667</v>
      </c>
      <c r="XF72" s="327">
        <v>10895</v>
      </c>
      <c r="XG72" s="327">
        <v>10896</v>
      </c>
      <c r="XH72" s="327">
        <v>10897</v>
      </c>
      <c r="XI72" s="327">
        <v>10898</v>
      </c>
      <c r="XJ72" s="327">
        <v>10899</v>
      </c>
      <c r="XK72" s="327">
        <v>10900</v>
      </c>
      <c r="XL72" s="327">
        <v>10901</v>
      </c>
      <c r="XM72" s="327">
        <v>10902</v>
      </c>
      <c r="XN72" s="327">
        <v>10904</v>
      </c>
      <c r="XO72" s="327">
        <v>10905</v>
      </c>
      <c r="XP72" s="327">
        <v>10906</v>
      </c>
      <c r="XQ72" s="327">
        <v>10907</v>
      </c>
      <c r="XR72" s="327">
        <v>10908</v>
      </c>
      <c r="XS72" s="327">
        <v>10909</v>
      </c>
      <c r="XT72" s="327">
        <v>10910</v>
      </c>
      <c r="XU72" s="327">
        <v>10911</v>
      </c>
      <c r="XV72" s="327">
        <v>10912</v>
      </c>
      <c r="XW72" s="327">
        <v>10913</v>
      </c>
      <c r="XX72" s="327">
        <v>10914</v>
      </c>
      <c r="XY72" s="327">
        <v>11619</v>
      </c>
      <c r="XZ72" s="327">
        <v>23578</v>
      </c>
      <c r="YA72" s="327">
        <v>28020</v>
      </c>
      <c r="YB72" s="327">
        <v>10668</v>
      </c>
      <c r="YC72" s="327">
        <v>10915</v>
      </c>
      <c r="YD72" s="327">
        <v>10916</v>
      </c>
      <c r="YE72" s="327">
        <v>10917</v>
      </c>
      <c r="YF72" s="327">
        <v>10918</v>
      </c>
      <c r="YG72" s="327">
        <v>10919</v>
      </c>
      <c r="YH72" s="327">
        <v>10920</v>
      </c>
      <c r="YI72" s="327">
        <v>10921</v>
      </c>
      <c r="YJ72" s="327">
        <v>10922</v>
      </c>
      <c r="YK72" s="327">
        <v>10923</v>
      </c>
      <c r="YL72" s="327">
        <v>10924</v>
      </c>
      <c r="YM72" s="327">
        <v>10925</v>
      </c>
      <c r="YN72" s="327">
        <v>10926</v>
      </c>
      <c r="YO72" s="327">
        <v>22302</v>
      </c>
      <c r="YP72" s="327">
        <v>27842</v>
      </c>
      <c r="YQ72" s="327">
        <v>27843</v>
      </c>
      <c r="YR72" s="327">
        <v>27844</v>
      </c>
      <c r="YS72" s="327">
        <v>10712</v>
      </c>
      <c r="YT72" s="327">
        <v>11113</v>
      </c>
      <c r="YU72" s="327">
        <v>11114</v>
      </c>
      <c r="YV72" s="327">
        <v>11115</v>
      </c>
      <c r="YW72" s="327">
        <v>11116</v>
      </c>
      <c r="YX72" s="327">
        <v>11117</v>
      </c>
      <c r="YY72" s="327">
        <v>11118</v>
      </c>
      <c r="YZ72" s="327">
        <v>10701</v>
      </c>
      <c r="ZA72" s="327">
        <v>10963</v>
      </c>
      <c r="ZB72" s="327">
        <v>10964</v>
      </c>
      <c r="ZC72" s="327">
        <v>10965</v>
      </c>
      <c r="ZD72" s="327">
        <v>10966</v>
      </c>
      <c r="ZE72" s="327">
        <v>10967</v>
      </c>
      <c r="ZF72" s="327">
        <v>10968</v>
      </c>
      <c r="ZG72" s="327">
        <v>10969</v>
      </c>
      <c r="ZH72" s="327">
        <v>11444</v>
      </c>
      <c r="ZI72" s="327">
        <v>10700</v>
      </c>
      <c r="ZJ72" s="327">
        <v>10927</v>
      </c>
      <c r="ZK72" s="327">
        <v>10928</v>
      </c>
      <c r="ZL72" s="327">
        <v>10929</v>
      </c>
      <c r="ZM72" s="327">
        <v>10930</v>
      </c>
      <c r="ZN72" s="327">
        <v>10931</v>
      </c>
      <c r="ZO72" s="327">
        <v>10932</v>
      </c>
      <c r="ZP72" s="327">
        <v>10933</v>
      </c>
      <c r="ZQ72" s="327">
        <v>10934</v>
      </c>
      <c r="ZR72" s="327">
        <v>10935</v>
      </c>
      <c r="ZS72" s="327">
        <v>10936</v>
      </c>
      <c r="ZT72" s="327">
        <v>10937</v>
      </c>
      <c r="ZU72" s="327">
        <v>10938</v>
      </c>
      <c r="ZV72" s="327">
        <v>10939</v>
      </c>
      <c r="ZW72" s="327">
        <v>10940</v>
      </c>
      <c r="ZX72" s="327">
        <v>10941</v>
      </c>
      <c r="ZY72" s="327">
        <v>10942</v>
      </c>
      <c r="ZZ72" s="327">
        <v>10943</v>
      </c>
      <c r="AAA72" s="327">
        <v>23125</v>
      </c>
      <c r="AAB72" s="327">
        <v>28014</v>
      </c>
      <c r="AAC72" s="327">
        <v>28015</v>
      </c>
      <c r="AAD72" s="327">
        <v>28016</v>
      </c>
      <c r="AAE72" s="327">
        <v>10703</v>
      </c>
      <c r="AAF72" s="327">
        <v>10985</v>
      </c>
      <c r="AAG72" s="327">
        <v>10986</v>
      </c>
      <c r="AAH72" s="327">
        <v>10987</v>
      </c>
      <c r="AAI72" s="327">
        <v>10988</v>
      </c>
      <c r="AAJ72" s="327">
        <v>10989</v>
      </c>
      <c r="AAK72" s="327">
        <v>10990</v>
      </c>
      <c r="AAL72" s="327">
        <v>10669</v>
      </c>
      <c r="AAM72" s="327">
        <v>10944</v>
      </c>
      <c r="AAN72" s="327">
        <v>10945</v>
      </c>
      <c r="AAO72" s="327">
        <v>10946</v>
      </c>
      <c r="AAP72" s="327">
        <v>10947</v>
      </c>
      <c r="AAQ72" s="327">
        <v>10948</v>
      </c>
      <c r="AAR72" s="327">
        <v>10949</v>
      </c>
      <c r="AAS72" s="327">
        <v>10950</v>
      </c>
      <c r="AAT72" s="327">
        <v>10951</v>
      </c>
      <c r="AAU72" s="327">
        <v>10952</v>
      </c>
      <c r="AAV72" s="327">
        <v>10953</v>
      </c>
      <c r="AAW72" s="327">
        <v>10954</v>
      </c>
      <c r="AAX72" s="327">
        <v>10956</v>
      </c>
      <c r="AAY72" s="327">
        <v>10957</v>
      </c>
      <c r="AAZ72" s="327">
        <v>10958</v>
      </c>
      <c r="ABA72" s="327">
        <v>10959</v>
      </c>
      <c r="ABB72" s="327">
        <v>10960</v>
      </c>
      <c r="ABC72" s="327">
        <v>10961</v>
      </c>
      <c r="ABD72" s="327">
        <v>10962</v>
      </c>
      <c r="ABE72" s="327">
        <v>11443</v>
      </c>
      <c r="ABF72" s="327">
        <v>21984</v>
      </c>
      <c r="ABG72" s="327">
        <v>24032</v>
      </c>
      <c r="ABH72" s="327">
        <v>24821</v>
      </c>
      <c r="ABI72" s="327">
        <v>27967</v>
      </c>
      <c r="ABJ72" s="327">
        <v>27968</v>
      </c>
      <c r="ABK72" s="327">
        <v>27976</v>
      </c>
      <c r="ABL72" s="327">
        <v>10738</v>
      </c>
      <c r="ABM72" s="327">
        <v>11340</v>
      </c>
      <c r="ABN72" s="327">
        <v>11341</v>
      </c>
      <c r="ABO72" s="327">
        <v>11342</v>
      </c>
      <c r="ABP72" s="327">
        <v>11343</v>
      </c>
      <c r="ABQ72" s="327">
        <v>11344</v>
      </c>
      <c r="ABR72" s="327">
        <v>11345</v>
      </c>
      <c r="ABS72" s="327">
        <v>11346</v>
      </c>
      <c r="ABT72" s="327">
        <v>77753</v>
      </c>
      <c r="ABU72" s="327">
        <v>10744</v>
      </c>
      <c r="ABV72" s="327">
        <v>11375</v>
      </c>
      <c r="ABW72" s="327">
        <v>11376</v>
      </c>
      <c r="ABX72" s="327">
        <v>11377</v>
      </c>
      <c r="ABY72" s="327">
        <v>11378</v>
      </c>
      <c r="ABZ72" s="327">
        <v>11379</v>
      </c>
      <c r="ACA72" s="327">
        <v>11380</v>
      </c>
      <c r="ACB72" s="327">
        <v>11381</v>
      </c>
      <c r="ACC72" s="327">
        <v>11382</v>
      </c>
      <c r="ACD72" s="327">
        <v>11383</v>
      </c>
      <c r="ACE72" s="327">
        <v>11385</v>
      </c>
      <c r="ACF72" s="327">
        <v>10680</v>
      </c>
      <c r="ACG72" s="327">
        <v>11322</v>
      </c>
      <c r="ACH72" s="327">
        <v>11324</v>
      </c>
      <c r="ACI72" s="327">
        <v>11325</v>
      </c>
      <c r="ACJ72" s="327">
        <v>11326</v>
      </c>
      <c r="ACK72" s="327">
        <v>11327</v>
      </c>
      <c r="ACL72" s="327">
        <v>11328</v>
      </c>
      <c r="ACM72" s="327">
        <v>11329</v>
      </c>
      <c r="ACN72" s="327">
        <v>11330</v>
      </c>
      <c r="ACO72" s="327">
        <v>11331</v>
      </c>
      <c r="ACP72" s="327">
        <v>11332</v>
      </c>
      <c r="ACQ72" s="327">
        <v>11333</v>
      </c>
      <c r="ACR72" s="327">
        <v>11334</v>
      </c>
      <c r="ACS72" s="327">
        <v>11335</v>
      </c>
      <c r="ACT72" s="327">
        <v>11336</v>
      </c>
      <c r="ACU72" s="327">
        <v>11337</v>
      </c>
      <c r="ACV72" s="327">
        <v>11338</v>
      </c>
      <c r="ACW72" s="327">
        <v>11339</v>
      </c>
      <c r="ACX72" s="327">
        <v>11660</v>
      </c>
      <c r="ACY72" s="327">
        <v>40491</v>
      </c>
      <c r="ACZ72" s="327">
        <v>40492</v>
      </c>
      <c r="ADA72" s="327">
        <v>40742</v>
      </c>
      <c r="ADB72" s="327">
        <v>40743</v>
      </c>
      <c r="ADC72" s="327">
        <v>10739</v>
      </c>
      <c r="ADD72" s="327">
        <v>10740</v>
      </c>
      <c r="ADE72" s="327">
        <v>11347</v>
      </c>
      <c r="ADF72" s="327">
        <v>11348</v>
      </c>
      <c r="ADG72" s="327">
        <v>11349</v>
      </c>
      <c r="ADH72" s="327">
        <v>11350</v>
      </c>
      <c r="ADI72" s="327">
        <v>11352</v>
      </c>
      <c r="ADJ72" s="327">
        <v>11353</v>
      </c>
      <c r="ADK72" s="327">
        <v>11354</v>
      </c>
      <c r="ADL72" s="327">
        <v>10741</v>
      </c>
      <c r="ADM72" s="327">
        <v>11355</v>
      </c>
      <c r="ADN72" s="327">
        <v>11356</v>
      </c>
      <c r="ADO72" s="327">
        <v>10743</v>
      </c>
      <c r="ADP72" s="327">
        <v>11323</v>
      </c>
      <c r="ADQ72" s="327">
        <v>11372</v>
      </c>
      <c r="ADR72" s="327">
        <v>11373</v>
      </c>
      <c r="ADS72" s="327">
        <v>11374</v>
      </c>
      <c r="ADT72" s="327">
        <v>10681</v>
      </c>
      <c r="ADU72" s="327">
        <v>10742</v>
      </c>
      <c r="ADV72" s="327">
        <v>11357</v>
      </c>
      <c r="ADW72" s="327">
        <v>11358</v>
      </c>
      <c r="ADX72" s="327">
        <v>11359</v>
      </c>
      <c r="ADY72" s="327">
        <v>11360</v>
      </c>
      <c r="ADZ72" s="327">
        <v>11361</v>
      </c>
      <c r="AEA72" s="327">
        <v>11362</v>
      </c>
      <c r="AEB72" s="327">
        <v>11363</v>
      </c>
      <c r="AEC72" s="327">
        <v>11364</v>
      </c>
      <c r="AED72" s="327">
        <v>11365</v>
      </c>
      <c r="AEE72" s="327">
        <v>11366</v>
      </c>
      <c r="AEF72" s="327">
        <v>11367</v>
      </c>
      <c r="AEG72" s="327">
        <v>11368</v>
      </c>
      <c r="AEH72" s="327">
        <v>11369</v>
      </c>
      <c r="AEI72" s="327">
        <v>11370</v>
      </c>
      <c r="AEJ72" s="327">
        <v>11371</v>
      </c>
      <c r="AEK72" s="327">
        <v>11459</v>
      </c>
      <c r="AEL72" s="327">
        <v>11654</v>
      </c>
      <c r="AEM72" s="327">
        <v>14138</v>
      </c>
      <c r="AEN72" s="327">
        <v>10683</v>
      </c>
      <c r="AEO72" s="327">
        <v>11407</v>
      </c>
      <c r="AEP72" s="327">
        <v>11408</v>
      </c>
      <c r="AEQ72" s="327">
        <v>11409</v>
      </c>
      <c r="AER72" s="327">
        <v>11410</v>
      </c>
      <c r="AES72" s="327">
        <v>11411</v>
      </c>
      <c r="AET72" s="327">
        <v>11412</v>
      </c>
      <c r="AEU72" s="327">
        <v>11413</v>
      </c>
      <c r="AEV72" s="327">
        <v>14139</v>
      </c>
      <c r="AEW72" s="327">
        <v>28817</v>
      </c>
      <c r="AEX72" s="327">
        <v>10750</v>
      </c>
      <c r="AEY72" s="327">
        <v>10751</v>
      </c>
      <c r="AEZ72" s="327">
        <v>11435</v>
      </c>
      <c r="AFA72" s="327">
        <v>11436</v>
      </c>
      <c r="AFB72" s="327">
        <v>11437</v>
      </c>
      <c r="AFC72" s="327">
        <v>11438</v>
      </c>
      <c r="AFD72" s="327">
        <v>11439</v>
      </c>
      <c r="AFE72" s="327">
        <v>11440</v>
      </c>
      <c r="AFF72" s="327">
        <v>11441</v>
      </c>
      <c r="AFG72" s="327">
        <v>11442</v>
      </c>
      <c r="AFH72" s="327">
        <v>13818</v>
      </c>
      <c r="AFI72" s="327">
        <v>15010</v>
      </c>
      <c r="AFJ72" s="327">
        <v>23771</v>
      </c>
      <c r="AFK72" s="327">
        <v>10748</v>
      </c>
      <c r="AFL72" s="327">
        <v>11423</v>
      </c>
      <c r="AFM72" s="327">
        <v>11424</v>
      </c>
      <c r="AFN72" s="327">
        <v>11425</v>
      </c>
      <c r="AFO72" s="327">
        <v>11426</v>
      </c>
      <c r="AFP72" s="327">
        <v>11427</v>
      </c>
      <c r="AFQ72" s="327">
        <v>11428</v>
      </c>
      <c r="AFR72" s="327">
        <v>11429</v>
      </c>
      <c r="AFS72" s="327">
        <v>11430</v>
      </c>
      <c r="AFT72" s="327">
        <v>11431</v>
      </c>
      <c r="AFU72" s="327">
        <v>11460</v>
      </c>
      <c r="AFV72" s="327">
        <v>11464</v>
      </c>
      <c r="AFW72" s="327">
        <v>10747</v>
      </c>
      <c r="AFX72" s="327">
        <v>11414</v>
      </c>
      <c r="AFY72" s="327">
        <v>11415</v>
      </c>
      <c r="AFZ72" s="327">
        <v>11416</v>
      </c>
      <c r="AGA72" s="327">
        <v>11417</v>
      </c>
      <c r="AGB72" s="327">
        <v>11418</v>
      </c>
      <c r="AGC72" s="327">
        <v>11419</v>
      </c>
      <c r="AGD72" s="327">
        <v>11420</v>
      </c>
      <c r="AGE72" s="327">
        <v>11421</v>
      </c>
      <c r="AGF72" s="327">
        <v>11422</v>
      </c>
      <c r="AGG72" s="327">
        <v>24673</v>
      </c>
      <c r="AGH72" s="327">
        <v>10684</v>
      </c>
      <c r="AGI72" s="327">
        <v>10749</v>
      </c>
      <c r="AGJ72" s="327">
        <v>11432</v>
      </c>
      <c r="AGK72" s="327">
        <v>11433</v>
      </c>
      <c r="AGL72" s="327">
        <v>11434</v>
      </c>
      <c r="AGM72" s="327">
        <v>11461</v>
      </c>
      <c r="AGN72" s="327">
        <v>13806</v>
      </c>
      <c r="AGO72" s="327">
        <v>24689</v>
      </c>
      <c r="AGP72" s="327">
        <v>10682</v>
      </c>
      <c r="AGQ72" s="327">
        <v>10745</v>
      </c>
      <c r="AGR72" s="327">
        <v>11386</v>
      </c>
      <c r="AGS72" s="327">
        <v>11387</v>
      </c>
      <c r="AGT72" s="327">
        <v>11388</v>
      </c>
      <c r="AGU72" s="327">
        <v>11390</v>
      </c>
      <c r="AGV72" s="327">
        <v>11391</v>
      </c>
      <c r="AGW72" s="327">
        <v>11392</v>
      </c>
      <c r="AGX72" s="327">
        <v>11393</v>
      </c>
      <c r="AGY72" s="327">
        <v>11394</v>
      </c>
      <c r="AGZ72" s="327">
        <v>11395</v>
      </c>
      <c r="AHA72" s="327">
        <v>11396</v>
      </c>
      <c r="AHB72" s="327">
        <v>11397</v>
      </c>
      <c r="AHC72" s="327">
        <v>11398</v>
      </c>
      <c r="AHD72" s="327">
        <v>11399</v>
      </c>
      <c r="AHE72" s="327">
        <v>11400</v>
      </c>
      <c r="AHF72" s="327">
        <v>11401</v>
      </c>
      <c r="AHG72" s="327">
        <v>10746</v>
      </c>
      <c r="AHH72" s="327">
        <v>11402</v>
      </c>
      <c r="AHI72" s="327">
        <v>11403</v>
      </c>
      <c r="AHJ72" s="327">
        <v>11404</v>
      </c>
      <c r="AHK72" s="327">
        <v>11405</v>
      </c>
      <c r="AHL72" s="327">
        <v>11406</v>
      </c>
      <c r="AHM72" s="327">
        <v>28786</v>
      </c>
      <c r="AHQ72" s="352">
        <v>67</v>
      </c>
    </row>
    <row r="73" spans="1:901" x14ac:dyDescent="0.35">
      <c r="A73" s="326">
        <v>2</v>
      </c>
      <c r="B73" s="327" t="s">
        <v>6403</v>
      </c>
      <c r="C73" s="327" t="s">
        <v>1334</v>
      </c>
      <c r="D73" s="327" t="s">
        <v>1335</v>
      </c>
      <c r="E73" s="327" t="s">
        <v>1336</v>
      </c>
      <c r="F73" s="327" t="s">
        <v>1337</v>
      </c>
      <c r="G73" s="327" t="s">
        <v>1338</v>
      </c>
      <c r="H73" s="327" t="s">
        <v>1339</v>
      </c>
      <c r="I73" s="327" t="s">
        <v>1340</v>
      </c>
      <c r="J73" s="327" t="s">
        <v>1341</v>
      </c>
      <c r="K73" s="327" t="s">
        <v>1342</v>
      </c>
      <c r="L73" s="327" t="s">
        <v>1343</v>
      </c>
      <c r="M73" s="327" t="s">
        <v>1344</v>
      </c>
      <c r="N73" s="327" t="s">
        <v>1345</v>
      </c>
      <c r="O73" s="327" t="s">
        <v>1346</v>
      </c>
      <c r="P73" s="327" t="s">
        <v>1347</v>
      </c>
      <c r="Q73" s="327" t="s">
        <v>1348</v>
      </c>
      <c r="R73" s="327" t="s">
        <v>1349</v>
      </c>
      <c r="S73" s="327" t="s">
        <v>1350</v>
      </c>
      <c r="T73" s="327" t="s">
        <v>1351</v>
      </c>
      <c r="U73" s="327" t="s">
        <v>1352</v>
      </c>
      <c r="V73" s="327" t="s">
        <v>2212</v>
      </c>
      <c r="W73" s="327" t="s">
        <v>2213</v>
      </c>
      <c r="X73" s="327" t="s">
        <v>1355</v>
      </c>
      <c r="Y73" s="327" t="s">
        <v>1356</v>
      </c>
      <c r="Z73" s="327" t="s">
        <v>1357</v>
      </c>
      <c r="AA73" s="327" t="s">
        <v>1358</v>
      </c>
      <c r="AB73" s="327" t="s">
        <v>2214</v>
      </c>
      <c r="AC73" s="327" t="s">
        <v>1360</v>
      </c>
      <c r="AD73" s="327" t="s">
        <v>1361</v>
      </c>
      <c r="AE73" s="327" t="s">
        <v>1362</v>
      </c>
      <c r="AF73" s="327" t="s">
        <v>1363</v>
      </c>
      <c r="AG73" s="327" t="s">
        <v>1364</v>
      </c>
      <c r="AH73" s="327" t="s">
        <v>1365</v>
      </c>
      <c r="AI73" s="327" t="s">
        <v>1366</v>
      </c>
      <c r="AJ73" s="327" t="s">
        <v>1367</v>
      </c>
      <c r="AK73" s="327" t="s">
        <v>1368</v>
      </c>
      <c r="AL73" s="327" t="s">
        <v>1369</v>
      </c>
      <c r="AM73" s="327" t="s">
        <v>1370</v>
      </c>
      <c r="AN73" s="327" t="s">
        <v>1371</v>
      </c>
      <c r="AO73" s="327" t="s">
        <v>1372</v>
      </c>
      <c r="AP73" s="327" t="s">
        <v>1373</v>
      </c>
      <c r="AQ73" s="327" t="s">
        <v>1374</v>
      </c>
      <c r="AR73" s="327" t="s">
        <v>1375</v>
      </c>
      <c r="AS73" s="327" t="s">
        <v>1376</v>
      </c>
      <c r="AT73" s="327" t="s">
        <v>1377</v>
      </c>
      <c r="AU73" s="327" t="s">
        <v>1378</v>
      </c>
      <c r="AV73" s="327" t="s">
        <v>1379</v>
      </c>
      <c r="AW73" s="327" t="s">
        <v>1380</v>
      </c>
      <c r="AX73" s="327" t="s">
        <v>1381</v>
      </c>
      <c r="AY73" s="327" t="s">
        <v>1382</v>
      </c>
      <c r="AZ73" s="327" t="s">
        <v>1383</v>
      </c>
      <c r="BA73" s="327" t="s">
        <v>1384</v>
      </c>
      <c r="BB73" s="327" t="s">
        <v>1385</v>
      </c>
      <c r="BC73" s="327" t="s">
        <v>1386</v>
      </c>
      <c r="BD73" s="327" t="s">
        <v>1387</v>
      </c>
      <c r="BE73" s="327" t="s">
        <v>1388</v>
      </c>
      <c r="BF73" s="327" t="s">
        <v>1389</v>
      </c>
      <c r="BG73" s="327" t="s">
        <v>2215</v>
      </c>
      <c r="BH73" s="327" t="s">
        <v>1391</v>
      </c>
      <c r="BI73" s="327" t="s">
        <v>1392</v>
      </c>
      <c r="BJ73" s="327" t="s">
        <v>1393</v>
      </c>
      <c r="BK73" s="327" t="s">
        <v>1394</v>
      </c>
      <c r="BL73" s="327" t="s">
        <v>1395</v>
      </c>
      <c r="BM73" s="327" t="s">
        <v>1396</v>
      </c>
      <c r="BN73" s="327" t="s">
        <v>1397</v>
      </c>
      <c r="BO73" s="327" t="s">
        <v>2216</v>
      </c>
      <c r="BP73" s="327" t="s">
        <v>2217</v>
      </c>
      <c r="BQ73" s="327" t="s">
        <v>1398</v>
      </c>
      <c r="BR73" s="327" t="s">
        <v>1399</v>
      </c>
      <c r="BS73" s="327" t="s">
        <v>1400</v>
      </c>
      <c r="BT73" s="327" t="s">
        <v>1401</v>
      </c>
      <c r="BU73" s="327" t="s">
        <v>1402</v>
      </c>
      <c r="BV73" s="327" t="s">
        <v>1403</v>
      </c>
      <c r="BW73" s="327" t="s">
        <v>1404</v>
      </c>
      <c r="BX73" s="327" t="s">
        <v>1405</v>
      </c>
      <c r="BY73" s="327" t="s">
        <v>1406</v>
      </c>
      <c r="BZ73" s="327" t="s">
        <v>1407</v>
      </c>
      <c r="CA73" s="327" t="s">
        <v>1408</v>
      </c>
      <c r="CB73" s="327" t="s">
        <v>1409</v>
      </c>
      <c r="CC73" s="327" t="s">
        <v>1410</v>
      </c>
      <c r="CD73" s="327" t="s">
        <v>1411</v>
      </c>
      <c r="CE73" s="327" t="s">
        <v>1412</v>
      </c>
      <c r="CF73" s="327" t="s">
        <v>1413</v>
      </c>
      <c r="CG73" s="327" t="s">
        <v>1414</v>
      </c>
      <c r="CH73" s="327" t="s">
        <v>1415</v>
      </c>
      <c r="CI73" s="327" t="s">
        <v>1416</v>
      </c>
      <c r="CJ73" s="327" t="s">
        <v>1417</v>
      </c>
      <c r="CK73" s="327" t="s">
        <v>1418</v>
      </c>
      <c r="CL73" s="327" t="s">
        <v>1419</v>
      </c>
      <c r="CM73" s="327" t="s">
        <v>1420</v>
      </c>
      <c r="CN73" s="327" t="s">
        <v>1421</v>
      </c>
      <c r="CO73" s="327" t="s">
        <v>1422</v>
      </c>
      <c r="CP73" s="327" t="s">
        <v>1423</v>
      </c>
      <c r="CQ73" s="327" t="s">
        <v>1424</v>
      </c>
      <c r="CR73" s="327" t="s">
        <v>1425</v>
      </c>
      <c r="CS73" s="327" t="s">
        <v>1426</v>
      </c>
      <c r="CT73" s="327" t="s">
        <v>1427</v>
      </c>
      <c r="CU73" s="327" t="s">
        <v>1428</v>
      </c>
      <c r="CV73" s="327" t="s">
        <v>1429</v>
      </c>
      <c r="CW73" s="327" t="s">
        <v>1430</v>
      </c>
      <c r="CX73" s="327" t="s">
        <v>1431</v>
      </c>
      <c r="CY73" s="327" t="s">
        <v>1432</v>
      </c>
      <c r="CZ73" s="327" t="s">
        <v>1433</v>
      </c>
      <c r="DA73" s="327" t="s">
        <v>1434</v>
      </c>
      <c r="DB73" s="327" t="s">
        <v>1435</v>
      </c>
      <c r="DC73" s="327" t="s">
        <v>1436</v>
      </c>
      <c r="DD73" s="327" t="s">
        <v>1437</v>
      </c>
      <c r="DE73" s="327" t="s">
        <v>1438</v>
      </c>
      <c r="DF73" s="327" t="s">
        <v>1439</v>
      </c>
      <c r="DG73" s="327" t="s">
        <v>1440</v>
      </c>
      <c r="DH73" s="327" t="s">
        <v>1441</v>
      </c>
      <c r="DI73" s="327" t="s">
        <v>1442</v>
      </c>
      <c r="DJ73" s="327" t="s">
        <v>1443</v>
      </c>
      <c r="DK73" s="327" t="s">
        <v>1444</v>
      </c>
      <c r="DL73" s="327" t="s">
        <v>1445</v>
      </c>
      <c r="DM73" s="327" t="s">
        <v>1446</v>
      </c>
      <c r="DN73" s="327" t="s">
        <v>1447</v>
      </c>
      <c r="DO73" s="327" t="s">
        <v>1448</v>
      </c>
      <c r="DP73" s="327" t="s">
        <v>1449</v>
      </c>
      <c r="DQ73" s="327" t="s">
        <v>1450</v>
      </c>
      <c r="DR73" s="327" t="s">
        <v>1451</v>
      </c>
      <c r="DS73" s="327" t="s">
        <v>1452</v>
      </c>
      <c r="DT73" s="327" t="s">
        <v>1453</v>
      </c>
      <c r="DU73" s="327" t="s">
        <v>1454</v>
      </c>
      <c r="DV73" s="327" t="s">
        <v>1455</v>
      </c>
      <c r="DW73" s="327" t="s">
        <v>1456</v>
      </c>
      <c r="DX73" s="327" t="s">
        <v>1457</v>
      </c>
      <c r="DY73" s="327" t="s">
        <v>1458</v>
      </c>
      <c r="DZ73" s="327" t="s">
        <v>1459</v>
      </c>
      <c r="EA73" s="327" t="s">
        <v>1460</v>
      </c>
      <c r="EB73" s="327" t="s">
        <v>1461</v>
      </c>
      <c r="EC73" s="327" t="s">
        <v>1462</v>
      </c>
      <c r="ED73" s="327" t="s">
        <v>1463</v>
      </c>
      <c r="EE73" s="327" t="s">
        <v>1464</v>
      </c>
      <c r="EF73" s="327" t="s">
        <v>1465</v>
      </c>
      <c r="EG73" s="327" t="s">
        <v>1466</v>
      </c>
      <c r="EH73" s="327" t="s">
        <v>1467</v>
      </c>
      <c r="EI73" s="327" t="s">
        <v>1468</v>
      </c>
      <c r="EJ73" s="327" t="s">
        <v>1469</v>
      </c>
      <c r="EK73" s="327" t="s">
        <v>1470</v>
      </c>
      <c r="EL73" s="327" t="s">
        <v>1471</v>
      </c>
      <c r="EM73" s="327" t="s">
        <v>1472</v>
      </c>
      <c r="EN73" s="327" t="s">
        <v>1473</v>
      </c>
      <c r="EO73" s="327" t="s">
        <v>1474</v>
      </c>
      <c r="EP73" s="327" t="s">
        <v>1475</v>
      </c>
      <c r="EQ73" s="327" t="s">
        <v>1476</v>
      </c>
      <c r="ER73" s="327" t="s">
        <v>1477</v>
      </c>
      <c r="ES73" s="327" t="s">
        <v>1478</v>
      </c>
      <c r="ET73" s="327" t="s">
        <v>1479</v>
      </c>
      <c r="EU73" s="327" t="s">
        <v>1480</v>
      </c>
      <c r="EV73" s="327" t="s">
        <v>1481</v>
      </c>
      <c r="EW73" s="327" t="s">
        <v>1482</v>
      </c>
      <c r="EX73" s="327" t="s">
        <v>1483</v>
      </c>
      <c r="EY73" s="327" t="s">
        <v>1484</v>
      </c>
      <c r="EZ73" s="327" t="s">
        <v>1485</v>
      </c>
      <c r="FA73" s="327" t="s">
        <v>1486</v>
      </c>
      <c r="FB73" s="327" t="s">
        <v>1487</v>
      </c>
      <c r="FC73" s="327" t="s">
        <v>1488</v>
      </c>
      <c r="FD73" s="327" t="s">
        <v>1489</v>
      </c>
      <c r="FE73" s="327" t="s">
        <v>1490</v>
      </c>
      <c r="FF73" s="327" t="s">
        <v>1491</v>
      </c>
      <c r="FG73" s="327" t="s">
        <v>2218</v>
      </c>
      <c r="FH73" s="327" t="s">
        <v>1493</v>
      </c>
      <c r="FI73" s="327" t="s">
        <v>1494</v>
      </c>
      <c r="FJ73" s="327" t="s">
        <v>1495</v>
      </c>
      <c r="FK73" s="327" t="s">
        <v>1496</v>
      </c>
      <c r="FL73" s="327" t="s">
        <v>1497</v>
      </c>
      <c r="FM73" s="327" t="s">
        <v>1498</v>
      </c>
      <c r="FN73" s="327" t="s">
        <v>2219</v>
      </c>
      <c r="FO73" s="327" t="s">
        <v>2220</v>
      </c>
      <c r="FP73" s="327" t="s">
        <v>1501</v>
      </c>
      <c r="FQ73" s="327" t="s">
        <v>1502</v>
      </c>
      <c r="FR73" s="327" t="s">
        <v>1503</v>
      </c>
      <c r="FS73" s="327" t="s">
        <v>1504</v>
      </c>
      <c r="FT73" s="327" t="s">
        <v>1505</v>
      </c>
      <c r="FU73" s="327" t="s">
        <v>1506</v>
      </c>
      <c r="FV73" s="327" t="s">
        <v>1507</v>
      </c>
      <c r="FW73" s="327" t="s">
        <v>1508</v>
      </c>
      <c r="FX73" s="327" t="s">
        <v>1509</v>
      </c>
      <c r="FY73" s="327" t="s">
        <v>1510</v>
      </c>
      <c r="FZ73" s="327" t="s">
        <v>1511</v>
      </c>
      <c r="GA73" s="327" t="s">
        <v>1512</v>
      </c>
      <c r="GB73" s="327" t="s">
        <v>1513</v>
      </c>
      <c r="GC73" s="327" t="s">
        <v>2221</v>
      </c>
      <c r="GD73" s="327" t="s">
        <v>1514</v>
      </c>
      <c r="GE73" s="327" t="s">
        <v>1515</v>
      </c>
      <c r="GF73" s="327" t="s">
        <v>1516</v>
      </c>
      <c r="GG73" s="327" t="s">
        <v>1517</v>
      </c>
      <c r="GH73" s="327" t="s">
        <v>1518</v>
      </c>
      <c r="GI73" s="327" t="s">
        <v>1519</v>
      </c>
      <c r="GJ73" s="327" t="s">
        <v>1520</v>
      </c>
      <c r="GK73" s="327" t="s">
        <v>1521</v>
      </c>
      <c r="GL73" s="327" t="s">
        <v>1522</v>
      </c>
      <c r="GM73" s="327" t="s">
        <v>1523</v>
      </c>
      <c r="GN73" s="327" t="s">
        <v>1524</v>
      </c>
      <c r="GO73" s="327" t="s">
        <v>1525</v>
      </c>
      <c r="GP73" s="327" t="s">
        <v>1526</v>
      </c>
      <c r="GQ73" s="327" t="s">
        <v>1527</v>
      </c>
      <c r="GR73" s="327" t="s">
        <v>1528</v>
      </c>
      <c r="GS73" s="327" t="s">
        <v>1529</v>
      </c>
      <c r="GT73" s="327" t="s">
        <v>1530</v>
      </c>
      <c r="GU73" s="327" t="s">
        <v>1531</v>
      </c>
      <c r="GV73" s="327" t="s">
        <v>1532</v>
      </c>
      <c r="GW73" s="327" t="s">
        <v>1533</v>
      </c>
      <c r="GX73" s="327" t="s">
        <v>1534</v>
      </c>
      <c r="GY73" s="327" t="s">
        <v>1535</v>
      </c>
      <c r="GZ73" s="327" t="s">
        <v>1536</v>
      </c>
      <c r="HA73" s="327" t="s">
        <v>1537</v>
      </c>
      <c r="HB73" s="327" t="s">
        <v>1538</v>
      </c>
      <c r="HC73" s="327" t="s">
        <v>1539</v>
      </c>
      <c r="HD73" s="327" t="s">
        <v>1540</v>
      </c>
      <c r="HE73" s="327" t="s">
        <v>1541</v>
      </c>
      <c r="HF73" s="327" t="s">
        <v>1542</v>
      </c>
      <c r="HG73" s="327" t="s">
        <v>1543</v>
      </c>
      <c r="HH73" s="327" t="s">
        <v>2222</v>
      </c>
      <c r="HI73" s="327" t="s">
        <v>1544</v>
      </c>
      <c r="HJ73" s="327" t="s">
        <v>1545</v>
      </c>
      <c r="HK73" s="327" t="s">
        <v>1546</v>
      </c>
      <c r="HL73" s="327" t="s">
        <v>1547</v>
      </c>
      <c r="HM73" s="327" t="s">
        <v>1548</v>
      </c>
      <c r="HN73" s="327" t="s">
        <v>1549</v>
      </c>
      <c r="HO73" s="327" t="s">
        <v>1550</v>
      </c>
      <c r="HP73" s="327" t="s">
        <v>1551</v>
      </c>
      <c r="HQ73" s="327" t="s">
        <v>1552</v>
      </c>
      <c r="HR73" s="327" t="s">
        <v>1553</v>
      </c>
      <c r="HS73" s="327" t="s">
        <v>1554</v>
      </c>
      <c r="HT73" s="327" t="s">
        <v>1555</v>
      </c>
      <c r="HU73" s="327" t="s">
        <v>1556</v>
      </c>
      <c r="HV73" s="327" t="s">
        <v>1557</v>
      </c>
      <c r="HW73" s="327" t="s">
        <v>1558</v>
      </c>
      <c r="HX73" s="327" t="s">
        <v>1559</v>
      </c>
      <c r="HY73" s="327" t="s">
        <v>1560</v>
      </c>
      <c r="HZ73" s="327" t="s">
        <v>1561</v>
      </c>
      <c r="IA73" s="327" t="s">
        <v>1562</v>
      </c>
      <c r="IB73" s="327" t="s">
        <v>1563</v>
      </c>
      <c r="IC73" s="327" t="s">
        <v>1564</v>
      </c>
      <c r="ID73" s="327" t="s">
        <v>1565</v>
      </c>
      <c r="IE73" s="327" t="s">
        <v>1566</v>
      </c>
      <c r="IF73" s="327" t="s">
        <v>1567</v>
      </c>
      <c r="IG73" s="327" t="s">
        <v>1568</v>
      </c>
      <c r="IH73" s="327" t="s">
        <v>1569</v>
      </c>
      <c r="II73" s="327" t="s">
        <v>1570</v>
      </c>
      <c r="IJ73" s="327" t="s">
        <v>1571</v>
      </c>
      <c r="IK73" s="327" t="s">
        <v>1572</v>
      </c>
      <c r="IL73" s="327" t="s">
        <v>1573</v>
      </c>
      <c r="IM73" s="327" t="s">
        <v>1574</v>
      </c>
      <c r="IN73" s="327" t="s">
        <v>1575</v>
      </c>
      <c r="IO73" s="327" t="s">
        <v>1576</v>
      </c>
      <c r="IP73" s="327" t="s">
        <v>1577</v>
      </c>
      <c r="IQ73" s="327" t="s">
        <v>1578</v>
      </c>
      <c r="IR73" s="327" t="s">
        <v>1580</v>
      </c>
      <c r="IS73" s="327" t="s">
        <v>1581</v>
      </c>
      <c r="IT73" s="327" t="s">
        <v>1582</v>
      </c>
      <c r="IU73" s="327" t="s">
        <v>1583</v>
      </c>
      <c r="IV73" s="327" t="s">
        <v>1584</v>
      </c>
      <c r="IW73" s="327" t="s">
        <v>1585</v>
      </c>
      <c r="IX73" s="327" t="s">
        <v>1586</v>
      </c>
      <c r="IY73" s="327" t="s">
        <v>1587</v>
      </c>
      <c r="IZ73" s="327" t="s">
        <v>1588</v>
      </c>
      <c r="JA73" s="327" t="s">
        <v>1589</v>
      </c>
      <c r="JB73" s="327" t="s">
        <v>1590</v>
      </c>
      <c r="JC73" s="327" t="s">
        <v>1591</v>
      </c>
      <c r="JD73" s="327" t="s">
        <v>1592</v>
      </c>
      <c r="JE73" s="327" t="s">
        <v>1593</v>
      </c>
      <c r="JF73" s="327" t="s">
        <v>1594</v>
      </c>
      <c r="JG73" s="327" t="s">
        <v>1595</v>
      </c>
      <c r="JH73" s="327" t="s">
        <v>1596</v>
      </c>
      <c r="JI73" s="327" t="s">
        <v>1597</v>
      </c>
      <c r="JJ73" s="327" t="s">
        <v>1598</v>
      </c>
      <c r="JK73" s="327" t="s">
        <v>1599</v>
      </c>
      <c r="JL73" s="327" t="s">
        <v>1600</v>
      </c>
      <c r="JM73" s="327" t="s">
        <v>1601</v>
      </c>
      <c r="JN73" s="327" t="s">
        <v>1602</v>
      </c>
      <c r="JO73" s="327" t="s">
        <v>1603</v>
      </c>
      <c r="JP73" s="327" t="s">
        <v>1604</v>
      </c>
      <c r="JQ73" s="327" t="s">
        <v>1605</v>
      </c>
      <c r="JR73" s="327" t="s">
        <v>1606</v>
      </c>
      <c r="JS73" s="327" t="s">
        <v>1607</v>
      </c>
      <c r="JT73" s="327" t="s">
        <v>1608</v>
      </c>
      <c r="JU73" s="327" t="s">
        <v>1609</v>
      </c>
      <c r="JV73" s="327" t="s">
        <v>1610</v>
      </c>
      <c r="JW73" s="327" t="s">
        <v>1611</v>
      </c>
      <c r="JX73" s="327" t="s">
        <v>1612</v>
      </c>
      <c r="JY73" s="327" t="s">
        <v>1613</v>
      </c>
      <c r="JZ73" s="327" t="s">
        <v>1614</v>
      </c>
      <c r="KA73" s="327" t="s">
        <v>1615</v>
      </c>
      <c r="KB73" s="327" t="s">
        <v>1616</v>
      </c>
      <c r="KC73" s="327" t="s">
        <v>1617</v>
      </c>
      <c r="KD73" s="327" t="s">
        <v>1618</v>
      </c>
      <c r="KE73" s="327" t="s">
        <v>1619</v>
      </c>
      <c r="KF73" s="327" t="s">
        <v>1620</v>
      </c>
      <c r="KG73" s="327" t="s">
        <v>1621</v>
      </c>
      <c r="KH73" s="327" t="s">
        <v>1622</v>
      </c>
      <c r="KI73" s="327" t="s">
        <v>1623</v>
      </c>
      <c r="KJ73" s="327" t="s">
        <v>1624</v>
      </c>
      <c r="KK73" s="327" t="s">
        <v>1625</v>
      </c>
      <c r="KL73" s="327" t="s">
        <v>1626</v>
      </c>
      <c r="KM73" s="327" t="s">
        <v>1627</v>
      </c>
      <c r="KN73" s="327" t="s">
        <v>1628</v>
      </c>
      <c r="KO73" s="327" t="s">
        <v>1629</v>
      </c>
      <c r="KP73" s="327" t="s">
        <v>1630</v>
      </c>
      <c r="KQ73" s="327" t="s">
        <v>1631</v>
      </c>
      <c r="KR73" s="327" t="s">
        <v>1632</v>
      </c>
      <c r="KS73" s="327" t="s">
        <v>1633</v>
      </c>
      <c r="KT73" s="327" t="s">
        <v>1634</v>
      </c>
      <c r="KU73" s="327" t="s">
        <v>1635</v>
      </c>
      <c r="KV73" s="327" t="s">
        <v>1636</v>
      </c>
      <c r="KW73" s="327" t="s">
        <v>1637</v>
      </c>
      <c r="KX73" s="327" t="s">
        <v>1638</v>
      </c>
      <c r="KY73" s="327" t="s">
        <v>1639</v>
      </c>
      <c r="KZ73" s="327" t="s">
        <v>1640</v>
      </c>
      <c r="LA73" s="327" t="s">
        <v>1641</v>
      </c>
      <c r="LB73" s="327" t="s">
        <v>1642</v>
      </c>
      <c r="LC73" s="327" t="s">
        <v>1643</v>
      </c>
      <c r="LD73" s="327" t="s">
        <v>1644</v>
      </c>
      <c r="LE73" s="327" t="s">
        <v>1645</v>
      </c>
      <c r="LF73" s="327" t="s">
        <v>1646</v>
      </c>
      <c r="LG73" s="327" t="s">
        <v>1647</v>
      </c>
      <c r="LH73" s="327" t="s">
        <v>1648</v>
      </c>
      <c r="LI73" s="327" t="s">
        <v>1649</v>
      </c>
      <c r="LJ73" s="327" t="s">
        <v>1650</v>
      </c>
      <c r="LK73" s="327" t="s">
        <v>1651</v>
      </c>
      <c r="LL73" s="327" t="s">
        <v>1652</v>
      </c>
      <c r="LM73" s="327" t="s">
        <v>1653</v>
      </c>
      <c r="LN73" s="327" t="s">
        <v>2223</v>
      </c>
      <c r="LO73" s="327" t="s">
        <v>1654</v>
      </c>
      <c r="LP73" s="327" t="s">
        <v>1655</v>
      </c>
      <c r="LQ73" s="327" t="s">
        <v>1656</v>
      </c>
      <c r="LR73" s="327" t="s">
        <v>1657</v>
      </c>
      <c r="LS73" s="327" t="s">
        <v>1658</v>
      </c>
      <c r="LT73" s="327" t="s">
        <v>1659</v>
      </c>
      <c r="LU73" s="327" t="s">
        <v>1660</v>
      </c>
      <c r="LV73" s="327" t="s">
        <v>1661</v>
      </c>
      <c r="LW73" s="327" t="s">
        <v>1662</v>
      </c>
      <c r="LX73" s="327" t="s">
        <v>1663</v>
      </c>
      <c r="LY73" s="327" t="s">
        <v>1664</v>
      </c>
      <c r="LZ73" s="327" t="s">
        <v>1665</v>
      </c>
      <c r="MA73" s="327" t="s">
        <v>1666</v>
      </c>
      <c r="MB73" s="327" t="s">
        <v>1667</v>
      </c>
      <c r="MC73" s="327" t="s">
        <v>1668</v>
      </c>
      <c r="MD73" s="327" t="s">
        <v>1669</v>
      </c>
      <c r="ME73" s="327" t="s">
        <v>1670</v>
      </c>
      <c r="MF73" s="327" t="s">
        <v>1671</v>
      </c>
      <c r="MG73" s="327" t="s">
        <v>1672</v>
      </c>
      <c r="MH73" s="327" t="s">
        <v>1673</v>
      </c>
      <c r="MI73" s="327" t="s">
        <v>1674</v>
      </c>
      <c r="MJ73" s="327" t="s">
        <v>1675</v>
      </c>
      <c r="MK73" s="327" t="s">
        <v>1676</v>
      </c>
      <c r="ML73" s="327" t="s">
        <v>1677</v>
      </c>
      <c r="MM73" s="327" t="s">
        <v>1678</v>
      </c>
      <c r="MN73" s="327" t="s">
        <v>1679</v>
      </c>
      <c r="MO73" s="327" t="s">
        <v>1680</v>
      </c>
      <c r="MP73" s="327" t="s">
        <v>1681</v>
      </c>
      <c r="MQ73" s="327" t="s">
        <v>1682</v>
      </c>
      <c r="MR73" s="327" t="s">
        <v>1683</v>
      </c>
      <c r="MS73" s="327" t="s">
        <v>1684</v>
      </c>
      <c r="MT73" s="327" t="s">
        <v>1685</v>
      </c>
      <c r="MU73" s="327" t="s">
        <v>1686</v>
      </c>
      <c r="MV73" s="327" t="s">
        <v>1687</v>
      </c>
      <c r="MW73" s="327" t="s">
        <v>1688</v>
      </c>
      <c r="MX73" s="327" t="s">
        <v>1689</v>
      </c>
      <c r="MY73" s="327" t="s">
        <v>1690</v>
      </c>
      <c r="MZ73" s="327" t="s">
        <v>2224</v>
      </c>
      <c r="NA73" s="327" t="s">
        <v>1691</v>
      </c>
      <c r="NB73" s="327" t="s">
        <v>1692</v>
      </c>
      <c r="NC73" s="327" t="s">
        <v>1693</v>
      </c>
      <c r="ND73" s="327" t="s">
        <v>2225</v>
      </c>
      <c r="NE73" s="327" t="s">
        <v>1695</v>
      </c>
      <c r="NF73" s="327" t="s">
        <v>1696</v>
      </c>
      <c r="NG73" s="327" t="s">
        <v>1697</v>
      </c>
      <c r="NH73" s="327" t="s">
        <v>1698</v>
      </c>
      <c r="NI73" s="327" t="s">
        <v>1699</v>
      </c>
      <c r="NJ73" s="327" t="s">
        <v>1700</v>
      </c>
      <c r="NK73" s="327" t="s">
        <v>1701</v>
      </c>
      <c r="NL73" s="327" t="s">
        <v>2226</v>
      </c>
      <c r="NM73" s="327" t="s">
        <v>1703</v>
      </c>
      <c r="NN73" s="327" t="s">
        <v>1704</v>
      </c>
      <c r="NO73" s="327" t="s">
        <v>1705</v>
      </c>
      <c r="NP73" s="327" t="s">
        <v>1706</v>
      </c>
      <c r="NQ73" s="327" t="s">
        <v>1707</v>
      </c>
      <c r="NR73" s="327" t="s">
        <v>1708</v>
      </c>
      <c r="NS73" s="327" t="s">
        <v>1709</v>
      </c>
      <c r="NT73" s="327" t="s">
        <v>1710</v>
      </c>
      <c r="NU73" s="327" t="s">
        <v>2227</v>
      </c>
      <c r="NV73" s="327" t="s">
        <v>1712</v>
      </c>
      <c r="NW73" s="327" t="s">
        <v>1713</v>
      </c>
      <c r="NX73" s="327" t="s">
        <v>1714</v>
      </c>
      <c r="NY73" s="327" t="s">
        <v>1715</v>
      </c>
      <c r="NZ73" s="327" t="s">
        <v>1716</v>
      </c>
      <c r="OA73" s="327" t="s">
        <v>1717</v>
      </c>
      <c r="OB73" s="327" t="s">
        <v>2228</v>
      </c>
      <c r="OC73" s="327" t="s">
        <v>1719</v>
      </c>
      <c r="OD73" s="327" t="s">
        <v>2229</v>
      </c>
      <c r="OE73" s="327" t="s">
        <v>1721</v>
      </c>
      <c r="OF73" s="327" t="s">
        <v>1722</v>
      </c>
      <c r="OG73" s="327" t="s">
        <v>1725</v>
      </c>
      <c r="OH73" s="327" t="s">
        <v>1723</v>
      </c>
      <c r="OI73" s="327" t="s">
        <v>1724</v>
      </c>
      <c r="OJ73" s="327" t="s">
        <v>1726</v>
      </c>
      <c r="OK73" s="327" t="s">
        <v>1727</v>
      </c>
      <c r="OL73" s="327" t="s">
        <v>2230</v>
      </c>
      <c r="OM73" s="327" t="s">
        <v>1729</v>
      </c>
      <c r="ON73" s="327" t="s">
        <v>1730</v>
      </c>
      <c r="OO73" s="327" t="s">
        <v>2231</v>
      </c>
      <c r="OP73" s="327" t="s">
        <v>1732</v>
      </c>
      <c r="OQ73" s="327" t="s">
        <v>1733</v>
      </c>
      <c r="OR73" s="327" t="s">
        <v>1734</v>
      </c>
      <c r="OS73" s="327" t="s">
        <v>1735</v>
      </c>
      <c r="OT73" s="327" t="s">
        <v>1736</v>
      </c>
      <c r="OU73" s="327" t="s">
        <v>2232</v>
      </c>
      <c r="OV73" s="327" t="s">
        <v>1738</v>
      </c>
      <c r="OW73" s="327" t="s">
        <v>2233</v>
      </c>
      <c r="OX73" s="327" t="s">
        <v>2234</v>
      </c>
      <c r="OY73" s="327" t="s">
        <v>1739</v>
      </c>
      <c r="OZ73" s="327" t="s">
        <v>1740</v>
      </c>
      <c r="PA73" s="327" t="s">
        <v>2235</v>
      </c>
      <c r="PB73" s="327" t="s">
        <v>1742</v>
      </c>
      <c r="PC73" s="327" t="s">
        <v>1743</v>
      </c>
      <c r="PD73" s="327" t="s">
        <v>1744</v>
      </c>
      <c r="PE73" s="327" t="s">
        <v>1745</v>
      </c>
      <c r="PF73" s="327" t="s">
        <v>1746</v>
      </c>
      <c r="PG73" s="327" t="s">
        <v>1747</v>
      </c>
      <c r="PH73" s="327" t="s">
        <v>1748</v>
      </c>
      <c r="PI73" s="327" t="s">
        <v>1749</v>
      </c>
      <c r="PJ73" s="327" t="s">
        <v>1750</v>
      </c>
      <c r="PK73" s="327" t="s">
        <v>1751</v>
      </c>
      <c r="PL73" s="327" t="s">
        <v>1752</v>
      </c>
      <c r="PM73" s="327" t="s">
        <v>2236</v>
      </c>
      <c r="PN73" s="327" t="s">
        <v>2237</v>
      </c>
      <c r="PO73" s="327" t="s">
        <v>2238</v>
      </c>
      <c r="PP73" s="327" t="s">
        <v>2239</v>
      </c>
      <c r="PQ73" s="327" t="s">
        <v>1753</v>
      </c>
      <c r="PR73" s="327" t="s">
        <v>1754</v>
      </c>
      <c r="PS73" s="327" t="s">
        <v>1755</v>
      </c>
      <c r="PT73" s="327" t="s">
        <v>1756</v>
      </c>
      <c r="PU73" s="327" t="s">
        <v>2240</v>
      </c>
      <c r="PV73" s="327" t="s">
        <v>1758</v>
      </c>
      <c r="PW73" s="327" t="s">
        <v>1759</v>
      </c>
      <c r="PX73" s="327" t="s">
        <v>1760</v>
      </c>
      <c r="PY73" s="327" t="s">
        <v>1761</v>
      </c>
      <c r="PZ73" s="327" t="s">
        <v>1762</v>
      </c>
      <c r="QA73" s="327" t="s">
        <v>1763</v>
      </c>
      <c r="QB73" s="327" t="s">
        <v>1764</v>
      </c>
      <c r="QC73" s="327" t="s">
        <v>1765</v>
      </c>
      <c r="QD73" s="327" t="s">
        <v>1766</v>
      </c>
      <c r="QE73" s="327" t="s">
        <v>1767</v>
      </c>
      <c r="QF73" s="327" t="s">
        <v>1768</v>
      </c>
      <c r="QG73" s="327" t="s">
        <v>1769</v>
      </c>
      <c r="QH73" s="327" t="s">
        <v>1770</v>
      </c>
      <c r="QI73" s="327" t="s">
        <v>1771</v>
      </c>
      <c r="QJ73" s="327" t="s">
        <v>1772</v>
      </c>
      <c r="QK73" s="327" t="s">
        <v>1773</v>
      </c>
      <c r="QL73" s="327" t="s">
        <v>1774</v>
      </c>
      <c r="QM73" s="327" t="s">
        <v>2241</v>
      </c>
      <c r="QN73" s="327" t="s">
        <v>2242</v>
      </c>
      <c r="QO73" s="327" t="s">
        <v>2243</v>
      </c>
      <c r="QP73" s="327" t="s">
        <v>2244</v>
      </c>
      <c r="QQ73" s="327" t="s">
        <v>1775</v>
      </c>
      <c r="QR73" s="327" t="s">
        <v>1776</v>
      </c>
      <c r="QS73" s="327" t="s">
        <v>1777</v>
      </c>
      <c r="QT73" s="327" t="s">
        <v>1778</v>
      </c>
      <c r="QU73" s="327" t="s">
        <v>1779</v>
      </c>
      <c r="QV73" s="327" t="s">
        <v>1780</v>
      </c>
      <c r="QW73" s="327" t="s">
        <v>1781</v>
      </c>
      <c r="QX73" s="327" t="s">
        <v>1782</v>
      </c>
      <c r="QY73" s="327" t="s">
        <v>1783</v>
      </c>
      <c r="QZ73" s="327" t="s">
        <v>1784</v>
      </c>
      <c r="RA73" s="327" t="s">
        <v>1785</v>
      </c>
      <c r="RB73" s="327" t="s">
        <v>2245</v>
      </c>
      <c r="RC73" s="327" t="s">
        <v>2246</v>
      </c>
      <c r="RD73" s="327" t="s">
        <v>1786</v>
      </c>
      <c r="RE73" s="327" t="s">
        <v>1787</v>
      </c>
      <c r="RF73" s="327" t="s">
        <v>1788</v>
      </c>
      <c r="RG73" s="327" t="s">
        <v>1789</v>
      </c>
      <c r="RH73" s="327" t="s">
        <v>1790</v>
      </c>
      <c r="RI73" s="327" t="s">
        <v>1791</v>
      </c>
      <c r="RJ73" s="327" t="s">
        <v>1792</v>
      </c>
      <c r="RK73" s="327" t="s">
        <v>1793</v>
      </c>
      <c r="RL73" s="327" t="s">
        <v>1794</v>
      </c>
      <c r="RM73" s="327" t="s">
        <v>1795</v>
      </c>
      <c r="RN73" s="327" t="s">
        <v>1796</v>
      </c>
      <c r="RO73" s="327" t="s">
        <v>1797</v>
      </c>
      <c r="RP73" s="327" t="s">
        <v>1798</v>
      </c>
      <c r="RQ73" s="327" t="s">
        <v>1799</v>
      </c>
      <c r="RR73" s="327" t="s">
        <v>1800</v>
      </c>
      <c r="RS73" s="327" t="s">
        <v>1801</v>
      </c>
      <c r="RT73" s="327" t="s">
        <v>1802</v>
      </c>
      <c r="RU73" s="327" t="s">
        <v>2247</v>
      </c>
      <c r="RV73" s="327" t="s">
        <v>2248</v>
      </c>
      <c r="RW73" s="327" t="s">
        <v>2249</v>
      </c>
      <c r="RX73" s="327" t="s">
        <v>1806</v>
      </c>
      <c r="RY73" s="327" t="s">
        <v>1807</v>
      </c>
      <c r="RZ73" s="327" t="s">
        <v>1808</v>
      </c>
      <c r="SA73" s="327" t="s">
        <v>1809</v>
      </c>
      <c r="SB73" s="327" t="s">
        <v>1810</v>
      </c>
      <c r="SC73" s="327" t="s">
        <v>1811</v>
      </c>
      <c r="SD73" s="327" t="s">
        <v>1812</v>
      </c>
      <c r="SE73" s="327" t="s">
        <v>1813</v>
      </c>
      <c r="SF73" s="327" t="s">
        <v>1814</v>
      </c>
      <c r="SG73" s="327" t="s">
        <v>1815</v>
      </c>
      <c r="SH73" s="327" t="s">
        <v>1816</v>
      </c>
      <c r="SI73" s="327" t="s">
        <v>2250</v>
      </c>
      <c r="SJ73" s="327" t="s">
        <v>1817</v>
      </c>
      <c r="SK73" s="327" t="s">
        <v>1818</v>
      </c>
      <c r="SL73" s="327" t="s">
        <v>1819</v>
      </c>
      <c r="SM73" s="327" t="s">
        <v>1820</v>
      </c>
      <c r="SN73" s="327" t="s">
        <v>1821</v>
      </c>
      <c r="SO73" s="327" t="s">
        <v>1822</v>
      </c>
      <c r="SP73" s="327" t="s">
        <v>1823</v>
      </c>
      <c r="SQ73" s="327" t="s">
        <v>1824</v>
      </c>
      <c r="SR73" s="327" t="s">
        <v>1825</v>
      </c>
      <c r="SS73" s="327" t="s">
        <v>1826</v>
      </c>
      <c r="ST73" s="327" t="s">
        <v>1827</v>
      </c>
      <c r="SU73" s="327" t="s">
        <v>1828</v>
      </c>
      <c r="SV73" s="327" t="s">
        <v>1829</v>
      </c>
      <c r="SW73" s="327" t="s">
        <v>1830</v>
      </c>
      <c r="SX73" s="327" t="s">
        <v>1831</v>
      </c>
      <c r="SY73" s="327" t="s">
        <v>1832</v>
      </c>
      <c r="SZ73" s="327" t="s">
        <v>1833</v>
      </c>
      <c r="TA73" s="327" t="s">
        <v>1834</v>
      </c>
      <c r="TB73" s="327" t="s">
        <v>1835</v>
      </c>
      <c r="TC73" s="327" t="s">
        <v>1836</v>
      </c>
      <c r="TD73" s="327" t="s">
        <v>1837</v>
      </c>
      <c r="TE73" s="327" t="s">
        <v>2251</v>
      </c>
      <c r="TF73" s="327" t="s">
        <v>1838</v>
      </c>
      <c r="TG73" s="327" t="s">
        <v>1839</v>
      </c>
      <c r="TH73" s="327" t="s">
        <v>1840</v>
      </c>
      <c r="TI73" s="327" t="s">
        <v>1841</v>
      </c>
      <c r="TJ73" s="327" t="s">
        <v>1842</v>
      </c>
      <c r="TK73" s="327" t="s">
        <v>1843</v>
      </c>
      <c r="TL73" s="327" t="s">
        <v>1844</v>
      </c>
      <c r="TM73" s="327" t="s">
        <v>1845</v>
      </c>
      <c r="TN73" s="327" t="s">
        <v>1846</v>
      </c>
      <c r="TO73" s="327" t="s">
        <v>1847</v>
      </c>
      <c r="TP73" s="327" t="s">
        <v>1848</v>
      </c>
      <c r="TQ73" s="327" t="s">
        <v>1849</v>
      </c>
      <c r="TR73" s="327" t="s">
        <v>1850</v>
      </c>
      <c r="TS73" s="327" t="s">
        <v>1851</v>
      </c>
      <c r="TT73" s="327" t="s">
        <v>1852</v>
      </c>
      <c r="TU73" s="327" t="s">
        <v>1853</v>
      </c>
      <c r="TV73" s="327" t="s">
        <v>2252</v>
      </c>
      <c r="TW73" s="327" t="s">
        <v>1855</v>
      </c>
      <c r="TX73" s="327" t="s">
        <v>1856</v>
      </c>
      <c r="TY73" s="327" t="s">
        <v>1857</v>
      </c>
      <c r="TZ73" s="327" t="s">
        <v>1858</v>
      </c>
      <c r="UA73" s="327" t="s">
        <v>1859</v>
      </c>
      <c r="UB73" s="327" t="s">
        <v>1860</v>
      </c>
      <c r="UC73" s="327" t="s">
        <v>1861</v>
      </c>
      <c r="UD73" s="327" t="s">
        <v>2253</v>
      </c>
      <c r="UE73" s="327" t="s">
        <v>2254</v>
      </c>
      <c r="UF73" s="327" t="s">
        <v>2255</v>
      </c>
      <c r="UG73" s="327" t="s">
        <v>1865</v>
      </c>
      <c r="UH73" s="327" t="s">
        <v>1866</v>
      </c>
      <c r="UI73" s="327" t="s">
        <v>1867</v>
      </c>
      <c r="UJ73" s="327" t="s">
        <v>1868</v>
      </c>
      <c r="UK73" s="327" t="s">
        <v>1869</v>
      </c>
      <c r="UL73" s="327" t="s">
        <v>1870</v>
      </c>
      <c r="UM73" s="327" t="s">
        <v>1871</v>
      </c>
      <c r="UN73" s="327" t="s">
        <v>1872</v>
      </c>
      <c r="UO73" s="327" t="s">
        <v>1873</v>
      </c>
      <c r="UP73" s="327" t="s">
        <v>2256</v>
      </c>
      <c r="UQ73" s="327" t="s">
        <v>1875</v>
      </c>
      <c r="UR73" s="327" t="s">
        <v>1876</v>
      </c>
      <c r="US73" s="327" t="s">
        <v>1877</v>
      </c>
      <c r="UT73" s="327" t="s">
        <v>1878</v>
      </c>
      <c r="UU73" s="327" t="s">
        <v>1879</v>
      </c>
      <c r="UV73" s="327" t="s">
        <v>1880</v>
      </c>
      <c r="UW73" s="327" t="s">
        <v>1881</v>
      </c>
      <c r="UX73" s="327" t="s">
        <v>1882</v>
      </c>
      <c r="UY73" s="327" t="s">
        <v>1883</v>
      </c>
      <c r="UZ73" s="327" t="s">
        <v>1884</v>
      </c>
      <c r="VA73" s="327" t="s">
        <v>1885</v>
      </c>
      <c r="VB73" s="327" t="s">
        <v>1886</v>
      </c>
      <c r="VC73" s="327" t="s">
        <v>1887</v>
      </c>
      <c r="VD73" s="327" t="s">
        <v>1888</v>
      </c>
      <c r="VE73" s="327" t="s">
        <v>1889</v>
      </c>
      <c r="VF73" s="327" t="s">
        <v>2257</v>
      </c>
      <c r="VG73" s="327" t="s">
        <v>2258</v>
      </c>
      <c r="VH73" s="327" t="s">
        <v>2259</v>
      </c>
      <c r="VI73" s="327" t="s">
        <v>1893</v>
      </c>
      <c r="VJ73" s="327" t="s">
        <v>1894</v>
      </c>
      <c r="VK73" s="327" t="s">
        <v>1895</v>
      </c>
      <c r="VL73" s="327" t="s">
        <v>1896</v>
      </c>
      <c r="VM73" s="327" t="s">
        <v>1897</v>
      </c>
      <c r="VN73" s="327" t="s">
        <v>1898</v>
      </c>
      <c r="VO73" s="327" t="s">
        <v>1899</v>
      </c>
      <c r="VP73" s="327" t="s">
        <v>1900</v>
      </c>
      <c r="VQ73" s="327" t="s">
        <v>1901</v>
      </c>
      <c r="VR73" s="327" t="s">
        <v>2260</v>
      </c>
      <c r="VS73" s="327" t="s">
        <v>1903</v>
      </c>
      <c r="VT73" s="327" t="s">
        <v>1904</v>
      </c>
      <c r="VU73" s="327" t="s">
        <v>1905</v>
      </c>
      <c r="VV73" s="327" t="s">
        <v>1906</v>
      </c>
      <c r="VW73" s="327" t="s">
        <v>1907</v>
      </c>
      <c r="VX73" s="327" t="s">
        <v>1908</v>
      </c>
      <c r="VY73" s="327" t="s">
        <v>1909</v>
      </c>
      <c r="VZ73" s="327" t="s">
        <v>1910</v>
      </c>
      <c r="WA73" s="327" t="s">
        <v>1911</v>
      </c>
      <c r="WB73" s="327" t="s">
        <v>1912</v>
      </c>
      <c r="WC73" s="327" t="s">
        <v>1913</v>
      </c>
      <c r="WD73" s="327" t="s">
        <v>1914</v>
      </c>
      <c r="WE73" s="327" t="s">
        <v>1915</v>
      </c>
      <c r="WF73" s="327" t="s">
        <v>1916</v>
      </c>
      <c r="WG73" s="327" t="s">
        <v>1917</v>
      </c>
      <c r="WH73" s="327" t="s">
        <v>1918</v>
      </c>
      <c r="WI73" s="327" t="s">
        <v>1919</v>
      </c>
      <c r="WJ73" s="327" t="s">
        <v>1920</v>
      </c>
      <c r="WK73" s="327" t="s">
        <v>1921</v>
      </c>
      <c r="WL73" s="327" t="s">
        <v>1922</v>
      </c>
      <c r="WM73" s="327" t="s">
        <v>1923</v>
      </c>
      <c r="WN73" s="327" t="s">
        <v>1924</v>
      </c>
      <c r="WO73" s="327" t="s">
        <v>1925</v>
      </c>
      <c r="WP73" s="327" t="s">
        <v>1926</v>
      </c>
      <c r="WQ73" s="327" t="s">
        <v>1927</v>
      </c>
      <c r="WR73" s="327" t="s">
        <v>2261</v>
      </c>
      <c r="WS73" s="327" t="s">
        <v>2262</v>
      </c>
      <c r="WT73" s="327" t="s">
        <v>1930</v>
      </c>
      <c r="WU73" s="327" t="s">
        <v>1931</v>
      </c>
      <c r="WV73" s="327" t="s">
        <v>1932</v>
      </c>
      <c r="WW73" s="327" t="s">
        <v>2263</v>
      </c>
      <c r="WX73" s="327" t="s">
        <v>1934</v>
      </c>
      <c r="WY73" s="327" t="s">
        <v>1935</v>
      </c>
      <c r="WZ73" s="327" t="s">
        <v>1936</v>
      </c>
      <c r="XA73" s="327" t="s">
        <v>1937</v>
      </c>
      <c r="XB73" s="327" t="s">
        <v>2264</v>
      </c>
      <c r="XC73" s="327" t="s">
        <v>2265</v>
      </c>
      <c r="XD73" s="327" t="s">
        <v>2266</v>
      </c>
      <c r="XE73" s="327" t="s">
        <v>1941</v>
      </c>
      <c r="XF73" s="327" t="s">
        <v>1942</v>
      </c>
      <c r="XG73" s="327" t="s">
        <v>1943</v>
      </c>
      <c r="XH73" s="327" t="s">
        <v>2267</v>
      </c>
      <c r="XI73" s="327" t="s">
        <v>1945</v>
      </c>
      <c r="XJ73" s="327" t="s">
        <v>1946</v>
      </c>
      <c r="XK73" s="327" t="s">
        <v>1947</v>
      </c>
      <c r="XL73" s="327" t="s">
        <v>1948</v>
      </c>
      <c r="XM73" s="327" t="s">
        <v>1949</v>
      </c>
      <c r="XN73" s="327" t="s">
        <v>1950</v>
      </c>
      <c r="XO73" s="327" t="s">
        <v>1951</v>
      </c>
      <c r="XP73" s="327" t="s">
        <v>1952</v>
      </c>
      <c r="XQ73" s="327" t="s">
        <v>1953</v>
      </c>
      <c r="XR73" s="327" t="s">
        <v>1954</v>
      </c>
      <c r="XS73" s="327" t="s">
        <v>1955</v>
      </c>
      <c r="XT73" s="327" t="s">
        <v>1956</v>
      </c>
      <c r="XU73" s="327" t="s">
        <v>1957</v>
      </c>
      <c r="XV73" s="327" t="s">
        <v>1958</v>
      </c>
      <c r="XW73" s="327" t="s">
        <v>1959</v>
      </c>
      <c r="XX73" s="327" t="s">
        <v>1960</v>
      </c>
      <c r="XY73" s="327" t="s">
        <v>1961</v>
      </c>
      <c r="XZ73" s="327" t="s">
        <v>2268</v>
      </c>
      <c r="YA73" s="327" t="s">
        <v>2269</v>
      </c>
      <c r="YB73" s="327" t="s">
        <v>1964</v>
      </c>
      <c r="YC73" s="327" t="s">
        <v>1965</v>
      </c>
      <c r="YD73" s="327" t="s">
        <v>1966</v>
      </c>
      <c r="YE73" s="327" t="s">
        <v>1967</v>
      </c>
      <c r="YF73" s="327" t="s">
        <v>2270</v>
      </c>
      <c r="YG73" s="327" t="s">
        <v>1969</v>
      </c>
      <c r="YH73" s="327" t="s">
        <v>1970</v>
      </c>
      <c r="YI73" s="327" t="s">
        <v>1971</v>
      </c>
      <c r="YJ73" s="327" t="s">
        <v>1972</v>
      </c>
      <c r="YK73" s="327" t="s">
        <v>1973</v>
      </c>
      <c r="YL73" s="327" t="s">
        <v>1974</v>
      </c>
      <c r="YM73" s="327" t="s">
        <v>1975</v>
      </c>
      <c r="YN73" s="327" t="s">
        <v>1976</v>
      </c>
      <c r="YO73" s="327" t="s">
        <v>1977</v>
      </c>
      <c r="YP73" s="327" t="s">
        <v>2271</v>
      </c>
      <c r="YQ73" s="327" t="s">
        <v>2272</v>
      </c>
      <c r="YR73" s="327" t="s">
        <v>2273</v>
      </c>
      <c r="YS73" s="327" t="s">
        <v>1981</v>
      </c>
      <c r="YT73" s="327" t="s">
        <v>1982</v>
      </c>
      <c r="YU73" s="327" t="s">
        <v>1983</v>
      </c>
      <c r="YV73" s="327" t="s">
        <v>1984</v>
      </c>
      <c r="YW73" s="327" t="s">
        <v>1985</v>
      </c>
      <c r="YX73" s="327" t="s">
        <v>1986</v>
      </c>
      <c r="YY73" s="327" t="s">
        <v>1987</v>
      </c>
      <c r="YZ73" s="327" t="s">
        <v>1988</v>
      </c>
      <c r="ZA73" s="327" t="s">
        <v>1989</v>
      </c>
      <c r="ZB73" s="327" t="s">
        <v>1990</v>
      </c>
      <c r="ZC73" s="327" t="s">
        <v>1991</v>
      </c>
      <c r="ZD73" s="327" t="s">
        <v>1992</v>
      </c>
      <c r="ZE73" s="327" t="s">
        <v>1993</v>
      </c>
      <c r="ZF73" s="327" t="s">
        <v>1994</v>
      </c>
      <c r="ZG73" s="327" t="s">
        <v>1995</v>
      </c>
      <c r="ZH73" s="327" t="s">
        <v>1996</v>
      </c>
      <c r="ZI73" s="327" t="s">
        <v>1997</v>
      </c>
      <c r="ZJ73" s="327" t="s">
        <v>1998</v>
      </c>
      <c r="ZK73" s="327" t="s">
        <v>1999</v>
      </c>
      <c r="ZL73" s="327" t="s">
        <v>2000</v>
      </c>
      <c r="ZM73" s="327" t="s">
        <v>2001</v>
      </c>
      <c r="ZN73" s="327" t="s">
        <v>2002</v>
      </c>
      <c r="ZO73" s="327" t="s">
        <v>2003</v>
      </c>
      <c r="ZP73" s="327" t="s">
        <v>2004</v>
      </c>
      <c r="ZQ73" s="327" t="s">
        <v>2005</v>
      </c>
      <c r="ZR73" s="327" t="s">
        <v>2006</v>
      </c>
      <c r="ZS73" s="327" t="s">
        <v>2007</v>
      </c>
      <c r="ZT73" s="327" t="s">
        <v>2008</v>
      </c>
      <c r="ZU73" s="327" t="s">
        <v>2009</v>
      </c>
      <c r="ZV73" s="327" t="s">
        <v>2010</v>
      </c>
      <c r="ZW73" s="327" t="s">
        <v>2011</v>
      </c>
      <c r="ZX73" s="327" t="s">
        <v>2012</v>
      </c>
      <c r="ZY73" s="327" t="s">
        <v>2013</v>
      </c>
      <c r="ZZ73" s="327" t="s">
        <v>2014</v>
      </c>
      <c r="AAA73" s="327" t="s">
        <v>2015</v>
      </c>
      <c r="AAB73" s="327" t="s">
        <v>2274</v>
      </c>
      <c r="AAC73" s="327" t="s">
        <v>2275</v>
      </c>
      <c r="AAD73" s="327" t="s">
        <v>2276</v>
      </c>
      <c r="AAE73" s="327" t="s">
        <v>2019</v>
      </c>
      <c r="AAF73" s="327" t="s">
        <v>2020</v>
      </c>
      <c r="AAG73" s="327" t="s">
        <v>2021</v>
      </c>
      <c r="AAH73" s="327" t="s">
        <v>2022</v>
      </c>
      <c r="AAI73" s="327" t="s">
        <v>2023</v>
      </c>
      <c r="AAJ73" s="327" t="s">
        <v>2024</v>
      </c>
      <c r="AAK73" s="327" t="s">
        <v>2025</v>
      </c>
      <c r="AAL73" s="327" t="s">
        <v>2026</v>
      </c>
      <c r="AAM73" s="327" t="s">
        <v>2027</v>
      </c>
      <c r="AAN73" s="327" t="s">
        <v>2028</v>
      </c>
      <c r="AAO73" s="327" t="s">
        <v>2029</v>
      </c>
      <c r="AAP73" s="327" t="s">
        <v>2030</v>
      </c>
      <c r="AAQ73" s="327" t="s">
        <v>2031</v>
      </c>
      <c r="AAR73" s="327" t="s">
        <v>2032</v>
      </c>
      <c r="AAS73" s="327" t="s">
        <v>2033</v>
      </c>
      <c r="AAT73" s="327" t="s">
        <v>2034</v>
      </c>
      <c r="AAU73" s="327" t="s">
        <v>2035</v>
      </c>
      <c r="AAV73" s="327" t="s">
        <v>2036</v>
      </c>
      <c r="AAW73" s="327" t="s">
        <v>2277</v>
      </c>
      <c r="AAX73" s="327" t="s">
        <v>2038</v>
      </c>
      <c r="AAY73" s="327" t="s">
        <v>2039</v>
      </c>
      <c r="AAZ73" s="327" t="s">
        <v>2040</v>
      </c>
      <c r="ABA73" s="327" t="s">
        <v>2041</v>
      </c>
      <c r="ABB73" s="327" t="s">
        <v>2042</v>
      </c>
      <c r="ABC73" s="327" t="s">
        <v>2043</v>
      </c>
      <c r="ABD73" s="327" t="s">
        <v>2044</v>
      </c>
      <c r="ABE73" s="327" t="s">
        <v>2278</v>
      </c>
      <c r="ABF73" s="327" t="s">
        <v>2279</v>
      </c>
      <c r="ABG73" s="327" t="s">
        <v>2047</v>
      </c>
      <c r="ABH73" s="327" t="s">
        <v>2280</v>
      </c>
      <c r="ABI73" s="327" t="s">
        <v>2281</v>
      </c>
      <c r="ABJ73" s="327" t="s">
        <v>2282</v>
      </c>
      <c r="ABK73" s="327" t="s">
        <v>2283</v>
      </c>
      <c r="ABL73" s="327" t="s">
        <v>2052</v>
      </c>
      <c r="ABM73" s="327" t="s">
        <v>2053</v>
      </c>
      <c r="ABN73" s="327" t="s">
        <v>2054</v>
      </c>
      <c r="ABO73" s="327" t="s">
        <v>2055</v>
      </c>
      <c r="ABP73" s="327" t="s">
        <v>2056</v>
      </c>
      <c r="ABQ73" s="327" t="s">
        <v>2057</v>
      </c>
      <c r="ABR73" s="327" t="s">
        <v>2058</v>
      </c>
      <c r="ABS73" s="327" t="s">
        <v>2059</v>
      </c>
      <c r="ABT73" s="327" t="s">
        <v>2284</v>
      </c>
      <c r="ABU73" s="327" t="s">
        <v>2060</v>
      </c>
      <c r="ABV73" s="327" t="s">
        <v>2061</v>
      </c>
      <c r="ABW73" s="327" t="s">
        <v>2062</v>
      </c>
      <c r="ABX73" s="327" t="s">
        <v>2063</v>
      </c>
      <c r="ABY73" s="327" t="s">
        <v>2064</v>
      </c>
      <c r="ABZ73" s="327" t="s">
        <v>2065</v>
      </c>
      <c r="ACA73" s="327" t="s">
        <v>2066</v>
      </c>
      <c r="ACB73" s="327" t="s">
        <v>2067</v>
      </c>
      <c r="ACC73" s="327" t="s">
        <v>2068</v>
      </c>
      <c r="ACD73" s="327" t="s">
        <v>2069</v>
      </c>
      <c r="ACE73" s="327" t="s">
        <v>2070</v>
      </c>
      <c r="ACF73" s="327" t="s">
        <v>2071</v>
      </c>
      <c r="ACG73" s="327" t="s">
        <v>2072</v>
      </c>
      <c r="ACH73" s="327" t="s">
        <v>2073</v>
      </c>
      <c r="ACI73" s="327" t="s">
        <v>2074</v>
      </c>
      <c r="ACJ73" s="327" t="s">
        <v>2075</v>
      </c>
      <c r="ACK73" s="327" t="s">
        <v>2076</v>
      </c>
      <c r="ACL73" s="327" t="s">
        <v>2077</v>
      </c>
      <c r="ACM73" s="327" t="s">
        <v>2078</v>
      </c>
      <c r="ACN73" s="327" t="s">
        <v>2285</v>
      </c>
      <c r="ACO73" s="327" t="s">
        <v>2080</v>
      </c>
      <c r="ACP73" s="327" t="s">
        <v>2081</v>
      </c>
      <c r="ACQ73" s="327" t="s">
        <v>2082</v>
      </c>
      <c r="ACR73" s="327" t="s">
        <v>2083</v>
      </c>
      <c r="ACS73" s="327" t="s">
        <v>2286</v>
      </c>
      <c r="ACT73" s="327" t="s">
        <v>2085</v>
      </c>
      <c r="ACU73" s="327" t="s">
        <v>2086</v>
      </c>
      <c r="ACV73" s="327" t="s">
        <v>2087</v>
      </c>
      <c r="ACW73" s="327" t="s">
        <v>2088</v>
      </c>
      <c r="ACX73" s="327" t="s">
        <v>2089</v>
      </c>
      <c r="ACY73" s="327" t="s">
        <v>1937</v>
      </c>
      <c r="ACZ73" s="327" t="s">
        <v>2287</v>
      </c>
      <c r="ADA73" s="327" t="s">
        <v>2288</v>
      </c>
      <c r="ADB73" s="327" t="s">
        <v>2289</v>
      </c>
      <c r="ADC73" s="327" t="s">
        <v>2090</v>
      </c>
      <c r="ADD73" s="327" t="s">
        <v>2091</v>
      </c>
      <c r="ADE73" s="327" t="s">
        <v>2092</v>
      </c>
      <c r="ADF73" s="327" t="s">
        <v>2093</v>
      </c>
      <c r="ADG73" s="327" t="s">
        <v>2094</v>
      </c>
      <c r="ADH73" s="327" t="s">
        <v>1556</v>
      </c>
      <c r="ADI73" s="327" t="s">
        <v>2095</v>
      </c>
      <c r="ADJ73" s="327" t="s">
        <v>2096</v>
      </c>
      <c r="ADK73" s="327" t="s">
        <v>2097</v>
      </c>
      <c r="ADL73" s="327" t="s">
        <v>2098</v>
      </c>
      <c r="ADM73" s="327" t="s">
        <v>2099</v>
      </c>
      <c r="ADN73" s="327" t="s">
        <v>2100</v>
      </c>
      <c r="ADO73" s="327" t="s">
        <v>2101</v>
      </c>
      <c r="ADP73" s="327" t="s">
        <v>2102</v>
      </c>
      <c r="ADQ73" s="327" t="s">
        <v>2103</v>
      </c>
      <c r="ADR73" s="327" t="s">
        <v>2104</v>
      </c>
      <c r="ADS73" s="327" t="s">
        <v>2105</v>
      </c>
      <c r="ADT73" s="327" t="s">
        <v>2106</v>
      </c>
      <c r="ADU73" s="327" t="s">
        <v>2107</v>
      </c>
      <c r="ADV73" s="327" t="s">
        <v>2108</v>
      </c>
      <c r="ADW73" s="327" t="s">
        <v>2109</v>
      </c>
      <c r="ADX73" s="327" t="s">
        <v>2125</v>
      </c>
      <c r="ADY73" s="327" t="s">
        <v>2110</v>
      </c>
      <c r="ADZ73" s="327" t="s">
        <v>2111</v>
      </c>
      <c r="AEA73" s="327" t="s">
        <v>2112</v>
      </c>
      <c r="AEB73" s="327" t="s">
        <v>2113</v>
      </c>
      <c r="AEC73" s="327" t="s">
        <v>2114</v>
      </c>
      <c r="AED73" s="327" t="s">
        <v>2115</v>
      </c>
      <c r="AEE73" s="327" t="s">
        <v>2116</v>
      </c>
      <c r="AEF73" s="327" t="s">
        <v>2117</v>
      </c>
      <c r="AEG73" s="327" t="s">
        <v>2118</v>
      </c>
      <c r="AEH73" s="327" t="s">
        <v>2119</v>
      </c>
      <c r="AEI73" s="327" t="s">
        <v>2120</v>
      </c>
      <c r="AEJ73" s="327" t="s">
        <v>2121</v>
      </c>
      <c r="AEK73" s="327" t="s">
        <v>2122</v>
      </c>
      <c r="AEL73" s="327" t="s">
        <v>2123</v>
      </c>
      <c r="AEM73" s="327" t="s">
        <v>2124</v>
      </c>
      <c r="AEN73" s="327" t="s">
        <v>2126</v>
      </c>
      <c r="AEO73" s="327" t="s">
        <v>2127</v>
      </c>
      <c r="AEP73" s="327" t="s">
        <v>2128</v>
      </c>
      <c r="AEQ73" s="327" t="s">
        <v>2129</v>
      </c>
      <c r="AER73" s="327" t="s">
        <v>2130</v>
      </c>
      <c r="AES73" s="327" t="s">
        <v>2131</v>
      </c>
      <c r="AET73" s="327" t="s">
        <v>2132</v>
      </c>
      <c r="AEU73" s="327" t="s">
        <v>2133</v>
      </c>
      <c r="AEV73" s="327" t="s">
        <v>2134</v>
      </c>
      <c r="AEW73" s="327" t="s">
        <v>2135</v>
      </c>
      <c r="AEX73" s="327" t="s">
        <v>2136</v>
      </c>
      <c r="AEY73" s="327" t="s">
        <v>2137</v>
      </c>
      <c r="AEZ73" s="327" t="s">
        <v>2138</v>
      </c>
      <c r="AFA73" s="327" t="s">
        <v>2139</v>
      </c>
      <c r="AFB73" s="327" t="s">
        <v>2140</v>
      </c>
      <c r="AFC73" s="327" t="s">
        <v>2141</v>
      </c>
      <c r="AFD73" s="327" t="s">
        <v>2142</v>
      </c>
      <c r="AFE73" s="327" t="s">
        <v>2143</v>
      </c>
      <c r="AFF73" s="327" t="s">
        <v>2144</v>
      </c>
      <c r="AFG73" s="327" t="s">
        <v>2145</v>
      </c>
      <c r="AFH73" s="327" t="s">
        <v>2146</v>
      </c>
      <c r="AFI73" s="327" t="s">
        <v>2147</v>
      </c>
      <c r="AFJ73" s="327" t="s">
        <v>2148</v>
      </c>
      <c r="AFK73" s="327" t="s">
        <v>2149</v>
      </c>
      <c r="AFL73" s="327" t="s">
        <v>2150</v>
      </c>
      <c r="AFM73" s="327" t="s">
        <v>2151</v>
      </c>
      <c r="AFN73" s="327" t="s">
        <v>2152</v>
      </c>
      <c r="AFO73" s="327" t="s">
        <v>2153</v>
      </c>
      <c r="AFP73" s="327" t="s">
        <v>2154</v>
      </c>
      <c r="AFQ73" s="327" t="s">
        <v>2155</v>
      </c>
      <c r="AFR73" s="327" t="s">
        <v>2156</v>
      </c>
      <c r="AFS73" s="327" t="s">
        <v>2157</v>
      </c>
      <c r="AFT73" s="327" t="s">
        <v>2158</v>
      </c>
      <c r="AFU73" s="327" t="s">
        <v>2159</v>
      </c>
      <c r="AFV73" s="327" t="s">
        <v>2160</v>
      </c>
      <c r="AFW73" s="327" t="s">
        <v>2161</v>
      </c>
      <c r="AFX73" s="327" t="s">
        <v>2162</v>
      </c>
      <c r="AFY73" s="327" t="s">
        <v>2163</v>
      </c>
      <c r="AFZ73" s="327" t="s">
        <v>2164</v>
      </c>
      <c r="AGA73" s="327" t="s">
        <v>2165</v>
      </c>
      <c r="AGB73" s="327" t="s">
        <v>2166</v>
      </c>
      <c r="AGC73" s="327" t="s">
        <v>2167</v>
      </c>
      <c r="AGD73" s="327" t="s">
        <v>2168</v>
      </c>
      <c r="AGE73" s="327" t="s">
        <v>2169</v>
      </c>
      <c r="AGF73" s="327" t="s">
        <v>2170</v>
      </c>
      <c r="AGG73" s="327" t="s">
        <v>2171</v>
      </c>
      <c r="AGH73" s="327" t="s">
        <v>2172</v>
      </c>
      <c r="AGI73" s="327" t="s">
        <v>2173</v>
      </c>
      <c r="AGJ73" s="327" t="s">
        <v>2174</v>
      </c>
      <c r="AGK73" s="327" t="s">
        <v>2175</v>
      </c>
      <c r="AGL73" s="327" t="s">
        <v>2176</v>
      </c>
      <c r="AGM73" s="327" t="s">
        <v>2177</v>
      </c>
      <c r="AGN73" s="327" t="s">
        <v>2178</v>
      </c>
      <c r="AGO73" s="327" t="s">
        <v>2179</v>
      </c>
      <c r="AGP73" s="327" t="s">
        <v>2180</v>
      </c>
      <c r="AGQ73" s="327" t="s">
        <v>2181</v>
      </c>
      <c r="AGR73" s="327" t="s">
        <v>2182</v>
      </c>
      <c r="AGS73" s="327" t="s">
        <v>2183</v>
      </c>
      <c r="AGT73" s="327" t="s">
        <v>2184</v>
      </c>
      <c r="AGU73" s="327" t="s">
        <v>2185</v>
      </c>
      <c r="AGV73" s="327" t="s">
        <v>2186</v>
      </c>
      <c r="AGW73" s="327" t="s">
        <v>2187</v>
      </c>
      <c r="AGX73" s="327" t="s">
        <v>2188</v>
      </c>
      <c r="AGY73" s="327" t="s">
        <v>2189</v>
      </c>
      <c r="AGZ73" s="327" t="s">
        <v>2190</v>
      </c>
      <c r="AHA73" s="327" t="s">
        <v>2191</v>
      </c>
      <c r="AHB73" s="327" t="s">
        <v>2192</v>
      </c>
      <c r="AHC73" s="327" t="s">
        <v>2193</v>
      </c>
      <c r="AHD73" s="327" t="s">
        <v>2194</v>
      </c>
      <c r="AHE73" s="327" t="s">
        <v>2195</v>
      </c>
      <c r="AHF73" s="327" t="s">
        <v>2196</v>
      </c>
      <c r="AHG73" s="327" t="s">
        <v>2197</v>
      </c>
      <c r="AHH73" s="327" t="s">
        <v>2198</v>
      </c>
      <c r="AHI73" s="327" t="s">
        <v>2199</v>
      </c>
      <c r="AHJ73" s="327" t="s">
        <v>2200</v>
      </c>
      <c r="AHK73" s="327" t="s">
        <v>2201</v>
      </c>
      <c r="AHL73" s="327" t="s">
        <v>2202</v>
      </c>
      <c r="AHM73" s="327" t="s">
        <v>2203</v>
      </c>
      <c r="AHQ73" s="351">
        <v>68</v>
      </c>
    </row>
    <row r="74" spans="1:901" x14ac:dyDescent="0.45">
      <c r="A74" s="326">
        <v>3</v>
      </c>
      <c r="B74" s="439" t="s">
        <v>6404</v>
      </c>
      <c r="C74" s="437">
        <v>511504974.56</v>
      </c>
      <c r="D74" s="437">
        <v>5577988.5</v>
      </c>
      <c r="E74" s="437">
        <v>10918572.52</v>
      </c>
      <c r="F74" s="437">
        <v>5753202.5</v>
      </c>
      <c r="G74" s="437">
        <v>40563533.100000001</v>
      </c>
      <c r="H74" s="437">
        <v>-1546511.24</v>
      </c>
      <c r="I74" s="437">
        <v>302356780.26999998</v>
      </c>
      <c r="J74" s="437">
        <v>92855180.359999999</v>
      </c>
      <c r="K74" s="437">
        <v>17859342.329999998</v>
      </c>
      <c r="L74" s="437">
        <v>12369816.16</v>
      </c>
      <c r="M74" s="437">
        <v>-344308.46</v>
      </c>
      <c r="N74" s="437">
        <v>3795200.28</v>
      </c>
      <c r="O74" s="437">
        <v>114311685.68000001</v>
      </c>
      <c r="P74" s="437">
        <v>10174801.560000001</v>
      </c>
      <c r="Q74" s="437">
        <v>1491485.29</v>
      </c>
      <c r="R74" s="437">
        <v>-40217.269999999997</v>
      </c>
      <c r="S74" s="437">
        <v>37420726.899999999</v>
      </c>
      <c r="T74" s="437">
        <v>1739715.03</v>
      </c>
      <c r="U74" s="437">
        <v>834672381.75999999</v>
      </c>
      <c r="V74" s="437">
        <v>6839024.1799999997</v>
      </c>
      <c r="W74" s="437">
        <v>27493087.579999998</v>
      </c>
      <c r="X74" s="437">
        <v>115325275.72</v>
      </c>
      <c r="Y74" s="437">
        <v>6389644</v>
      </c>
      <c r="Z74" s="437">
        <v>-9092319.2699999996</v>
      </c>
      <c r="AA74" s="437">
        <v>6572019.5599999996</v>
      </c>
      <c r="AB74" s="437">
        <v>-271448.83</v>
      </c>
      <c r="AC74" s="437">
        <v>4312089.38</v>
      </c>
      <c r="AD74" s="437">
        <v>-5239576.4400000004</v>
      </c>
      <c r="AE74" s="437">
        <v>-26374527.039999999</v>
      </c>
      <c r="AF74" s="437">
        <v>2256246.19</v>
      </c>
      <c r="AG74" s="437">
        <v>-44481200.299999997</v>
      </c>
      <c r="AH74" s="437">
        <v>-6169717.71</v>
      </c>
      <c r="AI74" s="437">
        <v>3165750.47</v>
      </c>
      <c r="AJ74" s="437">
        <v>2943765.87</v>
      </c>
      <c r="AK74" s="437">
        <v>74874740.790000007</v>
      </c>
      <c r="AL74" s="437">
        <v>1809079.75</v>
      </c>
      <c r="AM74" s="437">
        <v>61039711.409999996</v>
      </c>
      <c r="AN74" s="437">
        <v>6128030.3099999996</v>
      </c>
      <c r="AO74" s="437">
        <v>4653065.21</v>
      </c>
      <c r="AP74" s="437">
        <v>3859958.07</v>
      </c>
      <c r="AQ74" s="437">
        <v>-1921754.92</v>
      </c>
      <c r="AR74" s="437">
        <v>-486152.51</v>
      </c>
      <c r="AS74" s="437">
        <v>141375517.58000001</v>
      </c>
      <c r="AT74" s="437">
        <v>7818351.5700000003</v>
      </c>
      <c r="AU74" s="437">
        <v>10933517.42</v>
      </c>
      <c r="AV74" s="437">
        <v>13006111.57</v>
      </c>
      <c r="AW74" s="437">
        <v>1462206.1</v>
      </c>
      <c r="AX74" s="437">
        <v>-1678729.18</v>
      </c>
      <c r="AY74" s="437">
        <v>20363811.129999999</v>
      </c>
      <c r="AZ74" s="437">
        <v>8466827.5099999998</v>
      </c>
      <c r="BA74" s="437">
        <v>10081085.18</v>
      </c>
      <c r="BB74" s="437">
        <v>9621403.2100000009</v>
      </c>
      <c r="BC74" s="437">
        <v>10957850.34</v>
      </c>
      <c r="BD74" s="437">
        <v>908541.05</v>
      </c>
      <c r="BE74" s="437">
        <v>6989697.3099999996</v>
      </c>
      <c r="BF74" s="437">
        <v>8007419.71</v>
      </c>
      <c r="BG74" s="437">
        <v>26773078.300000001</v>
      </c>
      <c r="BH74" s="437">
        <v>36342490.399999999</v>
      </c>
      <c r="BI74" s="437">
        <v>64564618.18</v>
      </c>
      <c r="BJ74" s="437">
        <v>4169514.87</v>
      </c>
      <c r="BK74" s="437">
        <v>686485.29</v>
      </c>
      <c r="BL74" s="437">
        <v>146119.21</v>
      </c>
      <c r="BM74" s="437">
        <v>6536033.6799999997</v>
      </c>
      <c r="BN74" s="437">
        <v>2646658.38</v>
      </c>
      <c r="BO74" s="437">
        <v>780932.7</v>
      </c>
      <c r="BP74" s="437">
        <v>728108.4</v>
      </c>
      <c r="BQ74" s="437">
        <v>248608334.84</v>
      </c>
      <c r="BR74" s="437">
        <v>13199870.689999999</v>
      </c>
      <c r="BS74" s="437">
        <v>9665266.8200000003</v>
      </c>
      <c r="BT74" s="437">
        <v>3010510.59</v>
      </c>
      <c r="BU74" s="437">
        <v>7300969.0199999996</v>
      </c>
      <c r="BV74" s="437">
        <v>4217402.58</v>
      </c>
      <c r="BW74" s="437">
        <v>7975051.7400000002</v>
      </c>
      <c r="BX74" s="437">
        <v>15382238.449999999</v>
      </c>
      <c r="BY74" s="437">
        <v>75829239.560000002</v>
      </c>
      <c r="BZ74" s="437">
        <v>4513432.74</v>
      </c>
      <c r="CA74" s="437">
        <v>-506799.1</v>
      </c>
      <c r="CB74" s="437">
        <v>6231785.6699999999</v>
      </c>
      <c r="CC74" s="437">
        <v>5497257.5899999999</v>
      </c>
      <c r="CD74" s="437">
        <v>9430677.1999999993</v>
      </c>
      <c r="CE74" s="437">
        <v>3876359.32</v>
      </c>
      <c r="CF74" s="437">
        <v>1717099918.9100001</v>
      </c>
      <c r="CG74" s="437">
        <v>30886561.18</v>
      </c>
      <c r="CH74" s="437">
        <v>12510047.09</v>
      </c>
      <c r="CI74" s="437">
        <v>11422425.08</v>
      </c>
      <c r="CJ74" s="437">
        <v>36204927.130000003</v>
      </c>
      <c r="CK74" s="437">
        <v>11948393.890000001</v>
      </c>
      <c r="CL74" s="437">
        <v>19730576.5</v>
      </c>
      <c r="CM74" s="437">
        <v>19580335.629999999</v>
      </c>
      <c r="CN74" s="437">
        <v>13202761.52</v>
      </c>
      <c r="CO74" s="437">
        <v>3651530.26</v>
      </c>
      <c r="CP74" s="437">
        <v>11824969.51</v>
      </c>
      <c r="CQ74" s="437">
        <v>10321902.550000001</v>
      </c>
      <c r="CR74" s="437">
        <v>16668218.9</v>
      </c>
      <c r="CS74" s="437">
        <v>184480857.87</v>
      </c>
      <c r="CT74" s="437">
        <v>18365555.170000002</v>
      </c>
      <c r="CU74" s="437">
        <v>14849963.43</v>
      </c>
      <c r="CV74" s="437">
        <v>3630693.67</v>
      </c>
      <c r="CW74" s="437">
        <v>12205711.42</v>
      </c>
      <c r="CX74" s="437">
        <v>6751890.7599999998</v>
      </c>
      <c r="CY74" s="437">
        <v>7680575.25</v>
      </c>
      <c r="CZ74" s="437">
        <v>11275715.380000001</v>
      </c>
      <c r="DA74" s="437">
        <v>38454031.590000004</v>
      </c>
      <c r="DB74" s="437">
        <v>135259536.90000001</v>
      </c>
      <c r="DC74" s="437">
        <v>2425589.6800000002</v>
      </c>
      <c r="DD74" s="437">
        <v>572030.21</v>
      </c>
      <c r="DE74" s="437">
        <v>10653889.119999999</v>
      </c>
      <c r="DF74" s="437">
        <v>21162141.77</v>
      </c>
      <c r="DG74" s="437">
        <v>4259008.55</v>
      </c>
      <c r="DH74" s="437">
        <v>794678.79</v>
      </c>
      <c r="DI74" s="437">
        <v>17949564.670000002</v>
      </c>
      <c r="DJ74" s="437">
        <v>1006515662.83</v>
      </c>
      <c r="DK74" s="437">
        <v>8832067.8300000001</v>
      </c>
      <c r="DL74" s="437">
        <v>22369030.199999999</v>
      </c>
      <c r="DM74" s="437">
        <v>28673383.920000002</v>
      </c>
      <c r="DN74" s="437">
        <v>13152698.800000001</v>
      </c>
      <c r="DO74" s="437">
        <v>10067775.689999999</v>
      </c>
      <c r="DP74" s="437">
        <v>43735391.770000003</v>
      </c>
      <c r="DQ74" s="437">
        <v>33384477.989999998</v>
      </c>
      <c r="DR74" s="437">
        <v>43488967.68</v>
      </c>
      <c r="DS74" s="437">
        <v>200832198.38999999</v>
      </c>
      <c r="DT74" s="437">
        <v>-7653080.0499999998</v>
      </c>
      <c r="DU74" s="437">
        <v>19731508.129999999</v>
      </c>
      <c r="DV74" s="437">
        <v>-15239423.67</v>
      </c>
      <c r="DW74" s="437">
        <v>-7567576.2300000004</v>
      </c>
      <c r="DX74" s="437">
        <v>4734284.9800000004</v>
      </c>
      <c r="DY74" s="437">
        <v>5956949.4000000004</v>
      </c>
      <c r="DZ74" s="437">
        <v>14668327.119999999</v>
      </c>
      <c r="EA74" s="437">
        <v>-3001276.44</v>
      </c>
      <c r="EB74" s="437">
        <v>12410280.720000001</v>
      </c>
      <c r="EC74" s="437">
        <v>-9770846.1600000001</v>
      </c>
      <c r="ED74" s="437">
        <v>106785565.54000001</v>
      </c>
      <c r="EE74" s="437">
        <v>167650478.09999999</v>
      </c>
      <c r="EF74" s="437">
        <v>36680001.369999997</v>
      </c>
      <c r="EG74" s="437">
        <v>8637895.4199999999</v>
      </c>
      <c r="EH74" s="437">
        <v>24322261.140000001</v>
      </c>
      <c r="EI74" s="437">
        <v>1873535.48</v>
      </c>
      <c r="EJ74" s="437">
        <v>14085359.5</v>
      </c>
      <c r="EK74" s="437">
        <v>6763484.29</v>
      </c>
      <c r="EL74" s="437">
        <v>15067727.689999999</v>
      </c>
      <c r="EM74" s="437">
        <v>131175184.2</v>
      </c>
      <c r="EN74" s="437">
        <v>1877211.05</v>
      </c>
      <c r="EO74" s="437">
        <v>-10055577.720000001</v>
      </c>
      <c r="EP74" s="437">
        <v>7116624.6699999999</v>
      </c>
      <c r="EQ74" s="437">
        <v>2367293.4300000002</v>
      </c>
      <c r="ER74" s="437">
        <v>9726617.9700000007</v>
      </c>
      <c r="ES74" s="437">
        <v>-2023613.67</v>
      </c>
      <c r="ET74" s="437">
        <v>4440919.47</v>
      </c>
      <c r="EU74" s="437">
        <v>-238514.83</v>
      </c>
      <c r="EV74" s="437">
        <v>254940214.68000001</v>
      </c>
      <c r="EW74" s="437">
        <v>32350894.640000001</v>
      </c>
      <c r="EX74" s="437">
        <v>28324220.550000001</v>
      </c>
      <c r="EY74" s="437">
        <v>9920699.5500000007</v>
      </c>
      <c r="EZ74" s="437">
        <v>26574598.84</v>
      </c>
      <c r="FA74" s="437">
        <v>20129115.57</v>
      </c>
      <c r="FB74" s="437">
        <v>19586747.350000001</v>
      </c>
      <c r="FC74" s="437">
        <v>13554231.07</v>
      </c>
      <c r="FD74" s="437">
        <v>20791349.48</v>
      </c>
      <c r="FE74" s="437">
        <v>32758587.649999999</v>
      </c>
      <c r="FF74" s="437">
        <v>11895676.4</v>
      </c>
      <c r="FG74" s="437">
        <v>7381920.3700000001</v>
      </c>
      <c r="FH74" s="437">
        <v>100374931.01000001</v>
      </c>
      <c r="FI74" s="437">
        <v>13496293.939999999</v>
      </c>
      <c r="FJ74" s="437">
        <v>6665115.8099999996</v>
      </c>
      <c r="FK74" s="437">
        <v>13486886.07</v>
      </c>
      <c r="FL74" s="437">
        <v>10623091.82</v>
      </c>
      <c r="FM74" s="437">
        <v>29432578.920000002</v>
      </c>
      <c r="FN74" s="437">
        <v>5175394.13</v>
      </c>
      <c r="FO74" s="437">
        <v>11354675.539999999</v>
      </c>
      <c r="FP74" s="437">
        <v>1156198000.45</v>
      </c>
      <c r="FQ74" s="437">
        <v>11447608.859999999</v>
      </c>
      <c r="FR74" s="437">
        <v>24896538.579999998</v>
      </c>
      <c r="FS74" s="437">
        <v>13019114.880000001</v>
      </c>
      <c r="FT74" s="437">
        <v>20432721.739999998</v>
      </c>
      <c r="FU74" s="437">
        <v>16155470.35</v>
      </c>
      <c r="FV74" s="437">
        <v>293440.23</v>
      </c>
      <c r="FW74" s="437">
        <v>-3115334.41</v>
      </c>
      <c r="FX74" s="437">
        <v>19640343.120000001</v>
      </c>
      <c r="FY74" s="437">
        <v>40380443.600000001</v>
      </c>
      <c r="FZ74" s="437">
        <v>1812479.28</v>
      </c>
      <c r="GA74" s="437">
        <v>6716349.3099999996</v>
      </c>
      <c r="GB74" s="437">
        <v>20098949.66</v>
      </c>
      <c r="GC74" s="437">
        <v>33243839.399999999</v>
      </c>
      <c r="GD74" s="437">
        <v>125765625.06</v>
      </c>
      <c r="GE74" s="437">
        <v>6577561.3799999999</v>
      </c>
      <c r="GF74" s="437">
        <v>19637032.52</v>
      </c>
      <c r="GG74" s="437">
        <v>12885442.83</v>
      </c>
      <c r="GH74" s="437">
        <v>14913534.25</v>
      </c>
      <c r="GI74" s="437">
        <v>11045278.939999999</v>
      </c>
      <c r="GJ74" s="437">
        <v>2820979.52</v>
      </c>
      <c r="GK74" s="437">
        <v>33782238.719999999</v>
      </c>
      <c r="GL74" s="437">
        <v>6768571.3899999997</v>
      </c>
      <c r="GM74" s="437">
        <v>7671858.4000000004</v>
      </c>
      <c r="GN74" s="437">
        <v>6509103.6900000004</v>
      </c>
      <c r="GO74" s="437">
        <v>4578742.45</v>
      </c>
      <c r="GP74" s="437">
        <v>123782468.47</v>
      </c>
      <c r="GQ74" s="437">
        <v>70646406.159999996</v>
      </c>
      <c r="GR74" s="437">
        <v>13424754.609999999</v>
      </c>
      <c r="GS74" s="437">
        <v>27223228.149999999</v>
      </c>
      <c r="GT74" s="437">
        <v>5719746.21</v>
      </c>
      <c r="GU74" s="437">
        <v>14557324.630000001</v>
      </c>
      <c r="GV74" s="437">
        <v>13651190.58</v>
      </c>
      <c r="GW74" s="437">
        <v>11132428.640000001</v>
      </c>
      <c r="GX74" s="437">
        <v>67248855.349999994</v>
      </c>
      <c r="GY74" s="437">
        <v>14165165.49</v>
      </c>
      <c r="GZ74" s="437">
        <v>-930804.49</v>
      </c>
      <c r="HA74" s="437">
        <v>-828596.08</v>
      </c>
      <c r="HB74" s="437">
        <v>-6111973.3600000003</v>
      </c>
      <c r="HC74" s="437">
        <v>140918697.91</v>
      </c>
      <c r="HD74" s="437">
        <v>47233401.609999999</v>
      </c>
      <c r="HE74" s="437">
        <v>15839815.32</v>
      </c>
      <c r="HF74" s="437">
        <v>30200014.73</v>
      </c>
      <c r="HG74" s="437">
        <v>85675541.680000007</v>
      </c>
      <c r="HH74" s="437">
        <v>7563139.4500000002</v>
      </c>
      <c r="HI74" s="437">
        <v>804703076.11000001</v>
      </c>
      <c r="HJ74" s="437">
        <v>1299343.58</v>
      </c>
      <c r="HK74" s="437">
        <v>44749995.359999999</v>
      </c>
      <c r="HL74" s="437">
        <v>89504445.079999998</v>
      </c>
      <c r="HM74" s="437">
        <v>68483.34</v>
      </c>
      <c r="HN74" s="437">
        <v>9226962.3699999992</v>
      </c>
      <c r="HO74" s="437">
        <v>39585476.18</v>
      </c>
      <c r="HP74" s="437">
        <v>7107195.5700000003</v>
      </c>
      <c r="HQ74" s="437">
        <v>369844126.69999999</v>
      </c>
      <c r="HR74" s="437">
        <v>-38544130.100000001</v>
      </c>
      <c r="HS74" s="437">
        <v>5708565.1600000001</v>
      </c>
      <c r="HT74" s="437">
        <v>11697254.869999999</v>
      </c>
      <c r="HU74" s="437">
        <v>15303642.99</v>
      </c>
      <c r="HV74" s="437">
        <v>5321137.82</v>
      </c>
      <c r="HW74" s="437">
        <v>6288244.4800000004</v>
      </c>
      <c r="HX74" s="437">
        <v>8394598.0399999991</v>
      </c>
      <c r="HY74" s="437">
        <v>5159522.47</v>
      </c>
      <c r="HZ74" s="437">
        <v>12313110.73</v>
      </c>
      <c r="IA74" s="437">
        <v>16620492.65</v>
      </c>
      <c r="IB74" s="437">
        <v>52372967.990000002</v>
      </c>
      <c r="IC74" s="437">
        <v>3819531.09</v>
      </c>
      <c r="ID74" s="437">
        <v>5066470.7699999996</v>
      </c>
      <c r="IE74" s="437">
        <v>-5238119.3</v>
      </c>
      <c r="IF74" s="437">
        <v>4577492.82</v>
      </c>
      <c r="IG74" s="437">
        <v>230711002.88999999</v>
      </c>
      <c r="IH74" s="437">
        <v>22724660.91</v>
      </c>
      <c r="II74" s="437">
        <v>15040009.380000001</v>
      </c>
      <c r="IJ74" s="437">
        <v>10026260.529999999</v>
      </c>
      <c r="IK74" s="437">
        <v>-15235687.439999999</v>
      </c>
      <c r="IL74" s="437">
        <v>5600948.2300000004</v>
      </c>
      <c r="IM74" s="437">
        <v>4979366.04</v>
      </c>
      <c r="IN74" s="437">
        <v>-221938.01</v>
      </c>
      <c r="IO74" s="437">
        <v>10904788.130000001</v>
      </c>
      <c r="IP74" s="437">
        <v>-5378304.7000000002</v>
      </c>
      <c r="IQ74" s="437">
        <v>44572579.340000004</v>
      </c>
      <c r="IR74" s="437">
        <v>-20926390.739999998</v>
      </c>
      <c r="IS74" s="437">
        <v>21133823.460000001</v>
      </c>
      <c r="IT74" s="437">
        <v>19169411.399999999</v>
      </c>
      <c r="IU74" s="437">
        <v>58908725.07</v>
      </c>
      <c r="IV74" s="437">
        <v>12565276.66</v>
      </c>
      <c r="IW74" s="437">
        <v>7163300.8399999999</v>
      </c>
      <c r="IX74" s="437">
        <v>11809080.359999999</v>
      </c>
      <c r="IY74" s="437">
        <v>4288384.92</v>
      </c>
      <c r="IZ74" s="437">
        <v>-16327509.449999999</v>
      </c>
      <c r="JA74" s="437">
        <v>20196365.949999999</v>
      </c>
      <c r="JB74" s="437">
        <v>7883192.0999999996</v>
      </c>
      <c r="JC74" s="437">
        <v>133660999.90000001</v>
      </c>
      <c r="JD74" s="437">
        <v>4899152.33</v>
      </c>
      <c r="JE74" s="437">
        <v>7406364.7999999998</v>
      </c>
      <c r="JF74" s="437">
        <v>1137349.48</v>
      </c>
      <c r="JG74" s="437">
        <v>-1937565.01</v>
      </c>
      <c r="JH74" s="437">
        <v>4195269.79</v>
      </c>
      <c r="JI74" s="437">
        <v>48327634.840000004</v>
      </c>
      <c r="JJ74" s="437">
        <v>984200.95</v>
      </c>
      <c r="JK74" s="437">
        <v>3792432.35</v>
      </c>
      <c r="JL74" s="437">
        <v>36799776.229999997</v>
      </c>
      <c r="JM74" s="437">
        <v>1414231.95</v>
      </c>
      <c r="JN74" s="437">
        <v>-7457267</v>
      </c>
      <c r="JO74" s="437">
        <v>4362139.09</v>
      </c>
      <c r="JP74" s="437">
        <v>206564161.22999999</v>
      </c>
      <c r="JQ74" s="437">
        <v>67830672.209999993</v>
      </c>
      <c r="JR74" s="437">
        <v>29698541.059999999</v>
      </c>
      <c r="JS74" s="437">
        <v>9028534.25</v>
      </c>
      <c r="JT74" s="437">
        <v>8385240.0800000001</v>
      </c>
      <c r="JU74" s="437">
        <v>5002876.8099999996</v>
      </c>
      <c r="JV74" s="437">
        <v>10307788.23</v>
      </c>
      <c r="JW74" s="437">
        <v>40371042.619999997</v>
      </c>
      <c r="JX74" s="437">
        <v>39523438.219999999</v>
      </c>
      <c r="JY74" s="437">
        <v>8812136.4100000001</v>
      </c>
      <c r="JZ74" s="437">
        <v>36246832.200000003</v>
      </c>
      <c r="KA74" s="437">
        <v>10633770.59</v>
      </c>
      <c r="KB74" s="437">
        <v>6458811.6799999997</v>
      </c>
      <c r="KC74" s="437">
        <v>13460024.119999999</v>
      </c>
      <c r="KD74" s="437">
        <v>10208503.15</v>
      </c>
      <c r="KE74" s="437">
        <v>642774727.26999998</v>
      </c>
      <c r="KF74" s="437">
        <v>41444231.789999999</v>
      </c>
      <c r="KG74" s="437">
        <v>49547662.229999997</v>
      </c>
      <c r="KH74" s="437">
        <v>1185682.57</v>
      </c>
      <c r="KI74" s="437">
        <v>61572995.520000003</v>
      </c>
      <c r="KJ74" s="437">
        <v>93536031.780000001</v>
      </c>
      <c r="KK74" s="437">
        <v>36187976.659999996</v>
      </c>
      <c r="KL74" s="437">
        <v>29484879.399999999</v>
      </c>
      <c r="KM74" s="437">
        <v>14494233.810000001</v>
      </c>
      <c r="KN74" s="437">
        <v>46949082.789999999</v>
      </c>
      <c r="KO74" s="437">
        <v>2828153.52</v>
      </c>
      <c r="KP74" s="437">
        <v>-3807610.07</v>
      </c>
      <c r="KQ74" s="437">
        <v>-2850511.22</v>
      </c>
      <c r="KR74" s="437">
        <v>12286944.16</v>
      </c>
      <c r="KS74" s="437">
        <v>584470.01</v>
      </c>
      <c r="KT74" s="437">
        <v>2001303.92</v>
      </c>
      <c r="KU74" s="437">
        <v>86569898.079999998</v>
      </c>
      <c r="KV74" s="437">
        <v>183237114.11000001</v>
      </c>
      <c r="KW74" s="437">
        <v>3854772.28</v>
      </c>
      <c r="KX74" s="437">
        <v>2902317.57</v>
      </c>
      <c r="KY74" s="437">
        <v>1019864.18</v>
      </c>
      <c r="KZ74" s="437">
        <v>13015947.550000001</v>
      </c>
      <c r="LA74" s="437">
        <v>16238366.470000001</v>
      </c>
      <c r="LB74" s="437">
        <v>6447563.4500000002</v>
      </c>
      <c r="LC74" s="437">
        <v>-704516.03</v>
      </c>
      <c r="LD74" s="437">
        <v>893970473.92999995</v>
      </c>
      <c r="LE74" s="437">
        <v>-5279087.8899999997</v>
      </c>
      <c r="LF74" s="437">
        <v>117638893.04000001</v>
      </c>
      <c r="LG74" s="437">
        <v>78890702.890000001</v>
      </c>
      <c r="LH74" s="437">
        <v>15807499.09</v>
      </c>
      <c r="LI74" s="437">
        <v>6498739.7300000004</v>
      </c>
      <c r="LJ74" s="437">
        <v>-941402.99</v>
      </c>
      <c r="LK74" s="437">
        <v>-96290.01</v>
      </c>
      <c r="LL74" s="437">
        <v>3696411.27</v>
      </c>
      <c r="LM74" s="437">
        <v>4115514.08</v>
      </c>
      <c r="LN74" s="437">
        <v>63609.760000000002</v>
      </c>
      <c r="LO74" s="437">
        <v>1902162.7</v>
      </c>
      <c r="LP74" s="437">
        <v>18843649.140000001</v>
      </c>
      <c r="LQ74" s="437">
        <v>30877386.870000001</v>
      </c>
      <c r="LR74" s="437">
        <v>512084712.98000002</v>
      </c>
      <c r="LS74" s="437">
        <v>62557094.039999999</v>
      </c>
      <c r="LT74" s="437">
        <v>95261089.120000005</v>
      </c>
      <c r="LU74" s="437">
        <v>72788778.079999998</v>
      </c>
      <c r="LV74" s="437">
        <v>10696374.48</v>
      </c>
      <c r="LW74" s="437">
        <v>40970323.799999997</v>
      </c>
      <c r="LX74" s="437">
        <v>30840895.100000001</v>
      </c>
      <c r="LY74" s="437">
        <v>41755784.420000002</v>
      </c>
      <c r="LZ74" s="437">
        <v>44568261.579999998</v>
      </c>
      <c r="MA74" s="437">
        <v>91982317.069999993</v>
      </c>
      <c r="MB74" s="437">
        <v>41606.44</v>
      </c>
      <c r="MC74" s="437">
        <v>26435925.710000001</v>
      </c>
      <c r="MD74" s="437">
        <v>225450996.96000001</v>
      </c>
      <c r="ME74" s="437">
        <v>19668848.129999999</v>
      </c>
      <c r="MF74" s="437">
        <v>23787903.84</v>
      </c>
      <c r="MG74" s="437">
        <v>18188803.41</v>
      </c>
      <c r="MH74" s="437">
        <v>28057449.34</v>
      </c>
      <c r="MI74" s="437">
        <v>15728968.02</v>
      </c>
      <c r="MJ74" s="437">
        <v>-317207.92</v>
      </c>
      <c r="MK74" s="437">
        <v>14993576.66</v>
      </c>
      <c r="ML74" s="437">
        <v>7482840.3600000003</v>
      </c>
      <c r="MM74" s="437">
        <v>17099796.440000001</v>
      </c>
      <c r="MN74" s="437">
        <v>9496934.2599999998</v>
      </c>
      <c r="MO74" s="437">
        <v>27253957.260000002</v>
      </c>
      <c r="MP74" s="437">
        <v>256831838.03</v>
      </c>
      <c r="MQ74" s="437">
        <v>15773597.76</v>
      </c>
      <c r="MR74" s="437">
        <v>80815959.730000004</v>
      </c>
      <c r="MS74" s="437">
        <v>4466816.47</v>
      </c>
      <c r="MT74" s="437">
        <v>42581664.670000002</v>
      </c>
      <c r="MU74" s="437">
        <v>44358878.619999997</v>
      </c>
      <c r="MV74" s="437">
        <v>65812406.119999997</v>
      </c>
      <c r="MW74" s="437">
        <v>1699297.78</v>
      </c>
      <c r="MX74" s="437">
        <v>9010612.8800000008</v>
      </c>
      <c r="MY74" s="437">
        <v>2658828.25</v>
      </c>
      <c r="MZ74" s="437">
        <v>28431809.940000001</v>
      </c>
      <c r="NA74" s="437">
        <v>1206127484</v>
      </c>
      <c r="NB74" s="437">
        <v>163552022.87</v>
      </c>
      <c r="NC74" s="437">
        <v>22111984.350000001</v>
      </c>
      <c r="ND74" s="437">
        <v>387321172.50999999</v>
      </c>
      <c r="NE74" s="437">
        <v>18590185.710000001</v>
      </c>
      <c r="NF74" s="437">
        <v>57817011.740000002</v>
      </c>
      <c r="NG74" s="437">
        <v>213978028.24000001</v>
      </c>
      <c r="NH74" s="437">
        <v>166765693.74000001</v>
      </c>
      <c r="NI74" s="437">
        <v>24631766.109999999</v>
      </c>
      <c r="NJ74" s="437">
        <v>142864767.19</v>
      </c>
      <c r="NK74" s="437">
        <v>79148483.109999999</v>
      </c>
      <c r="NL74" s="437">
        <v>47314584.710000001</v>
      </c>
      <c r="NM74" s="437">
        <v>157433487.44999999</v>
      </c>
      <c r="NN74" s="437">
        <v>17659227.48</v>
      </c>
      <c r="NO74" s="437">
        <v>8329541.9400000004</v>
      </c>
      <c r="NP74" s="437">
        <v>16982808.359999999</v>
      </c>
      <c r="NQ74" s="437">
        <v>12633630.710000001</v>
      </c>
      <c r="NR74" s="437">
        <v>11600034.49</v>
      </c>
      <c r="NS74" s="437">
        <v>20082947.640000001</v>
      </c>
      <c r="NT74" s="437">
        <v>191020025.28999999</v>
      </c>
      <c r="NU74" s="437">
        <v>147632855.68000001</v>
      </c>
      <c r="NV74" s="437">
        <v>22436467.309999999</v>
      </c>
      <c r="NW74" s="437">
        <v>10595275.51</v>
      </c>
      <c r="NX74" s="437">
        <v>18213385.23</v>
      </c>
      <c r="NY74" s="437">
        <v>4633347.0999999996</v>
      </c>
      <c r="NZ74" s="437">
        <v>6351251.8099999996</v>
      </c>
      <c r="OA74" s="437">
        <v>810012212.89999998</v>
      </c>
      <c r="OB74" s="437">
        <v>-43113953.219999999</v>
      </c>
      <c r="OC74" s="437">
        <v>41373390</v>
      </c>
      <c r="OD74" s="437">
        <v>91769460.530000001</v>
      </c>
      <c r="OE74" s="437">
        <v>5406282.3399999999</v>
      </c>
      <c r="OF74" s="437">
        <v>69705190.819999993</v>
      </c>
      <c r="OG74" s="437">
        <v>14419532.93</v>
      </c>
      <c r="OH74" s="437">
        <v>10578171.57</v>
      </c>
      <c r="OI74" s="437">
        <v>96565769.069999993</v>
      </c>
      <c r="OJ74" s="437">
        <v>-57570932.509999998</v>
      </c>
      <c r="OK74" s="437">
        <v>209800987.16</v>
      </c>
      <c r="OL74" s="437">
        <v>497185798.27999997</v>
      </c>
      <c r="OM74" s="437">
        <v>39488827.740000002</v>
      </c>
      <c r="ON74" s="437">
        <v>10841998.24</v>
      </c>
      <c r="OO74" s="437">
        <v>72089207.329999998</v>
      </c>
      <c r="OP74" s="437">
        <v>348461476.99000001</v>
      </c>
      <c r="OQ74" s="437">
        <v>15726681.25</v>
      </c>
      <c r="OR74" s="437">
        <v>57095606.68</v>
      </c>
      <c r="OS74" s="437">
        <v>7042313.71</v>
      </c>
      <c r="OT74" s="437">
        <v>35609332.350000001</v>
      </c>
      <c r="OU74" s="437">
        <v>76266605.810000002</v>
      </c>
      <c r="OV74" s="437">
        <v>29616338.18</v>
      </c>
      <c r="OW74" s="437">
        <v>23679464.600000001</v>
      </c>
      <c r="OX74" s="437">
        <v>20295920.059999999</v>
      </c>
      <c r="OY74" s="437">
        <v>113729722.78</v>
      </c>
      <c r="OZ74" s="437">
        <v>15745449.050000001</v>
      </c>
      <c r="PA74" s="437">
        <v>11717154.720000001</v>
      </c>
      <c r="PB74" s="437">
        <v>206134.63</v>
      </c>
      <c r="PC74" s="437">
        <v>25309946.120000001</v>
      </c>
      <c r="PD74" s="437">
        <v>18845513.600000001</v>
      </c>
      <c r="PE74" s="437">
        <v>14175219.789999999</v>
      </c>
      <c r="PF74" s="437">
        <v>7828852.8399999999</v>
      </c>
      <c r="PG74" s="437">
        <v>6600423.4699999997</v>
      </c>
      <c r="PH74" s="437">
        <v>5371538.5999999996</v>
      </c>
      <c r="PI74" s="437">
        <v>34229705.020000003</v>
      </c>
      <c r="PJ74" s="437">
        <v>41754471.859999999</v>
      </c>
      <c r="PK74" s="437">
        <v>3184912.4</v>
      </c>
      <c r="PL74" s="437">
        <v>1967088.6</v>
      </c>
      <c r="PM74" s="437">
        <v>7323636.75</v>
      </c>
      <c r="PN74" s="437">
        <v>4313493.72</v>
      </c>
      <c r="PO74" s="437">
        <v>4904728.2699999996</v>
      </c>
      <c r="PP74" s="437">
        <v>1571160.98</v>
      </c>
      <c r="PQ74" s="437">
        <v>567472141.86000001</v>
      </c>
      <c r="PR74" s="437">
        <v>39200568.68</v>
      </c>
      <c r="PS74" s="437">
        <v>13388.16</v>
      </c>
      <c r="PT74" s="437">
        <v>37842126.170000002</v>
      </c>
      <c r="PU74" s="437">
        <v>-26098987.440000001</v>
      </c>
      <c r="PV74" s="437">
        <v>3421253.22</v>
      </c>
      <c r="PW74" s="437">
        <v>12730291.16</v>
      </c>
      <c r="PX74" s="437">
        <v>23582689.239999998</v>
      </c>
      <c r="PY74" s="437">
        <v>25987714.899999999</v>
      </c>
      <c r="PZ74" s="437">
        <v>9218017.8800000008</v>
      </c>
      <c r="QA74" s="437">
        <v>44471951.43</v>
      </c>
      <c r="QB74" s="437">
        <v>3184142.61</v>
      </c>
      <c r="QC74" s="437">
        <v>20930776.98</v>
      </c>
      <c r="QD74" s="437">
        <v>43238696.530000001</v>
      </c>
      <c r="QE74" s="437">
        <v>9326542.8100000005</v>
      </c>
      <c r="QF74" s="437">
        <v>41326408.219999999</v>
      </c>
      <c r="QG74" s="437">
        <v>1357073.78</v>
      </c>
      <c r="QH74" s="437">
        <v>-526659.47</v>
      </c>
      <c r="QI74" s="437">
        <v>140027.76999999999</v>
      </c>
      <c r="QJ74" s="437">
        <v>-10783974.140000001</v>
      </c>
      <c r="QK74" s="437">
        <v>5394692.2599999998</v>
      </c>
      <c r="QL74" s="437">
        <v>915594.94</v>
      </c>
      <c r="QM74" s="437">
        <v>3149300.39</v>
      </c>
      <c r="QN74" s="437">
        <v>996384.95</v>
      </c>
      <c r="QO74" s="437">
        <v>6711388.0599999996</v>
      </c>
      <c r="QP74" s="437">
        <v>7617917.1100000003</v>
      </c>
      <c r="QQ74" s="437">
        <v>398756621.62</v>
      </c>
      <c r="QR74" s="437">
        <v>5042425.29</v>
      </c>
      <c r="QS74" s="437">
        <v>34369153.840000004</v>
      </c>
      <c r="QT74" s="437">
        <v>34774339.369999997</v>
      </c>
      <c r="QU74" s="437">
        <v>20509402.559999999</v>
      </c>
      <c r="QV74" s="437">
        <v>130278210.65000001</v>
      </c>
      <c r="QW74" s="437">
        <v>9736415.7899999991</v>
      </c>
      <c r="QX74" s="437">
        <v>18175003.91</v>
      </c>
      <c r="QY74" s="437">
        <v>88764003.760000005</v>
      </c>
      <c r="QZ74" s="437">
        <v>11897048.51</v>
      </c>
      <c r="RA74" s="437">
        <v>11679201.539999999</v>
      </c>
      <c r="RB74" s="437">
        <v>26545566.41</v>
      </c>
      <c r="RC74" s="437">
        <v>10589375.810000001</v>
      </c>
      <c r="RD74" s="437">
        <v>524570022.73000002</v>
      </c>
      <c r="RE74" s="437">
        <v>4439937.25</v>
      </c>
      <c r="RF74" s="437">
        <v>19768700.699999999</v>
      </c>
      <c r="RG74" s="437">
        <v>55833621.460000001</v>
      </c>
      <c r="RH74" s="437">
        <v>-5650809.5499999998</v>
      </c>
      <c r="RI74" s="437">
        <v>817302.98</v>
      </c>
      <c r="RJ74" s="437">
        <v>-21957644.539999999</v>
      </c>
      <c r="RK74" s="437">
        <v>20992337.219999999</v>
      </c>
      <c r="RL74" s="437">
        <v>26845757.48</v>
      </c>
      <c r="RM74" s="437">
        <v>-4744752.8099999996</v>
      </c>
      <c r="RN74" s="437">
        <v>7619542.0899999999</v>
      </c>
      <c r="RO74" s="437">
        <v>16071626.33</v>
      </c>
      <c r="RP74" s="437">
        <v>7871502.8600000003</v>
      </c>
      <c r="RQ74" s="437">
        <v>2194820.8199999998</v>
      </c>
      <c r="RR74" s="437">
        <v>942917.08</v>
      </c>
      <c r="RS74" s="437">
        <v>9711748.4600000009</v>
      </c>
      <c r="RT74" s="437">
        <v>7561308.6600000001</v>
      </c>
      <c r="RU74" s="437">
        <v>16107042.810000001</v>
      </c>
      <c r="RV74" s="437">
        <v>2571494.7200000002</v>
      </c>
      <c r="RW74" s="437">
        <v>1456289.74</v>
      </c>
      <c r="RX74" s="437">
        <v>224469288.34</v>
      </c>
      <c r="RY74" s="437">
        <v>41110891.109999999</v>
      </c>
      <c r="RZ74" s="437">
        <v>19700766.579999998</v>
      </c>
      <c r="SA74" s="437">
        <v>21143151.309999999</v>
      </c>
      <c r="SB74" s="437">
        <v>17461844.940000001</v>
      </c>
      <c r="SC74" s="437">
        <v>15307297.289999999</v>
      </c>
      <c r="SD74" s="437">
        <v>24579501.600000001</v>
      </c>
      <c r="SE74" s="437">
        <v>49179343.350000001</v>
      </c>
      <c r="SF74" s="437">
        <v>29140164.100000001</v>
      </c>
      <c r="SG74" s="437">
        <v>35149009.020000003</v>
      </c>
      <c r="SH74" s="437">
        <v>-18058860.059999999</v>
      </c>
      <c r="SI74" s="437">
        <v>9284015.3599999994</v>
      </c>
      <c r="SJ74" s="437">
        <v>58566529.689999998</v>
      </c>
      <c r="SK74" s="437">
        <v>30227832.68</v>
      </c>
      <c r="SL74" s="437">
        <v>18316348.32</v>
      </c>
      <c r="SM74" s="437">
        <v>51994951.109999999</v>
      </c>
      <c r="SN74" s="437">
        <v>36965234.390000001</v>
      </c>
      <c r="SO74" s="437">
        <v>27819342.640000001</v>
      </c>
      <c r="SP74" s="437">
        <v>17213945.050000001</v>
      </c>
      <c r="SQ74" s="437">
        <v>9362811.6300000008</v>
      </c>
      <c r="SR74" s="437">
        <v>107543098.78</v>
      </c>
      <c r="SS74" s="437">
        <v>20988389.07</v>
      </c>
      <c r="ST74" s="437">
        <v>38940340.409999996</v>
      </c>
      <c r="SU74" s="437">
        <v>20430570.449999999</v>
      </c>
      <c r="SV74" s="437">
        <v>10532485.949999999</v>
      </c>
      <c r="SW74" s="437">
        <v>13170531.390000001</v>
      </c>
      <c r="SX74" s="437">
        <v>23007606.649999999</v>
      </c>
      <c r="SY74" s="437">
        <v>7443753.0099999998</v>
      </c>
      <c r="SZ74" s="437">
        <v>8120409.1600000001</v>
      </c>
      <c r="TA74" s="437">
        <v>9454170.2799999993</v>
      </c>
      <c r="TB74" s="437">
        <v>35903271.649999999</v>
      </c>
      <c r="TC74" s="437">
        <v>4724031.7300000004</v>
      </c>
      <c r="TD74" s="437">
        <v>62220030.609999999</v>
      </c>
      <c r="TE74" s="437">
        <v>9910389.6099999994</v>
      </c>
      <c r="TF74" s="437">
        <v>182163998.02000001</v>
      </c>
      <c r="TG74" s="437">
        <v>12419695.609999999</v>
      </c>
      <c r="TH74" s="437">
        <v>17912582.82</v>
      </c>
      <c r="TI74" s="437">
        <v>12073214.17</v>
      </c>
      <c r="TJ74" s="437">
        <v>-1439834.34</v>
      </c>
      <c r="TK74" s="437">
        <v>6578018.5800000001</v>
      </c>
      <c r="TL74" s="437">
        <v>5282583.34</v>
      </c>
      <c r="TM74" s="437">
        <v>39754875.140000001</v>
      </c>
      <c r="TN74" s="437">
        <v>11224863.640000001</v>
      </c>
      <c r="TO74" s="437">
        <v>2693715.63</v>
      </c>
      <c r="TP74" s="437">
        <v>-15012865.789999999</v>
      </c>
      <c r="TQ74" s="437">
        <v>13421569.369999999</v>
      </c>
      <c r="TR74" s="437">
        <v>2517155.1800000002</v>
      </c>
      <c r="TS74" s="437">
        <v>-470907.07</v>
      </c>
      <c r="TT74" s="437">
        <v>10017733.1</v>
      </c>
      <c r="TU74" s="437">
        <v>17168334.510000002</v>
      </c>
      <c r="TV74" s="437">
        <v>56114716.369999997</v>
      </c>
      <c r="TW74" s="437">
        <v>5104641.75</v>
      </c>
      <c r="TX74" s="437">
        <v>358427072.60000002</v>
      </c>
      <c r="TY74" s="437">
        <v>20720923.34</v>
      </c>
      <c r="TZ74" s="437">
        <v>525614.73</v>
      </c>
      <c r="UA74" s="437">
        <v>1416021.72</v>
      </c>
      <c r="UB74" s="437">
        <v>-75063206.040000007</v>
      </c>
      <c r="UC74" s="437">
        <v>17087915.559999999</v>
      </c>
      <c r="UD74" s="437">
        <v>-5943500.3600000003</v>
      </c>
      <c r="UE74" s="437">
        <v>13705167.439999999</v>
      </c>
      <c r="UF74" s="437">
        <v>5881857.9100000001</v>
      </c>
      <c r="UG74" s="437">
        <v>80246791.939999998</v>
      </c>
      <c r="UH74" s="437">
        <v>-347167.56</v>
      </c>
      <c r="UI74" s="437">
        <v>965403.22</v>
      </c>
      <c r="UJ74" s="437">
        <v>4524642.72</v>
      </c>
      <c r="UK74" s="437">
        <v>6980337.2400000002</v>
      </c>
      <c r="UL74" s="437">
        <v>787614.57</v>
      </c>
      <c r="UM74" s="437">
        <v>1009522717.1</v>
      </c>
      <c r="UN74" s="437">
        <v>2950359.11</v>
      </c>
      <c r="UO74" s="437">
        <v>5207002.5999999996</v>
      </c>
      <c r="UP74" s="437">
        <v>2405873.6</v>
      </c>
      <c r="UQ74" s="437">
        <v>4192672.98</v>
      </c>
      <c r="UR74" s="437">
        <v>9991592.1099999994</v>
      </c>
      <c r="US74" s="437">
        <v>-6246302.1600000001</v>
      </c>
      <c r="UT74" s="437">
        <v>6722280.8799999999</v>
      </c>
      <c r="UU74" s="437">
        <v>2612804.7999999998</v>
      </c>
      <c r="UV74" s="437">
        <v>18781664.989999998</v>
      </c>
      <c r="UW74" s="437">
        <v>18872808.219999999</v>
      </c>
      <c r="UX74" s="437">
        <v>16442214.51</v>
      </c>
      <c r="UY74" s="437">
        <v>30249707.66</v>
      </c>
      <c r="UZ74" s="437">
        <v>47094466.960000001</v>
      </c>
      <c r="VA74" s="437">
        <v>9710103.75</v>
      </c>
      <c r="VB74" s="437">
        <v>8469752.9600000009</v>
      </c>
      <c r="VC74" s="437">
        <v>4009377.23</v>
      </c>
      <c r="VD74" s="437">
        <v>4357774.75</v>
      </c>
      <c r="VE74" s="437">
        <v>2466492.19</v>
      </c>
      <c r="VF74" s="437">
        <v>2159907.92</v>
      </c>
      <c r="VG74" s="437">
        <v>9232348.3499999996</v>
      </c>
      <c r="VH74" s="437">
        <v>26503653.129999999</v>
      </c>
      <c r="VI74" s="437">
        <v>240475297.50999999</v>
      </c>
      <c r="VJ74" s="437">
        <v>17249653.489999998</v>
      </c>
      <c r="VK74" s="437">
        <v>32342277.690000001</v>
      </c>
      <c r="VL74" s="437">
        <v>15169925.92</v>
      </c>
      <c r="VM74" s="437">
        <v>44648226.380000003</v>
      </c>
      <c r="VN74" s="437">
        <v>33542481.760000002</v>
      </c>
      <c r="VO74" s="437">
        <v>6038580.3600000003</v>
      </c>
      <c r="VP74" s="437">
        <v>6545168.6699999999</v>
      </c>
      <c r="VQ74" s="437">
        <v>32295172.600000001</v>
      </c>
      <c r="VR74" s="437">
        <v>48501420.479999997</v>
      </c>
      <c r="VS74" s="437">
        <v>13979395.75</v>
      </c>
      <c r="VT74" s="437">
        <v>109453101.79000001</v>
      </c>
      <c r="VU74" s="437">
        <v>12322126.630000001</v>
      </c>
      <c r="VV74" s="437">
        <v>39125189.700000003</v>
      </c>
      <c r="VW74" s="437">
        <v>8391351.0199999996</v>
      </c>
      <c r="VX74" s="437">
        <v>2700168799.8099999</v>
      </c>
      <c r="VY74" s="437">
        <v>39462360.090000004</v>
      </c>
      <c r="VZ74" s="437">
        <v>70886759.680000007</v>
      </c>
      <c r="WA74" s="437">
        <v>31118192.899999999</v>
      </c>
      <c r="WB74" s="437">
        <v>16806457.800000001</v>
      </c>
      <c r="WC74" s="437">
        <v>11121120.800000001</v>
      </c>
      <c r="WD74" s="437">
        <v>29105049.219999999</v>
      </c>
      <c r="WE74" s="437">
        <v>27601009.870000001</v>
      </c>
      <c r="WF74" s="437">
        <v>43944013.200000003</v>
      </c>
      <c r="WG74" s="437">
        <v>22239788.239999998</v>
      </c>
      <c r="WH74" s="437">
        <v>15052438.41</v>
      </c>
      <c r="WI74" s="437">
        <v>26492868.949999999</v>
      </c>
      <c r="WJ74" s="437">
        <v>29982164.640000001</v>
      </c>
      <c r="WK74" s="437">
        <v>31483048.440000001</v>
      </c>
      <c r="WL74" s="437">
        <v>80507059.859999999</v>
      </c>
      <c r="WM74" s="437">
        <v>46224231.960000001</v>
      </c>
      <c r="WN74" s="437">
        <v>30285319.260000002</v>
      </c>
      <c r="WO74" s="437">
        <v>28129481.210000001</v>
      </c>
      <c r="WP74" s="437">
        <v>15098482.35</v>
      </c>
      <c r="WQ74" s="437">
        <v>41811843.640000001</v>
      </c>
      <c r="WR74" s="437">
        <v>104623752.45999999</v>
      </c>
      <c r="WS74" s="437">
        <v>11318778.289999999</v>
      </c>
      <c r="WT74" s="437">
        <v>29531575.289999999</v>
      </c>
      <c r="WU74" s="437">
        <v>42059506.710000001</v>
      </c>
      <c r="WV74" s="437">
        <v>19676437.23</v>
      </c>
      <c r="WW74" s="437">
        <v>13438756.029999999</v>
      </c>
      <c r="WX74" s="437">
        <v>16976087.010000002</v>
      </c>
      <c r="WY74" s="437">
        <v>19622245.489999998</v>
      </c>
      <c r="WZ74" s="437">
        <v>201112767.69999999</v>
      </c>
      <c r="XA74" s="437">
        <v>13399481.710000001</v>
      </c>
      <c r="XB74" s="437">
        <v>24609664</v>
      </c>
      <c r="XC74" s="437">
        <v>21983520.82</v>
      </c>
      <c r="XD74" s="437">
        <v>36271416.789999999</v>
      </c>
      <c r="XE74" s="437">
        <v>888494917.02999997</v>
      </c>
      <c r="XF74" s="437">
        <v>25659896.050000001</v>
      </c>
      <c r="XG74" s="437">
        <v>94155880.650000006</v>
      </c>
      <c r="XH74" s="437">
        <v>135628879.59</v>
      </c>
      <c r="XI74" s="437">
        <v>20558977.640000001</v>
      </c>
      <c r="XJ74" s="437">
        <v>25208198.010000002</v>
      </c>
      <c r="XK74" s="437">
        <v>33216250.460000001</v>
      </c>
      <c r="XL74" s="437">
        <v>68240224.099999994</v>
      </c>
      <c r="XM74" s="437">
        <v>14966910.189999999</v>
      </c>
      <c r="XN74" s="437">
        <v>17116921.850000001</v>
      </c>
      <c r="XO74" s="437">
        <v>43506510.020000003</v>
      </c>
      <c r="XP74" s="437">
        <v>14146823.199999999</v>
      </c>
      <c r="XQ74" s="437">
        <v>16963366.98</v>
      </c>
      <c r="XR74" s="437">
        <v>17943302.350000001</v>
      </c>
      <c r="XS74" s="437">
        <v>50301038.039999999</v>
      </c>
      <c r="XT74" s="437">
        <v>10437772.550000001</v>
      </c>
      <c r="XU74" s="437">
        <v>20989151.969999999</v>
      </c>
      <c r="XV74" s="437">
        <v>18477866.100000001</v>
      </c>
      <c r="XW74" s="437">
        <v>9198430.5700000003</v>
      </c>
      <c r="XX74" s="437">
        <v>16255645.26</v>
      </c>
      <c r="XY74" s="437">
        <v>13289249.58</v>
      </c>
      <c r="XZ74" s="437">
        <v>59598521.869999997</v>
      </c>
      <c r="YA74" s="437">
        <v>49819309.939999998</v>
      </c>
      <c r="YB74" s="437">
        <v>744351579.11000001</v>
      </c>
      <c r="YC74" s="437">
        <v>24011192.329999998</v>
      </c>
      <c r="YD74" s="437">
        <v>52333773.009999998</v>
      </c>
      <c r="YE74" s="437">
        <v>62429728.539999999</v>
      </c>
      <c r="YF74" s="437">
        <v>139162425.62</v>
      </c>
      <c r="YG74" s="437">
        <v>42894630.390000001</v>
      </c>
      <c r="YH74" s="437">
        <v>58446227.68</v>
      </c>
      <c r="YI74" s="437">
        <v>34739162</v>
      </c>
      <c r="YJ74" s="437">
        <v>67488232.540000007</v>
      </c>
      <c r="YK74" s="437">
        <v>47739747.159999996</v>
      </c>
      <c r="YL74" s="437">
        <v>62796549.590000004</v>
      </c>
      <c r="YM74" s="437">
        <v>20397402.760000002</v>
      </c>
      <c r="YN74" s="437">
        <v>30940432.449999999</v>
      </c>
      <c r="YO74" s="437">
        <v>16506407.74</v>
      </c>
      <c r="YP74" s="437">
        <v>70345731.959999993</v>
      </c>
      <c r="YQ74" s="437">
        <v>72303305.510000005</v>
      </c>
      <c r="YR74" s="437">
        <v>24138735.800000001</v>
      </c>
      <c r="YS74" s="437">
        <v>165395035.12</v>
      </c>
      <c r="YT74" s="437">
        <v>11502658.41</v>
      </c>
      <c r="YU74" s="437">
        <v>22942456.550000001</v>
      </c>
      <c r="YV74" s="437">
        <v>8328546.2999999998</v>
      </c>
      <c r="YW74" s="437">
        <v>18815384.27</v>
      </c>
      <c r="YX74" s="437">
        <v>11925709.560000001</v>
      </c>
      <c r="YY74" s="437">
        <v>29069722.789999999</v>
      </c>
      <c r="YZ74" s="437">
        <v>180623692.59</v>
      </c>
      <c r="ZA74" s="437">
        <v>7419831.7699999996</v>
      </c>
      <c r="ZB74" s="437">
        <v>42282704.689999998</v>
      </c>
      <c r="ZC74" s="437">
        <v>-486150.58</v>
      </c>
      <c r="ZD74" s="437">
        <v>31014526.030000001</v>
      </c>
      <c r="ZE74" s="437">
        <v>3869113.09</v>
      </c>
      <c r="ZF74" s="437">
        <v>2381942.2599999998</v>
      </c>
      <c r="ZG74" s="437">
        <v>8827450.5700000003</v>
      </c>
      <c r="ZH74" s="437">
        <v>21192351.48</v>
      </c>
      <c r="ZI74" s="437">
        <v>407655588.43000001</v>
      </c>
      <c r="ZJ74" s="437">
        <v>23773063.25</v>
      </c>
      <c r="ZK74" s="437">
        <v>52498681.859999999</v>
      </c>
      <c r="ZL74" s="437">
        <v>257782536.99000001</v>
      </c>
      <c r="ZM74" s="437">
        <v>91386605.870000005</v>
      </c>
      <c r="ZN74" s="437">
        <v>45131043.75</v>
      </c>
      <c r="ZO74" s="437">
        <v>47915034.43</v>
      </c>
      <c r="ZP74" s="437">
        <v>132957227.73</v>
      </c>
      <c r="ZQ74" s="437">
        <v>317885880.94999999</v>
      </c>
      <c r="ZR74" s="437">
        <v>46234671.700000003</v>
      </c>
      <c r="ZS74" s="437">
        <v>34227021.969999999</v>
      </c>
      <c r="ZT74" s="437">
        <v>49476498.689999998</v>
      </c>
      <c r="ZU74" s="437">
        <v>20544205.609999999</v>
      </c>
      <c r="ZV74" s="437">
        <v>25921592.039999999</v>
      </c>
      <c r="ZW74" s="437">
        <v>12608990.99</v>
      </c>
      <c r="ZX74" s="437">
        <v>21951627.23</v>
      </c>
      <c r="ZY74" s="437">
        <v>24819224.879999999</v>
      </c>
      <c r="ZZ74" s="437">
        <v>22750102.309999999</v>
      </c>
      <c r="AAA74" s="437">
        <v>23224888.399999999</v>
      </c>
      <c r="AAB74" s="437">
        <v>39904869.060000002</v>
      </c>
      <c r="AAC74" s="437">
        <v>10803327.77</v>
      </c>
      <c r="AAD74" s="437">
        <v>27158805.120000001</v>
      </c>
      <c r="AAE74" s="437">
        <v>87220123.650000006</v>
      </c>
      <c r="AAF74" s="437">
        <v>7111103.29</v>
      </c>
      <c r="AAG74" s="437">
        <v>17907258.91</v>
      </c>
      <c r="AAH74" s="437">
        <v>5690154.7800000003</v>
      </c>
      <c r="AAI74" s="437">
        <v>15652043.220000001</v>
      </c>
      <c r="AAJ74" s="437">
        <v>-4645194.24</v>
      </c>
      <c r="AAK74" s="437">
        <v>9798485.0199999996</v>
      </c>
      <c r="AAL74" s="437">
        <v>1087482337.77</v>
      </c>
      <c r="AAM74" s="437">
        <v>6691301.7699999996</v>
      </c>
      <c r="AAN74" s="437">
        <v>10771760.539999999</v>
      </c>
      <c r="AAO74" s="437">
        <v>56222789.460000001</v>
      </c>
      <c r="AAP74" s="437">
        <v>12356715.789999999</v>
      </c>
      <c r="AAQ74" s="437">
        <v>53947207.75</v>
      </c>
      <c r="AAR74" s="437">
        <v>29734209.920000002</v>
      </c>
      <c r="AAS74" s="437">
        <v>38005933.939999998</v>
      </c>
      <c r="AAT74" s="437">
        <v>38690053.450000003</v>
      </c>
      <c r="AAU74" s="437">
        <v>14050575.42</v>
      </c>
      <c r="AAV74" s="437">
        <v>9647871.3000000007</v>
      </c>
      <c r="AAW74" s="437">
        <v>-21949344.5</v>
      </c>
      <c r="AAX74" s="437">
        <v>22965201.48</v>
      </c>
      <c r="AAY74" s="437">
        <v>-760244.77</v>
      </c>
      <c r="AAZ74" s="437">
        <v>5441273.1399999997</v>
      </c>
      <c r="ABA74" s="437">
        <v>6725008.9400000004</v>
      </c>
      <c r="ABB74" s="437">
        <v>20490313.609999999</v>
      </c>
      <c r="ABC74" s="437">
        <v>33725498.729999997</v>
      </c>
      <c r="ABD74" s="437">
        <v>7812616.5599999996</v>
      </c>
      <c r="ABE74" s="437">
        <v>57038196.43</v>
      </c>
      <c r="ABF74" s="437">
        <v>-53825049.170000002</v>
      </c>
      <c r="ABG74" s="437">
        <v>21813515.23</v>
      </c>
      <c r="ABH74" s="437">
        <v>9138720.1500000004</v>
      </c>
      <c r="ABI74" s="437">
        <v>-1786333.32</v>
      </c>
      <c r="ABJ74" s="437">
        <v>40198962.130000003</v>
      </c>
      <c r="ABK74" s="437">
        <v>14355056.199999999</v>
      </c>
      <c r="ABL74" s="437">
        <v>132334672.84</v>
      </c>
      <c r="ABM74" s="437">
        <v>58794225.259999998</v>
      </c>
      <c r="ABN74" s="437">
        <v>5132028.3099999996</v>
      </c>
      <c r="ABO74" s="437">
        <v>33228802.219999999</v>
      </c>
      <c r="ABP74" s="437">
        <v>1581501.53</v>
      </c>
      <c r="ABQ74" s="437">
        <v>14585715.91</v>
      </c>
      <c r="ABR74" s="437">
        <v>8531698.7300000004</v>
      </c>
      <c r="ABS74" s="437">
        <v>7965464.8300000001</v>
      </c>
      <c r="ABT74" s="437">
        <v>32765971.449999999</v>
      </c>
      <c r="ABU74" s="437">
        <v>46512012.789999999</v>
      </c>
      <c r="ABV74" s="437">
        <v>31376542.690000001</v>
      </c>
      <c r="ABW74" s="437">
        <v>48706721.82</v>
      </c>
      <c r="ABX74" s="437">
        <v>637186.37</v>
      </c>
      <c r="ABY74" s="437">
        <v>15035917.029999999</v>
      </c>
      <c r="ABZ74" s="437">
        <v>7814170.25</v>
      </c>
      <c r="ACA74" s="437">
        <v>8884594.8200000003</v>
      </c>
      <c r="ACB74" s="437">
        <v>14276936.189999999</v>
      </c>
      <c r="ACC74" s="437">
        <v>3564932.57</v>
      </c>
      <c r="ACD74" s="437">
        <v>11039566.529999999</v>
      </c>
      <c r="ACE74" s="437">
        <v>8962490.1199999992</v>
      </c>
      <c r="ACF74" s="437">
        <v>657198737.25999999</v>
      </c>
      <c r="ACG74" s="437">
        <v>2119214.09</v>
      </c>
      <c r="ACH74" s="437">
        <v>2741725.91</v>
      </c>
      <c r="ACI74" s="437">
        <v>708373.4</v>
      </c>
      <c r="ACJ74" s="437">
        <v>14850267.720000001</v>
      </c>
      <c r="ACK74" s="437">
        <v>-9517168.0700000003</v>
      </c>
      <c r="ACL74" s="437">
        <v>51259624.689999998</v>
      </c>
      <c r="ACM74" s="437">
        <v>130979144.25</v>
      </c>
      <c r="ACN74" s="437">
        <v>122963916.93000001</v>
      </c>
      <c r="ACO74" s="437">
        <v>-1420447.45</v>
      </c>
      <c r="ACP74" s="437">
        <v>30539242.239999998</v>
      </c>
      <c r="ACQ74" s="437">
        <v>16874527.149999999</v>
      </c>
      <c r="ACR74" s="437">
        <v>6732617.6299999999</v>
      </c>
      <c r="ACS74" s="437">
        <v>209369300.84999999</v>
      </c>
      <c r="ACT74" s="437">
        <v>8661647.5899999999</v>
      </c>
      <c r="ACU74" s="437">
        <v>23664030.34</v>
      </c>
      <c r="ACV74" s="437">
        <v>30951398.859999999</v>
      </c>
      <c r="ACW74" s="437">
        <v>-4364962.75</v>
      </c>
      <c r="ACX74" s="437">
        <v>530962.32999999996</v>
      </c>
      <c r="ACY74" s="437">
        <v>7793373.9800000004</v>
      </c>
      <c r="ACZ74" s="437">
        <v>1918332.08</v>
      </c>
      <c r="ADA74" s="437">
        <v>21281337</v>
      </c>
      <c r="ADB74" s="437">
        <v>45217705.369999997</v>
      </c>
      <c r="ADC74" s="437">
        <v>16840176.440000001</v>
      </c>
      <c r="ADD74" s="437">
        <v>47594581.409999996</v>
      </c>
      <c r="ADE74" s="437">
        <v>15622991.77</v>
      </c>
      <c r="ADF74" s="437">
        <v>2391178.75</v>
      </c>
      <c r="ADG74" s="437">
        <v>1239259.03</v>
      </c>
      <c r="ADH74" s="437">
        <v>2588915.13</v>
      </c>
      <c r="ADI74" s="437">
        <v>7233273.0099999998</v>
      </c>
      <c r="ADJ74" s="437">
        <v>2131470.5499999998</v>
      </c>
      <c r="ADK74" s="437">
        <v>1829923.08</v>
      </c>
      <c r="ADL74" s="437">
        <v>93915217.579999998</v>
      </c>
      <c r="ADM74" s="437">
        <v>108042305.56</v>
      </c>
      <c r="ADN74" s="437">
        <v>9456493</v>
      </c>
      <c r="ADO74" s="437">
        <v>5943756.9699999997</v>
      </c>
      <c r="ADP74" s="437">
        <v>1248347.25</v>
      </c>
      <c r="ADQ74" s="437">
        <v>5955557.0300000003</v>
      </c>
      <c r="ADR74" s="437">
        <v>43032221.090000004</v>
      </c>
      <c r="ADS74" s="437">
        <v>2630104.4</v>
      </c>
      <c r="ADT74" s="437">
        <v>291787022.08999997</v>
      </c>
      <c r="ADU74" s="437">
        <v>55350365.700000003</v>
      </c>
      <c r="ADV74" s="437">
        <v>-20867920.68</v>
      </c>
      <c r="ADW74" s="437">
        <v>9544675.5500000007</v>
      </c>
      <c r="ADX74" s="437">
        <v>16992231.460000001</v>
      </c>
      <c r="ADY74" s="437">
        <v>19128296.699999999</v>
      </c>
      <c r="ADZ74" s="437">
        <v>4935054.5</v>
      </c>
      <c r="AEA74" s="437">
        <v>7225466.9800000004</v>
      </c>
      <c r="AEB74" s="437">
        <v>3710955.46</v>
      </c>
      <c r="AEC74" s="437">
        <v>26743835.640000001</v>
      </c>
      <c r="AED74" s="437">
        <v>233322.28</v>
      </c>
      <c r="AEE74" s="437">
        <v>15605648.609999999</v>
      </c>
      <c r="AEF74" s="437">
        <v>18556454.309999999</v>
      </c>
      <c r="AEG74" s="437">
        <v>14746530.65</v>
      </c>
      <c r="AEH74" s="437">
        <v>2221451.15</v>
      </c>
      <c r="AEI74" s="437">
        <v>21176218.890000001</v>
      </c>
      <c r="AEJ74" s="437">
        <v>8374224.6399999997</v>
      </c>
      <c r="AEK74" s="437">
        <v>6552955.0800000001</v>
      </c>
      <c r="AEL74" s="437">
        <v>18156687.289999999</v>
      </c>
      <c r="AEM74" s="437">
        <v>8667884.8699999992</v>
      </c>
      <c r="AEN74" s="437">
        <v>501078748.62</v>
      </c>
      <c r="AEO74" s="437">
        <v>20088163.899999999</v>
      </c>
      <c r="AEP74" s="437">
        <v>3838447.81</v>
      </c>
      <c r="AEQ74" s="437">
        <v>4049371.56</v>
      </c>
      <c r="AER74" s="437">
        <v>5258373.7300000004</v>
      </c>
      <c r="AES74" s="437">
        <v>12865097.58</v>
      </c>
      <c r="AET74" s="437">
        <v>15884046.970000001</v>
      </c>
      <c r="AEU74" s="437">
        <v>4335883.7300000004</v>
      </c>
      <c r="AEV74" s="437">
        <v>9266265.8499999996</v>
      </c>
      <c r="AEW74" s="437">
        <v>10566528.75</v>
      </c>
      <c r="AEX74" s="437">
        <v>193735030.81999999</v>
      </c>
      <c r="AEY74" s="437">
        <v>131741373.04000001</v>
      </c>
      <c r="AEZ74" s="437">
        <v>33822650.030000001</v>
      </c>
      <c r="AFA74" s="437">
        <v>15540769.439999999</v>
      </c>
      <c r="AFB74" s="437">
        <v>44023305.210000001</v>
      </c>
      <c r="AFC74" s="437">
        <v>55431836.240000002</v>
      </c>
      <c r="AFD74" s="437">
        <v>6776493.5199999996</v>
      </c>
      <c r="AFE74" s="437">
        <v>8991676.8200000003</v>
      </c>
      <c r="AFF74" s="437">
        <v>27694998.34</v>
      </c>
      <c r="AFG74" s="437">
        <v>13738467.18</v>
      </c>
      <c r="AFH74" s="437">
        <v>9658181.4600000009</v>
      </c>
      <c r="AFI74" s="437">
        <v>3742755.57</v>
      </c>
      <c r="AFJ74" s="437">
        <v>-1260260.81</v>
      </c>
      <c r="AFK74" s="437">
        <v>132503308.01000001</v>
      </c>
      <c r="AFL74" s="437">
        <v>4556447.41</v>
      </c>
      <c r="AFM74" s="437">
        <v>37657357.560000002</v>
      </c>
      <c r="AFN74" s="437">
        <v>669641.15</v>
      </c>
      <c r="AFO74" s="437">
        <v>17594658.559999999</v>
      </c>
      <c r="AFP74" s="437">
        <v>27982377.940000001</v>
      </c>
      <c r="AFQ74" s="437">
        <v>21015401.239999998</v>
      </c>
      <c r="AFR74" s="437">
        <v>28502506.16</v>
      </c>
      <c r="AFS74" s="437">
        <v>10107786.59</v>
      </c>
      <c r="AFT74" s="437">
        <v>13874101.07</v>
      </c>
      <c r="AFU74" s="437">
        <v>3586988.62</v>
      </c>
      <c r="AFV74" s="437">
        <v>36718500.770000003</v>
      </c>
      <c r="AFW74" s="437">
        <v>282617324.58999997</v>
      </c>
      <c r="AFX74" s="437">
        <v>20065826.75</v>
      </c>
      <c r="AFY74" s="437">
        <v>6860792.6200000001</v>
      </c>
      <c r="AFZ74" s="437">
        <v>19307869.280000001</v>
      </c>
      <c r="AGA74" s="437">
        <v>11609042.380000001</v>
      </c>
      <c r="AGB74" s="437">
        <v>3580260.68</v>
      </c>
      <c r="AGC74" s="437">
        <v>10478582.189999999</v>
      </c>
      <c r="AGD74" s="437">
        <v>8952300.2300000004</v>
      </c>
      <c r="AGE74" s="437">
        <v>9474407.0399999991</v>
      </c>
      <c r="AGF74" s="437">
        <v>5129012.84</v>
      </c>
      <c r="AGG74" s="437">
        <v>9019035.5700000003</v>
      </c>
      <c r="AGH74" s="437">
        <v>565741098.41999996</v>
      </c>
      <c r="AGI74" s="437">
        <v>22246827.039999999</v>
      </c>
      <c r="AGJ74" s="437">
        <v>17576568.780000001</v>
      </c>
      <c r="AGK74" s="437">
        <v>13594055.460000001</v>
      </c>
      <c r="AGL74" s="437">
        <v>47956952.899999999</v>
      </c>
      <c r="AGM74" s="437">
        <v>25903134.510000002</v>
      </c>
      <c r="AGN74" s="437">
        <v>6850789.0300000003</v>
      </c>
      <c r="AGO74" s="437">
        <v>35975259.420000002</v>
      </c>
      <c r="AGP74" s="437">
        <v>329092544.23000002</v>
      </c>
      <c r="AGQ74" s="437">
        <v>37112097.899999999</v>
      </c>
      <c r="AGR74" s="437">
        <v>1661835.26</v>
      </c>
      <c r="AGS74" s="437">
        <v>23582821.100000001</v>
      </c>
      <c r="AGT74" s="437">
        <v>34961382.530000001</v>
      </c>
      <c r="AGU74" s="437">
        <v>11442736.970000001</v>
      </c>
      <c r="AGV74" s="437">
        <v>449812.11</v>
      </c>
      <c r="AGW74" s="437">
        <v>22539210.5</v>
      </c>
      <c r="AGX74" s="437">
        <v>6654132.3099999996</v>
      </c>
      <c r="AGY74" s="437">
        <v>4732848.07</v>
      </c>
      <c r="AGZ74" s="437">
        <v>29884329.59</v>
      </c>
      <c r="AHA74" s="437">
        <v>9757868.5199999996</v>
      </c>
      <c r="AHB74" s="437">
        <v>5207092.6399999997</v>
      </c>
      <c r="AHC74" s="437">
        <v>7620055.7699999996</v>
      </c>
      <c r="AHD74" s="437">
        <v>6048625.8799999999</v>
      </c>
      <c r="AHE74" s="437">
        <v>4527923.28</v>
      </c>
      <c r="AHF74" s="437">
        <v>-5257800.34</v>
      </c>
      <c r="AHG74" s="437">
        <v>22842141.27</v>
      </c>
      <c r="AHH74" s="437">
        <v>25063024.149999999</v>
      </c>
      <c r="AHI74" s="437">
        <v>14907649.1</v>
      </c>
      <c r="AHJ74" s="437">
        <v>6509513.6100000003</v>
      </c>
      <c r="AHK74" s="437">
        <v>15189946.18</v>
      </c>
      <c r="AHL74" s="437">
        <v>17157196.879999999</v>
      </c>
      <c r="AHM74" s="437">
        <v>354194.23</v>
      </c>
      <c r="AHN74" s="437">
        <v>46726420701.290031</v>
      </c>
      <c r="AHQ74" s="352">
        <v>69</v>
      </c>
    </row>
    <row r="75" spans="1:901" x14ac:dyDescent="0.35">
      <c r="A75" s="326">
        <v>4</v>
      </c>
      <c r="B75" s="327" t="s">
        <v>6405</v>
      </c>
      <c r="C75" s="437">
        <v>396258854.91000003</v>
      </c>
      <c r="D75" s="437">
        <v>-8220070.7400000002</v>
      </c>
      <c r="E75" s="437">
        <v>-13694664.76</v>
      </c>
      <c r="F75" s="437">
        <v>-904003.52</v>
      </c>
      <c r="G75" s="437">
        <v>2938555.02</v>
      </c>
      <c r="H75" s="437">
        <v>-10342419.560000001</v>
      </c>
      <c r="I75" s="437">
        <v>276233949.17000002</v>
      </c>
      <c r="J75" s="437">
        <v>82091525.189999998</v>
      </c>
      <c r="K75" s="437">
        <v>1701852.06</v>
      </c>
      <c r="L75" s="437">
        <v>-3347308.96</v>
      </c>
      <c r="M75" s="437">
        <v>-9135293.1699999999</v>
      </c>
      <c r="N75" s="437">
        <v>-5517811.6500000004</v>
      </c>
      <c r="O75" s="437">
        <v>82377083.689999998</v>
      </c>
      <c r="P75" s="437">
        <v>1129438.96</v>
      </c>
      <c r="Q75" s="437">
        <v>-2100624.5099999998</v>
      </c>
      <c r="R75" s="437">
        <v>-15503812.07</v>
      </c>
      <c r="S75" s="437">
        <v>4673463.76</v>
      </c>
      <c r="T75" s="437">
        <v>-1204100.52</v>
      </c>
      <c r="U75" s="437">
        <v>292939947.32999998</v>
      </c>
      <c r="V75" s="437">
        <v>-83134884.709999993</v>
      </c>
      <c r="W75" s="437">
        <v>20395575.280000001</v>
      </c>
      <c r="X75" s="437">
        <v>101267907.76000001</v>
      </c>
      <c r="Y75" s="437">
        <v>-10485458.699999999</v>
      </c>
      <c r="Z75" s="437">
        <v>-22120323.989999998</v>
      </c>
      <c r="AA75" s="437">
        <v>-374097.74</v>
      </c>
      <c r="AB75" s="437">
        <v>-94648856.079999998</v>
      </c>
      <c r="AC75" s="437">
        <v>-14410729.24</v>
      </c>
      <c r="AD75" s="437">
        <v>-17807349.850000001</v>
      </c>
      <c r="AE75" s="437">
        <v>-99918131.670000002</v>
      </c>
      <c r="AF75" s="437">
        <v>-12245076.720000001</v>
      </c>
      <c r="AG75" s="437">
        <v>-96937956.489999995</v>
      </c>
      <c r="AH75" s="437">
        <v>-30637254.800000001</v>
      </c>
      <c r="AI75" s="437">
        <v>-5819047.3700000001</v>
      </c>
      <c r="AJ75" s="437">
        <v>-5098940.47</v>
      </c>
      <c r="AK75" s="437">
        <v>60613229.229999997</v>
      </c>
      <c r="AL75" s="437">
        <v>-17762523.780000001</v>
      </c>
      <c r="AM75" s="437">
        <v>54855556.490000002</v>
      </c>
      <c r="AN75" s="437">
        <v>-2600462.14</v>
      </c>
      <c r="AO75" s="437">
        <v>-1407070.6</v>
      </c>
      <c r="AP75" s="437">
        <v>-5000923.72</v>
      </c>
      <c r="AQ75" s="437">
        <v>-6138715.29</v>
      </c>
      <c r="AR75" s="437">
        <v>-8147037.0899999999</v>
      </c>
      <c r="AS75" s="437">
        <v>-97500081.909999996</v>
      </c>
      <c r="AT75" s="437">
        <v>5383770.0599999996</v>
      </c>
      <c r="AU75" s="437">
        <v>8570433.8100000005</v>
      </c>
      <c r="AV75" s="437">
        <v>9174821.1199999992</v>
      </c>
      <c r="AW75" s="437">
        <v>-7021547.2699999996</v>
      </c>
      <c r="AX75" s="437">
        <v>-11444213.640000001</v>
      </c>
      <c r="AY75" s="437">
        <v>17201122.289999999</v>
      </c>
      <c r="AZ75" s="437">
        <v>3726759.01</v>
      </c>
      <c r="BA75" s="437">
        <v>8083912.1600000001</v>
      </c>
      <c r="BB75" s="437">
        <v>5486544.5300000003</v>
      </c>
      <c r="BC75" s="437">
        <v>8800469.1600000001</v>
      </c>
      <c r="BD75" s="437">
        <v>-966367.21</v>
      </c>
      <c r="BE75" s="437">
        <v>-21783738.460000001</v>
      </c>
      <c r="BF75" s="437">
        <v>6640962.4500000002</v>
      </c>
      <c r="BG75" s="437">
        <v>22766228.280000001</v>
      </c>
      <c r="BH75" s="437">
        <v>-102033526.77</v>
      </c>
      <c r="BI75" s="437">
        <v>9250031.7100000009</v>
      </c>
      <c r="BJ75" s="437">
        <v>-4292125.4400000004</v>
      </c>
      <c r="BK75" s="437">
        <v>-3075865.76</v>
      </c>
      <c r="BL75" s="437">
        <v>-10255570.550000001</v>
      </c>
      <c r="BM75" s="437">
        <v>-1804085.28</v>
      </c>
      <c r="BN75" s="437">
        <v>-4326923.37</v>
      </c>
      <c r="BO75" s="437">
        <v>540578.57999999996</v>
      </c>
      <c r="BP75" s="437">
        <v>612701.79</v>
      </c>
      <c r="BQ75" s="437">
        <v>49521152.420000002</v>
      </c>
      <c r="BR75" s="437">
        <v>6650933.8099999996</v>
      </c>
      <c r="BS75" s="437">
        <v>3220636.52</v>
      </c>
      <c r="BT75" s="437">
        <v>-5304014.4800000004</v>
      </c>
      <c r="BU75" s="437">
        <v>947608.92</v>
      </c>
      <c r="BV75" s="437">
        <v>-478752.08</v>
      </c>
      <c r="BW75" s="437">
        <v>3154368.94</v>
      </c>
      <c r="BX75" s="437">
        <v>3684602.83</v>
      </c>
      <c r="BY75" s="437">
        <v>23886731.460000001</v>
      </c>
      <c r="BZ75" s="437">
        <v>-7668221.4299999997</v>
      </c>
      <c r="CA75" s="437">
        <v>-17616000.329999998</v>
      </c>
      <c r="CB75" s="437">
        <v>-27026697.870000001</v>
      </c>
      <c r="CC75" s="437">
        <v>-5722745.1200000001</v>
      </c>
      <c r="CD75" s="437">
        <v>3455181.94</v>
      </c>
      <c r="CE75" s="437">
        <v>-5232095.2300000004</v>
      </c>
      <c r="CF75" s="437">
        <v>1192187219.55</v>
      </c>
      <c r="CG75" s="437">
        <v>22991783.41</v>
      </c>
      <c r="CH75" s="437">
        <v>-16991361.079999998</v>
      </c>
      <c r="CI75" s="437">
        <v>6047709.54</v>
      </c>
      <c r="CJ75" s="437">
        <v>30497663.34</v>
      </c>
      <c r="CK75" s="437">
        <v>5050664.7300000004</v>
      </c>
      <c r="CL75" s="437">
        <v>13931956.01</v>
      </c>
      <c r="CM75" s="437">
        <v>6091307.1399999997</v>
      </c>
      <c r="CN75" s="437">
        <v>10983903.880000001</v>
      </c>
      <c r="CO75" s="437">
        <v>-531750.52</v>
      </c>
      <c r="CP75" s="437">
        <v>7740121.5499999998</v>
      </c>
      <c r="CQ75" s="437">
        <v>3158889.79</v>
      </c>
      <c r="CR75" s="437">
        <v>11490510.85</v>
      </c>
      <c r="CS75" s="437">
        <v>-2427336.75</v>
      </c>
      <c r="CT75" s="437">
        <v>12656517.93</v>
      </c>
      <c r="CU75" s="437">
        <v>6749882.3099999996</v>
      </c>
      <c r="CV75" s="437">
        <v>-11331303.560000001</v>
      </c>
      <c r="CW75" s="437">
        <v>6318562.1900000004</v>
      </c>
      <c r="CX75" s="437">
        <v>-5115569.21</v>
      </c>
      <c r="CY75" s="437">
        <v>1673139.71</v>
      </c>
      <c r="CZ75" s="437">
        <v>7854395.6200000001</v>
      </c>
      <c r="DA75" s="437">
        <v>-91471105.859999999</v>
      </c>
      <c r="DB75" s="437">
        <v>20120974.449999999</v>
      </c>
      <c r="DC75" s="437">
        <v>-6778799.6299999999</v>
      </c>
      <c r="DD75" s="437">
        <v>-5316305.21</v>
      </c>
      <c r="DE75" s="437">
        <v>-12575384.140000001</v>
      </c>
      <c r="DF75" s="437">
        <v>820720.22</v>
      </c>
      <c r="DG75" s="437">
        <v>-9760066.1699999999</v>
      </c>
      <c r="DH75" s="437">
        <v>-19935532.390000001</v>
      </c>
      <c r="DI75" s="437">
        <v>13970620.93</v>
      </c>
      <c r="DJ75" s="437">
        <v>577751323.65999997</v>
      </c>
      <c r="DK75" s="437">
        <v>-435811.33</v>
      </c>
      <c r="DL75" s="437">
        <v>7296794.3300000001</v>
      </c>
      <c r="DM75" s="437">
        <v>12293064.34</v>
      </c>
      <c r="DN75" s="437">
        <v>-3832275.75</v>
      </c>
      <c r="DO75" s="437">
        <v>-1808449.64</v>
      </c>
      <c r="DP75" s="437">
        <v>21296384.23</v>
      </c>
      <c r="DQ75" s="437">
        <v>23645038.350000001</v>
      </c>
      <c r="DR75" s="437">
        <v>4862088.1500000004</v>
      </c>
      <c r="DS75" s="437">
        <v>6497201.7400000002</v>
      </c>
      <c r="DT75" s="437">
        <v>-23270595.800000001</v>
      </c>
      <c r="DU75" s="437">
        <v>-45823485.270000003</v>
      </c>
      <c r="DV75" s="437">
        <v>-93544454.319999993</v>
      </c>
      <c r="DW75" s="437">
        <v>-21772384.899999999</v>
      </c>
      <c r="DX75" s="437">
        <v>-25692462.23</v>
      </c>
      <c r="DY75" s="437">
        <v>-9055767.9499999993</v>
      </c>
      <c r="DZ75" s="437">
        <v>9016027.6999999993</v>
      </c>
      <c r="EA75" s="437">
        <v>-10083622.130000001</v>
      </c>
      <c r="EB75" s="437">
        <v>2336814.31</v>
      </c>
      <c r="EC75" s="437">
        <v>-33853234.93</v>
      </c>
      <c r="ED75" s="437">
        <v>23622312.280000001</v>
      </c>
      <c r="EE75" s="437">
        <v>62140698.68</v>
      </c>
      <c r="EF75" s="437">
        <v>14793931.18</v>
      </c>
      <c r="EG75" s="437">
        <v>-1614478.42</v>
      </c>
      <c r="EH75" s="437">
        <v>12079865.130000001</v>
      </c>
      <c r="EI75" s="437">
        <v>-14973187.92</v>
      </c>
      <c r="EJ75" s="437">
        <v>-6375979.9199999999</v>
      </c>
      <c r="EK75" s="437">
        <v>-821085.89</v>
      </c>
      <c r="EL75" s="437">
        <v>7192200.5499999998</v>
      </c>
      <c r="EM75" s="437">
        <v>-209565389.72999999</v>
      </c>
      <c r="EN75" s="437">
        <v>-4663473.0199999996</v>
      </c>
      <c r="EO75" s="437">
        <v>-20022474.129999999</v>
      </c>
      <c r="EP75" s="437">
        <v>-3154526.56</v>
      </c>
      <c r="EQ75" s="437">
        <v>-1659002.28</v>
      </c>
      <c r="ER75" s="437">
        <v>5270556.8499999996</v>
      </c>
      <c r="ES75" s="437">
        <v>-16958269.550000001</v>
      </c>
      <c r="ET75" s="437">
        <v>-12547237.91</v>
      </c>
      <c r="EU75" s="437">
        <v>-10111283.65</v>
      </c>
      <c r="EV75" s="437">
        <v>-45705855.579999998</v>
      </c>
      <c r="EW75" s="437">
        <v>28228585.059999999</v>
      </c>
      <c r="EX75" s="437">
        <v>20798475.059999999</v>
      </c>
      <c r="EY75" s="437">
        <v>-562266.87</v>
      </c>
      <c r="EZ75" s="437">
        <v>7891406.2199999997</v>
      </c>
      <c r="FA75" s="437">
        <v>-1888896.29</v>
      </c>
      <c r="FB75" s="437">
        <v>9993068.5</v>
      </c>
      <c r="FC75" s="437">
        <v>5811798.0700000003</v>
      </c>
      <c r="FD75" s="437">
        <v>14815624.52</v>
      </c>
      <c r="FE75" s="437">
        <v>27714329.059999999</v>
      </c>
      <c r="FF75" s="437">
        <v>5488026.3099999996</v>
      </c>
      <c r="FG75" s="437">
        <v>3992778.84</v>
      </c>
      <c r="FH75" s="437">
        <v>5989865.7300000004</v>
      </c>
      <c r="FI75" s="437">
        <v>7772979.79</v>
      </c>
      <c r="FJ75" s="437">
        <v>2100759.88</v>
      </c>
      <c r="FK75" s="437">
        <v>6859797.2699999996</v>
      </c>
      <c r="FL75" s="437">
        <v>-3565241.02</v>
      </c>
      <c r="FM75" s="437">
        <v>17601339.870000001</v>
      </c>
      <c r="FN75" s="437">
        <v>2478173.3199999998</v>
      </c>
      <c r="FO75" s="437">
        <v>6180855.7699999996</v>
      </c>
      <c r="FP75" s="437">
        <v>698324987.14999998</v>
      </c>
      <c r="FQ75" s="437">
        <v>2559300.4500000002</v>
      </c>
      <c r="FR75" s="437">
        <v>8771089.5999999996</v>
      </c>
      <c r="FS75" s="437">
        <v>-3808851.22</v>
      </c>
      <c r="FT75" s="437">
        <v>8925316.0199999996</v>
      </c>
      <c r="FU75" s="437">
        <v>6895202.4000000004</v>
      </c>
      <c r="FV75" s="437">
        <v>-30419821.82</v>
      </c>
      <c r="FW75" s="437">
        <v>-24688298.879999999</v>
      </c>
      <c r="FX75" s="437">
        <v>9550001.0999999996</v>
      </c>
      <c r="FY75" s="437">
        <v>24124758.66</v>
      </c>
      <c r="FZ75" s="437">
        <v>-28510869.09</v>
      </c>
      <c r="GA75" s="437">
        <v>-4720328.75</v>
      </c>
      <c r="GB75" s="437">
        <v>11108391.77</v>
      </c>
      <c r="GC75" s="437">
        <v>23803285.329999998</v>
      </c>
      <c r="GD75" s="437">
        <v>9035807.3599999994</v>
      </c>
      <c r="GE75" s="437">
        <v>713692.71</v>
      </c>
      <c r="GF75" s="437">
        <v>11482905.960000001</v>
      </c>
      <c r="GG75" s="437">
        <v>-13832692.640000001</v>
      </c>
      <c r="GH75" s="437">
        <v>2813034.53</v>
      </c>
      <c r="GI75" s="437">
        <v>5808811.8099999996</v>
      </c>
      <c r="GJ75" s="437">
        <v>-5762379.4500000002</v>
      </c>
      <c r="GK75" s="437">
        <v>6894399.8600000003</v>
      </c>
      <c r="GL75" s="437">
        <v>2117291.34</v>
      </c>
      <c r="GM75" s="437">
        <v>6007032.4400000004</v>
      </c>
      <c r="GN75" s="437">
        <v>4421252.3099999996</v>
      </c>
      <c r="GO75" s="437">
        <v>2691016.58</v>
      </c>
      <c r="GP75" s="437">
        <v>29539429.920000002</v>
      </c>
      <c r="GQ75" s="437">
        <v>53034163.229999997</v>
      </c>
      <c r="GR75" s="437">
        <v>7620881.1200000001</v>
      </c>
      <c r="GS75" s="437">
        <v>3842795.53</v>
      </c>
      <c r="GT75" s="437">
        <v>3761212.23</v>
      </c>
      <c r="GU75" s="437">
        <v>1862624.88</v>
      </c>
      <c r="GV75" s="437">
        <v>3872621.06</v>
      </c>
      <c r="GW75" s="437">
        <v>6677809.3899999997</v>
      </c>
      <c r="GX75" s="437">
        <v>-78813113.579999998</v>
      </c>
      <c r="GY75" s="437">
        <v>8509256.2300000004</v>
      </c>
      <c r="GZ75" s="437">
        <v>-15886641.48</v>
      </c>
      <c r="HA75" s="437">
        <v>-9039524.4299999997</v>
      </c>
      <c r="HB75" s="437">
        <v>-360661054.58999997</v>
      </c>
      <c r="HC75" s="437">
        <v>117675511.81</v>
      </c>
      <c r="HD75" s="437">
        <v>2860880.14</v>
      </c>
      <c r="HE75" s="437">
        <v>-17631006.559999999</v>
      </c>
      <c r="HF75" s="437">
        <v>12633691.91</v>
      </c>
      <c r="HG75" s="437">
        <v>49230527.810000002</v>
      </c>
      <c r="HH75" s="437">
        <v>-3396144.65</v>
      </c>
      <c r="HI75" s="437">
        <v>272156584.19</v>
      </c>
      <c r="HJ75" s="437">
        <v>-12551763.52</v>
      </c>
      <c r="HK75" s="437">
        <v>10275724.640000001</v>
      </c>
      <c r="HL75" s="437">
        <v>78083244.269999996</v>
      </c>
      <c r="HM75" s="437">
        <v>-11448186.77</v>
      </c>
      <c r="HN75" s="437">
        <v>-3650983.51</v>
      </c>
      <c r="HO75" s="437">
        <v>25334805.32</v>
      </c>
      <c r="HP75" s="437">
        <v>-16598316.26</v>
      </c>
      <c r="HQ75" s="437">
        <v>-25101793.690000001</v>
      </c>
      <c r="HR75" s="437">
        <v>-91853911.840000004</v>
      </c>
      <c r="HS75" s="437">
        <v>-9572157.9499999993</v>
      </c>
      <c r="HT75" s="437">
        <v>1977367.77</v>
      </c>
      <c r="HU75" s="437">
        <v>5908224.9000000004</v>
      </c>
      <c r="HV75" s="437">
        <v>600838.06000000006</v>
      </c>
      <c r="HW75" s="437">
        <v>-27221525.57</v>
      </c>
      <c r="HX75" s="437">
        <v>-5609261.25</v>
      </c>
      <c r="HY75" s="437">
        <v>-531184.03</v>
      </c>
      <c r="HZ75" s="437">
        <v>2495430.42</v>
      </c>
      <c r="IA75" s="437">
        <v>6845187.0599999996</v>
      </c>
      <c r="IB75" s="437">
        <v>27633176.41</v>
      </c>
      <c r="IC75" s="437">
        <v>939847.63</v>
      </c>
      <c r="ID75" s="437">
        <v>-7522401.5</v>
      </c>
      <c r="IE75" s="437">
        <v>-10606710.35</v>
      </c>
      <c r="IF75" s="437">
        <v>445632.9</v>
      </c>
      <c r="IG75" s="437">
        <v>-119568994.16</v>
      </c>
      <c r="IH75" s="437">
        <v>58447096.920000002</v>
      </c>
      <c r="II75" s="437">
        <v>2423422.3199999998</v>
      </c>
      <c r="IJ75" s="437">
        <v>-17137231.739999998</v>
      </c>
      <c r="IK75" s="437">
        <v>-61854660.090000004</v>
      </c>
      <c r="IL75" s="437">
        <v>-1449527.68</v>
      </c>
      <c r="IM75" s="437">
        <v>-1852814.74</v>
      </c>
      <c r="IN75" s="437">
        <v>-6482630.21</v>
      </c>
      <c r="IO75" s="437">
        <v>4757150.93</v>
      </c>
      <c r="IP75" s="437">
        <v>-16069121.300000001</v>
      </c>
      <c r="IQ75" s="437">
        <v>38942597.630000003</v>
      </c>
      <c r="IR75" s="437">
        <v>-206954237.63999999</v>
      </c>
      <c r="IS75" s="437">
        <v>-8471336.2400000002</v>
      </c>
      <c r="IT75" s="437">
        <v>-8978423.4000000004</v>
      </c>
      <c r="IU75" s="437">
        <v>36061555.689999998</v>
      </c>
      <c r="IV75" s="437">
        <v>5576975.1299999999</v>
      </c>
      <c r="IW75" s="437">
        <v>-6373617.8300000001</v>
      </c>
      <c r="IX75" s="437">
        <v>8614912.5999999996</v>
      </c>
      <c r="IY75" s="437">
        <v>-2982483.27</v>
      </c>
      <c r="IZ75" s="437">
        <v>-28991831.350000001</v>
      </c>
      <c r="JA75" s="437">
        <v>-15505449.880000001</v>
      </c>
      <c r="JB75" s="437">
        <v>-6714757.1799999997</v>
      </c>
      <c r="JC75" s="437">
        <v>19876845.989999998</v>
      </c>
      <c r="JD75" s="437">
        <v>-26827942.100000001</v>
      </c>
      <c r="JE75" s="437">
        <v>1004632.74</v>
      </c>
      <c r="JF75" s="437">
        <v>-809780.44</v>
      </c>
      <c r="JG75" s="437">
        <v>-8936182.3000000007</v>
      </c>
      <c r="JH75" s="437">
        <v>-1085893.73</v>
      </c>
      <c r="JI75" s="437">
        <v>-74482095.030000001</v>
      </c>
      <c r="JJ75" s="437">
        <v>-5082560.28</v>
      </c>
      <c r="JK75" s="437">
        <v>-6536851.96</v>
      </c>
      <c r="JL75" s="437">
        <v>18592789.73</v>
      </c>
      <c r="JM75" s="437">
        <v>-5905992.7000000002</v>
      </c>
      <c r="JN75" s="437">
        <v>-29971705.84</v>
      </c>
      <c r="JO75" s="437">
        <v>-469215.68</v>
      </c>
      <c r="JP75" s="437">
        <v>-13345756.59</v>
      </c>
      <c r="JQ75" s="437">
        <v>-45186684.960000001</v>
      </c>
      <c r="JR75" s="437">
        <v>14210210.49</v>
      </c>
      <c r="JS75" s="437">
        <v>3683875.36</v>
      </c>
      <c r="JT75" s="437">
        <v>-1676502.05</v>
      </c>
      <c r="JU75" s="437">
        <v>1972187.52</v>
      </c>
      <c r="JV75" s="437">
        <v>-18158462.440000001</v>
      </c>
      <c r="JW75" s="437">
        <v>14926912.01</v>
      </c>
      <c r="JX75" s="437">
        <v>27542053.920000002</v>
      </c>
      <c r="JY75" s="437">
        <v>-7064998.6799999997</v>
      </c>
      <c r="JZ75" s="437">
        <v>24676787.989999998</v>
      </c>
      <c r="KA75" s="437">
        <v>2289798</v>
      </c>
      <c r="KB75" s="437">
        <v>-554389.37</v>
      </c>
      <c r="KC75" s="437">
        <v>11774562.609999999</v>
      </c>
      <c r="KD75" s="437">
        <v>5596761.9199999999</v>
      </c>
      <c r="KE75" s="437">
        <v>359646818.69</v>
      </c>
      <c r="KF75" s="437">
        <v>-15149190.880000001</v>
      </c>
      <c r="KG75" s="437">
        <v>34556518.780000001</v>
      </c>
      <c r="KH75" s="437">
        <v>-15473533.369999999</v>
      </c>
      <c r="KI75" s="437">
        <v>43541836.490000002</v>
      </c>
      <c r="KJ75" s="437">
        <v>74481845.989999995</v>
      </c>
      <c r="KK75" s="437">
        <v>4277746.67</v>
      </c>
      <c r="KL75" s="437">
        <v>13686029.029999999</v>
      </c>
      <c r="KM75" s="437">
        <v>7900184.6100000003</v>
      </c>
      <c r="KN75" s="437">
        <v>-30988833.550000001</v>
      </c>
      <c r="KO75" s="437">
        <v>-4585493.88</v>
      </c>
      <c r="KP75" s="437">
        <v>-14633156.85</v>
      </c>
      <c r="KQ75" s="437">
        <v>-60538705.979999997</v>
      </c>
      <c r="KR75" s="437">
        <v>4231289.8600000003</v>
      </c>
      <c r="KS75" s="437">
        <v>-14163491.439999999</v>
      </c>
      <c r="KT75" s="437">
        <v>-120124478.51000001</v>
      </c>
      <c r="KU75" s="437">
        <v>70233714.099999994</v>
      </c>
      <c r="KV75" s="437">
        <v>10985818.529999999</v>
      </c>
      <c r="KW75" s="437">
        <v>-6016147.2199999997</v>
      </c>
      <c r="KX75" s="437">
        <v>-725001.63</v>
      </c>
      <c r="KY75" s="437">
        <v>-25011091.719999999</v>
      </c>
      <c r="KZ75" s="437">
        <v>-6084711</v>
      </c>
      <c r="LA75" s="437">
        <v>4533043.4800000004</v>
      </c>
      <c r="LB75" s="437">
        <v>-2470277.2599999998</v>
      </c>
      <c r="LC75" s="437">
        <v>-9188342.8900000006</v>
      </c>
      <c r="LD75" s="437">
        <v>-90729677.349999994</v>
      </c>
      <c r="LE75" s="437">
        <v>-58664118.289999999</v>
      </c>
      <c r="LF75" s="437">
        <v>31710357.100000001</v>
      </c>
      <c r="LG75" s="437">
        <v>-25720892.710000001</v>
      </c>
      <c r="LH75" s="437">
        <v>-2558185.9</v>
      </c>
      <c r="LI75" s="437">
        <v>-6481999.46</v>
      </c>
      <c r="LJ75" s="437">
        <v>-7906384.3799999999</v>
      </c>
      <c r="LK75" s="437">
        <v>-7182892.0199999996</v>
      </c>
      <c r="LL75" s="437">
        <v>-4719616.26</v>
      </c>
      <c r="LM75" s="437">
        <v>-17272312.059999999</v>
      </c>
      <c r="LN75" s="437">
        <v>-5832899.29</v>
      </c>
      <c r="LO75" s="437">
        <v>-85431403.799999997</v>
      </c>
      <c r="LP75" s="437">
        <v>7783429.1100000003</v>
      </c>
      <c r="LQ75" s="437">
        <v>23140508.719999999</v>
      </c>
      <c r="LR75" s="437">
        <v>139610246.59999999</v>
      </c>
      <c r="LS75" s="437">
        <v>-16507818.050000001</v>
      </c>
      <c r="LT75" s="437">
        <v>-213902284.97999999</v>
      </c>
      <c r="LU75" s="437">
        <v>-3454591.43</v>
      </c>
      <c r="LV75" s="437">
        <v>-14165026.76</v>
      </c>
      <c r="LW75" s="437">
        <v>10229252.560000001</v>
      </c>
      <c r="LX75" s="437">
        <v>8139369.1100000003</v>
      </c>
      <c r="LY75" s="437">
        <v>19064927.23</v>
      </c>
      <c r="LZ75" s="437">
        <v>23135340.539999999</v>
      </c>
      <c r="MA75" s="437">
        <v>64404730.18</v>
      </c>
      <c r="MB75" s="437">
        <v>-49832111.560000002</v>
      </c>
      <c r="MC75" s="437">
        <v>12837168.66</v>
      </c>
      <c r="MD75" s="437">
        <v>-136320556.88</v>
      </c>
      <c r="ME75" s="437">
        <v>5753144.4100000001</v>
      </c>
      <c r="MF75" s="437">
        <v>18137175.34</v>
      </c>
      <c r="MG75" s="437">
        <v>13463174.529999999</v>
      </c>
      <c r="MH75" s="437">
        <v>19478226.399999999</v>
      </c>
      <c r="MI75" s="437">
        <v>7625552.8200000003</v>
      </c>
      <c r="MJ75" s="437">
        <v>-9902816.7899999991</v>
      </c>
      <c r="MK75" s="437">
        <v>7337184.2300000004</v>
      </c>
      <c r="ML75" s="437">
        <v>-9382359.6099999994</v>
      </c>
      <c r="MM75" s="437">
        <v>9380591.6899999995</v>
      </c>
      <c r="MN75" s="437">
        <v>2132545.7400000002</v>
      </c>
      <c r="MO75" s="437">
        <v>16270688.130000001</v>
      </c>
      <c r="MP75" s="437">
        <v>-666296.55000000005</v>
      </c>
      <c r="MQ75" s="437">
        <v>5743100.7400000002</v>
      </c>
      <c r="MR75" s="437">
        <v>44540224.43</v>
      </c>
      <c r="MS75" s="437">
        <v>-14529445.18</v>
      </c>
      <c r="MT75" s="437">
        <v>28515908.66</v>
      </c>
      <c r="MU75" s="437">
        <v>3499555.31</v>
      </c>
      <c r="MV75" s="437">
        <v>2881131.84</v>
      </c>
      <c r="MW75" s="437">
        <v>-31125506.899999999</v>
      </c>
      <c r="MX75" s="437">
        <v>-7549442.2999999998</v>
      </c>
      <c r="MY75" s="437">
        <v>-1931776.54</v>
      </c>
      <c r="MZ75" s="437">
        <v>23076282.210000001</v>
      </c>
      <c r="NA75" s="437">
        <v>246465386.91</v>
      </c>
      <c r="NB75" s="437">
        <v>118662019.47</v>
      </c>
      <c r="NC75" s="437">
        <v>13001734.810000001</v>
      </c>
      <c r="ND75" s="437">
        <v>243512832.43000001</v>
      </c>
      <c r="NE75" s="437">
        <v>9939353.6099999994</v>
      </c>
      <c r="NF75" s="437">
        <v>32066807.649999999</v>
      </c>
      <c r="NG75" s="437">
        <v>111779870.29000001</v>
      </c>
      <c r="NH75" s="437">
        <v>111924057.12</v>
      </c>
      <c r="NI75" s="437">
        <v>22574338.489999998</v>
      </c>
      <c r="NJ75" s="437">
        <v>127730456.13</v>
      </c>
      <c r="NK75" s="437">
        <v>68904425.769999996</v>
      </c>
      <c r="NL75" s="437">
        <v>36508883.909999996</v>
      </c>
      <c r="NM75" s="437">
        <v>35841807.57</v>
      </c>
      <c r="NN75" s="437">
        <v>11889527.27</v>
      </c>
      <c r="NO75" s="437">
        <v>2677503.6</v>
      </c>
      <c r="NP75" s="437">
        <v>9551638.4900000002</v>
      </c>
      <c r="NQ75" s="437">
        <v>8007165.8799999999</v>
      </c>
      <c r="NR75" s="437">
        <v>10083575.35</v>
      </c>
      <c r="NS75" s="437">
        <v>15528830.17</v>
      </c>
      <c r="NT75" s="437">
        <v>-30543157.859999999</v>
      </c>
      <c r="NU75" s="437">
        <v>13789788.279999999</v>
      </c>
      <c r="NV75" s="437">
        <v>10836189.35</v>
      </c>
      <c r="NW75" s="437">
        <v>1619554.05</v>
      </c>
      <c r="NX75" s="437">
        <v>11792086.98</v>
      </c>
      <c r="NY75" s="437">
        <v>-6699061.6399999997</v>
      </c>
      <c r="NZ75" s="437">
        <v>1035148.46</v>
      </c>
      <c r="OA75" s="437">
        <v>546080127.53999996</v>
      </c>
      <c r="OB75" s="437">
        <v>-98462282.439999998</v>
      </c>
      <c r="OC75" s="437">
        <v>28691396.73</v>
      </c>
      <c r="OD75" s="437">
        <v>-55575356.240000002</v>
      </c>
      <c r="OE75" s="437">
        <v>-9852453.0899999999</v>
      </c>
      <c r="OF75" s="437">
        <v>43459358.060000002</v>
      </c>
      <c r="OG75" s="437">
        <v>-39970408.149999999</v>
      </c>
      <c r="OH75" s="437">
        <v>-4188042.13</v>
      </c>
      <c r="OI75" s="437">
        <v>82721937.280000001</v>
      </c>
      <c r="OJ75" s="437">
        <v>-354644673.39999998</v>
      </c>
      <c r="OK75" s="437">
        <v>9228549.4199999999</v>
      </c>
      <c r="OL75" s="437">
        <v>424358479.61000001</v>
      </c>
      <c r="OM75" s="437">
        <v>22437456.800000001</v>
      </c>
      <c r="ON75" s="437">
        <v>-2898888.87</v>
      </c>
      <c r="OO75" s="437">
        <v>66418652.729999997</v>
      </c>
      <c r="OP75" s="437">
        <v>192381201.83000001</v>
      </c>
      <c r="OQ75" s="437">
        <v>4636167.66</v>
      </c>
      <c r="OR75" s="437">
        <v>39368151.5</v>
      </c>
      <c r="OS75" s="437">
        <v>-10314172.91</v>
      </c>
      <c r="OT75" s="437">
        <v>18860318.879999999</v>
      </c>
      <c r="OU75" s="437">
        <v>9931770.0899999999</v>
      </c>
      <c r="OV75" s="437">
        <v>16334078.74</v>
      </c>
      <c r="OW75" s="437">
        <v>16063486.67</v>
      </c>
      <c r="OX75" s="437">
        <v>12486760.130000001</v>
      </c>
      <c r="OY75" s="437">
        <v>-79912181.590000004</v>
      </c>
      <c r="OZ75" s="437">
        <v>9332158.9000000004</v>
      </c>
      <c r="PA75" s="437">
        <v>-32008115.890000001</v>
      </c>
      <c r="PB75" s="437">
        <v>-3389993.49</v>
      </c>
      <c r="PC75" s="437">
        <v>9926007.9100000001</v>
      </c>
      <c r="PD75" s="437">
        <v>-14737499.41</v>
      </c>
      <c r="PE75" s="437">
        <v>2096423.56</v>
      </c>
      <c r="PF75" s="437">
        <v>-3143589.14</v>
      </c>
      <c r="PG75" s="437">
        <v>-5533314.9699999997</v>
      </c>
      <c r="PH75" s="437">
        <v>-4068873.18</v>
      </c>
      <c r="PI75" s="437">
        <v>19615483.57</v>
      </c>
      <c r="PJ75" s="437">
        <v>10757851.6</v>
      </c>
      <c r="PK75" s="437">
        <v>-4632035.8499999996</v>
      </c>
      <c r="PL75" s="437">
        <v>-43697730.890000001</v>
      </c>
      <c r="PM75" s="437">
        <v>1280543.42</v>
      </c>
      <c r="PN75" s="437">
        <v>838428.19</v>
      </c>
      <c r="PO75" s="437">
        <v>533410.62</v>
      </c>
      <c r="PP75" s="437">
        <v>-1579786.87</v>
      </c>
      <c r="PQ75" s="437">
        <v>-81833077.989999995</v>
      </c>
      <c r="PR75" s="437">
        <v>14426302.51</v>
      </c>
      <c r="PS75" s="437">
        <v>-12606676.880000001</v>
      </c>
      <c r="PT75" s="437">
        <v>17996920.66</v>
      </c>
      <c r="PU75" s="437">
        <v>-159396769.21000001</v>
      </c>
      <c r="PV75" s="437">
        <v>-13959666.880000001</v>
      </c>
      <c r="PW75" s="437">
        <v>-23061696.91</v>
      </c>
      <c r="PX75" s="437">
        <v>-1251788.6100000001</v>
      </c>
      <c r="PY75" s="437">
        <v>-6075672.4400000004</v>
      </c>
      <c r="PZ75" s="437">
        <v>2757653.42</v>
      </c>
      <c r="QA75" s="437">
        <v>7265675.2599999998</v>
      </c>
      <c r="QB75" s="437">
        <v>-7665025.6100000003</v>
      </c>
      <c r="QC75" s="437">
        <v>9928722.0299999993</v>
      </c>
      <c r="QD75" s="437">
        <v>28255484.899999999</v>
      </c>
      <c r="QE75" s="437">
        <v>-33852190.799999997</v>
      </c>
      <c r="QF75" s="437">
        <v>22993022.34</v>
      </c>
      <c r="QG75" s="437">
        <v>-10761430.43</v>
      </c>
      <c r="QH75" s="437">
        <v>-15226585.35</v>
      </c>
      <c r="QI75" s="437">
        <v>-6360866.71</v>
      </c>
      <c r="QJ75" s="437">
        <v>-53118353.439999998</v>
      </c>
      <c r="QK75" s="437">
        <v>-40054652.890000001</v>
      </c>
      <c r="QL75" s="437">
        <v>-8975897.2400000002</v>
      </c>
      <c r="QM75" s="437">
        <v>-106424.13</v>
      </c>
      <c r="QN75" s="437">
        <v>-6313561.3499999996</v>
      </c>
      <c r="QO75" s="437">
        <v>2213824.7200000002</v>
      </c>
      <c r="QP75" s="437">
        <v>5297976.45</v>
      </c>
      <c r="QQ75" s="437">
        <v>10078205.65</v>
      </c>
      <c r="QR75" s="437">
        <v>-1233950.6599999999</v>
      </c>
      <c r="QS75" s="437">
        <v>-254191.22</v>
      </c>
      <c r="QT75" s="437">
        <v>22411214.800000001</v>
      </c>
      <c r="QU75" s="437">
        <v>4621197.4000000004</v>
      </c>
      <c r="QV75" s="437">
        <v>91845820.170000002</v>
      </c>
      <c r="QW75" s="437">
        <v>2867715.52</v>
      </c>
      <c r="QX75" s="437">
        <v>-11329860.65</v>
      </c>
      <c r="QY75" s="437">
        <v>73125301.950000003</v>
      </c>
      <c r="QZ75" s="437">
        <v>-1831844.24</v>
      </c>
      <c r="RA75" s="437">
        <v>1187295.97</v>
      </c>
      <c r="RB75" s="437">
        <v>20268183.449999999</v>
      </c>
      <c r="RC75" s="437">
        <v>6981680.1200000001</v>
      </c>
      <c r="RD75" s="437">
        <v>76140046.719999999</v>
      </c>
      <c r="RE75" s="437">
        <v>-40983267.25</v>
      </c>
      <c r="RF75" s="437">
        <v>-15646426.92</v>
      </c>
      <c r="RG75" s="437">
        <v>35352598.479999997</v>
      </c>
      <c r="RH75" s="437">
        <v>-21104130.890000001</v>
      </c>
      <c r="RI75" s="437">
        <v>-19722704.890000001</v>
      </c>
      <c r="RJ75" s="437">
        <v>-79700072.879999995</v>
      </c>
      <c r="RK75" s="437">
        <v>5705893.6600000001</v>
      </c>
      <c r="RL75" s="437">
        <v>9885930.7599999998</v>
      </c>
      <c r="RM75" s="437">
        <v>-40959240.520000003</v>
      </c>
      <c r="RN75" s="437">
        <v>-33017671.34</v>
      </c>
      <c r="RO75" s="437">
        <v>-34495.760000000002</v>
      </c>
      <c r="RP75" s="437">
        <v>-320681.8</v>
      </c>
      <c r="RQ75" s="437">
        <v>-15161922.16</v>
      </c>
      <c r="RR75" s="437">
        <v>-6500584.2300000004</v>
      </c>
      <c r="RS75" s="437">
        <v>673174.04</v>
      </c>
      <c r="RT75" s="437">
        <v>-3970628.54</v>
      </c>
      <c r="RU75" s="437">
        <v>8449873.3699999992</v>
      </c>
      <c r="RV75" s="437">
        <v>-2651447.9700000002</v>
      </c>
      <c r="RW75" s="437">
        <v>-3768945.22</v>
      </c>
      <c r="RX75" s="437">
        <v>-37996963.140000001</v>
      </c>
      <c r="RY75" s="437">
        <v>17116677.469999999</v>
      </c>
      <c r="RZ75" s="437">
        <v>12687074.34</v>
      </c>
      <c r="SA75" s="437">
        <v>11138901.630000001</v>
      </c>
      <c r="SB75" s="437">
        <v>11592558.02</v>
      </c>
      <c r="SC75" s="437">
        <v>2427748.7400000002</v>
      </c>
      <c r="SD75" s="437">
        <v>10864599.25</v>
      </c>
      <c r="SE75" s="437">
        <v>12316907.789999999</v>
      </c>
      <c r="SF75" s="437">
        <v>17432467.93</v>
      </c>
      <c r="SG75" s="437">
        <v>23327184.260000002</v>
      </c>
      <c r="SH75" s="437">
        <v>-51883794.25</v>
      </c>
      <c r="SI75" s="437">
        <v>2963597.22</v>
      </c>
      <c r="SJ75" s="437">
        <v>-57936972.43</v>
      </c>
      <c r="SK75" s="437">
        <v>19782822.289999999</v>
      </c>
      <c r="SL75" s="437">
        <v>3315001.86</v>
      </c>
      <c r="SM75" s="437">
        <v>5427007.0800000001</v>
      </c>
      <c r="SN75" s="437">
        <v>18525966.379999999</v>
      </c>
      <c r="SO75" s="437">
        <v>13888101.859999999</v>
      </c>
      <c r="SP75" s="437">
        <v>4531929.07</v>
      </c>
      <c r="SQ75" s="437">
        <v>4214192.03</v>
      </c>
      <c r="SR75" s="437">
        <v>-187094622.47999999</v>
      </c>
      <c r="SS75" s="437">
        <v>8460702.2200000007</v>
      </c>
      <c r="ST75" s="437">
        <v>18100304.539999999</v>
      </c>
      <c r="SU75" s="437">
        <v>7156514.2199999997</v>
      </c>
      <c r="SV75" s="437">
        <v>4748758.3</v>
      </c>
      <c r="SW75" s="437">
        <v>6358358.1200000001</v>
      </c>
      <c r="SX75" s="437">
        <v>12104962.75</v>
      </c>
      <c r="SY75" s="437">
        <v>-32306245.219999999</v>
      </c>
      <c r="SZ75" s="437">
        <v>-3410134.91</v>
      </c>
      <c r="TA75" s="437">
        <v>-4714384.22</v>
      </c>
      <c r="TB75" s="437">
        <v>17796303.050000001</v>
      </c>
      <c r="TC75" s="437">
        <v>-16502480.460000001</v>
      </c>
      <c r="TD75" s="437">
        <v>47161718.659999996</v>
      </c>
      <c r="TE75" s="437">
        <v>10526.05</v>
      </c>
      <c r="TF75" s="437">
        <v>-383120151.68000001</v>
      </c>
      <c r="TG75" s="437">
        <v>1585266.25</v>
      </c>
      <c r="TH75" s="437">
        <v>11130821.33</v>
      </c>
      <c r="TI75" s="437">
        <v>-42636335.409999996</v>
      </c>
      <c r="TJ75" s="437">
        <v>-17824661.289999999</v>
      </c>
      <c r="TK75" s="437">
        <v>-4670329.5999999996</v>
      </c>
      <c r="TL75" s="437">
        <v>2033451.03</v>
      </c>
      <c r="TM75" s="437">
        <v>-20983936.82</v>
      </c>
      <c r="TN75" s="437">
        <v>2762918.34</v>
      </c>
      <c r="TO75" s="437">
        <v>-18461172.489999998</v>
      </c>
      <c r="TP75" s="437">
        <v>-37290465.670000002</v>
      </c>
      <c r="TQ75" s="437">
        <v>6128473.1200000001</v>
      </c>
      <c r="TR75" s="437">
        <v>-3850729.82</v>
      </c>
      <c r="TS75" s="437">
        <v>-9710655.1199999992</v>
      </c>
      <c r="TT75" s="437">
        <v>-1170264.93</v>
      </c>
      <c r="TU75" s="437">
        <v>10034048.300000001</v>
      </c>
      <c r="TV75" s="437">
        <v>-32148695.149999999</v>
      </c>
      <c r="TW75" s="437">
        <v>-4638998.38</v>
      </c>
      <c r="TX75" s="437">
        <v>190999532.22</v>
      </c>
      <c r="TY75" s="437">
        <v>-15782664.42</v>
      </c>
      <c r="TZ75" s="437">
        <v>-13203383.84</v>
      </c>
      <c r="UA75" s="437">
        <v>-7512149.5</v>
      </c>
      <c r="UB75" s="437">
        <v>-209650682.94999999</v>
      </c>
      <c r="UC75" s="437">
        <v>7691501.5899999999</v>
      </c>
      <c r="UD75" s="437">
        <v>-11673966.949999999</v>
      </c>
      <c r="UE75" s="437">
        <v>4003980.3</v>
      </c>
      <c r="UF75" s="437">
        <v>-1769371.12</v>
      </c>
      <c r="UG75" s="437">
        <v>-56119878.380000003</v>
      </c>
      <c r="UH75" s="437">
        <v>-17356253.359999999</v>
      </c>
      <c r="UI75" s="437">
        <v>-11790527.68</v>
      </c>
      <c r="UJ75" s="437">
        <v>-17036800.34</v>
      </c>
      <c r="UK75" s="437">
        <v>-10771990.77</v>
      </c>
      <c r="UL75" s="437">
        <v>-14572544.279999999</v>
      </c>
      <c r="UM75" s="437">
        <v>197729286.66999999</v>
      </c>
      <c r="UN75" s="437">
        <v>-8250567.3099999996</v>
      </c>
      <c r="UO75" s="437">
        <v>-8183878.8399999999</v>
      </c>
      <c r="UP75" s="437">
        <v>-100545612.40000001</v>
      </c>
      <c r="UQ75" s="437">
        <v>2034099.02</v>
      </c>
      <c r="UR75" s="437">
        <v>44090.080000000002</v>
      </c>
      <c r="US75" s="437">
        <v>-36341752.259999998</v>
      </c>
      <c r="UT75" s="437">
        <v>-1673883.07</v>
      </c>
      <c r="UU75" s="437">
        <v>-5224215.09</v>
      </c>
      <c r="UV75" s="437">
        <v>8043745.8399999999</v>
      </c>
      <c r="UW75" s="437">
        <v>-7853229.8899999997</v>
      </c>
      <c r="UX75" s="437">
        <v>-16322013</v>
      </c>
      <c r="UY75" s="437">
        <v>15546029.83</v>
      </c>
      <c r="UZ75" s="437">
        <v>21777757.82</v>
      </c>
      <c r="VA75" s="437">
        <v>4509549.91</v>
      </c>
      <c r="VB75" s="437">
        <v>1976261.82</v>
      </c>
      <c r="VC75" s="437">
        <v>-1856256.92</v>
      </c>
      <c r="VD75" s="437">
        <v>-5234495.3899999997</v>
      </c>
      <c r="VE75" s="437">
        <v>-39278535.109999999</v>
      </c>
      <c r="VF75" s="437">
        <v>-4387264.67</v>
      </c>
      <c r="VG75" s="437">
        <v>3698422.32</v>
      </c>
      <c r="VH75" s="437">
        <v>13072363.07</v>
      </c>
      <c r="VI75" s="437">
        <v>-126522707.8</v>
      </c>
      <c r="VJ75" s="437">
        <v>5696967.2199999997</v>
      </c>
      <c r="VK75" s="437">
        <v>22057095.199999999</v>
      </c>
      <c r="VL75" s="437">
        <v>-1265009.1100000001</v>
      </c>
      <c r="VM75" s="437">
        <v>-554338.43999999994</v>
      </c>
      <c r="VN75" s="437">
        <v>-6625049.8499999996</v>
      </c>
      <c r="VO75" s="437">
        <v>-11212627.85</v>
      </c>
      <c r="VP75" s="437">
        <v>-8959646.1799999997</v>
      </c>
      <c r="VQ75" s="437">
        <v>18465319.460000001</v>
      </c>
      <c r="VR75" s="437">
        <v>-37849927.159999996</v>
      </c>
      <c r="VS75" s="437">
        <v>6939201.1299999999</v>
      </c>
      <c r="VT75" s="437">
        <v>63144580.159999996</v>
      </c>
      <c r="VU75" s="437">
        <v>3084774.64</v>
      </c>
      <c r="VV75" s="437">
        <v>30730545.09</v>
      </c>
      <c r="VW75" s="437">
        <v>972683.4</v>
      </c>
      <c r="VX75" s="437">
        <v>1381606132.4200001</v>
      </c>
      <c r="VY75" s="437">
        <v>16496608.439999999</v>
      </c>
      <c r="VZ75" s="437">
        <v>51614254.289999999</v>
      </c>
      <c r="WA75" s="437">
        <v>7660451.6600000001</v>
      </c>
      <c r="WB75" s="437">
        <v>9982612.5999999996</v>
      </c>
      <c r="WC75" s="437">
        <v>-5253873.4800000004</v>
      </c>
      <c r="WD75" s="437">
        <v>-15597462.380000001</v>
      </c>
      <c r="WE75" s="437">
        <v>637998.98</v>
      </c>
      <c r="WF75" s="437">
        <v>33512444.030000001</v>
      </c>
      <c r="WG75" s="437">
        <v>-7729352.1799999997</v>
      </c>
      <c r="WH75" s="437">
        <v>-2013621.74</v>
      </c>
      <c r="WI75" s="437">
        <v>-19087783.199999999</v>
      </c>
      <c r="WJ75" s="437">
        <v>9538938.3100000005</v>
      </c>
      <c r="WK75" s="437">
        <v>3876250.93</v>
      </c>
      <c r="WL75" s="437">
        <v>7472468.0999999996</v>
      </c>
      <c r="WM75" s="437">
        <v>22716617.77</v>
      </c>
      <c r="WN75" s="437">
        <v>4609905.45</v>
      </c>
      <c r="WO75" s="437">
        <v>-5421043.3300000001</v>
      </c>
      <c r="WP75" s="437">
        <v>3516627.41</v>
      </c>
      <c r="WQ75" s="437">
        <v>-6492992.4199999999</v>
      </c>
      <c r="WR75" s="437">
        <v>9619608.6699999999</v>
      </c>
      <c r="WS75" s="437">
        <v>-5950317.6399999997</v>
      </c>
      <c r="WT75" s="437">
        <v>17466075.68</v>
      </c>
      <c r="WU75" s="437">
        <v>11564671.529999999</v>
      </c>
      <c r="WV75" s="437">
        <v>11569266.42</v>
      </c>
      <c r="WW75" s="437">
        <v>-3924669.24</v>
      </c>
      <c r="WX75" s="437">
        <v>8096575.6200000001</v>
      </c>
      <c r="WY75" s="437">
        <v>11625548.24</v>
      </c>
      <c r="WZ75" s="437">
        <v>69496725.560000002</v>
      </c>
      <c r="XA75" s="437">
        <v>-3610597.98</v>
      </c>
      <c r="XB75" s="437">
        <v>21261730.210000001</v>
      </c>
      <c r="XC75" s="437">
        <v>17603841.420000002</v>
      </c>
      <c r="XD75" s="437">
        <v>16048531.789999999</v>
      </c>
      <c r="XE75" s="437">
        <v>358004292.75999999</v>
      </c>
      <c r="XF75" s="437">
        <v>3911488.34</v>
      </c>
      <c r="XG75" s="437">
        <v>77734445.170000002</v>
      </c>
      <c r="XH75" s="437">
        <v>24015902.629999999</v>
      </c>
      <c r="XI75" s="437">
        <v>5843042.2699999996</v>
      </c>
      <c r="XJ75" s="437">
        <v>6071440.6200000001</v>
      </c>
      <c r="XK75" s="437">
        <v>-5631274.5899999999</v>
      </c>
      <c r="XL75" s="437">
        <v>55433619.280000001</v>
      </c>
      <c r="XM75" s="437">
        <v>1432446.84</v>
      </c>
      <c r="XN75" s="437">
        <v>-13088990.43</v>
      </c>
      <c r="XO75" s="437">
        <v>11235036.25</v>
      </c>
      <c r="XP75" s="437">
        <v>5269218.84</v>
      </c>
      <c r="XQ75" s="437">
        <v>8620930.1799999997</v>
      </c>
      <c r="XR75" s="437">
        <v>9098720.6300000008</v>
      </c>
      <c r="XS75" s="437">
        <v>41536885.799999997</v>
      </c>
      <c r="XT75" s="437">
        <v>3918010.95</v>
      </c>
      <c r="XU75" s="437">
        <v>14131862.84</v>
      </c>
      <c r="XV75" s="437">
        <v>11858099.880000001</v>
      </c>
      <c r="XW75" s="437">
        <v>3093428.46</v>
      </c>
      <c r="XX75" s="437">
        <v>7504927.6399999997</v>
      </c>
      <c r="XY75" s="437">
        <v>6177600.0099999998</v>
      </c>
      <c r="XZ75" s="437">
        <v>46756580.700000003</v>
      </c>
      <c r="YA75" s="437">
        <v>40498140.200000003</v>
      </c>
      <c r="YB75" s="437">
        <v>235393973.25</v>
      </c>
      <c r="YC75" s="437">
        <v>10374065.560000001</v>
      </c>
      <c r="YD75" s="437">
        <v>15854241.42</v>
      </c>
      <c r="YE75" s="437">
        <v>51061458.810000002</v>
      </c>
      <c r="YF75" s="437">
        <v>23399820.98</v>
      </c>
      <c r="YG75" s="437">
        <v>15431826.75</v>
      </c>
      <c r="YH75" s="437">
        <v>3144733.74</v>
      </c>
      <c r="YI75" s="437">
        <v>15929537.689999999</v>
      </c>
      <c r="YJ75" s="437">
        <v>13450361.24</v>
      </c>
      <c r="YK75" s="437">
        <v>5177137.95</v>
      </c>
      <c r="YL75" s="437">
        <v>32269134.030000001</v>
      </c>
      <c r="YM75" s="437">
        <v>8730873.6199999992</v>
      </c>
      <c r="YN75" s="437">
        <v>21543320.649999999</v>
      </c>
      <c r="YO75" s="437">
        <v>7940320.8700000001</v>
      </c>
      <c r="YP75" s="437">
        <v>61418209.170000002</v>
      </c>
      <c r="YQ75" s="437">
        <v>58615601.229999997</v>
      </c>
      <c r="YR75" s="437">
        <v>16372161.5</v>
      </c>
      <c r="YS75" s="437">
        <v>21402112</v>
      </c>
      <c r="YT75" s="437">
        <v>2449096.88</v>
      </c>
      <c r="YU75" s="437">
        <v>11178765.619999999</v>
      </c>
      <c r="YV75" s="437">
        <v>-2195053.37</v>
      </c>
      <c r="YW75" s="437">
        <v>-1132898.71</v>
      </c>
      <c r="YX75" s="437">
        <v>6921362.8700000001</v>
      </c>
      <c r="YY75" s="437">
        <v>21426151.559999999</v>
      </c>
      <c r="YZ75" s="437">
        <v>-13314218.02</v>
      </c>
      <c r="ZA75" s="437">
        <v>835030.21</v>
      </c>
      <c r="ZB75" s="437">
        <v>25616103.890000001</v>
      </c>
      <c r="ZC75" s="437">
        <v>-11144025.67</v>
      </c>
      <c r="ZD75" s="437">
        <v>25209623.219999999</v>
      </c>
      <c r="ZE75" s="437">
        <v>-3635817.73</v>
      </c>
      <c r="ZF75" s="437">
        <v>-1932105.66</v>
      </c>
      <c r="ZG75" s="437">
        <v>3753845.01</v>
      </c>
      <c r="ZH75" s="437">
        <v>-10382327.57</v>
      </c>
      <c r="ZI75" s="437">
        <v>-95354730.489999995</v>
      </c>
      <c r="ZJ75" s="437">
        <v>17388938</v>
      </c>
      <c r="ZK75" s="437">
        <v>31007935.809999999</v>
      </c>
      <c r="ZL75" s="437">
        <v>194403464.65000001</v>
      </c>
      <c r="ZM75" s="437">
        <v>58649474.82</v>
      </c>
      <c r="ZN75" s="437">
        <v>40127383.869999997</v>
      </c>
      <c r="ZO75" s="437">
        <v>32868606.719999999</v>
      </c>
      <c r="ZP75" s="437">
        <v>105474231.23999999</v>
      </c>
      <c r="ZQ75" s="437">
        <v>297297537.05000001</v>
      </c>
      <c r="ZR75" s="437">
        <v>16045467.789999999</v>
      </c>
      <c r="ZS75" s="437">
        <v>30215868.120000001</v>
      </c>
      <c r="ZT75" s="437">
        <v>29884137.109999999</v>
      </c>
      <c r="ZU75" s="437">
        <v>12581630.27</v>
      </c>
      <c r="ZV75" s="437">
        <v>14256130.359999999</v>
      </c>
      <c r="ZW75" s="437">
        <v>4667916.96</v>
      </c>
      <c r="ZX75" s="437">
        <v>12517347.27</v>
      </c>
      <c r="ZY75" s="437">
        <v>12103358.949999999</v>
      </c>
      <c r="ZZ75" s="437">
        <v>18924233.809999999</v>
      </c>
      <c r="AAA75" s="437">
        <v>15551481.289999999</v>
      </c>
      <c r="AAB75" s="437">
        <v>32112704.23</v>
      </c>
      <c r="AAC75" s="437">
        <v>6532553.1600000001</v>
      </c>
      <c r="AAD75" s="437">
        <v>22510996.469999999</v>
      </c>
      <c r="AAE75" s="437">
        <v>-4672602.41</v>
      </c>
      <c r="AAF75" s="437">
        <v>898063.03</v>
      </c>
      <c r="AAG75" s="437">
        <v>4602113.84</v>
      </c>
      <c r="AAH75" s="437">
        <v>-5266767.22</v>
      </c>
      <c r="AAI75" s="437">
        <v>7024148.5899999999</v>
      </c>
      <c r="AAJ75" s="437">
        <v>-17056634.129999999</v>
      </c>
      <c r="AAK75" s="437">
        <v>3123902.45</v>
      </c>
      <c r="AAL75" s="437">
        <v>362711380.39999998</v>
      </c>
      <c r="AAM75" s="437">
        <v>-4077764.82</v>
      </c>
      <c r="AAN75" s="437">
        <v>1127998.8400000001</v>
      </c>
      <c r="AAO75" s="437">
        <v>37658291.560000002</v>
      </c>
      <c r="AAP75" s="437">
        <v>-7554467.9800000004</v>
      </c>
      <c r="AAQ75" s="437">
        <v>41085257.060000002</v>
      </c>
      <c r="AAR75" s="437">
        <v>13510204.48</v>
      </c>
      <c r="AAS75" s="437">
        <v>19252966.550000001</v>
      </c>
      <c r="AAT75" s="437">
        <v>-35070241.420000002</v>
      </c>
      <c r="AAU75" s="437">
        <v>5788051.04</v>
      </c>
      <c r="AAV75" s="437">
        <v>-6030453.4100000001</v>
      </c>
      <c r="AAW75" s="437">
        <v>-101888751.15000001</v>
      </c>
      <c r="AAX75" s="437">
        <v>-13412845.25</v>
      </c>
      <c r="AAY75" s="437">
        <v>-5696890.5800000001</v>
      </c>
      <c r="AAZ75" s="437">
        <v>-2208808.5499999998</v>
      </c>
      <c r="ABA75" s="437">
        <v>-905915.34</v>
      </c>
      <c r="ABB75" s="437">
        <v>12342023.76</v>
      </c>
      <c r="ABC75" s="437">
        <v>22449253.039999999</v>
      </c>
      <c r="ABD75" s="437">
        <v>2092240.64</v>
      </c>
      <c r="ABE75" s="437">
        <v>-46571914.469999999</v>
      </c>
      <c r="ABF75" s="437">
        <v>-132715540.76000001</v>
      </c>
      <c r="ABG75" s="437">
        <v>13719181.92</v>
      </c>
      <c r="ABH75" s="437">
        <v>2243563.54</v>
      </c>
      <c r="ABI75" s="437">
        <v>-7708445.1299999999</v>
      </c>
      <c r="ABJ75" s="437">
        <v>33775463.850000001</v>
      </c>
      <c r="ABK75" s="437">
        <v>7857730.1200000001</v>
      </c>
      <c r="ABL75" s="437">
        <v>-92389132.340000004</v>
      </c>
      <c r="ABM75" s="437">
        <v>50057940.75</v>
      </c>
      <c r="ABN75" s="437">
        <v>-5139406.34</v>
      </c>
      <c r="ABO75" s="437">
        <v>19186625.300000001</v>
      </c>
      <c r="ABP75" s="437">
        <v>-11535934.08</v>
      </c>
      <c r="ABQ75" s="437">
        <v>7623265.6699999999</v>
      </c>
      <c r="ABR75" s="437">
        <v>-731513.61</v>
      </c>
      <c r="ABS75" s="437">
        <v>-2014379.77</v>
      </c>
      <c r="ABT75" s="437">
        <v>31241047.07</v>
      </c>
      <c r="ABU75" s="437">
        <v>-234153676.36000001</v>
      </c>
      <c r="ABV75" s="437">
        <v>24781548.43</v>
      </c>
      <c r="ABW75" s="437">
        <v>33361599.93</v>
      </c>
      <c r="ABX75" s="437">
        <v>-5534363.0899999999</v>
      </c>
      <c r="ABY75" s="437">
        <v>10572516.029999999</v>
      </c>
      <c r="ABZ75" s="437">
        <v>-39587270.100000001</v>
      </c>
      <c r="ACA75" s="437">
        <v>-3400829.16</v>
      </c>
      <c r="ACB75" s="437">
        <v>4936319.17</v>
      </c>
      <c r="ACC75" s="437">
        <v>-946857.89</v>
      </c>
      <c r="ACD75" s="437">
        <v>-8995339.1699999999</v>
      </c>
      <c r="ACE75" s="437">
        <v>-2304890.92</v>
      </c>
      <c r="ACF75" s="437">
        <v>126756150.14</v>
      </c>
      <c r="ACG75" s="437">
        <v>-3604958</v>
      </c>
      <c r="ACH75" s="437">
        <v>-9577033.9399999995</v>
      </c>
      <c r="ACI75" s="437">
        <v>-12995100.779999999</v>
      </c>
      <c r="ACJ75" s="437">
        <v>11232960.15</v>
      </c>
      <c r="ACK75" s="437">
        <v>-22556230.719999999</v>
      </c>
      <c r="ACL75" s="437">
        <v>38589726.850000001</v>
      </c>
      <c r="ACM75" s="437">
        <v>64206778.770000003</v>
      </c>
      <c r="ACN75" s="437">
        <v>14503144.630000001</v>
      </c>
      <c r="ACO75" s="437">
        <v>-13041262.859999999</v>
      </c>
      <c r="ACP75" s="437">
        <v>-13816588.16</v>
      </c>
      <c r="ACQ75" s="437">
        <v>-992576.72</v>
      </c>
      <c r="ACR75" s="437">
        <v>-9571209.8800000008</v>
      </c>
      <c r="ACS75" s="437">
        <v>158845122.03</v>
      </c>
      <c r="ACT75" s="437">
        <v>912093.83</v>
      </c>
      <c r="ACU75" s="437">
        <v>13313121.07</v>
      </c>
      <c r="ACV75" s="437">
        <v>22741183.09</v>
      </c>
      <c r="ACW75" s="437">
        <v>-10179928.710000001</v>
      </c>
      <c r="ACX75" s="437">
        <v>-4917810.43</v>
      </c>
      <c r="ACY75" s="437">
        <v>-430834.47</v>
      </c>
      <c r="ACZ75" s="437">
        <v>-7161626.3499999996</v>
      </c>
      <c r="ADA75" s="437">
        <v>17009043.309999999</v>
      </c>
      <c r="ADB75" s="437">
        <v>39959649.18</v>
      </c>
      <c r="ADC75" s="437">
        <v>-60041210.43</v>
      </c>
      <c r="ADD75" s="437">
        <v>4924468.5999999996</v>
      </c>
      <c r="ADE75" s="437">
        <v>12120988.960000001</v>
      </c>
      <c r="ADF75" s="437">
        <v>-3370145.87</v>
      </c>
      <c r="ADG75" s="437">
        <v>-21556980.82</v>
      </c>
      <c r="ADH75" s="437">
        <v>-3314407.34</v>
      </c>
      <c r="ADI75" s="437">
        <v>-2109820.16</v>
      </c>
      <c r="ADJ75" s="437">
        <v>-3715777.48</v>
      </c>
      <c r="ADK75" s="437">
        <v>-18962384.399999999</v>
      </c>
      <c r="ADL75" s="437">
        <v>-300685831.41000003</v>
      </c>
      <c r="ADM75" s="437">
        <v>60383513.799999997</v>
      </c>
      <c r="ADN75" s="437">
        <v>-13911959.75</v>
      </c>
      <c r="ADO75" s="437">
        <v>-51561734.539999999</v>
      </c>
      <c r="ADP75" s="437">
        <v>-1451963.03</v>
      </c>
      <c r="ADQ75" s="437">
        <v>-2166138.62</v>
      </c>
      <c r="ADR75" s="437">
        <v>33458302.949999999</v>
      </c>
      <c r="ADS75" s="437">
        <v>-2376548.66</v>
      </c>
      <c r="ADT75" s="437">
        <v>-171609927.28999999</v>
      </c>
      <c r="ADU75" s="437">
        <v>-9243302.3399999999</v>
      </c>
      <c r="ADV75" s="437">
        <v>-65397100.840000004</v>
      </c>
      <c r="ADW75" s="437">
        <v>1544147.3</v>
      </c>
      <c r="ADX75" s="437">
        <v>299817.69</v>
      </c>
      <c r="ADY75" s="437">
        <v>-130426.96</v>
      </c>
      <c r="ADZ75" s="437">
        <v>-7998219.2699999996</v>
      </c>
      <c r="AEA75" s="437">
        <v>-2953008.29</v>
      </c>
      <c r="AEB75" s="437">
        <v>-1351161.58</v>
      </c>
      <c r="AEC75" s="437">
        <v>19661992.82</v>
      </c>
      <c r="AED75" s="437">
        <v>-31386027.859999999</v>
      </c>
      <c r="AEE75" s="437">
        <v>1138094.83</v>
      </c>
      <c r="AEF75" s="437">
        <v>12247920.26</v>
      </c>
      <c r="AEG75" s="437">
        <v>2571496.89</v>
      </c>
      <c r="AEH75" s="437">
        <v>-10766081</v>
      </c>
      <c r="AEI75" s="437">
        <v>9126899.6199999992</v>
      </c>
      <c r="AEJ75" s="437">
        <v>4021817.19</v>
      </c>
      <c r="AEK75" s="437">
        <v>-15687278.08</v>
      </c>
      <c r="AEL75" s="437">
        <v>10986722.91</v>
      </c>
      <c r="AEM75" s="437">
        <v>-7460841.0800000001</v>
      </c>
      <c r="AEN75" s="437">
        <v>143992781.91999999</v>
      </c>
      <c r="AEO75" s="437">
        <v>48270.99</v>
      </c>
      <c r="AEP75" s="437">
        <v>-12757605.51</v>
      </c>
      <c r="AEQ75" s="437">
        <v>-4778274.01</v>
      </c>
      <c r="AER75" s="437">
        <v>-2799117.87</v>
      </c>
      <c r="AES75" s="437">
        <v>-21832999.75</v>
      </c>
      <c r="AET75" s="437">
        <v>8580531.5</v>
      </c>
      <c r="AEU75" s="437">
        <v>-7481277.0700000003</v>
      </c>
      <c r="AEV75" s="437">
        <v>2228166.2799999998</v>
      </c>
      <c r="AEW75" s="437">
        <v>6630120.7300000004</v>
      </c>
      <c r="AEX75" s="437">
        <v>77881517.620000005</v>
      </c>
      <c r="AEY75" s="437">
        <v>103167022.56</v>
      </c>
      <c r="AEZ75" s="437">
        <v>17327847.789999999</v>
      </c>
      <c r="AFA75" s="437">
        <v>5189205.17</v>
      </c>
      <c r="AFB75" s="437">
        <v>29902994.059999999</v>
      </c>
      <c r="AFC75" s="437">
        <v>42411987.149999999</v>
      </c>
      <c r="AFD75" s="437">
        <v>1532583.48</v>
      </c>
      <c r="AFE75" s="437">
        <v>-138643.56</v>
      </c>
      <c r="AFF75" s="437">
        <v>15920770.09</v>
      </c>
      <c r="AFG75" s="437">
        <v>6225902.79</v>
      </c>
      <c r="AFH75" s="437">
        <v>-1480044.4</v>
      </c>
      <c r="AFI75" s="437">
        <v>-1191365.52</v>
      </c>
      <c r="AFJ75" s="437">
        <v>-9491034.3599999994</v>
      </c>
      <c r="AFK75" s="437">
        <v>-69537110.180000007</v>
      </c>
      <c r="AFL75" s="437">
        <v>-7828163.2599999998</v>
      </c>
      <c r="AFM75" s="437">
        <v>27384208.07</v>
      </c>
      <c r="AFN75" s="437">
        <v>-6087698.2400000002</v>
      </c>
      <c r="AFO75" s="437">
        <v>11252567.779999999</v>
      </c>
      <c r="AFP75" s="437">
        <v>23701270</v>
      </c>
      <c r="AFQ75" s="437">
        <v>14518340.4</v>
      </c>
      <c r="AFR75" s="437">
        <v>17662550.600000001</v>
      </c>
      <c r="AFS75" s="437">
        <v>-6120191.54</v>
      </c>
      <c r="AFT75" s="437">
        <v>9801020.1300000008</v>
      </c>
      <c r="AFU75" s="437">
        <v>-16440260.75</v>
      </c>
      <c r="AFV75" s="437">
        <v>29947543.41</v>
      </c>
      <c r="AFW75" s="437">
        <v>118598048.76000001</v>
      </c>
      <c r="AFX75" s="437">
        <v>13193519.380000001</v>
      </c>
      <c r="AFY75" s="437">
        <v>-2525676.2200000002</v>
      </c>
      <c r="AFZ75" s="437">
        <v>11868338.119999999</v>
      </c>
      <c r="AGA75" s="437">
        <v>-11428987.52</v>
      </c>
      <c r="AGB75" s="437">
        <v>-4107472.55</v>
      </c>
      <c r="AGC75" s="437">
        <v>6781520.4900000002</v>
      </c>
      <c r="AGD75" s="437">
        <v>2659941.94</v>
      </c>
      <c r="AGE75" s="437">
        <v>5073425.66</v>
      </c>
      <c r="AGF75" s="437">
        <v>142772.31</v>
      </c>
      <c r="AGG75" s="437">
        <v>4654879.3</v>
      </c>
      <c r="AGH75" s="437">
        <v>456323523.12</v>
      </c>
      <c r="AGI75" s="437">
        <v>-3218720.41</v>
      </c>
      <c r="AGJ75" s="437">
        <v>8922643.2699999996</v>
      </c>
      <c r="AGK75" s="437">
        <v>5460087.0800000001</v>
      </c>
      <c r="AGL75" s="437">
        <v>29021859.149999999</v>
      </c>
      <c r="AGM75" s="437">
        <v>13192065.83</v>
      </c>
      <c r="AGN75" s="437">
        <v>3021177.73</v>
      </c>
      <c r="AGO75" s="437">
        <v>30194467.23</v>
      </c>
      <c r="AGP75" s="437">
        <v>-138657818.96000001</v>
      </c>
      <c r="AGQ75" s="437">
        <v>-169185644.63</v>
      </c>
      <c r="AGR75" s="437">
        <v>-7112328.2199999997</v>
      </c>
      <c r="AGS75" s="437">
        <v>10133323.279999999</v>
      </c>
      <c r="AGT75" s="437">
        <v>3356154.14</v>
      </c>
      <c r="AGU75" s="437">
        <v>633752.06999999995</v>
      </c>
      <c r="AGV75" s="437">
        <v>-6828386.71</v>
      </c>
      <c r="AGW75" s="437">
        <v>8889813.5</v>
      </c>
      <c r="AGX75" s="437">
        <v>4022260.56</v>
      </c>
      <c r="AGY75" s="437">
        <v>-7944831.7699999996</v>
      </c>
      <c r="AGZ75" s="437">
        <v>19499603.09</v>
      </c>
      <c r="AHA75" s="437">
        <v>1820411.57</v>
      </c>
      <c r="AHB75" s="437">
        <v>-85734.06</v>
      </c>
      <c r="AHC75" s="437">
        <v>3146016.46</v>
      </c>
      <c r="AHD75" s="437">
        <v>1169988.8700000001</v>
      </c>
      <c r="AHE75" s="437">
        <v>-4754106.76</v>
      </c>
      <c r="AHF75" s="437">
        <v>-9495615.7400000002</v>
      </c>
      <c r="AHG75" s="437">
        <v>-55939933.390000001</v>
      </c>
      <c r="AHH75" s="437">
        <v>20434770.93</v>
      </c>
      <c r="AHI75" s="437">
        <v>10364128.890000001</v>
      </c>
      <c r="AHJ75" s="437">
        <v>358836.46</v>
      </c>
      <c r="AHK75" s="437">
        <v>1347640.33</v>
      </c>
      <c r="AHL75" s="437">
        <v>12088886.460000001</v>
      </c>
      <c r="AHM75" s="437">
        <v>-5987584.4900000002</v>
      </c>
      <c r="AHN75" s="437">
        <v>7980030519.449995</v>
      </c>
      <c r="AHQ75" s="351">
        <v>70</v>
      </c>
    </row>
    <row r="76" spans="1:901" x14ac:dyDescent="0.45">
      <c r="A76" s="326">
        <v>5</v>
      </c>
      <c r="B76" s="438" t="s">
        <v>6407</v>
      </c>
      <c r="C76" s="437">
        <v>637282259.17999995</v>
      </c>
      <c r="D76" s="437">
        <v>20575387.550000001</v>
      </c>
      <c r="E76" s="437">
        <v>54594740.770000003</v>
      </c>
      <c r="F76" s="437">
        <v>9445977.8100000005</v>
      </c>
      <c r="G76" s="437">
        <v>41104792.579999998</v>
      </c>
      <c r="H76" s="437">
        <v>12725142.73</v>
      </c>
      <c r="I76" s="437">
        <v>338746025.26999998</v>
      </c>
      <c r="J76" s="437">
        <v>92318701.769999996</v>
      </c>
      <c r="K76" s="437">
        <v>14317106.1</v>
      </c>
      <c r="L76" s="437">
        <v>10527080.82</v>
      </c>
      <c r="M76" s="437">
        <v>7353280.7199999997</v>
      </c>
      <c r="N76" s="437">
        <v>10984076.74</v>
      </c>
      <c r="O76" s="437">
        <v>120863387.26000001</v>
      </c>
      <c r="P76" s="437">
        <v>12498992.01</v>
      </c>
      <c r="Q76" s="437">
        <v>6678597.1900000004</v>
      </c>
      <c r="R76" s="437">
        <v>22493904.629999999</v>
      </c>
      <c r="S76" s="437">
        <v>29298057.949999999</v>
      </c>
      <c r="T76" s="437">
        <v>5018783.5599999996</v>
      </c>
      <c r="U76" s="437">
        <v>603262624.57000005</v>
      </c>
      <c r="V76" s="437">
        <v>32999611.940000001</v>
      </c>
      <c r="W76" s="437">
        <v>35121489.729999997</v>
      </c>
      <c r="X76" s="437">
        <v>130808657.28</v>
      </c>
      <c r="Y76" s="437">
        <v>25993231.920000002</v>
      </c>
      <c r="Z76" s="437">
        <v>24007196.890000001</v>
      </c>
      <c r="AA76" s="437">
        <v>21967939.969999999</v>
      </c>
      <c r="AB76" s="437">
        <v>41164667.240000002</v>
      </c>
      <c r="AC76" s="437">
        <v>28922680.710000001</v>
      </c>
      <c r="AD76" s="437">
        <v>13497076.18</v>
      </c>
      <c r="AE76" s="437">
        <v>43454549.990000002</v>
      </c>
      <c r="AF76" s="437">
        <v>25167598.41</v>
      </c>
      <c r="AG76" s="437">
        <v>52278895.810000002</v>
      </c>
      <c r="AH76" s="437">
        <v>34310690.350000001</v>
      </c>
      <c r="AI76" s="437">
        <v>22256046.879999999</v>
      </c>
      <c r="AJ76" s="437">
        <v>16141064.67</v>
      </c>
      <c r="AK76" s="437">
        <v>85647548.870000005</v>
      </c>
      <c r="AL76" s="437">
        <v>23914928.829999998</v>
      </c>
      <c r="AM76" s="437">
        <v>107503131.16</v>
      </c>
      <c r="AN76" s="437">
        <v>18641226.68</v>
      </c>
      <c r="AO76" s="437">
        <v>12811804.23</v>
      </c>
      <c r="AP76" s="437">
        <v>14056346.189999999</v>
      </c>
      <c r="AQ76" s="437">
        <v>18959766.640000001</v>
      </c>
      <c r="AR76" s="437">
        <v>5770847.7400000002</v>
      </c>
      <c r="AS76" s="437">
        <v>114753897.59999999</v>
      </c>
      <c r="AT76" s="437">
        <v>11747363.23</v>
      </c>
      <c r="AU76" s="437">
        <v>12923086.470000001</v>
      </c>
      <c r="AV76" s="437">
        <v>14334592.49</v>
      </c>
      <c r="AW76" s="437">
        <v>7014474.2000000002</v>
      </c>
      <c r="AX76" s="437">
        <v>11420552.48</v>
      </c>
      <c r="AY76" s="437">
        <v>22535821.539999999</v>
      </c>
      <c r="AZ76" s="437">
        <v>10641412.050000001</v>
      </c>
      <c r="BA76" s="437">
        <v>12031134.34</v>
      </c>
      <c r="BB76" s="437">
        <v>11497496.699999999</v>
      </c>
      <c r="BC76" s="437">
        <v>11136010.039999999</v>
      </c>
      <c r="BD76" s="437">
        <v>6517639.5099999998</v>
      </c>
      <c r="BE76" s="437">
        <v>17958467.989999998</v>
      </c>
      <c r="BF76" s="437">
        <v>10104336.810000001</v>
      </c>
      <c r="BG76" s="437">
        <v>31417380.850000001</v>
      </c>
      <c r="BH76" s="437">
        <v>90988476.086999997</v>
      </c>
      <c r="BI76" s="437">
        <v>77075037.390000001</v>
      </c>
      <c r="BJ76" s="437">
        <v>13540217.619999999</v>
      </c>
      <c r="BK76" s="437">
        <v>3559365.84</v>
      </c>
      <c r="BL76" s="437">
        <v>11043388.32</v>
      </c>
      <c r="BM76" s="437">
        <v>11214845.710000001</v>
      </c>
      <c r="BN76" s="437">
        <v>11592209.470000001</v>
      </c>
      <c r="BO76" s="437">
        <v>1674382.58</v>
      </c>
      <c r="BP76" s="437">
        <v>1395797.47</v>
      </c>
      <c r="BQ76" s="437">
        <v>175175464.97</v>
      </c>
      <c r="BR76" s="437">
        <v>16134110.539999999</v>
      </c>
      <c r="BS76" s="437">
        <v>11407616.939999999</v>
      </c>
      <c r="BT76" s="437">
        <v>10052464.380000001</v>
      </c>
      <c r="BU76" s="437">
        <v>9528128.8599999994</v>
      </c>
      <c r="BV76" s="437">
        <v>6817581.9199999999</v>
      </c>
      <c r="BW76" s="437">
        <v>8982703.3300000001</v>
      </c>
      <c r="BX76" s="437">
        <v>10307395.4</v>
      </c>
      <c r="BY76" s="437">
        <v>88928569.019999996</v>
      </c>
      <c r="BZ76" s="437">
        <v>6300601.1900000004</v>
      </c>
      <c r="CA76" s="437">
        <v>6510471.0199999996</v>
      </c>
      <c r="CB76" s="437">
        <v>15018000.74</v>
      </c>
      <c r="CC76" s="437">
        <v>6847509.8600000003</v>
      </c>
      <c r="CD76" s="437">
        <v>15708127.359999999</v>
      </c>
      <c r="CE76" s="437">
        <v>7055214.3200000003</v>
      </c>
      <c r="CF76" s="437">
        <v>1387843929.23</v>
      </c>
      <c r="CG76" s="437">
        <v>37671460.609999999</v>
      </c>
      <c r="CH76" s="437">
        <v>44484875.979999997</v>
      </c>
      <c r="CI76" s="437">
        <v>11944336.119999999</v>
      </c>
      <c r="CJ76" s="437">
        <v>43309910.899999999</v>
      </c>
      <c r="CK76" s="437">
        <v>17440491.309999999</v>
      </c>
      <c r="CL76" s="437">
        <v>23622264.25</v>
      </c>
      <c r="CM76" s="437">
        <v>27237545.09</v>
      </c>
      <c r="CN76" s="437">
        <v>14804111.060000001</v>
      </c>
      <c r="CO76" s="437">
        <v>10157244.93</v>
      </c>
      <c r="CP76" s="437">
        <v>18153673.960000001</v>
      </c>
      <c r="CQ76" s="437">
        <v>12366739.050000001</v>
      </c>
      <c r="CR76" s="437">
        <v>20356781.23</v>
      </c>
      <c r="CS76" s="437">
        <v>109021616.23999999</v>
      </c>
      <c r="CT76" s="437">
        <v>20872046.079999998</v>
      </c>
      <c r="CU76" s="437">
        <v>17363430.73</v>
      </c>
      <c r="CV76" s="437">
        <v>18280723.449999999</v>
      </c>
      <c r="CW76" s="437">
        <v>20589404.289999999</v>
      </c>
      <c r="CX76" s="437">
        <v>15327275.630000001</v>
      </c>
      <c r="CY76" s="437">
        <v>9486001.3300000001</v>
      </c>
      <c r="CZ76" s="437">
        <v>15931521.689999999</v>
      </c>
      <c r="DA76" s="437">
        <v>104533022.67</v>
      </c>
      <c r="DB76" s="437">
        <v>204423290.09</v>
      </c>
      <c r="DC76" s="437">
        <v>11831124.66</v>
      </c>
      <c r="DD76" s="437">
        <v>18733549.469999999</v>
      </c>
      <c r="DE76" s="437">
        <v>16082839.710000001</v>
      </c>
      <c r="DF76" s="437">
        <v>35717646.219999999</v>
      </c>
      <c r="DG76" s="437">
        <v>15050568.619999999</v>
      </c>
      <c r="DH76" s="437">
        <v>7175080.5099999998</v>
      </c>
      <c r="DI76" s="437">
        <v>30627114.5</v>
      </c>
      <c r="DJ76" s="437">
        <v>1150808638.3099999</v>
      </c>
      <c r="DK76" s="437">
        <v>13836071.710000001</v>
      </c>
      <c r="DL76" s="437">
        <v>29404864.57</v>
      </c>
      <c r="DM76" s="437">
        <v>31032686.579999998</v>
      </c>
      <c r="DN76" s="437">
        <v>10996972.639900001</v>
      </c>
      <c r="DO76" s="437">
        <v>15474008.789999999</v>
      </c>
      <c r="DP76" s="437">
        <v>63047587.729999997</v>
      </c>
      <c r="DQ76" s="437">
        <v>42746449.520000003</v>
      </c>
      <c r="DR76" s="437">
        <v>47501721.850000001</v>
      </c>
      <c r="DS76" s="437">
        <v>250813470.78</v>
      </c>
      <c r="DT76" s="437">
        <v>21711366.98</v>
      </c>
      <c r="DU76" s="437">
        <v>26484916.609999999</v>
      </c>
      <c r="DV76" s="437">
        <v>26158443.489999998</v>
      </c>
      <c r="DW76" s="437">
        <v>34478802.719999999</v>
      </c>
      <c r="DX76" s="437">
        <v>12085317.539999999</v>
      </c>
      <c r="DY76" s="437">
        <v>18479000.489999998</v>
      </c>
      <c r="DZ76" s="437">
        <v>15726536.58</v>
      </c>
      <c r="EA76" s="437">
        <v>12050698.23</v>
      </c>
      <c r="EB76" s="437">
        <v>15205711.960000001</v>
      </c>
      <c r="EC76" s="437">
        <v>31215264.829999998</v>
      </c>
      <c r="ED76" s="437">
        <v>163956070.71000001</v>
      </c>
      <c r="EE76" s="437">
        <v>137090001.21000001</v>
      </c>
      <c r="EF76" s="437">
        <v>40361417.079999998</v>
      </c>
      <c r="EG76" s="437">
        <v>21945960.039999999</v>
      </c>
      <c r="EH76" s="437">
        <v>34837454.630000003</v>
      </c>
      <c r="EI76" s="437">
        <v>19604232.699999999</v>
      </c>
      <c r="EJ76" s="437">
        <v>34826810.049999997</v>
      </c>
      <c r="EK76" s="437">
        <v>13366956.140000001</v>
      </c>
      <c r="EL76" s="437">
        <v>24320761.329999998</v>
      </c>
      <c r="EM76" s="437">
        <v>161222189.59999999</v>
      </c>
      <c r="EN76" s="437">
        <v>11891617.91</v>
      </c>
      <c r="EO76" s="437">
        <v>7512615.8899999997</v>
      </c>
      <c r="EP76" s="437">
        <v>10872315.08</v>
      </c>
      <c r="EQ76" s="437">
        <v>7205668.3399999999</v>
      </c>
      <c r="ER76" s="437">
        <v>11969728.65</v>
      </c>
      <c r="ES76" s="437">
        <v>15716916.199999999</v>
      </c>
      <c r="ET76" s="437">
        <v>14376906.939999999</v>
      </c>
      <c r="EU76" s="437">
        <v>13031545.32</v>
      </c>
      <c r="EV76" s="437">
        <v>139078547.34</v>
      </c>
      <c r="EW76" s="437">
        <v>35157293.909999996</v>
      </c>
      <c r="EX76" s="437">
        <v>33592139.32</v>
      </c>
      <c r="EY76" s="437">
        <v>18428753.149999999</v>
      </c>
      <c r="EZ76" s="437">
        <v>31384693.59</v>
      </c>
      <c r="FA76" s="437">
        <v>39493850.770000003</v>
      </c>
      <c r="FB76" s="437">
        <v>36248187.210000001</v>
      </c>
      <c r="FC76" s="437">
        <v>18157519.300000001</v>
      </c>
      <c r="FD76" s="437">
        <v>27040446.739999998</v>
      </c>
      <c r="FE76" s="437">
        <v>38167167.299999997</v>
      </c>
      <c r="FF76" s="437">
        <v>14368751.59</v>
      </c>
      <c r="FG76" s="437">
        <v>13654016.48</v>
      </c>
      <c r="FH76" s="437">
        <v>77143519.519999996</v>
      </c>
      <c r="FI76" s="437">
        <v>18027991.620000001</v>
      </c>
      <c r="FJ76" s="437">
        <v>13880370.359999999</v>
      </c>
      <c r="FK76" s="437">
        <v>17876656.800000001</v>
      </c>
      <c r="FL76" s="437">
        <v>13333196.890000001</v>
      </c>
      <c r="FM76" s="437">
        <v>35403982.960000001</v>
      </c>
      <c r="FN76" s="437">
        <v>12352087.300000001</v>
      </c>
      <c r="FO76" s="437">
        <v>16368711.76</v>
      </c>
      <c r="FP76" s="437">
        <v>1064610372.72</v>
      </c>
      <c r="FQ76" s="437">
        <v>13750976.67</v>
      </c>
      <c r="FR76" s="437">
        <v>36813245.170000002</v>
      </c>
      <c r="FS76" s="437">
        <v>28042559.93</v>
      </c>
      <c r="FT76" s="437">
        <v>31513938.239999998</v>
      </c>
      <c r="FU76" s="437">
        <v>15630012.380000001</v>
      </c>
      <c r="FV76" s="437">
        <v>20032983.23</v>
      </c>
      <c r="FW76" s="437">
        <v>12106813.529999999</v>
      </c>
      <c r="FX76" s="437">
        <v>36400118.149999999</v>
      </c>
      <c r="FY76" s="437">
        <v>38019850.810000002</v>
      </c>
      <c r="FZ76" s="437">
        <v>36336967.329999998</v>
      </c>
      <c r="GA76" s="437">
        <v>14595559.960000001</v>
      </c>
      <c r="GB76" s="437">
        <v>29101101.399999999</v>
      </c>
      <c r="GC76" s="437">
        <v>33501228.640000001</v>
      </c>
      <c r="GD76" s="437">
        <v>154666414.78</v>
      </c>
      <c r="GE76" s="437">
        <v>7713071.6299999999</v>
      </c>
      <c r="GF76" s="437">
        <v>18945356.300000001</v>
      </c>
      <c r="GG76" s="437">
        <v>20746083.039999999</v>
      </c>
      <c r="GH76" s="437">
        <v>22318026.32</v>
      </c>
      <c r="GI76" s="437">
        <v>13357126.93</v>
      </c>
      <c r="GJ76" s="437">
        <v>11899848.98</v>
      </c>
      <c r="GK76" s="437">
        <v>36981240.890000001</v>
      </c>
      <c r="GL76" s="437">
        <v>12050398.279999999</v>
      </c>
      <c r="GM76" s="437">
        <v>12941752.26</v>
      </c>
      <c r="GN76" s="437">
        <v>8040572.2000000002</v>
      </c>
      <c r="GO76" s="437">
        <v>10796453.15</v>
      </c>
      <c r="GP76" s="437">
        <v>161855632.55000001</v>
      </c>
      <c r="GQ76" s="437">
        <v>65025115.229999997</v>
      </c>
      <c r="GR76" s="437">
        <v>18037596.699999999</v>
      </c>
      <c r="GS76" s="437">
        <v>20512948.379999999</v>
      </c>
      <c r="GT76" s="437">
        <v>9756447.0299999993</v>
      </c>
      <c r="GU76" s="437">
        <v>25821484.039999999</v>
      </c>
      <c r="GV76" s="437">
        <v>12931929.02</v>
      </c>
      <c r="GW76" s="437">
        <v>15974832.949999999</v>
      </c>
      <c r="GX76" s="437">
        <v>66030530.490000002</v>
      </c>
      <c r="GY76" s="437">
        <v>16118393.880000001</v>
      </c>
      <c r="GZ76" s="437">
        <v>14803117.91</v>
      </c>
      <c r="HA76" s="437">
        <v>7436283.9900000002</v>
      </c>
      <c r="HB76" s="437">
        <v>358700195.74000001</v>
      </c>
      <c r="HC76" s="437">
        <v>154508104.38999999</v>
      </c>
      <c r="HD76" s="437">
        <v>61926384.560000002</v>
      </c>
      <c r="HE76" s="437">
        <v>55636487.880000003</v>
      </c>
      <c r="HF76" s="437">
        <v>52687474.57</v>
      </c>
      <c r="HG76" s="437">
        <v>93011617.5</v>
      </c>
      <c r="HH76" s="437">
        <v>24780734.050000001</v>
      </c>
      <c r="HI76" s="437">
        <v>537266658.75999999</v>
      </c>
      <c r="HJ76" s="437">
        <v>32164425.079999998</v>
      </c>
      <c r="HK76" s="437">
        <v>109228110.22</v>
      </c>
      <c r="HL76" s="437">
        <v>103960634.39</v>
      </c>
      <c r="HM76" s="437">
        <v>8091193.2599999998</v>
      </c>
      <c r="HN76" s="437">
        <v>38849678.710000001</v>
      </c>
      <c r="HO76" s="437">
        <v>57859065.229999997</v>
      </c>
      <c r="HP76" s="437">
        <v>12487107.539999999</v>
      </c>
      <c r="HQ76" s="437">
        <v>228711876.84</v>
      </c>
      <c r="HR76" s="437">
        <v>82908171.25</v>
      </c>
      <c r="HS76" s="437">
        <v>19266999</v>
      </c>
      <c r="HT76" s="437">
        <v>12664163.289999999</v>
      </c>
      <c r="HU76" s="437">
        <v>21362622.5</v>
      </c>
      <c r="HV76" s="437">
        <v>19021695.550000001</v>
      </c>
      <c r="HW76" s="437">
        <v>37797644.850000001</v>
      </c>
      <c r="HX76" s="437">
        <v>23159578.579999998</v>
      </c>
      <c r="HY76" s="437">
        <v>27929360.649999999</v>
      </c>
      <c r="HZ76" s="437">
        <v>21030590.989999998</v>
      </c>
      <c r="IA76" s="437">
        <v>24658011.800000001</v>
      </c>
      <c r="IB76" s="437">
        <v>49327094.710000001</v>
      </c>
      <c r="IC76" s="437">
        <v>6467263.2599999998</v>
      </c>
      <c r="ID76" s="437">
        <v>10662403.92</v>
      </c>
      <c r="IE76" s="437">
        <v>5380700.8700000001</v>
      </c>
      <c r="IF76" s="437">
        <v>9025251.6600000001</v>
      </c>
      <c r="IG76" s="437">
        <v>141635370.19999999</v>
      </c>
      <c r="IH76" s="437">
        <v>112548443.43000001</v>
      </c>
      <c r="II76" s="437">
        <v>23995343.25</v>
      </c>
      <c r="IJ76" s="437">
        <v>45369199.780000001</v>
      </c>
      <c r="IK76" s="437">
        <v>29778372.34</v>
      </c>
      <c r="IL76" s="437">
        <v>46440001.210000001</v>
      </c>
      <c r="IM76" s="437">
        <v>9649193.9700000007</v>
      </c>
      <c r="IN76" s="437">
        <v>9136876.3100000005</v>
      </c>
      <c r="IO76" s="437">
        <v>16382460.390000001</v>
      </c>
      <c r="IP76" s="437">
        <v>11793664.77</v>
      </c>
      <c r="IQ76" s="437">
        <v>55556004.090000004</v>
      </c>
      <c r="IR76" s="437">
        <v>120231402.55</v>
      </c>
      <c r="IS76" s="437">
        <v>13553979.470000001</v>
      </c>
      <c r="IT76" s="437">
        <v>21524402.149999999</v>
      </c>
      <c r="IU76" s="437">
        <v>65001336.990000002</v>
      </c>
      <c r="IV76" s="437">
        <v>15590789.25</v>
      </c>
      <c r="IW76" s="437">
        <v>21075626.969999999</v>
      </c>
      <c r="IX76" s="437">
        <v>15412151.369999999</v>
      </c>
      <c r="IY76" s="437">
        <v>9293098.0800000001</v>
      </c>
      <c r="IZ76" s="437">
        <v>9818878.2699999996</v>
      </c>
      <c r="JA76" s="437">
        <v>24683217.629999999</v>
      </c>
      <c r="JB76" s="437">
        <v>10213272.27</v>
      </c>
      <c r="JC76" s="437">
        <v>88431364.510000005</v>
      </c>
      <c r="JD76" s="437">
        <v>53019107.75</v>
      </c>
      <c r="JE76" s="437">
        <v>18059985.199999999</v>
      </c>
      <c r="JF76" s="437">
        <v>14936989.68</v>
      </c>
      <c r="JG76" s="437">
        <v>6306852.1799999997</v>
      </c>
      <c r="JH76" s="437">
        <v>9266720.8800000008</v>
      </c>
      <c r="JI76" s="437">
        <v>122128079.64</v>
      </c>
      <c r="JJ76" s="437">
        <v>13107704.050000001</v>
      </c>
      <c r="JK76" s="437">
        <v>19352353.789999999</v>
      </c>
      <c r="JL76" s="437">
        <v>59277992.859999999</v>
      </c>
      <c r="JM76" s="437">
        <v>21371979.239999998</v>
      </c>
      <c r="JN76" s="437">
        <v>20968646.780000001</v>
      </c>
      <c r="JO76" s="437">
        <v>17315084.879999999</v>
      </c>
      <c r="JP76" s="437">
        <v>191306301.87</v>
      </c>
      <c r="JQ76" s="437">
        <v>96467052.359999999</v>
      </c>
      <c r="JR76" s="437">
        <v>25612285.57</v>
      </c>
      <c r="JS76" s="437">
        <v>11787063.51</v>
      </c>
      <c r="JT76" s="437">
        <v>12837341.02</v>
      </c>
      <c r="JU76" s="437">
        <v>6454085.8700000001</v>
      </c>
      <c r="JV76" s="437">
        <v>36047726.090000004</v>
      </c>
      <c r="JW76" s="437">
        <v>36268092.009999998</v>
      </c>
      <c r="JX76" s="437">
        <v>45857549.090000004</v>
      </c>
      <c r="JY76" s="437">
        <v>11392716.07</v>
      </c>
      <c r="JZ76" s="437">
        <v>35889222.479999997</v>
      </c>
      <c r="KA76" s="437">
        <v>12418247.91</v>
      </c>
      <c r="KB76" s="437">
        <v>16717459.949999999</v>
      </c>
      <c r="KC76" s="437">
        <v>14702673.76</v>
      </c>
      <c r="KD76" s="437">
        <v>14827509.720000001</v>
      </c>
      <c r="KE76" s="437">
        <v>786925233</v>
      </c>
      <c r="KF76" s="437">
        <v>34662564.549999997</v>
      </c>
      <c r="KG76" s="437">
        <v>54128250.5</v>
      </c>
      <c r="KH76" s="437">
        <v>10302885.32</v>
      </c>
      <c r="KI76" s="437">
        <v>61298307.210000001</v>
      </c>
      <c r="KJ76" s="437">
        <v>97651339.409999996</v>
      </c>
      <c r="KK76" s="437">
        <v>80610761.549999997</v>
      </c>
      <c r="KL76" s="437">
        <v>39504806.240000002</v>
      </c>
      <c r="KM76" s="437">
        <v>25652957.640000001</v>
      </c>
      <c r="KN76" s="437">
        <v>146126465.56</v>
      </c>
      <c r="KO76" s="437">
        <v>21339508.670000002</v>
      </c>
      <c r="KP76" s="437">
        <v>15260399.6</v>
      </c>
      <c r="KQ76" s="437">
        <v>33424177.690000001</v>
      </c>
      <c r="KR76" s="437">
        <v>29314182.93</v>
      </c>
      <c r="KS76" s="437">
        <v>25445995.989999998</v>
      </c>
      <c r="KT76" s="437">
        <v>113544890.67</v>
      </c>
      <c r="KU76" s="437">
        <v>94688273.799999997</v>
      </c>
      <c r="KV76" s="437">
        <v>269068090</v>
      </c>
      <c r="KW76" s="437">
        <v>18377843.670000002</v>
      </c>
      <c r="KX76" s="437">
        <v>11337867.49</v>
      </c>
      <c r="KY76" s="437">
        <v>4843782.8099999996</v>
      </c>
      <c r="KZ76" s="437">
        <v>19851243.149999999</v>
      </c>
      <c r="LA76" s="437">
        <v>20619772.640000001</v>
      </c>
      <c r="LB76" s="437">
        <v>14374010</v>
      </c>
      <c r="LC76" s="437">
        <v>14045060.27</v>
      </c>
      <c r="LD76" s="437">
        <v>364395268.22000003</v>
      </c>
      <c r="LE76" s="437">
        <v>99045548.329999998</v>
      </c>
      <c r="LF76" s="437">
        <v>149715789.63999999</v>
      </c>
      <c r="LG76" s="437">
        <v>97162179.760000005</v>
      </c>
      <c r="LH76" s="437">
        <v>20695821.050000001</v>
      </c>
      <c r="LI76" s="437">
        <v>19872862.960000001</v>
      </c>
      <c r="LJ76" s="437">
        <v>4738784.26</v>
      </c>
      <c r="LK76" s="437">
        <v>28807258.09</v>
      </c>
      <c r="LL76" s="437">
        <v>6875840.9199999999</v>
      </c>
      <c r="LM76" s="437">
        <v>27056603.890000001</v>
      </c>
      <c r="LN76" s="437">
        <v>3818565.84</v>
      </c>
      <c r="LO76" s="437">
        <v>58444263.07</v>
      </c>
      <c r="LP76" s="437">
        <v>25717184.57</v>
      </c>
      <c r="LQ76" s="437">
        <v>32421234.579999998</v>
      </c>
      <c r="LR76" s="437">
        <v>529173460.04000002</v>
      </c>
      <c r="LS76" s="437">
        <v>143970756.72999999</v>
      </c>
      <c r="LT76" s="437">
        <v>275454101.94999999</v>
      </c>
      <c r="LU76" s="437">
        <v>96061707.620000005</v>
      </c>
      <c r="LV76" s="437">
        <v>24798095.68</v>
      </c>
      <c r="LW76" s="437">
        <v>39109795.979999997</v>
      </c>
      <c r="LX76" s="437">
        <v>33850320.640000001</v>
      </c>
      <c r="LY76" s="437">
        <v>44347366.479999997</v>
      </c>
      <c r="LZ76" s="437">
        <v>54941663.990000002</v>
      </c>
      <c r="MA76" s="437">
        <v>88922862.700000003</v>
      </c>
      <c r="MB76" s="437">
        <v>45855754.039999999</v>
      </c>
      <c r="MC76" s="437">
        <v>31377238.82</v>
      </c>
      <c r="MD76" s="437">
        <v>252153156.37</v>
      </c>
      <c r="ME76" s="437">
        <v>23809709.629999999</v>
      </c>
      <c r="MF76" s="437">
        <v>29820442.25</v>
      </c>
      <c r="MG76" s="437">
        <v>23376130.579999998</v>
      </c>
      <c r="MH76" s="437">
        <v>29302352.109999999</v>
      </c>
      <c r="MI76" s="437">
        <v>23866333.649999999</v>
      </c>
      <c r="MJ76" s="437">
        <v>8805909.0999999996</v>
      </c>
      <c r="MK76" s="437">
        <v>21709345.5</v>
      </c>
      <c r="ML76" s="437">
        <v>22756122.010000002</v>
      </c>
      <c r="MM76" s="437">
        <v>23243472.100000001</v>
      </c>
      <c r="MN76" s="437">
        <v>21346588.879999999</v>
      </c>
      <c r="MO76" s="437">
        <v>29668565.850000001</v>
      </c>
      <c r="MP76" s="437">
        <v>338968627.31999999</v>
      </c>
      <c r="MQ76" s="437">
        <v>26946727.09</v>
      </c>
      <c r="MR76" s="437">
        <v>72613556.890000001</v>
      </c>
      <c r="MS76" s="437">
        <v>18130979.649999999</v>
      </c>
      <c r="MT76" s="437">
        <v>67538182.319999993</v>
      </c>
      <c r="MU76" s="437">
        <v>25820302.030000001</v>
      </c>
      <c r="MV76" s="437">
        <v>65978602.149800003</v>
      </c>
      <c r="MW76" s="437">
        <v>18154503.800000001</v>
      </c>
      <c r="MX76" s="437">
        <v>8211475.5499999998</v>
      </c>
      <c r="MY76" s="437">
        <v>9138591.9800000004</v>
      </c>
      <c r="MZ76" s="437">
        <v>31160648.760000002</v>
      </c>
      <c r="NA76" s="437">
        <v>1118892362.29</v>
      </c>
      <c r="NB76" s="437">
        <v>160390723.47999999</v>
      </c>
      <c r="NC76" s="437">
        <v>32856889.649999999</v>
      </c>
      <c r="ND76" s="437">
        <v>396177782.25</v>
      </c>
      <c r="NE76" s="437">
        <v>29475479.640000001</v>
      </c>
      <c r="NF76" s="437">
        <v>70213945.069999993</v>
      </c>
      <c r="NG76" s="437">
        <v>255476172.06</v>
      </c>
      <c r="NH76" s="437">
        <v>204927854.00999999</v>
      </c>
      <c r="NI76" s="437">
        <v>28845020.649999999</v>
      </c>
      <c r="NJ76" s="437">
        <v>163132200.75999999</v>
      </c>
      <c r="NK76" s="437">
        <v>85684548.519999996</v>
      </c>
      <c r="NL76" s="437">
        <v>54184356.072999999</v>
      </c>
      <c r="NM76" s="437">
        <v>158864390.05000001</v>
      </c>
      <c r="NN76" s="437">
        <v>17503149.920000002</v>
      </c>
      <c r="NO76" s="437">
        <v>16788050.199999999</v>
      </c>
      <c r="NP76" s="437">
        <v>18066743.050000001</v>
      </c>
      <c r="NQ76" s="437">
        <v>19416844.68</v>
      </c>
      <c r="NR76" s="437">
        <v>12668683.93</v>
      </c>
      <c r="NS76" s="437">
        <v>18875174.609999999</v>
      </c>
      <c r="NT76" s="437">
        <v>281645431.70999998</v>
      </c>
      <c r="NU76" s="437">
        <v>165823026.47</v>
      </c>
      <c r="NV76" s="437">
        <v>25164588.550000001</v>
      </c>
      <c r="NW76" s="437">
        <v>11470130.49</v>
      </c>
      <c r="NX76" s="437">
        <v>24344678.960000001</v>
      </c>
      <c r="NY76" s="437">
        <v>23215396.57</v>
      </c>
      <c r="NZ76" s="437">
        <v>13960899.279999999</v>
      </c>
      <c r="OA76" s="437">
        <v>896861227.87</v>
      </c>
      <c r="OB76" s="437">
        <v>16349940.73</v>
      </c>
      <c r="OC76" s="437">
        <v>45252135.82</v>
      </c>
      <c r="OD76" s="437">
        <v>56615659.630000003</v>
      </c>
      <c r="OE76" s="437">
        <v>17341397.710000001</v>
      </c>
      <c r="OF76" s="437">
        <v>64973593.609999999</v>
      </c>
      <c r="OG76" s="437">
        <v>45824110.740000002</v>
      </c>
      <c r="OH76" s="437">
        <v>16793448.73</v>
      </c>
      <c r="OI76" s="437">
        <v>104633521.90000001</v>
      </c>
      <c r="OJ76" s="437">
        <v>107229924.48999999</v>
      </c>
      <c r="OK76" s="437">
        <v>84652665.129999995</v>
      </c>
      <c r="OL76" s="437">
        <v>613996589.70000005</v>
      </c>
      <c r="OM76" s="437">
        <v>56111778.200000003</v>
      </c>
      <c r="ON76" s="437">
        <v>30098670.190000001</v>
      </c>
      <c r="OO76" s="437">
        <v>122506196.64</v>
      </c>
      <c r="OP76" s="437">
        <v>299647319.33999997</v>
      </c>
      <c r="OQ76" s="437">
        <v>22066599.75</v>
      </c>
      <c r="OR76" s="437">
        <v>56311288.979999997</v>
      </c>
      <c r="OS76" s="437">
        <v>12592529.52</v>
      </c>
      <c r="OT76" s="437">
        <v>41884444.109999999</v>
      </c>
      <c r="OU76" s="437">
        <v>84529666.310000002</v>
      </c>
      <c r="OV76" s="437">
        <v>34915415.68</v>
      </c>
      <c r="OW76" s="437">
        <v>26529360.620000001</v>
      </c>
      <c r="OX76" s="437">
        <v>23584612.02</v>
      </c>
      <c r="OY76" s="437">
        <v>215411618.69999999</v>
      </c>
      <c r="OZ76" s="437">
        <v>20737763.879999999</v>
      </c>
      <c r="PA76" s="437">
        <v>45379323.740000002</v>
      </c>
      <c r="PB76" s="437">
        <v>5580204.0199999996</v>
      </c>
      <c r="PC76" s="437">
        <v>23088785.5</v>
      </c>
      <c r="PD76" s="437">
        <v>40465334.119999997</v>
      </c>
      <c r="PE76" s="437">
        <v>15958247.810000001</v>
      </c>
      <c r="PF76" s="437">
        <v>9312621.1999999993</v>
      </c>
      <c r="PG76" s="437">
        <v>15420667.460000001</v>
      </c>
      <c r="PH76" s="437">
        <v>13327753.1</v>
      </c>
      <c r="PI76" s="437">
        <v>34959194.869999997</v>
      </c>
      <c r="PJ76" s="437">
        <v>46538239.280000001</v>
      </c>
      <c r="PK76" s="437">
        <v>6736860.2800000003</v>
      </c>
      <c r="PL76" s="437">
        <v>24018192.949999999</v>
      </c>
      <c r="PM76" s="437">
        <v>10524548.65</v>
      </c>
      <c r="PN76" s="437">
        <v>10396906.09</v>
      </c>
      <c r="PO76" s="437">
        <v>9508741.6600000001</v>
      </c>
      <c r="PP76" s="437">
        <v>5337004.5199999996</v>
      </c>
      <c r="PQ76" s="437">
        <v>753818917.46000004</v>
      </c>
      <c r="PR76" s="437">
        <v>44729668.719999999</v>
      </c>
      <c r="PS76" s="437">
        <v>6338126.6100000003</v>
      </c>
      <c r="PT76" s="437">
        <v>37017164.380000003</v>
      </c>
      <c r="PU76" s="437">
        <v>93063665.819999993</v>
      </c>
      <c r="PV76" s="437">
        <v>11905139.6</v>
      </c>
      <c r="PW76" s="437">
        <v>46481568.57</v>
      </c>
      <c r="PX76" s="437">
        <v>10702206</v>
      </c>
      <c r="PY76" s="437">
        <v>62747436.32</v>
      </c>
      <c r="PZ76" s="437">
        <v>8687150.8200000003</v>
      </c>
      <c r="QA76" s="437">
        <v>44482029.630000003</v>
      </c>
      <c r="QB76" s="437">
        <v>8495142.6500000004</v>
      </c>
      <c r="QC76" s="437">
        <v>19795225.390000001</v>
      </c>
      <c r="QD76" s="437">
        <v>38856911.899999999</v>
      </c>
      <c r="QE76" s="437">
        <v>21161546.940000001</v>
      </c>
      <c r="QF76" s="437">
        <v>38975085.289999999</v>
      </c>
      <c r="QG76" s="437">
        <v>7546671.4699999997</v>
      </c>
      <c r="QH76" s="437">
        <v>8117084.6500000004</v>
      </c>
      <c r="QI76" s="437">
        <v>9369118.6699999999</v>
      </c>
      <c r="QJ76" s="437">
        <v>18066255.449999999</v>
      </c>
      <c r="QK76" s="437">
        <v>45944813.479999997</v>
      </c>
      <c r="QL76" s="437">
        <v>9314130.3599999994</v>
      </c>
      <c r="QM76" s="437">
        <v>4765441.9000000004</v>
      </c>
      <c r="QN76" s="437">
        <v>1695532.63</v>
      </c>
      <c r="QO76" s="437">
        <v>5165803.63</v>
      </c>
      <c r="QP76" s="437">
        <v>17515605.010000002</v>
      </c>
      <c r="QQ76" s="437">
        <v>302293356.97000003</v>
      </c>
      <c r="QR76" s="437">
        <v>12687311.24</v>
      </c>
      <c r="QS76" s="437">
        <v>54883400.240000002</v>
      </c>
      <c r="QT76" s="437">
        <v>31864373.32</v>
      </c>
      <c r="QU76" s="437">
        <v>26424522.350000001</v>
      </c>
      <c r="QV76" s="437">
        <v>142372975.80000001</v>
      </c>
      <c r="QW76" s="437">
        <v>22894394.140000001</v>
      </c>
      <c r="QX76" s="437">
        <v>24281781.120000001</v>
      </c>
      <c r="QY76" s="437">
        <v>106219599.08</v>
      </c>
      <c r="QZ76" s="437">
        <v>20449433.18</v>
      </c>
      <c r="RA76" s="437">
        <v>14296421.869999999</v>
      </c>
      <c r="RB76" s="437">
        <v>28932137.23</v>
      </c>
      <c r="RC76" s="437">
        <v>17821742.23</v>
      </c>
      <c r="RD76" s="437">
        <v>499613504.60000002</v>
      </c>
      <c r="RE76" s="437">
        <v>19438575.140000001</v>
      </c>
      <c r="RF76" s="437">
        <v>9151038.5600000005</v>
      </c>
      <c r="RG76" s="437">
        <v>54414999</v>
      </c>
      <c r="RH76" s="437">
        <v>7164399.3600000003</v>
      </c>
      <c r="RI76" s="437">
        <v>24850087.66</v>
      </c>
      <c r="RJ76" s="437">
        <v>11759458.720000001</v>
      </c>
      <c r="RK76" s="437">
        <v>23673565.760000002</v>
      </c>
      <c r="RL76" s="437">
        <v>30216173.27</v>
      </c>
      <c r="RM76" s="437">
        <v>12261024.18</v>
      </c>
      <c r="RN76" s="437">
        <v>24604511.739999998</v>
      </c>
      <c r="RO76" s="437">
        <v>13664159.17</v>
      </c>
      <c r="RP76" s="437">
        <v>17084711.260000002</v>
      </c>
      <c r="RQ76" s="437">
        <v>17282647.629999999</v>
      </c>
      <c r="RR76" s="437">
        <v>10961220.939999999</v>
      </c>
      <c r="RS76" s="437">
        <v>11848046.050000001</v>
      </c>
      <c r="RT76" s="437">
        <v>11273326.640000001</v>
      </c>
      <c r="RU76" s="437">
        <v>17382196.02</v>
      </c>
      <c r="RV76" s="437">
        <v>4418655.33</v>
      </c>
      <c r="RW76" s="437">
        <v>10033268.99</v>
      </c>
      <c r="RX76" s="437">
        <v>117507889.88</v>
      </c>
      <c r="RY76" s="437">
        <v>25031477.420000002</v>
      </c>
      <c r="RZ76" s="437">
        <v>21847090.690000001</v>
      </c>
      <c r="SA76" s="437">
        <v>27438083.109999999</v>
      </c>
      <c r="SB76" s="437">
        <v>19472101.100000001</v>
      </c>
      <c r="SC76" s="437">
        <v>16172112.52</v>
      </c>
      <c r="SD76" s="437">
        <v>28075967.649999999</v>
      </c>
      <c r="SE76" s="437">
        <v>45160277.520000003</v>
      </c>
      <c r="SF76" s="437">
        <v>31097768.649999999</v>
      </c>
      <c r="SG76" s="437">
        <v>31471625.940000001</v>
      </c>
      <c r="SH76" s="437">
        <v>18388200.27</v>
      </c>
      <c r="SI76" s="437">
        <v>7513628.7599999998</v>
      </c>
      <c r="SJ76" s="437">
        <v>84249718.730000004</v>
      </c>
      <c r="SK76" s="437">
        <v>33750024.439999998</v>
      </c>
      <c r="SL76" s="437">
        <v>31008134.719999999</v>
      </c>
      <c r="SM76" s="437">
        <v>40989580</v>
      </c>
      <c r="SN76" s="437">
        <v>30082953.800000001</v>
      </c>
      <c r="SO76" s="437">
        <v>27790604.329999998</v>
      </c>
      <c r="SP76" s="437">
        <v>26778426.600000001</v>
      </c>
      <c r="SQ76" s="437">
        <v>19100068.530000001</v>
      </c>
      <c r="SR76" s="437">
        <v>129281266.52</v>
      </c>
      <c r="SS76" s="437">
        <v>16124398.699999999</v>
      </c>
      <c r="ST76" s="437">
        <v>32716771.809999999</v>
      </c>
      <c r="SU76" s="437">
        <v>33866387.310000002</v>
      </c>
      <c r="SV76" s="437">
        <v>11955567.32</v>
      </c>
      <c r="SW76" s="437">
        <v>14453518.41</v>
      </c>
      <c r="SX76" s="437">
        <v>20337809.52</v>
      </c>
      <c r="SY76" s="437">
        <v>23952808.670000002</v>
      </c>
      <c r="SZ76" s="437">
        <v>10017213.9</v>
      </c>
      <c r="TA76" s="437">
        <v>11783738.460000001</v>
      </c>
      <c r="TB76" s="437">
        <v>34289638.619999997</v>
      </c>
      <c r="TC76" s="437">
        <v>20343566.620000001</v>
      </c>
      <c r="TD76" s="437">
        <v>58351821.390000001</v>
      </c>
      <c r="TE76" s="437">
        <v>9638498.5099999998</v>
      </c>
      <c r="TF76" s="437">
        <v>258513124.18000001</v>
      </c>
      <c r="TG76" s="437">
        <v>14135137.869999999</v>
      </c>
      <c r="TH76" s="437">
        <v>27364111.57</v>
      </c>
      <c r="TI76" s="437">
        <v>24758971.91</v>
      </c>
      <c r="TJ76" s="437">
        <v>6974225.6299999999</v>
      </c>
      <c r="TK76" s="437">
        <v>7832928.1699999999</v>
      </c>
      <c r="TL76" s="437">
        <v>10812720.630000001</v>
      </c>
      <c r="TM76" s="437">
        <v>29545040.420000002</v>
      </c>
      <c r="TN76" s="437">
        <v>16416373.43</v>
      </c>
      <c r="TO76" s="437">
        <v>12897464.08</v>
      </c>
      <c r="TP76" s="437">
        <v>4064859.17</v>
      </c>
      <c r="TQ76" s="437">
        <v>17772272.09</v>
      </c>
      <c r="TR76" s="437">
        <v>9542762.7400000002</v>
      </c>
      <c r="TS76" s="437">
        <v>8777817.5500000007</v>
      </c>
      <c r="TT76" s="437">
        <v>23800494.32</v>
      </c>
      <c r="TU76" s="437">
        <v>15221289.789999999</v>
      </c>
      <c r="TV76" s="437">
        <v>66315119.420000002</v>
      </c>
      <c r="TW76" s="437">
        <v>13819694.060000001</v>
      </c>
      <c r="TX76" s="437">
        <v>337928267.5</v>
      </c>
      <c r="TY76" s="437">
        <v>37441805.140000001</v>
      </c>
      <c r="TZ76" s="437">
        <v>5128243.92</v>
      </c>
      <c r="UA76" s="437">
        <v>9010412.9399999995</v>
      </c>
      <c r="UB76" s="437">
        <v>34517166.340000004</v>
      </c>
      <c r="UC76" s="437">
        <v>20467138.27</v>
      </c>
      <c r="UD76" s="437">
        <v>6073890.1799999997</v>
      </c>
      <c r="UE76" s="437">
        <v>37309743.689999998</v>
      </c>
      <c r="UF76" s="437">
        <v>12163866.01</v>
      </c>
      <c r="UG76" s="437">
        <v>106423864.7</v>
      </c>
      <c r="UH76" s="437">
        <v>25316239.120000001</v>
      </c>
      <c r="UI76" s="437">
        <v>23450974.18</v>
      </c>
      <c r="UJ76" s="437">
        <v>19935874.129999999</v>
      </c>
      <c r="UK76" s="437">
        <v>13449363.970000001</v>
      </c>
      <c r="UL76" s="437">
        <v>16011138.24</v>
      </c>
      <c r="UM76" s="437">
        <v>611466344.50999999</v>
      </c>
      <c r="UN76" s="437">
        <v>18902553.510000002</v>
      </c>
      <c r="UO76" s="437">
        <v>14912652.699999999</v>
      </c>
      <c r="UP76" s="437">
        <v>31887032.399999999</v>
      </c>
      <c r="UQ76" s="437">
        <v>6180267.1299999999</v>
      </c>
      <c r="UR76" s="437">
        <v>14999533.460000001</v>
      </c>
      <c r="US76" s="437">
        <v>34410266.090000004</v>
      </c>
      <c r="UT76" s="437">
        <v>9245126.3800000008</v>
      </c>
      <c r="UU76" s="437">
        <v>9361801.6199999992</v>
      </c>
      <c r="UV76" s="437">
        <v>22522365.98</v>
      </c>
      <c r="UW76" s="437">
        <v>23030810.370000001</v>
      </c>
      <c r="UX76" s="437">
        <v>32989415.68</v>
      </c>
      <c r="UY76" s="437">
        <v>41617569.200000003</v>
      </c>
      <c r="UZ76" s="437">
        <v>51970731.090000004</v>
      </c>
      <c r="VA76" s="437">
        <v>20957615.100000001</v>
      </c>
      <c r="VB76" s="437">
        <v>19302912.550000001</v>
      </c>
      <c r="VC76" s="437">
        <v>15206251.26</v>
      </c>
      <c r="VD76" s="437">
        <v>11984960.52</v>
      </c>
      <c r="VE76" s="437">
        <v>20387621.52</v>
      </c>
      <c r="VF76" s="437">
        <v>5076553.2</v>
      </c>
      <c r="VG76" s="437">
        <v>11574460.67</v>
      </c>
      <c r="VH76" s="437">
        <v>18781991.52</v>
      </c>
      <c r="VI76" s="437">
        <v>297716645.66000003</v>
      </c>
      <c r="VJ76" s="437">
        <v>29126882.75</v>
      </c>
      <c r="VK76" s="437">
        <v>43617201.950000003</v>
      </c>
      <c r="VL76" s="437">
        <v>35121735.909999996</v>
      </c>
      <c r="VM76" s="437">
        <v>50065719.090000004</v>
      </c>
      <c r="VN76" s="437">
        <v>30055175.48</v>
      </c>
      <c r="VO76" s="437">
        <v>24428813.309999999</v>
      </c>
      <c r="VP76" s="437">
        <v>2601506.77</v>
      </c>
      <c r="VQ76" s="437">
        <v>37561712.369999997</v>
      </c>
      <c r="VR76" s="437">
        <v>65222118.539999999</v>
      </c>
      <c r="VS76" s="437">
        <v>18132991.300000001</v>
      </c>
      <c r="VT76" s="437">
        <v>98815749.209999993</v>
      </c>
      <c r="VU76" s="437">
        <v>22063620.07</v>
      </c>
      <c r="VV76" s="437">
        <v>36625994.32</v>
      </c>
      <c r="VW76" s="437">
        <v>9951716.7899999991</v>
      </c>
      <c r="VX76" s="437">
        <v>1913703907.9100001</v>
      </c>
      <c r="VY76" s="437">
        <v>44671104.259999998</v>
      </c>
      <c r="VZ76" s="437">
        <v>73940647.299999997</v>
      </c>
      <c r="WA76" s="437">
        <v>43219850.009999998</v>
      </c>
      <c r="WB76" s="437">
        <v>20440571.379999999</v>
      </c>
      <c r="WC76" s="437">
        <v>16862318.34</v>
      </c>
      <c r="WD76" s="437">
        <v>36257904.200000003</v>
      </c>
      <c r="WE76" s="437">
        <v>50568212.520000003</v>
      </c>
      <c r="WF76" s="437">
        <v>51798256.68</v>
      </c>
      <c r="WG76" s="437">
        <v>34624616.130000003</v>
      </c>
      <c r="WH76" s="437">
        <v>9925015.3000000007</v>
      </c>
      <c r="WI76" s="437">
        <v>21410955.170000002</v>
      </c>
      <c r="WJ76" s="437">
        <v>34322624.189999998</v>
      </c>
      <c r="WK76" s="437">
        <v>69595899.659999996</v>
      </c>
      <c r="WL76" s="437">
        <v>49318221.630000003</v>
      </c>
      <c r="WM76" s="437">
        <v>47883070.950000003</v>
      </c>
      <c r="WN76" s="437">
        <v>28939997.68</v>
      </c>
      <c r="WO76" s="437">
        <v>28248497.600000001</v>
      </c>
      <c r="WP76" s="437">
        <v>17490769.07</v>
      </c>
      <c r="WQ76" s="437">
        <v>25881919.34</v>
      </c>
      <c r="WR76" s="437">
        <v>146624093.30000001</v>
      </c>
      <c r="WS76" s="437">
        <v>15642954.68</v>
      </c>
      <c r="WT76" s="437">
        <v>35338694.479999997</v>
      </c>
      <c r="WU76" s="437">
        <v>27858007.420000002</v>
      </c>
      <c r="WV76" s="437">
        <v>29498832.030000001</v>
      </c>
      <c r="WW76" s="437">
        <v>14565814.6</v>
      </c>
      <c r="WX76" s="437">
        <v>13124203.630000001</v>
      </c>
      <c r="WY76" s="437">
        <v>26246098.199999999</v>
      </c>
      <c r="WZ76" s="437">
        <v>190147810.44999999</v>
      </c>
      <c r="XA76" s="437">
        <v>9911406.5399999991</v>
      </c>
      <c r="XB76" s="437">
        <v>30821479.48</v>
      </c>
      <c r="XC76" s="437">
        <v>22197118.289999999</v>
      </c>
      <c r="XD76" s="437">
        <v>29459920.66</v>
      </c>
      <c r="XE76" s="437">
        <v>622818222.85000002</v>
      </c>
      <c r="XF76" s="437">
        <v>32905142.899999999</v>
      </c>
      <c r="XG76" s="437">
        <v>104737747.15000001</v>
      </c>
      <c r="XH76" s="437">
        <v>124887654.73999999</v>
      </c>
      <c r="XI76" s="437">
        <v>23471163.68</v>
      </c>
      <c r="XJ76" s="437">
        <v>29527158.350000001</v>
      </c>
      <c r="XK76" s="437">
        <v>45756813.240000002</v>
      </c>
      <c r="XL76" s="437">
        <v>70499589.719999999</v>
      </c>
      <c r="XM76" s="437">
        <v>18483192.719999999</v>
      </c>
      <c r="XN76" s="437">
        <v>38705033.210000001</v>
      </c>
      <c r="XO76" s="437">
        <v>39988098.859999999</v>
      </c>
      <c r="XP76" s="437">
        <v>23850624.969999999</v>
      </c>
      <c r="XQ76" s="437">
        <v>18379633.710000001</v>
      </c>
      <c r="XR76" s="437">
        <v>22014127.649999999</v>
      </c>
      <c r="XS76" s="437">
        <v>53131796.200000003</v>
      </c>
      <c r="XT76" s="437">
        <v>18011883.059999999</v>
      </c>
      <c r="XU76" s="437">
        <v>23226250.739999998</v>
      </c>
      <c r="XV76" s="437">
        <v>26362355.440000001</v>
      </c>
      <c r="XW76" s="437">
        <v>14455868.369999999</v>
      </c>
      <c r="XX76" s="437">
        <v>15210864.76</v>
      </c>
      <c r="XY76" s="437">
        <v>13018411.48</v>
      </c>
      <c r="XZ76" s="437">
        <v>56894272.82</v>
      </c>
      <c r="YA76" s="437">
        <v>52872444.299999997</v>
      </c>
      <c r="YB76" s="437">
        <v>560816899.38999999</v>
      </c>
      <c r="YC76" s="437">
        <v>29855000.800000001</v>
      </c>
      <c r="YD76" s="437">
        <v>57467346.390000001</v>
      </c>
      <c r="YE76" s="437">
        <v>61248548.759999998</v>
      </c>
      <c r="YF76" s="437">
        <v>95479874.170000002</v>
      </c>
      <c r="YG76" s="437">
        <v>31470863.530000001</v>
      </c>
      <c r="YH76" s="437">
        <v>53059021.850000001</v>
      </c>
      <c r="YI76" s="437">
        <v>27292731.050000001</v>
      </c>
      <c r="YJ76" s="437">
        <v>80467824.5</v>
      </c>
      <c r="YK76" s="437">
        <v>46038094.350000001</v>
      </c>
      <c r="YL76" s="437">
        <v>44851411.270000003</v>
      </c>
      <c r="YM76" s="437">
        <v>24319578.68</v>
      </c>
      <c r="YN76" s="437">
        <v>36970589.649999999</v>
      </c>
      <c r="YO76" s="437">
        <v>15843744.449999999</v>
      </c>
      <c r="YP76" s="437">
        <v>72988163.989999995</v>
      </c>
      <c r="YQ76" s="437">
        <v>73154304.980000004</v>
      </c>
      <c r="YR76" s="437">
        <v>22720947.789999999</v>
      </c>
      <c r="YS76" s="437">
        <v>153343504.87</v>
      </c>
      <c r="YT76" s="437">
        <v>14741588.08</v>
      </c>
      <c r="YU76" s="437">
        <v>21440763.140000001</v>
      </c>
      <c r="YV76" s="437">
        <v>8981719.4900000002</v>
      </c>
      <c r="YW76" s="437">
        <v>19890548.440000001</v>
      </c>
      <c r="YX76" s="437">
        <v>13467330.24</v>
      </c>
      <c r="YY76" s="437">
        <v>28177947.300000001</v>
      </c>
      <c r="YZ76" s="437">
        <v>123507167.73</v>
      </c>
      <c r="ZA76" s="437">
        <v>8640062.1899999995</v>
      </c>
      <c r="ZB76" s="437">
        <v>37099040.119999997</v>
      </c>
      <c r="ZC76" s="437">
        <v>10877965.689999999</v>
      </c>
      <c r="ZD76" s="437">
        <v>33713137.740000002</v>
      </c>
      <c r="ZE76" s="437">
        <v>4820340.3499999996</v>
      </c>
      <c r="ZF76" s="437">
        <v>7853015.5599999996</v>
      </c>
      <c r="ZG76" s="437">
        <v>13684082.119999999</v>
      </c>
      <c r="ZH76" s="437">
        <v>31999745.300000001</v>
      </c>
      <c r="ZI76" s="437">
        <v>223079843.63999999</v>
      </c>
      <c r="ZJ76" s="437">
        <v>28626656.149999999</v>
      </c>
      <c r="ZK76" s="437">
        <v>89304726.299999997</v>
      </c>
      <c r="ZL76" s="437">
        <v>265705181.37</v>
      </c>
      <c r="ZM76" s="437">
        <v>94730903.959999993</v>
      </c>
      <c r="ZN76" s="437">
        <v>53545832.890000001</v>
      </c>
      <c r="ZO76" s="437">
        <v>50016871.469999999</v>
      </c>
      <c r="ZP76" s="437">
        <v>145875150.83000001</v>
      </c>
      <c r="ZQ76" s="437">
        <v>324369378.50999999</v>
      </c>
      <c r="ZR76" s="437">
        <v>66396022.579999998</v>
      </c>
      <c r="ZS76" s="437">
        <v>33794257.030000001</v>
      </c>
      <c r="ZT76" s="437">
        <v>51287562.869999997</v>
      </c>
      <c r="ZU76" s="437">
        <v>33196113.629999999</v>
      </c>
      <c r="ZV76" s="437">
        <v>38908562.880000003</v>
      </c>
      <c r="ZW76" s="437">
        <v>22180799.710000001</v>
      </c>
      <c r="ZX76" s="437">
        <v>31084022.93</v>
      </c>
      <c r="ZY76" s="437">
        <v>23890169.859999999</v>
      </c>
      <c r="ZZ76" s="437">
        <v>25608419.190000001</v>
      </c>
      <c r="AAA76" s="437">
        <v>38854059.789999999</v>
      </c>
      <c r="AAB76" s="437">
        <v>44093942.539999999</v>
      </c>
      <c r="AAC76" s="437">
        <v>14014116.4</v>
      </c>
      <c r="AAD76" s="437">
        <v>30067818.84</v>
      </c>
      <c r="AAE76" s="437">
        <v>92692637.769999996</v>
      </c>
      <c r="AAF76" s="437">
        <v>21508412.219999999</v>
      </c>
      <c r="AAG76" s="437">
        <v>29134317.890000001</v>
      </c>
      <c r="AAH76" s="437">
        <v>7497372.8600000003</v>
      </c>
      <c r="AAI76" s="437">
        <v>18192076.140000001</v>
      </c>
      <c r="AAJ76" s="437">
        <v>14313264.01</v>
      </c>
      <c r="AAK76" s="437">
        <v>12421983.17</v>
      </c>
      <c r="AAL76" s="437">
        <v>1310773570.78</v>
      </c>
      <c r="AAM76" s="437">
        <v>23189747.739999998</v>
      </c>
      <c r="AAN76" s="437">
        <v>27564495.030000001</v>
      </c>
      <c r="AAO76" s="437">
        <v>65577320.630000003</v>
      </c>
      <c r="AAP76" s="437">
        <v>34146678.350000001</v>
      </c>
      <c r="AAQ76" s="437">
        <v>53966961.93</v>
      </c>
      <c r="AAR76" s="437">
        <v>28262812.309999999</v>
      </c>
      <c r="AAS76" s="437">
        <v>44431322.939999998</v>
      </c>
      <c r="AAT76" s="437">
        <v>53426440.32</v>
      </c>
      <c r="AAU76" s="437">
        <v>23243261.640000001</v>
      </c>
      <c r="AAV76" s="437">
        <v>26679519.059999999</v>
      </c>
      <c r="AAW76" s="437">
        <v>71545100.560000002</v>
      </c>
      <c r="AAX76" s="437">
        <v>37935303.600000001</v>
      </c>
      <c r="AAY76" s="437">
        <v>5111603.72</v>
      </c>
      <c r="AAZ76" s="437">
        <v>11604201.630000001</v>
      </c>
      <c r="ABA76" s="437">
        <v>19248070.940000001</v>
      </c>
      <c r="ABB76" s="437">
        <v>21227079.75</v>
      </c>
      <c r="ABC76" s="437">
        <v>35985249.57</v>
      </c>
      <c r="ABD76" s="437">
        <v>14630930.18</v>
      </c>
      <c r="ABE76" s="437">
        <v>68298867.420000002</v>
      </c>
      <c r="ABF76" s="437">
        <v>34944221.619999997</v>
      </c>
      <c r="ABG76" s="437">
        <v>33651033.740000002</v>
      </c>
      <c r="ABH76" s="437">
        <v>10572560.85</v>
      </c>
      <c r="ABI76" s="437">
        <v>7428309.2800000003</v>
      </c>
      <c r="ABJ76" s="437">
        <v>40951053.409999996</v>
      </c>
      <c r="ABK76" s="437">
        <v>17329361.57</v>
      </c>
      <c r="ABL76" s="437">
        <v>135566615.34999999</v>
      </c>
      <c r="ABM76" s="437">
        <v>67260843.739999995</v>
      </c>
      <c r="ABN76" s="437">
        <v>9379697.8300000001</v>
      </c>
      <c r="ABO76" s="437">
        <v>40481072.340000004</v>
      </c>
      <c r="ABP76" s="437">
        <v>12619270.58</v>
      </c>
      <c r="ABQ76" s="437">
        <v>25637701.27</v>
      </c>
      <c r="ABR76" s="437">
        <v>14290040.939999999</v>
      </c>
      <c r="ABS76" s="437">
        <v>16920126.809999999</v>
      </c>
      <c r="ABT76" s="437">
        <v>33185126.010000002</v>
      </c>
      <c r="ABU76" s="437">
        <v>132510989.8</v>
      </c>
      <c r="ABV76" s="437">
        <v>40062843.210000001</v>
      </c>
      <c r="ABW76" s="437">
        <v>59890155.140000001</v>
      </c>
      <c r="ABX76" s="437">
        <v>6497607.7599999998</v>
      </c>
      <c r="ABY76" s="437">
        <v>26557937.969999999</v>
      </c>
      <c r="ABZ76" s="437">
        <v>38093028.530000001</v>
      </c>
      <c r="ACA76" s="437">
        <v>9282981.0899999999</v>
      </c>
      <c r="ACB76" s="437">
        <v>16769211.279999999</v>
      </c>
      <c r="ACC76" s="437">
        <v>13766761.869999999</v>
      </c>
      <c r="ACD76" s="437">
        <v>21105464.25</v>
      </c>
      <c r="ACE76" s="437">
        <v>22435377.899999999</v>
      </c>
      <c r="ACF76" s="437">
        <v>457964627.43000001</v>
      </c>
      <c r="ACG76" s="437">
        <v>7170624.2199999997</v>
      </c>
      <c r="ACH76" s="437">
        <v>14715863.91</v>
      </c>
      <c r="ACI76" s="437">
        <v>30515327.699999999</v>
      </c>
      <c r="ACJ76" s="437">
        <v>17487256.379999999</v>
      </c>
      <c r="ACK76" s="437">
        <v>24747640.98</v>
      </c>
      <c r="ACL76" s="437">
        <v>56367015.359999999</v>
      </c>
      <c r="ACM76" s="437">
        <v>153901108.47</v>
      </c>
      <c r="ACN76" s="437">
        <v>183933452.93000001</v>
      </c>
      <c r="ACO76" s="437">
        <v>11779446.699999999</v>
      </c>
      <c r="ACP76" s="437">
        <v>30501213.260000002</v>
      </c>
      <c r="ACQ76" s="437">
        <v>44358118.329999998</v>
      </c>
      <c r="ACR76" s="437">
        <v>18464494.170000002</v>
      </c>
      <c r="ACS76" s="437">
        <v>200203520.91999999</v>
      </c>
      <c r="ACT76" s="437">
        <v>22655024.100000001</v>
      </c>
      <c r="ACU76" s="437">
        <v>29693285.960000001</v>
      </c>
      <c r="ACV76" s="437">
        <v>50474990.280000001</v>
      </c>
      <c r="ACW76" s="437">
        <v>6620437.1500000004</v>
      </c>
      <c r="ACX76" s="437">
        <v>14539527.880000001</v>
      </c>
      <c r="ACY76" s="437">
        <v>8276786.3099999996</v>
      </c>
      <c r="ACZ76" s="437">
        <v>9893242.7300000004</v>
      </c>
      <c r="ADA76" s="437">
        <v>24116267.59</v>
      </c>
      <c r="ADB76" s="437">
        <v>49356043.700000003</v>
      </c>
      <c r="ADC76" s="437">
        <v>35573248.259999998</v>
      </c>
      <c r="ADD76" s="437">
        <v>54244484.359999999</v>
      </c>
      <c r="ADE76" s="437">
        <v>17343137.530000001</v>
      </c>
      <c r="ADF76" s="437">
        <v>8209797.75</v>
      </c>
      <c r="ADG76" s="437">
        <v>13803536.789999999</v>
      </c>
      <c r="ADH76" s="437">
        <v>17037806.739999998</v>
      </c>
      <c r="ADI76" s="437">
        <v>18476983.07</v>
      </c>
      <c r="ADJ76" s="437">
        <v>20840662.359999999</v>
      </c>
      <c r="ADK76" s="437">
        <v>10914793.32</v>
      </c>
      <c r="ADL76" s="437">
        <v>352920757.86000001</v>
      </c>
      <c r="ADM76" s="437">
        <v>130273572.84999999</v>
      </c>
      <c r="ADN76" s="437">
        <v>39160318.549999997</v>
      </c>
      <c r="ADO76" s="437">
        <v>78478536.780000001</v>
      </c>
      <c r="ADP76" s="437">
        <v>5001846.47</v>
      </c>
      <c r="ADQ76" s="437">
        <v>12196985.52</v>
      </c>
      <c r="ADR76" s="437">
        <v>57361388.579999998</v>
      </c>
      <c r="ADS76" s="437">
        <v>8346682.8899999997</v>
      </c>
      <c r="ADT76" s="437">
        <v>566855488.25</v>
      </c>
      <c r="ADU76" s="437">
        <v>116982651.13</v>
      </c>
      <c r="ADV76" s="437">
        <v>21948164.620000001</v>
      </c>
      <c r="ADW76" s="437">
        <v>36954474.479999997</v>
      </c>
      <c r="ADX76" s="437">
        <v>32928701.82</v>
      </c>
      <c r="ADY76" s="437">
        <v>42149900.240000002</v>
      </c>
      <c r="ADZ76" s="437">
        <v>22568931.23</v>
      </c>
      <c r="AEA76" s="437">
        <v>14207581.99</v>
      </c>
      <c r="AEB76" s="437">
        <v>10792468.050000001</v>
      </c>
      <c r="AEC76" s="437">
        <v>36847427.869999997</v>
      </c>
      <c r="AED76" s="437">
        <v>12136583.26</v>
      </c>
      <c r="AEE76" s="437">
        <v>16559973.720000001</v>
      </c>
      <c r="AEF76" s="437">
        <v>21758393.18</v>
      </c>
      <c r="AEG76" s="437">
        <v>23448241.57</v>
      </c>
      <c r="AEH76" s="437">
        <v>30487195.640000001</v>
      </c>
      <c r="AEI76" s="437">
        <v>38847241.240000002</v>
      </c>
      <c r="AEJ76" s="437">
        <v>13439754.619999999</v>
      </c>
      <c r="AEK76" s="437">
        <v>52115538.399999999</v>
      </c>
      <c r="AEL76" s="437">
        <v>20824877.329999998</v>
      </c>
      <c r="AEM76" s="437">
        <v>31988256.300000001</v>
      </c>
      <c r="AEN76" s="437">
        <v>311901485.23000002</v>
      </c>
      <c r="AEO76" s="437">
        <v>38905369.140000001</v>
      </c>
      <c r="AEP76" s="437">
        <v>28771499.010000002</v>
      </c>
      <c r="AEQ76" s="437">
        <v>24533292.27</v>
      </c>
      <c r="AER76" s="437">
        <v>12160523.74</v>
      </c>
      <c r="AES76" s="437">
        <v>50031038.920000002</v>
      </c>
      <c r="AET76" s="437">
        <v>32520805.190000001</v>
      </c>
      <c r="AEU76" s="437">
        <v>30949822.440000001</v>
      </c>
      <c r="AEV76" s="437">
        <v>24976380.629999999</v>
      </c>
      <c r="AEW76" s="437">
        <v>18196449</v>
      </c>
      <c r="AEX76" s="437">
        <v>220990301.33000001</v>
      </c>
      <c r="AEY76" s="437">
        <v>159546354.53</v>
      </c>
      <c r="AEZ76" s="437">
        <v>36224197.460000001</v>
      </c>
      <c r="AFA76" s="437">
        <v>19641377.100000001</v>
      </c>
      <c r="AFB76" s="437">
        <v>60809389.799999997</v>
      </c>
      <c r="AFC76" s="437">
        <v>78903015.859999999</v>
      </c>
      <c r="AFD76" s="437">
        <v>21230888.050000001</v>
      </c>
      <c r="AFE76" s="437">
        <v>17629989.93</v>
      </c>
      <c r="AFF76" s="437">
        <v>27206943.140000001</v>
      </c>
      <c r="AFG76" s="437">
        <v>22915877.859999999</v>
      </c>
      <c r="AFH76" s="437">
        <v>17355235.699999999</v>
      </c>
      <c r="AFI76" s="437">
        <v>10600201.5</v>
      </c>
      <c r="AFJ76" s="437">
        <v>13577908.859999999</v>
      </c>
      <c r="AFK76" s="437">
        <v>170415163.68000001</v>
      </c>
      <c r="AFL76" s="437">
        <v>33964089.159999996</v>
      </c>
      <c r="AFM76" s="437">
        <v>54726681.810000002</v>
      </c>
      <c r="AFN76" s="437">
        <v>18634581.989999998</v>
      </c>
      <c r="AFO76" s="437">
        <v>42420183.090000004</v>
      </c>
      <c r="AFP76" s="437">
        <v>43756604.75</v>
      </c>
      <c r="AFQ76" s="437">
        <v>28656319.859999999</v>
      </c>
      <c r="AFR76" s="437">
        <v>48555452.600000001</v>
      </c>
      <c r="AFS76" s="437">
        <v>29941982.989999998</v>
      </c>
      <c r="AFT76" s="437">
        <v>23984181.260000002</v>
      </c>
      <c r="AFU76" s="437">
        <v>35022824.159999996</v>
      </c>
      <c r="AFV76" s="437">
        <v>40909344.710000001</v>
      </c>
      <c r="AFW76" s="437">
        <v>245678611.47999999</v>
      </c>
      <c r="AFX76" s="437">
        <v>30076304.920000002</v>
      </c>
      <c r="AFY76" s="437">
        <v>12451429.91</v>
      </c>
      <c r="AFZ76" s="437">
        <v>27367031.27</v>
      </c>
      <c r="AGA76" s="437">
        <v>25229542.48</v>
      </c>
      <c r="AGB76" s="437">
        <v>11496952.130000001</v>
      </c>
      <c r="AGC76" s="437">
        <v>15690229.210000001</v>
      </c>
      <c r="AGD76" s="437">
        <v>17922914.239999998</v>
      </c>
      <c r="AGE76" s="437">
        <v>11662788.130000001</v>
      </c>
      <c r="AGF76" s="437">
        <v>12699688.289999999</v>
      </c>
      <c r="AGG76" s="437">
        <v>16005325.59</v>
      </c>
      <c r="AGH76" s="437">
        <v>641476322.01999998</v>
      </c>
      <c r="AGI76" s="437">
        <v>49568269.670000002</v>
      </c>
      <c r="AGJ76" s="437">
        <v>35078268.689999998</v>
      </c>
      <c r="AGK76" s="437">
        <v>19841061.609999999</v>
      </c>
      <c r="AGL76" s="437">
        <v>56435660.409999996</v>
      </c>
      <c r="AGM76" s="437">
        <v>34879218.409999996</v>
      </c>
      <c r="AGN76" s="437">
        <v>14164345.07</v>
      </c>
      <c r="AGO76" s="437">
        <v>42008692.579999998</v>
      </c>
      <c r="AGP76" s="437">
        <v>425745465.77999997</v>
      </c>
      <c r="AGQ76" s="437">
        <v>374137065.54000002</v>
      </c>
      <c r="AGR76" s="437">
        <v>17215818.870000001</v>
      </c>
      <c r="AGS76" s="437">
        <v>45612718.280000001</v>
      </c>
      <c r="AGT76" s="437">
        <v>58671296.270000003</v>
      </c>
      <c r="AGU76" s="437">
        <v>20315741.780000001</v>
      </c>
      <c r="AGV76" s="437">
        <v>10719367.93</v>
      </c>
      <c r="AGW76" s="437">
        <v>24525449.77</v>
      </c>
      <c r="AGX76" s="437">
        <v>10227925.35</v>
      </c>
      <c r="AGY76" s="437">
        <v>36571898.979999997</v>
      </c>
      <c r="AGZ76" s="437">
        <v>47425032.090000004</v>
      </c>
      <c r="AHA76" s="437">
        <v>24548370.239999998</v>
      </c>
      <c r="AHB76" s="437">
        <v>17401581.870000001</v>
      </c>
      <c r="AHC76" s="437">
        <v>22533987.43</v>
      </c>
      <c r="AHD76" s="437">
        <v>11029604.460000001</v>
      </c>
      <c r="AHE76" s="437">
        <v>11617693.699999999</v>
      </c>
      <c r="AHF76" s="437">
        <v>9439270.8599999994</v>
      </c>
      <c r="AHG76" s="437">
        <v>74170858.329999998</v>
      </c>
      <c r="AHH76" s="437">
        <v>32767618.559999999</v>
      </c>
      <c r="AHI76" s="437">
        <v>25188297.079999998</v>
      </c>
      <c r="AHJ76" s="437">
        <v>13891180.220000001</v>
      </c>
      <c r="AHK76" s="437">
        <v>30195850.640000001</v>
      </c>
      <c r="AHL76" s="437">
        <v>21347024.5</v>
      </c>
      <c r="AHM76" s="437">
        <v>10712433.859999999</v>
      </c>
      <c r="AHN76" s="437">
        <v>54826433523.369675</v>
      </c>
      <c r="AHQ76" s="352">
        <v>71</v>
      </c>
    </row>
    <row r="77" spans="1:901" x14ac:dyDescent="0.35">
      <c r="A77" s="326">
        <v>6</v>
      </c>
      <c r="B77" s="77" t="s">
        <v>6408</v>
      </c>
      <c r="C77" s="11">
        <v>-241023404.27000001</v>
      </c>
      <c r="D77" s="11">
        <v>-28795458.289999999</v>
      </c>
      <c r="E77" s="11">
        <v>-68289405.530000001</v>
      </c>
      <c r="F77" s="11">
        <v>-10349981.33</v>
      </c>
      <c r="G77" s="11">
        <v>-38166237.560000002</v>
      </c>
      <c r="H77" s="11">
        <v>-23067562.289999999</v>
      </c>
      <c r="I77" s="11">
        <v>-62512076.100000001</v>
      </c>
      <c r="J77" s="11">
        <v>-10227176.58</v>
      </c>
      <c r="K77" s="11">
        <v>-12615254.039999999</v>
      </c>
      <c r="L77" s="11">
        <v>-13874389.779999999</v>
      </c>
      <c r="M77" s="11">
        <v>-16488573.890000001</v>
      </c>
      <c r="N77" s="11">
        <v>-16501888.390000001</v>
      </c>
      <c r="O77" s="11">
        <v>-38486303.57</v>
      </c>
      <c r="P77" s="11">
        <v>-11369553.050000001</v>
      </c>
      <c r="Q77" s="11">
        <v>-8779221.6999999993</v>
      </c>
      <c r="R77" s="11">
        <v>-37997716.700000003</v>
      </c>
      <c r="S77" s="11">
        <v>-24624594.190000001</v>
      </c>
      <c r="T77" s="11">
        <v>-6222884.0800000001</v>
      </c>
      <c r="U77" s="11">
        <v>-310322677.24000001</v>
      </c>
      <c r="V77" s="11">
        <v>-116134496.65000001</v>
      </c>
      <c r="W77" s="11">
        <v>-14725914.449999999</v>
      </c>
      <c r="X77" s="11">
        <v>-29540749.52</v>
      </c>
      <c r="Y77" s="11">
        <v>-36478690.619999997</v>
      </c>
      <c r="Z77" s="11">
        <v>-46127520.880000003</v>
      </c>
      <c r="AA77" s="11">
        <v>-22342037.710000001</v>
      </c>
      <c r="AB77" s="11">
        <v>-135813523.31999999</v>
      </c>
      <c r="AC77" s="11">
        <v>-43333409.950000003</v>
      </c>
      <c r="AD77" s="11">
        <v>-31304426.030000001</v>
      </c>
      <c r="AE77" s="11">
        <v>-143372681.66</v>
      </c>
      <c r="AF77" s="11">
        <v>-37412675.130000003</v>
      </c>
      <c r="AG77" s="11">
        <v>-149216852.30000001</v>
      </c>
      <c r="AH77" s="11">
        <v>-64947945.149999999</v>
      </c>
      <c r="AI77" s="11">
        <v>-28075094.25</v>
      </c>
      <c r="AJ77" s="11">
        <v>-21240005.140000001</v>
      </c>
      <c r="AK77" s="11">
        <v>-25034319.640000001</v>
      </c>
      <c r="AL77" s="11">
        <v>-41677452.609999999</v>
      </c>
      <c r="AM77" s="11">
        <v>-52647574.670000002</v>
      </c>
      <c r="AN77" s="11">
        <v>-21241688.82</v>
      </c>
      <c r="AO77" s="11">
        <v>-14218874.83</v>
      </c>
      <c r="AP77" s="11">
        <v>-19057269.91</v>
      </c>
      <c r="AQ77" s="11">
        <v>-25098481.93</v>
      </c>
      <c r="AR77" s="11">
        <v>-13917884.83</v>
      </c>
      <c r="AS77" s="11">
        <v>-212253979.50999999</v>
      </c>
      <c r="AT77" s="11">
        <v>-6363593.1699999999</v>
      </c>
      <c r="AU77" s="11">
        <v>-4352652.66</v>
      </c>
      <c r="AV77" s="11">
        <v>-5159771.37</v>
      </c>
      <c r="AW77" s="11">
        <v>-14036021.470000001</v>
      </c>
      <c r="AX77" s="11">
        <v>-22864766.120000001</v>
      </c>
      <c r="AY77" s="11">
        <v>-5334699.25</v>
      </c>
      <c r="AZ77" s="11">
        <v>-6914653.04</v>
      </c>
      <c r="BA77" s="11">
        <v>-3947222.18</v>
      </c>
      <c r="BB77" s="11">
        <v>-6010952.1699999999</v>
      </c>
      <c r="BC77" s="11">
        <v>-2335540.88</v>
      </c>
      <c r="BD77" s="11">
        <v>-7484006.7199999997</v>
      </c>
      <c r="BE77" s="11">
        <v>-39742206.450000003</v>
      </c>
      <c r="BF77" s="11">
        <v>-3463374.36</v>
      </c>
      <c r="BG77" s="11">
        <v>-8651152.5700000003</v>
      </c>
      <c r="BH77" s="11">
        <v>-193022002.85699999</v>
      </c>
      <c r="BI77" s="11">
        <v>-67825005.680000007</v>
      </c>
      <c r="BJ77" s="11">
        <v>-17832343.059999999</v>
      </c>
      <c r="BK77" s="11">
        <v>-6635231.5999999996</v>
      </c>
      <c r="BL77" s="11">
        <v>-21298958.870000001</v>
      </c>
      <c r="BM77" s="11">
        <v>-13018930.99</v>
      </c>
      <c r="BN77" s="11">
        <v>-15919132.84</v>
      </c>
      <c r="BO77" s="11">
        <v>-1133804</v>
      </c>
      <c r="BP77" s="11">
        <v>-783095.68</v>
      </c>
      <c r="BQ77" s="11">
        <v>-125654312.55</v>
      </c>
      <c r="BR77" s="11">
        <v>-9483176.7300000004</v>
      </c>
      <c r="BS77" s="11">
        <v>-8186980.4199999999</v>
      </c>
      <c r="BT77" s="11">
        <v>-15356478.859999999</v>
      </c>
      <c r="BU77" s="11">
        <v>-8580519.9399999995</v>
      </c>
      <c r="BV77" s="11">
        <v>-7296334</v>
      </c>
      <c r="BW77" s="11">
        <v>-5828334.3899999997</v>
      </c>
      <c r="BX77" s="11">
        <v>-6622792.5700000003</v>
      </c>
      <c r="BY77" s="11">
        <v>-65041837.560000002</v>
      </c>
      <c r="BZ77" s="11">
        <v>-13968822.619999999</v>
      </c>
      <c r="CA77" s="11">
        <v>-24126471.350000001</v>
      </c>
      <c r="CB77" s="11">
        <v>-42044698.609999999</v>
      </c>
      <c r="CC77" s="11">
        <v>-12570254.98</v>
      </c>
      <c r="CD77" s="11">
        <v>-12252945.42</v>
      </c>
      <c r="CE77" s="11">
        <v>-12287309.550000001</v>
      </c>
      <c r="CF77" s="11">
        <v>-195656709.68000001</v>
      </c>
      <c r="CG77" s="11">
        <v>-14679677.199999999</v>
      </c>
      <c r="CH77" s="11">
        <v>-61476237.060000002</v>
      </c>
      <c r="CI77" s="11">
        <v>-5896626.5800000001</v>
      </c>
      <c r="CJ77" s="11">
        <v>-12812247.560000001</v>
      </c>
      <c r="CK77" s="11">
        <v>-12389826.58</v>
      </c>
      <c r="CL77" s="11">
        <v>-9690308.2400000002</v>
      </c>
      <c r="CM77" s="11">
        <v>-21146237.949999999</v>
      </c>
      <c r="CN77" s="11">
        <v>-3820207.18</v>
      </c>
      <c r="CO77" s="11">
        <v>-10688995.449999999</v>
      </c>
      <c r="CP77" s="11">
        <v>-10413552.41</v>
      </c>
      <c r="CQ77" s="11">
        <v>-9207849.2599999998</v>
      </c>
      <c r="CR77" s="11">
        <v>-8866270.3800000008</v>
      </c>
      <c r="CS77" s="11">
        <v>-111448952.98999999</v>
      </c>
      <c r="CT77" s="11">
        <v>-8215528.1500000004</v>
      </c>
      <c r="CU77" s="11">
        <v>-10613548.42</v>
      </c>
      <c r="CV77" s="11">
        <v>-29612027.010000002</v>
      </c>
      <c r="CW77" s="11">
        <v>-14270842.1</v>
      </c>
      <c r="CX77" s="11">
        <v>-20442844.84</v>
      </c>
      <c r="CY77" s="11">
        <v>-7812861.6200000001</v>
      </c>
      <c r="CZ77" s="11">
        <v>-8077126.0700000003</v>
      </c>
      <c r="DA77" s="11">
        <v>-196004128.53</v>
      </c>
      <c r="DB77" s="11">
        <v>-184302315.63999999</v>
      </c>
      <c r="DC77" s="11">
        <v>-18609924.289999999</v>
      </c>
      <c r="DD77" s="11">
        <v>-24049854.68</v>
      </c>
      <c r="DE77" s="11">
        <v>-28658223.850000001</v>
      </c>
      <c r="DF77" s="11">
        <v>-34896926</v>
      </c>
      <c r="DG77" s="11">
        <v>-24810634.789999999</v>
      </c>
      <c r="DH77" s="11">
        <v>-27110612.899999999</v>
      </c>
      <c r="DI77" s="11">
        <v>-16656493.57</v>
      </c>
      <c r="DJ77" s="11">
        <v>-573057314.64999998</v>
      </c>
      <c r="DK77" s="11">
        <v>-14271883.039999999</v>
      </c>
      <c r="DL77" s="11">
        <v>-22108070.239999998</v>
      </c>
      <c r="DM77" s="11">
        <v>-18739622.239999998</v>
      </c>
      <c r="DN77" s="11">
        <v>-14829248.389799999</v>
      </c>
      <c r="DO77" s="11">
        <v>-17282458.43</v>
      </c>
      <c r="DP77" s="11">
        <v>-41751203.5</v>
      </c>
      <c r="DQ77" s="11">
        <v>-19101411.1699</v>
      </c>
      <c r="DR77" s="11">
        <v>-42639633.700000003</v>
      </c>
      <c r="DS77" s="11">
        <v>-244316269.03999999</v>
      </c>
      <c r="DT77" s="11">
        <v>-44981962.780000001</v>
      </c>
      <c r="DU77" s="11">
        <v>-72308401.879999995</v>
      </c>
      <c r="DV77" s="11">
        <v>-119702897.81</v>
      </c>
      <c r="DW77" s="11">
        <v>-56251187.619999997</v>
      </c>
      <c r="DX77" s="11">
        <v>-37777779.770000003</v>
      </c>
      <c r="DY77" s="11">
        <v>-27534768.440000001</v>
      </c>
      <c r="DZ77" s="11">
        <v>-6710508.8799999999</v>
      </c>
      <c r="EA77" s="11">
        <v>-22134320.359999999</v>
      </c>
      <c r="EB77" s="11">
        <v>-12868897.65</v>
      </c>
      <c r="EC77" s="11">
        <v>-65068499.759999998</v>
      </c>
      <c r="ED77" s="11">
        <v>-140333758.43000001</v>
      </c>
      <c r="EE77" s="11">
        <v>-74949302.530000001</v>
      </c>
      <c r="EF77" s="11">
        <v>-25567485.899999999</v>
      </c>
      <c r="EG77" s="11">
        <v>-23560438.460000001</v>
      </c>
      <c r="EH77" s="11">
        <v>-22757589.5</v>
      </c>
      <c r="EI77" s="11">
        <v>-34577420.619999997</v>
      </c>
      <c r="EJ77" s="11">
        <v>-41202789.969999999</v>
      </c>
      <c r="EK77" s="11">
        <v>-14188042.029999999</v>
      </c>
      <c r="EL77" s="11">
        <v>-17128560.780000001</v>
      </c>
      <c r="EM77" s="11">
        <v>-370787579.32999998</v>
      </c>
      <c r="EN77" s="11">
        <v>-16555090.93</v>
      </c>
      <c r="EO77" s="11">
        <v>-27535090.02</v>
      </c>
      <c r="EP77" s="11">
        <v>-14026841.640000001</v>
      </c>
      <c r="EQ77" s="11">
        <v>-8864670.6199999992</v>
      </c>
      <c r="ER77" s="11">
        <v>-6699171.7999999998</v>
      </c>
      <c r="ES77" s="11">
        <v>-32675185.75</v>
      </c>
      <c r="ET77" s="11">
        <v>-26924144.850000001</v>
      </c>
      <c r="EU77" s="11">
        <v>-23142828.969999999</v>
      </c>
      <c r="EV77" s="11">
        <v>-184784402.91999999</v>
      </c>
      <c r="EW77" s="11">
        <v>-6928708.8499999996</v>
      </c>
      <c r="EX77" s="11">
        <v>-12793664.26</v>
      </c>
      <c r="EY77" s="11">
        <v>-18991020.02</v>
      </c>
      <c r="EZ77" s="11">
        <v>-23493287.370000001</v>
      </c>
      <c r="FA77" s="11">
        <v>-41382747.060000002</v>
      </c>
      <c r="FB77" s="11">
        <v>-26255118.710000001</v>
      </c>
      <c r="FC77" s="11">
        <v>-12345721.23</v>
      </c>
      <c r="FD77" s="11">
        <v>-12224822.220000001</v>
      </c>
      <c r="FE77" s="11">
        <v>-10452838.24</v>
      </c>
      <c r="FF77" s="11">
        <v>-8880725.2799999993</v>
      </c>
      <c r="FG77" s="11">
        <v>-9661237.6400000006</v>
      </c>
      <c r="FH77" s="11">
        <v>-71153653.790000007</v>
      </c>
      <c r="FI77" s="11">
        <v>-10255011.83</v>
      </c>
      <c r="FJ77" s="11">
        <v>-11779610.48</v>
      </c>
      <c r="FK77" s="11">
        <v>-11016859.529999999</v>
      </c>
      <c r="FL77" s="11">
        <v>-16898437.91</v>
      </c>
      <c r="FM77" s="11">
        <v>-17802643.09</v>
      </c>
      <c r="FN77" s="11">
        <v>-9873913.9800000004</v>
      </c>
      <c r="FO77" s="11">
        <v>-10187855.99</v>
      </c>
      <c r="FP77" s="11">
        <v>-366285385.56999999</v>
      </c>
      <c r="FQ77" s="11">
        <v>-11191676.220000001</v>
      </c>
      <c r="FR77" s="11">
        <v>-28042155.57</v>
      </c>
      <c r="FS77" s="11">
        <v>-31851411.149999999</v>
      </c>
      <c r="FT77" s="11">
        <v>-22588622.219999999</v>
      </c>
      <c r="FU77" s="11">
        <v>-8734809.9800000004</v>
      </c>
      <c r="FV77" s="11">
        <v>-50452805.049999997</v>
      </c>
      <c r="FW77" s="11">
        <v>-36795112.409999996</v>
      </c>
      <c r="FX77" s="11">
        <v>-26850117.050000001</v>
      </c>
      <c r="FY77" s="11">
        <v>-13895092.15</v>
      </c>
      <c r="FZ77" s="11">
        <v>-64847836.420000002</v>
      </c>
      <c r="GA77" s="11">
        <v>-19315888.710000001</v>
      </c>
      <c r="GB77" s="11">
        <v>-17992709.629999999</v>
      </c>
      <c r="GC77" s="11">
        <v>-9697943.3100000005</v>
      </c>
      <c r="GD77" s="11">
        <v>-145630607.41999999</v>
      </c>
      <c r="GE77" s="11">
        <v>-6999378.9199999999</v>
      </c>
      <c r="GF77" s="11">
        <v>-7462450.3399999999</v>
      </c>
      <c r="GG77" s="11">
        <v>-34578775.68</v>
      </c>
      <c r="GH77" s="11">
        <v>-19504991.789999999</v>
      </c>
      <c r="GI77" s="11">
        <v>-7548315.1200000001</v>
      </c>
      <c r="GJ77" s="11">
        <v>-17662228.43</v>
      </c>
      <c r="GK77" s="11">
        <v>-30086841.030000001</v>
      </c>
      <c r="GL77" s="11">
        <v>-9933106.9399999995</v>
      </c>
      <c r="GM77" s="11">
        <v>-6934719.8200000003</v>
      </c>
      <c r="GN77" s="11">
        <v>-3619319.89</v>
      </c>
      <c r="GO77" s="11">
        <v>-8105436.5700000003</v>
      </c>
      <c r="GP77" s="11">
        <v>-132316202.63</v>
      </c>
      <c r="GQ77" s="11">
        <v>-11990952</v>
      </c>
      <c r="GR77" s="11">
        <v>-10416715.58</v>
      </c>
      <c r="GS77" s="11">
        <v>-16670152.85</v>
      </c>
      <c r="GT77" s="11">
        <v>-5995234.7999999998</v>
      </c>
      <c r="GU77" s="11">
        <v>-23958859.16</v>
      </c>
      <c r="GV77" s="11">
        <v>-9059307.9600000009</v>
      </c>
      <c r="GW77" s="11">
        <v>-9297023.5600000005</v>
      </c>
      <c r="GX77" s="11">
        <v>-144843644.06999999</v>
      </c>
      <c r="GY77" s="11">
        <v>-7609137.6500000004</v>
      </c>
      <c r="GZ77" s="11">
        <v>-30689759.390000001</v>
      </c>
      <c r="HA77" s="11">
        <v>-16475808.42</v>
      </c>
      <c r="HB77" s="11">
        <v>-719361250.33000004</v>
      </c>
      <c r="HC77" s="11">
        <v>-36832592.579999998</v>
      </c>
      <c r="HD77" s="11">
        <v>-59065504.420000002</v>
      </c>
      <c r="HE77" s="11">
        <v>-73267494.439999998</v>
      </c>
      <c r="HF77" s="11">
        <v>-40053782.659999996</v>
      </c>
      <c r="HG77" s="11">
        <v>-43781089.689999998</v>
      </c>
      <c r="HH77" s="11">
        <v>-28176878.699999999</v>
      </c>
      <c r="HI77" s="11">
        <v>-265110074.56999999</v>
      </c>
      <c r="HJ77" s="11">
        <v>-44716188.600000001</v>
      </c>
      <c r="HK77" s="11">
        <v>-98952385.579999998</v>
      </c>
      <c r="HL77" s="11">
        <v>-25877390.120000001</v>
      </c>
      <c r="HM77" s="11">
        <v>-19539380.030000001</v>
      </c>
      <c r="HN77" s="11">
        <v>-42500662.219999999</v>
      </c>
      <c r="HO77" s="11">
        <v>-32524259.91</v>
      </c>
      <c r="HP77" s="11">
        <v>-29085423.800000001</v>
      </c>
      <c r="HQ77" s="11">
        <v>-253813670.53</v>
      </c>
      <c r="HR77" s="11">
        <v>-174762083.09</v>
      </c>
      <c r="HS77" s="11">
        <v>-28839156.949999999</v>
      </c>
      <c r="HT77" s="11">
        <v>-10686795.52</v>
      </c>
      <c r="HU77" s="11">
        <v>-15454397.6</v>
      </c>
      <c r="HV77" s="11">
        <v>-18420857.489999998</v>
      </c>
      <c r="HW77" s="11">
        <v>-65019170.420000002</v>
      </c>
      <c r="HX77" s="11">
        <v>-28768839.829999998</v>
      </c>
      <c r="HY77" s="11">
        <v>-28460544.68</v>
      </c>
      <c r="HZ77" s="11">
        <v>-18535160.57</v>
      </c>
      <c r="IA77" s="11">
        <v>-17812824.739999998</v>
      </c>
      <c r="IB77" s="11">
        <v>-21693918.300000001</v>
      </c>
      <c r="IC77" s="11">
        <v>-5527415.6299999999</v>
      </c>
      <c r="ID77" s="11">
        <v>-18184805.420000002</v>
      </c>
      <c r="IE77" s="11">
        <v>-15987411.220000001</v>
      </c>
      <c r="IF77" s="11">
        <v>-8579618.7599999998</v>
      </c>
      <c r="IG77" s="11">
        <v>-261204364.36000001</v>
      </c>
      <c r="IH77" s="11">
        <v>-54101346.509999998</v>
      </c>
      <c r="II77" s="11">
        <v>-21571920.93</v>
      </c>
      <c r="IJ77" s="11">
        <v>-62506431.520000003</v>
      </c>
      <c r="IK77" s="11">
        <v>-91633032.430000007</v>
      </c>
      <c r="IL77" s="11">
        <v>-47889528.890000001</v>
      </c>
      <c r="IM77" s="11">
        <v>-11502008.710000001</v>
      </c>
      <c r="IN77" s="11">
        <v>-15619506.52</v>
      </c>
      <c r="IO77" s="11">
        <v>-11625309.460000001</v>
      </c>
      <c r="IP77" s="11">
        <v>-27862786.07</v>
      </c>
      <c r="IQ77" s="11">
        <v>-16613406.460000001</v>
      </c>
      <c r="IR77" s="11">
        <v>-327185640.19</v>
      </c>
      <c r="IS77" s="11">
        <v>-22025315.710000001</v>
      </c>
      <c r="IT77" s="11">
        <v>-30502825.550000001</v>
      </c>
      <c r="IU77" s="11">
        <v>-28939781.300000001</v>
      </c>
      <c r="IV77" s="11">
        <v>-10013814.119999999</v>
      </c>
      <c r="IW77" s="11">
        <v>-27449244.800000001</v>
      </c>
      <c r="IX77" s="11">
        <v>-6797238.7699999996</v>
      </c>
      <c r="IY77" s="11">
        <v>-12275581.35</v>
      </c>
      <c r="IZ77" s="11">
        <v>-38810709.619999997</v>
      </c>
      <c r="JA77" s="11">
        <v>-40188667.509999998</v>
      </c>
      <c r="JB77" s="11">
        <v>-16928029.449999999</v>
      </c>
      <c r="JC77" s="11">
        <v>-68554518.519999996</v>
      </c>
      <c r="JD77" s="11">
        <v>-79847049.849999994</v>
      </c>
      <c r="JE77" s="11">
        <v>-17055352.460000001</v>
      </c>
      <c r="JF77" s="11">
        <v>-15746770.119999999</v>
      </c>
      <c r="JG77" s="11">
        <v>-15243034.48</v>
      </c>
      <c r="JH77" s="11">
        <v>-10352614.609999999</v>
      </c>
      <c r="JI77" s="11">
        <v>-196610174.66999999</v>
      </c>
      <c r="JJ77" s="11">
        <v>-18190264.329999998</v>
      </c>
      <c r="JK77" s="11">
        <v>-25889205.75</v>
      </c>
      <c r="JL77" s="11">
        <v>-40685203.130000003</v>
      </c>
      <c r="JM77" s="11">
        <v>-27277971.940000001</v>
      </c>
      <c r="JN77" s="11">
        <v>-50940352.619999997</v>
      </c>
      <c r="JO77" s="11">
        <v>-17784300.559999999</v>
      </c>
      <c r="JP77" s="11">
        <v>-204652058.46000001</v>
      </c>
      <c r="JQ77" s="11">
        <v>-141653737.31999999</v>
      </c>
      <c r="JR77" s="11">
        <v>-11402075.08</v>
      </c>
      <c r="JS77" s="11">
        <v>-8103188.1500000004</v>
      </c>
      <c r="JT77" s="11">
        <v>-14513843.07</v>
      </c>
      <c r="JU77" s="11">
        <v>-4481898.3499999996</v>
      </c>
      <c r="JV77" s="11">
        <v>-54206188.530000001</v>
      </c>
      <c r="JW77" s="11">
        <v>-21341180</v>
      </c>
      <c r="JX77" s="11">
        <v>-18315495.170000002</v>
      </c>
      <c r="JY77" s="11">
        <v>-18457714.75</v>
      </c>
      <c r="JZ77" s="11">
        <v>-11212434.49</v>
      </c>
      <c r="KA77" s="11">
        <v>-10128449.91</v>
      </c>
      <c r="KB77" s="11">
        <v>-17271849.32</v>
      </c>
      <c r="KC77" s="11">
        <v>-2928111.15</v>
      </c>
      <c r="KD77" s="11">
        <v>-9230747.8000000007</v>
      </c>
      <c r="KE77" s="11">
        <v>-427278414.31</v>
      </c>
      <c r="KF77" s="11">
        <v>-49811755.43</v>
      </c>
      <c r="KG77" s="11">
        <v>-19571731.719999999</v>
      </c>
      <c r="KH77" s="11">
        <v>-25776418.690000001</v>
      </c>
      <c r="KI77" s="11">
        <v>-17756470.719999999</v>
      </c>
      <c r="KJ77" s="11">
        <v>-23169493.420000002</v>
      </c>
      <c r="KK77" s="11">
        <v>-76333014.879999995</v>
      </c>
      <c r="KL77" s="11">
        <v>-25818777.210000001</v>
      </c>
      <c r="KM77" s="11">
        <v>-17752773.030000001</v>
      </c>
      <c r="KN77" s="11">
        <v>-177115299.11000001</v>
      </c>
      <c r="KO77" s="11">
        <v>-25925002.550000001</v>
      </c>
      <c r="KP77" s="11">
        <v>-29893556.449999999</v>
      </c>
      <c r="KQ77" s="11">
        <v>-93962883.670000002</v>
      </c>
      <c r="KR77" s="11">
        <v>-25082893.07</v>
      </c>
      <c r="KS77" s="11">
        <v>-39609487.43</v>
      </c>
      <c r="KT77" s="11">
        <v>-233669369.18000001</v>
      </c>
      <c r="KU77" s="11">
        <v>-24454559.699999999</v>
      </c>
      <c r="KV77" s="11">
        <v>-258082271.47</v>
      </c>
      <c r="KW77" s="11">
        <v>-24393990.890000001</v>
      </c>
      <c r="KX77" s="11">
        <v>-12062869.119999999</v>
      </c>
      <c r="KY77" s="11">
        <v>-29854874.530000001</v>
      </c>
      <c r="KZ77" s="11">
        <v>-25935954.149999999</v>
      </c>
      <c r="LA77" s="11">
        <v>-16086729.16</v>
      </c>
      <c r="LB77" s="11">
        <v>-16844287.260000002</v>
      </c>
      <c r="LC77" s="11">
        <v>-23233403.16</v>
      </c>
      <c r="LD77" s="11">
        <v>-455124945.56999999</v>
      </c>
      <c r="LE77" s="11">
        <v>-157709666.62</v>
      </c>
      <c r="LF77" s="11">
        <v>-118005432.54000001</v>
      </c>
      <c r="LG77" s="11">
        <v>-122883072.47</v>
      </c>
      <c r="LH77" s="11">
        <v>-23254006.949999999</v>
      </c>
      <c r="LI77" s="11">
        <v>-26354862.420000002</v>
      </c>
      <c r="LJ77" s="11">
        <v>-12645168.640000001</v>
      </c>
      <c r="LK77" s="11">
        <v>-35990150.109999999</v>
      </c>
      <c r="LL77" s="11">
        <v>-11595457.18</v>
      </c>
      <c r="LM77" s="11">
        <v>-44328915.950000003</v>
      </c>
      <c r="LN77" s="11">
        <v>-9651465.1300000008</v>
      </c>
      <c r="LO77" s="11">
        <v>-143875666.87</v>
      </c>
      <c r="LP77" s="11">
        <v>-17933755.460000001</v>
      </c>
      <c r="LQ77" s="11">
        <v>-9280725.8599999994</v>
      </c>
      <c r="LR77" s="11">
        <v>-389563213.44</v>
      </c>
      <c r="LS77" s="11">
        <v>-160478574.78</v>
      </c>
      <c r="LT77" s="11">
        <v>-489356386.93000001</v>
      </c>
      <c r="LU77" s="11">
        <v>-99516299.049999997</v>
      </c>
      <c r="LV77" s="11">
        <v>-38963122.439999998</v>
      </c>
      <c r="LW77" s="11">
        <v>-28880543.420000002</v>
      </c>
      <c r="LX77" s="11">
        <v>-25710951.530000001</v>
      </c>
      <c r="LY77" s="11">
        <v>-25282439.25</v>
      </c>
      <c r="LZ77" s="11">
        <v>-31806323.449999999</v>
      </c>
      <c r="MA77" s="11">
        <v>-24518132.52</v>
      </c>
      <c r="MB77" s="11">
        <v>-95687865.599999994</v>
      </c>
      <c r="MC77" s="11">
        <v>-18540070.16</v>
      </c>
      <c r="MD77" s="11">
        <v>-388473713.25</v>
      </c>
      <c r="ME77" s="11">
        <v>-18056565.219999999</v>
      </c>
      <c r="MF77" s="11">
        <v>-11683266.91</v>
      </c>
      <c r="MG77" s="11">
        <v>-9912956.0500000007</v>
      </c>
      <c r="MH77" s="11">
        <v>-9824125.7100000009</v>
      </c>
      <c r="MI77" s="11">
        <v>-16240780.83</v>
      </c>
      <c r="MJ77" s="11">
        <v>-18708725.890000001</v>
      </c>
      <c r="MK77" s="11">
        <v>-14372161.27</v>
      </c>
      <c r="ML77" s="11">
        <v>-32138481.620000001</v>
      </c>
      <c r="MM77" s="11">
        <v>-13862880.41</v>
      </c>
      <c r="MN77" s="11">
        <v>-19214043.140000001</v>
      </c>
      <c r="MO77" s="11">
        <v>-13397877.720000001</v>
      </c>
      <c r="MP77" s="11">
        <v>-339634923.87</v>
      </c>
      <c r="MQ77" s="11">
        <v>-21203626.350000001</v>
      </c>
      <c r="MR77" s="11">
        <v>-28073332.460000001</v>
      </c>
      <c r="MS77" s="11">
        <v>-32660424.829999998</v>
      </c>
      <c r="MT77" s="11">
        <v>-39022273.659999996</v>
      </c>
      <c r="MU77" s="11">
        <v>-22320746.719999999</v>
      </c>
      <c r="MV77" s="11">
        <v>-63097470.309</v>
      </c>
      <c r="MW77" s="11">
        <v>-49280010.700000003</v>
      </c>
      <c r="MX77" s="11">
        <v>-15760917.85</v>
      </c>
      <c r="MY77" s="11">
        <v>-11070368.52</v>
      </c>
      <c r="MZ77" s="11">
        <v>-8084366.5499999998</v>
      </c>
      <c r="NA77" s="11">
        <v>-872426975.38</v>
      </c>
      <c r="NB77" s="11">
        <v>-41728704.009999998</v>
      </c>
      <c r="NC77" s="11">
        <v>-19855154.84</v>
      </c>
      <c r="ND77" s="11">
        <v>-152664949.81999999</v>
      </c>
      <c r="NE77" s="11">
        <v>-19536126.030000001</v>
      </c>
      <c r="NF77" s="11">
        <v>-38147137.420000002</v>
      </c>
      <c r="NG77" s="11">
        <v>-143696301.77000001</v>
      </c>
      <c r="NH77" s="11">
        <v>-93003796.890000001</v>
      </c>
      <c r="NI77" s="11">
        <v>-6270682.1600000001</v>
      </c>
      <c r="NJ77" s="11">
        <v>-35401744.630000003</v>
      </c>
      <c r="NK77" s="11">
        <v>-16780122.75</v>
      </c>
      <c r="NL77" s="11">
        <v>-17675472.166999999</v>
      </c>
      <c r="NM77" s="11">
        <v>-123022582.48</v>
      </c>
      <c r="NN77" s="11">
        <v>-5613622.6500000004</v>
      </c>
      <c r="NO77" s="11">
        <v>-14110546.6</v>
      </c>
      <c r="NP77" s="11">
        <v>-8515104.5600000005</v>
      </c>
      <c r="NQ77" s="11">
        <v>-11409678.800000001</v>
      </c>
      <c r="NR77" s="11">
        <v>-2585108.58</v>
      </c>
      <c r="NS77" s="11">
        <v>-3346344.44</v>
      </c>
      <c r="NT77" s="11">
        <v>-312188589.56999999</v>
      </c>
      <c r="NU77" s="11">
        <v>-152033238.19</v>
      </c>
      <c r="NV77" s="11">
        <v>-14328399.199999999</v>
      </c>
      <c r="NW77" s="11">
        <v>-9850576.4399999995</v>
      </c>
      <c r="NX77" s="11">
        <v>-12552591.98</v>
      </c>
      <c r="NY77" s="11">
        <v>-29914458.210000001</v>
      </c>
      <c r="NZ77" s="11">
        <v>-12925750.82</v>
      </c>
      <c r="OA77" s="11">
        <v>-350781100.32999998</v>
      </c>
      <c r="OB77" s="11">
        <v>-114812223.17</v>
      </c>
      <c r="OC77" s="11">
        <v>-16560739.09</v>
      </c>
      <c r="OD77" s="11">
        <v>-112191015.87</v>
      </c>
      <c r="OE77" s="11">
        <v>-27193850.800000001</v>
      </c>
      <c r="OF77" s="11">
        <v>-21514235.550000001</v>
      </c>
      <c r="OG77" s="11">
        <v>-85794518.890000001</v>
      </c>
      <c r="OH77" s="11">
        <v>-20981490.859999999</v>
      </c>
      <c r="OI77" s="11">
        <v>-21911584.620000001</v>
      </c>
      <c r="OJ77" s="11">
        <v>-461874597.88999999</v>
      </c>
      <c r="OK77" s="11">
        <v>-75424115.709999993</v>
      </c>
      <c r="OL77" s="11">
        <v>-189638110.09</v>
      </c>
      <c r="OM77" s="11">
        <v>-33674321.399999999</v>
      </c>
      <c r="ON77" s="11">
        <v>-32997559.059999999</v>
      </c>
      <c r="OO77" s="11">
        <v>-56087543.909999996</v>
      </c>
      <c r="OP77" s="11">
        <v>-107266117.51000001</v>
      </c>
      <c r="OQ77" s="11">
        <v>-17430432.09</v>
      </c>
      <c r="OR77" s="11">
        <v>-16943137.48</v>
      </c>
      <c r="OS77" s="11">
        <v>-22906702.43</v>
      </c>
      <c r="OT77" s="11">
        <v>-23024125.23</v>
      </c>
      <c r="OU77" s="11">
        <v>-74597896.219999999</v>
      </c>
      <c r="OV77" s="11">
        <v>-18581336.940000001</v>
      </c>
      <c r="OW77" s="11">
        <v>-10465873.949999999</v>
      </c>
      <c r="OX77" s="11">
        <v>-11097851.890000001</v>
      </c>
      <c r="OY77" s="11">
        <v>-295323800.29000002</v>
      </c>
      <c r="OZ77" s="11">
        <v>-11405604.98</v>
      </c>
      <c r="PA77" s="11">
        <v>-77387439.629999995</v>
      </c>
      <c r="PB77" s="11">
        <v>-8970197.5099999998</v>
      </c>
      <c r="PC77" s="11">
        <v>-13162777.59</v>
      </c>
      <c r="PD77" s="11">
        <v>-55202833.530000001</v>
      </c>
      <c r="PE77" s="11">
        <v>-13861824.25</v>
      </c>
      <c r="PF77" s="11">
        <v>-12456210.34</v>
      </c>
      <c r="PG77" s="11">
        <v>-20953982.43</v>
      </c>
      <c r="PH77" s="11">
        <v>-17396626.280000001</v>
      </c>
      <c r="PI77" s="11">
        <v>-15343711.300000001</v>
      </c>
      <c r="PJ77" s="11">
        <v>-35780387.68</v>
      </c>
      <c r="PK77" s="11">
        <v>-11368896.130000001</v>
      </c>
      <c r="PL77" s="11">
        <v>-67715923.840000004</v>
      </c>
      <c r="PM77" s="11">
        <v>-9244005.2300000004</v>
      </c>
      <c r="PN77" s="11">
        <v>-9558477.9000000004</v>
      </c>
      <c r="PO77" s="11">
        <v>-8975331.0399999991</v>
      </c>
      <c r="PP77" s="11">
        <v>-6916791.3899999997</v>
      </c>
      <c r="PQ77" s="11">
        <v>-835651995.45000005</v>
      </c>
      <c r="PR77" s="11">
        <v>-30303366.210000001</v>
      </c>
      <c r="PS77" s="11">
        <v>-18944803.489999998</v>
      </c>
      <c r="PT77" s="11">
        <v>-19020243.719999999</v>
      </c>
      <c r="PU77" s="11">
        <v>-252460435.03</v>
      </c>
      <c r="PV77" s="11">
        <v>-25864806.48</v>
      </c>
      <c r="PW77" s="11">
        <v>-69543265.480000004</v>
      </c>
      <c r="PX77" s="11">
        <v>-11953994.609999999</v>
      </c>
      <c r="PY77" s="11">
        <v>-68823108.760000005</v>
      </c>
      <c r="PZ77" s="11">
        <v>-5929497.4000000004</v>
      </c>
      <c r="QA77" s="11">
        <v>-37216354.369999997</v>
      </c>
      <c r="QB77" s="11">
        <v>-16160168.26</v>
      </c>
      <c r="QC77" s="11">
        <v>-9866503.3599999994</v>
      </c>
      <c r="QD77" s="11">
        <v>-10601427</v>
      </c>
      <c r="QE77" s="11">
        <v>-55013737.740000002</v>
      </c>
      <c r="QF77" s="11">
        <v>-15982062.949999999</v>
      </c>
      <c r="QG77" s="11">
        <v>-18308101.899999999</v>
      </c>
      <c r="QH77" s="11">
        <v>-23343670</v>
      </c>
      <c r="QI77" s="11">
        <v>-15729985.380000001</v>
      </c>
      <c r="QJ77" s="11">
        <v>-71184608.890000001</v>
      </c>
      <c r="QK77" s="11">
        <v>-85999466.370000005</v>
      </c>
      <c r="QL77" s="11">
        <v>-18290027.600000001</v>
      </c>
      <c r="QM77" s="11">
        <v>-4871866.03</v>
      </c>
      <c r="QN77" s="11">
        <v>-8009093.9800000004</v>
      </c>
      <c r="QO77" s="11">
        <v>-2951978.91</v>
      </c>
      <c r="QP77" s="11">
        <v>-12217628.560000001</v>
      </c>
      <c r="QQ77" s="11">
        <v>-292215151.31999999</v>
      </c>
      <c r="QR77" s="11">
        <v>-13921261.9</v>
      </c>
      <c r="QS77" s="11">
        <v>-55137591.460000001</v>
      </c>
      <c r="QT77" s="11">
        <v>-9453158.5199999996</v>
      </c>
      <c r="QU77" s="11">
        <v>-21803324.949999999</v>
      </c>
      <c r="QV77" s="11">
        <v>-50527155.630000003</v>
      </c>
      <c r="QW77" s="11">
        <v>-20026678.620000001</v>
      </c>
      <c r="QX77" s="11">
        <v>-35611641.770000003</v>
      </c>
      <c r="QY77" s="11">
        <v>-33094297.129999999</v>
      </c>
      <c r="QZ77" s="11">
        <v>-22281277.420000002</v>
      </c>
      <c r="RA77" s="11">
        <v>-13109125.9</v>
      </c>
      <c r="RB77" s="11">
        <v>-8663953.7799999993</v>
      </c>
      <c r="RC77" s="11">
        <v>-10840062.109999999</v>
      </c>
      <c r="RD77" s="11">
        <v>-423473457.88</v>
      </c>
      <c r="RE77" s="11">
        <v>-60421842.390000001</v>
      </c>
      <c r="RF77" s="11">
        <v>-24797465.48</v>
      </c>
      <c r="RG77" s="11">
        <v>-19062400.52</v>
      </c>
      <c r="RH77" s="11">
        <v>-28268530.25</v>
      </c>
      <c r="RI77" s="11">
        <v>-44572792.549999997</v>
      </c>
      <c r="RJ77" s="11">
        <v>-91459531.599999994</v>
      </c>
      <c r="RK77" s="11">
        <v>-17967672.100000001</v>
      </c>
      <c r="RL77" s="11">
        <v>-20330242.510000002</v>
      </c>
      <c r="RM77" s="11">
        <v>-53220264.700000003</v>
      </c>
      <c r="RN77" s="11">
        <v>-57622183.079999998</v>
      </c>
      <c r="RO77" s="11">
        <v>-13698654.93</v>
      </c>
      <c r="RP77" s="11">
        <v>-17405393.059999999</v>
      </c>
      <c r="RQ77" s="11">
        <v>-32444569.789999999</v>
      </c>
      <c r="RR77" s="11">
        <v>-17461805.170000002</v>
      </c>
      <c r="RS77" s="11">
        <v>-11174872.01</v>
      </c>
      <c r="RT77" s="11">
        <v>-15243955.18</v>
      </c>
      <c r="RU77" s="11">
        <v>-8932322.6500000004</v>
      </c>
      <c r="RV77" s="11">
        <v>-7070103.2999999998</v>
      </c>
      <c r="RW77" s="11">
        <v>-13802214.210000001</v>
      </c>
      <c r="RX77" s="11">
        <v>-155504853.02000001</v>
      </c>
      <c r="RY77" s="11">
        <v>-7914799.9500000002</v>
      </c>
      <c r="RZ77" s="11">
        <v>-9160016.3499999996</v>
      </c>
      <c r="SA77" s="11">
        <v>-16299181.48</v>
      </c>
      <c r="SB77" s="11">
        <v>-7879543.0800000001</v>
      </c>
      <c r="SC77" s="11">
        <v>-13744363.779999999</v>
      </c>
      <c r="SD77" s="11">
        <v>-17211368.399999999</v>
      </c>
      <c r="SE77" s="11">
        <v>-32843369.73</v>
      </c>
      <c r="SF77" s="11">
        <v>-13665300.720000001</v>
      </c>
      <c r="SG77" s="11">
        <v>-8144441.6799999997</v>
      </c>
      <c r="SH77" s="11">
        <v>-70271994.519999996</v>
      </c>
      <c r="SI77" s="11">
        <v>-4550031.54</v>
      </c>
      <c r="SJ77" s="11">
        <v>-142186691.16</v>
      </c>
      <c r="SK77" s="11">
        <v>-13967202.15</v>
      </c>
      <c r="SL77" s="11">
        <v>-27693132.859999999</v>
      </c>
      <c r="SM77" s="11">
        <v>-35562572.920000002</v>
      </c>
      <c r="SN77" s="11">
        <v>-11556987.42</v>
      </c>
      <c r="SO77" s="11">
        <v>-13902502.470000001</v>
      </c>
      <c r="SP77" s="11">
        <v>-22246497.530000001</v>
      </c>
      <c r="SQ77" s="11">
        <v>-14885876.5</v>
      </c>
      <c r="SR77" s="11">
        <v>-316375889</v>
      </c>
      <c r="SS77" s="11">
        <v>-7663696.4800000004</v>
      </c>
      <c r="ST77" s="11">
        <v>-14616467.27</v>
      </c>
      <c r="SU77" s="11">
        <v>-26709873.09</v>
      </c>
      <c r="SV77" s="11">
        <v>-7206809.0199999996</v>
      </c>
      <c r="SW77" s="11">
        <v>-8095160.29</v>
      </c>
      <c r="SX77" s="11">
        <v>-8232846.7699999996</v>
      </c>
      <c r="SY77" s="11">
        <v>-56259053.890000001</v>
      </c>
      <c r="SZ77" s="11">
        <v>-13427348.810000001</v>
      </c>
      <c r="TA77" s="11">
        <v>-16498122.68</v>
      </c>
      <c r="TB77" s="11">
        <v>-16493335.57</v>
      </c>
      <c r="TC77" s="11">
        <v>-36846047.079999998</v>
      </c>
      <c r="TD77" s="11">
        <v>-11190102.73</v>
      </c>
      <c r="TE77" s="11">
        <v>-9627972.4600000009</v>
      </c>
      <c r="TF77" s="11">
        <v>-641633275.86000001</v>
      </c>
      <c r="TG77" s="11">
        <v>-12549871.619999999</v>
      </c>
      <c r="TH77" s="11">
        <v>-16233290.24</v>
      </c>
      <c r="TI77" s="11">
        <v>-67395307.319999993</v>
      </c>
      <c r="TJ77" s="11">
        <v>-24798886.920000002</v>
      </c>
      <c r="TK77" s="11">
        <v>-12503257.77</v>
      </c>
      <c r="TL77" s="11">
        <v>-8779269.5999999996</v>
      </c>
      <c r="TM77" s="11">
        <v>-50528977.240000002</v>
      </c>
      <c r="TN77" s="11">
        <v>-13653455.09</v>
      </c>
      <c r="TO77" s="11">
        <v>-31358636.57</v>
      </c>
      <c r="TP77" s="11">
        <v>-41355324.840000004</v>
      </c>
      <c r="TQ77" s="11">
        <v>-11643798.970000001</v>
      </c>
      <c r="TR77" s="11">
        <v>-13393492.560000001</v>
      </c>
      <c r="TS77" s="11">
        <v>-18488472.670000002</v>
      </c>
      <c r="TT77" s="11">
        <v>-24970759.25</v>
      </c>
      <c r="TU77" s="11">
        <v>-5187241.49</v>
      </c>
      <c r="TV77" s="11">
        <v>-98463814.569999993</v>
      </c>
      <c r="TW77" s="11">
        <v>-18458692.440000001</v>
      </c>
      <c r="TX77" s="11">
        <v>-146928735.28</v>
      </c>
      <c r="TY77" s="11">
        <v>-53224469.560000002</v>
      </c>
      <c r="TZ77" s="11">
        <v>-18331627.760000002</v>
      </c>
      <c r="UA77" s="11">
        <v>-16522562.439999999</v>
      </c>
      <c r="UB77" s="11">
        <v>-244167849.28999999</v>
      </c>
      <c r="UC77" s="11">
        <v>-12775636.68</v>
      </c>
      <c r="UD77" s="11">
        <v>-17747857.129999999</v>
      </c>
      <c r="UE77" s="11">
        <v>-33305763.390000001</v>
      </c>
      <c r="UF77" s="11">
        <v>-13933237.130000001</v>
      </c>
      <c r="UG77" s="11">
        <v>-162543743.08000001</v>
      </c>
      <c r="UH77" s="11">
        <v>-42672492.479999997</v>
      </c>
      <c r="UI77" s="11">
        <v>-35241501.859999999</v>
      </c>
      <c r="UJ77" s="11">
        <v>-36972674.469999999</v>
      </c>
      <c r="UK77" s="11">
        <v>-24221354.739999998</v>
      </c>
      <c r="UL77" s="11">
        <v>-30583682.52</v>
      </c>
      <c r="UM77" s="11">
        <v>-413737057.83999997</v>
      </c>
      <c r="UN77" s="11">
        <v>-27153120.82</v>
      </c>
      <c r="UO77" s="11">
        <v>-23096531.539999999</v>
      </c>
      <c r="UP77" s="11">
        <v>-132432644.8</v>
      </c>
      <c r="UQ77" s="11">
        <v>-4146168.11</v>
      </c>
      <c r="UR77" s="11">
        <v>-14955443.380000001</v>
      </c>
      <c r="US77" s="11">
        <v>-70752018.349999994</v>
      </c>
      <c r="UT77" s="11">
        <v>-10919009.449999999</v>
      </c>
      <c r="UU77" s="11">
        <v>-14586016.710000001</v>
      </c>
      <c r="UV77" s="11">
        <v>-14478620.140000001</v>
      </c>
      <c r="UW77" s="11">
        <v>-30884040.260000002</v>
      </c>
      <c r="UX77" s="11">
        <v>-49311428.68</v>
      </c>
      <c r="UY77" s="11">
        <v>-26071539.370000001</v>
      </c>
      <c r="UZ77" s="11">
        <v>-30192973.27</v>
      </c>
      <c r="VA77" s="11">
        <v>-16448065.189999999</v>
      </c>
      <c r="VB77" s="11">
        <v>-17326650.73</v>
      </c>
      <c r="VC77" s="11">
        <v>-17062508.18</v>
      </c>
      <c r="VD77" s="11">
        <v>-17219455.91</v>
      </c>
      <c r="VE77" s="11">
        <v>-59666156.630000003</v>
      </c>
      <c r="VF77" s="11">
        <v>-9463817.8699999992</v>
      </c>
      <c r="VG77" s="11">
        <v>-7876038.3499999996</v>
      </c>
      <c r="VH77" s="11">
        <v>-5709628.4500000002</v>
      </c>
      <c r="VI77" s="11">
        <v>-424239353.45999998</v>
      </c>
      <c r="VJ77" s="11">
        <v>-23429915.530000001</v>
      </c>
      <c r="VK77" s="11">
        <v>-21560106.75</v>
      </c>
      <c r="VL77" s="11">
        <v>-36386745.020000003</v>
      </c>
      <c r="VM77" s="11">
        <v>-50620057.530000001</v>
      </c>
      <c r="VN77" s="11">
        <v>-36680225.329999998</v>
      </c>
      <c r="VO77" s="11">
        <v>-35641441.159999996</v>
      </c>
      <c r="VP77" s="11">
        <v>-11561152.949999999</v>
      </c>
      <c r="VQ77" s="11">
        <v>-19096392.91</v>
      </c>
      <c r="VR77" s="11">
        <v>-103072045.7</v>
      </c>
      <c r="VS77" s="11">
        <v>-11193790.17</v>
      </c>
      <c r="VT77" s="11">
        <v>-35671169.049999997</v>
      </c>
      <c r="VU77" s="11">
        <v>-18978845.43</v>
      </c>
      <c r="VV77" s="11">
        <v>-5895449.2300000004</v>
      </c>
      <c r="VW77" s="11">
        <v>-8979033.3900000006</v>
      </c>
      <c r="VX77" s="11">
        <v>-532097775.49000001</v>
      </c>
      <c r="VY77" s="11">
        <v>-28174495.82</v>
      </c>
      <c r="VZ77" s="11">
        <v>-22326393.010000002</v>
      </c>
      <c r="WA77" s="11">
        <v>-35559398.348999999</v>
      </c>
      <c r="WB77" s="11">
        <v>-10457958.779999999</v>
      </c>
      <c r="WC77" s="11">
        <v>-22116191.82</v>
      </c>
      <c r="WD77" s="11">
        <v>-51855366.579999998</v>
      </c>
      <c r="WE77" s="11">
        <v>-49930213.539999999</v>
      </c>
      <c r="WF77" s="11">
        <v>-18285812.649999999</v>
      </c>
      <c r="WG77" s="11">
        <v>-42353968.310000002</v>
      </c>
      <c r="WH77" s="11">
        <v>-11938637.039999999</v>
      </c>
      <c r="WI77" s="11">
        <v>-40498738.369999997</v>
      </c>
      <c r="WJ77" s="11">
        <v>-24783685.879999999</v>
      </c>
      <c r="WK77" s="11">
        <v>-65719648.729999997</v>
      </c>
      <c r="WL77" s="11">
        <v>-41845753.530000001</v>
      </c>
      <c r="WM77" s="11">
        <v>-25166453.18</v>
      </c>
      <c r="WN77" s="11">
        <v>-24330092.23</v>
      </c>
      <c r="WO77" s="11">
        <v>-33669540.93</v>
      </c>
      <c r="WP77" s="11">
        <v>-13974141.66</v>
      </c>
      <c r="WQ77" s="11">
        <v>-32374911.760000002</v>
      </c>
      <c r="WR77" s="11">
        <v>-137004484.63</v>
      </c>
      <c r="WS77" s="11">
        <v>-21593272.32</v>
      </c>
      <c r="WT77" s="11">
        <v>-17872618.800000001</v>
      </c>
      <c r="WU77" s="11">
        <v>-16293335.890000001</v>
      </c>
      <c r="WV77" s="11">
        <v>-17929565.609999999</v>
      </c>
      <c r="WW77" s="11">
        <v>-18490483.84</v>
      </c>
      <c r="WX77" s="11">
        <v>-5027628.01</v>
      </c>
      <c r="WY77" s="11">
        <v>-14620549.960000001</v>
      </c>
      <c r="WZ77" s="11">
        <v>-120651084.89</v>
      </c>
      <c r="XA77" s="11">
        <v>-13522004.52</v>
      </c>
      <c r="XB77" s="11">
        <v>-9559749.2699999996</v>
      </c>
      <c r="XC77" s="11">
        <v>-4593276.87</v>
      </c>
      <c r="XD77" s="11">
        <v>-13411388.869999999</v>
      </c>
      <c r="XE77" s="11">
        <v>-264813930.09</v>
      </c>
      <c r="XF77" s="11">
        <v>-28993654.559999999</v>
      </c>
      <c r="XG77" s="11">
        <v>-27003301.98</v>
      </c>
      <c r="XH77" s="11">
        <v>-100871752.11</v>
      </c>
      <c r="XI77" s="11">
        <v>-17628121.41</v>
      </c>
      <c r="XJ77" s="11">
        <v>-23455717.73</v>
      </c>
      <c r="XK77" s="11">
        <v>-51388087.829999998</v>
      </c>
      <c r="XL77" s="11">
        <v>-15065970.439999999</v>
      </c>
      <c r="XM77" s="11">
        <v>-17050745.879999999</v>
      </c>
      <c r="XN77" s="11">
        <v>-51794023.640000001</v>
      </c>
      <c r="XO77" s="11">
        <v>-28753062.609999999</v>
      </c>
      <c r="XP77" s="11">
        <v>-18581406.129999999</v>
      </c>
      <c r="XQ77" s="11">
        <v>-9758703.5299999993</v>
      </c>
      <c r="XR77" s="11">
        <v>-12915407.02</v>
      </c>
      <c r="XS77" s="11">
        <v>-11594910.4</v>
      </c>
      <c r="XT77" s="11">
        <v>-14093872.109999999</v>
      </c>
      <c r="XU77" s="11">
        <v>-9094387.9000000004</v>
      </c>
      <c r="XV77" s="11">
        <v>-14504255.560000001</v>
      </c>
      <c r="XW77" s="11">
        <v>-11362439.91</v>
      </c>
      <c r="XX77" s="11">
        <v>-7705937.1200000001</v>
      </c>
      <c r="XY77" s="11">
        <v>-6840811.4699999997</v>
      </c>
      <c r="XZ77" s="11">
        <v>-10137692.119999999</v>
      </c>
      <c r="YA77" s="11">
        <v>-12374304.1</v>
      </c>
      <c r="YB77" s="11">
        <v>-325422926.13999999</v>
      </c>
      <c r="YC77" s="11">
        <v>-19480935.239999998</v>
      </c>
      <c r="YD77" s="11">
        <v>-41613104.969999999</v>
      </c>
      <c r="YE77" s="11">
        <v>-10187089.949999999</v>
      </c>
      <c r="YF77" s="11">
        <v>-72080053.189999998</v>
      </c>
      <c r="YG77" s="11">
        <v>-16039036.779999999</v>
      </c>
      <c r="YH77" s="11">
        <v>-49914288.109999999</v>
      </c>
      <c r="YI77" s="11">
        <v>-11363193.359999999</v>
      </c>
      <c r="YJ77" s="11">
        <v>-67017463.259999998</v>
      </c>
      <c r="YK77" s="11">
        <v>-40860956.399999999</v>
      </c>
      <c r="YL77" s="11">
        <v>-12582277.24</v>
      </c>
      <c r="YM77" s="11">
        <v>-15588705.060000001</v>
      </c>
      <c r="YN77" s="11">
        <v>-15427269</v>
      </c>
      <c r="YO77" s="11">
        <v>-7903423.5800000001</v>
      </c>
      <c r="YP77" s="11">
        <v>-11569954.82</v>
      </c>
      <c r="YQ77" s="11">
        <v>-14538703.75</v>
      </c>
      <c r="YR77" s="11">
        <v>-6348786.29</v>
      </c>
      <c r="YS77" s="11">
        <v>-131941392.87</v>
      </c>
      <c r="YT77" s="11">
        <v>-12292491.199999999</v>
      </c>
      <c r="YU77" s="11">
        <v>-10261997.52</v>
      </c>
      <c r="YV77" s="11">
        <v>-11176772.859999999</v>
      </c>
      <c r="YW77" s="11">
        <v>-21023447.149999999</v>
      </c>
      <c r="YX77" s="11">
        <v>-6545967.3700000001</v>
      </c>
      <c r="YY77" s="11">
        <v>-6751795.7400000002</v>
      </c>
      <c r="YZ77" s="11">
        <v>-136821385.75</v>
      </c>
      <c r="ZA77" s="11">
        <v>-7805031.9800000004</v>
      </c>
      <c r="ZB77" s="11">
        <v>-11482936.23</v>
      </c>
      <c r="ZC77" s="11">
        <v>-22021991.359999999</v>
      </c>
      <c r="ZD77" s="11">
        <v>-8503514.5199999996</v>
      </c>
      <c r="ZE77" s="11">
        <v>-8456158.0800000001</v>
      </c>
      <c r="ZF77" s="11">
        <v>-9785121.2200000007</v>
      </c>
      <c r="ZG77" s="11">
        <v>-9930237.1099999994</v>
      </c>
      <c r="ZH77" s="11">
        <v>-42382072.869999997</v>
      </c>
      <c r="ZI77" s="11">
        <v>-318434574.13</v>
      </c>
      <c r="ZJ77" s="11">
        <v>-11237718.15</v>
      </c>
      <c r="ZK77" s="11">
        <v>-58296790.490000002</v>
      </c>
      <c r="ZL77" s="11">
        <v>-71301716.719999999</v>
      </c>
      <c r="ZM77" s="11">
        <v>-36081429.140000001</v>
      </c>
      <c r="ZN77" s="11">
        <v>-13418449.02</v>
      </c>
      <c r="ZO77" s="11">
        <v>-17148264.75</v>
      </c>
      <c r="ZP77" s="11">
        <v>-40400919.590000004</v>
      </c>
      <c r="ZQ77" s="11">
        <v>-27071841.460000001</v>
      </c>
      <c r="ZR77" s="11">
        <v>-50350554.789999999</v>
      </c>
      <c r="ZS77" s="11">
        <v>-3578388.91</v>
      </c>
      <c r="ZT77" s="11">
        <v>-21403425.760000002</v>
      </c>
      <c r="ZU77" s="11">
        <v>-20614483.359999999</v>
      </c>
      <c r="ZV77" s="11">
        <v>-24652432.52</v>
      </c>
      <c r="ZW77" s="11">
        <v>-17512882.75</v>
      </c>
      <c r="ZX77" s="11">
        <v>-18566675.66</v>
      </c>
      <c r="ZY77" s="11">
        <v>-11786810.91</v>
      </c>
      <c r="ZZ77" s="11">
        <v>-6684185.3799999999</v>
      </c>
      <c r="AAA77" s="11">
        <v>-23302578.5</v>
      </c>
      <c r="AAB77" s="11">
        <v>-11981238.310000001</v>
      </c>
      <c r="AAC77" s="11">
        <v>-7481563.2400000002</v>
      </c>
      <c r="AAD77" s="11">
        <v>-7556822.3700000001</v>
      </c>
      <c r="AAE77" s="11">
        <v>-97365240.180000007</v>
      </c>
      <c r="AAF77" s="11">
        <v>-20610349.190000001</v>
      </c>
      <c r="AAG77" s="11">
        <v>-24532204.050000001</v>
      </c>
      <c r="AAH77" s="11">
        <v>-12764140.08</v>
      </c>
      <c r="AAI77" s="11">
        <v>-11167927.550000001</v>
      </c>
      <c r="AAJ77" s="11">
        <v>-31369898.140000001</v>
      </c>
      <c r="AAK77" s="11">
        <v>-9298080.7200000007</v>
      </c>
      <c r="AAL77" s="11">
        <v>-948062190.38</v>
      </c>
      <c r="AAM77" s="11">
        <v>-27267512.559999999</v>
      </c>
      <c r="AAN77" s="11">
        <v>-26436496.190000001</v>
      </c>
      <c r="AAO77" s="11">
        <v>-27919029.07</v>
      </c>
      <c r="AAP77" s="11">
        <v>-41701146.329999998</v>
      </c>
      <c r="AAQ77" s="11">
        <v>-12881704.869999999</v>
      </c>
      <c r="AAR77" s="11">
        <v>-14752607.83</v>
      </c>
      <c r="AAS77" s="11">
        <v>-25178356.390000001</v>
      </c>
      <c r="AAT77" s="11">
        <v>-88496681.739999995</v>
      </c>
      <c r="AAU77" s="11">
        <v>-17455210.600000001</v>
      </c>
      <c r="AAV77" s="11">
        <v>-32709972.469999999</v>
      </c>
      <c r="AAW77" s="11">
        <v>-173433851.71000001</v>
      </c>
      <c r="AAX77" s="11">
        <v>-51348148.850000001</v>
      </c>
      <c r="AAY77" s="11">
        <v>-10808494.300000001</v>
      </c>
      <c r="AAZ77" s="11">
        <v>-13813010.18</v>
      </c>
      <c r="ABA77" s="11">
        <v>-20153986.280000001</v>
      </c>
      <c r="ABB77" s="11">
        <v>-8885055.9900000002</v>
      </c>
      <c r="ABC77" s="11">
        <v>-13535996.529999999</v>
      </c>
      <c r="ABD77" s="11">
        <v>-12538689.539999999</v>
      </c>
      <c r="ABE77" s="11">
        <v>-114870781.89</v>
      </c>
      <c r="ABF77" s="11">
        <v>-167659762.38</v>
      </c>
      <c r="ABG77" s="11">
        <v>-19931851.82</v>
      </c>
      <c r="ABH77" s="11">
        <v>-8328997.3099999996</v>
      </c>
      <c r="ABI77" s="11">
        <v>-15136754.41</v>
      </c>
      <c r="ABJ77" s="11">
        <v>-7175589.5599999996</v>
      </c>
      <c r="ABK77" s="11">
        <v>-9471631.4499999993</v>
      </c>
      <c r="ABL77" s="11">
        <v>-227955747.69</v>
      </c>
      <c r="ABM77" s="11">
        <v>-17202902.989999998</v>
      </c>
      <c r="ABN77" s="11">
        <v>-14519104.17</v>
      </c>
      <c r="ABO77" s="11">
        <v>-21294447.039999999</v>
      </c>
      <c r="ABP77" s="11">
        <v>-24155204.66</v>
      </c>
      <c r="ABQ77" s="11">
        <v>-18014435.600000001</v>
      </c>
      <c r="ABR77" s="11">
        <v>-15021554.550000001</v>
      </c>
      <c r="ABS77" s="11">
        <v>-18934506.579999998</v>
      </c>
      <c r="ABT77" s="11">
        <v>-1944078.94</v>
      </c>
      <c r="ABU77" s="11">
        <v>-366664666.16000003</v>
      </c>
      <c r="ABV77" s="11">
        <v>-15281294.779999999</v>
      </c>
      <c r="ABW77" s="11">
        <v>-26528555.210000001</v>
      </c>
      <c r="ABX77" s="11">
        <v>-12031970.85</v>
      </c>
      <c r="ABY77" s="11">
        <v>-15985421.939999999</v>
      </c>
      <c r="ABZ77" s="11">
        <v>-77680298.629999995</v>
      </c>
      <c r="ACA77" s="11">
        <v>-12683810.25</v>
      </c>
      <c r="ACB77" s="11">
        <v>-11832892.109999999</v>
      </c>
      <c r="ACC77" s="11">
        <v>-14713619.76</v>
      </c>
      <c r="ACD77" s="11">
        <v>-30100803.420000002</v>
      </c>
      <c r="ACE77" s="11">
        <v>-24740268.82</v>
      </c>
      <c r="ACF77" s="11">
        <v>-331208477.29000002</v>
      </c>
      <c r="ACG77" s="11">
        <v>-10775582.220000001</v>
      </c>
      <c r="ACH77" s="11">
        <v>-24292897.850000001</v>
      </c>
      <c r="ACI77" s="11">
        <v>-43510428.479999997</v>
      </c>
      <c r="ACJ77" s="11">
        <v>-6254296.2300000004</v>
      </c>
      <c r="ACK77" s="11">
        <v>-47303871.700000003</v>
      </c>
      <c r="ACL77" s="11">
        <v>-17777288.510000002</v>
      </c>
      <c r="ACM77" s="11">
        <v>-89694329.700000003</v>
      </c>
      <c r="ACN77" s="11">
        <v>-169430308.30000001</v>
      </c>
      <c r="ACO77" s="11">
        <v>-24820709.559999999</v>
      </c>
      <c r="ACP77" s="11">
        <v>-44317801.420000002</v>
      </c>
      <c r="ACQ77" s="11">
        <v>-45350695.049999997</v>
      </c>
      <c r="ACR77" s="11">
        <v>-28035704.050000001</v>
      </c>
      <c r="ACS77" s="11">
        <v>-41358398.890000001</v>
      </c>
      <c r="ACT77" s="11">
        <v>-21742930.27</v>
      </c>
      <c r="ACU77" s="11">
        <v>-16380164.890000001</v>
      </c>
      <c r="ACV77" s="11">
        <v>-27733807.190000001</v>
      </c>
      <c r="ACW77" s="11">
        <v>-16800365.859999999</v>
      </c>
      <c r="ACX77" s="11">
        <v>-19457338.309999999</v>
      </c>
      <c r="ACY77" s="11">
        <v>-8707620.7799999993</v>
      </c>
      <c r="ACZ77" s="11">
        <v>-17054869.079999998</v>
      </c>
      <c r="ADA77" s="11">
        <v>-7107224.2800000003</v>
      </c>
      <c r="ADB77" s="11">
        <v>-9396394.5199999996</v>
      </c>
      <c r="ADC77" s="11">
        <v>-95614458.689999998</v>
      </c>
      <c r="ADD77" s="11">
        <v>-49320015.759999998</v>
      </c>
      <c r="ADE77" s="11">
        <v>-5222148.57</v>
      </c>
      <c r="ADF77" s="11">
        <v>-11579943.619999999</v>
      </c>
      <c r="ADG77" s="11">
        <v>-35360517.609999999</v>
      </c>
      <c r="ADH77" s="11">
        <v>-20352214.079999998</v>
      </c>
      <c r="ADI77" s="11">
        <v>-20586803.23</v>
      </c>
      <c r="ADJ77" s="11">
        <v>-24556439.84</v>
      </c>
      <c r="ADK77" s="11">
        <v>-29877177.719999999</v>
      </c>
      <c r="ADL77" s="11">
        <v>-653606589.26999998</v>
      </c>
      <c r="ADM77" s="11">
        <v>-69890059.049999997</v>
      </c>
      <c r="ADN77" s="11">
        <v>-53072278.299999997</v>
      </c>
      <c r="ADO77" s="11">
        <v>-130040271.31999999</v>
      </c>
      <c r="ADP77" s="11">
        <v>-6453809.5</v>
      </c>
      <c r="ADQ77" s="11">
        <v>-14363124.140000001</v>
      </c>
      <c r="ADR77" s="11">
        <v>-23903085.629999999</v>
      </c>
      <c r="ADS77" s="11">
        <v>-10723231.550000001</v>
      </c>
      <c r="ADT77" s="11">
        <v>-738465415.53999996</v>
      </c>
      <c r="ADU77" s="11">
        <v>-126225953.47</v>
      </c>
      <c r="ADV77" s="11">
        <v>-87345265.459999993</v>
      </c>
      <c r="ADW77" s="11">
        <v>-35410327.18</v>
      </c>
      <c r="ADX77" s="11">
        <v>-32628884.129999999</v>
      </c>
      <c r="ADY77" s="11">
        <v>-42280327.200000003</v>
      </c>
      <c r="ADZ77" s="11">
        <v>-30567150.5</v>
      </c>
      <c r="AEA77" s="11">
        <v>-17160590.280000001</v>
      </c>
      <c r="AEB77" s="11">
        <v>-12143629.630000001</v>
      </c>
      <c r="AEC77" s="11">
        <v>-17185435.050000001</v>
      </c>
      <c r="AED77" s="11">
        <v>-43522611.119999997</v>
      </c>
      <c r="AEE77" s="11">
        <v>-15421878.890000001</v>
      </c>
      <c r="AEF77" s="11">
        <v>-9510472.9199999999</v>
      </c>
      <c r="AEG77" s="11">
        <v>-20876744.68</v>
      </c>
      <c r="AEH77" s="11">
        <v>-41253276.640000001</v>
      </c>
      <c r="AEI77" s="11">
        <v>-29720341.620000001</v>
      </c>
      <c r="AEJ77" s="11">
        <v>-9417937.4299999997</v>
      </c>
      <c r="AEK77" s="11">
        <v>-67802816.480000004</v>
      </c>
      <c r="AEL77" s="11">
        <v>-9838154.4199999999</v>
      </c>
      <c r="AEM77" s="11">
        <v>-39449097.380000003</v>
      </c>
      <c r="AEN77" s="11">
        <v>-167908703.31</v>
      </c>
      <c r="AEO77" s="11">
        <v>-38857098.149999999</v>
      </c>
      <c r="AEP77" s="11">
        <v>-41529104.520000003</v>
      </c>
      <c r="AEQ77" s="11">
        <v>-29311566.280000001</v>
      </c>
      <c r="AER77" s="11">
        <v>-14959641.609999999</v>
      </c>
      <c r="AES77" s="11">
        <v>-71864038.670000002</v>
      </c>
      <c r="AET77" s="11">
        <v>-23940273.690000001</v>
      </c>
      <c r="AEU77" s="11">
        <v>-38431099.509999998</v>
      </c>
      <c r="AEV77" s="11">
        <v>-22748214.350000001</v>
      </c>
      <c r="AEW77" s="11">
        <v>-11566328.27</v>
      </c>
      <c r="AEX77" s="11">
        <v>-143108783.71000001</v>
      </c>
      <c r="AEY77" s="11">
        <v>-56379331.969999999</v>
      </c>
      <c r="AEZ77" s="11">
        <v>-18896349.670000002</v>
      </c>
      <c r="AFA77" s="11">
        <v>-14452171.93</v>
      </c>
      <c r="AFB77" s="11">
        <v>-30906395.739999998</v>
      </c>
      <c r="AFC77" s="11">
        <v>-36491028.710000001</v>
      </c>
      <c r="AFD77" s="11">
        <v>-19698304.57</v>
      </c>
      <c r="AFE77" s="11">
        <v>-17768633.489999998</v>
      </c>
      <c r="AFF77" s="11">
        <v>-11286173.050000001</v>
      </c>
      <c r="AFG77" s="11">
        <v>-16689975.07</v>
      </c>
      <c r="AFH77" s="11">
        <v>-18835280.100000001</v>
      </c>
      <c r="AFI77" s="11">
        <v>-11791567.02</v>
      </c>
      <c r="AFJ77" s="11">
        <v>-23068943.219999999</v>
      </c>
      <c r="AFK77" s="11">
        <v>-239952273.86000001</v>
      </c>
      <c r="AFL77" s="11">
        <v>-41792252.420000002</v>
      </c>
      <c r="AFM77" s="11">
        <v>-27342473.739999998</v>
      </c>
      <c r="AFN77" s="11">
        <v>-24722280.23</v>
      </c>
      <c r="AFO77" s="11">
        <v>-31167615.309999999</v>
      </c>
      <c r="AFP77" s="11">
        <v>-20055334.75</v>
      </c>
      <c r="AFQ77" s="11">
        <v>-14137979.460000001</v>
      </c>
      <c r="AFR77" s="11">
        <v>-30892902</v>
      </c>
      <c r="AFS77" s="11">
        <v>-36062174.530000001</v>
      </c>
      <c r="AFT77" s="11">
        <v>-14183161.130000001</v>
      </c>
      <c r="AFU77" s="11">
        <v>-51463084.909999996</v>
      </c>
      <c r="AFV77" s="11">
        <v>-10961801.300000001</v>
      </c>
      <c r="AFW77" s="11">
        <v>-127080562.72</v>
      </c>
      <c r="AFX77" s="11">
        <v>-16882785.539999999</v>
      </c>
      <c r="AFY77" s="11">
        <v>-14977106.130000001</v>
      </c>
      <c r="AFZ77" s="11">
        <v>-15498693.15</v>
      </c>
      <c r="AGA77" s="11">
        <v>-36658530</v>
      </c>
      <c r="AGB77" s="11">
        <v>-15604424.68</v>
      </c>
      <c r="AGC77" s="11">
        <v>-8908708.7200000007</v>
      </c>
      <c r="AGD77" s="11">
        <v>-15262972.300000001</v>
      </c>
      <c r="AGE77" s="11">
        <v>-6589362.4699999997</v>
      </c>
      <c r="AGF77" s="11">
        <v>-12556915.98</v>
      </c>
      <c r="AGG77" s="11">
        <v>-11350446.289999999</v>
      </c>
      <c r="AGH77" s="11">
        <v>-185152798.90000001</v>
      </c>
      <c r="AGI77" s="11">
        <v>-52786990.079999998</v>
      </c>
      <c r="AGJ77" s="11">
        <v>-26155625.420000002</v>
      </c>
      <c r="AGK77" s="11">
        <v>-14380974.529999999</v>
      </c>
      <c r="AGL77" s="11">
        <v>-27413801.260000002</v>
      </c>
      <c r="AGM77" s="11">
        <v>-21687152.579999998</v>
      </c>
      <c r="AGN77" s="11">
        <v>-11143167.34</v>
      </c>
      <c r="AGO77" s="11">
        <v>-11814225.35</v>
      </c>
      <c r="AGP77" s="11">
        <v>-564403284.74000001</v>
      </c>
      <c r="AGQ77" s="11">
        <v>-543322710.16999996</v>
      </c>
      <c r="AGR77" s="11">
        <v>-24328147.09</v>
      </c>
      <c r="AGS77" s="11">
        <v>-35479395</v>
      </c>
      <c r="AGT77" s="11">
        <v>-55315142.130000003</v>
      </c>
      <c r="AGU77" s="11">
        <v>-19681989.710000001</v>
      </c>
      <c r="AGV77" s="11">
        <v>-17547754.640000001</v>
      </c>
      <c r="AGW77" s="11">
        <v>-15635636.27</v>
      </c>
      <c r="AGX77" s="11">
        <v>-6205664.79</v>
      </c>
      <c r="AGY77" s="11">
        <v>-44516730.75</v>
      </c>
      <c r="AGZ77" s="11">
        <v>-27925429</v>
      </c>
      <c r="AHA77" s="11">
        <v>-22727958.670000002</v>
      </c>
      <c r="AHB77" s="11">
        <v>-17487315.93</v>
      </c>
      <c r="AHC77" s="11">
        <v>-19387970.969999999</v>
      </c>
      <c r="AHD77" s="11">
        <v>-9859615.5899999999</v>
      </c>
      <c r="AHE77" s="11">
        <v>-16371800.460000001</v>
      </c>
      <c r="AHF77" s="11">
        <v>-18934886.600000001</v>
      </c>
      <c r="AHG77" s="11">
        <v>-130110791.72</v>
      </c>
      <c r="AHH77" s="11">
        <v>-12332847.630000001</v>
      </c>
      <c r="AHI77" s="11">
        <v>-14824168.189999999</v>
      </c>
      <c r="AHJ77" s="11">
        <v>-13532343.76</v>
      </c>
      <c r="AHK77" s="11">
        <v>-28848210.309999999</v>
      </c>
      <c r="AHL77" s="11">
        <v>-9258138.0399999991</v>
      </c>
      <c r="AHM77" s="11">
        <v>-16700018.35</v>
      </c>
      <c r="AHN77" s="11">
        <v>-46846403003.921684</v>
      </c>
      <c r="AHQ77" s="351">
        <v>72</v>
      </c>
    </row>
    <row r="78" spans="1:901" x14ac:dyDescent="0.45">
      <c r="A78" s="326">
        <v>7</v>
      </c>
      <c r="B78" s="327" t="s">
        <v>6406</v>
      </c>
      <c r="C78" s="437">
        <f>SUM(C76:C77)</f>
        <v>396258854.90999997</v>
      </c>
      <c r="D78" s="437">
        <f t="shared" ref="D78:BO78" si="0">SUM(D76:D77)</f>
        <v>-8220070.7399999984</v>
      </c>
      <c r="E78" s="437">
        <f t="shared" si="0"/>
        <v>-13694664.759999998</v>
      </c>
      <c r="F78" s="437">
        <f t="shared" si="0"/>
        <v>-904003.51999999955</v>
      </c>
      <c r="G78" s="437">
        <f t="shared" si="0"/>
        <v>2938555.0199999958</v>
      </c>
      <c r="H78" s="437">
        <f t="shared" si="0"/>
        <v>-10342419.559999999</v>
      </c>
      <c r="I78" s="437">
        <f t="shared" si="0"/>
        <v>276233949.16999996</v>
      </c>
      <c r="J78" s="437">
        <f t="shared" si="0"/>
        <v>82091525.189999998</v>
      </c>
      <c r="K78" s="437">
        <f t="shared" si="0"/>
        <v>1701852.0600000005</v>
      </c>
      <c r="L78" s="437">
        <f t="shared" si="0"/>
        <v>-3347308.959999999</v>
      </c>
      <c r="M78" s="437">
        <f t="shared" si="0"/>
        <v>-9135293.1700000018</v>
      </c>
      <c r="N78" s="437">
        <f t="shared" si="0"/>
        <v>-5517811.6500000004</v>
      </c>
      <c r="O78" s="437">
        <f t="shared" si="0"/>
        <v>82377083.689999998</v>
      </c>
      <c r="P78" s="437">
        <f t="shared" si="0"/>
        <v>1129438.959999999</v>
      </c>
      <c r="Q78" s="437">
        <f t="shared" si="0"/>
        <v>-2100624.5099999988</v>
      </c>
      <c r="R78" s="437">
        <f t="shared" si="0"/>
        <v>-15503812.070000004</v>
      </c>
      <c r="S78" s="437">
        <f t="shared" si="0"/>
        <v>4673463.7599999979</v>
      </c>
      <c r="T78" s="437">
        <f t="shared" si="0"/>
        <v>-1204100.5200000005</v>
      </c>
      <c r="U78" s="437">
        <f t="shared" si="0"/>
        <v>292939947.33000004</v>
      </c>
      <c r="V78" s="437">
        <f t="shared" si="0"/>
        <v>-83134884.710000008</v>
      </c>
      <c r="W78" s="437">
        <f t="shared" si="0"/>
        <v>20395575.279999997</v>
      </c>
      <c r="X78" s="437">
        <f t="shared" si="0"/>
        <v>101267907.76000001</v>
      </c>
      <c r="Y78" s="437">
        <f t="shared" si="0"/>
        <v>-10485458.699999996</v>
      </c>
      <c r="Z78" s="437">
        <f t="shared" si="0"/>
        <v>-22120323.990000002</v>
      </c>
      <c r="AA78" s="437">
        <f t="shared" si="0"/>
        <v>-374097.74000000209</v>
      </c>
      <c r="AB78" s="437">
        <f t="shared" si="0"/>
        <v>-94648856.079999983</v>
      </c>
      <c r="AC78" s="437">
        <f t="shared" si="0"/>
        <v>-14410729.240000002</v>
      </c>
      <c r="AD78" s="437">
        <f t="shared" si="0"/>
        <v>-17807349.850000001</v>
      </c>
      <c r="AE78" s="437">
        <f t="shared" si="0"/>
        <v>-99918131.669999987</v>
      </c>
      <c r="AF78" s="437">
        <f t="shared" si="0"/>
        <v>-12245076.720000003</v>
      </c>
      <c r="AG78" s="437">
        <f t="shared" si="0"/>
        <v>-96937956.49000001</v>
      </c>
      <c r="AH78" s="437">
        <f t="shared" si="0"/>
        <v>-30637254.799999997</v>
      </c>
      <c r="AI78" s="437">
        <f t="shared" si="0"/>
        <v>-5819047.370000001</v>
      </c>
      <c r="AJ78" s="437">
        <f t="shared" si="0"/>
        <v>-5098940.4700000007</v>
      </c>
      <c r="AK78" s="437">
        <f t="shared" si="0"/>
        <v>60613229.230000004</v>
      </c>
      <c r="AL78" s="437">
        <f t="shared" si="0"/>
        <v>-17762523.780000001</v>
      </c>
      <c r="AM78" s="437">
        <f t="shared" si="0"/>
        <v>54855556.489999995</v>
      </c>
      <c r="AN78" s="437">
        <f t="shared" si="0"/>
        <v>-2600462.1400000006</v>
      </c>
      <c r="AO78" s="437">
        <f t="shared" si="0"/>
        <v>-1407070.5999999996</v>
      </c>
      <c r="AP78" s="437">
        <f t="shared" si="0"/>
        <v>-5000923.7200000007</v>
      </c>
      <c r="AQ78" s="437">
        <f t="shared" si="0"/>
        <v>-6138715.2899999991</v>
      </c>
      <c r="AR78" s="437">
        <f t="shared" si="0"/>
        <v>-8147037.0899999999</v>
      </c>
      <c r="AS78" s="437">
        <f t="shared" si="0"/>
        <v>-97500081.909999996</v>
      </c>
      <c r="AT78" s="437">
        <f t="shared" si="0"/>
        <v>5383770.0600000005</v>
      </c>
      <c r="AU78" s="437">
        <f t="shared" si="0"/>
        <v>8570433.8100000005</v>
      </c>
      <c r="AV78" s="437">
        <f t="shared" si="0"/>
        <v>9174821.120000001</v>
      </c>
      <c r="AW78" s="437">
        <f t="shared" si="0"/>
        <v>-7021547.2700000005</v>
      </c>
      <c r="AX78" s="437">
        <f t="shared" si="0"/>
        <v>-11444213.640000001</v>
      </c>
      <c r="AY78" s="437">
        <f t="shared" si="0"/>
        <v>17201122.289999999</v>
      </c>
      <c r="AZ78" s="437">
        <f t="shared" si="0"/>
        <v>3726759.0100000007</v>
      </c>
      <c r="BA78" s="437">
        <f t="shared" si="0"/>
        <v>8083912.1600000001</v>
      </c>
      <c r="BB78" s="437">
        <f t="shared" si="0"/>
        <v>5486544.5299999993</v>
      </c>
      <c r="BC78" s="437">
        <f t="shared" si="0"/>
        <v>8800469.1600000001</v>
      </c>
      <c r="BD78" s="437">
        <f t="shared" si="0"/>
        <v>-966367.21</v>
      </c>
      <c r="BE78" s="437">
        <f t="shared" si="0"/>
        <v>-21783738.460000005</v>
      </c>
      <c r="BF78" s="437">
        <f t="shared" si="0"/>
        <v>6640962.4500000011</v>
      </c>
      <c r="BG78" s="437">
        <f t="shared" si="0"/>
        <v>22766228.280000001</v>
      </c>
      <c r="BH78" s="437">
        <f t="shared" si="0"/>
        <v>-102033526.77</v>
      </c>
      <c r="BI78" s="437">
        <f t="shared" si="0"/>
        <v>9250031.7099999934</v>
      </c>
      <c r="BJ78" s="437">
        <f t="shared" si="0"/>
        <v>-4292125.4399999995</v>
      </c>
      <c r="BK78" s="437">
        <f t="shared" si="0"/>
        <v>-3075865.76</v>
      </c>
      <c r="BL78" s="437">
        <f t="shared" si="0"/>
        <v>-10255570.550000001</v>
      </c>
      <c r="BM78" s="437">
        <f t="shared" si="0"/>
        <v>-1804085.2799999993</v>
      </c>
      <c r="BN78" s="437">
        <f t="shared" si="0"/>
        <v>-4326923.3699999992</v>
      </c>
      <c r="BO78" s="437">
        <f t="shared" si="0"/>
        <v>540578.58000000007</v>
      </c>
      <c r="BP78" s="437">
        <f t="shared" ref="BP78:EA78" si="1">SUM(BP76:BP77)</f>
        <v>612701.78999999992</v>
      </c>
      <c r="BQ78" s="437">
        <f t="shared" si="1"/>
        <v>49521152.420000002</v>
      </c>
      <c r="BR78" s="437">
        <f t="shared" si="1"/>
        <v>6650933.8099999987</v>
      </c>
      <c r="BS78" s="437">
        <f t="shared" si="1"/>
        <v>3220636.5199999996</v>
      </c>
      <c r="BT78" s="437">
        <f t="shared" si="1"/>
        <v>-5304014.4799999986</v>
      </c>
      <c r="BU78" s="437">
        <f t="shared" si="1"/>
        <v>947608.91999999993</v>
      </c>
      <c r="BV78" s="437">
        <f t="shared" si="1"/>
        <v>-478752.08000000007</v>
      </c>
      <c r="BW78" s="437">
        <f t="shared" si="1"/>
        <v>3154368.9400000004</v>
      </c>
      <c r="BX78" s="437">
        <f t="shared" si="1"/>
        <v>3684602.83</v>
      </c>
      <c r="BY78" s="437">
        <f t="shared" si="1"/>
        <v>23886731.459999993</v>
      </c>
      <c r="BZ78" s="437">
        <f t="shared" si="1"/>
        <v>-7668221.4299999988</v>
      </c>
      <c r="CA78" s="437">
        <f t="shared" si="1"/>
        <v>-17616000.330000002</v>
      </c>
      <c r="CB78" s="437">
        <f t="shared" si="1"/>
        <v>-27026697.869999997</v>
      </c>
      <c r="CC78" s="437">
        <f t="shared" si="1"/>
        <v>-5722745.1200000001</v>
      </c>
      <c r="CD78" s="437">
        <f t="shared" si="1"/>
        <v>3455181.9399999995</v>
      </c>
      <c r="CE78" s="437">
        <f t="shared" si="1"/>
        <v>-5232095.2300000004</v>
      </c>
      <c r="CF78" s="437">
        <f t="shared" si="1"/>
        <v>1192187219.55</v>
      </c>
      <c r="CG78" s="437">
        <f t="shared" si="1"/>
        <v>22991783.41</v>
      </c>
      <c r="CH78" s="437">
        <f t="shared" si="1"/>
        <v>-16991361.080000006</v>
      </c>
      <c r="CI78" s="437">
        <f t="shared" si="1"/>
        <v>6047709.5399999991</v>
      </c>
      <c r="CJ78" s="437">
        <f t="shared" si="1"/>
        <v>30497663.339999996</v>
      </c>
      <c r="CK78" s="437">
        <f t="shared" si="1"/>
        <v>5050664.7299999986</v>
      </c>
      <c r="CL78" s="437">
        <f t="shared" si="1"/>
        <v>13931956.01</v>
      </c>
      <c r="CM78" s="437">
        <f t="shared" si="1"/>
        <v>6091307.1400000006</v>
      </c>
      <c r="CN78" s="437">
        <f t="shared" si="1"/>
        <v>10983903.880000001</v>
      </c>
      <c r="CO78" s="437">
        <f t="shared" si="1"/>
        <v>-531750.51999999955</v>
      </c>
      <c r="CP78" s="437">
        <f t="shared" si="1"/>
        <v>7740121.5500000007</v>
      </c>
      <c r="CQ78" s="437">
        <f t="shared" si="1"/>
        <v>3158889.790000001</v>
      </c>
      <c r="CR78" s="437">
        <f t="shared" si="1"/>
        <v>11490510.85</v>
      </c>
      <c r="CS78" s="437">
        <f t="shared" si="1"/>
        <v>-2427336.75</v>
      </c>
      <c r="CT78" s="437">
        <f t="shared" si="1"/>
        <v>12656517.929999998</v>
      </c>
      <c r="CU78" s="437">
        <f t="shared" si="1"/>
        <v>6749882.3100000005</v>
      </c>
      <c r="CV78" s="437">
        <f t="shared" si="1"/>
        <v>-11331303.560000002</v>
      </c>
      <c r="CW78" s="437">
        <f t="shared" si="1"/>
        <v>6318562.1899999995</v>
      </c>
      <c r="CX78" s="437">
        <f t="shared" si="1"/>
        <v>-5115569.209999999</v>
      </c>
      <c r="CY78" s="437">
        <f t="shared" si="1"/>
        <v>1673139.71</v>
      </c>
      <c r="CZ78" s="437">
        <f t="shared" si="1"/>
        <v>7854395.6199999992</v>
      </c>
      <c r="DA78" s="437">
        <f t="shared" si="1"/>
        <v>-91471105.859999999</v>
      </c>
      <c r="DB78" s="437">
        <f t="shared" si="1"/>
        <v>20120974.450000018</v>
      </c>
      <c r="DC78" s="437">
        <f t="shared" si="1"/>
        <v>-6778799.629999999</v>
      </c>
      <c r="DD78" s="437">
        <f t="shared" si="1"/>
        <v>-5316305.2100000009</v>
      </c>
      <c r="DE78" s="437">
        <f t="shared" si="1"/>
        <v>-12575384.140000001</v>
      </c>
      <c r="DF78" s="437">
        <f t="shared" si="1"/>
        <v>820720.21999999881</v>
      </c>
      <c r="DG78" s="437">
        <f t="shared" si="1"/>
        <v>-9760066.1699999999</v>
      </c>
      <c r="DH78" s="437">
        <f t="shared" si="1"/>
        <v>-19935532.390000001</v>
      </c>
      <c r="DI78" s="437">
        <f t="shared" si="1"/>
        <v>13970620.93</v>
      </c>
      <c r="DJ78" s="437">
        <f t="shared" si="1"/>
        <v>577751323.65999997</v>
      </c>
      <c r="DK78" s="437">
        <f t="shared" si="1"/>
        <v>-435811.32999999821</v>
      </c>
      <c r="DL78" s="437">
        <f t="shared" si="1"/>
        <v>7296794.3300000019</v>
      </c>
      <c r="DM78" s="437">
        <f t="shared" si="1"/>
        <v>12293064.34</v>
      </c>
      <c r="DN78" s="437">
        <f t="shared" si="1"/>
        <v>-3832275.7498999983</v>
      </c>
      <c r="DO78" s="437">
        <f t="shared" si="1"/>
        <v>-1808449.6400000006</v>
      </c>
      <c r="DP78" s="437">
        <f t="shared" si="1"/>
        <v>21296384.229999997</v>
      </c>
      <c r="DQ78" s="437">
        <f t="shared" si="1"/>
        <v>23645038.350100003</v>
      </c>
      <c r="DR78" s="437">
        <f t="shared" si="1"/>
        <v>4862088.1499999985</v>
      </c>
      <c r="DS78" s="437">
        <f t="shared" si="1"/>
        <v>6497201.7400000095</v>
      </c>
      <c r="DT78" s="437">
        <f t="shared" si="1"/>
        <v>-23270595.800000001</v>
      </c>
      <c r="DU78" s="437">
        <f t="shared" si="1"/>
        <v>-45823485.269999996</v>
      </c>
      <c r="DV78" s="437">
        <f t="shared" si="1"/>
        <v>-93544454.320000008</v>
      </c>
      <c r="DW78" s="437">
        <f t="shared" si="1"/>
        <v>-21772384.899999999</v>
      </c>
      <c r="DX78" s="437">
        <f t="shared" si="1"/>
        <v>-25692462.230000004</v>
      </c>
      <c r="DY78" s="437">
        <f t="shared" si="1"/>
        <v>-9055767.950000003</v>
      </c>
      <c r="DZ78" s="437">
        <f t="shared" si="1"/>
        <v>9016027.6999999993</v>
      </c>
      <c r="EA78" s="437">
        <f t="shared" si="1"/>
        <v>-10083622.129999999</v>
      </c>
      <c r="EB78" s="437">
        <f t="shared" ref="EB78:GM78" si="2">SUM(EB76:EB77)</f>
        <v>2336814.3100000005</v>
      </c>
      <c r="EC78" s="437">
        <f t="shared" si="2"/>
        <v>-33853234.93</v>
      </c>
      <c r="ED78" s="437">
        <f t="shared" si="2"/>
        <v>23622312.280000001</v>
      </c>
      <c r="EE78" s="437">
        <f t="shared" si="2"/>
        <v>62140698.680000007</v>
      </c>
      <c r="EF78" s="437">
        <f t="shared" si="2"/>
        <v>14793931.18</v>
      </c>
      <c r="EG78" s="437">
        <f t="shared" si="2"/>
        <v>-1614478.4200000018</v>
      </c>
      <c r="EH78" s="437">
        <f t="shared" si="2"/>
        <v>12079865.130000003</v>
      </c>
      <c r="EI78" s="437">
        <f t="shared" si="2"/>
        <v>-14973187.919999998</v>
      </c>
      <c r="EJ78" s="437">
        <f t="shared" si="2"/>
        <v>-6375979.9200000018</v>
      </c>
      <c r="EK78" s="437">
        <f t="shared" si="2"/>
        <v>-821085.88999999873</v>
      </c>
      <c r="EL78" s="437">
        <f t="shared" si="2"/>
        <v>7192200.549999997</v>
      </c>
      <c r="EM78" s="437">
        <f t="shared" si="2"/>
        <v>-209565389.72999999</v>
      </c>
      <c r="EN78" s="437">
        <f t="shared" si="2"/>
        <v>-4663473.0199999996</v>
      </c>
      <c r="EO78" s="437">
        <f t="shared" si="2"/>
        <v>-20022474.129999999</v>
      </c>
      <c r="EP78" s="437">
        <f t="shared" si="2"/>
        <v>-3154526.5600000005</v>
      </c>
      <c r="EQ78" s="437">
        <f t="shared" si="2"/>
        <v>-1659002.2799999993</v>
      </c>
      <c r="ER78" s="437">
        <f t="shared" si="2"/>
        <v>5270556.8500000006</v>
      </c>
      <c r="ES78" s="437">
        <f t="shared" si="2"/>
        <v>-16958269.550000001</v>
      </c>
      <c r="ET78" s="437">
        <f t="shared" si="2"/>
        <v>-12547237.910000002</v>
      </c>
      <c r="EU78" s="437">
        <f t="shared" si="2"/>
        <v>-10111283.649999999</v>
      </c>
      <c r="EV78" s="437">
        <f t="shared" si="2"/>
        <v>-45705855.579999983</v>
      </c>
      <c r="EW78" s="437">
        <f t="shared" si="2"/>
        <v>28228585.059999995</v>
      </c>
      <c r="EX78" s="437">
        <f t="shared" si="2"/>
        <v>20798475.060000002</v>
      </c>
      <c r="EY78" s="437">
        <f t="shared" si="2"/>
        <v>-562266.87000000104</v>
      </c>
      <c r="EZ78" s="437">
        <f t="shared" si="2"/>
        <v>7891406.2199999988</v>
      </c>
      <c r="FA78" s="437">
        <f t="shared" si="2"/>
        <v>-1888896.2899999991</v>
      </c>
      <c r="FB78" s="437">
        <f t="shared" si="2"/>
        <v>9993068.5</v>
      </c>
      <c r="FC78" s="437">
        <f t="shared" si="2"/>
        <v>5811798.0700000003</v>
      </c>
      <c r="FD78" s="437">
        <f t="shared" si="2"/>
        <v>14815624.519999998</v>
      </c>
      <c r="FE78" s="437">
        <f t="shared" si="2"/>
        <v>27714329.059999995</v>
      </c>
      <c r="FF78" s="437">
        <f t="shared" si="2"/>
        <v>5488026.3100000005</v>
      </c>
      <c r="FG78" s="437">
        <f t="shared" si="2"/>
        <v>3992778.84</v>
      </c>
      <c r="FH78" s="437">
        <f t="shared" si="2"/>
        <v>5989865.7299999893</v>
      </c>
      <c r="FI78" s="437">
        <f t="shared" si="2"/>
        <v>7772979.790000001</v>
      </c>
      <c r="FJ78" s="437">
        <f t="shared" si="2"/>
        <v>2100759.879999999</v>
      </c>
      <c r="FK78" s="437">
        <f t="shared" si="2"/>
        <v>6859797.2700000014</v>
      </c>
      <c r="FL78" s="437">
        <f t="shared" si="2"/>
        <v>-3565241.0199999996</v>
      </c>
      <c r="FM78" s="437">
        <f t="shared" si="2"/>
        <v>17601339.870000001</v>
      </c>
      <c r="FN78" s="437">
        <f t="shared" si="2"/>
        <v>2478173.3200000003</v>
      </c>
      <c r="FO78" s="437">
        <f t="shared" si="2"/>
        <v>6180855.7699999996</v>
      </c>
      <c r="FP78" s="437">
        <f t="shared" si="2"/>
        <v>698324987.1500001</v>
      </c>
      <c r="FQ78" s="437">
        <f t="shared" si="2"/>
        <v>2559300.4499999993</v>
      </c>
      <c r="FR78" s="437">
        <f t="shared" si="2"/>
        <v>8771089.6000000015</v>
      </c>
      <c r="FS78" s="437">
        <f t="shared" si="2"/>
        <v>-3808851.2199999988</v>
      </c>
      <c r="FT78" s="437">
        <f t="shared" si="2"/>
        <v>8925316.0199999996</v>
      </c>
      <c r="FU78" s="437">
        <f t="shared" si="2"/>
        <v>6895202.4000000004</v>
      </c>
      <c r="FV78" s="437">
        <f t="shared" si="2"/>
        <v>-30419821.819999997</v>
      </c>
      <c r="FW78" s="437">
        <f t="shared" si="2"/>
        <v>-24688298.879999995</v>
      </c>
      <c r="FX78" s="437">
        <f t="shared" si="2"/>
        <v>9550001.0999999978</v>
      </c>
      <c r="FY78" s="437">
        <f t="shared" si="2"/>
        <v>24124758.660000004</v>
      </c>
      <c r="FZ78" s="437">
        <f t="shared" si="2"/>
        <v>-28510869.090000004</v>
      </c>
      <c r="GA78" s="437">
        <f t="shared" si="2"/>
        <v>-4720328.75</v>
      </c>
      <c r="GB78" s="437">
        <f t="shared" si="2"/>
        <v>11108391.77</v>
      </c>
      <c r="GC78" s="437">
        <f t="shared" si="2"/>
        <v>23803285.329999998</v>
      </c>
      <c r="GD78" s="437">
        <f t="shared" si="2"/>
        <v>9035807.3600000143</v>
      </c>
      <c r="GE78" s="437">
        <f t="shared" si="2"/>
        <v>713692.71</v>
      </c>
      <c r="GF78" s="437">
        <f t="shared" si="2"/>
        <v>11482905.960000001</v>
      </c>
      <c r="GG78" s="437">
        <f t="shared" si="2"/>
        <v>-13832692.640000001</v>
      </c>
      <c r="GH78" s="437">
        <f t="shared" si="2"/>
        <v>2813034.5300000012</v>
      </c>
      <c r="GI78" s="437">
        <f t="shared" si="2"/>
        <v>5808811.8099999996</v>
      </c>
      <c r="GJ78" s="437">
        <f t="shared" si="2"/>
        <v>-5762379.4499999993</v>
      </c>
      <c r="GK78" s="437">
        <f t="shared" si="2"/>
        <v>6894399.8599999994</v>
      </c>
      <c r="GL78" s="437">
        <f t="shared" si="2"/>
        <v>2117291.34</v>
      </c>
      <c r="GM78" s="437">
        <f t="shared" si="2"/>
        <v>6007032.4399999995</v>
      </c>
      <c r="GN78" s="437">
        <f t="shared" ref="GN78:IY78" si="3">SUM(GN76:GN77)</f>
        <v>4421252.3100000005</v>
      </c>
      <c r="GO78" s="437">
        <f t="shared" si="3"/>
        <v>2691016.58</v>
      </c>
      <c r="GP78" s="437">
        <f t="shared" si="3"/>
        <v>29539429.920000017</v>
      </c>
      <c r="GQ78" s="437">
        <f t="shared" si="3"/>
        <v>53034163.229999997</v>
      </c>
      <c r="GR78" s="437">
        <f t="shared" si="3"/>
        <v>7620881.1199999992</v>
      </c>
      <c r="GS78" s="437">
        <f t="shared" si="3"/>
        <v>3842795.5299999993</v>
      </c>
      <c r="GT78" s="437">
        <f t="shared" si="3"/>
        <v>3761212.2299999995</v>
      </c>
      <c r="GU78" s="437">
        <f t="shared" si="3"/>
        <v>1862624.879999999</v>
      </c>
      <c r="GV78" s="437">
        <f t="shared" si="3"/>
        <v>3872621.0599999987</v>
      </c>
      <c r="GW78" s="437">
        <f t="shared" si="3"/>
        <v>6677809.3899999987</v>
      </c>
      <c r="GX78" s="437">
        <f t="shared" si="3"/>
        <v>-78813113.579999983</v>
      </c>
      <c r="GY78" s="437">
        <f t="shared" si="3"/>
        <v>8509256.2300000004</v>
      </c>
      <c r="GZ78" s="437">
        <f t="shared" si="3"/>
        <v>-15886641.48</v>
      </c>
      <c r="HA78" s="437">
        <f t="shared" si="3"/>
        <v>-9039524.4299999997</v>
      </c>
      <c r="HB78" s="437">
        <f t="shared" si="3"/>
        <v>-360661054.59000003</v>
      </c>
      <c r="HC78" s="437">
        <f t="shared" si="3"/>
        <v>117675511.80999999</v>
      </c>
      <c r="HD78" s="437">
        <f t="shared" si="3"/>
        <v>2860880.1400000006</v>
      </c>
      <c r="HE78" s="437">
        <f t="shared" si="3"/>
        <v>-17631006.559999995</v>
      </c>
      <c r="HF78" s="437">
        <f t="shared" si="3"/>
        <v>12633691.910000004</v>
      </c>
      <c r="HG78" s="437">
        <f t="shared" si="3"/>
        <v>49230527.810000002</v>
      </c>
      <c r="HH78" s="437">
        <f t="shared" si="3"/>
        <v>-3396144.6499999985</v>
      </c>
      <c r="HI78" s="437">
        <f t="shared" si="3"/>
        <v>272156584.19</v>
      </c>
      <c r="HJ78" s="437">
        <f t="shared" si="3"/>
        <v>-12551763.520000003</v>
      </c>
      <c r="HK78" s="437">
        <f t="shared" si="3"/>
        <v>10275724.640000001</v>
      </c>
      <c r="HL78" s="437">
        <f t="shared" si="3"/>
        <v>78083244.269999996</v>
      </c>
      <c r="HM78" s="437">
        <f t="shared" si="3"/>
        <v>-11448186.770000001</v>
      </c>
      <c r="HN78" s="437">
        <f t="shared" si="3"/>
        <v>-3650983.5099999979</v>
      </c>
      <c r="HO78" s="437">
        <f t="shared" si="3"/>
        <v>25334805.319999997</v>
      </c>
      <c r="HP78" s="437">
        <f t="shared" si="3"/>
        <v>-16598316.260000002</v>
      </c>
      <c r="HQ78" s="437">
        <f t="shared" si="3"/>
        <v>-25101793.689999998</v>
      </c>
      <c r="HR78" s="437">
        <f t="shared" si="3"/>
        <v>-91853911.840000004</v>
      </c>
      <c r="HS78" s="437">
        <f t="shared" si="3"/>
        <v>-9572157.9499999993</v>
      </c>
      <c r="HT78" s="437">
        <f t="shared" si="3"/>
        <v>1977367.7699999996</v>
      </c>
      <c r="HU78" s="437">
        <f t="shared" si="3"/>
        <v>5908224.9000000004</v>
      </c>
      <c r="HV78" s="437">
        <f t="shared" si="3"/>
        <v>600838.06000000238</v>
      </c>
      <c r="HW78" s="437">
        <f t="shared" si="3"/>
        <v>-27221525.57</v>
      </c>
      <c r="HX78" s="437">
        <f t="shared" si="3"/>
        <v>-5609261.25</v>
      </c>
      <c r="HY78" s="437">
        <f t="shared" si="3"/>
        <v>-531184.03000000119</v>
      </c>
      <c r="HZ78" s="437">
        <f t="shared" si="3"/>
        <v>2495430.4199999981</v>
      </c>
      <c r="IA78" s="437">
        <f t="shared" si="3"/>
        <v>6845187.0600000024</v>
      </c>
      <c r="IB78" s="437">
        <f t="shared" si="3"/>
        <v>27633176.41</v>
      </c>
      <c r="IC78" s="437">
        <f t="shared" si="3"/>
        <v>939847.62999999989</v>
      </c>
      <c r="ID78" s="437">
        <f t="shared" si="3"/>
        <v>-7522401.5000000019</v>
      </c>
      <c r="IE78" s="437">
        <f t="shared" si="3"/>
        <v>-10606710.350000001</v>
      </c>
      <c r="IF78" s="437">
        <f t="shared" si="3"/>
        <v>445632.90000000037</v>
      </c>
      <c r="IG78" s="437">
        <f t="shared" si="3"/>
        <v>-119568994.16000003</v>
      </c>
      <c r="IH78" s="437">
        <f t="shared" si="3"/>
        <v>58447096.920000009</v>
      </c>
      <c r="II78" s="437">
        <f t="shared" si="3"/>
        <v>2423422.3200000003</v>
      </c>
      <c r="IJ78" s="437">
        <f t="shared" si="3"/>
        <v>-17137231.740000002</v>
      </c>
      <c r="IK78" s="437">
        <f t="shared" si="3"/>
        <v>-61854660.090000004</v>
      </c>
      <c r="IL78" s="437">
        <f t="shared" si="3"/>
        <v>-1449527.6799999997</v>
      </c>
      <c r="IM78" s="437">
        <f t="shared" si="3"/>
        <v>-1852814.7400000002</v>
      </c>
      <c r="IN78" s="437">
        <f t="shared" si="3"/>
        <v>-6482630.209999999</v>
      </c>
      <c r="IO78" s="437">
        <f t="shared" si="3"/>
        <v>4757150.93</v>
      </c>
      <c r="IP78" s="437">
        <f t="shared" si="3"/>
        <v>-16069121.300000001</v>
      </c>
      <c r="IQ78" s="437">
        <f t="shared" si="3"/>
        <v>38942597.630000003</v>
      </c>
      <c r="IR78" s="437">
        <f t="shared" si="3"/>
        <v>-206954237.63999999</v>
      </c>
      <c r="IS78" s="437">
        <f t="shared" si="3"/>
        <v>-8471336.2400000002</v>
      </c>
      <c r="IT78" s="437">
        <f t="shared" si="3"/>
        <v>-8978423.4000000022</v>
      </c>
      <c r="IU78" s="437">
        <f t="shared" si="3"/>
        <v>36061555.689999998</v>
      </c>
      <c r="IV78" s="437">
        <f t="shared" si="3"/>
        <v>5576975.1300000008</v>
      </c>
      <c r="IW78" s="437">
        <f t="shared" si="3"/>
        <v>-6373617.8300000019</v>
      </c>
      <c r="IX78" s="437">
        <f t="shared" si="3"/>
        <v>8614912.5999999996</v>
      </c>
      <c r="IY78" s="437">
        <f t="shared" si="3"/>
        <v>-2982483.2699999996</v>
      </c>
      <c r="IZ78" s="437">
        <f t="shared" ref="IZ78:LK78" si="4">SUM(IZ76:IZ77)</f>
        <v>-28991831.349999998</v>
      </c>
      <c r="JA78" s="437">
        <f t="shared" si="4"/>
        <v>-15505449.879999999</v>
      </c>
      <c r="JB78" s="437">
        <f t="shared" si="4"/>
        <v>-6714757.1799999997</v>
      </c>
      <c r="JC78" s="437">
        <f t="shared" si="4"/>
        <v>19876845.99000001</v>
      </c>
      <c r="JD78" s="437">
        <f t="shared" si="4"/>
        <v>-26827942.099999994</v>
      </c>
      <c r="JE78" s="437">
        <f t="shared" si="4"/>
        <v>1004632.7399999984</v>
      </c>
      <c r="JF78" s="437">
        <f t="shared" si="4"/>
        <v>-809780.43999999948</v>
      </c>
      <c r="JG78" s="437">
        <f t="shared" si="4"/>
        <v>-8936182.3000000007</v>
      </c>
      <c r="JH78" s="437">
        <f t="shared" si="4"/>
        <v>-1085893.7299999986</v>
      </c>
      <c r="JI78" s="437">
        <f t="shared" si="4"/>
        <v>-74482095.029999986</v>
      </c>
      <c r="JJ78" s="437">
        <f t="shared" si="4"/>
        <v>-5082560.2799999975</v>
      </c>
      <c r="JK78" s="437">
        <f t="shared" si="4"/>
        <v>-6536851.9600000009</v>
      </c>
      <c r="JL78" s="437">
        <f t="shared" si="4"/>
        <v>18592789.729999997</v>
      </c>
      <c r="JM78" s="437">
        <f t="shared" si="4"/>
        <v>-5905992.700000003</v>
      </c>
      <c r="JN78" s="437">
        <f t="shared" si="4"/>
        <v>-29971705.839999996</v>
      </c>
      <c r="JO78" s="437">
        <f t="shared" si="4"/>
        <v>-469215.6799999997</v>
      </c>
      <c r="JP78" s="437">
        <f t="shared" si="4"/>
        <v>-13345756.590000004</v>
      </c>
      <c r="JQ78" s="437">
        <f t="shared" si="4"/>
        <v>-45186684.959999993</v>
      </c>
      <c r="JR78" s="437">
        <f t="shared" si="4"/>
        <v>14210210.49</v>
      </c>
      <c r="JS78" s="437">
        <f t="shared" si="4"/>
        <v>3683875.3599999994</v>
      </c>
      <c r="JT78" s="437">
        <f t="shared" si="4"/>
        <v>-1676502.0500000007</v>
      </c>
      <c r="JU78" s="437">
        <f t="shared" si="4"/>
        <v>1972187.5200000005</v>
      </c>
      <c r="JV78" s="437">
        <f t="shared" si="4"/>
        <v>-18158462.439999998</v>
      </c>
      <c r="JW78" s="437">
        <f t="shared" si="4"/>
        <v>14926912.009999998</v>
      </c>
      <c r="JX78" s="437">
        <f t="shared" si="4"/>
        <v>27542053.920000002</v>
      </c>
      <c r="JY78" s="437">
        <f t="shared" si="4"/>
        <v>-7064998.6799999997</v>
      </c>
      <c r="JZ78" s="437">
        <f t="shared" si="4"/>
        <v>24676787.989999995</v>
      </c>
      <c r="KA78" s="437">
        <f t="shared" si="4"/>
        <v>2289798</v>
      </c>
      <c r="KB78" s="437">
        <f t="shared" si="4"/>
        <v>-554389.37000000104</v>
      </c>
      <c r="KC78" s="437">
        <f t="shared" si="4"/>
        <v>11774562.609999999</v>
      </c>
      <c r="KD78" s="437">
        <f t="shared" si="4"/>
        <v>5596761.9199999999</v>
      </c>
      <c r="KE78" s="437">
        <f t="shared" si="4"/>
        <v>359646818.69</v>
      </c>
      <c r="KF78" s="437">
        <f t="shared" si="4"/>
        <v>-15149190.880000003</v>
      </c>
      <c r="KG78" s="437">
        <f t="shared" si="4"/>
        <v>34556518.780000001</v>
      </c>
      <c r="KH78" s="437">
        <f t="shared" si="4"/>
        <v>-15473533.370000001</v>
      </c>
      <c r="KI78" s="437">
        <f t="shared" si="4"/>
        <v>43541836.490000002</v>
      </c>
      <c r="KJ78" s="437">
        <f t="shared" si="4"/>
        <v>74481845.989999995</v>
      </c>
      <c r="KK78" s="437">
        <f t="shared" si="4"/>
        <v>4277746.6700000018</v>
      </c>
      <c r="KL78" s="437">
        <f t="shared" si="4"/>
        <v>13686029.030000001</v>
      </c>
      <c r="KM78" s="437">
        <f t="shared" si="4"/>
        <v>7900184.6099999994</v>
      </c>
      <c r="KN78" s="437">
        <f t="shared" si="4"/>
        <v>-30988833.550000012</v>
      </c>
      <c r="KO78" s="437">
        <f t="shared" si="4"/>
        <v>-4585493.879999999</v>
      </c>
      <c r="KP78" s="437">
        <f t="shared" si="4"/>
        <v>-14633156.85</v>
      </c>
      <c r="KQ78" s="437">
        <f t="shared" si="4"/>
        <v>-60538705.980000004</v>
      </c>
      <c r="KR78" s="437">
        <f t="shared" si="4"/>
        <v>4231289.8599999994</v>
      </c>
      <c r="KS78" s="437">
        <f t="shared" si="4"/>
        <v>-14163491.440000001</v>
      </c>
      <c r="KT78" s="437">
        <f t="shared" si="4"/>
        <v>-120124478.51000001</v>
      </c>
      <c r="KU78" s="437">
        <f t="shared" si="4"/>
        <v>70233714.099999994</v>
      </c>
      <c r="KV78" s="437">
        <f t="shared" si="4"/>
        <v>10985818.530000001</v>
      </c>
      <c r="KW78" s="437">
        <f t="shared" si="4"/>
        <v>-6016147.2199999988</v>
      </c>
      <c r="KX78" s="437">
        <f t="shared" si="4"/>
        <v>-725001.62999999896</v>
      </c>
      <c r="KY78" s="437">
        <f t="shared" si="4"/>
        <v>-25011091.720000003</v>
      </c>
      <c r="KZ78" s="437">
        <f t="shared" si="4"/>
        <v>-6084711</v>
      </c>
      <c r="LA78" s="437">
        <f t="shared" si="4"/>
        <v>4533043.4800000004</v>
      </c>
      <c r="LB78" s="437">
        <f t="shared" si="4"/>
        <v>-2470277.2600000016</v>
      </c>
      <c r="LC78" s="437">
        <f t="shared" si="4"/>
        <v>-9188342.8900000006</v>
      </c>
      <c r="LD78" s="437">
        <f t="shared" si="4"/>
        <v>-90729677.349999964</v>
      </c>
      <c r="LE78" s="437">
        <f t="shared" si="4"/>
        <v>-58664118.290000007</v>
      </c>
      <c r="LF78" s="437">
        <f t="shared" si="4"/>
        <v>31710357.099999979</v>
      </c>
      <c r="LG78" s="437">
        <f t="shared" si="4"/>
        <v>-25720892.709999993</v>
      </c>
      <c r="LH78" s="437">
        <f t="shared" si="4"/>
        <v>-2558185.8999999985</v>
      </c>
      <c r="LI78" s="437">
        <f t="shared" si="4"/>
        <v>-6481999.4600000009</v>
      </c>
      <c r="LJ78" s="437">
        <f t="shared" si="4"/>
        <v>-7906384.3800000008</v>
      </c>
      <c r="LK78" s="437">
        <f t="shared" si="4"/>
        <v>-7182892.0199999996</v>
      </c>
      <c r="LL78" s="437">
        <f t="shared" ref="LL78:NW78" si="5">SUM(LL76:LL77)</f>
        <v>-4719616.26</v>
      </c>
      <c r="LM78" s="437">
        <f t="shared" si="5"/>
        <v>-17272312.060000002</v>
      </c>
      <c r="LN78" s="437">
        <f t="shared" si="5"/>
        <v>-5832899.290000001</v>
      </c>
      <c r="LO78" s="437">
        <f t="shared" si="5"/>
        <v>-85431403.800000012</v>
      </c>
      <c r="LP78" s="437">
        <f t="shared" si="5"/>
        <v>7783429.1099999994</v>
      </c>
      <c r="LQ78" s="437">
        <f t="shared" si="5"/>
        <v>23140508.719999999</v>
      </c>
      <c r="LR78" s="437">
        <f t="shared" si="5"/>
        <v>139610246.60000002</v>
      </c>
      <c r="LS78" s="437">
        <f t="shared" si="5"/>
        <v>-16507818.050000012</v>
      </c>
      <c r="LT78" s="437">
        <f t="shared" si="5"/>
        <v>-213902284.98000002</v>
      </c>
      <c r="LU78" s="437">
        <f t="shared" si="5"/>
        <v>-3454591.4299999923</v>
      </c>
      <c r="LV78" s="437">
        <f t="shared" si="5"/>
        <v>-14165026.759999998</v>
      </c>
      <c r="LW78" s="437">
        <f t="shared" si="5"/>
        <v>10229252.559999995</v>
      </c>
      <c r="LX78" s="437">
        <f t="shared" si="5"/>
        <v>8139369.1099999994</v>
      </c>
      <c r="LY78" s="437">
        <f t="shared" si="5"/>
        <v>19064927.229999997</v>
      </c>
      <c r="LZ78" s="437">
        <f t="shared" si="5"/>
        <v>23135340.540000003</v>
      </c>
      <c r="MA78" s="437">
        <f t="shared" si="5"/>
        <v>64404730.180000007</v>
      </c>
      <c r="MB78" s="437">
        <f t="shared" si="5"/>
        <v>-49832111.559999995</v>
      </c>
      <c r="MC78" s="437">
        <f t="shared" si="5"/>
        <v>12837168.66</v>
      </c>
      <c r="MD78" s="437">
        <f t="shared" si="5"/>
        <v>-136320556.88</v>
      </c>
      <c r="ME78" s="437">
        <f t="shared" si="5"/>
        <v>5753144.4100000001</v>
      </c>
      <c r="MF78" s="437">
        <f t="shared" si="5"/>
        <v>18137175.34</v>
      </c>
      <c r="MG78" s="437">
        <f t="shared" si="5"/>
        <v>13463174.529999997</v>
      </c>
      <c r="MH78" s="437">
        <f t="shared" si="5"/>
        <v>19478226.399999999</v>
      </c>
      <c r="MI78" s="437">
        <f t="shared" si="5"/>
        <v>7625552.8199999984</v>
      </c>
      <c r="MJ78" s="437">
        <f t="shared" si="5"/>
        <v>-9902816.790000001</v>
      </c>
      <c r="MK78" s="437">
        <f t="shared" si="5"/>
        <v>7337184.2300000004</v>
      </c>
      <c r="ML78" s="437">
        <f t="shared" si="5"/>
        <v>-9382359.6099999994</v>
      </c>
      <c r="MM78" s="437">
        <f t="shared" si="5"/>
        <v>9380591.6900000013</v>
      </c>
      <c r="MN78" s="437">
        <f t="shared" si="5"/>
        <v>2132545.7399999984</v>
      </c>
      <c r="MO78" s="437">
        <f t="shared" si="5"/>
        <v>16270688.130000001</v>
      </c>
      <c r="MP78" s="437">
        <f t="shared" si="5"/>
        <v>-666296.55000001192</v>
      </c>
      <c r="MQ78" s="437">
        <f t="shared" si="5"/>
        <v>5743100.7399999984</v>
      </c>
      <c r="MR78" s="437">
        <f t="shared" si="5"/>
        <v>44540224.43</v>
      </c>
      <c r="MS78" s="437">
        <f t="shared" si="5"/>
        <v>-14529445.18</v>
      </c>
      <c r="MT78" s="437">
        <f t="shared" si="5"/>
        <v>28515908.659999996</v>
      </c>
      <c r="MU78" s="437">
        <f t="shared" si="5"/>
        <v>3499555.3100000024</v>
      </c>
      <c r="MV78" s="437">
        <f t="shared" si="5"/>
        <v>2881131.8408000022</v>
      </c>
      <c r="MW78" s="437">
        <f t="shared" si="5"/>
        <v>-31125506.900000002</v>
      </c>
      <c r="MX78" s="437">
        <f t="shared" si="5"/>
        <v>-7549442.2999999998</v>
      </c>
      <c r="MY78" s="437">
        <f t="shared" si="5"/>
        <v>-1931776.5399999991</v>
      </c>
      <c r="MZ78" s="437">
        <f t="shared" si="5"/>
        <v>23076282.210000001</v>
      </c>
      <c r="NA78" s="437">
        <f t="shared" si="5"/>
        <v>246465386.90999997</v>
      </c>
      <c r="NB78" s="437">
        <f t="shared" si="5"/>
        <v>118662019.47</v>
      </c>
      <c r="NC78" s="437">
        <f t="shared" si="5"/>
        <v>13001734.809999999</v>
      </c>
      <c r="ND78" s="437">
        <f t="shared" si="5"/>
        <v>243512832.43000001</v>
      </c>
      <c r="NE78" s="437">
        <f t="shared" si="5"/>
        <v>9939353.6099999994</v>
      </c>
      <c r="NF78" s="437">
        <f t="shared" si="5"/>
        <v>32066807.649999991</v>
      </c>
      <c r="NG78" s="437">
        <f t="shared" si="5"/>
        <v>111779870.28999999</v>
      </c>
      <c r="NH78" s="437">
        <f t="shared" si="5"/>
        <v>111924057.11999999</v>
      </c>
      <c r="NI78" s="437">
        <f t="shared" si="5"/>
        <v>22574338.489999998</v>
      </c>
      <c r="NJ78" s="437">
        <f t="shared" si="5"/>
        <v>127730456.13</v>
      </c>
      <c r="NK78" s="437">
        <f t="shared" si="5"/>
        <v>68904425.769999996</v>
      </c>
      <c r="NL78" s="437">
        <f t="shared" si="5"/>
        <v>36508883.906000003</v>
      </c>
      <c r="NM78" s="437">
        <f t="shared" si="5"/>
        <v>35841807.570000008</v>
      </c>
      <c r="NN78" s="437">
        <f t="shared" si="5"/>
        <v>11889527.270000001</v>
      </c>
      <c r="NO78" s="437">
        <f t="shared" si="5"/>
        <v>2677503.5999999996</v>
      </c>
      <c r="NP78" s="437">
        <f t="shared" si="5"/>
        <v>9551638.4900000002</v>
      </c>
      <c r="NQ78" s="437">
        <f t="shared" si="5"/>
        <v>8007165.879999999</v>
      </c>
      <c r="NR78" s="437">
        <f t="shared" si="5"/>
        <v>10083575.35</v>
      </c>
      <c r="NS78" s="437">
        <f t="shared" si="5"/>
        <v>15528830.17</v>
      </c>
      <c r="NT78" s="437">
        <f t="shared" si="5"/>
        <v>-30543157.860000014</v>
      </c>
      <c r="NU78" s="437">
        <f t="shared" si="5"/>
        <v>13789788.280000001</v>
      </c>
      <c r="NV78" s="437">
        <f t="shared" si="5"/>
        <v>10836189.350000001</v>
      </c>
      <c r="NW78" s="437">
        <f t="shared" si="5"/>
        <v>1619554.0500000007</v>
      </c>
      <c r="NX78" s="437">
        <f t="shared" ref="NX78:QI78" si="6">SUM(NX76:NX77)</f>
        <v>11792086.98</v>
      </c>
      <c r="NY78" s="437">
        <f t="shared" si="6"/>
        <v>-6699061.6400000006</v>
      </c>
      <c r="NZ78" s="437">
        <f t="shared" si="6"/>
        <v>1035148.459999999</v>
      </c>
      <c r="OA78" s="437">
        <f t="shared" si="6"/>
        <v>546080127.53999996</v>
      </c>
      <c r="OB78" s="437">
        <f t="shared" si="6"/>
        <v>-98462282.439999998</v>
      </c>
      <c r="OC78" s="437">
        <f t="shared" si="6"/>
        <v>28691396.73</v>
      </c>
      <c r="OD78" s="437">
        <f t="shared" si="6"/>
        <v>-55575356.240000002</v>
      </c>
      <c r="OE78" s="437">
        <f t="shared" si="6"/>
        <v>-9852453.0899999999</v>
      </c>
      <c r="OF78" s="437">
        <f t="shared" si="6"/>
        <v>43459358.060000002</v>
      </c>
      <c r="OG78" s="437">
        <f t="shared" si="6"/>
        <v>-39970408.149999999</v>
      </c>
      <c r="OH78" s="437">
        <f t="shared" si="6"/>
        <v>-4188042.129999999</v>
      </c>
      <c r="OI78" s="437">
        <f t="shared" si="6"/>
        <v>82721937.280000001</v>
      </c>
      <c r="OJ78" s="437">
        <f t="shared" si="6"/>
        <v>-354644673.39999998</v>
      </c>
      <c r="OK78" s="437">
        <f t="shared" si="6"/>
        <v>9228549.4200000018</v>
      </c>
      <c r="OL78" s="437">
        <f t="shared" si="6"/>
        <v>424358479.61000001</v>
      </c>
      <c r="OM78" s="437">
        <f t="shared" si="6"/>
        <v>22437456.800000004</v>
      </c>
      <c r="ON78" s="437">
        <f t="shared" si="6"/>
        <v>-2898888.8699999973</v>
      </c>
      <c r="OO78" s="437">
        <f t="shared" si="6"/>
        <v>66418652.730000004</v>
      </c>
      <c r="OP78" s="437">
        <f t="shared" si="6"/>
        <v>192381201.82999998</v>
      </c>
      <c r="OQ78" s="437">
        <f t="shared" si="6"/>
        <v>4636167.66</v>
      </c>
      <c r="OR78" s="437">
        <f t="shared" si="6"/>
        <v>39368151.5</v>
      </c>
      <c r="OS78" s="437">
        <f t="shared" si="6"/>
        <v>-10314172.91</v>
      </c>
      <c r="OT78" s="437">
        <f t="shared" si="6"/>
        <v>18860318.879999999</v>
      </c>
      <c r="OU78" s="437">
        <f t="shared" si="6"/>
        <v>9931770.0900000036</v>
      </c>
      <c r="OV78" s="437">
        <f t="shared" si="6"/>
        <v>16334078.739999998</v>
      </c>
      <c r="OW78" s="437">
        <f t="shared" si="6"/>
        <v>16063486.670000002</v>
      </c>
      <c r="OX78" s="437">
        <f t="shared" si="6"/>
        <v>12486760.129999999</v>
      </c>
      <c r="OY78" s="437">
        <f t="shared" si="6"/>
        <v>-79912181.590000033</v>
      </c>
      <c r="OZ78" s="437">
        <f t="shared" si="6"/>
        <v>9332158.8999999985</v>
      </c>
      <c r="PA78" s="437">
        <f t="shared" si="6"/>
        <v>-32008115.889999993</v>
      </c>
      <c r="PB78" s="437">
        <f t="shared" si="6"/>
        <v>-3389993.49</v>
      </c>
      <c r="PC78" s="437">
        <f t="shared" si="6"/>
        <v>9926007.9100000001</v>
      </c>
      <c r="PD78" s="437">
        <f t="shared" si="6"/>
        <v>-14737499.410000004</v>
      </c>
      <c r="PE78" s="437">
        <f t="shared" si="6"/>
        <v>2096423.5600000005</v>
      </c>
      <c r="PF78" s="437">
        <f t="shared" si="6"/>
        <v>-3143589.1400000006</v>
      </c>
      <c r="PG78" s="437">
        <f t="shared" si="6"/>
        <v>-5533314.9699999988</v>
      </c>
      <c r="PH78" s="437">
        <f t="shared" si="6"/>
        <v>-4068873.1800000016</v>
      </c>
      <c r="PI78" s="437">
        <f t="shared" si="6"/>
        <v>19615483.569999997</v>
      </c>
      <c r="PJ78" s="437">
        <f t="shared" si="6"/>
        <v>10757851.600000001</v>
      </c>
      <c r="PK78" s="437">
        <f t="shared" si="6"/>
        <v>-4632035.8500000006</v>
      </c>
      <c r="PL78" s="437">
        <f t="shared" si="6"/>
        <v>-43697730.890000001</v>
      </c>
      <c r="PM78" s="437">
        <f t="shared" si="6"/>
        <v>1280543.42</v>
      </c>
      <c r="PN78" s="437">
        <f t="shared" si="6"/>
        <v>838428.18999999948</v>
      </c>
      <c r="PO78" s="437">
        <f t="shared" si="6"/>
        <v>533410.62000000104</v>
      </c>
      <c r="PP78" s="437">
        <f t="shared" si="6"/>
        <v>-1579786.87</v>
      </c>
      <c r="PQ78" s="437">
        <f t="shared" si="6"/>
        <v>-81833077.99000001</v>
      </c>
      <c r="PR78" s="437">
        <f t="shared" si="6"/>
        <v>14426302.509999998</v>
      </c>
      <c r="PS78" s="437">
        <f t="shared" si="6"/>
        <v>-12606676.879999999</v>
      </c>
      <c r="PT78" s="437">
        <f t="shared" si="6"/>
        <v>17996920.660000004</v>
      </c>
      <c r="PU78" s="437">
        <f t="shared" si="6"/>
        <v>-159396769.21000001</v>
      </c>
      <c r="PV78" s="437">
        <f t="shared" si="6"/>
        <v>-13959666.880000001</v>
      </c>
      <c r="PW78" s="437">
        <f t="shared" si="6"/>
        <v>-23061696.910000004</v>
      </c>
      <c r="PX78" s="437">
        <f t="shared" si="6"/>
        <v>-1251788.6099999994</v>
      </c>
      <c r="PY78" s="437">
        <f t="shared" si="6"/>
        <v>-6075672.4400000051</v>
      </c>
      <c r="PZ78" s="437">
        <f t="shared" si="6"/>
        <v>2757653.42</v>
      </c>
      <c r="QA78" s="437">
        <f t="shared" si="6"/>
        <v>7265675.2600000054</v>
      </c>
      <c r="QB78" s="437">
        <f t="shared" si="6"/>
        <v>-7665025.6099999994</v>
      </c>
      <c r="QC78" s="437">
        <f t="shared" si="6"/>
        <v>9928722.0300000012</v>
      </c>
      <c r="QD78" s="437">
        <f t="shared" si="6"/>
        <v>28255484.899999999</v>
      </c>
      <c r="QE78" s="437">
        <f t="shared" si="6"/>
        <v>-33852190.799999997</v>
      </c>
      <c r="QF78" s="437">
        <f t="shared" si="6"/>
        <v>22993022.34</v>
      </c>
      <c r="QG78" s="437">
        <f t="shared" si="6"/>
        <v>-10761430.43</v>
      </c>
      <c r="QH78" s="437">
        <f t="shared" si="6"/>
        <v>-15226585.35</v>
      </c>
      <c r="QI78" s="437">
        <f t="shared" si="6"/>
        <v>-6360866.7100000009</v>
      </c>
      <c r="QJ78" s="437">
        <f t="shared" ref="QJ78:SU78" si="7">SUM(QJ76:QJ77)</f>
        <v>-53118353.439999998</v>
      </c>
      <c r="QK78" s="437">
        <f t="shared" si="7"/>
        <v>-40054652.890000008</v>
      </c>
      <c r="QL78" s="437">
        <f t="shared" si="7"/>
        <v>-8975897.2400000021</v>
      </c>
      <c r="QM78" s="437">
        <f t="shared" si="7"/>
        <v>-106424.12999999989</v>
      </c>
      <c r="QN78" s="437">
        <f t="shared" si="7"/>
        <v>-6313561.3500000006</v>
      </c>
      <c r="QO78" s="437">
        <f t="shared" si="7"/>
        <v>2213824.7199999997</v>
      </c>
      <c r="QP78" s="437">
        <f t="shared" si="7"/>
        <v>5297976.4500000011</v>
      </c>
      <c r="QQ78" s="437">
        <f t="shared" si="7"/>
        <v>10078205.650000036</v>
      </c>
      <c r="QR78" s="437">
        <f t="shared" si="7"/>
        <v>-1233950.6600000001</v>
      </c>
      <c r="QS78" s="437">
        <f t="shared" si="7"/>
        <v>-254191.21999999881</v>
      </c>
      <c r="QT78" s="437">
        <f t="shared" si="7"/>
        <v>22411214.800000001</v>
      </c>
      <c r="QU78" s="437">
        <f t="shared" si="7"/>
        <v>4621197.4000000022</v>
      </c>
      <c r="QV78" s="437">
        <f t="shared" si="7"/>
        <v>91845820.170000017</v>
      </c>
      <c r="QW78" s="437">
        <f t="shared" si="7"/>
        <v>2867715.5199999996</v>
      </c>
      <c r="QX78" s="437">
        <f t="shared" si="7"/>
        <v>-11329860.650000002</v>
      </c>
      <c r="QY78" s="437">
        <f t="shared" si="7"/>
        <v>73125301.950000003</v>
      </c>
      <c r="QZ78" s="437">
        <f t="shared" si="7"/>
        <v>-1831844.2400000021</v>
      </c>
      <c r="RA78" s="437">
        <f t="shared" si="7"/>
        <v>1187295.9699999988</v>
      </c>
      <c r="RB78" s="437">
        <f t="shared" si="7"/>
        <v>20268183.450000003</v>
      </c>
      <c r="RC78" s="437">
        <f t="shared" si="7"/>
        <v>6981680.120000001</v>
      </c>
      <c r="RD78" s="437">
        <f t="shared" si="7"/>
        <v>76140046.720000029</v>
      </c>
      <c r="RE78" s="437">
        <f t="shared" si="7"/>
        <v>-40983267.25</v>
      </c>
      <c r="RF78" s="437">
        <f t="shared" si="7"/>
        <v>-15646426.92</v>
      </c>
      <c r="RG78" s="437">
        <f t="shared" si="7"/>
        <v>35352598.480000004</v>
      </c>
      <c r="RH78" s="437">
        <f t="shared" si="7"/>
        <v>-21104130.890000001</v>
      </c>
      <c r="RI78" s="437">
        <f t="shared" si="7"/>
        <v>-19722704.889999997</v>
      </c>
      <c r="RJ78" s="437">
        <f t="shared" si="7"/>
        <v>-79700072.879999995</v>
      </c>
      <c r="RK78" s="437">
        <f t="shared" si="7"/>
        <v>5705893.6600000001</v>
      </c>
      <c r="RL78" s="437">
        <f t="shared" si="7"/>
        <v>9885930.7599999979</v>
      </c>
      <c r="RM78" s="437">
        <f t="shared" si="7"/>
        <v>-40959240.520000003</v>
      </c>
      <c r="RN78" s="437">
        <f t="shared" si="7"/>
        <v>-33017671.34</v>
      </c>
      <c r="RO78" s="437">
        <f t="shared" si="7"/>
        <v>-34495.759999999776</v>
      </c>
      <c r="RP78" s="437">
        <f t="shared" si="7"/>
        <v>-320681.79999999702</v>
      </c>
      <c r="RQ78" s="437">
        <f t="shared" si="7"/>
        <v>-15161922.16</v>
      </c>
      <c r="RR78" s="437">
        <f t="shared" si="7"/>
        <v>-6500584.2300000023</v>
      </c>
      <c r="RS78" s="437">
        <f t="shared" si="7"/>
        <v>673174.04000000097</v>
      </c>
      <c r="RT78" s="437">
        <f t="shared" si="7"/>
        <v>-3970628.5399999991</v>
      </c>
      <c r="RU78" s="437">
        <f t="shared" si="7"/>
        <v>8449873.3699999992</v>
      </c>
      <c r="RV78" s="437">
        <f t="shared" si="7"/>
        <v>-2651447.9699999997</v>
      </c>
      <c r="RW78" s="437">
        <f t="shared" si="7"/>
        <v>-3768945.2200000007</v>
      </c>
      <c r="RX78" s="437">
        <f t="shared" si="7"/>
        <v>-37996963.140000015</v>
      </c>
      <c r="RY78" s="437">
        <f t="shared" si="7"/>
        <v>17116677.470000003</v>
      </c>
      <c r="RZ78" s="437">
        <f t="shared" si="7"/>
        <v>12687074.340000002</v>
      </c>
      <c r="SA78" s="437">
        <f t="shared" si="7"/>
        <v>11138901.629999999</v>
      </c>
      <c r="SB78" s="437">
        <f t="shared" si="7"/>
        <v>11592558.020000001</v>
      </c>
      <c r="SC78" s="437">
        <f t="shared" si="7"/>
        <v>2427748.7400000002</v>
      </c>
      <c r="SD78" s="437">
        <f t="shared" si="7"/>
        <v>10864599.25</v>
      </c>
      <c r="SE78" s="437">
        <f t="shared" si="7"/>
        <v>12316907.790000003</v>
      </c>
      <c r="SF78" s="437">
        <f t="shared" si="7"/>
        <v>17432467.93</v>
      </c>
      <c r="SG78" s="437">
        <f t="shared" si="7"/>
        <v>23327184.260000002</v>
      </c>
      <c r="SH78" s="437">
        <f t="shared" si="7"/>
        <v>-51883794.25</v>
      </c>
      <c r="SI78" s="437">
        <f t="shared" si="7"/>
        <v>2963597.2199999997</v>
      </c>
      <c r="SJ78" s="437">
        <f t="shared" si="7"/>
        <v>-57936972.429999992</v>
      </c>
      <c r="SK78" s="437">
        <f t="shared" si="7"/>
        <v>19782822.289999999</v>
      </c>
      <c r="SL78" s="437">
        <f t="shared" si="7"/>
        <v>3315001.8599999994</v>
      </c>
      <c r="SM78" s="437">
        <f t="shared" si="7"/>
        <v>5427007.0799999982</v>
      </c>
      <c r="SN78" s="437">
        <f t="shared" si="7"/>
        <v>18525966.380000003</v>
      </c>
      <c r="SO78" s="437">
        <f t="shared" si="7"/>
        <v>13888101.859999998</v>
      </c>
      <c r="SP78" s="437">
        <f t="shared" si="7"/>
        <v>4531929.07</v>
      </c>
      <c r="SQ78" s="437">
        <f t="shared" si="7"/>
        <v>4214192.0300000012</v>
      </c>
      <c r="SR78" s="437">
        <f t="shared" si="7"/>
        <v>-187094622.48000002</v>
      </c>
      <c r="SS78" s="437">
        <f t="shared" si="7"/>
        <v>8460702.2199999988</v>
      </c>
      <c r="ST78" s="437">
        <f t="shared" si="7"/>
        <v>18100304.539999999</v>
      </c>
      <c r="SU78" s="437">
        <f t="shared" si="7"/>
        <v>7156514.2200000025</v>
      </c>
      <c r="SV78" s="437">
        <f t="shared" ref="SV78:VG78" si="8">SUM(SV76:SV77)</f>
        <v>4748758.3000000007</v>
      </c>
      <c r="SW78" s="437">
        <f t="shared" si="8"/>
        <v>6358358.1200000001</v>
      </c>
      <c r="SX78" s="437">
        <f t="shared" si="8"/>
        <v>12104962.75</v>
      </c>
      <c r="SY78" s="437">
        <f t="shared" si="8"/>
        <v>-32306245.219999999</v>
      </c>
      <c r="SZ78" s="437">
        <f t="shared" si="8"/>
        <v>-3410134.91</v>
      </c>
      <c r="TA78" s="437">
        <f t="shared" si="8"/>
        <v>-4714384.2199999988</v>
      </c>
      <c r="TB78" s="437">
        <f t="shared" si="8"/>
        <v>17796303.049999997</v>
      </c>
      <c r="TC78" s="437">
        <f t="shared" si="8"/>
        <v>-16502480.459999997</v>
      </c>
      <c r="TD78" s="437">
        <f t="shared" si="8"/>
        <v>47161718.659999996</v>
      </c>
      <c r="TE78" s="437">
        <f t="shared" si="8"/>
        <v>10526.049999998882</v>
      </c>
      <c r="TF78" s="437">
        <f t="shared" si="8"/>
        <v>-383120151.68000001</v>
      </c>
      <c r="TG78" s="437">
        <f t="shared" si="8"/>
        <v>1585266.25</v>
      </c>
      <c r="TH78" s="437">
        <f t="shared" si="8"/>
        <v>11130821.33</v>
      </c>
      <c r="TI78" s="437">
        <f t="shared" si="8"/>
        <v>-42636335.409999996</v>
      </c>
      <c r="TJ78" s="437">
        <f t="shared" si="8"/>
        <v>-17824661.290000003</v>
      </c>
      <c r="TK78" s="437">
        <f t="shared" si="8"/>
        <v>-4670329.5999999996</v>
      </c>
      <c r="TL78" s="437">
        <f t="shared" si="8"/>
        <v>2033451.0300000012</v>
      </c>
      <c r="TM78" s="437">
        <f t="shared" si="8"/>
        <v>-20983936.82</v>
      </c>
      <c r="TN78" s="437">
        <f t="shared" si="8"/>
        <v>2762918.34</v>
      </c>
      <c r="TO78" s="437">
        <f t="shared" si="8"/>
        <v>-18461172.490000002</v>
      </c>
      <c r="TP78" s="437">
        <f t="shared" si="8"/>
        <v>-37290465.670000002</v>
      </c>
      <c r="TQ78" s="437">
        <f t="shared" si="8"/>
        <v>6128473.1199999992</v>
      </c>
      <c r="TR78" s="437">
        <f t="shared" si="8"/>
        <v>-3850729.8200000003</v>
      </c>
      <c r="TS78" s="437">
        <f t="shared" si="8"/>
        <v>-9710655.120000001</v>
      </c>
      <c r="TT78" s="437">
        <f t="shared" si="8"/>
        <v>-1170264.9299999997</v>
      </c>
      <c r="TU78" s="437">
        <f t="shared" si="8"/>
        <v>10034048.299999999</v>
      </c>
      <c r="TV78" s="437">
        <f t="shared" si="8"/>
        <v>-32148695.149999991</v>
      </c>
      <c r="TW78" s="437">
        <f t="shared" si="8"/>
        <v>-4638998.3800000008</v>
      </c>
      <c r="TX78" s="437">
        <f t="shared" si="8"/>
        <v>190999532.22</v>
      </c>
      <c r="TY78" s="437">
        <f t="shared" si="8"/>
        <v>-15782664.420000002</v>
      </c>
      <c r="TZ78" s="437">
        <f t="shared" si="8"/>
        <v>-13203383.840000002</v>
      </c>
      <c r="UA78" s="437">
        <f t="shared" si="8"/>
        <v>-7512149.5</v>
      </c>
      <c r="UB78" s="437">
        <f t="shared" si="8"/>
        <v>-209650682.94999999</v>
      </c>
      <c r="UC78" s="437">
        <f t="shared" si="8"/>
        <v>7691501.5899999999</v>
      </c>
      <c r="UD78" s="437">
        <f t="shared" si="8"/>
        <v>-11673966.949999999</v>
      </c>
      <c r="UE78" s="437">
        <f t="shared" si="8"/>
        <v>4003980.299999997</v>
      </c>
      <c r="UF78" s="437">
        <f t="shared" si="8"/>
        <v>-1769371.120000001</v>
      </c>
      <c r="UG78" s="437">
        <f t="shared" si="8"/>
        <v>-56119878.38000001</v>
      </c>
      <c r="UH78" s="437">
        <f t="shared" si="8"/>
        <v>-17356253.359999996</v>
      </c>
      <c r="UI78" s="437">
        <f t="shared" si="8"/>
        <v>-11790527.68</v>
      </c>
      <c r="UJ78" s="437">
        <f t="shared" si="8"/>
        <v>-17036800.34</v>
      </c>
      <c r="UK78" s="437">
        <f t="shared" si="8"/>
        <v>-10771990.769999998</v>
      </c>
      <c r="UL78" s="437">
        <f t="shared" si="8"/>
        <v>-14572544.279999999</v>
      </c>
      <c r="UM78" s="437">
        <f t="shared" si="8"/>
        <v>197729286.67000002</v>
      </c>
      <c r="UN78" s="437">
        <f t="shared" si="8"/>
        <v>-8250567.3099999987</v>
      </c>
      <c r="UO78" s="437">
        <f t="shared" si="8"/>
        <v>-8183878.8399999999</v>
      </c>
      <c r="UP78" s="437">
        <f t="shared" si="8"/>
        <v>-100545612.40000001</v>
      </c>
      <c r="UQ78" s="437">
        <f t="shared" si="8"/>
        <v>2034099.02</v>
      </c>
      <c r="UR78" s="437">
        <f t="shared" si="8"/>
        <v>44090.080000000075</v>
      </c>
      <c r="US78" s="437">
        <f t="shared" si="8"/>
        <v>-36341752.25999999</v>
      </c>
      <c r="UT78" s="437">
        <f t="shared" si="8"/>
        <v>-1673883.0699999984</v>
      </c>
      <c r="UU78" s="437">
        <f t="shared" si="8"/>
        <v>-5224215.0900000017</v>
      </c>
      <c r="UV78" s="437">
        <f t="shared" si="8"/>
        <v>8043745.8399999999</v>
      </c>
      <c r="UW78" s="437">
        <f t="shared" si="8"/>
        <v>-7853229.8900000006</v>
      </c>
      <c r="UX78" s="437">
        <f t="shared" si="8"/>
        <v>-16322013</v>
      </c>
      <c r="UY78" s="437">
        <f t="shared" si="8"/>
        <v>15546029.830000002</v>
      </c>
      <c r="UZ78" s="437">
        <f t="shared" si="8"/>
        <v>21777757.820000004</v>
      </c>
      <c r="VA78" s="437">
        <f t="shared" si="8"/>
        <v>4509549.910000002</v>
      </c>
      <c r="VB78" s="437">
        <f t="shared" si="8"/>
        <v>1976261.8200000003</v>
      </c>
      <c r="VC78" s="437">
        <f t="shared" si="8"/>
        <v>-1856256.92</v>
      </c>
      <c r="VD78" s="437">
        <f t="shared" si="8"/>
        <v>-5234495.3900000006</v>
      </c>
      <c r="VE78" s="437">
        <f t="shared" si="8"/>
        <v>-39278535.109999999</v>
      </c>
      <c r="VF78" s="437">
        <f t="shared" si="8"/>
        <v>-4387264.669999999</v>
      </c>
      <c r="VG78" s="437">
        <f t="shared" si="8"/>
        <v>3698422.3200000003</v>
      </c>
      <c r="VH78" s="437">
        <f t="shared" ref="VH78:XS78" si="9">SUM(VH76:VH77)</f>
        <v>13072363.07</v>
      </c>
      <c r="VI78" s="437">
        <f t="shared" si="9"/>
        <v>-126522707.79999995</v>
      </c>
      <c r="VJ78" s="437">
        <f t="shared" si="9"/>
        <v>5696967.2199999988</v>
      </c>
      <c r="VK78" s="437">
        <f t="shared" si="9"/>
        <v>22057095.200000003</v>
      </c>
      <c r="VL78" s="437">
        <f t="shared" si="9"/>
        <v>-1265009.1100000069</v>
      </c>
      <c r="VM78" s="437">
        <f t="shared" si="9"/>
        <v>-554338.43999999762</v>
      </c>
      <c r="VN78" s="437">
        <f t="shared" si="9"/>
        <v>-6625049.8499999978</v>
      </c>
      <c r="VO78" s="437">
        <f t="shared" si="9"/>
        <v>-11212627.849999998</v>
      </c>
      <c r="VP78" s="437">
        <f t="shared" si="9"/>
        <v>-8959646.1799999997</v>
      </c>
      <c r="VQ78" s="437">
        <f t="shared" si="9"/>
        <v>18465319.459999997</v>
      </c>
      <c r="VR78" s="437">
        <f t="shared" si="9"/>
        <v>-37849927.160000004</v>
      </c>
      <c r="VS78" s="437">
        <f t="shared" si="9"/>
        <v>6939201.1300000008</v>
      </c>
      <c r="VT78" s="437">
        <f t="shared" si="9"/>
        <v>63144580.159999996</v>
      </c>
      <c r="VU78" s="437">
        <f t="shared" si="9"/>
        <v>3084774.6400000006</v>
      </c>
      <c r="VV78" s="437">
        <f t="shared" si="9"/>
        <v>30730545.09</v>
      </c>
      <c r="VW78" s="437">
        <f t="shared" si="9"/>
        <v>972683.39999999851</v>
      </c>
      <c r="VX78" s="437">
        <f t="shared" si="9"/>
        <v>1381606132.4200001</v>
      </c>
      <c r="VY78" s="437">
        <f t="shared" si="9"/>
        <v>16496608.439999998</v>
      </c>
      <c r="VZ78" s="437">
        <f t="shared" si="9"/>
        <v>51614254.289999992</v>
      </c>
      <c r="WA78" s="437">
        <f t="shared" si="9"/>
        <v>7660451.6609999985</v>
      </c>
      <c r="WB78" s="437">
        <f t="shared" si="9"/>
        <v>9982612.5999999996</v>
      </c>
      <c r="WC78" s="437">
        <f t="shared" si="9"/>
        <v>-5253873.4800000004</v>
      </c>
      <c r="WD78" s="437">
        <f t="shared" si="9"/>
        <v>-15597462.379999995</v>
      </c>
      <c r="WE78" s="437">
        <f t="shared" si="9"/>
        <v>637998.98000000417</v>
      </c>
      <c r="WF78" s="437">
        <f t="shared" si="9"/>
        <v>33512444.030000001</v>
      </c>
      <c r="WG78" s="437">
        <f t="shared" si="9"/>
        <v>-7729352.1799999997</v>
      </c>
      <c r="WH78" s="437">
        <f t="shared" si="9"/>
        <v>-2013621.7399999984</v>
      </c>
      <c r="WI78" s="437">
        <f t="shared" si="9"/>
        <v>-19087783.199999996</v>
      </c>
      <c r="WJ78" s="437">
        <f t="shared" si="9"/>
        <v>9538938.3099999987</v>
      </c>
      <c r="WK78" s="437">
        <f t="shared" si="9"/>
        <v>3876250.9299999997</v>
      </c>
      <c r="WL78" s="437">
        <f t="shared" si="9"/>
        <v>7472468.1000000015</v>
      </c>
      <c r="WM78" s="437">
        <f t="shared" si="9"/>
        <v>22716617.770000003</v>
      </c>
      <c r="WN78" s="437">
        <f t="shared" si="9"/>
        <v>4609905.4499999993</v>
      </c>
      <c r="WO78" s="437">
        <f t="shared" si="9"/>
        <v>-5421043.3299999982</v>
      </c>
      <c r="WP78" s="437">
        <f t="shared" si="9"/>
        <v>3516627.41</v>
      </c>
      <c r="WQ78" s="437">
        <f t="shared" si="9"/>
        <v>-6492992.4200000018</v>
      </c>
      <c r="WR78" s="437">
        <f t="shared" si="9"/>
        <v>9619608.6700000167</v>
      </c>
      <c r="WS78" s="437">
        <f t="shared" si="9"/>
        <v>-5950317.6400000006</v>
      </c>
      <c r="WT78" s="437">
        <f t="shared" si="9"/>
        <v>17466075.679999996</v>
      </c>
      <c r="WU78" s="437">
        <f t="shared" si="9"/>
        <v>11564671.530000001</v>
      </c>
      <c r="WV78" s="437">
        <f t="shared" si="9"/>
        <v>11569266.420000002</v>
      </c>
      <c r="WW78" s="437">
        <f t="shared" si="9"/>
        <v>-3924669.24</v>
      </c>
      <c r="WX78" s="437">
        <f t="shared" si="9"/>
        <v>8096575.620000001</v>
      </c>
      <c r="WY78" s="437">
        <f t="shared" si="9"/>
        <v>11625548.239999998</v>
      </c>
      <c r="WZ78" s="437">
        <f t="shared" si="9"/>
        <v>69496725.559999987</v>
      </c>
      <c r="XA78" s="437">
        <f t="shared" si="9"/>
        <v>-3610597.9800000004</v>
      </c>
      <c r="XB78" s="437">
        <f t="shared" si="9"/>
        <v>21261730.210000001</v>
      </c>
      <c r="XC78" s="437">
        <f t="shared" si="9"/>
        <v>17603841.419999998</v>
      </c>
      <c r="XD78" s="437">
        <f t="shared" si="9"/>
        <v>16048531.790000001</v>
      </c>
      <c r="XE78" s="437">
        <f t="shared" si="9"/>
        <v>358004292.75999999</v>
      </c>
      <c r="XF78" s="437">
        <f t="shared" si="9"/>
        <v>3911488.34</v>
      </c>
      <c r="XG78" s="437">
        <f t="shared" si="9"/>
        <v>77734445.170000002</v>
      </c>
      <c r="XH78" s="437">
        <f t="shared" si="9"/>
        <v>24015902.629999995</v>
      </c>
      <c r="XI78" s="437">
        <f t="shared" si="9"/>
        <v>5843042.2699999996</v>
      </c>
      <c r="XJ78" s="437">
        <f t="shared" si="9"/>
        <v>6071440.620000001</v>
      </c>
      <c r="XK78" s="437">
        <f t="shared" si="9"/>
        <v>-5631274.5899999961</v>
      </c>
      <c r="XL78" s="437">
        <f t="shared" si="9"/>
        <v>55433619.280000001</v>
      </c>
      <c r="XM78" s="437">
        <f t="shared" si="9"/>
        <v>1432446.8399999999</v>
      </c>
      <c r="XN78" s="437">
        <f t="shared" si="9"/>
        <v>-13088990.43</v>
      </c>
      <c r="XO78" s="437">
        <f t="shared" si="9"/>
        <v>11235036.25</v>
      </c>
      <c r="XP78" s="437">
        <f t="shared" si="9"/>
        <v>5269218.84</v>
      </c>
      <c r="XQ78" s="437">
        <f t="shared" si="9"/>
        <v>8620930.1800000016</v>
      </c>
      <c r="XR78" s="437">
        <f t="shared" si="9"/>
        <v>9098720.629999999</v>
      </c>
      <c r="XS78" s="437">
        <f t="shared" si="9"/>
        <v>41536885.800000004</v>
      </c>
      <c r="XT78" s="437">
        <f t="shared" ref="XT78:AAE78" si="10">SUM(XT76:XT77)</f>
        <v>3918010.9499999993</v>
      </c>
      <c r="XU78" s="437">
        <f t="shared" si="10"/>
        <v>14131862.839999998</v>
      </c>
      <c r="XV78" s="437">
        <f t="shared" si="10"/>
        <v>11858099.880000001</v>
      </c>
      <c r="XW78" s="437">
        <f t="shared" si="10"/>
        <v>3093428.459999999</v>
      </c>
      <c r="XX78" s="437">
        <f t="shared" si="10"/>
        <v>7504927.6399999997</v>
      </c>
      <c r="XY78" s="437">
        <f t="shared" si="10"/>
        <v>6177600.0100000007</v>
      </c>
      <c r="XZ78" s="437">
        <f t="shared" si="10"/>
        <v>46756580.700000003</v>
      </c>
      <c r="YA78" s="437">
        <f t="shared" si="10"/>
        <v>40498140.199999996</v>
      </c>
      <c r="YB78" s="437">
        <f t="shared" si="10"/>
        <v>235393973.25</v>
      </c>
      <c r="YC78" s="437">
        <f t="shared" si="10"/>
        <v>10374065.560000002</v>
      </c>
      <c r="YD78" s="437">
        <f t="shared" si="10"/>
        <v>15854241.420000002</v>
      </c>
      <c r="YE78" s="437">
        <f t="shared" si="10"/>
        <v>51061458.810000002</v>
      </c>
      <c r="YF78" s="437">
        <f t="shared" si="10"/>
        <v>23399820.980000004</v>
      </c>
      <c r="YG78" s="437">
        <f t="shared" si="10"/>
        <v>15431826.750000002</v>
      </c>
      <c r="YH78" s="437">
        <f t="shared" si="10"/>
        <v>3144733.7400000021</v>
      </c>
      <c r="YI78" s="437">
        <f t="shared" si="10"/>
        <v>15929537.690000001</v>
      </c>
      <c r="YJ78" s="437">
        <f t="shared" si="10"/>
        <v>13450361.240000002</v>
      </c>
      <c r="YK78" s="437">
        <f t="shared" si="10"/>
        <v>5177137.950000003</v>
      </c>
      <c r="YL78" s="437">
        <f t="shared" si="10"/>
        <v>32269134.030000001</v>
      </c>
      <c r="YM78" s="437">
        <f t="shared" si="10"/>
        <v>8730873.6199999992</v>
      </c>
      <c r="YN78" s="437">
        <f t="shared" si="10"/>
        <v>21543320.649999999</v>
      </c>
      <c r="YO78" s="437">
        <f t="shared" si="10"/>
        <v>7940320.8699999992</v>
      </c>
      <c r="YP78" s="437">
        <f t="shared" si="10"/>
        <v>61418209.169999994</v>
      </c>
      <c r="YQ78" s="437">
        <f t="shared" si="10"/>
        <v>58615601.230000004</v>
      </c>
      <c r="YR78" s="437">
        <f t="shared" si="10"/>
        <v>16372161.5</v>
      </c>
      <c r="YS78" s="437">
        <f t="shared" si="10"/>
        <v>21402112</v>
      </c>
      <c r="YT78" s="437">
        <f t="shared" si="10"/>
        <v>2449096.8800000008</v>
      </c>
      <c r="YU78" s="437">
        <f t="shared" si="10"/>
        <v>11178765.620000001</v>
      </c>
      <c r="YV78" s="437">
        <f t="shared" si="10"/>
        <v>-2195053.3699999992</v>
      </c>
      <c r="YW78" s="437">
        <f t="shared" si="10"/>
        <v>-1132898.7099999972</v>
      </c>
      <c r="YX78" s="437">
        <f t="shared" si="10"/>
        <v>6921362.8700000001</v>
      </c>
      <c r="YY78" s="437">
        <f t="shared" si="10"/>
        <v>21426151.560000002</v>
      </c>
      <c r="YZ78" s="437">
        <f t="shared" si="10"/>
        <v>-13314218.019999996</v>
      </c>
      <c r="ZA78" s="437">
        <f t="shared" si="10"/>
        <v>835030.20999999903</v>
      </c>
      <c r="ZB78" s="437">
        <f t="shared" si="10"/>
        <v>25616103.889999997</v>
      </c>
      <c r="ZC78" s="437">
        <f t="shared" si="10"/>
        <v>-11144025.67</v>
      </c>
      <c r="ZD78" s="437">
        <f t="shared" si="10"/>
        <v>25209623.220000003</v>
      </c>
      <c r="ZE78" s="437">
        <f t="shared" si="10"/>
        <v>-3635817.7300000004</v>
      </c>
      <c r="ZF78" s="437">
        <f t="shared" si="10"/>
        <v>-1932105.6600000011</v>
      </c>
      <c r="ZG78" s="437">
        <f t="shared" si="10"/>
        <v>3753845.01</v>
      </c>
      <c r="ZH78" s="437">
        <f t="shared" si="10"/>
        <v>-10382327.569999997</v>
      </c>
      <c r="ZI78" s="437">
        <f t="shared" si="10"/>
        <v>-95354730.49000001</v>
      </c>
      <c r="ZJ78" s="437">
        <f t="shared" si="10"/>
        <v>17388938</v>
      </c>
      <c r="ZK78" s="437">
        <f t="shared" si="10"/>
        <v>31007935.809999995</v>
      </c>
      <c r="ZL78" s="437">
        <f t="shared" si="10"/>
        <v>194403464.65000001</v>
      </c>
      <c r="ZM78" s="437">
        <f t="shared" si="10"/>
        <v>58649474.819999993</v>
      </c>
      <c r="ZN78" s="437">
        <f t="shared" si="10"/>
        <v>40127383.870000005</v>
      </c>
      <c r="ZO78" s="437">
        <f t="shared" si="10"/>
        <v>32868606.719999999</v>
      </c>
      <c r="ZP78" s="437">
        <f t="shared" si="10"/>
        <v>105474231.24000001</v>
      </c>
      <c r="ZQ78" s="437">
        <f t="shared" si="10"/>
        <v>297297537.05000001</v>
      </c>
      <c r="ZR78" s="437">
        <f t="shared" si="10"/>
        <v>16045467.789999999</v>
      </c>
      <c r="ZS78" s="437">
        <f t="shared" si="10"/>
        <v>30215868.120000001</v>
      </c>
      <c r="ZT78" s="437">
        <f t="shared" si="10"/>
        <v>29884137.109999996</v>
      </c>
      <c r="ZU78" s="437">
        <f t="shared" si="10"/>
        <v>12581630.27</v>
      </c>
      <c r="ZV78" s="437">
        <f t="shared" si="10"/>
        <v>14256130.360000003</v>
      </c>
      <c r="ZW78" s="437">
        <f t="shared" si="10"/>
        <v>4667916.9600000009</v>
      </c>
      <c r="ZX78" s="437">
        <f t="shared" si="10"/>
        <v>12517347.27</v>
      </c>
      <c r="ZY78" s="437">
        <f t="shared" si="10"/>
        <v>12103358.949999999</v>
      </c>
      <c r="ZZ78" s="437">
        <f t="shared" si="10"/>
        <v>18924233.810000002</v>
      </c>
      <c r="AAA78" s="437">
        <f t="shared" si="10"/>
        <v>15551481.289999999</v>
      </c>
      <c r="AAB78" s="437">
        <f t="shared" si="10"/>
        <v>32112704.229999997</v>
      </c>
      <c r="AAC78" s="437">
        <f t="shared" si="10"/>
        <v>6532553.1600000001</v>
      </c>
      <c r="AAD78" s="437">
        <f t="shared" si="10"/>
        <v>22510996.469999999</v>
      </c>
      <c r="AAE78" s="437">
        <f t="shared" si="10"/>
        <v>-4672602.4100000113</v>
      </c>
      <c r="AAF78" s="437">
        <f t="shared" ref="AAF78:ACQ78" si="11">SUM(AAF76:AAF77)</f>
        <v>898063.02999999747</v>
      </c>
      <c r="AAG78" s="437">
        <f t="shared" si="11"/>
        <v>4602113.84</v>
      </c>
      <c r="AAH78" s="437">
        <f t="shared" si="11"/>
        <v>-5266767.22</v>
      </c>
      <c r="AAI78" s="437">
        <f t="shared" si="11"/>
        <v>7024148.5899999999</v>
      </c>
      <c r="AAJ78" s="437">
        <f t="shared" si="11"/>
        <v>-17056634.130000003</v>
      </c>
      <c r="AAK78" s="437">
        <f t="shared" si="11"/>
        <v>3123902.4499999993</v>
      </c>
      <c r="AAL78" s="437">
        <f t="shared" si="11"/>
        <v>362711380.39999998</v>
      </c>
      <c r="AAM78" s="437">
        <f t="shared" si="11"/>
        <v>-4077764.8200000003</v>
      </c>
      <c r="AAN78" s="437">
        <f t="shared" si="11"/>
        <v>1127998.8399999999</v>
      </c>
      <c r="AAO78" s="437">
        <f t="shared" si="11"/>
        <v>37658291.560000002</v>
      </c>
      <c r="AAP78" s="437">
        <f t="shared" si="11"/>
        <v>-7554467.9799999967</v>
      </c>
      <c r="AAQ78" s="437">
        <f t="shared" si="11"/>
        <v>41085257.060000002</v>
      </c>
      <c r="AAR78" s="437">
        <f t="shared" si="11"/>
        <v>13510204.479999999</v>
      </c>
      <c r="AAS78" s="437">
        <f t="shared" si="11"/>
        <v>19252966.549999997</v>
      </c>
      <c r="AAT78" s="437">
        <f t="shared" si="11"/>
        <v>-35070241.419999994</v>
      </c>
      <c r="AAU78" s="437">
        <f t="shared" si="11"/>
        <v>5788051.0399999991</v>
      </c>
      <c r="AAV78" s="437">
        <f t="shared" si="11"/>
        <v>-6030453.4100000001</v>
      </c>
      <c r="AAW78" s="437">
        <f t="shared" si="11"/>
        <v>-101888751.15000001</v>
      </c>
      <c r="AAX78" s="437">
        <f t="shared" si="11"/>
        <v>-13412845.25</v>
      </c>
      <c r="AAY78" s="437">
        <f t="shared" si="11"/>
        <v>-5696890.580000001</v>
      </c>
      <c r="AAZ78" s="437">
        <f t="shared" si="11"/>
        <v>-2208808.5499999989</v>
      </c>
      <c r="ABA78" s="437">
        <f t="shared" si="11"/>
        <v>-905915.33999999985</v>
      </c>
      <c r="ABB78" s="437">
        <f t="shared" si="11"/>
        <v>12342023.76</v>
      </c>
      <c r="ABC78" s="437">
        <f t="shared" si="11"/>
        <v>22449253.039999999</v>
      </c>
      <c r="ABD78" s="437">
        <f t="shared" si="11"/>
        <v>2092240.6400000006</v>
      </c>
      <c r="ABE78" s="437">
        <f t="shared" si="11"/>
        <v>-46571914.469999999</v>
      </c>
      <c r="ABF78" s="437">
        <f t="shared" si="11"/>
        <v>-132715540.75999999</v>
      </c>
      <c r="ABG78" s="437">
        <f t="shared" si="11"/>
        <v>13719181.920000002</v>
      </c>
      <c r="ABH78" s="437">
        <f t="shared" si="11"/>
        <v>2243563.54</v>
      </c>
      <c r="ABI78" s="437">
        <f t="shared" si="11"/>
        <v>-7708445.1299999999</v>
      </c>
      <c r="ABJ78" s="437">
        <f t="shared" si="11"/>
        <v>33775463.849999994</v>
      </c>
      <c r="ABK78" s="437">
        <f t="shared" si="11"/>
        <v>7857730.120000001</v>
      </c>
      <c r="ABL78" s="437">
        <f t="shared" si="11"/>
        <v>-92389132.340000004</v>
      </c>
      <c r="ABM78" s="437">
        <f t="shared" si="11"/>
        <v>50057940.75</v>
      </c>
      <c r="ABN78" s="437">
        <f t="shared" si="11"/>
        <v>-5139406.34</v>
      </c>
      <c r="ABO78" s="437">
        <f t="shared" si="11"/>
        <v>19186625.300000004</v>
      </c>
      <c r="ABP78" s="437">
        <f t="shared" si="11"/>
        <v>-11535934.08</v>
      </c>
      <c r="ABQ78" s="437">
        <f t="shared" si="11"/>
        <v>7623265.6699999981</v>
      </c>
      <c r="ABR78" s="437">
        <f t="shared" si="11"/>
        <v>-731513.61000000127</v>
      </c>
      <c r="ABS78" s="437">
        <f t="shared" si="11"/>
        <v>-2014379.7699999996</v>
      </c>
      <c r="ABT78" s="437">
        <f t="shared" si="11"/>
        <v>31241047.07</v>
      </c>
      <c r="ABU78" s="437">
        <f t="shared" si="11"/>
        <v>-234153676.36000001</v>
      </c>
      <c r="ABV78" s="437">
        <f t="shared" si="11"/>
        <v>24781548.43</v>
      </c>
      <c r="ABW78" s="437">
        <f t="shared" si="11"/>
        <v>33361599.93</v>
      </c>
      <c r="ABX78" s="437">
        <f t="shared" si="11"/>
        <v>-5534363.0899999999</v>
      </c>
      <c r="ABY78" s="437">
        <f t="shared" si="11"/>
        <v>10572516.029999999</v>
      </c>
      <c r="ABZ78" s="437">
        <f t="shared" si="11"/>
        <v>-39587270.099999994</v>
      </c>
      <c r="ACA78" s="437">
        <f t="shared" si="11"/>
        <v>-3400829.16</v>
      </c>
      <c r="ACB78" s="437">
        <f t="shared" si="11"/>
        <v>4936319.17</v>
      </c>
      <c r="ACC78" s="437">
        <f t="shared" si="11"/>
        <v>-946857.8900000006</v>
      </c>
      <c r="ACD78" s="437">
        <f t="shared" si="11"/>
        <v>-8995339.1700000018</v>
      </c>
      <c r="ACE78" s="437">
        <f t="shared" si="11"/>
        <v>-2304890.9200000018</v>
      </c>
      <c r="ACF78" s="437">
        <f t="shared" si="11"/>
        <v>126756150.13999999</v>
      </c>
      <c r="ACG78" s="437">
        <f t="shared" si="11"/>
        <v>-3604958.0000000009</v>
      </c>
      <c r="ACH78" s="437">
        <f t="shared" si="11"/>
        <v>-9577033.9400000013</v>
      </c>
      <c r="ACI78" s="437">
        <f t="shared" si="11"/>
        <v>-12995100.779999997</v>
      </c>
      <c r="ACJ78" s="437">
        <f t="shared" si="11"/>
        <v>11232960.149999999</v>
      </c>
      <c r="ACK78" s="437">
        <f t="shared" si="11"/>
        <v>-22556230.720000003</v>
      </c>
      <c r="ACL78" s="437">
        <f t="shared" si="11"/>
        <v>38589726.849999994</v>
      </c>
      <c r="ACM78" s="437">
        <f t="shared" si="11"/>
        <v>64206778.769999996</v>
      </c>
      <c r="ACN78" s="437">
        <f t="shared" si="11"/>
        <v>14503144.629999995</v>
      </c>
      <c r="ACO78" s="437">
        <f t="shared" si="11"/>
        <v>-13041262.859999999</v>
      </c>
      <c r="ACP78" s="437">
        <f t="shared" si="11"/>
        <v>-13816588.16</v>
      </c>
      <c r="ACQ78" s="437">
        <f t="shared" si="11"/>
        <v>-992576.71999999881</v>
      </c>
      <c r="ACR78" s="437">
        <f t="shared" ref="ACR78:AFC78" si="12">SUM(ACR76:ACR77)</f>
        <v>-9571209.879999999</v>
      </c>
      <c r="ACS78" s="437">
        <f t="shared" si="12"/>
        <v>158845122.02999997</v>
      </c>
      <c r="ACT78" s="437">
        <f t="shared" si="12"/>
        <v>912093.83000000194</v>
      </c>
      <c r="ACU78" s="437">
        <f t="shared" si="12"/>
        <v>13313121.07</v>
      </c>
      <c r="ACV78" s="437">
        <f t="shared" si="12"/>
        <v>22741183.09</v>
      </c>
      <c r="ACW78" s="437">
        <f t="shared" si="12"/>
        <v>-10179928.709999999</v>
      </c>
      <c r="ACX78" s="437">
        <f t="shared" si="12"/>
        <v>-4917810.4299999978</v>
      </c>
      <c r="ACY78" s="437">
        <f t="shared" si="12"/>
        <v>-430834.46999999974</v>
      </c>
      <c r="ACZ78" s="437">
        <f t="shared" si="12"/>
        <v>-7161626.3499999978</v>
      </c>
      <c r="ADA78" s="437">
        <f t="shared" si="12"/>
        <v>17009043.309999999</v>
      </c>
      <c r="ADB78" s="437">
        <f t="shared" si="12"/>
        <v>39959649.180000007</v>
      </c>
      <c r="ADC78" s="437">
        <f t="shared" si="12"/>
        <v>-60041210.43</v>
      </c>
      <c r="ADD78" s="437">
        <f t="shared" si="12"/>
        <v>4924468.6000000015</v>
      </c>
      <c r="ADE78" s="437">
        <f t="shared" si="12"/>
        <v>12120988.960000001</v>
      </c>
      <c r="ADF78" s="437">
        <f t="shared" si="12"/>
        <v>-3370145.8699999992</v>
      </c>
      <c r="ADG78" s="437">
        <f t="shared" si="12"/>
        <v>-21556980.82</v>
      </c>
      <c r="ADH78" s="437">
        <f t="shared" si="12"/>
        <v>-3314407.34</v>
      </c>
      <c r="ADI78" s="437">
        <f t="shared" si="12"/>
        <v>-2109820.16</v>
      </c>
      <c r="ADJ78" s="437">
        <f t="shared" si="12"/>
        <v>-3715777.4800000004</v>
      </c>
      <c r="ADK78" s="437">
        <f t="shared" si="12"/>
        <v>-18962384.399999999</v>
      </c>
      <c r="ADL78" s="437">
        <f t="shared" si="12"/>
        <v>-300685831.40999997</v>
      </c>
      <c r="ADM78" s="437">
        <f t="shared" si="12"/>
        <v>60383513.799999997</v>
      </c>
      <c r="ADN78" s="437">
        <f t="shared" si="12"/>
        <v>-13911959.75</v>
      </c>
      <c r="ADO78" s="437">
        <f t="shared" si="12"/>
        <v>-51561734.539999992</v>
      </c>
      <c r="ADP78" s="437">
        <f t="shared" si="12"/>
        <v>-1451963.0300000003</v>
      </c>
      <c r="ADQ78" s="437">
        <f t="shared" si="12"/>
        <v>-2166138.620000001</v>
      </c>
      <c r="ADR78" s="437">
        <f t="shared" si="12"/>
        <v>33458302.949999999</v>
      </c>
      <c r="ADS78" s="437">
        <f t="shared" si="12"/>
        <v>-2376548.6600000011</v>
      </c>
      <c r="ADT78" s="437">
        <f t="shared" si="12"/>
        <v>-171609927.28999996</v>
      </c>
      <c r="ADU78" s="437">
        <f t="shared" si="12"/>
        <v>-9243302.3400000036</v>
      </c>
      <c r="ADV78" s="437">
        <f t="shared" si="12"/>
        <v>-65397100.839999989</v>
      </c>
      <c r="ADW78" s="437">
        <f t="shared" si="12"/>
        <v>1544147.299999997</v>
      </c>
      <c r="ADX78" s="437">
        <f t="shared" si="12"/>
        <v>299817.69000000134</v>
      </c>
      <c r="ADY78" s="437">
        <f t="shared" si="12"/>
        <v>-130426.96000000089</v>
      </c>
      <c r="ADZ78" s="437">
        <f t="shared" si="12"/>
        <v>-7998219.2699999996</v>
      </c>
      <c r="AEA78" s="437">
        <f t="shared" si="12"/>
        <v>-2953008.290000001</v>
      </c>
      <c r="AEB78" s="437">
        <f t="shared" si="12"/>
        <v>-1351161.58</v>
      </c>
      <c r="AEC78" s="437">
        <f t="shared" si="12"/>
        <v>19661992.819999997</v>
      </c>
      <c r="AED78" s="437">
        <f t="shared" si="12"/>
        <v>-31386027.859999999</v>
      </c>
      <c r="AEE78" s="437">
        <f t="shared" si="12"/>
        <v>1138094.83</v>
      </c>
      <c r="AEF78" s="437">
        <f t="shared" si="12"/>
        <v>12247920.26</v>
      </c>
      <c r="AEG78" s="437">
        <f t="shared" si="12"/>
        <v>2571496.8900000006</v>
      </c>
      <c r="AEH78" s="437">
        <f t="shared" si="12"/>
        <v>-10766081</v>
      </c>
      <c r="AEI78" s="437">
        <f t="shared" si="12"/>
        <v>9126899.620000001</v>
      </c>
      <c r="AEJ78" s="437">
        <f t="shared" si="12"/>
        <v>4021817.1899999995</v>
      </c>
      <c r="AEK78" s="437">
        <f t="shared" si="12"/>
        <v>-15687278.080000006</v>
      </c>
      <c r="AEL78" s="437">
        <f t="shared" si="12"/>
        <v>10986722.909999998</v>
      </c>
      <c r="AEM78" s="437">
        <f t="shared" si="12"/>
        <v>-7460841.0800000019</v>
      </c>
      <c r="AEN78" s="437">
        <f t="shared" si="12"/>
        <v>143992781.92000002</v>
      </c>
      <c r="AEO78" s="437">
        <f t="shared" si="12"/>
        <v>48270.990000002086</v>
      </c>
      <c r="AEP78" s="437">
        <f t="shared" si="12"/>
        <v>-12757605.510000002</v>
      </c>
      <c r="AEQ78" s="437">
        <f t="shared" si="12"/>
        <v>-4778274.0100000016</v>
      </c>
      <c r="AER78" s="437">
        <f t="shared" si="12"/>
        <v>-2799117.8699999992</v>
      </c>
      <c r="AES78" s="437">
        <f t="shared" si="12"/>
        <v>-21832999.75</v>
      </c>
      <c r="AET78" s="437">
        <f t="shared" si="12"/>
        <v>8580531.5</v>
      </c>
      <c r="AEU78" s="437">
        <f t="shared" si="12"/>
        <v>-7481277.0699999966</v>
      </c>
      <c r="AEV78" s="437">
        <f t="shared" si="12"/>
        <v>2228166.2799999975</v>
      </c>
      <c r="AEW78" s="437">
        <f t="shared" si="12"/>
        <v>6630120.7300000004</v>
      </c>
      <c r="AEX78" s="437">
        <f t="shared" si="12"/>
        <v>77881517.620000005</v>
      </c>
      <c r="AEY78" s="437">
        <f t="shared" si="12"/>
        <v>103167022.56</v>
      </c>
      <c r="AEZ78" s="437">
        <f t="shared" si="12"/>
        <v>17327847.789999999</v>
      </c>
      <c r="AFA78" s="437">
        <f t="shared" si="12"/>
        <v>5189205.1700000018</v>
      </c>
      <c r="AFB78" s="437">
        <f t="shared" si="12"/>
        <v>29902994.059999999</v>
      </c>
      <c r="AFC78" s="437">
        <f t="shared" si="12"/>
        <v>42411987.149999999</v>
      </c>
      <c r="AFD78" s="437">
        <f t="shared" ref="AFD78:AHN78" si="13">SUM(AFD76:AFD77)</f>
        <v>1532583.4800000004</v>
      </c>
      <c r="AFE78" s="437">
        <f t="shared" si="13"/>
        <v>-138643.55999999866</v>
      </c>
      <c r="AFF78" s="437">
        <f t="shared" si="13"/>
        <v>15920770.09</v>
      </c>
      <c r="AFG78" s="437">
        <f t="shared" si="13"/>
        <v>6225902.7899999991</v>
      </c>
      <c r="AFH78" s="437">
        <f t="shared" si="13"/>
        <v>-1480044.4000000022</v>
      </c>
      <c r="AFI78" s="437">
        <f t="shared" si="13"/>
        <v>-1191365.5199999996</v>
      </c>
      <c r="AFJ78" s="437">
        <f t="shared" si="13"/>
        <v>-9491034.3599999994</v>
      </c>
      <c r="AFK78" s="437">
        <f t="shared" si="13"/>
        <v>-69537110.180000007</v>
      </c>
      <c r="AFL78" s="437">
        <f t="shared" si="13"/>
        <v>-7828163.2600000054</v>
      </c>
      <c r="AFM78" s="437">
        <f t="shared" si="13"/>
        <v>27384208.070000004</v>
      </c>
      <c r="AFN78" s="437">
        <f t="shared" si="13"/>
        <v>-6087698.2400000021</v>
      </c>
      <c r="AFO78" s="437">
        <f t="shared" si="13"/>
        <v>11252567.780000005</v>
      </c>
      <c r="AFP78" s="437">
        <f t="shared" si="13"/>
        <v>23701270</v>
      </c>
      <c r="AFQ78" s="437">
        <f t="shared" si="13"/>
        <v>14518340.399999999</v>
      </c>
      <c r="AFR78" s="437">
        <f t="shared" si="13"/>
        <v>17662550.600000001</v>
      </c>
      <c r="AFS78" s="437">
        <f t="shared" si="13"/>
        <v>-6120191.5400000028</v>
      </c>
      <c r="AFT78" s="437">
        <f t="shared" si="13"/>
        <v>9801020.1300000008</v>
      </c>
      <c r="AFU78" s="437">
        <f t="shared" si="13"/>
        <v>-16440260.75</v>
      </c>
      <c r="AFV78" s="437">
        <f t="shared" si="13"/>
        <v>29947543.41</v>
      </c>
      <c r="AFW78" s="437">
        <f t="shared" si="13"/>
        <v>118598048.75999999</v>
      </c>
      <c r="AFX78" s="437">
        <f t="shared" si="13"/>
        <v>13193519.380000003</v>
      </c>
      <c r="AFY78" s="437">
        <f t="shared" si="13"/>
        <v>-2525676.2200000007</v>
      </c>
      <c r="AFZ78" s="437">
        <f t="shared" si="13"/>
        <v>11868338.119999999</v>
      </c>
      <c r="AGA78" s="437">
        <f t="shared" si="13"/>
        <v>-11428987.52</v>
      </c>
      <c r="AGB78" s="437">
        <f t="shared" si="13"/>
        <v>-4107472.5499999989</v>
      </c>
      <c r="AGC78" s="437">
        <f t="shared" si="13"/>
        <v>6781520.4900000002</v>
      </c>
      <c r="AGD78" s="437">
        <f t="shared" si="13"/>
        <v>2659941.9399999976</v>
      </c>
      <c r="AGE78" s="437">
        <f t="shared" si="13"/>
        <v>5073425.6600000011</v>
      </c>
      <c r="AGF78" s="437">
        <f t="shared" si="13"/>
        <v>142772.30999999866</v>
      </c>
      <c r="AGG78" s="437">
        <f t="shared" si="13"/>
        <v>4654879.3000000007</v>
      </c>
      <c r="AGH78" s="437">
        <f t="shared" si="13"/>
        <v>456323523.12</v>
      </c>
      <c r="AGI78" s="437">
        <f t="shared" si="13"/>
        <v>-3218720.4099999964</v>
      </c>
      <c r="AGJ78" s="437">
        <f t="shared" si="13"/>
        <v>8922643.2699999958</v>
      </c>
      <c r="AGK78" s="437">
        <f t="shared" si="13"/>
        <v>5460087.0800000001</v>
      </c>
      <c r="AGL78" s="437">
        <f t="shared" si="13"/>
        <v>29021859.149999995</v>
      </c>
      <c r="AGM78" s="437">
        <f t="shared" si="13"/>
        <v>13192065.829999998</v>
      </c>
      <c r="AGN78" s="437">
        <f t="shared" si="13"/>
        <v>3021177.7300000004</v>
      </c>
      <c r="AGO78" s="437">
        <f t="shared" si="13"/>
        <v>30194467.229999997</v>
      </c>
      <c r="AGP78" s="437">
        <f t="shared" si="13"/>
        <v>-138657818.96000004</v>
      </c>
      <c r="AGQ78" s="437">
        <f t="shared" si="13"/>
        <v>-169185644.62999994</v>
      </c>
      <c r="AGR78" s="437">
        <f t="shared" si="13"/>
        <v>-7112328.2199999988</v>
      </c>
      <c r="AGS78" s="437">
        <f t="shared" si="13"/>
        <v>10133323.280000001</v>
      </c>
      <c r="AGT78" s="437">
        <f t="shared" si="13"/>
        <v>3356154.1400000006</v>
      </c>
      <c r="AGU78" s="437">
        <f t="shared" si="13"/>
        <v>633752.0700000003</v>
      </c>
      <c r="AGV78" s="437">
        <f t="shared" si="13"/>
        <v>-6828386.7100000009</v>
      </c>
      <c r="AGW78" s="437">
        <f t="shared" si="13"/>
        <v>8889813.5</v>
      </c>
      <c r="AGX78" s="437">
        <f t="shared" si="13"/>
        <v>4022260.5599999996</v>
      </c>
      <c r="AGY78" s="437">
        <f t="shared" si="13"/>
        <v>-7944831.7700000033</v>
      </c>
      <c r="AGZ78" s="437">
        <f t="shared" si="13"/>
        <v>19499603.090000004</v>
      </c>
      <c r="AHA78" s="437">
        <f t="shared" si="13"/>
        <v>1820411.5699999966</v>
      </c>
      <c r="AHB78" s="437">
        <f t="shared" si="13"/>
        <v>-85734.059999998659</v>
      </c>
      <c r="AHC78" s="437">
        <f t="shared" si="13"/>
        <v>3146016.4600000009</v>
      </c>
      <c r="AHD78" s="437">
        <f t="shared" si="13"/>
        <v>1169988.870000001</v>
      </c>
      <c r="AHE78" s="437">
        <f t="shared" si="13"/>
        <v>-4754106.7600000016</v>
      </c>
      <c r="AHF78" s="437">
        <f t="shared" si="13"/>
        <v>-9495615.7400000021</v>
      </c>
      <c r="AHG78" s="437">
        <f t="shared" si="13"/>
        <v>-55939933.390000001</v>
      </c>
      <c r="AHH78" s="437">
        <f t="shared" si="13"/>
        <v>20434770.93</v>
      </c>
      <c r="AHI78" s="437">
        <f t="shared" si="13"/>
        <v>10364128.889999999</v>
      </c>
      <c r="AHJ78" s="437">
        <f t="shared" si="13"/>
        <v>358836.46000000089</v>
      </c>
      <c r="AHK78" s="437">
        <f t="shared" si="13"/>
        <v>1347640.3300000019</v>
      </c>
      <c r="AHL78" s="437">
        <f t="shared" si="13"/>
        <v>12088886.460000001</v>
      </c>
      <c r="AHM78" s="437">
        <f t="shared" si="13"/>
        <v>-5987584.4900000002</v>
      </c>
      <c r="AHN78" s="437">
        <f t="shared" si="13"/>
        <v>7980030519.4479904</v>
      </c>
      <c r="AHQ78" s="352">
        <v>73</v>
      </c>
    </row>
    <row r="79" spans="1:901" x14ac:dyDescent="0.35">
      <c r="C79" s="437">
        <f>C75-C78</f>
        <v>0</v>
      </c>
      <c r="D79" s="437">
        <f t="shared" ref="D79:BO79" si="14">D75-D78</f>
        <v>0</v>
      </c>
      <c r="E79" s="437">
        <f t="shared" si="14"/>
        <v>0</v>
      </c>
      <c r="F79" s="437">
        <f t="shared" si="14"/>
        <v>0</v>
      </c>
      <c r="G79" s="437">
        <f t="shared" si="14"/>
        <v>4.1909515857696533E-9</v>
      </c>
      <c r="H79" s="437">
        <f t="shared" si="14"/>
        <v>0</v>
      </c>
      <c r="I79" s="437">
        <f t="shared" si="14"/>
        <v>0</v>
      </c>
      <c r="J79" s="437">
        <f t="shared" si="14"/>
        <v>0</v>
      </c>
      <c r="K79" s="437">
        <f t="shared" si="14"/>
        <v>0</v>
      </c>
      <c r="L79" s="437">
        <f t="shared" si="14"/>
        <v>0</v>
      </c>
      <c r="M79" s="437">
        <f t="shared" si="14"/>
        <v>0</v>
      </c>
      <c r="N79" s="437">
        <f t="shared" si="14"/>
        <v>0</v>
      </c>
      <c r="O79" s="437">
        <f t="shared" si="14"/>
        <v>0</v>
      </c>
      <c r="P79" s="437">
        <f t="shared" si="14"/>
        <v>0</v>
      </c>
      <c r="Q79" s="437">
        <f t="shared" si="14"/>
        <v>0</v>
      </c>
      <c r="R79" s="437">
        <f t="shared" si="14"/>
        <v>0</v>
      </c>
      <c r="S79" s="437">
        <f t="shared" si="14"/>
        <v>0</v>
      </c>
      <c r="T79" s="437">
        <f t="shared" si="14"/>
        <v>0</v>
      </c>
      <c r="U79" s="437">
        <f t="shared" si="14"/>
        <v>0</v>
      </c>
      <c r="V79" s="437">
        <f t="shared" si="14"/>
        <v>0</v>
      </c>
      <c r="W79" s="437">
        <f t="shared" si="14"/>
        <v>0</v>
      </c>
      <c r="X79" s="437">
        <f t="shared" si="14"/>
        <v>0</v>
      </c>
      <c r="Y79" s="437">
        <f t="shared" si="14"/>
        <v>0</v>
      </c>
      <c r="Z79" s="437">
        <f t="shared" si="14"/>
        <v>0</v>
      </c>
      <c r="AA79" s="437">
        <f t="shared" si="14"/>
        <v>2.0954757928848267E-9</v>
      </c>
      <c r="AB79" s="437">
        <f t="shared" si="14"/>
        <v>0</v>
      </c>
      <c r="AC79" s="437">
        <f t="shared" si="14"/>
        <v>0</v>
      </c>
      <c r="AD79" s="437">
        <f t="shared" si="14"/>
        <v>0</v>
      </c>
      <c r="AE79" s="437">
        <f t="shared" si="14"/>
        <v>0</v>
      </c>
      <c r="AF79" s="437">
        <f t="shared" si="14"/>
        <v>0</v>
      </c>
      <c r="AG79" s="437">
        <f t="shared" si="14"/>
        <v>0</v>
      </c>
      <c r="AH79" s="437">
        <f t="shared" si="14"/>
        <v>0</v>
      </c>
      <c r="AI79" s="437">
        <f t="shared" si="14"/>
        <v>0</v>
      </c>
      <c r="AJ79" s="437">
        <f t="shared" si="14"/>
        <v>0</v>
      </c>
      <c r="AK79" s="437">
        <f t="shared" si="14"/>
        <v>0</v>
      </c>
      <c r="AL79" s="437">
        <f t="shared" si="14"/>
        <v>0</v>
      </c>
      <c r="AM79" s="437">
        <f t="shared" si="14"/>
        <v>0</v>
      </c>
      <c r="AN79" s="437">
        <f t="shared" si="14"/>
        <v>0</v>
      </c>
      <c r="AO79" s="437">
        <f t="shared" si="14"/>
        <v>0</v>
      </c>
      <c r="AP79" s="437">
        <f t="shared" si="14"/>
        <v>0</v>
      </c>
      <c r="AQ79" s="437">
        <f t="shared" si="14"/>
        <v>0</v>
      </c>
      <c r="AR79" s="437">
        <f t="shared" si="14"/>
        <v>0</v>
      </c>
      <c r="AS79" s="437">
        <f t="shared" si="14"/>
        <v>0</v>
      </c>
      <c r="AT79" s="437">
        <f t="shared" si="14"/>
        <v>0</v>
      </c>
      <c r="AU79" s="437">
        <f t="shared" si="14"/>
        <v>0</v>
      </c>
      <c r="AV79" s="437">
        <f t="shared" si="14"/>
        <v>0</v>
      </c>
      <c r="AW79" s="437">
        <f t="shared" si="14"/>
        <v>0</v>
      </c>
      <c r="AX79" s="437">
        <f t="shared" si="14"/>
        <v>0</v>
      </c>
      <c r="AY79" s="437">
        <f t="shared" si="14"/>
        <v>0</v>
      </c>
      <c r="AZ79" s="437">
        <f t="shared" si="14"/>
        <v>0</v>
      </c>
      <c r="BA79" s="437">
        <f t="shared" si="14"/>
        <v>0</v>
      </c>
      <c r="BB79" s="437">
        <f t="shared" si="14"/>
        <v>0</v>
      </c>
      <c r="BC79" s="437">
        <f t="shared" si="14"/>
        <v>0</v>
      </c>
      <c r="BD79" s="437">
        <f t="shared" si="14"/>
        <v>0</v>
      </c>
      <c r="BE79" s="437">
        <f t="shared" si="14"/>
        <v>0</v>
      </c>
      <c r="BF79" s="437">
        <f t="shared" si="14"/>
        <v>0</v>
      </c>
      <c r="BG79" s="437">
        <f t="shared" si="14"/>
        <v>0</v>
      </c>
      <c r="BH79" s="437">
        <f t="shared" si="14"/>
        <v>0</v>
      </c>
      <c r="BI79" s="437">
        <f t="shared" si="14"/>
        <v>0</v>
      </c>
      <c r="BJ79" s="437">
        <f t="shared" si="14"/>
        <v>0</v>
      </c>
      <c r="BK79" s="437">
        <f t="shared" si="14"/>
        <v>0</v>
      </c>
      <c r="BL79" s="437">
        <f t="shared" si="14"/>
        <v>0</v>
      </c>
      <c r="BM79" s="437">
        <f t="shared" si="14"/>
        <v>0</v>
      </c>
      <c r="BN79" s="437">
        <f t="shared" si="14"/>
        <v>0</v>
      </c>
      <c r="BO79" s="437">
        <f t="shared" si="14"/>
        <v>0</v>
      </c>
      <c r="BP79" s="437">
        <f t="shared" ref="BP79:EA79" si="15">BP75-BP78</f>
        <v>0</v>
      </c>
      <c r="BQ79" s="437">
        <f t="shared" si="15"/>
        <v>0</v>
      </c>
      <c r="BR79" s="437">
        <f t="shared" si="15"/>
        <v>0</v>
      </c>
      <c r="BS79" s="437">
        <f t="shared" si="15"/>
        <v>0</v>
      </c>
      <c r="BT79" s="437">
        <f t="shared" si="15"/>
        <v>0</v>
      </c>
      <c r="BU79" s="437">
        <f t="shared" si="15"/>
        <v>0</v>
      </c>
      <c r="BV79" s="437">
        <f t="shared" si="15"/>
        <v>0</v>
      </c>
      <c r="BW79" s="437">
        <f t="shared" si="15"/>
        <v>0</v>
      </c>
      <c r="BX79" s="437">
        <f t="shared" si="15"/>
        <v>0</v>
      </c>
      <c r="BY79" s="437">
        <f t="shared" si="15"/>
        <v>0</v>
      </c>
      <c r="BZ79" s="437">
        <f t="shared" si="15"/>
        <v>0</v>
      </c>
      <c r="CA79" s="437">
        <f t="shared" si="15"/>
        <v>0</v>
      </c>
      <c r="CB79" s="437">
        <f t="shared" si="15"/>
        <v>0</v>
      </c>
      <c r="CC79" s="437">
        <f t="shared" si="15"/>
        <v>0</v>
      </c>
      <c r="CD79" s="437">
        <f t="shared" si="15"/>
        <v>0</v>
      </c>
      <c r="CE79" s="437">
        <f t="shared" si="15"/>
        <v>0</v>
      </c>
      <c r="CF79" s="437">
        <f t="shared" si="15"/>
        <v>0</v>
      </c>
      <c r="CG79" s="437">
        <f t="shared" si="15"/>
        <v>0</v>
      </c>
      <c r="CH79" s="437">
        <f t="shared" si="15"/>
        <v>0</v>
      </c>
      <c r="CI79" s="437">
        <f t="shared" si="15"/>
        <v>0</v>
      </c>
      <c r="CJ79" s="437">
        <f t="shared" si="15"/>
        <v>0</v>
      </c>
      <c r="CK79" s="437">
        <f t="shared" si="15"/>
        <v>0</v>
      </c>
      <c r="CL79" s="437">
        <f t="shared" si="15"/>
        <v>0</v>
      </c>
      <c r="CM79" s="437">
        <f t="shared" si="15"/>
        <v>0</v>
      </c>
      <c r="CN79" s="437">
        <f t="shared" si="15"/>
        <v>0</v>
      </c>
      <c r="CO79" s="437">
        <f t="shared" si="15"/>
        <v>0</v>
      </c>
      <c r="CP79" s="437">
        <f t="shared" si="15"/>
        <v>0</v>
      </c>
      <c r="CQ79" s="437">
        <f t="shared" si="15"/>
        <v>0</v>
      </c>
      <c r="CR79" s="437">
        <f t="shared" si="15"/>
        <v>0</v>
      </c>
      <c r="CS79" s="437">
        <f t="shared" si="15"/>
        <v>0</v>
      </c>
      <c r="CT79" s="437">
        <f t="shared" si="15"/>
        <v>0</v>
      </c>
      <c r="CU79" s="437">
        <f t="shared" si="15"/>
        <v>0</v>
      </c>
      <c r="CV79" s="437">
        <f t="shared" si="15"/>
        <v>0</v>
      </c>
      <c r="CW79" s="437">
        <f t="shared" si="15"/>
        <v>0</v>
      </c>
      <c r="CX79" s="437">
        <f t="shared" si="15"/>
        <v>0</v>
      </c>
      <c r="CY79" s="437">
        <f t="shared" si="15"/>
        <v>0</v>
      </c>
      <c r="CZ79" s="437">
        <f t="shared" si="15"/>
        <v>0</v>
      </c>
      <c r="DA79" s="437">
        <f t="shared" si="15"/>
        <v>0</v>
      </c>
      <c r="DB79" s="437">
        <f t="shared" si="15"/>
        <v>0</v>
      </c>
      <c r="DC79" s="437">
        <f t="shared" si="15"/>
        <v>0</v>
      </c>
      <c r="DD79" s="437">
        <f t="shared" si="15"/>
        <v>0</v>
      </c>
      <c r="DE79" s="437">
        <f t="shared" si="15"/>
        <v>0</v>
      </c>
      <c r="DF79" s="437">
        <f t="shared" si="15"/>
        <v>1.1641532182693481E-9</v>
      </c>
      <c r="DG79" s="437">
        <f t="shared" si="15"/>
        <v>0</v>
      </c>
      <c r="DH79" s="437">
        <f t="shared" si="15"/>
        <v>0</v>
      </c>
      <c r="DI79" s="437">
        <f t="shared" si="15"/>
        <v>0</v>
      </c>
      <c r="DJ79" s="437">
        <f t="shared" si="15"/>
        <v>0</v>
      </c>
      <c r="DK79" s="437">
        <f t="shared" si="15"/>
        <v>-1.8044374883174896E-9</v>
      </c>
      <c r="DL79" s="437">
        <f t="shared" si="15"/>
        <v>0</v>
      </c>
      <c r="DM79" s="437">
        <f t="shared" si="15"/>
        <v>0</v>
      </c>
      <c r="DN79" s="437">
        <f t="shared" si="15"/>
        <v>-1.0000169277191162E-4</v>
      </c>
      <c r="DO79" s="437">
        <f t="shared" si="15"/>
        <v>0</v>
      </c>
      <c r="DP79" s="437">
        <f t="shared" si="15"/>
        <v>0</v>
      </c>
      <c r="DQ79" s="437">
        <f t="shared" si="15"/>
        <v>-1.0000169277191162E-4</v>
      </c>
      <c r="DR79" s="437">
        <f t="shared" si="15"/>
        <v>0</v>
      </c>
      <c r="DS79" s="437">
        <f t="shared" si="15"/>
        <v>-9.3132257461547852E-9</v>
      </c>
      <c r="DT79" s="437">
        <f t="shared" si="15"/>
        <v>0</v>
      </c>
      <c r="DU79" s="437">
        <f t="shared" si="15"/>
        <v>0</v>
      </c>
      <c r="DV79" s="437">
        <f t="shared" si="15"/>
        <v>0</v>
      </c>
      <c r="DW79" s="437">
        <f t="shared" si="15"/>
        <v>0</v>
      </c>
      <c r="DX79" s="437">
        <f t="shared" si="15"/>
        <v>0</v>
      </c>
      <c r="DY79" s="437">
        <f t="shared" si="15"/>
        <v>0</v>
      </c>
      <c r="DZ79" s="437">
        <f t="shared" si="15"/>
        <v>0</v>
      </c>
      <c r="EA79" s="437">
        <f t="shared" si="15"/>
        <v>0</v>
      </c>
      <c r="EB79" s="437">
        <f t="shared" ref="EB79:GM79" si="16">EB75-EB78</f>
        <v>0</v>
      </c>
      <c r="EC79" s="437">
        <f t="shared" si="16"/>
        <v>0</v>
      </c>
      <c r="ED79" s="437">
        <f t="shared" si="16"/>
        <v>0</v>
      </c>
      <c r="EE79" s="437">
        <f t="shared" si="16"/>
        <v>0</v>
      </c>
      <c r="EF79" s="437">
        <f t="shared" si="16"/>
        <v>0</v>
      </c>
      <c r="EG79" s="437">
        <f t="shared" si="16"/>
        <v>1.862645149230957E-9</v>
      </c>
      <c r="EH79" s="437">
        <f t="shared" si="16"/>
        <v>0</v>
      </c>
      <c r="EI79" s="437">
        <f t="shared" si="16"/>
        <v>0</v>
      </c>
      <c r="EJ79" s="437">
        <f t="shared" si="16"/>
        <v>0</v>
      </c>
      <c r="EK79" s="437">
        <f t="shared" si="16"/>
        <v>-1.280568540096283E-9</v>
      </c>
      <c r="EL79" s="437">
        <f t="shared" si="16"/>
        <v>0</v>
      </c>
      <c r="EM79" s="437">
        <f t="shared" si="16"/>
        <v>0</v>
      </c>
      <c r="EN79" s="437">
        <f t="shared" si="16"/>
        <v>0</v>
      </c>
      <c r="EO79" s="437">
        <f t="shared" si="16"/>
        <v>0</v>
      </c>
      <c r="EP79" s="437">
        <f t="shared" si="16"/>
        <v>0</v>
      </c>
      <c r="EQ79" s="437">
        <f t="shared" si="16"/>
        <v>0</v>
      </c>
      <c r="ER79" s="437">
        <f t="shared" si="16"/>
        <v>0</v>
      </c>
      <c r="ES79" s="437">
        <f t="shared" si="16"/>
        <v>0</v>
      </c>
      <c r="ET79" s="437">
        <f t="shared" si="16"/>
        <v>0</v>
      </c>
      <c r="EU79" s="437">
        <f t="shared" si="16"/>
        <v>0</v>
      </c>
      <c r="EV79" s="437">
        <f t="shared" si="16"/>
        <v>0</v>
      </c>
      <c r="EW79" s="437">
        <f t="shared" si="16"/>
        <v>0</v>
      </c>
      <c r="EX79" s="437">
        <f t="shared" si="16"/>
        <v>0</v>
      </c>
      <c r="EY79" s="437">
        <f t="shared" si="16"/>
        <v>1.0477378964424133E-9</v>
      </c>
      <c r="EZ79" s="437">
        <f t="shared" si="16"/>
        <v>0</v>
      </c>
      <c r="FA79" s="437">
        <f t="shared" si="16"/>
        <v>0</v>
      </c>
      <c r="FB79" s="437">
        <f t="shared" si="16"/>
        <v>0</v>
      </c>
      <c r="FC79" s="437">
        <f t="shared" si="16"/>
        <v>0</v>
      </c>
      <c r="FD79" s="437">
        <f t="shared" si="16"/>
        <v>0</v>
      </c>
      <c r="FE79" s="437">
        <f t="shared" si="16"/>
        <v>0</v>
      </c>
      <c r="FF79" s="437">
        <f t="shared" si="16"/>
        <v>0</v>
      </c>
      <c r="FG79" s="437">
        <f t="shared" si="16"/>
        <v>0</v>
      </c>
      <c r="FH79" s="437">
        <f t="shared" si="16"/>
        <v>1.1175870895385742E-8</v>
      </c>
      <c r="FI79" s="437">
        <f t="shared" si="16"/>
        <v>0</v>
      </c>
      <c r="FJ79" s="437">
        <f t="shared" si="16"/>
        <v>0</v>
      </c>
      <c r="FK79" s="437">
        <f t="shared" si="16"/>
        <v>0</v>
      </c>
      <c r="FL79" s="437">
        <f t="shared" si="16"/>
        <v>0</v>
      </c>
      <c r="FM79" s="437">
        <f t="shared" si="16"/>
        <v>0</v>
      </c>
      <c r="FN79" s="437">
        <f t="shared" si="16"/>
        <v>0</v>
      </c>
      <c r="FO79" s="437">
        <f t="shared" si="16"/>
        <v>0</v>
      </c>
      <c r="FP79" s="437">
        <f t="shared" si="16"/>
        <v>0</v>
      </c>
      <c r="FQ79" s="437">
        <f t="shared" si="16"/>
        <v>0</v>
      </c>
      <c r="FR79" s="437">
        <f t="shared" si="16"/>
        <v>0</v>
      </c>
      <c r="FS79" s="437">
        <f t="shared" si="16"/>
        <v>0</v>
      </c>
      <c r="FT79" s="437">
        <f t="shared" si="16"/>
        <v>0</v>
      </c>
      <c r="FU79" s="437">
        <f t="shared" si="16"/>
        <v>0</v>
      </c>
      <c r="FV79" s="437">
        <f t="shared" si="16"/>
        <v>0</v>
      </c>
      <c r="FW79" s="437">
        <f t="shared" si="16"/>
        <v>0</v>
      </c>
      <c r="FX79" s="437">
        <f t="shared" si="16"/>
        <v>0</v>
      </c>
      <c r="FY79" s="437">
        <f t="shared" si="16"/>
        <v>0</v>
      </c>
      <c r="FZ79" s="437">
        <f t="shared" si="16"/>
        <v>0</v>
      </c>
      <c r="GA79" s="437">
        <f t="shared" si="16"/>
        <v>0</v>
      </c>
      <c r="GB79" s="437">
        <f t="shared" si="16"/>
        <v>0</v>
      </c>
      <c r="GC79" s="437">
        <f t="shared" si="16"/>
        <v>0</v>
      </c>
      <c r="GD79" s="437">
        <f t="shared" si="16"/>
        <v>-1.4901161193847656E-8</v>
      </c>
      <c r="GE79" s="437">
        <f t="shared" si="16"/>
        <v>0</v>
      </c>
      <c r="GF79" s="437">
        <f t="shared" si="16"/>
        <v>0</v>
      </c>
      <c r="GG79" s="437">
        <f t="shared" si="16"/>
        <v>0</v>
      </c>
      <c r="GH79" s="437">
        <f t="shared" si="16"/>
        <v>0</v>
      </c>
      <c r="GI79" s="437">
        <f t="shared" si="16"/>
        <v>0</v>
      </c>
      <c r="GJ79" s="437">
        <f t="shared" si="16"/>
        <v>0</v>
      </c>
      <c r="GK79" s="437">
        <f t="shared" si="16"/>
        <v>0</v>
      </c>
      <c r="GL79" s="437">
        <f t="shared" si="16"/>
        <v>0</v>
      </c>
      <c r="GM79" s="437">
        <f t="shared" si="16"/>
        <v>0</v>
      </c>
      <c r="GN79" s="437">
        <f t="shared" ref="GN79:IY79" si="17">GN75-GN78</f>
        <v>0</v>
      </c>
      <c r="GO79" s="437">
        <f t="shared" si="17"/>
        <v>0</v>
      </c>
      <c r="GP79" s="437">
        <f t="shared" si="17"/>
        <v>0</v>
      </c>
      <c r="GQ79" s="437">
        <f t="shared" si="17"/>
        <v>0</v>
      </c>
      <c r="GR79" s="437">
        <f t="shared" si="17"/>
        <v>0</v>
      </c>
      <c r="GS79" s="437">
        <f t="shared" si="17"/>
        <v>0</v>
      </c>
      <c r="GT79" s="437">
        <f t="shared" si="17"/>
        <v>0</v>
      </c>
      <c r="GU79" s="437">
        <f t="shared" si="17"/>
        <v>0</v>
      </c>
      <c r="GV79" s="437">
        <f t="shared" si="17"/>
        <v>0</v>
      </c>
      <c r="GW79" s="437">
        <f t="shared" si="17"/>
        <v>0</v>
      </c>
      <c r="GX79" s="437">
        <f t="shared" si="17"/>
        <v>0</v>
      </c>
      <c r="GY79" s="437">
        <f t="shared" si="17"/>
        <v>0</v>
      </c>
      <c r="GZ79" s="437">
        <f t="shared" si="17"/>
        <v>0</v>
      </c>
      <c r="HA79" s="437">
        <f t="shared" si="17"/>
        <v>0</v>
      </c>
      <c r="HB79" s="437">
        <f t="shared" si="17"/>
        <v>0</v>
      </c>
      <c r="HC79" s="437">
        <f t="shared" si="17"/>
        <v>0</v>
      </c>
      <c r="HD79" s="437">
        <f t="shared" si="17"/>
        <v>0</v>
      </c>
      <c r="HE79" s="437">
        <f t="shared" si="17"/>
        <v>0</v>
      </c>
      <c r="HF79" s="437">
        <f t="shared" si="17"/>
        <v>0</v>
      </c>
      <c r="HG79" s="437">
        <f t="shared" si="17"/>
        <v>0</v>
      </c>
      <c r="HH79" s="437">
        <f t="shared" si="17"/>
        <v>0</v>
      </c>
      <c r="HI79" s="437">
        <f t="shared" si="17"/>
        <v>0</v>
      </c>
      <c r="HJ79" s="437">
        <f t="shared" si="17"/>
        <v>0</v>
      </c>
      <c r="HK79" s="437">
        <f t="shared" si="17"/>
        <v>0</v>
      </c>
      <c r="HL79" s="437">
        <f t="shared" si="17"/>
        <v>0</v>
      </c>
      <c r="HM79" s="437">
        <f t="shared" si="17"/>
        <v>0</v>
      </c>
      <c r="HN79" s="437">
        <f t="shared" si="17"/>
        <v>0</v>
      </c>
      <c r="HO79" s="437">
        <f t="shared" si="17"/>
        <v>0</v>
      </c>
      <c r="HP79" s="437">
        <f t="shared" si="17"/>
        <v>0</v>
      </c>
      <c r="HQ79" s="437">
        <f t="shared" si="17"/>
        <v>0</v>
      </c>
      <c r="HR79" s="437">
        <f t="shared" si="17"/>
        <v>0</v>
      </c>
      <c r="HS79" s="437">
        <f t="shared" si="17"/>
        <v>0</v>
      </c>
      <c r="HT79" s="437">
        <f t="shared" si="17"/>
        <v>0</v>
      </c>
      <c r="HU79" s="437">
        <f t="shared" si="17"/>
        <v>0</v>
      </c>
      <c r="HV79" s="437">
        <f t="shared" si="17"/>
        <v>-2.3283064365386963E-9</v>
      </c>
      <c r="HW79" s="437">
        <f t="shared" si="17"/>
        <v>0</v>
      </c>
      <c r="HX79" s="437">
        <f t="shared" si="17"/>
        <v>0</v>
      </c>
      <c r="HY79" s="437">
        <f t="shared" si="17"/>
        <v>1.1641532182693481E-9</v>
      </c>
      <c r="HZ79" s="437">
        <f t="shared" si="17"/>
        <v>0</v>
      </c>
      <c r="IA79" s="437">
        <f t="shared" si="17"/>
        <v>0</v>
      </c>
      <c r="IB79" s="437">
        <f t="shared" si="17"/>
        <v>0</v>
      </c>
      <c r="IC79" s="437">
        <f t="shared" si="17"/>
        <v>0</v>
      </c>
      <c r="ID79" s="437">
        <f t="shared" si="17"/>
        <v>0</v>
      </c>
      <c r="IE79" s="437">
        <f t="shared" si="17"/>
        <v>0</v>
      </c>
      <c r="IF79" s="437">
        <f t="shared" si="17"/>
        <v>0</v>
      </c>
      <c r="IG79" s="437">
        <f t="shared" si="17"/>
        <v>0</v>
      </c>
      <c r="IH79" s="437">
        <f t="shared" si="17"/>
        <v>0</v>
      </c>
      <c r="II79" s="437">
        <f t="shared" si="17"/>
        <v>0</v>
      </c>
      <c r="IJ79" s="437">
        <f t="shared" si="17"/>
        <v>0</v>
      </c>
      <c r="IK79" s="437">
        <f t="shared" si="17"/>
        <v>0</v>
      </c>
      <c r="IL79" s="437">
        <f t="shared" si="17"/>
        <v>0</v>
      </c>
      <c r="IM79" s="437">
        <f t="shared" si="17"/>
        <v>0</v>
      </c>
      <c r="IN79" s="437">
        <f t="shared" si="17"/>
        <v>0</v>
      </c>
      <c r="IO79" s="437">
        <f t="shared" si="17"/>
        <v>0</v>
      </c>
      <c r="IP79" s="437">
        <f t="shared" si="17"/>
        <v>0</v>
      </c>
      <c r="IQ79" s="437">
        <f t="shared" si="17"/>
        <v>0</v>
      </c>
      <c r="IR79" s="437">
        <f t="shared" si="17"/>
        <v>0</v>
      </c>
      <c r="IS79" s="437">
        <f t="shared" si="17"/>
        <v>0</v>
      </c>
      <c r="IT79" s="437">
        <f t="shared" si="17"/>
        <v>0</v>
      </c>
      <c r="IU79" s="437">
        <f t="shared" si="17"/>
        <v>0</v>
      </c>
      <c r="IV79" s="437">
        <f t="shared" si="17"/>
        <v>0</v>
      </c>
      <c r="IW79" s="437">
        <f t="shared" si="17"/>
        <v>0</v>
      </c>
      <c r="IX79" s="437">
        <f t="shared" si="17"/>
        <v>0</v>
      </c>
      <c r="IY79" s="437">
        <f t="shared" si="17"/>
        <v>0</v>
      </c>
      <c r="IZ79" s="437">
        <f t="shared" ref="IZ79:LK79" si="18">IZ75-IZ78</f>
        <v>0</v>
      </c>
      <c r="JA79" s="437">
        <f t="shared" si="18"/>
        <v>0</v>
      </c>
      <c r="JB79" s="437">
        <f t="shared" si="18"/>
        <v>0</v>
      </c>
      <c r="JC79" s="437">
        <f t="shared" si="18"/>
        <v>0</v>
      </c>
      <c r="JD79" s="437">
        <f t="shared" si="18"/>
        <v>0</v>
      </c>
      <c r="JE79" s="437">
        <f t="shared" si="18"/>
        <v>1.6298145055770874E-9</v>
      </c>
      <c r="JF79" s="437">
        <f t="shared" si="18"/>
        <v>0</v>
      </c>
      <c r="JG79" s="437">
        <f t="shared" si="18"/>
        <v>0</v>
      </c>
      <c r="JH79" s="437">
        <f t="shared" si="18"/>
        <v>0</v>
      </c>
      <c r="JI79" s="437">
        <f t="shared" si="18"/>
        <v>0</v>
      </c>
      <c r="JJ79" s="437">
        <f t="shared" si="18"/>
        <v>0</v>
      </c>
      <c r="JK79" s="437">
        <f t="shared" si="18"/>
        <v>0</v>
      </c>
      <c r="JL79" s="437">
        <f t="shared" si="18"/>
        <v>0</v>
      </c>
      <c r="JM79" s="437">
        <f t="shared" si="18"/>
        <v>0</v>
      </c>
      <c r="JN79" s="437">
        <f t="shared" si="18"/>
        <v>0</v>
      </c>
      <c r="JO79" s="437">
        <f t="shared" si="18"/>
        <v>0</v>
      </c>
      <c r="JP79" s="437">
        <f t="shared" si="18"/>
        <v>0</v>
      </c>
      <c r="JQ79" s="437">
        <f t="shared" si="18"/>
        <v>0</v>
      </c>
      <c r="JR79" s="437">
        <f t="shared" si="18"/>
        <v>0</v>
      </c>
      <c r="JS79" s="437">
        <f t="shared" si="18"/>
        <v>0</v>
      </c>
      <c r="JT79" s="437">
        <f t="shared" si="18"/>
        <v>0</v>
      </c>
      <c r="JU79" s="437">
        <f t="shared" si="18"/>
        <v>0</v>
      </c>
      <c r="JV79" s="437">
        <f t="shared" si="18"/>
        <v>0</v>
      </c>
      <c r="JW79" s="437">
        <f t="shared" si="18"/>
        <v>0</v>
      </c>
      <c r="JX79" s="437">
        <f t="shared" si="18"/>
        <v>0</v>
      </c>
      <c r="JY79" s="437">
        <f t="shared" si="18"/>
        <v>0</v>
      </c>
      <c r="JZ79" s="437">
        <f t="shared" si="18"/>
        <v>0</v>
      </c>
      <c r="KA79" s="437">
        <f t="shared" si="18"/>
        <v>0</v>
      </c>
      <c r="KB79" s="437">
        <f t="shared" si="18"/>
        <v>1.0477378964424133E-9</v>
      </c>
      <c r="KC79" s="437">
        <f t="shared" si="18"/>
        <v>0</v>
      </c>
      <c r="KD79" s="437">
        <f t="shared" si="18"/>
        <v>0</v>
      </c>
      <c r="KE79" s="437">
        <f t="shared" si="18"/>
        <v>0</v>
      </c>
      <c r="KF79" s="437">
        <f t="shared" si="18"/>
        <v>0</v>
      </c>
      <c r="KG79" s="437">
        <f t="shared" si="18"/>
        <v>0</v>
      </c>
      <c r="KH79" s="437">
        <f t="shared" si="18"/>
        <v>0</v>
      </c>
      <c r="KI79" s="437">
        <f t="shared" si="18"/>
        <v>0</v>
      </c>
      <c r="KJ79" s="437">
        <f t="shared" si="18"/>
        <v>0</v>
      </c>
      <c r="KK79" s="437">
        <f t="shared" si="18"/>
        <v>0</v>
      </c>
      <c r="KL79" s="437">
        <f t="shared" si="18"/>
        <v>0</v>
      </c>
      <c r="KM79" s="437">
        <f t="shared" si="18"/>
        <v>0</v>
      </c>
      <c r="KN79" s="437">
        <f t="shared" si="18"/>
        <v>0</v>
      </c>
      <c r="KO79" s="437">
        <f t="shared" si="18"/>
        <v>0</v>
      </c>
      <c r="KP79" s="437">
        <f t="shared" si="18"/>
        <v>0</v>
      </c>
      <c r="KQ79" s="437">
        <f t="shared" si="18"/>
        <v>0</v>
      </c>
      <c r="KR79" s="437">
        <f t="shared" si="18"/>
        <v>0</v>
      </c>
      <c r="KS79" s="437">
        <f t="shared" si="18"/>
        <v>0</v>
      </c>
      <c r="KT79" s="437">
        <f t="shared" si="18"/>
        <v>0</v>
      </c>
      <c r="KU79" s="437">
        <f t="shared" si="18"/>
        <v>0</v>
      </c>
      <c r="KV79" s="437">
        <f t="shared" si="18"/>
        <v>0</v>
      </c>
      <c r="KW79" s="437">
        <f t="shared" si="18"/>
        <v>0</v>
      </c>
      <c r="KX79" s="437">
        <f t="shared" si="18"/>
        <v>-1.0477378964424133E-9</v>
      </c>
      <c r="KY79" s="437">
        <f t="shared" si="18"/>
        <v>0</v>
      </c>
      <c r="KZ79" s="437">
        <f t="shared" si="18"/>
        <v>0</v>
      </c>
      <c r="LA79" s="437">
        <f t="shared" si="18"/>
        <v>0</v>
      </c>
      <c r="LB79" s="437">
        <f t="shared" si="18"/>
        <v>0</v>
      </c>
      <c r="LC79" s="437">
        <f t="shared" si="18"/>
        <v>0</v>
      </c>
      <c r="LD79" s="437">
        <f t="shared" si="18"/>
        <v>0</v>
      </c>
      <c r="LE79" s="437">
        <f t="shared" si="18"/>
        <v>0</v>
      </c>
      <c r="LF79" s="437">
        <f t="shared" si="18"/>
        <v>0</v>
      </c>
      <c r="LG79" s="437">
        <f t="shared" si="18"/>
        <v>0</v>
      </c>
      <c r="LH79" s="437">
        <f t="shared" si="18"/>
        <v>0</v>
      </c>
      <c r="LI79" s="437">
        <f t="shared" si="18"/>
        <v>0</v>
      </c>
      <c r="LJ79" s="437">
        <f t="shared" si="18"/>
        <v>0</v>
      </c>
      <c r="LK79" s="437">
        <f t="shared" si="18"/>
        <v>0</v>
      </c>
      <c r="LL79" s="437">
        <f t="shared" ref="LL79:NW79" si="19">LL75-LL78</f>
        <v>0</v>
      </c>
      <c r="LM79" s="437">
        <f t="shared" si="19"/>
        <v>0</v>
      </c>
      <c r="LN79" s="437">
        <f t="shared" si="19"/>
        <v>0</v>
      </c>
      <c r="LO79" s="437">
        <f t="shared" si="19"/>
        <v>0</v>
      </c>
      <c r="LP79" s="437">
        <f t="shared" si="19"/>
        <v>0</v>
      </c>
      <c r="LQ79" s="437">
        <f t="shared" si="19"/>
        <v>0</v>
      </c>
      <c r="LR79" s="437">
        <f t="shared" si="19"/>
        <v>0</v>
      </c>
      <c r="LS79" s="437">
        <f t="shared" si="19"/>
        <v>0</v>
      </c>
      <c r="LT79" s="437">
        <f t="shared" si="19"/>
        <v>0</v>
      </c>
      <c r="LU79" s="437">
        <f t="shared" si="19"/>
        <v>-7.9162418842315674E-9</v>
      </c>
      <c r="LV79" s="437">
        <f t="shared" si="19"/>
        <v>0</v>
      </c>
      <c r="LW79" s="437">
        <f t="shared" si="19"/>
        <v>0</v>
      </c>
      <c r="LX79" s="437">
        <f t="shared" si="19"/>
        <v>0</v>
      </c>
      <c r="LY79" s="437">
        <f t="shared" si="19"/>
        <v>0</v>
      </c>
      <c r="LZ79" s="437">
        <f t="shared" si="19"/>
        <v>0</v>
      </c>
      <c r="MA79" s="437">
        <f t="shared" si="19"/>
        <v>0</v>
      </c>
      <c r="MB79" s="437">
        <f t="shared" si="19"/>
        <v>0</v>
      </c>
      <c r="MC79" s="437">
        <f t="shared" si="19"/>
        <v>0</v>
      </c>
      <c r="MD79" s="437">
        <f t="shared" si="19"/>
        <v>0</v>
      </c>
      <c r="ME79" s="437">
        <f t="shared" si="19"/>
        <v>0</v>
      </c>
      <c r="MF79" s="437">
        <f t="shared" si="19"/>
        <v>0</v>
      </c>
      <c r="MG79" s="437">
        <f t="shared" si="19"/>
        <v>0</v>
      </c>
      <c r="MH79" s="437">
        <f t="shared" si="19"/>
        <v>0</v>
      </c>
      <c r="MI79" s="437">
        <f t="shared" si="19"/>
        <v>0</v>
      </c>
      <c r="MJ79" s="437">
        <f t="shared" si="19"/>
        <v>0</v>
      </c>
      <c r="MK79" s="437">
        <f t="shared" si="19"/>
        <v>0</v>
      </c>
      <c r="ML79" s="437">
        <f t="shared" si="19"/>
        <v>0</v>
      </c>
      <c r="MM79" s="437">
        <f t="shared" si="19"/>
        <v>0</v>
      </c>
      <c r="MN79" s="437">
        <f t="shared" si="19"/>
        <v>0</v>
      </c>
      <c r="MO79" s="437">
        <f t="shared" si="19"/>
        <v>0</v>
      </c>
      <c r="MP79" s="437">
        <f t="shared" si="19"/>
        <v>1.1874362826347351E-8</v>
      </c>
      <c r="MQ79" s="437">
        <f t="shared" si="19"/>
        <v>0</v>
      </c>
      <c r="MR79" s="437">
        <f t="shared" si="19"/>
        <v>0</v>
      </c>
      <c r="MS79" s="437">
        <f t="shared" si="19"/>
        <v>0</v>
      </c>
      <c r="MT79" s="437">
        <f t="shared" si="19"/>
        <v>0</v>
      </c>
      <c r="MU79" s="437">
        <f t="shared" si="19"/>
        <v>0</v>
      </c>
      <c r="MV79" s="437">
        <f t="shared" si="19"/>
        <v>-8.0000236630439758E-4</v>
      </c>
      <c r="MW79" s="437">
        <f t="shared" si="19"/>
        <v>0</v>
      </c>
      <c r="MX79" s="437">
        <f t="shared" si="19"/>
        <v>0</v>
      </c>
      <c r="MY79" s="437">
        <f t="shared" si="19"/>
        <v>0</v>
      </c>
      <c r="MZ79" s="437">
        <f t="shared" si="19"/>
        <v>0</v>
      </c>
      <c r="NA79" s="437">
        <f t="shared" si="19"/>
        <v>0</v>
      </c>
      <c r="NB79" s="437">
        <f t="shared" si="19"/>
        <v>0</v>
      </c>
      <c r="NC79" s="437">
        <f t="shared" si="19"/>
        <v>0</v>
      </c>
      <c r="ND79" s="437">
        <f t="shared" si="19"/>
        <v>0</v>
      </c>
      <c r="NE79" s="437">
        <f t="shared" si="19"/>
        <v>0</v>
      </c>
      <c r="NF79" s="437">
        <f t="shared" si="19"/>
        <v>0</v>
      </c>
      <c r="NG79" s="437">
        <f t="shared" si="19"/>
        <v>0</v>
      </c>
      <c r="NH79" s="437">
        <f t="shared" si="19"/>
        <v>0</v>
      </c>
      <c r="NI79" s="437">
        <f t="shared" si="19"/>
        <v>0</v>
      </c>
      <c r="NJ79" s="437">
        <f t="shared" si="19"/>
        <v>0</v>
      </c>
      <c r="NK79" s="437">
        <f t="shared" si="19"/>
        <v>0</v>
      </c>
      <c r="NL79" s="437">
        <f t="shared" si="19"/>
        <v>3.9999932050704956E-3</v>
      </c>
      <c r="NM79" s="437">
        <f t="shared" si="19"/>
        <v>0</v>
      </c>
      <c r="NN79" s="437">
        <f t="shared" si="19"/>
        <v>0</v>
      </c>
      <c r="NO79" s="437">
        <f t="shared" si="19"/>
        <v>0</v>
      </c>
      <c r="NP79" s="437">
        <f t="shared" si="19"/>
        <v>0</v>
      </c>
      <c r="NQ79" s="437">
        <f t="shared" si="19"/>
        <v>0</v>
      </c>
      <c r="NR79" s="437">
        <f t="shared" si="19"/>
        <v>0</v>
      </c>
      <c r="NS79" s="437">
        <f t="shared" si="19"/>
        <v>0</v>
      </c>
      <c r="NT79" s="437">
        <f t="shared" si="19"/>
        <v>0</v>
      </c>
      <c r="NU79" s="437">
        <f t="shared" si="19"/>
        <v>0</v>
      </c>
      <c r="NV79" s="437">
        <f t="shared" si="19"/>
        <v>0</v>
      </c>
      <c r="NW79" s="437">
        <f t="shared" si="19"/>
        <v>0</v>
      </c>
      <c r="NX79" s="437">
        <f t="shared" ref="NX79:QI79" si="20">NX75-NX78</f>
        <v>0</v>
      </c>
      <c r="NY79" s="437">
        <f t="shared" si="20"/>
        <v>0</v>
      </c>
      <c r="NZ79" s="437">
        <f t="shared" si="20"/>
        <v>9.3132257461547852E-10</v>
      </c>
      <c r="OA79" s="437">
        <f t="shared" si="20"/>
        <v>0</v>
      </c>
      <c r="OB79" s="437">
        <f t="shared" si="20"/>
        <v>0</v>
      </c>
      <c r="OC79" s="437">
        <f t="shared" si="20"/>
        <v>0</v>
      </c>
      <c r="OD79" s="437">
        <f t="shared" si="20"/>
        <v>0</v>
      </c>
      <c r="OE79" s="437">
        <f t="shared" si="20"/>
        <v>0</v>
      </c>
      <c r="OF79" s="437">
        <f t="shared" si="20"/>
        <v>0</v>
      </c>
      <c r="OG79" s="437">
        <f t="shared" si="20"/>
        <v>0</v>
      </c>
      <c r="OH79" s="437">
        <f t="shared" si="20"/>
        <v>0</v>
      </c>
      <c r="OI79" s="437">
        <f t="shared" si="20"/>
        <v>0</v>
      </c>
      <c r="OJ79" s="437">
        <f t="shared" si="20"/>
        <v>0</v>
      </c>
      <c r="OK79" s="437">
        <f t="shared" si="20"/>
        <v>0</v>
      </c>
      <c r="OL79" s="437">
        <f t="shared" si="20"/>
        <v>0</v>
      </c>
      <c r="OM79" s="437">
        <f t="shared" si="20"/>
        <v>0</v>
      </c>
      <c r="ON79" s="437">
        <f t="shared" si="20"/>
        <v>0</v>
      </c>
      <c r="OO79" s="437">
        <f t="shared" si="20"/>
        <v>0</v>
      </c>
      <c r="OP79" s="437">
        <f t="shared" si="20"/>
        <v>0</v>
      </c>
      <c r="OQ79" s="437">
        <f t="shared" si="20"/>
        <v>0</v>
      </c>
      <c r="OR79" s="437">
        <f t="shared" si="20"/>
        <v>0</v>
      </c>
      <c r="OS79" s="437">
        <f t="shared" si="20"/>
        <v>0</v>
      </c>
      <c r="OT79" s="437">
        <f t="shared" si="20"/>
        <v>0</v>
      </c>
      <c r="OU79" s="437">
        <f t="shared" si="20"/>
        <v>0</v>
      </c>
      <c r="OV79" s="437">
        <f t="shared" si="20"/>
        <v>0</v>
      </c>
      <c r="OW79" s="437">
        <f t="shared" si="20"/>
        <v>0</v>
      </c>
      <c r="OX79" s="437">
        <f t="shared" si="20"/>
        <v>0</v>
      </c>
      <c r="OY79" s="437">
        <f t="shared" si="20"/>
        <v>0</v>
      </c>
      <c r="OZ79" s="437">
        <f t="shared" si="20"/>
        <v>0</v>
      </c>
      <c r="PA79" s="437">
        <f t="shared" si="20"/>
        <v>0</v>
      </c>
      <c r="PB79" s="437">
        <f t="shared" si="20"/>
        <v>0</v>
      </c>
      <c r="PC79" s="437">
        <f t="shared" si="20"/>
        <v>0</v>
      </c>
      <c r="PD79" s="437">
        <f t="shared" si="20"/>
        <v>0</v>
      </c>
      <c r="PE79" s="437">
        <f t="shared" si="20"/>
        <v>0</v>
      </c>
      <c r="PF79" s="437">
        <f t="shared" si="20"/>
        <v>0</v>
      </c>
      <c r="PG79" s="437">
        <f t="shared" si="20"/>
        <v>0</v>
      </c>
      <c r="PH79" s="437">
        <f t="shared" si="20"/>
        <v>0</v>
      </c>
      <c r="PI79" s="437">
        <f t="shared" si="20"/>
        <v>0</v>
      </c>
      <c r="PJ79" s="437">
        <f t="shared" si="20"/>
        <v>0</v>
      </c>
      <c r="PK79" s="437">
        <f t="shared" si="20"/>
        <v>0</v>
      </c>
      <c r="PL79" s="437">
        <f t="shared" si="20"/>
        <v>0</v>
      </c>
      <c r="PM79" s="437">
        <f t="shared" si="20"/>
        <v>0</v>
      </c>
      <c r="PN79" s="437">
        <f t="shared" si="20"/>
        <v>0</v>
      </c>
      <c r="PO79" s="437">
        <f t="shared" si="20"/>
        <v>-1.0477378964424133E-9</v>
      </c>
      <c r="PP79" s="437">
        <f t="shared" si="20"/>
        <v>0</v>
      </c>
      <c r="PQ79" s="437">
        <f t="shared" si="20"/>
        <v>0</v>
      </c>
      <c r="PR79" s="437">
        <f t="shared" si="20"/>
        <v>0</v>
      </c>
      <c r="PS79" s="437">
        <f t="shared" si="20"/>
        <v>0</v>
      </c>
      <c r="PT79" s="437">
        <f t="shared" si="20"/>
        <v>0</v>
      </c>
      <c r="PU79" s="437">
        <f t="shared" si="20"/>
        <v>0</v>
      </c>
      <c r="PV79" s="437">
        <f t="shared" si="20"/>
        <v>0</v>
      </c>
      <c r="PW79" s="437">
        <f t="shared" si="20"/>
        <v>0</v>
      </c>
      <c r="PX79" s="437">
        <f t="shared" si="20"/>
        <v>0</v>
      </c>
      <c r="PY79" s="437">
        <f t="shared" si="20"/>
        <v>0</v>
      </c>
      <c r="PZ79" s="437">
        <f t="shared" si="20"/>
        <v>0</v>
      </c>
      <c r="QA79" s="437">
        <f t="shared" si="20"/>
        <v>0</v>
      </c>
      <c r="QB79" s="437">
        <f t="shared" si="20"/>
        <v>0</v>
      </c>
      <c r="QC79" s="437">
        <f t="shared" si="20"/>
        <v>0</v>
      </c>
      <c r="QD79" s="437">
        <f t="shared" si="20"/>
        <v>0</v>
      </c>
      <c r="QE79" s="437">
        <f t="shared" si="20"/>
        <v>0</v>
      </c>
      <c r="QF79" s="437">
        <f t="shared" si="20"/>
        <v>0</v>
      </c>
      <c r="QG79" s="437">
        <f t="shared" si="20"/>
        <v>0</v>
      </c>
      <c r="QH79" s="437">
        <f t="shared" si="20"/>
        <v>0</v>
      </c>
      <c r="QI79" s="437">
        <f t="shared" si="20"/>
        <v>0</v>
      </c>
      <c r="QJ79" s="437">
        <f t="shared" ref="QJ79:SU79" si="21">QJ75-QJ78</f>
        <v>0</v>
      </c>
      <c r="QK79" s="437">
        <f t="shared" si="21"/>
        <v>0</v>
      </c>
      <c r="QL79" s="437">
        <f t="shared" si="21"/>
        <v>0</v>
      </c>
      <c r="QM79" s="437">
        <f t="shared" si="21"/>
        <v>-1.1641532182693481E-10</v>
      </c>
      <c r="QN79" s="437">
        <f t="shared" si="21"/>
        <v>0</v>
      </c>
      <c r="QO79" s="437">
        <f t="shared" si="21"/>
        <v>0</v>
      </c>
      <c r="QP79" s="437">
        <f t="shared" si="21"/>
        <v>0</v>
      </c>
      <c r="QQ79" s="437">
        <f t="shared" si="21"/>
        <v>-3.5390257835388184E-8</v>
      </c>
      <c r="QR79" s="437">
        <f t="shared" si="21"/>
        <v>0</v>
      </c>
      <c r="QS79" s="437">
        <f t="shared" si="21"/>
        <v>-1.1932570487260818E-9</v>
      </c>
      <c r="QT79" s="437">
        <f t="shared" si="21"/>
        <v>0</v>
      </c>
      <c r="QU79" s="437">
        <f t="shared" si="21"/>
        <v>0</v>
      </c>
      <c r="QV79" s="437">
        <f t="shared" si="21"/>
        <v>0</v>
      </c>
      <c r="QW79" s="437">
        <f t="shared" si="21"/>
        <v>0</v>
      </c>
      <c r="QX79" s="437">
        <f t="shared" si="21"/>
        <v>0</v>
      </c>
      <c r="QY79" s="437">
        <f t="shared" si="21"/>
        <v>0</v>
      </c>
      <c r="QZ79" s="437">
        <f t="shared" si="21"/>
        <v>2.0954757928848267E-9</v>
      </c>
      <c r="RA79" s="437">
        <f t="shared" si="21"/>
        <v>0</v>
      </c>
      <c r="RB79" s="437">
        <f t="shared" si="21"/>
        <v>0</v>
      </c>
      <c r="RC79" s="437">
        <f t="shared" si="21"/>
        <v>0</v>
      </c>
      <c r="RD79" s="437">
        <f t="shared" si="21"/>
        <v>0</v>
      </c>
      <c r="RE79" s="437">
        <f t="shared" si="21"/>
        <v>0</v>
      </c>
      <c r="RF79" s="437">
        <f t="shared" si="21"/>
        <v>0</v>
      </c>
      <c r="RG79" s="437">
        <f t="shared" si="21"/>
        <v>0</v>
      </c>
      <c r="RH79" s="437">
        <f t="shared" si="21"/>
        <v>0</v>
      </c>
      <c r="RI79" s="437">
        <f t="shared" si="21"/>
        <v>0</v>
      </c>
      <c r="RJ79" s="437">
        <f t="shared" si="21"/>
        <v>0</v>
      </c>
      <c r="RK79" s="437">
        <f t="shared" si="21"/>
        <v>0</v>
      </c>
      <c r="RL79" s="437">
        <f t="shared" si="21"/>
        <v>0</v>
      </c>
      <c r="RM79" s="437">
        <f t="shared" si="21"/>
        <v>0</v>
      </c>
      <c r="RN79" s="437">
        <f t="shared" si="21"/>
        <v>0</v>
      </c>
      <c r="RO79" s="437">
        <f t="shared" si="21"/>
        <v>-2.255546860396862E-10</v>
      </c>
      <c r="RP79" s="437">
        <f t="shared" si="21"/>
        <v>-2.9685907065868378E-9</v>
      </c>
      <c r="RQ79" s="437">
        <f t="shared" si="21"/>
        <v>0</v>
      </c>
      <c r="RR79" s="437">
        <f t="shared" si="21"/>
        <v>0</v>
      </c>
      <c r="RS79" s="437">
        <f t="shared" si="21"/>
        <v>-9.3132257461547852E-10</v>
      </c>
      <c r="RT79" s="437">
        <f t="shared" si="21"/>
        <v>0</v>
      </c>
      <c r="RU79" s="437">
        <f t="shared" si="21"/>
        <v>0</v>
      </c>
      <c r="RV79" s="437">
        <f t="shared" si="21"/>
        <v>0</v>
      </c>
      <c r="RW79" s="437">
        <f t="shared" si="21"/>
        <v>0</v>
      </c>
      <c r="RX79" s="437">
        <f t="shared" si="21"/>
        <v>0</v>
      </c>
      <c r="RY79" s="437">
        <f t="shared" si="21"/>
        <v>0</v>
      </c>
      <c r="RZ79" s="437">
        <f t="shared" si="21"/>
        <v>0</v>
      </c>
      <c r="SA79" s="437">
        <f t="shared" si="21"/>
        <v>0</v>
      </c>
      <c r="SB79" s="437">
        <f t="shared" si="21"/>
        <v>0</v>
      </c>
      <c r="SC79" s="437">
        <f t="shared" si="21"/>
        <v>0</v>
      </c>
      <c r="SD79" s="437">
        <f t="shared" si="21"/>
        <v>0</v>
      </c>
      <c r="SE79" s="437">
        <f t="shared" si="21"/>
        <v>0</v>
      </c>
      <c r="SF79" s="437">
        <f t="shared" si="21"/>
        <v>0</v>
      </c>
      <c r="SG79" s="437">
        <f t="shared" si="21"/>
        <v>0</v>
      </c>
      <c r="SH79" s="437">
        <f t="shared" si="21"/>
        <v>0</v>
      </c>
      <c r="SI79" s="437">
        <f t="shared" si="21"/>
        <v>0</v>
      </c>
      <c r="SJ79" s="437">
        <f t="shared" si="21"/>
        <v>0</v>
      </c>
      <c r="SK79" s="437">
        <f t="shared" si="21"/>
        <v>0</v>
      </c>
      <c r="SL79" s="437">
        <f t="shared" si="21"/>
        <v>0</v>
      </c>
      <c r="SM79" s="437">
        <f t="shared" si="21"/>
        <v>0</v>
      </c>
      <c r="SN79" s="437">
        <f t="shared" si="21"/>
        <v>0</v>
      </c>
      <c r="SO79" s="437">
        <f t="shared" si="21"/>
        <v>0</v>
      </c>
      <c r="SP79" s="437">
        <f t="shared" si="21"/>
        <v>0</v>
      </c>
      <c r="SQ79" s="437">
        <f t="shared" si="21"/>
        <v>0</v>
      </c>
      <c r="SR79" s="437">
        <f t="shared" si="21"/>
        <v>0</v>
      </c>
      <c r="SS79" s="437">
        <f t="shared" si="21"/>
        <v>0</v>
      </c>
      <c r="ST79" s="437">
        <f t="shared" si="21"/>
        <v>0</v>
      </c>
      <c r="SU79" s="437">
        <f t="shared" si="21"/>
        <v>0</v>
      </c>
      <c r="SV79" s="437">
        <f t="shared" ref="SV79:VG79" si="22">SV75-SV78</f>
        <v>0</v>
      </c>
      <c r="SW79" s="437">
        <f t="shared" si="22"/>
        <v>0</v>
      </c>
      <c r="SX79" s="437">
        <f t="shared" si="22"/>
        <v>0</v>
      </c>
      <c r="SY79" s="437">
        <f t="shared" si="22"/>
        <v>0</v>
      </c>
      <c r="SZ79" s="437">
        <f t="shared" si="22"/>
        <v>0</v>
      </c>
      <c r="TA79" s="437">
        <f t="shared" si="22"/>
        <v>0</v>
      </c>
      <c r="TB79" s="437">
        <f t="shared" si="22"/>
        <v>0</v>
      </c>
      <c r="TC79" s="437">
        <f t="shared" si="22"/>
        <v>0</v>
      </c>
      <c r="TD79" s="437">
        <f t="shared" si="22"/>
        <v>0</v>
      </c>
      <c r="TE79" s="437">
        <f t="shared" si="22"/>
        <v>1.1168594937771559E-9</v>
      </c>
      <c r="TF79" s="437">
        <f t="shared" si="22"/>
        <v>0</v>
      </c>
      <c r="TG79" s="437">
        <f t="shared" si="22"/>
        <v>0</v>
      </c>
      <c r="TH79" s="437">
        <f t="shared" si="22"/>
        <v>0</v>
      </c>
      <c r="TI79" s="437">
        <f t="shared" si="22"/>
        <v>0</v>
      </c>
      <c r="TJ79" s="437">
        <f t="shared" si="22"/>
        <v>0</v>
      </c>
      <c r="TK79" s="437">
        <f t="shared" si="22"/>
        <v>0</v>
      </c>
      <c r="TL79" s="437">
        <f t="shared" si="22"/>
        <v>0</v>
      </c>
      <c r="TM79" s="437">
        <f t="shared" si="22"/>
        <v>0</v>
      </c>
      <c r="TN79" s="437">
        <f t="shared" si="22"/>
        <v>0</v>
      </c>
      <c r="TO79" s="437">
        <f t="shared" si="22"/>
        <v>0</v>
      </c>
      <c r="TP79" s="437">
        <f t="shared" si="22"/>
        <v>0</v>
      </c>
      <c r="TQ79" s="437">
        <f t="shared" si="22"/>
        <v>0</v>
      </c>
      <c r="TR79" s="437">
        <f t="shared" si="22"/>
        <v>0</v>
      </c>
      <c r="TS79" s="437">
        <f t="shared" si="22"/>
        <v>0</v>
      </c>
      <c r="TT79" s="437">
        <f t="shared" si="22"/>
        <v>0</v>
      </c>
      <c r="TU79" s="437">
        <f t="shared" si="22"/>
        <v>0</v>
      </c>
      <c r="TV79" s="437">
        <f t="shared" si="22"/>
        <v>0</v>
      </c>
      <c r="TW79" s="437">
        <f t="shared" si="22"/>
        <v>0</v>
      </c>
      <c r="TX79" s="437">
        <f t="shared" si="22"/>
        <v>0</v>
      </c>
      <c r="TY79" s="437">
        <f t="shared" si="22"/>
        <v>0</v>
      </c>
      <c r="TZ79" s="437">
        <f t="shared" si="22"/>
        <v>0</v>
      </c>
      <c r="UA79" s="437">
        <f t="shared" si="22"/>
        <v>0</v>
      </c>
      <c r="UB79" s="437">
        <f t="shared" si="22"/>
        <v>0</v>
      </c>
      <c r="UC79" s="437">
        <f t="shared" si="22"/>
        <v>0</v>
      </c>
      <c r="UD79" s="437">
        <f t="shared" si="22"/>
        <v>0</v>
      </c>
      <c r="UE79" s="437">
        <f t="shared" si="22"/>
        <v>0</v>
      </c>
      <c r="UF79" s="437">
        <f t="shared" si="22"/>
        <v>0</v>
      </c>
      <c r="UG79" s="437">
        <f t="shared" si="22"/>
        <v>0</v>
      </c>
      <c r="UH79" s="437">
        <f t="shared" si="22"/>
        <v>0</v>
      </c>
      <c r="UI79" s="437">
        <f t="shared" si="22"/>
        <v>0</v>
      </c>
      <c r="UJ79" s="437">
        <f t="shared" si="22"/>
        <v>0</v>
      </c>
      <c r="UK79" s="437">
        <f t="shared" si="22"/>
        <v>0</v>
      </c>
      <c r="UL79" s="437">
        <f t="shared" si="22"/>
        <v>0</v>
      </c>
      <c r="UM79" s="437">
        <f t="shared" si="22"/>
        <v>0</v>
      </c>
      <c r="UN79" s="437">
        <f t="shared" si="22"/>
        <v>0</v>
      </c>
      <c r="UO79" s="437">
        <f t="shared" si="22"/>
        <v>0</v>
      </c>
      <c r="UP79" s="437">
        <f t="shared" si="22"/>
        <v>0</v>
      </c>
      <c r="UQ79" s="437">
        <f t="shared" si="22"/>
        <v>0</v>
      </c>
      <c r="UR79" s="437">
        <f t="shared" si="22"/>
        <v>-7.2759576141834259E-11</v>
      </c>
      <c r="US79" s="437">
        <f t="shared" si="22"/>
        <v>0</v>
      </c>
      <c r="UT79" s="437">
        <f t="shared" si="22"/>
        <v>0</v>
      </c>
      <c r="UU79" s="437">
        <f t="shared" si="22"/>
        <v>0</v>
      </c>
      <c r="UV79" s="437">
        <f t="shared" si="22"/>
        <v>0</v>
      </c>
      <c r="UW79" s="437">
        <f t="shared" si="22"/>
        <v>0</v>
      </c>
      <c r="UX79" s="437">
        <f t="shared" si="22"/>
        <v>0</v>
      </c>
      <c r="UY79" s="437">
        <f t="shared" si="22"/>
        <v>0</v>
      </c>
      <c r="UZ79" s="437">
        <f t="shared" si="22"/>
        <v>0</v>
      </c>
      <c r="VA79" s="437">
        <f t="shared" si="22"/>
        <v>0</v>
      </c>
      <c r="VB79" s="437">
        <f t="shared" si="22"/>
        <v>0</v>
      </c>
      <c r="VC79" s="437">
        <f t="shared" si="22"/>
        <v>0</v>
      </c>
      <c r="VD79" s="437">
        <f t="shared" si="22"/>
        <v>0</v>
      </c>
      <c r="VE79" s="437">
        <f t="shared" si="22"/>
        <v>0</v>
      </c>
      <c r="VF79" s="437">
        <f t="shared" si="22"/>
        <v>0</v>
      </c>
      <c r="VG79" s="437">
        <f t="shared" si="22"/>
        <v>0</v>
      </c>
      <c r="VH79" s="437">
        <f t="shared" ref="VH79:XS79" si="23">VH75-VH78</f>
        <v>0</v>
      </c>
      <c r="VI79" s="437">
        <f t="shared" si="23"/>
        <v>0</v>
      </c>
      <c r="VJ79" s="437">
        <f t="shared" si="23"/>
        <v>0</v>
      </c>
      <c r="VK79" s="437">
        <f t="shared" si="23"/>
        <v>0</v>
      </c>
      <c r="VL79" s="437">
        <f t="shared" si="23"/>
        <v>6.7520886659622192E-9</v>
      </c>
      <c r="VM79" s="437">
        <f t="shared" si="23"/>
        <v>-2.3283064365386963E-9</v>
      </c>
      <c r="VN79" s="437">
        <f t="shared" si="23"/>
        <v>0</v>
      </c>
      <c r="VO79" s="437">
        <f t="shared" si="23"/>
        <v>0</v>
      </c>
      <c r="VP79" s="437">
        <f t="shared" si="23"/>
        <v>0</v>
      </c>
      <c r="VQ79" s="437">
        <f t="shared" si="23"/>
        <v>0</v>
      </c>
      <c r="VR79" s="437">
        <f t="shared" si="23"/>
        <v>0</v>
      </c>
      <c r="VS79" s="437">
        <f t="shared" si="23"/>
        <v>0</v>
      </c>
      <c r="VT79" s="437">
        <f t="shared" si="23"/>
        <v>0</v>
      </c>
      <c r="VU79" s="437">
        <f t="shared" si="23"/>
        <v>0</v>
      </c>
      <c r="VV79" s="437">
        <f t="shared" si="23"/>
        <v>0</v>
      </c>
      <c r="VW79" s="437">
        <f t="shared" si="23"/>
        <v>1.5133991837501526E-9</v>
      </c>
      <c r="VX79" s="437">
        <f t="shared" si="23"/>
        <v>0</v>
      </c>
      <c r="VY79" s="437">
        <f t="shared" si="23"/>
        <v>0</v>
      </c>
      <c r="VZ79" s="437">
        <f t="shared" si="23"/>
        <v>0</v>
      </c>
      <c r="WA79" s="437">
        <f t="shared" si="23"/>
        <v>-9.999983012676239E-4</v>
      </c>
      <c r="WB79" s="437">
        <f t="shared" si="23"/>
        <v>0</v>
      </c>
      <c r="WC79" s="437">
        <f t="shared" si="23"/>
        <v>0</v>
      </c>
      <c r="WD79" s="437">
        <f t="shared" si="23"/>
        <v>0</v>
      </c>
      <c r="WE79" s="437">
        <f t="shared" si="23"/>
        <v>-4.1909515857696533E-9</v>
      </c>
      <c r="WF79" s="437">
        <f t="shared" si="23"/>
        <v>0</v>
      </c>
      <c r="WG79" s="437">
        <f t="shared" si="23"/>
        <v>0</v>
      </c>
      <c r="WH79" s="437">
        <f t="shared" si="23"/>
        <v>0</v>
      </c>
      <c r="WI79" s="437">
        <f t="shared" si="23"/>
        <v>0</v>
      </c>
      <c r="WJ79" s="437">
        <f t="shared" si="23"/>
        <v>0</v>
      </c>
      <c r="WK79" s="437">
        <f t="shared" si="23"/>
        <v>0</v>
      </c>
      <c r="WL79" s="437">
        <f t="shared" si="23"/>
        <v>0</v>
      </c>
      <c r="WM79" s="437">
        <f t="shared" si="23"/>
        <v>0</v>
      </c>
      <c r="WN79" s="437">
        <f t="shared" si="23"/>
        <v>0</v>
      </c>
      <c r="WO79" s="437">
        <f t="shared" si="23"/>
        <v>0</v>
      </c>
      <c r="WP79" s="437">
        <f t="shared" si="23"/>
        <v>0</v>
      </c>
      <c r="WQ79" s="437">
        <f t="shared" si="23"/>
        <v>0</v>
      </c>
      <c r="WR79" s="437">
        <f t="shared" si="23"/>
        <v>-1.6763806343078613E-8</v>
      </c>
      <c r="WS79" s="437">
        <f t="shared" si="23"/>
        <v>0</v>
      </c>
      <c r="WT79" s="437">
        <f t="shared" si="23"/>
        <v>0</v>
      </c>
      <c r="WU79" s="437">
        <f t="shared" si="23"/>
        <v>0</v>
      </c>
      <c r="WV79" s="437">
        <f t="shared" si="23"/>
        <v>0</v>
      </c>
      <c r="WW79" s="437">
        <f t="shared" si="23"/>
        <v>0</v>
      </c>
      <c r="WX79" s="437">
        <f t="shared" si="23"/>
        <v>0</v>
      </c>
      <c r="WY79" s="437">
        <f t="shared" si="23"/>
        <v>0</v>
      </c>
      <c r="WZ79" s="437">
        <f t="shared" si="23"/>
        <v>0</v>
      </c>
      <c r="XA79" s="437">
        <f t="shared" si="23"/>
        <v>0</v>
      </c>
      <c r="XB79" s="437">
        <f t="shared" si="23"/>
        <v>0</v>
      </c>
      <c r="XC79" s="437">
        <f t="shared" si="23"/>
        <v>0</v>
      </c>
      <c r="XD79" s="437">
        <f t="shared" si="23"/>
        <v>0</v>
      </c>
      <c r="XE79" s="437">
        <f t="shared" si="23"/>
        <v>0</v>
      </c>
      <c r="XF79" s="437">
        <f t="shared" si="23"/>
        <v>0</v>
      </c>
      <c r="XG79" s="437">
        <f t="shared" si="23"/>
        <v>0</v>
      </c>
      <c r="XH79" s="437">
        <f t="shared" si="23"/>
        <v>0</v>
      </c>
      <c r="XI79" s="437">
        <f t="shared" si="23"/>
        <v>0</v>
      </c>
      <c r="XJ79" s="437">
        <f t="shared" si="23"/>
        <v>0</v>
      </c>
      <c r="XK79" s="437">
        <f t="shared" si="23"/>
        <v>0</v>
      </c>
      <c r="XL79" s="437">
        <f t="shared" si="23"/>
        <v>0</v>
      </c>
      <c r="XM79" s="437">
        <f t="shared" si="23"/>
        <v>0</v>
      </c>
      <c r="XN79" s="437">
        <f t="shared" si="23"/>
        <v>0</v>
      </c>
      <c r="XO79" s="437">
        <f t="shared" si="23"/>
        <v>0</v>
      </c>
      <c r="XP79" s="437">
        <f t="shared" si="23"/>
        <v>0</v>
      </c>
      <c r="XQ79" s="437">
        <f t="shared" si="23"/>
        <v>0</v>
      </c>
      <c r="XR79" s="437">
        <f t="shared" si="23"/>
        <v>0</v>
      </c>
      <c r="XS79" s="437">
        <f t="shared" si="23"/>
        <v>0</v>
      </c>
      <c r="XT79" s="437">
        <f t="shared" ref="XT79:AAE79" si="24">XT75-XT78</f>
        <v>0</v>
      </c>
      <c r="XU79" s="437">
        <f t="shared" si="24"/>
        <v>0</v>
      </c>
      <c r="XV79" s="437">
        <f t="shared" si="24"/>
        <v>0</v>
      </c>
      <c r="XW79" s="437">
        <f t="shared" si="24"/>
        <v>0</v>
      </c>
      <c r="XX79" s="437">
        <f t="shared" si="24"/>
        <v>0</v>
      </c>
      <c r="XY79" s="437">
        <f t="shared" si="24"/>
        <v>0</v>
      </c>
      <c r="XZ79" s="437">
        <f t="shared" si="24"/>
        <v>0</v>
      </c>
      <c r="YA79" s="437">
        <f t="shared" si="24"/>
        <v>0</v>
      </c>
      <c r="YB79" s="437">
        <f t="shared" si="24"/>
        <v>0</v>
      </c>
      <c r="YC79" s="437">
        <f t="shared" si="24"/>
        <v>0</v>
      </c>
      <c r="YD79" s="437">
        <f t="shared" si="24"/>
        <v>0</v>
      </c>
      <c r="YE79" s="437">
        <f t="shared" si="24"/>
        <v>0</v>
      </c>
      <c r="YF79" s="437">
        <f t="shared" si="24"/>
        <v>0</v>
      </c>
      <c r="YG79" s="437">
        <f t="shared" si="24"/>
        <v>0</v>
      </c>
      <c r="YH79" s="437">
        <f t="shared" si="24"/>
        <v>0</v>
      </c>
      <c r="YI79" s="437">
        <f t="shared" si="24"/>
        <v>0</v>
      </c>
      <c r="YJ79" s="437">
        <f t="shared" si="24"/>
        <v>0</v>
      </c>
      <c r="YK79" s="437">
        <f t="shared" si="24"/>
        <v>0</v>
      </c>
      <c r="YL79" s="437">
        <f t="shared" si="24"/>
        <v>0</v>
      </c>
      <c r="YM79" s="437">
        <f t="shared" si="24"/>
        <v>0</v>
      </c>
      <c r="YN79" s="437">
        <f t="shared" si="24"/>
        <v>0</v>
      </c>
      <c r="YO79" s="437">
        <f t="shared" si="24"/>
        <v>0</v>
      </c>
      <c r="YP79" s="437">
        <f t="shared" si="24"/>
        <v>0</v>
      </c>
      <c r="YQ79" s="437">
        <f t="shared" si="24"/>
        <v>0</v>
      </c>
      <c r="YR79" s="437">
        <f t="shared" si="24"/>
        <v>0</v>
      </c>
      <c r="YS79" s="437">
        <f t="shared" si="24"/>
        <v>0</v>
      </c>
      <c r="YT79" s="437">
        <f t="shared" si="24"/>
        <v>0</v>
      </c>
      <c r="YU79" s="437">
        <f t="shared" si="24"/>
        <v>0</v>
      </c>
      <c r="YV79" s="437">
        <f t="shared" si="24"/>
        <v>0</v>
      </c>
      <c r="YW79" s="437">
        <f t="shared" si="24"/>
        <v>-2.7939677238464355E-9</v>
      </c>
      <c r="YX79" s="437">
        <f t="shared" si="24"/>
        <v>0</v>
      </c>
      <c r="YY79" s="437">
        <f t="shared" si="24"/>
        <v>0</v>
      </c>
      <c r="YZ79" s="437">
        <f t="shared" si="24"/>
        <v>0</v>
      </c>
      <c r="ZA79" s="437">
        <f t="shared" si="24"/>
        <v>9.3132257461547852E-10</v>
      </c>
      <c r="ZB79" s="437">
        <f t="shared" si="24"/>
        <v>0</v>
      </c>
      <c r="ZC79" s="437">
        <f t="shared" si="24"/>
        <v>0</v>
      </c>
      <c r="ZD79" s="437">
        <f t="shared" si="24"/>
        <v>0</v>
      </c>
      <c r="ZE79" s="437">
        <f t="shared" si="24"/>
        <v>0</v>
      </c>
      <c r="ZF79" s="437">
        <f t="shared" si="24"/>
        <v>0</v>
      </c>
      <c r="ZG79" s="437">
        <f t="shared" si="24"/>
        <v>0</v>
      </c>
      <c r="ZH79" s="437">
        <f t="shared" si="24"/>
        <v>0</v>
      </c>
      <c r="ZI79" s="437">
        <f t="shared" si="24"/>
        <v>0</v>
      </c>
      <c r="ZJ79" s="437">
        <f t="shared" si="24"/>
        <v>0</v>
      </c>
      <c r="ZK79" s="437">
        <f t="shared" si="24"/>
        <v>0</v>
      </c>
      <c r="ZL79" s="437">
        <f t="shared" si="24"/>
        <v>0</v>
      </c>
      <c r="ZM79" s="437">
        <f t="shared" si="24"/>
        <v>0</v>
      </c>
      <c r="ZN79" s="437">
        <f t="shared" si="24"/>
        <v>0</v>
      </c>
      <c r="ZO79" s="437">
        <f t="shared" si="24"/>
        <v>0</v>
      </c>
      <c r="ZP79" s="437">
        <f t="shared" si="24"/>
        <v>0</v>
      </c>
      <c r="ZQ79" s="437">
        <f t="shared" si="24"/>
        <v>0</v>
      </c>
      <c r="ZR79" s="437">
        <f t="shared" si="24"/>
        <v>0</v>
      </c>
      <c r="ZS79" s="437">
        <f t="shared" si="24"/>
        <v>0</v>
      </c>
      <c r="ZT79" s="437">
        <f t="shared" si="24"/>
        <v>0</v>
      </c>
      <c r="ZU79" s="437">
        <f t="shared" si="24"/>
        <v>0</v>
      </c>
      <c r="ZV79" s="437">
        <f t="shared" si="24"/>
        <v>0</v>
      </c>
      <c r="ZW79" s="437">
        <f t="shared" si="24"/>
        <v>0</v>
      </c>
      <c r="ZX79" s="437">
        <f t="shared" si="24"/>
        <v>0</v>
      </c>
      <c r="ZY79" s="437">
        <f t="shared" si="24"/>
        <v>0</v>
      </c>
      <c r="ZZ79" s="437">
        <f t="shared" si="24"/>
        <v>0</v>
      </c>
      <c r="AAA79" s="437">
        <f t="shared" si="24"/>
        <v>0</v>
      </c>
      <c r="AAB79" s="437">
        <f t="shared" si="24"/>
        <v>0</v>
      </c>
      <c r="AAC79" s="437">
        <f t="shared" si="24"/>
        <v>0</v>
      </c>
      <c r="AAD79" s="437">
        <f t="shared" si="24"/>
        <v>0</v>
      </c>
      <c r="AAE79" s="437">
        <f t="shared" si="24"/>
        <v>1.1175870895385742E-8</v>
      </c>
      <c r="AAF79" s="437">
        <f t="shared" ref="AAF79:ACQ79" si="25">AAF75-AAF78</f>
        <v>2.5611370801925659E-9</v>
      </c>
      <c r="AAG79" s="437">
        <f t="shared" si="25"/>
        <v>0</v>
      </c>
      <c r="AAH79" s="437">
        <f t="shared" si="25"/>
        <v>0</v>
      </c>
      <c r="AAI79" s="437">
        <f t="shared" si="25"/>
        <v>0</v>
      </c>
      <c r="AAJ79" s="437">
        <f t="shared" si="25"/>
        <v>0</v>
      </c>
      <c r="AAK79" s="437">
        <f t="shared" si="25"/>
        <v>0</v>
      </c>
      <c r="AAL79" s="437">
        <f t="shared" si="25"/>
        <v>0</v>
      </c>
      <c r="AAM79" s="437">
        <f t="shared" si="25"/>
        <v>0</v>
      </c>
      <c r="AAN79" s="437">
        <f t="shared" si="25"/>
        <v>0</v>
      </c>
      <c r="AAO79" s="437">
        <f t="shared" si="25"/>
        <v>0</v>
      </c>
      <c r="AAP79" s="437">
        <f t="shared" si="25"/>
        <v>0</v>
      </c>
      <c r="AAQ79" s="437">
        <f t="shared" si="25"/>
        <v>0</v>
      </c>
      <c r="AAR79" s="437">
        <f t="shared" si="25"/>
        <v>0</v>
      </c>
      <c r="AAS79" s="437">
        <f t="shared" si="25"/>
        <v>0</v>
      </c>
      <c r="AAT79" s="437">
        <f t="shared" si="25"/>
        <v>0</v>
      </c>
      <c r="AAU79" s="437">
        <f t="shared" si="25"/>
        <v>0</v>
      </c>
      <c r="AAV79" s="437">
        <f t="shared" si="25"/>
        <v>0</v>
      </c>
      <c r="AAW79" s="437">
        <f t="shared" si="25"/>
        <v>0</v>
      </c>
      <c r="AAX79" s="437">
        <f t="shared" si="25"/>
        <v>0</v>
      </c>
      <c r="AAY79" s="437">
        <f t="shared" si="25"/>
        <v>0</v>
      </c>
      <c r="AAZ79" s="437">
        <f t="shared" si="25"/>
        <v>0</v>
      </c>
      <c r="ABA79" s="437">
        <f t="shared" si="25"/>
        <v>0</v>
      </c>
      <c r="ABB79" s="437">
        <f t="shared" si="25"/>
        <v>0</v>
      </c>
      <c r="ABC79" s="437">
        <f t="shared" si="25"/>
        <v>0</v>
      </c>
      <c r="ABD79" s="437">
        <f t="shared" si="25"/>
        <v>0</v>
      </c>
      <c r="ABE79" s="437">
        <f t="shared" si="25"/>
        <v>0</v>
      </c>
      <c r="ABF79" s="437">
        <f t="shared" si="25"/>
        <v>0</v>
      </c>
      <c r="ABG79" s="437">
        <f t="shared" si="25"/>
        <v>0</v>
      </c>
      <c r="ABH79" s="437">
        <f t="shared" si="25"/>
        <v>0</v>
      </c>
      <c r="ABI79" s="437">
        <f t="shared" si="25"/>
        <v>0</v>
      </c>
      <c r="ABJ79" s="437">
        <f t="shared" si="25"/>
        <v>0</v>
      </c>
      <c r="ABK79" s="437">
        <f t="shared" si="25"/>
        <v>0</v>
      </c>
      <c r="ABL79" s="437">
        <f t="shared" si="25"/>
        <v>0</v>
      </c>
      <c r="ABM79" s="437">
        <f t="shared" si="25"/>
        <v>0</v>
      </c>
      <c r="ABN79" s="437">
        <f t="shared" si="25"/>
        <v>0</v>
      </c>
      <c r="ABO79" s="437">
        <f t="shared" si="25"/>
        <v>0</v>
      </c>
      <c r="ABP79" s="437">
        <f t="shared" si="25"/>
        <v>0</v>
      </c>
      <c r="ABQ79" s="437">
        <f t="shared" si="25"/>
        <v>0</v>
      </c>
      <c r="ABR79" s="437">
        <f t="shared" si="25"/>
        <v>1.280568540096283E-9</v>
      </c>
      <c r="ABS79" s="437">
        <f t="shared" si="25"/>
        <v>0</v>
      </c>
      <c r="ABT79" s="437">
        <f t="shared" si="25"/>
        <v>0</v>
      </c>
      <c r="ABU79" s="437">
        <f t="shared" si="25"/>
        <v>0</v>
      </c>
      <c r="ABV79" s="437">
        <f t="shared" si="25"/>
        <v>0</v>
      </c>
      <c r="ABW79" s="437">
        <f t="shared" si="25"/>
        <v>0</v>
      </c>
      <c r="ABX79" s="437">
        <f t="shared" si="25"/>
        <v>0</v>
      </c>
      <c r="ABY79" s="437">
        <f t="shared" si="25"/>
        <v>0</v>
      </c>
      <c r="ABZ79" s="437">
        <f t="shared" si="25"/>
        <v>0</v>
      </c>
      <c r="ACA79" s="437">
        <f t="shared" si="25"/>
        <v>0</v>
      </c>
      <c r="ACB79" s="437">
        <f t="shared" si="25"/>
        <v>0</v>
      </c>
      <c r="ACC79" s="437">
        <f t="shared" si="25"/>
        <v>0</v>
      </c>
      <c r="ACD79" s="437">
        <f t="shared" si="25"/>
        <v>0</v>
      </c>
      <c r="ACE79" s="437">
        <f t="shared" si="25"/>
        <v>0</v>
      </c>
      <c r="ACF79" s="437">
        <f t="shared" si="25"/>
        <v>0</v>
      </c>
      <c r="ACG79" s="437">
        <f t="shared" si="25"/>
        <v>0</v>
      </c>
      <c r="ACH79" s="437">
        <f t="shared" si="25"/>
        <v>0</v>
      </c>
      <c r="ACI79" s="437">
        <f t="shared" si="25"/>
        <v>0</v>
      </c>
      <c r="ACJ79" s="437">
        <f t="shared" si="25"/>
        <v>0</v>
      </c>
      <c r="ACK79" s="437">
        <f t="shared" si="25"/>
        <v>0</v>
      </c>
      <c r="ACL79" s="437">
        <f t="shared" si="25"/>
        <v>0</v>
      </c>
      <c r="ACM79" s="437">
        <f t="shared" si="25"/>
        <v>0</v>
      </c>
      <c r="ACN79" s="437">
        <f t="shared" si="25"/>
        <v>0</v>
      </c>
      <c r="ACO79" s="437">
        <f t="shared" si="25"/>
        <v>0</v>
      </c>
      <c r="ACP79" s="437">
        <f t="shared" si="25"/>
        <v>0</v>
      </c>
      <c r="ACQ79" s="437">
        <f t="shared" si="25"/>
        <v>-1.1641532182693481E-9</v>
      </c>
      <c r="ACR79" s="437">
        <f t="shared" ref="ACR79:AFC79" si="26">ACR75-ACR78</f>
        <v>0</v>
      </c>
      <c r="ACS79" s="437">
        <f t="shared" si="26"/>
        <v>0</v>
      </c>
      <c r="ACT79" s="437">
        <f t="shared" si="26"/>
        <v>-1.9790604710578918E-9</v>
      </c>
      <c r="ACU79" s="437">
        <f t="shared" si="26"/>
        <v>0</v>
      </c>
      <c r="ACV79" s="437">
        <f t="shared" si="26"/>
        <v>0</v>
      </c>
      <c r="ACW79" s="437">
        <f t="shared" si="26"/>
        <v>0</v>
      </c>
      <c r="ACX79" s="437">
        <f t="shared" si="26"/>
        <v>0</v>
      </c>
      <c r="ACY79" s="437">
        <f t="shared" si="26"/>
        <v>0</v>
      </c>
      <c r="ACZ79" s="437">
        <f t="shared" si="26"/>
        <v>0</v>
      </c>
      <c r="ADA79" s="437">
        <f t="shared" si="26"/>
        <v>0</v>
      </c>
      <c r="ADB79" s="437">
        <f t="shared" si="26"/>
        <v>0</v>
      </c>
      <c r="ADC79" s="437">
        <f t="shared" si="26"/>
        <v>0</v>
      </c>
      <c r="ADD79" s="437">
        <f t="shared" si="26"/>
        <v>0</v>
      </c>
      <c r="ADE79" s="437">
        <f t="shared" si="26"/>
        <v>0</v>
      </c>
      <c r="ADF79" s="437">
        <f t="shared" si="26"/>
        <v>0</v>
      </c>
      <c r="ADG79" s="437">
        <f t="shared" si="26"/>
        <v>0</v>
      </c>
      <c r="ADH79" s="437">
        <f t="shared" si="26"/>
        <v>0</v>
      </c>
      <c r="ADI79" s="437">
        <f t="shared" si="26"/>
        <v>0</v>
      </c>
      <c r="ADJ79" s="437">
        <f t="shared" si="26"/>
        <v>0</v>
      </c>
      <c r="ADK79" s="437">
        <f t="shared" si="26"/>
        <v>0</v>
      </c>
      <c r="ADL79" s="437">
        <f t="shared" si="26"/>
        <v>0</v>
      </c>
      <c r="ADM79" s="437">
        <f t="shared" si="26"/>
        <v>0</v>
      </c>
      <c r="ADN79" s="437">
        <f t="shared" si="26"/>
        <v>0</v>
      </c>
      <c r="ADO79" s="437">
        <f t="shared" si="26"/>
        <v>0</v>
      </c>
      <c r="ADP79" s="437">
        <f t="shared" si="26"/>
        <v>0</v>
      </c>
      <c r="ADQ79" s="437">
        <f t="shared" si="26"/>
        <v>0</v>
      </c>
      <c r="ADR79" s="437">
        <f t="shared" si="26"/>
        <v>0</v>
      </c>
      <c r="ADS79" s="437">
        <f t="shared" si="26"/>
        <v>0</v>
      </c>
      <c r="ADT79" s="437">
        <f t="shared" si="26"/>
        <v>0</v>
      </c>
      <c r="ADU79" s="437">
        <f t="shared" si="26"/>
        <v>0</v>
      </c>
      <c r="ADV79" s="437">
        <f t="shared" si="26"/>
        <v>0</v>
      </c>
      <c r="ADW79" s="437">
        <f t="shared" si="26"/>
        <v>3.0267983675003052E-9</v>
      </c>
      <c r="ADX79" s="437">
        <f t="shared" si="26"/>
        <v>-1.3387762010097504E-9</v>
      </c>
      <c r="ADY79" s="437">
        <f t="shared" si="26"/>
        <v>8.8766682893037796E-10</v>
      </c>
      <c r="ADZ79" s="437">
        <f t="shared" si="26"/>
        <v>0</v>
      </c>
      <c r="AEA79" s="437">
        <f t="shared" si="26"/>
        <v>0</v>
      </c>
      <c r="AEB79" s="437">
        <f t="shared" si="26"/>
        <v>0</v>
      </c>
      <c r="AEC79" s="437">
        <f t="shared" si="26"/>
        <v>0</v>
      </c>
      <c r="AED79" s="437">
        <f t="shared" si="26"/>
        <v>0</v>
      </c>
      <c r="AEE79" s="437">
        <f t="shared" si="26"/>
        <v>0</v>
      </c>
      <c r="AEF79" s="437">
        <f t="shared" si="26"/>
        <v>0</v>
      </c>
      <c r="AEG79" s="437">
        <f t="shared" si="26"/>
        <v>0</v>
      </c>
      <c r="AEH79" s="437">
        <f t="shared" si="26"/>
        <v>0</v>
      </c>
      <c r="AEI79" s="437">
        <f t="shared" si="26"/>
        <v>0</v>
      </c>
      <c r="AEJ79" s="437">
        <f t="shared" si="26"/>
        <v>0</v>
      </c>
      <c r="AEK79" s="437">
        <f t="shared" si="26"/>
        <v>0</v>
      </c>
      <c r="AEL79" s="437">
        <f t="shared" si="26"/>
        <v>0</v>
      </c>
      <c r="AEM79" s="437">
        <f t="shared" si="26"/>
        <v>0</v>
      </c>
      <c r="AEN79" s="437">
        <f t="shared" si="26"/>
        <v>0</v>
      </c>
      <c r="AEO79" s="437">
        <f t="shared" si="26"/>
        <v>-2.0881998352706432E-9</v>
      </c>
      <c r="AEP79" s="437">
        <f t="shared" si="26"/>
        <v>0</v>
      </c>
      <c r="AEQ79" s="437">
        <f t="shared" si="26"/>
        <v>0</v>
      </c>
      <c r="AER79" s="437">
        <f t="shared" si="26"/>
        <v>0</v>
      </c>
      <c r="AES79" s="437">
        <f t="shared" si="26"/>
        <v>0</v>
      </c>
      <c r="AET79" s="437">
        <f t="shared" si="26"/>
        <v>0</v>
      </c>
      <c r="AEU79" s="437">
        <f t="shared" si="26"/>
        <v>0</v>
      </c>
      <c r="AEV79" s="437">
        <f t="shared" si="26"/>
        <v>0</v>
      </c>
      <c r="AEW79" s="437">
        <f t="shared" si="26"/>
        <v>0</v>
      </c>
      <c r="AEX79" s="437">
        <f t="shared" si="26"/>
        <v>0</v>
      </c>
      <c r="AEY79" s="437">
        <f t="shared" si="26"/>
        <v>0</v>
      </c>
      <c r="AEZ79" s="437">
        <f t="shared" si="26"/>
        <v>0</v>
      </c>
      <c r="AFA79" s="437">
        <f t="shared" si="26"/>
        <v>0</v>
      </c>
      <c r="AFB79" s="437">
        <f t="shared" si="26"/>
        <v>0</v>
      </c>
      <c r="AFC79" s="437">
        <f t="shared" si="26"/>
        <v>0</v>
      </c>
      <c r="AFD79" s="437">
        <f t="shared" ref="AFD79:AHN79" si="27">AFD75-AFD78</f>
        <v>0</v>
      </c>
      <c r="AFE79" s="437">
        <f t="shared" si="27"/>
        <v>-1.3387762010097504E-9</v>
      </c>
      <c r="AFF79" s="437">
        <f t="shared" si="27"/>
        <v>0</v>
      </c>
      <c r="AFG79" s="437">
        <f t="shared" si="27"/>
        <v>0</v>
      </c>
      <c r="AFH79" s="437">
        <f t="shared" si="27"/>
        <v>2.3283064365386963E-9</v>
      </c>
      <c r="AFI79" s="437">
        <f t="shared" si="27"/>
        <v>0</v>
      </c>
      <c r="AFJ79" s="437">
        <f t="shared" si="27"/>
        <v>0</v>
      </c>
      <c r="AFK79" s="437">
        <f t="shared" si="27"/>
        <v>0</v>
      </c>
      <c r="AFL79" s="437">
        <f t="shared" si="27"/>
        <v>0</v>
      </c>
      <c r="AFM79" s="437">
        <f t="shared" si="27"/>
        <v>0</v>
      </c>
      <c r="AFN79" s="437">
        <f t="shared" si="27"/>
        <v>0</v>
      </c>
      <c r="AFO79" s="437">
        <f t="shared" si="27"/>
        <v>0</v>
      </c>
      <c r="AFP79" s="437">
        <f t="shared" si="27"/>
        <v>0</v>
      </c>
      <c r="AFQ79" s="437">
        <f t="shared" si="27"/>
        <v>0</v>
      </c>
      <c r="AFR79" s="437">
        <f t="shared" si="27"/>
        <v>0</v>
      </c>
      <c r="AFS79" s="437">
        <f t="shared" si="27"/>
        <v>0</v>
      </c>
      <c r="AFT79" s="437">
        <f t="shared" si="27"/>
        <v>0</v>
      </c>
      <c r="AFU79" s="437">
        <f t="shared" si="27"/>
        <v>0</v>
      </c>
      <c r="AFV79" s="437">
        <f t="shared" si="27"/>
        <v>0</v>
      </c>
      <c r="AFW79" s="437">
        <f t="shared" si="27"/>
        <v>0</v>
      </c>
      <c r="AFX79" s="437">
        <f t="shared" si="27"/>
        <v>0</v>
      </c>
      <c r="AFY79" s="437">
        <f t="shared" si="27"/>
        <v>0</v>
      </c>
      <c r="AFZ79" s="437">
        <f t="shared" si="27"/>
        <v>0</v>
      </c>
      <c r="AGA79" s="437">
        <f t="shared" si="27"/>
        <v>0</v>
      </c>
      <c r="AGB79" s="437">
        <f t="shared" si="27"/>
        <v>0</v>
      </c>
      <c r="AGC79" s="437">
        <f t="shared" si="27"/>
        <v>0</v>
      </c>
      <c r="AGD79" s="437">
        <f t="shared" si="27"/>
        <v>0</v>
      </c>
      <c r="AGE79" s="437">
        <f t="shared" si="27"/>
        <v>0</v>
      </c>
      <c r="AGF79" s="437">
        <f t="shared" si="27"/>
        <v>1.3387762010097504E-9</v>
      </c>
      <c r="AGG79" s="437">
        <f t="shared" si="27"/>
        <v>0</v>
      </c>
      <c r="AGH79" s="437">
        <f t="shared" si="27"/>
        <v>0</v>
      </c>
      <c r="AGI79" s="437">
        <f t="shared" si="27"/>
        <v>-3.7252902984619141E-9</v>
      </c>
      <c r="AGJ79" s="437">
        <f t="shared" si="27"/>
        <v>0</v>
      </c>
      <c r="AGK79" s="437">
        <f t="shared" si="27"/>
        <v>0</v>
      </c>
      <c r="AGL79" s="437">
        <f t="shared" si="27"/>
        <v>0</v>
      </c>
      <c r="AGM79" s="437">
        <f t="shared" si="27"/>
        <v>0</v>
      </c>
      <c r="AGN79" s="437">
        <f t="shared" si="27"/>
        <v>0</v>
      </c>
      <c r="AGO79" s="437">
        <f t="shared" si="27"/>
        <v>0</v>
      </c>
      <c r="AGP79" s="437">
        <f t="shared" si="27"/>
        <v>0</v>
      </c>
      <c r="AGQ79" s="437">
        <f t="shared" si="27"/>
        <v>0</v>
      </c>
      <c r="AGR79" s="437">
        <f t="shared" si="27"/>
        <v>0</v>
      </c>
      <c r="AGS79" s="437">
        <f t="shared" si="27"/>
        <v>0</v>
      </c>
      <c r="AGT79" s="437">
        <f t="shared" si="27"/>
        <v>0</v>
      </c>
      <c r="AGU79" s="437">
        <f t="shared" si="27"/>
        <v>0</v>
      </c>
      <c r="AGV79" s="437">
        <f t="shared" si="27"/>
        <v>0</v>
      </c>
      <c r="AGW79" s="437">
        <f t="shared" si="27"/>
        <v>0</v>
      </c>
      <c r="AGX79" s="437">
        <f t="shared" si="27"/>
        <v>0</v>
      </c>
      <c r="AGY79" s="437">
        <f t="shared" si="27"/>
        <v>0</v>
      </c>
      <c r="AGZ79" s="437">
        <f t="shared" si="27"/>
        <v>0</v>
      </c>
      <c r="AHA79" s="437">
        <f t="shared" si="27"/>
        <v>3.4924596548080444E-9</v>
      </c>
      <c r="AHB79" s="437">
        <f t="shared" si="27"/>
        <v>-1.3387762010097504E-9</v>
      </c>
      <c r="AHC79" s="437">
        <f t="shared" si="27"/>
        <v>0</v>
      </c>
      <c r="AHD79" s="437">
        <f t="shared" si="27"/>
        <v>0</v>
      </c>
      <c r="AHE79" s="437">
        <f t="shared" si="27"/>
        <v>0</v>
      </c>
      <c r="AHF79" s="437">
        <f t="shared" si="27"/>
        <v>0</v>
      </c>
      <c r="AHG79" s="437">
        <f t="shared" si="27"/>
        <v>0</v>
      </c>
      <c r="AHH79" s="437">
        <f t="shared" si="27"/>
        <v>0</v>
      </c>
      <c r="AHI79" s="437">
        <f t="shared" si="27"/>
        <v>0</v>
      </c>
      <c r="AHJ79" s="437">
        <f t="shared" si="27"/>
        <v>-8.7311491370201111E-10</v>
      </c>
      <c r="AHK79" s="437">
        <f t="shared" si="27"/>
        <v>-1.862645149230957E-9</v>
      </c>
      <c r="AHL79" s="437">
        <f t="shared" si="27"/>
        <v>0</v>
      </c>
      <c r="AHM79" s="437">
        <f t="shared" si="27"/>
        <v>0</v>
      </c>
      <c r="AHN79" s="437">
        <f t="shared" si="27"/>
        <v>2.0046234130859375E-3</v>
      </c>
      <c r="AHQ79" s="351">
        <v>74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I435"/>
  <sheetViews>
    <sheetView zoomScale="70" zoomScaleNormal="70" workbookViewId="0">
      <pane xSplit="7" ySplit="5" topLeftCell="BA126" activePane="bottomRight" state="frozen"/>
      <selection pane="topRight" activeCell="G1" sqref="G1"/>
      <selection pane="bottomLeft" activeCell="A6" sqref="A6"/>
      <selection pane="bottomRight" activeCell="BU150" sqref="BU150"/>
    </sheetView>
  </sheetViews>
  <sheetFormatPr defaultRowHeight="19.5" x14ac:dyDescent="0.2"/>
  <cols>
    <col min="1" max="1" width="7.5" style="458" customWidth="1"/>
    <col min="2" max="2" width="8.875" style="543" bestFit="1" customWidth="1"/>
    <col min="3" max="3" width="20.125" style="544" customWidth="1"/>
    <col min="4" max="4" width="14.375" style="469" hidden="1" customWidth="1"/>
    <col min="5" max="5" width="28.375" style="461" hidden="1" customWidth="1"/>
    <col min="6" max="6" width="15.25" style="460" customWidth="1"/>
    <col min="7" max="7" width="78.875" style="540" customWidth="1"/>
    <col min="8" max="8" width="17.375" style="460" customWidth="1"/>
    <col min="9" max="9" width="16.375" style="460" customWidth="1"/>
    <col min="10" max="10" width="17.125" style="460" customWidth="1"/>
    <col min="11" max="11" width="17" style="460" customWidth="1"/>
    <col min="12" max="12" width="17.5" style="460" customWidth="1"/>
    <col min="13" max="13" width="16.5" style="460" customWidth="1"/>
    <col min="14" max="25" width="16.375" style="460" customWidth="1"/>
    <col min="26" max="26" width="21.5" style="460" customWidth="1"/>
    <col min="27" max="27" width="24.25" style="460" customWidth="1"/>
    <col min="28" max="33" width="21.5" style="460" customWidth="1"/>
    <col min="34" max="34" width="18.625" style="460" customWidth="1"/>
    <col min="35" max="46" width="17.375" style="460" customWidth="1"/>
    <col min="47" max="53" width="14.625" style="460" customWidth="1"/>
    <col min="54" max="54" width="23.625" style="460" customWidth="1"/>
    <col min="55" max="63" width="17.875" style="460" customWidth="1"/>
    <col min="64" max="64" width="19.375" style="460" customWidth="1"/>
    <col min="65" max="65" width="15.5" style="460" customWidth="1"/>
    <col min="66" max="66" width="16.125" style="460" bestFit="1" customWidth="1"/>
    <col min="67" max="67" width="14.625" style="460" bestFit="1" customWidth="1"/>
    <col min="68" max="68" width="15.125" style="460" bestFit="1" customWidth="1"/>
    <col min="69" max="71" width="14.875" style="460" bestFit="1" customWidth="1"/>
    <col min="72" max="72" width="19.25" style="460" customWidth="1"/>
    <col min="73" max="78" width="16" style="460" customWidth="1"/>
    <col min="79" max="79" width="17.375" style="460" customWidth="1"/>
    <col min="80" max="80" width="17.75" style="460" customWidth="1"/>
    <col min="81" max="81" width="23.625" style="545" customWidth="1"/>
    <col min="82" max="87" width="9" style="460"/>
    <col min="88" max="16384" width="9" style="461"/>
  </cols>
  <sheetData>
    <row r="1" spans="1:87" x14ac:dyDescent="0.2">
      <c r="B1" s="750" t="s">
        <v>6444</v>
      </c>
      <c r="C1" s="750"/>
      <c r="D1" s="750"/>
      <c r="E1" s="750"/>
      <c r="F1" s="750"/>
      <c r="G1" s="750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9"/>
      <c r="AB1" s="459"/>
      <c r="AC1" s="459"/>
      <c r="AD1" s="459"/>
      <c r="AE1" s="459"/>
      <c r="AF1" s="459"/>
      <c r="AG1" s="459"/>
      <c r="AH1" s="459"/>
      <c r="AI1" s="459"/>
      <c r="AJ1" s="459"/>
      <c r="AK1" s="459"/>
      <c r="AL1" s="459"/>
      <c r="AM1" s="459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A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  <c r="BL1" s="459"/>
      <c r="BM1" s="459"/>
      <c r="BN1" s="459"/>
      <c r="BO1" s="459"/>
      <c r="BP1" s="459"/>
      <c r="BQ1" s="459"/>
      <c r="BR1" s="459"/>
      <c r="BS1" s="459"/>
      <c r="BT1" s="459"/>
      <c r="BU1" s="459"/>
      <c r="BV1" s="459"/>
      <c r="BW1" s="459"/>
      <c r="BX1" s="459"/>
      <c r="BY1" s="459"/>
      <c r="BZ1" s="459"/>
      <c r="CA1" s="459"/>
      <c r="CB1" s="459"/>
      <c r="CC1" s="459"/>
    </row>
    <row r="2" spans="1:87" x14ac:dyDescent="0.2">
      <c r="B2" s="751" t="s">
        <v>6445</v>
      </c>
      <c r="C2" s="751"/>
      <c r="D2" s="751"/>
      <c r="E2" s="751"/>
      <c r="F2" s="751"/>
      <c r="G2" s="751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2"/>
      <c r="AX2" s="462"/>
      <c r="AY2" s="462"/>
      <c r="AZ2" s="462"/>
      <c r="BA2" s="462"/>
      <c r="BB2" s="462"/>
      <c r="BC2" s="462"/>
      <c r="BD2" s="462"/>
      <c r="BE2" s="462"/>
      <c r="BF2" s="462"/>
      <c r="BG2" s="462"/>
      <c r="BH2" s="462"/>
      <c r="BI2" s="462"/>
      <c r="BJ2" s="462"/>
      <c r="BK2" s="462"/>
      <c r="BL2" s="462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462"/>
      <c r="BX2" s="462"/>
      <c r="BY2" s="462"/>
      <c r="BZ2" s="462"/>
      <c r="CA2" s="462"/>
      <c r="CB2" s="462"/>
      <c r="CC2" s="463"/>
    </row>
    <row r="3" spans="1:87" s="469" customFormat="1" x14ac:dyDescent="0.2">
      <c r="A3" s="464" t="s">
        <v>1206</v>
      </c>
      <c r="B3" s="465" t="s">
        <v>6446</v>
      </c>
      <c r="C3" s="466" t="s">
        <v>6447</v>
      </c>
      <c r="D3" s="466" t="s">
        <v>690</v>
      </c>
      <c r="E3" s="466" t="s">
        <v>691</v>
      </c>
      <c r="F3" s="466" t="s">
        <v>6448</v>
      </c>
      <c r="G3" s="467" t="s">
        <v>6449</v>
      </c>
      <c r="H3" s="752" t="s">
        <v>1295</v>
      </c>
      <c r="I3" s="752"/>
      <c r="J3" s="752"/>
      <c r="K3" s="752"/>
      <c r="L3" s="752"/>
      <c r="M3" s="752"/>
      <c r="N3" s="753" t="s">
        <v>1291</v>
      </c>
      <c r="O3" s="753"/>
      <c r="P3" s="753"/>
      <c r="Q3" s="753"/>
      <c r="R3" s="753"/>
      <c r="S3" s="753"/>
      <c r="T3" s="753"/>
      <c r="U3" s="753"/>
      <c r="V3" s="753"/>
      <c r="W3" s="753"/>
      <c r="X3" s="753"/>
      <c r="Y3" s="753"/>
      <c r="Z3" s="754" t="s">
        <v>1294</v>
      </c>
      <c r="AA3" s="754"/>
      <c r="AB3" s="754"/>
      <c r="AC3" s="754"/>
      <c r="AD3" s="754"/>
      <c r="AE3" s="754"/>
      <c r="AF3" s="754"/>
      <c r="AG3" s="754"/>
      <c r="AH3" s="754"/>
      <c r="AI3" s="749" t="s">
        <v>1289</v>
      </c>
      <c r="AJ3" s="749"/>
      <c r="AK3" s="749"/>
      <c r="AL3" s="749"/>
      <c r="AM3" s="749"/>
      <c r="AN3" s="749"/>
      <c r="AO3" s="749"/>
      <c r="AP3" s="749"/>
      <c r="AQ3" s="749"/>
      <c r="AR3" s="749"/>
      <c r="AS3" s="749"/>
      <c r="AT3" s="749"/>
      <c r="AU3" s="743" t="s">
        <v>1292</v>
      </c>
      <c r="AV3" s="743"/>
      <c r="AW3" s="743"/>
      <c r="AX3" s="743"/>
      <c r="AY3" s="743"/>
      <c r="AZ3" s="743"/>
      <c r="BA3" s="743"/>
      <c r="BB3" s="744" t="s">
        <v>1290</v>
      </c>
      <c r="BC3" s="744"/>
      <c r="BD3" s="744"/>
      <c r="BE3" s="744"/>
      <c r="BF3" s="744"/>
      <c r="BG3" s="744"/>
      <c r="BH3" s="744"/>
      <c r="BI3" s="744"/>
      <c r="BJ3" s="744"/>
      <c r="BK3" s="744"/>
      <c r="BL3" s="744"/>
      <c r="BM3" s="745" t="s">
        <v>1293</v>
      </c>
      <c r="BN3" s="745"/>
      <c r="BO3" s="745"/>
      <c r="BP3" s="745"/>
      <c r="BQ3" s="745"/>
      <c r="BR3" s="745"/>
      <c r="BS3" s="745"/>
      <c r="BT3" s="746" t="s">
        <v>1296</v>
      </c>
      <c r="BU3" s="746"/>
      <c r="BV3" s="746"/>
      <c r="BW3" s="746"/>
      <c r="BX3" s="746"/>
      <c r="BY3" s="746"/>
      <c r="BZ3" s="746"/>
      <c r="CA3" s="746"/>
      <c r="CB3" s="746"/>
      <c r="CC3" s="468" t="s">
        <v>6450</v>
      </c>
    </row>
    <row r="4" spans="1:87" s="482" customFormat="1" ht="24.75" customHeight="1" x14ac:dyDescent="0.2">
      <c r="A4" s="470" t="s">
        <v>6451</v>
      </c>
      <c r="B4" s="471" t="s">
        <v>6452</v>
      </c>
      <c r="C4" s="472"/>
      <c r="D4" s="472"/>
      <c r="E4" s="472"/>
      <c r="F4" s="472"/>
      <c r="G4" s="473"/>
      <c r="H4" s="474" t="s">
        <v>1726</v>
      </c>
      <c r="I4" s="474" t="s">
        <v>1727</v>
      </c>
      <c r="J4" s="474" t="s">
        <v>2230</v>
      </c>
      <c r="K4" s="474" t="s">
        <v>1729</v>
      </c>
      <c r="L4" s="474" t="s">
        <v>1730</v>
      </c>
      <c r="M4" s="474" t="s">
        <v>2231</v>
      </c>
      <c r="N4" s="475" t="s">
        <v>1691</v>
      </c>
      <c r="O4" s="475" t="s">
        <v>1692</v>
      </c>
      <c r="P4" s="475" t="s">
        <v>1693</v>
      </c>
      <c r="Q4" s="475" t="s">
        <v>2225</v>
      </c>
      <c r="R4" s="475" t="s">
        <v>1695</v>
      </c>
      <c r="S4" s="475" t="s">
        <v>1696</v>
      </c>
      <c r="T4" s="475" t="s">
        <v>1697</v>
      </c>
      <c r="U4" s="475" t="s">
        <v>1698</v>
      </c>
      <c r="V4" s="475" t="s">
        <v>1699</v>
      </c>
      <c r="W4" s="475" t="s">
        <v>1700</v>
      </c>
      <c r="X4" s="475" t="s">
        <v>1701</v>
      </c>
      <c r="Y4" s="475" t="s">
        <v>2226</v>
      </c>
      <c r="Z4" s="476" t="s">
        <v>1717</v>
      </c>
      <c r="AA4" s="476" t="s">
        <v>2228</v>
      </c>
      <c r="AB4" s="476" t="s">
        <v>1719</v>
      </c>
      <c r="AC4" s="476" t="s">
        <v>2229</v>
      </c>
      <c r="AD4" s="476" t="s">
        <v>1721</v>
      </c>
      <c r="AE4" s="476" t="s">
        <v>1722</v>
      </c>
      <c r="AF4" s="476" t="s">
        <v>1725</v>
      </c>
      <c r="AG4" s="476" t="s">
        <v>1723</v>
      </c>
      <c r="AH4" s="476" t="s">
        <v>1724</v>
      </c>
      <c r="AI4" s="477" t="s">
        <v>1669</v>
      </c>
      <c r="AJ4" s="477" t="s">
        <v>1670</v>
      </c>
      <c r="AK4" s="477" t="s">
        <v>1671</v>
      </c>
      <c r="AL4" s="477" t="s">
        <v>1672</v>
      </c>
      <c r="AM4" s="477" t="s">
        <v>1673</v>
      </c>
      <c r="AN4" s="477" t="s">
        <v>1674</v>
      </c>
      <c r="AO4" s="477" t="s">
        <v>1675</v>
      </c>
      <c r="AP4" s="477" t="s">
        <v>1676</v>
      </c>
      <c r="AQ4" s="477" t="s">
        <v>1677</v>
      </c>
      <c r="AR4" s="477" t="s">
        <v>1678</v>
      </c>
      <c r="AS4" s="477" t="s">
        <v>1679</v>
      </c>
      <c r="AT4" s="477" t="s">
        <v>1680</v>
      </c>
      <c r="AU4" s="478" t="s">
        <v>1703</v>
      </c>
      <c r="AV4" s="478" t="s">
        <v>1704</v>
      </c>
      <c r="AW4" s="478" t="s">
        <v>1705</v>
      </c>
      <c r="AX4" s="478" t="s">
        <v>1706</v>
      </c>
      <c r="AY4" s="478" t="s">
        <v>1707</v>
      </c>
      <c r="AZ4" s="478" t="s">
        <v>1708</v>
      </c>
      <c r="BA4" s="478" t="s">
        <v>1709</v>
      </c>
      <c r="BB4" s="479" t="s">
        <v>1681</v>
      </c>
      <c r="BC4" s="479" t="s">
        <v>1682</v>
      </c>
      <c r="BD4" s="479" t="s">
        <v>1683</v>
      </c>
      <c r="BE4" s="479" t="s">
        <v>1684</v>
      </c>
      <c r="BF4" s="479" t="s">
        <v>1685</v>
      </c>
      <c r="BG4" s="479" t="s">
        <v>1686</v>
      </c>
      <c r="BH4" s="479" t="s">
        <v>1687</v>
      </c>
      <c r="BI4" s="479" t="s">
        <v>1688</v>
      </c>
      <c r="BJ4" s="479" t="s">
        <v>1689</v>
      </c>
      <c r="BK4" s="479" t="s">
        <v>1690</v>
      </c>
      <c r="BL4" s="479" t="s">
        <v>2224</v>
      </c>
      <c r="BM4" s="480" t="s">
        <v>1710</v>
      </c>
      <c r="BN4" s="480" t="s">
        <v>2227</v>
      </c>
      <c r="BO4" s="480" t="s">
        <v>1712</v>
      </c>
      <c r="BP4" s="480" t="s">
        <v>1713</v>
      </c>
      <c r="BQ4" s="480" t="s">
        <v>1714</v>
      </c>
      <c r="BR4" s="480" t="s">
        <v>1715</v>
      </c>
      <c r="BS4" s="480" t="s">
        <v>1716</v>
      </c>
      <c r="BT4" s="481" t="s">
        <v>1732</v>
      </c>
      <c r="BU4" s="481" t="s">
        <v>1733</v>
      </c>
      <c r="BV4" s="481" t="s">
        <v>1734</v>
      </c>
      <c r="BW4" s="481" t="s">
        <v>1735</v>
      </c>
      <c r="BX4" s="481" t="s">
        <v>1736</v>
      </c>
      <c r="BY4" s="481" t="s">
        <v>2232</v>
      </c>
      <c r="BZ4" s="481" t="s">
        <v>1738</v>
      </c>
      <c r="CA4" s="481" t="s">
        <v>2233</v>
      </c>
      <c r="CB4" s="481" t="s">
        <v>2234</v>
      </c>
      <c r="CC4" s="747" t="s">
        <v>1294</v>
      </c>
    </row>
    <row r="5" spans="1:87" s="495" customFormat="1" x14ac:dyDescent="0.2">
      <c r="A5" s="483"/>
      <c r="B5" s="484" t="s">
        <v>1332</v>
      </c>
      <c r="C5" s="485" t="s">
        <v>1333</v>
      </c>
      <c r="D5" s="485" t="s">
        <v>6453</v>
      </c>
      <c r="E5" s="485" t="s">
        <v>6454</v>
      </c>
      <c r="F5" s="485" t="s">
        <v>6455</v>
      </c>
      <c r="G5" s="486" t="s">
        <v>6456</v>
      </c>
      <c r="H5" s="487" t="s">
        <v>3923</v>
      </c>
      <c r="I5" s="487" t="s">
        <v>3927</v>
      </c>
      <c r="J5" s="487" t="s">
        <v>3931</v>
      </c>
      <c r="K5" s="487" t="s">
        <v>3935</v>
      </c>
      <c r="L5" s="487" t="s">
        <v>3940</v>
      </c>
      <c r="M5" s="487" t="s">
        <v>3944</v>
      </c>
      <c r="N5" s="488" t="s">
        <v>3947</v>
      </c>
      <c r="O5" s="488" t="s">
        <v>3951</v>
      </c>
      <c r="P5" s="488" t="s">
        <v>3955</v>
      </c>
      <c r="Q5" s="488" t="s">
        <v>3959</v>
      </c>
      <c r="R5" s="488" t="s">
        <v>3964</v>
      </c>
      <c r="S5" s="488" t="s">
        <v>3969</v>
      </c>
      <c r="T5" s="488" t="s">
        <v>3974</v>
      </c>
      <c r="U5" s="488" t="s">
        <v>3979</v>
      </c>
      <c r="V5" s="488" t="s">
        <v>3984</v>
      </c>
      <c r="W5" s="488" t="s">
        <v>3989</v>
      </c>
      <c r="X5" s="488" t="s">
        <v>3993</v>
      </c>
      <c r="Y5" s="488" t="s">
        <v>3997</v>
      </c>
      <c r="Z5" s="489" t="s">
        <v>4000</v>
      </c>
      <c r="AA5" s="489" t="s">
        <v>4004</v>
      </c>
      <c r="AB5" s="489" t="s">
        <v>4009</v>
      </c>
      <c r="AC5" s="489" t="s">
        <v>4013</v>
      </c>
      <c r="AD5" s="489" t="s">
        <v>4017</v>
      </c>
      <c r="AE5" s="489">
        <v>10831</v>
      </c>
      <c r="AF5" s="489" t="s">
        <v>4025</v>
      </c>
      <c r="AG5" s="489" t="s">
        <v>4029</v>
      </c>
      <c r="AH5" s="489" t="s">
        <v>4033</v>
      </c>
      <c r="AI5" s="490" t="s">
        <v>4037</v>
      </c>
      <c r="AJ5" s="490" t="s">
        <v>4042</v>
      </c>
      <c r="AK5" s="490" t="s">
        <v>4046</v>
      </c>
      <c r="AL5" s="490" t="s">
        <v>4050</v>
      </c>
      <c r="AM5" s="490" t="s">
        <v>4054</v>
      </c>
      <c r="AN5" s="490" t="s">
        <v>4058</v>
      </c>
      <c r="AO5" s="490" t="s">
        <v>4063</v>
      </c>
      <c r="AP5" s="490" t="s">
        <v>4067</v>
      </c>
      <c r="AQ5" s="490" t="s">
        <v>4071</v>
      </c>
      <c r="AR5" s="490" t="s">
        <v>4075</v>
      </c>
      <c r="AS5" s="490" t="s">
        <v>4079</v>
      </c>
      <c r="AT5" s="490" t="s">
        <v>4083</v>
      </c>
      <c r="AU5" s="491" t="s">
        <v>4087</v>
      </c>
      <c r="AV5" s="491" t="s">
        <v>4091</v>
      </c>
      <c r="AW5" s="491" t="s">
        <v>4095</v>
      </c>
      <c r="AX5" s="491" t="s">
        <v>4099</v>
      </c>
      <c r="AY5" s="491" t="s">
        <v>4103</v>
      </c>
      <c r="AZ5" s="491" t="s">
        <v>4107</v>
      </c>
      <c r="BA5" s="491" t="s">
        <v>4112</v>
      </c>
      <c r="BB5" s="492" t="s">
        <v>4116</v>
      </c>
      <c r="BC5" s="492" t="s">
        <v>4120</v>
      </c>
      <c r="BD5" s="492" t="s">
        <v>4124</v>
      </c>
      <c r="BE5" s="492" t="s">
        <v>4128</v>
      </c>
      <c r="BF5" s="492" t="s">
        <v>4132</v>
      </c>
      <c r="BG5" s="492" t="s">
        <v>4136</v>
      </c>
      <c r="BH5" s="492" t="s">
        <v>4140</v>
      </c>
      <c r="BI5" s="492" t="s">
        <v>4145</v>
      </c>
      <c r="BJ5" s="492" t="s">
        <v>4150</v>
      </c>
      <c r="BK5" s="492" t="s">
        <v>4154</v>
      </c>
      <c r="BL5" s="492" t="s">
        <v>4158</v>
      </c>
      <c r="BM5" s="493" t="s">
        <v>4162</v>
      </c>
      <c r="BN5" s="493" t="s">
        <v>4167</v>
      </c>
      <c r="BO5" s="493" t="s">
        <v>4171</v>
      </c>
      <c r="BP5" s="493" t="s">
        <v>4175</v>
      </c>
      <c r="BQ5" s="493" t="s">
        <v>4179</v>
      </c>
      <c r="BR5" s="493" t="s">
        <v>4183</v>
      </c>
      <c r="BS5" s="493" t="s">
        <v>4187</v>
      </c>
      <c r="BT5" s="494" t="s">
        <v>4191</v>
      </c>
      <c r="BU5" s="494" t="s">
        <v>4196</v>
      </c>
      <c r="BV5" s="494" t="s">
        <v>4200</v>
      </c>
      <c r="BW5" s="494" t="s">
        <v>4204</v>
      </c>
      <c r="BX5" s="494" t="s">
        <v>4209</v>
      </c>
      <c r="BY5" s="494" t="s">
        <v>4213</v>
      </c>
      <c r="BZ5" s="494" t="s">
        <v>4218</v>
      </c>
      <c r="CA5" s="494" t="s">
        <v>4222</v>
      </c>
      <c r="CB5" s="494" t="s">
        <v>4226</v>
      </c>
      <c r="CC5" s="748"/>
      <c r="CD5" s="482"/>
      <c r="CE5" s="482"/>
      <c r="CF5" s="482"/>
      <c r="CG5" s="482"/>
      <c r="CH5" s="482"/>
      <c r="CI5" s="482"/>
    </row>
    <row r="6" spans="1:87" s="495" customFormat="1" x14ac:dyDescent="0.2">
      <c r="A6" s="496" t="s">
        <v>1200</v>
      </c>
      <c r="B6" s="497" t="s">
        <v>0</v>
      </c>
      <c r="C6" s="498" t="s">
        <v>1</v>
      </c>
      <c r="D6" s="499">
        <v>41010</v>
      </c>
      <c r="E6" s="498" t="s">
        <v>869</v>
      </c>
      <c r="F6" s="500" t="s">
        <v>45</v>
      </c>
      <c r="G6" s="501" t="s">
        <v>982</v>
      </c>
      <c r="H6" s="502">
        <v>346445814.66000003</v>
      </c>
      <c r="I6" s="502">
        <v>67991259.120000005</v>
      </c>
      <c r="J6" s="502">
        <v>93887583.799999997</v>
      </c>
      <c r="K6" s="502">
        <v>40968088</v>
      </c>
      <c r="L6" s="502">
        <v>46130996</v>
      </c>
      <c r="M6" s="502">
        <v>14689805.58</v>
      </c>
      <c r="N6" s="502">
        <v>216603627.84</v>
      </c>
      <c r="O6" s="502">
        <v>49776360.299999997</v>
      </c>
      <c r="P6" s="502">
        <v>12789734</v>
      </c>
      <c r="Q6" s="502">
        <v>109541090.15000001</v>
      </c>
      <c r="R6" s="502">
        <v>11206891.300000001</v>
      </c>
      <c r="S6" s="502">
        <v>46899871.75</v>
      </c>
      <c r="T6" s="502">
        <v>95814920</v>
      </c>
      <c r="U6" s="502">
        <v>92284387.019999996</v>
      </c>
      <c r="V6" s="502">
        <v>5533305</v>
      </c>
      <c r="W6" s="502">
        <v>46984977.020000003</v>
      </c>
      <c r="X6" s="502">
        <v>28716559.5</v>
      </c>
      <c r="Y6" s="502">
        <v>19088436.27</v>
      </c>
      <c r="Z6" s="502">
        <v>217147956.27000001</v>
      </c>
      <c r="AA6" s="502">
        <v>41798704.25</v>
      </c>
      <c r="AB6" s="502">
        <v>39067259.240000002</v>
      </c>
      <c r="AC6" s="502">
        <v>93891133.090000004</v>
      </c>
      <c r="AD6" s="502">
        <v>22849729.5</v>
      </c>
      <c r="AE6" s="502">
        <v>38484966.5</v>
      </c>
      <c r="AF6" s="502">
        <v>38059511.020000003</v>
      </c>
      <c r="AG6" s="502">
        <v>18937580.5</v>
      </c>
      <c r="AH6" s="502">
        <v>19435985</v>
      </c>
      <c r="AI6" s="502">
        <v>112331855.23</v>
      </c>
      <c r="AJ6" s="502">
        <v>27871105.75</v>
      </c>
      <c r="AK6" s="502">
        <v>23252405.75</v>
      </c>
      <c r="AL6" s="502">
        <v>16597521</v>
      </c>
      <c r="AM6" s="502">
        <v>15949274</v>
      </c>
      <c r="AN6" s="502">
        <v>28706615.899999999</v>
      </c>
      <c r="AO6" s="502">
        <v>20499648</v>
      </c>
      <c r="AP6" s="502">
        <v>21861861</v>
      </c>
      <c r="AQ6" s="502">
        <v>31559893.199999999</v>
      </c>
      <c r="AR6" s="502">
        <v>25070447.75</v>
      </c>
      <c r="AS6" s="502">
        <v>28928502.800000001</v>
      </c>
      <c r="AT6" s="502">
        <v>23742294.949999999</v>
      </c>
      <c r="AU6" s="502">
        <v>73713484.450000003</v>
      </c>
      <c r="AV6" s="502">
        <v>16605511</v>
      </c>
      <c r="AW6" s="502">
        <v>23138345</v>
      </c>
      <c r="AX6" s="502">
        <v>23351512</v>
      </c>
      <c r="AY6" s="502">
        <v>16774974.25</v>
      </c>
      <c r="AZ6" s="502">
        <v>1033159</v>
      </c>
      <c r="BA6" s="502">
        <v>6192297</v>
      </c>
      <c r="BB6" s="502">
        <v>106923814</v>
      </c>
      <c r="BC6" s="502">
        <v>36447052.75</v>
      </c>
      <c r="BD6" s="502">
        <v>25697606</v>
      </c>
      <c r="BE6" s="502">
        <v>48890953</v>
      </c>
      <c r="BF6" s="502">
        <v>44546688.850000001</v>
      </c>
      <c r="BG6" s="502">
        <v>25669355</v>
      </c>
      <c r="BH6" s="502">
        <v>48877034.200000003</v>
      </c>
      <c r="BI6" s="502">
        <v>35632163.549999997</v>
      </c>
      <c r="BJ6" s="502">
        <v>26213086.949999999</v>
      </c>
      <c r="BK6" s="502">
        <v>9551905.4000000004</v>
      </c>
      <c r="BL6" s="502">
        <v>7118804</v>
      </c>
      <c r="BM6" s="502">
        <v>100958390.33</v>
      </c>
      <c r="BN6" s="502">
        <v>89674696.090000004</v>
      </c>
      <c r="BO6" s="502">
        <v>26965028</v>
      </c>
      <c r="BP6" s="502">
        <v>20418887</v>
      </c>
      <c r="BQ6" s="502">
        <v>21783170</v>
      </c>
      <c r="BR6" s="502">
        <v>24870451</v>
      </c>
      <c r="BS6" s="502">
        <v>12861935.300000001</v>
      </c>
      <c r="BT6" s="502">
        <v>82555639.060000002</v>
      </c>
      <c r="BU6" s="502">
        <v>30529551.5</v>
      </c>
      <c r="BV6" s="502">
        <v>30192496</v>
      </c>
      <c r="BW6" s="502">
        <v>32286432.460000001</v>
      </c>
      <c r="BX6" s="502">
        <v>63641477.539999999</v>
      </c>
      <c r="BY6" s="502">
        <v>66369947</v>
      </c>
      <c r="BZ6" s="502">
        <v>26565816</v>
      </c>
      <c r="CA6" s="502">
        <v>16565019</v>
      </c>
      <c r="CB6" s="502">
        <v>18267086.329999998</v>
      </c>
      <c r="CC6" s="503">
        <f>SUM(H6:CB6)</f>
        <v>3492281727.0199995</v>
      </c>
      <c r="CD6" s="482"/>
      <c r="CE6" s="482"/>
      <c r="CF6" s="482"/>
      <c r="CG6" s="482"/>
      <c r="CH6" s="482"/>
      <c r="CI6" s="482"/>
    </row>
    <row r="7" spans="1:87" s="495" customFormat="1" x14ac:dyDescent="0.2">
      <c r="A7" s="496" t="s">
        <v>1201</v>
      </c>
      <c r="B7" s="497" t="s">
        <v>0</v>
      </c>
      <c r="C7" s="498" t="s">
        <v>1</v>
      </c>
      <c r="D7" s="499">
        <v>42010</v>
      </c>
      <c r="E7" s="498" t="s">
        <v>871</v>
      </c>
      <c r="F7" s="500" t="s">
        <v>46</v>
      </c>
      <c r="G7" s="501" t="s">
        <v>983</v>
      </c>
      <c r="H7" s="502">
        <v>470991348.14999998</v>
      </c>
      <c r="I7" s="502">
        <v>93048845.010000005</v>
      </c>
      <c r="J7" s="502">
        <v>153590611.62</v>
      </c>
      <c r="K7" s="502">
        <v>36918552.490000002</v>
      </c>
      <c r="L7" s="502">
        <v>24604333.710000001</v>
      </c>
      <c r="M7" s="502">
        <v>3803042.7</v>
      </c>
      <c r="N7" s="502">
        <v>687336984.67999995</v>
      </c>
      <c r="O7" s="502">
        <v>57794590</v>
      </c>
      <c r="P7" s="502">
        <v>5598338.1200000001</v>
      </c>
      <c r="Q7" s="502">
        <v>178843912.13999999</v>
      </c>
      <c r="R7" s="502">
        <v>7759560</v>
      </c>
      <c r="S7" s="502">
        <v>20089976</v>
      </c>
      <c r="T7" s="502">
        <v>101721973.90000001</v>
      </c>
      <c r="U7" s="502">
        <v>101318307.56</v>
      </c>
      <c r="V7" s="502">
        <v>4253676</v>
      </c>
      <c r="W7" s="502">
        <v>19009479.199999999</v>
      </c>
      <c r="X7" s="502">
        <v>13571308.380000001</v>
      </c>
      <c r="Y7" s="502">
        <v>8873098.8900000006</v>
      </c>
      <c r="Z7" s="502">
        <v>534216292.38999999</v>
      </c>
      <c r="AA7" s="502">
        <v>70056691.120000005</v>
      </c>
      <c r="AB7" s="502">
        <v>21497777.780000001</v>
      </c>
      <c r="AC7" s="502">
        <v>111772191.5</v>
      </c>
      <c r="AD7" s="502">
        <v>6951426</v>
      </c>
      <c r="AE7" s="502">
        <v>16581082.5</v>
      </c>
      <c r="AF7" s="502">
        <v>22547763.699999999</v>
      </c>
      <c r="AG7" s="502">
        <v>7628657.75</v>
      </c>
      <c r="AH7" s="502">
        <v>4347555</v>
      </c>
      <c r="AI7" s="502">
        <v>686182564.25</v>
      </c>
      <c r="AJ7" s="502">
        <v>10971054.34</v>
      </c>
      <c r="AK7" s="502">
        <v>5036807.7</v>
      </c>
      <c r="AL7" s="502">
        <v>8271118.0199999996</v>
      </c>
      <c r="AM7" s="502">
        <v>6735520.75</v>
      </c>
      <c r="AN7" s="502">
        <v>15184685</v>
      </c>
      <c r="AO7" s="502">
        <v>7853802.9400000004</v>
      </c>
      <c r="AP7" s="502">
        <v>7521349</v>
      </c>
      <c r="AQ7" s="502">
        <v>18058346.719999999</v>
      </c>
      <c r="AR7" s="502">
        <v>9020227.3300000001</v>
      </c>
      <c r="AS7" s="502">
        <v>10080890.6</v>
      </c>
      <c r="AT7" s="502">
        <v>7648092.2699999996</v>
      </c>
      <c r="AU7" s="502">
        <v>158608847.30000001</v>
      </c>
      <c r="AV7" s="502">
        <v>5802120.0899999999</v>
      </c>
      <c r="AW7" s="502">
        <v>5014261.5</v>
      </c>
      <c r="AX7" s="502">
        <v>9298023.3699999992</v>
      </c>
      <c r="AY7" s="502">
        <v>4122806</v>
      </c>
      <c r="AZ7" s="502">
        <v>1723736.5</v>
      </c>
      <c r="BA7" s="502">
        <v>4540538.4000000004</v>
      </c>
      <c r="BB7" s="502">
        <v>416747666.52999997</v>
      </c>
      <c r="BC7" s="502">
        <v>12519850.34</v>
      </c>
      <c r="BD7" s="502">
        <v>10668284.25</v>
      </c>
      <c r="BE7" s="502">
        <v>23153445</v>
      </c>
      <c r="BF7" s="502">
        <v>31025758.170000002</v>
      </c>
      <c r="BG7" s="502">
        <v>12832725</v>
      </c>
      <c r="BH7" s="502">
        <v>50029906.93</v>
      </c>
      <c r="BI7" s="502">
        <v>64150665.969999999</v>
      </c>
      <c r="BJ7" s="502">
        <v>11503889.199999999</v>
      </c>
      <c r="BK7" s="502">
        <v>4801168.8</v>
      </c>
      <c r="BL7" s="502">
        <v>2107941</v>
      </c>
      <c r="BM7" s="502">
        <v>316642903.61500001</v>
      </c>
      <c r="BN7" s="502">
        <v>96841038.939999998</v>
      </c>
      <c r="BO7" s="502">
        <v>9888640.7699999996</v>
      </c>
      <c r="BP7" s="502">
        <v>5633953</v>
      </c>
      <c r="BQ7" s="502">
        <v>3613318.77</v>
      </c>
      <c r="BR7" s="502">
        <v>9545595.6500000004</v>
      </c>
      <c r="BS7" s="502">
        <v>4937434.26</v>
      </c>
      <c r="BT7" s="502">
        <v>449273791.74000001</v>
      </c>
      <c r="BU7" s="502">
        <v>15677248.73</v>
      </c>
      <c r="BV7" s="502">
        <v>14830643</v>
      </c>
      <c r="BW7" s="502">
        <v>20646961.68</v>
      </c>
      <c r="BX7" s="502">
        <v>26644783.300000001</v>
      </c>
      <c r="BY7" s="502">
        <v>72794857</v>
      </c>
      <c r="BZ7" s="502">
        <v>13776662.460000001</v>
      </c>
      <c r="CA7" s="502">
        <v>8831298</v>
      </c>
      <c r="CB7" s="502">
        <v>8534197.25</v>
      </c>
      <c r="CC7" s="503">
        <f t="shared" ref="CC7:CC37" si="0">SUM(H7:CB7)</f>
        <v>5484056797.7250004</v>
      </c>
      <c r="CD7" s="482"/>
      <c r="CE7" s="482"/>
      <c r="CF7" s="482"/>
      <c r="CG7" s="482"/>
      <c r="CH7" s="482"/>
      <c r="CI7" s="482"/>
    </row>
    <row r="8" spans="1:87" s="495" customFormat="1" x14ac:dyDescent="0.2">
      <c r="A8" s="496" t="s">
        <v>1200</v>
      </c>
      <c r="B8" s="497" t="s">
        <v>0</v>
      </c>
      <c r="C8" s="498" t="s">
        <v>1</v>
      </c>
      <c r="D8" s="499">
        <v>41010</v>
      </c>
      <c r="E8" s="498" t="s">
        <v>869</v>
      </c>
      <c r="F8" s="500" t="s">
        <v>47</v>
      </c>
      <c r="G8" s="501" t="s">
        <v>984</v>
      </c>
      <c r="H8" s="502">
        <v>55326882.340000004</v>
      </c>
      <c r="I8" s="502">
        <v>913685</v>
      </c>
      <c r="J8" s="502">
        <v>3215442</v>
      </c>
      <c r="K8" s="502">
        <v>1724718.74</v>
      </c>
      <c r="L8" s="502">
        <v>62380</v>
      </c>
      <c r="M8" s="502">
        <v>20321.23</v>
      </c>
      <c r="N8" s="502">
        <v>129598552.28</v>
      </c>
      <c r="O8" s="502">
        <v>912472</v>
      </c>
      <c r="P8" s="502">
        <v>161183</v>
      </c>
      <c r="Q8" s="502">
        <v>13241747.75</v>
      </c>
      <c r="R8" s="502">
        <v>3031508.92</v>
      </c>
      <c r="S8" s="502">
        <v>858449.25</v>
      </c>
      <c r="T8" s="502">
        <v>2813162.58</v>
      </c>
      <c r="U8" s="502">
        <v>411892.61</v>
      </c>
      <c r="V8" s="502">
        <v>0</v>
      </c>
      <c r="W8" s="502">
        <v>148800.5</v>
      </c>
      <c r="X8" s="502">
        <v>350571</v>
      </c>
      <c r="Y8" s="502">
        <v>1118807.8400000001</v>
      </c>
      <c r="Z8" s="502">
        <v>105611905.97</v>
      </c>
      <c r="AA8" s="502">
        <v>4682407</v>
      </c>
      <c r="AB8" s="502">
        <v>149168.85</v>
      </c>
      <c r="AC8" s="502">
        <v>5821939.5</v>
      </c>
      <c r="AD8" s="502">
        <v>2229652</v>
      </c>
      <c r="AE8" s="502">
        <v>352451</v>
      </c>
      <c r="AF8" s="502">
        <v>859409.75</v>
      </c>
      <c r="AG8" s="502">
        <v>113454</v>
      </c>
      <c r="AH8" s="502">
        <v>15084</v>
      </c>
      <c r="AI8" s="502">
        <v>159770236</v>
      </c>
      <c r="AJ8" s="502">
        <v>231559</v>
      </c>
      <c r="AK8" s="502">
        <v>522365</v>
      </c>
      <c r="AL8" s="502">
        <v>67262</v>
      </c>
      <c r="AM8" s="502">
        <v>466012</v>
      </c>
      <c r="AN8" s="502">
        <v>190273.75</v>
      </c>
      <c r="AO8" s="502">
        <v>843543</v>
      </c>
      <c r="AP8" s="502">
        <v>1074114.3</v>
      </c>
      <c r="AQ8" s="502">
        <v>127138</v>
      </c>
      <c r="AR8" s="502">
        <v>84866</v>
      </c>
      <c r="AS8" s="502">
        <v>559136</v>
      </c>
      <c r="AT8" s="502">
        <v>495415.8</v>
      </c>
      <c r="AU8" s="502">
        <v>35285044.75</v>
      </c>
      <c r="AV8" s="502">
        <v>545363</v>
      </c>
      <c r="AW8" s="502">
        <v>791869</v>
      </c>
      <c r="AX8" s="502">
        <v>1170939</v>
      </c>
      <c r="AY8" s="502">
        <v>646482.5</v>
      </c>
      <c r="AZ8" s="502">
        <v>222224</v>
      </c>
      <c r="BA8" s="502">
        <v>340747</v>
      </c>
      <c r="BB8" s="502">
        <v>66188610</v>
      </c>
      <c r="BC8" s="502">
        <v>23759</v>
      </c>
      <c r="BD8" s="502">
        <v>322822.75</v>
      </c>
      <c r="BE8" s="502">
        <v>106592</v>
      </c>
      <c r="BF8" s="502">
        <v>92759</v>
      </c>
      <c r="BG8" s="502">
        <v>229113</v>
      </c>
      <c r="BH8" s="502">
        <v>746454.75</v>
      </c>
      <c r="BI8" s="502">
        <v>3952862.77</v>
      </c>
      <c r="BJ8" s="502">
        <v>531096</v>
      </c>
      <c r="BK8" s="502">
        <v>65104</v>
      </c>
      <c r="BL8" s="502">
        <v>99836</v>
      </c>
      <c r="BM8" s="502">
        <v>55377387.439999998</v>
      </c>
      <c r="BN8" s="502">
        <v>3954237</v>
      </c>
      <c r="BO8" s="502">
        <v>196392</v>
      </c>
      <c r="BP8" s="502">
        <v>115304</v>
      </c>
      <c r="BQ8" s="502">
        <v>117466</v>
      </c>
      <c r="BR8" s="502">
        <v>129404</v>
      </c>
      <c r="BS8" s="502">
        <v>52456</v>
      </c>
      <c r="BT8" s="502">
        <v>75180658</v>
      </c>
      <c r="BU8" s="502">
        <v>1058160</v>
      </c>
      <c r="BV8" s="502">
        <v>78069</v>
      </c>
      <c r="BW8" s="502">
        <v>4265328.82</v>
      </c>
      <c r="BX8" s="502">
        <v>933563.01</v>
      </c>
      <c r="BY8" s="502">
        <v>9314237</v>
      </c>
      <c r="BZ8" s="502">
        <v>1676188</v>
      </c>
      <c r="CA8" s="502">
        <v>158240</v>
      </c>
      <c r="CB8" s="502">
        <v>155403.88</v>
      </c>
      <c r="CC8" s="503">
        <f t="shared" si="0"/>
        <v>762302142.63000011</v>
      </c>
      <c r="CD8" s="482"/>
      <c r="CE8" s="482"/>
      <c r="CF8" s="482"/>
      <c r="CG8" s="482"/>
      <c r="CH8" s="482"/>
      <c r="CI8" s="482"/>
    </row>
    <row r="9" spans="1:87" s="495" customFormat="1" x14ac:dyDescent="0.2">
      <c r="A9" s="496" t="s">
        <v>1200</v>
      </c>
      <c r="B9" s="497" t="s">
        <v>0</v>
      </c>
      <c r="C9" s="498" t="s">
        <v>1</v>
      </c>
      <c r="D9" s="499">
        <v>41010</v>
      </c>
      <c r="E9" s="498" t="s">
        <v>869</v>
      </c>
      <c r="F9" s="500" t="s">
        <v>48</v>
      </c>
      <c r="G9" s="501" t="s">
        <v>985</v>
      </c>
      <c r="H9" s="502">
        <v>0</v>
      </c>
      <c r="I9" s="502">
        <v>3382824.76</v>
      </c>
      <c r="J9" s="502">
        <v>0</v>
      </c>
      <c r="K9" s="502">
        <v>0</v>
      </c>
      <c r="L9" s="502">
        <v>118490.25</v>
      </c>
      <c r="M9" s="502">
        <v>44127.59</v>
      </c>
      <c r="N9" s="502">
        <v>36429678.600000001</v>
      </c>
      <c r="O9" s="502">
        <v>0</v>
      </c>
      <c r="P9" s="502">
        <v>0</v>
      </c>
      <c r="Q9" s="502">
        <v>0</v>
      </c>
      <c r="R9" s="502">
        <v>0</v>
      </c>
      <c r="S9" s="502">
        <v>0</v>
      </c>
      <c r="T9" s="502">
        <v>0</v>
      </c>
      <c r="U9" s="502">
        <v>0</v>
      </c>
      <c r="V9" s="502">
        <v>0</v>
      </c>
      <c r="W9" s="502">
        <v>197782.83</v>
      </c>
      <c r="X9" s="502">
        <v>0</v>
      </c>
      <c r="Y9" s="502">
        <v>0</v>
      </c>
      <c r="Z9" s="502">
        <v>2611847.2000000002</v>
      </c>
      <c r="AA9" s="502">
        <v>0</v>
      </c>
      <c r="AB9" s="502">
        <v>23644.25</v>
      </c>
      <c r="AC9" s="502">
        <v>685953.25</v>
      </c>
      <c r="AD9" s="502">
        <v>0</v>
      </c>
      <c r="AE9" s="502">
        <v>0</v>
      </c>
      <c r="AF9" s="502">
        <v>0</v>
      </c>
      <c r="AG9" s="502">
        <v>0</v>
      </c>
      <c r="AH9" s="502">
        <v>0</v>
      </c>
      <c r="AI9" s="502">
        <v>0</v>
      </c>
      <c r="AJ9" s="502">
        <v>37685</v>
      </c>
      <c r="AK9" s="502">
        <v>0</v>
      </c>
      <c r="AL9" s="502">
        <v>0</v>
      </c>
      <c r="AM9" s="502">
        <v>0</v>
      </c>
      <c r="AN9" s="502">
        <v>0</v>
      </c>
      <c r="AO9" s="502">
        <v>0</v>
      </c>
      <c r="AP9" s="502">
        <v>0</v>
      </c>
      <c r="AQ9" s="502">
        <v>0</v>
      </c>
      <c r="AR9" s="502">
        <v>0</v>
      </c>
      <c r="AS9" s="502">
        <v>0</v>
      </c>
      <c r="AT9" s="502">
        <v>0</v>
      </c>
      <c r="AU9" s="502">
        <v>225046.15</v>
      </c>
      <c r="AV9" s="502">
        <v>0</v>
      </c>
      <c r="AW9" s="502">
        <v>132111</v>
      </c>
      <c r="AX9" s="502">
        <v>0</v>
      </c>
      <c r="AY9" s="502">
        <v>3620</v>
      </c>
      <c r="AZ9" s="502">
        <v>0</v>
      </c>
      <c r="BA9" s="502">
        <v>0</v>
      </c>
      <c r="BB9" s="502">
        <v>349286</v>
      </c>
      <c r="BC9" s="502">
        <v>0</v>
      </c>
      <c r="BD9" s="502">
        <v>0</v>
      </c>
      <c r="BE9" s="502">
        <v>0</v>
      </c>
      <c r="BF9" s="502">
        <v>0</v>
      </c>
      <c r="BG9" s="502">
        <v>0</v>
      </c>
      <c r="BH9" s="502">
        <v>0</v>
      </c>
      <c r="BI9" s="502">
        <v>0</v>
      </c>
      <c r="BJ9" s="502">
        <v>0</v>
      </c>
      <c r="BK9" s="502">
        <v>0</v>
      </c>
      <c r="BL9" s="502">
        <v>16299</v>
      </c>
      <c r="BM9" s="502">
        <v>0</v>
      </c>
      <c r="BN9" s="502">
        <v>725070.43</v>
      </c>
      <c r="BO9" s="502">
        <v>0</v>
      </c>
      <c r="BP9" s="502">
        <v>0</v>
      </c>
      <c r="BQ9" s="502">
        <v>0</v>
      </c>
      <c r="BR9" s="502">
        <v>0</v>
      </c>
      <c r="BS9" s="502">
        <v>0</v>
      </c>
      <c r="BT9" s="502">
        <v>910091</v>
      </c>
      <c r="BU9" s="502">
        <v>0</v>
      </c>
      <c r="BV9" s="502">
        <v>0</v>
      </c>
      <c r="BW9" s="502">
        <v>0</v>
      </c>
      <c r="BX9" s="502">
        <v>0</v>
      </c>
      <c r="BY9" s="502">
        <v>0</v>
      </c>
      <c r="BZ9" s="502">
        <v>334984.90000000002</v>
      </c>
      <c r="CA9" s="502">
        <v>0</v>
      </c>
      <c r="CB9" s="502">
        <v>0</v>
      </c>
      <c r="CC9" s="503">
        <f t="shared" si="0"/>
        <v>46228542.210000001</v>
      </c>
      <c r="CD9" s="482"/>
      <c r="CE9" s="482"/>
      <c r="CF9" s="482"/>
      <c r="CG9" s="482"/>
      <c r="CH9" s="482"/>
      <c r="CI9" s="482"/>
    </row>
    <row r="10" spans="1:87" s="495" customFormat="1" x14ac:dyDescent="0.2">
      <c r="A10" s="496" t="s">
        <v>1200</v>
      </c>
      <c r="B10" s="497" t="s">
        <v>0</v>
      </c>
      <c r="C10" s="498" t="s">
        <v>1</v>
      </c>
      <c r="D10" s="499">
        <v>41010</v>
      </c>
      <c r="E10" s="498" t="s">
        <v>869</v>
      </c>
      <c r="F10" s="500" t="s">
        <v>49</v>
      </c>
      <c r="G10" s="501" t="s">
        <v>986</v>
      </c>
      <c r="H10" s="502">
        <v>1571787.05</v>
      </c>
      <c r="I10" s="502">
        <v>51433.75</v>
      </c>
      <c r="J10" s="502">
        <v>2053165</v>
      </c>
      <c r="K10" s="502">
        <v>168002</v>
      </c>
      <c r="L10" s="502">
        <v>8850</v>
      </c>
      <c r="M10" s="502">
        <v>0</v>
      </c>
      <c r="N10" s="502">
        <v>7680165.0499999998</v>
      </c>
      <c r="O10" s="502">
        <v>48997.75</v>
      </c>
      <c r="P10" s="502">
        <v>0</v>
      </c>
      <c r="Q10" s="502">
        <v>13578681.130000001</v>
      </c>
      <c r="R10" s="502">
        <v>5345</v>
      </c>
      <c r="S10" s="502">
        <v>22100.75</v>
      </c>
      <c r="T10" s="502">
        <v>16989</v>
      </c>
      <c r="U10" s="502">
        <v>1736186.25</v>
      </c>
      <c r="V10" s="502">
        <v>157865.75</v>
      </c>
      <c r="W10" s="502">
        <v>25163.3</v>
      </c>
      <c r="X10" s="502">
        <v>0</v>
      </c>
      <c r="Y10" s="502">
        <v>271757.56</v>
      </c>
      <c r="Z10" s="502">
        <v>0</v>
      </c>
      <c r="AA10" s="502">
        <v>0</v>
      </c>
      <c r="AB10" s="502">
        <v>0</v>
      </c>
      <c r="AC10" s="502">
        <v>0</v>
      </c>
      <c r="AD10" s="502">
        <v>0</v>
      </c>
      <c r="AE10" s="502">
        <v>0</v>
      </c>
      <c r="AF10" s="502">
        <v>0</v>
      </c>
      <c r="AG10" s="502">
        <v>0</v>
      </c>
      <c r="AH10" s="502">
        <v>0</v>
      </c>
      <c r="AI10" s="502">
        <v>0</v>
      </c>
      <c r="AJ10" s="502">
        <v>0</v>
      </c>
      <c r="AK10" s="502">
        <v>0</v>
      </c>
      <c r="AL10" s="502">
        <v>0</v>
      </c>
      <c r="AM10" s="502">
        <v>0</v>
      </c>
      <c r="AN10" s="502">
        <v>0</v>
      </c>
      <c r="AO10" s="502">
        <v>0</v>
      </c>
      <c r="AP10" s="502">
        <v>0</v>
      </c>
      <c r="AQ10" s="502">
        <v>0</v>
      </c>
      <c r="AR10" s="502">
        <v>0</v>
      </c>
      <c r="AS10" s="502">
        <v>0</v>
      </c>
      <c r="AT10" s="502">
        <v>0</v>
      </c>
      <c r="AU10" s="502">
        <v>0</v>
      </c>
      <c r="AV10" s="502">
        <v>0</v>
      </c>
      <c r="AW10" s="502">
        <v>0</v>
      </c>
      <c r="AX10" s="502">
        <v>0</v>
      </c>
      <c r="AY10" s="502">
        <v>0</v>
      </c>
      <c r="AZ10" s="502">
        <v>8300</v>
      </c>
      <c r="BA10" s="502">
        <v>0</v>
      </c>
      <c r="BB10" s="502">
        <v>0</v>
      </c>
      <c r="BC10" s="502">
        <v>0</v>
      </c>
      <c r="BD10" s="502">
        <v>0</v>
      </c>
      <c r="BE10" s="502">
        <v>0</v>
      </c>
      <c r="BF10" s="502">
        <v>0</v>
      </c>
      <c r="BG10" s="502">
        <v>0</v>
      </c>
      <c r="BH10" s="502">
        <v>0</v>
      </c>
      <c r="BI10" s="502">
        <v>0</v>
      </c>
      <c r="BJ10" s="502">
        <v>0</v>
      </c>
      <c r="BK10" s="502">
        <v>0</v>
      </c>
      <c r="BL10" s="502">
        <v>0</v>
      </c>
      <c r="BM10" s="502">
        <v>189055</v>
      </c>
      <c r="BN10" s="502">
        <v>37866.07</v>
      </c>
      <c r="BO10" s="502">
        <v>0</v>
      </c>
      <c r="BP10" s="502">
        <v>439</v>
      </c>
      <c r="BQ10" s="502">
        <v>0</v>
      </c>
      <c r="BR10" s="502">
        <v>0</v>
      </c>
      <c r="BS10" s="502">
        <v>3648</v>
      </c>
      <c r="BT10" s="502">
        <v>42911</v>
      </c>
      <c r="BU10" s="502">
        <v>46518</v>
      </c>
      <c r="BV10" s="502">
        <v>17118</v>
      </c>
      <c r="BW10" s="502">
        <v>0</v>
      </c>
      <c r="BX10" s="502">
        <v>19522</v>
      </c>
      <c r="BY10" s="502">
        <v>120817</v>
      </c>
      <c r="BZ10" s="502">
        <v>7524</v>
      </c>
      <c r="CA10" s="502">
        <v>0</v>
      </c>
      <c r="CB10" s="502">
        <v>0</v>
      </c>
      <c r="CC10" s="503">
        <f t="shared" si="0"/>
        <v>27890207.41</v>
      </c>
      <c r="CD10" s="482"/>
      <c r="CE10" s="482"/>
      <c r="CF10" s="482"/>
      <c r="CG10" s="482"/>
      <c r="CH10" s="482"/>
      <c r="CI10" s="482"/>
    </row>
    <row r="11" spans="1:87" s="495" customFormat="1" x14ac:dyDescent="0.2">
      <c r="A11" s="496" t="s">
        <v>6457</v>
      </c>
      <c r="B11" s="504" t="s">
        <v>0</v>
      </c>
      <c r="C11" s="505" t="s">
        <v>1</v>
      </c>
      <c r="D11" s="506">
        <v>44010</v>
      </c>
      <c r="E11" s="507" t="s">
        <v>633</v>
      </c>
      <c r="F11" s="508" t="s">
        <v>50</v>
      </c>
      <c r="G11" s="509" t="s">
        <v>987</v>
      </c>
      <c r="H11" s="502">
        <v>0</v>
      </c>
      <c r="I11" s="510">
        <v>0</v>
      </c>
      <c r="J11" s="510">
        <v>3812757.4</v>
      </c>
      <c r="K11" s="510">
        <v>23622804.34</v>
      </c>
      <c r="L11" s="510">
        <v>17190601.050000001</v>
      </c>
      <c r="M11" s="510">
        <v>29529353.16</v>
      </c>
      <c r="N11" s="510">
        <v>182984</v>
      </c>
      <c r="O11" s="510">
        <v>28180875.699999999</v>
      </c>
      <c r="P11" s="510">
        <v>10549012.09</v>
      </c>
      <c r="Q11" s="510">
        <v>8865828.5600000005</v>
      </c>
      <c r="R11" s="510">
        <v>12326613.15</v>
      </c>
      <c r="S11" s="510">
        <v>0</v>
      </c>
      <c r="T11" s="510">
        <v>0</v>
      </c>
      <c r="U11" s="510">
        <v>0</v>
      </c>
      <c r="V11" s="510">
        <v>10156937.050000001</v>
      </c>
      <c r="W11" s="510">
        <v>17725120.670000002</v>
      </c>
      <c r="X11" s="510">
        <v>10198339.529999999</v>
      </c>
      <c r="Y11" s="510">
        <v>2198881.67</v>
      </c>
      <c r="Z11" s="510">
        <v>68270812.400000006</v>
      </c>
      <c r="AA11" s="510">
        <v>13415943.6</v>
      </c>
      <c r="AB11" s="510">
        <v>10510973.58</v>
      </c>
      <c r="AC11" s="510">
        <v>50411007.670000002</v>
      </c>
      <c r="AD11" s="510">
        <v>14616713.869999999</v>
      </c>
      <c r="AE11" s="510">
        <v>13952545.939999999</v>
      </c>
      <c r="AF11" s="510">
        <v>0</v>
      </c>
      <c r="AG11" s="510">
        <v>23908654.379999999</v>
      </c>
      <c r="AH11" s="510">
        <v>14074476.529999999</v>
      </c>
      <c r="AI11" s="510">
        <v>0</v>
      </c>
      <c r="AJ11" s="510">
        <v>15431967.82</v>
      </c>
      <c r="AK11" s="510">
        <v>1799106.3</v>
      </c>
      <c r="AL11" s="510">
        <v>2775684.55</v>
      </c>
      <c r="AM11" s="510">
        <v>7724744.1399999997</v>
      </c>
      <c r="AN11" s="510">
        <v>7222151.4900000002</v>
      </c>
      <c r="AO11" s="510">
        <v>8855428.1699999999</v>
      </c>
      <c r="AP11" s="510">
        <v>6398075.5700000003</v>
      </c>
      <c r="AQ11" s="510">
        <v>18372577.539999999</v>
      </c>
      <c r="AR11" s="510">
        <v>9668122.0399999991</v>
      </c>
      <c r="AS11" s="510">
        <v>0</v>
      </c>
      <c r="AT11" s="510">
        <v>2699317.94</v>
      </c>
      <c r="AU11" s="510">
        <v>0</v>
      </c>
      <c r="AV11" s="510">
        <v>11800562.09</v>
      </c>
      <c r="AW11" s="510">
        <v>16179152.76</v>
      </c>
      <c r="AX11" s="510">
        <v>9251245.5899999999</v>
      </c>
      <c r="AY11" s="510">
        <v>5856497.1100000003</v>
      </c>
      <c r="AZ11" s="510">
        <v>8243962.1799999997</v>
      </c>
      <c r="BA11" s="510">
        <v>7881737.1699999999</v>
      </c>
      <c r="BB11" s="510">
        <v>238952.63</v>
      </c>
      <c r="BC11" s="510">
        <v>3439768.63</v>
      </c>
      <c r="BD11" s="510">
        <v>12517565.82</v>
      </c>
      <c r="BE11" s="510">
        <v>18039886.850000001</v>
      </c>
      <c r="BF11" s="510">
        <v>16422180</v>
      </c>
      <c r="BG11" s="510">
        <v>11817346.02</v>
      </c>
      <c r="BH11" s="510">
        <v>11475104.289999999</v>
      </c>
      <c r="BI11" s="510">
        <v>21497362.370000001</v>
      </c>
      <c r="BJ11" s="510">
        <v>7612632.1399999997</v>
      </c>
      <c r="BK11" s="510">
        <v>7382940.6100000003</v>
      </c>
      <c r="BL11" s="510">
        <v>6963457</v>
      </c>
      <c r="BM11" s="510">
        <v>0</v>
      </c>
      <c r="BN11" s="510">
        <v>116782326.36</v>
      </c>
      <c r="BO11" s="510">
        <v>17194138.760000002</v>
      </c>
      <c r="BP11" s="510">
        <v>10448445.17</v>
      </c>
      <c r="BQ11" s="510">
        <v>18249444.02</v>
      </c>
      <c r="BR11" s="510">
        <v>25138703.879999999</v>
      </c>
      <c r="BS11" s="510">
        <v>12365770.859999999</v>
      </c>
      <c r="BT11" s="510">
        <v>0</v>
      </c>
      <c r="BU11" s="510">
        <v>0</v>
      </c>
      <c r="BV11" s="510">
        <v>2107127.21</v>
      </c>
      <c r="BW11" s="510">
        <v>13220050.560000001</v>
      </c>
      <c r="BX11" s="510">
        <v>0</v>
      </c>
      <c r="BY11" s="510">
        <v>0</v>
      </c>
      <c r="BZ11" s="510">
        <v>12299753.67</v>
      </c>
      <c r="CA11" s="510">
        <v>9699786.4299999997</v>
      </c>
      <c r="CB11" s="510">
        <v>1472865.53</v>
      </c>
      <c r="CC11" s="503">
        <f t="shared" si="0"/>
        <v>880247177.60999978</v>
      </c>
      <c r="CD11" s="482"/>
      <c r="CE11" s="482"/>
      <c r="CF11" s="482"/>
      <c r="CG11" s="482"/>
      <c r="CH11" s="482"/>
      <c r="CI11" s="482"/>
    </row>
    <row r="12" spans="1:87" s="495" customFormat="1" ht="39" x14ac:dyDescent="0.2">
      <c r="A12" s="496" t="s">
        <v>6457</v>
      </c>
      <c r="B12" s="497" t="s">
        <v>0</v>
      </c>
      <c r="C12" s="498" t="s">
        <v>1</v>
      </c>
      <c r="D12" s="499">
        <v>43010</v>
      </c>
      <c r="E12" s="498" t="s">
        <v>874</v>
      </c>
      <c r="F12" s="500" t="s">
        <v>51</v>
      </c>
      <c r="G12" s="501" t="s">
        <v>6458</v>
      </c>
      <c r="H12" s="502">
        <v>0</v>
      </c>
      <c r="I12" s="502">
        <v>502496.24</v>
      </c>
      <c r="J12" s="502">
        <v>94029.18</v>
      </c>
      <c r="K12" s="502">
        <v>0</v>
      </c>
      <c r="L12" s="502">
        <v>52263.85</v>
      </c>
      <c r="M12" s="502">
        <v>0</v>
      </c>
      <c r="N12" s="502">
        <v>0</v>
      </c>
      <c r="O12" s="502">
        <v>0</v>
      </c>
      <c r="P12" s="502">
        <v>0</v>
      </c>
      <c r="Q12" s="502">
        <v>0</v>
      </c>
      <c r="R12" s="502">
        <v>0</v>
      </c>
      <c r="S12" s="502">
        <v>0</v>
      </c>
      <c r="T12" s="502">
        <v>0</v>
      </c>
      <c r="U12" s="502">
        <v>0</v>
      </c>
      <c r="V12" s="502">
        <v>0</v>
      </c>
      <c r="W12" s="502">
        <v>0</v>
      </c>
      <c r="X12" s="502">
        <v>0</v>
      </c>
      <c r="Y12" s="502">
        <v>0</v>
      </c>
      <c r="Z12" s="502">
        <v>209253.68</v>
      </c>
      <c r="AA12" s="502">
        <v>0</v>
      </c>
      <c r="AB12" s="502">
        <v>0</v>
      </c>
      <c r="AC12" s="502">
        <v>0</v>
      </c>
      <c r="AD12" s="502">
        <v>0</v>
      </c>
      <c r="AE12" s="502">
        <v>517268</v>
      </c>
      <c r="AF12" s="502">
        <v>0</v>
      </c>
      <c r="AG12" s="502">
        <v>0</v>
      </c>
      <c r="AH12" s="502">
        <v>0</v>
      </c>
      <c r="AI12" s="502">
        <v>0</v>
      </c>
      <c r="AJ12" s="502">
        <v>278848.83</v>
      </c>
      <c r="AK12" s="502">
        <v>0</v>
      </c>
      <c r="AL12" s="502">
        <v>0</v>
      </c>
      <c r="AM12" s="502">
        <v>0</v>
      </c>
      <c r="AN12" s="502">
        <v>0</v>
      </c>
      <c r="AO12" s="502">
        <v>0</v>
      </c>
      <c r="AP12" s="502">
        <v>0</v>
      </c>
      <c r="AQ12" s="502">
        <v>0</v>
      </c>
      <c r="AR12" s="502">
        <v>0</v>
      </c>
      <c r="AS12" s="502">
        <v>0</v>
      </c>
      <c r="AT12" s="502">
        <v>0</v>
      </c>
      <c r="AU12" s="502">
        <v>337200</v>
      </c>
      <c r="AV12" s="502">
        <v>165000</v>
      </c>
      <c r="AW12" s="502">
        <v>0</v>
      </c>
      <c r="AX12" s="502">
        <v>0</v>
      </c>
      <c r="AY12" s="502">
        <v>0</v>
      </c>
      <c r="AZ12" s="502">
        <v>0</v>
      </c>
      <c r="BA12" s="502">
        <v>0</v>
      </c>
      <c r="BB12" s="502">
        <v>0</v>
      </c>
      <c r="BC12" s="502">
        <v>53433</v>
      </c>
      <c r="BD12" s="502">
        <v>0</v>
      </c>
      <c r="BE12" s="502">
        <v>0</v>
      </c>
      <c r="BF12" s="502">
        <v>5335784.75</v>
      </c>
      <c r="BG12" s="502">
        <v>0</v>
      </c>
      <c r="BH12" s="502">
        <v>0</v>
      </c>
      <c r="BI12" s="502">
        <v>0</v>
      </c>
      <c r="BJ12" s="502">
        <v>0</v>
      </c>
      <c r="BK12" s="502">
        <v>0</v>
      </c>
      <c r="BL12" s="502">
        <v>0</v>
      </c>
      <c r="BM12" s="502">
        <v>0</v>
      </c>
      <c r="BN12" s="502">
        <v>1059241.08</v>
      </c>
      <c r="BO12" s="502">
        <v>723300</v>
      </c>
      <c r="BP12" s="502">
        <v>0</v>
      </c>
      <c r="BQ12" s="502">
        <v>0</v>
      </c>
      <c r="BR12" s="502">
        <v>1419950</v>
      </c>
      <c r="BS12" s="502">
        <v>0</v>
      </c>
      <c r="BT12" s="502">
        <v>0</v>
      </c>
      <c r="BU12" s="502">
        <v>337807.41</v>
      </c>
      <c r="BV12" s="502">
        <v>0</v>
      </c>
      <c r="BW12" s="502">
        <v>0</v>
      </c>
      <c r="BX12" s="502">
        <v>136179.04999999999</v>
      </c>
      <c r="BY12" s="502">
        <v>194312.87</v>
      </c>
      <c r="BZ12" s="502">
        <v>0</v>
      </c>
      <c r="CA12" s="502">
        <v>0</v>
      </c>
      <c r="CB12" s="502">
        <v>738061.15</v>
      </c>
      <c r="CC12" s="503">
        <f t="shared" si="0"/>
        <v>12154429.09</v>
      </c>
      <c r="CD12" s="482"/>
      <c r="CE12" s="482"/>
      <c r="CF12" s="482"/>
      <c r="CG12" s="482"/>
      <c r="CH12" s="482"/>
      <c r="CI12" s="482"/>
    </row>
    <row r="13" spans="1:87" s="495" customFormat="1" x14ac:dyDescent="0.2">
      <c r="A13" s="496" t="s">
        <v>6457</v>
      </c>
      <c r="B13" s="497" t="s">
        <v>0</v>
      </c>
      <c r="C13" s="498" t="s">
        <v>1</v>
      </c>
      <c r="D13" s="499">
        <v>41010</v>
      </c>
      <c r="E13" s="498" t="s">
        <v>869</v>
      </c>
      <c r="F13" s="500" t="s">
        <v>52</v>
      </c>
      <c r="G13" s="501" t="s">
        <v>989</v>
      </c>
      <c r="H13" s="502">
        <v>82907281.430000007</v>
      </c>
      <c r="I13" s="502">
        <v>12524985.960000001</v>
      </c>
      <c r="J13" s="502">
        <v>21096870.359999999</v>
      </c>
      <c r="K13" s="502">
        <v>22054789.239999998</v>
      </c>
      <c r="L13" s="502">
        <v>29111587.77</v>
      </c>
      <c r="M13" s="502">
        <v>12236490.1</v>
      </c>
      <c r="N13" s="502">
        <v>47714269.359999999</v>
      </c>
      <c r="O13" s="502">
        <v>5295289.57</v>
      </c>
      <c r="P13" s="502">
        <v>5586133.8200000003</v>
      </c>
      <c r="Q13" s="502">
        <v>46052244.030000001</v>
      </c>
      <c r="R13" s="502">
        <v>5519398.8600000003</v>
      </c>
      <c r="S13" s="502">
        <v>15353716.189999999</v>
      </c>
      <c r="T13" s="502">
        <v>30610041.460000001</v>
      </c>
      <c r="U13" s="502">
        <v>37137506.109999999</v>
      </c>
      <c r="V13" s="502">
        <v>2913435.99</v>
      </c>
      <c r="W13" s="502">
        <v>30537347.030000001</v>
      </c>
      <c r="X13" s="502">
        <v>12044313.109999999</v>
      </c>
      <c r="Y13" s="502">
        <v>10125571.75</v>
      </c>
      <c r="Z13" s="502">
        <v>29933078.420000002</v>
      </c>
      <c r="AA13" s="502">
        <v>5353876.66</v>
      </c>
      <c r="AB13" s="502">
        <v>11085977.18</v>
      </c>
      <c r="AC13" s="502">
        <v>56708.04</v>
      </c>
      <c r="AD13" s="502">
        <v>6805451.6100000003</v>
      </c>
      <c r="AE13" s="502">
        <v>8961251.5500000007</v>
      </c>
      <c r="AF13" s="502">
        <v>2057027.04</v>
      </c>
      <c r="AG13" s="502">
        <v>6096507.6699999999</v>
      </c>
      <c r="AH13" s="502">
        <v>7017180.4500000002</v>
      </c>
      <c r="AI13" s="502">
        <v>22664747.140000001</v>
      </c>
      <c r="AJ13" s="502">
        <v>10830964.07</v>
      </c>
      <c r="AK13" s="502">
        <v>7138886.3300000001</v>
      </c>
      <c r="AL13" s="502">
        <v>6439136.8700000001</v>
      </c>
      <c r="AM13" s="502">
        <v>4133457.44</v>
      </c>
      <c r="AN13" s="502">
        <v>9476045.3800000008</v>
      </c>
      <c r="AO13" s="502">
        <v>7248660.1100000003</v>
      </c>
      <c r="AP13" s="502">
        <v>6169882.7199999997</v>
      </c>
      <c r="AQ13" s="502">
        <v>10475650.140000001</v>
      </c>
      <c r="AR13" s="502">
        <v>7755405.79</v>
      </c>
      <c r="AS13" s="502">
        <v>3597799.17</v>
      </c>
      <c r="AT13" s="502">
        <v>5225228.25</v>
      </c>
      <c r="AU13" s="502">
        <v>16676356.66</v>
      </c>
      <c r="AV13" s="502">
        <v>6039490.0700000003</v>
      </c>
      <c r="AW13" s="502">
        <v>8957085.0500000007</v>
      </c>
      <c r="AX13" s="502">
        <v>8370962.7800000003</v>
      </c>
      <c r="AY13" s="502">
        <v>5298629.0199999996</v>
      </c>
      <c r="AZ13" s="502">
        <v>2158710.65</v>
      </c>
      <c r="BA13" s="502">
        <v>3315662.5</v>
      </c>
      <c r="BB13" s="502">
        <v>30527440.91</v>
      </c>
      <c r="BC13" s="502">
        <v>4499400.1399999997</v>
      </c>
      <c r="BD13" s="502">
        <v>4904036.3099999996</v>
      </c>
      <c r="BE13" s="502">
        <v>17425117.600000001</v>
      </c>
      <c r="BF13" s="502">
        <v>9405554.8100000005</v>
      </c>
      <c r="BG13" s="502">
        <v>8543962.5199999996</v>
      </c>
      <c r="BH13" s="502">
        <v>5917659.9000000004</v>
      </c>
      <c r="BI13" s="502">
        <v>13962914.16</v>
      </c>
      <c r="BJ13" s="502">
        <v>5441771.8799999999</v>
      </c>
      <c r="BK13" s="502">
        <v>3534018.1</v>
      </c>
      <c r="BL13" s="502">
        <v>3355113.21</v>
      </c>
      <c r="BM13" s="502">
        <v>19589902.129999999</v>
      </c>
      <c r="BN13" s="502">
        <v>11873732.65</v>
      </c>
      <c r="BO13" s="502">
        <v>2743960</v>
      </c>
      <c r="BP13" s="502">
        <v>5381031</v>
      </c>
      <c r="BQ13" s="502">
        <v>9033347.2599999998</v>
      </c>
      <c r="BR13" s="502">
        <v>12223645.1</v>
      </c>
      <c r="BS13" s="502">
        <v>4126246.14</v>
      </c>
      <c r="BT13" s="502">
        <v>17314191.609999999</v>
      </c>
      <c r="BU13" s="502">
        <v>3335363.32</v>
      </c>
      <c r="BV13" s="502">
        <v>7745248.71</v>
      </c>
      <c r="BW13" s="502">
        <v>6447059.0300000003</v>
      </c>
      <c r="BX13" s="502">
        <v>0</v>
      </c>
      <c r="BY13" s="502">
        <v>0</v>
      </c>
      <c r="BZ13" s="502">
        <v>8142790.6299999999</v>
      </c>
      <c r="CA13" s="502">
        <v>5926092.9199999999</v>
      </c>
      <c r="CB13" s="502">
        <v>133845.07999999999</v>
      </c>
      <c r="CC13" s="503">
        <f t="shared" si="0"/>
        <v>879694536.01999998</v>
      </c>
      <c r="CD13" s="482"/>
      <c r="CE13" s="482"/>
      <c r="CF13" s="482"/>
      <c r="CG13" s="482"/>
      <c r="CH13" s="482"/>
      <c r="CI13" s="482"/>
    </row>
    <row r="14" spans="1:87" s="495" customFormat="1" x14ac:dyDescent="0.2">
      <c r="A14" s="496" t="s">
        <v>6457</v>
      </c>
      <c r="B14" s="497" t="s">
        <v>0</v>
      </c>
      <c r="C14" s="498" t="s">
        <v>1</v>
      </c>
      <c r="D14" s="499">
        <v>43010</v>
      </c>
      <c r="E14" s="498" t="s">
        <v>874</v>
      </c>
      <c r="F14" s="500" t="s">
        <v>53</v>
      </c>
      <c r="G14" s="501" t="s">
        <v>54</v>
      </c>
      <c r="H14" s="502">
        <v>10216464.34</v>
      </c>
      <c r="I14" s="502">
        <v>3478810.11</v>
      </c>
      <c r="J14" s="502">
        <v>3999851.71</v>
      </c>
      <c r="K14" s="502">
        <v>1797658.56</v>
      </c>
      <c r="L14" s="502">
        <v>1400493.41</v>
      </c>
      <c r="M14" s="502">
        <v>892453.85</v>
      </c>
      <c r="N14" s="502">
        <v>14139073.98</v>
      </c>
      <c r="O14" s="502">
        <v>2503954.31</v>
      </c>
      <c r="P14" s="502">
        <v>478543.66</v>
      </c>
      <c r="Q14" s="502">
        <v>43526405.899999999</v>
      </c>
      <c r="R14" s="502">
        <v>632391.48</v>
      </c>
      <c r="S14" s="502">
        <v>1272037.6000000001</v>
      </c>
      <c r="T14" s="502">
        <v>15158013.609999999</v>
      </c>
      <c r="U14" s="502">
        <v>3342332.36</v>
      </c>
      <c r="V14" s="502">
        <v>166453.4</v>
      </c>
      <c r="W14" s="502">
        <v>2721362.56</v>
      </c>
      <c r="X14" s="502">
        <v>2116950.59</v>
      </c>
      <c r="Y14" s="502">
        <v>522456.34</v>
      </c>
      <c r="Z14" s="502">
        <v>13555955.34</v>
      </c>
      <c r="AA14" s="502">
        <v>1429759.37</v>
      </c>
      <c r="AB14" s="502">
        <v>1521529.75</v>
      </c>
      <c r="AC14" s="502">
        <v>2632966.6800000002</v>
      </c>
      <c r="AD14" s="502">
        <v>786353.27</v>
      </c>
      <c r="AE14" s="502">
        <v>1958924.2</v>
      </c>
      <c r="AF14" s="502">
        <v>772239.89</v>
      </c>
      <c r="AG14" s="502">
        <v>886079.18</v>
      </c>
      <c r="AH14" s="502">
        <v>710052.2</v>
      </c>
      <c r="AI14" s="502">
        <v>10351043.77</v>
      </c>
      <c r="AJ14" s="502">
        <v>2376000.2200000002</v>
      </c>
      <c r="AK14" s="502">
        <v>660961.19999999995</v>
      </c>
      <c r="AL14" s="502">
        <v>486657.96</v>
      </c>
      <c r="AM14" s="502">
        <v>593305.86</v>
      </c>
      <c r="AN14" s="502">
        <v>828890.34</v>
      </c>
      <c r="AO14" s="502">
        <v>865322.67</v>
      </c>
      <c r="AP14" s="502">
        <v>979427.88</v>
      </c>
      <c r="AQ14" s="502">
        <v>1023543.38</v>
      </c>
      <c r="AR14" s="502">
        <v>183665.34</v>
      </c>
      <c r="AS14" s="502">
        <v>1361703.45</v>
      </c>
      <c r="AT14" s="502">
        <v>601475.80000000005</v>
      </c>
      <c r="AU14" s="502">
        <v>2033255.64</v>
      </c>
      <c r="AV14" s="502">
        <v>511382.08</v>
      </c>
      <c r="AW14" s="502">
        <v>427051.53</v>
      </c>
      <c r="AX14" s="502">
        <v>885507.49</v>
      </c>
      <c r="AY14" s="502">
        <v>456126.63</v>
      </c>
      <c r="AZ14" s="502">
        <v>53236.74</v>
      </c>
      <c r="BA14" s="502">
        <v>267500.88</v>
      </c>
      <c r="BB14" s="502">
        <v>20517080.129999999</v>
      </c>
      <c r="BC14" s="502">
        <v>920848.76</v>
      </c>
      <c r="BD14" s="502">
        <v>1308935.83</v>
      </c>
      <c r="BE14" s="502">
        <v>3033664.88</v>
      </c>
      <c r="BF14" s="502">
        <v>2532679.4700000002</v>
      </c>
      <c r="BG14" s="502">
        <v>1719521.04</v>
      </c>
      <c r="BH14" s="502">
        <v>3869597.56</v>
      </c>
      <c r="BI14" s="502">
        <v>1311782.2</v>
      </c>
      <c r="BJ14" s="502">
        <v>1119977.22</v>
      </c>
      <c r="BK14" s="502">
        <v>549454.29</v>
      </c>
      <c r="BL14" s="502">
        <v>413031.56</v>
      </c>
      <c r="BM14" s="502">
        <v>10469780.77</v>
      </c>
      <c r="BN14" s="502">
        <v>2712789.01</v>
      </c>
      <c r="BO14" s="502">
        <v>954658.4</v>
      </c>
      <c r="BP14" s="502">
        <v>859744.03</v>
      </c>
      <c r="BQ14" s="502">
        <v>1705025.22</v>
      </c>
      <c r="BR14" s="502">
        <v>1674032.07</v>
      </c>
      <c r="BS14" s="502">
        <v>574113.63</v>
      </c>
      <c r="BT14" s="502">
        <v>5114894.43</v>
      </c>
      <c r="BU14" s="502">
        <v>1110589.56</v>
      </c>
      <c r="BV14" s="502">
        <v>1046630.85</v>
      </c>
      <c r="BW14" s="502">
        <v>1246908.1100000001</v>
      </c>
      <c r="BX14" s="502">
        <v>2920287.86</v>
      </c>
      <c r="BY14" s="502">
        <v>7915532.4199999999</v>
      </c>
      <c r="BZ14" s="502">
        <v>1205668.44</v>
      </c>
      <c r="CA14" s="502">
        <v>625834.16</v>
      </c>
      <c r="CB14" s="502">
        <v>1334932.44</v>
      </c>
      <c r="CC14" s="503">
        <f t="shared" si="0"/>
        <v>236333620.85000002</v>
      </c>
      <c r="CD14" s="482"/>
      <c r="CE14" s="482"/>
      <c r="CF14" s="482"/>
      <c r="CG14" s="482"/>
      <c r="CH14" s="482"/>
      <c r="CI14" s="482"/>
    </row>
    <row r="15" spans="1:87" s="495" customFormat="1" x14ac:dyDescent="0.2">
      <c r="A15" s="496" t="s">
        <v>6457</v>
      </c>
      <c r="B15" s="497" t="s">
        <v>0</v>
      </c>
      <c r="C15" s="498" t="s">
        <v>1</v>
      </c>
      <c r="D15" s="499">
        <v>43010</v>
      </c>
      <c r="E15" s="498" t="s">
        <v>874</v>
      </c>
      <c r="F15" s="500" t="s">
        <v>55</v>
      </c>
      <c r="G15" s="501" t="s">
        <v>6459</v>
      </c>
      <c r="H15" s="502">
        <v>2654686.2000000002</v>
      </c>
      <c r="I15" s="502">
        <v>7219908.46</v>
      </c>
      <c r="J15" s="502">
        <v>27616879.98</v>
      </c>
      <c r="K15" s="502">
        <v>6270490.5099999998</v>
      </c>
      <c r="L15" s="502">
        <v>5687830.9800000004</v>
      </c>
      <c r="M15" s="502">
        <v>2475636.41</v>
      </c>
      <c r="N15" s="502">
        <v>10678019.949999999</v>
      </c>
      <c r="O15" s="502">
        <v>4431329.45</v>
      </c>
      <c r="P15" s="502">
        <v>173570</v>
      </c>
      <c r="Q15" s="502">
        <v>10914797.07</v>
      </c>
      <c r="R15" s="502">
        <v>788480</v>
      </c>
      <c r="S15" s="502">
        <v>6773920.4699999997</v>
      </c>
      <c r="T15" s="502">
        <v>9472963.8800000008</v>
      </c>
      <c r="U15" s="502">
        <v>5173188.1399999997</v>
      </c>
      <c r="V15" s="502">
        <v>134800</v>
      </c>
      <c r="W15" s="502">
        <v>9221049.7400000002</v>
      </c>
      <c r="X15" s="502">
        <v>2038181.14</v>
      </c>
      <c r="Y15" s="502">
        <v>632230</v>
      </c>
      <c r="Z15" s="502">
        <v>25641761.140000001</v>
      </c>
      <c r="AA15" s="502">
        <v>14930149.93</v>
      </c>
      <c r="AB15" s="502">
        <v>8771638.25</v>
      </c>
      <c r="AC15" s="502">
        <v>2799875.31</v>
      </c>
      <c r="AD15" s="502">
        <v>836125.4</v>
      </c>
      <c r="AE15" s="502">
        <v>17868567.57</v>
      </c>
      <c r="AF15" s="502">
        <v>17463168.359999999</v>
      </c>
      <c r="AG15" s="502">
        <v>1226000</v>
      </c>
      <c r="AH15" s="502">
        <v>3758351.39</v>
      </c>
      <c r="AI15" s="502">
        <v>14170938.130000001</v>
      </c>
      <c r="AJ15" s="502">
        <v>7563206.4800000004</v>
      </c>
      <c r="AK15" s="502">
        <v>784034</v>
      </c>
      <c r="AL15" s="502">
        <v>519336.8</v>
      </c>
      <c r="AM15" s="502">
        <v>2734471.4</v>
      </c>
      <c r="AN15" s="502">
        <v>5395795.7800000003</v>
      </c>
      <c r="AO15" s="502">
        <v>858589.15</v>
      </c>
      <c r="AP15" s="502">
        <v>4099366.08</v>
      </c>
      <c r="AQ15" s="502">
        <v>5829390.3399999999</v>
      </c>
      <c r="AR15" s="502">
        <v>5062888.97</v>
      </c>
      <c r="AS15" s="502">
        <v>3726256.95</v>
      </c>
      <c r="AT15" s="502">
        <v>3789157.33</v>
      </c>
      <c r="AU15" s="502">
        <v>22139184.59</v>
      </c>
      <c r="AV15" s="502">
        <v>853044.75</v>
      </c>
      <c r="AW15" s="502">
        <v>4573837.58</v>
      </c>
      <c r="AX15" s="502">
        <v>3771110.36</v>
      </c>
      <c r="AY15" s="502">
        <v>2200446.25</v>
      </c>
      <c r="AZ15" s="502">
        <v>267286.33</v>
      </c>
      <c r="BA15" s="502">
        <v>916250.56</v>
      </c>
      <c r="BB15" s="502">
        <v>5580841</v>
      </c>
      <c r="BC15" s="502">
        <v>2383625</v>
      </c>
      <c r="BD15" s="502">
        <v>3038953.09</v>
      </c>
      <c r="BE15" s="502">
        <v>359300</v>
      </c>
      <c r="BF15" s="502">
        <v>2457566.25</v>
      </c>
      <c r="BG15" s="502">
        <v>4203012.1900000004</v>
      </c>
      <c r="BH15" s="502">
        <v>8278919.75</v>
      </c>
      <c r="BI15" s="502">
        <v>4741648.16</v>
      </c>
      <c r="BJ15" s="502">
        <v>6521156.4100000001</v>
      </c>
      <c r="BK15" s="502">
        <v>771075.8</v>
      </c>
      <c r="BL15" s="502">
        <v>388350</v>
      </c>
      <c r="BM15" s="502">
        <v>2127600</v>
      </c>
      <c r="BN15" s="502">
        <v>8786943.7100000009</v>
      </c>
      <c r="BO15" s="502">
        <v>78300</v>
      </c>
      <c r="BP15" s="502">
        <v>1365969</v>
      </c>
      <c r="BQ15" s="502">
        <v>558095</v>
      </c>
      <c r="BR15" s="502">
        <v>0</v>
      </c>
      <c r="BS15" s="502">
        <v>700395.61</v>
      </c>
      <c r="BT15" s="502">
        <v>33004133.66</v>
      </c>
      <c r="BU15" s="502">
        <v>2958992.99</v>
      </c>
      <c r="BV15" s="502">
        <v>2255972.0499999998</v>
      </c>
      <c r="BW15" s="502">
        <v>6746947.54</v>
      </c>
      <c r="BX15" s="502">
        <v>8310400.5899999999</v>
      </c>
      <c r="BY15" s="502">
        <v>4736975.4000000004</v>
      </c>
      <c r="BZ15" s="502">
        <v>4124073.44</v>
      </c>
      <c r="CA15" s="502">
        <v>998400</v>
      </c>
      <c r="CB15" s="502">
        <v>2853493.55</v>
      </c>
      <c r="CC15" s="503">
        <f t="shared" si="0"/>
        <v>413239331.75</v>
      </c>
      <c r="CD15" s="482"/>
      <c r="CE15" s="482"/>
      <c r="CF15" s="482"/>
      <c r="CG15" s="482"/>
      <c r="CH15" s="482"/>
      <c r="CI15" s="482"/>
    </row>
    <row r="16" spans="1:87" s="495" customFormat="1" x14ac:dyDescent="0.2">
      <c r="A16" s="496" t="s">
        <v>6457</v>
      </c>
      <c r="B16" s="497" t="s">
        <v>0</v>
      </c>
      <c r="C16" s="498" t="s">
        <v>1</v>
      </c>
      <c r="D16" s="499">
        <v>43010</v>
      </c>
      <c r="E16" s="498" t="s">
        <v>874</v>
      </c>
      <c r="F16" s="500" t="s">
        <v>56</v>
      </c>
      <c r="G16" s="501" t="s">
        <v>57</v>
      </c>
      <c r="H16" s="502">
        <v>17477355.260000002</v>
      </c>
      <c r="I16" s="502">
        <v>1644511.74</v>
      </c>
      <c r="J16" s="502">
        <v>4296937.3899999997</v>
      </c>
      <c r="K16" s="502">
        <v>374343.5</v>
      </c>
      <c r="L16" s="502">
        <v>2915434.52</v>
      </c>
      <c r="M16" s="502">
        <v>362087</v>
      </c>
      <c r="N16" s="502">
        <v>8373239.71</v>
      </c>
      <c r="O16" s="502">
        <v>1023217.86</v>
      </c>
      <c r="P16" s="502">
        <v>412529</v>
      </c>
      <c r="Q16" s="502">
        <v>2494765.5299999998</v>
      </c>
      <c r="R16" s="502">
        <v>529048.66</v>
      </c>
      <c r="S16" s="502">
        <v>628257.5</v>
      </c>
      <c r="T16" s="502">
        <v>706030.5</v>
      </c>
      <c r="U16" s="502">
        <v>846100.3</v>
      </c>
      <c r="V16" s="502">
        <v>79160.649999999994</v>
      </c>
      <c r="W16" s="502">
        <v>554097</v>
      </c>
      <c r="X16" s="502">
        <v>283412.5</v>
      </c>
      <c r="Y16" s="502">
        <v>563794.5</v>
      </c>
      <c r="Z16" s="502">
        <v>7013415.4400000004</v>
      </c>
      <c r="AA16" s="502">
        <v>1012401</v>
      </c>
      <c r="AB16" s="502">
        <v>2083025.12</v>
      </c>
      <c r="AC16" s="502">
        <v>1047025</v>
      </c>
      <c r="AD16" s="502">
        <v>825825</v>
      </c>
      <c r="AE16" s="502">
        <v>1190741.93</v>
      </c>
      <c r="AF16" s="502">
        <v>682609.98</v>
      </c>
      <c r="AG16" s="502">
        <v>523853.5</v>
      </c>
      <c r="AH16" s="502">
        <v>300873.48</v>
      </c>
      <c r="AI16" s="502">
        <v>3420226.12</v>
      </c>
      <c r="AJ16" s="502">
        <v>364516.57</v>
      </c>
      <c r="AK16" s="502">
        <v>486971</v>
      </c>
      <c r="AL16" s="502">
        <v>314652</v>
      </c>
      <c r="AM16" s="502">
        <v>251913.5</v>
      </c>
      <c r="AN16" s="502">
        <v>551899.5</v>
      </c>
      <c r="AO16" s="502">
        <v>607665.88</v>
      </c>
      <c r="AP16" s="502">
        <v>273615</v>
      </c>
      <c r="AQ16" s="502">
        <v>403354.89</v>
      </c>
      <c r="AR16" s="502">
        <v>1223588.99</v>
      </c>
      <c r="AS16" s="502">
        <v>419555</v>
      </c>
      <c r="AT16" s="502">
        <v>577075.82999999996</v>
      </c>
      <c r="AU16" s="502">
        <v>1536726</v>
      </c>
      <c r="AV16" s="502">
        <v>2379716.88</v>
      </c>
      <c r="AW16" s="502">
        <v>752952.79</v>
      </c>
      <c r="AX16" s="502">
        <v>306436.5</v>
      </c>
      <c r="AY16" s="502">
        <v>405163.97</v>
      </c>
      <c r="AZ16" s="502">
        <v>355918.5</v>
      </c>
      <c r="BA16" s="502">
        <v>241594.5</v>
      </c>
      <c r="BB16" s="502">
        <v>2248514.61</v>
      </c>
      <c r="BC16" s="502">
        <v>438633</v>
      </c>
      <c r="BD16" s="502">
        <v>480493.52</v>
      </c>
      <c r="BE16" s="502">
        <v>899960.61</v>
      </c>
      <c r="BF16" s="502">
        <v>375857</v>
      </c>
      <c r="BG16" s="502">
        <v>577331.55000000005</v>
      </c>
      <c r="BH16" s="502">
        <v>1261083</v>
      </c>
      <c r="BI16" s="502">
        <v>904236</v>
      </c>
      <c r="BJ16" s="502">
        <v>92970</v>
      </c>
      <c r="BK16" s="502">
        <v>147911</v>
      </c>
      <c r="BL16" s="502">
        <v>120010</v>
      </c>
      <c r="BM16" s="502">
        <v>2155854.17</v>
      </c>
      <c r="BN16" s="502">
        <v>919877.98</v>
      </c>
      <c r="BO16" s="502">
        <v>171681.5</v>
      </c>
      <c r="BP16" s="502">
        <v>1583056.14</v>
      </c>
      <c r="BQ16" s="502">
        <v>168923</v>
      </c>
      <c r="BR16" s="502">
        <v>232777.81</v>
      </c>
      <c r="BS16" s="502">
        <v>222507.45</v>
      </c>
      <c r="BT16" s="502">
        <v>6007753.4100000001</v>
      </c>
      <c r="BU16" s="502">
        <v>1948864.39</v>
      </c>
      <c r="BV16" s="502">
        <v>491607.8</v>
      </c>
      <c r="BW16" s="502">
        <v>2123922.5</v>
      </c>
      <c r="BX16" s="502">
        <v>951698.5</v>
      </c>
      <c r="BY16" s="502">
        <v>4343902.79</v>
      </c>
      <c r="BZ16" s="502">
        <v>888316</v>
      </c>
      <c r="CA16" s="502">
        <v>1157184.0900000001</v>
      </c>
      <c r="CB16" s="502">
        <v>829292.74</v>
      </c>
      <c r="CC16" s="503">
        <f t="shared" si="0"/>
        <v>104861857.54999998</v>
      </c>
      <c r="CD16" s="482"/>
      <c r="CE16" s="482"/>
      <c r="CF16" s="482"/>
      <c r="CG16" s="482"/>
      <c r="CH16" s="482"/>
      <c r="CI16" s="482"/>
    </row>
    <row r="17" spans="1:87" s="495" customFormat="1" x14ac:dyDescent="0.2">
      <c r="A17" s="496" t="s">
        <v>6457</v>
      </c>
      <c r="B17" s="497" t="s">
        <v>0</v>
      </c>
      <c r="C17" s="498" t="s">
        <v>1</v>
      </c>
      <c r="D17" s="499">
        <v>44010</v>
      </c>
      <c r="E17" s="511" t="s">
        <v>633</v>
      </c>
      <c r="F17" s="500" t="s">
        <v>58</v>
      </c>
      <c r="G17" s="501" t="s">
        <v>991</v>
      </c>
      <c r="H17" s="502">
        <v>-118369114.38</v>
      </c>
      <c r="I17" s="502">
        <v>0</v>
      </c>
      <c r="J17" s="502">
        <v>-23809</v>
      </c>
      <c r="K17" s="502">
        <v>0</v>
      </c>
      <c r="L17" s="502">
        <v>0</v>
      </c>
      <c r="M17" s="502">
        <v>0</v>
      </c>
      <c r="N17" s="502">
        <v>-48340100.549999997</v>
      </c>
      <c r="O17" s="502">
        <v>0</v>
      </c>
      <c r="P17" s="502">
        <v>-285</v>
      </c>
      <c r="Q17" s="502">
        <v>0</v>
      </c>
      <c r="R17" s="502">
        <v>-819244.42</v>
      </c>
      <c r="S17" s="502">
        <v>-327739.39</v>
      </c>
      <c r="T17" s="502">
        <v>-35461636.579999998</v>
      </c>
      <c r="U17" s="502">
        <v>-1211440.8999999999</v>
      </c>
      <c r="V17" s="502">
        <v>0</v>
      </c>
      <c r="W17" s="502">
        <v>0</v>
      </c>
      <c r="X17" s="502">
        <v>-2298</v>
      </c>
      <c r="Y17" s="502">
        <v>0</v>
      </c>
      <c r="Z17" s="502">
        <v>-150167991.90000001</v>
      </c>
      <c r="AA17" s="502">
        <v>0</v>
      </c>
      <c r="AB17" s="502">
        <v>0</v>
      </c>
      <c r="AC17" s="502">
        <v>-44674834.399999999</v>
      </c>
      <c r="AD17" s="502">
        <v>0</v>
      </c>
      <c r="AE17" s="502">
        <v>0</v>
      </c>
      <c r="AF17" s="502">
        <v>-6151749.9100000001</v>
      </c>
      <c r="AG17" s="502">
        <v>0</v>
      </c>
      <c r="AH17" s="502">
        <v>0</v>
      </c>
      <c r="AI17" s="502">
        <v>-15048121.560000001</v>
      </c>
      <c r="AJ17" s="502">
        <v>0</v>
      </c>
      <c r="AK17" s="502">
        <v>0</v>
      </c>
      <c r="AL17" s="502">
        <v>0</v>
      </c>
      <c r="AM17" s="502">
        <v>0</v>
      </c>
      <c r="AN17" s="502">
        <v>0</v>
      </c>
      <c r="AO17" s="502">
        <v>-24015</v>
      </c>
      <c r="AP17" s="502">
        <v>0</v>
      </c>
      <c r="AQ17" s="502">
        <v>0</v>
      </c>
      <c r="AR17" s="502">
        <v>0</v>
      </c>
      <c r="AS17" s="502">
        <v>-569113.46</v>
      </c>
      <c r="AT17" s="502">
        <v>0</v>
      </c>
      <c r="AU17" s="502">
        <v>-9479315.5899999999</v>
      </c>
      <c r="AV17" s="502">
        <v>-1887748</v>
      </c>
      <c r="AW17" s="502">
        <v>-22791.07</v>
      </c>
      <c r="AX17" s="502">
        <v>0</v>
      </c>
      <c r="AY17" s="502">
        <v>0</v>
      </c>
      <c r="AZ17" s="502">
        <v>0</v>
      </c>
      <c r="BA17" s="502">
        <v>0</v>
      </c>
      <c r="BB17" s="502">
        <v>0</v>
      </c>
      <c r="BC17" s="502">
        <v>593713.75</v>
      </c>
      <c r="BD17" s="502">
        <v>-100</v>
      </c>
      <c r="BE17" s="502">
        <v>0</v>
      </c>
      <c r="BF17" s="502">
        <v>-129654.65</v>
      </c>
      <c r="BG17" s="502">
        <v>0</v>
      </c>
      <c r="BH17" s="502">
        <v>-37138.5</v>
      </c>
      <c r="BI17" s="502">
        <v>0</v>
      </c>
      <c r="BJ17" s="502">
        <v>0</v>
      </c>
      <c r="BK17" s="502">
        <v>0</v>
      </c>
      <c r="BL17" s="502">
        <v>-1663204</v>
      </c>
      <c r="BM17" s="502">
        <v>-29258394.760000002</v>
      </c>
      <c r="BN17" s="502">
        <v>-90372743.069999993</v>
      </c>
      <c r="BO17" s="502">
        <v>0</v>
      </c>
      <c r="BP17" s="502">
        <v>0</v>
      </c>
      <c r="BQ17" s="502">
        <v>-247408.39</v>
      </c>
      <c r="BR17" s="502">
        <v>0</v>
      </c>
      <c r="BS17" s="502">
        <v>-1218779</v>
      </c>
      <c r="BT17" s="502">
        <v>-12095050.689999999</v>
      </c>
      <c r="BU17" s="502">
        <v>-387883.71</v>
      </c>
      <c r="BV17" s="502">
        <v>106591</v>
      </c>
      <c r="BW17" s="502">
        <v>-12493.1</v>
      </c>
      <c r="BX17" s="502">
        <v>-10213120.83</v>
      </c>
      <c r="BY17" s="502">
        <v>-1104562.3799999999</v>
      </c>
      <c r="BZ17" s="502">
        <v>0</v>
      </c>
      <c r="CA17" s="502">
        <v>0</v>
      </c>
      <c r="CB17" s="502">
        <v>0</v>
      </c>
      <c r="CC17" s="503">
        <f t="shared" si="0"/>
        <v>-578621577.44000006</v>
      </c>
      <c r="CD17" s="482"/>
      <c r="CE17" s="482"/>
      <c r="CF17" s="482"/>
      <c r="CG17" s="482"/>
      <c r="CH17" s="482"/>
      <c r="CI17" s="482"/>
    </row>
    <row r="18" spans="1:87" s="495" customFormat="1" x14ac:dyDescent="0.2">
      <c r="A18" s="496" t="s">
        <v>6457</v>
      </c>
      <c r="B18" s="497" t="s">
        <v>0</v>
      </c>
      <c r="C18" s="498" t="s">
        <v>1</v>
      </c>
      <c r="D18" s="499">
        <v>44010</v>
      </c>
      <c r="E18" s="511" t="s">
        <v>633</v>
      </c>
      <c r="F18" s="500" t="s">
        <v>59</v>
      </c>
      <c r="G18" s="501" t="s">
        <v>992</v>
      </c>
      <c r="H18" s="502">
        <v>-174346242.25</v>
      </c>
      <c r="I18" s="502">
        <v>-36525980.659999996</v>
      </c>
      <c r="J18" s="502">
        <v>-47731289.979999997</v>
      </c>
      <c r="K18" s="502">
        <v>-10493943.699999999</v>
      </c>
      <c r="L18" s="502">
        <v>-7624200.5700000003</v>
      </c>
      <c r="M18" s="502">
        <v>-158564.26999999999</v>
      </c>
      <c r="N18" s="502">
        <v>-179965695.88999999</v>
      </c>
      <c r="O18" s="502">
        <v>-17422740.059999999</v>
      </c>
      <c r="P18" s="502">
        <v>-1010134.98</v>
      </c>
      <c r="Q18" s="502">
        <v>-55303608.060000002</v>
      </c>
      <c r="R18" s="502">
        <v>-320076.55</v>
      </c>
      <c r="S18" s="502">
        <v>-361074.03</v>
      </c>
      <c r="T18" s="502">
        <v>-30713227.48</v>
      </c>
      <c r="U18" s="502">
        <v>-48346421.909999996</v>
      </c>
      <c r="V18" s="502">
        <v>-1035934.84</v>
      </c>
      <c r="W18" s="502">
        <v>-1816306.07</v>
      </c>
      <c r="X18" s="502">
        <v>-3648517.83</v>
      </c>
      <c r="Y18" s="502">
        <v>-448443.58</v>
      </c>
      <c r="Z18" s="502">
        <v>-209775804.65000001</v>
      </c>
      <c r="AA18" s="502">
        <v>-27750906.149999999</v>
      </c>
      <c r="AB18" s="502">
        <v>-4310119.08</v>
      </c>
      <c r="AC18" s="502">
        <v>-8217570.7199999997</v>
      </c>
      <c r="AD18" s="502">
        <v>-19907.240000000002</v>
      </c>
      <c r="AE18" s="502">
        <v>-236926.73</v>
      </c>
      <c r="AF18" s="502">
        <v>-12671523.220000001</v>
      </c>
      <c r="AG18" s="502">
        <v>0</v>
      </c>
      <c r="AH18" s="502">
        <v>-988844.99</v>
      </c>
      <c r="AI18" s="502">
        <v>-245592079.63999999</v>
      </c>
      <c r="AJ18" s="502">
        <v>-1111605.8899999999</v>
      </c>
      <c r="AK18" s="502">
        <v>-883992.83</v>
      </c>
      <c r="AL18" s="502">
        <v>-778036.34</v>
      </c>
      <c r="AM18" s="502">
        <v>0</v>
      </c>
      <c r="AN18" s="502">
        <v>-3642559.17</v>
      </c>
      <c r="AO18" s="502">
        <v>-459212.45</v>
      </c>
      <c r="AP18" s="502">
        <v>-626523.67000000004</v>
      </c>
      <c r="AQ18" s="502">
        <v>-4280425.16</v>
      </c>
      <c r="AR18" s="502">
        <v>-2203049.2999999998</v>
      </c>
      <c r="AS18" s="502">
        <v>-2074361.57</v>
      </c>
      <c r="AT18" s="502">
        <v>-1543056.19</v>
      </c>
      <c r="AU18" s="502">
        <v>-25558545.530000001</v>
      </c>
      <c r="AV18" s="502">
        <v>0</v>
      </c>
      <c r="AW18" s="502">
        <v>-345671.97</v>
      </c>
      <c r="AX18" s="502">
        <v>-1194827.25</v>
      </c>
      <c r="AY18" s="502">
        <v>0</v>
      </c>
      <c r="AZ18" s="502">
        <v>-2904.35</v>
      </c>
      <c r="BA18" s="502">
        <v>-1364835.79</v>
      </c>
      <c r="BB18" s="502">
        <v>-170552055.74000001</v>
      </c>
      <c r="BC18" s="502">
        <v>0</v>
      </c>
      <c r="BD18" s="502">
        <v>-1630096.33</v>
      </c>
      <c r="BE18" s="502">
        <v>-6940373.8600000003</v>
      </c>
      <c r="BF18" s="502">
        <v>-14486112.029999999</v>
      </c>
      <c r="BG18" s="502">
        <v>-101068.42</v>
      </c>
      <c r="BH18" s="502">
        <v>-8219652.6798999999</v>
      </c>
      <c r="BI18" s="502">
        <v>-14376067.59</v>
      </c>
      <c r="BJ18" s="502">
        <v>-467221.88</v>
      </c>
      <c r="BK18" s="502">
        <v>-333783.56</v>
      </c>
      <c r="BL18" s="502">
        <v>0</v>
      </c>
      <c r="BM18" s="502">
        <v>-101256339.58</v>
      </c>
      <c r="BN18" s="502">
        <v>0</v>
      </c>
      <c r="BO18" s="502">
        <v>355841.66</v>
      </c>
      <c r="BP18" s="502">
        <v>0</v>
      </c>
      <c r="BQ18" s="502">
        <v>-1432731.93</v>
      </c>
      <c r="BR18" s="502">
        <v>-1522658.67</v>
      </c>
      <c r="BS18" s="502">
        <v>0</v>
      </c>
      <c r="BT18" s="502">
        <v>-211068083.08000001</v>
      </c>
      <c r="BU18" s="502">
        <v>9539403.75</v>
      </c>
      <c r="BV18" s="502">
        <v>0</v>
      </c>
      <c r="BW18" s="502">
        <v>-2797690.36</v>
      </c>
      <c r="BX18" s="502">
        <v>-9511048.8699999992</v>
      </c>
      <c r="BY18" s="502">
        <v>-15027212.43</v>
      </c>
      <c r="BZ18" s="502">
        <v>-1227019.82</v>
      </c>
      <c r="CA18" s="502">
        <v>0</v>
      </c>
      <c r="CB18" s="502">
        <v>-1270904.54</v>
      </c>
      <c r="CC18" s="503">
        <f t="shared" si="0"/>
        <v>-1725230568.5498996</v>
      </c>
      <c r="CD18" s="482"/>
      <c r="CE18" s="482"/>
      <c r="CF18" s="482"/>
      <c r="CG18" s="482"/>
      <c r="CH18" s="482"/>
      <c r="CI18" s="482"/>
    </row>
    <row r="19" spans="1:87" s="495" customFormat="1" x14ac:dyDescent="0.2">
      <c r="A19" s="496" t="s">
        <v>6457</v>
      </c>
      <c r="B19" s="497" t="s">
        <v>0</v>
      </c>
      <c r="C19" s="498" t="s">
        <v>1</v>
      </c>
      <c r="D19" s="499">
        <v>44010</v>
      </c>
      <c r="E19" s="511" t="s">
        <v>633</v>
      </c>
      <c r="F19" s="500" t="s">
        <v>60</v>
      </c>
      <c r="G19" s="501" t="s">
        <v>993</v>
      </c>
      <c r="H19" s="502">
        <v>0</v>
      </c>
      <c r="I19" s="502">
        <v>0</v>
      </c>
      <c r="J19" s="502">
        <v>5931894.21</v>
      </c>
      <c r="K19" s="502">
        <v>8165918.29</v>
      </c>
      <c r="L19" s="502">
        <v>0</v>
      </c>
      <c r="M19" s="502">
        <v>78581.11</v>
      </c>
      <c r="N19" s="502">
        <v>63859279.479999997</v>
      </c>
      <c r="O19" s="502">
        <v>9210749.1600000001</v>
      </c>
      <c r="P19" s="502">
        <v>2574745.31</v>
      </c>
      <c r="Q19" s="502">
        <v>26055794.350000001</v>
      </c>
      <c r="R19" s="502">
        <v>344522.52</v>
      </c>
      <c r="S19" s="502">
        <v>2373132.4900000002</v>
      </c>
      <c r="T19" s="502">
        <v>9415647.6500000004</v>
      </c>
      <c r="U19" s="502">
        <v>4456331.68</v>
      </c>
      <c r="V19" s="502">
        <v>73076.710000000006</v>
      </c>
      <c r="W19" s="502">
        <v>2519.39</v>
      </c>
      <c r="X19" s="502">
        <v>4842530.26</v>
      </c>
      <c r="Y19" s="502">
        <v>930153.04</v>
      </c>
      <c r="Z19" s="502">
        <v>8079304.6100000003</v>
      </c>
      <c r="AA19" s="502">
        <v>9232921.4600000009</v>
      </c>
      <c r="AB19" s="502">
        <v>1792647.68</v>
      </c>
      <c r="AC19" s="502">
        <v>1767.14</v>
      </c>
      <c r="AD19" s="502">
        <v>1597711.88</v>
      </c>
      <c r="AE19" s="502">
        <v>0</v>
      </c>
      <c r="AF19" s="502">
        <v>0</v>
      </c>
      <c r="AG19" s="502">
        <v>0</v>
      </c>
      <c r="AH19" s="502">
        <v>27583.96</v>
      </c>
      <c r="AI19" s="502">
        <v>4653341.95</v>
      </c>
      <c r="AJ19" s="502">
        <v>3835849.8</v>
      </c>
      <c r="AK19" s="502">
        <v>2140742.34</v>
      </c>
      <c r="AL19" s="502">
        <v>5139265.01</v>
      </c>
      <c r="AM19" s="502">
        <v>1590292.42</v>
      </c>
      <c r="AN19" s="502">
        <v>3818108.49</v>
      </c>
      <c r="AO19" s="502">
        <v>1781605.53</v>
      </c>
      <c r="AP19" s="502">
        <v>4807972.41</v>
      </c>
      <c r="AQ19" s="502">
        <v>3577107.25</v>
      </c>
      <c r="AR19" s="502">
        <v>4217353.99</v>
      </c>
      <c r="AS19" s="502">
        <v>2758333.43</v>
      </c>
      <c r="AT19" s="502">
        <v>1593282.16</v>
      </c>
      <c r="AU19" s="502">
        <v>30688.73</v>
      </c>
      <c r="AV19" s="502">
        <v>0</v>
      </c>
      <c r="AW19" s="502">
        <v>880632.31</v>
      </c>
      <c r="AX19" s="502">
        <v>2277984.94</v>
      </c>
      <c r="AY19" s="502">
        <v>1087788.76</v>
      </c>
      <c r="AZ19" s="502">
        <v>116877.27</v>
      </c>
      <c r="BA19" s="502">
        <v>806818.5</v>
      </c>
      <c r="BB19" s="502">
        <v>33933987.630000003</v>
      </c>
      <c r="BC19" s="502">
        <v>0</v>
      </c>
      <c r="BD19" s="502">
        <v>3715671.68</v>
      </c>
      <c r="BE19" s="502">
        <v>4621086.6399999997</v>
      </c>
      <c r="BF19" s="502">
        <v>0</v>
      </c>
      <c r="BG19" s="502">
        <v>570746.02</v>
      </c>
      <c r="BH19" s="502">
        <v>0</v>
      </c>
      <c r="BI19" s="502">
        <v>0</v>
      </c>
      <c r="BJ19" s="502">
        <v>279853.90000000002</v>
      </c>
      <c r="BK19" s="502">
        <v>0</v>
      </c>
      <c r="BL19" s="502">
        <v>0</v>
      </c>
      <c r="BM19" s="502">
        <v>20477225.050000001</v>
      </c>
      <c r="BN19" s="502">
        <v>0</v>
      </c>
      <c r="BO19" s="502">
        <v>1117066.04</v>
      </c>
      <c r="BP19" s="502">
        <v>244384.02</v>
      </c>
      <c r="BQ19" s="502">
        <v>2837974.67</v>
      </c>
      <c r="BR19" s="502">
        <v>2570569.27</v>
      </c>
      <c r="BS19" s="502">
        <v>1124704.3700000001</v>
      </c>
      <c r="BT19" s="502">
        <v>21768412.149999999</v>
      </c>
      <c r="BU19" s="502">
        <v>982523.13</v>
      </c>
      <c r="BV19" s="502">
        <v>0</v>
      </c>
      <c r="BW19" s="502">
        <v>1534672.56</v>
      </c>
      <c r="BX19" s="502">
        <v>4076243.89</v>
      </c>
      <c r="BY19" s="502">
        <v>2468397.67</v>
      </c>
      <c r="BZ19" s="502">
        <v>6837.05</v>
      </c>
      <c r="CA19" s="502">
        <v>0</v>
      </c>
      <c r="CB19" s="502">
        <v>936367.6</v>
      </c>
      <c r="CC19" s="503">
        <f t="shared" si="0"/>
        <v>307427581.00999999</v>
      </c>
      <c r="CD19" s="482"/>
      <c r="CE19" s="482"/>
      <c r="CF19" s="482"/>
      <c r="CG19" s="482"/>
      <c r="CH19" s="482"/>
      <c r="CI19" s="482"/>
    </row>
    <row r="20" spans="1:87" s="495" customFormat="1" x14ac:dyDescent="0.2">
      <c r="A20" s="496" t="s">
        <v>6457</v>
      </c>
      <c r="B20" s="497" t="s">
        <v>0</v>
      </c>
      <c r="C20" s="498" t="s">
        <v>1</v>
      </c>
      <c r="D20" s="499">
        <v>44010</v>
      </c>
      <c r="E20" s="511" t="s">
        <v>633</v>
      </c>
      <c r="F20" s="500" t="s">
        <v>61</v>
      </c>
      <c r="G20" s="501" t="s">
        <v>994</v>
      </c>
      <c r="H20" s="502">
        <v>-16933206.07</v>
      </c>
      <c r="I20" s="502">
        <v>0</v>
      </c>
      <c r="J20" s="502">
        <v>55244.75</v>
      </c>
      <c r="K20" s="502">
        <v>-3342</v>
      </c>
      <c r="L20" s="502">
        <v>0</v>
      </c>
      <c r="M20" s="502">
        <v>7810</v>
      </c>
      <c r="N20" s="502">
        <v>-57537915.549999997</v>
      </c>
      <c r="O20" s="502">
        <v>-361025.15</v>
      </c>
      <c r="P20" s="502">
        <v>-66483</v>
      </c>
      <c r="Q20" s="502">
        <v>-4842072.5999999996</v>
      </c>
      <c r="R20" s="502">
        <v>-492736</v>
      </c>
      <c r="S20" s="502">
        <v>-526808.5</v>
      </c>
      <c r="T20" s="502">
        <v>-13482.75</v>
      </c>
      <c r="U20" s="502">
        <v>-520813.11</v>
      </c>
      <c r="V20" s="502">
        <v>0</v>
      </c>
      <c r="W20" s="502">
        <v>-8890</v>
      </c>
      <c r="X20" s="502">
        <v>1815895.3</v>
      </c>
      <c r="Y20" s="502">
        <v>-259555.62</v>
      </c>
      <c r="Z20" s="502">
        <v>-52689338.07</v>
      </c>
      <c r="AA20" s="502">
        <v>-1441454</v>
      </c>
      <c r="AB20" s="502">
        <v>-83230.42</v>
      </c>
      <c r="AC20" s="502">
        <v>0</v>
      </c>
      <c r="AD20" s="502">
        <v>-708122</v>
      </c>
      <c r="AE20" s="502">
        <v>-4442</v>
      </c>
      <c r="AF20" s="502">
        <v>0</v>
      </c>
      <c r="AG20" s="502">
        <v>0</v>
      </c>
      <c r="AH20" s="502">
        <v>0</v>
      </c>
      <c r="AI20" s="502">
        <v>-144999719.5</v>
      </c>
      <c r="AJ20" s="502">
        <v>0</v>
      </c>
      <c r="AK20" s="502">
        <v>-118100</v>
      </c>
      <c r="AL20" s="502">
        <v>-21302</v>
      </c>
      <c r="AM20" s="502">
        <v>-91519</v>
      </c>
      <c r="AN20" s="502">
        <v>-95689</v>
      </c>
      <c r="AO20" s="502">
        <v>-195582</v>
      </c>
      <c r="AP20" s="502">
        <v>-155344</v>
      </c>
      <c r="AQ20" s="502">
        <v>-56573</v>
      </c>
      <c r="AR20" s="502">
        <v>-33654</v>
      </c>
      <c r="AS20" s="502">
        <v>-221532.84</v>
      </c>
      <c r="AT20" s="502">
        <v>620006.19999999995</v>
      </c>
      <c r="AU20" s="502">
        <v>-17369899</v>
      </c>
      <c r="AV20" s="502">
        <v>-107770</v>
      </c>
      <c r="AW20" s="502">
        <v>-179368</v>
      </c>
      <c r="AX20" s="502">
        <v>-426073.83</v>
      </c>
      <c r="AY20" s="502">
        <v>-78295</v>
      </c>
      <c r="AZ20" s="502">
        <v>-57016.69</v>
      </c>
      <c r="BA20" s="502">
        <v>-46661</v>
      </c>
      <c r="BB20" s="502">
        <v>-37460524</v>
      </c>
      <c r="BC20" s="502">
        <v>0</v>
      </c>
      <c r="BD20" s="502">
        <v>-251661.75</v>
      </c>
      <c r="BE20" s="502">
        <v>-35192</v>
      </c>
      <c r="BF20" s="502">
        <v>-50526</v>
      </c>
      <c r="BG20" s="502">
        <v>-118149.75</v>
      </c>
      <c r="BH20" s="502">
        <v>-169369.5</v>
      </c>
      <c r="BI20" s="502">
        <v>-1084831.72</v>
      </c>
      <c r="BJ20" s="502">
        <v>-157610</v>
      </c>
      <c r="BK20" s="502">
        <v>0</v>
      </c>
      <c r="BL20" s="502">
        <v>-26404</v>
      </c>
      <c r="BM20" s="502">
        <v>-25326053.350000001</v>
      </c>
      <c r="BN20" s="502">
        <v>-1854491</v>
      </c>
      <c r="BO20" s="502">
        <v>-7176</v>
      </c>
      <c r="BP20" s="502">
        <v>-6542</v>
      </c>
      <c r="BQ20" s="502">
        <v>965</v>
      </c>
      <c r="BR20" s="502">
        <v>0</v>
      </c>
      <c r="BS20" s="502">
        <v>-140</v>
      </c>
      <c r="BT20" s="502">
        <v>-49324703.799999997</v>
      </c>
      <c r="BU20" s="502">
        <v>-281834</v>
      </c>
      <c r="BV20" s="502">
        <v>0</v>
      </c>
      <c r="BW20" s="502">
        <v>-2055268.8</v>
      </c>
      <c r="BX20" s="502">
        <v>-511990.01</v>
      </c>
      <c r="BY20" s="502">
        <v>-4250058</v>
      </c>
      <c r="BZ20" s="502">
        <v>-62190.8</v>
      </c>
      <c r="CA20" s="502">
        <v>0</v>
      </c>
      <c r="CB20" s="502">
        <v>-841</v>
      </c>
      <c r="CC20" s="503">
        <f t="shared" si="0"/>
        <v>-421282651.93000007</v>
      </c>
      <c r="CD20" s="482"/>
      <c r="CE20" s="482"/>
      <c r="CF20" s="482"/>
      <c r="CG20" s="482"/>
      <c r="CH20" s="482"/>
      <c r="CI20" s="482"/>
    </row>
    <row r="21" spans="1:87" s="495" customFormat="1" x14ac:dyDescent="0.2">
      <c r="A21" s="496" t="s">
        <v>6457</v>
      </c>
      <c r="B21" s="497" t="s">
        <v>0</v>
      </c>
      <c r="C21" s="498" t="s">
        <v>1</v>
      </c>
      <c r="D21" s="499">
        <v>44010</v>
      </c>
      <c r="E21" s="511" t="s">
        <v>633</v>
      </c>
      <c r="F21" s="500" t="s">
        <v>6198</v>
      </c>
      <c r="G21" s="501" t="s">
        <v>995</v>
      </c>
      <c r="H21" s="502">
        <v>0</v>
      </c>
      <c r="I21" s="502">
        <v>0</v>
      </c>
      <c r="J21" s="502">
        <v>0</v>
      </c>
      <c r="K21" s="502">
        <v>0</v>
      </c>
      <c r="L21" s="502">
        <v>52896.75</v>
      </c>
      <c r="M21" s="502">
        <v>0</v>
      </c>
      <c r="N21" s="502">
        <v>4337270.49</v>
      </c>
      <c r="O21" s="502">
        <v>9405963</v>
      </c>
      <c r="P21" s="502">
        <v>410</v>
      </c>
      <c r="Q21" s="502">
        <v>12464719.140000001</v>
      </c>
      <c r="R21" s="502">
        <v>99844.5</v>
      </c>
      <c r="S21" s="502">
        <v>8524843.75</v>
      </c>
      <c r="T21" s="502">
        <v>14384034</v>
      </c>
      <c r="U21" s="502">
        <v>32103</v>
      </c>
      <c r="V21" s="502">
        <v>0</v>
      </c>
      <c r="W21" s="502">
        <v>0</v>
      </c>
      <c r="X21" s="502">
        <v>6847657.5999999996</v>
      </c>
      <c r="Y21" s="502">
        <v>0</v>
      </c>
      <c r="Z21" s="502">
        <v>178878.25</v>
      </c>
      <c r="AA21" s="502">
        <v>1952</v>
      </c>
      <c r="AB21" s="502">
        <v>178991.15</v>
      </c>
      <c r="AC21" s="502">
        <v>12747</v>
      </c>
      <c r="AD21" s="502">
        <v>4961648.71</v>
      </c>
      <c r="AE21" s="502">
        <v>176894.75</v>
      </c>
      <c r="AF21" s="502">
        <v>1965790.44</v>
      </c>
      <c r="AG21" s="502">
        <v>0</v>
      </c>
      <c r="AH21" s="502">
        <v>2617</v>
      </c>
      <c r="AI21" s="502">
        <v>131073.39000000001</v>
      </c>
      <c r="AJ21" s="502">
        <v>14948314.83</v>
      </c>
      <c r="AK21" s="502">
        <v>10624001</v>
      </c>
      <c r="AL21" s="502">
        <v>6064866</v>
      </c>
      <c r="AM21" s="502">
        <v>6063609</v>
      </c>
      <c r="AN21" s="502">
        <v>9859537</v>
      </c>
      <c r="AO21" s="502">
        <v>10658796</v>
      </c>
      <c r="AP21" s="502">
        <v>6795744</v>
      </c>
      <c r="AQ21" s="502">
        <v>13040219.75</v>
      </c>
      <c r="AR21" s="502">
        <v>9411969</v>
      </c>
      <c r="AS21" s="502">
        <v>9352102.5500000007</v>
      </c>
      <c r="AT21" s="502">
        <v>8073838</v>
      </c>
      <c r="AU21" s="502">
        <v>251377</v>
      </c>
      <c r="AV21" s="502">
        <v>2581834.25</v>
      </c>
      <c r="AW21" s="502">
        <v>6146000</v>
      </c>
      <c r="AX21" s="502">
        <v>3760609.2</v>
      </c>
      <c r="AY21" s="502">
        <v>3643554.65</v>
      </c>
      <c r="AZ21" s="502">
        <v>308701.75</v>
      </c>
      <c r="BA21" s="502">
        <v>902118.5</v>
      </c>
      <c r="BB21" s="502">
        <v>166842.5</v>
      </c>
      <c r="BC21" s="502">
        <v>1565671</v>
      </c>
      <c r="BD21" s="502">
        <v>5238116.4400000004</v>
      </c>
      <c r="BE21" s="502">
        <v>5380252</v>
      </c>
      <c r="BF21" s="502">
        <v>4503812</v>
      </c>
      <c r="BG21" s="502">
        <v>0</v>
      </c>
      <c r="BH21" s="502">
        <v>4864705.5999999996</v>
      </c>
      <c r="BI21" s="502">
        <v>3570864.75</v>
      </c>
      <c r="BJ21" s="502">
        <v>2022032.75</v>
      </c>
      <c r="BK21" s="502">
        <v>1473732.75</v>
      </c>
      <c r="BL21" s="502">
        <v>1558878</v>
      </c>
      <c r="BM21" s="502">
        <v>920</v>
      </c>
      <c r="BN21" s="502">
        <v>2831122.85</v>
      </c>
      <c r="BO21" s="502">
        <v>5818173.6500000004</v>
      </c>
      <c r="BP21" s="502">
        <v>2994714.9</v>
      </c>
      <c r="BQ21" s="502">
        <v>7887737.6500000004</v>
      </c>
      <c r="BR21" s="502">
        <v>6636743.9000000004</v>
      </c>
      <c r="BS21" s="502">
        <v>2596586.65</v>
      </c>
      <c r="BT21" s="502">
        <v>127990.39999999999</v>
      </c>
      <c r="BU21" s="502">
        <v>1478040.5</v>
      </c>
      <c r="BV21" s="502">
        <v>4084166.5</v>
      </c>
      <c r="BW21" s="502">
        <v>287294.5</v>
      </c>
      <c r="BX21" s="502">
        <v>13954839.050000001</v>
      </c>
      <c r="BY21" s="502">
        <v>0</v>
      </c>
      <c r="BZ21" s="502">
        <v>1068906.3500000001</v>
      </c>
      <c r="CA21" s="502">
        <v>420974.9</v>
      </c>
      <c r="CB21" s="502">
        <v>0</v>
      </c>
      <c r="CC21" s="503">
        <f t="shared" si="0"/>
        <v>266780646.99000004</v>
      </c>
      <c r="CD21" s="482"/>
      <c r="CE21" s="482"/>
      <c r="CF21" s="482"/>
      <c r="CG21" s="482"/>
      <c r="CH21" s="482"/>
      <c r="CI21" s="482"/>
    </row>
    <row r="22" spans="1:87" s="495" customFormat="1" x14ac:dyDescent="0.2">
      <c r="A22" s="496" t="s">
        <v>1200</v>
      </c>
      <c r="B22" s="497" t="s">
        <v>0</v>
      </c>
      <c r="C22" s="498" t="s">
        <v>1</v>
      </c>
      <c r="D22" s="499">
        <v>41010</v>
      </c>
      <c r="E22" s="498" t="s">
        <v>869</v>
      </c>
      <c r="F22" s="500" t="s">
        <v>62</v>
      </c>
      <c r="G22" s="501" t="s">
        <v>996</v>
      </c>
      <c r="H22" s="502">
        <v>5998810.8799999999</v>
      </c>
      <c r="I22" s="502">
        <v>0</v>
      </c>
      <c r="J22" s="502">
        <v>13270</v>
      </c>
      <c r="K22" s="502">
        <v>1049100</v>
      </c>
      <c r="L22" s="502">
        <v>861750</v>
      </c>
      <c r="M22" s="502">
        <v>676075</v>
      </c>
      <c r="N22" s="502">
        <v>2567366.5</v>
      </c>
      <c r="O22" s="502">
        <v>17123155.5</v>
      </c>
      <c r="P22" s="502">
        <v>2797865</v>
      </c>
      <c r="Q22" s="502">
        <v>0</v>
      </c>
      <c r="R22" s="502">
        <v>1351893</v>
      </c>
      <c r="S22" s="502">
        <v>5006732.5</v>
      </c>
      <c r="T22" s="502">
        <v>2085907</v>
      </c>
      <c r="U22" s="502">
        <v>4723403.55</v>
      </c>
      <c r="V22" s="502">
        <v>0</v>
      </c>
      <c r="W22" s="502">
        <v>4045060</v>
      </c>
      <c r="X22" s="502">
        <v>2672529</v>
      </c>
      <c r="Y22" s="502">
        <v>731302.62</v>
      </c>
      <c r="Z22" s="502">
        <v>1254202.5</v>
      </c>
      <c r="AA22" s="502">
        <v>5351094</v>
      </c>
      <c r="AB22" s="502">
        <v>3918152.13</v>
      </c>
      <c r="AC22" s="502">
        <v>4038332.65</v>
      </c>
      <c r="AD22" s="502">
        <v>1957888</v>
      </c>
      <c r="AE22" s="502">
        <v>4465084.5</v>
      </c>
      <c r="AF22" s="502">
        <v>3023216.27</v>
      </c>
      <c r="AG22" s="502">
        <v>924428</v>
      </c>
      <c r="AH22" s="502">
        <v>14920</v>
      </c>
      <c r="AI22" s="502">
        <v>0</v>
      </c>
      <c r="AJ22" s="502">
        <v>2323939</v>
      </c>
      <c r="AK22" s="502">
        <v>705667</v>
      </c>
      <c r="AL22" s="502">
        <v>111153</v>
      </c>
      <c r="AM22" s="502">
        <v>2452290</v>
      </c>
      <c r="AN22" s="502">
        <v>1096025</v>
      </c>
      <c r="AO22" s="502">
        <v>1218300</v>
      </c>
      <c r="AP22" s="502">
        <v>1494744</v>
      </c>
      <c r="AQ22" s="502">
        <v>1826667</v>
      </c>
      <c r="AR22" s="502">
        <v>1247021</v>
      </c>
      <c r="AS22" s="502">
        <v>1660863.5</v>
      </c>
      <c r="AT22" s="502">
        <v>1843811.56</v>
      </c>
      <c r="AU22" s="502">
        <v>16000</v>
      </c>
      <c r="AV22" s="502">
        <v>54710</v>
      </c>
      <c r="AW22" s="502">
        <v>1315453</v>
      </c>
      <c r="AX22" s="502">
        <v>329130</v>
      </c>
      <c r="AY22" s="502">
        <v>42393</v>
      </c>
      <c r="AZ22" s="502">
        <v>0</v>
      </c>
      <c r="BA22" s="502">
        <v>108072</v>
      </c>
      <c r="BB22" s="502">
        <v>5770575</v>
      </c>
      <c r="BC22" s="502">
        <v>3826068.5</v>
      </c>
      <c r="BD22" s="502">
        <v>2376663.54</v>
      </c>
      <c r="BE22" s="502">
        <v>3499450</v>
      </c>
      <c r="BF22" s="502">
        <v>2554469</v>
      </c>
      <c r="BG22" s="502">
        <v>3154754</v>
      </c>
      <c r="BH22" s="502">
        <v>5691675</v>
      </c>
      <c r="BI22" s="502">
        <v>0</v>
      </c>
      <c r="BJ22" s="502">
        <v>0</v>
      </c>
      <c r="BK22" s="502">
        <v>711181</v>
      </c>
      <c r="BL22" s="502">
        <v>46394</v>
      </c>
      <c r="BM22" s="502">
        <v>4293424.75</v>
      </c>
      <c r="BN22" s="502">
        <v>410</v>
      </c>
      <c r="BO22" s="502">
        <v>916730</v>
      </c>
      <c r="BP22" s="502">
        <v>901668</v>
      </c>
      <c r="BQ22" s="502">
        <v>2849826</v>
      </c>
      <c r="BR22" s="502">
        <v>3010565</v>
      </c>
      <c r="BS22" s="502">
        <v>953170</v>
      </c>
      <c r="BT22" s="502">
        <v>2388501</v>
      </c>
      <c r="BU22" s="502">
        <v>5273772.25</v>
      </c>
      <c r="BV22" s="502">
        <v>1944751</v>
      </c>
      <c r="BW22" s="502">
        <v>5304416.66</v>
      </c>
      <c r="BX22" s="502">
        <v>7099346.2999999998</v>
      </c>
      <c r="BY22" s="502">
        <v>2234704.88</v>
      </c>
      <c r="BZ22" s="502">
        <v>2702432.1</v>
      </c>
      <c r="CA22" s="502">
        <v>619784</v>
      </c>
      <c r="CB22" s="502">
        <v>1700399.25</v>
      </c>
      <c r="CC22" s="503">
        <f t="shared" si="0"/>
        <v>164322908.88999999</v>
      </c>
      <c r="CD22" s="482"/>
      <c r="CE22" s="482"/>
      <c r="CF22" s="482"/>
      <c r="CG22" s="482"/>
      <c r="CH22" s="482"/>
      <c r="CI22" s="482"/>
    </row>
    <row r="23" spans="1:87" s="495" customFormat="1" x14ac:dyDescent="0.2">
      <c r="A23" s="496" t="s">
        <v>6457</v>
      </c>
      <c r="B23" s="497" t="s">
        <v>0</v>
      </c>
      <c r="C23" s="498" t="s">
        <v>1</v>
      </c>
      <c r="D23" s="499">
        <v>43010</v>
      </c>
      <c r="E23" s="511" t="s">
        <v>874</v>
      </c>
      <c r="F23" s="500" t="s">
        <v>63</v>
      </c>
      <c r="G23" s="501" t="s">
        <v>64</v>
      </c>
      <c r="H23" s="502">
        <v>0</v>
      </c>
      <c r="I23" s="502">
        <v>0</v>
      </c>
      <c r="J23" s="502">
        <v>4559772.8</v>
      </c>
      <c r="K23" s="502">
        <v>0</v>
      </c>
      <c r="L23" s="502">
        <v>0</v>
      </c>
      <c r="M23" s="502">
        <v>0</v>
      </c>
      <c r="N23" s="502">
        <v>0</v>
      </c>
      <c r="O23" s="502">
        <v>0</v>
      </c>
      <c r="P23" s="502">
        <v>0</v>
      </c>
      <c r="Q23" s="502">
        <v>0</v>
      </c>
      <c r="R23" s="502">
        <v>0</v>
      </c>
      <c r="S23" s="502">
        <v>0</v>
      </c>
      <c r="T23" s="502">
        <v>0</v>
      </c>
      <c r="U23" s="502">
        <v>0</v>
      </c>
      <c r="V23" s="502">
        <v>0</v>
      </c>
      <c r="W23" s="502">
        <v>0</v>
      </c>
      <c r="X23" s="502">
        <v>0</v>
      </c>
      <c r="Y23" s="502">
        <v>0</v>
      </c>
      <c r="Z23" s="502">
        <v>0</v>
      </c>
      <c r="AA23" s="502">
        <v>3543342.7</v>
      </c>
      <c r="AB23" s="502">
        <v>0</v>
      </c>
      <c r="AC23" s="502">
        <v>6579601.7999999998</v>
      </c>
      <c r="AD23" s="502">
        <v>0</v>
      </c>
      <c r="AE23" s="502">
        <v>0</v>
      </c>
      <c r="AF23" s="502">
        <v>0</v>
      </c>
      <c r="AG23" s="502">
        <v>0</v>
      </c>
      <c r="AH23" s="502">
        <v>0</v>
      </c>
      <c r="AI23" s="502">
        <v>0</v>
      </c>
      <c r="AJ23" s="502">
        <v>0</v>
      </c>
      <c r="AK23" s="502">
        <v>0</v>
      </c>
      <c r="AL23" s="502">
        <v>0</v>
      </c>
      <c r="AM23" s="502">
        <v>0</v>
      </c>
      <c r="AN23" s="502">
        <v>0</v>
      </c>
      <c r="AO23" s="502">
        <v>0</v>
      </c>
      <c r="AP23" s="502">
        <v>0</v>
      </c>
      <c r="AQ23" s="502">
        <v>0</v>
      </c>
      <c r="AR23" s="502">
        <v>0</v>
      </c>
      <c r="AS23" s="502">
        <v>0</v>
      </c>
      <c r="AT23" s="502">
        <v>0</v>
      </c>
      <c r="AU23" s="502">
        <v>0</v>
      </c>
      <c r="AV23" s="502">
        <v>0</v>
      </c>
      <c r="AW23" s="502">
        <v>0</v>
      </c>
      <c r="AX23" s="502">
        <v>0</v>
      </c>
      <c r="AY23" s="502">
        <v>0</v>
      </c>
      <c r="AZ23" s="502">
        <v>4771205.0999999996</v>
      </c>
      <c r="BA23" s="502">
        <v>4178012.8</v>
      </c>
      <c r="BB23" s="502">
        <v>0</v>
      </c>
      <c r="BC23" s="502">
        <v>4801784.5</v>
      </c>
      <c r="BD23" s="502">
        <v>0</v>
      </c>
      <c r="BE23" s="502">
        <v>0</v>
      </c>
      <c r="BF23" s="502">
        <v>0</v>
      </c>
      <c r="BG23" s="502">
        <v>0</v>
      </c>
      <c r="BH23" s="502">
        <v>0</v>
      </c>
      <c r="BI23" s="502">
        <v>0</v>
      </c>
      <c r="BJ23" s="502">
        <v>0</v>
      </c>
      <c r="BK23" s="502">
        <v>0</v>
      </c>
      <c r="BL23" s="502">
        <v>0</v>
      </c>
      <c r="BM23" s="502">
        <v>0</v>
      </c>
      <c r="BN23" s="502">
        <v>6175636</v>
      </c>
      <c r="BO23" s="502">
        <v>0</v>
      </c>
      <c r="BP23" s="502">
        <v>0</v>
      </c>
      <c r="BQ23" s="502">
        <v>0</v>
      </c>
      <c r="BR23" s="502">
        <v>0</v>
      </c>
      <c r="BS23" s="502">
        <v>0</v>
      </c>
      <c r="BT23" s="502">
        <v>0</v>
      </c>
      <c r="BU23" s="502">
        <v>0</v>
      </c>
      <c r="BV23" s="502">
        <v>5574719.0999999996</v>
      </c>
      <c r="BW23" s="502">
        <v>0</v>
      </c>
      <c r="BX23" s="502">
        <v>0</v>
      </c>
      <c r="BY23" s="502">
        <v>5589234.0999999996</v>
      </c>
      <c r="BZ23" s="502">
        <v>0</v>
      </c>
      <c r="CA23" s="502">
        <v>0</v>
      </c>
      <c r="CB23" s="502">
        <v>0</v>
      </c>
      <c r="CC23" s="503">
        <f t="shared" si="0"/>
        <v>45773308.900000006</v>
      </c>
      <c r="CD23" s="482"/>
      <c r="CE23" s="482"/>
      <c r="CF23" s="482"/>
      <c r="CG23" s="482"/>
      <c r="CH23" s="482"/>
      <c r="CI23" s="482"/>
    </row>
    <row r="24" spans="1:87" s="495" customFormat="1" x14ac:dyDescent="0.2">
      <c r="A24" s="496" t="s">
        <v>6457</v>
      </c>
      <c r="B24" s="497" t="s">
        <v>0</v>
      </c>
      <c r="C24" s="498" t="s">
        <v>1</v>
      </c>
      <c r="D24" s="499">
        <v>43010</v>
      </c>
      <c r="E24" s="511" t="s">
        <v>874</v>
      </c>
      <c r="F24" s="500" t="s">
        <v>65</v>
      </c>
      <c r="G24" s="501" t="s">
        <v>66</v>
      </c>
      <c r="H24" s="502">
        <v>31411185.649999999</v>
      </c>
      <c r="I24" s="502">
        <v>1823072.07</v>
      </c>
      <c r="J24" s="502">
        <v>17861888.460000001</v>
      </c>
      <c r="K24" s="502">
        <v>1514746.21</v>
      </c>
      <c r="L24" s="502">
        <v>1653716.65</v>
      </c>
      <c r="M24" s="502">
        <v>3382620.31</v>
      </c>
      <c r="N24" s="502">
        <v>1000000</v>
      </c>
      <c r="O24" s="502">
        <v>112000</v>
      </c>
      <c r="P24" s="502">
        <v>500000</v>
      </c>
      <c r="Q24" s="502">
        <v>17622170</v>
      </c>
      <c r="R24" s="502">
        <v>0</v>
      </c>
      <c r="S24" s="502">
        <v>5840371.0099999998</v>
      </c>
      <c r="T24" s="502">
        <v>9016959.7799999993</v>
      </c>
      <c r="U24" s="502">
        <v>1000</v>
      </c>
      <c r="V24" s="502">
        <v>6000000</v>
      </c>
      <c r="W24" s="502">
        <v>0</v>
      </c>
      <c r="X24" s="502">
        <v>13267577.48</v>
      </c>
      <c r="Y24" s="502">
        <v>5667002.4199999999</v>
      </c>
      <c r="Z24" s="502">
        <v>21267092.43</v>
      </c>
      <c r="AA24" s="502">
        <v>16287414.140000001</v>
      </c>
      <c r="AB24" s="502">
        <v>2386397.3199999998</v>
      </c>
      <c r="AC24" s="502">
        <v>21228082.239999998</v>
      </c>
      <c r="AD24" s="502">
        <v>658226.99</v>
      </c>
      <c r="AE24" s="502">
        <v>1463191.81</v>
      </c>
      <c r="AF24" s="502">
        <v>1197257.47</v>
      </c>
      <c r="AG24" s="502">
        <v>480393.27</v>
      </c>
      <c r="AH24" s="502">
        <v>1439046.56</v>
      </c>
      <c r="AI24" s="502">
        <v>1900000</v>
      </c>
      <c r="AJ24" s="502">
        <v>950000</v>
      </c>
      <c r="AK24" s="502">
        <v>870000</v>
      </c>
      <c r="AL24" s="502">
        <v>1730000</v>
      </c>
      <c r="AM24" s="502">
        <v>870000</v>
      </c>
      <c r="AN24" s="502">
        <v>850000</v>
      </c>
      <c r="AO24" s="502">
        <v>860000</v>
      </c>
      <c r="AP24" s="502">
        <v>860000</v>
      </c>
      <c r="AQ24" s="502">
        <v>1313697.6599999999</v>
      </c>
      <c r="AR24" s="502">
        <v>1280000</v>
      </c>
      <c r="AS24" s="502">
        <v>1506026.3</v>
      </c>
      <c r="AT24" s="502">
        <v>760000</v>
      </c>
      <c r="AU24" s="502">
        <v>18756343</v>
      </c>
      <c r="AV24" s="502">
        <v>0</v>
      </c>
      <c r="AW24" s="502">
        <v>105454.34</v>
      </c>
      <c r="AX24" s="502">
        <v>800000</v>
      </c>
      <c r="AY24" s="502">
        <v>3406409</v>
      </c>
      <c r="AZ24" s="502">
        <v>1700000</v>
      </c>
      <c r="BA24" s="502">
        <v>2611650</v>
      </c>
      <c r="BB24" s="502">
        <v>15335097</v>
      </c>
      <c r="BC24" s="502">
        <v>4882147</v>
      </c>
      <c r="BD24" s="502">
        <v>0</v>
      </c>
      <c r="BE24" s="502">
        <v>3500000</v>
      </c>
      <c r="BF24" s="502">
        <v>500000</v>
      </c>
      <c r="BG24" s="502">
        <v>1500000</v>
      </c>
      <c r="BH24" s="502">
        <v>51000</v>
      </c>
      <c r="BI24" s="502">
        <v>3608000</v>
      </c>
      <c r="BJ24" s="502">
        <v>2500000</v>
      </c>
      <c r="BK24" s="502">
        <v>2500000</v>
      </c>
      <c r="BL24" s="502">
        <v>9300809.8100000005</v>
      </c>
      <c r="BM24" s="502">
        <v>14445909.48</v>
      </c>
      <c r="BN24" s="502">
        <v>14994785.93</v>
      </c>
      <c r="BO24" s="502">
        <v>1255484.6599999999</v>
      </c>
      <c r="BP24" s="502">
        <v>1000000</v>
      </c>
      <c r="BQ24" s="502">
        <v>4266492</v>
      </c>
      <c r="BR24" s="502">
        <v>2117150</v>
      </c>
      <c r="BS24" s="502">
        <v>4749225</v>
      </c>
      <c r="BT24" s="502">
        <v>4177984.69</v>
      </c>
      <c r="BU24" s="502">
        <v>1338858.33</v>
      </c>
      <c r="BV24" s="502">
        <v>5132412.47</v>
      </c>
      <c r="BW24" s="502">
        <v>7350535.2000000002</v>
      </c>
      <c r="BX24" s="502">
        <v>1826643.23</v>
      </c>
      <c r="BY24" s="502">
        <v>19398854.32</v>
      </c>
      <c r="BZ24" s="502">
        <v>1732258.74</v>
      </c>
      <c r="CA24" s="502">
        <v>862879.33</v>
      </c>
      <c r="CB24" s="502">
        <v>7268385.79</v>
      </c>
      <c r="CC24" s="503">
        <f t="shared" si="0"/>
        <v>359805905.55000013</v>
      </c>
      <c r="CD24" s="482"/>
      <c r="CE24" s="482"/>
      <c r="CF24" s="482"/>
      <c r="CG24" s="482"/>
      <c r="CH24" s="482"/>
      <c r="CI24" s="482"/>
    </row>
    <row r="25" spans="1:87" s="495" customFormat="1" x14ac:dyDescent="0.2">
      <c r="A25" s="496" t="s">
        <v>1200</v>
      </c>
      <c r="B25" s="497" t="s">
        <v>0</v>
      </c>
      <c r="C25" s="498" t="s">
        <v>1</v>
      </c>
      <c r="D25" s="499">
        <v>41010</v>
      </c>
      <c r="E25" s="498" t="s">
        <v>869</v>
      </c>
      <c r="F25" s="500" t="s">
        <v>67</v>
      </c>
      <c r="G25" s="501" t="s">
        <v>6460</v>
      </c>
      <c r="H25" s="502">
        <v>29947829.18</v>
      </c>
      <c r="I25" s="502">
        <v>2268821.9500000002</v>
      </c>
      <c r="J25" s="502">
        <v>12878280.949999999</v>
      </c>
      <c r="K25" s="502">
        <v>1147848.21</v>
      </c>
      <c r="L25" s="502">
        <v>1047472.91</v>
      </c>
      <c r="M25" s="502">
        <v>208193.81</v>
      </c>
      <c r="N25" s="502">
        <v>52273550.130000003</v>
      </c>
      <c r="O25" s="502">
        <v>3987892.5</v>
      </c>
      <c r="P25" s="502">
        <v>870895</v>
      </c>
      <c r="Q25" s="502">
        <v>13179489.449999999</v>
      </c>
      <c r="R25" s="502">
        <v>1225511</v>
      </c>
      <c r="S25" s="502">
        <v>2461384.25</v>
      </c>
      <c r="T25" s="502">
        <v>3783860.35</v>
      </c>
      <c r="U25" s="502">
        <v>4149445.16</v>
      </c>
      <c r="V25" s="502">
        <v>302463.68</v>
      </c>
      <c r="W25" s="502">
        <v>1098729.8999999999</v>
      </c>
      <c r="X25" s="502">
        <v>588447</v>
      </c>
      <c r="Y25" s="502">
        <v>621253.29</v>
      </c>
      <c r="Z25" s="502">
        <v>7641060.8099999996</v>
      </c>
      <c r="AA25" s="502">
        <v>3755358.25</v>
      </c>
      <c r="AB25" s="502">
        <v>1904522.79</v>
      </c>
      <c r="AC25" s="502">
        <v>1183154.81</v>
      </c>
      <c r="AD25" s="502">
        <v>3657196.15</v>
      </c>
      <c r="AE25" s="502">
        <v>939771.5</v>
      </c>
      <c r="AF25" s="502">
        <v>2939735.97</v>
      </c>
      <c r="AG25" s="502">
        <v>398311.5</v>
      </c>
      <c r="AH25" s="502">
        <v>486671</v>
      </c>
      <c r="AI25" s="502">
        <v>49075287.659999996</v>
      </c>
      <c r="AJ25" s="502">
        <v>1387085.45</v>
      </c>
      <c r="AK25" s="502">
        <v>217750</v>
      </c>
      <c r="AL25" s="502">
        <v>400835.48</v>
      </c>
      <c r="AM25" s="502">
        <v>195823</v>
      </c>
      <c r="AN25" s="502">
        <v>854606</v>
      </c>
      <c r="AO25" s="502">
        <v>1533339.63</v>
      </c>
      <c r="AP25" s="502">
        <v>767968.25</v>
      </c>
      <c r="AQ25" s="502">
        <v>1810169.73</v>
      </c>
      <c r="AR25" s="502">
        <v>1037488.05</v>
      </c>
      <c r="AS25" s="502">
        <v>717382.49</v>
      </c>
      <c r="AT25" s="502">
        <v>699340.75</v>
      </c>
      <c r="AU25" s="502">
        <v>5854717.2000000002</v>
      </c>
      <c r="AV25" s="502">
        <v>433117.02</v>
      </c>
      <c r="AW25" s="502">
        <v>877272.13</v>
      </c>
      <c r="AX25" s="502">
        <v>1078425.5</v>
      </c>
      <c r="AY25" s="502">
        <v>328611.96999999997</v>
      </c>
      <c r="AZ25" s="502">
        <v>203150.71</v>
      </c>
      <c r="BA25" s="502">
        <v>373682.61</v>
      </c>
      <c r="BB25" s="502">
        <v>7514912.0499999998</v>
      </c>
      <c r="BC25" s="502">
        <v>407952</v>
      </c>
      <c r="BD25" s="502">
        <v>2085794</v>
      </c>
      <c r="BE25" s="502">
        <v>721945.59</v>
      </c>
      <c r="BF25" s="502">
        <v>1011896.06</v>
      </c>
      <c r="BG25" s="502">
        <v>4828460</v>
      </c>
      <c r="BH25" s="502">
        <v>1353613</v>
      </c>
      <c r="BI25" s="502">
        <v>1518899.18</v>
      </c>
      <c r="BJ25" s="502">
        <v>1417549.85</v>
      </c>
      <c r="BK25" s="502">
        <v>55587.199999999997</v>
      </c>
      <c r="BL25" s="502">
        <v>155723</v>
      </c>
      <c r="BM25" s="502">
        <v>5980412.4500000002</v>
      </c>
      <c r="BN25" s="502">
        <v>2274085</v>
      </c>
      <c r="BO25" s="502">
        <v>109362.8</v>
      </c>
      <c r="BP25" s="502">
        <v>500949</v>
      </c>
      <c r="BQ25" s="502">
        <v>776624</v>
      </c>
      <c r="BR25" s="502">
        <v>797369</v>
      </c>
      <c r="BS25" s="502">
        <v>340423.85</v>
      </c>
      <c r="BT25" s="502">
        <v>28682225.789999999</v>
      </c>
      <c r="BU25" s="502">
        <v>564356.18999999994</v>
      </c>
      <c r="BV25" s="502">
        <v>692071</v>
      </c>
      <c r="BW25" s="502">
        <v>817369.56</v>
      </c>
      <c r="BX25" s="502">
        <v>1419089.25</v>
      </c>
      <c r="BY25" s="502">
        <v>7792628.3600000003</v>
      </c>
      <c r="BZ25" s="502">
        <v>567838.1</v>
      </c>
      <c r="CA25" s="502">
        <v>379533.85</v>
      </c>
      <c r="CB25" s="502">
        <v>1005653.65</v>
      </c>
      <c r="CC25" s="503">
        <f t="shared" si="0"/>
        <v>296565528.91000003</v>
      </c>
      <c r="CD25" s="482"/>
      <c r="CE25" s="482"/>
      <c r="CF25" s="482"/>
      <c r="CG25" s="482"/>
      <c r="CH25" s="482"/>
      <c r="CI25" s="482"/>
    </row>
    <row r="26" spans="1:87" s="495" customFormat="1" x14ac:dyDescent="0.2">
      <c r="A26" s="496" t="s">
        <v>1201</v>
      </c>
      <c r="B26" s="497" t="s">
        <v>0</v>
      </c>
      <c r="C26" s="498" t="s">
        <v>1</v>
      </c>
      <c r="D26" s="499">
        <v>42010</v>
      </c>
      <c r="E26" s="498" t="s">
        <v>871</v>
      </c>
      <c r="F26" s="500" t="s">
        <v>68</v>
      </c>
      <c r="G26" s="501" t="s">
        <v>6461</v>
      </c>
      <c r="H26" s="502">
        <v>42807557.270000003</v>
      </c>
      <c r="I26" s="502">
        <v>682447.5</v>
      </c>
      <c r="J26" s="502">
        <v>14750765.800000001</v>
      </c>
      <c r="K26" s="502">
        <v>709705.28</v>
      </c>
      <c r="L26" s="502">
        <v>991726.89</v>
      </c>
      <c r="M26" s="502">
        <v>30406.6</v>
      </c>
      <c r="N26" s="502">
        <v>62535462.240000002</v>
      </c>
      <c r="O26" s="502">
        <v>0</v>
      </c>
      <c r="P26" s="502">
        <v>398797.95</v>
      </c>
      <c r="Q26" s="502">
        <v>21192853.399999999</v>
      </c>
      <c r="R26" s="502">
        <v>93149</v>
      </c>
      <c r="S26" s="502">
        <v>0</v>
      </c>
      <c r="T26" s="502">
        <v>14187282.289999999</v>
      </c>
      <c r="U26" s="502">
        <v>10204639.02</v>
      </c>
      <c r="V26" s="502">
        <v>71495.39</v>
      </c>
      <c r="W26" s="502">
        <v>2527791.56</v>
      </c>
      <c r="X26" s="502">
        <v>404283.5</v>
      </c>
      <c r="Y26" s="502">
        <v>54940.75</v>
      </c>
      <c r="Z26" s="502">
        <v>34093415.439999998</v>
      </c>
      <c r="AA26" s="502">
        <v>5100785.72</v>
      </c>
      <c r="AB26" s="502">
        <v>1703272.25</v>
      </c>
      <c r="AC26" s="502">
        <v>496861</v>
      </c>
      <c r="AD26" s="502">
        <v>189950.55</v>
      </c>
      <c r="AE26" s="502">
        <v>73084.600000000006</v>
      </c>
      <c r="AF26" s="502">
        <v>8895232.1999999993</v>
      </c>
      <c r="AG26" s="502">
        <v>22964.25</v>
      </c>
      <c r="AH26" s="502">
        <v>551914</v>
      </c>
      <c r="AI26" s="502">
        <v>79491006.870000005</v>
      </c>
      <c r="AJ26" s="502">
        <v>223828.58</v>
      </c>
      <c r="AK26" s="502">
        <v>23721.3</v>
      </c>
      <c r="AL26" s="502">
        <v>43959.7</v>
      </c>
      <c r="AM26" s="502">
        <v>49203</v>
      </c>
      <c r="AN26" s="502">
        <v>0</v>
      </c>
      <c r="AO26" s="502">
        <v>467192</v>
      </c>
      <c r="AP26" s="502">
        <v>35764</v>
      </c>
      <c r="AQ26" s="502">
        <v>453237.95</v>
      </c>
      <c r="AR26" s="502">
        <v>226039.95</v>
      </c>
      <c r="AS26" s="502">
        <v>147459.79999999999</v>
      </c>
      <c r="AT26" s="502">
        <v>49721.4</v>
      </c>
      <c r="AU26" s="502">
        <v>7149535.1600000001</v>
      </c>
      <c r="AV26" s="502">
        <v>81656.009999999995</v>
      </c>
      <c r="AW26" s="502">
        <v>79061.649999999994</v>
      </c>
      <c r="AX26" s="502">
        <v>184869.75</v>
      </c>
      <c r="AY26" s="502">
        <v>26813.25</v>
      </c>
      <c r="AZ26" s="502">
        <v>68029</v>
      </c>
      <c r="BA26" s="502">
        <v>199956.8</v>
      </c>
      <c r="BB26" s="502">
        <v>28711363.600000001</v>
      </c>
      <c r="BC26" s="502">
        <v>490507.5</v>
      </c>
      <c r="BD26" s="502">
        <v>446345</v>
      </c>
      <c r="BE26" s="502">
        <v>560424.05000000005</v>
      </c>
      <c r="BF26" s="502">
        <v>6582812.5</v>
      </c>
      <c r="BG26" s="502">
        <v>1409237</v>
      </c>
      <c r="BH26" s="502">
        <v>5532768.5</v>
      </c>
      <c r="BI26" s="502">
        <v>4082215.94</v>
      </c>
      <c r="BJ26" s="502">
        <v>1446233.55</v>
      </c>
      <c r="BK26" s="502">
        <v>101447</v>
      </c>
      <c r="BL26" s="502">
        <v>118248</v>
      </c>
      <c r="BM26" s="502">
        <v>28358776.34</v>
      </c>
      <c r="BN26" s="502">
        <v>9890925.1300000008</v>
      </c>
      <c r="BO26" s="502">
        <v>791863</v>
      </c>
      <c r="BP26" s="502">
        <v>0</v>
      </c>
      <c r="BQ26" s="502">
        <v>184647</v>
      </c>
      <c r="BR26" s="502">
        <v>0</v>
      </c>
      <c r="BS26" s="502">
        <v>0</v>
      </c>
      <c r="BT26" s="502">
        <v>18925000.260000002</v>
      </c>
      <c r="BU26" s="502">
        <v>1028669.57</v>
      </c>
      <c r="BV26" s="502">
        <v>951440</v>
      </c>
      <c r="BW26" s="502">
        <v>1169826.27</v>
      </c>
      <c r="BX26" s="502">
        <v>1630296.87</v>
      </c>
      <c r="BY26" s="502">
        <v>14256652</v>
      </c>
      <c r="BZ26" s="502">
        <v>689935.25</v>
      </c>
      <c r="CA26" s="502">
        <v>419960</v>
      </c>
      <c r="CB26" s="502">
        <v>216969.51</v>
      </c>
      <c r="CC26" s="503">
        <f t="shared" si="0"/>
        <v>439768404.45999992</v>
      </c>
      <c r="CD26" s="482"/>
      <c r="CE26" s="482"/>
      <c r="CF26" s="482"/>
      <c r="CG26" s="482"/>
      <c r="CH26" s="482"/>
      <c r="CI26" s="482"/>
    </row>
    <row r="27" spans="1:87" s="495" customFormat="1" x14ac:dyDescent="0.2">
      <c r="A27" s="496" t="s">
        <v>6457</v>
      </c>
      <c r="B27" s="497" t="s">
        <v>0</v>
      </c>
      <c r="C27" s="498" t="s">
        <v>1</v>
      </c>
      <c r="D27" s="499">
        <v>41010</v>
      </c>
      <c r="E27" s="498" t="s">
        <v>869</v>
      </c>
      <c r="F27" s="500" t="s">
        <v>69</v>
      </c>
      <c r="G27" s="501" t="s">
        <v>6462</v>
      </c>
      <c r="H27" s="502">
        <v>0</v>
      </c>
      <c r="I27" s="502">
        <v>0</v>
      </c>
      <c r="J27" s="502">
        <v>0</v>
      </c>
      <c r="K27" s="502">
        <v>-293384.40000000002</v>
      </c>
      <c r="L27" s="502">
        <v>-1253515.07</v>
      </c>
      <c r="M27" s="502">
        <v>0</v>
      </c>
      <c r="N27" s="502">
        <v>0</v>
      </c>
      <c r="O27" s="502">
        <v>0</v>
      </c>
      <c r="P27" s="502">
        <v>-1976.08</v>
      </c>
      <c r="Q27" s="502">
        <v>0</v>
      </c>
      <c r="R27" s="502">
        <v>-5014.7</v>
      </c>
      <c r="S27" s="502">
        <v>0</v>
      </c>
      <c r="T27" s="502">
        <v>-10040390.83</v>
      </c>
      <c r="U27" s="502">
        <v>-621104.52</v>
      </c>
      <c r="V27" s="502">
        <v>0</v>
      </c>
      <c r="W27" s="502">
        <v>-190614.25</v>
      </c>
      <c r="X27" s="502">
        <v>0</v>
      </c>
      <c r="Y27" s="502">
        <v>0</v>
      </c>
      <c r="Z27" s="502">
        <v>-2357017.8199999998</v>
      </c>
      <c r="AA27" s="502">
        <v>0</v>
      </c>
      <c r="AB27" s="502">
        <v>-1207187.51</v>
      </c>
      <c r="AC27" s="502">
        <v>0</v>
      </c>
      <c r="AD27" s="502">
        <v>-84763.67</v>
      </c>
      <c r="AE27" s="502">
        <v>-3793.4</v>
      </c>
      <c r="AF27" s="502">
        <v>0</v>
      </c>
      <c r="AG27" s="502">
        <v>0</v>
      </c>
      <c r="AH27" s="502">
        <v>-61777</v>
      </c>
      <c r="AI27" s="502">
        <v>0</v>
      </c>
      <c r="AJ27" s="502">
        <v>0</v>
      </c>
      <c r="AK27" s="502">
        <v>-6541.7</v>
      </c>
      <c r="AL27" s="502">
        <v>-1530.1</v>
      </c>
      <c r="AM27" s="502">
        <v>0</v>
      </c>
      <c r="AN27" s="502">
        <v>0</v>
      </c>
      <c r="AO27" s="502">
        <v>-389680.5</v>
      </c>
      <c r="AP27" s="502">
        <v>0</v>
      </c>
      <c r="AQ27" s="502">
        <v>-1083</v>
      </c>
      <c r="AR27" s="502">
        <v>-3924.55</v>
      </c>
      <c r="AS27" s="502">
        <v>0</v>
      </c>
      <c r="AT27" s="502">
        <v>-92945.62</v>
      </c>
      <c r="AU27" s="502">
        <v>-2074435.19</v>
      </c>
      <c r="AV27" s="502">
        <v>0</v>
      </c>
      <c r="AW27" s="502">
        <v>0</v>
      </c>
      <c r="AX27" s="502">
        <v>-81023.33</v>
      </c>
      <c r="AY27" s="502">
        <v>0</v>
      </c>
      <c r="AZ27" s="502">
        <v>0</v>
      </c>
      <c r="BA27" s="502">
        <v>0</v>
      </c>
      <c r="BB27" s="502">
        <v>0</v>
      </c>
      <c r="BC27" s="502">
        <v>0</v>
      </c>
      <c r="BD27" s="502">
        <v>-424173.69</v>
      </c>
      <c r="BE27" s="502">
        <v>0</v>
      </c>
      <c r="BF27" s="502">
        <v>0</v>
      </c>
      <c r="BG27" s="502">
        <v>0</v>
      </c>
      <c r="BH27" s="502">
        <v>-446282.99</v>
      </c>
      <c r="BI27" s="502">
        <v>-268375.90000000002</v>
      </c>
      <c r="BJ27" s="502">
        <v>0</v>
      </c>
      <c r="BK27" s="502">
        <v>0</v>
      </c>
      <c r="BL27" s="502">
        <v>0</v>
      </c>
      <c r="BM27" s="502">
        <v>-14228756.73</v>
      </c>
      <c r="BN27" s="502">
        <v>0</v>
      </c>
      <c r="BO27" s="502">
        <v>0</v>
      </c>
      <c r="BP27" s="502">
        <v>-7309.94</v>
      </c>
      <c r="BQ27" s="502">
        <v>0</v>
      </c>
      <c r="BR27" s="502">
        <v>-74103.95</v>
      </c>
      <c r="BS27" s="502">
        <v>-37347.599999999999</v>
      </c>
      <c r="BT27" s="502">
        <v>0</v>
      </c>
      <c r="BU27" s="502">
        <v>-433765.62</v>
      </c>
      <c r="BV27" s="502">
        <v>0</v>
      </c>
      <c r="BW27" s="502">
        <v>-165967.72</v>
      </c>
      <c r="BX27" s="502">
        <v>-523501.36</v>
      </c>
      <c r="BY27" s="502">
        <v>-7177436.3499999996</v>
      </c>
      <c r="BZ27" s="502">
        <v>-268323.55</v>
      </c>
      <c r="CA27" s="502">
        <v>0</v>
      </c>
      <c r="CB27" s="502">
        <v>-30494.560000000001</v>
      </c>
      <c r="CC27" s="503">
        <f t="shared" si="0"/>
        <v>-42857543.199999996</v>
      </c>
      <c r="CD27" s="482"/>
      <c r="CE27" s="482"/>
      <c r="CF27" s="482"/>
      <c r="CG27" s="482"/>
      <c r="CH27" s="482"/>
      <c r="CI27" s="482"/>
    </row>
    <row r="28" spans="1:87" s="495" customFormat="1" x14ac:dyDescent="0.2">
      <c r="A28" s="496" t="s">
        <v>6457</v>
      </c>
      <c r="B28" s="497" t="s">
        <v>0</v>
      </c>
      <c r="C28" s="498" t="s">
        <v>1</v>
      </c>
      <c r="D28" s="499">
        <v>42010</v>
      </c>
      <c r="E28" s="498" t="s">
        <v>871</v>
      </c>
      <c r="F28" s="500" t="s">
        <v>70</v>
      </c>
      <c r="G28" s="501" t="s">
        <v>6463</v>
      </c>
      <c r="H28" s="502">
        <v>0</v>
      </c>
      <c r="I28" s="502">
        <v>0</v>
      </c>
      <c r="J28" s="502">
        <v>4009952.63</v>
      </c>
      <c r="K28" s="502">
        <v>37187.85</v>
      </c>
      <c r="L28" s="502">
        <v>0</v>
      </c>
      <c r="M28" s="502">
        <v>0</v>
      </c>
      <c r="N28" s="502">
        <v>0</v>
      </c>
      <c r="O28" s="502">
        <v>0</v>
      </c>
      <c r="P28" s="502">
        <v>0</v>
      </c>
      <c r="Q28" s="502">
        <v>0</v>
      </c>
      <c r="R28" s="502">
        <v>0</v>
      </c>
      <c r="S28" s="502">
        <v>0</v>
      </c>
      <c r="T28" s="502">
        <v>1673274.99</v>
      </c>
      <c r="U28" s="502">
        <v>270251.2</v>
      </c>
      <c r="V28" s="502">
        <v>0</v>
      </c>
      <c r="W28" s="502">
        <v>0</v>
      </c>
      <c r="X28" s="502">
        <v>0</v>
      </c>
      <c r="Y28" s="502">
        <v>0</v>
      </c>
      <c r="Z28" s="502">
        <v>0</v>
      </c>
      <c r="AA28" s="502">
        <v>48255.08</v>
      </c>
      <c r="AB28" s="502">
        <v>44508.97</v>
      </c>
      <c r="AC28" s="502">
        <v>0</v>
      </c>
      <c r="AD28" s="502">
        <v>0</v>
      </c>
      <c r="AE28" s="502">
        <v>2180.6999999999998</v>
      </c>
      <c r="AF28" s="502">
        <v>0</v>
      </c>
      <c r="AG28" s="502">
        <v>0</v>
      </c>
      <c r="AH28" s="502">
        <v>0</v>
      </c>
      <c r="AI28" s="502">
        <v>0</v>
      </c>
      <c r="AJ28" s="502">
        <v>706205.11</v>
      </c>
      <c r="AK28" s="502">
        <v>0</v>
      </c>
      <c r="AL28" s="502">
        <v>0</v>
      </c>
      <c r="AM28" s="502">
        <v>161711.32</v>
      </c>
      <c r="AN28" s="502">
        <v>0</v>
      </c>
      <c r="AO28" s="502">
        <v>78866.5</v>
      </c>
      <c r="AP28" s="502">
        <v>1810.08</v>
      </c>
      <c r="AQ28" s="502">
        <v>0</v>
      </c>
      <c r="AR28" s="502">
        <v>9011.2999999999993</v>
      </c>
      <c r="AS28" s="502">
        <v>0</v>
      </c>
      <c r="AT28" s="502">
        <v>635058.88</v>
      </c>
      <c r="AU28" s="502">
        <v>0</v>
      </c>
      <c r="AV28" s="502">
        <v>0</v>
      </c>
      <c r="AW28" s="502">
        <v>0</v>
      </c>
      <c r="AX28" s="502">
        <v>343589.58</v>
      </c>
      <c r="AY28" s="502">
        <v>0</v>
      </c>
      <c r="AZ28" s="502">
        <v>12437.52</v>
      </c>
      <c r="BA28" s="502">
        <v>4957.8999999999996</v>
      </c>
      <c r="BB28" s="502">
        <v>0</v>
      </c>
      <c r="BC28" s="502">
        <v>0</v>
      </c>
      <c r="BD28" s="502">
        <v>35680.65</v>
      </c>
      <c r="BE28" s="502">
        <v>0</v>
      </c>
      <c r="BF28" s="502">
        <v>0</v>
      </c>
      <c r="BG28" s="502">
        <v>0</v>
      </c>
      <c r="BH28" s="502">
        <v>0</v>
      </c>
      <c r="BI28" s="502">
        <v>38142.5</v>
      </c>
      <c r="BJ28" s="502">
        <v>0</v>
      </c>
      <c r="BK28" s="502">
        <v>0</v>
      </c>
      <c r="BL28" s="502">
        <v>0</v>
      </c>
      <c r="BM28" s="502">
        <v>869263.15</v>
      </c>
      <c r="BN28" s="502">
        <v>0</v>
      </c>
      <c r="BO28" s="502">
        <v>0</v>
      </c>
      <c r="BP28" s="502">
        <v>0</v>
      </c>
      <c r="BQ28" s="502">
        <v>0</v>
      </c>
      <c r="BR28" s="502">
        <v>428.76</v>
      </c>
      <c r="BS28" s="502">
        <v>4528.7</v>
      </c>
      <c r="BT28" s="502">
        <v>0</v>
      </c>
      <c r="BU28" s="502">
        <v>7671.25</v>
      </c>
      <c r="BV28" s="502">
        <v>0</v>
      </c>
      <c r="BW28" s="502">
        <v>45965.07</v>
      </c>
      <c r="BX28" s="502">
        <v>212095.09</v>
      </c>
      <c r="BY28" s="502">
        <v>389400.83</v>
      </c>
      <c r="BZ28" s="502">
        <v>0</v>
      </c>
      <c r="CA28" s="502">
        <v>0</v>
      </c>
      <c r="CB28" s="502">
        <v>173006.91</v>
      </c>
      <c r="CC28" s="503">
        <f t="shared" si="0"/>
        <v>9815442.5199999996</v>
      </c>
      <c r="CD28" s="482"/>
      <c r="CE28" s="482"/>
      <c r="CF28" s="482"/>
      <c r="CG28" s="482"/>
      <c r="CH28" s="482"/>
      <c r="CI28" s="482"/>
    </row>
    <row r="29" spans="1:87" s="495" customFormat="1" x14ac:dyDescent="0.2">
      <c r="A29" s="496" t="s">
        <v>6457</v>
      </c>
      <c r="B29" s="497" t="s">
        <v>0</v>
      </c>
      <c r="C29" s="498" t="s">
        <v>1</v>
      </c>
      <c r="D29" s="499">
        <v>41010</v>
      </c>
      <c r="E29" s="498" t="s">
        <v>869</v>
      </c>
      <c r="F29" s="500" t="s">
        <v>751</v>
      </c>
      <c r="G29" s="501" t="s">
        <v>752</v>
      </c>
      <c r="H29" s="502">
        <v>0</v>
      </c>
      <c r="I29" s="502">
        <v>0</v>
      </c>
      <c r="J29" s="502">
        <v>0</v>
      </c>
      <c r="K29" s="502">
        <v>0</v>
      </c>
      <c r="L29" s="502">
        <v>0</v>
      </c>
      <c r="M29" s="502">
        <v>0</v>
      </c>
      <c r="N29" s="502">
        <v>0</v>
      </c>
      <c r="O29" s="502">
        <v>1331810</v>
      </c>
      <c r="P29" s="502">
        <v>35890.06</v>
      </c>
      <c r="Q29" s="502">
        <v>0</v>
      </c>
      <c r="R29" s="502">
        <v>0</v>
      </c>
      <c r="S29" s="502">
        <v>0</v>
      </c>
      <c r="T29" s="502">
        <v>0</v>
      </c>
      <c r="U29" s="502">
        <v>0</v>
      </c>
      <c r="V29" s="502">
        <v>0</v>
      </c>
      <c r="W29" s="502">
        <v>0</v>
      </c>
      <c r="X29" s="502">
        <v>0</v>
      </c>
      <c r="Y29" s="502">
        <v>0</v>
      </c>
      <c r="Z29" s="502">
        <v>0</v>
      </c>
      <c r="AA29" s="502">
        <v>0</v>
      </c>
      <c r="AB29" s="502">
        <v>0</v>
      </c>
      <c r="AC29" s="502">
        <v>0</v>
      </c>
      <c r="AD29" s="502">
        <v>0</v>
      </c>
      <c r="AE29" s="502">
        <v>77530</v>
      </c>
      <c r="AF29" s="502">
        <v>0</v>
      </c>
      <c r="AG29" s="502">
        <v>0</v>
      </c>
      <c r="AH29" s="502">
        <v>1502819</v>
      </c>
      <c r="AI29" s="502">
        <v>0</v>
      </c>
      <c r="AJ29" s="502">
        <v>0</v>
      </c>
      <c r="AK29" s="502">
        <v>0</v>
      </c>
      <c r="AL29" s="502">
        <v>803843.86</v>
      </c>
      <c r="AM29" s="502">
        <v>0</v>
      </c>
      <c r="AN29" s="502">
        <v>0</v>
      </c>
      <c r="AO29" s="502">
        <v>0</v>
      </c>
      <c r="AP29" s="502">
        <v>0</v>
      </c>
      <c r="AQ29" s="502">
        <v>0</v>
      </c>
      <c r="AR29" s="502">
        <v>0</v>
      </c>
      <c r="AS29" s="502">
        <v>0</v>
      </c>
      <c r="AT29" s="502">
        <v>0</v>
      </c>
      <c r="AU29" s="502">
        <v>0</v>
      </c>
      <c r="AV29" s="502">
        <v>0</v>
      </c>
      <c r="AW29" s="502">
        <v>0</v>
      </c>
      <c r="AX29" s="502">
        <v>0</v>
      </c>
      <c r="AY29" s="502">
        <v>0</v>
      </c>
      <c r="AZ29" s="502">
        <v>0</v>
      </c>
      <c r="BA29" s="502">
        <v>0</v>
      </c>
      <c r="BB29" s="502">
        <v>0</v>
      </c>
      <c r="BC29" s="502">
        <v>0</v>
      </c>
      <c r="BD29" s="502">
        <v>0</v>
      </c>
      <c r="BE29" s="502">
        <v>157700</v>
      </c>
      <c r="BF29" s="502">
        <v>0</v>
      </c>
      <c r="BG29" s="502">
        <v>0</v>
      </c>
      <c r="BH29" s="502">
        <v>0</v>
      </c>
      <c r="BI29" s="502">
        <v>1688642</v>
      </c>
      <c r="BJ29" s="502">
        <v>0</v>
      </c>
      <c r="BK29" s="502">
        <v>0</v>
      </c>
      <c r="BL29" s="502">
        <v>0</v>
      </c>
      <c r="BM29" s="502">
        <v>0</v>
      </c>
      <c r="BN29" s="502">
        <v>70750</v>
      </c>
      <c r="BO29" s="502">
        <v>0</v>
      </c>
      <c r="BP29" s="502">
        <v>0</v>
      </c>
      <c r="BQ29" s="502">
        <v>0</v>
      </c>
      <c r="BR29" s="502">
        <v>0</v>
      </c>
      <c r="BS29" s="502">
        <v>0</v>
      </c>
      <c r="BT29" s="502">
        <v>0</v>
      </c>
      <c r="BU29" s="502">
        <v>415377.63</v>
      </c>
      <c r="BV29" s="502">
        <v>0</v>
      </c>
      <c r="BW29" s="502">
        <v>0</v>
      </c>
      <c r="BX29" s="502">
        <v>0</v>
      </c>
      <c r="BY29" s="502">
        <v>0</v>
      </c>
      <c r="BZ29" s="502">
        <v>0</v>
      </c>
      <c r="CA29" s="502">
        <v>0</v>
      </c>
      <c r="CB29" s="502">
        <v>0</v>
      </c>
      <c r="CC29" s="503">
        <f t="shared" si="0"/>
        <v>6084362.5499999998</v>
      </c>
      <c r="CD29" s="482"/>
      <c r="CE29" s="482"/>
      <c r="CF29" s="482"/>
      <c r="CG29" s="482"/>
      <c r="CH29" s="482"/>
      <c r="CI29" s="482"/>
    </row>
    <row r="30" spans="1:87" s="495" customFormat="1" x14ac:dyDescent="0.2">
      <c r="A30" s="496" t="s">
        <v>6457</v>
      </c>
      <c r="B30" s="497" t="s">
        <v>0</v>
      </c>
      <c r="C30" s="498" t="s">
        <v>1</v>
      </c>
      <c r="D30" s="499">
        <v>42010</v>
      </c>
      <c r="E30" s="498" t="s">
        <v>871</v>
      </c>
      <c r="F30" s="500" t="s">
        <v>753</v>
      </c>
      <c r="G30" s="501" t="s">
        <v>754</v>
      </c>
      <c r="H30" s="502">
        <v>0</v>
      </c>
      <c r="I30" s="502">
        <v>0</v>
      </c>
      <c r="J30" s="502">
        <v>0</v>
      </c>
      <c r="K30" s="502">
        <v>0</v>
      </c>
      <c r="L30" s="502">
        <v>1644814</v>
      </c>
      <c r="M30" s="502">
        <v>0</v>
      </c>
      <c r="N30" s="502">
        <v>0</v>
      </c>
      <c r="O30" s="502">
        <v>0</v>
      </c>
      <c r="P30" s="502">
        <v>0</v>
      </c>
      <c r="Q30" s="502">
        <v>0</v>
      </c>
      <c r="R30" s="502">
        <v>0</v>
      </c>
      <c r="S30" s="502">
        <v>0</v>
      </c>
      <c r="T30" s="502">
        <v>0</v>
      </c>
      <c r="U30" s="502">
        <v>0</v>
      </c>
      <c r="V30" s="502">
        <v>0</v>
      </c>
      <c r="W30" s="502">
        <v>0</v>
      </c>
      <c r="X30" s="502">
        <v>0</v>
      </c>
      <c r="Y30" s="502">
        <v>0</v>
      </c>
      <c r="Z30" s="502">
        <v>0</v>
      </c>
      <c r="AA30" s="502">
        <v>507938.19</v>
      </c>
      <c r="AB30" s="502">
        <v>0</v>
      </c>
      <c r="AC30" s="502">
        <v>135322.19</v>
      </c>
      <c r="AD30" s="502">
        <v>203759.7</v>
      </c>
      <c r="AE30" s="502">
        <v>1204912.6200000001</v>
      </c>
      <c r="AF30" s="502">
        <v>36407.4</v>
      </c>
      <c r="AG30" s="502">
        <v>0</v>
      </c>
      <c r="AH30" s="502">
        <v>417801.78</v>
      </c>
      <c r="AI30" s="502">
        <v>0</v>
      </c>
      <c r="AJ30" s="502">
        <v>0</v>
      </c>
      <c r="AK30" s="502">
        <v>0</v>
      </c>
      <c r="AL30" s="502">
        <v>0</v>
      </c>
      <c r="AM30" s="502">
        <v>0</v>
      </c>
      <c r="AN30" s="502">
        <v>0</v>
      </c>
      <c r="AO30" s="502">
        <v>0</v>
      </c>
      <c r="AP30" s="502">
        <v>0</v>
      </c>
      <c r="AQ30" s="502">
        <v>0</v>
      </c>
      <c r="AR30" s="502">
        <v>0</v>
      </c>
      <c r="AS30" s="502">
        <v>0</v>
      </c>
      <c r="AT30" s="502">
        <v>0</v>
      </c>
      <c r="AU30" s="502">
        <v>0</v>
      </c>
      <c r="AV30" s="502">
        <v>0</v>
      </c>
      <c r="AW30" s="502">
        <v>0</v>
      </c>
      <c r="AX30" s="502">
        <v>0</v>
      </c>
      <c r="AY30" s="502">
        <v>0</v>
      </c>
      <c r="AZ30" s="502">
        <v>0</v>
      </c>
      <c r="BA30" s="502">
        <v>0</v>
      </c>
      <c r="BB30" s="502">
        <v>0</v>
      </c>
      <c r="BC30" s="502">
        <v>0</v>
      </c>
      <c r="BD30" s="502">
        <v>0</v>
      </c>
      <c r="BE30" s="502">
        <v>0</v>
      </c>
      <c r="BF30" s="502">
        <v>0</v>
      </c>
      <c r="BG30" s="502">
        <v>0</v>
      </c>
      <c r="BH30" s="502">
        <v>0</v>
      </c>
      <c r="BI30" s="502">
        <v>0</v>
      </c>
      <c r="BJ30" s="502">
        <v>0</v>
      </c>
      <c r="BK30" s="502">
        <v>0</v>
      </c>
      <c r="BL30" s="502">
        <v>0</v>
      </c>
      <c r="BM30" s="502">
        <v>0</v>
      </c>
      <c r="BN30" s="502">
        <v>0</v>
      </c>
      <c r="BO30" s="502">
        <v>0</v>
      </c>
      <c r="BP30" s="502">
        <v>0</v>
      </c>
      <c r="BQ30" s="502">
        <v>0</v>
      </c>
      <c r="BR30" s="502">
        <v>0</v>
      </c>
      <c r="BS30" s="502">
        <v>0</v>
      </c>
      <c r="BT30" s="502">
        <v>0</v>
      </c>
      <c r="BU30" s="502">
        <v>0</v>
      </c>
      <c r="BV30" s="502">
        <v>279745.2</v>
      </c>
      <c r="BW30" s="502">
        <v>1951255.8</v>
      </c>
      <c r="BX30" s="502">
        <v>1221282.51</v>
      </c>
      <c r="BY30" s="502">
        <v>646971.80000000005</v>
      </c>
      <c r="BZ30" s="502">
        <v>0</v>
      </c>
      <c r="CA30" s="502">
        <v>0</v>
      </c>
      <c r="CB30" s="502">
        <v>0</v>
      </c>
      <c r="CC30" s="503">
        <f t="shared" si="0"/>
        <v>8250211.1899999995</v>
      </c>
      <c r="CD30" s="482"/>
      <c r="CE30" s="482"/>
      <c r="CF30" s="482"/>
      <c r="CG30" s="482"/>
      <c r="CH30" s="482"/>
      <c r="CI30" s="482"/>
    </row>
    <row r="31" spans="1:87" s="495" customFormat="1" x14ac:dyDescent="0.2">
      <c r="A31" s="496" t="s">
        <v>6457</v>
      </c>
      <c r="B31" s="497" t="s">
        <v>0</v>
      </c>
      <c r="C31" s="498" t="s">
        <v>1</v>
      </c>
      <c r="D31" s="499">
        <v>43010</v>
      </c>
      <c r="E31" s="511" t="s">
        <v>874</v>
      </c>
      <c r="F31" s="500" t="s">
        <v>755</v>
      </c>
      <c r="G31" s="501" t="s">
        <v>756</v>
      </c>
      <c r="H31" s="502">
        <v>0</v>
      </c>
      <c r="I31" s="502">
        <v>0</v>
      </c>
      <c r="J31" s="502">
        <v>0</v>
      </c>
      <c r="K31" s="502">
        <v>0</v>
      </c>
      <c r="L31" s="502">
        <v>0</v>
      </c>
      <c r="M31" s="502">
        <v>0</v>
      </c>
      <c r="N31" s="502">
        <v>0</v>
      </c>
      <c r="O31" s="502">
        <v>0</v>
      </c>
      <c r="P31" s="502">
        <v>0</v>
      </c>
      <c r="Q31" s="502">
        <v>0</v>
      </c>
      <c r="R31" s="502">
        <v>0</v>
      </c>
      <c r="S31" s="502">
        <v>0</v>
      </c>
      <c r="T31" s="502">
        <v>0</v>
      </c>
      <c r="U31" s="502">
        <v>0</v>
      </c>
      <c r="V31" s="502">
        <v>0</v>
      </c>
      <c r="W31" s="502">
        <v>0</v>
      </c>
      <c r="X31" s="502">
        <v>0</v>
      </c>
      <c r="Y31" s="502">
        <v>0</v>
      </c>
      <c r="Z31" s="502">
        <v>0</v>
      </c>
      <c r="AA31" s="502">
        <v>0</v>
      </c>
      <c r="AB31" s="502">
        <v>0</v>
      </c>
      <c r="AC31" s="502">
        <v>-1387774.27</v>
      </c>
      <c r="AD31" s="502">
        <v>0</v>
      </c>
      <c r="AE31" s="502">
        <v>0</v>
      </c>
      <c r="AF31" s="502">
        <v>0</v>
      </c>
      <c r="AG31" s="502">
        <v>-18937580.5</v>
      </c>
      <c r="AH31" s="502">
        <v>0</v>
      </c>
      <c r="AI31" s="502">
        <v>0</v>
      </c>
      <c r="AJ31" s="502">
        <v>0</v>
      </c>
      <c r="AK31" s="502">
        <v>0</v>
      </c>
      <c r="AL31" s="502">
        <v>0</v>
      </c>
      <c r="AM31" s="502">
        <v>0</v>
      </c>
      <c r="AN31" s="502">
        <v>0</v>
      </c>
      <c r="AO31" s="502">
        <v>0</v>
      </c>
      <c r="AP31" s="502">
        <v>0</v>
      </c>
      <c r="AQ31" s="502">
        <v>0</v>
      </c>
      <c r="AR31" s="502">
        <v>0</v>
      </c>
      <c r="AS31" s="502">
        <v>0</v>
      </c>
      <c r="AT31" s="502">
        <v>0</v>
      </c>
      <c r="AU31" s="502">
        <v>0</v>
      </c>
      <c r="AV31" s="502">
        <v>0</v>
      </c>
      <c r="AW31" s="502">
        <v>0</v>
      </c>
      <c r="AX31" s="502">
        <v>0</v>
      </c>
      <c r="AY31" s="502">
        <v>0</v>
      </c>
      <c r="AZ31" s="502">
        <v>0</v>
      </c>
      <c r="BA31" s="502">
        <v>0</v>
      </c>
      <c r="BB31" s="502">
        <v>0</v>
      </c>
      <c r="BC31" s="502">
        <v>0</v>
      </c>
      <c r="BD31" s="502">
        <v>0</v>
      </c>
      <c r="BE31" s="502">
        <v>0</v>
      </c>
      <c r="BF31" s="502">
        <v>0</v>
      </c>
      <c r="BG31" s="502">
        <v>0</v>
      </c>
      <c r="BH31" s="502">
        <v>0</v>
      </c>
      <c r="BI31" s="502">
        <v>0</v>
      </c>
      <c r="BJ31" s="502">
        <v>0</v>
      </c>
      <c r="BK31" s="502">
        <v>0</v>
      </c>
      <c r="BL31" s="502">
        <v>0</v>
      </c>
      <c r="BM31" s="502">
        <v>0</v>
      </c>
      <c r="BN31" s="502">
        <v>0</v>
      </c>
      <c r="BO31" s="502">
        <v>0</v>
      </c>
      <c r="BP31" s="502">
        <v>0</v>
      </c>
      <c r="BQ31" s="502">
        <v>0</v>
      </c>
      <c r="BR31" s="502">
        <v>0</v>
      </c>
      <c r="BS31" s="502">
        <v>0</v>
      </c>
      <c r="BT31" s="502">
        <v>0</v>
      </c>
      <c r="BU31" s="502">
        <v>0</v>
      </c>
      <c r="BV31" s="502">
        <v>0</v>
      </c>
      <c r="BW31" s="502">
        <v>-13224.5</v>
      </c>
      <c r="BX31" s="502">
        <v>0</v>
      </c>
      <c r="BY31" s="502">
        <v>0</v>
      </c>
      <c r="BZ31" s="502">
        <v>0</v>
      </c>
      <c r="CA31" s="502">
        <v>0</v>
      </c>
      <c r="CB31" s="502">
        <v>0</v>
      </c>
      <c r="CC31" s="503">
        <f t="shared" si="0"/>
        <v>-20338579.27</v>
      </c>
      <c r="CD31" s="482"/>
      <c r="CE31" s="482"/>
      <c r="CF31" s="482"/>
      <c r="CG31" s="482"/>
      <c r="CH31" s="482"/>
      <c r="CI31" s="482"/>
    </row>
    <row r="32" spans="1:87" s="495" customFormat="1" x14ac:dyDescent="0.2">
      <c r="A32" s="496" t="s">
        <v>6457</v>
      </c>
      <c r="B32" s="497" t="s">
        <v>0</v>
      </c>
      <c r="C32" s="498" t="s">
        <v>1</v>
      </c>
      <c r="D32" s="499">
        <v>43010</v>
      </c>
      <c r="E32" s="511" t="s">
        <v>874</v>
      </c>
      <c r="F32" s="500" t="s">
        <v>757</v>
      </c>
      <c r="G32" s="501" t="s">
        <v>6464</v>
      </c>
      <c r="H32" s="502">
        <v>-3786</v>
      </c>
      <c r="I32" s="502">
        <v>0</v>
      </c>
      <c r="J32" s="502">
        <v>0</v>
      </c>
      <c r="K32" s="502">
        <v>-25491.46</v>
      </c>
      <c r="L32" s="502">
        <v>0</v>
      </c>
      <c r="M32" s="502">
        <v>0</v>
      </c>
      <c r="N32" s="502">
        <v>-2884040.75</v>
      </c>
      <c r="O32" s="502">
        <v>-691645.02</v>
      </c>
      <c r="P32" s="502">
        <v>-351702.6</v>
      </c>
      <c r="Q32" s="502">
        <v>-741201.53</v>
      </c>
      <c r="R32" s="502">
        <v>-17954.53</v>
      </c>
      <c r="S32" s="502">
        <v>0</v>
      </c>
      <c r="T32" s="502">
        <v>-366702.17</v>
      </c>
      <c r="U32" s="502">
        <v>-785281.71</v>
      </c>
      <c r="V32" s="502">
        <v>0</v>
      </c>
      <c r="W32" s="502">
        <v>0</v>
      </c>
      <c r="X32" s="502">
        <v>-11195.5</v>
      </c>
      <c r="Y32" s="502">
        <v>0</v>
      </c>
      <c r="Z32" s="502">
        <v>906106.28</v>
      </c>
      <c r="AA32" s="502">
        <v>-459549.97</v>
      </c>
      <c r="AB32" s="502">
        <v>-195888.79</v>
      </c>
      <c r="AC32" s="502">
        <v>0</v>
      </c>
      <c r="AD32" s="502">
        <v>0</v>
      </c>
      <c r="AE32" s="502">
        <v>-257029.17</v>
      </c>
      <c r="AF32" s="502">
        <v>0</v>
      </c>
      <c r="AG32" s="502">
        <v>0</v>
      </c>
      <c r="AH32" s="502">
        <v>0</v>
      </c>
      <c r="AI32" s="502">
        <v>0</v>
      </c>
      <c r="AJ32" s="502">
        <v>-58790.2</v>
      </c>
      <c r="AK32" s="502">
        <v>0</v>
      </c>
      <c r="AL32" s="502">
        <v>-5794.8</v>
      </c>
      <c r="AM32" s="502">
        <v>0</v>
      </c>
      <c r="AN32" s="502">
        <v>-236619.62</v>
      </c>
      <c r="AO32" s="502">
        <v>-187550.95</v>
      </c>
      <c r="AP32" s="502">
        <v>-11505.4</v>
      </c>
      <c r="AQ32" s="502">
        <v>-115540.4</v>
      </c>
      <c r="AR32" s="502">
        <v>-94064.12</v>
      </c>
      <c r="AS32" s="502">
        <v>0</v>
      </c>
      <c r="AT32" s="502">
        <v>0</v>
      </c>
      <c r="AU32" s="502">
        <v>-215347.91</v>
      </c>
      <c r="AV32" s="502">
        <v>0</v>
      </c>
      <c r="AW32" s="502">
        <v>-75167.95</v>
      </c>
      <c r="AX32" s="502">
        <v>-331187.58</v>
      </c>
      <c r="AY32" s="502">
        <v>0</v>
      </c>
      <c r="AZ32" s="502">
        <v>-15278.7</v>
      </c>
      <c r="BA32" s="502">
        <v>-49920.34</v>
      </c>
      <c r="BB32" s="502">
        <v>0</v>
      </c>
      <c r="BC32" s="502">
        <v>0</v>
      </c>
      <c r="BD32" s="502">
        <v>-327886.65999999997</v>
      </c>
      <c r="BE32" s="502">
        <v>0</v>
      </c>
      <c r="BF32" s="502">
        <v>0</v>
      </c>
      <c r="BG32" s="502">
        <v>0</v>
      </c>
      <c r="BH32" s="502">
        <v>-776150.83</v>
      </c>
      <c r="BI32" s="502">
        <v>0</v>
      </c>
      <c r="BJ32" s="502">
        <v>0</v>
      </c>
      <c r="BK32" s="502">
        <v>0</v>
      </c>
      <c r="BL32" s="502">
        <v>0</v>
      </c>
      <c r="BM32" s="502">
        <v>0</v>
      </c>
      <c r="BN32" s="502">
        <v>0</v>
      </c>
      <c r="BO32" s="502">
        <v>0</v>
      </c>
      <c r="BP32" s="502">
        <v>0</v>
      </c>
      <c r="BQ32" s="502">
        <v>0</v>
      </c>
      <c r="BR32" s="502">
        <v>-17021.3</v>
      </c>
      <c r="BS32" s="502">
        <v>-9485.7000000000007</v>
      </c>
      <c r="BT32" s="502">
        <v>0</v>
      </c>
      <c r="BU32" s="502">
        <v>-77390.960000000006</v>
      </c>
      <c r="BV32" s="502">
        <v>0</v>
      </c>
      <c r="BW32" s="502">
        <v>-268181.53000000003</v>
      </c>
      <c r="BX32" s="502">
        <v>-165511.19</v>
      </c>
      <c r="BY32" s="502">
        <v>-696036.14</v>
      </c>
      <c r="BZ32" s="502">
        <v>-85734.45</v>
      </c>
      <c r="CA32" s="502">
        <v>0</v>
      </c>
      <c r="CB32" s="502">
        <v>-790</v>
      </c>
      <c r="CC32" s="503">
        <f t="shared" si="0"/>
        <v>-9706319.6500000004</v>
      </c>
      <c r="CD32" s="482"/>
      <c r="CE32" s="482"/>
      <c r="CF32" s="482"/>
      <c r="CG32" s="482"/>
      <c r="CH32" s="482"/>
      <c r="CI32" s="482"/>
    </row>
    <row r="33" spans="1:87" s="495" customFormat="1" x14ac:dyDescent="0.2">
      <c r="A33" s="496" t="s">
        <v>6457</v>
      </c>
      <c r="B33" s="497" t="s">
        <v>0</v>
      </c>
      <c r="C33" s="498" t="s">
        <v>1</v>
      </c>
      <c r="D33" s="499"/>
      <c r="E33" s="511"/>
      <c r="F33" s="500" t="s">
        <v>730</v>
      </c>
      <c r="G33" s="501" t="s">
        <v>6465</v>
      </c>
      <c r="H33" s="502">
        <v>0</v>
      </c>
      <c r="I33" s="502">
        <v>0</v>
      </c>
      <c r="J33" s="502">
        <v>0</v>
      </c>
      <c r="K33" s="502">
        <v>34451.08</v>
      </c>
      <c r="L33" s="502">
        <v>0</v>
      </c>
      <c r="M33" s="502">
        <v>0</v>
      </c>
      <c r="N33" s="502">
        <v>3352093.05</v>
      </c>
      <c r="O33" s="502">
        <v>0</v>
      </c>
      <c r="P33" s="502">
        <v>0</v>
      </c>
      <c r="Q33" s="502">
        <v>9460.91</v>
      </c>
      <c r="R33" s="502">
        <v>0</v>
      </c>
      <c r="S33" s="502">
        <v>0</v>
      </c>
      <c r="T33" s="502">
        <v>16244.56</v>
      </c>
      <c r="U33" s="502">
        <v>13588.05</v>
      </c>
      <c r="V33" s="502">
        <v>0</v>
      </c>
      <c r="W33" s="502">
        <v>0</v>
      </c>
      <c r="X33" s="502">
        <v>0</v>
      </c>
      <c r="Y33" s="502">
        <v>0</v>
      </c>
      <c r="Z33" s="502">
        <v>0</v>
      </c>
      <c r="AA33" s="502">
        <v>33018.160000000003</v>
      </c>
      <c r="AB33" s="502">
        <v>0</v>
      </c>
      <c r="AC33" s="502">
        <v>0</v>
      </c>
      <c r="AD33" s="502">
        <v>0</v>
      </c>
      <c r="AE33" s="502">
        <v>0</v>
      </c>
      <c r="AF33" s="502">
        <v>0</v>
      </c>
      <c r="AG33" s="502">
        <v>0</v>
      </c>
      <c r="AH33" s="502">
        <v>0</v>
      </c>
      <c r="AI33" s="502">
        <v>0</v>
      </c>
      <c r="AJ33" s="502">
        <v>646320.1</v>
      </c>
      <c r="AK33" s="502">
        <v>0</v>
      </c>
      <c r="AL33" s="502">
        <v>0</v>
      </c>
      <c r="AM33" s="502">
        <v>0</v>
      </c>
      <c r="AN33" s="502">
        <v>172471.81</v>
      </c>
      <c r="AO33" s="502">
        <v>0</v>
      </c>
      <c r="AP33" s="502">
        <v>0</v>
      </c>
      <c r="AQ33" s="502">
        <v>0</v>
      </c>
      <c r="AR33" s="502">
        <v>2558.1</v>
      </c>
      <c r="AS33" s="502">
        <v>0</v>
      </c>
      <c r="AT33" s="502">
        <v>0</v>
      </c>
      <c r="AU33" s="502">
        <v>0</v>
      </c>
      <c r="AV33" s="502">
        <v>0</v>
      </c>
      <c r="AW33" s="502">
        <v>0</v>
      </c>
      <c r="AX33" s="502">
        <v>1027.78</v>
      </c>
      <c r="AY33" s="502">
        <v>0</v>
      </c>
      <c r="AZ33" s="502">
        <v>0</v>
      </c>
      <c r="BA33" s="502">
        <v>3186.8</v>
      </c>
      <c r="BB33" s="502">
        <v>0</v>
      </c>
      <c r="BC33" s="502">
        <v>0</v>
      </c>
      <c r="BD33" s="502">
        <v>2576.6999999999998</v>
      </c>
      <c r="BE33" s="502">
        <v>0</v>
      </c>
      <c r="BF33" s="502">
        <v>0</v>
      </c>
      <c r="BG33" s="502">
        <v>0</v>
      </c>
      <c r="BH33" s="502">
        <v>0</v>
      </c>
      <c r="BI33" s="502">
        <v>0</v>
      </c>
      <c r="BJ33" s="502">
        <v>0</v>
      </c>
      <c r="BK33" s="502">
        <v>0</v>
      </c>
      <c r="BL33" s="502">
        <v>0</v>
      </c>
      <c r="BM33" s="502">
        <v>0</v>
      </c>
      <c r="BN33" s="502">
        <v>0</v>
      </c>
      <c r="BO33" s="502">
        <v>215199.5</v>
      </c>
      <c r="BP33" s="502">
        <v>0</v>
      </c>
      <c r="BQ33" s="502">
        <v>0</v>
      </c>
      <c r="BR33" s="502">
        <v>0</v>
      </c>
      <c r="BS33" s="502">
        <v>0</v>
      </c>
      <c r="BT33" s="502">
        <v>0</v>
      </c>
      <c r="BU33" s="502">
        <v>15903.63</v>
      </c>
      <c r="BV33" s="502">
        <v>0</v>
      </c>
      <c r="BW33" s="502">
        <v>63.25</v>
      </c>
      <c r="BX33" s="502">
        <v>0</v>
      </c>
      <c r="BY33" s="502">
        <v>108323.8</v>
      </c>
      <c r="BZ33" s="502">
        <v>0</v>
      </c>
      <c r="CA33" s="502">
        <v>0</v>
      </c>
      <c r="CB33" s="502">
        <v>0</v>
      </c>
      <c r="CC33" s="503">
        <f t="shared" si="0"/>
        <v>4626487.2799999993</v>
      </c>
      <c r="CD33" s="482"/>
      <c r="CE33" s="482"/>
      <c r="CF33" s="482"/>
      <c r="CG33" s="482"/>
      <c r="CH33" s="482"/>
      <c r="CI33" s="482"/>
    </row>
    <row r="34" spans="1:87" s="495" customFormat="1" x14ac:dyDescent="0.2">
      <c r="A34" s="496" t="s">
        <v>1200</v>
      </c>
      <c r="B34" s="497" t="s">
        <v>0</v>
      </c>
      <c r="C34" s="498" t="s">
        <v>1</v>
      </c>
      <c r="D34" s="499"/>
      <c r="E34" s="511"/>
      <c r="F34" s="500" t="s">
        <v>731</v>
      </c>
      <c r="G34" s="501" t="s">
        <v>732</v>
      </c>
      <c r="H34" s="502">
        <v>11062.5</v>
      </c>
      <c r="I34" s="502">
        <v>0</v>
      </c>
      <c r="J34" s="502">
        <v>0</v>
      </c>
      <c r="K34" s="502">
        <v>0</v>
      </c>
      <c r="L34" s="502">
        <v>0</v>
      </c>
      <c r="M34" s="502">
        <v>0</v>
      </c>
      <c r="N34" s="502">
        <v>0</v>
      </c>
      <c r="O34" s="502">
        <v>0</v>
      </c>
      <c r="P34" s="502">
        <v>0</v>
      </c>
      <c r="Q34" s="502">
        <v>2896100.48</v>
      </c>
      <c r="R34" s="502">
        <v>0</v>
      </c>
      <c r="S34" s="502">
        <v>0</v>
      </c>
      <c r="T34" s="502">
        <v>1762</v>
      </c>
      <c r="U34" s="502">
        <v>0</v>
      </c>
      <c r="V34" s="502">
        <v>0</v>
      </c>
      <c r="W34" s="502">
        <v>0</v>
      </c>
      <c r="X34" s="502">
        <v>0</v>
      </c>
      <c r="Y34" s="502">
        <v>0</v>
      </c>
      <c r="Z34" s="502">
        <v>0</v>
      </c>
      <c r="AA34" s="502">
        <v>0</v>
      </c>
      <c r="AB34" s="502">
        <v>0</v>
      </c>
      <c r="AC34" s="502">
        <v>0</v>
      </c>
      <c r="AD34" s="502">
        <v>0</v>
      </c>
      <c r="AE34" s="502">
        <v>0</v>
      </c>
      <c r="AF34" s="502">
        <v>0</v>
      </c>
      <c r="AG34" s="502">
        <v>0</v>
      </c>
      <c r="AH34" s="502">
        <v>0</v>
      </c>
      <c r="AI34" s="502">
        <v>63923295.789999999</v>
      </c>
      <c r="AJ34" s="502">
        <v>0</v>
      </c>
      <c r="AK34" s="502">
        <v>0</v>
      </c>
      <c r="AL34" s="502">
        <v>0</v>
      </c>
      <c r="AM34" s="502">
        <v>0</v>
      </c>
      <c r="AN34" s="502">
        <v>0</v>
      </c>
      <c r="AO34" s="502">
        <v>0</v>
      </c>
      <c r="AP34" s="502">
        <v>0</v>
      </c>
      <c r="AQ34" s="502">
        <v>0</v>
      </c>
      <c r="AR34" s="502">
        <v>0</v>
      </c>
      <c r="AS34" s="502">
        <v>0</v>
      </c>
      <c r="AT34" s="502">
        <v>0</v>
      </c>
      <c r="AU34" s="502">
        <v>0</v>
      </c>
      <c r="AV34" s="502">
        <v>0</v>
      </c>
      <c r="AW34" s="502">
        <v>0</v>
      </c>
      <c r="AX34" s="502">
        <v>0</v>
      </c>
      <c r="AY34" s="502">
        <v>3640</v>
      </c>
      <c r="AZ34" s="502">
        <v>0</v>
      </c>
      <c r="BA34" s="502">
        <v>0</v>
      </c>
      <c r="BB34" s="502">
        <v>0</v>
      </c>
      <c r="BC34" s="502">
        <v>0</v>
      </c>
      <c r="BD34" s="502">
        <v>0</v>
      </c>
      <c r="BE34" s="502">
        <v>0</v>
      </c>
      <c r="BF34" s="502">
        <v>0</v>
      </c>
      <c r="BG34" s="502">
        <v>0</v>
      </c>
      <c r="BH34" s="502">
        <v>0</v>
      </c>
      <c r="BI34" s="502">
        <v>0</v>
      </c>
      <c r="BJ34" s="502">
        <v>0</v>
      </c>
      <c r="BK34" s="502">
        <v>0</v>
      </c>
      <c r="BL34" s="502">
        <v>0</v>
      </c>
      <c r="BM34" s="502">
        <v>1305492.8500000001</v>
      </c>
      <c r="BN34" s="502">
        <v>0</v>
      </c>
      <c r="BO34" s="502">
        <v>0</v>
      </c>
      <c r="BP34" s="502">
        <v>0</v>
      </c>
      <c r="BQ34" s="502">
        <v>0</v>
      </c>
      <c r="BR34" s="502">
        <v>0</v>
      </c>
      <c r="BS34" s="502">
        <v>0</v>
      </c>
      <c r="BT34" s="502">
        <v>114872.25</v>
      </c>
      <c r="BU34" s="502">
        <v>0</v>
      </c>
      <c r="BV34" s="502">
        <v>0</v>
      </c>
      <c r="BW34" s="502">
        <v>0</v>
      </c>
      <c r="BX34" s="502">
        <v>0</v>
      </c>
      <c r="BY34" s="502">
        <v>0</v>
      </c>
      <c r="BZ34" s="502">
        <v>0</v>
      </c>
      <c r="CA34" s="502">
        <v>0</v>
      </c>
      <c r="CB34" s="502">
        <v>0</v>
      </c>
      <c r="CC34" s="503">
        <f t="shared" si="0"/>
        <v>68256225.86999999</v>
      </c>
      <c r="CD34" s="482"/>
      <c r="CE34" s="482"/>
      <c r="CF34" s="482"/>
      <c r="CG34" s="482"/>
      <c r="CH34" s="482"/>
      <c r="CI34" s="482"/>
    </row>
    <row r="35" spans="1:87" s="495" customFormat="1" x14ac:dyDescent="0.2">
      <c r="A35" s="496" t="s">
        <v>6457</v>
      </c>
      <c r="B35" s="497" t="s">
        <v>0</v>
      </c>
      <c r="C35" s="498" t="s">
        <v>1</v>
      </c>
      <c r="D35" s="499"/>
      <c r="E35" s="511"/>
      <c r="F35" s="500" t="s">
        <v>733</v>
      </c>
      <c r="G35" s="501" t="s">
        <v>734</v>
      </c>
      <c r="H35" s="502">
        <v>-95297482.709999993</v>
      </c>
      <c r="I35" s="502">
        <v>-34097603.579999998</v>
      </c>
      <c r="J35" s="502">
        <v>-26984491.239999998</v>
      </c>
      <c r="K35" s="502">
        <v>-25847568.359999999</v>
      </c>
      <c r="L35" s="502">
        <v>-23075653.460000001</v>
      </c>
      <c r="M35" s="502">
        <v>-11878604.67</v>
      </c>
      <c r="N35" s="502">
        <v>-20133041.57</v>
      </c>
      <c r="O35" s="502">
        <v>-32031644.25</v>
      </c>
      <c r="P35" s="502">
        <v>-14061014.59</v>
      </c>
      <c r="Q35" s="502">
        <v>-49588860.259999998</v>
      </c>
      <c r="R35" s="502">
        <v>-13760063.76</v>
      </c>
      <c r="S35" s="502">
        <v>-27322470.82</v>
      </c>
      <c r="T35" s="502">
        <v>-40315316.609999999</v>
      </c>
      <c r="U35" s="502">
        <v>-44859648.670000002</v>
      </c>
      <c r="V35" s="502">
        <v>-5448261.0700000003</v>
      </c>
      <c r="W35" s="502">
        <v>-33151510.739999998</v>
      </c>
      <c r="X35" s="502">
        <v>-20931879.329999998</v>
      </c>
      <c r="Y35" s="502">
        <v>-8553013.0299999993</v>
      </c>
      <c r="Z35" s="502">
        <v>-84111689.090000004</v>
      </c>
      <c r="AA35" s="502">
        <v>-38325530.259999998</v>
      </c>
      <c r="AB35" s="502">
        <v>-28995685.59</v>
      </c>
      <c r="AC35" s="502">
        <v>-47271166.229999997</v>
      </c>
      <c r="AD35" s="502">
        <v>-19967644.48</v>
      </c>
      <c r="AE35" s="502">
        <v>-29841929.98</v>
      </c>
      <c r="AF35" s="502">
        <v>-19310049.420000002</v>
      </c>
      <c r="AG35" s="502">
        <v>-10898801.25</v>
      </c>
      <c r="AH35" s="502">
        <v>-10681314.060000001</v>
      </c>
      <c r="AI35" s="502">
        <v>-61206867.009999998</v>
      </c>
      <c r="AJ35" s="502">
        <v>-23315136.27</v>
      </c>
      <c r="AK35" s="502">
        <v>-13605614.439999999</v>
      </c>
      <c r="AL35" s="502">
        <v>-6108543.75</v>
      </c>
      <c r="AM35" s="502">
        <v>-11630131.890000001</v>
      </c>
      <c r="AN35" s="502">
        <v>-19527332.239999998</v>
      </c>
      <c r="AO35" s="502">
        <v>-18020407.780000001</v>
      </c>
      <c r="AP35" s="502">
        <v>-16106972.25</v>
      </c>
      <c r="AQ35" s="502">
        <v>-23342880.359999999</v>
      </c>
      <c r="AR35" s="502">
        <v>-13261331.640000001</v>
      </c>
      <c r="AS35" s="502">
        <v>-15466029.99</v>
      </c>
      <c r="AT35" s="502">
        <v>-14886923.16</v>
      </c>
      <c r="AU35" s="502">
        <v>-59446218.93</v>
      </c>
      <c r="AV35" s="502">
        <v>-17406381.559999999</v>
      </c>
      <c r="AW35" s="502">
        <v>-23600678.359999999</v>
      </c>
      <c r="AX35" s="502">
        <v>-16966094.280000001</v>
      </c>
      <c r="AY35" s="502">
        <v>-17171872.059999999</v>
      </c>
      <c r="AZ35" s="502">
        <v>-3710615.73</v>
      </c>
      <c r="BA35" s="502">
        <v>-7413537.3399999999</v>
      </c>
      <c r="BB35" s="502">
        <v>-76768231.060000002</v>
      </c>
      <c r="BC35" s="502">
        <v>-14174717.300000001</v>
      </c>
      <c r="BD35" s="502">
        <v>-21862384.239999998</v>
      </c>
      <c r="BE35" s="502">
        <v>-29053926.68</v>
      </c>
      <c r="BF35" s="502">
        <v>-29689161.879999999</v>
      </c>
      <c r="BG35" s="502">
        <v>-19812388.600000001</v>
      </c>
      <c r="BH35" s="502">
        <v>-32144543.829999998</v>
      </c>
      <c r="BI35" s="502">
        <v>-30832346.629999999</v>
      </c>
      <c r="BJ35" s="502">
        <v>-17643571.710000001</v>
      </c>
      <c r="BK35" s="502">
        <v>-8275878.9500000002</v>
      </c>
      <c r="BL35" s="502">
        <v>-5870277.3300000001</v>
      </c>
      <c r="BM35" s="502">
        <v>-63018021.57</v>
      </c>
      <c r="BN35" s="502">
        <v>-47301344.5</v>
      </c>
      <c r="BO35" s="502">
        <v>-20872090.239999998</v>
      </c>
      <c r="BP35" s="502">
        <v>-16857506.25</v>
      </c>
      <c r="BQ35" s="502">
        <v>-24033102.18</v>
      </c>
      <c r="BR35" s="502">
        <v>-28298375.370000001</v>
      </c>
      <c r="BS35" s="502">
        <v>-13981829.43</v>
      </c>
      <c r="BT35" s="502">
        <v>-36320698.759999998</v>
      </c>
      <c r="BU35" s="502">
        <v>-15632707.6</v>
      </c>
      <c r="BV35" s="502">
        <v>-17624299.800000001</v>
      </c>
      <c r="BW35" s="502">
        <v>-20573299.16</v>
      </c>
      <c r="BX35" s="502">
        <v>-27126530.66</v>
      </c>
      <c r="BY35" s="502">
        <v>-33324467.949999999</v>
      </c>
      <c r="BZ35" s="502">
        <v>-15466291.9</v>
      </c>
      <c r="CA35" s="502">
        <v>-8528656.3100000005</v>
      </c>
      <c r="CB35" s="502">
        <v>-8109472.8700000001</v>
      </c>
      <c r="CC35" s="503">
        <f t="shared" si="0"/>
        <v>-1882131630.8799996</v>
      </c>
      <c r="CD35" s="482"/>
      <c r="CE35" s="482"/>
      <c r="CF35" s="482"/>
      <c r="CG35" s="482"/>
      <c r="CH35" s="482"/>
      <c r="CI35" s="482"/>
    </row>
    <row r="36" spans="1:87" s="495" customFormat="1" x14ac:dyDescent="0.2">
      <c r="A36" s="496" t="s">
        <v>6457</v>
      </c>
      <c r="B36" s="497" t="s">
        <v>0</v>
      </c>
      <c r="C36" s="498" t="s">
        <v>1</v>
      </c>
      <c r="D36" s="499"/>
      <c r="E36" s="511"/>
      <c r="F36" s="500" t="s">
        <v>735</v>
      </c>
      <c r="G36" s="501" t="s">
        <v>736</v>
      </c>
      <c r="H36" s="502">
        <v>-103335986.45</v>
      </c>
      <c r="I36" s="502">
        <v>-17520588.670000002</v>
      </c>
      <c r="J36" s="502">
        <v>-28813412.469999999</v>
      </c>
      <c r="K36" s="502">
        <v>-7840938.9100000001</v>
      </c>
      <c r="L36" s="502">
        <v>-4997767.24</v>
      </c>
      <c r="M36" s="502">
        <v>-79258.559999999998</v>
      </c>
      <c r="N36" s="502">
        <v>-294256639.58999997</v>
      </c>
      <c r="O36" s="502">
        <v>-15725835.439999999</v>
      </c>
      <c r="P36" s="502">
        <v>-3583808.9</v>
      </c>
      <c r="Q36" s="502">
        <v>-34200364.530000001</v>
      </c>
      <c r="R36" s="502">
        <v>-3227398.25</v>
      </c>
      <c r="S36" s="502">
        <v>-9376216.7300000004</v>
      </c>
      <c r="T36" s="502">
        <v>-27802262.899999999</v>
      </c>
      <c r="U36" s="502">
        <v>-16047265.34</v>
      </c>
      <c r="V36" s="502">
        <v>-1329266.8700000001</v>
      </c>
      <c r="W36" s="502">
        <v>-5471496.7400000002</v>
      </c>
      <c r="X36" s="502">
        <v>-5901604.8399999999</v>
      </c>
      <c r="Y36" s="502">
        <v>-1607124.4</v>
      </c>
      <c r="Z36" s="502">
        <v>-135743906.55000001</v>
      </c>
      <c r="AA36" s="502">
        <v>-19086191.789999999</v>
      </c>
      <c r="AB36" s="502">
        <v>-8889688.9000000004</v>
      </c>
      <c r="AC36" s="502">
        <v>-15362694.060000001</v>
      </c>
      <c r="AD36" s="502">
        <v>-4120318.41</v>
      </c>
      <c r="AE36" s="502">
        <v>-4949862.96</v>
      </c>
      <c r="AF36" s="502">
        <v>0</v>
      </c>
      <c r="AG36" s="502">
        <v>-3003881.12</v>
      </c>
      <c r="AH36" s="502">
        <v>-712924.73</v>
      </c>
      <c r="AI36" s="502">
        <v>-234611576.19</v>
      </c>
      <c r="AJ36" s="502">
        <v>-4293974.5999999996</v>
      </c>
      <c r="AK36" s="502">
        <v>-2436253.9500000002</v>
      </c>
      <c r="AL36" s="502">
        <v>-4658053.3600000003</v>
      </c>
      <c r="AM36" s="502">
        <v>-2389404.9300000002</v>
      </c>
      <c r="AN36" s="502">
        <v>-4807483.0999999996</v>
      </c>
      <c r="AO36" s="502">
        <v>-3971637.4</v>
      </c>
      <c r="AP36" s="502">
        <v>-4934825.9800000004</v>
      </c>
      <c r="AQ36" s="502">
        <v>-5072341.18</v>
      </c>
      <c r="AR36" s="502">
        <v>-2960004.13</v>
      </c>
      <c r="AS36" s="502">
        <v>-3797751.8</v>
      </c>
      <c r="AT36" s="502">
        <v>-2269259.9500000002</v>
      </c>
      <c r="AU36" s="502">
        <v>-93147594.980000004</v>
      </c>
      <c r="AV36" s="502">
        <v>-2939810.42</v>
      </c>
      <c r="AW36" s="502">
        <v>-2935782.2</v>
      </c>
      <c r="AX36" s="502">
        <v>-4553169.7300000004</v>
      </c>
      <c r="AY36" s="502">
        <v>-3772047.86</v>
      </c>
      <c r="AZ36" s="502">
        <v>-497567.94</v>
      </c>
      <c r="BA36" s="502">
        <v>-1715645.6</v>
      </c>
      <c r="BB36" s="502">
        <v>-138559382.47</v>
      </c>
      <c r="BC36" s="502">
        <v>-3589038.42</v>
      </c>
      <c r="BD36" s="502">
        <v>-6473335.4100000001</v>
      </c>
      <c r="BE36" s="502">
        <v>-7407974.9199999999</v>
      </c>
      <c r="BF36" s="502">
        <v>-9177201.4600000009</v>
      </c>
      <c r="BG36" s="502">
        <v>-5429619.7000000002</v>
      </c>
      <c r="BH36" s="502">
        <v>-15268658.310000001</v>
      </c>
      <c r="BI36" s="502">
        <v>-13943544.02</v>
      </c>
      <c r="BJ36" s="502">
        <v>-5470874.9400000004</v>
      </c>
      <c r="BK36" s="502">
        <v>-1872652.55</v>
      </c>
      <c r="BL36" s="502">
        <v>0</v>
      </c>
      <c r="BM36" s="502">
        <v>-147026737.55000001</v>
      </c>
      <c r="BN36" s="502">
        <v>-32616047.530000001</v>
      </c>
      <c r="BO36" s="502">
        <v>-5981622.21</v>
      </c>
      <c r="BP36" s="502">
        <v>-1135399.99</v>
      </c>
      <c r="BQ36" s="502">
        <v>-2846152.17</v>
      </c>
      <c r="BR36" s="502">
        <v>-5519855.5</v>
      </c>
      <c r="BS36" s="502">
        <v>-3239449.51</v>
      </c>
      <c r="BT36" s="502">
        <v>-84535480.480000004</v>
      </c>
      <c r="BU36" s="502">
        <v>-4331652.96</v>
      </c>
      <c r="BV36" s="502">
        <v>-3356477.01</v>
      </c>
      <c r="BW36" s="502">
        <v>-5517239.5199999996</v>
      </c>
      <c r="BX36" s="502">
        <v>-6325163.9000000004</v>
      </c>
      <c r="BY36" s="502">
        <v>-21552083.82</v>
      </c>
      <c r="BZ36" s="502">
        <v>-2882637.53</v>
      </c>
      <c r="CA36" s="502">
        <v>-1798210.67</v>
      </c>
      <c r="CB36" s="502">
        <v>-893891.91</v>
      </c>
      <c r="CC36" s="503">
        <f t="shared" si="0"/>
        <v>-1695501275.1100004</v>
      </c>
      <c r="CD36" s="482"/>
      <c r="CE36" s="482"/>
      <c r="CF36" s="482"/>
      <c r="CG36" s="482"/>
      <c r="CH36" s="482"/>
      <c r="CI36" s="482"/>
    </row>
    <row r="37" spans="1:87" s="495" customFormat="1" x14ac:dyDescent="0.2">
      <c r="A37" s="496" t="s">
        <v>6457</v>
      </c>
      <c r="B37" s="497" t="s">
        <v>0</v>
      </c>
      <c r="C37" s="498" t="s">
        <v>1</v>
      </c>
      <c r="D37" s="499"/>
      <c r="E37" s="511"/>
      <c r="F37" s="512" t="s">
        <v>737</v>
      </c>
      <c r="G37" s="513" t="s">
        <v>738</v>
      </c>
      <c r="H37" s="502">
        <v>-17541762.530000001</v>
      </c>
      <c r="I37" s="502">
        <v>-6281622.2699999996</v>
      </c>
      <c r="J37" s="502">
        <v>-4969320.3600000003</v>
      </c>
      <c r="K37" s="502">
        <v>-5551935.8200000003</v>
      </c>
      <c r="L37" s="502">
        <v>-4251729.4000000004</v>
      </c>
      <c r="M37" s="502">
        <v>-2188699.81</v>
      </c>
      <c r="N37" s="502">
        <v>-3833626.97</v>
      </c>
      <c r="O37" s="502">
        <v>-6143914.6699999999</v>
      </c>
      <c r="P37" s="502">
        <v>-2678388.6800000002</v>
      </c>
      <c r="Q37" s="502">
        <v>-9469330.1999999993</v>
      </c>
      <c r="R37" s="502">
        <v>-2637497.83</v>
      </c>
      <c r="S37" s="502">
        <v>-5240165.99</v>
      </c>
      <c r="T37" s="502">
        <v>-7734158.0700000003</v>
      </c>
      <c r="U37" s="502">
        <v>-8577926.6600000001</v>
      </c>
      <c r="V37" s="502">
        <v>-1011154.68</v>
      </c>
      <c r="W37" s="502">
        <v>-6358455.1500000004</v>
      </c>
      <c r="X37" s="502">
        <v>-4016614.64</v>
      </c>
      <c r="Y37" s="502">
        <v>-1640054.79</v>
      </c>
      <c r="Z37" s="502">
        <v>-16015658.130000001</v>
      </c>
      <c r="AA37" s="502">
        <v>-7344183.7400000002</v>
      </c>
      <c r="AB37" s="502">
        <v>-5557657.1399999997</v>
      </c>
      <c r="AC37" s="502">
        <v>0</v>
      </c>
      <c r="AD37" s="502">
        <v>-3793909.98</v>
      </c>
      <c r="AE37" s="502">
        <v>-5717934.5199999996</v>
      </c>
      <c r="AF37" s="502">
        <v>-3701856.72</v>
      </c>
      <c r="AG37" s="502">
        <v>-2081161.99</v>
      </c>
      <c r="AH37" s="502">
        <v>-2048088.96</v>
      </c>
      <c r="AI37" s="502">
        <v>-11221258.949999999</v>
      </c>
      <c r="AJ37" s="502">
        <v>-4268876.4000000004</v>
      </c>
      <c r="AK37" s="502">
        <v>-2491731.4300000002</v>
      </c>
      <c r="AL37" s="502">
        <v>-2236075.85</v>
      </c>
      <c r="AM37" s="502">
        <v>-2130129.0699999998</v>
      </c>
      <c r="AN37" s="502">
        <v>-3577460.39</v>
      </c>
      <c r="AO37" s="502">
        <v>-3299915.44</v>
      </c>
      <c r="AP37" s="502">
        <v>-2947158.82</v>
      </c>
      <c r="AQ37" s="502">
        <v>-4273573.82</v>
      </c>
      <c r="AR37" s="502">
        <v>-2428293.75</v>
      </c>
      <c r="AS37" s="502">
        <v>-2831743.93</v>
      </c>
      <c r="AT37" s="502">
        <v>-2726414.18</v>
      </c>
      <c r="AU37" s="502">
        <v>-10847473.73</v>
      </c>
      <c r="AV37" s="502">
        <v>-3175553.79</v>
      </c>
      <c r="AW37" s="502">
        <v>-4305890.18</v>
      </c>
      <c r="AX37" s="502">
        <v>-3096861.02</v>
      </c>
      <c r="AY37" s="502">
        <v>-3132279.01</v>
      </c>
      <c r="AZ37" s="502">
        <v>-676181.48</v>
      </c>
      <c r="BA37" s="502">
        <v>-1351950.38</v>
      </c>
      <c r="BB37" s="502">
        <v>-13710446.619999999</v>
      </c>
      <c r="BC37" s="502">
        <v>-2527738.6800000002</v>
      </c>
      <c r="BD37" s="502">
        <v>-3895735.39</v>
      </c>
      <c r="BE37" s="502">
        <v>-5188817.37</v>
      </c>
      <c r="BF37" s="502">
        <v>-5290453.9400000004</v>
      </c>
      <c r="BG37" s="502">
        <v>-3532487.67</v>
      </c>
      <c r="BH37" s="502">
        <v>-5730114.3300000001</v>
      </c>
      <c r="BI37" s="502">
        <v>-5503122.7999999998</v>
      </c>
      <c r="BJ37" s="502">
        <v>-3145753.1</v>
      </c>
      <c r="BK37" s="502">
        <v>-1482818.23</v>
      </c>
      <c r="BL37" s="502">
        <v>-1015830.84</v>
      </c>
      <c r="BM37" s="502">
        <v>-11363905.529999999</v>
      </c>
      <c r="BN37" s="502">
        <v>-8538742.9000000004</v>
      </c>
      <c r="BO37" s="502">
        <v>-3763115.09</v>
      </c>
      <c r="BP37" s="502">
        <v>-3041524.53</v>
      </c>
      <c r="BQ37" s="502">
        <v>-4331940.1399999997</v>
      </c>
      <c r="BR37" s="502">
        <v>-5099565.45</v>
      </c>
      <c r="BS37" s="502">
        <v>-2525098.2000000002</v>
      </c>
      <c r="BT37" s="502">
        <v>-6580424.2199999997</v>
      </c>
      <c r="BU37" s="502">
        <v>-2833812.97</v>
      </c>
      <c r="BV37" s="502">
        <v>-3195382.71</v>
      </c>
      <c r="BW37" s="502">
        <v>-3729355</v>
      </c>
      <c r="BX37" s="502">
        <v>-4918764.54</v>
      </c>
      <c r="BY37" s="502">
        <v>-6040019.0499999998</v>
      </c>
      <c r="BZ37" s="502">
        <v>-2802966.64</v>
      </c>
      <c r="CA37" s="502">
        <v>-1546216.52</v>
      </c>
      <c r="CB37" s="502">
        <v>-1469995.08</v>
      </c>
      <c r="CC37" s="503">
        <f t="shared" si="0"/>
        <v>-340209778.85999984</v>
      </c>
      <c r="CD37" s="482"/>
      <c r="CE37" s="482"/>
      <c r="CF37" s="482"/>
      <c r="CG37" s="482"/>
      <c r="CH37" s="482"/>
      <c r="CI37" s="482"/>
    </row>
    <row r="38" spans="1:87" s="520" customFormat="1" x14ac:dyDescent="0.2">
      <c r="A38" s="514" t="s">
        <v>6457</v>
      </c>
      <c r="B38" s="515" t="s">
        <v>2</v>
      </c>
      <c r="C38" s="516" t="s">
        <v>3</v>
      </c>
      <c r="D38" s="517"/>
      <c r="E38" s="517"/>
      <c r="F38" s="500" t="s">
        <v>743</v>
      </c>
      <c r="G38" s="501" t="s">
        <v>744</v>
      </c>
      <c r="H38" s="518">
        <v>1315526.75</v>
      </c>
      <c r="I38" s="518">
        <v>524350</v>
      </c>
      <c r="J38" s="518">
        <v>347550</v>
      </c>
      <c r="K38" s="518">
        <v>339900</v>
      </c>
      <c r="L38" s="518">
        <v>380000</v>
      </c>
      <c r="M38" s="518">
        <v>5000</v>
      </c>
      <c r="N38" s="518">
        <v>961603.43</v>
      </c>
      <c r="O38" s="518">
        <v>389950</v>
      </c>
      <c r="P38" s="518">
        <v>62720</v>
      </c>
      <c r="Q38" s="518">
        <v>762700</v>
      </c>
      <c r="R38" s="518">
        <v>157500</v>
      </c>
      <c r="S38" s="518">
        <v>195600</v>
      </c>
      <c r="T38" s="518">
        <v>310900</v>
      </c>
      <c r="U38" s="518">
        <v>414400</v>
      </c>
      <c r="V38" s="518">
        <v>53003</v>
      </c>
      <c r="W38" s="518">
        <v>72550</v>
      </c>
      <c r="X38" s="518">
        <v>54750</v>
      </c>
      <c r="Y38" s="518">
        <v>109100</v>
      </c>
      <c r="Z38" s="518">
        <v>1374348.25</v>
      </c>
      <c r="AA38" s="518">
        <v>0</v>
      </c>
      <c r="AB38" s="518">
        <v>157550</v>
      </c>
      <c r="AC38" s="518">
        <v>0</v>
      </c>
      <c r="AD38" s="518">
        <v>89600</v>
      </c>
      <c r="AE38" s="518">
        <v>0</v>
      </c>
      <c r="AF38" s="518">
        <v>236200</v>
      </c>
      <c r="AG38" s="518">
        <v>0</v>
      </c>
      <c r="AH38" s="518">
        <v>0</v>
      </c>
      <c r="AI38" s="518">
        <v>1557426.45</v>
      </c>
      <c r="AJ38" s="518">
        <v>239600</v>
      </c>
      <c r="AK38" s="518">
        <v>144650</v>
      </c>
      <c r="AL38" s="518">
        <v>80600</v>
      </c>
      <c r="AM38" s="518">
        <v>138200</v>
      </c>
      <c r="AN38" s="518">
        <v>162493.6</v>
      </c>
      <c r="AO38" s="518">
        <v>237100</v>
      </c>
      <c r="AP38" s="518">
        <v>113750</v>
      </c>
      <c r="AQ38" s="518">
        <v>282350</v>
      </c>
      <c r="AR38" s="518">
        <v>162050</v>
      </c>
      <c r="AS38" s="518">
        <v>124150</v>
      </c>
      <c r="AT38" s="518">
        <v>93000</v>
      </c>
      <c r="AU38" s="518">
        <v>688699</v>
      </c>
      <c r="AV38" s="518">
        <v>59000</v>
      </c>
      <c r="AW38" s="518">
        <v>163150</v>
      </c>
      <c r="AX38" s="518">
        <v>150200</v>
      </c>
      <c r="AY38" s="518">
        <v>113700</v>
      </c>
      <c r="AZ38" s="518">
        <v>632950</v>
      </c>
      <c r="BA38" s="518">
        <v>688200</v>
      </c>
      <c r="BB38" s="518">
        <v>1558358.52</v>
      </c>
      <c r="BC38" s="518">
        <v>129950</v>
      </c>
      <c r="BD38" s="518">
        <v>299700</v>
      </c>
      <c r="BE38" s="518">
        <v>312750</v>
      </c>
      <c r="BF38" s="518">
        <v>450900</v>
      </c>
      <c r="BG38" s="518">
        <v>328400</v>
      </c>
      <c r="BH38" s="518">
        <v>206600</v>
      </c>
      <c r="BI38" s="518">
        <v>356950</v>
      </c>
      <c r="BJ38" s="518">
        <v>301900</v>
      </c>
      <c r="BK38" s="518">
        <v>53150</v>
      </c>
      <c r="BL38" s="518">
        <v>98550</v>
      </c>
      <c r="BM38" s="518">
        <v>1850476.75</v>
      </c>
      <c r="BN38" s="518">
        <v>1292450</v>
      </c>
      <c r="BO38" s="518">
        <v>391000</v>
      </c>
      <c r="BP38" s="518">
        <v>101050</v>
      </c>
      <c r="BQ38" s="518">
        <v>318900.5</v>
      </c>
      <c r="BR38" s="518">
        <v>401000</v>
      </c>
      <c r="BS38" s="518">
        <v>107900</v>
      </c>
      <c r="BT38" s="518">
        <v>791824</v>
      </c>
      <c r="BU38" s="518">
        <v>99500</v>
      </c>
      <c r="BV38" s="518">
        <v>401350</v>
      </c>
      <c r="BW38" s="518">
        <v>311550</v>
      </c>
      <c r="BX38" s="518">
        <v>525500</v>
      </c>
      <c r="BY38" s="518">
        <v>471250</v>
      </c>
      <c r="BZ38" s="518">
        <v>298250</v>
      </c>
      <c r="CA38" s="518">
        <v>238200</v>
      </c>
      <c r="CB38" s="518">
        <v>90950</v>
      </c>
      <c r="CC38" s="503">
        <f>SUM(H38:CB38)</f>
        <v>25934430.25</v>
      </c>
      <c r="CD38" s="519"/>
      <c r="CE38" s="519"/>
      <c r="CF38" s="519"/>
      <c r="CG38" s="519"/>
      <c r="CH38" s="519"/>
      <c r="CI38" s="519"/>
    </row>
    <row r="39" spans="1:87" s="524" customFormat="1" x14ac:dyDescent="0.2">
      <c r="A39" s="521" t="s">
        <v>1200</v>
      </c>
      <c r="B39" s="497" t="s">
        <v>4</v>
      </c>
      <c r="C39" s="498" t="s">
        <v>5</v>
      </c>
      <c r="D39" s="499">
        <v>41020</v>
      </c>
      <c r="E39" s="498" t="s">
        <v>6466</v>
      </c>
      <c r="F39" s="500" t="s">
        <v>71</v>
      </c>
      <c r="G39" s="501" t="s">
        <v>973</v>
      </c>
      <c r="H39" s="502">
        <v>3777258.21</v>
      </c>
      <c r="I39" s="522">
        <v>189481</v>
      </c>
      <c r="J39" s="522">
        <v>76693</v>
      </c>
      <c r="K39" s="522">
        <v>5696</v>
      </c>
      <c r="L39" s="522">
        <v>14503</v>
      </c>
      <c r="M39" s="522">
        <v>0</v>
      </c>
      <c r="N39" s="522">
        <v>463786.25</v>
      </c>
      <c r="O39" s="522">
        <v>37032</v>
      </c>
      <c r="P39" s="522">
        <v>29729</v>
      </c>
      <c r="Q39" s="522">
        <v>1249047.5</v>
      </c>
      <c r="R39" s="522">
        <v>59481</v>
      </c>
      <c r="S39" s="522">
        <v>13283</v>
      </c>
      <c r="T39" s="522">
        <v>818738.1</v>
      </c>
      <c r="U39" s="522">
        <v>551984.82999999996</v>
      </c>
      <c r="V39" s="522">
        <v>45265</v>
      </c>
      <c r="W39" s="522">
        <v>8631.25</v>
      </c>
      <c r="X39" s="522">
        <v>41143.5</v>
      </c>
      <c r="Y39" s="522">
        <v>0</v>
      </c>
      <c r="Z39" s="522">
        <v>4775904.5</v>
      </c>
      <c r="AA39" s="522">
        <v>1088844</v>
      </c>
      <c r="AB39" s="522">
        <v>914210.01</v>
      </c>
      <c r="AC39" s="522">
        <v>1146734.19</v>
      </c>
      <c r="AD39" s="522">
        <v>1019335.5</v>
      </c>
      <c r="AE39" s="522">
        <v>16388</v>
      </c>
      <c r="AF39" s="522">
        <v>352365.38</v>
      </c>
      <c r="AG39" s="522">
        <v>0</v>
      </c>
      <c r="AH39" s="522">
        <v>71791</v>
      </c>
      <c r="AI39" s="522">
        <v>491288.5</v>
      </c>
      <c r="AJ39" s="522">
        <v>122157</v>
      </c>
      <c r="AK39" s="522">
        <v>80837</v>
      </c>
      <c r="AL39" s="522">
        <v>0</v>
      </c>
      <c r="AM39" s="522">
        <v>0</v>
      </c>
      <c r="AN39" s="522">
        <v>244463.5</v>
      </c>
      <c r="AO39" s="522">
        <v>200</v>
      </c>
      <c r="AP39" s="522">
        <v>0</v>
      </c>
      <c r="AQ39" s="522">
        <v>0</v>
      </c>
      <c r="AR39" s="522">
        <v>0</v>
      </c>
      <c r="AS39" s="522">
        <v>68621.5</v>
      </c>
      <c r="AT39" s="522">
        <v>328908</v>
      </c>
      <c r="AU39" s="522">
        <v>30325</v>
      </c>
      <c r="AV39" s="522">
        <v>0</v>
      </c>
      <c r="AW39" s="522">
        <v>500</v>
      </c>
      <c r="AX39" s="522">
        <v>0</v>
      </c>
      <c r="AY39" s="522">
        <v>146449</v>
      </c>
      <c r="AZ39" s="522">
        <v>0</v>
      </c>
      <c r="BA39" s="522">
        <v>474213.29</v>
      </c>
      <c r="BB39" s="522">
        <v>0</v>
      </c>
      <c r="BC39" s="522">
        <v>19153</v>
      </c>
      <c r="BD39" s="522">
        <v>78972</v>
      </c>
      <c r="BE39" s="522">
        <v>0</v>
      </c>
      <c r="BF39" s="522">
        <v>0</v>
      </c>
      <c r="BG39" s="522">
        <v>36851</v>
      </c>
      <c r="BH39" s="522">
        <v>179143</v>
      </c>
      <c r="BI39" s="522">
        <v>26607.25</v>
      </c>
      <c r="BJ39" s="522">
        <v>144328</v>
      </c>
      <c r="BK39" s="522">
        <v>65880</v>
      </c>
      <c r="BL39" s="522">
        <v>22166</v>
      </c>
      <c r="BM39" s="522">
        <v>97127.75</v>
      </c>
      <c r="BN39" s="522">
        <v>0</v>
      </c>
      <c r="BO39" s="522">
        <v>13017</v>
      </c>
      <c r="BP39" s="522">
        <v>18253</v>
      </c>
      <c r="BQ39" s="522">
        <v>0</v>
      </c>
      <c r="BR39" s="522">
        <v>312970</v>
      </c>
      <c r="BS39" s="522">
        <v>0</v>
      </c>
      <c r="BT39" s="522">
        <v>15552</v>
      </c>
      <c r="BU39" s="522">
        <v>0</v>
      </c>
      <c r="BV39" s="522">
        <v>0</v>
      </c>
      <c r="BW39" s="522">
        <v>250</v>
      </c>
      <c r="BX39" s="522">
        <v>0</v>
      </c>
      <c r="BY39" s="522">
        <v>7597</v>
      </c>
      <c r="BZ39" s="522">
        <v>0</v>
      </c>
      <c r="CA39" s="522">
        <v>15741.5</v>
      </c>
      <c r="CB39" s="522">
        <v>29546</v>
      </c>
      <c r="CC39" s="503">
        <f>SUM(H39:CB39)</f>
        <v>19838442.509999998</v>
      </c>
      <c r="CD39" s="523"/>
      <c r="CE39" s="523"/>
      <c r="CF39" s="523"/>
      <c r="CG39" s="523"/>
      <c r="CH39" s="523"/>
      <c r="CI39" s="523"/>
    </row>
    <row r="40" spans="1:87" s="524" customFormat="1" x14ac:dyDescent="0.2">
      <c r="A40" s="521" t="s">
        <v>1201</v>
      </c>
      <c r="B40" s="497" t="s">
        <v>4</v>
      </c>
      <c r="C40" s="498" t="s">
        <v>5</v>
      </c>
      <c r="D40" s="499">
        <v>41020</v>
      </c>
      <c r="E40" s="498" t="s">
        <v>6466</v>
      </c>
      <c r="F40" s="500" t="s">
        <v>72</v>
      </c>
      <c r="G40" s="501" t="s">
        <v>974</v>
      </c>
      <c r="H40" s="502">
        <v>11880257.17</v>
      </c>
      <c r="I40" s="522">
        <v>1414126.76</v>
      </c>
      <c r="J40" s="522">
        <v>6940130</v>
      </c>
      <c r="K40" s="522">
        <v>302642</v>
      </c>
      <c r="L40" s="522">
        <v>240508</v>
      </c>
      <c r="M40" s="522">
        <v>0</v>
      </c>
      <c r="N40" s="522">
        <v>28894535</v>
      </c>
      <c r="O40" s="522">
        <v>483115</v>
      </c>
      <c r="P40" s="522">
        <v>32855</v>
      </c>
      <c r="Q40" s="522">
        <v>1207445</v>
      </c>
      <c r="R40" s="522">
        <v>0</v>
      </c>
      <c r="S40" s="522">
        <v>196203</v>
      </c>
      <c r="T40" s="522">
        <v>1570511.27</v>
      </c>
      <c r="U40" s="522">
        <v>379688.87</v>
      </c>
      <c r="V40" s="522">
        <v>0</v>
      </c>
      <c r="W40" s="522">
        <v>7658.63</v>
      </c>
      <c r="X40" s="522">
        <v>10990</v>
      </c>
      <c r="Y40" s="522">
        <v>9083</v>
      </c>
      <c r="Z40" s="522">
        <v>5436730.0999999996</v>
      </c>
      <c r="AA40" s="522">
        <v>2068119</v>
      </c>
      <c r="AB40" s="522">
        <v>105014.25</v>
      </c>
      <c r="AC40" s="522">
        <v>1479017</v>
      </c>
      <c r="AD40" s="522">
        <v>10628</v>
      </c>
      <c r="AE40" s="522">
        <v>0</v>
      </c>
      <c r="AF40" s="522">
        <v>24641.5</v>
      </c>
      <c r="AG40" s="522">
        <v>14836</v>
      </c>
      <c r="AH40" s="522">
        <v>2152</v>
      </c>
      <c r="AI40" s="522">
        <v>27664515.949999999</v>
      </c>
      <c r="AJ40" s="522">
        <v>39024</v>
      </c>
      <c r="AK40" s="522">
        <v>8831</v>
      </c>
      <c r="AL40" s="522">
        <v>48191</v>
      </c>
      <c r="AM40" s="522">
        <v>28391</v>
      </c>
      <c r="AN40" s="522">
        <v>16473</v>
      </c>
      <c r="AO40" s="522">
        <v>0</v>
      </c>
      <c r="AP40" s="522">
        <v>5583</v>
      </c>
      <c r="AQ40" s="522">
        <v>51721</v>
      </c>
      <c r="AR40" s="522">
        <v>0</v>
      </c>
      <c r="AS40" s="522">
        <v>13776</v>
      </c>
      <c r="AT40" s="522">
        <v>16574.25</v>
      </c>
      <c r="AU40" s="522">
        <v>4133615.74</v>
      </c>
      <c r="AV40" s="522">
        <v>17758</v>
      </c>
      <c r="AW40" s="522">
        <v>13631</v>
      </c>
      <c r="AX40" s="522">
        <v>0</v>
      </c>
      <c r="AY40" s="522">
        <v>13434</v>
      </c>
      <c r="AZ40" s="522">
        <v>0</v>
      </c>
      <c r="BA40" s="522">
        <v>45628.34</v>
      </c>
      <c r="BB40" s="522">
        <v>5580666</v>
      </c>
      <c r="BC40" s="522">
        <v>11633</v>
      </c>
      <c r="BD40" s="522">
        <v>147278</v>
      </c>
      <c r="BE40" s="522">
        <v>168534</v>
      </c>
      <c r="BF40" s="522">
        <v>222708</v>
      </c>
      <c r="BG40" s="522">
        <v>104137</v>
      </c>
      <c r="BH40" s="522">
        <v>1058250.5900000001</v>
      </c>
      <c r="BI40" s="522">
        <v>158168</v>
      </c>
      <c r="BJ40" s="522">
        <v>338436</v>
      </c>
      <c r="BK40" s="522">
        <v>4825.5</v>
      </c>
      <c r="BL40" s="522">
        <v>7747.75</v>
      </c>
      <c r="BM40" s="522">
        <v>7985943.29</v>
      </c>
      <c r="BN40" s="522">
        <v>941610</v>
      </c>
      <c r="BO40" s="522">
        <v>35094</v>
      </c>
      <c r="BP40" s="522">
        <v>81608</v>
      </c>
      <c r="BQ40" s="522">
        <v>3592</v>
      </c>
      <c r="BR40" s="522">
        <v>28364</v>
      </c>
      <c r="BS40" s="522">
        <v>25065.75</v>
      </c>
      <c r="BT40" s="522">
        <v>1933230</v>
      </c>
      <c r="BU40" s="522">
        <v>36261</v>
      </c>
      <c r="BV40" s="522">
        <v>6446</v>
      </c>
      <c r="BW40" s="522">
        <v>4561.7</v>
      </c>
      <c r="BX40" s="522">
        <v>108972.32</v>
      </c>
      <c r="BY40" s="522">
        <v>746438.55</v>
      </c>
      <c r="BZ40" s="522">
        <v>23838</v>
      </c>
      <c r="CA40" s="522">
        <v>0</v>
      </c>
      <c r="CB40" s="522">
        <v>0</v>
      </c>
      <c r="CC40" s="503">
        <f t="shared" ref="CC40:CC52" si="1">SUM(H40:CB40)</f>
        <v>114591442.28</v>
      </c>
      <c r="CD40" s="523"/>
      <c r="CE40" s="523"/>
      <c r="CF40" s="523"/>
      <c r="CG40" s="523"/>
      <c r="CH40" s="523"/>
      <c r="CI40" s="523"/>
    </row>
    <row r="41" spans="1:87" s="524" customFormat="1" x14ac:dyDescent="0.2">
      <c r="A41" s="521" t="s">
        <v>1200</v>
      </c>
      <c r="B41" s="497" t="s">
        <v>4</v>
      </c>
      <c r="C41" s="498" t="s">
        <v>5</v>
      </c>
      <c r="D41" s="499">
        <v>41020</v>
      </c>
      <c r="E41" s="498" t="s">
        <v>6466</v>
      </c>
      <c r="F41" s="500" t="s">
        <v>1180</v>
      </c>
      <c r="G41" s="501" t="s">
        <v>6467</v>
      </c>
      <c r="H41" s="502">
        <v>0</v>
      </c>
      <c r="I41" s="522">
        <v>0</v>
      </c>
      <c r="J41" s="522">
        <v>0</v>
      </c>
      <c r="K41" s="522">
        <v>14260</v>
      </c>
      <c r="L41" s="522">
        <v>0</v>
      </c>
      <c r="M41" s="522">
        <v>0</v>
      </c>
      <c r="N41" s="522">
        <v>63437</v>
      </c>
      <c r="O41" s="522">
        <v>0</v>
      </c>
      <c r="P41" s="522">
        <v>0</v>
      </c>
      <c r="Q41" s="522">
        <v>0</v>
      </c>
      <c r="R41" s="522">
        <v>0</v>
      </c>
      <c r="S41" s="522">
        <v>0</v>
      </c>
      <c r="T41" s="522">
        <v>9899.5</v>
      </c>
      <c r="U41" s="522">
        <v>0</v>
      </c>
      <c r="V41" s="522">
        <v>0</v>
      </c>
      <c r="W41" s="522">
        <v>0</v>
      </c>
      <c r="X41" s="522">
        <v>0</v>
      </c>
      <c r="Y41" s="522">
        <v>0</v>
      </c>
      <c r="Z41" s="522">
        <v>0</v>
      </c>
      <c r="AA41" s="522">
        <v>6396</v>
      </c>
      <c r="AB41" s="522">
        <v>0</v>
      </c>
      <c r="AC41" s="522">
        <v>0</v>
      </c>
      <c r="AD41" s="522">
        <v>0</v>
      </c>
      <c r="AE41" s="522">
        <v>3863.5</v>
      </c>
      <c r="AF41" s="522">
        <v>0</v>
      </c>
      <c r="AG41" s="522">
        <v>0</v>
      </c>
      <c r="AH41" s="522">
        <v>0</v>
      </c>
      <c r="AI41" s="522">
        <v>0</v>
      </c>
      <c r="AJ41" s="522">
        <v>0</v>
      </c>
      <c r="AK41" s="522">
        <v>0</v>
      </c>
      <c r="AL41" s="522">
        <v>0</v>
      </c>
      <c r="AM41" s="522">
        <v>0</v>
      </c>
      <c r="AN41" s="522">
        <v>0</v>
      </c>
      <c r="AO41" s="522">
        <v>0</v>
      </c>
      <c r="AP41" s="522">
        <v>0</v>
      </c>
      <c r="AQ41" s="522">
        <v>0</v>
      </c>
      <c r="AR41" s="522">
        <v>0</v>
      </c>
      <c r="AS41" s="522">
        <v>0</v>
      </c>
      <c r="AT41" s="522">
        <v>0</v>
      </c>
      <c r="AU41" s="522">
        <v>0</v>
      </c>
      <c r="AV41" s="522">
        <v>0</v>
      </c>
      <c r="AW41" s="522">
        <v>0</v>
      </c>
      <c r="AX41" s="522">
        <v>0</v>
      </c>
      <c r="AY41" s="522">
        <v>0</v>
      </c>
      <c r="AZ41" s="522">
        <v>0</v>
      </c>
      <c r="BA41" s="522">
        <v>0</v>
      </c>
      <c r="BB41" s="522">
        <v>63430.5</v>
      </c>
      <c r="BC41" s="522">
        <v>0</v>
      </c>
      <c r="BD41" s="522">
        <v>0</v>
      </c>
      <c r="BE41" s="522">
        <v>0</v>
      </c>
      <c r="BF41" s="522">
        <v>0</v>
      </c>
      <c r="BG41" s="522">
        <v>0</v>
      </c>
      <c r="BH41" s="522">
        <v>0</v>
      </c>
      <c r="BI41" s="522">
        <v>0</v>
      </c>
      <c r="BJ41" s="522">
        <v>0</v>
      </c>
      <c r="BK41" s="522">
        <v>0</v>
      </c>
      <c r="BL41" s="522">
        <v>0</v>
      </c>
      <c r="BM41" s="522">
        <v>0</v>
      </c>
      <c r="BN41" s="522">
        <v>0</v>
      </c>
      <c r="BO41" s="522">
        <v>0</v>
      </c>
      <c r="BP41" s="522">
        <v>0</v>
      </c>
      <c r="BQ41" s="522">
        <v>0</v>
      </c>
      <c r="BR41" s="522">
        <v>0</v>
      </c>
      <c r="BS41" s="522">
        <v>0</v>
      </c>
      <c r="BT41" s="522">
        <v>0</v>
      </c>
      <c r="BU41" s="522">
        <v>0</v>
      </c>
      <c r="BV41" s="522">
        <v>0</v>
      </c>
      <c r="BW41" s="522">
        <v>0</v>
      </c>
      <c r="BX41" s="522">
        <v>0</v>
      </c>
      <c r="BY41" s="522">
        <v>0</v>
      </c>
      <c r="BZ41" s="522">
        <v>0</v>
      </c>
      <c r="CA41" s="522">
        <v>0</v>
      </c>
      <c r="CB41" s="522">
        <v>0</v>
      </c>
      <c r="CC41" s="503">
        <f t="shared" si="1"/>
        <v>161286.5</v>
      </c>
      <c r="CD41" s="523"/>
      <c r="CE41" s="523"/>
      <c r="CF41" s="523"/>
      <c r="CG41" s="523"/>
      <c r="CH41" s="523"/>
      <c r="CI41" s="523"/>
    </row>
    <row r="42" spans="1:87" s="524" customFormat="1" x14ac:dyDescent="0.2">
      <c r="A42" s="521" t="s">
        <v>1201</v>
      </c>
      <c r="B42" s="497" t="s">
        <v>4</v>
      </c>
      <c r="C42" s="498" t="s">
        <v>5</v>
      </c>
      <c r="D42" s="499">
        <v>41020</v>
      </c>
      <c r="E42" s="498" t="s">
        <v>6466</v>
      </c>
      <c r="F42" s="500" t="s">
        <v>1181</v>
      </c>
      <c r="G42" s="501" t="s">
        <v>6468</v>
      </c>
      <c r="H42" s="502">
        <v>0</v>
      </c>
      <c r="I42" s="522">
        <v>0</v>
      </c>
      <c r="J42" s="522">
        <v>0</v>
      </c>
      <c r="K42" s="522">
        <v>3002</v>
      </c>
      <c r="L42" s="522">
        <v>0</v>
      </c>
      <c r="M42" s="522">
        <v>0</v>
      </c>
      <c r="N42" s="522">
        <v>5202</v>
      </c>
      <c r="O42" s="522">
        <v>0</v>
      </c>
      <c r="P42" s="522">
        <v>0</v>
      </c>
      <c r="Q42" s="522">
        <v>0</v>
      </c>
      <c r="R42" s="522">
        <v>0</v>
      </c>
      <c r="S42" s="522">
        <v>0</v>
      </c>
      <c r="T42" s="522">
        <v>0</v>
      </c>
      <c r="U42" s="522">
        <v>0</v>
      </c>
      <c r="V42" s="522">
        <v>0</v>
      </c>
      <c r="W42" s="522">
        <v>0</v>
      </c>
      <c r="X42" s="522">
        <v>0</v>
      </c>
      <c r="Y42" s="522">
        <v>0</v>
      </c>
      <c r="Z42" s="522">
        <v>0</v>
      </c>
      <c r="AA42" s="522">
        <v>0</v>
      </c>
      <c r="AB42" s="522">
        <v>0</v>
      </c>
      <c r="AC42" s="522">
        <v>0</v>
      </c>
      <c r="AD42" s="522">
        <v>0</v>
      </c>
      <c r="AE42" s="522">
        <v>0</v>
      </c>
      <c r="AF42" s="522">
        <v>795</v>
      </c>
      <c r="AG42" s="522">
        <v>0</v>
      </c>
      <c r="AH42" s="522">
        <v>129</v>
      </c>
      <c r="AI42" s="522">
        <v>0</v>
      </c>
      <c r="AJ42" s="522">
        <v>0</v>
      </c>
      <c r="AK42" s="522">
        <v>0</v>
      </c>
      <c r="AL42" s="522">
        <v>0</v>
      </c>
      <c r="AM42" s="522">
        <v>0</v>
      </c>
      <c r="AN42" s="522">
        <v>0</v>
      </c>
      <c r="AO42" s="522">
        <v>0</v>
      </c>
      <c r="AP42" s="522">
        <v>0</v>
      </c>
      <c r="AQ42" s="522">
        <v>0</v>
      </c>
      <c r="AR42" s="522">
        <v>0</v>
      </c>
      <c r="AS42" s="522">
        <v>0</v>
      </c>
      <c r="AT42" s="522">
        <v>11135</v>
      </c>
      <c r="AU42" s="522">
        <v>0</v>
      </c>
      <c r="AV42" s="522">
        <v>0</v>
      </c>
      <c r="AW42" s="522">
        <v>0</v>
      </c>
      <c r="AX42" s="522">
        <v>0</v>
      </c>
      <c r="AY42" s="522">
        <v>0</v>
      </c>
      <c r="AZ42" s="522">
        <v>0</v>
      </c>
      <c r="BA42" s="522">
        <v>0</v>
      </c>
      <c r="BB42" s="522">
        <v>29106.5</v>
      </c>
      <c r="BC42" s="522">
        <v>0</v>
      </c>
      <c r="BD42" s="522">
        <v>0</v>
      </c>
      <c r="BE42" s="522">
        <v>0</v>
      </c>
      <c r="BF42" s="522">
        <v>0</v>
      </c>
      <c r="BG42" s="522">
        <v>0</v>
      </c>
      <c r="BH42" s="522">
        <v>0</v>
      </c>
      <c r="BI42" s="522">
        <v>0</v>
      </c>
      <c r="BJ42" s="522">
        <v>0</v>
      </c>
      <c r="BK42" s="522">
        <v>0</v>
      </c>
      <c r="BL42" s="522">
        <v>0</v>
      </c>
      <c r="BM42" s="522">
        <v>1245626.6499999999</v>
      </c>
      <c r="BN42" s="522">
        <v>0</v>
      </c>
      <c r="BO42" s="522">
        <v>0</v>
      </c>
      <c r="BP42" s="522">
        <v>0</v>
      </c>
      <c r="BQ42" s="522">
        <v>0</v>
      </c>
      <c r="BR42" s="522">
        <v>0</v>
      </c>
      <c r="BS42" s="522">
        <v>0</v>
      </c>
      <c r="BT42" s="522">
        <v>0</v>
      </c>
      <c r="BU42" s="522">
        <v>0</v>
      </c>
      <c r="BV42" s="522">
        <v>0</v>
      </c>
      <c r="BW42" s="522">
        <v>0</v>
      </c>
      <c r="BX42" s="522">
        <v>0</v>
      </c>
      <c r="BY42" s="522">
        <v>0</v>
      </c>
      <c r="BZ42" s="522">
        <v>0</v>
      </c>
      <c r="CA42" s="522">
        <v>0</v>
      </c>
      <c r="CB42" s="522">
        <v>0</v>
      </c>
      <c r="CC42" s="503">
        <f t="shared" si="1"/>
        <v>1294996.1499999999</v>
      </c>
      <c r="CD42" s="523"/>
      <c r="CE42" s="523"/>
      <c r="CF42" s="523"/>
      <c r="CG42" s="523"/>
      <c r="CH42" s="523"/>
      <c r="CI42" s="523"/>
    </row>
    <row r="43" spans="1:87" s="524" customFormat="1" x14ac:dyDescent="0.2">
      <c r="A43" s="521" t="s">
        <v>6457</v>
      </c>
      <c r="B43" s="497" t="s">
        <v>4</v>
      </c>
      <c r="C43" s="498" t="s">
        <v>5</v>
      </c>
      <c r="D43" s="499">
        <v>41020</v>
      </c>
      <c r="E43" s="498" t="s">
        <v>6466</v>
      </c>
      <c r="F43" s="500" t="s">
        <v>1182</v>
      </c>
      <c r="G43" s="501" t="s">
        <v>6469</v>
      </c>
      <c r="H43" s="502">
        <v>0</v>
      </c>
      <c r="I43" s="522">
        <v>0</v>
      </c>
      <c r="J43" s="522">
        <v>0</v>
      </c>
      <c r="K43" s="522">
        <v>0</v>
      </c>
      <c r="L43" s="522">
        <v>0</v>
      </c>
      <c r="M43" s="522">
        <v>0</v>
      </c>
      <c r="N43" s="522">
        <v>0</v>
      </c>
      <c r="O43" s="522">
        <v>0</v>
      </c>
      <c r="P43" s="522">
        <v>0</v>
      </c>
      <c r="Q43" s="522">
        <v>0</v>
      </c>
      <c r="R43" s="522">
        <v>0</v>
      </c>
      <c r="S43" s="522">
        <v>0</v>
      </c>
      <c r="T43" s="522">
        <v>0</v>
      </c>
      <c r="U43" s="522">
        <v>0</v>
      </c>
      <c r="V43" s="522">
        <v>0</v>
      </c>
      <c r="W43" s="522">
        <v>0</v>
      </c>
      <c r="X43" s="522">
        <v>0</v>
      </c>
      <c r="Y43" s="522">
        <v>0</v>
      </c>
      <c r="Z43" s="522">
        <v>0</v>
      </c>
      <c r="AA43" s="522">
        <v>-410</v>
      </c>
      <c r="AB43" s="522">
        <v>0</v>
      </c>
      <c r="AC43" s="522">
        <v>0</v>
      </c>
      <c r="AD43" s="522">
        <v>0</v>
      </c>
      <c r="AE43" s="522">
        <v>0</v>
      </c>
      <c r="AF43" s="522">
        <v>0</v>
      </c>
      <c r="AG43" s="522">
        <v>0</v>
      </c>
      <c r="AH43" s="522">
        <v>0</v>
      </c>
      <c r="AI43" s="522">
        <v>0</v>
      </c>
      <c r="AJ43" s="522">
        <v>0</v>
      </c>
      <c r="AK43" s="522">
        <v>0</v>
      </c>
      <c r="AL43" s="522">
        <v>0</v>
      </c>
      <c r="AM43" s="522">
        <v>0</v>
      </c>
      <c r="AN43" s="522">
        <v>0</v>
      </c>
      <c r="AO43" s="522">
        <v>0</v>
      </c>
      <c r="AP43" s="522">
        <v>0</v>
      </c>
      <c r="AQ43" s="522">
        <v>0</v>
      </c>
      <c r="AR43" s="522">
        <v>0</v>
      </c>
      <c r="AS43" s="522">
        <v>0</v>
      </c>
      <c r="AT43" s="522">
        <v>0</v>
      </c>
      <c r="AU43" s="522">
        <v>0</v>
      </c>
      <c r="AV43" s="522">
        <v>0</v>
      </c>
      <c r="AW43" s="522">
        <v>0</v>
      </c>
      <c r="AX43" s="522">
        <v>0</v>
      </c>
      <c r="AY43" s="522">
        <v>0</v>
      </c>
      <c r="AZ43" s="522">
        <v>0</v>
      </c>
      <c r="BA43" s="522">
        <v>0</v>
      </c>
      <c r="BB43" s="522">
        <v>-1723.82</v>
      </c>
      <c r="BC43" s="522">
        <v>0</v>
      </c>
      <c r="BD43" s="522">
        <v>-172132.43</v>
      </c>
      <c r="BE43" s="522">
        <v>0</v>
      </c>
      <c r="BF43" s="522">
        <v>0</v>
      </c>
      <c r="BG43" s="522">
        <v>-4749.7299999999996</v>
      </c>
      <c r="BH43" s="522">
        <v>0</v>
      </c>
      <c r="BI43" s="522">
        <v>0</v>
      </c>
      <c r="BJ43" s="522">
        <v>0</v>
      </c>
      <c r="BK43" s="522">
        <v>0</v>
      </c>
      <c r="BL43" s="522">
        <v>0</v>
      </c>
      <c r="BM43" s="522">
        <v>0</v>
      </c>
      <c r="BN43" s="522">
        <v>0</v>
      </c>
      <c r="BO43" s="522">
        <v>-100</v>
      </c>
      <c r="BP43" s="522">
        <v>-2348</v>
      </c>
      <c r="BQ43" s="522">
        <v>0</v>
      </c>
      <c r="BR43" s="522">
        <v>0</v>
      </c>
      <c r="BS43" s="522">
        <v>-5045</v>
      </c>
      <c r="BT43" s="522">
        <v>0</v>
      </c>
      <c r="BU43" s="522">
        <v>0</v>
      </c>
      <c r="BV43" s="522">
        <v>0</v>
      </c>
      <c r="BW43" s="522">
        <v>0</v>
      </c>
      <c r="BX43" s="522">
        <v>0</v>
      </c>
      <c r="BY43" s="522">
        <v>0</v>
      </c>
      <c r="BZ43" s="522">
        <v>-5219.99</v>
      </c>
      <c r="CA43" s="522">
        <v>0</v>
      </c>
      <c r="CB43" s="522">
        <v>0</v>
      </c>
      <c r="CC43" s="503">
        <f t="shared" si="1"/>
        <v>-191728.97</v>
      </c>
      <c r="CD43" s="523"/>
      <c r="CE43" s="523"/>
      <c r="CF43" s="523"/>
      <c r="CG43" s="523"/>
      <c r="CH43" s="523"/>
      <c r="CI43" s="523"/>
    </row>
    <row r="44" spans="1:87" s="524" customFormat="1" x14ac:dyDescent="0.2">
      <c r="A44" s="521" t="s">
        <v>6457</v>
      </c>
      <c r="B44" s="497" t="s">
        <v>4</v>
      </c>
      <c r="C44" s="498" t="s">
        <v>5</v>
      </c>
      <c r="D44" s="499">
        <v>42020</v>
      </c>
      <c r="E44" s="498" t="s">
        <v>6470</v>
      </c>
      <c r="F44" s="500" t="s">
        <v>1183</v>
      </c>
      <c r="G44" s="501" t="s">
        <v>6471</v>
      </c>
      <c r="H44" s="502">
        <v>0</v>
      </c>
      <c r="I44" s="522">
        <v>0</v>
      </c>
      <c r="J44" s="522">
        <v>0</v>
      </c>
      <c r="K44" s="522">
        <v>1205.32</v>
      </c>
      <c r="L44" s="522">
        <v>0</v>
      </c>
      <c r="M44" s="522">
        <v>0</v>
      </c>
      <c r="N44" s="522">
        <v>1293.18</v>
      </c>
      <c r="O44" s="522">
        <v>0</v>
      </c>
      <c r="P44" s="522">
        <v>0</v>
      </c>
      <c r="Q44" s="522">
        <v>0</v>
      </c>
      <c r="R44" s="522">
        <v>0</v>
      </c>
      <c r="S44" s="522">
        <v>0</v>
      </c>
      <c r="T44" s="522">
        <v>0</v>
      </c>
      <c r="U44" s="522">
        <v>0</v>
      </c>
      <c r="V44" s="522">
        <v>0</v>
      </c>
      <c r="W44" s="522">
        <v>0</v>
      </c>
      <c r="X44" s="522">
        <v>10416.74</v>
      </c>
      <c r="Y44" s="522">
        <v>0</v>
      </c>
      <c r="Z44" s="522">
        <v>0</v>
      </c>
      <c r="AA44" s="522">
        <v>0</v>
      </c>
      <c r="AB44" s="522">
        <v>0</v>
      </c>
      <c r="AC44" s="522">
        <v>0</v>
      </c>
      <c r="AD44" s="522">
        <v>0</v>
      </c>
      <c r="AE44" s="522">
        <v>0</v>
      </c>
      <c r="AF44" s="522">
        <v>0</v>
      </c>
      <c r="AG44" s="522">
        <v>0</v>
      </c>
      <c r="AH44" s="522">
        <v>0</v>
      </c>
      <c r="AI44" s="522">
        <v>0</v>
      </c>
      <c r="AJ44" s="522">
        <v>0</v>
      </c>
      <c r="AK44" s="522">
        <v>0</v>
      </c>
      <c r="AL44" s="522">
        <v>0</v>
      </c>
      <c r="AM44" s="522">
        <v>0</v>
      </c>
      <c r="AN44" s="522">
        <v>0</v>
      </c>
      <c r="AO44" s="522">
        <v>0</v>
      </c>
      <c r="AP44" s="522">
        <v>0</v>
      </c>
      <c r="AQ44" s="522">
        <v>0</v>
      </c>
      <c r="AR44" s="522">
        <v>0</v>
      </c>
      <c r="AS44" s="522">
        <v>0</v>
      </c>
      <c r="AT44" s="522">
        <v>0</v>
      </c>
      <c r="AU44" s="522">
        <v>0</v>
      </c>
      <c r="AV44" s="522">
        <v>0</v>
      </c>
      <c r="AW44" s="522">
        <v>0</v>
      </c>
      <c r="AX44" s="522">
        <v>0</v>
      </c>
      <c r="AY44" s="522">
        <v>0</v>
      </c>
      <c r="AZ44" s="522">
        <v>0</v>
      </c>
      <c r="BA44" s="522">
        <v>0</v>
      </c>
      <c r="BB44" s="522">
        <v>2279.91</v>
      </c>
      <c r="BC44" s="522">
        <v>0</v>
      </c>
      <c r="BD44" s="522">
        <v>12807.55</v>
      </c>
      <c r="BE44" s="522">
        <v>0</v>
      </c>
      <c r="BF44" s="522">
        <v>0</v>
      </c>
      <c r="BG44" s="522">
        <v>0</v>
      </c>
      <c r="BH44" s="522">
        <v>0</v>
      </c>
      <c r="BI44" s="522">
        <v>0</v>
      </c>
      <c r="BJ44" s="522">
        <v>0</v>
      </c>
      <c r="BK44" s="522">
        <v>0</v>
      </c>
      <c r="BL44" s="522">
        <v>0</v>
      </c>
      <c r="BM44" s="522">
        <v>0</v>
      </c>
      <c r="BN44" s="522">
        <v>0</v>
      </c>
      <c r="BO44" s="522">
        <v>0</v>
      </c>
      <c r="BP44" s="522">
        <v>0</v>
      </c>
      <c r="BQ44" s="522">
        <v>0</v>
      </c>
      <c r="BR44" s="522">
        <v>0</v>
      </c>
      <c r="BS44" s="522">
        <v>22428.400000000001</v>
      </c>
      <c r="BT44" s="522">
        <v>0</v>
      </c>
      <c r="BU44" s="522">
        <v>0</v>
      </c>
      <c r="BV44" s="522">
        <v>0</v>
      </c>
      <c r="BW44" s="522">
        <v>0</v>
      </c>
      <c r="BX44" s="522">
        <v>0</v>
      </c>
      <c r="BY44" s="522">
        <v>0</v>
      </c>
      <c r="BZ44" s="522">
        <v>0</v>
      </c>
      <c r="CA44" s="522">
        <v>0</v>
      </c>
      <c r="CB44" s="522">
        <v>0</v>
      </c>
      <c r="CC44" s="503">
        <f t="shared" si="1"/>
        <v>50431.1</v>
      </c>
      <c r="CD44" s="523"/>
      <c r="CE44" s="523"/>
      <c r="CF44" s="523"/>
      <c r="CG44" s="523"/>
      <c r="CH44" s="523"/>
      <c r="CI44" s="523"/>
    </row>
    <row r="45" spans="1:87" s="524" customFormat="1" x14ac:dyDescent="0.2">
      <c r="A45" s="521" t="s">
        <v>1200</v>
      </c>
      <c r="B45" s="497" t="s">
        <v>2290</v>
      </c>
      <c r="C45" s="498" t="s">
        <v>678</v>
      </c>
      <c r="D45" s="499">
        <v>41030</v>
      </c>
      <c r="E45" s="498" t="s">
        <v>6472</v>
      </c>
      <c r="F45" s="500" t="s">
        <v>73</v>
      </c>
      <c r="G45" s="501" t="s">
        <v>981</v>
      </c>
      <c r="H45" s="502">
        <v>6448143.4500000002</v>
      </c>
      <c r="I45" s="522">
        <v>1073463.01</v>
      </c>
      <c r="J45" s="522">
        <v>2223780.7400000002</v>
      </c>
      <c r="K45" s="522">
        <v>345769</v>
      </c>
      <c r="L45" s="522">
        <v>248097.5</v>
      </c>
      <c r="M45" s="522">
        <v>53151.65</v>
      </c>
      <c r="N45" s="522">
        <v>24890131.75</v>
      </c>
      <c r="O45" s="522">
        <v>1008049.75</v>
      </c>
      <c r="P45" s="522">
        <v>185419</v>
      </c>
      <c r="Q45" s="522">
        <v>969713.5</v>
      </c>
      <c r="R45" s="522">
        <v>107796.3</v>
      </c>
      <c r="S45" s="522">
        <v>516566.25</v>
      </c>
      <c r="T45" s="522">
        <v>2367046.4900000002</v>
      </c>
      <c r="U45" s="522">
        <v>595759.75</v>
      </c>
      <c r="V45" s="522">
        <v>169391</v>
      </c>
      <c r="W45" s="522">
        <v>180986.56</v>
      </c>
      <c r="X45" s="522">
        <v>370473.25</v>
      </c>
      <c r="Y45" s="522">
        <v>308947.75</v>
      </c>
      <c r="Z45" s="522">
        <v>12263386.060000001</v>
      </c>
      <c r="AA45" s="522">
        <v>658588.06999999995</v>
      </c>
      <c r="AB45" s="522">
        <v>162125.5</v>
      </c>
      <c r="AC45" s="522">
        <v>3451530.6</v>
      </c>
      <c r="AD45" s="522">
        <v>1151468.5</v>
      </c>
      <c r="AE45" s="522">
        <v>478912.75</v>
      </c>
      <c r="AF45" s="522">
        <v>327824.5</v>
      </c>
      <c r="AG45" s="522">
        <v>183575</v>
      </c>
      <c r="AH45" s="522">
        <v>214185</v>
      </c>
      <c r="AI45" s="522">
        <v>19355283.510000002</v>
      </c>
      <c r="AJ45" s="522">
        <v>1042023.4</v>
      </c>
      <c r="AK45" s="522">
        <v>794065</v>
      </c>
      <c r="AL45" s="522">
        <v>194876.48</v>
      </c>
      <c r="AM45" s="522">
        <v>428974</v>
      </c>
      <c r="AN45" s="522">
        <v>428673</v>
      </c>
      <c r="AO45" s="522">
        <v>366793.75</v>
      </c>
      <c r="AP45" s="522">
        <v>802122</v>
      </c>
      <c r="AQ45" s="522">
        <v>297030</v>
      </c>
      <c r="AR45" s="522">
        <v>242515.5</v>
      </c>
      <c r="AS45" s="522">
        <v>537933.75</v>
      </c>
      <c r="AT45" s="522">
        <v>356240</v>
      </c>
      <c r="AU45" s="522">
        <v>3489124.5</v>
      </c>
      <c r="AV45" s="522">
        <v>306746.38</v>
      </c>
      <c r="AW45" s="522">
        <v>377708</v>
      </c>
      <c r="AX45" s="522">
        <v>294754.5</v>
      </c>
      <c r="AY45" s="522">
        <v>821524.32</v>
      </c>
      <c r="AZ45" s="522">
        <v>30206</v>
      </c>
      <c r="BA45" s="522">
        <v>59584.63</v>
      </c>
      <c r="BB45" s="522">
        <v>8310903.25</v>
      </c>
      <c r="BC45" s="522">
        <v>112994</v>
      </c>
      <c r="BD45" s="522">
        <v>1471066</v>
      </c>
      <c r="BE45" s="522">
        <v>448711.3</v>
      </c>
      <c r="BF45" s="522">
        <v>701526.35</v>
      </c>
      <c r="BG45" s="522">
        <v>3108694.5</v>
      </c>
      <c r="BH45" s="522">
        <v>1030917.09</v>
      </c>
      <c r="BI45" s="522">
        <v>596574</v>
      </c>
      <c r="BJ45" s="522">
        <v>491654.75</v>
      </c>
      <c r="BK45" s="522">
        <v>165643.67000000001</v>
      </c>
      <c r="BL45" s="522">
        <v>148747.5</v>
      </c>
      <c r="BM45" s="522">
        <v>9352086.6999999993</v>
      </c>
      <c r="BN45" s="522">
        <v>1970177.3</v>
      </c>
      <c r="BO45" s="522">
        <v>291152.38</v>
      </c>
      <c r="BP45" s="522">
        <v>290806</v>
      </c>
      <c r="BQ45" s="522">
        <v>320411</v>
      </c>
      <c r="BR45" s="522">
        <v>122945</v>
      </c>
      <c r="BS45" s="522">
        <v>256092</v>
      </c>
      <c r="BT45" s="522">
        <v>8042024.25</v>
      </c>
      <c r="BU45" s="522">
        <v>259366.05</v>
      </c>
      <c r="BV45" s="522">
        <v>211620</v>
      </c>
      <c r="BW45" s="522">
        <v>525385</v>
      </c>
      <c r="BX45" s="522">
        <v>855322.53</v>
      </c>
      <c r="BY45" s="522">
        <v>2241923.91</v>
      </c>
      <c r="BZ45" s="522">
        <v>371839</v>
      </c>
      <c r="CA45" s="522">
        <v>179509</v>
      </c>
      <c r="CB45" s="522">
        <v>132121.25</v>
      </c>
      <c r="CC45" s="503">
        <f>SUM(H45:CB45)</f>
        <v>133190675.17999999</v>
      </c>
      <c r="CD45" s="523"/>
      <c r="CE45" s="523"/>
      <c r="CF45" s="523"/>
      <c r="CG45" s="523"/>
      <c r="CH45" s="523"/>
      <c r="CI45" s="523"/>
    </row>
    <row r="46" spans="1:87" s="524" customFormat="1" x14ac:dyDescent="0.2">
      <c r="A46" s="521" t="s">
        <v>1201</v>
      </c>
      <c r="B46" s="497" t="s">
        <v>2290</v>
      </c>
      <c r="C46" s="498" t="s">
        <v>678</v>
      </c>
      <c r="D46" s="499">
        <v>42030</v>
      </c>
      <c r="E46" s="498" t="s">
        <v>6473</v>
      </c>
      <c r="F46" s="500" t="s">
        <v>74</v>
      </c>
      <c r="G46" s="501" t="s">
        <v>6474</v>
      </c>
      <c r="H46" s="502">
        <v>2759775.23</v>
      </c>
      <c r="I46" s="522">
        <v>532263</v>
      </c>
      <c r="J46" s="522">
        <v>3840011</v>
      </c>
      <c r="K46" s="522">
        <v>257347</v>
      </c>
      <c r="L46" s="522">
        <v>39331</v>
      </c>
      <c r="M46" s="522">
        <v>0</v>
      </c>
      <c r="N46" s="522">
        <v>10085134.310000001</v>
      </c>
      <c r="O46" s="522">
        <v>472869</v>
      </c>
      <c r="P46" s="522">
        <v>25880.5</v>
      </c>
      <c r="Q46" s="522">
        <v>420057.07</v>
      </c>
      <c r="R46" s="522">
        <v>73296</v>
      </c>
      <c r="S46" s="522">
        <v>119345.25</v>
      </c>
      <c r="T46" s="522">
        <v>2392958.6800000002</v>
      </c>
      <c r="U46" s="522">
        <v>729543</v>
      </c>
      <c r="V46" s="522">
        <v>10246.459999999999</v>
      </c>
      <c r="W46" s="522">
        <v>10154.9</v>
      </c>
      <c r="X46" s="522">
        <v>76967</v>
      </c>
      <c r="Y46" s="522">
        <v>51687.25</v>
      </c>
      <c r="Z46" s="522">
        <v>3712556.77</v>
      </c>
      <c r="AA46" s="522">
        <v>369769.88</v>
      </c>
      <c r="AB46" s="522">
        <v>20388</v>
      </c>
      <c r="AC46" s="522">
        <v>1277039.03</v>
      </c>
      <c r="AD46" s="522">
        <v>74839.5</v>
      </c>
      <c r="AE46" s="522">
        <v>134287.25</v>
      </c>
      <c r="AF46" s="522">
        <v>62388</v>
      </c>
      <c r="AG46" s="522">
        <v>21844</v>
      </c>
      <c r="AH46" s="522">
        <v>10198</v>
      </c>
      <c r="AI46" s="522">
        <v>17076748.059999999</v>
      </c>
      <c r="AJ46" s="522">
        <v>186799.69</v>
      </c>
      <c r="AK46" s="522">
        <v>292723</v>
      </c>
      <c r="AL46" s="522">
        <v>90401.07</v>
      </c>
      <c r="AM46" s="522">
        <v>71660</v>
      </c>
      <c r="AN46" s="522">
        <v>118422</v>
      </c>
      <c r="AO46" s="522">
        <v>98773.87</v>
      </c>
      <c r="AP46" s="522">
        <v>135316</v>
      </c>
      <c r="AQ46" s="522">
        <v>207112</v>
      </c>
      <c r="AR46" s="522">
        <v>26609</v>
      </c>
      <c r="AS46" s="522">
        <v>199442.5</v>
      </c>
      <c r="AT46" s="522">
        <v>104584</v>
      </c>
      <c r="AU46" s="522">
        <v>3138478.12</v>
      </c>
      <c r="AV46" s="522">
        <v>7053.09</v>
      </c>
      <c r="AW46" s="522">
        <v>39334</v>
      </c>
      <c r="AX46" s="522">
        <v>75034.81</v>
      </c>
      <c r="AY46" s="522">
        <v>151921.63</v>
      </c>
      <c r="AZ46" s="522">
        <v>0</v>
      </c>
      <c r="BA46" s="522">
        <v>12039.91</v>
      </c>
      <c r="BB46" s="522">
        <v>7418617.9299999997</v>
      </c>
      <c r="BC46" s="522">
        <v>11378</v>
      </c>
      <c r="BD46" s="522">
        <v>280666</v>
      </c>
      <c r="BE46" s="522">
        <v>174165.75</v>
      </c>
      <c r="BF46" s="522">
        <v>424218.76</v>
      </c>
      <c r="BG46" s="522">
        <v>77428</v>
      </c>
      <c r="BH46" s="522">
        <v>837332.77</v>
      </c>
      <c r="BI46" s="522">
        <v>901018.43</v>
      </c>
      <c r="BJ46" s="522">
        <v>105097.5</v>
      </c>
      <c r="BK46" s="522">
        <v>17460.5</v>
      </c>
      <c r="BL46" s="522">
        <v>6611</v>
      </c>
      <c r="BM46" s="522">
        <v>5590582.8899999997</v>
      </c>
      <c r="BN46" s="522">
        <v>920486.5</v>
      </c>
      <c r="BO46" s="522">
        <v>39964.800000000003</v>
      </c>
      <c r="BP46" s="522">
        <v>19736.650000000001</v>
      </c>
      <c r="BQ46" s="522">
        <v>23218</v>
      </c>
      <c r="BR46" s="522">
        <v>32894</v>
      </c>
      <c r="BS46" s="522">
        <v>28843.040000000001</v>
      </c>
      <c r="BT46" s="522">
        <v>3829684.28</v>
      </c>
      <c r="BU46" s="522">
        <v>112385.13</v>
      </c>
      <c r="BV46" s="522">
        <v>37150</v>
      </c>
      <c r="BW46" s="522">
        <v>183129.94</v>
      </c>
      <c r="BX46" s="522">
        <v>396616.45</v>
      </c>
      <c r="BY46" s="522">
        <v>973112.07</v>
      </c>
      <c r="BZ46" s="522">
        <v>152036</v>
      </c>
      <c r="CA46" s="522">
        <v>63979</v>
      </c>
      <c r="CB46" s="522">
        <v>18182</v>
      </c>
      <c r="CC46" s="503">
        <f t="shared" si="1"/>
        <v>72288625.219999984</v>
      </c>
      <c r="CD46" s="523"/>
      <c r="CE46" s="523"/>
      <c r="CF46" s="523"/>
      <c r="CG46" s="523"/>
      <c r="CH46" s="523"/>
      <c r="CI46" s="523"/>
    </row>
    <row r="47" spans="1:87" s="524" customFormat="1" ht="21.75" customHeight="1" x14ac:dyDescent="0.2">
      <c r="A47" s="521" t="s">
        <v>6457</v>
      </c>
      <c r="B47" s="497" t="s">
        <v>2290</v>
      </c>
      <c r="C47" s="498" t="s">
        <v>678</v>
      </c>
      <c r="D47" s="499">
        <v>44030</v>
      </c>
      <c r="E47" s="525" t="s">
        <v>635</v>
      </c>
      <c r="F47" s="500" t="s">
        <v>75</v>
      </c>
      <c r="G47" s="501" t="s">
        <v>76</v>
      </c>
      <c r="H47" s="502">
        <v>-153387.18</v>
      </c>
      <c r="I47" s="502">
        <v>0</v>
      </c>
      <c r="J47" s="502">
        <v>-471927.37</v>
      </c>
      <c r="K47" s="502">
        <v>-17313.939999999999</v>
      </c>
      <c r="L47" s="502">
        <v>-4542.3900000000003</v>
      </c>
      <c r="M47" s="502">
        <v>0</v>
      </c>
      <c r="N47" s="502">
        <v>-907359.57</v>
      </c>
      <c r="O47" s="502">
        <v>-119837.47</v>
      </c>
      <c r="P47" s="502">
        <v>-3161.25</v>
      </c>
      <c r="Q47" s="502">
        <v>-65642.820000000007</v>
      </c>
      <c r="R47" s="502">
        <v>-15794.52</v>
      </c>
      <c r="S47" s="502">
        <v>-112430.41</v>
      </c>
      <c r="T47" s="502">
        <v>-798518.55</v>
      </c>
      <c r="U47" s="502">
        <v>-211791.31</v>
      </c>
      <c r="V47" s="502">
        <v>0</v>
      </c>
      <c r="W47" s="502">
        <v>-370</v>
      </c>
      <c r="X47" s="502">
        <v>-22659.43</v>
      </c>
      <c r="Y47" s="502">
        <v>-2577</v>
      </c>
      <c r="Z47" s="502">
        <v>0</v>
      </c>
      <c r="AA47" s="502">
        <v>-147827.79</v>
      </c>
      <c r="AB47" s="502">
        <v>-5712.81</v>
      </c>
      <c r="AC47" s="502">
        <v>-265999.63</v>
      </c>
      <c r="AD47" s="502">
        <v>-1231.56</v>
      </c>
      <c r="AE47" s="502">
        <v>-23175.51</v>
      </c>
      <c r="AF47" s="502">
        <v>0</v>
      </c>
      <c r="AG47" s="502">
        <v>0</v>
      </c>
      <c r="AH47" s="502">
        <v>0</v>
      </c>
      <c r="AI47" s="502">
        <v>-5927941.21</v>
      </c>
      <c r="AJ47" s="502">
        <v>-14440.28</v>
      </c>
      <c r="AK47" s="502">
        <v>-86974.39</v>
      </c>
      <c r="AL47" s="502">
        <v>-5392.84</v>
      </c>
      <c r="AM47" s="502">
        <v>0</v>
      </c>
      <c r="AN47" s="502">
        <v>-37878.6</v>
      </c>
      <c r="AO47" s="502">
        <v>-28002.77</v>
      </c>
      <c r="AP47" s="502">
        <v>-15668.46</v>
      </c>
      <c r="AQ47" s="502">
        <v>-47004.69</v>
      </c>
      <c r="AR47" s="502">
        <v>-1797.02</v>
      </c>
      <c r="AS47" s="502">
        <v>-12496.24</v>
      </c>
      <c r="AT47" s="502">
        <v>-24584.17</v>
      </c>
      <c r="AU47" s="502">
        <v>-439055.32</v>
      </c>
      <c r="AV47" s="502">
        <v>0</v>
      </c>
      <c r="AW47" s="502">
        <v>-7246</v>
      </c>
      <c r="AX47" s="502">
        <v>-2539.71</v>
      </c>
      <c r="AY47" s="502">
        <v>-14223.54</v>
      </c>
      <c r="AZ47" s="502">
        <v>-1321</v>
      </c>
      <c r="BA47" s="502">
        <v>-785.94</v>
      </c>
      <c r="BB47" s="502">
        <v>-907631.24</v>
      </c>
      <c r="BC47" s="502">
        <v>-13025</v>
      </c>
      <c r="BD47" s="502">
        <v>-64821.75</v>
      </c>
      <c r="BE47" s="502">
        <v>-3362.82</v>
      </c>
      <c r="BF47" s="502">
        <v>-184859.15</v>
      </c>
      <c r="BG47" s="502">
        <v>-171029.34</v>
      </c>
      <c r="BH47" s="502">
        <v>-125561.5499</v>
      </c>
      <c r="BI47" s="502">
        <v>-193161.05</v>
      </c>
      <c r="BJ47" s="502">
        <v>0</v>
      </c>
      <c r="BK47" s="502">
        <v>-2987.43</v>
      </c>
      <c r="BL47" s="502">
        <v>-1250.5</v>
      </c>
      <c r="BM47" s="502">
        <v>-981340.92</v>
      </c>
      <c r="BN47" s="502">
        <v>0</v>
      </c>
      <c r="BO47" s="502">
        <v>-410.97</v>
      </c>
      <c r="BP47" s="502">
        <v>-776.15</v>
      </c>
      <c r="BQ47" s="502">
        <v>0</v>
      </c>
      <c r="BR47" s="502">
        <v>-1593.11</v>
      </c>
      <c r="BS47" s="502">
        <v>-4258.71</v>
      </c>
      <c r="BT47" s="502">
        <v>-849527.75</v>
      </c>
      <c r="BU47" s="502">
        <v>-14613.63</v>
      </c>
      <c r="BV47" s="502">
        <v>-3816.34</v>
      </c>
      <c r="BW47" s="502">
        <v>-23698.71</v>
      </c>
      <c r="BX47" s="502">
        <v>-68284.210000000006</v>
      </c>
      <c r="BY47" s="502">
        <v>-281126.7</v>
      </c>
      <c r="BZ47" s="502">
        <v>-19656.400000000001</v>
      </c>
      <c r="CA47" s="502">
        <v>0</v>
      </c>
      <c r="CB47" s="502">
        <v>-4953.25</v>
      </c>
      <c r="CC47" s="503">
        <f t="shared" si="1"/>
        <v>-13940359.369900003</v>
      </c>
      <c r="CD47" s="523"/>
      <c r="CE47" s="523"/>
      <c r="CF47" s="523"/>
      <c r="CG47" s="523"/>
      <c r="CH47" s="523"/>
      <c r="CI47" s="523"/>
    </row>
    <row r="48" spans="1:87" s="524" customFormat="1" ht="24" customHeight="1" x14ac:dyDescent="0.2">
      <c r="A48" s="521" t="s">
        <v>6457</v>
      </c>
      <c r="B48" s="497" t="s">
        <v>2290</v>
      </c>
      <c r="C48" s="498" t="s">
        <v>678</v>
      </c>
      <c r="D48" s="499">
        <v>44030</v>
      </c>
      <c r="E48" s="525" t="s">
        <v>635</v>
      </c>
      <c r="F48" s="500" t="s">
        <v>77</v>
      </c>
      <c r="G48" s="501" t="s">
        <v>78</v>
      </c>
      <c r="H48" s="502">
        <v>0</v>
      </c>
      <c r="I48" s="502">
        <v>0</v>
      </c>
      <c r="J48" s="502">
        <v>341278.7</v>
      </c>
      <c r="K48" s="502">
        <v>44693.64</v>
      </c>
      <c r="L48" s="502">
        <v>2424.39</v>
      </c>
      <c r="M48" s="502">
        <v>0</v>
      </c>
      <c r="N48" s="502">
        <v>949276.48</v>
      </c>
      <c r="O48" s="502">
        <v>61763.46</v>
      </c>
      <c r="P48" s="502">
        <v>2836.7</v>
      </c>
      <c r="Q48" s="502">
        <v>74674.39</v>
      </c>
      <c r="R48" s="502">
        <v>12388.2</v>
      </c>
      <c r="S48" s="502">
        <v>0</v>
      </c>
      <c r="T48" s="502">
        <v>156057.68</v>
      </c>
      <c r="U48" s="502">
        <v>7434.3</v>
      </c>
      <c r="V48" s="502">
        <v>0</v>
      </c>
      <c r="W48" s="502">
        <v>0</v>
      </c>
      <c r="X48" s="502">
        <v>4862.5200000000004</v>
      </c>
      <c r="Y48" s="502">
        <v>0</v>
      </c>
      <c r="Z48" s="502">
        <v>0</v>
      </c>
      <c r="AA48" s="502">
        <v>10364.65</v>
      </c>
      <c r="AB48" s="502">
        <v>1435.26</v>
      </c>
      <c r="AC48" s="502">
        <v>70654.17</v>
      </c>
      <c r="AD48" s="502">
        <v>1629.56</v>
      </c>
      <c r="AE48" s="502">
        <v>3890.86</v>
      </c>
      <c r="AF48" s="502">
        <v>0</v>
      </c>
      <c r="AG48" s="502">
        <v>0</v>
      </c>
      <c r="AH48" s="502">
        <v>0</v>
      </c>
      <c r="AI48" s="502">
        <v>1677409.7</v>
      </c>
      <c r="AJ48" s="502">
        <v>22886.93</v>
      </c>
      <c r="AK48" s="502">
        <v>5946.1</v>
      </c>
      <c r="AL48" s="502">
        <v>17412.3</v>
      </c>
      <c r="AM48" s="502">
        <v>0</v>
      </c>
      <c r="AN48" s="502">
        <v>38595.379999999997</v>
      </c>
      <c r="AO48" s="502">
        <v>0</v>
      </c>
      <c r="AP48" s="502">
        <v>25215.95</v>
      </c>
      <c r="AQ48" s="502">
        <v>21342.29</v>
      </c>
      <c r="AR48" s="502">
        <v>3632.75</v>
      </c>
      <c r="AS48" s="502">
        <v>34741.760000000002</v>
      </c>
      <c r="AT48" s="502">
        <v>2454.4899999999998</v>
      </c>
      <c r="AU48" s="502">
        <v>1028862.84</v>
      </c>
      <c r="AV48" s="502">
        <v>0</v>
      </c>
      <c r="AW48" s="502">
        <v>8140.06</v>
      </c>
      <c r="AX48" s="502">
        <v>12146.18</v>
      </c>
      <c r="AY48" s="502">
        <v>3304.52</v>
      </c>
      <c r="AZ48" s="502">
        <v>20</v>
      </c>
      <c r="BA48" s="502">
        <v>1372.72</v>
      </c>
      <c r="BB48" s="502">
        <v>1290738.27</v>
      </c>
      <c r="BC48" s="502">
        <v>113925.44</v>
      </c>
      <c r="BD48" s="502">
        <v>88864.98</v>
      </c>
      <c r="BE48" s="502">
        <v>8699.5499999999993</v>
      </c>
      <c r="BF48" s="502">
        <v>6954.17</v>
      </c>
      <c r="BG48" s="502">
        <v>9917.31</v>
      </c>
      <c r="BH48" s="502">
        <v>33019.97</v>
      </c>
      <c r="BI48" s="502">
        <v>13137.03</v>
      </c>
      <c r="BJ48" s="502">
        <v>0</v>
      </c>
      <c r="BK48" s="502">
        <v>0</v>
      </c>
      <c r="BL48" s="502">
        <v>4996.42</v>
      </c>
      <c r="BM48" s="502">
        <v>1191817.6200000001</v>
      </c>
      <c r="BN48" s="502">
        <v>0</v>
      </c>
      <c r="BO48" s="502">
        <v>2800.26</v>
      </c>
      <c r="BP48" s="502">
        <v>1484.85</v>
      </c>
      <c r="BQ48" s="502">
        <v>7016.13</v>
      </c>
      <c r="BR48" s="502">
        <v>15434.64</v>
      </c>
      <c r="BS48" s="502">
        <v>2531.29</v>
      </c>
      <c r="BT48" s="502">
        <v>1016536.72</v>
      </c>
      <c r="BU48" s="502">
        <v>1366.96</v>
      </c>
      <c r="BV48" s="502">
        <v>4041.6</v>
      </c>
      <c r="BW48" s="502">
        <v>36885.58</v>
      </c>
      <c r="BX48" s="502">
        <v>42667.19</v>
      </c>
      <c r="BY48" s="502">
        <v>179528.09</v>
      </c>
      <c r="BZ48" s="502">
        <v>14686.84</v>
      </c>
      <c r="CA48" s="502">
        <v>0</v>
      </c>
      <c r="CB48" s="502">
        <v>9607.14</v>
      </c>
      <c r="CC48" s="503">
        <f t="shared" si="1"/>
        <v>8745806.9799999986</v>
      </c>
      <c r="CD48" s="523"/>
      <c r="CE48" s="523"/>
      <c r="CF48" s="523"/>
      <c r="CG48" s="523"/>
      <c r="CH48" s="523"/>
      <c r="CI48" s="523"/>
    </row>
    <row r="49" spans="1:87" s="495" customFormat="1" x14ac:dyDescent="0.2">
      <c r="A49" s="496" t="s">
        <v>1200</v>
      </c>
      <c r="B49" s="497" t="s">
        <v>2290</v>
      </c>
      <c r="C49" s="498" t="s">
        <v>678</v>
      </c>
      <c r="D49" s="499"/>
      <c r="E49" s="511"/>
      <c r="F49" s="500" t="s">
        <v>747</v>
      </c>
      <c r="G49" s="526" t="s">
        <v>6475</v>
      </c>
      <c r="H49" s="502">
        <v>2592401.5</v>
      </c>
      <c r="I49" s="502">
        <v>0</v>
      </c>
      <c r="J49" s="502">
        <v>279611.17</v>
      </c>
      <c r="K49" s="502">
        <v>303489</v>
      </c>
      <c r="L49" s="502">
        <v>114617.5</v>
      </c>
      <c r="M49" s="502">
        <v>0</v>
      </c>
      <c r="N49" s="502">
        <v>1954562.25</v>
      </c>
      <c r="O49" s="502">
        <v>0</v>
      </c>
      <c r="P49" s="502">
        <v>0</v>
      </c>
      <c r="Q49" s="502">
        <v>2234620.89</v>
      </c>
      <c r="R49" s="502">
        <v>21606</v>
      </c>
      <c r="S49" s="502">
        <v>0</v>
      </c>
      <c r="T49" s="502">
        <v>250913</v>
      </c>
      <c r="U49" s="502">
        <v>0</v>
      </c>
      <c r="V49" s="502">
        <v>0</v>
      </c>
      <c r="W49" s="502">
        <v>0</v>
      </c>
      <c r="X49" s="502">
        <v>0</v>
      </c>
      <c r="Y49" s="502">
        <v>0</v>
      </c>
      <c r="Z49" s="502">
        <v>579966.5</v>
      </c>
      <c r="AA49" s="502">
        <v>0</v>
      </c>
      <c r="AB49" s="502">
        <v>58399.25</v>
      </c>
      <c r="AC49" s="502">
        <v>256495.5</v>
      </c>
      <c r="AD49" s="502">
        <v>483370.5</v>
      </c>
      <c r="AE49" s="502">
        <v>0</v>
      </c>
      <c r="AF49" s="502">
        <v>0</v>
      </c>
      <c r="AG49" s="502">
        <v>12419</v>
      </c>
      <c r="AH49" s="502">
        <v>0</v>
      </c>
      <c r="AI49" s="502">
        <v>153696.5</v>
      </c>
      <c r="AJ49" s="502">
        <v>0</v>
      </c>
      <c r="AK49" s="502">
        <v>0</v>
      </c>
      <c r="AL49" s="502">
        <v>0</v>
      </c>
      <c r="AM49" s="502">
        <v>0</v>
      </c>
      <c r="AN49" s="502">
        <v>8596.5</v>
      </c>
      <c r="AO49" s="502">
        <v>0</v>
      </c>
      <c r="AP49" s="502">
        <v>0</v>
      </c>
      <c r="AQ49" s="502">
        <v>0</v>
      </c>
      <c r="AR49" s="502">
        <v>0</v>
      </c>
      <c r="AS49" s="502">
        <v>15969</v>
      </c>
      <c r="AT49" s="502">
        <v>0</v>
      </c>
      <c r="AU49" s="502">
        <v>292154.5</v>
      </c>
      <c r="AV49" s="502">
        <v>0</v>
      </c>
      <c r="AW49" s="502">
        <v>0</v>
      </c>
      <c r="AX49" s="502">
        <v>19764</v>
      </c>
      <c r="AY49" s="502">
        <v>0</v>
      </c>
      <c r="AZ49" s="502">
        <v>0</v>
      </c>
      <c r="BA49" s="502">
        <v>0</v>
      </c>
      <c r="BB49" s="502">
        <v>1651171</v>
      </c>
      <c r="BC49" s="502">
        <v>0</v>
      </c>
      <c r="BD49" s="502">
        <v>71168.75</v>
      </c>
      <c r="BE49" s="502">
        <v>265992</v>
      </c>
      <c r="BF49" s="502">
        <v>0</v>
      </c>
      <c r="BG49" s="502">
        <v>0</v>
      </c>
      <c r="BH49" s="502">
        <v>54786.5</v>
      </c>
      <c r="BI49" s="502">
        <v>0</v>
      </c>
      <c r="BJ49" s="502">
        <v>0</v>
      </c>
      <c r="BK49" s="502">
        <v>0</v>
      </c>
      <c r="BL49" s="502">
        <v>22091.5</v>
      </c>
      <c r="BM49" s="502">
        <v>2219675.5</v>
      </c>
      <c r="BN49" s="502">
        <v>0</v>
      </c>
      <c r="BO49" s="502">
        <v>0</v>
      </c>
      <c r="BP49" s="502">
        <v>0</v>
      </c>
      <c r="BQ49" s="502">
        <v>85127</v>
      </c>
      <c r="BR49" s="502">
        <v>0</v>
      </c>
      <c r="BS49" s="502">
        <v>0</v>
      </c>
      <c r="BT49" s="502">
        <v>644030</v>
      </c>
      <c r="BU49" s="502">
        <v>0</v>
      </c>
      <c r="BV49" s="502">
        <v>30335</v>
      </c>
      <c r="BW49" s="502">
        <v>1723</v>
      </c>
      <c r="BX49" s="502">
        <v>0</v>
      </c>
      <c r="BY49" s="502">
        <v>368193.22</v>
      </c>
      <c r="BZ49" s="502">
        <v>79</v>
      </c>
      <c r="CA49" s="502">
        <v>0</v>
      </c>
      <c r="CB49" s="502">
        <v>31414.75</v>
      </c>
      <c r="CC49" s="503">
        <f t="shared" si="1"/>
        <v>15078439.780000001</v>
      </c>
      <c r="CD49" s="482"/>
      <c r="CE49" s="482"/>
      <c r="CF49" s="482"/>
      <c r="CG49" s="482"/>
      <c r="CH49" s="482"/>
      <c r="CI49" s="482"/>
    </row>
    <row r="50" spans="1:87" s="495" customFormat="1" x14ac:dyDescent="0.2">
      <c r="A50" s="496" t="s">
        <v>1201</v>
      </c>
      <c r="B50" s="497" t="s">
        <v>2290</v>
      </c>
      <c r="C50" s="498" t="s">
        <v>678</v>
      </c>
      <c r="D50" s="499"/>
      <c r="E50" s="511"/>
      <c r="F50" s="500" t="s">
        <v>748</v>
      </c>
      <c r="G50" s="526" t="s">
        <v>6476</v>
      </c>
      <c r="H50" s="502">
        <v>1548308.47</v>
      </c>
      <c r="I50" s="502">
        <v>0</v>
      </c>
      <c r="J50" s="502">
        <v>8234460.2999999998</v>
      </c>
      <c r="K50" s="502">
        <v>175334</v>
      </c>
      <c r="L50" s="502">
        <v>35756.75</v>
      </c>
      <c r="M50" s="502">
        <v>0</v>
      </c>
      <c r="N50" s="502">
        <v>781813.3</v>
      </c>
      <c r="O50" s="502">
        <v>0</v>
      </c>
      <c r="P50" s="502">
        <v>0</v>
      </c>
      <c r="Q50" s="502">
        <v>918424.17</v>
      </c>
      <c r="R50" s="502">
        <v>18524</v>
      </c>
      <c r="S50" s="502">
        <v>0</v>
      </c>
      <c r="T50" s="502">
        <v>148941.82999999999</v>
      </c>
      <c r="U50" s="502">
        <v>0</v>
      </c>
      <c r="V50" s="502">
        <v>0</v>
      </c>
      <c r="W50" s="502">
        <v>0</v>
      </c>
      <c r="X50" s="502">
        <v>0</v>
      </c>
      <c r="Y50" s="502">
        <v>0</v>
      </c>
      <c r="Z50" s="502">
        <v>0</v>
      </c>
      <c r="AA50" s="502">
        <v>0</v>
      </c>
      <c r="AB50" s="502">
        <v>3750.5</v>
      </c>
      <c r="AC50" s="502">
        <v>35792</v>
      </c>
      <c r="AD50" s="502">
        <v>38596.5</v>
      </c>
      <c r="AE50" s="502">
        <v>0</v>
      </c>
      <c r="AF50" s="502">
        <v>0</v>
      </c>
      <c r="AG50" s="502">
        <v>0</v>
      </c>
      <c r="AH50" s="502">
        <v>0</v>
      </c>
      <c r="AI50" s="502">
        <v>0</v>
      </c>
      <c r="AJ50" s="502">
        <v>0</v>
      </c>
      <c r="AK50" s="502">
        <v>0</v>
      </c>
      <c r="AL50" s="502">
        <v>0</v>
      </c>
      <c r="AM50" s="502">
        <v>0</v>
      </c>
      <c r="AN50" s="502">
        <v>0</v>
      </c>
      <c r="AO50" s="502">
        <v>0</v>
      </c>
      <c r="AP50" s="502">
        <v>0</v>
      </c>
      <c r="AQ50" s="502">
        <v>0</v>
      </c>
      <c r="AR50" s="502">
        <v>0</v>
      </c>
      <c r="AS50" s="502">
        <v>0</v>
      </c>
      <c r="AT50" s="502">
        <v>0</v>
      </c>
      <c r="AU50" s="502">
        <v>713963.25</v>
      </c>
      <c r="AV50" s="502">
        <v>0</v>
      </c>
      <c r="AW50" s="502">
        <v>0</v>
      </c>
      <c r="AX50" s="502">
        <v>0</v>
      </c>
      <c r="AY50" s="502">
        <v>0</v>
      </c>
      <c r="AZ50" s="502">
        <v>0</v>
      </c>
      <c r="BA50" s="502">
        <v>0</v>
      </c>
      <c r="BB50" s="502">
        <v>1176375.75</v>
      </c>
      <c r="BC50" s="502">
        <v>0</v>
      </c>
      <c r="BD50" s="502">
        <v>30761</v>
      </c>
      <c r="BE50" s="502">
        <v>129179</v>
      </c>
      <c r="BF50" s="502">
        <v>0</v>
      </c>
      <c r="BG50" s="502">
        <v>5991</v>
      </c>
      <c r="BH50" s="502">
        <v>73591.5</v>
      </c>
      <c r="BI50" s="502">
        <v>0</v>
      </c>
      <c r="BJ50" s="502">
        <v>0</v>
      </c>
      <c r="BK50" s="502">
        <v>0</v>
      </c>
      <c r="BL50" s="502">
        <v>4580.5</v>
      </c>
      <c r="BM50" s="502">
        <v>861670.09</v>
      </c>
      <c r="BN50" s="502">
        <v>0</v>
      </c>
      <c r="BO50" s="502">
        <v>0</v>
      </c>
      <c r="BP50" s="502">
        <v>0</v>
      </c>
      <c r="BQ50" s="502">
        <v>4896</v>
      </c>
      <c r="BR50" s="502">
        <v>0</v>
      </c>
      <c r="BS50" s="502">
        <v>0</v>
      </c>
      <c r="BT50" s="502">
        <v>507992</v>
      </c>
      <c r="BU50" s="502">
        <v>15603.25</v>
      </c>
      <c r="BV50" s="502">
        <v>27522</v>
      </c>
      <c r="BW50" s="502">
        <v>10099.01</v>
      </c>
      <c r="BX50" s="502">
        <v>0</v>
      </c>
      <c r="BY50" s="502">
        <v>221372.3</v>
      </c>
      <c r="BZ50" s="502">
        <v>23436</v>
      </c>
      <c r="CA50" s="502">
        <v>0</v>
      </c>
      <c r="CB50" s="502">
        <v>0</v>
      </c>
      <c r="CC50" s="503">
        <f t="shared" si="1"/>
        <v>15746734.470000001</v>
      </c>
      <c r="CD50" s="482"/>
      <c r="CE50" s="482"/>
      <c r="CF50" s="482"/>
      <c r="CG50" s="482"/>
      <c r="CH50" s="482"/>
      <c r="CI50" s="482"/>
    </row>
    <row r="51" spans="1:87" s="495" customFormat="1" x14ac:dyDescent="0.2">
      <c r="A51" s="496" t="s">
        <v>6457</v>
      </c>
      <c r="B51" s="497" t="s">
        <v>2290</v>
      </c>
      <c r="C51" s="498" t="s">
        <v>678</v>
      </c>
      <c r="D51" s="499"/>
      <c r="E51" s="511"/>
      <c r="F51" s="500" t="s">
        <v>749</v>
      </c>
      <c r="G51" s="526" t="s">
        <v>6477</v>
      </c>
      <c r="H51" s="502">
        <v>-79093.53</v>
      </c>
      <c r="I51" s="502">
        <v>0</v>
      </c>
      <c r="J51" s="502">
        <v>-853572.62</v>
      </c>
      <c r="K51" s="502">
        <v>-47330.95</v>
      </c>
      <c r="L51" s="502">
        <v>-12673.46</v>
      </c>
      <c r="M51" s="502">
        <v>0</v>
      </c>
      <c r="N51" s="502">
        <v>-13685</v>
      </c>
      <c r="O51" s="502">
        <v>0</v>
      </c>
      <c r="P51" s="502">
        <v>0</v>
      </c>
      <c r="Q51" s="502">
        <v>-15761.53</v>
      </c>
      <c r="R51" s="502">
        <v>0</v>
      </c>
      <c r="S51" s="502">
        <v>0</v>
      </c>
      <c r="T51" s="502">
        <v>-135021.01999999999</v>
      </c>
      <c r="U51" s="502">
        <v>0</v>
      </c>
      <c r="V51" s="502">
        <v>0</v>
      </c>
      <c r="W51" s="502">
        <v>0</v>
      </c>
      <c r="X51" s="502">
        <v>0</v>
      </c>
      <c r="Y51" s="502">
        <v>0</v>
      </c>
      <c r="Z51" s="502">
        <v>0</v>
      </c>
      <c r="AA51" s="502">
        <v>0</v>
      </c>
      <c r="AB51" s="502">
        <v>0</v>
      </c>
      <c r="AC51" s="502">
        <v>-1987.89</v>
      </c>
      <c r="AD51" s="502">
        <v>-25203.09</v>
      </c>
      <c r="AE51" s="502">
        <v>0</v>
      </c>
      <c r="AF51" s="502">
        <v>0</v>
      </c>
      <c r="AG51" s="502">
        <v>0</v>
      </c>
      <c r="AH51" s="502">
        <v>0</v>
      </c>
      <c r="AI51" s="502">
        <v>0</v>
      </c>
      <c r="AJ51" s="502">
        <v>0</v>
      </c>
      <c r="AK51" s="502">
        <v>0</v>
      </c>
      <c r="AL51" s="502">
        <v>0</v>
      </c>
      <c r="AM51" s="502">
        <v>0</v>
      </c>
      <c r="AN51" s="502">
        <v>-763.5</v>
      </c>
      <c r="AO51" s="502">
        <v>0</v>
      </c>
      <c r="AP51" s="502">
        <v>0</v>
      </c>
      <c r="AQ51" s="502">
        <v>0</v>
      </c>
      <c r="AR51" s="502">
        <v>0</v>
      </c>
      <c r="AS51" s="502">
        <v>0</v>
      </c>
      <c r="AT51" s="502">
        <v>0</v>
      </c>
      <c r="AU51" s="502">
        <v>-170349.96</v>
      </c>
      <c r="AV51" s="502">
        <v>0</v>
      </c>
      <c r="AW51" s="502">
        <v>0</v>
      </c>
      <c r="AX51" s="502">
        <v>0</v>
      </c>
      <c r="AY51" s="502">
        <v>0</v>
      </c>
      <c r="AZ51" s="502">
        <v>0</v>
      </c>
      <c r="BA51" s="502">
        <v>0</v>
      </c>
      <c r="BB51" s="502">
        <v>-182597.51</v>
      </c>
      <c r="BC51" s="502">
        <v>0</v>
      </c>
      <c r="BD51" s="502">
        <v>-1155.94</v>
      </c>
      <c r="BE51" s="502">
        <v>0</v>
      </c>
      <c r="BF51" s="502">
        <v>0</v>
      </c>
      <c r="BG51" s="502">
        <v>0</v>
      </c>
      <c r="BH51" s="502">
        <v>0</v>
      </c>
      <c r="BI51" s="502">
        <v>0</v>
      </c>
      <c r="BJ51" s="502">
        <v>0</v>
      </c>
      <c r="BK51" s="502">
        <v>0</v>
      </c>
      <c r="BL51" s="502">
        <v>0</v>
      </c>
      <c r="BM51" s="502">
        <v>-850</v>
      </c>
      <c r="BN51" s="502">
        <v>0</v>
      </c>
      <c r="BO51" s="502">
        <v>0</v>
      </c>
      <c r="BP51" s="502">
        <v>0</v>
      </c>
      <c r="BQ51" s="502">
        <v>0</v>
      </c>
      <c r="BR51" s="502">
        <v>0</v>
      </c>
      <c r="BS51" s="502">
        <v>0</v>
      </c>
      <c r="BT51" s="502">
        <v>-157890.59</v>
      </c>
      <c r="BU51" s="502">
        <v>0</v>
      </c>
      <c r="BV51" s="502">
        <v>0</v>
      </c>
      <c r="BW51" s="502">
        <v>0</v>
      </c>
      <c r="BX51" s="502">
        <v>0</v>
      </c>
      <c r="BY51" s="502">
        <v>-11318.74</v>
      </c>
      <c r="BZ51" s="502">
        <v>0</v>
      </c>
      <c r="CA51" s="502">
        <v>0</v>
      </c>
      <c r="CB51" s="502">
        <v>0</v>
      </c>
      <c r="CC51" s="503">
        <f t="shared" si="1"/>
        <v>-1709255.3299999998</v>
      </c>
      <c r="CD51" s="482"/>
      <c r="CE51" s="482"/>
      <c r="CF51" s="482"/>
      <c r="CG51" s="482"/>
      <c r="CH51" s="482"/>
      <c r="CI51" s="482"/>
    </row>
    <row r="52" spans="1:87" s="495" customFormat="1" x14ac:dyDescent="0.2">
      <c r="A52" s="496" t="s">
        <v>6457</v>
      </c>
      <c r="B52" s="497" t="s">
        <v>2290</v>
      </c>
      <c r="C52" s="498" t="s">
        <v>678</v>
      </c>
      <c r="D52" s="499"/>
      <c r="E52" s="511"/>
      <c r="F52" s="500" t="s">
        <v>750</v>
      </c>
      <c r="G52" s="526" t="s">
        <v>6478</v>
      </c>
      <c r="H52" s="502">
        <v>0</v>
      </c>
      <c r="I52" s="502">
        <v>0</v>
      </c>
      <c r="J52" s="502">
        <v>1017889.83</v>
      </c>
      <c r="K52" s="502">
        <v>57440.83</v>
      </c>
      <c r="L52" s="502">
        <v>4951.18</v>
      </c>
      <c r="M52" s="502">
        <v>0</v>
      </c>
      <c r="N52" s="502">
        <v>27946.59</v>
      </c>
      <c r="O52" s="502">
        <v>0</v>
      </c>
      <c r="P52" s="502">
        <v>0</v>
      </c>
      <c r="Q52" s="502">
        <v>623.67999999999995</v>
      </c>
      <c r="R52" s="502">
        <v>0</v>
      </c>
      <c r="S52" s="502">
        <v>0</v>
      </c>
      <c r="T52" s="502">
        <v>13145.93</v>
      </c>
      <c r="U52" s="502">
        <v>0</v>
      </c>
      <c r="V52" s="502">
        <v>0</v>
      </c>
      <c r="W52" s="502">
        <v>0</v>
      </c>
      <c r="X52" s="502">
        <v>0</v>
      </c>
      <c r="Y52" s="502">
        <v>0</v>
      </c>
      <c r="Z52" s="502">
        <v>0</v>
      </c>
      <c r="AA52" s="502">
        <v>0</v>
      </c>
      <c r="AB52" s="502">
        <v>1506.61</v>
      </c>
      <c r="AC52" s="502">
        <v>0</v>
      </c>
      <c r="AD52" s="502">
        <v>2129.25</v>
      </c>
      <c r="AE52" s="502">
        <v>0</v>
      </c>
      <c r="AF52" s="502">
        <v>0</v>
      </c>
      <c r="AG52" s="502">
        <v>0</v>
      </c>
      <c r="AH52" s="502">
        <v>0</v>
      </c>
      <c r="AI52" s="502">
        <v>0</v>
      </c>
      <c r="AJ52" s="502">
        <v>0</v>
      </c>
      <c r="AK52" s="502">
        <v>0</v>
      </c>
      <c r="AL52" s="502">
        <v>0</v>
      </c>
      <c r="AM52" s="502">
        <v>0</v>
      </c>
      <c r="AN52" s="502">
        <v>0</v>
      </c>
      <c r="AO52" s="502">
        <v>0</v>
      </c>
      <c r="AP52" s="502">
        <v>0</v>
      </c>
      <c r="AQ52" s="502">
        <v>0</v>
      </c>
      <c r="AR52" s="502">
        <v>0</v>
      </c>
      <c r="AS52" s="502">
        <v>0</v>
      </c>
      <c r="AT52" s="502">
        <v>0</v>
      </c>
      <c r="AU52" s="502">
        <v>292693.53000000003</v>
      </c>
      <c r="AV52" s="502">
        <v>0</v>
      </c>
      <c r="AW52" s="502">
        <v>0</v>
      </c>
      <c r="AX52" s="502">
        <v>0</v>
      </c>
      <c r="AY52" s="502">
        <v>0</v>
      </c>
      <c r="AZ52" s="502">
        <v>0</v>
      </c>
      <c r="BA52" s="502">
        <v>0</v>
      </c>
      <c r="BB52" s="502">
        <v>221169.06</v>
      </c>
      <c r="BC52" s="502">
        <v>0</v>
      </c>
      <c r="BD52" s="502">
        <v>1586.12</v>
      </c>
      <c r="BE52" s="502">
        <v>0</v>
      </c>
      <c r="BF52" s="502">
        <v>0</v>
      </c>
      <c r="BG52" s="502">
        <v>1</v>
      </c>
      <c r="BH52" s="502">
        <v>0</v>
      </c>
      <c r="BI52" s="502">
        <v>0</v>
      </c>
      <c r="BJ52" s="502">
        <v>0</v>
      </c>
      <c r="BK52" s="502">
        <v>0</v>
      </c>
      <c r="BL52" s="502">
        <v>959.58</v>
      </c>
      <c r="BM52" s="502">
        <v>0</v>
      </c>
      <c r="BN52" s="502">
        <v>0</v>
      </c>
      <c r="BO52" s="502">
        <v>0</v>
      </c>
      <c r="BP52" s="502">
        <v>0</v>
      </c>
      <c r="BQ52" s="502">
        <v>1820.78</v>
      </c>
      <c r="BR52" s="502">
        <v>0</v>
      </c>
      <c r="BS52" s="502">
        <v>0</v>
      </c>
      <c r="BT52" s="502">
        <v>60183.92</v>
      </c>
      <c r="BU52" s="502">
        <v>0</v>
      </c>
      <c r="BV52" s="502">
        <v>0</v>
      </c>
      <c r="BW52" s="502">
        <v>0</v>
      </c>
      <c r="BX52" s="502">
        <v>0</v>
      </c>
      <c r="BY52" s="502">
        <v>5167.12</v>
      </c>
      <c r="BZ52" s="502">
        <v>0</v>
      </c>
      <c r="CA52" s="502">
        <v>0</v>
      </c>
      <c r="CB52" s="502">
        <v>1749.53</v>
      </c>
      <c r="CC52" s="503">
        <f t="shared" si="1"/>
        <v>1710964.5400000003</v>
      </c>
      <c r="CD52" s="482"/>
      <c r="CE52" s="482"/>
      <c r="CF52" s="482"/>
      <c r="CG52" s="482"/>
      <c r="CH52" s="482"/>
      <c r="CI52" s="482"/>
    </row>
    <row r="53" spans="1:87" s="524" customFormat="1" ht="39" x14ac:dyDescent="0.2">
      <c r="A53" s="521" t="s">
        <v>1200</v>
      </c>
      <c r="B53" s="497" t="s">
        <v>6</v>
      </c>
      <c r="C53" s="498" t="s">
        <v>7</v>
      </c>
      <c r="D53" s="499"/>
      <c r="E53" s="498"/>
      <c r="F53" s="500" t="s">
        <v>742</v>
      </c>
      <c r="G53" s="501" t="s">
        <v>79</v>
      </c>
      <c r="H53" s="502">
        <v>14970</v>
      </c>
      <c r="I53" s="522">
        <v>853360</v>
      </c>
      <c r="J53" s="522">
        <v>43650</v>
      </c>
      <c r="K53" s="522">
        <v>61290</v>
      </c>
      <c r="L53" s="522">
        <v>77870</v>
      </c>
      <c r="M53" s="522">
        <v>0</v>
      </c>
      <c r="N53" s="522">
        <v>3280371</v>
      </c>
      <c r="O53" s="522">
        <v>164650</v>
      </c>
      <c r="P53" s="522">
        <v>0</v>
      </c>
      <c r="Q53" s="522">
        <v>142830</v>
      </c>
      <c r="R53" s="522">
        <v>37870</v>
      </c>
      <c r="S53" s="522">
        <v>0</v>
      </c>
      <c r="T53" s="522">
        <v>854750</v>
      </c>
      <c r="U53" s="522">
        <v>329863.5</v>
      </c>
      <c r="V53" s="522">
        <v>0</v>
      </c>
      <c r="W53" s="522">
        <v>0</v>
      </c>
      <c r="X53" s="522">
        <v>83630</v>
      </c>
      <c r="Y53" s="522">
        <v>37440</v>
      </c>
      <c r="Z53" s="522">
        <v>39850</v>
      </c>
      <c r="AA53" s="522">
        <v>14950</v>
      </c>
      <c r="AB53" s="522">
        <v>141750</v>
      </c>
      <c r="AC53" s="522">
        <v>146250</v>
      </c>
      <c r="AD53" s="522">
        <v>0</v>
      </c>
      <c r="AE53" s="522">
        <v>0</v>
      </c>
      <c r="AF53" s="522">
        <v>0</v>
      </c>
      <c r="AG53" s="522">
        <v>0</v>
      </c>
      <c r="AH53" s="522">
        <v>470</v>
      </c>
      <c r="AI53" s="522">
        <v>1658350</v>
      </c>
      <c r="AJ53" s="522">
        <v>0</v>
      </c>
      <c r="AK53" s="522">
        <v>172410</v>
      </c>
      <c r="AL53" s="522">
        <v>66790</v>
      </c>
      <c r="AM53" s="522">
        <v>44580</v>
      </c>
      <c r="AN53" s="522">
        <v>282000</v>
      </c>
      <c r="AO53" s="522">
        <v>508375</v>
      </c>
      <c r="AP53" s="522">
        <v>113390</v>
      </c>
      <c r="AQ53" s="522">
        <v>231057</v>
      </c>
      <c r="AR53" s="522">
        <v>124860</v>
      </c>
      <c r="AS53" s="522">
        <v>66736</v>
      </c>
      <c r="AT53" s="522">
        <v>106250</v>
      </c>
      <c r="AU53" s="522">
        <v>1794720</v>
      </c>
      <c r="AV53" s="522">
        <v>4800</v>
      </c>
      <c r="AW53" s="522">
        <v>0</v>
      </c>
      <c r="AX53" s="522">
        <v>142830</v>
      </c>
      <c r="AY53" s="522">
        <v>0</v>
      </c>
      <c r="AZ53" s="522">
        <v>0</v>
      </c>
      <c r="BA53" s="522">
        <v>54350</v>
      </c>
      <c r="BB53" s="522">
        <v>103560</v>
      </c>
      <c r="BC53" s="522">
        <v>10084</v>
      </c>
      <c r="BD53" s="522">
        <v>89361</v>
      </c>
      <c r="BE53" s="522">
        <v>73630</v>
      </c>
      <c r="BF53" s="522">
        <v>79280</v>
      </c>
      <c r="BG53" s="522">
        <v>27230</v>
      </c>
      <c r="BH53" s="522">
        <v>596736</v>
      </c>
      <c r="BI53" s="522">
        <v>94420</v>
      </c>
      <c r="BJ53" s="522">
        <v>221610</v>
      </c>
      <c r="BK53" s="522">
        <v>0</v>
      </c>
      <c r="BL53" s="522">
        <v>10720</v>
      </c>
      <c r="BM53" s="522">
        <v>791001</v>
      </c>
      <c r="BN53" s="522">
        <v>0</v>
      </c>
      <c r="BO53" s="522">
        <v>0</v>
      </c>
      <c r="BP53" s="522">
        <v>0</v>
      </c>
      <c r="BQ53" s="522">
        <v>0</v>
      </c>
      <c r="BR53" s="522">
        <v>0</v>
      </c>
      <c r="BS53" s="522">
        <v>16705</v>
      </c>
      <c r="BT53" s="522">
        <v>1878324</v>
      </c>
      <c r="BU53" s="522">
        <v>2700</v>
      </c>
      <c r="BV53" s="522">
        <v>288660</v>
      </c>
      <c r="BW53" s="522">
        <v>0</v>
      </c>
      <c r="BX53" s="522">
        <v>152750</v>
      </c>
      <c r="BY53" s="522">
        <v>112340</v>
      </c>
      <c r="BZ53" s="522">
        <v>42250</v>
      </c>
      <c r="CA53" s="522">
        <v>0</v>
      </c>
      <c r="CB53" s="522">
        <v>77107.5</v>
      </c>
      <c r="CC53" s="503">
        <f>SUM(H53:CB53)</f>
        <v>16365781</v>
      </c>
      <c r="CD53" s="523"/>
      <c r="CE53" s="523"/>
      <c r="CF53" s="523"/>
      <c r="CG53" s="523"/>
      <c r="CH53" s="523"/>
      <c r="CI53" s="523"/>
    </row>
    <row r="54" spans="1:87" s="524" customFormat="1" ht="24" customHeight="1" x14ac:dyDescent="0.2">
      <c r="A54" s="521" t="s">
        <v>1200</v>
      </c>
      <c r="B54" s="497" t="s">
        <v>6</v>
      </c>
      <c r="C54" s="498" t="s">
        <v>7</v>
      </c>
      <c r="D54" s="499">
        <v>41040</v>
      </c>
      <c r="E54" s="498" t="s">
        <v>6479</v>
      </c>
      <c r="F54" s="500" t="s">
        <v>80</v>
      </c>
      <c r="G54" s="501" t="s">
        <v>977</v>
      </c>
      <c r="H54" s="502">
        <v>59368736.869999997</v>
      </c>
      <c r="I54" s="522">
        <v>10878989.24</v>
      </c>
      <c r="J54" s="522">
        <v>21773977.239999998</v>
      </c>
      <c r="K54" s="522">
        <v>2860942</v>
      </c>
      <c r="L54" s="522">
        <v>2990975.1</v>
      </c>
      <c r="M54" s="522">
        <v>543208.9</v>
      </c>
      <c r="N54" s="522">
        <v>227254700.5</v>
      </c>
      <c r="O54" s="522">
        <v>8446581.5</v>
      </c>
      <c r="P54" s="522">
        <v>1319742</v>
      </c>
      <c r="Q54" s="522">
        <v>18675409.969999999</v>
      </c>
      <c r="R54" s="522">
        <v>1783948</v>
      </c>
      <c r="S54" s="522">
        <v>5820447</v>
      </c>
      <c r="T54" s="522">
        <v>22790824.399999999</v>
      </c>
      <c r="U54" s="522">
        <v>4919708.75</v>
      </c>
      <c r="V54" s="522">
        <v>649287.5</v>
      </c>
      <c r="W54" s="522">
        <v>3077357.67</v>
      </c>
      <c r="X54" s="522">
        <v>2077971.3</v>
      </c>
      <c r="Y54" s="522">
        <v>3241228.04</v>
      </c>
      <c r="Z54" s="522">
        <v>106355186.23999999</v>
      </c>
      <c r="AA54" s="522">
        <v>3559480.97</v>
      </c>
      <c r="AB54" s="522">
        <v>2136732.2999999998</v>
      </c>
      <c r="AC54" s="522">
        <v>17133953.350000001</v>
      </c>
      <c r="AD54" s="522">
        <v>8338149.5</v>
      </c>
      <c r="AE54" s="522">
        <v>3970131.08</v>
      </c>
      <c r="AF54" s="522">
        <v>2795133.75</v>
      </c>
      <c r="AG54" s="522">
        <v>1555093</v>
      </c>
      <c r="AH54" s="522">
        <v>621901</v>
      </c>
      <c r="AI54" s="522">
        <v>180347286.05000001</v>
      </c>
      <c r="AJ54" s="522">
        <v>5752765.8600000003</v>
      </c>
      <c r="AK54" s="522">
        <v>3960256.5</v>
      </c>
      <c r="AL54" s="522">
        <v>1820697.25</v>
      </c>
      <c r="AM54" s="522">
        <v>2209361</v>
      </c>
      <c r="AN54" s="522">
        <v>4156407.8</v>
      </c>
      <c r="AO54" s="522">
        <v>4176393.15</v>
      </c>
      <c r="AP54" s="522">
        <v>5001233</v>
      </c>
      <c r="AQ54" s="522">
        <v>4251718</v>
      </c>
      <c r="AR54" s="522">
        <v>1912836</v>
      </c>
      <c r="AS54" s="522">
        <v>3807987.5</v>
      </c>
      <c r="AT54" s="522">
        <v>3655629.5</v>
      </c>
      <c r="AU54" s="522">
        <v>44963636.5</v>
      </c>
      <c r="AV54" s="522">
        <v>3931194.2</v>
      </c>
      <c r="AW54" s="522">
        <v>4030843</v>
      </c>
      <c r="AX54" s="522">
        <v>3553823</v>
      </c>
      <c r="AY54" s="522">
        <v>7679446.9199999999</v>
      </c>
      <c r="AZ54" s="522">
        <v>357321.5</v>
      </c>
      <c r="BA54" s="522">
        <v>665067.5</v>
      </c>
      <c r="BB54" s="522">
        <v>77231318.75</v>
      </c>
      <c r="BC54" s="522">
        <v>2590454.25</v>
      </c>
      <c r="BD54" s="522">
        <v>6974106</v>
      </c>
      <c r="BE54" s="522">
        <v>4328401.59</v>
      </c>
      <c r="BF54" s="522">
        <v>4238639.5</v>
      </c>
      <c r="BG54" s="522">
        <v>15002578</v>
      </c>
      <c r="BH54" s="522">
        <v>12426157.109999999</v>
      </c>
      <c r="BI54" s="522">
        <v>5648923.2699999996</v>
      </c>
      <c r="BJ54" s="522">
        <v>2888414</v>
      </c>
      <c r="BK54" s="522">
        <v>1365527.96</v>
      </c>
      <c r="BL54" s="522">
        <v>1235662</v>
      </c>
      <c r="BM54" s="522">
        <v>114343694.55</v>
      </c>
      <c r="BN54" s="522">
        <v>15845536.32</v>
      </c>
      <c r="BO54" s="522">
        <v>2586366</v>
      </c>
      <c r="BP54" s="522">
        <v>1847642.5</v>
      </c>
      <c r="BQ54" s="522">
        <v>2882271</v>
      </c>
      <c r="BR54" s="522">
        <v>2215411</v>
      </c>
      <c r="BS54" s="522">
        <v>2125596.25</v>
      </c>
      <c r="BT54" s="522">
        <v>48728277.009999998</v>
      </c>
      <c r="BU54" s="522">
        <v>2171690.35</v>
      </c>
      <c r="BV54" s="522">
        <v>2424614.2000000002</v>
      </c>
      <c r="BW54" s="522">
        <v>3146947.85</v>
      </c>
      <c r="BX54" s="522">
        <v>7019777.0199999996</v>
      </c>
      <c r="BY54" s="522">
        <v>21513320</v>
      </c>
      <c r="BZ54" s="522">
        <v>1863077</v>
      </c>
      <c r="CA54" s="522">
        <v>1009401.8</v>
      </c>
      <c r="CB54" s="522">
        <v>1522917.96</v>
      </c>
      <c r="CC54" s="503">
        <f t="shared" ref="CC54:CC117" si="2">SUM(H54:CB54)</f>
        <v>1196350424.6400001</v>
      </c>
      <c r="CD54" s="523"/>
      <c r="CE54" s="523"/>
      <c r="CF54" s="523"/>
      <c r="CG54" s="523"/>
      <c r="CH54" s="523"/>
      <c r="CI54" s="523"/>
    </row>
    <row r="55" spans="1:87" s="524" customFormat="1" ht="24" customHeight="1" x14ac:dyDescent="0.2">
      <c r="A55" s="521" t="s">
        <v>1201</v>
      </c>
      <c r="B55" s="497" t="s">
        <v>6</v>
      </c>
      <c r="C55" s="498" t="s">
        <v>7</v>
      </c>
      <c r="D55" s="499">
        <v>42040</v>
      </c>
      <c r="E55" s="498" t="s">
        <v>6480</v>
      </c>
      <c r="F55" s="500" t="s">
        <v>81</v>
      </c>
      <c r="G55" s="501" t="s">
        <v>978</v>
      </c>
      <c r="H55" s="502">
        <v>42316302.960000001</v>
      </c>
      <c r="I55" s="522">
        <v>8839897.0299999993</v>
      </c>
      <c r="J55" s="522">
        <v>38452223.969999999</v>
      </c>
      <c r="K55" s="522">
        <v>1921838</v>
      </c>
      <c r="L55" s="522">
        <v>538931.63</v>
      </c>
      <c r="M55" s="522">
        <v>138765.74</v>
      </c>
      <c r="N55" s="522">
        <v>89701911.969999999</v>
      </c>
      <c r="O55" s="522">
        <v>5074004</v>
      </c>
      <c r="P55" s="522">
        <v>168720</v>
      </c>
      <c r="Q55" s="522">
        <v>6803171.4299999997</v>
      </c>
      <c r="R55" s="522">
        <v>260078</v>
      </c>
      <c r="S55" s="522">
        <v>2190794.25</v>
      </c>
      <c r="T55" s="522">
        <v>18310591.760000002</v>
      </c>
      <c r="U55" s="522">
        <v>2345192.02</v>
      </c>
      <c r="V55" s="522">
        <v>74516</v>
      </c>
      <c r="W55" s="522">
        <v>377882.29</v>
      </c>
      <c r="X55" s="522">
        <v>746351</v>
      </c>
      <c r="Y55" s="522">
        <v>820706.1</v>
      </c>
      <c r="Z55" s="522">
        <v>48435170.289999999</v>
      </c>
      <c r="AA55" s="522">
        <v>3425890.34</v>
      </c>
      <c r="AB55" s="522">
        <v>776300.33</v>
      </c>
      <c r="AC55" s="522">
        <v>9273744</v>
      </c>
      <c r="AD55" s="522">
        <v>553784</v>
      </c>
      <c r="AE55" s="522">
        <v>1226872.75</v>
      </c>
      <c r="AF55" s="522">
        <v>569834.25</v>
      </c>
      <c r="AG55" s="522">
        <v>341463.42</v>
      </c>
      <c r="AH55" s="522">
        <v>89989</v>
      </c>
      <c r="AI55" s="522">
        <v>134341762.25</v>
      </c>
      <c r="AJ55" s="522">
        <v>993938</v>
      </c>
      <c r="AK55" s="522">
        <v>891225</v>
      </c>
      <c r="AL55" s="522">
        <v>808886.69</v>
      </c>
      <c r="AM55" s="522">
        <v>795389</v>
      </c>
      <c r="AN55" s="522">
        <v>1189637</v>
      </c>
      <c r="AO55" s="522">
        <v>955522.76</v>
      </c>
      <c r="AP55" s="522">
        <v>1246754</v>
      </c>
      <c r="AQ55" s="522">
        <v>1809414</v>
      </c>
      <c r="AR55" s="522">
        <v>287037</v>
      </c>
      <c r="AS55" s="522">
        <v>734675.65</v>
      </c>
      <c r="AT55" s="522">
        <v>591405.01</v>
      </c>
      <c r="AU55" s="522">
        <v>34269473.840000004</v>
      </c>
      <c r="AV55" s="522">
        <v>422738.59</v>
      </c>
      <c r="AW55" s="522">
        <v>488370.25</v>
      </c>
      <c r="AX55" s="522">
        <v>634528.1</v>
      </c>
      <c r="AY55" s="522">
        <v>742306</v>
      </c>
      <c r="AZ55" s="522">
        <v>0</v>
      </c>
      <c r="BA55" s="522">
        <v>117306.41</v>
      </c>
      <c r="BB55" s="522">
        <v>57648601.079999998</v>
      </c>
      <c r="BC55" s="522">
        <v>714726.5</v>
      </c>
      <c r="BD55" s="522">
        <v>2216571</v>
      </c>
      <c r="BE55" s="522">
        <v>1343694.07</v>
      </c>
      <c r="BF55" s="522">
        <v>2460503.25</v>
      </c>
      <c r="BG55" s="522">
        <v>2340061.5</v>
      </c>
      <c r="BH55" s="522">
        <v>7402389.6699999999</v>
      </c>
      <c r="BI55" s="522">
        <v>4055015.65</v>
      </c>
      <c r="BJ55" s="522">
        <v>960254.5</v>
      </c>
      <c r="BK55" s="522">
        <v>166228.29999999999</v>
      </c>
      <c r="BL55" s="522">
        <v>231708.25</v>
      </c>
      <c r="BM55" s="522">
        <v>71214875.739999995</v>
      </c>
      <c r="BN55" s="522">
        <v>8861035.4499999993</v>
      </c>
      <c r="BO55" s="522">
        <v>783131</v>
      </c>
      <c r="BP55" s="522">
        <v>272547.07</v>
      </c>
      <c r="BQ55" s="522">
        <v>471370</v>
      </c>
      <c r="BR55" s="522">
        <v>778770.2</v>
      </c>
      <c r="BS55" s="522">
        <v>668290.80000000005</v>
      </c>
      <c r="BT55" s="522">
        <v>42515107.770000003</v>
      </c>
      <c r="BU55" s="522">
        <v>1109937.25</v>
      </c>
      <c r="BV55" s="522">
        <v>1282502.24</v>
      </c>
      <c r="BW55" s="522">
        <v>923851.81</v>
      </c>
      <c r="BX55" s="522">
        <v>2867258.86</v>
      </c>
      <c r="BY55" s="522">
        <v>12574109.970000001</v>
      </c>
      <c r="BZ55" s="522">
        <v>501762</v>
      </c>
      <c r="CA55" s="522">
        <v>226909.3</v>
      </c>
      <c r="CB55" s="522">
        <v>643515</v>
      </c>
      <c r="CC55" s="503">
        <f t="shared" si="2"/>
        <v>690330024.30999982</v>
      </c>
      <c r="CD55" s="523"/>
      <c r="CE55" s="523"/>
      <c r="CF55" s="523"/>
      <c r="CG55" s="523"/>
      <c r="CH55" s="523"/>
      <c r="CI55" s="523"/>
    </row>
    <row r="56" spans="1:87" s="524" customFormat="1" ht="24" customHeight="1" x14ac:dyDescent="0.2">
      <c r="A56" s="521" t="s">
        <v>6457</v>
      </c>
      <c r="B56" s="497" t="s">
        <v>6</v>
      </c>
      <c r="C56" s="498" t="s">
        <v>7</v>
      </c>
      <c r="D56" s="499">
        <v>44020</v>
      </c>
      <c r="E56" s="511" t="s">
        <v>634</v>
      </c>
      <c r="F56" s="500" t="s">
        <v>82</v>
      </c>
      <c r="G56" s="501" t="s">
        <v>83</v>
      </c>
      <c r="H56" s="502">
        <v>-5528866.8300000001</v>
      </c>
      <c r="I56" s="522">
        <v>0</v>
      </c>
      <c r="J56" s="522">
        <v>-4020522.04</v>
      </c>
      <c r="K56" s="522">
        <v>-342313.77</v>
      </c>
      <c r="L56" s="522">
        <v>-12760.09</v>
      </c>
      <c r="M56" s="522">
        <v>-12998.7</v>
      </c>
      <c r="N56" s="522">
        <v>-6908650.1100000003</v>
      </c>
      <c r="O56" s="522">
        <v>-1206653.4099999999</v>
      </c>
      <c r="P56" s="522">
        <v>-41900.82</v>
      </c>
      <c r="Q56" s="522">
        <v>-842088.67</v>
      </c>
      <c r="R56" s="522">
        <v>-47595.519999999997</v>
      </c>
      <c r="S56" s="522">
        <v>-61440.5</v>
      </c>
      <c r="T56" s="522">
        <v>-5566895.8799999999</v>
      </c>
      <c r="U56" s="522">
        <v>-906828.7</v>
      </c>
      <c r="V56" s="522">
        <v>0</v>
      </c>
      <c r="W56" s="522">
        <v>0</v>
      </c>
      <c r="X56" s="522">
        <v>-128586.27</v>
      </c>
      <c r="Y56" s="522">
        <v>-221104.98</v>
      </c>
      <c r="Z56" s="522">
        <v>-4041254.62</v>
      </c>
      <c r="AA56" s="522">
        <v>-711116.64</v>
      </c>
      <c r="AB56" s="522">
        <v>-236902.45</v>
      </c>
      <c r="AC56" s="522">
        <v>-196968.62</v>
      </c>
      <c r="AD56" s="522">
        <v>-36580.04</v>
      </c>
      <c r="AE56" s="522">
        <v>-211704.32000000001</v>
      </c>
      <c r="AF56" s="522">
        <v>-3221921.45</v>
      </c>
      <c r="AG56" s="522">
        <v>0</v>
      </c>
      <c r="AH56" s="522">
        <v>0</v>
      </c>
      <c r="AI56" s="522">
        <v>-32625344.629999999</v>
      </c>
      <c r="AJ56" s="522">
        <v>-58396.86</v>
      </c>
      <c r="AK56" s="522">
        <v>-362995.84</v>
      </c>
      <c r="AL56" s="522">
        <v>-77280.990000000005</v>
      </c>
      <c r="AM56" s="522">
        <v>0</v>
      </c>
      <c r="AN56" s="522">
        <v>-141776.87</v>
      </c>
      <c r="AO56" s="522">
        <v>-399709.66</v>
      </c>
      <c r="AP56" s="522">
        <v>-103294.06</v>
      </c>
      <c r="AQ56" s="522">
        <v>-150071.82999999999</v>
      </c>
      <c r="AR56" s="522">
        <v>-33151.56</v>
      </c>
      <c r="AS56" s="522">
        <v>-90770.59</v>
      </c>
      <c r="AT56" s="522">
        <v>-61930.06</v>
      </c>
      <c r="AU56" s="522">
        <v>-3959387.73</v>
      </c>
      <c r="AV56" s="522">
        <v>0</v>
      </c>
      <c r="AW56" s="522">
        <v>-76142.27</v>
      </c>
      <c r="AX56" s="522">
        <v>-27861.63</v>
      </c>
      <c r="AY56" s="522">
        <v>-16488.96</v>
      </c>
      <c r="AZ56" s="522">
        <v>-5310.75</v>
      </c>
      <c r="BA56" s="522">
        <v>-8624.3700000000008</v>
      </c>
      <c r="BB56" s="522">
        <v>-12271736.17</v>
      </c>
      <c r="BC56" s="522">
        <v>-552412.84</v>
      </c>
      <c r="BD56" s="522">
        <v>-313918.06</v>
      </c>
      <c r="BE56" s="522">
        <v>-8429.81</v>
      </c>
      <c r="BF56" s="522">
        <v>-1877105.97</v>
      </c>
      <c r="BG56" s="522">
        <v>-613122.64</v>
      </c>
      <c r="BH56" s="522">
        <v>-375896.27</v>
      </c>
      <c r="BI56" s="522">
        <v>-956624.84</v>
      </c>
      <c r="BJ56" s="522">
        <v>-100553.09</v>
      </c>
      <c r="BK56" s="522">
        <v>-10447.85</v>
      </c>
      <c r="BL56" s="522">
        <v>-13198.48</v>
      </c>
      <c r="BM56" s="522">
        <v>-11916007.130000001</v>
      </c>
      <c r="BN56" s="522">
        <v>0</v>
      </c>
      <c r="BO56" s="522">
        <v>-301771.56</v>
      </c>
      <c r="BP56" s="522">
        <v>-37611.089999999997</v>
      </c>
      <c r="BQ56" s="522">
        <v>-13451.95</v>
      </c>
      <c r="BR56" s="522">
        <v>-80881.179999999993</v>
      </c>
      <c r="BS56" s="522">
        <v>-59139.38</v>
      </c>
      <c r="BT56" s="522">
        <v>-7613935.46</v>
      </c>
      <c r="BU56" s="522">
        <v>-123587.47</v>
      </c>
      <c r="BV56" s="522">
        <v>-215087.58</v>
      </c>
      <c r="BW56" s="522">
        <v>-114612.6</v>
      </c>
      <c r="BX56" s="522">
        <v>-203744.43</v>
      </c>
      <c r="BY56" s="522">
        <v>-1586637.8</v>
      </c>
      <c r="BZ56" s="522">
        <v>-37908.47</v>
      </c>
      <c r="CA56" s="522">
        <v>0</v>
      </c>
      <c r="CB56" s="522">
        <v>-17136.8</v>
      </c>
      <c r="CC56" s="503">
        <f t="shared" si="2"/>
        <v>-112119152.01000001</v>
      </c>
      <c r="CD56" s="523"/>
      <c r="CE56" s="523"/>
      <c r="CF56" s="523"/>
      <c r="CG56" s="523"/>
      <c r="CH56" s="523"/>
      <c r="CI56" s="523"/>
    </row>
    <row r="57" spans="1:87" s="524" customFormat="1" ht="24" customHeight="1" x14ac:dyDescent="0.2">
      <c r="A57" s="521" t="s">
        <v>6457</v>
      </c>
      <c r="B57" s="497" t="s">
        <v>6</v>
      </c>
      <c r="C57" s="498" t="s">
        <v>7</v>
      </c>
      <c r="D57" s="499">
        <v>44020</v>
      </c>
      <c r="E57" s="511" t="s">
        <v>634</v>
      </c>
      <c r="F57" s="500" t="s">
        <v>84</v>
      </c>
      <c r="G57" s="501" t="s">
        <v>85</v>
      </c>
      <c r="H57" s="502">
        <v>1379535.29</v>
      </c>
      <c r="I57" s="522">
        <v>0</v>
      </c>
      <c r="J57" s="522">
        <v>3828295.74</v>
      </c>
      <c r="K57" s="522">
        <v>238353.49</v>
      </c>
      <c r="L57" s="522">
        <v>31261.599999999999</v>
      </c>
      <c r="M57" s="522">
        <v>0</v>
      </c>
      <c r="N57" s="522">
        <v>8317759.79</v>
      </c>
      <c r="O57" s="522">
        <v>614546.72</v>
      </c>
      <c r="P57" s="522">
        <v>37174.78</v>
      </c>
      <c r="Q57" s="522">
        <v>1750829.17</v>
      </c>
      <c r="R57" s="522">
        <v>0</v>
      </c>
      <c r="S57" s="522">
        <v>7057.1</v>
      </c>
      <c r="T57" s="522">
        <v>1143844.2</v>
      </c>
      <c r="U57" s="522">
        <v>28844.99</v>
      </c>
      <c r="V57" s="522">
        <v>0</v>
      </c>
      <c r="W57" s="522">
        <v>0</v>
      </c>
      <c r="X57" s="522">
        <v>67800.5</v>
      </c>
      <c r="Y57" s="522">
        <v>29820.37</v>
      </c>
      <c r="Z57" s="522">
        <v>0</v>
      </c>
      <c r="AA57" s="522">
        <v>153755.59</v>
      </c>
      <c r="AB57" s="522">
        <v>100688.27</v>
      </c>
      <c r="AC57" s="522">
        <v>535568.51</v>
      </c>
      <c r="AD57" s="522">
        <v>11479.11</v>
      </c>
      <c r="AE57" s="522">
        <v>0</v>
      </c>
      <c r="AF57" s="522">
        <v>0</v>
      </c>
      <c r="AG57" s="522">
        <v>0</v>
      </c>
      <c r="AH57" s="522">
        <v>0</v>
      </c>
      <c r="AI57" s="522">
        <v>14150857.25</v>
      </c>
      <c r="AJ57" s="522">
        <v>241341.58</v>
      </c>
      <c r="AK57" s="522">
        <v>113015.3</v>
      </c>
      <c r="AL57" s="522">
        <v>114465.05</v>
      </c>
      <c r="AM57" s="522">
        <v>0</v>
      </c>
      <c r="AN57" s="522">
        <v>205540.9</v>
      </c>
      <c r="AO57" s="522">
        <v>95526.96</v>
      </c>
      <c r="AP57" s="522">
        <v>183025.8</v>
      </c>
      <c r="AQ57" s="522">
        <v>147144.9</v>
      </c>
      <c r="AR57" s="522">
        <v>33499.660000000003</v>
      </c>
      <c r="AS57" s="522">
        <v>120236.82</v>
      </c>
      <c r="AT57" s="522">
        <v>72744.7</v>
      </c>
      <c r="AU57" s="522">
        <v>7223909.5499999998</v>
      </c>
      <c r="AV57" s="522">
        <v>0</v>
      </c>
      <c r="AW57" s="522">
        <v>62762.62</v>
      </c>
      <c r="AX57" s="522">
        <v>55589.11</v>
      </c>
      <c r="AY57" s="522">
        <v>18913.21</v>
      </c>
      <c r="AZ57" s="522">
        <v>0</v>
      </c>
      <c r="BA57" s="522">
        <v>5902.95</v>
      </c>
      <c r="BB57" s="522">
        <v>7377700.5700000003</v>
      </c>
      <c r="BC57" s="522">
        <v>16517.939999999999</v>
      </c>
      <c r="BD57" s="522">
        <v>298509.27</v>
      </c>
      <c r="BE57" s="522">
        <v>30685.67</v>
      </c>
      <c r="BF57" s="522">
        <v>233494.12</v>
      </c>
      <c r="BG57" s="522">
        <v>9995.83</v>
      </c>
      <c r="BH57" s="522">
        <v>0</v>
      </c>
      <c r="BI57" s="522">
        <v>0</v>
      </c>
      <c r="BJ57" s="522">
        <v>682.05</v>
      </c>
      <c r="BK57" s="522">
        <v>6786.14</v>
      </c>
      <c r="BL57" s="522">
        <v>50843.29</v>
      </c>
      <c r="BM57" s="522">
        <v>14216774.560000001</v>
      </c>
      <c r="BN57" s="522">
        <v>0</v>
      </c>
      <c r="BO57" s="522">
        <v>232243.96</v>
      </c>
      <c r="BP57" s="522">
        <v>9312.82</v>
      </c>
      <c r="BQ57" s="522">
        <v>109977.4</v>
      </c>
      <c r="BR57" s="522">
        <v>65196.27</v>
      </c>
      <c r="BS57" s="522">
        <v>30668.7</v>
      </c>
      <c r="BT57" s="522">
        <v>8758859.8200000003</v>
      </c>
      <c r="BU57" s="522">
        <v>10602.32</v>
      </c>
      <c r="BV57" s="522">
        <v>89741.86</v>
      </c>
      <c r="BW57" s="522">
        <v>59094.62</v>
      </c>
      <c r="BX57" s="522">
        <v>364354.22</v>
      </c>
      <c r="BY57" s="522">
        <v>1515981.71</v>
      </c>
      <c r="BZ57" s="522">
        <v>25318.44</v>
      </c>
      <c r="CA57" s="522">
        <v>0</v>
      </c>
      <c r="CB57" s="522">
        <v>52043.76</v>
      </c>
      <c r="CC57" s="503">
        <f t="shared" si="2"/>
        <v>74686476.920000002</v>
      </c>
      <c r="CD57" s="523"/>
      <c r="CE57" s="523"/>
      <c r="CF57" s="523"/>
      <c r="CG57" s="523"/>
      <c r="CH57" s="523"/>
      <c r="CI57" s="523"/>
    </row>
    <row r="58" spans="1:87" s="524" customFormat="1" ht="24.75" customHeight="1" x14ac:dyDescent="0.2">
      <c r="A58" s="521" t="s">
        <v>6457</v>
      </c>
      <c r="B58" s="497" t="s">
        <v>8</v>
      </c>
      <c r="C58" s="498" t="s">
        <v>9</v>
      </c>
      <c r="D58" s="499">
        <v>44040</v>
      </c>
      <c r="E58" s="527" t="s">
        <v>636</v>
      </c>
      <c r="F58" s="500" t="s">
        <v>86</v>
      </c>
      <c r="G58" s="501" t="s">
        <v>87</v>
      </c>
      <c r="H58" s="502">
        <v>11365936.58</v>
      </c>
      <c r="I58" s="522">
        <v>4728494.84</v>
      </c>
      <c r="J58" s="522">
        <v>2582754.1800000002</v>
      </c>
      <c r="K58" s="522">
        <v>0</v>
      </c>
      <c r="L58" s="522">
        <v>0</v>
      </c>
      <c r="M58" s="522">
        <v>0</v>
      </c>
      <c r="N58" s="522">
        <v>37649958.009999998</v>
      </c>
      <c r="O58" s="522">
        <v>8414306.2300000004</v>
      </c>
      <c r="P58" s="522">
        <v>352052.6</v>
      </c>
      <c r="Q58" s="522">
        <v>0</v>
      </c>
      <c r="R58" s="522">
        <v>0</v>
      </c>
      <c r="S58" s="522">
        <v>522857.18</v>
      </c>
      <c r="T58" s="522">
        <v>29905276.77</v>
      </c>
      <c r="U58" s="522">
        <v>3326413.9</v>
      </c>
      <c r="V58" s="522">
        <v>0</v>
      </c>
      <c r="W58" s="522">
        <v>0</v>
      </c>
      <c r="X58" s="522">
        <v>0</v>
      </c>
      <c r="Y58" s="522">
        <v>0</v>
      </c>
      <c r="Z58" s="522">
        <v>0</v>
      </c>
      <c r="AA58" s="522">
        <v>4182688.45</v>
      </c>
      <c r="AB58" s="522">
        <v>0</v>
      </c>
      <c r="AC58" s="522">
        <v>0</v>
      </c>
      <c r="AD58" s="522">
        <v>0</v>
      </c>
      <c r="AE58" s="522">
        <v>0</v>
      </c>
      <c r="AF58" s="522">
        <v>0</v>
      </c>
      <c r="AG58" s="522">
        <v>0</v>
      </c>
      <c r="AH58" s="522">
        <v>0</v>
      </c>
      <c r="AI58" s="522">
        <v>28297944.59</v>
      </c>
      <c r="AJ58" s="522">
        <v>0</v>
      </c>
      <c r="AK58" s="522">
        <v>0</v>
      </c>
      <c r="AL58" s="522">
        <v>0</v>
      </c>
      <c r="AM58" s="522">
        <v>0</v>
      </c>
      <c r="AN58" s="522">
        <v>0</v>
      </c>
      <c r="AO58" s="522">
        <v>0</v>
      </c>
      <c r="AP58" s="522">
        <v>100444.99</v>
      </c>
      <c r="AQ58" s="522">
        <v>0</v>
      </c>
      <c r="AR58" s="522">
        <v>114205.07</v>
      </c>
      <c r="AS58" s="522">
        <v>0</v>
      </c>
      <c r="AT58" s="522">
        <v>0</v>
      </c>
      <c r="AU58" s="522">
        <v>13811354.699999999</v>
      </c>
      <c r="AV58" s="522">
        <v>0</v>
      </c>
      <c r="AW58" s="522">
        <v>0</v>
      </c>
      <c r="AX58" s="522">
        <v>0</v>
      </c>
      <c r="AY58" s="522">
        <v>0</v>
      </c>
      <c r="AZ58" s="522">
        <v>0</v>
      </c>
      <c r="BA58" s="522">
        <v>0</v>
      </c>
      <c r="BB58" s="522">
        <v>26073852.539999999</v>
      </c>
      <c r="BC58" s="522">
        <v>0</v>
      </c>
      <c r="BD58" s="522">
        <v>0</v>
      </c>
      <c r="BE58" s="522">
        <v>0</v>
      </c>
      <c r="BF58" s="522">
        <v>0</v>
      </c>
      <c r="BG58" s="522">
        <v>0</v>
      </c>
      <c r="BH58" s="522">
        <v>0</v>
      </c>
      <c r="BI58" s="522">
        <v>0</v>
      </c>
      <c r="BJ58" s="522">
        <v>0</v>
      </c>
      <c r="BK58" s="522">
        <v>0</v>
      </c>
      <c r="BL58" s="522">
        <v>0</v>
      </c>
      <c r="BM58" s="522">
        <v>45764378.100000001</v>
      </c>
      <c r="BN58" s="522">
        <v>19237031.309999999</v>
      </c>
      <c r="BO58" s="522">
        <v>0</v>
      </c>
      <c r="BP58" s="522">
        <v>0</v>
      </c>
      <c r="BQ58" s="522">
        <v>819364.3</v>
      </c>
      <c r="BR58" s="522">
        <v>0</v>
      </c>
      <c r="BS58" s="522">
        <v>0</v>
      </c>
      <c r="BT58" s="522">
        <v>19487993.93</v>
      </c>
      <c r="BU58" s="522">
        <v>92016.25</v>
      </c>
      <c r="BV58" s="522">
        <v>0</v>
      </c>
      <c r="BW58" s="522">
        <v>0</v>
      </c>
      <c r="BX58" s="522">
        <v>0</v>
      </c>
      <c r="BY58" s="522">
        <v>0</v>
      </c>
      <c r="BZ58" s="522">
        <v>0</v>
      </c>
      <c r="CA58" s="522">
        <v>0</v>
      </c>
      <c r="CB58" s="522">
        <v>1780</v>
      </c>
      <c r="CC58" s="503">
        <f>SUM(H58:CB58)</f>
        <v>256831104.52000001</v>
      </c>
      <c r="CD58" s="523"/>
      <c r="CE58" s="523"/>
      <c r="CF58" s="523"/>
      <c r="CG58" s="523"/>
      <c r="CH58" s="523"/>
      <c r="CI58" s="523"/>
    </row>
    <row r="59" spans="1:87" s="524" customFormat="1" x14ac:dyDescent="0.2">
      <c r="A59" s="521" t="s">
        <v>1200</v>
      </c>
      <c r="B59" s="497" t="s">
        <v>8</v>
      </c>
      <c r="C59" s="498" t="s">
        <v>9</v>
      </c>
      <c r="D59" s="499">
        <v>41050</v>
      </c>
      <c r="E59" s="525" t="s">
        <v>6481</v>
      </c>
      <c r="F59" s="500" t="s">
        <v>88</v>
      </c>
      <c r="G59" s="501" t="s">
        <v>1000</v>
      </c>
      <c r="H59" s="502">
        <v>30614760</v>
      </c>
      <c r="I59" s="522">
        <v>7992671.29</v>
      </c>
      <c r="J59" s="522">
        <v>8869361.3000000007</v>
      </c>
      <c r="K59" s="522">
        <v>346687</v>
      </c>
      <c r="L59" s="522">
        <v>379345.5</v>
      </c>
      <c r="M59" s="522">
        <v>0</v>
      </c>
      <c r="N59" s="522">
        <v>141662206.75</v>
      </c>
      <c r="O59" s="522">
        <v>20397163.550000001</v>
      </c>
      <c r="P59" s="522">
        <v>5326980.4400000004</v>
      </c>
      <c r="Q59" s="522">
        <v>9546592.9900000002</v>
      </c>
      <c r="R59" s="522">
        <v>404814.1</v>
      </c>
      <c r="S59" s="522">
        <v>16670594</v>
      </c>
      <c r="T59" s="522">
        <v>22487597.5</v>
      </c>
      <c r="U59" s="522">
        <v>6952167.75</v>
      </c>
      <c r="V59" s="522">
        <v>19969.12</v>
      </c>
      <c r="W59" s="522">
        <v>553698.38</v>
      </c>
      <c r="X59" s="522">
        <v>5111817.05</v>
      </c>
      <c r="Y59" s="522">
        <v>3303075.1</v>
      </c>
      <c r="Z59" s="522">
        <v>108466533.72</v>
      </c>
      <c r="AA59" s="522">
        <v>18891876.710000001</v>
      </c>
      <c r="AB59" s="522">
        <v>2263701.89</v>
      </c>
      <c r="AC59" s="522">
        <v>12450591.18</v>
      </c>
      <c r="AD59" s="522">
        <v>3273359</v>
      </c>
      <c r="AE59" s="522">
        <v>4215508.5</v>
      </c>
      <c r="AF59" s="522">
        <v>11680624.43</v>
      </c>
      <c r="AG59" s="522">
        <v>26484</v>
      </c>
      <c r="AH59" s="522">
        <v>4447607</v>
      </c>
      <c r="AI59" s="522">
        <v>53977186</v>
      </c>
      <c r="AJ59" s="522">
        <v>1555851.48</v>
      </c>
      <c r="AK59" s="522">
        <v>2154708.5</v>
      </c>
      <c r="AL59" s="522">
        <v>877314</v>
      </c>
      <c r="AM59" s="522">
        <v>1542534.24</v>
      </c>
      <c r="AN59" s="522">
        <v>1421788</v>
      </c>
      <c r="AO59" s="522">
        <v>1174439.56</v>
      </c>
      <c r="AP59" s="522">
        <v>1537339.5</v>
      </c>
      <c r="AQ59" s="522">
        <v>2003149.75</v>
      </c>
      <c r="AR59" s="522">
        <v>765762.75</v>
      </c>
      <c r="AS59" s="522">
        <v>2390369.4300000002</v>
      </c>
      <c r="AT59" s="522">
        <v>999751.26</v>
      </c>
      <c r="AU59" s="522">
        <v>15866529.800000001</v>
      </c>
      <c r="AV59" s="522">
        <v>881296.51</v>
      </c>
      <c r="AW59" s="522">
        <v>1358667.25</v>
      </c>
      <c r="AX59" s="522">
        <v>1100518.25</v>
      </c>
      <c r="AY59" s="522">
        <v>1409993.06</v>
      </c>
      <c r="AZ59" s="522">
        <v>759289.75</v>
      </c>
      <c r="BA59" s="522">
        <v>2726085.54</v>
      </c>
      <c r="BB59" s="522">
        <v>91435203.75</v>
      </c>
      <c r="BC59" s="522">
        <v>1462610.75</v>
      </c>
      <c r="BD59" s="522">
        <v>3269839</v>
      </c>
      <c r="BE59" s="522">
        <v>8281880.9000000004</v>
      </c>
      <c r="BF59" s="522">
        <v>718987.75</v>
      </c>
      <c r="BG59" s="522">
        <v>4613887.46</v>
      </c>
      <c r="BH59" s="522">
        <v>8706827.4499999993</v>
      </c>
      <c r="BI59" s="522">
        <v>3225227.05</v>
      </c>
      <c r="BJ59" s="522">
        <v>5940233.5999999996</v>
      </c>
      <c r="BK59" s="522">
        <v>1121735.3600000001</v>
      </c>
      <c r="BL59" s="522">
        <v>562955.5</v>
      </c>
      <c r="BM59" s="522">
        <v>78389090.879999995</v>
      </c>
      <c r="BN59" s="522">
        <v>31976763.390000001</v>
      </c>
      <c r="BO59" s="522">
        <v>4342714</v>
      </c>
      <c r="BP59" s="522">
        <v>1965699.59</v>
      </c>
      <c r="BQ59" s="522">
        <v>3082693</v>
      </c>
      <c r="BR59" s="522">
        <v>10585382</v>
      </c>
      <c r="BS59" s="522">
        <v>2258311.19</v>
      </c>
      <c r="BT59" s="522">
        <v>33852934.420000002</v>
      </c>
      <c r="BU59" s="522">
        <v>1096355</v>
      </c>
      <c r="BV59" s="522">
        <v>786492</v>
      </c>
      <c r="BW59" s="522">
        <v>1818990.43</v>
      </c>
      <c r="BX59" s="522">
        <v>5432690.1500000004</v>
      </c>
      <c r="BY59" s="522">
        <v>3854627.94</v>
      </c>
      <c r="BZ59" s="522">
        <v>1258656.25</v>
      </c>
      <c r="CA59" s="522">
        <v>929850.35</v>
      </c>
      <c r="CB59" s="522">
        <v>846347.5</v>
      </c>
      <c r="CC59" s="503">
        <f t="shared" si="2"/>
        <v>852675349.54000008</v>
      </c>
      <c r="CD59" s="523"/>
      <c r="CE59" s="523"/>
      <c r="CF59" s="523"/>
      <c r="CG59" s="523"/>
      <c r="CH59" s="523"/>
      <c r="CI59" s="523"/>
    </row>
    <row r="60" spans="1:87" s="524" customFormat="1" x14ac:dyDescent="0.2">
      <c r="A60" s="521" t="s">
        <v>1201</v>
      </c>
      <c r="B60" s="497" t="s">
        <v>8</v>
      </c>
      <c r="C60" s="498" t="s">
        <v>9</v>
      </c>
      <c r="D60" s="499">
        <v>42050</v>
      </c>
      <c r="E60" s="525" t="s">
        <v>6482</v>
      </c>
      <c r="F60" s="500" t="s">
        <v>89</v>
      </c>
      <c r="G60" s="501" t="s">
        <v>1001</v>
      </c>
      <c r="H60" s="502">
        <v>10751941</v>
      </c>
      <c r="I60" s="522">
        <v>5394916.5</v>
      </c>
      <c r="J60" s="522">
        <v>7694186.5899999999</v>
      </c>
      <c r="K60" s="522">
        <v>58875</v>
      </c>
      <c r="L60" s="522">
        <v>43932.5</v>
      </c>
      <c r="M60" s="522">
        <v>0</v>
      </c>
      <c r="N60" s="522">
        <v>80038307.450000003</v>
      </c>
      <c r="O60" s="522">
        <v>9409350.25</v>
      </c>
      <c r="P60" s="522">
        <v>866376.72</v>
      </c>
      <c r="Q60" s="522">
        <v>3402325.24</v>
      </c>
      <c r="R60" s="522">
        <v>46225.8</v>
      </c>
      <c r="S60" s="522">
        <v>3525517.5</v>
      </c>
      <c r="T60" s="522">
        <v>11803525.5</v>
      </c>
      <c r="U60" s="522">
        <v>2783938.5</v>
      </c>
      <c r="V60" s="522">
        <v>0</v>
      </c>
      <c r="W60" s="522">
        <v>132991.4</v>
      </c>
      <c r="X60" s="522">
        <v>1330851.92</v>
      </c>
      <c r="Y60" s="522">
        <v>339419.1</v>
      </c>
      <c r="Z60" s="522">
        <v>93723214.019999996</v>
      </c>
      <c r="AA60" s="522">
        <v>15267200.779999999</v>
      </c>
      <c r="AB60" s="522">
        <v>772937.5</v>
      </c>
      <c r="AC60" s="522">
        <v>7832337</v>
      </c>
      <c r="AD60" s="522">
        <v>644004.5</v>
      </c>
      <c r="AE60" s="522">
        <v>1066901</v>
      </c>
      <c r="AF60" s="522">
        <v>3398053.75</v>
      </c>
      <c r="AG60" s="522">
        <v>22673</v>
      </c>
      <c r="AH60" s="522">
        <v>693985</v>
      </c>
      <c r="AI60" s="522">
        <v>53641292.579999998</v>
      </c>
      <c r="AJ60" s="522">
        <v>409961.44</v>
      </c>
      <c r="AK60" s="522">
        <v>283378.57</v>
      </c>
      <c r="AL60" s="522">
        <v>114121</v>
      </c>
      <c r="AM60" s="522">
        <v>273841.01</v>
      </c>
      <c r="AN60" s="522">
        <v>454999.5</v>
      </c>
      <c r="AO60" s="522">
        <v>270717.71999999997</v>
      </c>
      <c r="AP60" s="522">
        <v>654197.5</v>
      </c>
      <c r="AQ60" s="522">
        <v>572964.25</v>
      </c>
      <c r="AR60" s="522">
        <v>167005.5</v>
      </c>
      <c r="AS60" s="522">
        <v>542603.46</v>
      </c>
      <c r="AT60" s="522">
        <v>156005.5</v>
      </c>
      <c r="AU60" s="522">
        <v>20559542.989999998</v>
      </c>
      <c r="AV60" s="522">
        <v>110728.94</v>
      </c>
      <c r="AW60" s="522">
        <v>340837.25</v>
      </c>
      <c r="AX60" s="522">
        <v>192972.5</v>
      </c>
      <c r="AY60" s="522">
        <v>281254.09999999998</v>
      </c>
      <c r="AZ60" s="522">
        <v>84687.75</v>
      </c>
      <c r="BA60" s="522">
        <v>1284548.44</v>
      </c>
      <c r="BB60" s="522">
        <v>66574603.210000001</v>
      </c>
      <c r="BC60" s="522">
        <v>260177.75</v>
      </c>
      <c r="BD60" s="522">
        <v>537841.75</v>
      </c>
      <c r="BE60" s="522">
        <v>1196159.6100000001</v>
      </c>
      <c r="BF60" s="522">
        <v>466908.15</v>
      </c>
      <c r="BG60" s="522">
        <v>1063698</v>
      </c>
      <c r="BH60" s="522">
        <v>5137603.28</v>
      </c>
      <c r="BI60" s="522">
        <v>2224853.4</v>
      </c>
      <c r="BJ60" s="522">
        <v>1340222.1000000001</v>
      </c>
      <c r="BK60" s="522">
        <v>143589.25</v>
      </c>
      <c r="BL60" s="522">
        <v>81161.25</v>
      </c>
      <c r="BM60" s="522">
        <v>65777027.590000004</v>
      </c>
      <c r="BN60" s="522">
        <v>18701924.039999999</v>
      </c>
      <c r="BO60" s="522">
        <v>917826.25</v>
      </c>
      <c r="BP60" s="522">
        <v>228962</v>
      </c>
      <c r="BQ60" s="522">
        <v>220948</v>
      </c>
      <c r="BR60" s="522">
        <v>1564608</v>
      </c>
      <c r="BS60" s="522">
        <v>296503.55</v>
      </c>
      <c r="BT60" s="522">
        <v>31885949.25</v>
      </c>
      <c r="BU60" s="522">
        <v>438396.75</v>
      </c>
      <c r="BV60" s="522">
        <v>215396</v>
      </c>
      <c r="BW60" s="522">
        <v>524361.13</v>
      </c>
      <c r="BX60" s="522">
        <v>1425880.59</v>
      </c>
      <c r="BY60" s="522">
        <v>4012595.53</v>
      </c>
      <c r="BZ60" s="522">
        <v>468901.54</v>
      </c>
      <c r="CA60" s="522">
        <v>304101.25</v>
      </c>
      <c r="CB60" s="522">
        <v>274734.89</v>
      </c>
      <c r="CC60" s="503">
        <f t="shared" si="2"/>
        <v>547724581.63</v>
      </c>
      <c r="CD60" s="523"/>
      <c r="CE60" s="523"/>
      <c r="CF60" s="523"/>
      <c r="CG60" s="523"/>
      <c r="CH60" s="523"/>
      <c r="CI60" s="523"/>
    </row>
    <row r="61" spans="1:87" s="524" customFormat="1" x14ac:dyDescent="0.2">
      <c r="A61" s="521" t="s">
        <v>1200</v>
      </c>
      <c r="B61" s="497" t="s">
        <v>8</v>
      </c>
      <c r="C61" s="498" t="s">
        <v>9</v>
      </c>
      <c r="D61" s="499">
        <v>41050</v>
      </c>
      <c r="E61" s="525" t="s">
        <v>6481</v>
      </c>
      <c r="F61" s="500" t="s">
        <v>90</v>
      </c>
      <c r="G61" s="501" t="s">
        <v>6483</v>
      </c>
      <c r="H61" s="502">
        <v>2438533.4500000002</v>
      </c>
      <c r="I61" s="522">
        <v>992887</v>
      </c>
      <c r="J61" s="522">
        <v>580665.72</v>
      </c>
      <c r="K61" s="522">
        <v>130726</v>
      </c>
      <c r="L61" s="522">
        <v>32211</v>
      </c>
      <c r="M61" s="522">
        <v>73685.570000000007</v>
      </c>
      <c r="N61" s="522">
        <v>13806249.35</v>
      </c>
      <c r="O61" s="522">
        <v>164263.75</v>
      </c>
      <c r="P61" s="522">
        <v>145349</v>
      </c>
      <c r="Q61" s="522">
        <v>16129949.74</v>
      </c>
      <c r="R61" s="522">
        <v>2159873.7999999998</v>
      </c>
      <c r="S61" s="522">
        <v>202904.75</v>
      </c>
      <c r="T61" s="522">
        <v>2897171</v>
      </c>
      <c r="U61" s="522">
        <v>295297.65000000002</v>
      </c>
      <c r="V61" s="522">
        <v>465555.7</v>
      </c>
      <c r="W61" s="522">
        <v>246450.53</v>
      </c>
      <c r="X61" s="522">
        <v>105631.5</v>
      </c>
      <c r="Y61" s="522">
        <v>0</v>
      </c>
      <c r="Z61" s="522">
        <v>9516758</v>
      </c>
      <c r="AA61" s="522">
        <v>0</v>
      </c>
      <c r="AB61" s="522">
        <v>0</v>
      </c>
      <c r="AC61" s="522">
        <v>298763.95</v>
      </c>
      <c r="AD61" s="522">
        <v>101050</v>
      </c>
      <c r="AE61" s="522">
        <v>0</v>
      </c>
      <c r="AF61" s="522">
        <v>115696.5</v>
      </c>
      <c r="AG61" s="522">
        <v>972348</v>
      </c>
      <c r="AH61" s="522">
        <v>0</v>
      </c>
      <c r="AI61" s="522">
        <v>3849003.5</v>
      </c>
      <c r="AJ61" s="522">
        <v>20814</v>
      </c>
      <c r="AK61" s="522">
        <v>32530</v>
      </c>
      <c r="AL61" s="522">
        <v>0</v>
      </c>
      <c r="AM61" s="522">
        <v>15841.45</v>
      </c>
      <c r="AN61" s="522">
        <v>5916</v>
      </c>
      <c r="AO61" s="522">
        <v>16309</v>
      </c>
      <c r="AP61" s="522">
        <v>0</v>
      </c>
      <c r="AQ61" s="522">
        <v>0</v>
      </c>
      <c r="AR61" s="522">
        <v>62667.5</v>
      </c>
      <c r="AS61" s="522">
        <v>108708.25</v>
      </c>
      <c r="AT61" s="522">
        <v>53093.5</v>
      </c>
      <c r="AU61" s="522">
        <v>18031.25</v>
      </c>
      <c r="AV61" s="522">
        <v>29566</v>
      </c>
      <c r="AW61" s="522">
        <v>2577</v>
      </c>
      <c r="AX61" s="522">
        <v>0</v>
      </c>
      <c r="AY61" s="522">
        <v>1978</v>
      </c>
      <c r="AZ61" s="522">
        <v>0</v>
      </c>
      <c r="BA61" s="522">
        <v>0</v>
      </c>
      <c r="BB61" s="522">
        <v>652584.5</v>
      </c>
      <c r="BC61" s="522">
        <v>0</v>
      </c>
      <c r="BD61" s="522">
        <v>0</v>
      </c>
      <c r="BE61" s="522">
        <v>39335</v>
      </c>
      <c r="BF61" s="522">
        <v>347220</v>
      </c>
      <c r="BG61" s="522">
        <v>2647</v>
      </c>
      <c r="BH61" s="522">
        <v>272097.5</v>
      </c>
      <c r="BI61" s="522">
        <v>5925.5</v>
      </c>
      <c r="BJ61" s="522">
        <v>159947.79999999999</v>
      </c>
      <c r="BK61" s="522">
        <v>161462.25</v>
      </c>
      <c r="BL61" s="522">
        <v>0</v>
      </c>
      <c r="BM61" s="522">
        <v>1849113.63</v>
      </c>
      <c r="BN61" s="522">
        <v>3335799.71</v>
      </c>
      <c r="BO61" s="522">
        <v>101572</v>
      </c>
      <c r="BP61" s="522">
        <v>0</v>
      </c>
      <c r="BQ61" s="522">
        <v>4645</v>
      </c>
      <c r="BR61" s="522">
        <v>17996</v>
      </c>
      <c r="BS61" s="522">
        <v>0</v>
      </c>
      <c r="BT61" s="522">
        <v>256400</v>
      </c>
      <c r="BU61" s="522">
        <v>0</v>
      </c>
      <c r="BV61" s="522">
        <v>0</v>
      </c>
      <c r="BW61" s="522">
        <v>35555.5</v>
      </c>
      <c r="BX61" s="522">
        <v>172250</v>
      </c>
      <c r="BY61" s="522">
        <v>126426.73</v>
      </c>
      <c r="BZ61" s="522">
        <v>0</v>
      </c>
      <c r="CA61" s="522">
        <v>0</v>
      </c>
      <c r="CB61" s="522">
        <v>22044.45</v>
      </c>
      <c r="CC61" s="503">
        <f t="shared" si="2"/>
        <v>63652079.980000004</v>
      </c>
      <c r="CD61" s="523"/>
      <c r="CE61" s="523"/>
      <c r="CF61" s="523"/>
      <c r="CG61" s="523"/>
      <c r="CH61" s="523"/>
      <c r="CI61" s="523"/>
    </row>
    <row r="62" spans="1:87" s="524" customFormat="1" x14ac:dyDescent="0.2">
      <c r="A62" s="521" t="s">
        <v>1201</v>
      </c>
      <c r="B62" s="497" t="s">
        <v>8</v>
      </c>
      <c r="C62" s="498" t="s">
        <v>9</v>
      </c>
      <c r="D62" s="499">
        <v>42050</v>
      </c>
      <c r="E62" s="525" t="s">
        <v>6482</v>
      </c>
      <c r="F62" s="500" t="s">
        <v>91</v>
      </c>
      <c r="G62" s="501" t="s">
        <v>6484</v>
      </c>
      <c r="H62" s="502">
        <v>8311020.5099999998</v>
      </c>
      <c r="I62" s="522">
        <v>104627.5</v>
      </c>
      <c r="J62" s="522">
        <v>1288876.82</v>
      </c>
      <c r="K62" s="522">
        <v>53098</v>
      </c>
      <c r="L62" s="522">
        <v>0</v>
      </c>
      <c r="M62" s="522">
        <v>4199.54</v>
      </c>
      <c r="N62" s="522">
        <v>38812482.270000003</v>
      </c>
      <c r="O62" s="522">
        <v>29937.25</v>
      </c>
      <c r="P62" s="522">
        <v>0</v>
      </c>
      <c r="Q62" s="522">
        <v>1064581.96</v>
      </c>
      <c r="R62" s="522">
        <v>54103</v>
      </c>
      <c r="S62" s="522">
        <v>0</v>
      </c>
      <c r="T62" s="522">
        <v>1015768.5</v>
      </c>
      <c r="U62" s="522">
        <v>674508.5</v>
      </c>
      <c r="V62" s="522">
        <v>0</v>
      </c>
      <c r="W62" s="522">
        <v>0</v>
      </c>
      <c r="X62" s="522">
        <v>7852</v>
      </c>
      <c r="Y62" s="522">
        <v>0</v>
      </c>
      <c r="Z62" s="522">
        <v>10302036</v>
      </c>
      <c r="AA62" s="522">
        <v>171847.22</v>
      </c>
      <c r="AB62" s="522">
        <v>42264.09</v>
      </c>
      <c r="AC62" s="522">
        <v>398069</v>
      </c>
      <c r="AD62" s="522">
        <v>0</v>
      </c>
      <c r="AE62" s="522">
        <v>0</v>
      </c>
      <c r="AF62" s="522">
        <v>0</v>
      </c>
      <c r="AG62" s="522">
        <v>0</v>
      </c>
      <c r="AH62" s="522">
        <v>0</v>
      </c>
      <c r="AI62" s="522">
        <v>9474087.9600000009</v>
      </c>
      <c r="AJ62" s="522">
        <v>4731</v>
      </c>
      <c r="AK62" s="522">
        <v>33070</v>
      </c>
      <c r="AL62" s="522">
        <v>40223</v>
      </c>
      <c r="AM62" s="522">
        <v>26419</v>
      </c>
      <c r="AN62" s="522">
        <v>32320</v>
      </c>
      <c r="AO62" s="522">
        <v>1703</v>
      </c>
      <c r="AP62" s="522">
        <v>0</v>
      </c>
      <c r="AQ62" s="522">
        <v>1420</v>
      </c>
      <c r="AR62" s="522">
        <v>5241.5</v>
      </c>
      <c r="AS62" s="522">
        <v>0</v>
      </c>
      <c r="AT62" s="522">
        <v>14150.75</v>
      </c>
      <c r="AU62" s="522">
        <v>1152468.95</v>
      </c>
      <c r="AV62" s="522">
        <v>69160</v>
      </c>
      <c r="AW62" s="522">
        <v>0</v>
      </c>
      <c r="AX62" s="522">
        <v>0</v>
      </c>
      <c r="AY62" s="522">
        <v>36508</v>
      </c>
      <c r="AZ62" s="522">
        <v>3227</v>
      </c>
      <c r="BA62" s="522">
        <v>0</v>
      </c>
      <c r="BB62" s="522">
        <v>4125495.12</v>
      </c>
      <c r="BC62" s="522">
        <v>0</v>
      </c>
      <c r="BD62" s="522">
        <v>0</v>
      </c>
      <c r="BE62" s="522">
        <v>0</v>
      </c>
      <c r="BF62" s="522">
        <v>97287</v>
      </c>
      <c r="BG62" s="522">
        <v>0</v>
      </c>
      <c r="BH62" s="522">
        <v>133812</v>
      </c>
      <c r="BI62" s="522">
        <v>9496.5</v>
      </c>
      <c r="BJ62" s="522">
        <v>114837</v>
      </c>
      <c r="BK62" s="522">
        <v>16624</v>
      </c>
      <c r="BL62" s="522">
        <v>0</v>
      </c>
      <c r="BM62" s="522">
        <v>4932773.95</v>
      </c>
      <c r="BN62" s="522">
        <v>1869310.31</v>
      </c>
      <c r="BO62" s="522">
        <v>137164</v>
      </c>
      <c r="BP62" s="522">
        <v>0</v>
      </c>
      <c r="BQ62" s="522">
        <v>8854</v>
      </c>
      <c r="BR62" s="522">
        <v>24305</v>
      </c>
      <c r="BS62" s="522">
        <v>0</v>
      </c>
      <c r="BT62" s="522">
        <v>3027730.8</v>
      </c>
      <c r="BU62" s="522">
        <v>8382.25</v>
      </c>
      <c r="BV62" s="522">
        <v>0</v>
      </c>
      <c r="BW62" s="522">
        <v>20890.14</v>
      </c>
      <c r="BX62" s="522">
        <v>70099</v>
      </c>
      <c r="BY62" s="522">
        <v>367101.4</v>
      </c>
      <c r="BZ62" s="522">
        <v>14836</v>
      </c>
      <c r="CA62" s="522">
        <v>0</v>
      </c>
      <c r="CB62" s="522">
        <v>0</v>
      </c>
      <c r="CC62" s="503">
        <f t="shared" si="2"/>
        <v>88209000.790000021</v>
      </c>
      <c r="CD62" s="523"/>
      <c r="CE62" s="523"/>
      <c r="CF62" s="523"/>
      <c r="CG62" s="523"/>
      <c r="CH62" s="523"/>
      <c r="CI62" s="523"/>
    </row>
    <row r="63" spans="1:87" s="524" customFormat="1" x14ac:dyDescent="0.2">
      <c r="A63" s="521" t="s">
        <v>6457</v>
      </c>
      <c r="B63" s="497" t="s">
        <v>8</v>
      </c>
      <c r="C63" s="498" t="s">
        <v>9</v>
      </c>
      <c r="D63" s="499">
        <v>43030</v>
      </c>
      <c r="E63" s="525" t="s">
        <v>891</v>
      </c>
      <c r="F63" s="500" t="s">
        <v>92</v>
      </c>
      <c r="G63" s="501" t="s">
        <v>93</v>
      </c>
      <c r="H63" s="502">
        <v>9411687.75</v>
      </c>
      <c r="I63" s="522">
        <v>1236557.4099999999</v>
      </c>
      <c r="J63" s="522">
        <v>1316839.1299999999</v>
      </c>
      <c r="K63" s="522">
        <v>726324.88</v>
      </c>
      <c r="L63" s="522">
        <v>235223.59</v>
      </c>
      <c r="M63" s="522">
        <v>103125.47</v>
      </c>
      <c r="N63" s="522">
        <v>6348114.0599999996</v>
      </c>
      <c r="O63" s="522">
        <v>1167103.25</v>
      </c>
      <c r="P63" s="522">
        <v>1161625.33</v>
      </c>
      <c r="Q63" s="522">
        <v>1424242.03</v>
      </c>
      <c r="R63" s="522">
        <v>221291.13</v>
      </c>
      <c r="S63" s="522">
        <v>896284.35</v>
      </c>
      <c r="T63" s="522">
        <v>1847162.23</v>
      </c>
      <c r="U63" s="522">
        <v>833959.06</v>
      </c>
      <c r="V63" s="522">
        <v>166218.20000000001</v>
      </c>
      <c r="W63" s="522">
        <v>78411.48</v>
      </c>
      <c r="X63" s="522">
        <v>378781.28</v>
      </c>
      <c r="Y63" s="522">
        <v>500834.3</v>
      </c>
      <c r="Z63" s="522">
        <v>3542898.58</v>
      </c>
      <c r="AA63" s="522">
        <v>2215966.5699999998</v>
      </c>
      <c r="AB63" s="522">
        <v>158890.79</v>
      </c>
      <c r="AC63" s="522">
        <v>1499859.22</v>
      </c>
      <c r="AD63" s="522">
        <v>208939.8</v>
      </c>
      <c r="AE63" s="522">
        <v>292443.52000000002</v>
      </c>
      <c r="AF63" s="522">
        <v>672948.25</v>
      </c>
      <c r="AG63" s="522">
        <v>81984.320000000007</v>
      </c>
      <c r="AH63" s="522">
        <v>125473.60000000001</v>
      </c>
      <c r="AI63" s="522">
        <v>4563015.43</v>
      </c>
      <c r="AJ63" s="522">
        <v>132858.45000000001</v>
      </c>
      <c r="AK63" s="522">
        <v>151016</v>
      </c>
      <c r="AL63" s="522">
        <v>109838.8</v>
      </c>
      <c r="AM63" s="522">
        <v>80732.5</v>
      </c>
      <c r="AN63" s="522">
        <v>208302.5</v>
      </c>
      <c r="AO63" s="522">
        <v>245297.5</v>
      </c>
      <c r="AP63" s="522">
        <v>171389</v>
      </c>
      <c r="AQ63" s="522">
        <v>346577.86</v>
      </c>
      <c r="AR63" s="522">
        <v>140601.5</v>
      </c>
      <c r="AS63" s="522">
        <v>212684.53</v>
      </c>
      <c r="AT63" s="522">
        <v>70363.75</v>
      </c>
      <c r="AU63" s="522">
        <v>1912588.23</v>
      </c>
      <c r="AV63" s="522">
        <v>47828</v>
      </c>
      <c r="AW63" s="522">
        <v>216368.51</v>
      </c>
      <c r="AX63" s="522">
        <v>78832.7</v>
      </c>
      <c r="AY63" s="522">
        <v>182539.37</v>
      </c>
      <c r="AZ63" s="522">
        <v>50259.98</v>
      </c>
      <c r="BA63" s="522">
        <v>328923.43</v>
      </c>
      <c r="BB63" s="522">
        <v>6023009.46</v>
      </c>
      <c r="BC63" s="522">
        <v>239033.12</v>
      </c>
      <c r="BD63" s="522">
        <v>219002.75</v>
      </c>
      <c r="BE63" s="522">
        <v>317259</v>
      </c>
      <c r="BF63" s="522">
        <v>825413.92</v>
      </c>
      <c r="BG63" s="522">
        <v>554489.11</v>
      </c>
      <c r="BH63" s="522">
        <v>686295.67</v>
      </c>
      <c r="BI63" s="522">
        <v>344950.78</v>
      </c>
      <c r="BJ63" s="522">
        <v>586927</v>
      </c>
      <c r="BK63" s="522">
        <v>124367.67999999999</v>
      </c>
      <c r="BL63" s="522">
        <v>117053.9</v>
      </c>
      <c r="BM63" s="522">
        <v>4719161.59</v>
      </c>
      <c r="BN63" s="522">
        <v>2616674.5499999998</v>
      </c>
      <c r="BO63" s="522">
        <v>406949.12</v>
      </c>
      <c r="BP63" s="522">
        <v>734463</v>
      </c>
      <c r="BQ63" s="522">
        <v>468664.7</v>
      </c>
      <c r="BR63" s="522">
        <v>567489.74</v>
      </c>
      <c r="BS63" s="522">
        <v>189343.19</v>
      </c>
      <c r="BT63" s="522">
        <v>3868901.41</v>
      </c>
      <c r="BU63" s="522">
        <v>304531</v>
      </c>
      <c r="BV63" s="522">
        <v>252857.25</v>
      </c>
      <c r="BW63" s="522">
        <v>322840.8</v>
      </c>
      <c r="BX63" s="522">
        <v>520573.6</v>
      </c>
      <c r="BY63" s="522">
        <v>1158248.49</v>
      </c>
      <c r="BZ63" s="522">
        <v>160634.72</v>
      </c>
      <c r="CA63" s="522">
        <v>92959.19</v>
      </c>
      <c r="CB63" s="522">
        <v>153420.24</v>
      </c>
      <c r="CC63" s="503">
        <f t="shared" si="2"/>
        <v>72678722.599999964</v>
      </c>
      <c r="CD63" s="523"/>
      <c r="CE63" s="523"/>
      <c r="CF63" s="523"/>
      <c r="CG63" s="523"/>
      <c r="CH63" s="523"/>
      <c r="CI63" s="523"/>
    </row>
    <row r="64" spans="1:87" s="524" customFormat="1" x14ac:dyDescent="0.2">
      <c r="A64" s="521" t="s">
        <v>1201</v>
      </c>
      <c r="B64" s="497" t="s">
        <v>8</v>
      </c>
      <c r="C64" s="498" t="s">
        <v>9</v>
      </c>
      <c r="D64" s="499">
        <v>42050</v>
      </c>
      <c r="E64" s="525" t="s">
        <v>6482</v>
      </c>
      <c r="F64" s="500" t="s">
        <v>94</v>
      </c>
      <c r="G64" s="501" t="s">
        <v>95</v>
      </c>
      <c r="H64" s="502">
        <v>2196657.2000000002</v>
      </c>
      <c r="I64" s="522">
        <v>1404051</v>
      </c>
      <c r="J64" s="522">
        <v>138777</v>
      </c>
      <c r="K64" s="522">
        <v>251848</v>
      </c>
      <c r="L64" s="522">
        <v>21040</v>
      </c>
      <c r="M64" s="522">
        <v>4143</v>
      </c>
      <c r="N64" s="522">
        <v>5001298.1500000004</v>
      </c>
      <c r="O64" s="522">
        <v>289036.25</v>
      </c>
      <c r="P64" s="522">
        <v>274004</v>
      </c>
      <c r="Q64" s="522">
        <v>467563</v>
      </c>
      <c r="R64" s="522">
        <v>28760</v>
      </c>
      <c r="S64" s="522">
        <v>260605.75</v>
      </c>
      <c r="T64" s="522">
        <v>1183745.5</v>
      </c>
      <c r="U64" s="522">
        <v>1382756.25</v>
      </c>
      <c r="V64" s="522">
        <v>130010.26</v>
      </c>
      <c r="W64" s="522">
        <v>640302.19999999995</v>
      </c>
      <c r="X64" s="522">
        <v>46268</v>
      </c>
      <c r="Y64" s="522">
        <v>207805</v>
      </c>
      <c r="Z64" s="522">
        <v>4344461.32</v>
      </c>
      <c r="AA64" s="522">
        <v>1429695.28</v>
      </c>
      <c r="AB64" s="522">
        <v>612930.67000000004</v>
      </c>
      <c r="AC64" s="522">
        <v>74579</v>
      </c>
      <c r="AD64" s="522">
        <v>115628.5</v>
      </c>
      <c r="AE64" s="522">
        <v>88629.5</v>
      </c>
      <c r="AF64" s="522">
        <v>987881</v>
      </c>
      <c r="AG64" s="522">
        <v>249708</v>
      </c>
      <c r="AH64" s="522">
        <v>131394</v>
      </c>
      <c r="AI64" s="522">
        <v>3244919.2</v>
      </c>
      <c r="AJ64" s="522">
        <v>27945</v>
      </c>
      <c r="AK64" s="522">
        <v>0</v>
      </c>
      <c r="AL64" s="522">
        <v>34901</v>
      </c>
      <c r="AM64" s="522">
        <v>3962</v>
      </c>
      <c r="AN64" s="522">
        <v>33013</v>
      </c>
      <c r="AO64" s="522">
        <v>32799</v>
      </c>
      <c r="AP64" s="522">
        <v>30794</v>
      </c>
      <c r="AQ64" s="522">
        <v>205069</v>
      </c>
      <c r="AR64" s="522">
        <v>10294</v>
      </c>
      <c r="AS64" s="522">
        <v>96130.25</v>
      </c>
      <c r="AT64" s="522">
        <v>1901</v>
      </c>
      <c r="AU64" s="522">
        <v>693736</v>
      </c>
      <c r="AV64" s="522">
        <v>12201</v>
      </c>
      <c r="AW64" s="522">
        <v>99315</v>
      </c>
      <c r="AX64" s="522">
        <v>80566</v>
      </c>
      <c r="AY64" s="522">
        <v>6646</v>
      </c>
      <c r="AZ64" s="522">
        <v>12398</v>
      </c>
      <c r="BA64" s="522">
        <v>0</v>
      </c>
      <c r="BB64" s="522">
        <v>3223159.31</v>
      </c>
      <c r="BC64" s="522">
        <v>96674</v>
      </c>
      <c r="BD64" s="522">
        <v>86710</v>
      </c>
      <c r="BE64" s="522">
        <v>0</v>
      </c>
      <c r="BF64" s="522">
        <v>0</v>
      </c>
      <c r="BG64" s="522">
        <v>107038</v>
      </c>
      <c r="BH64" s="522">
        <v>847131</v>
      </c>
      <c r="BI64" s="522">
        <v>527912.03</v>
      </c>
      <c r="BJ64" s="522">
        <v>348347</v>
      </c>
      <c r="BK64" s="522">
        <v>0</v>
      </c>
      <c r="BL64" s="522">
        <v>39476</v>
      </c>
      <c r="BM64" s="522">
        <v>3366380.85</v>
      </c>
      <c r="BN64" s="522">
        <v>0</v>
      </c>
      <c r="BO64" s="522">
        <v>0</v>
      </c>
      <c r="BP64" s="522">
        <v>39301</v>
      </c>
      <c r="BQ64" s="522">
        <v>0</v>
      </c>
      <c r="BR64" s="522">
        <v>0</v>
      </c>
      <c r="BS64" s="522">
        <v>0</v>
      </c>
      <c r="BT64" s="522">
        <v>4456481</v>
      </c>
      <c r="BU64" s="522">
        <v>84859</v>
      </c>
      <c r="BV64" s="522">
        <v>0</v>
      </c>
      <c r="BW64" s="522">
        <v>260748.82</v>
      </c>
      <c r="BX64" s="522">
        <v>264024</v>
      </c>
      <c r="BY64" s="522">
        <v>550509.61</v>
      </c>
      <c r="BZ64" s="522">
        <v>108093</v>
      </c>
      <c r="CA64" s="522">
        <v>0</v>
      </c>
      <c r="CB64" s="522">
        <v>142813.5</v>
      </c>
      <c r="CC64" s="503">
        <f t="shared" si="2"/>
        <v>41139825.400000006</v>
      </c>
      <c r="CD64" s="523"/>
      <c r="CE64" s="523"/>
      <c r="CF64" s="523"/>
      <c r="CG64" s="523"/>
      <c r="CH64" s="523"/>
      <c r="CI64" s="523"/>
    </row>
    <row r="65" spans="1:87" s="524" customFormat="1" x14ac:dyDescent="0.2">
      <c r="A65" s="521" t="s">
        <v>1200</v>
      </c>
      <c r="B65" s="497" t="s">
        <v>8</v>
      </c>
      <c r="C65" s="498" t="s">
        <v>9</v>
      </c>
      <c r="D65" s="499">
        <v>41050</v>
      </c>
      <c r="E65" s="525" t="s">
        <v>6481</v>
      </c>
      <c r="F65" s="500" t="s">
        <v>96</v>
      </c>
      <c r="G65" s="501" t="s">
        <v>1002</v>
      </c>
      <c r="H65" s="502">
        <v>5150997</v>
      </c>
      <c r="I65" s="522">
        <v>307997</v>
      </c>
      <c r="J65" s="522">
        <v>1221215</v>
      </c>
      <c r="K65" s="522">
        <v>60643</v>
      </c>
      <c r="L65" s="522">
        <v>88239</v>
      </c>
      <c r="M65" s="522">
        <v>10191.620000000001</v>
      </c>
      <c r="N65" s="522">
        <v>16923113</v>
      </c>
      <c r="O65" s="522">
        <v>908440.75</v>
      </c>
      <c r="P65" s="522">
        <v>61936</v>
      </c>
      <c r="Q65" s="522">
        <v>1541895.41</v>
      </c>
      <c r="R65" s="522">
        <v>98111</v>
      </c>
      <c r="S65" s="522">
        <v>1551633</v>
      </c>
      <c r="T65" s="522">
        <v>522188.51</v>
      </c>
      <c r="U65" s="522">
        <v>424000</v>
      </c>
      <c r="V65" s="522">
        <v>79646</v>
      </c>
      <c r="W65" s="522">
        <v>1133.75</v>
      </c>
      <c r="X65" s="522">
        <v>148140.35</v>
      </c>
      <c r="Y65" s="522">
        <v>0</v>
      </c>
      <c r="Z65" s="522">
        <v>1274023.5</v>
      </c>
      <c r="AA65" s="522">
        <v>1044449.25</v>
      </c>
      <c r="AB65" s="522">
        <v>0</v>
      </c>
      <c r="AC65" s="522">
        <v>0</v>
      </c>
      <c r="AD65" s="522">
        <v>1938837</v>
      </c>
      <c r="AE65" s="522">
        <v>2105</v>
      </c>
      <c r="AF65" s="522">
        <v>2748823</v>
      </c>
      <c r="AG65" s="522">
        <v>0</v>
      </c>
      <c r="AH65" s="522">
        <v>247167.14</v>
      </c>
      <c r="AI65" s="522">
        <v>4800909</v>
      </c>
      <c r="AJ65" s="522">
        <v>0</v>
      </c>
      <c r="AK65" s="522">
        <v>0</v>
      </c>
      <c r="AL65" s="522">
        <v>523</v>
      </c>
      <c r="AM65" s="522">
        <v>4143.75</v>
      </c>
      <c r="AN65" s="522">
        <v>31421</v>
      </c>
      <c r="AO65" s="522">
        <v>0</v>
      </c>
      <c r="AP65" s="522">
        <v>9145</v>
      </c>
      <c r="AQ65" s="522">
        <v>30912</v>
      </c>
      <c r="AR65" s="522">
        <v>6859.32</v>
      </c>
      <c r="AS65" s="522">
        <v>20930</v>
      </c>
      <c r="AT65" s="522">
        <v>35774.75</v>
      </c>
      <c r="AU65" s="522">
        <v>2804259.5</v>
      </c>
      <c r="AV65" s="522">
        <v>0</v>
      </c>
      <c r="AW65" s="522">
        <v>21460</v>
      </c>
      <c r="AX65" s="522">
        <v>20003</v>
      </c>
      <c r="AY65" s="522">
        <v>28923</v>
      </c>
      <c r="AZ65" s="522">
        <v>4921</v>
      </c>
      <c r="BA65" s="522">
        <v>33632</v>
      </c>
      <c r="BB65" s="522">
        <v>548814.75</v>
      </c>
      <c r="BC65" s="522">
        <v>0</v>
      </c>
      <c r="BD65" s="522">
        <v>1291541</v>
      </c>
      <c r="BE65" s="522">
        <v>6953</v>
      </c>
      <c r="BF65" s="522">
        <v>309318</v>
      </c>
      <c r="BG65" s="522">
        <v>2352591</v>
      </c>
      <c r="BH65" s="522">
        <v>485989.5</v>
      </c>
      <c r="BI65" s="522">
        <v>1634497.55</v>
      </c>
      <c r="BJ65" s="522">
        <v>395014</v>
      </c>
      <c r="BK65" s="522">
        <v>0</v>
      </c>
      <c r="BL65" s="522">
        <v>20150.25</v>
      </c>
      <c r="BM65" s="522">
        <v>6236445.25</v>
      </c>
      <c r="BN65" s="522">
        <v>2195732.11</v>
      </c>
      <c r="BO65" s="522">
        <v>0</v>
      </c>
      <c r="BP65" s="522">
        <v>0</v>
      </c>
      <c r="BQ65" s="522">
        <v>0</v>
      </c>
      <c r="BR65" s="522">
        <v>94520</v>
      </c>
      <c r="BS65" s="522">
        <v>35081</v>
      </c>
      <c r="BT65" s="522">
        <v>11582533</v>
      </c>
      <c r="BU65" s="522">
        <v>33795.75</v>
      </c>
      <c r="BV65" s="522">
        <v>66810</v>
      </c>
      <c r="BW65" s="522">
        <v>90723.5</v>
      </c>
      <c r="BX65" s="522">
        <v>0</v>
      </c>
      <c r="BY65" s="522">
        <v>2434830.16</v>
      </c>
      <c r="BZ65" s="522">
        <v>57644</v>
      </c>
      <c r="CA65" s="522">
        <v>68728</v>
      </c>
      <c r="CB65" s="522">
        <v>76874.75</v>
      </c>
      <c r="CC65" s="503">
        <f t="shared" si="2"/>
        <v>74227328.169999987</v>
      </c>
      <c r="CD65" s="523"/>
      <c r="CE65" s="523"/>
      <c r="CF65" s="523"/>
      <c r="CG65" s="523"/>
      <c r="CH65" s="523"/>
      <c r="CI65" s="523"/>
    </row>
    <row r="66" spans="1:87" s="524" customFormat="1" x14ac:dyDescent="0.2">
      <c r="A66" s="521" t="s">
        <v>1201</v>
      </c>
      <c r="B66" s="497" t="s">
        <v>8</v>
      </c>
      <c r="C66" s="498" t="s">
        <v>9</v>
      </c>
      <c r="D66" s="499">
        <v>42050</v>
      </c>
      <c r="E66" s="525" t="s">
        <v>6482</v>
      </c>
      <c r="F66" s="500" t="s">
        <v>97</v>
      </c>
      <c r="G66" s="501" t="s">
        <v>1003</v>
      </c>
      <c r="H66" s="502">
        <v>134471</v>
      </c>
      <c r="I66" s="522">
        <v>0</v>
      </c>
      <c r="J66" s="522">
        <v>4963121.22</v>
      </c>
      <c r="K66" s="522">
        <v>0</v>
      </c>
      <c r="L66" s="522">
        <v>54537</v>
      </c>
      <c r="M66" s="522">
        <v>0</v>
      </c>
      <c r="N66" s="522">
        <v>179277.6</v>
      </c>
      <c r="O66" s="522">
        <v>64726.25</v>
      </c>
      <c r="P66" s="522">
        <v>0</v>
      </c>
      <c r="Q66" s="522">
        <v>0</v>
      </c>
      <c r="R66" s="522">
        <v>0</v>
      </c>
      <c r="S66" s="522">
        <v>0</v>
      </c>
      <c r="T66" s="522">
        <v>0</v>
      </c>
      <c r="U66" s="522">
        <v>0</v>
      </c>
      <c r="V66" s="522">
        <v>0</v>
      </c>
      <c r="W66" s="522">
        <v>0</v>
      </c>
      <c r="X66" s="522">
        <v>0</v>
      </c>
      <c r="Y66" s="522">
        <v>0</v>
      </c>
      <c r="Z66" s="522">
        <v>12424563.5</v>
      </c>
      <c r="AA66" s="522">
        <v>0</v>
      </c>
      <c r="AB66" s="522">
        <v>0</v>
      </c>
      <c r="AC66" s="522">
        <v>0</v>
      </c>
      <c r="AD66" s="522">
        <v>0</v>
      </c>
      <c r="AE66" s="522">
        <v>0</v>
      </c>
      <c r="AF66" s="522">
        <v>0</v>
      </c>
      <c r="AG66" s="522">
        <v>0</v>
      </c>
      <c r="AH66" s="522">
        <v>0</v>
      </c>
      <c r="AI66" s="522">
        <v>38443263.75</v>
      </c>
      <c r="AJ66" s="522">
        <v>0</v>
      </c>
      <c r="AK66" s="522">
        <v>0</v>
      </c>
      <c r="AL66" s="522">
        <v>0</v>
      </c>
      <c r="AM66" s="522">
        <v>0</v>
      </c>
      <c r="AN66" s="522">
        <v>0</v>
      </c>
      <c r="AO66" s="522">
        <v>0</v>
      </c>
      <c r="AP66" s="522">
        <v>0</v>
      </c>
      <c r="AQ66" s="522">
        <v>30971</v>
      </c>
      <c r="AR66" s="522">
        <v>0</v>
      </c>
      <c r="AS66" s="522">
        <v>0</v>
      </c>
      <c r="AT66" s="522">
        <v>0</v>
      </c>
      <c r="AU66" s="522">
        <v>2442068.75</v>
      </c>
      <c r="AV66" s="522">
        <v>0</v>
      </c>
      <c r="AW66" s="522">
        <v>0</v>
      </c>
      <c r="AX66" s="522">
        <v>14853</v>
      </c>
      <c r="AY66" s="522">
        <v>0</v>
      </c>
      <c r="AZ66" s="522">
        <v>0</v>
      </c>
      <c r="BA66" s="522">
        <v>45661</v>
      </c>
      <c r="BB66" s="522">
        <v>48592570.520000003</v>
      </c>
      <c r="BC66" s="522">
        <v>0</v>
      </c>
      <c r="BD66" s="522">
        <v>0</v>
      </c>
      <c r="BE66" s="522">
        <v>40297</v>
      </c>
      <c r="BF66" s="522">
        <v>811204.4</v>
      </c>
      <c r="BG66" s="522">
        <v>52761</v>
      </c>
      <c r="BH66" s="522">
        <v>0</v>
      </c>
      <c r="BI66" s="522">
        <v>0</v>
      </c>
      <c r="BJ66" s="522">
        <v>0</v>
      </c>
      <c r="BK66" s="522">
        <v>0</v>
      </c>
      <c r="BL66" s="522">
        <v>0</v>
      </c>
      <c r="BM66" s="522">
        <v>83850</v>
      </c>
      <c r="BN66" s="522">
        <v>6647860.2000000002</v>
      </c>
      <c r="BO66" s="522">
        <v>0</v>
      </c>
      <c r="BP66" s="522">
        <v>0</v>
      </c>
      <c r="BQ66" s="522">
        <v>0</v>
      </c>
      <c r="BR66" s="522">
        <v>126359.08</v>
      </c>
      <c r="BS66" s="522">
        <v>42934</v>
      </c>
      <c r="BT66" s="522">
        <v>14168998.5</v>
      </c>
      <c r="BU66" s="522">
        <v>0</v>
      </c>
      <c r="BV66" s="522">
        <v>259801</v>
      </c>
      <c r="BW66" s="522">
        <v>9170.25</v>
      </c>
      <c r="BX66" s="522">
        <v>0</v>
      </c>
      <c r="BY66" s="522">
        <v>0</v>
      </c>
      <c r="BZ66" s="522">
        <v>0</v>
      </c>
      <c r="CA66" s="522">
        <v>148905</v>
      </c>
      <c r="CB66" s="522">
        <v>0</v>
      </c>
      <c r="CC66" s="503">
        <f t="shared" si="2"/>
        <v>129782225.02000001</v>
      </c>
      <c r="CD66" s="523"/>
      <c r="CE66" s="523"/>
      <c r="CF66" s="523"/>
      <c r="CG66" s="523"/>
      <c r="CH66" s="523"/>
      <c r="CI66" s="523"/>
    </row>
    <row r="67" spans="1:87" s="524" customFormat="1" ht="25.5" customHeight="1" x14ac:dyDescent="0.2">
      <c r="A67" s="521" t="s">
        <v>6457</v>
      </c>
      <c r="B67" s="497" t="s">
        <v>8</v>
      </c>
      <c r="C67" s="498" t="s">
        <v>9</v>
      </c>
      <c r="D67" s="499">
        <v>44040</v>
      </c>
      <c r="E67" s="525" t="s">
        <v>636</v>
      </c>
      <c r="F67" s="500" t="s">
        <v>98</v>
      </c>
      <c r="G67" s="501" t="s">
        <v>1004</v>
      </c>
      <c r="H67" s="502">
        <v>-20861048.140000001</v>
      </c>
      <c r="I67" s="522">
        <v>0</v>
      </c>
      <c r="J67" s="522">
        <v>0</v>
      </c>
      <c r="K67" s="522">
        <v>0</v>
      </c>
      <c r="L67" s="522">
        <v>0</v>
      </c>
      <c r="M67" s="522">
        <v>0</v>
      </c>
      <c r="N67" s="522">
        <v>-56583686.640000001</v>
      </c>
      <c r="O67" s="522">
        <v>-8697851.2300000004</v>
      </c>
      <c r="P67" s="522">
        <v>-200660.01</v>
      </c>
      <c r="Q67" s="522">
        <v>-5205468.0999999996</v>
      </c>
      <c r="R67" s="522">
        <v>0</v>
      </c>
      <c r="S67" s="522">
        <v>-3167740.61</v>
      </c>
      <c r="T67" s="522">
        <v>-7744346.0700000003</v>
      </c>
      <c r="U67" s="522">
        <v>-674175.99</v>
      </c>
      <c r="V67" s="522">
        <v>0</v>
      </c>
      <c r="W67" s="522">
        <v>-1176</v>
      </c>
      <c r="X67" s="522">
        <v>-1390485.4</v>
      </c>
      <c r="Y67" s="522">
        <v>-164344.57999999999</v>
      </c>
      <c r="Z67" s="522">
        <v>0</v>
      </c>
      <c r="AA67" s="522">
        <v>0</v>
      </c>
      <c r="AB67" s="522">
        <v>-431264.41</v>
      </c>
      <c r="AC67" s="522">
        <v>0</v>
      </c>
      <c r="AD67" s="522">
        <v>-560410.64</v>
      </c>
      <c r="AE67" s="522">
        <v>-221483.09</v>
      </c>
      <c r="AF67" s="522">
        <v>-4139889.58</v>
      </c>
      <c r="AG67" s="522">
        <v>4512.95</v>
      </c>
      <c r="AH67" s="522">
        <v>-436701.66</v>
      </c>
      <c r="AI67" s="522">
        <v>-28807616.73</v>
      </c>
      <c r="AJ67" s="522">
        <v>-380627.44</v>
      </c>
      <c r="AK67" s="522">
        <v>-1088745.05</v>
      </c>
      <c r="AL67" s="522">
        <v>-511574.98</v>
      </c>
      <c r="AM67" s="522">
        <v>-900694.47</v>
      </c>
      <c r="AN67" s="522">
        <v>-764119.89</v>
      </c>
      <c r="AO67" s="522">
        <v>-711368.93</v>
      </c>
      <c r="AP67" s="522">
        <v>-940877.63</v>
      </c>
      <c r="AQ67" s="522">
        <v>-1294661.44</v>
      </c>
      <c r="AR67" s="522">
        <v>-566792.09</v>
      </c>
      <c r="AS67" s="522">
        <v>-1071268.5900000001</v>
      </c>
      <c r="AT67" s="522">
        <v>-509522.86</v>
      </c>
      <c r="AU67" s="522">
        <v>-8442241.6600000001</v>
      </c>
      <c r="AV67" s="522">
        <v>0</v>
      </c>
      <c r="AW67" s="522">
        <v>-424306.4</v>
      </c>
      <c r="AX67" s="522">
        <v>-644793.82999999996</v>
      </c>
      <c r="AY67" s="522">
        <v>-719267.4</v>
      </c>
      <c r="AZ67" s="522">
        <v>0</v>
      </c>
      <c r="BA67" s="522">
        <v>-1360005.01</v>
      </c>
      <c r="BB67" s="522">
        <v>-56020985.640000001</v>
      </c>
      <c r="BC67" s="522">
        <v>-822730.92</v>
      </c>
      <c r="BD67" s="522">
        <v>-224943.94</v>
      </c>
      <c r="BE67" s="522">
        <v>0</v>
      </c>
      <c r="BF67" s="522">
        <v>-429458.47</v>
      </c>
      <c r="BG67" s="522">
        <v>0</v>
      </c>
      <c r="BH67" s="522">
        <v>-3482730.98</v>
      </c>
      <c r="BI67" s="522">
        <v>-295325.25</v>
      </c>
      <c r="BJ67" s="522">
        <v>-2058653.08</v>
      </c>
      <c r="BK67" s="522">
        <v>0</v>
      </c>
      <c r="BL67" s="522">
        <v>0</v>
      </c>
      <c r="BM67" s="522">
        <v>-47089151.090000004</v>
      </c>
      <c r="BN67" s="522">
        <v>-17731382.809999999</v>
      </c>
      <c r="BO67" s="522">
        <v>-1923715.96</v>
      </c>
      <c r="BP67" s="522">
        <v>-360637.48</v>
      </c>
      <c r="BQ67" s="522">
        <v>-738256.52</v>
      </c>
      <c r="BR67" s="522">
        <v>-2326747.63</v>
      </c>
      <c r="BS67" s="522">
        <v>-87913.45</v>
      </c>
      <c r="BT67" s="522">
        <v>-23973581.219999999</v>
      </c>
      <c r="BU67" s="522">
        <v>-288521.19</v>
      </c>
      <c r="BV67" s="522">
        <v>-391796.17</v>
      </c>
      <c r="BW67" s="522">
        <v>-829661.53</v>
      </c>
      <c r="BX67" s="522">
        <v>-2897972.94</v>
      </c>
      <c r="BY67" s="522">
        <v>-563305.13</v>
      </c>
      <c r="BZ67" s="522">
        <v>-787723.84</v>
      </c>
      <c r="CA67" s="522">
        <v>0</v>
      </c>
      <c r="CB67" s="522">
        <v>0</v>
      </c>
      <c r="CC67" s="503">
        <f t="shared" si="2"/>
        <v>-322939898.83999991</v>
      </c>
      <c r="CD67" s="523"/>
      <c r="CE67" s="523"/>
      <c r="CF67" s="523"/>
      <c r="CG67" s="523"/>
      <c r="CH67" s="523"/>
      <c r="CI67" s="523"/>
    </row>
    <row r="68" spans="1:87" s="524" customFormat="1" ht="25.5" customHeight="1" x14ac:dyDescent="0.2">
      <c r="A68" s="521" t="s">
        <v>6457</v>
      </c>
      <c r="B68" s="497" t="s">
        <v>8</v>
      </c>
      <c r="C68" s="498" t="s">
        <v>9</v>
      </c>
      <c r="D68" s="499">
        <v>44040</v>
      </c>
      <c r="E68" s="525" t="s">
        <v>636</v>
      </c>
      <c r="F68" s="500" t="s">
        <v>99</v>
      </c>
      <c r="G68" s="501" t="s">
        <v>1005</v>
      </c>
      <c r="H68" s="502">
        <v>-5350708.22</v>
      </c>
      <c r="I68" s="502">
        <v>0</v>
      </c>
      <c r="J68" s="502">
        <v>-261004.64</v>
      </c>
      <c r="K68" s="502">
        <v>0</v>
      </c>
      <c r="L68" s="502">
        <v>0</v>
      </c>
      <c r="M68" s="502">
        <v>0</v>
      </c>
      <c r="N68" s="502">
        <v>-10428609.18</v>
      </c>
      <c r="O68" s="502">
        <v>-2106123.48</v>
      </c>
      <c r="P68" s="502">
        <v>-4188.59</v>
      </c>
      <c r="Q68" s="502">
        <v>-191745.1</v>
      </c>
      <c r="R68" s="502">
        <v>0</v>
      </c>
      <c r="S68" s="502">
        <v>0</v>
      </c>
      <c r="T68" s="502">
        <v>-1176638.3999999999</v>
      </c>
      <c r="U68" s="502">
        <v>0</v>
      </c>
      <c r="V68" s="502">
        <v>0</v>
      </c>
      <c r="W68" s="502">
        <v>0</v>
      </c>
      <c r="X68" s="502">
        <v>30587.58</v>
      </c>
      <c r="Y68" s="502">
        <v>-18127.72</v>
      </c>
      <c r="Z68" s="502">
        <v>0</v>
      </c>
      <c r="AA68" s="502">
        <v>0</v>
      </c>
      <c r="AB68" s="502">
        <v>-376477.05</v>
      </c>
      <c r="AC68" s="502">
        <v>0</v>
      </c>
      <c r="AD68" s="502">
        <v>-40212.400000000001</v>
      </c>
      <c r="AE68" s="502">
        <v>-171715.23</v>
      </c>
      <c r="AF68" s="502">
        <v>-1183676.6399999999</v>
      </c>
      <c r="AG68" s="502">
        <v>-14146.22</v>
      </c>
      <c r="AH68" s="502">
        <v>-64679.56</v>
      </c>
      <c r="AI68" s="502">
        <v>-32534139.010000002</v>
      </c>
      <c r="AJ68" s="502">
        <v>-69338.3</v>
      </c>
      <c r="AK68" s="502">
        <v>-89577.44</v>
      </c>
      <c r="AL68" s="502">
        <v>0</v>
      </c>
      <c r="AM68" s="502">
        <v>-69895.31</v>
      </c>
      <c r="AN68" s="502">
        <v>-135514.95000000001</v>
      </c>
      <c r="AO68" s="502">
        <v>-94894.23</v>
      </c>
      <c r="AP68" s="502">
        <v>-316176.03999999998</v>
      </c>
      <c r="AQ68" s="502">
        <v>-69625.25</v>
      </c>
      <c r="AR68" s="502">
        <v>-33133.81</v>
      </c>
      <c r="AS68" s="502">
        <v>-323401.17</v>
      </c>
      <c r="AT68" s="502">
        <v>0</v>
      </c>
      <c r="AU68" s="502">
        <v>-12015567.93</v>
      </c>
      <c r="AV68" s="502">
        <v>0</v>
      </c>
      <c r="AW68" s="502">
        <v>-152732.38</v>
      </c>
      <c r="AX68" s="502">
        <v>-131123.67000000001</v>
      </c>
      <c r="AY68" s="502">
        <v>-205613.91</v>
      </c>
      <c r="AZ68" s="502">
        <v>-14006.95</v>
      </c>
      <c r="BA68" s="502">
        <v>-744452.92</v>
      </c>
      <c r="BB68" s="502">
        <v>-39000617.5</v>
      </c>
      <c r="BC68" s="502">
        <v>0</v>
      </c>
      <c r="BD68" s="502">
        <v>-8571</v>
      </c>
      <c r="BE68" s="502">
        <v>0</v>
      </c>
      <c r="BF68" s="502">
        <v>-257243.23</v>
      </c>
      <c r="BG68" s="502">
        <v>0</v>
      </c>
      <c r="BH68" s="502">
        <v>-2055041.31</v>
      </c>
      <c r="BI68" s="502">
        <v>-149672.57999999999</v>
      </c>
      <c r="BJ68" s="502">
        <v>-456725.3</v>
      </c>
      <c r="BK68" s="502">
        <v>0</v>
      </c>
      <c r="BL68" s="502">
        <v>0</v>
      </c>
      <c r="BM68" s="502">
        <v>-36156036.82</v>
      </c>
      <c r="BN68" s="502">
        <v>-12100000</v>
      </c>
      <c r="BO68" s="502">
        <v>-149068.79999999999</v>
      </c>
      <c r="BP68" s="502">
        <v>-62050.239999999998</v>
      </c>
      <c r="BQ68" s="502">
        <v>-2157.4499999999998</v>
      </c>
      <c r="BR68" s="502">
        <v>-212407.52</v>
      </c>
      <c r="BS68" s="502">
        <v>0</v>
      </c>
      <c r="BT68" s="502">
        <v>-20269902.649999999</v>
      </c>
      <c r="BU68" s="502">
        <v>-140615.06</v>
      </c>
      <c r="BV68" s="502">
        <v>-111083.06</v>
      </c>
      <c r="BW68" s="502">
        <v>-251051.61</v>
      </c>
      <c r="BX68" s="502">
        <v>-584521.4</v>
      </c>
      <c r="BY68" s="502">
        <v>-1523170.33</v>
      </c>
      <c r="BZ68" s="502">
        <v>-253797.46</v>
      </c>
      <c r="CA68" s="502">
        <v>0</v>
      </c>
      <c r="CB68" s="502">
        <v>0</v>
      </c>
      <c r="CC68" s="503">
        <f t="shared" si="2"/>
        <v>-182100391.44000009</v>
      </c>
      <c r="CD68" s="523"/>
      <c r="CE68" s="523"/>
      <c r="CF68" s="523"/>
      <c r="CG68" s="523"/>
      <c r="CH68" s="523"/>
      <c r="CI68" s="523"/>
    </row>
    <row r="69" spans="1:87" s="524" customFormat="1" ht="25.5" customHeight="1" x14ac:dyDescent="0.2">
      <c r="A69" s="521" t="s">
        <v>6457</v>
      </c>
      <c r="B69" s="497" t="s">
        <v>8</v>
      </c>
      <c r="C69" s="498" t="s">
        <v>9</v>
      </c>
      <c r="D69" s="499">
        <v>44040</v>
      </c>
      <c r="E69" s="525" t="s">
        <v>636</v>
      </c>
      <c r="F69" s="500" t="s">
        <v>100</v>
      </c>
      <c r="G69" s="501" t="s">
        <v>6485</v>
      </c>
      <c r="H69" s="502">
        <v>-1935309.9</v>
      </c>
      <c r="I69" s="522">
        <v>0</v>
      </c>
      <c r="J69" s="522">
        <v>-1279</v>
      </c>
      <c r="K69" s="522">
        <v>-2671.79</v>
      </c>
      <c r="L69" s="522">
        <v>-2429.31</v>
      </c>
      <c r="M69" s="522">
        <v>0</v>
      </c>
      <c r="N69" s="522">
        <v>-14898.8</v>
      </c>
      <c r="O69" s="522">
        <v>0</v>
      </c>
      <c r="P69" s="522">
        <v>-8500</v>
      </c>
      <c r="Q69" s="522">
        <v>-5997</v>
      </c>
      <c r="R69" s="522">
        <v>-87312.639999999999</v>
      </c>
      <c r="S69" s="522">
        <v>0</v>
      </c>
      <c r="T69" s="522">
        <v>0</v>
      </c>
      <c r="U69" s="522">
        <v>-26484.15</v>
      </c>
      <c r="V69" s="522">
        <v>0</v>
      </c>
      <c r="W69" s="522">
        <v>-8.6</v>
      </c>
      <c r="X69" s="522">
        <v>0</v>
      </c>
      <c r="Y69" s="522">
        <v>0</v>
      </c>
      <c r="Z69" s="522">
        <v>-2720976</v>
      </c>
      <c r="AA69" s="522">
        <v>-58360.2</v>
      </c>
      <c r="AB69" s="522">
        <v>0</v>
      </c>
      <c r="AC69" s="522">
        <v>-24032</v>
      </c>
      <c r="AD69" s="522">
        <v>-122170.19</v>
      </c>
      <c r="AE69" s="522">
        <v>-18811.2</v>
      </c>
      <c r="AF69" s="522">
        <v>0</v>
      </c>
      <c r="AG69" s="522">
        <v>0</v>
      </c>
      <c r="AH69" s="522">
        <v>0</v>
      </c>
      <c r="AI69" s="522">
        <v>0</v>
      </c>
      <c r="AJ69" s="522">
        <v>-14437.25</v>
      </c>
      <c r="AK69" s="522">
        <v>0</v>
      </c>
      <c r="AL69" s="522">
        <v>0</v>
      </c>
      <c r="AM69" s="522">
        <v>0</v>
      </c>
      <c r="AN69" s="522">
        <v>-43815.199999999997</v>
      </c>
      <c r="AO69" s="522">
        <v>0</v>
      </c>
      <c r="AP69" s="522">
        <v>-102.8</v>
      </c>
      <c r="AQ69" s="522">
        <v>-10853</v>
      </c>
      <c r="AR69" s="522">
        <v>-6468</v>
      </c>
      <c r="AS69" s="522">
        <v>0</v>
      </c>
      <c r="AT69" s="522">
        <v>-19133.29</v>
      </c>
      <c r="AU69" s="522">
        <v>0</v>
      </c>
      <c r="AV69" s="522">
        <v>0</v>
      </c>
      <c r="AW69" s="522">
        <v>0</v>
      </c>
      <c r="AX69" s="522">
        <v>-2383.2600000000002</v>
      </c>
      <c r="AY69" s="522">
        <v>0</v>
      </c>
      <c r="AZ69" s="522">
        <v>-11459.1</v>
      </c>
      <c r="BA69" s="522">
        <v>-3895</v>
      </c>
      <c r="BB69" s="522">
        <v>-16111.6</v>
      </c>
      <c r="BC69" s="522">
        <v>-159514.25</v>
      </c>
      <c r="BD69" s="522">
        <v>-844973.51</v>
      </c>
      <c r="BE69" s="522">
        <v>-2263163.13</v>
      </c>
      <c r="BF69" s="522">
        <v>-36418.199999999997</v>
      </c>
      <c r="BG69" s="522">
        <v>-435756.16</v>
      </c>
      <c r="BH69" s="522">
        <v>0</v>
      </c>
      <c r="BI69" s="522">
        <v>-1537612.66</v>
      </c>
      <c r="BJ69" s="522">
        <v>-32472</v>
      </c>
      <c r="BK69" s="522">
        <v>-344254.56</v>
      </c>
      <c r="BL69" s="522">
        <v>-140967.85</v>
      </c>
      <c r="BM69" s="522">
        <v>-108971.62</v>
      </c>
      <c r="BN69" s="522">
        <v>0</v>
      </c>
      <c r="BO69" s="522">
        <v>-231.55</v>
      </c>
      <c r="BP69" s="522">
        <v>-19368.650000000001</v>
      </c>
      <c r="BQ69" s="522">
        <v>-59429.8</v>
      </c>
      <c r="BR69" s="522">
        <v>0</v>
      </c>
      <c r="BS69" s="522">
        <v>-48270.17</v>
      </c>
      <c r="BT69" s="522">
        <v>0</v>
      </c>
      <c r="BU69" s="522">
        <v>0</v>
      </c>
      <c r="BV69" s="522">
        <v>0</v>
      </c>
      <c r="BW69" s="522">
        <v>-3594.77</v>
      </c>
      <c r="BX69" s="522">
        <v>0</v>
      </c>
      <c r="BY69" s="522">
        <v>0</v>
      </c>
      <c r="BZ69" s="522">
        <v>-37117.879999999997</v>
      </c>
      <c r="CA69" s="522">
        <v>0</v>
      </c>
      <c r="CB69" s="522">
        <v>-1602.75</v>
      </c>
      <c r="CC69" s="503">
        <f t="shared" si="2"/>
        <v>-11231618.789999999</v>
      </c>
      <c r="CD69" s="523"/>
      <c r="CE69" s="523"/>
      <c r="CF69" s="523"/>
      <c r="CG69" s="523"/>
      <c r="CH69" s="523"/>
      <c r="CI69" s="523"/>
    </row>
    <row r="70" spans="1:87" s="524" customFormat="1" ht="25.5" customHeight="1" x14ac:dyDescent="0.2">
      <c r="A70" s="521" t="s">
        <v>6457</v>
      </c>
      <c r="B70" s="497" t="s">
        <v>8</v>
      </c>
      <c r="C70" s="498" t="s">
        <v>9</v>
      </c>
      <c r="D70" s="499">
        <v>44040</v>
      </c>
      <c r="E70" s="525" t="s">
        <v>636</v>
      </c>
      <c r="F70" s="500" t="s">
        <v>101</v>
      </c>
      <c r="G70" s="501" t="s">
        <v>6486</v>
      </c>
      <c r="H70" s="502">
        <v>0</v>
      </c>
      <c r="I70" s="502">
        <v>0</v>
      </c>
      <c r="J70" s="502">
        <v>0</v>
      </c>
      <c r="K70" s="502">
        <v>12007.13</v>
      </c>
      <c r="L70" s="502">
        <v>4502</v>
      </c>
      <c r="M70" s="502">
        <v>0</v>
      </c>
      <c r="N70" s="502">
        <v>4075.29</v>
      </c>
      <c r="O70" s="502">
        <v>54613.75</v>
      </c>
      <c r="P70" s="502">
        <v>0</v>
      </c>
      <c r="Q70" s="502">
        <v>0</v>
      </c>
      <c r="R70" s="502">
        <v>42470.46</v>
      </c>
      <c r="S70" s="502">
        <v>0</v>
      </c>
      <c r="T70" s="502">
        <v>0</v>
      </c>
      <c r="U70" s="502">
        <v>0</v>
      </c>
      <c r="V70" s="502">
        <v>0</v>
      </c>
      <c r="W70" s="502">
        <v>0</v>
      </c>
      <c r="X70" s="502">
        <v>108401.22</v>
      </c>
      <c r="Y70" s="502">
        <v>0</v>
      </c>
      <c r="Z70" s="502">
        <v>0</v>
      </c>
      <c r="AA70" s="502">
        <v>31590.38</v>
      </c>
      <c r="AB70" s="502">
        <v>0</v>
      </c>
      <c r="AC70" s="502">
        <v>0</v>
      </c>
      <c r="AD70" s="502">
        <v>6671.61</v>
      </c>
      <c r="AE70" s="502">
        <v>10501.8</v>
      </c>
      <c r="AF70" s="502">
        <v>0</v>
      </c>
      <c r="AG70" s="502">
        <v>0</v>
      </c>
      <c r="AH70" s="502">
        <v>0</v>
      </c>
      <c r="AI70" s="502">
        <v>0</v>
      </c>
      <c r="AJ70" s="502">
        <v>0</v>
      </c>
      <c r="AK70" s="502">
        <v>0</v>
      </c>
      <c r="AL70" s="502">
        <v>0</v>
      </c>
      <c r="AM70" s="502">
        <v>0</v>
      </c>
      <c r="AN70" s="502">
        <v>0</v>
      </c>
      <c r="AO70" s="502">
        <v>0</v>
      </c>
      <c r="AP70" s="502">
        <v>184410.28</v>
      </c>
      <c r="AQ70" s="502">
        <v>540</v>
      </c>
      <c r="AR70" s="502">
        <v>0</v>
      </c>
      <c r="AS70" s="502">
        <v>5048.2700000000004</v>
      </c>
      <c r="AT70" s="502">
        <v>0</v>
      </c>
      <c r="AU70" s="502">
        <v>0</v>
      </c>
      <c r="AV70" s="502">
        <v>0</v>
      </c>
      <c r="AW70" s="502">
        <v>0</v>
      </c>
      <c r="AX70" s="502">
        <v>16493.04</v>
      </c>
      <c r="AY70" s="502">
        <v>0</v>
      </c>
      <c r="AZ70" s="502">
        <v>54921.4</v>
      </c>
      <c r="BA70" s="502">
        <v>18532.5</v>
      </c>
      <c r="BB70" s="502">
        <v>9444.25</v>
      </c>
      <c r="BC70" s="502">
        <v>0</v>
      </c>
      <c r="BD70" s="502">
        <v>297149.53000000003</v>
      </c>
      <c r="BE70" s="502">
        <v>35705.410000000003</v>
      </c>
      <c r="BF70" s="502">
        <v>8191.2</v>
      </c>
      <c r="BG70" s="502">
        <v>0</v>
      </c>
      <c r="BH70" s="502">
        <v>2261563.7799999998</v>
      </c>
      <c r="BI70" s="502">
        <v>0</v>
      </c>
      <c r="BJ70" s="502">
        <v>0</v>
      </c>
      <c r="BK70" s="502">
        <v>0</v>
      </c>
      <c r="BL70" s="502">
        <v>96211.92</v>
      </c>
      <c r="BM70" s="502">
        <v>129268.22</v>
      </c>
      <c r="BN70" s="502">
        <v>8312706.5700000003</v>
      </c>
      <c r="BO70" s="502">
        <v>82087.97</v>
      </c>
      <c r="BP70" s="502">
        <v>0</v>
      </c>
      <c r="BQ70" s="502">
        <v>51087.59</v>
      </c>
      <c r="BR70" s="502">
        <v>0</v>
      </c>
      <c r="BS70" s="502">
        <v>15905.76</v>
      </c>
      <c r="BT70" s="502">
        <v>0</v>
      </c>
      <c r="BU70" s="502">
        <v>1761.5</v>
      </c>
      <c r="BV70" s="502">
        <v>0</v>
      </c>
      <c r="BW70" s="502">
        <v>30</v>
      </c>
      <c r="BX70" s="502">
        <v>24882.1</v>
      </c>
      <c r="BY70" s="502">
        <v>2459.6</v>
      </c>
      <c r="BZ70" s="502">
        <v>8136.6</v>
      </c>
      <c r="CA70" s="502">
        <v>0</v>
      </c>
      <c r="CB70" s="502">
        <v>24055.5</v>
      </c>
      <c r="CC70" s="503">
        <f t="shared" si="2"/>
        <v>11915426.629999999</v>
      </c>
      <c r="CD70" s="523"/>
      <c r="CE70" s="523"/>
      <c r="CF70" s="523"/>
      <c r="CG70" s="523"/>
      <c r="CH70" s="523"/>
      <c r="CI70" s="523"/>
    </row>
    <row r="71" spans="1:87" s="524" customFormat="1" x14ac:dyDescent="0.2">
      <c r="A71" s="521" t="s">
        <v>6457</v>
      </c>
      <c r="B71" s="497" t="s">
        <v>8</v>
      </c>
      <c r="C71" s="498" t="s">
        <v>9</v>
      </c>
      <c r="D71" s="499"/>
      <c r="E71" s="525"/>
      <c r="F71" s="500" t="s">
        <v>759</v>
      </c>
      <c r="G71" s="501" t="s">
        <v>102</v>
      </c>
      <c r="H71" s="502">
        <v>0</v>
      </c>
      <c r="I71" s="522">
        <v>0</v>
      </c>
      <c r="J71" s="522">
        <v>0</v>
      </c>
      <c r="K71" s="522">
        <v>0</v>
      </c>
      <c r="L71" s="522">
        <v>0</v>
      </c>
      <c r="M71" s="522">
        <v>0</v>
      </c>
      <c r="N71" s="522">
        <v>18905269.260000002</v>
      </c>
      <c r="O71" s="522">
        <v>0</v>
      </c>
      <c r="P71" s="522">
        <v>0</v>
      </c>
      <c r="Q71" s="522">
        <v>0</v>
      </c>
      <c r="R71" s="522">
        <v>0</v>
      </c>
      <c r="S71" s="522">
        <v>0</v>
      </c>
      <c r="T71" s="522">
        <v>0</v>
      </c>
      <c r="U71" s="522">
        <v>0</v>
      </c>
      <c r="V71" s="522">
        <v>0</v>
      </c>
      <c r="W71" s="522">
        <v>0</v>
      </c>
      <c r="X71" s="522">
        <v>0</v>
      </c>
      <c r="Y71" s="522">
        <v>0</v>
      </c>
      <c r="Z71" s="522">
        <v>0</v>
      </c>
      <c r="AA71" s="522">
        <v>248780.2</v>
      </c>
      <c r="AB71" s="522">
        <v>248780.2</v>
      </c>
      <c r="AC71" s="522">
        <v>294847.95</v>
      </c>
      <c r="AD71" s="522">
        <v>248780.2</v>
      </c>
      <c r="AE71" s="522">
        <v>340409.8</v>
      </c>
      <c r="AF71" s="522">
        <v>8957607.0899999999</v>
      </c>
      <c r="AG71" s="522">
        <v>248780.2</v>
      </c>
      <c r="AH71" s="522">
        <v>248780.2</v>
      </c>
      <c r="AI71" s="522">
        <v>350763.5</v>
      </c>
      <c r="AJ71" s="522">
        <v>0</v>
      </c>
      <c r="AK71" s="522">
        <v>0</v>
      </c>
      <c r="AL71" s="522">
        <v>0</v>
      </c>
      <c r="AM71" s="522">
        <v>0</v>
      </c>
      <c r="AN71" s="522">
        <v>0</v>
      </c>
      <c r="AO71" s="522">
        <v>0</v>
      </c>
      <c r="AP71" s="522">
        <v>0</v>
      </c>
      <c r="AQ71" s="522">
        <v>0</v>
      </c>
      <c r="AR71" s="522">
        <v>0</v>
      </c>
      <c r="AS71" s="522">
        <v>0</v>
      </c>
      <c r="AT71" s="522">
        <v>0</v>
      </c>
      <c r="AU71" s="522">
        <v>2532680</v>
      </c>
      <c r="AV71" s="522">
        <v>0</v>
      </c>
      <c r="AW71" s="522">
        <v>0</v>
      </c>
      <c r="AX71" s="522">
        <v>0</v>
      </c>
      <c r="AY71" s="522">
        <v>0</v>
      </c>
      <c r="AZ71" s="522">
        <v>0</v>
      </c>
      <c r="BA71" s="522">
        <v>0</v>
      </c>
      <c r="BB71" s="522">
        <v>2682580</v>
      </c>
      <c r="BC71" s="522">
        <v>0</v>
      </c>
      <c r="BD71" s="522">
        <v>0</v>
      </c>
      <c r="BE71" s="522">
        <v>0</v>
      </c>
      <c r="BF71" s="522">
        <v>0</v>
      </c>
      <c r="BG71" s="522">
        <v>0</v>
      </c>
      <c r="BH71" s="522">
        <v>0</v>
      </c>
      <c r="BI71" s="522">
        <v>0</v>
      </c>
      <c r="BJ71" s="522">
        <v>0</v>
      </c>
      <c r="BK71" s="522">
        <v>0</v>
      </c>
      <c r="BL71" s="522">
        <v>0</v>
      </c>
      <c r="BM71" s="522">
        <v>3401500</v>
      </c>
      <c r="BN71" s="522">
        <v>0</v>
      </c>
      <c r="BO71" s="522">
        <v>0</v>
      </c>
      <c r="BP71" s="522">
        <v>86211.28</v>
      </c>
      <c r="BQ71" s="522">
        <v>13253.05</v>
      </c>
      <c r="BR71" s="522">
        <v>735609.83</v>
      </c>
      <c r="BS71" s="522">
        <v>29459.200000000001</v>
      </c>
      <c r="BT71" s="522">
        <v>133138</v>
      </c>
      <c r="BU71" s="522">
        <v>180000</v>
      </c>
      <c r="BV71" s="522">
        <v>0</v>
      </c>
      <c r="BW71" s="522">
        <v>400000</v>
      </c>
      <c r="BX71" s="522">
        <v>800000</v>
      </c>
      <c r="BY71" s="522">
        <v>0</v>
      </c>
      <c r="BZ71" s="522">
        <v>170000</v>
      </c>
      <c r="CA71" s="522">
        <v>0</v>
      </c>
      <c r="CB71" s="522">
        <v>0</v>
      </c>
      <c r="CC71" s="503">
        <f t="shared" si="2"/>
        <v>41257229.959999993</v>
      </c>
      <c r="CD71" s="523"/>
      <c r="CE71" s="523"/>
      <c r="CF71" s="523"/>
      <c r="CG71" s="523"/>
      <c r="CH71" s="523"/>
      <c r="CI71" s="523"/>
    </row>
    <row r="72" spans="1:87" s="524" customFormat="1" x14ac:dyDescent="0.2">
      <c r="A72" s="521" t="s">
        <v>6457</v>
      </c>
      <c r="B72" s="497" t="s">
        <v>8</v>
      </c>
      <c r="C72" s="498" t="s">
        <v>9</v>
      </c>
      <c r="D72" s="499"/>
      <c r="E72" s="525"/>
      <c r="F72" s="500" t="s">
        <v>760</v>
      </c>
      <c r="G72" s="501" t="s">
        <v>103</v>
      </c>
      <c r="H72" s="502">
        <v>0</v>
      </c>
      <c r="I72" s="502">
        <v>0</v>
      </c>
      <c r="J72" s="502">
        <v>0</v>
      </c>
      <c r="K72" s="502">
        <v>0</v>
      </c>
      <c r="L72" s="502">
        <v>0</v>
      </c>
      <c r="M72" s="502">
        <v>0</v>
      </c>
      <c r="N72" s="502">
        <v>0</v>
      </c>
      <c r="O72" s="502">
        <v>0</v>
      </c>
      <c r="P72" s="502">
        <v>0</v>
      </c>
      <c r="Q72" s="502">
        <v>0</v>
      </c>
      <c r="R72" s="502">
        <v>0</v>
      </c>
      <c r="S72" s="502">
        <v>0</v>
      </c>
      <c r="T72" s="502">
        <v>0</v>
      </c>
      <c r="U72" s="502">
        <v>0</v>
      </c>
      <c r="V72" s="502">
        <v>0</v>
      </c>
      <c r="W72" s="502">
        <v>0</v>
      </c>
      <c r="X72" s="502">
        <v>0</v>
      </c>
      <c r="Y72" s="502">
        <v>0</v>
      </c>
      <c r="Z72" s="502">
        <v>3399761</v>
      </c>
      <c r="AA72" s="502">
        <v>0</v>
      </c>
      <c r="AB72" s="502">
        <v>0</v>
      </c>
      <c r="AC72" s="502">
        <v>0</v>
      </c>
      <c r="AD72" s="502">
        <v>0</v>
      </c>
      <c r="AE72" s="502">
        <v>0</v>
      </c>
      <c r="AF72" s="502">
        <v>0</v>
      </c>
      <c r="AG72" s="502">
        <v>0</v>
      </c>
      <c r="AH72" s="502">
        <v>0</v>
      </c>
      <c r="AI72" s="502">
        <v>0</v>
      </c>
      <c r="AJ72" s="502">
        <v>0</v>
      </c>
      <c r="AK72" s="502">
        <v>0</v>
      </c>
      <c r="AL72" s="502">
        <v>0</v>
      </c>
      <c r="AM72" s="502">
        <v>0</v>
      </c>
      <c r="AN72" s="502">
        <v>0</v>
      </c>
      <c r="AO72" s="502">
        <v>0</v>
      </c>
      <c r="AP72" s="502">
        <v>0</v>
      </c>
      <c r="AQ72" s="502">
        <v>0</v>
      </c>
      <c r="AR72" s="502">
        <v>0</v>
      </c>
      <c r="AS72" s="502">
        <v>0</v>
      </c>
      <c r="AT72" s="502">
        <v>0</v>
      </c>
      <c r="AU72" s="502">
        <v>0</v>
      </c>
      <c r="AV72" s="502">
        <v>0</v>
      </c>
      <c r="AW72" s="502">
        <v>0</v>
      </c>
      <c r="AX72" s="502">
        <v>0</v>
      </c>
      <c r="AY72" s="502">
        <v>0</v>
      </c>
      <c r="AZ72" s="502">
        <v>0</v>
      </c>
      <c r="BA72" s="502">
        <v>17400</v>
      </c>
      <c r="BB72" s="502">
        <v>0</v>
      </c>
      <c r="BC72" s="502">
        <v>0</v>
      </c>
      <c r="BD72" s="502">
        <v>0</v>
      </c>
      <c r="BE72" s="502">
        <v>0</v>
      </c>
      <c r="BF72" s="502">
        <v>0</v>
      </c>
      <c r="BG72" s="502">
        <v>0</v>
      </c>
      <c r="BH72" s="502">
        <v>0</v>
      </c>
      <c r="BI72" s="502">
        <v>0</v>
      </c>
      <c r="BJ72" s="502">
        <v>0</v>
      </c>
      <c r="BK72" s="502">
        <v>0</v>
      </c>
      <c r="BL72" s="502">
        <v>0</v>
      </c>
      <c r="BM72" s="502">
        <v>315396.58</v>
      </c>
      <c r="BN72" s="502">
        <v>0</v>
      </c>
      <c r="BO72" s="502">
        <v>0</v>
      </c>
      <c r="BP72" s="502">
        <v>0</v>
      </c>
      <c r="BQ72" s="502">
        <v>0</v>
      </c>
      <c r="BR72" s="502">
        <v>74040</v>
      </c>
      <c r="BS72" s="502">
        <v>0</v>
      </c>
      <c r="BT72" s="502">
        <v>11226</v>
      </c>
      <c r="BU72" s="502">
        <v>0</v>
      </c>
      <c r="BV72" s="502">
        <v>150000</v>
      </c>
      <c r="BW72" s="502">
        <v>0</v>
      </c>
      <c r="BX72" s="502">
        <v>0</v>
      </c>
      <c r="BY72" s="502">
        <v>2500000</v>
      </c>
      <c r="BZ72" s="502">
        <v>0</v>
      </c>
      <c r="CA72" s="502">
        <v>0</v>
      </c>
      <c r="CB72" s="502">
        <v>200000</v>
      </c>
      <c r="CC72" s="503">
        <f t="shared" si="2"/>
        <v>6667823.5800000001</v>
      </c>
      <c r="CD72" s="523"/>
      <c r="CE72" s="523"/>
      <c r="CF72" s="523"/>
      <c r="CG72" s="523"/>
      <c r="CH72" s="523"/>
      <c r="CI72" s="523"/>
    </row>
    <row r="73" spans="1:87" s="524" customFormat="1" x14ac:dyDescent="0.2">
      <c r="A73" s="521" t="s">
        <v>6457</v>
      </c>
      <c r="B73" s="497" t="s">
        <v>10</v>
      </c>
      <c r="C73" s="498" t="s">
        <v>11</v>
      </c>
      <c r="D73" s="499">
        <v>41060</v>
      </c>
      <c r="E73" s="498" t="s">
        <v>894</v>
      </c>
      <c r="F73" s="500" t="s">
        <v>1194</v>
      </c>
      <c r="G73" s="501" t="s">
        <v>1195</v>
      </c>
      <c r="H73" s="502">
        <v>8232221.2800000003</v>
      </c>
      <c r="I73" s="522">
        <v>0</v>
      </c>
      <c r="J73" s="522">
        <v>0</v>
      </c>
      <c r="K73" s="522">
        <v>60000</v>
      </c>
      <c r="L73" s="522">
        <v>1032442.29</v>
      </c>
      <c r="M73" s="522">
        <v>0</v>
      </c>
      <c r="N73" s="522">
        <v>1933770.39</v>
      </c>
      <c r="O73" s="522">
        <v>865678.76</v>
      </c>
      <c r="P73" s="522">
        <v>559478.81000000006</v>
      </c>
      <c r="Q73" s="522">
        <v>4838796.5</v>
      </c>
      <c r="R73" s="522">
        <v>381130.52</v>
      </c>
      <c r="S73" s="522">
        <v>981305.62</v>
      </c>
      <c r="T73" s="522">
        <v>831487.55</v>
      </c>
      <c r="U73" s="522">
        <v>5532797.0899999999</v>
      </c>
      <c r="V73" s="522">
        <v>16558</v>
      </c>
      <c r="W73" s="522">
        <v>1995024.28</v>
      </c>
      <c r="X73" s="522">
        <v>587429.28</v>
      </c>
      <c r="Y73" s="522">
        <v>124817.02</v>
      </c>
      <c r="Z73" s="522">
        <v>0</v>
      </c>
      <c r="AA73" s="522">
        <v>766500</v>
      </c>
      <c r="AB73" s="522">
        <v>0</v>
      </c>
      <c r="AC73" s="522">
        <v>981682.42</v>
      </c>
      <c r="AD73" s="522">
        <v>132352.42000000001</v>
      </c>
      <c r="AE73" s="522">
        <v>432060.24</v>
      </c>
      <c r="AF73" s="522">
        <v>0</v>
      </c>
      <c r="AG73" s="522">
        <v>0</v>
      </c>
      <c r="AH73" s="522">
        <v>0</v>
      </c>
      <c r="AI73" s="522">
        <v>4885590.18</v>
      </c>
      <c r="AJ73" s="522">
        <v>0</v>
      </c>
      <c r="AK73" s="522">
        <v>0</v>
      </c>
      <c r="AL73" s="522">
        <v>300169.88</v>
      </c>
      <c r="AM73" s="522">
        <v>0</v>
      </c>
      <c r="AN73" s="522">
        <v>923404.67</v>
      </c>
      <c r="AO73" s="522">
        <v>0</v>
      </c>
      <c r="AP73" s="522">
        <v>374824.29</v>
      </c>
      <c r="AQ73" s="522">
        <v>1342098.8500000001</v>
      </c>
      <c r="AR73" s="522">
        <v>343177.96</v>
      </c>
      <c r="AS73" s="522">
        <v>0</v>
      </c>
      <c r="AT73" s="522">
        <v>0</v>
      </c>
      <c r="AU73" s="522">
        <v>2087751.21</v>
      </c>
      <c r="AV73" s="522">
        <v>1374048.38</v>
      </c>
      <c r="AW73" s="522">
        <v>2451830.9</v>
      </c>
      <c r="AX73" s="522">
        <v>2018184.3</v>
      </c>
      <c r="AY73" s="522">
        <v>0</v>
      </c>
      <c r="AZ73" s="522">
        <v>1484</v>
      </c>
      <c r="BA73" s="522">
        <v>154400</v>
      </c>
      <c r="BB73" s="522">
        <v>0</v>
      </c>
      <c r="BC73" s="522">
        <v>0</v>
      </c>
      <c r="BD73" s="522">
        <v>296877.78999999998</v>
      </c>
      <c r="BE73" s="522">
        <v>0</v>
      </c>
      <c r="BF73" s="522">
        <v>612449.42000000004</v>
      </c>
      <c r="BG73" s="522">
        <v>285071.53999999998</v>
      </c>
      <c r="BH73" s="522">
        <v>0</v>
      </c>
      <c r="BI73" s="522">
        <v>188544.63</v>
      </c>
      <c r="BJ73" s="522">
        <v>0</v>
      </c>
      <c r="BK73" s="522">
        <v>0</v>
      </c>
      <c r="BL73" s="522">
        <v>1871.83</v>
      </c>
      <c r="BM73" s="522">
        <v>0</v>
      </c>
      <c r="BN73" s="522">
        <v>0</v>
      </c>
      <c r="BO73" s="522">
        <v>902299</v>
      </c>
      <c r="BP73" s="522">
        <v>0</v>
      </c>
      <c r="BQ73" s="522">
        <v>63892.62</v>
      </c>
      <c r="BR73" s="522">
        <v>0</v>
      </c>
      <c r="BS73" s="522">
        <v>0</v>
      </c>
      <c r="BT73" s="522">
        <v>3232886.23</v>
      </c>
      <c r="BU73" s="522">
        <v>0</v>
      </c>
      <c r="BV73" s="522">
        <v>0</v>
      </c>
      <c r="BW73" s="522">
        <v>148957</v>
      </c>
      <c r="BX73" s="522">
        <v>0</v>
      </c>
      <c r="BY73" s="522">
        <v>0</v>
      </c>
      <c r="BZ73" s="522">
        <v>0</v>
      </c>
      <c r="CA73" s="522">
        <v>0</v>
      </c>
      <c r="CB73" s="522">
        <v>0</v>
      </c>
      <c r="CC73" s="503">
        <f t="shared" si="2"/>
        <v>52275347.150000006</v>
      </c>
      <c r="CD73" s="523"/>
      <c r="CE73" s="523"/>
      <c r="CF73" s="523"/>
      <c r="CG73" s="523"/>
      <c r="CH73" s="523"/>
      <c r="CI73" s="523"/>
    </row>
    <row r="74" spans="1:87" s="524" customFormat="1" x14ac:dyDescent="0.2">
      <c r="A74" s="521" t="s">
        <v>1200</v>
      </c>
      <c r="B74" s="497" t="s">
        <v>10</v>
      </c>
      <c r="C74" s="498" t="s">
        <v>11</v>
      </c>
      <c r="D74" s="499">
        <v>41060</v>
      </c>
      <c r="E74" s="498" t="s">
        <v>894</v>
      </c>
      <c r="F74" s="500" t="s">
        <v>104</v>
      </c>
      <c r="G74" s="501" t="s">
        <v>1008</v>
      </c>
      <c r="H74" s="502">
        <v>1104941</v>
      </c>
      <c r="I74" s="522">
        <v>114928.25</v>
      </c>
      <c r="J74" s="522">
        <v>1499508</v>
      </c>
      <c r="K74" s="522">
        <v>252491</v>
      </c>
      <c r="L74" s="522">
        <v>104517</v>
      </c>
      <c r="M74" s="522">
        <v>0</v>
      </c>
      <c r="N74" s="522">
        <v>235170.75</v>
      </c>
      <c r="O74" s="522">
        <v>447140.25</v>
      </c>
      <c r="P74" s="522">
        <v>637257</v>
      </c>
      <c r="Q74" s="522">
        <v>1141331</v>
      </c>
      <c r="R74" s="522">
        <v>167556</v>
      </c>
      <c r="S74" s="522">
        <v>293826</v>
      </c>
      <c r="T74" s="522">
        <v>526381</v>
      </c>
      <c r="U74" s="522">
        <v>583316</v>
      </c>
      <c r="V74" s="522">
        <v>18849</v>
      </c>
      <c r="W74" s="522">
        <v>370684.89</v>
      </c>
      <c r="X74" s="522">
        <v>340427.5</v>
      </c>
      <c r="Y74" s="522">
        <v>89673</v>
      </c>
      <c r="Z74" s="522">
        <v>4130571.45</v>
      </c>
      <c r="AA74" s="522">
        <v>505716</v>
      </c>
      <c r="AB74" s="522">
        <v>453878.44</v>
      </c>
      <c r="AC74" s="522">
        <v>889080.02</v>
      </c>
      <c r="AD74" s="522">
        <v>421489.25</v>
      </c>
      <c r="AE74" s="522">
        <v>502811</v>
      </c>
      <c r="AF74" s="522">
        <v>1095393</v>
      </c>
      <c r="AG74" s="522">
        <v>275638.56</v>
      </c>
      <c r="AH74" s="522">
        <v>244474</v>
      </c>
      <c r="AI74" s="522">
        <v>672339.9</v>
      </c>
      <c r="AJ74" s="522">
        <v>412901</v>
      </c>
      <c r="AK74" s="522">
        <v>194748.86</v>
      </c>
      <c r="AL74" s="522">
        <v>284560</v>
      </c>
      <c r="AM74" s="522">
        <v>196867.54</v>
      </c>
      <c r="AN74" s="522">
        <v>311009.68</v>
      </c>
      <c r="AO74" s="522">
        <v>3045882.96</v>
      </c>
      <c r="AP74" s="522">
        <v>168132</v>
      </c>
      <c r="AQ74" s="522">
        <v>181440.49</v>
      </c>
      <c r="AR74" s="522">
        <v>436607</v>
      </c>
      <c r="AS74" s="522">
        <v>281013.75</v>
      </c>
      <c r="AT74" s="522">
        <v>640650</v>
      </c>
      <c r="AU74" s="522">
        <v>2107437.75</v>
      </c>
      <c r="AV74" s="522">
        <v>1083959</v>
      </c>
      <c r="AW74" s="522">
        <v>628906</v>
      </c>
      <c r="AX74" s="522">
        <v>602693</v>
      </c>
      <c r="AY74" s="522">
        <v>1046426.5</v>
      </c>
      <c r="AZ74" s="522">
        <v>61329</v>
      </c>
      <c r="BA74" s="522">
        <v>275134</v>
      </c>
      <c r="BB74" s="522">
        <v>1133052</v>
      </c>
      <c r="BC74" s="522">
        <v>381980</v>
      </c>
      <c r="BD74" s="522">
        <v>145077</v>
      </c>
      <c r="BE74" s="522">
        <v>80803</v>
      </c>
      <c r="BF74" s="522">
        <v>375448</v>
      </c>
      <c r="BG74" s="522">
        <v>56309</v>
      </c>
      <c r="BH74" s="522">
        <v>249155</v>
      </c>
      <c r="BI74" s="522">
        <v>416514</v>
      </c>
      <c r="BJ74" s="522">
        <v>171197</v>
      </c>
      <c r="BK74" s="522">
        <v>6428</v>
      </c>
      <c r="BL74" s="522">
        <v>6532</v>
      </c>
      <c r="BM74" s="522">
        <v>108472.5</v>
      </c>
      <c r="BN74" s="522">
        <v>191614.25</v>
      </c>
      <c r="BO74" s="522">
        <v>10732</v>
      </c>
      <c r="BP74" s="522">
        <v>29509</v>
      </c>
      <c r="BQ74" s="522">
        <v>46578</v>
      </c>
      <c r="BR74" s="522">
        <v>45522</v>
      </c>
      <c r="BS74" s="522">
        <v>34527</v>
      </c>
      <c r="BT74" s="522">
        <v>772619.37</v>
      </c>
      <c r="BU74" s="522">
        <v>145166.5</v>
      </c>
      <c r="BV74" s="522">
        <v>154572</v>
      </c>
      <c r="BW74" s="522">
        <v>205116.25</v>
      </c>
      <c r="BX74" s="522">
        <v>623979.81999999995</v>
      </c>
      <c r="BY74" s="522">
        <v>334273</v>
      </c>
      <c r="BZ74" s="522">
        <v>143117.25</v>
      </c>
      <c r="CA74" s="522">
        <v>19885</v>
      </c>
      <c r="CB74" s="522">
        <v>0</v>
      </c>
      <c r="CC74" s="503">
        <f t="shared" si="2"/>
        <v>34967266.729999997</v>
      </c>
      <c r="CD74" s="523"/>
      <c r="CE74" s="523"/>
      <c r="CF74" s="523"/>
      <c r="CG74" s="523"/>
      <c r="CH74" s="523"/>
      <c r="CI74" s="523"/>
    </row>
    <row r="75" spans="1:87" s="524" customFormat="1" x14ac:dyDescent="0.2">
      <c r="A75" s="521" t="s">
        <v>1201</v>
      </c>
      <c r="B75" s="497" t="s">
        <v>10</v>
      </c>
      <c r="C75" s="498" t="s">
        <v>11</v>
      </c>
      <c r="D75" s="499">
        <v>42060</v>
      </c>
      <c r="E75" s="498" t="s">
        <v>896</v>
      </c>
      <c r="F75" s="500" t="s">
        <v>105</v>
      </c>
      <c r="G75" s="501" t="s">
        <v>1009</v>
      </c>
      <c r="H75" s="502">
        <v>2566389</v>
      </c>
      <c r="I75" s="522">
        <v>247419</v>
      </c>
      <c r="J75" s="522">
        <v>2910256</v>
      </c>
      <c r="K75" s="522">
        <v>296429</v>
      </c>
      <c r="L75" s="522">
        <v>91407</v>
      </c>
      <c r="M75" s="522">
        <v>0</v>
      </c>
      <c r="N75" s="522">
        <v>1628147.75</v>
      </c>
      <c r="O75" s="522">
        <v>526011.5</v>
      </c>
      <c r="P75" s="522">
        <v>211773</v>
      </c>
      <c r="Q75" s="522">
        <v>896354</v>
      </c>
      <c r="R75" s="522">
        <v>128293</v>
      </c>
      <c r="S75" s="522">
        <v>155468</v>
      </c>
      <c r="T75" s="522">
        <v>747465.5</v>
      </c>
      <c r="U75" s="522">
        <v>639154</v>
      </c>
      <c r="V75" s="522">
        <v>0</v>
      </c>
      <c r="W75" s="522">
        <v>257070.53</v>
      </c>
      <c r="X75" s="522">
        <v>326274</v>
      </c>
      <c r="Y75" s="522">
        <v>15968</v>
      </c>
      <c r="Z75" s="522">
        <v>2636962.5299999998</v>
      </c>
      <c r="AA75" s="522">
        <v>535880</v>
      </c>
      <c r="AB75" s="522">
        <v>186215.5</v>
      </c>
      <c r="AC75" s="522">
        <v>925843</v>
      </c>
      <c r="AD75" s="522">
        <v>208754.5</v>
      </c>
      <c r="AE75" s="522">
        <v>251982</v>
      </c>
      <c r="AF75" s="522">
        <v>1094511</v>
      </c>
      <c r="AG75" s="522">
        <v>65218</v>
      </c>
      <c r="AH75" s="522">
        <v>135534</v>
      </c>
      <c r="AI75" s="522">
        <v>1679563.5</v>
      </c>
      <c r="AJ75" s="522">
        <v>230560.8</v>
      </c>
      <c r="AK75" s="522">
        <v>19289.54</v>
      </c>
      <c r="AL75" s="522">
        <v>155864</v>
      </c>
      <c r="AM75" s="522">
        <v>149511.53</v>
      </c>
      <c r="AN75" s="522">
        <v>193944</v>
      </c>
      <c r="AO75" s="522">
        <v>370561.42</v>
      </c>
      <c r="AP75" s="522">
        <v>54443</v>
      </c>
      <c r="AQ75" s="522">
        <v>83472</v>
      </c>
      <c r="AR75" s="522">
        <v>162953</v>
      </c>
      <c r="AS75" s="522">
        <v>158814.75</v>
      </c>
      <c r="AT75" s="522">
        <v>181938.4</v>
      </c>
      <c r="AU75" s="522">
        <v>3090460.75</v>
      </c>
      <c r="AV75" s="522">
        <v>126242</v>
      </c>
      <c r="AW75" s="522">
        <v>157707</v>
      </c>
      <c r="AX75" s="522">
        <v>161179</v>
      </c>
      <c r="AY75" s="522">
        <v>130892</v>
      </c>
      <c r="AZ75" s="522">
        <v>0</v>
      </c>
      <c r="BA75" s="522">
        <v>148197</v>
      </c>
      <c r="BB75" s="522">
        <v>1513218</v>
      </c>
      <c r="BC75" s="522">
        <v>222285</v>
      </c>
      <c r="BD75" s="522">
        <v>133691</v>
      </c>
      <c r="BE75" s="522">
        <v>30697</v>
      </c>
      <c r="BF75" s="522">
        <v>206330</v>
      </c>
      <c r="BG75" s="522">
        <v>26993</v>
      </c>
      <c r="BH75" s="522">
        <v>304696</v>
      </c>
      <c r="BI75" s="522">
        <v>1021576</v>
      </c>
      <c r="BJ75" s="522">
        <v>217219</v>
      </c>
      <c r="BK75" s="522">
        <v>0</v>
      </c>
      <c r="BL75" s="522">
        <v>2137</v>
      </c>
      <c r="BM75" s="522">
        <v>837035</v>
      </c>
      <c r="BN75" s="522">
        <v>441681</v>
      </c>
      <c r="BO75" s="522">
        <v>3039</v>
      </c>
      <c r="BP75" s="522">
        <v>4604</v>
      </c>
      <c r="BQ75" s="522">
        <v>7239</v>
      </c>
      <c r="BR75" s="522">
        <v>15592</v>
      </c>
      <c r="BS75" s="522">
        <v>19370</v>
      </c>
      <c r="BT75" s="522">
        <v>3027909</v>
      </c>
      <c r="BU75" s="522">
        <v>19128</v>
      </c>
      <c r="BV75" s="522">
        <v>66706</v>
      </c>
      <c r="BW75" s="522">
        <v>104041.76</v>
      </c>
      <c r="BX75" s="522">
        <v>863541.56</v>
      </c>
      <c r="BY75" s="522">
        <v>448540.4</v>
      </c>
      <c r="BZ75" s="522">
        <v>111634</v>
      </c>
      <c r="CA75" s="522">
        <v>0</v>
      </c>
      <c r="CB75" s="522">
        <v>0</v>
      </c>
      <c r="CC75" s="503">
        <f t="shared" si="2"/>
        <v>34589276.219999999</v>
      </c>
      <c r="CD75" s="523"/>
      <c r="CE75" s="523"/>
      <c r="CF75" s="523"/>
      <c r="CG75" s="523"/>
      <c r="CH75" s="523"/>
      <c r="CI75" s="523"/>
    </row>
    <row r="76" spans="1:87" s="524" customFormat="1" ht="24" customHeight="1" x14ac:dyDescent="0.2">
      <c r="A76" s="521" t="s">
        <v>6457</v>
      </c>
      <c r="B76" s="497" t="s">
        <v>10</v>
      </c>
      <c r="C76" s="498" t="s">
        <v>11</v>
      </c>
      <c r="D76" s="499">
        <v>44050</v>
      </c>
      <c r="E76" s="525" t="s">
        <v>637</v>
      </c>
      <c r="F76" s="500" t="s">
        <v>106</v>
      </c>
      <c r="G76" s="501" t="s">
        <v>1010</v>
      </c>
      <c r="H76" s="502">
        <v>0</v>
      </c>
      <c r="I76" s="502">
        <v>0</v>
      </c>
      <c r="J76" s="502">
        <v>0</v>
      </c>
      <c r="K76" s="502">
        <v>0</v>
      </c>
      <c r="L76" s="502">
        <v>0</v>
      </c>
      <c r="M76" s="502">
        <v>0</v>
      </c>
      <c r="N76" s="502">
        <v>0</v>
      </c>
      <c r="O76" s="502">
        <v>0</v>
      </c>
      <c r="P76" s="502">
        <v>0</v>
      </c>
      <c r="Q76" s="502">
        <v>0</v>
      </c>
      <c r="R76" s="502">
        <v>-3265.2</v>
      </c>
      <c r="S76" s="502">
        <v>0</v>
      </c>
      <c r="T76" s="502">
        <v>0</v>
      </c>
      <c r="U76" s="502">
        <v>0</v>
      </c>
      <c r="V76" s="502">
        <v>0</v>
      </c>
      <c r="W76" s="502">
        <v>-80936.899999999994</v>
      </c>
      <c r="X76" s="502">
        <v>0</v>
      </c>
      <c r="Y76" s="502">
        <v>0</v>
      </c>
      <c r="Z76" s="502">
        <v>0</v>
      </c>
      <c r="AA76" s="502">
        <v>0</v>
      </c>
      <c r="AB76" s="502">
        <v>0</v>
      </c>
      <c r="AC76" s="502">
        <v>0</v>
      </c>
      <c r="AD76" s="502">
        <v>24985.75</v>
      </c>
      <c r="AE76" s="502">
        <v>0</v>
      </c>
      <c r="AF76" s="502">
        <v>0</v>
      </c>
      <c r="AG76" s="502">
        <v>-244049</v>
      </c>
      <c r="AH76" s="502">
        <v>0</v>
      </c>
      <c r="AI76" s="502">
        <v>-1032342.6</v>
      </c>
      <c r="AJ76" s="502">
        <v>15363.05</v>
      </c>
      <c r="AK76" s="502">
        <v>0</v>
      </c>
      <c r="AL76" s="502">
        <v>0</v>
      </c>
      <c r="AM76" s="502">
        <v>0</v>
      </c>
      <c r="AN76" s="502">
        <v>0</v>
      </c>
      <c r="AO76" s="502">
        <v>-33326.730000000003</v>
      </c>
      <c r="AP76" s="502">
        <v>0</v>
      </c>
      <c r="AQ76" s="502">
        <v>0</v>
      </c>
      <c r="AR76" s="502">
        <v>0</v>
      </c>
      <c r="AS76" s="502">
        <v>8085.5</v>
      </c>
      <c r="AT76" s="502">
        <v>-160286.45000000001</v>
      </c>
      <c r="AU76" s="502">
        <v>0</v>
      </c>
      <c r="AV76" s="502">
        <v>0</v>
      </c>
      <c r="AW76" s="502">
        <v>0</v>
      </c>
      <c r="AX76" s="502">
        <v>-630</v>
      </c>
      <c r="AY76" s="502">
        <v>-519439</v>
      </c>
      <c r="AZ76" s="502">
        <v>0</v>
      </c>
      <c r="BA76" s="502">
        <v>-70</v>
      </c>
      <c r="BB76" s="502">
        <v>0</v>
      </c>
      <c r="BC76" s="502">
        <v>780</v>
      </c>
      <c r="BD76" s="502">
        <v>0</v>
      </c>
      <c r="BE76" s="502">
        <v>-12646</v>
      </c>
      <c r="BF76" s="502">
        <v>0</v>
      </c>
      <c r="BG76" s="502">
        <v>-12830</v>
      </c>
      <c r="BH76" s="502">
        <v>0</v>
      </c>
      <c r="BI76" s="502">
        <v>0</v>
      </c>
      <c r="BJ76" s="502">
        <v>0</v>
      </c>
      <c r="BK76" s="502">
        <v>0</v>
      </c>
      <c r="BL76" s="502">
        <v>0</v>
      </c>
      <c r="BM76" s="502">
        <v>0</v>
      </c>
      <c r="BN76" s="502">
        <v>-145133</v>
      </c>
      <c r="BO76" s="502">
        <v>-11827</v>
      </c>
      <c r="BP76" s="502">
        <v>0</v>
      </c>
      <c r="BQ76" s="502">
        <v>0</v>
      </c>
      <c r="BR76" s="502">
        <v>0</v>
      </c>
      <c r="BS76" s="502">
        <v>0</v>
      </c>
      <c r="BT76" s="502">
        <v>-348265.56</v>
      </c>
      <c r="BU76" s="502">
        <v>0</v>
      </c>
      <c r="BV76" s="502">
        <v>0</v>
      </c>
      <c r="BW76" s="502">
        <v>0</v>
      </c>
      <c r="BX76" s="502">
        <v>0</v>
      </c>
      <c r="BY76" s="502">
        <v>0</v>
      </c>
      <c r="BZ76" s="502">
        <v>0</v>
      </c>
      <c r="CA76" s="502">
        <v>0</v>
      </c>
      <c r="CB76" s="502">
        <v>0</v>
      </c>
      <c r="CC76" s="503">
        <f t="shared" si="2"/>
        <v>-2555833.14</v>
      </c>
      <c r="CD76" s="523"/>
      <c r="CE76" s="523"/>
      <c r="CF76" s="523"/>
      <c r="CG76" s="523"/>
      <c r="CH76" s="523"/>
      <c r="CI76" s="523"/>
    </row>
    <row r="77" spans="1:87" s="524" customFormat="1" ht="24" customHeight="1" x14ac:dyDescent="0.2">
      <c r="A77" s="521" t="s">
        <v>6457</v>
      </c>
      <c r="B77" s="497" t="s">
        <v>10</v>
      </c>
      <c r="C77" s="498" t="s">
        <v>11</v>
      </c>
      <c r="D77" s="499">
        <v>44050</v>
      </c>
      <c r="E77" s="525" t="s">
        <v>637</v>
      </c>
      <c r="F77" s="500" t="s">
        <v>107</v>
      </c>
      <c r="G77" s="501" t="s">
        <v>1011</v>
      </c>
      <c r="H77" s="502">
        <v>0</v>
      </c>
      <c r="I77" s="502">
        <v>0</v>
      </c>
      <c r="J77" s="502">
        <v>0</v>
      </c>
      <c r="K77" s="502">
        <v>0</v>
      </c>
      <c r="L77" s="502">
        <v>0</v>
      </c>
      <c r="M77" s="502">
        <v>0</v>
      </c>
      <c r="N77" s="502">
        <v>0</v>
      </c>
      <c r="O77" s="502">
        <v>0</v>
      </c>
      <c r="P77" s="502">
        <v>0</v>
      </c>
      <c r="Q77" s="502">
        <v>0</v>
      </c>
      <c r="R77" s="502">
        <v>0</v>
      </c>
      <c r="S77" s="502">
        <v>0</v>
      </c>
      <c r="T77" s="502">
        <v>0</v>
      </c>
      <c r="U77" s="502">
        <v>0</v>
      </c>
      <c r="V77" s="502">
        <v>0</v>
      </c>
      <c r="W77" s="502">
        <v>0</v>
      </c>
      <c r="X77" s="502">
        <v>0</v>
      </c>
      <c r="Y77" s="502">
        <v>0</v>
      </c>
      <c r="Z77" s="502">
        <v>0</v>
      </c>
      <c r="AA77" s="502">
        <v>0</v>
      </c>
      <c r="AB77" s="502">
        <v>0</v>
      </c>
      <c r="AC77" s="502">
        <v>0</v>
      </c>
      <c r="AD77" s="502">
        <v>11202.6</v>
      </c>
      <c r="AE77" s="502">
        <v>0</v>
      </c>
      <c r="AF77" s="502">
        <v>0</v>
      </c>
      <c r="AG77" s="502">
        <v>-65218</v>
      </c>
      <c r="AH77" s="502">
        <v>0</v>
      </c>
      <c r="AI77" s="502">
        <v>-5456054.9800000004</v>
      </c>
      <c r="AJ77" s="502">
        <v>2651.02</v>
      </c>
      <c r="AK77" s="502">
        <v>0</v>
      </c>
      <c r="AL77" s="502">
        <v>0</v>
      </c>
      <c r="AM77" s="502">
        <v>-25368.94</v>
      </c>
      <c r="AN77" s="502">
        <v>0</v>
      </c>
      <c r="AO77" s="502">
        <v>-39568.46</v>
      </c>
      <c r="AP77" s="502">
        <v>0</v>
      </c>
      <c r="AQ77" s="502">
        <v>0</v>
      </c>
      <c r="AR77" s="502">
        <v>0</v>
      </c>
      <c r="AS77" s="502">
        <v>0</v>
      </c>
      <c r="AT77" s="502">
        <v>-1090</v>
      </c>
      <c r="AU77" s="502">
        <v>0</v>
      </c>
      <c r="AV77" s="502">
        <v>0</v>
      </c>
      <c r="AW77" s="502">
        <v>0</v>
      </c>
      <c r="AX77" s="502">
        <v>0</v>
      </c>
      <c r="AY77" s="502">
        <v>-71604</v>
      </c>
      <c r="AZ77" s="502">
        <v>0</v>
      </c>
      <c r="BA77" s="502">
        <v>0</v>
      </c>
      <c r="BB77" s="502">
        <v>0</v>
      </c>
      <c r="BC77" s="502">
        <v>5737</v>
      </c>
      <c r="BD77" s="502">
        <v>0</v>
      </c>
      <c r="BE77" s="502">
        <v>-18356</v>
      </c>
      <c r="BF77" s="502">
        <v>0</v>
      </c>
      <c r="BG77" s="502">
        <v>0</v>
      </c>
      <c r="BH77" s="502">
        <v>0</v>
      </c>
      <c r="BI77" s="502">
        <v>-50432.5</v>
      </c>
      <c r="BJ77" s="502">
        <v>0</v>
      </c>
      <c r="BK77" s="502">
        <v>0</v>
      </c>
      <c r="BL77" s="502">
        <v>0</v>
      </c>
      <c r="BM77" s="502">
        <v>0</v>
      </c>
      <c r="BN77" s="502">
        <v>-441681</v>
      </c>
      <c r="BO77" s="502">
        <v>-3039</v>
      </c>
      <c r="BP77" s="502">
        <v>0</v>
      </c>
      <c r="BQ77" s="502">
        <v>0</v>
      </c>
      <c r="BR77" s="502">
        <v>0</v>
      </c>
      <c r="BS77" s="502">
        <v>0</v>
      </c>
      <c r="BT77" s="502">
        <v>-1397427.25</v>
      </c>
      <c r="BU77" s="502">
        <v>0</v>
      </c>
      <c r="BV77" s="502">
        <v>0</v>
      </c>
      <c r="BW77" s="502">
        <v>0</v>
      </c>
      <c r="BX77" s="502">
        <v>0</v>
      </c>
      <c r="BY77" s="502">
        <v>-6949</v>
      </c>
      <c r="BZ77" s="502">
        <v>0</v>
      </c>
      <c r="CA77" s="502">
        <v>0</v>
      </c>
      <c r="CB77" s="502">
        <v>0</v>
      </c>
      <c r="CC77" s="503">
        <f t="shared" si="2"/>
        <v>-7557198.5100000016</v>
      </c>
      <c r="CD77" s="523"/>
      <c r="CE77" s="523"/>
      <c r="CF77" s="523"/>
      <c r="CG77" s="523"/>
      <c r="CH77" s="523"/>
      <c r="CI77" s="523"/>
    </row>
    <row r="78" spans="1:87" s="524" customFormat="1" x14ac:dyDescent="0.2">
      <c r="A78" s="521" t="s">
        <v>6457</v>
      </c>
      <c r="B78" s="497" t="s">
        <v>10</v>
      </c>
      <c r="C78" s="498" t="s">
        <v>11</v>
      </c>
      <c r="D78" s="499">
        <v>43040</v>
      </c>
      <c r="E78" s="498" t="s">
        <v>898</v>
      </c>
      <c r="F78" s="500" t="s">
        <v>108</v>
      </c>
      <c r="G78" s="501" t="s">
        <v>1012</v>
      </c>
      <c r="H78" s="502">
        <v>0</v>
      </c>
      <c r="I78" s="502">
        <v>0</v>
      </c>
      <c r="J78" s="502">
        <v>0</v>
      </c>
      <c r="K78" s="502">
        <v>0</v>
      </c>
      <c r="L78" s="502">
        <v>0</v>
      </c>
      <c r="M78" s="502">
        <v>0</v>
      </c>
      <c r="N78" s="502">
        <v>984628.75</v>
      </c>
      <c r="O78" s="502">
        <v>45761.5</v>
      </c>
      <c r="P78" s="502">
        <v>6732</v>
      </c>
      <c r="Q78" s="502">
        <v>310905.3</v>
      </c>
      <c r="R78" s="502">
        <v>66026.990000000005</v>
      </c>
      <c r="S78" s="502">
        <v>16321.32</v>
      </c>
      <c r="T78" s="502">
        <v>36798.47</v>
      </c>
      <c r="U78" s="502">
        <v>0</v>
      </c>
      <c r="V78" s="502">
        <v>0</v>
      </c>
      <c r="W78" s="502">
        <v>274931.73</v>
      </c>
      <c r="X78" s="502">
        <v>6904</v>
      </c>
      <c r="Y78" s="502">
        <v>0</v>
      </c>
      <c r="Z78" s="502">
        <v>300</v>
      </c>
      <c r="AA78" s="502">
        <v>257192.5</v>
      </c>
      <c r="AB78" s="502">
        <v>130853.8</v>
      </c>
      <c r="AC78" s="502">
        <v>0</v>
      </c>
      <c r="AD78" s="502">
        <v>4294</v>
      </c>
      <c r="AE78" s="502">
        <v>110401</v>
      </c>
      <c r="AF78" s="502">
        <v>0</v>
      </c>
      <c r="AG78" s="502">
        <v>0</v>
      </c>
      <c r="AH78" s="502">
        <v>849990.01</v>
      </c>
      <c r="AI78" s="502">
        <v>133086.44</v>
      </c>
      <c r="AJ78" s="502">
        <v>0</v>
      </c>
      <c r="AK78" s="502">
        <v>0</v>
      </c>
      <c r="AL78" s="502">
        <v>870</v>
      </c>
      <c r="AM78" s="502">
        <v>1497.44</v>
      </c>
      <c r="AN78" s="502">
        <v>196</v>
      </c>
      <c r="AO78" s="502">
        <v>0</v>
      </c>
      <c r="AP78" s="502">
        <v>10284.06</v>
      </c>
      <c r="AQ78" s="502">
        <v>0</v>
      </c>
      <c r="AR78" s="502">
        <v>47088.31</v>
      </c>
      <c r="AS78" s="502">
        <v>943.5</v>
      </c>
      <c r="AT78" s="502">
        <v>31086</v>
      </c>
      <c r="AU78" s="502">
        <v>144404.73000000001</v>
      </c>
      <c r="AV78" s="502">
        <v>263045.24</v>
      </c>
      <c r="AW78" s="502">
        <v>234431.45</v>
      </c>
      <c r="AX78" s="502">
        <v>42557.919999999998</v>
      </c>
      <c r="AY78" s="502">
        <v>11698.86</v>
      </c>
      <c r="AZ78" s="502">
        <v>0</v>
      </c>
      <c r="BA78" s="502">
        <v>37535.519999999997</v>
      </c>
      <c r="BB78" s="502">
        <v>45181.4</v>
      </c>
      <c r="BC78" s="502">
        <v>3183</v>
      </c>
      <c r="BD78" s="502">
        <v>147004</v>
      </c>
      <c r="BE78" s="502">
        <v>0</v>
      </c>
      <c r="BF78" s="502">
        <v>0</v>
      </c>
      <c r="BG78" s="502">
        <v>0</v>
      </c>
      <c r="BH78" s="502">
        <v>0</v>
      </c>
      <c r="BI78" s="502">
        <v>0</v>
      </c>
      <c r="BJ78" s="502">
        <v>25342.48</v>
      </c>
      <c r="BK78" s="502">
        <v>0</v>
      </c>
      <c r="BL78" s="502">
        <v>0</v>
      </c>
      <c r="BM78" s="502">
        <v>183252.45</v>
      </c>
      <c r="BN78" s="502">
        <v>175131.99</v>
      </c>
      <c r="BO78" s="502">
        <v>0</v>
      </c>
      <c r="BP78" s="502">
        <v>0</v>
      </c>
      <c r="BQ78" s="502">
        <v>739</v>
      </c>
      <c r="BR78" s="502">
        <v>0</v>
      </c>
      <c r="BS78" s="502">
        <v>0</v>
      </c>
      <c r="BT78" s="502">
        <v>0</v>
      </c>
      <c r="BU78" s="502">
        <v>0</v>
      </c>
      <c r="BV78" s="502">
        <v>0</v>
      </c>
      <c r="BW78" s="502">
        <v>0</v>
      </c>
      <c r="BX78" s="502">
        <v>0</v>
      </c>
      <c r="BY78" s="502">
        <v>0</v>
      </c>
      <c r="BZ78" s="502">
        <v>0</v>
      </c>
      <c r="CA78" s="502">
        <v>0</v>
      </c>
      <c r="CB78" s="502">
        <v>0</v>
      </c>
      <c r="CC78" s="503">
        <f t="shared" si="2"/>
        <v>4640601.1600000011</v>
      </c>
      <c r="CD78" s="523"/>
      <c r="CE78" s="523"/>
      <c r="CF78" s="523"/>
      <c r="CG78" s="523"/>
      <c r="CH78" s="523"/>
      <c r="CI78" s="523"/>
    </row>
    <row r="79" spans="1:87" s="524" customFormat="1" ht="21.75" customHeight="1" x14ac:dyDescent="0.2">
      <c r="A79" s="521" t="s">
        <v>6457</v>
      </c>
      <c r="B79" s="497" t="s">
        <v>10</v>
      </c>
      <c r="C79" s="498" t="s">
        <v>11</v>
      </c>
      <c r="D79" s="499">
        <v>44050</v>
      </c>
      <c r="E79" s="525" t="s">
        <v>637</v>
      </c>
      <c r="F79" s="500" t="s">
        <v>109</v>
      </c>
      <c r="G79" s="501" t="s">
        <v>1013</v>
      </c>
      <c r="H79" s="502">
        <v>8847.23</v>
      </c>
      <c r="I79" s="502">
        <v>0</v>
      </c>
      <c r="J79" s="502">
        <v>-5880.27</v>
      </c>
      <c r="K79" s="502">
        <v>0</v>
      </c>
      <c r="L79" s="502">
        <v>0</v>
      </c>
      <c r="M79" s="502">
        <v>0</v>
      </c>
      <c r="N79" s="502">
        <v>-715654.07</v>
      </c>
      <c r="O79" s="502">
        <v>-16090.44</v>
      </c>
      <c r="P79" s="502">
        <v>0</v>
      </c>
      <c r="Q79" s="502">
        <v>-200585.18</v>
      </c>
      <c r="R79" s="502">
        <v>0</v>
      </c>
      <c r="S79" s="502">
        <v>0</v>
      </c>
      <c r="T79" s="502">
        <v>0</v>
      </c>
      <c r="U79" s="502">
        <v>-5442</v>
      </c>
      <c r="V79" s="502">
        <v>0</v>
      </c>
      <c r="W79" s="502">
        <v>-75.25</v>
      </c>
      <c r="X79" s="502">
        <v>0</v>
      </c>
      <c r="Y79" s="502">
        <v>0</v>
      </c>
      <c r="Z79" s="502">
        <v>-352299.14</v>
      </c>
      <c r="AA79" s="502">
        <v>-395199.74</v>
      </c>
      <c r="AB79" s="502">
        <v>-24191.439999999999</v>
      </c>
      <c r="AC79" s="502">
        <v>0</v>
      </c>
      <c r="AD79" s="502">
        <v>-16004.1</v>
      </c>
      <c r="AE79" s="502">
        <v>0</v>
      </c>
      <c r="AF79" s="502">
        <v>39540.44</v>
      </c>
      <c r="AG79" s="502">
        <v>0</v>
      </c>
      <c r="AH79" s="502">
        <v>0</v>
      </c>
      <c r="AI79" s="502">
        <v>-1016245.57</v>
      </c>
      <c r="AJ79" s="502">
        <v>-4742.8100000000004</v>
      </c>
      <c r="AK79" s="502">
        <v>0</v>
      </c>
      <c r="AL79" s="502">
        <v>-79647.520000000004</v>
      </c>
      <c r="AM79" s="502">
        <v>0</v>
      </c>
      <c r="AN79" s="502">
        <v>0</v>
      </c>
      <c r="AO79" s="502">
        <v>0</v>
      </c>
      <c r="AP79" s="502">
        <v>-5913.69</v>
      </c>
      <c r="AQ79" s="502">
        <v>-9505.68</v>
      </c>
      <c r="AR79" s="502">
        <v>-29794.79</v>
      </c>
      <c r="AS79" s="502">
        <v>-18446.439999999999</v>
      </c>
      <c r="AT79" s="502">
        <v>0</v>
      </c>
      <c r="AU79" s="502">
        <v>-959816.7</v>
      </c>
      <c r="AV79" s="502">
        <v>0</v>
      </c>
      <c r="AW79" s="502">
        <v>-4352.2</v>
      </c>
      <c r="AX79" s="502">
        <v>-6268.46</v>
      </c>
      <c r="AY79" s="502">
        <v>697.6</v>
      </c>
      <c r="AZ79" s="502">
        <v>0</v>
      </c>
      <c r="BA79" s="502">
        <v>0</v>
      </c>
      <c r="BB79" s="502">
        <v>0</v>
      </c>
      <c r="BC79" s="502">
        <v>0</v>
      </c>
      <c r="BD79" s="502">
        <v>-579.41999999999996</v>
      </c>
      <c r="BE79" s="502">
        <v>0</v>
      </c>
      <c r="BF79" s="502">
        <v>0</v>
      </c>
      <c r="BG79" s="502">
        <v>0</v>
      </c>
      <c r="BH79" s="502">
        <v>0</v>
      </c>
      <c r="BI79" s="502">
        <v>0</v>
      </c>
      <c r="BJ79" s="502">
        <v>-9294.0499999999993</v>
      </c>
      <c r="BK79" s="502">
        <v>0</v>
      </c>
      <c r="BL79" s="502">
        <v>0</v>
      </c>
      <c r="BM79" s="502">
        <v>-9042.14</v>
      </c>
      <c r="BN79" s="502">
        <v>0</v>
      </c>
      <c r="BO79" s="502">
        <v>0</v>
      </c>
      <c r="BP79" s="502">
        <v>0</v>
      </c>
      <c r="BQ79" s="502">
        <v>0</v>
      </c>
      <c r="BR79" s="502">
        <v>0</v>
      </c>
      <c r="BS79" s="502">
        <v>0</v>
      </c>
      <c r="BT79" s="502">
        <v>-642801.64</v>
      </c>
      <c r="BU79" s="502">
        <v>0</v>
      </c>
      <c r="BV79" s="502">
        <v>0</v>
      </c>
      <c r="BW79" s="502">
        <v>0</v>
      </c>
      <c r="BX79" s="502">
        <v>-3877.76</v>
      </c>
      <c r="BY79" s="502">
        <v>0</v>
      </c>
      <c r="BZ79" s="502">
        <v>0</v>
      </c>
      <c r="CA79" s="502">
        <v>0</v>
      </c>
      <c r="CB79" s="502">
        <v>0</v>
      </c>
      <c r="CC79" s="503">
        <f t="shared" si="2"/>
        <v>-4482665.2299999995</v>
      </c>
      <c r="CD79" s="523"/>
      <c r="CE79" s="523"/>
      <c r="CF79" s="523"/>
      <c r="CG79" s="523"/>
      <c r="CH79" s="523"/>
      <c r="CI79" s="523"/>
    </row>
    <row r="80" spans="1:87" s="524" customFormat="1" ht="21.75" customHeight="1" x14ac:dyDescent="0.2">
      <c r="A80" s="521" t="s">
        <v>6457</v>
      </c>
      <c r="B80" s="497" t="s">
        <v>10</v>
      </c>
      <c r="C80" s="498" t="s">
        <v>11</v>
      </c>
      <c r="D80" s="499">
        <v>44050</v>
      </c>
      <c r="E80" s="525" t="s">
        <v>637</v>
      </c>
      <c r="F80" s="500" t="s">
        <v>110</v>
      </c>
      <c r="G80" s="501" t="s">
        <v>1014</v>
      </c>
      <c r="H80" s="502">
        <v>0</v>
      </c>
      <c r="I80" s="502">
        <v>0</v>
      </c>
      <c r="J80" s="502">
        <v>0</v>
      </c>
      <c r="K80" s="502">
        <v>0</v>
      </c>
      <c r="L80" s="502">
        <v>0</v>
      </c>
      <c r="M80" s="502">
        <v>0</v>
      </c>
      <c r="N80" s="502">
        <v>807325.99</v>
      </c>
      <c r="O80" s="502">
        <v>50081.05</v>
      </c>
      <c r="P80" s="502">
        <v>0</v>
      </c>
      <c r="Q80" s="502">
        <v>304421.55</v>
      </c>
      <c r="R80" s="502">
        <v>0</v>
      </c>
      <c r="S80" s="502">
        <v>0</v>
      </c>
      <c r="T80" s="502">
        <v>0</v>
      </c>
      <c r="U80" s="502">
        <v>0</v>
      </c>
      <c r="V80" s="502">
        <v>0</v>
      </c>
      <c r="W80" s="502">
        <v>1756.04</v>
      </c>
      <c r="X80" s="502">
        <v>0</v>
      </c>
      <c r="Y80" s="502">
        <v>0</v>
      </c>
      <c r="Z80" s="502">
        <v>2793122.98</v>
      </c>
      <c r="AA80" s="502">
        <v>408466.66</v>
      </c>
      <c r="AB80" s="502">
        <v>7</v>
      </c>
      <c r="AC80" s="502">
        <v>0</v>
      </c>
      <c r="AD80" s="502">
        <v>208548.65</v>
      </c>
      <c r="AE80" s="502">
        <v>0</v>
      </c>
      <c r="AF80" s="502">
        <v>0</v>
      </c>
      <c r="AG80" s="502">
        <v>0</v>
      </c>
      <c r="AH80" s="502">
        <v>0</v>
      </c>
      <c r="AI80" s="502">
        <v>700948.19</v>
      </c>
      <c r="AJ80" s="502">
        <v>0</v>
      </c>
      <c r="AK80" s="502">
        <v>0</v>
      </c>
      <c r="AL80" s="502">
        <v>0</v>
      </c>
      <c r="AM80" s="502">
        <v>434.02</v>
      </c>
      <c r="AN80" s="502">
        <v>0</v>
      </c>
      <c r="AO80" s="502">
        <v>0</v>
      </c>
      <c r="AP80" s="502">
        <v>29593.69</v>
      </c>
      <c r="AQ80" s="502">
        <v>26414.39</v>
      </c>
      <c r="AR80" s="502">
        <v>65296.28</v>
      </c>
      <c r="AS80" s="502">
        <v>0</v>
      </c>
      <c r="AT80" s="502">
        <v>23220.59</v>
      </c>
      <c r="AU80" s="502">
        <v>0</v>
      </c>
      <c r="AV80" s="502">
        <v>0</v>
      </c>
      <c r="AW80" s="502">
        <v>281008.05</v>
      </c>
      <c r="AX80" s="502">
        <v>65397.68</v>
      </c>
      <c r="AY80" s="502">
        <v>39607.08</v>
      </c>
      <c r="AZ80" s="502">
        <v>0</v>
      </c>
      <c r="BA80" s="502">
        <v>84788.45</v>
      </c>
      <c r="BB80" s="502">
        <v>0</v>
      </c>
      <c r="BC80" s="502">
        <v>0</v>
      </c>
      <c r="BD80" s="502">
        <v>4601.3</v>
      </c>
      <c r="BE80" s="502">
        <v>0</v>
      </c>
      <c r="BF80" s="502">
        <v>0</v>
      </c>
      <c r="BG80" s="502">
        <v>0</v>
      </c>
      <c r="BH80" s="502">
        <v>206845.42</v>
      </c>
      <c r="BI80" s="502">
        <v>0</v>
      </c>
      <c r="BJ80" s="502">
        <v>990.47</v>
      </c>
      <c r="BK80" s="502">
        <v>0</v>
      </c>
      <c r="BL80" s="502">
        <v>0</v>
      </c>
      <c r="BM80" s="502">
        <v>0</v>
      </c>
      <c r="BN80" s="502">
        <v>0</v>
      </c>
      <c r="BO80" s="502">
        <v>0</v>
      </c>
      <c r="BP80" s="502">
        <v>0</v>
      </c>
      <c r="BQ80" s="502">
        <v>0</v>
      </c>
      <c r="BR80" s="502">
        <v>0</v>
      </c>
      <c r="BS80" s="502">
        <v>0</v>
      </c>
      <c r="BT80" s="502">
        <v>46878.400000000001</v>
      </c>
      <c r="BU80" s="502">
        <v>0</v>
      </c>
      <c r="BV80" s="502">
        <v>0</v>
      </c>
      <c r="BW80" s="502">
        <v>0</v>
      </c>
      <c r="BX80" s="502">
        <v>0</v>
      </c>
      <c r="BY80" s="502">
        <v>87498.26</v>
      </c>
      <c r="BZ80" s="502">
        <v>0</v>
      </c>
      <c r="CA80" s="502">
        <v>0</v>
      </c>
      <c r="CB80" s="502">
        <v>0</v>
      </c>
      <c r="CC80" s="503">
        <f t="shared" si="2"/>
        <v>6237252.1900000004</v>
      </c>
      <c r="CD80" s="523"/>
      <c r="CE80" s="523"/>
      <c r="CF80" s="523"/>
      <c r="CG80" s="523"/>
      <c r="CH80" s="523"/>
      <c r="CI80" s="523"/>
    </row>
    <row r="81" spans="1:87" s="524" customFormat="1" x14ac:dyDescent="0.2">
      <c r="A81" s="521" t="s">
        <v>1200</v>
      </c>
      <c r="B81" s="497" t="s">
        <v>10</v>
      </c>
      <c r="C81" s="498" t="s">
        <v>11</v>
      </c>
      <c r="D81" s="499"/>
      <c r="E81" s="525"/>
      <c r="F81" s="500" t="s">
        <v>761</v>
      </c>
      <c r="G81" s="501" t="s">
        <v>762</v>
      </c>
      <c r="H81" s="502">
        <v>102354</v>
      </c>
      <c r="I81" s="522">
        <v>0</v>
      </c>
      <c r="J81" s="522">
        <v>0</v>
      </c>
      <c r="K81" s="522">
        <v>0</v>
      </c>
      <c r="L81" s="522">
        <v>0</v>
      </c>
      <c r="M81" s="522">
        <v>0</v>
      </c>
      <c r="N81" s="522">
        <v>706283</v>
      </c>
      <c r="O81" s="522">
        <v>18207</v>
      </c>
      <c r="P81" s="522">
        <v>0</v>
      </c>
      <c r="Q81" s="522">
        <v>32349</v>
      </c>
      <c r="R81" s="522">
        <v>3518</v>
      </c>
      <c r="S81" s="522">
        <v>0</v>
      </c>
      <c r="T81" s="522">
        <v>50989</v>
      </c>
      <c r="U81" s="522">
        <v>8845</v>
      </c>
      <c r="V81" s="522">
        <v>0</v>
      </c>
      <c r="W81" s="522">
        <v>0</v>
      </c>
      <c r="X81" s="522">
        <v>5566.5</v>
      </c>
      <c r="Y81" s="522">
        <v>655</v>
      </c>
      <c r="Z81" s="522">
        <v>593550.87</v>
      </c>
      <c r="AA81" s="522">
        <v>57753</v>
      </c>
      <c r="AB81" s="522">
        <v>0</v>
      </c>
      <c r="AC81" s="522">
        <v>236519.72</v>
      </c>
      <c r="AD81" s="522">
        <v>3908.7</v>
      </c>
      <c r="AE81" s="522">
        <v>145</v>
      </c>
      <c r="AF81" s="522">
        <v>0</v>
      </c>
      <c r="AG81" s="522">
        <v>700</v>
      </c>
      <c r="AH81" s="522">
        <v>0</v>
      </c>
      <c r="AI81" s="522">
        <v>1027377.5</v>
      </c>
      <c r="AJ81" s="522">
        <v>1540</v>
      </c>
      <c r="AK81" s="522">
        <v>689</v>
      </c>
      <c r="AL81" s="522">
        <v>0</v>
      </c>
      <c r="AM81" s="522">
        <v>870</v>
      </c>
      <c r="AN81" s="522">
        <v>0</v>
      </c>
      <c r="AO81" s="522">
        <v>775</v>
      </c>
      <c r="AP81" s="522">
        <v>960</v>
      </c>
      <c r="AQ81" s="522">
        <v>0</v>
      </c>
      <c r="AR81" s="522">
        <v>310</v>
      </c>
      <c r="AS81" s="522">
        <v>0</v>
      </c>
      <c r="AT81" s="522">
        <v>13627</v>
      </c>
      <c r="AU81" s="522">
        <v>407476.25</v>
      </c>
      <c r="AV81" s="522">
        <v>53622.8</v>
      </c>
      <c r="AW81" s="522">
        <v>45073.5</v>
      </c>
      <c r="AX81" s="522">
        <v>37419</v>
      </c>
      <c r="AY81" s="522">
        <v>8266</v>
      </c>
      <c r="AZ81" s="522">
        <v>4830</v>
      </c>
      <c r="BA81" s="522">
        <v>13104</v>
      </c>
      <c r="BB81" s="522">
        <v>371389</v>
      </c>
      <c r="BC81" s="522">
        <v>0</v>
      </c>
      <c r="BD81" s="522">
        <v>0</v>
      </c>
      <c r="BE81" s="522">
        <v>0</v>
      </c>
      <c r="BF81" s="522">
        <v>0</v>
      </c>
      <c r="BG81" s="522">
        <v>0</v>
      </c>
      <c r="BH81" s="522">
        <v>350</v>
      </c>
      <c r="BI81" s="522">
        <v>8360</v>
      </c>
      <c r="BJ81" s="522">
        <v>0</v>
      </c>
      <c r="BK81" s="522">
        <v>0</v>
      </c>
      <c r="BL81" s="522">
        <v>0</v>
      </c>
      <c r="BM81" s="522">
        <v>113892.25</v>
      </c>
      <c r="BN81" s="522">
        <v>2559.5500000000002</v>
      </c>
      <c r="BO81" s="522">
        <v>0</v>
      </c>
      <c r="BP81" s="522">
        <v>0</v>
      </c>
      <c r="BQ81" s="522">
        <v>0</v>
      </c>
      <c r="BR81" s="522">
        <v>0</v>
      </c>
      <c r="BS81" s="522">
        <v>0</v>
      </c>
      <c r="BT81" s="522">
        <v>137382</v>
      </c>
      <c r="BU81" s="522">
        <v>25232</v>
      </c>
      <c r="BV81" s="522">
        <v>0</v>
      </c>
      <c r="BW81" s="522">
        <v>700</v>
      </c>
      <c r="BX81" s="522">
        <v>700</v>
      </c>
      <c r="BY81" s="522">
        <v>22037</v>
      </c>
      <c r="BZ81" s="522">
        <v>0</v>
      </c>
      <c r="CA81" s="522">
        <v>0</v>
      </c>
      <c r="CB81" s="522">
        <v>0</v>
      </c>
      <c r="CC81" s="503">
        <f t="shared" si="2"/>
        <v>4119885.6399999997</v>
      </c>
      <c r="CD81" s="523"/>
      <c r="CE81" s="523"/>
      <c r="CF81" s="523"/>
      <c r="CG81" s="523"/>
      <c r="CH81" s="523"/>
      <c r="CI81" s="523"/>
    </row>
    <row r="82" spans="1:87" s="524" customFormat="1" x14ac:dyDescent="0.2">
      <c r="A82" s="521" t="s">
        <v>1201</v>
      </c>
      <c r="B82" s="497" t="s">
        <v>10</v>
      </c>
      <c r="C82" s="498" t="s">
        <v>11</v>
      </c>
      <c r="D82" s="499"/>
      <c r="E82" s="525"/>
      <c r="F82" s="500" t="s">
        <v>763</v>
      </c>
      <c r="G82" s="501" t="s">
        <v>764</v>
      </c>
      <c r="H82" s="502">
        <v>2284545.2799999998</v>
      </c>
      <c r="I82" s="522">
        <v>0</v>
      </c>
      <c r="J82" s="522">
        <v>0</v>
      </c>
      <c r="K82" s="522">
        <v>0</v>
      </c>
      <c r="L82" s="522">
        <v>0</v>
      </c>
      <c r="M82" s="522">
        <v>0</v>
      </c>
      <c r="N82" s="522">
        <v>4538224.5199999996</v>
      </c>
      <c r="O82" s="522">
        <v>32944.75</v>
      </c>
      <c r="P82" s="522">
        <v>0</v>
      </c>
      <c r="Q82" s="522">
        <v>147979.79999999999</v>
      </c>
      <c r="R82" s="522">
        <v>0</v>
      </c>
      <c r="S82" s="522">
        <v>0</v>
      </c>
      <c r="T82" s="522">
        <v>438774.4</v>
      </c>
      <c r="U82" s="522">
        <v>8530</v>
      </c>
      <c r="V82" s="522">
        <v>0</v>
      </c>
      <c r="W82" s="522">
        <v>0</v>
      </c>
      <c r="X82" s="522">
        <v>0</v>
      </c>
      <c r="Y82" s="522">
        <v>0</v>
      </c>
      <c r="Z82" s="522">
        <v>1012203.64</v>
      </c>
      <c r="AA82" s="522">
        <v>416597.4</v>
      </c>
      <c r="AB82" s="522">
        <v>0</v>
      </c>
      <c r="AC82" s="522">
        <v>523568</v>
      </c>
      <c r="AD82" s="522">
        <v>21715</v>
      </c>
      <c r="AE82" s="522">
        <v>0</v>
      </c>
      <c r="AF82" s="522">
        <v>0</v>
      </c>
      <c r="AG82" s="522">
        <v>0</v>
      </c>
      <c r="AH82" s="522">
        <v>0</v>
      </c>
      <c r="AI82" s="522">
        <v>7106354.2199999997</v>
      </c>
      <c r="AJ82" s="522">
        <v>0</v>
      </c>
      <c r="AK82" s="522">
        <v>0</v>
      </c>
      <c r="AL82" s="522">
        <v>0</v>
      </c>
      <c r="AM82" s="522">
        <v>0</v>
      </c>
      <c r="AN82" s="522">
        <v>0</v>
      </c>
      <c r="AO82" s="522">
        <v>0</v>
      </c>
      <c r="AP82" s="522">
        <v>2129</v>
      </c>
      <c r="AQ82" s="522">
        <v>0</v>
      </c>
      <c r="AR82" s="522">
        <v>1563</v>
      </c>
      <c r="AS82" s="522">
        <v>0</v>
      </c>
      <c r="AT82" s="522">
        <v>0</v>
      </c>
      <c r="AU82" s="522">
        <v>2718234.55</v>
      </c>
      <c r="AV82" s="522">
        <v>30208.17</v>
      </c>
      <c r="AW82" s="522">
        <v>14749.8</v>
      </c>
      <c r="AX82" s="522">
        <v>10197</v>
      </c>
      <c r="AY82" s="522">
        <v>500</v>
      </c>
      <c r="AZ82" s="522">
        <v>33436</v>
      </c>
      <c r="BA82" s="522">
        <v>0</v>
      </c>
      <c r="BB82" s="522">
        <v>1530041</v>
      </c>
      <c r="BC82" s="522">
        <v>0</v>
      </c>
      <c r="BD82" s="522">
        <v>0</v>
      </c>
      <c r="BE82" s="522">
        <v>0</v>
      </c>
      <c r="BF82" s="522">
        <v>0</v>
      </c>
      <c r="BG82" s="522">
        <v>0</v>
      </c>
      <c r="BH82" s="522">
        <v>16139</v>
      </c>
      <c r="BI82" s="522">
        <v>185473</v>
      </c>
      <c r="BJ82" s="522">
        <v>0</v>
      </c>
      <c r="BK82" s="522">
        <v>0</v>
      </c>
      <c r="BL82" s="522">
        <v>0</v>
      </c>
      <c r="BM82" s="522">
        <v>328694.09999999998</v>
      </c>
      <c r="BN82" s="522">
        <v>23135.94</v>
      </c>
      <c r="BO82" s="522">
        <v>0</v>
      </c>
      <c r="BP82" s="522">
        <v>0</v>
      </c>
      <c r="BQ82" s="522">
        <v>0</v>
      </c>
      <c r="BR82" s="522">
        <v>0</v>
      </c>
      <c r="BS82" s="522">
        <v>0</v>
      </c>
      <c r="BT82" s="522">
        <v>2005662.47</v>
      </c>
      <c r="BU82" s="522">
        <v>19639</v>
      </c>
      <c r="BV82" s="522">
        <v>0</v>
      </c>
      <c r="BW82" s="522">
        <v>17076.5</v>
      </c>
      <c r="BX82" s="522">
        <v>0</v>
      </c>
      <c r="BY82" s="522">
        <v>52157</v>
      </c>
      <c r="BZ82" s="522">
        <v>0</v>
      </c>
      <c r="CA82" s="522">
        <v>0</v>
      </c>
      <c r="CB82" s="522">
        <v>0</v>
      </c>
      <c r="CC82" s="503">
        <f t="shared" si="2"/>
        <v>23520472.540000003</v>
      </c>
      <c r="CD82" s="523"/>
      <c r="CE82" s="523"/>
      <c r="CF82" s="523"/>
      <c r="CG82" s="523"/>
      <c r="CH82" s="523"/>
      <c r="CI82" s="523"/>
    </row>
    <row r="83" spans="1:87" s="524" customFormat="1" x14ac:dyDescent="0.2">
      <c r="A83" s="521" t="s">
        <v>1201</v>
      </c>
      <c r="B83" s="497" t="s">
        <v>10</v>
      </c>
      <c r="C83" s="498" t="s">
        <v>11</v>
      </c>
      <c r="D83" s="499"/>
      <c r="E83" s="525"/>
      <c r="F83" s="500" t="s">
        <v>765</v>
      </c>
      <c r="G83" s="528" t="s">
        <v>766</v>
      </c>
      <c r="H83" s="502">
        <v>0</v>
      </c>
      <c r="I83" s="502">
        <v>73136.08</v>
      </c>
      <c r="J83" s="502">
        <v>1038457.29</v>
      </c>
      <c r="K83" s="502">
        <v>0</v>
      </c>
      <c r="L83" s="502">
        <v>0</v>
      </c>
      <c r="M83" s="502">
        <v>0</v>
      </c>
      <c r="N83" s="502">
        <v>8361139.25</v>
      </c>
      <c r="O83" s="502">
        <v>65845</v>
      </c>
      <c r="P83" s="502">
        <v>0</v>
      </c>
      <c r="Q83" s="502">
        <v>1001436</v>
      </c>
      <c r="R83" s="502">
        <v>0</v>
      </c>
      <c r="S83" s="502">
        <v>0</v>
      </c>
      <c r="T83" s="502">
        <v>210682.08</v>
      </c>
      <c r="U83" s="502">
        <v>1200</v>
      </c>
      <c r="V83" s="502">
        <v>0</v>
      </c>
      <c r="W83" s="502">
        <v>124150.45</v>
      </c>
      <c r="X83" s="502">
        <v>176524.98</v>
      </c>
      <c r="Y83" s="502">
        <v>0</v>
      </c>
      <c r="Z83" s="502">
        <v>2733680.25</v>
      </c>
      <c r="AA83" s="502">
        <v>910148.38</v>
      </c>
      <c r="AB83" s="502">
        <v>160644.31</v>
      </c>
      <c r="AC83" s="502">
        <v>841463</v>
      </c>
      <c r="AD83" s="502">
        <v>86718</v>
      </c>
      <c r="AE83" s="502">
        <v>77241</v>
      </c>
      <c r="AF83" s="502">
        <v>0</v>
      </c>
      <c r="AG83" s="502">
        <v>15718</v>
      </c>
      <c r="AH83" s="502">
        <v>0</v>
      </c>
      <c r="AI83" s="502">
        <v>3612756.28</v>
      </c>
      <c r="AJ83" s="502">
        <v>0</v>
      </c>
      <c r="AK83" s="502">
        <v>0</v>
      </c>
      <c r="AL83" s="502">
        <v>10299</v>
      </c>
      <c r="AM83" s="502">
        <v>5612.47</v>
      </c>
      <c r="AN83" s="502">
        <v>7801.8</v>
      </c>
      <c r="AO83" s="502">
        <v>0</v>
      </c>
      <c r="AP83" s="502">
        <v>2045</v>
      </c>
      <c r="AQ83" s="502">
        <v>0</v>
      </c>
      <c r="AR83" s="502">
        <v>20930</v>
      </c>
      <c r="AS83" s="502">
        <v>16757.13</v>
      </c>
      <c r="AT83" s="502">
        <v>31087.32</v>
      </c>
      <c r="AU83" s="502">
        <v>406160</v>
      </c>
      <c r="AV83" s="502">
        <v>20058.22</v>
      </c>
      <c r="AW83" s="502">
        <v>75937.78</v>
      </c>
      <c r="AX83" s="502">
        <v>157315.66</v>
      </c>
      <c r="AY83" s="502">
        <v>90221.16</v>
      </c>
      <c r="AZ83" s="502">
        <v>0</v>
      </c>
      <c r="BA83" s="502">
        <v>104080.04</v>
      </c>
      <c r="BB83" s="502">
        <v>892823.57</v>
      </c>
      <c r="BC83" s="502">
        <v>0</v>
      </c>
      <c r="BD83" s="502">
        <v>56957</v>
      </c>
      <c r="BE83" s="502">
        <v>3231.25</v>
      </c>
      <c r="BF83" s="502">
        <v>5154.12</v>
      </c>
      <c r="BG83" s="502">
        <v>0</v>
      </c>
      <c r="BH83" s="502">
        <v>780300</v>
      </c>
      <c r="BI83" s="502">
        <v>18852</v>
      </c>
      <c r="BJ83" s="502">
        <v>70211.34</v>
      </c>
      <c r="BK83" s="502">
        <v>0</v>
      </c>
      <c r="BL83" s="502">
        <v>0</v>
      </c>
      <c r="BM83" s="502">
        <v>0</v>
      </c>
      <c r="BN83" s="502">
        <v>588830.15</v>
      </c>
      <c r="BO83" s="502">
        <v>0</v>
      </c>
      <c r="BP83" s="502">
        <v>0</v>
      </c>
      <c r="BQ83" s="502">
        <v>0</v>
      </c>
      <c r="BR83" s="502">
        <v>0</v>
      </c>
      <c r="BS83" s="502">
        <v>0</v>
      </c>
      <c r="BT83" s="502">
        <v>0</v>
      </c>
      <c r="BU83" s="502">
        <v>0</v>
      </c>
      <c r="BV83" s="502">
        <v>0</v>
      </c>
      <c r="BW83" s="502">
        <v>0</v>
      </c>
      <c r="BX83" s="502">
        <v>0</v>
      </c>
      <c r="BY83" s="502">
        <v>0</v>
      </c>
      <c r="BZ83" s="502">
        <v>0</v>
      </c>
      <c r="CA83" s="502">
        <v>0</v>
      </c>
      <c r="CB83" s="502">
        <v>0</v>
      </c>
      <c r="CC83" s="503">
        <f t="shared" si="2"/>
        <v>22855605.359999999</v>
      </c>
      <c r="CD83" s="523"/>
      <c r="CE83" s="523"/>
      <c r="CF83" s="523"/>
      <c r="CG83" s="523"/>
      <c r="CH83" s="523"/>
      <c r="CI83" s="523"/>
    </row>
    <row r="84" spans="1:87" s="524" customFormat="1" x14ac:dyDescent="0.2">
      <c r="A84" s="521" t="s">
        <v>6457</v>
      </c>
      <c r="B84" s="497" t="s">
        <v>10</v>
      </c>
      <c r="C84" s="498" t="s">
        <v>11</v>
      </c>
      <c r="D84" s="499"/>
      <c r="E84" s="525"/>
      <c r="F84" s="500" t="s">
        <v>767</v>
      </c>
      <c r="G84" s="528" t="s">
        <v>768</v>
      </c>
      <c r="H84" s="502">
        <v>0</v>
      </c>
      <c r="I84" s="502">
        <v>-10817.24</v>
      </c>
      <c r="J84" s="502">
        <v>0</v>
      </c>
      <c r="K84" s="502">
        <v>0</v>
      </c>
      <c r="L84" s="502">
        <v>0</v>
      </c>
      <c r="M84" s="502">
        <v>0</v>
      </c>
      <c r="N84" s="502">
        <v>-319907.75</v>
      </c>
      <c r="O84" s="502">
        <v>-35636.57</v>
      </c>
      <c r="P84" s="502">
        <v>0</v>
      </c>
      <c r="Q84" s="502">
        <v>-6670</v>
      </c>
      <c r="R84" s="502">
        <v>-12766.1</v>
      </c>
      <c r="S84" s="502">
        <v>0</v>
      </c>
      <c r="T84" s="502">
        <v>0</v>
      </c>
      <c r="U84" s="502">
        <v>-452</v>
      </c>
      <c r="V84" s="502">
        <v>0</v>
      </c>
      <c r="W84" s="502">
        <v>-38211.699999999997</v>
      </c>
      <c r="X84" s="502">
        <v>0</v>
      </c>
      <c r="Y84" s="502">
        <v>0</v>
      </c>
      <c r="Z84" s="502">
        <v>-156231.1</v>
      </c>
      <c r="AA84" s="502">
        <v>-142386.68</v>
      </c>
      <c r="AB84" s="502">
        <v>-21</v>
      </c>
      <c r="AC84" s="502">
        <v>0</v>
      </c>
      <c r="AD84" s="502">
        <v>13856.33</v>
      </c>
      <c r="AE84" s="502">
        <v>0</v>
      </c>
      <c r="AF84" s="502">
        <v>0</v>
      </c>
      <c r="AG84" s="502">
        <v>0</v>
      </c>
      <c r="AH84" s="502">
        <v>8998.19</v>
      </c>
      <c r="AI84" s="502">
        <v>0</v>
      </c>
      <c r="AJ84" s="502">
        <v>-4821.62</v>
      </c>
      <c r="AK84" s="502">
        <v>0</v>
      </c>
      <c r="AL84" s="502">
        <v>-21981.53</v>
      </c>
      <c r="AM84" s="502">
        <v>-13034</v>
      </c>
      <c r="AN84" s="502">
        <v>-54758</v>
      </c>
      <c r="AO84" s="502">
        <v>0</v>
      </c>
      <c r="AP84" s="502">
        <v>-31202</v>
      </c>
      <c r="AQ84" s="502">
        <v>-22544.32</v>
      </c>
      <c r="AR84" s="502">
        <v>-82466</v>
      </c>
      <c r="AS84" s="502">
        <v>-27432.25</v>
      </c>
      <c r="AT84" s="502">
        <v>-13667</v>
      </c>
      <c r="AU84" s="502">
        <v>-243889.12</v>
      </c>
      <c r="AV84" s="502">
        <v>0</v>
      </c>
      <c r="AW84" s="502">
        <v>-13283</v>
      </c>
      <c r="AX84" s="502">
        <v>-6554.5</v>
      </c>
      <c r="AY84" s="502">
        <v>45393.42</v>
      </c>
      <c r="AZ84" s="502">
        <v>-30946</v>
      </c>
      <c r="BA84" s="502">
        <v>-3785</v>
      </c>
      <c r="BB84" s="502">
        <v>0</v>
      </c>
      <c r="BC84" s="502">
        <v>-66149</v>
      </c>
      <c r="BD84" s="502">
        <v>-14090.16</v>
      </c>
      <c r="BE84" s="502">
        <v>0</v>
      </c>
      <c r="BF84" s="502">
        <v>0</v>
      </c>
      <c r="BG84" s="502">
        <v>0</v>
      </c>
      <c r="BH84" s="502">
        <v>0</v>
      </c>
      <c r="BI84" s="502">
        <v>-224122</v>
      </c>
      <c r="BJ84" s="502">
        <v>0</v>
      </c>
      <c r="BK84" s="502">
        <v>0</v>
      </c>
      <c r="BL84" s="502">
        <v>0</v>
      </c>
      <c r="BM84" s="502">
        <v>0</v>
      </c>
      <c r="BN84" s="502">
        <v>0</v>
      </c>
      <c r="BO84" s="502">
        <v>0</v>
      </c>
      <c r="BP84" s="502">
        <v>0</v>
      </c>
      <c r="BQ84" s="502">
        <v>2825.75</v>
      </c>
      <c r="BR84" s="502">
        <v>0</v>
      </c>
      <c r="BS84" s="502">
        <v>0</v>
      </c>
      <c r="BT84" s="502">
        <v>-417392.13</v>
      </c>
      <c r="BU84" s="502">
        <v>0</v>
      </c>
      <c r="BV84" s="502">
        <v>0</v>
      </c>
      <c r="BW84" s="502">
        <v>0</v>
      </c>
      <c r="BX84" s="502">
        <v>0</v>
      </c>
      <c r="BY84" s="502">
        <v>-25861</v>
      </c>
      <c r="BZ84" s="502">
        <v>0</v>
      </c>
      <c r="CA84" s="502">
        <v>0</v>
      </c>
      <c r="CB84" s="502">
        <v>0</v>
      </c>
      <c r="CC84" s="503">
        <f t="shared" si="2"/>
        <v>-1970005.08</v>
      </c>
      <c r="CD84" s="523"/>
      <c r="CE84" s="523"/>
      <c r="CF84" s="523"/>
      <c r="CG84" s="523"/>
      <c r="CH84" s="523"/>
      <c r="CI84" s="523"/>
    </row>
    <row r="85" spans="1:87" s="524" customFormat="1" x14ac:dyDescent="0.2">
      <c r="A85" s="521" t="s">
        <v>1200</v>
      </c>
      <c r="B85" s="497" t="s">
        <v>10</v>
      </c>
      <c r="C85" s="498" t="s">
        <v>11</v>
      </c>
      <c r="D85" s="499"/>
      <c r="E85" s="525"/>
      <c r="F85" s="500" t="s">
        <v>769</v>
      </c>
      <c r="G85" s="528" t="s">
        <v>770</v>
      </c>
      <c r="H85" s="502">
        <v>12741900</v>
      </c>
      <c r="I85" s="522">
        <v>1685700</v>
      </c>
      <c r="J85" s="522">
        <v>13524500</v>
      </c>
      <c r="K85" s="522">
        <v>2586400</v>
      </c>
      <c r="L85" s="522">
        <v>2404600</v>
      </c>
      <c r="M85" s="522">
        <v>0</v>
      </c>
      <c r="N85" s="522">
        <v>6349000</v>
      </c>
      <c r="O85" s="522">
        <v>4783650</v>
      </c>
      <c r="P85" s="522">
        <v>1925960</v>
      </c>
      <c r="Q85" s="522">
        <v>6000000</v>
      </c>
      <c r="R85" s="522">
        <v>1414500</v>
      </c>
      <c r="S85" s="522">
        <v>2144400</v>
      </c>
      <c r="T85" s="522">
        <v>1777150</v>
      </c>
      <c r="U85" s="522">
        <v>3598000</v>
      </c>
      <c r="V85" s="522">
        <v>146790</v>
      </c>
      <c r="W85" s="522">
        <v>2126500</v>
      </c>
      <c r="X85" s="522">
        <v>1699000</v>
      </c>
      <c r="Y85" s="522">
        <v>346000</v>
      </c>
      <c r="Z85" s="522">
        <v>1741000</v>
      </c>
      <c r="AA85" s="522">
        <v>2898356</v>
      </c>
      <c r="AB85" s="522">
        <v>238500</v>
      </c>
      <c r="AC85" s="522">
        <v>3248126</v>
      </c>
      <c r="AD85" s="522">
        <v>821000</v>
      </c>
      <c r="AE85" s="522">
        <v>1245000</v>
      </c>
      <c r="AF85" s="522">
        <v>1685300</v>
      </c>
      <c r="AG85" s="522">
        <v>458000</v>
      </c>
      <c r="AH85" s="522">
        <v>1389314</v>
      </c>
      <c r="AI85" s="522">
        <v>3395500</v>
      </c>
      <c r="AJ85" s="522">
        <v>1970600</v>
      </c>
      <c r="AK85" s="522">
        <v>575500</v>
      </c>
      <c r="AL85" s="522">
        <v>1040500</v>
      </c>
      <c r="AM85" s="522">
        <v>631500</v>
      </c>
      <c r="AN85" s="522">
        <v>1180418</v>
      </c>
      <c r="AO85" s="522">
        <v>1771250</v>
      </c>
      <c r="AP85" s="522">
        <v>909000</v>
      </c>
      <c r="AQ85" s="522">
        <v>800000</v>
      </c>
      <c r="AR85" s="522">
        <v>784500</v>
      </c>
      <c r="AS85" s="522">
        <v>612000</v>
      </c>
      <c r="AT85" s="522">
        <v>1129500</v>
      </c>
      <c r="AU85" s="522">
        <v>2826500</v>
      </c>
      <c r="AV85" s="522">
        <v>1055750</v>
      </c>
      <c r="AW85" s="522">
        <v>1511900</v>
      </c>
      <c r="AX85" s="522">
        <v>903400</v>
      </c>
      <c r="AY85" s="522">
        <v>1043779</v>
      </c>
      <c r="AZ85" s="522">
        <v>188500</v>
      </c>
      <c r="BA85" s="522">
        <v>1062000</v>
      </c>
      <c r="BB85" s="522">
        <v>1438000</v>
      </c>
      <c r="BC85" s="522">
        <v>845500</v>
      </c>
      <c r="BD85" s="522">
        <v>2786330</v>
      </c>
      <c r="BE85" s="522">
        <v>0</v>
      </c>
      <c r="BF85" s="522">
        <v>1239500</v>
      </c>
      <c r="BG85" s="522">
        <v>279700</v>
      </c>
      <c r="BH85" s="522">
        <v>0</v>
      </c>
      <c r="BI85" s="522">
        <v>1663500</v>
      </c>
      <c r="BJ85" s="522">
        <v>645747</v>
      </c>
      <c r="BK85" s="522">
        <v>24000</v>
      </c>
      <c r="BL85" s="522">
        <v>26000</v>
      </c>
      <c r="BM85" s="522">
        <v>0</v>
      </c>
      <c r="BN85" s="522">
        <v>0</v>
      </c>
      <c r="BO85" s="522">
        <v>567601</v>
      </c>
      <c r="BP85" s="522">
        <v>297310</v>
      </c>
      <c r="BQ85" s="522">
        <v>344000</v>
      </c>
      <c r="BR85" s="522">
        <v>0</v>
      </c>
      <c r="BS85" s="522">
        <v>0</v>
      </c>
      <c r="BT85" s="522">
        <v>800000</v>
      </c>
      <c r="BU85" s="522">
        <v>253500</v>
      </c>
      <c r="BV85" s="522">
        <v>190000</v>
      </c>
      <c r="BW85" s="522">
        <v>810037</v>
      </c>
      <c r="BX85" s="522">
        <v>1375000</v>
      </c>
      <c r="BY85" s="522">
        <v>912250</v>
      </c>
      <c r="BZ85" s="522">
        <v>298120</v>
      </c>
      <c r="CA85" s="522">
        <v>98000</v>
      </c>
      <c r="CB85" s="522">
        <v>0</v>
      </c>
      <c r="CC85" s="503">
        <f t="shared" si="2"/>
        <v>117264838</v>
      </c>
      <c r="CD85" s="523"/>
      <c r="CE85" s="523"/>
      <c r="CF85" s="523"/>
      <c r="CG85" s="523"/>
      <c r="CH85" s="523"/>
      <c r="CI85" s="523"/>
    </row>
    <row r="86" spans="1:87" s="524" customFormat="1" x14ac:dyDescent="0.2">
      <c r="A86" s="521" t="s">
        <v>6457</v>
      </c>
      <c r="B86" s="497" t="s">
        <v>10</v>
      </c>
      <c r="C86" s="498" t="s">
        <v>11</v>
      </c>
      <c r="D86" s="499"/>
      <c r="E86" s="525"/>
      <c r="F86" s="500" t="s">
        <v>771</v>
      </c>
      <c r="G86" s="528" t="s">
        <v>111</v>
      </c>
      <c r="H86" s="502">
        <v>5328202.9400000004</v>
      </c>
      <c r="I86" s="522">
        <v>0</v>
      </c>
      <c r="J86" s="522">
        <v>4913860.47</v>
      </c>
      <c r="K86" s="522">
        <v>0</v>
      </c>
      <c r="L86" s="522">
        <v>0</v>
      </c>
      <c r="M86" s="522">
        <v>0</v>
      </c>
      <c r="N86" s="522">
        <v>984123.87</v>
      </c>
      <c r="O86" s="522">
        <v>0</v>
      </c>
      <c r="P86" s="522">
        <v>0</v>
      </c>
      <c r="Q86" s="522">
        <v>0</v>
      </c>
      <c r="R86" s="522">
        <v>0</v>
      </c>
      <c r="S86" s="522">
        <v>0</v>
      </c>
      <c r="T86" s="522">
        <v>0</v>
      </c>
      <c r="U86" s="522">
        <v>0</v>
      </c>
      <c r="V86" s="522">
        <v>0</v>
      </c>
      <c r="W86" s="522">
        <v>0</v>
      </c>
      <c r="X86" s="522">
        <v>0</v>
      </c>
      <c r="Y86" s="522">
        <v>0</v>
      </c>
      <c r="Z86" s="522">
        <v>0</v>
      </c>
      <c r="AA86" s="522">
        <v>0</v>
      </c>
      <c r="AB86" s="522">
        <v>0</v>
      </c>
      <c r="AC86" s="522">
        <v>49020</v>
      </c>
      <c r="AD86" s="522">
        <v>0</v>
      </c>
      <c r="AE86" s="522">
        <v>0</v>
      </c>
      <c r="AF86" s="522">
        <v>7263609.7999999998</v>
      </c>
      <c r="AG86" s="522">
        <v>0</v>
      </c>
      <c r="AH86" s="522">
        <v>5227299.3099999996</v>
      </c>
      <c r="AI86" s="522">
        <v>0</v>
      </c>
      <c r="AJ86" s="522">
        <v>2517934.37</v>
      </c>
      <c r="AK86" s="522">
        <v>1261527.1599999999</v>
      </c>
      <c r="AL86" s="522">
        <v>734639.01</v>
      </c>
      <c r="AM86" s="522">
        <v>528335.68999999994</v>
      </c>
      <c r="AN86" s="522">
        <v>4492042.83</v>
      </c>
      <c r="AO86" s="522">
        <v>4256720.45</v>
      </c>
      <c r="AP86" s="522">
        <v>760993.41</v>
      </c>
      <c r="AQ86" s="522">
        <v>715089.24</v>
      </c>
      <c r="AR86" s="522">
        <v>1362058.57</v>
      </c>
      <c r="AS86" s="522">
        <v>415264.25</v>
      </c>
      <c r="AT86" s="522">
        <v>1129513.69</v>
      </c>
      <c r="AU86" s="522">
        <v>166000</v>
      </c>
      <c r="AV86" s="522">
        <v>1878834</v>
      </c>
      <c r="AW86" s="522">
        <v>1519600</v>
      </c>
      <c r="AX86" s="522">
        <v>0</v>
      </c>
      <c r="AY86" s="522">
        <v>0</v>
      </c>
      <c r="AZ86" s="522">
        <v>0</v>
      </c>
      <c r="BA86" s="522">
        <v>0</v>
      </c>
      <c r="BB86" s="522">
        <v>0</v>
      </c>
      <c r="BC86" s="522">
        <v>13110.4</v>
      </c>
      <c r="BD86" s="522">
        <v>0</v>
      </c>
      <c r="BE86" s="522">
        <v>300000</v>
      </c>
      <c r="BF86" s="522">
        <v>0</v>
      </c>
      <c r="BG86" s="522">
        <v>0</v>
      </c>
      <c r="BH86" s="522">
        <v>0</v>
      </c>
      <c r="BI86" s="522">
        <v>860</v>
      </c>
      <c r="BJ86" s="522">
        <v>881857.7</v>
      </c>
      <c r="BK86" s="522">
        <v>0</v>
      </c>
      <c r="BL86" s="522">
        <v>0</v>
      </c>
      <c r="BM86" s="522">
        <v>0</v>
      </c>
      <c r="BN86" s="522">
        <v>0</v>
      </c>
      <c r="BO86" s="522">
        <v>142178.63</v>
      </c>
      <c r="BP86" s="522">
        <v>28800</v>
      </c>
      <c r="BQ86" s="522">
        <v>0</v>
      </c>
      <c r="BR86" s="522">
        <v>0</v>
      </c>
      <c r="BS86" s="522">
        <v>0</v>
      </c>
      <c r="BT86" s="522">
        <v>2011124.04</v>
      </c>
      <c r="BU86" s="522">
        <v>83449.929999999993</v>
      </c>
      <c r="BV86" s="522">
        <v>0</v>
      </c>
      <c r="BW86" s="522">
        <v>0</v>
      </c>
      <c r="BX86" s="522">
        <v>2994965</v>
      </c>
      <c r="BY86" s="522">
        <v>0</v>
      </c>
      <c r="BZ86" s="522">
        <v>0</v>
      </c>
      <c r="CA86" s="522">
        <v>0</v>
      </c>
      <c r="CB86" s="522">
        <v>0</v>
      </c>
      <c r="CC86" s="503">
        <f t="shared" si="2"/>
        <v>51961014.760000005</v>
      </c>
      <c r="CD86" s="523"/>
      <c r="CE86" s="523"/>
      <c r="CF86" s="523"/>
      <c r="CG86" s="523"/>
      <c r="CH86" s="523"/>
      <c r="CI86" s="523"/>
    </row>
    <row r="87" spans="1:87" s="524" customFormat="1" x14ac:dyDescent="0.2">
      <c r="A87" s="521" t="s">
        <v>6457</v>
      </c>
      <c r="B87" s="497" t="s">
        <v>10</v>
      </c>
      <c r="C87" s="498" t="s">
        <v>11</v>
      </c>
      <c r="D87" s="499"/>
      <c r="E87" s="525"/>
      <c r="F87" s="500" t="s">
        <v>772</v>
      </c>
      <c r="G87" s="528" t="s">
        <v>773</v>
      </c>
      <c r="H87" s="502">
        <v>1100677</v>
      </c>
      <c r="I87" s="522">
        <v>0</v>
      </c>
      <c r="J87" s="522">
        <v>0</v>
      </c>
      <c r="K87" s="522">
        <v>0</v>
      </c>
      <c r="L87" s="522">
        <v>0</v>
      </c>
      <c r="M87" s="522">
        <v>0</v>
      </c>
      <c r="N87" s="522">
        <v>0</v>
      </c>
      <c r="O87" s="522">
        <v>0</v>
      </c>
      <c r="P87" s="522">
        <v>0</v>
      </c>
      <c r="Q87" s="522">
        <v>0</v>
      </c>
      <c r="R87" s="522">
        <v>0</v>
      </c>
      <c r="S87" s="522">
        <v>0</v>
      </c>
      <c r="T87" s="522">
        <v>0</v>
      </c>
      <c r="U87" s="522">
        <v>0</v>
      </c>
      <c r="V87" s="522">
        <v>0</v>
      </c>
      <c r="W87" s="522">
        <v>0</v>
      </c>
      <c r="X87" s="522">
        <v>0</v>
      </c>
      <c r="Y87" s="522">
        <v>0</v>
      </c>
      <c r="Z87" s="522">
        <v>3216947.26</v>
      </c>
      <c r="AA87" s="522">
        <v>0</v>
      </c>
      <c r="AB87" s="522">
        <v>51000</v>
      </c>
      <c r="AC87" s="522">
        <v>0</v>
      </c>
      <c r="AD87" s="522">
        <v>0</v>
      </c>
      <c r="AE87" s="522">
        <v>0</v>
      </c>
      <c r="AF87" s="522">
        <v>0</v>
      </c>
      <c r="AG87" s="522">
        <v>0</v>
      </c>
      <c r="AH87" s="522">
        <v>282331.8</v>
      </c>
      <c r="AI87" s="522">
        <v>1100000</v>
      </c>
      <c r="AJ87" s="522">
        <v>0</v>
      </c>
      <c r="AK87" s="522">
        <v>0</v>
      </c>
      <c r="AL87" s="522">
        <v>94240</v>
      </c>
      <c r="AM87" s="522">
        <v>136000</v>
      </c>
      <c r="AN87" s="522">
        <v>0</v>
      </c>
      <c r="AO87" s="522">
        <v>0</v>
      </c>
      <c r="AP87" s="522">
        <v>170000</v>
      </c>
      <c r="AQ87" s="522">
        <v>179000</v>
      </c>
      <c r="AR87" s="522">
        <v>355000</v>
      </c>
      <c r="AS87" s="522">
        <v>0</v>
      </c>
      <c r="AT87" s="522">
        <v>45000</v>
      </c>
      <c r="AU87" s="522">
        <v>0</v>
      </c>
      <c r="AV87" s="522">
        <v>0</v>
      </c>
      <c r="AW87" s="522">
        <v>0</v>
      </c>
      <c r="AX87" s="522">
        <v>0</v>
      </c>
      <c r="AY87" s="522">
        <v>0</v>
      </c>
      <c r="AZ87" s="522">
        <v>0</v>
      </c>
      <c r="BA87" s="522">
        <v>0</v>
      </c>
      <c r="BB87" s="522">
        <v>300000</v>
      </c>
      <c r="BC87" s="522">
        <v>0</v>
      </c>
      <c r="BD87" s="522">
        <v>0</v>
      </c>
      <c r="BE87" s="522">
        <v>0</v>
      </c>
      <c r="BF87" s="522">
        <v>0</v>
      </c>
      <c r="BG87" s="522">
        <v>0</v>
      </c>
      <c r="BH87" s="522">
        <v>300000</v>
      </c>
      <c r="BI87" s="522">
        <v>431643</v>
      </c>
      <c r="BJ87" s="522">
        <v>0</v>
      </c>
      <c r="BK87" s="522">
        <v>0</v>
      </c>
      <c r="BL87" s="522">
        <v>0</v>
      </c>
      <c r="BM87" s="522">
        <v>0</v>
      </c>
      <c r="BN87" s="522">
        <v>481300.98</v>
      </c>
      <c r="BO87" s="522">
        <v>0</v>
      </c>
      <c r="BP87" s="522">
        <v>0</v>
      </c>
      <c r="BQ87" s="522">
        <v>5032</v>
      </c>
      <c r="BR87" s="522">
        <v>0</v>
      </c>
      <c r="BS87" s="522">
        <v>0</v>
      </c>
      <c r="BT87" s="522">
        <v>1246243.8999999999</v>
      </c>
      <c r="BU87" s="522">
        <v>0</v>
      </c>
      <c r="BV87" s="522">
        <v>0</v>
      </c>
      <c r="BW87" s="522">
        <v>0</v>
      </c>
      <c r="BX87" s="522">
        <v>0</v>
      </c>
      <c r="BY87" s="522">
        <v>0</v>
      </c>
      <c r="BZ87" s="522">
        <v>0</v>
      </c>
      <c r="CA87" s="522">
        <v>0</v>
      </c>
      <c r="CB87" s="522">
        <v>0</v>
      </c>
      <c r="CC87" s="503">
        <f t="shared" si="2"/>
        <v>9494415.9399999995</v>
      </c>
      <c r="CD87" s="523"/>
      <c r="CE87" s="523"/>
      <c r="CF87" s="523"/>
      <c r="CG87" s="523"/>
      <c r="CH87" s="523"/>
      <c r="CI87" s="523"/>
    </row>
    <row r="88" spans="1:87" s="524" customFormat="1" x14ac:dyDescent="0.2">
      <c r="A88" s="521" t="s">
        <v>6457</v>
      </c>
      <c r="B88" s="497" t="s">
        <v>10</v>
      </c>
      <c r="C88" s="498" t="s">
        <v>11</v>
      </c>
      <c r="D88" s="499"/>
      <c r="E88" s="525"/>
      <c r="F88" s="500" t="s">
        <v>1184</v>
      </c>
      <c r="G88" s="528" t="s">
        <v>6487</v>
      </c>
      <c r="H88" s="502">
        <v>0</v>
      </c>
      <c r="I88" s="502">
        <v>0</v>
      </c>
      <c r="J88" s="502">
        <v>0</v>
      </c>
      <c r="K88" s="502">
        <v>0</v>
      </c>
      <c r="L88" s="502">
        <v>0</v>
      </c>
      <c r="M88" s="502">
        <v>0</v>
      </c>
      <c r="N88" s="502">
        <v>24640.25</v>
      </c>
      <c r="O88" s="502">
        <v>884.5</v>
      </c>
      <c r="P88" s="502">
        <v>0</v>
      </c>
      <c r="Q88" s="502">
        <v>0</v>
      </c>
      <c r="R88" s="502">
        <v>0</v>
      </c>
      <c r="S88" s="502">
        <v>0</v>
      </c>
      <c r="T88" s="502">
        <v>0</v>
      </c>
      <c r="U88" s="502">
        <v>0</v>
      </c>
      <c r="V88" s="502">
        <v>0</v>
      </c>
      <c r="W88" s="502">
        <v>0</v>
      </c>
      <c r="X88" s="502">
        <v>0</v>
      </c>
      <c r="Y88" s="502">
        <v>0</v>
      </c>
      <c r="Z88" s="502">
        <v>33255905.300000001</v>
      </c>
      <c r="AA88" s="502">
        <v>9669.7999999999993</v>
      </c>
      <c r="AB88" s="502">
        <v>0</v>
      </c>
      <c r="AC88" s="502">
        <v>0</v>
      </c>
      <c r="AD88" s="502">
        <v>18558.79</v>
      </c>
      <c r="AE88" s="502">
        <v>0</v>
      </c>
      <c r="AF88" s="502">
        <v>0</v>
      </c>
      <c r="AG88" s="502">
        <v>0</v>
      </c>
      <c r="AH88" s="502">
        <v>0</v>
      </c>
      <c r="AI88" s="502">
        <v>0</v>
      </c>
      <c r="AJ88" s="502">
        <v>0</v>
      </c>
      <c r="AK88" s="502">
        <v>0</v>
      </c>
      <c r="AL88" s="502">
        <v>0</v>
      </c>
      <c r="AM88" s="502">
        <v>0</v>
      </c>
      <c r="AN88" s="502">
        <v>0</v>
      </c>
      <c r="AO88" s="502">
        <v>0</v>
      </c>
      <c r="AP88" s="502">
        <v>0</v>
      </c>
      <c r="AQ88" s="502">
        <v>0</v>
      </c>
      <c r="AR88" s="502">
        <v>0</v>
      </c>
      <c r="AS88" s="502">
        <v>0</v>
      </c>
      <c r="AT88" s="502">
        <v>0</v>
      </c>
      <c r="AU88" s="502">
        <v>2296.5</v>
      </c>
      <c r="AV88" s="502">
        <v>0</v>
      </c>
      <c r="AW88" s="502">
        <v>41102.5</v>
      </c>
      <c r="AX88" s="502">
        <v>254252.5</v>
      </c>
      <c r="AY88" s="502">
        <v>139049.04999999999</v>
      </c>
      <c r="AZ88" s="502">
        <v>0</v>
      </c>
      <c r="BA88" s="502">
        <v>15421.15</v>
      </c>
      <c r="BB88" s="502">
        <v>0</v>
      </c>
      <c r="BC88" s="502">
        <v>0</v>
      </c>
      <c r="BD88" s="502">
        <v>0</v>
      </c>
      <c r="BE88" s="502">
        <v>0</v>
      </c>
      <c r="BF88" s="502">
        <v>0</v>
      </c>
      <c r="BG88" s="502">
        <v>0</v>
      </c>
      <c r="BH88" s="502">
        <v>0</v>
      </c>
      <c r="BI88" s="502">
        <v>208660.5</v>
      </c>
      <c r="BJ88" s="502">
        <v>0</v>
      </c>
      <c r="BK88" s="502">
        <v>0</v>
      </c>
      <c r="BL88" s="502">
        <v>0</v>
      </c>
      <c r="BM88" s="502">
        <v>0</v>
      </c>
      <c r="BN88" s="502">
        <v>0</v>
      </c>
      <c r="BO88" s="502">
        <v>0</v>
      </c>
      <c r="BP88" s="502">
        <v>3083.7</v>
      </c>
      <c r="BQ88" s="502">
        <v>0</v>
      </c>
      <c r="BR88" s="502">
        <v>0</v>
      </c>
      <c r="BS88" s="502">
        <v>0</v>
      </c>
      <c r="BT88" s="502">
        <v>0</v>
      </c>
      <c r="BU88" s="502">
        <v>2466</v>
      </c>
      <c r="BV88" s="502">
        <v>0</v>
      </c>
      <c r="BW88" s="502">
        <v>0</v>
      </c>
      <c r="BX88" s="502">
        <v>532214.55000000005</v>
      </c>
      <c r="BY88" s="502">
        <v>7878</v>
      </c>
      <c r="BZ88" s="502">
        <v>0</v>
      </c>
      <c r="CA88" s="502">
        <v>0</v>
      </c>
      <c r="CB88" s="502">
        <v>0</v>
      </c>
      <c r="CC88" s="503">
        <f t="shared" si="2"/>
        <v>34516083.089999996</v>
      </c>
      <c r="CD88" s="523"/>
      <c r="CE88" s="523"/>
      <c r="CF88" s="523"/>
      <c r="CG88" s="523"/>
      <c r="CH88" s="523"/>
      <c r="CI88" s="523"/>
    </row>
    <row r="89" spans="1:87" s="524" customFormat="1" ht="24.75" customHeight="1" x14ac:dyDescent="0.2">
      <c r="A89" s="521" t="s">
        <v>6457</v>
      </c>
      <c r="B89" s="497" t="s">
        <v>12</v>
      </c>
      <c r="C89" s="498" t="s">
        <v>13</v>
      </c>
      <c r="D89" s="499">
        <v>43050</v>
      </c>
      <c r="E89" s="498" t="s">
        <v>900</v>
      </c>
      <c r="F89" s="500" t="s">
        <v>112</v>
      </c>
      <c r="G89" s="501" t="s">
        <v>113</v>
      </c>
      <c r="H89" s="502">
        <v>0</v>
      </c>
      <c r="I89" s="522">
        <v>0</v>
      </c>
      <c r="J89" s="522">
        <v>0</v>
      </c>
      <c r="K89" s="522">
        <v>0</v>
      </c>
      <c r="L89" s="522">
        <v>0</v>
      </c>
      <c r="M89" s="522">
        <v>0</v>
      </c>
      <c r="N89" s="522">
        <v>0</v>
      </c>
      <c r="O89" s="522">
        <v>0</v>
      </c>
      <c r="P89" s="522">
        <v>0</v>
      </c>
      <c r="Q89" s="522">
        <v>0</v>
      </c>
      <c r="R89" s="522">
        <v>0</v>
      </c>
      <c r="S89" s="522">
        <v>0</v>
      </c>
      <c r="T89" s="522">
        <v>0</v>
      </c>
      <c r="U89" s="522">
        <v>0</v>
      </c>
      <c r="V89" s="522">
        <v>0</v>
      </c>
      <c r="W89" s="522">
        <v>0</v>
      </c>
      <c r="X89" s="522">
        <v>0</v>
      </c>
      <c r="Y89" s="522">
        <v>0</v>
      </c>
      <c r="Z89" s="522">
        <v>0</v>
      </c>
      <c r="AA89" s="522">
        <v>0</v>
      </c>
      <c r="AB89" s="522">
        <v>0</v>
      </c>
      <c r="AC89" s="522">
        <v>0</v>
      </c>
      <c r="AD89" s="522">
        <v>0</v>
      </c>
      <c r="AE89" s="522">
        <v>0</v>
      </c>
      <c r="AF89" s="522">
        <v>0</v>
      </c>
      <c r="AG89" s="522">
        <v>0</v>
      </c>
      <c r="AH89" s="522">
        <v>0</v>
      </c>
      <c r="AI89" s="522">
        <v>0</v>
      </c>
      <c r="AJ89" s="522">
        <v>0</v>
      </c>
      <c r="AK89" s="522">
        <v>0</v>
      </c>
      <c r="AL89" s="522">
        <v>0</v>
      </c>
      <c r="AM89" s="522">
        <v>0</v>
      </c>
      <c r="AN89" s="522">
        <v>0</v>
      </c>
      <c r="AO89" s="522">
        <v>0</v>
      </c>
      <c r="AP89" s="522">
        <v>0</v>
      </c>
      <c r="AQ89" s="522">
        <v>0</v>
      </c>
      <c r="AR89" s="522">
        <v>0</v>
      </c>
      <c r="AS89" s="522">
        <v>0</v>
      </c>
      <c r="AT89" s="522">
        <v>2166286</v>
      </c>
      <c r="AU89" s="522">
        <v>0</v>
      </c>
      <c r="AV89" s="522">
        <v>0</v>
      </c>
      <c r="AW89" s="522">
        <v>0</v>
      </c>
      <c r="AX89" s="522">
        <v>0</v>
      </c>
      <c r="AY89" s="522">
        <v>0</v>
      </c>
      <c r="AZ89" s="522">
        <v>0</v>
      </c>
      <c r="BA89" s="522">
        <v>0</v>
      </c>
      <c r="BB89" s="522">
        <v>0</v>
      </c>
      <c r="BC89" s="522">
        <v>0</v>
      </c>
      <c r="BD89" s="522">
        <v>0</v>
      </c>
      <c r="BE89" s="522">
        <v>0</v>
      </c>
      <c r="BF89" s="522">
        <v>0</v>
      </c>
      <c r="BG89" s="522">
        <v>0</v>
      </c>
      <c r="BH89" s="522">
        <v>0</v>
      </c>
      <c r="BI89" s="522">
        <v>0</v>
      </c>
      <c r="BJ89" s="522">
        <v>0</v>
      </c>
      <c r="BK89" s="522">
        <v>0</v>
      </c>
      <c r="BL89" s="522">
        <v>0</v>
      </c>
      <c r="BM89" s="522">
        <v>0</v>
      </c>
      <c r="BN89" s="522">
        <v>0</v>
      </c>
      <c r="BO89" s="522">
        <v>0</v>
      </c>
      <c r="BP89" s="522">
        <v>0</v>
      </c>
      <c r="BQ89" s="522">
        <v>0</v>
      </c>
      <c r="BR89" s="522">
        <v>0</v>
      </c>
      <c r="BS89" s="522">
        <v>0</v>
      </c>
      <c r="BT89" s="522">
        <v>0</v>
      </c>
      <c r="BU89" s="522">
        <v>0</v>
      </c>
      <c r="BV89" s="522">
        <v>0</v>
      </c>
      <c r="BW89" s="522">
        <v>249218</v>
      </c>
      <c r="BX89" s="522">
        <v>0</v>
      </c>
      <c r="BY89" s="522">
        <v>0</v>
      </c>
      <c r="BZ89" s="522">
        <v>0</v>
      </c>
      <c r="CA89" s="522">
        <v>0</v>
      </c>
      <c r="CB89" s="522">
        <v>0</v>
      </c>
      <c r="CC89" s="503">
        <f t="shared" si="2"/>
        <v>2415504</v>
      </c>
      <c r="CD89" s="523"/>
      <c r="CE89" s="523"/>
      <c r="CF89" s="523"/>
      <c r="CG89" s="523"/>
      <c r="CH89" s="523"/>
      <c r="CI89" s="523"/>
    </row>
    <row r="90" spans="1:87" s="524" customFormat="1" ht="24" customHeight="1" x14ac:dyDescent="0.2">
      <c r="A90" s="521" t="s">
        <v>6457</v>
      </c>
      <c r="B90" s="497" t="s">
        <v>12</v>
      </c>
      <c r="C90" s="498" t="s">
        <v>13</v>
      </c>
      <c r="D90" s="499">
        <v>43050</v>
      </c>
      <c r="E90" s="498" t="s">
        <v>900</v>
      </c>
      <c r="F90" s="500" t="s">
        <v>114</v>
      </c>
      <c r="G90" s="501" t="s">
        <v>115</v>
      </c>
      <c r="H90" s="502">
        <v>0</v>
      </c>
      <c r="I90" s="502">
        <v>0</v>
      </c>
      <c r="J90" s="502">
        <v>0</v>
      </c>
      <c r="K90" s="502">
        <v>0</v>
      </c>
      <c r="L90" s="502">
        <v>0</v>
      </c>
      <c r="M90" s="502">
        <v>0</v>
      </c>
      <c r="N90" s="502">
        <v>0</v>
      </c>
      <c r="O90" s="502">
        <v>0</v>
      </c>
      <c r="P90" s="502">
        <v>0</v>
      </c>
      <c r="Q90" s="502">
        <v>0</v>
      </c>
      <c r="R90" s="502">
        <v>0</v>
      </c>
      <c r="S90" s="502">
        <v>0</v>
      </c>
      <c r="T90" s="502">
        <v>183670</v>
      </c>
      <c r="U90" s="502">
        <v>0</v>
      </c>
      <c r="V90" s="502">
        <v>0</v>
      </c>
      <c r="W90" s="502">
        <v>0</v>
      </c>
      <c r="X90" s="502">
        <v>0</v>
      </c>
      <c r="Y90" s="502">
        <v>0</v>
      </c>
      <c r="Z90" s="502">
        <v>0</v>
      </c>
      <c r="AA90" s="502">
        <v>0</v>
      </c>
      <c r="AB90" s="502">
        <v>0</v>
      </c>
      <c r="AC90" s="502">
        <v>0</v>
      </c>
      <c r="AD90" s="502">
        <v>0</v>
      </c>
      <c r="AE90" s="502">
        <v>0</v>
      </c>
      <c r="AF90" s="502">
        <v>0</v>
      </c>
      <c r="AG90" s="502">
        <v>0</v>
      </c>
      <c r="AH90" s="502">
        <v>0</v>
      </c>
      <c r="AI90" s="502">
        <v>0</v>
      </c>
      <c r="AJ90" s="502">
        <v>0</v>
      </c>
      <c r="AK90" s="502">
        <v>0</v>
      </c>
      <c r="AL90" s="502">
        <v>0</v>
      </c>
      <c r="AM90" s="502">
        <v>0</v>
      </c>
      <c r="AN90" s="502">
        <v>0</v>
      </c>
      <c r="AO90" s="502">
        <v>0</v>
      </c>
      <c r="AP90" s="502">
        <v>0</v>
      </c>
      <c r="AQ90" s="502">
        <v>0</v>
      </c>
      <c r="AR90" s="502">
        <v>0</v>
      </c>
      <c r="AS90" s="502">
        <v>0</v>
      </c>
      <c r="AT90" s="502">
        <v>0</v>
      </c>
      <c r="AU90" s="502">
        <v>0</v>
      </c>
      <c r="AV90" s="502">
        <v>0</v>
      </c>
      <c r="AW90" s="502">
        <v>0</v>
      </c>
      <c r="AX90" s="502">
        <v>0</v>
      </c>
      <c r="AY90" s="502">
        <v>0</v>
      </c>
      <c r="AZ90" s="502">
        <v>0</v>
      </c>
      <c r="BA90" s="502">
        <v>0</v>
      </c>
      <c r="BB90" s="502">
        <v>0</v>
      </c>
      <c r="BC90" s="502">
        <v>0</v>
      </c>
      <c r="BD90" s="502">
        <v>0</v>
      </c>
      <c r="BE90" s="502">
        <v>0</v>
      </c>
      <c r="BF90" s="502">
        <v>0</v>
      </c>
      <c r="BG90" s="502">
        <v>0</v>
      </c>
      <c r="BH90" s="502">
        <v>0</v>
      </c>
      <c r="BI90" s="502">
        <v>0</v>
      </c>
      <c r="BJ90" s="502">
        <v>0</v>
      </c>
      <c r="BK90" s="502">
        <v>0</v>
      </c>
      <c r="BL90" s="502">
        <v>0</v>
      </c>
      <c r="BM90" s="502">
        <v>0</v>
      </c>
      <c r="BN90" s="502">
        <v>0</v>
      </c>
      <c r="BO90" s="502">
        <v>0</v>
      </c>
      <c r="BP90" s="502">
        <v>0</v>
      </c>
      <c r="BQ90" s="502">
        <v>0</v>
      </c>
      <c r="BR90" s="502">
        <v>0</v>
      </c>
      <c r="BS90" s="502">
        <v>0</v>
      </c>
      <c r="BT90" s="502">
        <v>0</v>
      </c>
      <c r="BU90" s="502">
        <v>0</v>
      </c>
      <c r="BV90" s="502">
        <v>0</v>
      </c>
      <c r="BW90" s="502">
        <v>0</v>
      </c>
      <c r="BX90" s="502">
        <v>0</v>
      </c>
      <c r="BY90" s="502">
        <v>0</v>
      </c>
      <c r="BZ90" s="502">
        <v>0</v>
      </c>
      <c r="CA90" s="502">
        <v>0</v>
      </c>
      <c r="CB90" s="502">
        <v>0</v>
      </c>
      <c r="CC90" s="503">
        <f t="shared" si="2"/>
        <v>183670</v>
      </c>
      <c r="CD90" s="523"/>
      <c r="CE90" s="523"/>
      <c r="CF90" s="523"/>
      <c r="CG90" s="523"/>
      <c r="CH90" s="523"/>
      <c r="CI90" s="523"/>
    </row>
    <row r="91" spans="1:87" s="524" customFormat="1" ht="24" customHeight="1" x14ac:dyDescent="0.2">
      <c r="A91" s="521" t="s">
        <v>6457</v>
      </c>
      <c r="B91" s="497" t="s">
        <v>12</v>
      </c>
      <c r="C91" s="498" t="s">
        <v>13</v>
      </c>
      <c r="D91" s="499">
        <v>43050</v>
      </c>
      <c r="E91" s="498" t="s">
        <v>900</v>
      </c>
      <c r="F91" s="500" t="s">
        <v>739</v>
      </c>
      <c r="G91" s="501" t="s">
        <v>117</v>
      </c>
      <c r="H91" s="502">
        <v>0</v>
      </c>
      <c r="I91" s="502">
        <v>0</v>
      </c>
      <c r="J91" s="502">
        <v>0</v>
      </c>
      <c r="K91" s="502">
        <v>0</v>
      </c>
      <c r="L91" s="502">
        <v>0</v>
      </c>
      <c r="M91" s="502">
        <v>0</v>
      </c>
      <c r="N91" s="502">
        <v>0</v>
      </c>
      <c r="O91" s="502">
        <v>0</v>
      </c>
      <c r="P91" s="502">
        <v>0</v>
      </c>
      <c r="Q91" s="502">
        <v>0</v>
      </c>
      <c r="R91" s="502">
        <v>0</v>
      </c>
      <c r="S91" s="502">
        <v>0</v>
      </c>
      <c r="T91" s="502">
        <v>51410</v>
      </c>
      <c r="U91" s="502">
        <v>0</v>
      </c>
      <c r="V91" s="502">
        <v>0</v>
      </c>
      <c r="W91" s="502">
        <v>0</v>
      </c>
      <c r="X91" s="502">
        <v>0</v>
      </c>
      <c r="Y91" s="502">
        <v>0</v>
      </c>
      <c r="Z91" s="502">
        <v>0</v>
      </c>
      <c r="AA91" s="502">
        <v>0</v>
      </c>
      <c r="AB91" s="502">
        <v>0</v>
      </c>
      <c r="AC91" s="502">
        <v>0</v>
      </c>
      <c r="AD91" s="502">
        <v>0</v>
      </c>
      <c r="AE91" s="502">
        <v>0</v>
      </c>
      <c r="AF91" s="502">
        <v>0</v>
      </c>
      <c r="AG91" s="502">
        <v>0</v>
      </c>
      <c r="AH91" s="502">
        <v>0</v>
      </c>
      <c r="AI91" s="502">
        <v>0</v>
      </c>
      <c r="AJ91" s="502">
        <v>0</v>
      </c>
      <c r="AK91" s="502">
        <v>0</v>
      </c>
      <c r="AL91" s="502">
        <v>0</v>
      </c>
      <c r="AM91" s="502">
        <v>0</v>
      </c>
      <c r="AN91" s="502">
        <v>0</v>
      </c>
      <c r="AO91" s="502">
        <v>0</v>
      </c>
      <c r="AP91" s="502">
        <v>0</v>
      </c>
      <c r="AQ91" s="502">
        <v>0</v>
      </c>
      <c r="AR91" s="502">
        <v>0</v>
      </c>
      <c r="AS91" s="502">
        <v>0</v>
      </c>
      <c r="AT91" s="502">
        <v>0</v>
      </c>
      <c r="AU91" s="502">
        <v>0</v>
      </c>
      <c r="AV91" s="502">
        <v>0</v>
      </c>
      <c r="AW91" s="502">
        <v>0</v>
      </c>
      <c r="AX91" s="502">
        <v>0</v>
      </c>
      <c r="AY91" s="502">
        <v>0</v>
      </c>
      <c r="AZ91" s="502">
        <v>0</v>
      </c>
      <c r="BA91" s="502">
        <v>0</v>
      </c>
      <c r="BB91" s="502">
        <v>0</v>
      </c>
      <c r="BC91" s="502">
        <v>0</v>
      </c>
      <c r="BD91" s="502">
        <v>0</v>
      </c>
      <c r="BE91" s="502">
        <v>0</v>
      </c>
      <c r="BF91" s="502">
        <v>0</v>
      </c>
      <c r="BG91" s="502">
        <v>0</v>
      </c>
      <c r="BH91" s="502">
        <v>0</v>
      </c>
      <c r="BI91" s="502">
        <v>0</v>
      </c>
      <c r="BJ91" s="502">
        <v>0</v>
      </c>
      <c r="BK91" s="502">
        <v>0</v>
      </c>
      <c r="BL91" s="502">
        <v>0</v>
      </c>
      <c r="BM91" s="502">
        <v>0</v>
      </c>
      <c r="BN91" s="502">
        <v>0</v>
      </c>
      <c r="BO91" s="502">
        <v>0</v>
      </c>
      <c r="BP91" s="502">
        <v>0</v>
      </c>
      <c r="BQ91" s="502">
        <v>0</v>
      </c>
      <c r="BR91" s="502">
        <v>0</v>
      </c>
      <c r="BS91" s="502">
        <v>0</v>
      </c>
      <c r="BT91" s="502">
        <v>0</v>
      </c>
      <c r="BU91" s="502">
        <v>0</v>
      </c>
      <c r="BV91" s="502">
        <v>0</v>
      </c>
      <c r="BW91" s="502">
        <v>1288832</v>
      </c>
      <c r="BX91" s="502">
        <v>0</v>
      </c>
      <c r="BY91" s="502">
        <v>0</v>
      </c>
      <c r="BZ91" s="502">
        <v>0</v>
      </c>
      <c r="CA91" s="502">
        <v>0</v>
      </c>
      <c r="CB91" s="502">
        <v>0</v>
      </c>
      <c r="CC91" s="503">
        <f t="shared" si="2"/>
        <v>1340242</v>
      </c>
      <c r="CD91" s="523"/>
      <c r="CE91" s="523"/>
      <c r="CF91" s="523"/>
      <c r="CG91" s="523"/>
      <c r="CH91" s="523"/>
      <c r="CI91" s="523"/>
    </row>
    <row r="92" spans="1:87" s="524" customFormat="1" ht="24" customHeight="1" x14ac:dyDescent="0.2">
      <c r="A92" s="521" t="s">
        <v>6457</v>
      </c>
      <c r="B92" s="497" t="s">
        <v>12</v>
      </c>
      <c r="C92" s="498" t="s">
        <v>13</v>
      </c>
      <c r="D92" s="499">
        <v>43050</v>
      </c>
      <c r="E92" s="498" t="s">
        <v>900</v>
      </c>
      <c r="F92" s="500" t="s">
        <v>740</v>
      </c>
      <c r="G92" s="501" t="s">
        <v>118</v>
      </c>
      <c r="H92" s="502">
        <v>0</v>
      </c>
      <c r="I92" s="502">
        <v>0</v>
      </c>
      <c r="J92" s="502">
        <v>0</v>
      </c>
      <c r="K92" s="502">
        <v>0</v>
      </c>
      <c r="L92" s="502">
        <v>0</v>
      </c>
      <c r="M92" s="502">
        <v>0</v>
      </c>
      <c r="N92" s="502">
        <v>0</v>
      </c>
      <c r="O92" s="502">
        <v>0</v>
      </c>
      <c r="P92" s="502">
        <v>0</v>
      </c>
      <c r="Q92" s="502">
        <v>0</v>
      </c>
      <c r="R92" s="502">
        <v>0</v>
      </c>
      <c r="S92" s="502">
        <v>0</v>
      </c>
      <c r="T92" s="502">
        <v>17230</v>
      </c>
      <c r="U92" s="502">
        <v>0</v>
      </c>
      <c r="V92" s="502">
        <v>0</v>
      </c>
      <c r="W92" s="502">
        <v>0</v>
      </c>
      <c r="X92" s="502">
        <v>0</v>
      </c>
      <c r="Y92" s="502">
        <v>0</v>
      </c>
      <c r="Z92" s="502">
        <v>0</v>
      </c>
      <c r="AA92" s="502">
        <v>0</v>
      </c>
      <c r="AB92" s="502">
        <v>0</v>
      </c>
      <c r="AC92" s="502">
        <v>0</v>
      </c>
      <c r="AD92" s="502">
        <v>0</v>
      </c>
      <c r="AE92" s="502">
        <v>0</v>
      </c>
      <c r="AF92" s="502">
        <v>0</v>
      </c>
      <c r="AG92" s="502">
        <v>0</v>
      </c>
      <c r="AH92" s="502">
        <v>0</v>
      </c>
      <c r="AI92" s="502">
        <v>0</v>
      </c>
      <c r="AJ92" s="502">
        <v>0</v>
      </c>
      <c r="AK92" s="502">
        <v>0</v>
      </c>
      <c r="AL92" s="502">
        <v>0</v>
      </c>
      <c r="AM92" s="502">
        <v>0</v>
      </c>
      <c r="AN92" s="502">
        <v>0</v>
      </c>
      <c r="AO92" s="502">
        <v>0</v>
      </c>
      <c r="AP92" s="502">
        <v>0</v>
      </c>
      <c r="AQ92" s="502">
        <v>0</v>
      </c>
      <c r="AR92" s="502">
        <v>0</v>
      </c>
      <c r="AS92" s="502">
        <v>0</v>
      </c>
      <c r="AT92" s="502">
        <v>0</v>
      </c>
      <c r="AU92" s="502">
        <v>0</v>
      </c>
      <c r="AV92" s="502">
        <v>0</v>
      </c>
      <c r="AW92" s="502">
        <v>0</v>
      </c>
      <c r="AX92" s="502">
        <v>0</v>
      </c>
      <c r="AY92" s="502">
        <v>0</v>
      </c>
      <c r="AZ92" s="502">
        <v>0</v>
      </c>
      <c r="BA92" s="502">
        <v>0</v>
      </c>
      <c r="BB92" s="502">
        <v>0</v>
      </c>
      <c r="BC92" s="502">
        <v>0</v>
      </c>
      <c r="BD92" s="502">
        <v>0</v>
      </c>
      <c r="BE92" s="502">
        <v>0</v>
      </c>
      <c r="BF92" s="502">
        <v>0</v>
      </c>
      <c r="BG92" s="502">
        <v>0</v>
      </c>
      <c r="BH92" s="502">
        <v>0</v>
      </c>
      <c r="BI92" s="502">
        <v>0</v>
      </c>
      <c r="BJ92" s="502">
        <v>0</v>
      </c>
      <c r="BK92" s="502">
        <v>0</v>
      </c>
      <c r="BL92" s="502">
        <v>0</v>
      </c>
      <c r="BM92" s="502">
        <v>0</v>
      </c>
      <c r="BN92" s="502">
        <v>0</v>
      </c>
      <c r="BO92" s="502">
        <v>0</v>
      </c>
      <c r="BP92" s="502">
        <v>0</v>
      </c>
      <c r="BQ92" s="502">
        <v>0</v>
      </c>
      <c r="BR92" s="502">
        <v>0</v>
      </c>
      <c r="BS92" s="502">
        <v>0</v>
      </c>
      <c r="BT92" s="502">
        <v>0</v>
      </c>
      <c r="BU92" s="502">
        <v>0</v>
      </c>
      <c r="BV92" s="502">
        <v>0</v>
      </c>
      <c r="BW92" s="502">
        <v>229397.5</v>
      </c>
      <c r="BX92" s="502">
        <v>0</v>
      </c>
      <c r="BY92" s="502">
        <v>0</v>
      </c>
      <c r="BZ92" s="502">
        <v>0</v>
      </c>
      <c r="CA92" s="502">
        <v>0</v>
      </c>
      <c r="CB92" s="502">
        <v>0</v>
      </c>
      <c r="CC92" s="503">
        <f t="shared" si="2"/>
        <v>246627.5</v>
      </c>
      <c r="CD92" s="523"/>
      <c r="CE92" s="523"/>
      <c r="CF92" s="523"/>
      <c r="CG92" s="523"/>
      <c r="CH92" s="523"/>
      <c r="CI92" s="523"/>
    </row>
    <row r="93" spans="1:87" s="524" customFormat="1" ht="24" customHeight="1" x14ac:dyDescent="0.2">
      <c r="A93" s="521" t="s">
        <v>6457</v>
      </c>
      <c r="B93" s="497" t="s">
        <v>12</v>
      </c>
      <c r="C93" s="498" t="s">
        <v>13</v>
      </c>
      <c r="D93" s="499"/>
      <c r="E93" s="498"/>
      <c r="F93" s="500" t="s">
        <v>119</v>
      </c>
      <c r="G93" s="501" t="s">
        <v>120</v>
      </c>
      <c r="H93" s="502">
        <v>0</v>
      </c>
      <c r="I93" s="502">
        <v>0</v>
      </c>
      <c r="J93" s="502">
        <v>200</v>
      </c>
      <c r="K93" s="502">
        <v>0</v>
      </c>
      <c r="L93" s="502">
        <v>0</v>
      </c>
      <c r="M93" s="502">
        <v>0</v>
      </c>
      <c r="N93" s="502">
        <v>202120</v>
      </c>
      <c r="O93" s="502">
        <v>0</v>
      </c>
      <c r="P93" s="502">
        <v>0</v>
      </c>
      <c r="Q93" s="502">
        <v>0</v>
      </c>
      <c r="R93" s="502">
        <v>0</v>
      </c>
      <c r="S93" s="502">
        <v>0</v>
      </c>
      <c r="T93" s="502">
        <v>0</v>
      </c>
      <c r="U93" s="502">
        <v>0</v>
      </c>
      <c r="V93" s="502">
        <v>0</v>
      </c>
      <c r="W93" s="502">
        <v>0</v>
      </c>
      <c r="X93" s="502">
        <v>0</v>
      </c>
      <c r="Y93" s="502">
        <v>0</v>
      </c>
      <c r="Z93" s="502">
        <v>712715</v>
      </c>
      <c r="AA93" s="502">
        <v>61077.7</v>
      </c>
      <c r="AB93" s="502">
        <v>19900</v>
      </c>
      <c r="AC93" s="502">
        <v>0</v>
      </c>
      <c r="AD93" s="502">
        <v>0</v>
      </c>
      <c r="AE93" s="502">
        <v>0</v>
      </c>
      <c r="AF93" s="502">
        <v>0</v>
      </c>
      <c r="AG93" s="502">
        <v>0</v>
      </c>
      <c r="AH93" s="502">
        <v>0</v>
      </c>
      <c r="AI93" s="502">
        <v>0</v>
      </c>
      <c r="AJ93" s="502">
        <v>0</v>
      </c>
      <c r="AK93" s="502">
        <v>0</v>
      </c>
      <c r="AL93" s="502">
        <v>0</v>
      </c>
      <c r="AM93" s="502">
        <v>0</v>
      </c>
      <c r="AN93" s="502">
        <v>0</v>
      </c>
      <c r="AO93" s="502">
        <v>0</v>
      </c>
      <c r="AP93" s="502">
        <v>0</v>
      </c>
      <c r="AQ93" s="502">
        <v>0</v>
      </c>
      <c r="AR93" s="502">
        <v>0</v>
      </c>
      <c r="AS93" s="502">
        <v>0</v>
      </c>
      <c r="AT93" s="502">
        <v>0</v>
      </c>
      <c r="AU93" s="502">
        <v>0</v>
      </c>
      <c r="AV93" s="502">
        <v>0</v>
      </c>
      <c r="AW93" s="502">
        <v>0</v>
      </c>
      <c r="AX93" s="502">
        <v>0</v>
      </c>
      <c r="AY93" s="502">
        <v>0</v>
      </c>
      <c r="AZ93" s="502">
        <v>0</v>
      </c>
      <c r="BA93" s="502">
        <v>0</v>
      </c>
      <c r="BB93" s="502">
        <v>32275</v>
      </c>
      <c r="BC93" s="502">
        <v>1960</v>
      </c>
      <c r="BD93" s="502">
        <v>2650</v>
      </c>
      <c r="BE93" s="502">
        <v>0</v>
      </c>
      <c r="BF93" s="502">
        <v>0</v>
      </c>
      <c r="BG93" s="502">
        <v>0</v>
      </c>
      <c r="BH93" s="502">
        <v>0</v>
      </c>
      <c r="BI93" s="502">
        <v>0</v>
      </c>
      <c r="BJ93" s="502">
        <v>21850</v>
      </c>
      <c r="BK93" s="502">
        <v>0</v>
      </c>
      <c r="BL93" s="502">
        <v>0</v>
      </c>
      <c r="BM93" s="502">
        <v>210940</v>
      </c>
      <c r="BN93" s="502">
        <v>0</v>
      </c>
      <c r="BO93" s="502">
        <v>0</v>
      </c>
      <c r="BP93" s="502">
        <v>0</v>
      </c>
      <c r="BQ93" s="502">
        <v>0</v>
      </c>
      <c r="BR93" s="502">
        <v>0</v>
      </c>
      <c r="BS93" s="502">
        <v>0</v>
      </c>
      <c r="BT93" s="502">
        <v>0</v>
      </c>
      <c r="BU93" s="502">
        <v>0</v>
      </c>
      <c r="BV93" s="502">
        <v>0</v>
      </c>
      <c r="BW93" s="502">
        <v>0</v>
      </c>
      <c r="BX93" s="502">
        <v>0</v>
      </c>
      <c r="BY93" s="502">
        <v>0</v>
      </c>
      <c r="BZ93" s="502">
        <v>0</v>
      </c>
      <c r="CA93" s="502">
        <v>0</v>
      </c>
      <c r="CB93" s="502">
        <v>0</v>
      </c>
      <c r="CC93" s="503">
        <f t="shared" si="2"/>
        <v>1265687.7</v>
      </c>
      <c r="CD93" s="523"/>
      <c r="CE93" s="523"/>
      <c r="CF93" s="523"/>
      <c r="CG93" s="523"/>
      <c r="CH93" s="523"/>
      <c r="CI93" s="523"/>
    </row>
    <row r="94" spans="1:87" s="524" customFormat="1" ht="24" customHeight="1" x14ac:dyDescent="0.2">
      <c r="A94" s="521" t="s">
        <v>1200</v>
      </c>
      <c r="B94" s="497" t="s">
        <v>12</v>
      </c>
      <c r="C94" s="498" t="s">
        <v>13</v>
      </c>
      <c r="D94" s="499">
        <v>43050</v>
      </c>
      <c r="E94" s="498" t="s">
        <v>900</v>
      </c>
      <c r="F94" s="500" t="s">
        <v>121</v>
      </c>
      <c r="G94" s="501" t="s">
        <v>122</v>
      </c>
      <c r="H94" s="502">
        <v>120010</v>
      </c>
      <c r="I94" s="502">
        <v>2415463.0699999998</v>
      </c>
      <c r="J94" s="502">
        <v>25920</v>
      </c>
      <c r="K94" s="502">
        <v>223780</v>
      </c>
      <c r="L94" s="502">
        <v>0</v>
      </c>
      <c r="M94" s="502">
        <v>0</v>
      </c>
      <c r="N94" s="502">
        <v>1545710</v>
      </c>
      <c r="O94" s="502">
        <v>92700</v>
      </c>
      <c r="P94" s="502">
        <v>2400</v>
      </c>
      <c r="Q94" s="502">
        <v>0</v>
      </c>
      <c r="R94" s="502">
        <v>0</v>
      </c>
      <c r="S94" s="502">
        <v>391310</v>
      </c>
      <c r="T94" s="502">
        <v>230490</v>
      </c>
      <c r="U94" s="502">
        <v>160250</v>
      </c>
      <c r="V94" s="502">
        <v>11620</v>
      </c>
      <c r="W94" s="502">
        <v>0</v>
      </c>
      <c r="X94" s="502">
        <v>0</v>
      </c>
      <c r="Y94" s="502">
        <v>0</v>
      </c>
      <c r="Z94" s="502">
        <v>299503</v>
      </c>
      <c r="AA94" s="502">
        <v>1401733</v>
      </c>
      <c r="AB94" s="502">
        <v>1583963</v>
      </c>
      <c r="AC94" s="502">
        <v>6940</v>
      </c>
      <c r="AD94" s="502">
        <v>0</v>
      </c>
      <c r="AE94" s="502">
        <v>576483</v>
      </c>
      <c r="AF94" s="502">
        <v>0</v>
      </c>
      <c r="AG94" s="502">
        <v>0</v>
      </c>
      <c r="AH94" s="502">
        <v>83535</v>
      </c>
      <c r="AI94" s="502">
        <v>0</v>
      </c>
      <c r="AJ94" s="502">
        <v>0</v>
      </c>
      <c r="AK94" s="502">
        <v>442120</v>
      </c>
      <c r="AL94" s="502">
        <v>0</v>
      </c>
      <c r="AM94" s="502">
        <v>0</v>
      </c>
      <c r="AN94" s="502">
        <v>0</v>
      </c>
      <c r="AO94" s="502">
        <v>0</v>
      </c>
      <c r="AP94" s="502">
        <v>0</v>
      </c>
      <c r="AQ94" s="502">
        <v>21240</v>
      </c>
      <c r="AR94" s="502">
        <v>0</v>
      </c>
      <c r="AS94" s="502">
        <v>0</v>
      </c>
      <c r="AT94" s="502">
        <v>0</v>
      </c>
      <c r="AU94" s="502">
        <v>71250</v>
      </c>
      <c r="AV94" s="502">
        <v>184650</v>
      </c>
      <c r="AW94" s="502">
        <v>356988</v>
      </c>
      <c r="AX94" s="502">
        <v>81910</v>
      </c>
      <c r="AY94" s="502">
        <v>0</v>
      </c>
      <c r="AZ94" s="502">
        <v>48940</v>
      </c>
      <c r="BA94" s="502">
        <v>665</v>
      </c>
      <c r="BB94" s="502">
        <v>430835</v>
      </c>
      <c r="BC94" s="502">
        <v>2000</v>
      </c>
      <c r="BD94" s="502">
        <v>0</v>
      </c>
      <c r="BE94" s="502">
        <v>0</v>
      </c>
      <c r="BF94" s="502">
        <v>370050</v>
      </c>
      <c r="BG94" s="502">
        <v>401095</v>
      </c>
      <c r="BH94" s="502">
        <v>641605</v>
      </c>
      <c r="BI94" s="502">
        <v>0</v>
      </c>
      <c r="BJ94" s="502">
        <v>128020</v>
      </c>
      <c r="BK94" s="502">
        <v>0</v>
      </c>
      <c r="BL94" s="502">
        <v>0</v>
      </c>
      <c r="BM94" s="502">
        <v>439838.75</v>
      </c>
      <c r="BN94" s="502">
        <v>370990</v>
      </c>
      <c r="BO94" s="502">
        <v>342553</v>
      </c>
      <c r="BP94" s="502">
        <v>33500</v>
      </c>
      <c r="BQ94" s="502">
        <v>0</v>
      </c>
      <c r="BR94" s="502">
        <v>423000</v>
      </c>
      <c r="BS94" s="502">
        <v>3680</v>
      </c>
      <c r="BT94" s="502">
        <v>132980</v>
      </c>
      <c r="BU94" s="502">
        <v>0</v>
      </c>
      <c r="BV94" s="502">
        <v>0</v>
      </c>
      <c r="BW94" s="502">
        <v>193370</v>
      </c>
      <c r="BX94" s="502">
        <v>220380</v>
      </c>
      <c r="BY94" s="502">
        <v>0</v>
      </c>
      <c r="BZ94" s="502">
        <v>0</v>
      </c>
      <c r="CA94" s="502">
        <v>0</v>
      </c>
      <c r="CB94" s="502">
        <v>270</v>
      </c>
      <c r="CC94" s="503">
        <f t="shared" si="2"/>
        <v>14513739.82</v>
      </c>
      <c r="CD94" s="523"/>
      <c r="CE94" s="523"/>
      <c r="CF94" s="523"/>
      <c r="CG94" s="523"/>
      <c r="CH94" s="523"/>
      <c r="CI94" s="523"/>
    </row>
    <row r="95" spans="1:87" s="524" customFormat="1" ht="24" customHeight="1" x14ac:dyDescent="0.2">
      <c r="A95" s="521" t="s">
        <v>6457</v>
      </c>
      <c r="B95" s="497" t="s">
        <v>12</v>
      </c>
      <c r="C95" s="498" t="s">
        <v>13</v>
      </c>
      <c r="D95" s="499">
        <v>43050</v>
      </c>
      <c r="E95" s="498" t="s">
        <v>900</v>
      </c>
      <c r="F95" s="500" t="s">
        <v>741</v>
      </c>
      <c r="G95" s="501" t="s">
        <v>116</v>
      </c>
      <c r="H95" s="502">
        <v>535705</v>
      </c>
      <c r="I95" s="522">
        <v>0</v>
      </c>
      <c r="J95" s="522">
        <v>234625</v>
      </c>
      <c r="K95" s="522">
        <v>0</v>
      </c>
      <c r="L95" s="522">
        <v>0</v>
      </c>
      <c r="M95" s="522">
        <v>0</v>
      </c>
      <c r="N95" s="522">
        <v>1885795</v>
      </c>
      <c r="O95" s="522">
        <v>0</v>
      </c>
      <c r="P95" s="522">
        <v>0</v>
      </c>
      <c r="Q95" s="522">
        <v>30700</v>
      </c>
      <c r="R95" s="522">
        <v>14600</v>
      </c>
      <c r="S95" s="522">
        <v>0</v>
      </c>
      <c r="T95" s="522">
        <v>0</v>
      </c>
      <c r="U95" s="522">
        <v>4836620.5999999996</v>
      </c>
      <c r="V95" s="522">
        <v>0</v>
      </c>
      <c r="W95" s="522">
        <v>0</v>
      </c>
      <c r="X95" s="522">
        <v>0</v>
      </c>
      <c r="Y95" s="522">
        <v>0</v>
      </c>
      <c r="Z95" s="522">
        <v>1758870</v>
      </c>
      <c r="AA95" s="522">
        <v>0</v>
      </c>
      <c r="AB95" s="522">
        <v>0</v>
      </c>
      <c r="AC95" s="522">
        <v>0</v>
      </c>
      <c r="AD95" s="522">
        <v>1130</v>
      </c>
      <c r="AE95" s="522">
        <v>0</v>
      </c>
      <c r="AF95" s="522">
        <v>22600</v>
      </c>
      <c r="AG95" s="522">
        <v>0</v>
      </c>
      <c r="AH95" s="522">
        <v>98145</v>
      </c>
      <c r="AI95" s="522">
        <v>6977735</v>
      </c>
      <c r="AJ95" s="522">
        <v>0</v>
      </c>
      <c r="AK95" s="522">
        <v>0</v>
      </c>
      <c r="AL95" s="522">
        <v>0</v>
      </c>
      <c r="AM95" s="522">
        <v>0</v>
      </c>
      <c r="AN95" s="522">
        <v>0</v>
      </c>
      <c r="AO95" s="522">
        <v>17890</v>
      </c>
      <c r="AP95" s="522">
        <v>0</v>
      </c>
      <c r="AQ95" s="522">
        <v>0</v>
      </c>
      <c r="AR95" s="522">
        <v>0</v>
      </c>
      <c r="AS95" s="522">
        <v>0</v>
      </c>
      <c r="AT95" s="522">
        <v>0</v>
      </c>
      <c r="AU95" s="522">
        <v>796950</v>
      </c>
      <c r="AV95" s="522">
        <v>0</v>
      </c>
      <c r="AW95" s="522">
        <v>0</v>
      </c>
      <c r="AX95" s="522">
        <v>0</v>
      </c>
      <c r="AY95" s="522">
        <v>0</v>
      </c>
      <c r="AZ95" s="522">
        <v>0</v>
      </c>
      <c r="BA95" s="522">
        <v>0</v>
      </c>
      <c r="BB95" s="522">
        <v>2969675</v>
      </c>
      <c r="BC95" s="522">
        <v>85381.5</v>
      </c>
      <c r="BD95" s="522">
        <v>2930</v>
      </c>
      <c r="BE95" s="522">
        <v>0</v>
      </c>
      <c r="BF95" s="522">
        <v>3350</v>
      </c>
      <c r="BG95" s="522">
        <v>0</v>
      </c>
      <c r="BH95" s="522">
        <v>0</v>
      </c>
      <c r="BI95" s="522">
        <v>0</v>
      </c>
      <c r="BJ95" s="522">
        <v>98390</v>
      </c>
      <c r="BK95" s="522">
        <v>0</v>
      </c>
      <c r="BL95" s="522">
        <v>0</v>
      </c>
      <c r="BM95" s="522">
        <v>1963150</v>
      </c>
      <c r="BN95" s="522">
        <v>0</v>
      </c>
      <c r="BO95" s="522">
        <v>7000</v>
      </c>
      <c r="BP95" s="522">
        <v>0</v>
      </c>
      <c r="BQ95" s="522">
        <v>0</v>
      </c>
      <c r="BR95" s="522">
        <v>0</v>
      </c>
      <c r="BS95" s="522">
        <v>0</v>
      </c>
      <c r="BT95" s="522">
        <v>4558316.2</v>
      </c>
      <c r="BU95" s="522">
        <v>400</v>
      </c>
      <c r="BV95" s="522">
        <v>0</v>
      </c>
      <c r="BW95" s="522">
        <v>0</v>
      </c>
      <c r="BX95" s="522">
        <v>0</v>
      </c>
      <c r="BY95" s="522">
        <v>191396</v>
      </c>
      <c r="BZ95" s="522">
        <v>0</v>
      </c>
      <c r="CA95" s="522">
        <v>0</v>
      </c>
      <c r="CB95" s="522">
        <v>0</v>
      </c>
      <c r="CC95" s="503">
        <f t="shared" si="2"/>
        <v>27091354.300000001</v>
      </c>
      <c r="CD95" s="523"/>
      <c r="CE95" s="523"/>
      <c r="CF95" s="523"/>
      <c r="CG95" s="523"/>
      <c r="CH95" s="523"/>
      <c r="CI95" s="523"/>
    </row>
    <row r="96" spans="1:87" s="524" customFormat="1" ht="24" customHeight="1" x14ac:dyDescent="0.2">
      <c r="A96" s="521" t="s">
        <v>6457</v>
      </c>
      <c r="B96" s="497" t="s">
        <v>12</v>
      </c>
      <c r="C96" s="498" t="s">
        <v>13</v>
      </c>
      <c r="D96" s="499"/>
      <c r="E96" s="498"/>
      <c r="F96" s="500" t="s">
        <v>745</v>
      </c>
      <c r="G96" s="501" t="s">
        <v>746</v>
      </c>
      <c r="H96" s="502">
        <v>0</v>
      </c>
      <c r="I96" s="522">
        <v>828406.88</v>
      </c>
      <c r="J96" s="522">
        <v>2109316.5499999998</v>
      </c>
      <c r="K96" s="522">
        <v>0</v>
      </c>
      <c r="L96" s="522">
        <v>148982.29999999999</v>
      </c>
      <c r="M96" s="522">
        <v>0</v>
      </c>
      <c r="N96" s="522">
        <v>0</v>
      </c>
      <c r="O96" s="522">
        <v>12602748.48</v>
      </c>
      <c r="P96" s="522">
        <v>1768963.71</v>
      </c>
      <c r="Q96" s="522">
        <v>1514660.67</v>
      </c>
      <c r="R96" s="522">
        <v>2620290.64</v>
      </c>
      <c r="S96" s="522">
        <v>1552993.87</v>
      </c>
      <c r="T96" s="522">
        <v>0</v>
      </c>
      <c r="U96" s="522">
        <v>9307290.1199999992</v>
      </c>
      <c r="V96" s="522">
        <v>18700</v>
      </c>
      <c r="W96" s="522">
        <v>447079.21</v>
      </c>
      <c r="X96" s="522">
        <v>173326.42</v>
      </c>
      <c r="Y96" s="522">
        <v>0</v>
      </c>
      <c r="Z96" s="522">
        <v>83882008.640000001</v>
      </c>
      <c r="AA96" s="522">
        <v>0</v>
      </c>
      <c r="AB96" s="522">
        <v>17700</v>
      </c>
      <c r="AC96" s="522">
        <v>8142619.21</v>
      </c>
      <c r="AD96" s="522">
        <v>3769837.02</v>
      </c>
      <c r="AE96" s="522">
        <v>64854</v>
      </c>
      <c r="AF96" s="522">
        <v>39274.57</v>
      </c>
      <c r="AG96" s="522">
        <v>0</v>
      </c>
      <c r="AH96" s="522">
        <v>998632.31</v>
      </c>
      <c r="AI96" s="522">
        <v>0</v>
      </c>
      <c r="AJ96" s="522">
        <v>0</v>
      </c>
      <c r="AK96" s="522">
        <v>0</v>
      </c>
      <c r="AL96" s="522">
        <v>0</v>
      </c>
      <c r="AM96" s="522">
        <v>447702.6</v>
      </c>
      <c r="AN96" s="522">
        <v>635100.93000000005</v>
      </c>
      <c r="AO96" s="522">
        <v>0</v>
      </c>
      <c r="AP96" s="522">
        <v>0</v>
      </c>
      <c r="AQ96" s="522">
        <v>1824726.95</v>
      </c>
      <c r="AR96" s="522">
        <v>0</v>
      </c>
      <c r="AS96" s="522">
        <v>0</v>
      </c>
      <c r="AT96" s="522">
        <v>275619.68</v>
      </c>
      <c r="AU96" s="522">
        <v>82500</v>
      </c>
      <c r="AV96" s="522">
        <v>0</v>
      </c>
      <c r="AW96" s="522">
        <v>0</v>
      </c>
      <c r="AX96" s="522">
        <v>0</v>
      </c>
      <c r="AY96" s="522">
        <v>0</v>
      </c>
      <c r="AZ96" s="522">
        <v>10000</v>
      </c>
      <c r="BA96" s="522">
        <v>0</v>
      </c>
      <c r="BB96" s="522">
        <v>50114470.079999998</v>
      </c>
      <c r="BC96" s="522">
        <v>0</v>
      </c>
      <c r="BD96" s="522">
        <v>0</v>
      </c>
      <c r="BE96" s="522">
        <v>2651576</v>
      </c>
      <c r="BF96" s="522">
        <v>0</v>
      </c>
      <c r="BG96" s="522">
        <v>0</v>
      </c>
      <c r="BH96" s="522">
        <v>52974</v>
      </c>
      <c r="BI96" s="522">
        <v>0</v>
      </c>
      <c r="BJ96" s="522">
        <v>0</v>
      </c>
      <c r="BK96" s="522">
        <v>0</v>
      </c>
      <c r="BL96" s="522">
        <v>0</v>
      </c>
      <c r="BM96" s="522">
        <v>32362443.079999998</v>
      </c>
      <c r="BN96" s="522">
        <v>0</v>
      </c>
      <c r="BO96" s="522">
        <v>61281.599999999999</v>
      </c>
      <c r="BP96" s="522">
        <v>0</v>
      </c>
      <c r="BQ96" s="522">
        <v>0</v>
      </c>
      <c r="BR96" s="522">
        <v>3286397.05</v>
      </c>
      <c r="BS96" s="522">
        <v>0</v>
      </c>
      <c r="BT96" s="522">
        <v>4863761.01</v>
      </c>
      <c r="BU96" s="522">
        <v>0</v>
      </c>
      <c r="BV96" s="522">
        <v>3906375.65</v>
      </c>
      <c r="BW96" s="522">
        <v>0</v>
      </c>
      <c r="BX96" s="522">
        <v>0</v>
      </c>
      <c r="BY96" s="522">
        <v>736561.17</v>
      </c>
      <c r="BZ96" s="522">
        <v>93061.58</v>
      </c>
      <c r="CA96" s="522">
        <v>0</v>
      </c>
      <c r="CB96" s="522">
        <v>490325.26</v>
      </c>
      <c r="CC96" s="503">
        <f t="shared" si="2"/>
        <v>231902561.24000001</v>
      </c>
      <c r="CD96" s="523"/>
      <c r="CE96" s="523"/>
      <c r="CF96" s="523"/>
      <c r="CG96" s="523"/>
      <c r="CH96" s="523"/>
      <c r="CI96" s="523"/>
    </row>
    <row r="97" spans="1:87" s="495" customFormat="1" ht="24" customHeight="1" x14ac:dyDescent="0.2">
      <c r="A97" s="496" t="s">
        <v>1200</v>
      </c>
      <c r="B97" s="497" t="s">
        <v>12</v>
      </c>
      <c r="C97" s="498" t="s">
        <v>13</v>
      </c>
      <c r="D97" s="499"/>
      <c r="E97" s="498"/>
      <c r="F97" s="500" t="s">
        <v>123</v>
      </c>
      <c r="G97" s="501" t="s">
        <v>975</v>
      </c>
      <c r="H97" s="502">
        <v>65120401.380000003</v>
      </c>
      <c r="I97" s="502">
        <v>32373724.199999999</v>
      </c>
      <c r="J97" s="502">
        <v>31256514</v>
      </c>
      <c r="K97" s="502">
        <v>9240001.8000000007</v>
      </c>
      <c r="L97" s="502">
        <v>3135831.5</v>
      </c>
      <c r="M97" s="502">
        <v>1381709.12</v>
      </c>
      <c r="N97" s="502">
        <v>94107711</v>
      </c>
      <c r="O97" s="502">
        <v>22683374</v>
      </c>
      <c r="P97" s="502">
        <v>4994323.5</v>
      </c>
      <c r="Q97" s="502">
        <v>42339143.689999998</v>
      </c>
      <c r="R97" s="502">
        <v>4209758.5</v>
      </c>
      <c r="S97" s="502">
        <v>13587018</v>
      </c>
      <c r="T97" s="502">
        <v>26451063.399999999</v>
      </c>
      <c r="U97" s="502">
        <v>17468677.68</v>
      </c>
      <c r="V97" s="502">
        <v>767967</v>
      </c>
      <c r="W97" s="502">
        <v>5609013.29</v>
      </c>
      <c r="X97" s="502">
        <v>5413909.5</v>
      </c>
      <c r="Y97" s="502">
        <v>4494387.5</v>
      </c>
      <c r="Z97" s="502">
        <v>39395283.479999997</v>
      </c>
      <c r="AA97" s="502">
        <v>14125998.75</v>
      </c>
      <c r="AB97" s="502">
        <v>5987021.3499999996</v>
      </c>
      <c r="AC97" s="502">
        <v>19225629.91</v>
      </c>
      <c r="AD97" s="502">
        <v>4994540.5</v>
      </c>
      <c r="AE97" s="502">
        <v>9997219.4600000009</v>
      </c>
      <c r="AF97" s="502">
        <v>14622508.75</v>
      </c>
      <c r="AG97" s="502">
        <v>1956323</v>
      </c>
      <c r="AH97" s="502">
        <v>7210258</v>
      </c>
      <c r="AI97" s="502">
        <v>65173905.200000003</v>
      </c>
      <c r="AJ97" s="502">
        <v>4697455</v>
      </c>
      <c r="AK97" s="502">
        <v>2438301</v>
      </c>
      <c r="AL97" s="502">
        <v>3052507</v>
      </c>
      <c r="AM97" s="502">
        <v>2375618.5699999998</v>
      </c>
      <c r="AN97" s="502">
        <v>3706001</v>
      </c>
      <c r="AO97" s="502">
        <v>4402176</v>
      </c>
      <c r="AP97" s="502">
        <v>3591701</v>
      </c>
      <c r="AQ97" s="502">
        <v>4720256.5</v>
      </c>
      <c r="AR97" s="502">
        <v>1848665.77</v>
      </c>
      <c r="AS97" s="502">
        <v>2118267</v>
      </c>
      <c r="AT97" s="502">
        <v>3349195.31</v>
      </c>
      <c r="AU97" s="502">
        <v>16585470</v>
      </c>
      <c r="AV97" s="502">
        <v>5932525</v>
      </c>
      <c r="AW97" s="502">
        <v>3682074.25</v>
      </c>
      <c r="AX97" s="502">
        <v>3615435.25</v>
      </c>
      <c r="AY97" s="502">
        <v>3639399.45</v>
      </c>
      <c r="AZ97" s="502">
        <v>1603008</v>
      </c>
      <c r="BA97" s="502">
        <v>4036929</v>
      </c>
      <c r="BB97" s="502">
        <v>41198334.25</v>
      </c>
      <c r="BC97" s="502">
        <v>2499137.5</v>
      </c>
      <c r="BD97" s="502">
        <v>7827389.75</v>
      </c>
      <c r="BE97" s="502">
        <v>6406144.0899999999</v>
      </c>
      <c r="BF97" s="502">
        <v>12450173</v>
      </c>
      <c r="BG97" s="502">
        <v>7474021</v>
      </c>
      <c r="BH97" s="502">
        <v>12339974.5</v>
      </c>
      <c r="BI97" s="502">
        <v>6552142.5</v>
      </c>
      <c r="BJ97" s="502">
        <v>3931032.25</v>
      </c>
      <c r="BK97" s="502">
        <v>1311349.25</v>
      </c>
      <c r="BL97" s="502">
        <v>864589.25</v>
      </c>
      <c r="BM97" s="502">
        <v>32092415.210000001</v>
      </c>
      <c r="BN97" s="502">
        <v>19189332.98</v>
      </c>
      <c r="BO97" s="502">
        <v>2862516</v>
      </c>
      <c r="BP97" s="502">
        <v>1834677</v>
      </c>
      <c r="BQ97" s="502">
        <v>3211138</v>
      </c>
      <c r="BR97" s="502">
        <v>4808550.2</v>
      </c>
      <c r="BS97" s="502">
        <v>2082918.75</v>
      </c>
      <c r="BT97" s="502">
        <v>20734017.5</v>
      </c>
      <c r="BU97" s="502">
        <v>2438005.9500000002</v>
      </c>
      <c r="BV97" s="502">
        <v>2319841.5</v>
      </c>
      <c r="BW97" s="502">
        <v>4654324.4000000004</v>
      </c>
      <c r="BX97" s="502">
        <v>6238395.4299999997</v>
      </c>
      <c r="BY97" s="502">
        <v>13364738.58</v>
      </c>
      <c r="BZ97" s="502">
        <v>2251862.31</v>
      </c>
      <c r="CA97" s="502">
        <v>1647585.25</v>
      </c>
      <c r="CB97" s="502">
        <v>1981640.75</v>
      </c>
      <c r="CC97" s="503">
        <f t="shared" si="2"/>
        <v>867284449.71000016</v>
      </c>
      <c r="CD97" s="482"/>
      <c r="CE97" s="482"/>
      <c r="CF97" s="482"/>
      <c r="CG97" s="482"/>
      <c r="CH97" s="482"/>
      <c r="CI97" s="482"/>
    </row>
    <row r="98" spans="1:87" s="524" customFormat="1" ht="24" customHeight="1" x14ac:dyDescent="0.2">
      <c r="A98" s="521" t="s">
        <v>1201</v>
      </c>
      <c r="B98" s="497" t="s">
        <v>12</v>
      </c>
      <c r="C98" s="498" t="s">
        <v>13</v>
      </c>
      <c r="D98" s="499">
        <v>41070</v>
      </c>
      <c r="E98" s="498" t="s">
        <v>902</v>
      </c>
      <c r="F98" s="500" t="s">
        <v>124</v>
      </c>
      <c r="G98" s="501" t="s">
        <v>976</v>
      </c>
      <c r="H98" s="502">
        <v>86558627.090000004</v>
      </c>
      <c r="I98" s="522">
        <v>34035792.25</v>
      </c>
      <c r="J98" s="522">
        <v>41138297</v>
      </c>
      <c r="K98" s="522">
        <v>5678123</v>
      </c>
      <c r="L98" s="522">
        <v>1031831.5</v>
      </c>
      <c r="M98" s="522">
        <v>139418.82999999999</v>
      </c>
      <c r="N98" s="522">
        <v>115551295.84999999</v>
      </c>
      <c r="O98" s="522">
        <v>23516303</v>
      </c>
      <c r="P98" s="522">
        <v>1172731</v>
      </c>
      <c r="Q98" s="522">
        <v>50323658.920000002</v>
      </c>
      <c r="R98" s="522">
        <v>1201447</v>
      </c>
      <c r="S98" s="522">
        <v>3646561</v>
      </c>
      <c r="T98" s="522">
        <v>35872772.420000002</v>
      </c>
      <c r="U98" s="522">
        <v>12066204.039999999</v>
      </c>
      <c r="V98" s="522">
        <v>98402</v>
      </c>
      <c r="W98" s="522">
        <v>1275325.93</v>
      </c>
      <c r="X98" s="522">
        <v>1899752</v>
      </c>
      <c r="Y98" s="522">
        <v>1524614</v>
      </c>
      <c r="Z98" s="522">
        <v>72278928.359999999</v>
      </c>
      <c r="AA98" s="522">
        <v>13043598.25</v>
      </c>
      <c r="AB98" s="522">
        <v>1265737.77</v>
      </c>
      <c r="AC98" s="522">
        <v>24489379.5</v>
      </c>
      <c r="AD98" s="522">
        <v>1079483</v>
      </c>
      <c r="AE98" s="522">
        <v>1756961</v>
      </c>
      <c r="AF98" s="522">
        <v>2647010.25</v>
      </c>
      <c r="AG98" s="522">
        <v>621745</v>
      </c>
      <c r="AH98" s="522">
        <v>5618</v>
      </c>
      <c r="AI98" s="522">
        <v>95883009.129999995</v>
      </c>
      <c r="AJ98" s="522">
        <v>1351288</v>
      </c>
      <c r="AK98" s="522">
        <v>546873</v>
      </c>
      <c r="AL98" s="522">
        <v>578299</v>
      </c>
      <c r="AM98" s="522">
        <v>428448</v>
      </c>
      <c r="AN98" s="522">
        <v>2040361</v>
      </c>
      <c r="AO98" s="522">
        <v>1488811.2</v>
      </c>
      <c r="AP98" s="522">
        <v>933055</v>
      </c>
      <c r="AQ98" s="522">
        <v>3217541</v>
      </c>
      <c r="AR98" s="522">
        <v>529099</v>
      </c>
      <c r="AS98" s="522">
        <v>986020.25</v>
      </c>
      <c r="AT98" s="522">
        <v>796525</v>
      </c>
      <c r="AU98" s="522">
        <v>57441876.969999999</v>
      </c>
      <c r="AV98" s="522">
        <v>228741</v>
      </c>
      <c r="AW98" s="522">
        <v>287700</v>
      </c>
      <c r="AX98" s="522">
        <v>691501</v>
      </c>
      <c r="AY98" s="522">
        <v>57497</v>
      </c>
      <c r="AZ98" s="522">
        <v>20000</v>
      </c>
      <c r="BA98" s="522">
        <v>1339799.5</v>
      </c>
      <c r="BB98" s="522">
        <v>75869190.75</v>
      </c>
      <c r="BC98" s="522">
        <v>989479</v>
      </c>
      <c r="BD98" s="522">
        <v>3729992</v>
      </c>
      <c r="BE98" s="522">
        <v>3262449</v>
      </c>
      <c r="BF98" s="522">
        <v>7813912</v>
      </c>
      <c r="BG98" s="522">
        <v>2819922</v>
      </c>
      <c r="BH98" s="522">
        <v>16750151.5</v>
      </c>
      <c r="BI98" s="522">
        <v>8686151.6999999993</v>
      </c>
      <c r="BJ98" s="522">
        <v>1949851.5</v>
      </c>
      <c r="BK98" s="522">
        <v>0</v>
      </c>
      <c r="BL98" s="522">
        <v>53581.5</v>
      </c>
      <c r="BM98" s="522">
        <v>65797409.950000003</v>
      </c>
      <c r="BN98" s="522">
        <v>1968660</v>
      </c>
      <c r="BO98" s="522">
        <v>770341</v>
      </c>
      <c r="BP98" s="522">
        <v>360727</v>
      </c>
      <c r="BQ98" s="522">
        <v>0</v>
      </c>
      <c r="BR98" s="522">
        <v>524726</v>
      </c>
      <c r="BS98" s="522">
        <v>685692</v>
      </c>
      <c r="BT98" s="522">
        <v>50181877.5</v>
      </c>
      <c r="BU98" s="522">
        <v>1446378.2</v>
      </c>
      <c r="BV98" s="522">
        <v>1017618</v>
      </c>
      <c r="BW98" s="522">
        <v>2228132.34</v>
      </c>
      <c r="BX98" s="522">
        <v>2552386.11</v>
      </c>
      <c r="BY98" s="522">
        <v>18238562.02</v>
      </c>
      <c r="BZ98" s="522">
        <v>451609.25</v>
      </c>
      <c r="CA98" s="522">
        <v>353760</v>
      </c>
      <c r="CB98" s="522">
        <v>110848</v>
      </c>
      <c r="CC98" s="503">
        <f t="shared" si="2"/>
        <v>971379471.33000028</v>
      </c>
      <c r="CD98" s="523"/>
      <c r="CE98" s="523"/>
      <c r="CF98" s="523"/>
      <c r="CG98" s="523"/>
      <c r="CH98" s="523"/>
      <c r="CI98" s="523"/>
    </row>
    <row r="99" spans="1:87" s="524" customFormat="1" ht="24" customHeight="1" x14ac:dyDescent="0.2">
      <c r="A99" s="521" t="s">
        <v>1200</v>
      </c>
      <c r="B99" s="497" t="s">
        <v>12</v>
      </c>
      <c r="C99" s="498" t="s">
        <v>13</v>
      </c>
      <c r="D99" s="499">
        <v>42070</v>
      </c>
      <c r="E99" s="498" t="s">
        <v>904</v>
      </c>
      <c r="F99" s="500" t="s">
        <v>125</v>
      </c>
      <c r="G99" s="501" t="s">
        <v>979</v>
      </c>
      <c r="H99" s="502">
        <v>397034</v>
      </c>
      <c r="I99" s="522">
        <v>115865</v>
      </c>
      <c r="J99" s="522">
        <v>0</v>
      </c>
      <c r="K99" s="522">
        <v>0</v>
      </c>
      <c r="L99" s="522">
        <v>0</v>
      </c>
      <c r="M99" s="522">
        <v>0</v>
      </c>
      <c r="N99" s="522">
        <v>532928.25</v>
      </c>
      <c r="O99" s="522">
        <v>1142990.25</v>
      </c>
      <c r="P99" s="522">
        <v>141427</v>
      </c>
      <c r="Q99" s="522">
        <v>2381117</v>
      </c>
      <c r="R99" s="522">
        <v>169281</v>
      </c>
      <c r="S99" s="522">
        <v>419575</v>
      </c>
      <c r="T99" s="522">
        <v>614563</v>
      </c>
      <c r="U99" s="522">
        <v>680292.95</v>
      </c>
      <c r="V99" s="522">
        <v>54929</v>
      </c>
      <c r="W99" s="522">
        <v>8638.2999999999993</v>
      </c>
      <c r="X99" s="522">
        <v>523459.2</v>
      </c>
      <c r="Y99" s="522">
        <v>338199</v>
      </c>
      <c r="Z99" s="522">
        <v>44947.5</v>
      </c>
      <c r="AA99" s="522">
        <v>804534</v>
      </c>
      <c r="AB99" s="522">
        <v>148957.17000000001</v>
      </c>
      <c r="AC99" s="522">
        <v>390439.75</v>
      </c>
      <c r="AD99" s="522">
        <v>1037672</v>
      </c>
      <c r="AE99" s="522">
        <v>13073</v>
      </c>
      <c r="AF99" s="522">
        <v>279435.25</v>
      </c>
      <c r="AG99" s="522">
        <v>520375</v>
      </c>
      <c r="AH99" s="522">
        <v>318886</v>
      </c>
      <c r="AI99" s="522">
        <v>758965.5</v>
      </c>
      <c r="AJ99" s="522">
        <v>39845</v>
      </c>
      <c r="AK99" s="522">
        <v>12724</v>
      </c>
      <c r="AL99" s="522">
        <v>2469</v>
      </c>
      <c r="AM99" s="522">
        <v>52897</v>
      </c>
      <c r="AN99" s="522">
        <v>572882</v>
      </c>
      <c r="AO99" s="522">
        <v>60136</v>
      </c>
      <c r="AP99" s="522">
        <v>20642</v>
      </c>
      <c r="AQ99" s="522">
        <v>401875</v>
      </c>
      <c r="AR99" s="522">
        <v>520757</v>
      </c>
      <c r="AS99" s="522">
        <v>297724.5</v>
      </c>
      <c r="AT99" s="522">
        <v>197324</v>
      </c>
      <c r="AU99" s="522">
        <v>5357.75</v>
      </c>
      <c r="AV99" s="522">
        <v>443990</v>
      </c>
      <c r="AW99" s="522">
        <v>194883</v>
      </c>
      <c r="AX99" s="522">
        <v>401768</v>
      </c>
      <c r="AY99" s="522">
        <v>593535.75</v>
      </c>
      <c r="AZ99" s="522">
        <v>122017.5</v>
      </c>
      <c r="BA99" s="522">
        <v>57600</v>
      </c>
      <c r="BB99" s="522">
        <v>36558</v>
      </c>
      <c r="BC99" s="522">
        <v>273173</v>
      </c>
      <c r="BD99" s="522">
        <v>528748</v>
      </c>
      <c r="BE99" s="522">
        <v>558169</v>
      </c>
      <c r="BF99" s="522">
        <v>96200</v>
      </c>
      <c r="BG99" s="522">
        <v>94331</v>
      </c>
      <c r="BH99" s="522">
        <v>999754</v>
      </c>
      <c r="BI99" s="522">
        <v>77641</v>
      </c>
      <c r="BJ99" s="522">
        <v>247414</v>
      </c>
      <c r="BK99" s="522">
        <v>3461</v>
      </c>
      <c r="BL99" s="522">
        <v>21954.75</v>
      </c>
      <c r="BM99" s="522">
        <v>232685.35</v>
      </c>
      <c r="BN99" s="522">
        <v>797150</v>
      </c>
      <c r="BO99" s="522">
        <v>148857</v>
      </c>
      <c r="BP99" s="522">
        <v>47799</v>
      </c>
      <c r="BQ99" s="522">
        <v>385887</v>
      </c>
      <c r="BR99" s="522">
        <v>719458</v>
      </c>
      <c r="BS99" s="522">
        <v>43861</v>
      </c>
      <c r="BT99" s="522">
        <v>221719</v>
      </c>
      <c r="BU99" s="522">
        <v>170679.25</v>
      </c>
      <c r="BV99" s="522">
        <v>92690</v>
      </c>
      <c r="BW99" s="522">
        <v>539508.5</v>
      </c>
      <c r="BX99" s="522">
        <v>480940.75</v>
      </c>
      <c r="BY99" s="522">
        <v>167972</v>
      </c>
      <c r="BZ99" s="522">
        <v>218297</v>
      </c>
      <c r="CA99" s="522">
        <v>117135</v>
      </c>
      <c r="CB99" s="522">
        <v>92367</v>
      </c>
      <c r="CC99" s="503">
        <f t="shared" si="2"/>
        <v>23250421.220000003</v>
      </c>
      <c r="CD99" s="523"/>
      <c r="CE99" s="523"/>
      <c r="CF99" s="523"/>
      <c r="CG99" s="523"/>
      <c r="CH99" s="523"/>
      <c r="CI99" s="523"/>
    </row>
    <row r="100" spans="1:87" s="524" customFormat="1" ht="24" customHeight="1" x14ac:dyDescent="0.2">
      <c r="A100" s="521" t="s">
        <v>1201</v>
      </c>
      <c r="B100" s="497" t="s">
        <v>12</v>
      </c>
      <c r="C100" s="498" t="s">
        <v>13</v>
      </c>
      <c r="D100" s="499">
        <v>41070</v>
      </c>
      <c r="E100" s="498" t="s">
        <v>902</v>
      </c>
      <c r="F100" s="500" t="s">
        <v>126</v>
      </c>
      <c r="G100" s="501" t="s">
        <v>980</v>
      </c>
      <c r="H100" s="502">
        <v>8982093</v>
      </c>
      <c r="I100" s="522">
        <v>3138784</v>
      </c>
      <c r="J100" s="522">
        <v>2924098</v>
      </c>
      <c r="K100" s="522">
        <v>183637</v>
      </c>
      <c r="L100" s="522">
        <v>0</v>
      </c>
      <c r="M100" s="522">
        <v>0</v>
      </c>
      <c r="N100" s="522">
        <v>37280935.159999996</v>
      </c>
      <c r="O100" s="522">
        <v>1359181.75</v>
      </c>
      <c r="P100" s="522">
        <v>150891</v>
      </c>
      <c r="Q100" s="522">
        <v>11245685</v>
      </c>
      <c r="R100" s="522">
        <v>35031</v>
      </c>
      <c r="S100" s="522">
        <v>505283</v>
      </c>
      <c r="T100" s="522">
        <v>9980082.6999999993</v>
      </c>
      <c r="U100" s="522">
        <v>5105658.95</v>
      </c>
      <c r="V100" s="522">
        <v>0</v>
      </c>
      <c r="W100" s="522">
        <v>3482</v>
      </c>
      <c r="X100" s="522">
        <v>301703.59999999998</v>
      </c>
      <c r="Y100" s="522">
        <v>138851</v>
      </c>
      <c r="Z100" s="522">
        <v>22222416.420000002</v>
      </c>
      <c r="AA100" s="522">
        <v>3906814.5</v>
      </c>
      <c r="AB100" s="522">
        <v>390168.96</v>
      </c>
      <c r="AC100" s="522">
        <v>6413574</v>
      </c>
      <c r="AD100" s="522">
        <v>172338.5</v>
      </c>
      <c r="AE100" s="522">
        <v>110283</v>
      </c>
      <c r="AF100" s="522">
        <v>182585</v>
      </c>
      <c r="AG100" s="522">
        <v>75177</v>
      </c>
      <c r="AH100" s="522">
        <v>61525</v>
      </c>
      <c r="AI100" s="522">
        <v>39760543.149999999</v>
      </c>
      <c r="AJ100" s="522">
        <v>38132</v>
      </c>
      <c r="AK100" s="522">
        <v>29389</v>
      </c>
      <c r="AL100" s="522">
        <v>55027</v>
      </c>
      <c r="AM100" s="522">
        <v>44504</v>
      </c>
      <c r="AN100" s="522">
        <v>135724.99</v>
      </c>
      <c r="AO100" s="522">
        <v>178596</v>
      </c>
      <c r="AP100" s="522">
        <v>66268</v>
      </c>
      <c r="AQ100" s="522">
        <v>251381</v>
      </c>
      <c r="AR100" s="522">
        <v>44151</v>
      </c>
      <c r="AS100" s="522">
        <v>143505.5</v>
      </c>
      <c r="AT100" s="522">
        <v>27065</v>
      </c>
      <c r="AU100" s="522">
        <v>9679455.3300000001</v>
      </c>
      <c r="AV100" s="522">
        <v>236803</v>
      </c>
      <c r="AW100" s="522">
        <v>152121</v>
      </c>
      <c r="AX100" s="522">
        <v>184266</v>
      </c>
      <c r="AY100" s="522">
        <v>252218.37</v>
      </c>
      <c r="AZ100" s="522">
        <v>70039</v>
      </c>
      <c r="BA100" s="522">
        <v>138970</v>
      </c>
      <c r="BB100" s="522">
        <v>17005074</v>
      </c>
      <c r="BC100" s="522">
        <v>217774</v>
      </c>
      <c r="BD100" s="522">
        <v>271884</v>
      </c>
      <c r="BE100" s="522">
        <v>164319</v>
      </c>
      <c r="BF100" s="522">
        <v>211774</v>
      </c>
      <c r="BG100" s="522">
        <v>259530</v>
      </c>
      <c r="BH100" s="522">
        <v>1803954</v>
      </c>
      <c r="BI100" s="522">
        <v>2201701</v>
      </c>
      <c r="BJ100" s="522">
        <v>249076.5</v>
      </c>
      <c r="BK100" s="522">
        <v>6504</v>
      </c>
      <c r="BL100" s="522">
        <v>43420.75</v>
      </c>
      <c r="BM100" s="522">
        <v>12757366.699999999</v>
      </c>
      <c r="BN100" s="522">
        <v>9522720.2599999998</v>
      </c>
      <c r="BO100" s="522">
        <v>249588</v>
      </c>
      <c r="BP100" s="522">
        <v>71121</v>
      </c>
      <c r="BQ100" s="522">
        <v>99853</v>
      </c>
      <c r="BR100" s="522">
        <v>91341</v>
      </c>
      <c r="BS100" s="522">
        <v>31660</v>
      </c>
      <c r="BT100" s="522">
        <v>15164852.789999999</v>
      </c>
      <c r="BU100" s="522">
        <v>304356</v>
      </c>
      <c r="BV100" s="522">
        <v>253284</v>
      </c>
      <c r="BW100" s="522">
        <v>638233.5</v>
      </c>
      <c r="BX100" s="522">
        <v>741968</v>
      </c>
      <c r="BY100" s="522">
        <v>1734093</v>
      </c>
      <c r="BZ100" s="522">
        <v>201351</v>
      </c>
      <c r="CA100" s="522">
        <v>209885</v>
      </c>
      <c r="CB100" s="522">
        <v>220480</v>
      </c>
      <c r="CC100" s="503">
        <f t="shared" si="2"/>
        <v>231085603.38</v>
      </c>
      <c r="CD100" s="523"/>
      <c r="CE100" s="523"/>
      <c r="CF100" s="523"/>
      <c r="CG100" s="523"/>
      <c r="CH100" s="523"/>
      <c r="CI100" s="523"/>
    </row>
    <row r="101" spans="1:87" s="524" customFormat="1" ht="24" customHeight="1" x14ac:dyDescent="0.2">
      <c r="A101" s="521" t="s">
        <v>1200</v>
      </c>
      <c r="B101" s="497" t="s">
        <v>12</v>
      </c>
      <c r="C101" s="498" t="s">
        <v>13</v>
      </c>
      <c r="D101" s="499">
        <v>42070</v>
      </c>
      <c r="E101" s="498" t="s">
        <v>904</v>
      </c>
      <c r="F101" s="500" t="s">
        <v>127</v>
      </c>
      <c r="G101" s="501" t="s">
        <v>1015</v>
      </c>
      <c r="H101" s="502">
        <v>112466</v>
      </c>
      <c r="I101" s="522">
        <v>1070</v>
      </c>
      <c r="J101" s="522">
        <v>0</v>
      </c>
      <c r="K101" s="522">
        <v>0</v>
      </c>
      <c r="L101" s="522">
        <v>0</v>
      </c>
      <c r="M101" s="522">
        <v>0</v>
      </c>
      <c r="N101" s="522">
        <v>122016</v>
      </c>
      <c r="O101" s="522">
        <v>21225.25</v>
      </c>
      <c r="P101" s="522">
        <v>0</v>
      </c>
      <c r="Q101" s="522">
        <v>4836</v>
      </c>
      <c r="R101" s="522">
        <v>0</v>
      </c>
      <c r="S101" s="522">
        <v>0</v>
      </c>
      <c r="T101" s="522">
        <v>680</v>
      </c>
      <c r="U101" s="522">
        <v>0</v>
      </c>
      <c r="V101" s="522">
        <v>0</v>
      </c>
      <c r="W101" s="522">
        <v>107.5</v>
      </c>
      <c r="X101" s="522">
        <v>0</v>
      </c>
      <c r="Y101" s="522">
        <v>0</v>
      </c>
      <c r="Z101" s="522">
        <v>18755.5</v>
      </c>
      <c r="AA101" s="522">
        <v>3233</v>
      </c>
      <c r="AB101" s="522">
        <v>0</v>
      </c>
      <c r="AC101" s="522">
        <v>16995</v>
      </c>
      <c r="AD101" s="522">
        <v>0</v>
      </c>
      <c r="AE101" s="522">
        <v>1100</v>
      </c>
      <c r="AF101" s="522">
        <v>0</v>
      </c>
      <c r="AG101" s="522">
        <v>0</v>
      </c>
      <c r="AH101" s="522">
        <v>0</v>
      </c>
      <c r="AI101" s="522">
        <v>352531.5</v>
      </c>
      <c r="AJ101" s="522">
        <v>3776</v>
      </c>
      <c r="AK101" s="522">
        <v>0</v>
      </c>
      <c r="AL101" s="522">
        <v>0</v>
      </c>
      <c r="AM101" s="522">
        <v>4295.6099999999997</v>
      </c>
      <c r="AN101" s="522">
        <v>0</v>
      </c>
      <c r="AO101" s="522">
        <v>4004.47</v>
      </c>
      <c r="AP101" s="522">
        <v>0</v>
      </c>
      <c r="AQ101" s="522">
        <v>0</v>
      </c>
      <c r="AR101" s="522">
        <v>0</v>
      </c>
      <c r="AS101" s="522">
        <v>3300.13</v>
      </c>
      <c r="AT101" s="522">
        <v>0</v>
      </c>
      <c r="AU101" s="522">
        <v>675075.5</v>
      </c>
      <c r="AV101" s="522">
        <v>69836</v>
      </c>
      <c r="AW101" s="522">
        <v>41337.5</v>
      </c>
      <c r="AX101" s="522">
        <v>123901</v>
      </c>
      <c r="AY101" s="522">
        <v>34090</v>
      </c>
      <c r="AZ101" s="522">
        <v>14784</v>
      </c>
      <c r="BA101" s="522">
        <v>68144</v>
      </c>
      <c r="BB101" s="522">
        <v>195749.52</v>
      </c>
      <c r="BC101" s="522">
        <v>3267</v>
      </c>
      <c r="BD101" s="522">
        <v>0</v>
      </c>
      <c r="BE101" s="522">
        <v>0</v>
      </c>
      <c r="BF101" s="522">
        <v>0</v>
      </c>
      <c r="BG101" s="522">
        <v>0</v>
      </c>
      <c r="BH101" s="522">
        <v>0</v>
      </c>
      <c r="BI101" s="522">
        <v>22726.12</v>
      </c>
      <c r="BJ101" s="522">
        <v>0</v>
      </c>
      <c r="BK101" s="522">
        <v>0</v>
      </c>
      <c r="BL101" s="522">
        <v>0</v>
      </c>
      <c r="BM101" s="522">
        <v>70796</v>
      </c>
      <c r="BN101" s="522">
        <v>0</v>
      </c>
      <c r="BO101" s="522">
        <v>75</v>
      </c>
      <c r="BP101" s="522">
        <v>0</v>
      </c>
      <c r="BQ101" s="522">
        <v>77.67</v>
      </c>
      <c r="BR101" s="522">
        <v>0</v>
      </c>
      <c r="BS101" s="522">
        <v>0</v>
      </c>
      <c r="BT101" s="522">
        <v>17035</v>
      </c>
      <c r="BU101" s="522">
        <v>0</v>
      </c>
      <c r="BV101" s="522">
        <v>0</v>
      </c>
      <c r="BW101" s="522">
        <v>0</v>
      </c>
      <c r="BX101" s="522">
        <v>0</v>
      </c>
      <c r="BY101" s="522">
        <v>19039.25</v>
      </c>
      <c r="BZ101" s="522">
        <v>1018</v>
      </c>
      <c r="CA101" s="522">
        <v>0</v>
      </c>
      <c r="CB101" s="522">
        <v>12199.93</v>
      </c>
      <c r="CC101" s="503">
        <f t="shared" si="2"/>
        <v>2039543.45</v>
      </c>
      <c r="CD101" s="523"/>
      <c r="CE101" s="523"/>
      <c r="CF101" s="523"/>
      <c r="CG101" s="523"/>
      <c r="CH101" s="523"/>
      <c r="CI101" s="523"/>
    </row>
    <row r="102" spans="1:87" s="524" customFormat="1" ht="24" customHeight="1" x14ac:dyDescent="0.2">
      <c r="A102" s="521" t="s">
        <v>6457</v>
      </c>
      <c r="B102" s="497" t="s">
        <v>12</v>
      </c>
      <c r="C102" s="498" t="s">
        <v>13</v>
      </c>
      <c r="D102" s="499">
        <v>41070</v>
      </c>
      <c r="E102" s="498" t="s">
        <v>902</v>
      </c>
      <c r="F102" s="500" t="s">
        <v>128</v>
      </c>
      <c r="G102" s="501" t="s">
        <v>1016</v>
      </c>
      <c r="H102" s="502">
        <v>0</v>
      </c>
      <c r="I102" s="522">
        <v>0</v>
      </c>
      <c r="J102" s="522">
        <v>0</v>
      </c>
      <c r="K102" s="522">
        <v>0</v>
      </c>
      <c r="L102" s="522">
        <v>0</v>
      </c>
      <c r="M102" s="522">
        <v>0</v>
      </c>
      <c r="N102" s="522">
        <v>0</v>
      </c>
      <c r="O102" s="522">
        <v>4410</v>
      </c>
      <c r="P102" s="522">
        <v>0</v>
      </c>
      <c r="Q102" s="522">
        <v>18039.5</v>
      </c>
      <c r="R102" s="522">
        <v>0</v>
      </c>
      <c r="S102" s="522">
        <v>0</v>
      </c>
      <c r="T102" s="522">
        <v>800</v>
      </c>
      <c r="U102" s="522">
        <v>8508.8799999999992</v>
      </c>
      <c r="V102" s="522">
        <v>0</v>
      </c>
      <c r="W102" s="522">
        <v>0</v>
      </c>
      <c r="X102" s="522">
        <v>0</v>
      </c>
      <c r="Y102" s="522">
        <v>0</v>
      </c>
      <c r="Z102" s="522">
        <v>37356</v>
      </c>
      <c r="AA102" s="522">
        <v>42781</v>
      </c>
      <c r="AB102" s="522">
        <v>2566.1999999999998</v>
      </c>
      <c r="AC102" s="522">
        <v>0</v>
      </c>
      <c r="AD102" s="522">
        <v>0</v>
      </c>
      <c r="AE102" s="522">
        <v>0</v>
      </c>
      <c r="AF102" s="522">
        <v>3132.5</v>
      </c>
      <c r="AG102" s="522">
        <v>0</v>
      </c>
      <c r="AH102" s="522">
        <v>0</v>
      </c>
      <c r="AI102" s="522">
        <v>124456.66</v>
      </c>
      <c r="AJ102" s="522">
        <v>11719</v>
      </c>
      <c r="AK102" s="522">
        <v>740</v>
      </c>
      <c r="AL102" s="522">
        <v>207</v>
      </c>
      <c r="AM102" s="522">
        <v>2327</v>
      </c>
      <c r="AN102" s="522">
        <v>0</v>
      </c>
      <c r="AO102" s="522">
        <v>14370.47</v>
      </c>
      <c r="AP102" s="522">
        <v>6836.3</v>
      </c>
      <c r="AQ102" s="522">
        <v>0</v>
      </c>
      <c r="AR102" s="522">
        <v>4096</v>
      </c>
      <c r="AS102" s="522">
        <v>0</v>
      </c>
      <c r="AT102" s="522">
        <v>7416</v>
      </c>
      <c r="AU102" s="522">
        <v>107909.06</v>
      </c>
      <c r="AV102" s="522">
        <v>841133.17</v>
      </c>
      <c r="AW102" s="522">
        <v>3298.93</v>
      </c>
      <c r="AX102" s="522">
        <v>54412</v>
      </c>
      <c r="AY102" s="522">
        <v>1639.45</v>
      </c>
      <c r="AZ102" s="522">
        <v>11093.88</v>
      </c>
      <c r="BA102" s="522">
        <v>20640.63</v>
      </c>
      <c r="BB102" s="522">
        <v>142.5</v>
      </c>
      <c r="BC102" s="522">
        <v>0</v>
      </c>
      <c r="BD102" s="522">
        <v>0</v>
      </c>
      <c r="BE102" s="522">
        <v>0</v>
      </c>
      <c r="BF102" s="522">
        <v>0</v>
      </c>
      <c r="BG102" s="522">
        <v>0</v>
      </c>
      <c r="BH102" s="522">
        <v>5688</v>
      </c>
      <c r="BI102" s="522">
        <v>7274</v>
      </c>
      <c r="BJ102" s="522">
        <v>0</v>
      </c>
      <c r="BK102" s="522">
        <v>0</v>
      </c>
      <c r="BL102" s="522">
        <v>0</v>
      </c>
      <c r="BM102" s="522">
        <v>0</v>
      </c>
      <c r="BN102" s="522">
        <v>6934.85</v>
      </c>
      <c r="BO102" s="522">
        <v>0</v>
      </c>
      <c r="BP102" s="522">
        <v>0</v>
      </c>
      <c r="BQ102" s="522">
        <v>958.03</v>
      </c>
      <c r="BR102" s="522">
        <v>0</v>
      </c>
      <c r="BS102" s="522">
        <v>0</v>
      </c>
      <c r="BT102" s="522">
        <v>0</v>
      </c>
      <c r="BU102" s="522">
        <v>0</v>
      </c>
      <c r="BV102" s="522">
        <v>391787.17</v>
      </c>
      <c r="BW102" s="522">
        <v>0</v>
      </c>
      <c r="BX102" s="522">
        <v>10592.83</v>
      </c>
      <c r="BY102" s="522">
        <v>540.45000000000005</v>
      </c>
      <c r="BZ102" s="522">
        <v>0</v>
      </c>
      <c r="CA102" s="522">
        <v>0</v>
      </c>
      <c r="CB102" s="522">
        <v>0</v>
      </c>
      <c r="CC102" s="503">
        <f t="shared" si="2"/>
        <v>1753807.4599999997</v>
      </c>
      <c r="CD102" s="523"/>
      <c r="CE102" s="523"/>
      <c r="CF102" s="523"/>
      <c r="CG102" s="523"/>
      <c r="CH102" s="523"/>
      <c r="CI102" s="523"/>
    </row>
    <row r="103" spans="1:87" s="524" customFormat="1" ht="24" customHeight="1" x14ac:dyDescent="0.2">
      <c r="A103" s="521" t="s">
        <v>6457</v>
      </c>
      <c r="B103" s="497" t="s">
        <v>12</v>
      </c>
      <c r="C103" s="498" t="s">
        <v>13</v>
      </c>
      <c r="D103" s="499">
        <v>43050</v>
      </c>
      <c r="E103" s="498" t="s">
        <v>900</v>
      </c>
      <c r="F103" s="500" t="s">
        <v>129</v>
      </c>
      <c r="G103" s="528" t="s">
        <v>1017</v>
      </c>
      <c r="H103" s="502">
        <v>0</v>
      </c>
      <c r="I103" s="522">
        <v>0</v>
      </c>
      <c r="J103" s="522">
        <v>0</v>
      </c>
      <c r="K103" s="522">
        <v>0</v>
      </c>
      <c r="L103" s="522">
        <v>0</v>
      </c>
      <c r="M103" s="522">
        <v>0</v>
      </c>
      <c r="N103" s="522">
        <v>-40521</v>
      </c>
      <c r="O103" s="522">
        <v>-3033</v>
      </c>
      <c r="P103" s="522">
        <v>0</v>
      </c>
      <c r="Q103" s="522">
        <v>12304.2</v>
      </c>
      <c r="R103" s="522">
        <v>0</v>
      </c>
      <c r="S103" s="522">
        <v>0</v>
      </c>
      <c r="T103" s="522">
        <v>0</v>
      </c>
      <c r="U103" s="522">
        <v>-5767.57</v>
      </c>
      <c r="V103" s="522">
        <v>0</v>
      </c>
      <c r="W103" s="522">
        <v>0</v>
      </c>
      <c r="X103" s="522">
        <v>0</v>
      </c>
      <c r="Y103" s="522">
        <v>0</v>
      </c>
      <c r="Z103" s="522">
        <v>-6530.5</v>
      </c>
      <c r="AA103" s="522">
        <v>-16795.650000000001</v>
      </c>
      <c r="AB103" s="522">
        <v>222.56</v>
      </c>
      <c r="AC103" s="522">
        <v>0</v>
      </c>
      <c r="AD103" s="522">
        <v>240</v>
      </c>
      <c r="AE103" s="522">
        <v>0</v>
      </c>
      <c r="AF103" s="522">
        <v>0</v>
      </c>
      <c r="AG103" s="522">
        <v>0</v>
      </c>
      <c r="AH103" s="522">
        <v>0</v>
      </c>
      <c r="AI103" s="522">
        <v>-448288.35</v>
      </c>
      <c r="AJ103" s="522">
        <v>0</v>
      </c>
      <c r="AK103" s="522">
        <v>0</v>
      </c>
      <c r="AL103" s="522">
        <v>0</v>
      </c>
      <c r="AM103" s="522">
        <v>0</v>
      </c>
      <c r="AN103" s="522">
        <v>0</v>
      </c>
      <c r="AO103" s="522">
        <v>0</v>
      </c>
      <c r="AP103" s="522">
        <v>0</v>
      </c>
      <c r="AQ103" s="522">
        <v>-4684.24</v>
      </c>
      <c r="AR103" s="522">
        <v>0</v>
      </c>
      <c r="AS103" s="522">
        <v>-50665.919999999998</v>
      </c>
      <c r="AT103" s="522">
        <v>-967</v>
      </c>
      <c r="AU103" s="522">
        <v>-223440.39</v>
      </c>
      <c r="AV103" s="522">
        <v>0</v>
      </c>
      <c r="AW103" s="522">
        <v>3101</v>
      </c>
      <c r="AX103" s="522">
        <v>0</v>
      </c>
      <c r="AY103" s="522">
        <v>1685.6</v>
      </c>
      <c r="AZ103" s="522">
        <v>-730</v>
      </c>
      <c r="BA103" s="522">
        <v>-3839.4</v>
      </c>
      <c r="BB103" s="522">
        <v>0</v>
      </c>
      <c r="BC103" s="522">
        <v>0</v>
      </c>
      <c r="BD103" s="522">
        <v>0</v>
      </c>
      <c r="BE103" s="522">
        <v>0</v>
      </c>
      <c r="BF103" s="522">
        <v>0</v>
      </c>
      <c r="BG103" s="522">
        <v>0</v>
      </c>
      <c r="BH103" s="522">
        <v>0</v>
      </c>
      <c r="BI103" s="522">
        <v>0</v>
      </c>
      <c r="BJ103" s="522">
        <v>0</v>
      </c>
      <c r="BK103" s="522">
        <v>0</v>
      </c>
      <c r="BL103" s="522">
        <v>0</v>
      </c>
      <c r="BM103" s="522">
        <v>0</v>
      </c>
      <c r="BN103" s="522">
        <v>0</v>
      </c>
      <c r="BO103" s="522">
        <v>0</v>
      </c>
      <c r="BP103" s="522">
        <v>0</v>
      </c>
      <c r="BQ103" s="522">
        <v>0</v>
      </c>
      <c r="BR103" s="522">
        <v>0</v>
      </c>
      <c r="BS103" s="522">
        <v>0</v>
      </c>
      <c r="BT103" s="522">
        <v>-2723</v>
      </c>
      <c r="BU103" s="522">
        <v>0</v>
      </c>
      <c r="BV103" s="522">
        <v>0</v>
      </c>
      <c r="BW103" s="522">
        <v>0</v>
      </c>
      <c r="BX103" s="522">
        <v>0</v>
      </c>
      <c r="BY103" s="522">
        <v>-6010</v>
      </c>
      <c r="BZ103" s="522">
        <v>0</v>
      </c>
      <c r="CA103" s="522">
        <v>0</v>
      </c>
      <c r="CB103" s="522">
        <v>-3306.75</v>
      </c>
      <c r="CC103" s="503">
        <f t="shared" si="2"/>
        <v>-799749.41</v>
      </c>
      <c r="CD103" s="523"/>
      <c r="CE103" s="523"/>
      <c r="CF103" s="523"/>
      <c r="CG103" s="523"/>
      <c r="CH103" s="523"/>
      <c r="CI103" s="523"/>
    </row>
    <row r="104" spans="1:87" s="524" customFormat="1" ht="24" customHeight="1" x14ac:dyDescent="0.2">
      <c r="A104" s="521" t="s">
        <v>6457</v>
      </c>
      <c r="B104" s="497" t="s">
        <v>12</v>
      </c>
      <c r="C104" s="498" t="s">
        <v>13</v>
      </c>
      <c r="D104" s="499">
        <v>43050</v>
      </c>
      <c r="E104" s="498" t="s">
        <v>900</v>
      </c>
      <c r="F104" s="500" t="s">
        <v>130</v>
      </c>
      <c r="G104" s="528" t="s">
        <v>131</v>
      </c>
      <c r="H104" s="502">
        <v>0</v>
      </c>
      <c r="I104" s="502">
        <v>0</v>
      </c>
      <c r="J104" s="502">
        <v>-6325.78</v>
      </c>
      <c r="K104" s="502">
        <v>0</v>
      </c>
      <c r="L104" s="502">
        <v>0</v>
      </c>
      <c r="M104" s="502">
        <v>0</v>
      </c>
      <c r="N104" s="502">
        <v>-191051.92</v>
      </c>
      <c r="O104" s="502">
        <v>-158536.85999999999</v>
      </c>
      <c r="P104" s="502">
        <v>0</v>
      </c>
      <c r="Q104" s="502">
        <v>-69649.320000000007</v>
      </c>
      <c r="R104" s="502">
        <v>-1546.4</v>
      </c>
      <c r="S104" s="502">
        <v>0</v>
      </c>
      <c r="T104" s="502">
        <v>0</v>
      </c>
      <c r="U104" s="502">
        <v>-35648.910000000003</v>
      </c>
      <c r="V104" s="502">
        <v>0</v>
      </c>
      <c r="W104" s="502">
        <v>-1162.21</v>
      </c>
      <c r="X104" s="502">
        <v>0</v>
      </c>
      <c r="Y104" s="502">
        <v>0</v>
      </c>
      <c r="Z104" s="502">
        <v>0</v>
      </c>
      <c r="AA104" s="502">
        <v>-117656.26</v>
      </c>
      <c r="AB104" s="502">
        <v>-6576.62</v>
      </c>
      <c r="AC104" s="502">
        <v>-11192.7</v>
      </c>
      <c r="AD104" s="502">
        <v>0</v>
      </c>
      <c r="AE104" s="502">
        <v>0</v>
      </c>
      <c r="AF104" s="502">
        <v>0</v>
      </c>
      <c r="AG104" s="502">
        <v>0</v>
      </c>
      <c r="AH104" s="502">
        <v>0</v>
      </c>
      <c r="AI104" s="502">
        <v>-1656563.83</v>
      </c>
      <c r="AJ104" s="502">
        <v>0</v>
      </c>
      <c r="AK104" s="502">
        <v>0</v>
      </c>
      <c r="AL104" s="502">
        <v>-5248.96</v>
      </c>
      <c r="AM104" s="502">
        <v>0</v>
      </c>
      <c r="AN104" s="502">
        <v>-24691.200000000001</v>
      </c>
      <c r="AO104" s="502">
        <v>0</v>
      </c>
      <c r="AP104" s="502">
        <v>0</v>
      </c>
      <c r="AQ104" s="502">
        <v>0</v>
      </c>
      <c r="AR104" s="502">
        <v>0</v>
      </c>
      <c r="AS104" s="502">
        <v>-12902.4</v>
      </c>
      <c r="AT104" s="502">
        <v>0</v>
      </c>
      <c r="AU104" s="502">
        <v>-148029.29999999999</v>
      </c>
      <c r="AV104" s="502">
        <v>0</v>
      </c>
      <c r="AW104" s="502">
        <v>-1226.1600000000001</v>
      </c>
      <c r="AX104" s="502">
        <v>-92722.73</v>
      </c>
      <c r="AY104" s="502">
        <v>0</v>
      </c>
      <c r="AZ104" s="502">
        <v>-3604.3</v>
      </c>
      <c r="BA104" s="502">
        <v>0</v>
      </c>
      <c r="BB104" s="502">
        <v>0</v>
      </c>
      <c r="BC104" s="502">
        <v>0</v>
      </c>
      <c r="BD104" s="502">
        <v>0</v>
      </c>
      <c r="BE104" s="502">
        <v>0</v>
      </c>
      <c r="BF104" s="502">
        <v>-11862.08</v>
      </c>
      <c r="BG104" s="502">
        <v>0</v>
      </c>
      <c r="BH104" s="502">
        <v>0</v>
      </c>
      <c r="BI104" s="502">
        <v>0</v>
      </c>
      <c r="BJ104" s="502">
        <v>-6504.88</v>
      </c>
      <c r="BK104" s="502">
        <v>0</v>
      </c>
      <c r="BL104" s="502">
        <v>0</v>
      </c>
      <c r="BM104" s="502">
        <v>0</v>
      </c>
      <c r="BN104" s="502">
        <v>0</v>
      </c>
      <c r="BO104" s="502">
        <v>0</v>
      </c>
      <c r="BP104" s="502">
        <v>0</v>
      </c>
      <c r="BQ104" s="502">
        <v>0</v>
      </c>
      <c r="BR104" s="502">
        <v>0</v>
      </c>
      <c r="BS104" s="502">
        <v>0</v>
      </c>
      <c r="BT104" s="502">
        <v>-321330.42</v>
      </c>
      <c r="BU104" s="502">
        <v>0</v>
      </c>
      <c r="BV104" s="502">
        <v>-15618.67</v>
      </c>
      <c r="BW104" s="502">
        <v>-1234</v>
      </c>
      <c r="BX104" s="502">
        <v>0</v>
      </c>
      <c r="BY104" s="502">
        <v>-55031.99</v>
      </c>
      <c r="BZ104" s="502">
        <v>0</v>
      </c>
      <c r="CA104" s="502">
        <v>0</v>
      </c>
      <c r="CB104" s="502">
        <v>-354.56</v>
      </c>
      <c r="CC104" s="503">
        <f t="shared" si="2"/>
        <v>-2956272.46</v>
      </c>
      <c r="CD104" s="523"/>
      <c r="CE104" s="523"/>
      <c r="CF104" s="523"/>
      <c r="CG104" s="523"/>
      <c r="CH104" s="523"/>
      <c r="CI104" s="523"/>
    </row>
    <row r="105" spans="1:87" s="524" customFormat="1" ht="24" customHeight="1" x14ac:dyDescent="0.2">
      <c r="A105" s="521" t="s">
        <v>6457</v>
      </c>
      <c r="B105" s="497" t="s">
        <v>12</v>
      </c>
      <c r="C105" s="498" t="s">
        <v>13</v>
      </c>
      <c r="D105" s="499">
        <v>43050</v>
      </c>
      <c r="E105" s="498" t="s">
        <v>900</v>
      </c>
      <c r="F105" s="500" t="s">
        <v>132</v>
      </c>
      <c r="G105" s="528" t="s">
        <v>133</v>
      </c>
      <c r="H105" s="502">
        <v>0</v>
      </c>
      <c r="I105" s="502">
        <v>0</v>
      </c>
      <c r="J105" s="502">
        <v>0</v>
      </c>
      <c r="K105" s="502">
        <v>0</v>
      </c>
      <c r="L105" s="502">
        <v>0</v>
      </c>
      <c r="M105" s="502">
        <v>0</v>
      </c>
      <c r="N105" s="502">
        <v>81056.210000000006</v>
      </c>
      <c r="O105" s="502">
        <v>7273.07</v>
      </c>
      <c r="P105" s="502">
        <v>0</v>
      </c>
      <c r="Q105" s="502">
        <v>100633.9</v>
      </c>
      <c r="R105" s="502">
        <v>781.96</v>
      </c>
      <c r="S105" s="502">
        <v>0</v>
      </c>
      <c r="T105" s="502">
        <v>0</v>
      </c>
      <c r="U105" s="502">
        <v>0</v>
      </c>
      <c r="V105" s="502">
        <v>0</v>
      </c>
      <c r="W105" s="502">
        <v>0</v>
      </c>
      <c r="X105" s="502">
        <v>1372</v>
      </c>
      <c r="Y105" s="502">
        <v>0</v>
      </c>
      <c r="Z105" s="502">
        <v>179574.81</v>
      </c>
      <c r="AA105" s="502">
        <v>30994.52</v>
      </c>
      <c r="AB105" s="502">
        <v>0</v>
      </c>
      <c r="AC105" s="502">
        <v>622.34</v>
      </c>
      <c r="AD105" s="502">
        <v>34084.400000000001</v>
      </c>
      <c r="AE105" s="502">
        <v>0</v>
      </c>
      <c r="AF105" s="502">
        <v>0</v>
      </c>
      <c r="AG105" s="502">
        <v>0</v>
      </c>
      <c r="AH105" s="502">
        <v>0</v>
      </c>
      <c r="AI105" s="502">
        <v>503373.41</v>
      </c>
      <c r="AJ105" s="502">
        <v>0</v>
      </c>
      <c r="AK105" s="502">
        <v>0</v>
      </c>
      <c r="AL105" s="502">
        <v>0</v>
      </c>
      <c r="AM105" s="502">
        <v>0</v>
      </c>
      <c r="AN105" s="502">
        <v>3893.88</v>
      </c>
      <c r="AO105" s="502">
        <v>0</v>
      </c>
      <c r="AP105" s="502">
        <v>0</v>
      </c>
      <c r="AQ105" s="502">
        <v>0</v>
      </c>
      <c r="AR105" s="502">
        <v>11542.76</v>
      </c>
      <c r="AS105" s="502">
        <v>0</v>
      </c>
      <c r="AT105" s="502">
        <v>73.41</v>
      </c>
      <c r="AU105" s="502">
        <v>84722.7</v>
      </c>
      <c r="AV105" s="502">
        <v>64853.25</v>
      </c>
      <c r="AW105" s="502">
        <v>225.63</v>
      </c>
      <c r="AX105" s="502">
        <v>72204.89</v>
      </c>
      <c r="AY105" s="502">
        <v>0</v>
      </c>
      <c r="AZ105" s="502">
        <v>1490.5</v>
      </c>
      <c r="BA105" s="502">
        <v>18575.5</v>
      </c>
      <c r="BB105" s="502">
        <v>0</v>
      </c>
      <c r="BC105" s="502">
        <v>0</v>
      </c>
      <c r="BD105" s="502">
        <v>1960.97</v>
      </c>
      <c r="BE105" s="502">
        <v>0</v>
      </c>
      <c r="BF105" s="502">
        <v>0</v>
      </c>
      <c r="BG105" s="502">
        <v>0</v>
      </c>
      <c r="BH105" s="502">
        <v>0</v>
      </c>
      <c r="BI105" s="502">
        <v>0</v>
      </c>
      <c r="BJ105" s="502">
        <v>0</v>
      </c>
      <c r="BK105" s="502">
        <v>0</v>
      </c>
      <c r="BL105" s="502">
        <v>0</v>
      </c>
      <c r="BM105" s="502">
        <v>0</v>
      </c>
      <c r="BN105" s="502">
        <v>0</v>
      </c>
      <c r="BO105" s="502">
        <v>0</v>
      </c>
      <c r="BP105" s="502">
        <v>0</v>
      </c>
      <c r="BQ105" s="502">
        <v>0</v>
      </c>
      <c r="BR105" s="502">
        <v>0</v>
      </c>
      <c r="BS105" s="502">
        <v>0</v>
      </c>
      <c r="BT105" s="502">
        <v>3900.84</v>
      </c>
      <c r="BU105" s="502">
        <v>5552.16</v>
      </c>
      <c r="BV105" s="502">
        <v>3765.21</v>
      </c>
      <c r="BW105" s="502">
        <v>0</v>
      </c>
      <c r="BX105" s="502">
        <v>0</v>
      </c>
      <c r="BY105" s="502">
        <v>18120.98</v>
      </c>
      <c r="BZ105" s="502">
        <v>0</v>
      </c>
      <c r="CA105" s="502">
        <v>0</v>
      </c>
      <c r="CB105" s="502">
        <v>7635.06</v>
      </c>
      <c r="CC105" s="503">
        <f t="shared" si="2"/>
        <v>1238284.3599999999</v>
      </c>
      <c r="CD105" s="523"/>
      <c r="CE105" s="523"/>
      <c r="CF105" s="523"/>
      <c r="CG105" s="523"/>
      <c r="CH105" s="523"/>
      <c r="CI105" s="523"/>
    </row>
    <row r="106" spans="1:87" s="524" customFormat="1" ht="24" customHeight="1" x14ac:dyDescent="0.2">
      <c r="A106" s="521" t="s">
        <v>1200</v>
      </c>
      <c r="B106" s="497" t="s">
        <v>12</v>
      </c>
      <c r="C106" s="498" t="s">
        <v>13</v>
      </c>
      <c r="D106" s="499">
        <v>43050</v>
      </c>
      <c r="E106" s="498" t="s">
        <v>900</v>
      </c>
      <c r="F106" s="500" t="s">
        <v>774</v>
      </c>
      <c r="G106" s="528" t="s">
        <v>775</v>
      </c>
      <c r="H106" s="502">
        <v>561699.56000000006</v>
      </c>
      <c r="I106" s="502">
        <v>56084.12</v>
      </c>
      <c r="J106" s="502">
        <v>21039</v>
      </c>
      <c r="K106" s="502">
        <v>0</v>
      </c>
      <c r="L106" s="502">
        <v>0</v>
      </c>
      <c r="M106" s="502">
        <v>0</v>
      </c>
      <c r="N106" s="502">
        <v>281298.25</v>
      </c>
      <c r="O106" s="502">
        <v>67594.25</v>
      </c>
      <c r="P106" s="502">
        <v>0</v>
      </c>
      <c r="Q106" s="502">
        <v>180669.75</v>
      </c>
      <c r="R106" s="502">
        <v>45544</v>
      </c>
      <c r="S106" s="502">
        <v>13369</v>
      </c>
      <c r="T106" s="502">
        <v>123865</v>
      </c>
      <c r="U106" s="502">
        <v>57997.58</v>
      </c>
      <c r="V106" s="502">
        <v>0</v>
      </c>
      <c r="W106" s="502">
        <v>761.5</v>
      </c>
      <c r="X106" s="502">
        <v>0</v>
      </c>
      <c r="Y106" s="502">
        <v>14069</v>
      </c>
      <c r="Z106" s="502">
        <v>554622</v>
      </c>
      <c r="AA106" s="502">
        <v>64312</v>
      </c>
      <c r="AB106" s="502">
        <v>41746.92</v>
      </c>
      <c r="AC106" s="502">
        <v>65933</v>
      </c>
      <c r="AD106" s="502">
        <v>7275</v>
      </c>
      <c r="AE106" s="502">
        <v>14990.56</v>
      </c>
      <c r="AF106" s="502">
        <v>78755.25</v>
      </c>
      <c r="AG106" s="502">
        <v>0</v>
      </c>
      <c r="AH106" s="502">
        <v>68436.84</v>
      </c>
      <c r="AI106" s="502">
        <v>140158.5</v>
      </c>
      <c r="AJ106" s="502">
        <v>21705</v>
      </c>
      <c r="AK106" s="502">
        <v>0</v>
      </c>
      <c r="AL106" s="502">
        <v>1110</v>
      </c>
      <c r="AM106" s="502">
        <v>0</v>
      </c>
      <c r="AN106" s="502">
        <v>46332</v>
      </c>
      <c r="AO106" s="502">
        <v>17946.48</v>
      </c>
      <c r="AP106" s="502">
        <v>25167</v>
      </c>
      <c r="AQ106" s="502">
        <v>19045.5</v>
      </c>
      <c r="AR106" s="502">
        <v>13302</v>
      </c>
      <c r="AS106" s="502">
        <v>83599.86</v>
      </c>
      <c r="AT106" s="502">
        <v>0</v>
      </c>
      <c r="AU106" s="502">
        <v>1084043.75</v>
      </c>
      <c r="AV106" s="502">
        <v>2396398</v>
      </c>
      <c r="AW106" s="502">
        <v>47568</v>
      </c>
      <c r="AX106" s="502">
        <v>375852</v>
      </c>
      <c r="AY106" s="502">
        <v>79358.69</v>
      </c>
      <c r="AZ106" s="502">
        <v>15337</v>
      </c>
      <c r="BA106" s="502">
        <v>49045</v>
      </c>
      <c r="BB106" s="502">
        <v>0</v>
      </c>
      <c r="BC106" s="502">
        <v>10743</v>
      </c>
      <c r="BD106" s="502">
        <v>8660</v>
      </c>
      <c r="BE106" s="502">
        <v>0</v>
      </c>
      <c r="BF106" s="502">
        <v>125707</v>
      </c>
      <c r="BG106" s="502">
        <v>65874</v>
      </c>
      <c r="BH106" s="502">
        <v>12353</v>
      </c>
      <c r="BI106" s="502">
        <v>0</v>
      </c>
      <c r="BJ106" s="502">
        <v>95504</v>
      </c>
      <c r="BK106" s="502">
        <v>0</v>
      </c>
      <c r="BL106" s="502">
        <v>0</v>
      </c>
      <c r="BM106" s="502">
        <v>56170.25</v>
      </c>
      <c r="BN106" s="502">
        <v>17894.990000000002</v>
      </c>
      <c r="BO106" s="502">
        <v>0</v>
      </c>
      <c r="BP106" s="502">
        <v>0</v>
      </c>
      <c r="BQ106" s="502">
        <v>0</v>
      </c>
      <c r="BR106" s="502">
        <v>0</v>
      </c>
      <c r="BS106" s="502">
        <v>1437.05</v>
      </c>
      <c r="BT106" s="502">
        <v>62950</v>
      </c>
      <c r="BU106" s="502">
        <v>74095.75</v>
      </c>
      <c r="BV106" s="502">
        <v>0</v>
      </c>
      <c r="BW106" s="502">
        <v>9751</v>
      </c>
      <c r="BX106" s="502">
        <v>0</v>
      </c>
      <c r="BY106" s="502">
        <v>396067</v>
      </c>
      <c r="BZ106" s="502">
        <v>179</v>
      </c>
      <c r="CA106" s="502">
        <v>0</v>
      </c>
      <c r="CB106" s="502">
        <v>102757.99</v>
      </c>
      <c r="CC106" s="503">
        <f t="shared" si="2"/>
        <v>7776175.3900000006</v>
      </c>
      <c r="CD106" s="523"/>
      <c r="CE106" s="523"/>
      <c r="CF106" s="523"/>
      <c r="CG106" s="523"/>
      <c r="CH106" s="523"/>
      <c r="CI106" s="523"/>
    </row>
    <row r="107" spans="1:87" s="524" customFormat="1" ht="24" customHeight="1" x14ac:dyDescent="0.2">
      <c r="A107" s="521" t="s">
        <v>1201</v>
      </c>
      <c r="B107" s="497" t="s">
        <v>12</v>
      </c>
      <c r="C107" s="498" t="s">
        <v>13</v>
      </c>
      <c r="D107" s="499"/>
      <c r="E107" s="498"/>
      <c r="F107" s="512" t="s">
        <v>776</v>
      </c>
      <c r="G107" s="529" t="s">
        <v>777</v>
      </c>
      <c r="H107" s="502">
        <v>563246</v>
      </c>
      <c r="I107" s="522">
        <v>0</v>
      </c>
      <c r="J107" s="522">
        <v>18222.72</v>
      </c>
      <c r="K107" s="522">
        <v>0</v>
      </c>
      <c r="L107" s="522">
        <v>0</v>
      </c>
      <c r="M107" s="522">
        <v>0</v>
      </c>
      <c r="N107" s="522">
        <v>1512083.46</v>
      </c>
      <c r="O107" s="522">
        <v>140643.75</v>
      </c>
      <c r="P107" s="522">
        <v>0</v>
      </c>
      <c r="Q107" s="522">
        <v>267985.25</v>
      </c>
      <c r="R107" s="522">
        <v>15723</v>
      </c>
      <c r="S107" s="522">
        <v>0</v>
      </c>
      <c r="T107" s="522">
        <v>0</v>
      </c>
      <c r="U107" s="522">
        <v>46895.25</v>
      </c>
      <c r="V107" s="522">
        <v>0</v>
      </c>
      <c r="W107" s="522">
        <v>11794.21</v>
      </c>
      <c r="X107" s="522">
        <v>0</v>
      </c>
      <c r="Y107" s="522">
        <v>0</v>
      </c>
      <c r="Z107" s="522">
        <v>403684.25</v>
      </c>
      <c r="AA107" s="522">
        <v>332503</v>
      </c>
      <c r="AB107" s="522">
        <v>23056.75</v>
      </c>
      <c r="AC107" s="522">
        <v>261405.23</v>
      </c>
      <c r="AD107" s="522">
        <v>8547</v>
      </c>
      <c r="AE107" s="522">
        <v>0</v>
      </c>
      <c r="AF107" s="522">
        <v>40073.5</v>
      </c>
      <c r="AG107" s="522">
        <v>2988</v>
      </c>
      <c r="AH107" s="522">
        <v>0</v>
      </c>
      <c r="AI107" s="522">
        <v>3581760</v>
      </c>
      <c r="AJ107" s="522">
        <v>2608</v>
      </c>
      <c r="AK107" s="522">
        <v>0</v>
      </c>
      <c r="AL107" s="522">
        <v>18256</v>
      </c>
      <c r="AM107" s="522">
        <v>1380</v>
      </c>
      <c r="AN107" s="522">
        <v>118762.96</v>
      </c>
      <c r="AO107" s="522">
        <v>0</v>
      </c>
      <c r="AP107" s="522">
        <v>0</v>
      </c>
      <c r="AQ107" s="522">
        <v>0</v>
      </c>
      <c r="AR107" s="522">
        <v>10771.8</v>
      </c>
      <c r="AS107" s="522">
        <v>60383.519999999997</v>
      </c>
      <c r="AT107" s="522">
        <v>23417</v>
      </c>
      <c r="AU107" s="522">
        <v>1261810.3500000001</v>
      </c>
      <c r="AV107" s="522">
        <v>502271.54</v>
      </c>
      <c r="AW107" s="522">
        <v>35750</v>
      </c>
      <c r="AX107" s="522">
        <v>181142</v>
      </c>
      <c r="AY107" s="522">
        <v>22194.16</v>
      </c>
      <c r="AZ107" s="522">
        <v>9511</v>
      </c>
      <c r="BA107" s="522">
        <v>156099.79999999999</v>
      </c>
      <c r="BB107" s="522">
        <v>39643.199999999997</v>
      </c>
      <c r="BC107" s="522">
        <v>0</v>
      </c>
      <c r="BD107" s="522">
        <v>3216</v>
      </c>
      <c r="BE107" s="522">
        <v>16296.96</v>
      </c>
      <c r="BF107" s="522">
        <v>63616</v>
      </c>
      <c r="BG107" s="522">
        <v>0</v>
      </c>
      <c r="BH107" s="522">
        <v>21696</v>
      </c>
      <c r="BI107" s="522">
        <v>99546</v>
      </c>
      <c r="BJ107" s="522">
        <v>34296</v>
      </c>
      <c r="BK107" s="522">
        <v>0</v>
      </c>
      <c r="BL107" s="522">
        <v>0</v>
      </c>
      <c r="BM107" s="522">
        <v>0</v>
      </c>
      <c r="BN107" s="522">
        <v>11149</v>
      </c>
      <c r="BO107" s="522">
        <v>0</v>
      </c>
      <c r="BP107" s="522">
        <v>0</v>
      </c>
      <c r="BQ107" s="522">
        <v>0</v>
      </c>
      <c r="BR107" s="522">
        <v>0</v>
      </c>
      <c r="BS107" s="522">
        <v>17106</v>
      </c>
      <c r="BT107" s="522">
        <v>780713.43</v>
      </c>
      <c r="BU107" s="522">
        <v>29855.5</v>
      </c>
      <c r="BV107" s="522">
        <v>54885</v>
      </c>
      <c r="BW107" s="522">
        <v>52282.99</v>
      </c>
      <c r="BX107" s="522">
        <v>0</v>
      </c>
      <c r="BY107" s="522">
        <v>621771.52000000002</v>
      </c>
      <c r="BZ107" s="522">
        <v>3908</v>
      </c>
      <c r="CA107" s="522">
        <v>0</v>
      </c>
      <c r="CB107" s="522">
        <v>19475.5</v>
      </c>
      <c r="CC107" s="503">
        <f t="shared" si="2"/>
        <v>11504426.599999998</v>
      </c>
      <c r="CD107" s="523"/>
      <c r="CE107" s="523"/>
      <c r="CF107" s="523"/>
      <c r="CG107" s="523"/>
      <c r="CH107" s="523"/>
      <c r="CI107" s="523"/>
    </row>
    <row r="108" spans="1:87" s="524" customFormat="1" ht="24" customHeight="1" x14ac:dyDescent="0.2">
      <c r="A108" s="521" t="s">
        <v>6457</v>
      </c>
      <c r="B108" s="497" t="s">
        <v>12</v>
      </c>
      <c r="C108" s="498" t="s">
        <v>13</v>
      </c>
      <c r="D108" s="499"/>
      <c r="E108" s="498"/>
      <c r="F108" s="512" t="s">
        <v>778</v>
      </c>
      <c r="G108" s="529" t="s">
        <v>779</v>
      </c>
      <c r="H108" s="502">
        <v>0</v>
      </c>
      <c r="I108" s="522">
        <v>0</v>
      </c>
      <c r="J108" s="522">
        <v>0</v>
      </c>
      <c r="K108" s="522">
        <v>0</v>
      </c>
      <c r="L108" s="522">
        <v>0</v>
      </c>
      <c r="M108" s="522">
        <v>0</v>
      </c>
      <c r="N108" s="522">
        <v>0</v>
      </c>
      <c r="O108" s="522">
        <v>0</v>
      </c>
      <c r="P108" s="522">
        <v>0</v>
      </c>
      <c r="Q108" s="522">
        <v>-180669.75</v>
      </c>
      <c r="R108" s="522">
        <v>-44844</v>
      </c>
      <c r="S108" s="522">
        <v>-13369</v>
      </c>
      <c r="T108" s="522">
        <v>0</v>
      </c>
      <c r="U108" s="522">
        <v>-54375.08</v>
      </c>
      <c r="V108" s="522">
        <v>0</v>
      </c>
      <c r="W108" s="522">
        <v>0</v>
      </c>
      <c r="X108" s="522">
        <v>0</v>
      </c>
      <c r="Y108" s="522">
        <v>-15154</v>
      </c>
      <c r="Z108" s="522">
        <v>-763296.38</v>
      </c>
      <c r="AA108" s="522">
        <v>-9386</v>
      </c>
      <c r="AB108" s="522">
        <v>0</v>
      </c>
      <c r="AC108" s="522">
        <v>0</v>
      </c>
      <c r="AD108" s="522">
        <v>-7275</v>
      </c>
      <c r="AE108" s="522">
        <v>-349</v>
      </c>
      <c r="AF108" s="522">
        <v>0</v>
      </c>
      <c r="AG108" s="522">
        <v>0</v>
      </c>
      <c r="AH108" s="522">
        <v>0</v>
      </c>
      <c r="AI108" s="522">
        <v>0</v>
      </c>
      <c r="AJ108" s="522">
        <v>0</v>
      </c>
      <c r="AK108" s="522">
        <v>0</v>
      </c>
      <c r="AL108" s="522">
        <v>-1141</v>
      </c>
      <c r="AM108" s="522">
        <v>0</v>
      </c>
      <c r="AN108" s="522">
        <v>0</v>
      </c>
      <c r="AO108" s="522">
        <v>0</v>
      </c>
      <c r="AP108" s="522">
        <v>0</v>
      </c>
      <c r="AQ108" s="522">
        <v>-7225</v>
      </c>
      <c r="AR108" s="522">
        <v>0</v>
      </c>
      <c r="AS108" s="522">
        <v>-26976.58</v>
      </c>
      <c r="AT108" s="522">
        <v>0</v>
      </c>
      <c r="AU108" s="522">
        <v>0</v>
      </c>
      <c r="AV108" s="522">
        <v>-2440576</v>
      </c>
      <c r="AW108" s="522">
        <v>-47978</v>
      </c>
      <c r="AX108" s="522">
        <v>-90555.27</v>
      </c>
      <c r="AY108" s="522">
        <v>-70185.63</v>
      </c>
      <c r="AZ108" s="522">
        <v>-11080</v>
      </c>
      <c r="BA108" s="522">
        <v>-50172</v>
      </c>
      <c r="BB108" s="522">
        <v>0</v>
      </c>
      <c r="BC108" s="522">
        <v>0</v>
      </c>
      <c r="BD108" s="522">
        <v>0</v>
      </c>
      <c r="BE108" s="522">
        <v>0</v>
      </c>
      <c r="BF108" s="522">
        <v>0</v>
      </c>
      <c r="BG108" s="522">
        <v>0</v>
      </c>
      <c r="BH108" s="522">
        <v>0</v>
      </c>
      <c r="BI108" s="522">
        <v>0</v>
      </c>
      <c r="BJ108" s="522">
        <v>-15428.56</v>
      </c>
      <c r="BK108" s="522">
        <v>0</v>
      </c>
      <c r="BL108" s="522">
        <v>0</v>
      </c>
      <c r="BM108" s="522">
        <v>0</v>
      </c>
      <c r="BN108" s="522">
        <v>0</v>
      </c>
      <c r="BO108" s="522">
        <v>0</v>
      </c>
      <c r="BP108" s="522">
        <v>0</v>
      </c>
      <c r="BQ108" s="522">
        <v>0</v>
      </c>
      <c r="BR108" s="522">
        <v>0</v>
      </c>
      <c r="BS108" s="522">
        <v>0</v>
      </c>
      <c r="BT108" s="522">
        <v>0</v>
      </c>
      <c r="BU108" s="522">
        <v>-24150.63</v>
      </c>
      <c r="BV108" s="522">
        <v>0</v>
      </c>
      <c r="BW108" s="522">
        <v>0</v>
      </c>
      <c r="BX108" s="522">
        <v>0</v>
      </c>
      <c r="BY108" s="522">
        <v>0</v>
      </c>
      <c r="BZ108" s="522">
        <v>0</v>
      </c>
      <c r="CA108" s="522">
        <v>0</v>
      </c>
      <c r="CB108" s="522">
        <v>0</v>
      </c>
      <c r="CC108" s="503">
        <f t="shared" si="2"/>
        <v>-3874186.88</v>
      </c>
      <c r="CD108" s="523"/>
      <c r="CE108" s="523"/>
      <c r="CF108" s="523"/>
      <c r="CG108" s="523"/>
      <c r="CH108" s="523"/>
      <c r="CI108" s="523"/>
    </row>
    <row r="109" spans="1:87" s="524" customFormat="1" ht="24" customHeight="1" x14ac:dyDescent="0.2">
      <c r="A109" s="521" t="s">
        <v>6457</v>
      </c>
      <c r="B109" s="497" t="s">
        <v>12</v>
      </c>
      <c r="C109" s="498" t="s">
        <v>13</v>
      </c>
      <c r="D109" s="499"/>
      <c r="E109" s="498"/>
      <c r="F109" s="512" t="s">
        <v>780</v>
      </c>
      <c r="G109" s="526" t="s">
        <v>781</v>
      </c>
      <c r="H109" s="502">
        <v>0</v>
      </c>
      <c r="I109" s="502">
        <v>0</v>
      </c>
      <c r="J109" s="502">
        <v>187916.5</v>
      </c>
      <c r="K109" s="502">
        <v>489344.93</v>
      </c>
      <c r="L109" s="502">
        <v>28974.05</v>
      </c>
      <c r="M109" s="502">
        <v>0</v>
      </c>
      <c r="N109" s="502">
        <v>241301.81</v>
      </c>
      <c r="O109" s="502">
        <v>293510.03999999998</v>
      </c>
      <c r="P109" s="502">
        <v>148494.82</v>
      </c>
      <c r="Q109" s="502">
        <v>0</v>
      </c>
      <c r="R109" s="502">
        <v>0</v>
      </c>
      <c r="S109" s="502">
        <v>32403.4</v>
      </c>
      <c r="T109" s="502">
        <v>52935</v>
      </c>
      <c r="U109" s="502">
        <v>0</v>
      </c>
      <c r="V109" s="502">
        <v>0</v>
      </c>
      <c r="W109" s="502">
        <v>30959.13</v>
      </c>
      <c r="X109" s="502">
        <v>0</v>
      </c>
      <c r="Y109" s="502">
        <v>1712.82</v>
      </c>
      <c r="Z109" s="502">
        <v>651460.72</v>
      </c>
      <c r="AA109" s="502">
        <v>74365.62</v>
      </c>
      <c r="AB109" s="502">
        <v>11936.93</v>
      </c>
      <c r="AC109" s="502">
        <v>0</v>
      </c>
      <c r="AD109" s="502">
        <v>37573.22</v>
      </c>
      <c r="AE109" s="502">
        <v>64050.07</v>
      </c>
      <c r="AF109" s="502">
        <v>43430.76</v>
      </c>
      <c r="AG109" s="502">
        <v>0</v>
      </c>
      <c r="AH109" s="502">
        <v>0</v>
      </c>
      <c r="AI109" s="502">
        <v>0</v>
      </c>
      <c r="AJ109" s="502">
        <v>120848.22</v>
      </c>
      <c r="AK109" s="502">
        <v>34373.25</v>
      </c>
      <c r="AL109" s="502">
        <v>55812.3</v>
      </c>
      <c r="AM109" s="502">
        <v>0</v>
      </c>
      <c r="AN109" s="502">
        <v>669449.38</v>
      </c>
      <c r="AO109" s="502">
        <v>0</v>
      </c>
      <c r="AP109" s="502">
        <v>43282.17</v>
      </c>
      <c r="AQ109" s="502">
        <v>0</v>
      </c>
      <c r="AR109" s="502">
        <v>32723.51</v>
      </c>
      <c r="AS109" s="502">
        <v>49917.09</v>
      </c>
      <c r="AT109" s="502">
        <v>14908.27</v>
      </c>
      <c r="AU109" s="502">
        <v>2786679.91</v>
      </c>
      <c r="AV109" s="502">
        <v>7453482.4000000004</v>
      </c>
      <c r="AW109" s="502">
        <v>0</v>
      </c>
      <c r="AX109" s="502">
        <v>351321.86</v>
      </c>
      <c r="AY109" s="502">
        <v>74310.83</v>
      </c>
      <c r="AZ109" s="502">
        <v>42734.91</v>
      </c>
      <c r="BA109" s="502">
        <v>320940.42</v>
      </c>
      <c r="BB109" s="502">
        <v>0</v>
      </c>
      <c r="BC109" s="502">
        <v>0</v>
      </c>
      <c r="BD109" s="502">
        <v>263465.3</v>
      </c>
      <c r="BE109" s="502">
        <v>73449.06</v>
      </c>
      <c r="BF109" s="502">
        <v>94489.38</v>
      </c>
      <c r="BG109" s="502">
        <v>0</v>
      </c>
      <c r="BH109" s="502">
        <v>76554.81</v>
      </c>
      <c r="BI109" s="502">
        <v>0</v>
      </c>
      <c r="BJ109" s="502">
        <v>0</v>
      </c>
      <c r="BK109" s="502">
        <v>2395.09</v>
      </c>
      <c r="BL109" s="502">
        <v>0</v>
      </c>
      <c r="BM109" s="502">
        <v>529800.05000000005</v>
      </c>
      <c r="BN109" s="502">
        <v>148605.26999999999</v>
      </c>
      <c r="BO109" s="502">
        <v>47243.5</v>
      </c>
      <c r="BP109" s="502">
        <v>33052.06</v>
      </c>
      <c r="BQ109" s="502">
        <v>1916.06</v>
      </c>
      <c r="BR109" s="502">
        <v>65237.31</v>
      </c>
      <c r="BS109" s="502">
        <v>0</v>
      </c>
      <c r="BT109" s="502">
        <v>41625.01</v>
      </c>
      <c r="BU109" s="502">
        <v>24841.35</v>
      </c>
      <c r="BV109" s="502">
        <v>172014.89</v>
      </c>
      <c r="BW109" s="502">
        <v>122325.78</v>
      </c>
      <c r="BX109" s="502">
        <v>77576.17</v>
      </c>
      <c r="BY109" s="502">
        <v>0</v>
      </c>
      <c r="BZ109" s="502">
        <v>42285.33</v>
      </c>
      <c r="CA109" s="502">
        <v>0</v>
      </c>
      <c r="CB109" s="502">
        <v>95009.86</v>
      </c>
      <c r="CC109" s="503">
        <f t="shared" si="2"/>
        <v>16353040.620000003</v>
      </c>
      <c r="CD109" s="523"/>
      <c r="CE109" s="523"/>
      <c r="CF109" s="523"/>
      <c r="CG109" s="523"/>
      <c r="CH109" s="523"/>
      <c r="CI109" s="523"/>
    </row>
    <row r="110" spans="1:87" s="524" customFormat="1" ht="24" customHeight="1" x14ac:dyDescent="0.2">
      <c r="A110" s="521" t="s">
        <v>6457</v>
      </c>
      <c r="B110" s="497" t="s">
        <v>12</v>
      </c>
      <c r="C110" s="498" t="s">
        <v>13</v>
      </c>
      <c r="D110" s="499"/>
      <c r="E110" s="498"/>
      <c r="F110" s="500" t="s">
        <v>134</v>
      </c>
      <c r="G110" s="526" t="s">
        <v>135</v>
      </c>
      <c r="H110" s="502">
        <v>0</v>
      </c>
      <c r="I110" s="502">
        <v>9675</v>
      </c>
      <c r="J110" s="502">
        <v>0</v>
      </c>
      <c r="K110" s="502">
        <v>0</v>
      </c>
      <c r="L110" s="502">
        <v>0</v>
      </c>
      <c r="M110" s="502">
        <v>0</v>
      </c>
      <c r="N110" s="502">
        <v>0</v>
      </c>
      <c r="O110" s="502">
        <v>0</v>
      </c>
      <c r="P110" s="502">
        <v>0</v>
      </c>
      <c r="Q110" s="502">
        <v>0</v>
      </c>
      <c r="R110" s="502">
        <v>0</v>
      </c>
      <c r="S110" s="502">
        <v>0</v>
      </c>
      <c r="T110" s="502">
        <v>1800</v>
      </c>
      <c r="U110" s="502">
        <v>0</v>
      </c>
      <c r="V110" s="502">
        <v>0</v>
      </c>
      <c r="W110" s="502">
        <v>0</v>
      </c>
      <c r="X110" s="502">
        <v>0</v>
      </c>
      <c r="Y110" s="502">
        <v>0</v>
      </c>
      <c r="Z110" s="502">
        <v>0</v>
      </c>
      <c r="AA110" s="502">
        <v>0</v>
      </c>
      <c r="AB110" s="502">
        <v>0</v>
      </c>
      <c r="AC110" s="502">
        <v>0</v>
      </c>
      <c r="AD110" s="502">
        <v>0</v>
      </c>
      <c r="AE110" s="502">
        <v>0</v>
      </c>
      <c r="AF110" s="502">
        <v>0</v>
      </c>
      <c r="AG110" s="502">
        <v>0</v>
      </c>
      <c r="AH110" s="502">
        <v>0</v>
      </c>
      <c r="AI110" s="502">
        <v>3384724.09</v>
      </c>
      <c r="AJ110" s="502">
        <v>0</v>
      </c>
      <c r="AK110" s="502">
        <v>0</v>
      </c>
      <c r="AL110" s="502">
        <v>0</v>
      </c>
      <c r="AM110" s="502">
        <v>0</v>
      </c>
      <c r="AN110" s="502">
        <v>0</v>
      </c>
      <c r="AO110" s="502">
        <v>0</v>
      </c>
      <c r="AP110" s="502">
        <v>0</v>
      </c>
      <c r="AQ110" s="502">
        <v>0</v>
      </c>
      <c r="AR110" s="502">
        <v>0</v>
      </c>
      <c r="AS110" s="502">
        <v>0</v>
      </c>
      <c r="AT110" s="502">
        <v>0</v>
      </c>
      <c r="AU110" s="502">
        <v>0</v>
      </c>
      <c r="AV110" s="502">
        <v>0</v>
      </c>
      <c r="AW110" s="502">
        <v>0</v>
      </c>
      <c r="AX110" s="502">
        <v>0</v>
      </c>
      <c r="AY110" s="502">
        <v>0</v>
      </c>
      <c r="AZ110" s="502">
        <v>0</v>
      </c>
      <c r="BA110" s="502">
        <v>0</v>
      </c>
      <c r="BB110" s="502">
        <v>0</v>
      </c>
      <c r="BC110" s="502">
        <v>0</v>
      </c>
      <c r="BD110" s="502">
        <v>0</v>
      </c>
      <c r="BE110" s="502">
        <v>0</v>
      </c>
      <c r="BF110" s="502">
        <v>0</v>
      </c>
      <c r="BG110" s="502">
        <v>0</v>
      </c>
      <c r="BH110" s="502">
        <v>0</v>
      </c>
      <c r="BI110" s="502">
        <v>0</v>
      </c>
      <c r="BJ110" s="502">
        <v>0</v>
      </c>
      <c r="BK110" s="502">
        <v>0</v>
      </c>
      <c r="BL110" s="502">
        <v>0</v>
      </c>
      <c r="BM110" s="502">
        <v>185544.4</v>
      </c>
      <c r="BN110" s="502">
        <v>0</v>
      </c>
      <c r="BO110" s="502">
        <v>0</v>
      </c>
      <c r="BP110" s="502">
        <v>0</v>
      </c>
      <c r="BQ110" s="502">
        <v>0</v>
      </c>
      <c r="BR110" s="502">
        <v>0</v>
      </c>
      <c r="BS110" s="502">
        <v>0</v>
      </c>
      <c r="BT110" s="502">
        <v>793771.95</v>
      </c>
      <c r="BU110" s="502">
        <v>0</v>
      </c>
      <c r="BV110" s="502">
        <v>0</v>
      </c>
      <c r="BW110" s="502">
        <v>0</v>
      </c>
      <c r="BX110" s="502">
        <v>0</v>
      </c>
      <c r="BY110" s="502">
        <v>0</v>
      </c>
      <c r="BZ110" s="502">
        <v>0</v>
      </c>
      <c r="CA110" s="502">
        <v>0</v>
      </c>
      <c r="CB110" s="502">
        <v>0</v>
      </c>
      <c r="CC110" s="503">
        <f t="shared" si="2"/>
        <v>4375515.4399999995</v>
      </c>
      <c r="CD110" s="523"/>
      <c r="CE110" s="523"/>
      <c r="CF110" s="523"/>
      <c r="CG110" s="523"/>
      <c r="CH110" s="523"/>
      <c r="CI110" s="523"/>
    </row>
    <row r="111" spans="1:87" s="524" customFormat="1" ht="24" customHeight="1" x14ac:dyDescent="0.2">
      <c r="A111" s="521" t="s">
        <v>6457</v>
      </c>
      <c r="B111" s="497" t="s">
        <v>12</v>
      </c>
      <c r="C111" s="498" t="s">
        <v>13</v>
      </c>
      <c r="D111" s="499">
        <v>43050</v>
      </c>
      <c r="E111" s="498" t="s">
        <v>900</v>
      </c>
      <c r="F111" s="500" t="s">
        <v>136</v>
      </c>
      <c r="G111" s="501" t="s">
        <v>137</v>
      </c>
      <c r="H111" s="502">
        <v>0</v>
      </c>
      <c r="I111" s="522">
        <v>0</v>
      </c>
      <c r="J111" s="522">
        <v>0</v>
      </c>
      <c r="K111" s="522">
        <v>0</v>
      </c>
      <c r="L111" s="522">
        <v>0</v>
      </c>
      <c r="M111" s="522">
        <v>0</v>
      </c>
      <c r="N111" s="522">
        <v>0</v>
      </c>
      <c r="O111" s="522">
        <v>0</v>
      </c>
      <c r="P111" s="522">
        <v>0</v>
      </c>
      <c r="Q111" s="522">
        <v>0</v>
      </c>
      <c r="R111" s="522">
        <v>0</v>
      </c>
      <c r="S111" s="522">
        <v>0</v>
      </c>
      <c r="T111" s="522">
        <v>3000</v>
      </c>
      <c r="U111" s="522">
        <v>0</v>
      </c>
      <c r="V111" s="522">
        <v>0</v>
      </c>
      <c r="W111" s="522">
        <v>0</v>
      </c>
      <c r="X111" s="522">
        <v>0</v>
      </c>
      <c r="Y111" s="522">
        <v>0</v>
      </c>
      <c r="Z111" s="522">
        <v>0</v>
      </c>
      <c r="AA111" s="522">
        <v>0</v>
      </c>
      <c r="AB111" s="522">
        <v>0</v>
      </c>
      <c r="AC111" s="522">
        <v>0</v>
      </c>
      <c r="AD111" s="522">
        <v>0</v>
      </c>
      <c r="AE111" s="522">
        <v>0</v>
      </c>
      <c r="AF111" s="522">
        <v>0</v>
      </c>
      <c r="AG111" s="522">
        <v>0</v>
      </c>
      <c r="AH111" s="522">
        <v>0</v>
      </c>
      <c r="AI111" s="522">
        <v>0</v>
      </c>
      <c r="AJ111" s="522">
        <v>0</v>
      </c>
      <c r="AK111" s="522">
        <v>0</v>
      </c>
      <c r="AL111" s="522">
        <v>0</v>
      </c>
      <c r="AM111" s="522">
        <v>0</v>
      </c>
      <c r="AN111" s="522">
        <v>0</v>
      </c>
      <c r="AO111" s="522">
        <v>0</v>
      </c>
      <c r="AP111" s="522">
        <v>0</v>
      </c>
      <c r="AQ111" s="522">
        <v>0</v>
      </c>
      <c r="AR111" s="522">
        <v>0</v>
      </c>
      <c r="AS111" s="522">
        <v>0</v>
      </c>
      <c r="AT111" s="522">
        <v>0</v>
      </c>
      <c r="AU111" s="522">
        <v>0</v>
      </c>
      <c r="AV111" s="522">
        <v>0</v>
      </c>
      <c r="AW111" s="522">
        <v>0</v>
      </c>
      <c r="AX111" s="522">
        <v>0</v>
      </c>
      <c r="AY111" s="522">
        <v>0</v>
      </c>
      <c r="AZ111" s="522">
        <v>0</v>
      </c>
      <c r="BA111" s="522">
        <v>0</v>
      </c>
      <c r="BB111" s="522">
        <v>0</v>
      </c>
      <c r="BC111" s="522">
        <v>0</v>
      </c>
      <c r="BD111" s="522">
        <v>0</v>
      </c>
      <c r="BE111" s="522">
        <v>0</v>
      </c>
      <c r="BF111" s="522">
        <v>0</v>
      </c>
      <c r="BG111" s="522">
        <v>0</v>
      </c>
      <c r="BH111" s="522">
        <v>0</v>
      </c>
      <c r="BI111" s="522">
        <v>0</v>
      </c>
      <c r="BJ111" s="522">
        <v>0</v>
      </c>
      <c r="BK111" s="522">
        <v>0</v>
      </c>
      <c r="BL111" s="522">
        <v>0</v>
      </c>
      <c r="BM111" s="522">
        <v>0</v>
      </c>
      <c r="BN111" s="522">
        <v>0</v>
      </c>
      <c r="BO111" s="522">
        <v>0</v>
      </c>
      <c r="BP111" s="522">
        <v>0</v>
      </c>
      <c r="BQ111" s="522">
        <v>0</v>
      </c>
      <c r="BR111" s="522">
        <v>0</v>
      </c>
      <c r="BS111" s="522">
        <v>0</v>
      </c>
      <c r="BT111" s="522">
        <v>67674</v>
      </c>
      <c r="BU111" s="522">
        <v>0</v>
      </c>
      <c r="BV111" s="522">
        <v>0</v>
      </c>
      <c r="BW111" s="522">
        <v>0</v>
      </c>
      <c r="BX111" s="522">
        <v>0</v>
      </c>
      <c r="BY111" s="522">
        <v>0</v>
      </c>
      <c r="BZ111" s="522">
        <v>0</v>
      </c>
      <c r="CA111" s="522">
        <v>0</v>
      </c>
      <c r="CB111" s="522">
        <v>0</v>
      </c>
      <c r="CC111" s="503">
        <f t="shared" si="2"/>
        <v>70674</v>
      </c>
      <c r="CD111" s="523"/>
      <c r="CE111" s="523"/>
      <c r="CF111" s="523"/>
      <c r="CG111" s="523"/>
      <c r="CH111" s="523"/>
      <c r="CI111" s="523"/>
    </row>
    <row r="112" spans="1:87" s="524" customFormat="1" ht="24" customHeight="1" x14ac:dyDescent="0.2">
      <c r="A112" s="521" t="s">
        <v>6457</v>
      </c>
      <c r="B112" s="497" t="s">
        <v>14</v>
      </c>
      <c r="C112" s="498" t="s">
        <v>15</v>
      </c>
      <c r="D112" s="499">
        <v>45100</v>
      </c>
      <c r="E112" s="498" t="s">
        <v>15</v>
      </c>
      <c r="F112" s="500" t="s">
        <v>138</v>
      </c>
      <c r="G112" s="501" t="s">
        <v>1022</v>
      </c>
      <c r="H112" s="502">
        <v>308821629.24000001</v>
      </c>
      <c r="I112" s="522">
        <v>79805260.609999999</v>
      </c>
      <c r="J112" s="522">
        <v>92992916.609999999</v>
      </c>
      <c r="K112" s="522">
        <v>51042538.810000002</v>
      </c>
      <c r="L112" s="522">
        <v>40144593.43</v>
      </c>
      <c r="M112" s="522">
        <v>13664001.619999999</v>
      </c>
      <c r="N112" s="522">
        <v>533527601.27999997</v>
      </c>
      <c r="O112" s="522">
        <v>70361222</v>
      </c>
      <c r="P112" s="522">
        <v>27606367.329999998</v>
      </c>
      <c r="Q112" s="522">
        <v>146962352.00999999</v>
      </c>
      <c r="R112" s="522">
        <v>29235182.68</v>
      </c>
      <c r="S112" s="522">
        <v>57723406.700000003</v>
      </c>
      <c r="T112" s="522">
        <v>104660418.83</v>
      </c>
      <c r="U112" s="522">
        <v>99506634.340000004</v>
      </c>
      <c r="V112" s="522">
        <v>12111117.66</v>
      </c>
      <c r="W112" s="522">
        <v>54328927.210000001</v>
      </c>
      <c r="X112" s="522">
        <v>37588700.899999999</v>
      </c>
      <c r="Y112" s="522">
        <v>14184694</v>
      </c>
      <c r="Z112" s="522">
        <v>378309323.13</v>
      </c>
      <c r="AA112" s="522">
        <v>108513585.56</v>
      </c>
      <c r="AB112" s="522">
        <v>53578294.840000004</v>
      </c>
      <c r="AC112" s="522">
        <v>113233700.3</v>
      </c>
      <c r="AD112" s="522">
        <v>31928708.710000001</v>
      </c>
      <c r="AE112" s="522">
        <v>50792391.619999997</v>
      </c>
      <c r="AF112" s="522">
        <v>29628172.670000002</v>
      </c>
      <c r="AG112" s="522">
        <v>18160193.199999999</v>
      </c>
      <c r="AH112" s="522">
        <v>13774451.199999999</v>
      </c>
      <c r="AI112" s="522">
        <v>478032641.44</v>
      </c>
      <c r="AJ112" s="522">
        <v>33239309.84</v>
      </c>
      <c r="AK112" s="522">
        <v>23752537.34</v>
      </c>
      <c r="AL112" s="522">
        <v>25143918.469999999</v>
      </c>
      <c r="AM112" s="522">
        <v>23251324.66</v>
      </c>
      <c r="AN112" s="522">
        <v>38241398.659999996</v>
      </c>
      <c r="AO112" s="522">
        <v>27049444.960000001</v>
      </c>
      <c r="AP112" s="522">
        <v>28734461.370000001</v>
      </c>
      <c r="AQ112" s="522">
        <v>41002324.93</v>
      </c>
      <c r="AR112" s="522">
        <v>20248336.43</v>
      </c>
      <c r="AS112" s="522">
        <v>25254000.010000002</v>
      </c>
      <c r="AT112" s="522">
        <v>25526575.289999999</v>
      </c>
      <c r="AU112" s="522">
        <v>224424863.93000001</v>
      </c>
      <c r="AV112" s="522">
        <v>31742370.129999999</v>
      </c>
      <c r="AW112" s="522">
        <v>28059490</v>
      </c>
      <c r="AX112" s="522">
        <v>29175608.899999999</v>
      </c>
      <c r="AY112" s="522">
        <v>27736180</v>
      </c>
      <c r="AZ112" s="522">
        <v>7691539.5099999998</v>
      </c>
      <c r="BA112" s="522">
        <v>13795269.029999999</v>
      </c>
      <c r="BB112" s="522">
        <v>366999855.37</v>
      </c>
      <c r="BC112" s="522">
        <v>26228732.390000001</v>
      </c>
      <c r="BD112" s="522">
        <v>37411819.350000001</v>
      </c>
      <c r="BE112" s="522">
        <v>56380361.520000003</v>
      </c>
      <c r="BF112" s="522">
        <v>56395965.670000002</v>
      </c>
      <c r="BG112" s="522">
        <v>37533667</v>
      </c>
      <c r="BH112" s="522">
        <v>58517934.25</v>
      </c>
      <c r="BI112" s="522">
        <v>63226460.200000003</v>
      </c>
      <c r="BJ112" s="522">
        <v>33100022.57</v>
      </c>
      <c r="BK112" s="522">
        <v>17933528</v>
      </c>
      <c r="BL112" s="522">
        <v>8794852.4199999999</v>
      </c>
      <c r="BM112" s="522">
        <v>323188190.73000002</v>
      </c>
      <c r="BN112" s="522">
        <v>90545153.790000007</v>
      </c>
      <c r="BO112" s="522">
        <v>33138658.850000001</v>
      </c>
      <c r="BP112" s="522">
        <v>27665960.199999999</v>
      </c>
      <c r="BQ112" s="522">
        <v>38864622.479999997</v>
      </c>
      <c r="BR112" s="522">
        <v>49754090</v>
      </c>
      <c r="BS112" s="522">
        <v>25073474.84</v>
      </c>
      <c r="BT112" s="522">
        <v>177817274.27000001</v>
      </c>
      <c r="BU112" s="522">
        <v>30232292.190000001</v>
      </c>
      <c r="BV112" s="522">
        <v>24830523.719999999</v>
      </c>
      <c r="BW112" s="522">
        <v>42551629.75</v>
      </c>
      <c r="BX112" s="522">
        <v>44874933.299999997</v>
      </c>
      <c r="BY112" s="522">
        <v>80735452.989999995</v>
      </c>
      <c r="BZ112" s="522">
        <v>26752853.329999998</v>
      </c>
      <c r="CA112" s="522">
        <v>9841481.6199999992</v>
      </c>
      <c r="CB112" s="522">
        <v>10813971.42</v>
      </c>
      <c r="CC112" s="503">
        <f t="shared" si="2"/>
        <v>5523491743.6099987</v>
      </c>
      <c r="CD112" s="523"/>
      <c r="CE112" s="523"/>
      <c r="CF112" s="523"/>
      <c r="CG112" s="523"/>
      <c r="CH112" s="523"/>
      <c r="CI112" s="523"/>
    </row>
    <row r="113" spans="1:87" s="524" customFormat="1" x14ac:dyDescent="0.2">
      <c r="A113" s="521" t="s">
        <v>6457</v>
      </c>
      <c r="B113" s="497" t="s">
        <v>16</v>
      </c>
      <c r="C113" s="498" t="s">
        <v>17</v>
      </c>
      <c r="D113" s="499">
        <v>45110</v>
      </c>
      <c r="E113" s="498" t="s">
        <v>17</v>
      </c>
      <c r="F113" s="500" t="s">
        <v>139</v>
      </c>
      <c r="G113" s="501" t="s">
        <v>140</v>
      </c>
      <c r="H113" s="502">
        <v>2345280.2999999998</v>
      </c>
      <c r="I113" s="502">
        <v>0</v>
      </c>
      <c r="J113" s="502">
        <v>0</v>
      </c>
      <c r="K113" s="502">
        <v>0</v>
      </c>
      <c r="L113" s="502">
        <v>0</v>
      </c>
      <c r="M113" s="502">
        <v>0</v>
      </c>
      <c r="N113" s="502">
        <v>0</v>
      </c>
      <c r="O113" s="502">
        <v>0</v>
      </c>
      <c r="P113" s="502">
        <v>0</v>
      </c>
      <c r="Q113" s="502">
        <v>0</v>
      </c>
      <c r="R113" s="502">
        <v>0</v>
      </c>
      <c r="S113" s="502">
        <v>0</v>
      </c>
      <c r="T113" s="502">
        <v>0</v>
      </c>
      <c r="U113" s="502">
        <v>0</v>
      </c>
      <c r="V113" s="502">
        <v>0</v>
      </c>
      <c r="W113" s="502">
        <v>0</v>
      </c>
      <c r="X113" s="502">
        <v>0</v>
      </c>
      <c r="Y113" s="502">
        <v>0</v>
      </c>
      <c r="Z113" s="502">
        <v>848751.02</v>
      </c>
      <c r="AA113" s="502">
        <v>0</v>
      </c>
      <c r="AB113" s="502">
        <v>0</v>
      </c>
      <c r="AC113" s="502">
        <v>0</v>
      </c>
      <c r="AD113" s="502">
        <v>0</v>
      </c>
      <c r="AE113" s="502">
        <v>0</v>
      </c>
      <c r="AF113" s="502">
        <v>0</v>
      </c>
      <c r="AG113" s="502">
        <v>0</v>
      </c>
      <c r="AH113" s="502">
        <v>0</v>
      </c>
      <c r="AI113" s="502">
        <v>4555525.0999999996</v>
      </c>
      <c r="AJ113" s="502">
        <v>0</v>
      </c>
      <c r="AK113" s="502">
        <v>0</v>
      </c>
      <c r="AL113" s="502">
        <v>0</v>
      </c>
      <c r="AM113" s="502">
        <v>0</v>
      </c>
      <c r="AN113" s="502">
        <v>0</v>
      </c>
      <c r="AO113" s="502">
        <v>0</v>
      </c>
      <c r="AP113" s="502">
        <v>0</v>
      </c>
      <c r="AQ113" s="502">
        <v>0</v>
      </c>
      <c r="AR113" s="502">
        <v>0</v>
      </c>
      <c r="AS113" s="502">
        <v>0</v>
      </c>
      <c r="AT113" s="502">
        <v>0</v>
      </c>
      <c r="AU113" s="502">
        <v>500014.6</v>
      </c>
      <c r="AV113" s="502">
        <v>0</v>
      </c>
      <c r="AW113" s="502">
        <v>0</v>
      </c>
      <c r="AX113" s="502">
        <v>0</v>
      </c>
      <c r="AY113" s="502">
        <v>0</v>
      </c>
      <c r="AZ113" s="502">
        <v>0</v>
      </c>
      <c r="BA113" s="502">
        <v>0</v>
      </c>
      <c r="BB113" s="502">
        <v>1103173.72</v>
      </c>
      <c r="BC113" s="502">
        <v>0</v>
      </c>
      <c r="BD113" s="502">
        <v>0</v>
      </c>
      <c r="BE113" s="502">
        <v>0</v>
      </c>
      <c r="BF113" s="502">
        <v>0</v>
      </c>
      <c r="BG113" s="502">
        <v>0</v>
      </c>
      <c r="BH113" s="502">
        <v>0</v>
      </c>
      <c r="BI113" s="502">
        <v>0</v>
      </c>
      <c r="BJ113" s="502">
        <v>0</v>
      </c>
      <c r="BK113" s="502">
        <v>0</v>
      </c>
      <c r="BL113" s="502">
        <v>0</v>
      </c>
      <c r="BM113" s="502">
        <v>2775562.73</v>
      </c>
      <c r="BN113" s="502">
        <v>0</v>
      </c>
      <c r="BO113" s="502">
        <v>0</v>
      </c>
      <c r="BP113" s="502">
        <v>0</v>
      </c>
      <c r="BQ113" s="502">
        <v>0</v>
      </c>
      <c r="BR113" s="502">
        <v>0</v>
      </c>
      <c r="BS113" s="502">
        <v>0</v>
      </c>
      <c r="BT113" s="502">
        <v>0</v>
      </c>
      <c r="BU113" s="502">
        <v>0</v>
      </c>
      <c r="BV113" s="502">
        <v>0</v>
      </c>
      <c r="BW113" s="502">
        <v>0</v>
      </c>
      <c r="BX113" s="502">
        <v>0</v>
      </c>
      <c r="BY113" s="502">
        <v>0</v>
      </c>
      <c r="BZ113" s="502">
        <v>0</v>
      </c>
      <c r="CA113" s="502">
        <v>0</v>
      </c>
      <c r="CB113" s="502">
        <v>0</v>
      </c>
      <c r="CC113" s="503">
        <f t="shared" si="2"/>
        <v>12128307.470000001</v>
      </c>
      <c r="CD113" s="523"/>
      <c r="CE113" s="523"/>
      <c r="CF113" s="523"/>
      <c r="CG113" s="523"/>
      <c r="CH113" s="523"/>
      <c r="CI113" s="523"/>
    </row>
    <row r="114" spans="1:87" s="524" customFormat="1" x14ac:dyDescent="0.2">
      <c r="A114" s="521" t="s">
        <v>6457</v>
      </c>
      <c r="B114" s="497" t="s">
        <v>16</v>
      </c>
      <c r="C114" s="498" t="s">
        <v>17</v>
      </c>
      <c r="D114" s="499">
        <v>45110</v>
      </c>
      <c r="E114" s="498" t="s">
        <v>17</v>
      </c>
      <c r="F114" s="500" t="s">
        <v>141</v>
      </c>
      <c r="G114" s="501" t="s">
        <v>142</v>
      </c>
      <c r="H114" s="502">
        <v>347460.6</v>
      </c>
      <c r="I114" s="502">
        <v>0</v>
      </c>
      <c r="J114" s="502">
        <v>0</v>
      </c>
      <c r="K114" s="502">
        <v>0</v>
      </c>
      <c r="L114" s="502">
        <v>0</v>
      </c>
      <c r="M114" s="502">
        <v>0</v>
      </c>
      <c r="N114" s="502">
        <v>0</v>
      </c>
      <c r="O114" s="502">
        <v>0</v>
      </c>
      <c r="P114" s="502">
        <v>0</v>
      </c>
      <c r="Q114" s="502">
        <v>0</v>
      </c>
      <c r="R114" s="502">
        <v>0</v>
      </c>
      <c r="S114" s="502">
        <v>0</v>
      </c>
      <c r="T114" s="502">
        <v>0</v>
      </c>
      <c r="U114" s="502">
        <v>0</v>
      </c>
      <c r="V114" s="502">
        <v>0</v>
      </c>
      <c r="W114" s="502">
        <v>0</v>
      </c>
      <c r="X114" s="502">
        <v>0</v>
      </c>
      <c r="Y114" s="502">
        <v>0</v>
      </c>
      <c r="Z114" s="502">
        <v>1026.8800000000001</v>
      </c>
      <c r="AA114" s="502">
        <v>0</v>
      </c>
      <c r="AB114" s="502">
        <v>0</v>
      </c>
      <c r="AC114" s="502">
        <v>0</v>
      </c>
      <c r="AD114" s="502">
        <v>0</v>
      </c>
      <c r="AE114" s="502">
        <v>0</v>
      </c>
      <c r="AF114" s="502">
        <v>0</v>
      </c>
      <c r="AG114" s="502">
        <v>0</v>
      </c>
      <c r="AH114" s="502">
        <v>0</v>
      </c>
      <c r="AI114" s="502">
        <v>0</v>
      </c>
      <c r="AJ114" s="502">
        <v>0</v>
      </c>
      <c r="AK114" s="502">
        <v>0</v>
      </c>
      <c r="AL114" s="502">
        <v>0</v>
      </c>
      <c r="AM114" s="502">
        <v>0</v>
      </c>
      <c r="AN114" s="502">
        <v>0</v>
      </c>
      <c r="AO114" s="502">
        <v>0</v>
      </c>
      <c r="AP114" s="502">
        <v>0</v>
      </c>
      <c r="AQ114" s="502">
        <v>0</v>
      </c>
      <c r="AR114" s="502">
        <v>0</v>
      </c>
      <c r="AS114" s="502">
        <v>0</v>
      </c>
      <c r="AT114" s="502">
        <v>0</v>
      </c>
      <c r="AU114" s="502">
        <v>2281000</v>
      </c>
      <c r="AV114" s="502">
        <v>0</v>
      </c>
      <c r="AW114" s="502">
        <v>0</v>
      </c>
      <c r="AX114" s="502">
        <v>0</v>
      </c>
      <c r="AY114" s="502">
        <v>0</v>
      </c>
      <c r="AZ114" s="502">
        <v>0</v>
      </c>
      <c r="BA114" s="502">
        <v>0</v>
      </c>
      <c r="BB114" s="502">
        <v>0</v>
      </c>
      <c r="BC114" s="502">
        <v>0</v>
      </c>
      <c r="BD114" s="502">
        <v>0</v>
      </c>
      <c r="BE114" s="502">
        <v>0</v>
      </c>
      <c r="BF114" s="502">
        <v>0</v>
      </c>
      <c r="BG114" s="502">
        <v>0</v>
      </c>
      <c r="BH114" s="502">
        <v>0</v>
      </c>
      <c r="BI114" s="502">
        <v>0</v>
      </c>
      <c r="BJ114" s="502">
        <v>0</v>
      </c>
      <c r="BK114" s="502">
        <v>0</v>
      </c>
      <c r="BL114" s="502">
        <v>0</v>
      </c>
      <c r="BM114" s="502">
        <v>1371680</v>
      </c>
      <c r="BN114" s="502">
        <v>0</v>
      </c>
      <c r="BO114" s="502">
        <v>0</v>
      </c>
      <c r="BP114" s="502">
        <v>0</v>
      </c>
      <c r="BQ114" s="502">
        <v>0</v>
      </c>
      <c r="BR114" s="502">
        <v>0</v>
      </c>
      <c r="BS114" s="502">
        <v>0</v>
      </c>
      <c r="BT114" s="502">
        <v>15631.24</v>
      </c>
      <c r="BU114" s="502">
        <v>0</v>
      </c>
      <c r="BV114" s="502">
        <v>0</v>
      </c>
      <c r="BW114" s="502">
        <v>0</v>
      </c>
      <c r="BX114" s="502">
        <v>0</v>
      </c>
      <c r="BY114" s="502">
        <v>0</v>
      </c>
      <c r="BZ114" s="502">
        <v>0</v>
      </c>
      <c r="CA114" s="502">
        <v>0</v>
      </c>
      <c r="CB114" s="502">
        <v>0</v>
      </c>
      <c r="CC114" s="503">
        <f t="shared" si="2"/>
        <v>4016798.72</v>
      </c>
      <c r="CD114" s="523"/>
      <c r="CE114" s="523"/>
      <c r="CF114" s="523"/>
      <c r="CG114" s="523"/>
      <c r="CH114" s="523"/>
      <c r="CI114" s="523"/>
    </row>
    <row r="115" spans="1:87" s="524" customFormat="1" x14ac:dyDescent="0.2">
      <c r="A115" s="521" t="s">
        <v>6457</v>
      </c>
      <c r="B115" s="497" t="s">
        <v>16</v>
      </c>
      <c r="C115" s="498" t="s">
        <v>17</v>
      </c>
      <c r="D115" s="499">
        <v>45110</v>
      </c>
      <c r="E115" s="498" t="s">
        <v>17</v>
      </c>
      <c r="F115" s="500" t="s">
        <v>143</v>
      </c>
      <c r="G115" s="501" t="s">
        <v>144</v>
      </c>
      <c r="H115" s="502">
        <v>9600</v>
      </c>
      <c r="I115" s="502">
        <v>0</v>
      </c>
      <c r="J115" s="502">
        <v>0</v>
      </c>
      <c r="K115" s="502">
        <v>0</v>
      </c>
      <c r="L115" s="502">
        <v>0</v>
      </c>
      <c r="M115" s="502">
        <v>0</v>
      </c>
      <c r="N115" s="502">
        <v>0</v>
      </c>
      <c r="O115" s="502">
        <v>0</v>
      </c>
      <c r="P115" s="502">
        <v>0</v>
      </c>
      <c r="Q115" s="502">
        <v>0</v>
      </c>
      <c r="R115" s="502">
        <v>0</v>
      </c>
      <c r="S115" s="502">
        <v>0</v>
      </c>
      <c r="T115" s="502">
        <v>0</v>
      </c>
      <c r="U115" s="502">
        <v>0</v>
      </c>
      <c r="V115" s="502">
        <v>0</v>
      </c>
      <c r="W115" s="502">
        <v>0</v>
      </c>
      <c r="X115" s="502">
        <v>0</v>
      </c>
      <c r="Y115" s="502">
        <v>0</v>
      </c>
      <c r="Z115" s="502">
        <v>0</v>
      </c>
      <c r="AA115" s="502">
        <v>0</v>
      </c>
      <c r="AB115" s="502">
        <v>0</v>
      </c>
      <c r="AC115" s="502">
        <v>0</v>
      </c>
      <c r="AD115" s="502">
        <v>0</v>
      </c>
      <c r="AE115" s="502">
        <v>0</v>
      </c>
      <c r="AF115" s="502">
        <v>0</v>
      </c>
      <c r="AG115" s="502">
        <v>0</v>
      </c>
      <c r="AH115" s="502">
        <v>0</v>
      </c>
      <c r="AI115" s="502">
        <v>72800</v>
      </c>
      <c r="AJ115" s="502">
        <v>0</v>
      </c>
      <c r="AK115" s="502">
        <v>0</v>
      </c>
      <c r="AL115" s="502">
        <v>0</v>
      </c>
      <c r="AM115" s="502">
        <v>0</v>
      </c>
      <c r="AN115" s="502">
        <v>0</v>
      </c>
      <c r="AO115" s="502">
        <v>0</v>
      </c>
      <c r="AP115" s="502">
        <v>0</v>
      </c>
      <c r="AQ115" s="502">
        <v>0</v>
      </c>
      <c r="AR115" s="502">
        <v>0</v>
      </c>
      <c r="AS115" s="502">
        <v>0</v>
      </c>
      <c r="AT115" s="502">
        <v>0</v>
      </c>
      <c r="AU115" s="502">
        <v>683864</v>
      </c>
      <c r="AV115" s="502">
        <v>0</v>
      </c>
      <c r="AW115" s="502">
        <v>0</v>
      </c>
      <c r="AX115" s="502">
        <v>0</v>
      </c>
      <c r="AY115" s="502">
        <v>0</v>
      </c>
      <c r="AZ115" s="502">
        <v>0</v>
      </c>
      <c r="BA115" s="502">
        <v>0</v>
      </c>
      <c r="BB115" s="502">
        <v>2500</v>
      </c>
      <c r="BC115" s="502">
        <v>0</v>
      </c>
      <c r="BD115" s="502">
        <v>0</v>
      </c>
      <c r="BE115" s="502">
        <v>0</v>
      </c>
      <c r="BF115" s="502">
        <v>0</v>
      </c>
      <c r="BG115" s="502">
        <v>0</v>
      </c>
      <c r="BH115" s="502">
        <v>0</v>
      </c>
      <c r="BI115" s="502">
        <v>0</v>
      </c>
      <c r="BJ115" s="502">
        <v>0</v>
      </c>
      <c r="BK115" s="502">
        <v>0</v>
      </c>
      <c r="BL115" s="502">
        <v>0</v>
      </c>
      <c r="BM115" s="502">
        <v>24900</v>
      </c>
      <c r="BN115" s="502">
        <v>0</v>
      </c>
      <c r="BO115" s="502">
        <v>0</v>
      </c>
      <c r="BP115" s="502">
        <v>0</v>
      </c>
      <c r="BQ115" s="502">
        <v>0</v>
      </c>
      <c r="BR115" s="502">
        <v>0</v>
      </c>
      <c r="BS115" s="502">
        <v>0</v>
      </c>
      <c r="BT115" s="502">
        <v>1425</v>
      </c>
      <c r="BU115" s="502">
        <v>0</v>
      </c>
      <c r="BV115" s="502">
        <v>0</v>
      </c>
      <c r="BW115" s="502">
        <v>0</v>
      </c>
      <c r="BX115" s="502">
        <v>0</v>
      </c>
      <c r="BY115" s="502">
        <v>0</v>
      </c>
      <c r="BZ115" s="502">
        <v>0</v>
      </c>
      <c r="CA115" s="502">
        <v>0</v>
      </c>
      <c r="CB115" s="502">
        <v>0</v>
      </c>
      <c r="CC115" s="503">
        <f t="shared" si="2"/>
        <v>795089</v>
      </c>
      <c r="CD115" s="523"/>
      <c r="CE115" s="523"/>
      <c r="CF115" s="523"/>
      <c r="CG115" s="523"/>
      <c r="CH115" s="523"/>
      <c r="CI115" s="523"/>
    </row>
    <row r="116" spans="1:87" s="524" customFormat="1" x14ac:dyDescent="0.2">
      <c r="A116" s="521" t="s">
        <v>6457</v>
      </c>
      <c r="B116" s="497" t="s">
        <v>16</v>
      </c>
      <c r="C116" s="498" t="s">
        <v>17</v>
      </c>
      <c r="D116" s="499">
        <v>45110</v>
      </c>
      <c r="E116" s="498" t="s">
        <v>17</v>
      </c>
      <c r="F116" s="500" t="s">
        <v>145</v>
      </c>
      <c r="G116" s="501" t="s">
        <v>146</v>
      </c>
      <c r="H116" s="502">
        <v>0</v>
      </c>
      <c r="I116" s="502">
        <v>0</v>
      </c>
      <c r="J116" s="502">
        <v>0</v>
      </c>
      <c r="K116" s="502">
        <v>0</v>
      </c>
      <c r="L116" s="502">
        <v>0</v>
      </c>
      <c r="M116" s="502">
        <v>0</v>
      </c>
      <c r="N116" s="502">
        <v>0</v>
      </c>
      <c r="O116" s="502">
        <v>0</v>
      </c>
      <c r="P116" s="502">
        <v>0</v>
      </c>
      <c r="Q116" s="502">
        <v>0</v>
      </c>
      <c r="R116" s="502">
        <v>0</v>
      </c>
      <c r="S116" s="502">
        <v>0</v>
      </c>
      <c r="T116" s="502">
        <v>26400</v>
      </c>
      <c r="U116" s="502">
        <v>0</v>
      </c>
      <c r="V116" s="502">
        <v>0</v>
      </c>
      <c r="W116" s="502">
        <v>0</v>
      </c>
      <c r="X116" s="502">
        <v>0</v>
      </c>
      <c r="Y116" s="502">
        <v>0</v>
      </c>
      <c r="Z116" s="502">
        <v>0</v>
      </c>
      <c r="AA116" s="502">
        <v>0</v>
      </c>
      <c r="AB116" s="502">
        <v>0</v>
      </c>
      <c r="AC116" s="502">
        <v>0</v>
      </c>
      <c r="AD116" s="502">
        <v>0</v>
      </c>
      <c r="AE116" s="502">
        <v>0</v>
      </c>
      <c r="AF116" s="502">
        <v>0</v>
      </c>
      <c r="AG116" s="502">
        <v>0</v>
      </c>
      <c r="AH116" s="502">
        <v>0</v>
      </c>
      <c r="AI116" s="502">
        <v>0</v>
      </c>
      <c r="AJ116" s="502">
        <v>0</v>
      </c>
      <c r="AK116" s="502">
        <v>0</v>
      </c>
      <c r="AL116" s="502">
        <v>0</v>
      </c>
      <c r="AM116" s="502">
        <v>0</v>
      </c>
      <c r="AN116" s="502">
        <v>0</v>
      </c>
      <c r="AO116" s="502">
        <v>0</v>
      </c>
      <c r="AP116" s="502">
        <v>0</v>
      </c>
      <c r="AQ116" s="502">
        <v>0</v>
      </c>
      <c r="AR116" s="502">
        <v>0</v>
      </c>
      <c r="AS116" s="502">
        <v>0</v>
      </c>
      <c r="AT116" s="502">
        <v>0</v>
      </c>
      <c r="AU116" s="502">
        <v>0</v>
      </c>
      <c r="AV116" s="502">
        <v>0</v>
      </c>
      <c r="AW116" s="502">
        <v>0</v>
      </c>
      <c r="AX116" s="502">
        <v>0</v>
      </c>
      <c r="AY116" s="502">
        <v>0</v>
      </c>
      <c r="AZ116" s="502">
        <v>0</v>
      </c>
      <c r="BA116" s="502">
        <v>0</v>
      </c>
      <c r="BB116" s="502">
        <v>0</v>
      </c>
      <c r="BC116" s="502">
        <v>0</v>
      </c>
      <c r="BD116" s="502">
        <v>0</v>
      </c>
      <c r="BE116" s="502">
        <v>0</v>
      </c>
      <c r="BF116" s="502">
        <v>0</v>
      </c>
      <c r="BG116" s="502">
        <v>0</v>
      </c>
      <c r="BH116" s="502">
        <v>0</v>
      </c>
      <c r="BI116" s="502">
        <v>0</v>
      </c>
      <c r="BJ116" s="502">
        <v>0</v>
      </c>
      <c r="BK116" s="502">
        <v>0</v>
      </c>
      <c r="BL116" s="502">
        <v>0</v>
      </c>
      <c r="BM116" s="502">
        <v>0</v>
      </c>
      <c r="BN116" s="502">
        <v>0</v>
      </c>
      <c r="BO116" s="502">
        <v>0</v>
      </c>
      <c r="BP116" s="502">
        <v>0</v>
      </c>
      <c r="BQ116" s="502">
        <v>0</v>
      </c>
      <c r="BR116" s="502">
        <v>0</v>
      </c>
      <c r="BS116" s="502">
        <v>0</v>
      </c>
      <c r="BT116" s="502">
        <v>0</v>
      </c>
      <c r="BU116" s="502">
        <v>0</v>
      </c>
      <c r="BV116" s="502">
        <v>0</v>
      </c>
      <c r="BW116" s="502">
        <v>0</v>
      </c>
      <c r="BX116" s="502">
        <v>0</v>
      </c>
      <c r="BY116" s="502">
        <v>0</v>
      </c>
      <c r="BZ116" s="502">
        <v>0</v>
      </c>
      <c r="CA116" s="502">
        <v>0</v>
      </c>
      <c r="CB116" s="502">
        <v>0</v>
      </c>
      <c r="CC116" s="503">
        <f t="shared" si="2"/>
        <v>26400</v>
      </c>
      <c r="CD116" s="523"/>
      <c r="CE116" s="523"/>
      <c r="CF116" s="523"/>
      <c r="CG116" s="523"/>
      <c r="CH116" s="523"/>
      <c r="CI116" s="523"/>
    </row>
    <row r="117" spans="1:87" s="524" customFormat="1" x14ac:dyDescent="0.2">
      <c r="A117" s="521" t="s">
        <v>6457</v>
      </c>
      <c r="B117" s="497" t="s">
        <v>16</v>
      </c>
      <c r="C117" s="498" t="s">
        <v>17</v>
      </c>
      <c r="D117" s="499">
        <v>45110</v>
      </c>
      <c r="E117" s="498" t="s">
        <v>17</v>
      </c>
      <c r="F117" s="500" t="s">
        <v>147</v>
      </c>
      <c r="G117" s="501" t="s">
        <v>972</v>
      </c>
      <c r="H117" s="502">
        <v>15708</v>
      </c>
      <c r="I117" s="502">
        <v>0</v>
      </c>
      <c r="J117" s="502">
        <v>0</v>
      </c>
      <c r="K117" s="502">
        <v>0</v>
      </c>
      <c r="L117" s="502">
        <v>0</v>
      </c>
      <c r="M117" s="502">
        <v>0</v>
      </c>
      <c r="N117" s="502">
        <v>0</v>
      </c>
      <c r="O117" s="502">
        <v>0</v>
      </c>
      <c r="P117" s="502">
        <v>0</v>
      </c>
      <c r="Q117" s="502">
        <v>0</v>
      </c>
      <c r="R117" s="502">
        <v>0</v>
      </c>
      <c r="S117" s="502">
        <v>0</v>
      </c>
      <c r="T117" s="502">
        <v>0</v>
      </c>
      <c r="U117" s="502">
        <v>0</v>
      </c>
      <c r="V117" s="502">
        <v>0</v>
      </c>
      <c r="W117" s="502">
        <v>0</v>
      </c>
      <c r="X117" s="502">
        <v>0</v>
      </c>
      <c r="Y117" s="502">
        <v>0</v>
      </c>
      <c r="Z117" s="502">
        <v>0</v>
      </c>
      <c r="AA117" s="502">
        <v>0</v>
      </c>
      <c r="AB117" s="502">
        <v>0</v>
      </c>
      <c r="AC117" s="502">
        <v>0</v>
      </c>
      <c r="AD117" s="502">
        <v>0</v>
      </c>
      <c r="AE117" s="502">
        <v>0</v>
      </c>
      <c r="AF117" s="502">
        <v>0</v>
      </c>
      <c r="AG117" s="502">
        <v>0</v>
      </c>
      <c r="AH117" s="502">
        <v>0</v>
      </c>
      <c r="AI117" s="502">
        <v>5797.5</v>
      </c>
      <c r="AJ117" s="502">
        <v>0</v>
      </c>
      <c r="AK117" s="502">
        <v>0</v>
      </c>
      <c r="AL117" s="502">
        <v>0</v>
      </c>
      <c r="AM117" s="502">
        <v>0</v>
      </c>
      <c r="AN117" s="502">
        <v>0</v>
      </c>
      <c r="AO117" s="502">
        <v>0</v>
      </c>
      <c r="AP117" s="502">
        <v>0</v>
      </c>
      <c r="AQ117" s="502">
        <v>0</v>
      </c>
      <c r="AR117" s="502">
        <v>0</v>
      </c>
      <c r="AS117" s="502">
        <v>0</v>
      </c>
      <c r="AT117" s="502">
        <v>0</v>
      </c>
      <c r="AU117" s="502">
        <v>4200</v>
      </c>
      <c r="AV117" s="502">
        <v>0</v>
      </c>
      <c r="AW117" s="502">
        <v>0</v>
      </c>
      <c r="AX117" s="502">
        <v>0</v>
      </c>
      <c r="AY117" s="502">
        <v>0</v>
      </c>
      <c r="AZ117" s="502">
        <v>0</v>
      </c>
      <c r="BA117" s="502">
        <v>0</v>
      </c>
      <c r="BB117" s="502">
        <v>260000</v>
      </c>
      <c r="BC117" s="502">
        <v>0</v>
      </c>
      <c r="BD117" s="502">
        <v>0</v>
      </c>
      <c r="BE117" s="502">
        <v>0</v>
      </c>
      <c r="BF117" s="502">
        <v>0</v>
      </c>
      <c r="BG117" s="502">
        <v>0</v>
      </c>
      <c r="BH117" s="502">
        <v>0</v>
      </c>
      <c r="BI117" s="502">
        <v>0</v>
      </c>
      <c r="BJ117" s="502">
        <v>0</v>
      </c>
      <c r="BK117" s="502">
        <v>0</v>
      </c>
      <c r="BL117" s="502">
        <v>0</v>
      </c>
      <c r="BM117" s="502">
        <v>92600</v>
      </c>
      <c r="BN117" s="502">
        <v>0</v>
      </c>
      <c r="BO117" s="502">
        <v>0</v>
      </c>
      <c r="BP117" s="502">
        <v>0</v>
      </c>
      <c r="BQ117" s="502">
        <v>0</v>
      </c>
      <c r="BR117" s="502">
        <v>0</v>
      </c>
      <c r="BS117" s="502">
        <v>0</v>
      </c>
      <c r="BT117" s="502">
        <v>0</v>
      </c>
      <c r="BU117" s="502">
        <v>0</v>
      </c>
      <c r="BV117" s="502">
        <v>0</v>
      </c>
      <c r="BW117" s="502">
        <v>0</v>
      </c>
      <c r="BX117" s="502">
        <v>0</v>
      </c>
      <c r="BY117" s="502">
        <v>0</v>
      </c>
      <c r="BZ117" s="502">
        <v>0</v>
      </c>
      <c r="CA117" s="502">
        <v>0</v>
      </c>
      <c r="CB117" s="502">
        <v>0</v>
      </c>
      <c r="CC117" s="503">
        <f t="shared" si="2"/>
        <v>378305.5</v>
      </c>
      <c r="CD117" s="523"/>
      <c r="CE117" s="523"/>
      <c r="CF117" s="523"/>
      <c r="CG117" s="523"/>
      <c r="CH117" s="523"/>
      <c r="CI117" s="523"/>
    </row>
    <row r="118" spans="1:87" s="524" customFormat="1" x14ac:dyDescent="0.2">
      <c r="A118" s="521" t="s">
        <v>6457</v>
      </c>
      <c r="B118" s="497" t="s">
        <v>16</v>
      </c>
      <c r="C118" s="498" t="s">
        <v>17</v>
      </c>
      <c r="D118" s="499">
        <v>45110</v>
      </c>
      <c r="E118" s="498" t="s">
        <v>17</v>
      </c>
      <c r="F118" s="500" t="s">
        <v>148</v>
      </c>
      <c r="G118" s="501" t="s">
        <v>149</v>
      </c>
      <c r="H118" s="502">
        <v>26270.98</v>
      </c>
      <c r="I118" s="502">
        <v>0</v>
      </c>
      <c r="J118" s="502">
        <v>0</v>
      </c>
      <c r="K118" s="502">
        <v>0</v>
      </c>
      <c r="L118" s="502">
        <v>0</v>
      </c>
      <c r="M118" s="502">
        <v>0</v>
      </c>
      <c r="N118" s="502">
        <v>29153.81</v>
      </c>
      <c r="O118" s="502">
        <v>0</v>
      </c>
      <c r="P118" s="502">
        <v>0</v>
      </c>
      <c r="Q118" s="502">
        <v>0</v>
      </c>
      <c r="R118" s="502">
        <v>0</v>
      </c>
      <c r="S118" s="502">
        <v>0</v>
      </c>
      <c r="T118" s="502">
        <v>0</v>
      </c>
      <c r="U118" s="502">
        <v>0</v>
      </c>
      <c r="V118" s="502">
        <v>0</v>
      </c>
      <c r="W118" s="502">
        <v>0</v>
      </c>
      <c r="X118" s="502">
        <v>0</v>
      </c>
      <c r="Y118" s="502">
        <v>0</v>
      </c>
      <c r="Z118" s="502">
        <v>12471.21</v>
      </c>
      <c r="AA118" s="502">
        <v>1874.18</v>
      </c>
      <c r="AB118" s="502">
        <v>0</v>
      </c>
      <c r="AC118" s="502">
        <v>0</v>
      </c>
      <c r="AD118" s="502">
        <v>0</v>
      </c>
      <c r="AE118" s="502">
        <v>0</v>
      </c>
      <c r="AF118" s="502">
        <v>0</v>
      </c>
      <c r="AG118" s="502">
        <v>0</v>
      </c>
      <c r="AH118" s="502">
        <v>0</v>
      </c>
      <c r="AI118" s="502">
        <v>84899.55</v>
      </c>
      <c r="AJ118" s="502">
        <v>0</v>
      </c>
      <c r="AK118" s="502">
        <v>0</v>
      </c>
      <c r="AL118" s="502">
        <v>0</v>
      </c>
      <c r="AM118" s="502">
        <v>0</v>
      </c>
      <c r="AN118" s="502">
        <v>0</v>
      </c>
      <c r="AO118" s="502">
        <v>0</v>
      </c>
      <c r="AP118" s="502">
        <v>0</v>
      </c>
      <c r="AQ118" s="502">
        <v>0</v>
      </c>
      <c r="AR118" s="502">
        <v>0</v>
      </c>
      <c r="AS118" s="502">
        <v>0</v>
      </c>
      <c r="AT118" s="502">
        <v>0</v>
      </c>
      <c r="AU118" s="502">
        <v>7879.83</v>
      </c>
      <c r="AV118" s="502">
        <v>3532.29</v>
      </c>
      <c r="AW118" s="502">
        <v>0</v>
      </c>
      <c r="AX118" s="502">
        <v>0</v>
      </c>
      <c r="AY118" s="502">
        <v>0</v>
      </c>
      <c r="AZ118" s="502">
        <v>0</v>
      </c>
      <c r="BA118" s="502">
        <v>0</v>
      </c>
      <c r="BB118" s="502">
        <v>14902.84</v>
      </c>
      <c r="BC118" s="502">
        <v>0</v>
      </c>
      <c r="BD118" s="502">
        <v>0</v>
      </c>
      <c r="BE118" s="502">
        <v>0</v>
      </c>
      <c r="BF118" s="502">
        <v>0</v>
      </c>
      <c r="BG118" s="502">
        <v>60190.54</v>
      </c>
      <c r="BH118" s="502">
        <v>0</v>
      </c>
      <c r="BI118" s="502">
        <v>75.28</v>
      </c>
      <c r="BJ118" s="502">
        <v>0</v>
      </c>
      <c r="BK118" s="502">
        <v>3906.61</v>
      </c>
      <c r="BL118" s="502">
        <v>0</v>
      </c>
      <c r="BM118" s="502">
        <v>41851.360000000001</v>
      </c>
      <c r="BN118" s="502">
        <v>0</v>
      </c>
      <c r="BO118" s="502">
        <v>0</v>
      </c>
      <c r="BP118" s="502">
        <v>0</v>
      </c>
      <c r="BQ118" s="502">
        <v>0</v>
      </c>
      <c r="BR118" s="502">
        <v>0</v>
      </c>
      <c r="BS118" s="502">
        <v>0</v>
      </c>
      <c r="BT118" s="502">
        <v>3130.57</v>
      </c>
      <c r="BU118" s="502">
        <v>0</v>
      </c>
      <c r="BV118" s="502">
        <v>0</v>
      </c>
      <c r="BW118" s="502">
        <v>0</v>
      </c>
      <c r="BX118" s="502">
        <v>0</v>
      </c>
      <c r="BY118" s="502">
        <v>0</v>
      </c>
      <c r="BZ118" s="502">
        <v>0</v>
      </c>
      <c r="CA118" s="502">
        <v>0</v>
      </c>
      <c r="CB118" s="502">
        <v>0</v>
      </c>
      <c r="CC118" s="503">
        <f t="shared" ref="CC118:CC166" si="3">SUM(H118:CB118)</f>
        <v>290139.05</v>
      </c>
      <c r="CD118" s="523"/>
      <c r="CE118" s="523"/>
      <c r="CF118" s="523"/>
      <c r="CG118" s="523"/>
      <c r="CH118" s="523"/>
      <c r="CI118" s="523"/>
    </row>
    <row r="119" spans="1:87" s="524" customFormat="1" x14ac:dyDescent="0.2">
      <c r="A119" s="521" t="s">
        <v>6457</v>
      </c>
      <c r="B119" s="497" t="s">
        <v>16</v>
      </c>
      <c r="C119" s="498" t="s">
        <v>17</v>
      </c>
      <c r="D119" s="499">
        <v>45110</v>
      </c>
      <c r="E119" s="498" t="s">
        <v>17</v>
      </c>
      <c r="F119" s="500" t="s">
        <v>150</v>
      </c>
      <c r="G119" s="501" t="s">
        <v>171</v>
      </c>
      <c r="H119" s="502">
        <v>0</v>
      </c>
      <c r="I119" s="502">
        <v>0</v>
      </c>
      <c r="J119" s="502">
        <v>0</v>
      </c>
      <c r="K119" s="502">
        <v>0</v>
      </c>
      <c r="L119" s="502">
        <v>0</v>
      </c>
      <c r="M119" s="502">
        <v>0</v>
      </c>
      <c r="N119" s="502">
        <v>0</v>
      </c>
      <c r="O119" s="502">
        <v>0</v>
      </c>
      <c r="P119" s="502">
        <v>0</v>
      </c>
      <c r="Q119" s="502">
        <v>0</v>
      </c>
      <c r="R119" s="502">
        <v>0</v>
      </c>
      <c r="S119" s="502">
        <v>0</v>
      </c>
      <c r="T119" s="502">
        <v>0</v>
      </c>
      <c r="U119" s="502">
        <v>0</v>
      </c>
      <c r="V119" s="502">
        <v>0</v>
      </c>
      <c r="W119" s="502">
        <v>0</v>
      </c>
      <c r="X119" s="502">
        <v>0</v>
      </c>
      <c r="Y119" s="502">
        <v>0</v>
      </c>
      <c r="Z119" s="502">
        <v>0</v>
      </c>
      <c r="AA119" s="502">
        <v>0</v>
      </c>
      <c r="AB119" s="502">
        <v>0</v>
      </c>
      <c r="AC119" s="502">
        <v>0</v>
      </c>
      <c r="AD119" s="502">
        <v>0</v>
      </c>
      <c r="AE119" s="502">
        <v>0</v>
      </c>
      <c r="AF119" s="502">
        <v>0</v>
      </c>
      <c r="AG119" s="502">
        <v>0</v>
      </c>
      <c r="AH119" s="502">
        <v>0</v>
      </c>
      <c r="AI119" s="502">
        <v>0</v>
      </c>
      <c r="AJ119" s="502">
        <v>0</v>
      </c>
      <c r="AK119" s="502">
        <v>0</v>
      </c>
      <c r="AL119" s="502">
        <v>0</v>
      </c>
      <c r="AM119" s="502">
        <v>0</v>
      </c>
      <c r="AN119" s="502">
        <v>0</v>
      </c>
      <c r="AO119" s="502">
        <v>0</v>
      </c>
      <c r="AP119" s="502">
        <v>0</v>
      </c>
      <c r="AQ119" s="502">
        <v>0</v>
      </c>
      <c r="AR119" s="502">
        <v>0</v>
      </c>
      <c r="AS119" s="502">
        <v>0</v>
      </c>
      <c r="AT119" s="502">
        <v>0</v>
      </c>
      <c r="AU119" s="502">
        <v>0</v>
      </c>
      <c r="AV119" s="502">
        <v>0</v>
      </c>
      <c r="AW119" s="502">
        <v>0</v>
      </c>
      <c r="AX119" s="502">
        <v>0</v>
      </c>
      <c r="AY119" s="502">
        <v>0</v>
      </c>
      <c r="AZ119" s="502">
        <v>0</v>
      </c>
      <c r="BA119" s="502">
        <v>0</v>
      </c>
      <c r="BB119" s="502">
        <v>110000</v>
      </c>
      <c r="BC119" s="502">
        <v>0</v>
      </c>
      <c r="BD119" s="502">
        <v>0</v>
      </c>
      <c r="BE119" s="502">
        <v>0</v>
      </c>
      <c r="BF119" s="502">
        <v>0</v>
      </c>
      <c r="BG119" s="502">
        <v>0</v>
      </c>
      <c r="BH119" s="502">
        <v>0</v>
      </c>
      <c r="BI119" s="502">
        <v>0</v>
      </c>
      <c r="BJ119" s="502">
        <v>0</v>
      </c>
      <c r="BK119" s="502">
        <v>0</v>
      </c>
      <c r="BL119" s="502">
        <v>0</v>
      </c>
      <c r="BM119" s="502">
        <v>0</v>
      </c>
      <c r="BN119" s="502">
        <v>0</v>
      </c>
      <c r="BO119" s="502">
        <v>0</v>
      </c>
      <c r="BP119" s="502">
        <v>0</v>
      </c>
      <c r="BQ119" s="502">
        <v>0</v>
      </c>
      <c r="BR119" s="502">
        <v>0</v>
      </c>
      <c r="BS119" s="502">
        <v>0</v>
      </c>
      <c r="BT119" s="502">
        <v>0</v>
      </c>
      <c r="BU119" s="502">
        <v>0</v>
      </c>
      <c r="BV119" s="502">
        <v>0</v>
      </c>
      <c r="BW119" s="502">
        <v>0</v>
      </c>
      <c r="BX119" s="502">
        <v>0</v>
      </c>
      <c r="BY119" s="502">
        <v>0</v>
      </c>
      <c r="BZ119" s="502">
        <v>0</v>
      </c>
      <c r="CA119" s="502">
        <v>0</v>
      </c>
      <c r="CB119" s="502">
        <v>0</v>
      </c>
      <c r="CC119" s="503">
        <f t="shared" si="3"/>
        <v>110000</v>
      </c>
      <c r="CD119" s="523"/>
      <c r="CE119" s="523"/>
      <c r="CF119" s="523"/>
      <c r="CG119" s="523"/>
      <c r="CH119" s="523"/>
      <c r="CI119" s="523"/>
    </row>
    <row r="120" spans="1:87" s="524" customFormat="1" x14ac:dyDescent="0.2">
      <c r="A120" s="521" t="s">
        <v>6457</v>
      </c>
      <c r="B120" s="497" t="s">
        <v>16</v>
      </c>
      <c r="C120" s="498" t="s">
        <v>17</v>
      </c>
      <c r="D120" s="499">
        <v>45110</v>
      </c>
      <c r="E120" s="498" t="s">
        <v>17</v>
      </c>
      <c r="F120" s="500" t="s">
        <v>151</v>
      </c>
      <c r="G120" s="501" t="s">
        <v>173</v>
      </c>
      <c r="H120" s="502">
        <v>0</v>
      </c>
      <c r="I120" s="502">
        <v>0</v>
      </c>
      <c r="J120" s="502">
        <v>0</v>
      </c>
      <c r="K120" s="502">
        <v>0</v>
      </c>
      <c r="L120" s="502">
        <v>0</v>
      </c>
      <c r="M120" s="502">
        <v>0</v>
      </c>
      <c r="N120" s="502">
        <v>0</v>
      </c>
      <c r="O120" s="502">
        <v>0</v>
      </c>
      <c r="P120" s="502">
        <v>0</v>
      </c>
      <c r="Q120" s="502">
        <v>0</v>
      </c>
      <c r="R120" s="502">
        <v>0</v>
      </c>
      <c r="S120" s="502">
        <v>0</v>
      </c>
      <c r="T120" s="502">
        <v>0</v>
      </c>
      <c r="U120" s="502">
        <v>0</v>
      </c>
      <c r="V120" s="502">
        <v>0</v>
      </c>
      <c r="W120" s="502">
        <v>0</v>
      </c>
      <c r="X120" s="502">
        <v>0</v>
      </c>
      <c r="Y120" s="502">
        <v>0</v>
      </c>
      <c r="Z120" s="502">
        <v>3860</v>
      </c>
      <c r="AA120" s="502">
        <v>0</v>
      </c>
      <c r="AB120" s="502">
        <v>0</v>
      </c>
      <c r="AC120" s="502">
        <v>0</v>
      </c>
      <c r="AD120" s="502">
        <v>0</v>
      </c>
      <c r="AE120" s="502">
        <v>0</v>
      </c>
      <c r="AF120" s="502">
        <v>0</v>
      </c>
      <c r="AG120" s="502">
        <v>0</v>
      </c>
      <c r="AH120" s="502">
        <v>0</v>
      </c>
      <c r="AI120" s="502">
        <v>92878.83</v>
      </c>
      <c r="AJ120" s="502">
        <v>0</v>
      </c>
      <c r="AK120" s="502">
        <v>0</v>
      </c>
      <c r="AL120" s="502">
        <v>0</v>
      </c>
      <c r="AM120" s="502">
        <v>0</v>
      </c>
      <c r="AN120" s="502">
        <v>0</v>
      </c>
      <c r="AO120" s="502">
        <v>0</v>
      </c>
      <c r="AP120" s="502">
        <v>0</v>
      </c>
      <c r="AQ120" s="502">
        <v>0</v>
      </c>
      <c r="AR120" s="502">
        <v>0</v>
      </c>
      <c r="AS120" s="502">
        <v>0</v>
      </c>
      <c r="AT120" s="502">
        <v>0</v>
      </c>
      <c r="AU120" s="502">
        <v>117150</v>
      </c>
      <c r="AV120" s="502">
        <v>0</v>
      </c>
      <c r="AW120" s="502">
        <v>0</v>
      </c>
      <c r="AX120" s="502">
        <v>0</v>
      </c>
      <c r="AY120" s="502">
        <v>0</v>
      </c>
      <c r="AZ120" s="502">
        <v>0</v>
      </c>
      <c r="BA120" s="502">
        <v>0</v>
      </c>
      <c r="BB120" s="502">
        <v>0</v>
      </c>
      <c r="BC120" s="502">
        <v>0</v>
      </c>
      <c r="BD120" s="502">
        <v>0</v>
      </c>
      <c r="BE120" s="502">
        <v>0</v>
      </c>
      <c r="BF120" s="502">
        <v>0</v>
      </c>
      <c r="BG120" s="502">
        <v>0</v>
      </c>
      <c r="BH120" s="502">
        <v>0</v>
      </c>
      <c r="BI120" s="502">
        <v>0</v>
      </c>
      <c r="BJ120" s="502">
        <v>0</v>
      </c>
      <c r="BK120" s="502">
        <v>0</v>
      </c>
      <c r="BL120" s="502">
        <v>0</v>
      </c>
      <c r="BM120" s="502">
        <v>0</v>
      </c>
      <c r="BN120" s="502">
        <v>0</v>
      </c>
      <c r="BO120" s="502">
        <v>0</v>
      </c>
      <c r="BP120" s="502">
        <v>0</v>
      </c>
      <c r="BQ120" s="502">
        <v>0</v>
      </c>
      <c r="BR120" s="502">
        <v>0</v>
      </c>
      <c r="BS120" s="502">
        <v>0</v>
      </c>
      <c r="BT120" s="502">
        <v>0</v>
      </c>
      <c r="BU120" s="502">
        <v>0</v>
      </c>
      <c r="BV120" s="502">
        <v>0</v>
      </c>
      <c r="BW120" s="502">
        <v>0</v>
      </c>
      <c r="BX120" s="502">
        <v>0</v>
      </c>
      <c r="BY120" s="502">
        <v>0</v>
      </c>
      <c r="BZ120" s="502">
        <v>0</v>
      </c>
      <c r="CA120" s="502">
        <v>0</v>
      </c>
      <c r="CB120" s="502">
        <v>0</v>
      </c>
      <c r="CC120" s="503">
        <f t="shared" si="3"/>
        <v>213888.83000000002</v>
      </c>
      <c r="CD120" s="523"/>
      <c r="CE120" s="523"/>
      <c r="CF120" s="523"/>
      <c r="CG120" s="523"/>
      <c r="CH120" s="523"/>
      <c r="CI120" s="523"/>
    </row>
    <row r="121" spans="1:87" s="524" customFormat="1" x14ac:dyDescent="0.2">
      <c r="A121" s="521" t="s">
        <v>6457</v>
      </c>
      <c r="B121" s="497" t="s">
        <v>16</v>
      </c>
      <c r="C121" s="498" t="s">
        <v>17</v>
      </c>
      <c r="D121" s="499">
        <v>45110</v>
      </c>
      <c r="E121" s="498" t="s">
        <v>17</v>
      </c>
      <c r="F121" s="500" t="s">
        <v>152</v>
      </c>
      <c r="G121" s="501" t="s">
        <v>153</v>
      </c>
      <c r="H121" s="502">
        <v>16676.12</v>
      </c>
      <c r="I121" s="522">
        <v>0</v>
      </c>
      <c r="J121" s="522">
        <v>0</v>
      </c>
      <c r="K121" s="522">
        <v>0</v>
      </c>
      <c r="L121" s="522">
        <v>0</v>
      </c>
      <c r="M121" s="522">
        <v>0</v>
      </c>
      <c r="N121" s="522">
        <v>2512970.2000000002</v>
      </c>
      <c r="O121" s="522">
        <v>0</v>
      </c>
      <c r="P121" s="522">
        <v>0</v>
      </c>
      <c r="Q121" s="522">
        <v>0</v>
      </c>
      <c r="R121" s="522">
        <v>0</v>
      </c>
      <c r="S121" s="522">
        <v>0</v>
      </c>
      <c r="T121" s="522">
        <v>0</v>
      </c>
      <c r="U121" s="522">
        <v>0</v>
      </c>
      <c r="V121" s="522">
        <v>0</v>
      </c>
      <c r="W121" s="522">
        <v>0</v>
      </c>
      <c r="X121" s="522">
        <v>0</v>
      </c>
      <c r="Y121" s="522">
        <v>0</v>
      </c>
      <c r="Z121" s="522">
        <v>8634.32</v>
      </c>
      <c r="AA121" s="522">
        <v>0</v>
      </c>
      <c r="AB121" s="522">
        <v>0</v>
      </c>
      <c r="AC121" s="522">
        <v>0</v>
      </c>
      <c r="AD121" s="522">
        <v>0</v>
      </c>
      <c r="AE121" s="522">
        <v>0</v>
      </c>
      <c r="AF121" s="522">
        <v>0</v>
      </c>
      <c r="AG121" s="522">
        <v>0</v>
      </c>
      <c r="AH121" s="522">
        <v>0</v>
      </c>
      <c r="AI121" s="522">
        <v>515742.4</v>
      </c>
      <c r="AJ121" s="522">
        <v>0</v>
      </c>
      <c r="AK121" s="522">
        <v>0</v>
      </c>
      <c r="AL121" s="522">
        <v>0</v>
      </c>
      <c r="AM121" s="522">
        <v>0</v>
      </c>
      <c r="AN121" s="522">
        <v>0</v>
      </c>
      <c r="AO121" s="522">
        <v>0</v>
      </c>
      <c r="AP121" s="522">
        <v>0</v>
      </c>
      <c r="AQ121" s="522">
        <v>0</v>
      </c>
      <c r="AR121" s="522">
        <v>0</v>
      </c>
      <c r="AS121" s="522">
        <v>0</v>
      </c>
      <c r="AT121" s="522">
        <v>0</v>
      </c>
      <c r="AU121" s="522">
        <v>24890</v>
      </c>
      <c r="AV121" s="522">
        <v>0</v>
      </c>
      <c r="AW121" s="522">
        <v>0</v>
      </c>
      <c r="AX121" s="522">
        <v>0</v>
      </c>
      <c r="AY121" s="522">
        <v>0</v>
      </c>
      <c r="AZ121" s="522">
        <v>0</v>
      </c>
      <c r="BA121" s="522">
        <v>0</v>
      </c>
      <c r="BB121" s="522">
        <v>650433.63</v>
      </c>
      <c r="BC121" s="522">
        <v>0</v>
      </c>
      <c r="BD121" s="522">
        <v>0</v>
      </c>
      <c r="BE121" s="522">
        <v>0</v>
      </c>
      <c r="BF121" s="522">
        <v>0</v>
      </c>
      <c r="BG121" s="522">
        <v>0</v>
      </c>
      <c r="BH121" s="522">
        <v>0</v>
      </c>
      <c r="BI121" s="522">
        <v>0</v>
      </c>
      <c r="BJ121" s="522">
        <v>0</v>
      </c>
      <c r="BK121" s="522">
        <v>0</v>
      </c>
      <c r="BL121" s="522">
        <v>0</v>
      </c>
      <c r="BM121" s="522">
        <v>264871.37</v>
      </c>
      <c r="BN121" s="522">
        <v>0</v>
      </c>
      <c r="BO121" s="522">
        <v>0</v>
      </c>
      <c r="BP121" s="522">
        <v>0</v>
      </c>
      <c r="BQ121" s="522">
        <v>0</v>
      </c>
      <c r="BR121" s="522">
        <v>0</v>
      </c>
      <c r="BS121" s="522">
        <v>0</v>
      </c>
      <c r="BT121" s="522">
        <v>32300</v>
      </c>
      <c r="BU121" s="522">
        <v>0</v>
      </c>
      <c r="BV121" s="522">
        <v>0</v>
      </c>
      <c r="BW121" s="522">
        <v>0</v>
      </c>
      <c r="BX121" s="522">
        <v>0</v>
      </c>
      <c r="BY121" s="522">
        <v>0</v>
      </c>
      <c r="BZ121" s="522">
        <v>0</v>
      </c>
      <c r="CA121" s="522">
        <v>0</v>
      </c>
      <c r="CB121" s="522">
        <v>0</v>
      </c>
      <c r="CC121" s="503">
        <f t="shared" si="3"/>
        <v>4026518.04</v>
      </c>
      <c r="CD121" s="523"/>
      <c r="CE121" s="523"/>
      <c r="CF121" s="523"/>
      <c r="CG121" s="523"/>
      <c r="CH121" s="523"/>
      <c r="CI121" s="523"/>
    </row>
    <row r="122" spans="1:87" s="524" customFormat="1" x14ac:dyDescent="0.2">
      <c r="A122" s="521" t="s">
        <v>6457</v>
      </c>
      <c r="B122" s="497" t="s">
        <v>16</v>
      </c>
      <c r="C122" s="498" t="s">
        <v>17</v>
      </c>
      <c r="D122" s="499">
        <v>45110</v>
      </c>
      <c r="E122" s="498" t="s">
        <v>17</v>
      </c>
      <c r="F122" s="500" t="s">
        <v>154</v>
      </c>
      <c r="G122" s="501" t="s">
        <v>155</v>
      </c>
      <c r="H122" s="530">
        <v>0</v>
      </c>
      <c r="I122" s="530">
        <v>0</v>
      </c>
      <c r="J122" s="530">
        <v>0</v>
      </c>
      <c r="K122" s="530">
        <v>0</v>
      </c>
      <c r="L122" s="530">
        <v>0</v>
      </c>
      <c r="M122" s="530">
        <v>0</v>
      </c>
      <c r="N122" s="530">
        <v>0</v>
      </c>
      <c r="O122" s="530">
        <v>0</v>
      </c>
      <c r="P122" s="530">
        <v>0</v>
      </c>
      <c r="Q122" s="530">
        <v>0</v>
      </c>
      <c r="R122" s="530">
        <v>0</v>
      </c>
      <c r="S122" s="530">
        <v>0</v>
      </c>
      <c r="T122" s="530">
        <v>0</v>
      </c>
      <c r="U122" s="530">
        <v>0</v>
      </c>
      <c r="V122" s="530">
        <v>0</v>
      </c>
      <c r="W122" s="530">
        <v>0</v>
      </c>
      <c r="X122" s="530">
        <v>0</v>
      </c>
      <c r="Y122" s="530">
        <v>0</v>
      </c>
      <c r="Z122" s="530">
        <v>0</v>
      </c>
      <c r="AA122" s="530">
        <v>0</v>
      </c>
      <c r="AB122" s="530">
        <v>0</v>
      </c>
      <c r="AC122" s="530">
        <v>0</v>
      </c>
      <c r="AD122" s="530">
        <v>0</v>
      </c>
      <c r="AE122" s="530">
        <v>0</v>
      </c>
      <c r="AF122" s="530">
        <v>0</v>
      </c>
      <c r="AG122" s="530">
        <v>0</v>
      </c>
      <c r="AH122" s="530">
        <v>0</v>
      </c>
      <c r="AI122" s="530">
        <v>0</v>
      </c>
      <c r="AJ122" s="530">
        <v>0</v>
      </c>
      <c r="AK122" s="530">
        <v>0</v>
      </c>
      <c r="AL122" s="530">
        <v>0</v>
      </c>
      <c r="AM122" s="530">
        <v>0</v>
      </c>
      <c r="AN122" s="530">
        <v>0</v>
      </c>
      <c r="AO122" s="530">
        <v>0</v>
      </c>
      <c r="AP122" s="530">
        <v>0</v>
      </c>
      <c r="AQ122" s="530">
        <v>0</v>
      </c>
      <c r="AR122" s="530">
        <v>0</v>
      </c>
      <c r="AS122" s="530">
        <v>0</v>
      </c>
      <c r="AT122" s="530">
        <v>0</v>
      </c>
      <c r="AU122" s="530">
        <v>0</v>
      </c>
      <c r="AV122" s="530">
        <v>0</v>
      </c>
      <c r="AW122" s="530">
        <v>0</v>
      </c>
      <c r="AX122" s="530">
        <v>0</v>
      </c>
      <c r="AY122" s="530">
        <v>0</v>
      </c>
      <c r="AZ122" s="530">
        <v>0</v>
      </c>
      <c r="BA122" s="530">
        <v>0</v>
      </c>
      <c r="BB122" s="530">
        <v>0</v>
      </c>
      <c r="BC122" s="530">
        <v>0</v>
      </c>
      <c r="BD122" s="530">
        <v>0</v>
      </c>
      <c r="BE122" s="530">
        <v>0</v>
      </c>
      <c r="BF122" s="530">
        <v>0</v>
      </c>
      <c r="BG122" s="530">
        <v>0</v>
      </c>
      <c r="BH122" s="530">
        <v>0</v>
      </c>
      <c r="BI122" s="530">
        <v>0</v>
      </c>
      <c r="BJ122" s="530">
        <v>0</v>
      </c>
      <c r="BK122" s="530">
        <v>0</v>
      </c>
      <c r="BL122" s="530">
        <v>0</v>
      </c>
      <c r="BM122" s="530">
        <v>0</v>
      </c>
      <c r="BN122" s="530">
        <v>0</v>
      </c>
      <c r="BO122" s="530">
        <v>0</v>
      </c>
      <c r="BP122" s="530">
        <v>0</v>
      </c>
      <c r="BQ122" s="530">
        <v>0</v>
      </c>
      <c r="BR122" s="530">
        <v>0</v>
      </c>
      <c r="BS122" s="530">
        <v>0</v>
      </c>
      <c r="BT122" s="530">
        <v>0</v>
      </c>
      <c r="BU122" s="530">
        <v>0</v>
      </c>
      <c r="BV122" s="530">
        <v>0</v>
      </c>
      <c r="BW122" s="530">
        <v>0</v>
      </c>
      <c r="BX122" s="530">
        <v>0</v>
      </c>
      <c r="BY122" s="530">
        <v>0</v>
      </c>
      <c r="BZ122" s="530">
        <v>0</v>
      </c>
      <c r="CA122" s="530">
        <v>0</v>
      </c>
      <c r="CB122" s="530">
        <v>0</v>
      </c>
      <c r="CC122" s="503">
        <f t="shared" si="3"/>
        <v>0</v>
      </c>
      <c r="CD122" s="523"/>
      <c r="CE122" s="523"/>
      <c r="CF122" s="523"/>
      <c r="CG122" s="523"/>
      <c r="CH122" s="523"/>
      <c r="CI122" s="523"/>
    </row>
    <row r="123" spans="1:87" s="524" customFormat="1" x14ac:dyDescent="0.2">
      <c r="A123" s="521" t="s">
        <v>6457</v>
      </c>
      <c r="B123" s="497" t="s">
        <v>16</v>
      </c>
      <c r="C123" s="498" t="s">
        <v>17</v>
      </c>
      <c r="D123" s="499">
        <v>45110</v>
      </c>
      <c r="E123" s="498" t="s">
        <v>17</v>
      </c>
      <c r="F123" s="500" t="s">
        <v>156</v>
      </c>
      <c r="G123" s="501" t="s">
        <v>157</v>
      </c>
      <c r="H123" s="502">
        <v>0</v>
      </c>
      <c r="I123" s="502">
        <v>0</v>
      </c>
      <c r="J123" s="502">
        <v>0</v>
      </c>
      <c r="K123" s="502">
        <v>0</v>
      </c>
      <c r="L123" s="502">
        <v>0</v>
      </c>
      <c r="M123" s="502">
        <v>0</v>
      </c>
      <c r="N123" s="502">
        <v>0</v>
      </c>
      <c r="O123" s="502">
        <v>0</v>
      </c>
      <c r="P123" s="502">
        <v>0</v>
      </c>
      <c r="Q123" s="502">
        <v>0</v>
      </c>
      <c r="R123" s="502">
        <v>0</v>
      </c>
      <c r="S123" s="502">
        <v>0</v>
      </c>
      <c r="T123" s="502">
        <v>210000</v>
      </c>
      <c r="U123" s="502">
        <v>0</v>
      </c>
      <c r="V123" s="502">
        <v>0</v>
      </c>
      <c r="W123" s="502">
        <v>0</v>
      </c>
      <c r="X123" s="502">
        <v>0</v>
      </c>
      <c r="Y123" s="502">
        <v>0</v>
      </c>
      <c r="Z123" s="502">
        <v>0</v>
      </c>
      <c r="AA123" s="502">
        <v>13000</v>
      </c>
      <c r="AB123" s="502">
        <v>0</v>
      </c>
      <c r="AC123" s="502">
        <v>0</v>
      </c>
      <c r="AD123" s="502">
        <v>0</v>
      </c>
      <c r="AE123" s="502">
        <v>0</v>
      </c>
      <c r="AF123" s="502">
        <v>0</v>
      </c>
      <c r="AG123" s="502">
        <v>0</v>
      </c>
      <c r="AH123" s="502">
        <v>0</v>
      </c>
      <c r="AI123" s="502">
        <v>0</v>
      </c>
      <c r="AJ123" s="502">
        <v>0</v>
      </c>
      <c r="AK123" s="502">
        <v>0</v>
      </c>
      <c r="AL123" s="502">
        <v>0</v>
      </c>
      <c r="AM123" s="502">
        <v>0</v>
      </c>
      <c r="AN123" s="502">
        <v>0</v>
      </c>
      <c r="AO123" s="502">
        <v>0</v>
      </c>
      <c r="AP123" s="502">
        <v>0</v>
      </c>
      <c r="AQ123" s="502">
        <v>0</v>
      </c>
      <c r="AR123" s="502">
        <v>0</v>
      </c>
      <c r="AS123" s="502">
        <v>0</v>
      </c>
      <c r="AT123" s="502">
        <v>0</v>
      </c>
      <c r="AU123" s="502">
        <v>0</v>
      </c>
      <c r="AV123" s="502">
        <v>0</v>
      </c>
      <c r="AW123" s="502">
        <v>0</v>
      </c>
      <c r="AX123" s="502">
        <v>0</v>
      </c>
      <c r="AY123" s="502">
        <v>0</v>
      </c>
      <c r="AZ123" s="502">
        <v>0</v>
      </c>
      <c r="BA123" s="502">
        <v>0</v>
      </c>
      <c r="BB123" s="502">
        <v>0</v>
      </c>
      <c r="BC123" s="502">
        <v>0</v>
      </c>
      <c r="BD123" s="502">
        <v>0</v>
      </c>
      <c r="BE123" s="502">
        <v>0</v>
      </c>
      <c r="BF123" s="502">
        <v>0</v>
      </c>
      <c r="BG123" s="502">
        <v>0</v>
      </c>
      <c r="BH123" s="502">
        <v>0</v>
      </c>
      <c r="BI123" s="502">
        <v>0</v>
      </c>
      <c r="BJ123" s="502">
        <v>0</v>
      </c>
      <c r="BK123" s="502">
        <v>0</v>
      </c>
      <c r="BL123" s="502">
        <v>0</v>
      </c>
      <c r="BM123" s="502">
        <v>0</v>
      </c>
      <c r="BN123" s="502">
        <v>0</v>
      </c>
      <c r="BO123" s="502">
        <v>32000</v>
      </c>
      <c r="BP123" s="502">
        <v>0</v>
      </c>
      <c r="BQ123" s="502">
        <v>341021</v>
      </c>
      <c r="BR123" s="502">
        <v>0</v>
      </c>
      <c r="BS123" s="502">
        <v>0</v>
      </c>
      <c r="BT123" s="502">
        <v>0</v>
      </c>
      <c r="BU123" s="502">
        <v>0</v>
      </c>
      <c r="BV123" s="502">
        <v>0</v>
      </c>
      <c r="BW123" s="502">
        <v>0</v>
      </c>
      <c r="BX123" s="502">
        <v>0</v>
      </c>
      <c r="BY123" s="502">
        <v>0</v>
      </c>
      <c r="BZ123" s="502">
        <v>0</v>
      </c>
      <c r="CA123" s="502">
        <v>0</v>
      </c>
      <c r="CB123" s="502">
        <v>0</v>
      </c>
      <c r="CC123" s="503">
        <f t="shared" si="3"/>
        <v>596021</v>
      </c>
      <c r="CD123" s="523"/>
      <c r="CE123" s="523"/>
      <c r="CF123" s="523"/>
      <c r="CG123" s="523"/>
      <c r="CH123" s="523"/>
      <c r="CI123" s="523"/>
    </row>
    <row r="124" spans="1:87" s="524" customFormat="1" x14ac:dyDescent="0.2">
      <c r="A124" s="521" t="s">
        <v>6457</v>
      </c>
      <c r="B124" s="497" t="s">
        <v>16</v>
      </c>
      <c r="C124" s="498" t="s">
        <v>17</v>
      </c>
      <c r="D124" s="499">
        <v>45110</v>
      </c>
      <c r="E124" s="498" t="s">
        <v>17</v>
      </c>
      <c r="F124" s="500" t="s">
        <v>158</v>
      </c>
      <c r="G124" s="501" t="s">
        <v>1018</v>
      </c>
      <c r="H124" s="530">
        <v>0</v>
      </c>
      <c r="I124" s="530">
        <v>0</v>
      </c>
      <c r="J124" s="530">
        <v>0</v>
      </c>
      <c r="K124" s="530">
        <v>0</v>
      </c>
      <c r="L124" s="530">
        <v>0</v>
      </c>
      <c r="M124" s="530">
        <v>0</v>
      </c>
      <c r="N124" s="530">
        <v>0</v>
      </c>
      <c r="O124" s="530">
        <v>0</v>
      </c>
      <c r="P124" s="530">
        <v>0</v>
      </c>
      <c r="Q124" s="530">
        <v>0</v>
      </c>
      <c r="R124" s="530">
        <v>0</v>
      </c>
      <c r="S124" s="530">
        <v>0</v>
      </c>
      <c r="T124" s="530">
        <v>0</v>
      </c>
      <c r="U124" s="530">
        <v>0</v>
      </c>
      <c r="V124" s="530">
        <v>0</v>
      </c>
      <c r="W124" s="530">
        <v>0</v>
      </c>
      <c r="X124" s="530">
        <v>0</v>
      </c>
      <c r="Y124" s="530">
        <v>0</v>
      </c>
      <c r="Z124" s="530">
        <v>0</v>
      </c>
      <c r="AA124" s="530">
        <v>0</v>
      </c>
      <c r="AB124" s="530">
        <v>0</v>
      </c>
      <c r="AC124" s="530">
        <v>0</v>
      </c>
      <c r="AD124" s="530">
        <v>0</v>
      </c>
      <c r="AE124" s="530">
        <v>0</v>
      </c>
      <c r="AF124" s="530">
        <v>0</v>
      </c>
      <c r="AG124" s="530">
        <v>0</v>
      </c>
      <c r="AH124" s="530">
        <v>0</v>
      </c>
      <c r="AI124" s="530">
        <v>0</v>
      </c>
      <c r="AJ124" s="530">
        <v>0</v>
      </c>
      <c r="AK124" s="530">
        <v>0</v>
      </c>
      <c r="AL124" s="530">
        <v>0</v>
      </c>
      <c r="AM124" s="530">
        <v>0</v>
      </c>
      <c r="AN124" s="530">
        <v>0</v>
      </c>
      <c r="AO124" s="530">
        <v>0</v>
      </c>
      <c r="AP124" s="530">
        <v>0</v>
      </c>
      <c r="AQ124" s="530">
        <v>0</v>
      </c>
      <c r="AR124" s="530">
        <v>0</v>
      </c>
      <c r="AS124" s="530">
        <v>0</v>
      </c>
      <c r="AT124" s="530">
        <v>0</v>
      </c>
      <c r="AU124" s="530">
        <v>0</v>
      </c>
      <c r="AV124" s="530">
        <v>0</v>
      </c>
      <c r="AW124" s="530">
        <v>0</v>
      </c>
      <c r="AX124" s="530">
        <v>0</v>
      </c>
      <c r="AY124" s="530">
        <v>0</v>
      </c>
      <c r="AZ124" s="530">
        <v>0</v>
      </c>
      <c r="BA124" s="530">
        <v>0</v>
      </c>
      <c r="BB124" s="530">
        <v>0</v>
      </c>
      <c r="BC124" s="530">
        <v>0</v>
      </c>
      <c r="BD124" s="530">
        <v>0</v>
      </c>
      <c r="BE124" s="530">
        <v>0</v>
      </c>
      <c r="BF124" s="530">
        <v>0</v>
      </c>
      <c r="BG124" s="530">
        <v>0</v>
      </c>
      <c r="BH124" s="530">
        <v>0</v>
      </c>
      <c r="BI124" s="530">
        <v>0</v>
      </c>
      <c r="BJ124" s="530">
        <v>0</v>
      </c>
      <c r="BK124" s="530">
        <v>0</v>
      </c>
      <c r="BL124" s="530">
        <v>0</v>
      </c>
      <c r="BM124" s="530">
        <v>0</v>
      </c>
      <c r="BN124" s="530">
        <v>0</v>
      </c>
      <c r="BO124" s="530">
        <v>0</v>
      </c>
      <c r="BP124" s="530">
        <v>0</v>
      </c>
      <c r="BQ124" s="530">
        <v>0</v>
      </c>
      <c r="BR124" s="530">
        <v>0</v>
      </c>
      <c r="BS124" s="530">
        <v>0</v>
      </c>
      <c r="BT124" s="530">
        <v>0</v>
      </c>
      <c r="BU124" s="530">
        <v>0</v>
      </c>
      <c r="BV124" s="530">
        <v>0</v>
      </c>
      <c r="BW124" s="530">
        <v>0</v>
      </c>
      <c r="BX124" s="530">
        <v>0</v>
      </c>
      <c r="BY124" s="530">
        <v>0</v>
      </c>
      <c r="BZ124" s="530">
        <v>0</v>
      </c>
      <c r="CA124" s="530">
        <v>0</v>
      </c>
      <c r="CB124" s="530">
        <v>0</v>
      </c>
      <c r="CC124" s="503">
        <f t="shared" si="3"/>
        <v>0</v>
      </c>
      <c r="CD124" s="523"/>
      <c r="CE124" s="523"/>
      <c r="CF124" s="523"/>
      <c r="CG124" s="523"/>
      <c r="CH124" s="523"/>
      <c r="CI124" s="523"/>
    </row>
    <row r="125" spans="1:87" s="524" customFormat="1" x14ac:dyDescent="0.2">
      <c r="A125" s="521" t="s">
        <v>6457</v>
      </c>
      <c r="B125" s="497" t="s">
        <v>16</v>
      </c>
      <c r="C125" s="498" t="s">
        <v>17</v>
      </c>
      <c r="D125" s="499">
        <v>45110</v>
      </c>
      <c r="E125" s="498" t="s">
        <v>17</v>
      </c>
      <c r="F125" s="500" t="s">
        <v>159</v>
      </c>
      <c r="G125" s="501" t="s">
        <v>1019</v>
      </c>
      <c r="H125" s="502">
        <v>0</v>
      </c>
      <c r="I125" s="502">
        <v>0</v>
      </c>
      <c r="J125" s="502">
        <v>0</v>
      </c>
      <c r="K125" s="502">
        <v>0</v>
      </c>
      <c r="L125" s="502">
        <v>0</v>
      </c>
      <c r="M125" s="502">
        <v>0</v>
      </c>
      <c r="N125" s="502">
        <v>0</v>
      </c>
      <c r="O125" s="502">
        <v>0</v>
      </c>
      <c r="P125" s="502">
        <v>0</v>
      </c>
      <c r="Q125" s="502">
        <v>0</v>
      </c>
      <c r="R125" s="502">
        <v>0</v>
      </c>
      <c r="S125" s="502">
        <v>0</v>
      </c>
      <c r="T125" s="502">
        <v>0</v>
      </c>
      <c r="U125" s="502">
        <v>0</v>
      </c>
      <c r="V125" s="502">
        <v>0</v>
      </c>
      <c r="W125" s="502">
        <v>0</v>
      </c>
      <c r="X125" s="502">
        <v>0</v>
      </c>
      <c r="Y125" s="502">
        <v>0</v>
      </c>
      <c r="Z125" s="502">
        <v>0</v>
      </c>
      <c r="AA125" s="502">
        <v>0</v>
      </c>
      <c r="AB125" s="502">
        <v>0</v>
      </c>
      <c r="AC125" s="502">
        <v>0</v>
      </c>
      <c r="AD125" s="502">
        <v>0</v>
      </c>
      <c r="AE125" s="502">
        <v>0</v>
      </c>
      <c r="AF125" s="502">
        <v>0</v>
      </c>
      <c r="AG125" s="502">
        <v>0</v>
      </c>
      <c r="AH125" s="502">
        <v>0</v>
      </c>
      <c r="AI125" s="502">
        <v>0</v>
      </c>
      <c r="AJ125" s="502">
        <v>0</v>
      </c>
      <c r="AK125" s="502">
        <v>0</v>
      </c>
      <c r="AL125" s="502">
        <v>0</v>
      </c>
      <c r="AM125" s="502">
        <v>0</v>
      </c>
      <c r="AN125" s="502">
        <v>0</v>
      </c>
      <c r="AO125" s="502">
        <v>0</v>
      </c>
      <c r="AP125" s="502">
        <v>0</v>
      </c>
      <c r="AQ125" s="502">
        <v>15000</v>
      </c>
      <c r="AR125" s="502">
        <v>0</v>
      </c>
      <c r="AS125" s="502">
        <v>0</v>
      </c>
      <c r="AT125" s="502">
        <v>0</v>
      </c>
      <c r="AU125" s="502">
        <v>0</v>
      </c>
      <c r="AV125" s="502">
        <v>3000</v>
      </c>
      <c r="AW125" s="502">
        <v>0</v>
      </c>
      <c r="AX125" s="502">
        <v>0</v>
      </c>
      <c r="AY125" s="502">
        <v>0</v>
      </c>
      <c r="AZ125" s="502">
        <v>0</v>
      </c>
      <c r="BA125" s="502">
        <v>0</v>
      </c>
      <c r="BB125" s="502">
        <v>0</v>
      </c>
      <c r="BC125" s="502">
        <v>0</v>
      </c>
      <c r="BD125" s="502">
        <v>0</v>
      </c>
      <c r="BE125" s="502">
        <v>0</v>
      </c>
      <c r="BF125" s="502">
        <v>0</v>
      </c>
      <c r="BG125" s="502">
        <v>0</v>
      </c>
      <c r="BH125" s="502">
        <v>232100</v>
      </c>
      <c r="BI125" s="502">
        <v>12000</v>
      </c>
      <c r="BJ125" s="502">
        <v>0</v>
      </c>
      <c r="BK125" s="502">
        <v>3600</v>
      </c>
      <c r="BL125" s="502">
        <v>0</v>
      </c>
      <c r="BM125" s="502">
        <v>0</v>
      </c>
      <c r="BN125" s="502">
        <v>0</v>
      </c>
      <c r="BO125" s="502">
        <v>0</v>
      </c>
      <c r="BP125" s="502">
        <v>0</v>
      </c>
      <c r="BQ125" s="502">
        <v>0</v>
      </c>
      <c r="BR125" s="502">
        <v>0</v>
      </c>
      <c r="BS125" s="502">
        <v>0</v>
      </c>
      <c r="BT125" s="502">
        <v>0</v>
      </c>
      <c r="BU125" s="502">
        <v>0</v>
      </c>
      <c r="BV125" s="502">
        <v>0</v>
      </c>
      <c r="BW125" s="502">
        <v>0</v>
      </c>
      <c r="BX125" s="502">
        <v>0</v>
      </c>
      <c r="BY125" s="502">
        <v>0</v>
      </c>
      <c r="BZ125" s="502">
        <v>0</v>
      </c>
      <c r="CA125" s="502">
        <v>0</v>
      </c>
      <c r="CB125" s="502">
        <v>0</v>
      </c>
      <c r="CC125" s="503">
        <f t="shared" si="3"/>
        <v>265700</v>
      </c>
      <c r="CD125" s="523"/>
      <c r="CE125" s="523"/>
      <c r="CF125" s="523"/>
      <c r="CG125" s="523"/>
      <c r="CH125" s="523"/>
      <c r="CI125" s="523"/>
    </row>
    <row r="126" spans="1:87" s="524" customFormat="1" x14ac:dyDescent="0.2">
      <c r="A126" s="521" t="s">
        <v>6457</v>
      </c>
      <c r="B126" s="497" t="s">
        <v>16</v>
      </c>
      <c r="C126" s="498" t="s">
        <v>17</v>
      </c>
      <c r="D126" s="499">
        <v>45110</v>
      </c>
      <c r="E126" s="498" t="s">
        <v>17</v>
      </c>
      <c r="F126" s="500" t="s">
        <v>160</v>
      </c>
      <c r="G126" s="501" t="s">
        <v>161</v>
      </c>
      <c r="H126" s="502">
        <v>0</v>
      </c>
      <c r="I126" s="502">
        <v>520984</v>
      </c>
      <c r="J126" s="502">
        <v>3761.54</v>
      </c>
      <c r="K126" s="502">
        <v>418789.33</v>
      </c>
      <c r="L126" s="502">
        <v>0</v>
      </c>
      <c r="M126" s="502">
        <v>0</v>
      </c>
      <c r="N126" s="502">
        <v>4410000</v>
      </c>
      <c r="O126" s="502">
        <v>10384200</v>
      </c>
      <c r="P126" s="502">
        <v>281725.46999999997</v>
      </c>
      <c r="Q126" s="502">
        <v>33120.199999999997</v>
      </c>
      <c r="R126" s="502">
        <v>337178.53</v>
      </c>
      <c r="S126" s="502">
        <v>58265</v>
      </c>
      <c r="T126" s="502">
        <v>9209758</v>
      </c>
      <c r="U126" s="502">
        <v>21998780.280000001</v>
      </c>
      <c r="V126" s="502">
        <v>0</v>
      </c>
      <c r="W126" s="502">
        <v>113931.78</v>
      </c>
      <c r="X126" s="502">
        <v>92852</v>
      </c>
      <c r="Y126" s="502">
        <v>70610</v>
      </c>
      <c r="Z126" s="502">
        <v>0</v>
      </c>
      <c r="AA126" s="502">
        <v>63790</v>
      </c>
      <c r="AB126" s="502">
        <v>0</v>
      </c>
      <c r="AC126" s="502">
        <v>172950</v>
      </c>
      <c r="AD126" s="502">
        <v>0</v>
      </c>
      <c r="AE126" s="502">
        <v>133490</v>
      </c>
      <c r="AF126" s="502">
        <v>0</v>
      </c>
      <c r="AG126" s="502">
        <v>175720</v>
      </c>
      <c r="AH126" s="502">
        <v>0</v>
      </c>
      <c r="AI126" s="502">
        <v>406160</v>
      </c>
      <c r="AJ126" s="502">
        <v>80500</v>
      </c>
      <c r="AK126" s="502">
        <v>77600</v>
      </c>
      <c r="AL126" s="502">
        <v>168200</v>
      </c>
      <c r="AM126" s="502">
        <v>5150</v>
      </c>
      <c r="AN126" s="502">
        <v>0</v>
      </c>
      <c r="AO126" s="502">
        <v>0</v>
      </c>
      <c r="AP126" s="502">
        <v>133195</v>
      </c>
      <c r="AQ126" s="502">
        <v>0</v>
      </c>
      <c r="AR126" s="502">
        <v>90927.1</v>
      </c>
      <c r="AS126" s="502">
        <v>55500</v>
      </c>
      <c r="AT126" s="502">
        <v>0</v>
      </c>
      <c r="AU126" s="502">
        <v>438640</v>
      </c>
      <c r="AV126" s="502">
        <v>0</v>
      </c>
      <c r="AW126" s="502">
        <v>28850</v>
      </c>
      <c r="AX126" s="502">
        <v>100755</v>
      </c>
      <c r="AY126" s="502">
        <v>158600</v>
      </c>
      <c r="AZ126" s="502">
        <v>122664</v>
      </c>
      <c r="BA126" s="502">
        <v>32146</v>
      </c>
      <c r="BB126" s="502">
        <v>0</v>
      </c>
      <c r="BC126" s="502">
        <v>0</v>
      </c>
      <c r="BD126" s="502">
        <v>53100</v>
      </c>
      <c r="BE126" s="502">
        <v>0</v>
      </c>
      <c r="BF126" s="502">
        <v>0</v>
      </c>
      <c r="BG126" s="502">
        <v>123970</v>
      </c>
      <c r="BH126" s="502">
        <v>68030</v>
      </c>
      <c r="BI126" s="502">
        <v>116984.45</v>
      </c>
      <c r="BJ126" s="502">
        <v>144350</v>
      </c>
      <c r="BK126" s="502">
        <v>0</v>
      </c>
      <c r="BL126" s="502">
        <v>0</v>
      </c>
      <c r="BM126" s="502">
        <v>0</v>
      </c>
      <c r="BN126" s="502">
        <v>0</v>
      </c>
      <c r="BO126" s="502">
        <v>0</v>
      </c>
      <c r="BP126" s="502">
        <v>0</v>
      </c>
      <c r="BQ126" s="502">
        <v>82510</v>
      </c>
      <c r="BR126" s="502">
        <v>70205.31</v>
      </c>
      <c r="BS126" s="502">
        <v>112550</v>
      </c>
      <c r="BT126" s="502">
        <v>141566.79999999999</v>
      </c>
      <c r="BU126" s="502">
        <v>526850</v>
      </c>
      <c r="BV126" s="502">
        <v>301500</v>
      </c>
      <c r="BW126" s="502">
        <v>14280</v>
      </c>
      <c r="BX126" s="502">
        <v>497250</v>
      </c>
      <c r="BY126" s="502">
        <v>1431620</v>
      </c>
      <c r="BZ126" s="502">
        <v>50100</v>
      </c>
      <c r="CA126" s="502">
        <v>0</v>
      </c>
      <c r="CB126" s="502">
        <v>99812.74</v>
      </c>
      <c r="CC126" s="503">
        <f t="shared" si="3"/>
        <v>54213472.530000009</v>
      </c>
      <c r="CD126" s="523"/>
      <c r="CE126" s="523"/>
      <c r="CF126" s="523"/>
      <c r="CG126" s="523"/>
      <c r="CH126" s="523"/>
      <c r="CI126" s="523"/>
    </row>
    <row r="127" spans="1:87" s="524" customFormat="1" x14ac:dyDescent="0.2">
      <c r="A127" s="521" t="s">
        <v>6457</v>
      </c>
      <c r="B127" s="497" t="s">
        <v>16</v>
      </c>
      <c r="C127" s="498" t="s">
        <v>17</v>
      </c>
      <c r="D127" s="499">
        <v>45110</v>
      </c>
      <c r="E127" s="498" t="s">
        <v>17</v>
      </c>
      <c r="F127" s="500" t="s">
        <v>162</v>
      </c>
      <c r="G127" s="501" t="s">
        <v>163</v>
      </c>
      <c r="H127" s="502">
        <v>0</v>
      </c>
      <c r="I127" s="502">
        <v>249480</v>
      </c>
      <c r="J127" s="502">
        <v>0</v>
      </c>
      <c r="K127" s="502">
        <v>0</v>
      </c>
      <c r="L127" s="502">
        <v>79500</v>
      </c>
      <c r="M127" s="502">
        <v>0</v>
      </c>
      <c r="N127" s="502">
        <v>157680</v>
      </c>
      <c r="O127" s="502">
        <v>0</v>
      </c>
      <c r="P127" s="502">
        <v>0</v>
      </c>
      <c r="Q127" s="502">
        <v>1216800</v>
      </c>
      <c r="R127" s="502">
        <v>21000</v>
      </c>
      <c r="S127" s="502">
        <v>42873</v>
      </c>
      <c r="T127" s="502">
        <v>0</v>
      </c>
      <c r="U127" s="502">
        <v>169290.23999999999</v>
      </c>
      <c r="V127" s="502">
        <v>196329</v>
      </c>
      <c r="W127" s="502">
        <v>0</v>
      </c>
      <c r="X127" s="502">
        <v>0</v>
      </c>
      <c r="Y127" s="502">
        <v>0</v>
      </c>
      <c r="Z127" s="502">
        <v>331460.25</v>
      </c>
      <c r="AA127" s="502">
        <v>0</v>
      </c>
      <c r="AB127" s="502">
        <v>47079</v>
      </c>
      <c r="AC127" s="502">
        <v>0</v>
      </c>
      <c r="AD127" s="502">
        <v>0</v>
      </c>
      <c r="AE127" s="502">
        <v>0</v>
      </c>
      <c r="AF127" s="502">
        <v>0</v>
      </c>
      <c r="AG127" s="502">
        <v>0</v>
      </c>
      <c r="AH127" s="502">
        <v>0</v>
      </c>
      <c r="AI127" s="502">
        <v>1000000</v>
      </c>
      <c r="AJ127" s="502">
        <v>0</v>
      </c>
      <c r="AK127" s="502">
        <v>0</v>
      </c>
      <c r="AL127" s="502">
        <v>0</v>
      </c>
      <c r="AM127" s="502">
        <v>0</v>
      </c>
      <c r="AN127" s="502">
        <v>0</v>
      </c>
      <c r="AO127" s="502">
        <v>0</v>
      </c>
      <c r="AP127" s="502">
        <v>0</v>
      </c>
      <c r="AQ127" s="502">
        <v>0</v>
      </c>
      <c r="AR127" s="502">
        <v>0</v>
      </c>
      <c r="AS127" s="502">
        <v>0</v>
      </c>
      <c r="AT127" s="502">
        <v>0</v>
      </c>
      <c r="AU127" s="502">
        <v>190000</v>
      </c>
      <c r="AV127" s="502">
        <v>0</v>
      </c>
      <c r="AW127" s="502">
        <v>0</v>
      </c>
      <c r="AX127" s="502">
        <v>0</v>
      </c>
      <c r="AY127" s="502">
        <v>0</v>
      </c>
      <c r="AZ127" s="502">
        <v>0</v>
      </c>
      <c r="BA127" s="502">
        <v>0</v>
      </c>
      <c r="BB127" s="502">
        <v>0</v>
      </c>
      <c r="BC127" s="502">
        <v>0</v>
      </c>
      <c r="BD127" s="502">
        <v>0</v>
      </c>
      <c r="BE127" s="502">
        <v>2000000</v>
      </c>
      <c r="BF127" s="502">
        <v>0</v>
      </c>
      <c r="BG127" s="502">
        <v>79381.62</v>
      </c>
      <c r="BH127" s="502">
        <v>0</v>
      </c>
      <c r="BI127" s="502">
        <v>10000</v>
      </c>
      <c r="BJ127" s="502">
        <v>0</v>
      </c>
      <c r="BK127" s="502">
        <v>450000</v>
      </c>
      <c r="BL127" s="502">
        <v>21980</v>
      </c>
      <c r="BM127" s="502">
        <v>60000</v>
      </c>
      <c r="BN127" s="502">
        <v>0</v>
      </c>
      <c r="BO127" s="502">
        <v>52879.22</v>
      </c>
      <c r="BP127" s="502">
        <v>0</v>
      </c>
      <c r="BQ127" s="502">
        <v>0</v>
      </c>
      <c r="BR127" s="502">
        <v>0</v>
      </c>
      <c r="BS127" s="502">
        <v>118075</v>
      </c>
      <c r="BT127" s="502">
        <v>139364</v>
      </c>
      <c r="BU127" s="502">
        <v>0</v>
      </c>
      <c r="BV127" s="502">
        <v>0</v>
      </c>
      <c r="BW127" s="502">
        <v>10000</v>
      </c>
      <c r="BX127" s="502">
        <v>0</v>
      </c>
      <c r="BY127" s="502">
        <v>0</v>
      </c>
      <c r="BZ127" s="502">
        <v>0</v>
      </c>
      <c r="CA127" s="502">
        <v>0</v>
      </c>
      <c r="CB127" s="502">
        <v>0</v>
      </c>
      <c r="CC127" s="503">
        <f t="shared" si="3"/>
        <v>6643171.3300000001</v>
      </c>
      <c r="CD127" s="523"/>
      <c r="CE127" s="523"/>
      <c r="CF127" s="523"/>
      <c r="CG127" s="523"/>
      <c r="CH127" s="523"/>
      <c r="CI127" s="523"/>
    </row>
    <row r="128" spans="1:87" s="524" customFormat="1" x14ac:dyDescent="0.2">
      <c r="A128" s="521" t="s">
        <v>6457</v>
      </c>
      <c r="B128" s="497" t="s">
        <v>16</v>
      </c>
      <c r="C128" s="498" t="s">
        <v>17</v>
      </c>
      <c r="D128" s="499">
        <v>45110</v>
      </c>
      <c r="E128" s="498" t="s">
        <v>17</v>
      </c>
      <c r="F128" s="500" t="s">
        <v>168</v>
      </c>
      <c r="G128" s="501" t="s">
        <v>1020</v>
      </c>
      <c r="H128" s="502">
        <v>57227077.950000003</v>
      </c>
      <c r="I128" s="522">
        <v>5058398.3</v>
      </c>
      <c r="J128" s="522">
        <v>68200</v>
      </c>
      <c r="K128" s="522">
        <v>2423144.6</v>
      </c>
      <c r="L128" s="522">
        <v>2695114.9</v>
      </c>
      <c r="M128" s="522">
        <v>1067601</v>
      </c>
      <c r="N128" s="522">
        <v>18800259.899999999</v>
      </c>
      <c r="O128" s="522">
        <v>4051005.55</v>
      </c>
      <c r="P128" s="522">
        <v>612479.92000000004</v>
      </c>
      <c r="Q128" s="522">
        <v>10948374.800000001</v>
      </c>
      <c r="R128" s="522">
        <v>574789.6</v>
      </c>
      <c r="S128" s="522">
        <v>3914387.6</v>
      </c>
      <c r="T128" s="522">
        <v>5393105.9500000002</v>
      </c>
      <c r="U128" s="522">
        <v>4042236.25</v>
      </c>
      <c r="V128" s="522">
        <v>540781.88</v>
      </c>
      <c r="W128" s="522">
        <v>3226863.58</v>
      </c>
      <c r="X128" s="522">
        <v>21019.5</v>
      </c>
      <c r="Y128" s="522">
        <v>670559</v>
      </c>
      <c r="Z128" s="522">
        <v>35718328.609999999</v>
      </c>
      <c r="AA128" s="522">
        <v>15948417.5</v>
      </c>
      <c r="AB128" s="522">
        <v>19919970.199999999</v>
      </c>
      <c r="AC128" s="522">
        <v>38537416.509999998</v>
      </c>
      <c r="AD128" s="522">
        <v>3061463.22</v>
      </c>
      <c r="AE128" s="522">
        <v>0</v>
      </c>
      <c r="AF128" s="522">
        <v>10404290.5</v>
      </c>
      <c r="AG128" s="522">
        <v>1904627.04</v>
      </c>
      <c r="AH128" s="522">
        <v>1840199.19</v>
      </c>
      <c r="AI128" s="522">
        <v>6390624.3399999999</v>
      </c>
      <c r="AJ128" s="522">
        <v>103110</v>
      </c>
      <c r="AK128" s="522">
        <v>389223.5</v>
      </c>
      <c r="AL128" s="522">
        <v>1192949.7</v>
      </c>
      <c r="AM128" s="522">
        <v>282554</v>
      </c>
      <c r="AN128" s="522">
        <v>314567</v>
      </c>
      <c r="AO128" s="522">
        <v>295446.65999999997</v>
      </c>
      <c r="AP128" s="522">
        <v>350373.55</v>
      </c>
      <c r="AQ128" s="522">
        <v>19940</v>
      </c>
      <c r="AR128" s="522">
        <v>61953</v>
      </c>
      <c r="AS128" s="522">
        <v>833093</v>
      </c>
      <c r="AT128" s="522">
        <v>924061.18</v>
      </c>
      <c r="AU128" s="522">
        <v>7323557.2599999998</v>
      </c>
      <c r="AV128" s="522">
        <v>1138862.24</v>
      </c>
      <c r="AW128" s="522">
        <v>214969.07</v>
      </c>
      <c r="AX128" s="522">
        <v>792088</v>
      </c>
      <c r="AY128" s="522">
        <v>203421.24</v>
      </c>
      <c r="AZ128" s="522">
        <v>0</v>
      </c>
      <c r="BA128" s="522">
        <v>215044</v>
      </c>
      <c r="BB128" s="522">
        <v>18595978.449999999</v>
      </c>
      <c r="BC128" s="522">
        <v>1227799.3</v>
      </c>
      <c r="BD128" s="522">
        <v>799230.55</v>
      </c>
      <c r="BE128" s="522">
        <v>317940</v>
      </c>
      <c r="BF128" s="522">
        <v>1937598.43</v>
      </c>
      <c r="BG128" s="522">
        <v>14726</v>
      </c>
      <c r="BH128" s="522">
        <v>4332714.2499000002</v>
      </c>
      <c r="BI128" s="522">
        <v>9408784.0899999999</v>
      </c>
      <c r="BJ128" s="522">
        <v>303987.02</v>
      </c>
      <c r="BK128" s="522">
        <v>801805</v>
      </c>
      <c r="BL128" s="522">
        <v>1662416</v>
      </c>
      <c r="BM128" s="522">
        <v>43884355.75</v>
      </c>
      <c r="BN128" s="522">
        <v>10683071.26</v>
      </c>
      <c r="BO128" s="522">
        <v>1454301.7</v>
      </c>
      <c r="BP128" s="522">
        <v>33940</v>
      </c>
      <c r="BQ128" s="522">
        <v>71487.5</v>
      </c>
      <c r="BR128" s="522">
        <v>735280.04</v>
      </c>
      <c r="BS128" s="522">
        <v>123740</v>
      </c>
      <c r="BT128" s="522">
        <v>29068173.899999999</v>
      </c>
      <c r="BU128" s="522">
        <v>471944.86</v>
      </c>
      <c r="BV128" s="522">
        <v>769341.35</v>
      </c>
      <c r="BW128" s="522">
        <v>465451.09</v>
      </c>
      <c r="BX128" s="522">
        <v>1183917</v>
      </c>
      <c r="BY128" s="522">
        <v>4883713.9400000004</v>
      </c>
      <c r="BZ128" s="522">
        <v>290161</v>
      </c>
      <c r="CA128" s="522">
        <v>102089</v>
      </c>
      <c r="CB128" s="522">
        <v>946219.26</v>
      </c>
      <c r="CC128" s="503">
        <f t="shared" si="3"/>
        <v>404286117.5298999</v>
      </c>
      <c r="CD128" s="523"/>
      <c r="CE128" s="523"/>
      <c r="CF128" s="523"/>
      <c r="CG128" s="523"/>
      <c r="CH128" s="523"/>
      <c r="CI128" s="523"/>
    </row>
    <row r="129" spans="1:87" s="524" customFormat="1" x14ac:dyDescent="0.2">
      <c r="A129" s="521" t="s">
        <v>6457</v>
      </c>
      <c r="B129" s="497" t="s">
        <v>16</v>
      </c>
      <c r="C129" s="498" t="s">
        <v>17</v>
      </c>
      <c r="D129" s="499"/>
      <c r="E129" s="498"/>
      <c r="F129" s="500" t="s">
        <v>782</v>
      </c>
      <c r="G129" s="501" t="s">
        <v>783</v>
      </c>
      <c r="H129" s="502">
        <v>0</v>
      </c>
      <c r="I129" s="522">
        <v>0</v>
      </c>
      <c r="J129" s="522">
        <v>4104351.65</v>
      </c>
      <c r="K129" s="522">
        <v>733601</v>
      </c>
      <c r="L129" s="522">
        <v>201116.47</v>
      </c>
      <c r="M129" s="522">
        <v>3800815.11</v>
      </c>
      <c r="N129" s="522">
        <v>0</v>
      </c>
      <c r="O129" s="522">
        <v>211130.74</v>
      </c>
      <c r="P129" s="522">
        <v>128249.98</v>
      </c>
      <c r="Q129" s="522">
        <v>3778155.52</v>
      </c>
      <c r="R129" s="522">
        <v>0</v>
      </c>
      <c r="S129" s="522">
        <v>1567217</v>
      </c>
      <c r="T129" s="522">
        <v>8319103.75</v>
      </c>
      <c r="U129" s="522">
        <v>1743245.6</v>
      </c>
      <c r="V129" s="522">
        <v>0</v>
      </c>
      <c r="W129" s="522">
        <v>769600</v>
      </c>
      <c r="X129" s="522">
        <v>372160.22</v>
      </c>
      <c r="Y129" s="522">
        <v>0</v>
      </c>
      <c r="Z129" s="522">
        <v>17689345.109999999</v>
      </c>
      <c r="AA129" s="522">
        <v>446835.72</v>
      </c>
      <c r="AB129" s="522">
        <v>660174.91</v>
      </c>
      <c r="AC129" s="522">
        <v>557463.19999999995</v>
      </c>
      <c r="AD129" s="522">
        <v>173874.25</v>
      </c>
      <c r="AE129" s="522">
        <v>0</v>
      </c>
      <c r="AF129" s="522">
        <v>48333</v>
      </c>
      <c r="AG129" s="522">
        <v>0</v>
      </c>
      <c r="AH129" s="522">
        <v>0</v>
      </c>
      <c r="AI129" s="522">
        <v>40794692.329999998</v>
      </c>
      <c r="AJ129" s="522">
        <v>1759106.05</v>
      </c>
      <c r="AK129" s="522">
        <v>103000</v>
      </c>
      <c r="AL129" s="522">
        <v>68032.69</v>
      </c>
      <c r="AM129" s="522">
        <v>1328586</v>
      </c>
      <c r="AN129" s="522">
        <v>676091.61</v>
      </c>
      <c r="AO129" s="522">
        <v>1088705.3799999999</v>
      </c>
      <c r="AP129" s="522">
        <v>1264363.1299999999</v>
      </c>
      <c r="AQ129" s="522">
        <v>10076795.99</v>
      </c>
      <c r="AR129" s="522">
        <v>836103.08</v>
      </c>
      <c r="AS129" s="522">
        <v>422712.92</v>
      </c>
      <c r="AT129" s="522">
        <v>0</v>
      </c>
      <c r="AU129" s="522">
        <v>6546605.1100000003</v>
      </c>
      <c r="AV129" s="522">
        <v>72859.88</v>
      </c>
      <c r="AW129" s="522">
        <v>39429</v>
      </c>
      <c r="AX129" s="522">
        <v>244581.69</v>
      </c>
      <c r="AY129" s="522">
        <v>251672.94</v>
      </c>
      <c r="AZ129" s="522">
        <v>258264.59</v>
      </c>
      <c r="BA129" s="522">
        <v>0</v>
      </c>
      <c r="BB129" s="522">
        <v>31926156.850000001</v>
      </c>
      <c r="BC129" s="522">
        <v>69992</v>
      </c>
      <c r="BD129" s="522">
        <v>70580</v>
      </c>
      <c r="BE129" s="522">
        <v>291000</v>
      </c>
      <c r="BF129" s="522">
        <v>0</v>
      </c>
      <c r="BG129" s="522">
        <v>976636</v>
      </c>
      <c r="BH129" s="522">
        <v>1125293.33</v>
      </c>
      <c r="BI129" s="522">
        <v>1807202</v>
      </c>
      <c r="BJ129" s="522">
        <v>413745.15</v>
      </c>
      <c r="BK129" s="522">
        <v>1171490</v>
      </c>
      <c r="BL129" s="522">
        <v>0</v>
      </c>
      <c r="BM129" s="522">
        <v>2040000</v>
      </c>
      <c r="BN129" s="522">
        <v>0</v>
      </c>
      <c r="BO129" s="522">
        <v>801000.03</v>
      </c>
      <c r="BP129" s="522">
        <v>15000</v>
      </c>
      <c r="BQ129" s="522">
        <v>19300</v>
      </c>
      <c r="BR129" s="522">
        <v>221470</v>
      </c>
      <c r="BS129" s="522">
        <v>0</v>
      </c>
      <c r="BT129" s="522">
        <v>0</v>
      </c>
      <c r="BU129" s="522">
        <v>81680</v>
      </c>
      <c r="BV129" s="522">
        <v>800541.45</v>
      </c>
      <c r="BW129" s="522">
        <v>29490</v>
      </c>
      <c r="BX129" s="522">
        <v>0</v>
      </c>
      <c r="BY129" s="522">
        <v>1040070</v>
      </c>
      <c r="BZ129" s="522">
        <v>0</v>
      </c>
      <c r="CA129" s="522">
        <v>935091.25</v>
      </c>
      <c r="CB129" s="522">
        <v>2503384.4</v>
      </c>
      <c r="CC129" s="503">
        <f t="shared" si="3"/>
        <v>157475498.07999998</v>
      </c>
      <c r="CD129" s="523"/>
      <c r="CE129" s="523"/>
      <c r="CF129" s="523"/>
      <c r="CG129" s="523"/>
      <c r="CH129" s="523"/>
      <c r="CI129" s="523"/>
    </row>
    <row r="130" spans="1:87" s="524" customFormat="1" x14ac:dyDescent="0.2">
      <c r="A130" s="521" t="s">
        <v>6457</v>
      </c>
      <c r="B130" s="497" t="s">
        <v>16</v>
      </c>
      <c r="C130" s="498" t="s">
        <v>17</v>
      </c>
      <c r="D130" s="499">
        <v>45110</v>
      </c>
      <c r="E130" s="498" t="s">
        <v>17</v>
      </c>
      <c r="F130" s="500" t="s">
        <v>169</v>
      </c>
      <c r="G130" s="501" t="s">
        <v>1021</v>
      </c>
      <c r="H130" s="502">
        <v>497393.74</v>
      </c>
      <c r="I130" s="522">
        <v>529165.68999999994</v>
      </c>
      <c r="J130" s="522">
        <v>1640035.95</v>
      </c>
      <c r="K130" s="522">
        <v>140639.03</v>
      </c>
      <c r="L130" s="522">
        <v>100295.71</v>
      </c>
      <c r="M130" s="522">
        <v>274777.28000000003</v>
      </c>
      <c r="N130" s="522">
        <v>831891.22</v>
      </c>
      <c r="O130" s="522">
        <v>614161.51</v>
      </c>
      <c r="P130" s="522">
        <v>104478.43</v>
      </c>
      <c r="Q130" s="522">
        <v>1990099.81</v>
      </c>
      <c r="R130" s="522">
        <v>105062.98</v>
      </c>
      <c r="S130" s="522">
        <v>266331.38</v>
      </c>
      <c r="T130" s="522">
        <v>389440.19</v>
      </c>
      <c r="U130" s="522">
        <v>865117.92</v>
      </c>
      <c r="V130" s="522">
        <v>39783.74</v>
      </c>
      <c r="W130" s="522">
        <v>507087.03</v>
      </c>
      <c r="X130" s="522">
        <v>202834.55</v>
      </c>
      <c r="Y130" s="522">
        <v>151687.073</v>
      </c>
      <c r="Z130" s="522">
        <v>2174343.7599999998</v>
      </c>
      <c r="AA130" s="522">
        <v>57458.39</v>
      </c>
      <c r="AB130" s="522">
        <v>257202.04</v>
      </c>
      <c r="AC130" s="522">
        <v>588259.68999999994</v>
      </c>
      <c r="AD130" s="522">
        <v>126104.07</v>
      </c>
      <c r="AE130" s="522">
        <v>248331.17</v>
      </c>
      <c r="AF130" s="522">
        <v>137824.69</v>
      </c>
      <c r="AG130" s="522">
        <v>62006.52</v>
      </c>
      <c r="AH130" s="522">
        <v>211211.21</v>
      </c>
      <c r="AI130" s="522">
        <v>690268.34</v>
      </c>
      <c r="AJ130" s="522">
        <v>79866.16</v>
      </c>
      <c r="AK130" s="522">
        <v>81807.03</v>
      </c>
      <c r="AL130" s="522">
        <v>76949.740000000005</v>
      </c>
      <c r="AM130" s="522">
        <v>62351.4</v>
      </c>
      <c r="AN130" s="522">
        <v>82618.179999999993</v>
      </c>
      <c r="AO130" s="522">
        <v>45480.4</v>
      </c>
      <c r="AP130" s="522">
        <v>63569.29</v>
      </c>
      <c r="AQ130" s="522">
        <v>85260.23</v>
      </c>
      <c r="AR130" s="522">
        <v>59625.71</v>
      </c>
      <c r="AS130" s="522">
        <v>63113.59</v>
      </c>
      <c r="AT130" s="522">
        <v>73931.240000000005</v>
      </c>
      <c r="AU130" s="522">
        <v>413345</v>
      </c>
      <c r="AV130" s="522">
        <v>71346.509999999995</v>
      </c>
      <c r="AW130" s="522">
        <v>100143.16</v>
      </c>
      <c r="AX130" s="522">
        <v>56003.63</v>
      </c>
      <c r="AY130" s="522">
        <v>64125.93</v>
      </c>
      <c r="AZ130" s="522">
        <v>55115.19</v>
      </c>
      <c r="BA130" s="522">
        <v>66425.649999999994</v>
      </c>
      <c r="BB130" s="522">
        <v>491281.17</v>
      </c>
      <c r="BC130" s="522">
        <v>96484.66</v>
      </c>
      <c r="BD130" s="522">
        <v>165117.99</v>
      </c>
      <c r="BE130" s="522">
        <v>72028.899999999994</v>
      </c>
      <c r="BF130" s="522">
        <v>83787.77</v>
      </c>
      <c r="BG130" s="522">
        <v>11211.52</v>
      </c>
      <c r="BH130" s="522">
        <v>108456.13</v>
      </c>
      <c r="BI130" s="522">
        <v>144747.22</v>
      </c>
      <c r="BJ130" s="522">
        <v>50664.82</v>
      </c>
      <c r="BK130" s="522">
        <v>20428.830000000002</v>
      </c>
      <c r="BL130" s="522">
        <v>72509.990000000005</v>
      </c>
      <c r="BM130" s="522">
        <v>502337.75</v>
      </c>
      <c r="BN130" s="522">
        <v>941540.14</v>
      </c>
      <c r="BO130" s="522">
        <v>90473.3</v>
      </c>
      <c r="BP130" s="522">
        <v>48299.48</v>
      </c>
      <c r="BQ130" s="522">
        <v>108196.28</v>
      </c>
      <c r="BR130" s="522">
        <v>91104.62</v>
      </c>
      <c r="BS130" s="522">
        <v>42117.14</v>
      </c>
      <c r="BT130" s="522">
        <v>962206.89</v>
      </c>
      <c r="BU130" s="522">
        <v>145052.14000000001</v>
      </c>
      <c r="BV130" s="522">
        <v>145417.78</v>
      </c>
      <c r="BW130" s="522">
        <v>95310.720000000001</v>
      </c>
      <c r="BX130" s="522">
        <v>113107.44</v>
      </c>
      <c r="BY130" s="522">
        <v>287457.03000000003</v>
      </c>
      <c r="BZ130" s="522">
        <v>108104.58</v>
      </c>
      <c r="CA130" s="522">
        <v>66556.94</v>
      </c>
      <c r="CB130" s="522">
        <v>61446.09</v>
      </c>
      <c r="CC130" s="503">
        <f t="shared" si="3"/>
        <v>20529818.473000012</v>
      </c>
      <c r="CD130" s="523"/>
      <c r="CE130" s="523"/>
      <c r="CF130" s="523"/>
      <c r="CG130" s="523"/>
      <c r="CH130" s="523"/>
      <c r="CI130" s="523"/>
    </row>
    <row r="131" spans="1:87" s="524" customFormat="1" x14ac:dyDescent="0.2">
      <c r="A131" s="521" t="s">
        <v>6457</v>
      </c>
      <c r="B131" s="497" t="s">
        <v>16</v>
      </c>
      <c r="C131" s="498" t="s">
        <v>17</v>
      </c>
      <c r="D131" s="499">
        <v>45110</v>
      </c>
      <c r="E131" s="498" t="s">
        <v>17</v>
      </c>
      <c r="F131" s="500" t="s">
        <v>170</v>
      </c>
      <c r="G131" s="501" t="s">
        <v>171</v>
      </c>
      <c r="H131" s="530">
        <v>0</v>
      </c>
      <c r="I131" s="531">
        <v>0</v>
      </c>
      <c r="J131" s="531">
        <v>0</v>
      </c>
      <c r="K131" s="531">
        <v>0</v>
      </c>
      <c r="L131" s="531">
        <v>0</v>
      </c>
      <c r="M131" s="531">
        <v>0</v>
      </c>
      <c r="N131" s="531">
        <v>0</v>
      </c>
      <c r="O131" s="531">
        <v>0</v>
      </c>
      <c r="P131" s="531">
        <v>0</v>
      </c>
      <c r="Q131" s="531">
        <v>0</v>
      </c>
      <c r="R131" s="531">
        <v>0</v>
      </c>
      <c r="S131" s="531">
        <v>0</v>
      </c>
      <c r="T131" s="531">
        <v>0</v>
      </c>
      <c r="U131" s="531">
        <v>0</v>
      </c>
      <c r="V131" s="531">
        <v>0</v>
      </c>
      <c r="W131" s="531">
        <v>0</v>
      </c>
      <c r="X131" s="531">
        <v>0</v>
      </c>
      <c r="Y131" s="531">
        <v>0</v>
      </c>
      <c r="Z131" s="531">
        <v>0</v>
      </c>
      <c r="AA131" s="531">
        <v>0</v>
      </c>
      <c r="AB131" s="531">
        <v>0</v>
      </c>
      <c r="AC131" s="531">
        <v>0</v>
      </c>
      <c r="AD131" s="531">
        <v>0</v>
      </c>
      <c r="AE131" s="531">
        <v>0</v>
      </c>
      <c r="AF131" s="531">
        <v>0</v>
      </c>
      <c r="AG131" s="531">
        <v>0</v>
      </c>
      <c r="AH131" s="531">
        <v>0</v>
      </c>
      <c r="AI131" s="531">
        <v>0</v>
      </c>
      <c r="AJ131" s="531">
        <v>0</v>
      </c>
      <c r="AK131" s="531">
        <v>0</v>
      </c>
      <c r="AL131" s="531">
        <v>0</v>
      </c>
      <c r="AM131" s="531">
        <v>0</v>
      </c>
      <c r="AN131" s="531">
        <v>0</v>
      </c>
      <c r="AO131" s="531">
        <v>0</v>
      </c>
      <c r="AP131" s="531">
        <v>0</v>
      </c>
      <c r="AQ131" s="531">
        <v>0</v>
      </c>
      <c r="AR131" s="531">
        <v>0</v>
      </c>
      <c r="AS131" s="531">
        <v>0</v>
      </c>
      <c r="AT131" s="531">
        <v>0</v>
      </c>
      <c r="AU131" s="531">
        <v>0</v>
      </c>
      <c r="AV131" s="531">
        <v>0</v>
      </c>
      <c r="AW131" s="531">
        <v>0</v>
      </c>
      <c r="AX131" s="531">
        <v>0</v>
      </c>
      <c r="AY131" s="531">
        <v>0</v>
      </c>
      <c r="AZ131" s="531">
        <v>0</v>
      </c>
      <c r="BA131" s="531">
        <v>0</v>
      </c>
      <c r="BB131" s="531">
        <v>0</v>
      </c>
      <c r="BC131" s="531">
        <v>0</v>
      </c>
      <c r="BD131" s="531">
        <v>0</v>
      </c>
      <c r="BE131" s="531">
        <v>0</v>
      </c>
      <c r="BF131" s="531">
        <v>0</v>
      </c>
      <c r="BG131" s="531">
        <v>0</v>
      </c>
      <c r="BH131" s="531">
        <v>0</v>
      </c>
      <c r="BI131" s="531">
        <v>0</v>
      </c>
      <c r="BJ131" s="531">
        <v>0</v>
      </c>
      <c r="BK131" s="531">
        <v>0</v>
      </c>
      <c r="BL131" s="531">
        <v>0</v>
      </c>
      <c r="BM131" s="531">
        <v>0</v>
      </c>
      <c r="BN131" s="531">
        <v>0</v>
      </c>
      <c r="BO131" s="531">
        <v>0</v>
      </c>
      <c r="BP131" s="531">
        <v>0</v>
      </c>
      <c r="BQ131" s="531">
        <v>0</v>
      </c>
      <c r="BR131" s="531">
        <v>0</v>
      </c>
      <c r="BS131" s="531">
        <v>0</v>
      </c>
      <c r="BT131" s="531">
        <v>0</v>
      </c>
      <c r="BU131" s="531">
        <v>0</v>
      </c>
      <c r="BV131" s="531">
        <v>0</v>
      </c>
      <c r="BW131" s="531">
        <v>0</v>
      </c>
      <c r="BX131" s="531">
        <v>0</v>
      </c>
      <c r="BY131" s="531">
        <v>0</v>
      </c>
      <c r="BZ131" s="531">
        <v>0</v>
      </c>
      <c r="CA131" s="531">
        <v>0</v>
      </c>
      <c r="CB131" s="531">
        <v>0</v>
      </c>
      <c r="CC131" s="503">
        <f t="shared" si="3"/>
        <v>0</v>
      </c>
      <c r="CD131" s="523"/>
      <c r="CE131" s="523"/>
      <c r="CF131" s="523"/>
      <c r="CG131" s="523"/>
      <c r="CH131" s="523"/>
      <c r="CI131" s="523"/>
    </row>
    <row r="132" spans="1:87" s="524" customFormat="1" x14ac:dyDescent="0.2">
      <c r="A132" s="521" t="s">
        <v>6457</v>
      </c>
      <c r="B132" s="497" t="s">
        <v>16</v>
      </c>
      <c r="C132" s="498" t="s">
        <v>17</v>
      </c>
      <c r="D132" s="499">
        <v>45110</v>
      </c>
      <c r="E132" s="498" t="s">
        <v>17</v>
      </c>
      <c r="F132" s="500" t="s">
        <v>172</v>
      </c>
      <c r="G132" s="501" t="s">
        <v>173</v>
      </c>
      <c r="H132" s="502">
        <v>564292</v>
      </c>
      <c r="I132" s="502">
        <v>0</v>
      </c>
      <c r="J132" s="502">
        <v>0</v>
      </c>
      <c r="K132" s="502">
        <v>0</v>
      </c>
      <c r="L132" s="502">
        <v>0</v>
      </c>
      <c r="M132" s="502">
        <v>0</v>
      </c>
      <c r="N132" s="502">
        <v>0</v>
      </c>
      <c r="O132" s="502">
        <v>0</v>
      </c>
      <c r="P132" s="502">
        <v>0</v>
      </c>
      <c r="Q132" s="502">
        <v>30300</v>
      </c>
      <c r="R132" s="502">
        <v>0</v>
      </c>
      <c r="S132" s="502">
        <v>0</v>
      </c>
      <c r="T132" s="502">
        <v>0</v>
      </c>
      <c r="U132" s="502">
        <v>0</v>
      </c>
      <c r="V132" s="502">
        <v>0</v>
      </c>
      <c r="W132" s="502">
        <v>0</v>
      </c>
      <c r="X132" s="502">
        <v>0</v>
      </c>
      <c r="Y132" s="502">
        <v>0</v>
      </c>
      <c r="Z132" s="502">
        <v>144575</v>
      </c>
      <c r="AA132" s="502">
        <v>11140</v>
      </c>
      <c r="AB132" s="502">
        <v>0</v>
      </c>
      <c r="AC132" s="502">
        <v>0</v>
      </c>
      <c r="AD132" s="502">
        <v>0</v>
      </c>
      <c r="AE132" s="502">
        <v>0</v>
      </c>
      <c r="AF132" s="502">
        <v>0</v>
      </c>
      <c r="AG132" s="502">
        <v>0</v>
      </c>
      <c r="AH132" s="502">
        <v>5200</v>
      </c>
      <c r="AI132" s="502">
        <v>102621.17</v>
      </c>
      <c r="AJ132" s="502">
        <v>0</v>
      </c>
      <c r="AK132" s="502">
        <v>0</v>
      </c>
      <c r="AL132" s="502">
        <v>0</v>
      </c>
      <c r="AM132" s="502">
        <v>2400</v>
      </c>
      <c r="AN132" s="502">
        <v>0</v>
      </c>
      <c r="AO132" s="502">
        <v>1850</v>
      </c>
      <c r="AP132" s="502">
        <v>0</v>
      </c>
      <c r="AQ132" s="502">
        <v>0</v>
      </c>
      <c r="AR132" s="502">
        <v>0</v>
      </c>
      <c r="AS132" s="502">
        <v>0</v>
      </c>
      <c r="AT132" s="502">
        <v>0</v>
      </c>
      <c r="AU132" s="502">
        <v>0</v>
      </c>
      <c r="AV132" s="502">
        <v>6980</v>
      </c>
      <c r="AW132" s="502">
        <v>0</v>
      </c>
      <c r="AX132" s="502">
        <v>0</v>
      </c>
      <c r="AY132" s="502">
        <v>6909</v>
      </c>
      <c r="AZ132" s="502">
        <v>0</v>
      </c>
      <c r="BA132" s="502">
        <v>9595</v>
      </c>
      <c r="BB132" s="502">
        <v>0</v>
      </c>
      <c r="BC132" s="502">
        <v>0</v>
      </c>
      <c r="BD132" s="502">
        <v>3000</v>
      </c>
      <c r="BE132" s="502">
        <v>0</v>
      </c>
      <c r="BF132" s="502">
        <v>0</v>
      </c>
      <c r="BG132" s="502">
        <v>0</v>
      </c>
      <c r="BH132" s="502">
        <v>0</v>
      </c>
      <c r="BI132" s="502">
        <v>0</v>
      </c>
      <c r="BJ132" s="502">
        <v>0</v>
      </c>
      <c r="BK132" s="502">
        <v>0</v>
      </c>
      <c r="BL132" s="502">
        <v>0</v>
      </c>
      <c r="BM132" s="502">
        <v>0</v>
      </c>
      <c r="BN132" s="502">
        <v>0</v>
      </c>
      <c r="BO132" s="502">
        <v>0</v>
      </c>
      <c r="BP132" s="502">
        <v>0</v>
      </c>
      <c r="BQ132" s="502">
        <v>0</v>
      </c>
      <c r="BR132" s="502">
        <v>0</v>
      </c>
      <c r="BS132" s="502">
        <v>0</v>
      </c>
      <c r="BT132" s="502">
        <v>0</v>
      </c>
      <c r="BU132" s="502">
        <v>3800</v>
      </c>
      <c r="BV132" s="502">
        <v>86820</v>
      </c>
      <c r="BW132" s="502">
        <v>0</v>
      </c>
      <c r="BX132" s="502">
        <v>0</v>
      </c>
      <c r="BY132" s="502">
        <v>5460</v>
      </c>
      <c r="BZ132" s="502">
        <v>0</v>
      </c>
      <c r="CA132" s="502">
        <v>4720</v>
      </c>
      <c r="CB132" s="502">
        <v>130</v>
      </c>
      <c r="CC132" s="503">
        <f t="shared" si="3"/>
        <v>989792.17</v>
      </c>
      <c r="CD132" s="523"/>
      <c r="CE132" s="523"/>
      <c r="CF132" s="523"/>
      <c r="CG132" s="523"/>
      <c r="CH132" s="523"/>
      <c r="CI132" s="523"/>
    </row>
    <row r="133" spans="1:87" s="524" customFormat="1" x14ac:dyDescent="0.2">
      <c r="A133" s="521" t="s">
        <v>6457</v>
      </c>
      <c r="B133" s="497" t="s">
        <v>16</v>
      </c>
      <c r="C133" s="498" t="s">
        <v>17</v>
      </c>
      <c r="D133" s="499"/>
      <c r="E133" s="498"/>
      <c r="F133" s="500" t="s">
        <v>786</v>
      </c>
      <c r="G133" s="501" t="s">
        <v>787</v>
      </c>
      <c r="H133" s="502">
        <v>0</v>
      </c>
      <c r="I133" s="502">
        <v>0</v>
      </c>
      <c r="J133" s="502">
        <v>4500</v>
      </c>
      <c r="K133" s="502">
        <v>0</v>
      </c>
      <c r="L133" s="502">
        <v>0</v>
      </c>
      <c r="M133" s="502">
        <v>0</v>
      </c>
      <c r="N133" s="502">
        <v>0</v>
      </c>
      <c r="O133" s="502">
        <v>0</v>
      </c>
      <c r="P133" s="502">
        <v>0</v>
      </c>
      <c r="Q133" s="502">
        <v>0</v>
      </c>
      <c r="R133" s="502">
        <v>0</v>
      </c>
      <c r="S133" s="502">
        <v>0</v>
      </c>
      <c r="T133" s="502">
        <v>0</v>
      </c>
      <c r="U133" s="502">
        <v>0</v>
      </c>
      <c r="V133" s="502">
        <v>0</v>
      </c>
      <c r="W133" s="502">
        <v>0</v>
      </c>
      <c r="X133" s="502">
        <v>0</v>
      </c>
      <c r="Y133" s="502">
        <v>0</v>
      </c>
      <c r="Z133" s="502">
        <v>0</v>
      </c>
      <c r="AA133" s="502">
        <v>0</v>
      </c>
      <c r="AB133" s="502">
        <v>0</v>
      </c>
      <c r="AC133" s="502">
        <v>0</v>
      </c>
      <c r="AD133" s="502">
        <v>0</v>
      </c>
      <c r="AE133" s="502">
        <v>0</v>
      </c>
      <c r="AF133" s="502">
        <v>2545</v>
      </c>
      <c r="AG133" s="502">
        <v>0</v>
      </c>
      <c r="AH133" s="502">
        <v>0</v>
      </c>
      <c r="AI133" s="502">
        <v>0</v>
      </c>
      <c r="AJ133" s="502">
        <v>0</v>
      </c>
      <c r="AK133" s="502">
        <v>0</v>
      </c>
      <c r="AL133" s="502">
        <v>0</v>
      </c>
      <c r="AM133" s="502">
        <v>0</v>
      </c>
      <c r="AN133" s="502">
        <v>0</v>
      </c>
      <c r="AO133" s="502">
        <v>0</v>
      </c>
      <c r="AP133" s="502">
        <v>0</v>
      </c>
      <c r="AQ133" s="502">
        <v>0</v>
      </c>
      <c r="AR133" s="502">
        <v>0</v>
      </c>
      <c r="AS133" s="502">
        <v>0</v>
      </c>
      <c r="AT133" s="502">
        <v>0</v>
      </c>
      <c r="AU133" s="502">
        <v>0</v>
      </c>
      <c r="AV133" s="502">
        <v>0</v>
      </c>
      <c r="AW133" s="502">
        <v>0</v>
      </c>
      <c r="AX133" s="502">
        <v>357</v>
      </c>
      <c r="AY133" s="502">
        <v>0</v>
      </c>
      <c r="AZ133" s="502">
        <v>0</v>
      </c>
      <c r="BA133" s="502">
        <v>0</v>
      </c>
      <c r="BB133" s="502">
        <v>0</v>
      </c>
      <c r="BC133" s="502">
        <v>0</v>
      </c>
      <c r="BD133" s="502">
        <v>0</v>
      </c>
      <c r="BE133" s="502">
        <v>0</v>
      </c>
      <c r="BF133" s="502">
        <v>0</v>
      </c>
      <c r="BG133" s="502">
        <v>0</v>
      </c>
      <c r="BH133" s="502">
        <v>0</v>
      </c>
      <c r="BI133" s="502">
        <v>0</v>
      </c>
      <c r="BJ133" s="502">
        <v>0</v>
      </c>
      <c r="BK133" s="502">
        <v>0</v>
      </c>
      <c r="BL133" s="502">
        <v>0</v>
      </c>
      <c r="BM133" s="502">
        <v>0</v>
      </c>
      <c r="BN133" s="502">
        <v>0</v>
      </c>
      <c r="BO133" s="502">
        <v>0</v>
      </c>
      <c r="BP133" s="502">
        <v>0</v>
      </c>
      <c r="BQ133" s="502">
        <v>0</v>
      </c>
      <c r="BR133" s="502">
        <v>0</v>
      </c>
      <c r="BS133" s="502">
        <v>17370</v>
      </c>
      <c r="BT133" s="502">
        <v>0</v>
      </c>
      <c r="BU133" s="502">
        <v>0</v>
      </c>
      <c r="BV133" s="502">
        <v>0</v>
      </c>
      <c r="BW133" s="502">
        <v>0</v>
      </c>
      <c r="BX133" s="502">
        <v>0</v>
      </c>
      <c r="BY133" s="502">
        <v>0</v>
      </c>
      <c r="BZ133" s="502">
        <v>0</v>
      </c>
      <c r="CA133" s="502">
        <v>0</v>
      </c>
      <c r="CB133" s="502">
        <v>0</v>
      </c>
      <c r="CC133" s="503">
        <f t="shared" si="3"/>
        <v>24772</v>
      </c>
      <c r="CD133" s="523"/>
      <c r="CE133" s="523"/>
      <c r="CF133" s="523"/>
      <c r="CG133" s="523"/>
      <c r="CH133" s="523"/>
      <c r="CI133" s="523"/>
    </row>
    <row r="134" spans="1:87" s="524" customFormat="1" x14ac:dyDescent="0.2">
      <c r="A134" s="521" t="s">
        <v>6457</v>
      </c>
      <c r="B134" s="497" t="s">
        <v>16</v>
      </c>
      <c r="C134" s="498" t="s">
        <v>17</v>
      </c>
      <c r="D134" s="499">
        <v>45110</v>
      </c>
      <c r="E134" s="498" t="s">
        <v>17</v>
      </c>
      <c r="F134" s="500" t="s">
        <v>174</v>
      </c>
      <c r="G134" s="501" t="s">
        <v>1024</v>
      </c>
      <c r="H134" s="502">
        <v>29643831.699999999</v>
      </c>
      <c r="I134" s="522">
        <v>8777650</v>
      </c>
      <c r="J134" s="522">
        <v>0</v>
      </c>
      <c r="K134" s="522">
        <v>8824.2000000000007</v>
      </c>
      <c r="L134" s="522">
        <v>788900</v>
      </c>
      <c r="M134" s="522">
        <v>0</v>
      </c>
      <c r="N134" s="522">
        <v>40777740.310000002</v>
      </c>
      <c r="O134" s="522">
        <v>764100</v>
      </c>
      <c r="P134" s="522">
        <v>296552.59999999998</v>
      </c>
      <c r="Q134" s="522">
        <v>1070508.71</v>
      </c>
      <c r="R134" s="522">
        <v>5042.3999999999996</v>
      </c>
      <c r="S134" s="522">
        <v>12522.3</v>
      </c>
      <c r="T134" s="522">
        <v>0</v>
      </c>
      <c r="U134" s="522">
        <v>37318.04</v>
      </c>
      <c r="V134" s="522">
        <v>0</v>
      </c>
      <c r="W134" s="522">
        <v>5042.3999999999996</v>
      </c>
      <c r="X134" s="522">
        <v>5416057</v>
      </c>
      <c r="Y134" s="522">
        <v>137290</v>
      </c>
      <c r="Z134" s="522">
        <v>43836041.700000003</v>
      </c>
      <c r="AA134" s="522">
        <v>3186814.23</v>
      </c>
      <c r="AB134" s="522">
        <v>50787.6</v>
      </c>
      <c r="AC134" s="522">
        <v>1696405.2</v>
      </c>
      <c r="AD134" s="522">
        <v>5400</v>
      </c>
      <c r="AE134" s="522">
        <v>0</v>
      </c>
      <c r="AF134" s="522">
        <v>0</v>
      </c>
      <c r="AG134" s="522">
        <v>867939.98</v>
      </c>
      <c r="AH134" s="522">
        <v>1288356.6399999999</v>
      </c>
      <c r="AI134" s="522">
        <v>38943244.810000002</v>
      </c>
      <c r="AJ134" s="522">
        <v>22831.21</v>
      </c>
      <c r="AK134" s="522">
        <v>0</v>
      </c>
      <c r="AL134" s="522">
        <v>0</v>
      </c>
      <c r="AM134" s="522">
        <v>0</v>
      </c>
      <c r="AN134" s="522">
        <v>0</v>
      </c>
      <c r="AO134" s="522">
        <v>0</v>
      </c>
      <c r="AP134" s="522">
        <v>20691.61</v>
      </c>
      <c r="AQ134" s="522">
        <v>32278.13</v>
      </c>
      <c r="AR134" s="522">
        <v>0</v>
      </c>
      <c r="AS134" s="522">
        <v>0</v>
      </c>
      <c r="AT134" s="522">
        <v>0</v>
      </c>
      <c r="AU134" s="522">
        <v>14823084.1</v>
      </c>
      <c r="AV134" s="522">
        <v>0</v>
      </c>
      <c r="AW134" s="522">
        <v>11765.6</v>
      </c>
      <c r="AX134" s="522">
        <v>0</v>
      </c>
      <c r="AY134" s="522">
        <v>271830.8</v>
      </c>
      <c r="AZ134" s="522">
        <v>0</v>
      </c>
      <c r="BA134" s="522">
        <v>0</v>
      </c>
      <c r="BB134" s="522">
        <v>29481580.699999999</v>
      </c>
      <c r="BC134" s="522">
        <v>809035</v>
      </c>
      <c r="BD134" s="522">
        <v>0</v>
      </c>
      <c r="BE134" s="522">
        <v>0</v>
      </c>
      <c r="BF134" s="522">
        <v>5319311</v>
      </c>
      <c r="BG134" s="522">
        <v>0</v>
      </c>
      <c r="BH134" s="522">
        <v>0</v>
      </c>
      <c r="BI134" s="522">
        <v>0</v>
      </c>
      <c r="BJ134" s="522">
        <v>0</v>
      </c>
      <c r="BK134" s="522">
        <v>0</v>
      </c>
      <c r="BL134" s="522">
        <v>0</v>
      </c>
      <c r="BM134" s="522">
        <v>25078555</v>
      </c>
      <c r="BN134" s="522">
        <v>2528891.5299999998</v>
      </c>
      <c r="BO134" s="522">
        <v>0</v>
      </c>
      <c r="BP134" s="522">
        <v>2196800</v>
      </c>
      <c r="BQ134" s="522">
        <v>0</v>
      </c>
      <c r="BR134" s="522">
        <v>0</v>
      </c>
      <c r="BS134" s="522">
        <v>925486.95</v>
      </c>
      <c r="BT134" s="522">
        <v>17107813.41</v>
      </c>
      <c r="BU134" s="522">
        <v>12606</v>
      </c>
      <c r="BV134" s="522">
        <v>0</v>
      </c>
      <c r="BW134" s="522">
        <v>31460.49</v>
      </c>
      <c r="BX134" s="522">
        <v>18937.830000000002</v>
      </c>
      <c r="BY134" s="522">
        <v>933667.32</v>
      </c>
      <c r="BZ134" s="522">
        <v>0</v>
      </c>
      <c r="CA134" s="522">
        <v>0</v>
      </c>
      <c r="CB134" s="522">
        <v>0</v>
      </c>
      <c r="CC134" s="503">
        <f t="shared" si="3"/>
        <v>277242996.49999994</v>
      </c>
      <c r="CD134" s="523"/>
      <c r="CE134" s="523"/>
      <c r="CF134" s="523"/>
      <c r="CG134" s="523"/>
      <c r="CH134" s="523"/>
      <c r="CI134" s="523"/>
    </row>
    <row r="135" spans="1:87" s="524" customFormat="1" x14ac:dyDescent="0.2">
      <c r="A135" s="521" t="s">
        <v>6457</v>
      </c>
      <c r="B135" s="497" t="s">
        <v>16</v>
      </c>
      <c r="C135" s="498" t="s">
        <v>17</v>
      </c>
      <c r="D135" s="499">
        <v>45110</v>
      </c>
      <c r="E135" s="498" t="s">
        <v>17</v>
      </c>
      <c r="F135" s="500" t="s">
        <v>175</v>
      </c>
      <c r="G135" s="501" t="s">
        <v>1025</v>
      </c>
      <c r="H135" s="502">
        <v>0</v>
      </c>
      <c r="I135" s="502">
        <v>0</v>
      </c>
      <c r="J135" s="502">
        <v>0</v>
      </c>
      <c r="K135" s="502">
        <v>0</v>
      </c>
      <c r="L135" s="502">
        <v>0</v>
      </c>
      <c r="M135" s="502">
        <v>0</v>
      </c>
      <c r="N135" s="502">
        <v>18756300</v>
      </c>
      <c r="O135" s="502">
        <v>0</v>
      </c>
      <c r="P135" s="502">
        <v>0</v>
      </c>
      <c r="Q135" s="502">
        <v>0</v>
      </c>
      <c r="R135" s="502">
        <v>0</v>
      </c>
      <c r="S135" s="502">
        <v>0</v>
      </c>
      <c r="T135" s="502">
        <v>0</v>
      </c>
      <c r="U135" s="502">
        <v>0</v>
      </c>
      <c r="V135" s="502">
        <v>0</v>
      </c>
      <c r="W135" s="502">
        <v>0</v>
      </c>
      <c r="X135" s="502">
        <v>0</v>
      </c>
      <c r="Y135" s="502">
        <v>0</v>
      </c>
      <c r="Z135" s="502">
        <v>0</v>
      </c>
      <c r="AA135" s="502">
        <v>0</v>
      </c>
      <c r="AB135" s="502">
        <v>0</v>
      </c>
      <c r="AC135" s="502">
        <v>0</v>
      </c>
      <c r="AD135" s="502">
        <v>0</v>
      </c>
      <c r="AE135" s="502">
        <v>0</v>
      </c>
      <c r="AF135" s="502">
        <v>0</v>
      </c>
      <c r="AG135" s="502">
        <v>0</v>
      </c>
      <c r="AH135" s="502">
        <v>0</v>
      </c>
      <c r="AI135" s="502">
        <v>35127000</v>
      </c>
      <c r="AJ135" s="502">
        <v>0</v>
      </c>
      <c r="AK135" s="502">
        <v>0</v>
      </c>
      <c r="AL135" s="502">
        <v>0</v>
      </c>
      <c r="AM135" s="502">
        <v>0</v>
      </c>
      <c r="AN135" s="502">
        <v>0</v>
      </c>
      <c r="AO135" s="502">
        <v>0</v>
      </c>
      <c r="AP135" s="502">
        <v>0</v>
      </c>
      <c r="AQ135" s="502">
        <v>0</v>
      </c>
      <c r="AR135" s="502">
        <v>0</v>
      </c>
      <c r="AS135" s="502">
        <v>0</v>
      </c>
      <c r="AT135" s="502">
        <v>0</v>
      </c>
      <c r="AU135" s="502">
        <v>89692.5</v>
      </c>
      <c r="AV135" s="502">
        <v>0</v>
      </c>
      <c r="AW135" s="502">
        <v>0</v>
      </c>
      <c r="AX135" s="502">
        <v>0</v>
      </c>
      <c r="AY135" s="502">
        <v>0</v>
      </c>
      <c r="AZ135" s="502">
        <v>0</v>
      </c>
      <c r="BA135" s="502">
        <v>0</v>
      </c>
      <c r="BB135" s="502">
        <v>27705000</v>
      </c>
      <c r="BC135" s="502">
        <v>0</v>
      </c>
      <c r="BD135" s="502">
        <v>0</v>
      </c>
      <c r="BE135" s="502">
        <v>0</v>
      </c>
      <c r="BF135" s="502">
        <v>0</v>
      </c>
      <c r="BG135" s="502">
        <v>0</v>
      </c>
      <c r="BH135" s="502">
        <v>0</v>
      </c>
      <c r="BI135" s="502">
        <v>0</v>
      </c>
      <c r="BJ135" s="502">
        <v>0</v>
      </c>
      <c r="BK135" s="502">
        <v>0</v>
      </c>
      <c r="BL135" s="502">
        <v>0</v>
      </c>
      <c r="BM135" s="502">
        <v>14175000</v>
      </c>
      <c r="BN135" s="502">
        <v>0</v>
      </c>
      <c r="BO135" s="502">
        <v>0</v>
      </c>
      <c r="BP135" s="502">
        <v>0</v>
      </c>
      <c r="BQ135" s="502">
        <v>0</v>
      </c>
      <c r="BR135" s="502">
        <v>0</v>
      </c>
      <c r="BS135" s="502">
        <v>0</v>
      </c>
      <c r="BT135" s="502">
        <v>0</v>
      </c>
      <c r="BU135" s="502">
        <v>0</v>
      </c>
      <c r="BV135" s="502">
        <v>0</v>
      </c>
      <c r="BW135" s="502">
        <v>0</v>
      </c>
      <c r="BX135" s="502">
        <v>0</v>
      </c>
      <c r="BY135" s="502">
        <v>0</v>
      </c>
      <c r="BZ135" s="502">
        <v>0</v>
      </c>
      <c r="CA135" s="502">
        <v>0</v>
      </c>
      <c r="CB135" s="502">
        <v>0</v>
      </c>
      <c r="CC135" s="503">
        <f t="shared" si="3"/>
        <v>95852992.5</v>
      </c>
      <c r="CD135" s="523"/>
      <c r="CE135" s="523"/>
      <c r="CF135" s="523"/>
      <c r="CG135" s="523"/>
      <c r="CH135" s="523"/>
      <c r="CI135" s="523"/>
    </row>
    <row r="136" spans="1:87" s="524" customFormat="1" x14ac:dyDescent="0.2">
      <c r="A136" s="521" t="s">
        <v>6457</v>
      </c>
      <c r="B136" s="497" t="s">
        <v>16</v>
      </c>
      <c r="C136" s="498" t="s">
        <v>17</v>
      </c>
      <c r="D136" s="499">
        <v>45110</v>
      </c>
      <c r="E136" s="498" t="s">
        <v>17</v>
      </c>
      <c r="F136" s="500" t="s">
        <v>176</v>
      </c>
      <c r="G136" s="501" t="s">
        <v>1026</v>
      </c>
      <c r="H136" s="502">
        <v>0</v>
      </c>
      <c r="I136" s="502">
        <v>0</v>
      </c>
      <c r="J136" s="502">
        <v>0</v>
      </c>
      <c r="K136" s="502">
        <v>0</v>
      </c>
      <c r="L136" s="502">
        <v>0</v>
      </c>
      <c r="M136" s="502">
        <v>0</v>
      </c>
      <c r="N136" s="502">
        <v>0</v>
      </c>
      <c r="O136" s="502">
        <v>0</v>
      </c>
      <c r="P136" s="502">
        <v>0</v>
      </c>
      <c r="Q136" s="502">
        <v>0</v>
      </c>
      <c r="R136" s="502">
        <v>0</v>
      </c>
      <c r="S136" s="502">
        <v>0</v>
      </c>
      <c r="T136" s="502">
        <v>0</v>
      </c>
      <c r="U136" s="502">
        <v>0</v>
      </c>
      <c r="V136" s="502">
        <v>0</v>
      </c>
      <c r="W136" s="502">
        <v>0</v>
      </c>
      <c r="X136" s="502">
        <v>0</v>
      </c>
      <c r="Y136" s="502">
        <v>0</v>
      </c>
      <c r="Z136" s="502">
        <v>14940</v>
      </c>
      <c r="AA136" s="502">
        <v>0</v>
      </c>
      <c r="AB136" s="502">
        <v>0</v>
      </c>
      <c r="AC136" s="502">
        <v>0</v>
      </c>
      <c r="AD136" s="502">
        <v>0</v>
      </c>
      <c r="AE136" s="502">
        <v>0</v>
      </c>
      <c r="AF136" s="502">
        <v>0</v>
      </c>
      <c r="AG136" s="502">
        <v>0</v>
      </c>
      <c r="AH136" s="502">
        <v>0</v>
      </c>
      <c r="AI136" s="502">
        <v>0</v>
      </c>
      <c r="AJ136" s="502">
        <v>0</v>
      </c>
      <c r="AK136" s="502">
        <v>0</v>
      </c>
      <c r="AL136" s="502">
        <v>0</v>
      </c>
      <c r="AM136" s="502">
        <v>0</v>
      </c>
      <c r="AN136" s="502">
        <v>0</v>
      </c>
      <c r="AO136" s="502">
        <v>0</v>
      </c>
      <c r="AP136" s="502">
        <v>0</v>
      </c>
      <c r="AQ136" s="502">
        <v>0</v>
      </c>
      <c r="AR136" s="502">
        <v>0</v>
      </c>
      <c r="AS136" s="502">
        <v>0</v>
      </c>
      <c r="AT136" s="502">
        <v>0</v>
      </c>
      <c r="AU136" s="502">
        <v>0</v>
      </c>
      <c r="AV136" s="502">
        <v>0</v>
      </c>
      <c r="AW136" s="502">
        <v>0</v>
      </c>
      <c r="AX136" s="502">
        <v>0</v>
      </c>
      <c r="AY136" s="502">
        <v>0</v>
      </c>
      <c r="AZ136" s="502">
        <v>0</v>
      </c>
      <c r="BA136" s="502">
        <v>0</v>
      </c>
      <c r="BB136" s="502">
        <v>0</v>
      </c>
      <c r="BC136" s="502">
        <v>0</v>
      </c>
      <c r="BD136" s="502">
        <v>0</v>
      </c>
      <c r="BE136" s="502">
        <v>0</v>
      </c>
      <c r="BF136" s="502">
        <v>930928.48</v>
      </c>
      <c r="BG136" s="502">
        <v>0</v>
      </c>
      <c r="BH136" s="502">
        <v>0</v>
      </c>
      <c r="BI136" s="502">
        <v>0</v>
      </c>
      <c r="BJ136" s="502">
        <v>0</v>
      </c>
      <c r="BK136" s="502">
        <v>0</v>
      </c>
      <c r="BL136" s="502">
        <v>0</v>
      </c>
      <c r="BM136" s="502">
        <v>0</v>
      </c>
      <c r="BN136" s="502">
        <v>0</v>
      </c>
      <c r="BO136" s="502">
        <v>0</v>
      </c>
      <c r="BP136" s="502">
        <v>0</v>
      </c>
      <c r="BQ136" s="502">
        <v>0</v>
      </c>
      <c r="BR136" s="502">
        <v>0</v>
      </c>
      <c r="BS136" s="502">
        <v>0</v>
      </c>
      <c r="BT136" s="502">
        <v>0</v>
      </c>
      <c r="BU136" s="502">
        <v>0</v>
      </c>
      <c r="BV136" s="502">
        <v>0</v>
      </c>
      <c r="BW136" s="502">
        <v>0</v>
      </c>
      <c r="BX136" s="502">
        <v>0</v>
      </c>
      <c r="BY136" s="502">
        <v>0</v>
      </c>
      <c r="BZ136" s="502">
        <v>0</v>
      </c>
      <c r="CA136" s="502">
        <v>0</v>
      </c>
      <c r="CB136" s="502">
        <v>0</v>
      </c>
      <c r="CC136" s="503">
        <f t="shared" si="3"/>
        <v>945868.48</v>
      </c>
      <c r="CD136" s="523"/>
      <c r="CE136" s="523"/>
      <c r="CF136" s="523"/>
      <c r="CG136" s="523"/>
      <c r="CH136" s="523"/>
      <c r="CI136" s="523"/>
    </row>
    <row r="137" spans="1:87" s="524" customFormat="1" x14ac:dyDescent="0.2">
      <c r="A137" s="521" t="s">
        <v>6457</v>
      </c>
      <c r="B137" s="497" t="s">
        <v>16</v>
      </c>
      <c r="C137" s="498" t="s">
        <v>17</v>
      </c>
      <c r="D137" s="499">
        <v>45110</v>
      </c>
      <c r="E137" s="498" t="s">
        <v>17</v>
      </c>
      <c r="F137" s="500" t="s">
        <v>177</v>
      </c>
      <c r="G137" s="501" t="s">
        <v>1027</v>
      </c>
      <c r="H137" s="502">
        <v>15480630.1</v>
      </c>
      <c r="I137" s="522">
        <v>3874621.3</v>
      </c>
      <c r="J137" s="522">
        <v>3917802.02</v>
      </c>
      <c r="K137" s="522">
        <v>2216567.79</v>
      </c>
      <c r="L137" s="522">
        <v>1465900.32</v>
      </c>
      <c r="M137" s="522">
        <v>596771.68000000005</v>
      </c>
      <c r="N137" s="522">
        <v>29030264.949999999</v>
      </c>
      <c r="O137" s="522">
        <v>2370984.4</v>
      </c>
      <c r="P137" s="522">
        <v>1156346.6200000001</v>
      </c>
      <c r="Q137" s="522">
        <v>6052296.6699999999</v>
      </c>
      <c r="R137" s="522">
        <v>842972.6</v>
      </c>
      <c r="S137" s="522">
        <v>2928456.76</v>
      </c>
      <c r="T137" s="522">
        <v>5623299.5700000003</v>
      </c>
      <c r="U137" s="522">
        <v>3714664.6</v>
      </c>
      <c r="V137" s="522">
        <v>501863.52</v>
      </c>
      <c r="W137" s="522">
        <v>1272157.31</v>
      </c>
      <c r="X137" s="522">
        <v>1706450.68</v>
      </c>
      <c r="Y137" s="522">
        <v>598914.5</v>
      </c>
      <c r="Z137" s="522">
        <v>18465614.260000002</v>
      </c>
      <c r="AA137" s="522">
        <v>4648992.8499999996</v>
      </c>
      <c r="AB137" s="522">
        <v>2113247.84</v>
      </c>
      <c r="AC137" s="522">
        <v>3764270.15</v>
      </c>
      <c r="AD137" s="522">
        <v>1340547.95</v>
      </c>
      <c r="AE137" s="522">
        <v>2054079.5</v>
      </c>
      <c r="AF137" s="522">
        <v>1134328.1599999999</v>
      </c>
      <c r="AG137" s="522">
        <v>338293.74</v>
      </c>
      <c r="AH137" s="522">
        <v>120150</v>
      </c>
      <c r="AI137" s="522">
        <v>22325802.440000001</v>
      </c>
      <c r="AJ137" s="522">
        <v>1193296.97</v>
      </c>
      <c r="AK137" s="522">
        <v>862006.88</v>
      </c>
      <c r="AL137" s="522">
        <v>915617.9</v>
      </c>
      <c r="AM137" s="522">
        <v>909308.11</v>
      </c>
      <c r="AN137" s="522">
        <v>916195.44</v>
      </c>
      <c r="AO137" s="522">
        <v>928184.15</v>
      </c>
      <c r="AP137" s="522">
        <v>900918.45</v>
      </c>
      <c r="AQ137" s="522">
        <v>1534789.65</v>
      </c>
      <c r="AR137" s="522">
        <v>831601.68</v>
      </c>
      <c r="AS137" s="522">
        <v>1054911.68</v>
      </c>
      <c r="AT137" s="522">
        <v>633352.15</v>
      </c>
      <c r="AU137" s="522">
        <v>7456398.54</v>
      </c>
      <c r="AV137" s="522">
        <v>477804.9</v>
      </c>
      <c r="AW137" s="522">
        <v>778605.5</v>
      </c>
      <c r="AX137" s="522">
        <v>711753</v>
      </c>
      <c r="AY137" s="522">
        <v>655948.1</v>
      </c>
      <c r="AZ137" s="522">
        <v>222081</v>
      </c>
      <c r="BA137" s="522">
        <v>579978.1</v>
      </c>
      <c r="BB137" s="522">
        <v>15375387.880000001</v>
      </c>
      <c r="BC137" s="522">
        <v>1064474.93</v>
      </c>
      <c r="BD137" s="522">
        <v>847188.3</v>
      </c>
      <c r="BE137" s="522">
        <v>0</v>
      </c>
      <c r="BF137" s="522">
        <v>1888432.98</v>
      </c>
      <c r="BG137" s="522">
        <v>0</v>
      </c>
      <c r="BH137" s="522">
        <v>0</v>
      </c>
      <c r="BI137" s="522">
        <v>2284211.09</v>
      </c>
      <c r="BJ137" s="522">
        <v>1099969.45</v>
      </c>
      <c r="BK137" s="522">
        <v>0</v>
      </c>
      <c r="BL137" s="522">
        <v>359996.37</v>
      </c>
      <c r="BM137" s="522">
        <v>65477044.530000001</v>
      </c>
      <c r="BN137" s="522">
        <v>3302071.06</v>
      </c>
      <c r="BO137" s="522">
        <v>1442858.71</v>
      </c>
      <c r="BP137" s="522">
        <v>550544.91</v>
      </c>
      <c r="BQ137" s="522">
        <v>1382427.5</v>
      </c>
      <c r="BR137" s="522">
        <v>1790249.5</v>
      </c>
      <c r="BS137" s="522">
        <v>14810.7</v>
      </c>
      <c r="BT137" s="522">
        <v>9030840.9800000004</v>
      </c>
      <c r="BU137" s="522">
        <v>928269.53</v>
      </c>
      <c r="BV137" s="522">
        <v>862902.59</v>
      </c>
      <c r="BW137" s="522">
        <v>1424949.07</v>
      </c>
      <c r="BX137" s="522">
        <v>1409488.53</v>
      </c>
      <c r="BY137" s="522">
        <v>2850851.73</v>
      </c>
      <c r="BZ137" s="522">
        <v>1103942.7</v>
      </c>
      <c r="CA137" s="522">
        <v>413763.85</v>
      </c>
      <c r="CB137" s="522">
        <v>471617.07</v>
      </c>
      <c r="CC137" s="503">
        <f t="shared" si="3"/>
        <v>276595338.44</v>
      </c>
      <c r="CD137" s="523"/>
      <c r="CE137" s="523"/>
      <c r="CF137" s="523"/>
      <c r="CG137" s="523"/>
      <c r="CH137" s="523"/>
      <c r="CI137" s="523"/>
    </row>
    <row r="138" spans="1:87" s="524" customFormat="1" x14ac:dyDescent="0.2">
      <c r="A138" s="521" t="s">
        <v>6457</v>
      </c>
      <c r="B138" s="497" t="s">
        <v>16</v>
      </c>
      <c r="C138" s="498" t="s">
        <v>17</v>
      </c>
      <c r="D138" s="499">
        <v>45110</v>
      </c>
      <c r="E138" s="498" t="s">
        <v>17</v>
      </c>
      <c r="F138" s="500" t="s">
        <v>178</v>
      </c>
      <c r="G138" s="501" t="s">
        <v>1028</v>
      </c>
      <c r="H138" s="530">
        <v>0</v>
      </c>
      <c r="I138" s="530">
        <v>0</v>
      </c>
      <c r="J138" s="530">
        <v>0</v>
      </c>
      <c r="K138" s="530">
        <v>0</v>
      </c>
      <c r="L138" s="530">
        <v>0</v>
      </c>
      <c r="M138" s="530">
        <v>0</v>
      </c>
      <c r="N138" s="530">
        <v>0</v>
      </c>
      <c r="O138" s="530">
        <v>0</v>
      </c>
      <c r="P138" s="530">
        <v>0</v>
      </c>
      <c r="Q138" s="530">
        <v>0</v>
      </c>
      <c r="R138" s="530">
        <v>0</v>
      </c>
      <c r="S138" s="530">
        <v>0</v>
      </c>
      <c r="T138" s="530">
        <v>0</v>
      </c>
      <c r="U138" s="530">
        <v>0</v>
      </c>
      <c r="V138" s="530">
        <v>0</v>
      </c>
      <c r="W138" s="530">
        <v>0</v>
      </c>
      <c r="X138" s="530">
        <v>0</v>
      </c>
      <c r="Y138" s="530">
        <v>0</v>
      </c>
      <c r="Z138" s="530">
        <v>0</v>
      </c>
      <c r="AA138" s="530">
        <v>0</v>
      </c>
      <c r="AB138" s="530">
        <v>0</v>
      </c>
      <c r="AC138" s="530">
        <v>0</v>
      </c>
      <c r="AD138" s="530">
        <v>0</v>
      </c>
      <c r="AE138" s="530">
        <v>0</v>
      </c>
      <c r="AF138" s="530">
        <v>0</v>
      </c>
      <c r="AG138" s="530">
        <v>0</v>
      </c>
      <c r="AH138" s="530">
        <v>0</v>
      </c>
      <c r="AI138" s="530">
        <v>0</v>
      </c>
      <c r="AJ138" s="530">
        <v>0</v>
      </c>
      <c r="AK138" s="530">
        <v>0</v>
      </c>
      <c r="AL138" s="530">
        <v>0</v>
      </c>
      <c r="AM138" s="530">
        <v>0</v>
      </c>
      <c r="AN138" s="530">
        <v>0</v>
      </c>
      <c r="AO138" s="530">
        <v>0</v>
      </c>
      <c r="AP138" s="530">
        <v>0</v>
      </c>
      <c r="AQ138" s="530">
        <v>0</v>
      </c>
      <c r="AR138" s="530">
        <v>0</v>
      </c>
      <c r="AS138" s="530">
        <v>0</v>
      </c>
      <c r="AT138" s="530">
        <v>0</v>
      </c>
      <c r="AU138" s="530">
        <v>0</v>
      </c>
      <c r="AV138" s="530">
        <v>0</v>
      </c>
      <c r="AW138" s="530">
        <v>0</v>
      </c>
      <c r="AX138" s="530">
        <v>0</v>
      </c>
      <c r="AY138" s="530">
        <v>0</v>
      </c>
      <c r="AZ138" s="530">
        <v>0</v>
      </c>
      <c r="BA138" s="530">
        <v>0</v>
      </c>
      <c r="BB138" s="530">
        <v>0</v>
      </c>
      <c r="BC138" s="530">
        <v>0</v>
      </c>
      <c r="BD138" s="530">
        <v>0</v>
      </c>
      <c r="BE138" s="530">
        <v>0</v>
      </c>
      <c r="BF138" s="530">
        <v>0</v>
      </c>
      <c r="BG138" s="530">
        <v>0</v>
      </c>
      <c r="BH138" s="530">
        <v>0</v>
      </c>
      <c r="BI138" s="530">
        <v>0</v>
      </c>
      <c r="BJ138" s="530">
        <v>0</v>
      </c>
      <c r="BK138" s="530">
        <v>0</v>
      </c>
      <c r="BL138" s="530">
        <v>0</v>
      </c>
      <c r="BM138" s="530">
        <v>0</v>
      </c>
      <c r="BN138" s="530">
        <v>0</v>
      </c>
      <c r="BO138" s="530">
        <v>0</v>
      </c>
      <c r="BP138" s="530">
        <v>0</v>
      </c>
      <c r="BQ138" s="530">
        <v>0</v>
      </c>
      <c r="BR138" s="530">
        <v>0</v>
      </c>
      <c r="BS138" s="530">
        <v>0</v>
      </c>
      <c r="BT138" s="530">
        <v>0</v>
      </c>
      <c r="BU138" s="530">
        <v>0</v>
      </c>
      <c r="BV138" s="530">
        <v>0</v>
      </c>
      <c r="BW138" s="530">
        <v>0</v>
      </c>
      <c r="BX138" s="530">
        <v>0</v>
      </c>
      <c r="BY138" s="530">
        <v>0</v>
      </c>
      <c r="BZ138" s="530">
        <v>0</v>
      </c>
      <c r="CA138" s="530">
        <v>0</v>
      </c>
      <c r="CB138" s="530">
        <v>0</v>
      </c>
      <c r="CC138" s="503">
        <f t="shared" si="3"/>
        <v>0</v>
      </c>
      <c r="CD138" s="523"/>
      <c r="CE138" s="523"/>
      <c r="CF138" s="523"/>
      <c r="CG138" s="523"/>
      <c r="CH138" s="523"/>
      <c r="CI138" s="523"/>
    </row>
    <row r="139" spans="1:87" s="524" customFormat="1" x14ac:dyDescent="0.2">
      <c r="A139" s="521" t="s">
        <v>6457</v>
      </c>
      <c r="B139" s="497" t="s">
        <v>16</v>
      </c>
      <c r="C139" s="498" t="s">
        <v>17</v>
      </c>
      <c r="D139" s="499">
        <v>45110</v>
      </c>
      <c r="E139" s="498" t="s">
        <v>17</v>
      </c>
      <c r="F139" s="500" t="s">
        <v>181</v>
      </c>
      <c r="G139" s="501" t="s">
        <v>182</v>
      </c>
      <c r="H139" s="502">
        <v>0</v>
      </c>
      <c r="I139" s="502">
        <v>0</v>
      </c>
      <c r="J139" s="502">
        <v>0</v>
      </c>
      <c r="K139" s="502">
        <v>0</v>
      </c>
      <c r="L139" s="502">
        <v>0</v>
      </c>
      <c r="M139" s="502">
        <v>0</v>
      </c>
      <c r="N139" s="502">
        <v>0</v>
      </c>
      <c r="O139" s="502">
        <v>0</v>
      </c>
      <c r="P139" s="502">
        <v>0</v>
      </c>
      <c r="Q139" s="502">
        <v>0</v>
      </c>
      <c r="R139" s="502">
        <v>0</v>
      </c>
      <c r="S139" s="502">
        <v>8964</v>
      </c>
      <c r="T139" s="502">
        <v>0</v>
      </c>
      <c r="U139" s="502">
        <v>0</v>
      </c>
      <c r="V139" s="502">
        <v>0</v>
      </c>
      <c r="W139" s="502">
        <v>0</v>
      </c>
      <c r="X139" s="502">
        <v>0</v>
      </c>
      <c r="Y139" s="502">
        <v>0</v>
      </c>
      <c r="Z139" s="502">
        <v>0</v>
      </c>
      <c r="AA139" s="502">
        <v>0</v>
      </c>
      <c r="AB139" s="502">
        <v>0</v>
      </c>
      <c r="AC139" s="502">
        <v>0</v>
      </c>
      <c r="AD139" s="502">
        <v>0</v>
      </c>
      <c r="AE139" s="502">
        <v>0</v>
      </c>
      <c r="AF139" s="502">
        <v>0</v>
      </c>
      <c r="AG139" s="502">
        <v>0</v>
      </c>
      <c r="AH139" s="502">
        <v>0</v>
      </c>
      <c r="AI139" s="502">
        <v>0</v>
      </c>
      <c r="AJ139" s="502">
        <v>0</v>
      </c>
      <c r="AK139" s="502">
        <v>0</v>
      </c>
      <c r="AL139" s="502">
        <v>0</v>
      </c>
      <c r="AM139" s="502">
        <v>0</v>
      </c>
      <c r="AN139" s="502">
        <v>30628</v>
      </c>
      <c r="AO139" s="502">
        <v>0</v>
      </c>
      <c r="AP139" s="502">
        <v>0</v>
      </c>
      <c r="AQ139" s="502">
        <v>20366</v>
      </c>
      <c r="AR139" s="502">
        <v>15918</v>
      </c>
      <c r="AS139" s="502">
        <v>0</v>
      </c>
      <c r="AT139" s="502">
        <v>570</v>
      </c>
      <c r="AU139" s="502">
        <v>0</v>
      </c>
      <c r="AV139" s="502">
        <v>0</v>
      </c>
      <c r="AW139" s="502">
        <v>0</v>
      </c>
      <c r="AX139" s="502">
        <v>0</v>
      </c>
      <c r="AY139" s="502">
        <v>0</v>
      </c>
      <c r="AZ139" s="502">
        <v>0</v>
      </c>
      <c r="BA139" s="502">
        <v>0</v>
      </c>
      <c r="BB139" s="502">
        <v>0</v>
      </c>
      <c r="BC139" s="502">
        <v>0</v>
      </c>
      <c r="BD139" s="502">
        <v>0</v>
      </c>
      <c r="BE139" s="502">
        <v>0</v>
      </c>
      <c r="BF139" s="502">
        <v>0</v>
      </c>
      <c r="BG139" s="502">
        <v>0</v>
      </c>
      <c r="BH139" s="502">
        <v>0</v>
      </c>
      <c r="BI139" s="502">
        <v>0</v>
      </c>
      <c r="BJ139" s="502">
        <v>0</v>
      </c>
      <c r="BK139" s="502">
        <v>0</v>
      </c>
      <c r="BL139" s="502">
        <v>0</v>
      </c>
      <c r="BM139" s="502">
        <v>12901692.890000001</v>
      </c>
      <c r="BN139" s="502">
        <v>0</v>
      </c>
      <c r="BO139" s="502">
        <v>0</v>
      </c>
      <c r="BP139" s="502">
        <v>0</v>
      </c>
      <c r="BQ139" s="502">
        <v>0</v>
      </c>
      <c r="BR139" s="502">
        <v>0</v>
      </c>
      <c r="BS139" s="502">
        <v>0</v>
      </c>
      <c r="BT139" s="502">
        <v>142375</v>
      </c>
      <c r="BU139" s="502">
        <v>0</v>
      </c>
      <c r="BV139" s="502">
        <v>254</v>
      </c>
      <c r="BW139" s="502">
        <v>0</v>
      </c>
      <c r="BX139" s="502">
        <v>0</v>
      </c>
      <c r="BY139" s="502">
        <v>0</v>
      </c>
      <c r="BZ139" s="502">
        <v>0</v>
      </c>
      <c r="CA139" s="502">
        <v>0</v>
      </c>
      <c r="CB139" s="502">
        <v>0</v>
      </c>
      <c r="CC139" s="503">
        <f t="shared" si="3"/>
        <v>13120767.890000001</v>
      </c>
      <c r="CD139" s="523"/>
      <c r="CE139" s="523"/>
      <c r="CF139" s="523"/>
      <c r="CG139" s="523"/>
      <c r="CH139" s="523"/>
      <c r="CI139" s="523"/>
    </row>
    <row r="140" spans="1:87" s="524" customFormat="1" x14ac:dyDescent="0.2">
      <c r="A140" s="521" t="s">
        <v>6457</v>
      </c>
      <c r="B140" s="497" t="s">
        <v>16</v>
      </c>
      <c r="C140" s="498" t="s">
        <v>17</v>
      </c>
      <c r="D140" s="499">
        <v>45110</v>
      </c>
      <c r="E140" s="498" t="s">
        <v>17</v>
      </c>
      <c r="F140" s="500" t="s">
        <v>183</v>
      </c>
      <c r="G140" s="501" t="s">
        <v>184</v>
      </c>
      <c r="H140" s="502">
        <v>203947.89</v>
      </c>
      <c r="I140" s="522">
        <v>533323.94999999995</v>
      </c>
      <c r="J140" s="522">
        <v>110557.86</v>
      </c>
      <c r="K140" s="522">
        <v>0</v>
      </c>
      <c r="L140" s="522">
        <v>0</v>
      </c>
      <c r="M140" s="522">
        <v>0</v>
      </c>
      <c r="N140" s="522">
        <v>1030100.76</v>
      </c>
      <c r="O140" s="522">
        <v>21889.06</v>
      </c>
      <c r="P140" s="522">
        <v>19071</v>
      </c>
      <c r="Q140" s="522">
        <v>434075.13</v>
      </c>
      <c r="R140" s="522">
        <v>0</v>
      </c>
      <c r="S140" s="522">
        <v>4128.32</v>
      </c>
      <c r="T140" s="522">
        <v>320960</v>
      </c>
      <c r="U140" s="522">
        <v>1476752.28</v>
      </c>
      <c r="V140" s="522">
        <v>0</v>
      </c>
      <c r="W140" s="522">
        <v>15001.96</v>
      </c>
      <c r="X140" s="522">
        <v>232771.98</v>
      </c>
      <c r="Y140" s="522">
        <v>0</v>
      </c>
      <c r="Z140" s="522">
        <v>1441741.8</v>
      </c>
      <c r="AA140" s="522">
        <v>2176</v>
      </c>
      <c r="AB140" s="522">
        <v>26802.5</v>
      </c>
      <c r="AC140" s="522">
        <v>0</v>
      </c>
      <c r="AD140" s="522">
        <v>0</v>
      </c>
      <c r="AE140" s="522">
        <v>62930</v>
      </c>
      <c r="AF140" s="522">
        <v>0</v>
      </c>
      <c r="AG140" s="522">
        <v>0</v>
      </c>
      <c r="AH140" s="522">
        <v>0</v>
      </c>
      <c r="AI140" s="522">
        <v>1141486.81</v>
      </c>
      <c r="AJ140" s="522">
        <v>0</v>
      </c>
      <c r="AK140" s="522">
        <v>589360</v>
      </c>
      <c r="AL140" s="522">
        <v>0</v>
      </c>
      <c r="AM140" s="522">
        <v>8225.2000000000007</v>
      </c>
      <c r="AN140" s="522">
        <v>182320</v>
      </c>
      <c r="AO140" s="522">
        <v>0</v>
      </c>
      <c r="AP140" s="522">
        <v>178080</v>
      </c>
      <c r="AQ140" s="522">
        <v>50298.1</v>
      </c>
      <c r="AR140" s="522">
        <v>992</v>
      </c>
      <c r="AS140" s="522">
        <v>900</v>
      </c>
      <c r="AT140" s="522">
        <v>313760</v>
      </c>
      <c r="AU140" s="522">
        <v>60949.75</v>
      </c>
      <c r="AV140" s="522">
        <v>0</v>
      </c>
      <c r="AW140" s="522">
        <v>0</v>
      </c>
      <c r="AX140" s="522">
        <v>0</v>
      </c>
      <c r="AY140" s="522">
        <v>200</v>
      </c>
      <c r="AZ140" s="522">
        <v>0</v>
      </c>
      <c r="BA140" s="522">
        <v>1377.5</v>
      </c>
      <c r="BB140" s="522">
        <v>711692.1</v>
      </c>
      <c r="BC140" s="522">
        <v>0</v>
      </c>
      <c r="BD140" s="522">
        <v>0</v>
      </c>
      <c r="BE140" s="522">
        <v>0</v>
      </c>
      <c r="BF140" s="522">
        <v>16956.29</v>
      </c>
      <c r="BG140" s="522">
        <v>0</v>
      </c>
      <c r="BH140" s="522">
        <v>354126.35</v>
      </c>
      <c r="BI140" s="522">
        <v>200000</v>
      </c>
      <c r="BJ140" s="522">
        <v>1345.06</v>
      </c>
      <c r="BK140" s="522">
        <v>0</v>
      </c>
      <c r="BL140" s="522">
        <v>0</v>
      </c>
      <c r="BM140" s="522">
        <v>123714.95</v>
      </c>
      <c r="BN140" s="522">
        <v>478550.36</v>
      </c>
      <c r="BO140" s="522">
        <v>0</v>
      </c>
      <c r="BP140" s="522">
        <v>0</v>
      </c>
      <c r="BQ140" s="522">
        <v>0</v>
      </c>
      <c r="BR140" s="522">
        <v>11151</v>
      </c>
      <c r="BS140" s="522">
        <v>0</v>
      </c>
      <c r="BT140" s="522">
        <v>69717.39</v>
      </c>
      <c r="BU140" s="522">
        <v>21000</v>
      </c>
      <c r="BV140" s="522">
        <v>41397.08</v>
      </c>
      <c r="BW140" s="522">
        <v>0</v>
      </c>
      <c r="BX140" s="522">
        <v>105792.45</v>
      </c>
      <c r="BY140" s="522">
        <v>133446</v>
      </c>
      <c r="BZ140" s="522">
        <v>0</v>
      </c>
      <c r="CA140" s="522">
        <v>0</v>
      </c>
      <c r="CB140" s="522">
        <v>0</v>
      </c>
      <c r="CC140" s="503">
        <f t="shared" si="3"/>
        <v>10733068.879999999</v>
      </c>
      <c r="CD140" s="523"/>
      <c r="CE140" s="523"/>
      <c r="CF140" s="523"/>
      <c r="CG140" s="523"/>
      <c r="CH140" s="523"/>
      <c r="CI140" s="523"/>
    </row>
    <row r="141" spans="1:87" s="524" customFormat="1" x14ac:dyDescent="0.2">
      <c r="A141" s="521" t="s">
        <v>6457</v>
      </c>
      <c r="B141" s="497" t="s">
        <v>16</v>
      </c>
      <c r="C141" s="498" t="s">
        <v>17</v>
      </c>
      <c r="D141" s="499">
        <v>45110</v>
      </c>
      <c r="E141" s="498" t="s">
        <v>17</v>
      </c>
      <c r="F141" s="500" t="s">
        <v>185</v>
      </c>
      <c r="G141" s="501" t="s">
        <v>186</v>
      </c>
      <c r="H141" s="502">
        <v>0</v>
      </c>
      <c r="I141" s="502">
        <v>0</v>
      </c>
      <c r="J141" s="502">
        <v>241000</v>
      </c>
      <c r="K141" s="502">
        <v>349570</v>
      </c>
      <c r="L141" s="502">
        <v>377120</v>
      </c>
      <c r="M141" s="502">
        <v>0</v>
      </c>
      <c r="N141" s="502">
        <v>255200</v>
      </c>
      <c r="O141" s="502">
        <v>0</v>
      </c>
      <c r="P141" s="502">
        <v>223001</v>
      </c>
      <c r="Q141" s="502">
        <v>0</v>
      </c>
      <c r="R141" s="502">
        <v>0</v>
      </c>
      <c r="S141" s="502">
        <v>0</v>
      </c>
      <c r="T141" s="502">
        <v>0</v>
      </c>
      <c r="U141" s="502">
        <v>0</v>
      </c>
      <c r="V141" s="502">
        <v>0</v>
      </c>
      <c r="W141" s="502">
        <v>0</v>
      </c>
      <c r="X141" s="502">
        <v>0</v>
      </c>
      <c r="Y141" s="502">
        <v>0</v>
      </c>
      <c r="Z141" s="502">
        <v>0</v>
      </c>
      <c r="AA141" s="502">
        <v>153840</v>
      </c>
      <c r="AB141" s="502">
        <v>0</v>
      </c>
      <c r="AC141" s="502">
        <v>0</v>
      </c>
      <c r="AD141" s="502">
        <v>0</v>
      </c>
      <c r="AE141" s="502">
        <v>0</v>
      </c>
      <c r="AF141" s="502">
        <v>0</v>
      </c>
      <c r="AG141" s="502">
        <v>0</v>
      </c>
      <c r="AH141" s="502">
        <v>0</v>
      </c>
      <c r="AI141" s="502">
        <v>75400</v>
      </c>
      <c r="AJ141" s="502">
        <v>0</v>
      </c>
      <c r="AK141" s="502">
        <v>103180</v>
      </c>
      <c r="AL141" s="502">
        <v>0</v>
      </c>
      <c r="AM141" s="502">
        <v>54450</v>
      </c>
      <c r="AN141" s="502">
        <v>6200</v>
      </c>
      <c r="AO141" s="502">
        <v>0</v>
      </c>
      <c r="AP141" s="502">
        <v>196680</v>
      </c>
      <c r="AQ141" s="502">
        <v>53410</v>
      </c>
      <c r="AR141" s="502">
        <v>27090</v>
      </c>
      <c r="AS141" s="502">
        <v>0</v>
      </c>
      <c r="AT141" s="502">
        <v>0</v>
      </c>
      <c r="AU141" s="502">
        <v>0</v>
      </c>
      <c r="AV141" s="502">
        <v>0</v>
      </c>
      <c r="AW141" s="502">
        <v>0</v>
      </c>
      <c r="AX141" s="502">
        <v>0</v>
      </c>
      <c r="AY141" s="502">
        <v>0</v>
      </c>
      <c r="AZ141" s="502">
        <v>0</v>
      </c>
      <c r="BA141" s="502">
        <v>0</v>
      </c>
      <c r="BB141" s="502">
        <v>0</v>
      </c>
      <c r="BC141" s="502">
        <v>0</v>
      </c>
      <c r="BD141" s="502">
        <v>0</v>
      </c>
      <c r="BE141" s="502">
        <v>0</v>
      </c>
      <c r="BF141" s="502">
        <v>0</v>
      </c>
      <c r="BG141" s="502">
        <v>0</v>
      </c>
      <c r="BH141" s="502">
        <v>0</v>
      </c>
      <c r="BI141" s="502">
        <v>402440</v>
      </c>
      <c r="BJ141" s="502">
        <v>414035</v>
      </c>
      <c r="BK141" s="502">
        <v>0</v>
      </c>
      <c r="BL141" s="502">
        <v>0</v>
      </c>
      <c r="BM141" s="502">
        <v>0</v>
      </c>
      <c r="BN141" s="502">
        <v>0</v>
      </c>
      <c r="BO141" s="502">
        <v>0</v>
      </c>
      <c r="BP141" s="502">
        <v>0</v>
      </c>
      <c r="BQ141" s="502">
        <v>0</v>
      </c>
      <c r="BR141" s="502">
        <v>0</v>
      </c>
      <c r="BS141" s="502">
        <v>0</v>
      </c>
      <c r="BT141" s="502">
        <v>381240</v>
      </c>
      <c r="BU141" s="502">
        <v>0</v>
      </c>
      <c r="BV141" s="502">
        <v>0</v>
      </c>
      <c r="BW141" s="502">
        <v>18300</v>
      </c>
      <c r="BX141" s="502">
        <v>198050</v>
      </c>
      <c r="BY141" s="502">
        <v>0</v>
      </c>
      <c r="BZ141" s="502">
        <v>0</v>
      </c>
      <c r="CA141" s="502">
        <v>0</v>
      </c>
      <c r="CB141" s="502">
        <v>0</v>
      </c>
      <c r="CC141" s="503">
        <f t="shared" si="3"/>
        <v>3530206</v>
      </c>
      <c r="CD141" s="523"/>
      <c r="CE141" s="523"/>
      <c r="CF141" s="523"/>
      <c r="CG141" s="523"/>
      <c r="CH141" s="523"/>
      <c r="CI141" s="523"/>
    </row>
    <row r="142" spans="1:87" s="524" customFormat="1" x14ac:dyDescent="0.2">
      <c r="A142" s="521" t="s">
        <v>6457</v>
      </c>
      <c r="B142" s="497" t="s">
        <v>16</v>
      </c>
      <c r="C142" s="498" t="s">
        <v>17</v>
      </c>
      <c r="D142" s="499">
        <v>45110</v>
      </c>
      <c r="E142" s="498" t="s">
        <v>17</v>
      </c>
      <c r="F142" s="500" t="s">
        <v>187</v>
      </c>
      <c r="G142" s="501" t="s">
        <v>188</v>
      </c>
      <c r="H142" s="502">
        <v>126000</v>
      </c>
      <c r="I142" s="502">
        <v>0</v>
      </c>
      <c r="J142" s="502">
        <v>0</v>
      </c>
      <c r="K142" s="502">
        <v>0</v>
      </c>
      <c r="L142" s="502">
        <v>0</v>
      </c>
      <c r="M142" s="502">
        <v>0</v>
      </c>
      <c r="N142" s="502">
        <v>36970773.979999997</v>
      </c>
      <c r="O142" s="502">
        <v>0</v>
      </c>
      <c r="P142" s="502">
        <v>800</v>
      </c>
      <c r="Q142" s="502">
        <v>0</v>
      </c>
      <c r="R142" s="502">
        <v>0</v>
      </c>
      <c r="S142" s="502">
        <v>0</v>
      </c>
      <c r="T142" s="502">
        <v>110900</v>
      </c>
      <c r="U142" s="502">
        <v>0</v>
      </c>
      <c r="V142" s="502">
        <v>0</v>
      </c>
      <c r="W142" s="502">
        <v>30000</v>
      </c>
      <c r="X142" s="502">
        <v>0</v>
      </c>
      <c r="Y142" s="502">
        <v>0</v>
      </c>
      <c r="Z142" s="502">
        <v>268000</v>
      </c>
      <c r="AA142" s="502">
        <v>0</v>
      </c>
      <c r="AB142" s="502">
        <v>0</v>
      </c>
      <c r="AC142" s="502">
        <v>0</v>
      </c>
      <c r="AD142" s="502">
        <v>0</v>
      </c>
      <c r="AE142" s="502">
        <v>0</v>
      </c>
      <c r="AF142" s="502">
        <v>0</v>
      </c>
      <c r="AG142" s="502">
        <v>0</v>
      </c>
      <c r="AH142" s="502">
        <v>0</v>
      </c>
      <c r="AI142" s="502">
        <v>3961680.03</v>
      </c>
      <c r="AJ142" s="502">
        <v>0</v>
      </c>
      <c r="AK142" s="502">
        <v>0</v>
      </c>
      <c r="AL142" s="502">
        <v>0</v>
      </c>
      <c r="AM142" s="502">
        <v>0</v>
      </c>
      <c r="AN142" s="502">
        <v>0</v>
      </c>
      <c r="AO142" s="502">
        <v>0</v>
      </c>
      <c r="AP142" s="502">
        <v>0</v>
      </c>
      <c r="AQ142" s="502">
        <v>0</v>
      </c>
      <c r="AR142" s="502">
        <v>0</v>
      </c>
      <c r="AS142" s="502">
        <v>0</v>
      </c>
      <c r="AT142" s="502">
        <v>0</v>
      </c>
      <c r="AU142" s="502">
        <v>0</v>
      </c>
      <c r="AV142" s="502">
        <v>0</v>
      </c>
      <c r="AW142" s="502">
        <v>0</v>
      </c>
      <c r="AX142" s="502">
        <v>0</v>
      </c>
      <c r="AY142" s="502">
        <v>0</v>
      </c>
      <c r="AZ142" s="502">
        <v>0</v>
      </c>
      <c r="BA142" s="502">
        <v>0</v>
      </c>
      <c r="BB142" s="502">
        <v>0</v>
      </c>
      <c r="BC142" s="502">
        <v>0</v>
      </c>
      <c r="BD142" s="502">
        <v>0</v>
      </c>
      <c r="BE142" s="502">
        <v>0</v>
      </c>
      <c r="BF142" s="502">
        <v>0</v>
      </c>
      <c r="BG142" s="502">
        <v>0</v>
      </c>
      <c r="BH142" s="502">
        <v>0</v>
      </c>
      <c r="BI142" s="502">
        <v>0</v>
      </c>
      <c r="BJ142" s="502">
        <v>0</v>
      </c>
      <c r="BK142" s="502">
        <v>0</v>
      </c>
      <c r="BL142" s="502">
        <v>0</v>
      </c>
      <c r="BM142" s="502">
        <v>0</v>
      </c>
      <c r="BN142" s="502">
        <v>0</v>
      </c>
      <c r="BO142" s="502">
        <v>0</v>
      </c>
      <c r="BP142" s="502">
        <v>0</v>
      </c>
      <c r="BQ142" s="502">
        <v>0</v>
      </c>
      <c r="BR142" s="502">
        <v>0</v>
      </c>
      <c r="BS142" s="502">
        <v>0</v>
      </c>
      <c r="BT142" s="502">
        <v>0</v>
      </c>
      <c r="BU142" s="502">
        <v>0</v>
      </c>
      <c r="BV142" s="502">
        <v>0</v>
      </c>
      <c r="BW142" s="502">
        <v>0</v>
      </c>
      <c r="BX142" s="502">
        <v>0</v>
      </c>
      <c r="BY142" s="502">
        <v>0</v>
      </c>
      <c r="BZ142" s="502">
        <v>0</v>
      </c>
      <c r="CA142" s="502">
        <v>0</v>
      </c>
      <c r="CB142" s="502">
        <v>0</v>
      </c>
      <c r="CC142" s="503">
        <f t="shared" si="3"/>
        <v>41468154.009999998</v>
      </c>
      <c r="CD142" s="523"/>
      <c r="CE142" s="523"/>
      <c r="CF142" s="523"/>
      <c r="CG142" s="523"/>
      <c r="CH142" s="523"/>
      <c r="CI142" s="523"/>
    </row>
    <row r="143" spans="1:87" s="524" customFormat="1" x14ac:dyDescent="0.2">
      <c r="A143" s="521" t="s">
        <v>6457</v>
      </c>
      <c r="B143" s="497" t="s">
        <v>16</v>
      </c>
      <c r="C143" s="498" t="s">
        <v>17</v>
      </c>
      <c r="D143" s="499">
        <v>45110</v>
      </c>
      <c r="E143" s="498" t="s">
        <v>17</v>
      </c>
      <c r="F143" s="500" t="s">
        <v>189</v>
      </c>
      <c r="G143" s="501" t="s">
        <v>190</v>
      </c>
      <c r="H143" s="502">
        <v>0</v>
      </c>
      <c r="I143" s="522">
        <v>0</v>
      </c>
      <c r="J143" s="522">
        <v>0</v>
      </c>
      <c r="K143" s="522">
        <v>0</v>
      </c>
      <c r="L143" s="522">
        <v>0</v>
      </c>
      <c r="M143" s="522">
        <v>0</v>
      </c>
      <c r="N143" s="522">
        <v>0</v>
      </c>
      <c r="O143" s="522">
        <v>0</v>
      </c>
      <c r="P143" s="522">
        <v>0</v>
      </c>
      <c r="Q143" s="522">
        <v>0</v>
      </c>
      <c r="R143" s="522">
        <v>0</v>
      </c>
      <c r="S143" s="522">
        <v>0</v>
      </c>
      <c r="T143" s="522">
        <v>60700</v>
      </c>
      <c r="U143" s="522">
        <v>52500</v>
      </c>
      <c r="V143" s="522">
        <v>0</v>
      </c>
      <c r="W143" s="522">
        <v>0</v>
      </c>
      <c r="X143" s="522">
        <v>0</v>
      </c>
      <c r="Y143" s="522">
        <v>0</v>
      </c>
      <c r="Z143" s="522">
        <v>0</v>
      </c>
      <c r="AA143" s="522">
        <v>4653000</v>
      </c>
      <c r="AB143" s="522">
        <v>0</v>
      </c>
      <c r="AC143" s="522">
        <v>0</v>
      </c>
      <c r="AD143" s="522">
        <v>15</v>
      </c>
      <c r="AE143" s="522">
        <v>0</v>
      </c>
      <c r="AF143" s="522">
        <v>0</v>
      </c>
      <c r="AG143" s="522">
        <v>0</v>
      </c>
      <c r="AH143" s="522">
        <v>0</v>
      </c>
      <c r="AI143" s="522">
        <v>0</v>
      </c>
      <c r="AJ143" s="522">
        <v>0</v>
      </c>
      <c r="AK143" s="522">
        <v>0</v>
      </c>
      <c r="AL143" s="522">
        <v>0</v>
      </c>
      <c r="AM143" s="522">
        <v>0</v>
      </c>
      <c r="AN143" s="522">
        <v>0</v>
      </c>
      <c r="AO143" s="522">
        <v>0</v>
      </c>
      <c r="AP143" s="522">
        <v>0</v>
      </c>
      <c r="AQ143" s="522">
        <v>106560</v>
      </c>
      <c r="AR143" s="522">
        <v>0</v>
      </c>
      <c r="AS143" s="522">
        <v>0</v>
      </c>
      <c r="AT143" s="522">
        <v>0</v>
      </c>
      <c r="AU143" s="522">
        <v>0</v>
      </c>
      <c r="AV143" s="522">
        <v>0</v>
      </c>
      <c r="AW143" s="522">
        <v>0</v>
      </c>
      <c r="AX143" s="522">
        <v>0</v>
      </c>
      <c r="AY143" s="522">
        <v>0</v>
      </c>
      <c r="AZ143" s="522">
        <v>0</v>
      </c>
      <c r="BA143" s="522">
        <v>0</v>
      </c>
      <c r="BB143" s="522">
        <v>0</v>
      </c>
      <c r="BC143" s="522">
        <v>0</v>
      </c>
      <c r="BD143" s="522">
        <v>0</v>
      </c>
      <c r="BE143" s="522">
        <v>0</v>
      </c>
      <c r="BF143" s="522">
        <v>0</v>
      </c>
      <c r="BG143" s="522">
        <v>0</v>
      </c>
      <c r="BH143" s="522">
        <v>0</v>
      </c>
      <c r="BI143" s="522">
        <v>0</v>
      </c>
      <c r="BJ143" s="522">
        <v>0</v>
      </c>
      <c r="BK143" s="522">
        <v>0</v>
      </c>
      <c r="BL143" s="522">
        <v>0</v>
      </c>
      <c r="BM143" s="522">
        <v>13387835.140000001</v>
      </c>
      <c r="BN143" s="522">
        <v>0</v>
      </c>
      <c r="BO143" s="522">
        <v>0</v>
      </c>
      <c r="BP143" s="522">
        <v>0</v>
      </c>
      <c r="BQ143" s="522">
        <v>0</v>
      </c>
      <c r="BR143" s="522">
        <v>0</v>
      </c>
      <c r="BS143" s="522">
        <v>0</v>
      </c>
      <c r="BT143" s="522">
        <v>0</v>
      </c>
      <c r="BU143" s="522">
        <v>0</v>
      </c>
      <c r="BV143" s="522">
        <v>0</v>
      </c>
      <c r="BW143" s="522">
        <v>0</v>
      </c>
      <c r="BX143" s="522">
        <v>0</v>
      </c>
      <c r="BY143" s="522">
        <v>0</v>
      </c>
      <c r="BZ143" s="522">
        <v>0</v>
      </c>
      <c r="CA143" s="522">
        <v>0</v>
      </c>
      <c r="CB143" s="522">
        <v>0</v>
      </c>
      <c r="CC143" s="503">
        <f t="shared" si="3"/>
        <v>18260610.140000001</v>
      </c>
      <c r="CD143" s="523"/>
      <c r="CE143" s="523"/>
      <c r="CF143" s="523"/>
      <c r="CG143" s="523"/>
      <c r="CH143" s="523"/>
      <c r="CI143" s="523"/>
    </row>
    <row r="144" spans="1:87" s="524" customFormat="1" x14ac:dyDescent="0.2">
      <c r="A144" s="521" t="s">
        <v>6457</v>
      </c>
      <c r="B144" s="497" t="s">
        <v>16</v>
      </c>
      <c r="C144" s="498" t="s">
        <v>17</v>
      </c>
      <c r="D144" s="499">
        <v>45110</v>
      </c>
      <c r="E144" s="498" t="s">
        <v>17</v>
      </c>
      <c r="F144" s="500" t="s">
        <v>191</v>
      </c>
      <c r="G144" s="501" t="s">
        <v>192</v>
      </c>
      <c r="H144" s="502">
        <v>2159079.2200000002</v>
      </c>
      <c r="I144" s="522">
        <v>2255008.02</v>
      </c>
      <c r="J144" s="522">
        <v>1256231.3999999999</v>
      </c>
      <c r="K144" s="522">
        <v>97160</v>
      </c>
      <c r="L144" s="522">
        <v>393166.9</v>
      </c>
      <c r="M144" s="522">
        <v>49035.59</v>
      </c>
      <c r="N144" s="522">
        <v>23388887.670000002</v>
      </c>
      <c r="O144" s="522">
        <v>29600</v>
      </c>
      <c r="P144" s="522">
        <v>83032</v>
      </c>
      <c r="Q144" s="522">
        <v>222809</v>
      </c>
      <c r="R144" s="522">
        <v>8000</v>
      </c>
      <c r="S144" s="522">
        <v>645687.69999999995</v>
      </c>
      <c r="T144" s="522">
        <v>93079.5</v>
      </c>
      <c r="U144" s="522">
        <v>16405</v>
      </c>
      <c r="V144" s="522">
        <v>214792.42</v>
      </c>
      <c r="W144" s="522">
        <v>35076.11</v>
      </c>
      <c r="X144" s="522">
        <v>73202.7</v>
      </c>
      <c r="Y144" s="522">
        <v>97770</v>
      </c>
      <c r="Z144" s="522">
        <v>6810761.6900000004</v>
      </c>
      <c r="AA144" s="522">
        <v>203030.49</v>
      </c>
      <c r="AB144" s="522">
        <v>326750</v>
      </c>
      <c r="AC144" s="522">
        <v>104651.27</v>
      </c>
      <c r="AD144" s="522">
        <v>213968.6</v>
      </c>
      <c r="AE144" s="522">
        <v>133271</v>
      </c>
      <c r="AF144" s="522">
        <v>114586</v>
      </c>
      <c r="AG144" s="522">
        <v>64607</v>
      </c>
      <c r="AH144" s="522">
        <v>1129972.52</v>
      </c>
      <c r="AI144" s="522">
        <v>5605824.75</v>
      </c>
      <c r="AJ144" s="522">
        <v>128185</v>
      </c>
      <c r="AK144" s="522">
        <v>200</v>
      </c>
      <c r="AL144" s="522">
        <v>2100</v>
      </c>
      <c r="AM144" s="522">
        <v>8200</v>
      </c>
      <c r="AN144" s="522">
        <v>383090.15</v>
      </c>
      <c r="AO144" s="522">
        <v>117394.8</v>
      </c>
      <c r="AP144" s="522">
        <v>309825.40000000002</v>
      </c>
      <c r="AQ144" s="522">
        <v>127015</v>
      </c>
      <c r="AR144" s="522">
        <v>12000</v>
      </c>
      <c r="AS144" s="522">
        <v>25350</v>
      </c>
      <c r="AT144" s="522">
        <v>29185</v>
      </c>
      <c r="AU144" s="522">
        <v>563534.71</v>
      </c>
      <c r="AV144" s="522">
        <v>20423.03</v>
      </c>
      <c r="AW144" s="522">
        <v>0</v>
      </c>
      <c r="AX144" s="522">
        <v>80960.33</v>
      </c>
      <c r="AY144" s="522">
        <v>2915.9</v>
      </c>
      <c r="AZ144" s="522">
        <v>0</v>
      </c>
      <c r="BA144" s="522">
        <v>3960</v>
      </c>
      <c r="BB144" s="522">
        <v>12940254.68</v>
      </c>
      <c r="BC144" s="522">
        <v>3684992.82</v>
      </c>
      <c r="BD144" s="522">
        <v>241054.05</v>
      </c>
      <c r="BE144" s="522">
        <v>327148.90999999997</v>
      </c>
      <c r="BF144" s="522">
        <v>133180</v>
      </c>
      <c r="BG144" s="522">
        <v>1185947.22</v>
      </c>
      <c r="BH144" s="522">
        <v>443902.29</v>
      </c>
      <c r="BI144" s="522">
        <v>384684.92</v>
      </c>
      <c r="BJ144" s="522">
        <v>179705</v>
      </c>
      <c r="BK144" s="522">
        <v>28657</v>
      </c>
      <c r="BL144" s="522">
        <v>5544</v>
      </c>
      <c r="BM144" s="522">
        <v>15198034.92</v>
      </c>
      <c r="BN144" s="522">
        <v>0</v>
      </c>
      <c r="BO144" s="522">
        <v>33145.5</v>
      </c>
      <c r="BP144" s="522">
        <v>750</v>
      </c>
      <c r="BQ144" s="522">
        <v>63700</v>
      </c>
      <c r="BR144" s="522">
        <v>18000</v>
      </c>
      <c r="BS144" s="522">
        <v>89468</v>
      </c>
      <c r="BT144" s="522">
        <v>4304994.97</v>
      </c>
      <c r="BU144" s="522">
        <v>8500</v>
      </c>
      <c r="BV144" s="522">
        <v>24629</v>
      </c>
      <c r="BW144" s="522">
        <v>951155.71</v>
      </c>
      <c r="BX144" s="522">
        <v>819389.94</v>
      </c>
      <c r="BY144" s="522">
        <v>339481.11</v>
      </c>
      <c r="BZ144" s="522">
        <v>80720.72</v>
      </c>
      <c r="CA144" s="522">
        <v>48100</v>
      </c>
      <c r="CB144" s="522">
        <v>548546</v>
      </c>
      <c r="CC144" s="503">
        <f t="shared" si="3"/>
        <v>89723472.62999998</v>
      </c>
      <c r="CD144" s="523"/>
      <c r="CE144" s="523"/>
      <c r="CF144" s="523"/>
      <c r="CG144" s="523"/>
      <c r="CH144" s="523"/>
      <c r="CI144" s="523"/>
    </row>
    <row r="145" spans="1:87" s="524" customFormat="1" x14ac:dyDescent="0.2">
      <c r="A145" s="521" t="s">
        <v>6457</v>
      </c>
      <c r="B145" s="497" t="s">
        <v>16</v>
      </c>
      <c r="C145" s="498" t="s">
        <v>17</v>
      </c>
      <c r="D145" s="499">
        <v>45110</v>
      </c>
      <c r="E145" s="498" t="s">
        <v>17</v>
      </c>
      <c r="F145" s="500" t="s">
        <v>193</v>
      </c>
      <c r="G145" s="501" t="s">
        <v>194</v>
      </c>
      <c r="H145" s="502">
        <v>0</v>
      </c>
      <c r="I145" s="522">
        <v>0</v>
      </c>
      <c r="J145" s="522">
        <v>0</v>
      </c>
      <c r="K145" s="522">
        <v>15610</v>
      </c>
      <c r="L145" s="522">
        <v>0</v>
      </c>
      <c r="M145" s="522">
        <v>0</v>
      </c>
      <c r="N145" s="522">
        <v>0</v>
      </c>
      <c r="O145" s="522">
        <v>36466</v>
      </c>
      <c r="P145" s="522">
        <v>0</v>
      </c>
      <c r="Q145" s="522">
        <v>61590</v>
      </c>
      <c r="R145" s="522">
        <v>158370</v>
      </c>
      <c r="S145" s="522">
        <v>21830</v>
      </c>
      <c r="T145" s="522">
        <v>0</v>
      </c>
      <c r="U145" s="522">
        <v>27990</v>
      </c>
      <c r="V145" s="522">
        <v>0</v>
      </c>
      <c r="W145" s="522">
        <v>20900</v>
      </c>
      <c r="X145" s="522">
        <v>0</v>
      </c>
      <c r="Y145" s="522">
        <v>0</v>
      </c>
      <c r="Z145" s="522">
        <v>128640</v>
      </c>
      <c r="AA145" s="522">
        <v>286340</v>
      </c>
      <c r="AB145" s="522">
        <v>26510</v>
      </c>
      <c r="AC145" s="522">
        <v>112441</v>
      </c>
      <c r="AD145" s="522">
        <v>44730</v>
      </c>
      <c r="AE145" s="522">
        <v>0</v>
      </c>
      <c r="AF145" s="522">
        <v>58240</v>
      </c>
      <c r="AG145" s="522">
        <v>24290</v>
      </c>
      <c r="AH145" s="522">
        <v>0</v>
      </c>
      <c r="AI145" s="522">
        <v>54270</v>
      </c>
      <c r="AJ145" s="522">
        <v>42320</v>
      </c>
      <c r="AK145" s="522">
        <v>0</v>
      </c>
      <c r="AL145" s="522">
        <v>34670</v>
      </c>
      <c r="AM145" s="522">
        <v>6870</v>
      </c>
      <c r="AN145" s="522">
        <v>0</v>
      </c>
      <c r="AO145" s="522">
        <v>0</v>
      </c>
      <c r="AP145" s="522">
        <v>27525</v>
      </c>
      <c r="AQ145" s="522">
        <v>10290</v>
      </c>
      <c r="AR145" s="522">
        <v>28860</v>
      </c>
      <c r="AS145" s="522">
        <v>26580</v>
      </c>
      <c r="AT145" s="522">
        <v>58230</v>
      </c>
      <c r="AU145" s="522">
        <v>142890</v>
      </c>
      <c r="AV145" s="522">
        <v>51420</v>
      </c>
      <c r="AW145" s="522">
        <v>83211</v>
      </c>
      <c r="AX145" s="522">
        <v>55429</v>
      </c>
      <c r="AY145" s="522">
        <v>0</v>
      </c>
      <c r="AZ145" s="522">
        <v>11830</v>
      </c>
      <c r="BA145" s="522">
        <v>33402</v>
      </c>
      <c r="BB145" s="522">
        <v>0</v>
      </c>
      <c r="BC145" s="522">
        <v>0</v>
      </c>
      <c r="BD145" s="522">
        <v>0</v>
      </c>
      <c r="BE145" s="522">
        <v>0</v>
      </c>
      <c r="BF145" s="522">
        <v>0</v>
      </c>
      <c r="BG145" s="522">
        <v>337610</v>
      </c>
      <c r="BH145" s="522">
        <v>0</v>
      </c>
      <c r="BI145" s="522">
        <v>0</v>
      </c>
      <c r="BJ145" s="522">
        <v>12030</v>
      </c>
      <c r="BK145" s="522">
        <v>1200</v>
      </c>
      <c r="BL145" s="522">
        <v>0</v>
      </c>
      <c r="BM145" s="522">
        <v>0</v>
      </c>
      <c r="BN145" s="522">
        <v>0</v>
      </c>
      <c r="BO145" s="522">
        <v>0</v>
      </c>
      <c r="BP145" s="522">
        <v>3470</v>
      </c>
      <c r="BQ145" s="522">
        <v>0</v>
      </c>
      <c r="BR145" s="522">
        <v>0</v>
      </c>
      <c r="BS145" s="522">
        <v>0</v>
      </c>
      <c r="BT145" s="522">
        <v>27510</v>
      </c>
      <c r="BU145" s="522">
        <v>12420</v>
      </c>
      <c r="BV145" s="522">
        <v>9570</v>
      </c>
      <c r="BW145" s="522">
        <v>13490</v>
      </c>
      <c r="BX145" s="522">
        <v>4950</v>
      </c>
      <c r="BY145" s="522">
        <v>30910</v>
      </c>
      <c r="BZ145" s="522">
        <v>15800</v>
      </c>
      <c r="CA145" s="522">
        <v>180</v>
      </c>
      <c r="CB145" s="522">
        <v>0</v>
      </c>
      <c r="CC145" s="503">
        <f t="shared" si="3"/>
        <v>2160884</v>
      </c>
      <c r="CD145" s="523"/>
      <c r="CE145" s="523"/>
      <c r="CF145" s="523"/>
      <c r="CG145" s="523"/>
      <c r="CH145" s="523"/>
      <c r="CI145" s="523"/>
    </row>
    <row r="146" spans="1:87" s="524" customFormat="1" x14ac:dyDescent="0.2">
      <c r="A146" s="521" t="s">
        <v>6457</v>
      </c>
      <c r="B146" s="497" t="s">
        <v>16</v>
      </c>
      <c r="C146" s="498" t="s">
        <v>17</v>
      </c>
      <c r="D146" s="499">
        <v>45110</v>
      </c>
      <c r="E146" s="498" t="s">
        <v>17</v>
      </c>
      <c r="F146" s="500" t="s">
        <v>195</v>
      </c>
      <c r="G146" s="501" t="s">
        <v>1031</v>
      </c>
      <c r="H146" s="530">
        <v>0</v>
      </c>
      <c r="I146" s="530">
        <v>0</v>
      </c>
      <c r="J146" s="530">
        <v>0</v>
      </c>
      <c r="K146" s="530">
        <v>0</v>
      </c>
      <c r="L146" s="530">
        <v>0</v>
      </c>
      <c r="M146" s="530">
        <v>0</v>
      </c>
      <c r="N146" s="530">
        <v>0</v>
      </c>
      <c r="O146" s="530">
        <v>0</v>
      </c>
      <c r="P146" s="530">
        <v>0</v>
      </c>
      <c r="Q146" s="530">
        <v>0</v>
      </c>
      <c r="R146" s="530">
        <v>0</v>
      </c>
      <c r="S146" s="530">
        <v>0</v>
      </c>
      <c r="T146" s="530">
        <v>0</v>
      </c>
      <c r="U146" s="530">
        <v>0</v>
      </c>
      <c r="V146" s="530">
        <v>0</v>
      </c>
      <c r="W146" s="530">
        <v>0</v>
      </c>
      <c r="X146" s="530">
        <v>0</v>
      </c>
      <c r="Y146" s="530">
        <v>0</v>
      </c>
      <c r="Z146" s="530">
        <v>0</v>
      </c>
      <c r="AA146" s="530">
        <v>0</v>
      </c>
      <c r="AB146" s="530">
        <v>0</v>
      </c>
      <c r="AC146" s="530">
        <v>0</v>
      </c>
      <c r="AD146" s="530">
        <v>0</v>
      </c>
      <c r="AE146" s="530">
        <v>0</v>
      </c>
      <c r="AF146" s="530">
        <v>0</v>
      </c>
      <c r="AG146" s="530">
        <v>0</v>
      </c>
      <c r="AH146" s="530">
        <v>0</v>
      </c>
      <c r="AI146" s="530">
        <v>0</v>
      </c>
      <c r="AJ146" s="530">
        <v>0</v>
      </c>
      <c r="AK146" s="530">
        <v>0</v>
      </c>
      <c r="AL146" s="530">
        <v>0</v>
      </c>
      <c r="AM146" s="530">
        <v>0</v>
      </c>
      <c r="AN146" s="530">
        <v>0</v>
      </c>
      <c r="AO146" s="530">
        <v>0</v>
      </c>
      <c r="AP146" s="530">
        <v>0</v>
      </c>
      <c r="AQ146" s="530">
        <v>0</v>
      </c>
      <c r="AR146" s="530">
        <v>0</v>
      </c>
      <c r="AS146" s="530">
        <v>0</v>
      </c>
      <c r="AT146" s="530">
        <v>0</v>
      </c>
      <c r="AU146" s="530">
        <v>0</v>
      </c>
      <c r="AV146" s="530">
        <v>0</v>
      </c>
      <c r="AW146" s="530">
        <v>0</v>
      </c>
      <c r="AX146" s="530">
        <v>0</v>
      </c>
      <c r="AY146" s="530">
        <v>0</v>
      </c>
      <c r="AZ146" s="530">
        <v>0</v>
      </c>
      <c r="BA146" s="530">
        <v>0</v>
      </c>
      <c r="BB146" s="530">
        <v>0</v>
      </c>
      <c r="BC146" s="530">
        <v>0</v>
      </c>
      <c r="BD146" s="530">
        <v>0</v>
      </c>
      <c r="BE146" s="530">
        <v>0</v>
      </c>
      <c r="BF146" s="530">
        <v>0</v>
      </c>
      <c r="BG146" s="530">
        <v>0</v>
      </c>
      <c r="BH146" s="530">
        <v>0</v>
      </c>
      <c r="BI146" s="530">
        <v>0</v>
      </c>
      <c r="BJ146" s="530">
        <v>0</v>
      </c>
      <c r="BK146" s="530">
        <v>0</v>
      </c>
      <c r="BL146" s="530">
        <v>0</v>
      </c>
      <c r="BM146" s="530">
        <v>0</v>
      </c>
      <c r="BN146" s="530">
        <v>0</v>
      </c>
      <c r="BO146" s="530">
        <v>0</v>
      </c>
      <c r="BP146" s="530">
        <v>0</v>
      </c>
      <c r="BQ146" s="530">
        <v>0</v>
      </c>
      <c r="BR146" s="530">
        <v>0</v>
      </c>
      <c r="BS146" s="530">
        <v>0</v>
      </c>
      <c r="BT146" s="530">
        <v>0</v>
      </c>
      <c r="BU146" s="530">
        <v>0</v>
      </c>
      <c r="BV146" s="530">
        <v>0</v>
      </c>
      <c r="BW146" s="530">
        <v>0</v>
      </c>
      <c r="BX146" s="530">
        <v>0</v>
      </c>
      <c r="BY146" s="530">
        <v>0</v>
      </c>
      <c r="BZ146" s="530">
        <v>0</v>
      </c>
      <c r="CA146" s="530">
        <v>0</v>
      </c>
      <c r="CB146" s="530">
        <v>0</v>
      </c>
      <c r="CC146" s="503">
        <f t="shared" si="3"/>
        <v>0</v>
      </c>
      <c r="CD146" s="523"/>
      <c r="CE146" s="523"/>
      <c r="CF146" s="523"/>
      <c r="CG146" s="523"/>
      <c r="CH146" s="523"/>
      <c r="CI146" s="523"/>
    </row>
    <row r="147" spans="1:87" s="524" customFormat="1" x14ac:dyDescent="0.2">
      <c r="A147" s="521" t="s">
        <v>6457</v>
      </c>
      <c r="B147" s="497" t="s">
        <v>16</v>
      </c>
      <c r="C147" s="498" t="s">
        <v>17</v>
      </c>
      <c r="D147" s="499">
        <v>45110</v>
      </c>
      <c r="E147" s="498" t="s">
        <v>17</v>
      </c>
      <c r="F147" s="500" t="s">
        <v>196</v>
      </c>
      <c r="G147" s="501" t="s">
        <v>1032</v>
      </c>
      <c r="H147" s="502">
        <v>0</v>
      </c>
      <c r="I147" s="522">
        <v>64815</v>
      </c>
      <c r="J147" s="522">
        <v>822700.43</v>
      </c>
      <c r="K147" s="522">
        <v>0</v>
      </c>
      <c r="L147" s="522">
        <v>66135.199999999997</v>
      </c>
      <c r="M147" s="522">
        <v>76372.31</v>
      </c>
      <c r="N147" s="522">
        <v>0</v>
      </c>
      <c r="O147" s="522">
        <v>0</v>
      </c>
      <c r="P147" s="522">
        <v>0</v>
      </c>
      <c r="Q147" s="522">
        <v>0</v>
      </c>
      <c r="R147" s="522">
        <v>0</v>
      </c>
      <c r="S147" s="522">
        <v>0</v>
      </c>
      <c r="T147" s="522">
        <v>0</v>
      </c>
      <c r="U147" s="522">
        <v>0</v>
      </c>
      <c r="V147" s="522">
        <v>0</v>
      </c>
      <c r="W147" s="522">
        <v>0</v>
      </c>
      <c r="X147" s="522">
        <v>0</v>
      </c>
      <c r="Y147" s="522">
        <v>0</v>
      </c>
      <c r="Z147" s="522">
        <v>0</v>
      </c>
      <c r="AA147" s="522">
        <v>0</v>
      </c>
      <c r="AB147" s="522">
        <v>0</v>
      </c>
      <c r="AC147" s="522">
        <v>0</v>
      </c>
      <c r="AD147" s="522">
        <v>0</v>
      </c>
      <c r="AE147" s="522">
        <v>0</v>
      </c>
      <c r="AF147" s="522">
        <v>0</v>
      </c>
      <c r="AG147" s="522">
        <v>0</v>
      </c>
      <c r="AH147" s="522">
        <v>14000</v>
      </c>
      <c r="AI147" s="522">
        <v>0</v>
      </c>
      <c r="AJ147" s="522">
        <v>0</v>
      </c>
      <c r="AK147" s="522">
        <v>0</v>
      </c>
      <c r="AL147" s="522">
        <v>0</v>
      </c>
      <c r="AM147" s="522">
        <v>0</v>
      </c>
      <c r="AN147" s="522">
        <v>0</v>
      </c>
      <c r="AO147" s="522">
        <v>0</v>
      </c>
      <c r="AP147" s="522">
        <v>0</v>
      </c>
      <c r="AQ147" s="522">
        <v>0</v>
      </c>
      <c r="AR147" s="522">
        <v>0</v>
      </c>
      <c r="AS147" s="522">
        <v>0</v>
      </c>
      <c r="AT147" s="522">
        <v>0</v>
      </c>
      <c r="AU147" s="522">
        <v>0</v>
      </c>
      <c r="AV147" s="522">
        <v>0</v>
      </c>
      <c r="AW147" s="522">
        <v>0</v>
      </c>
      <c r="AX147" s="522">
        <v>0</v>
      </c>
      <c r="AY147" s="522">
        <v>0</v>
      </c>
      <c r="AZ147" s="522">
        <v>0</v>
      </c>
      <c r="BA147" s="522">
        <v>0</v>
      </c>
      <c r="BB147" s="522">
        <v>92200</v>
      </c>
      <c r="BC147" s="522">
        <v>0</v>
      </c>
      <c r="BD147" s="522">
        <v>0</v>
      </c>
      <c r="BE147" s="522">
        <v>0</v>
      </c>
      <c r="BF147" s="522">
        <v>0</v>
      </c>
      <c r="BG147" s="522">
        <v>0</v>
      </c>
      <c r="BH147" s="522">
        <v>0</v>
      </c>
      <c r="BI147" s="522">
        <v>0</v>
      </c>
      <c r="BJ147" s="522">
        <v>0</v>
      </c>
      <c r="BK147" s="522">
        <v>0</v>
      </c>
      <c r="BL147" s="522">
        <v>0</v>
      </c>
      <c r="BM147" s="522">
        <v>0</v>
      </c>
      <c r="BN147" s="522">
        <v>0</v>
      </c>
      <c r="BO147" s="522">
        <v>0</v>
      </c>
      <c r="BP147" s="522">
        <v>0</v>
      </c>
      <c r="BQ147" s="522">
        <v>0</v>
      </c>
      <c r="BR147" s="522">
        <v>0</v>
      </c>
      <c r="BS147" s="522">
        <v>0</v>
      </c>
      <c r="BT147" s="522">
        <v>0</v>
      </c>
      <c r="BU147" s="522">
        <v>0</v>
      </c>
      <c r="BV147" s="522">
        <v>0</v>
      </c>
      <c r="BW147" s="522">
        <v>0</v>
      </c>
      <c r="BX147" s="522">
        <v>0</v>
      </c>
      <c r="BY147" s="522">
        <v>0</v>
      </c>
      <c r="BZ147" s="522">
        <v>0</v>
      </c>
      <c r="CA147" s="522">
        <v>0</v>
      </c>
      <c r="CB147" s="522">
        <v>0</v>
      </c>
      <c r="CC147" s="503">
        <f t="shared" si="3"/>
        <v>1136222.94</v>
      </c>
      <c r="CD147" s="523"/>
      <c r="CE147" s="523"/>
      <c r="CF147" s="523"/>
      <c r="CG147" s="523"/>
      <c r="CH147" s="523"/>
      <c r="CI147" s="523"/>
    </row>
    <row r="148" spans="1:87" s="524" customFormat="1" x14ac:dyDescent="0.2">
      <c r="A148" s="521" t="s">
        <v>6457</v>
      </c>
      <c r="B148" s="497" t="s">
        <v>16</v>
      </c>
      <c r="C148" s="498" t="s">
        <v>17</v>
      </c>
      <c r="D148" s="499">
        <v>45110</v>
      </c>
      <c r="E148" s="498" t="s">
        <v>17</v>
      </c>
      <c r="F148" s="500" t="s">
        <v>197</v>
      </c>
      <c r="G148" s="501" t="s">
        <v>198</v>
      </c>
      <c r="H148" s="502">
        <v>0</v>
      </c>
      <c r="I148" s="502">
        <v>0</v>
      </c>
      <c r="J148" s="502">
        <v>18641600</v>
      </c>
      <c r="K148" s="502">
        <v>0</v>
      </c>
      <c r="L148" s="502">
        <v>0</v>
      </c>
      <c r="M148" s="502">
        <v>0</v>
      </c>
      <c r="N148" s="502">
        <v>0</v>
      </c>
      <c r="O148" s="502">
        <v>5306939</v>
      </c>
      <c r="P148" s="502">
        <v>0</v>
      </c>
      <c r="Q148" s="502">
        <v>11720100</v>
      </c>
      <c r="R148" s="502">
        <v>0</v>
      </c>
      <c r="S148" s="502">
        <v>0</v>
      </c>
      <c r="T148" s="502">
        <v>2445000</v>
      </c>
      <c r="U148" s="502">
        <v>14819962</v>
      </c>
      <c r="V148" s="502">
        <v>0</v>
      </c>
      <c r="W148" s="502">
        <v>0</v>
      </c>
      <c r="X148" s="502">
        <v>0</v>
      </c>
      <c r="Y148" s="502">
        <v>0</v>
      </c>
      <c r="Z148" s="502">
        <v>0</v>
      </c>
      <c r="AA148" s="502">
        <v>0</v>
      </c>
      <c r="AB148" s="502">
        <v>0</v>
      </c>
      <c r="AC148" s="502">
        <v>0</v>
      </c>
      <c r="AD148" s="502">
        <v>1642000</v>
      </c>
      <c r="AE148" s="502">
        <v>0</v>
      </c>
      <c r="AF148" s="502">
        <v>0</v>
      </c>
      <c r="AG148" s="502">
        <v>0</v>
      </c>
      <c r="AH148" s="502">
        <v>0</v>
      </c>
      <c r="AI148" s="502">
        <v>150000</v>
      </c>
      <c r="AJ148" s="502">
        <v>0</v>
      </c>
      <c r="AK148" s="502">
        <v>0</v>
      </c>
      <c r="AL148" s="502">
        <v>0</v>
      </c>
      <c r="AM148" s="502">
        <v>0</v>
      </c>
      <c r="AN148" s="502">
        <v>0</v>
      </c>
      <c r="AO148" s="502">
        <v>0</v>
      </c>
      <c r="AP148" s="502">
        <v>0</v>
      </c>
      <c r="AQ148" s="502">
        <v>0</v>
      </c>
      <c r="AR148" s="502">
        <v>150000</v>
      </c>
      <c r="AS148" s="502">
        <v>0</v>
      </c>
      <c r="AT148" s="502">
        <v>0</v>
      </c>
      <c r="AU148" s="502">
        <v>0</v>
      </c>
      <c r="AV148" s="502">
        <v>40050</v>
      </c>
      <c r="AW148" s="502">
        <v>0</v>
      </c>
      <c r="AX148" s="502">
        <v>0</v>
      </c>
      <c r="AY148" s="502">
        <v>0</v>
      </c>
      <c r="AZ148" s="502">
        <v>0</v>
      </c>
      <c r="BA148" s="502">
        <v>0</v>
      </c>
      <c r="BB148" s="502">
        <v>0</v>
      </c>
      <c r="BC148" s="502">
        <v>0</v>
      </c>
      <c r="BD148" s="502">
        <v>2318600</v>
      </c>
      <c r="BE148" s="502">
        <v>0</v>
      </c>
      <c r="BF148" s="502">
        <v>0</v>
      </c>
      <c r="BG148" s="502">
        <v>0</v>
      </c>
      <c r="BH148" s="502">
        <v>0</v>
      </c>
      <c r="BI148" s="502">
        <v>784000</v>
      </c>
      <c r="BJ148" s="502">
        <v>1100000</v>
      </c>
      <c r="BK148" s="502">
        <v>0</v>
      </c>
      <c r="BL148" s="502">
        <v>0</v>
      </c>
      <c r="BM148" s="502">
        <v>0</v>
      </c>
      <c r="BN148" s="502">
        <v>0</v>
      </c>
      <c r="BO148" s="502">
        <v>2190000</v>
      </c>
      <c r="BP148" s="502">
        <v>0</v>
      </c>
      <c r="BQ148" s="502">
        <v>0</v>
      </c>
      <c r="BR148" s="502">
        <v>0</v>
      </c>
      <c r="BS148" s="502">
        <v>0</v>
      </c>
      <c r="BT148" s="502">
        <v>0</v>
      </c>
      <c r="BU148" s="502">
        <v>0</v>
      </c>
      <c r="BV148" s="502">
        <v>0</v>
      </c>
      <c r="BW148" s="502">
        <v>0</v>
      </c>
      <c r="BX148" s="502">
        <v>0</v>
      </c>
      <c r="BY148" s="502">
        <v>6034111.1299999999</v>
      </c>
      <c r="BZ148" s="502">
        <v>0</v>
      </c>
      <c r="CA148" s="502">
        <v>0</v>
      </c>
      <c r="CB148" s="502">
        <v>0</v>
      </c>
      <c r="CC148" s="503">
        <f t="shared" si="3"/>
        <v>67342362.129999995</v>
      </c>
      <c r="CD148" s="523"/>
      <c r="CE148" s="523"/>
      <c r="CF148" s="523"/>
      <c r="CG148" s="523"/>
      <c r="CH148" s="523"/>
      <c r="CI148" s="523"/>
    </row>
    <row r="149" spans="1:87" s="524" customFormat="1" x14ac:dyDescent="0.2">
      <c r="A149" s="521" t="s">
        <v>6457</v>
      </c>
      <c r="B149" s="497" t="s">
        <v>16</v>
      </c>
      <c r="C149" s="498" t="s">
        <v>17</v>
      </c>
      <c r="D149" s="499">
        <v>45110</v>
      </c>
      <c r="E149" s="498" t="s">
        <v>17</v>
      </c>
      <c r="F149" s="500" t="s">
        <v>199</v>
      </c>
      <c r="G149" s="501" t="s">
        <v>200</v>
      </c>
      <c r="H149" s="502">
        <v>7905014.6900000004</v>
      </c>
      <c r="I149" s="522">
        <v>500000</v>
      </c>
      <c r="J149" s="522">
        <v>0</v>
      </c>
      <c r="K149" s="522">
        <v>0</v>
      </c>
      <c r="L149" s="522">
        <v>259920</v>
      </c>
      <c r="M149" s="522">
        <v>0</v>
      </c>
      <c r="N149" s="522">
        <v>3465600</v>
      </c>
      <c r="O149" s="522">
        <v>11150</v>
      </c>
      <c r="P149" s="522">
        <v>0</v>
      </c>
      <c r="Q149" s="522">
        <v>0</v>
      </c>
      <c r="R149" s="522">
        <v>0</v>
      </c>
      <c r="S149" s="522">
        <v>0</v>
      </c>
      <c r="T149" s="522">
        <v>0</v>
      </c>
      <c r="U149" s="522">
        <v>0</v>
      </c>
      <c r="V149" s="522">
        <v>0</v>
      </c>
      <c r="W149" s="522">
        <v>10625</v>
      </c>
      <c r="X149" s="522">
        <v>0</v>
      </c>
      <c r="Y149" s="522">
        <v>0</v>
      </c>
      <c r="Z149" s="522">
        <v>44790</v>
      </c>
      <c r="AA149" s="522">
        <v>0</v>
      </c>
      <c r="AB149" s="522">
        <v>0</v>
      </c>
      <c r="AC149" s="522">
        <v>0</v>
      </c>
      <c r="AD149" s="522">
        <v>0</v>
      </c>
      <c r="AE149" s="522">
        <v>0</v>
      </c>
      <c r="AF149" s="522">
        <v>0</v>
      </c>
      <c r="AG149" s="522">
        <v>0</v>
      </c>
      <c r="AH149" s="522">
        <v>0</v>
      </c>
      <c r="AI149" s="522">
        <v>0</v>
      </c>
      <c r="AJ149" s="522">
        <v>0</v>
      </c>
      <c r="AK149" s="522">
        <v>0</v>
      </c>
      <c r="AL149" s="522">
        <v>0</v>
      </c>
      <c r="AM149" s="522">
        <v>0</v>
      </c>
      <c r="AN149" s="522">
        <v>0</v>
      </c>
      <c r="AO149" s="522">
        <v>0</v>
      </c>
      <c r="AP149" s="522">
        <v>0</v>
      </c>
      <c r="AQ149" s="522">
        <v>0</v>
      </c>
      <c r="AR149" s="522">
        <v>0</v>
      </c>
      <c r="AS149" s="522">
        <v>0</v>
      </c>
      <c r="AT149" s="522">
        <v>0</v>
      </c>
      <c r="AU149" s="522">
        <v>8900</v>
      </c>
      <c r="AV149" s="522">
        <v>0</v>
      </c>
      <c r="AW149" s="522">
        <v>0</v>
      </c>
      <c r="AX149" s="522">
        <v>0</v>
      </c>
      <c r="AY149" s="522">
        <v>0</v>
      </c>
      <c r="AZ149" s="522">
        <v>187500</v>
      </c>
      <c r="BA149" s="522">
        <v>0</v>
      </c>
      <c r="BB149" s="522">
        <v>0</v>
      </c>
      <c r="BC149" s="522">
        <v>0</v>
      </c>
      <c r="BD149" s="522">
        <v>0</v>
      </c>
      <c r="BE149" s="522">
        <v>0</v>
      </c>
      <c r="BF149" s="522">
        <v>0</v>
      </c>
      <c r="BG149" s="522">
        <v>0</v>
      </c>
      <c r="BH149" s="522">
        <v>0</v>
      </c>
      <c r="BI149" s="522">
        <v>59724.98</v>
      </c>
      <c r="BJ149" s="522">
        <v>0</v>
      </c>
      <c r="BK149" s="522">
        <v>33225</v>
      </c>
      <c r="BL149" s="522">
        <v>0</v>
      </c>
      <c r="BM149" s="522">
        <v>0</v>
      </c>
      <c r="BN149" s="522">
        <v>0</v>
      </c>
      <c r="BO149" s="522">
        <v>666109</v>
      </c>
      <c r="BP149" s="522">
        <v>802468</v>
      </c>
      <c r="BQ149" s="522">
        <v>11600</v>
      </c>
      <c r="BR149" s="522">
        <v>0</v>
      </c>
      <c r="BS149" s="522">
        <v>0</v>
      </c>
      <c r="BT149" s="522">
        <v>80825</v>
      </c>
      <c r="BU149" s="522">
        <v>0</v>
      </c>
      <c r="BV149" s="522">
        <v>0</v>
      </c>
      <c r="BW149" s="522">
        <v>0</v>
      </c>
      <c r="BX149" s="522">
        <v>0</v>
      </c>
      <c r="BY149" s="522">
        <v>0</v>
      </c>
      <c r="BZ149" s="522">
        <v>0</v>
      </c>
      <c r="CA149" s="522">
        <v>0</v>
      </c>
      <c r="CB149" s="522">
        <v>0</v>
      </c>
      <c r="CC149" s="503">
        <f t="shared" si="3"/>
        <v>14047451.670000002</v>
      </c>
      <c r="CD149" s="523"/>
      <c r="CE149" s="523"/>
      <c r="CF149" s="523"/>
      <c r="CG149" s="523"/>
      <c r="CH149" s="523"/>
      <c r="CI149" s="523"/>
    </row>
    <row r="150" spans="1:87" s="524" customFormat="1" x14ac:dyDescent="0.2">
      <c r="A150" s="521" t="s">
        <v>6457</v>
      </c>
      <c r="B150" s="497" t="s">
        <v>16</v>
      </c>
      <c r="C150" s="498" t="s">
        <v>17</v>
      </c>
      <c r="D150" s="499">
        <v>45110</v>
      </c>
      <c r="E150" s="498" t="s">
        <v>17</v>
      </c>
      <c r="F150" s="500" t="s">
        <v>201</v>
      </c>
      <c r="G150" s="501" t="s">
        <v>6488</v>
      </c>
      <c r="H150" s="502">
        <v>0</v>
      </c>
      <c r="I150" s="522">
        <v>0</v>
      </c>
      <c r="J150" s="522">
        <v>11211966.529999999</v>
      </c>
      <c r="K150" s="522">
        <v>5885400</v>
      </c>
      <c r="L150" s="522">
        <v>4159196.28</v>
      </c>
      <c r="M150" s="522">
        <v>3080954.83</v>
      </c>
      <c r="N150" s="522">
        <v>324933</v>
      </c>
      <c r="O150" s="522">
        <v>14801511</v>
      </c>
      <c r="P150" s="522">
        <v>2821877.9</v>
      </c>
      <c r="Q150" s="522">
        <v>20886505.960000001</v>
      </c>
      <c r="R150" s="522">
        <v>2861219.98</v>
      </c>
      <c r="S150" s="522">
        <v>7174512.9800000004</v>
      </c>
      <c r="T150" s="522">
        <v>20078976.52</v>
      </c>
      <c r="U150" s="522">
        <v>12678271.689999999</v>
      </c>
      <c r="V150" s="522">
        <v>3008660.84</v>
      </c>
      <c r="W150" s="522">
        <v>6876962</v>
      </c>
      <c r="X150" s="522">
        <v>102984</v>
      </c>
      <c r="Y150" s="522">
        <v>1768643</v>
      </c>
      <c r="Z150" s="522">
        <v>67048</v>
      </c>
      <c r="AA150" s="522">
        <v>7825121.5099999998</v>
      </c>
      <c r="AB150" s="522">
        <v>2600309.59</v>
      </c>
      <c r="AC150" s="522">
        <v>0</v>
      </c>
      <c r="AD150" s="522">
        <v>2507432</v>
      </c>
      <c r="AE150" s="522">
        <v>0</v>
      </c>
      <c r="AF150" s="522">
        <v>1844368.99</v>
      </c>
      <c r="AG150" s="522">
        <v>0</v>
      </c>
      <c r="AH150" s="522">
        <v>0</v>
      </c>
      <c r="AI150" s="522">
        <v>136200</v>
      </c>
      <c r="AJ150" s="522">
        <v>5514309.1399999997</v>
      </c>
      <c r="AK150" s="522">
        <v>2555314.84</v>
      </c>
      <c r="AL150" s="522">
        <v>2241916.17</v>
      </c>
      <c r="AM150" s="522">
        <v>2173346.17</v>
      </c>
      <c r="AN150" s="522">
        <v>2332652</v>
      </c>
      <c r="AO150" s="522">
        <v>2312962.67</v>
      </c>
      <c r="AP150" s="522">
        <v>2653735.91</v>
      </c>
      <c r="AQ150" s="522">
        <v>4654375.9000000004</v>
      </c>
      <c r="AR150" s="522">
        <v>2891906.34</v>
      </c>
      <c r="AS150" s="522">
        <v>3177217</v>
      </c>
      <c r="AT150" s="522">
        <v>2286265.34</v>
      </c>
      <c r="AU150" s="522">
        <v>478931.61</v>
      </c>
      <c r="AV150" s="522">
        <v>1095004</v>
      </c>
      <c r="AW150" s="522">
        <v>1897783.97</v>
      </c>
      <c r="AX150" s="522">
        <v>1885394</v>
      </c>
      <c r="AY150" s="522">
        <v>1696086</v>
      </c>
      <c r="AZ150" s="522">
        <v>910691</v>
      </c>
      <c r="BA150" s="522">
        <v>986619.9</v>
      </c>
      <c r="BB150" s="522">
        <v>0</v>
      </c>
      <c r="BC150" s="522">
        <v>2340628</v>
      </c>
      <c r="BD150" s="522">
        <v>3423955.29</v>
      </c>
      <c r="BE150" s="522">
        <v>6318158.5</v>
      </c>
      <c r="BF150" s="522">
        <v>25350</v>
      </c>
      <c r="BG150" s="522">
        <v>12000</v>
      </c>
      <c r="BH150" s="522">
        <v>7339797.3099999996</v>
      </c>
      <c r="BI150" s="522">
        <v>25350</v>
      </c>
      <c r="BJ150" s="522">
        <v>3540966.82</v>
      </c>
      <c r="BK150" s="522">
        <v>2673023</v>
      </c>
      <c r="BL150" s="522">
        <v>1416227</v>
      </c>
      <c r="BM150" s="522">
        <v>0</v>
      </c>
      <c r="BN150" s="522">
        <v>7442275.6600000001</v>
      </c>
      <c r="BO150" s="522">
        <v>5009847</v>
      </c>
      <c r="BP150" s="522">
        <v>933483</v>
      </c>
      <c r="BQ150" s="522">
        <v>3292434.93</v>
      </c>
      <c r="BR150" s="522">
        <v>3131252</v>
      </c>
      <c r="BS150" s="522">
        <v>3456451</v>
      </c>
      <c r="BT150" s="522">
        <v>0</v>
      </c>
      <c r="BU150" s="522">
        <v>3298657.05</v>
      </c>
      <c r="BV150" s="522">
        <v>2833753.2</v>
      </c>
      <c r="BW150" s="522">
        <v>3807877.16</v>
      </c>
      <c r="BX150" s="522">
        <v>4600146.16</v>
      </c>
      <c r="BY150" s="522">
        <v>7094686</v>
      </c>
      <c r="BZ150" s="522">
        <v>3144073</v>
      </c>
      <c r="CA150" s="522">
        <v>1610414</v>
      </c>
      <c r="CB150" s="522">
        <v>1838554</v>
      </c>
      <c r="CC150" s="503">
        <f t="shared" si="3"/>
        <v>253056928.63999996</v>
      </c>
      <c r="CD150" s="523"/>
      <c r="CE150" s="523"/>
      <c r="CF150" s="523"/>
      <c r="CG150" s="523"/>
      <c r="CH150" s="523"/>
      <c r="CI150" s="523"/>
    </row>
    <row r="151" spans="1:87" s="524" customFormat="1" x14ac:dyDescent="0.2">
      <c r="A151" s="521" t="s">
        <v>6457</v>
      </c>
      <c r="B151" s="497" t="s">
        <v>16</v>
      </c>
      <c r="C151" s="498" t="s">
        <v>17</v>
      </c>
      <c r="D151" s="499">
        <v>45110</v>
      </c>
      <c r="E151" s="498" t="s">
        <v>17</v>
      </c>
      <c r="F151" s="500" t="s">
        <v>202</v>
      </c>
      <c r="G151" s="501" t="s">
        <v>203</v>
      </c>
      <c r="H151" s="502">
        <v>0</v>
      </c>
      <c r="I151" s="502">
        <v>0</v>
      </c>
      <c r="J151" s="502">
        <v>0</v>
      </c>
      <c r="K151" s="502">
        <v>0</v>
      </c>
      <c r="L151" s="502">
        <v>0</v>
      </c>
      <c r="M151" s="502">
        <v>2877.48</v>
      </c>
      <c r="N151" s="502">
        <v>0</v>
      </c>
      <c r="O151" s="502">
        <v>0</v>
      </c>
      <c r="P151" s="502">
        <v>0</v>
      </c>
      <c r="Q151" s="502">
        <v>0</v>
      </c>
      <c r="R151" s="502">
        <v>0</v>
      </c>
      <c r="S151" s="502">
        <v>0</v>
      </c>
      <c r="T151" s="502">
        <v>0</v>
      </c>
      <c r="U151" s="502">
        <v>50000</v>
      </c>
      <c r="V151" s="502">
        <v>0</v>
      </c>
      <c r="W151" s="502">
        <v>0</v>
      </c>
      <c r="X151" s="502">
        <v>0</v>
      </c>
      <c r="Y151" s="502">
        <v>0</v>
      </c>
      <c r="Z151" s="502">
        <v>0</v>
      </c>
      <c r="AA151" s="502">
        <v>0</v>
      </c>
      <c r="AB151" s="502">
        <v>0</v>
      </c>
      <c r="AC151" s="502">
        <v>0</v>
      </c>
      <c r="AD151" s="502">
        <v>0</v>
      </c>
      <c r="AE151" s="502">
        <v>0</v>
      </c>
      <c r="AF151" s="502">
        <v>0</v>
      </c>
      <c r="AG151" s="502">
        <v>0</v>
      </c>
      <c r="AH151" s="502">
        <v>0</v>
      </c>
      <c r="AI151" s="502">
        <v>0</v>
      </c>
      <c r="AJ151" s="502">
        <v>0</v>
      </c>
      <c r="AK151" s="502">
        <v>0</v>
      </c>
      <c r="AL151" s="502">
        <v>0</v>
      </c>
      <c r="AM151" s="502">
        <v>0</v>
      </c>
      <c r="AN151" s="502">
        <v>0</v>
      </c>
      <c r="AO151" s="502">
        <v>0</v>
      </c>
      <c r="AP151" s="502">
        <v>0</v>
      </c>
      <c r="AQ151" s="502">
        <v>0</v>
      </c>
      <c r="AR151" s="502">
        <v>0</v>
      </c>
      <c r="AS151" s="502">
        <v>0</v>
      </c>
      <c r="AT151" s="502">
        <v>0</v>
      </c>
      <c r="AU151" s="502">
        <v>0</v>
      </c>
      <c r="AV151" s="502">
        <v>0</v>
      </c>
      <c r="AW151" s="502">
        <v>0</v>
      </c>
      <c r="AX151" s="502">
        <v>0</v>
      </c>
      <c r="AY151" s="502">
        <v>0</v>
      </c>
      <c r="AZ151" s="502">
        <v>0</v>
      </c>
      <c r="BA151" s="502">
        <v>0</v>
      </c>
      <c r="BB151" s="502">
        <v>0</v>
      </c>
      <c r="BC151" s="502">
        <v>0</v>
      </c>
      <c r="BD151" s="502">
        <v>0</v>
      </c>
      <c r="BE151" s="502">
        <v>0</v>
      </c>
      <c r="BF151" s="502">
        <v>0</v>
      </c>
      <c r="BG151" s="502">
        <v>0</v>
      </c>
      <c r="BH151" s="502">
        <v>0</v>
      </c>
      <c r="BI151" s="502">
        <v>0</v>
      </c>
      <c r="BJ151" s="502">
        <v>0</v>
      </c>
      <c r="BK151" s="502">
        <v>0</v>
      </c>
      <c r="BL151" s="502">
        <v>0</v>
      </c>
      <c r="BM151" s="502">
        <v>0</v>
      </c>
      <c r="BN151" s="502">
        <v>0</v>
      </c>
      <c r="BO151" s="502">
        <v>0</v>
      </c>
      <c r="BP151" s="502">
        <v>0</v>
      </c>
      <c r="BQ151" s="502">
        <v>0</v>
      </c>
      <c r="BR151" s="502">
        <v>0</v>
      </c>
      <c r="BS151" s="502">
        <v>74520</v>
      </c>
      <c r="BT151" s="502">
        <v>0</v>
      </c>
      <c r="BU151" s="502">
        <v>0</v>
      </c>
      <c r="BV151" s="502">
        <v>0</v>
      </c>
      <c r="BW151" s="502">
        <v>0</v>
      </c>
      <c r="BX151" s="502">
        <v>0</v>
      </c>
      <c r="BY151" s="502">
        <v>0</v>
      </c>
      <c r="BZ151" s="502">
        <v>0</v>
      </c>
      <c r="CA151" s="502">
        <v>0</v>
      </c>
      <c r="CB151" s="502">
        <v>0</v>
      </c>
      <c r="CC151" s="503">
        <f t="shared" si="3"/>
        <v>127397.48000000001</v>
      </c>
      <c r="CD151" s="523"/>
      <c r="CE151" s="523"/>
      <c r="CF151" s="523"/>
      <c r="CG151" s="523"/>
      <c r="CH151" s="523"/>
      <c r="CI151" s="523"/>
    </row>
    <row r="152" spans="1:87" s="524" customFormat="1" x14ac:dyDescent="0.2">
      <c r="A152" s="521" t="s">
        <v>6457</v>
      </c>
      <c r="B152" s="497" t="s">
        <v>16</v>
      </c>
      <c r="C152" s="498" t="s">
        <v>17</v>
      </c>
      <c r="D152" s="499">
        <v>45110</v>
      </c>
      <c r="E152" s="498" t="s">
        <v>17</v>
      </c>
      <c r="F152" s="500" t="s">
        <v>204</v>
      </c>
      <c r="G152" s="501" t="s">
        <v>6489</v>
      </c>
      <c r="H152" s="502">
        <v>0</v>
      </c>
      <c r="I152" s="502">
        <v>0</v>
      </c>
      <c r="J152" s="502">
        <v>0</v>
      </c>
      <c r="K152" s="502">
        <v>0</v>
      </c>
      <c r="L152" s="502">
        <v>0</v>
      </c>
      <c r="M152" s="502">
        <v>212735.6</v>
      </c>
      <c r="N152" s="502">
        <v>0</v>
      </c>
      <c r="O152" s="502">
        <v>0</v>
      </c>
      <c r="P152" s="502">
        <v>0</v>
      </c>
      <c r="Q152" s="502">
        <v>0</v>
      </c>
      <c r="R152" s="502">
        <v>11556</v>
      </c>
      <c r="S152" s="502">
        <v>0</v>
      </c>
      <c r="T152" s="502">
        <v>0</v>
      </c>
      <c r="U152" s="502">
        <v>0</v>
      </c>
      <c r="V152" s="502">
        <v>0</v>
      </c>
      <c r="W152" s="502">
        <v>0</v>
      </c>
      <c r="X152" s="502">
        <v>0</v>
      </c>
      <c r="Y152" s="502">
        <v>0</v>
      </c>
      <c r="Z152" s="502">
        <v>0</v>
      </c>
      <c r="AA152" s="502">
        <v>0</v>
      </c>
      <c r="AB152" s="502">
        <v>0</v>
      </c>
      <c r="AC152" s="502">
        <v>0</v>
      </c>
      <c r="AD152" s="502">
        <v>0</v>
      </c>
      <c r="AE152" s="502">
        <v>0</v>
      </c>
      <c r="AF152" s="502">
        <v>0</v>
      </c>
      <c r="AG152" s="502">
        <v>0</v>
      </c>
      <c r="AH152" s="502">
        <v>0</v>
      </c>
      <c r="AI152" s="502">
        <v>0</v>
      </c>
      <c r="AJ152" s="502">
        <v>0</v>
      </c>
      <c r="AK152" s="502">
        <v>0</v>
      </c>
      <c r="AL152" s="502">
        <v>0</v>
      </c>
      <c r="AM152" s="502">
        <v>0</v>
      </c>
      <c r="AN152" s="502">
        <v>0</v>
      </c>
      <c r="AO152" s="502">
        <v>0</v>
      </c>
      <c r="AP152" s="502">
        <v>0</v>
      </c>
      <c r="AQ152" s="502">
        <v>0</v>
      </c>
      <c r="AR152" s="502">
        <v>0</v>
      </c>
      <c r="AS152" s="502">
        <v>0</v>
      </c>
      <c r="AT152" s="502">
        <v>0</v>
      </c>
      <c r="AU152" s="502">
        <v>0</v>
      </c>
      <c r="AV152" s="502">
        <v>0</v>
      </c>
      <c r="AW152" s="502">
        <v>0</v>
      </c>
      <c r="AX152" s="502">
        <v>0</v>
      </c>
      <c r="AY152" s="502">
        <v>0</v>
      </c>
      <c r="AZ152" s="502">
        <v>0</v>
      </c>
      <c r="BA152" s="502">
        <v>0</v>
      </c>
      <c r="BB152" s="502">
        <v>0</v>
      </c>
      <c r="BC152" s="502">
        <v>161129.9</v>
      </c>
      <c r="BD152" s="502">
        <v>1345060.75</v>
      </c>
      <c r="BE152" s="502">
        <v>993794.53</v>
      </c>
      <c r="BF152" s="502">
        <v>0</v>
      </c>
      <c r="BG152" s="502">
        <v>0</v>
      </c>
      <c r="BH152" s="502">
        <v>73790.98</v>
      </c>
      <c r="BI152" s="502">
        <v>0</v>
      </c>
      <c r="BJ152" s="502">
        <v>0</v>
      </c>
      <c r="BK152" s="502">
        <v>0</v>
      </c>
      <c r="BL152" s="502">
        <v>0</v>
      </c>
      <c r="BM152" s="502">
        <v>71237.649999999994</v>
      </c>
      <c r="BN152" s="502">
        <v>0</v>
      </c>
      <c r="BO152" s="502">
        <v>0</v>
      </c>
      <c r="BP152" s="502">
        <v>0</v>
      </c>
      <c r="BQ152" s="502">
        <v>0</v>
      </c>
      <c r="BR152" s="502">
        <v>35625</v>
      </c>
      <c r="BS152" s="502">
        <v>0</v>
      </c>
      <c r="BT152" s="502">
        <v>0</v>
      </c>
      <c r="BU152" s="502">
        <v>0</v>
      </c>
      <c r="BV152" s="502">
        <v>0</v>
      </c>
      <c r="BW152" s="502">
        <v>0</v>
      </c>
      <c r="BX152" s="502">
        <v>0</v>
      </c>
      <c r="BY152" s="502">
        <v>0</v>
      </c>
      <c r="BZ152" s="502">
        <v>0</v>
      </c>
      <c r="CA152" s="502">
        <v>0</v>
      </c>
      <c r="CB152" s="502">
        <v>0</v>
      </c>
      <c r="CC152" s="503">
        <f t="shared" si="3"/>
        <v>2904930.41</v>
      </c>
      <c r="CD152" s="523"/>
      <c r="CE152" s="523"/>
      <c r="CF152" s="523"/>
      <c r="CG152" s="523"/>
      <c r="CH152" s="523"/>
      <c r="CI152" s="523"/>
    </row>
    <row r="153" spans="1:87" s="524" customFormat="1" x14ac:dyDescent="0.2">
      <c r="A153" s="521" t="s">
        <v>6457</v>
      </c>
      <c r="B153" s="497" t="s">
        <v>16</v>
      </c>
      <c r="C153" s="498" t="s">
        <v>17</v>
      </c>
      <c r="D153" s="499">
        <v>45110</v>
      </c>
      <c r="E153" s="498" t="s">
        <v>17</v>
      </c>
      <c r="F153" s="500" t="s">
        <v>205</v>
      </c>
      <c r="G153" s="501" t="s">
        <v>206</v>
      </c>
      <c r="H153" s="502">
        <v>5881062.5</v>
      </c>
      <c r="I153" s="522">
        <v>1131938</v>
      </c>
      <c r="J153" s="522">
        <v>2282679</v>
      </c>
      <c r="K153" s="522">
        <v>1213520</v>
      </c>
      <c r="L153" s="522">
        <v>974139.83</v>
      </c>
      <c r="M153" s="522">
        <v>1002510</v>
      </c>
      <c r="N153" s="522">
        <v>4104562.5</v>
      </c>
      <c r="O153" s="522">
        <v>921906.5</v>
      </c>
      <c r="P153" s="522">
        <v>1017099.5</v>
      </c>
      <c r="Q153" s="522">
        <v>3589042.5</v>
      </c>
      <c r="R153" s="522">
        <v>722742.5</v>
      </c>
      <c r="S153" s="522">
        <v>1177256.5</v>
      </c>
      <c r="T153" s="522">
        <v>918142</v>
      </c>
      <c r="U153" s="522">
        <v>2190952</v>
      </c>
      <c r="V153" s="522">
        <v>837207</v>
      </c>
      <c r="W153" s="522">
        <v>858055.5</v>
      </c>
      <c r="X153" s="522">
        <v>174022.5</v>
      </c>
      <c r="Y153" s="522">
        <v>92896.5</v>
      </c>
      <c r="Z153" s="522">
        <v>0</v>
      </c>
      <c r="AA153" s="522">
        <v>1228898.5</v>
      </c>
      <c r="AB153" s="522">
        <v>658593.5</v>
      </c>
      <c r="AC153" s="522">
        <v>1892099.5</v>
      </c>
      <c r="AD153" s="522">
        <v>176487.5</v>
      </c>
      <c r="AE153" s="522">
        <v>190000</v>
      </c>
      <c r="AF153" s="522">
        <v>116126.68</v>
      </c>
      <c r="AG153" s="522">
        <v>0</v>
      </c>
      <c r="AH153" s="522">
        <v>5950</v>
      </c>
      <c r="AI153" s="522">
        <v>1880593.75</v>
      </c>
      <c r="AJ153" s="522">
        <v>350233.71</v>
      </c>
      <c r="AK153" s="522">
        <v>273417.75</v>
      </c>
      <c r="AL153" s="522">
        <v>94466</v>
      </c>
      <c r="AM153" s="522">
        <v>164228</v>
      </c>
      <c r="AN153" s="522">
        <v>407229.25</v>
      </c>
      <c r="AO153" s="522">
        <v>249503.25</v>
      </c>
      <c r="AP153" s="522">
        <v>236996.75</v>
      </c>
      <c r="AQ153" s="522">
        <v>360370.5</v>
      </c>
      <c r="AR153" s="522">
        <v>109304.5</v>
      </c>
      <c r="AS153" s="522">
        <v>250446</v>
      </c>
      <c r="AT153" s="522">
        <v>198208</v>
      </c>
      <c r="AU153" s="522">
        <v>716200</v>
      </c>
      <c r="AV153" s="522">
        <v>1469266</v>
      </c>
      <c r="AW153" s="522">
        <v>421624.25</v>
      </c>
      <c r="AX153" s="522">
        <v>276256.75</v>
      </c>
      <c r="AY153" s="522">
        <v>424923.7</v>
      </c>
      <c r="AZ153" s="522">
        <v>17275</v>
      </c>
      <c r="BA153" s="522">
        <v>597266.5</v>
      </c>
      <c r="BB153" s="522">
        <v>77347.009999999995</v>
      </c>
      <c r="BC153" s="522">
        <v>476359</v>
      </c>
      <c r="BD153" s="522">
        <v>926979.71</v>
      </c>
      <c r="BE153" s="522">
        <v>2542947.8199999998</v>
      </c>
      <c r="BF153" s="522">
        <v>285000</v>
      </c>
      <c r="BG153" s="522">
        <v>3963368.31</v>
      </c>
      <c r="BH153" s="522">
        <v>1335516</v>
      </c>
      <c r="BI153" s="522">
        <v>2467715</v>
      </c>
      <c r="BJ153" s="522">
        <v>739259</v>
      </c>
      <c r="BK153" s="522">
        <v>139779</v>
      </c>
      <c r="BL153" s="522">
        <v>241638</v>
      </c>
      <c r="BM153" s="522">
        <v>1959810</v>
      </c>
      <c r="BN153" s="522">
        <v>520848</v>
      </c>
      <c r="BO153" s="522">
        <v>773510.29</v>
      </c>
      <c r="BP153" s="522">
        <v>135785.75</v>
      </c>
      <c r="BQ153" s="522">
        <v>503696.25</v>
      </c>
      <c r="BR153" s="522">
        <v>1608324.5</v>
      </c>
      <c r="BS153" s="522">
        <v>416542.75</v>
      </c>
      <c r="BT153" s="522">
        <v>0</v>
      </c>
      <c r="BU153" s="522">
        <v>281638.5</v>
      </c>
      <c r="BV153" s="522">
        <v>286245.5</v>
      </c>
      <c r="BW153" s="522">
        <v>542605</v>
      </c>
      <c r="BX153" s="522">
        <v>599039</v>
      </c>
      <c r="BY153" s="522">
        <v>2773573.49</v>
      </c>
      <c r="BZ153" s="522">
        <v>186486</v>
      </c>
      <c r="CA153" s="522">
        <v>48191</v>
      </c>
      <c r="CB153" s="522">
        <v>310441</v>
      </c>
      <c r="CC153" s="503">
        <f t="shared" si="3"/>
        <v>65998346.050000004</v>
      </c>
      <c r="CD153" s="523"/>
      <c r="CE153" s="523"/>
      <c r="CF153" s="523"/>
      <c r="CG153" s="523"/>
      <c r="CH153" s="523"/>
      <c r="CI153" s="523"/>
    </row>
    <row r="154" spans="1:87" s="524" customFormat="1" x14ac:dyDescent="0.2">
      <c r="A154" s="521" t="s">
        <v>6457</v>
      </c>
      <c r="B154" s="497" t="s">
        <v>16</v>
      </c>
      <c r="C154" s="498" t="s">
        <v>17</v>
      </c>
      <c r="D154" s="499">
        <v>45110</v>
      </c>
      <c r="E154" s="498" t="s">
        <v>17</v>
      </c>
      <c r="F154" s="500" t="s">
        <v>207</v>
      </c>
      <c r="G154" s="501" t="s">
        <v>208</v>
      </c>
      <c r="H154" s="502">
        <v>0</v>
      </c>
      <c r="I154" s="522">
        <v>0</v>
      </c>
      <c r="J154" s="522">
        <v>0</v>
      </c>
      <c r="K154" s="522">
        <v>561029</v>
      </c>
      <c r="L154" s="522">
        <v>400277</v>
      </c>
      <c r="M154" s="522">
        <v>539398</v>
      </c>
      <c r="N154" s="522">
        <v>2837570</v>
      </c>
      <c r="O154" s="522">
        <v>0</v>
      </c>
      <c r="P154" s="522">
        <v>85850</v>
      </c>
      <c r="Q154" s="522">
        <v>1231080</v>
      </c>
      <c r="R154" s="522">
        <v>58020</v>
      </c>
      <c r="S154" s="522">
        <v>372480</v>
      </c>
      <c r="T154" s="522">
        <v>0</v>
      </c>
      <c r="U154" s="522">
        <v>1120140</v>
      </c>
      <c r="V154" s="522">
        <v>117590</v>
      </c>
      <c r="W154" s="522">
        <v>483620</v>
      </c>
      <c r="X154" s="522">
        <v>0</v>
      </c>
      <c r="Y154" s="522">
        <v>217290</v>
      </c>
      <c r="Z154" s="522">
        <v>2762650</v>
      </c>
      <c r="AA154" s="522">
        <v>806080</v>
      </c>
      <c r="AB154" s="522">
        <v>569460</v>
      </c>
      <c r="AC154" s="522">
        <v>979340</v>
      </c>
      <c r="AD154" s="522">
        <v>364670</v>
      </c>
      <c r="AE154" s="522">
        <v>0</v>
      </c>
      <c r="AF154" s="522">
        <v>596603</v>
      </c>
      <c r="AG154" s="522">
        <v>295513</v>
      </c>
      <c r="AH154" s="522">
        <v>0</v>
      </c>
      <c r="AI154" s="522">
        <v>1791750</v>
      </c>
      <c r="AJ154" s="522">
        <v>669508</v>
      </c>
      <c r="AK154" s="522">
        <v>356238</v>
      </c>
      <c r="AL154" s="522">
        <v>211040</v>
      </c>
      <c r="AM154" s="522">
        <v>304288</v>
      </c>
      <c r="AN154" s="522">
        <v>228835</v>
      </c>
      <c r="AO154" s="522">
        <v>363555</v>
      </c>
      <c r="AP154" s="522">
        <v>338670</v>
      </c>
      <c r="AQ154" s="522">
        <v>459413</v>
      </c>
      <c r="AR154" s="522">
        <v>252750</v>
      </c>
      <c r="AS154" s="522">
        <v>452190</v>
      </c>
      <c r="AT154" s="522">
        <v>461310</v>
      </c>
      <c r="AU154" s="522">
        <v>1167740</v>
      </c>
      <c r="AV154" s="522">
        <v>167360</v>
      </c>
      <c r="AW154" s="522">
        <v>274759</v>
      </c>
      <c r="AX154" s="522">
        <v>851296</v>
      </c>
      <c r="AY154" s="522">
        <v>0</v>
      </c>
      <c r="AZ154" s="522">
        <v>129095</v>
      </c>
      <c r="BA154" s="522">
        <v>208816</v>
      </c>
      <c r="BB154" s="522">
        <v>0</v>
      </c>
      <c r="BC154" s="522">
        <v>318340</v>
      </c>
      <c r="BD154" s="522">
        <v>0</v>
      </c>
      <c r="BE154" s="522">
        <v>0</v>
      </c>
      <c r="BF154" s="522">
        <v>373642</v>
      </c>
      <c r="BG154" s="522">
        <v>0</v>
      </c>
      <c r="BH154" s="522">
        <v>472440</v>
      </c>
      <c r="BI154" s="522">
        <v>488063</v>
      </c>
      <c r="BJ154" s="522">
        <v>310877</v>
      </c>
      <c r="BK154" s="522">
        <v>168104</v>
      </c>
      <c r="BL154" s="522">
        <v>85290</v>
      </c>
      <c r="BM154" s="522">
        <v>0</v>
      </c>
      <c r="BN154" s="522">
        <v>781998</v>
      </c>
      <c r="BO154" s="522">
        <v>293570</v>
      </c>
      <c r="BP154" s="522">
        <v>276435</v>
      </c>
      <c r="BQ154" s="522">
        <v>0</v>
      </c>
      <c r="BR154" s="522">
        <v>390600</v>
      </c>
      <c r="BS154" s="522">
        <v>0</v>
      </c>
      <c r="BT154" s="522">
        <v>825323</v>
      </c>
      <c r="BU154" s="522">
        <v>234410</v>
      </c>
      <c r="BV154" s="522">
        <v>238420</v>
      </c>
      <c r="BW154" s="522">
        <v>352370</v>
      </c>
      <c r="BX154" s="522">
        <v>307980</v>
      </c>
      <c r="BY154" s="522">
        <v>614924</v>
      </c>
      <c r="BZ154" s="522">
        <v>337895</v>
      </c>
      <c r="CA154" s="522">
        <v>199240</v>
      </c>
      <c r="CB154" s="522">
        <v>233895.5</v>
      </c>
      <c r="CC154" s="503">
        <f t="shared" si="3"/>
        <v>30391089.5</v>
      </c>
      <c r="CD154" s="523"/>
      <c r="CE154" s="523"/>
      <c r="CF154" s="523"/>
      <c r="CG154" s="523"/>
      <c r="CH154" s="523"/>
      <c r="CI154" s="523"/>
    </row>
    <row r="155" spans="1:87" s="524" customFormat="1" ht="27.75" customHeight="1" x14ac:dyDescent="0.2">
      <c r="A155" s="521" t="s">
        <v>6457</v>
      </c>
      <c r="B155" s="497" t="s">
        <v>1196</v>
      </c>
      <c r="C155" s="498" t="s">
        <v>1199</v>
      </c>
      <c r="D155" s="499"/>
      <c r="E155" s="498"/>
      <c r="F155" s="500" t="s">
        <v>784</v>
      </c>
      <c r="G155" s="501" t="s">
        <v>785</v>
      </c>
      <c r="H155" s="502">
        <v>0</v>
      </c>
      <c r="I155" s="502">
        <v>0</v>
      </c>
      <c r="J155" s="502">
        <v>0</v>
      </c>
      <c r="K155" s="502">
        <v>0</v>
      </c>
      <c r="L155" s="502">
        <v>0</v>
      </c>
      <c r="M155" s="502">
        <v>0</v>
      </c>
      <c r="N155" s="502">
        <v>16464000</v>
      </c>
      <c r="O155" s="502">
        <v>0</v>
      </c>
      <c r="P155" s="502">
        <v>0</v>
      </c>
      <c r="Q155" s="502">
        <v>0</v>
      </c>
      <c r="R155" s="502">
        <v>0</v>
      </c>
      <c r="S155" s="502">
        <v>0</v>
      </c>
      <c r="T155" s="502">
        <v>0</v>
      </c>
      <c r="U155" s="502">
        <v>0</v>
      </c>
      <c r="V155" s="502">
        <v>0</v>
      </c>
      <c r="W155" s="502">
        <v>0</v>
      </c>
      <c r="X155" s="502">
        <v>0</v>
      </c>
      <c r="Y155" s="502">
        <v>0</v>
      </c>
      <c r="Z155" s="502">
        <v>0</v>
      </c>
      <c r="AA155" s="502">
        <v>0</v>
      </c>
      <c r="AB155" s="502">
        <v>0</v>
      </c>
      <c r="AC155" s="502">
        <v>0</v>
      </c>
      <c r="AD155" s="502">
        <v>0</v>
      </c>
      <c r="AE155" s="502">
        <v>0</v>
      </c>
      <c r="AF155" s="502">
        <v>0</v>
      </c>
      <c r="AG155" s="502">
        <v>0</v>
      </c>
      <c r="AH155" s="502">
        <v>0</v>
      </c>
      <c r="AI155" s="502">
        <v>35049000</v>
      </c>
      <c r="AJ155" s="502">
        <v>0</v>
      </c>
      <c r="AK155" s="502">
        <v>0</v>
      </c>
      <c r="AL155" s="502">
        <v>0</v>
      </c>
      <c r="AM155" s="502">
        <v>0</v>
      </c>
      <c r="AN155" s="502">
        <v>0</v>
      </c>
      <c r="AO155" s="502">
        <v>0</v>
      </c>
      <c r="AP155" s="502">
        <v>0</v>
      </c>
      <c r="AQ155" s="502">
        <v>0</v>
      </c>
      <c r="AR155" s="502">
        <v>0</v>
      </c>
      <c r="AS155" s="502">
        <v>0</v>
      </c>
      <c r="AT155" s="502">
        <v>0</v>
      </c>
      <c r="AU155" s="502">
        <v>0</v>
      </c>
      <c r="AV155" s="502">
        <v>0</v>
      </c>
      <c r="AW155" s="502">
        <v>0</v>
      </c>
      <c r="AX155" s="502">
        <v>0</v>
      </c>
      <c r="AY155" s="502">
        <v>0</v>
      </c>
      <c r="AZ155" s="502">
        <v>0</v>
      </c>
      <c r="BA155" s="502">
        <v>0</v>
      </c>
      <c r="BB155" s="502">
        <v>0</v>
      </c>
      <c r="BC155" s="502">
        <v>0</v>
      </c>
      <c r="BD155" s="502">
        <v>0</v>
      </c>
      <c r="BE155" s="502">
        <v>0</v>
      </c>
      <c r="BF155" s="502">
        <v>0</v>
      </c>
      <c r="BG155" s="502">
        <v>0</v>
      </c>
      <c r="BH155" s="502">
        <v>0</v>
      </c>
      <c r="BI155" s="502">
        <v>0</v>
      </c>
      <c r="BJ155" s="502">
        <v>0</v>
      </c>
      <c r="BK155" s="502">
        <v>0</v>
      </c>
      <c r="BL155" s="502">
        <v>0</v>
      </c>
      <c r="BM155" s="502">
        <v>193515.83</v>
      </c>
      <c r="BN155" s="502">
        <v>0</v>
      </c>
      <c r="BO155" s="502">
        <v>0</v>
      </c>
      <c r="BP155" s="502">
        <v>0</v>
      </c>
      <c r="BQ155" s="502">
        <v>0</v>
      </c>
      <c r="BR155" s="502">
        <v>0</v>
      </c>
      <c r="BS155" s="502">
        <v>0</v>
      </c>
      <c r="BT155" s="502">
        <v>0</v>
      </c>
      <c r="BU155" s="502">
        <v>0</v>
      </c>
      <c r="BV155" s="502">
        <v>0</v>
      </c>
      <c r="BW155" s="502">
        <v>0</v>
      </c>
      <c r="BX155" s="502">
        <v>0</v>
      </c>
      <c r="BY155" s="502">
        <v>0</v>
      </c>
      <c r="BZ155" s="502">
        <v>0</v>
      </c>
      <c r="CA155" s="502">
        <v>0</v>
      </c>
      <c r="CB155" s="502">
        <v>0</v>
      </c>
      <c r="CC155" s="503">
        <f t="shared" si="3"/>
        <v>51706515.829999998</v>
      </c>
      <c r="CD155" s="523"/>
      <c r="CE155" s="523"/>
      <c r="CF155" s="523"/>
      <c r="CG155" s="523"/>
      <c r="CH155" s="523"/>
      <c r="CI155" s="523"/>
    </row>
    <row r="156" spans="1:87" s="524" customFormat="1" ht="27.75" customHeight="1" x14ac:dyDescent="0.2">
      <c r="A156" s="521" t="s">
        <v>6457</v>
      </c>
      <c r="B156" s="497" t="s">
        <v>1196</v>
      </c>
      <c r="C156" s="498" t="s">
        <v>1199</v>
      </c>
      <c r="D156" s="499"/>
      <c r="E156" s="498"/>
      <c r="F156" s="500" t="s">
        <v>788</v>
      </c>
      <c r="G156" s="501" t="s">
        <v>789</v>
      </c>
      <c r="H156" s="502">
        <v>0</v>
      </c>
      <c r="I156" s="502">
        <v>0</v>
      </c>
      <c r="J156" s="502">
        <v>0</v>
      </c>
      <c r="K156" s="502">
        <v>0</v>
      </c>
      <c r="L156" s="502">
        <v>0</v>
      </c>
      <c r="M156" s="502">
        <v>0</v>
      </c>
      <c r="N156" s="502">
        <v>930339246.08000004</v>
      </c>
      <c r="O156" s="502">
        <v>0</v>
      </c>
      <c r="P156" s="502">
        <v>0</v>
      </c>
      <c r="Q156" s="502">
        <v>0</v>
      </c>
      <c r="R156" s="502">
        <v>0</v>
      </c>
      <c r="S156" s="502">
        <v>0</v>
      </c>
      <c r="T156" s="502">
        <v>0</v>
      </c>
      <c r="U156" s="502">
        <v>0</v>
      </c>
      <c r="V156" s="502">
        <v>0</v>
      </c>
      <c r="W156" s="502">
        <v>0</v>
      </c>
      <c r="X156" s="502">
        <v>0</v>
      </c>
      <c r="Y156" s="502">
        <v>0</v>
      </c>
      <c r="Z156" s="502">
        <v>0</v>
      </c>
      <c r="AA156" s="502">
        <v>228900</v>
      </c>
      <c r="AB156" s="502">
        <v>0</v>
      </c>
      <c r="AC156" s="502">
        <v>0</v>
      </c>
      <c r="AD156" s="502">
        <v>0</v>
      </c>
      <c r="AE156" s="502">
        <v>0</v>
      </c>
      <c r="AF156" s="502">
        <v>0</v>
      </c>
      <c r="AG156" s="502">
        <v>0</v>
      </c>
      <c r="AH156" s="502">
        <v>0</v>
      </c>
      <c r="AI156" s="502">
        <v>66655418.799999997</v>
      </c>
      <c r="AJ156" s="502">
        <v>0</v>
      </c>
      <c r="AK156" s="502">
        <v>0</v>
      </c>
      <c r="AL156" s="502">
        <v>0</v>
      </c>
      <c r="AM156" s="502">
        <v>0</v>
      </c>
      <c r="AN156" s="502">
        <v>0</v>
      </c>
      <c r="AO156" s="502">
        <v>0</v>
      </c>
      <c r="AP156" s="502">
        <v>0</v>
      </c>
      <c r="AQ156" s="502">
        <v>0</v>
      </c>
      <c r="AR156" s="502">
        <v>0</v>
      </c>
      <c r="AS156" s="502">
        <v>0</v>
      </c>
      <c r="AT156" s="502">
        <v>0</v>
      </c>
      <c r="AU156" s="502">
        <v>25564823.850000001</v>
      </c>
      <c r="AV156" s="502">
        <v>0</v>
      </c>
      <c r="AW156" s="502">
        <v>0</v>
      </c>
      <c r="AX156" s="502">
        <v>0</v>
      </c>
      <c r="AY156" s="502">
        <v>0</v>
      </c>
      <c r="AZ156" s="502">
        <v>0</v>
      </c>
      <c r="BA156" s="502">
        <v>0</v>
      </c>
      <c r="BB156" s="502">
        <v>533297890.72000003</v>
      </c>
      <c r="BC156" s="502">
        <v>0</v>
      </c>
      <c r="BD156" s="502">
        <v>0</v>
      </c>
      <c r="BE156" s="502">
        <v>0</v>
      </c>
      <c r="BF156" s="502">
        <v>0</v>
      </c>
      <c r="BG156" s="502">
        <v>0</v>
      </c>
      <c r="BH156" s="502">
        <v>0</v>
      </c>
      <c r="BI156" s="502">
        <v>0</v>
      </c>
      <c r="BJ156" s="502">
        <v>0</v>
      </c>
      <c r="BK156" s="502">
        <v>0</v>
      </c>
      <c r="BL156" s="502">
        <v>0</v>
      </c>
      <c r="BM156" s="502">
        <v>423410173.38</v>
      </c>
      <c r="BN156" s="502">
        <v>0</v>
      </c>
      <c r="BO156" s="502">
        <v>0</v>
      </c>
      <c r="BP156" s="502">
        <v>0</v>
      </c>
      <c r="BQ156" s="502">
        <v>0</v>
      </c>
      <c r="BR156" s="502">
        <v>0</v>
      </c>
      <c r="BS156" s="502">
        <v>0</v>
      </c>
      <c r="BT156" s="502">
        <v>0</v>
      </c>
      <c r="BU156" s="502">
        <v>0</v>
      </c>
      <c r="BV156" s="502">
        <v>0</v>
      </c>
      <c r="BW156" s="502">
        <v>0</v>
      </c>
      <c r="BX156" s="502">
        <v>0</v>
      </c>
      <c r="BY156" s="502">
        <v>0</v>
      </c>
      <c r="BZ156" s="502">
        <v>0</v>
      </c>
      <c r="CA156" s="502">
        <v>0</v>
      </c>
      <c r="CB156" s="502">
        <v>0</v>
      </c>
      <c r="CC156" s="503">
        <f t="shared" si="3"/>
        <v>1979496452.8299999</v>
      </c>
      <c r="CD156" s="523"/>
      <c r="CE156" s="523"/>
      <c r="CF156" s="523"/>
      <c r="CG156" s="523"/>
      <c r="CH156" s="523"/>
      <c r="CI156" s="523"/>
    </row>
    <row r="157" spans="1:87" s="524" customFormat="1" ht="27.75" customHeight="1" x14ac:dyDescent="0.2">
      <c r="A157" s="521" t="s">
        <v>6457</v>
      </c>
      <c r="B157" s="497" t="s">
        <v>1196</v>
      </c>
      <c r="C157" s="498" t="s">
        <v>1199</v>
      </c>
      <c r="D157" s="499"/>
      <c r="E157" s="498"/>
      <c r="F157" s="500" t="s">
        <v>790</v>
      </c>
      <c r="G157" s="501" t="s">
        <v>791</v>
      </c>
      <c r="H157" s="502">
        <v>0</v>
      </c>
      <c r="I157" s="502">
        <v>0</v>
      </c>
      <c r="J157" s="502">
        <v>0</v>
      </c>
      <c r="K157" s="502">
        <v>0</v>
      </c>
      <c r="L157" s="502">
        <v>0</v>
      </c>
      <c r="M157" s="502">
        <v>0</v>
      </c>
      <c r="N157" s="502">
        <v>0</v>
      </c>
      <c r="O157" s="502">
        <v>0</v>
      </c>
      <c r="P157" s="502">
        <v>0</v>
      </c>
      <c r="Q157" s="502">
        <v>0</v>
      </c>
      <c r="R157" s="502">
        <v>0</v>
      </c>
      <c r="S157" s="502">
        <v>0</v>
      </c>
      <c r="T157" s="502">
        <v>0</v>
      </c>
      <c r="U157" s="502">
        <v>0</v>
      </c>
      <c r="V157" s="502">
        <v>0</v>
      </c>
      <c r="W157" s="502">
        <v>0</v>
      </c>
      <c r="X157" s="502">
        <v>0</v>
      </c>
      <c r="Y157" s="502">
        <v>0</v>
      </c>
      <c r="Z157" s="502">
        <v>0</v>
      </c>
      <c r="AA157" s="502">
        <v>0</v>
      </c>
      <c r="AB157" s="502">
        <v>0</v>
      </c>
      <c r="AC157" s="502">
        <v>111500</v>
      </c>
      <c r="AD157" s="502">
        <v>0</v>
      </c>
      <c r="AE157" s="502">
        <v>0</v>
      </c>
      <c r="AF157" s="502">
        <v>0</v>
      </c>
      <c r="AG157" s="502">
        <v>0</v>
      </c>
      <c r="AH157" s="502">
        <v>0</v>
      </c>
      <c r="AI157" s="502">
        <v>91364883.269999996</v>
      </c>
      <c r="AJ157" s="502">
        <v>0</v>
      </c>
      <c r="AK157" s="502">
        <v>0</v>
      </c>
      <c r="AL157" s="502">
        <v>0</v>
      </c>
      <c r="AM157" s="502">
        <v>0</v>
      </c>
      <c r="AN157" s="502">
        <v>0</v>
      </c>
      <c r="AO157" s="502">
        <v>0</v>
      </c>
      <c r="AP157" s="502">
        <v>0</v>
      </c>
      <c r="AQ157" s="502">
        <v>0</v>
      </c>
      <c r="AR157" s="502">
        <v>0</v>
      </c>
      <c r="AS157" s="502">
        <v>0</v>
      </c>
      <c r="AT157" s="502">
        <v>0</v>
      </c>
      <c r="AU157" s="502">
        <v>0</v>
      </c>
      <c r="AV157" s="502">
        <v>0</v>
      </c>
      <c r="AW157" s="502">
        <v>0</v>
      </c>
      <c r="AX157" s="502">
        <v>0</v>
      </c>
      <c r="AY157" s="502">
        <v>0</v>
      </c>
      <c r="AZ157" s="502">
        <v>0</v>
      </c>
      <c r="BA157" s="502">
        <v>0</v>
      </c>
      <c r="BB157" s="502">
        <v>0</v>
      </c>
      <c r="BC157" s="502">
        <v>0</v>
      </c>
      <c r="BD157" s="502">
        <v>0</v>
      </c>
      <c r="BE157" s="502">
        <v>0</v>
      </c>
      <c r="BF157" s="502">
        <v>0</v>
      </c>
      <c r="BG157" s="502">
        <v>0</v>
      </c>
      <c r="BH157" s="502">
        <v>0</v>
      </c>
      <c r="BI157" s="502">
        <v>0</v>
      </c>
      <c r="BJ157" s="502">
        <v>0</v>
      </c>
      <c r="BK157" s="502">
        <v>0</v>
      </c>
      <c r="BL157" s="502">
        <v>0</v>
      </c>
      <c r="BM157" s="502">
        <v>431014936.91000003</v>
      </c>
      <c r="BN157" s="502">
        <v>0</v>
      </c>
      <c r="BO157" s="502">
        <v>0</v>
      </c>
      <c r="BP157" s="502">
        <v>0</v>
      </c>
      <c r="BQ157" s="502">
        <v>0</v>
      </c>
      <c r="BR157" s="502">
        <v>0</v>
      </c>
      <c r="BS157" s="502">
        <v>0</v>
      </c>
      <c r="BT157" s="502">
        <v>0</v>
      </c>
      <c r="BU157" s="502">
        <v>0</v>
      </c>
      <c r="BV157" s="502">
        <v>0</v>
      </c>
      <c r="BW157" s="502">
        <v>0</v>
      </c>
      <c r="BX157" s="502">
        <v>0</v>
      </c>
      <c r="BY157" s="502">
        <v>0</v>
      </c>
      <c r="BZ157" s="502">
        <v>0</v>
      </c>
      <c r="CA157" s="502">
        <v>0</v>
      </c>
      <c r="CB157" s="502">
        <v>0</v>
      </c>
      <c r="CC157" s="503">
        <f t="shared" si="3"/>
        <v>522491320.18000001</v>
      </c>
      <c r="CD157" s="523"/>
      <c r="CE157" s="523"/>
      <c r="CF157" s="523"/>
      <c r="CG157" s="523"/>
      <c r="CH157" s="523"/>
      <c r="CI157" s="523"/>
    </row>
    <row r="158" spans="1:87" s="524" customFormat="1" ht="27.75" customHeight="1" x14ac:dyDescent="0.2">
      <c r="A158" s="521" t="s">
        <v>6457</v>
      </c>
      <c r="B158" s="497" t="s">
        <v>1196</v>
      </c>
      <c r="C158" s="498" t="s">
        <v>1199</v>
      </c>
      <c r="D158" s="499"/>
      <c r="E158" s="498"/>
      <c r="F158" s="500" t="s">
        <v>792</v>
      </c>
      <c r="G158" s="501" t="s">
        <v>793</v>
      </c>
      <c r="H158" s="530">
        <v>0</v>
      </c>
      <c r="I158" s="530">
        <v>0</v>
      </c>
      <c r="J158" s="530">
        <v>0</v>
      </c>
      <c r="K158" s="530">
        <v>0</v>
      </c>
      <c r="L158" s="530">
        <v>0</v>
      </c>
      <c r="M158" s="530">
        <v>0</v>
      </c>
      <c r="N158" s="530">
        <v>0</v>
      </c>
      <c r="O158" s="530">
        <v>0</v>
      </c>
      <c r="P158" s="530">
        <v>0</v>
      </c>
      <c r="Q158" s="530">
        <v>0</v>
      </c>
      <c r="R158" s="530">
        <v>0</v>
      </c>
      <c r="S158" s="530">
        <v>0</v>
      </c>
      <c r="T158" s="530">
        <v>0</v>
      </c>
      <c r="U158" s="530">
        <v>0</v>
      </c>
      <c r="V158" s="530">
        <v>0</v>
      </c>
      <c r="W158" s="530">
        <v>0</v>
      </c>
      <c r="X158" s="530">
        <v>0</v>
      </c>
      <c r="Y158" s="530">
        <v>0</v>
      </c>
      <c r="Z158" s="530">
        <v>0</v>
      </c>
      <c r="AA158" s="530">
        <v>0</v>
      </c>
      <c r="AB158" s="530">
        <v>0</v>
      </c>
      <c r="AC158" s="530">
        <v>0</v>
      </c>
      <c r="AD158" s="530">
        <v>0</v>
      </c>
      <c r="AE158" s="530">
        <v>0</v>
      </c>
      <c r="AF158" s="530">
        <v>0</v>
      </c>
      <c r="AG158" s="530">
        <v>0</v>
      </c>
      <c r="AH158" s="530">
        <v>0</v>
      </c>
      <c r="AI158" s="530">
        <v>0</v>
      </c>
      <c r="AJ158" s="530">
        <v>0</v>
      </c>
      <c r="AK158" s="530">
        <v>0</v>
      </c>
      <c r="AL158" s="530">
        <v>0</v>
      </c>
      <c r="AM158" s="530">
        <v>0</v>
      </c>
      <c r="AN158" s="530">
        <v>0</v>
      </c>
      <c r="AO158" s="530">
        <v>0</v>
      </c>
      <c r="AP158" s="530">
        <v>0</v>
      </c>
      <c r="AQ158" s="530">
        <v>0</v>
      </c>
      <c r="AR158" s="530">
        <v>0</v>
      </c>
      <c r="AS158" s="530">
        <v>0</v>
      </c>
      <c r="AT158" s="530">
        <v>0</v>
      </c>
      <c r="AU158" s="530">
        <v>0</v>
      </c>
      <c r="AV158" s="530">
        <v>0</v>
      </c>
      <c r="AW158" s="530">
        <v>0</v>
      </c>
      <c r="AX158" s="530">
        <v>0</v>
      </c>
      <c r="AY158" s="530">
        <v>0</v>
      </c>
      <c r="AZ158" s="530">
        <v>0</v>
      </c>
      <c r="BA158" s="530">
        <v>0</v>
      </c>
      <c r="BB158" s="530">
        <v>0</v>
      </c>
      <c r="BC158" s="530">
        <v>0</v>
      </c>
      <c r="BD158" s="530">
        <v>0</v>
      </c>
      <c r="BE158" s="530">
        <v>0</v>
      </c>
      <c r="BF158" s="530">
        <v>0</v>
      </c>
      <c r="BG158" s="530">
        <v>0</v>
      </c>
      <c r="BH158" s="530">
        <v>0</v>
      </c>
      <c r="BI158" s="530">
        <v>0</v>
      </c>
      <c r="BJ158" s="530">
        <v>0</v>
      </c>
      <c r="BK158" s="530">
        <v>0</v>
      </c>
      <c r="BL158" s="530">
        <v>0</v>
      </c>
      <c r="BM158" s="530">
        <v>0</v>
      </c>
      <c r="BN158" s="530">
        <v>0</v>
      </c>
      <c r="BO158" s="530">
        <v>0</v>
      </c>
      <c r="BP158" s="530">
        <v>0</v>
      </c>
      <c r="BQ158" s="530">
        <v>0</v>
      </c>
      <c r="BR158" s="530">
        <v>0</v>
      </c>
      <c r="BS158" s="530">
        <v>0</v>
      </c>
      <c r="BT158" s="530">
        <v>0</v>
      </c>
      <c r="BU158" s="530">
        <v>0</v>
      </c>
      <c r="BV158" s="530">
        <v>0</v>
      </c>
      <c r="BW158" s="530">
        <v>0</v>
      </c>
      <c r="BX158" s="530">
        <v>0</v>
      </c>
      <c r="BY158" s="530">
        <v>0</v>
      </c>
      <c r="BZ158" s="530">
        <v>0</v>
      </c>
      <c r="CA158" s="530">
        <v>0</v>
      </c>
      <c r="CB158" s="530">
        <v>0</v>
      </c>
      <c r="CC158" s="503">
        <f t="shared" si="3"/>
        <v>0</v>
      </c>
      <c r="CD158" s="523"/>
      <c r="CE158" s="523"/>
      <c r="CF158" s="523"/>
      <c r="CG158" s="523"/>
      <c r="CH158" s="523"/>
      <c r="CI158" s="523"/>
    </row>
    <row r="159" spans="1:87" s="524" customFormat="1" ht="27.75" customHeight="1" x14ac:dyDescent="0.2">
      <c r="A159" s="521" t="s">
        <v>6457</v>
      </c>
      <c r="B159" s="497" t="s">
        <v>1196</v>
      </c>
      <c r="C159" s="498" t="s">
        <v>1199</v>
      </c>
      <c r="D159" s="499">
        <v>45110</v>
      </c>
      <c r="E159" s="498" t="s">
        <v>17</v>
      </c>
      <c r="F159" s="500" t="s">
        <v>179</v>
      </c>
      <c r="G159" s="501" t="s">
        <v>1029</v>
      </c>
      <c r="H159" s="502">
        <v>0</v>
      </c>
      <c r="I159" s="502">
        <v>0</v>
      </c>
      <c r="J159" s="502">
        <v>0</v>
      </c>
      <c r="K159" s="502">
        <v>0</v>
      </c>
      <c r="L159" s="502">
        <v>0</v>
      </c>
      <c r="M159" s="502">
        <v>0</v>
      </c>
      <c r="N159" s="502">
        <v>0</v>
      </c>
      <c r="O159" s="502">
        <v>0</v>
      </c>
      <c r="P159" s="502">
        <v>0</v>
      </c>
      <c r="Q159" s="502">
        <v>0</v>
      </c>
      <c r="R159" s="502">
        <v>0</v>
      </c>
      <c r="S159" s="502">
        <v>0</v>
      </c>
      <c r="T159" s="502">
        <v>0</v>
      </c>
      <c r="U159" s="502">
        <v>0</v>
      </c>
      <c r="V159" s="502">
        <v>0</v>
      </c>
      <c r="W159" s="502">
        <v>0</v>
      </c>
      <c r="X159" s="502">
        <v>0</v>
      </c>
      <c r="Y159" s="502">
        <v>0</v>
      </c>
      <c r="Z159" s="502">
        <v>0</v>
      </c>
      <c r="AA159" s="502">
        <v>0</v>
      </c>
      <c r="AB159" s="502">
        <v>0</v>
      </c>
      <c r="AC159" s="502">
        <v>0</v>
      </c>
      <c r="AD159" s="502">
        <v>0</v>
      </c>
      <c r="AE159" s="502">
        <v>0</v>
      </c>
      <c r="AF159" s="502">
        <v>0</v>
      </c>
      <c r="AG159" s="502">
        <v>0</v>
      </c>
      <c r="AH159" s="502">
        <v>0</v>
      </c>
      <c r="AI159" s="502">
        <v>0</v>
      </c>
      <c r="AJ159" s="502">
        <v>0</v>
      </c>
      <c r="AK159" s="502">
        <v>0</v>
      </c>
      <c r="AL159" s="502">
        <v>0</v>
      </c>
      <c r="AM159" s="502">
        <v>0</v>
      </c>
      <c r="AN159" s="502">
        <v>0</v>
      </c>
      <c r="AO159" s="502">
        <v>0</v>
      </c>
      <c r="AP159" s="502">
        <v>0</v>
      </c>
      <c r="AQ159" s="502">
        <v>0</v>
      </c>
      <c r="AR159" s="502">
        <v>0</v>
      </c>
      <c r="AS159" s="502">
        <v>0</v>
      </c>
      <c r="AT159" s="502">
        <v>0</v>
      </c>
      <c r="AU159" s="502">
        <v>0</v>
      </c>
      <c r="AV159" s="502">
        <v>0</v>
      </c>
      <c r="AW159" s="502">
        <v>0</v>
      </c>
      <c r="AX159" s="502">
        <v>0</v>
      </c>
      <c r="AY159" s="502">
        <v>0</v>
      </c>
      <c r="AZ159" s="502">
        <v>0</v>
      </c>
      <c r="BA159" s="502">
        <v>0</v>
      </c>
      <c r="BB159" s="502">
        <v>0</v>
      </c>
      <c r="BC159" s="502">
        <v>0</v>
      </c>
      <c r="BD159" s="502">
        <v>0</v>
      </c>
      <c r="BE159" s="502">
        <v>0</v>
      </c>
      <c r="BF159" s="502">
        <v>0</v>
      </c>
      <c r="BG159" s="502">
        <v>0</v>
      </c>
      <c r="BH159" s="502">
        <v>0</v>
      </c>
      <c r="BI159" s="502">
        <v>0</v>
      </c>
      <c r="BJ159" s="502">
        <v>0</v>
      </c>
      <c r="BK159" s="502">
        <v>0</v>
      </c>
      <c r="BL159" s="502">
        <v>0</v>
      </c>
      <c r="BM159" s="502">
        <v>414</v>
      </c>
      <c r="BN159" s="502">
        <v>0</v>
      </c>
      <c r="BO159" s="502">
        <v>0</v>
      </c>
      <c r="BP159" s="502">
        <v>0</v>
      </c>
      <c r="BQ159" s="502">
        <v>0</v>
      </c>
      <c r="BR159" s="502">
        <v>0</v>
      </c>
      <c r="BS159" s="502">
        <v>0</v>
      </c>
      <c r="BT159" s="502">
        <v>0</v>
      </c>
      <c r="BU159" s="502">
        <v>0</v>
      </c>
      <c r="BV159" s="502">
        <v>0</v>
      </c>
      <c r="BW159" s="502">
        <v>0</v>
      </c>
      <c r="BX159" s="502">
        <v>0</v>
      </c>
      <c r="BY159" s="502">
        <v>0</v>
      </c>
      <c r="BZ159" s="502">
        <v>0</v>
      </c>
      <c r="CA159" s="502">
        <v>0</v>
      </c>
      <c r="CB159" s="502">
        <v>0</v>
      </c>
      <c r="CC159" s="503">
        <f t="shared" si="3"/>
        <v>414</v>
      </c>
      <c r="CD159" s="523"/>
      <c r="CE159" s="523"/>
      <c r="CF159" s="523"/>
      <c r="CG159" s="523"/>
      <c r="CH159" s="523"/>
      <c r="CI159" s="523"/>
    </row>
    <row r="160" spans="1:87" s="524" customFormat="1" ht="27.75" customHeight="1" x14ac:dyDescent="0.2">
      <c r="A160" s="521" t="s">
        <v>6457</v>
      </c>
      <c r="B160" s="497" t="s">
        <v>1196</v>
      </c>
      <c r="C160" s="498" t="s">
        <v>1199</v>
      </c>
      <c r="D160" s="499"/>
      <c r="E160" s="498"/>
      <c r="F160" s="500" t="s">
        <v>794</v>
      </c>
      <c r="G160" s="501" t="s">
        <v>795</v>
      </c>
      <c r="H160" s="530">
        <v>0</v>
      </c>
      <c r="I160" s="530">
        <v>0</v>
      </c>
      <c r="J160" s="530">
        <v>0</v>
      </c>
      <c r="K160" s="530">
        <v>0</v>
      </c>
      <c r="L160" s="530">
        <v>0</v>
      </c>
      <c r="M160" s="530">
        <v>0</v>
      </c>
      <c r="N160" s="530">
        <v>0</v>
      </c>
      <c r="O160" s="530">
        <v>0</v>
      </c>
      <c r="P160" s="530">
        <v>0</v>
      </c>
      <c r="Q160" s="530">
        <v>0</v>
      </c>
      <c r="R160" s="530">
        <v>0</v>
      </c>
      <c r="S160" s="530">
        <v>0</v>
      </c>
      <c r="T160" s="530">
        <v>0</v>
      </c>
      <c r="U160" s="530">
        <v>0</v>
      </c>
      <c r="V160" s="530">
        <v>0</v>
      </c>
      <c r="W160" s="530">
        <v>0</v>
      </c>
      <c r="X160" s="530">
        <v>0</v>
      </c>
      <c r="Y160" s="530">
        <v>0</v>
      </c>
      <c r="Z160" s="530">
        <v>0</v>
      </c>
      <c r="AA160" s="530">
        <v>0</v>
      </c>
      <c r="AB160" s="530">
        <v>0</v>
      </c>
      <c r="AC160" s="530">
        <v>0</v>
      </c>
      <c r="AD160" s="530">
        <v>0</v>
      </c>
      <c r="AE160" s="530">
        <v>0</v>
      </c>
      <c r="AF160" s="530">
        <v>0</v>
      </c>
      <c r="AG160" s="530">
        <v>0</v>
      </c>
      <c r="AH160" s="530">
        <v>0</v>
      </c>
      <c r="AI160" s="530">
        <v>0</v>
      </c>
      <c r="AJ160" s="530">
        <v>0</v>
      </c>
      <c r="AK160" s="530">
        <v>0</v>
      </c>
      <c r="AL160" s="530">
        <v>0</v>
      </c>
      <c r="AM160" s="530">
        <v>0</v>
      </c>
      <c r="AN160" s="530">
        <v>0</v>
      </c>
      <c r="AO160" s="530">
        <v>0</v>
      </c>
      <c r="AP160" s="530">
        <v>0</v>
      </c>
      <c r="AQ160" s="530">
        <v>0</v>
      </c>
      <c r="AR160" s="530">
        <v>0</v>
      </c>
      <c r="AS160" s="530">
        <v>0</v>
      </c>
      <c r="AT160" s="530">
        <v>0</v>
      </c>
      <c r="AU160" s="530">
        <v>0</v>
      </c>
      <c r="AV160" s="530">
        <v>0</v>
      </c>
      <c r="AW160" s="530">
        <v>0</v>
      </c>
      <c r="AX160" s="530">
        <v>0</v>
      </c>
      <c r="AY160" s="530">
        <v>0</v>
      </c>
      <c r="AZ160" s="530">
        <v>0</v>
      </c>
      <c r="BA160" s="530">
        <v>0</v>
      </c>
      <c r="BB160" s="530">
        <v>0</v>
      </c>
      <c r="BC160" s="530">
        <v>0</v>
      </c>
      <c r="BD160" s="530">
        <v>0</v>
      </c>
      <c r="BE160" s="530">
        <v>0</v>
      </c>
      <c r="BF160" s="530">
        <v>0</v>
      </c>
      <c r="BG160" s="530">
        <v>0</v>
      </c>
      <c r="BH160" s="530">
        <v>0</v>
      </c>
      <c r="BI160" s="530">
        <v>0</v>
      </c>
      <c r="BJ160" s="530">
        <v>0</v>
      </c>
      <c r="BK160" s="530">
        <v>0</v>
      </c>
      <c r="BL160" s="530">
        <v>0</v>
      </c>
      <c r="BM160" s="530">
        <v>0</v>
      </c>
      <c r="BN160" s="530">
        <v>0</v>
      </c>
      <c r="BO160" s="530">
        <v>0</v>
      </c>
      <c r="BP160" s="530">
        <v>0</v>
      </c>
      <c r="BQ160" s="530">
        <v>0</v>
      </c>
      <c r="BR160" s="530">
        <v>0</v>
      </c>
      <c r="BS160" s="530">
        <v>0</v>
      </c>
      <c r="BT160" s="530">
        <v>0</v>
      </c>
      <c r="BU160" s="530">
        <v>0</v>
      </c>
      <c r="BV160" s="530">
        <v>0</v>
      </c>
      <c r="BW160" s="530">
        <v>0</v>
      </c>
      <c r="BX160" s="530">
        <v>0</v>
      </c>
      <c r="BY160" s="530">
        <v>0</v>
      </c>
      <c r="BZ160" s="530">
        <v>0</v>
      </c>
      <c r="CA160" s="530">
        <v>0</v>
      </c>
      <c r="CB160" s="530">
        <v>0</v>
      </c>
      <c r="CC160" s="503">
        <f t="shared" si="3"/>
        <v>0</v>
      </c>
      <c r="CD160" s="523"/>
      <c r="CE160" s="523"/>
      <c r="CF160" s="523"/>
      <c r="CG160" s="523"/>
      <c r="CH160" s="523"/>
      <c r="CI160" s="523"/>
    </row>
    <row r="161" spans="1:87" s="524" customFormat="1" ht="27.75" customHeight="1" x14ac:dyDescent="0.2">
      <c r="A161" s="521" t="s">
        <v>6457</v>
      </c>
      <c r="B161" s="497" t="s">
        <v>1196</v>
      </c>
      <c r="C161" s="498" t="s">
        <v>1199</v>
      </c>
      <c r="D161" s="499">
        <v>45110</v>
      </c>
      <c r="E161" s="498" t="s">
        <v>17</v>
      </c>
      <c r="F161" s="500" t="s">
        <v>180</v>
      </c>
      <c r="G161" s="501" t="s">
        <v>1030</v>
      </c>
      <c r="H161" s="502">
        <v>0</v>
      </c>
      <c r="I161" s="522">
        <v>0</v>
      </c>
      <c r="J161" s="522">
        <v>0</v>
      </c>
      <c r="K161" s="522">
        <v>0</v>
      </c>
      <c r="L161" s="522">
        <v>0</v>
      </c>
      <c r="M161" s="522">
        <v>0</v>
      </c>
      <c r="N161" s="522">
        <v>0</v>
      </c>
      <c r="O161" s="522">
        <v>0</v>
      </c>
      <c r="P161" s="522">
        <v>0</v>
      </c>
      <c r="Q161" s="522">
        <v>0</v>
      </c>
      <c r="R161" s="522">
        <v>0</v>
      </c>
      <c r="S161" s="522">
        <v>0</v>
      </c>
      <c r="T161" s="522">
        <v>0</v>
      </c>
      <c r="U161" s="522">
        <v>0</v>
      </c>
      <c r="V161" s="522">
        <v>0</v>
      </c>
      <c r="W161" s="522">
        <v>0</v>
      </c>
      <c r="X161" s="522">
        <v>0</v>
      </c>
      <c r="Y161" s="522">
        <v>0</v>
      </c>
      <c r="Z161" s="522">
        <v>301</v>
      </c>
      <c r="AA161" s="522">
        <v>63900</v>
      </c>
      <c r="AB161" s="522">
        <v>0</v>
      </c>
      <c r="AC161" s="522">
        <v>590269.4</v>
      </c>
      <c r="AD161" s="522">
        <v>0</v>
      </c>
      <c r="AE161" s="522">
        <v>0</v>
      </c>
      <c r="AF161" s="522">
        <v>0</v>
      </c>
      <c r="AG161" s="522">
        <v>0</v>
      </c>
      <c r="AH161" s="522">
        <v>0</v>
      </c>
      <c r="AI161" s="522">
        <v>682988.53</v>
      </c>
      <c r="AJ161" s="522">
        <v>0</v>
      </c>
      <c r="AK161" s="522">
        <v>0</v>
      </c>
      <c r="AL161" s="522">
        <v>0</v>
      </c>
      <c r="AM161" s="522">
        <v>0</v>
      </c>
      <c r="AN161" s="522">
        <v>0</v>
      </c>
      <c r="AO161" s="522">
        <v>0</v>
      </c>
      <c r="AP161" s="522">
        <v>0</v>
      </c>
      <c r="AQ161" s="522">
        <v>0</v>
      </c>
      <c r="AR161" s="522">
        <v>0</v>
      </c>
      <c r="AS161" s="522">
        <v>0</v>
      </c>
      <c r="AT161" s="522">
        <v>0</v>
      </c>
      <c r="AU161" s="522">
        <v>3</v>
      </c>
      <c r="AV161" s="522">
        <v>0</v>
      </c>
      <c r="AW161" s="522">
        <v>0</v>
      </c>
      <c r="AX161" s="522">
        <v>0</v>
      </c>
      <c r="AY161" s="522">
        <v>0</v>
      </c>
      <c r="AZ161" s="522">
        <v>0</v>
      </c>
      <c r="BA161" s="522">
        <v>0</v>
      </c>
      <c r="BB161" s="522">
        <v>0</v>
      </c>
      <c r="BC161" s="522">
        <v>0</v>
      </c>
      <c r="BD161" s="522">
        <v>0</v>
      </c>
      <c r="BE161" s="522">
        <v>0</v>
      </c>
      <c r="BF161" s="522">
        <v>0</v>
      </c>
      <c r="BG161" s="522">
        <v>0</v>
      </c>
      <c r="BH161" s="522">
        <v>0</v>
      </c>
      <c r="BI161" s="522">
        <v>0</v>
      </c>
      <c r="BJ161" s="522">
        <v>0</v>
      </c>
      <c r="BK161" s="522">
        <v>0</v>
      </c>
      <c r="BL161" s="522">
        <v>0</v>
      </c>
      <c r="BM161" s="522">
        <v>43008.73</v>
      </c>
      <c r="BN161" s="522">
        <v>0</v>
      </c>
      <c r="BO161" s="522">
        <v>0</v>
      </c>
      <c r="BP161" s="522">
        <v>0</v>
      </c>
      <c r="BQ161" s="522">
        <v>0</v>
      </c>
      <c r="BR161" s="522">
        <v>0</v>
      </c>
      <c r="BS161" s="522">
        <v>0</v>
      </c>
      <c r="BT161" s="522">
        <v>0</v>
      </c>
      <c r="BU161" s="522">
        <v>0</v>
      </c>
      <c r="BV161" s="522">
        <v>0</v>
      </c>
      <c r="BW161" s="522">
        <v>0</v>
      </c>
      <c r="BX161" s="522">
        <v>0</v>
      </c>
      <c r="BY161" s="522">
        <v>0</v>
      </c>
      <c r="BZ161" s="522">
        <v>0</v>
      </c>
      <c r="CA161" s="522">
        <v>0</v>
      </c>
      <c r="CB161" s="522">
        <v>0</v>
      </c>
      <c r="CC161" s="503">
        <f t="shared" si="3"/>
        <v>1380470.6600000001</v>
      </c>
      <c r="CD161" s="523"/>
      <c r="CE161" s="523"/>
      <c r="CF161" s="523"/>
      <c r="CG161" s="523"/>
      <c r="CH161" s="523"/>
      <c r="CI161" s="523"/>
    </row>
    <row r="162" spans="1:87" s="524" customFormat="1" x14ac:dyDescent="0.2">
      <c r="A162" s="521" t="s">
        <v>6457</v>
      </c>
      <c r="B162" s="497" t="s">
        <v>18</v>
      </c>
      <c r="C162" s="498" t="s">
        <v>653</v>
      </c>
      <c r="D162" s="499">
        <v>46030</v>
      </c>
      <c r="E162" s="525" t="s">
        <v>640</v>
      </c>
      <c r="F162" s="500" t="s">
        <v>209</v>
      </c>
      <c r="G162" s="501" t="s">
        <v>210</v>
      </c>
      <c r="H162" s="502">
        <v>18827885.68</v>
      </c>
      <c r="I162" s="502">
        <v>8630190.7200000007</v>
      </c>
      <c r="J162" s="502">
        <v>8193810.0800000001</v>
      </c>
      <c r="K162" s="502">
        <v>3391395.31</v>
      </c>
      <c r="L162" s="502">
        <v>3593304.82</v>
      </c>
      <c r="M162" s="502">
        <v>1770414.83</v>
      </c>
      <c r="N162" s="502">
        <v>23328897.079999998</v>
      </c>
      <c r="O162" s="502">
        <v>9601578.5600000005</v>
      </c>
      <c r="P162" s="502">
        <v>3120266.59</v>
      </c>
      <c r="Q162" s="502">
        <v>12585013.24</v>
      </c>
      <c r="R162" s="502">
        <v>1237007.8700000001</v>
      </c>
      <c r="S162" s="502">
        <v>4129273.72</v>
      </c>
      <c r="T162" s="502">
        <v>10771623.060000001</v>
      </c>
      <c r="U162" s="502">
        <v>10285600.609999999</v>
      </c>
      <c r="V162" s="502">
        <v>817748.26</v>
      </c>
      <c r="W162" s="502">
        <v>4698077.4400000004</v>
      </c>
      <c r="X162" s="502">
        <v>2575324.73</v>
      </c>
      <c r="Y162" s="502">
        <v>1953617.83</v>
      </c>
      <c r="Z162" s="502">
        <v>16025128.15</v>
      </c>
      <c r="AA162" s="502">
        <v>3405023.15</v>
      </c>
      <c r="AB162" s="502">
        <v>4713035.88</v>
      </c>
      <c r="AC162" s="502">
        <v>4748920</v>
      </c>
      <c r="AD162" s="502">
        <v>2125605.5</v>
      </c>
      <c r="AE162" s="502">
        <v>3552836.19</v>
      </c>
      <c r="AF162" s="502">
        <v>2249403.65</v>
      </c>
      <c r="AG162" s="502">
        <v>1676774.41</v>
      </c>
      <c r="AH162" s="502">
        <v>2963812.25</v>
      </c>
      <c r="AI162" s="502">
        <v>20301683.289999999</v>
      </c>
      <c r="AJ162" s="502">
        <v>1453848.82</v>
      </c>
      <c r="AK162" s="502">
        <v>1120922.56</v>
      </c>
      <c r="AL162" s="502">
        <v>700000</v>
      </c>
      <c r="AM162" s="502">
        <v>550000</v>
      </c>
      <c r="AN162" s="502">
        <v>3347841.48</v>
      </c>
      <c r="AO162" s="502">
        <v>2753000</v>
      </c>
      <c r="AP162" s="502">
        <v>2289720.04</v>
      </c>
      <c r="AQ162" s="502">
        <v>5059384.3</v>
      </c>
      <c r="AR162" s="502">
        <v>2257120.64</v>
      </c>
      <c r="AS162" s="502">
        <v>3083277.64</v>
      </c>
      <c r="AT162" s="502">
        <v>2273388.9700000002</v>
      </c>
      <c r="AU162" s="502">
        <v>7462799.7999999998</v>
      </c>
      <c r="AV162" s="502">
        <v>3653743.85</v>
      </c>
      <c r="AW162" s="502">
        <v>2095501.63</v>
      </c>
      <c r="AX162" s="502">
        <v>2399374.69</v>
      </c>
      <c r="AY162" s="502">
        <v>1211598.06</v>
      </c>
      <c r="AZ162" s="502">
        <v>98729.37</v>
      </c>
      <c r="BA162" s="502">
        <v>558931.75</v>
      </c>
      <c r="BB162" s="502">
        <v>14214707.800000001</v>
      </c>
      <c r="BC162" s="502">
        <v>3401427.79</v>
      </c>
      <c r="BD162" s="502">
        <v>4214475.8499999996</v>
      </c>
      <c r="BE162" s="502">
        <v>4732536.2300000004</v>
      </c>
      <c r="BF162" s="502">
        <v>5523442.8300000001</v>
      </c>
      <c r="BG162" s="502">
        <v>1594665.29</v>
      </c>
      <c r="BH162" s="502">
        <v>6324037.4199999999</v>
      </c>
      <c r="BI162" s="502">
        <v>5283019.7300000004</v>
      </c>
      <c r="BJ162" s="502">
        <v>1700000</v>
      </c>
      <c r="BK162" s="502">
        <v>670216.42000000004</v>
      </c>
      <c r="BL162" s="502">
        <v>513130.68</v>
      </c>
      <c r="BM162" s="502">
        <v>10796600</v>
      </c>
      <c r="BN162" s="502">
        <v>4674552.09</v>
      </c>
      <c r="BO162" s="502">
        <v>1569749.88</v>
      </c>
      <c r="BP162" s="502">
        <v>1712563.24</v>
      </c>
      <c r="BQ162" s="502">
        <v>1471648.6</v>
      </c>
      <c r="BR162" s="502">
        <v>3494009.09</v>
      </c>
      <c r="BS162" s="502">
        <v>1012000</v>
      </c>
      <c r="BT162" s="502">
        <v>14359908.42</v>
      </c>
      <c r="BU162" s="502">
        <v>2226076.7400000002</v>
      </c>
      <c r="BV162" s="502">
        <v>0</v>
      </c>
      <c r="BW162" s="502">
        <v>4542708.7699999996</v>
      </c>
      <c r="BX162" s="502">
        <v>4740023.43</v>
      </c>
      <c r="BY162" s="502">
        <v>5464182.8200000003</v>
      </c>
      <c r="BZ162" s="502">
        <v>2059868.22</v>
      </c>
      <c r="CA162" s="502">
        <v>3113194.09</v>
      </c>
      <c r="CB162" s="502">
        <v>1447212.68</v>
      </c>
      <c r="CC162" s="503">
        <f t="shared" si="3"/>
        <v>344498394.61000001</v>
      </c>
      <c r="CD162" s="523"/>
      <c r="CE162" s="523"/>
      <c r="CF162" s="523"/>
      <c r="CG162" s="523"/>
      <c r="CH162" s="523"/>
      <c r="CI162" s="523"/>
    </row>
    <row r="163" spans="1:87" s="524" customFormat="1" x14ac:dyDescent="0.2">
      <c r="A163" s="521" t="s">
        <v>6457</v>
      </c>
      <c r="B163" s="497" t="s">
        <v>18</v>
      </c>
      <c r="C163" s="498" t="s">
        <v>653</v>
      </c>
      <c r="D163" s="499">
        <v>46030</v>
      </c>
      <c r="E163" s="525" t="s">
        <v>640</v>
      </c>
      <c r="F163" s="500" t="s">
        <v>164</v>
      </c>
      <c r="G163" s="501" t="s">
        <v>165</v>
      </c>
      <c r="H163" s="502">
        <v>0</v>
      </c>
      <c r="I163" s="502">
        <v>0</v>
      </c>
      <c r="J163" s="502">
        <v>0</v>
      </c>
      <c r="K163" s="502">
        <v>0</v>
      </c>
      <c r="L163" s="502">
        <v>0</v>
      </c>
      <c r="M163" s="502">
        <v>0</v>
      </c>
      <c r="N163" s="502">
        <v>40240000</v>
      </c>
      <c r="O163" s="502">
        <v>0</v>
      </c>
      <c r="P163" s="502">
        <v>0</v>
      </c>
      <c r="Q163" s="502">
        <v>0</v>
      </c>
      <c r="R163" s="502">
        <v>0</v>
      </c>
      <c r="S163" s="502">
        <v>2200000</v>
      </c>
      <c r="T163" s="502">
        <v>0</v>
      </c>
      <c r="U163" s="502">
        <v>0</v>
      </c>
      <c r="V163" s="502">
        <v>0</v>
      </c>
      <c r="W163" s="502">
        <v>0</v>
      </c>
      <c r="X163" s="502">
        <v>864200</v>
      </c>
      <c r="Y163" s="502">
        <v>0</v>
      </c>
      <c r="Z163" s="502">
        <v>0</v>
      </c>
      <c r="AA163" s="502">
        <v>0</v>
      </c>
      <c r="AB163" s="502">
        <v>0</v>
      </c>
      <c r="AC163" s="502">
        <v>0</v>
      </c>
      <c r="AD163" s="502">
        <v>0</v>
      </c>
      <c r="AE163" s="502">
        <v>0</v>
      </c>
      <c r="AF163" s="502">
        <v>0</v>
      </c>
      <c r="AG163" s="502">
        <v>0</v>
      </c>
      <c r="AH163" s="502">
        <v>0</v>
      </c>
      <c r="AI163" s="502">
        <v>0</v>
      </c>
      <c r="AJ163" s="502">
        <v>0</v>
      </c>
      <c r="AK163" s="502">
        <v>0</v>
      </c>
      <c r="AL163" s="502">
        <v>0</v>
      </c>
      <c r="AM163" s="502">
        <v>0</v>
      </c>
      <c r="AN163" s="502">
        <v>0</v>
      </c>
      <c r="AO163" s="502">
        <v>0</v>
      </c>
      <c r="AP163" s="502">
        <v>0</v>
      </c>
      <c r="AQ163" s="502">
        <v>2958000</v>
      </c>
      <c r="AR163" s="502">
        <v>0</v>
      </c>
      <c r="AS163" s="502">
        <v>0</v>
      </c>
      <c r="AT163" s="502">
        <v>0</v>
      </c>
      <c r="AU163" s="502">
        <v>0</v>
      </c>
      <c r="AV163" s="502">
        <v>14700</v>
      </c>
      <c r="AW163" s="502">
        <v>0</v>
      </c>
      <c r="AX163" s="502">
        <v>0</v>
      </c>
      <c r="AY163" s="502">
        <v>0</v>
      </c>
      <c r="AZ163" s="502">
        <v>0</v>
      </c>
      <c r="BA163" s="502">
        <v>0</v>
      </c>
      <c r="BB163" s="502">
        <v>1978000</v>
      </c>
      <c r="BC163" s="502">
        <v>0</v>
      </c>
      <c r="BD163" s="502">
        <v>0</v>
      </c>
      <c r="BE163" s="502">
        <v>0</v>
      </c>
      <c r="BF163" s="502">
        <v>0</v>
      </c>
      <c r="BG163" s="502">
        <v>0</v>
      </c>
      <c r="BH163" s="502">
        <v>0</v>
      </c>
      <c r="BI163" s="502">
        <v>0</v>
      </c>
      <c r="BJ163" s="502">
        <v>0</v>
      </c>
      <c r="BK163" s="502">
        <v>0</v>
      </c>
      <c r="BL163" s="502">
        <v>0</v>
      </c>
      <c r="BM163" s="502">
        <v>0</v>
      </c>
      <c r="BN163" s="502">
        <v>0</v>
      </c>
      <c r="BO163" s="502">
        <v>0</v>
      </c>
      <c r="BP163" s="502">
        <v>0</v>
      </c>
      <c r="BQ163" s="502">
        <v>0</v>
      </c>
      <c r="BR163" s="502">
        <v>0</v>
      </c>
      <c r="BS163" s="502">
        <v>0</v>
      </c>
      <c r="BT163" s="502">
        <v>0</v>
      </c>
      <c r="BU163" s="502">
        <v>0</v>
      </c>
      <c r="BV163" s="502">
        <v>0</v>
      </c>
      <c r="BW163" s="502">
        <v>0</v>
      </c>
      <c r="BX163" s="502">
        <v>0</v>
      </c>
      <c r="BY163" s="502">
        <v>0</v>
      </c>
      <c r="BZ163" s="502">
        <v>0</v>
      </c>
      <c r="CA163" s="502">
        <v>0</v>
      </c>
      <c r="CB163" s="502">
        <v>0</v>
      </c>
      <c r="CC163" s="503">
        <f t="shared" si="3"/>
        <v>48254900</v>
      </c>
      <c r="CD163" s="523"/>
      <c r="CE163" s="523"/>
      <c r="CF163" s="523"/>
      <c r="CG163" s="523"/>
      <c r="CH163" s="523"/>
      <c r="CI163" s="523"/>
    </row>
    <row r="164" spans="1:87" s="524" customFormat="1" x14ac:dyDescent="0.2">
      <c r="A164" s="521" t="s">
        <v>6457</v>
      </c>
      <c r="B164" s="497" t="s">
        <v>18</v>
      </c>
      <c r="C164" s="498" t="s">
        <v>653</v>
      </c>
      <c r="D164" s="499"/>
      <c r="E164" s="525"/>
      <c r="F164" s="500" t="s">
        <v>166</v>
      </c>
      <c r="G164" s="501" t="s">
        <v>167</v>
      </c>
      <c r="H164" s="502">
        <v>1623300</v>
      </c>
      <c r="I164" s="502">
        <v>3397330.76</v>
      </c>
      <c r="J164" s="502">
        <v>0</v>
      </c>
      <c r="K164" s="502">
        <v>0</v>
      </c>
      <c r="L164" s="502">
        <v>95000</v>
      </c>
      <c r="M164" s="502">
        <v>0</v>
      </c>
      <c r="N164" s="502">
        <v>0</v>
      </c>
      <c r="O164" s="502">
        <v>0</v>
      </c>
      <c r="P164" s="502">
        <v>0</v>
      </c>
      <c r="Q164" s="502">
        <v>9009120</v>
      </c>
      <c r="R164" s="502">
        <v>0</v>
      </c>
      <c r="S164" s="502">
        <v>230000</v>
      </c>
      <c r="T164" s="502">
        <v>979500</v>
      </c>
      <c r="U164" s="502">
        <v>0</v>
      </c>
      <c r="V164" s="502">
        <v>0</v>
      </c>
      <c r="W164" s="502">
        <v>0</v>
      </c>
      <c r="X164" s="502">
        <v>0</v>
      </c>
      <c r="Y164" s="502">
        <v>0</v>
      </c>
      <c r="Z164" s="502">
        <v>4490000</v>
      </c>
      <c r="AA164" s="502">
        <v>0</v>
      </c>
      <c r="AB164" s="502">
        <v>0</v>
      </c>
      <c r="AC164" s="502">
        <v>0</v>
      </c>
      <c r="AD164" s="502">
        <v>0</v>
      </c>
      <c r="AE164" s="502">
        <v>0</v>
      </c>
      <c r="AF164" s="502">
        <v>0</v>
      </c>
      <c r="AG164" s="502">
        <v>0</v>
      </c>
      <c r="AH164" s="502">
        <v>0</v>
      </c>
      <c r="AI164" s="502">
        <v>0</v>
      </c>
      <c r="AJ164" s="502">
        <v>0</v>
      </c>
      <c r="AK164" s="502">
        <v>0</v>
      </c>
      <c r="AL164" s="502">
        <v>0</v>
      </c>
      <c r="AM164" s="502">
        <v>0</v>
      </c>
      <c r="AN164" s="502">
        <v>0</v>
      </c>
      <c r="AO164" s="502">
        <v>0</v>
      </c>
      <c r="AP164" s="502">
        <v>0</v>
      </c>
      <c r="AQ164" s="502">
        <v>150000</v>
      </c>
      <c r="AR164" s="502">
        <v>0</v>
      </c>
      <c r="AS164" s="502">
        <v>0</v>
      </c>
      <c r="AT164" s="502">
        <v>0</v>
      </c>
      <c r="AU164" s="502">
        <v>0</v>
      </c>
      <c r="AV164" s="502">
        <v>0</v>
      </c>
      <c r="AW164" s="502">
        <v>0</v>
      </c>
      <c r="AX164" s="502">
        <v>0</v>
      </c>
      <c r="AY164" s="502">
        <v>0</v>
      </c>
      <c r="AZ164" s="502">
        <v>0</v>
      </c>
      <c r="BA164" s="502">
        <v>0</v>
      </c>
      <c r="BB164" s="502">
        <v>0</v>
      </c>
      <c r="BC164" s="502">
        <v>0</v>
      </c>
      <c r="BD164" s="502">
        <v>0</v>
      </c>
      <c r="BE164" s="502">
        <v>0</v>
      </c>
      <c r="BF164" s="502">
        <v>0</v>
      </c>
      <c r="BG164" s="502">
        <v>0</v>
      </c>
      <c r="BH164" s="502">
        <v>0</v>
      </c>
      <c r="BI164" s="502">
        <v>0</v>
      </c>
      <c r="BJ164" s="502">
        <v>0</v>
      </c>
      <c r="BK164" s="502">
        <v>0</v>
      </c>
      <c r="BL164" s="502">
        <v>0</v>
      </c>
      <c r="BM164" s="502">
        <v>0</v>
      </c>
      <c r="BN164" s="502">
        <v>0</v>
      </c>
      <c r="BO164" s="502">
        <v>0</v>
      </c>
      <c r="BP164" s="502">
        <v>0</v>
      </c>
      <c r="BQ164" s="502">
        <v>0</v>
      </c>
      <c r="BR164" s="502">
        <v>1210343</v>
      </c>
      <c r="BS164" s="502">
        <v>0</v>
      </c>
      <c r="BT164" s="502">
        <v>7914114</v>
      </c>
      <c r="BU164" s="502">
        <v>100000</v>
      </c>
      <c r="BV164" s="502">
        <v>0</v>
      </c>
      <c r="BW164" s="502">
        <v>0</v>
      </c>
      <c r="BX164" s="502">
        <v>89641.15</v>
      </c>
      <c r="BY164" s="502">
        <v>2829000</v>
      </c>
      <c r="BZ164" s="502">
        <v>0</v>
      </c>
      <c r="CA164" s="502">
        <v>0</v>
      </c>
      <c r="CB164" s="502">
        <v>0</v>
      </c>
      <c r="CC164" s="503">
        <f t="shared" si="3"/>
        <v>32117348.909999996</v>
      </c>
      <c r="CD164" s="523"/>
      <c r="CE164" s="523"/>
      <c r="CF164" s="523"/>
      <c r="CG164" s="523"/>
      <c r="CH164" s="523"/>
      <c r="CI164" s="523"/>
    </row>
    <row r="165" spans="1:87" s="524" customFormat="1" x14ac:dyDescent="0.2">
      <c r="A165" s="521" t="s">
        <v>6457</v>
      </c>
      <c r="B165" s="497" t="s">
        <v>18</v>
      </c>
      <c r="C165" s="498" t="s">
        <v>653</v>
      </c>
      <c r="D165" s="499">
        <v>46020</v>
      </c>
      <c r="E165" s="525" t="s">
        <v>639</v>
      </c>
      <c r="F165" s="500" t="s">
        <v>211</v>
      </c>
      <c r="G165" s="501" t="s">
        <v>1023</v>
      </c>
      <c r="H165" s="502">
        <v>8868540</v>
      </c>
      <c r="I165" s="502">
        <v>0</v>
      </c>
      <c r="J165" s="502">
        <v>0</v>
      </c>
      <c r="K165" s="502">
        <v>0</v>
      </c>
      <c r="L165" s="502">
        <v>0</v>
      </c>
      <c r="M165" s="502">
        <v>0</v>
      </c>
      <c r="N165" s="502">
        <v>1459200</v>
      </c>
      <c r="O165" s="502">
        <v>0</v>
      </c>
      <c r="P165" s="502">
        <v>0</v>
      </c>
      <c r="Q165" s="502">
        <v>0</v>
      </c>
      <c r="R165" s="502">
        <v>0</v>
      </c>
      <c r="S165" s="502">
        <v>3388000</v>
      </c>
      <c r="T165" s="502">
        <v>0</v>
      </c>
      <c r="U165" s="502">
        <v>0</v>
      </c>
      <c r="V165" s="502">
        <v>0</v>
      </c>
      <c r="W165" s="502">
        <v>0</v>
      </c>
      <c r="X165" s="502">
        <v>125000</v>
      </c>
      <c r="Y165" s="502">
        <v>0</v>
      </c>
      <c r="Z165" s="502">
        <v>12571000</v>
      </c>
      <c r="AA165" s="502">
        <v>0</v>
      </c>
      <c r="AB165" s="502">
        <v>0</v>
      </c>
      <c r="AC165" s="502">
        <v>0</v>
      </c>
      <c r="AD165" s="502">
        <v>0</v>
      </c>
      <c r="AE165" s="502">
        <v>0</v>
      </c>
      <c r="AF165" s="502">
        <v>0</v>
      </c>
      <c r="AG165" s="502">
        <v>0</v>
      </c>
      <c r="AH165" s="502">
        <v>0</v>
      </c>
      <c r="AI165" s="502">
        <v>33669500</v>
      </c>
      <c r="AJ165" s="502">
        <v>0</v>
      </c>
      <c r="AK165" s="502">
        <v>0</v>
      </c>
      <c r="AL165" s="502">
        <v>0</v>
      </c>
      <c r="AM165" s="502">
        <v>0</v>
      </c>
      <c r="AN165" s="502">
        <v>0</v>
      </c>
      <c r="AO165" s="502">
        <v>8300103</v>
      </c>
      <c r="AP165" s="502">
        <v>0</v>
      </c>
      <c r="AQ165" s="502">
        <v>0</v>
      </c>
      <c r="AR165" s="502">
        <v>0</v>
      </c>
      <c r="AS165" s="502">
        <v>0</v>
      </c>
      <c r="AT165" s="502">
        <v>250000</v>
      </c>
      <c r="AU165" s="502">
        <v>86233735</v>
      </c>
      <c r="AV165" s="502">
        <v>0</v>
      </c>
      <c r="AW165" s="502">
        <v>0</v>
      </c>
      <c r="AX165" s="502">
        <v>0</v>
      </c>
      <c r="AY165" s="502">
        <v>0</v>
      </c>
      <c r="AZ165" s="502">
        <v>0</v>
      </c>
      <c r="BA165" s="502">
        <v>0</v>
      </c>
      <c r="BB165" s="502">
        <v>14142400</v>
      </c>
      <c r="BC165" s="502">
        <v>762900</v>
      </c>
      <c r="BD165" s="502">
        <v>0</v>
      </c>
      <c r="BE165" s="502">
        <v>0</v>
      </c>
      <c r="BF165" s="502">
        <v>0</v>
      </c>
      <c r="BG165" s="502">
        <v>0</v>
      </c>
      <c r="BH165" s="502">
        <v>0</v>
      </c>
      <c r="BI165" s="502">
        <v>0</v>
      </c>
      <c r="BJ165" s="502">
        <v>0</v>
      </c>
      <c r="BK165" s="502">
        <v>0</v>
      </c>
      <c r="BL165" s="502">
        <v>0</v>
      </c>
      <c r="BM165" s="502">
        <v>83141745</v>
      </c>
      <c r="BN165" s="502">
        <v>0</v>
      </c>
      <c r="BO165" s="502">
        <v>0</v>
      </c>
      <c r="BP165" s="502">
        <v>0</v>
      </c>
      <c r="BQ165" s="502">
        <v>0</v>
      </c>
      <c r="BR165" s="502">
        <v>0</v>
      </c>
      <c r="BS165" s="502">
        <v>0</v>
      </c>
      <c r="BT165" s="502">
        <v>58021095.640000001</v>
      </c>
      <c r="BU165" s="502">
        <v>0</v>
      </c>
      <c r="BV165" s="502">
        <v>0</v>
      </c>
      <c r="BW165" s="502">
        <v>0</v>
      </c>
      <c r="BX165" s="502">
        <v>0</v>
      </c>
      <c r="BY165" s="502">
        <v>0</v>
      </c>
      <c r="BZ165" s="502">
        <v>0</v>
      </c>
      <c r="CA165" s="502">
        <v>0</v>
      </c>
      <c r="CB165" s="502">
        <v>0</v>
      </c>
      <c r="CC165" s="503">
        <f t="shared" si="3"/>
        <v>310933218.63999999</v>
      </c>
      <c r="CD165" s="523"/>
      <c r="CE165" s="523"/>
      <c r="CF165" s="523"/>
      <c r="CG165" s="523"/>
      <c r="CH165" s="523"/>
      <c r="CI165" s="523"/>
    </row>
    <row r="166" spans="1:87" s="524" customFormat="1" x14ac:dyDescent="0.2">
      <c r="A166" s="521" t="s">
        <v>6457</v>
      </c>
      <c r="B166" s="497" t="s">
        <v>18</v>
      </c>
      <c r="C166" s="498" t="s">
        <v>653</v>
      </c>
      <c r="D166" s="499">
        <v>46010</v>
      </c>
      <c r="E166" s="525" t="s">
        <v>638</v>
      </c>
      <c r="F166" s="500" t="s">
        <v>212</v>
      </c>
      <c r="G166" s="501" t="s">
        <v>213</v>
      </c>
      <c r="H166" s="502">
        <v>0</v>
      </c>
      <c r="I166" s="522">
        <v>0</v>
      </c>
      <c r="J166" s="522">
        <v>0</v>
      </c>
      <c r="K166" s="522">
        <v>0</v>
      </c>
      <c r="L166" s="522">
        <v>0</v>
      </c>
      <c r="M166" s="522">
        <v>0</v>
      </c>
      <c r="N166" s="522">
        <v>0</v>
      </c>
      <c r="O166" s="522">
        <v>0</v>
      </c>
      <c r="P166" s="522">
        <v>0</v>
      </c>
      <c r="Q166" s="522">
        <v>0</v>
      </c>
      <c r="R166" s="522">
        <v>0</v>
      </c>
      <c r="S166" s="522">
        <v>0</v>
      </c>
      <c r="T166" s="522">
        <v>0</v>
      </c>
      <c r="U166" s="522">
        <v>1175000</v>
      </c>
      <c r="V166" s="522">
        <v>0</v>
      </c>
      <c r="W166" s="522">
        <v>0</v>
      </c>
      <c r="X166" s="522">
        <v>0</v>
      </c>
      <c r="Y166" s="522">
        <v>0</v>
      </c>
      <c r="Z166" s="522">
        <v>0</v>
      </c>
      <c r="AA166" s="522">
        <v>0</v>
      </c>
      <c r="AB166" s="522">
        <v>0</v>
      </c>
      <c r="AC166" s="522">
        <v>0</v>
      </c>
      <c r="AD166" s="522">
        <v>0</v>
      </c>
      <c r="AE166" s="522">
        <v>0</v>
      </c>
      <c r="AF166" s="522">
        <v>0</v>
      </c>
      <c r="AG166" s="522">
        <v>0</v>
      </c>
      <c r="AH166" s="522">
        <v>0</v>
      </c>
      <c r="AI166" s="522">
        <v>0</v>
      </c>
      <c r="AJ166" s="522">
        <v>343000</v>
      </c>
      <c r="AK166" s="522">
        <v>2784000</v>
      </c>
      <c r="AL166" s="522">
        <v>6172360</v>
      </c>
      <c r="AM166" s="522">
        <v>0</v>
      </c>
      <c r="AN166" s="522">
        <v>1374000</v>
      </c>
      <c r="AO166" s="522">
        <v>0</v>
      </c>
      <c r="AP166" s="522">
        <v>7373000</v>
      </c>
      <c r="AQ166" s="522">
        <v>1660000</v>
      </c>
      <c r="AR166" s="522">
        <v>0</v>
      </c>
      <c r="AS166" s="522">
        <v>593000</v>
      </c>
      <c r="AT166" s="522">
        <v>0</v>
      </c>
      <c r="AU166" s="522">
        <v>0</v>
      </c>
      <c r="AV166" s="522">
        <v>0</v>
      </c>
      <c r="AW166" s="522">
        <v>0</v>
      </c>
      <c r="AX166" s="522">
        <v>0</v>
      </c>
      <c r="AY166" s="522">
        <v>0</v>
      </c>
      <c r="AZ166" s="522">
        <v>0</v>
      </c>
      <c r="BA166" s="522">
        <v>0</v>
      </c>
      <c r="BB166" s="522">
        <v>0</v>
      </c>
      <c r="BC166" s="522">
        <v>0</v>
      </c>
      <c r="BD166" s="522">
        <v>0</v>
      </c>
      <c r="BE166" s="522">
        <v>0</v>
      </c>
      <c r="BF166" s="522">
        <v>0</v>
      </c>
      <c r="BG166" s="522">
        <v>0</v>
      </c>
      <c r="BH166" s="522">
        <v>13665500</v>
      </c>
      <c r="BI166" s="522">
        <v>0</v>
      </c>
      <c r="BJ166" s="522">
        <v>0</v>
      </c>
      <c r="BK166" s="522">
        <v>1848850</v>
      </c>
      <c r="BL166" s="522">
        <v>0</v>
      </c>
      <c r="BM166" s="522">
        <v>0</v>
      </c>
      <c r="BN166" s="522">
        <v>0</v>
      </c>
      <c r="BO166" s="522">
        <v>0</v>
      </c>
      <c r="BP166" s="522">
        <v>0</v>
      </c>
      <c r="BQ166" s="522">
        <v>777000</v>
      </c>
      <c r="BR166" s="522">
        <v>0</v>
      </c>
      <c r="BS166" s="522">
        <v>0</v>
      </c>
      <c r="BT166" s="522">
        <v>0</v>
      </c>
      <c r="BU166" s="522">
        <v>0</v>
      </c>
      <c r="BV166" s="522">
        <v>0</v>
      </c>
      <c r="BW166" s="522">
        <v>0</v>
      </c>
      <c r="BX166" s="522">
        <v>0</v>
      </c>
      <c r="BY166" s="522">
        <v>2805000</v>
      </c>
      <c r="BZ166" s="522">
        <v>0</v>
      </c>
      <c r="CA166" s="522">
        <v>0</v>
      </c>
      <c r="CB166" s="522">
        <v>0</v>
      </c>
      <c r="CC166" s="503">
        <f t="shared" si="3"/>
        <v>40570710</v>
      </c>
      <c r="CD166" s="523"/>
      <c r="CE166" s="523"/>
      <c r="CF166" s="523"/>
      <c r="CG166" s="523"/>
      <c r="CH166" s="523"/>
      <c r="CI166" s="523"/>
    </row>
    <row r="167" spans="1:87" s="524" customFormat="1" x14ac:dyDescent="0.2">
      <c r="A167" s="521" t="s">
        <v>6490</v>
      </c>
      <c r="B167" s="497" t="s">
        <v>19</v>
      </c>
      <c r="C167" s="498" t="s">
        <v>20</v>
      </c>
      <c r="D167" s="499">
        <v>51010</v>
      </c>
      <c r="E167" s="525" t="s">
        <v>911</v>
      </c>
      <c r="F167" s="500" t="s">
        <v>214</v>
      </c>
      <c r="G167" s="501" t="s">
        <v>215</v>
      </c>
      <c r="H167" s="502">
        <v>260872204.25999999</v>
      </c>
      <c r="I167" s="522">
        <v>37042080.799999997</v>
      </c>
      <c r="J167" s="522">
        <v>52942217.520000003</v>
      </c>
      <c r="K167" s="522">
        <v>20221716.530000001</v>
      </c>
      <c r="L167" s="522">
        <v>16053507.380000001</v>
      </c>
      <c r="M167" s="522">
        <v>4340344.22</v>
      </c>
      <c r="N167" s="522">
        <v>608740437.59000003</v>
      </c>
      <c r="O167" s="522">
        <v>36091389.57</v>
      </c>
      <c r="P167" s="522">
        <v>6127590.54</v>
      </c>
      <c r="Q167" s="522">
        <v>135475633.78</v>
      </c>
      <c r="R167" s="522">
        <v>6460753.2400000002</v>
      </c>
      <c r="S167" s="522">
        <v>22861766.760000002</v>
      </c>
      <c r="T167" s="522">
        <v>55696679.579999998</v>
      </c>
      <c r="U167" s="522">
        <v>42148771.909999996</v>
      </c>
      <c r="V167" s="522">
        <v>1567257.64</v>
      </c>
      <c r="W167" s="522">
        <v>16917466.32</v>
      </c>
      <c r="X167" s="522">
        <v>11283733.73</v>
      </c>
      <c r="Y167" s="522">
        <v>6343065.2199999997</v>
      </c>
      <c r="Z167" s="522">
        <v>391855522.87</v>
      </c>
      <c r="AA167" s="522">
        <v>30378408.93</v>
      </c>
      <c r="AB167" s="522">
        <v>18770011.210000001</v>
      </c>
      <c r="AC167" s="522">
        <v>57734849.200000003</v>
      </c>
      <c r="AD167" s="522">
        <v>10232419.91</v>
      </c>
      <c r="AE167" s="522">
        <v>17548720.379999999</v>
      </c>
      <c r="AF167" s="522">
        <v>25281952.73</v>
      </c>
      <c r="AG167" s="522">
        <v>5807668.0800000001</v>
      </c>
      <c r="AH167" s="522">
        <v>6142047.8399999999</v>
      </c>
      <c r="AI167" s="522">
        <v>327386088.75999999</v>
      </c>
      <c r="AJ167" s="522">
        <v>11966574.99</v>
      </c>
      <c r="AK167" s="522">
        <v>5187283.3600000003</v>
      </c>
      <c r="AL167" s="522">
        <v>4334243.32</v>
      </c>
      <c r="AM167" s="522">
        <v>5329532.3</v>
      </c>
      <c r="AN167" s="522">
        <v>12043529.310000001</v>
      </c>
      <c r="AO167" s="522">
        <v>5208573.8600000003</v>
      </c>
      <c r="AP167" s="522">
        <v>9543295</v>
      </c>
      <c r="AQ167" s="522">
        <v>15451259.09</v>
      </c>
      <c r="AR167" s="522">
        <v>8328337.7800000003</v>
      </c>
      <c r="AS167" s="522">
        <v>4685498.79</v>
      </c>
      <c r="AT167" s="522">
        <v>8957541.5</v>
      </c>
      <c r="AU167" s="522">
        <v>93454061.840000004</v>
      </c>
      <c r="AV167" s="522">
        <v>6844435.0499999998</v>
      </c>
      <c r="AW167" s="522">
        <v>7836001.7999999998</v>
      </c>
      <c r="AX167" s="522">
        <v>8708393.4000000004</v>
      </c>
      <c r="AY167" s="522">
        <v>4869262.93</v>
      </c>
      <c r="AZ167" s="522">
        <v>888274.73</v>
      </c>
      <c r="BA167" s="522">
        <v>2264615.12</v>
      </c>
      <c r="BB167" s="522">
        <v>250560638.41999999</v>
      </c>
      <c r="BC167" s="522">
        <v>6991261.4400000004</v>
      </c>
      <c r="BD167" s="522">
        <v>10304203.859999999</v>
      </c>
      <c r="BE167" s="522">
        <v>13321332.99</v>
      </c>
      <c r="BF167" s="522">
        <v>14830453.529999999</v>
      </c>
      <c r="BG167" s="522">
        <v>12262647.76</v>
      </c>
      <c r="BH167" s="522">
        <v>20678972.260000002</v>
      </c>
      <c r="BI167" s="522">
        <v>13568317.34</v>
      </c>
      <c r="BJ167" s="522">
        <v>10952514.619999999</v>
      </c>
      <c r="BK167" s="522">
        <v>3269467.26</v>
      </c>
      <c r="BL167" s="522">
        <v>2128663.12</v>
      </c>
      <c r="BM167" s="522">
        <v>186957005.96000001</v>
      </c>
      <c r="BN167" s="522">
        <v>50508651.359999999</v>
      </c>
      <c r="BO167" s="522">
        <v>5303892.28</v>
      </c>
      <c r="BP167" s="522">
        <v>4996659.6500000004</v>
      </c>
      <c r="BQ167" s="522">
        <v>5605530.7999999998</v>
      </c>
      <c r="BR167" s="522">
        <v>12105495.4</v>
      </c>
      <c r="BS167" s="522">
        <v>3337510.97</v>
      </c>
      <c r="BT167" s="522">
        <v>124666868.88</v>
      </c>
      <c r="BU167" s="522">
        <v>7060186.6299999999</v>
      </c>
      <c r="BV167" s="522">
        <v>7965280.5999999996</v>
      </c>
      <c r="BW167" s="522">
        <v>11908292.26</v>
      </c>
      <c r="BX167" s="522">
        <v>11677322.58</v>
      </c>
      <c r="BY167" s="522">
        <v>44961980.5</v>
      </c>
      <c r="BZ167" s="522">
        <v>10133468.99</v>
      </c>
      <c r="CA167" s="522">
        <v>3423104.97</v>
      </c>
      <c r="CB167" s="522">
        <v>4261522.08</v>
      </c>
      <c r="CC167" s="503">
        <f>SUM(H167:CB167)</f>
        <v>3301966267.1800022</v>
      </c>
      <c r="CD167" s="523"/>
      <c r="CE167" s="523"/>
      <c r="CF167" s="523"/>
      <c r="CG167" s="523"/>
      <c r="CH167" s="523"/>
      <c r="CI167" s="523"/>
    </row>
    <row r="168" spans="1:87" s="524" customFormat="1" ht="24.75" customHeight="1" x14ac:dyDescent="0.2">
      <c r="A168" s="521" t="s">
        <v>6490</v>
      </c>
      <c r="B168" s="497" t="s">
        <v>21</v>
      </c>
      <c r="C168" s="498" t="s">
        <v>22</v>
      </c>
      <c r="D168" s="499">
        <v>51020</v>
      </c>
      <c r="E168" s="525" t="s">
        <v>913</v>
      </c>
      <c r="F168" s="500" t="s">
        <v>216</v>
      </c>
      <c r="G168" s="501" t="s">
        <v>1049</v>
      </c>
      <c r="H168" s="502">
        <v>29398105.960000001</v>
      </c>
      <c r="I168" s="522">
        <v>630712.18000000005</v>
      </c>
      <c r="J168" s="522">
        <v>15525349.039999999</v>
      </c>
      <c r="K168" s="522">
        <v>0</v>
      </c>
      <c r="L168" s="522">
        <v>0</v>
      </c>
      <c r="M168" s="522">
        <v>0</v>
      </c>
      <c r="N168" s="522">
        <v>8175228.5899999999</v>
      </c>
      <c r="O168" s="522">
        <v>14618691.59</v>
      </c>
      <c r="P168" s="522">
        <v>1305792.45</v>
      </c>
      <c r="Q168" s="522">
        <v>789450.78</v>
      </c>
      <c r="R168" s="522">
        <v>0</v>
      </c>
      <c r="S168" s="522">
        <v>118516.74</v>
      </c>
      <c r="T168" s="522">
        <v>3566601.97</v>
      </c>
      <c r="U168" s="522">
        <v>336866.85</v>
      </c>
      <c r="V168" s="522">
        <v>423020.15</v>
      </c>
      <c r="W168" s="522">
        <v>3698365.2</v>
      </c>
      <c r="X168" s="522">
        <v>2911574</v>
      </c>
      <c r="Y168" s="522">
        <v>1926677.18</v>
      </c>
      <c r="Z168" s="522">
        <v>735806.01</v>
      </c>
      <c r="AA168" s="522">
        <v>97331.56</v>
      </c>
      <c r="AB168" s="522">
        <v>1371079.89</v>
      </c>
      <c r="AC168" s="522">
        <v>0</v>
      </c>
      <c r="AD168" s="522">
        <v>3260</v>
      </c>
      <c r="AE168" s="522">
        <v>213421.25</v>
      </c>
      <c r="AF168" s="522">
        <v>55500</v>
      </c>
      <c r="AG168" s="522">
        <v>0</v>
      </c>
      <c r="AH168" s="522">
        <v>0</v>
      </c>
      <c r="AI168" s="522">
        <v>2088024.42</v>
      </c>
      <c r="AJ168" s="522">
        <v>181809.6</v>
      </c>
      <c r="AK168" s="522">
        <v>902714.55</v>
      </c>
      <c r="AL168" s="522">
        <v>0</v>
      </c>
      <c r="AM168" s="522">
        <v>66031</v>
      </c>
      <c r="AN168" s="522">
        <v>143312.01999999999</v>
      </c>
      <c r="AO168" s="522">
        <v>90198.5</v>
      </c>
      <c r="AP168" s="522">
        <v>38859.71</v>
      </c>
      <c r="AQ168" s="522">
        <v>118702.72</v>
      </c>
      <c r="AR168" s="522">
        <v>109505</v>
      </c>
      <c r="AS168" s="522">
        <v>1555679.97</v>
      </c>
      <c r="AT168" s="522">
        <v>1968646.99</v>
      </c>
      <c r="AU168" s="522">
        <v>14894882.85</v>
      </c>
      <c r="AV168" s="522">
        <v>0</v>
      </c>
      <c r="AW168" s="522">
        <v>0</v>
      </c>
      <c r="AX168" s="522">
        <v>0</v>
      </c>
      <c r="AY168" s="522">
        <v>0</v>
      </c>
      <c r="AZ168" s="522">
        <v>0</v>
      </c>
      <c r="BA168" s="522">
        <v>0</v>
      </c>
      <c r="BB168" s="522">
        <v>0</v>
      </c>
      <c r="BC168" s="522">
        <v>0</v>
      </c>
      <c r="BD168" s="522">
        <v>76673</v>
      </c>
      <c r="BE168" s="522">
        <v>0</v>
      </c>
      <c r="BF168" s="522">
        <v>0</v>
      </c>
      <c r="BG168" s="522">
        <v>0</v>
      </c>
      <c r="BH168" s="522">
        <v>3847734.3099000002</v>
      </c>
      <c r="BI168" s="522">
        <v>239526.5</v>
      </c>
      <c r="BJ168" s="522">
        <v>218043.54</v>
      </c>
      <c r="BK168" s="522">
        <v>51180</v>
      </c>
      <c r="BL168" s="522">
        <v>0</v>
      </c>
      <c r="BM168" s="522">
        <v>57287704.310000002</v>
      </c>
      <c r="BN168" s="522">
        <v>16193496.33</v>
      </c>
      <c r="BO168" s="522">
        <v>1418820.11</v>
      </c>
      <c r="BP168" s="522">
        <v>0</v>
      </c>
      <c r="BQ168" s="522">
        <v>470638.77</v>
      </c>
      <c r="BR168" s="522">
        <v>0</v>
      </c>
      <c r="BS168" s="522">
        <v>0</v>
      </c>
      <c r="BT168" s="522">
        <v>2062508.73</v>
      </c>
      <c r="BU168" s="522">
        <v>32585</v>
      </c>
      <c r="BV168" s="522">
        <v>75827.600000000006</v>
      </c>
      <c r="BW168" s="522">
        <v>10080</v>
      </c>
      <c r="BX168" s="522">
        <v>197886.01</v>
      </c>
      <c r="BY168" s="522">
        <v>591238.40000000002</v>
      </c>
      <c r="BZ168" s="522">
        <v>177718.5</v>
      </c>
      <c r="CA168" s="522">
        <v>2280</v>
      </c>
      <c r="CB168" s="522">
        <v>933507.11</v>
      </c>
      <c r="CC168" s="503">
        <f t="shared" ref="CC168:CC170" si="4">SUM(H168:CB168)</f>
        <v>191947166.93990001</v>
      </c>
      <c r="CD168" s="523"/>
      <c r="CE168" s="523"/>
      <c r="CF168" s="523"/>
      <c r="CG168" s="523"/>
      <c r="CH168" s="523"/>
      <c r="CI168" s="523"/>
    </row>
    <row r="169" spans="1:87" s="524" customFormat="1" ht="27" customHeight="1" x14ac:dyDescent="0.2">
      <c r="A169" s="521" t="s">
        <v>6490</v>
      </c>
      <c r="B169" s="497" t="s">
        <v>21</v>
      </c>
      <c r="C169" s="498" t="s">
        <v>22</v>
      </c>
      <c r="D169" s="499">
        <v>51030</v>
      </c>
      <c r="E169" s="525" t="s">
        <v>915</v>
      </c>
      <c r="F169" s="500" t="s">
        <v>218</v>
      </c>
      <c r="G169" s="501" t="s">
        <v>1050</v>
      </c>
      <c r="H169" s="502">
        <v>87133167.209999993</v>
      </c>
      <c r="I169" s="522">
        <v>14041712.35</v>
      </c>
      <c r="J169" s="522">
        <v>24893008.899999999</v>
      </c>
      <c r="K169" s="522">
        <v>4164390.88</v>
      </c>
      <c r="L169" s="522">
        <v>3161055.78</v>
      </c>
      <c r="M169" s="522">
        <v>1581783.14</v>
      </c>
      <c r="N169" s="522">
        <v>225707333.27000001</v>
      </c>
      <c r="O169" s="522">
        <v>2642964.4700000002</v>
      </c>
      <c r="P169" s="522">
        <v>926514.91</v>
      </c>
      <c r="Q169" s="522">
        <v>62090631.549999997</v>
      </c>
      <c r="R169" s="522">
        <v>1755412.16</v>
      </c>
      <c r="S169" s="522">
        <v>4753144.57</v>
      </c>
      <c r="T169" s="522">
        <v>30233931.449999999</v>
      </c>
      <c r="U169" s="522">
        <v>18005056.350000001</v>
      </c>
      <c r="V169" s="522">
        <v>368161.5</v>
      </c>
      <c r="W169" s="522">
        <v>1560365.83</v>
      </c>
      <c r="X169" s="522">
        <v>516582.25</v>
      </c>
      <c r="Y169" s="522">
        <v>1447653.81</v>
      </c>
      <c r="Z169" s="522">
        <v>159921262.47999999</v>
      </c>
      <c r="AA169" s="522">
        <v>22432206.510000002</v>
      </c>
      <c r="AB169" s="522">
        <v>2023906.12</v>
      </c>
      <c r="AC169" s="522">
        <v>23444855.199999999</v>
      </c>
      <c r="AD169" s="522">
        <v>1920953.88</v>
      </c>
      <c r="AE169" s="522">
        <v>2484735.2200000002</v>
      </c>
      <c r="AF169" s="522">
        <v>9586866.7400000002</v>
      </c>
      <c r="AG169" s="522">
        <v>1654048.62</v>
      </c>
      <c r="AH169" s="522">
        <v>2969479.56</v>
      </c>
      <c r="AI169" s="522">
        <v>168075724.75999999</v>
      </c>
      <c r="AJ169" s="522">
        <v>1677800.73</v>
      </c>
      <c r="AK169" s="522">
        <v>749109.33</v>
      </c>
      <c r="AL169" s="522">
        <v>1593829.39</v>
      </c>
      <c r="AM169" s="522">
        <v>1487029.61</v>
      </c>
      <c r="AN169" s="522">
        <v>2206805.11</v>
      </c>
      <c r="AO169" s="522">
        <v>1605634.25</v>
      </c>
      <c r="AP169" s="522">
        <v>1551409.76</v>
      </c>
      <c r="AQ169" s="522">
        <v>4359939.8</v>
      </c>
      <c r="AR169" s="522">
        <v>1784149.48</v>
      </c>
      <c r="AS169" s="522">
        <v>410159.6</v>
      </c>
      <c r="AT169" s="522">
        <v>339908.32</v>
      </c>
      <c r="AU169" s="522">
        <v>18796131.25</v>
      </c>
      <c r="AV169" s="522">
        <v>412982.47</v>
      </c>
      <c r="AW169" s="522">
        <v>1251196.82</v>
      </c>
      <c r="AX169" s="522">
        <v>1547383.44</v>
      </c>
      <c r="AY169" s="522">
        <v>624892.23</v>
      </c>
      <c r="AZ169" s="522">
        <v>256989.28</v>
      </c>
      <c r="BA169" s="522">
        <v>1109981.95</v>
      </c>
      <c r="BB169" s="522">
        <v>85678994.390000001</v>
      </c>
      <c r="BC169" s="522">
        <v>2191046.7799999998</v>
      </c>
      <c r="BD169" s="522">
        <v>2082475.5</v>
      </c>
      <c r="BE169" s="522">
        <v>3805034.02</v>
      </c>
      <c r="BF169" s="522">
        <v>4729243.2</v>
      </c>
      <c r="BG169" s="522">
        <v>1583075.92</v>
      </c>
      <c r="BH169" s="522">
        <v>7970622.5597999999</v>
      </c>
      <c r="BI169" s="522">
        <v>9641846.4399999995</v>
      </c>
      <c r="BJ169" s="522">
        <v>1979399.42</v>
      </c>
      <c r="BK169" s="522">
        <v>596245.27</v>
      </c>
      <c r="BL169" s="522">
        <v>568511.59</v>
      </c>
      <c r="BM169" s="522">
        <v>23868176.109999999</v>
      </c>
      <c r="BN169" s="522">
        <v>19660750.859999999</v>
      </c>
      <c r="BO169" s="522">
        <v>707080</v>
      </c>
      <c r="BP169" s="522">
        <v>1488917.78</v>
      </c>
      <c r="BQ169" s="522">
        <v>1384453.87</v>
      </c>
      <c r="BR169" s="522">
        <v>2388819.48</v>
      </c>
      <c r="BS169" s="522">
        <v>827754.48</v>
      </c>
      <c r="BT169" s="522">
        <v>58999420.439999998</v>
      </c>
      <c r="BU169" s="522">
        <v>1706123.96</v>
      </c>
      <c r="BV169" s="522">
        <v>2984209.53</v>
      </c>
      <c r="BW169" s="522">
        <v>2184975.6</v>
      </c>
      <c r="BX169" s="522">
        <v>2791733.45</v>
      </c>
      <c r="BY169" s="522">
        <v>10201169.17</v>
      </c>
      <c r="BZ169" s="522">
        <v>1865504.52</v>
      </c>
      <c r="CA169" s="522">
        <v>1383387.41</v>
      </c>
      <c r="CB169" s="522">
        <v>259020</v>
      </c>
      <c r="CC169" s="503">
        <f t="shared" si="4"/>
        <v>1174790234.0398004</v>
      </c>
      <c r="CD169" s="523"/>
      <c r="CE169" s="523"/>
      <c r="CF169" s="523"/>
      <c r="CG169" s="523"/>
      <c r="CH169" s="523"/>
      <c r="CI169" s="523"/>
    </row>
    <row r="170" spans="1:87" s="524" customFormat="1" ht="27" customHeight="1" x14ac:dyDescent="0.2">
      <c r="A170" s="521" t="s">
        <v>6490</v>
      </c>
      <c r="B170" s="497" t="s">
        <v>21</v>
      </c>
      <c r="C170" s="498" t="s">
        <v>22</v>
      </c>
      <c r="D170" s="499"/>
      <c r="E170" s="525"/>
      <c r="F170" s="500" t="s">
        <v>823</v>
      </c>
      <c r="G170" s="501" t="s">
        <v>824</v>
      </c>
      <c r="H170" s="502">
        <v>0</v>
      </c>
      <c r="I170" s="522">
        <v>0</v>
      </c>
      <c r="J170" s="522">
        <v>0</v>
      </c>
      <c r="K170" s="522">
        <v>0</v>
      </c>
      <c r="L170" s="522">
        <v>0</v>
      </c>
      <c r="M170" s="522">
        <v>4340</v>
      </c>
      <c r="N170" s="522">
        <v>0</v>
      </c>
      <c r="O170" s="522">
        <v>91600</v>
      </c>
      <c r="P170" s="522">
        <v>0</v>
      </c>
      <c r="Q170" s="522">
        <v>0</v>
      </c>
      <c r="R170" s="522">
        <v>0</v>
      </c>
      <c r="S170" s="522">
        <v>0</v>
      </c>
      <c r="T170" s="522">
        <v>0</v>
      </c>
      <c r="U170" s="522">
        <v>0</v>
      </c>
      <c r="V170" s="522">
        <v>0</v>
      </c>
      <c r="W170" s="522">
        <v>0</v>
      </c>
      <c r="X170" s="522">
        <v>0</v>
      </c>
      <c r="Y170" s="522">
        <v>0</v>
      </c>
      <c r="Z170" s="522">
        <v>0</v>
      </c>
      <c r="AA170" s="522">
        <v>0</v>
      </c>
      <c r="AB170" s="522">
        <v>8830</v>
      </c>
      <c r="AC170" s="522">
        <v>0</v>
      </c>
      <c r="AD170" s="522">
        <v>0</v>
      </c>
      <c r="AE170" s="522">
        <v>0</v>
      </c>
      <c r="AF170" s="522">
        <v>0</v>
      </c>
      <c r="AG170" s="522">
        <v>0</v>
      </c>
      <c r="AH170" s="522">
        <v>84600</v>
      </c>
      <c r="AI170" s="522">
        <v>566617.5</v>
      </c>
      <c r="AJ170" s="522">
        <v>0</v>
      </c>
      <c r="AK170" s="522">
        <v>0</v>
      </c>
      <c r="AL170" s="522">
        <v>0</v>
      </c>
      <c r="AM170" s="522">
        <v>0</v>
      </c>
      <c r="AN170" s="522">
        <v>0</v>
      </c>
      <c r="AO170" s="522">
        <v>0</v>
      </c>
      <c r="AP170" s="522">
        <v>0</v>
      </c>
      <c r="AQ170" s="522">
        <v>0</v>
      </c>
      <c r="AR170" s="522">
        <v>0</v>
      </c>
      <c r="AS170" s="522">
        <v>0</v>
      </c>
      <c r="AT170" s="522">
        <v>0</v>
      </c>
      <c r="AU170" s="522">
        <v>0</v>
      </c>
      <c r="AV170" s="522">
        <v>0</v>
      </c>
      <c r="AW170" s="522">
        <v>0</v>
      </c>
      <c r="AX170" s="522">
        <v>0</v>
      </c>
      <c r="AY170" s="522">
        <v>0</v>
      </c>
      <c r="AZ170" s="522">
        <v>9185</v>
      </c>
      <c r="BA170" s="522">
        <v>0</v>
      </c>
      <c r="BB170" s="522">
        <v>0</v>
      </c>
      <c r="BC170" s="522">
        <v>0</v>
      </c>
      <c r="BD170" s="522">
        <v>0</v>
      </c>
      <c r="BE170" s="522">
        <v>0</v>
      </c>
      <c r="BF170" s="522">
        <v>15750</v>
      </c>
      <c r="BG170" s="522">
        <v>0</v>
      </c>
      <c r="BH170" s="522">
        <v>0</v>
      </c>
      <c r="BI170" s="522">
        <v>0</v>
      </c>
      <c r="BJ170" s="522">
        <v>0</v>
      </c>
      <c r="BK170" s="522">
        <v>0</v>
      </c>
      <c r="BL170" s="522">
        <v>0</v>
      </c>
      <c r="BM170" s="522">
        <v>0</v>
      </c>
      <c r="BN170" s="522">
        <v>0</v>
      </c>
      <c r="BO170" s="522">
        <v>0</v>
      </c>
      <c r="BP170" s="522">
        <v>0</v>
      </c>
      <c r="BQ170" s="522">
        <v>0</v>
      </c>
      <c r="BR170" s="522">
        <v>0</v>
      </c>
      <c r="BS170" s="522">
        <v>0</v>
      </c>
      <c r="BT170" s="522">
        <v>43750</v>
      </c>
      <c r="BU170" s="522">
        <v>900</v>
      </c>
      <c r="BV170" s="522">
        <v>0</v>
      </c>
      <c r="BW170" s="522">
        <v>0</v>
      </c>
      <c r="BX170" s="522">
        <v>0</v>
      </c>
      <c r="BY170" s="522">
        <v>0</v>
      </c>
      <c r="BZ170" s="522">
        <v>9300</v>
      </c>
      <c r="CA170" s="522">
        <v>22450</v>
      </c>
      <c r="CB170" s="522">
        <v>0</v>
      </c>
      <c r="CC170" s="503">
        <f t="shared" si="4"/>
        <v>857322.5</v>
      </c>
      <c r="CD170" s="523"/>
      <c r="CE170" s="523"/>
      <c r="CF170" s="523"/>
      <c r="CG170" s="523"/>
      <c r="CH170" s="523"/>
      <c r="CI170" s="523"/>
    </row>
    <row r="171" spans="1:87" s="524" customFormat="1" x14ac:dyDescent="0.2">
      <c r="A171" s="521" t="s">
        <v>6490</v>
      </c>
      <c r="B171" s="497" t="s">
        <v>679</v>
      </c>
      <c r="C171" s="498" t="s">
        <v>680</v>
      </c>
      <c r="D171" s="499">
        <v>51050</v>
      </c>
      <c r="E171" s="525" t="s">
        <v>917</v>
      </c>
      <c r="F171" s="500" t="s">
        <v>219</v>
      </c>
      <c r="G171" s="501" t="s">
        <v>220</v>
      </c>
      <c r="H171" s="502">
        <v>3279359.44</v>
      </c>
      <c r="I171" s="522">
        <v>451909.67</v>
      </c>
      <c r="J171" s="522">
        <v>1172382.3</v>
      </c>
      <c r="K171" s="522">
        <v>339918.74</v>
      </c>
      <c r="L171" s="522">
        <v>209549.38</v>
      </c>
      <c r="M171" s="522">
        <v>306967.46999999997</v>
      </c>
      <c r="N171" s="522">
        <v>2514334.23</v>
      </c>
      <c r="O171" s="522">
        <v>1363944.36</v>
      </c>
      <c r="P171" s="522">
        <v>450641.46</v>
      </c>
      <c r="Q171" s="522">
        <v>655066.52</v>
      </c>
      <c r="R171" s="522">
        <v>323261.09000000003</v>
      </c>
      <c r="S171" s="522">
        <v>684244.25</v>
      </c>
      <c r="T171" s="522">
        <v>1472394.07</v>
      </c>
      <c r="U171" s="522">
        <v>3090423.24</v>
      </c>
      <c r="V171" s="522">
        <v>30625.53</v>
      </c>
      <c r="W171" s="522">
        <v>888889.09</v>
      </c>
      <c r="X171" s="522">
        <v>392488.29</v>
      </c>
      <c r="Y171" s="522">
        <v>283205.01</v>
      </c>
      <c r="Z171" s="522">
        <v>2087618.26</v>
      </c>
      <c r="AA171" s="522">
        <v>771026.1</v>
      </c>
      <c r="AB171" s="522">
        <v>495820.44</v>
      </c>
      <c r="AC171" s="522">
        <v>818027.25</v>
      </c>
      <c r="AD171" s="522">
        <v>166020.14000000001</v>
      </c>
      <c r="AE171" s="522">
        <v>435813.95</v>
      </c>
      <c r="AF171" s="522">
        <v>411043.09</v>
      </c>
      <c r="AG171" s="522">
        <v>65815.34</v>
      </c>
      <c r="AH171" s="522">
        <v>339202.54</v>
      </c>
      <c r="AI171" s="522">
        <v>2509708.98</v>
      </c>
      <c r="AJ171" s="522">
        <v>400016.98</v>
      </c>
      <c r="AK171" s="522">
        <v>240837.72</v>
      </c>
      <c r="AL171" s="522">
        <v>158704.88</v>
      </c>
      <c r="AM171" s="522">
        <v>233505.65</v>
      </c>
      <c r="AN171" s="522">
        <v>476100.95</v>
      </c>
      <c r="AO171" s="522">
        <v>376208.15</v>
      </c>
      <c r="AP171" s="522">
        <v>773187.97</v>
      </c>
      <c r="AQ171" s="522">
        <v>308244.94</v>
      </c>
      <c r="AR171" s="522">
        <v>162800.47</v>
      </c>
      <c r="AS171" s="522">
        <v>163427.89000000001</v>
      </c>
      <c r="AT171" s="522">
        <v>168592.09</v>
      </c>
      <c r="AU171" s="522">
        <v>1148106.4099999999</v>
      </c>
      <c r="AV171" s="522">
        <v>193496.5</v>
      </c>
      <c r="AW171" s="522">
        <v>490966.04</v>
      </c>
      <c r="AX171" s="522">
        <v>387547.3</v>
      </c>
      <c r="AY171" s="522">
        <v>310612.43</v>
      </c>
      <c r="AZ171" s="522">
        <v>37814.949999999997</v>
      </c>
      <c r="BA171" s="522">
        <v>81383.179999999993</v>
      </c>
      <c r="BB171" s="522">
        <v>2029735.71</v>
      </c>
      <c r="BC171" s="522">
        <v>738509.46</v>
      </c>
      <c r="BD171" s="522">
        <v>354851</v>
      </c>
      <c r="BE171" s="522">
        <v>243511.05</v>
      </c>
      <c r="BF171" s="522">
        <v>304578.28000000003</v>
      </c>
      <c r="BG171" s="522">
        <v>348726.27</v>
      </c>
      <c r="BH171" s="522">
        <v>681825.09990000003</v>
      </c>
      <c r="BI171" s="522">
        <v>440859.09</v>
      </c>
      <c r="BJ171" s="522">
        <v>420782.98</v>
      </c>
      <c r="BK171" s="522">
        <v>195265.31</v>
      </c>
      <c r="BL171" s="522">
        <v>132633.85</v>
      </c>
      <c r="BM171" s="522">
        <v>2355828.66</v>
      </c>
      <c r="BN171" s="522">
        <v>1401302.27</v>
      </c>
      <c r="BO171" s="522">
        <v>256430.81</v>
      </c>
      <c r="BP171" s="522">
        <v>268046.614</v>
      </c>
      <c r="BQ171" s="522">
        <v>379274.49</v>
      </c>
      <c r="BR171" s="522">
        <v>200119.2</v>
      </c>
      <c r="BS171" s="522">
        <v>293724.08</v>
      </c>
      <c r="BT171" s="522">
        <v>1096253.68</v>
      </c>
      <c r="BU171" s="522">
        <v>254695.42</v>
      </c>
      <c r="BV171" s="522">
        <v>341158.37</v>
      </c>
      <c r="BW171" s="522">
        <v>405007.19</v>
      </c>
      <c r="BX171" s="522">
        <v>316891.14</v>
      </c>
      <c r="BY171" s="522">
        <v>318179.15999999997</v>
      </c>
      <c r="BZ171" s="522">
        <v>310810.23</v>
      </c>
      <c r="CA171" s="522">
        <v>212897.51</v>
      </c>
      <c r="CB171" s="522">
        <v>226975.59</v>
      </c>
      <c r="CC171" s="503">
        <f>SUM(H171:CB171)</f>
        <v>46650127.243900008</v>
      </c>
      <c r="CD171" s="523"/>
      <c r="CE171" s="523"/>
      <c r="CF171" s="523"/>
      <c r="CG171" s="523"/>
      <c r="CH171" s="523"/>
      <c r="CI171" s="523"/>
    </row>
    <row r="172" spans="1:87" s="524" customFormat="1" ht="24" customHeight="1" x14ac:dyDescent="0.2">
      <c r="A172" s="521" t="s">
        <v>6490</v>
      </c>
      <c r="B172" s="497" t="s">
        <v>23</v>
      </c>
      <c r="C172" s="498" t="s">
        <v>24</v>
      </c>
      <c r="D172" s="499">
        <v>51040</v>
      </c>
      <c r="E172" s="525" t="s">
        <v>919</v>
      </c>
      <c r="F172" s="500" t="s">
        <v>221</v>
      </c>
      <c r="G172" s="501" t="s">
        <v>222</v>
      </c>
      <c r="H172" s="502">
        <v>70799974.180000007</v>
      </c>
      <c r="I172" s="522">
        <v>12461613.51</v>
      </c>
      <c r="J172" s="522">
        <v>13589715.210000001</v>
      </c>
      <c r="K172" s="522">
        <v>8165637.46</v>
      </c>
      <c r="L172" s="522">
        <v>5552295.0199999996</v>
      </c>
      <c r="M172" s="522">
        <v>2582771.65</v>
      </c>
      <c r="N172" s="522">
        <v>111399160.28</v>
      </c>
      <c r="O172" s="522">
        <v>11942509.73</v>
      </c>
      <c r="P172" s="522">
        <v>3276777.5</v>
      </c>
      <c r="Q172" s="522">
        <v>19146755.920000002</v>
      </c>
      <c r="R172" s="522">
        <v>2297212.36</v>
      </c>
      <c r="S172" s="522">
        <v>4182250.1</v>
      </c>
      <c r="T172" s="522">
        <v>15023210.18</v>
      </c>
      <c r="U172" s="522">
        <v>14639799.15</v>
      </c>
      <c r="V172" s="522">
        <v>436664.5</v>
      </c>
      <c r="W172" s="522">
        <v>4751618.45</v>
      </c>
      <c r="X172" s="522">
        <v>2686381.9</v>
      </c>
      <c r="Y172" s="522">
        <v>3314290.06</v>
      </c>
      <c r="Z172" s="522">
        <v>60506101.780000001</v>
      </c>
      <c r="AA172" s="522">
        <v>9695558.8000000007</v>
      </c>
      <c r="AB172" s="522">
        <v>4127371</v>
      </c>
      <c r="AC172" s="522">
        <v>12138338.09</v>
      </c>
      <c r="AD172" s="522">
        <v>2529640.7999999998</v>
      </c>
      <c r="AE172" s="522">
        <v>3455504.06</v>
      </c>
      <c r="AF172" s="522">
        <v>7162299.8399999999</v>
      </c>
      <c r="AG172" s="522">
        <v>3242379.48</v>
      </c>
      <c r="AH172" s="522">
        <v>7777511.0300000003</v>
      </c>
      <c r="AI172" s="522">
        <v>98936587.180000007</v>
      </c>
      <c r="AJ172" s="522">
        <v>5255385.2699999996</v>
      </c>
      <c r="AK172" s="522">
        <v>1241365.57</v>
      </c>
      <c r="AL172" s="522">
        <v>3256168</v>
      </c>
      <c r="AM172" s="522">
        <v>1865238</v>
      </c>
      <c r="AN172" s="522">
        <v>4500570.38</v>
      </c>
      <c r="AO172" s="522">
        <v>3191067.5</v>
      </c>
      <c r="AP172" s="522">
        <v>2264390.08</v>
      </c>
      <c r="AQ172" s="522">
        <v>4925480.83</v>
      </c>
      <c r="AR172" s="522">
        <v>1822560.15</v>
      </c>
      <c r="AS172" s="522">
        <v>2601717.4500000002</v>
      </c>
      <c r="AT172" s="522">
        <v>3406926.7</v>
      </c>
      <c r="AU172" s="522">
        <v>24437385.07</v>
      </c>
      <c r="AV172" s="522">
        <v>2665998.5099999998</v>
      </c>
      <c r="AW172" s="522">
        <v>2402776.4500000002</v>
      </c>
      <c r="AX172" s="522">
        <v>2898633</v>
      </c>
      <c r="AY172" s="522">
        <v>1485745.02</v>
      </c>
      <c r="AZ172" s="522">
        <v>324008</v>
      </c>
      <c r="BA172" s="522">
        <v>1778649.4</v>
      </c>
      <c r="BB172" s="522">
        <v>39440076.5</v>
      </c>
      <c r="BC172" s="522">
        <v>2573889.0299999998</v>
      </c>
      <c r="BD172" s="522">
        <v>2434414.2999999998</v>
      </c>
      <c r="BE172" s="522">
        <v>3947883.2</v>
      </c>
      <c r="BF172" s="522">
        <v>4271748.2</v>
      </c>
      <c r="BG172" s="522">
        <v>2526367.6</v>
      </c>
      <c r="BH172" s="522">
        <v>5527832</v>
      </c>
      <c r="BI172" s="522">
        <v>3863129</v>
      </c>
      <c r="BJ172" s="522">
        <v>2849310.98</v>
      </c>
      <c r="BK172" s="522">
        <v>1220478.2</v>
      </c>
      <c r="BL172" s="522">
        <v>861541.5</v>
      </c>
      <c r="BM172" s="522">
        <v>30053781.699999999</v>
      </c>
      <c r="BN172" s="522">
        <v>21532613.5</v>
      </c>
      <c r="BO172" s="522">
        <v>3243067.7</v>
      </c>
      <c r="BP172" s="522">
        <v>1959925.1</v>
      </c>
      <c r="BQ172" s="522">
        <v>2945996</v>
      </c>
      <c r="BR172" s="522">
        <v>3483932.33</v>
      </c>
      <c r="BS172" s="522">
        <v>1733493.34</v>
      </c>
      <c r="BT172" s="522">
        <v>22186934.34</v>
      </c>
      <c r="BU172" s="522">
        <v>2527581.2999999998</v>
      </c>
      <c r="BV172" s="522">
        <v>888146.03</v>
      </c>
      <c r="BW172" s="522">
        <v>3798452.08</v>
      </c>
      <c r="BX172" s="522">
        <v>4259137.58</v>
      </c>
      <c r="BY172" s="522">
        <v>11542174</v>
      </c>
      <c r="BZ172" s="522">
        <v>2903422.95</v>
      </c>
      <c r="CA172" s="522">
        <v>1583248.98</v>
      </c>
      <c r="CB172" s="522">
        <v>1357723</v>
      </c>
      <c r="CC172" s="503">
        <f>SUM(H172:CB172)</f>
        <v>771660295.04000044</v>
      </c>
      <c r="CD172" s="523"/>
      <c r="CE172" s="523"/>
      <c r="CF172" s="523"/>
      <c r="CG172" s="523"/>
      <c r="CH172" s="523"/>
      <c r="CI172" s="523"/>
    </row>
    <row r="173" spans="1:87" s="524" customFormat="1" x14ac:dyDescent="0.2">
      <c r="A173" s="521" t="s">
        <v>6491</v>
      </c>
      <c r="B173" s="497" t="s">
        <v>25</v>
      </c>
      <c r="C173" s="498" t="s">
        <v>26</v>
      </c>
      <c r="D173" s="499">
        <v>52010</v>
      </c>
      <c r="E173" s="525" t="s">
        <v>921</v>
      </c>
      <c r="F173" s="500" t="s">
        <v>223</v>
      </c>
      <c r="G173" s="501" t="s">
        <v>224</v>
      </c>
      <c r="H173" s="502">
        <v>234908104.15000001</v>
      </c>
      <c r="I173" s="522">
        <v>69378750</v>
      </c>
      <c r="J173" s="522">
        <v>80919890.459999993</v>
      </c>
      <c r="K173" s="522">
        <v>44672679.710000001</v>
      </c>
      <c r="L173" s="522">
        <v>34480856.329999998</v>
      </c>
      <c r="M173" s="522">
        <v>12389829.949999999</v>
      </c>
      <c r="N173" s="522">
        <v>423493375.79000002</v>
      </c>
      <c r="O173" s="522">
        <v>52783861.719999999</v>
      </c>
      <c r="P173" s="522">
        <v>22217687.329999998</v>
      </c>
      <c r="Q173" s="522">
        <v>132132030.27</v>
      </c>
      <c r="R173" s="522">
        <v>20227996.780000001</v>
      </c>
      <c r="S173" s="522">
        <v>47645268.57</v>
      </c>
      <c r="T173" s="522">
        <v>91813798.780000001</v>
      </c>
      <c r="U173" s="522">
        <v>80978029.430000007</v>
      </c>
      <c r="V173" s="522">
        <v>10223512.58</v>
      </c>
      <c r="W173" s="522">
        <v>42458992.420000002</v>
      </c>
      <c r="X173" s="522">
        <v>31303183.16</v>
      </c>
      <c r="Y173" s="522">
        <v>12471660</v>
      </c>
      <c r="Z173" s="522">
        <v>308306834.36000001</v>
      </c>
      <c r="AA173" s="522">
        <v>93505848.510000005</v>
      </c>
      <c r="AB173" s="522">
        <v>43548884.840000004</v>
      </c>
      <c r="AC173" s="522">
        <v>88217253.019999996</v>
      </c>
      <c r="AD173" s="522">
        <v>26495331.289999999</v>
      </c>
      <c r="AE173" s="522">
        <v>43033731.619999997</v>
      </c>
      <c r="AF173" s="522">
        <v>25594345.670000002</v>
      </c>
      <c r="AG173" s="522">
        <v>15646496.130000001</v>
      </c>
      <c r="AH173" s="522">
        <v>12871591.66</v>
      </c>
      <c r="AI173" s="522">
        <v>373291749.99000001</v>
      </c>
      <c r="AJ173" s="522">
        <v>20215857</v>
      </c>
      <c r="AK173" s="522">
        <v>20422503.739999998</v>
      </c>
      <c r="AL173" s="522">
        <v>20368170</v>
      </c>
      <c r="AM173" s="522">
        <v>20164189.68</v>
      </c>
      <c r="AN173" s="522">
        <v>29978993.350000001</v>
      </c>
      <c r="AO173" s="522">
        <v>23091888.960000001</v>
      </c>
      <c r="AP173" s="522">
        <v>22079651.760000002</v>
      </c>
      <c r="AQ173" s="522">
        <v>34789576.460000001</v>
      </c>
      <c r="AR173" s="522">
        <v>16399527.74</v>
      </c>
      <c r="AS173" s="522">
        <v>21394843.34</v>
      </c>
      <c r="AT173" s="522">
        <v>20191617.02</v>
      </c>
      <c r="AU173" s="522">
        <v>163854028.66</v>
      </c>
      <c r="AV173" s="522">
        <v>18040850</v>
      </c>
      <c r="AW173" s="522">
        <v>23313120</v>
      </c>
      <c r="AX173" s="522">
        <v>23161423.23</v>
      </c>
      <c r="AY173" s="522">
        <v>23347520</v>
      </c>
      <c r="AZ173" s="522">
        <v>6046159.6799999997</v>
      </c>
      <c r="BA173" s="522">
        <v>10434360</v>
      </c>
      <c r="BB173" s="522">
        <v>313929097.51999998</v>
      </c>
      <c r="BC173" s="522">
        <v>23061590.699999999</v>
      </c>
      <c r="BD173" s="522">
        <v>31701340</v>
      </c>
      <c r="BE173" s="522">
        <v>50801313.049999997</v>
      </c>
      <c r="BF173" s="522">
        <v>48149793.259999998</v>
      </c>
      <c r="BG173" s="522">
        <v>33245960</v>
      </c>
      <c r="BH173" s="522">
        <v>49000721.25</v>
      </c>
      <c r="BI173" s="522">
        <v>53786335.799999997</v>
      </c>
      <c r="BJ173" s="522">
        <v>27413680.960000001</v>
      </c>
      <c r="BK173" s="522">
        <v>13141517</v>
      </c>
      <c r="BL173" s="522">
        <v>8057437.4199999999</v>
      </c>
      <c r="BM173" s="522">
        <v>244850151.58000001</v>
      </c>
      <c r="BN173" s="522">
        <v>75960229.870000005</v>
      </c>
      <c r="BO173" s="522">
        <v>28559841.530000001</v>
      </c>
      <c r="BP173" s="522">
        <v>23093501.809999999</v>
      </c>
      <c r="BQ173" s="522">
        <v>35397280</v>
      </c>
      <c r="BR173" s="522">
        <v>42887420</v>
      </c>
      <c r="BS173" s="522">
        <v>22088984.84</v>
      </c>
      <c r="BT173" s="522">
        <v>148993925.63999999</v>
      </c>
      <c r="BU173" s="522">
        <v>22759104.620000001</v>
      </c>
      <c r="BV173" s="522">
        <v>19440150</v>
      </c>
      <c r="BW173" s="522">
        <v>37959517.109999999</v>
      </c>
      <c r="BX173" s="522">
        <v>37151974.590000004</v>
      </c>
      <c r="BY173" s="522">
        <v>66662033.200000003</v>
      </c>
      <c r="BZ173" s="522">
        <v>21892540</v>
      </c>
      <c r="CA173" s="522">
        <v>9211400</v>
      </c>
      <c r="CB173" s="522">
        <v>10204271.42</v>
      </c>
      <c r="CC173" s="503">
        <f t="shared" ref="CC173:CC236" si="5">SUM(H173:CB173)</f>
        <v>4491706968.3099995</v>
      </c>
      <c r="CD173" s="523"/>
      <c r="CE173" s="523"/>
      <c r="CF173" s="523"/>
      <c r="CG173" s="523"/>
      <c r="CH173" s="523"/>
      <c r="CI173" s="523"/>
    </row>
    <row r="174" spans="1:87" s="524" customFormat="1" x14ac:dyDescent="0.2">
      <c r="A174" s="521" t="s">
        <v>6491</v>
      </c>
      <c r="B174" s="497" t="s">
        <v>25</v>
      </c>
      <c r="C174" s="498" t="s">
        <v>26</v>
      </c>
      <c r="D174" s="499">
        <v>52010</v>
      </c>
      <c r="E174" s="525" t="s">
        <v>921</v>
      </c>
      <c r="F174" s="500" t="s">
        <v>225</v>
      </c>
      <c r="G174" s="501" t="s">
        <v>226</v>
      </c>
      <c r="H174" s="502">
        <v>22883410</v>
      </c>
      <c r="I174" s="522">
        <v>1082660</v>
      </c>
      <c r="J174" s="522">
        <v>1953740</v>
      </c>
      <c r="K174" s="522">
        <v>1079740</v>
      </c>
      <c r="L174" s="522">
        <v>1407190</v>
      </c>
      <c r="M174" s="522">
        <v>689520</v>
      </c>
      <c r="N174" s="522">
        <v>30629774.079999998</v>
      </c>
      <c r="O174" s="522">
        <v>9658311.2799999993</v>
      </c>
      <c r="P174" s="522">
        <v>854840</v>
      </c>
      <c r="Q174" s="522">
        <v>4079916.13</v>
      </c>
      <c r="R174" s="522">
        <v>3620800</v>
      </c>
      <c r="S174" s="522">
        <v>3950255.16</v>
      </c>
      <c r="T174" s="522">
        <v>3989602.56</v>
      </c>
      <c r="U174" s="522">
        <v>7688441.29</v>
      </c>
      <c r="V174" s="522">
        <v>280934.48</v>
      </c>
      <c r="W174" s="522">
        <v>4826663.0999999996</v>
      </c>
      <c r="X174" s="522">
        <v>1494810</v>
      </c>
      <c r="Y174" s="522">
        <v>243100</v>
      </c>
      <c r="Z174" s="522">
        <v>19079521.949999999</v>
      </c>
      <c r="AA174" s="522">
        <v>4990469.4800000004</v>
      </c>
      <c r="AB174" s="522">
        <v>2263970</v>
      </c>
      <c r="AC174" s="522">
        <v>3337748</v>
      </c>
      <c r="AD174" s="522">
        <v>1443120</v>
      </c>
      <c r="AE174" s="522">
        <v>2332550</v>
      </c>
      <c r="AF174" s="522">
        <v>1221871.2</v>
      </c>
      <c r="AG174" s="522">
        <v>280460</v>
      </c>
      <c r="AH174" s="522">
        <v>0</v>
      </c>
      <c r="AI174" s="522">
        <v>28248815.16</v>
      </c>
      <c r="AJ174" s="522">
        <v>8242890</v>
      </c>
      <c r="AK174" s="522">
        <v>0</v>
      </c>
      <c r="AL174" s="522">
        <v>1025100</v>
      </c>
      <c r="AM174" s="522">
        <v>1136753.79</v>
      </c>
      <c r="AN174" s="522">
        <v>2530580</v>
      </c>
      <c r="AO174" s="522">
        <v>2046780</v>
      </c>
      <c r="AP174" s="522">
        <v>2865386.45</v>
      </c>
      <c r="AQ174" s="522">
        <v>1489870</v>
      </c>
      <c r="AR174" s="522">
        <v>793060</v>
      </c>
      <c r="AS174" s="522">
        <v>762180</v>
      </c>
      <c r="AT174" s="522">
        <v>2122963.87</v>
      </c>
      <c r="AU174" s="522">
        <v>17907286.68</v>
      </c>
      <c r="AV174" s="522">
        <v>10342750</v>
      </c>
      <c r="AW174" s="522">
        <v>1185020</v>
      </c>
      <c r="AX174" s="522">
        <v>1150440</v>
      </c>
      <c r="AY174" s="522">
        <v>796200</v>
      </c>
      <c r="AZ174" s="522">
        <v>514380</v>
      </c>
      <c r="BA174" s="522">
        <v>889730</v>
      </c>
      <c r="BB174" s="522">
        <v>0</v>
      </c>
      <c r="BC174" s="522">
        <v>0</v>
      </c>
      <c r="BD174" s="522">
        <v>987100</v>
      </c>
      <c r="BE174" s="522">
        <v>0</v>
      </c>
      <c r="BF174" s="522">
        <v>2044350</v>
      </c>
      <c r="BG174" s="522">
        <v>0</v>
      </c>
      <c r="BH174" s="522">
        <v>2709659</v>
      </c>
      <c r="BI174" s="522">
        <v>0</v>
      </c>
      <c r="BJ174" s="522">
        <v>480553.22</v>
      </c>
      <c r="BK174" s="522">
        <v>589332.5</v>
      </c>
      <c r="BL174" s="522">
        <v>0</v>
      </c>
      <c r="BM174" s="522">
        <v>26470210</v>
      </c>
      <c r="BN174" s="522">
        <v>4473423.33</v>
      </c>
      <c r="BO174" s="522">
        <v>1252259.68</v>
      </c>
      <c r="BP174" s="522">
        <v>1056240</v>
      </c>
      <c r="BQ174" s="522">
        <v>0</v>
      </c>
      <c r="BR174" s="522">
        <v>715920</v>
      </c>
      <c r="BS174" s="522">
        <v>177130</v>
      </c>
      <c r="BT174" s="522">
        <v>7381901.8300000001</v>
      </c>
      <c r="BU174" s="522">
        <v>2508980</v>
      </c>
      <c r="BV174" s="522">
        <v>1505927.92</v>
      </c>
      <c r="BW174" s="522">
        <v>475252</v>
      </c>
      <c r="BX174" s="522">
        <v>2805220</v>
      </c>
      <c r="BY174" s="522">
        <v>4443540</v>
      </c>
      <c r="BZ174" s="522">
        <v>1267550</v>
      </c>
      <c r="CA174" s="522">
        <v>121927.1</v>
      </c>
      <c r="CB174" s="522">
        <v>0</v>
      </c>
      <c r="CC174" s="503">
        <f t="shared" si="5"/>
        <v>280880081.24000007</v>
      </c>
      <c r="CD174" s="523"/>
      <c r="CE174" s="523"/>
      <c r="CF174" s="523"/>
      <c r="CG174" s="523"/>
      <c r="CH174" s="523"/>
      <c r="CI174" s="523"/>
    </row>
    <row r="175" spans="1:87" s="524" customFormat="1" x14ac:dyDescent="0.2">
      <c r="A175" s="521" t="s">
        <v>6491</v>
      </c>
      <c r="B175" s="497" t="s">
        <v>25</v>
      </c>
      <c r="C175" s="498" t="s">
        <v>26</v>
      </c>
      <c r="D175" s="499">
        <v>52010</v>
      </c>
      <c r="E175" s="525" t="s">
        <v>921</v>
      </c>
      <c r="F175" s="500" t="s">
        <v>227</v>
      </c>
      <c r="G175" s="501" t="s">
        <v>228</v>
      </c>
      <c r="H175" s="502">
        <v>110000</v>
      </c>
      <c r="I175" s="522">
        <v>0</v>
      </c>
      <c r="J175" s="522">
        <v>0</v>
      </c>
      <c r="K175" s="522">
        <v>0</v>
      </c>
      <c r="L175" s="522">
        <v>0</v>
      </c>
      <c r="M175" s="522">
        <v>0</v>
      </c>
      <c r="N175" s="522">
        <v>110000</v>
      </c>
      <c r="O175" s="522">
        <v>0</v>
      </c>
      <c r="P175" s="522">
        <v>0</v>
      </c>
      <c r="Q175" s="522">
        <v>110000</v>
      </c>
      <c r="R175" s="522">
        <v>0</v>
      </c>
      <c r="S175" s="522">
        <v>38500</v>
      </c>
      <c r="T175" s="522">
        <v>807126.76</v>
      </c>
      <c r="U175" s="522">
        <v>0</v>
      </c>
      <c r="V175" s="522">
        <v>0</v>
      </c>
      <c r="W175" s="522">
        <v>0</v>
      </c>
      <c r="X175" s="522">
        <v>0</v>
      </c>
      <c r="Y175" s="522">
        <v>184800</v>
      </c>
      <c r="Z175" s="522">
        <v>324600</v>
      </c>
      <c r="AA175" s="522">
        <v>324158.62</v>
      </c>
      <c r="AB175" s="522">
        <v>0</v>
      </c>
      <c r="AC175" s="522">
        <v>148838.70000000001</v>
      </c>
      <c r="AD175" s="522">
        <v>235200</v>
      </c>
      <c r="AE175" s="522">
        <v>0</v>
      </c>
      <c r="AF175" s="522">
        <v>0</v>
      </c>
      <c r="AG175" s="522">
        <v>0</v>
      </c>
      <c r="AH175" s="522">
        <v>0</v>
      </c>
      <c r="AI175" s="522">
        <v>110000</v>
      </c>
      <c r="AJ175" s="522">
        <v>0</v>
      </c>
      <c r="AK175" s="522">
        <v>0</v>
      </c>
      <c r="AL175" s="522">
        <v>0</v>
      </c>
      <c r="AM175" s="522">
        <v>0</v>
      </c>
      <c r="AN175" s="522">
        <v>0</v>
      </c>
      <c r="AO175" s="522">
        <v>0</v>
      </c>
      <c r="AP175" s="522">
        <v>0</v>
      </c>
      <c r="AQ175" s="522">
        <v>0</v>
      </c>
      <c r="AR175" s="522">
        <v>0</v>
      </c>
      <c r="AS175" s="522">
        <v>0</v>
      </c>
      <c r="AT175" s="522">
        <v>0</v>
      </c>
      <c r="AU175" s="522">
        <v>110000</v>
      </c>
      <c r="AV175" s="522">
        <v>0</v>
      </c>
      <c r="AW175" s="522">
        <v>0</v>
      </c>
      <c r="AX175" s="522">
        <v>0</v>
      </c>
      <c r="AY175" s="522">
        <v>0</v>
      </c>
      <c r="AZ175" s="522">
        <v>0</v>
      </c>
      <c r="BA175" s="522">
        <v>0</v>
      </c>
      <c r="BB175" s="522">
        <v>110000</v>
      </c>
      <c r="BC175" s="522">
        <v>0</v>
      </c>
      <c r="BD175" s="522">
        <v>0</v>
      </c>
      <c r="BE175" s="522">
        <v>0</v>
      </c>
      <c r="BF175" s="522">
        <v>0</v>
      </c>
      <c r="BG175" s="522">
        <v>0</v>
      </c>
      <c r="BH175" s="522">
        <v>0</v>
      </c>
      <c r="BI175" s="522">
        <v>0</v>
      </c>
      <c r="BJ175" s="522">
        <v>0</v>
      </c>
      <c r="BK175" s="522">
        <v>0</v>
      </c>
      <c r="BL175" s="522">
        <v>0</v>
      </c>
      <c r="BM175" s="522">
        <v>110000</v>
      </c>
      <c r="BN175" s="522">
        <v>0</v>
      </c>
      <c r="BO175" s="522">
        <v>0</v>
      </c>
      <c r="BP175" s="522">
        <v>0</v>
      </c>
      <c r="BQ175" s="522">
        <v>0</v>
      </c>
      <c r="BR175" s="522">
        <v>0</v>
      </c>
      <c r="BS175" s="522">
        <v>0</v>
      </c>
      <c r="BT175" s="522">
        <v>110000</v>
      </c>
      <c r="BU175" s="522">
        <v>0</v>
      </c>
      <c r="BV175" s="522">
        <v>0</v>
      </c>
      <c r="BW175" s="522">
        <v>0</v>
      </c>
      <c r="BX175" s="522">
        <v>0</v>
      </c>
      <c r="BY175" s="522">
        <v>0</v>
      </c>
      <c r="BZ175" s="522">
        <v>0</v>
      </c>
      <c r="CA175" s="522">
        <v>0</v>
      </c>
      <c r="CB175" s="522">
        <v>0</v>
      </c>
      <c r="CC175" s="503">
        <f t="shared" si="5"/>
        <v>2943224.08</v>
      </c>
      <c r="CD175" s="523"/>
      <c r="CE175" s="523"/>
      <c r="CF175" s="523"/>
      <c r="CG175" s="523"/>
      <c r="CH175" s="523"/>
      <c r="CI175" s="523"/>
    </row>
    <row r="176" spans="1:87" s="524" customFormat="1" x14ac:dyDescent="0.2">
      <c r="A176" s="521" t="s">
        <v>6491</v>
      </c>
      <c r="B176" s="497" t="s">
        <v>25</v>
      </c>
      <c r="C176" s="498" t="s">
        <v>26</v>
      </c>
      <c r="D176" s="499">
        <v>52010</v>
      </c>
      <c r="E176" s="525" t="s">
        <v>921</v>
      </c>
      <c r="F176" s="500" t="s">
        <v>229</v>
      </c>
      <c r="G176" s="501" t="s">
        <v>230</v>
      </c>
      <c r="H176" s="502">
        <v>14230485.210000001</v>
      </c>
      <c r="I176" s="522">
        <v>3432075</v>
      </c>
      <c r="J176" s="522">
        <v>3157609.68</v>
      </c>
      <c r="K176" s="522">
        <v>0</v>
      </c>
      <c r="L176" s="522">
        <v>1479100</v>
      </c>
      <c r="M176" s="522">
        <v>279766.67</v>
      </c>
      <c r="N176" s="522">
        <v>18707380.600000001</v>
      </c>
      <c r="O176" s="522">
        <v>2927669</v>
      </c>
      <c r="P176" s="522">
        <v>884100</v>
      </c>
      <c r="Q176" s="522">
        <v>4751355.3899999997</v>
      </c>
      <c r="R176" s="522">
        <v>1085812.8999999999</v>
      </c>
      <c r="S176" s="522">
        <v>2094916.13</v>
      </c>
      <c r="T176" s="522">
        <v>4113186.02</v>
      </c>
      <c r="U176" s="522">
        <v>3935459.45</v>
      </c>
      <c r="V176" s="522">
        <v>0</v>
      </c>
      <c r="W176" s="522">
        <v>2859012.9</v>
      </c>
      <c r="X176" s="522">
        <v>1265351.6100000001</v>
      </c>
      <c r="Y176" s="522">
        <v>261800</v>
      </c>
      <c r="Z176" s="522">
        <v>16743713.76</v>
      </c>
      <c r="AA176" s="522">
        <v>2803138.71</v>
      </c>
      <c r="AB176" s="522">
        <v>2607500</v>
      </c>
      <c r="AC176" s="522">
        <v>4215576.83</v>
      </c>
      <c r="AD176" s="522">
        <v>1351000</v>
      </c>
      <c r="AE176" s="522">
        <v>2379300</v>
      </c>
      <c r="AF176" s="522">
        <v>997500</v>
      </c>
      <c r="AG176" s="522">
        <v>184800</v>
      </c>
      <c r="AH176" s="522">
        <v>295633.33</v>
      </c>
      <c r="AI176" s="522">
        <v>19290867.640000001</v>
      </c>
      <c r="AJ176" s="522">
        <v>1619378.49</v>
      </c>
      <c r="AK176" s="522">
        <v>985600</v>
      </c>
      <c r="AL176" s="522">
        <v>1177666.8</v>
      </c>
      <c r="AM176" s="522">
        <v>993981.19</v>
      </c>
      <c r="AN176" s="522">
        <v>1436945.71</v>
      </c>
      <c r="AO176" s="522">
        <v>0</v>
      </c>
      <c r="AP176" s="522">
        <v>1060696.22</v>
      </c>
      <c r="AQ176" s="522">
        <v>1463112.9</v>
      </c>
      <c r="AR176" s="522">
        <v>601416.67000000004</v>
      </c>
      <c r="AS176" s="522">
        <v>1150916.67</v>
      </c>
      <c r="AT176" s="522">
        <v>1022700</v>
      </c>
      <c r="AU176" s="522">
        <v>10827219.880000001</v>
      </c>
      <c r="AV176" s="522">
        <v>1241100</v>
      </c>
      <c r="AW176" s="522">
        <v>1127000</v>
      </c>
      <c r="AX176" s="522">
        <v>1237950</v>
      </c>
      <c r="AY176" s="522">
        <v>1146600</v>
      </c>
      <c r="AZ176" s="522">
        <v>215600</v>
      </c>
      <c r="BA176" s="522">
        <v>441700</v>
      </c>
      <c r="BB176" s="522">
        <v>15519368.390000001</v>
      </c>
      <c r="BC176" s="522">
        <v>610361.29</v>
      </c>
      <c r="BD176" s="522">
        <v>1780000</v>
      </c>
      <c r="BE176" s="522">
        <v>817560.67</v>
      </c>
      <c r="BF176" s="522">
        <v>2603929.0299999998</v>
      </c>
      <c r="BG176" s="522">
        <v>369600</v>
      </c>
      <c r="BH176" s="522">
        <v>2214100</v>
      </c>
      <c r="BI176" s="522">
        <v>2179258.06</v>
      </c>
      <c r="BJ176" s="522">
        <v>1399548.39</v>
      </c>
      <c r="BK176" s="522">
        <v>727300</v>
      </c>
      <c r="BL176" s="522">
        <v>460000</v>
      </c>
      <c r="BM176" s="522">
        <v>14244828.23</v>
      </c>
      <c r="BN176" s="522">
        <v>0</v>
      </c>
      <c r="BO176" s="522">
        <v>1209487.6399999999</v>
      </c>
      <c r="BP176" s="522">
        <v>450800</v>
      </c>
      <c r="BQ176" s="522">
        <v>1959984.42</v>
      </c>
      <c r="BR176" s="522">
        <v>2129400</v>
      </c>
      <c r="BS176" s="522">
        <v>1073800</v>
      </c>
      <c r="BT176" s="522">
        <v>8187802.1399999997</v>
      </c>
      <c r="BU176" s="522">
        <v>1289516.67</v>
      </c>
      <c r="BV176" s="522">
        <v>991651.61</v>
      </c>
      <c r="BW176" s="522">
        <v>1354128.23</v>
      </c>
      <c r="BX176" s="522">
        <v>1420300</v>
      </c>
      <c r="BY176" s="522">
        <v>2843871.94</v>
      </c>
      <c r="BZ176" s="522">
        <v>1144383.33</v>
      </c>
      <c r="CA176" s="522">
        <v>202864.52</v>
      </c>
      <c r="CB176" s="522">
        <v>170100</v>
      </c>
      <c r="CC176" s="503">
        <f t="shared" si="5"/>
        <v>211437639.91999993</v>
      </c>
      <c r="CD176" s="523"/>
      <c r="CE176" s="523"/>
      <c r="CF176" s="523"/>
      <c r="CG176" s="523"/>
      <c r="CH176" s="523"/>
      <c r="CI176" s="523"/>
    </row>
    <row r="177" spans="1:87" s="524" customFormat="1" x14ac:dyDescent="0.2">
      <c r="A177" s="521" t="s">
        <v>6491</v>
      </c>
      <c r="B177" s="497" t="s">
        <v>25</v>
      </c>
      <c r="C177" s="498" t="s">
        <v>26</v>
      </c>
      <c r="D177" s="499">
        <v>52010</v>
      </c>
      <c r="E177" s="525" t="s">
        <v>921</v>
      </c>
      <c r="F177" s="500" t="s">
        <v>231</v>
      </c>
      <c r="G177" s="501" t="s">
        <v>232</v>
      </c>
      <c r="H177" s="502">
        <v>1727070.97</v>
      </c>
      <c r="I177" s="522">
        <v>217800</v>
      </c>
      <c r="J177" s="522">
        <v>110000</v>
      </c>
      <c r="K177" s="522">
        <v>2774837.9</v>
      </c>
      <c r="L177" s="522">
        <v>217800</v>
      </c>
      <c r="M177" s="522">
        <v>108900</v>
      </c>
      <c r="N177" s="522">
        <v>4011877.42</v>
      </c>
      <c r="O177" s="522">
        <v>0</v>
      </c>
      <c r="P177" s="522">
        <v>0</v>
      </c>
      <c r="Q177" s="522">
        <v>217800</v>
      </c>
      <c r="R177" s="522">
        <v>123200</v>
      </c>
      <c r="S177" s="522">
        <v>444400</v>
      </c>
      <c r="T177" s="522">
        <v>0</v>
      </c>
      <c r="U177" s="522">
        <v>653400</v>
      </c>
      <c r="V177" s="522">
        <v>400400</v>
      </c>
      <c r="W177" s="522">
        <v>0</v>
      </c>
      <c r="X177" s="522">
        <v>0</v>
      </c>
      <c r="Y177" s="522">
        <v>0</v>
      </c>
      <c r="Z177" s="522">
        <v>4504785.8</v>
      </c>
      <c r="AA177" s="522">
        <v>297000</v>
      </c>
      <c r="AB177" s="522">
        <v>217800</v>
      </c>
      <c r="AC177" s="522">
        <v>221300</v>
      </c>
      <c r="AD177" s="522">
        <v>0</v>
      </c>
      <c r="AE177" s="522">
        <v>108900</v>
      </c>
      <c r="AF177" s="522">
        <v>0</v>
      </c>
      <c r="AG177" s="522">
        <v>0</v>
      </c>
      <c r="AH177" s="522">
        <v>0</v>
      </c>
      <c r="AI177" s="522">
        <v>1979896.77</v>
      </c>
      <c r="AJ177" s="522">
        <v>19800</v>
      </c>
      <c r="AK177" s="522">
        <v>61600</v>
      </c>
      <c r="AL177" s="522">
        <v>0</v>
      </c>
      <c r="AM177" s="522">
        <v>0</v>
      </c>
      <c r="AN177" s="522">
        <v>0</v>
      </c>
      <c r="AO177" s="522">
        <v>1202600</v>
      </c>
      <c r="AP177" s="522">
        <v>108900</v>
      </c>
      <c r="AQ177" s="522">
        <v>108900</v>
      </c>
      <c r="AR177" s="522">
        <v>0</v>
      </c>
      <c r="AS177" s="522">
        <v>0</v>
      </c>
      <c r="AT177" s="522">
        <v>0</v>
      </c>
      <c r="AU177" s="522">
        <v>178980.65</v>
      </c>
      <c r="AV177" s="522">
        <v>0</v>
      </c>
      <c r="AW177" s="522">
        <v>0</v>
      </c>
      <c r="AX177" s="522">
        <v>0</v>
      </c>
      <c r="AY177" s="522">
        <v>0</v>
      </c>
      <c r="AZ177" s="522">
        <v>0</v>
      </c>
      <c r="BA177" s="522">
        <v>0</v>
      </c>
      <c r="BB177" s="522">
        <v>1610132.26</v>
      </c>
      <c r="BC177" s="522">
        <v>123200</v>
      </c>
      <c r="BD177" s="522">
        <v>108900</v>
      </c>
      <c r="BE177" s="522">
        <v>2675008.6</v>
      </c>
      <c r="BF177" s="522">
        <v>1021918.38</v>
      </c>
      <c r="BG177" s="522">
        <v>0</v>
      </c>
      <c r="BH177" s="522">
        <v>216600</v>
      </c>
      <c r="BI177" s="522">
        <v>108900</v>
      </c>
      <c r="BJ177" s="522">
        <v>99000</v>
      </c>
      <c r="BK177" s="522">
        <v>108900</v>
      </c>
      <c r="BL177" s="522">
        <v>0</v>
      </c>
      <c r="BM177" s="522">
        <v>1211373.33</v>
      </c>
      <c r="BN177" s="522">
        <v>4245671.24</v>
      </c>
      <c r="BO177" s="522">
        <v>0</v>
      </c>
      <c r="BP177" s="522">
        <v>788200</v>
      </c>
      <c r="BQ177" s="522">
        <v>240258.06</v>
      </c>
      <c r="BR177" s="522">
        <v>0</v>
      </c>
      <c r="BS177" s="522">
        <v>0</v>
      </c>
      <c r="BT177" s="522">
        <v>435600</v>
      </c>
      <c r="BU177" s="522">
        <v>0</v>
      </c>
      <c r="BV177" s="522">
        <v>0</v>
      </c>
      <c r="BW177" s="522">
        <v>108900</v>
      </c>
      <c r="BX177" s="522">
        <v>0</v>
      </c>
      <c r="BY177" s="522">
        <v>217800</v>
      </c>
      <c r="BZ177" s="522">
        <v>0</v>
      </c>
      <c r="CA177" s="522">
        <v>0</v>
      </c>
      <c r="CB177" s="522">
        <v>0</v>
      </c>
      <c r="CC177" s="503">
        <f t="shared" si="5"/>
        <v>33338311.379999999</v>
      </c>
      <c r="CD177" s="523"/>
      <c r="CE177" s="523"/>
      <c r="CF177" s="523"/>
      <c r="CG177" s="523"/>
      <c r="CH177" s="523"/>
      <c r="CI177" s="523"/>
    </row>
    <row r="178" spans="1:87" s="524" customFormat="1" x14ac:dyDescent="0.2">
      <c r="A178" s="521" t="s">
        <v>6491</v>
      </c>
      <c r="B178" s="497" t="s">
        <v>25</v>
      </c>
      <c r="C178" s="498" t="s">
        <v>26</v>
      </c>
      <c r="D178" s="499">
        <v>52010</v>
      </c>
      <c r="E178" s="525" t="s">
        <v>921</v>
      </c>
      <c r="F178" s="500" t="s">
        <v>235</v>
      </c>
      <c r="G178" s="501" t="s">
        <v>236</v>
      </c>
      <c r="H178" s="502">
        <v>0</v>
      </c>
      <c r="I178" s="502">
        <v>0</v>
      </c>
      <c r="J178" s="502">
        <v>36582.43</v>
      </c>
      <c r="K178" s="502">
        <v>0</v>
      </c>
      <c r="L178" s="502">
        <v>0</v>
      </c>
      <c r="M178" s="502">
        <v>0</v>
      </c>
      <c r="N178" s="502">
        <v>211643.71</v>
      </c>
      <c r="O178" s="502">
        <v>674500</v>
      </c>
      <c r="P178" s="502">
        <v>0</v>
      </c>
      <c r="Q178" s="502">
        <v>35294.21</v>
      </c>
      <c r="R178" s="502">
        <v>0</v>
      </c>
      <c r="S178" s="502">
        <v>12522.3</v>
      </c>
      <c r="T178" s="502">
        <v>0</v>
      </c>
      <c r="U178" s="502">
        <v>34751.040000000001</v>
      </c>
      <c r="V178" s="502">
        <v>0</v>
      </c>
      <c r="W178" s="502">
        <v>0</v>
      </c>
      <c r="X178" s="502">
        <v>0</v>
      </c>
      <c r="Y178" s="502">
        <v>0</v>
      </c>
      <c r="Z178" s="502">
        <v>223406.61</v>
      </c>
      <c r="AA178" s="502">
        <v>0</v>
      </c>
      <c r="AB178" s="502">
        <v>317.8</v>
      </c>
      <c r="AC178" s="502">
        <v>10852.6</v>
      </c>
      <c r="AD178" s="502">
        <v>0</v>
      </c>
      <c r="AE178" s="502">
        <v>0</v>
      </c>
      <c r="AF178" s="502">
        <v>0</v>
      </c>
      <c r="AG178" s="502">
        <v>0</v>
      </c>
      <c r="AH178" s="502">
        <v>0</v>
      </c>
      <c r="AI178" s="502">
        <v>199194.31</v>
      </c>
      <c r="AJ178" s="502">
        <v>0</v>
      </c>
      <c r="AK178" s="502">
        <v>0</v>
      </c>
      <c r="AL178" s="502">
        <v>0</v>
      </c>
      <c r="AM178" s="502">
        <v>0</v>
      </c>
      <c r="AN178" s="502">
        <v>0</v>
      </c>
      <c r="AO178" s="502">
        <v>0</v>
      </c>
      <c r="AP178" s="502">
        <v>20691.61</v>
      </c>
      <c r="AQ178" s="502">
        <v>29198.13</v>
      </c>
      <c r="AR178" s="502">
        <v>0</v>
      </c>
      <c r="AS178" s="502">
        <v>0</v>
      </c>
      <c r="AT178" s="502">
        <v>0</v>
      </c>
      <c r="AU178" s="502">
        <v>75096.36</v>
      </c>
      <c r="AV178" s="502">
        <v>0</v>
      </c>
      <c r="AW178" s="502">
        <v>0</v>
      </c>
      <c r="AX178" s="502">
        <v>0</v>
      </c>
      <c r="AY178" s="502">
        <v>61600</v>
      </c>
      <c r="AZ178" s="502">
        <v>0</v>
      </c>
      <c r="BA178" s="502">
        <v>0</v>
      </c>
      <c r="BB178" s="502">
        <v>236170.91</v>
      </c>
      <c r="BC178" s="502">
        <v>0</v>
      </c>
      <c r="BD178" s="502">
        <v>0</v>
      </c>
      <c r="BE178" s="502">
        <v>19109.5</v>
      </c>
      <c r="BF178" s="502">
        <v>0</v>
      </c>
      <c r="BG178" s="502">
        <v>0</v>
      </c>
      <c r="BH178" s="502">
        <v>0</v>
      </c>
      <c r="BI178" s="502">
        <v>24925.34</v>
      </c>
      <c r="BJ178" s="502">
        <v>0</v>
      </c>
      <c r="BK178" s="502">
        <v>0</v>
      </c>
      <c r="BL178" s="502">
        <v>0</v>
      </c>
      <c r="BM178" s="502">
        <v>198005.41</v>
      </c>
      <c r="BN178" s="502">
        <v>31500</v>
      </c>
      <c r="BO178" s="502">
        <v>0</v>
      </c>
      <c r="BP178" s="502">
        <v>0</v>
      </c>
      <c r="BQ178" s="502">
        <v>0</v>
      </c>
      <c r="BR178" s="502">
        <v>0</v>
      </c>
      <c r="BS178" s="502">
        <v>0</v>
      </c>
      <c r="BT178" s="502">
        <v>148766.01</v>
      </c>
      <c r="BU178" s="502">
        <v>0</v>
      </c>
      <c r="BV178" s="502">
        <v>0</v>
      </c>
      <c r="BW178" s="502">
        <v>26418.09</v>
      </c>
      <c r="BX178" s="502">
        <v>18937.830000000002</v>
      </c>
      <c r="BY178" s="502">
        <v>27831.32</v>
      </c>
      <c r="BZ178" s="502">
        <v>0</v>
      </c>
      <c r="CA178" s="502">
        <v>0</v>
      </c>
      <c r="CB178" s="502">
        <v>61600</v>
      </c>
      <c r="CC178" s="503">
        <f t="shared" si="5"/>
        <v>2418915.52</v>
      </c>
      <c r="CD178" s="523"/>
      <c r="CE178" s="523"/>
      <c r="CF178" s="523"/>
      <c r="CG178" s="523"/>
      <c r="CH178" s="523"/>
      <c r="CI178" s="523"/>
    </row>
    <row r="179" spans="1:87" s="524" customFormat="1" x14ac:dyDescent="0.2">
      <c r="A179" s="521" t="s">
        <v>6491</v>
      </c>
      <c r="B179" s="497" t="s">
        <v>25</v>
      </c>
      <c r="C179" s="498" t="s">
        <v>26</v>
      </c>
      <c r="D179" s="499">
        <v>52010</v>
      </c>
      <c r="E179" s="525" t="s">
        <v>921</v>
      </c>
      <c r="F179" s="500" t="s">
        <v>237</v>
      </c>
      <c r="G179" s="501" t="s">
        <v>238</v>
      </c>
      <c r="H179" s="502">
        <v>0</v>
      </c>
      <c r="I179" s="522">
        <v>0</v>
      </c>
      <c r="J179" s="522">
        <v>0</v>
      </c>
      <c r="K179" s="522">
        <v>0</v>
      </c>
      <c r="L179" s="522">
        <v>0</v>
      </c>
      <c r="M179" s="522">
        <v>0</v>
      </c>
      <c r="N179" s="522">
        <v>0</v>
      </c>
      <c r="O179" s="522">
        <v>89600</v>
      </c>
      <c r="P179" s="522">
        <v>0</v>
      </c>
      <c r="Q179" s="522">
        <v>0</v>
      </c>
      <c r="R179" s="522">
        <v>0</v>
      </c>
      <c r="S179" s="522">
        <v>0</v>
      </c>
      <c r="T179" s="522">
        <v>0</v>
      </c>
      <c r="U179" s="522">
        <v>0</v>
      </c>
      <c r="V179" s="522">
        <v>0</v>
      </c>
      <c r="W179" s="522">
        <v>0</v>
      </c>
      <c r="X179" s="522">
        <v>0</v>
      </c>
      <c r="Y179" s="522">
        <v>0</v>
      </c>
      <c r="Z179" s="522">
        <v>62398.5</v>
      </c>
      <c r="AA179" s="522">
        <v>0</v>
      </c>
      <c r="AB179" s="522">
        <v>0</v>
      </c>
      <c r="AC179" s="522">
        <v>0</v>
      </c>
      <c r="AD179" s="522">
        <v>0</v>
      </c>
      <c r="AE179" s="522">
        <v>0</v>
      </c>
      <c r="AF179" s="522">
        <v>0</v>
      </c>
      <c r="AG179" s="522">
        <v>0</v>
      </c>
      <c r="AH179" s="522">
        <v>0</v>
      </c>
      <c r="AI179" s="522">
        <v>47132.7</v>
      </c>
      <c r="AJ179" s="522">
        <v>8068.73</v>
      </c>
      <c r="AK179" s="522">
        <v>0</v>
      </c>
      <c r="AL179" s="522">
        <v>0</v>
      </c>
      <c r="AM179" s="522">
        <v>0</v>
      </c>
      <c r="AN179" s="522">
        <v>0</v>
      </c>
      <c r="AO179" s="522">
        <v>0</v>
      </c>
      <c r="AP179" s="522">
        <v>0</v>
      </c>
      <c r="AQ179" s="522">
        <v>0</v>
      </c>
      <c r="AR179" s="522">
        <v>0</v>
      </c>
      <c r="AS179" s="522">
        <v>0</v>
      </c>
      <c r="AT179" s="522">
        <v>0</v>
      </c>
      <c r="AU179" s="522">
        <v>61985.42</v>
      </c>
      <c r="AV179" s="522">
        <v>0</v>
      </c>
      <c r="AW179" s="522">
        <v>0</v>
      </c>
      <c r="AX179" s="522">
        <v>0</v>
      </c>
      <c r="AY179" s="522">
        <v>0</v>
      </c>
      <c r="AZ179" s="522">
        <v>0</v>
      </c>
      <c r="BA179" s="522">
        <v>0</v>
      </c>
      <c r="BB179" s="522">
        <v>0</v>
      </c>
      <c r="BC179" s="522">
        <v>0</v>
      </c>
      <c r="BD179" s="522">
        <v>0</v>
      </c>
      <c r="BE179" s="522">
        <v>0</v>
      </c>
      <c r="BF179" s="522">
        <v>0</v>
      </c>
      <c r="BG179" s="522">
        <v>0</v>
      </c>
      <c r="BH179" s="522">
        <v>0</v>
      </c>
      <c r="BI179" s="522">
        <v>0</v>
      </c>
      <c r="BJ179" s="522">
        <v>0</v>
      </c>
      <c r="BK179" s="522">
        <v>0</v>
      </c>
      <c r="BL179" s="522">
        <v>0</v>
      </c>
      <c r="BM179" s="522">
        <v>0</v>
      </c>
      <c r="BN179" s="522">
        <v>0</v>
      </c>
      <c r="BO179" s="522">
        <v>0</v>
      </c>
      <c r="BP179" s="522">
        <v>0</v>
      </c>
      <c r="BQ179" s="522">
        <v>0</v>
      </c>
      <c r="BR179" s="522">
        <v>0</v>
      </c>
      <c r="BS179" s="522">
        <v>0</v>
      </c>
      <c r="BT179" s="522">
        <v>0</v>
      </c>
      <c r="BU179" s="522">
        <v>0</v>
      </c>
      <c r="BV179" s="522">
        <v>0</v>
      </c>
      <c r="BW179" s="522">
        <v>0</v>
      </c>
      <c r="BX179" s="522">
        <v>0</v>
      </c>
      <c r="BY179" s="522">
        <v>0</v>
      </c>
      <c r="BZ179" s="522">
        <v>0</v>
      </c>
      <c r="CA179" s="522">
        <v>0</v>
      </c>
      <c r="CB179" s="522">
        <v>0</v>
      </c>
      <c r="CC179" s="503">
        <f t="shared" si="5"/>
        <v>269185.35000000003</v>
      </c>
      <c r="CD179" s="523"/>
      <c r="CE179" s="523"/>
      <c r="CF179" s="523"/>
      <c r="CG179" s="523"/>
      <c r="CH179" s="523"/>
      <c r="CI179" s="523"/>
    </row>
    <row r="180" spans="1:87" s="524" customFormat="1" x14ac:dyDescent="0.2">
      <c r="A180" s="521" t="s">
        <v>6491</v>
      </c>
      <c r="B180" s="497" t="s">
        <v>25</v>
      </c>
      <c r="C180" s="498" t="s">
        <v>26</v>
      </c>
      <c r="D180" s="499">
        <v>52010</v>
      </c>
      <c r="E180" s="525" t="s">
        <v>921</v>
      </c>
      <c r="F180" s="500" t="s">
        <v>239</v>
      </c>
      <c r="G180" s="501" t="s">
        <v>240</v>
      </c>
      <c r="H180" s="502">
        <v>108732.71</v>
      </c>
      <c r="I180" s="502">
        <v>0</v>
      </c>
      <c r="J180" s="502">
        <v>0</v>
      </c>
      <c r="K180" s="502">
        <v>8824.2000000000007</v>
      </c>
      <c r="L180" s="502">
        <v>0</v>
      </c>
      <c r="M180" s="502">
        <v>0</v>
      </c>
      <c r="N180" s="502">
        <v>5462.6</v>
      </c>
      <c r="O180" s="502">
        <v>0</v>
      </c>
      <c r="P180" s="502">
        <v>0</v>
      </c>
      <c r="Q180" s="502">
        <v>0</v>
      </c>
      <c r="R180" s="502">
        <v>2521.1999999999998</v>
      </c>
      <c r="S180" s="502">
        <v>0</v>
      </c>
      <c r="T180" s="502">
        <v>0</v>
      </c>
      <c r="U180" s="502">
        <v>0</v>
      </c>
      <c r="V180" s="502">
        <v>0</v>
      </c>
      <c r="W180" s="502">
        <v>5042.3999999999996</v>
      </c>
      <c r="X180" s="502">
        <v>0</v>
      </c>
      <c r="Y180" s="502">
        <v>0</v>
      </c>
      <c r="Z180" s="502">
        <v>12606</v>
      </c>
      <c r="AA180" s="502">
        <v>0</v>
      </c>
      <c r="AB180" s="502">
        <v>23531.200000000001</v>
      </c>
      <c r="AC180" s="502">
        <v>1260.5999999999999</v>
      </c>
      <c r="AD180" s="502">
        <v>0</v>
      </c>
      <c r="AE180" s="502">
        <v>0</v>
      </c>
      <c r="AF180" s="502">
        <v>0</v>
      </c>
      <c r="AG180" s="502">
        <v>0</v>
      </c>
      <c r="AH180" s="502">
        <v>0</v>
      </c>
      <c r="AI180" s="502">
        <v>39590.400000000001</v>
      </c>
      <c r="AJ180" s="502">
        <v>37162.480000000003</v>
      </c>
      <c r="AK180" s="502">
        <v>13912.4</v>
      </c>
      <c r="AL180" s="502">
        <v>0</v>
      </c>
      <c r="AM180" s="502">
        <v>0</v>
      </c>
      <c r="AN180" s="502">
        <v>9709.6</v>
      </c>
      <c r="AO180" s="502">
        <v>0</v>
      </c>
      <c r="AP180" s="502">
        <v>0</v>
      </c>
      <c r="AQ180" s="502">
        <v>0</v>
      </c>
      <c r="AR180" s="502">
        <v>0</v>
      </c>
      <c r="AS180" s="502">
        <v>0</v>
      </c>
      <c r="AT180" s="502">
        <v>7143.4</v>
      </c>
      <c r="AU180" s="502">
        <v>18954.8</v>
      </c>
      <c r="AV180" s="502">
        <v>0</v>
      </c>
      <c r="AW180" s="502">
        <v>2521.1999999999998</v>
      </c>
      <c r="AX180" s="502">
        <v>2101</v>
      </c>
      <c r="AY180" s="502">
        <v>0</v>
      </c>
      <c r="AZ180" s="502">
        <v>0</v>
      </c>
      <c r="BA180" s="502">
        <v>0</v>
      </c>
      <c r="BB180" s="502">
        <v>0</v>
      </c>
      <c r="BC180" s="502">
        <v>0</v>
      </c>
      <c r="BD180" s="502">
        <v>0</v>
      </c>
      <c r="BE180" s="502">
        <v>0</v>
      </c>
      <c r="BF180" s="502">
        <v>0</v>
      </c>
      <c r="BG180" s="502">
        <v>0</v>
      </c>
      <c r="BH180" s="502">
        <v>0</v>
      </c>
      <c r="BI180" s="502">
        <v>3080.4</v>
      </c>
      <c r="BJ180" s="502">
        <v>0</v>
      </c>
      <c r="BK180" s="502">
        <v>0</v>
      </c>
      <c r="BL180" s="502">
        <v>0</v>
      </c>
      <c r="BM180" s="502">
        <v>5042.3999999999996</v>
      </c>
      <c r="BN180" s="502">
        <v>41635.53</v>
      </c>
      <c r="BO180" s="502">
        <v>0</v>
      </c>
      <c r="BP180" s="502">
        <v>0</v>
      </c>
      <c r="BQ180" s="502">
        <v>0</v>
      </c>
      <c r="BR180" s="502">
        <v>0</v>
      </c>
      <c r="BS180" s="502">
        <v>0</v>
      </c>
      <c r="BT180" s="502">
        <v>0</v>
      </c>
      <c r="BU180" s="502">
        <v>0</v>
      </c>
      <c r="BV180" s="502">
        <v>0</v>
      </c>
      <c r="BW180" s="502">
        <v>0</v>
      </c>
      <c r="BX180" s="502">
        <v>0</v>
      </c>
      <c r="BY180" s="502">
        <v>4202</v>
      </c>
      <c r="BZ180" s="502">
        <v>0</v>
      </c>
      <c r="CA180" s="502">
        <v>0</v>
      </c>
      <c r="CB180" s="502">
        <v>0</v>
      </c>
      <c r="CC180" s="503">
        <f t="shared" si="5"/>
        <v>353036.52</v>
      </c>
      <c r="CD180" s="523"/>
      <c r="CE180" s="523"/>
      <c r="CF180" s="523"/>
      <c r="CG180" s="523"/>
      <c r="CH180" s="523"/>
      <c r="CI180" s="523"/>
    </row>
    <row r="181" spans="1:87" s="524" customFormat="1" x14ac:dyDescent="0.2">
      <c r="A181" s="521" t="s">
        <v>6491</v>
      </c>
      <c r="B181" s="497" t="s">
        <v>25</v>
      </c>
      <c r="C181" s="498" t="s">
        <v>26</v>
      </c>
      <c r="D181" s="499">
        <v>52010</v>
      </c>
      <c r="E181" s="525" t="s">
        <v>921</v>
      </c>
      <c r="F181" s="500" t="s">
        <v>241</v>
      </c>
      <c r="G181" s="501" t="s">
        <v>242</v>
      </c>
      <c r="H181" s="502">
        <v>2941.4</v>
      </c>
      <c r="I181" s="502">
        <v>0</v>
      </c>
      <c r="J181" s="502">
        <v>0</v>
      </c>
      <c r="K181" s="502">
        <v>0</v>
      </c>
      <c r="L181" s="502">
        <v>0</v>
      </c>
      <c r="M181" s="502">
        <v>0</v>
      </c>
      <c r="N181" s="502">
        <v>2240</v>
      </c>
      <c r="O181" s="502">
        <v>0</v>
      </c>
      <c r="P181" s="502">
        <v>0</v>
      </c>
      <c r="Q181" s="502">
        <v>0</v>
      </c>
      <c r="R181" s="502">
        <v>2521.1999999999998</v>
      </c>
      <c r="S181" s="502">
        <v>0</v>
      </c>
      <c r="T181" s="502">
        <v>0</v>
      </c>
      <c r="U181" s="502">
        <v>2567</v>
      </c>
      <c r="V181" s="502">
        <v>0</v>
      </c>
      <c r="W181" s="502">
        <v>0</v>
      </c>
      <c r="X181" s="502">
        <v>0</v>
      </c>
      <c r="Y181" s="502">
        <v>0</v>
      </c>
      <c r="Z181" s="502">
        <v>2941.4</v>
      </c>
      <c r="AA181" s="502">
        <v>0</v>
      </c>
      <c r="AB181" s="502">
        <v>26938.6</v>
      </c>
      <c r="AC181" s="502">
        <v>0</v>
      </c>
      <c r="AD181" s="502">
        <v>0</v>
      </c>
      <c r="AE181" s="502">
        <v>0</v>
      </c>
      <c r="AF181" s="502">
        <v>1680.8</v>
      </c>
      <c r="AG181" s="502">
        <v>0</v>
      </c>
      <c r="AH181" s="502">
        <v>0</v>
      </c>
      <c r="AI181" s="502">
        <v>5042.3999999999996</v>
      </c>
      <c r="AJ181" s="502">
        <v>0</v>
      </c>
      <c r="AK181" s="502">
        <v>0</v>
      </c>
      <c r="AL181" s="502">
        <v>0</v>
      </c>
      <c r="AM181" s="502">
        <v>0</v>
      </c>
      <c r="AN181" s="502">
        <v>0</v>
      </c>
      <c r="AO181" s="502">
        <v>0</v>
      </c>
      <c r="AP181" s="502">
        <v>0</v>
      </c>
      <c r="AQ181" s="502">
        <v>0</v>
      </c>
      <c r="AR181" s="502">
        <v>0</v>
      </c>
      <c r="AS181" s="502">
        <v>0</v>
      </c>
      <c r="AT181" s="502">
        <v>2101</v>
      </c>
      <c r="AU181" s="502">
        <v>16479.400000000001</v>
      </c>
      <c r="AV181" s="502">
        <v>0</v>
      </c>
      <c r="AW181" s="502">
        <v>9244.4</v>
      </c>
      <c r="AX181" s="502">
        <v>0</v>
      </c>
      <c r="AY181" s="502">
        <v>0</v>
      </c>
      <c r="AZ181" s="502">
        <v>0</v>
      </c>
      <c r="BA181" s="502">
        <v>0</v>
      </c>
      <c r="BB181" s="502">
        <v>0</v>
      </c>
      <c r="BC181" s="502">
        <v>0</v>
      </c>
      <c r="BD181" s="502">
        <v>0</v>
      </c>
      <c r="BE181" s="502">
        <v>0</v>
      </c>
      <c r="BF181" s="502">
        <v>0</v>
      </c>
      <c r="BG181" s="502">
        <v>0</v>
      </c>
      <c r="BH181" s="502">
        <v>0</v>
      </c>
      <c r="BI181" s="502">
        <v>3593.8</v>
      </c>
      <c r="BJ181" s="502">
        <v>0</v>
      </c>
      <c r="BK181" s="502">
        <v>0</v>
      </c>
      <c r="BL181" s="502">
        <v>0</v>
      </c>
      <c r="BM181" s="502">
        <v>40339.199999999997</v>
      </c>
      <c r="BN181" s="502">
        <v>0</v>
      </c>
      <c r="BO181" s="502">
        <v>0</v>
      </c>
      <c r="BP181" s="502">
        <v>0</v>
      </c>
      <c r="BQ181" s="502">
        <v>0</v>
      </c>
      <c r="BR181" s="502">
        <v>0</v>
      </c>
      <c r="BS181" s="502">
        <v>0</v>
      </c>
      <c r="BT181" s="502">
        <v>0</v>
      </c>
      <c r="BU181" s="502">
        <v>12606</v>
      </c>
      <c r="BV181" s="502">
        <v>0</v>
      </c>
      <c r="BW181" s="502">
        <v>5042.3999999999996</v>
      </c>
      <c r="BX181" s="502">
        <v>0</v>
      </c>
      <c r="BY181" s="502">
        <v>0</v>
      </c>
      <c r="BZ181" s="502">
        <v>0</v>
      </c>
      <c r="CA181" s="502">
        <v>0</v>
      </c>
      <c r="CB181" s="502">
        <v>0</v>
      </c>
      <c r="CC181" s="503">
        <f t="shared" si="5"/>
        <v>136279</v>
      </c>
      <c r="CD181" s="523"/>
      <c r="CE181" s="523"/>
      <c r="CF181" s="523"/>
      <c r="CG181" s="523"/>
      <c r="CH181" s="523"/>
      <c r="CI181" s="523"/>
    </row>
    <row r="182" spans="1:87" s="524" customFormat="1" x14ac:dyDescent="0.2">
      <c r="A182" s="521" t="s">
        <v>6491</v>
      </c>
      <c r="B182" s="497" t="s">
        <v>25</v>
      </c>
      <c r="C182" s="498" t="s">
        <v>26</v>
      </c>
      <c r="D182" s="499">
        <v>52010</v>
      </c>
      <c r="E182" s="525" t="s">
        <v>921</v>
      </c>
      <c r="F182" s="500" t="s">
        <v>243</v>
      </c>
      <c r="G182" s="501" t="s">
        <v>244</v>
      </c>
      <c r="H182" s="502">
        <v>6544021</v>
      </c>
      <c r="I182" s="522">
        <v>2636340</v>
      </c>
      <c r="J182" s="522">
        <v>1716620</v>
      </c>
      <c r="K182" s="522">
        <v>1466050</v>
      </c>
      <c r="L182" s="522">
        <v>1026030</v>
      </c>
      <c r="M182" s="522">
        <v>0</v>
      </c>
      <c r="N182" s="522">
        <v>15752589.4</v>
      </c>
      <c r="O182" s="522">
        <v>1459740</v>
      </c>
      <c r="P182" s="522">
        <v>2626770</v>
      </c>
      <c r="Q182" s="522">
        <v>2624993.5499999998</v>
      </c>
      <c r="R182" s="522">
        <v>1272000</v>
      </c>
      <c r="S182" s="522">
        <v>1621672.9</v>
      </c>
      <c r="T182" s="522">
        <v>1812430</v>
      </c>
      <c r="U182" s="522">
        <v>2166860</v>
      </c>
      <c r="V182" s="522">
        <v>688650.6</v>
      </c>
      <c r="W182" s="522">
        <v>1011630</v>
      </c>
      <c r="X182" s="522">
        <v>2248160</v>
      </c>
      <c r="Y182" s="522">
        <v>0</v>
      </c>
      <c r="Z182" s="522">
        <v>11607742.67</v>
      </c>
      <c r="AA182" s="522">
        <v>218520</v>
      </c>
      <c r="AB182" s="522">
        <v>2257540</v>
      </c>
      <c r="AC182" s="522">
        <v>3129260.6</v>
      </c>
      <c r="AD182" s="522">
        <v>616520</v>
      </c>
      <c r="AE182" s="522">
        <v>1924340</v>
      </c>
      <c r="AF182" s="522">
        <v>692500</v>
      </c>
      <c r="AG182" s="522">
        <v>0</v>
      </c>
      <c r="AH182" s="522">
        <v>0</v>
      </c>
      <c r="AI182" s="522">
        <v>18386940</v>
      </c>
      <c r="AJ182" s="522">
        <v>1845220</v>
      </c>
      <c r="AK182" s="522">
        <v>2061021.2</v>
      </c>
      <c r="AL182" s="522">
        <v>487159.4</v>
      </c>
      <c r="AM182" s="522">
        <v>492760</v>
      </c>
      <c r="AN182" s="522">
        <v>2585438.1800000002</v>
      </c>
      <c r="AO182" s="522">
        <v>0</v>
      </c>
      <c r="AP182" s="522">
        <v>279850</v>
      </c>
      <c r="AQ182" s="522">
        <v>1240580</v>
      </c>
      <c r="AR182" s="522">
        <v>242430</v>
      </c>
      <c r="AS182" s="522">
        <v>505840</v>
      </c>
      <c r="AT182" s="522">
        <v>990530</v>
      </c>
      <c r="AU182" s="522">
        <v>8180531.5999999996</v>
      </c>
      <c r="AV182" s="522">
        <v>0</v>
      </c>
      <c r="AW182" s="522">
        <v>1119030</v>
      </c>
      <c r="AX182" s="522">
        <v>2331020</v>
      </c>
      <c r="AY182" s="522">
        <v>469020</v>
      </c>
      <c r="AZ182" s="522">
        <v>232850.8</v>
      </c>
      <c r="BA182" s="522">
        <v>933260</v>
      </c>
      <c r="BB182" s="522">
        <v>18721020</v>
      </c>
      <c r="BC182" s="522">
        <v>1301660</v>
      </c>
      <c r="BD182" s="522">
        <v>1349260</v>
      </c>
      <c r="BE182" s="522">
        <v>2070410.4</v>
      </c>
      <c r="BF182" s="522">
        <v>1077230</v>
      </c>
      <c r="BG182" s="522">
        <v>1501500</v>
      </c>
      <c r="BH182" s="522">
        <v>2229460</v>
      </c>
      <c r="BI182" s="522">
        <v>3216586.8</v>
      </c>
      <c r="BJ182" s="522">
        <v>2023330</v>
      </c>
      <c r="BK182" s="522">
        <v>1186936.3</v>
      </c>
      <c r="BL182" s="522">
        <v>0</v>
      </c>
      <c r="BM182" s="522">
        <v>13790406</v>
      </c>
      <c r="BN182" s="522">
        <v>1955160</v>
      </c>
      <c r="BO182" s="522">
        <v>1789910</v>
      </c>
      <c r="BP182" s="522">
        <v>1027284.2</v>
      </c>
      <c r="BQ182" s="522">
        <v>1246400</v>
      </c>
      <c r="BR182" s="522">
        <v>2024540</v>
      </c>
      <c r="BS182" s="522">
        <v>1564250</v>
      </c>
      <c r="BT182" s="522">
        <v>2983270</v>
      </c>
      <c r="BU182" s="522">
        <v>844320</v>
      </c>
      <c r="BV182" s="522">
        <v>1333700</v>
      </c>
      <c r="BW182" s="522">
        <v>995790</v>
      </c>
      <c r="BX182" s="522">
        <v>1490670</v>
      </c>
      <c r="BY182" s="522">
        <v>1454880</v>
      </c>
      <c r="BZ182" s="522">
        <v>904850</v>
      </c>
      <c r="CA182" s="522">
        <v>0</v>
      </c>
      <c r="CB182" s="522">
        <v>0</v>
      </c>
      <c r="CC182" s="503">
        <f t="shared" si="5"/>
        <v>177587285.60000002</v>
      </c>
      <c r="CD182" s="523"/>
      <c r="CE182" s="523"/>
      <c r="CF182" s="523"/>
      <c r="CG182" s="523"/>
      <c r="CH182" s="523"/>
      <c r="CI182" s="523"/>
    </row>
    <row r="183" spans="1:87" s="524" customFormat="1" x14ac:dyDescent="0.2">
      <c r="A183" s="521" t="s">
        <v>6491</v>
      </c>
      <c r="B183" s="497" t="s">
        <v>25</v>
      </c>
      <c r="C183" s="498" t="s">
        <v>26</v>
      </c>
      <c r="D183" s="499">
        <v>52010</v>
      </c>
      <c r="E183" s="525" t="s">
        <v>921</v>
      </c>
      <c r="F183" s="500" t="s">
        <v>245</v>
      </c>
      <c r="G183" s="501" t="s">
        <v>246</v>
      </c>
      <c r="H183" s="502">
        <v>11724910</v>
      </c>
      <c r="I183" s="522">
        <v>1779821.61</v>
      </c>
      <c r="J183" s="522">
        <v>1048070</v>
      </c>
      <c r="K183" s="522">
        <v>318981.2</v>
      </c>
      <c r="L183" s="522">
        <v>1065600</v>
      </c>
      <c r="M183" s="522">
        <v>0</v>
      </c>
      <c r="N183" s="522">
        <v>15534540</v>
      </c>
      <c r="O183" s="522">
        <v>2642620</v>
      </c>
      <c r="P183" s="522">
        <v>519720</v>
      </c>
      <c r="Q183" s="522">
        <v>1528090</v>
      </c>
      <c r="R183" s="522">
        <v>2114990</v>
      </c>
      <c r="S183" s="522">
        <v>1458670</v>
      </c>
      <c r="T183" s="522">
        <v>1241721</v>
      </c>
      <c r="U183" s="522">
        <v>1826234.2</v>
      </c>
      <c r="V183" s="522">
        <v>0</v>
      </c>
      <c r="W183" s="522">
        <v>1988890</v>
      </c>
      <c r="X183" s="522">
        <v>521250</v>
      </c>
      <c r="Y183" s="522">
        <v>0</v>
      </c>
      <c r="Z183" s="522">
        <v>6344602.6699999999</v>
      </c>
      <c r="AA183" s="522">
        <v>258590</v>
      </c>
      <c r="AB183" s="522">
        <v>1771280</v>
      </c>
      <c r="AC183" s="522">
        <v>2946493</v>
      </c>
      <c r="AD183" s="522">
        <v>708640</v>
      </c>
      <c r="AE183" s="522">
        <v>685826</v>
      </c>
      <c r="AF183" s="522">
        <v>433510</v>
      </c>
      <c r="AG183" s="522">
        <v>0</v>
      </c>
      <c r="AH183" s="522">
        <v>0</v>
      </c>
      <c r="AI183" s="522">
        <v>11543600</v>
      </c>
      <c r="AJ183" s="522">
        <v>245990</v>
      </c>
      <c r="AK183" s="522">
        <v>0</v>
      </c>
      <c r="AL183" s="522">
        <v>1658270.6</v>
      </c>
      <c r="AM183" s="522">
        <v>0</v>
      </c>
      <c r="AN183" s="522">
        <v>997808.27</v>
      </c>
      <c r="AO183" s="522">
        <v>307680</v>
      </c>
      <c r="AP183" s="522">
        <v>1395880</v>
      </c>
      <c r="AQ183" s="522">
        <v>770470</v>
      </c>
      <c r="AR183" s="522">
        <v>1330040</v>
      </c>
      <c r="AS183" s="522">
        <v>780440</v>
      </c>
      <c r="AT183" s="522">
        <v>481610</v>
      </c>
      <c r="AU183" s="522">
        <v>11012500</v>
      </c>
      <c r="AV183" s="522">
        <v>1622590</v>
      </c>
      <c r="AW183" s="522">
        <v>625120</v>
      </c>
      <c r="AX183" s="522">
        <v>272950</v>
      </c>
      <c r="AY183" s="522">
        <v>1022330</v>
      </c>
      <c r="AZ183" s="522">
        <v>19949.03</v>
      </c>
      <c r="BA183" s="522">
        <v>238400</v>
      </c>
      <c r="BB183" s="522">
        <v>0</v>
      </c>
      <c r="BC183" s="522">
        <v>0</v>
      </c>
      <c r="BD183" s="522">
        <v>253500</v>
      </c>
      <c r="BE183" s="522">
        <v>0</v>
      </c>
      <c r="BF183" s="522">
        <v>746020</v>
      </c>
      <c r="BG183" s="522">
        <v>0</v>
      </c>
      <c r="BH183" s="522">
        <v>1086360</v>
      </c>
      <c r="BI183" s="522">
        <v>0</v>
      </c>
      <c r="BJ183" s="522">
        <v>958810</v>
      </c>
      <c r="BK183" s="522">
        <v>771441</v>
      </c>
      <c r="BL183" s="522">
        <v>0</v>
      </c>
      <c r="BM183" s="522">
        <v>8232780</v>
      </c>
      <c r="BN183" s="522">
        <v>666900</v>
      </c>
      <c r="BO183" s="522">
        <v>327160</v>
      </c>
      <c r="BP183" s="522">
        <v>750260</v>
      </c>
      <c r="BQ183" s="522">
        <v>0</v>
      </c>
      <c r="BR183" s="522">
        <v>542390</v>
      </c>
      <c r="BS183" s="522">
        <v>0</v>
      </c>
      <c r="BT183" s="522">
        <v>1666310</v>
      </c>
      <c r="BU183" s="522">
        <v>1654985</v>
      </c>
      <c r="BV183" s="522">
        <v>836690</v>
      </c>
      <c r="BW183" s="522">
        <v>387930</v>
      </c>
      <c r="BX183" s="522">
        <v>1000990</v>
      </c>
      <c r="BY183" s="522">
        <v>543430</v>
      </c>
      <c r="BZ183" s="522">
        <v>479940</v>
      </c>
      <c r="CA183" s="522">
        <v>0</v>
      </c>
      <c r="CB183" s="522">
        <v>0</v>
      </c>
      <c r="CC183" s="503">
        <f t="shared" si="5"/>
        <v>113694573.58</v>
      </c>
      <c r="CD183" s="523"/>
      <c r="CE183" s="523"/>
      <c r="CF183" s="523"/>
      <c r="CG183" s="523"/>
      <c r="CH183" s="523"/>
      <c r="CI183" s="523"/>
    </row>
    <row r="184" spans="1:87" s="524" customFormat="1" x14ac:dyDescent="0.2">
      <c r="A184" s="521" t="s">
        <v>6491</v>
      </c>
      <c r="B184" s="497" t="s">
        <v>25</v>
      </c>
      <c r="C184" s="498" t="s">
        <v>26</v>
      </c>
      <c r="D184" s="499">
        <v>52010</v>
      </c>
      <c r="E184" s="525" t="s">
        <v>921</v>
      </c>
      <c r="F184" s="500" t="s">
        <v>247</v>
      </c>
      <c r="G184" s="501" t="s">
        <v>1036</v>
      </c>
      <c r="H184" s="502">
        <v>3807874</v>
      </c>
      <c r="I184" s="522">
        <v>0</v>
      </c>
      <c r="J184" s="522">
        <v>309967.74</v>
      </c>
      <c r="K184" s="522">
        <v>0</v>
      </c>
      <c r="L184" s="522">
        <v>0</v>
      </c>
      <c r="M184" s="522">
        <v>0</v>
      </c>
      <c r="N184" s="522">
        <v>7616631.4100000001</v>
      </c>
      <c r="O184" s="522">
        <v>889020</v>
      </c>
      <c r="P184" s="522">
        <v>0</v>
      </c>
      <c r="Q184" s="522">
        <v>1331784.51</v>
      </c>
      <c r="R184" s="522">
        <v>481590</v>
      </c>
      <c r="S184" s="522">
        <v>227383.94</v>
      </c>
      <c r="T184" s="522">
        <v>168970</v>
      </c>
      <c r="U184" s="522">
        <v>648259.97</v>
      </c>
      <c r="V184" s="522">
        <v>0</v>
      </c>
      <c r="W184" s="522">
        <v>0</v>
      </c>
      <c r="X184" s="522">
        <v>241116.13</v>
      </c>
      <c r="Y184" s="522">
        <v>0</v>
      </c>
      <c r="Z184" s="522">
        <v>5252951</v>
      </c>
      <c r="AA184" s="522">
        <v>2074652.97</v>
      </c>
      <c r="AB184" s="522">
        <v>0</v>
      </c>
      <c r="AC184" s="522">
        <v>630880</v>
      </c>
      <c r="AD184" s="522">
        <v>371030</v>
      </c>
      <c r="AE184" s="522">
        <v>0</v>
      </c>
      <c r="AF184" s="522">
        <v>0</v>
      </c>
      <c r="AG184" s="522">
        <v>680250</v>
      </c>
      <c r="AH184" s="522">
        <v>0</v>
      </c>
      <c r="AI184" s="522">
        <v>7675657.7000000002</v>
      </c>
      <c r="AJ184" s="522">
        <v>0</v>
      </c>
      <c r="AK184" s="522">
        <v>207900</v>
      </c>
      <c r="AL184" s="522">
        <v>0</v>
      </c>
      <c r="AM184" s="522">
        <v>0</v>
      </c>
      <c r="AN184" s="522">
        <v>0</v>
      </c>
      <c r="AO184" s="522">
        <v>0</v>
      </c>
      <c r="AP184" s="522">
        <v>0</v>
      </c>
      <c r="AQ184" s="522">
        <v>0</v>
      </c>
      <c r="AR184" s="522">
        <v>40362.9</v>
      </c>
      <c r="AS184" s="522">
        <v>0</v>
      </c>
      <c r="AT184" s="522">
        <v>0</v>
      </c>
      <c r="AU184" s="522">
        <v>4724346.29</v>
      </c>
      <c r="AV184" s="522">
        <v>0</v>
      </c>
      <c r="AW184" s="522">
        <v>0</v>
      </c>
      <c r="AX184" s="522">
        <v>234830</v>
      </c>
      <c r="AY184" s="522">
        <v>335730</v>
      </c>
      <c r="AZ184" s="522">
        <v>22750</v>
      </c>
      <c r="BA184" s="522">
        <v>45500</v>
      </c>
      <c r="BB184" s="522">
        <v>12858624.949999999</v>
      </c>
      <c r="BC184" s="522">
        <v>45500</v>
      </c>
      <c r="BD184" s="522">
        <v>211119.35</v>
      </c>
      <c r="BE184" s="522">
        <v>0</v>
      </c>
      <c r="BF184" s="522">
        <v>255380</v>
      </c>
      <c r="BG184" s="522">
        <v>0</v>
      </c>
      <c r="BH184" s="522">
        <v>187820</v>
      </c>
      <c r="BI184" s="522">
        <v>0</v>
      </c>
      <c r="BJ184" s="522">
        <v>0</v>
      </c>
      <c r="BK184" s="522">
        <v>46250</v>
      </c>
      <c r="BL184" s="522">
        <v>0</v>
      </c>
      <c r="BM184" s="522">
        <v>5876974.79</v>
      </c>
      <c r="BN184" s="522">
        <v>880240</v>
      </c>
      <c r="BO184" s="522">
        <v>457128</v>
      </c>
      <c r="BP184" s="522">
        <v>3600</v>
      </c>
      <c r="BQ184" s="522">
        <v>0</v>
      </c>
      <c r="BR184" s="522">
        <v>494420</v>
      </c>
      <c r="BS184" s="522">
        <v>0</v>
      </c>
      <c r="BT184" s="522">
        <v>1312687.74</v>
      </c>
      <c r="BU184" s="522">
        <v>308567.90000000002</v>
      </c>
      <c r="BV184" s="522">
        <v>44750</v>
      </c>
      <c r="BW184" s="522">
        <v>89500</v>
      </c>
      <c r="BX184" s="522">
        <v>0</v>
      </c>
      <c r="BY184" s="522">
        <v>243450</v>
      </c>
      <c r="BZ184" s="522">
        <v>0</v>
      </c>
      <c r="CA184" s="522">
        <v>0</v>
      </c>
      <c r="CB184" s="522">
        <v>18900</v>
      </c>
      <c r="CC184" s="503">
        <f t="shared" si="5"/>
        <v>61354351.290000007</v>
      </c>
      <c r="CD184" s="523"/>
      <c r="CE184" s="523"/>
      <c r="CF184" s="523"/>
      <c r="CG184" s="523"/>
      <c r="CH184" s="523"/>
      <c r="CI184" s="523"/>
    </row>
    <row r="185" spans="1:87" s="524" customFormat="1" x14ac:dyDescent="0.2">
      <c r="A185" s="521" t="s">
        <v>6491</v>
      </c>
      <c r="B185" s="497" t="s">
        <v>25</v>
      </c>
      <c r="C185" s="498" t="s">
        <v>26</v>
      </c>
      <c r="D185" s="499">
        <v>52010</v>
      </c>
      <c r="E185" s="525" t="s">
        <v>921</v>
      </c>
      <c r="F185" s="500" t="s">
        <v>248</v>
      </c>
      <c r="G185" s="501" t="s">
        <v>6492</v>
      </c>
      <c r="H185" s="502">
        <v>7189567</v>
      </c>
      <c r="I185" s="522">
        <v>628814</v>
      </c>
      <c r="J185" s="522">
        <v>2574961.19</v>
      </c>
      <c r="K185" s="522">
        <v>730250</v>
      </c>
      <c r="L185" s="522">
        <v>455400</v>
      </c>
      <c r="M185" s="522">
        <v>164100</v>
      </c>
      <c r="N185" s="522">
        <v>8802413.8100000005</v>
      </c>
      <c r="O185" s="522">
        <v>0</v>
      </c>
      <c r="P185" s="522">
        <v>441650</v>
      </c>
      <c r="Q185" s="522">
        <v>1592474.67</v>
      </c>
      <c r="R185" s="522">
        <v>416710</v>
      </c>
      <c r="S185" s="522">
        <v>242340</v>
      </c>
      <c r="T185" s="522">
        <v>703370</v>
      </c>
      <c r="U185" s="522">
        <v>198000</v>
      </c>
      <c r="V185" s="522">
        <v>517620</v>
      </c>
      <c r="W185" s="522">
        <v>416260</v>
      </c>
      <c r="X185" s="522">
        <v>495480</v>
      </c>
      <c r="Y185" s="522">
        <v>258460</v>
      </c>
      <c r="Z185" s="522">
        <v>5337558.9400000004</v>
      </c>
      <c r="AA185" s="522">
        <v>2578998.5499999998</v>
      </c>
      <c r="AB185" s="522">
        <v>385520</v>
      </c>
      <c r="AC185" s="522">
        <v>2612268.5099999998</v>
      </c>
      <c r="AD185" s="522">
        <v>624017.42000000004</v>
      </c>
      <c r="AE185" s="522">
        <v>54000</v>
      </c>
      <c r="AF185" s="522">
        <v>384380</v>
      </c>
      <c r="AG185" s="522">
        <v>246172</v>
      </c>
      <c r="AH185" s="522">
        <v>338580</v>
      </c>
      <c r="AI185" s="522">
        <v>10022570.26</v>
      </c>
      <c r="AJ185" s="522">
        <v>699509.35</v>
      </c>
      <c r="AK185" s="522">
        <v>0</v>
      </c>
      <c r="AL185" s="522">
        <v>225070</v>
      </c>
      <c r="AM185" s="522">
        <v>278840</v>
      </c>
      <c r="AN185" s="522">
        <v>479400</v>
      </c>
      <c r="AO185" s="522">
        <v>292380</v>
      </c>
      <c r="AP185" s="522">
        <v>675290</v>
      </c>
      <c r="AQ185" s="522">
        <v>846115.57</v>
      </c>
      <c r="AR185" s="522">
        <v>716409.12</v>
      </c>
      <c r="AS185" s="522">
        <v>474980</v>
      </c>
      <c r="AT185" s="522">
        <v>584710</v>
      </c>
      <c r="AU185" s="522">
        <v>5668793.8799999999</v>
      </c>
      <c r="AV185" s="522">
        <v>475960.13</v>
      </c>
      <c r="AW185" s="522">
        <v>690200</v>
      </c>
      <c r="AX185" s="522">
        <v>723294.67</v>
      </c>
      <c r="AY185" s="522">
        <v>562430</v>
      </c>
      <c r="AZ185" s="522">
        <v>578250</v>
      </c>
      <c r="BA185" s="522">
        <v>689119.03</v>
      </c>
      <c r="BB185" s="522">
        <v>0</v>
      </c>
      <c r="BC185" s="522">
        <v>983400</v>
      </c>
      <c r="BD185" s="522">
        <v>695000</v>
      </c>
      <c r="BE185" s="522">
        <v>697830</v>
      </c>
      <c r="BF185" s="522">
        <v>500720</v>
      </c>
      <c r="BG185" s="522">
        <v>626420</v>
      </c>
      <c r="BH185" s="522">
        <v>810180</v>
      </c>
      <c r="BI185" s="522">
        <v>841020</v>
      </c>
      <c r="BJ185" s="522">
        <v>458100</v>
      </c>
      <c r="BK185" s="522">
        <v>224860</v>
      </c>
      <c r="BL185" s="522">
        <v>258060</v>
      </c>
      <c r="BM185" s="522">
        <v>4278287.74</v>
      </c>
      <c r="BN185" s="522">
        <v>2319218.92</v>
      </c>
      <c r="BO185" s="522">
        <v>909440</v>
      </c>
      <c r="BP185" s="522">
        <v>451334.19</v>
      </c>
      <c r="BQ185" s="522">
        <v>483560</v>
      </c>
      <c r="BR185" s="522">
        <v>702640</v>
      </c>
      <c r="BS185" s="522">
        <v>690500</v>
      </c>
      <c r="BT185" s="522">
        <v>4733045</v>
      </c>
      <c r="BU185" s="522">
        <v>797640</v>
      </c>
      <c r="BV185" s="522">
        <v>554454.18999999994</v>
      </c>
      <c r="BW185" s="522">
        <v>1010112.41</v>
      </c>
      <c r="BX185" s="522">
        <v>807290</v>
      </c>
      <c r="BY185" s="522">
        <v>3514080</v>
      </c>
      <c r="BZ185" s="522">
        <v>1001990</v>
      </c>
      <c r="CA185" s="522">
        <v>204490</v>
      </c>
      <c r="CB185" s="522">
        <v>359100</v>
      </c>
      <c r="CC185" s="503">
        <f t="shared" si="5"/>
        <v>91985460.549999997</v>
      </c>
      <c r="CD185" s="523"/>
      <c r="CE185" s="523"/>
      <c r="CF185" s="523"/>
      <c r="CG185" s="523"/>
      <c r="CH185" s="523"/>
      <c r="CI185" s="523"/>
    </row>
    <row r="186" spans="1:87" s="524" customFormat="1" x14ac:dyDescent="0.2">
      <c r="A186" s="521" t="s">
        <v>6491</v>
      </c>
      <c r="B186" s="497" t="s">
        <v>25</v>
      </c>
      <c r="C186" s="498" t="s">
        <v>26</v>
      </c>
      <c r="D186" s="499">
        <v>52010</v>
      </c>
      <c r="E186" s="525" t="s">
        <v>921</v>
      </c>
      <c r="F186" s="500" t="s">
        <v>249</v>
      </c>
      <c r="G186" s="501" t="s">
        <v>1038</v>
      </c>
      <c r="H186" s="502">
        <v>14811.29</v>
      </c>
      <c r="I186" s="522">
        <v>0</v>
      </c>
      <c r="J186" s="522">
        <v>0</v>
      </c>
      <c r="K186" s="522">
        <v>0</v>
      </c>
      <c r="L186" s="522">
        <v>7320</v>
      </c>
      <c r="M186" s="522">
        <v>0</v>
      </c>
      <c r="N186" s="522">
        <v>13350</v>
      </c>
      <c r="O186" s="522">
        <v>0</v>
      </c>
      <c r="P186" s="522">
        <v>0</v>
      </c>
      <c r="Q186" s="522">
        <v>9265</v>
      </c>
      <c r="R186" s="522">
        <v>0</v>
      </c>
      <c r="S186" s="522">
        <v>0</v>
      </c>
      <c r="T186" s="522">
        <v>0</v>
      </c>
      <c r="U186" s="522">
        <v>10770</v>
      </c>
      <c r="V186" s="522">
        <v>0</v>
      </c>
      <c r="W186" s="522">
        <v>416900</v>
      </c>
      <c r="X186" s="522">
        <v>0</v>
      </c>
      <c r="Y186" s="522">
        <v>0</v>
      </c>
      <c r="Z186" s="522">
        <v>0</v>
      </c>
      <c r="AA186" s="522">
        <v>5000</v>
      </c>
      <c r="AB186" s="522">
        <v>0</v>
      </c>
      <c r="AC186" s="522">
        <v>4290</v>
      </c>
      <c r="AD186" s="522">
        <v>0</v>
      </c>
      <c r="AE186" s="522">
        <v>16170</v>
      </c>
      <c r="AF186" s="522">
        <v>0</v>
      </c>
      <c r="AG186" s="522">
        <v>0</v>
      </c>
      <c r="AH186" s="522">
        <v>0</v>
      </c>
      <c r="AI186" s="522">
        <v>35712.22</v>
      </c>
      <c r="AJ186" s="522">
        <v>211875</v>
      </c>
      <c r="AK186" s="522">
        <v>0</v>
      </c>
      <c r="AL186" s="522">
        <v>13575</v>
      </c>
      <c r="AM186" s="522">
        <v>0</v>
      </c>
      <c r="AN186" s="522">
        <v>0</v>
      </c>
      <c r="AO186" s="522">
        <v>61600</v>
      </c>
      <c r="AP186" s="522">
        <v>2565</v>
      </c>
      <c r="AQ186" s="522">
        <v>0</v>
      </c>
      <c r="AR186" s="522">
        <v>0</v>
      </c>
      <c r="AS186" s="522">
        <v>184800</v>
      </c>
      <c r="AT186" s="522">
        <v>0</v>
      </c>
      <c r="AU186" s="522">
        <v>0</v>
      </c>
      <c r="AV186" s="522">
        <v>0</v>
      </c>
      <c r="AW186" s="522">
        <v>0</v>
      </c>
      <c r="AX186" s="522">
        <v>0</v>
      </c>
      <c r="AY186" s="522">
        <v>0</v>
      </c>
      <c r="AZ186" s="522">
        <v>0</v>
      </c>
      <c r="BA186" s="522">
        <v>0</v>
      </c>
      <c r="BB186" s="522">
        <v>24005</v>
      </c>
      <c r="BC186" s="522">
        <v>0</v>
      </c>
      <c r="BD186" s="522">
        <v>0</v>
      </c>
      <c r="BE186" s="522">
        <v>0</v>
      </c>
      <c r="BF186" s="522">
        <v>0</v>
      </c>
      <c r="BG186" s="522">
        <v>0</v>
      </c>
      <c r="BH186" s="522">
        <v>0</v>
      </c>
      <c r="BI186" s="522">
        <v>0</v>
      </c>
      <c r="BJ186" s="522">
        <v>0</v>
      </c>
      <c r="BK186" s="522">
        <v>0</v>
      </c>
      <c r="BL186" s="522">
        <v>0</v>
      </c>
      <c r="BM186" s="522">
        <v>4825</v>
      </c>
      <c r="BN186" s="522">
        <v>0</v>
      </c>
      <c r="BO186" s="522">
        <v>0</v>
      </c>
      <c r="BP186" s="522">
        <v>0</v>
      </c>
      <c r="BQ186" s="522">
        <v>2550</v>
      </c>
      <c r="BR186" s="522">
        <v>10710</v>
      </c>
      <c r="BS186" s="522">
        <v>0</v>
      </c>
      <c r="BT186" s="522">
        <v>11583.67</v>
      </c>
      <c r="BU186" s="522">
        <v>1978</v>
      </c>
      <c r="BV186" s="522">
        <v>0</v>
      </c>
      <c r="BW186" s="522">
        <v>0</v>
      </c>
      <c r="BX186" s="522">
        <v>0</v>
      </c>
      <c r="BY186" s="522">
        <v>11310</v>
      </c>
      <c r="BZ186" s="522">
        <v>0</v>
      </c>
      <c r="CA186" s="522">
        <v>0</v>
      </c>
      <c r="CB186" s="522">
        <v>0</v>
      </c>
      <c r="CC186" s="503">
        <f t="shared" si="5"/>
        <v>1074965.18</v>
      </c>
      <c r="CD186" s="523"/>
      <c r="CE186" s="523"/>
      <c r="CF186" s="523"/>
      <c r="CG186" s="523"/>
      <c r="CH186" s="523"/>
      <c r="CI186" s="523"/>
    </row>
    <row r="187" spans="1:87" s="524" customFormat="1" x14ac:dyDescent="0.2">
      <c r="A187" s="521" t="s">
        <v>6491</v>
      </c>
      <c r="B187" s="497" t="s">
        <v>25</v>
      </c>
      <c r="C187" s="498" t="s">
        <v>26</v>
      </c>
      <c r="D187" s="499">
        <v>52010</v>
      </c>
      <c r="E187" s="525" t="s">
        <v>921</v>
      </c>
      <c r="F187" s="500" t="s">
        <v>250</v>
      </c>
      <c r="G187" s="501" t="s">
        <v>1039</v>
      </c>
      <c r="H187" s="502">
        <v>0</v>
      </c>
      <c r="I187" s="502">
        <v>0</v>
      </c>
      <c r="J187" s="502">
        <v>17585</v>
      </c>
      <c r="K187" s="502">
        <v>0</v>
      </c>
      <c r="L187" s="502">
        <v>0</v>
      </c>
      <c r="M187" s="502">
        <v>8235</v>
      </c>
      <c r="N187" s="502">
        <v>0</v>
      </c>
      <c r="O187" s="502">
        <v>0</v>
      </c>
      <c r="P187" s="502">
        <v>0</v>
      </c>
      <c r="Q187" s="502">
        <v>0</v>
      </c>
      <c r="R187" s="502">
        <v>2205</v>
      </c>
      <c r="S187" s="502">
        <v>0</v>
      </c>
      <c r="T187" s="502">
        <v>10213.709999999999</v>
      </c>
      <c r="U187" s="502">
        <v>0</v>
      </c>
      <c r="V187" s="502">
        <v>0</v>
      </c>
      <c r="W187" s="502">
        <v>188088.79</v>
      </c>
      <c r="X187" s="502">
        <v>0</v>
      </c>
      <c r="Y187" s="502">
        <v>0</v>
      </c>
      <c r="Z187" s="502">
        <v>0</v>
      </c>
      <c r="AA187" s="502">
        <v>27452.42</v>
      </c>
      <c r="AB187" s="502">
        <v>0</v>
      </c>
      <c r="AC187" s="502">
        <v>0</v>
      </c>
      <c r="AD187" s="502">
        <v>9420</v>
      </c>
      <c r="AE187" s="502">
        <v>0</v>
      </c>
      <c r="AF187" s="502">
        <v>2265</v>
      </c>
      <c r="AG187" s="502">
        <v>2715</v>
      </c>
      <c r="AH187" s="502">
        <v>0</v>
      </c>
      <c r="AI187" s="502">
        <v>18490</v>
      </c>
      <c r="AJ187" s="502">
        <v>0</v>
      </c>
      <c r="AK187" s="502">
        <v>0</v>
      </c>
      <c r="AL187" s="502">
        <v>0</v>
      </c>
      <c r="AM187" s="502">
        <v>0</v>
      </c>
      <c r="AN187" s="502">
        <v>3581.61</v>
      </c>
      <c r="AO187" s="502">
        <v>0</v>
      </c>
      <c r="AP187" s="502">
        <v>0</v>
      </c>
      <c r="AQ187" s="502">
        <v>0</v>
      </c>
      <c r="AR187" s="502">
        <v>1890</v>
      </c>
      <c r="AS187" s="502">
        <v>0</v>
      </c>
      <c r="AT187" s="502">
        <v>0</v>
      </c>
      <c r="AU187" s="502">
        <v>28975</v>
      </c>
      <c r="AV187" s="502">
        <v>0</v>
      </c>
      <c r="AW187" s="502">
        <v>0</v>
      </c>
      <c r="AX187" s="502">
        <v>0</v>
      </c>
      <c r="AY187" s="502">
        <v>0</v>
      </c>
      <c r="AZ187" s="502">
        <v>0</v>
      </c>
      <c r="BA187" s="502">
        <v>0</v>
      </c>
      <c r="BB187" s="502">
        <v>0</v>
      </c>
      <c r="BC187" s="502">
        <v>0</v>
      </c>
      <c r="BD187" s="502">
        <v>0</v>
      </c>
      <c r="BE187" s="502">
        <v>0</v>
      </c>
      <c r="BF187" s="502">
        <v>0</v>
      </c>
      <c r="BG187" s="502">
        <v>0</v>
      </c>
      <c r="BH187" s="502">
        <v>0</v>
      </c>
      <c r="BI187" s="502">
        <v>0</v>
      </c>
      <c r="BJ187" s="502">
        <v>0</v>
      </c>
      <c r="BK187" s="502">
        <v>0</v>
      </c>
      <c r="BL187" s="502">
        <v>11405</v>
      </c>
      <c r="BM187" s="502">
        <v>0</v>
      </c>
      <c r="BN187" s="502">
        <v>0</v>
      </c>
      <c r="BO187" s="502">
        <v>0</v>
      </c>
      <c r="BP187" s="502">
        <v>0</v>
      </c>
      <c r="BQ187" s="502">
        <v>0</v>
      </c>
      <c r="BR187" s="502">
        <v>0</v>
      </c>
      <c r="BS187" s="502">
        <v>75936.039999999994</v>
      </c>
      <c r="BT187" s="502">
        <v>16665.830000000002</v>
      </c>
      <c r="BU187" s="502">
        <v>0</v>
      </c>
      <c r="BV187" s="502">
        <v>0</v>
      </c>
      <c r="BW187" s="502">
        <v>0</v>
      </c>
      <c r="BX187" s="502">
        <v>13688.71</v>
      </c>
      <c r="BY187" s="502">
        <v>22180</v>
      </c>
      <c r="BZ187" s="502">
        <v>0</v>
      </c>
      <c r="CA187" s="502">
        <v>0</v>
      </c>
      <c r="CB187" s="502">
        <v>0</v>
      </c>
      <c r="CC187" s="503">
        <f t="shared" si="5"/>
        <v>460992.11</v>
      </c>
      <c r="CD187" s="523"/>
      <c r="CE187" s="523"/>
      <c r="CF187" s="523"/>
      <c r="CG187" s="523"/>
      <c r="CH187" s="523"/>
      <c r="CI187" s="523"/>
    </row>
    <row r="188" spans="1:87" s="524" customFormat="1" x14ac:dyDescent="0.2">
      <c r="A188" s="521" t="s">
        <v>6491</v>
      </c>
      <c r="B188" s="497" t="s">
        <v>25</v>
      </c>
      <c r="C188" s="498" t="s">
        <v>26</v>
      </c>
      <c r="D188" s="499">
        <v>52010</v>
      </c>
      <c r="E188" s="525" t="s">
        <v>921</v>
      </c>
      <c r="F188" s="500" t="s">
        <v>251</v>
      </c>
      <c r="G188" s="501" t="s">
        <v>1040</v>
      </c>
      <c r="H188" s="502">
        <v>0</v>
      </c>
      <c r="I188" s="502">
        <v>0</v>
      </c>
      <c r="J188" s="502">
        <v>0</v>
      </c>
      <c r="K188" s="502">
        <v>0</v>
      </c>
      <c r="L188" s="502">
        <v>2521.1999999999998</v>
      </c>
      <c r="M188" s="502">
        <v>0</v>
      </c>
      <c r="N188" s="502">
        <v>0</v>
      </c>
      <c r="O188" s="502">
        <v>0</v>
      </c>
      <c r="P188" s="502">
        <v>0</v>
      </c>
      <c r="Q188" s="502">
        <v>0</v>
      </c>
      <c r="R188" s="502">
        <v>0</v>
      </c>
      <c r="S188" s="502">
        <v>0</v>
      </c>
      <c r="T188" s="502">
        <v>0</v>
      </c>
      <c r="U188" s="502">
        <v>0</v>
      </c>
      <c r="V188" s="502">
        <v>0</v>
      </c>
      <c r="W188" s="502">
        <v>0</v>
      </c>
      <c r="X188" s="502">
        <v>0</v>
      </c>
      <c r="Y188" s="502">
        <v>0</v>
      </c>
      <c r="Z188" s="502">
        <v>0</v>
      </c>
      <c r="AA188" s="502">
        <v>0</v>
      </c>
      <c r="AB188" s="502">
        <v>0</v>
      </c>
      <c r="AC188" s="502">
        <v>0</v>
      </c>
      <c r="AD188" s="502">
        <v>0</v>
      </c>
      <c r="AE188" s="502">
        <v>0</v>
      </c>
      <c r="AF188" s="502">
        <v>0</v>
      </c>
      <c r="AG188" s="502">
        <v>0</v>
      </c>
      <c r="AH188" s="502">
        <v>0</v>
      </c>
      <c r="AI188" s="502">
        <v>0</v>
      </c>
      <c r="AJ188" s="502">
        <v>0</v>
      </c>
      <c r="AK188" s="502">
        <v>0</v>
      </c>
      <c r="AL188" s="502">
        <v>0</v>
      </c>
      <c r="AM188" s="502">
        <v>0</v>
      </c>
      <c r="AN188" s="502">
        <v>0</v>
      </c>
      <c r="AO188" s="502">
        <v>0</v>
      </c>
      <c r="AP188" s="502">
        <v>0</v>
      </c>
      <c r="AQ188" s="502">
        <v>0</v>
      </c>
      <c r="AR188" s="502">
        <v>0</v>
      </c>
      <c r="AS188" s="502">
        <v>0</v>
      </c>
      <c r="AT188" s="502">
        <v>0</v>
      </c>
      <c r="AU188" s="502">
        <v>0</v>
      </c>
      <c r="AV188" s="502">
        <v>0</v>
      </c>
      <c r="AW188" s="502">
        <v>0</v>
      </c>
      <c r="AX188" s="502">
        <v>0</v>
      </c>
      <c r="AY188" s="502">
        <v>0</v>
      </c>
      <c r="AZ188" s="502">
        <v>0</v>
      </c>
      <c r="BA188" s="502">
        <v>0</v>
      </c>
      <c r="BB188" s="502">
        <v>0</v>
      </c>
      <c r="BC188" s="502">
        <v>0</v>
      </c>
      <c r="BD188" s="502">
        <v>0</v>
      </c>
      <c r="BE188" s="502">
        <v>0</v>
      </c>
      <c r="BF188" s="502">
        <v>0</v>
      </c>
      <c r="BG188" s="502">
        <v>0</v>
      </c>
      <c r="BH188" s="502">
        <v>0</v>
      </c>
      <c r="BI188" s="502">
        <v>0</v>
      </c>
      <c r="BJ188" s="502">
        <v>0</v>
      </c>
      <c r="BK188" s="502">
        <v>0</v>
      </c>
      <c r="BL188" s="502">
        <v>0</v>
      </c>
      <c r="BM188" s="502">
        <v>0</v>
      </c>
      <c r="BN188" s="502">
        <v>0</v>
      </c>
      <c r="BO188" s="502">
        <v>0</v>
      </c>
      <c r="BP188" s="502">
        <v>0</v>
      </c>
      <c r="BQ188" s="502">
        <v>0</v>
      </c>
      <c r="BR188" s="502">
        <v>0</v>
      </c>
      <c r="BS188" s="502">
        <v>0</v>
      </c>
      <c r="BT188" s="502">
        <v>0</v>
      </c>
      <c r="BU188" s="502">
        <v>0</v>
      </c>
      <c r="BV188" s="502">
        <v>0</v>
      </c>
      <c r="BW188" s="502">
        <v>0</v>
      </c>
      <c r="BX188" s="502">
        <v>0</v>
      </c>
      <c r="BY188" s="502">
        <v>0</v>
      </c>
      <c r="BZ188" s="502">
        <v>0</v>
      </c>
      <c r="CA188" s="502">
        <v>0</v>
      </c>
      <c r="CB188" s="502">
        <v>0</v>
      </c>
      <c r="CC188" s="503">
        <f t="shared" si="5"/>
        <v>2521.1999999999998</v>
      </c>
      <c r="CD188" s="523"/>
      <c r="CE188" s="523"/>
      <c r="CF188" s="523"/>
      <c r="CG188" s="523"/>
      <c r="CH188" s="523"/>
      <c r="CI188" s="523"/>
    </row>
    <row r="189" spans="1:87" s="524" customFormat="1" x14ac:dyDescent="0.2">
      <c r="A189" s="521" t="s">
        <v>6491</v>
      </c>
      <c r="B189" s="497" t="s">
        <v>25</v>
      </c>
      <c r="C189" s="498" t="s">
        <v>26</v>
      </c>
      <c r="D189" s="499">
        <v>52010</v>
      </c>
      <c r="E189" s="525" t="s">
        <v>921</v>
      </c>
      <c r="F189" s="500" t="s">
        <v>252</v>
      </c>
      <c r="G189" s="501" t="s">
        <v>1041</v>
      </c>
      <c r="H189" s="502">
        <v>0</v>
      </c>
      <c r="I189" s="502">
        <v>0</v>
      </c>
      <c r="J189" s="502">
        <v>0</v>
      </c>
      <c r="K189" s="502">
        <v>0</v>
      </c>
      <c r="L189" s="502">
        <v>2521.1999999999998</v>
      </c>
      <c r="M189" s="502">
        <v>0</v>
      </c>
      <c r="N189" s="502">
        <v>0</v>
      </c>
      <c r="O189" s="502">
        <v>0</v>
      </c>
      <c r="P189" s="502">
        <v>0</v>
      </c>
      <c r="Q189" s="502">
        <v>0</v>
      </c>
      <c r="R189" s="502">
        <v>0</v>
      </c>
      <c r="S189" s="502">
        <v>0</v>
      </c>
      <c r="T189" s="502">
        <v>0</v>
      </c>
      <c r="U189" s="502">
        <v>0</v>
      </c>
      <c r="V189" s="502">
        <v>0</v>
      </c>
      <c r="W189" s="502">
        <v>0</v>
      </c>
      <c r="X189" s="502">
        <v>0</v>
      </c>
      <c r="Y189" s="502">
        <v>0</v>
      </c>
      <c r="Z189" s="502">
        <v>0</v>
      </c>
      <c r="AA189" s="502">
        <v>0</v>
      </c>
      <c r="AB189" s="502">
        <v>0</v>
      </c>
      <c r="AC189" s="502">
        <v>0</v>
      </c>
      <c r="AD189" s="502">
        <v>0</v>
      </c>
      <c r="AE189" s="502">
        <v>0</v>
      </c>
      <c r="AF189" s="502">
        <v>0</v>
      </c>
      <c r="AG189" s="502">
        <v>0</v>
      </c>
      <c r="AH189" s="502">
        <v>0</v>
      </c>
      <c r="AI189" s="502">
        <v>0</v>
      </c>
      <c r="AJ189" s="502">
        <v>0</v>
      </c>
      <c r="AK189" s="502">
        <v>0</v>
      </c>
      <c r="AL189" s="502">
        <v>0</v>
      </c>
      <c r="AM189" s="502">
        <v>0</v>
      </c>
      <c r="AN189" s="502">
        <v>0</v>
      </c>
      <c r="AO189" s="502">
        <v>0</v>
      </c>
      <c r="AP189" s="502">
        <v>0</v>
      </c>
      <c r="AQ189" s="502">
        <v>0</v>
      </c>
      <c r="AR189" s="502">
        <v>0</v>
      </c>
      <c r="AS189" s="502">
        <v>0</v>
      </c>
      <c r="AT189" s="502">
        <v>0</v>
      </c>
      <c r="AU189" s="502">
        <v>0</v>
      </c>
      <c r="AV189" s="502">
        <v>0</v>
      </c>
      <c r="AW189" s="502">
        <v>0</v>
      </c>
      <c r="AX189" s="502">
        <v>0</v>
      </c>
      <c r="AY189" s="502">
        <v>0</v>
      </c>
      <c r="AZ189" s="502">
        <v>0</v>
      </c>
      <c r="BA189" s="502">
        <v>0</v>
      </c>
      <c r="BB189" s="502">
        <v>0</v>
      </c>
      <c r="BC189" s="502">
        <v>0</v>
      </c>
      <c r="BD189" s="502">
        <v>0</v>
      </c>
      <c r="BE189" s="502">
        <v>0</v>
      </c>
      <c r="BF189" s="502">
        <v>0</v>
      </c>
      <c r="BG189" s="502">
        <v>0</v>
      </c>
      <c r="BH189" s="502">
        <v>0</v>
      </c>
      <c r="BI189" s="502">
        <v>0</v>
      </c>
      <c r="BJ189" s="502">
        <v>0</v>
      </c>
      <c r="BK189" s="502">
        <v>0</v>
      </c>
      <c r="BL189" s="502">
        <v>0</v>
      </c>
      <c r="BM189" s="502">
        <v>0</v>
      </c>
      <c r="BN189" s="502">
        <v>0</v>
      </c>
      <c r="BO189" s="502">
        <v>0</v>
      </c>
      <c r="BP189" s="502">
        <v>0</v>
      </c>
      <c r="BQ189" s="502">
        <v>0</v>
      </c>
      <c r="BR189" s="502">
        <v>0</v>
      </c>
      <c r="BS189" s="502">
        <v>0</v>
      </c>
      <c r="BT189" s="502">
        <v>0</v>
      </c>
      <c r="BU189" s="502">
        <v>0</v>
      </c>
      <c r="BV189" s="502">
        <v>0</v>
      </c>
      <c r="BW189" s="502">
        <v>0</v>
      </c>
      <c r="BX189" s="502">
        <v>0</v>
      </c>
      <c r="BY189" s="502">
        <v>0</v>
      </c>
      <c r="BZ189" s="502">
        <v>0</v>
      </c>
      <c r="CA189" s="502">
        <v>0</v>
      </c>
      <c r="CB189" s="502">
        <v>0</v>
      </c>
      <c r="CC189" s="503">
        <f t="shared" si="5"/>
        <v>2521.1999999999998</v>
      </c>
      <c r="CD189" s="523"/>
      <c r="CE189" s="523"/>
      <c r="CF189" s="523"/>
      <c r="CG189" s="523"/>
      <c r="CH189" s="523"/>
      <c r="CI189" s="523"/>
    </row>
    <row r="190" spans="1:87" s="524" customFormat="1" x14ac:dyDescent="0.2">
      <c r="A190" s="521" t="s">
        <v>6491</v>
      </c>
      <c r="B190" s="497" t="s">
        <v>25</v>
      </c>
      <c r="C190" s="498" t="s">
        <v>26</v>
      </c>
      <c r="D190" s="499">
        <v>52010</v>
      </c>
      <c r="E190" s="525" t="s">
        <v>921</v>
      </c>
      <c r="F190" s="500" t="s">
        <v>253</v>
      </c>
      <c r="G190" s="501" t="s">
        <v>1042</v>
      </c>
      <c r="H190" s="502">
        <v>60272</v>
      </c>
      <c r="I190" s="502">
        <v>0</v>
      </c>
      <c r="J190" s="502">
        <v>0</v>
      </c>
      <c r="K190" s="502">
        <v>0</v>
      </c>
      <c r="L190" s="502">
        <v>0</v>
      </c>
      <c r="M190" s="502">
        <v>0</v>
      </c>
      <c r="N190" s="502">
        <v>323984.90000000002</v>
      </c>
      <c r="O190" s="502">
        <v>0</v>
      </c>
      <c r="P190" s="502">
        <v>0</v>
      </c>
      <c r="Q190" s="502">
        <v>0</v>
      </c>
      <c r="R190" s="502">
        <v>0</v>
      </c>
      <c r="S190" s="502">
        <v>0</v>
      </c>
      <c r="T190" s="502">
        <v>0</v>
      </c>
      <c r="U190" s="502">
        <v>0</v>
      </c>
      <c r="V190" s="502">
        <v>0</v>
      </c>
      <c r="W190" s="502">
        <v>0</v>
      </c>
      <c r="X190" s="502">
        <v>0</v>
      </c>
      <c r="Y190" s="502">
        <v>0</v>
      </c>
      <c r="Z190" s="502">
        <v>179431.67</v>
      </c>
      <c r="AA190" s="502">
        <v>0</v>
      </c>
      <c r="AB190" s="502">
        <v>0</v>
      </c>
      <c r="AC190" s="502">
        <v>0</v>
      </c>
      <c r="AD190" s="502">
        <v>0</v>
      </c>
      <c r="AE190" s="502">
        <v>0</v>
      </c>
      <c r="AF190" s="502">
        <v>0</v>
      </c>
      <c r="AG190" s="502">
        <v>0</v>
      </c>
      <c r="AH190" s="502">
        <v>0</v>
      </c>
      <c r="AI190" s="502">
        <v>289275</v>
      </c>
      <c r="AJ190" s="502">
        <v>0</v>
      </c>
      <c r="AK190" s="502">
        <v>0</v>
      </c>
      <c r="AL190" s="502">
        <v>0</v>
      </c>
      <c r="AM190" s="502">
        <v>0</v>
      </c>
      <c r="AN190" s="502">
        <v>0</v>
      </c>
      <c r="AO190" s="502">
        <v>0</v>
      </c>
      <c r="AP190" s="502">
        <v>0</v>
      </c>
      <c r="AQ190" s="502">
        <v>0</v>
      </c>
      <c r="AR190" s="502">
        <v>0</v>
      </c>
      <c r="AS190" s="502">
        <v>0</v>
      </c>
      <c r="AT190" s="502">
        <v>0</v>
      </c>
      <c r="AU190" s="502">
        <v>94046.77</v>
      </c>
      <c r="AV190" s="502">
        <v>0</v>
      </c>
      <c r="AW190" s="502">
        <v>0</v>
      </c>
      <c r="AX190" s="502">
        <v>0</v>
      </c>
      <c r="AY190" s="502">
        <v>0</v>
      </c>
      <c r="AZ190" s="502">
        <v>0</v>
      </c>
      <c r="BA190" s="502">
        <v>0</v>
      </c>
      <c r="BB190" s="502">
        <v>161629</v>
      </c>
      <c r="BC190" s="502">
        <v>0</v>
      </c>
      <c r="BD190" s="502">
        <v>0</v>
      </c>
      <c r="BE190" s="502">
        <v>0</v>
      </c>
      <c r="BF190" s="502">
        <v>0</v>
      </c>
      <c r="BG190" s="502">
        <v>0</v>
      </c>
      <c r="BH190" s="502">
        <v>0</v>
      </c>
      <c r="BI190" s="502">
        <v>0</v>
      </c>
      <c r="BJ190" s="502">
        <v>0</v>
      </c>
      <c r="BK190" s="502">
        <v>0</v>
      </c>
      <c r="BL190" s="502">
        <v>0</v>
      </c>
      <c r="BM190" s="502">
        <v>20000</v>
      </c>
      <c r="BN190" s="502">
        <v>69796.929999999993</v>
      </c>
      <c r="BO190" s="502">
        <v>0</v>
      </c>
      <c r="BP190" s="502">
        <v>0</v>
      </c>
      <c r="BQ190" s="502">
        <v>0</v>
      </c>
      <c r="BR190" s="502">
        <v>0</v>
      </c>
      <c r="BS190" s="502">
        <v>0</v>
      </c>
      <c r="BT190" s="502">
        <v>6705</v>
      </c>
      <c r="BU190" s="502">
        <v>14903</v>
      </c>
      <c r="BV190" s="502">
        <v>4500</v>
      </c>
      <c r="BW190" s="502">
        <v>0</v>
      </c>
      <c r="BX190" s="502">
        <v>0</v>
      </c>
      <c r="BY190" s="502">
        <v>19933</v>
      </c>
      <c r="BZ190" s="502">
        <v>0</v>
      </c>
      <c r="CA190" s="502">
        <v>0</v>
      </c>
      <c r="CB190" s="502">
        <v>0</v>
      </c>
      <c r="CC190" s="503">
        <f t="shared" si="5"/>
        <v>1244477.27</v>
      </c>
      <c r="CD190" s="523"/>
      <c r="CE190" s="523"/>
      <c r="CF190" s="523"/>
      <c r="CG190" s="523"/>
      <c r="CH190" s="523"/>
      <c r="CI190" s="523"/>
    </row>
    <row r="191" spans="1:87" s="524" customFormat="1" x14ac:dyDescent="0.2">
      <c r="A191" s="521" t="s">
        <v>6491</v>
      </c>
      <c r="B191" s="497" t="s">
        <v>25</v>
      </c>
      <c r="C191" s="498" t="s">
        <v>26</v>
      </c>
      <c r="D191" s="499">
        <v>52010</v>
      </c>
      <c r="E191" s="525" t="s">
        <v>921</v>
      </c>
      <c r="F191" s="500" t="s">
        <v>254</v>
      </c>
      <c r="G191" s="501" t="s">
        <v>1043</v>
      </c>
      <c r="H191" s="502">
        <v>95615</v>
      </c>
      <c r="I191" s="502">
        <v>0</v>
      </c>
      <c r="J191" s="502">
        <v>0</v>
      </c>
      <c r="K191" s="502">
        <v>0</v>
      </c>
      <c r="L191" s="502">
        <v>0</v>
      </c>
      <c r="M191" s="502">
        <v>0</v>
      </c>
      <c r="N191" s="502">
        <v>0</v>
      </c>
      <c r="O191" s="502">
        <v>0</v>
      </c>
      <c r="P191" s="502">
        <v>0</v>
      </c>
      <c r="Q191" s="502">
        <v>0</v>
      </c>
      <c r="R191" s="502">
        <v>0</v>
      </c>
      <c r="S191" s="502">
        <v>0</v>
      </c>
      <c r="T191" s="502">
        <v>0</v>
      </c>
      <c r="U191" s="502">
        <v>0</v>
      </c>
      <c r="V191" s="502">
        <v>0</v>
      </c>
      <c r="W191" s="502">
        <v>0</v>
      </c>
      <c r="X191" s="502">
        <v>0</v>
      </c>
      <c r="Y191" s="502">
        <v>0</v>
      </c>
      <c r="Z191" s="502">
        <v>0</v>
      </c>
      <c r="AA191" s="502">
        <v>0</v>
      </c>
      <c r="AB191" s="502">
        <v>0</v>
      </c>
      <c r="AC191" s="502">
        <v>0</v>
      </c>
      <c r="AD191" s="502">
        <v>0</v>
      </c>
      <c r="AE191" s="502">
        <v>0</v>
      </c>
      <c r="AF191" s="502">
        <v>0</v>
      </c>
      <c r="AG191" s="502">
        <v>0</v>
      </c>
      <c r="AH191" s="502">
        <v>0</v>
      </c>
      <c r="AI191" s="502">
        <v>48180</v>
      </c>
      <c r="AJ191" s="502">
        <v>0</v>
      </c>
      <c r="AK191" s="502">
        <v>0</v>
      </c>
      <c r="AL191" s="502">
        <v>0</v>
      </c>
      <c r="AM191" s="502">
        <v>0</v>
      </c>
      <c r="AN191" s="502">
        <v>0</v>
      </c>
      <c r="AO191" s="502">
        <v>0</v>
      </c>
      <c r="AP191" s="502">
        <v>0</v>
      </c>
      <c r="AQ191" s="502">
        <v>0</v>
      </c>
      <c r="AR191" s="502">
        <v>0</v>
      </c>
      <c r="AS191" s="502">
        <v>0</v>
      </c>
      <c r="AT191" s="502">
        <v>0</v>
      </c>
      <c r="AU191" s="502">
        <v>0</v>
      </c>
      <c r="AV191" s="502">
        <v>0</v>
      </c>
      <c r="AW191" s="502">
        <v>0</v>
      </c>
      <c r="AX191" s="502">
        <v>0</v>
      </c>
      <c r="AY191" s="502">
        <v>0</v>
      </c>
      <c r="AZ191" s="502">
        <v>0</v>
      </c>
      <c r="BA191" s="502">
        <v>0</v>
      </c>
      <c r="BB191" s="502">
        <v>0</v>
      </c>
      <c r="BC191" s="502">
        <v>0</v>
      </c>
      <c r="BD191" s="502">
        <v>0</v>
      </c>
      <c r="BE191" s="502">
        <v>0</v>
      </c>
      <c r="BF191" s="502">
        <v>0</v>
      </c>
      <c r="BG191" s="502">
        <v>0</v>
      </c>
      <c r="BH191" s="502">
        <v>0</v>
      </c>
      <c r="BI191" s="502">
        <v>0</v>
      </c>
      <c r="BJ191" s="502">
        <v>0</v>
      </c>
      <c r="BK191" s="502">
        <v>0</v>
      </c>
      <c r="BL191" s="502">
        <v>0</v>
      </c>
      <c r="BM191" s="502">
        <v>9950</v>
      </c>
      <c r="BN191" s="502">
        <v>0</v>
      </c>
      <c r="BO191" s="502">
        <v>0</v>
      </c>
      <c r="BP191" s="502">
        <v>0</v>
      </c>
      <c r="BQ191" s="502">
        <v>0</v>
      </c>
      <c r="BR191" s="502">
        <v>0</v>
      </c>
      <c r="BS191" s="502">
        <v>0</v>
      </c>
      <c r="BT191" s="502">
        <v>0</v>
      </c>
      <c r="BU191" s="502">
        <v>0</v>
      </c>
      <c r="BV191" s="502">
        <v>0</v>
      </c>
      <c r="BW191" s="502">
        <v>0</v>
      </c>
      <c r="BX191" s="502">
        <v>0</v>
      </c>
      <c r="BY191" s="502">
        <v>0</v>
      </c>
      <c r="BZ191" s="502">
        <v>0</v>
      </c>
      <c r="CA191" s="502">
        <v>0</v>
      </c>
      <c r="CB191" s="502">
        <v>0</v>
      </c>
      <c r="CC191" s="503">
        <f t="shared" si="5"/>
        <v>153745</v>
      </c>
      <c r="CD191" s="523"/>
      <c r="CE191" s="523"/>
      <c r="CF191" s="523"/>
      <c r="CG191" s="523"/>
      <c r="CH191" s="523"/>
      <c r="CI191" s="523"/>
    </row>
    <row r="192" spans="1:87" s="524" customFormat="1" x14ac:dyDescent="0.2">
      <c r="A192" s="521" t="s">
        <v>6491</v>
      </c>
      <c r="B192" s="497" t="s">
        <v>25</v>
      </c>
      <c r="C192" s="498" t="s">
        <v>26</v>
      </c>
      <c r="D192" s="499"/>
      <c r="E192" s="525"/>
      <c r="F192" s="500" t="s">
        <v>796</v>
      </c>
      <c r="G192" s="526" t="s">
        <v>797</v>
      </c>
      <c r="H192" s="502">
        <v>5699144.0899999999</v>
      </c>
      <c r="I192" s="522">
        <v>649000</v>
      </c>
      <c r="J192" s="522">
        <v>1148830.1100000001</v>
      </c>
      <c r="K192" s="522">
        <v>0</v>
      </c>
      <c r="L192" s="522">
        <v>587400</v>
      </c>
      <c r="M192" s="522">
        <v>170500</v>
      </c>
      <c r="N192" s="522">
        <v>8446323.8699999992</v>
      </c>
      <c r="O192" s="522">
        <v>0</v>
      </c>
      <c r="P192" s="522">
        <v>61600</v>
      </c>
      <c r="Q192" s="522">
        <v>1436600</v>
      </c>
      <c r="R192" s="522">
        <v>0</v>
      </c>
      <c r="S192" s="522">
        <v>0</v>
      </c>
      <c r="T192" s="522">
        <v>0</v>
      </c>
      <c r="U192" s="522">
        <v>1386440</v>
      </c>
      <c r="V192" s="522">
        <v>0</v>
      </c>
      <c r="W192" s="522">
        <v>0</v>
      </c>
      <c r="X192" s="522">
        <v>0</v>
      </c>
      <c r="Y192" s="522">
        <v>0</v>
      </c>
      <c r="Z192" s="522">
        <v>0</v>
      </c>
      <c r="AA192" s="522">
        <v>1163087.1000000001</v>
      </c>
      <c r="AB192" s="522">
        <v>525800</v>
      </c>
      <c r="AC192" s="522">
        <v>973764.64</v>
      </c>
      <c r="AD192" s="522">
        <v>0</v>
      </c>
      <c r="AE192" s="522">
        <v>293700</v>
      </c>
      <c r="AF192" s="522">
        <v>112000</v>
      </c>
      <c r="AG192" s="522">
        <v>454300</v>
      </c>
      <c r="AH192" s="522">
        <v>56000</v>
      </c>
      <c r="AI192" s="522">
        <v>6959559.5599999996</v>
      </c>
      <c r="AJ192" s="522">
        <v>32300</v>
      </c>
      <c r="AK192" s="522">
        <v>0</v>
      </c>
      <c r="AL192" s="522">
        <v>188906.67</v>
      </c>
      <c r="AM192" s="522">
        <v>184800</v>
      </c>
      <c r="AN192" s="522">
        <v>218941.94</v>
      </c>
      <c r="AO192" s="522">
        <v>0</v>
      </c>
      <c r="AP192" s="522">
        <v>266241.94</v>
      </c>
      <c r="AQ192" s="522">
        <v>293700</v>
      </c>
      <c r="AR192" s="522">
        <v>123200</v>
      </c>
      <c r="AS192" s="522">
        <v>0</v>
      </c>
      <c r="AT192" s="522">
        <v>123200</v>
      </c>
      <c r="AU192" s="522">
        <v>1673264.52</v>
      </c>
      <c r="AV192" s="522">
        <v>0</v>
      </c>
      <c r="AW192" s="522">
        <v>0</v>
      </c>
      <c r="AX192" s="522">
        <v>61600</v>
      </c>
      <c r="AY192" s="522">
        <v>0</v>
      </c>
      <c r="AZ192" s="522">
        <v>61600</v>
      </c>
      <c r="BA192" s="522">
        <v>123200</v>
      </c>
      <c r="BB192" s="522">
        <v>4974323.24</v>
      </c>
      <c r="BC192" s="522">
        <v>0</v>
      </c>
      <c r="BD192" s="522">
        <v>325600</v>
      </c>
      <c r="BE192" s="522">
        <v>0</v>
      </c>
      <c r="BF192" s="522">
        <v>0</v>
      </c>
      <c r="BG192" s="522">
        <v>1678600</v>
      </c>
      <c r="BH192" s="522">
        <v>99000</v>
      </c>
      <c r="BI192" s="522">
        <v>416900</v>
      </c>
      <c r="BJ192" s="522">
        <v>267000</v>
      </c>
      <c r="BK192" s="522">
        <v>293700</v>
      </c>
      <c r="BL192" s="522">
        <v>0</v>
      </c>
      <c r="BM192" s="522">
        <v>3722953.98</v>
      </c>
      <c r="BN192" s="522">
        <v>0</v>
      </c>
      <c r="BO192" s="522">
        <v>0</v>
      </c>
      <c r="BP192" s="522">
        <v>0</v>
      </c>
      <c r="BQ192" s="522">
        <v>0</v>
      </c>
      <c r="BR192" s="522">
        <v>246400</v>
      </c>
      <c r="BS192" s="522">
        <v>156800</v>
      </c>
      <c r="BT192" s="522">
        <v>1939277.42</v>
      </c>
      <c r="BU192" s="522">
        <v>67200</v>
      </c>
      <c r="BV192" s="522">
        <v>123200</v>
      </c>
      <c r="BW192" s="522">
        <v>170500</v>
      </c>
      <c r="BX192" s="522">
        <v>184800</v>
      </c>
      <c r="BY192" s="522">
        <v>778877.85</v>
      </c>
      <c r="BZ192" s="522">
        <v>61600</v>
      </c>
      <c r="CA192" s="522">
        <v>100800</v>
      </c>
      <c r="CB192" s="522">
        <v>0</v>
      </c>
      <c r="CC192" s="503">
        <f t="shared" si="5"/>
        <v>49082536.930000007</v>
      </c>
      <c r="CD192" s="523"/>
      <c r="CE192" s="523"/>
      <c r="CF192" s="523"/>
      <c r="CG192" s="523"/>
      <c r="CH192" s="523"/>
      <c r="CI192" s="523"/>
    </row>
    <row r="193" spans="1:87" s="524" customFormat="1" x14ac:dyDescent="0.2">
      <c r="A193" s="521" t="s">
        <v>6491</v>
      </c>
      <c r="B193" s="497" t="s">
        <v>25</v>
      </c>
      <c r="C193" s="498" t="s">
        <v>26</v>
      </c>
      <c r="D193" s="532"/>
      <c r="E193" s="525"/>
      <c r="F193" s="512" t="s">
        <v>798</v>
      </c>
      <c r="G193" s="533" t="s">
        <v>799</v>
      </c>
      <c r="H193" s="502">
        <v>84677.42</v>
      </c>
      <c r="I193" s="502">
        <v>0</v>
      </c>
      <c r="J193" s="502">
        <v>0</v>
      </c>
      <c r="K193" s="502">
        <v>0</v>
      </c>
      <c r="L193" s="502">
        <v>0</v>
      </c>
      <c r="M193" s="502">
        <v>0</v>
      </c>
      <c r="N193" s="502">
        <v>77000</v>
      </c>
      <c r="O193" s="502">
        <v>0</v>
      </c>
      <c r="P193" s="502">
        <v>0</v>
      </c>
      <c r="Q193" s="502">
        <v>0</v>
      </c>
      <c r="R193" s="502">
        <v>0</v>
      </c>
      <c r="S193" s="502">
        <v>0</v>
      </c>
      <c r="T193" s="502">
        <v>0</v>
      </c>
      <c r="U193" s="502">
        <v>0</v>
      </c>
      <c r="V193" s="502">
        <v>0</v>
      </c>
      <c r="W193" s="502">
        <v>0</v>
      </c>
      <c r="X193" s="502">
        <v>0</v>
      </c>
      <c r="Y193" s="502">
        <v>0</v>
      </c>
      <c r="Z193" s="502">
        <v>0</v>
      </c>
      <c r="AA193" s="502">
        <v>0</v>
      </c>
      <c r="AB193" s="502">
        <v>0</v>
      </c>
      <c r="AC193" s="502">
        <v>10500</v>
      </c>
      <c r="AD193" s="502">
        <v>0</v>
      </c>
      <c r="AE193" s="502">
        <v>0</v>
      </c>
      <c r="AF193" s="502">
        <v>0</v>
      </c>
      <c r="AG193" s="502">
        <v>0</v>
      </c>
      <c r="AH193" s="502">
        <v>0</v>
      </c>
      <c r="AI193" s="502">
        <v>115500</v>
      </c>
      <c r="AJ193" s="502">
        <v>0</v>
      </c>
      <c r="AK193" s="502">
        <v>0</v>
      </c>
      <c r="AL193" s="502">
        <v>0</v>
      </c>
      <c r="AM193" s="502">
        <v>0</v>
      </c>
      <c r="AN193" s="502">
        <v>0</v>
      </c>
      <c r="AO193" s="502">
        <v>0</v>
      </c>
      <c r="AP193" s="502">
        <v>0</v>
      </c>
      <c r="AQ193" s="502">
        <v>0</v>
      </c>
      <c r="AR193" s="502">
        <v>0</v>
      </c>
      <c r="AS193" s="502">
        <v>0</v>
      </c>
      <c r="AT193" s="502">
        <v>0</v>
      </c>
      <c r="AU193" s="502">
        <v>154000</v>
      </c>
      <c r="AV193" s="502">
        <v>0</v>
      </c>
      <c r="AW193" s="502">
        <v>0</v>
      </c>
      <c r="AX193" s="502">
        <v>0</v>
      </c>
      <c r="AY193" s="502">
        <v>0</v>
      </c>
      <c r="AZ193" s="502">
        <v>0</v>
      </c>
      <c r="BA193" s="502">
        <v>0</v>
      </c>
      <c r="BB193" s="502">
        <v>154000</v>
      </c>
      <c r="BC193" s="502">
        <v>0</v>
      </c>
      <c r="BD193" s="502">
        <v>0</v>
      </c>
      <c r="BE193" s="502">
        <v>0</v>
      </c>
      <c r="BF193" s="502">
        <v>0</v>
      </c>
      <c r="BG193" s="502">
        <v>0</v>
      </c>
      <c r="BH193" s="502">
        <v>0</v>
      </c>
      <c r="BI193" s="502">
        <v>0</v>
      </c>
      <c r="BJ193" s="502">
        <v>0</v>
      </c>
      <c r="BK193" s="502">
        <v>0</v>
      </c>
      <c r="BL193" s="502">
        <v>0</v>
      </c>
      <c r="BM193" s="502">
        <v>125774.19</v>
      </c>
      <c r="BN193" s="502">
        <v>0</v>
      </c>
      <c r="BO193" s="502">
        <v>0</v>
      </c>
      <c r="BP193" s="502">
        <v>0</v>
      </c>
      <c r="BQ193" s="502">
        <v>0</v>
      </c>
      <c r="BR193" s="502">
        <v>0</v>
      </c>
      <c r="BS193" s="502">
        <v>0</v>
      </c>
      <c r="BT193" s="502">
        <v>38500</v>
      </c>
      <c r="BU193" s="502">
        <v>0</v>
      </c>
      <c r="BV193" s="502">
        <v>0</v>
      </c>
      <c r="BW193" s="502">
        <v>0</v>
      </c>
      <c r="BX193" s="502">
        <v>0</v>
      </c>
      <c r="BY193" s="502">
        <v>0</v>
      </c>
      <c r="BZ193" s="502">
        <v>0</v>
      </c>
      <c r="CA193" s="502">
        <v>0</v>
      </c>
      <c r="CB193" s="502">
        <v>0</v>
      </c>
      <c r="CC193" s="503">
        <f t="shared" si="5"/>
        <v>759951.60999999987</v>
      </c>
      <c r="CD193" s="523"/>
      <c r="CE193" s="523"/>
      <c r="CF193" s="523"/>
      <c r="CG193" s="523"/>
      <c r="CH193" s="523"/>
      <c r="CI193" s="523"/>
    </row>
    <row r="194" spans="1:87" s="524" customFormat="1" ht="24.75" customHeight="1" x14ac:dyDescent="0.2">
      <c r="A194" s="521" t="s">
        <v>6491</v>
      </c>
      <c r="B194" s="497" t="s">
        <v>27</v>
      </c>
      <c r="C194" s="498" t="s">
        <v>672</v>
      </c>
      <c r="D194" s="499">
        <v>52030</v>
      </c>
      <c r="E194" s="525" t="s">
        <v>925</v>
      </c>
      <c r="F194" s="500" t="s">
        <v>255</v>
      </c>
      <c r="G194" s="501" t="s">
        <v>256</v>
      </c>
      <c r="H194" s="502">
        <v>22853257.120000001</v>
      </c>
      <c r="I194" s="522">
        <v>6965224.3399999999</v>
      </c>
      <c r="J194" s="522">
        <v>13619055.390000001</v>
      </c>
      <c r="K194" s="522">
        <v>4410200</v>
      </c>
      <c r="L194" s="522">
        <v>2030649.32</v>
      </c>
      <c r="M194" s="522">
        <v>2608617.92</v>
      </c>
      <c r="N194" s="522">
        <v>72447751.370000005</v>
      </c>
      <c r="O194" s="522">
        <v>2815512.17</v>
      </c>
      <c r="P194" s="522">
        <v>700465</v>
      </c>
      <c r="Q194" s="522">
        <v>22163593</v>
      </c>
      <c r="R194" s="522">
        <v>996663.63</v>
      </c>
      <c r="S194" s="522">
        <v>979804.42</v>
      </c>
      <c r="T194" s="522">
        <v>16455421.939999999</v>
      </c>
      <c r="U194" s="522">
        <v>7906919.4699999997</v>
      </c>
      <c r="V194" s="522">
        <v>317640</v>
      </c>
      <c r="W194" s="522">
        <v>843559.32</v>
      </c>
      <c r="X194" s="522">
        <v>1293089.05</v>
      </c>
      <c r="Y194" s="522">
        <v>1579712</v>
      </c>
      <c r="Z194" s="522">
        <v>5890102.4699999997</v>
      </c>
      <c r="AA194" s="522">
        <v>7381983.5499999998</v>
      </c>
      <c r="AB194" s="522">
        <v>1520689.13</v>
      </c>
      <c r="AC194" s="522">
        <v>9490040.5</v>
      </c>
      <c r="AD194" s="522">
        <v>1257309.42</v>
      </c>
      <c r="AE194" s="522">
        <v>2878373</v>
      </c>
      <c r="AF194" s="522">
        <v>2422908</v>
      </c>
      <c r="AG194" s="522">
        <v>2005943.05</v>
      </c>
      <c r="AH194" s="522">
        <v>2035392</v>
      </c>
      <c r="AI194" s="522">
        <v>51400222</v>
      </c>
      <c r="AJ194" s="522">
        <v>2677065.63</v>
      </c>
      <c r="AK194" s="522">
        <v>1912937.67</v>
      </c>
      <c r="AL194" s="522">
        <v>979809.12</v>
      </c>
      <c r="AM194" s="522">
        <v>742987.37</v>
      </c>
      <c r="AN194" s="522">
        <v>1406737.86</v>
      </c>
      <c r="AO194" s="522">
        <v>1701925.14</v>
      </c>
      <c r="AP194" s="522">
        <v>944258.5</v>
      </c>
      <c r="AQ194" s="522">
        <v>2384395.62</v>
      </c>
      <c r="AR194" s="522">
        <v>732296.55</v>
      </c>
      <c r="AS194" s="522">
        <v>1617963.01</v>
      </c>
      <c r="AT194" s="522">
        <v>905367</v>
      </c>
      <c r="AU194" s="522">
        <v>10440772.869999999</v>
      </c>
      <c r="AV194" s="522">
        <v>922679.32</v>
      </c>
      <c r="AW194" s="522">
        <v>1303730.43</v>
      </c>
      <c r="AX194" s="522">
        <v>1274952</v>
      </c>
      <c r="AY194" s="522">
        <v>896520</v>
      </c>
      <c r="AZ194" s="522">
        <v>604585</v>
      </c>
      <c r="BA194" s="522">
        <v>1429960</v>
      </c>
      <c r="BB194" s="522">
        <v>18493971.25</v>
      </c>
      <c r="BC194" s="522">
        <v>2309197.7000000002</v>
      </c>
      <c r="BD194" s="522">
        <v>16524</v>
      </c>
      <c r="BE194" s="522">
        <v>5278930</v>
      </c>
      <c r="BF194" s="522">
        <v>4193306.1</v>
      </c>
      <c r="BG194" s="522">
        <v>759206</v>
      </c>
      <c r="BH194" s="522">
        <v>7673409.2998000002</v>
      </c>
      <c r="BI194" s="522">
        <v>7194515.5</v>
      </c>
      <c r="BJ194" s="522">
        <v>2160846</v>
      </c>
      <c r="BK194" s="522">
        <v>737022</v>
      </c>
      <c r="BL194" s="522">
        <v>604559</v>
      </c>
      <c r="BM194" s="522">
        <v>17005316</v>
      </c>
      <c r="BN194" s="522">
        <v>9063061.5999999996</v>
      </c>
      <c r="BO194" s="522">
        <v>4839784</v>
      </c>
      <c r="BP194" s="522">
        <v>1302203.8500000001</v>
      </c>
      <c r="BQ194" s="522">
        <v>350850.2</v>
      </c>
      <c r="BR194" s="522">
        <v>709529.84</v>
      </c>
      <c r="BS194" s="522">
        <v>66180</v>
      </c>
      <c r="BT194" s="522">
        <v>14661625</v>
      </c>
      <c r="BU194" s="522">
        <v>1059092.01</v>
      </c>
      <c r="BV194" s="522">
        <v>1406953</v>
      </c>
      <c r="BW194" s="522">
        <v>5949400.4699999997</v>
      </c>
      <c r="BX194" s="522">
        <v>6922789.9900000002</v>
      </c>
      <c r="BY194" s="522">
        <v>9240565</v>
      </c>
      <c r="BZ194" s="522">
        <v>3062544.1</v>
      </c>
      <c r="CA194" s="522">
        <v>2491461.69</v>
      </c>
      <c r="CB194" s="522">
        <v>3734491</v>
      </c>
      <c r="CC194" s="503">
        <f t="shared" si="5"/>
        <v>431436376.26980007</v>
      </c>
      <c r="CD194" s="523"/>
      <c r="CE194" s="523"/>
      <c r="CF194" s="523"/>
      <c r="CG194" s="523"/>
      <c r="CH194" s="523"/>
      <c r="CI194" s="523"/>
    </row>
    <row r="195" spans="1:87" s="524" customFormat="1" ht="25.5" customHeight="1" x14ac:dyDescent="0.2">
      <c r="A195" s="521" t="s">
        <v>6491</v>
      </c>
      <c r="B195" s="497" t="s">
        <v>27</v>
      </c>
      <c r="C195" s="498" t="s">
        <v>672</v>
      </c>
      <c r="D195" s="499">
        <v>52030</v>
      </c>
      <c r="E195" s="525" t="s">
        <v>925</v>
      </c>
      <c r="F195" s="500" t="s">
        <v>257</v>
      </c>
      <c r="G195" s="501" t="s">
        <v>258</v>
      </c>
      <c r="H195" s="502">
        <v>104454</v>
      </c>
      <c r="I195" s="522">
        <v>2637</v>
      </c>
      <c r="J195" s="522">
        <v>1315888.33</v>
      </c>
      <c r="K195" s="522">
        <v>0</v>
      </c>
      <c r="L195" s="522">
        <v>309737.5</v>
      </c>
      <c r="M195" s="522">
        <v>1653118.69</v>
      </c>
      <c r="N195" s="522">
        <v>16722676.869999999</v>
      </c>
      <c r="O195" s="522">
        <v>39640</v>
      </c>
      <c r="P195" s="522">
        <v>265540</v>
      </c>
      <c r="Q195" s="522">
        <v>511600</v>
      </c>
      <c r="R195" s="522">
        <v>0</v>
      </c>
      <c r="S195" s="522">
        <v>190100</v>
      </c>
      <c r="T195" s="522">
        <v>2535564</v>
      </c>
      <c r="U195" s="522">
        <v>1306791.57</v>
      </c>
      <c r="V195" s="522">
        <v>0</v>
      </c>
      <c r="W195" s="522">
        <v>0</v>
      </c>
      <c r="X195" s="522">
        <v>0</v>
      </c>
      <c r="Y195" s="522">
        <v>415337</v>
      </c>
      <c r="Z195" s="522">
        <v>936974.83</v>
      </c>
      <c r="AA195" s="522">
        <v>234389.89</v>
      </c>
      <c r="AB195" s="522">
        <v>207375.87</v>
      </c>
      <c r="AC195" s="522">
        <v>3017207.76</v>
      </c>
      <c r="AD195" s="522">
        <v>649855.92000000004</v>
      </c>
      <c r="AE195" s="522">
        <v>173951</v>
      </c>
      <c r="AF195" s="522">
        <v>3056346</v>
      </c>
      <c r="AG195" s="522">
        <v>345857.32</v>
      </c>
      <c r="AH195" s="522">
        <v>143299</v>
      </c>
      <c r="AI195" s="522">
        <v>10079411</v>
      </c>
      <c r="AJ195" s="522">
        <v>0</v>
      </c>
      <c r="AK195" s="522">
        <v>0</v>
      </c>
      <c r="AL195" s="522">
        <v>490204.33</v>
      </c>
      <c r="AM195" s="522">
        <v>13500</v>
      </c>
      <c r="AN195" s="522">
        <v>315033.78000000003</v>
      </c>
      <c r="AO195" s="522">
        <v>284475</v>
      </c>
      <c r="AP195" s="522">
        <v>870248.55</v>
      </c>
      <c r="AQ195" s="522">
        <v>913446.8</v>
      </c>
      <c r="AR195" s="522">
        <v>362021.29</v>
      </c>
      <c r="AS195" s="522">
        <v>210558.81</v>
      </c>
      <c r="AT195" s="522">
        <v>147847</v>
      </c>
      <c r="AU195" s="522">
        <v>2903964.77</v>
      </c>
      <c r="AV195" s="522">
        <v>1575288.41</v>
      </c>
      <c r="AW195" s="522">
        <v>654821.49</v>
      </c>
      <c r="AX195" s="522">
        <v>853275.35</v>
      </c>
      <c r="AY195" s="522">
        <v>615572.38</v>
      </c>
      <c r="AZ195" s="522">
        <v>593153</v>
      </c>
      <c r="BA195" s="522">
        <v>626990</v>
      </c>
      <c r="BB195" s="522">
        <v>0</v>
      </c>
      <c r="BC195" s="522">
        <v>739656.39</v>
      </c>
      <c r="BD195" s="522">
        <v>1369675</v>
      </c>
      <c r="BE195" s="522">
        <v>0</v>
      </c>
      <c r="BF195" s="522">
        <v>0</v>
      </c>
      <c r="BG195" s="522">
        <v>0</v>
      </c>
      <c r="BH195" s="522">
        <v>1589067.91</v>
      </c>
      <c r="BI195" s="522">
        <v>0</v>
      </c>
      <c r="BJ195" s="522">
        <v>2304585</v>
      </c>
      <c r="BK195" s="522">
        <v>0</v>
      </c>
      <c r="BL195" s="522">
        <v>354906</v>
      </c>
      <c r="BM195" s="522">
        <v>2254723.4</v>
      </c>
      <c r="BN195" s="522">
        <v>613611.18000000005</v>
      </c>
      <c r="BO195" s="522">
        <v>1670998</v>
      </c>
      <c r="BP195" s="522">
        <v>392837.51</v>
      </c>
      <c r="BQ195" s="522">
        <v>0</v>
      </c>
      <c r="BR195" s="522">
        <v>202561.13</v>
      </c>
      <c r="BS195" s="522">
        <v>255805.34</v>
      </c>
      <c r="BT195" s="522">
        <v>8026568.5</v>
      </c>
      <c r="BU195" s="522">
        <v>1664454.54</v>
      </c>
      <c r="BV195" s="522">
        <v>1816491</v>
      </c>
      <c r="BW195" s="522">
        <v>1651868.6</v>
      </c>
      <c r="BX195" s="522">
        <v>2642732.0299999998</v>
      </c>
      <c r="BY195" s="522">
        <v>607669</v>
      </c>
      <c r="BZ195" s="522">
        <v>2076257.62</v>
      </c>
      <c r="CA195" s="522">
        <v>1338360</v>
      </c>
      <c r="CB195" s="522">
        <v>472061</v>
      </c>
      <c r="CC195" s="503">
        <f t="shared" si="5"/>
        <v>87693043.660000011</v>
      </c>
      <c r="CD195" s="523"/>
      <c r="CE195" s="523"/>
      <c r="CF195" s="523"/>
      <c r="CG195" s="523"/>
      <c r="CH195" s="523"/>
      <c r="CI195" s="523"/>
    </row>
    <row r="196" spans="1:87" s="524" customFormat="1" ht="25.5" customHeight="1" x14ac:dyDescent="0.2">
      <c r="A196" s="521" t="s">
        <v>6491</v>
      </c>
      <c r="B196" s="497" t="s">
        <v>27</v>
      </c>
      <c r="C196" s="498" t="s">
        <v>672</v>
      </c>
      <c r="D196" s="499">
        <v>52020</v>
      </c>
      <c r="E196" s="525" t="s">
        <v>927</v>
      </c>
      <c r="F196" s="500" t="s">
        <v>259</v>
      </c>
      <c r="G196" s="501" t="s">
        <v>1035</v>
      </c>
      <c r="H196" s="502">
        <v>65806848</v>
      </c>
      <c r="I196" s="522">
        <v>15911495.75</v>
      </c>
      <c r="J196" s="522">
        <v>19600855.969999999</v>
      </c>
      <c r="K196" s="522">
        <v>10524370</v>
      </c>
      <c r="L196" s="522">
        <v>6409915.75</v>
      </c>
      <c r="M196" s="522">
        <v>1572002.12</v>
      </c>
      <c r="N196" s="522">
        <v>68606574.489999995</v>
      </c>
      <c r="O196" s="522">
        <v>11890442.65</v>
      </c>
      <c r="P196" s="522">
        <v>1787951.82</v>
      </c>
      <c r="Q196" s="522">
        <v>30564053.199999999</v>
      </c>
      <c r="R196" s="522">
        <v>3736988</v>
      </c>
      <c r="S196" s="522">
        <v>9260089.1699999999</v>
      </c>
      <c r="T196" s="522">
        <v>17328734</v>
      </c>
      <c r="U196" s="522">
        <v>12626884.050000001</v>
      </c>
      <c r="V196" s="522">
        <v>1565410</v>
      </c>
      <c r="W196" s="522">
        <v>4461791.49</v>
      </c>
      <c r="X196" s="522">
        <v>6668860</v>
      </c>
      <c r="Y196" s="522">
        <v>2411643</v>
      </c>
      <c r="Z196" s="522">
        <v>49381678.479999997</v>
      </c>
      <c r="AA196" s="522">
        <v>14802470.83</v>
      </c>
      <c r="AB196" s="522">
        <v>6625351.5099999998</v>
      </c>
      <c r="AC196" s="522">
        <v>15101627.289999999</v>
      </c>
      <c r="AD196" s="522">
        <v>3781009.63</v>
      </c>
      <c r="AE196" s="522">
        <v>7042597.5599999996</v>
      </c>
      <c r="AF196" s="522">
        <v>6141372</v>
      </c>
      <c r="AG196" s="522">
        <v>3014732.68</v>
      </c>
      <c r="AH196" s="522">
        <v>2702663</v>
      </c>
      <c r="AI196" s="522">
        <v>62707330</v>
      </c>
      <c r="AJ196" s="522">
        <v>2597887.66</v>
      </c>
      <c r="AK196" s="522">
        <v>3606929.56</v>
      </c>
      <c r="AL196" s="522">
        <v>2673883.56</v>
      </c>
      <c r="AM196" s="522">
        <v>3705439.6</v>
      </c>
      <c r="AN196" s="522">
        <v>5688627.3799999999</v>
      </c>
      <c r="AO196" s="522">
        <v>4756874.5</v>
      </c>
      <c r="AP196" s="522">
        <v>3958197.33</v>
      </c>
      <c r="AQ196" s="522">
        <v>6767730.29</v>
      </c>
      <c r="AR196" s="522">
        <v>3747373.72</v>
      </c>
      <c r="AS196" s="522">
        <v>3614860.49</v>
      </c>
      <c r="AT196" s="522">
        <v>3393168</v>
      </c>
      <c r="AU196" s="522">
        <v>20621249.489999998</v>
      </c>
      <c r="AV196" s="522">
        <v>265766.67</v>
      </c>
      <c r="AW196" s="522">
        <v>3615481.21</v>
      </c>
      <c r="AX196" s="522">
        <v>3845639.82</v>
      </c>
      <c r="AY196" s="522">
        <v>2604037.4500000002</v>
      </c>
      <c r="AZ196" s="522">
        <v>380769</v>
      </c>
      <c r="BA196" s="522">
        <v>3456878.38</v>
      </c>
      <c r="BB196" s="522">
        <v>61229942.240000002</v>
      </c>
      <c r="BC196" s="522">
        <v>5487634.4800000004</v>
      </c>
      <c r="BD196" s="522">
        <v>5189747.38</v>
      </c>
      <c r="BE196" s="522">
        <v>14333806</v>
      </c>
      <c r="BF196" s="522">
        <v>12630454.890000001</v>
      </c>
      <c r="BG196" s="522">
        <v>6706221</v>
      </c>
      <c r="BH196" s="522">
        <v>9646942</v>
      </c>
      <c r="BI196" s="522">
        <v>11483632</v>
      </c>
      <c r="BJ196" s="522">
        <v>4276087</v>
      </c>
      <c r="BK196" s="522">
        <v>1964734.35</v>
      </c>
      <c r="BL196" s="522">
        <v>1347999</v>
      </c>
      <c r="BM196" s="522">
        <v>23924280</v>
      </c>
      <c r="BN196" s="522">
        <v>22754744.52</v>
      </c>
      <c r="BO196" s="522">
        <v>0</v>
      </c>
      <c r="BP196" s="522">
        <v>1671847.29</v>
      </c>
      <c r="BQ196" s="522">
        <v>3669604.14</v>
      </c>
      <c r="BR196" s="522">
        <v>4307122.37</v>
      </c>
      <c r="BS196" s="522">
        <v>2746</v>
      </c>
      <c r="BT196" s="522">
        <v>35863584.840000004</v>
      </c>
      <c r="BU196" s="522">
        <v>2030141.76</v>
      </c>
      <c r="BV196" s="522">
        <v>2497006</v>
      </c>
      <c r="BW196" s="522">
        <v>4783222.1100000003</v>
      </c>
      <c r="BX196" s="522">
        <v>4402758.71</v>
      </c>
      <c r="BY196" s="522">
        <v>14098365</v>
      </c>
      <c r="BZ196" s="522">
        <v>2343657.94</v>
      </c>
      <c r="CA196" s="522">
        <v>0</v>
      </c>
      <c r="CB196" s="522">
        <v>1149795</v>
      </c>
      <c r="CC196" s="503">
        <f t="shared" si="5"/>
        <v>799132612.57000017</v>
      </c>
      <c r="CD196" s="523"/>
      <c r="CE196" s="523"/>
      <c r="CF196" s="523"/>
      <c r="CG196" s="523"/>
      <c r="CH196" s="523"/>
      <c r="CI196" s="523"/>
    </row>
    <row r="197" spans="1:87" s="524" customFormat="1" ht="25.5" customHeight="1" x14ac:dyDescent="0.2">
      <c r="A197" s="521" t="s">
        <v>6491</v>
      </c>
      <c r="B197" s="497" t="s">
        <v>27</v>
      </c>
      <c r="C197" s="498" t="s">
        <v>672</v>
      </c>
      <c r="D197" s="499">
        <v>52020</v>
      </c>
      <c r="E197" s="525" t="s">
        <v>927</v>
      </c>
      <c r="F197" s="500" t="s">
        <v>260</v>
      </c>
      <c r="G197" s="501" t="s">
        <v>261</v>
      </c>
      <c r="H197" s="502">
        <v>22976745</v>
      </c>
      <c r="I197" s="522">
        <v>5740996.5800000001</v>
      </c>
      <c r="J197" s="522">
        <v>4579929.78</v>
      </c>
      <c r="K197" s="522">
        <v>1166324</v>
      </c>
      <c r="L197" s="522">
        <v>1881661.6</v>
      </c>
      <c r="M197" s="522">
        <v>1333620</v>
      </c>
      <c r="N197" s="522">
        <v>46869797.969999999</v>
      </c>
      <c r="O197" s="522">
        <v>5134927.42</v>
      </c>
      <c r="P197" s="522">
        <v>3351256.87</v>
      </c>
      <c r="Q197" s="522">
        <v>0</v>
      </c>
      <c r="R197" s="522">
        <v>1874296.51</v>
      </c>
      <c r="S197" s="522">
        <v>7972429.2000000002</v>
      </c>
      <c r="T197" s="522">
        <v>7970055</v>
      </c>
      <c r="U197" s="522">
        <v>7928571.8799999999</v>
      </c>
      <c r="V197" s="522">
        <v>755193</v>
      </c>
      <c r="W197" s="522">
        <v>2387476.9300000002</v>
      </c>
      <c r="X197" s="522">
        <v>562680</v>
      </c>
      <c r="Y197" s="522">
        <v>1159210</v>
      </c>
      <c r="Z197" s="522">
        <v>22985038.420000002</v>
      </c>
      <c r="AA197" s="522">
        <v>2289505.71</v>
      </c>
      <c r="AB197" s="522">
        <v>2215874.84</v>
      </c>
      <c r="AC197" s="522">
        <v>9014565.7100000009</v>
      </c>
      <c r="AD197" s="522">
        <v>3653112.74</v>
      </c>
      <c r="AE197" s="522">
        <v>1573390</v>
      </c>
      <c r="AF197" s="522">
        <v>5205596.09</v>
      </c>
      <c r="AG197" s="522">
        <v>1081797.26</v>
      </c>
      <c r="AH197" s="522">
        <v>1733482</v>
      </c>
      <c r="AI197" s="522">
        <v>26039691</v>
      </c>
      <c r="AJ197" s="522">
        <v>4232514.1900000004</v>
      </c>
      <c r="AK197" s="522">
        <v>0</v>
      </c>
      <c r="AL197" s="522">
        <v>1919703.55</v>
      </c>
      <c r="AM197" s="522">
        <v>1214730</v>
      </c>
      <c r="AN197" s="522">
        <v>2893813.03</v>
      </c>
      <c r="AO197" s="522">
        <v>3444396.66</v>
      </c>
      <c r="AP197" s="522">
        <v>2788174.01</v>
      </c>
      <c r="AQ197" s="522">
        <v>2838123.27</v>
      </c>
      <c r="AR197" s="522">
        <v>2696049.06</v>
      </c>
      <c r="AS197" s="522">
        <v>1949994.09</v>
      </c>
      <c r="AT197" s="522">
        <v>1623588</v>
      </c>
      <c r="AU197" s="522">
        <v>13858853.390000001</v>
      </c>
      <c r="AV197" s="522">
        <v>5139301.79</v>
      </c>
      <c r="AW197" s="522">
        <v>2510384.79</v>
      </c>
      <c r="AX197" s="522">
        <v>1318288.1299999999</v>
      </c>
      <c r="AY197" s="522">
        <v>2387278.16</v>
      </c>
      <c r="AZ197" s="522">
        <v>2464427</v>
      </c>
      <c r="BA197" s="522">
        <v>1009784.2</v>
      </c>
      <c r="BB197" s="522">
        <v>0</v>
      </c>
      <c r="BC197" s="522">
        <v>3249954</v>
      </c>
      <c r="BD197" s="522">
        <v>2092602.26</v>
      </c>
      <c r="BE197" s="522">
        <v>0</v>
      </c>
      <c r="BF197" s="522">
        <v>0</v>
      </c>
      <c r="BG197" s="522">
        <v>67760</v>
      </c>
      <c r="BH197" s="522">
        <v>4916504.5599999996</v>
      </c>
      <c r="BI197" s="522">
        <v>0</v>
      </c>
      <c r="BJ197" s="522">
        <v>2847633</v>
      </c>
      <c r="BK197" s="522">
        <v>948786.61</v>
      </c>
      <c r="BL197" s="522">
        <v>1228200</v>
      </c>
      <c r="BM197" s="522">
        <v>23865277</v>
      </c>
      <c r="BN197" s="522">
        <v>10467488.380000001</v>
      </c>
      <c r="BO197" s="522">
        <v>0</v>
      </c>
      <c r="BP197" s="522">
        <v>1435650.49</v>
      </c>
      <c r="BQ197" s="522">
        <v>1828660.65</v>
      </c>
      <c r="BR197" s="522">
        <v>5032216.5199999996</v>
      </c>
      <c r="BS197" s="522">
        <v>3468870</v>
      </c>
      <c r="BT197" s="522">
        <v>13585565</v>
      </c>
      <c r="BU197" s="522">
        <v>3233304.9</v>
      </c>
      <c r="BV197" s="522">
        <v>3224760</v>
      </c>
      <c r="BW197" s="522">
        <v>2500533</v>
      </c>
      <c r="BX197" s="522">
        <v>2058017.57</v>
      </c>
      <c r="BY197" s="522">
        <v>1945340</v>
      </c>
      <c r="BZ197" s="522">
        <v>1594346.29</v>
      </c>
      <c r="CA197" s="522">
        <v>2550407.1</v>
      </c>
      <c r="CB197" s="522">
        <v>583622</v>
      </c>
      <c r="CC197" s="503">
        <f t="shared" si="5"/>
        <v>346452128.15999997</v>
      </c>
      <c r="CD197" s="523"/>
      <c r="CE197" s="523"/>
      <c r="CF197" s="523"/>
      <c r="CG197" s="523"/>
      <c r="CH197" s="523"/>
      <c r="CI197" s="523"/>
    </row>
    <row r="198" spans="1:87" s="524" customFormat="1" ht="25.5" customHeight="1" x14ac:dyDescent="0.2">
      <c r="A198" s="521" t="s">
        <v>6491</v>
      </c>
      <c r="B198" s="497" t="s">
        <v>27</v>
      </c>
      <c r="C198" s="498" t="s">
        <v>672</v>
      </c>
      <c r="D198" s="499">
        <v>52040</v>
      </c>
      <c r="E198" s="525" t="s">
        <v>929</v>
      </c>
      <c r="F198" s="500" t="s">
        <v>262</v>
      </c>
      <c r="G198" s="501" t="s">
        <v>263</v>
      </c>
      <c r="H198" s="502">
        <v>0</v>
      </c>
      <c r="I198" s="522">
        <v>3994399.88</v>
      </c>
      <c r="J198" s="522">
        <v>237435</v>
      </c>
      <c r="K198" s="522">
        <v>5711138.54</v>
      </c>
      <c r="L198" s="522">
        <v>1189034</v>
      </c>
      <c r="M198" s="522">
        <v>0</v>
      </c>
      <c r="N198" s="522">
        <v>2843775</v>
      </c>
      <c r="O198" s="522">
        <v>10386614</v>
      </c>
      <c r="P198" s="522">
        <v>1116167.8999999999</v>
      </c>
      <c r="Q198" s="522">
        <v>26299975</v>
      </c>
      <c r="R198" s="522">
        <v>1320865.75</v>
      </c>
      <c r="S198" s="522">
        <v>5074112.96</v>
      </c>
      <c r="T198" s="522">
        <v>2709107</v>
      </c>
      <c r="U198" s="522">
        <v>5138084</v>
      </c>
      <c r="V198" s="522">
        <v>0</v>
      </c>
      <c r="W198" s="522">
        <v>2801388.13</v>
      </c>
      <c r="X198" s="522">
        <v>0</v>
      </c>
      <c r="Y198" s="522">
        <v>3214335</v>
      </c>
      <c r="Z198" s="522">
        <v>3064100.61</v>
      </c>
      <c r="AA198" s="522">
        <v>888684.76</v>
      </c>
      <c r="AB198" s="522">
        <v>743915.94</v>
      </c>
      <c r="AC198" s="522">
        <v>773110</v>
      </c>
      <c r="AD198" s="522">
        <v>0</v>
      </c>
      <c r="AE198" s="522">
        <v>0</v>
      </c>
      <c r="AF198" s="522">
        <v>832403.52</v>
      </c>
      <c r="AG198" s="522">
        <v>0</v>
      </c>
      <c r="AH198" s="522">
        <v>0</v>
      </c>
      <c r="AI198" s="522">
        <v>0</v>
      </c>
      <c r="AJ198" s="522">
        <v>549770.03</v>
      </c>
      <c r="AK198" s="522">
        <v>0</v>
      </c>
      <c r="AL198" s="522">
        <v>0</v>
      </c>
      <c r="AM198" s="522">
        <v>0</v>
      </c>
      <c r="AN198" s="522">
        <v>37800</v>
      </c>
      <c r="AO198" s="522">
        <v>0</v>
      </c>
      <c r="AP198" s="522">
        <v>0</v>
      </c>
      <c r="AQ198" s="522">
        <v>0</v>
      </c>
      <c r="AR198" s="522">
        <v>0</v>
      </c>
      <c r="AS198" s="522">
        <v>536760</v>
      </c>
      <c r="AT198" s="522">
        <v>0</v>
      </c>
      <c r="AU198" s="522">
        <v>2032530</v>
      </c>
      <c r="AV198" s="522">
        <v>0</v>
      </c>
      <c r="AW198" s="522">
        <v>1089305</v>
      </c>
      <c r="AX198" s="522">
        <v>754000</v>
      </c>
      <c r="AY198" s="522">
        <v>2311726.4</v>
      </c>
      <c r="AZ198" s="522">
        <v>0</v>
      </c>
      <c r="BA198" s="522">
        <v>0</v>
      </c>
      <c r="BB198" s="522">
        <v>0</v>
      </c>
      <c r="BC198" s="522">
        <v>0</v>
      </c>
      <c r="BD198" s="522">
        <v>5250</v>
      </c>
      <c r="BE198" s="522">
        <v>0</v>
      </c>
      <c r="BF198" s="522">
        <v>0</v>
      </c>
      <c r="BG198" s="522">
        <v>0</v>
      </c>
      <c r="BH198" s="522">
        <v>0</v>
      </c>
      <c r="BI198" s="522">
        <v>0</v>
      </c>
      <c r="BJ198" s="522">
        <v>0</v>
      </c>
      <c r="BK198" s="522">
        <v>0</v>
      </c>
      <c r="BL198" s="522">
        <v>0</v>
      </c>
      <c r="BM198" s="522">
        <v>451481.78</v>
      </c>
      <c r="BN198" s="522">
        <v>0</v>
      </c>
      <c r="BO198" s="522">
        <v>118300</v>
      </c>
      <c r="BP198" s="522">
        <v>172501</v>
      </c>
      <c r="BQ198" s="522">
        <v>370428</v>
      </c>
      <c r="BR198" s="522">
        <v>0</v>
      </c>
      <c r="BS198" s="522">
        <v>0</v>
      </c>
      <c r="BT198" s="522">
        <v>533010</v>
      </c>
      <c r="BU198" s="522">
        <v>0</v>
      </c>
      <c r="BV198" s="522">
        <v>0</v>
      </c>
      <c r="BW198" s="522">
        <v>0</v>
      </c>
      <c r="BX198" s="522">
        <v>0</v>
      </c>
      <c r="BY198" s="522">
        <v>86320</v>
      </c>
      <c r="BZ198" s="522">
        <v>0</v>
      </c>
      <c r="CA198" s="522">
        <v>0</v>
      </c>
      <c r="CB198" s="522">
        <v>0</v>
      </c>
      <c r="CC198" s="503">
        <f t="shared" si="5"/>
        <v>87387829.200000003</v>
      </c>
      <c r="CD198" s="523"/>
      <c r="CE198" s="523"/>
      <c r="CF198" s="523"/>
      <c r="CG198" s="523"/>
      <c r="CH198" s="523"/>
      <c r="CI198" s="523"/>
    </row>
    <row r="199" spans="1:87" s="524" customFormat="1" ht="25.5" customHeight="1" x14ac:dyDescent="0.2">
      <c r="A199" s="521" t="s">
        <v>6491</v>
      </c>
      <c r="B199" s="497" t="s">
        <v>27</v>
      </c>
      <c r="C199" s="498" t="s">
        <v>672</v>
      </c>
      <c r="D199" s="499">
        <v>52040</v>
      </c>
      <c r="E199" s="525" t="s">
        <v>929</v>
      </c>
      <c r="F199" s="500" t="s">
        <v>264</v>
      </c>
      <c r="G199" s="501" t="s">
        <v>602</v>
      </c>
      <c r="H199" s="502">
        <v>0</v>
      </c>
      <c r="I199" s="522">
        <v>3898751.11</v>
      </c>
      <c r="J199" s="522">
        <v>0</v>
      </c>
      <c r="K199" s="522">
        <v>200674</v>
      </c>
      <c r="L199" s="522">
        <v>0</v>
      </c>
      <c r="M199" s="522">
        <v>0</v>
      </c>
      <c r="N199" s="522">
        <v>1263774</v>
      </c>
      <c r="O199" s="522">
        <v>1623527</v>
      </c>
      <c r="P199" s="522">
        <v>0</v>
      </c>
      <c r="Q199" s="522">
        <v>162200</v>
      </c>
      <c r="R199" s="522">
        <v>114549</v>
      </c>
      <c r="S199" s="522">
        <v>1337126.5</v>
      </c>
      <c r="T199" s="522">
        <v>324575</v>
      </c>
      <c r="U199" s="522">
        <v>2193689</v>
      </c>
      <c r="V199" s="522">
        <v>0</v>
      </c>
      <c r="W199" s="522">
        <v>0</v>
      </c>
      <c r="X199" s="522">
        <v>0</v>
      </c>
      <c r="Y199" s="522">
        <v>1308683.5</v>
      </c>
      <c r="Z199" s="522">
        <v>0</v>
      </c>
      <c r="AA199" s="522">
        <v>50778.8</v>
      </c>
      <c r="AB199" s="522">
        <v>38940</v>
      </c>
      <c r="AC199" s="522">
        <v>44020</v>
      </c>
      <c r="AD199" s="522">
        <v>96260</v>
      </c>
      <c r="AE199" s="522">
        <v>0</v>
      </c>
      <c r="AF199" s="522">
        <v>729040.88</v>
      </c>
      <c r="AG199" s="522">
        <v>0</v>
      </c>
      <c r="AH199" s="522">
        <v>0</v>
      </c>
      <c r="AI199" s="522">
        <v>0</v>
      </c>
      <c r="AJ199" s="522">
        <v>215417.4</v>
      </c>
      <c r="AK199" s="522">
        <v>0</v>
      </c>
      <c r="AL199" s="522">
        <v>0</v>
      </c>
      <c r="AM199" s="522">
        <v>0</v>
      </c>
      <c r="AN199" s="522">
        <v>0</v>
      </c>
      <c r="AO199" s="522">
        <v>0</v>
      </c>
      <c r="AP199" s="522">
        <v>0</v>
      </c>
      <c r="AQ199" s="522">
        <v>0</v>
      </c>
      <c r="AR199" s="522">
        <v>0</v>
      </c>
      <c r="AS199" s="522">
        <v>0</v>
      </c>
      <c r="AT199" s="522">
        <v>19143</v>
      </c>
      <c r="AU199" s="522">
        <v>0</v>
      </c>
      <c r="AV199" s="522">
        <v>0</v>
      </c>
      <c r="AW199" s="522">
        <v>0</v>
      </c>
      <c r="AX199" s="522">
        <v>0</v>
      </c>
      <c r="AY199" s="522">
        <v>0</v>
      </c>
      <c r="AZ199" s="522">
        <v>0</v>
      </c>
      <c r="BA199" s="522">
        <v>0</v>
      </c>
      <c r="BB199" s="522">
        <v>0</v>
      </c>
      <c r="BC199" s="522">
        <v>0</v>
      </c>
      <c r="BD199" s="522">
        <v>2100</v>
      </c>
      <c r="BE199" s="522">
        <v>0</v>
      </c>
      <c r="BF199" s="522">
        <v>0</v>
      </c>
      <c r="BG199" s="522">
        <v>845296</v>
      </c>
      <c r="BH199" s="522">
        <v>0</v>
      </c>
      <c r="BI199" s="522">
        <v>0</v>
      </c>
      <c r="BJ199" s="522">
        <v>0</v>
      </c>
      <c r="BK199" s="522">
        <v>0</v>
      </c>
      <c r="BL199" s="522">
        <v>0</v>
      </c>
      <c r="BM199" s="522">
        <v>363234.85</v>
      </c>
      <c r="BN199" s="522">
        <v>0</v>
      </c>
      <c r="BO199" s="522">
        <v>0</v>
      </c>
      <c r="BP199" s="522">
        <v>19254</v>
      </c>
      <c r="BQ199" s="522">
        <v>186844</v>
      </c>
      <c r="BR199" s="522">
        <v>0</v>
      </c>
      <c r="BS199" s="522">
        <v>0</v>
      </c>
      <c r="BT199" s="522">
        <v>0</v>
      </c>
      <c r="BU199" s="522">
        <v>0</v>
      </c>
      <c r="BV199" s="522">
        <v>0</v>
      </c>
      <c r="BW199" s="522">
        <v>0</v>
      </c>
      <c r="BX199" s="522">
        <v>0</v>
      </c>
      <c r="BY199" s="522">
        <v>0</v>
      </c>
      <c r="BZ199" s="522">
        <v>0</v>
      </c>
      <c r="CA199" s="522">
        <v>0</v>
      </c>
      <c r="CB199" s="522">
        <v>0</v>
      </c>
      <c r="CC199" s="503">
        <f t="shared" si="5"/>
        <v>15037878.040000001</v>
      </c>
      <c r="CD199" s="523"/>
      <c r="CE199" s="523"/>
      <c r="CF199" s="523"/>
      <c r="CG199" s="523"/>
      <c r="CH199" s="523"/>
      <c r="CI199" s="523"/>
    </row>
    <row r="200" spans="1:87" s="524" customFormat="1" x14ac:dyDescent="0.2">
      <c r="A200" s="521" t="s">
        <v>6491</v>
      </c>
      <c r="B200" s="497" t="s">
        <v>29</v>
      </c>
      <c r="C200" s="498" t="s">
        <v>30</v>
      </c>
      <c r="D200" s="499">
        <v>51070</v>
      </c>
      <c r="E200" s="525" t="s">
        <v>923</v>
      </c>
      <c r="F200" s="500" t="s">
        <v>233</v>
      </c>
      <c r="G200" s="501" t="s">
        <v>234</v>
      </c>
      <c r="H200" s="502">
        <v>0</v>
      </c>
      <c r="I200" s="502">
        <v>62915</v>
      </c>
      <c r="J200" s="502">
        <v>2235620</v>
      </c>
      <c r="K200" s="502">
        <v>449767</v>
      </c>
      <c r="L200" s="502">
        <v>717103.36</v>
      </c>
      <c r="M200" s="502">
        <v>23380</v>
      </c>
      <c r="N200" s="502">
        <v>0</v>
      </c>
      <c r="O200" s="502">
        <v>0</v>
      </c>
      <c r="P200" s="502">
        <v>0</v>
      </c>
      <c r="Q200" s="502">
        <v>0</v>
      </c>
      <c r="R200" s="502">
        <v>0</v>
      </c>
      <c r="S200" s="502">
        <v>0</v>
      </c>
      <c r="T200" s="502">
        <v>0</v>
      </c>
      <c r="U200" s="502">
        <v>3398471.84</v>
      </c>
      <c r="V200" s="502">
        <v>0</v>
      </c>
      <c r="W200" s="502">
        <v>0</v>
      </c>
      <c r="X200" s="502">
        <v>0</v>
      </c>
      <c r="Y200" s="502">
        <v>0</v>
      </c>
      <c r="Z200" s="502">
        <v>15000</v>
      </c>
      <c r="AA200" s="502">
        <v>0</v>
      </c>
      <c r="AB200" s="502">
        <v>310754</v>
      </c>
      <c r="AC200" s="502">
        <v>0</v>
      </c>
      <c r="AD200" s="502">
        <v>0</v>
      </c>
      <c r="AE200" s="502">
        <v>0</v>
      </c>
      <c r="AF200" s="502">
        <v>0</v>
      </c>
      <c r="AG200" s="502">
        <v>0</v>
      </c>
      <c r="AH200" s="502">
        <v>0</v>
      </c>
      <c r="AI200" s="502">
        <v>1157345</v>
      </c>
      <c r="AJ200" s="502">
        <v>0</v>
      </c>
      <c r="AK200" s="502">
        <v>0</v>
      </c>
      <c r="AL200" s="502">
        <v>0</v>
      </c>
      <c r="AM200" s="502">
        <v>0</v>
      </c>
      <c r="AN200" s="502">
        <v>0</v>
      </c>
      <c r="AO200" s="502">
        <v>0</v>
      </c>
      <c r="AP200" s="502">
        <v>0</v>
      </c>
      <c r="AQ200" s="502">
        <v>148975.5</v>
      </c>
      <c r="AR200" s="502">
        <v>0</v>
      </c>
      <c r="AS200" s="502">
        <v>5000</v>
      </c>
      <c r="AT200" s="502">
        <v>19724</v>
      </c>
      <c r="AU200" s="502">
        <v>1503350</v>
      </c>
      <c r="AV200" s="502">
        <v>0</v>
      </c>
      <c r="AW200" s="502">
        <v>0</v>
      </c>
      <c r="AX200" s="502">
        <v>0</v>
      </c>
      <c r="AY200" s="502">
        <v>0</v>
      </c>
      <c r="AZ200" s="502">
        <v>0</v>
      </c>
      <c r="BA200" s="502">
        <v>0</v>
      </c>
      <c r="BB200" s="502">
        <v>0</v>
      </c>
      <c r="BC200" s="502">
        <v>0</v>
      </c>
      <c r="BD200" s="502">
        <v>139120</v>
      </c>
      <c r="BE200" s="502">
        <v>0</v>
      </c>
      <c r="BF200" s="502">
        <v>0</v>
      </c>
      <c r="BG200" s="502">
        <v>747372</v>
      </c>
      <c r="BH200" s="502">
        <v>0</v>
      </c>
      <c r="BI200" s="502">
        <v>0</v>
      </c>
      <c r="BJ200" s="502">
        <v>245950</v>
      </c>
      <c r="BK200" s="502">
        <v>0</v>
      </c>
      <c r="BL200" s="502">
        <v>0</v>
      </c>
      <c r="BM200" s="502">
        <v>0</v>
      </c>
      <c r="BN200" s="502">
        <v>0</v>
      </c>
      <c r="BO200" s="502">
        <v>0</v>
      </c>
      <c r="BP200" s="502">
        <v>0</v>
      </c>
      <c r="BQ200" s="502">
        <v>31520</v>
      </c>
      <c r="BR200" s="502">
        <v>0</v>
      </c>
      <c r="BS200" s="502">
        <v>0</v>
      </c>
      <c r="BT200" s="502">
        <v>1005190</v>
      </c>
      <c r="BU200" s="502">
        <v>0</v>
      </c>
      <c r="BV200" s="502">
        <v>0</v>
      </c>
      <c r="BW200" s="502">
        <v>0</v>
      </c>
      <c r="BX200" s="502">
        <v>172520</v>
      </c>
      <c r="BY200" s="502">
        <v>1186830</v>
      </c>
      <c r="BZ200" s="502">
        <v>146760</v>
      </c>
      <c r="CA200" s="502">
        <v>0</v>
      </c>
      <c r="CB200" s="502">
        <v>0</v>
      </c>
      <c r="CC200" s="503">
        <f t="shared" si="5"/>
        <v>13722667.699999999</v>
      </c>
      <c r="CD200" s="523"/>
      <c r="CE200" s="523"/>
      <c r="CF200" s="523"/>
      <c r="CG200" s="523"/>
      <c r="CH200" s="523"/>
      <c r="CI200" s="523"/>
    </row>
    <row r="201" spans="1:87" s="524" customFormat="1" x14ac:dyDescent="0.2">
      <c r="A201" s="521" t="s">
        <v>6491</v>
      </c>
      <c r="B201" s="497" t="s">
        <v>29</v>
      </c>
      <c r="C201" s="498" t="s">
        <v>30</v>
      </c>
      <c r="D201" s="499"/>
      <c r="E201" s="525"/>
      <c r="F201" s="500" t="s">
        <v>800</v>
      </c>
      <c r="G201" s="501" t="s">
        <v>6493</v>
      </c>
      <c r="H201" s="502">
        <v>12586480</v>
      </c>
      <c r="I201" s="522">
        <v>2072945</v>
      </c>
      <c r="J201" s="522">
        <v>3972340</v>
      </c>
      <c r="K201" s="522">
        <v>11093743.029999999</v>
      </c>
      <c r="L201" s="522">
        <v>0</v>
      </c>
      <c r="M201" s="522">
        <v>162240</v>
      </c>
      <c r="N201" s="522">
        <v>34949920</v>
      </c>
      <c r="O201" s="522">
        <v>2594050</v>
      </c>
      <c r="P201" s="522">
        <v>825900</v>
      </c>
      <c r="Q201" s="522">
        <v>12327370</v>
      </c>
      <c r="R201" s="522">
        <v>904700</v>
      </c>
      <c r="S201" s="522">
        <v>1276100</v>
      </c>
      <c r="T201" s="522">
        <v>4649925</v>
      </c>
      <c r="U201" s="522">
        <v>3632325</v>
      </c>
      <c r="V201" s="522">
        <v>481200</v>
      </c>
      <c r="W201" s="522">
        <v>1608125</v>
      </c>
      <c r="X201" s="522">
        <v>979500</v>
      </c>
      <c r="Y201" s="522">
        <v>745380</v>
      </c>
      <c r="Z201" s="522">
        <v>17726545</v>
      </c>
      <c r="AA201" s="522">
        <v>3591080</v>
      </c>
      <c r="AB201" s="522">
        <v>1022200</v>
      </c>
      <c r="AC201" s="522">
        <v>0</v>
      </c>
      <c r="AD201" s="522">
        <v>452198</v>
      </c>
      <c r="AE201" s="522">
        <v>1396052</v>
      </c>
      <c r="AF201" s="522">
        <v>0</v>
      </c>
      <c r="AG201" s="522">
        <v>491760</v>
      </c>
      <c r="AH201" s="522">
        <v>409920</v>
      </c>
      <c r="AI201" s="522">
        <v>21245870</v>
      </c>
      <c r="AJ201" s="522">
        <v>875365.67</v>
      </c>
      <c r="AK201" s="522">
        <v>360720</v>
      </c>
      <c r="AL201" s="522">
        <v>786882</v>
      </c>
      <c r="AM201" s="522">
        <v>443120</v>
      </c>
      <c r="AN201" s="522">
        <v>1327235</v>
      </c>
      <c r="AO201" s="522">
        <v>512160</v>
      </c>
      <c r="AP201" s="522">
        <v>512840</v>
      </c>
      <c r="AQ201" s="522">
        <v>1207900</v>
      </c>
      <c r="AR201" s="522">
        <v>698740</v>
      </c>
      <c r="AS201" s="522">
        <v>819200</v>
      </c>
      <c r="AT201" s="522">
        <v>447600</v>
      </c>
      <c r="AU201" s="522">
        <v>9935267</v>
      </c>
      <c r="AV201" s="522">
        <v>3735099</v>
      </c>
      <c r="AW201" s="522">
        <v>819520</v>
      </c>
      <c r="AX201" s="522">
        <v>753840</v>
      </c>
      <c r="AY201" s="522">
        <v>480624</v>
      </c>
      <c r="AZ201" s="522">
        <v>1812970</v>
      </c>
      <c r="BA201" s="522">
        <v>408660</v>
      </c>
      <c r="BB201" s="522">
        <v>15700155</v>
      </c>
      <c r="BC201" s="522">
        <v>12180</v>
      </c>
      <c r="BD201" s="522">
        <v>0</v>
      </c>
      <c r="BE201" s="522">
        <v>0</v>
      </c>
      <c r="BF201" s="522">
        <v>12574415.75</v>
      </c>
      <c r="BG201" s="522">
        <v>0</v>
      </c>
      <c r="BH201" s="522">
        <v>2222100</v>
      </c>
      <c r="BI201" s="522">
        <v>1830030</v>
      </c>
      <c r="BJ201" s="522">
        <v>503176</v>
      </c>
      <c r="BK201" s="522">
        <v>379680</v>
      </c>
      <c r="BL201" s="522">
        <v>272880</v>
      </c>
      <c r="BM201" s="522">
        <v>14904030</v>
      </c>
      <c r="BN201" s="522">
        <v>29793349.59</v>
      </c>
      <c r="BO201" s="522">
        <v>960100</v>
      </c>
      <c r="BP201" s="522">
        <v>206460</v>
      </c>
      <c r="BQ201" s="522">
        <v>814240</v>
      </c>
      <c r="BR201" s="522">
        <v>469080</v>
      </c>
      <c r="BS201" s="522">
        <v>525850</v>
      </c>
      <c r="BT201" s="522">
        <v>9553187.5</v>
      </c>
      <c r="BU201" s="522">
        <v>705600</v>
      </c>
      <c r="BV201" s="522">
        <v>738000</v>
      </c>
      <c r="BW201" s="522">
        <v>0</v>
      </c>
      <c r="BX201" s="522">
        <v>1393770</v>
      </c>
      <c r="BY201" s="522">
        <v>2945685</v>
      </c>
      <c r="BZ201" s="522">
        <v>385800</v>
      </c>
      <c r="CA201" s="522">
        <v>0</v>
      </c>
      <c r="CB201" s="522">
        <v>471600</v>
      </c>
      <c r="CC201" s="503">
        <f t="shared" si="5"/>
        <v>264496979.53999999</v>
      </c>
      <c r="CD201" s="523"/>
      <c r="CE201" s="523"/>
      <c r="CF201" s="523"/>
      <c r="CG201" s="523"/>
      <c r="CH201" s="523"/>
      <c r="CI201" s="523"/>
    </row>
    <row r="202" spans="1:87" s="524" customFormat="1" x14ac:dyDescent="0.2">
      <c r="A202" s="521" t="s">
        <v>6491</v>
      </c>
      <c r="B202" s="497" t="s">
        <v>29</v>
      </c>
      <c r="C202" s="498" t="s">
        <v>30</v>
      </c>
      <c r="D202" s="499">
        <v>52070</v>
      </c>
      <c r="E202" s="525" t="s">
        <v>935</v>
      </c>
      <c r="F202" s="500" t="s">
        <v>268</v>
      </c>
      <c r="G202" s="501" t="s">
        <v>6494</v>
      </c>
      <c r="H202" s="502">
        <v>21681902</v>
      </c>
      <c r="I202" s="522">
        <v>5483066.6600000001</v>
      </c>
      <c r="J202" s="522">
        <v>6247355.9500000002</v>
      </c>
      <c r="K202" s="522">
        <v>2358500</v>
      </c>
      <c r="L202" s="522">
        <v>1746709.83</v>
      </c>
      <c r="M202" s="522">
        <v>927854.83</v>
      </c>
      <c r="N202" s="522">
        <v>31317198</v>
      </c>
      <c r="O202" s="522">
        <v>4410690</v>
      </c>
      <c r="P202" s="522">
        <v>1094321</v>
      </c>
      <c r="Q202" s="522">
        <v>11095086</v>
      </c>
      <c r="R202" s="522">
        <v>1065528</v>
      </c>
      <c r="S202" s="522">
        <v>3099133</v>
      </c>
      <c r="T202" s="522">
        <v>7111976</v>
      </c>
      <c r="U202" s="522">
        <v>5885702</v>
      </c>
      <c r="V202" s="522">
        <v>572350</v>
      </c>
      <c r="W202" s="522">
        <v>2267558.5099999998</v>
      </c>
      <c r="X202" s="522">
        <v>1566644</v>
      </c>
      <c r="Y202" s="522">
        <v>1172317</v>
      </c>
      <c r="Z202" s="522">
        <v>17085886.510000002</v>
      </c>
      <c r="AA202" s="522">
        <v>5446652</v>
      </c>
      <c r="AB202" s="522">
        <v>1414258</v>
      </c>
      <c r="AC202" s="522">
        <v>6265709</v>
      </c>
      <c r="AD202" s="522">
        <v>1191157</v>
      </c>
      <c r="AE202" s="522">
        <v>190000</v>
      </c>
      <c r="AF202" s="522">
        <v>897514</v>
      </c>
      <c r="AG202" s="522">
        <v>630000</v>
      </c>
      <c r="AH202" s="522">
        <v>604000</v>
      </c>
      <c r="AI202" s="522">
        <v>28161234.66</v>
      </c>
      <c r="AJ202" s="522">
        <v>702709</v>
      </c>
      <c r="AK202" s="522">
        <v>1084474</v>
      </c>
      <c r="AL202" s="522">
        <v>1047500</v>
      </c>
      <c r="AM202" s="522">
        <v>1088000</v>
      </c>
      <c r="AN202" s="522">
        <v>399241</v>
      </c>
      <c r="AO202" s="522">
        <v>0</v>
      </c>
      <c r="AP202" s="522">
        <v>1290544</v>
      </c>
      <c r="AQ202" s="522">
        <v>1868590</v>
      </c>
      <c r="AR202" s="522">
        <v>1186161</v>
      </c>
      <c r="AS202" s="522">
        <v>1402133</v>
      </c>
      <c r="AT202" s="522">
        <v>873918</v>
      </c>
      <c r="AU202" s="522">
        <v>9653666.7899999991</v>
      </c>
      <c r="AV202" s="522">
        <v>1129000</v>
      </c>
      <c r="AW202" s="522">
        <v>1283470.97</v>
      </c>
      <c r="AX202" s="522">
        <v>1007000</v>
      </c>
      <c r="AY202" s="522">
        <v>954500</v>
      </c>
      <c r="AZ202" s="522">
        <v>537500</v>
      </c>
      <c r="BA202" s="522">
        <v>582612.9</v>
      </c>
      <c r="BB202" s="522">
        <v>21983500</v>
      </c>
      <c r="BC202" s="522">
        <v>1324019</v>
      </c>
      <c r="BD202" s="522">
        <v>1836594</v>
      </c>
      <c r="BE202" s="522">
        <v>2597303</v>
      </c>
      <c r="BF202" s="522">
        <v>2666525</v>
      </c>
      <c r="BG202" s="522">
        <v>827480</v>
      </c>
      <c r="BH202" s="522">
        <v>3492493</v>
      </c>
      <c r="BI202" s="522">
        <v>1470354</v>
      </c>
      <c r="BJ202" s="522">
        <v>1440244</v>
      </c>
      <c r="BK202" s="522">
        <v>994148</v>
      </c>
      <c r="BL202" s="522">
        <v>696499</v>
      </c>
      <c r="BM202" s="522">
        <v>21612207</v>
      </c>
      <c r="BN202" s="522">
        <v>12791472</v>
      </c>
      <c r="BO202" s="522">
        <v>1628922</v>
      </c>
      <c r="BP202" s="522">
        <v>774000</v>
      </c>
      <c r="BQ202" s="522">
        <v>1351372</v>
      </c>
      <c r="BR202" s="522">
        <v>2172154</v>
      </c>
      <c r="BS202" s="522">
        <v>878951</v>
      </c>
      <c r="BT202" s="522">
        <v>11257822</v>
      </c>
      <c r="BU202" s="522">
        <v>1361513</v>
      </c>
      <c r="BV202" s="522">
        <v>1065500</v>
      </c>
      <c r="BW202" s="522">
        <v>1709016</v>
      </c>
      <c r="BX202" s="522">
        <v>1607500</v>
      </c>
      <c r="BY202" s="522">
        <v>4975990</v>
      </c>
      <c r="BZ202" s="522">
        <v>1240186</v>
      </c>
      <c r="CA202" s="522">
        <v>760500</v>
      </c>
      <c r="CB202" s="522">
        <v>866000</v>
      </c>
      <c r="CC202" s="503">
        <f t="shared" si="5"/>
        <v>302463588.61000001</v>
      </c>
      <c r="CD202" s="523"/>
      <c r="CE202" s="523"/>
      <c r="CF202" s="523"/>
      <c r="CG202" s="523"/>
      <c r="CH202" s="523"/>
      <c r="CI202" s="523"/>
    </row>
    <row r="203" spans="1:87" s="524" customFormat="1" x14ac:dyDescent="0.2">
      <c r="A203" s="521" t="s">
        <v>6491</v>
      </c>
      <c r="B203" s="497" t="s">
        <v>29</v>
      </c>
      <c r="C203" s="498" t="s">
        <v>30</v>
      </c>
      <c r="D203" s="499">
        <v>52070</v>
      </c>
      <c r="E203" s="525" t="s">
        <v>935</v>
      </c>
      <c r="F203" s="500" t="s">
        <v>271</v>
      </c>
      <c r="G203" s="501" t="s">
        <v>6495</v>
      </c>
      <c r="H203" s="502">
        <v>1761480</v>
      </c>
      <c r="I203" s="522">
        <v>895233.34</v>
      </c>
      <c r="J203" s="522">
        <v>1399597.84</v>
      </c>
      <c r="K203" s="522">
        <v>265000</v>
      </c>
      <c r="L203" s="522">
        <v>103725</v>
      </c>
      <c r="M203" s="522">
        <v>18500</v>
      </c>
      <c r="N203" s="522">
        <v>3281768</v>
      </c>
      <c r="O203" s="522">
        <v>618901</v>
      </c>
      <c r="P203" s="522">
        <v>82781.350000000006</v>
      </c>
      <c r="Q203" s="522">
        <v>1699668</v>
      </c>
      <c r="R203" s="522">
        <v>89500</v>
      </c>
      <c r="S203" s="522">
        <v>124426.48</v>
      </c>
      <c r="T203" s="522">
        <v>711000</v>
      </c>
      <c r="U203" s="522">
        <v>645848</v>
      </c>
      <c r="V203" s="522">
        <v>24500</v>
      </c>
      <c r="W203" s="522">
        <v>82398.490000000005</v>
      </c>
      <c r="X203" s="522">
        <v>123903</v>
      </c>
      <c r="Y203" s="522">
        <v>75466</v>
      </c>
      <c r="Z203" s="522">
        <v>437416</v>
      </c>
      <c r="AA203" s="522">
        <v>470315</v>
      </c>
      <c r="AB203" s="522">
        <v>616000</v>
      </c>
      <c r="AC203" s="522">
        <v>646037.48</v>
      </c>
      <c r="AD203" s="522">
        <v>140983.88</v>
      </c>
      <c r="AE203" s="522">
        <v>87000</v>
      </c>
      <c r="AF203" s="522">
        <v>622850</v>
      </c>
      <c r="AG203" s="522">
        <v>74500</v>
      </c>
      <c r="AH203" s="522">
        <v>87150</v>
      </c>
      <c r="AI203" s="522">
        <v>3688596</v>
      </c>
      <c r="AJ203" s="522">
        <v>96814.39</v>
      </c>
      <c r="AK203" s="522">
        <v>32356</v>
      </c>
      <c r="AL203" s="522">
        <v>107595.1</v>
      </c>
      <c r="AM203" s="522">
        <v>97677.52</v>
      </c>
      <c r="AN203" s="522">
        <v>83741</v>
      </c>
      <c r="AO203" s="522">
        <v>84742</v>
      </c>
      <c r="AP203" s="522">
        <v>64875</v>
      </c>
      <c r="AQ203" s="522">
        <v>127266</v>
      </c>
      <c r="AR203" s="522">
        <v>77000</v>
      </c>
      <c r="AS203" s="522">
        <v>127184</v>
      </c>
      <c r="AT203" s="522">
        <v>45742</v>
      </c>
      <c r="AU203" s="522">
        <v>670566</v>
      </c>
      <c r="AV203" s="522">
        <v>172000</v>
      </c>
      <c r="AW203" s="522">
        <v>81500</v>
      </c>
      <c r="AX203" s="522">
        <v>85500</v>
      </c>
      <c r="AY203" s="522">
        <v>78500</v>
      </c>
      <c r="AZ203" s="522">
        <v>52000</v>
      </c>
      <c r="BA203" s="522">
        <v>59233.33</v>
      </c>
      <c r="BB203" s="522">
        <v>810259.23</v>
      </c>
      <c r="BC203" s="522">
        <v>69000</v>
      </c>
      <c r="BD203" s="522">
        <v>141074.72</v>
      </c>
      <c r="BE203" s="522">
        <v>146015</v>
      </c>
      <c r="BF203" s="522">
        <v>169353</v>
      </c>
      <c r="BG203" s="522">
        <v>190166</v>
      </c>
      <c r="BH203" s="522">
        <v>405169.82</v>
      </c>
      <c r="BI203" s="522">
        <v>352403</v>
      </c>
      <c r="BJ203" s="522">
        <v>107193</v>
      </c>
      <c r="BK203" s="522">
        <v>33500</v>
      </c>
      <c r="BL203" s="522">
        <v>31767</v>
      </c>
      <c r="BM203" s="522">
        <v>1345962</v>
      </c>
      <c r="BN203" s="522">
        <v>2610000</v>
      </c>
      <c r="BO203" s="522">
        <v>76500</v>
      </c>
      <c r="BP203" s="522">
        <v>9000</v>
      </c>
      <c r="BQ203" s="522">
        <v>0</v>
      </c>
      <c r="BR203" s="522">
        <v>28206</v>
      </c>
      <c r="BS203" s="522">
        <v>0</v>
      </c>
      <c r="BT203" s="522">
        <v>1294500</v>
      </c>
      <c r="BU203" s="522">
        <v>60886.78</v>
      </c>
      <c r="BV203" s="522">
        <v>83500</v>
      </c>
      <c r="BW203" s="522">
        <v>97000</v>
      </c>
      <c r="BX203" s="522">
        <v>247000</v>
      </c>
      <c r="BY203" s="522">
        <v>590549</v>
      </c>
      <c r="BZ203" s="522">
        <v>114000</v>
      </c>
      <c r="CA203" s="522">
        <v>126000</v>
      </c>
      <c r="CB203" s="522">
        <v>73000</v>
      </c>
      <c r="CC203" s="503">
        <f t="shared" si="5"/>
        <v>30230841.75</v>
      </c>
      <c r="CD203" s="523"/>
      <c r="CE203" s="523"/>
      <c r="CF203" s="523"/>
      <c r="CG203" s="523"/>
      <c r="CH203" s="523"/>
      <c r="CI203" s="523"/>
    </row>
    <row r="204" spans="1:87" s="524" customFormat="1" x14ac:dyDescent="0.2">
      <c r="A204" s="521" t="s">
        <v>6491</v>
      </c>
      <c r="B204" s="497" t="s">
        <v>29</v>
      </c>
      <c r="C204" s="498" t="s">
        <v>30</v>
      </c>
      <c r="D204" s="499">
        <v>52090</v>
      </c>
      <c r="E204" s="525" t="s">
        <v>937</v>
      </c>
      <c r="F204" s="500" t="s">
        <v>273</v>
      </c>
      <c r="G204" s="501" t="s">
        <v>6496</v>
      </c>
      <c r="H204" s="502">
        <v>6922918</v>
      </c>
      <c r="I204" s="522">
        <v>0</v>
      </c>
      <c r="J204" s="522">
        <v>0</v>
      </c>
      <c r="K204" s="522">
        <v>0</v>
      </c>
      <c r="L204" s="522">
        <v>0</v>
      </c>
      <c r="M204" s="522">
        <v>0</v>
      </c>
      <c r="N204" s="522">
        <v>6487596</v>
      </c>
      <c r="O204" s="522">
        <v>0</v>
      </c>
      <c r="P204" s="522">
        <v>0</v>
      </c>
      <c r="Q204" s="522">
        <v>4725949.5</v>
      </c>
      <c r="R204" s="522">
        <v>0</v>
      </c>
      <c r="S204" s="522">
        <v>0</v>
      </c>
      <c r="T204" s="522">
        <v>0</v>
      </c>
      <c r="U204" s="522">
        <v>0</v>
      </c>
      <c r="V204" s="522">
        <v>0</v>
      </c>
      <c r="W204" s="522">
        <v>0</v>
      </c>
      <c r="X204" s="522">
        <v>0</v>
      </c>
      <c r="Y204" s="522">
        <v>0</v>
      </c>
      <c r="Z204" s="522">
        <v>7769191</v>
      </c>
      <c r="AA204" s="522">
        <v>0</v>
      </c>
      <c r="AB204" s="522">
        <v>0</v>
      </c>
      <c r="AC204" s="522">
        <v>0</v>
      </c>
      <c r="AD204" s="522">
        <v>0</v>
      </c>
      <c r="AE204" s="522">
        <v>0</v>
      </c>
      <c r="AF204" s="522">
        <v>0</v>
      </c>
      <c r="AG204" s="522">
        <v>0</v>
      </c>
      <c r="AH204" s="522">
        <v>0</v>
      </c>
      <c r="AI204" s="522">
        <v>7729634</v>
      </c>
      <c r="AJ204" s="522">
        <v>0</v>
      </c>
      <c r="AK204" s="522">
        <v>0</v>
      </c>
      <c r="AL204" s="522">
        <v>0</v>
      </c>
      <c r="AM204" s="522">
        <v>0</v>
      </c>
      <c r="AN204" s="522">
        <v>0</v>
      </c>
      <c r="AO204" s="522">
        <v>0</v>
      </c>
      <c r="AP204" s="522">
        <v>0</v>
      </c>
      <c r="AQ204" s="522">
        <v>0</v>
      </c>
      <c r="AR204" s="522">
        <v>0</v>
      </c>
      <c r="AS204" s="522">
        <v>0</v>
      </c>
      <c r="AT204" s="522">
        <v>0</v>
      </c>
      <c r="AU204" s="522">
        <v>3647390</v>
      </c>
      <c r="AV204" s="522">
        <v>0</v>
      </c>
      <c r="AW204" s="522">
        <v>0</v>
      </c>
      <c r="AX204" s="522">
        <v>0</v>
      </c>
      <c r="AY204" s="522">
        <v>0</v>
      </c>
      <c r="AZ204" s="522">
        <v>0</v>
      </c>
      <c r="BA204" s="522">
        <v>0</v>
      </c>
      <c r="BB204" s="522">
        <v>5270472</v>
      </c>
      <c r="BC204" s="522">
        <v>74880</v>
      </c>
      <c r="BD204" s="522">
        <v>0</v>
      </c>
      <c r="BE204" s="522">
        <v>0</v>
      </c>
      <c r="BF204" s="522">
        <v>0</v>
      </c>
      <c r="BG204" s="522">
        <v>718300</v>
      </c>
      <c r="BH204" s="522">
        <v>0</v>
      </c>
      <c r="BI204" s="522">
        <v>0</v>
      </c>
      <c r="BJ204" s="522">
        <v>0</v>
      </c>
      <c r="BK204" s="522">
        <v>0</v>
      </c>
      <c r="BL204" s="522">
        <v>0</v>
      </c>
      <c r="BM204" s="522">
        <v>25660336</v>
      </c>
      <c r="BN204" s="522">
        <v>69600</v>
      </c>
      <c r="BO204" s="522">
        <v>0</v>
      </c>
      <c r="BP204" s="522">
        <v>0</v>
      </c>
      <c r="BQ204" s="522">
        <v>0</v>
      </c>
      <c r="BR204" s="522">
        <v>0</v>
      </c>
      <c r="BS204" s="522">
        <v>32504</v>
      </c>
      <c r="BT204" s="522">
        <v>2079254</v>
      </c>
      <c r="BU204" s="522">
        <v>0</v>
      </c>
      <c r="BV204" s="522">
        <v>0</v>
      </c>
      <c r="BW204" s="522">
        <v>0</v>
      </c>
      <c r="BX204" s="522">
        <v>0</v>
      </c>
      <c r="BY204" s="522">
        <v>0</v>
      </c>
      <c r="BZ204" s="522">
        <v>0</v>
      </c>
      <c r="CA204" s="522">
        <v>0</v>
      </c>
      <c r="CB204" s="522">
        <v>0</v>
      </c>
      <c r="CC204" s="503">
        <f t="shared" si="5"/>
        <v>71188024.5</v>
      </c>
      <c r="CD204" s="523"/>
      <c r="CE204" s="523"/>
      <c r="CF204" s="523"/>
      <c r="CG204" s="523"/>
      <c r="CH204" s="523"/>
      <c r="CI204" s="523"/>
    </row>
    <row r="205" spans="1:87" s="524" customFormat="1" x14ac:dyDescent="0.2">
      <c r="A205" s="521" t="s">
        <v>6491</v>
      </c>
      <c r="B205" s="497" t="s">
        <v>29</v>
      </c>
      <c r="C205" s="498" t="s">
        <v>30</v>
      </c>
      <c r="D205" s="499">
        <v>52090</v>
      </c>
      <c r="E205" s="525" t="s">
        <v>937</v>
      </c>
      <c r="F205" s="500" t="s">
        <v>274</v>
      </c>
      <c r="G205" s="501" t="s">
        <v>6497</v>
      </c>
      <c r="H205" s="502">
        <v>0</v>
      </c>
      <c r="I205" s="522">
        <v>0</v>
      </c>
      <c r="J205" s="522">
        <v>0</v>
      </c>
      <c r="K205" s="522">
        <v>0</v>
      </c>
      <c r="L205" s="522">
        <v>0</v>
      </c>
      <c r="M205" s="522">
        <v>0</v>
      </c>
      <c r="N205" s="522">
        <v>488314</v>
      </c>
      <c r="O205" s="522">
        <v>0</v>
      </c>
      <c r="P205" s="522">
        <v>0</v>
      </c>
      <c r="Q205" s="522">
        <v>57749.5</v>
      </c>
      <c r="R205" s="522">
        <v>0</v>
      </c>
      <c r="S205" s="522">
        <v>0</v>
      </c>
      <c r="T205" s="522">
        <v>0</v>
      </c>
      <c r="U205" s="522">
        <v>0</v>
      </c>
      <c r="V205" s="522">
        <v>0</v>
      </c>
      <c r="W205" s="522">
        <v>0</v>
      </c>
      <c r="X205" s="522">
        <v>0</v>
      </c>
      <c r="Y205" s="522">
        <v>0</v>
      </c>
      <c r="Z205" s="522">
        <v>0</v>
      </c>
      <c r="AA205" s="522">
        <v>0</v>
      </c>
      <c r="AB205" s="522">
        <v>0</v>
      </c>
      <c r="AC205" s="522">
        <v>0</v>
      </c>
      <c r="AD205" s="522">
        <v>0</v>
      </c>
      <c r="AE205" s="522">
        <v>0</v>
      </c>
      <c r="AF205" s="522">
        <v>0</v>
      </c>
      <c r="AG205" s="522">
        <v>0</v>
      </c>
      <c r="AH205" s="522">
        <v>0</v>
      </c>
      <c r="AI205" s="522">
        <v>1436506</v>
      </c>
      <c r="AJ205" s="522">
        <v>0</v>
      </c>
      <c r="AK205" s="522">
        <v>0</v>
      </c>
      <c r="AL205" s="522">
        <v>0</v>
      </c>
      <c r="AM205" s="522">
        <v>0</v>
      </c>
      <c r="AN205" s="522">
        <v>0</v>
      </c>
      <c r="AO205" s="522">
        <v>0</v>
      </c>
      <c r="AP205" s="522">
        <v>0</v>
      </c>
      <c r="AQ205" s="522">
        <v>0</v>
      </c>
      <c r="AR205" s="522">
        <v>0</v>
      </c>
      <c r="AS205" s="522">
        <v>0</v>
      </c>
      <c r="AT205" s="522">
        <v>0</v>
      </c>
      <c r="AU205" s="522">
        <v>97027</v>
      </c>
      <c r="AV205" s="522">
        <v>0</v>
      </c>
      <c r="AW205" s="522">
        <v>0</v>
      </c>
      <c r="AX205" s="522">
        <v>0</v>
      </c>
      <c r="AY205" s="522">
        <v>0</v>
      </c>
      <c r="AZ205" s="522">
        <v>0</v>
      </c>
      <c r="BA205" s="522">
        <v>0</v>
      </c>
      <c r="BB205" s="522">
        <v>0</v>
      </c>
      <c r="BC205" s="522">
        <v>0</v>
      </c>
      <c r="BD205" s="522">
        <v>0</v>
      </c>
      <c r="BE205" s="522">
        <v>0</v>
      </c>
      <c r="BF205" s="522">
        <v>0</v>
      </c>
      <c r="BG205" s="522">
        <v>0</v>
      </c>
      <c r="BH205" s="522">
        <v>0</v>
      </c>
      <c r="BI205" s="522">
        <v>0</v>
      </c>
      <c r="BJ205" s="522">
        <v>0</v>
      </c>
      <c r="BK205" s="522">
        <v>0</v>
      </c>
      <c r="BL205" s="522">
        <v>0</v>
      </c>
      <c r="BM205" s="522">
        <v>3200675</v>
      </c>
      <c r="BN205" s="522">
        <v>0</v>
      </c>
      <c r="BO205" s="522">
        <v>0</v>
      </c>
      <c r="BP205" s="522">
        <v>0</v>
      </c>
      <c r="BQ205" s="522">
        <v>0</v>
      </c>
      <c r="BR205" s="522">
        <v>0</v>
      </c>
      <c r="BS205" s="522">
        <v>69662</v>
      </c>
      <c r="BT205" s="522">
        <v>158902</v>
      </c>
      <c r="BU205" s="522">
        <v>0</v>
      </c>
      <c r="BV205" s="522">
        <v>0</v>
      </c>
      <c r="BW205" s="522">
        <v>0</v>
      </c>
      <c r="BX205" s="522">
        <v>0</v>
      </c>
      <c r="BY205" s="522">
        <v>0</v>
      </c>
      <c r="BZ205" s="522">
        <v>0</v>
      </c>
      <c r="CA205" s="522">
        <v>0</v>
      </c>
      <c r="CB205" s="522">
        <v>0</v>
      </c>
      <c r="CC205" s="503">
        <f t="shared" si="5"/>
        <v>5508835.5</v>
      </c>
      <c r="CD205" s="523"/>
      <c r="CE205" s="523"/>
      <c r="CF205" s="523"/>
      <c r="CG205" s="523"/>
      <c r="CH205" s="523"/>
      <c r="CI205" s="523"/>
    </row>
    <row r="206" spans="1:87" s="524" customFormat="1" x14ac:dyDescent="0.2">
      <c r="A206" s="521" t="s">
        <v>6491</v>
      </c>
      <c r="B206" s="497" t="s">
        <v>29</v>
      </c>
      <c r="C206" s="498" t="s">
        <v>30</v>
      </c>
      <c r="D206" s="499">
        <v>52090</v>
      </c>
      <c r="E206" s="525" t="s">
        <v>937</v>
      </c>
      <c r="F206" s="500" t="s">
        <v>801</v>
      </c>
      <c r="G206" s="501" t="s">
        <v>6498</v>
      </c>
      <c r="H206" s="502">
        <v>0</v>
      </c>
      <c r="I206" s="522">
        <v>3849700</v>
      </c>
      <c r="J206" s="522">
        <v>5596900</v>
      </c>
      <c r="K206" s="522">
        <v>2572600</v>
      </c>
      <c r="L206" s="522">
        <v>2904500</v>
      </c>
      <c r="M206" s="522">
        <v>1642300</v>
      </c>
      <c r="N206" s="522">
        <v>0</v>
      </c>
      <c r="O206" s="522">
        <v>6093200</v>
      </c>
      <c r="P206" s="522">
        <v>1659225</v>
      </c>
      <c r="Q206" s="522">
        <v>0</v>
      </c>
      <c r="R206" s="522">
        <v>557000</v>
      </c>
      <c r="S206" s="522">
        <v>3331834</v>
      </c>
      <c r="T206" s="522">
        <v>5741036</v>
      </c>
      <c r="U206" s="522">
        <v>5202658</v>
      </c>
      <c r="V206" s="522">
        <v>2448400</v>
      </c>
      <c r="W206" s="522">
        <v>2584185</v>
      </c>
      <c r="X206" s="522">
        <v>2861578</v>
      </c>
      <c r="Y206" s="522">
        <v>924750</v>
      </c>
      <c r="Z206" s="522">
        <v>0</v>
      </c>
      <c r="AA206" s="522">
        <v>3209621</v>
      </c>
      <c r="AB206" s="522">
        <v>717600</v>
      </c>
      <c r="AC206" s="522">
        <v>3249474</v>
      </c>
      <c r="AD206" s="522">
        <v>0</v>
      </c>
      <c r="AE206" s="522">
        <v>0</v>
      </c>
      <c r="AF206" s="522">
        <v>0</v>
      </c>
      <c r="AG206" s="522">
        <v>5309303.46</v>
      </c>
      <c r="AH206" s="522">
        <v>0</v>
      </c>
      <c r="AI206" s="522">
        <v>0</v>
      </c>
      <c r="AJ206" s="522">
        <v>1337251</v>
      </c>
      <c r="AK206" s="522">
        <v>973252</v>
      </c>
      <c r="AL206" s="522">
        <v>1134229</v>
      </c>
      <c r="AM206" s="522">
        <v>935574</v>
      </c>
      <c r="AN206" s="522">
        <v>1634487</v>
      </c>
      <c r="AO206" s="522">
        <v>0</v>
      </c>
      <c r="AP206" s="522">
        <v>1123878</v>
      </c>
      <c r="AQ206" s="522">
        <v>2267150</v>
      </c>
      <c r="AR206" s="522">
        <v>1392599</v>
      </c>
      <c r="AS206" s="522">
        <v>1516824</v>
      </c>
      <c r="AT206" s="522">
        <v>1258210</v>
      </c>
      <c r="AU206" s="522">
        <v>0</v>
      </c>
      <c r="AV206" s="522">
        <v>1067554</v>
      </c>
      <c r="AW206" s="522">
        <v>589051</v>
      </c>
      <c r="AX206" s="522">
        <v>681254</v>
      </c>
      <c r="AY206" s="522">
        <v>699036</v>
      </c>
      <c r="AZ206" s="522">
        <v>554596</v>
      </c>
      <c r="BA206" s="522">
        <v>537192</v>
      </c>
      <c r="BB206" s="522">
        <v>0</v>
      </c>
      <c r="BC206" s="522">
        <v>1628000</v>
      </c>
      <c r="BD206" s="522">
        <v>1630961</v>
      </c>
      <c r="BE206" s="522">
        <v>2932566</v>
      </c>
      <c r="BF206" s="522">
        <v>0</v>
      </c>
      <c r="BG206" s="522">
        <v>368832</v>
      </c>
      <c r="BH206" s="522">
        <v>5145553</v>
      </c>
      <c r="BI206" s="522">
        <v>2645860</v>
      </c>
      <c r="BJ206" s="522">
        <v>1555292</v>
      </c>
      <c r="BK206" s="522">
        <v>2541100</v>
      </c>
      <c r="BL206" s="522">
        <v>686600</v>
      </c>
      <c r="BM206" s="522">
        <v>0</v>
      </c>
      <c r="BN206" s="522">
        <v>14416676</v>
      </c>
      <c r="BO206" s="522">
        <v>0</v>
      </c>
      <c r="BP206" s="522">
        <v>3112555.12</v>
      </c>
      <c r="BQ206" s="522">
        <v>4388228.5</v>
      </c>
      <c r="BR206" s="522">
        <v>1270740</v>
      </c>
      <c r="BS206" s="522">
        <v>3930111</v>
      </c>
      <c r="BT206" s="522">
        <v>0</v>
      </c>
      <c r="BU206" s="522">
        <v>1359087</v>
      </c>
      <c r="BV206" s="522">
        <v>1609600</v>
      </c>
      <c r="BW206" s="522">
        <v>1499122</v>
      </c>
      <c r="BX206" s="522">
        <v>2168784</v>
      </c>
      <c r="BY206" s="522">
        <v>1774308</v>
      </c>
      <c r="BZ206" s="522">
        <v>1802400</v>
      </c>
      <c r="CA206" s="522">
        <v>787934</v>
      </c>
      <c r="CB206" s="522">
        <v>812600</v>
      </c>
      <c r="CC206" s="503">
        <f t="shared" si="5"/>
        <v>136224911.08000001</v>
      </c>
      <c r="CD206" s="523"/>
      <c r="CE206" s="523"/>
      <c r="CF206" s="523"/>
      <c r="CG206" s="523"/>
      <c r="CH206" s="523"/>
      <c r="CI206" s="523"/>
    </row>
    <row r="207" spans="1:87" s="524" customFormat="1" x14ac:dyDescent="0.2">
      <c r="A207" s="521" t="s">
        <v>6491</v>
      </c>
      <c r="B207" s="497" t="s">
        <v>29</v>
      </c>
      <c r="C207" s="498" t="s">
        <v>30</v>
      </c>
      <c r="D207" s="499">
        <v>52090</v>
      </c>
      <c r="E207" s="525" t="s">
        <v>937</v>
      </c>
      <c r="F207" s="500" t="s">
        <v>802</v>
      </c>
      <c r="G207" s="501" t="s">
        <v>6499</v>
      </c>
      <c r="H207" s="502">
        <v>0</v>
      </c>
      <c r="I207" s="522">
        <v>0</v>
      </c>
      <c r="J207" s="522">
        <v>0</v>
      </c>
      <c r="K207" s="522">
        <v>0</v>
      </c>
      <c r="L207" s="522">
        <v>0</v>
      </c>
      <c r="M207" s="522">
        <v>0</v>
      </c>
      <c r="N207" s="522">
        <v>0</v>
      </c>
      <c r="O207" s="522">
        <v>0</v>
      </c>
      <c r="P207" s="522">
        <v>30625</v>
      </c>
      <c r="Q207" s="522">
        <v>0</v>
      </c>
      <c r="R207" s="522">
        <v>0</v>
      </c>
      <c r="S207" s="522">
        <v>0</v>
      </c>
      <c r="T207" s="522">
        <v>0</v>
      </c>
      <c r="U207" s="522">
        <v>0</v>
      </c>
      <c r="V207" s="522">
        <v>0</v>
      </c>
      <c r="W207" s="522">
        <v>0</v>
      </c>
      <c r="X207" s="522">
        <v>94500</v>
      </c>
      <c r="Y207" s="522">
        <v>18400</v>
      </c>
      <c r="Z207" s="522">
        <v>0</v>
      </c>
      <c r="AA207" s="522">
        <v>332221</v>
      </c>
      <c r="AB207" s="522">
        <v>0</v>
      </c>
      <c r="AC207" s="522">
        <v>0</v>
      </c>
      <c r="AD207" s="522">
        <v>0</v>
      </c>
      <c r="AE207" s="522">
        <v>0</v>
      </c>
      <c r="AF207" s="522">
        <v>0</v>
      </c>
      <c r="AG207" s="522">
        <v>790300</v>
      </c>
      <c r="AH207" s="522">
        <v>0</v>
      </c>
      <c r="AI207" s="522">
        <v>0</v>
      </c>
      <c r="AJ207" s="522">
        <v>478000</v>
      </c>
      <c r="AK207" s="522">
        <v>0</v>
      </c>
      <c r="AL207" s="522">
        <v>0</v>
      </c>
      <c r="AM207" s="522">
        <v>0</v>
      </c>
      <c r="AN207" s="522">
        <v>0</v>
      </c>
      <c r="AO207" s="522">
        <v>0</v>
      </c>
      <c r="AP207" s="522">
        <v>28800</v>
      </c>
      <c r="AQ207" s="522">
        <v>0</v>
      </c>
      <c r="AR207" s="522">
        <v>0</v>
      </c>
      <c r="AS207" s="522">
        <v>0</v>
      </c>
      <c r="AT207" s="522">
        <v>0</v>
      </c>
      <c r="AU207" s="522">
        <v>0</v>
      </c>
      <c r="AV207" s="522">
        <v>0</v>
      </c>
      <c r="AW207" s="522">
        <v>0</v>
      </c>
      <c r="AX207" s="522">
        <v>0</v>
      </c>
      <c r="AY207" s="522">
        <v>0</v>
      </c>
      <c r="AZ207" s="522">
        <v>0</v>
      </c>
      <c r="BA207" s="522">
        <v>0</v>
      </c>
      <c r="BB207" s="522">
        <v>0</v>
      </c>
      <c r="BC207" s="522">
        <v>0</v>
      </c>
      <c r="BD207" s="522">
        <v>0</v>
      </c>
      <c r="BE207" s="522">
        <v>0</v>
      </c>
      <c r="BF207" s="522">
        <v>0</v>
      </c>
      <c r="BG207" s="522">
        <v>0</v>
      </c>
      <c r="BH207" s="522">
        <v>0</v>
      </c>
      <c r="BI207" s="522">
        <v>0</v>
      </c>
      <c r="BJ207" s="522">
        <v>281100</v>
      </c>
      <c r="BK207" s="522">
        <v>0</v>
      </c>
      <c r="BL207" s="522">
        <v>0</v>
      </c>
      <c r="BM207" s="522">
        <v>0</v>
      </c>
      <c r="BN207" s="522">
        <v>0</v>
      </c>
      <c r="BO207" s="522">
        <v>0</v>
      </c>
      <c r="BP207" s="522">
        <v>0</v>
      </c>
      <c r="BQ207" s="522">
        <v>204300</v>
      </c>
      <c r="BR207" s="522">
        <v>0</v>
      </c>
      <c r="BS207" s="522">
        <v>54100</v>
      </c>
      <c r="BT207" s="522">
        <v>0</v>
      </c>
      <c r="BU207" s="522">
        <v>0</v>
      </c>
      <c r="BV207" s="522">
        <v>0</v>
      </c>
      <c r="BW207" s="522">
        <v>0</v>
      </c>
      <c r="BX207" s="522">
        <v>0</v>
      </c>
      <c r="BY207" s="522">
        <v>0</v>
      </c>
      <c r="BZ207" s="522">
        <v>0</v>
      </c>
      <c r="CA207" s="522">
        <v>0</v>
      </c>
      <c r="CB207" s="522">
        <v>0</v>
      </c>
      <c r="CC207" s="503">
        <f t="shared" si="5"/>
        <v>2312346</v>
      </c>
      <c r="CD207" s="523"/>
      <c r="CE207" s="523"/>
      <c r="CF207" s="523"/>
      <c r="CG207" s="523"/>
      <c r="CH207" s="523"/>
      <c r="CI207" s="523"/>
    </row>
    <row r="208" spans="1:87" s="524" customFormat="1" x14ac:dyDescent="0.2">
      <c r="A208" s="521" t="s">
        <v>6491</v>
      </c>
      <c r="B208" s="497" t="s">
        <v>29</v>
      </c>
      <c r="C208" s="498" t="s">
        <v>30</v>
      </c>
      <c r="D208" s="499"/>
      <c r="E208" s="525"/>
      <c r="F208" s="500" t="s">
        <v>1149</v>
      </c>
      <c r="G208" s="501" t="s">
        <v>6500</v>
      </c>
      <c r="H208" s="502">
        <v>45177489.380000003</v>
      </c>
      <c r="I208" s="522">
        <v>0</v>
      </c>
      <c r="J208" s="522">
        <v>6637841.9699999997</v>
      </c>
      <c r="K208" s="522">
        <v>0</v>
      </c>
      <c r="L208" s="522">
        <v>0</v>
      </c>
      <c r="M208" s="522">
        <v>0</v>
      </c>
      <c r="N208" s="522">
        <v>62122498.640000001</v>
      </c>
      <c r="O208" s="522">
        <v>4655912.25</v>
      </c>
      <c r="P208" s="522">
        <v>0</v>
      </c>
      <c r="Q208" s="522">
        <v>20751405.43</v>
      </c>
      <c r="R208" s="522">
        <v>0</v>
      </c>
      <c r="S208" s="522">
        <v>3535927.78</v>
      </c>
      <c r="T208" s="522">
        <v>3850348</v>
      </c>
      <c r="U208" s="522">
        <v>3970917.5</v>
      </c>
      <c r="V208" s="522">
        <v>0</v>
      </c>
      <c r="W208" s="522">
        <v>1375000</v>
      </c>
      <c r="X208" s="522">
        <v>0</v>
      </c>
      <c r="Y208" s="522">
        <v>0</v>
      </c>
      <c r="Z208" s="522">
        <v>27214510.800000001</v>
      </c>
      <c r="AA208" s="522">
        <v>0</v>
      </c>
      <c r="AB208" s="522">
        <v>975353</v>
      </c>
      <c r="AC208" s="522">
        <v>0</v>
      </c>
      <c r="AD208" s="522">
        <v>0</v>
      </c>
      <c r="AE208" s="522">
        <v>1053755.6100000001</v>
      </c>
      <c r="AF208" s="522">
        <v>2767000</v>
      </c>
      <c r="AG208" s="522">
        <v>435706.37</v>
      </c>
      <c r="AH208" s="522">
        <v>312192</v>
      </c>
      <c r="AI208" s="522">
        <v>69017302</v>
      </c>
      <c r="AJ208" s="522">
        <v>0</v>
      </c>
      <c r="AK208" s="522">
        <v>0</v>
      </c>
      <c r="AL208" s="522">
        <v>0</v>
      </c>
      <c r="AM208" s="522">
        <v>0</v>
      </c>
      <c r="AN208" s="522">
        <v>0</v>
      </c>
      <c r="AO208" s="522">
        <v>0</v>
      </c>
      <c r="AP208" s="522">
        <v>0</v>
      </c>
      <c r="AQ208" s="522">
        <v>0</v>
      </c>
      <c r="AR208" s="522">
        <v>0</v>
      </c>
      <c r="AS208" s="522">
        <v>0</v>
      </c>
      <c r="AT208" s="522">
        <v>4276</v>
      </c>
      <c r="AU208" s="522">
        <v>9088199.1300000008</v>
      </c>
      <c r="AV208" s="522">
        <v>0</v>
      </c>
      <c r="AW208" s="522">
        <v>0</v>
      </c>
      <c r="AX208" s="522">
        <v>0</v>
      </c>
      <c r="AY208" s="522">
        <v>0</v>
      </c>
      <c r="AZ208" s="522">
        <v>0</v>
      </c>
      <c r="BA208" s="522">
        <v>0</v>
      </c>
      <c r="BB208" s="522">
        <v>34506306.25</v>
      </c>
      <c r="BC208" s="522">
        <v>7709398</v>
      </c>
      <c r="BD208" s="522">
        <v>1409277</v>
      </c>
      <c r="BE208" s="522">
        <v>0</v>
      </c>
      <c r="BF208" s="522">
        <v>0</v>
      </c>
      <c r="BG208" s="522">
        <v>0</v>
      </c>
      <c r="BH208" s="522">
        <v>6209910</v>
      </c>
      <c r="BI208" s="522">
        <v>0</v>
      </c>
      <c r="BJ208" s="522">
        <v>706410</v>
      </c>
      <c r="BK208" s="522">
        <v>0</v>
      </c>
      <c r="BL208" s="522">
        <v>0</v>
      </c>
      <c r="BM208" s="522">
        <v>0</v>
      </c>
      <c r="BN208" s="522">
        <v>0</v>
      </c>
      <c r="BO208" s="522">
        <v>0</v>
      </c>
      <c r="BP208" s="522">
        <v>0</v>
      </c>
      <c r="BQ208" s="522">
        <v>0</v>
      </c>
      <c r="BR208" s="522">
        <v>0</v>
      </c>
      <c r="BS208" s="522">
        <v>0</v>
      </c>
      <c r="BT208" s="522">
        <v>18579074.289999999</v>
      </c>
      <c r="BU208" s="522">
        <v>0</v>
      </c>
      <c r="BV208" s="522">
        <v>0</v>
      </c>
      <c r="BW208" s="522">
        <v>0</v>
      </c>
      <c r="BX208" s="522">
        <v>0</v>
      </c>
      <c r="BY208" s="522">
        <v>0</v>
      </c>
      <c r="BZ208" s="522">
        <v>0</v>
      </c>
      <c r="CA208" s="522">
        <v>0</v>
      </c>
      <c r="CB208" s="522">
        <v>0</v>
      </c>
      <c r="CC208" s="503">
        <f t="shared" si="5"/>
        <v>332066011.40000004</v>
      </c>
      <c r="CD208" s="523"/>
      <c r="CE208" s="523"/>
      <c r="CF208" s="523"/>
      <c r="CG208" s="523"/>
      <c r="CH208" s="523"/>
      <c r="CI208" s="523"/>
    </row>
    <row r="209" spans="1:87" s="524" customFormat="1" x14ac:dyDescent="0.2">
      <c r="A209" s="521" t="s">
        <v>6491</v>
      </c>
      <c r="B209" s="497" t="s">
        <v>29</v>
      </c>
      <c r="C209" s="498" t="s">
        <v>30</v>
      </c>
      <c r="D209" s="499"/>
      <c r="E209" s="525"/>
      <c r="F209" s="500" t="s">
        <v>1150</v>
      </c>
      <c r="G209" s="501" t="s">
        <v>6501</v>
      </c>
      <c r="H209" s="502">
        <v>0</v>
      </c>
      <c r="I209" s="522">
        <v>0</v>
      </c>
      <c r="J209" s="522">
        <v>31610.76</v>
      </c>
      <c r="K209" s="522">
        <v>0</v>
      </c>
      <c r="L209" s="522">
        <v>0</v>
      </c>
      <c r="M209" s="522">
        <v>0</v>
      </c>
      <c r="N209" s="522">
        <v>4675889.3600000003</v>
      </c>
      <c r="O209" s="522">
        <v>0</v>
      </c>
      <c r="P209" s="522">
        <v>0</v>
      </c>
      <c r="Q209" s="522">
        <v>3237169.73</v>
      </c>
      <c r="R209" s="522">
        <v>0</v>
      </c>
      <c r="S209" s="522">
        <v>0</v>
      </c>
      <c r="T209" s="522">
        <v>43125</v>
      </c>
      <c r="U209" s="522">
        <v>0</v>
      </c>
      <c r="V209" s="522">
        <v>0</v>
      </c>
      <c r="W209" s="522">
        <v>0</v>
      </c>
      <c r="X209" s="522">
        <v>0</v>
      </c>
      <c r="Y209" s="522">
        <v>0</v>
      </c>
      <c r="Z209" s="522">
        <v>5159151.12</v>
      </c>
      <c r="AA209" s="522">
        <v>0</v>
      </c>
      <c r="AB209" s="522">
        <v>63000</v>
      </c>
      <c r="AC209" s="522">
        <v>0</v>
      </c>
      <c r="AD209" s="522">
        <v>0</v>
      </c>
      <c r="AE209" s="522">
        <v>0</v>
      </c>
      <c r="AF209" s="522">
        <v>0</v>
      </c>
      <c r="AG209" s="522">
        <v>0</v>
      </c>
      <c r="AH209" s="522">
        <v>132450</v>
      </c>
      <c r="AI209" s="522">
        <v>9500924</v>
      </c>
      <c r="AJ209" s="522">
        <v>0</v>
      </c>
      <c r="AK209" s="522">
        <v>0</v>
      </c>
      <c r="AL209" s="522">
        <v>0</v>
      </c>
      <c r="AM209" s="522">
        <v>0</v>
      </c>
      <c r="AN209" s="522">
        <v>0</v>
      </c>
      <c r="AO209" s="522">
        <v>0</v>
      </c>
      <c r="AP209" s="522">
        <v>0</v>
      </c>
      <c r="AQ209" s="522">
        <v>0</v>
      </c>
      <c r="AR209" s="522">
        <v>0</v>
      </c>
      <c r="AS209" s="522">
        <v>0</v>
      </c>
      <c r="AT209" s="522">
        <v>0</v>
      </c>
      <c r="AU209" s="522">
        <v>1565999.87</v>
      </c>
      <c r="AV209" s="522">
        <v>0</v>
      </c>
      <c r="AW209" s="522">
        <v>0</v>
      </c>
      <c r="AX209" s="522">
        <v>0</v>
      </c>
      <c r="AY209" s="522">
        <v>0</v>
      </c>
      <c r="AZ209" s="522">
        <v>0</v>
      </c>
      <c r="BA209" s="522">
        <v>0</v>
      </c>
      <c r="BB209" s="522">
        <v>0</v>
      </c>
      <c r="BC209" s="522">
        <v>1106884</v>
      </c>
      <c r="BD209" s="522">
        <v>0</v>
      </c>
      <c r="BE209" s="522">
        <v>0</v>
      </c>
      <c r="BF209" s="522">
        <v>0</v>
      </c>
      <c r="BG209" s="522">
        <v>0</v>
      </c>
      <c r="BH209" s="522">
        <v>0</v>
      </c>
      <c r="BI209" s="522">
        <v>0</v>
      </c>
      <c r="BJ209" s="522">
        <v>140816</v>
      </c>
      <c r="BK209" s="522">
        <v>0</v>
      </c>
      <c r="BL209" s="522">
        <v>0</v>
      </c>
      <c r="BM209" s="522">
        <v>0</v>
      </c>
      <c r="BN209" s="522">
        <v>0</v>
      </c>
      <c r="BO209" s="522">
        <v>0</v>
      </c>
      <c r="BP209" s="522">
        <v>0</v>
      </c>
      <c r="BQ209" s="522">
        <v>0</v>
      </c>
      <c r="BR209" s="522">
        <v>0</v>
      </c>
      <c r="BS209" s="522">
        <v>0</v>
      </c>
      <c r="BT209" s="522">
        <v>1602790.97</v>
      </c>
      <c r="BU209" s="522">
        <v>0</v>
      </c>
      <c r="BV209" s="522">
        <v>0</v>
      </c>
      <c r="BW209" s="522">
        <v>0</v>
      </c>
      <c r="BX209" s="522">
        <v>0</v>
      </c>
      <c r="BY209" s="522">
        <v>0</v>
      </c>
      <c r="BZ209" s="522">
        <v>0</v>
      </c>
      <c r="CA209" s="522">
        <v>0</v>
      </c>
      <c r="CB209" s="522">
        <v>0</v>
      </c>
      <c r="CC209" s="503">
        <f t="shared" si="5"/>
        <v>27259810.809999999</v>
      </c>
      <c r="CD209" s="523"/>
      <c r="CE209" s="523"/>
      <c r="CF209" s="523"/>
      <c r="CG209" s="523"/>
      <c r="CH209" s="523"/>
      <c r="CI209" s="523"/>
    </row>
    <row r="210" spans="1:87" s="524" customFormat="1" x14ac:dyDescent="0.2">
      <c r="A210" s="521" t="s">
        <v>6491</v>
      </c>
      <c r="B210" s="497" t="s">
        <v>29</v>
      </c>
      <c r="C210" s="498" t="s">
        <v>30</v>
      </c>
      <c r="D210" s="499"/>
      <c r="E210" s="525"/>
      <c r="F210" s="500" t="s">
        <v>1151</v>
      </c>
      <c r="G210" s="501" t="s">
        <v>6502</v>
      </c>
      <c r="H210" s="502">
        <v>0</v>
      </c>
      <c r="I210" s="522">
        <v>7626900</v>
      </c>
      <c r="J210" s="522">
        <v>14417400</v>
      </c>
      <c r="K210" s="522">
        <v>5164500</v>
      </c>
      <c r="L210" s="522">
        <v>2973400</v>
      </c>
      <c r="M210" s="522">
        <v>2122000</v>
      </c>
      <c r="N210" s="522">
        <v>0</v>
      </c>
      <c r="O210" s="522">
        <v>5267341.63</v>
      </c>
      <c r="P210" s="522">
        <v>2145650</v>
      </c>
      <c r="Q210" s="522">
        <v>0</v>
      </c>
      <c r="R210" s="522">
        <v>0</v>
      </c>
      <c r="S210" s="522">
        <v>5470000</v>
      </c>
      <c r="T210" s="522">
        <v>8425164</v>
      </c>
      <c r="U210" s="522">
        <v>9337342</v>
      </c>
      <c r="V210" s="522">
        <v>0</v>
      </c>
      <c r="W210" s="522">
        <v>4552215</v>
      </c>
      <c r="X210" s="522">
        <v>3235500</v>
      </c>
      <c r="Y210" s="522">
        <v>3340550</v>
      </c>
      <c r="Z210" s="522">
        <v>0</v>
      </c>
      <c r="AA210" s="522">
        <v>13676358</v>
      </c>
      <c r="AB210" s="522">
        <v>5668800</v>
      </c>
      <c r="AC210" s="522">
        <v>1519126</v>
      </c>
      <c r="AD210" s="522">
        <v>4787300</v>
      </c>
      <c r="AE210" s="522">
        <v>6227324.8200000003</v>
      </c>
      <c r="AF210" s="522">
        <v>4748200</v>
      </c>
      <c r="AG210" s="522">
        <v>0</v>
      </c>
      <c r="AH210" s="522">
        <v>3188514</v>
      </c>
      <c r="AI210" s="522">
        <v>2610000</v>
      </c>
      <c r="AJ210" s="522">
        <v>2989449</v>
      </c>
      <c r="AK210" s="522">
        <v>2232048</v>
      </c>
      <c r="AL210" s="522">
        <v>1670485.5</v>
      </c>
      <c r="AM210" s="522">
        <v>2351726</v>
      </c>
      <c r="AN210" s="522">
        <v>4931513</v>
      </c>
      <c r="AO210" s="522">
        <v>4136943.5</v>
      </c>
      <c r="AP210" s="522">
        <v>2619622</v>
      </c>
      <c r="AQ210" s="522">
        <v>2558950</v>
      </c>
      <c r="AR210" s="522">
        <v>2068901</v>
      </c>
      <c r="AS210" s="522">
        <v>3147176</v>
      </c>
      <c r="AT210" s="522">
        <v>2151590</v>
      </c>
      <c r="AU210" s="522">
        <v>0</v>
      </c>
      <c r="AV210" s="522">
        <v>2772646</v>
      </c>
      <c r="AW210" s="522">
        <v>2367049</v>
      </c>
      <c r="AX210" s="522">
        <v>2782346</v>
      </c>
      <c r="AY210" s="522">
        <v>2168664</v>
      </c>
      <c r="AZ210" s="522">
        <v>1776004</v>
      </c>
      <c r="BA210" s="522">
        <v>2564908</v>
      </c>
      <c r="BB210" s="522">
        <v>0</v>
      </c>
      <c r="BC210" s="522">
        <v>5138600</v>
      </c>
      <c r="BD210" s="522">
        <v>4109538.5</v>
      </c>
      <c r="BE210" s="522">
        <v>4980634</v>
      </c>
      <c r="BF210" s="522">
        <v>7561500</v>
      </c>
      <c r="BG210" s="522">
        <v>4065168</v>
      </c>
      <c r="BH210" s="522">
        <v>3787247</v>
      </c>
      <c r="BI210" s="522">
        <v>8985340</v>
      </c>
      <c r="BJ210" s="522">
        <v>2651708</v>
      </c>
      <c r="BK210" s="522">
        <v>237900</v>
      </c>
      <c r="BL210" s="522">
        <v>1276500</v>
      </c>
      <c r="BM210" s="522">
        <v>0</v>
      </c>
      <c r="BN210" s="522">
        <v>12142561.08</v>
      </c>
      <c r="BO210" s="522">
        <v>5070900</v>
      </c>
      <c r="BP210" s="522">
        <v>537400</v>
      </c>
      <c r="BQ210" s="522">
        <v>0</v>
      </c>
      <c r="BR210" s="522">
        <v>5806460</v>
      </c>
      <c r="BS210" s="522">
        <v>0</v>
      </c>
      <c r="BT210" s="522">
        <v>0</v>
      </c>
      <c r="BU210" s="522">
        <v>1832913</v>
      </c>
      <c r="BV210" s="522">
        <v>4062400</v>
      </c>
      <c r="BW210" s="522">
        <v>6551189</v>
      </c>
      <c r="BX210" s="522">
        <v>5287216</v>
      </c>
      <c r="BY210" s="522">
        <v>9640462</v>
      </c>
      <c r="BZ210" s="522">
        <v>2690400</v>
      </c>
      <c r="CA210" s="522">
        <v>2336400</v>
      </c>
      <c r="CB210" s="522">
        <v>857094</v>
      </c>
      <c r="CC210" s="503">
        <f t="shared" si="5"/>
        <v>261403137.03</v>
      </c>
      <c r="CD210" s="523"/>
      <c r="CE210" s="523"/>
      <c r="CF210" s="523"/>
      <c r="CG210" s="523"/>
      <c r="CH210" s="523"/>
      <c r="CI210" s="523"/>
    </row>
    <row r="211" spans="1:87" s="524" customFormat="1" x14ac:dyDescent="0.2">
      <c r="A211" s="521" t="s">
        <v>6491</v>
      </c>
      <c r="B211" s="497" t="s">
        <v>29</v>
      </c>
      <c r="C211" s="498" t="s">
        <v>30</v>
      </c>
      <c r="D211" s="499"/>
      <c r="E211" s="525"/>
      <c r="F211" s="500" t="s">
        <v>1154</v>
      </c>
      <c r="G211" s="501" t="s">
        <v>6503</v>
      </c>
      <c r="H211" s="502">
        <v>0</v>
      </c>
      <c r="I211" s="522">
        <v>282500</v>
      </c>
      <c r="J211" s="522">
        <v>100000</v>
      </c>
      <c r="K211" s="522">
        <v>498900</v>
      </c>
      <c r="L211" s="522">
        <v>1183100</v>
      </c>
      <c r="M211" s="522">
        <v>871800</v>
      </c>
      <c r="N211" s="522">
        <v>0</v>
      </c>
      <c r="O211" s="522">
        <v>0</v>
      </c>
      <c r="P211" s="522">
        <v>809400</v>
      </c>
      <c r="Q211" s="522">
        <v>0</v>
      </c>
      <c r="R211" s="522">
        <v>4525500</v>
      </c>
      <c r="S211" s="522">
        <v>0</v>
      </c>
      <c r="T211" s="522">
        <v>24600</v>
      </c>
      <c r="U211" s="522">
        <v>0</v>
      </c>
      <c r="V211" s="522">
        <v>0</v>
      </c>
      <c r="W211" s="522">
        <v>0</v>
      </c>
      <c r="X211" s="522">
        <v>112200</v>
      </c>
      <c r="Y211" s="522">
        <v>205900</v>
      </c>
      <c r="Z211" s="522">
        <v>0</v>
      </c>
      <c r="AA211" s="522">
        <v>0</v>
      </c>
      <c r="AB211" s="522">
        <v>0</v>
      </c>
      <c r="AC211" s="522">
        <v>0</v>
      </c>
      <c r="AD211" s="522">
        <v>370200</v>
      </c>
      <c r="AE211" s="522">
        <v>0</v>
      </c>
      <c r="AF211" s="522">
        <v>0</v>
      </c>
      <c r="AG211" s="522">
        <v>0</v>
      </c>
      <c r="AH211" s="522">
        <v>0</v>
      </c>
      <c r="AI211" s="522">
        <v>0</v>
      </c>
      <c r="AJ211" s="522">
        <v>1154100</v>
      </c>
      <c r="AK211" s="522">
        <v>0</v>
      </c>
      <c r="AL211" s="522">
        <v>1247209</v>
      </c>
      <c r="AM211" s="522">
        <v>0</v>
      </c>
      <c r="AN211" s="522">
        <v>306000</v>
      </c>
      <c r="AO211" s="522">
        <v>949100</v>
      </c>
      <c r="AP211" s="522">
        <v>639800</v>
      </c>
      <c r="AQ211" s="522">
        <v>607000</v>
      </c>
      <c r="AR211" s="522">
        <v>733500</v>
      </c>
      <c r="AS211" s="522">
        <v>272000</v>
      </c>
      <c r="AT211" s="522">
        <v>358600</v>
      </c>
      <c r="AU211" s="522">
        <v>0</v>
      </c>
      <c r="AV211" s="522">
        <v>1074400</v>
      </c>
      <c r="AW211" s="522">
        <v>956600</v>
      </c>
      <c r="AX211" s="522">
        <v>888700</v>
      </c>
      <c r="AY211" s="522">
        <v>800900</v>
      </c>
      <c r="AZ211" s="522">
        <v>593800</v>
      </c>
      <c r="BA211" s="522">
        <v>623900</v>
      </c>
      <c r="BB211" s="522">
        <v>0</v>
      </c>
      <c r="BC211" s="522">
        <v>383000</v>
      </c>
      <c r="BD211" s="522">
        <v>0</v>
      </c>
      <c r="BE211" s="522">
        <v>0</v>
      </c>
      <c r="BF211" s="522">
        <v>0</v>
      </c>
      <c r="BG211" s="522">
        <v>0</v>
      </c>
      <c r="BH211" s="522">
        <v>791100</v>
      </c>
      <c r="BI211" s="522">
        <v>0</v>
      </c>
      <c r="BJ211" s="522">
        <v>645500</v>
      </c>
      <c r="BK211" s="522">
        <v>0</v>
      </c>
      <c r="BL211" s="522">
        <v>0</v>
      </c>
      <c r="BM211" s="522">
        <v>0</v>
      </c>
      <c r="BN211" s="522">
        <v>0</v>
      </c>
      <c r="BO211" s="522">
        <v>0</v>
      </c>
      <c r="BP211" s="522">
        <v>79700</v>
      </c>
      <c r="BQ211" s="522">
        <v>3200</v>
      </c>
      <c r="BR211" s="522">
        <v>0</v>
      </c>
      <c r="BS211" s="522">
        <v>0</v>
      </c>
      <c r="BT211" s="522">
        <v>0</v>
      </c>
      <c r="BU211" s="522">
        <v>0</v>
      </c>
      <c r="BV211" s="522">
        <v>0</v>
      </c>
      <c r="BW211" s="522">
        <v>0</v>
      </c>
      <c r="BX211" s="522">
        <v>0</v>
      </c>
      <c r="BY211" s="522">
        <v>0</v>
      </c>
      <c r="BZ211" s="522">
        <v>828700</v>
      </c>
      <c r="CA211" s="522">
        <v>0</v>
      </c>
      <c r="CB211" s="522">
        <v>0</v>
      </c>
      <c r="CC211" s="503">
        <f t="shared" si="5"/>
        <v>22920909</v>
      </c>
      <c r="CD211" s="523"/>
      <c r="CE211" s="523"/>
      <c r="CF211" s="523"/>
      <c r="CG211" s="523"/>
      <c r="CH211" s="523"/>
      <c r="CI211" s="523"/>
    </row>
    <row r="212" spans="1:87" s="524" customFormat="1" x14ac:dyDescent="0.2">
      <c r="A212" s="521" t="s">
        <v>6491</v>
      </c>
      <c r="B212" s="497" t="s">
        <v>29</v>
      </c>
      <c r="C212" s="498" t="s">
        <v>30</v>
      </c>
      <c r="D212" s="499"/>
      <c r="E212" s="525"/>
      <c r="F212" s="500" t="s">
        <v>803</v>
      </c>
      <c r="G212" s="501" t="s">
        <v>804</v>
      </c>
      <c r="H212" s="502">
        <v>0</v>
      </c>
      <c r="I212" s="522">
        <v>0</v>
      </c>
      <c r="J212" s="522">
        <v>0</v>
      </c>
      <c r="K212" s="522">
        <v>0</v>
      </c>
      <c r="L212" s="522">
        <v>0</v>
      </c>
      <c r="M212" s="522">
        <v>0</v>
      </c>
      <c r="N212" s="522">
        <v>0</v>
      </c>
      <c r="O212" s="522">
        <v>0</v>
      </c>
      <c r="P212" s="522">
        <v>0</v>
      </c>
      <c r="Q212" s="522">
        <v>0</v>
      </c>
      <c r="R212" s="522">
        <v>0</v>
      </c>
      <c r="S212" s="522">
        <v>0</v>
      </c>
      <c r="T212" s="522">
        <v>0</v>
      </c>
      <c r="U212" s="522">
        <v>0</v>
      </c>
      <c r="V212" s="522">
        <v>0</v>
      </c>
      <c r="W212" s="522">
        <v>0</v>
      </c>
      <c r="X212" s="522">
        <v>0</v>
      </c>
      <c r="Y212" s="522">
        <v>0</v>
      </c>
      <c r="Z212" s="522">
        <v>0</v>
      </c>
      <c r="AA212" s="522">
        <v>6160</v>
      </c>
      <c r="AB212" s="522">
        <v>0</v>
      </c>
      <c r="AC212" s="522">
        <v>0</v>
      </c>
      <c r="AD212" s="522">
        <v>0</v>
      </c>
      <c r="AE212" s="522">
        <v>0</v>
      </c>
      <c r="AF212" s="522">
        <v>0</v>
      </c>
      <c r="AG212" s="522">
        <v>0</v>
      </c>
      <c r="AH212" s="522">
        <v>0</v>
      </c>
      <c r="AI212" s="522">
        <v>0</v>
      </c>
      <c r="AJ212" s="522">
        <v>0</v>
      </c>
      <c r="AK212" s="522">
        <v>0</v>
      </c>
      <c r="AL212" s="522">
        <v>0</v>
      </c>
      <c r="AM212" s="522">
        <v>0</v>
      </c>
      <c r="AN212" s="522">
        <v>0</v>
      </c>
      <c r="AO212" s="522">
        <v>46516</v>
      </c>
      <c r="AP212" s="522">
        <v>0</v>
      </c>
      <c r="AQ212" s="522">
        <v>0</v>
      </c>
      <c r="AR212" s="522">
        <v>0</v>
      </c>
      <c r="AS212" s="522">
        <v>0</v>
      </c>
      <c r="AT212" s="522">
        <v>0</v>
      </c>
      <c r="AU212" s="522">
        <v>0</v>
      </c>
      <c r="AV212" s="522">
        <v>0</v>
      </c>
      <c r="AW212" s="522">
        <v>0</v>
      </c>
      <c r="AX212" s="522">
        <v>0</v>
      </c>
      <c r="AY212" s="522">
        <v>0</v>
      </c>
      <c r="AZ212" s="522">
        <v>0</v>
      </c>
      <c r="BA212" s="522">
        <v>0</v>
      </c>
      <c r="BB212" s="522">
        <v>6380</v>
      </c>
      <c r="BC212" s="522">
        <v>0</v>
      </c>
      <c r="BD212" s="522">
        <v>0</v>
      </c>
      <c r="BE212" s="522">
        <v>18590</v>
      </c>
      <c r="BF212" s="522">
        <v>0</v>
      </c>
      <c r="BG212" s="522">
        <v>0</v>
      </c>
      <c r="BH212" s="522">
        <v>0</v>
      </c>
      <c r="BI212" s="522">
        <v>0</v>
      </c>
      <c r="BJ212" s="522">
        <v>0</v>
      </c>
      <c r="BK212" s="522">
        <v>0</v>
      </c>
      <c r="BL212" s="522">
        <v>0</v>
      </c>
      <c r="BM212" s="522">
        <v>0</v>
      </c>
      <c r="BN212" s="522">
        <v>0</v>
      </c>
      <c r="BO212" s="522">
        <v>0</v>
      </c>
      <c r="BP212" s="522">
        <v>0</v>
      </c>
      <c r="BQ212" s="522">
        <v>0</v>
      </c>
      <c r="BR212" s="522">
        <v>0</v>
      </c>
      <c r="BS212" s="522">
        <v>0</v>
      </c>
      <c r="BT212" s="522">
        <v>0</v>
      </c>
      <c r="BU212" s="522">
        <v>0</v>
      </c>
      <c r="BV212" s="522">
        <v>0</v>
      </c>
      <c r="BW212" s="522">
        <v>0</v>
      </c>
      <c r="BX212" s="522">
        <v>0</v>
      </c>
      <c r="BY212" s="522">
        <v>0</v>
      </c>
      <c r="BZ212" s="522">
        <v>0</v>
      </c>
      <c r="CA212" s="522">
        <v>0</v>
      </c>
      <c r="CB212" s="522">
        <v>0</v>
      </c>
      <c r="CC212" s="503">
        <f t="shared" si="5"/>
        <v>77646</v>
      </c>
      <c r="CD212" s="523"/>
      <c r="CE212" s="523"/>
      <c r="CF212" s="523"/>
      <c r="CG212" s="523"/>
      <c r="CH212" s="523"/>
      <c r="CI212" s="523"/>
    </row>
    <row r="213" spans="1:87" s="524" customFormat="1" x14ac:dyDescent="0.2">
      <c r="A213" s="521" t="s">
        <v>6491</v>
      </c>
      <c r="B213" s="497" t="s">
        <v>29</v>
      </c>
      <c r="C213" s="498" t="s">
        <v>30</v>
      </c>
      <c r="D213" s="499"/>
      <c r="E213" s="525"/>
      <c r="F213" s="500" t="s">
        <v>805</v>
      </c>
      <c r="G213" s="501" t="s">
        <v>806</v>
      </c>
      <c r="H213" s="502">
        <v>0</v>
      </c>
      <c r="I213" s="522">
        <v>0</v>
      </c>
      <c r="J213" s="522">
        <v>0</v>
      </c>
      <c r="K213" s="522">
        <v>0</v>
      </c>
      <c r="L213" s="522">
        <v>0</v>
      </c>
      <c r="M213" s="522">
        <v>0</v>
      </c>
      <c r="N213" s="522">
        <v>11360</v>
      </c>
      <c r="O213" s="522">
        <v>0</v>
      </c>
      <c r="P213" s="522">
        <v>0</v>
      </c>
      <c r="Q213" s="522">
        <v>0</v>
      </c>
      <c r="R213" s="522">
        <v>0</v>
      </c>
      <c r="S213" s="522">
        <v>0</v>
      </c>
      <c r="T213" s="522">
        <v>0</v>
      </c>
      <c r="U213" s="522">
        <v>14740</v>
      </c>
      <c r="V213" s="522">
        <v>0</v>
      </c>
      <c r="W213" s="522">
        <v>0</v>
      </c>
      <c r="X213" s="522">
        <v>0</v>
      </c>
      <c r="Y213" s="522">
        <v>0</v>
      </c>
      <c r="Z213" s="522">
        <v>31431.5</v>
      </c>
      <c r="AA213" s="522">
        <v>19484</v>
      </c>
      <c r="AB213" s="522">
        <v>0</v>
      </c>
      <c r="AC213" s="522">
        <v>13750</v>
      </c>
      <c r="AD213" s="522">
        <v>0</v>
      </c>
      <c r="AE213" s="522">
        <v>0</v>
      </c>
      <c r="AF213" s="522">
        <v>0</v>
      </c>
      <c r="AG213" s="522">
        <v>0</v>
      </c>
      <c r="AH213" s="522">
        <v>0</v>
      </c>
      <c r="AI213" s="522">
        <v>0</v>
      </c>
      <c r="AJ213" s="522">
        <v>0</v>
      </c>
      <c r="AK213" s="522">
        <v>0</v>
      </c>
      <c r="AL213" s="522">
        <v>0</v>
      </c>
      <c r="AM213" s="522">
        <v>0</v>
      </c>
      <c r="AN213" s="522">
        <v>0</v>
      </c>
      <c r="AO213" s="522">
        <v>0</v>
      </c>
      <c r="AP213" s="522">
        <v>0</v>
      </c>
      <c r="AQ213" s="522">
        <v>3080</v>
      </c>
      <c r="AR213" s="522">
        <v>0</v>
      </c>
      <c r="AS213" s="522">
        <v>0</v>
      </c>
      <c r="AT213" s="522">
        <v>0</v>
      </c>
      <c r="AU213" s="522">
        <v>10890</v>
      </c>
      <c r="AV213" s="522">
        <v>6820</v>
      </c>
      <c r="AW213" s="522">
        <v>0</v>
      </c>
      <c r="AX213" s="522">
        <v>0</v>
      </c>
      <c r="AY213" s="522">
        <v>0</v>
      </c>
      <c r="AZ213" s="522">
        <v>24000</v>
      </c>
      <c r="BA213" s="522">
        <v>0</v>
      </c>
      <c r="BB213" s="522">
        <v>0</v>
      </c>
      <c r="BC213" s="522">
        <v>0</v>
      </c>
      <c r="BD213" s="522">
        <v>0</v>
      </c>
      <c r="BE213" s="522">
        <v>0</v>
      </c>
      <c r="BF213" s="522">
        <v>0</v>
      </c>
      <c r="BG213" s="522">
        <v>0</v>
      </c>
      <c r="BH213" s="522">
        <v>0</v>
      </c>
      <c r="BI213" s="522">
        <v>0</v>
      </c>
      <c r="BJ213" s="522">
        <v>0</v>
      </c>
      <c r="BK213" s="522">
        <v>0</v>
      </c>
      <c r="BL213" s="522">
        <v>0</v>
      </c>
      <c r="BM213" s="522">
        <v>0</v>
      </c>
      <c r="BN213" s="522">
        <v>0</v>
      </c>
      <c r="BO213" s="522">
        <v>16484</v>
      </c>
      <c r="BP213" s="522">
        <v>0</v>
      </c>
      <c r="BQ213" s="522">
        <v>18150</v>
      </c>
      <c r="BR213" s="522">
        <v>0</v>
      </c>
      <c r="BS213" s="522">
        <v>0</v>
      </c>
      <c r="BT213" s="522">
        <v>29000</v>
      </c>
      <c r="BU213" s="522">
        <v>0</v>
      </c>
      <c r="BV213" s="522">
        <v>0</v>
      </c>
      <c r="BW213" s="522">
        <v>0</v>
      </c>
      <c r="BX213" s="522">
        <v>0</v>
      </c>
      <c r="BY213" s="522">
        <v>0</v>
      </c>
      <c r="BZ213" s="522">
        <v>0</v>
      </c>
      <c r="CA213" s="522">
        <v>0</v>
      </c>
      <c r="CB213" s="522">
        <v>0</v>
      </c>
      <c r="CC213" s="503">
        <f t="shared" si="5"/>
        <v>199189.5</v>
      </c>
      <c r="CD213" s="523"/>
      <c r="CE213" s="523"/>
      <c r="CF213" s="523"/>
      <c r="CG213" s="523"/>
      <c r="CH213" s="523"/>
      <c r="CI213" s="523"/>
    </row>
    <row r="214" spans="1:87" s="524" customFormat="1" x14ac:dyDescent="0.2">
      <c r="A214" s="521" t="s">
        <v>6491</v>
      </c>
      <c r="B214" s="497" t="s">
        <v>29</v>
      </c>
      <c r="C214" s="498" t="s">
        <v>30</v>
      </c>
      <c r="D214" s="499"/>
      <c r="E214" s="525"/>
      <c r="F214" s="500" t="s">
        <v>807</v>
      </c>
      <c r="G214" s="501" t="s">
        <v>808</v>
      </c>
      <c r="H214" s="530">
        <v>0</v>
      </c>
      <c r="I214" s="531">
        <v>0</v>
      </c>
      <c r="J214" s="531">
        <v>0</v>
      </c>
      <c r="K214" s="531">
        <v>0</v>
      </c>
      <c r="L214" s="531">
        <v>0</v>
      </c>
      <c r="M214" s="531">
        <v>0</v>
      </c>
      <c r="N214" s="531">
        <v>0</v>
      </c>
      <c r="O214" s="531">
        <v>0</v>
      </c>
      <c r="P214" s="531">
        <v>0</v>
      </c>
      <c r="Q214" s="531">
        <v>0</v>
      </c>
      <c r="R214" s="531">
        <v>0</v>
      </c>
      <c r="S214" s="531">
        <v>0</v>
      </c>
      <c r="T214" s="531">
        <v>0</v>
      </c>
      <c r="U214" s="531">
        <v>0</v>
      </c>
      <c r="V214" s="531">
        <v>0</v>
      </c>
      <c r="W214" s="531">
        <v>0</v>
      </c>
      <c r="X214" s="531">
        <v>0</v>
      </c>
      <c r="Y214" s="531">
        <v>0</v>
      </c>
      <c r="Z214" s="531">
        <v>0</v>
      </c>
      <c r="AA214" s="531">
        <v>0</v>
      </c>
      <c r="AB214" s="531">
        <v>0</v>
      </c>
      <c r="AC214" s="531">
        <v>0</v>
      </c>
      <c r="AD214" s="531">
        <v>0</v>
      </c>
      <c r="AE214" s="531">
        <v>0</v>
      </c>
      <c r="AF214" s="531">
        <v>0</v>
      </c>
      <c r="AG214" s="531">
        <v>0</v>
      </c>
      <c r="AH214" s="531">
        <v>0</v>
      </c>
      <c r="AI214" s="531">
        <v>0</v>
      </c>
      <c r="AJ214" s="531">
        <v>0</v>
      </c>
      <c r="AK214" s="531">
        <v>0</v>
      </c>
      <c r="AL214" s="531">
        <v>0</v>
      </c>
      <c r="AM214" s="531">
        <v>0</v>
      </c>
      <c r="AN214" s="531">
        <v>0</v>
      </c>
      <c r="AO214" s="531">
        <v>0</v>
      </c>
      <c r="AP214" s="531">
        <v>0</v>
      </c>
      <c r="AQ214" s="531">
        <v>0</v>
      </c>
      <c r="AR214" s="531">
        <v>0</v>
      </c>
      <c r="AS214" s="531">
        <v>0</v>
      </c>
      <c r="AT214" s="531">
        <v>0</v>
      </c>
      <c r="AU214" s="531">
        <v>0</v>
      </c>
      <c r="AV214" s="531">
        <v>0</v>
      </c>
      <c r="AW214" s="531">
        <v>0</v>
      </c>
      <c r="AX214" s="531">
        <v>0</v>
      </c>
      <c r="AY214" s="531">
        <v>0</v>
      </c>
      <c r="AZ214" s="531">
        <v>0</v>
      </c>
      <c r="BA214" s="531">
        <v>0</v>
      </c>
      <c r="BB214" s="531">
        <v>0</v>
      </c>
      <c r="BC214" s="531">
        <v>0</v>
      </c>
      <c r="BD214" s="531">
        <v>0</v>
      </c>
      <c r="BE214" s="531">
        <v>0</v>
      </c>
      <c r="BF214" s="531">
        <v>0</v>
      </c>
      <c r="BG214" s="531">
        <v>0</v>
      </c>
      <c r="BH214" s="531">
        <v>0</v>
      </c>
      <c r="BI214" s="531">
        <v>0</v>
      </c>
      <c r="BJ214" s="531">
        <v>0</v>
      </c>
      <c r="BK214" s="531">
        <v>0</v>
      </c>
      <c r="BL214" s="531">
        <v>0</v>
      </c>
      <c r="BM214" s="531">
        <v>0</v>
      </c>
      <c r="BN214" s="531">
        <v>0</v>
      </c>
      <c r="BO214" s="531">
        <v>0</v>
      </c>
      <c r="BP214" s="531">
        <v>0</v>
      </c>
      <c r="BQ214" s="531">
        <v>0</v>
      </c>
      <c r="BR214" s="531">
        <v>0</v>
      </c>
      <c r="BS214" s="531">
        <v>0</v>
      </c>
      <c r="BT214" s="531">
        <v>0</v>
      </c>
      <c r="BU214" s="531">
        <v>0</v>
      </c>
      <c r="BV214" s="531">
        <v>0</v>
      </c>
      <c r="BW214" s="531">
        <v>0</v>
      </c>
      <c r="BX214" s="531">
        <v>0</v>
      </c>
      <c r="BY214" s="531">
        <v>0</v>
      </c>
      <c r="BZ214" s="531">
        <v>0</v>
      </c>
      <c r="CA214" s="531">
        <v>0</v>
      </c>
      <c r="CB214" s="531">
        <v>0</v>
      </c>
      <c r="CC214" s="503">
        <f t="shared" si="5"/>
        <v>0</v>
      </c>
      <c r="CD214" s="523"/>
      <c r="CE214" s="523"/>
      <c r="CF214" s="523"/>
      <c r="CG214" s="523"/>
      <c r="CH214" s="523"/>
      <c r="CI214" s="523"/>
    </row>
    <row r="215" spans="1:87" s="524" customFormat="1" x14ac:dyDescent="0.2">
      <c r="A215" s="521" t="s">
        <v>6491</v>
      </c>
      <c r="B215" s="497" t="s">
        <v>29</v>
      </c>
      <c r="C215" s="498" t="s">
        <v>30</v>
      </c>
      <c r="D215" s="499"/>
      <c r="E215" s="525"/>
      <c r="F215" s="500" t="s">
        <v>833</v>
      </c>
      <c r="G215" s="501" t="s">
        <v>834</v>
      </c>
      <c r="H215" s="502">
        <v>103427347.44</v>
      </c>
      <c r="I215" s="522">
        <v>30943228.260000002</v>
      </c>
      <c r="J215" s="522">
        <v>45986393</v>
      </c>
      <c r="K215" s="522">
        <v>7895397.4400000004</v>
      </c>
      <c r="L215" s="522">
        <v>16107957.67</v>
      </c>
      <c r="M215" s="522">
        <v>7772968.75</v>
      </c>
      <c r="N215" s="522">
        <v>147695831</v>
      </c>
      <c r="O215" s="522">
        <v>28743968</v>
      </c>
      <c r="P215" s="522">
        <v>7127848.6399999997</v>
      </c>
      <c r="Q215" s="522">
        <v>83035758.359999999</v>
      </c>
      <c r="R215" s="522">
        <v>5705061.0999999996</v>
      </c>
      <c r="S215" s="522">
        <v>15620428.26</v>
      </c>
      <c r="T215" s="522">
        <v>31609688.5</v>
      </c>
      <c r="U215" s="522">
        <v>30485333.41</v>
      </c>
      <c r="V215" s="522">
        <v>5680730.5</v>
      </c>
      <c r="W215" s="522">
        <v>10071517.73</v>
      </c>
      <c r="X215" s="522">
        <v>10279100.4</v>
      </c>
      <c r="Y215" s="522">
        <v>7468702.5</v>
      </c>
      <c r="Z215" s="522">
        <v>89676285.469999999</v>
      </c>
      <c r="AA215" s="522">
        <v>23415579</v>
      </c>
      <c r="AB215" s="522">
        <v>6946048</v>
      </c>
      <c r="AC215" s="522">
        <v>31569256.399999999</v>
      </c>
      <c r="AD215" s="522">
        <v>7537036.25</v>
      </c>
      <c r="AE215" s="522">
        <v>7198776.5</v>
      </c>
      <c r="AF215" s="522">
        <v>14680869.5</v>
      </c>
      <c r="AG215" s="522">
        <v>5242176.25</v>
      </c>
      <c r="AH215" s="522">
        <v>3915036.5</v>
      </c>
      <c r="AI215" s="522">
        <v>103314641</v>
      </c>
      <c r="AJ215" s="522">
        <v>7886638.96</v>
      </c>
      <c r="AK215" s="522">
        <v>3690265.75</v>
      </c>
      <c r="AL215" s="522">
        <v>4340048.75</v>
      </c>
      <c r="AM215" s="522">
        <v>3235097.75</v>
      </c>
      <c r="AN215" s="522">
        <v>7931263</v>
      </c>
      <c r="AO215" s="522">
        <v>5075228</v>
      </c>
      <c r="AP215" s="522">
        <v>5393148.75</v>
      </c>
      <c r="AQ215" s="522">
        <v>11148173</v>
      </c>
      <c r="AR215" s="522">
        <v>7373666.5</v>
      </c>
      <c r="AS215" s="522">
        <v>6941762.25</v>
      </c>
      <c r="AT215" s="522">
        <v>4760794</v>
      </c>
      <c r="AU215" s="522">
        <v>32190725</v>
      </c>
      <c r="AV215" s="522">
        <v>1795404</v>
      </c>
      <c r="AW215" s="522">
        <v>4688485</v>
      </c>
      <c r="AX215" s="522">
        <v>5754856</v>
      </c>
      <c r="AY215" s="522">
        <v>3768333.5</v>
      </c>
      <c r="AZ215" s="522">
        <v>1988480.5</v>
      </c>
      <c r="BA215" s="522">
        <v>4672405.5</v>
      </c>
      <c r="BB215" s="522">
        <v>107216804</v>
      </c>
      <c r="BC215" s="522">
        <v>677004</v>
      </c>
      <c r="BD215" s="522">
        <v>10009061.75</v>
      </c>
      <c r="BE215" s="522">
        <v>16310358</v>
      </c>
      <c r="BF215" s="522">
        <v>0</v>
      </c>
      <c r="BG215" s="522">
        <v>5739586</v>
      </c>
      <c r="BH215" s="522">
        <v>20435105</v>
      </c>
      <c r="BI215" s="522">
        <v>16065126.5</v>
      </c>
      <c r="BJ215" s="522">
        <v>6398412</v>
      </c>
      <c r="BK215" s="522">
        <v>4860595.5</v>
      </c>
      <c r="BL215" s="522">
        <v>2636170</v>
      </c>
      <c r="BM215" s="522">
        <v>61382977.049999997</v>
      </c>
      <c r="BN215" s="522">
        <v>12047118</v>
      </c>
      <c r="BO215" s="522">
        <v>7289363.1600000001</v>
      </c>
      <c r="BP215" s="522">
        <v>3842208.75</v>
      </c>
      <c r="BQ215" s="522">
        <v>4019573.75</v>
      </c>
      <c r="BR215" s="522">
        <v>8906565.25</v>
      </c>
      <c r="BS215" s="522">
        <v>4760772.75</v>
      </c>
      <c r="BT215" s="522">
        <v>71001823.5</v>
      </c>
      <c r="BU215" s="522">
        <v>5398206</v>
      </c>
      <c r="BV215" s="522">
        <v>5181465</v>
      </c>
      <c r="BW215" s="522">
        <v>10425180</v>
      </c>
      <c r="BX215" s="522">
        <v>7335035.5</v>
      </c>
      <c r="BY215" s="522">
        <v>25440685</v>
      </c>
      <c r="BZ215" s="522">
        <v>7066465</v>
      </c>
      <c r="CA215" s="522">
        <v>4259700</v>
      </c>
      <c r="CB215" s="522">
        <v>4270243.5</v>
      </c>
      <c r="CC215" s="503">
        <f t="shared" si="5"/>
        <v>1444763347</v>
      </c>
      <c r="CD215" s="523"/>
      <c r="CE215" s="523"/>
      <c r="CF215" s="523"/>
      <c r="CG215" s="523"/>
      <c r="CH215" s="523"/>
      <c r="CI215" s="523"/>
    </row>
    <row r="216" spans="1:87" s="524" customFormat="1" x14ac:dyDescent="0.2">
      <c r="A216" s="521" t="s">
        <v>6491</v>
      </c>
      <c r="B216" s="497" t="s">
        <v>29</v>
      </c>
      <c r="C216" s="498" t="s">
        <v>30</v>
      </c>
      <c r="D216" s="499"/>
      <c r="E216" s="525"/>
      <c r="F216" s="500" t="s">
        <v>835</v>
      </c>
      <c r="G216" s="501" t="s">
        <v>836</v>
      </c>
      <c r="H216" s="502">
        <v>9813114.8699999992</v>
      </c>
      <c r="I216" s="522">
        <v>2423174.08</v>
      </c>
      <c r="J216" s="522">
        <v>3214587</v>
      </c>
      <c r="K216" s="522">
        <v>93600</v>
      </c>
      <c r="L216" s="522">
        <v>73515.72</v>
      </c>
      <c r="M216" s="522">
        <v>0</v>
      </c>
      <c r="N216" s="522">
        <v>41435517</v>
      </c>
      <c r="O216" s="522">
        <v>0</v>
      </c>
      <c r="P216" s="522">
        <v>590865</v>
      </c>
      <c r="Q216" s="522">
        <v>0</v>
      </c>
      <c r="R216" s="522">
        <v>546738.71</v>
      </c>
      <c r="S216" s="522">
        <v>4860990.83</v>
      </c>
      <c r="T216" s="522">
        <v>4379644</v>
      </c>
      <c r="U216" s="522">
        <v>0</v>
      </c>
      <c r="V216" s="522">
        <v>75240</v>
      </c>
      <c r="W216" s="522">
        <v>0</v>
      </c>
      <c r="X216" s="522">
        <v>46060</v>
      </c>
      <c r="Y216" s="522">
        <v>1866712</v>
      </c>
      <c r="Z216" s="522">
        <v>11177860.890000001</v>
      </c>
      <c r="AA216" s="522">
        <v>1089680</v>
      </c>
      <c r="AB216" s="522">
        <v>5570</v>
      </c>
      <c r="AC216" s="522">
        <v>5023841.5999999996</v>
      </c>
      <c r="AD216" s="522">
        <v>75480</v>
      </c>
      <c r="AE216" s="522">
        <v>0</v>
      </c>
      <c r="AF216" s="522">
        <v>2445038</v>
      </c>
      <c r="AG216" s="522">
        <v>156505</v>
      </c>
      <c r="AH216" s="522">
        <v>415728</v>
      </c>
      <c r="AI216" s="522">
        <v>8828231.5</v>
      </c>
      <c r="AJ216" s="522">
        <v>935125.32</v>
      </c>
      <c r="AK216" s="522">
        <v>0</v>
      </c>
      <c r="AL216" s="522">
        <v>229672</v>
      </c>
      <c r="AM216" s="522">
        <v>0</v>
      </c>
      <c r="AN216" s="522">
        <v>1865116</v>
      </c>
      <c r="AO216" s="522">
        <v>1321575.75</v>
      </c>
      <c r="AP216" s="522">
        <v>77841</v>
      </c>
      <c r="AQ216" s="522">
        <v>2887261</v>
      </c>
      <c r="AR216" s="522">
        <v>499139</v>
      </c>
      <c r="AS216" s="522">
        <v>272397</v>
      </c>
      <c r="AT216" s="522">
        <v>154296</v>
      </c>
      <c r="AU216" s="522">
        <v>5089053</v>
      </c>
      <c r="AV216" s="522">
        <v>2365875.75</v>
      </c>
      <c r="AW216" s="522">
        <v>220020</v>
      </c>
      <c r="AX216" s="522">
        <v>166770</v>
      </c>
      <c r="AY216" s="522">
        <v>212877</v>
      </c>
      <c r="AZ216" s="522">
        <v>952327</v>
      </c>
      <c r="BA216" s="522">
        <v>98476</v>
      </c>
      <c r="BB216" s="522">
        <v>0</v>
      </c>
      <c r="BC216" s="522">
        <v>55170</v>
      </c>
      <c r="BD216" s="522">
        <v>0</v>
      </c>
      <c r="BE216" s="522">
        <v>0</v>
      </c>
      <c r="BF216" s="522">
        <v>0</v>
      </c>
      <c r="BG216" s="522">
        <v>0</v>
      </c>
      <c r="BH216" s="522">
        <v>656207</v>
      </c>
      <c r="BI216" s="522">
        <v>0</v>
      </c>
      <c r="BJ216" s="522">
        <v>1299977</v>
      </c>
      <c r="BK216" s="522">
        <v>7980</v>
      </c>
      <c r="BL216" s="522">
        <v>4450</v>
      </c>
      <c r="BM216" s="522">
        <v>11146963.449999999</v>
      </c>
      <c r="BN216" s="522">
        <v>0</v>
      </c>
      <c r="BO216" s="522">
        <v>0</v>
      </c>
      <c r="BP216" s="522">
        <v>303130</v>
      </c>
      <c r="BQ216" s="522">
        <v>567268.5</v>
      </c>
      <c r="BR216" s="522">
        <v>1467750</v>
      </c>
      <c r="BS216" s="522">
        <v>97428</v>
      </c>
      <c r="BT216" s="522">
        <v>7886186.25</v>
      </c>
      <c r="BU216" s="522">
        <v>834740</v>
      </c>
      <c r="BV216" s="522">
        <v>1230084</v>
      </c>
      <c r="BW216" s="522">
        <v>2681640</v>
      </c>
      <c r="BX216" s="522">
        <v>624075.5</v>
      </c>
      <c r="BY216" s="522">
        <v>0</v>
      </c>
      <c r="BZ216" s="522">
        <v>1269860</v>
      </c>
      <c r="CA216" s="522">
        <v>1632800</v>
      </c>
      <c r="CB216" s="522">
        <v>20560</v>
      </c>
      <c r="CC216" s="503">
        <f t="shared" si="5"/>
        <v>147771785.72</v>
      </c>
      <c r="CD216" s="523"/>
      <c r="CE216" s="523"/>
      <c r="CF216" s="523"/>
      <c r="CG216" s="523"/>
      <c r="CH216" s="523"/>
      <c r="CI216" s="523"/>
    </row>
    <row r="217" spans="1:87" s="524" customFormat="1" x14ac:dyDescent="0.2">
      <c r="A217" s="521" t="s">
        <v>6491</v>
      </c>
      <c r="B217" s="497" t="s">
        <v>29</v>
      </c>
      <c r="C217" s="498" t="s">
        <v>30</v>
      </c>
      <c r="D217" s="499"/>
      <c r="E217" s="525"/>
      <c r="F217" s="500" t="s">
        <v>837</v>
      </c>
      <c r="G217" s="501" t="s">
        <v>838</v>
      </c>
      <c r="H217" s="502">
        <v>0</v>
      </c>
      <c r="I217" s="522">
        <v>0</v>
      </c>
      <c r="J217" s="522">
        <v>333115</v>
      </c>
      <c r="K217" s="522">
        <v>0</v>
      </c>
      <c r="L217" s="522">
        <v>0</v>
      </c>
      <c r="M217" s="522">
        <v>0</v>
      </c>
      <c r="N217" s="522">
        <v>13410788</v>
      </c>
      <c r="O217" s="522">
        <v>0</v>
      </c>
      <c r="P217" s="522">
        <v>0</v>
      </c>
      <c r="Q217" s="522">
        <v>0</v>
      </c>
      <c r="R217" s="522">
        <v>70200</v>
      </c>
      <c r="S217" s="522">
        <v>0</v>
      </c>
      <c r="T217" s="522">
        <v>1432393</v>
      </c>
      <c r="U217" s="522">
        <v>3394275</v>
      </c>
      <c r="V217" s="522">
        <v>0</v>
      </c>
      <c r="W217" s="522">
        <v>0</v>
      </c>
      <c r="X217" s="522">
        <v>0</v>
      </c>
      <c r="Y217" s="522">
        <v>0</v>
      </c>
      <c r="Z217" s="522">
        <v>0</v>
      </c>
      <c r="AA217" s="522">
        <v>367120</v>
      </c>
      <c r="AB217" s="522">
        <v>72937.5</v>
      </c>
      <c r="AC217" s="522">
        <v>0</v>
      </c>
      <c r="AD217" s="522">
        <v>71110</v>
      </c>
      <c r="AE217" s="522">
        <v>0</v>
      </c>
      <c r="AF217" s="522">
        <v>0</v>
      </c>
      <c r="AG217" s="522">
        <v>0</v>
      </c>
      <c r="AH217" s="522">
        <v>0</v>
      </c>
      <c r="AI217" s="522">
        <v>0</v>
      </c>
      <c r="AJ217" s="522">
        <v>67000</v>
      </c>
      <c r="AK217" s="522">
        <v>0</v>
      </c>
      <c r="AL217" s="522">
        <v>0</v>
      </c>
      <c r="AM217" s="522">
        <v>0</v>
      </c>
      <c r="AN217" s="522">
        <v>0</v>
      </c>
      <c r="AO217" s="522">
        <v>203776</v>
      </c>
      <c r="AP217" s="522">
        <v>0</v>
      </c>
      <c r="AQ217" s="522">
        <v>40510</v>
      </c>
      <c r="AR217" s="522">
        <v>0</v>
      </c>
      <c r="AS217" s="522">
        <v>0</v>
      </c>
      <c r="AT217" s="522">
        <v>0</v>
      </c>
      <c r="AU217" s="522">
        <v>0</v>
      </c>
      <c r="AV217" s="522">
        <v>0</v>
      </c>
      <c r="AW217" s="522">
        <v>0</v>
      </c>
      <c r="AX217" s="522">
        <v>0</v>
      </c>
      <c r="AY217" s="522">
        <v>0</v>
      </c>
      <c r="AZ217" s="522">
        <v>0</v>
      </c>
      <c r="BA217" s="522">
        <v>0</v>
      </c>
      <c r="BB217" s="522">
        <v>368585</v>
      </c>
      <c r="BC217" s="522">
        <v>0</v>
      </c>
      <c r="BD217" s="522">
        <v>4500</v>
      </c>
      <c r="BE217" s="522">
        <v>0</v>
      </c>
      <c r="BF217" s="522">
        <v>0</v>
      </c>
      <c r="BG217" s="522">
        <v>0</v>
      </c>
      <c r="BH217" s="522">
        <v>463910</v>
      </c>
      <c r="BI217" s="522">
        <v>0</v>
      </c>
      <c r="BJ217" s="522">
        <v>635587</v>
      </c>
      <c r="BK217" s="522">
        <v>0</v>
      </c>
      <c r="BL217" s="522">
        <v>0</v>
      </c>
      <c r="BM217" s="522">
        <v>1799515</v>
      </c>
      <c r="BN217" s="522">
        <v>0</v>
      </c>
      <c r="BO217" s="522">
        <v>0</v>
      </c>
      <c r="BP217" s="522">
        <v>0</v>
      </c>
      <c r="BQ217" s="522">
        <v>0</v>
      </c>
      <c r="BR217" s="522">
        <v>0</v>
      </c>
      <c r="BS217" s="522">
        <v>0</v>
      </c>
      <c r="BT217" s="522">
        <v>2672375.75</v>
      </c>
      <c r="BU217" s="522">
        <v>0</v>
      </c>
      <c r="BV217" s="522">
        <v>0</v>
      </c>
      <c r="BW217" s="522">
        <v>0</v>
      </c>
      <c r="BX217" s="522">
        <v>0</v>
      </c>
      <c r="BY217" s="522">
        <v>0</v>
      </c>
      <c r="BZ217" s="522">
        <v>0</v>
      </c>
      <c r="CA217" s="522">
        <v>0</v>
      </c>
      <c r="CB217" s="522">
        <v>0</v>
      </c>
      <c r="CC217" s="503">
        <f t="shared" si="5"/>
        <v>25407697.25</v>
      </c>
      <c r="CD217" s="523"/>
      <c r="CE217" s="523"/>
      <c r="CF217" s="523"/>
      <c r="CG217" s="523"/>
      <c r="CH217" s="523"/>
      <c r="CI217" s="523"/>
    </row>
    <row r="218" spans="1:87" s="524" customFormat="1" x14ac:dyDescent="0.2">
      <c r="A218" s="521" t="s">
        <v>6491</v>
      </c>
      <c r="B218" s="497" t="s">
        <v>29</v>
      </c>
      <c r="C218" s="498" t="s">
        <v>30</v>
      </c>
      <c r="D218" s="499"/>
      <c r="E218" s="525"/>
      <c r="F218" s="500" t="s">
        <v>839</v>
      </c>
      <c r="G218" s="501" t="s">
        <v>6504</v>
      </c>
      <c r="H218" s="502">
        <v>0</v>
      </c>
      <c r="I218" s="522">
        <v>9150</v>
      </c>
      <c r="J218" s="522">
        <v>0</v>
      </c>
      <c r="K218" s="522">
        <v>664800</v>
      </c>
      <c r="L218" s="522">
        <v>74650</v>
      </c>
      <c r="M218" s="522">
        <v>9750</v>
      </c>
      <c r="N218" s="522">
        <v>1165425</v>
      </c>
      <c r="O218" s="522">
        <v>72300</v>
      </c>
      <c r="P218" s="522">
        <v>15900</v>
      </c>
      <c r="Q218" s="522">
        <v>255450</v>
      </c>
      <c r="R218" s="522">
        <v>0</v>
      </c>
      <c r="S218" s="522">
        <v>45300</v>
      </c>
      <c r="T218" s="522">
        <v>85000</v>
      </c>
      <c r="U218" s="522">
        <v>69700</v>
      </c>
      <c r="V218" s="522">
        <v>10000</v>
      </c>
      <c r="W218" s="522">
        <v>6450</v>
      </c>
      <c r="X218" s="522">
        <v>45150</v>
      </c>
      <c r="Y218" s="522">
        <v>5000</v>
      </c>
      <c r="Z218" s="522">
        <v>344000</v>
      </c>
      <c r="AA218" s="522">
        <v>8100</v>
      </c>
      <c r="AB218" s="522">
        <v>0</v>
      </c>
      <c r="AC218" s="522">
        <v>21000</v>
      </c>
      <c r="AD218" s="522">
        <v>8550</v>
      </c>
      <c r="AE218" s="522">
        <v>0</v>
      </c>
      <c r="AF218" s="522">
        <v>0</v>
      </c>
      <c r="AG218" s="522">
        <v>0</v>
      </c>
      <c r="AH218" s="522">
        <v>0</v>
      </c>
      <c r="AI218" s="522">
        <v>340400</v>
      </c>
      <c r="AJ218" s="522">
        <v>11060</v>
      </c>
      <c r="AK218" s="522">
        <v>8250</v>
      </c>
      <c r="AL218" s="522">
        <v>7650</v>
      </c>
      <c r="AM218" s="522">
        <v>0</v>
      </c>
      <c r="AN218" s="522">
        <v>0</v>
      </c>
      <c r="AO218" s="522">
        <v>6000</v>
      </c>
      <c r="AP218" s="522">
        <v>9900</v>
      </c>
      <c r="AQ218" s="522">
        <v>28950</v>
      </c>
      <c r="AR218" s="522">
        <v>16800</v>
      </c>
      <c r="AS218" s="522">
        <v>20250</v>
      </c>
      <c r="AT218" s="522">
        <v>0</v>
      </c>
      <c r="AU218" s="522">
        <v>28000</v>
      </c>
      <c r="AV218" s="522">
        <v>0</v>
      </c>
      <c r="AW218" s="522">
        <v>0</v>
      </c>
      <c r="AX218" s="522">
        <v>9900</v>
      </c>
      <c r="AY218" s="522">
        <v>4650</v>
      </c>
      <c r="AZ218" s="522">
        <v>0</v>
      </c>
      <c r="BA218" s="522">
        <v>0</v>
      </c>
      <c r="BB218" s="522">
        <v>758750</v>
      </c>
      <c r="BC218" s="522">
        <v>0</v>
      </c>
      <c r="BD218" s="522">
        <v>10950</v>
      </c>
      <c r="BE218" s="522">
        <v>0</v>
      </c>
      <c r="BF218" s="522">
        <v>0</v>
      </c>
      <c r="BG218" s="522">
        <v>0</v>
      </c>
      <c r="BH218" s="522">
        <v>50700</v>
      </c>
      <c r="BI218" s="522">
        <v>25350</v>
      </c>
      <c r="BJ218" s="522">
        <v>0</v>
      </c>
      <c r="BK218" s="522">
        <v>7500</v>
      </c>
      <c r="BL218" s="522">
        <v>0</v>
      </c>
      <c r="BM218" s="522">
        <v>551900</v>
      </c>
      <c r="BN218" s="522">
        <v>147000</v>
      </c>
      <c r="BO218" s="522">
        <v>46200</v>
      </c>
      <c r="BP218" s="522">
        <v>0</v>
      </c>
      <c r="BQ218" s="522">
        <v>25800</v>
      </c>
      <c r="BR218" s="522">
        <v>34000</v>
      </c>
      <c r="BS218" s="522">
        <v>24600</v>
      </c>
      <c r="BT218" s="522">
        <v>83100</v>
      </c>
      <c r="BU218" s="522">
        <v>5250</v>
      </c>
      <c r="BV218" s="522">
        <v>9000</v>
      </c>
      <c r="BW218" s="522">
        <v>0</v>
      </c>
      <c r="BX218" s="522">
        <v>27000</v>
      </c>
      <c r="BY218" s="522">
        <v>19000</v>
      </c>
      <c r="BZ218" s="522">
        <v>4200</v>
      </c>
      <c r="CA218" s="522">
        <v>31600</v>
      </c>
      <c r="CB218" s="522">
        <v>6900</v>
      </c>
      <c r="CC218" s="503">
        <f t="shared" si="5"/>
        <v>5276285</v>
      </c>
      <c r="CD218" s="523"/>
      <c r="CE218" s="523"/>
      <c r="CF218" s="523"/>
      <c r="CG218" s="523"/>
      <c r="CH218" s="523"/>
      <c r="CI218" s="523"/>
    </row>
    <row r="219" spans="1:87" s="524" customFormat="1" x14ac:dyDescent="0.2">
      <c r="A219" s="521" t="s">
        <v>6491</v>
      </c>
      <c r="B219" s="497" t="s">
        <v>29</v>
      </c>
      <c r="C219" s="498" t="s">
        <v>30</v>
      </c>
      <c r="D219" s="499"/>
      <c r="E219" s="525"/>
      <c r="F219" s="500" t="s">
        <v>840</v>
      </c>
      <c r="G219" s="501" t="s">
        <v>841</v>
      </c>
      <c r="H219" s="502">
        <v>0</v>
      </c>
      <c r="I219" s="522">
        <v>810060</v>
      </c>
      <c r="J219" s="522">
        <v>0</v>
      </c>
      <c r="K219" s="522">
        <v>0</v>
      </c>
      <c r="L219" s="522">
        <v>0</v>
      </c>
      <c r="M219" s="522">
        <v>0</v>
      </c>
      <c r="N219" s="522">
        <v>1440000</v>
      </c>
      <c r="O219" s="522">
        <v>0</v>
      </c>
      <c r="P219" s="522">
        <v>0</v>
      </c>
      <c r="Q219" s="522">
        <v>165000</v>
      </c>
      <c r="R219" s="522">
        <v>0</v>
      </c>
      <c r="S219" s="522">
        <v>0</v>
      </c>
      <c r="T219" s="522">
        <v>110000</v>
      </c>
      <c r="U219" s="522">
        <v>55000</v>
      </c>
      <c r="V219" s="522">
        <v>0</v>
      </c>
      <c r="W219" s="522">
        <v>0</v>
      </c>
      <c r="X219" s="522">
        <v>0</v>
      </c>
      <c r="Y219" s="522">
        <v>0</v>
      </c>
      <c r="Z219" s="522">
        <v>390000</v>
      </c>
      <c r="AA219" s="522">
        <v>0</v>
      </c>
      <c r="AB219" s="522">
        <v>0</v>
      </c>
      <c r="AC219" s="522">
        <v>55000</v>
      </c>
      <c r="AD219" s="522">
        <v>0</v>
      </c>
      <c r="AE219" s="522">
        <v>0</v>
      </c>
      <c r="AF219" s="522">
        <v>0</v>
      </c>
      <c r="AG219" s="522">
        <v>0</v>
      </c>
      <c r="AH219" s="522">
        <v>0</v>
      </c>
      <c r="AI219" s="522">
        <v>240000</v>
      </c>
      <c r="AJ219" s="522">
        <v>0</v>
      </c>
      <c r="AK219" s="522">
        <v>0</v>
      </c>
      <c r="AL219" s="522">
        <v>0</v>
      </c>
      <c r="AM219" s="522">
        <v>0</v>
      </c>
      <c r="AN219" s="522">
        <v>0</v>
      </c>
      <c r="AO219" s="522">
        <v>0</v>
      </c>
      <c r="AP219" s="522">
        <v>0</v>
      </c>
      <c r="AQ219" s="522">
        <v>0</v>
      </c>
      <c r="AR219" s="522">
        <v>0</v>
      </c>
      <c r="AS219" s="522">
        <v>0</v>
      </c>
      <c r="AT219" s="522">
        <v>0</v>
      </c>
      <c r="AU219" s="522">
        <v>200000</v>
      </c>
      <c r="AV219" s="522">
        <v>0</v>
      </c>
      <c r="AW219" s="522">
        <v>0</v>
      </c>
      <c r="AX219" s="522">
        <v>0</v>
      </c>
      <c r="AY219" s="522">
        <v>0</v>
      </c>
      <c r="AZ219" s="522">
        <v>0</v>
      </c>
      <c r="BA219" s="522">
        <v>0</v>
      </c>
      <c r="BB219" s="522">
        <v>200000</v>
      </c>
      <c r="BC219" s="522">
        <v>0</v>
      </c>
      <c r="BD219" s="522">
        <v>0</v>
      </c>
      <c r="BE219" s="522">
        <v>60000</v>
      </c>
      <c r="BF219" s="522">
        <v>0</v>
      </c>
      <c r="BG219" s="522">
        <v>0</v>
      </c>
      <c r="BH219" s="522">
        <v>0</v>
      </c>
      <c r="BI219" s="522">
        <v>55000</v>
      </c>
      <c r="BJ219" s="522">
        <v>0</v>
      </c>
      <c r="BK219" s="522">
        <v>0</v>
      </c>
      <c r="BL219" s="522">
        <v>73480</v>
      </c>
      <c r="BM219" s="522">
        <v>44000</v>
      </c>
      <c r="BN219" s="522">
        <v>0</v>
      </c>
      <c r="BO219" s="522">
        <v>0</v>
      </c>
      <c r="BP219" s="522">
        <v>0</v>
      </c>
      <c r="BQ219" s="522">
        <v>0</v>
      </c>
      <c r="BR219" s="522">
        <v>0</v>
      </c>
      <c r="BS219" s="522">
        <v>20000</v>
      </c>
      <c r="BT219" s="522">
        <v>1135000</v>
      </c>
      <c r="BU219" s="522">
        <v>0</v>
      </c>
      <c r="BV219" s="522">
        <v>0</v>
      </c>
      <c r="BW219" s="522">
        <v>0</v>
      </c>
      <c r="BX219" s="522">
        <v>55000</v>
      </c>
      <c r="BY219" s="522">
        <v>0</v>
      </c>
      <c r="BZ219" s="522">
        <v>0</v>
      </c>
      <c r="CA219" s="522">
        <v>0</v>
      </c>
      <c r="CB219" s="522">
        <v>0</v>
      </c>
      <c r="CC219" s="503">
        <f t="shared" si="5"/>
        <v>5107540</v>
      </c>
      <c r="CD219" s="523"/>
      <c r="CE219" s="523"/>
      <c r="CF219" s="523"/>
      <c r="CG219" s="523"/>
      <c r="CH219" s="523"/>
      <c r="CI219" s="523"/>
    </row>
    <row r="220" spans="1:87" s="524" customFormat="1" x14ac:dyDescent="0.2">
      <c r="A220" s="521" t="s">
        <v>6491</v>
      </c>
      <c r="B220" s="497" t="s">
        <v>29</v>
      </c>
      <c r="C220" s="498" t="s">
        <v>30</v>
      </c>
      <c r="D220" s="499"/>
      <c r="E220" s="525"/>
      <c r="F220" s="500" t="s">
        <v>842</v>
      </c>
      <c r="G220" s="501" t="s">
        <v>265</v>
      </c>
      <c r="H220" s="502">
        <v>4800000</v>
      </c>
      <c r="I220" s="522">
        <v>540000</v>
      </c>
      <c r="J220" s="522">
        <v>1230000</v>
      </c>
      <c r="K220" s="522">
        <v>650000</v>
      </c>
      <c r="L220" s="522">
        <v>660000</v>
      </c>
      <c r="M220" s="522">
        <v>310000</v>
      </c>
      <c r="N220" s="522">
        <v>11110000</v>
      </c>
      <c r="O220" s="522">
        <v>1040000</v>
      </c>
      <c r="P220" s="522">
        <v>320000</v>
      </c>
      <c r="Q220" s="522">
        <v>3845000</v>
      </c>
      <c r="R220" s="522">
        <v>360000</v>
      </c>
      <c r="S220" s="522">
        <v>780000</v>
      </c>
      <c r="T220" s="522">
        <v>1410000</v>
      </c>
      <c r="U220" s="522">
        <v>1595000</v>
      </c>
      <c r="V220" s="522">
        <v>130000</v>
      </c>
      <c r="W220" s="522">
        <v>400000</v>
      </c>
      <c r="X220" s="522">
        <v>550000</v>
      </c>
      <c r="Y220" s="522">
        <v>500000</v>
      </c>
      <c r="Z220" s="522">
        <v>4510000</v>
      </c>
      <c r="AA220" s="522">
        <v>876000</v>
      </c>
      <c r="AB220" s="522">
        <v>370000</v>
      </c>
      <c r="AC220" s="522">
        <v>1590000</v>
      </c>
      <c r="AD220" s="522">
        <v>400000</v>
      </c>
      <c r="AE220" s="522">
        <v>370000</v>
      </c>
      <c r="AF220" s="522">
        <v>320000</v>
      </c>
      <c r="AG220" s="522">
        <v>420000</v>
      </c>
      <c r="AH220" s="522">
        <v>130000</v>
      </c>
      <c r="AI220" s="522">
        <v>8430000</v>
      </c>
      <c r="AJ220" s="522">
        <v>630000</v>
      </c>
      <c r="AK220" s="522">
        <v>350000</v>
      </c>
      <c r="AL220" s="522">
        <v>450000</v>
      </c>
      <c r="AM220" s="522">
        <v>300000</v>
      </c>
      <c r="AN220" s="522">
        <v>300000</v>
      </c>
      <c r="AO220" s="522">
        <v>300000</v>
      </c>
      <c r="AP220" s="522">
        <v>320000</v>
      </c>
      <c r="AQ220" s="522">
        <v>260000</v>
      </c>
      <c r="AR220" s="522">
        <v>550000</v>
      </c>
      <c r="AS220" s="522">
        <v>560000</v>
      </c>
      <c r="AT220" s="522">
        <v>340000</v>
      </c>
      <c r="AU220" s="522">
        <v>2040000</v>
      </c>
      <c r="AV220" s="522">
        <v>380000</v>
      </c>
      <c r="AW220" s="522">
        <v>300000</v>
      </c>
      <c r="AX220" s="522">
        <v>470000</v>
      </c>
      <c r="AY220" s="522">
        <v>300000</v>
      </c>
      <c r="AZ220" s="522">
        <v>220000</v>
      </c>
      <c r="BA220" s="522">
        <v>140000</v>
      </c>
      <c r="BB220" s="522">
        <v>6650000</v>
      </c>
      <c r="BC220" s="522">
        <v>660000</v>
      </c>
      <c r="BD220" s="522">
        <v>790000</v>
      </c>
      <c r="BE220" s="522">
        <v>840000</v>
      </c>
      <c r="BF220" s="522">
        <v>0</v>
      </c>
      <c r="BG220" s="522">
        <v>1546483</v>
      </c>
      <c r="BH220" s="522">
        <v>750000</v>
      </c>
      <c r="BI220" s="522">
        <v>820000</v>
      </c>
      <c r="BJ220" s="522">
        <v>290000</v>
      </c>
      <c r="BK220" s="522">
        <v>230000</v>
      </c>
      <c r="BL220" s="522">
        <v>330000</v>
      </c>
      <c r="BM220" s="522">
        <v>6551870.7199999997</v>
      </c>
      <c r="BN220" s="522">
        <v>2080000</v>
      </c>
      <c r="BO220" s="522">
        <v>1035000</v>
      </c>
      <c r="BP220" s="522">
        <v>310000</v>
      </c>
      <c r="BQ220" s="522">
        <v>230000</v>
      </c>
      <c r="BR220" s="522">
        <v>940000</v>
      </c>
      <c r="BS220" s="522">
        <v>270000</v>
      </c>
      <c r="BT220" s="522">
        <v>3230000</v>
      </c>
      <c r="BU220" s="522">
        <v>510000</v>
      </c>
      <c r="BV220" s="522">
        <v>530000</v>
      </c>
      <c r="BW220" s="522">
        <v>730000</v>
      </c>
      <c r="BX220" s="522">
        <v>850000</v>
      </c>
      <c r="BY220" s="522">
        <v>2170000</v>
      </c>
      <c r="BZ220" s="522">
        <v>530000</v>
      </c>
      <c r="CA220" s="522">
        <v>330000</v>
      </c>
      <c r="CB220" s="522">
        <v>320000</v>
      </c>
      <c r="CC220" s="503">
        <f t="shared" si="5"/>
        <v>89379353.719999999</v>
      </c>
      <c r="CD220" s="523"/>
      <c r="CE220" s="523"/>
      <c r="CF220" s="523"/>
      <c r="CG220" s="523"/>
      <c r="CH220" s="523"/>
      <c r="CI220" s="523"/>
    </row>
    <row r="221" spans="1:87" s="524" customFormat="1" x14ac:dyDescent="0.2">
      <c r="A221" s="521" t="s">
        <v>6491</v>
      </c>
      <c r="B221" s="497" t="s">
        <v>29</v>
      </c>
      <c r="C221" s="498" t="s">
        <v>30</v>
      </c>
      <c r="D221" s="499"/>
      <c r="E221" s="525"/>
      <c r="F221" s="500" t="s">
        <v>843</v>
      </c>
      <c r="G221" s="501" t="s">
        <v>266</v>
      </c>
      <c r="H221" s="502">
        <v>860000</v>
      </c>
      <c r="I221" s="522">
        <v>0</v>
      </c>
      <c r="J221" s="522">
        <v>340000</v>
      </c>
      <c r="K221" s="522">
        <v>110000</v>
      </c>
      <c r="L221" s="522">
        <v>240000</v>
      </c>
      <c r="M221" s="522">
        <v>110000</v>
      </c>
      <c r="N221" s="522">
        <v>260000</v>
      </c>
      <c r="O221" s="522">
        <v>90000</v>
      </c>
      <c r="P221" s="522">
        <v>30000</v>
      </c>
      <c r="Q221" s="522">
        <v>0</v>
      </c>
      <c r="R221" s="522">
        <v>0</v>
      </c>
      <c r="S221" s="522">
        <v>110000</v>
      </c>
      <c r="T221" s="522">
        <v>210000</v>
      </c>
      <c r="U221" s="522">
        <v>340000</v>
      </c>
      <c r="V221" s="522">
        <v>30000</v>
      </c>
      <c r="W221" s="522">
        <v>220000</v>
      </c>
      <c r="X221" s="522">
        <v>70000</v>
      </c>
      <c r="Y221" s="522">
        <v>0</v>
      </c>
      <c r="Z221" s="522">
        <v>270000</v>
      </c>
      <c r="AA221" s="522">
        <v>0</v>
      </c>
      <c r="AB221" s="522">
        <v>110000</v>
      </c>
      <c r="AC221" s="522">
        <v>115000</v>
      </c>
      <c r="AD221" s="522">
        <v>170000</v>
      </c>
      <c r="AE221" s="522">
        <v>160000</v>
      </c>
      <c r="AF221" s="522">
        <v>110000</v>
      </c>
      <c r="AG221" s="522">
        <v>120000</v>
      </c>
      <c r="AH221" s="522">
        <v>0</v>
      </c>
      <c r="AI221" s="522">
        <v>760000</v>
      </c>
      <c r="AJ221" s="522">
        <v>0</v>
      </c>
      <c r="AK221" s="522">
        <v>200000</v>
      </c>
      <c r="AL221" s="522">
        <v>0</v>
      </c>
      <c r="AM221" s="522">
        <v>70000</v>
      </c>
      <c r="AN221" s="522">
        <v>240000</v>
      </c>
      <c r="AO221" s="522">
        <v>120000</v>
      </c>
      <c r="AP221" s="522">
        <v>220000</v>
      </c>
      <c r="AQ221" s="522">
        <v>130000</v>
      </c>
      <c r="AR221" s="522">
        <v>240000</v>
      </c>
      <c r="AS221" s="522">
        <v>240000</v>
      </c>
      <c r="AT221" s="522">
        <v>140000</v>
      </c>
      <c r="AU221" s="522">
        <v>400000</v>
      </c>
      <c r="AV221" s="522">
        <v>330000</v>
      </c>
      <c r="AW221" s="522">
        <v>30000</v>
      </c>
      <c r="AX221" s="522">
        <v>130000</v>
      </c>
      <c r="AY221" s="522">
        <v>30000</v>
      </c>
      <c r="AZ221" s="522">
        <v>140000</v>
      </c>
      <c r="BA221" s="522">
        <v>150000</v>
      </c>
      <c r="BB221" s="522">
        <v>180000</v>
      </c>
      <c r="BC221" s="522">
        <v>230000</v>
      </c>
      <c r="BD221" s="522">
        <v>0</v>
      </c>
      <c r="BE221" s="522">
        <v>120000</v>
      </c>
      <c r="BF221" s="522">
        <v>0</v>
      </c>
      <c r="BG221" s="522">
        <v>0</v>
      </c>
      <c r="BH221" s="522">
        <v>280000</v>
      </c>
      <c r="BI221" s="522">
        <v>40000</v>
      </c>
      <c r="BJ221" s="522">
        <v>280000</v>
      </c>
      <c r="BK221" s="522">
        <v>0</v>
      </c>
      <c r="BL221" s="522">
        <v>0</v>
      </c>
      <c r="BM221" s="522">
        <v>630000</v>
      </c>
      <c r="BN221" s="522">
        <v>150000</v>
      </c>
      <c r="BO221" s="522">
        <v>0</v>
      </c>
      <c r="BP221" s="522">
        <v>300000</v>
      </c>
      <c r="BQ221" s="522">
        <v>230000</v>
      </c>
      <c r="BR221" s="522">
        <v>0</v>
      </c>
      <c r="BS221" s="522">
        <v>110000</v>
      </c>
      <c r="BT221" s="522">
        <v>470000</v>
      </c>
      <c r="BU221" s="522">
        <v>220000</v>
      </c>
      <c r="BV221" s="522">
        <v>310000</v>
      </c>
      <c r="BW221" s="522">
        <v>160000</v>
      </c>
      <c r="BX221" s="522">
        <v>280000</v>
      </c>
      <c r="BY221" s="522">
        <v>320000</v>
      </c>
      <c r="BZ221" s="522">
        <v>220000</v>
      </c>
      <c r="CA221" s="522">
        <v>240000</v>
      </c>
      <c r="CB221" s="522">
        <v>200000</v>
      </c>
      <c r="CC221" s="503">
        <f t="shared" si="5"/>
        <v>12615000</v>
      </c>
      <c r="CD221" s="523"/>
      <c r="CE221" s="523"/>
      <c r="CF221" s="523"/>
      <c r="CG221" s="523"/>
      <c r="CH221" s="523"/>
      <c r="CI221" s="523"/>
    </row>
    <row r="222" spans="1:87" s="524" customFormat="1" x14ac:dyDescent="0.2">
      <c r="A222" s="521" t="s">
        <v>6491</v>
      </c>
      <c r="B222" s="497" t="s">
        <v>29</v>
      </c>
      <c r="C222" s="498" t="s">
        <v>30</v>
      </c>
      <c r="D222" s="499"/>
      <c r="E222" s="525"/>
      <c r="F222" s="500" t="s">
        <v>844</v>
      </c>
      <c r="G222" s="501" t="s">
        <v>267</v>
      </c>
      <c r="H222" s="502">
        <v>1745000</v>
      </c>
      <c r="I222" s="522">
        <v>240000</v>
      </c>
      <c r="J222" s="522">
        <v>585000</v>
      </c>
      <c r="K222" s="522">
        <v>435000</v>
      </c>
      <c r="L222" s="522">
        <v>290000</v>
      </c>
      <c r="M222" s="522">
        <v>110000</v>
      </c>
      <c r="N222" s="522">
        <v>2270000</v>
      </c>
      <c r="O222" s="522">
        <v>130000</v>
      </c>
      <c r="P222" s="522">
        <v>0</v>
      </c>
      <c r="Q222" s="522">
        <v>70000</v>
      </c>
      <c r="R222" s="522">
        <v>160000</v>
      </c>
      <c r="S222" s="522">
        <v>165000</v>
      </c>
      <c r="T222" s="522">
        <v>300000</v>
      </c>
      <c r="U222" s="522">
        <v>305000</v>
      </c>
      <c r="V222" s="522">
        <v>110000</v>
      </c>
      <c r="W222" s="522">
        <v>165000</v>
      </c>
      <c r="X222" s="522">
        <v>100000</v>
      </c>
      <c r="Y222" s="522">
        <v>55000</v>
      </c>
      <c r="Z222" s="522">
        <v>1670000</v>
      </c>
      <c r="AA222" s="522">
        <v>164000</v>
      </c>
      <c r="AB222" s="522">
        <v>280000</v>
      </c>
      <c r="AC222" s="522">
        <v>605000</v>
      </c>
      <c r="AD222" s="522">
        <v>120000</v>
      </c>
      <c r="AE222" s="522">
        <v>205000</v>
      </c>
      <c r="AF222" s="522">
        <v>0</v>
      </c>
      <c r="AG222" s="522">
        <v>100000</v>
      </c>
      <c r="AH222" s="522">
        <v>85000</v>
      </c>
      <c r="AI222" s="522">
        <v>1530000</v>
      </c>
      <c r="AJ222" s="522">
        <v>475000</v>
      </c>
      <c r="AK222" s="522">
        <v>180000</v>
      </c>
      <c r="AL222" s="522">
        <v>220000</v>
      </c>
      <c r="AM222" s="522">
        <v>215000</v>
      </c>
      <c r="AN222" s="522">
        <v>280000</v>
      </c>
      <c r="AO222" s="522">
        <v>50000</v>
      </c>
      <c r="AP222" s="522">
        <v>240000</v>
      </c>
      <c r="AQ222" s="522">
        <v>415000</v>
      </c>
      <c r="AR222" s="522">
        <v>220000</v>
      </c>
      <c r="AS222" s="522">
        <v>285000</v>
      </c>
      <c r="AT222" s="522">
        <v>145000</v>
      </c>
      <c r="AU222" s="522">
        <v>425000</v>
      </c>
      <c r="AV222" s="522">
        <v>200000</v>
      </c>
      <c r="AW222" s="522">
        <v>165000</v>
      </c>
      <c r="AX222" s="522">
        <v>110000</v>
      </c>
      <c r="AY222" s="522">
        <v>220000</v>
      </c>
      <c r="AZ222" s="522">
        <v>110000</v>
      </c>
      <c r="BA222" s="522">
        <v>145000</v>
      </c>
      <c r="BB222" s="522">
        <v>880000</v>
      </c>
      <c r="BC222" s="522">
        <v>175000</v>
      </c>
      <c r="BD222" s="522">
        <v>0</v>
      </c>
      <c r="BE222" s="522">
        <v>370000</v>
      </c>
      <c r="BF222" s="522">
        <v>0</v>
      </c>
      <c r="BG222" s="522">
        <v>0</v>
      </c>
      <c r="BH222" s="522">
        <v>300000</v>
      </c>
      <c r="BI222" s="522">
        <v>420000</v>
      </c>
      <c r="BJ222" s="522">
        <v>250000</v>
      </c>
      <c r="BK222" s="522">
        <v>170000</v>
      </c>
      <c r="BL222" s="522">
        <v>55000</v>
      </c>
      <c r="BM222" s="522">
        <v>1180000</v>
      </c>
      <c r="BN222" s="522">
        <v>300000</v>
      </c>
      <c r="BO222" s="522">
        <v>0</v>
      </c>
      <c r="BP222" s="522">
        <v>50000</v>
      </c>
      <c r="BQ222" s="522">
        <v>0</v>
      </c>
      <c r="BR222" s="522">
        <v>50000</v>
      </c>
      <c r="BS222" s="522">
        <v>100000</v>
      </c>
      <c r="BT222" s="522">
        <v>910000</v>
      </c>
      <c r="BU222" s="522">
        <v>175000</v>
      </c>
      <c r="BV222" s="522">
        <v>195000</v>
      </c>
      <c r="BW222" s="522">
        <v>215000</v>
      </c>
      <c r="BX222" s="522">
        <v>230000</v>
      </c>
      <c r="BY222" s="522">
        <v>500000</v>
      </c>
      <c r="BZ222" s="522">
        <v>100000</v>
      </c>
      <c r="CA222" s="522">
        <v>60000</v>
      </c>
      <c r="CB222" s="522">
        <v>55000</v>
      </c>
      <c r="CC222" s="503">
        <f t="shared" si="5"/>
        <v>22834000</v>
      </c>
      <c r="CD222" s="523"/>
      <c r="CE222" s="523"/>
      <c r="CF222" s="523"/>
      <c r="CG222" s="523"/>
      <c r="CH222" s="523"/>
      <c r="CI222" s="523"/>
    </row>
    <row r="223" spans="1:87" s="524" customFormat="1" x14ac:dyDescent="0.2">
      <c r="A223" s="521" t="s">
        <v>6491</v>
      </c>
      <c r="B223" s="497" t="s">
        <v>29</v>
      </c>
      <c r="C223" s="498" t="s">
        <v>30</v>
      </c>
      <c r="D223" s="499"/>
      <c r="E223" s="525"/>
      <c r="F223" s="500" t="s">
        <v>845</v>
      </c>
      <c r="G223" s="501" t="s">
        <v>846</v>
      </c>
      <c r="H223" s="502">
        <v>0</v>
      </c>
      <c r="I223" s="522">
        <v>0</v>
      </c>
      <c r="J223" s="522">
        <v>0</v>
      </c>
      <c r="K223" s="522">
        <v>0</v>
      </c>
      <c r="L223" s="522">
        <v>0</v>
      </c>
      <c r="M223" s="522">
        <v>0</v>
      </c>
      <c r="N223" s="522">
        <v>0</v>
      </c>
      <c r="O223" s="522">
        <v>0</v>
      </c>
      <c r="P223" s="522">
        <v>0</v>
      </c>
      <c r="Q223" s="522">
        <v>0</v>
      </c>
      <c r="R223" s="522">
        <v>49400</v>
      </c>
      <c r="S223" s="522">
        <v>0</v>
      </c>
      <c r="T223" s="522">
        <v>139392</v>
      </c>
      <c r="U223" s="522">
        <v>445543.5</v>
      </c>
      <c r="V223" s="522">
        <v>0</v>
      </c>
      <c r="W223" s="522">
        <v>0</v>
      </c>
      <c r="X223" s="522">
        <v>83089.52</v>
      </c>
      <c r="Y223" s="522">
        <v>0</v>
      </c>
      <c r="Z223" s="522">
        <v>0</v>
      </c>
      <c r="AA223" s="522">
        <v>0</v>
      </c>
      <c r="AB223" s="522">
        <v>0</v>
      </c>
      <c r="AC223" s="522">
        <v>0</v>
      </c>
      <c r="AD223" s="522">
        <v>0</v>
      </c>
      <c r="AE223" s="522">
        <v>0</v>
      </c>
      <c r="AF223" s="522">
        <v>0</v>
      </c>
      <c r="AG223" s="522">
        <v>0</v>
      </c>
      <c r="AH223" s="522">
        <v>0</v>
      </c>
      <c r="AI223" s="522">
        <v>0</v>
      </c>
      <c r="AJ223" s="522">
        <v>0</v>
      </c>
      <c r="AK223" s="522">
        <v>15696</v>
      </c>
      <c r="AL223" s="522">
        <v>0</v>
      </c>
      <c r="AM223" s="522">
        <v>0</v>
      </c>
      <c r="AN223" s="522">
        <v>0</v>
      </c>
      <c r="AO223" s="522">
        <v>0</v>
      </c>
      <c r="AP223" s="522">
        <v>0</v>
      </c>
      <c r="AQ223" s="522">
        <v>0</v>
      </c>
      <c r="AR223" s="522">
        <v>0</v>
      </c>
      <c r="AS223" s="522">
        <v>0</v>
      </c>
      <c r="AT223" s="522">
        <v>202086</v>
      </c>
      <c r="AU223" s="522">
        <v>0</v>
      </c>
      <c r="AV223" s="522">
        <v>0</v>
      </c>
      <c r="AW223" s="522">
        <v>0</v>
      </c>
      <c r="AX223" s="522">
        <v>0</v>
      </c>
      <c r="AY223" s="522">
        <v>0</v>
      </c>
      <c r="AZ223" s="522">
        <v>0</v>
      </c>
      <c r="BA223" s="522">
        <v>0</v>
      </c>
      <c r="BB223" s="522">
        <v>0</v>
      </c>
      <c r="BC223" s="522">
        <v>0</v>
      </c>
      <c r="BD223" s="522">
        <v>215884</v>
      </c>
      <c r="BE223" s="522">
        <v>0</v>
      </c>
      <c r="BF223" s="522">
        <v>0</v>
      </c>
      <c r="BG223" s="522">
        <v>0</v>
      </c>
      <c r="BH223" s="522">
        <v>0</v>
      </c>
      <c r="BI223" s="522">
        <v>866100</v>
      </c>
      <c r="BJ223" s="522">
        <v>221928</v>
      </c>
      <c r="BK223" s="522">
        <v>0</v>
      </c>
      <c r="BL223" s="522">
        <v>0</v>
      </c>
      <c r="BM223" s="522">
        <v>0</v>
      </c>
      <c r="BN223" s="522">
        <v>90000</v>
      </c>
      <c r="BO223" s="522">
        <v>2880</v>
      </c>
      <c r="BP223" s="522">
        <v>0</v>
      </c>
      <c r="BQ223" s="522">
        <v>0</v>
      </c>
      <c r="BR223" s="522">
        <v>0</v>
      </c>
      <c r="BS223" s="522">
        <v>0</v>
      </c>
      <c r="BT223" s="522">
        <v>0</v>
      </c>
      <c r="BU223" s="522">
        <v>0</v>
      </c>
      <c r="BV223" s="522">
        <v>0</v>
      </c>
      <c r="BW223" s="522">
        <v>0</v>
      </c>
      <c r="BX223" s="522">
        <v>209030</v>
      </c>
      <c r="BY223" s="522">
        <v>0</v>
      </c>
      <c r="BZ223" s="522">
        <v>0</v>
      </c>
      <c r="CA223" s="522">
        <v>31500</v>
      </c>
      <c r="CB223" s="522">
        <v>0</v>
      </c>
      <c r="CC223" s="503">
        <f t="shared" si="5"/>
        <v>2572529.02</v>
      </c>
      <c r="CD223" s="523"/>
      <c r="CE223" s="523"/>
      <c r="CF223" s="523"/>
      <c r="CG223" s="523"/>
      <c r="CH223" s="523"/>
      <c r="CI223" s="523"/>
    </row>
    <row r="224" spans="1:87" s="524" customFormat="1" x14ac:dyDescent="0.2">
      <c r="A224" s="521" t="s">
        <v>6491</v>
      </c>
      <c r="B224" s="497" t="s">
        <v>29</v>
      </c>
      <c r="C224" s="498" t="s">
        <v>30</v>
      </c>
      <c r="D224" s="499"/>
      <c r="E224" s="525"/>
      <c r="F224" s="500" t="s">
        <v>847</v>
      </c>
      <c r="G224" s="501" t="s">
        <v>270</v>
      </c>
      <c r="H224" s="502">
        <v>5685872.5</v>
      </c>
      <c r="I224" s="522">
        <v>797000</v>
      </c>
      <c r="J224" s="522">
        <v>4463420</v>
      </c>
      <c r="K224" s="522">
        <v>892000</v>
      </c>
      <c r="L224" s="522">
        <v>342725</v>
      </c>
      <c r="M224" s="522">
        <v>1012150</v>
      </c>
      <c r="N224" s="522">
        <v>3852812.5</v>
      </c>
      <c r="O224" s="522">
        <v>1558685.5</v>
      </c>
      <c r="P224" s="522">
        <v>759062.5</v>
      </c>
      <c r="Q224" s="522">
        <v>2640128.5</v>
      </c>
      <c r="R224" s="522">
        <v>535970</v>
      </c>
      <c r="S224" s="522">
        <v>491562.5</v>
      </c>
      <c r="T224" s="522">
        <v>2377487.5</v>
      </c>
      <c r="U224" s="522">
        <v>1679150</v>
      </c>
      <c r="V224" s="522">
        <v>232660</v>
      </c>
      <c r="W224" s="522">
        <v>1253425</v>
      </c>
      <c r="X224" s="522">
        <v>256250</v>
      </c>
      <c r="Y224" s="522">
        <v>21937.5</v>
      </c>
      <c r="Z224" s="522">
        <v>107207</v>
      </c>
      <c r="AA224" s="522">
        <v>494662.5</v>
      </c>
      <c r="AB224" s="522">
        <v>572907.5</v>
      </c>
      <c r="AC224" s="522">
        <v>156937.5</v>
      </c>
      <c r="AD224" s="522">
        <v>466567.5</v>
      </c>
      <c r="AE224" s="522">
        <v>801370</v>
      </c>
      <c r="AF224" s="522">
        <v>2400</v>
      </c>
      <c r="AG224" s="522">
        <v>338650</v>
      </c>
      <c r="AH224" s="522">
        <v>1562000</v>
      </c>
      <c r="AI224" s="522">
        <v>5137473.75</v>
      </c>
      <c r="AJ224" s="522">
        <v>20000</v>
      </c>
      <c r="AK224" s="522">
        <v>603447.5</v>
      </c>
      <c r="AL224" s="522">
        <v>1900</v>
      </c>
      <c r="AM224" s="522">
        <v>152700</v>
      </c>
      <c r="AN224" s="522">
        <v>782415.78</v>
      </c>
      <c r="AO224" s="522">
        <v>369350</v>
      </c>
      <c r="AP224" s="522">
        <v>795875</v>
      </c>
      <c r="AQ224" s="522">
        <v>437700</v>
      </c>
      <c r="AR224" s="522">
        <v>403550</v>
      </c>
      <c r="AS224" s="522">
        <v>76812.5</v>
      </c>
      <c r="AT224" s="522">
        <v>598208</v>
      </c>
      <c r="AU224" s="522">
        <v>852550</v>
      </c>
      <c r="AV224" s="522">
        <v>141000</v>
      </c>
      <c r="AW224" s="522">
        <v>206990</v>
      </c>
      <c r="AX224" s="522">
        <v>385560</v>
      </c>
      <c r="AY224" s="522">
        <v>120950</v>
      </c>
      <c r="AZ224" s="522">
        <v>0</v>
      </c>
      <c r="BA224" s="522">
        <v>239687.5</v>
      </c>
      <c r="BB224" s="522">
        <v>74064</v>
      </c>
      <c r="BC224" s="522">
        <v>522200</v>
      </c>
      <c r="BD224" s="522">
        <v>293250</v>
      </c>
      <c r="BE224" s="522">
        <v>400500</v>
      </c>
      <c r="BF224" s="522">
        <v>325440</v>
      </c>
      <c r="BG224" s="522">
        <v>5281312</v>
      </c>
      <c r="BH224" s="522">
        <v>762000</v>
      </c>
      <c r="BI224" s="522">
        <v>127750</v>
      </c>
      <c r="BJ224" s="522">
        <v>553100</v>
      </c>
      <c r="BK224" s="522">
        <v>202625</v>
      </c>
      <c r="BL224" s="522">
        <v>183000</v>
      </c>
      <c r="BM224" s="522">
        <v>1990310</v>
      </c>
      <c r="BN224" s="522">
        <v>1133373</v>
      </c>
      <c r="BO224" s="522">
        <v>268100</v>
      </c>
      <c r="BP224" s="522">
        <v>422000</v>
      </c>
      <c r="BQ224" s="522">
        <v>190475</v>
      </c>
      <c r="BR224" s="522">
        <v>1143870</v>
      </c>
      <c r="BS224" s="522">
        <v>178524</v>
      </c>
      <c r="BT224" s="522">
        <v>26400</v>
      </c>
      <c r="BU224" s="522">
        <v>51087.5</v>
      </c>
      <c r="BV224" s="522">
        <v>116312.5</v>
      </c>
      <c r="BW224" s="522">
        <v>286795</v>
      </c>
      <c r="BX224" s="522">
        <v>2335250</v>
      </c>
      <c r="BY224" s="522">
        <v>2656085</v>
      </c>
      <c r="BZ224" s="522">
        <v>51750</v>
      </c>
      <c r="CA224" s="522">
        <v>49370</v>
      </c>
      <c r="CB224" s="522">
        <v>266327</v>
      </c>
      <c r="CC224" s="503">
        <f t="shared" si="5"/>
        <v>64572441.030000001</v>
      </c>
      <c r="CD224" s="523"/>
      <c r="CE224" s="523"/>
      <c r="CF224" s="523"/>
      <c r="CG224" s="523"/>
      <c r="CH224" s="523"/>
      <c r="CI224" s="523"/>
    </row>
    <row r="225" spans="1:87" s="524" customFormat="1" x14ac:dyDescent="0.2">
      <c r="A225" s="521" t="s">
        <v>6491</v>
      </c>
      <c r="B225" s="497" t="s">
        <v>29</v>
      </c>
      <c r="C225" s="498" t="s">
        <v>30</v>
      </c>
      <c r="D225" s="499"/>
      <c r="E225" s="525"/>
      <c r="F225" s="500" t="s">
        <v>1177</v>
      </c>
      <c r="G225" s="501" t="s">
        <v>6505</v>
      </c>
      <c r="H225" s="502">
        <v>0</v>
      </c>
      <c r="I225" s="522">
        <v>0</v>
      </c>
      <c r="J225" s="522">
        <v>0</v>
      </c>
      <c r="K225" s="522">
        <v>0</v>
      </c>
      <c r="L225" s="522">
        <v>37575</v>
      </c>
      <c r="M225" s="522">
        <v>0</v>
      </c>
      <c r="N225" s="522">
        <v>0</v>
      </c>
      <c r="O225" s="522">
        <v>55200</v>
      </c>
      <c r="P225" s="522">
        <v>0</v>
      </c>
      <c r="Q225" s="522">
        <v>416850</v>
      </c>
      <c r="R225" s="522">
        <v>0</v>
      </c>
      <c r="S225" s="522">
        <v>0</v>
      </c>
      <c r="T225" s="522">
        <v>0</v>
      </c>
      <c r="U225" s="522">
        <v>306650</v>
      </c>
      <c r="V225" s="522">
        <v>13550</v>
      </c>
      <c r="W225" s="522">
        <v>44250</v>
      </c>
      <c r="X225" s="522">
        <v>0</v>
      </c>
      <c r="Y225" s="522">
        <v>0</v>
      </c>
      <c r="Z225" s="522">
        <v>0</v>
      </c>
      <c r="AA225" s="522">
        <v>0</v>
      </c>
      <c r="AB225" s="522">
        <v>0</v>
      </c>
      <c r="AC225" s="522">
        <v>0</v>
      </c>
      <c r="AD225" s="522">
        <v>0</v>
      </c>
      <c r="AE225" s="522">
        <v>0</v>
      </c>
      <c r="AF225" s="522">
        <v>10200</v>
      </c>
      <c r="AG225" s="522">
        <v>0</v>
      </c>
      <c r="AH225" s="522">
        <v>5500</v>
      </c>
      <c r="AI225" s="522">
        <v>311295</v>
      </c>
      <c r="AJ225" s="522">
        <v>0</v>
      </c>
      <c r="AK225" s="522">
        <v>12750</v>
      </c>
      <c r="AL225" s="522">
        <v>9150</v>
      </c>
      <c r="AM225" s="522">
        <v>10950</v>
      </c>
      <c r="AN225" s="522">
        <v>35250</v>
      </c>
      <c r="AO225" s="522">
        <v>300</v>
      </c>
      <c r="AP225" s="522">
        <v>6300</v>
      </c>
      <c r="AQ225" s="522">
        <v>43200</v>
      </c>
      <c r="AR225" s="522">
        <v>8850</v>
      </c>
      <c r="AS225" s="522">
        <v>0</v>
      </c>
      <c r="AT225" s="522">
        <v>0</v>
      </c>
      <c r="AU225" s="522">
        <v>0</v>
      </c>
      <c r="AV225" s="522">
        <v>0</v>
      </c>
      <c r="AW225" s="522">
        <v>20400</v>
      </c>
      <c r="AX225" s="522">
        <v>0</v>
      </c>
      <c r="AY225" s="522">
        <v>0</v>
      </c>
      <c r="AZ225" s="522">
        <v>0</v>
      </c>
      <c r="BA225" s="522">
        <v>12000</v>
      </c>
      <c r="BB225" s="522">
        <v>0</v>
      </c>
      <c r="BC225" s="522">
        <v>0</v>
      </c>
      <c r="BD225" s="522">
        <v>5700</v>
      </c>
      <c r="BE225" s="522">
        <v>0</v>
      </c>
      <c r="BF225" s="522">
        <v>0</v>
      </c>
      <c r="BG225" s="522">
        <v>0</v>
      </c>
      <c r="BH225" s="522">
        <v>1950</v>
      </c>
      <c r="BI225" s="522">
        <v>0</v>
      </c>
      <c r="BJ225" s="522">
        <v>0</v>
      </c>
      <c r="BK225" s="522">
        <v>0</v>
      </c>
      <c r="BL225" s="522">
        <v>0</v>
      </c>
      <c r="BM225" s="522">
        <v>492250</v>
      </c>
      <c r="BN225" s="522">
        <v>355800</v>
      </c>
      <c r="BO225" s="522">
        <v>0</v>
      </c>
      <c r="BP225" s="522">
        <v>15000</v>
      </c>
      <c r="BQ225" s="522">
        <v>0</v>
      </c>
      <c r="BR225" s="522">
        <v>97850</v>
      </c>
      <c r="BS225" s="522">
        <v>0</v>
      </c>
      <c r="BT225" s="522">
        <v>140735</v>
      </c>
      <c r="BU225" s="522">
        <v>3750</v>
      </c>
      <c r="BV225" s="522">
        <v>6750</v>
      </c>
      <c r="BW225" s="522">
        <v>43350</v>
      </c>
      <c r="BX225" s="522">
        <v>9000</v>
      </c>
      <c r="BY225" s="522">
        <v>32150</v>
      </c>
      <c r="BZ225" s="522">
        <v>10200</v>
      </c>
      <c r="CA225" s="522">
        <v>8000</v>
      </c>
      <c r="CB225" s="522">
        <v>5250</v>
      </c>
      <c r="CC225" s="503">
        <f t="shared" si="5"/>
        <v>2587955</v>
      </c>
      <c r="CD225" s="523"/>
      <c r="CE225" s="523"/>
      <c r="CF225" s="523"/>
      <c r="CG225" s="523"/>
      <c r="CH225" s="523"/>
      <c r="CI225" s="523"/>
    </row>
    <row r="226" spans="1:87" s="524" customFormat="1" x14ac:dyDescent="0.2">
      <c r="A226" s="521" t="s">
        <v>6491</v>
      </c>
      <c r="B226" s="497" t="s">
        <v>31</v>
      </c>
      <c r="C226" s="498" t="s">
        <v>32</v>
      </c>
      <c r="D226" s="499">
        <v>52060</v>
      </c>
      <c r="E226" s="525" t="s">
        <v>931</v>
      </c>
      <c r="F226" s="500" t="s">
        <v>275</v>
      </c>
      <c r="G226" s="501" t="s">
        <v>6506</v>
      </c>
      <c r="H226" s="502">
        <v>68940</v>
      </c>
      <c r="I226" s="502">
        <v>0</v>
      </c>
      <c r="J226" s="502">
        <v>40710</v>
      </c>
      <c r="K226" s="502">
        <v>0</v>
      </c>
      <c r="L226" s="502">
        <v>0</v>
      </c>
      <c r="M226" s="502">
        <v>0</v>
      </c>
      <c r="N226" s="502">
        <v>132540</v>
      </c>
      <c r="O226" s="502">
        <v>0</v>
      </c>
      <c r="P226" s="502">
        <v>0</v>
      </c>
      <c r="Q226" s="502">
        <v>0</v>
      </c>
      <c r="R226" s="502">
        <v>0</v>
      </c>
      <c r="S226" s="502">
        <v>0</v>
      </c>
      <c r="T226" s="502">
        <v>0</v>
      </c>
      <c r="U226" s="502">
        <v>0</v>
      </c>
      <c r="V226" s="502">
        <v>0</v>
      </c>
      <c r="W226" s="502">
        <v>30270</v>
      </c>
      <c r="X226" s="502">
        <v>0</v>
      </c>
      <c r="Y226" s="502">
        <v>0</v>
      </c>
      <c r="Z226" s="502">
        <v>0</v>
      </c>
      <c r="AA226" s="502">
        <v>0</v>
      </c>
      <c r="AB226" s="502">
        <v>0</v>
      </c>
      <c r="AC226" s="502">
        <v>0</v>
      </c>
      <c r="AD226" s="502">
        <v>33540</v>
      </c>
      <c r="AE226" s="502">
        <v>0</v>
      </c>
      <c r="AF226" s="502">
        <v>0</v>
      </c>
      <c r="AG226" s="502">
        <v>0</v>
      </c>
      <c r="AH226" s="502">
        <v>0</v>
      </c>
      <c r="AI226" s="502">
        <v>351930</v>
      </c>
      <c r="AJ226" s="502">
        <v>0</v>
      </c>
      <c r="AK226" s="502">
        <v>0</v>
      </c>
      <c r="AL226" s="502">
        <v>0</v>
      </c>
      <c r="AM226" s="502">
        <v>0</v>
      </c>
      <c r="AN226" s="502">
        <v>0</v>
      </c>
      <c r="AO226" s="502">
        <v>0</v>
      </c>
      <c r="AP226" s="502">
        <v>0</v>
      </c>
      <c r="AQ226" s="502">
        <v>0</v>
      </c>
      <c r="AR226" s="502">
        <v>0</v>
      </c>
      <c r="AS226" s="502">
        <v>0</v>
      </c>
      <c r="AT226" s="502">
        <v>0</v>
      </c>
      <c r="AU226" s="502">
        <v>22770</v>
      </c>
      <c r="AV226" s="502">
        <v>0</v>
      </c>
      <c r="AW226" s="502">
        <v>0</v>
      </c>
      <c r="AX226" s="502">
        <v>0</v>
      </c>
      <c r="AY226" s="502">
        <v>0</v>
      </c>
      <c r="AZ226" s="502">
        <v>0</v>
      </c>
      <c r="BA226" s="502">
        <v>0</v>
      </c>
      <c r="BB226" s="502">
        <v>89160</v>
      </c>
      <c r="BC226" s="502">
        <v>0</v>
      </c>
      <c r="BD226" s="502">
        <v>0</v>
      </c>
      <c r="BE226" s="502">
        <v>0</v>
      </c>
      <c r="BF226" s="502">
        <v>0</v>
      </c>
      <c r="BG226" s="502">
        <v>0</v>
      </c>
      <c r="BH226" s="502">
        <v>0</v>
      </c>
      <c r="BI226" s="502">
        <v>0</v>
      </c>
      <c r="BJ226" s="502">
        <v>0</v>
      </c>
      <c r="BK226" s="502">
        <v>0</v>
      </c>
      <c r="BL226" s="502">
        <v>0</v>
      </c>
      <c r="BM226" s="502">
        <v>0</v>
      </c>
      <c r="BN226" s="502">
        <v>0</v>
      </c>
      <c r="BO226" s="502">
        <v>0</v>
      </c>
      <c r="BP226" s="502">
        <v>0</v>
      </c>
      <c r="BQ226" s="502">
        <v>34770</v>
      </c>
      <c r="BR226" s="502">
        <v>0</v>
      </c>
      <c r="BS226" s="502">
        <v>0</v>
      </c>
      <c r="BT226" s="502">
        <v>33930</v>
      </c>
      <c r="BU226" s="502">
        <v>0</v>
      </c>
      <c r="BV226" s="502">
        <v>0</v>
      </c>
      <c r="BW226" s="502">
        <v>0</v>
      </c>
      <c r="BX226" s="502">
        <v>0</v>
      </c>
      <c r="BY226" s="502">
        <v>99870</v>
      </c>
      <c r="BZ226" s="502">
        <v>0</v>
      </c>
      <c r="CA226" s="502">
        <v>0</v>
      </c>
      <c r="CB226" s="502">
        <v>0</v>
      </c>
      <c r="CC226" s="503">
        <f t="shared" si="5"/>
        <v>938430</v>
      </c>
      <c r="CD226" s="523"/>
      <c r="CE226" s="523"/>
      <c r="CF226" s="523"/>
      <c r="CG226" s="523"/>
      <c r="CH226" s="523"/>
      <c r="CI226" s="523"/>
    </row>
    <row r="227" spans="1:87" s="524" customFormat="1" x14ac:dyDescent="0.2">
      <c r="A227" s="521" t="s">
        <v>6491</v>
      </c>
      <c r="B227" s="497" t="s">
        <v>31</v>
      </c>
      <c r="C227" s="498" t="s">
        <v>32</v>
      </c>
      <c r="D227" s="499">
        <v>52060</v>
      </c>
      <c r="E227" s="525" t="s">
        <v>931</v>
      </c>
      <c r="F227" s="500" t="s">
        <v>276</v>
      </c>
      <c r="G227" s="501" t="s">
        <v>277</v>
      </c>
      <c r="H227" s="502">
        <v>0</v>
      </c>
      <c r="I227" s="502">
        <v>0</v>
      </c>
      <c r="J227" s="502">
        <v>0</v>
      </c>
      <c r="K227" s="502">
        <v>0</v>
      </c>
      <c r="L227" s="502">
        <v>0</v>
      </c>
      <c r="M227" s="502">
        <v>0</v>
      </c>
      <c r="N227" s="502">
        <v>0</v>
      </c>
      <c r="O227" s="502">
        <v>0</v>
      </c>
      <c r="P227" s="502">
        <v>0</v>
      </c>
      <c r="Q227" s="502">
        <v>0</v>
      </c>
      <c r="R227" s="502">
        <v>0</v>
      </c>
      <c r="S227" s="502">
        <v>0</v>
      </c>
      <c r="T227" s="502">
        <v>0</v>
      </c>
      <c r="U227" s="502">
        <v>0</v>
      </c>
      <c r="V227" s="502">
        <v>0</v>
      </c>
      <c r="W227" s="502">
        <v>0</v>
      </c>
      <c r="X227" s="502">
        <v>0</v>
      </c>
      <c r="Y227" s="502">
        <v>0</v>
      </c>
      <c r="Z227" s="502">
        <v>3000</v>
      </c>
      <c r="AA227" s="502">
        <v>0</v>
      </c>
      <c r="AB227" s="502">
        <v>0</v>
      </c>
      <c r="AC227" s="502">
        <v>0</v>
      </c>
      <c r="AD227" s="502">
        <v>0</v>
      </c>
      <c r="AE227" s="502">
        <v>0</v>
      </c>
      <c r="AF227" s="502">
        <v>0</v>
      </c>
      <c r="AG227" s="502">
        <v>0</v>
      </c>
      <c r="AH227" s="502">
        <v>0</v>
      </c>
      <c r="AI227" s="502">
        <v>0</v>
      </c>
      <c r="AJ227" s="502">
        <v>0</v>
      </c>
      <c r="AK227" s="502">
        <v>0</v>
      </c>
      <c r="AL227" s="502">
        <v>0</v>
      </c>
      <c r="AM227" s="502">
        <v>0</v>
      </c>
      <c r="AN227" s="502">
        <v>0</v>
      </c>
      <c r="AO227" s="502">
        <v>0</v>
      </c>
      <c r="AP227" s="502">
        <v>0</v>
      </c>
      <c r="AQ227" s="502">
        <v>0</v>
      </c>
      <c r="AR227" s="502">
        <v>0</v>
      </c>
      <c r="AS227" s="502">
        <v>0</v>
      </c>
      <c r="AT227" s="502">
        <v>0</v>
      </c>
      <c r="AU227" s="502">
        <v>0</v>
      </c>
      <c r="AV227" s="502">
        <v>0</v>
      </c>
      <c r="AW227" s="502">
        <v>0</v>
      </c>
      <c r="AX227" s="502">
        <v>0</v>
      </c>
      <c r="AY227" s="502">
        <v>0</v>
      </c>
      <c r="AZ227" s="502">
        <v>0</v>
      </c>
      <c r="BA227" s="502">
        <v>0</v>
      </c>
      <c r="BB227" s="502">
        <v>0</v>
      </c>
      <c r="BC227" s="502">
        <v>0</v>
      </c>
      <c r="BD227" s="502">
        <v>0</v>
      </c>
      <c r="BE227" s="502">
        <v>0</v>
      </c>
      <c r="BF227" s="502">
        <v>0</v>
      </c>
      <c r="BG227" s="502">
        <v>0</v>
      </c>
      <c r="BH227" s="502">
        <v>0</v>
      </c>
      <c r="BI227" s="502">
        <v>0</v>
      </c>
      <c r="BJ227" s="502">
        <v>0</v>
      </c>
      <c r="BK227" s="502">
        <v>0</v>
      </c>
      <c r="BL227" s="502">
        <v>0</v>
      </c>
      <c r="BM227" s="502">
        <v>0</v>
      </c>
      <c r="BN227" s="502">
        <v>0</v>
      </c>
      <c r="BO227" s="502">
        <v>0</v>
      </c>
      <c r="BP227" s="502">
        <v>0</v>
      </c>
      <c r="BQ227" s="502">
        <v>0</v>
      </c>
      <c r="BR227" s="502">
        <v>0</v>
      </c>
      <c r="BS227" s="502">
        <v>0</v>
      </c>
      <c r="BT227" s="502">
        <v>0</v>
      </c>
      <c r="BU227" s="502">
        <v>0</v>
      </c>
      <c r="BV227" s="502">
        <v>0</v>
      </c>
      <c r="BW227" s="502">
        <v>0</v>
      </c>
      <c r="BX227" s="502">
        <v>0</v>
      </c>
      <c r="BY227" s="502">
        <v>0</v>
      </c>
      <c r="BZ227" s="502">
        <v>0</v>
      </c>
      <c r="CA227" s="502">
        <v>0</v>
      </c>
      <c r="CB227" s="502">
        <v>0</v>
      </c>
      <c r="CC227" s="503">
        <f t="shared" si="5"/>
        <v>3000</v>
      </c>
      <c r="CD227" s="523"/>
      <c r="CE227" s="523"/>
      <c r="CF227" s="523"/>
      <c r="CG227" s="523"/>
      <c r="CH227" s="523"/>
      <c r="CI227" s="523"/>
    </row>
    <row r="228" spans="1:87" s="524" customFormat="1" x14ac:dyDescent="0.2">
      <c r="A228" s="521" t="s">
        <v>6491</v>
      </c>
      <c r="B228" s="497" t="s">
        <v>31</v>
      </c>
      <c r="C228" s="498" t="s">
        <v>32</v>
      </c>
      <c r="D228" s="499">
        <v>52060</v>
      </c>
      <c r="E228" s="525" t="s">
        <v>931</v>
      </c>
      <c r="F228" s="500" t="s">
        <v>278</v>
      </c>
      <c r="G228" s="501" t="s">
        <v>279</v>
      </c>
      <c r="H228" s="502">
        <v>4550836.88</v>
      </c>
      <c r="I228" s="522">
        <v>1225682.2</v>
      </c>
      <c r="J228" s="522">
        <v>1533955.81</v>
      </c>
      <c r="K228" s="522">
        <v>865439.19</v>
      </c>
      <c r="L228" s="522">
        <v>562195.13</v>
      </c>
      <c r="M228" s="522">
        <v>238708.67</v>
      </c>
      <c r="N228" s="522">
        <v>7791325.1500000004</v>
      </c>
      <c r="O228" s="522">
        <v>0</v>
      </c>
      <c r="P228" s="522">
        <v>379456.05</v>
      </c>
      <c r="Q228" s="522">
        <v>2374546.2999999998</v>
      </c>
      <c r="R228" s="522">
        <v>313605.74</v>
      </c>
      <c r="S228" s="522">
        <v>1134418.8799999999</v>
      </c>
      <c r="T228" s="522">
        <v>3926087.83</v>
      </c>
      <c r="U228" s="522">
        <v>1662188.41</v>
      </c>
      <c r="V228" s="522">
        <v>194709.95</v>
      </c>
      <c r="W228" s="522">
        <v>0</v>
      </c>
      <c r="X228" s="522">
        <v>644682.56999999995</v>
      </c>
      <c r="Y228" s="522">
        <v>226201.2</v>
      </c>
      <c r="Z228" s="522">
        <v>5885966.6100000003</v>
      </c>
      <c r="AA228" s="522">
        <v>1805323.96</v>
      </c>
      <c r="AB228" s="522">
        <v>796953.3</v>
      </c>
      <c r="AC228" s="522">
        <v>1405234.6</v>
      </c>
      <c r="AD228" s="522">
        <v>547943.82999999996</v>
      </c>
      <c r="AE228" s="522">
        <v>796624.4</v>
      </c>
      <c r="AF228" s="522">
        <v>440329.93</v>
      </c>
      <c r="AG228" s="522">
        <v>318539.13</v>
      </c>
      <c r="AH228" s="522">
        <v>220490.48</v>
      </c>
      <c r="AI228" s="522">
        <v>6996473.5800000001</v>
      </c>
      <c r="AJ228" s="522">
        <v>482923.15</v>
      </c>
      <c r="AK228" s="522">
        <v>320171.46999999997</v>
      </c>
      <c r="AL228" s="522">
        <v>340502</v>
      </c>
      <c r="AM228" s="522">
        <v>357810.13</v>
      </c>
      <c r="AN228" s="522">
        <v>332806.09999999998</v>
      </c>
      <c r="AO228" s="522">
        <v>374450.78</v>
      </c>
      <c r="AP228" s="522">
        <v>343616.82</v>
      </c>
      <c r="AQ228" s="522">
        <v>536551.06000000006</v>
      </c>
      <c r="AR228" s="522">
        <v>314623.75</v>
      </c>
      <c r="AS228" s="522">
        <v>407594.31</v>
      </c>
      <c r="AT228" s="522">
        <v>241221.83</v>
      </c>
      <c r="AU228" s="522">
        <v>1750327.24</v>
      </c>
      <c r="AV228" s="522">
        <v>3053.1</v>
      </c>
      <c r="AW228" s="522">
        <v>302027</v>
      </c>
      <c r="AX228" s="522">
        <v>261642.4</v>
      </c>
      <c r="AY228" s="522">
        <v>256367</v>
      </c>
      <c r="AZ228" s="522">
        <v>88603.8</v>
      </c>
      <c r="BA228" s="522">
        <v>226481.8</v>
      </c>
      <c r="BB228" s="522">
        <v>4834584.24</v>
      </c>
      <c r="BC228" s="522">
        <v>408853.62</v>
      </c>
      <c r="BD228" s="522">
        <v>226757.1</v>
      </c>
      <c r="BE228" s="522">
        <v>781697.57</v>
      </c>
      <c r="BF228" s="522">
        <v>0</v>
      </c>
      <c r="BG228" s="522">
        <v>0</v>
      </c>
      <c r="BH228" s="522">
        <v>0</v>
      </c>
      <c r="BI228" s="522">
        <v>875097.72</v>
      </c>
      <c r="BJ228" s="522">
        <v>420906.62</v>
      </c>
      <c r="BK228" s="522">
        <v>319591.40000000002</v>
      </c>
      <c r="BL228" s="522">
        <v>143998.54999999999</v>
      </c>
      <c r="BM228" s="522">
        <v>4548907.87</v>
      </c>
      <c r="BN228" s="522">
        <v>1220491.67</v>
      </c>
      <c r="BO228" s="522">
        <v>551738.64</v>
      </c>
      <c r="BP228" s="522">
        <v>168504.8</v>
      </c>
      <c r="BQ228" s="522">
        <v>552971</v>
      </c>
      <c r="BR228" s="522">
        <v>703057</v>
      </c>
      <c r="BS228" s="522">
        <v>357492.9</v>
      </c>
      <c r="BT228" s="522">
        <v>2717179</v>
      </c>
      <c r="BU228" s="522">
        <v>341316.14</v>
      </c>
      <c r="BV228" s="522">
        <v>325022.15999999997</v>
      </c>
      <c r="BW228" s="522">
        <v>553374.99</v>
      </c>
      <c r="BX228" s="522">
        <v>544156.68999999994</v>
      </c>
      <c r="BY228" s="522">
        <v>1066931.21</v>
      </c>
      <c r="BZ228" s="522">
        <v>424959.6</v>
      </c>
      <c r="CA228" s="522">
        <v>165505.54</v>
      </c>
      <c r="CB228" s="522">
        <v>188646.83</v>
      </c>
      <c r="CC228" s="503">
        <f t="shared" si="5"/>
        <v>76220436.379999965</v>
      </c>
      <c r="CD228" s="523"/>
      <c r="CE228" s="523"/>
      <c r="CF228" s="523"/>
      <c r="CG228" s="523"/>
      <c r="CH228" s="523"/>
      <c r="CI228" s="523"/>
    </row>
    <row r="229" spans="1:87" s="524" customFormat="1" x14ac:dyDescent="0.2">
      <c r="A229" s="521" t="s">
        <v>6491</v>
      </c>
      <c r="B229" s="497" t="s">
        <v>31</v>
      </c>
      <c r="C229" s="498" t="s">
        <v>32</v>
      </c>
      <c r="D229" s="499">
        <v>52060</v>
      </c>
      <c r="E229" s="525" t="s">
        <v>931</v>
      </c>
      <c r="F229" s="500" t="s">
        <v>280</v>
      </c>
      <c r="G229" s="501" t="s">
        <v>281</v>
      </c>
      <c r="H229" s="502">
        <v>6826062.5599999996</v>
      </c>
      <c r="I229" s="522">
        <v>1672010.7</v>
      </c>
      <c r="J229" s="522">
        <v>2300933.71</v>
      </c>
      <c r="K229" s="522">
        <v>1297838.7</v>
      </c>
      <c r="L229" s="522">
        <v>846946.69</v>
      </c>
      <c r="M229" s="522">
        <v>358063.01</v>
      </c>
      <c r="N229" s="522">
        <v>11695781.310000001</v>
      </c>
      <c r="O229" s="522">
        <v>2215906</v>
      </c>
      <c r="P229" s="522">
        <v>625857.67000000004</v>
      </c>
      <c r="Q229" s="522">
        <v>3561819.46</v>
      </c>
      <c r="R229" s="522">
        <v>447435.06</v>
      </c>
      <c r="S229" s="522">
        <v>1701628.31</v>
      </c>
      <c r="T229" s="522">
        <v>1484278.84</v>
      </c>
      <c r="U229" s="522">
        <v>2001624.63</v>
      </c>
      <c r="V229" s="522">
        <v>286472.46999999997</v>
      </c>
      <c r="W229" s="522">
        <v>1146228.1100000001</v>
      </c>
      <c r="X229" s="522">
        <v>967023.9</v>
      </c>
      <c r="Y229" s="522">
        <v>372713.3</v>
      </c>
      <c r="Z229" s="522">
        <v>8828949.9399999995</v>
      </c>
      <c r="AA229" s="522">
        <v>2707985.94</v>
      </c>
      <c r="AB229" s="522">
        <v>1195429.94</v>
      </c>
      <c r="AC229" s="522">
        <v>2107851.91</v>
      </c>
      <c r="AD229" s="522">
        <v>755095.56</v>
      </c>
      <c r="AE229" s="522">
        <v>1194936.6000000001</v>
      </c>
      <c r="AF229" s="522">
        <v>660217.93000000005</v>
      </c>
      <c r="AG229" s="522">
        <v>477808.68</v>
      </c>
      <c r="AH229" s="522">
        <v>330735.73</v>
      </c>
      <c r="AI229" s="522">
        <v>10715974.17</v>
      </c>
      <c r="AJ229" s="522">
        <v>671068.72</v>
      </c>
      <c r="AK229" s="522">
        <v>480257.21</v>
      </c>
      <c r="AL229" s="522">
        <v>510753</v>
      </c>
      <c r="AM229" s="522">
        <v>536715.18000000005</v>
      </c>
      <c r="AN229" s="522">
        <v>499209.15</v>
      </c>
      <c r="AO229" s="522">
        <v>544502.97</v>
      </c>
      <c r="AP229" s="522">
        <v>515425.23</v>
      </c>
      <c r="AQ229" s="522">
        <v>937907.09</v>
      </c>
      <c r="AR229" s="522">
        <v>469803.83</v>
      </c>
      <c r="AS229" s="522">
        <v>608728.97</v>
      </c>
      <c r="AT229" s="522">
        <v>361832.72</v>
      </c>
      <c r="AU229" s="522">
        <v>2625490.9</v>
      </c>
      <c r="AV229" s="522">
        <v>449619.9</v>
      </c>
      <c r="AW229" s="522">
        <v>453040.5</v>
      </c>
      <c r="AX229" s="522">
        <v>392463.8</v>
      </c>
      <c r="AY229" s="522">
        <v>384550.5</v>
      </c>
      <c r="AZ229" s="522">
        <v>132904.20000000001</v>
      </c>
      <c r="BA229" s="522">
        <v>339722.7</v>
      </c>
      <c r="BB229" s="522">
        <v>7251876.3899999997</v>
      </c>
      <c r="BC229" s="522">
        <v>674948.01</v>
      </c>
      <c r="BD229" s="522">
        <v>572293.19999999995</v>
      </c>
      <c r="BE229" s="522">
        <v>1172544.95</v>
      </c>
      <c r="BF229" s="522">
        <v>1212534.48</v>
      </c>
      <c r="BG229" s="522">
        <v>0</v>
      </c>
      <c r="BH229" s="522">
        <v>0</v>
      </c>
      <c r="BI229" s="522">
        <v>1312646.57</v>
      </c>
      <c r="BJ229" s="522">
        <v>631329.93000000005</v>
      </c>
      <c r="BK229" s="522">
        <v>476789.1</v>
      </c>
      <c r="BL229" s="522">
        <v>215997.82</v>
      </c>
      <c r="BM229" s="522">
        <v>6823361.75</v>
      </c>
      <c r="BN229" s="522">
        <v>1830737.49</v>
      </c>
      <c r="BO229" s="522">
        <v>827607.97</v>
      </c>
      <c r="BP229" s="522">
        <v>252757.14</v>
      </c>
      <c r="BQ229" s="522">
        <v>829456.5</v>
      </c>
      <c r="BR229" s="522">
        <v>1054585.5</v>
      </c>
      <c r="BS229" s="522">
        <v>536239.35</v>
      </c>
      <c r="BT229" s="522">
        <v>4075768.51</v>
      </c>
      <c r="BU229" s="522">
        <v>511974.24</v>
      </c>
      <c r="BV229" s="522">
        <v>487533.23</v>
      </c>
      <c r="BW229" s="522">
        <v>830062.48</v>
      </c>
      <c r="BX229" s="522">
        <v>816235.64</v>
      </c>
      <c r="BY229" s="522">
        <v>1600396.82</v>
      </c>
      <c r="BZ229" s="522">
        <v>637439.4</v>
      </c>
      <c r="CA229" s="522">
        <v>248258.31</v>
      </c>
      <c r="CB229" s="522">
        <v>282970.23999999999</v>
      </c>
      <c r="CC229" s="503">
        <f t="shared" si="5"/>
        <v>114863952.42000002</v>
      </c>
      <c r="CD229" s="523"/>
      <c r="CE229" s="523"/>
      <c r="CF229" s="523"/>
      <c r="CG229" s="523"/>
      <c r="CH229" s="523"/>
      <c r="CI229" s="523"/>
    </row>
    <row r="230" spans="1:87" s="524" customFormat="1" x14ac:dyDescent="0.2">
      <c r="A230" s="521" t="s">
        <v>6491</v>
      </c>
      <c r="B230" s="497" t="s">
        <v>31</v>
      </c>
      <c r="C230" s="498" t="s">
        <v>32</v>
      </c>
      <c r="D230" s="499">
        <v>52060</v>
      </c>
      <c r="E230" s="525" t="s">
        <v>931</v>
      </c>
      <c r="F230" s="500" t="s">
        <v>282</v>
      </c>
      <c r="G230" s="501" t="s">
        <v>283</v>
      </c>
      <c r="H230" s="502">
        <v>436442.13</v>
      </c>
      <c r="I230" s="522">
        <v>130346.4</v>
      </c>
      <c r="J230" s="522">
        <v>82912.5</v>
      </c>
      <c r="K230" s="522">
        <v>53289.9</v>
      </c>
      <c r="L230" s="522">
        <v>57013.2</v>
      </c>
      <c r="M230" s="522">
        <v>0</v>
      </c>
      <c r="N230" s="522">
        <v>867260.4</v>
      </c>
      <c r="O230" s="522">
        <v>155078.39999999999</v>
      </c>
      <c r="P230" s="522">
        <v>151032.9</v>
      </c>
      <c r="Q230" s="522">
        <v>115930.91</v>
      </c>
      <c r="R230" s="522">
        <v>81931.8</v>
      </c>
      <c r="S230" s="522">
        <v>92409.57</v>
      </c>
      <c r="T230" s="522">
        <v>212932.9</v>
      </c>
      <c r="U230" s="522">
        <v>50851.56</v>
      </c>
      <c r="V230" s="522">
        <v>20681.099999999999</v>
      </c>
      <c r="W230" s="522">
        <v>125929.2</v>
      </c>
      <c r="X230" s="522">
        <v>72431.199999999997</v>
      </c>
      <c r="Y230" s="522">
        <v>0</v>
      </c>
      <c r="Z230" s="522">
        <v>459032.26</v>
      </c>
      <c r="AA230" s="522">
        <v>12959.4</v>
      </c>
      <c r="AB230" s="522">
        <v>120864.6</v>
      </c>
      <c r="AC230" s="522">
        <v>129937.64</v>
      </c>
      <c r="AD230" s="522">
        <v>37508.559999999998</v>
      </c>
      <c r="AE230" s="522">
        <v>62518.5</v>
      </c>
      <c r="AF230" s="522">
        <v>33780.300000000003</v>
      </c>
      <c r="AG230" s="522">
        <v>0</v>
      </c>
      <c r="AH230" s="522">
        <v>0</v>
      </c>
      <c r="AI230" s="522">
        <v>591984</v>
      </c>
      <c r="AJ230" s="522">
        <v>39305.1</v>
      </c>
      <c r="AK230" s="522">
        <v>61578.2</v>
      </c>
      <c r="AL230" s="522">
        <v>64362.9</v>
      </c>
      <c r="AM230" s="522">
        <v>14782.8</v>
      </c>
      <c r="AN230" s="522">
        <v>84180.19</v>
      </c>
      <c r="AO230" s="522">
        <v>9230.4</v>
      </c>
      <c r="AP230" s="522">
        <v>41876.400000000001</v>
      </c>
      <c r="AQ230" s="522">
        <v>60331.5</v>
      </c>
      <c r="AR230" s="522">
        <v>47174.1</v>
      </c>
      <c r="AS230" s="522">
        <v>38588.400000000001</v>
      </c>
      <c r="AT230" s="522">
        <v>30297.599999999999</v>
      </c>
      <c r="AU230" s="522">
        <v>473217.35</v>
      </c>
      <c r="AV230" s="522">
        <v>25131.9</v>
      </c>
      <c r="AW230" s="522">
        <v>22038</v>
      </c>
      <c r="AX230" s="522">
        <v>57646.8</v>
      </c>
      <c r="AY230" s="522">
        <v>15030.6</v>
      </c>
      <c r="AZ230" s="522">
        <v>573</v>
      </c>
      <c r="BA230" s="522">
        <v>13773.6</v>
      </c>
      <c r="BB230" s="522">
        <v>463727.1</v>
      </c>
      <c r="BC230" s="522">
        <v>30614.7</v>
      </c>
      <c r="BD230" s="522">
        <v>48138</v>
      </c>
      <c r="BE230" s="522">
        <v>62087.1</v>
      </c>
      <c r="BF230" s="522">
        <v>46365</v>
      </c>
      <c r="BG230" s="522">
        <v>37587</v>
      </c>
      <c r="BH230" s="522">
        <v>0</v>
      </c>
      <c r="BI230" s="522">
        <v>96466.8</v>
      </c>
      <c r="BJ230" s="522">
        <v>47732.9</v>
      </c>
      <c r="BK230" s="522">
        <v>46160.7</v>
      </c>
      <c r="BL230" s="522">
        <v>0</v>
      </c>
      <c r="BM230" s="522">
        <v>520399.8</v>
      </c>
      <c r="BN230" s="522">
        <v>25587.9</v>
      </c>
      <c r="BO230" s="522">
        <v>63512.1</v>
      </c>
      <c r="BP230" s="522">
        <v>22514.22</v>
      </c>
      <c r="BQ230" s="522">
        <v>0</v>
      </c>
      <c r="BR230" s="522">
        <v>32607</v>
      </c>
      <c r="BS230" s="522">
        <v>46565.4</v>
      </c>
      <c r="BT230" s="522">
        <v>139487.4</v>
      </c>
      <c r="BU230" s="522">
        <v>74979.149999999994</v>
      </c>
      <c r="BV230" s="522">
        <v>50347.199999999997</v>
      </c>
      <c r="BW230" s="522">
        <v>41511.599999999999</v>
      </c>
      <c r="BX230" s="522">
        <v>49096.2</v>
      </c>
      <c r="BY230" s="522">
        <v>53393.7</v>
      </c>
      <c r="BZ230" s="522">
        <v>41543.699999999997</v>
      </c>
      <c r="CA230" s="522">
        <v>0</v>
      </c>
      <c r="CB230" s="522">
        <v>0</v>
      </c>
      <c r="CC230" s="503">
        <f t="shared" si="5"/>
        <v>7294602.8400000008</v>
      </c>
      <c r="CD230" s="523"/>
      <c r="CE230" s="523"/>
      <c r="CF230" s="523"/>
      <c r="CG230" s="523"/>
      <c r="CH230" s="523"/>
      <c r="CI230" s="523"/>
    </row>
    <row r="231" spans="1:87" s="524" customFormat="1" x14ac:dyDescent="0.2">
      <c r="A231" s="521" t="s">
        <v>6491</v>
      </c>
      <c r="B231" s="497" t="s">
        <v>31</v>
      </c>
      <c r="C231" s="498" t="s">
        <v>32</v>
      </c>
      <c r="D231" s="499">
        <v>52060</v>
      </c>
      <c r="E231" s="525" t="s">
        <v>931</v>
      </c>
      <c r="F231" s="500" t="s">
        <v>1185</v>
      </c>
      <c r="G231" s="501" t="s">
        <v>1143</v>
      </c>
      <c r="H231" s="502">
        <v>827247</v>
      </c>
      <c r="I231" s="522">
        <v>0</v>
      </c>
      <c r="J231" s="522">
        <v>111688</v>
      </c>
      <c r="K231" s="522">
        <v>0</v>
      </c>
      <c r="L231" s="522">
        <v>0</v>
      </c>
      <c r="M231" s="522">
        <v>260038</v>
      </c>
      <c r="N231" s="522">
        <v>634897</v>
      </c>
      <c r="O231" s="522">
        <v>0</v>
      </c>
      <c r="P231" s="522">
        <v>15600</v>
      </c>
      <c r="Q231" s="522">
        <v>101652.58</v>
      </c>
      <c r="R231" s="522">
        <v>15300</v>
      </c>
      <c r="S231" s="522">
        <v>15600</v>
      </c>
      <c r="T231" s="522">
        <v>31200</v>
      </c>
      <c r="U231" s="522">
        <v>29700</v>
      </c>
      <c r="V231" s="522">
        <v>0</v>
      </c>
      <c r="W231" s="522">
        <v>4500</v>
      </c>
      <c r="X231" s="522">
        <v>19350</v>
      </c>
      <c r="Y231" s="522">
        <v>7950</v>
      </c>
      <c r="Z231" s="522">
        <v>390384</v>
      </c>
      <c r="AA231" s="522">
        <v>0</v>
      </c>
      <c r="AB231" s="522">
        <v>0</v>
      </c>
      <c r="AC231" s="522">
        <v>0</v>
      </c>
      <c r="AD231" s="522">
        <v>9000</v>
      </c>
      <c r="AE231" s="522">
        <v>0</v>
      </c>
      <c r="AF231" s="522">
        <v>0</v>
      </c>
      <c r="AG231" s="522">
        <v>0</v>
      </c>
      <c r="AH231" s="522">
        <v>0</v>
      </c>
      <c r="AI231" s="522">
        <v>685233</v>
      </c>
      <c r="AJ231" s="522">
        <v>20654</v>
      </c>
      <c r="AK231" s="522">
        <v>6900</v>
      </c>
      <c r="AL231" s="522">
        <v>7350</v>
      </c>
      <c r="AM231" s="522">
        <v>7800</v>
      </c>
      <c r="AN231" s="522">
        <v>15000</v>
      </c>
      <c r="AO231" s="522">
        <v>7500</v>
      </c>
      <c r="AP231" s="522">
        <v>23400</v>
      </c>
      <c r="AQ231" s="522">
        <v>24137</v>
      </c>
      <c r="AR231" s="522">
        <v>23060</v>
      </c>
      <c r="AS231" s="522">
        <v>14100</v>
      </c>
      <c r="AT231" s="522">
        <v>14574.34</v>
      </c>
      <c r="AU231" s="522">
        <v>368488</v>
      </c>
      <c r="AV231" s="522">
        <v>27750</v>
      </c>
      <c r="AW231" s="522">
        <v>22962</v>
      </c>
      <c r="AX231" s="522">
        <v>32370</v>
      </c>
      <c r="AY231" s="522">
        <v>23700</v>
      </c>
      <c r="AZ231" s="522">
        <v>25325</v>
      </c>
      <c r="BA231" s="522">
        <v>22954</v>
      </c>
      <c r="BB231" s="522">
        <v>485187</v>
      </c>
      <c r="BC231" s="522">
        <v>33300</v>
      </c>
      <c r="BD231" s="522">
        <v>30382</v>
      </c>
      <c r="BE231" s="522">
        <v>22350</v>
      </c>
      <c r="BF231" s="522">
        <v>21975</v>
      </c>
      <c r="BG231" s="522">
        <v>21000</v>
      </c>
      <c r="BH231" s="522">
        <v>35034</v>
      </c>
      <c r="BI231" s="522">
        <v>10050</v>
      </c>
      <c r="BJ231" s="522">
        <v>14100</v>
      </c>
      <c r="BK231" s="522">
        <v>8700</v>
      </c>
      <c r="BL231" s="522">
        <v>7950</v>
      </c>
      <c r="BM231" s="522">
        <v>402518</v>
      </c>
      <c r="BN231" s="522">
        <v>123820.5</v>
      </c>
      <c r="BO231" s="522">
        <v>52383</v>
      </c>
      <c r="BP231" s="522">
        <v>20503</v>
      </c>
      <c r="BQ231" s="522">
        <v>15600</v>
      </c>
      <c r="BR231" s="522">
        <v>34500</v>
      </c>
      <c r="BS231" s="522">
        <v>23040</v>
      </c>
      <c r="BT231" s="522">
        <v>208616</v>
      </c>
      <c r="BU231" s="522">
        <v>0</v>
      </c>
      <c r="BV231" s="522">
        <v>0</v>
      </c>
      <c r="BW231" s="522">
        <v>0</v>
      </c>
      <c r="BX231" s="522">
        <v>0</v>
      </c>
      <c r="BY231" s="522">
        <v>0</v>
      </c>
      <c r="BZ231" s="522">
        <v>0</v>
      </c>
      <c r="CA231" s="522">
        <v>0</v>
      </c>
      <c r="CB231" s="522">
        <v>0</v>
      </c>
      <c r="CC231" s="503">
        <f t="shared" si="5"/>
        <v>5418372.4199999999</v>
      </c>
      <c r="CD231" s="523"/>
      <c r="CE231" s="523"/>
      <c r="CF231" s="523"/>
      <c r="CG231" s="523"/>
      <c r="CH231" s="523"/>
      <c r="CI231" s="523"/>
    </row>
    <row r="232" spans="1:87" s="524" customFormat="1" x14ac:dyDescent="0.2">
      <c r="A232" s="521" t="s">
        <v>6491</v>
      </c>
      <c r="B232" s="497" t="s">
        <v>31</v>
      </c>
      <c r="C232" s="498" t="s">
        <v>32</v>
      </c>
      <c r="D232" s="499">
        <v>52060</v>
      </c>
      <c r="E232" s="525" t="s">
        <v>931</v>
      </c>
      <c r="F232" s="500" t="s">
        <v>1186</v>
      </c>
      <c r="G232" s="501" t="s">
        <v>1144</v>
      </c>
      <c r="H232" s="502">
        <v>4266079.5</v>
      </c>
      <c r="I232" s="522">
        <v>1455395</v>
      </c>
      <c r="J232" s="522">
        <v>1863482</v>
      </c>
      <c r="K232" s="522">
        <v>760720</v>
      </c>
      <c r="L232" s="522">
        <v>489397</v>
      </c>
      <c r="M232" s="522">
        <v>56227</v>
      </c>
      <c r="N232" s="522">
        <v>8387247.1399999997</v>
      </c>
      <c r="O232" s="522">
        <v>1142605</v>
      </c>
      <c r="P232" s="522">
        <v>273194</v>
      </c>
      <c r="Q232" s="522">
        <v>3252928</v>
      </c>
      <c r="R232" s="522">
        <v>297944</v>
      </c>
      <c r="S232" s="522">
        <v>946450</v>
      </c>
      <c r="T232" s="522">
        <v>1940236</v>
      </c>
      <c r="U232" s="522">
        <v>1348635</v>
      </c>
      <c r="V232" s="522">
        <v>115545</v>
      </c>
      <c r="W232" s="522">
        <v>337203</v>
      </c>
      <c r="X232" s="522">
        <v>390935</v>
      </c>
      <c r="Y232" s="522">
        <v>374287.5</v>
      </c>
      <c r="Z232" s="522">
        <v>3775529.4</v>
      </c>
      <c r="AA232" s="522">
        <v>1301352.28</v>
      </c>
      <c r="AB232" s="522">
        <v>537482.19999999995</v>
      </c>
      <c r="AC232" s="522">
        <v>1376926</v>
      </c>
      <c r="AD232" s="522">
        <v>439775</v>
      </c>
      <c r="AE232" s="522">
        <v>496521</v>
      </c>
      <c r="AF232" s="522">
        <v>719698</v>
      </c>
      <c r="AG232" s="522">
        <v>271888.40000000002</v>
      </c>
      <c r="AH232" s="522">
        <v>317424</v>
      </c>
      <c r="AI232" s="522">
        <v>6935832</v>
      </c>
      <c r="AJ232" s="522">
        <v>460966</v>
      </c>
      <c r="AK232" s="522">
        <v>254397</v>
      </c>
      <c r="AL232" s="522">
        <v>289134</v>
      </c>
      <c r="AM232" s="522">
        <v>259257</v>
      </c>
      <c r="AN232" s="522">
        <v>476632</v>
      </c>
      <c r="AO232" s="522">
        <v>466916</v>
      </c>
      <c r="AP232" s="522">
        <v>396785</v>
      </c>
      <c r="AQ232" s="522">
        <v>576240</v>
      </c>
      <c r="AR232" s="522">
        <v>342601</v>
      </c>
      <c r="AS232" s="522">
        <v>338375</v>
      </c>
      <c r="AT232" s="522">
        <v>270137</v>
      </c>
      <c r="AU232" s="522">
        <v>2172265</v>
      </c>
      <c r="AV232" s="522">
        <v>322675</v>
      </c>
      <c r="AW232" s="522">
        <v>398798</v>
      </c>
      <c r="AX232" s="522">
        <v>328109</v>
      </c>
      <c r="AY232" s="522">
        <v>345195</v>
      </c>
      <c r="AZ232" s="522">
        <v>177644</v>
      </c>
      <c r="BA232" s="522">
        <v>284779</v>
      </c>
      <c r="BB232" s="522">
        <v>6066745</v>
      </c>
      <c r="BC232" s="522">
        <v>544814</v>
      </c>
      <c r="BD232" s="522">
        <v>369151</v>
      </c>
      <c r="BE232" s="522">
        <v>864821.31</v>
      </c>
      <c r="BF232" s="522">
        <v>710296.84</v>
      </c>
      <c r="BG232" s="522">
        <v>463398.40000000002</v>
      </c>
      <c r="BH232" s="522">
        <v>999863</v>
      </c>
      <c r="BI232" s="522">
        <v>835619</v>
      </c>
      <c r="BJ232" s="522">
        <v>602090</v>
      </c>
      <c r="BK232" s="522">
        <v>146702</v>
      </c>
      <c r="BL232" s="522">
        <v>150683</v>
      </c>
      <c r="BM232" s="522">
        <v>3335801</v>
      </c>
      <c r="BN232" s="522">
        <v>1926310</v>
      </c>
      <c r="BO232" s="522">
        <v>331286</v>
      </c>
      <c r="BP232" s="522">
        <v>228808</v>
      </c>
      <c r="BQ232" s="522">
        <v>273301</v>
      </c>
      <c r="BR232" s="522">
        <v>502007</v>
      </c>
      <c r="BS232" s="522">
        <v>188693</v>
      </c>
      <c r="BT232" s="522">
        <v>3229608</v>
      </c>
      <c r="BU232" s="522">
        <v>348368</v>
      </c>
      <c r="BV232" s="522">
        <v>411797</v>
      </c>
      <c r="BW232" s="522">
        <v>671068</v>
      </c>
      <c r="BX232" s="522">
        <v>657413</v>
      </c>
      <c r="BY232" s="522">
        <v>1217149</v>
      </c>
      <c r="BZ232" s="522">
        <v>415211</v>
      </c>
      <c r="CA232" s="522">
        <v>289364</v>
      </c>
      <c r="CB232" s="522">
        <v>271488</v>
      </c>
      <c r="CC232" s="503">
        <f t="shared" si="5"/>
        <v>78083698.969999999</v>
      </c>
      <c r="CD232" s="523"/>
      <c r="CE232" s="523"/>
      <c r="CF232" s="523"/>
      <c r="CG232" s="523"/>
      <c r="CH232" s="523"/>
      <c r="CI232" s="523"/>
    </row>
    <row r="233" spans="1:87" s="524" customFormat="1" x14ac:dyDescent="0.2">
      <c r="A233" s="521" t="s">
        <v>6491</v>
      </c>
      <c r="B233" s="497" t="s">
        <v>31</v>
      </c>
      <c r="C233" s="498" t="s">
        <v>32</v>
      </c>
      <c r="D233" s="499">
        <v>52060</v>
      </c>
      <c r="E233" s="525" t="s">
        <v>931</v>
      </c>
      <c r="F233" s="500" t="s">
        <v>284</v>
      </c>
      <c r="G233" s="501" t="s">
        <v>285</v>
      </c>
      <c r="H233" s="502">
        <v>138000</v>
      </c>
      <c r="I233" s="522">
        <v>0</v>
      </c>
      <c r="J233" s="522">
        <v>0</v>
      </c>
      <c r="K233" s="522">
        <v>0</v>
      </c>
      <c r="L233" s="522">
        <v>0</v>
      </c>
      <c r="M233" s="522">
        <v>0</v>
      </c>
      <c r="N233" s="522">
        <v>154000</v>
      </c>
      <c r="O233" s="522">
        <v>0</v>
      </c>
      <c r="P233" s="522">
        <v>0</v>
      </c>
      <c r="Q233" s="522">
        <v>0</v>
      </c>
      <c r="R233" s="522">
        <v>0</v>
      </c>
      <c r="S233" s="522">
        <v>0</v>
      </c>
      <c r="T233" s="522">
        <v>0</v>
      </c>
      <c r="U233" s="522">
        <v>38500</v>
      </c>
      <c r="V233" s="522">
        <v>0</v>
      </c>
      <c r="W233" s="522">
        <v>0</v>
      </c>
      <c r="X233" s="522">
        <v>0</v>
      </c>
      <c r="Y233" s="522">
        <v>0</v>
      </c>
      <c r="Z233" s="522">
        <v>60000</v>
      </c>
      <c r="AA233" s="522">
        <v>0</v>
      </c>
      <c r="AB233" s="522">
        <v>0</v>
      </c>
      <c r="AC233" s="522">
        <v>0</v>
      </c>
      <c r="AD233" s="522">
        <v>0</v>
      </c>
      <c r="AE233" s="522">
        <v>0</v>
      </c>
      <c r="AF233" s="522">
        <v>0</v>
      </c>
      <c r="AG233" s="522">
        <v>0</v>
      </c>
      <c r="AH233" s="522">
        <v>0</v>
      </c>
      <c r="AI233" s="522">
        <v>117796</v>
      </c>
      <c r="AJ233" s="522">
        <v>0</v>
      </c>
      <c r="AK233" s="522">
        <v>24000</v>
      </c>
      <c r="AL233" s="522">
        <v>0</v>
      </c>
      <c r="AM233" s="522">
        <v>0</v>
      </c>
      <c r="AN233" s="522">
        <v>0</v>
      </c>
      <c r="AO233" s="522">
        <v>0</v>
      </c>
      <c r="AP233" s="522">
        <v>0</v>
      </c>
      <c r="AQ233" s="522">
        <v>0</v>
      </c>
      <c r="AR233" s="522">
        <v>0</v>
      </c>
      <c r="AS233" s="522">
        <v>0</v>
      </c>
      <c r="AT233" s="522">
        <v>0</v>
      </c>
      <c r="AU233" s="522">
        <v>0</v>
      </c>
      <c r="AV233" s="522">
        <v>0</v>
      </c>
      <c r="AW233" s="522">
        <v>0</v>
      </c>
      <c r="AX233" s="522">
        <v>0</v>
      </c>
      <c r="AY233" s="522">
        <v>0</v>
      </c>
      <c r="AZ233" s="522">
        <v>0</v>
      </c>
      <c r="BA233" s="522">
        <v>0</v>
      </c>
      <c r="BB233" s="522">
        <v>30000</v>
      </c>
      <c r="BC233" s="522">
        <v>0</v>
      </c>
      <c r="BD233" s="522">
        <v>0</v>
      </c>
      <c r="BE233" s="522">
        <v>0</v>
      </c>
      <c r="BF233" s="522">
        <v>0</v>
      </c>
      <c r="BG233" s="522">
        <v>0</v>
      </c>
      <c r="BH233" s="522">
        <v>0</v>
      </c>
      <c r="BI233" s="522">
        <v>0</v>
      </c>
      <c r="BJ233" s="522">
        <v>0</v>
      </c>
      <c r="BK233" s="522">
        <v>0</v>
      </c>
      <c r="BL233" s="522">
        <v>0</v>
      </c>
      <c r="BM233" s="522">
        <v>66000</v>
      </c>
      <c r="BN233" s="522">
        <v>0</v>
      </c>
      <c r="BO233" s="522">
        <v>0</v>
      </c>
      <c r="BP233" s="522">
        <v>0</v>
      </c>
      <c r="BQ233" s="522">
        <v>0</v>
      </c>
      <c r="BR233" s="522">
        <v>0</v>
      </c>
      <c r="BS233" s="522">
        <v>0</v>
      </c>
      <c r="BT233" s="522">
        <v>330000</v>
      </c>
      <c r="BU233" s="522">
        <v>0</v>
      </c>
      <c r="BV233" s="522">
        <v>0</v>
      </c>
      <c r="BW233" s="522">
        <v>0</v>
      </c>
      <c r="BX233" s="522">
        <v>0</v>
      </c>
      <c r="BY233" s="522">
        <v>0</v>
      </c>
      <c r="BZ233" s="522">
        <v>0</v>
      </c>
      <c r="CA233" s="522">
        <v>0</v>
      </c>
      <c r="CB233" s="522">
        <v>0</v>
      </c>
      <c r="CC233" s="503">
        <f t="shared" si="5"/>
        <v>958296</v>
      </c>
      <c r="CD233" s="523"/>
      <c r="CE233" s="523"/>
      <c r="CF233" s="523"/>
      <c r="CG233" s="523"/>
      <c r="CH233" s="523"/>
      <c r="CI233" s="523"/>
    </row>
    <row r="234" spans="1:87" s="524" customFormat="1" x14ac:dyDescent="0.2">
      <c r="A234" s="521" t="s">
        <v>6491</v>
      </c>
      <c r="B234" s="497" t="s">
        <v>31</v>
      </c>
      <c r="C234" s="498" t="s">
        <v>32</v>
      </c>
      <c r="D234" s="499">
        <v>52060</v>
      </c>
      <c r="E234" s="525" t="s">
        <v>931</v>
      </c>
      <c r="F234" s="500" t="s">
        <v>286</v>
      </c>
      <c r="G234" s="501" t="s">
        <v>6507</v>
      </c>
      <c r="H234" s="502">
        <v>662424.56000000006</v>
      </c>
      <c r="I234" s="522">
        <v>114759.37</v>
      </c>
      <c r="J234" s="522">
        <v>176223</v>
      </c>
      <c r="K234" s="522">
        <v>97154.2</v>
      </c>
      <c r="L234" s="522">
        <v>94741.02</v>
      </c>
      <c r="M234" s="522">
        <v>51116.22</v>
      </c>
      <c r="N234" s="522">
        <v>1194968.1399999999</v>
      </c>
      <c r="O234" s="522">
        <v>91252.36</v>
      </c>
      <c r="P234" s="522">
        <v>0</v>
      </c>
      <c r="Q234" s="522">
        <v>413825.34</v>
      </c>
      <c r="R234" s="522">
        <v>0</v>
      </c>
      <c r="S234" s="522">
        <v>218440.36</v>
      </c>
      <c r="T234" s="522">
        <v>212310.36</v>
      </c>
      <c r="U234" s="522">
        <v>83971.8</v>
      </c>
      <c r="V234" s="522">
        <v>35458.199999999997</v>
      </c>
      <c r="W234" s="522">
        <v>9990.4</v>
      </c>
      <c r="X234" s="522">
        <v>0</v>
      </c>
      <c r="Y234" s="522">
        <v>0</v>
      </c>
      <c r="Z234" s="522">
        <v>397761.72</v>
      </c>
      <c r="AA234" s="522">
        <v>39777.629999999997</v>
      </c>
      <c r="AB234" s="522">
        <v>0</v>
      </c>
      <c r="AC234" s="522">
        <v>0</v>
      </c>
      <c r="AD234" s="522">
        <v>28278.400000000001</v>
      </c>
      <c r="AE234" s="522">
        <v>0</v>
      </c>
      <c r="AF234" s="522">
        <v>0</v>
      </c>
      <c r="AG234" s="522">
        <v>0</v>
      </c>
      <c r="AH234" s="522">
        <v>0</v>
      </c>
      <c r="AI234" s="522">
        <v>472863</v>
      </c>
      <c r="AJ234" s="522">
        <v>4404.3999999999996</v>
      </c>
      <c r="AK234" s="522">
        <v>0</v>
      </c>
      <c r="AL234" s="522">
        <v>0</v>
      </c>
      <c r="AM234" s="522">
        <v>0</v>
      </c>
      <c r="AN234" s="522">
        <v>0</v>
      </c>
      <c r="AO234" s="522">
        <v>0</v>
      </c>
      <c r="AP234" s="522">
        <v>0</v>
      </c>
      <c r="AQ234" s="522">
        <v>68764.399999999994</v>
      </c>
      <c r="AR234" s="522">
        <v>0</v>
      </c>
      <c r="AS234" s="522">
        <v>24220.49</v>
      </c>
      <c r="AT234" s="522">
        <v>0</v>
      </c>
      <c r="AU234" s="522">
        <v>250533.42</v>
      </c>
      <c r="AV234" s="522">
        <v>0</v>
      </c>
      <c r="AW234" s="522">
        <v>0</v>
      </c>
      <c r="AX234" s="522">
        <v>9941.7999999999993</v>
      </c>
      <c r="AY234" s="522">
        <v>0</v>
      </c>
      <c r="AZ234" s="522">
        <v>0</v>
      </c>
      <c r="BA234" s="522">
        <v>0</v>
      </c>
      <c r="BB234" s="522">
        <v>825494.3</v>
      </c>
      <c r="BC234" s="522">
        <v>0</v>
      </c>
      <c r="BD234" s="522">
        <v>0</v>
      </c>
      <c r="BE234" s="522">
        <v>137718.5</v>
      </c>
      <c r="BF234" s="522">
        <v>132314.29999999999</v>
      </c>
      <c r="BG234" s="522">
        <v>0</v>
      </c>
      <c r="BH234" s="522">
        <v>119249.5</v>
      </c>
      <c r="BI234" s="522">
        <v>25936</v>
      </c>
      <c r="BJ234" s="522">
        <v>0</v>
      </c>
      <c r="BK234" s="522">
        <v>34953.9</v>
      </c>
      <c r="BL234" s="522">
        <v>0</v>
      </c>
      <c r="BM234" s="522">
        <v>457104.74</v>
      </c>
      <c r="BN234" s="522">
        <v>479702.19</v>
      </c>
      <c r="BO234" s="522">
        <v>0</v>
      </c>
      <c r="BP234" s="522">
        <v>51199.07</v>
      </c>
      <c r="BQ234" s="522">
        <v>0</v>
      </c>
      <c r="BR234" s="522">
        <v>89790.7</v>
      </c>
      <c r="BS234" s="522">
        <v>0</v>
      </c>
      <c r="BT234" s="522">
        <v>375670.04</v>
      </c>
      <c r="BU234" s="522">
        <v>4938</v>
      </c>
      <c r="BV234" s="522">
        <v>13635.6</v>
      </c>
      <c r="BW234" s="522">
        <v>34355.599999999999</v>
      </c>
      <c r="BX234" s="522">
        <v>83525.22</v>
      </c>
      <c r="BY234" s="522">
        <v>170022.92</v>
      </c>
      <c r="BZ234" s="522">
        <v>33392.400000000001</v>
      </c>
      <c r="CA234" s="522">
        <v>2054.8000000000002</v>
      </c>
      <c r="CB234" s="522">
        <v>0</v>
      </c>
      <c r="CC234" s="503">
        <f t="shared" si="5"/>
        <v>7824238.3699999992</v>
      </c>
      <c r="CD234" s="523"/>
      <c r="CE234" s="523"/>
      <c r="CF234" s="523"/>
      <c r="CG234" s="523"/>
      <c r="CH234" s="523"/>
      <c r="CI234" s="523"/>
    </row>
    <row r="235" spans="1:87" s="524" customFormat="1" x14ac:dyDescent="0.2">
      <c r="A235" s="521" t="s">
        <v>6491</v>
      </c>
      <c r="B235" s="497" t="s">
        <v>31</v>
      </c>
      <c r="C235" s="498" t="s">
        <v>32</v>
      </c>
      <c r="D235" s="499">
        <v>52060</v>
      </c>
      <c r="E235" s="525" t="s">
        <v>931</v>
      </c>
      <c r="F235" s="500" t="s">
        <v>1190</v>
      </c>
      <c r="G235" s="501" t="s">
        <v>6508</v>
      </c>
      <c r="H235" s="502">
        <v>0</v>
      </c>
      <c r="I235" s="522">
        <v>0</v>
      </c>
      <c r="J235" s="522">
        <v>0</v>
      </c>
      <c r="K235" s="522">
        <v>0</v>
      </c>
      <c r="L235" s="522">
        <v>0</v>
      </c>
      <c r="M235" s="522">
        <v>0</v>
      </c>
      <c r="N235" s="522">
        <v>0</v>
      </c>
      <c r="O235" s="522">
        <v>0</v>
      </c>
      <c r="P235" s="522">
        <v>0</v>
      </c>
      <c r="Q235" s="522">
        <v>0</v>
      </c>
      <c r="R235" s="522">
        <v>0</v>
      </c>
      <c r="S235" s="522">
        <v>0</v>
      </c>
      <c r="T235" s="522">
        <v>0</v>
      </c>
      <c r="U235" s="522">
        <v>0</v>
      </c>
      <c r="V235" s="522">
        <v>0</v>
      </c>
      <c r="W235" s="522">
        <v>0</v>
      </c>
      <c r="X235" s="522">
        <v>0</v>
      </c>
      <c r="Y235" s="522">
        <v>0</v>
      </c>
      <c r="Z235" s="522">
        <v>20844</v>
      </c>
      <c r="AA235" s="522">
        <v>0</v>
      </c>
      <c r="AB235" s="522">
        <v>0</v>
      </c>
      <c r="AC235" s="522">
        <v>0</v>
      </c>
      <c r="AD235" s="522">
        <v>0</v>
      </c>
      <c r="AE235" s="522">
        <v>0</v>
      </c>
      <c r="AF235" s="522">
        <v>0</v>
      </c>
      <c r="AG235" s="522">
        <v>0</v>
      </c>
      <c r="AH235" s="522">
        <v>0</v>
      </c>
      <c r="AI235" s="522">
        <v>36033</v>
      </c>
      <c r="AJ235" s="522">
        <v>0</v>
      </c>
      <c r="AK235" s="522">
        <v>0</v>
      </c>
      <c r="AL235" s="522">
        <v>387.17</v>
      </c>
      <c r="AM235" s="522">
        <v>387.17</v>
      </c>
      <c r="AN235" s="522">
        <v>0</v>
      </c>
      <c r="AO235" s="522">
        <v>387.17</v>
      </c>
      <c r="AP235" s="522">
        <v>1113.51</v>
      </c>
      <c r="AQ235" s="522">
        <v>0</v>
      </c>
      <c r="AR235" s="522">
        <v>774.34</v>
      </c>
      <c r="AS235" s="522">
        <v>0</v>
      </c>
      <c r="AT235" s="522">
        <v>0</v>
      </c>
      <c r="AU235" s="522">
        <v>22729</v>
      </c>
      <c r="AV235" s="522">
        <v>0</v>
      </c>
      <c r="AW235" s="522">
        <v>0</v>
      </c>
      <c r="AX235" s="522">
        <v>0</v>
      </c>
      <c r="AY235" s="522">
        <v>0</v>
      </c>
      <c r="AZ235" s="522">
        <v>0</v>
      </c>
      <c r="BA235" s="522">
        <v>0</v>
      </c>
      <c r="BB235" s="522">
        <v>28644</v>
      </c>
      <c r="BC235" s="522">
        <v>0</v>
      </c>
      <c r="BD235" s="522">
        <v>0</v>
      </c>
      <c r="BE235" s="522">
        <v>0</v>
      </c>
      <c r="BF235" s="522">
        <v>0</v>
      </c>
      <c r="BG235" s="522">
        <v>0</v>
      </c>
      <c r="BH235" s="522">
        <v>0</v>
      </c>
      <c r="BI235" s="522">
        <v>0</v>
      </c>
      <c r="BJ235" s="522">
        <v>0</v>
      </c>
      <c r="BK235" s="522">
        <v>0</v>
      </c>
      <c r="BL235" s="522">
        <v>0</v>
      </c>
      <c r="BM235" s="522">
        <v>0</v>
      </c>
      <c r="BN235" s="522">
        <v>6260</v>
      </c>
      <c r="BO235" s="522">
        <v>0</v>
      </c>
      <c r="BP235" s="522">
        <v>0</v>
      </c>
      <c r="BQ235" s="522">
        <v>0</v>
      </c>
      <c r="BR235" s="522">
        <v>2303</v>
      </c>
      <c r="BS235" s="522">
        <v>0</v>
      </c>
      <c r="BT235" s="522">
        <v>0</v>
      </c>
      <c r="BU235" s="522">
        <v>0</v>
      </c>
      <c r="BV235" s="522">
        <v>0</v>
      </c>
      <c r="BW235" s="522">
        <v>0</v>
      </c>
      <c r="BX235" s="522">
        <v>0</v>
      </c>
      <c r="BY235" s="522">
        <v>0</v>
      </c>
      <c r="BZ235" s="522">
        <v>0</v>
      </c>
      <c r="CA235" s="522">
        <v>0</v>
      </c>
      <c r="CB235" s="522">
        <v>0</v>
      </c>
      <c r="CC235" s="503">
        <f t="shared" si="5"/>
        <v>119862.35999999999</v>
      </c>
      <c r="CD235" s="523"/>
      <c r="CE235" s="523"/>
      <c r="CF235" s="523"/>
      <c r="CG235" s="523"/>
      <c r="CH235" s="523"/>
      <c r="CI235" s="523"/>
    </row>
    <row r="236" spans="1:87" s="524" customFormat="1" x14ac:dyDescent="0.2">
      <c r="A236" s="521" t="s">
        <v>6491</v>
      </c>
      <c r="B236" s="497" t="s">
        <v>31</v>
      </c>
      <c r="C236" s="498" t="s">
        <v>32</v>
      </c>
      <c r="D236" s="499">
        <v>52060</v>
      </c>
      <c r="E236" s="525" t="s">
        <v>931</v>
      </c>
      <c r="F236" s="500" t="s">
        <v>1192</v>
      </c>
      <c r="G236" s="501" t="s">
        <v>6509</v>
      </c>
      <c r="H236" s="502">
        <v>0</v>
      </c>
      <c r="I236" s="522">
        <v>68296</v>
      </c>
      <c r="J236" s="522">
        <v>34557</v>
      </c>
      <c r="K236" s="522">
        <v>39500</v>
      </c>
      <c r="L236" s="522">
        <v>23542</v>
      </c>
      <c r="M236" s="522">
        <v>19286</v>
      </c>
      <c r="N236" s="522">
        <v>406716</v>
      </c>
      <c r="O236" s="522">
        <v>3286</v>
      </c>
      <c r="P236" s="522">
        <v>12400</v>
      </c>
      <c r="Q236" s="522">
        <v>170572</v>
      </c>
      <c r="R236" s="522">
        <v>13800</v>
      </c>
      <c r="S236" s="522">
        <v>38297</v>
      </c>
      <c r="T236" s="522">
        <v>78525</v>
      </c>
      <c r="U236" s="522">
        <v>70994</v>
      </c>
      <c r="V236" s="522">
        <v>0</v>
      </c>
      <c r="W236" s="522">
        <v>16526</v>
      </c>
      <c r="X236" s="522">
        <v>3319</v>
      </c>
      <c r="Y236" s="522">
        <v>5907</v>
      </c>
      <c r="Z236" s="522">
        <v>221827.5</v>
      </c>
      <c r="AA236" s="522">
        <v>59074</v>
      </c>
      <c r="AB236" s="522">
        <v>23494</v>
      </c>
      <c r="AC236" s="522">
        <v>63611</v>
      </c>
      <c r="AD236" s="522">
        <v>24161</v>
      </c>
      <c r="AE236" s="522">
        <v>208</v>
      </c>
      <c r="AF236" s="522">
        <v>31200</v>
      </c>
      <c r="AG236" s="522">
        <v>0</v>
      </c>
      <c r="AH236" s="522">
        <v>15600</v>
      </c>
      <c r="AI236" s="522">
        <v>332489</v>
      </c>
      <c r="AJ236" s="522">
        <v>19400</v>
      </c>
      <c r="AK236" s="522">
        <v>11318</v>
      </c>
      <c r="AL236" s="522">
        <v>13868</v>
      </c>
      <c r="AM236" s="522">
        <v>12151</v>
      </c>
      <c r="AN236" s="522">
        <v>21060</v>
      </c>
      <c r="AO236" s="522">
        <v>23802</v>
      </c>
      <c r="AP236" s="522">
        <v>4494.22</v>
      </c>
      <c r="AQ236" s="522">
        <v>25227</v>
      </c>
      <c r="AR236" s="522">
        <v>16166</v>
      </c>
      <c r="AS236" s="522">
        <v>13798</v>
      </c>
      <c r="AT236" s="522">
        <v>13000</v>
      </c>
      <c r="AU236" s="522">
        <v>96784</v>
      </c>
      <c r="AV236" s="522">
        <v>18606</v>
      </c>
      <c r="AW236" s="522">
        <v>18848</v>
      </c>
      <c r="AX236" s="522">
        <v>17362</v>
      </c>
      <c r="AY236" s="522">
        <v>15404</v>
      </c>
      <c r="AZ236" s="522">
        <v>9101</v>
      </c>
      <c r="BA236" s="522">
        <v>13860</v>
      </c>
      <c r="BB236" s="522">
        <v>185356</v>
      </c>
      <c r="BC236" s="522">
        <v>27436</v>
      </c>
      <c r="BD236" s="522">
        <v>19999</v>
      </c>
      <c r="BE236" s="522">
        <v>0</v>
      </c>
      <c r="BF236" s="522">
        <v>0</v>
      </c>
      <c r="BG236" s="522">
        <v>0</v>
      </c>
      <c r="BH236" s="522">
        <v>56451</v>
      </c>
      <c r="BI236" s="522">
        <v>41491</v>
      </c>
      <c r="BJ236" s="522">
        <v>0</v>
      </c>
      <c r="BK236" s="522">
        <v>7472</v>
      </c>
      <c r="BL236" s="522">
        <v>6538</v>
      </c>
      <c r="BM236" s="522">
        <v>0</v>
      </c>
      <c r="BN236" s="522">
        <v>0</v>
      </c>
      <c r="BO236" s="522">
        <v>0</v>
      </c>
      <c r="BP236" s="522">
        <v>9688</v>
      </c>
      <c r="BQ236" s="522">
        <v>29620</v>
      </c>
      <c r="BR236" s="522">
        <v>24283</v>
      </c>
      <c r="BS236" s="522">
        <v>0</v>
      </c>
      <c r="BT236" s="522">
        <v>171846</v>
      </c>
      <c r="BU236" s="522">
        <v>13742</v>
      </c>
      <c r="BV236" s="522">
        <v>17600</v>
      </c>
      <c r="BW236" s="522">
        <v>30000</v>
      </c>
      <c r="BX236" s="522">
        <v>33935</v>
      </c>
      <c r="BY236" s="522">
        <v>51888</v>
      </c>
      <c r="BZ236" s="522">
        <v>20025</v>
      </c>
      <c r="CA236" s="522">
        <v>13319</v>
      </c>
      <c r="CB236" s="522">
        <v>13751</v>
      </c>
      <c r="CC236" s="503">
        <f t="shared" si="5"/>
        <v>2915876.7199999997</v>
      </c>
      <c r="CD236" s="523"/>
      <c r="CE236" s="523"/>
      <c r="CF236" s="523"/>
      <c r="CG236" s="523"/>
      <c r="CH236" s="523"/>
      <c r="CI236" s="523"/>
    </row>
    <row r="237" spans="1:87" s="524" customFormat="1" x14ac:dyDescent="0.2">
      <c r="A237" s="521" t="s">
        <v>6491</v>
      </c>
      <c r="B237" s="497" t="s">
        <v>31</v>
      </c>
      <c r="C237" s="498" t="s">
        <v>32</v>
      </c>
      <c r="D237" s="499">
        <v>52060</v>
      </c>
      <c r="E237" s="525" t="s">
        <v>931</v>
      </c>
      <c r="F237" s="500" t="s">
        <v>288</v>
      </c>
      <c r="G237" s="501" t="s">
        <v>289</v>
      </c>
      <c r="H237" s="502">
        <v>1555545</v>
      </c>
      <c r="I237" s="522">
        <v>561011.5</v>
      </c>
      <c r="J237" s="522">
        <v>244585</v>
      </c>
      <c r="K237" s="522">
        <v>127050</v>
      </c>
      <c r="L237" s="522">
        <v>159650</v>
      </c>
      <c r="M237" s="522">
        <v>2400</v>
      </c>
      <c r="N237" s="522">
        <v>2249104.5</v>
      </c>
      <c r="O237" s="522">
        <v>382430</v>
      </c>
      <c r="P237" s="522">
        <v>120171</v>
      </c>
      <c r="Q237" s="522">
        <v>523610</v>
      </c>
      <c r="R237" s="522">
        <v>120950</v>
      </c>
      <c r="S237" s="522">
        <v>321495</v>
      </c>
      <c r="T237" s="522">
        <v>487620</v>
      </c>
      <c r="U237" s="522">
        <v>443370</v>
      </c>
      <c r="V237" s="522">
        <v>69070</v>
      </c>
      <c r="W237" s="522">
        <v>396800</v>
      </c>
      <c r="X237" s="522">
        <v>139487.5</v>
      </c>
      <c r="Y237" s="522">
        <v>23904</v>
      </c>
      <c r="Z237" s="522">
        <v>2099965</v>
      </c>
      <c r="AA237" s="522">
        <v>613139.5</v>
      </c>
      <c r="AB237" s="522">
        <v>368450</v>
      </c>
      <c r="AC237" s="522">
        <v>426395</v>
      </c>
      <c r="AD237" s="522">
        <v>76050</v>
      </c>
      <c r="AE237" s="522">
        <v>0</v>
      </c>
      <c r="AF237" s="522">
        <v>52850</v>
      </c>
      <c r="AG237" s="522">
        <v>40600</v>
      </c>
      <c r="AH237" s="522">
        <v>55100</v>
      </c>
      <c r="AI237" s="522">
        <v>1937144</v>
      </c>
      <c r="AJ237" s="522">
        <v>0</v>
      </c>
      <c r="AK237" s="522">
        <v>119048.75</v>
      </c>
      <c r="AL237" s="522">
        <v>48156</v>
      </c>
      <c r="AM237" s="522">
        <v>132450</v>
      </c>
      <c r="AN237" s="522">
        <v>213818.75</v>
      </c>
      <c r="AO237" s="522">
        <v>0</v>
      </c>
      <c r="AP237" s="522">
        <v>76209</v>
      </c>
      <c r="AQ237" s="522">
        <v>169058.5</v>
      </c>
      <c r="AR237" s="522">
        <v>17511.5</v>
      </c>
      <c r="AS237" s="522">
        <v>116823</v>
      </c>
      <c r="AT237" s="522">
        <v>142130</v>
      </c>
      <c r="AU237" s="522">
        <v>1323640</v>
      </c>
      <c r="AV237" s="522">
        <v>166975</v>
      </c>
      <c r="AW237" s="522">
        <v>195923.25</v>
      </c>
      <c r="AX237" s="522">
        <v>110771.75</v>
      </c>
      <c r="AY237" s="522">
        <v>203378.5</v>
      </c>
      <c r="AZ237" s="522">
        <v>12950</v>
      </c>
      <c r="BA237" s="522">
        <v>90685</v>
      </c>
      <c r="BB237" s="522">
        <v>1626558.5</v>
      </c>
      <c r="BC237" s="522">
        <v>54910</v>
      </c>
      <c r="BD237" s="522">
        <v>248160</v>
      </c>
      <c r="BE237" s="522">
        <v>232309</v>
      </c>
      <c r="BF237" s="522">
        <v>454478.5</v>
      </c>
      <c r="BG237" s="522">
        <v>0</v>
      </c>
      <c r="BH237" s="522">
        <v>278850</v>
      </c>
      <c r="BI237" s="522">
        <v>28850</v>
      </c>
      <c r="BJ237" s="522">
        <v>90420</v>
      </c>
      <c r="BK237" s="522">
        <v>64209</v>
      </c>
      <c r="BL237" s="522">
        <v>37900</v>
      </c>
      <c r="BM237" s="522">
        <v>1469273.75</v>
      </c>
      <c r="BN237" s="522">
        <v>316380</v>
      </c>
      <c r="BO237" s="522">
        <v>211197</v>
      </c>
      <c r="BP237" s="522">
        <v>65052</v>
      </c>
      <c r="BQ237" s="522">
        <v>0</v>
      </c>
      <c r="BR237" s="522">
        <v>394040</v>
      </c>
      <c r="BS237" s="522">
        <v>177334.75</v>
      </c>
      <c r="BT237" s="522">
        <v>931618.75</v>
      </c>
      <c r="BU237" s="522">
        <v>123610</v>
      </c>
      <c r="BV237" s="522">
        <v>120033</v>
      </c>
      <c r="BW237" s="522">
        <v>243240</v>
      </c>
      <c r="BX237" s="522">
        <v>233708</v>
      </c>
      <c r="BY237" s="522">
        <v>255271</v>
      </c>
      <c r="BZ237" s="522">
        <v>130020</v>
      </c>
      <c r="CA237" s="522">
        <v>41500</v>
      </c>
      <c r="CB237" s="522">
        <v>44836</v>
      </c>
      <c r="CC237" s="503">
        <f t="shared" ref="CC237:CC300" si="6">SUM(H237:CB237)</f>
        <v>24611235.25</v>
      </c>
      <c r="CD237" s="523"/>
      <c r="CE237" s="523"/>
      <c r="CF237" s="523"/>
      <c r="CG237" s="523"/>
      <c r="CH237" s="523"/>
      <c r="CI237" s="523"/>
    </row>
    <row r="238" spans="1:87" s="524" customFormat="1" x14ac:dyDescent="0.2">
      <c r="A238" s="521" t="s">
        <v>6491</v>
      </c>
      <c r="B238" s="497" t="s">
        <v>31</v>
      </c>
      <c r="C238" s="498" t="s">
        <v>32</v>
      </c>
      <c r="D238" s="499"/>
      <c r="E238" s="525"/>
      <c r="F238" s="500" t="s">
        <v>290</v>
      </c>
      <c r="G238" s="501" t="s">
        <v>291</v>
      </c>
      <c r="H238" s="502">
        <v>834088.75</v>
      </c>
      <c r="I238" s="502">
        <v>534508.5</v>
      </c>
      <c r="J238" s="502">
        <v>288844</v>
      </c>
      <c r="K238" s="502">
        <v>194470</v>
      </c>
      <c r="L238" s="502">
        <v>118885</v>
      </c>
      <c r="M238" s="502">
        <v>8360</v>
      </c>
      <c r="N238" s="502">
        <v>3464659</v>
      </c>
      <c r="O238" s="502">
        <v>391601.5</v>
      </c>
      <c r="P238" s="502">
        <v>137866</v>
      </c>
      <c r="Q238" s="502">
        <v>464644</v>
      </c>
      <c r="R238" s="502">
        <v>70780</v>
      </c>
      <c r="S238" s="502">
        <v>293449</v>
      </c>
      <c r="T238" s="502">
        <v>430522</v>
      </c>
      <c r="U238" s="502">
        <v>404752</v>
      </c>
      <c r="V238" s="502">
        <v>9100</v>
      </c>
      <c r="W238" s="502">
        <v>82780.5</v>
      </c>
      <c r="X238" s="502">
        <v>201348.01</v>
      </c>
      <c r="Y238" s="502">
        <v>0</v>
      </c>
      <c r="Z238" s="502">
        <v>466112.5</v>
      </c>
      <c r="AA238" s="502">
        <v>318841</v>
      </c>
      <c r="AB238" s="502">
        <v>139206</v>
      </c>
      <c r="AC238" s="502">
        <v>318854</v>
      </c>
      <c r="AD238" s="502">
        <v>48500</v>
      </c>
      <c r="AE238" s="502">
        <v>0</v>
      </c>
      <c r="AF238" s="502">
        <v>32140</v>
      </c>
      <c r="AG238" s="502">
        <v>1680</v>
      </c>
      <c r="AH238" s="502">
        <v>1700</v>
      </c>
      <c r="AI238" s="502">
        <v>1189266.75</v>
      </c>
      <c r="AJ238" s="502">
        <v>177373.73</v>
      </c>
      <c r="AK238" s="502">
        <v>74431.5</v>
      </c>
      <c r="AL238" s="502">
        <v>44410</v>
      </c>
      <c r="AM238" s="502">
        <v>67158</v>
      </c>
      <c r="AN238" s="502">
        <v>109598</v>
      </c>
      <c r="AO238" s="502">
        <v>47830</v>
      </c>
      <c r="AP238" s="502">
        <v>78004.25</v>
      </c>
      <c r="AQ238" s="502">
        <v>42336.5</v>
      </c>
      <c r="AR238" s="502">
        <v>40843</v>
      </c>
      <c r="AS238" s="502">
        <v>51810.5</v>
      </c>
      <c r="AT238" s="502">
        <v>4380</v>
      </c>
      <c r="AU238" s="502">
        <v>712957</v>
      </c>
      <c r="AV238" s="502">
        <v>42651</v>
      </c>
      <c r="AW238" s="502">
        <v>18711</v>
      </c>
      <c r="AX238" s="502">
        <v>4515</v>
      </c>
      <c r="AY238" s="502">
        <v>29616</v>
      </c>
      <c r="AZ238" s="502">
        <v>4325</v>
      </c>
      <c r="BA238" s="502">
        <v>1798</v>
      </c>
      <c r="BB238" s="502">
        <v>881983.7</v>
      </c>
      <c r="BC238" s="502">
        <v>46315</v>
      </c>
      <c r="BD238" s="502">
        <v>53250</v>
      </c>
      <c r="BE238" s="502">
        <v>91788</v>
      </c>
      <c r="BF238" s="502">
        <v>175055</v>
      </c>
      <c r="BG238" s="502">
        <v>215158</v>
      </c>
      <c r="BH238" s="502">
        <v>159646</v>
      </c>
      <c r="BI238" s="502">
        <v>403384.5</v>
      </c>
      <c r="BJ238" s="502">
        <v>134231</v>
      </c>
      <c r="BK238" s="502">
        <v>36718</v>
      </c>
      <c r="BL238" s="502">
        <v>20738</v>
      </c>
      <c r="BM238" s="502">
        <v>447716</v>
      </c>
      <c r="BN238" s="502">
        <v>322172</v>
      </c>
      <c r="BO238" s="502">
        <v>0</v>
      </c>
      <c r="BP238" s="502">
        <v>70733.75</v>
      </c>
      <c r="BQ238" s="502">
        <v>167406</v>
      </c>
      <c r="BR238" s="502">
        <v>137239.5</v>
      </c>
      <c r="BS238" s="502">
        <v>60564</v>
      </c>
      <c r="BT238" s="502">
        <v>843807.32</v>
      </c>
      <c r="BU238" s="502">
        <v>106941</v>
      </c>
      <c r="BV238" s="502">
        <v>49900</v>
      </c>
      <c r="BW238" s="502">
        <v>12570</v>
      </c>
      <c r="BX238" s="502">
        <v>128331</v>
      </c>
      <c r="BY238" s="502">
        <v>225887.49</v>
      </c>
      <c r="BZ238" s="502">
        <v>4716</v>
      </c>
      <c r="CA238" s="502">
        <v>16227</v>
      </c>
      <c r="CB238" s="502">
        <v>37630</v>
      </c>
      <c r="CC238" s="503">
        <f t="shared" si="6"/>
        <v>16849815.25</v>
      </c>
      <c r="CD238" s="523"/>
      <c r="CE238" s="523"/>
      <c r="CF238" s="523"/>
      <c r="CG238" s="523"/>
      <c r="CH238" s="523"/>
      <c r="CI238" s="523"/>
    </row>
    <row r="239" spans="1:87" s="524" customFormat="1" x14ac:dyDescent="0.2">
      <c r="A239" s="521" t="s">
        <v>6491</v>
      </c>
      <c r="B239" s="497" t="s">
        <v>31</v>
      </c>
      <c r="C239" s="498" t="s">
        <v>32</v>
      </c>
      <c r="D239" s="499">
        <v>52060</v>
      </c>
      <c r="E239" s="525" t="s">
        <v>931</v>
      </c>
      <c r="F239" s="500" t="s">
        <v>809</v>
      </c>
      <c r="G239" s="501" t="s">
        <v>810</v>
      </c>
      <c r="H239" s="502">
        <v>0</v>
      </c>
      <c r="I239" s="502">
        <v>0</v>
      </c>
      <c r="J239" s="502">
        <v>0</v>
      </c>
      <c r="K239" s="502">
        <v>0</v>
      </c>
      <c r="L239" s="502">
        <v>0</v>
      </c>
      <c r="M239" s="502">
        <v>0</v>
      </c>
      <c r="N239" s="502">
        <v>0</v>
      </c>
      <c r="O239" s="502">
        <v>0</v>
      </c>
      <c r="P239" s="502">
        <v>0</v>
      </c>
      <c r="Q239" s="502">
        <v>7560</v>
      </c>
      <c r="R239" s="502">
        <v>0</v>
      </c>
      <c r="S239" s="502">
        <v>0</v>
      </c>
      <c r="T239" s="502">
        <v>0</v>
      </c>
      <c r="U239" s="502">
        <v>0</v>
      </c>
      <c r="V239" s="502">
        <v>0</v>
      </c>
      <c r="W239" s="502">
        <v>0</v>
      </c>
      <c r="X239" s="502">
        <v>0</v>
      </c>
      <c r="Y239" s="502">
        <v>0</v>
      </c>
      <c r="Z239" s="502">
        <v>238075.42</v>
      </c>
      <c r="AA239" s="502">
        <v>27914</v>
      </c>
      <c r="AB239" s="502">
        <v>0</v>
      </c>
      <c r="AC239" s="502">
        <v>0</v>
      </c>
      <c r="AD239" s="502">
        <v>0</v>
      </c>
      <c r="AE239" s="502">
        <v>0</v>
      </c>
      <c r="AF239" s="502">
        <v>0</v>
      </c>
      <c r="AG239" s="502">
        <v>0</v>
      </c>
      <c r="AH239" s="502">
        <v>0</v>
      </c>
      <c r="AI239" s="502">
        <v>0</v>
      </c>
      <c r="AJ239" s="502">
        <v>0</v>
      </c>
      <c r="AK239" s="502">
        <v>0</v>
      </c>
      <c r="AL239" s="502">
        <v>0</v>
      </c>
      <c r="AM239" s="502">
        <v>0</v>
      </c>
      <c r="AN239" s="502">
        <v>0</v>
      </c>
      <c r="AO239" s="502">
        <v>0</v>
      </c>
      <c r="AP239" s="502">
        <v>0</v>
      </c>
      <c r="AQ239" s="502">
        <v>0</v>
      </c>
      <c r="AR239" s="502">
        <v>0</v>
      </c>
      <c r="AS239" s="502">
        <v>0</v>
      </c>
      <c r="AT239" s="502">
        <v>0</v>
      </c>
      <c r="AU239" s="502">
        <v>0</v>
      </c>
      <c r="AV239" s="502">
        <v>0</v>
      </c>
      <c r="AW239" s="502">
        <v>0</v>
      </c>
      <c r="AX239" s="502">
        <v>0</v>
      </c>
      <c r="AY239" s="502">
        <v>32109.200000000001</v>
      </c>
      <c r="AZ239" s="502">
        <v>0</v>
      </c>
      <c r="BA239" s="502">
        <v>0</v>
      </c>
      <c r="BB239" s="502">
        <v>0</v>
      </c>
      <c r="BC239" s="502">
        <v>0</v>
      </c>
      <c r="BD239" s="502">
        <v>0</v>
      </c>
      <c r="BE239" s="502">
        <v>0</v>
      </c>
      <c r="BF239" s="502">
        <v>0</v>
      </c>
      <c r="BG239" s="502">
        <v>0</v>
      </c>
      <c r="BH239" s="502">
        <v>0</v>
      </c>
      <c r="BI239" s="502">
        <v>0</v>
      </c>
      <c r="BJ239" s="502">
        <v>0</v>
      </c>
      <c r="BK239" s="502">
        <v>0</v>
      </c>
      <c r="BL239" s="502">
        <v>0</v>
      </c>
      <c r="BM239" s="502">
        <v>0</v>
      </c>
      <c r="BN239" s="502">
        <v>0</v>
      </c>
      <c r="BO239" s="502">
        <v>0</v>
      </c>
      <c r="BP239" s="502">
        <v>0</v>
      </c>
      <c r="BQ239" s="502">
        <v>0</v>
      </c>
      <c r="BR239" s="502">
        <v>0</v>
      </c>
      <c r="BS239" s="502">
        <v>0</v>
      </c>
      <c r="BT239" s="502">
        <v>0</v>
      </c>
      <c r="BU239" s="502">
        <v>0</v>
      </c>
      <c r="BV239" s="502">
        <v>0</v>
      </c>
      <c r="BW239" s="502">
        <v>0</v>
      </c>
      <c r="BX239" s="502">
        <v>0</v>
      </c>
      <c r="BY239" s="502">
        <v>0</v>
      </c>
      <c r="BZ239" s="502">
        <v>0</v>
      </c>
      <c r="CA239" s="502">
        <v>0</v>
      </c>
      <c r="CB239" s="502">
        <v>0</v>
      </c>
      <c r="CC239" s="503">
        <f t="shared" si="6"/>
        <v>305658.62000000005</v>
      </c>
      <c r="CD239" s="523"/>
      <c r="CE239" s="523"/>
      <c r="CF239" s="523"/>
      <c r="CG239" s="523"/>
      <c r="CH239" s="523"/>
      <c r="CI239" s="523"/>
    </row>
    <row r="240" spans="1:87" s="524" customFormat="1" x14ac:dyDescent="0.2">
      <c r="A240" s="521" t="s">
        <v>6491</v>
      </c>
      <c r="B240" s="497" t="s">
        <v>31</v>
      </c>
      <c r="C240" s="498" t="s">
        <v>32</v>
      </c>
      <c r="D240" s="499">
        <v>52060</v>
      </c>
      <c r="E240" s="525" t="s">
        <v>931</v>
      </c>
      <c r="F240" s="500" t="s">
        <v>292</v>
      </c>
      <c r="G240" s="501" t="s">
        <v>293</v>
      </c>
      <c r="H240" s="502">
        <v>0</v>
      </c>
      <c r="I240" s="502">
        <v>0</v>
      </c>
      <c r="J240" s="502">
        <v>0</v>
      </c>
      <c r="K240" s="502">
        <v>0</v>
      </c>
      <c r="L240" s="502">
        <v>0</v>
      </c>
      <c r="M240" s="502">
        <v>0</v>
      </c>
      <c r="N240" s="502">
        <v>0</v>
      </c>
      <c r="O240" s="502">
        <v>0</v>
      </c>
      <c r="P240" s="502">
        <v>0</v>
      </c>
      <c r="Q240" s="502">
        <v>0</v>
      </c>
      <c r="R240" s="502">
        <v>0</v>
      </c>
      <c r="S240" s="502">
        <v>0</v>
      </c>
      <c r="T240" s="502">
        <v>0</v>
      </c>
      <c r="U240" s="502">
        <v>0</v>
      </c>
      <c r="V240" s="502">
        <v>0</v>
      </c>
      <c r="W240" s="502">
        <v>23800</v>
      </c>
      <c r="X240" s="502">
        <v>0</v>
      </c>
      <c r="Y240" s="502">
        <v>0</v>
      </c>
      <c r="Z240" s="502">
        <v>114326.78</v>
      </c>
      <c r="AA240" s="502">
        <v>0</v>
      </c>
      <c r="AB240" s="502">
        <v>0</v>
      </c>
      <c r="AC240" s="502">
        <v>0</v>
      </c>
      <c r="AD240" s="502">
        <v>0</v>
      </c>
      <c r="AE240" s="502">
        <v>0</v>
      </c>
      <c r="AF240" s="502">
        <v>0</v>
      </c>
      <c r="AG240" s="502">
        <v>0</v>
      </c>
      <c r="AH240" s="502">
        <v>0</v>
      </c>
      <c r="AI240" s="502">
        <v>0</v>
      </c>
      <c r="AJ240" s="502">
        <v>0</v>
      </c>
      <c r="AK240" s="502">
        <v>0</v>
      </c>
      <c r="AL240" s="502">
        <v>0</v>
      </c>
      <c r="AM240" s="502">
        <v>0</v>
      </c>
      <c r="AN240" s="502">
        <v>0</v>
      </c>
      <c r="AO240" s="502">
        <v>0</v>
      </c>
      <c r="AP240" s="502">
        <v>9908.5</v>
      </c>
      <c r="AQ240" s="502">
        <v>0</v>
      </c>
      <c r="AR240" s="502">
        <v>0</v>
      </c>
      <c r="AS240" s="502">
        <v>0</v>
      </c>
      <c r="AT240" s="502">
        <v>0</v>
      </c>
      <c r="AU240" s="502">
        <v>0</v>
      </c>
      <c r="AV240" s="502">
        <v>0</v>
      </c>
      <c r="AW240" s="502">
        <v>0</v>
      </c>
      <c r="AX240" s="502">
        <v>0</v>
      </c>
      <c r="AY240" s="502">
        <v>0</v>
      </c>
      <c r="AZ240" s="502">
        <v>0</v>
      </c>
      <c r="BA240" s="502">
        <v>0</v>
      </c>
      <c r="BB240" s="502">
        <v>3306.45</v>
      </c>
      <c r="BC240" s="502">
        <v>0</v>
      </c>
      <c r="BD240" s="502">
        <v>0</v>
      </c>
      <c r="BE240" s="502">
        <v>0</v>
      </c>
      <c r="BF240" s="502">
        <v>0</v>
      </c>
      <c r="BG240" s="502">
        <v>0</v>
      </c>
      <c r="BH240" s="502">
        <v>0</v>
      </c>
      <c r="BI240" s="502">
        <v>0</v>
      </c>
      <c r="BJ240" s="502">
        <v>0</v>
      </c>
      <c r="BK240" s="502">
        <v>0</v>
      </c>
      <c r="BL240" s="502">
        <v>0</v>
      </c>
      <c r="BM240" s="502">
        <v>0</v>
      </c>
      <c r="BN240" s="502">
        <v>0</v>
      </c>
      <c r="BO240" s="502">
        <v>0</v>
      </c>
      <c r="BP240" s="502">
        <v>0</v>
      </c>
      <c r="BQ240" s="502">
        <v>0</v>
      </c>
      <c r="BR240" s="502">
        <v>0</v>
      </c>
      <c r="BS240" s="502">
        <v>0</v>
      </c>
      <c r="BT240" s="502">
        <v>0</v>
      </c>
      <c r="BU240" s="502">
        <v>0</v>
      </c>
      <c r="BV240" s="502">
        <v>0</v>
      </c>
      <c r="BW240" s="502">
        <v>0</v>
      </c>
      <c r="BX240" s="502">
        <v>0</v>
      </c>
      <c r="BY240" s="502">
        <v>0</v>
      </c>
      <c r="BZ240" s="502">
        <v>0</v>
      </c>
      <c r="CA240" s="502">
        <v>0</v>
      </c>
      <c r="CB240" s="502">
        <v>0</v>
      </c>
      <c r="CC240" s="503">
        <f t="shared" si="6"/>
        <v>151341.73000000001</v>
      </c>
      <c r="CD240" s="523"/>
      <c r="CE240" s="523"/>
      <c r="CF240" s="523"/>
      <c r="CG240" s="523"/>
      <c r="CH240" s="523"/>
      <c r="CI240" s="523"/>
    </row>
    <row r="241" spans="1:87" s="524" customFormat="1" x14ac:dyDescent="0.2">
      <c r="A241" s="521" t="s">
        <v>6491</v>
      </c>
      <c r="B241" s="497" t="s">
        <v>31</v>
      </c>
      <c r="C241" s="498" t="s">
        <v>32</v>
      </c>
      <c r="D241" s="499">
        <v>52060</v>
      </c>
      <c r="E241" s="525" t="s">
        <v>931</v>
      </c>
      <c r="F241" s="500" t="s">
        <v>294</v>
      </c>
      <c r="G241" s="501" t="s">
        <v>295</v>
      </c>
      <c r="H241" s="502">
        <v>244426.4</v>
      </c>
      <c r="I241" s="502">
        <v>0</v>
      </c>
      <c r="J241" s="502">
        <v>0</v>
      </c>
      <c r="K241" s="502">
        <v>0</v>
      </c>
      <c r="L241" s="502">
        <v>0</v>
      </c>
      <c r="M241" s="502">
        <v>0</v>
      </c>
      <c r="N241" s="502">
        <v>60224.3</v>
      </c>
      <c r="O241" s="502">
        <v>0</v>
      </c>
      <c r="P241" s="502">
        <v>0</v>
      </c>
      <c r="Q241" s="502">
        <v>0</v>
      </c>
      <c r="R241" s="502">
        <v>0</v>
      </c>
      <c r="S241" s="502">
        <v>0</v>
      </c>
      <c r="T241" s="502">
        <v>0</v>
      </c>
      <c r="U241" s="502">
        <v>33580</v>
      </c>
      <c r="V241" s="502">
        <v>0</v>
      </c>
      <c r="W241" s="502">
        <v>0</v>
      </c>
      <c r="X241" s="502">
        <v>0</v>
      </c>
      <c r="Y241" s="502">
        <v>0</v>
      </c>
      <c r="Z241" s="502">
        <v>9200</v>
      </c>
      <c r="AA241" s="502">
        <v>14000</v>
      </c>
      <c r="AB241" s="502">
        <v>0</v>
      </c>
      <c r="AC241" s="502">
        <v>0</v>
      </c>
      <c r="AD241" s="502">
        <v>0</v>
      </c>
      <c r="AE241" s="502">
        <v>0</v>
      </c>
      <c r="AF241" s="502">
        <v>0</v>
      </c>
      <c r="AG241" s="502">
        <v>0</v>
      </c>
      <c r="AH241" s="502">
        <v>0</v>
      </c>
      <c r="AI241" s="502">
        <v>52685.5</v>
      </c>
      <c r="AJ241" s="502">
        <v>0</v>
      </c>
      <c r="AK241" s="502">
        <v>0</v>
      </c>
      <c r="AL241" s="502">
        <v>0</v>
      </c>
      <c r="AM241" s="502">
        <v>0</v>
      </c>
      <c r="AN241" s="502">
        <v>0</v>
      </c>
      <c r="AO241" s="502">
        <v>0</v>
      </c>
      <c r="AP241" s="502">
        <v>0</v>
      </c>
      <c r="AQ241" s="502">
        <v>0</v>
      </c>
      <c r="AR241" s="502">
        <v>0</v>
      </c>
      <c r="AS241" s="502">
        <v>0</v>
      </c>
      <c r="AT241" s="502">
        <v>0</v>
      </c>
      <c r="AU241" s="502">
        <v>17753.05</v>
      </c>
      <c r="AV241" s="502">
        <v>0</v>
      </c>
      <c r="AW241" s="502">
        <v>0</v>
      </c>
      <c r="AX241" s="502">
        <v>0</v>
      </c>
      <c r="AY241" s="502">
        <v>0</v>
      </c>
      <c r="AZ241" s="502">
        <v>0</v>
      </c>
      <c r="BA241" s="502">
        <v>0</v>
      </c>
      <c r="BB241" s="502">
        <v>0</v>
      </c>
      <c r="BC241" s="502">
        <v>0</v>
      </c>
      <c r="BD241" s="502">
        <v>0</v>
      </c>
      <c r="BE241" s="502">
        <v>0</v>
      </c>
      <c r="BF241" s="502">
        <v>0</v>
      </c>
      <c r="BG241" s="502">
        <v>0</v>
      </c>
      <c r="BH241" s="502">
        <v>0</v>
      </c>
      <c r="BI241" s="502">
        <v>0</v>
      </c>
      <c r="BJ241" s="502">
        <v>0</v>
      </c>
      <c r="BK241" s="502">
        <v>0</v>
      </c>
      <c r="BL241" s="502">
        <v>0</v>
      </c>
      <c r="BM241" s="502">
        <v>0</v>
      </c>
      <c r="BN241" s="502">
        <v>0</v>
      </c>
      <c r="BO241" s="502">
        <v>0</v>
      </c>
      <c r="BP241" s="502">
        <v>0</v>
      </c>
      <c r="BQ241" s="502">
        <v>0</v>
      </c>
      <c r="BR241" s="502">
        <v>0</v>
      </c>
      <c r="BS241" s="502">
        <v>0</v>
      </c>
      <c r="BT241" s="502">
        <v>0</v>
      </c>
      <c r="BU241" s="502">
        <v>0</v>
      </c>
      <c r="BV241" s="502">
        <v>0</v>
      </c>
      <c r="BW241" s="502">
        <v>0</v>
      </c>
      <c r="BX241" s="502">
        <v>0</v>
      </c>
      <c r="BY241" s="502">
        <v>0</v>
      </c>
      <c r="BZ241" s="502">
        <v>0</v>
      </c>
      <c r="CA241" s="502">
        <v>0</v>
      </c>
      <c r="CB241" s="502">
        <v>0</v>
      </c>
      <c r="CC241" s="503">
        <f t="shared" si="6"/>
        <v>431869.25</v>
      </c>
      <c r="CD241" s="523"/>
      <c r="CE241" s="523"/>
      <c r="CF241" s="523"/>
      <c r="CG241" s="523"/>
      <c r="CH241" s="523"/>
      <c r="CI241" s="523"/>
    </row>
    <row r="242" spans="1:87" s="524" customFormat="1" x14ac:dyDescent="0.2">
      <c r="A242" s="521" t="s">
        <v>6491</v>
      </c>
      <c r="B242" s="497" t="s">
        <v>31</v>
      </c>
      <c r="C242" s="498" t="s">
        <v>32</v>
      </c>
      <c r="D242" s="499">
        <v>52060</v>
      </c>
      <c r="E242" s="525" t="s">
        <v>931</v>
      </c>
      <c r="F242" s="500" t="s">
        <v>296</v>
      </c>
      <c r="G242" s="501" t="s">
        <v>1044</v>
      </c>
      <c r="H242" s="530">
        <v>0</v>
      </c>
      <c r="I242" s="530">
        <v>0</v>
      </c>
      <c r="J242" s="530">
        <v>0</v>
      </c>
      <c r="K242" s="530">
        <v>0</v>
      </c>
      <c r="L242" s="530">
        <v>0</v>
      </c>
      <c r="M242" s="530">
        <v>0</v>
      </c>
      <c r="N242" s="530">
        <v>0</v>
      </c>
      <c r="O242" s="530">
        <v>0</v>
      </c>
      <c r="P242" s="530">
        <v>0</v>
      </c>
      <c r="Q242" s="530">
        <v>0</v>
      </c>
      <c r="R242" s="530">
        <v>0</v>
      </c>
      <c r="S242" s="530">
        <v>0</v>
      </c>
      <c r="T242" s="530">
        <v>0</v>
      </c>
      <c r="U242" s="530">
        <v>0</v>
      </c>
      <c r="V242" s="530">
        <v>0</v>
      </c>
      <c r="W242" s="530">
        <v>0</v>
      </c>
      <c r="X242" s="530">
        <v>0</v>
      </c>
      <c r="Y242" s="530">
        <v>0</v>
      </c>
      <c r="Z242" s="530">
        <v>0</v>
      </c>
      <c r="AA242" s="530">
        <v>0</v>
      </c>
      <c r="AB242" s="530">
        <v>0</v>
      </c>
      <c r="AC242" s="530">
        <v>0</v>
      </c>
      <c r="AD242" s="530">
        <v>0</v>
      </c>
      <c r="AE242" s="530">
        <v>0</v>
      </c>
      <c r="AF242" s="530">
        <v>0</v>
      </c>
      <c r="AG242" s="530">
        <v>0</v>
      </c>
      <c r="AH242" s="530">
        <v>0</v>
      </c>
      <c r="AI242" s="530">
        <v>0</v>
      </c>
      <c r="AJ242" s="530">
        <v>0</v>
      </c>
      <c r="AK242" s="530">
        <v>0</v>
      </c>
      <c r="AL242" s="530">
        <v>0</v>
      </c>
      <c r="AM242" s="530">
        <v>0</v>
      </c>
      <c r="AN242" s="530">
        <v>0</v>
      </c>
      <c r="AO242" s="530">
        <v>0</v>
      </c>
      <c r="AP242" s="530">
        <v>0</v>
      </c>
      <c r="AQ242" s="530">
        <v>0</v>
      </c>
      <c r="AR242" s="530">
        <v>0</v>
      </c>
      <c r="AS242" s="530">
        <v>0</v>
      </c>
      <c r="AT242" s="530">
        <v>0</v>
      </c>
      <c r="AU242" s="530">
        <v>0</v>
      </c>
      <c r="AV242" s="530">
        <v>0</v>
      </c>
      <c r="AW242" s="530">
        <v>0</v>
      </c>
      <c r="AX242" s="530">
        <v>0</v>
      </c>
      <c r="AY242" s="530">
        <v>0</v>
      </c>
      <c r="AZ242" s="530">
        <v>0</v>
      </c>
      <c r="BA242" s="530">
        <v>0</v>
      </c>
      <c r="BB242" s="530">
        <v>0</v>
      </c>
      <c r="BC242" s="530">
        <v>0</v>
      </c>
      <c r="BD242" s="530">
        <v>0</v>
      </c>
      <c r="BE242" s="530">
        <v>0</v>
      </c>
      <c r="BF242" s="530">
        <v>0</v>
      </c>
      <c r="BG242" s="530">
        <v>0</v>
      </c>
      <c r="BH242" s="530">
        <v>0</v>
      </c>
      <c r="BI242" s="530">
        <v>0</v>
      </c>
      <c r="BJ242" s="530">
        <v>0</v>
      </c>
      <c r="BK242" s="530">
        <v>0</v>
      </c>
      <c r="BL242" s="530">
        <v>0</v>
      </c>
      <c r="BM242" s="530">
        <v>0</v>
      </c>
      <c r="BN242" s="530">
        <v>0</v>
      </c>
      <c r="BO242" s="530">
        <v>0</v>
      </c>
      <c r="BP242" s="530">
        <v>0</v>
      </c>
      <c r="BQ242" s="530">
        <v>0</v>
      </c>
      <c r="BR242" s="530">
        <v>0</v>
      </c>
      <c r="BS242" s="530">
        <v>0</v>
      </c>
      <c r="BT242" s="530">
        <v>0</v>
      </c>
      <c r="BU242" s="530">
        <v>0</v>
      </c>
      <c r="BV242" s="530">
        <v>0</v>
      </c>
      <c r="BW242" s="530">
        <v>0</v>
      </c>
      <c r="BX242" s="530">
        <v>0</v>
      </c>
      <c r="BY242" s="530">
        <v>0</v>
      </c>
      <c r="BZ242" s="530">
        <v>0</v>
      </c>
      <c r="CA242" s="530">
        <v>0</v>
      </c>
      <c r="CB242" s="530">
        <v>0</v>
      </c>
      <c r="CC242" s="503">
        <f t="shared" si="6"/>
        <v>0</v>
      </c>
      <c r="CD242" s="523"/>
      <c r="CE242" s="523"/>
      <c r="CF242" s="523"/>
      <c r="CG242" s="523"/>
      <c r="CH242" s="523"/>
      <c r="CI242" s="523"/>
    </row>
    <row r="243" spans="1:87" s="524" customFormat="1" x14ac:dyDescent="0.2">
      <c r="A243" s="521" t="s">
        <v>6457</v>
      </c>
      <c r="B243" s="497" t="s">
        <v>31</v>
      </c>
      <c r="C243" s="498" t="s">
        <v>32</v>
      </c>
      <c r="D243" s="499">
        <v>52060</v>
      </c>
      <c r="E243" s="525" t="s">
        <v>931</v>
      </c>
      <c r="F243" s="500" t="s">
        <v>297</v>
      </c>
      <c r="G243" s="501" t="s">
        <v>298</v>
      </c>
      <c r="H243" s="530">
        <v>0</v>
      </c>
      <c r="I243" s="530">
        <v>0</v>
      </c>
      <c r="J243" s="530">
        <v>0</v>
      </c>
      <c r="K243" s="530">
        <v>0</v>
      </c>
      <c r="L243" s="530">
        <v>0</v>
      </c>
      <c r="M243" s="530">
        <v>0</v>
      </c>
      <c r="N243" s="530">
        <v>0</v>
      </c>
      <c r="O243" s="530">
        <v>0</v>
      </c>
      <c r="P243" s="530">
        <v>0</v>
      </c>
      <c r="Q243" s="530">
        <v>0</v>
      </c>
      <c r="R243" s="530">
        <v>0</v>
      </c>
      <c r="S243" s="530">
        <v>0</v>
      </c>
      <c r="T243" s="530">
        <v>0</v>
      </c>
      <c r="U243" s="530">
        <v>0</v>
      </c>
      <c r="V243" s="530">
        <v>0</v>
      </c>
      <c r="W243" s="530">
        <v>0</v>
      </c>
      <c r="X243" s="530">
        <v>0</v>
      </c>
      <c r="Y243" s="530">
        <v>0</v>
      </c>
      <c r="Z243" s="530">
        <v>0</v>
      </c>
      <c r="AA243" s="530">
        <v>0</v>
      </c>
      <c r="AB243" s="530">
        <v>0</v>
      </c>
      <c r="AC243" s="530">
        <v>0</v>
      </c>
      <c r="AD243" s="530">
        <v>0</v>
      </c>
      <c r="AE243" s="530">
        <v>0</v>
      </c>
      <c r="AF243" s="530">
        <v>0</v>
      </c>
      <c r="AG243" s="530">
        <v>0</v>
      </c>
      <c r="AH243" s="530">
        <v>0</v>
      </c>
      <c r="AI243" s="530">
        <v>0</v>
      </c>
      <c r="AJ243" s="530">
        <v>0</v>
      </c>
      <c r="AK243" s="530">
        <v>0</v>
      </c>
      <c r="AL243" s="530">
        <v>0</v>
      </c>
      <c r="AM243" s="530">
        <v>0</v>
      </c>
      <c r="AN243" s="530">
        <v>0</v>
      </c>
      <c r="AO243" s="530">
        <v>0</v>
      </c>
      <c r="AP243" s="530">
        <v>0</v>
      </c>
      <c r="AQ243" s="530">
        <v>0</v>
      </c>
      <c r="AR243" s="530">
        <v>0</v>
      </c>
      <c r="AS243" s="530">
        <v>0</v>
      </c>
      <c r="AT243" s="530">
        <v>0</v>
      </c>
      <c r="AU243" s="530">
        <v>0</v>
      </c>
      <c r="AV243" s="530">
        <v>0</v>
      </c>
      <c r="AW243" s="530">
        <v>0</v>
      </c>
      <c r="AX243" s="530">
        <v>0</v>
      </c>
      <c r="AY243" s="530">
        <v>0</v>
      </c>
      <c r="AZ243" s="530">
        <v>0</v>
      </c>
      <c r="BA243" s="530">
        <v>0</v>
      </c>
      <c r="BB243" s="530">
        <v>0</v>
      </c>
      <c r="BC243" s="530">
        <v>0</v>
      </c>
      <c r="BD243" s="530">
        <v>0</v>
      </c>
      <c r="BE243" s="530">
        <v>0</v>
      </c>
      <c r="BF243" s="530">
        <v>0</v>
      </c>
      <c r="BG243" s="530">
        <v>0</v>
      </c>
      <c r="BH243" s="530">
        <v>0</v>
      </c>
      <c r="BI243" s="530">
        <v>0</v>
      </c>
      <c r="BJ243" s="530">
        <v>0</v>
      </c>
      <c r="BK243" s="530">
        <v>0</v>
      </c>
      <c r="BL243" s="530">
        <v>0</v>
      </c>
      <c r="BM243" s="530">
        <v>0</v>
      </c>
      <c r="BN243" s="530">
        <v>0</v>
      </c>
      <c r="BO243" s="530">
        <v>0</v>
      </c>
      <c r="BP243" s="530">
        <v>0</v>
      </c>
      <c r="BQ243" s="530">
        <v>0</v>
      </c>
      <c r="BR243" s="530">
        <v>0</v>
      </c>
      <c r="BS243" s="530">
        <v>0</v>
      </c>
      <c r="BT243" s="530">
        <v>0</v>
      </c>
      <c r="BU243" s="530">
        <v>0</v>
      </c>
      <c r="BV243" s="530">
        <v>0</v>
      </c>
      <c r="BW243" s="530">
        <v>0</v>
      </c>
      <c r="BX243" s="530">
        <v>0</v>
      </c>
      <c r="BY243" s="530">
        <v>0</v>
      </c>
      <c r="BZ243" s="530">
        <v>0</v>
      </c>
      <c r="CA243" s="530">
        <v>0</v>
      </c>
      <c r="CB243" s="530">
        <v>0</v>
      </c>
      <c r="CC243" s="503">
        <f t="shared" si="6"/>
        <v>0</v>
      </c>
      <c r="CD243" s="523"/>
      <c r="CE243" s="523"/>
      <c r="CF243" s="523"/>
      <c r="CG243" s="523"/>
      <c r="CH243" s="523"/>
      <c r="CI243" s="523"/>
    </row>
    <row r="244" spans="1:87" s="524" customFormat="1" x14ac:dyDescent="0.2">
      <c r="A244" s="521" t="s">
        <v>6457</v>
      </c>
      <c r="B244" s="497" t="s">
        <v>31</v>
      </c>
      <c r="C244" s="498" t="s">
        <v>32</v>
      </c>
      <c r="D244" s="499">
        <v>52060</v>
      </c>
      <c r="E244" s="525" t="s">
        <v>931</v>
      </c>
      <c r="F244" s="500" t="s">
        <v>299</v>
      </c>
      <c r="G244" s="501" t="s">
        <v>300</v>
      </c>
      <c r="H244" s="502">
        <v>69651</v>
      </c>
      <c r="I244" s="502">
        <v>0</v>
      </c>
      <c r="J244" s="502">
        <v>0</v>
      </c>
      <c r="K244" s="502">
        <v>0</v>
      </c>
      <c r="L244" s="502">
        <v>0</v>
      </c>
      <c r="M244" s="502">
        <v>0</v>
      </c>
      <c r="N244" s="502">
        <v>413214.99</v>
      </c>
      <c r="O244" s="502">
        <v>0</v>
      </c>
      <c r="P244" s="502">
        <v>0</v>
      </c>
      <c r="Q244" s="502">
        <v>0</v>
      </c>
      <c r="R244" s="502">
        <v>0</v>
      </c>
      <c r="S244" s="502">
        <v>0</v>
      </c>
      <c r="T244" s="502">
        <v>0</v>
      </c>
      <c r="U244" s="502">
        <v>0</v>
      </c>
      <c r="V244" s="502">
        <v>0</v>
      </c>
      <c r="W244" s="502">
        <v>0</v>
      </c>
      <c r="X244" s="502">
        <v>0</v>
      </c>
      <c r="Y244" s="502">
        <v>0</v>
      </c>
      <c r="Z244" s="502">
        <v>88173.6</v>
      </c>
      <c r="AA244" s="502">
        <v>0</v>
      </c>
      <c r="AB244" s="502">
        <v>0</v>
      </c>
      <c r="AC244" s="502">
        <v>0</v>
      </c>
      <c r="AD244" s="502">
        <v>0</v>
      </c>
      <c r="AE244" s="502">
        <v>0</v>
      </c>
      <c r="AF244" s="502">
        <v>0</v>
      </c>
      <c r="AG244" s="502">
        <v>0</v>
      </c>
      <c r="AH244" s="502">
        <v>0</v>
      </c>
      <c r="AI244" s="502">
        <v>64966.44</v>
      </c>
      <c r="AJ244" s="502">
        <v>0</v>
      </c>
      <c r="AK244" s="502">
        <v>0</v>
      </c>
      <c r="AL244" s="502">
        <v>0</v>
      </c>
      <c r="AM244" s="502">
        <v>0</v>
      </c>
      <c r="AN244" s="502">
        <v>0</v>
      </c>
      <c r="AO244" s="502">
        <v>0</v>
      </c>
      <c r="AP244" s="502">
        <v>0</v>
      </c>
      <c r="AQ244" s="502">
        <v>0</v>
      </c>
      <c r="AR244" s="502">
        <v>0</v>
      </c>
      <c r="AS244" s="502">
        <v>0</v>
      </c>
      <c r="AT244" s="502">
        <v>0</v>
      </c>
      <c r="AU244" s="502">
        <v>75090</v>
      </c>
      <c r="AV244" s="502">
        <v>0</v>
      </c>
      <c r="AW244" s="502">
        <v>0</v>
      </c>
      <c r="AX244" s="502">
        <v>0</v>
      </c>
      <c r="AY244" s="502">
        <v>0</v>
      </c>
      <c r="AZ244" s="502">
        <v>0</v>
      </c>
      <c r="BA244" s="502">
        <v>0</v>
      </c>
      <c r="BB244" s="502">
        <v>0</v>
      </c>
      <c r="BC244" s="502">
        <v>0</v>
      </c>
      <c r="BD244" s="502">
        <v>0</v>
      </c>
      <c r="BE244" s="502">
        <v>0</v>
      </c>
      <c r="BF244" s="502">
        <v>0</v>
      </c>
      <c r="BG244" s="502">
        <v>0</v>
      </c>
      <c r="BH244" s="502">
        <v>0</v>
      </c>
      <c r="BI244" s="502">
        <v>0</v>
      </c>
      <c r="BJ244" s="502">
        <v>0</v>
      </c>
      <c r="BK244" s="502">
        <v>0</v>
      </c>
      <c r="BL244" s="502">
        <v>0</v>
      </c>
      <c r="BM244" s="502">
        <v>47475</v>
      </c>
      <c r="BN244" s="502">
        <v>0</v>
      </c>
      <c r="BO244" s="502">
        <v>0</v>
      </c>
      <c r="BP244" s="502">
        <v>0</v>
      </c>
      <c r="BQ244" s="502">
        <v>0</v>
      </c>
      <c r="BR244" s="502">
        <v>0</v>
      </c>
      <c r="BS244" s="502">
        <v>0</v>
      </c>
      <c r="BT244" s="502">
        <v>0</v>
      </c>
      <c r="BU244" s="502">
        <v>0</v>
      </c>
      <c r="BV244" s="502">
        <v>0</v>
      </c>
      <c r="BW244" s="502">
        <v>0</v>
      </c>
      <c r="BX244" s="502">
        <v>0</v>
      </c>
      <c r="BY244" s="502">
        <v>0</v>
      </c>
      <c r="BZ244" s="502">
        <v>0</v>
      </c>
      <c r="CA244" s="502">
        <v>0</v>
      </c>
      <c r="CB244" s="502">
        <v>0</v>
      </c>
      <c r="CC244" s="503">
        <f t="shared" si="6"/>
        <v>758571.03</v>
      </c>
      <c r="CD244" s="523"/>
      <c r="CE244" s="523"/>
      <c r="CF244" s="523"/>
      <c r="CG244" s="523"/>
      <c r="CH244" s="523"/>
      <c r="CI244" s="523"/>
    </row>
    <row r="245" spans="1:87" s="524" customFormat="1" x14ac:dyDescent="0.2">
      <c r="A245" s="521" t="s">
        <v>6457</v>
      </c>
      <c r="B245" s="497" t="s">
        <v>31</v>
      </c>
      <c r="C245" s="498" t="s">
        <v>32</v>
      </c>
      <c r="D245" s="499">
        <v>52060</v>
      </c>
      <c r="E245" s="525" t="s">
        <v>931</v>
      </c>
      <c r="F245" s="500" t="s">
        <v>301</v>
      </c>
      <c r="G245" s="501" t="s">
        <v>302</v>
      </c>
      <c r="H245" s="530">
        <v>0</v>
      </c>
      <c r="I245" s="531">
        <v>0</v>
      </c>
      <c r="J245" s="531">
        <v>0</v>
      </c>
      <c r="K245" s="531">
        <v>0</v>
      </c>
      <c r="L245" s="531">
        <v>0</v>
      </c>
      <c r="M245" s="531">
        <v>0</v>
      </c>
      <c r="N245" s="531">
        <v>0</v>
      </c>
      <c r="O245" s="531">
        <v>0</v>
      </c>
      <c r="P245" s="531">
        <v>0</v>
      </c>
      <c r="Q245" s="531">
        <v>0</v>
      </c>
      <c r="R245" s="531">
        <v>0</v>
      </c>
      <c r="S245" s="531">
        <v>0</v>
      </c>
      <c r="T245" s="531">
        <v>0</v>
      </c>
      <c r="U245" s="531">
        <v>0</v>
      </c>
      <c r="V245" s="531">
        <v>0</v>
      </c>
      <c r="W245" s="531">
        <v>0</v>
      </c>
      <c r="X245" s="531">
        <v>0</v>
      </c>
      <c r="Y245" s="531">
        <v>0</v>
      </c>
      <c r="Z245" s="531">
        <v>0</v>
      </c>
      <c r="AA245" s="531">
        <v>0</v>
      </c>
      <c r="AB245" s="531">
        <v>0</v>
      </c>
      <c r="AC245" s="531">
        <v>0</v>
      </c>
      <c r="AD245" s="531">
        <v>0</v>
      </c>
      <c r="AE245" s="531">
        <v>0</v>
      </c>
      <c r="AF245" s="531">
        <v>0</v>
      </c>
      <c r="AG245" s="531">
        <v>0</v>
      </c>
      <c r="AH245" s="531">
        <v>0</v>
      </c>
      <c r="AI245" s="531">
        <v>0</v>
      </c>
      <c r="AJ245" s="531">
        <v>0</v>
      </c>
      <c r="AK245" s="531">
        <v>0</v>
      </c>
      <c r="AL245" s="531">
        <v>0</v>
      </c>
      <c r="AM245" s="531">
        <v>0</v>
      </c>
      <c r="AN245" s="531">
        <v>0</v>
      </c>
      <c r="AO245" s="531">
        <v>0</v>
      </c>
      <c r="AP245" s="531">
        <v>0</v>
      </c>
      <c r="AQ245" s="531">
        <v>0</v>
      </c>
      <c r="AR245" s="531">
        <v>0</v>
      </c>
      <c r="AS245" s="531">
        <v>0</v>
      </c>
      <c r="AT245" s="531">
        <v>0</v>
      </c>
      <c r="AU245" s="531">
        <v>0</v>
      </c>
      <c r="AV245" s="531">
        <v>0</v>
      </c>
      <c r="AW245" s="531">
        <v>0</v>
      </c>
      <c r="AX245" s="531">
        <v>0</v>
      </c>
      <c r="AY245" s="531">
        <v>0</v>
      </c>
      <c r="AZ245" s="531">
        <v>0</v>
      </c>
      <c r="BA245" s="531">
        <v>0</v>
      </c>
      <c r="BB245" s="531">
        <v>0</v>
      </c>
      <c r="BC245" s="531">
        <v>0</v>
      </c>
      <c r="BD245" s="531">
        <v>0</v>
      </c>
      <c r="BE245" s="531">
        <v>0</v>
      </c>
      <c r="BF245" s="531">
        <v>0</v>
      </c>
      <c r="BG245" s="531">
        <v>0</v>
      </c>
      <c r="BH245" s="531">
        <v>0</v>
      </c>
      <c r="BI245" s="531">
        <v>0</v>
      </c>
      <c r="BJ245" s="531">
        <v>0</v>
      </c>
      <c r="BK245" s="531">
        <v>0</v>
      </c>
      <c r="BL245" s="531">
        <v>0</v>
      </c>
      <c r="BM245" s="531">
        <v>0</v>
      </c>
      <c r="BN245" s="531">
        <v>0</v>
      </c>
      <c r="BO245" s="531">
        <v>0</v>
      </c>
      <c r="BP245" s="531">
        <v>0</v>
      </c>
      <c r="BQ245" s="531">
        <v>0</v>
      </c>
      <c r="BR245" s="531">
        <v>0</v>
      </c>
      <c r="BS245" s="531">
        <v>0</v>
      </c>
      <c r="BT245" s="531">
        <v>0</v>
      </c>
      <c r="BU245" s="531">
        <v>0</v>
      </c>
      <c r="BV245" s="531">
        <v>0</v>
      </c>
      <c r="BW245" s="531">
        <v>0</v>
      </c>
      <c r="BX245" s="531">
        <v>0</v>
      </c>
      <c r="BY245" s="531">
        <v>0</v>
      </c>
      <c r="BZ245" s="531">
        <v>0</v>
      </c>
      <c r="CA245" s="531">
        <v>0</v>
      </c>
      <c r="CB245" s="531">
        <v>0</v>
      </c>
      <c r="CC245" s="503">
        <f t="shared" si="6"/>
        <v>0</v>
      </c>
      <c r="CD245" s="523"/>
      <c r="CE245" s="523"/>
      <c r="CF245" s="523"/>
      <c r="CG245" s="523"/>
      <c r="CH245" s="523"/>
      <c r="CI245" s="523"/>
    </row>
    <row r="246" spans="1:87" s="524" customFormat="1" x14ac:dyDescent="0.2">
      <c r="A246" s="521" t="s">
        <v>6457</v>
      </c>
      <c r="B246" s="497" t="s">
        <v>31</v>
      </c>
      <c r="C246" s="498" t="s">
        <v>32</v>
      </c>
      <c r="D246" s="499">
        <v>52060</v>
      </c>
      <c r="E246" s="525" t="s">
        <v>931</v>
      </c>
      <c r="F246" s="500" t="s">
        <v>303</v>
      </c>
      <c r="G246" s="501" t="s">
        <v>289</v>
      </c>
      <c r="H246" s="502">
        <v>118137.5</v>
      </c>
      <c r="I246" s="522">
        <v>0</v>
      </c>
      <c r="J246" s="522">
        <v>0</v>
      </c>
      <c r="K246" s="522">
        <v>0</v>
      </c>
      <c r="L246" s="522">
        <v>0</v>
      </c>
      <c r="M246" s="522">
        <v>0</v>
      </c>
      <c r="N246" s="522">
        <v>447420</v>
      </c>
      <c r="O246" s="522">
        <v>0</v>
      </c>
      <c r="P246" s="522">
        <v>0</v>
      </c>
      <c r="Q246" s="522">
        <v>0</v>
      </c>
      <c r="R246" s="522">
        <v>33950</v>
      </c>
      <c r="S246" s="522">
        <v>0</v>
      </c>
      <c r="T246" s="522">
        <v>0</v>
      </c>
      <c r="U246" s="522">
        <v>0</v>
      </c>
      <c r="V246" s="522">
        <v>0</v>
      </c>
      <c r="W246" s="522">
        <v>0</v>
      </c>
      <c r="X246" s="522">
        <v>0</v>
      </c>
      <c r="Y246" s="522">
        <v>0</v>
      </c>
      <c r="Z246" s="522">
        <v>502165</v>
      </c>
      <c r="AA246" s="522">
        <v>102560</v>
      </c>
      <c r="AB246" s="522">
        <v>0</v>
      </c>
      <c r="AC246" s="522">
        <v>0</v>
      </c>
      <c r="AD246" s="522">
        <v>0</v>
      </c>
      <c r="AE246" s="522">
        <v>0</v>
      </c>
      <c r="AF246" s="522">
        <v>0</v>
      </c>
      <c r="AG246" s="522">
        <v>0</v>
      </c>
      <c r="AH246" s="522">
        <v>0</v>
      </c>
      <c r="AI246" s="522">
        <v>267855</v>
      </c>
      <c r="AJ246" s="522">
        <v>307450.25</v>
      </c>
      <c r="AK246" s="522">
        <v>0</v>
      </c>
      <c r="AL246" s="522">
        <v>0</v>
      </c>
      <c r="AM246" s="522">
        <v>0</v>
      </c>
      <c r="AN246" s="522">
        <v>0</v>
      </c>
      <c r="AO246" s="522">
        <v>126773.25</v>
      </c>
      <c r="AP246" s="522">
        <v>0</v>
      </c>
      <c r="AQ246" s="522">
        <v>0</v>
      </c>
      <c r="AR246" s="522">
        <v>0</v>
      </c>
      <c r="AS246" s="522">
        <v>0</v>
      </c>
      <c r="AT246" s="522">
        <v>0</v>
      </c>
      <c r="AU246" s="522">
        <v>334495</v>
      </c>
      <c r="AV246" s="522">
        <v>0</v>
      </c>
      <c r="AW246" s="522">
        <v>0</v>
      </c>
      <c r="AX246" s="522">
        <v>0</v>
      </c>
      <c r="AY246" s="522">
        <v>0</v>
      </c>
      <c r="AZ246" s="522">
        <v>0</v>
      </c>
      <c r="BA246" s="522">
        <v>0</v>
      </c>
      <c r="BB246" s="522">
        <v>135817.5</v>
      </c>
      <c r="BC246" s="522">
        <v>0</v>
      </c>
      <c r="BD246" s="522">
        <v>0</v>
      </c>
      <c r="BE246" s="522">
        <v>0</v>
      </c>
      <c r="BF246" s="522">
        <v>0</v>
      </c>
      <c r="BG246" s="522">
        <v>178889</v>
      </c>
      <c r="BH246" s="522">
        <v>0</v>
      </c>
      <c r="BI246" s="522">
        <v>137648.25</v>
      </c>
      <c r="BJ246" s="522">
        <v>71648</v>
      </c>
      <c r="BK246" s="522">
        <v>1702</v>
      </c>
      <c r="BL246" s="522">
        <v>0</v>
      </c>
      <c r="BM246" s="522">
        <v>128260</v>
      </c>
      <c r="BN246" s="522">
        <v>0</v>
      </c>
      <c r="BO246" s="522">
        <v>10371.75</v>
      </c>
      <c r="BP246" s="522">
        <v>0</v>
      </c>
      <c r="BQ246" s="522">
        <v>145815.25</v>
      </c>
      <c r="BR246" s="522">
        <v>0</v>
      </c>
      <c r="BS246" s="522">
        <v>0</v>
      </c>
      <c r="BT246" s="522">
        <v>46000</v>
      </c>
      <c r="BU246" s="522">
        <v>0</v>
      </c>
      <c r="BV246" s="522">
        <v>0</v>
      </c>
      <c r="BW246" s="522">
        <v>0</v>
      </c>
      <c r="BX246" s="522">
        <v>0</v>
      </c>
      <c r="BY246" s="522">
        <v>0</v>
      </c>
      <c r="BZ246" s="522">
        <v>0</v>
      </c>
      <c r="CA246" s="522">
        <v>0</v>
      </c>
      <c r="CB246" s="522">
        <v>0</v>
      </c>
      <c r="CC246" s="503">
        <f t="shared" si="6"/>
        <v>3096957.75</v>
      </c>
      <c r="CD246" s="523"/>
      <c r="CE246" s="523"/>
      <c r="CF246" s="523"/>
      <c r="CG246" s="523"/>
      <c r="CH246" s="523"/>
      <c r="CI246" s="523"/>
    </row>
    <row r="247" spans="1:87" s="524" customFormat="1" x14ac:dyDescent="0.2">
      <c r="A247" s="521" t="s">
        <v>6457</v>
      </c>
      <c r="B247" s="497" t="s">
        <v>31</v>
      </c>
      <c r="C247" s="498" t="s">
        <v>32</v>
      </c>
      <c r="D247" s="499"/>
      <c r="E247" s="525"/>
      <c r="F247" s="500" t="s">
        <v>304</v>
      </c>
      <c r="G247" s="501" t="s">
        <v>305</v>
      </c>
      <c r="H247" s="502">
        <v>106037.8</v>
      </c>
      <c r="I247" s="502">
        <v>0</v>
      </c>
      <c r="J247" s="502">
        <v>0</v>
      </c>
      <c r="K247" s="502">
        <v>0</v>
      </c>
      <c r="L247" s="502">
        <v>0</v>
      </c>
      <c r="M247" s="502">
        <v>0</v>
      </c>
      <c r="N247" s="502">
        <v>1275582.5</v>
      </c>
      <c r="O247" s="502">
        <v>0</v>
      </c>
      <c r="P247" s="502">
        <v>0</v>
      </c>
      <c r="Q247" s="502">
        <v>0</v>
      </c>
      <c r="R247" s="502">
        <v>0</v>
      </c>
      <c r="S247" s="502">
        <v>0</v>
      </c>
      <c r="T247" s="502">
        <v>0</v>
      </c>
      <c r="U247" s="502">
        <v>0</v>
      </c>
      <c r="V247" s="502">
        <v>0</v>
      </c>
      <c r="W247" s="502">
        <v>81350</v>
      </c>
      <c r="X247" s="502">
        <v>0</v>
      </c>
      <c r="Y247" s="502">
        <v>47055</v>
      </c>
      <c r="Z247" s="502">
        <v>47810.75</v>
      </c>
      <c r="AA247" s="502">
        <v>0</v>
      </c>
      <c r="AB247" s="502">
        <v>0</v>
      </c>
      <c r="AC247" s="502">
        <v>45590</v>
      </c>
      <c r="AD247" s="502">
        <v>0</v>
      </c>
      <c r="AE247" s="502">
        <v>0</v>
      </c>
      <c r="AF247" s="502">
        <v>0</v>
      </c>
      <c r="AG247" s="502">
        <v>1110</v>
      </c>
      <c r="AH247" s="502">
        <v>0</v>
      </c>
      <c r="AI247" s="502">
        <v>158428</v>
      </c>
      <c r="AJ247" s="502">
        <v>0</v>
      </c>
      <c r="AK247" s="502">
        <v>0</v>
      </c>
      <c r="AL247" s="502">
        <v>0</v>
      </c>
      <c r="AM247" s="502">
        <v>0</v>
      </c>
      <c r="AN247" s="502">
        <v>0</v>
      </c>
      <c r="AO247" s="502">
        <v>0</v>
      </c>
      <c r="AP247" s="502">
        <v>0</v>
      </c>
      <c r="AQ247" s="502">
        <v>0</v>
      </c>
      <c r="AR247" s="502">
        <v>0</v>
      </c>
      <c r="AS247" s="502">
        <v>0</v>
      </c>
      <c r="AT247" s="502">
        <v>0</v>
      </c>
      <c r="AU247" s="502">
        <v>92428</v>
      </c>
      <c r="AV247" s="502">
        <v>0</v>
      </c>
      <c r="AW247" s="502">
        <v>0</v>
      </c>
      <c r="AX247" s="502">
        <v>0</v>
      </c>
      <c r="AY247" s="502">
        <v>0</v>
      </c>
      <c r="AZ247" s="502">
        <v>0</v>
      </c>
      <c r="BA247" s="502">
        <v>0</v>
      </c>
      <c r="BB247" s="502">
        <v>141881</v>
      </c>
      <c r="BC247" s="502">
        <v>0</v>
      </c>
      <c r="BD247" s="502">
        <v>0</v>
      </c>
      <c r="BE247" s="502">
        <v>0</v>
      </c>
      <c r="BF247" s="502">
        <v>0</v>
      </c>
      <c r="BG247" s="502">
        <v>0</v>
      </c>
      <c r="BH247" s="502">
        <v>0</v>
      </c>
      <c r="BI247" s="502">
        <v>0</v>
      </c>
      <c r="BJ247" s="502">
        <v>34071</v>
      </c>
      <c r="BK247" s="502">
        <v>250</v>
      </c>
      <c r="BL247" s="502">
        <v>0</v>
      </c>
      <c r="BM247" s="502">
        <v>157419</v>
      </c>
      <c r="BN247" s="502">
        <v>37950</v>
      </c>
      <c r="BO247" s="502">
        <v>81558.5</v>
      </c>
      <c r="BP247" s="502">
        <v>0</v>
      </c>
      <c r="BQ247" s="502">
        <v>0</v>
      </c>
      <c r="BR247" s="502">
        <v>0</v>
      </c>
      <c r="BS247" s="502">
        <v>0</v>
      </c>
      <c r="BT247" s="502">
        <v>2800</v>
      </c>
      <c r="BU247" s="502">
        <v>0</v>
      </c>
      <c r="BV247" s="502">
        <v>0</v>
      </c>
      <c r="BW247" s="502">
        <v>0</v>
      </c>
      <c r="BX247" s="502">
        <v>0</v>
      </c>
      <c r="BY247" s="502">
        <v>0</v>
      </c>
      <c r="BZ247" s="502">
        <v>0</v>
      </c>
      <c r="CA247" s="502">
        <v>0</v>
      </c>
      <c r="CB247" s="502">
        <v>0</v>
      </c>
      <c r="CC247" s="503">
        <f t="shared" si="6"/>
        <v>2311321.5499999998</v>
      </c>
      <c r="CD247" s="523"/>
      <c r="CE247" s="523"/>
      <c r="CF247" s="523"/>
      <c r="CG247" s="523"/>
      <c r="CH247" s="523"/>
      <c r="CI247" s="523"/>
    </row>
    <row r="248" spans="1:87" s="524" customFormat="1" x14ac:dyDescent="0.2">
      <c r="A248" s="521" t="s">
        <v>6457</v>
      </c>
      <c r="B248" s="497" t="s">
        <v>31</v>
      </c>
      <c r="C248" s="498" t="s">
        <v>32</v>
      </c>
      <c r="D248" s="499">
        <v>52060</v>
      </c>
      <c r="E248" s="525" t="s">
        <v>931</v>
      </c>
      <c r="F248" s="500" t="s">
        <v>811</v>
      </c>
      <c r="G248" s="501" t="s">
        <v>812</v>
      </c>
      <c r="H248" s="502">
        <v>0</v>
      </c>
      <c r="I248" s="502">
        <v>0</v>
      </c>
      <c r="J248" s="502">
        <v>0</v>
      </c>
      <c r="K248" s="502">
        <v>0</v>
      </c>
      <c r="L248" s="502">
        <v>0</v>
      </c>
      <c r="M248" s="502">
        <v>0</v>
      </c>
      <c r="N248" s="502">
        <v>0</v>
      </c>
      <c r="O248" s="502">
        <v>0</v>
      </c>
      <c r="P248" s="502">
        <v>0</v>
      </c>
      <c r="Q248" s="502">
        <v>0</v>
      </c>
      <c r="R248" s="502">
        <v>0</v>
      </c>
      <c r="S248" s="502">
        <v>0</v>
      </c>
      <c r="T248" s="502">
        <v>0</v>
      </c>
      <c r="U248" s="502">
        <v>0</v>
      </c>
      <c r="V248" s="502">
        <v>0</v>
      </c>
      <c r="W248" s="502">
        <v>0</v>
      </c>
      <c r="X248" s="502">
        <v>0</v>
      </c>
      <c r="Y248" s="502">
        <v>0</v>
      </c>
      <c r="Z248" s="502">
        <v>27360</v>
      </c>
      <c r="AA248" s="502">
        <v>0</v>
      </c>
      <c r="AB248" s="502">
        <v>0</v>
      </c>
      <c r="AC248" s="502">
        <v>0</v>
      </c>
      <c r="AD248" s="502">
        <v>0</v>
      </c>
      <c r="AE248" s="502">
        <v>0</v>
      </c>
      <c r="AF248" s="502">
        <v>0</v>
      </c>
      <c r="AG248" s="502">
        <v>0</v>
      </c>
      <c r="AH248" s="502">
        <v>0</v>
      </c>
      <c r="AI248" s="502">
        <v>0</v>
      </c>
      <c r="AJ248" s="502">
        <v>0</v>
      </c>
      <c r="AK248" s="502">
        <v>0</v>
      </c>
      <c r="AL248" s="502">
        <v>0</v>
      </c>
      <c r="AM248" s="502">
        <v>0</v>
      </c>
      <c r="AN248" s="502">
        <v>0</v>
      </c>
      <c r="AO248" s="502">
        <v>0</v>
      </c>
      <c r="AP248" s="502">
        <v>0</v>
      </c>
      <c r="AQ248" s="502">
        <v>0</v>
      </c>
      <c r="AR248" s="502">
        <v>0</v>
      </c>
      <c r="AS248" s="502">
        <v>0</v>
      </c>
      <c r="AT248" s="502">
        <v>0</v>
      </c>
      <c r="AU248" s="502">
        <v>0</v>
      </c>
      <c r="AV248" s="502">
        <v>0</v>
      </c>
      <c r="AW248" s="502">
        <v>0</v>
      </c>
      <c r="AX248" s="502">
        <v>0</v>
      </c>
      <c r="AY248" s="502">
        <v>0</v>
      </c>
      <c r="AZ248" s="502">
        <v>0</v>
      </c>
      <c r="BA248" s="502">
        <v>0</v>
      </c>
      <c r="BB248" s="502">
        <v>0</v>
      </c>
      <c r="BC248" s="502">
        <v>0</v>
      </c>
      <c r="BD248" s="502">
        <v>0</v>
      </c>
      <c r="BE248" s="502">
        <v>0</v>
      </c>
      <c r="BF248" s="502">
        <v>0</v>
      </c>
      <c r="BG248" s="502">
        <v>0</v>
      </c>
      <c r="BH248" s="502">
        <v>0</v>
      </c>
      <c r="BI248" s="502">
        <v>0</v>
      </c>
      <c r="BJ248" s="502">
        <v>2264</v>
      </c>
      <c r="BK248" s="502">
        <v>0</v>
      </c>
      <c r="BL248" s="502">
        <v>0</v>
      </c>
      <c r="BM248" s="502">
        <v>0</v>
      </c>
      <c r="BN248" s="502">
        <v>0</v>
      </c>
      <c r="BO248" s="502">
        <v>0</v>
      </c>
      <c r="BP248" s="502">
        <v>0</v>
      </c>
      <c r="BQ248" s="502">
        <v>0</v>
      </c>
      <c r="BR248" s="502">
        <v>0</v>
      </c>
      <c r="BS248" s="502">
        <v>0</v>
      </c>
      <c r="BT248" s="502">
        <v>0</v>
      </c>
      <c r="BU248" s="502">
        <v>0</v>
      </c>
      <c r="BV248" s="502">
        <v>0</v>
      </c>
      <c r="BW248" s="502">
        <v>0</v>
      </c>
      <c r="BX248" s="502">
        <v>0</v>
      </c>
      <c r="BY248" s="502">
        <v>0</v>
      </c>
      <c r="BZ248" s="502">
        <v>0</v>
      </c>
      <c r="CA248" s="502">
        <v>0</v>
      </c>
      <c r="CB248" s="502">
        <v>0</v>
      </c>
      <c r="CC248" s="503">
        <f t="shared" si="6"/>
        <v>29624</v>
      </c>
      <c r="CD248" s="523"/>
      <c r="CE248" s="523"/>
      <c r="CF248" s="523"/>
      <c r="CG248" s="523"/>
      <c r="CH248" s="523"/>
      <c r="CI248" s="523"/>
    </row>
    <row r="249" spans="1:87" s="524" customFormat="1" x14ac:dyDescent="0.2">
      <c r="A249" s="521" t="s">
        <v>6457</v>
      </c>
      <c r="B249" s="497" t="s">
        <v>31</v>
      </c>
      <c r="C249" s="498" t="s">
        <v>32</v>
      </c>
      <c r="D249" s="499">
        <v>52060</v>
      </c>
      <c r="E249" s="525" t="s">
        <v>931</v>
      </c>
      <c r="F249" s="500" t="s">
        <v>306</v>
      </c>
      <c r="G249" s="501" t="s">
        <v>307</v>
      </c>
      <c r="H249" s="502">
        <v>0</v>
      </c>
      <c r="I249" s="502">
        <v>0</v>
      </c>
      <c r="J249" s="502">
        <v>0</v>
      </c>
      <c r="K249" s="502">
        <v>0</v>
      </c>
      <c r="L249" s="502">
        <v>0</v>
      </c>
      <c r="M249" s="502">
        <v>0</v>
      </c>
      <c r="N249" s="502">
        <v>0</v>
      </c>
      <c r="O249" s="502">
        <v>0</v>
      </c>
      <c r="P249" s="502">
        <v>0</v>
      </c>
      <c r="Q249" s="502">
        <v>0</v>
      </c>
      <c r="R249" s="502">
        <v>0</v>
      </c>
      <c r="S249" s="502">
        <v>0</v>
      </c>
      <c r="T249" s="502">
        <v>0</v>
      </c>
      <c r="U249" s="502">
        <v>0</v>
      </c>
      <c r="V249" s="502">
        <v>0</v>
      </c>
      <c r="W249" s="502">
        <v>0</v>
      </c>
      <c r="X249" s="502">
        <v>0</v>
      </c>
      <c r="Y249" s="502">
        <v>0</v>
      </c>
      <c r="Z249" s="502">
        <v>44550</v>
      </c>
      <c r="AA249" s="502">
        <v>0</v>
      </c>
      <c r="AB249" s="502">
        <v>0</v>
      </c>
      <c r="AC249" s="502">
        <v>0</v>
      </c>
      <c r="AD249" s="502">
        <v>0</v>
      </c>
      <c r="AE249" s="502">
        <v>0</v>
      </c>
      <c r="AF249" s="502">
        <v>0</v>
      </c>
      <c r="AG249" s="502">
        <v>0</v>
      </c>
      <c r="AH249" s="502">
        <v>0</v>
      </c>
      <c r="AI249" s="502">
        <v>0</v>
      </c>
      <c r="AJ249" s="502">
        <v>0</v>
      </c>
      <c r="AK249" s="502">
        <v>0</v>
      </c>
      <c r="AL249" s="502">
        <v>0</v>
      </c>
      <c r="AM249" s="502">
        <v>0</v>
      </c>
      <c r="AN249" s="502">
        <v>0</v>
      </c>
      <c r="AO249" s="502">
        <v>0</v>
      </c>
      <c r="AP249" s="502">
        <v>0</v>
      </c>
      <c r="AQ249" s="502">
        <v>0</v>
      </c>
      <c r="AR249" s="502">
        <v>0</v>
      </c>
      <c r="AS249" s="502">
        <v>0</v>
      </c>
      <c r="AT249" s="502">
        <v>0</v>
      </c>
      <c r="AU249" s="502">
        <v>0</v>
      </c>
      <c r="AV249" s="502">
        <v>0</v>
      </c>
      <c r="AW249" s="502">
        <v>0</v>
      </c>
      <c r="AX249" s="502">
        <v>0</v>
      </c>
      <c r="AY249" s="502">
        <v>0</v>
      </c>
      <c r="AZ249" s="502">
        <v>0</v>
      </c>
      <c r="BA249" s="502">
        <v>0</v>
      </c>
      <c r="BB249" s="502">
        <v>0</v>
      </c>
      <c r="BC249" s="502">
        <v>0</v>
      </c>
      <c r="BD249" s="502">
        <v>0</v>
      </c>
      <c r="BE249" s="502">
        <v>0</v>
      </c>
      <c r="BF249" s="502">
        <v>0</v>
      </c>
      <c r="BG249" s="502">
        <v>0</v>
      </c>
      <c r="BH249" s="502">
        <v>0</v>
      </c>
      <c r="BI249" s="502">
        <v>0</v>
      </c>
      <c r="BJ249" s="502">
        <v>0</v>
      </c>
      <c r="BK249" s="502">
        <v>0</v>
      </c>
      <c r="BL249" s="502">
        <v>0</v>
      </c>
      <c r="BM249" s="502">
        <v>0</v>
      </c>
      <c r="BN249" s="502">
        <v>0</v>
      </c>
      <c r="BO249" s="502">
        <v>0</v>
      </c>
      <c r="BP249" s="502">
        <v>0</v>
      </c>
      <c r="BQ249" s="502">
        <v>0</v>
      </c>
      <c r="BR249" s="502">
        <v>0</v>
      </c>
      <c r="BS249" s="502">
        <v>0</v>
      </c>
      <c r="BT249" s="502">
        <v>0</v>
      </c>
      <c r="BU249" s="502">
        <v>0</v>
      </c>
      <c r="BV249" s="502">
        <v>0</v>
      </c>
      <c r="BW249" s="502">
        <v>0</v>
      </c>
      <c r="BX249" s="502">
        <v>0</v>
      </c>
      <c r="BY249" s="502">
        <v>0</v>
      </c>
      <c r="BZ249" s="502">
        <v>0</v>
      </c>
      <c r="CA249" s="502">
        <v>0</v>
      </c>
      <c r="CB249" s="502">
        <v>0</v>
      </c>
      <c r="CC249" s="503">
        <f t="shared" si="6"/>
        <v>44550</v>
      </c>
      <c r="CD249" s="523"/>
      <c r="CE249" s="523"/>
      <c r="CF249" s="523"/>
      <c r="CG249" s="523"/>
      <c r="CH249" s="523"/>
      <c r="CI249" s="523"/>
    </row>
    <row r="250" spans="1:87" s="524" customFormat="1" x14ac:dyDescent="0.2">
      <c r="A250" s="521" t="s">
        <v>6457</v>
      </c>
      <c r="B250" s="497" t="s">
        <v>31</v>
      </c>
      <c r="C250" s="498" t="s">
        <v>32</v>
      </c>
      <c r="D250" s="499">
        <v>52060</v>
      </c>
      <c r="E250" s="525" t="s">
        <v>931</v>
      </c>
      <c r="F250" s="500" t="s">
        <v>308</v>
      </c>
      <c r="G250" s="501" t="s">
        <v>309</v>
      </c>
      <c r="H250" s="502">
        <v>0</v>
      </c>
      <c r="I250" s="522">
        <v>0</v>
      </c>
      <c r="J250" s="522">
        <v>0</v>
      </c>
      <c r="K250" s="522">
        <v>0</v>
      </c>
      <c r="L250" s="522">
        <v>0</v>
      </c>
      <c r="M250" s="522">
        <v>0</v>
      </c>
      <c r="N250" s="522">
        <v>158182.79999999999</v>
      </c>
      <c r="O250" s="522">
        <v>0</v>
      </c>
      <c r="P250" s="522">
        <v>0</v>
      </c>
      <c r="Q250" s="522">
        <v>0</v>
      </c>
      <c r="R250" s="522">
        <v>0</v>
      </c>
      <c r="S250" s="522">
        <v>0</v>
      </c>
      <c r="T250" s="522">
        <v>0</v>
      </c>
      <c r="U250" s="522">
        <v>0</v>
      </c>
      <c r="V250" s="522">
        <v>0</v>
      </c>
      <c r="W250" s="522">
        <v>0</v>
      </c>
      <c r="X250" s="522">
        <v>0</v>
      </c>
      <c r="Y250" s="522">
        <v>0</v>
      </c>
      <c r="Z250" s="522">
        <v>0</v>
      </c>
      <c r="AA250" s="522">
        <v>0</v>
      </c>
      <c r="AB250" s="522">
        <v>0</v>
      </c>
      <c r="AC250" s="522">
        <v>0</v>
      </c>
      <c r="AD250" s="522">
        <v>0</v>
      </c>
      <c r="AE250" s="522">
        <v>0</v>
      </c>
      <c r="AF250" s="522">
        <v>0</v>
      </c>
      <c r="AG250" s="522">
        <v>0</v>
      </c>
      <c r="AH250" s="522">
        <v>0</v>
      </c>
      <c r="AI250" s="522">
        <v>9995</v>
      </c>
      <c r="AJ250" s="522">
        <v>0</v>
      </c>
      <c r="AK250" s="522">
        <v>0</v>
      </c>
      <c r="AL250" s="522">
        <v>0</v>
      </c>
      <c r="AM250" s="522">
        <v>0</v>
      </c>
      <c r="AN250" s="522">
        <v>0</v>
      </c>
      <c r="AO250" s="522">
        <v>0</v>
      </c>
      <c r="AP250" s="522">
        <v>0</v>
      </c>
      <c r="AQ250" s="522">
        <v>0</v>
      </c>
      <c r="AR250" s="522">
        <v>0</v>
      </c>
      <c r="AS250" s="522">
        <v>0</v>
      </c>
      <c r="AT250" s="522">
        <v>0</v>
      </c>
      <c r="AU250" s="522">
        <v>11000</v>
      </c>
      <c r="AV250" s="522">
        <v>0</v>
      </c>
      <c r="AW250" s="522">
        <v>0</v>
      </c>
      <c r="AX250" s="522">
        <v>0</v>
      </c>
      <c r="AY250" s="522">
        <v>0</v>
      </c>
      <c r="AZ250" s="522">
        <v>0</v>
      </c>
      <c r="BA250" s="522">
        <v>0</v>
      </c>
      <c r="BB250" s="522">
        <v>35653</v>
      </c>
      <c r="BC250" s="522">
        <v>0</v>
      </c>
      <c r="BD250" s="522">
        <v>0</v>
      </c>
      <c r="BE250" s="522">
        <v>0</v>
      </c>
      <c r="BF250" s="522">
        <v>0</v>
      </c>
      <c r="BG250" s="522">
        <v>0</v>
      </c>
      <c r="BH250" s="522">
        <v>0</v>
      </c>
      <c r="BI250" s="522">
        <v>0</v>
      </c>
      <c r="BJ250" s="522">
        <v>0</v>
      </c>
      <c r="BK250" s="522">
        <v>0</v>
      </c>
      <c r="BL250" s="522">
        <v>0</v>
      </c>
      <c r="BM250" s="522">
        <v>0</v>
      </c>
      <c r="BN250" s="522">
        <v>0</v>
      </c>
      <c r="BO250" s="522">
        <v>0</v>
      </c>
      <c r="BP250" s="522">
        <v>0</v>
      </c>
      <c r="BQ250" s="522">
        <v>0</v>
      </c>
      <c r="BR250" s="522">
        <v>0</v>
      </c>
      <c r="BS250" s="522">
        <v>0</v>
      </c>
      <c r="BT250" s="522">
        <v>0</v>
      </c>
      <c r="BU250" s="522">
        <v>0</v>
      </c>
      <c r="BV250" s="522">
        <v>0</v>
      </c>
      <c r="BW250" s="522">
        <v>0</v>
      </c>
      <c r="BX250" s="522">
        <v>0</v>
      </c>
      <c r="BY250" s="522">
        <v>0</v>
      </c>
      <c r="BZ250" s="522">
        <v>0</v>
      </c>
      <c r="CA250" s="522">
        <v>0</v>
      </c>
      <c r="CB250" s="522">
        <v>0</v>
      </c>
      <c r="CC250" s="503">
        <f t="shared" si="6"/>
        <v>214830.8</v>
      </c>
      <c r="CD250" s="523"/>
      <c r="CE250" s="523"/>
      <c r="CF250" s="523"/>
      <c r="CG250" s="523"/>
      <c r="CH250" s="523"/>
      <c r="CI250" s="523"/>
    </row>
    <row r="251" spans="1:87" s="524" customFormat="1" x14ac:dyDescent="0.2">
      <c r="A251" s="521" t="s">
        <v>6491</v>
      </c>
      <c r="B251" s="497" t="s">
        <v>31</v>
      </c>
      <c r="C251" s="498" t="s">
        <v>32</v>
      </c>
      <c r="D251" s="499">
        <v>52060</v>
      </c>
      <c r="E251" s="525" t="s">
        <v>931</v>
      </c>
      <c r="F251" s="500" t="s">
        <v>310</v>
      </c>
      <c r="G251" s="501" t="s">
        <v>311</v>
      </c>
      <c r="H251" s="502">
        <v>0</v>
      </c>
      <c r="I251" s="522">
        <v>0</v>
      </c>
      <c r="J251" s="522">
        <v>0</v>
      </c>
      <c r="K251" s="522">
        <v>0</v>
      </c>
      <c r="L251" s="522">
        <v>0</v>
      </c>
      <c r="M251" s="522">
        <v>0</v>
      </c>
      <c r="N251" s="522">
        <v>0</v>
      </c>
      <c r="O251" s="522">
        <v>0</v>
      </c>
      <c r="P251" s="522">
        <v>200000</v>
      </c>
      <c r="Q251" s="522">
        <v>0</v>
      </c>
      <c r="R251" s="522">
        <v>210000</v>
      </c>
      <c r="S251" s="522">
        <v>0</v>
      </c>
      <c r="T251" s="522">
        <v>0</v>
      </c>
      <c r="U251" s="522">
        <v>0</v>
      </c>
      <c r="V251" s="522">
        <v>0</v>
      </c>
      <c r="W251" s="522">
        <v>0</v>
      </c>
      <c r="X251" s="522">
        <v>300000</v>
      </c>
      <c r="Y251" s="522">
        <v>0</v>
      </c>
      <c r="Z251" s="522">
        <v>0</v>
      </c>
      <c r="AA251" s="522">
        <v>0</v>
      </c>
      <c r="AB251" s="522">
        <v>160000</v>
      </c>
      <c r="AC251" s="522">
        <v>780000</v>
      </c>
      <c r="AD251" s="522">
        <v>160000</v>
      </c>
      <c r="AE251" s="522">
        <v>0</v>
      </c>
      <c r="AF251" s="522">
        <v>560000</v>
      </c>
      <c r="AG251" s="522">
        <v>0</v>
      </c>
      <c r="AH251" s="522">
        <v>640000</v>
      </c>
      <c r="AI251" s="522">
        <v>4090000</v>
      </c>
      <c r="AJ251" s="522">
        <v>80000</v>
      </c>
      <c r="AK251" s="522">
        <v>0</v>
      </c>
      <c r="AL251" s="522">
        <v>0</v>
      </c>
      <c r="AM251" s="522">
        <v>0</v>
      </c>
      <c r="AN251" s="522">
        <v>0</v>
      </c>
      <c r="AO251" s="522">
        <v>0</v>
      </c>
      <c r="AP251" s="522">
        <v>0</v>
      </c>
      <c r="AQ251" s="522">
        <v>0</v>
      </c>
      <c r="AR251" s="522">
        <v>0</v>
      </c>
      <c r="AS251" s="522">
        <v>0</v>
      </c>
      <c r="AT251" s="522">
        <v>0</v>
      </c>
      <c r="AU251" s="522">
        <v>0</v>
      </c>
      <c r="AV251" s="522">
        <v>0</v>
      </c>
      <c r="AW251" s="522">
        <v>0</v>
      </c>
      <c r="AX251" s="522">
        <v>0</v>
      </c>
      <c r="AY251" s="522">
        <v>0</v>
      </c>
      <c r="AZ251" s="522">
        <v>0</v>
      </c>
      <c r="BA251" s="522">
        <v>0</v>
      </c>
      <c r="BB251" s="522">
        <v>0</v>
      </c>
      <c r="BC251" s="522">
        <v>750000</v>
      </c>
      <c r="BD251" s="522">
        <v>0</v>
      </c>
      <c r="BE251" s="522">
        <v>0</v>
      </c>
      <c r="BF251" s="522">
        <v>0</v>
      </c>
      <c r="BG251" s="522">
        <v>0</v>
      </c>
      <c r="BH251" s="522">
        <v>0</v>
      </c>
      <c r="BI251" s="522">
        <v>0</v>
      </c>
      <c r="BJ251" s="522">
        <v>0</v>
      </c>
      <c r="BK251" s="522">
        <v>0</v>
      </c>
      <c r="BL251" s="522">
        <v>0</v>
      </c>
      <c r="BM251" s="522">
        <v>0</v>
      </c>
      <c r="BN251" s="522">
        <v>0</v>
      </c>
      <c r="BO251" s="522">
        <v>530000</v>
      </c>
      <c r="BP251" s="522">
        <v>0</v>
      </c>
      <c r="BQ251" s="522">
        <v>0</v>
      </c>
      <c r="BR251" s="522">
        <v>0</v>
      </c>
      <c r="BS251" s="522">
        <v>80000</v>
      </c>
      <c r="BT251" s="522">
        <v>0</v>
      </c>
      <c r="BU251" s="522">
        <v>0</v>
      </c>
      <c r="BV251" s="522">
        <v>0</v>
      </c>
      <c r="BW251" s="522">
        <v>550000</v>
      </c>
      <c r="BX251" s="522">
        <v>0</v>
      </c>
      <c r="BY251" s="522">
        <v>0</v>
      </c>
      <c r="BZ251" s="522">
        <v>0</v>
      </c>
      <c r="CA251" s="522">
        <v>0</v>
      </c>
      <c r="CB251" s="522">
        <v>0</v>
      </c>
      <c r="CC251" s="503">
        <f t="shared" si="6"/>
        <v>9090000</v>
      </c>
      <c r="CD251" s="523"/>
      <c r="CE251" s="523"/>
      <c r="CF251" s="523"/>
      <c r="CG251" s="523"/>
      <c r="CH251" s="523"/>
      <c r="CI251" s="523"/>
    </row>
    <row r="252" spans="1:87" s="524" customFormat="1" x14ac:dyDescent="0.2">
      <c r="A252" s="521" t="s">
        <v>6491</v>
      </c>
      <c r="B252" s="497" t="s">
        <v>31</v>
      </c>
      <c r="C252" s="498" t="s">
        <v>32</v>
      </c>
      <c r="D252" s="499">
        <v>52060</v>
      </c>
      <c r="E252" s="525" t="s">
        <v>931</v>
      </c>
      <c r="F252" s="500" t="s">
        <v>312</v>
      </c>
      <c r="G252" s="501" t="s">
        <v>6510</v>
      </c>
      <c r="H252" s="502">
        <v>0</v>
      </c>
      <c r="I252" s="522">
        <v>0</v>
      </c>
      <c r="J252" s="522">
        <v>0</v>
      </c>
      <c r="K252" s="522">
        <v>0</v>
      </c>
      <c r="L252" s="522">
        <v>0</v>
      </c>
      <c r="M252" s="522">
        <v>0</v>
      </c>
      <c r="N252" s="522">
        <v>0</v>
      </c>
      <c r="O252" s="522">
        <v>0</v>
      </c>
      <c r="P252" s="522">
        <v>0</v>
      </c>
      <c r="Q252" s="522">
        <v>57850</v>
      </c>
      <c r="R252" s="522">
        <v>0</v>
      </c>
      <c r="S252" s="522">
        <v>0</v>
      </c>
      <c r="T252" s="522">
        <v>100000</v>
      </c>
      <c r="U252" s="522">
        <v>50000</v>
      </c>
      <c r="V252" s="522">
        <v>0</v>
      </c>
      <c r="W252" s="522">
        <v>0</v>
      </c>
      <c r="X252" s="522">
        <v>0</v>
      </c>
      <c r="Y252" s="522">
        <v>5500</v>
      </c>
      <c r="Z252" s="522">
        <v>57040</v>
      </c>
      <c r="AA252" s="522">
        <v>0</v>
      </c>
      <c r="AB252" s="522">
        <v>0</v>
      </c>
      <c r="AC252" s="522">
        <v>0</v>
      </c>
      <c r="AD252" s="522">
        <v>0</v>
      </c>
      <c r="AE252" s="522">
        <v>0</v>
      </c>
      <c r="AF252" s="522">
        <v>0</v>
      </c>
      <c r="AG252" s="522">
        <v>0</v>
      </c>
      <c r="AH252" s="522">
        <v>0</v>
      </c>
      <c r="AI252" s="522">
        <v>2430</v>
      </c>
      <c r="AJ252" s="522">
        <v>0</v>
      </c>
      <c r="AK252" s="522">
        <v>0</v>
      </c>
      <c r="AL252" s="522">
        <v>0</v>
      </c>
      <c r="AM252" s="522">
        <v>0</v>
      </c>
      <c r="AN252" s="522">
        <v>0</v>
      </c>
      <c r="AO252" s="522">
        <v>0</v>
      </c>
      <c r="AP252" s="522">
        <v>0</v>
      </c>
      <c r="AQ252" s="522">
        <v>0</v>
      </c>
      <c r="AR252" s="522">
        <v>0</v>
      </c>
      <c r="AS252" s="522">
        <v>0</v>
      </c>
      <c r="AT252" s="522">
        <v>0</v>
      </c>
      <c r="AU252" s="522">
        <v>0</v>
      </c>
      <c r="AV252" s="522">
        <v>0</v>
      </c>
      <c r="AW252" s="522">
        <v>0</v>
      </c>
      <c r="AX252" s="522">
        <v>0</v>
      </c>
      <c r="AY252" s="522">
        <v>0</v>
      </c>
      <c r="AZ252" s="522">
        <v>0</v>
      </c>
      <c r="BA252" s="522">
        <v>0</v>
      </c>
      <c r="BB252" s="522">
        <v>0</v>
      </c>
      <c r="BC252" s="522">
        <v>0</v>
      </c>
      <c r="BD252" s="522">
        <v>0</v>
      </c>
      <c r="BE252" s="522">
        <v>0</v>
      </c>
      <c r="BF252" s="522">
        <v>0</v>
      </c>
      <c r="BG252" s="522">
        <v>42236</v>
      </c>
      <c r="BH252" s="522">
        <v>0</v>
      </c>
      <c r="BI252" s="522">
        <v>0</v>
      </c>
      <c r="BJ252" s="522">
        <v>0</v>
      </c>
      <c r="BK252" s="522">
        <v>0</v>
      </c>
      <c r="BL252" s="522">
        <v>0</v>
      </c>
      <c r="BM252" s="522">
        <v>3140</v>
      </c>
      <c r="BN252" s="522">
        <v>0</v>
      </c>
      <c r="BO252" s="522">
        <v>58606</v>
      </c>
      <c r="BP252" s="522">
        <v>0</v>
      </c>
      <c r="BQ252" s="522">
        <v>0</v>
      </c>
      <c r="BR252" s="522">
        <v>0</v>
      </c>
      <c r="BS252" s="522">
        <v>0</v>
      </c>
      <c r="BT252" s="522">
        <v>0</v>
      </c>
      <c r="BU252" s="522">
        <v>0</v>
      </c>
      <c r="BV252" s="522">
        <v>0</v>
      </c>
      <c r="BW252" s="522">
        <v>0</v>
      </c>
      <c r="BX252" s="522">
        <v>0</v>
      </c>
      <c r="BY252" s="522">
        <v>0</v>
      </c>
      <c r="BZ252" s="522">
        <v>0</v>
      </c>
      <c r="CA252" s="522">
        <v>0</v>
      </c>
      <c r="CB252" s="522">
        <v>0</v>
      </c>
      <c r="CC252" s="503">
        <f t="shared" si="6"/>
        <v>376802</v>
      </c>
      <c r="CD252" s="523"/>
      <c r="CE252" s="523"/>
      <c r="CF252" s="523"/>
      <c r="CG252" s="523"/>
      <c r="CH252" s="523"/>
      <c r="CI252" s="523"/>
    </row>
    <row r="253" spans="1:87" s="524" customFormat="1" x14ac:dyDescent="0.2">
      <c r="A253" s="521" t="s">
        <v>6491</v>
      </c>
      <c r="B253" s="497" t="s">
        <v>31</v>
      </c>
      <c r="C253" s="498" t="s">
        <v>32</v>
      </c>
      <c r="D253" s="499">
        <v>52060</v>
      </c>
      <c r="E253" s="525" t="s">
        <v>931</v>
      </c>
      <c r="F253" s="500" t="s">
        <v>1157</v>
      </c>
      <c r="G253" s="501" t="s">
        <v>1160</v>
      </c>
      <c r="H253" s="502">
        <v>1784427.26</v>
      </c>
      <c r="I253" s="522">
        <v>404007.6</v>
      </c>
      <c r="J253" s="522">
        <v>1057918</v>
      </c>
      <c r="K253" s="522">
        <v>326232.5</v>
      </c>
      <c r="L253" s="522">
        <v>218951.8</v>
      </c>
      <c r="M253" s="522">
        <v>256789.2</v>
      </c>
      <c r="N253" s="522">
        <v>2807673</v>
      </c>
      <c r="O253" s="522">
        <v>1199402.45</v>
      </c>
      <c r="P253" s="522">
        <v>118687.11</v>
      </c>
      <c r="Q253" s="522">
        <v>3316748.58</v>
      </c>
      <c r="R253" s="522">
        <v>193620</v>
      </c>
      <c r="S253" s="522">
        <v>212433.7</v>
      </c>
      <c r="T253" s="522">
        <v>469590</v>
      </c>
      <c r="U253" s="522">
        <v>509648</v>
      </c>
      <c r="V253" s="522">
        <v>0</v>
      </c>
      <c r="W253" s="522">
        <v>148170.44</v>
      </c>
      <c r="X253" s="522">
        <v>0</v>
      </c>
      <c r="Y253" s="522">
        <v>138537</v>
      </c>
      <c r="Z253" s="522">
        <v>1270734</v>
      </c>
      <c r="AA253" s="522">
        <v>142500</v>
      </c>
      <c r="AB253" s="522">
        <v>96499</v>
      </c>
      <c r="AC253" s="522">
        <v>136900</v>
      </c>
      <c r="AD253" s="522">
        <v>203595.08</v>
      </c>
      <c r="AE253" s="522">
        <v>143150</v>
      </c>
      <c r="AF253" s="522">
        <v>0</v>
      </c>
      <c r="AG253" s="522">
        <v>0</v>
      </c>
      <c r="AH253" s="522">
        <v>45080</v>
      </c>
      <c r="AI253" s="522">
        <v>6115600.6600000001</v>
      </c>
      <c r="AJ253" s="522">
        <v>725530</v>
      </c>
      <c r="AK253" s="522">
        <v>100110</v>
      </c>
      <c r="AL253" s="522">
        <v>94658</v>
      </c>
      <c r="AM253" s="522">
        <v>113583</v>
      </c>
      <c r="AN253" s="522">
        <v>418929.9</v>
      </c>
      <c r="AO253" s="522">
        <v>247924</v>
      </c>
      <c r="AP253" s="522">
        <v>100413</v>
      </c>
      <c r="AQ253" s="522">
        <v>336993.5</v>
      </c>
      <c r="AR253" s="522">
        <v>170334.79</v>
      </c>
      <c r="AS253" s="522">
        <v>165085.22</v>
      </c>
      <c r="AT253" s="522">
        <v>76910</v>
      </c>
      <c r="AU253" s="522">
        <v>1007912.07</v>
      </c>
      <c r="AV253" s="522">
        <v>370545</v>
      </c>
      <c r="AW253" s="522">
        <v>136281.57</v>
      </c>
      <c r="AX253" s="522">
        <v>234511</v>
      </c>
      <c r="AY253" s="522">
        <v>142174</v>
      </c>
      <c r="AZ253" s="522">
        <v>203212.45</v>
      </c>
      <c r="BA253" s="522">
        <v>91773.35</v>
      </c>
      <c r="BB253" s="522">
        <v>3541319.38</v>
      </c>
      <c r="BC253" s="522">
        <v>112763.01</v>
      </c>
      <c r="BD253" s="522">
        <v>60050</v>
      </c>
      <c r="BE253" s="522">
        <v>225082</v>
      </c>
      <c r="BF253" s="522">
        <v>195933</v>
      </c>
      <c r="BG253" s="522">
        <v>166675</v>
      </c>
      <c r="BH253" s="522">
        <v>75900</v>
      </c>
      <c r="BI253" s="522">
        <v>283570</v>
      </c>
      <c r="BJ253" s="522">
        <v>257854</v>
      </c>
      <c r="BK253" s="522">
        <v>0</v>
      </c>
      <c r="BL253" s="522">
        <v>0</v>
      </c>
      <c r="BM253" s="522">
        <v>1329988</v>
      </c>
      <c r="BN253" s="522">
        <v>547850</v>
      </c>
      <c r="BO253" s="522">
        <v>127477</v>
      </c>
      <c r="BP253" s="522">
        <v>60029</v>
      </c>
      <c r="BQ253" s="522">
        <v>40784</v>
      </c>
      <c r="BR253" s="522">
        <v>234158</v>
      </c>
      <c r="BS253" s="522">
        <v>47043</v>
      </c>
      <c r="BT253" s="522">
        <v>2821016.07</v>
      </c>
      <c r="BU253" s="522">
        <v>124664.96000000001</v>
      </c>
      <c r="BV253" s="522">
        <v>89004</v>
      </c>
      <c r="BW253" s="522">
        <v>0</v>
      </c>
      <c r="BX253" s="522">
        <v>12900</v>
      </c>
      <c r="BY253" s="522">
        <v>876372.84</v>
      </c>
      <c r="BZ253" s="522">
        <v>193840.04</v>
      </c>
      <c r="CA253" s="522">
        <v>157880.56</v>
      </c>
      <c r="CB253" s="522">
        <v>213227</v>
      </c>
      <c r="CC253" s="503">
        <f t="shared" si="6"/>
        <v>37849157.090000004</v>
      </c>
      <c r="CD253" s="523"/>
      <c r="CE253" s="523"/>
      <c r="CF253" s="523"/>
      <c r="CG253" s="523"/>
      <c r="CH253" s="523"/>
      <c r="CI253" s="523"/>
    </row>
    <row r="254" spans="1:87" s="524" customFormat="1" x14ac:dyDescent="0.2">
      <c r="A254" s="521" t="s">
        <v>6491</v>
      </c>
      <c r="B254" s="497" t="s">
        <v>31</v>
      </c>
      <c r="C254" s="498" t="s">
        <v>32</v>
      </c>
      <c r="D254" s="499">
        <v>52060</v>
      </c>
      <c r="E254" s="525" t="s">
        <v>931</v>
      </c>
      <c r="F254" s="500" t="s">
        <v>313</v>
      </c>
      <c r="G254" s="501" t="s">
        <v>6511</v>
      </c>
      <c r="H254" s="530">
        <v>0</v>
      </c>
      <c r="I254" s="531">
        <v>0</v>
      </c>
      <c r="J254" s="531">
        <v>0</v>
      </c>
      <c r="K254" s="531">
        <v>0</v>
      </c>
      <c r="L254" s="531">
        <v>0</v>
      </c>
      <c r="M254" s="531">
        <v>0</v>
      </c>
      <c r="N254" s="531">
        <v>0</v>
      </c>
      <c r="O254" s="531">
        <v>0</v>
      </c>
      <c r="P254" s="531">
        <v>0</v>
      </c>
      <c r="Q254" s="531">
        <v>0</v>
      </c>
      <c r="R254" s="531">
        <v>0</v>
      </c>
      <c r="S254" s="531">
        <v>0</v>
      </c>
      <c r="T254" s="531">
        <v>0</v>
      </c>
      <c r="U254" s="531">
        <v>0</v>
      </c>
      <c r="V254" s="531">
        <v>0</v>
      </c>
      <c r="W254" s="531">
        <v>0</v>
      </c>
      <c r="X254" s="531">
        <v>0</v>
      </c>
      <c r="Y254" s="531">
        <v>0</v>
      </c>
      <c r="Z254" s="531">
        <v>0</v>
      </c>
      <c r="AA254" s="531">
        <v>0</v>
      </c>
      <c r="AB254" s="531">
        <v>0</v>
      </c>
      <c r="AC254" s="531">
        <v>0</v>
      </c>
      <c r="AD254" s="531">
        <v>0</v>
      </c>
      <c r="AE254" s="531">
        <v>0</v>
      </c>
      <c r="AF254" s="531">
        <v>0</v>
      </c>
      <c r="AG254" s="531">
        <v>0</v>
      </c>
      <c r="AH254" s="531">
        <v>0</v>
      </c>
      <c r="AI254" s="531">
        <v>0</v>
      </c>
      <c r="AJ254" s="531">
        <v>0</v>
      </c>
      <c r="AK254" s="531">
        <v>0</v>
      </c>
      <c r="AL254" s="531">
        <v>0</v>
      </c>
      <c r="AM254" s="531">
        <v>0</v>
      </c>
      <c r="AN254" s="531">
        <v>0</v>
      </c>
      <c r="AO254" s="531">
        <v>0</v>
      </c>
      <c r="AP254" s="531">
        <v>0</v>
      </c>
      <c r="AQ254" s="531">
        <v>0</v>
      </c>
      <c r="AR254" s="531">
        <v>0</v>
      </c>
      <c r="AS254" s="531">
        <v>0</v>
      </c>
      <c r="AT254" s="531">
        <v>0</v>
      </c>
      <c r="AU254" s="531">
        <v>0</v>
      </c>
      <c r="AV254" s="531">
        <v>0</v>
      </c>
      <c r="AW254" s="531">
        <v>0</v>
      </c>
      <c r="AX254" s="531">
        <v>0</v>
      </c>
      <c r="AY254" s="531">
        <v>0</v>
      </c>
      <c r="AZ254" s="531">
        <v>0</v>
      </c>
      <c r="BA254" s="531">
        <v>0</v>
      </c>
      <c r="BB254" s="531">
        <v>0</v>
      </c>
      <c r="BC254" s="531">
        <v>0</v>
      </c>
      <c r="BD254" s="531">
        <v>0</v>
      </c>
      <c r="BE254" s="531">
        <v>0</v>
      </c>
      <c r="BF254" s="531">
        <v>0</v>
      </c>
      <c r="BG254" s="531">
        <v>0</v>
      </c>
      <c r="BH254" s="531">
        <v>0</v>
      </c>
      <c r="BI254" s="531">
        <v>0</v>
      </c>
      <c r="BJ254" s="531">
        <v>0</v>
      </c>
      <c r="BK254" s="531">
        <v>0</v>
      </c>
      <c r="BL254" s="531">
        <v>0</v>
      </c>
      <c r="BM254" s="531">
        <v>0</v>
      </c>
      <c r="BN254" s="531">
        <v>0</v>
      </c>
      <c r="BO254" s="531">
        <v>0</v>
      </c>
      <c r="BP254" s="531">
        <v>0</v>
      </c>
      <c r="BQ254" s="531">
        <v>0</v>
      </c>
      <c r="BR254" s="531">
        <v>0</v>
      </c>
      <c r="BS254" s="531">
        <v>0</v>
      </c>
      <c r="BT254" s="531">
        <v>0</v>
      </c>
      <c r="BU254" s="531">
        <v>0</v>
      </c>
      <c r="BV254" s="531">
        <v>0</v>
      </c>
      <c r="BW254" s="531">
        <v>0</v>
      </c>
      <c r="BX254" s="531">
        <v>0</v>
      </c>
      <c r="BY254" s="531">
        <v>0</v>
      </c>
      <c r="BZ254" s="531">
        <v>0</v>
      </c>
      <c r="CA254" s="531">
        <v>0</v>
      </c>
      <c r="CB254" s="531">
        <v>0</v>
      </c>
      <c r="CC254" s="503">
        <f t="shared" si="6"/>
        <v>0</v>
      </c>
      <c r="CD254" s="523"/>
      <c r="CE254" s="523"/>
      <c r="CF254" s="523"/>
      <c r="CG254" s="523"/>
      <c r="CH254" s="523"/>
      <c r="CI254" s="523"/>
    </row>
    <row r="255" spans="1:87" s="524" customFormat="1" x14ac:dyDescent="0.2">
      <c r="A255" s="521" t="s">
        <v>6491</v>
      </c>
      <c r="B255" s="497" t="s">
        <v>31</v>
      </c>
      <c r="C255" s="498" t="s">
        <v>32</v>
      </c>
      <c r="D255" s="499">
        <v>52060</v>
      </c>
      <c r="E255" s="525" t="s">
        <v>931</v>
      </c>
      <c r="F255" s="500" t="s">
        <v>1158</v>
      </c>
      <c r="G255" s="501" t="s">
        <v>6512</v>
      </c>
      <c r="H255" s="502">
        <v>0</v>
      </c>
      <c r="I255" s="522">
        <v>40000</v>
      </c>
      <c r="J255" s="522">
        <v>0</v>
      </c>
      <c r="K255" s="522">
        <v>0</v>
      </c>
      <c r="L255" s="522">
        <v>0</v>
      </c>
      <c r="M255" s="522">
        <v>0</v>
      </c>
      <c r="N255" s="522">
        <v>0</v>
      </c>
      <c r="O255" s="522">
        <v>0</v>
      </c>
      <c r="P255" s="522">
        <v>0</v>
      </c>
      <c r="Q255" s="522">
        <v>0</v>
      </c>
      <c r="R255" s="522">
        <v>0</v>
      </c>
      <c r="S255" s="522">
        <v>0</v>
      </c>
      <c r="T255" s="522">
        <v>0</v>
      </c>
      <c r="U255" s="522">
        <v>0</v>
      </c>
      <c r="V255" s="522">
        <v>0</v>
      </c>
      <c r="W255" s="522">
        <v>15000</v>
      </c>
      <c r="X255" s="522">
        <v>0</v>
      </c>
      <c r="Y255" s="522">
        <v>0</v>
      </c>
      <c r="Z255" s="522">
        <v>0</v>
      </c>
      <c r="AA255" s="522">
        <v>13500</v>
      </c>
      <c r="AB255" s="522">
        <v>0</v>
      </c>
      <c r="AC255" s="522">
        <v>3000</v>
      </c>
      <c r="AD255" s="522">
        <v>0</v>
      </c>
      <c r="AE255" s="522">
        <v>0</v>
      </c>
      <c r="AF255" s="522">
        <v>0</v>
      </c>
      <c r="AG255" s="522">
        <v>0</v>
      </c>
      <c r="AH255" s="522">
        <v>0</v>
      </c>
      <c r="AI255" s="522">
        <v>0</v>
      </c>
      <c r="AJ255" s="522">
        <v>0</v>
      </c>
      <c r="AK255" s="522">
        <v>0</v>
      </c>
      <c r="AL255" s="522">
        <v>0</v>
      </c>
      <c r="AM255" s="522">
        <v>0</v>
      </c>
      <c r="AN255" s="522">
        <v>0</v>
      </c>
      <c r="AO255" s="522">
        <v>0</v>
      </c>
      <c r="AP255" s="522">
        <v>0</v>
      </c>
      <c r="AQ255" s="522">
        <v>0</v>
      </c>
      <c r="AR255" s="522">
        <v>0</v>
      </c>
      <c r="AS255" s="522">
        <v>5580</v>
      </c>
      <c r="AT255" s="522">
        <v>3000</v>
      </c>
      <c r="AU255" s="522">
        <v>0</v>
      </c>
      <c r="AV255" s="522">
        <v>0</v>
      </c>
      <c r="AW255" s="522">
        <v>0</v>
      </c>
      <c r="AX255" s="522">
        <v>0</v>
      </c>
      <c r="AY255" s="522">
        <v>0</v>
      </c>
      <c r="AZ255" s="522">
        <v>0</v>
      </c>
      <c r="BA255" s="522">
        <v>0</v>
      </c>
      <c r="BB255" s="522">
        <v>0</v>
      </c>
      <c r="BC255" s="522">
        <v>33210</v>
      </c>
      <c r="BD255" s="522">
        <v>0</v>
      </c>
      <c r="BE255" s="522">
        <v>0</v>
      </c>
      <c r="BF255" s="522">
        <v>0</v>
      </c>
      <c r="BG255" s="522">
        <v>5452</v>
      </c>
      <c r="BH255" s="522">
        <v>0</v>
      </c>
      <c r="BI255" s="522">
        <v>3000</v>
      </c>
      <c r="BJ255" s="522">
        <v>0</v>
      </c>
      <c r="BK255" s="522">
        <v>0</v>
      </c>
      <c r="BL255" s="522">
        <v>0</v>
      </c>
      <c r="BM255" s="522">
        <v>159960</v>
      </c>
      <c r="BN255" s="522">
        <v>130000</v>
      </c>
      <c r="BO255" s="522">
        <v>0</v>
      </c>
      <c r="BP255" s="522">
        <v>0</v>
      </c>
      <c r="BQ255" s="522">
        <v>0</v>
      </c>
      <c r="BR255" s="522">
        <v>0</v>
      </c>
      <c r="BS255" s="522">
        <v>17320</v>
      </c>
      <c r="BT255" s="522">
        <v>0</v>
      </c>
      <c r="BU255" s="522">
        <v>0</v>
      </c>
      <c r="BV255" s="522">
        <v>0</v>
      </c>
      <c r="BW255" s="522">
        <v>0</v>
      </c>
      <c r="BX255" s="522">
        <v>0</v>
      </c>
      <c r="BY255" s="522">
        <v>0</v>
      </c>
      <c r="BZ255" s="522">
        <v>0</v>
      </c>
      <c r="CA255" s="522">
        <v>12795</v>
      </c>
      <c r="CB255" s="522">
        <v>0</v>
      </c>
      <c r="CC255" s="503">
        <f t="shared" si="6"/>
        <v>441817</v>
      </c>
      <c r="CD255" s="523"/>
      <c r="CE255" s="523"/>
      <c r="CF255" s="523"/>
      <c r="CG255" s="523"/>
      <c r="CH255" s="523"/>
      <c r="CI255" s="523"/>
    </row>
    <row r="256" spans="1:87" s="524" customFormat="1" x14ac:dyDescent="0.2">
      <c r="A256" s="521" t="s">
        <v>6491</v>
      </c>
      <c r="B256" s="497" t="s">
        <v>33</v>
      </c>
      <c r="C256" s="498" t="s">
        <v>34</v>
      </c>
      <c r="D256" s="499">
        <v>51130</v>
      </c>
      <c r="E256" s="525" t="s">
        <v>939</v>
      </c>
      <c r="F256" s="500" t="s">
        <v>314</v>
      </c>
      <c r="G256" s="501" t="s">
        <v>1166</v>
      </c>
      <c r="H256" s="502">
        <v>0</v>
      </c>
      <c r="I256" s="522">
        <v>0</v>
      </c>
      <c r="J256" s="522">
        <v>0</v>
      </c>
      <c r="K256" s="522">
        <v>0</v>
      </c>
      <c r="L256" s="522">
        <v>0</v>
      </c>
      <c r="M256" s="522">
        <v>0</v>
      </c>
      <c r="N256" s="522">
        <v>0</v>
      </c>
      <c r="O256" s="522">
        <v>0</v>
      </c>
      <c r="P256" s="522">
        <v>0</v>
      </c>
      <c r="Q256" s="522">
        <v>0</v>
      </c>
      <c r="R256" s="522">
        <v>0</v>
      </c>
      <c r="S256" s="522">
        <v>0</v>
      </c>
      <c r="T256" s="522">
        <v>0</v>
      </c>
      <c r="U256" s="522">
        <v>0</v>
      </c>
      <c r="V256" s="522">
        <v>0</v>
      </c>
      <c r="W256" s="522">
        <v>0</v>
      </c>
      <c r="X256" s="522">
        <v>0</v>
      </c>
      <c r="Y256" s="522">
        <v>0</v>
      </c>
      <c r="Z256" s="522">
        <v>858649</v>
      </c>
      <c r="AA256" s="522">
        <v>0</v>
      </c>
      <c r="AB256" s="522">
        <v>0</v>
      </c>
      <c r="AC256" s="522">
        <v>0</v>
      </c>
      <c r="AD256" s="522">
        <v>0</v>
      </c>
      <c r="AE256" s="522">
        <v>0</v>
      </c>
      <c r="AF256" s="522">
        <v>0</v>
      </c>
      <c r="AG256" s="522">
        <v>0</v>
      </c>
      <c r="AH256" s="522">
        <v>0</v>
      </c>
      <c r="AI256" s="522">
        <v>0</v>
      </c>
      <c r="AJ256" s="522">
        <v>0</v>
      </c>
      <c r="AK256" s="522">
        <v>0</v>
      </c>
      <c r="AL256" s="522">
        <v>0</v>
      </c>
      <c r="AM256" s="522">
        <v>0</v>
      </c>
      <c r="AN256" s="522">
        <v>0</v>
      </c>
      <c r="AO256" s="522">
        <v>0</v>
      </c>
      <c r="AP256" s="522">
        <v>0</v>
      </c>
      <c r="AQ256" s="522">
        <v>0</v>
      </c>
      <c r="AR256" s="522">
        <v>0</v>
      </c>
      <c r="AS256" s="522">
        <v>0</v>
      </c>
      <c r="AT256" s="522">
        <v>0</v>
      </c>
      <c r="AU256" s="522">
        <v>35850</v>
      </c>
      <c r="AV256" s="522">
        <v>0</v>
      </c>
      <c r="AW256" s="522">
        <v>0</v>
      </c>
      <c r="AX256" s="522">
        <v>0</v>
      </c>
      <c r="AY256" s="522">
        <v>0</v>
      </c>
      <c r="AZ256" s="522">
        <v>0</v>
      </c>
      <c r="BA256" s="522">
        <v>0</v>
      </c>
      <c r="BB256" s="522">
        <v>0</v>
      </c>
      <c r="BC256" s="522">
        <v>0</v>
      </c>
      <c r="BD256" s="522">
        <v>0</v>
      </c>
      <c r="BE256" s="522">
        <v>0</v>
      </c>
      <c r="BF256" s="522">
        <v>0</v>
      </c>
      <c r="BG256" s="522">
        <v>0</v>
      </c>
      <c r="BH256" s="522">
        <v>0</v>
      </c>
      <c r="BI256" s="522">
        <v>0</v>
      </c>
      <c r="BJ256" s="522">
        <v>0</v>
      </c>
      <c r="BK256" s="522">
        <v>0</v>
      </c>
      <c r="BL256" s="522">
        <v>0</v>
      </c>
      <c r="BM256" s="522">
        <v>0</v>
      </c>
      <c r="BN256" s="522">
        <v>0</v>
      </c>
      <c r="BO256" s="522">
        <v>0</v>
      </c>
      <c r="BP256" s="522">
        <v>0</v>
      </c>
      <c r="BQ256" s="522">
        <v>0</v>
      </c>
      <c r="BR256" s="522">
        <v>0</v>
      </c>
      <c r="BS256" s="522">
        <v>0</v>
      </c>
      <c r="BT256" s="522">
        <v>0</v>
      </c>
      <c r="BU256" s="522">
        <v>0</v>
      </c>
      <c r="BV256" s="522">
        <v>0</v>
      </c>
      <c r="BW256" s="522">
        <v>0</v>
      </c>
      <c r="BX256" s="522">
        <v>0</v>
      </c>
      <c r="BY256" s="522">
        <v>1920</v>
      </c>
      <c r="BZ256" s="522">
        <v>0</v>
      </c>
      <c r="CA256" s="522">
        <v>0</v>
      </c>
      <c r="CB256" s="522">
        <v>0</v>
      </c>
      <c r="CC256" s="503">
        <f t="shared" si="6"/>
        <v>896419</v>
      </c>
      <c r="CD256" s="523"/>
      <c r="CE256" s="523"/>
      <c r="CF256" s="523"/>
      <c r="CG256" s="523"/>
      <c r="CH256" s="523"/>
      <c r="CI256" s="523"/>
    </row>
    <row r="257" spans="1:87" s="524" customFormat="1" x14ac:dyDescent="0.2">
      <c r="A257" s="521" t="s">
        <v>6491</v>
      </c>
      <c r="B257" s="497" t="s">
        <v>33</v>
      </c>
      <c r="C257" s="498" t="s">
        <v>34</v>
      </c>
      <c r="D257" s="499">
        <v>51130</v>
      </c>
      <c r="E257" s="525" t="s">
        <v>939</v>
      </c>
      <c r="F257" s="500" t="s">
        <v>1159</v>
      </c>
      <c r="G257" s="501" t="s">
        <v>6513</v>
      </c>
      <c r="H257" s="502">
        <v>97620</v>
      </c>
      <c r="I257" s="522">
        <v>67880</v>
      </c>
      <c r="J257" s="522">
        <v>0</v>
      </c>
      <c r="K257" s="522">
        <v>0</v>
      </c>
      <c r="L257" s="522">
        <v>24250</v>
      </c>
      <c r="M257" s="522">
        <v>0</v>
      </c>
      <c r="N257" s="522">
        <v>0</v>
      </c>
      <c r="O257" s="522">
        <v>0</v>
      </c>
      <c r="P257" s="522">
        <v>0</v>
      </c>
      <c r="Q257" s="522">
        <v>0</v>
      </c>
      <c r="R257" s="522">
        <v>1200</v>
      </c>
      <c r="S257" s="522">
        <v>0</v>
      </c>
      <c r="T257" s="522">
        <v>40780</v>
      </c>
      <c r="U257" s="522">
        <v>20640</v>
      </c>
      <c r="V257" s="522">
        <v>0</v>
      </c>
      <c r="W257" s="522">
        <v>0</v>
      </c>
      <c r="X257" s="522">
        <v>72105.399999999994</v>
      </c>
      <c r="Y257" s="522">
        <v>21520</v>
      </c>
      <c r="Z257" s="522">
        <v>580217.5</v>
      </c>
      <c r="AA257" s="522">
        <v>10560</v>
      </c>
      <c r="AB257" s="522">
        <v>41781.800000000003</v>
      </c>
      <c r="AC257" s="522">
        <v>17960</v>
      </c>
      <c r="AD257" s="522">
        <v>960</v>
      </c>
      <c r="AE257" s="522">
        <v>0</v>
      </c>
      <c r="AF257" s="522">
        <v>82360</v>
      </c>
      <c r="AG257" s="522">
        <v>0</v>
      </c>
      <c r="AH257" s="522">
        <v>3680</v>
      </c>
      <c r="AI257" s="522">
        <v>272290</v>
      </c>
      <c r="AJ257" s="522">
        <v>0</v>
      </c>
      <c r="AK257" s="522">
        <v>1440</v>
      </c>
      <c r="AL257" s="522">
        <v>2400</v>
      </c>
      <c r="AM257" s="522">
        <v>1200</v>
      </c>
      <c r="AN257" s="522">
        <v>480</v>
      </c>
      <c r="AO257" s="522">
        <v>3520</v>
      </c>
      <c r="AP257" s="522">
        <v>1920</v>
      </c>
      <c r="AQ257" s="522">
        <v>0</v>
      </c>
      <c r="AR257" s="522">
        <v>1920</v>
      </c>
      <c r="AS257" s="522">
        <v>6400</v>
      </c>
      <c r="AT257" s="522">
        <v>5200</v>
      </c>
      <c r="AU257" s="522">
        <v>75720</v>
      </c>
      <c r="AV257" s="522">
        <v>30780</v>
      </c>
      <c r="AW257" s="522">
        <v>0</v>
      </c>
      <c r="AX257" s="522">
        <v>480</v>
      </c>
      <c r="AY257" s="522">
        <v>2200</v>
      </c>
      <c r="AZ257" s="522">
        <v>2960</v>
      </c>
      <c r="BA257" s="522">
        <v>6000</v>
      </c>
      <c r="BB257" s="522">
        <v>71760</v>
      </c>
      <c r="BC257" s="522">
        <v>8480</v>
      </c>
      <c r="BD257" s="522">
        <v>11220</v>
      </c>
      <c r="BE257" s="522">
        <v>0</v>
      </c>
      <c r="BF257" s="522">
        <v>0</v>
      </c>
      <c r="BG257" s="522">
        <v>7000</v>
      </c>
      <c r="BH257" s="522">
        <v>36720</v>
      </c>
      <c r="BI257" s="522">
        <v>92410</v>
      </c>
      <c r="BJ257" s="522">
        <v>5160</v>
      </c>
      <c r="BK257" s="522">
        <v>24448</v>
      </c>
      <c r="BL257" s="522">
        <v>7041</v>
      </c>
      <c r="BM257" s="522">
        <v>51344</v>
      </c>
      <c r="BN257" s="522">
        <v>177980</v>
      </c>
      <c r="BO257" s="522">
        <v>0</v>
      </c>
      <c r="BP257" s="522">
        <v>8080</v>
      </c>
      <c r="BQ257" s="522">
        <v>20110</v>
      </c>
      <c r="BR257" s="522">
        <v>0</v>
      </c>
      <c r="BS257" s="522">
        <v>11710</v>
      </c>
      <c r="BT257" s="522">
        <v>102050</v>
      </c>
      <c r="BU257" s="522">
        <v>3760</v>
      </c>
      <c r="BV257" s="522">
        <v>0</v>
      </c>
      <c r="BW257" s="522">
        <v>79200</v>
      </c>
      <c r="BX257" s="522">
        <v>101640</v>
      </c>
      <c r="BY257" s="522">
        <v>71340</v>
      </c>
      <c r="BZ257" s="522">
        <v>1120</v>
      </c>
      <c r="CA257" s="522">
        <v>7040</v>
      </c>
      <c r="CB257" s="522">
        <v>2100</v>
      </c>
      <c r="CC257" s="503">
        <f t="shared" si="6"/>
        <v>2400137.7000000002</v>
      </c>
      <c r="CD257" s="523"/>
      <c r="CE257" s="523"/>
      <c r="CF257" s="523"/>
      <c r="CG257" s="523"/>
      <c r="CH257" s="523"/>
      <c r="CI257" s="523"/>
    </row>
    <row r="258" spans="1:87" s="524" customFormat="1" x14ac:dyDescent="0.2">
      <c r="A258" s="521" t="s">
        <v>6491</v>
      </c>
      <c r="B258" s="497" t="s">
        <v>33</v>
      </c>
      <c r="C258" s="498" t="s">
        <v>34</v>
      </c>
      <c r="D258" s="499">
        <v>51130</v>
      </c>
      <c r="E258" s="525" t="s">
        <v>939</v>
      </c>
      <c r="F258" s="500" t="s">
        <v>315</v>
      </c>
      <c r="G258" s="501" t="s">
        <v>6514</v>
      </c>
      <c r="H258" s="502">
        <v>0</v>
      </c>
      <c r="I258" s="522">
        <v>0</v>
      </c>
      <c r="J258" s="522">
        <v>0</v>
      </c>
      <c r="K258" s="522">
        <v>0</v>
      </c>
      <c r="L258" s="522">
        <v>0</v>
      </c>
      <c r="M258" s="522">
        <v>0</v>
      </c>
      <c r="N258" s="522">
        <v>0</v>
      </c>
      <c r="O258" s="522">
        <v>0</v>
      </c>
      <c r="P258" s="522">
        <v>0</v>
      </c>
      <c r="Q258" s="522">
        <v>0</v>
      </c>
      <c r="R258" s="522">
        <v>0</v>
      </c>
      <c r="S258" s="522">
        <v>0</v>
      </c>
      <c r="T258" s="522">
        <v>0</v>
      </c>
      <c r="U258" s="522">
        <v>0</v>
      </c>
      <c r="V258" s="522">
        <v>0</v>
      </c>
      <c r="W258" s="522">
        <v>0</v>
      </c>
      <c r="X258" s="522">
        <v>0</v>
      </c>
      <c r="Y258" s="522">
        <v>0</v>
      </c>
      <c r="Z258" s="522">
        <v>0</v>
      </c>
      <c r="AA258" s="522">
        <v>0</v>
      </c>
      <c r="AB258" s="522">
        <v>0</v>
      </c>
      <c r="AC258" s="522">
        <v>0</v>
      </c>
      <c r="AD258" s="522">
        <v>0</v>
      </c>
      <c r="AE258" s="522">
        <v>0</v>
      </c>
      <c r="AF258" s="522">
        <v>0</v>
      </c>
      <c r="AG258" s="522">
        <v>0</v>
      </c>
      <c r="AH258" s="522">
        <v>0</v>
      </c>
      <c r="AI258" s="522">
        <v>0</v>
      </c>
      <c r="AJ258" s="522">
        <v>0</v>
      </c>
      <c r="AK258" s="522">
        <v>0</v>
      </c>
      <c r="AL258" s="522">
        <v>0</v>
      </c>
      <c r="AM258" s="522">
        <v>0</v>
      </c>
      <c r="AN258" s="522">
        <v>0</v>
      </c>
      <c r="AO258" s="522">
        <v>0</v>
      </c>
      <c r="AP258" s="522">
        <v>0</v>
      </c>
      <c r="AQ258" s="522">
        <v>0</v>
      </c>
      <c r="AR258" s="522">
        <v>0</v>
      </c>
      <c r="AS258" s="522">
        <v>0</v>
      </c>
      <c r="AT258" s="522">
        <v>0</v>
      </c>
      <c r="AU258" s="522">
        <v>67568</v>
      </c>
      <c r="AV258" s="522">
        <v>0</v>
      </c>
      <c r="AW258" s="522">
        <v>0</v>
      </c>
      <c r="AX258" s="522">
        <v>0</v>
      </c>
      <c r="AY258" s="522">
        <v>0</v>
      </c>
      <c r="AZ258" s="522">
        <v>0</v>
      </c>
      <c r="BA258" s="522">
        <v>0</v>
      </c>
      <c r="BB258" s="522">
        <v>0</v>
      </c>
      <c r="BC258" s="522">
        <v>0</v>
      </c>
      <c r="BD258" s="522">
        <v>0</v>
      </c>
      <c r="BE258" s="522">
        <v>0</v>
      </c>
      <c r="BF258" s="522">
        <v>0</v>
      </c>
      <c r="BG258" s="522">
        <v>0</v>
      </c>
      <c r="BH258" s="522">
        <v>0</v>
      </c>
      <c r="BI258" s="522">
        <v>0</v>
      </c>
      <c r="BJ258" s="522">
        <v>0</v>
      </c>
      <c r="BK258" s="522">
        <v>0</v>
      </c>
      <c r="BL258" s="522">
        <v>0</v>
      </c>
      <c r="BM258" s="522">
        <v>0</v>
      </c>
      <c r="BN258" s="522">
        <v>0</v>
      </c>
      <c r="BO258" s="522">
        <v>0</v>
      </c>
      <c r="BP258" s="522">
        <v>2050</v>
      </c>
      <c r="BQ258" s="522">
        <v>0</v>
      </c>
      <c r="BR258" s="522">
        <v>0</v>
      </c>
      <c r="BS258" s="522">
        <v>0</v>
      </c>
      <c r="BT258" s="522">
        <v>0</v>
      </c>
      <c r="BU258" s="522">
        <v>0</v>
      </c>
      <c r="BV258" s="522">
        <v>0</v>
      </c>
      <c r="BW258" s="522">
        <v>0</v>
      </c>
      <c r="BX258" s="522">
        <v>0</v>
      </c>
      <c r="BY258" s="522">
        <v>0</v>
      </c>
      <c r="BZ258" s="522">
        <v>0</v>
      </c>
      <c r="CA258" s="522">
        <v>0</v>
      </c>
      <c r="CB258" s="522">
        <v>0</v>
      </c>
      <c r="CC258" s="503">
        <f t="shared" si="6"/>
        <v>69618</v>
      </c>
      <c r="CD258" s="523"/>
      <c r="CE258" s="523"/>
      <c r="CF258" s="523"/>
      <c r="CG258" s="523"/>
      <c r="CH258" s="523"/>
      <c r="CI258" s="523"/>
    </row>
    <row r="259" spans="1:87" s="524" customFormat="1" x14ac:dyDescent="0.2">
      <c r="A259" s="521" t="s">
        <v>6491</v>
      </c>
      <c r="B259" s="497" t="s">
        <v>33</v>
      </c>
      <c r="C259" s="498" t="s">
        <v>34</v>
      </c>
      <c r="D259" s="499">
        <v>51120</v>
      </c>
      <c r="E259" s="525" t="s">
        <v>941</v>
      </c>
      <c r="F259" s="500" t="s">
        <v>1164</v>
      </c>
      <c r="G259" s="501" t="s">
        <v>6515</v>
      </c>
      <c r="H259" s="502">
        <v>210340</v>
      </c>
      <c r="I259" s="522">
        <v>60630</v>
      </c>
      <c r="J259" s="522">
        <v>0</v>
      </c>
      <c r="K259" s="522">
        <v>0</v>
      </c>
      <c r="L259" s="522">
        <v>0</v>
      </c>
      <c r="M259" s="522">
        <v>16300</v>
      </c>
      <c r="N259" s="522">
        <v>0</v>
      </c>
      <c r="O259" s="522">
        <v>0</v>
      </c>
      <c r="P259" s="522">
        <v>0</v>
      </c>
      <c r="Q259" s="522">
        <v>0</v>
      </c>
      <c r="R259" s="522">
        <v>0</v>
      </c>
      <c r="S259" s="522">
        <v>0</v>
      </c>
      <c r="T259" s="522">
        <v>52713</v>
      </c>
      <c r="U259" s="522">
        <v>17200</v>
      </c>
      <c r="V259" s="522">
        <v>1200</v>
      </c>
      <c r="W259" s="522">
        <v>0</v>
      </c>
      <c r="X259" s="522">
        <v>49958.83</v>
      </c>
      <c r="Y259" s="522">
        <v>59400</v>
      </c>
      <c r="Z259" s="522">
        <v>774004.81</v>
      </c>
      <c r="AA259" s="522">
        <v>141867</v>
      </c>
      <c r="AB259" s="522">
        <v>96892</v>
      </c>
      <c r="AC259" s="522">
        <v>46631.360000000001</v>
      </c>
      <c r="AD259" s="522">
        <v>0</v>
      </c>
      <c r="AE259" s="522">
        <v>3000</v>
      </c>
      <c r="AF259" s="522">
        <v>113252.12</v>
      </c>
      <c r="AG259" s="522">
        <v>0</v>
      </c>
      <c r="AH259" s="522">
        <v>4933</v>
      </c>
      <c r="AI259" s="522">
        <v>39820</v>
      </c>
      <c r="AJ259" s="522">
        <v>0</v>
      </c>
      <c r="AK259" s="522">
        <v>2400</v>
      </c>
      <c r="AL259" s="522">
        <v>1250</v>
      </c>
      <c r="AM259" s="522">
        <v>1000</v>
      </c>
      <c r="AN259" s="522">
        <v>0</v>
      </c>
      <c r="AO259" s="522">
        <v>17600</v>
      </c>
      <c r="AP259" s="522">
        <v>0</v>
      </c>
      <c r="AQ259" s="522">
        <v>0</v>
      </c>
      <c r="AR259" s="522">
        <v>1500</v>
      </c>
      <c r="AS259" s="522">
        <v>8943.64</v>
      </c>
      <c r="AT259" s="522">
        <v>17874.41</v>
      </c>
      <c r="AU259" s="522">
        <v>73376.5</v>
      </c>
      <c r="AV259" s="522">
        <v>0</v>
      </c>
      <c r="AW259" s="522">
        <v>0</v>
      </c>
      <c r="AX259" s="522">
        <v>0</v>
      </c>
      <c r="AY259" s="522">
        <v>0</v>
      </c>
      <c r="AZ259" s="522">
        <v>25250</v>
      </c>
      <c r="BA259" s="522">
        <v>2998</v>
      </c>
      <c r="BB259" s="522">
        <v>0</v>
      </c>
      <c r="BC259" s="522">
        <v>81624</v>
      </c>
      <c r="BD259" s="522">
        <v>32089</v>
      </c>
      <c r="BE259" s="522">
        <v>0</v>
      </c>
      <c r="BF259" s="522">
        <v>0</v>
      </c>
      <c r="BG259" s="522">
        <v>0</v>
      </c>
      <c r="BH259" s="522">
        <v>41438.300000000003</v>
      </c>
      <c r="BI259" s="522">
        <v>221835.59</v>
      </c>
      <c r="BJ259" s="522">
        <v>8000</v>
      </c>
      <c r="BK259" s="522">
        <v>24696</v>
      </c>
      <c r="BL259" s="522">
        <v>23100</v>
      </c>
      <c r="BM259" s="522">
        <v>32149</v>
      </c>
      <c r="BN259" s="522">
        <v>328110</v>
      </c>
      <c r="BO259" s="522">
        <v>3350</v>
      </c>
      <c r="BP259" s="522">
        <v>9950</v>
      </c>
      <c r="BQ259" s="522">
        <v>54500</v>
      </c>
      <c r="BR259" s="522">
        <v>0</v>
      </c>
      <c r="BS259" s="522">
        <v>17300</v>
      </c>
      <c r="BT259" s="522">
        <v>66790</v>
      </c>
      <c r="BU259" s="522">
        <v>7350</v>
      </c>
      <c r="BV259" s="522">
        <v>0</v>
      </c>
      <c r="BW259" s="522">
        <v>130150</v>
      </c>
      <c r="BX259" s="522">
        <v>92007.83</v>
      </c>
      <c r="BY259" s="522">
        <v>66390</v>
      </c>
      <c r="BZ259" s="522">
        <v>0</v>
      </c>
      <c r="CA259" s="522">
        <v>16930</v>
      </c>
      <c r="CB259" s="522">
        <v>4850</v>
      </c>
      <c r="CC259" s="503">
        <f t="shared" si="6"/>
        <v>3102944.39</v>
      </c>
      <c r="CD259" s="523"/>
      <c r="CE259" s="523"/>
      <c r="CF259" s="523"/>
      <c r="CG259" s="523"/>
      <c r="CH259" s="523"/>
      <c r="CI259" s="523"/>
    </row>
    <row r="260" spans="1:87" s="524" customFormat="1" x14ac:dyDescent="0.2">
      <c r="A260" s="521" t="s">
        <v>6491</v>
      </c>
      <c r="B260" s="497" t="s">
        <v>33</v>
      </c>
      <c r="C260" s="498" t="s">
        <v>34</v>
      </c>
      <c r="D260" s="499">
        <v>51120</v>
      </c>
      <c r="E260" s="525" t="s">
        <v>941</v>
      </c>
      <c r="F260" s="500" t="s">
        <v>316</v>
      </c>
      <c r="G260" s="501" t="s">
        <v>6516</v>
      </c>
      <c r="H260" s="502">
        <v>0</v>
      </c>
      <c r="I260" s="522">
        <v>0</v>
      </c>
      <c r="J260" s="522">
        <v>0</v>
      </c>
      <c r="K260" s="522">
        <v>0</v>
      </c>
      <c r="L260" s="522">
        <v>0</v>
      </c>
      <c r="M260" s="522">
        <v>0</v>
      </c>
      <c r="N260" s="522">
        <v>0</v>
      </c>
      <c r="O260" s="522">
        <v>0</v>
      </c>
      <c r="P260" s="522">
        <v>0</v>
      </c>
      <c r="Q260" s="522">
        <v>0</v>
      </c>
      <c r="R260" s="522">
        <v>0</v>
      </c>
      <c r="S260" s="522">
        <v>0</v>
      </c>
      <c r="T260" s="522">
        <v>0</v>
      </c>
      <c r="U260" s="522">
        <v>0</v>
      </c>
      <c r="V260" s="522">
        <v>0</v>
      </c>
      <c r="W260" s="522">
        <v>0</v>
      </c>
      <c r="X260" s="522">
        <v>0</v>
      </c>
      <c r="Y260" s="522">
        <v>0</v>
      </c>
      <c r="Z260" s="522">
        <v>636612.69999999995</v>
      </c>
      <c r="AA260" s="522">
        <v>0</v>
      </c>
      <c r="AB260" s="522">
        <v>0</v>
      </c>
      <c r="AC260" s="522">
        <v>0</v>
      </c>
      <c r="AD260" s="522">
        <v>0</v>
      </c>
      <c r="AE260" s="522">
        <v>0</v>
      </c>
      <c r="AF260" s="522">
        <v>0</v>
      </c>
      <c r="AG260" s="522">
        <v>186963.76</v>
      </c>
      <c r="AH260" s="522">
        <v>0</v>
      </c>
      <c r="AI260" s="522">
        <v>0</v>
      </c>
      <c r="AJ260" s="522">
        <v>0</v>
      </c>
      <c r="AK260" s="522">
        <v>0</v>
      </c>
      <c r="AL260" s="522">
        <v>0</v>
      </c>
      <c r="AM260" s="522">
        <v>0</v>
      </c>
      <c r="AN260" s="522">
        <v>0</v>
      </c>
      <c r="AO260" s="522">
        <v>0</v>
      </c>
      <c r="AP260" s="522">
        <v>0</v>
      </c>
      <c r="AQ260" s="522">
        <v>0</v>
      </c>
      <c r="AR260" s="522">
        <v>0</v>
      </c>
      <c r="AS260" s="522">
        <v>0</v>
      </c>
      <c r="AT260" s="522">
        <v>0</v>
      </c>
      <c r="AU260" s="522">
        <v>101446</v>
      </c>
      <c r="AV260" s="522">
        <v>0</v>
      </c>
      <c r="AW260" s="522">
        <v>0</v>
      </c>
      <c r="AX260" s="522">
        <v>0</v>
      </c>
      <c r="AY260" s="522">
        <v>0</v>
      </c>
      <c r="AZ260" s="522">
        <v>0</v>
      </c>
      <c r="BA260" s="522">
        <v>0</v>
      </c>
      <c r="BB260" s="522">
        <v>0</v>
      </c>
      <c r="BC260" s="522">
        <v>0</v>
      </c>
      <c r="BD260" s="522">
        <v>0</v>
      </c>
      <c r="BE260" s="522">
        <v>0</v>
      </c>
      <c r="BF260" s="522">
        <v>0</v>
      </c>
      <c r="BG260" s="522">
        <v>0</v>
      </c>
      <c r="BH260" s="522">
        <v>0</v>
      </c>
      <c r="BI260" s="522">
        <v>0</v>
      </c>
      <c r="BJ260" s="522">
        <v>0</v>
      </c>
      <c r="BK260" s="522">
        <v>0</v>
      </c>
      <c r="BL260" s="522">
        <v>0</v>
      </c>
      <c r="BM260" s="522">
        <v>0</v>
      </c>
      <c r="BN260" s="522">
        <v>0</v>
      </c>
      <c r="BO260" s="522">
        <v>0</v>
      </c>
      <c r="BP260" s="522">
        <v>0</v>
      </c>
      <c r="BQ260" s="522">
        <v>4040</v>
      </c>
      <c r="BR260" s="522">
        <v>0</v>
      </c>
      <c r="BS260" s="522">
        <v>0</v>
      </c>
      <c r="BT260" s="522">
        <v>0</v>
      </c>
      <c r="BU260" s="522">
        <v>0</v>
      </c>
      <c r="BV260" s="522">
        <v>0</v>
      </c>
      <c r="BW260" s="522">
        <v>0</v>
      </c>
      <c r="BX260" s="522">
        <v>0</v>
      </c>
      <c r="BY260" s="522">
        <v>0</v>
      </c>
      <c r="BZ260" s="522">
        <v>0</v>
      </c>
      <c r="CA260" s="522">
        <v>0</v>
      </c>
      <c r="CB260" s="522">
        <v>0</v>
      </c>
      <c r="CC260" s="503">
        <f t="shared" si="6"/>
        <v>929062.46</v>
      </c>
      <c r="CD260" s="523"/>
      <c r="CE260" s="523"/>
      <c r="CF260" s="523"/>
      <c r="CG260" s="523"/>
      <c r="CH260" s="523"/>
      <c r="CI260" s="523"/>
    </row>
    <row r="261" spans="1:87" s="524" customFormat="1" x14ac:dyDescent="0.2">
      <c r="A261" s="521" t="s">
        <v>6491</v>
      </c>
      <c r="B261" s="497" t="s">
        <v>33</v>
      </c>
      <c r="C261" s="498" t="s">
        <v>34</v>
      </c>
      <c r="D261" s="499">
        <v>51120</v>
      </c>
      <c r="E261" s="525" t="s">
        <v>941</v>
      </c>
      <c r="F261" s="500" t="s">
        <v>1165</v>
      </c>
      <c r="G261" s="501" t="s">
        <v>6517</v>
      </c>
      <c r="H261" s="502">
        <v>218581</v>
      </c>
      <c r="I261" s="522">
        <v>78900.800000000003</v>
      </c>
      <c r="J261" s="522">
        <v>32291</v>
      </c>
      <c r="K261" s="522">
        <v>4905</v>
      </c>
      <c r="L261" s="522">
        <v>7541</v>
      </c>
      <c r="M261" s="522">
        <v>0</v>
      </c>
      <c r="N261" s="522">
        <v>73518</v>
      </c>
      <c r="O261" s="522">
        <v>16556</v>
      </c>
      <c r="P261" s="522">
        <v>33118.800000000003</v>
      </c>
      <c r="Q261" s="522">
        <v>37498</v>
      </c>
      <c r="R261" s="522">
        <v>1085</v>
      </c>
      <c r="S261" s="522">
        <v>460</v>
      </c>
      <c r="T261" s="522">
        <v>336632</v>
      </c>
      <c r="U261" s="522">
        <v>3440</v>
      </c>
      <c r="V261" s="522">
        <v>240226.86</v>
      </c>
      <c r="W261" s="522">
        <v>0</v>
      </c>
      <c r="X261" s="522">
        <v>157900</v>
      </c>
      <c r="Y261" s="522">
        <v>49833.63</v>
      </c>
      <c r="Z261" s="522">
        <v>600506</v>
      </c>
      <c r="AA261" s="522">
        <v>102194.75</v>
      </c>
      <c r="AB261" s="522">
        <v>46167</v>
      </c>
      <c r="AC261" s="522">
        <v>26265</v>
      </c>
      <c r="AD261" s="522">
        <v>0</v>
      </c>
      <c r="AE261" s="522">
        <v>12720</v>
      </c>
      <c r="AF261" s="522">
        <v>169913</v>
      </c>
      <c r="AG261" s="522">
        <v>0</v>
      </c>
      <c r="AH261" s="522">
        <v>6310</v>
      </c>
      <c r="AI261" s="522">
        <v>294542</v>
      </c>
      <c r="AJ261" s="522">
        <v>0</v>
      </c>
      <c r="AK261" s="522">
        <v>0</v>
      </c>
      <c r="AL261" s="522">
        <v>300</v>
      </c>
      <c r="AM261" s="522">
        <v>500</v>
      </c>
      <c r="AN261" s="522">
        <v>0</v>
      </c>
      <c r="AO261" s="522">
        <v>47522</v>
      </c>
      <c r="AP261" s="522">
        <v>2264</v>
      </c>
      <c r="AQ261" s="522">
        <v>0</v>
      </c>
      <c r="AR261" s="522">
        <v>400</v>
      </c>
      <c r="AS261" s="522">
        <v>2505</v>
      </c>
      <c r="AT261" s="522">
        <v>17119</v>
      </c>
      <c r="AU261" s="522">
        <v>101907</v>
      </c>
      <c r="AV261" s="522">
        <v>0</v>
      </c>
      <c r="AW261" s="522">
        <v>0</v>
      </c>
      <c r="AX261" s="522">
        <v>220</v>
      </c>
      <c r="AY261" s="522">
        <v>1870</v>
      </c>
      <c r="AZ261" s="522">
        <v>68829</v>
      </c>
      <c r="BA261" s="522">
        <v>98391</v>
      </c>
      <c r="BB261" s="522">
        <v>130355</v>
      </c>
      <c r="BC261" s="522">
        <v>121361</v>
      </c>
      <c r="BD261" s="522">
        <v>33559.120000000003</v>
      </c>
      <c r="BE261" s="522">
        <v>2720</v>
      </c>
      <c r="BF261" s="522">
        <v>0</v>
      </c>
      <c r="BG261" s="522">
        <v>8055.05</v>
      </c>
      <c r="BH261" s="522">
        <v>58742</v>
      </c>
      <c r="BI261" s="522">
        <v>58440</v>
      </c>
      <c r="BJ261" s="522">
        <v>5253</v>
      </c>
      <c r="BK261" s="522">
        <v>100818.28</v>
      </c>
      <c r="BL261" s="522">
        <v>38707</v>
      </c>
      <c r="BM261" s="522">
        <v>42198.1</v>
      </c>
      <c r="BN261" s="522">
        <v>95960</v>
      </c>
      <c r="BO261" s="522">
        <v>0</v>
      </c>
      <c r="BP261" s="522">
        <v>12203</v>
      </c>
      <c r="BQ261" s="522">
        <v>19864</v>
      </c>
      <c r="BR261" s="522">
        <v>0</v>
      </c>
      <c r="BS261" s="522">
        <v>17488</v>
      </c>
      <c r="BT261" s="522">
        <v>111429.84</v>
      </c>
      <c r="BU261" s="522">
        <v>5746</v>
      </c>
      <c r="BV261" s="522">
        <v>16760</v>
      </c>
      <c r="BW261" s="522">
        <v>280210</v>
      </c>
      <c r="BX261" s="522">
        <v>99519</v>
      </c>
      <c r="BY261" s="522">
        <v>86967</v>
      </c>
      <c r="BZ261" s="522">
        <v>0</v>
      </c>
      <c r="CA261" s="522">
        <v>29289.599999999999</v>
      </c>
      <c r="CB261" s="522">
        <v>3368</v>
      </c>
      <c r="CC261" s="503">
        <f t="shared" si="6"/>
        <v>4271944.8299999991</v>
      </c>
      <c r="CD261" s="523"/>
      <c r="CE261" s="523"/>
      <c r="CF261" s="523"/>
      <c r="CG261" s="523"/>
      <c r="CH261" s="523"/>
      <c r="CI261" s="523"/>
    </row>
    <row r="262" spans="1:87" s="524" customFormat="1" x14ac:dyDescent="0.2">
      <c r="A262" s="521" t="s">
        <v>6490</v>
      </c>
      <c r="B262" s="497" t="s">
        <v>33</v>
      </c>
      <c r="C262" s="498" t="s">
        <v>34</v>
      </c>
      <c r="D262" s="499">
        <v>51120</v>
      </c>
      <c r="E262" s="525" t="s">
        <v>941</v>
      </c>
      <c r="F262" s="500" t="s">
        <v>317</v>
      </c>
      <c r="G262" s="501" t="s">
        <v>318</v>
      </c>
      <c r="H262" s="502">
        <v>13291082.09</v>
      </c>
      <c r="I262" s="522">
        <v>410190.96</v>
      </c>
      <c r="J262" s="522">
        <v>776345.85</v>
      </c>
      <c r="K262" s="522">
        <v>0</v>
      </c>
      <c r="L262" s="522">
        <v>23540</v>
      </c>
      <c r="M262" s="522">
        <v>528340</v>
      </c>
      <c r="N262" s="522">
        <v>8987340.1500000004</v>
      </c>
      <c r="O262" s="522">
        <v>265742</v>
      </c>
      <c r="P262" s="522">
        <v>18228</v>
      </c>
      <c r="Q262" s="522">
        <v>5594572.54</v>
      </c>
      <c r="R262" s="522">
        <v>192600</v>
      </c>
      <c r="S262" s="522">
        <v>1001698.5</v>
      </c>
      <c r="T262" s="522">
        <v>140420</v>
      </c>
      <c r="U262" s="522">
        <v>76505</v>
      </c>
      <c r="V262" s="522">
        <v>0</v>
      </c>
      <c r="W262" s="522">
        <v>0</v>
      </c>
      <c r="X262" s="522">
        <v>0</v>
      </c>
      <c r="Y262" s="522">
        <v>20010</v>
      </c>
      <c r="Z262" s="522">
        <v>0</v>
      </c>
      <c r="AA262" s="522">
        <v>936999.6</v>
      </c>
      <c r="AB262" s="522">
        <v>836255</v>
      </c>
      <c r="AC262" s="522">
        <v>26335619.43</v>
      </c>
      <c r="AD262" s="522">
        <v>368042.2</v>
      </c>
      <c r="AE262" s="522">
        <v>0</v>
      </c>
      <c r="AF262" s="522">
        <v>0</v>
      </c>
      <c r="AG262" s="522">
        <v>0</v>
      </c>
      <c r="AH262" s="522">
        <v>0</v>
      </c>
      <c r="AI262" s="522">
        <v>2941400</v>
      </c>
      <c r="AJ262" s="522">
        <v>701150</v>
      </c>
      <c r="AK262" s="522">
        <v>55495</v>
      </c>
      <c r="AL262" s="522">
        <v>250000</v>
      </c>
      <c r="AM262" s="522">
        <v>0</v>
      </c>
      <c r="AN262" s="522">
        <v>111960.97</v>
      </c>
      <c r="AO262" s="522">
        <v>0</v>
      </c>
      <c r="AP262" s="522">
        <v>337750</v>
      </c>
      <c r="AQ262" s="522">
        <v>0</v>
      </c>
      <c r="AR262" s="522">
        <v>239797</v>
      </c>
      <c r="AS262" s="522">
        <v>32000</v>
      </c>
      <c r="AT262" s="522">
        <v>17500</v>
      </c>
      <c r="AU262" s="522">
        <v>0</v>
      </c>
      <c r="AV262" s="522">
        <v>0</v>
      </c>
      <c r="AW262" s="522">
        <v>0</v>
      </c>
      <c r="AX262" s="522">
        <v>0</v>
      </c>
      <c r="AY262" s="522">
        <v>110000</v>
      </c>
      <c r="AZ262" s="522">
        <v>22000</v>
      </c>
      <c r="BA262" s="522">
        <v>146050</v>
      </c>
      <c r="BB262" s="522">
        <v>5337560</v>
      </c>
      <c r="BC262" s="522">
        <v>44798</v>
      </c>
      <c r="BD262" s="522">
        <v>117390</v>
      </c>
      <c r="BE262" s="522">
        <v>4000</v>
      </c>
      <c r="BF262" s="522">
        <v>1386793.78</v>
      </c>
      <c r="BG262" s="522">
        <v>1617642</v>
      </c>
      <c r="BH262" s="522">
        <v>0</v>
      </c>
      <c r="BI262" s="522">
        <v>0</v>
      </c>
      <c r="BJ262" s="522">
        <v>60100</v>
      </c>
      <c r="BK262" s="522">
        <v>201728</v>
      </c>
      <c r="BL262" s="522">
        <v>39440</v>
      </c>
      <c r="BM262" s="522">
        <v>0</v>
      </c>
      <c r="BN262" s="522">
        <v>1771000</v>
      </c>
      <c r="BO262" s="522">
        <v>16766.900000000001</v>
      </c>
      <c r="BP262" s="522">
        <v>128808</v>
      </c>
      <c r="BQ262" s="522">
        <v>116930</v>
      </c>
      <c r="BR262" s="522">
        <v>274960</v>
      </c>
      <c r="BS262" s="522">
        <v>1239950</v>
      </c>
      <c r="BT262" s="522">
        <v>1885133.8</v>
      </c>
      <c r="BU262" s="522">
        <v>12002.4</v>
      </c>
      <c r="BV262" s="522">
        <v>0</v>
      </c>
      <c r="BW262" s="522">
        <v>500</v>
      </c>
      <c r="BX262" s="522">
        <v>0</v>
      </c>
      <c r="BY262" s="522">
        <v>50000</v>
      </c>
      <c r="BZ262" s="522">
        <v>1243100</v>
      </c>
      <c r="CA262" s="522">
        <v>0</v>
      </c>
      <c r="CB262" s="522">
        <v>785780</v>
      </c>
      <c r="CC262" s="503">
        <f t="shared" si="6"/>
        <v>81103017.170000017</v>
      </c>
      <c r="CD262" s="523"/>
      <c r="CE262" s="523"/>
      <c r="CF262" s="523"/>
      <c r="CG262" s="523"/>
      <c r="CH262" s="523"/>
      <c r="CI262" s="523"/>
    </row>
    <row r="263" spans="1:87" s="524" customFormat="1" x14ac:dyDescent="0.2">
      <c r="A263" s="521" t="s">
        <v>6490</v>
      </c>
      <c r="B263" s="497" t="s">
        <v>33</v>
      </c>
      <c r="C263" s="498" t="s">
        <v>34</v>
      </c>
      <c r="D263" s="499">
        <v>51120</v>
      </c>
      <c r="E263" s="525" t="s">
        <v>941</v>
      </c>
      <c r="F263" s="500" t="s">
        <v>319</v>
      </c>
      <c r="G263" s="501" t="s">
        <v>320</v>
      </c>
      <c r="H263" s="502">
        <v>664582.47</v>
      </c>
      <c r="I263" s="522">
        <v>531466.87</v>
      </c>
      <c r="J263" s="522">
        <v>1071124.06</v>
      </c>
      <c r="K263" s="522">
        <v>24128.5</v>
      </c>
      <c r="L263" s="522">
        <v>242365.69</v>
      </c>
      <c r="M263" s="522">
        <v>47823</v>
      </c>
      <c r="N263" s="522">
        <v>0</v>
      </c>
      <c r="O263" s="522">
        <v>64093</v>
      </c>
      <c r="P263" s="522">
        <v>3937.6</v>
      </c>
      <c r="Q263" s="522">
        <v>761318.11</v>
      </c>
      <c r="R263" s="522">
        <v>43715</v>
      </c>
      <c r="S263" s="522">
        <v>128459</v>
      </c>
      <c r="T263" s="522">
        <v>5350</v>
      </c>
      <c r="U263" s="522">
        <v>88724.6</v>
      </c>
      <c r="V263" s="522">
        <v>27440.69</v>
      </c>
      <c r="W263" s="522">
        <v>410859.1</v>
      </c>
      <c r="X263" s="522">
        <v>0</v>
      </c>
      <c r="Y263" s="522">
        <v>40430</v>
      </c>
      <c r="Z263" s="522">
        <v>0</v>
      </c>
      <c r="AA263" s="522">
        <v>95116</v>
      </c>
      <c r="AB263" s="522">
        <v>6830.5</v>
      </c>
      <c r="AC263" s="522">
        <v>319606.75</v>
      </c>
      <c r="AD263" s="522">
        <v>39000</v>
      </c>
      <c r="AE263" s="522">
        <v>1500</v>
      </c>
      <c r="AF263" s="522">
        <v>53600</v>
      </c>
      <c r="AG263" s="522">
        <v>0</v>
      </c>
      <c r="AH263" s="522">
        <v>0</v>
      </c>
      <c r="AI263" s="522">
        <v>646560</v>
      </c>
      <c r="AJ263" s="522">
        <v>154180</v>
      </c>
      <c r="AK263" s="522">
        <v>6450</v>
      </c>
      <c r="AL263" s="522">
        <v>32200</v>
      </c>
      <c r="AM263" s="522">
        <v>91100</v>
      </c>
      <c r="AN263" s="522">
        <v>16525.080000000002</v>
      </c>
      <c r="AO263" s="522">
        <v>75050</v>
      </c>
      <c r="AP263" s="522">
        <v>15950</v>
      </c>
      <c r="AQ263" s="522">
        <v>92000</v>
      </c>
      <c r="AR263" s="522">
        <v>123940</v>
      </c>
      <c r="AS263" s="522">
        <v>123244</v>
      </c>
      <c r="AT263" s="522">
        <v>13050</v>
      </c>
      <c r="AU263" s="522">
        <v>135389.32</v>
      </c>
      <c r="AV263" s="522">
        <v>14030</v>
      </c>
      <c r="AW263" s="522">
        <v>4878</v>
      </c>
      <c r="AX263" s="522">
        <v>53200</v>
      </c>
      <c r="AY263" s="522">
        <v>17000</v>
      </c>
      <c r="AZ263" s="522">
        <v>14300</v>
      </c>
      <c r="BA263" s="522">
        <v>20430</v>
      </c>
      <c r="BB263" s="522">
        <v>987927.5</v>
      </c>
      <c r="BC263" s="522">
        <v>47080</v>
      </c>
      <c r="BD263" s="522">
        <v>3240</v>
      </c>
      <c r="BE263" s="522">
        <v>89225.600000000006</v>
      </c>
      <c r="BF263" s="522">
        <v>31249.599999999999</v>
      </c>
      <c r="BG263" s="522">
        <v>84692</v>
      </c>
      <c r="BH263" s="522">
        <v>3700</v>
      </c>
      <c r="BI263" s="522">
        <v>0</v>
      </c>
      <c r="BJ263" s="522">
        <v>52965</v>
      </c>
      <c r="BK263" s="522">
        <v>11000</v>
      </c>
      <c r="BL263" s="522">
        <v>15754</v>
      </c>
      <c r="BM263" s="522">
        <v>583930.69999999995</v>
      </c>
      <c r="BN263" s="522">
        <v>52100</v>
      </c>
      <c r="BO263" s="522">
        <v>1990.3</v>
      </c>
      <c r="BP263" s="522">
        <v>13690</v>
      </c>
      <c r="BQ263" s="522">
        <v>28783.5</v>
      </c>
      <c r="BR263" s="522">
        <v>105106</v>
      </c>
      <c r="BS263" s="522">
        <v>24500</v>
      </c>
      <c r="BT263" s="522">
        <v>2461021.9</v>
      </c>
      <c r="BU263" s="522">
        <v>58069.25</v>
      </c>
      <c r="BV263" s="522">
        <v>47264.9</v>
      </c>
      <c r="BW263" s="522">
        <v>178129</v>
      </c>
      <c r="BX263" s="522">
        <v>21897.05</v>
      </c>
      <c r="BY263" s="522">
        <v>57974</v>
      </c>
      <c r="BZ263" s="522">
        <v>9550</v>
      </c>
      <c r="CA263" s="522">
        <v>63375</v>
      </c>
      <c r="CB263" s="522">
        <v>20608</v>
      </c>
      <c r="CC263" s="503">
        <f t="shared" si="6"/>
        <v>11375770.640000001</v>
      </c>
      <c r="CD263" s="523"/>
      <c r="CE263" s="523"/>
      <c r="CF263" s="523"/>
      <c r="CG263" s="523"/>
      <c r="CH263" s="523"/>
      <c r="CI263" s="523"/>
    </row>
    <row r="264" spans="1:87" s="524" customFormat="1" x14ac:dyDescent="0.2">
      <c r="A264" s="521" t="s">
        <v>6490</v>
      </c>
      <c r="B264" s="497" t="s">
        <v>33</v>
      </c>
      <c r="C264" s="498" t="s">
        <v>34</v>
      </c>
      <c r="D264" s="499">
        <v>51120</v>
      </c>
      <c r="E264" s="525" t="s">
        <v>941</v>
      </c>
      <c r="F264" s="500" t="s">
        <v>321</v>
      </c>
      <c r="G264" s="501" t="s">
        <v>322</v>
      </c>
      <c r="H264" s="502">
        <v>521395.05</v>
      </c>
      <c r="I264" s="522">
        <v>374214.08</v>
      </c>
      <c r="J264" s="522">
        <v>355191.42</v>
      </c>
      <c r="K264" s="522">
        <v>127987.18</v>
      </c>
      <c r="L264" s="522">
        <v>140960</v>
      </c>
      <c r="M264" s="522">
        <v>3600</v>
      </c>
      <c r="N264" s="522">
        <v>56381.4</v>
      </c>
      <c r="O264" s="522">
        <v>164180.26999999999</v>
      </c>
      <c r="P264" s="522">
        <v>93820.24</v>
      </c>
      <c r="Q264" s="522">
        <v>237369.37</v>
      </c>
      <c r="R264" s="522">
        <v>81725</v>
      </c>
      <c r="S264" s="522">
        <v>248959.75</v>
      </c>
      <c r="T264" s="522">
        <v>165163.29</v>
      </c>
      <c r="U264" s="522">
        <v>290182.58</v>
      </c>
      <c r="V264" s="522">
        <v>94498.240000000005</v>
      </c>
      <c r="W264" s="522">
        <v>95915.8</v>
      </c>
      <c r="X264" s="522">
        <v>353454.02</v>
      </c>
      <c r="Y264" s="522">
        <v>60260</v>
      </c>
      <c r="Z264" s="522">
        <v>0</v>
      </c>
      <c r="AA264" s="522">
        <v>128987.3</v>
      </c>
      <c r="AB264" s="522">
        <v>218487.81</v>
      </c>
      <c r="AC264" s="522">
        <v>263792.07</v>
      </c>
      <c r="AD264" s="522">
        <v>138383</v>
      </c>
      <c r="AE264" s="522">
        <v>79106</v>
      </c>
      <c r="AF264" s="522">
        <v>120278</v>
      </c>
      <c r="AG264" s="522">
        <v>31363.59</v>
      </c>
      <c r="AH264" s="522">
        <v>157701.76999999999</v>
      </c>
      <c r="AI264" s="522">
        <v>757311.22</v>
      </c>
      <c r="AJ264" s="522">
        <v>145360.01</v>
      </c>
      <c r="AK264" s="522">
        <v>30749.52</v>
      </c>
      <c r="AL264" s="522">
        <v>126270</v>
      </c>
      <c r="AM264" s="522">
        <v>155638.32</v>
      </c>
      <c r="AN264" s="522">
        <v>251695.23</v>
      </c>
      <c r="AO264" s="522">
        <v>156271.04000000001</v>
      </c>
      <c r="AP264" s="522">
        <v>126210.55</v>
      </c>
      <c r="AQ264" s="522">
        <v>399564.13</v>
      </c>
      <c r="AR264" s="522">
        <v>200307.20000000001</v>
      </c>
      <c r="AS264" s="522">
        <v>240928.28</v>
      </c>
      <c r="AT264" s="522">
        <v>39405</v>
      </c>
      <c r="AU264" s="522">
        <v>158514.5</v>
      </c>
      <c r="AV264" s="522">
        <v>248013.69</v>
      </c>
      <c r="AW264" s="522">
        <v>84257.3</v>
      </c>
      <c r="AX264" s="522">
        <v>181790.78</v>
      </c>
      <c r="AY264" s="522">
        <v>120409.60000000001</v>
      </c>
      <c r="AZ264" s="522">
        <v>29282.720000000001</v>
      </c>
      <c r="BA264" s="522">
        <v>32895</v>
      </c>
      <c r="BB264" s="522">
        <v>275798.18</v>
      </c>
      <c r="BC264" s="522">
        <v>391873.93</v>
      </c>
      <c r="BD264" s="522">
        <v>79667.839999999997</v>
      </c>
      <c r="BE264" s="522">
        <v>268447.07</v>
      </c>
      <c r="BF264" s="522">
        <v>186573.64</v>
      </c>
      <c r="BG264" s="522">
        <v>410829.05</v>
      </c>
      <c r="BH264" s="522">
        <v>211774.01</v>
      </c>
      <c r="BI264" s="522">
        <v>374532.23</v>
      </c>
      <c r="BJ264" s="522">
        <v>159506.32999999999</v>
      </c>
      <c r="BK264" s="522">
        <v>38339.46</v>
      </c>
      <c r="BL264" s="522">
        <v>17686.990000000002</v>
      </c>
      <c r="BM264" s="522">
        <v>609757.65</v>
      </c>
      <c r="BN264" s="522">
        <v>520767.69</v>
      </c>
      <c r="BO264" s="522">
        <v>111697.60000000001</v>
      </c>
      <c r="BP264" s="522">
        <v>113083.85</v>
      </c>
      <c r="BQ264" s="522">
        <v>173970.55</v>
      </c>
      <c r="BR264" s="522">
        <v>215013.28</v>
      </c>
      <c r="BS264" s="522">
        <v>100489.88</v>
      </c>
      <c r="BT264" s="522">
        <v>418356.57</v>
      </c>
      <c r="BU264" s="522">
        <v>182576.78</v>
      </c>
      <c r="BV264" s="522">
        <v>310451.03000000003</v>
      </c>
      <c r="BW264" s="522">
        <v>450032.02</v>
      </c>
      <c r="BX264" s="522">
        <v>355533.63</v>
      </c>
      <c r="BY264" s="522">
        <v>331452.02</v>
      </c>
      <c r="BZ264" s="522">
        <v>147832.67000000001</v>
      </c>
      <c r="CA264" s="522">
        <v>142515.1</v>
      </c>
      <c r="CB264" s="522">
        <v>140067.19</v>
      </c>
      <c r="CC264" s="503">
        <f t="shared" si="6"/>
        <v>14826857.559999999</v>
      </c>
      <c r="CD264" s="523"/>
      <c r="CE264" s="523"/>
      <c r="CF264" s="523"/>
      <c r="CG264" s="523"/>
      <c r="CH264" s="523"/>
      <c r="CI264" s="523"/>
    </row>
    <row r="265" spans="1:87" s="524" customFormat="1" x14ac:dyDescent="0.2">
      <c r="A265" s="521" t="s">
        <v>6490</v>
      </c>
      <c r="B265" s="497" t="s">
        <v>33</v>
      </c>
      <c r="C265" s="498" t="s">
        <v>34</v>
      </c>
      <c r="D265" s="499">
        <v>51120</v>
      </c>
      <c r="E265" s="525" t="s">
        <v>941</v>
      </c>
      <c r="F265" s="500" t="s">
        <v>323</v>
      </c>
      <c r="G265" s="501" t="s">
        <v>324</v>
      </c>
      <c r="H265" s="502">
        <v>315726.5</v>
      </c>
      <c r="I265" s="522">
        <v>65568</v>
      </c>
      <c r="J265" s="522">
        <v>145841</v>
      </c>
      <c r="K265" s="522">
        <v>40499.5</v>
      </c>
      <c r="L265" s="522">
        <v>7661.2</v>
      </c>
      <c r="M265" s="522">
        <v>0</v>
      </c>
      <c r="N265" s="522">
        <v>0</v>
      </c>
      <c r="O265" s="522">
        <v>0</v>
      </c>
      <c r="P265" s="522">
        <v>0</v>
      </c>
      <c r="Q265" s="522">
        <v>36690</v>
      </c>
      <c r="R265" s="522">
        <v>27698</v>
      </c>
      <c r="S265" s="522">
        <v>65951</v>
      </c>
      <c r="T265" s="522">
        <v>17655</v>
      </c>
      <c r="U265" s="522">
        <v>2800</v>
      </c>
      <c r="V265" s="522">
        <v>0</v>
      </c>
      <c r="W265" s="522">
        <v>0</v>
      </c>
      <c r="X265" s="522">
        <v>0</v>
      </c>
      <c r="Y265" s="522">
        <v>0</v>
      </c>
      <c r="Z265" s="522">
        <v>0</v>
      </c>
      <c r="AA265" s="522">
        <v>128554.8</v>
      </c>
      <c r="AB265" s="522">
        <v>0</v>
      </c>
      <c r="AC265" s="522">
        <v>21614</v>
      </c>
      <c r="AD265" s="522">
        <v>292238.40000000002</v>
      </c>
      <c r="AE265" s="522">
        <v>0</v>
      </c>
      <c r="AF265" s="522">
        <v>0</v>
      </c>
      <c r="AG265" s="522">
        <v>0</v>
      </c>
      <c r="AH265" s="522">
        <v>0</v>
      </c>
      <c r="AI265" s="522">
        <v>466448.6</v>
      </c>
      <c r="AJ265" s="522">
        <v>60973</v>
      </c>
      <c r="AK265" s="522">
        <v>0</v>
      </c>
      <c r="AL265" s="522">
        <v>81990</v>
      </c>
      <c r="AM265" s="522">
        <v>3424</v>
      </c>
      <c r="AN265" s="522">
        <v>50256.01</v>
      </c>
      <c r="AO265" s="522">
        <v>106513</v>
      </c>
      <c r="AP265" s="522">
        <v>3708.53</v>
      </c>
      <c r="AQ265" s="522">
        <v>0</v>
      </c>
      <c r="AR265" s="522">
        <v>52300</v>
      </c>
      <c r="AS265" s="522">
        <v>10708</v>
      </c>
      <c r="AT265" s="522">
        <v>50420</v>
      </c>
      <c r="AU265" s="522">
        <v>0</v>
      </c>
      <c r="AV265" s="522">
        <v>0</v>
      </c>
      <c r="AW265" s="522">
        <v>0</v>
      </c>
      <c r="AX265" s="522">
        <v>26800</v>
      </c>
      <c r="AY265" s="522">
        <v>78580</v>
      </c>
      <c r="AZ265" s="522">
        <v>0</v>
      </c>
      <c r="BA265" s="522">
        <v>37450</v>
      </c>
      <c r="BB265" s="522">
        <v>0</v>
      </c>
      <c r="BC265" s="522">
        <v>0</v>
      </c>
      <c r="BD265" s="522">
        <v>0</v>
      </c>
      <c r="BE265" s="522">
        <v>23070</v>
      </c>
      <c r="BF265" s="522">
        <v>0</v>
      </c>
      <c r="BG265" s="522">
        <v>51800</v>
      </c>
      <c r="BH265" s="522">
        <v>0</v>
      </c>
      <c r="BI265" s="522">
        <v>0</v>
      </c>
      <c r="BJ265" s="522">
        <v>0</v>
      </c>
      <c r="BK265" s="522">
        <v>0</v>
      </c>
      <c r="BL265" s="522">
        <v>0</v>
      </c>
      <c r="BM265" s="522">
        <v>33223.5</v>
      </c>
      <c r="BN265" s="522">
        <v>179380.15</v>
      </c>
      <c r="BO265" s="522">
        <v>79132.92</v>
      </c>
      <c r="BP265" s="522">
        <v>0</v>
      </c>
      <c r="BQ265" s="522">
        <v>0</v>
      </c>
      <c r="BR265" s="522">
        <v>48697.279999999999</v>
      </c>
      <c r="BS265" s="522">
        <v>12700</v>
      </c>
      <c r="BT265" s="522">
        <v>80455</v>
      </c>
      <c r="BU265" s="522">
        <v>70095.19</v>
      </c>
      <c r="BV265" s="522">
        <v>44512</v>
      </c>
      <c r="BW265" s="522">
        <v>26536</v>
      </c>
      <c r="BX265" s="522">
        <v>49755</v>
      </c>
      <c r="BY265" s="522">
        <v>29955</v>
      </c>
      <c r="BZ265" s="522">
        <v>264855.53000000003</v>
      </c>
      <c r="CA265" s="522">
        <v>139100</v>
      </c>
      <c r="CB265" s="522">
        <v>20223</v>
      </c>
      <c r="CC265" s="503">
        <f t="shared" si="6"/>
        <v>3351559.1099999994</v>
      </c>
      <c r="CD265" s="523"/>
      <c r="CE265" s="523"/>
      <c r="CF265" s="523"/>
      <c r="CG265" s="523"/>
      <c r="CH265" s="523"/>
      <c r="CI265" s="523"/>
    </row>
    <row r="266" spans="1:87" s="524" customFormat="1" x14ac:dyDescent="0.2">
      <c r="A266" s="521" t="s">
        <v>6490</v>
      </c>
      <c r="B266" s="497" t="s">
        <v>33</v>
      </c>
      <c r="C266" s="498" t="s">
        <v>34</v>
      </c>
      <c r="D266" s="499">
        <v>51120</v>
      </c>
      <c r="E266" s="525" t="s">
        <v>941</v>
      </c>
      <c r="F266" s="500" t="s">
        <v>325</v>
      </c>
      <c r="G266" s="501" t="s">
        <v>326</v>
      </c>
      <c r="H266" s="502">
        <v>64458.94</v>
      </c>
      <c r="I266" s="522">
        <v>2000</v>
      </c>
      <c r="J266" s="522">
        <v>0</v>
      </c>
      <c r="K266" s="522">
        <v>0</v>
      </c>
      <c r="L266" s="522">
        <v>0</v>
      </c>
      <c r="M266" s="522">
        <v>0</v>
      </c>
      <c r="N266" s="522">
        <v>0</v>
      </c>
      <c r="O266" s="522">
        <v>18640</v>
      </c>
      <c r="P266" s="522">
        <v>0</v>
      </c>
      <c r="Q266" s="522">
        <v>5029</v>
      </c>
      <c r="R266" s="522">
        <v>0</v>
      </c>
      <c r="S266" s="522">
        <v>0</v>
      </c>
      <c r="T266" s="522">
        <v>0</v>
      </c>
      <c r="U266" s="522">
        <v>0</v>
      </c>
      <c r="V266" s="522">
        <v>0</v>
      </c>
      <c r="W266" s="522">
        <v>0</v>
      </c>
      <c r="X266" s="522">
        <v>0</v>
      </c>
      <c r="Y266" s="522">
        <v>0</v>
      </c>
      <c r="Z266" s="522">
        <v>0</v>
      </c>
      <c r="AA266" s="522">
        <v>0</v>
      </c>
      <c r="AB266" s="522">
        <v>0</v>
      </c>
      <c r="AC266" s="522">
        <v>0</v>
      </c>
      <c r="AD266" s="522">
        <v>0</v>
      </c>
      <c r="AE266" s="522">
        <v>0</v>
      </c>
      <c r="AF266" s="522">
        <v>0</v>
      </c>
      <c r="AG266" s="522">
        <v>0</v>
      </c>
      <c r="AH266" s="522">
        <v>0</v>
      </c>
      <c r="AI266" s="522">
        <v>0</v>
      </c>
      <c r="AJ266" s="522">
        <v>0</v>
      </c>
      <c r="AK266" s="522">
        <v>1580</v>
      </c>
      <c r="AL266" s="522">
        <v>470</v>
      </c>
      <c r="AM266" s="522">
        <v>0</v>
      </c>
      <c r="AN266" s="522">
        <v>0</v>
      </c>
      <c r="AO266" s="522">
        <v>3500</v>
      </c>
      <c r="AP266" s="522">
        <v>0</v>
      </c>
      <c r="AQ266" s="522">
        <v>0</v>
      </c>
      <c r="AR266" s="522">
        <v>500</v>
      </c>
      <c r="AS266" s="522">
        <v>2150</v>
      </c>
      <c r="AT266" s="522">
        <v>0</v>
      </c>
      <c r="AU266" s="522">
        <v>5400</v>
      </c>
      <c r="AV266" s="522">
        <v>0</v>
      </c>
      <c r="AW266" s="522">
        <v>0</v>
      </c>
      <c r="AX266" s="522">
        <v>46312</v>
      </c>
      <c r="AY266" s="522">
        <v>2765</v>
      </c>
      <c r="AZ266" s="522">
        <v>0</v>
      </c>
      <c r="BA266" s="522">
        <v>0</v>
      </c>
      <c r="BB266" s="522">
        <v>0</v>
      </c>
      <c r="BC266" s="522">
        <v>0</v>
      </c>
      <c r="BD266" s="522">
        <v>0</v>
      </c>
      <c r="BE266" s="522">
        <v>19795</v>
      </c>
      <c r="BF266" s="522">
        <v>0</v>
      </c>
      <c r="BG266" s="522">
        <v>0</v>
      </c>
      <c r="BH266" s="522">
        <v>0</v>
      </c>
      <c r="BI266" s="522">
        <v>0</v>
      </c>
      <c r="BJ266" s="522">
        <v>0</v>
      </c>
      <c r="BK266" s="522">
        <v>0</v>
      </c>
      <c r="BL266" s="522">
        <v>0</v>
      </c>
      <c r="BM266" s="522">
        <v>0</v>
      </c>
      <c r="BN266" s="522">
        <v>0</v>
      </c>
      <c r="BO266" s="522">
        <v>0</v>
      </c>
      <c r="BP266" s="522">
        <v>0</v>
      </c>
      <c r="BQ266" s="522">
        <v>0</v>
      </c>
      <c r="BR266" s="522">
        <v>0</v>
      </c>
      <c r="BS266" s="522">
        <v>0</v>
      </c>
      <c r="BT266" s="522">
        <v>5500</v>
      </c>
      <c r="BU266" s="522">
        <v>5780</v>
      </c>
      <c r="BV266" s="522">
        <v>0</v>
      </c>
      <c r="BW266" s="522">
        <v>0</v>
      </c>
      <c r="BX266" s="522">
        <v>11100</v>
      </c>
      <c r="BY266" s="522">
        <v>5500</v>
      </c>
      <c r="BZ266" s="522">
        <v>5190</v>
      </c>
      <c r="CA266" s="522">
        <v>0</v>
      </c>
      <c r="CB266" s="522">
        <v>5950</v>
      </c>
      <c r="CC266" s="503">
        <f t="shared" si="6"/>
        <v>211619.94</v>
      </c>
      <c r="CD266" s="523"/>
      <c r="CE266" s="523"/>
      <c r="CF266" s="523"/>
      <c r="CG266" s="523"/>
      <c r="CH266" s="523"/>
      <c r="CI266" s="523"/>
    </row>
    <row r="267" spans="1:87" s="524" customFormat="1" x14ac:dyDescent="0.2">
      <c r="A267" s="521" t="s">
        <v>6490</v>
      </c>
      <c r="B267" s="497" t="s">
        <v>33</v>
      </c>
      <c r="C267" s="498" t="s">
        <v>34</v>
      </c>
      <c r="D267" s="499">
        <v>51100</v>
      </c>
      <c r="E267" s="525" t="s">
        <v>943</v>
      </c>
      <c r="F267" s="500" t="s">
        <v>327</v>
      </c>
      <c r="G267" s="501" t="s">
        <v>328</v>
      </c>
      <c r="H267" s="502">
        <v>8664048.8900000006</v>
      </c>
      <c r="I267" s="522">
        <v>605430.80000000005</v>
      </c>
      <c r="J267" s="522">
        <v>1832459.07</v>
      </c>
      <c r="K267" s="522">
        <v>427555.3</v>
      </c>
      <c r="L267" s="522">
        <v>666991.69999999995</v>
      </c>
      <c r="M267" s="522">
        <v>79893.7</v>
      </c>
      <c r="N267" s="522">
        <v>10113194.970000001</v>
      </c>
      <c r="O267" s="522">
        <v>637452.31999999995</v>
      </c>
      <c r="P267" s="522">
        <v>0</v>
      </c>
      <c r="Q267" s="522">
        <v>1040408.59</v>
      </c>
      <c r="R267" s="522">
        <v>124620</v>
      </c>
      <c r="S267" s="522">
        <v>998554.65</v>
      </c>
      <c r="T267" s="522">
        <v>449453</v>
      </c>
      <c r="U267" s="522">
        <v>248674.8</v>
      </c>
      <c r="V267" s="522">
        <v>40767</v>
      </c>
      <c r="W267" s="522">
        <v>148000</v>
      </c>
      <c r="X267" s="522">
        <v>178107</v>
      </c>
      <c r="Y267" s="522">
        <v>449673.98</v>
      </c>
      <c r="Z267" s="522">
        <v>3118520.76</v>
      </c>
      <c r="AA267" s="522">
        <v>2052952.84</v>
      </c>
      <c r="AB267" s="522">
        <v>277186</v>
      </c>
      <c r="AC267" s="522">
        <v>2165823.96</v>
      </c>
      <c r="AD267" s="522">
        <v>227573.54</v>
      </c>
      <c r="AE267" s="522">
        <v>0</v>
      </c>
      <c r="AF267" s="522">
        <v>82830</v>
      </c>
      <c r="AG267" s="522">
        <v>48150</v>
      </c>
      <c r="AH267" s="522">
        <v>41150</v>
      </c>
      <c r="AI267" s="522">
        <v>11763709.77</v>
      </c>
      <c r="AJ267" s="522">
        <v>360858.02</v>
      </c>
      <c r="AK267" s="522">
        <v>140358.78</v>
      </c>
      <c r="AL267" s="522">
        <v>199370.85</v>
      </c>
      <c r="AM267" s="522">
        <v>57088.07</v>
      </c>
      <c r="AN267" s="522">
        <v>246692.57</v>
      </c>
      <c r="AO267" s="522">
        <v>246189</v>
      </c>
      <c r="AP267" s="522">
        <v>197186</v>
      </c>
      <c r="AQ267" s="522">
        <v>176278.06</v>
      </c>
      <c r="AR267" s="522">
        <v>154652.70000000001</v>
      </c>
      <c r="AS267" s="522">
        <v>185572</v>
      </c>
      <c r="AT267" s="522">
        <v>133415</v>
      </c>
      <c r="AU267" s="522">
        <v>1119992.98</v>
      </c>
      <c r="AV267" s="522">
        <v>8654</v>
      </c>
      <c r="AW267" s="522">
        <v>125075.86</v>
      </c>
      <c r="AX267" s="522">
        <v>250693</v>
      </c>
      <c r="AY267" s="522">
        <v>234462</v>
      </c>
      <c r="AZ267" s="522">
        <v>65425</v>
      </c>
      <c r="BA267" s="522">
        <v>64277.2</v>
      </c>
      <c r="BB267" s="522">
        <v>1562147.23</v>
      </c>
      <c r="BC267" s="522">
        <v>137900</v>
      </c>
      <c r="BD267" s="522">
        <v>300214.59999999998</v>
      </c>
      <c r="BE267" s="522">
        <v>467600.2</v>
      </c>
      <c r="BF267" s="522">
        <v>257200.75</v>
      </c>
      <c r="BG267" s="522">
        <v>114045.55</v>
      </c>
      <c r="BH267" s="522">
        <v>314422.5</v>
      </c>
      <c r="BI267" s="522">
        <v>1333825.51</v>
      </c>
      <c r="BJ267" s="522">
        <v>279008</v>
      </c>
      <c r="BK267" s="522">
        <v>54310.78</v>
      </c>
      <c r="BL267" s="522">
        <v>49100</v>
      </c>
      <c r="BM267" s="522">
        <v>10344999.76</v>
      </c>
      <c r="BN267" s="522">
        <v>1610775.3</v>
      </c>
      <c r="BO267" s="522">
        <v>281680</v>
      </c>
      <c r="BP267" s="522">
        <v>41546</v>
      </c>
      <c r="BQ267" s="522">
        <v>46985</v>
      </c>
      <c r="BR267" s="522">
        <v>92465</v>
      </c>
      <c r="BS267" s="522">
        <v>38923.61</v>
      </c>
      <c r="BT267" s="522">
        <v>5170281.8499999996</v>
      </c>
      <c r="BU267" s="522">
        <v>144296.42000000001</v>
      </c>
      <c r="BV267" s="522">
        <v>141801.54</v>
      </c>
      <c r="BW267" s="522">
        <v>168578.2</v>
      </c>
      <c r="BX267" s="522">
        <v>168038.86</v>
      </c>
      <c r="BY267" s="522">
        <v>1336376</v>
      </c>
      <c r="BZ267" s="522">
        <v>94850</v>
      </c>
      <c r="CA267" s="522">
        <v>140685</v>
      </c>
      <c r="CB267" s="522">
        <v>76875</v>
      </c>
      <c r="CC267" s="503">
        <f t="shared" si="6"/>
        <v>75218356.390000015</v>
      </c>
      <c r="CD267" s="523"/>
      <c r="CE267" s="523"/>
      <c r="CF267" s="523"/>
      <c r="CG267" s="523"/>
      <c r="CH267" s="523"/>
      <c r="CI267" s="523"/>
    </row>
    <row r="268" spans="1:87" s="524" customFormat="1" x14ac:dyDescent="0.2">
      <c r="A268" s="521" t="s">
        <v>6490</v>
      </c>
      <c r="B268" s="497" t="s">
        <v>33</v>
      </c>
      <c r="C268" s="498" t="s">
        <v>34</v>
      </c>
      <c r="D268" s="499">
        <v>51100</v>
      </c>
      <c r="E268" s="525" t="s">
        <v>943</v>
      </c>
      <c r="F268" s="500" t="s">
        <v>329</v>
      </c>
      <c r="G268" s="501" t="s">
        <v>330</v>
      </c>
      <c r="H268" s="502">
        <v>0</v>
      </c>
      <c r="I268" s="522">
        <v>941.6</v>
      </c>
      <c r="J268" s="522">
        <v>37022</v>
      </c>
      <c r="K268" s="522">
        <v>1605</v>
      </c>
      <c r="L268" s="522">
        <v>0</v>
      </c>
      <c r="M268" s="522">
        <v>0</v>
      </c>
      <c r="N268" s="522">
        <v>4500</v>
      </c>
      <c r="O268" s="522">
        <v>69817.5</v>
      </c>
      <c r="P268" s="522">
        <v>0</v>
      </c>
      <c r="Q268" s="522">
        <v>2680</v>
      </c>
      <c r="R268" s="522">
        <v>600</v>
      </c>
      <c r="S268" s="522">
        <v>0</v>
      </c>
      <c r="T268" s="522">
        <v>0</v>
      </c>
      <c r="U268" s="522">
        <v>26017</v>
      </c>
      <c r="V268" s="522">
        <v>0</v>
      </c>
      <c r="W268" s="522">
        <v>51521</v>
      </c>
      <c r="X268" s="522">
        <v>5938.75</v>
      </c>
      <c r="Y268" s="522">
        <v>9460</v>
      </c>
      <c r="Z268" s="522">
        <v>0</v>
      </c>
      <c r="AA268" s="522">
        <v>78122.8</v>
      </c>
      <c r="AB268" s="522">
        <v>1177</v>
      </c>
      <c r="AC268" s="522">
        <v>22084.799999999999</v>
      </c>
      <c r="AD268" s="522">
        <v>321</v>
      </c>
      <c r="AE268" s="522">
        <v>4700</v>
      </c>
      <c r="AF268" s="522">
        <v>1400</v>
      </c>
      <c r="AG268" s="522">
        <v>1391</v>
      </c>
      <c r="AH268" s="522">
        <v>0</v>
      </c>
      <c r="AI268" s="522">
        <v>2605.4499999999998</v>
      </c>
      <c r="AJ268" s="522">
        <v>0</v>
      </c>
      <c r="AK268" s="522">
        <v>0</v>
      </c>
      <c r="AL268" s="522">
        <v>0</v>
      </c>
      <c r="AM268" s="522">
        <v>0</v>
      </c>
      <c r="AN268" s="522">
        <v>0</v>
      </c>
      <c r="AO268" s="522">
        <v>3000</v>
      </c>
      <c r="AP268" s="522">
        <v>7016</v>
      </c>
      <c r="AQ268" s="522">
        <v>61130</v>
      </c>
      <c r="AR268" s="522">
        <v>0</v>
      </c>
      <c r="AS268" s="522">
        <v>7700</v>
      </c>
      <c r="AT268" s="522">
        <v>0</v>
      </c>
      <c r="AU268" s="522">
        <v>13000</v>
      </c>
      <c r="AV268" s="522">
        <v>21103</v>
      </c>
      <c r="AW268" s="522">
        <v>3330</v>
      </c>
      <c r="AX268" s="522">
        <v>17037</v>
      </c>
      <c r="AY268" s="522">
        <v>27640</v>
      </c>
      <c r="AZ268" s="522">
        <v>7498</v>
      </c>
      <c r="BA268" s="522">
        <v>2200</v>
      </c>
      <c r="BB268" s="522">
        <v>1324000</v>
      </c>
      <c r="BC268" s="522">
        <v>0</v>
      </c>
      <c r="BD268" s="522">
        <v>0</v>
      </c>
      <c r="BE268" s="522">
        <v>14900</v>
      </c>
      <c r="BF268" s="522">
        <v>8881</v>
      </c>
      <c r="BG268" s="522">
        <v>2000</v>
      </c>
      <c r="BH268" s="522">
        <v>0</v>
      </c>
      <c r="BI268" s="522">
        <v>0</v>
      </c>
      <c r="BJ268" s="522">
        <v>0</v>
      </c>
      <c r="BK268" s="522">
        <v>1050</v>
      </c>
      <c r="BL268" s="522">
        <v>2000</v>
      </c>
      <c r="BM268" s="522">
        <v>31672</v>
      </c>
      <c r="BN268" s="522">
        <v>0</v>
      </c>
      <c r="BO268" s="522">
        <v>13752</v>
      </c>
      <c r="BP268" s="522">
        <v>9640</v>
      </c>
      <c r="BQ268" s="522">
        <v>0</v>
      </c>
      <c r="BR268" s="522">
        <v>9000</v>
      </c>
      <c r="BS268" s="522">
        <v>2800</v>
      </c>
      <c r="BT268" s="522">
        <v>122569</v>
      </c>
      <c r="BU268" s="522">
        <v>42388</v>
      </c>
      <c r="BV268" s="522">
        <v>24000</v>
      </c>
      <c r="BW268" s="522">
        <v>0</v>
      </c>
      <c r="BX268" s="522">
        <v>11600</v>
      </c>
      <c r="BY268" s="522">
        <v>0</v>
      </c>
      <c r="BZ268" s="522">
        <v>8235</v>
      </c>
      <c r="CA268" s="522">
        <v>8500</v>
      </c>
      <c r="CB268" s="522">
        <v>74180</v>
      </c>
      <c r="CC268" s="503">
        <f t="shared" si="6"/>
        <v>2203725.9</v>
      </c>
      <c r="CD268" s="523"/>
      <c r="CE268" s="523"/>
      <c r="CF268" s="523"/>
      <c r="CG268" s="523"/>
      <c r="CH268" s="523"/>
      <c r="CI268" s="523"/>
    </row>
    <row r="269" spans="1:87" s="524" customFormat="1" x14ac:dyDescent="0.2">
      <c r="A269" s="521" t="s">
        <v>6490</v>
      </c>
      <c r="B269" s="497" t="s">
        <v>33</v>
      </c>
      <c r="C269" s="498" t="s">
        <v>34</v>
      </c>
      <c r="D269" s="499">
        <v>51100</v>
      </c>
      <c r="E269" s="525" t="s">
        <v>943</v>
      </c>
      <c r="F269" s="500" t="s">
        <v>331</v>
      </c>
      <c r="G269" s="501" t="s">
        <v>332</v>
      </c>
      <c r="H269" s="502">
        <v>2277600.11</v>
      </c>
      <c r="I269" s="522">
        <v>321590.57</v>
      </c>
      <c r="J269" s="522">
        <v>165799.91</v>
      </c>
      <c r="K269" s="522">
        <v>26183.200000000001</v>
      </c>
      <c r="L269" s="522">
        <v>182036.02</v>
      </c>
      <c r="M269" s="522">
        <v>55114.2</v>
      </c>
      <c r="N269" s="522">
        <v>4317223.28</v>
      </c>
      <c r="O269" s="522">
        <v>45595</v>
      </c>
      <c r="P269" s="522">
        <v>85486.6</v>
      </c>
      <c r="Q269" s="522">
        <v>156431</v>
      </c>
      <c r="R269" s="522">
        <v>46710</v>
      </c>
      <c r="S269" s="522">
        <v>728262.4</v>
      </c>
      <c r="T269" s="522">
        <v>581807.69999999995</v>
      </c>
      <c r="U269" s="522">
        <v>26115</v>
      </c>
      <c r="V269" s="522">
        <v>0</v>
      </c>
      <c r="W269" s="522">
        <v>1872.5</v>
      </c>
      <c r="X269" s="522">
        <v>320961.15000000002</v>
      </c>
      <c r="Y269" s="522">
        <v>38016</v>
      </c>
      <c r="Z269" s="522">
        <v>1468427.23</v>
      </c>
      <c r="AA269" s="522">
        <v>490957.45</v>
      </c>
      <c r="AB269" s="522">
        <v>83344</v>
      </c>
      <c r="AC269" s="522">
        <v>142750</v>
      </c>
      <c r="AD269" s="522">
        <v>146979</v>
      </c>
      <c r="AE269" s="522">
        <v>0</v>
      </c>
      <c r="AF269" s="522">
        <v>172818</v>
      </c>
      <c r="AG269" s="522">
        <v>0</v>
      </c>
      <c r="AH269" s="522">
        <v>5000</v>
      </c>
      <c r="AI269" s="522">
        <v>323688</v>
      </c>
      <c r="AJ269" s="522">
        <v>60399.56</v>
      </c>
      <c r="AK269" s="522">
        <v>62489.5</v>
      </c>
      <c r="AL269" s="522">
        <v>21864</v>
      </c>
      <c r="AM269" s="522">
        <v>46331</v>
      </c>
      <c r="AN269" s="522">
        <v>11999.9</v>
      </c>
      <c r="AO269" s="522">
        <v>252495.9</v>
      </c>
      <c r="AP269" s="522">
        <v>34079</v>
      </c>
      <c r="AQ269" s="522">
        <v>171140.4</v>
      </c>
      <c r="AR269" s="522">
        <v>135216</v>
      </c>
      <c r="AS269" s="522">
        <v>967779.2</v>
      </c>
      <c r="AT269" s="522">
        <v>89504.57</v>
      </c>
      <c r="AU269" s="522">
        <v>11321.25</v>
      </c>
      <c r="AV269" s="522">
        <v>16276</v>
      </c>
      <c r="AW269" s="522">
        <v>77572.800000000003</v>
      </c>
      <c r="AX269" s="522">
        <v>266205.95</v>
      </c>
      <c r="AY269" s="522">
        <v>96231.4</v>
      </c>
      <c r="AZ269" s="522">
        <v>90320</v>
      </c>
      <c r="BA269" s="522">
        <v>6505.6</v>
      </c>
      <c r="BB269" s="522">
        <v>0</v>
      </c>
      <c r="BC269" s="522">
        <v>0</v>
      </c>
      <c r="BD269" s="522">
        <v>36285</v>
      </c>
      <c r="BE269" s="522">
        <v>51301</v>
      </c>
      <c r="BF269" s="522">
        <v>704893.53</v>
      </c>
      <c r="BG269" s="522">
        <v>35611.14</v>
      </c>
      <c r="BH269" s="522">
        <v>0</v>
      </c>
      <c r="BI269" s="522">
        <v>388933.25</v>
      </c>
      <c r="BJ269" s="522">
        <v>48750</v>
      </c>
      <c r="BK269" s="522">
        <v>11740</v>
      </c>
      <c r="BL269" s="522">
        <v>12811</v>
      </c>
      <c r="BM269" s="522">
        <v>1019962.8</v>
      </c>
      <c r="BN269" s="522">
        <v>276828.84000000003</v>
      </c>
      <c r="BO269" s="522">
        <v>364787.5</v>
      </c>
      <c r="BP269" s="522">
        <v>106507.8</v>
      </c>
      <c r="BQ269" s="522">
        <v>4800</v>
      </c>
      <c r="BR269" s="522">
        <v>329854.3</v>
      </c>
      <c r="BS269" s="522">
        <v>34050</v>
      </c>
      <c r="BT269" s="522">
        <v>1001433.62</v>
      </c>
      <c r="BU269" s="522">
        <v>5747</v>
      </c>
      <c r="BV269" s="522">
        <v>0</v>
      </c>
      <c r="BW269" s="522">
        <v>2996</v>
      </c>
      <c r="BX269" s="522">
        <v>36956.6</v>
      </c>
      <c r="BY269" s="522">
        <v>56096.35</v>
      </c>
      <c r="BZ269" s="522">
        <v>3800</v>
      </c>
      <c r="CA269" s="522">
        <v>2800</v>
      </c>
      <c r="CB269" s="522">
        <v>0</v>
      </c>
      <c r="CC269" s="503">
        <f t="shared" si="6"/>
        <v>19165446.080000006</v>
      </c>
      <c r="CD269" s="523"/>
      <c r="CE269" s="523"/>
      <c r="CF269" s="523"/>
      <c r="CG269" s="523"/>
      <c r="CH269" s="523"/>
      <c r="CI269" s="523"/>
    </row>
    <row r="270" spans="1:87" s="524" customFormat="1" x14ac:dyDescent="0.2">
      <c r="A270" s="521" t="s">
        <v>6490</v>
      </c>
      <c r="B270" s="497" t="s">
        <v>33</v>
      </c>
      <c r="C270" s="498" t="s">
        <v>34</v>
      </c>
      <c r="D270" s="499">
        <v>51100</v>
      </c>
      <c r="E270" s="525" t="s">
        <v>943</v>
      </c>
      <c r="F270" s="500" t="s">
        <v>333</v>
      </c>
      <c r="G270" s="501" t="s">
        <v>334</v>
      </c>
      <c r="H270" s="502">
        <v>683173.5</v>
      </c>
      <c r="I270" s="522">
        <v>178500</v>
      </c>
      <c r="J270" s="522">
        <v>244623.33</v>
      </c>
      <c r="K270" s="522">
        <v>173408</v>
      </c>
      <c r="L270" s="522">
        <v>92983</v>
      </c>
      <c r="M270" s="522">
        <v>18965</v>
      </c>
      <c r="N270" s="522">
        <v>1728580.45</v>
      </c>
      <c r="O270" s="522">
        <v>93400</v>
      </c>
      <c r="P270" s="522">
        <v>0</v>
      </c>
      <c r="Q270" s="522">
        <v>246956</v>
      </c>
      <c r="R270" s="522">
        <v>0</v>
      </c>
      <c r="S270" s="522">
        <v>149800</v>
      </c>
      <c r="T270" s="522">
        <v>133236.5</v>
      </c>
      <c r="U270" s="522">
        <v>63344</v>
      </c>
      <c r="V270" s="522">
        <v>0</v>
      </c>
      <c r="W270" s="522">
        <v>40833.300000000003</v>
      </c>
      <c r="X270" s="522">
        <v>0</v>
      </c>
      <c r="Y270" s="522">
        <v>0</v>
      </c>
      <c r="Z270" s="522">
        <v>837950</v>
      </c>
      <c r="AA270" s="522">
        <v>279740.79999999999</v>
      </c>
      <c r="AB270" s="522">
        <v>106786</v>
      </c>
      <c r="AC270" s="522">
        <v>952066.72</v>
      </c>
      <c r="AD270" s="522">
        <v>0</v>
      </c>
      <c r="AE270" s="522">
        <v>13375</v>
      </c>
      <c r="AF270" s="522">
        <v>10700</v>
      </c>
      <c r="AG270" s="522">
        <v>0</v>
      </c>
      <c r="AH270" s="522">
        <v>126885.95</v>
      </c>
      <c r="AI270" s="522">
        <v>3453782.53</v>
      </c>
      <c r="AJ270" s="522">
        <v>0</v>
      </c>
      <c r="AK270" s="522">
        <v>0</v>
      </c>
      <c r="AL270" s="522">
        <v>0</v>
      </c>
      <c r="AM270" s="522">
        <v>0</v>
      </c>
      <c r="AN270" s="522">
        <v>0</v>
      </c>
      <c r="AO270" s="522">
        <v>0</v>
      </c>
      <c r="AP270" s="522">
        <v>0</v>
      </c>
      <c r="AQ270" s="522">
        <v>0</v>
      </c>
      <c r="AR270" s="522">
        <v>0</v>
      </c>
      <c r="AS270" s="522">
        <v>0</v>
      </c>
      <c r="AT270" s="522">
        <v>0</v>
      </c>
      <c r="AU270" s="522">
        <v>276517.71000000002</v>
      </c>
      <c r="AV270" s="522">
        <v>0</v>
      </c>
      <c r="AW270" s="522">
        <v>0</v>
      </c>
      <c r="AX270" s="522">
        <v>0</v>
      </c>
      <c r="AY270" s="522">
        <v>0</v>
      </c>
      <c r="AZ270" s="522">
        <v>0</v>
      </c>
      <c r="BA270" s="522">
        <v>0</v>
      </c>
      <c r="BB270" s="522">
        <v>1512719</v>
      </c>
      <c r="BC270" s="522">
        <v>0</v>
      </c>
      <c r="BD270" s="522">
        <v>0</v>
      </c>
      <c r="BE270" s="522">
        <v>0</v>
      </c>
      <c r="BF270" s="522">
        <v>172077.4</v>
      </c>
      <c r="BG270" s="522">
        <v>196819.3</v>
      </c>
      <c r="BH270" s="522">
        <v>208649.9</v>
      </c>
      <c r="BI270" s="522">
        <v>0</v>
      </c>
      <c r="BJ270" s="522">
        <v>0</v>
      </c>
      <c r="BK270" s="522">
        <v>0</v>
      </c>
      <c r="BL270" s="522">
        <v>0</v>
      </c>
      <c r="BM270" s="522">
        <v>1959946.6</v>
      </c>
      <c r="BN270" s="522">
        <v>395338</v>
      </c>
      <c r="BO270" s="522">
        <v>0</v>
      </c>
      <c r="BP270" s="522">
        <v>0</v>
      </c>
      <c r="BQ270" s="522">
        <v>0</v>
      </c>
      <c r="BR270" s="522">
        <v>0</v>
      </c>
      <c r="BS270" s="522">
        <v>18220</v>
      </c>
      <c r="BT270" s="522">
        <v>0</v>
      </c>
      <c r="BU270" s="522">
        <v>0</v>
      </c>
      <c r="BV270" s="522">
        <v>0</v>
      </c>
      <c r="BW270" s="522">
        <v>0</v>
      </c>
      <c r="BX270" s="522">
        <v>183505</v>
      </c>
      <c r="BY270" s="522">
        <v>641120.96</v>
      </c>
      <c r="BZ270" s="522">
        <v>0</v>
      </c>
      <c r="CA270" s="522">
        <v>0</v>
      </c>
      <c r="CB270" s="522">
        <v>0</v>
      </c>
      <c r="CC270" s="503">
        <f t="shared" si="6"/>
        <v>15194003.950000003</v>
      </c>
      <c r="CD270" s="523"/>
      <c r="CE270" s="523"/>
      <c r="CF270" s="523"/>
      <c r="CG270" s="523"/>
      <c r="CH270" s="523"/>
      <c r="CI270" s="523"/>
    </row>
    <row r="271" spans="1:87" s="524" customFormat="1" x14ac:dyDescent="0.2">
      <c r="A271" s="521" t="s">
        <v>6490</v>
      </c>
      <c r="B271" s="497" t="s">
        <v>33</v>
      </c>
      <c r="C271" s="498" t="s">
        <v>34</v>
      </c>
      <c r="D271" s="499">
        <v>51100</v>
      </c>
      <c r="E271" s="525" t="s">
        <v>943</v>
      </c>
      <c r="F271" s="500" t="s">
        <v>335</v>
      </c>
      <c r="G271" s="501" t="s">
        <v>336</v>
      </c>
      <c r="H271" s="502">
        <v>0</v>
      </c>
      <c r="I271" s="502">
        <v>0</v>
      </c>
      <c r="J271" s="502">
        <v>0</v>
      </c>
      <c r="K271" s="502">
        <v>0</v>
      </c>
      <c r="L271" s="502">
        <v>0</v>
      </c>
      <c r="M271" s="502">
        <v>0</v>
      </c>
      <c r="N271" s="502">
        <v>0</v>
      </c>
      <c r="O271" s="502">
        <v>0</v>
      </c>
      <c r="P271" s="502">
        <v>70000</v>
      </c>
      <c r="Q271" s="502">
        <v>0</v>
      </c>
      <c r="R271" s="502">
        <v>0</v>
      </c>
      <c r="S271" s="502">
        <v>136753.48000000001</v>
      </c>
      <c r="T271" s="502">
        <v>0</v>
      </c>
      <c r="U271" s="502">
        <v>705411.84</v>
      </c>
      <c r="V271" s="502">
        <v>0</v>
      </c>
      <c r="W271" s="502">
        <v>0</v>
      </c>
      <c r="X271" s="502">
        <v>128700</v>
      </c>
      <c r="Y271" s="502">
        <v>0</v>
      </c>
      <c r="Z271" s="502">
        <v>0</v>
      </c>
      <c r="AA271" s="502">
        <v>0</v>
      </c>
      <c r="AB271" s="502">
        <v>0</v>
      </c>
      <c r="AC271" s="502">
        <v>610000</v>
      </c>
      <c r="AD271" s="502">
        <v>550000</v>
      </c>
      <c r="AE271" s="502">
        <v>0</v>
      </c>
      <c r="AF271" s="502">
        <v>0</v>
      </c>
      <c r="AG271" s="502">
        <v>0</v>
      </c>
      <c r="AH271" s="502">
        <v>42500</v>
      </c>
      <c r="AI271" s="502">
        <v>0</v>
      </c>
      <c r="AJ271" s="502">
        <v>0</v>
      </c>
      <c r="AK271" s="502">
        <v>0</v>
      </c>
      <c r="AL271" s="502">
        <v>1500</v>
      </c>
      <c r="AM271" s="502">
        <v>0</v>
      </c>
      <c r="AN271" s="502">
        <v>32150</v>
      </c>
      <c r="AO271" s="502">
        <v>0</v>
      </c>
      <c r="AP271" s="502">
        <v>0</v>
      </c>
      <c r="AQ271" s="502">
        <v>123840</v>
      </c>
      <c r="AR271" s="502">
        <v>56250</v>
      </c>
      <c r="AS271" s="502">
        <v>99000</v>
      </c>
      <c r="AT271" s="502">
        <v>0</v>
      </c>
      <c r="AU271" s="502">
        <v>0</v>
      </c>
      <c r="AV271" s="502">
        <v>98110</v>
      </c>
      <c r="AW271" s="502">
        <v>0</v>
      </c>
      <c r="AX271" s="502">
        <v>0</v>
      </c>
      <c r="AY271" s="502">
        <v>0</v>
      </c>
      <c r="AZ271" s="502">
        <v>0</v>
      </c>
      <c r="BA271" s="502">
        <v>0</v>
      </c>
      <c r="BB271" s="502">
        <v>0</v>
      </c>
      <c r="BC271" s="502">
        <v>430833.37</v>
      </c>
      <c r="BD271" s="502">
        <v>0</v>
      </c>
      <c r="BE271" s="502">
        <v>0</v>
      </c>
      <c r="BF271" s="502">
        <v>0</v>
      </c>
      <c r="BG271" s="502">
        <v>19660</v>
      </c>
      <c r="BH271" s="502">
        <v>0</v>
      </c>
      <c r="BI271" s="502">
        <v>154000</v>
      </c>
      <c r="BJ271" s="502">
        <v>289890</v>
      </c>
      <c r="BK271" s="502">
        <v>0</v>
      </c>
      <c r="BL271" s="502">
        <v>0</v>
      </c>
      <c r="BM271" s="502">
        <v>603796</v>
      </c>
      <c r="BN271" s="502">
        <v>0</v>
      </c>
      <c r="BO271" s="502">
        <v>80000</v>
      </c>
      <c r="BP271" s="502">
        <v>0</v>
      </c>
      <c r="BQ271" s="502">
        <v>6766</v>
      </c>
      <c r="BR271" s="502">
        <v>0</v>
      </c>
      <c r="BS271" s="502">
        <v>0</v>
      </c>
      <c r="BT271" s="502">
        <v>0</v>
      </c>
      <c r="BU271" s="502">
        <v>0</v>
      </c>
      <c r="BV271" s="502">
        <v>18190</v>
      </c>
      <c r="BW271" s="502">
        <v>0</v>
      </c>
      <c r="BX271" s="502">
        <v>0</v>
      </c>
      <c r="BY271" s="502">
        <v>0</v>
      </c>
      <c r="BZ271" s="502">
        <v>0</v>
      </c>
      <c r="CA271" s="502">
        <v>0</v>
      </c>
      <c r="CB271" s="502">
        <v>0</v>
      </c>
      <c r="CC271" s="503">
        <f t="shared" si="6"/>
        <v>4257350.6899999995</v>
      </c>
      <c r="CD271" s="523"/>
      <c r="CE271" s="523"/>
      <c r="CF271" s="523"/>
      <c r="CG271" s="523"/>
      <c r="CH271" s="523"/>
      <c r="CI271" s="523"/>
    </row>
    <row r="272" spans="1:87" s="524" customFormat="1" x14ac:dyDescent="0.2">
      <c r="A272" s="521" t="s">
        <v>6490</v>
      </c>
      <c r="B272" s="497" t="s">
        <v>33</v>
      </c>
      <c r="C272" s="498" t="s">
        <v>34</v>
      </c>
      <c r="D272" s="499">
        <v>51110</v>
      </c>
      <c r="E272" s="525" t="s">
        <v>945</v>
      </c>
      <c r="F272" s="500" t="s">
        <v>337</v>
      </c>
      <c r="G272" s="501" t="s">
        <v>1045</v>
      </c>
      <c r="H272" s="502">
        <v>32841510.199999999</v>
      </c>
      <c r="I272" s="522">
        <v>99691.67</v>
      </c>
      <c r="J272" s="522">
        <v>478889.17</v>
      </c>
      <c r="K272" s="522">
        <v>0</v>
      </c>
      <c r="L272" s="522">
        <v>0</v>
      </c>
      <c r="M272" s="522">
        <v>0</v>
      </c>
      <c r="N272" s="522">
        <v>11186532.18</v>
      </c>
      <c r="O272" s="522">
        <v>1347673</v>
      </c>
      <c r="P272" s="522">
        <v>80740</v>
      </c>
      <c r="Q272" s="522">
        <v>316721</v>
      </c>
      <c r="R272" s="522">
        <v>0</v>
      </c>
      <c r="S272" s="522">
        <v>136750</v>
      </c>
      <c r="T272" s="522">
        <v>0</v>
      </c>
      <c r="U272" s="522">
        <v>2206150.2799999998</v>
      </c>
      <c r="V272" s="522">
        <v>0</v>
      </c>
      <c r="W272" s="522">
        <v>0</v>
      </c>
      <c r="X272" s="522">
        <v>43000</v>
      </c>
      <c r="Y272" s="522">
        <v>56454.81</v>
      </c>
      <c r="Z272" s="522">
        <v>1467232.13</v>
      </c>
      <c r="AA272" s="522">
        <v>818858.25</v>
      </c>
      <c r="AB272" s="522">
        <v>191382</v>
      </c>
      <c r="AC272" s="522">
        <v>139000</v>
      </c>
      <c r="AD272" s="522">
        <v>28000</v>
      </c>
      <c r="AE272" s="522">
        <v>0</v>
      </c>
      <c r="AF272" s="522">
        <v>385917.6</v>
      </c>
      <c r="AG272" s="522">
        <v>0</v>
      </c>
      <c r="AH272" s="522">
        <v>0</v>
      </c>
      <c r="AI272" s="522">
        <v>2782235</v>
      </c>
      <c r="AJ272" s="522">
        <v>318450.46000000002</v>
      </c>
      <c r="AK272" s="522">
        <v>0</v>
      </c>
      <c r="AL272" s="522">
        <v>100</v>
      </c>
      <c r="AM272" s="522">
        <v>0</v>
      </c>
      <c r="AN272" s="522">
        <v>65793.81</v>
      </c>
      <c r="AO272" s="522">
        <v>0</v>
      </c>
      <c r="AP272" s="522">
        <v>60970</v>
      </c>
      <c r="AQ272" s="522">
        <v>71699.97</v>
      </c>
      <c r="AR272" s="522">
        <v>51740</v>
      </c>
      <c r="AS272" s="522">
        <v>0</v>
      </c>
      <c r="AT272" s="522">
        <v>0</v>
      </c>
      <c r="AU272" s="522">
        <v>276166.5</v>
      </c>
      <c r="AV272" s="522">
        <v>0</v>
      </c>
      <c r="AW272" s="522">
        <v>20000</v>
      </c>
      <c r="AX272" s="522">
        <v>0</v>
      </c>
      <c r="AY272" s="522">
        <v>0</v>
      </c>
      <c r="AZ272" s="522">
        <v>0</v>
      </c>
      <c r="BA272" s="522">
        <v>120000</v>
      </c>
      <c r="BB272" s="522">
        <v>1699461.5</v>
      </c>
      <c r="BC272" s="522">
        <v>173664</v>
      </c>
      <c r="BD272" s="522">
        <v>60960</v>
      </c>
      <c r="BE272" s="522">
        <v>65000.01</v>
      </c>
      <c r="BF272" s="522">
        <v>0</v>
      </c>
      <c r="BG272" s="522">
        <v>0</v>
      </c>
      <c r="BH272" s="522">
        <v>0</v>
      </c>
      <c r="BI272" s="522">
        <v>0</v>
      </c>
      <c r="BJ272" s="522">
        <v>26800</v>
      </c>
      <c r="BK272" s="522">
        <v>0</v>
      </c>
      <c r="BL272" s="522">
        <v>0</v>
      </c>
      <c r="BM272" s="522">
        <v>1724265.82</v>
      </c>
      <c r="BN272" s="522">
        <v>0</v>
      </c>
      <c r="BO272" s="522">
        <v>26550</v>
      </c>
      <c r="BP272" s="522">
        <v>4494</v>
      </c>
      <c r="BQ272" s="522">
        <v>0</v>
      </c>
      <c r="BR272" s="522">
        <v>0</v>
      </c>
      <c r="BS272" s="522">
        <v>62142</v>
      </c>
      <c r="BT272" s="522">
        <v>4775835.1100000003</v>
      </c>
      <c r="BU272" s="522">
        <v>0</v>
      </c>
      <c r="BV272" s="522">
        <v>53285.8</v>
      </c>
      <c r="BW272" s="522">
        <v>0</v>
      </c>
      <c r="BX272" s="522">
        <v>1200</v>
      </c>
      <c r="BY272" s="522">
        <v>31400</v>
      </c>
      <c r="BZ272" s="522">
        <v>0</v>
      </c>
      <c r="CA272" s="522">
        <v>0</v>
      </c>
      <c r="CB272" s="522">
        <v>0</v>
      </c>
      <c r="CC272" s="503">
        <f t="shared" si="6"/>
        <v>64296716.270000003</v>
      </c>
      <c r="CD272" s="523"/>
      <c r="CE272" s="523"/>
      <c r="CF272" s="523"/>
      <c r="CG272" s="523"/>
      <c r="CH272" s="523"/>
      <c r="CI272" s="523"/>
    </row>
    <row r="273" spans="1:87" s="524" customFormat="1" x14ac:dyDescent="0.2">
      <c r="A273" s="521" t="s">
        <v>6490</v>
      </c>
      <c r="B273" s="497" t="s">
        <v>33</v>
      </c>
      <c r="C273" s="498" t="s">
        <v>34</v>
      </c>
      <c r="D273" s="499">
        <v>51110</v>
      </c>
      <c r="E273" s="525" t="s">
        <v>945</v>
      </c>
      <c r="F273" s="500" t="s">
        <v>338</v>
      </c>
      <c r="G273" s="501" t="s">
        <v>339</v>
      </c>
      <c r="H273" s="502">
        <v>2609141.9</v>
      </c>
      <c r="I273" s="522">
        <v>0</v>
      </c>
      <c r="J273" s="522">
        <v>678306</v>
      </c>
      <c r="K273" s="522">
        <v>40874</v>
      </c>
      <c r="L273" s="522">
        <v>0</v>
      </c>
      <c r="M273" s="522">
        <v>0</v>
      </c>
      <c r="N273" s="522">
        <v>2924821.76</v>
      </c>
      <c r="O273" s="522">
        <v>211860</v>
      </c>
      <c r="P273" s="522">
        <v>396562.5</v>
      </c>
      <c r="Q273" s="522">
        <v>0</v>
      </c>
      <c r="R273" s="522">
        <v>16531</v>
      </c>
      <c r="S273" s="522">
        <v>247186.2</v>
      </c>
      <c r="T273" s="522">
        <v>689861.03</v>
      </c>
      <c r="U273" s="522">
        <v>806555.27</v>
      </c>
      <c r="V273" s="522">
        <v>0</v>
      </c>
      <c r="W273" s="522">
        <v>0</v>
      </c>
      <c r="X273" s="522">
        <v>122600</v>
      </c>
      <c r="Y273" s="522">
        <v>329300</v>
      </c>
      <c r="Z273" s="522">
        <v>448961.94</v>
      </c>
      <c r="AA273" s="522">
        <v>340932.65</v>
      </c>
      <c r="AB273" s="522">
        <v>66022.5</v>
      </c>
      <c r="AC273" s="522">
        <v>49500</v>
      </c>
      <c r="AD273" s="522">
        <v>132440</v>
      </c>
      <c r="AE273" s="522">
        <v>39700</v>
      </c>
      <c r="AF273" s="522">
        <v>63200</v>
      </c>
      <c r="AG273" s="522">
        <v>5350</v>
      </c>
      <c r="AH273" s="522">
        <v>82108.5</v>
      </c>
      <c r="AI273" s="522">
        <v>546563.69999999995</v>
      </c>
      <c r="AJ273" s="522">
        <v>0</v>
      </c>
      <c r="AK273" s="522">
        <v>5500</v>
      </c>
      <c r="AL273" s="522">
        <v>38000</v>
      </c>
      <c r="AM273" s="522">
        <v>3400</v>
      </c>
      <c r="AN273" s="522">
        <v>48650</v>
      </c>
      <c r="AO273" s="522">
        <v>0</v>
      </c>
      <c r="AP273" s="522">
        <v>65150</v>
      </c>
      <c r="AQ273" s="522">
        <v>0</v>
      </c>
      <c r="AR273" s="522">
        <v>0</v>
      </c>
      <c r="AS273" s="522">
        <v>0</v>
      </c>
      <c r="AT273" s="522">
        <v>39900</v>
      </c>
      <c r="AU273" s="522">
        <v>0</v>
      </c>
      <c r="AV273" s="522">
        <v>0</v>
      </c>
      <c r="AW273" s="522">
        <v>0</v>
      </c>
      <c r="AX273" s="522">
        <v>23100</v>
      </c>
      <c r="AY273" s="522">
        <v>28100</v>
      </c>
      <c r="AZ273" s="522">
        <v>0</v>
      </c>
      <c r="BA273" s="522">
        <v>44700</v>
      </c>
      <c r="BB273" s="522">
        <v>57750</v>
      </c>
      <c r="BC273" s="522">
        <v>4300</v>
      </c>
      <c r="BD273" s="522">
        <v>84445</v>
      </c>
      <c r="BE273" s="522">
        <v>21239.5</v>
      </c>
      <c r="BF273" s="522">
        <v>0</v>
      </c>
      <c r="BG273" s="522">
        <v>44619</v>
      </c>
      <c r="BH273" s="522">
        <v>124200</v>
      </c>
      <c r="BI273" s="522">
        <v>0</v>
      </c>
      <c r="BJ273" s="522">
        <v>53000</v>
      </c>
      <c r="BK273" s="522">
        <v>43900</v>
      </c>
      <c r="BL273" s="522">
        <v>9416</v>
      </c>
      <c r="BM273" s="522">
        <v>0</v>
      </c>
      <c r="BN273" s="522">
        <v>727650</v>
      </c>
      <c r="BO273" s="522">
        <v>152710.39999999999</v>
      </c>
      <c r="BP273" s="522">
        <v>45550</v>
      </c>
      <c r="BQ273" s="522">
        <v>34000</v>
      </c>
      <c r="BR273" s="522">
        <v>94450</v>
      </c>
      <c r="BS273" s="522">
        <v>122350</v>
      </c>
      <c r="BT273" s="522">
        <v>460775.22</v>
      </c>
      <c r="BU273" s="522">
        <v>0</v>
      </c>
      <c r="BV273" s="522">
        <v>0</v>
      </c>
      <c r="BW273" s="522">
        <v>0</v>
      </c>
      <c r="BX273" s="522">
        <v>73793.7</v>
      </c>
      <c r="BY273" s="522">
        <v>0</v>
      </c>
      <c r="BZ273" s="522">
        <v>108313.3</v>
      </c>
      <c r="CA273" s="522">
        <v>0</v>
      </c>
      <c r="CB273" s="522">
        <v>0</v>
      </c>
      <c r="CC273" s="503">
        <f t="shared" si="6"/>
        <v>13407341.07</v>
      </c>
      <c r="CD273" s="523"/>
      <c r="CE273" s="523"/>
      <c r="CF273" s="523"/>
      <c r="CG273" s="523"/>
      <c r="CH273" s="523"/>
      <c r="CI273" s="523"/>
    </row>
    <row r="274" spans="1:87" s="524" customFormat="1" x14ac:dyDescent="0.2">
      <c r="A274" s="521" t="s">
        <v>6490</v>
      </c>
      <c r="B274" s="497" t="s">
        <v>33</v>
      </c>
      <c r="C274" s="498" t="s">
        <v>34</v>
      </c>
      <c r="D274" s="499">
        <v>51110</v>
      </c>
      <c r="E274" s="525" t="s">
        <v>945</v>
      </c>
      <c r="F274" s="500" t="s">
        <v>340</v>
      </c>
      <c r="G274" s="501" t="s">
        <v>341</v>
      </c>
      <c r="H274" s="502">
        <v>0</v>
      </c>
      <c r="I274" s="522">
        <v>0</v>
      </c>
      <c r="J274" s="522">
        <v>0</v>
      </c>
      <c r="K274" s="522">
        <v>0</v>
      </c>
      <c r="L274" s="522">
        <v>0</v>
      </c>
      <c r="M274" s="522">
        <v>0</v>
      </c>
      <c r="N274" s="522">
        <v>0</v>
      </c>
      <c r="O274" s="522">
        <v>0</v>
      </c>
      <c r="P274" s="522">
        <v>15690</v>
      </c>
      <c r="Q274" s="522">
        <v>0</v>
      </c>
      <c r="R274" s="522">
        <v>0</v>
      </c>
      <c r="S274" s="522">
        <v>57120</v>
      </c>
      <c r="T274" s="522">
        <v>93982.5</v>
      </c>
      <c r="U274" s="522">
        <v>0</v>
      </c>
      <c r="V274" s="522">
        <v>0</v>
      </c>
      <c r="W274" s="522">
        <v>0</v>
      </c>
      <c r="X274" s="522">
        <v>37450</v>
      </c>
      <c r="Y274" s="522">
        <v>0</v>
      </c>
      <c r="Z274" s="522">
        <v>0</v>
      </c>
      <c r="AA274" s="522">
        <v>0</v>
      </c>
      <c r="AB274" s="522">
        <v>0</v>
      </c>
      <c r="AC274" s="522">
        <v>143150</v>
      </c>
      <c r="AD274" s="522">
        <v>42000</v>
      </c>
      <c r="AE274" s="522">
        <v>0</v>
      </c>
      <c r="AF274" s="522">
        <v>0</v>
      </c>
      <c r="AG274" s="522">
        <v>0</v>
      </c>
      <c r="AH274" s="522">
        <v>0</v>
      </c>
      <c r="AI274" s="522">
        <v>0</v>
      </c>
      <c r="AJ274" s="522">
        <v>0</v>
      </c>
      <c r="AK274" s="522">
        <v>37620</v>
      </c>
      <c r="AL274" s="522">
        <v>500</v>
      </c>
      <c r="AM274" s="522">
        <v>0</v>
      </c>
      <c r="AN274" s="522">
        <v>0</v>
      </c>
      <c r="AO274" s="522">
        <v>0</v>
      </c>
      <c r="AP274" s="522">
        <v>0</v>
      </c>
      <c r="AQ274" s="522">
        <v>0</v>
      </c>
      <c r="AR274" s="522">
        <v>40000</v>
      </c>
      <c r="AS274" s="522">
        <v>0</v>
      </c>
      <c r="AT274" s="522">
        <v>0</v>
      </c>
      <c r="AU274" s="522">
        <v>0</v>
      </c>
      <c r="AV274" s="522">
        <v>0</v>
      </c>
      <c r="AW274" s="522">
        <v>0</v>
      </c>
      <c r="AX274" s="522">
        <v>74186</v>
      </c>
      <c r="AY274" s="522">
        <v>27100</v>
      </c>
      <c r="AZ274" s="522">
        <v>0</v>
      </c>
      <c r="BA274" s="522">
        <v>0</v>
      </c>
      <c r="BB274" s="522">
        <v>0</v>
      </c>
      <c r="BC274" s="522">
        <v>0</v>
      </c>
      <c r="BD274" s="522">
        <v>0</v>
      </c>
      <c r="BE274" s="522">
        <v>0</v>
      </c>
      <c r="BF274" s="522">
        <v>0</v>
      </c>
      <c r="BG274" s="522">
        <v>0</v>
      </c>
      <c r="BH274" s="522">
        <v>0</v>
      </c>
      <c r="BI274" s="522">
        <v>0</v>
      </c>
      <c r="BJ274" s="522">
        <v>0</v>
      </c>
      <c r="BK274" s="522">
        <v>0</v>
      </c>
      <c r="BL274" s="522">
        <v>0</v>
      </c>
      <c r="BM274" s="522">
        <v>0</v>
      </c>
      <c r="BN274" s="522">
        <v>0</v>
      </c>
      <c r="BO274" s="522">
        <v>66498.8</v>
      </c>
      <c r="BP274" s="522">
        <v>0</v>
      </c>
      <c r="BQ274" s="522">
        <v>0</v>
      </c>
      <c r="BR274" s="522">
        <v>110850</v>
      </c>
      <c r="BS274" s="522">
        <v>0</v>
      </c>
      <c r="BT274" s="522">
        <v>17500</v>
      </c>
      <c r="BU274" s="522">
        <v>0</v>
      </c>
      <c r="BV274" s="522">
        <v>0</v>
      </c>
      <c r="BW274" s="522">
        <v>0</v>
      </c>
      <c r="BX274" s="522">
        <v>0</v>
      </c>
      <c r="BY274" s="522">
        <v>102500</v>
      </c>
      <c r="BZ274" s="522">
        <v>0</v>
      </c>
      <c r="CA274" s="522">
        <v>0</v>
      </c>
      <c r="CB274" s="522">
        <v>0</v>
      </c>
      <c r="CC274" s="503">
        <f t="shared" si="6"/>
        <v>866147.3</v>
      </c>
      <c r="CD274" s="523"/>
      <c r="CE274" s="523"/>
      <c r="CF274" s="523"/>
      <c r="CG274" s="523"/>
      <c r="CH274" s="523"/>
      <c r="CI274" s="523"/>
    </row>
    <row r="275" spans="1:87" s="524" customFormat="1" x14ac:dyDescent="0.2">
      <c r="A275" s="521" t="s">
        <v>6490</v>
      </c>
      <c r="B275" s="497" t="s">
        <v>33</v>
      </c>
      <c r="C275" s="498" t="s">
        <v>34</v>
      </c>
      <c r="D275" s="499">
        <v>51110</v>
      </c>
      <c r="E275" s="525" t="s">
        <v>945</v>
      </c>
      <c r="F275" s="500" t="s">
        <v>342</v>
      </c>
      <c r="G275" s="501" t="s">
        <v>343</v>
      </c>
      <c r="H275" s="502">
        <v>22591070</v>
      </c>
      <c r="I275" s="522">
        <v>0</v>
      </c>
      <c r="J275" s="522">
        <v>4417720</v>
      </c>
      <c r="K275" s="522">
        <v>2248000</v>
      </c>
      <c r="L275" s="522">
        <v>1299900</v>
      </c>
      <c r="M275" s="522">
        <v>0</v>
      </c>
      <c r="N275" s="522">
        <v>9130207.5</v>
      </c>
      <c r="O275" s="522">
        <v>3148998.77</v>
      </c>
      <c r="P275" s="522">
        <v>39215</v>
      </c>
      <c r="Q275" s="522">
        <v>7548800</v>
      </c>
      <c r="R275" s="522">
        <v>1237005</v>
      </c>
      <c r="S275" s="522">
        <v>0</v>
      </c>
      <c r="T275" s="522">
        <v>4036674.78</v>
      </c>
      <c r="U275" s="522">
        <v>8701574</v>
      </c>
      <c r="V275" s="522">
        <v>65250</v>
      </c>
      <c r="W275" s="522">
        <v>2032267.25</v>
      </c>
      <c r="X275" s="522">
        <v>1299157.5</v>
      </c>
      <c r="Y275" s="522">
        <v>0</v>
      </c>
      <c r="Z275" s="522">
        <v>28957931.140000001</v>
      </c>
      <c r="AA275" s="522">
        <v>0</v>
      </c>
      <c r="AB275" s="522">
        <v>584060</v>
      </c>
      <c r="AC275" s="522">
        <v>72000</v>
      </c>
      <c r="AD275" s="522">
        <v>1098900</v>
      </c>
      <c r="AE275" s="522">
        <v>0</v>
      </c>
      <c r="AF275" s="522">
        <v>0</v>
      </c>
      <c r="AG275" s="522">
        <v>390600</v>
      </c>
      <c r="AH275" s="522">
        <v>0</v>
      </c>
      <c r="AI275" s="522">
        <v>22356909.829999998</v>
      </c>
      <c r="AJ275" s="522">
        <v>858081.7</v>
      </c>
      <c r="AK275" s="522">
        <v>453400</v>
      </c>
      <c r="AL275" s="522">
        <v>0</v>
      </c>
      <c r="AM275" s="522">
        <v>676333.3</v>
      </c>
      <c r="AN275" s="522">
        <v>20670</v>
      </c>
      <c r="AO275" s="522">
        <v>755811.82</v>
      </c>
      <c r="AP275" s="522">
        <v>0</v>
      </c>
      <c r="AQ275" s="522">
        <v>463260</v>
      </c>
      <c r="AR275" s="522">
        <v>0</v>
      </c>
      <c r="AS275" s="522">
        <v>759165</v>
      </c>
      <c r="AT275" s="522">
        <v>270072</v>
      </c>
      <c r="AU275" s="522">
        <v>140040</v>
      </c>
      <c r="AV275" s="522">
        <v>132440</v>
      </c>
      <c r="AW275" s="522">
        <v>0</v>
      </c>
      <c r="AX275" s="522">
        <v>637200</v>
      </c>
      <c r="AY275" s="522">
        <v>0</v>
      </c>
      <c r="AZ275" s="522">
        <v>0</v>
      </c>
      <c r="BA275" s="522">
        <v>660000</v>
      </c>
      <c r="BB275" s="522">
        <v>6160217.5099999998</v>
      </c>
      <c r="BC275" s="522">
        <v>905541.8</v>
      </c>
      <c r="BD275" s="522">
        <v>0</v>
      </c>
      <c r="BE275" s="522">
        <v>88000</v>
      </c>
      <c r="BF275" s="522">
        <v>2449370</v>
      </c>
      <c r="BG275" s="522">
        <v>668092</v>
      </c>
      <c r="BH275" s="522">
        <v>3535660</v>
      </c>
      <c r="BI275" s="522">
        <v>1778900</v>
      </c>
      <c r="BJ275" s="522">
        <v>0</v>
      </c>
      <c r="BK275" s="522">
        <v>0</v>
      </c>
      <c r="BL275" s="522">
        <v>178794</v>
      </c>
      <c r="BM275" s="522">
        <v>9492618.4000000004</v>
      </c>
      <c r="BN275" s="522">
        <v>0</v>
      </c>
      <c r="BO275" s="522">
        <v>217500</v>
      </c>
      <c r="BP275" s="522">
        <v>0</v>
      </c>
      <c r="BQ275" s="522">
        <v>0</v>
      </c>
      <c r="BR275" s="522">
        <v>0</v>
      </c>
      <c r="BS275" s="522">
        <v>132000</v>
      </c>
      <c r="BT275" s="522">
        <v>0</v>
      </c>
      <c r="BU275" s="522">
        <v>0</v>
      </c>
      <c r="BV275" s="522">
        <v>0</v>
      </c>
      <c r="BW275" s="522">
        <v>0</v>
      </c>
      <c r="BX275" s="522">
        <v>0</v>
      </c>
      <c r="BY275" s="522">
        <v>0</v>
      </c>
      <c r="BZ275" s="522">
        <v>914529</v>
      </c>
      <c r="CA275" s="522">
        <v>0</v>
      </c>
      <c r="CB275" s="522">
        <v>0</v>
      </c>
      <c r="CC275" s="503">
        <f t="shared" si="6"/>
        <v>153603937.30000001</v>
      </c>
      <c r="CD275" s="523"/>
      <c r="CE275" s="523"/>
      <c r="CF275" s="523"/>
      <c r="CG275" s="523"/>
      <c r="CH275" s="523"/>
      <c r="CI275" s="523"/>
    </row>
    <row r="276" spans="1:87" s="524" customFormat="1" x14ac:dyDescent="0.2">
      <c r="A276" s="521" t="s">
        <v>6490</v>
      </c>
      <c r="B276" s="497" t="s">
        <v>33</v>
      </c>
      <c r="C276" s="498" t="s">
        <v>34</v>
      </c>
      <c r="D276" s="499">
        <v>51110</v>
      </c>
      <c r="E276" s="525" t="s">
        <v>945</v>
      </c>
      <c r="F276" s="500" t="s">
        <v>344</v>
      </c>
      <c r="G276" s="501" t="s">
        <v>345</v>
      </c>
      <c r="H276" s="502">
        <v>0</v>
      </c>
      <c r="I276" s="502">
        <v>0</v>
      </c>
      <c r="J276" s="502">
        <v>0</v>
      </c>
      <c r="K276" s="502">
        <v>0</v>
      </c>
      <c r="L276" s="502">
        <v>0</v>
      </c>
      <c r="M276" s="502">
        <v>206700</v>
      </c>
      <c r="N276" s="502">
        <v>0</v>
      </c>
      <c r="O276" s="502">
        <v>0</v>
      </c>
      <c r="P276" s="502">
        <v>238990</v>
      </c>
      <c r="Q276" s="502">
        <v>0</v>
      </c>
      <c r="R276" s="502">
        <v>0</v>
      </c>
      <c r="S276" s="502">
        <v>0</v>
      </c>
      <c r="T276" s="502">
        <v>0</v>
      </c>
      <c r="U276" s="502">
        <v>3516575.76</v>
      </c>
      <c r="V276" s="502">
        <v>283425</v>
      </c>
      <c r="W276" s="502">
        <v>1066368</v>
      </c>
      <c r="X276" s="502">
        <v>6560</v>
      </c>
      <c r="Y276" s="502">
        <v>0</v>
      </c>
      <c r="Z276" s="502">
        <v>0</v>
      </c>
      <c r="AA276" s="502">
        <v>0</v>
      </c>
      <c r="AB276" s="502">
        <v>0</v>
      </c>
      <c r="AC276" s="502">
        <v>0</v>
      </c>
      <c r="AD276" s="502">
        <v>0</v>
      </c>
      <c r="AE276" s="502">
        <v>0</v>
      </c>
      <c r="AF276" s="502">
        <v>0</v>
      </c>
      <c r="AG276" s="502">
        <v>291690</v>
      </c>
      <c r="AH276" s="502">
        <v>222600</v>
      </c>
      <c r="AI276" s="502">
        <v>0</v>
      </c>
      <c r="AJ276" s="502">
        <v>0</v>
      </c>
      <c r="AK276" s="502">
        <v>0</v>
      </c>
      <c r="AL276" s="502">
        <v>0</v>
      </c>
      <c r="AM276" s="502">
        <v>0</v>
      </c>
      <c r="AN276" s="502">
        <v>0</v>
      </c>
      <c r="AO276" s="502">
        <v>0</v>
      </c>
      <c r="AP276" s="502">
        <v>0</v>
      </c>
      <c r="AQ276" s="502">
        <v>59100</v>
      </c>
      <c r="AR276" s="502">
        <v>519332.92</v>
      </c>
      <c r="AS276" s="502">
        <v>0</v>
      </c>
      <c r="AT276" s="502">
        <v>0</v>
      </c>
      <c r="AU276" s="502">
        <v>0</v>
      </c>
      <c r="AV276" s="502">
        <v>0</v>
      </c>
      <c r="AW276" s="502">
        <v>0</v>
      </c>
      <c r="AX276" s="502">
        <v>0</v>
      </c>
      <c r="AY276" s="502">
        <v>0</v>
      </c>
      <c r="AZ276" s="502">
        <v>20575</v>
      </c>
      <c r="BA276" s="502">
        <v>0</v>
      </c>
      <c r="BB276" s="502">
        <v>0</v>
      </c>
      <c r="BC276" s="502">
        <v>536932</v>
      </c>
      <c r="BD276" s="502">
        <v>1135520</v>
      </c>
      <c r="BE276" s="502">
        <v>0</v>
      </c>
      <c r="BF276" s="502">
        <v>0</v>
      </c>
      <c r="BG276" s="502">
        <v>0</v>
      </c>
      <c r="BH276" s="502">
        <v>0</v>
      </c>
      <c r="BI276" s="502">
        <v>0</v>
      </c>
      <c r="BJ276" s="502">
        <v>0</v>
      </c>
      <c r="BK276" s="502">
        <v>138616.20000000001</v>
      </c>
      <c r="BL276" s="502">
        <v>175180</v>
      </c>
      <c r="BM276" s="502">
        <v>0</v>
      </c>
      <c r="BN276" s="502">
        <v>0</v>
      </c>
      <c r="BO276" s="502">
        <v>15600</v>
      </c>
      <c r="BP276" s="502">
        <v>0</v>
      </c>
      <c r="BQ276" s="502">
        <v>291225</v>
      </c>
      <c r="BR276" s="502">
        <v>0</v>
      </c>
      <c r="BS276" s="502">
        <v>66900</v>
      </c>
      <c r="BT276" s="502">
        <v>0</v>
      </c>
      <c r="BU276" s="502">
        <v>0</v>
      </c>
      <c r="BV276" s="502">
        <v>0</v>
      </c>
      <c r="BW276" s="502">
        <v>0</v>
      </c>
      <c r="BX276" s="502">
        <v>0</v>
      </c>
      <c r="BY276" s="502">
        <v>0</v>
      </c>
      <c r="BZ276" s="502">
        <v>823478</v>
      </c>
      <c r="CA276" s="502">
        <v>302786</v>
      </c>
      <c r="CB276" s="502">
        <v>359010</v>
      </c>
      <c r="CC276" s="503">
        <f t="shared" si="6"/>
        <v>10277163.879999999</v>
      </c>
      <c r="CD276" s="523"/>
      <c r="CE276" s="523"/>
      <c r="CF276" s="523"/>
      <c r="CG276" s="523"/>
      <c r="CH276" s="523"/>
      <c r="CI276" s="523"/>
    </row>
    <row r="277" spans="1:87" s="524" customFormat="1" x14ac:dyDescent="0.2">
      <c r="A277" s="521" t="s">
        <v>6490</v>
      </c>
      <c r="B277" s="497" t="s">
        <v>33</v>
      </c>
      <c r="C277" s="498" t="s">
        <v>34</v>
      </c>
      <c r="D277" s="499">
        <v>51110</v>
      </c>
      <c r="E277" s="525" t="s">
        <v>945</v>
      </c>
      <c r="F277" s="500" t="s">
        <v>346</v>
      </c>
      <c r="G277" s="501" t="s">
        <v>347</v>
      </c>
      <c r="H277" s="502">
        <v>58400</v>
      </c>
      <c r="I277" s="522">
        <v>0</v>
      </c>
      <c r="J277" s="522">
        <v>0</v>
      </c>
      <c r="K277" s="522">
        <v>0</v>
      </c>
      <c r="L277" s="522">
        <v>0</v>
      </c>
      <c r="M277" s="522">
        <v>0</v>
      </c>
      <c r="N277" s="522">
        <v>210272</v>
      </c>
      <c r="O277" s="522">
        <v>0</v>
      </c>
      <c r="P277" s="522">
        <v>0</v>
      </c>
      <c r="Q277" s="522">
        <v>0</v>
      </c>
      <c r="R277" s="522">
        <v>0</v>
      </c>
      <c r="S277" s="522">
        <v>0</v>
      </c>
      <c r="T277" s="522">
        <v>0</v>
      </c>
      <c r="U277" s="522">
        <v>130660</v>
      </c>
      <c r="V277" s="522">
        <v>0</v>
      </c>
      <c r="W277" s="522">
        <v>0</v>
      </c>
      <c r="X277" s="522">
        <v>0</v>
      </c>
      <c r="Y277" s="522">
        <v>0</v>
      </c>
      <c r="Z277" s="522">
        <v>49220</v>
      </c>
      <c r="AA277" s="522">
        <v>0</v>
      </c>
      <c r="AB277" s="522">
        <v>13680</v>
      </c>
      <c r="AC277" s="522">
        <v>9600</v>
      </c>
      <c r="AD277" s="522">
        <v>0</v>
      </c>
      <c r="AE277" s="522">
        <v>0</v>
      </c>
      <c r="AF277" s="522">
        <v>0</v>
      </c>
      <c r="AG277" s="522">
        <v>0</v>
      </c>
      <c r="AH277" s="522">
        <v>0</v>
      </c>
      <c r="AI277" s="522">
        <v>65380</v>
      </c>
      <c r="AJ277" s="522">
        <v>0</v>
      </c>
      <c r="AK277" s="522">
        <v>4000</v>
      </c>
      <c r="AL277" s="522">
        <v>0</v>
      </c>
      <c r="AM277" s="522">
        <v>0</v>
      </c>
      <c r="AN277" s="522">
        <v>0</v>
      </c>
      <c r="AO277" s="522">
        <v>0</v>
      </c>
      <c r="AP277" s="522">
        <v>0</v>
      </c>
      <c r="AQ277" s="522">
        <v>0</v>
      </c>
      <c r="AR277" s="522">
        <v>0</v>
      </c>
      <c r="AS277" s="522">
        <v>0</v>
      </c>
      <c r="AT277" s="522">
        <v>0</v>
      </c>
      <c r="AU277" s="522">
        <v>41800</v>
      </c>
      <c r="AV277" s="522">
        <v>0</v>
      </c>
      <c r="AW277" s="522">
        <v>0</v>
      </c>
      <c r="AX277" s="522">
        <v>0</v>
      </c>
      <c r="AY277" s="522">
        <v>0</v>
      </c>
      <c r="AZ277" s="522">
        <v>0</v>
      </c>
      <c r="BA277" s="522">
        <v>0</v>
      </c>
      <c r="BB277" s="522">
        <v>0</v>
      </c>
      <c r="BC277" s="522">
        <v>0</v>
      </c>
      <c r="BD277" s="522">
        <v>0</v>
      </c>
      <c r="BE277" s="522">
        <v>0</v>
      </c>
      <c r="BF277" s="522">
        <v>0</v>
      </c>
      <c r="BG277" s="522">
        <v>0</v>
      </c>
      <c r="BH277" s="522">
        <v>0</v>
      </c>
      <c r="BI277" s="522">
        <v>59600</v>
      </c>
      <c r="BJ277" s="522">
        <v>9000</v>
      </c>
      <c r="BK277" s="522">
        <v>0</v>
      </c>
      <c r="BL277" s="522">
        <v>0</v>
      </c>
      <c r="BM277" s="522">
        <v>13800</v>
      </c>
      <c r="BN277" s="522">
        <v>0</v>
      </c>
      <c r="BO277" s="522">
        <v>0</v>
      </c>
      <c r="BP277" s="522">
        <v>0</v>
      </c>
      <c r="BQ277" s="522">
        <v>70917</v>
      </c>
      <c r="BR277" s="522">
        <v>0</v>
      </c>
      <c r="BS277" s="522">
        <v>0</v>
      </c>
      <c r="BT277" s="522">
        <v>0</v>
      </c>
      <c r="BU277" s="522">
        <v>0</v>
      </c>
      <c r="BV277" s="522">
        <v>0</v>
      </c>
      <c r="BW277" s="522">
        <v>0</v>
      </c>
      <c r="BX277" s="522">
        <v>0</v>
      </c>
      <c r="BY277" s="522">
        <v>0</v>
      </c>
      <c r="BZ277" s="522">
        <v>0</v>
      </c>
      <c r="CA277" s="522">
        <v>0</v>
      </c>
      <c r="CB277" s="522">
        <v>0</v>
      </c>
      <c r="CC277" s="503">
        <f t="shared" si="6"/>
        <v>736329</v>
      </c>
      <c r="CD277" s="523"/>
      <c r="CE277" s="523"/>
      <c r="CF277" s="523"/>
      <c r="CG277" s="523"/>
      <c r="CH277" s="523"/>
      <c r="CI277" s="523"/>
    </row>
    <row r="278" spans="1:87" s="524" customFormat="1" x14ac:dyDescent="0.2">
      <c r="A278" s="521" t="s">
        <v>6490</v>
      </c>
      <c r="B278" s="497" t="s">
        <v>33</v>
      </c>
      <c r="C278" s="498" t="s">
        <v>34</v>
      </c>
      <c r="D278" s="499">
        <v>51090</v>
      </c>
      <c r="E278" s="525" t="s">
        <v>947</v>
      </c>
      <c r="F278" s="500" t="s">
        <v>348</v>
      </c>
      <c r="G278" s="501" t="s">
        <v>349</v>
      </c>
      <c r="H278" s="502">
        <v>0</v>
      </c>
      <c r="I278" s="522">
        <v>0</v>
      </c>
      <c r="J278" s="522">
        <v>1352857.14</v>
      </c>
      <c r="K278" s="522">
        <v>558702</v>
      </c>
      <c r="L278" s="522">
        <v>0</v>
      </c>
      <c r="M278" s="522">
        <v>0</v>
      </c>
      <c r="N278" s="522">
        <v>0</v>
      </c>
      <c r="O278" s="522">
        <v>1610334</v>
      </c>
      <c r="P278" s="522">
        <v>0</v>
      </c>
      <c r="Q278" s="522">
        <v>0</v>
      </c>
      <c r="R278" s="522">
        <v>0</v>
      </c>
      <c r="S278" s="522">
        <v>1381072</v>
      </c>
      <c r="T278" s="522">
        <v>0</v>
      </c>
      <c r="U278" s="522">
        <v>2306620</v>
      </c>
      <c r="V278" s="522">
        <v>0</v>
      </c>
      <c r="W278" s="522">
        <v>134820</v>
      </c>
      <c r="X278" s="522">
        <v>352770</v>
      </c>
      <c r="Y278" s="522">
        <v>0</v>
      </c>
      <c r="Z278" s="522">
        <v>3132505.3</v>
      </c>
      <c r="AA278" s="522">
        <v>1707573</v>
      </c>
      <c r="AB278" s="522">
        <v>0</v>
      </c>
      <c r="AC278" s="522">
        <v>0</v>
      </c>
      <c r="AD278" s="522">
        <v>0</v>
      </c>
      <c r="AE278" s="522">
        <v>0</v>
      </c>
      <c r="AF278" s="522">
        <v>0</v>
      </c>
      <c r="AG278" s="522">
        <v>0</v>
      </c>
      <c r="AH278" s="522">
        <v>413650</v>
      </c>
      <c r="AI278" s="522">
        <v>0</v>
      </c>
      <c r="AJ278" s="522">
        <v>376640</v>
      </c>
      <c r="AK278" s="522">
        <v>0</v>
      </c>
      <c r="AL278" s="522">
        <v>159500</v>
      </c>
      <c r="AM278" s="522">
        <v>0</v>
      </c>
      <c r="AN278" s="522">
        <v>0</v>
      </c>
      <c r="AO278" s="522">
        <v>0</v>
      </c>
      <c r="AP278" s="522">
        <v>0</v>
      </c>
      <c r="AQ278" s="522">
        <v>0</v>
      </c>
      <c r="AR278" s="522">
        <v>0</v>
      </c>
      <c r="AS278" s="522">
        <v>0</v>
      </c>
      <c r="AT278" s="522">
        <v>0</v>
      </c>
      <c r="AU278" s="522">
        <v>0</v>
      </c>
      <c r="AV278" s="522">
        <v>0</v>
      </c>
      <c r="AW278" s="522">
        <v>0</v>
      </c>
      <c r="AX278" s="522">
        <v>0</v>
      </c>
      <c r="AY278" s="522">
        <v>0</v>
      </c>
      <c r="AZ278" s="522">
        <v>0</v>
      </c>
      <c r="BA278" s="522">
        <v>0</v>
      </c>
      <c r="BB278" s="522">
        <v>0</v>
      </c>
      <c r="BC278" s="522">
        <v>280500</v>
      </c>
      <c r="BD278" s="522">
        <v>0</v>
      </c>
      <c r="BE278" s="522">
        <v>199020</v>
      </c>
      <c r="BF278" s="522">
        <v>0</v>
      </c>
      <c r="BG278" s="522">
        <v>0</v>
      </c>
      <c r="BH278" s="522">
        <v>0</v>
      </c>
      <c r="BI278" s="522">
        <v>0</v>
      </c>
      <c r="BJ278" s="522">
        <v>275810</v>
      </c>
      <c r="BK278" s="522">
        <v>0</v>
      </c>
      <c r="BL278" s="522">
        <v>77500</v>
      </c>
      <c r="BM278" s="522">
        <v>1114287.2</v>
      </c>
      <c r="BN278" s="522">
        <v>0</v>
      </c>
      <c r="BO278" s="522">
        <v>552120</v>
      </c>
      <c r="BP278" s="522">
        <v>0</v>
      </c>
      <c r="BQ278" s="522">
        <v>175696</v>
      </c>
      <c r="BR278" s="522">
        <v>415000</v>
      </c>
      <c r="BS278" s="522">
        <v>257400</v>
      </c>
      <c r="BT278" s="522">
        <v>0</v>
      </c>
      <c r="BU278" s="522">
        <v>0</v>
      </c>
      <c r="BV278" s="522">
        <v>0</v>
      </c>
      <c r="BW278" s="522">
        <v>0</v>
      </c>
      <c r="BX278" s="522">
        <v>0</v>
      </c>
      <c r="BY278" s="522">
        <v>403590</v>
      </c>
      <c r="BZ278" s="522">
        <v>0</v>
      </c>
      <c r="CA278" s="522">
        <v>0</v>
      </c>
      <c r="CB278" s="522">
        <v>0</v>
      </c>
      <c r="CC278" s="503">
        <f t="shared" si="6"/>
        <v>17237966.640000001</v>
      </c>
      <c r="CD278" s="523"/>
      <c r="CE278" s="523"/>
      <c r="CF278" s="523"/>
      <c r="CG278" s="523"/>
      <c r="CH278" s="523"/>
      <c r="CI278" s="523"/>
    </row>
    <row r="279" spans="1:87" s="524" customFormat="1" x14ac:dyDescent="0.2">
      <c r="A279" s="521" t="s">
        <v>6490</v>
      </c>
      <c r="B279" s="497" t="s">
        <v>33</v>
      </c>
      <c r="C279" s="498" t="s">
        <v>34</v>
      </c>
      <c r="D279" s="499">
        <v>51110</v>
      </c>
      <c r="E279" s="525" t="s">
        <v>945</v>
      </c>
      <c r="F279" s="500" t="s">
        <v>350</v>
      </c>
      <c r="G279" s="501" t="s">
        <v>351</v>
      </c>
      <c r="H279" s="502">
        <v>6594289.5999999996</v>
      </c>
      <c r="I279" s="522">
        <v>0</v>
      </c>
      <c r="J279" s="522">
        <v>3265508.53</v>
      </c>
      <c r="K279" s="522">
        <v>0</v>
      </c>
      <c r="L279" s="522">
        <v>0</v>
      </c>
      <c r="M279" s="522">
        <v>0</v>
      </c>
      <c r="N279" s="522">
        <v>0</v>
      </c>
      <c r="O279" s="522">
        <v>2295575.7000000002</v>
      </c>
      <c r="P279" s="522">
        <v>100829.1</v>
      </c>
      <c r="Q279" s="522">
        <v>2012032</v>
      </c>
      <c r="R279" s="522">
        <v>0</v>
      </c>
      <c r="S279" s="522">
        <v>0</v>
      </c>
      <c r="T279" s="522">
        <v>2706297.5</v>
      </c>
      <c r="U279" s="522">
        <v>2769029.88</v>
      </c>
      <c r="V279" s="522">
        <v>0</v>
      </c>
      <c r="W279" s="522">
        <v>687847.72</v>
      </c>
      <c r="X279" s="522">
        <v>182180.62</v>
      </c>
      <c r="Y279" s="522">
        <v>0</v>
      </c>
      <c r="Z279" s="522">
        <v>8506176.8300000001</v>
      </c>
      <c r="AA279" s="522">
        <v>0</v>
      </c>
      <c r="AB279" s="522">
        <v>0</v>
      </c>
      <c r="AC279" s="522">
        <v>0</v>
      </c>
      <c r="AD279" s="522">
        <v>0</v>
      </c>
      <c r="AE279" s="522">
        <v>0</v>
      </c>
      <c r="AF279" s="522">
        <v>0</v>
      </c>
      <c r="AG279" s="522">
        <v>0</v>
      </c>
      <c r="AH279" s="522">
        <v>0</v>
      </c>
      <c r="AI279" s="522">
        <v>12050301.210000001</v>
      </c>
      <c r="AJ279" s="522">
        <v>0</v>
      </c>
      <c r="AK279" s="522">
        <v>0</v>
      </c>
      <c r="AL279" s="522">
        <v>0</v>
      </c>
      <c r="AM279" s="522">
        <v>0</v>
      </c>
      <c r="AN279" s="522">
        <v>2100</v>
      </c>
      <c r="AO279" s="522">
        <v>0</v>
      </c>
      <c r="AP279" s="522">
        <v>0</v>
      </c>
      <c r="AQ279" s="522">
        <v>0</v>
      </c>
      <c r="AR279" s="522">
        <v>0</v>
      </c>
      <c r="AS279" s="522">
        <v>0</v>
      </c>
      <c r="AT279" s="522">
        <v>0</v>
      </c>
      <c r="AU279" s="522">
        <v>0</v>
      </c>
      <c r="AV279" s="522">
        <v>0</v>
      </c>
      <c r="AW279" s="522">
        <v>0</v>
      </c>
      <c r="AX279" s="522">
        <v>0</v>
      </c>
      <c r="AY279" s="522">
        <v>0</v>
      </c>
      <c r="AZ279" s="522">
        <v>0</v>
      </c>
      <c r="BA279" s="522">
        <v>0</v>
      </c>
      <c r="BB279" s="522">
        <v>8454371.6500000004</v>
      </c>
      <c r="BC279" s="522">
        <v>0</v>
      </c>
      <c r="BD279" s="522">
        <v>520052</v>
      </c>
      <c r="BE279" s="522">
        <v>701895.15</v>
      </c>
      <c r="BF279" s="522">
        <v>0</v>
      </c>
      <c r="BG279" s="522">
        <v>0</v>
      </c>
      <c r="BH279" s="522">
        <v>0</v>
      </c>
      <c r="BI279" s="522">
        <v>1611318.24</v>
      </c>
      <c r="BJ279" s="522">
        <v>454939.8</v>
      </c>
      <c r="BK279" s="522">
        <v>0</v>
      </c>
      <c r="BL279" s="522">
        <v>0</v>
      </c>
      <c r="BM279" s="522">
        <v>0</v>
      </c>
      <c r="BN279" s="522">
        <v>0</v>
      </c>
      <c r="BO279" s="522">
        <v>73200</v>
      </c>
      <c r="BP279" s="522">
        <v>0</v>
      </c>
      <c r="BQ279" s="522">
        <v>0</v>
      </c>
      <c r="BR279" s="522">
        <v>0</v>
      </c>
      <c r="BS279" s="522">
        <v>0</v>
      </c>
      <c r="BT279" s="522">
        <v>0</v>
      </c>
      <c r="BU279" s="522">
        <v>0</v>
      </c>
      <c r="BV279" s="522">
        <v>0</v>
      </c>
      <c r="BW279" s="522">
        <v>0</v>
      </c>
      <c r="BX279" s="522">
        <v>0</v>
      </c>
      <c r="BY279" s="522">
        <v>0</v>
      </c>
      <c r="BZ279" s="522">
        <v>0</v>
      </c>
      <c r="CA279" s="522">
        <v>0</v>
      </c>
      <c r="CB279" s="522">
        <v>0</v>
      </c>
      <c r="CC279" s="503">
        <f t="shared" si="6"/>
        <v>52987945.529999994</v>
      </c>
      <c r="CD279" s="523"/>
      <c r="CE279" s="523"/>
      <c r="CF279" s="523"/>
      <c r="CG279" s="523"/>
      <c r="CH279" s="523"/>
      <c r="CI279" s="523"/>
    </row>
    <row r="280" spans="1:87" s="524" customFormat="1" x14ac:dyDescent="0.2">
      <c r="A280" s="521" t="s">
        <v>6490</v>
      </c>
      <c r="B280" s="497" t="s">
        <v>33</v>
      </c>
      <c r="C280" s="498" t="s">
        <v>34</v>
      </c>
      <c r="D280" s="499">
        <v>51090</v>
      </c>
      <c r="E280" s="525" t="s">
        <v>947</v>
      </c>
      <c r="F280" s="500" t="s">
        <v>352</v>
      </c>
      <c r="G280" s="501" t="s">
        <v>353</v>
      </c>
      <c r="H280" s="502">
        <v>3092370.52</v>
      </c>
      <c r="I280" s="522">
        <v>614131.5</v>
      </c>
      <c r="J280" s="522">
        <v>627669.5</v>
      </c>
      <c r="K280" s="522">
        <v>217300</v>
      </c>
      <c r="L280" s="522">
        <v>205316.41</v>
      </c>
      <c r="M280" s="522">
        <v>483943</v>
      </c>
      <c r="N280" s="522">
        <v>2391240.59</v>
      </c>
      <c r="O280" s="522">
        <v>450760</v>
      </c>
      <c r="P280" s="522">
        <v>174515.25</v>
      </c>
      <c r="Q280" s="522">
        <v>2506893.2000000002</v>
      </c>
      <c r="R280" s="522">
        <v>82302</v>
      </c>
      <c r="S280" s="522">
        <v>305760</v>
      </c>
      <c r="T280" s="522">
        <v>591802.5</v>
      </c>
      <c r="U280" s="522">
        <v>919490</v>
      </c>
      <c r="V280" s="522">
        <v>0</v>
      </c>
      <c r="W280" s="522">
        <v>313908</v>
      </c>
      <c r="X280" s="522">
        <v>401810</v>
      </c>
      <c r="Y280" s="522">
        <v>70759.5</v>
      </c>
      <c r="Z280" s="522">
        <v>3292105.98</v>
      </c>
      <c r="AA280" s="522">
        <v>362058</v>
      </c>
      <c r="AB280" s="522">
        <v>172135.23</v>
      </c>
      <c r="AC280" s="522">
        <v>616515</v>
      </c>
      <c r="AD280" s="522">
        <v>73000</v>
      </c>
      <c r="AE280" s="522">
        <v>99001</v>
      </c>
      <c r="AF280" s="522">
        <v>337081.25</v>
      </c>
      <c r="AG280" s="522">
        <v>80056.25</v>
      </c>
      <c r="AH280" s="522">
        <v>114672.5</v>
      </c>
      <c r="AI280" s="522">
        <v>2522796</v>
      </c>
      <c r="AJ280" s="522">
        <v>254431</v>
      </c>
      <c r="AK280" s="522">
        <v>97668.15</v>
      </c>
      <c r="AL280" s="522">
        <v>167887.5</v>
      </c>
      <c r="AM280" s="522">
        <v>115269</v>
      </c>
      <c r="AN280" s="522">
        <v>235277.5</v>
      </c>
      <c r="AO280" s="522">
        <v>171035</v>
      </c>
      <c r="AP280" s="522">
        <v>163744</v>
      </c>
      <c r="AQ280" s="522">
        <v>224408</v>
      </c>
      <c r="AR280" s="522">
        <v>122989.5</v>
      </c>
      <c r="AS280" s="522">
        <v>281536</v>
      </c>
      <c r="AT280" s="522">
        <v>136385</v>
      </c>
      <c r="AU280" s="522">
        <v>431853.7</v>
      </c>
      <c r="AV280" s="522">
        <v>6000</v>
      </c>
      <c r="AW280" s="522">
        <v>73200</v>
      </c>
      <c r="AX280" s="522">
        <v>105708</v>
      </c>
      <c r="AY280" s="522">
        <v>34908</v>
      </c>
      <c r="AZ280" s="522">
        <v>630</v>
      </c>
      <c r="BA280" s="522">
        <v>102564</v>
      </c>
      <c r="BB280" s="522">
        <v>1324204</v>
      </c>
      <c r="BC280" s="522">
        <v>267200</v>
      </c>
      <c r="BD280" s="522">
        <v>213393</v>
      </c>
      <c r="BE280" s="522">
        <v>671927.25</v>
      </c>
      <c r="BF280" s="522">
        <v>366305.1</v>
      </c>
      <c r="BG280" s="522">
        <v>139920</v>
      </c>
      <c r="BH280" s="522">
        <v>321054</v>
      </c>
      <c r="BI280" s="522">
        <v>420322</v>
      </c>
      <c r="BJ280" s="522">
        <v>211837.75</v>
      </c>
      <c r="BK280" s="522">
        <v>42911</v>
      </c>
      <c r="BL280" s="522">
        <v>27951.27</v>
      </c>
      <c r="BM280" s="522">
        <v>1927302</v>
      </c>
      <c r="BN280" s="522">
        <v>858870</v>
      </c>
      <c r="BO280" s="522">
        <v>126148</v>
      </c>
      <c r="BP280" s="522">
        <v>99216</v>
      </c>
      <c r="BQ280" s="522">
        <v>96549</v>
      </c>
      <c r="BR280" s="522">
        <v>219514</v>
      </c>
      <c r="BS280" s="522">
        <v>49812</v>
      </c>
      <c r="BT280" s="522">
        <v>1316094.47</v>
      </c>
      <c r="BU280" s="522">
        <v>154837</v>
      </c>
      <c r="BV280" s="522">
        <v>159406</v>
      </c>
      <c r="BW280" s="522">
        <v>336268</v>
      </c>
      <c r="BX280" s="522">
        <v>236232.36</v>
      </c>
      <c r="BY280" s="522">
        <v>502704</v>
      </c>
      <c r="BZ280" s="522">
        <v>163284</v>
      </c>
      <c r="CA280" s="522">
        <v>126546</v>
      </c>
      <c r="CB280" s="522">
        <v>190336</v>
      </c>
      <c r="CC280" s="503">
        <f t="shared" si="6"/>
        <v>34415031.729999997</v>
      </c>
      <c r="CD280" s="523"/>
      <c r="CE280" s="523"/>
      <c r="CF280" s="523"/>
      <c r="CG280" s="523"/>
      <c r="CH280" s="523"/>
      <c r="CI280" s="523"/>
    </row>
    <row r="281" spans="1:87" s="524" customFormat="1" x14ac:dyDescent="0.2">
      <c r="A281" s="521" t="s">
        <v>6490</v>
      </c>
      <c r="B281" s="497" t="s">
        <v>33</v>
      </c>
      <c r="C281" s="498" t="s">
        <v>34</v>
      </c>
      <c r="D281" s="499">
        <v>51090</v>
      </c>
      <c r="E281" s="525" t="s">
        <v>947</v>
      </c>
      <c r="F281" s="500" t="s">
        <v>354</v>
      </c>
      <c r="G281" s="501" t="s">
        <v>1046</v>
      </c>
      <c r="H281" s="502">
        <v>16403102.189999999</v>
      </c>
      <c r="I281" s="522">
        <v>5331904.7300000004</v>
      </c>
      <c r="J281" s="522">
        <v>0</v>
      </c>
      <c r="K281" s="522">
        <v>0</v>
      </c>
      <c r="L281" s="522">
        <v>275499.27</v>
      </c>
      <c r="M281" s="522">
        <v>6360</v>
      </c>
      <c r="N281" s="522">
        <v>2254660</v>
      </c>
      <c r="O281" s="522">
        <v>98709</v>
      </c>
      <c r="P281" s="522">
        <v>3809.2</v>
      </c>
      <c r="Q281" s="522">
        <v>801080</v>
      </c>
      <c r="R281" s="522">
        <v>122440</v>
      </c>
      <c r="S281" s="522">
        <v>3376615.5</v>
      </c>
      <c r="T281" s="522">
        <v>0</v>
      </c>
      <c r="U281" s="522">
        <v>0</v>
      </c>
      <c r="V281" s="522">
        <v>0</v>
      </c>
      <c r="W281" s="522">
        <v>0</v>
      </c>
      <c r="X281" s="522">
        <v>0</v>
      </c>
      <c r="Y281" s="522">
        <v>0</v>
      </c>
      <c r="Z281" s="522">
        <v>6568460</v>
      </c>
      <c r="AA281" s="522">
        <v>19000</v>
      </c>
      <c r="AB281" s="522">
        <v>0</v>
      </c>
      <c r="AC281" s="522">
        <v>6426892.5</v>
      </c>
      <c r="AD281" s="522">
        <v>11277606</v>
      </c>
      <c r="AE281" s="522">
        <v>1652194.6</v>
      </c>
      <c r="AF281" s="522">
        <v>463200</v>
      </c>
      <c r="AG281" s="522">
        <v>11200</v>
      </c>
      <c r="AH281" s="522">
        <v>79737.399999999994</v>
      </c>
      <c r="AI281" s="522">
        <v>635000</v>
      </c>
      <c r="AJ281" s="522">
        <v>0</v>
      </c>
      <c r="AK281" s="522">
        <v>0</v>
      </c>
      <c r="AL281" s="522">
        <v>0</v>
      </c>
      <c r="AM281" s="522">
        <v>41225</v>
      </c>
      <c r="AN281" s="522">
        <v>0</v>
      </c>
      <c r="AO281" s="522">
        <v>0</v>
      </c>
      <c r="AP281" s="522">
        <v>0</v>
      </c>
      <c r="AQ281" s="522">
        <v>0</v>
      </c>
      <c r="AR281" s="522">
        <v>0</v>
      </c>
      <c r="AS281" s="522">
        <v>0</v>
      </c>
      <c r="AT281" s="522">
        <v>54800</v>
      </c>
      <c r="AU281" s="522">
        <v>941857</v>
      </c>
      <c r="AV281" s="522">
        <v>5040</v>
      </c>
      <c r="AW281" s="522">
        <v>0</v>
      </c>
      <c r="AX281" s="522">
        <v>4740</v>
      </c>
      <c r="AY281" s="522">
        <v>0</v>
      </c>
      <c r="AZ281" s="522">
        <v>0</v>
      </c>
      <c r="BA281" s="522">
        <v>2280</v>
      </c>
      <c r="BB281" s="522">
        <v>1643438.85</v>
      </c>
      <c r="BC281" s="522">
        <v>660340</v>
      </c>
      <c r="BD281" s="522">
        <v>4477420</v>
      </c>
      <c r="BE281" s="522">
        <v>0</v>
      </c>
      <c r="BF281" s="522">
        <v>245400</v>
      </c>
      <c r="BG281" s="522">
        <v>0</v>
      </c>
      <c r="BH281" s="522">
        <v>2904.15</v>
      </c>
      <c r="BI281" s="522">
        <v>0</v>
      </c>
      <c r="BJ281" s="522">
        <v>0</v>
      </c>
      <c r="BK281" s="522">
        <v>0</v>
      </c>
      <c r="BL281" s="522">
        <v>0</v>
      </c>
      <c r="BM281" s="522">
        <v>650960</v>
      </c>
      <c r="BN281" s="522">
        <v>0</v>
      </c>
      <c r="BO281" s="522">
        <v>0</v>
      </c>
      <c r="BP281" s="522">
        <v>0</v>
      </c>
      <c r="BQ281" s="522">
        <v>26231.37</v>
      </c>
      <c r="BR281" s="522">
        <v>922750</v>
      </c>
      <c r="BS281" s="522">
        <v>0</v>
      </c>
      <c r="BT281" s="522">
        <v>18422400</v>
      </c>
      <c r="BU281" s="522">
        <v>0</v>
      </c>
      <c r="BV281" s="522">
        <v>0</v>
      </c>
      <c r="BW281" s="522">
        <v>206247.75</v>
      </c>
      <c r="BX281" s="522">
        <v>0</v>
      </c>
      <c r="BY281" s="522">
        <v>16935995</v>
      </c>
      <c r="BZ281" s="522">
        <v>0</v>
      </c>
      <c r="CA281" s="522">
        <v>275000</v>
      </c>
      <c r="CB281" s="522">
        <v>0</v>
      </c>
      <c r="CC281" s="503">
        <f t="shared" si="6"/>
        <v>101326499.50999999</v>
      </c>
      <c r="CD281" s="523"/>
      <c r="CE281" s="523"/>
      <c r="CF281" s="523"/>
      <c r="CG281" s="523"/>
      <c r="CH281" s="523"/>
      <c r="CI281" s="523"/>
    </row>
    <row r="282" spans="1:87" s="524" customFormat="1" x14ac:dyDescent="0.2">
      <c r="A282" s="521" t="s">
        <v>6490</v>
      </c>
      <c r="B282" s="497" t="s">
        <v>33</v>
      </c>
      <c r="C282" s="498" t="s">
        <v>34</v>
      </c>
      <c r="D282" s="499">
        <v>51130</v>
      </c>
      <c r="E282" s="525" t="s">
        <v>939</v>
      </c>
      <c r="F282" s="500" t="s">
        <v>356</v>
      </c>
      <c r="G282" s="501" t="s">
        <v>1047</v>
      </c>
      <c r="H282" s="502">
        <v>13845681.24</v>
      </c>
      <c r="I282" s="502">
        <v>4976022.45</v>
      </c>
      <c r="J282" s="502">
        <v>3029791.7</v>
      </c>
      <c r="K282" s="502">
        <v>1598528.86</v>
      </c>
      <c r="L282" s="502">
        <v>2875992.1</v>
      </c>
      <c r="M282" s="502">
        <v>2199493.15</v>
      </c>
      <c r="N282" s="502">
        <v>33836165.32</v>
      </c>
      <c r="O282" s="502">
        <v>9039163.5899999999</v>
      </c>
      <c r="P282" s="502">
        <v>1425707.13</v>
      </c>
      <c r="Q282" s="502">
        <v>2835761.05</v>
      </c>
      <c r="R282" s="502">
        <v>157745.69</v>
      </c>
      <c r="S282" s="502">
        <v>3965867.34</v>
      </c>
      <c r="T282" s="502">
        <v>8520422.1899999995</v>
      </c>
      <c r="U282" s="502">
        <v>9405378.6600000001</v>
      </c>
      <c r="V282" s="502">
        <v>1873235.95</v>
      </c>
      <c r="W282" s="502">
        <v>1793621.52</v>
      </c>
      <c r="X282" s="502">
        <v>2047447.83</v>
      </c>
      <c r="Y282" s="502">
        <v>8315061.3370000003</v>
      </c>
      <c r="Z282" s="502">
        <v>36682536.729999997</v>
      </c>
      <c r="AA282" s="502">
        <v>3436472.83</v>
      </c>
      <c r="AB282" s="502">
        <v>2080728.88</v>
      </c>
      <c r="AC282" s="502">
        <v>3800347.83</v>
      </c>
      <c r="AD282" s="502">
        <v>2570469.66</v>
      </c>
      <c r="AE282" s="502">
        <v>300252</v>
      </c>
      <c r="AF282" s="502">
        <v>3994988.95</v>
      </c>
      <c r="AG282" s="502">
        <v>1088706.5900000001</v>
      </c>
      <c r="AH282" s="502">
        <v>587469.51</v>
      </c>
      <c r="AI282" s="502">
        <v>24831831.559999999</v>
      </c>
      <c r="AJ282" s="502">
        <v>2293788.77</v>
      </c>
      <c r="AK282" s="502">
        <v>446431</v>
      </c>
      <c r="AL282" s="502">
        <v>501331.58</v>
      </c>
      <c r="AM282" s="502">
        <v>698817.9</v>
      </c>
      <c r="AN282" s="502">
        <v>301249.2</v>
      </c>
      <c r="AO282" s="502">
        <v>1491177.18</v>
      </c>
      <c r="AP282" s="502">
        <v>343505</v>
      </c>
      <c r="AQ282" s="502">
        <v>7699087.3099999996</v>
      </c>
      <c r="AR282" s="502">
        <v>599994</v>
      </c>
      <c r="AS282" s="502">
        <v>704627</v>
      </c>
      <c r="AT282" s="502">
        <v>335051.76</v>
      </c>
      <c r="AU282" s="502">
        <v>3476471.02</v>
      </c>
      <c r="AV282" s="502">
        <v>4533535.01</v>
      </c>
      <c r="AW282" s="502">
        <v>106426</v>
      </c>
      <c r="AX282" s="502">
        <v>404933.5</v>
      </c>
      <c r="AY282" s="502">
        <v>553175.59</v>
      </c>
      <c r="AZ282" s="502">
        <v>1768611.78</v>
      </c>
      <c r="BA282" s="502">
        <v>910331.71</v>
      </c>
      <c r="BB282" s="502">
        <v>14099781.76</v>
      </c>
      <c r="BC282" s="502">
        <v>2723376.48</v>
      </c>
      <c r="BD282" s="502">
        <v>396169.54</v>
      </c>
      <c r="BE282" s="502">
        <v>2287034.38</v>
      </c>
      <c r="BF282" s="502">
        <v>2089325.94</v>
      </c>
      <c r="BG282" s="502">
        <v>20787653.07</v>
      </c>
      <c r="BH282" s="502">
        <v>2442195.1499000001</v>
      </c>
      <c r="BI282" s="502">
        <v>10576817.91</v>
      </c>
      <c r="BJ282" s="502">
        <v>208838.65</v>
      </c>
      <c r="BK282" s="502">
        <v>215359.74</v>
      </c>
      <c r="BL282" s="502">
        <v>1567127.65</v>
      </c>
      <c r="BM282" s="502">
        <v>36359199.93</v>
      </c>
      <c r="BN282" s="502">
        <v>4269235.55</v>
      </c>
      <c r="BO282" s="502">
        <v>2076625.9199999999</v>
      </c>
      <c r="BP282" s="502">
        <v>1141138</v>
      </c>
      <c r="BQ282" s="502">
        <v>766546</v>
      </c>
      <c r="BR282" s="502">
        <v>4653548.93</v>
      </c>
      <c r="BS282" s="502">
        <v>893967.8</v>
      </c>
      <c r="BT282" s="502">
        <v>1279807.1599999999</v>
      </c>
      <c r="BU282" s="502">
        <v>641559.92000000004</v>
      </c>
      <c r="BV282" s="502">
        <v>536006.52</v>
      </c>
      <c r="BW282" s="502">
        <v>4958186.58</v>
      </c>
      <c r="BX282" s="502">
        <v>1059170</v>
      </c>
      <c r="BY282" s="502">
        <v>245478.79</v>
      </c>
      <c r="BZ282" s="502">
        <v>973112.6</v>
      </c>
      <c r="CA282" s="502">
        <v>5617494.7199999997</v>
      </c>
      <c r="CB282" s="502">
        <v>1574570.21</v>
      </c>
      <c r="CC282" s="503">
        <f t="shared" si="6"/>
        <v>342722765.85690004</v>
      </c>
      <c r="CD282" s="523"/>
      <c r="CE282" s="523"/>
      <c r="CF282" s="523"/>
      <c r="CG282" s="523"/>
      <c r="CH282" s="523"/>
      <c r="CI282" s="523"/>
    </row>
    <row r="283" spans="1:87" s="524" customFormat="1" x14ac:dyDescent="0.2">
      <c r="A283" s="521" t="s">
        <v>6490</v>
      </c>
      <c r="B283" s="497" t="s">
        <v>33</v>
      </c>
      <c r="C283" s="498" t="s">
        <v>34</v>
      </c>
      <c r="D283" s="499">
        <v>51130</v>
      </c>
      <c r="E283" s="525" t="s">
        <v>939</v>
      </c>
      <c r="F283" s="500" t="s">
        <v>357</v>
      </c>
      <c r="G283" s="501" t="s">
        <v>358</v>
      </c>
      <c r="H283" s="502">
        <v>8961225</v>
      </c>
      <c r="I283" s="522">
        <v>7582968.5999999996</v>
      </c>
      <c r="J283" s="522">
        <v>9497422.5999999996</v>
      </c>
      <c r="K283" s="522">
        <v>1681090</v>
      </c>
      <c r="L283" s="522">
        <v>2237180</v>
      </c>
      <c r="M283" s="522">
        <v>1129133</v>
      </c>
      <c r="N283" s="522">
        <v>17675165.699999999</v>
      </c>
      <c r="O283" s="522">
        <v>1401785</v>
      </c>
      <c r="P283" s="522">
        <v>685365.85</v>
      </c>
      <c r="Q283" s="522">
        <v>4007910</v>
      </c>
      <c r="R283" s="522">
        <v>542625</v>
      </c>
      <c r="S283" s="522">
        <v>1439020</v>
      </c>
      <c r="T283" s="522">
        <v>3320382</v>
      </c>
      <c r="U283" s="522">
        <v>2815494</v>
      </c>
      <c r="V283" s="522">
        <v>248074.1</v>
      </c>
      <c r="W283" s="522">
        <v>630246</v>
      </c>
      <c r="X283" s="522">
        <v>1511200</v>
      </c>
      <c r="Y283" s="522">
        <v>585660</v>
      </c>
      <c r="Z283" s="522">
        <v>25840554</v>
      </c>
      <c r="AA283" s="522">
        <v>2841783</v>
      </c>
      <c r="AB283" s="522">
        <v>2414155.7000000002</v>
      </c>
      <c r="AC283" s="522">
        <v>2050030.45</v>
      </c>
      <c r="AD283" s="522">
        <v>955041</v>
      </c>
      <c r="AE283" s="522">
        <v>907709.93</v>
      </c>
      <c r="AF283" s="522">
        <v>4285093.1500000004</v>
      </c>
      <c r="AG283" s="522">
        <v>530559.55000000005</v>
      </c>
      <c r="AH283" s="522">
        <v>909947</v>
      </c>
      <c r="AI283" s="522">
        <v>15700495.35</v>
      </c>
      <c r="AJ283" s="522">
        <v>1687350.81</v>
      </c>
      <c r="AK283" s="522">
        <v>811004</v>
      </c>
      <c r="AL283" s="522">
        <v>664136</v>
      </c>
      <c r="AM283" s="522">
        <v>909931.5</v>
      </c>
      <c r="AN283" s="522">
        <v>1133652.5</v>
      </c>
      <c r="AO283" s="522">
        <v>1116538.98</v>
      </c>
      <c r="AP283" s="522">
        <v>1035525.51</v>
      </c>
      <c r="AQ283" s="522">
        <v>596257</v>
      </c>
      <c r="AR283" s="522">
        <v>1084545.5</v>
      </c>
      <c r="AS283" s="522">
        <v>968891.5</v>
      </c>
      <c r="AT283" s="522">
        <v>534632.5</v>
      </c>
      <c r="AU283" s="522">
        <v>3466216</v>
      </c>
      <c r="AV283" s="522">
        <v>800030</v>
      </c>
      <c r="AW283" s="522">
        <v>835195.04</v>
      </c>
      <c r="AX283" s="522">
        <v>1104254.3</v>
      </c>
      <c r="AY283" s="522">
        <v>573971.19999999995</v>
      </c>
      <c r="AZ283" s="522">
        <v>68880.2</v>
      </c>
      <c r="BA283" s="522">
        <v>298470.18</v>
      </c>
      <c r="BB283" s="522">
        <v>6919991.0999999996</v>
      </c>
      <c r="BC283" s="522">
        <v>675225.7</v>
      </c>
      <c r="BD283" s="522">
        <v>1081647.3</v>
      </c>
      <c r="BE283" s="522">
        <v>2401217.7999999998</v>
      </c>
      <c r="BF283" s="522">
        <v>2884557.25</v>
      </c>
      <c r="BG283" s="522">
        <v>1557412.78</v>
      </c>
      <c r="BH283" s="522">
        <v>3787516.85</v>
      </c>
      <c r="BI283" s="522">
        <v>3873712.87</v>
      </c>
      <c r="BJ283" s="522">
        <v>1204650.05</v>
      </c>
      <c r="BK283" s="522">
        <v>525522.15</v>
      </c>
      <c r="BL283" s="522">
        <v>190680</v>
      </c>
      <c r="BM283" s="522">
        <v>11810862</v>
      </c>
      <c r="BN283" s="522">
        <v>5364685</v>
      </c>
      <c r="BO283" s="522">
        <v>1149881.8899999999</v>
      </c>
      <c r="BP283" s="522">
        <v>866426</v>
      </c>
      <c r="BQ283" s="522">
        <v>3360</v>
      </c>
      <c r="BR283" s="522">
        <v>1384149.4</v>
      </c>
      <c r="BS283" s="522">
        <v>459584.05</v>
      </c>
      <c r="BT283" s="522">
        <v>11221571.800000001</v>
      </c>
      <c r="BU283" s="522">
        <v>1135904.6000000001</v>
      </c>
      <c r="BV283" s="522">
        <v>968295.3</v>
      </c>
      <c r="BW283" s="522">
        <v>1643763</v>
      </c>
      <c r="BX283" s="522">
        <v>1002064.4</v>
      </c>
      <c r="BY283" s="522">
        <v>4864314.0999999996</v>
      </c>
      <c r="BZ283" s="522">
        <v>1184897.8999999999</v>
      </c>
      <c r="CA283" s="522">
        <v>788796.3</v>
      </c>
      <c r="CB283" s="522">
        <v>442184.6</v>
      </c>
      <c r="CC283" s="503">
        <f t="shared" si="6"/>
        <v>209469672.89000008</v>
      </c>
      <c r="CD283" s="523"/>
      <c r="CE283" s="523"/>
      <c r="CF283" s="523"/>
      <c r="CG283" s="523"/>
      <c r="CH283" s="523"/>
      <c r="CI283" s="523"/>
    </row>
    <row r="284" spans="1:87" s="524" customFormat="1" x14ac:dyDescent="0.2">
      <c r="A284" s="521" t="s">
        <v>6490</v>
      </c>
      <c r="B284" s="497" t="s">
        <v>33</v>
      </c>
      <c r="C284" s="498" t="s">
        <v>34</v>
      </c>
      <c r="D284" s="499">
        <v>51130</v>
      </c>
      <c r="E284" s="525" t="s">
        <v>939</v>
      </c>
      <c r="F284" s="500" t="s">
        <v>359</v>
      </c>
      <c r="G284" s="501" t="s">
        <v>360</v>
      </c>
      <c r="H284" s="502">
        <v>25106364</v>
      </c>
      <c r="I284" s="502">
        <v>4121476.65</v>
      </c>
      <c r="J284" s="502">
        <v>90106041.969999999</v>
      </c>
      <c r="K284" s="502">
        <v>2434936</v>
      </c>
      <c r="L284" s="502">
        <v>1481264.8</v>
      </c>
      <c r="M284" s="502">
        <v>388600</v>
      </c>
      <c r="N284" s="502">
        <v>4552969</v>
      </c>
      <c r="O284" s="502">
        <v>4467639.87</v>
      </c>
      <c r="P284" s="502">
        <v>456800</v>
      </c>
      <c r="Q284" s="502">
        <v>10967900.550000001</v>
      </c>
      <c r="R284" s="502">
        <v>0</v>
      </c>
      <c r="S284" s="502">
        <v>0</v>
      </c>
      <c r="T284" s="502">
        <v>3512000</v>
      </c>
      <c r="U284" s="502">
        <v>3047342</v>
      </c>
      <c r="V284" s="502">
        <v>517444.75</v>
      </c>
      <c r="W284" s="502">
        <v>0</v>
      </c>
      <c r="X284" s="502">
        <v>0</v>
      </c>
      <c r="Y284" s="502">
        <v>372000</v>
      </c>
      <c r="Z284" s="502">
        <v>51059771.030000001</v>
      </c>
      <c r="AA284" s="502">
        <v>4454272.5</v>
      </c>
      <c r="AB284" s="502">
        <v>1156630</v>
      </c>
      <c r="AC284" s="502">
        <v>7543513</v>
      </c>
      <c r="AD284" s="502">
        <v>845233.6</v>
      </c>
      <c r="AE284" s="502">
        <v>0</v>
      </c>
      <c r="AF284" s="502">
        <v>2544209</v>
      </c>
      <c r="AG284" s="502">
        <v>55993</v>
      </c>
      <c r="AH284" s="502">
        <v>0</v>
      </c>
      <c r="AI284" s="502">
        <v>49911559</v>
      </c>
      <c r="AJ284" s="502">
        <v>0</v>
      </c>
      <c r="AK284" s="502">
        <v>0</v>
      </c>
      <c r="AL284" s="502">
        <v>67302.399999999994</v>
      </c>
      <c r="AM284" s="502">
        <v>269718.59999999998</v>
      </c>
      <c r="AN284" s="502">
        <v>0</v>
      </c>
      <c r="AO284" s="502">
        <v>0</v>
      </c>
      <c r="AP284" s="502">
        <v>218935.2</v>
      </c>
      <c r="AQ284" s="502">
        <v>104950</v>
      </c>
      <c r="AR284" s="502">
        <v>325201.40000000002</v>
      </c>
      <c r="AS284" s="502">
        <v>347963</v>
      </c>
      <c r="AT284" s="502">
        <v>0</v>
      </c>
      <c r="AU284" s="502">
        <v>5720235</v>
      </c>
      <c r="AV284" s="502">
        <v>0</v>
      </c>
      <c r="AW284" s="502">
        <v>22780</v>
      </c>
      <c r="AX284" s="502">
        <v>0</v>
      </c>
      <c r="AY284" s="502">
        <v>15300</v>
      </c>
      <c r="AZ284" s="502">
        <v>0</v>
      </c>
      <c r="BA284" s="502">
        <v>0</v>
      </c>
      <c r="BB284" s="502">
        <v>20981210.859999999</v>
      </c>
      <c r="BC284" s="502">
        <v>489835</v>
      </c>
      <c r="BD284" s="502">
        <v>2461325</v>
      </c>
      <c r="BE284" s="502">
        <v>590240</v>
      </c>
      <c r="BF284" s="502">
        <v>132950</v>
      </c>
      <c r="BG284" s="502">
        <v>918535</v>
      </c>
      <c r="BH284" s="502">
        <v>4213053</v>
      </c>
      <c r="BI284" s="502">
        <v>3154333</v>
      </c>
      <c r="BJ284" s="502">
        <v>1488214</v>
      </c>
      <c r="BK284" s="502">
        <v>388655.05</v>
      </c>
      <c r="BL284" s="502">
        <v>345700</v>
      </c>
      <c r="BM284" s="502">
        <v>24364765</v>
      </c>
      <c r="BN284" s="502">
        <v>8213215</v>
      </c>
      <c r="BO284" s="502">
        <v>1997735</v>
      </c>
      <c r="BP284" s="502">
        <v>148649.98000000001</v>
      </c>
      <c r="BQ284" s="502">
        <v>404900</v>
      </c>
      <c r="BR284" s="502">
        <v>0</v>
      </c>
      <c r="BS284" s="502">
        <v>360000</v>
      </c>
      <c r="BT284" s="502">
        <v>18866204</v>
      </c>
      <c r="BU284" s="502">
        <v>397779.5</v>
      </c>
      <c r="BV284" s="502">
        <v>727408.97</v>
      </c>
      <c r="BW284" s="502">
        <v>594463.6</v>
      </c>
      <c r="BX284" s="502">
        <v>1348598.7</v>
      </c>
      <c r="BY284" s="502">
        <v>7843728</v>
      </c>
      <c r="BZ284" s="502">
        <v>1016768.5</v>
      </c>
      <c r="CA284" s="502">
        <v>166355</v>
      </c>
      <c r="CB284" s="502">
        <v>301535.09999999998</v>
      </c>
      <c r="CC284" s="503">
        <f t="shared" si="6"/>
        <v>378112503.5800001</v>
      </c>
      <c r="CD284" s="523"/>
      <c r="CE284" s="523"/>
      <c r="CF284" s="523"/>
      <c r="CG284" s="523"/>
      <c r="CH284" s="523"/>
      <c r="CI284" s="523"/>
    </row>
    <row r="285" spans="1:87" s="524" customFormat="1" x14ac:dyDescent="0.2">
      <c r="A285" s="521" t="s">
        <v>6490</v>
      </c>
      <c r="B285" s="497" t="s">
        <v>33</v>
      </c>
      <c r="C285" s="498" t="s">
        <v>34</v>
      </c>
      <c r="D285" s="499">
        <v>51130</v>
      </c>
      <c r="E285" s="525" t="s">
        <v>939</v>
      </c>
      <c r="F285" s="500" t="s">
        <v>361</v>
      </c>
      <c r="G285" s="501" t="s">
        <v>362</v>
      </c>
      <c r="H285" s="502">
        <v>0</v>
      </c>
      <c r="I285" s="522">
        <v>200000</v>
      </c>
      <c r="J285" s="522">
        <v>0</v>
      </c>
      <c r="K285" s="522">
        <v>0</v>
      </c>
      <c r="L285" s="522">
        <v>0</v>
      </c>
      <c r="M285" s="522">
        <v>0</v>
      </c>
      <c r="N285" s="522">
        <v>0</v>
      </c>
      <c r="O285" s="522">
        <v>0</v>
      </c>
      <c r="P285" s="522">
        <v>0</v>
      </c>
      <c r="Q285" s="522">
        <v>0</v>
      </c>
      <c r="R285" s="522">
        <v>0</v>
      </c>
      <c r="S285" s="522">
        <v>0</v>
      </c>
      <c r="T285" s="522">
        <v>0</v>
      </c>
      <c r="U285" s="522">
        <v>0</v>
      </c>
      <c r="V285" s="522">
        <v>0</v>
      </c>
      <c r="W285" s="522">
        <v>0</v>
      </c>
      <c r="X285" s="522">
        <v>0</v>
      </c>
      <c r="Y285" s="522">
        <v>0</v>
      </c>
      <c r="Z285" s="522">
        <v>0</v>
      </c>
      <c r="AA285" s="522">
        <v>0</v>
      </c>
      <c r="AB285" s="522">
        <v>0</v>
      </c>
      <c r="AC285" s="522">
        <v>0</v>
      </c>
      <c r="AD285" s="522">
        <v>0</v>
      </c>
      <c r="AE285" s="522">
        <v>0</v>
      </c>
      <c r="AF285" s="522">
        <v>0</v>
      </c>
      <c r="AG285" s="522">
        <v>0</v>
      </c>
      <c r="AH285" s="522">
        <v>0</v>
      </c>
      <c r="AI285" s="522">
        <v>0</v>
      </c>
      <c r="AJ285" s="522">
        <v>0</v>
      </c>
      <c r="AK285" s="522">
        <v>0</v>
      </c>
      <c r="AL285" s="522">
        <v>0</v>
      </c>
      <c r="AM285" s="522">
        <v>0</v>
      </c>
      <c r="AN285" s="522">
        <v>0</v>
      </c>
      <c r="AO285" s="522">
        <v>0</v>
      </c>
      <c r="AP285" s="522">
        <v>0</v>
      </c>
      <c r="AQ285" s="522">
        <v>0</v>
      </c>
      <c r="AR285" s="522">
        <v>0</v>
      </c>
      <c r="AS285" s="522">
        <v>0</v>
      </c>
      <c r="AT285" s="522">
        <v>0</v>
      </c>
      <c r="AU285" s="522">
        <v>0</v>
      </c>
      <c r="AV285" s="522">
        <v>0</v>
      </c>
      <c r="AW285" s="522">
        <v>0</v>
      </c>
      <c r="AX285" s="522">
        <v>0</v>
      </c>
      <c r="AY285" s="522">
        <v>0</v>
      </c>
      <c r="AZ285" s="522">
        <v>0</v>
      </c>
      <c r="BA285" s="522">
        <v>0</v>
      </c>
      <c r="BB285" s="522">
        <v>0</v>
      </c>
      <c r="BC285" s="522">
        <v>0</v>
      </c>
      <c r="BD285" s="522">
        <v>0</v>
      </c>
      <c r="BE285" s="522">
        <v>0</v>
      </c>
      <c r="BF285" s="522">
        <v>0</v>
      </c>
      <c r="BG285" s="522">
        <v>0</v>
      </c>
      <c r="BH285" s="522">
        <v>0</v>
      </c>
      <c r="BI285" s="522">
        <v>0</v>
      </c>
      <c r="BJ285" s="522">
        <v>1500</v>
      </c>
      <c r="BK285" s="522">
        <v>0</v>
      </c>
      <c r="BL285" s="522">
        <v>0</v>
      </c>
      <c r="BM285" s="522">
        <v>0</v>
      </c>
      <c r="BN285" s="522">
        <v>0</v>
      </c>
      <c r="BO285" s="522">
        <v>0</v>
      </c>
      <c r="BP285" s="522">
        <v>0</v>
      </c>
      <c r="BQ285" s="522">
        <v>0</v>
      </c>
      <c r="BR285" s="522">
        <v>0</v>
      </c>
      <c r="BS285" s="522">
        <v>0</v>
      </c>
      <c r="BT285" s="522">
        <v>0</v>
      </c>
      <c r="BU285" s="522">
        <v>0</v>
      </c>
      <c r="BV285" s="522">
        <v>0</v>
      </c>
      <c r="BW285" s="522">
        <v>0</v>
      </c>
      <c r="BX285" s="522">
        <v>0</v>
      </c>
      <c r="BY285" s="522">
        <v>0</v>
      </c>
      <c r="BZ285" s="522">
        <v>0</v>
      </c>
      <c r="CA285" s="522">
        <v>0</v>
      </c>
      <c r="CB285" s="522">
        <v>0</v>
      </c>
      <c r="CC285" s="503">
        <f t="shared" si="6"/>
        <v>201500</v>
      </c>
      <c r="CD285" s="523"/>
      <c r="CE285" s="523"/>
      <c r="CF285" s="523"/>
      <c r="CG285" s="523"/>
      <c r="CH285" s="523"/>
      <c r="CI285" s="523"/>
    </row>
    <row r="286" spans="1:87" s="524" customFormat="1" x14ac:dyDescent="0.2">
      <c r="A286" s="521" t="s">
        <v>6490</v>
      </c>
      <c r="B286" s="497" t="s">
        <v>33</v>
      </c>
      <c r="C286" s="498" t="s">
        <v>34</v>
      </c>
      <c r="D286" s="499">
        <v>51130</v>
      </c>
      <c r="E286" s="525" t="s">
        <v>939</v>
      </c>
      <c r="F286" s="500" t="s">
        <v>363</v>
      </c>
      <c r="G286" s="501" t="s">
        <v>364</v>
      </c>
      <c r="H286" s="502">
        <v>2677.85</v>
      </c>
      <c r="I286" s="502">
        <v>18</v>
      </c>
      <c r="J286" s="502">
        <v>522</v>
      </c>
      <c r="K286" s="502">
        <v>369</v>
      </c>
      <c r="L286" s="502">
        <v>246</v>
      </c>
      <c r="M286" s="502">
        <v>114</v>
      </c>
      <c r="N286" s="502">
        <v>515.51</v>
      </c>
      <c r="O286" s="502">
        <v>0</v>
      </c>
      <c r="P286" s="502">
        <v>280</v>
      </c>
      <c r="Q286" s="502">
        <v>24381.37</v>
      </c>
      <c r="R286" s="502">
        <v>433</v>
      </c>
      <c r="S286" s="502">
        <v>36</v>
      </c>
      <c r="T286" s="502">
        <v>294</v>
      </c>
      <c r="U286" s="502">
        <v>801</v>
      </c>
      <c r="V286" s="502">
        <v>4072</v>
      </c>
      <c r="W286" s="502">
        <v>0</v>
      </c>
      <c r="X286" s="502">
        <v>0</v>
      </c>
      <c r="Y286" s="502">
        <v>20</v>
      </c>
      <c r="Z286" s="502">
        <v>75990.48</v>
      </c>
      <c r="AA286" s="502">
        <v>231</v>
      </c>
      <c r="AB286" s="502">
        <v>0</v>
      </c>
      <c r="AC286" s="502">
        <v>0</v>
      </c>
      <c r="AD286" s="502">
        <v>42</v>
      </c>
      <c r="AE286" s="502">
        <v>0</v>
      </c>
      <c r="AF286" s="502">
        <v>6</v>
      </c>
      <c r="AG286" s="502">
        <v>0</v>
      </c>
      <c r="AH286" s="502">
        <v>0</v>
      </c>
      <c r="AI286" s="502">
        <v>40425.22</v>
      </c>
      <c r="AJ286" s="502">
        <v>0</v>
      </c>
      <c r="AK286" s="502">
        <v>12</v>
      </c>
      <c r="AL286" s="502">
        <v>48</v>
      </c>
      <c r="AM286" s="502">
        <v>12</v>
      </c>
      <c r="AN286" s="502">
        <v>24</v>
      </c>
      <c r="AO286" s="502">
        <v>6</v>
      </c>
      <c r="AP286" s="502">
        <v>18</v>
      </c>
      <c r="AQ286" s="502">
        <v>12</v>
      </c>
      <c r="AR286" s="502">
        <v>24</v>
      </c>
      <c r="AS286" s="502">
        <v>42</v>
      </c>
      <c r="AT286" s="502">
        <v>0</v>
      </c>
      <c r="AU286" s="502">
        <v>1083</v>
      </c>
      <c r="AV286" s="502">
        <v>6</v>
      </c>
      <c r="AW286" s="502">
        <v>164</v>
      </c>
      <c r="AX286" s="502">
        <v>0</v>
      </c>
      <c r="AY286" s="502">
        <v>282</v>
      </c>
      <c r="AZ286" s="502">
        <v>0</v>
      </c>
      <c r="BA286" s="502">
        <v>36</v>
      </c>
      <c r="BB286" s="502">
        <v>89504.63</v>
      </c>
      <c r="BC286" s="502">
        <v>234</v>
      </c>
      <c r="BD286" s="502">
        <v>400</v>
      </c>
      <c r="BE286" s="502">
        <v>1956</v>
      </c>
      <c r="BF286" s="502">
        <v>78</v>
      </c>
      <c r="BG286" s="502">
        <v>183</v>
      </c>
      <c r="BH286" s="502">
        <v>8175.87</v>
      </c>
      <c r="BI286" s="502">
        <v>258</v>
      </c>
      <c r="BJ286" s="502">
        <v>222</v>
      </c>
      <c r="BK286" s="502">
        <v>4326</v>
      </c>
      <c r="BL286" s="502">
        <v>204</v>
      </c>
      <c r="BM286" s="502">
        <v>700</v>
      </c>
      <c r="BN286" s="502">
        <v>732</v>
      </c>
      <c r="BO286" s="502">
        <v>376</v>
      </c>
      <c r="BP286" s="502">
        <v>384</v>
      </c>
      <c r="BQ286" s="502">
        <v>346</v>
      </c>
      <c r="BR286" s="502">
        <v>286</v>
      </c>
      <c r="BS286" s="502">
        <v>377</v>
      </c>
      <c r="BT286" s="502">
        <v>13964.91</v>
      </c>
      <c r="BU286" s="502">
        <v>12</v>
      </c>
      <c r="BV286" s="502">
        <v>0</v>
      </c>
      <c r="BW286" s="502">
        <v>456</v>
      </c>
      <c r="BX286" s="502">
        <v>92</v>
      </c>
      <c r="BY286" s="502">
        <v>319</v>
      </c>
      <c r="BZ286" s="502">
        <v>36</v>
      </c>
      <c r="CA286" s="502">
        <v>36</v>
      </c>
      <c r="CB286" s="502">
        <v>12</v>
      </c>
      <c r="CC286" s="503">
        <f t="shared" si="6"/>
        <v>276913.83999999997</v>
      </c>
      <c r="CD286" s="523"/>
      <c r="CE286" s="523"/>
      <c r="CF286" s="523"/>
      <c r="CG286" s="523"/>
      <c r="CH286" s="523"/>
      <c r="CI286" s="523"/>
    </row>
    <row r="287" spans="1:87" s="524" customFormat="1" x14ac:dyDescent="0.2">
      <c r="A287" s="521" t="s">
        <v>6490</v>
      </c>
      <c r="B287" s="497" t="s">
        <v>33</v>
      </c>
      <c r="C287" s="498" t="s">
        <v>34</v>
      </c>
      <c r="D287" s="499">
        <v>51130</v>
      </c>
      <c r="E287" s="525" t="s">
        <v>939</v>
      </c>
      <c r="F287" s="500" t="s">
        <v>365</v>
      </c>
      <c r="G287" s="501" t="s">
        <v>366</v>
      </c>
      <c r="H287" s="502">
        <v>387500</v>
      </c>
      <c r="I287" s="502">
        <v>0</v>
      </c>
      <c r="J287" s="502">
        <v>0</v>
      </c>
      <c r="K287" s="502">
        <v>0</v>
      </c>
      <c r="L287" s="502">
        <v>0</v>
      </c>
      <c r="M287" s="502">
        <v>0</v>
      </c>
      <c r="N287" s="502">
        <v>0</v>
      </c>
      <c r="O287" s="502">
        <v>0</v>
      </c>
      <c r="P287" s="502">
        <v>0</v>
      </c>
      <c r="Q287" s="502">
        <v>0</v>
      </c>
      <c r="R287" s="502">
        <v>0</v>
      </c>
      <c r="S287" s="502">
        <v>0</v>
      </c>
      <c r="T287" s="502">
        <v>0</v>
      </c>
      <c r="U287" s="502">
        <v>0</v>
      </c>
      <c r="V287" s="502">
        <v>0</v>
      </c>
      <c r="W287" s="502">
        <v>0</v>
      </c>
      <c r="X287" s="502">
        <v>0</v>
      </c>
      <c r="Y287" s="502">
        <v>0</v>
      </c>
      <c r="Z287" s="502">
        <v>0</v>
      </c>
      <c r="AA287" s="502">
        <v>0</v>
      </c>
      <c r="AB287" s="502">
        <v>0</v>
      </c>
      <c r="AC287" s="502">
        <v>0</v>
      </c>
      <c r="AD287" s="502">
        <v>0</v>
      </c>
      <c r="AE287" s="502">
        <v>0</v>
      </c>
      <c r="AF287" s="502">
        <v>0</v>
      </c>
      <c r="AG287" s="502">
        <v>0</v>
      </c>
      <c r="AH287" s="502">
        <v>0</v>
      </c>
      <c r="AI287" s="502">
        <v>0</v>
      </c>
      <c r="AJ287" s="502">
        <v>0</v>
      </c>
      <c r="AK287" s="502">
        <v>0</v>
      </c>
      <c r="AL287" s="502">
        <v>0</v>
      </c>
      <c r="AM287" s="502">
        <v>0</v>
      </c>
      <c r="AN287" s="502">
        <v>0</v>
      </c>
      <c r="AO287" s="502">
        <v>0</v>
      </c>
      <c r="AP287" s="502">
        <v>117030.5</v>
      </c>
      <c r="AQ287" s="502">
        <v>0</v>
      </c>
      <c r="AR287" s="502">
        <v>0</v>
      </c>
      <c r="AS287" s="502">
        <v>0</v>
      </c>
      <c r="AT287" s="502">
        <v>0</v>
      </c>
      <c r="AU287" s="502">
        <v>0</v>
      </c>
      <c r="AV287" s="502">
        <v>0</v>
      </c>
      <c r="AW287" s="502">
        <v>0</v>
      </c>
      <c r="AX287" s="502">
        <v>0</v>
      </c>
      <c r="AY287" s="502">
        <v>0</v>
      </c>
      <c r="AZ287" s="502">
        <v>0</v>
      </c>
      <c r="BA287" s="502">
        <v>0</v>
      </c>
      <c r="BB287" s="502">
        <v>0</v>
      </c>
      <c r="BC287" s="502">
        <v>0</v>
      </c>
      <c r="BD287" s="502">
        <v>0</v>
      </c>
      <c r="BE287" s="502">
        <v>0</v>
      </c>
      <c r="BF287" s="502">
        <v>0</v>
      </c>
      <c r="BG287" s="502">
        <v>0</v>
      </c>
      <c r="BH287" s="502">
        <v>0</v>
      </c>
      <c r="BI287" s="502">
        <v>9928.1</v>
      </c>
      <c r="BJ287" s="502">
        <v>0</v>
      </c>
      <c r="BK287" s="502">
        <v>0</v>
      </c>
      <c r="BL287" s="502">
        <v>0</v>
      </c>
      <c r="BM287" s="502">
        <v>1527285</v>
      </c>
      <c r="BN287" s="502">
        <v>0</v>
      </c>
      <c r="BO287" s="502">
        <v>0</v>
      </c>
      <c r="BP287" s="502">
        <v>0</v>
      </c>
      <c r="BQ287" s="502">
        <v>0</v>
      </c>
      <c r="BR287" s="502">
        <v>0</v>
      </c>
      <c r="BS287" s="502">
        <v>0</v>
      </c>
      <c r="BT287" s="502">
        <v>495500</v>
      </c>
      <c r="BU287" s="502">
        <v>0</v>
      </c>
      <c r="BV287" s="502">
        <v>0</v>
      </c>
      <c r="BW287" s="502">
        <v>0</v>
      </c>
      <c r="BX287" s="502">
        <v>92384</v>
      </c>
      <c r="BY287" s="502">
        <v>0</v>
      </c>
      <c r="BZ287" s="502">
        <v>0</v>
      </c>
      <c r="CA287" s="502">
        <v>0</v>
      </c>
      <c r="CB287" s="502">
        <v>0</v>
      </c>
      <c r="CC287" s="503">
        <f t="shared" si="6"/>
        <v>2629627.6</v>
      </c>
      <c r="CD287" s="523"/>
      <c r="CE287" s="523"/>
      <c r="CF287" s="523"/>
      <c r="CG287" s="523"/>
      <c r="CH287" s="523"/>
      <c r="CI287" s="523"/>
    </row>
    <row r="288" spans="1:87" s="524" customFormat="1" x14ac:dyDescent="0.2">
      <c r="A288" s="521" t="s">
        <v>6490</v>
      </c>
      <c r="B288" s="497" t="s">
        <v>33</v>
      </c>
      <c r="C288" s="498" t="s">
        <v>34</v>
      </c>
      <c r="D288" s="499">
        <v>51130</v>
      </c>
      <c r="E288" s="525" t="s">
        <v>939</v>
      </c>
      <c r="F288" s="500" t="s">
        <v>367</v>
      </c>
      <c r="G288" s="501" t="s">
        <v>368</v>
      </c>
      <c r="H288" s="502">
        <v>159379.13</v>
      </c>
      <c r="I288" s="502">
        <v>117404.12</v>
      </c>
      <c r="J288" s="502">
        <v>177714.16</v>
      </c>
      <c r="K288" s="502">
        <v>107802.5</v>
      </c>
      <c r="L288" s="502">
        <v>151750.60999999999</v>
      </c>
      <c r="M288" s="502">
        <v>77840.36</v>
      </c>
      <c r="N288" s="502">
        <v>339675.6</v>
      </c>
      <c r="O288" s="502">
        <v>129230.07</v>
      </c>
      <c r="P288" s="502">
        <v>81904.7</v>
      </c>
      <c r="Q288" s="502">
        <v>255058.74</v>
      </c>
      <c r="R288" s="502">
        <v>47419.6</v>
      </c>
      <c r="S288" s="502">
        <v>146566.38</v>
      </c>
      <c r="T288" s="502">
        <v>0</v>
      </c>
      <c r="U288" s="502">
        <v>147246.91</v>
      </c>
      <c r="V288" s="502">
        <v>48246.3</v>
      </c>
      <c r="W288" s="502">
        <v>213488.54</v>
      </c>
      <c r="X288" s="502">
        <v>27586.74</v>
      </c>
      <c r="Y288" s="502">
        <v>88599.21</v>
      </c>
      <c r="Z288" s="502">
        <v>261533.57</v>
      </c>
      <c r="AA288" s="502">
        <v>251161.22</v>
      </c>
      <c r="AB288" s="502">
        <v>133596.62</v>
      </c>
      <c r="AC288" s="502">
        <v>174701.04</v>
      </c>
      <c r="AD288" s="502">
        <v>98194.76</v>
      </c>
      <c r="AE288" s="502">
        <v>105695.13</v>
      </c>
      <c r="AF288" s="502">
        <v>164750.51</v>
      </c>
      <c r="AG288" s="502">
        <v>150010.16</v>
      </c>
      <c r="AH288" s="502">
        <v>94150.37</v>
      </c>
      <c r="AI288" s="502">
        <v>335341.21000000002</v>
      </c>
      <c r="AJ288" s="502">
        <v>63183.9</v>
      </c>
      <c r="AK288" s="502">
        <v>39140.6</v>
      </c>
      <c r="AL288" s="502">
        <v>81147.12</v>
      </c>
      <c r="AM288" s="502">
        <v>49439.35</v>
      </c>
      <c r="AN288" s="502">
        <v>0</v>
      </c>
      <c r="AO288" s="502">
        <v>74550.16</v>
      </c>
      <c r="AP288" s="502">
        <v>39394.660000000003</v>
      </c>
      <c r="AQ288" s="502">
        <v>51220.04</v>
      </c>
      <c r="AR288" s="502">
        <v>86015.5</v>
      </c>
      <c r="AS288" s="502">
        <v>84758.28</v>
      </c>
      <c r="AT288" s="502">
        <v>38075.42</v>
      </c>
      <c r="AU288" s="502">
        <v>105788.82</v>
      </c>
      <c r="AV288" s="502">
        <v>112413.3</v>
      </c>
      <c r="AW288" s="502">
        <v>106117.25</v>
      </c>
      <c r="AX288" s="502">
        <v>83038.429999999993</v>
      </c>
      <c r="AY288" s="502">
        <v>32294.1</v>
      </c>
      <c r="AZ288" s="502">
        <v>49228.39</v>
      </c>
      <c r="BA288" s="502">
        <v>53349.13</v>
      </c>
      <c r="BB288" s="502">
        <v>180675.92</v>
      </c>
      <c r="BC288" s="502">
        <v>152256.84</v>
      </c>
      <c r="BD288" s="502">
        <v>40380.74</v>
      </c>
      <c r="BE288" s="502">
        <v>0</v>
      </c>
      <c r="BF288" s="502">
        <v>117237.69</v>
      </c>
      <c r="BG288" s="502">
        <v>0</v>
      </c>
      <c r="BH288" s="502">
        <v>94748.5</v>
      </c>
      <c r="BI288" s="502">
        <v>75302.320000000007</v>
      </c>
      <c r="BJ288" s="502">
        <v>76744.679999999993</v>
      </c>
      <c r="BK288" s="502">
        <v>46138.400000000001</v>
      </c>
      <c r="BL288" s="502">
        <v>51610.38</v>
      </c>
      <c r="BM288" s="502">
        <v>207866.69</v>
      </c>
      <c r="BN288" s="502">
        <v>208011.21</v>
      </c>
      <c r="BO288" s="502">
        <v>99113.03</v>
      </c>
      <c r="BP288" s="502">
        <v>2902.91</v>
      </c>
      <c r="BQ288" s="502">
        <v>132132.01999999999</v>
      </c>
      <c r="BR288" s="502">
        <v>79001.460000000006</v>
      </c>
      <c r="BS288" s="502">
        <v>78134.87</v>
      </c>
      <c r="BT288" s="502">
        <v>124691.17</v>
      </c>
      <c r="BU288" s="502">
        <v>28697.4</v>
      </c>
      <c r="BV288" s="502">
        <v>114481.02</v>
      </c>
      <c r="BW288" s="502">
        <v>63718.42</v>
      </c>
      <c r="BX288" s="502">
        <v>126032.09</v>
      </c>
      <c r="BY288" s="502">
        <v>109796.98</v>
      </c>
      <c r="BZ288" s="502">
        <v>72034.539999999994</v>
      </c>
      <c r="CA288" s="502">
        <v>55903.22</v>
      </c>
      <c r="CB288" s="502">
        <v>106077.19</v>
      </c>
      <c r="CC288" s="503">
        <f t="shared" si="6"/>
        <v>7678892.4000000013</v>
      </c>
      <c r="CD288" s="523"/>
      <c r="CE288" s="523"/>
      <c r="CF288" s="523"/>
      <c r="CG288" s="523"/>
      <c r="CH288" s="523"/>
      <c r="CI288" s="523"/>
    </row>
    <row r="289" spans="1:87" s="524" customFormat="1" x14ac:dyDescent="0.2">
      <c r="A289" s="521" t="s">
        <v>6490</v>
      </c>
      <c r="B289" s="497" t="s">
        <v>33</v>
      </c>
      <c r="C289" s="498" t="s">
        <v>34</v>
      </c>
      <c r="D289" s="499"/>
      <c r="E289" s="525"/>
      <c r="F289" s="500" t="s">
        <v>369</v>
      </c>
      <c r="G289" s="501" t="s">
        <v>370</v>
      </c>
      <c r="H289" s="502">
        <v>0</v>
      </c>
      <c r="I289" s="502">
        <v>1870</v>
      </c>
      <c r="J289" s="502">
        <v>0</v>
      </c>
      <c r="K289" s="502">
        <v>0</v>
      </c>
      <c r="L289" s="502">
        <v>400</v>
      </c>
      <c r="M289" s="502">
        <v>11375</v>
      </c>
      <c r="N289" s="502">
        <v>7075</v>
      </c>
      <c r="O289" s="502">
        <v>0</v>
      </c>
      <c r="P289" s="502">
        <v>0</v>
      </c>
      <c r="Q289" s="502">
        <v>54000</v>
      </c>
      <c r="R289" s="502">
        <v>0</v>
      </c>
      <c r="S289" s="502">
        <v>0</v>
      </c>
      <c r="T289" s="502">
        <v>0</v>
      </c>
      <c r="U289" s="502">
        <v>0</v>
      </c>
      <c r="V289" s="502">
        <v>0</v>
      </c>
      <c r="W289" s="502">
        <v>0</v>
      </c>
      <c r="X289" s="502">
        <v>0</v>
      </c>
      <c r="Y289" s="502">
        <v>0</v>
      </c>
      <c r="Z289" s="502">
        <v>0</v>
      </c>
      <c r="AA289" s="502">
        <v>0</v>
      </c>
      <c r="AB289" s="502">
        <v>2400</v>
      </c>
      <c r="AC289" s="502">
        <v>0</v>
      </c>
      <c r="AD289" s="502">
        <v>0</v>
      </c>
      <c r="AE289" s="502">
        <v>7573</v>
      </c>
      <c r="AF289" s="502">
        <v>10350</v>
      </c>
      <c r="AG289" s="502">
        <v>0</v>
      </c>
      <c r="AH289" s="502">
        <v>11325</v>
      </c>
      <c r="AI289" s="502">
        <v>95050</v>
      </c>
      <c r="AJ289" s="502">
        <v>0</v>
      </c>
      <c r="AK289" s="502">
        <v>0</v>
      </c>
      <c r="AL289" s="502">
        <v>0</v>
      </c>
      <c r="AM289" s="502">
        <v>0</v>
      </c>
      <c r="AN289" s="502">
        <v>0</v>
      </c>
      <c r="AO289" s="502">
        <v>0</v>
      </c>
      <c r="AP289" s="502">
        <v>4200</v>
      </c>
      <c r="AQ289" s="502">
        <v>4125</v>
      </c>
      <c r="AR289" s="502">
        <v>0</v>
      </c>
      <c r="AS289" s="502">
        <v>0</v>
      </c>
      <c r="AT289" s="502">
        <v>0</v>
      </c>
      <c r="AU289" s="502">
        <v>0</v>
      </c>
      <c r="AV289" s="502">
        <v>0</v>
      </c>
      <c r="AW289" s="502">
        <v>0</v>
      </c>
      <c r="AX289" s="502">
        <v>0</v>
      </c>
      <c r="AY289" s="502">
        <v>0</v>
      </c>
      <c r="AZ289" s="502">
        <v>0</v>
      </c>
      <c r="BA289" s="502">
        <v>0</v>
      </c>
      <c r="BB289" s="502">
        <v>0</v>
      </c>
      <c r="BC289" s="502">
        <v>0</v>
      </c>
      <c r="BD289" s="502">
        <v>53730</v>
      </c>
      <c r="BE289" s="502">
        <v>0</v>
      </c>
      <c r="BF289" s="502">
        <v>14390</v>
      </c>
      <c r="BG289" s="502">
        <v>0</v>
      </c>
      <c r="BH289" s="502">
        <v>0</v>
      </c>
      <c r="BI289" s="502">
        <v>0</v>
      </c>
      <c r="BJ289" s="502">
        <v>0</v>
      </c>
      <c r="BK289" s="502">
        <v>0</v>
      </c>
      <c r="BL289" s="502">
        <v>0</v>
      </c>
      <c r="BM289" s="502">
        <v>600</v>
      </c>
      <c r="BN289" s="502">
        <v>0</v>
      </c>
      <c r="BO289" s="502">
        <v>2160</v>
      </c>
      <c r="BP289" s="502">
        <v>0</v>
      </c>
      <c r="BQ289" s="502">
        <v>0</v>
      </c>
      <c r="BR289" s="502">
        <v>0</v>
      </c>
      <c r="BS289" s="502">
        <v>0</v>
      </c>
      <c r="BT289" s="502">
        <v>0</v>
      </c>
      <c r="BU289" s="502">
        <v>0</v>
      </c>
      <c r="BV289" s="502">
        <v>1600</v>
      </c>
      <c r="BW289" s="502">
        <v>21450</v>
      </c>
      <c r="BX289" s="502">
        <v>1600</v>
      </c>
      <c r="BY289" s="502">
        <v>0</v>
      </c>
      <c r="BZ289" s="502">
        <v>0</v>
      </c>
      <c r="CA289" s="502">
        <v>0</v>
      </c>
      <c r="CB289" s="502">
        <v>0</v>
      </c>
      <c r="CC289" s="503">
        <f t="shared" si="6"/>
        <v>305273</v>
      </c>
      <c r="CD289" s="523"/>
      <c r="CE289" s="523"/>
      <c r="CF289" s="523"/>
      <c r="CG289" s="523"/>
      <c r="CH289" s="523"/>
      <c r="CI289" s="523"/>
    </row>
    <row r="290" spans="1:87" s="524" customFormat="1" x14ac:dyDescent="0.2">
      <c r="A290" s="521" t="s">
        <v>6490</v>
      </c>
      <c r="B290" s="497" t="s">
        <v>33</v>
      </c>
      <c r="C290" s="498" t="s">
        <v>34</v>
      </c>
      <c r="D290" s="499">
        <v>51130</v>
      </c>
      <c r="E290" s="525" t="s">
        <v>939</v>
      </c>
      <c r="F290" s="500" t="s">
        <v>371</v>
      </c>
      <c r="G290" s="501" t="s">
        <v>372</v>
      </c>
      <c r="H290" s="530">
        <v>0</v>
      </c>
      <c r="I290" s="530">
        <v>0</v>
      </c>
      <c r="J290" s="530">
        <v>0</v>
      </c>
      <c r="K290" s="530">
        <v>0</v>
      </c>
      <c r="L290" s="530">
        <v>0</v>
      </c>
      <c r="M290" s="530">
        <v>0</v>
      </c>
      <c r="N290" s="530">
        <v>0</v>
      </c>
      <c r="O290" s="530">
        <v>0</v>
      </c>
      <c r="P290" s="530">
        <v>0</v>
      </c>
      <c r="Q290" s="530">
        <v>0</v>
      </c>
      <c r="R290" s="530">
        <v>0</v>
      </c>
      <c r="S290" s="530">
        <v>0</v>
      </c>
      <c r="T290" s="530">
        <v>0</v>
      </c>
      <c r="U290" s="530">
        <v>0</v>
      </c>
      <c r="V290" s="530">
        <v>0</v>
      </c>
      <c r="W290" s="530">
        <v>0</v>
      </c>
      <c r="X290" s="530">
        <v>0</v>
      </c>
      <c r="Y290" s="530">
        <v>0</v>
      </c>
      <c r="Z290" s="530">
        <v>0</v>
      </c>
      <c r="AA290" s="530">
        <v>0</v>
      </c>
      <c r="AB290" s="530">
        <v>0</v>
      </c>
      <c r="AC290" s="530">
        <v>0</v>
      </c>
      <c r="AD290" s="530">
        <v>0</v>
      </c>
      <c r="AE290" s="530">
        <v>0</v>
      </c>
      <c r="AF290" s="530">
        <v>0</v>
      </c>
      <c r="AG290" s="530">
        <v>0</v>
      </c>
      <c r="AH290" s="530">
        <v>0</v>
      </c>
      <c r="AI290" s="530">
        <v>0</v>
      </c>
      <c r="AJ290" s="530">
        <v>0</v>
      </c>
      <c r="AK290" s="530">
        <v>0</v>
      </c>
      <c r="AL290" s="530">
        <v>0</v>
      </c>
      <c r="AM290" s="530">
        <v>0</v>
      </c>
      <c r="AN290" s="530">
        <v>0</v>
      </c>
      <c r="AO290" s="530">
        <v>0</v>
      </c>
      <c r="AP290" s="530">
        <v>0</v>
      </c>
      <c r="AQ290" s="530">
        <v>0</v>
      </c>
      <c r="AR290" s="530">
        <v>0</v>
      </c>
      <c r="AS290" s="530">
        <v>0</v>
      </c>
      <c r="AT290" s="530">
        <v>0</v>
      </c>
      <c r="AU290" s="530">
        <v>0</v>
      </c>
      <c r="AV290" s="530">
        <v>0</v>
      </c>
      <c r="AW290" s="530">
        <v>0</v>
      </c>
      <c r="AX290" s="530">
        <v>0</v>
      </c>
      <c r="AY290" s="530">
        <v>0</v>
      </c>
      <c r="AZ290" s="530">
        <v>0</v>
      </c>
      <c r="BA290" s="530">
        <v>0</v>
      </c>
      <c r="BB290" s="530">
        <v>0</v>
      </c>
      <c r="BC290" s="530">
        <v>0</v>
      </c>
      <c r="BD290" s="530">
        <v>0</v>
      </c>
      <c r="BE290" s="530">
        <v>0</v>
      </c>
      <c r="BF290" s="530">
        <v>0</v>
      </c>
      <c r="BG290" s="530">
        <v>0</v>
      </c>
      <c r="BH290" s="530">
        <v>0</v>
      </c>
      <c r="BI290" s="530">
        <v>0</v>
      </c>
      <c r="BJ290" s="530">
        <v>0</v>
      </c>
      <c r="BK290" s="530">
        <v>0</v>
      </c>
      <c r="BL290" s="530">
        <v>0</v>
      </c>
      <c r="BM290" s="530">
        <v>0</v>
      </c>
      <c r="BN290" s="530">
        <v>0</v>
      </c>
      <c r="BO290" s="530">
        <v>0</v>
      </c>
      <c r="BP290" s="530">
        <v>0</v>
      </c>
      <c r="BQ290" s="530">
        <v>0</v>
      </c>
      <c r="BR290" s="530">
        <v>0</v>
      </c>
      <c r="BS290" s="530">
        <v>0</v>
      </c>
      <c r="BT290" s="530">
        <v>0</v>
      </c>
      <c r="BU290" s="530">
        <v>0</v>
      </c>
      <c r="BV290" s="530">
        <v>0</v>
      </c>
      <c r="BW290" s="530">
        <v>0</v>
      </c>
      <c r="BX290" s="530">
        <v>0</v>
      </c>
      <c r="BY290" s="530">
        <v>0</v>
      </c>
      <c r="BZ290" s="530">
        <v>0</v>
      </c>
      <c r="CA290" s="530">
        <v>0</v>
      </c>
      <c r="CB290" s="530">
        <v>0</v>
      </c>
      <c r="CC290" s="503">
        <f t="shared" si="6"/>
        <v>0</v>
      </c>
      <c r="CD290" s="523"/>
      <c r="CE290" s="523"/>
      <c r="CF290" s="523"/>
      <c r="CG290" s="523"/>
      <c r="CH290" s="523"/>
      <c r="CI290" s="523"/>
    </row>
    <row r="291" spans="1:87" s="524" customFormat="1" x14ac:dyDescent="0.2">
      <c r="A291" s="521" t="s">
        <v>6490</v>
      </c>
      <c r="B291" s="497" t="s">
        <v>33</v>
      </c>
      <c r="C291" s="498" t="s">
        <v>34</v>
      </c>
      <c r="D291" s="499"/>
      <c r="E291" s="525"/>
      <c r="F291" s="500" t="s">
        <v>486</v>
      </c>
      <c r="G291" s="501" t="s">
        <v>1052</v>
      </c>
      <c r="H291" s="502">
        <v>1584500</v>
      </c>
      <c r="I291" s="502">
        <v>0</v>
      </c>
      <c r="J291" s="502">
        <v>0</v>
      </c>
      <c r="K291" s="502">
        <v>0</v>
      </c>
      <c r="L291" s="502">
        <v>0</v>
      </c>
      <c r="M291" s="502">
        <v>0</v>
      </c>
      <c r="N291" s="502">
        <v>0</v>
      </c>
      <c r="O291" s="502">
        <v>0</v>
      </c>
      <c r="P291" s="502">
        <v>0</v>
      </c>
      <c r="Q291" s="502">
        <v>0</v>
      </c>
      <c r="R291" s="502">
        <v>0</v>
      </c>
      <c r="S291" s="502">
        <v>0</v>
      </c>
      <c r="T291" s="502">
        <v>0</v>
      </c>
      <c r="U291" s="502">
        <v>0</v>
      </c>
      <c r="V291" s="502">
        <v>0</v>
      </c>
      <c r="W291" s="502">
        <v>0</v>
      </c>
      <c r="X291" s="502">
        <v>0</v>
      </c>
      <c r="Y291" s="502">
        <v>0</v>
      </c>
      <c r="Z291" s="502">
        <v>54333.3</v>
      </c>
      <c r="AA291" s="502">
        <v>0</v>
      </c>
      <c r="AB291" s="502">
        <v>0</v>
      </c>
      <c r="AC291" s="502">
        <v>0</v>
      </c>
      <c r="AD291" s="502">
        <v>0</v>
      </c>
      <c r="AE291" s="502">
        <v>0</v>
      </c>
      <c r="AF291" s="502">
        <v>0</v>
      </c>
      <c r="AG291" s="502">
        <v>0</v>
      </c>
      <c r="AH291" s="502">
        <v>0</v>
      </c>
      <c r="AI291" s="502">
        <v>0</v>
      </c>
      <c r="AJ291" s="502">
        <v>0</v>
      </c>
      <c r="AK291" s="502">
        <v>0</v>
      </c>
      <c r="AL291" s="502">
        <v>0</v>
      </c>
      <c r="AM291" s="502">
        <v>0</v>
      </c>
      <c r="AN291" s="502">
        <v>0</v>
      </c>
      <c r="AO291" s="502">
        <v>0</v>
      </c>
      <c r="AP291" s="502">
        <v>0</v>
      </c>
      <c r="AQ291" s="502">
        <v>0</v>
      </c>
      <c r="AR291" s="502">
        <v>0</v>
      </c>
      <c r="AS291" s="502">
        <v>0</v>
      </c>
      <c r="AT291" s="502">
        <v>0</v>
      </c>
      <c r="AU291" s="502">
        <v>0</v>
      </c>
      <c r="AV291" s="502">
        <v>0</v>
      </c>
      <c r="AW291" s="502">
        <v>0</v>
      </c>
      <c r="AX291" s="502">
        <v>0</v>
      </c>
      <c r="AY291" s="502">
        <v>0</v>
      </c>
      <c r="AZ291" s="502">
        <v>0</v>
      </c>
      <c r="BA291" s="502">
        <v>0</v>
      </c>
      <c r="BB291" s="502">
        <v>0</v>
      </c>
      <c r="BC291" s="502">
        <v>0</v>
      </c>
      <c r="BD291" s="502">
        <v>64500</v>
      </c>
      <c r="BE291" s="502">
        <v>0</v>
      </c>
      <c r="BF291" s="502">
        <v>0</v>
      </c>
      <c r="BG291" s="502">
        <v>0</v>
      </c>
      <c r="BH291" s="502">
        <v>0</v>
      </c>
      <c r="BI291" s="502">
        <v>0</v>
      </c>
      <c r="BJ291" s="502">
        <v>0</v>
      </c>
      <c r="BK291" s="502">
        <v>0</v>
      </c>
      <c r="BL291" s="502">
        <v>0</v>
      </c>
      <c r="BM291" s="502">
        <v>0</v>
      </c>
      <c r="BN291" s="502">
        <v>0</v>
      </c>
      <c r="BO291" s="502">
        <v>0</v>
      </c>
      <c r="BP291" s="502">
        <v>0</v>
      </c>
      <c r="BQ291" s="502">
        <v>0</v>
      </c>
      <c r="BR291" s="502">
        <v>0</v>
      </c>
      <c r="BS291" s="502">
        <v>0</v>
      </c>
      <c r="BT291" s="502">
        <v>0</v>
      </c>
      <c r="BU291" s="502">
        <v>0</v>
      </c>
      <c r="BV291" s="502">
        <v>0</v>
      </c>
      <c r="BW291" s="502">
        <v>0</v>
      </c>
      <c r="BX291" s="502">
        <v>0</v>
      </c>
      <c r="BY291" s="502">
        <v>0</v>
      </c>
      <c r="BZ291" s="502">
        <v>0</v>
      </c>
      <c r="CA291" s="502">
        <v>0</v>
      </c>
      <c r="CB291" s="502">
        <v>0</v>
      </c>
      <c r="CC291" s="503">
        <f t="shared" si="6"/>
        <v>1703333.3</v>
      </c>
      <c r="CD291" s="523"/>
      <c r="CE291" s="523"/>
      <c r="CF291" s="523"/>
      <c r="CG291" s="523"/>
      <c r="CH291" s="523"/>
      <c r="CI291" s="523"/>
    </row>
    <row r="292" spans="1:87" s="524" customFormat="1" x14ac:dyDescent="0.2">
      <c r="A292" s="521" t="s">
        <v>6490</v>
      </c>
      <c r="B292" s="497" t="s">
        <v>33</v>
      </c>
      <c r="C292" s="498" t="s">
        <v>34</v>
      </c>
      <c r="D292" s="499">
        <v>51130</v>
      </c>
      <c r="E292" s="525" t="s">
        <v>939</v>
      </c>
      <c r="F292" s="500" t="s">
        <v>825</v>
      </c>
      <c r="G292" s="501" t="s">
        <v>826</v>
      </c>
      <c r="H292" s="502">
        <v>0</v>
      </c>
      <c r="I292" s="502">
        <v>0</v>
      </c>
      <c r="J292" s="502">
        <v>1450285.62</v>
      </c>
      <c r="K292" s="502">
        <v>0</v>
      </c>
      <c r="L292" s="502">
        <v>0</v>
      </c>
      <c r="M292" s="502">
        <v>0</v>
      </c>
      <c r="N292" s="502">
        <v>0</v>
      </c>
      <c r="O292" s="502">
        <v>0</v>
      </c>
      <c r="P292" s="502">
        <v>0</v>
      </c>
      <c r="Q292" s="502">
        <v>2942500</v>
      </c>
      <c r="R292" s="502">
        <v>0</v>
      </c>
      <c r="S292" s="502">
        <v>0</v>
      </c>
      <c r="T292" s="502">
        <v>0</v>
      </c>
      <c r="U292" s="502">
        <v>0</v>
      </c>
      <c r="V292" s="502">
        <v>0</v>
      </c>
      <c r="W292" s="502">
        <v>0</v>
      </c>
      <c r="X292" s="502">
        <v>0</v>
      </c>
      <c r="Y292" s="502">
        <v>0</v>
      </c>
      <c r="Z292" s="502">
        <v>5383722.7699999996</v>
      </c>
      <c r="AA292" s="502">
        <v>18000</v>
      </c>
      <c r="AB292" s="502">
        <v>33705</v>
      </c>
      <c r="AC292" s="502">
        <v>101870</v>
      </c>
      <c r="AD292" s="502">
        <v>529500</v>
      </c>
      <c r="AE292" s="502">
        <v>318950</v>
      </c>
      <c r="AF292" s="502">
        <v>893750</v>
      </c>
      <c r="AG292" s="502">
        <v>0</v>
      </c>
      <c r="AH292" s="502">
        <v>0</v>
      </c>
      <c r="AI292" s="502">
        <v>2714846.8</v>
      </c>
      <c r="AJ292" s="502">
        <v>0</v>
      </c>
      <c r="AK292" s="502">
        <v>199935.52</v>
      </c>
      <c r="AL292" s="502">
        <v>409400</v>
      </c>
      <c r="AM292" s="502">
        <v>220800</v>
      </c>
      <c r="AN292" s="502">
        <v>0</v>
      </c>
      <c r="AO292" s="502">
        <v>0</v>
      </c>
      <c r="AP292" s="502">
        <v>230000</v>
      </c>
      <c r="AQ292" s="502">
        <v>338448.15</v>
      </c>
      <c r="AR292" s="502">
        <v>184000</v>
      </c>
      <c r="AS292" s="502">
        <v>335115.15000000002</v>
      </c>
      <c r="AT292" s="502">
        <v>317775.38</v>
      </c>
      <c r="AU292" s="502">
        <v>0</v>
      </c>
      <c r="AV292" s="502">
        <v>0</v>
      </c>
      <c r="AW292" s="502">
        <v>419900</v>
      </c>
      <c r="AX292" s="502">
        <v>289198.59999999998</v>
      </c>
      <c r="AY292" s="502">
        <v>188000</v>
      </c>
      <c r="AZ292" s="502">
        <v>240000</v>
      </c>
      <c r="BA292" s="502">
        <v>702000</v>
      </c>
      <c r="BB292" s="502">
        <v>0</v>
      </c>
      <c r="BC292" s="502">
        <v>0</v>
      </c>
      <c r="BD292" s="502">
        <v>0</v>
      </c>
      <c r="BE292" s="502">
        <v>0</v>
      </c>
      <c r="BF292" s="502">
        <v>0</v>
      </c>
      <c r="BG292" s="502">
        <v>0</v>
      </c>
      <c r="BH292" s="502">
        <v>0</v>
      </c>
      <c r="BI292" s="502">
        <v>28745.15</v>
      </c>
      <c r="BJ292" s="502">
        <v>0</v>
      </c>
      <c r="BK292" s="502">
        <v>0</v>
      </c>
      <c r="BL292" s="502">
        <v>0</v>
      </c>
      <c r="BM292" s="502">
        <v>156500</v>
      </c>
      <c r="BN292" s="502">
        <v>0</v>
      </c>
      <c r="BO292" s="502">
        <v>0</v>
      </c>
      <c r="BP292" s="502">
        <v>0</v>
      </c>
      <c r="BQ292" s="502">
        <v>0</v>
      </c>
      <c r="BR292" s="502">
        <v>0</v>
      </c>
      <c r="BS292" s="502">
        <v>0</v>
      </c>
      <c r="BT292" s="502">
        <v>912455.53</v>
      </c>
      <c r="BU292" s="502">
        <v>0</v>
      </c>
      <c r="BV292" s="502">
        <v>0</v>
      </c>
      <c r="BW292" s="502">
        <v>0</v>
      </c>
      <c r="BX292" s="502">
        <v>0</v>
      </c>
      <c r="BY292" s="502">
        <v>3000</v>
      </c>
      <c r="BZ292" s="502">
        <v>0</v>
      </c>
      <c r="CA292" s="502">
        <v>0</v>
      </c>
      <c r="CB292" s="502">
        <v>0</v>
      </c>
      <c r="CC292" s="503">
        <f t="shared" si="6"/>
        <v>19562403.670000002</v>
      </c>
      <c r="CD292" s="523"/>
      <c r="CE292" s="523"/>
      <c r="CF292" s="523"/>
      <c r="CG292" s="523"/>
      <c r="CH292" s="523"/>
      <c r="CI292" s="523"/>
    </row>
    <row r="293" spans="1:87" s="524" customFormat="1" x14ac:dyDescent="0.2">
      <c r="A293" s="521" t="s">
        <v>6490</v>
      </c>
      <c r="B293" s="497" t="s">
        <v>33</v>
      </c>
      <c r="C293" s="498" t="s">
        <v>34</v>
      </c>
      <c r="D293" s="499">
        <v>51130</v>
      </c>
      <c r="E293" s="525" t="s">
        <v>939</v>
      </c>
      <c r="F293" s="500" t="s">
        <v>487</v>
      </c>
      <c r="G293" s="501" t="s">
        <v>488</v>
      </c>
      <c r="H293" s="530">
        <v>0</v>
      </c>
      <c r="I293" s="530">
        <v>0</v>
      </c>
      <c r="J293" s="530">
        <v>0</v>
      </c>
      <c r="K293" s="530">
        <v>0</v>
      </c>
      <c r="L293" s="530">
        <v>0</v>
      </c>
      <c r="M293" s="530">
        <v>0</v>
      </c>
      <c r="N293" s="530">
        <v>0</v>
      </c>
      <c r="O293" s="530">
        <v>0</v>
      </c>
      <c r="P293" s="530">
        <v>0</v>
      </c>
      <c r="Q293" s="530">
        <v>0</v>
      </c>
      <c r="R293" s="530">
        <v>0</v>
      </c>
      <c r="S293" s="530">
        <v>0</v>
      </c>
      <c r="T293" s="530">
        <v>0</v>
      </c>
      <c r="U293" s="530">
        <v>0</v>
      </c>
      <c r="V293" s="530">
        <v>0</v>
      </c>
      <c r="W293" s="530">
        <v>0</v>
      </c>
      <c r="X293" s="530">
        <v>0</v>
      </c>
      <c r="Y293" s="530">
        <v>0</v>
      </c>
      <c r="Z293" s="530">
        <v>0</v>
      </c>
      <c r="AA293" s="530">
        <v>0</v>
      </c>
      <c r="AB293" s="530">
        <v>0</v>
      </c>
      <c r="AC293" s="530">
        <v>0</v>
      </c>
      <c r="AD293" s="530">
        <v>0</v>
      </c>
      <c r="AE293" s="530">
        <v>0</v>
      </c>
      <c r="AF293" s="530">
        <v>0</v>
      </c>
      <c r="AG293" s="530">
        <v>0</v>
      </c>
      <c r="AH293" s="530">
        <v>0</v>
      </c>
      <c r="AI293" s="530">
        <v>0</v>
      </c>
      <c r="AJ293" s="530">
        <v>0</v>
      </c>
      <c r="AK293" s="530">
        <v>0</v>
      </c>
      <c r="AL293" s="530">
        <v>0</v>
      </c>
      <c r="AM293" s="530">
        <v>0</v>
      </c>
      <c r="AN293" s="530">
        <v>0</v>
      </c>
      <c r="AO293" s="530">
        <v>0</v>
      </c>
      <c r="AP293" s="530">
        <v>0</v>
      </c>
      <c r="AQ293" s="530">
        <v>0</v>
      </c>
      <c r="AR293" s="530">
        <v>0</v>
      </c>
      <c r="AS293" s="530">
        <v>0</v>
      </c>
      <c r="AT293" s="530">
        <v>0</v>
      </c>
      <c r="AU293" s="530">
        <v>0</v>
      </c>
      <c r="AV293" s="530">
        <v>0</v>
      </c>
      <c r="AW293" s="530">
        <v>0</v>
      </c>
      <c r="AX293" s="530">
        <v>0</v>
      </c>
      <c r="AY293" s="530">
        <v>0</v>
      </c>
      <c r="AZ293" s="530">
        <v>0</v>
      </c>
      <c r="BA293" s="530">
        <v>0</v>
      </c>
      <c r="BB293" s="530">
        <v>0</v>
      </c>
      <c r="BC293" s="530">
        <v>0</v>
      </c>
      <c r="BD293" s="530">
        <v>0</v>
      </c>
      <c r="BE293" s="530">
        <v>0</v>
      </c>
      <c r="BF293" s="530">
        <v>0</v>
      </c>
      <c r="BG293" s="530">
        <v>0</v>
      </c>
      <c r="BH293" s="530">
        <v>0</v>
      </c>
      <c r="BI293" s="530">
        <v>0</v>
      </c>
      <c r="BJ293" s="530">
        <v>0</v>
      </c>
      <c r="BK293" s="530">
        <v>0</v>
      </c>
      <c r="BL293" s="530">
        <v>0</v>
      </c>
      <c r="BM293" s="530">
        <v>0</v>
      </c>
      <c r="BN293" s="530">
        <v>0</v>
      </c>
      <c r="BO293" s="530">
        <v>0</v>
      </c>
      <c r="BP293" s="530">
        <v>0</v>
      </c>
      <c r="BQ293" s="530">
        <v>0</v>
      </c>
      <c r="BR293" s="530">
        <v>0</v>
      </c>
      <c r="BS293" s="530">
        <v>0</v>
      </c>
      <c r="BT293" s="530">
        <v>0</v>
      </c>
      <c r="BU293" s="530">
        <v>0</v>
      </c>
      <c r="BV293" s="530">
        <v>0</v>
      </c>
      <c r="BW293" s="530">
        <v>0</v>
      </c>
      <c r="BX293" s="530">
        <v>0</v>
      </c>
      <c r="BY293" s="530">
        <v>0</v>
      </c>
      <c r="BZ293" s="530">
        <v>0</v>
      </c>
      <c r="CA293" s="530">
        <v>0</v>
      </c>
      <c r="CB293" s="530">
        <v>0</v>
      </c>
      <c r="CC293" s="503">
        <f t="shared" si="6"/>
        <v>0</v>
      </c>
      <c r="CD293" s="523"/>
      <c r="CE293" s="523"/>
      <c r="CF293" s="523"/>
      <c r="CG293" s="523"/>
      <c r="CH293" s="523"/>
      <c r="CI293" s="523"/>
    </row>
    <row r="294" spans="1:87" s="524" customFormat="1" x14ac:dyDescent="0.2">
      <c r="A294" s="521" t="s">
        <v>6490</v>
      </c>
      <c r="B294" s="497" t="s">
        <v>33</v>
      </c>
      <c r="C294" s="498" t="s">
        <v>34</v>
      </c>
      <c r="D294" s="499">
        <v>51130</v>
      </c>
      <c r="E294" s="525" t="s">
        <v>939</v>
      </c>
      <c r="F294" s="500" t="s">
        <v>489</v>
      </c>
      <c r="G294" s="501" t="s">
        <v>490</v>
      </c>
      <c r="H294" s="502">
        <v>0</v>
      </c>
      <c r="I294" s="522">
        <v>0</v>
      </c>
      <c r="J294" s="522">
        <v>0</v>
      </c>
      <c r="K294" s="522">
        <v>0</v>
      </c>
      <c r="L294" s="522">
        <v>0</v>
      </c>
      <c r="M294" s="522">
        <v>0</v>
      </c>
      <c r="N294" s="522">
        <v>0</v>
      </c>
      <c r="O294" s="522">
        <v>0</v>
      </c>
      <c r="P294" s="522">
        <v>0</v>
      </c>
      <c r="Q294" s="522">
        <v>0</v>
      </c>
      <c r="R294" s="522">
        <v>0</v>
      </c>
      <c r="S294" s="522">
        <v>0</v>
      </c>
      <c r="T294" s="522">
        <v>0</v>
      </c>
      <c r="U294" s="522">
        <v>0</v>
      </c>
      <c r="V294" s="522">
        <v>0</v>
      </c>
      <c r="W294" s="522">
        <v>0</v>
      </c>
      <c r="X294" s="522">
        <v>0</v>
      </c>
      <c r="Y294" s="522">
        <v>0</v>
      </c>
      <c r="Z294" s="522">
        <v>0</v>
      </c>
      <c r="AA294" s="522">
        <v>50993.75</v>
      </c>
      <c r="AB294" s="522">
        <v>0</v>
      </c>
      <c r="AC294" s="522">
        <v>31200</v>
      </c>
      <c r="AD294" s="522">
        <v>0</v>
      </c>
      <c r="AE294" s="522">
        <v>0</v>
      </c>
      <c r="AF294" s="522">
        <v>0</v>
      </c>
      <c r="AG294" s="522">
        <v>0</v>
      </c>
      <c r="AH294" s="522">
        <v>0</v>
      </c>
      <c r="AI294" s="522">
        <v>0</v>
      </c>
      <c r="AJ294" s="522">
        <v>0</v>
      </c>
      <c r="AK294" s="522">
        <v>0</v>
      </c>
      <c r="AL294" s="522">
        <v>0</v>
      </c>
      <c r="AM294" s="522">
        <v>12630</v>
      </c>
      <c r="AN294" s="522">
        <v>350</v>
      </c>
      <c r="AO294" s="522">
        <v>0</v>
      </c>
      <c r="AP294" s="522">
        <v>0</v>
      </c>
      <c r="AQ294" s="522">
        <v>0</v>
      </c>
      <c r="AR294" s="522">
        <v>0</v>
      </c>
      <c r="AS294" s="522">
        <v>0</v>
      </c>
      <c r="AT294" s="522">
        <v>0</v>
      </c>
      <c r="AU294" s="522">
        <v>0</v>
      </c>
      <c r="AV294" s="522">
        <v>0</v>
      </c>
      <c r="AW294" s="522">
        <v>0</v>
      </c>
      <c r="AX294" s="522">
        <v>0</v>
      </c>
      <c r="AY294" s="522">
        <v>0</v>
      </c>
      <c r="AZ294" s="522">
        <v>0</v>
      </c>
      <c r="BA294" s="522">
        <v>0</v>
      </c>
      <c r="BB294" s="522">
        <v>0</v>
      </c>
      <c r="BC294" s="522">
        <v>0</v>
      </c>
      <c r="BD294" s="522">
        <v>21410</v>
      </c>
      <c r="BE294" s="522">
        <v>0</v>
      </c>
      <c r="BF294" s="522">
        <v>0</v>
      </c>
      <c r="BG294" s="522">
        <v>0</v>
      </c>
      <c r="BH294" s="522">
        <v>0</v>
      </c>
      <c r="BI294" s="522">
        <v>0</v>
      </c>
      <c r="BJ294" s="522">
        <v>0</v>
      </c>
      <c r="BK294" s="522">
        <v>0</v>
      </c>
      <c r="BL294" s="522">
        <v>0</v>
      </c>
      <c r="BM294" s="522">
        <v>0</v>
      </c>
      <c r="BN294" s="522">
        <v>0</v>
      </c>
      <c r="BO294" s="522">
        <v>0</v>
      </c>
      <c r="BP294" s="522">
        <v>0</v>
      </c>
      <c r="BQ294" s="522">
        <v>0</v>
      </c>
      <c r="BR294" s="522">
        <v>0</v>
      </c>
      <c r="BS294" s="522">
        <v>0</v>
      </c>
      <c r="BT294" s="522">
        <v>0</v>
      </c>
      <c r="BU294" s="522">
        <v>0</v>
      </c>
      <c r="BV294" s="522">
        <v>0</v>
      </c>
      <c r="BW294" s="522">
        <v>0</v>
      </c>
      <c r="BX294" s="522">
        <v>121850</v>
      </c>
      <c r="BY294" s="522">
        <v>0</v>
      </c>
      <c r="BZ294" s="522">
        <v>0</v>
      </c>
      <c r="CA294" s="522">
        <v>0</v>
      </c>
      <c r="CB294" s="522">
        <v>0</v>
      </c>
      <c r="CC294" s="503">
        <f t="shared" si="6"/>
        <v>238433.75</v>
      </c>
      <c r="CD294" s="523"/>
      <c r="CE294" s="523"/>
      <c r="CF294" s="523"/>
      <c r="CG294" s="523"/>
      <c r="CH294" s="523"/>
      <c r="CI294" s="523"/>
    </row>
    <row r="295" spans="1:87" s="524" customFormat="1" x14ac:dyDescent="0.2">
      <c r="A295" s="521" t="s">
        <v>6490</v>
      </c>
      <c r="B295" s="497" t="s">
        <v>33</v>
      </c>
      <c r="C295" s="498" t="s">
        <v>34</v>
      </c>
      <c r="D295" s="499"/>
      <c r="E295" s="525"/>
      <c r="F295" s="500" t="s">
        <v>491</v>
      </c>
      <c r="G295" s="501" t="s">
        <v>492</v>
      </c>
      <c r="H295" s="502">
        <v>0</v>
      </c>
      <c r="I295" s="502">
        <v>0</v>
      </c>
      <c r="J295" s="502">
        <v>0</v>
      </c>
      <c r="K295" s="502">
        <v>0</v>
      </c>
      <c r="L295" s="502">
        <v>0</v>
      </c>
      <c r="M295" s="502">
        <v>0</v>
      </c>
      <c r="N295" s="502">
        <v>82424.149999999994</v>
      </c>
      <c r="O295" s="502">
        <v>0</v>
      </c>
      <c r="P295" s="502">
        <v>0</v>
      </c>
      <c r="Q295" s="502">
        <v>0</v>
      </c>
      <c r="R295" s="502">
        <v>0</v>
      </c>
      <c r="S295" s="502">
        <v>0</v>
      </c>
      <c r="T295" s="502">
        <v>0</v>
      </c>
      <c r="U295" s="502">
        <v>0</v>
      </c>
      <c r="V295" s="502">
        <v>0</v>
      </c>
      <c r="W295" s="502">
        <v>0</v>
      </c>
      <c r="X295" s="502">
        <v>0</v>
      </c>
      <c r="Y295" s="502">
        <v>0</v>
      </c>
      <c r="Z295" s="502">
        <v>0</v>
      </c>
      <c r="AA295" s="502">
        <v>0</v>
      </c>
      <c r="AB295" s="502">
        <v>0</v>
      </c>
      <c r="AC295" s="502">
        <v>0</v>
      </c>
      <c r="AD295" s="502">
        <v>0</v>
      </c>
      <c r="AE295" s="502">
        <v>0</v>
      </c>
      <c r="AF295" s="502">
        <v>0</v>
      </c>
      <c r="AG295" s="502">
        <v>0</v>
      </c>
      <c r="AH295" s="502">
        <v>0</v>
      </c>
      <c r="AI295" s="502">
        <v>0</v>
      </c>
      <c r="AJ295" s="502">
        <v>0</v>
      </c>
      <c r="AK295" s="502">
        <v>0</v>
      </c>
      <c r="AL295" s="502">
        <v>0</v>
      </c>
      <c r="AM295" s="502">
        <v>0</v>
      </c>
      <c r="AN295" s="502">
        <v>0</v>
      </c>
      <c r="AO295" s="502">
        <v>0</v>
      </c>
      <c r="AP295" s="502">
        <v>0</v>
      </c>
      <c r="AQ295" s="502">
        <v>0</v>
      </c>
      <c r="AR295" s="502">
        <v>0</v>
      </c>
      <c r="AS295" s="502">
        <v>0</v>
      </c>
      <c r="AT295" s="502">
        <v>0</v>
      </c>
      <c r="AU295" s="502">
        <v>0</v>
      </c>
      <c r="AV295" s="502">
        <v>0</v>
      </c>
      <c r="AW295" s="502">
        <v>0</v>
      </c>
      <c r="AX295" s="502">
        <v>0</v>
      </c>
      <c r="AY295" s="502">
        <v>0</v>
      </c>
      <c r="AZ295" s="502">
        <v>0</v>
      </c>
      <c r="BA295" s="502">
        <v>0</v>
      </c>
      <c r="BB295" s="502">
        <v>0</v>
      </c>
      <c r="BC295" s="502">
        <v>0</v>
      </c>
      <c r="BD295" s="502">
        <v>0</v>
      </c>
      <c r="BE295" s="502">
        <v>0</v>
      </c>
      <c r="BF295" s="502">
        <v>0</v>
      </c>
      <c r="BG295" s="502">
        <v>0</v>
      </c>
      <c r="BH295" s="502">
        <v>0</v>
      </c>
      <c r="BI295" s="502">
        <v>0</v>
      </c>
      <c r="BJ295" s="502">
        <v>0</v>
      </c>
      <c r="BK295" s="502">
        <v>0</v>
      </c>
      <c r="BL295" s="502">
        <v>0</v>
      </c>
      <c r="BM295" s="502">
        <v>0</v>
      </c>
      <c r="BN295" s="502">
        <v>0</v>
      </c>
      <c r="BO295" s="502">
        <v>0</v>
      </c>
      <c r="BP295" s="502">
        <v>0</v>
      </c>
      <c r="BQ295" s="502">
        <v>0</v>
      </c>
      <c r="BR295" s="502">
        <v>0</v>
      </c>
      <c r="BS295" s="502">
        <v>0</v>
      </c>
      <c r="BT295" s="502">
        <v>0</v>
      </c>
      <c r="BU295" s="502">
        <v>0</v>
      </c>
      <c r="BV295" s="502">
        <v>0</v>
      </c>
      <c r="BW295" s="502">
        <v>0</v>
      </c>
      <c r="BX295" s="502">
        <v>0</v>
      </c>
      <c r="BY295" s="502">
        <v>0</v>
      </c>
      <c r="BZ295" s="502">
        <v>0</v>
      </c>
      <c r="CA295" s="502">
        <v>0</v>
      </c>
      <c r="CB295" s="502">
        <v>0</v>
      </c>
      <c r="CC295" s="503">
        <f t="shared" si="6"/>
        <v>82424.149999999994</v>
      </c>
      <c r="CD295" s="523"/>
      <c r="CE295" s="523"/>
      <c r="CF295" s="523"/>
      <c r="CG295" s="523"/>
      <c r="CH295" s="523"/>
      <c r="CI295" s="523"/>
    </row>
    <row r="296" spans="1:87" s="524" customFormat="1" x14ac:dyDescent="0.2">
      <c r="A296" s="521" t="s">
        <v>6490</v>
      </c>
      <c r="B296" s="497" t="s">
        <v>33</v>
      </c>
      <c r="C296" s="498" t="s">
        <v>34</v>
      </c>
      <c r="D296" s="499"/>
      <c r="E296" s="525"/>
      <c r="F296" s="500" t="s">
        <v>829</v>
      </c>
      <c r="G296" s="501" t="s">
        <v>830</v>
      </c>
      <c r="H296" s="502">
        <v>199421.86</v>
      </c>
      <c r="I296" s="502">
        <v>0</v>
      </c>
      <c r="J296" s="502">
        <v>37391</v>
      </c>
      <c r="K296" s="502">
        <v>0</v>
      </c>
      <c r="L296" s="502">
        <v>0</v>
      </c>
      <c r="M296" s="502">
        <v>4330</v>
      </c>
      <c r="N296" s="502">
        <v>0</v>
      </c>
      <c r="O296" s="502">
        <v>0</v>
      </c>
      <c r="P296" s="502">
        <v>278696</v>
      </c>
      <c r="Q296" s="502">
        <v>73000</v>
      </c>
      <c r="R296" s="502">
        <v>46</v>
      </c>
      <c r="S296" s="502">
        <v>201785</v>
      </c>
      <c r="T296" s="502">
        <v>22050</v>
      </c>
      <c r="U296" s="502">
        <v>0</v>
      </c>
      <c r="V296" s="502">
        <v>0</v>
      </c>
      <c r="W296" s="502">
        <v>0</v>
      </c>
      <c r="X296" s="502">
        <v>0</v>
      </c>
      <c r="Y296" s="502">
        <v>2000</v>
      </c>
      <c r="Z296" s="502">
        <v>0</v>
      </c>
      <c r="AA296" s="502">
        <v>2300</v>
      </c>
      <c r="AB296" s="502">
        <v>4484</v>
      </c>
      <c r="AC296" s="502">
        <v>1200</v>
      </c>
      <c r="AD296" s="502">
        <v>91599.71</v>
      </c>
      <c r="AE296" s="502">
        <v>2114554.21</v>
      </c>
      <c r="AF296" s="502">
        <v>47010</v>
      </c>
      <c r="AG296" s="502">
        <v>0</v>
      </c>
      <c r="AH296" s="502">
        <v>1049349.17</v>
      </c>
      <c r="AI296" s="502">
        <v>377855</v>
      </c>
      <c r="AJ296" s="502">
        <v>6090.96</v>
      </c>
      <c r="AK296" s="502">
        <v>0</v>
      </c>
      <c r="AL296" s="502">
        <v>2000</v>
      </c>
      <c r="AM296" s="502">
        <v>5500</v>
      </c>
      <c r="AN296" s="502">
        <v>554513.28</v>
      </c>
      <c r="AO296" s="502">
        <v>0</v>
      </c>
      <c r="AP296" s="502">
        <v>0</v>
      </c>
      <c r="AQ296" s="502">
        <v>36700</v>
      </c>
      <c r="AR296" s="502">
        <v>77171.19</v>
      </c>
      <c r="AS296" s="502">
        <v>0</v>
      </c>
      <c r="AT296" s="502">
        <v>0</v>
      </c>
      <c r="AU296" s="502">
        <v>880745</v>
      </c>
      <c r="AV296" s="502">
        <v>17650</v>
      </c>
      <c r="AW296" s="502">
        <v>0</v>
      </c>
      <c r="AX296" s="502">
        <v>0</v>
      </c>
      <c r="AY296" s="502">
        <v>0</v>
      </c>
      <c r="AZ296" s="502">
        <v>0</v>
      </c>
      <c r="BA296" s="502">
        <v>195000</v>
      </c>
      <c r="BB296" s="502">
        <v>0</v>
      </c>
      <c r="BC296" s="502">
        <v>36195</v>
      </c>
      <c r="BD296" s="502">
        <v>16700</v>
      </c>
      <c r="BE296" s="502">
        <v>0</v>
      </c>
      <c r="BF296" s="502">
        <v>0</v>
      </c>
      <c r="BG296" s="502">
        <v>0</v>
      </c>
      <c r="BH296" s="502">
        <v>0</v>
      </c>
      <c r="BI296" s="502">
        <v>0</v>
      </c>
      <c r="BJ296" s="502">
        <v>0</v>
      </c>
      <c r="BK296" s="502">
        <v>0</v>
      </c>
      <c r="BL296" s="502">
        <v>21400</v>
      </c>
      <c r="BM296" s="502">
        <v>1162808</v>
      </c>
      <c r="BN296" s="502">
        <v>0</v>
      </c>
      <c r="BO296" s="502">
        <v>94004.04</v>
      </c>
      <c r="BP296" s="502">
        <v>22300</v>
      </c>
      <c r="BQ296" s="502">
        <v>0</v>
      </c>
      <c r="BR296" s="502">
        <v>0</v>
      </c>
      <c r="BS296" s="502">
        <v>31102</v>
      </c>
      <c r="BT296" s="502">
        <v>1866805.58</v>
      </c>
      <c r="BU296" s="502">
        <v>10143.6</v>
      </c>
      <c r="BV296" s="502">
        <v>0</v>
      </c>
      <c r="BW296" s="502">
        <v>0</v>
      </c>
      <c r="BX296" s="502">
        <v>0</v>
      </c>
      <c r="BY296" s="502">
        <v>0</v>
      </c>
      <c r="BZ296" s="502">
        <v>0</v>
      </c>
      <c r="CA296" s="502">
        <v>2800</v>
      </c>
      <c r="CB296" s="502">
        <v>0</v>
      </c>
      <c r="CC296" s="503">
        <f t="shared" si="6"/>
        <v>9546700.5999999996</v>
      </c>
      <c r="CD296" s="523"/>
      <c r="CE296" s="523"/>
      <c r="CF296" s="523"/>
      <c r="CG296" s="523"/>
      <c r="CH296" s="523"/>
      <c r="CI296" s="523"/>
    </row>
    <row r="297" spans="1:87" s="524" customFormat="1" x14ac:dyDescent="0.2">
      <c r="A297" s="521" t="s">
        <v>6490</v>
      </c>
      <c r="B297" s="497" t="s">
        <v>35</v>
      </c>
      <c r="C297" s="498" t="s">
        <v>36</v>
      </c>
      <c r="D297" s="499">
        <v>51080</v>
      </c>
      <c r="E297" s="525" t="s">
        <v>949</v>
      </c>
      <c r="F297" s="500" t="s">
        <v>373</v>
      </c>
      <c r="G297" s="501" t="s">
        <v>374</v>
      </c>
      <c r="H297" s="502">
        <v>28841849.75</v>
      </c>
      <c r="I297" s="522">
        <v>7245724.8300000001</v>
      </c>
      <c r="J297" s="522">
        <v>11509610.960000001</v>
      </c>
      <c r="K297" s="522">
        <v>3854089.27</v>
      </c>
      <c r="L297" s="522">
        <v>3326824.68</v>
      </c>
      <c r="M297" s="522">
        <v>1273209.1100000001</v>
      </c>
      <c r="N297" s="522">
        <v>48757318.670000002</v>
      </c>
      <c r="O297" s="522">
        <v>5332185.25</v>
      </c>
      <c r="P297" s="522">
        <v>1976712.82</v>
      </c>
      <c r="Q297" s="522">
        <v>16260461.76</v>
      </c>
      <c r="R297" s="522">
        <v>1911874.76</v>
      </c>
      <c r="S297" s="522">
        <v>5040265.5599999996</v>
      </c>
      <c r="T297" s="522">
        <v>10286547.35</v>
      </c>
      <c r="U297" s="522">
        <v>8809881.2799999993</v>
      </c>
      <c r="V297" s="522">
        <v>994733.51</v>
      </c>
      <c r="W297" s="522">
        <v>4093538.94</v>
      </c>
      <c r="X297" s="522">
        <v>2609696.7200000002</v>
      </c>
      <c r="Y297" s="522">
        <v>2134915.86</v>
      </c>
      <c r="Z297" s="522">
        <v>36767797.810000002</v>
      </c>
      <c r="AA297" s="522">
        <v>6690795.1200000001</v>
      </c>
      <c r="AB297" s="522">
        <v>3380777.01</v>
      </c>
      <c r="AC297" s="522">
        <v>6641450.5599999996</v>
      </c>
      <c r="AD297" s="522">
        <v>2172137.29</v>
      </c>
      <c r="AE297" s="522">
        <v>2614530.27</v>
      </c>
      <c r="AF297" s="522">
        <v>3908281.52</v>
      </c>
      <c r="AG297" s="522">
        <v>1825551.69</v>
      </c>
      <c r="AH297" s="522">
        <v>865255.37</v>
      </c>
      <c r="AI297" s="522">
        <v>36597883.840000004</v>
      </c>
      <c r="AJ297" s="522">
        <v>2432875.69</v>
      </c>
      <c r="AK297" s="522">
        <v>1346299.06</v>
      </c>
      <c r="AL297" s="522">
        <v>1635495.92</v>
      </c>
      <c r="AM297" s="522">
        <v>1264873.28</v>
      </c>
      <c r="AN297" s="522">
        <v>2523739.75</v>
      </c>
      <c r="AO297" s="522">
        <v>2050345.69</v>
      </c>
      <c r="AP297" s="522">
        <v>1333263.22</v>
      </c>
      <c r="AQ297" s="522">
        <v>2544186.96</v>
      </c>
      <c r="AR297" s="522">
        <v>2005172.23</v>
      </c>
      <c r="AS297" s="522">
        <v>1986274.43</v>
      </c>
      <c r="AT297" s="522">
        <v>1746917.23</v>
      </c>
      <c r="AU297" s="522">
        <v>13068979.699999999</v>
      </c>
      <c r="AV297" s="522">
        <v>1596480.37</v>
      </c>
      <c r="AW297" s="522">
        <v>1528315</v>
      </c>
      <c r="AX297" s="522">
        <v>1844943.65</v>
      </c>
      <c r="AY297" s="522">
        <v>1382929.5</v>
      </c>
      <c r="AZ297" s="522">
        <v>563031.77</v>
      </c>
      <c r="BA297" s="522">
        <v>1073348.3899999999</v>
      </c>
      <c r="BB297" s="522">
        <v>29159111.93</v>
      </c>
      <c r="BC297" s="522">
        <v>2105977</v>
      </c>
      <c r="BD297" s="522">
        <v>1486954.37</v>
      </c>
      <c r="BE297" s="522">
        <v>3115326.63</v>
      </c>
      <c r="BF297" s="522">
        <v>3309194.62</v>
      </c>
      <c r="BG297" s="522">
        <v>2427182.27</v>
      </c>
      <c r="BH297" s="522">
        <v>6672531.2400000002</v>
      </c>
      <c r="BI297" s="522">
        <v>4900000</v>
      </c>
      <c r="BJ297" s="522">
        <v>2276978.38</v>
      </c>
      <c r="BK297" s="522">
        <v>904009.63</v>
      </c>
      <c r="BL297" s="522">
        <v>550921.48</v>
      </c>
      <c r="BM297" s="522">
        <v>26898505.120000001</v>
      </c>
      <c r="BN297" s="522">
        <v>9526763.6300000008</v>
      </c>
      <c r="BO297" s="522">
        <v>2083690.5</v>
      </c>
      <c r="BP297" s="522">
        <v>1275048.6399999999</v>
      </c>
      <c r="BQ297" s="522">
        <v>2287104.2599999998</v>
      </c>
      <c r="BR297" s="522">
        <v>3468506.6</v>
      </c>
      <c r="BS297" s="522">
        <v>1220480.1599999999</v>
      </c>
      <c r="BT297" s="522">
        <v>18335839.23</v>
      </c>
      <c r="BU297" s="522">
        <v>2170818.29</v>
      </c>
      <c r="BV297" s="522">
        <v>1805428.21</v>
      </c>
      <c r="BW297" s="522">
        <v>3514515.97</v>
      </c>
      <c r="BX297" s="522">
        <v>3274184.07</v>
      </c>
      <c r="BY297" s="522">
        <v>6496219.8600000003</v>
      </c>
      <c r="BZ297" s="522">
        <v>2219818.67</v>
      </c>
      <c r="CA297" s="522">
        <v>1049767.96</v>
      </c>
      <c r="CB297" s="522">
        <v>1030216.29</v>
      </c>
      <c r="CC297" s="503">
        <f t="shared" si="6"/>
        <v>451216468.41000009</v>
      </c>
      <c r="CD297" s="523"/>
      <c r="CE297" s="523"/>
      <c r="CF297" s="523"/>
      <c r="CG297" s="523"/>
      <c r="CH297" s="523"/>
      <c r="CI297" s="523"/>
    </row>
    <row r="298" spans="1:87" s="524" customFormat="1" x14ac:dyDescent="0.2">
      <c r="A298" s="521" t="s">
        <v>6490</v>
      </c>
      <c r="B298" s="497" t="s">
        <v>35</v>
      </c>
      <c r="C298" s="498" t="s">
        <v>36</v>
      </c>
      <c r="D298" s="499">
        <v>51080</v>
      </c>
      <c r="E298" s="525" t="s">
        <v>949</v>
      </c>
      <c r="F298" s="500" t="s">
        <v>375</v>
      </c>
      <c r="G298" s="501" t="s">
        <v>1048</v>
      </c>
      <c r="H298" s="502">
        <v>3188580.72</v>
      </c>
      <c r="I298" s="522">
        <v>667557.75</v>
      </c>
      <c r="J298" s="522">
        <v>766401.72</v>
      </c>
      <c r="K298" s="522">
        <v>642293.93999999994</v>
      </c>
      <c r="L298" s="522">
        <v>601851.46</v>
      </c>
      <c r="M298" s="522">
        <v>48729.97</v>
      </c>
      <c r="N298" s="522">
        <v>7721261.6100000003</v>
      </c>
      <c r="O298" s="522">
        <v>725181.55</v>
      </c>
      <c r="P298" s="522">
        <v>230983.72</v>
      </c>
      <c r="Q298" s="522">
        <v>2127778.66</v>
      </c>
      <c r="R298" s="522">
        <v>0</v>
      </c>
      <c r="S298" s="522">
        <v>560747.80000000005</v>
      </c>
      <c r="T298" s="522">
        <v>1895469.64</v>
      </c>
      <c r="U298" s="522">
        <v>1269776.96</v>
      </c>
      <c r="V298" s="522">
        <v>345700</v>
      </c>
      <c r="W298" s="522">
        <v>11125.96</v>
      </c>
      <c r="X298" s="522">
        <v>810384.99</v>
      </c>
      <c r="Y298" s="522">
        <v>181495.81</v>
      </c>
      <c r="Z298" s="522">
        <v>6943292.3700000001</v>
      </c>
      <c r="AA298" s="522">
        <v>1536703.79</v>
      </c>
      <c r="AB298" s="522">
        <v>680409.26</v>
      </c>
      <c r="AC298" s="522">
        <v>930348.03</v>
      </c>
      <c r="AD298" s="522">
        <v>24703</v>
      </c>
      <c r="AE298" s="522">
        <v>835162.53</v>
      </c>
      <c r="AF298" s="522">
        <v>21549.9</v>
      </c>
      <c r="AG298" s="522">
        <v>224560</v>
      </c>
      <c r="AH298" s="522">
        <v>158236</v>
      </c>
      <c r="AI298" s="522">
        <v>3383834.87</v>
      </c>
      <c r="AJ298" s="522">
        <v>138797.37</v>
      </c>
      <c r="AK298" s="522">
        <v>96344.84</v>
      </c>
      <c r="AL298" s="522">
        <v>0</v>
      </c>
      <c r="AM298" s="522">
        <v>0</v>
      </c>
      <c r="AN298" s="522">
        <v>53215</v>
      </c>
      <c r="AO298" s="522">
        <v>172285.69</v>
      </c>
      <c r="AP298" s="522">
        <v>391503.58</v>
      </c>
      <c r="AQ298" s="522">
        <v>200</v>
      </c>
      <c r="AR298" s="522">
        <v>0</v>
      </c>
      <c r="AS298" s="522">
        <v>256402.88</v>
      </c>
      <c r="AT298" s="522">
        <v>270</v>
      </c>
      <c r="AU298" s="522">
        <v>3614269.38</v>
      </c>
      <c r="AV298" s="522">
        <v>177261.45</v>
      </c>
      <c r="AW298" s="522">
        <v>2339.5700000000002</v>
      </c>
      <c r="AX298" s="522">
        <v>3504</v>
      </c>
      <c r="AY298" s="522">
        <v>107667.64</v>
      </c>
      <c r="AZ298" s="522">
        <v>0</v>
      </c>
      <c r="BA298" s="522">
        <v>0</v>
      </c>
      <c r="BB298" s="522">
        <v>5385454.9500000002</v>
      </c>
      <c r="BC298" s="522">
        <v>207824.73</v>
      </c>
      <c r="BD298" s="522">
        <v>363827.76</v>
      </c>
      <c r="BE298" s="522">
        <v>2705</v>
      </c>
      <c r="BF298" s="522">
        <v>654431.1</v>
      </c>
      <c r="BG298" s="522">
        <v>741309.29</v>
      </c>
      <c r="BH298" s="522">
        <v>815448.72979999997</v>
      </c>
      <c r="BI298" s="522">
        <v>748156.85</v>
      </c>
      <c r="BJ298" s="522">
        <v>209466.51</v>
      </c>
      <c r="BK298" s="522">
        <v>75151.399999999994</v>
      </c>
      <c r="BL298" s="522">
        <v>53751.08</v>
      </c>
      <c r="BM298" s="522">
        <v>10982.91</v>
      </c>
      <c r="BN298" s="522">
        <v>1965160.41</v>
      </c>
      <c r="BO298" s="522">
        <v>0</v>
      </c>
      <c r="BP298" s="522">
        <v>100259</v>
      </c>
      <c r="BQ298" s="522">
        <v>0</v>
      </c>
      <c r="BR298" s="522">
        <v>62943.98</v>
      </c>
      <c r="BS298" s="522">
        <v>349748.8</v>
      </c>
      <c r="BT298" s="522">
        <v>3434054.29</v>
      </c>
      <c r="BU298" s="522">
        <v>3708.41</v>
      </c>
      <c r="BV298" s="522">
        <v>3864</v>
      </c>
      <c r="BW298" s="522">
        <v>1790240.1</v>
      </c>
      <c r="BX298" s="522">
        <v>466729.72</v>
      </c>
      <c r="BY298" s="522">
        <v>2141010.09</v>
      </c>
      <c r="BZ298" s="522">
        <v>636851.52</v>
      </c>
      <c r="CA298" s="522">
        <v>0</v>
      </c>
      <c r="CB298" s="522">
        <v>0</v>
      </c>
      <c r="CC298" s="503">
        <f t="shared" si="6"/>
        <v>61771264.039799996</v>
      </c>
      <c r="CD298" s="523"/>
      <c r="CE298" s="523"/>
      <c r="CF298" s="523"/>
      <c r="CG298" s="523"/>
      <c r="CH298" s="523"/>
      <c r="CI298" s="523"/>
    </row>
    <row r="299" spans="1:87" s="524" customFormat="1" x14ac:dyDescent="0.2">
      <c r="A299" s="521" t="s">
        <v>6490</v>
      </c>
      <c r="B299" s="497" t="s">
        <v>35</v>
      </c>
      <c r="C299" s="498" t="s">
        <v>36</v>
      </c>
      <c r="D299" s="499">
        <v>51080</v>
      </c>
      <c r="E299" s="525" t="s">
        <v>949</v>
      </c>
      <c r="F299" s="500" t="s">
        <v>376</v>
      </c>
      <c r="G299" s="501" t="s">
        <v>377</v>
      </c>
      <c r="H299" s="502">
        <v>451056.75</v>
      </c>
      <c r="I299" s="522">
        <v>96406.09</v>
      </c>
      <c r="J299" s="522">
        <v>291423.82</v>
      </c>
      <c r="K299" s="522">
        <v>137288.85</v>
      </c>
      <c r="L299" s="522">
        <v>145676.54999999999</v>
      </c>
      <c r="M299" s="522">
        <v>55744.71</v>
      </c>
      <c r="N299" s="522">
        <v>1102771.94</v>
      </c>
      <c r="O299" s="522">
        <v>320063.34000000003</v>
      </c>
      <c r="P299" s="522">
        <v>7442.54</v>
      </c>
      <c r="Q299" s="522">
        <v>195027.09</v>
      </c>
      <c r="R299" s="522">
        <v>80416.710000000006</v>
      </c>
      <c r="S299" s="522">
        <v>159578.38</v>
      </c>
      <c r="T299" s="522">
        <v>348099.88</v>
      </c>
      <c r="U299" s="522">
        <v>267919.28000000003</v>
      </c>
      <c r="V299" s="522">
        <v>23506.49</v>
      </c>
      <c r="W299" s="522">
        <v>10185.39</v>
      </c>
      <c r="X299" s="522">
        <v>33468.559999999998</v>
      </c>
      <c r="Y299" s="522">
        <v>9223.4</v>
      </c>
      <c r="Z299" s="522">
        <v>1232230.74</v>
      </c>
      <c r="AA299" s="522">
        <v>445820.65</v>
      </c>
      <c r="AB299" s="522">
        <v>148272.14000000001</v>
      </c>
      <c r="AC299" s="522">
        <v>196472.88</v>
      </c>
      <c r="AD299" s="522">
        <v>71262.64</v>
      </c>
      <c r="AE299" s="522">
        <v>146050.59</v>
      </c>
      <c r="AF299" s="522">
        <v>84534.399999999994</v>
      </c>
      <c r="AG299" s="522">
        <v>44290.39</v>
      </c>
      <c r="AH299" s="522">
        <v>75371.59</v>
      </c>
      <c r="AI299" s="522">
        <v>952210.73</v>
      </c>
      <c r="AJ299" s="522">
        <v>16173.22</v>
      </c>
      <c r="AK299" s="522">
        <v>15183.21</v>
      </c>
      <c r="AL299" s="522">
        <v>29394.69</v>
      </c>
      <c r="AM299" s="522">
        <v>14592.86</v>
      </c>
      <c r="AN299" s="522">
        <v>81793.95</v>
      </c>
      <c r="AO299" s="522">
        <v>31845.03</v>
      </c>
      <c r="AP299" s="522">
        <v>11562.07</v>
      </c>
      <c r="AQ299" s="522">
        <v>92252.77</v>
      </c>
      <c r="AR299" s="522">
        <v>53464.2</v>
      </c>
      <c r="AS299" s="522">
        <v>32059.09</v>
      </c>
      <c r="AT299" s="522">
        <v>21592.080000000002</v>
      </c>
      <c r="AU299" s="522">
        <v>558096.79</v>
      </c>
      <c r="AV299" s="522">
        <v>156062.22</v>
      </c>
      <c r="AW299" s="522">
        <v>52797.88</v>
      </c>
      <c r="AX299" s="522">
        <v>62316.52</v>
      </c>
      <c r="AY299" s="522">
        <v>41397.11</v>
      </c>
      <c r="AZ299" s="522">
        <v>23888.14</v>
      </c>
      <c r="BA299" s="522">
        <v>23858.79</v>
      </c>
      <c r="BB299" s="522">
        <v>275318.01</v>
      </c>
      <c r="BC299" s="522">
        <v>28881.66</v>
      </c>
      <c r="BD299" s="522">
        <v>51813.82</v>
      </c>
      <c r="BE299" s="522">
        <v>78461.440000000002</v>
      </c>
      <c r="BF299" s="522">
        <v>110019.05</v>
      </c>
      <c r="BG299" s="522">
        <v>56214.5</v>
      </c>
      <c r="BH299" s="522">
        <v>49394.339899999999</v>
      </c>
      <c r="BI299" s="522">
        <v>147000</v>
      </c>
      <c r="BJ299" s="522">
        <v>16000</v>
      </c>
      <c r="BK299" s="522">
        <v>13183.23</v>
      </c>
      <c r="BL299" s="522">
        <v>1177</v>
      </c>
      <c r="BM299" s="522">
        <v>947558.9</v>
      </c>
      <c r="BN299" s="522">
        <v>288344.99</v>
      </c>
      <c r="BO299" s="522">
        <v>48338.37</v>
      </c>
      <c r="BP299" s="522">
        <v>15447.06</v>
      </c>
      <c r="BQ299" s="522">
        <v>98322.03</v>
      </c>
      <c r="BR299" s="522">
        <v>123503.08</v>
      </c>
      <c r="BS299" s="522">
        <v>32860.94</v>
      </c>
      <c r="BT299" s="522">
        <v>654322.38</v>
      </c>
      <c r="BU299" s="522">
        <v>47628.21</v>
      </c>
      <c r="BV299" s="522">
        <v>35483.040000000001</v>
      </c>
      <c r="BW299" s="522">
        <v>62659.62</v>
      </c>
      <c r="BX299" s="522">
        <v>93812.17</v>
      </c>
      <c r="BY299" s="522">
        <v>120420.25</v>
      </c>
      <c r="BZ299" s="522">
        <v>60118.14</v>
      </c>
      <c r="CA299" s="522">
        <v>33678.44</v>
      </c>
      <c r="CB299" s="522">
        <v>28555.45</v>
      </c>
      <c r="CC299" s="503">
        <f t="shared" si="6"/>
        <v>11968663.259899998</v>
      </c>
      <c r="CD299" s="523"/>
      <c r="CE299" s="523"/>
      <c r="CF299" s="523"/>
      <c r="CG299" s="523"/>
      <c r="CH299" s="523"/>
      <c r="CI299" s="523"/>
    </row>
    <row r="300" spans="1:87" s="524" customFormat="1" x14ac:dyDescent="0.2">
      <c r="A300" s="521" t="s">
        <v>6490</v>
      </c>
      <c r="B300" s="497" t="s">
        <v>35</v>
      </c>
      <c r="C300" s="498" t="s">
        <v>36</v>
      </c>
      <c r="D300" s="499">
        <v>51080</v>
      </c>
      <c r="E300" s="525" t="s">
        <v>949</v>
      </c>
      <c r="F300" s="500" t="s">
        <v>378</v>
      </c>
      <c r="G300" s="501" t="s">
        <v>379</v>
      </c>
      <c r="H300" s="502">
        <v>277687.28999999998</v>
      </c>
      <c r="I300" s="522">
        <v>39196.129999999997</v>
      </c>
      <c r="J300" s="522">
        <v>64584.92</v>
      </c>
      <c r="K300" s="522">
        <v>13068.78</v>
      </c>
      <c r="L300" s="522">
        <v>5749.83</v>
      </c>
      <c r="M300" s="522">
        <v>17190.62</v>
      </c>
      <c r="N300" s="522">
        <v>3016718.26</v>
      </c>
      <c r="O300" s="522">
        <v>74915</v>
      </c>
      <c r="P300" s="522">
        <v>109271.24</v>
      </c>
      <c r="Q300" s="522">
        <v>134369.04</v>
      </c>
      <c r="R300" s="522">
        <v>44940</v>
      </c>
      <c r="S300" s="522">
        <v>66447</v>
      </c>
      <c r="T300" s="522">
        <v>359209.7</v>
      </c>
      <c r="U300" s="522">
        <v>223250</v>
      </c>
      <c r="V300" s="522">
        <v>58732.3</v>
      </c>
      <c r="W300" s="522">
        <v>57499.13</v>
      </c>
      <c r="X300" s="522">
        <v>8560</v>
      </c>
      <c r="Y300" s="522">
        <v>66618.2</v>
      </c>
      <c r="Z300" s="522">
        <v>0</v>
      </c>
      <c r="AA300" s="522">
        <v>0</v>
      </c>
      <c r="AB300" s="522">
        <v>0</v>
      </c>
      <c r="AC300" s="522">
        <v>115571.51</v>
      </c>
      <c r="AD300" s="522">
        <v>65661.84</v>
      </c>
      <c r="AE300" s="522">
        <v>630.6</v>
      </c>
      <c r="AF300" s="522">
        <v>49311.92</v>
      </c>
      <c r="AG300" s="522">
        <v>15976.5</v>
      </c>
      <c r="AH300" s="522">
        <v>0</v>
      </c>
      <c r="AI300" s="522">
        <v>593479.9</v>
      </c>
      <c r="AJ300" s="522">
        <v>65248.6</v>
      </c>
      <c r="AK300" s="522">
        <v>33063</v>
      </c>
      <c r="AL300" s="522">
        <v>102800</v>
      </c>
      <c r="AM300" s="522">
        <v>37450</v>
      </c>
      <c r="AN300" s="522">
        <v>52963</v>
      </c>
      <c r="AO300" s="522">
        <v>94930.8</v>
      </c>
      <c r="AP300" s="522">
        <v>78590.48</v>
      </c>
      <c r="AQ300" s="522">
        <v>52108.26</v>
      </c>
      <c r="AR300" s="522">
        <v>62504.639999999999</v>
      </c>
      <c r="AS300" s="522">
        <v>30239.52</v>
      </c>
      <c r="AT300" s="522">
        <v>46224</v>
      </c>
      <c r="AU300" s="522">
        <v>97050</v>
      </c>
      <c r="AV300" s="522">
        <v>19260</v>
      </c>
      <c r="AW300" s="522">
        <v>28890</v>
      </c>
      <c r="AX300" s="522">
        <v>128771.66</v>
      </c>
      <c r="AY300" s="522">
        <v>19322.060000000001</v>
      </c>
      <c r="AZ300" s="522">
        <v>54570</v>
      </c>
      <c r="BA300" s="522">
        <v>43099.44</v>
      </c>
      <c r="BB300" s="522">
        <v>673644.9</v>
      </c>
      <c r="BC300" s="522">
        <v>0</v>
      </c>
      <c r="BD300" s="522">
        <v>109835.5</v>
      </c>
      <c r="BE300" s="522">
        <v>3256</v>
      </c>
      <c r="BF300" s="522">
        <v>55357.62</v>
      </c>
      <c r="BG300" s="522">
        <v>70763.91</v>
      </c>
      <c r="BH300" s="522">
        <v>58697.97</v>
      </c>
      <c r="BI300" s="522">
        <v>21461.02</v>
      </c>
      <c r="BJ300" s="522">
        <v>22994.3</v>
      </c>
      <c r="BK300" s="522">
        <v>6944.3</v>
      </c>
      <c r="BL300" s="522">
        <v>0</v>
      </c>
      <c r="BM300" s="522">
        <v>167682.49</v>
      </c>
      <c r="BN300" s="522">
        <v>227936.2</v>
      </c>
      <c r="BO300" s="522">
        <v>46166.22</v>
      </c>
      <c r="BP300" s="522">
        <v>143166</v>
      </c>
      <c r="BQ300" s="522">
        <v>52856</v>
      </c>
      <c r="BR300" s="522">
        <v>90564.53</v>
      </c>
      <c r="BS300" s="522">
        <v>35541.25</v>
      </c>
      <c r="BT300" s="522">
        <v>84958</v>
      </c>
      <c r="BU300" s="522">
        <v>76250.559999999998</v>
      </c>
      <c r="BV300" s="522">
        <v>73830</v>
      </c>
      <c r="BW300" s="522">
        <v>69521.69</v>
      </c>
      <c r="BX300" s="522">
        <v>180883.87</v>
      </c>
      <c r="BY300" s="522">
        <v>60827.66</v>
      </c>
      <c r="BZ300" s="522">
        <v>119737.96</v>
      </c>
      <c r="CA300" s="522">
        <v>18859.82</v>
      </c>
      <c r="CB300" s="522">
        <v>45532.06</v>
      </c>
      <c r="CC300" s="503">
        <f t="shared" si="6"/>
        <v>9042995</v>
      </c>
      <c r="CD300" s="523"/>
      <c r="CE300" s="523"/>
      <c r="CF300" s="523"/>
      <c r="CG300" s="523"/>
      <c r="CH300" s="523"/>
      <c r="CI300" s="523"/>
    </row>
    <row r="301" spans="1:87" s="524" customFormat="1" x14ac:dyDescent="0.2">
      <c r="A301" s="521" t="s">
        <v>6490</v>
      </c>
      <c r="B301" s="497" t="s">
        <v>35</v>
      </c>
      <c r="C301" s="498" t="s">
        <v>36</v>
      </c>
      <c r="D301" s="499">
        <v>51080</v>
      </c>
      <c r="E301" s="525" t="s">
        <v>949</v>
      </c>
      <c r="F301" s="500" t="s">
        <v>380</v>
      </c>
      <c r="G301" s="501" t="s">
        <v>381</v>
      </c>
      <c r="H301" s="502">
        <v>131648</v>
      </c>
      <c r="I301" s="522">
        <v>47027</v>
      </c>
      <c r="J301" s="522">
        <v>92856</v>
      </c>
      <c r="K301" s="522">
        <v>23026</v>
      </c>
      <c r="L301" s="522">
        <v>22060</v>
      </c>
      <c r="M301" s="522">
        <v>3915</v>
      </c>
      <c r="N301" s="522">
        <v>265744</v>
      </c>
      <c r="O301" s="522">
        <v>33584</v>
      </c>
      <c r="P301" s="522">
        <v>18166.599999999999</v>
      </c>
      <c r="Q301" s="522">
        <v>148011.9</v>
      </c>
      <c r="R301" s="522">
        <v>14620</v>
      </c>
      <c r="S301" s="522">
        <v>47601</v>
      </c>
      <c r="T301" s="522">
        <v>76360</v>
      </c>
      <c r="U301" s="522">
        <v>78814</v>
      </c>
      <c r="V301" s="522">
        <v>15692</v>
      </c>
      <c r="W301" s="522">
        <v>20455.86</v>
      </c>
      <c r="X301" s="522">
        <v>16000</v>
      </c>
      <c r="Y301" s="522">
        <v>0</v>
      </c>
      <c r="Z301" s="522">
        <v>299383</v>
      </c>
      <c r="AA301" s="522">
        <v>24273</v>
      </c>
      <c r="AB301" s="522">
        <v>10931</v>
      </c>
      <c r="AC301" s="522">
        <v>100603</v>
      </c>
      <c r="AD301" s="522">
        <v>27768</v>
      </c>
      <c r="AE301" s="522">
        <v>25294</v>
      </c>
      <c r="AF301" s="522">
        <v>65432</v>
      </c>
      <c r="AG301" s="522">
        <v>13240</v>
      </c>
      <c r="AH301" s="522">
        <v>18816</v>
      </c>
      <c r="AI301" s="522">
        <v>443380</v>
      </c>
      <c r="AJ301" s="522">
        <v>17082</v>
      </c>
      <c r="AK301" s="522">
        <v>1800</v>
      </c>
      <c r="AL301" s="522">
        <v>3814</v>
      </c>
      <c r="AM301" s="522">
        <v>4300</v>
      </c>
      <c r="AN301" s="522">
        <v>19146.88</v>
      </c>
      <c r="AO301" s="522">
        <v>20307</v>
      </c>
      <c r="AP301" s="522">
        <v>21194.2</v>
      </c>
      <c r="AQ301" s="522">
        <v>62620</v>
      </c>
      <c r="AR301" s="522">
        <v>0</v>
      </c>
      <c r="AS301" s="522">
        <v>12727</v>
      </c>
      <c r="AT301" s="522">
        <v>29478.400000000001</v>
      </c>
      <c r="AU301" s="522">
        <v>230131</v>
      </c>
      <c r="AV301" s="522">
        <v>23477</v>
      </c>
      <c r="AW301" s="522">
        <v>13500.6</v>
      </c>
      <c r="AX301" s="522">
        <v>30172.2</v>
      </c>
      <c r="AY301" s="522">
        <v>10351.799999999999</v>
      </c>
      <c r="AZ301" s="522">
        <v>3645.2</v>
      </c>
      <c r="BA301" s="522">
        <v>13937</v>
      </c>
      <c r="BB301" s="522">
        <v>226665</v>
      </c>
      <c r="BC301" s="522">
        <v>0</v>
      </c>
      <c r="BD301" s="522">
        <v>23207</v>
      </c>
      <c r="BE301" s="522">
        <v>27636.6</v>
      </c>
      <c r="BF301" s="522">
        <v>17091.55</v>
      </c>
      <c r="BG301" s="522">
        <v>10820</v>
      </c>
      <c r="BH301" s="522">
        <v>61296</v>
      </c>
      <c r="BI301" s="522">
        <v>14345</v>
      </c>
      <c r="BJ301" s="522">
        <v>24253</v>
      </c>
      <c r="BK301" s="522">
        <v>0</v>
      </c>
      <c r="BL301" s="522">
        <v>0</v>
      </c>
      <c r="BM301" s="522">
        <v>360601</v>
      </c>
      <c r="BN301" s="522">
        <v>69079</v>
      </c>
      <c r="BO301" s="522">
        <v>14715</v>
      </c>
      <c r="BP301" s="522">
        <v>11217</v>
      </c>
      <c r="BQ301" s="522">
        <v>24719</v>
      </c>
      <c r="BR301" s="522">
        <v>19841</v>
      </c>
      <c r="BS301" s="522">
        <v>9695</v>
      </c>
      <c r="BT301" s="522">
        <v>281909</v>
      </c>
      <c r="BU301" s="522">
        <v>7334</v>
      </c>
      <c r="BV301" s="522">
        <v>16337.2</v>
      </c>
      <c r="BW301" s="522">
        <v>23791</v>
      </c>
      <c r="BX301" s="522">
        <v>18011.599999999999</v>
      </c>
      <c r="BY301" s="522">
        <v>62927.9</v>
      </c>
      <c r="BZ301" s="522">
        <v>11445</v>
      </c>
      <c r="CA301" s="522">
        <v>15038</v>
      </c>
      <c r="CB301" s="522">
        <v>7317</v>
      </c>
      <c r="CC301" s="503">
        <f t="shared" ref="CC301:CC364" si="7">SUM(H301:CB301)</f>
        <v>3961677.49</v>
      </c>
      <c r="CD301" s="523"/>
      <c r="CE301" s="523"/>
      <c r="CF301" s="523"/>
      <c r="CG301" s="523"/>
      <c r="CH301" s="523"/>
      <c r="CI301" s="523"/>
    </row>
    <row r="302" spans="1:87" s="524" customFormat="1" x14ac:dyDescent="0.2">
      <c r="A302" s="521" t="s">
        <v>6490</v>
      </c>
      <c r="B302" s="497" t="s">
        <v>37</v>
      </c>
      <c r="C302" s="498" t="s">
        <v>38</v>
      </c>
      <c r="D302" s="499"/>
      <c r="E302" s="525"/>
      <c r="F302" s="500" t="s">
        <v>813</v>
      </c>
      <c r="G302" s="501" t="s">
        <v>382</v>
      </c>
      <c r="H302" s="502">
        <v>7195320.0599999996</v>
      </c>
      <c r="I302" s="522">
        <v>1325871.48</v>
      </c>
      <c r="J302" s="522">
        <v>1947905.79</v>
      </c>
      <c r="K302" s="522">
        <v>1134754.72</v>
      </c>
      <c r="L302" s="522">
        <v>648427.15</v>
      </c>
      <c r="M302" s="522">
        <v>244809.27</v>
      </c>
      <c r="N302" s="522">
        <v>6926240.21</v>
      </c>
      <c r="O302" s="522">
        <v>1268552.26</v>
      </c>
      <c r="P302" s="522">
        <v>431726.47</v>
      </c>
      <c r="Q302" s="522">
        <v>3479172.88</v>
      </c>
      <c r="R302" s="522">
        <v>550989.86</v>
      </c>
      <c r="S302" s="522">
        <v>1281839.6499999999</v>
      </c>
      <c r="T302" s="522">
        <v>2053678.76</v>
      </c>
      <c r="U302" s="522">
        <v>1640165.27</v>
      </c>
      <c r="V302" s="522">
        <v>116518.37</v>
      </c>
      <c r="W302" s="522">
        <v>495052.76</v>
      </c>
      <c r="X302" s="522">
        <v>656635.93999999994</v>
      </c>
      <c r="Y302" s="522">
        <v>503681.13</v>
      </c>
      <c r="Z302" s="522">
        <v>5645758.7400000002</v>
      </c>
      <c r="AA302" s="522">
        <v>1351333.02</v>
      </c>
      <c r="AB302" s="522">
        <v>786861.46</v>
      </c>
      <c r="AC302" s="522">
        <v>2337574.7799999998</v>
      </c>
      <c r="AD302" s="522">
        <v>510004.07</v>
      </c>
      <c r="AE302" s="522">
        <v>363608.24</v>
      </c>
      <c r="AF302" s="522">
        <v>813991.3</v>
      </c>
      <c r="AG302" s="522">
        <v>110707.91</v>
      </c>
      <c r="AH302" s="522">
        <v>356018.98</v>
      </c>
      <c r="AI302" s="522">
        <v>7272906.3300000001</v>
      </c>
      <c r="AJ302" s="522">
        <v>320220.5</v>
      </c>
      <c r="AK302" s="522">
        <v>191246</v>
      </c>
      <c r="AL302" s="522">
        <v>309815.40000000002</v>
      </c>
      <c r="AM302" s="522">
        <v>175804</v>
      </c>
      <c r="AN302" s="522">
        <v>578607</v>
      </c>
      <c r="AO302" s="522">
        <v>564634</v>
      </c>
      <c r="AP302" s="522">
        <v>509224.96000000002</v>
      </c>
      <c r="AQ302" s="522">
        <v>957273.11</v>
      </c>
      <c r="AR302" s="522">
        <v>418804.6</v>
      </c>
      <c r="AS302" s="522">
        <v>345566</v>
      </c>
      <c r="AT302" s="522">
        <v>244445.6</v>
      </c>
      <c r="AU302" s="522">
        <v>2459773.7599999998</v>
      </c>
      <c r="AV302" s="522">
        <v>532618.74</v>
      </c>
      <c r="AW302" s="522">
        <v>283943.3</v>
      </c>
      <c r="AX302" s="522">
        <v>392039.32</v>
      </c>
      <c r="AY302" s="522">
        <v>203392.1</v>
      </c>
      <c r="AZ302" s="522">
        <v>111191</v>
      </c>
      <c r="BA302" s="522">
        <v>236234.25</v>
      </c>
      <c r="BB302" s="522">
        <v>2675583.62</v>
      </c>
      <c r="BC302" s="522">
        <v>513017.76</v>
      </c>
      <c r="BD302" s="522">
        <v>451198.62</v>
      </c>
      <c r="BE302" s="522">
        <v>532118.69999999995</v>
      </c>
      <c r="BF302" s="522">
        <v>855044.74</v>
      </c>
      <c r="BG302" s="522">
        <v>604527.52</v>
      </c>
      <c r="BH302" s="522">
        <v>1021336.7399</v>
      </c>
      <c r="BI302" s="522">
        <v>1267053.23</v>
      </c>
      <c r="BJ302" s="522">
        <v>455007.71</v>
      </c>
      <c r="BK302" s="522">
        <v>169444.3</v>
      </c>
      <c r="BL302" s="522">
        <v>138310.71</v>
      </c>
      <c r="BM302" s="522">
        <v>4181047.69</v>
      </c>
      <c r="BN302" s="522">
        <v>860666.99</v>
      </c>
      <c r="BO302" s="522">
        <v>185100.39</v>
      </c>
      <c r="BP302" s="522">
        <v>190841.83</v>
      </c>
      <c r="BQ302" s="522">
        <v>334104.78999999998</v>
      </c>
      <c r="BR302" s="522">
        <v>1018976.08</v>
      </c>
      <c r="BS302" s="522">
        <v>59515</v>
      </c>
      <c r="BT302" s="522">
        <v>2558463.21</v>
      </c>
      <c r="BU302" s="522">
        <v>301875</v>
      </c>
      <c r="BV302" s="522">
        <v>363094.5</v>
      </c>
      <c r="BW302" s="522">
        <v>445016.13</v>
      </c>
      <c r="BX302" s="522">
        <v>809565.09</v>
      </c>
      <c r="BY302" s="522">
        <v>1211658.44</v>
      </c>
      <c r="BZ302" s="522">
        <v>385591.64</v>
      </c>
      <c r="CA302" s="522">
        <v>377705.7</v>
      </c>
      <c r="CB302" s="522">
        <v>325222.21999999997</v>
      </c>
      <c r="CC302" s="503">
        <f t="shared" si="7"/>
        <v>82576028.849899977</v>
      </c>
      <c r="CD302" s="523"/>
      <c r="CE302" s="523"/>
      <c r="CF302" s="523"/>
      <c r="CG302" s="523"/>
      <c r="CH302" s="523"/>
      <c r="CI302" s="523"/>
    </row>
    <row r="303" spans="1:87" s="524" customFormat="1" x14ac:dyDescent="0.2">
      <c r="A303" s="521" t="s">
        <v>6490</v>
      </c>
      <c r="B303" s="497" t="s">
        <v>37</v>
      </c>
      <c r="C303" s="498" t="s">
        <v>38</v>
      </c>
      <c r="D303" s="499"/>
      <c r="E303" s="525"/>
      <c r="F303" s="500" t="s">
        <v>814</v>
      </c>
      <c r="G303" s="501" t="s">
        <v>383</v>
      </c>
      <c r="H303" s="502">
        <v>7528.52</v>
      </c>
      <c r="I303" s="522">
        <v>65456.71</v>
      </c>
      <c r="J303" s="522">
        <v>70106.399999999994</v>
      </c>
      <c r="K303" s="522">
        <v>0</v>
      </c>
      <c r="L303" s="522">
        <v>25999.99</v>
      </c>
      <c r="M303" s="522">
        <v>50500</v>
      </c>
      <c r="N303" s="522">
        <v>7600</v>
      </c>
      <c r="O303" s="522">
        <v>93107</v>
      </c>
      <c r="P303" s="522">
        <v>20500</v>
      </c>
      <c r="Q303" s="522">
        <v>51026</v>
      </c>
      <c r="R303" s="522">
        <v>7300</v>
      </c>
      <c r="S303" s="522">
        <v>16556.8</v>
      </c>
      <c r="T303" s="522">
        <v>382112.7</v>
      </c>
      <c r="U303" s="522">
        <v>98753</v>
      </c>
      <c r="V303" s="522">
        <v>23534</v>
      </c>
      <c r="W303" s="522">
        <v>36366</v>
      </c>
      <c r="X303" s="522">
        <v>6285</v>
      </c>
      <c r="Y303" s="522">
        <v>0</v>
      </c>
      <c r="Z303" s="522">
        <v>57474.38</v>
      </c>
      <c r="AA303" s="522">
        <v>3482</v>
      </c>
      <c r="AB303" s="522">
        <v>23565.9</v>
      </c>
      <c r="AC303" s="522">
        <v>88025.5</v>
      </c>
      <c r="AD303" s="522">
        <v>60960</v>
      </c>
      <c r="AE303" s="522">
        <v>10500</v>
      </c>
      <c r="AF303" s="522">
        <v>148565.57999999999</v>
      </c>
      <c r="AG303" s="522">
        <v>200</v>
      </c>
      <c r="AH303" s="522">
        <v>0</v>
      </c>
      <c r="AI303" s="522">
        <v>548732.6</v>
      </c>
      <c r="AJ303" s="522">
        <v>3100</v>
      </c>
      <c r="AK303" s="522">
        <v>3000</v>
      </c>
      <c r="AL303" s="522">
        <v>1550</v>
      </c>
      <c r="AM303" s="522">
        <v>16500</v>
      </c>
      <c r="AN303" s="522">
        <v>0</v>
      </c>
      <c r="AO303" s="522">
        <v>23070</v>
      </c>
      <c r="AP303" s="522">
        <v>60790</v>
      </c>
      <c r="AQ303" s="522">
        <v>18400</v>
      </c>
      <c r="AR303" s="522">
        <v>41451.800000000003</v>
      </c>
      <c r="AS303" s="522">
        <v>53.5</v>
      </c>
      <c r="AT303" s="522">
        <v>21036.6</v>
      </c>
      <c r="AU303" s="522">
        <v>76310</v>
      </c>
      <c r="AV303" s="522">
        <v>540</v>
      </c>
      <c r="AW303" s="522">
        <v>25280</v>
      </c>
      <c r="AX303" s="522">
        <v>0</v>
      </c>
      <c r="AY303" s="522">
        <v>3066</v>
      </c>
      <c r="AZ303" s="522">
        <v>17163</v>
      </c>
      <c r="BA303" s="522">
        <v>38600</v>
      </c>
      <c r="BB303" s="522">
        <v>37500</v>
      </c>
      <c r="BC303" s="522">
        <v>17748</v>
      </c>
      <c r="BD303" s="522">
        <v>29582.83</v>
      </c>
      <c r="BE303" s="522">
        <v>1565</v>
      </c>
      <c r="BF303" s="522">
        <v>0</v>
      </c>
      <c r="BG303" s="522">
        <v>13900</v>
      </c>
      <c r="BH303" s="522">
        <v>21106.799999999999</v>
      </c>
      <c r="BI303" s="522">
        <v>0</v>
      </c>
      <c r="BJ303" s="522">
        <v>51199.5</v>
      </c>
      <c r="BK303" s="522">
        <v>1010</v>
      </c>
      <c r="BL303" s="522">
        <v>30123.58</v>
      </c>
      <c r="BM303" s="522">
        <v>0</v>
      </c>
      <c r="BN303" s="522">
        <v>0</v>
      </c>
      <c r="BO303" s="522">
        <v>54400</v>
      </c>
      <c r="BP303" s="522">
        <v>1500</v>
      </c>
      <c r="BQ303" s="522">
        <v>1695</v>
      </c>
      <c r="BR303" s="522">
        <v>0</v>
      </c>
      <c r="BS303" s="522">
        <v>7500</v>
      </c>
      <c r="BT303" s="522">
        <v>288164.49</v>
      </c>
      <c r="BU303" s="522">
        <v>0</v>
      </c>
      <c r="BV303" s="522">
        <v>0</v>
      </c>
      <c r="BW303" s="522">
        <v>0</v>
      </c>
      <c r="BX303" s="522">
        <v>22740</v>
      </c>
      <c r="BY303" s="522">
        <v>17330</v>
      </c>
      <c r="BZ303" s="522">
        <v>1480</v>
      </c>
      <c r="CA303" s="522">
        <v>53819</v>
      </c>
      <c r="CB303" s="522">
        <v>7728</v>
      </c>
      <c r="CC303" s="503">
        <f t="shared" si="7"/>
        <v>2914241.1800000006</v>
      </c>
      <c r="CD303" s="523"/>
      <c r="CE303" s="523"/>
      <c r="CF303" s="523"/>
      <c r="CG303" s="523"/>
      <c r="CH303" s="523"/>
      <c r="CI303" s="523"/>
    </row>
    <row r="304" spans="1:87" s="524" customFormat="1" x14ac:dyDescent="0.2">
      <c r="A304" s="521" t="s">
        <v>6490</v>
      </c>
      <c r="B304" s="497" t="s">
        <v>37</v>
      </c>
      <c r="C304" s="498" t="s">
        <v>38</v>
      </c>
      <c r="D304" s="499"/>
      <c r="E304" s="525"/>
      <c r="F304" s="500" t="s">
        <v>815</v>
      </c>
      <c r="G304" s="501" t="s">
        <v>384</v>
      </c>
      <c r="H304" s="502">
        <v>1714027.75</v>
      </c>
      <c r="I304" s="522">
        <v>268489.25</v>
      </c>
      <c r="J304" s="522">
        <v>567956.17000000004</v>
      </c>
      <c r="K304" s="522">
        <v>152469.42000000001</v>
      </c>
      <c r="L304" s="522">
        <v>32800</v>
      </c>
      <c r="M304" s="522">
        <v>0</v>
      </c>
      <c r="N304" s="522">
        <v>1588470.24</v>
      </c>
      <c r="O304" s="522">
        <v>319311.35999999999</v>
      </c>
      <c r="P304" s="522">
        <v>115188.37</v>
      </c>
      <c r="Q304" s="522">
        <v>497190.81</v>
      </c>
      <c r="R304" s="522">
        <v>5670</v>
      </c>
      <c r="S304" s="522">
        <v>48512.73</v>
      </c>
      <c r="T304" s="522">
        <v>1914252.7</v>
      </c>
      <c r="U304" s="522">
        <v>335334.96999999997</v>
      </c>
      <c r="V304" s="522">
        <v>50424.71</v>
      </c>
      <c r="W304" s="522">
        <v>140722.26</v>
      </c>
      <c r="X304" s="522">
        <v>125429.93</v>
      </c>
      <c r="Y304" s="522">
        <v>77800</v>
      </c>
      <c r="Z304" s="522">
        <v>2635177.9300000002</v>
      </c>
      <c r="AA304" s="522">
        <v>479416.05</v>
      </c>
      <c r="AB304" s="522">
        <v>218751.76</v>
      </c>
      <c r="AC304" s="522">
        <v>411544.95</v>
      </c>
      <c r="AD304" s="522">
        <v>162792.23000000001</v>
      </c>
      <c r="AE304" s="522">
        <v>64870.57</v>
      </c>
      <c r="AF304" s="522">
        <v>126549.81</v>
      </c>
      <c r="AG304" s="522">
        <v>65823.48</v>
      </c>
      <c r="AH304" s="522">
        <v>57723.93</v>
      </c>
      <c r="AI304" s="522">
        <v>7556801.5</v>
      </c>
      <c r="AJ304" s="522">
        <v>65923</v>
      </c>
      <c r="AK304" s="522">
        <v>52497</v>
      </c>
      <c r="AL304" s="522">
        <v>60990.14</v>
      </c>
      <c r="AM304" s="522">
        <v>49101</v>
      </c>
      <c r="AN304" s="522">
        <v>98063.5</v>
      </c>
      <c r="AO304" s="522">
        <v>91485</v>
      </c>
      <c r="AP304" s="522">
        <v>272792.95</v>
      </c>
      <c r="AQ304" s="522">
        <v>306969.26</v>
      </c>
      <c r="AR304" s="522">
        <v>347175.25</v>
      </c>
      <c r="AS304" s="522">
        <v>126411.36</v>
      </c>
      <c r="AT304" s="522">
        <v>40745</v>
      </c>
      <c r="AU304" s="522">
        <v>350902.2</v>
      </c>
      <c r="AV304" s="522">
        <v>44395</v>
      </c>
      <c r="AW304" s="522">
        <v>147830</v>
      </c>
      <c r="AX304" s="522">
        <v>116944</v>
      </c>
      <c r="AY304" s="522">
        <v>35074</v>
      </c>
      <c r="AZ304" s="522">
        <v>17618.5</v>
      </c>
      <c r="BA304" s="522">
        <v>86366.35</v>
      </c>
      <c r="BB304" s="522">
        <v>1039326</v>
      </c>
      <c r="BC304" s="522">
        <v>29485.03</v>
      </c>
      <c r="BD304" s="522">
        <v>120001.25</v>
      </c>
      <c r="BE304" s="522">
        <v>182170.75</v>
      </c>
      <c r="BF304" s="522">
        <v>156385.66</v>
      </c>
      <c r="BG304" s="522">
        <v>130770.42</v>
      </c>
      <c r="BH304" s="522">
        <v>419400.93969999999</v>
      </c>
      <c r="BI304" s="522">
        <v>131240.6</v>
      </c>
      <c r="BJ304" s="522">
        <v>110948.31</v>
      </c>
      <c r="BK304" s="522">
        <v>63771.22</v>
      </c>
      <c r="BL304" s="522">
        <v>16279.8</v>
      </c>
      <c r="BM304" s="522">
        <v>6835489.5999999996</v>
      </c>
      <c r="BN304" s="522">
        <v>289027.59999999998</v>
      </c>
      <c r="BO304" s="522">
        <v>17351.25</v>
      </c>
      <c r="BP304" s="522">
        <v>0</v>
      </c>
      <c r="BQ304" s="522">
        <v>132327.5</v>
      </c>
      <c r="BR304" s="522">
        <v>164580.10999999999</v>
      </c>
      <c r="BS304" s="522">
        <v>28297.7</v>
      </c>
      <c r="BT304" s="522">
        <v>450273.88</v>
      </c>
      <c r="BU304" s="522">
        <v>50454.400000000001</v>
      </c>
      <c r="BV304" s="522">
        <v>5440</v>
      </c>
      <c r="BW304" s="522">
        <v>45541</v>
      </c>
      <c r="BX304" s="522">
        <v>412443.08</v>
      </c>
      <c r="BY304" s="522">
        <v>2013838.2</v>
      </c>
      <c r="BZ304" s="522">
        <v>69875</v>
      </c>
      <c r="CA304" s="522">
        <v>27851.55</v>
      </c>
      <c r="CB304" s="522">
        <v>87483.8</v>
      </c>
      <c r="CC304" s="503">
        <f t="shared" si="7"/>
        <v>35074841.039700001</v>
      </c>
      <c r="CD304" s="523"/>
      <c r="CE304" s="523"/>
      <c r="CF304" s="523"/>
      <c r="CG304" s="523"/>
      <c r="CH304" s="523"/>
      <c r="CI304" s="523"/>
    </row>
    <row r="305" spans="1:87" s="524" customFormat="1" x14ac:dyDescent="0.2">
      <c r="A305" s="521" t="s">
        <v>6490</v>
      </c>
      <c r="B305" s="497" t="s">
        <v>37</v>
      </c>
      <c r="C305" s="498" t="s">
        <v>38</v>
      </c>
      <c r="D305" s="499"/>
      <c r="E305" s="525"/>
      <c r="F305" s="500" t="s">
        <v>816</v>
      </c>
      <c r="G305" s="501" t="s">
        <v>385</v>
      </c>
      <c r="H305" s="502">
        <v>306186.67</v>
      </c>
      <c r="I305" s="522">
        <v>0</v>
      </c>
      <c r="J305" s="522">
        <v>136267.32</v>
      </c>
      <c r="K305" s="522">
        <v>0</v>
      </c>
      <c r="L305" s="522">
        <v>63150.52</v>
      </c>
      <c r="M305" s="522">
        <v>9164</v>
      </c>
      <c r="N305" s="522">
        <v>3727</v>
      </c>
      <c r="O305" s="522">
        <v>750</v>
      </c>
      <c r="P305" s="522">
        <v>0</v>
      </c>
      <c r="Q305" s="522">
        <v>122803.9</v>
      </c>
      <c r="R305" s="522">
        <v>0</v>
      </c>
      <c r="S305" s="522">
        <v>27442</v>
      </c>
      <c r="T305" s="522">
        <v>0</v>
      </c>
      <c r="U305" s="522">
        <v>67679.64</v>
      </c>
      <c r="V305" s="522">
        <v>9503.2999999999993</v>
      </c>
      <c r="W305" s="522">
        <v>0</v>
      </c>
      <c r="X305" s="522">
        <v>0</v>
      </c>
      <c r="Y305" s="522">
        <v>0</v>
      </c>
      <c r="Z305" s="522">
        <v>101357</v>
      </c>
      <c r="AA305" s="522">
        <v>0</v>
      </c>
      <c r="AB305" s="522">
        <v>2514.5</v>
      </c>
      <c r="AC305" s="522">
        <v>0</v>
      </c>
      <c r="AD305" s="522">
        <v>250</v>
      </c>
      <c r="AE305" s="522">
        <v>12362.5</v>
      </c>
      <c r="AF305" s="522">
        <v>34840</v>
      </c>
      <c r="AG305" s="522">
        <v>0</v>
      </c>
      <c r="AH305" s="522">
        <v>0</v>
      </c>
      <c r="AI305" s="522">
        <v>37665</v>
      </c>
      <c r="AJ305" s="522">
        <v>0</v>
      </c>
      <c r="AK305" s="522">
        <v>0</v>
      </c>
      <c r="AL305" s="522">
        <v>890</v>
      </c>
      <c r="AM305" s="522">
        <v>1500</v>
      </c>
      <c r="AN305" s="522">
        <v>10525</v>
      </c>
      <c r="AO305" s="522">
        <v>0</v>
      </c>
      <c r="AP305" s="522">
        <v>1550</v>
      </c>
      <c r="AQ305" s="522">
        <v>33353</v>
      </c>
      <c r="AR305" s="522">
        <v>0</v>
      </c>
      <c r="AS305" s="522">
        <v>300</v>
      </c>
      <c r="AT305" s="522">
        <v>0</v>
      </c>
      <c r="AU305" s="522">
        <v>24804.25</v>
      </c>
      <c r="AV305" s="522">
        <v>0</v>
      </c>
      <c r="AW305" s="522">
        <v>29720</v>
      </c>
      <c r="AX305" s="522">
        <v>10165</v>
      </c>
      <c r="AY305" s="522">
        <v>4340</v>
      </c>
      <c r="AZ305" s="522">
        <v>2170</v>
      </c>
      <c r="BA305" s="522">
        <v>0</v>
      </c>
      <c r="BB305" s="522">
        <v>250935</v>
      </c>
      <c r="BC305" s="522">
        <v>0</v>
      </c>
      <c r="BD305" s="522">
        <v>0</v>
      </c>
      <c r="BE305" s="522">
        <v>3745</v>
      </c>
      <c r="BF305" s="522">
        <v>3019</v>
      </c>
      <c r="BG305" s="522">
        <v>6000</v>
      </c>
      <c r="BH305" s="522">
        <v>4660.6000000000004</v>
      </c>
      <c r="BI305" s="522">
        <v>1178</v>
      </c>
      <c r="BJ305" s="522">
        <v>52639</v>
      </c>
      <c r="BK305" s="522">
        <v>4800</v>
      </c>
      <c r="BL305" s="522">
        <v>0</v>
      </c>
      <c r="BM305" s="522">
        <v>129275.5</v>
      </c>
      <c r="BN305" s="522">
        <v>0</v>
      </c>
      <c r="BO305" s="522">
        <v>0</v>
      </c>
      <c r="BP305" s="522">
        <v>7000</v>
      </c>
      <c r="BQ305" s="522">
        <v>0</v>
      </c>
      <c r="BR305" s="522">
        <v>0</v>
      </c>
      <c r="BS305" s="522">
        <v>0</v>
      </c>
      <c r="BT305" s="522">
        <v>45768</v>
      </c>
      <c r="BU305" s="522">
        <v>0</v>
      </c>
      <c r="BV305" s="522">
        <v>0</v>
      </c>
      <c r="BW305" s="522">
        <v>77913</v>
      </c>
      <c r="BX305" s="522">
        <v>27090</v>
      </c>
      <c r="BY305" s="522">
        <v>17413</v>
      </c>
      <c r="BZ305" s="522">
        <v>28078.33</v>
      </c>
      <c r="CA305" s="522">
        <v>0</v>
      </c>
      <c r="CB305" s="522">
        <v>0</v>
      </c>
      <c r="CC305" s="503">
        <f t="shared" si="7"/>
        <v>1714495.0300000003</v>
      </c>
      <c r="CD305" s="523"/>
      <c r="CE305" s="523"/>
      <c r="CF305" s="523"/>
      <c r="CG305" s="523"/>
      <c r="CH305" s="523"/>
      <c r="CI305" s="523"/>
    </row>
    <row r="306" spans="1:87" s="524" customFormat="1" x14ac:dyDescent="0.2">
      <c r="A306" s="521" t="s">
        <v>6490</v>
      </c>
      <c r="B306" s="497" t="s">
        <v>37</v>
      </c>
      <c r="C306" s="498" t="s">
        <v>38</v>
      </c>
      <c r="D306" s="499"/>
      <c r="E306" s="525"/>
      <c r="F306" s="500" t="s">
        <v>817</v>
      </c>
      <c r="G306" s="501" t="s">
        <v>6518</v>
      </c>
      <c r="H306" s="502">
        <v>6058778.6299999999</v>
      </c>
      <c r="I306" s="522">
        <v>128450.93</v>
      </c>
      <c r="J306" s="522">
        <v>522066.05</v>
      </c>
      <c r="K306" s="522">
        <v>1041759.81</v>
      </c>
      <c r="L306" s="522">
        <v>541144.25</v>
      </c>
      <c r="M306" s="522">
        <v>165916.53</v>
      </c>
      <c r="N306" s="522">
        <v>8597141.5</v>
      </c>
      <c r="O306" s="522">
        <v>1786835.65</v>
      </c>
      <c r="P306" s="522">
        <v>492646</v>
      </c>
      <c r="Q306" s="522">
        <v>2422905.54</v>
      </c>
      <c r="R306" s="522">
        <v>319607</v>
      </c>
      <c r="S306" s="522">
        <v>987792.4</v>
      </c>
      <c r="T306" s="522">
        <v>1726968.27</v>
      </c>
      <c r="U306" s="522">
        <v>1991423.25</v>
      </c>
      <c r="V306" s="522">
        <v>155667</v>
      </c>
      <c r="W306" s="522">
        <v>603953.1</v>
      </c>
      <c r="X306" s="522">
        <v>648775</v>
      </c>
      <c r="Y306" s="522">
        <v>408448</v>
      </c>
      <c r="Z306" s="522">
        <v>701195.5</v>
      </c>
      <c r="AA306" s="522">
        <v>3131641.18</v>
      </c>
      <c r="AB306" s="522">
        <v>341519.7</v>
      </c>
      <c r="AC306" s="522">
        <v>700405.55</v>
      </c>
      <c r="AD306" s="522">
        <v>240647.96</v>
      </c>
      <c r="AE306" s="522">
        <v>500713.9</v>
      </c>
      <c r="AF306" s="522">
        <v>558063.92000000004</v>
      </c>
      <c r="AG306" s="522">
        <v>151063.6</v>
      </c>
      <c r="AH306" s="522">
        <v>294120</v>
      </c>
      <c r="AI306" s="522">
        <v>1324639</v>
      </c>
      <c r="AJ306" s="522">
        <v>377281</v>
      </c>
      <c r="AK306" s="522">
        <v>217543</v>
      </c>
      <c r="AL306" s="522">
        <v>179686</v>
      </c>
      <c r="AM306" s="522">
        <v>122478</v>
      </c>
      <c r="AN306" s="522">
        <v>230410</v>
      </c>
      <c r="AO306" s="522">
        <v>206642</v>
      </c>
      <c r="AP306" s="522">
        <v>151330</v>
      </c>
      <c r="AQ306" s="522">
        <v>895035</v>
      </c>
      <c r="AR306" s="522">
        <v>313046.17</v>
      </c>
      <c r="AS306" s="522">
        <v>141351</v>
      </c>
      <c r="AT306" s="522">
        <v>313343</v>
      </c>
      <c r="AU306" s="522">
        <v>770783.8</v>
      </c>
      <c r="AV306" s="522">
        <v>221389</v>
      </c>
      <c r="AW306" s="522">
        <v>321844</v>
      </c>
      <c r="AX306" s="522">
        <v>314303</v>
      </c>
      <c r="AY306" s="522">
        <v>199870</v>
      </c>
      <c r="AZ306" s="522">
        <v>87701</v>
      </c>
      <c r="BA306" s="522">
        <v>143100</v>
      </c>
      <c r="BB306" s="522">
        <v>5343755.8499999996</v>
      </c>
      <c r="BC306" s="522">
        <v>350404.55</v>
      </c>
      <c r="BD306" s="522">
        <v>221594.4</v>
      </c>
      <c r="BE306" s="522">
        <v>679910.38</v>
      </c>
      <c r="BF306" s="522">
        <v>443173.49</v>
      </c>
      <c r="BG306" s="522">
        <v>324231.90000000002</v>
      </c>
      <c r="BH306" s="522">
        <v>555580.4</v>
      </c>
      <c r="BI306" s="522">
        <v>13874</v>
      </c>
      <c r="BJ306" s="522">
        <v>573776.28</v>
      </c>
      <c r="BK306" s="522">
        <v>247929.5</v>
      </c>
      <c r="BL306" s="522">
        <v>53815</v>
      </c>
      <c r="BM306" s="522">
        <v>1388126.6</v>
      </c>
      <c r="BN306" s="522">
        <v>908165</v>
      </c>
      <c r="BO306" s="522">
        <v>122487.5</v>
      </c>
      <c r="BP306" s="522">
        <v>31749.040000000001</v>
      </c>
      <c r="BQ306" s="522">
        <v>258120</v>
      </c>
      <c r="BR306" s="522">
        <v>571803</v>
      </c>
      <c r="BS306" s="522">
        <v>26620</v>
      </c>
      <c r="BT306" s="522">
        <v>379671</v>
      </c>
      <c r="BU306" s="522">
        <v>70244</v>
      </c>
      <c r="BV306" s="522">
        <v>417600.5</v>
      </c>
      <c r="BW306" s="522">
        <v>264955.01</v>
      </c>
      <c r="BX306" s="522">
        <v>193013.2</v>
      </c>
      <c r="BY306" s="522">
        <v>764313.5</v>
      </c>
      <c r="BZ306" s="522">
        <v>502745.4</v>
      </c>
      <c r="CA306" s="522">
        <v>223530</v>
      </c>
      <c r="CB306" s="522">
        <v>169654</v>
      </c>
      <c r="CC306" s="503">
        <f t="shared" si="7"/>
        <v>56852268.689999998</v>
      </c>
      <c r="CD306" s="523"/>
      <c r="CE306" s="523"/>
      <c r="CF306" s="523"/>
      <c r="CG306" s="523"/>
      <c r="CH306" s="523"/>
      <c r="CI306" s="523"/>
    </row>
    <row r="307" spans="1:87" s="524" customFormat="1" x14ac:dyDescent="0.2">
      <c r="A307" s="521" t="s">
        <v>6490</v>
      </c>
      <c r="B307" s="497" t="s">
        <v>37</v>
      </c>
      <c r="C307" s="498" t="s">
        <v>38</v>
      </c>
      <c r="D307" s="499"/>
      <c r="E307" s="525"/>
      <c r="F307" s="500" t="s">
        <v>818</v>
      </c>
      <c r="G307" s="501" t="s">
        <v>387</v>
      </c>
      <c r="H307" s="502">
        <v>7230795.1399999997</v>
      </c>
      <c r="I307" s="522">
        <v>2897715.79</v>
      </c>
      <c r="J307" s="522">
        <v>3431587.86</v>
      </c>
      <c r="K307" s="522">
        <v>924923.96</v>
      </c>
      <c r="L307" s="522">
        <v>738975.21</v>
      </c>
      <c r="M307" s="522">
        <v>568553.25</v>
      </c>
      <c r="N307" s="522">
        <v>12057914.529999999</v>
      </c>
      <c r="O307" s="522">
        <v>1462566.26</v>
      </c>
      <c r="P307" s="522">
        <v>875033.38</v>
      </c>
      <c r="Q307" s="522">
        <v>6311876.6200000001</v>
      </c>
      <c r="R307" s="522">
        <v>518829.4</v>
      </c>
      <c r="S307" s="522">
        <v>1547015.75</v>
      </c>
      <c r="T307" s="522">
        <v>4021801.19</v>
      </c>
      <c r="U307" s="522">
        <v>2010303.18</v>
      </c>
      <c r="V307" s="522">
        <v>228245.78</v>
      </c>
      <c r="W307" s="522">
        <v>557431.88</v>
      </c>
      <c r="X307" s="522">
        <v>689028.41</v>
      </c>
      <c r="Y307" s="522">
        <v>1080960.56</v>
      </c>
      <c r="Z307" s="522">
        <v>14335083.390000001</v>
      </c>
      <c r="AA307" s="522">
        <v>4525990.8499999996</v>
      </c>
      <c r="AB307" s="522">
        <v>855796.7</v>
      </c>
      <c r="AC307" s="522">
        <v>3690504.39</v>
      </c>
      <c r="AD307" s="522">
        <v>596525</v>
      </c>
      <c r="AE307" s="522">
        <v>751847.56</v>
      </c>
      <c r="AF307" s="522">
        <v>1118055.5900000001</v>
      </c>
      <c r="AG307" s="522">
        <v>333742.13</v>
      </c>
      <c r="AH307" s="522">
        <v>740937.07</v>
      </c>
      <c r="AI307" s="522">
        <v>7581927</v>
      </c>
      <c r="AJ307" s="522">
        <v>502414.25</v>
      </c>
      <c r="AK307" s="522">
        <v>227336</v>
      </c>
      <c r="AL307" s="522">
        <v>709246.08</v>
      </c>
      <c r="AM307" s="522">
        <v>172004.62</v>
      </c>
      <c r="AN307" s="522">
        <v>569297.09</v>
      </c>
      <c r="AO307" s="522">
        <v>462757.85</v>
      </c>
      <c r="AP307" s="522">
        <v>430671.4</v>
      </c>
      <c r="AQ307" s="522">
        <v>1584312.17</v>
      </c>
      <c r="AR307" s="522">
        <v>925339.98</v>
      </c>
      <c r="AS307" s="522">
        <v>336297.37</v>
      </c>
      <c r="AT307" s="522">
        <v>406231.47</v>
      </c>
      <c r="AU307" s="522">
        <v>2996239.98</v>
      </c>
      <c r="AV307" s="522">
        <v>592918.01</v>
      </c>
      <c r="AW307" s="522">
        <v>483425</v>
      </c>
      <c r="AX307" s="522">
        <v>547848.21</v>
      </c>
      <c r="AY307" s="522">
        <v>362111.54</v>
      </c>
      <c r="AZ307" s="522">
        <v>114684.75</v>
      </c>
      <c r="BA307" s="522">
        <v>222804.74</v>
      </c>
      <c r="BB307" s="522">
        <v>4089207.06</v>
      </c>
      <c r="BC307" s="522">
        <v>552163.81000000006</v>
      </c>
      <c r="BD307" s="522">
        <v>342833.31</v>
      </c>
      <c r="BE307" s="522">
        <v>948362.85</v>
      </c>
      <c r="BF307" s="522">
        <v>1223098.8</v>
      </c>
      <c r="BG307" s="522">
        <v>489601.29</v>
      </c>
      <c r="BH307" s="522">
        <v>1631066.47</v>
      </c>
      <c r="BI307" s="522">
        <v>844456.33</v>
      </c>
      <c r="BJ307" s="522">
        <v>956900.66</v>
      </c>
      <c r="BK307" s="522">
        <v>221515.94</v>
      </c>
      <c r="BL307" s="522">
        <v>138782.44</v>
      </c>
      <c r="BM307" s="522">
        <v>5457860.21</v>
      </c>
      <c r="BN307" s="522">
        <v>2610452.9900000002</v>
      </c>
      <c r="BO307" s="522">
        <v>540562.17000000004</v>
      </c>
      <c r="BP307" s="522">
        <v>318851.09000000003</v>
      </c>
      <c r="BQ307" s="522">
        <v>485577.79</v>
      </c>
      <c r="BR307" s="522">
        <v>732336.34</v>
      </c>
      <c r="BS307" s="522">
        <v>47299.09</v>
      </c>
      <c r="BT307" s="522">
        <v>4344360.12</v>
      </c>
      <c r="BU307" s="522">
        <v>631659.15</v>
      </c>
      <c r="BV307" s="522">
        <v>461584.8</v>
      </c>
      <c r="BW307" s="522">
        <v>737528.21</v>
      </c>
      <c r="BX307" s="522">
        <v>631132.05000000005</v>
      </c>
      <c r="BY307" s="522">
        <v>2097837.54</v>
      </c>
      <c r="BZ307" s="522">
        <v>371160.43</v>
      </c>
      <c r="CA307" s="522">
        <v>577501.43000000005</v>
      </c>
      <c r="CB307" s="522">
        <v>703482.97</v>
      </c>
      <c r="CC307" s="503">
        <f t="shared" si="7"/>
        <v>125517083.68000004</v>
      </c>
      <c r="CD307" s="523"/>
      <c r="CE307" s="523"/>
      <c r="CF307" s="523"/>
      <c r="CG307" s="523"/>
      <c r="CH307" s="523"/>
      <c r="CI307" s="523"/>
    </row>
    <row r="308" spans="1:87" s="524" customFormat="1" x14ac:dyDescent="0.2">
      <c r="A308" s="521" t="s">
        <v>6490</v>
      </c>
      <c r="B308" s="497" t="s">
        <v>37</v>
      </c>
      <c r="C308" s="498" t="s">
        <v>38</v>
      </c>
      <c r="D308" s="499"/>
      <c r="E308" s="525"/>
      <c r="F308" s="500" t="s">
        <v>819</v>
      </c>
      <c r="G308" s="501" t="s">
        <v>392</v>
      </c>
      <c r="H308" s="502">
        <v>3030704.22</v>
      </c>
      <c r="I308" s="522">
        <v>333413.06</v>
      </c>
      <c r="J308" s="522">
        <v>434686.69</v>
      </c>
      <c r="K308" s="522">
        <v>276581.26</v>
      </c>
      <c r="L308" s="522">
        <v>147977.66</v>
      </c>
      <c r="M308" s="522">
        <v>0</v>
      </c>
      <c r="N308" s="522">
        <v>1553268.4</v>
      </c>
      <c r="O308" s="522">
        <v>349096.84</v>
      </c>
      <c r="P308" s="522">
        <v>27737.919999999998</v>
      </c>
      <c r="Q308" s="522">
        <v>748585.69</v>
      </c>
      <c r="R308" s="522">
        <v>70278</v>
      </c>
      <c r="S308" s="522">
        <v>28962.799999999999</v>
      </c>
      <c r="T308" s="522">
        <v>446345.67</v>
      </c>
      <c r="U308" s="522">
        <v>403025.74</v>
      </c>
      <c r="V308" s="522">
        <v>108245.9</v>
      </c>
      <c r="W308" s="522">
        <v>124696.4</v>
      </c>
      <c r="X308" s="522">
        <v>91146.85</v>
      </c>
      <c r="Y308" s="522">
        <v>142086.60999999999</v>
      </c>
      <c r="Z308" s="522">
        <v>1330635</v>
      </c>
      <c r="AA308" s="522">
        <v>101590.84</v>
      </c>
      <c r="AB308" s="522">
        <v>280300.96999999997</v>
      </c>
      <c r="AC308" s="522">
        <v>343250.37</v>
      </c>
      <c r="AD308" s="522">
        <v>80951.92</v>
      </c>
      <c r="AE308" s="522">
        <v>1078932.9099999999</v>
      </c>
      <c r="AF308" s="522">
        <v>594625.1</v>
      </c>
      <c r="AG308" s="522">
        <v>15083.4</v>
      </c>
      <c r="AH308" s="522">
        <v>2617.2199999999998</v>
      </c>
      <c r="AI308" s="522">
        <v>1935604.4</v>
      </c>
      <c r="AJ308" s="522">
        <v>64515</v>
      </c>
      <c r="AK308" s="522">
        <v>16841</v>
      </c>
      <c r="AL308" s="522">
        <v>40674</v>
      </c>
      <c r="AM308" s="522">
        <v>35714.5</v>
      </c>
      <c r="AN308" s="522">
        <v>114012</v>
      </c>
      <c r="AO308" s="522">
        <v>41495</v>
      </c>
      <c r="AP308" s="522">
        <v>116313.2</v>
      </c>
      <c r="AQ308" s="522">
        <v>192736.28</v>
      </c>
      <c r="AR308" s="522">
        <v>41523.53</v>
      </c>
      <c r="AS308" s="522">
        <v>58160.07</v>
      </c>
      <c r="AT308" s="522">
        <v>4161.5</v>
      </c>
      <c r="AU308" s="522">
        <v>102016.23</v>
      </c>
      <c r="AV308" s="522">
        <v>152401</v>
      </c>
      <c r="AW308" s="522">
        <v>182435.1</v>
      </c>
      <c r="AX308" s="522">
        <v>43584</v>
      </c>
      <c r="AY308" s="522">
        <v>18277</v>
      </c>
      <c r="AZ308" s="522">
        <v>602</v>
      </c>
      <c r="BA308" s="522">
        <v>137646.1</v>
      </c>
      <c r="BB308" s="522">
        <v>1312888.8899999999</v>
      </c>
      <c r="BC308" s="522">
        <v>187343.38</v>
      </c>
      <c r="BD308" s="522">
        <v>206105.87</v>
      </c>
      <c r="BE308" s="522">
        <v>385057.64</v>
      </c>
      <c r="BF308" s="522">
        <v>187232.92</v>
      </c>
      <c r="BG308" s="522">
        <v>62767.48</v>
      </c>
      <c r="BH308" s="522">
        <v>341659.0099</v>
      </c>
      <c r="BI308" s="522">
        <v>267927.26</v>
      </c>
      <c r="BJ308" s="522">
        <v>82517.2</v>
      </c>
      <c r="BK308" s="522">
        <v>109214.32</v>
      </c>
      <c r="BL308" s="522">
        <v>642008.47</v>
      </c>
      <c r="BM308" s="522">
        <v>1602482.23</v>
      </c>
      <c r="BN308" s="522">
        <v>104527</v>
      </c>
      <c r="BO308" s="522">
        <v>11552.6</v>
      </c>
      <c r="BP308" s="522">
        <v>189912.8</v>
      </c>
      <c r="BQ308" s="522">
        <v>87573</v>
      </c>
      <c r="BR308" s="522">
        <v>87781.5</v>
      </c>
      <c r="BS308" s="522">
        <v>36085.879999999997</v>
      </c>
      <c r="BT308" s="522">
        <v>0</v>
      </c>
      <c r="BU308" s="522">
        <v>86552.7</v>
      </c>
      <c r="BV308" s="522">
        <v>238007</v>
      </c>
      <c r="BW308" s="522">
        <v>51639.6</v>
      </c>
      <c r="BX308" s="522">
        <v>53415.6</v>
      </c>
      <c r="BY308" s="522">
        <v>972588.3</v>
      </c>
      <c r="BZ308" s="522">
        <v>98849.67</v>
      </c>
      <c r="CA308" s="522">
        <v>51713.47</v>
      </c>
      <c r="CB308" s="522">
        <v>37826.25</v>
      </c>
      <c r="CC308" s="503">
        <f t="shared" si="7"/>
        <v>22938769.38990001</v>
      </c>
      <c r="CD308" s="523"/>
      <c r="CE308" s="523"/>
      <c r="CF308" s="523"/>
      <c r="CG308" s="523"/>
      <c r="CH308" s="523"/>
      <c r="CI308" s="523"/>
    </row>
    <row r="309" spans="1:87" s="524" customFormat="1" x14ac:dyDescent="0.2">
      <c r="A309" s="521" t="s">
        <v>6490</v>
      </c>
      <c r="B309" s="497" t="s">
        <v>37</v>
      </c>
      <c r="C309" s="498" t="s">
        <v>38</v>
      </c>
      <c r="D309" s="499"/>
      <c r="E309" s="525"/>
      <c r="F309" s="500" t="s">
        <v>2392</v>
      </c>
      <c r="G309" s="501" t="s">
        <v>393</v>
      </c>
      <c r="H309" s="502">
        <v>0</v>
      </c>
      <c r="I309" s="522">
        <v>10360</v>
      </c>
      <c r="J309" s="522">
        <v>56478</v>
      </c>
      <c r="K309" s="522">
        <v>101270</v>
      </c>
      <c r="L309" s="522">
        <v>79401.75</v>
      </c>
      <c r="M309" s="522">
        <v>3000</v>
      </c>
      <c r="N309" s="522">
        <v>21156973.73</v>
      </c>
      <c r="O309" s="522">
        <v>320524.42</v>
      </c>
      <c r="P309" s="522">
        <v>51662</v>
      </c>
      <c r="Q309" s="522">
        <v>30959</v>
      </c>
      <c r="R309" s="522">
        <v>181439.92</v>
      </c>
      <c r="S309" s="522">
        <v>89658.38</v>
      </c>
      <c r="T309" s="522">
        <v>6200</v>
      </c>
      <c r="U309" s="522">
        <v>37350</v>
      </c>
      <c r="V309" s="522">
        <v>5429.6</v>
      </c>
      <c r="W309" s="522">
        <v>35166.19</v>
      </c>
      <c r="X309" s="522">
        <v>0</v>
      </c>
      <c r="Y309" s="522">
        <v>32645</v>
      </c>
      <c r="Z309" s="522">
        <v>1343535.78</v>
      </c>
      <c r="AA309" s="522">
        <v>256369.62</v>
      </c>
      <c r="AB309" s="522">
        <v>7500</v>
      </c>
      <c r="AC309" s="522">
        <v>753720.4</v>
      </c>
      <c r="AD309" s="522">
        <v>55434.97</v>
      </c>
      <c r="AE309" s="522">
        <v>71937.66</v>
      </c>
      <c r="AF309" s="522">
        <v>390650.7</v>
      </c>
      <c r="AG309" s="522">
        <v>0</v>
      </c>
      <c r="AH309" s="522">
        <v>1894</v>
      </c>
      <c r="AI309" s="522">
        <v>203107.9</v>
      </c>
      <c r="AJ309" s="522">
        <v>0</v>
      </c>
      <c r="AK309" s="522">
        <v>13725</v>
      </c>
      <c r="AL309" s="522">
        <v>6821</v>
      </c>
      <c r="AM309" s="522">
        <v>6339</v>
      </c>
      <c r="AN309" s="522">
        <v>108931</v>
      </c>
      <c r="AO309" s="522">
        <v>292224.7</v>
      </c>
      <c r="AP309" s="522">
        <v>24785</v>
      </c>
      <c r="AQ309" s="522">
        <v>44059.9</v>
      </c>
      <c r="AR309" s="522">
        <v>11650</v>
      </c>
      <c r="AS309" s="522">
        <v>749</v>
      </c>
      <c r="AT309" s="522">
        <v>36908</v>
      </c>
      <c r="AU309" s="522">
        <v>50298</v>
      </c>
      <c r="AV309" s="522">
        <v>104742.91</v>
      </c>
      <c r="AW309" s="522">
        <v>184983.5</v>
      </c>
      <c r="AX309" s="522">
        <v>152431</v>
      </c>
      <c r="AY309" s="522">
        <v>291434.40000000002</v>
      </c>
      <c r="AZ309" s="522">
        <v>2417</v>
      </c>
      <c r="BA309" s="522">
        <v>9045</v>
      </c>
      <c r="BB309" s="522">
        <v>8357325.4000000004</v>
      </c>
      <c r="BC309" s="522">
        <v>399196.8</v>
      </c>
      <c r="BD309" s="522">
        <v>1039897.03</v>
      </c>
      <c r="BE309" s="522">
        <v>43047.82</v>
      </c>
      <c r="BF309" s="522">
        <v>464289.74</v>
      </c>
      <c r="BG309" s="522">
        <v>2500</v>
      </c>
      <c r="BH309" s="522">
        <v>98382.7</v>
      </c>
      <c r="BI309" s="522">
        <v>1714290</v>
      </c>
      <c r="BJ309" s="522">
        <v>5120</v>
      </c>
      <c r="BK309" s="522">
        <v>10930</v>
      </c>
      <c r="BL309" s="522">
        <v>236142.4</v>
      </c>
      <c r="BM309" s="522">
        <v>1360585.2</v>
      </c>
      <c r="BN309" s="522">
        <v>3369114.31</v>
      </c>
      <c r="BO309" s="522">
        <v>31073.07</v>
      </c>
      <c r="BP309" s="522">
        <v>92060</v>
      </c>
      <c r="BQ309" s="522">
        <v>0</v>
      </c>
      <c r="BR309" s="522">
        <v>59576</v>
      </c>
      <c r="BS309" s="522">
        <v>5485</v>
      </c>
      <c r="BT309" s="522">
        <v>735248.65</v>
      </c>
      <c r="BU309" s="522">
        <v>650</v>
      </c>
      <c r="BV309" s="522">
        <v>28065</v>
      </c>
      <c r="BW309" s="522">
        <v>385274</v>
      </c>
      <c r="BX309" s="522">
        <v>2650</v>
      </c>
      <c r="BY309" s="522">
        <v>4480</v>
      </c>
      <c r="BZ309" s="522">
        <v>28919</v>
      </c>
      <c r="CA309" s="522">
        <v>25695</v>
      </c>
      <c r="CB309" s="522">
        <v>81297</v>
      </c>
      <c r="CC309" s="503">
        <f t="shared" si="7"/>
        <v>45205507.550000004</v>
      </c>
      <c r="CD309" s="523"/>
      <c r="CE309" s="523"/>
      <c r="CF309" s="523"/>
      <c r="CG309" s="523"/>
      <c r="CH309" s="523"/>
      <c r="CI309" s="523"/>
    </row>
    <row r="310" spans="1:87" s="524" customFormat="1" x14ac:dyDescent="0.2">
      <c r="A310" s="521" t="s">
        <v>6490</v>
      </c>
      <c r="B310" s="497" t="s">
        <v>37</v>
      </c>
      <c r="C310" s="498" t="s">
        <v>38</v>
      </c>
      <c r="D310" s="499"/>
      <c r="E310" s="525"/>
      <c r="F310" s="500" t="s">
        <v>820</v>
      </c>
      <c r="G310" s="501" t="s">
        <v>394</v>
      </c>
      <c r="H310" s="502">
        <v>0</v>
      </c>
      <c r="I310" s="522">
        <v>0</v>
      </c>
      <c r="J310" s="522">
        <v>0</v>
      </c>
      <c r="K310" s="522">
        <v>0</v>
      </c>
      <c r="L310" s="522">
        <v>0</v>
      </c>
      <c r="M310" s="522">
        <v>0</v>
      </c>
      <c r="N310" s="522">
        <v>0</v>
      </c>
      <c r="O310" s="522">
        <v>0</v>
      </c>
      <c r="P310" s="522">
        <v>0</v>
      </c>
      <c r="Q310" s="522">
        <v>0</v>
      </c>
      <c r="R310" s="522">
        <v>0</v>
      </c>
      <c r="S310" s="522">
        <v>0</v>
      </c>
      <c r="T310" s="522">
        <v>126730.4</v>
      </c>
      <c r="U310" s="522">
        <v>0</v>
      </c>
      <c r="V310" s="522">
        <v>0</v>
      </c>
      <c r="W310" s="522">
        <v>0</v>
      </c>
      <c r="X310" s="522">
        <v>0</v>
      </c>
      <c r="Y310" s="522">
        <v>0</v>
      </c>
      <c r="Z310" s="522">
        <v>0</v>
      </c>
      <c r="AA310" s="522">
        <v>0</v>
      </c>
      <c r="AB310" s="522">
        <v>0</v>
      </c>
      <c r="AC310" s="522">
        <v>0</v>
      </c>
      <c r="AD310" s="522">
        <v>0</v>
      </c>
      <c r="AE310" s="522">
        <v>0</v>
      </c>
      <c r="AF310" s="522">
        <v>0</v>
      </c>
      <c r="AG310" s="522">
        <v>0</v>
      </c>
      <c r="AH310" s="522">
        <v>0</v>
      </c>
      <c r="AI310" s="522">
        <v>0</v>
      </c>
      <c r="AJ310" s="522">
        <v>0</v>
      </c>
      <c r="AK310" s="522">
        <v>0</v>
      </c>
      <c r="AL310" s="522">
        <v>0</v>
      </c>
      <c r="AM310" s="522">
        <v>0</v>
      </c>
      <c r="AN310" s="522">
        <v>0</v>
      </c>
      <c r="AO310" s="522">
        <v>0</v>
      </c>
      <c r="AP310" s="522">
        <v>0</v>
      </c>
      <c r="AQ310" s="522">
        <v>0</v>
      </c>
      <c r="AR310" s="522">
        <v>0</v>
      </c>
      <c r="AS310" s="522">
        <v>0</v>
      </c>
      <c r="AT310" s="522">
        <v>0</v>
      </c>
      <c r="AU310" s="522">
        <v>0</v>
      </c>
      <c r="AV310" s="522">
        <v>0</v>
      </c>
      <c r="AW310" s="522">
        <v>0</v>
      </c>
      <c r="AX310" s="522">
        <v>0</v>
      </c>
      <c r="AY310" s="522">
        <v>0</v>
      </c>
      <c r="AZ310" s="522">
        <v>0</v>
      </c>
      <c r="BA310" s="522">
        <v>0</v>
      </c>
      <c r="BB310" s="522">
        <v>0</v>
      </c>
      <c r="BC310" s="522">
        <v>0</v>
      </c>
      <c r="BD310" s="522">
        <v>0</v>
      </c>
      <c r="BE310" s="522">
        <v>0</v>
      </c>
      <c r="BF310" s="522">
        <v>0</v>
      </c>
      <c r="BG310" s="522">
        <v>0</v>
      </c>
      <c r="BH310" s="522">
        <v>0</v>
      </c>
      <c r="BI310" s="522">
        <v>0</v>
      </c>
      <c r="BJ310" s="522">
        <v>0</v>
      </c>
      <c r="BK310" s="522">
        <v>0</v>
      </c>
      <c r="BL310" s="522">
        <v>0</v>
      </c>
      <c r="BM310" s="522">
        <v>0</v>
      </c>
      <c r="BN310" s="522">
        <v>0</v>
      </c>
      <c r="BO310" s="522">
        <v>0</v>
      </c>
      <c r="BP310" s="522">
        <v>0</v>
      </c>
      <c r="BQ310" s="522">
        <v>0</v>
      </c>
      <c r="BR310" s="522">
        <v>0</v>
      </c>
      <c r="BS310" s="522">
        <v>0</v>
      </c>
      <c r="BT310" s="522">
        <v>0</v>
      </c>
      <c r="BU310" s="522">
        <v>0</v>
      </c>
      <c r="BV310" s="522">
        <v>0</v>
      </c>
      <c r="BW310" s="522">
        <v>0</v>
      </c>
      <c r="BX310" s="522">
        <v>0</v>
      </c>
      <c r="BY310" s="522">
        <v>0</v>
      </c>
      <c r="BZ310" s="522">
        <v>0</v>
      </c>
      <c r="CA310" s="522">
        <v>0</v>
      </c>
      <c r="CB310" s="522">
        <v>0</v>
      </c>
      <c r="CC310" s="503">
        <f t="shared" si="7"/>
        <v>126730.4</v>
      </c>
      <c r="CD310" s="523"/>
      <c r="CE310" s="523"/>
      <c r="CF310" s="523"/>
      <c r="CG310" s="523"/>
      <c r="CH310" s="523"/>
      <c r="CI310" s="523"/>
    </row>
    <row r="311" spans="1:87" s="524" customFormat="1" x14ac:dyDescent="0.2">
      <c r="A311" s="521" t="s">
        <v>6490</v>
      </c>
      <c r="B311" s="497" t="s">
        <v>37</v>
      </c>
      <c r="C311" s="498" t="s">
        <v>34</v>
      </c>
      <c r="D311" s="499"/>
      <c r="E311" s="525"/>
      <c r="F311" s="500" t="s">
        <v>821</v>
      </c>
      <c r="G311" s="501" t="s">
        <v>822</v>
      </c>
      <c r="H311" s="502">
        <v>2391313.38</v>
      </c>
      <c r="I311" s="522">
        <v>672101.99</v>
      </c>
      <c r="J311" s="522">
        <v>618959.80000000005</v>
      </c>
      <c r="K311" s="522">
        <v>607532.5</v>
      </c>
      <c r="L311" s="522">
        <v>446280.6</v>
      </c>
      <c r="M311" s="522">
        <v>226729.56</v>
      </c>
      <c r="N311" s="522">
        <v>16708154.619999999</v>
      </c>
      <c r="O311" s="522">
        <v>573245.19999999995</v>
      </c>
      <c r="P311" s="522">
        <v>279493</v>
      </c>
      <c r="Q311" s="522">
        <v>1584858.85</v>
      </c>
      <c r="R311" s="522">
        <v>388212.05</v>
      </c>
      <c r="S311" s="522">
        <v>680423.52</v>
      </c>
      <c r="T311" s="522">
        <v>671417</v>
      </c>
      <c r="U311" s="522">
        <v>763527.28</v>
      </c>
      <c r="V311" s="522">
        <v>81926.92</v>
      </c>
      <c r="W311" s="522">
        <v>552181.25</v>
      </c>
      <c r="X311" s="522">
        <v>705943.92</v>
      </c>
      <c r="Y311" s="522">
        <v>324128.5</v>
      </c>
      <c r="Z311" s="522">
        <v>2170012.36</v>
      </c>
      <c r="AA311" s="522">
        <v>857339.78</v>
      </c>
      <c r="AB311" s="522">
        <v>570600.65</v>
      </c>
      <c r="AC311" s="522">
        <v>983575.91</v>
      </c>
      <c r="AD311" s="522">
        <v>463517.9</v>
      </c>
      <c r="AE311" s="522">
        <v>312935</v>
      </c>
      <c r="AF311" s="522">
        <v>503660</v>
      </c>
      <c r="AG311" s="522">
        <v>0</v>
      </c>
      <c r="AH311" s="522">
        <v>314776.5</v>
      </c>
      <c r="AI311" s="522">
        <v>2566694.5</v>
      </c>
      <c r="AJ311" s="522">
        <v>438038.3</v>
      </c>
      <c r="AK311" s="522">
        <v>116370</v>
      </c>
      <c r="AL311" s="522">
        <v>224720.7</v>
      </c>
      <c r="AM311" s="522">
        <v>184315</v>
      </c>
      <c r="AN311" s="522">
        <v>579575</v>
      </c>
      <c r="AO311" s="522">
        <v>0</v>
      </c>
      <c r="AP311" s="522">
        <v>268625</v>
      </c>
      <c r="AQ311" s="522">
        <v>825758.4</v>
      </c>
      <c r="AR311" s="522">
        <v>553634</v>
      </c>
      <c r="AS311" s="522">
        <v>433739</v>
      </c>
      <c r="AT311" s="522">
        <v>252250.1</v>
      </c>
      <c r="AU311" s="522">
        <v>3217139.4</v>
      </c>
      <c r="AV311" s="522">
        <v>552097.1</v>
      </c>
      <c r="AW311" s="522">
        <v>324517.05</v>
      </c>
      <c r="AX311" s="522">
        <v>429891.68</v>
      </c>
      <c r="AY311" s="522">
        <v>222289.7</v>
      </c>
      <c r="AZ311" s="522">
        <v>100600</v>
      </c>
      <c r="BA311" s="522">
        <v>197506.6</v>
      </c>
      <c r="BB311" s="522">
        <v>1340174.81</v>
      </c>
      <c r="BC311" s="522">
        <v>789107</v>
      </c>
      <c r="BD311" s="522">
        <v>270870</v>
      </c>
      <c r="BE311" s="522">
        <v>495878.17</v>
      </c>
      <c r="BF311" s="522">
        <v>512200.9</v>
      </c>
      <c r="BG311" s="522">
        <v>251465</v>
      </c>
      <c r="BH311" s="522">
        <v>441363</v>
      </c>
      <c r="BI311" s="522">
        <v>580634</v>
      </c>
      <c r="BJ311" s="522">
        <v>331448</v>
      </c>
      <c r="BK311" s="522">
        <v>173380</v>
      </c>
      <c r="BL311" s="522">
        <v>70130.399999999994</v>
      </c>
      <c r="BM311" s="522">
        <v>3210403.87</v>
      </c>
      <c r="BN311" s="522">
        <v>0</v>
      </c>
      <c r="BO311" s="522">
        <v>528817.6</v>
      </c>
      <c r="BP311" s="522">
        <v>189633.11</v>
      </c>
      <c r="BQ311" s="522">
        <v>341182</v>
      </c>
      <c r="BR311" s="522">
        <v>489103</v>
      </c>
      <c r="BS311" s="522">
        <v>166329.29999999999</v>
      </c>
      <c r="BT311" s="522">
        <v>1897879.1</v>
      </c>
      <c r="BU311" s="522">
        <v>473298.8</v>
      </c>
      <c r="BV311" s="522">
        <v>737700.36</v>
      </c>
      <c r="BW311" s="522">
        <v>771574.1</v>
      </c>
      <c r="BX311" s="522">
        <v>662425</v>
      </c>
      <c r="BY311" s="522">
        <v>1246411</v>
      </c>
      <c r="BZ311" s="522">
        <v>305335.40000000002</v>
      </c>
      <c r="CA311" s="522">
        <v>529500</v>
      </c>
      <c r="CB311" s="522">
        <v>316314</v>
      </c>
      <c r="CC311" s="503">
        <f t="shared" si="7"/>
        <v>63063167.490000002</v>
      </c>
      <c r="CD311" s="523"/>
      <c r="CE311" s="523"/>
      <c r="CF311" s="523"/>
      <c r="CG311" s="523"/>
      <c r="CH311" s="523"/>
      <c r="CI311" s="523"/>
    </row>
    <row r="312" spans="1:87" s="524" customFormat="1" x14ac:dyDescent="0.2">
      <c r="A312" s="521" t="s">
        <v>6490</v>
      </c>
      <c r="B312" s="497" t="s">
        <v>37</v>
      </c>
      <c r="C312" s="498" t="s">
        <v>38</v>
      </c>
      <c r="D312" s="499">
        <v>51060</v>
      </c>
      <c r="E312" s="525" t="s">
        <v>951</v>
      </c>
      <c r="F312" s="500" t="s">
        <v>388</v>
      </c>
      <c r="G312" s="501" t="s">
        <v>389</v>
      </c>
      <c r="H312" s="502">
        <v>16019643.859999999</v>
      </c>
      <c r="I312" s="522">
        <v>4568817.9800000004</v>
      </c>
      <c r="J312" s="522">
        <v>3672532.03</v>
      </c>
      <c r="K312" s="522">
        <v>1295983</v>
      </c>
      <c r="L312" s="522">
        <v>981664.5</v>
      </c>
      <c r="M312" s="522">
        <v>0</v>
      </c>
      <c r="N312" s="522">
        <v>17174215</v>
      </c>
      <c r="O312" s="522">
        <v>2791642.5</v>
      </c>
      <c r="P312" s="522">
        <v>16000</v>
      </c>
      <c r="Q312" s="522">
        <v>6911279.7999999998</v>
      </c>
      <c r="R312" s="522">
        <v>527869.5</v>
      </c>
      <c r="S312" s="522">
        <v>1399915.4</v>
      </c>
      <c r="T312" s="522">
        <v>4806382.5</v>
      </c>
      <c r="U312" s="522">
        <v>0</v>
      </c>
      <c r="V312" s="522">
        <v>0</v>
      </c>
      <c r="W312" s="522">
        <v>94935</v>
      </c>
      <c r="X312" s="522">
        <v>409980</v>
      </c>
      <c r="Y312" s="522">
        <v>266310.18</v>
      </c>
      <c r="Z312" s="522">
        <v>15438519.949999999</v>
      </c>
      <c r="AA312" s="522">
        <v>3003723.96</v>
      </c>
      <c r="AB312" s="522">
        <v>1513082</v>
      </c>
      <c r="AC312" s="522">
        <v>4370071.72</v>
      </c>
      <c r="AD312" s="522">
        <v>411917.42</v>
      </c>
      <c r="AE312" s="522">
        <v>469695</v>
      </c>
      <c r="AF312" s="522">
        <v>1634539.74</v>
      </c>
      <c r="AG312" s="522">
        <v>0</v>
      </c>
      <c r="AH312" s="522">
        <v>15425.9</v>
      </c>
      <c r="AI312" s="522">
        <v>24947119.16</v>
      </c>
      <c r="AJ312" s="522">
        <v>1086419.24</v>
      </c>
      <c r="AK312" s="522">
        <v>0</v>
      </c>
      <c r="AL312" s="522">
        <v>0</v>
      </c>
      <c r="AM312" s="522">
        <v>0</v>
      </c>
      <c r="AN312" s="522">
        <v>1171440.5</v>
      </c>
      <c r="AO312" s="522">
        <v>620346.55000000005</v>
      </c>
      <c r="AP312" s="522">
        <v>746340.82</v>
      </c>
      <c r="AQ312" s="522">
        <v>1075980.05</v>
      </c>
      <c r="AR312" s="522">
        <v>0</v>
      </c>
      <c r="AS312" s="522">
        <v>404524.48</v>
      </c>
      <c r="AT312" s="522">
        <v>0</v>
      </c>
      <c r="AU312" s="522">
        <v>5848395.2000000002</v>
      </c>
      <c r="AV312" s="522">
        <v>422824.2</v>
      </c>
      <c r="AW312" s="522">
        <v>272950</v>
      </c>
      <c r="AX312" s="522">
        <v>616833</v>
      </c>
      <c r="AY312" s="522">
        <v>221534</v>
      </c>
      <c r="AZ312" s="522">
        <v>0</v>
      </c>
      <c r="BA312" s="522">
        <v>204983.75</v>
      </c>
      <c r="BB312" s="522">
        <v>12180550.039999999</v>
      </c>
      <c r="BC312" s="522">
        <v>0</v>
      </c>
      <c r="BD312" s="522">
        <v>0</v>
      </c>
      <c r="BE312" s="522">
        <v>1466222</v>
      </c>
      <c r="BF312" s="522">
        <v>1201564.8</v>
      </c>
      <c r="BG312" s="522">
        <v>575163</v>
      </c>
      <c r="BH312" s="522">
        <v>3086213.44</v>
      </c>
      <c r="BI312" s="522">
        <v>2120760</v>
      </c>
      <c r="BJ312" s="522">
        <v>712633</v>
      </c>
      <c r="BK312" s="522">
        <v>0</v>
      </c>
      <c r="BL312" s="522">
        <v>0</v>
      </c>
      <c r="BM312" s="522">
        <v>14077978.85</v>
      </c>
      <c r="BN312" s="522">
        <v>2832798</v>
      </c>
      <c r="BO312" s="522">
        <v>642961</v>
      </c>
      <c r="BP312" s="522">
        <v>258462.6</v>
      </c>
      <c r="BQ312" s="522">
        <v>23000</v>
      </c>
      <c r="BR312" s="522">
        <v>463913</v>
      </c>
      <c r="BS312" s="522">
        <v>255881</v>
      </c>
      <c r="BT312" s="522">
        <v>8193002.7199999997</v>
      </c>
      <c r="BU312" s="522">
        <v>605468</v>
      </c>
      <c r="BV312" s="522">
        <v>451955</v>
      </c>
      <c r="BW312" s="522">
        <v>529942</v>
      </c>
      <c r="BX312" s="522">
        <v>766863.25</v>
      </c>
      <c r="BY312" s="522">
        <v>3200742.23</v>
      </c>
      <c r="BZ312" s="522">
        <v>0</v>
      </c>
      <c r="CA312" s="522">
        <v>99712</v>
      </c>
      <c r="CB312" s="522">
        <v>24460</v>
      </c>
      <c r="CC312" s="503">
        <f t="shared" si="7"/>
        <v>179204083.81999996</v>
      </c>
      <c r="CD312" s="523"/>
      <c r="CE312" s="523"/>
      <c r="CF312" s="523"/>
      <c r="CG312" s="523"/>
      <c r="CH312" s="523"/>
      <c r="CI312" s="523"/>
    </row>
    <row r="313" spans="1:87" s="524" customFormat="1" x14ac:dyDescent="0.2">
      <c r="A313" s="521" t="s">
        <v>6490</v>
      </c>
      <c r="B313" s="497" t="s">
        <v>37</v>
      </c>
      <c r="C313" s="498" t="s">
        <v>38</v>
      </c>
      <c r="D313" s="499">
        <v>51060</v>
      </c>
      <c r="E313" s="525" t="s">
        <v>951</v>
      </c>
      <c r="F313" s="500" t="s">
        <v>390</v>
      </c>
      <c r="G313" s="501" t="s">
        <v>391</v>
      </c>
      <c r="H313" s="502">
        <v>970803.5</v>
      </c>
      <c r="I313" s="522">
        <v>594300</v>
      </c>
      <c r="J313" s="522">
        <v>154291.5</v>
      </c>
      <c r="K313" s="522">
        <v>197835</v>
      </c>
      <c r="L313" s="522">
        <v>0</v>
      </c>
      <c r="M313" s="522">
        <v>0</v>
      </c>
      <c r="N313" s="522">
        <v>6118096.6200000001</v>
      </c>
      <c r="O313" s="522">
        <v>989307.42</v>
      </c>
      <c r="P313" s="522">
        <v>110700</v>
      </c>
      <c r="Q313" s="522">
        <v>35320</v>
      </c>
      <c r="R313" s="522">
        <v>0</v>
      </c>
      <c r="S313" s="522">
        <v>966557.4</v>
      </c>
      <c r="T313" s="522">
        <v>374979.1</v>
      </c>
      <c r="U313" s="522">
        <v>610583.1</v>
      </c>
      <c r="V313" s="522">
        <v>52836.6</v>
      </c>
      <c r="W313" s="522">
        <v>181380</v>
      </c>
      <c r="X313" s="522">
        <v>37507</v>
      </c>
      <c r="Y313" s="522">
        <v>656257.5</v>
      </c>
      <c r="Z313" s="522">
        <v>2832797.38</v>
      </c>
      <c r="AA313" s="522">
        <v>449143.2</v>
      </c>
      <c r="AB313" s="522">
        <v>170109.55</v>
      </c>
      <c r="AC313" s="522">
        <v>924285.85</v>
      </c>
      <c r="AD313" s="522">
        <v>298083</v>
      </c>
      <c r="AE313" s="522">
        <v>179412.58</v>
      </c>
      <c r="AF313" s="522">
        <v>287200</v>
      </c>
      <c r="AG313" s="522">
        <v>344334.78</v>
      </c>
      <c r="AH313" s="522">
        <v>134660</v>
      </c>
      <c r="AI313" s="522">
        <v>1215271.8999999999</v>
      </c>
      <c r="AJ313" s="522">
        <v>281910</v>
      </c>
      <c r="AK313" s="522">
        <v>9910</v>
      </c>
      <c r="AL313" s="522">
        <v>0</v>
      </c>
      <c r="AM313" s="522">
        <v>57620</v>
      </c>
      <c r="AN313" s="522">
        <v>278340</v>
      </c>
      <c r="AO313" s="522">
        <v>94340</v>
      </c>
      <c r="AP313" s="522">
        <v>49500</v>
      </c>
      <c r="AQ313" s="522">
        <v>277722</v>
      </c>
      <c r="AR313" s="522">
        <v>325854</v>
      </c>
      <c r="AS313" s="522">
        <v>92150</v>
      </c>
      <c r="AT313" s="522">
        <v>0</v>
      </c>
      <c r="AU313" s="522">
        <v>469754</v>
      </c>
      <c r="AV313" s="522">
        <v>0</v>
      </c>
      <c r="AW313" s="522">
        <v>103040</v>
      </c>
      <c r="AX313" s="522">
        <v>59350</v>
      </c>
      <c r="AY313" s="522">
        <v>70342</v>
      </c>
      <c r="AZ313" s="522">
        <v>44000</v>
      </c>
      <c r="BA313" s="522">
        <v>0</v>
      </c>
      <c r="BB313" s="522">
        <v>577640</v>
      </c>
      <c r="BC313" s="522">
        <v>0</v>
      </c>
      <c r="BD313" s="522">
        <v>39145</v>
      </c>
      <c r="BE313" s="522">
        <v>198875</v>
      </c>
      <c r="BF313" s="522">
        <v>289041</v>
      </c>
      <c r="BG313" s="522">
        <v>0</v>
      </c>
      <c r="BH313" s="522">
        <v>828604.2</v>
      </c>
      <c r="BI313" s="522">
        <v>1057695</v>
      </c>
      <c r="BJ313" s="522">
        <v>50100</v>
      </c>
      <c r="BK313" s="522">
        <v>38800</v>
      </c>
      <c r="BL313" s="522">
        <v>0</v>
      </c>
      <c r="BM313" s="522">
        <v>1604603.5</v>
      </c>
      <c r="BN313" s="522">
        <v>1171440</v>
      </c>
      <c r="BO313" s="522">
        <v>164080</v>
      </c>
      <c r="BP313" s="522">
        <v>0</v>
      </c>
      <c r="BQ313" s="522">
        <v>45450</v>
      </c>
      <c r="BR313" s="522">
        <v>77275</v>
      </c>
      <c r="BS313" s="522">
        <v>71050</v>
      </c>
      <c r="BT313" s="522">
        <v>941787</v>
      </c>
      <c r="BU313" s="522">
        <v>140530</v>
      </c>
      <c r="BV313" s="522">
        <v>79100</v>
      </c>
      <c r="BW313" s="522">
        <v>171460</v>
      </c>
      <c r="BX313" s="522">
        <v>199900</v>
      </c>
      <c r="BY313" s="522">
        <v>418352.08</v>
      </c>
      <c r="BZ313" s="522">
        <v>22270</v>
      </c>
      <c r="CA313" s="522">
        <v>132550</v>
      </c>
      <c r="CB313" s="522">
        <v>64600</v>
      </c>
      <c r="CC313" s="503">
        <f t="shared" si="7"/>
        <v>29484232.759999998</v>
      </c>
      <c r="CD313" s="523"/>
      <c r="CE313" s="523"/>
      <c r="CF313" s="523"/>
      <c r="CG313" s="523"/>
      <c r="CH313" s="523"/>
      <c r="CI313" s="523"/>
    </row>
    <row r="314" spans="1:87" s="524" customFormat="1" x14ac:dyDescent="0.2">
      <c r="A314" s="521" t="s">
        <v>6490</v>
      </c>
      <c r="B314" s="497" t="s">
        <v>37</v>
      </c>
      <c r="C314" s="498" t="s">
        <v>38</v>
      </c>
      <c r="D314" s="499">
        <v>51060</v>
      </c>
      <c r="E314" s="525" t="s">
        <v>951</v>
      </c>
      <c r="F314" s="500" t="s">
        <v>395</v>
      </c>
      <c r="G314" s="501" t="s">
        <v>1051</v>
      </c>
      <c r="H314" s="502">
        <v>8947122.5</v>
      </c>
      <c r="I314" s="522">
        <v>206612.12</v>
      </c>
      <c r="J314" s="522">
        <v>1846782.13</v>
      </c>
      <c r="K314" s="522">
        <v>1019863.84</v>
      </c>
      <c r="L314" s="522">
        <v>356656.49</v>
      </c>
      <c r="M314" s="522">
        <v>0</v>
      </c>
      <c r="N314" s="522">
        <v>3212567.36</v>
      </c>
      <c r="O314" s="522">
        <v>0</v>
      </c>
      <c r="P314" s="522">
        <v>0</v>
      </c>
      <c r="Q314" s="522">
        <v>2915349</v>
      </c>
      <c r="R314" s="522">
        <v>57546.11</v>
      </c>
      <c r="S314" s="522">
        <v>0</v>
      </c>
      <c r="T314" s="522">
        <v>588866.69999999995</v>
      </c>
      <c r="U314" s="522">
        <v>2128013.7000000002</v>
      </c>
      <c r="V314" s="522">
        <v>36115.29</v>
      </c>
      <c r="W314" s="522">
        <v>0</v>
      </c>
      <c r="X314" s="522">
        <v>120908.2</v>
      </c>
      <c r="Y314" s="522">
        <v>0</v>
      </c>
      <c r="Z314" s="522">
        <v>0</v>
      </c>
      <c r="AA314" s="522">
        <v>623476.4</v>
      </c>
      <c r="AB314" s="522">
        <v>296645.8</v>
      </c>
      <c r="AC314" s="522">
        <v>599500</v>
      </c>
      <c r="AD314" s="522">
        <v>368321.27</v>
      </c>
      <c r="AE314" s="522">
        <v>0</v>
      </c>
      <c r="AF314" s="522">
        <v>0</v>
      </c>
      <c r="AG314" s="522">
        <v>0</v>
      </c>
      <c r="AH314" s="522">
        <v>28690</v>
      </c>
      <c r="AI314" s="522">
        <v>4562722.9000000004</v>
      </c>
      <c r="AJ314" s="522">
        <v>0</v>
      </c>
      <c r="AK314" s="522">
        <v>122210</v>
      </c>
      <c r="AL314" s="522">
        <v>263690</v>
      </c>
      <c r="AM314" s="522">
        <v>141564</v>
      </c>
      <c r="AN314" s="522">
        <v>314168</v>
      </c>
      <c r="AO314" s="522">
        <v>212415</v>
      </c>
      <c r="AP314" s="522">
        <v>322308</v>
      </c>
      <c r="AQ314" s="522">
        <v>0</v>
      </c>
      <c r="AR314" s="522">
        <v>200192.5</v>
      </c>
      <c r="AS314" s="522">
        <v>365011</v>
      </c>
      <c r="AT314" s="522">
        <v>41750</v>
      </c>
      <c r="AU314" s="522">
        <v>1463135</v>
      </c>
      <c r="AV314" s="522">
        <v>176650</v>
      </c>
      <c r="AW314" s="522">
        <v>203704</v>
      </c>
      <c r="AX314" s="522">
        <v>211412</v>
      </c>
      <c r="AY314" s="522">
        <v>219300</v>
      </c>
      <c r="AZ314" s="522">
        <v>253356</v>
      </c>
      <c r="BA314" s="522">
        <v>236916.95</v>
      </c>
      <c r="BB314" s="522">
        <v>1583195.3</v>
      </c>
      <c r="BC314" s="522">
        <v>0</v>
      </c>
      <c r="BD314" s="522">
        <v>173816</v>
      </c>
      <c r="BE314" s="522">
        <v>756074.8</v>
      </c>
      <c r="BF314" s="522">
        <v>0</v>
      </c>
      <c r="BG314" s="522">
        <v>0</v>
      </c>
      <c r="BH314" s="522">
        <v>681088.7</v>
      </c>
      <c r="BI314" s="522">
        <v>1101053</v>
      </c>
      <c r="BJ314" s="522">
        <v>0</v>
      </c>
      <c r="BK314" s="522">
        <v>91587.6</v>
      </c>
      <c r="BL314" s="522">
        <v>109545.51</v>
      </c>
      <c r="BM314" s="522">
        <v>2350354.7999999998</v>
      </c>
      <c r="BN314" s="522">
        <v>0</v>
      </c>
      <c r="BO314" s="522">
        <v>15800</v>
      </c>
      <c r="BP314" s="522">
        <v>68120</v>
      </c>
      <c r="BQ314" s="522">
        <v>327322</v>
      </c>
      <c r="BR314" s="522">
        <v>469840.9</v>
      </c>
      <c r="BS314" s="522">
        <v>289672</v>
      </c>
      <c r="BT314" s="522">
        <v>1681570.68</v>
      </c>
      <c r="BU314" s="522">
        <v>196291</v>
      </c>
      <c r="BV314" s="522">
        <v>483038.49</v>
      </c>
      <c r="BW314" s="522">
        <v>781819.5</v>
      </c>
      <c r="BX314" s="522">
        <v>482722</v>
      </c>
      <c r="BY314" s="522">
        <v>660832</v>
      </c>
      <c r="BZ314" s="522">
        <v>546957.5</v>
      </c>
      <c r="CA314" s="522">
        <v>641258</v>
      </c>
      <c r="CB314" s="522">
        <v>0</v>
      </c>
      <c r="CC314" s="503">
        <f t="shared" si="7"/>
        <v>46155502.039999992</v>
      </c>
      <c r="CD314" s="523"/>
      <c r="CE314" s="523"/>
      <c r="CF314" s="523"/>
      <c r="CG314" s="523"/>
      <c r="CH314" s="523"/>
      <c r="CI314" s="523"/>
    </row>
    <row r="315" spans="1:87" s="524" customFormat="1" ht="21.75" customHeight="1" x14ac:dyDescent="0.3">
      <c r="A315" s="521" t="s">
        <v>6519</v>
      </c>
      <c r="B315" s="497" t="s">
        <v>39</v>
      </c>
      <c r="C315" s="498" t="s">
        <v>40</v>
      </c>
      <c r="D315" s="499">
        <v>53020</v>
      </c>
      <c r="E315" s="525" t="s">
        <v>953</v>
      </c>
      <c r="F315" s="534" t="s">
        <v>2378</v>
      </c>
      <c r="G315" s="535" t="s">
        <v>2376</v>
      </c>
      <c r="H315" s="502">
        <v>0</v>
      </c>
      <c r="I315" s="522">
        <v>0</v>
      </c>
      <c r="J315" s="522">
        <v>0</v>
      </c>
      <c r="K315" s="522">
        <v>0</v>
      </c>
      <c r="L315" s="522">
        <v>0</v>
      </c>
      <c r="M315" s="522">
        <v>0</v>
      </c>
      <c r="N315" s="522">
        <v>0</v>
      </c>
      <c r="O315" s="522">
        <v>0</v>
      </c>
      <c r="P315" s="522">
        <v>0</v>
      </c>
      <c r="Q315" s="522">
        <v>0</v>
      </c>
      <c r="R315" s="522">
        <v>900</v>
      </c>
      <c r="S315" s="522">
        <v>0</v>
      </c>
      <c r="T315" s="522">
        <v>0</v>
      </c>
      <c r="U315" s="522">
        <v>0</v>
      </c>
      <c r="V315" s="522">
        <v>0</v>
      </c>
      <c r="W315" s="522">
        <v>0</v>
      </c>
      <c r="X315" s="522">
        <v>0</v>
      </c>
      <c r="Y315" s="522">
        <v>0</v>
      </c>
      <c r="Z315" s="522">
        <v>0</v>
      </c>
      <c r="AA315" s="522">
        <v>876475.57</v>
      </c>
      <c r="AB315" s="522">
        <v>0</v>
      </c>
      <c r="AC315" s="522">
        <v>0</v>
      </c>
      <c r="AD315" s="522">
        <v>7500</v>
      </c>
      <c r="AE315" s="522">
        <v>0</v>
      </c>
      <c r="AF315" s="522">
        <v>0</v>
      </c>
      <c r="AG315" s="522">
        <v>0</v>
      </c>
      <c r="AH315" s="522">
        <v>0</v>
      </c>
      <c r="AI315" s="522">
        <v>0</v>
      </c>
      <c r="AJ315" s="522">
        <v>0</v>
      </c>
      <c r="AK315" s="522">
        <v>0</v>
      </c>
      <c r="AL315" s="522">
        <v>0</v>
      </c>
      <c r="AM315" s="522">
        <v>0</v>
      </c>
      <c r="AN315" s="522">
        <v>0</v>
      </c>
      <c r="AO315" s="522">
        <v>0</v>
      </c>
      <c r="AP315" s="522">
        <v>0</v>
      </c>
      <c r="AQ315" s="522">
        <v>0</v>
      </c>
      <c r="AR315" s="522">
        <v>0</v>
      </c>
      <c r="AS315" s="522">
        <v>0</v>
      </c>
      <c r="AT315" s="522">
        <v>0</v>
      </c>
      <c r="AU315" s="522">
        <v>0</v>
      </c>
      <c r="AV315" s="522">
        <v>0</v>
      </c>
      <c r="AW315" s="522">
        <v>0</v>
      </c>
      <c r="AX315" s="522">
        <v>97200</v>
      </c>
      <c r="AY315" s="522">
        <v>75000</v>
      </c>
      <c r="AZ315" s="522">
        <v>0</v>
      </c>
      <c r="BA315" s="522">
        <v>0</v>
      </c>
      <c r="BB315" s="522">
        <v>0</v>
      </c>
      <c r="BC315" s="522">
        <v>0</v>
      </c>
      <c r="BD315" s="522">
        <v>0</v>
      </c>
      <c r="BE315" s="522">
        <v>0</v>
      </c>
      <c r="BF315" s="522">
        <v>0</v>
      </c>
      <c r="BG315" s="522">
        <v>0</v>
      </c>
      <c r="BH315" s="522">
        <v>0</v>
      </c>
      <c r="BI315" s="522">
        <v>0</v>
      </c>
      <c r="BJ315" s="522">
        <v>0</v>
      </c>
      <c r="BK315" s="522">
        <v>0</v>
      </c>
      <c r="BL315" s="522">
        <v>0</v>
      </c>
      <c r="BM315" s="522">
        <v>0</v>
      </c>
      <c r="BN315" s="522">
        <v>0</v>
      </c>
      <c r="BO315" s="522">
        <v>0</v>
      </c>
      <c r="BP315" s="522">
        <v>0</v>
      </c>
      <c r="BQ315" s="522">
        <v>266090</v>
      </c>
      <c r="BR315" s="522">
        <v>74307.77</v>
      </c>
      <c r="BS315" s="522">
        <v>0</v>
      </c>
      <c r="BT315" s="522">
        <v>0</v>
      </c>
      <c r="BU315" s="522">
        <v>0</v>
      </c>
      <c r="BV315" s="522">
        <v>0</v>
      </c>
      <c r="BW315" s="522">
        <v>210000</v>
      </c>
      <c r="BX315" s="522">
        <v>0</v>
      </c>
      <c r="BY315" s="522">
        <v>0</v>
      </c>
      <c r="BZ315" s="522">
        <v>0</v>
      </c>
      <c r="CA315" s="522">
        <v>0</v>
      </c>
      <c r="CB315" s="522">
        <v>0</v>
      </c>
      <c r="CC315" s="503">
        <f t="shared" si="7"/>
        <v>1607473.3399999999</v>
      </c>
      <c r="CD315" s="523"/>
      <c r="CE315" s="523"/>
      <c r="CF315" s="523"/>
      <c r="CG315" s="523"/>
      <c r="CH315" s="523"/>
      <c r="CI315" s="523"/>
    </row>
    <row r="316" spans="1:87" s="524" customFormat="1" ht="21.75" customHeight="1" x14ac:dyDescent="0.2">
      <c r="A316" s="521" t="s">
        <v>6519</v>
      </c>
      <c r="B316" s="497" t="s">
        <v>39</v>
      </c>
      <c r="C316" s="498" t="s">
        <v>40</v>
      </c>
      <c r="D316" s="499">
        <v>53020</v>
      </c>
      <c r="E316" s="525" t="s">
        <v>953</v>
      </c>
      <c r="F316" s="500" t="s">
        <v>396</v>
      </c>
      <c r="G316" s="501" t="s">
        <v>397</v>
      </c>
      <c r="H316" s="502">
        <v>10698813.960000001</v>
      </c>
      <c r="I316" s="522">
        <v>661286.57999999996</v>
      </c>
      <c r="J316" s="522">
        <v>254351.96</v>
      </c>
      <c r="K316" s="522">
        <v>0</v>
      </c>
      <c r="L316" s="522">
        <v>141396.16</v>
      </c>
      <c r="M316" s="522">
        <v>388986.75</v>
      </c>
      <c r="N316" s="522">
        <v>270532.76</v>
      </c>
      <c r="O316" s="522">
        <v>838762.44</v>
      </c>
      <c r="P316" s="522">
        <v>545493.63</v>
      </c>
      <c r="Q316" s="522">
        <v>0</v>
      </c>
      <c r="R316" s="522">
        <v>327943</v>
      </c>
      <c r="S316" s="522">
        <v>0</v>
      </c>
      <c r="T316" s="522">
        <v>523116</v>
      </c>
      <c r="U316" s="522">
        <v>514715.15</v>
      </c>
      <c r="V316" s="522">
        <v>1057096.82</v>
      </c>
      <c r="W316" s="522">
        <v>488168.86</v>
      </c>
      <c r="X316" s="522">
        <v>1262045.6200000001</v>
      </c>
      <c r="Y316" s="522">
        <v>631113.56000000006</v>
      </c>
      <c r="Z316" s="522">
        <v>1666043.3</v>
      </c>
      <c r="AA316" s="522">
        <v>1071263.94</v>
      </c>
      <c r="AB316" s="522">
        <v>387059.83</v>
      </c>
      <c r="AC316" s="522">
        <v>847730.16</v>
      </c>
      <c r="AD316" s="522">
        <v>0</v>
      </c>
      <c r="AE316" s="522">
        <v>0</v>
      </c>
      <c r="AF316" s="522">
        <v>0</v>
      </c>
      <c r="AG316" s="522">
        <v>0</v>
      </c>
      <c r="AH316" s="522">
        <v>1199631.21</v>
      </c>
      <c r="AI316" s="522">
        <v>5934657.2800000003</v>
      </c>
      <c r="AJ316" s="522">
        <v>133450.37</v>
      </c>
      <c r="AK316" s="522">
        <v>0</v>
      </c>
      <c r="AL316" s="522">
        <v>300590.19</v>
      </c>
      <c r="AM316" s="522">
        <v>210542.84</v>
      </c>
      <c r="AN316" s="522">
        <v>145510.39999999999</v>
      </c>
      <c r="AO316" s="522">
        <v>373567.96</v>
      </c>
      <c r="AP316" s="522">
        <v>0</v>
      </c>
      <c r="AQ316" s="522">
        <v>307719.3</v>
      </c>
      <c r="AR316" s="522">
        <v>0</v>
      </c>
      <c r="AS316" s="522">
        <v>209720.78</v>
      </c>
      <c r="AT316" s="522">
        <v>0</v>
      </c>
      <c r="AU316" s="522">
        <v>1936733.35</v>
      </c>
      <c r="AV316" s="522">
        <v>188189.38</v>
      </c>
      <c r="AW316" s="522">
        <v>146344.82</v>
      </c>
      <c r="AX316" s="522">
        <v>26253.96</v>
      </c>
      <c r="AY316" s="522">
        <v>59668.959999999999</v>
      </c>
      <c r="AZ316" s="522">
        <v>72704.740000000005</v>
      </c>
      <c r="BA316" s="522">
        <v>363920.33</v>
      </c>
      <c r="BB316" s="522">
        <v>4233633.59</v>
      </c>
      <c r="BC316" s="522">
        <v>619623.30000000005</v>
      </c>
      <c r="BD316" s="522">
        <v>62752.36</v>
      </c>
      <c r="BE316" s="522">
        <v>737580.25</v>
      </c>
      <c r="BF316" s="522">
        <v>0</v>
      </c>
      <c r="BG316" s="522">
        <v>0</v>
      </c>
      <c r="BH316" s="522">
        <v>990563.4497</v>
      </c>
      <c r="BI316" s="522">
        <v>569075.82999999996</v>
      </c>
      <c r="BJ316" s="522">
        <v>567853.43999999994</v>
      </c>
      <c r="BK316" s="522">
        <v>43378.5</v>
      </c>
      <c r="BL316" s="522">
        <v>148467</v>
      </c>
      <c r="BM316" s="522">
        <v>1741760.76</v>
      </c>
      <c r="BN316" s="522">
        <v>232576.08</v>
      </c>
      <c r="BO316" s="522">
        <v>328349.98</v>
      </c>
      <c r="BP316" s="522">
        <v>83479.7</v>
      </c>
      <c r="BQ316" s="522">
        <v>221289.24</v>
      </c>
      <c r="BR316" s="522">
        <v>625677.51</v>
      </c>
      <c r="BS316" s="522">
        <v>180316.68</v>
      </c>
      <c r="BT316" s="522">
        <v>4194689.28</v>
      </c>
      <c r="BU316" s="522">
        <v>625819.68999999994</v>
      </c>
      <c r="BV316" s="522">
        <v>396859.84</v>
      </c>
      <c r="BW316" s="522">
        <v>159070.49</v>
      </c>
      <c r="BX316" s="522">
        <v>463604.04</v>
      </c>
      <c r="BY316" s="522">
        <v>3867762.25</v>
      </c>
      <c r="BZ316" s="522">
        <v>289449.48</v>
      </c>
      <c r="CA316" s="522">
        <v>334330.31</v>
      </c>
      <c r="CB316" s="522">
        <v>665434.48</v>
      </c>
      <c r="CC316" s="503">
        <f t="shared" si="7"/>
        <v>56568523.879699998</v>
      </c>
      <c r="CD316" s="523"/>
      <c r="CE316" s="523"/>
      <c r="CF316" s="523"/>
      <c r="CG316" s="523"/>
      <c r="CH316" s="523"/>
      <c r="CI316" s="523"/>
    </row>
    <row r="317" spans="1:87" s="524" customFormat="1" ht="22.5" customHeight="1" x14ac:dyDescent="0.2">
      <c r="A317" s="521" t="s">
        <v>6519</v>
      </c>
      <c r="B317" s="497" t="s">
        <v>39</v>
      </c>
      <c r="C317" s="498" t="s">
        <v>40</v>
      </c>
      <c r="D317" s="499">
        <v>53020</v>
      </c>
      <c r="E317" s="525" t="s">
        <v>953</v>
      </c>
      <c r="F317" s="500" t="s">
        <v>398</v>
      </c>
      <c r="G317" s="501" t="s">
        <v>399</v>
      </c>
      <c r="H317" s="502">
        <v>2047710.6</v>
      </c>
      <c r="I317" s="522">
        <v>5697827.7999999998</v>
      </c>
      <c r="J317" s="522">
        <v>11035468.01</v>
      </c>
      <c r="K317" s="522">
        <v>0</v>
      </c>
      <c r="L317" s="522">
        <v>0</v>
      </c>
      <c r="M317" s="522">
        <v>0</v>
      </c>
      <c r="N317" s="522">
        <v>2508102.48</v>
      </c>
      <c r="O317" s="522">
        <v>3851721.72</v>
      </c>
      <c r="P317" s="522">
        <v>117095</v>
      </c>
      <c r="Q317" s="522">
        <v>0</v>
      </c>
      <c r="R317" s="522">
        <v>0</v>
      </c>
      <c r="S317" s="522">
        <v>0</v>
      </c>
      <c r="T317" s="522">
        <v>7191811</v>
      </c>
      <c r="U317" s="522">
        <v>2748678.4</v>
      </c>
      <c r="V317" s="522">
        <v>0</v>
      </c>
      <c r="W317" s="522">
        <v>2134785.5499999998</v>
      </c>
      <c r="X317" s="522">
        <v>0</v>
      </c>
      <c r="Y317" s="522">
        <v>1713516.8</v>
      </c>
      <c r="Z317" s="522">
        <v>23248044.75</v>
      </c>
      <c r="AA317" s="522">
        <v>8638906.8000000007</v>
      </c>
      <c r="AB317" s="522">
        <v>6289377.8700000001</v>
      </c>
      <c r="AC317" s="522">
        <v>0</v>
      </c>
      <c r="AD317" s="522">
        <v>902752.81</v>
      </c>
      <c r="AE317" s="522">
        <v>1940828.56</v>
      </c>
      <c r="AF317" s="522">
        <v>0</v>
      </c>
      <c r="AG317" s="522">
        <v>0</v>
      </c>
      <c r="AH317" s="522">
        <v>430248</v>
      </c>
      <c r="AI317" s="522">
        <v>3328885.78</v>
      </c>
      <c r="AJ317" s="522">
        <v>973180.14</v>
      </c>
      <c r="AK317" s="522">
        <v>301333.34000000003</v>
      </c>
      <c r="AL317" s="522">
        <v>55798.18</v>
      </c>
      <c r="AM317" s="522">
        <v>0</v>
      </c>
      <c r="AN317" s="522">
        <v>0</v>
      </c>
      <c r="AO317" s="522">
        <v>0</v>
      </c>
      <c r="AP317" s="522">
        <v>129075.59</v>
      </c>
      <c r="AQ317" s="522">
        <v>2628191.25</v>
      </c>
      <c r="AR317" s="522">
        <v>0</v>
      </c>
      <c r="AS317" s="522">
        <v>299517.58</v>
      </c>
      <c r="AT317" s="522">
        <v>0</v>
      </c>
      <c r="AU317" s="522">
        <v>0</v>
      </c>
      <c r="AV317" s="522">
        <v>338610.17</v>
      </c>
      <c r="AW317" s="522">
        <v>310082.01</v>
      </c>
      <c r="AX317" s="522">
        <v>34870.239999999998</v>
      </c>
      <c r="AY317" s="522">
        <v>519411.58</v>
      </c>
      <c r="AZ317" s="522">
        <v>0</v>
      </c>
      <c r="BA317" s="522">
        <v>748314.9</v>
      </c>
      <c r="BB317" s="522">
        <v>0</v>
      </c>
      <c r="BC317" s="522">
        <v>551026.69999999995</v>
      </c>
      <c r="BD317" s="522">
        <v>0</v>
      </c>
      <c r="BE317" s="522">
        <v>0</v>
      </c>
      <c r="BF317" s="522">
        <v>0</v>
      </c>
      <c r="BG317" s="522">
        <v>0</v>
      </c>
      <c r="BH317" s="522">
        <v>6720866.7000000002</v>
      </c>
      <c r="BI317" s="522">
        <v>0</v>
      </c>
      <c r="BJ317" s="522">
        <v>243218.68</v>
      </c>
      <c r="BK317" s="522">
        <v>0</v>
      </c>
      <c r="BL317" s="522">
        <v>426800</v>
      </c>
      <c r="BM317" s="522">
        <v>25066672.039999999</v>
      </c>
      <c r="BN317" s="522">
        <v>1318621.31</v>
      </c>
      <c r="BO317" s="522">
        <v>0</v>
      </c>
      <c r="BP317" s="522">
        <v>0</v>
      </c>
      <c r="BQ317" s="522">
        <v>0</v>
      </c>
      <c r="BR317" s="522">
        <v>1720010.16</v>
      </c>
      <c r="BS317" s="522">
        <v>0</v>
      </c>
      <c r="BT317" s="522">
        <v>0</v>
      </c>
      <c r="BU317" s="522">
        <v>0</v>
      </c>
      <c r="BV317" s="522">
        <v>305459.75</v>
      </c>
      <c r="BW317" s="522">
        <v>4496358.6500000004</v>
      </c>
      <c r="BX317" s="522">
        <v>158223.74</v>
      </c>
      <c r="BY317" s="522">
        <v>1857030.67</v>
      </c>
      <c r="BZ317" s="522">
        <v>319061.88</v>
      </c>
      <c r="CA317" s="522">
        <v>0</v>
      </c>
      <c r="CB317" s="522">
        <v>792011.92</v>
      </c>
      <c r="CC317" s="503">
        <f t="shared" si="7"/>
        <v>134139509.11000003</v>
      </c>
      <c r="CD317" s="523"/>
      <c r="CE317" s="523"/>
      <c r="CF317" s="523"/>
      <c r="CG317" s="523"/>
      <c r="CH317" s="523"/>
      <c r="CI317" s="523"/>
    </row>
    <row r="318" spans="1:87" s="524" customFormat="1" ht="22.5" customHeight="1" x14ac:dyDescent="0.2">
      <c r="A318" s="521" t="s">
        <v>6519</v>
      </c>
      <c r="B318" s="497" t="s">
        <v>39</v>
      </c>
      <c r="C318" s="498" t="s">
        <v>40</v>
      </c>
      <c r="D318" s="499">
        <v>53020</v>
      </c>
      <c r="E318" s="525" t="s">
        <v>953</v>
      </c>
      <c r="F318" s="500" t="s">
        <v>400</v>
      </c>
      <c r="G318" s="501" t="s">
        <v>401</v>
      </c>
      <c r="H318" s="502">
        <v>23727206.359999999</v>
      </c>
      <c r="I318" s="522">
        <v>2888261.39</v>
      </c>
      <c r="J318" s="522">
        <v>0</v>
      </c>
      <c r="K318" s="522">
        <v>0</v>
      </c>
      <c r="L318" s="522">
        <v>2669016.7599999998</v>
      </c>
      <c r="M318" s="522">
        <v>93122.63</v>
      </c>
      <c r="N318" s="522">
        <v>11985117.869999999</v>
      </c>
      <c r="O318" s="522">
        <v>0</v>
      </c>
      <c r="P318" s="522">
        <v>0</v>
      </c>
      <c r="Q318" s="522">
        <v>8291066.6299999999</v>
      </c>
      <c r="R318" s="522">
        <v>0</v>
      </c>
      <c r="S318" s="522">
        <v>1971353.6000000001</v>
      </c>
      <c r="T318" s="522">
        <v>0</v>
      </c>
      <c r="U318" s="522">
        <v>256549.12</v>
      </c>
      <c r="V318" s="522">
        <v>370584.24</v>
      </c>
      <c r="W318" s="522">
        <v>16971.61</v>
      </c>
      <c r="X318" s="522">
        <v>0</v>
      </c>
      <c r="Y318" s="522">
        <v>0</v>
      </c>
      <c r="Z318" s="522">
        <v>0</v>
      </c>
      <c r="AA318" s="522">
        <v>532930.96</v>
      </c>
      <c r="AB318" s="522">
        <v>59013.89</v>
      </c>
      <c r="AC318" s="522">
        <v>11303049.970000001</v>
      </c>
      <c r="AD318" s="522">
        <v>0</v>
      </c>
      <c r="AE318" s="522">
        <v>0</v>
      </c>
      <c r="AF318" s="522">
        <v>0</v>
      </c>
      <c r="AG318" s="522">
        <v>0</v>
      </c>
      <c r="AH318" s="522">
        <v>234057.12</v>
      </c>
      <c r="AI318" s="522">
        <v>35101103.18</v>
      </c>
      <c r="AJ318" s="522">
        <v>0</v>
      </c>
      <c r="AK318" s="522">
        <v>0</v>
      </c>
      <c r="AL318" s="522">
        <v>0</v>
      </c>
      <c r="AM318" s="522">
        <v>0</v>
      </c>
      <c r="AN318" s="522">
        <v>142181.12</v>
      </c>
      <c r="AO318" s="522">
        <v>12688.53</v>
      </c>
      <c r="AP318" s="522">
        <v>190053.7</v>
      </c>
      <c r="AQ318" s="522">
        <v>0</v>
      </c>
      <c r="AR318" s="522">
        <v>0</v>
      </c>
      <c r="AS318" s="522">
        <v>0</v>
      </c>
      <c r="AT318" s="522">
        <v>157672.10999999999</v>
      </c>
      <c r="AU318" s="522">
        <v>18169502.920000002</v>
      </c>
      <c r="AV318" s="522">
        <v>181996.24</v>
      </c>
      <c r="AW318" s="522">
        <v>0</v>
      </c>
      <c r="AX318" s="522">
        <v>0</v>
      </c>
      <c r="AY318" s="522">
        <v>0</v>
      </c>
      <c r="AZ318" s="522">
        <v>0</v>
      </c>
      <c r="BA318" s="522">
        <v>43136.81</v>
      </c>
      <c r="BB318" s="522">
        <v>37887919.390000001</v>
      </c>
      <c r="BC318" s="522">
        <v>0</v>
      </c>
      <c r="BD318" s="522">
        <v>0</v>
      </c>
      <c r="BE318" s="522">
        <v>3530283.13</v>
      </c>
      <c r="BF318" s="522">
        <v>0</v>
      </c>
      <c r="BG318" s="522">
        <v>0</v>
      </c>
      <c r="BH318" s="522">
        <v>0</v>
      </c>
      <c r="BI318" s="522">
        <v>3185149</v>
      </c>
      <c r="BJ318" s="522">
        <v>1748.12</v>
      </c>
      <c r="BK318" s="522">
        <v>55475.97</v>
      </c>
      <c r="BL318" s="522">
        <v>0</v>
      </c>
      <c r="BM318" s="522">
        <v>1674021.71</v>
      </c>
      <c r="BN318" s="522">
        <v>0</v>
      </c>
      <c r="BO318" s="522">
        <v>0</v>
      </c>
      <c r="BP318" s="522">
        <v>0</v>
      </c>
      <c r="BQ318" s="522">
        <v>0</v>
      </c>
      <c r="BR318" s="522">
        <v>0</v>
      </c>
      <c r="BS318" s="522">
        <v>0</v>
      </c>
      <c r="BT318" s="522">
        <v>12261650.76</v>
      </c>
      <c r="BU318" s="522">
        <v>759575.52</v>
      </c>
      <c r="BV318" s="522">
        <v>101665.21</v>
      </c>
      <c r="BW318" s="522">
        <v>5305.29</v>
      </c>
      <c r="BX318" s="522">
        <v>1688792.67</v>
      </c>
      <c r="BY318" s="522">
        <v>15161.98</v>
      </c>
      <c r="BZ318" s="522">
        <v>32943.279999999999</v>
      </c>
      <c r="CA318" s="522">
        <v>554416.75</v>
      </c>
      <c r="CB318" s="522">
        <v>287356.5</v>
      </c>
      <c r="CC318" s="503">
        <f t="shared" si="7"/>
        <v>180438102.03999999</v>
      </c>
      <c r="CD318" s="523"/>
      <c r="CE318" s="523"/>
      <c r="CF318" s="523"/>
      <c r="CG318" s="523"/>
      <c r="CH318" s="523"/>
      <c r="CI318" s="523"/>
    </row>
    <row r="319" spans="1:87" s="524" customFormat="1" ht="22.5" customHeight="1" x14ac:dyDescent="0.2">
      <c r="A319" s="521" t="s">
        <v>6519</v>
      </c>
      <c r="B319" s="497" t="s">
        <v>39</v>
      </c>
      <c r="C319" s="498" t="s">
        <v>40</v>
      </c>
      <c r="D319" s="499">
        <v>53020</v>
      </c>
      <c r="E319" s="525" t="s">
        <v>953</v>
      </c>
      <c r="F319" s="500" t="s">
        <v>402</v>
      </c>
      <c r="G319" s="501" t="s">
        <v>403</v>
      </c>
      <c r="H319" s="502">
        <v>0</v>
      </c>
      <c r="I319" s="522">
        <v>422332.6</v>
      </c>
      <c r="J319" s="522">
        <v>0</v>
      </c>
      <c r="K319" s="522">
        <v>98672</v>
      </c>
      <c r="L319" s="522">
        <v>0</v>
      </c>
      <c r="M319" s="522">
        <v>94954.52</v>
      </c>
      <c r="N319" s="522">
        <v>0</v>
      </c>
      <c r="O319" s="522">
        <v>0</v>
      </c>
      <c r="P319" s="522">
        <v>12906.63</v>
      </c>
      <c r="Q319" s="522">
        <v>0</v>
      </c>
      <c r="R319" s="522">
        <v>0</v>
      </c>
      <c r="S319" s="522">
        <v>0</v>
      </c>
      <c r="T319" s="522">
        <v>0</v>
      </c>
      <c r="U319" s="522">
        <v>48482.13</v>
      </c>
      <c r="V319" s="522">
        <v>0</v>
      </c>
      <c r="W319" s="522">
        <v>51691.389900000002</v>
      </c>
      <c r="X319" s="522">
        <v>0</v>
      </c>
      <c r="Y319" s="522">
        <v>852070.72</v>
      </c>
      <c r="Z319" s="522">
        <v>160791.17000000001</v>
      </c>
      <c r="AA319" s="522">
        <v>0</v>
      </c>
      <c r="AB319" s="522">
        <v>0</v>
      </c>
      <c r="AC319" s="522">
        <v>0</v>
      </c>
      <c r="AD319" s="522">
        <v>13627.98</v>
      </c>
      <c r="AE319" s="522">
        <v>0</v>
      </c>
      <c r="AF319" s="522">
        <v>0</v>
      </c>
      <c r="AG319" s="522">
        <v>0</v>
      </c>
      <c r="AH319" s="522">
        <v>0</v>
      </c>
      <c r="AI319" s="522">
        <v>0</v>
      </c>
      <c r="AJ319" s="522">
        <v>0</v>
      </c>
      <c r="AK319" s="522">
        <v>0</v>
      </c>
      <c r="AL319" s="522">
        <v>0</v>
      </c>
      <c r="AM319" s="522">
        <v>14475.6</v>
      </c>
      <c r="AN319" s="522">
        <v>0</v>
      </c>
      <c r="AO319" s="522">
        <v>0</v>
      </c>
      <c r="AP319" s="522">
        <v>0</v>
      </c>
      <c r="AQ319" s="522">
        <v>0</v>
      </c>
      <c r="AR319" s="522">
        <v>16619.189999999999</v>
      </c>
      <c r="AS319" s="522">
        <v>0</v>
      </c>
      <c r="AT319" s="522">
        <v>38730.81</v>
      </c>
      <c r="AU319" s="522">
        <v>690013.31</v>
      </c>
      <c r="AV319" s="522">
        <v>92732.13</v>
      </c>
      <c r="AW319" s="522">
        <v>245101.5</v>
      </c>
      <c r="AX319" s="522">
        <v>0</v>
      </c>
      <c r="AY319" s="522">
        <v>0</v>
      </c>
      <c r="AZ319" s="522">
        <v>95721.43</v>
      </c>
      <c r="BA319" s="522">
        <v>0</v>
      </c>
      <c r="BB319" s="522">
        <v>0</v>
      </c>
      <c r="BC319" s="522">
        <v>0</v>
      </c>
      <c r="BD319" s="522">
        <v>0</v>
      </c>
      <c r="BE319" s="522">
        <v>0</v>
      </c>
      <c r="BF319" s="522">
        <v>0</v>
      </c>
      <c r="BG319" s="522">
        <v>0</v>
      </c>
      <c r="BH319" s="522">
        <v>0</v>
      </c>
      <c r="BI319" s="522">
        <v>0</v>
      </c>
      <c r="BJ319" s="522">
        <v>66560.47</v>
      </c>
      <c r="BK319" s="522">
        <v>0</v>
      </c>
      <c r="BL319" s="522">
        <v>59125</v>
      </c>
      <c r="BM319" s="522">
        <v>20158.73</v>
      </c>
      <c r="BN319" s="522">
        <v>0</v>
      </c>
      <c r="BO319" s="522">
        <v>0</v>
      </c>
      <c r="BP319" s="522">
        <v>0</v>
      </c>
      <c r="BQ319" s="522">
        <v>0</v>
      </c>
      <c r="BR319" s="522">
        <v>0</v>
      </c>
      <c r="BS319" s="522">
        <v>0</v>
      </c>
      <c r="BT319" s="522">
        <v>119812.39</v>
      </c>
      <c r="BU319" s="522">
        <v>29209.040000000001</v>
      </c>
      <c r="BV319" s="522">
        <v>30175.49</v>
      </c>
      <c r="BW319" s="522">
        <v>0</v>
      </c>
      <c r="BX319" s="522">
        <v>0</v>
      </c>
      <c r="BY319" s="522">
        <v>0</v>
      </c>
      <c r="BZ319" s="522">
        <v>0</v>
      </c>
      <c r="CA319" s="522">
        <v>552055.06000000006</v>
      </c>
      <c r="CB319" s="522">
        <v>270332.84000000003</v>
      </c>
      <c r="CC319" s="503">
        <f t="shared" si="7"/>
        <v>4096352.1299000005</v>
      </c>
      <c r="CD319" s="523"/>
      <c r="CE319" s="523"/>
      <c r="CF319" s="523"/>
      <c r="CG319" s="523"/>
      <c r="CH319" s="523"/>
      <c r="CI319" s="523"/>
    </row>
    <row r="320" spans="1:87" s="524" customFormat="1" ht="22.5" customHeight="1" x14ac:dyDescent="0.2">
      <c r="A320" s="521" t="s">
        <v>6519</v>
      </c>
      <c r="B320" s="497" t="s">
        <v>39</v>
      </c>
      <c r="C320" s="498" t="s">
        <v>40</v>
      </c>
      <c r="D320" s="499">
        <v>53020</v>
      </c>
      <c r="E320" s="525" t="s">
        <v>953</v>
      </c>
      <c r="F320" s="500" t="s">
        <v>404</v>
      </c>
      <c r="G320" s="501" t="s">
        <v>405</v>
      </c>
      <c r="H320" s="502">
        <v>0</v>
      </c>
      <c r="I320" s="522">
        <v>0</v>
      </c>
      <c r="J320" s="522">
        <v>0</v>
      </c>
      <c r="K320" s="522">
        <v>0</v>
      </c>
      <c r="L320" s="522">
        <v>0</v>
      </c>
      <c r="M320" s="522">
        <v>147287.67000000001</v>
      </c>
      <c r="N320" s="522">
        <v>0</v>
      </c>
      <c r="O320" s="522">
        <v>0</v>
      </c>
      <c r="P320" s="522">
        <v>0</v>
      </c>
      <c r="Q320" s="522">
        <v>0</v>
      </c>
      <c r="R320" s="522">
        <v>0</v>
      </c>
      <c r="S320" s="522">
        <v>0</v>
      </c>
      <c r="T320" s="522">
        <v>0</v>
      </c>
      <c r="U320" s="522">
        <v>91318.32</v>
      </c>
      <c r="V320" s="522">
        <v>0</v>
      </c>
      <c r="W320" s="522">
        <v>0</v>
      </c>
      <c r="X320" s="522">
        <v>0</v>
      </c>
      <c r="Y320" s="522">
        <v>0</v>
      </c>
      <c r="Z320" s="522">
        <v>0</v>
      </c>
      <c r="AA320" s="522">
        <v>0</v>
      </c>
      <c r="AB320" s="522">
        <v>0</v>
      </c>
      <c r="AC320" s="522">
        <v>0</v>
      </c>
      <c r="AD320" s="522">
        <v>0</v>
      </c>
      <c r="AE320" s="522">
        <v>0</v>
      </c>
      <c r="AF320" s="522">
        <v>0</v>
      </c>
      <c r="AG320" s="522">
        <v>0</v>
      </c>
      <c r="AH320" s="522">
        <v>0</v>
      </c>
      <c r="AI320" s="522">
        <v>0</v>
      </c>
      <c r="AJ320" s="522">
        <v>0</v>
      </c>
      <c r="AK320" s="522">
        <v>0</v>
      </c>
      <c r="AL320" s="522">
        <v>0</v>
      </c>
      <c r="AM320" s="522">
        <v>0</v>
      </c>
      <c r="AN320" s="522">
        <v>0</v>
      </c>
      <c r="AO320" s="522">
        <v>0</v>
      </c>
      <c r="AP320" s="522">
        <v>0</v>
      </c>
      <c r="AQ320" s="522">
        <v>0</v>
      </c>
      <c r="AR320" s="522">
        <v>0</v>
      </c>
      <c r="AS320" s="522">
        <v>0</v>
      </c>
      <c r="AT320" s="522">
        <v>0</v>
      </c>
      <c r="AU320" s="522">
        <v>0</v>
      </c>
      <c r="AV320" s="522">
        <v>0</v>
      </c>
      <c r="AW320" s="522">
        <v>0</v>
      </c>
      <c r="AX320" s="522">
        <v>0</v>
      </c>
      <c r="AY320" s="522">
        <v>0</v>
      </c>
      <c r="AZ320" s="522">
        <v>0</v>
      </c>
      <c r="BA320" s="522">
        <v>0</v>
      </c>
      <c r="BB320" s="522">
        <v>0</v>
      </c>
      <c r="BC320" s="522">
        <v>86666.7</v>
      </c>
      <c r="BD320" s="522">
        <v>0</v>
      </c>
      <c r="BE320" s="522">
        <v>0</v>
      </c>
      <c r="BF320" s="522">
        <v>0</v>
      </c>
      <c r="BG320" s="522">
        <v>0</v>
      </c>
      <c r="BH320" s="522">
        <v>0</v>
      </c>
      <c r="BI320" s="522">
        <v>0</v>
      </c>
      <c r="BJ320" s="522">
        <v>458.84</v>
      </c>
      <c r="BK320" s="522">
        <v>0</v>
      </c>
      <c r="BL320" s="522">
        <v>122222.21</v>
      </c>
      <c r="BM320" s="522">
        <v>0</v>
      </c>
      <c r="BN320" s="522">
        <v>0</v>
      </c>
      <c r="BO320" s="522">
        <v>0</v>
      </c>
      <c r="BP320" s="522">
        <v>0</v>
      </c>
      <c r="BQ320" s="522">
        <v>0</v>
      </c>
      <c r="BR320" s="522">
        <v>0</v>
      </c>
      <c r="BS320" s="522">
        <v>0</v>
      </c>
      <c r="BT320" s="522">
        <v>0</v>
      </c>
      <c r="BU320" s="522">
        <v>0</v>
      </c>
      <c r="BV320" s="522">
        <v>110465.71</v>
      </c>
      <c r="BW320" s="522">
        <v>0</v>
      </c>
      <c r="BX320" s="522">
        <v>0</v>
      </c>
      <c r="BY320" s="522">
        <v>48581.279999999999</v>
      </c>
      <c r="BZ320" s="522">
        <v>0</v>
      </c>
      <c r="CA320" s="522">
        <v>0</v>
      </c>
      <c r="CB320" s="522">
        <v>0</v>
      </c>
      <c r="CC320" s="503">
        <f t="shared" si="7"/>
        <v>607000.7300000001</v>
      </c>
      <c r="CD320" s="523"/>
      <c r="CE320" s="523"/>
      <c r="CF320" s="523"/>
      <c r="CG320" s="523"/>
      <c r="CH320" s="523"/>
      <c r="CI320" s="523"/>
    </row>
    <row r="321" spans="1:87" s="524" customFormat="1" ht="22.5" customHeight="1" x14ac:dyDescent="0.2">
      <c r="A321" s="521" t="s">
        <v>6519</v>
      </c>
      <c r="B321" s="497" t="s">
        <v>39</v>
      </c>
      <c r="C321" s="498" t="s">
        <v>40</v>
      </c>
      <c r="D321" s="499">
        <v>53020</v>
      </c>
      <c r="E321" s="525" t="s">
        <v>953</v>
      </c>
      <c r="F321" s="500" t="s">
        <v>406</v>
      </c>
      <c r="G321" s="501" t="s">
        <v>407</v>
      </c>
      <c r="H321" s="502">
        <v>0</v>
      </c>
      <c r="I321" s="522">
        <v>140042.85999999999</v>
      </c>
      <c r="J321" s="522">
        <v>0</v>
      </c>
      <c r="K321" s="522">
        <v>0</v>
      </c>
      <c r="L321" s="522">
        <v>0</v>
      </c>
      <c r="M321" s="522">
        <v>55100.32</v>
      </c>
      <c r="N321" s="522">
        <v>0</v>
      </c>
      <c r="O321" s="522">
        <v>0</v>
      </c>
      <c r="P321" s="522">
        <v>0</v>
      </c>
      <c r="Q321" s="522">
        <v>0</v>
      </c>
      <c r="R321" s="522">
        <v>0</v>
      </c>
      <c r="S321" s="522">
        <v>0</v>
      </c>
      <c r="T321" s="522">
        <v>0</v>
      </c>
      <c r="U321" s="522">
        <v>102503.9</v>
      </c>
      <c r="V321" s="522">
        <v>0</v>
      </c>
      <c r="W321" s="522">
        <v>0</v>
      </c>
      <c r="X321" s="522">
        <v>0</v>
      </c>
      <c r="Y321" s="522">
        <v>0</v>
      </c>
      <c r="Z321" s="522">
        <v>0</v>
      </c>
      <c r="AA321" s="522">
        <v>0</v>
      </c>
      <c r="AB321" s="522">
        <v>0</v>
      </c>
      <c r="AC321" s="522">
        <v>0</v>
      </c>
      <c r="AD321" s="522">
        <v>0</v>
      </c>
      <c r="AE321" s="522">
        <v>0</v>
      </c>
      <c r="AF321" s="522">
        <v>0</v>
      </c>
      <c r="AG321" s="522">
        <v>0</v>
      </c>
      <c r="AH321" s="522">
        <v>0</v>
      </c>
      <c r="AI321" s="522">
        <v>0</v>
      </c>
      <c r="AJ321" s="522">
        <v>0</v>
      </c>
      <c r="AK321" s="522">
        <v>0</v>
      </c>
      <c r="AL321" s="522">
        <v>0</v>
      </c>
      <c r="AM321" s="522">
        <v>0</v>
      </c>
      <c r="AN321" s="522">
        <v>0</v>
      </c>
      <c r="AO321" s="522">
        <v>0</v>
      </c>
      <c r="AP321" s="522">
        <v>0</v>
      </c>
      <c r="AQ321" s="522">
        <v>0</v>
      </c>
      <c r="AR321" s="522">
        <v>0</v>
      </c>
      <c r="AS321" s="522">
        <v>0</v>
      </c>
      <c r="AT321" s="522">
        <v>0</v>
      </c>
      <c r="AU321" s="522">
        <v>0</v>
      </c>
      <c r="AV321" s="522">
        <v>6106.86</v>
      </c>
      <c r="AW321" s="522">
        <v>0</v>
      </c>
      <c r="AX321" s="522">
        <v>0</v>
      </c>
      <c r="AY321" s="522">
        <v>0</v>
      </c>
      <c r="AZ321" s="522">
        <v>0</v>
      </c>
      <c r="BA321" s="522">
        <v>0</v>
      </c>
      <c r="BB321" s="522">
        <v>0</v>
      </c>
      <c r="BC321" s="522">
        <v>0</v>
      </c>
      <c r="BD321" s="522">
        <v>0</v>
      </c>
      <c r="BE321" s="522">
        <v>0</v>
      </c>
      <c r="BF321" s="522">
        <v>0</v>
      </c>
      <c r="BG321" s="522">
        <v>0</v>
      </c>
      <c r="BH321" s="522">
        <v>0</v>
      </c>
      <c r="BI321" s="522">
        <v>0</v>
      </c>
      <c r="BJ321" s="522">
        <v>1976.99</v>
      </c>
      <c r="BK321" s="522">
        <v>0</v>
      </c>
      <c r="BL321" s="522">
        <v>77855.58</v>
      </c>
      <c r="BM321" s="522">
        <v>0</v>
      </c>
      <c r="BN321" s="522">
        <v>0</v>
      </c>
      <c r="BO321" s="522">
        <v>0</v>
      </c>
      <c r="BP321" s="522">
        <v>0</v>
      </c>
      <c r="BQ321" s="522">
        <v>0</v>
      </c>
      <c r="BR321" s="522">
        <v>0</v>
      </c>
      <c r="BS321" s="522">
        <v>0</v>
      </c>
      <c r="BT321" s="522">
        <v>0</v>
      </c>
      <c r="BU321" s="522">
        <v>0</v>
      </c>
      <c r="BV321" s="522">
        <v>348612.34</v>
      </c>
      <c r="BW321" s="522">
        <v>0</v>
      </c>
      <c r="BX321" s="522">
        <v>0</v>
      </c>
      <c r="BY321" s="522">
        <v>0</v>
      </c>
      <c r="BZ321" s="522">
        <v>0</v>
      </c>
      <c r="CA321" s="522">
        <v>0</v>
      </c>
      <c r="CB321" s="522">
        <v>0</v>
      </c>
      <c r="CC321" s="503">
        <f t="shared" si="7"/>
        <v>732198.85</v>
      </c>
      <c r="CD321" s="523"/>
      <c r="CE321" s="523"/>
      <c r="CF321" s="523"/>
      <c r="CG321" s="523"/>
      <c r="CH321" s="523"/>
      <c r="CI321" s="523"/>
    </row>
    <row r="322" spans="1:87" s="524" customFormat="1" ht="22.5" customHeight="1" x14ac:dyDescent="0.2">
      <c r="A322" s="521" t="s">
        <v>6519</v>
      </c>
      <c r="B322" s="497" t="s">
        <v>39</v>
      </c>
      <c r="C322" s="498" t="s">
        <v>40</v>
      </c>
      <c r="D322" s="499">
        <v>53020</v>
      </c>
      <c r="E322" s="525" t="s">
        <v>953</v>
      </c>
      <c r="F322" s="500" t="s">
        <v>408</v>
      </c>
      <c r="G322" s="501" t="s">
        <v>409</v>
      </c>
      <c r="H322" s="502">
        <v>0</v>
      </c>
      <c r="I322" s="522">
        <v>0</v>
      </c>
      <c r="J322" s="522">
        <v>0</v>
      </c>
      <c r="K322" s="522">
        <v>0</v>
      </c>
      <c r="L322" s="522">
        <v>0</v>
      </c>
      <c r="M322" s="522">
        <v>0</v>
      </c>
      <c r="N322" s="522">
        <v>0</v>
      </c>
      <c r="O322" s="522">
        <v>0</v>
      </c>
      <c r="P322" s="522">
        <v>0</v>
      </c>
      <c r="Q322" s="522">
        <v>0</v>
      </c>
      <c r="R322" s="522">
        <v>0</v>
      </c>
      <c r="S322" s="522">
        <v>0</v>
      </c>
      <c r="T322" s="522">
        <v>0</v>
      </c>
      <c r="U322" s="522">
        <v>0</v>
      </c>
      <c r="V322" s="522">
        <v>0</v>
      </c>
      <c r="W322" s="522">
        <v>0</v>
      </c>
      <c r="X322" s="522">
        <v>0</v>
      </c>
      <c r="Y322" s="522">
        <v>0</v>
      </c>
      <c r="Z322" s="522">
        <v>0</v>
      </c>
      <c r="AA322" s="522">
        <v>0</v>
      </c>
      <c r="AB322" s="522">
        <v>0</v>
      </c>
      <c r="AC322" s="522">
        <v>0</v>
      </c>
      <c r="AD322" s="522">
        <v>0</v>
      </c>
      <c r="AE322" s="522">
        <v>0</v>
      </c>
      <c r="AF322" s="522">
        <v>0</v>
      </c>
      <c r="AG322" s="522">
        <v>0</v>
      </c>
      <c r="AH322" s="522">
        <v>0</v>
      </c>
      <c r="AI322" s="522">
        <v>0</v>
      </c>
      <c r="AJ322" s="522">
        <v>0</v>
      </c>
      <c r="AK322" s="522">
        <v>0</v>
      </c>
      <c r="AL322" s="522">
        <v>0</v>
      </c>
      <c r="AM322" s="522">
        <v>0</v>
      </c>
      <c r="AN322" s="522">
        <v>0</v>
      </c>
      <c r="AO322" s="522">
        <v>0</v>
      </c>
      <c r="AP322" s="522">
        <v>0</v>
      </c>
      <c r="AQ322" s="522">
        <v>0</v>
      </c>
      <c r="AR322" s="522">
        <v>0</v>
      </c>
      <c r="AS322" s="522">
        <v>0</v>
      </c>
      <c r="AT322" s="522">
        <v>0</v>
      </c>
      <c r="AU322" s="522">
        <v>0</v>
      </c>
      <c r="AV322" s="522">
        <v>0</v>
      </c>
      <c r="AW322" s="522">
        <v>0</v>
      </c>
      <c r="AX322" s="522">
        <v>0</v>
      </c>
      <c r="AY322" s="522">
        <v>0</v>
      </c>
      <c r="AZ322" s="522">
        <v>0</v>
      </c>
      <c r="BA322" s="522">
        <v>0</v>
      </c>
      <c r="BB322" s="522">
        <v>0</v>
      </c>
      <c r="BC322" s="522">
        <v>0</v>
      </c>
      <c r="BD322" s="522">
        <v>0</v>
      </c>
      <c r="BE322" s="522">
        <v>0</v>
      </c>
      <c r="BF322" s="522">
        <v>0</v>
      </c>
      <c r="BG322" s="522">
        <v>0</v>
      </c>
      <c r="BH322" s="522">
        <v>0</v>
      </c>
      <c r="BI322" s="522">
        <v>0</v>
      </c>
      <c r="BJ322" s="522">
        <v>0</v>
      </c>
      <c r="BK322" s="522">
        <v>0</v>
      </c>
      <c r="BL322" s="522">
        <v>73913.84</v>
      </c>
      <c r="BM322" s="522">
        <v>0</v>
      </c>
      <c r="BN322" s="522">
        <v>0</v>
      </c>
      <c r="BO322" s="522">
        <v>0</v>
      </c>
      <c r="BP322" s="522">
        <v>0</v>
      </c>
      <c r="BQ322" s="522">
        <v>0</v>
      </c>
      <c r="BR322" s="522">
        <v>0</v>
      </c>
      <c r="BS322" s="522">
        <v>0</v>
      </c>
      <c r="BT322" s="522">
        <v>0</v>
      </c>
      <c r="BU322" s="522">
        <v>0</v>
      </c>
      <c r="BV322" s="522">
        <v>0</v>
      </c>
      <c r="BW322" s="522">
        <v>0</v>
      </c>
      <c r="BX322" s="522">
        <v>0</v>
      </c>
      <c r="BY322" s="522">
        <v>0</v>
      </c>
      <c r="BZ322" s="522">
        <v>0</v>
      </c>
      <c r="CA322" s="522">
        <v>0</v>
      </c>
      <c r="CB322" s="522">
        <v>0</v>
      </c>
      <c r="CC322" s="503">
        <f t="shared" si="7"/>
        <v>73913.84</v>
      </c>
      <c r="CD322" s="523"/>
      <c r="CE322" s="523"/>
      <c r="CF322" s="523"/>
      <c r="CG322" s="523"/>
      <c r="CH322" s="523"/>
      <c r="CI322" s="523"/>
    </row>
    <row r="323" spans="1:87" s="524" customFormat="1" ht="22.5" customHeight="1" x14ac:dyDescent="0.2">
      <c r="A323" s="521" t="s">
        <v>6519</v>
      </c>
      <c r="B323" s="497" t="s">
        <v>39</v>
      </c>
      <c r="C323" s="498" t="s">
        <v>40</v>
      </c>
      <c r="D323" s="499">
        <v>53020</v>
      </c>
      <c r="E323" s="525" t="s">
        <v>953</v>
      </c>
      <c r="F323" s="500" t="s">
        <v>410</v>
      </c>
      <c r="G323" s="501" t="s">
        <v>411</v>
      </c>
      <c r="H323" s="530">
        <v>0</v>
      </c>
      <c r="I323" s="530">
        <v>0</v>
      </c>
      <c r="J323" s="530">
        <v>0</v>
      </c>
      <c r="K323" s="530">
        <v>0</v>
      </c>
      <c r="L323" s="530">
        <v>0</v>
      </c>
      <c r="M323" s="530">
        <v>0</v>
      </c>
      <c r="N323" s="530">
        <v>0</v>
      </c>
      <c r="O323" s="530">
        <v>0</v>
      </c>
      <c r="P323" s="530">
        <v>0</v>
      </c>
      <c r="Q323" s="530">
        <v>0</v>
      </c>
      <c r="R323" s="530">
        <v>0</v>
      </c>
      <c r="S323" s="530">
        <v>0</v>
      </c>
      <c r="T323" s="530">
        <v>0</v>
      </c>
      <c r="U323" s="530">
        <v>0</v>
      </c>
      <c r="V323" s="530">
        <v>0</v>
      </c>
      <c r="W323" s="530">
        <v>0</v>
      </c>
      <c r="X323" s="530">
        <v>0</v>
      </c>
      <c r="Y323" s="530">
        <v>0</v>
      </c>
      <c r="Z323" s="530">
        <v>0</v>
      </c>
      <c r="AA323" s="530">
        <v>0</v>
      </c>
      <c r="AB323" s="530">
        <v>0</v>
      </c>
      <c r="AC323" s="530">
        <v>0</v>
      </c>
      <c r="AD323" s="530">
        <v>0</v>
      </c>
      <c r="AE323" s="530">
        <v>0</v>
      </c>
      <c r="AF323" s="530">
        <v>0</v>
      </c>
      <c r="AG323" s="530">
        <v>0</v>
      </c>
      <c r="AH323" s="530">
        <v>0</v>
      </c>
      <c r="AI323" s="530">
        <v>0</v>
      </c>
      <c r="AJ323" s="530">
        <v>0</v>
      </c>
      <c r="AK323" s="530">
        <v>0</v>
      </c>
      <c r="AL323" s="530">
        <v>0</v>
      </c>
      <c r="AM323" s="530">
        <v>0</v>
      </c>
      <c r="AN323" s="530">
        <v>0</v>
      </c>
      <c r="AO323" s="530">
        <v>0</v>
      </c>
      <c r="AP323" s="530">
        <v>0</v>
      </c>
      <c r="AQ323" s="530">
        <v>0</v>
      </c>
      <c r="AR323" s="530">
        <v>0</v>
      </c>
      <c r="AS323" s="530">
        <v>0</v>
      </c>
      <c r="AT323" s="530">
        <v>0</v>
      </c>
      <c r="AU323" s="530">
        <v>0</v>
      </c>
      <c r="AV323" s="530">
        <v>0</v>
      </c>
      <c r="AW323" s="530">
        <v>0</v>
      </c>
      <c r="AX323" s="530">
        <v>0</v>
      </c>
      <c r="AY323" s="530">
        <v>0</v>
      </c>
      <c r="AZ323" s="530">
        <v>0</v>
      </c>
      <c r="BA323" s="530">
        <v>0</v>
      </c>
      <c r="BB323" s="530">
        <v>0</v>
      </c>
      <c r="BC323" s="530">
        <v>0</v>
      </c>
      <c r="BD323" s="530">
        <v>0</v>
      </c>
      <c r="BE323" s="530">
        <v>0</v>
      </c>
      <c r="BF323" s="530">
        <v>0</v>
      </c>
      <c r="BG323" s="530">
        <v>0</v>
      </c>
      <c r="BH323" s="530">
        <v>0</v>
      </c>
      <c r="BI323" s="530">
        <v>0</v>
      </c>
      <c r="BJ323" s="530">
        <v>0</v>
      </c>
      <c r="BK323" s="530">
        <v>0</v>
      </c>
      <c r="BL323" s="530">
        <v>0</v>
      </c>
      <c r="BM323" s="530">
        <v>0</v>
      </c>
      <c r="BN323" s="530">
        <v>0</v>
      </c>
      <c r="BO323" s="530">
        <v>0</v>
      </c>
      <c r="BP323" s="530">
        <v>0</v>
      </c>
      <c r="BQ323" s="530">
        <v>0</v>
      </c>
      <c r="BR323" s="530">
        <v>0</v>
      </c>
      <c r="BS323" s="530">
        <v>0</v>
      </c>
      <c r="BT323" s="530">
        <v>0</v>
      </c>
      <c r="BU323" s="530">
        <v>0</v>
      </c>
      <c r="BV323" s="530">
        <v>0</v>
      </c>
      <c r="BW323" s="530">
        <v>0</v>
      </c>
      <c r="BX323" s="530">
        <v>0</v>
      </c>
      <c r="BY323" s="530">
        <v>0</v>
      </c>
      <c r="BZ323" s="530">
        <v>0</v>
      </c>
      <c r="CA323" s="530">
        <v>0</v>
      </c>
      <c r="CB323" s="530">
        <v>0</v>
      </c>
      <c r="CC323" s="503">
        <f t="shared" si="7"/>
        <v>0</v>
      </c>
      <c r="CD323" s="523"/>
      <c r="CE323" s="523"/>
      <c r="CF323" s="523"/>
      <c r="CG323" s="523"/>
      <c r="CH323" s="523"/>
      <c r="CI323" s="523"/>
    </row>
    <row r="324" spans="1:87" s="524" customFormat="1" ht="22.5" customHeight="1" x14ac:dyDescent="0.2">
      <c r="A324" s="521" t="s">
        <v>6519</v>
      </c>
      <c r="B324" s="497" t="s">
        <v>39</v>
      </c>
      <c r="C324" s="498" t="s">
        <v>40</v>
      </c>
      <c r="D324" s="499">
        <v>53020</v>
      </c>
      <c r="E324" s="525" t="s">
        <v>953</v>
      </c>
      <c r="F324" s="500" t="s">
        <v>412</v>
      </c>
      <c r="G324" s="501" t="s">
        <v>413</v>
      </c>
      <c r="H324" s="502">
        <v>0</v>
      </c>
      <c r="I324" s="522">
        <v>0</v>
      </c>
      <c r="J324" s="522">
        <v>0</v>
      </c>
      <c r="K324" s="522">
        <v>0</v>
      </c>
      <c r="L324" s="522">
        <v>0</v>
      </c>
      <c r="M324" s="522">
        <v>91649.75</v>
      </c>
      <c r="N324" s="522">
        <v>0</v>
      </c>
      <c r="O324" s="522">
        <v>0</v>
      </c>
      <c r="P324" s="522">
        <v>208996</v>
      </c>
      <c r="Q324" s="522">
        <v>0</v>
      </c>
      <c r="R324" s="522">
        <v>0</v>
      </c>
      <c r="S324" s="522">
        <v>0</v>
      </c>
      <c r="T324" s="522">
        <v>0</v>
      </c>
      <c r="U324" s="522">
        <v>0</v>
      </c>
      <c r="V324" s="522">
        <v>0</v>
      </c>
      <c r="W324" s="522">
        <v>0</v>
      </c>
      <c r="X324" s="522">
        <v>0</v>
      </c>
      <c r="Y324" s="522">
        <v>0</v>
      </c>
      <c r="Z324" s="522">
        <v>0</v>
      </c>
      <c r="AA324" s="522">
        <v>0</v>
      </c>
      <c r="AB324" s="522">
        <v>0</v>
      </c>
      <c r="AC324" s="522">
        <v>0</v>
      </c>
      <c r="AD324" s="522">
        <v>0</v>
      </c>
      <c r="AE324" s="522">
        <v>0</v>
      </c>
      <c r="AF324" s="522">
        <v>0</v>
      </c>
      <c r="AG324" s="522">
        <v>0</v>
      </c>
      <c r="AH324" s="522">
        <v>0</v>
      </c>
      <c r="AI324" s="522">
        <v>0</v>
      </c>
      <c r="AJ324" s="522">
        <v>0</v>
      </c>
      <c r="AK324" s="522">
        <v>0</v>
      </c>
      <c r="AL324" s="522">
        <v>0</v>
      </c>
      <c r="AM324" s="522">
        <v>0</v>
      </c>
      <c r="AN324" s="522">
        <v>0</v>
      </c>
      <c r="AO324" s="522">
        <v>0</v>
      </c>
      <c r="AP324" s="522">
        <v>0</v>
      </c>
      <c r="AQ324" s="522">
        <v>0</v>
      </c>
      <c r="AR324" s="522">
        <v>0</v>
      </c>
      <c r="AS324" s="522">
        <v>0</v>
      </c>
      <c r="AT324" s="522">
        <v>0</v>
      </c>
      <c r="AU324" s="522">
        <v>0</v>
      </c>
      <c r="AV324" s="522">
        <v>0</v>
      </c>
      <c r="AW324" s="522">
        <v>0</v>
      </c>
      <c r="AX324" s="522">
        <v>0</v>
      </c>
      <c r="AY324" s="522">
        <v>0</v>
      </c>
      <c r="AZ324" s="522">
        <v>0</v>
      </c>
      <c r="BA324" s="522">
        <v>0</v>
      </c>
      <c r="BB324" s="522">
        <v>0</v>
      </c>
      <c r="BC324" s="522">
        <v>285458.3</v>
      </c>
      <c r="BD324" s="522">
        <v>0</v>
      </c>
      <c r="BE324" s="522">
        <v>0</v>
      </c>
      <c r="BF324" s="522">
        <v>0</v>
      </c>
      <c r="BG324" s="522">
        <v>0</v>
      </c>
      <c r="BH324" s="522">
        <v>0</v>
      </c>
      <c r="BI324" s="522">
        <v>0</v>
      </c>
      <c r="BJ324" s="522">
        <v>0</v>
      </c>
      <c r="BK324" s="522">
        <v>0</v>
      </c>
      <c r="BL324" s="522">
        <v>249198.84</v>
      </c>
      <c r="BM324" s="522">
        <v>0</v>
      </c>
      <c r="BN324" s="522">
        <v>0</v>
      </c>
      <c r="BO324" s="522">
        <v>0</v>
      </c>
      <c r="BP324" s="522">
        <v>0</v>
      </c>
      <c r="BQ324" s="522">
        <v>0</v>
      </c>
      <c r="BR324" s="522">
        <v>0</v>
      </c>
      <c r="BS324" s="522">
        <v>0</v>
      </c>
      <c r="BT324" s="522">
        <v>0</v>
      </c>
      <c r="BU324" s="522">
        <v>0</v>
      </c>
      <c r="BV324" s="522">
        <v>28654.7</v>
      </c>
      <c r="BW324" s="522">
        <v>0</v>
      </c>
      <c r="BX324" s="522">
        <v>0</v>
      </c>
      <c r="BY324" s="522">
        <v>0</v>
      </c>
      <c r="BZ324" s="522">
        <v>0</v>
      </c>
      <c r="CA324" s="522">
        <v>0</v>
      </c>
      <c r="CB324" s="522">
        <v>0</v>
      </c>
      <c r="CC324" s="503">
        <f t="shared" si="7"/>
        <v>863957.59</v>
      </c>
      <c r="CD324" s="523"/>
      <c r="CE324" s="523"/>
      <c r="CF324" s="523"/>
      <c r="CG324" s="523"/>
      <c r="CH324" s="523"/>
      <c r="CI324" s="523"/>
    </row>
    <row r="325" spans="1:87" s="524" customFormat="1" ht="22.5" customHeight="1" x14ac:dyDescent="0.2">
      <c r="A325" s="521" t="s">
        <v>6519</v>
      </c>
      <c r="B325" s="497" t="s">
        <v>39</v>
      </c>
      <c r="C325" s="498" t="s">
        <v>40</v>
      </c>
      <c r="D325" s="499">
        <v>53030</v>
      </c>
      <c r="E325" s="525" t="s">
        <v>955</v>
      </c>
      <c r="F325" s="500" t="s">
        <v>414</v>
      </c>
      <c r="G325" s="501" t="s">
        <v>415</v>
      </c>
      <c r="H325" s="502">
        <v>3340080.3</v>
      </c>
      <c r="I325" s="522">
        <v>0</v>
      </c>
      <c r="J325" s="522">
        <v>0</v>
      </c>
      <c r="K325" s="522">
        <v>0</v>
      </c>
      <c r="L325" s="522">
        <v>0</v>
      </c>
      <c r="M325" s="522">
        <v>0</v>
      </c>
      <c r="N325" s="522">
        <v>0</v>
      </c>
      <c r="O325" s="522">
        <v>0</v>
      </c>
      <c r="P325" s="522">
        <v>22498.52</v>
      </c>
      <c r="Q325" s="522">
        <v>115225.76</v>
      </c>
      <c r="R325" s="522">
        <v>0</v>
      </c>
      <c r="S325" s="522">
        <v>0</v>
      </c>
      <c r="T325" s="522">
        <v>0</v>
      </c>
      <c r="U325" s="522">
        <v>1716.21</v>
      </c>
      <c r="V325" s="522">
        <v>0</v>
      </c>
      <c r="W325" s="522">
        <v>12858.92</v>
      </c>
      <c r="X325" s="522">
        <v>36268.54</v>
      </c>
      <c r="Y325" s="522">
        <v>23670.67</v>
      </c>
      <c r="Z325" s="522">
        <v>1150963.48</v>
      </c>
      <c r="AA325" s="522">
        <v>427415.96</v>
      </c>
      <c r="AB325" s="522">
        <v>0</v>
      </c>
      <c r="AC325" s="522">
        <v>0</v>
      </c>
      <c r="AD325" s="522">
        <v>107901.68</v>
      </c>
      <c r="AE325" s="522">
        <v>0</v>
      </c>
      <c r="AF325" s="522">
        <v>0</v>
      </c>
      <c r="AG325" s="522">
        <v>0</v>
      </c>
      <c r="AH325" s="522">
        <v>0</v>
      </c>
      <c r="AI325" s="522">
        <v>0</v>
      </c>
      <c r="AJ325" s="522">
        <v>2745.32</v>
      </c>
      <c r="AK325" s="522">
        <v>0</v>
      </c>
      <c r="AL325" s="522">
        <v>0</v>
      </c>
      <c r="AM325" s="522">
        <v>0</v>
      </c>
      <c r="AN325" s="522">
        <v>0</v>
      </c>
      <c r="AO325" s="522">
        <v>0</v>
      </c>
      <c r="AP325" s="522">
        <v>0</v>
      </c>
      <c r="AQ325" s="522">
        <v>0</v>
      </c>
      <c r="AR325" s="522">
        <v>0</v>
      </c>
      <c r="AS325" s="522">
        <v>0</v>
      </c>
      <c r="AT325" s="522">
        <v>209430.45</v>
      </c>
      <c r="AU325" s="522">
        <v>1505031.28</v>
      </c>
      <c r="AV325" s="522">
        <v>0</v>
      </c>
      <c r="AW325" s="522">
        <v>0</v>
      </c>
      <c r="AX325" s="522">
        <v>0</v>
      </c>
      <c r="AY325" s="522">
        <v>0</v>
      </c>
      <c r="AZ325" s="522">
        <v>0</v>
      </c>
      <c r="BA325" s="522">
        <v>0</v>
      </c>
      <c r="BB325" s="522">
        <v>0</v>
      </c>
      <c r="BC325" s="522">
        <v>0</v>
      </c>
      <c r="BD325" s="522">
        <v>5823.38</v>
      </c>
      <c r="BE325" s="522">
        <v>0</v>
      </c>
      <c r="BF325" s="522">
        <v>0</v>
      </c>
      <c r="BG325" s="522">
        <v>0</v>
      </c>
      <c r="BH325" s="522">
        <v>0</v>
      </c>
      <c r="BI325" s="522">
        <v>0</v>
      </c>
      <c r="BJ325" s="522">
        <v>105838.49</v>
      </c>
      <c r="BK325" s="522">
        <v>0</v>
      </c>
      <c r="BL325" s="522">
        <v>0</v>
      </c>
      <c r="BM325" s="522">
        <v>3975240.21</v>
      </c>
      <c r="BN325" s="522">
        <v>0</v>
      </c>
      <c r="BO325" s="522">
        <v>31651.69</v>
      </c>
      <c r="BP325" s="522">
        <v>10762.92</v>
      </c>
      <c r="BQ325" s="522">
        <v>43866.65</v>
      </c>
      <c r="BR325" s="522">
        <v>0</v>
      </c>
      <c r="BS325" s="522">
        <v>0</v>
      </c>
      <c r="BT325" s="522">
        <v>0</v>
      </c>
      <c r="BU325" s="522">
        <v>0</v>
      </c>
      <c r="BV325" s="522">
        <v>0</v>
      </c>
      <c r="BW325" s="522">
        <v>0</v>
      </c>
      <c r="BX325" s="522">
        <v>0</v>
      </c>
      <c r="BY325" s="522">
        <v>0</v>
      </c>
      <c r="BZ325" s="522">
        <v>0</v>
      </c>
      <c r="CA325" s="522">
        <v>2278.0100000000002</v>
      </c>
      <c r="CB325" s="522">
        <v>0</v>
      </c>
      <c r="CC325" s="503">
        <f t="shared" si="7"/>
        <v>11131268.439999999</v>
      </c>
      <c r="CD325" s="523"/>
      <c r="CE325" s="523"/>
      <c r="CF325" s="523"/>
      <c r="CG325" s="523"/>
      <c r="CH325" s="523"/>
      <c r="CI325" s="523"/>
    </row>
    <row r="326" spans="1:87" s="524" customFormat="1" ht="22.5" customHeight="1" x14ac:dyDescent="0.2">
      <c r="A326" s="521" t="s">
        <v>6519</v>
      </c>
      <c r="B326" s="497" t="s">
        <v>39</v>
      </c>
      <c r="C326" s="498" t="s">
        <v>40</v>
      </c>
      <c r="D326" s="499">
        <v>53030</v>
      </c>
      <c r="E326" s="525" t="s">
        <v>955</v>
      </c>
      <c r="F326" s="500" t="s">
        <v>416</v>
      </c>
      <c r="G326" s="501" t="s">
        <v>417</v>
      </c>
      <c r="H326" s="502">
        <v>850674.69</v>
      </c>
      <c r="I326" s="522">
        <v>902401.43</v>
      </c>
      <c r="J326" s="522">
        <v>290511.68</v>
      </c>
      <c r="K326" s="522">
        <v>0</v>
      </c>
      <c r="L326" s="522">
        <v>148476.71</v>
      </c>
      <c r="M326" s="522">
        <v>0</v>
      </c>
      <c r="N326" s="522">
        <v>274450</v>
      </c>
      <c r="O326" s="522">
        <v>0</v>
      </c>
      <c r="P326" s="522">
        <v>0</v>
      </c>
      <c r="Q326" s="522">
        <v>0</v>
      </c>
      <c r="R326" s="522">
        <v>0</v>
      </c>
      <c r="S326" s="522">
        <v>0</v>
      </c>
      <c r="T326" s="522">
        <v>0</v>
      </c>
      <c r="U326" s="522">
        <v>136038.39000000001</v>
      </c>
      <c r="V326" s="522">
        <v>0</v>
      </c>
      <c r="W326" s="522">
        <v>0</v>
      </c>
      <c r="X326" s="522">
        <v>365750</v>
      </c>
      <c r="Y326" s="522">
        <v>354180.6</v>
      </c>
      <c r="Z326" s="522">
        <v>440084.83</v>
      </c>
      <c r="AA326" s="522">
        <v>93780.76</v>
      </c>
      <c r="AB326" s="522">
        <v>0</v>
      </c>
      <c r="AC326" s="522">
        <v>0</v>
      </c>
      <c r="AD326" s="522">
        <v>365726.84</v>
      </c>
      <c r="AE326" s="522">
        <v>0</v>
      </c>
      <c r="AF326" s="522">
        <v>0</v>
      </c>
      <c r="AG326" s="522">
        <v>0</v>
      </c>
      <c r="AH326" s="522">
        <v>0</v>
      </c>
      <c r="AI326" s="522">
        <v>149948.56</v>
      </c>
      <c r="AJ326" s="522">
        <v>82510.179999999993</v>
      </c>
      <c r="AK326" s="522">
        <v>0</v>
      </c>
      <c r="AL326" s="522">
        <v>113644.16</v>
      </c>
      <c r="AM326" s="522">
        <v>21016.48</v>
      </c>
      <c r="AN326" s="522">
        <v>1160.56</v>
      </c>
      <c r="AO326" s="522">
        <v>0</v>
      </c>
      <c r="AP326" s="522">
        <v>0</v>
      </c>
      <c r="AQ326" s="522">
        <v>0</v>
      </c>
      <c r="AR326" s="522">
        <v>22899.26</v>
      </c>
      <c r="AS326" s="522">
        <v>0</v>
      </c>
      <c r="AT326" s="522">
        <v>250354.28</v>
      </c>
      <c r="AU326" s="522">
        <v>583441.94999999995</v>
      </c>
      <c r="AV326" s="522">
        <v>0</v>
      </c>
      <c r="AW326" s="522">
        <v>359013.52</v>
      </c>
      <c r="AX326" s="522">
        <v>0</v>
      </c>
      <c r="AY326" s="522">
        <v>0</v>
      </c>
      <c r="AZ326" s="522">
        <v>0</v>
      </c>
      <c r="BA326" s="522">
        <v>0</v>
      </c>
      <c r="BB326" s="522">
        <v>1529772.78</v>
      </c>
      <c r="BC326" s="522">
        <v>432250</v>
      </c>
      <c r="BD326" s="522">
        <v>4215</v>
      </c>
      <c r="BE326" s="522">
        <v>366299.78</v>
      </c>
      <c r="BF326" s="522">
        <v>0</v>
      </c>
      <c r="BG326" s="522">
        <v>0</v>
      </c>
      <c r="BH326" s="522">
        <v>0</v>
      </c>
      <c r="BI326" s="522">
        <v>0</v>
      </c>
      <c r="BJ326" s="522">
        <v>0</v>
      </c>
      <c r="BK326" s="522">
        <v>127966.63</v>
      </c>
      <c r="BL326" s="522">
        <v>261642.81</v>
      </c>
      <c r="BM326" s="522">
        <v>377121.21</v>
      </c>
      <c r="BN326" s="522">
        <v>111956.78</v>
      </c>
      <c r="BO326" s="522">
        <v>558648.06999999995</v>
      </c>
      <c r="BP326" s="522">
        <v>115266.33</v>
      </c>
      <c r="BQ326" s="522">
        <v>10285.370000000001</v>
      </c>
      <c r="BR326" s="522">
        <v>55145.84</v>
      </c>
      <c r="BS326" s="522">
        <v>229980.36</v>
      </c>
      <c r="BT326" s="522">
        <v>513634.46</v>
      </c>
      <c r="BU326" s="522">
        <v>259308.3</v>
      </c>
      <c r="BV326" s="522">
        <v>736375.39</v>
      </c>
      <c r="BW326" s="522">
        <v>0</v>
      </c>
      <c r="BX326" s="522">
        <v>0</v>
      </c>
      <c r="BY326" s="522">
        <v>367530.46</v>
      </c>
      <c r="BZ326" s="522">
        <v>0</v>
      </c>
      <c r="CA326" s="522">
        <v>0</v>
      </c>
      <c r="CB326" s="522">
        <v>164893.79</v>
      </c>
      <c r="CC326" s="503">
        <f t="shared" si="7"/>
        <v>12028358.240000002</v>
      </c>
      <c r="CD326" s="523"/>
      <c r="CE326" s="523"/>
      <c r="CF326" s="523"/>
      <c r="CG326" s="523"/>
      <c r="CH326" s="523"/>
      <c r="CI326" s="523"/>
    </row>
    <row r="327" spans="1:87" s="524" customFormat="1" ht="22.5" customHeight="1" x14ac:dyDescent="0.2">
      <c r="A327" s="521" t="s">
        <v>6519</v>
      </c>
      <c r="B327" s="497" t="s">
        <v>39</v>
      </c>
      <c r="C327" s="498" t="s">
        <v>40</v>
      </c>
      <c r="D327" s="499">
        <v>53030</v>
      </c>
      <c r="E327" s="525" t="s">
        <v>955</v>
      </c>
      <c r="F327" s="500" t="s">
        <v>418</v>
      </c>
      <c r="G327" s="501" t="s">
        <v>419</v>
      </c>
      <c r="H327" s="502">
        <v>386909.93</v>
      </c>
      <c r="I327" s="522">
        <v>0</v>
      </c>
      <c r="J327" s="522">
        <v>0</v>
      </c>
      <c r="K327" s="522">
        <v>0</v>
      </c>
      <c r="L327" s="522">
        <v>0</v>
      </c>
      <c r="M327" s="522">
        <v>0</v>
      </c>
      <c r="N327" s="522">
        <v>0</v>
      </c>
      <c r="O327" s="522">
        <v>350250</v>
      </c>
      <c r="P327" s="522">
        <v>0</v>
      </c>
      <c r="Q327" s="522">
        <v>0</v>
      </c>
      <c r="R327" s="522">
        <v>90933.37</v>
      </c>
      <c r="S327" s="522">
        <v>113166.01</v>
      </c>
      <c r="T327" s="522">
        <v>226340</v>
      </c>
      <c r="U327" s="522">
        <v>0</v>
      </c>
      <c r="V327" s="522">
        <v>0</v>
      </c>
      <c r="W327" s="522">
        <v>0</v>
      </c>
      <c r="X327" s="522">
        <v>0</v>
      </c>
      <c r="Y327" s="522">
        <v>0</v>
      </c>
      <c r="Z327" s="522">
        <v>8307.73</v>
      </c>
      <c r="AA327" s="522">
        <v>0</v>
      </c>
      <c r="AB327" s="522">
        <v>0</v>
      </c>
      <c r="AC327" s="522">
        <v>0</v>
      </c>
      <c r="AD327" s="522">
        <v>11230.31</v>
      </c>
      <c r="AE327" s="522">
        <v>0</v>
      </c>
      <c r="AF327" s="522">
        <v>0</v>
      </c>
      <c r="AG327" s="522">
        <v>0</v>
      </c>
      <c r="AH327" s="522">
        <v>0</v>
      </c>
      <c r="AI327" s="522">
        <v>20875.61</v>
      </c>
      <c r="AJ327" s="522">
        <v>101663.91</v>
      </c>
      <c r="AK327" s="522">
        <v>0</v>
      </c>
      <c r="AL327" s="522">
        <v>24164.99</v>
      </c>
      <c r="AM327" s="522">
        <v>0</v>
      </c>
      <c r="AN327" s="522">
        <v>24092.04</v>
      </c>
      <c r="AO327" s="522">
        <v>0</v>
      </c>
      <c r="AP327" s="522">
        <v>65553.39</v>
      </c>
      <c r="AQ327" s="522">
        <v>0</v>
      </c>
      <c r="AR327" s="522">
        <v>0</v>
      </c>
      <c r="AS327" s="522">
        <v>0</v>
      </c>
      <c r="AT327" s="522">
        <v>61747.71</v>
      </c>
      <c r="AU327" s="522">
        <v>608982.02</v>
      </c>
      <c r="AV327" s="522">
        <v>0</v>
      </c>
      <c r="AW327" s="522">
        <v>0</v>
      </c>
      <c r="AX327" s="522">
        <v>0</v>
      </c>
      <c r="AY327" s="522">
        <v>0</v>
      </c>
      <c r="AZ327" s="522">
        <v>0</v>
      </c>
      <c r="BA327" s="522">
        <v>0</v>
      </c>
      <c r="BB327" s="522">
        <v>0</v>
      </c>
      <c r="BC327" s="522">
        <v>0</v>
      </c>
      <c r="BD327" s="522">
        <v>0</v>
      </c>
      <c r="BE327" s="522">
        <v>0</v>
      </c>
      <c r="BF327" s="522">
        <v>0</v>
      </c>
      <c r="BG327" s="522">
        <v>0</v>
      </c>
      <c r="BH327" s="522">
        <v>0</v>
      </c>
      <c r="BI327" s="522">
        <v>0</v>
      </c>
      <c r="BJ327" s="522">
        <v>6071.68</v>
      </c>
      <c r="BK327" s="522">
        <v>25490.21</v>
      </c>
      <c r="BL327" s="522">
        <v>0</v>
      </c>
      <c r="BM327" s="522">
        <v>21516.93</v>
      </c>
      <c r="BN327" s="522">
        <v>585311.51</v>
      </c>
      <c r="BO327" s="522">
        <v>134118.04999999999</v>
      </c>
      <c r="BP327" s="522">
        <v>0</v>
      </c>
      <c r="BQ327" s="522">
        <v>0</v>
      </c>
      <c r="BR327" s="522">
        <v>121653.23</v>
      </c>
      <c r="BS327" s="522">
        <v>0</v>
      </c>
      <c r="BT327" s="522">
        <v>256832.87</v>
      </c>
      <c r="BU327" s="522">
        <v>0</v>
      </c>
      <c r="BV327" s="522">
        <v>0</v>
      </c>
      <c r="BW327" s="522">
        <v>0</v>
      </c>
      <c r="BX327" s="522">
        <v>0</v>
      </c>
      <c r="BY327" s="522">
        <v>702471.77</v>
      </c>
      <c r="BZ327" s="522">
        <v>0</v>
      </c>
      <c r="CA327" s="522">
        <v>0</v>
      </c>
      <c r="CB327" s="522">
        <v>0</v>
      </c>
      <c r="CC327" s="503">
        <f t="shared" si="7"/>
        <v>3947683.2700000005</v>
      </c>
      <c r="CD327" s="523"/>
      <c r="CE327" s="523"/>
      <c r="CF327" s="523"/>
      <c r="CG327" s="523"/>
      <c r="CH327" s="523"/>
      <c r="CI327" s="523"/>
    </row>
    <row r="328" spans="1:87" s="524" customFormat="1" ht="22.5" customHeight="1" x14ac:dyDescent="0.2">
      <c r="A328" s="521" t="s">
        <v>6519</v>
      </c>
      <c r="B328" s="497" t="s">
        <v>39</v>
      </c>
      <c r="C328" s="498" t="s">
        <v>40</v>
      </c>
      <c r="D328" s="499">
        <v>53030</v>
      </c>
      <c r="E328" s="525" t="s">
        <v>955</v>
      </c>
      <c r="F328" s="500" t="s">
        <v>420</v>
      </c>
      <c r="G328" s="501" t="s">
        <v>421</v>
      </c>
      <c r="H328" s="502">
        <v>284486.90000000002</v>
      </c>
      <c r="I328" s="522">
        <v>0</v>
      </c>
      <c r="J328" s="522">
        <v>0</v>
      </c>
      <c r="K328" s="522">
        <v>0</v>
      </c>
      <c r="L328" s="522">
        <v>0</v>
      </c>
      <c r="M328" s="522">
        <v>0</v>
      </c>
      <c r="N328" s="522">
        <v>0</v>
      </c>
      <c r="O328" s="522">
        <v>0</v>
      </c>
      <c r="P328" s="522">
        <v>0</v>
      </c>
      <c r="Q328" s="522">
        <v>0</v>
      </c>
      <c r="R328" s="522">
        <v>0</v>
      </c>
      <c r="S328" s="522">
        <v>0</v>
      </c>
      <c r="T328" s="522">
        <v>0</v>
      </c>
      <c r="U328" s="522">
        <v>0</v>
      </c>
      <c r="V328" s="522">
        <v>0</v>
      </c>
      <c r="W328" s="522">
        <v>4354.8100000000004</v>
      </c>
      <c r="X328" s="522">
        <v>0</v>
      </c>
      <c r="Y328" s="522">
        <v>0</v>
      </c>
      <c r="Z328" s="522">
        <v>13623.69</v>
      </c>
      <c r="AA328" s="522">
        <v>0</v>
      </c>
      <c r="AB328" s="522">
        <v>0</v>
      </c>
      <c r="AC328" s="522">
        <v>0</v>
      </c>
      <c r="AD328" s="522">
        <v>0</v>
      </c>
      <c r="AE328" s="522">
        <v>0</v>
      </c>
      <c r="AF328" s="522">
        <v>0</v>
      </c>
      <c r="AG328" s="522">
        <v>0</v>
      </c>
      <c r="AH328" s="522">
        <v>0</v>
      </c>
      <c r="AI328" s="522">
        <v>358.39</v>
      </c>
      <c r="AJ328" s="522">
        <v>0</v>
      </c>
      <c r="AK328" s="522">
        <v>0</v>
      </c>
      <c r="AL328" s="522">
        <v>0</v>
      </c>
      <c r="AM328" s="522">
        <v>0</v>
      </c>
      <c r="AN328" s="522">
        <v>0</v>
      </c>
      <c r="AO328" s="522">
        <v>0</v>
      </c>
      <c r="AP328" s="522">
        <v>0</v>
      </c>
      <c r="AQ328" s="522">
        <v>0</v>
      </c>
      <c r="AR328" s="522">
        <v>0</v>
      </c>
      <c r="AS328" s="522">
        <v>0</v>
      </c>
      <c r="AT328" s="522">
        <v>0</v>
      </c>
      <c r="AU328" s="522">
        <v>428218.93</v>
      </c>
      <c r="AV328" s="522">
        <v>0</v>
      </c>
      <c r="AW328" s="522">
        <v>0</v>
      </c>
      <c r="AX328" s="522">
        <v>0</v>
      </c>
      <c r="AY328" s="522">
        <v>0</v>
      </c>
      <c r="AZ328" s="522">
        <v>0</v>
      </c>
      <c r="BA328" s="522">
        <v>0</v>
      </c>
      <c r="BB328" s="522">
        <v>0</v>
      </c>
      <c r="BC328" s="522">
        <v>0</v>
      </c>
      <c r="BD328" s="522">
        <v>0</v>
      </c>
      <c r="BE328" s="522">
        <v>0</v>
      </c>
      <c r="BF328" s="522">
        <v>0</v>
      </c>
      <c r="BG328" s="522">
        <v>0</v>
      </c>
      <c r="BH328" s="522">
        <v>0</v>
      </c>
      <c r="BI328" s="522">
        <v>0</v>
      </c>
      <c r="BJ328" s="522">
        <v>0</v>
      </c>
      <c r="BK328" s="522">
        <v>0</v>
      </c>
      <c r="BL328" s="522">
        <v>0</v>
      </c>
      <c r="BM328" s="522">
        <v>461520.95</v>
      </c>
      <c r="BN328" s="522">
        <v>0</v>
      </c>
      <c r="BO328" s="522">
        <v>0</v>
      </c>
      <c r="BP328" s="522">
        <v>0</v>
      </c>
      <c r="BQ328" s="522">
        <v>0</v>
      </c>
      <c r="BR328" s="522">
        <v>0</v>
      </c>
      <c r="BS328" s="522">
        <v>0</v>
      </c>
      <c r="BT328" s="522">
        <v>0</v>
      </c>
      <c r="BU328" s="522">
        <v>0</v>
      </c>
      <c r="BV328" s="522">
        <v>0</v>
      </c>
      <c r="BW328" s="522">
        <v>7522.44</v>
      </c>
      <c r="BX328" s="522">
        <v>0</v>
      </c>
      <c r="BY328" s="522">
        <v>0</v>
      </c>
      <c r="BZ328" s="522">
        <v>0</v>
      </c>
      <c r="CA328" s="522">
        <v>0</v>
      </c>
      <c r="CB328" s="522">
        <v>0</v>
      </c>
      <c r="CC328" s="503">
        <f t="shared" si="7"/>
        <v>1200086.1099999999</v>
      </c>
      <c r="CD328" s="523"/>
      <c r="CE328" s="523"/>
      <c r="CF328" s="523"/>
      <c r="CG328" s="523"/>
      <c r="CH328" s="523"/>
      <c r="CI328" s="523"/>
    </row>
    <row r="329" spans="1:87" s="524" customFormat="1" ht="22.5" customHeight="1" x14ac:dyDescent="0.2">
      <c r="A329" s="521" t="s">
        <v>6519</v>
      </c>
      <c r="B329" s="497" t="s">
        <v>39</v>
      </c>
      <c r="C329" s="498" t="s">
        <v>40</v>
      </c>
      <c r="D329" s="499">
        <v>53030</v>
      </c>
      <c r="E329" s="525" t="s">
        <v>955</v>
      </c>
      <c r="F329" s="500" t="s">
        <v>422</v>
      </c>
      <c r="G329" s="501" t="s">
        <v>423</v>
      </c>
      <c r="H329" s="502">
        <v>0</v>
      </c>
      <c r="I329" s="522">
        <v>0</v>
      </c>
      <c r="J329" s="522">
        <v>0</v>
      </c>
      <c r="K329" s="522">
        <v>0</v>
      </c>
      <c r="L329" s="522">
        <v>0</v>
      </c>
      <c r="M329" s="522">
        <v>0</v>
      </c>
      <c r="N329" s="522">
        <v>0</v>
      </c>
      <c r="O329" s="522">
        <v>402691.63</v>
      </c>
      <c r="P329" s="522">
        <v>0</v>
      </c>
      <c r="Q329" s="522">
        <v>0</v>
      </c>
      <c r="R329" s="522">
        <v>0</v>
      </c>
      <c r="S329" s="522">
        <v>0</v>
      </c>
      <c r="T329" s="522">
        <v>0</v>
      </c>
      <c r="U329" s="522">
        <v>0</v>
      </c>
      <c r="V329" s="522">
        <v>0</v>
      </c>
      <c r="W329" s="522">
        <v>0</v>
      </c>
      <c r="X329" s="522">
        <v>0</v>
      </c>
      <c r="Y329" s="522">
        <v>0</v>
      </c>
      <c r="Z329" s="522">
        <v>0</v>
      </c>
      <c r="AA329" s="522">
        <v>0</v>
      </c>
      <c r="AB329" s="522">
        <v>0</v>
      </c>
      <c r="AC329" s="522">
        <v>0</v>
      </c>
      <c r="AD329" s="522">
        <v>9073.7099999999991</v>
      </c>
      <c r="AE329" s="522">
        <v>0</v>
      </c>
      <c r="AF329" s="522">
        <v>0</v>
      </c>
      <c r="AG329" s="522">
        <v>0</v>
      </c>
      <c r="AH329" s="522">
        <v>0</v>
      </c>
      <c r="AI329" s="522">
        <v>0</v>
      </c>
      <c r="AJ329" s="522">
        <v>0</v>
      </c>
      <c r="AK329" s="522">
        <v>0</v>
      </c>
      <c r="AL329" s="522">
        <v>0</v>
      </c>
      <c r="AM329" s="522">
        <v>0</v>
      </c>
      <c r="AN329" s="522">
        <v>0</v>
      </c>
      <c r="AO329" s="522">
        <v>0</v>
      </c>
      <c r="AP329" s="522">
        <v>0</v>
      </c>
      <c r="AQ329" s="522">
        <v>0</v>
      </c>
      <c r="AR329" s="522">
        <v>0</v>
      </c>
      <c r="AS329" s="522">
        <v>0</v>
      </c>
      <c r="AT329" s="522">
        <v>0</v>
      </c>
      <c r="AU329" s="522">
        <v>14075.41</v>
      </c>
      <c r="AV329" s="522">
        <v>0</v>
      </c>
      <c r="AW329" s="522">
        <v>0</v>
      </c>
      <c r="AX329" s="522">
        <v>0</v>
      </c>
      <c r="AY329" s="522">
        <v>0</v>
      </c>
      <c r="AZ329" s="522">
        <v>0</v>
      </c>
      <c r="BA329" s="522">
        <v>0</v>
      </c>
      <c r="BB329" s="522">
        <v>0</v>
      </c>
      <c r="BC329" s="522">
        <v>0</v>
      </c>
      <c r="BD329" s="522">
        <v>0</v>
      </c>
      <c r="BE329" s="522">
        <v>0</v>
      </c>
      <c r="BF329" s="522">
        <v>0</v>
      </c>
      <c r="BG329" s="522">
        <v>0</v>
      </c>
      <c r="BH329" s="522">
        <v>0</v>
      </c>
      <c r="BI329" s="522">
        <v>0</v>
      </c>
      <c r="BJ329" s="522">
        <v>0</v>
      </c>
      <c r="BK329" s="522">
        <v>0</v>
      </c>
      <c r="BL329" s="522">
        <v>0</v>
      </c>
      <c r="BM329" s="522">
        <v>8707.0499999999993</v>
      </c>
      <c r="BN329" s="522">
        <v>0</v>
      </c>
      <c r="BO329" s="522">
        <v>0</v>
      </c>
      <c r="BP329" s="522">
        <v>0</v>
      </c>
      <c r="BQ329" s="522">
        <v>0</v>
      </c>
      <c r="BR329" s="522">
        <v>0</v>
      </c>
      <c r="BS329" s="522">
        <v>0</v>
      </c>
      <c r="BT329" s="522">
        <v>0</v>
      </c>
      <c r="BU329" s="522">
        <v>0</v>
      </c>
      <c r="BV329" s="522">
        <v>0</v>
      </c>
      <c r="BW329" s="522">
        <v>0</v>
      </c>
      <c r="BX329" s="522">
        <v>0</v>
      </c>
      <c r="BY329" s="522">
        <v>0</v>
      </c>
      <c r="BZ329" s="522">
        <v>0</v>
      </c>
      <c r="CA329" s="522">
        <v>0</v>
      </c>
      <c r="CB329" s="522">
        <v>0</v>
      </c>
      <c r="CC329" s="503">
        <f t="shared" si="7"/>
        <v>434547.8</v>
      </c>
      <c r="CD329" s="523"/>
      <c r="CE329" s="523"/>
      <c r="CF329" s="523"/>
      <c r="CG329" s="523"/>
      <c r="CH329" s="523"/>
      <c r="CI329" s="523"/>
    </row>
    <row r="330" spans="1:87" s="524" customFormat="1" ht="22.5" customHeight="1" x14ac:dyDescent="0.2">
      <c r="A330" s="521" t="s">
        <v>6519</v>
      </c>
      <c r="B330" s="497" t="s">
        <v>39</v>
      </c>
      <c r="C330" s="498" t="s">
        <v>40</v>
      </c>
      <c r="D330" s="499">
        <v>53030</v>
      </c>
      <c r="E330" s="525" t="s">
        <v>955</v>
      </c>
      <c r="F330" s="500" t="s">
        <v>424</v>
      </c>
      <c r="G330" s="501" t="s">
        <v>425</v>
      </c>
      <c r="H330" s="502">
        <v>0</v>
      </c>
      <c r="I330" s="502">
        <v>61863.78</v>
      </c>
      <c r="J330" s="502">
        <v>0</v>
      </c>
      <c r="K330" s="502">
        <v>0</v>
      </c>
      <c r="L330" s="502">
        <v>0</v>
      </c>
      <c r="M330" s="502">
        <v>0</v>
      </c>
      <c r="N330" s="502">
        <v>0</v>
      </c>
      <c r="O330" s="502">
        <v>0</v>
      </c>
      <c r="P330" s="502">
        <v>0</v>
      </c>
      <c r="Q330" s="502">
        <v>0</v>
      </c>
      <c r="R330" s="502">
        <v>0</v>
      </c>
      <c r="S330" s="502">
        <v>415842.19</v>
      </c>
      <c r="T330" s="502">
        <v>0</v>
      </c>
      <c r="U330" s="502">
        <v>0</v>
      </c>
      <c r="V330" s="502">
        <v>0</v>
      </c>
      <c r="W330" s="502">
        <v>0</v>
      </c>
      <c r="X330" s="502">
        <v>0</v>
      </c>
      <c r="Y330" s="502">
        <v>0</v>
      </c>
      <c r="Z330" s="502">
        <v>0</v>
      </c>
      <c r="AA330" s="502">
        <v>0</v>
      </c>
      <c r="AB330" s="502">
        <v>0</v>
      </c>
      <c r="AC330" s="502">
        <v>0</v>
      </c>
      <c r="AD330" s="502">
        <v>0</v>
      </c>
      <c r="AE330" s="502">
        <v>0</v>
      </c>
      <c r="AF330" s="502">
        <v>0</v>
      </c>
      <c r="AG330" s="502">
        <v>0</v>
      </c>
      <c r="AH330" s="502">
        <v>0</v>
      </c>
      <c r="AI330" s="502">
        <v>0</v>
      </c>
      <c r="AJ330" s="502">
        <v>0</v>
      </c>
      <c r="AK330" s="502">
        <v>0</v>
      </c>
      <c r="AL330" s="502">
        <v>0</v>
      </c>
      <c r="AM330" s="502">
        <v>0</v>
      </c>
      <c r="AN330" s="502">
        <v>0</v>
      </c>
      <c r="AO330" s="502">
        <v>0</v>
      </c>
      <c r="AP330" s="502">
        <v>0</v>
      </c>
      <c r="AQ330" s="502">
        <v>0</v>
      </c>
      <c r="AR330" s="502">
        <v>0</v>
      </c>
      <c r="AS330" s="502">
        <v>0</v>
      </c>
      <c r="AT330" s="502">
        <v>0</v>
      </c>
      <c r="AU330" s="502">
        <v>1034.58</v>
      </c>
      <c r="AV330" s="502">
        <v>0</v>
      </c>
      <c r="AW330" s="502">
        <v>0</v>
      </c>
      <c r="AX330" s="502">
        <v>0</v>
      </c>
      <c r="AY330" s="502">
        <v>0</v>
      </c>
      <c r="AZ330" s="502">
        <v>0</v>
      </c>
      <c r="BA330" s="502">
        <v>0</v>
      </c>
      <c r="BB330" s="502">
        <v>0</v>
      </c>
      <c r="BC330" s="502">
        <v>0</v>
      </c>
      <c r="BD330" s="502">
        <v>0</v>
      </c>
      <c r="BE330" s="502">
        <v>0</v>
      </c>
      <c r="BF330" s="502">
        <v>0</v>
      </c>
      <c r="BG330" s="502">
        <v>0</v>
      </c>
      <c r="BH330" s="502">
        <v>0</v>
      </c>
      <c r="BI330" s="502">
        <v>0</v>
      </c>
      <c r="BJ330" s="502">
        <v>0</v>
      </c>
      <c r="BK330" s="502">
        <v>0</v>
      </c>
      <c r="BL330" s="502">
        <v>0</v>
      </c>
      <c r="BM330" s="502">
        <v>0</v>
      </c>
      <c r="BN330" s="502">
        <v>0</v>
      </c>
      <c r="BO330" s="502">
        <v>0</v>
      </c>
      <c r="BP330" s="502">
        <v>0</v>
      </c>
      <c r="BQ330" s="502">
        <v>0</v>
      </c>
      <c r="BR330" s="502">
        <v>0</v>
      </c>
      <c r="BS330" s="502">
        <v>0</v>
      </c>
      <c r="BT330" s="502">
        <v>0</v>
      </c>
      <c r="BU330" s="502">
        <v>0</v>
      </c>
      <c r="BV330" s="502">
        <v>0</v>
      </c>
      <c r="BW330" s="502">
        <v>0</v>
      </c>
      <c r="BX330" s="502">
        <v>0</v>
      </c>
      <c r="BY330" s="502">
        <v>0</v>
      </c>
      <c r="BZ330" s="502">
        <v>0</v>
      </c>
      <c r="CA330" s="502">
        <v>0</v>
      </c>
      <c r="CB330" s="502">
        <v>0</v>
      </c>
      <c r="CC330" s="503">
        <f t="shared" si="7"/>
        <v>478740.55</v>
      </c>
      <c r="CD330" s="523"/>
      <c r="CE330" s="523"/>
      <c r="CF330" s="523"/>
      <c r="CG330" s="523"/>
      <c r="CH330" s="523"/>
      <c r="CI330" s="523"/>
    </row>
    <row r="331" spans="1:87" s="524" customFormat="1" ht="22.5" customHeight="1" x14ac:dyDescent="0.2">
      <c r="A331" s="521" t="s">
        <v>6519</v>
      </c>
      <c r="B331" s="497" t="s">
        <v>39</v>
      </c>
      <c r="C331" s="498" t="s">
        <v>40</v>
      </c>
      <c r="D331" s="499">
        <v>53030</v>
      </c>
      <c r="E331" s="525" t="s">
        <v>955</v>
      </c>
      <c r="F331" s="500" t="s">
        <v>426</v>
      </c>
      <c r="G331" s="501" t="s">
        <v>427</v>
      </c>
      <c r="H331" s="502">
        <v>30483650.48</v>
      </c>
      <c r="I331" s="522">
        <v>23898.63</v>
      </c>
      <c r="J331" s="522">
        <v>639477.5</v>
      </c>
      <c r="K331" s="522">
        <v>0</v>
      </c>
      <c r="L331" s="522">
        <v>9068.68</v>
      </c>
      <c r="M331" s="522">
        <v>0</v>
      </c>
      <c r="N331" s="522">
        <v>9816638.3800000008</v>
      </c>
      <c r="O331" s="522">
        <v>3154243.99</v>
      </c>
      <c r="P331" s="522">
        <v>0</v>
      </c>
      <c r="Q331" s="522">
        <v>5837917.2800000003</v>
      </c>
      <c r="R331" s="522">
        <v>95595.28</v>
      </c>
      <c r="S331" s="522">
        <v>649266.79</v>
      </c>
      <c r="T331" s="522">
        <v>2233760.33</v>
      </c>
      <c r="U331" s="522">
        <v>1660210.78</v>
      </c>
      <c r="V331" s="522">
        <v>0</v>
      </c>
      <c r="W331" s="522">
        <v>766575.02</v>
      </c>
      <c r="X331" s="522">
        <v>310667.28999999998</v>
      </c>
      <c r="Y331" s="522">
        <v>106546.69</v>
      </c>
      <c r="Z331" s="522">
        <v>23168013.16</v>
      </c>
      <c r="AA331" s="522">
        <v>7865443.8300000001</v>
      </c>
      <c r="AB331" s="522">
        <v>57862.89</v>
      </c>
      <c r="AC331" s="522">
        <v>0</v>
      </c>
      <c r="AD331" s="522">
        <v>1628432.02</v>
      </c>
      <c r="AE331" s="522">
        <v>201666.63</v>
      </c>
      <c r="AF331" s="522">
        <v>0</v>
      </c>
      <c r="AG331" s="522">
        <v>0</v>
      </c>
      <c r="AH331" s="522">
        <v>0</v>
      </c>
      <c r="AI331" s="522">
        <v>14641572.26</v>
      </c>
      <c r="AJ331" s="522">
        <v>1036113.48</v>
      </c>
      <c r="AK331" s="522">
        <v>0</v>
      </c>
      <c r="AL331" s="522">
        <v>321299.13</v>
      </c>
      <c r="AM331" s="522">
        <v>131202.72</v>
      </c>
      <c r="AN331" s="522">
        <v>222920.79</v>
      </c>
      <c r="AO331" s="522">
        <v>0</v>
      </c>
      <c r="AP331" s="522">
        <v>391849.6</v>
      </c>
      <c r="AQ331" s="522">
        <v>286499.99</v>
      </c>
      <c r="AR331" s="522">
        <v>16619.189999999999</v>
      </c>
      <c r="AS331" s="522">
        <v>69051.91</v>
      </c>
      <c r="AT331" s="522">
        <v>581448.85</v>
      </c>
      <c r="AU331" s="522">
        <v>33580841.600000001</v>
      </c>
      <c r="AV331" s="522">
        <v>42098.54</v>
      </c>
      <c r="AW331" s="522">
        <v>32845.74</v>
      </c>
      <c r="AX331" s="522">
        <v>25996.06</v>
      </c>
      <c r="AY331" s="522">
        <v>85152.89</v>
      </c>
      <c r="AZ331" s="522">
        <v>306237.40999999997</v>
      </c>
      <c r="BA331" s="522">
        <v>115068.23</v>
      </c>
      <c r="BB331" s="522">
        <v>0</v>
      </c>
      <c r="BC331" s="522">
        <v>155075.01</v>
      </c>
      <c r="BD331" s="522">
        <v>86666.66</v>
      </c>
      <c r="BE331" s="522">
        <v>341542.69</v>
      </c>
      <c r="BF331" s="522">
        <v>0</v>
      </c>
      <c r="BG331" s="522">
        <v>0</v>
      </c>
      <c r="BH331" s="522">
        <v>2346183.2999999998</v>
      </c>
      <c r="BI331" s="522">
        <v>363191.67</v>
      </c>
      <c r="BJ331" s="522">
        <v>274807.75</v>
      </c>
      <c r="BK331" s="522">
        <v>202344.71</v>
      </c>
      <c r="BL331" s="522">
        <v>0</v>
      </c>
      <c r="BM331" s="522">
        <v>33362648.579999998</v>
      </c>
      <c r="BN331" s="522">
        <v>2666490.67</v>
      </c>
      <c r="BO331" s="522">
        <v>618709.76000000001</v>
      </c>
      <c r="BP331" s="522">
        <v>98382.5</v>
      </c>
      <c r="BQ331" s="522">
        <v>987538.51</v>
      </c>
      <c r="BR331" s="522">
        <v>902009.08</v>
      </c>
      <c r="BS331" s="522">
        <v>328475.45</v>
      </c>
      <c r="BT331" s="522">
        <v>18663836.18</v>
      </c>
      <c r="BU331" s="522">
        <v>7420.07</v>
      </c>
      <c r="BV331" s="522">
        <v>320258.26</v>
      </c>
      <c r="BW331" s="522">
        <v>245340.77</v>
      </c>
      <c r="BX331" s="522">
        <v>322296.03999999998</v>
      </c>
      <c r="BY331" s="522">
        <v>2224564.2400000002</v>
      </c>
      <c r="BZ331" s="522">
        <v>120328.64</v>
      </c>
      <c r="CA331" s="522">
        <v>399797.87</v>
      </c>
      <c r="CB331" s="522">
        <v>20990.52</v>
      </c>
      <c r="CC331" s="503">
        <f t="shared" si="7"/>
        <v>205654652.96999994</v>
      </c>
      <c r="CD331" s="523"/>
      <c r="CE331" s="523"/>
      <c r="CF331" s="523"/>
      <c r="CG331" s="523"/>
      <c r="CH331" s="523"/>
      <c r="CI331" s="523"/>
    </row>
    <row r="332" spans="1:87" s="524" customFormat="1" ht="22.5" customHeight="1" x14ac:dyDescent="0.2">
      <c r="A332" s="521" t="s">
        <v>6519</v>
      </c>
      <c r="B332" s="497" t="s">
        <v>39</v>
      </c>
      <c r="C332" s="498" t="s">
        <v>40</v>
      </c>
      <c r="D332" s="499">
        <v>53030</v>
      </c>
      <c r="E332" s="525" t="s">
        <v>955</v>
      </c>
      <c r="F332" s="500" t="s">
        <v>428</v>
      </c>
      <c r="G332" s="501" t="s">
        <v>429</v>
      </c>
      <c r="H332" s="502">
        <v>3305994.02</v>
      </c>
      <c r="I332" s="522">
        <v>0</v>
      </c>
      <c r="J332" s="522">
        <v>0</v>
      </c>
      <c r="K332" s="522">
        <v>0</v>
      </c>
      <c r="L332" s="522">
        <v>0</v>
      </c>
      <c r="M332" s="522">
        <v>0</v>
      </c>
      <c r="N332" s="522">
        <v>0</v>
      </c>
      <c r="O332" s="522">
        <v>0</v>
      </c>
      <c r="P332" s="522">
        <v>0</v>
      </c>
      <c r="Q332" s="522">
        <v>0</v>
      </c>
      <c r="R332" s="522">
        <v>0</v>
      </c>
      <c r="S332" s="522">
        <v>0</v>
      </c>
      <c r="T332" s="522">
        <v>0</v>
      </c>
      <c r="U332" s="522">
        <v>0</v>
      </c>
      <c r="V332" s="522">
        <v>0</v>
      </c>
      <c r="W332" s="522">
        <v>0</v>
      </c>
      <c r="X332" s="522">
        <v>0</v>
      </c>
      <c r="Y332" s="522">
        <v>0</v>
      </c>
      <c r="Z332" s="522">
        <v>3430942.54</v>
      </c>
      <c r="AA332" s="522">
        <v>0</v>
      </c>
      <c r="AB332" s="522">
        <v>0</v>
      </c>
      <c r="AC332" s="522">
        <v>0</v>
      </c>
      <c r="AD332" s="522">
        <v>0</v>
      </c>
      <c r="AE332" s="522">
        <v>0</v>
      </c>
      <c r="AF332" s="522">
        <v>0</v>
      </c>
      <c r="AG332" s="522">
        <v>0</v>
      </c>
      <c r="AH332" s="522">
        <v>0</v>
      </c>
      <c r="AI332" s="522">
        <v>0</v>
      </c>
      <c r="AJ332" s="522">
        <v>0</v>
      </c>
      <c r="AK332" s="522">
        <v>0</v>
      </c>
      <c r="AL332" s="522">
        <v>0</v>
      </c>
      <c r="AM332" s="522">
        <v>0</v>
      </c>
      <c r="AN332" s="522">
        <v>0</v>
      </c>
      <c r="AO332" s="522">
        <v>0</v>
      </c>
      <c r="AP332" s="522">
        <v>0</v>
      </c>
      <c r="AQ332" s="522">
        <v>0</v>
      </c>
      <c r="AR332" s="522">
        <v>0</v>
      </c>
      <c r="AS332" s="522">
        <v>0</v>
      </c>
      <c r="AT332" s="522">
        <v>12347.03</v>
      </c>
      <c r="AU332" s="522">
        <v>789011.39</v>
      </c>
      <c r="AV332" s="522">
        <v>0</v>
      </c>
      <c r="AW332" s="522">
        <v>0</v>
      </c>
      <c r="AX332" s="522">
        <v>0</v>
      </c>
      <c r="AY332" s="522">
        <v>0</v>
      </c>
      <c r="AZ332" s="522">
        <v>0</v>
      </c>
      <c r="BA332" s="522">
        <v>0</v>
      </c>
      <c r="BB332" s="522">
        <v>0</v>
      </c>
      <c r="BC332" s="522">
        <v>0</v>
      </c>
      <c r="BD332" s="522">
        <v>0</v>
      </c>
      <c r="BE332" s="522">
        <v>0</v>
      </c>
      <c r="BF332" s="522">
        <v>0</v>
      </c>
      <c r="BG332" s="522">
        <v>0</v>
      </c>
      <c r="BH332" s="522">
        <v>0</v>
      </c>
      <c r="BI332" s="522">
        <v>0</v>
      </c>
      <c r="BJ332" s="522">
        <v>0</v>
      </c>
      <c r="BK332" s="522">
        <v>0</v>
      </c>
      <c r="BL332" s="522">
        <v>0</v>
      </c>
      <c r="BM332" s="522">
        <v>2257085.83</v>
      </c>
      <c r="BN332" s="522">
        <v>0</v>
      </c>
      <c r="BO332" s="522">
        <v>0</v>
      </c>
      <c r="BP332" s="522">
        <v>0</v>
      </c>
      <c r="BQ332" s="522">
        <v>0</v>
      </c>
      <c r="BR332" s="522">
        <v>0</v>
      </c>
      <c r="BS332" s="522">
        <v>0</v>
      </c>
      <c r="BT332" s="522">
        <v>0</v>
      </c>
      <c r="BU332" s="522">
        <v>0</v>
      </c>
      <c r="BV332" s="522">
        <v>0</v>
      </c>
      <c r="BW332" s="522">
        <v>0</v>
      </c>
      <c r="BX332" s="522">
        <v>0</v>
      </c>
      <c r="BY332" s="522">
        <v>38194.42</v>
      </c>
      <c r="BZ332" s="522">
        <v>0</v>
      </c>
      <c r="CA332" s="522">
        <v>0</v>
      </c>
      <c r="CB332" s="522">
        <v>0</v>
      </c>
      <c r="CC332" s="503">
        <f t="shared" si="7"/>
        <v>9833575.2300000004</v>
      </c>
      <c r="CD332" s="523"/>
      <c r="CE332" s="523"/>
      <c r="CF332" s="523"/>
      <c r="CG332" s="523"/>
      <c r="CH332" s="523"/>
      <c r="CI332" s="523"/>
    </row>
    <row r="333" spans="1:87" s="524" customFormat="1" ht="22.5" customHeight="1" x14ac:dyDescent="0.2">
      <c r="A333" s="521" t="s">
        <v>6519</v>
      </c>
      <c r="B333" s="497" t="s">
        <v>39</v>
      </c>
      <c r="C333" s="498" t="s">
        <v>40</v>
      </c>
      <c r="D333" s="499"/>
      <c r="E333" s="525"/>
      <c r="F333" s="500" t="s">
        <v>848</v>
      </c>
      <c r="G333" s="501" t="s">
        <v>849</v>
      </c>
      <c r="H333" s="502">
        <v>0</v>
      </c>
      <c r="I333" s="502">
        <v>0</v>
      </c>
      <c r="J333" s="502">
        <v>0</v>
      </c>
      <c r="K333" s="502">
        <v>0</v>
      </c>
      <c r="L333" s="502">
        <v>0</v>
      </c>
      <c r="M333" s="502">
        <v>0</v>
      </c>
      <c r="N333" s="502">
        <v>306107.11</v>
      </c>
      <c r="O333" s="502">
        <v>0</v>
      </c>
      <c r="P333" s="502">
        <v>0</v>
      </c>
      <c r="Q333" s="502">
        <v>0</v>
      </c>
      <c r="R333" s="502">
        <v>0</v>
      </c>
      <c r="S333" s="502">
        <v>0</v>
      </c>
      <c r="T333" s="502">
        <v>0</v>
      </c>
      <c r="U333" s="502">
        <v>0</v>
      </c>
      <c r="V333" s="502">
        <v>0</v>
      </c>
      <c r="W333" s="502">
        <v>0</v>
      </c>
      <c r="X333" s="502">
        <v>0</v>
      </c>
      <c r="Y333" s="502">
        <v>0</v>
      </c>
      <c r="Z333" s="502">
        <v>0</v>
      </c>
      <c r="AA333" s="502">
        <v>0</v>
      </c>
      <c r="AB333" s="502">
        <v>0</v>
      </c>
      <c r="AC333" s="502">
        <v>0</v>
      </c>
      <c r="AD333" s="502">
        <v>0</v>
      </c>
      <c r="AE333" s="502">
        <v>0</v>
      </c>
      <c r="AF333" s="502">
        <v>0</v>
      </c>
      <c r="AG333" s="502">
        <v>0</v>
      </c>
      <c r="AH333" s="502">
        <v>0</v>
      </c>
      <c r="AI333" s="502">
        <v>489286.34</v>
      </c>
      <c r="AJ333" s="502">
        <v>0</v>
      </c>
      <c r="AK333" s="502">
        <v>0</v>
      </c>
      <c r="AL333" s="502">
        <v>0</v>
      </c>
      <c r="AM333" s="502">
        <v>0</v>
      </c>
      <c r="AN333" s="502">
        <v>0</v>
      </c>
      <c r="AO333" s="502">
        <v>0</v>
      </c>
      <c r="AP333" s="502">
        <v>0</v>
      </c>
      <c r="AQ333" s="502">
        <v>0</v>
      </c>
      <c r="AR333" s="502">
        <v>0</v>
      </c>
      <c r="AS333" s="502">
        <v>0</v>
      </c>
      <c r="AT333" s="502">
        <v>0</v>
      </c>
      <c r="AU333" s="502">
        <v>0</v>
      </c>
      <c r="AV333" s="502">
        <v>0</v>
      </c>
      <c r="AW333" s="502">
        <v>0</v>
      </c>
      <c r="AX333" s="502">
        <v>0</v>
      </c>
      <c r="AY333" s="502">
        <v>0</v>
      </c>
      <c r="AZ333" s="502">
        <v>0</v>
      </c>
      <c r="BA333" s="502">
        <v>0</v>
      </c>
      <c r="BB333" s="502">
        <v>0</v>
      </c>
      <c r="BC333" s="502">
        <v>0</v>
      </c>
      <c r="BD333" s="502">
        <v>0</v>
      </c>
      <c r="BE333" s="502">
        <v>0</v>
      </c>
      <c r="BF333" s="502">
        <v>0</v>
      </c>
      <c r="BG333" s="502">
        <v>0</v>
      </c>
      <c r="BH333" s="502">
        <v>0</v>
      </c>
      <c r="BI333" s="502">
        <v>0</v>
      </c>
      <c r="BJ333" s="502">
        <v>0</v>
      </c>
      <c r="BK333" s="502">
        <v>0</v>
      </c>
      <c r="BL333" s="502">
        <v>0</v>
      </c>
      <c r="BM333" s="502">
        <v>695443.82</v>
      </c>
      <c r="BN333" s="502">
        <v>0</v>
      </c>
      <c r="BO333" s="502">
        <v>0</v>
      </c>
      <c r="BP333" s="502">
        <v>0</v>
      </c>
      <c r="BQ333" s="502">
        <v>0</v>
      </c>
      <c r="BR333" s="502">
        <v>0</v>
      </c>
      <c r="BS333" s="502">
        <v>0</v>
      </c>
      <c r="BT333" s="502">
        <v>0</v>
      </c>
      <c r="BU333" s="502">
        <v>0</v>
      </c>
      <c r="BV333" s="502">
        <v>0</v>
      </c>
      <c r="BW333" s="502">
        <v>0</v>
      </c>
      <c r="BX333" s="502">
        <v>0</v>
      </c>
      <c r="BY333" s="502">
        <v>0</v>
      </c>
      <c r="BZ333" s="502">
        <v>0</v>
      </c>
      <c r="CA333" s="502">
        <v>0</v>
      </c>
      <c r="CB333" s="502">
        <v>0</v>
      </c>
      <c r="CC333" s="503">
        <f t="shared" si="7"/>
        <v>1490837.27</v>
      </c>
      <c r="CD333" s="523"/>
      <c r="CE333" s="523"/>
      <c r="CF333" s="523"/>
      <c r="CG333" s="523"/>
      <c r="CH333" s="523"/>
      <c r="CI333" s="523"/>
    </row>
    <row r="334" spans="1:87" s="524" customFormat="1" ht="22.5" customHeight="1" x14ac:dyDescent="0.2">
      <c r="A334" s="521" t="s">
        <v>6519</v>
      </c>
      <c r="B334" s="497" t="s">
        <v>39</v>
      </c>
      <c r="C334" s="498" t="s">
        <v>40</v>
      </c>
      <c r="D334" s="499">
        <v>53030</v>
      </c>
      <c r="E334" s="525" t="s">
        <v>955</v>
      </c>
      <c r="F334" s="500" t="s">
        <v>430</v>
      </c>
      <c r="G334" s="501" t="s">
        <v>431</v>
      </c>
      <c r="H334" s="502">
        <v>569492.03</v>
      </c>
      <c r="I334" s="522">
        <v>0</v>
      </c>
      <c r="J334" s="522">
        <v>0</v>
      </c>
      <c r="K334" s="522">
        <v>0</v>
      </c>
      <c r="L334" s="522">
        <v>0</v>
      </c>
      <c r="M334" s="522">
        <v>0</v>
      </c>
      <c r="N334" s="522">
        <v>0</v>
      </c>
      <c r="O334" s="522">
        <v>0</v>
      </c>
      <c r="P334" s="522">
        <v>0</v>
      </c>
      <c r="Q334" s="522">
        <v>0</v>
      </c>
      <c r="R334" s="522">
        <v>0</v>
      </c>
      <c r="S334" s="522">
        <v>0</v>
      </c>
      <c r="T334" s="522">
        <v>0</v>
      </c>
      <c r="U334" s="522">
        <v>0</v>
      </c>
      <c r="V334" s="522">
        <v>0</v>
      </c>
      <c r="W334" s="522">
        <v>11219.17</v>
      </c>
      <c r="X334" s="522">
        <v>0</v>
      </c>
      <c r="Y334" s="522">
        <v>0</v>
      </c>
      <c r="Z334" s="522">
        <v>70924.86</v>
      </c>
      <c r="AA334" s="522">
        <v>2442.9499999999998</v>
      </c>
      <c r="AB334" s="522">
        <v>0</v>
      </c>
      <c r="AC334" s="522">
        <v>0</v>
      </c>
      <c r="AD334" s="522">
        <v>0</v>
      </c>
      <c r="AE334" s="522">
        <v>0</v>
      </c>
      <c r="AF334" s="522">
        <v>0</v>
      </c>
      <c r="AG334" s="522">
        <v>0</v>
      </c>
      <c r="AH334" s="522">
        <v>0</v>
      </c>
      <c r="AI334" s="522">
        <v>0</v>
      </c>
      <c r="AJ334" s="522">
        <v>0</v>
      </c>
      <c r="AK334" s="522">
        <v>0</v>
      </c>
      <c r="AL334" s="522">
        <v>0</v>
      </c>
      <c r="AM334" s="522">
        <v>0</v>
      </c>
      <c r="AN334" s="522">
        <v>0</v>
      </c>
      <c r="AO334" s="522">
        <v>0</v>
      </c>
      <c r="AP334" s="522">
        <v>0</v>
      </c>
      <c r="AQ334" s="522">
        <v>0</v>
      </c>
      <c r="AR334" s="522">
        <v>0</v>
      </c>
      <c r="AS334" s="522">
        <v>18493.16</v>
      </c>
      <c r="AT334" s="522">
        <v>0</v>
      </c>
      <c r="AU334" s="522">
        <v>2998925.4</v>
      </c>
      <c r="AV334" s="522">
        <v>0</v>
      </c>
      <c r="AW334" s="522">
        <v>0</v>
      </c>
      <c r="AX334" s="522">
        <v>0</v>
      </c>
      <c r="AY334" s="522">
        <v>0</v>
      </c>
      <c r="AZ334" s="522">
        <v>0</v>
      </c>
      <c r="BA334" s="522">
        <v>0</v>
      </c>
      <c r="BB334" s="522">
        <v>0</v>
      </c>
      <c r="BC334" s="522">
        <v>0</v>
      </c>
      <c r="BD334" s="522">
        <v>0</v>
      </c>
      <c r="BE334" s="522">
        <v>0</v>
      </c>
      <c r="BF334" s="522">
        <v>0</v>
      </c>
      <c r="BG334" s="522">
        <v>0</v>
      </c>
      <c r="BH334" s="522">
        <v>0</v>
      </c>
      <c r="BI334" s="522">
        <v>0</v>
      </c>
      <c r="BJ334" s="522">
        <v>0</v>
      </c>
      <c r="BK334" s="522">
        <v>0</v>
      </c>
      <c r="BL334" s="522">
        <v>0</v>
      </c>
      <c r="BM334" s="522">
        <v>602146.36</v>
      </c>
      <c r="BN334" s="522">
        <v>0</v>
      </c>
      <c r="BO334" s="522">
        <v>0</v>
      </c>
      <c r="BP334" s="522">
        <v>0</v>
      </c>
      <c r="BQ334" s="522">
        <v>0</v>
      </c>
      <c r="BR334" s="522">
        <v>28606.880000000001</v>
      </c>
      <c r="BS334" s="522">
        <v>0</v>
      </c>
      <c r="BT334" s="522">
        <v>407428.68</v>
      </c>
      <c r="BU334" s="522">
        <v>0</v>
      </c>
      <c r="BV334" s="522">
        <v>0</v>
      </c>
      <c r="BW334" s="522">
        <v>0</v>
      </c>
      <c r="BX334" s="522">
        <v>0</v>
      </c>
      <c r="BY334" s="522">
        <v>0</v>
      </c>
      <c r="BZ334" s="522">
        <v>0</v>
      </c>
      <c r="CA334" s="522">
        <v>0</v>
      </c>
      <c r="CB334" s="522">
        <v>0</v>
      </c>
      <c r="CC334" s="503">
        <f t="shared" si="7"/>
        <v>4709679.4899999993</v>
      </c>
      <c r="CD334" s="523"/>
      <c r="CE334" s="523"/>
      <c r="CF334" s="523"/>
      <c r="CG334" s="523"/>
      <c r="CH334" s="523"/>
      <c r="CI334" s="523"/>
    </row>
    <row r="335" spans="1:87" s="524" customFormat="1" ht="22.5" customHeight="1" x14ac:dyDescent="0.2">
      <c r="A335" s="521" t="s">
        <v>6519</v>
      </c>
      <c r="B335" s="497" t="s">
        <v>39</v>
      </c>
      <c r="C335" s="498" t="s">
        <v>40</v>
      </c>
      <c r="D335" s="499"/>
      <c r="E335" s="525"/>
      <c r="F335" s="500" t="s">
        <v>850</v>
      </c>
      <c r="G335" s="501" t="s">
        <v>851</v>
      </c>
      <c r="H335" s="502">
        <v>0</v>
      </c>
      <c r="I335" s="502">
        <v>0</v>
      </c>
      <c r="J335" s="502">
        <v>0</v>
      </c>
      <c r="K335" s="502">
        <v>0</v>
      </c>
      <c r="L335" s="502">
        <v>0</v>
      </c>
      <c r="M335" s="502">
        <v>0</v>
      </c>
      <c r="N335" s="502">
        <v>0</v>
      </c>
      <c r="O335" s="502">
        <v>0</v>
      </c>
      <c r="P335" s="502">
        <v>0</v>
      </c>
      <c r="Q335" s="502">
        <v>0</v>
      </c>
      <c r="R335" s="502">
        <v>0</v>
      </c>
      <c r="S335" s="502">
        <v>0</v>
      </c>
      <c r="T335" s="502">
        <v>0</v>
      </c>
      <c r="U335" s="502">
        <v>0</v>
      </c>
      <c r="V335" s="502">
        <v>0</v>
      </c>
      <c r="W335" s="502">
        <v>0</v>
      </c>
      <c r="X335" s="502">
        <v>0</v>
      </c>
      <c r="Y335" s="502">
        <v>0</v>
      </c>
      <c r="Z335" s="502">
        <v>0</v>
      </c>
      <c r="AA335" s="502">
        <v>0</v>
      </c>
      <c r="AB335" s="502">
        <v>0</v>
      </c>
      <c r="AC335" s="502">
        <v>0</v>
      </c>
      <c r="AD335" s="502">
        <v>0</v>
      </c>
      <c r="AE335" s="502">
        <v>0</v>
      </c>
      <c r="AF335" s="502">
        <v>0</v>
      </c>
      <c r="AG335" s="502">
        <v>0</v>
      </c>
      <c r="AH335" s="502">
        <v>0</v>
      </c>
      <c r="AI335" s="502">
        <v>0</v>
      </c>
      <c r="AJ335" s="502">
        <v>0</v>
      </c>
      <c r="AK335" s="502">
        <v>0</v>
      </c>
      <c r="AL335" s="502">
        <v>0</v>
      </c>
      <c r="AM335" s="502">
        <v>0</v>
      </c>
      <c r="AN335" s="502">
        <v>0</v>
      </c>
      <c r="AO335" s="502">
        <v>0</v>
      </c>
      <c r="AP335" s="502">
        <v>0</v>
      </c>
      <c r="AQ335" s="502">
        <v>0</v>
      </c>
      <c r="AR335" s="502">
        <v>0</v>
      </c>
      <c r="AS335" s="502">
        <v>0</v>
      </c>
      <c r="AT335" s="502">
        <v>0</v>
      </c>
      <c r="AU335" s="502">
        <v>58085.599999999999</v>
      </c>
      <c r="AV335" s="502">
        <v>0</v>
      </c>
      <c r="AW335" s="502">
        <v>0</v>
      </c>
      <c r="AX335" s="502">
        <v>0</v>
      </c>
      <c r="AY335" s="502">
        <v>0</v>
      </c>
      <c r="AZ335" s="502">
        <v>0</v>
      </c>
      <c r="BA335" s="502">
        <v>0</v>
      </c>
      <c r="BB335" s="502">
        <v>0</v>
      </c>
      <c r="BC335" s="502">
        <v>0</v>
      </c>
      <c r="BD335" s="502">
        <v>0</v>
      </c>
      <c r="BE335" s="502">
        <v>0</v>
      </c>
      <c r="BF335" s="502">
        <v>0</v>
      </c>
      <c r="BG335" s="502">
        <v>0</v>
      </c>
      <c r="BH335" s="502">
        <v>0</v>
      </c>
      <c r="BI335" s="502">
        <v>0</v>
      </c>
      <c r="BJ335" s="502">
        <v>0</v>
      </c>
      <c r="BK335" s="502">
        <v>0</v>
      </c>
      <c r="BL335" s="502">
        <v>0</v>
      </c>
      <c r="BM335" s="502">
        <v>0</v>
      </c>
      <c r="BN335" s="502">
        <v>0</v>
      </c>
      <c r="BO335" s="502">
        <v>0</v>
      </c>
      <c r="BP335" s="502">
        <v>0</v>
      </c>
      <c r="BQ335" s="502">
        <v>0</v>
      </c>
      <c r="BR335" s="502">
        <v>0</v>
      </c>
      <c r="BS335" s="502">
        <v>0</v>
      </c>
      <c r="BT335" s="502">
        <v>0</v>
      </c>
      <c r="BU335" s="502">
        <v>0</v>
      </c>
      <c r="BV335" s="502">
        <v>0</v>
      </c>
      <c r="BW335" s="502">
        <v>0</v>
      </c>
      <c r="BX335" s="502">
        <v>0</v>
      </c>
      <c r="BY335" s="502">
        <v>0</v>
      </c>
      <c r="BZ335" s="502">
        <v>0</v>
      </c>
      <c r="CA335" s="502">
        <v>0</v>
      </c>
      <c r="CB335" s="502">
        <v>0</v>
      </c>
      <c r="CC335" s="503">
        <f t="shared" si="7"/>
        <v>58085.599999999999</v>
      </c>
      <c r="CD335" s="523"/>
      <c r="CE335" s="523"/>
      <c r="CF335" s="523"/>
      <c r="CG335" s="523"/>
      <c r="CH335" s="523"/>
      <c r="CI335" s="523"/>
    </row>
    <row r="336" spans="1:87" s="524" customFormat="1" ht="22.5" customHeight="1" x14ac:dyDescent="0.2">
      <c r="A336" s="521" t="s">
        <v>6519</v>
      </c>
      <c r="B336" s="497" t="s">
        <v>39</v>
      </c>
      <c r="C336" s="498" t="s">
        <v>40</v>
      </c>
      <c r="D336" s="499"/>
      <c r="E336" s="525"/>
      <c r="F336" s="500" t="s">
        <v>852</v>
      </c>
      <c r="G336" s="501" t="s">
        <v>853</v>
      </c>
      <c r="H336" s="502">
        <v>0</v>
      </c>
      <c r="I336" s="502">
        <v>1486.58</v>
      </c>
      <c r="J336" s="502">
        <v>0</v>
      </c>
      <c r="K336" s="502">
        <v>0</v>
      </c>
      <c r="L336" s="502">
        <v>0</v>
      </c>
      <c r="M336" s="502">
        <v>0</v>
      </c>
      <c r="N336" s="502">
        <v>0</v>
      </c>
      <c r="O336" s="502">
        <v>0</v>
      </c>
      <c r="P336" s="502">
        <v>0</v>
      </c>
      <c r="Q336" s="502">
        <v>0</v>
      </c>
      <c r="R336" s="502">
        <v>0</v>
      </c>
      <c r="S336" s="502">
        <v>0</v>
      </c>
      <c r="T336" s="502">
        <v>0</v>
      </c>
      <c r="U336" s="502">
        <v>0</v>
      </c>
      <c r="V336" s="502">
        <v>0</v>
      </c>
      <c r="W336" s="502">
        <v>0</v>
      </c>
      <c r="X336" s="502">
        <v>0</v>
      </c>
      <c r="Y336" s="502">
        <v>0</v>
      </c>
      <c r="Z336" s="502">
        <v>0</v>
      </c>
      <c r="AA336" s="502">
        <v>0</v>
      </c>
      <c r="AB336" s="502">
        <v>0</v>
      </c>
      <c r="AC336" s="502">
        <v>0</v>
      </c>
      <c r="AD336" s="502">
        <v>0</v>
      </c>
      <c r="AE336" s="502">
        <v>0</v>
      </c>
      <c r="AF336" s="502">
        <v>0</v>
      </c>
      <c r="AG336" s="502">
        <v>0</v>
      </c>
      <c r="AH336" s="502">
        <v>0</v>
      </c>
      <c r="AI336" s="502">
        <v>0</v>
      </c>
      <c r="AJ336" s="502">
        <v>0</v>
      </c>
      <c r="AK336" s="502">
        <v>0</v>
      </c>
      <c r="AL336" s="502">
        <v>0</v>
      </c>
      <c r="AM336" s="502">
        <v>0</v>
      </c>
      <c r="AN336" s="502">
        <v>0</v>
      </c>
      <c r="AO336" s="502">
        <v>0</v>
      </c>
      <c r="AP336" s="502">
        <v>0</v>
      </c>
      <c r="AQ336" s="502">
        <v>0</v>
      </c>
      <c r="AR336" s="502">
        <v>0</v>
      </c>
      <c r="AS336" s="502">
        <v>0</v>
      </c>
      <c r="AT336" s="502">
        <v>0</v>
      </c>
      <c r="AU336" s="502">
        <v>0</v>
      </c>
      <c r="AV336" s="502">
        <v>0</v>
      </c>
      <c r="AW336" s="502">
        <v>0</v>
      </c>
      <c r="AX336" s="502">
        <v>0</v>
      </c>
      <c r="AY336" s="502">
        <v>0</v>
      </c>
      <c r="AZ336" s="502">
        <v>0</v>
      </c>
      <c r="BA336" s="502">
        <v>0</v>
      </c>
      <c r="BB336" s="502">
        <v>0</v>
      </c>
      <c r="BC336" s="502">
        <v>0</v>
      </c>
      <c r="BD336" s="502">
        <v>0</v>
      </c>
      <c r="BE336" s="502">
        <v>0</v>
      </c>
      <c r="BF336" s="502">
        <v>0</v>
      </c>
      <c r="BG336" s="502">
        <v>0</v>
      </c>
      <c r="BH336" s="502">
        <v>0</v>
      </c>
      <c r="BI336" s="502">
        <v>0</v>
      </c>
      <c r="BJ336" s="502">
        <v>0</v>
      </c>
      <c r="BK336" s="502">
        <v>0</v>
      </c>
      <c r="BL336" s="502">
        <v>0</v>
      </c>
      <c r="BM336" s="502">
        <v>0</v>
      </c>
      <c r="BN336" s="502">
        <v>0</v>
      </c>
      <c r="BO336" s="502">
        <v>0</v>
      </c>
      <c r="BP336" s="502">
        <v>0</v>
      </c>
      <c r="BQ336" s="502">
        <v>0</v>
      </c>
      <c r="BR336" s="502">
        <v>0</v>
      </c>
      <c r="BS336" s="502">
        <v>0</v>
      </c>
      <c r="BT336" s="502">
        <v>0</v>
      </c>
      <c r="BU336" s="502">
        <v>0</v>
      </c>
      <c r="BV336" s="502">
        <v>0</v>
      </c>
      <c r="BW336" s="502">
        <v>0</v>
      </c>
      <c r="BX336" s="502">
        <v>0</v>
      </c>
      <c r="BY336" s="502">
        <v>0</v>
      </c>
      <c r="BZ336" s="502">
        <v>0</v>
      </c>
      <c r="CA336" s="502">
        <v>0</v>
      </c>
      <c r="CB336" s="502">
        <v>0</v>
      </c>
      <c r="CC336" s="503">
        <f t="shared" si="7"/>
        <v>1486.58</v>
      </c>
      <c r="CD336" s="523"/>
      <c r="CE336" s="523"/>
      <c r="CF336" s="523"/>
      <c r="CG336" s="523"/>
      <c r="CH336" s="523"/>
      <c r="CI336" s="523"/>
    </row>
    <row r="337" spans="1:87" s="524" customFormat="1" ht="22.5" customHeight="1" x14ac:dyDescent="0.2">
      <c r="A337" s="521" t="s">
        <v>6519</v>
      </c>
      <c r="B337" s="497" t="s">
        <v>39</v>
      </c>
      <c r="C337" s="498" t="s">
        <v>40</v>
      </c>
      <c r="D337" s="499"/>
      <c r="E337" s="525"/>
      <c r="F337" s="500" t="s">
        <v>854</v>
      </c>
      <c r="G337" s="501" t="s">
        <v>855</v>
      </c>
      <c r="H337" s="530">
        <v>0</v>
      </c>
      <c r="I337" s="530">
        <v>0</v>
      </c>
      <c r="J337" s="530">
        <v>0</v>
      </c>
      <c r="K337" s="530">
        <v>0</v>
      </c>
      <c r="L337" s="530">
        <v>0</v>
      </c>
      <c r="M337" s="530">
        <v>0</v>
      </c>
      <c r="N337" s="530">
        <v>0</v>
      </c>
      <c r="O337" s="530">
        <v>0</v>
      </c>
      <c r="P337" s="530">
        <v>0</v>
      </c>
      <c r="Q337" s="530">
        <v>0</v>
      </c>
      <c r="R337" s="530">
        <v>0</v>
      </c>
      <c r="S337" s="530">
        <v>0</v>
      </c>
      <c r="T337" s="530">
        <v>0</v>
      </c>
      <c r="U337" s="530">
        <v>0</v>
      </c>
      <c r="V337" s="530">
        <v>0</v>
      </c>
      <c r="W337" s="530">
        <v>0</v>
      </c>
      <c r="X337" s="530">
        <v>0</v>
      </c>
      <c r="Y337" s="530">
        <v>0</v>
      </c>
      <c r="Z337" s="530">
        <v>0</v>
      </c>
      <c r="AA337" s="530">
        <v>0</v>
      </c>
      <c r="AB337" s="530">
        <v>0</v>
      </c>
      <c r="AC337" s="530">
        <v>0</v>
      </c>
      <c r="AD337" s="530">
        <v>0</v>
      </c>
      <c r="AE337" s="530">
        <v>0</v>
      </c>
      <c r="AF337" s="530">
        <v>0</v>
      </c>
      <c r="AG337" s="530">
        <v>0</v>
      </c>
      <c r="AH337" s="530">
        <v>0</v>
      </c>
      <c r="AI337" s="530">
        <v>0</v>
      </c>
      <c r="AJ337" s="530">
        <v>0</v>
      </c>
      <c r="AK337" s="530">
        <v>0</v>
      </c>
      <c r="AL337" s="530">
        <v>0</v>
      </c>
      <c r="AM337" s="530">
        <v>0</v>
      </c>
      <c r="AN337" s="530">
        <v>0</v>
      </c>
      <c r="AO337" s="530">
        <v>0</v>
      </c>
      <c r="AP337" s="530">
        <v>0</v>
      </c>
      <c r="AQ337" s="530">
        <v>0</v>
      </c>
      <c r="AR337" s="530">
        <v>0</v>
      </c>
      <c r="AS337" s="530">
        <v>0</v>
      </c>
      <c r="AT337" s="530">
        <v>0</v>
      </c>
      <c r="AU337" s="530">
        <v>0</v>
      </c>
      <c r="AV337" s="530">
        <v>0</v>
      </c>
      <c r="AW337" s="530">
        <v>0</v>
      </c>
      <c r="AX337" s="530">
        <v>0</v>
      </c>
      <c r="AY337" s="530">
        <v>0</v>
      </c>
      <c r="AZ337" s="530">
        <v>0</v>
      </c>
      <c r="BA337" s="530">
        <v>0</v>
      </c>
      <c r="BB337" s="530">
        <v>0</v>
      </c>
      <c r="BC337" s="530">
        <v>0</v>
      </c>
      <c r="BD337" s="530">
        <v>0</v>
      </c>
      <c r="BE337" s="530">
        <v>0</v>
      </c>
      <c r="BF337" s="530">
        <v>0</v>
      </c>
      <c r="BG337" s="530">
        <v>0</v>
      </c>
      <c r="BH337" s="530">
        <v>0</v>
      </c>
      <c r="BI337" s="530">
        <v>0</v>
      </c>
      <c r="BJ337" s="530">
        <v>0</v>
      </c>
      <c r="BK337" s="530">
        <v>0</v>
      </c>
      <c r="BL337" s="530">
        <v>0</v>
      </c>
      <c r="BM337" s="530">
        <v>0</v>
      </c>
      <c r="BN337" s="530">
        <v>0</v>
      </c>
      <c r="BO337" s="530">
        <v>0</v>
      </c>
      <c r="BP337" s="530">
        <v>0</v>
      </c>
      <c r="BQ337" s="530">
        <v>0</v>
      </c>
      <c r="BR337" s="530">
        <v>0</v>
      </c>
      <c r="BS337" s="530">
        <v>0</v>
      </c>
      <c r="BT337" s="530">
        <v>0</v>
      </c>
      <c r="BU337" s="530">
        <v>0</v>
      </c>
      <c r="BV337" s="530">
        <v>0</v>
      </c>
      <c r="BW337" s="530">
        <v>0</v>
      </c>
      <c r="BX337" s="530">
        <v>0</v>
      </c>
      <c r="BY337" s="530">
        <v>0</v>
      </c>
      <c r="BZ337" s="530">
        <v>0</v>
      </c>
      <c r="CA337" s="530">
        <v>0</v>
      </c>
      <c r="CB337" s="530">
        <v>0</v>
      </c>
      <c r="CC337" s="503">
        <f t="shared" si="7"/>
        <v>0</v>
      </c>
      <c r="CD337" s="523"/>
      <c r="CE337" s="523"/>
      <c r="CF337" s="523"/>
      <c r="CG337" s="523"/>
      <c r="CH337" s="523"/>
      <c r="CI337" s="523"/>
    </row>
    <row r="338" spans="1:87" s="524" customFormat="1" ht="22.5" customHeight="1" x14ac:dyDescent="0.2">
      <c r="A338" s="521" t="s">
        <v>6519</v>
      </c>
      <c r="B338" s="497" t="s">
        <v>39</v>
      </c>
      <c r="C338" s="498" t="s">
        <v>40</v>
      </c>
      <c r="D338" s="499">
        <v>53030</v>
      </c>
      <c r="E338" s="525" t="s">
        <v>955</v>
      </c>
      <c r="F338" s="500" t="s">
        <v>432</v>
      </c>
      <c r="G338" s="501" t="s">
        <v>433</v>
      </c>
      <c r="H338" s="502">
        <v>381482.68</v>
      </c>
      <c r="I338" s="522">
        <v>0</v>
      </c>
      <c r="J338" s="522">
        <v>0</v>
      </c>
      <c r="K338" s="522">
        <v>0</v>
      </c>
      <c r="L338" s="522">
        <v>0</v>
      </c>
      <c r="M338" s="522">
        <v>0</v>
      </c>
      <c r="N338" s="522">
        <v>0</v>
      </c>
      <c r="O338" s="522">
        <v>0</v>
      </c>
      <c r="P338" s="522">
        <v>0</v>
      </c>
      <c r="Q338" s="522">
        <v>0</v>
      </c>
      <c r="R338" s="522">
        <v>0</v>
      </c>
      <c r="S338" s="522">
        <v>0</v>
      </c>
      <c r="T338" s="522">
        <v>0</v>
      </c>
      <c r="U338" s="522">
        <v>0</v>
      </c>
      <c r="V338" s="522">
        <v>0</v>
      </c>
      <c r="W338" s="522">
        <v>0</v>
      </c>
      <c r="X338" s="522">
        <v>0</v>
      </c>
      <c r="Y338" s="522">
        <v>0</v>
      </c>
      <c r="Z338" s="522">
        <v>0</v>
      </c>
      <c r="AA338" s="522">
        <v>0</v>
      </c>
      <c r="AB338" s="522">
        <v>0</v>
      </c>
      <c r="AC338" s="522">
        <v>0</v>
      </c>
      <c r="AD338" s="522">
        <v>0</v>
      </c>
      <c r="AE338" s="522">
        <v>0</v>
      </c>
      <c r="AF338" s="522">
        <v>0</v>
      </c>
      <c r="AG338" s="522">
        <v>0</v>
      </c>
      <c r="AH338" s="522">
        <v>0</v>
      </c>
      <c r="AI338" s="522">
        <v>0</v>
      </c>
      <c r="AJ338" s="522">
        <v>0</v>
      </c>
      <c r="AK338" s="522">
        <v>0</v>
      </c>
      <c r="AL338" s="522">
        <v>0</v>
      </c>
      <c r="AM338" s="522">
        <v>0</v>
      </c>
      <c r="AN338" s="522">
        <v>0</v>
      </c>
      <c r="AO338" s="522">
        <v>0</v>
      </c>
      <c r="AP338" s="522">
        <v>0</v>
      </c>
      <c r="AQ338" s="522">
        <v>0</v>
      </c>
      <c r="AR338" s="522">
        <v>0</v>
      </c>
      <c r="AS338" s="522">
        <v>0</v>
      </c>
      <c r="AT338" s="522">
        <v>2355.06</v>
      </c>
      <c r="AU338" s="522">
        <v>42067.66</v>
      </c>
      <c r="AV338" s="522">
        <v>0</v>
      </c>
      <c r="AW338" s="522">
        <v>0</v>
      </c>
      <c r="AX338" s="522">
        <v>0</v>
      </c>
      <c r="AY338" s="522">
        <v>0</v>
      </c>
      <c r="AZ338" s="522">
        <v>0</v>
      </c>
      <c r="BA338" s="522">
        <v>0</v>
      </c>
      <c r="BB338" s="522">
        <v>0</v>
      </c>
      <c r="BC338" s="522">
        <v>0</v>
      </c>
      <c r="BD338" s="522">
        <v>0</v>
      </c>
      <c r="BE338" s="522">
        <v>0</v>
      </c>
      <c r="BF338" s="522">
        <v>0</v>
      </c>
      <c r="BG338" s="522">
        <v>0</v>
      </c>
      <c r="BH338" s="522">
        <v>0</v>
      </c>
      <c r="BI338" s="522">
        <v>0</v>
      </c>
      <c r="BJ338" s="522">
        <v>0</v>
      </c>
      <c r="BK338" s="522">
        <v>0</v>
      </c>
      <c r="BL338" s="522">
        <v>0</v>
      </c>
      <c r="BM338" s="522">
        <v>2589.0300000000002</v>
      </c>
      <c r="BN338" s="522">
        <v>0</v>
      </c>
      <c r="BO338" s="522">
        <v>0</v>
      </c>
      <c r="BP338" s="522">
        <v>0</v>
      </c>
      <c r="BQ338" s="522">
        <v>0</v>
      </c>
      <c r="BR338" s="522">
        <v>0</v>
      </c>
      <c r="BS338" s="522">
        <v>0</v>
      </c>
      <c r="BT338" s="522">
        <v>0</v>
      </c>
      <c r="BU338" s="522">
        <v>0</v>
      </c>
      <c r="BV338" s="522">
        <v>0</v>
      </c>
      <c r="BW338" s="522">
        <v>0</v>
      </c>
      <c r="BX338" s="522">
        <v>0</v>
      </c>
      <c r="BY338" s="522">
        <v>0</v>
      </c>
      <c r="BZ338" s="522">
        <v>0</v>
      </c>
      <c r="CA338" s="522">
        <v>0</v>
      </c>
      <c r="CB338" s="522">
        <v>0</v>
      </c>
      <c r="CC338" s="503">
        <f t="shared" si="7"/>
        <v>428494.43000000005</v>
      </c>
      <c r="CD338" s="523"/>
      <c r="CE338" s="523"/>
      <c r="CF338" s="523"/>
      <c r="CG338" s="523"/>
      <c r="CH338" s="523"/>
      <c r="CI338" s="523"/>
    </row>
    <row r="339" spans="1:87" s="524" customFormat="1" ht="22.5" customHeight="1" x14ac:dyDescent="0.2">
      <c r="A339" s="521" t="s">
        <v>6519</v>
      </c>
      <c r="B339" s="497" t="s">
        <v>39</v>
      </c>
      <c r="C339" s="498" t="s">
        <v>40</v>
      </c>
      <c r="D339" s="499">
        <v>53060</v>
      </c>
      <c r="E339" s="525" t="s">
        <v>957</v>
      </c>
      <c r="F339" s="500" t="s">
        <v>434</v>
      </c>
      <c r="G339" s="501" t="s">
        <v>435</v>
      </c>
      <c r="H339" s="502">
        <v>851019.01</v>
      </c>
      <c r="I339" s="502">
        <v>0</v>
      </c>
      <c r="J339" s="502">
        <v>0</v>
      </c>
      <c r="K339" s="502">
        <v>0</v>
      </c>
      <c r="L339" s="502">
        <v>0</v>
      </c>
      <c r="M339" s="502">
        <v>0</v>
      </c>
      <c r="N339" s="502">
        <v>0</v>
      </c>
      <c r="O339" s="502">
        <v>0</v>
      </c>
      <c r="P339" s="502">
        <v>0</v>
      </c>
      <c r="Q339" s="502">
        <v>0</v>
      </c>
      <c r="R339" s="502">
        <v>0</v>
      </c>
      <c r="S339" s="502">
        <v>0</v>
      </c>
      <c r="T339" s="502">
        <v>0</v>
      </c>
      <c r="U339" s="502">
        <v>0</v>
      </c>
      <c r="V339" s="502">
        <v>0</v>
      </c>
      <c r="W339" s="502">
        <v>0</v>
      </c>
      <c r="X339" s="502">
        <v>0</v>
      </c>
      <c r="Y339" s="502">
        <v>0</v>
      </c>
      <c r="Z339" s="502">
        <v>0</v>
      </c>
      <c r="AA339" s="502">
        <v>0</v>
      </c>
      <c r="AB339" s="502">
        <v>0</v>
      </c>
      <c r="AC339" s="502">
        <v>0</v>
      </c>
      <c r="AD339" s="502">
        <v>0</v>
      </c>
      <c r="AE339" s="502">
        <v>0</v>
      </c>
      <c r="AF339" s="502">
        <v>0</v>
      </c>
      <c r="AG339" s="502">
        <v>0</v>
      </c>
      <c r="AH339" s="502">
        <v>0</v>
      </c>
      <c r="AI339" s="502">
        <v>0</v>
      </c>
      <c r="AJ339" s="502">
        <v>0</v>
      </c>
      <c r="AK339" s="502">
        <v>0</v>
      </c>
      <c r="AL339" s="502">
        <v>0</v>
      </c>
      <c r="AM339" s="502">
        <v>0</v>
      </c>
      <c r="AN339" s="502">
        <v>0</v>
      </c>
      <c r="AO339" s="502">
        <v>0</v>
      </c>
      <c r="AP339" s="502">
        <v>0</v>
      </c>
      <c r="AQ339" s="502">
        <v>0</v>
      </c>
      <c r="AR339" s="502">
        <v>0</v>
      </c>
      <c r="AS339" s="502">
        <v>0</v>
      </c>
      <c r="AT339" s="502">
        <v>0</v>
      </c>
      <c r="AU339" s="502">
        <v>0</v>
      </c>
      <c r="AV339" s="502">
        <v>0</v>
      </c>
      <c r="AW339" s="502">
        <v>0</v>
      </c>
      <c r="AX339" s="502">
        <v>0</v>
      </c>
      <c r="AY339" s="502">
        <v>0</v>
      </c>
      <c r="AZ339" s="502">
        <v>0</v>
      </c>
      <c r="BA339" s="502">
        <v>0</v>
      </c>
      <c r="BB339" s="502">
        <v>0</v>
      </c>
      <c r="BC339" s="502">
        <v>0</v>
      </c>
      <c r="BD339" s="502">
        <v>0</v>
      </c>
      <c r="BE339" s="502">
        <v>0</v>
      </c>
      <c r="BF339" s="502">
        <v>0</v>
      </c>
      <c r="BG339" s="502">
        <v>0</v>
      </c>
      <c r="BH339" s="502">
        <v>0</v>
      </c>
      <c r="BI339" s="502">
        <v>0</v>
      </c>
      <c r="BJ339" s="502">
        <v>0</v>
      </c>
      <c r="BK339" s="502">
        <v>0</v>
      </c>
      <c r="BL339" s="502">
        <v>0</v>
      </c>
      <c r="BM339" s="502">
        <v>0</v>
      </c>
      <c r="BN339" s="502">
        <v>0</v>
      </c>
      <c r="BO339" s="502">
        <v>0</v>
      </c>
      <c r="BP339" s="502">
        <v>0</v>
      </c>
      <c r="BQ339" s="502">
        <v>0</v>
      </c>
      <c r="BR339" s="502">
        <v>0</v>
      </c>
      <c r="BS339" s="502">
        <v>0</v>
      </c>
      <c r="BT339" s="502">
        <v>0</v>
      </c>
      <c r="BU339" s="502">
        <v>0</v>
      </c>
      <c r="BV339" s="502">
        <v>0</v>
      </c>
      <c r="BW339" s="502">
        <v>0</v>
      </c>
      <c r="BX339" s="502">
        <v>0</v>
      </c>
      <c r="BY339" s="502">
        <v>0</v>
      </c>
      <c r="BZ339" s="502">
        <v>0</v>
      </c>
      <c r="CA339" s="502">
        <v>0</v>
      </c>
      <c r="CB339" s="502">
        <v>0</v>
      </c>
      <c r="CC339" s="503">
        <f t="shared" si="7"/>
        <v>851019.01</v>
      </c>
      <c r="CD339" s="523"/>
      <c r="CE339" s="523"/>
      <c r="CF339" s="523"/>
      <c r="CG339" s="523"/>
      <c r="CH339" s="523"/>
      <c r="CI339" s="523"/>
    </row>
    <row r="340" spans="1:87" s="524" customFormat="1" ht="22.5" customHeight="1" x14ac:dyDescent="0.2">
      <c r="A340" s="521" t="s">
        <v>6519</v>
      </c>
      <c r="B340" s="497" t="s">
        <v>39</v>
      </c>
      <c r="C340" s="498" t="s">
        <v>40</v>
      </c>
      <c r="D340" s="499">
        <v>53060</v>
      </c>
      <c r="E340" s="525" t="s">
        <v>957</v>
      </c>
      <c r="F340" s="500" t="s">
        <v>436</v>
      </c>
      <c r="G340" s="501" t="s">
        <v>437</v>
      </c>
      <c r="H340" s="530">
        <v>0</v>
      </c>
      <c r="I340" s="530">
        <v>0</v>
      </c>
      <c r="J340" s="530">
        <v>0</v>
      </c>
      <c r="K340" s="530">
        <v>0</v>
      </c>
      <c r="L340" s="530">
        <v>0</v>
      </c>
      <c r="M340" s="530">
        <v>0</v>
      </c>
      <c r="N340" s="530">
        <v>0</v>
      </c>
      <c r="O340" s="530">
        <v>0</v>
      </c>
      <c r="P340" s="530">
        <v>0</v>
      </c>
      <c r="Q340" s="530">
        <v>0</v>
      </c>
      <c r="R340" s="530">
        <v>0</v>
      </c>
      <c r="S340" s="530">
        <v>0</v>
      </c>
      <c r="T340" s="530">
        <v>0</v>
      </c>
      <c r="U340" s="530">
        <v>0</v>
      </c>
      <c r="V340" s="530">
        <v>0</v>
      </c>
      <c r="W340" s="530">
        <v>0</v>
      </c>
      <c r="X340" s="530">
        <v>0</v>
      </c>
      <c r="Y340" s="530">
        <v>0</v>
      </c>
      <c r="Z340" s="530">
        <v>0</v>
      </c>
      <c r="AA340" s="530">
        <v>0</v>
      </c>
      <c r="AB340" s="530">
        <v>0</v>
      </c>
      <c r="AC340" s="530">
        <v>0</v>
      </c>
      <c r="AD340" s="530">
        <v>0</v>
      </c>
      <c r="AE340" s="530">
        <v>0</v>
      </c>
      <c r="AF340" s="530">
        <v>0</v>
      </c>
      <c r="AG340" s="530">
        <v>0</v>
      </c>
      <c r="AH340" s="530">
        <v>0</v>
      </c>
      <c r="AI340" s="530">
        <v>0</v>
      </c>
      <c r="AJ340" s="530">
        <v>0</v>
      </c>
      <c r="AK340" s="530">
        <v>0</v>
      </c>
      <c r="AL340" s="530">
        <v>0</v>
      </c>
      <c r="AM340" s="530">
        <v>0</v>
      </c>
      <c r="AN340" s="530">
        <v>0</v>
      </c>
      <c r="AO340" s="530">
        <v>0</v>
      </c>
      <c r="AP340" s="530">
        <v>0</v>
      </c>
      <c r="AQ340" s="530">
        <v>0</v>
      </c>
      <c r="AR340" s="530">
        <v>0</v>
      </c>
      <c r="AS340" s="530">
        <v>0</v>
      </c>
      <c r="AT340" s="530">
        <v>0</v>
      </c>
      <c r="AU340" s="530">
        <v>0</v>
      </c>
      <c r="AV340" s="530">
        <v>0</v>
      </c>
      <c r="AW340" s="530">
        <v>0</v>
      </c>
      <c r="AX340" s="530">
        <v>0</v>
      </c>
      <c r="AY340" s="530">
        <v>0</v>
      </c>
      <c r="AZ340" s="530">
        <v>0</v>
      </c>
      <c r="BA340" s="530">
        <v>0</v>
      </c>
      <c r="BB340" s="530">
        <v>0</v>
      </c>
      <c r="BC340" s="530">
        <v>0</v>
      </c>
      <c r="BD340" s="530">
        <v>0</v>
      </c>
      <c r="BE340" s="530">
        <v>0</v>
      </c>
      <c r="BF340" s="530">
        <v>0</v>
      </c>
      <c r="BG340" s="530">
        <v>0</v>
      </c>
      <c r="BH340" s="530">
        <v>0</v>
      </c>
      <c r="BI340" s="530">
        <v>0</v>
      </c>
      <c r="BJ340" s="530">
        <v>0</v>
      </c>
      <c r="BK340" s="530">
        <v>0</v>
      </c>
      <c r="BL340" s="530">
        <v>0</v>
      </c>
      <c r="BM340" s="530">
        <v>0</v>
      </c>
      <c r="BN340" s="530">
        <v>0</v>
      </c>
      <c r="BO340" s="530">
        <v>0</v>
      </c>
      <c r="BP340" s="530">
        <v>0</v>
      </c>
      <c r="BQ340" s="530">
        <v>0</v>
      </c>
      <c r="BR340" s="530">
        <v>0</v>
      </c>
      <c r="BS340" s="530">
        <v>0</v>
      </c>
      <c r="BT340" s="530">
        <v>0</v>
      </c>
      <c r="BU340" s="530">
        <v>0</v>
      </c>
      <c r="BV340" s="530">
        <v>0</v>
      </c>
      <c r="BW340" s="530">
        <v>0</v>
      </c>
      <c r="BX340" s="530">
        <v>0</v>
      </c>
      <c r="BY340" s="530">
        <v>0</v>
      </c>
      <c r="BZ340" s="530">
        <v>0</v>
      </c>
      <c r="CA340" s="530">
        <v>0</v>
      </c>
      <c r="CB340" s="530">
        <v>0</v>
      </c>
      <c r="CC340" s="503">
        <f t="shared" si="7"/>
        <v>0</v>
      </c>
      <c r="CD340" s="523"/>
      <c r="CE340" s="523"/>
      <c r="CF340" s="523"/>
      <c r="CG340" s="523"/>
      <c r="CH340" s="523"/>
      <c r="CI340" s="523"/>
    </row>
    <row r="341" spans="1:87" s="524" customFormat="1" ht="22.5" customHeight="1" x14ac:dyDescent="0.2">
      <c r="A341" s="521" t="s">
        <v>6519</v>
      </c>
      <c r="B341" s="497" t="s">
        <v>39</v>
      </c>
      <c r="C341" s="498" t="s">
        <v>40</v>
      </c>
      <c r="D341" s="499">
        <v>53020</v>
      </c>
      <c r="E341" s="525" t="s">
        <v>953</v>
      </c>
      <c r="F341" s="500" t="s">
        <v>438</v>
      </c>
      <c r="G341" s="501" t="s">
        <v>439</v>
      </c>
      <c r="H341" s="502">
        <v>0</v>
      </c>
      <c r="I341" s="502">
        <v>118384.66</v>
      </c>
      <c r="J341" s="502">
        <v>0</v>
      </c>
      <c r="K341" s="502">
        <v>0</v>
      </c>
      <c r="L341" s="502">
        <v>0</v>
      </c>
      <c r="M341" s="502">
        <v>0</v>
      </c>
      <c r="N341" s="502">
        <v>32939.019999999997</v>
      </c>
      <c r="O341" s="502">
        <v>0</v>
      </c>
      <c r="P341" s="502">
        <v>0</v>
      </c>
      <c r="Q341" s="502">
        <v>0</v>
      </c>
      <c r="R341" s="502">
        <v>0</v>
      </c>
      <c r="S341" s="502">
        <v>0</v>
      </c>
      <c r="T341" s="502">
        <v>0</v>
      </c>
      <c r="U341" s="502">
        <v>0</v>
      </c>
      <c r="V341" s="502">
        <v>0</v>
      </c>
      <c r="W341" s="502">
        <v>0</v>
      </c>
      <c r="X341" s="502">
        <v>0</v>
      </c>
      <c r="Y341" s="502">
        <v>0</v>
      </c>
      <c r="Z341" s="502">
        <v>0</v>
      </c>
      <c r="AA341" s="502">
        <v>0</v>
      </c>
      <c r="AB341" s="502">
        <v>0</v>
      </c>
      <c r="AC341" s="502">
        <v>0</v>
      </c>
      <c r="AD341" s="502">
        <v>0</v>
      </c>
      <c r="AE341" s="502">
        <v>0</v>
      </c>
      <c r="AF341" s="502">
        <v>0</v>
      </c>
      <c r="AG341" s="502">
        <v>0</v>
      </c>
      <c r="AH341" s="502">
        <v>0</v>
      </c>
      <c r="AI341" s="502">
        <v>0</v>
      </c>
      <c r="AJ341" s="502">
        <v>0</v>
      </c>
      <c r="AK341" s="502">
        <v>0</v>
      </c>
      <c r="AL341" s="502">
        <v>0</v>
      </c>
      <c r="AM341" s="502">
        <v>0</v>
      </c>
      <c r="AN341" s="502">
        <v>0</v>
      </c>
      <c r="AO341" s="502">
        <v>0</v>
      </c>
      <c r="AP341" s="502">
        <v>0</v>
      </c>
      <c r="AQ341" s="502">
        <v>0</v>
      </c>
      <c r="AR341" s="502">
        <v>0</v>
      </c>
      <c r="AS341" s="502">
        <v>0</v>
      </c>
      <c r="AT341" s="502">
        <v>0</v>
      </c>
      <c r="AU341" s="502">
        <v>0</v>
      </c>
      <c r="AV341" s="502">
        <v>0</v>
      </c>
      <c r="AW341" s="502">
        <v>0</v>
      </c>
      <c r="AX341" s="502">
        <v>0</v>
      </c>
      <c r="AY341" s="502">
        <v>0</v>
      </c>
      <c r="AZ341" s="502">
        <v>0</v>
      </c>
      <c r="BA341" s="502">
        <v>0</v>
      </c>
      <c r="BB341" s="502">
        <v>0</v>
      </c>
      <c r="BC341" s="502">
        <v>0</v>
      </c>
      <c r="BD341" s="502">
        <v>0</v>
      </c>
      <c r="BE341" s="502">
        <v>0</v>
      </c>
      <c r="BF341" s="502">
        <v>0</v>
      </c>
      <c r="BG341" s="502">
        <v>0</v>
      </c>
      <c r="BH341" s="502">
        <v>0</v>
      </c>
      <c r="BI341" s="502">
        <v>0</v>
      </c>
      <c r="BJ341" s="502">
        <v>0</v>
      </c>
      <c r="BK341" s="502">
        <v>0</v>
      </c>
      <c r="BL341" s="502">
        <v>0</v>
      </c>
      <c r="BM341" s="502">
        <v>0</v>
      </c>
      <c r="BN341" s="502">
        <v>0</v>
      </c>
      <c r="BO341" s="502">
        <v>0</v>
      </c>
      <c r="BP341" s="502">
        <v>0</v>
      </c>
      <c r="BQ341" s="502">
        <v>0</v>
      </c>
      <c r="BR341" s="502">
        <v>0</v>
      </c>
      <c r="BS341" s="502">
        <v>0</v>
      </c>
      <c r="BT341" s="502">
        <v>0</v>
      </c>
      <c r="BU341" s="502">
        <v>0</v>
      </c>
      <c r="BV341" s="502">
        <v>0</v>
      </c>
      <c r="BW341" s="502">
        <v>0</v>
      </c>
      <c r="BX341" s="502">
        <v>0</v>
      </c>
      <c r="BY341" s="502">
        <v>0</v>
      </c>
      <c r="BZ341" s="502">
        <v>0</v>
      </c>
      <c r="CA341" s="502">
        <v>0</v>
      </c>
      <c r="CB341" s="502">
        <v>0</v>
      </c>
      <c r="CC341" s="503">
        <f t="shared" si="7"/>
        <v>151323.68</v>
      </c>
      <c r="CD341" s="523"/>
      <c r="CE341" s="523"/>
      <c r="CF341" s="523"/>
      <c r="CG341" s="523"/>
      <c r="CH341" s="523"/>
      <c r="CI341" s="523"/>
    </row>
    <row r="342" spans="1:87" s="524" customFormat="1" ht="22.5" customHeight="1" x14ac:dyDescent="0.2">
      <c r="A342" s="521" t="s">
        <v>6519</v>
      </c>
      <c r="B342" s="497" t="s">
        <v>39</v>
      </c>
      <c r="C342" s="498" t="s">
        <v>40</v>
      </c>
      <c r="D342" s="499">
        <v>53020</v>
      </c>
      <c r="E342" s="525" t="s">
        <v>953</v>
      </c>
      <c r="F342" s="500" t="s">
        <v>440</v>
      </c>
      <c r="G342" s="501" t="s">
        <v>441</v>
      </c>
      <c r="H342" s="502">
        <v>0</v>
      </c>
      <c r="I342" s="522">
        <v>9517.3700000000008</v>
      </c>
      <c r="J342" s="522">
        <v>2218678.81</v>
      </c>
      <c r="K342" s="522">
        <v>323811</v>
      </c>
      <c r="L342" s="522">
        <v>0</v>
      </c>
      <c r="M342" s="522">
        <v>0</v>
      </c>
      <c r="N342" s="522">
        <v>3145332.67</v>
      </c>
      <c r="O342" s="522">
        <v>1334700.28</v>
      </c>
      <c r="P342" s="522">
        <v>0</v>
      </c>
      <c r="Q342" s="522">
        <v>0</v>
      </c>
      <c r="R342" s="522">
        <v>352623.37</v>
      </c>
      <c r="S342" s="522">
        <v>0</v>
      </c>
      <c r="T342" s="522">
        <v>2074193</v>
      </c>
      <c r="U342" s="522">
        <v>796691.45</v>
      </c>
      <c r="V342" s="522">
        <v>0</v>
      </c>
      <c r="W342" s="522">
        <v>101574.79</v>
      </c>
      <c r="X342" s="522">
        <v>686250.29</v>
      </c>
      <c r="Y342" s="522">
        <v>0</v>
      </c>
      <c r="Z342" s="522">
        <v>1264803.96</v>
      </c>
      <c r="AA342" s="522">
        <v>0</v>
      </c>
      <c r="AB342" s="522">
        <v>0</v>
      </c>
      <c r="AC342" s="522">
        <v>0</v>
      </c>
      <c r="AD342" s="522">
        <v>0</v>
      </c>
      <c r="AE342" s="522">
        <v>0</v>
      </c>
      <c r="AF342" s="522">
        <v>37010.949999999997</v>
      </c>
      <c r="AG342" s="522">
        <v>0</v>
      </c>
      <c r="AH342" s="522">
        <v>0</v>
      </c>
      <c r="AI342" s="522">
        <v>997181.39</v>
      </c>
      <c r="AJ342" s="522">
        <v>206787.44</v>
      </c>
      <c r="AK342" s="522">
        <v>38219.78</v>
      </c>
      <c r="AL342" s="522">
        <v>205303.9</v>
      </c>
      <c r="AM342" s="522">
        <v>57010.33</v>
      </c>
      <c r="AN342" s="522">
        <v>364097.51</v>
      </c>
      <c r="AO342" s="522">
        <v>97693.56</v>
      </c>
      <c r="AP342" s="522">
        <v>525826.5</v>
      </c>
      <c r="AQ342" s="522">
        <v>554937.61</v>
      </c>
      <c r="AR342" s="522">
        <v>586596.48</v>
      </c>
      <c r="AS342" s="522">
        <v>403006.05</v>
      </c>
      <c r="AT342" s="522">
        <v>369781.32</v>
      </c>
      <c r="AU342" s="522">
        <v>0</v>
      </c>
      <c r="AV342" s="522">
        <v>0</v>
      </c>
      <c r="AW342" s="522">
        <v>9166.67</v>
      </c>
      <c r="AX342" s="522">
        <v>247458.39</v>
      </c>
      <c r="AY342" s="522">
        <v>0</v>
      </c>
      <c r="AZ342" s="522">
        <v>13918.51</v>
      </c>
      <c r="BA342" s="522">
        <v>7484.05</v>
      </c>
      <c r="BB342" s="522">
        <v>0</v>
      </c>
      <c r="BC342" s="522">
        <v>313083.3</v>
      </c>
      <c r="BD342" s="522">
        <v>30822.77</v>
      </c>
      <c r="BE342" s="522">
        <v>0</v>
      </c>
      <c r="BF342" s="522">
        <v>848994.63</v>
      </c>
      <c r="BG342" s="522">
        <v>0</v>
      </c>
      <c r="BH342" s="522">
        <v>572131.5699</v>
      </c>
      <c r="BI342" s="522">
        <v>1181199.73</v>
      </c>
      <c r="BJ342" s="522">
        <v>0</v>
      </c>
      <c r="BK342" s="522">
        <v>0</v>
      </c>
      <c r="BL342" s="522">
        <v>0</v>
      </c>
      <c r="BM342" s="522">
        <v>0</v>
      </c>
      <c r="BN342" s="522">
        <v>1433814.4</v>
      </c>
      <c r="BO342" s="522">
        <v>274197.15000000002</v>
      </c>
      <c r="BP342" s="522">
        <v>384585.85</v>
      </c>
      <c r="BQ342" s="522">
        <v>0</v>
      </c>
      <c r="BR342" s="522">
        <v>0</v>
      </c>
      <c r="BS342" s="522">
        <v>261227.58</v>
      </c>
      <c r="BT342" s="522">
        <v>0</v>
      </c>
      <c r="BU342" s="522">
        <v>92399.65</v>
      </c>
      <c r="BV342" s="522">
        <v>0</v>
      </c>
      <c r="BW342" s="522">
        <v>181246.89</v>
      </c>
      <c r="BX342" s="522">
        <v>0</v>
      </c>
      <c r="BY342" s="522">
        <v>656596.6</v>
      </c>
      <c r="BZ342" s="522">
        <v>478976.03</v>
      </c>
      <c r="CA342" s="522">
        <v>0</v>
      </c>
      <c r="CB342" s="522">
        <v>0</v>
      </c>
      <c r="CC342" s="503">
        <f t="shared" si="7"/>
        <v>23738933.579899997</v>
      </c>
      <c r="CD342" s="523"/>
      <c r="CE342" s="523"/>
      <c r="CF342" s="523"/>
      <c r="CG342" s="523"/>
      <c r="CH342" s="523"/>
      <c r="CI342" s="523"/>
    </row>
    <row r="343" spans="1:87" s="524" customFormat="1" ht="22.5" customHeight="1" x14ac:dyDescent="0.2">
      <c r="A343" s="521" t="s">
        <v>6519</v>
      </c>
      <c r="B343" s="497" t="s">
        <v>39</v>
      </c>
      <c r="C343" s="498" t="s">
        <v>40</v>
      </c>
      <c r="D343" s="499">
        <v>53020</v>
      </c>
      <c r="E343" s="525" t="s">
        <v>953</v>
      </c>
      <c r="F343" s="500" t="s">
        <v>442</v>
      </c>
      <c r="G343" s="501" t="s">
        <v>443</v>
      </c>
      <c r="H343" s="502">
        <v>0</v>
      </c>
      <c r="I343" s="522">
        <v>15064.75</v>
      </c>
      <c r="J343" s="522">
        <v>168590.35</v>
      </c>
      <c r="K343" s="522">
        <v>2790733</v>
      </c>
      <c r="L343" s="522">
        <v>0</v>
      </c>
      <c r="M343" s="522">
        <v>628969.9</v>
      </c>
      <c r="N343" s="522">
        <v>12319375.720000001</v>
      </c>
      <c r="O343" s="522">
        <v>3460398.87</v>
      </c>
      <c r="P343" s="522">
        <v>0</v>
      </c>
      <c r="Q343" s="522">
        <v>0</v>
      </c>
      <c r="R343" s="522">
        <v>530508</v>
      </c>
      <c r="S343" s="522">
        <v>0</v>
      </c>
      <c r="T343" s="522">
        <v>3902764</v>
      </c>
      <c r="U343" s="522">
        <v>111359.2</v>
      </c>
      <c r="V343" s="522">
        <v>0</v>
      </c>
      <c r="W343" s="522">
        <v>0</v>
      </c>
      <c r="X343" s="522">
        <v>410665.53</v>
      </c>
      <c r="Y343" s="522">
        <v>0</v>
      </c>
      <c r="Z343" s="522">
        <v>6806116.1399999997</v>
      </c>
      <c r="AA343" s="522">
        <v>34011.39</v>
      </c>
      <c r="AB343" s="522">
        <v>638963.54</v>
      </c>
      <c r="AC343" s="522">
        <v>84772.56</v>
      </c>
      <c r="AD343" s="522">
        <v>14667.24</v>
      </c>
      <c r="AE343" s="522">
        <v>0</v>
      </c>
      <c r="AF343" s="522">
        <v>2464975.61</v>
      </c>
      <c r="AG343" s="522">
        <v>0</v>
      </c>
      <c r="AH343" s="522">
        <v>0</v>
      </c>
      <c r="AI343" s="522">
        <v>0</v>
      </c>
      <c r="AJ343" s="522">
        <v>254512.84</v>
      </c>
      <c r="AK343" s="522">
        <v>215921.44</v>
      </c>
      <c r="AL343" s="522">
        <v>457039.02</v>
      </c>
      <c r="AM343" s="522">
        <v>158801.49</v>
      </c>
      <c r="AN343" s="522">
        <v>33717.300000000003</v>
      </c>
      <c r="AO343" s="522">
        <v>89232.07</v>
      </c>
      <c r="AP343" s="522">
        <v>801644.6</v>
      </c>
      <c r="AQ343" s="522">
        <v>127938.83</v>
      </c>
      <c r="AR343" s="522">
        <v>830860.36</v>
      </c>
      <c r="AS343" s="522">
        <v>445277.23</v>
      </c>
      <c r="AT343" s="522">
        <v>741745.57</v>
      </c>
      <c r="AU343" s="522">
        <v>0</v>
      </c>
      <c r="AV343" s="522">
        <v>0</v>
      </c>
      <c r="AW343" s="522">
        <v>42897.65</v>
      </c>
      <c r="AX343" s="522">
        <v>118117.24</v>
      </c>
      <c r="AY343" s="522">
        <v>71275.289999999994</v>
      </c>
      <c r="AZ343" s="522">
        <v>137842.79</v>
      </c>
      <c r="BA343" s="522">
        <v>21831.56</v>
      </c>
      <c r="BB343" s="522">
        <v>0</v>
      </c>
      <c r="BC343" s="522">
        <v>377067.73</v>
      </c>
      <c r="BD343" s="522">
        <v>0</v>
      </c>
      <c r="BE343" s="522">
        <v>0</v>
      </c>
      <c r="BF343" s="522">
        <v>0</v>
      </c>
      <c r="BG343" s="522">
        <v>0</v>
      </c>
      <c r="BH343" s="522">
        <v>2150344.2799</v>
      </c>
      <c r="BI343" s="522">
        <v>0</v>
      </c>
      <c r="BJ343" s="522">
        <v>121185.11</v>
      </c>
      <c r="BK343" s="522">
        <v>0</v>
      </c>
      <c r="BL343" s="522">
        <v>0</v>
      </c>
      <c r="BM343" s="522">
        <v>2386078.4300000002</v>
      </c>
      <c r="BN343" s="522">
        <v>114428.83</v>
      </c>
      <c r="BO343" s="522">
        <v>0</v>
      </c>
      <c r="BP343" s="522">
        <v>58020.01</v>
      </c>
      <c r="BQ343" s="522">
        <v>0</v>
      </c>
      <c r="BR343" s="522">
        <v>0</v>
      </c>
      <c r="BS343" s="522">
        <v>0</v>
      </c>
      <c r="BT343" s="522">
        <v>0</v>
      </c>
      <c r="BU343" s="522">
        <v>0</v>
      </c>
      <c r="BV343" s="522">
        <v>515476.41</v>
      </c>
      <c r="BW343" s="522">
        <v>684488.09</v>
      </c>
      <c r="BX343" s="522">
        <v>0</v>
      </c>
      <c r="BY343" s="522">
        <v>1853947.59</v>
      </c>
      <c r="BZ343" s="522">
        <v>71756.639999999999</v>
      </c>
      <c r="CA343" s="522">
        <v>0</v>
      </c>
      <c r="CB343" s="522">
        <v>0</v>
      </c>
      <c r="CC343" s="503">
        <f t="shared" si="7"/>
        <v>47263384.199899994</v>
      </c>
      <c r="CD343" s="523"/>
      <c r="CE343" s="523"/>
      <c r="CF343" s="523"/>
      <c r="CG343" s="523"/>
      <c r="CH343" s="523"/>
      <c r="CI343" s="523"/>
    </row>
    <row r="344" spans="1:87" s="524" customFormat="1" ht="22.5" customHeight="1" x14ac:dyDescent="0.2">
      <c r="A344" s="521" t="s">
        <v>6519</v>
      </c>
      <c r="B344" s="497" t="s">
        <v>39</v>
      </c>
      <c r="C344" s="498" t="s">
        <v>40</v>
      </c>
      <c r="D344" s="499">
        <v>53020</v>
      </c>
      <c r="E344" s="525" t="s">
        <v>953</v>
      </c>
      <c r="F344" s="500" t="s">
        <v>444</v>
      </c>
      <c r="G344" s="501" t="s">
        <v>445</v>
      </c>
      <c r="H344" s="502">
        <v>13150831.619999999</v>
      </c>
      <c r="I344" s="522">
        <v>139253.10999999999</v>
      </c>
      <c r="J344" s="522">
        <v>44278.27</v>
      </c>
      <c r="K344" s="522">
        <v>58175</v>
      </c>
      <c r="L344" s="522">
        <v>71955.83</v>
      </c>
      <c r="M344" s="522">
        <v>1433895.07</v>
      </c>
      <c r="N344" s="522">
        <v>4432980.9000000004</v>
      </c>
      <c r="O344" s="522">
        <v>10033.31</v>
      </c>
      <c r="P344" s="522">
        <v>0</v>
      </c>
      <c r="Q344" s="522">
        <v>11241257.93</v>
      </c>
      <c r="R344" s="522">
        <v>99254.1</v>
      </c>
      <c r="S344" s="522">
        <v>2955346.1</v>
      </c>
      <c r="T344" s="522">
        <v>0</v>
      </c>
      <c r="U344" s="522">
        <v>2988265.1</v>
      </c>
      <c r="V344" s="522">
        <v>0</v>
      </c>
      <c r="W344" s="522">
        <v>59064.669800000003</v>
      </c>
      <c r="X344" s="522">
        <v>0</v>
      </c>
      <c r="Y344" s="522">
        <v>150688.88</v>
      </c>
      <c r="Z344" s="522">
        <v>1994845.85</v>
      </c>
      <c r="AA344" s="522">
        <v>0</v>
      </c>
      <c r="AB344" s="522">
        <v>667913.56999999995</v>
      </c>
      <c r="AC344" s="522">
        <v>26399.52</v>
      </c>
      <c r="AD344" s="522">
        <v>11468.7</v>
      </c>
      <c r="AE344" s="522">
        <v>0</v>
      </c>
      <c r="AF344" s="522">
        <v>77457.11</v>
      </c>
      <c r="AG344" s="522">
        <v>1231815.8</v>
      </c>
      <c r="AH344" s="522">
        <v>0</v>
      </c>
      <c r="AI344" s="522">
        <v>0</v>
      </c>
      <c r="AJ344" s="522">
        <v>83902.27</v>
      </c>
      <c r="AK344" s="522">
        <v>171872.55</v>
      </c>
      <c r="AL344" s="522">
        <v>186506.87</v>
      </c>
      <c r="AM344" s="522">
        <v>294093.43</v>
      </c>
      <c r="AN344" s="522">
        <v>41010.639999999999</v>
      </c>
      <c r="AO344" s="522">
        <v>983136.18</v>
      </c>
      <c r="AP344" s="522">
        <v>185363.76</v>
      </c>
      <c r="AQ344" s="522">
        <v>83189.33</v>
      </c>
      <c r="AR344" s="522">
        <v>0</v>
      </c>
      <c r="AS344" s="522">
        <v>61387.68</v>
      </c>
      <c r="AT344" s="522">
        <v>200687.43</v>
      </c>
      <c r="AU344" s="522">
        <v>0</v>
      </c>
      <c r="AV344" s="522">
        <v>0</v>
      </c>
      <c r="AW344" s="522">
        <v>0</v>
      </c>
      <c r="AX344" s="522">
        <v>0</v>
      </c>
      <c r="AY344" s="522">
        <v>109478.05</v>
      </c>
      <c r="AZ344" s="522">
        <v>0</v>
      </c>
      <c r="BA344" s="522">
        <v>61498.82</v>
      </c>
      <c r="BB344" s="522">
        <v>0</v>
      </c>
      <c r="BC344" s="522">
        <v>0</v>
      </c>
      <c r="BD344" s="522">
        <v>656517.6</v>
      </c>
      <c r="BE344" s="522">
        <v>0</v>
      </c>
      <c r="BF344" s="522">
        <v>4420273.33</v>
      </c>
      <c r="BG344" s="522">
        <v>0</v>
      </c>
      <c r="BH344" s="522">
        <v>359071.09</v>
      </c>
      <c r="BI344" s="522">
        <v>390495.83</v>
      </c>
      <c r="BJ344" s="522">
        <v>79710.16</v>
      </c>
      <c r="BK344" s="522">
        <v>112019.71</v>
      </c>
      <c r="BL344" s="522">
        <v>93724.51</v>
      </c>
      <c r="BM344" s="522">
        <v>1356646.08</v>
      </c>
      <c r="BN344" s="522">
        <v>4004757</v>
      </c>
      <c r="BO344" s="522">
        <v>446465.53</v>
      </c>
      <c r="BP344" s="522">
        <v>48044.26</v>
      </c>
      <c r="BQ344" s="522">
        <v>271136.61</v>
      </c>
      <c r="BR344" s="522">
        <v>1189185.3500000001</v>
      </c>
      <c r="BS344" s="522">
        <v>556004.66</v>
      </c>
      <c r="BT344" s="522">
        <v>5718329.6600000001</v>
      </c>
      <c r="BU344" s="522">
        <v>189164.32</v>
      </c>
      <c r="BV344" s="522">
        <v>13009.1</v>
      </c>
      <c r="BW344" s="522">
        <v>175894.62</v>
      </c>
      <c r="BX344" s="522">
        <v>47709.21</v>
      </c>
      <c r="BY344" s="522">
        <v>72728.37</v>
      </c>
      <c r="BZ344" s="522">
        <v>871733.25</v>
      </c>
      <c r="CA344" s="522">
        <v>24628.42</v>
      </c>
      <c r="CB344" s="522">
        <v>22843.63</v>
      </c>
      <c r="CC344" s="503">
        <f t="shared" si="7"/>
        <v>64427399.749799982</v>
      </c>
      <c r="CD344" s="523"/>
      <c r="CE344" s="523"/>
      <c r="CF344" s="523"/>
      <c r="CG344" s="523"/>
      <c r="CH344" s="523"/>
      <c r="CI344" s="523"/>
    </row>
    <row r="345" spans="1:87" s="524" customFormat="1" ht="22.5" customHeight="1" x14ac:dyDescent="0.2">
      <c r="A345" s="521" t="s">
        <v>6519</v>
      </c>
      <c r="B345" s="497" t="s">
        <v>39</v>
      </c>
      <c r="C345" s="498" t="s">
        <v>40</v>
      </c>
      <c r="D345" s="499">
        <v>53020</v>
      </c>
      <c r="E345" s="525" t="s">
        <v>953</v>
      </c>
      <c r="F345" s="500" t="s">
        <v>446</v>
      </c>
      <c r="G345" s="501" t="s">
        <v>447</v>
      </c>
      <c r="H345" s="502">
        <v>26254.03</v>
      </c>
      <c r="I345" s="522">
        <v>468258.21</v>
      </c>
      <c r="J345" s="522">
        <v>396513.36</v>
      </c>
      <c r="K345" s="522">
        <v>209026</v>
      </c>
      <c r="L345" s="522">
        <v>0</v>
      </c>
      <c r="M345" s="522">
        <v>56168.77</v>
      </c>
      <c r="N345" s="522">
        <v>0</v>
      </c>
      <c r="O345" s="522">
        <v>0</v>
      </c>
      <c r="P345" s="522">
        <v>0</v>
      </c>
      <c r="Q345" s="522">
        <v>2075923.94</v>
      </c>
      <c r="R345" s="522">
        <v>9838.84</v>
      </c>
      <c r="S345" s="522">
        <v>0</v>
      </c>
      <c r="T345" s="522">
        <v>0</v>
      </c>
      <c r="U345" s="522">
        <v>133798.62</v>
      </c>
      <c r="V345" s="522">
        <v>0</v>
      </c>
      <c r="W345" s="522">
        <v>33600.009899999997</v>
      </c>
      <c r="X345" s="522">
        <v>0</v>
      </c>
      <c r="Y345" s="522">
        <v>0</v>
      </c>
      <c r="Z345" s="522">
        <v>904.34</v>
      </c>
      <c r="AA345" s="522">
        <v>0</v>
      </c>
      <c r="AB345" s="522">
        <v>1029316.18</v>
      </c>
      <c r="AC345" s="522">
        <v>128981.7</v>
      </c>
      <c r="AD345" s="522">
        <v>39651.56</v>
      </c>
      <c r="AE345" s="522">
        <v>0</v>
      </c>
      <c r="AF345" s="522">
        <v>126438</v>
      </c>
      <c r="AG345" s="522">
        <v>587048.19999999995</v>
      </c>
      <c r="AH345" s="522">
        <v>0</v>
      </c>
      <c r="AI345" s="522">
        <v>0</v>
      </c>
      <c r="AJ345" s="522">
        <v>29422.27</v>
      </c>
      <c r="AK345" s="522">
        <v>378044.21</v>
      </c>
      <c r="AL345" s="522">
        <v>45187.23</v>
      </c>
      <c r="AM345" s="522">
        <v>108591.89</v>
      </c>
      <c r="AN345" s="522">
        <v>122937.46</v>
      </c>
      <c r="AO345" s="522">
        <v>564535.93000000005</v>
      </c>
      <c r="AP345" s="522">
        <v>49309.83</v>
      </c>
      <c r="AQ345" s="522">
        <v>208338.35</v>
      </c>
      <c r="AR345" s="522">
        <v>384010.55</v>
      </c>
      <c r="AS345" s="522">
        <v>54804.33</v>
      </c>
      <c r="AT345" s="522">
        <v>24836.79</v>
      </c>
      <c r="AU345" s="522">
        <v>0</v>
      </c>
      <c r="AV345" s="522">
        <v>0</v>
      </c>
      <c r="AW345" s="522">
        <v>210578.4</v>
      </c>
      <c r="AX345" s="522">
        <v>0</v>
      </c>
      <c r="AY345" s="522">
        <v>33707.870000000003</v>
      </c>
      <c r="AZ345" s="522">
        <v>15796.35</v>
      </c>
      <c r="BA345" s="522">
        <v>28536.89</v>
      </c>
      <c r="BB345" s="522">
        <v>0</v>
      </c>
      <c r="BC345" s="522">
        <v>98366.7</v>
      </c>
      <c r="BD345" s="522">
        <v>304301.25</v>
      </c>
      <c r="BE345" s="522">
        <v>0</v>
      </c>
      <c r="BF345" s="522">
        <v>0</v>
      </c>
      <c r="BG345" s="522">
        <v>0</v>
      </c>
      <c r="BH345" s="522">
        <v>1252012.31</v>
      </c>
      <c r="BI345" s="522">
        <v>279864.38</v>
      </c>
      <c r="BJ345" s="522">
        <v>43934.45</v>
      </c>
      <c r="BK345" s="522">
        <v>16347.6</v>
      </c>
      <c r="BL345" s="522">
        <v>0</v>
      </c>
      <c r="BM345" s="522">
        <v>320433.87</v>
      </c>
      <c r="BN345" s="522">
        <v>322621.56</v>
      </c>
      <c r="BO345" s="522">
        <v>166178.56</v>
      </c>
      <c r="BP345" s="522">
        <v>0</v>
      </c>
      <c r="BQ345" s="522">
        <v>4462.26</v>
      </c>
      <c r="BR345" s="522">
        <v>355782.46</v>
      </c>
      <c r="BS345" s="522">
        <v>6879.36</v>
      </c>
      <c r="BT345" s="522">
        <v>447202.2</v>
      </c>
      <c r="BU345" s="522">
        <v>1256535.8700000001</v>
      </c>
      <c r="BV345" s="522">
        <v>15406.25</v>
      </c>
      <c r="BW345" s="522">
        <v>145186.25</v>
      </c>
      <c r="BX345" s="522">
        <v>66463.38</v>
      </c>
      <c r="BY345" s="522">
        <v>52216.56</v>
      </c>
      <c r="BZ345" s="522">
        <v>125525.48</v>
      </c>
      <c r="CA345" s="522">
        <v>158075.63</v>
      </c>
      <c r="CB345" s="522">
        <v>69024.429999999993</v>
      </c>
      <c r="CC345" s="503">
        <f t="shared" si="7"/>
        <v>13087180.919900002</v>
      </c>
      <c r="CD345" s="523"/>
      <c r="CE345" s="523"/>
      <c r="CF345" s="523"/>
      <c r="CG345" s="523"/>
      <c r="CH345" s="523"/>
      <c r="CI345" s="523"/>
    </row>
    <row r="346" spans="1:87" s="524" customFormat="1" ht="22.5" customHeight="1" x14ac:dyDescent="0.2">
      <c r="A346" s="521" t="s">
        <v>6519</v>
      </c>
      <c r="B346" s="497" t="s">
        <v>39</v>
      </c>
      <c r="C346" s="498" t="s">
        <v>40</v>
      </c>
      <c r="D346" s="499">
        <v>53020</v>
      </c>
      <c r="E346" s="525" t="s">
        <v>953</v>
      </c>
      <c r="F346" s="500" t="s">
        <v>448</v>
      </c>
      <c r="G346" s="501" t="s">
        <v>449</v>
      </c>
      <c r="H346" s="502">
        <v>0</v>
      </c>
      <c r="I346" s="522">
        <v>0</v>
      </c>
      <c r="J346" s="522">
        <v>8122.54</v>
      </c>
      <c r="K346" s="522">
        <v>0</v>
      </c>
      <c r="L346" s="522">
        <v>0</v>
      </c>
      <c r="M346" s="522">
        <v>820.82</v>
      </c>
      <c r="N346" s="522">
        <v>0</v>
      </c>
      <c r="O346" s="522">
        <v>0</v>
      </c>
      <c r="P346" s="522">
        <v>0</v>
      </c>
      <c r="Q346" s="522">
        <v>0</v>
      </c>
      <c r="R346" s="522">
        <v>0</v>
      </c>
      <c r="S346" s="522">
        <v>0</v>
      </c>
      <c r="T346" s="522">
        <v>0</v>
      </c>
      <c r="U346" s="522">
        <v>0</v>
      </c>
      <c r="V346" s="522">
        <v>0</v>
      </c>
      <c r="W346" s="522">
        <v>0</v>
      </c>
      <c r="X346" s="522">
        <v>0</v>
      </c>
      <c r="Y346" s="522">
        <v>0</v>
      </c>
      <c r="Z346" s="522">
        <v>0</v>
      </c>
      <c r="AA346" s="522">
        <v>0</v>
      </c>
      <c r="AB346" s="522">
        <v>215664.74</v>
      </c>
      <c r="AC346" s="522">
        <v>0</v>
      </c>
      <c r="AD346" s="522">
        <v>0</v>
      </c>
      <c r="AE346" s="522">
        <v>0</v>
      </c>
      <c r="AF346" s="522">
        <v>27225.19</v>
      </c>
      <c r="AG346" s="522">
        <v>0</v>
      </c>
      <c r="AH346" s="522">
        <v>0</v>
      </c>
      <c r="AI346" s="522">
        <v>0</v>
      </c>
      <c r="AJ346" s="522">
        <v>0</v>
      </c>
      <c r="AK346" s="522">
        <v>0</v>
      </c>
      <c r="AL346" s="522">
        <v>79255</v>
      </c>
      <c r="AM346" s="522">
        <v>0</v>
      </c>
      <c r="AN346" s="522">
        <v>0</v>
      </c>
      <c r="AO346" s="522">
        <v>0</v>
      </c>
      <c r="AP346" s="522">
        <v>0</v>
      </c>
      <c r="AQ346" s="522">
        <v>0</v>
      </c>
      <c r="AR346" s="522">
        <v>0</v>
      </c>
      <c r="AS346" s="522">
        <v>0</v>
      </c>
      <c r="AT346" s="522">
        <v>52147.53</v>
      </c>
      <c r="AU346" s="522">
        <v>0</v>
      </c>
      <c r="AV346" s="522">
        <v>0</v>
      </c>
      <c r="AW346" s="522">
        <v>3983.63</v>
      </c>
      <c r="AX346" s="522">
        <v>0</v>
      </c>
      <c r="AY346" s="522">
        <v>0</v>
      </c>
      <c r="AZ346" s="522">
        <v>0</v>
      </c>
      <c r="BA346" s="522">
        <v>0</v>
      </c>
      <c r="BB346" s="522">
        <v>0</v>
      </c>
      <c r="BC346" s="522">
        <v>0</v>
      </c>
      <c r="BD346" s="522">
        <v>0</v>
      </c>
      <c r="BE346" s="522">
        <v>1460.15</v>
      </c>
      <c r="BF346" s="522">
        <v>0</v>
      </c>
      <c r="BG346" s="522">
        <v>0</v>
      </c>
      <c r="BH346" s="522">
        <v>0</v>
      </c>
      <c r="BI346" s="522">
        <v>208575.94</v>
      </c>
      <c r="BJ346" s="522">
        <v>0</v>
      </c>
      <c r="BK346" s="522">
        <v>0</v>
      </c>
      <c r="BL346" s="522">
        <v>0</v>
      </c>
      <c r="BM346" s="522">
        <v>0</v>
      </c>
      <c r="BN346" s="522">
        <v>77426.22</v>
      </c>
      <c r="BO346" s="522">
        <v>56387.040000000001</v>
      </c>
      <c r="BP346" s="522">
        <v>0</v>
      </c>
      <c r="BQ346" s="522">
        <v>99717.68</v>
      </c>
      <c r="BR346" s="522">
        <v>6723.81</v>
      </c>
      <c r="BS346" s="522">
        <v>0</v>
      </c>
      <c r="BT346" s="522">
        <v>0</v>
      </c>
      <c r="BU346" s="522">
        <v>0</v>
      </c>
      <c r="BV346" s="522">
        <v>0</v>
      </c>
      <c r="BW346" s="522">
        <v>0</v>
      </c>
      <c r="BX346" s="522">
        <v>8726.3799999999992</v>
      </c>
      <c r="BY346" s="522">
        <v>0</v>
      </c>
      <c r="BZ346" s="522">
        <v>0</v>
      </c>
      <c r="CA346" s="522">
        <v>0</v>
      </c>
      <c r="CB346" s="522">
        <v>0</v>
      </c>
      <c r="CC346" s="503">
        <f t="shared" si="7"/>
        <v>846236.67</v>
      </c>
      <c r="CD346" s="523"/>
      <c r="CE346" s="523"/>
      <c r="CF346" s="523"/>
      <c r="CG346" s="523"/>
      <c r="CH346" s="523"/>
      <c r="CI346" s="523"/>
    </row>
    <row r="347" spans="1:87" s="524" customFormat="1" ht="22.5" customHeight="1" x14ac:dyDescent="0.2">
      <c r="A347" s="521" t="s">
        <v>6519</v>
      </c>
      <c r="B347" s="497" t="s">
        <v>39</v>
      </c>
      <c r="C347" s="498" t="s">
        <v>40</v>
      </c>
      <c r="D347" s="499">
        <v>53020</v>
      </c>
      <c r="E347" s="525" t="s">
        <v>953</v>
      </c>
      <c r="F347" s="500" t="s">
        <v>450</v>
      </c>
      <c r="G347" s="501" t="s">
        <v>451</v>
      </c>
      <c r="H347" s="502">
        <v>0</v>
      </c>
      <c r="I347" s="522">
        <v>0</v>
      </c>
      <c r="J347" s="522">
        <v>181347.82</v>
      </c>
      <c r="K347" s="522">
        <v>0</v>
      </c>
      <c r="L347" s="522">
        <v>0</v>
      </c>
      <c r="M347" s="522">
        <v>0</v>
      </c>
      <c r="N347" s="522">
        <v>0</v>
      </c>
      <c r="O347" s="522">
        <v>0</v>
      </c>
      <c r="P347" s="522">
        <v>0</v>
      </c>
      <c r="Q347" s="522">
        <v>0</v>
      </c>
      <c r="R347" s="522">
        <v>38718.35</v>
      </c>
      <c r="S347" s="522">
        <v>0</v>
      </c>
      <c r="T347" s="522">
        <v>0</v>
      </c>
      <c r="U347" s="522">
        <v>187461.08</v>
      </c>
      <c r="V347" s="522">
        <v>0</v>
      </c>
      <c r="W347" s="522">
        <v>0</v>
      </c>
      <c r="X347" s="522">
        <v>0</v>
      </c>
      <c r="Y347" s="522">
        <v>0</v>
      </c>
      <c r="Z347" s="522">
        <v>0</v>
      </c>
      <c r="AA347" s="522">
        <v>0</v>
      </c>
      <c r="AB347" s="522">
        <v>0</v>
      </c>
      <c r="AC347" s="522">
        <v>0</v>
      </c>
      <c r="AD347" s="522">
        <v>0</v>
      </c>
      <c r="AE347" s="522">
        <v>0</v>
      </c>
      <c r="AF347" s="522">
        <v>0</v>
      </c>
      <c r="AG347" s="522">
        <v>0</v>
      </c>
      <c r="AH347" s="522">
        <v>0</v>
      </c>
      <c r="AI347" s="522">
        <v>0</v>
      </c>
      <c r="AJ347" s="522">
        <v>0</v>
      </c>
      <c r="AK347" s="522">
        <v>33068.92</v>
      </c>
      <c r="AL347" s="522">
        <v>0</v>
      </c>
      <c r="AM347" s="522">
        <v>158430.9</v>
      </c>
      <c r="AN347" s="522">
        <v>4656.41</v>
      </c>
      <c r="AO347" s="522">
        <v>0</v>
      </c>
      <c r="AP347" s="522">
        <v>0</v>
      </c>
      <c r="AQ347" s="522">
        <v>0</v>
      </c>
      <c r="AR347" s="522">
        <v>0</v>
      </c>
      <c r="AS347" s="522">
        <v>0</v>
      </c>
      <c r="AT347" s="522">
        <v>0</v>
      </c>
      <c r="AU347" s="522">
        <v>0</v>
      </c>
      <c r="AV347" s="522">
        <v>0</v>
      </c>
      <c r="AW347" s="522">
        <v>14407.34</v>
      </c>
      <c r="AX347" s="522">
        <v>184732.62</v>
      </c>
      <c r="AY347" s="522">
        <v>0</v>
      </c>
      <c r="AZ347" s="522">
        <v>0</v>
      </c>
      <c r="BA347" s="522">
        <v>0</v>
      </c>
      <c r="BB347" s="522">
        <v>0</v>
      </c>
      <c r="BC347" s="522">
        <v>0</v>
      </c>
      <c r="BD347" s="522">
        <v>0</v>
      </c>
      <c r="BE347" s="522">
        <v>0</v>
      </c>
      <c r="BF347" s="522">
        <v>0</v>
      </c>
      <c r="BG347" s="522">
        <v>0</v>
      </c>
      <c r="BH347" s="522">
        <v>0</v>
      </c>
      <c r="BI347" s="522">
        <v>28248</v>
      </c>
      <c r="BJ347" s="522">
        <v>33945.15</v>
      </c>
      <c r="BK347" s="522">
        <v>0</v>
      </c>
      <c r="BL347" s="522">
        <v>0</v>
      </c>
      <c r="BM347" s="522">
        <v>0</v>
      </c>
      <c r="BN347" s="522">
        <v>15459.9</v>
      </c>
      <c r="BO347" s="522">
        <v>9005.17</v>
      </c>
      <c r="BP347" s="522">
        <v>0</v>
      </c>
      <c r="BQ347" s="522">
        <v>0</v>
      </c>
      <c r="BR347" s="522">
        <v>19944.900000000001</v>
      </c>
      <c r="BS347" s="522">
        <v>0</v>
      </c>
      <c r="BT347" s="522">
        <v>0</v>
      </c>
      <c r="BU347" s="522">
        <v>0</v>
      </c>
      <c r="BV347" s="522">
        <v>0</v>
      </c>
      <c r="BW347" s="522">
        <v>0</v>
      </c>
      <c r="BX347" s="522">
        <v>36501.870000000003</v>
      </c>
      <c r="BY347" s="522">
        <v>54541.63</v>
      </c>
      <c r="BZ347" s="522">
        <v>494334.16</v>
      </c>
      <c r="CA347" s="522">
        <v>0</v>
      </c>
      <c r="CB347" s="522">
        <v>0</v>
      </c>
      <c r="CC347" s="503">
        <f t="shared" si="7"/>
        <v>1494804.22</v>
      </c>
      <c r="CD347" s="523"/>
      <c r="CE347" s="523"/>
      <c r="CF347" s="523"/>
      <c r="CG347" s="523"/>
      <c r="CH347" s="523"/>
      <c r="CI347" s="523"/>
    </row>
    <row r="348" spans="1:87" s="524" customFormat="1" ht="22.5" customHeight="1" x14ac:dyDescent="0.2">
      <c r="A348" s="521" t="s">
        <v>6519</v>
      </c>
      <c r="B348" s="497" t="s">
        <v>39</v>
      </c>
      <c r="C348" s="498" t="s">
        <v>40</v>
      </c>
      <c r="D348" s="499">
        <v>53020</v>
      </c>
      <c r="E348" s="525" t="s">
        <v>953</v>
      </c>
      <c r="F348" s="500" t="s">
        <v>452</v>
      </c>
      <c r="G348" s="501" t="s">
        <v>453</v>
      </c>
      <c r="H348" s="502">
        <v>0</v>
      </c>
      <c r="I348" s="522">
        <v>399706.25</v>
      </c>
      <c r="J348" s="522">
        <v>13674.91</v>
      </c>
      <c r="K348" s="522">
        <v>0</v>
      </c>
      <c r="L348" s="522">
        <v>0</v>
      </c>
      <c r="M348" s="522">
        <v>245479.46</v>
      </c>
      <c r="N348" s="522">
        <v>107656.27</v>
      </c>
      <c r="O348" s="522">
        <v>0</v>
      </c>
      <c r="P348" s="522">
        <v>0</v>
      </c>
      <c r="Q348" s="522">
        <v>0</v>
      </c>
      <c r="R348" s="522">
        <v>0</v>
      </c>
      <c r="S348" s="522">
        <v>0</v>
      </c>
      <c r="T348" s="522">
        <v>0</v>
      </c>
      <c r="U348" s="522">
        <v>222512.99</v>
      </c>
      <c r="V348" s="522">
        <v>0</v>
      </c>
      <c r="W348" s="522">
        <v>0</v>
      </c>
      <c r="X348" s="522">
        <v>0</v>
      </c>
      <c r="Y348" s="522">
        <v>0</v>
      </c>
      <c r="Z348" s="522">
        <v>0</v>
      </c>
      <c r="AA348" s="522">
        <v>0</v>
      </c>
      <c r="AB348" s="522">
        <v>10178.129999999999</v>
      </c>
      <c r="AC348" s="522">
        <v>0</v>
      </c>
      <c r="AD348" s="522">
        <v>0</v>
      </c>
      <c r="AE348" s="522">
        <v>0</v>
      </c>
      <c r="AF348" s="522">
        <v>0</v>
      </c>
      <c r="AG348" s="522">
        <v>0</v>
      </c>
      <c r="AH348" s="522">
        <v>0</v>
      </c>
      <c r="AI348" s="522">
        <v>0</v>
      </c>
      <c r="AJ348" s="522">
        <v>0</v>
      </c>
      <c r="AK348" s="522">
        <v>0</v>
      </c>
      <c r="AL348" s="522">
        <v>8030</v>
      </c>
      <c r="AM348" s="522">
        <v>0</v>
      </c>
      <c r="AN348" s="522">
        <v>41925.85</v>
      </c>
      <c r="AO348" s="522">
        <v>16787.22</v>
      </c>
      <c r="AP348" s="522">
        <v>0</v>
      </c>
      <c r="AQ348" s="522">
        <v>0</v>
      </c>
      <c r="AR348" s="522">
        <v>0</v>
      </c>
      <c r="AS348" s="522">
        <v>72745.97</v>
      </c>
      <c r="AT348" s="522">
        <v>0</v>
      </c>
      <c r="AU348" s="522">
        <v>0</v>
      </c>
      <c r="AV348" s="522">
        <v>112184.05</v>
      </c>
      <c r="AW348" s="522">
        <v>32736.63</v>
      </c>
      <c r="AX348" s="522">
        <v>0</v>
      </c>
      <c r="AY348" s="522">
        <v>0</v>
      </c>
      <c r="AZ348" s="522">
        <v>0</v>
      </c>
      <c r="BA348" s="522">
        <v>39153.94</v>
      </c>
      <c r="BB348" s="522">
        <v>0</v>
      </c>
      <c r="BC348" s="522">
        <v>124357.09</v>
      </c>
      <c r="BD348" s="522">
        <v>0</v>
      </c>
      <c r="BE348" s="522">
        <v>0</v>
      </c>
      <c r="BF348" s="522">
        <v>0</v>
      </c>
      <c r="BG348" s="522">
        <v>0</v>
      </c>
      <c r="BH348" s="522">
        <v>115733.61</v>
      </c>
      <c r="BI348" s="522">
        <v>282035.40000000002</v>
      </c>
      <c r="BJ348" s="522">
        <v>0</v>
      </c>
      <c r="BK348" s="522">
        <v>0</v>
      </c>
      <c r="BL348" s="522">
        <v>0</v>
      </c>
      <c r="BM348" s="522">
        <v>403319.21</v>
      </c>
      <c r="BN348" s="522">
        <v>136504.9</v>
      </c>
      <c r="BO348" s="522">
        <v>12312.15</v>
      </c>
      <c r="BP348" s="522">
        <v>0</v>
      </c>
      <c r="BQ348" s="522">
        <v>0</v>
      </c>
      <c r="BR348" s="522">
        <v>0</v>
      </c>
      <c r="BS348" s="522">
        <v>0</v>
      </c>
      <c r="BT348" s="522">
        <v>0</v>
      </c>
      <c r="BU348" s="522">
        <v>0</v>
      </c>
      <c r="BV348" s="522">
        <v>0</v>
      </c>
      <c r="BW348" s="522">
        <v>96941.9</v>
      </c>
      <c r="BX348" s="522">
        <v>86678.61</v>
      </c>
      <c r="BY348" s="522">
        <v>30634.89</v>
      </c>
      <c r="BZ348" s="522">
        <v>0</v>
      </c>
      <c r="CA348" s="522">
        <v>0</v>
      </c>
      <c r="CB348" s="522">
        <v>14115.01</v>
      </c>
      <c r="CC348" s="503">
        <f t="shared" si="7"/>
        <v>2625404.4399999995</v>
      </c>
      <c r="CD348" s="523"/>
      <c r="CE348" s="523"/>
      <c r="CF348" s="523"/>
      <c r="CG348" s="523"/>
      <c r="CH348" s="523"/>
      <c r="CI348" s="523"/>
    </row>
    <row r="349" spans="1:87" s="524" customFormat="1" ht="22.5" customHeight="1" x14ac:dyDescent="0.2">
      <c r="A349" s="521" t="s">
        <v>6519</v>
      </c>
      <c r="B349" s="497" t="s">
        <v>39</v>
      </c>
      <c r="C349" s="498" t="s">
        <v>40</v>
      </c>
      <c r="D349" s="499">
        <v>53020</v>
      </c>
      <c r="E349" s="525" t="s">
        <v>953</v>
      </c>
      <c r="F349" s="500" t="s">
        <v>454</v>
      </c>
      <c r="G349" s="501" t="s">
        <v>455</v>
      </c>
      <c r="H349" s="502">
        <v>0</v>
      </c>
      <c r="I349" s="502">
        <v>0</v>
      </c>
      <c r="J349" s="502">
        <v>0</v>
      </c>
      <c r="K349" s="502">
        <v>0</v>
      </c>
      <c r="L349" s="502">
        <v>0</v>
      </c>
      <c r="M349" s="502">
        <v>0</v>
      </c>
      <c r="N349" s="502">
        <v>0</v>
      </c>
      <c r="O349" s="502">
        <v>0</v>
      </c>
      <c r="P349" s="502">
        <v>0</v>
      </c>
      <c r="Q349" s="502">
        <v>0</v>
      </c>
      <c r="R349" s="502">
        <v>0</v>
      </c>
      <c r="S349" s="502">
        <v>0</v>
      </c>
      <c r="T349" s="502">
        <v>0</v>
      </c>
      <c r="U349" s="502">
        <v>0</v>
      </c>
      <c r="V349" s="502">
        <v>0</v>
      </c>
      <c r="W349" s="502">
        <v>0</v>
      </c>
      <c r="X349" s="502">
        <v>0</v>
      </c>
      <c r="Y349" s="502">
        <v>0</v>
      </c>
      <c r="Z349" s="502">
        <v>0</v>
      </c>
      <c r="AA349" s="502">
        <v>0</v>
      </c>
      <c r="AB349" s="502">
        <v>6762.85</v>
      </c>
      <c r="AC349" s="502">
        <v>0</v>
      </c>
      <c r="AD349" s="502">
        <v>0</v>
      </c>
      <c r="AE349" s="502">
        <v>0</v>
      </c>
      <c r="AF349" s="502">
        <v>0</v>
      </c>
      <c r="AG349" s="502">
        <v>0</v>
      </c>
      <c r="AH349" s="502">
        <v>0</v>
      </c>
      <c r="AI349" s="502">
        <v>0</v>
      </c>
      <c r="AJ349" s="502">
        <v>0</v>
      </c>
      <c r="AK349" s="502">
        <v>0</v>
      </c>
      <c r="AL349" s="502">
        <v>0</v>
      </c>
      <c r="AM349" s="502">
        <v>0</v>
      </c>
      <c r="AN349" s="502">
        <v>0</v>
      </c>
      <c r="AO349" s="502">
        <v>0</v>
      </c>
      <c r="AP349" s="502">
        <v>0</v>
      </c>
      <c r="AQ349" s="502">
        <v>0</v>
      </c>
      <c r="AR349" s="502">
        <v>0</v>
      </c>
      <c r="AS349" s="502">
        <v>0</v>
      </c>
      <c r="AT349" s="502">
        <v>0</v>
      </c>
      <c r="AU349" s="502">
        <v>0</v>
      </c>
      <c r="AV349" s="502">
        <v>0</v>
      </c>
      <c r="AW349" s="502">
        <v>0</v>
      </c>
      <c r="AX349" s="502">
        <v>0</v>
      </c>
      <c r="AY349" s="502">
        <v>0</v>
      </c>
      <c r="AZ349" s="502">
        <v>0</v>
      </c>
      <c r="BA349" s="502">
        <v>0</v>
      </c>
      <c r="BB349" s="502">
        <v>0</v>
      </c>
      <c r="BC349" s="502">
        <v>10472.61</v>
      </c>
      <c r="BD349" s="502">
        <v>0</v>
      </c>
      <c r="BE349" s="502">
        <v>5819.55</v>
      </c>
      <c r="BF349" s="502">
        <v>0</v>
      </c>
      <c r="BG349" s="502">
        <v>0</v>
      </c>
      <c r="BH349" s="502">
        <v>0</v>
      </c>
      <c r="BI349" s="502">
        <v>0</v>
      </c>
      <c r="BJ349" s="502">
        <v>0</v>
      </c>
      <c r="BK349" s="502">
        <v>0</v>
      </c>
      <c r="BL349" s="502">
        <v>0</v>
      </c>
      <c r="BM349" s="502">
        <v>0</v>
      </c>
      <c r="BN349" s="502">
        <v>8427.5</v>
      </c>
      <c r="BO349" s="502">
        <v>0</v>
      </c>
      <c r="BP349" s="502">
        <v>0</v>
      </c>
      <c r="BQ349" s="502">
        <v>0</v>
      </c>
      <c r="BR349" s="502">
        <v>0</v>
      </c>
      <c r="BS349" s="502">
        <v>0</v>
      </c>
      <c r="BT349" s="502">
        <v>0</v>
      </c>
      <c r="BU349" s="502">
        <v>0</v>
      </c>
      <c r="BV349" s="502">
        <v>0</v>
      </c>
      <c r="BW349" s="502">
        <v>0</v>
      </c>
      <c r="BX349" s="502">
        <v>61945.61</v>
      </c>
      <c r="BY349" s="502">
        <v>0</v>
      </c>
      <c r="BZ349" s="502">
        <v>0</v>
      </c>
      <c r="CA349" s="502">
        <v>0</v>
      </c>
      <c r="CB349" s="502">
        <v>0</v>
      </c>
      <c r="CC349" s="503">
        <f t="shared" si="7"/>
        <v>93428.12</v>
      </c>
      <c r="CD349" s="523"/>
      <c r="CE349" s="523"/>
      <c r="CF349" s="523"/>
      <c r="CG349" s="523"/>
      <c r="CH349" s="523"/>
      <c r="CI349" s="523"/>
    </row>
    <row r="350" spans="1:87" s="524" customFormat="1" ht="22.5" customHeight="1" x14ac:dyDescent="0.2">
      <c r="A350" s="521" t="s">
        <v>6519</v>
      </c>
      <c r="B350" s="497" t="s">
        <v>39</v>
      </c>
      <c r="C350" s="498" t="s">
        <v>40</v>
      </c>
      <c r="D350" s="499">
        <v>53020</v>
      </c>
      <c r="E350" s="525" t="s">
        <v>953</v>
      </c>
      <c r="F350" s="500" t="s">
        <v>456</v>
      </c>
      <c r="G350" s="501" t="s">
        <v>457</v>
      </c>
      <c r="H350" s="502">
        <v>0</v>
      </c>
      <c r="I350" s="522">
        <v>26807.89</v>
      </c>
      <c r="J350" s="522">
        <v>276203.11</v>
      </c>
      <c r="K350" s="522">
        <v>333745</v>
      </c>
      <c r="L350" s="522">
        <v>0</v>
      </c>
      <c r="M350" s="522">
        <v>47349.04</v>
      </c>
      <c r="N350" s="522">
        <v>0</v>
      </c>
      <c r="O350" s="522">
        <v>0</v>
      </c>
      <c r="P350" s="522">
        <v>0</v>
      </c>
      <c r="Q350" s="522">
        <v>0</v>
      </c>
      <c r="R350" s="522">
        <v>109054.99</v>
      </c>
      <c r="S350" s="522">
        <v>0</v>
      </c>
      <c r="T350" s="522">
        <v>102663</v>
      </c>
      <c r="U350" s="522">
        <v>0</v>
      </c>
      <c r="V350" s="522">
        <v>0</v>
      </c>
      <c r="W350" s="522">
        <v>0</v>
      </c>
      <c r="X350" s="522">
        <v>248997.21</v>
      </c>
      <c r="Y350" s="522">
        <v>0</v>
      </c>
      <c r="Z350" s="522">
        <v>0</v>
      </c>
      <c r="AA350" s="522">
        <v>0</v>
      </c>
      <c r="AB350" s="522">
        <v>208258.51</v>
      </c>
      <c r="AC350" s="522">
        <v>21708</v>
      </c>
      <c r="AD350" s="522">
        <v>0</v>
      </c>
      <c r="AE350" s="522">
        <v>0</v>
      </c>
      <c r="AF350" s="522">
        <v>0</v>
      </c>
      <c r="AG350" s="522">
        <v>0</v>
      </c>
      <c r="AH350" s="522">
        <v>0</v>
      </c>
      <c r="AI350" s="522">
        <v>0</v>
      </c>
      <c r="AJ350" s="522">
        <v>0</v>
      </c>
      <c r="AK350" s="522">
        <v>0</v>
      </c>
      <c r="AL350" s="522">
        <v>205642.58</v>
      </c>
      <c r="AM350" s="522">
        <v>83191.8</v>
      </c>
      <c r="AN350" s="522">
        <v>0</v>
      </c>
      <c r="AO350" s="522">
        <v>120745.01</v>
      </c>
      <c r="AP350" s="522">
        <v>0</v>
      </c>
      <c r="AQ350" s="522">
        <v>87055.46</v>
      </c>
      <c r="AR350" s="522">
        <v>130560.01</v>
      </c>
      <c r="AS350" s="522">
        <v>108487.81</v>
      </c>
      <c r="AT350" s="522">
        <v>41272.68</v>
      </c>
      <c r="AU350" s="522">
        <v>0</v>
      </c>
      <c r="AV350" s="522">
        <v>0</v>
      </c>
      <c r="AW350" s="522">
        <v>4418.57</v>
      </c>
      <c r="AX350" s="522">
        <v>129944.36</v>
      </c>
      <c r="AY350" s="522">
        <v>0</v>
      </c>
      <c r="AZ350" s="522">
        <v>0</v>
      </c>
      <c r="BA350" s="522">
        <v>0</v>
      </c>
      <c r="BB350" s="522">
        <v>0</v>
      </c>
      <c r="BC350" s="522">
        <v>770415.69</v>
      </c>
      <c r="BD350" s="522">
        <v>0</v>
      </c>
      <c r="BE350" s="522">
        <v>197464.46</v>
      </c>
      <c r="BF350" s="522">
        <v>0</v>
      </c>
      <c r="BG350" s="522">
        <v>0</v>
      </c>
      <c r="BH350" s="522">
        <v>41048.300000000003</v>
      </c>
      <c r="BI350" s="522">
        <v>33678.33</v>
      </c>
      <c r="BJ350" s="522">
        <v>13091.3</v>
      </c>
      <c r="BK350" s="522">
        <v>0</v>
      </c>
      <c r="BL350" s="522">
        <v>0</v>
      </c>
      <c r="BM350" s="522">
        <v>0</v>
      </c>
      <c r="BN350" s="522">
        <v>76056.19</v>
      </c>
      <c r="BO350" s="522">
        <v>0</v>
      </c>
      <c r="BP350" s="522">
        <v>0</v>
      </c>
      <c r="BQ350" s="522">
        <v>0</v>
      </c>
      <c r="BR350" s="522">
        <v>31180.54</v>
      </c>
      <c r="BS350" s="522">
        <v>0</v>
      </c>
      <c r="BT350" s="522">
        <v>0</v>
      </c>
      <c r="BU350" s="522">
        <v>0</v>
      </c>
      <c r="BV350" s="522">
        <v>41959.5</v>
      </c>
      <c r="BW350" s="522">
        <v>0</v>
      </c>
      <c r="BX350" s="522">
        <v>278365.40000000002</v>
      </c>
      <c r="BY350" s="522">
        <v>0</v>
      </c>
      <c r="BZ350" s="522">
        <v>0</v>
      </c>
      <c r="CA350" s="522">
        <v>0</v>
      </c>
      <c r="CB350" s="522">
        <v>0</v>
      </c>
      <c r="CC350" s="503">
        <f t="shared" si="7"/>
        <v>3769364.7399999993</v>
      </c>
      <c r="CD350" s="523"/>
      <c r="CE350" s="523"/>
      <c r="CF350" s="523"/>
      <c r="CG350" s="523"/>
      <c r="CH350" s="523"/>
      <c r="CI350" s="523"/>
    </row>
    <row r="351" spans="1:87" s="524" customFormat="1" ht="22.5" customHeight="1" x14ac:dyDescent="0.2">
      <c r="A351" s="521" t="s">
        <v>6519</v>
      </c>
      <c r="B351" s="497" t="s">
        <v>39</v>
      </c>
      <c r="C351" s="498" t="s">
        <v>40</v>
      </c>
      <c r="D351" s="499">
        <v>53030</v>
      </c>
      <c r="E351" s="525" t="s">
        <v>955</v>
      </c>
      <c r="F351" s="500" t="s">
        <v>458</v>
      </c>
      <c r="G351" s="501" t="s">
        <v>459</v>
      </c>
      <c r="H351" s="502">
        <v>2299167.5699999998</v>
      </c>
      <c r="I351" s="522">
        <v>1644204.75</v>
      </c>
      <c r="J351" s="522">
        <v>1293001.31</v>
      </c>
      <c r="K351" s="522">
        <v>556847</v>
      </c>
      <c r="L351" s="522">
        <v>742040.43</v>
      </c>
      <c r="M351" s="522">
        <v>342573.78</v>
      </c>
      <c r="N351" s="522">
        <v>8598970.1999999993</v>
      </c>
      <c r="O351" s="522">
        <v>1595943.32</v>
      </c>
      <c r="P351" s="522">
        <v>1436374.2</v>
      </c>
      <c r="Q351" s="522">
        <v>3698772.08</v>
      </c>
      <c r="R351" s="522">
        <v>258945.83</v>
      </c>
      <c r="S351" s="522">
        <v>668760.55000000005</v>
      </c>
      <c r="T351" s="522">
        <v>1738948.98</v>
      </c>
      <c r="U351" s="522">
        <v>4821216.72</v>
      </c>
      <c r="V351" s="522">
        <v>87557.73</v>
      </c>
      <c r="W351" s="522">
        <v>152016.07999999999</v>
      </c>
      <c r="X351" s="522">
        <v>206449.35</v>
      </c>
      <c r="Y351" s="522">
        <v>472264.93</v>
      </c>
      <c r="Z351" s="522">
        <v>6271514.8399999999</v>
      </c>
      <c r="AA351" s="522">
        <v>975966.91</v>
      </c>
      <c r="AB351" s="522">
        <v>191148.79999999999</v>
      </c>
      <c r="AC351" s="522">
        <v>4123657.55</v>
      </c>
      <c r="AD351" s="522">
        <v>83866.87</v>
      </c>
      <c r="AE351" s="522">
        <v>90693.46</v>
      </c>
      <c r="AF351" s="522">
        <v>334124.67</v>
      </c>
      <c r="AG351" s="522">
        <v>32073.89</v>
      </c>
      <c r="AH351" s="522">
        <v>110268.07</v>
      </c>
      <c r="AI351" s="522">
        <v>5156887.74</v>
      </c>
      <c r="AJ351" s="522">
        <v>436139.42</v>
      </c>
      <c r="AK351" s="522">
        <v>111110.66</v>
      </c>
      <c r="AL351" s="522">
        <v>133265.47</v>
      </c>
      <c r="AM351" s="522">
        <v>265525.03000000003</v>
      </c>
      <c r="AN351" s="522">
        <v>101311.85</v>
      </c>
      <c r="AO351" s="522">
        <v>427209.01</v>
      </c>
      <c r="AP351" s="522">
        <v>339353.41</v>
      </c>
      <c r="AQ351" s="522">
        <v>258380.59</v>
      </c>
      <c r="AR351" s="522">
        <v>180637.13</v>
      </c>
      <c r="AS351" s="522">
        <v>90788.21</v>
      </c>
      <c r="AT351" s="522">
        <v>157374.39000000001</v>
      </c>
      <c r="AU351" s="522">
        <v>0</v>
      </c>
      <c r="AV351" s="522">
        <v>120213.51</v>
      </c>
      <c r="AW351" s="522">
        <v>332742.96000000002</v>
      </c>
      <c r="AX351" s="522">
        <v>183502.46</v>
      </c>
      <c r="AY351" s="522">
        <v>107055.97</v>
      </c>
      <c r="AZ351" s="522">
        <v>49067.63</v>
      </c>
      <c r="BA351" s="522">
        <v>127797.47</v>
      </c>
      <c r="BB351" s="522">
        <v>3651703.18</v>
      </c>
      <c r="BC351" s="522">
        <v>583232.18000000005</v>
      </c>
      <c r="BD351" s="522">
        <v>562740.67000000004</v>
      </c>
      <c r="BE351" s="522">
        <v>401579.38</v>
      </c>
      <c r="BF351" s="522">
        <v>68575.649999999994</v>
      </c>
      <c r="BG351" s="522">
        <v>147746.59</v>
      </c>
      <c r="BH351" s="522">
        <v>724141.97990000003</v>
      </c>
      <c r="BI351" s="522">
        <v>398252.93</v>
      </c>
      <c r="BJ351" s="522">
        <v>860439.13</v>
      </c>
      <c r="BK351" s="522">
        <v>190532.38</v>
      </c>
      <c r="BL351" s="522">
        <v>209132.25</v>
      </c>
      <c r="BM351" s="522">
        <v>3102009.51</v>
      </c>
      <c r="BN351" s="522">
        <v>398584.7</v>
      </c>
      <c r="BO351" s="522">
        <v>291651.98</v>
      </c>
      <c r="BP351" s="522">
        <v>140441.9</v>
      </c>
      <c r="BQ351" s="522">
        <v>244232.13</v>
      </c>
      <c r="BR351" s="522">
        <v>371985.1</v>
      </c>
      <c r="BS351" s="522">
        <v>238802.89</v>
      </c>
      <c r="BT351" s="522">
        <v>2501235.39</v>
      </c>
      <c r="BU351" s="522">
        <v>220039.41</v>
      </c>
      <c r="BV351" s="522">
        <v>547430.55000000005</v>
      </c>
      <c r="BW351" s="522">
        <v>327902.13</v>
      </c>
      <c r="BX351" s="522">
        <v>764732.92</v>
      </c>
      <c r="BY351" s="522">
        <v>394934.29</v>
      </c>
      <c r="BZ351" s="522">
        <v>250717.53</v>
      </c>
      <c r="CA351" s="522">
        <v>297715.45</v>
      </c>
      <c r="CB351" s="522">
        <v>406613.16</v>
      </c>
      <c r="CC351" s="503">
        <f t="shared" si="7"/>
        <v>69702838.139900014</v>
      </c>
      <c r="CD351" s="523"/>
      <c r="CE351" s="523"/>
      <c r="CF351" s="523"/>
      <c r="CG351" s="523"/>
      <c r="CH351" s="523"/>
      <c r="CI351" s="523"/>
    </row>
    <row r="352" spans="1:87" s="524" customFormat="1" ht="22.5" customHeight="1" x14ac:dyDescent="0.2">
      <c r="A352" s="521" t="s">
        <v>6519</v>
      </c>
      <c r="B352" s="497" t="s">
        <v>39</v>
      </c>
      <c r="C352" s="498" t="s">
        <v>40</v>
      </c>
      <c r="D352" s="499">
        <v>53030</v>
      </c>
      <c r="E352" s="525" t="s">
        <v>955</v>
      </c>
      <c r="F352" s="500" t="s">
        <v>460</v>
      </c>
      <c r="G352" s="501" t="s">
        <v>461</v>
      </c>
      <c r="H352" s="502">
        <v>3117.74</v>
      </c>
      <c r="I352" s="522">
        <v>836624.79</v>
      </c>
      <c r="J352" s="522">
        <v>856820.76</v>
      </c>
      <c r="K352" s="522">
        <v>857575</v>
      </c>
      <c r="L352" s="522">
        <v>150375.63</v>
      </c>
      <c r="M352" s="522">
        <v>728243.48</v>
      </c>
      <c r="N352" s="522">
        <v>2456941.67</v>
      </c>
      <c r="O352" s="522">
        <v>1104792.69</v>
      </c>
      <c r="P352" s="522">
        <v>629108.26</v>
      </c>
      <c r="Q352" s="522">
        <v>941324.67</v>
      </c>
      <c r="R352" s="522">
        <v>146666.63</v>
      </c>
      <c r="S352" s="522">
        <v>1078348.3600000001</v>
      </c>
      <c r="T352" s="522">
        <v>898570</v>
      </c>
      <c r="U352" s="522">
        <v>1508288.65</v>
      </c>
      <c r="V352" s="522">
        <v>14557.82</v>
      </c>
      <c r="W352" s="522">
        <v>1347181.6399000001</v>
      </c>
      <c r="X352" s="522">
        <v>747450</v>
      </c>
      <c r="Y352" s="522">
        <v>519713</v>
      </c>
      <c r="Z352" s="522">
        <v>795223.43</v>
      </c>
      <c r="AA352" s="522">
        <v>466698.54</v>
      </c>
      <c r="AB352" s="522">
        <v>482436.14</v>
      </c>
      <c r="AC352" s="522">
        <v>905012.95</v>
      </c>
      <c r="AD352" s="522">
        <v>0</v>
      </c>
      <c r="AE352" s="522">
        <v>371829.92</v>
      </c>
      <c r="AF352" s="522">
        <v>438203.78</v>
      </c>
      <c r="AG352" s="522">
        <v>473238</v>
      </c>
      <c r="AH352" s="522">
        <v>1411448.83</v>
      </c>
      <c r="AI352" s="522">
        <v>4659639.0599999996</v>
      </c>
      <c r="AJ352" s="522">
        <v>250793.63</v>
      </c>
      <c r="AK352" s="522">
        <v>277316.67</v>
      </c>
      <c r="AL352" s="522">
        <v>8766.65</v>
      </c>
      <c r="AM352" s="522">
        <v>0</v>
      </c>
      <c r="AN352" s="522">
        <v>945339.87</v>
      </c>
      <c r="AO352" s="522">
        <v>400245.22</v>
      </c>
      <c r="AP352" s="522">
        <v>352306.12</v>
      </c>
      <c r="AQ352" s="522">
        <v>756263.28</v>
      </c>
      <c r="AR352" s="522">
        <v>573057.54</v>
      </c>
      <c r="AS352" s="522">
        <v>419113.3</v>
      </c>
      <c r="AT352" s="522">
        <v>292734.11</v>
      </c>
      <c r="AU352" s="522">
        <v>0</v>
      </c>
      <c r="AV352" s="522">
        <v>78338.570000000007</v>
      </c>
      <c r="AW352" s="522">
        <v>81867.33</v>
      </c>
      <c r="AX352" s="522">
        <v>130533.51</v>
      </c>
      <c r="AY352" s="522">
        <v>362743.9</v>
      </c>
      <c r="AZ352" s="522">
        <v>0</v>
      </c>
      <c r="BA352" s="522">
        <v>174627.77</v>
      </c>
      <c r="BB352" s="522">
        <v>0</v>
      </c>
      <c r="BC352" s="522">
        <v>663948.72</v>
      </c>
      <c r="BD352" s="522">
        <v>391588.67</v>
      </c>
      <c r="BE352" s="522">
        <v>113116.52</v>
      </c>
      <c r="BF352" s="522">
        <v>235452.36</v>
      </c>
      <c r="BG352" s="522">
        <v>177533.75</v>
      </c>
      <c r="BH352" s="522">
        <v>618633.36</v>
      </c>
      <c r="BI352" s="522">
        <v>486538.1</v>
      </c>
      <c r="BJ352" s="522">
        <v>411467.58</v>
      </c>
      <c r="BK352" s="522">
        <v>2312</v>
      </c>
      <c r="BL352" s="522">
        <v>98279.83</v>
      </c>
      <c r="BM352" s="522">
        <v>1275438.2</v>
      </c>
      <c r="BN352" s="522">
        <v>870290.06</v>
      </c>
      <c r="BO352" s="522">
        <v>0</v>
      </c>
      <c r="BP352" s="522">
        <v>15986.72</v>
      </c>
      <c r="BQ352" s="522">
        <v>458616.62</v>
      </c>
      <c r="BR352" s="522">
        <v>947361.28000000003</v>
      </c>
      <c r="BS352" s="522">
        <v>0</v>
      </c>
      <c r="BT352" s="522">
        <v>341391.88</v>
      </c>
      <c r="BU352" s="522">
        <v>155223.91</v>
      </c>
      <c r="BV352" s="522">
        <v>288867.58</v>
      </c>
      <c r="BW352" s="522">
        <v>494871.75</v>
      </c>
      <c r="BX352" s="522">
        <v>1015844.96</v>
      </c>
      <c r="BY352" s="522">
        <v>544145.87</v>
      </c>
      <c r="BZ352" s="522">
        <v>498230.31</v>
      </c>
      <c r="CA352" s="522">
        <v>369516.78</v>
      </c>
      <c r="CB352" s="522">
        <v>243208.4</v>
      </c>
      <c r="CC352" s="503">
        <f t="shared" si="7"/>
        <v>40651344.119899996</v>
      </c>
      <c r="CD352" s="523"/>
      <c r="CE352" s="523"/>
      <c r="CF352" s="523"/>
      <c r="CG352" s="523"/>
      <c r="CH352" s="523"/>
      <c r="CI352" s="523"/>
    </row>
    <row r="353" spans="1:87" s="524" customFormat="1" ht="22.5" customHeight="1" x14ac:dyDescent="0.2">
      <c r="A353" s="521" t="s">
        <v>6519</v>
      </c>
      <c r="B353" s="497" t="s">
        <v>39</v>
      </c>
      <c r="C353" s="498" t="s">
        <v>40</v>
      </c>
      <c r="D353" s="499">
        <v>53030</v>
      </c>
      <c r="E353" s="525" t="s">
        <v>955</v>
      </c>
      <c r="F353" s="500" t="s">
        <v>462</v>
      </c>
      <c r="G353" s="501" t="s">
        <v>463</v>
      </c>
      <c r="H353" s="502">
        <v>202908.79999999999</v>
      </c>
      <c r="I353" s="522">
        <v>417513.9</v>
      </c>
      <c r="J353" s="522">
        <v>683082.01</v>
      </c>
      <c r="K353" s="522">
        <v>335737</v>
      </c>
      <c r="L353" s="522">
        <v>12369.11</v>
      </c>
      <c r="M353" s="522">
        <v>63320.94</v>
      </c>
      <c r="N353" s="522">
        <v>2736817.98</v>
      </c>
      <c r="O353" s="522">
        <v>64324.93</v>
      </c>
      <c r="P353" s="522">
        <v>99397.42</v>
      </c>
      <c r="Q353" s="522">
        <v>767285.53</v>
      </c>
      <c r="R353" s="522">
        <v>1100</v>
      </c>
      <c r="S353" s="522">
        <v>55392.7</v>
      </c>
      <c r="T353" s="522">
        <v>871725.88</v>
      </c>
      <c r="U353" s="522">
        <v>643914.56000000006</v>
      </c>
      <c r="V353" s="522">
        <v>355610.38</v>
      </c>
      <c r="W353" s="522">
        <v>5620.6099000000004</v>
      </c>
      <c r="X353" s="522">
        <v>283443.49</v>
      </c>
      <c r="Y353" s="522">
        <v>70842.3</v>
      </c>
      <c r="Z353" s="522">
        <v>455655.5</v>
      </c>
      <c r="AA353" s="522">
        <v>377155.86</v>
      </c>
      <c r="AB353" s="522">
        <v>37724.629999999997</v>
      </c>
      <c r="AC353" s="522">
        <v>1096763.17</v>
      </c>
      <c r="AD353" s="522">
        <v>13753.5</v>
      </c>
      <c r="AE353" s="522">
        <v>4775.6499999999996</v>
      </c>
      <c r="AF353" s="522">
        <v>25219.13</v>
      </c>
      <c r="AG353" s="522">
        <v>2390</v>
      </c>
      <c r="AH353" s="522">
        <v>0</v>
      </c>
      <c r="AI353" s="522">
        <v>2096537.04</v>
      </c>
      <c r="AJ353" s="522">
        <v>91604.21</v>
      </c>
      <c r="AK353" s="522">
        <v>131793.28</v>
      </c>
      <c r="AL353" s="522">
        <v>10410.290000000001</v>
      </c>
      <c r="AM353" s="522">
        <v>89375.41</v>
      </c>
      <c r="AN353" s="522">
        <v>43510.23</v>
      </c>
      <c r="AO353" s="522">
        <v>479961.18</v>
      </c>
      <c r="AP353" s="522">
        <v>238869.41</v>
      </c>
      <c r="AQ353" s="522">
        <v>712028.98</v>
      </c>
      <c r="AR353" s="522">
        <v>46861.51</v>
      </c>
      <c r="AS353" s="522">
        <v>2399.83</v>
      </c>
      <c r="AT353" s="522">
        <v>97068.31</v>
      </c>
      <c r="AU353" s="522">
        <v>0</v>
      </c>
      <c r="AV353" s="522">
        <v>19959.099999999999</v>
      </c>
      <c r="AW353" s="522">
        <v>59740.27</v>
      </c>
      <c r="AX353" s="522">
        <v>96970.01</v>
      </c>
      <c r="AY353" s="522">
        <v>8415.11</v>
      </c>
      <c r="AZ353" s="522">
        <v>8240.34</v>
      </c>
      <c r="BA353" s="522">
        <v>6075.17</v>
      </c>
      <c r="BB353" s="522">
        <v>1030090.68</v>
      </c>
      <c r="BC353" s="522">
        <v>737659.93</v>
      </c>
      <c r="BD353" s="522">
        <v>329514.67</v>
      </c>
      <c r="BE353" s="522">
        <v>169022.4</v>
      </c>
      <c r="BF353" s="522">
        <v>0</v>
      </c>
      <c r="BG353" s="522">
        <v>3798.88</v>
      </c>
      <c r="BH353" s="522">
        <v>255956.0099</v>
      </c>
      <c r="BI353" s="522">
        <v>52458.17</v>
      </c>
      <c r="BJ353" s="522">
        <v>151663.54</v>
      </c>
      <c r="BK353" s="522">
        <v>12323.61</v>
      </c>
      <c r="BL353" s="522">
        <v>68936.37</v>
      </c>
      <c r="BM353" s="522">
        <v>713375.02</v>
      </c>
      <c r="BN353" s="522">
        <v>22645.06</v>
      </c>
      <c r="BO353" s="522">
        <v>57733.39</v>
      </c>
      <c r="BP353" s="522">
        <v>29181.83</v>
      </c>
      <c r="BQ353" s="522">
        <v>27692.85</v>
      </c>
      <c r="BR353" s="522">
        <v>157183.63</v>
      </c>
      <c r="BS353" s="522">
        <v>4907.41</v>
      </c>
      <c r="BT353" s="522">
        <v>175646.16</v>
      </c>
      <c r="BU353" s="522">
        <v>90081.16</v>
      </c>
      <c r="BV353" s="522">
        <v>16239.87</v>
      </c>
      <c r="BW353" s="522">
        <v>341234.99</v>
      </c>
      <c r="BX353" s="522">
        <v>36972.36</v>
      </c>
      <c r="BY353" s="522">
        <v>61865.87</v>
      </c>
      <c r="BZ353" s="522">
        <v>52801.7</v>
      </c>
      <c r="CA353" s="522">
        <v>68046.149999999994</v>
      </c>
      <c r="CB353" s="522">
        <v>20770.240000000002</v>
      </c>
      <c r="CC353" s="503">
        <f t="shared" si="7"/>
        <v>18611466.609799992</v>
      </c>
      <c r="CD353" s="523"/>
      <c r="CE353" s="523"/>
      <c r="CF353" s="523"/>
      <c r="CG353" s="523"/>
      <c r="CH353" s="523"/>
      <c r="CI353" s="523"/>
    </row>
    <row r="354" spans="1:87" s="524" customFormat="1" ht="22.5" customHeight="1" x14ac:dyDescent="0.2">
      <c r="A354" s="521" t="s">
        <v>6519</v>
      </c>
      <c r="B354" s="497" t="s">
        <v>39</v>
      </c>
      <c r="C354" s="498" t="s">
        <v>40</v>
      </c>
      <c r="D354" s="499">
        <v>53030</v>
      </c>
      <c r="E354" s="525" t="s">
        <v>955</v>
      </c>
      <c r="F354" s="500" t="s">
        <v>464</v>
      </c>
      <c r="G354" s="501" t="s">
        <v>465</v>
      </c>
      <c r="H354" s="502">
        <v>544150.17000000004</v>
      </c>
      <c r="I354" s="522">
        <v>364886.04</v>
      </c>
      <c r="J354" s="522">
        <v>107274.49</v>
      </c>
      <c r="K354" s="522">
        <v>49345</v>
      </c>
      <c r="L354" s="522">
        <v>66994.460000000006</v>
      </c>
      <c r="M354" s="522">
        <v>19133.02</v>
      </c>
      <c r="N354" s="522">
        <v>2647393</v>
      </c>
      <c r="O354" s="522">
        <v>266681.2</v>
      </c>
      <c r="P354" s="522">
        <v>81309.259999999995</v>
      </c>
      <c r="Q354" s="522">
        <v>516467.84</v>
      </c>
      <c r="R354" s="522">
        <v>71130.509999999995</v>
      </c>
      <c r="S354" s="522">
        <v>118865.84</v>
      </c>
      <c r="T354" s="522">
        <v>259337.60000000001</v>
      </c>
      <c r="U354" s="522">
        <v>333380.18</v>
      </c>
      <c r="V354" s="522">
        <v>1418.47</v>
      </c>
      <c r="W354" s="522">
        <v>43021.53</v>
      </c>
      <c r="X354" s="522">
        <v>27028.44</v>
      </c>
      <c r="Y354" s="522">
        <v>93803.63</v>
      </c>
      <c r="Z354" s="522">
        <v>337660.36</v>
      </c>
      <c r="AA354" s="522">
        <v>205644.37</v>
      </c>
      <c r="AB354" s="522">
        <v>115513.77</v>
      </c>
      <c r="AC354" s="522">
        <v>424579.59</v>
      </c>
      <c r="AD354" s="522">
        <v>118432.69</v>
      </c>
      <c r="AE354" s="522">
        <v>14330.36</v>
      </c>
      <c r="AF354" s="522">
        <v>63826.77</v>
      </c>
      <c r="AG354" s="522">
        <v>10664.8</v>
      </c>
      <c r="AH354" s="522">
        <v>0</v>
      </c>
      <c r="AI354" s="522">
        <v>2213776.4500000002</v>
      </c>
      <c r="AJ354" s="522">
        <v>52759.58</v>
      </c>
      <c r="AK354" s="522">
        <v>15656.67</v>
      </c>
      <c r="AL354" s="522">
        <v>57643.9</v>
      </c>
      <c r="AM354" s="522">
        <v>33010.959999999999</v>
      </c>
      <c r="AN354" s="522">
        <v>3138.65</v>
      </c>
      <c r="AO354" s="522">
        <v>46333.85</v>
      </c>
      <c r="AP354" s="522">
        <v>36149.89</v>
      </c>
      <c r="AQ354" s="522">
        <v>21638.5</v>
      </c>
      <c r="AR354" s="522">
        <v>99856.79</v>
      </c>
      <c r="AS354" s="522">
        <v>18408.080000000002</v>
      </c>
      <c r="AT354" s="522">
        <v>18645.88</v>
      </c>
      <c r="AU354" s="522">
        <v>0</v>
      </c>
      <c r="AV354" s="522">
        <v>70994.83</v>
      </c>
      <c r="AW354" s="522">
        <v>37584.370000000003</v>
      </c>
      <c r="AX354" s="522">
        <v>49286.46</v>
      </c>
      <c r="AY354" s="522">
        <v>38957.33</v>
      </c>
      <c r="AZ354" s="522">
        <v>25161.67</v>
      </c>
      <c r="BA354" s="522">
        <v>34585.300000000003</v>
      </c>
      <c r="BB354" s="522">
        <v>1076861.5</v>
      </c>
      <c r="BC354" s="522">
        <v>99276.11</v>
      </c>
      <c r="BD354" s="522">
        <v>92987.41</v>
      </c>
      <c r="BE354" s="522">
        <v>93810.14</v>
      </c>
      <c r="BF354" s="522">
        <v>0</v>
      </c>
      <c r="BG354" s="522">
        <v>10731.58</v>
      </c>
      <c r="BH354" s="522">
        <v>184282.87</v>
      </c>
      <c r="BI354" s="522">
        <v>141188.96</v>
      </c>
      <c r="BJ354" s="522">
        <v>100772.19</v>
      </c>
      <c r="BK354" s="522">
        <v>34462.97</v>
      </c>
      <c r="BL354" s="522">
        <v>45724.7</v>
      </c>
      <c r="BM354" s="522">
        <v>733306.52</v>
      </c>
      <c r="BN354" s="522">
        <v>36182.89</v>
      </c>
      <c r="BO354" s="522">
        <v>22706.05</v>
      </c>
      <c r="BP354" s="522">
        <v>7124.78</v>
      </c>
      <c r="BQ354" s="522">
        <v>2831.24</v>
      </c>
      <c r="BR354" s="522">
        <v>76206.77</v>
      </c>
      <c r="BS354" s="522">
        <v>5476.3</v>
      </c>
      <c r="BT354" s="522">
        <v>337281.03</v>
      </c>
      <c r="BU354" s="522">
        <v>31669.439999999999</v>
      </c>
      <c r="BV354" s="522">
        <v>185990.94</v>
      </c>
      <c r="BW354" s="522">
        <v>2965.44</v>
      </c>
      <c r="BX354" s="522">
        <v>36249.01</v>
      </c>
      <c r="BY354" s="522">
        <v>39928.67</v>
      </c>
      <c r="BZ354" s="522">
        <v>88539.45</v>
      </c>
      <c r="CA354" s="522">
        <v>55175.21</v>
      </c>
      <c r="CB354" s="522">
        <v>74295.81</v>
      </c>
      <c r="CC354" s="503">
        <f t="shared" si="7"/>
        <v>13391890.530000001</v>
      </c>
      <c r="CD354" s="523"/>
      <c r="CE354" s="523"/>
      <c r="CF354" s="523"/>
      <c r="CG354" s="523"/>
      <c r="CH354" s="523"/>
      <c r="CI354" s="523"/>
    </row>
    <row r="355" spans="1:87" s="524" customFormat="1" ht="22.5" customHeight="1" x14ac:dyDescent="0.2">
      <c r="A355" s="521" t="s">
        <v>6519</v>
      </c>
      <c r="B355" s="497" t="s">
        <v>39</v>
      </c>
      <c r="C355" s="498" t="s">
        <v>40</v>
      </c>
      <c r="D355" s="499">
        <v>53030</v>
      </c>
      <c r="E355" s="525" t="s">
        <v>955</v>
      </c>
      <c r="F355" s="500" t="s">
        <v>466</v>
      </c>
      <c r="G355" s="501" t="s">
        <v>467</v>
      </c>
      <c r="H355" s="502">
        <v>0</v>
      </c>
      <c r="I355" s="522">
        <v>91078.86</v>
      </c>
      <c r="J355" s="522">
        <v>0</v>
      </c>
      <c r="K355" s="522">
        <v>24625</v>
      </c>
      <c r="L355" s="522">
        <v>15143.6</v>
      </c>
      <c r="M355" s="522">
        <v>0</v>
      </c>
      <c r="N355" s="522">
        <v>497391.84</v>
      </c>
      <c r="O355" s="522">
        <v>23059.86</v>
      </c>
      <c r="P355" s="522">
        <v>5617.5</v>
      </c>
      <c r="Q355" s="522">
        <v>66175.78</v>
      </c>
      <c r="R355" s="522">
        <v>46583.3</v>
      </c>
      <c r="S355" s="522">
        <v>32770.339999999997</v>
      </c>
      <c r="T355" s="522">
        <v>0</v>
      </c>
      <c r="U355" s="522">
        <v>116558.93</v>
      </c>
      <c r="V355" s="522">
        <v>9521.7099999999991</v>
      </c>
      <c r="W355" s="522">
        <v>289.49</v>
      </c>
      <c r="X355" s="522">
        <v>0</v>
      </c>
      <c r="Y355" s="522">
        <v>1177.8699999999999</v>
      </c>
      <c r="Z355" s="522">
        <v>0</v>
      </c>
      <c r="AA355" s="522">
        <v>5333.93</v>
      </c>
      <c r="AB355" s="522">
        <v>69599.08</v>
      </c>
      <c r="AC355" s="522">
        <v>36492.57</v>
      </c>
      <c r="AD355" s="522">
        <v>1678.37</v>
      </c>
      <c r="AE355" s="522">
        <v>3503.94</v>
      </c>
      <c r="AF355" s="522">
        <v>9875.1</v>
      </c>
      <c r="AG355" s="522">
        <v>7886.4</v>
      </c>
      <c r="AH355" s="522">
        <v>0</v>
      </c>
      <c r="AI355" s="522">
        <v>79166.13</v>
      </c>
      <c r="AJ355" s="522">
        <v>54817.11</v>
      </c>
      <c r="AK355" s="522">
        <v>7273.5</v>
      </c>
      <c r="AL355" s="522">
        <v>0</v>
      </c>
      <c r="AM355" s="522">
        <v>0</v>
      </c>
      <c r="AN355" s="522">
        <v>16743.13</v>
      </c>
      <c r="AO355" s="522">
        <v>37508.43</v>
      </c>
      <c r="AP355" s="522">
        <v>7007.04</v>
      </c>
      <c r="AQ355" s="522">
        <v>3144.17</v>
      </c>
      <c r="AR355" s="522">
        <v>30029.200000000001</v>
      </c>
      <c r="AS355" s="522">
        <v>0</v>
      </c>
      <c r="AT355" s="522">
        <v>4140.5600000000004</v>
      </c>
      <c r="AU355" s="522">
        <v>0</v>
      </c>
      <c r="AV355" s="522">
        <v>794.38</v>
      </c>
      <c r="AW355" s="522">
        <v>11063.95</v>
      </c>
      <c r="AX355" s="522">
        <v>12200.2</v>
      </c>
      <c r="AY355" s="522">
        <v>0</v>
      </c>
      <c r="AZ355" s="522">
        <v>0</v>
      </c>
      <c r="BA355" s="522">
        <v>3077.16</v>
      </c>
      <c r="BB355" s="522">
        <v>46499.57</v>
      </c>
      <c r="BC355" s="522">
        <v>86869.77</v>
      </c>
      <c r="BD355" s="522">
        <v>0</v>
      </c>
      <c r="BE355" s="522">
        <v>271592.96999999997</v>
      </c>
      <c r="BF355" s="522">
        <v>0</v>
      </c>
      <c r="BG355" s="522">
        <v>17186.16</v>
      </c>
      <c r="BH355" s="522">
        <v>18546.009999999998</v>
      </c>
      <c r="BI355" s="522">
        <v>17647.830000000002</v>
      </c>
      <c r="BJ355" s="522">
        <v>34125.03</v>
      </c>
      <c r="BK355" s="522">
        <v>5678.01</v>
      </c>
      <c r="BL355" s="522">
        <v>1530.79</v>
      </c>
      <c r="BM355" s="522">
        <v>241971.23</v>
      </c>
      <c r="BN355" s="522">
        <v>28191.16</v>
      </c>
      <c r="BO355" s="522">
        <v>3035.17</v>
      </c>
      <c r="BP355" s="522">
        <v>4945.29</v>
      </c>
      <c r="BQ355" s="522">
        <v>472.74</v>
      </c>
      <c r="BR355" s="522">
        <v>0</v>
      </c>
      <c r="BS355" s="522">
        <v>3207.16</v>
      </c>
      <c r="BT355" s="522">
        <v>66035.64</v>
      </c>
      <c r="BU355" s="522">
        <v>0</v>
      </c>
      <c r="BV355" s="522">
        <v>19050.73</v>
      </c>
      <c r="BW355" s="522">
        <v>24551.09</v>
      </c>
      <c r="BX355" s="522">
        <v>1534.06</v>
      </c>
      <c r="BY355" s="522">
        <v>60743.3</v>
      </c>
      <c r="BZ355" s="522">
        <v>36238.959999999999</v>
      </c>
      <c r="CA355" s="522">
        <v>755.91</v>
      </c>
      <c r="CB355" s="522">
        <v>0</v>
      </c>
      <c r="CC355" s="503">
        <f t="shared" si="7"/>
        <v>2321737.0099999998</v>
      </c>
      <c r="CD355" s="523"/>
      <c r="CE355" s="523"/>
      <c r="CF355" s="523"/>
      <c r="CG355" s="523"/>
      <c r="CH355" s="523"/>
      <c r="CI355" s="523"/>
    </row>
    <row r="356" spans="1:87" s="524" customFormat="1" ht="22.5" customHeight="1" x14ac:dyDescent="0.2">
      <c r="A356" s="521" t="s">
        <v>6519</v>
      </c>
      <c r="B356" s="497" t="s">
        <v>39</v>
      </c>
      <c r="C356" s="498" t="s">
        <v>40</v>
      </c>
      <c r="D356" s="499">
        <v>53030</v>
      </c>
      <c r="E356" s="525" t="s">
        <v>955</v>
      </c>
      <c r="F356" s="500" t="s">
        <v>468</v>
      </c>
      <c r="G356" s="501" t="s">
        <v>469</v>
      </c>
      <c r="H356" s="502">
        <v>0</v>
      </c>
      <c r="I356" s="522">
        <v>227585.84</v>
      </c>
      <c r="J356" s="522">
        <v>87016.71</v>
      </c>
      <c r="K356" s="522">
        <v>52951</v>
      </c>
      <c r="L356" s="522">
        <v>8384.57</v>
      </c>
      <c r="M356" s="522">
        <v>15035.62</v>
      </c>
      <c r="N356" s="522">
        <v>0</v>
      </c>
      <c r="O356" s="522">
        <v>285.33</v>
      </c>
      <c r="P356" s="522">
        <v>0</v>
      </c>
      <c r="Q356" s="522">
        <v>10588.38</v>
      </c>
      <c r="R356" s="522">
        <v>2291.63</v>
      </c>
      <c r="S356" s="522">
        <v>0</v>
      </c>
      <c r="T356" s="522">
        <v>444.03</v>
      </c>
      <c r="U356" s="522">
        <v>349055.75</v>
      </c>
      <c r="V356" s="522">
        <v>0</v>
      </c>
      <c r="W356" s="522">
        <v>0</v>
      </c>
      <c r="X356" s="522">
        <v>0</v>
      </c>
      <c r="Y356" s="522">
        <v>0</v>
      </c>
      <c r="Z356" s="522">
        <v>0</v>
      </c>
      <c r="AA356" s="522">
        <v>0</v>
      </c>
      <c r="AB356" s="522">
        <v>0</v>
      </c>
      <c r="AC356" s="522">
        <v>4717.66</v>
      </c>
      <c r="AD356" s="522">
        <v>0</v>
      </c>
      <c r="AE356" s="522">
        <v>0</v>
      </c>
      <c r="AF356" s="522">
        <v>0</v>
      </c>
      <c r="AG356" s="522">
        <v>3180.6</v>
      </c>
      <c r="AH356" s="522">
        <v>0</v>
      </c>
      <c r="AI356" s="522">
        <v>0</v>
      </c>
      <c r="AJ356" s="522">
        <v>0</v>
      </c>
      <c r="AK356" s="522">
        <v>0</v>
      </c>
      <c r="AL356" s="522">
        <v>0</v>
      </c>
      <c r="AM356" s="522">
        <v>338.62</v>
      </c>
      <c r="AN356" s="522">
        <v>2774.18</v>
      </c>
      <c r="AO356" s="522">
        <v>0</v>
      </c>
      <c r="AP356" s="522">
        <v>0</v>
      </c>
      <c r="AQ356" s="522">
        <v>2496.2199999999998</v>
      </c>
      <c r="AR356" s="522">
        <v>0</v>
      </c>
      <c r="AS356" s="522">
        <v>0</v>
      </c>
      <c r="AT356" s="522">
        <v>0</v>
      </c>
      <c r="AU356" s="522">
        <v>0</v>
      </c>
      <c r="AV356" s="522">
        <v>13675.55</v>
      </c>
      <c r="AW356" s="522">
        <v>0</v>
      </c>
      <c r="AX356" s="522">
        <v>26268.76</v>
      </c>
      <c r="AY356" s="522">
        <v>0</v>
      </c>
      <c r="AZ356" s="522">
        <v>0</v>
      </c>
      <c r="BA356" s="522">
        <v>0</v>
      </c>
      <c r="BB356" s="522">
        <v>0</v>
      </c>
      <c r="BC356" s="522">
        <v>3343.96</v>
      </c>
      <c r="BD356" s="522">
        <v>46391.76</v>
      </c>
      <c r="BE356" s="522">
        <v>8249.89</v>
      </c>
      <c r="BF356" s="522">
        <v>0</v>
      </c>
      <c r="BG356" s="522">
        <v>0</v>
      </c>
      <c r="BH356" s="522">
        <v>1268.3715</v>
      </c>
      <c r="BI356" s="522">
        <v>113224.28</v>
      </c>
      <c r="BJ356" s="522">
        <v>1620.14</v>
      </c>
      <c r="BK356" s="522">
        <v>0</v>
      </c>
      <c r="BL356" s="522">
        <v>0</v>
      </c>
      <c r="BM356" s="522">
        <v>15859.45</v>
      </c>
      <c r="BN356" s="522">
        <v>494580.96</v>
      </c>
      <c r="BO356" s="522">
        <v>0</v>
      </c>
      <c r="BP356" s="522">
        <v>55259.61</v>
      </c>
      <c r="BQ356" s="522">
        <v>25600.560000000001</v>
      </c>
      <c r="BR356" s="522">
        <v>0</v>
      </c>
      <c r="BS356" s="522">
        <v>8033.33</v>
      </c>
      <c r="BT356" s="522">
        <v>0</v>
      </c>
      <c r="BU356" s="522">
        <v>0</v>
      </c>
      <c r="BV356" s="522">
        <v>11697.72</v>
      </c>
      <c r="BW356" s="522">
        <v>111347.82</v>
      </c>
      <c r="BX356" s="522">
        <v>3007.48</v>
      </c>
      <c r="BY356" s="522">
        <v>20128.009999999998</v>
      </c>
      <c r="BZ356" s="522">
        <v>0</v>
      </c>
      <c r="CA356" s="522">
        <v>1868.16</v>
      </c>
      <c r="CB356" s="522">
        <v>1027.32</v>
      </c>
      <c r="CC356" s="503">
        <f t="shared" si="7"/>
        <v>1729599.2715000005</v>
      </c>
      <c r="CD356" s="523"/>
      <c r="CE356" s="523"/>
      <c r="CF356" s="523"/>
      <c r="CG356" s="523"/>
      <c r="CH356" s="523"/>
      <c r="CI356" s="523"/>
    </row>
    <row r="357" spans="1:87" s="524" customFormat="1" ht="22.5" customHeight="1" x14ac:dyDescent="0.2">
      <c r="A357" s="521" t="s">
        <v>6519</v>
      </c>
      <c r="B357" s="497" t="s">
        <v>39</v>
      </c>
      <c r="C357" s="498" t="s">
        <v>40</v>
      </c>
      <c r="D357" s="499">
        <v>53030</v>
      </c>
      <c r="E357" s="525" t="s">
        <v>955</v>
      </c>
      <c r="F357" s="500" t="s">
        <v>470</v>
      </c>
      <c r="G357" s="501" t="s">
        <v>471</v>
      </c>
      <c r="H357" s="502">
        <v>29145008.670000002</v>
      </c>
      <c r="I357" s="522">
        <v>7355978.5199999996</v>
      </c>
      <c r="J357" s="522">
        <v>13577523.789999999</v>
      </c>
      <c r="K357" s="522">
        <v>4542992</v>
      </c>
      <c r="L357" s="522">
        <v>3866329.43</v>
      </c>
      <c r="M357" s="522">
        <v>1591196.43</v>
      </c>
      <c r="N357" s="522">
        <v>104050907.94</v>
      </c>
      <c r="O357" s="522">
        <v>16462845.050000001</v>
      </c>
      <c r="P357" s="522">
        <v>2725882.55</v>
      </c>
      <c r="Q357" s="522">
        <v>41294899.560000002</v>
      </c>
      <c r="R357" s="522">
        <v>1528429.32</v>
      </c>
      <c r="S357" s="522">
        <v>5566176.7999999998</v>
      </c>
      <c r="T357" s="522">
        <v>22180739.5</v>
      </c>
      <c r="U357" s="522">
        <v>15732178.630000001</v>
      </c>
      <c r="V357" s="522">
        <v>900672.59</v>
      </c>
      <c r="W357" s="522">
        <v>3117610.2897999999</v>
      </c>
      <c r="X357" s="522">
        <v>3429588.35</v>
      </c>
      <c r="Y357" s="522">
        <v>1878656.39</v>
      </c>
      <c r="Z357" s="522">
        <v>44565326.130000003</v>
      </c>
      <c r="AA357" s="522">
        <v>12037142.74</v>
      </c>
      <c r="AB357" s="522">
        <v>6287299.2400000002</v>
      </c>
      <c r="AC357" s="522">
        <v>19928174.460000001</v>
      </c>
      <c r="AD357" s="522">
        <v>1374249.31</v>
      </c>
      <c r="AE357" s="522">
        <v>1545136.34</v>
      </c>
      <c r="AF357" s="522">
        <v>1888690.18</v>
      </c>
      <c r="AG357" s="522">
        <v>532558.29</v>
      </c>
      <c r="AH357" s="522">
        <v>245112.82</v>
      </c>
      <c r="AI357" s="522">
        <v>91051912.659999996</v>
      </c>
      <c r="AJ357" s="522">
        <v>3858275.92</v>
      </c>
      <c r="AK357" s="522">
        <v>1200796.33</v>
      </c>
      <c r="AL357" s="522">
        <v>1092130.48</v>
      </c>
      <c r="AM357" s="522">
        <v>1474213.36</v>
      </c>
      <c r="AN357" s="522">
        <v>3203582.74</v>
      </c>
      <c r="AO357" s="522">
        <v>1763476.6</v>
      </c>
      <c r="AP357" s="522">
        <v>2128576.2999999998</v>
      </c>
      <c r="AQ357" s="522">
        <v>4530404.1100000003</v>
      </c>
      <c r="AR357" s="522">
        <v>2604212.4900000002</v>
      </c>
      <c r="AS357" s="522">
        <v>1788009.64</v>
      </c>
      <c r="AT357" s="522">
        <v>1270115.68</v>
      </c>
      <c r="AU357" s="522">
        <v>0</v>
      </c>
      <c r="AV357" s="522">
        <v>2076571.85</v>
      </c>
      <c r="AW357" s="522">
        <v>2165333.4300000002</v>
      </c>
      <c r="AX357" s="522">
        <v>2381394.9</v>
      </c>
      <c r="AY357" s="522">
        <v>1171614.01</v>
      </c>
      <c r="AZ357" s="522">
        <v>164945.26</v>
      </c>
      <c r="BA357" s="522">
        <v>1348383.73</v>
      </c>
      <c r="BB357" s="522">
        <v>43369984.75</v>
      </c>
      <c r="BC357" s="522">
        <v>2415748.73</v>
      </c>
      <c r="BD357" s="522">
        <v>3867627.99</v>
      </c>
      <c r="BE357" s="522">
        <v>2990969.07</v>
      </c>
      <c r="BF357" s="522">
        <v>357139.42</v>
      </c>
      <c r="BG357" s="522">
        <v>1237019.81</v>
      </c>
      <c r="BH357" s="522">
        <v>8822392.5800000001</v>
      </c>
      <c r="BI357" s="522">
        <v>6382734.3099999996</v>
      </c>
      <c r="BJ357" s="522">
        <v>2401843.9700000002</v>
      </c>
      <c r="BK357" s="522">
        <v>1158143.6599999999</v>
      </c>
      <c r="BL357" s="522">
        <v>346846.01</v>
      </c>
      <c r="BM357" s="522">
        <v>33670887.979999997</v>
      </c>
      <c r="BN357" s="522">
        <v>18321327.690000001</v>
      </c>
      <c r="BO357" s="522">
        <v>1825247.73</v>
      </c>
      <c r="BP357" s="522">
        <v>1072909.3799999999</v>
      </c>
      <c r="BQ357" s="522">
        <v>2297498.77</v>
      </c>
      <c r="BR357" s="522">
        <v>2213191.0099999998</v>
      </c>
      <c r="BS357" s="522">
        <v>1209997.1399999999</v>
      </c>
      <c r="BT357" s="522">
        <v>21571322.149999999</v>
      </c>
      <c r="BU357" s="522">
        <v>1925082.05</v>
      </c>
      <c r="BV357" s="522">
        <v>3336487.66</v>
      </c>
      <c r="BW357" s="522">
        <v>2955842.89</v>
      </c>
      <c r="BX357" s="522">
        <v>1270830.49</v>
      </c>
      <c r="BY357" s="522">
        <v>3057585.34</v>
      </c>
      <c r="BZ357" s="522">
        <v>2203281.2400000002</v>
      </c>
      <c r="CA357" s="522">
        <v>1019144.15</v>
      </c>
      <c r="CB357" s="522">
        <v>1268250.32</v>
      </c>
      <c r="CC357" s="503">
        <f t="shared" si="7"/>
        <v>665194591.09979999</v>
      </c>
      <c r="CD357" s="523"/>
      <c r="CE357" s="523"/>
      <c r="CF357" s="523"/>
      <c r="CG357" s="523"/>
      <c r="CH357" s="523"/>
      <c r="CI357" s="523"/>
    </row>
    <row r="358" spans="1:87" s="524" customFormat="1" ht="22.5" customHeight="1" x14ac:dyDescent="0.2">
      <c r="A358" s="521" t="s">
        <v>6519</v>
      </c>
      <c r="B358" s="497" t="s">
        <v>39</v>
      </c>
      <c r="C358" s="498" t="s">
        <v>40</v>
      </c>
      <c r="D358" s="499">
        <v>53030</v>
      </c>
      <c r="E358" s="525" t="s">
        <v>955</v>
      </c>
      <c r="F358" s="500" t="s">
        <v>472</v>
      </c>
      <c r="G358" s="501" t="s">
        <v>473</v>
      </c>
      <c r="H358" s="502">
        <v>612828.65</v>
      </c>
      <c r="I358" s="522">
        <v>350572.28</v>
      </c>
      <c r="J358" s="522">
        <v>732859.99</v>
      </c>
      <c r="K358" s="522">
        <v>412709</v>
      </c>
      <c r="L358" s="522">
        <v>597155.88</v>
      </c>
      <c r="M358" s="522">
        <v>123706.43</v>
      </c>
      <c r="N358" s="522">
        <v>7559655.7800000003</v>
      </c>
      <c r="O358" s="522">
        <v>806402.44</v>
      </c>
      <c r="P358" s="522">
        <v>222409.49</v>
      </c>
      <c r="Q358" s="522">
        <v>2426105.39</v>
      </c>
      <c r="R358" s="522">
        <v>218999.33</v>
      </c>
      <c r="S358" s="522">
        <v>698745.1</v>
      </c>
      <c r="T358" s="522">
        <v>931082.22</v>
      </c>
      <c r="U358" s="522">
        <v>2636970.79</v>
      </c>
      <c r="V358" s="522">
        <v>1094.73</v>
      </c>
      <c r="W358" s="522">
        <v>203716.89</v>
      </c>
      <c r="X358" s="522">
        <v>344731.08</v>
      </c>
      <c r="Y358" s="522">
        <v>186946.02</v>
      </c>
      <c r="Z358" s="522">
        <v>2901868.59</v>
      </c>
      <c r="AA358" s="522">
        <v>523152.02</v>
      </c>
      <c r="AB358" s="522">
        <v>672776.65</v>
      </c>
      <c r="AC358" s="522">
        <v>1098841.81</v>
      </c>
      <c r="AD358" s="522">
        <v>261948.75</v>
      </c>
      <c r="AE358" s="522">
        <v>148014.35</v>
      </c>
      <c r="AF358" s="522">
        <v>263079.78000000003</v>
      </c>
      <c r="AG358" s="522">
        <v>42576.49</v>
      </c>
      <c r="AH358" s="522">
        <v>0</v>
      </c>
      <c r="AI358" s="522">
        <v>2399113.31</v>
      </c>
      <c r="AJ358" s="522">
        <v>217835.71</v>
      </c>
      <c r="AK358" s="522">
        <v>151240.49</v>
      </c>
      <c r="AL358" s="522">
        <v>344046.14</v>
      </c>
      <c r="AM358" s="522">
        <v>216977.61</v>
      </c>
      <c r="AN358" s="522">
        <v>170999.25</v>
      </c>
      <c r="AO358" s="522">
        <v>407034.19</v>
      </c>
      <c r="AP358" s="522">
        <v>298832.8</v>
      </c>
      <c r="AQ358" s="522">
        <v>524268.25</v>
      </c>
      <c r="AR358" s="522">
        <v>399176.32</v>
      </c>
      <c r="AS358" s="522">
        <v>353600.55</v>
      </c>
      <c r="AT358" s="522">
        <v>284833.42</v>
      </c>
      <c r="AU358" s="522">
        <v>0</v>
      </c>
      <c r="AV358" s="522">
        <v>87685.72</v>
      </c>
      <c r="AW358" s="522">
        <v>315957.71999999997</v>
      </c>
      <c r="AX358" s="522">
        <v>265861.93</v>
      </c>
      <c r="AY358" s="522">
        <v>212258.19</v>
      </c>
      <c r="AZ358" s="522">
        <v>26733.16</v>
      </c>
      <c r="BA358" s="522">
        <v>122225.85</v>
      </c>
      <c r="BB358" s="522">
        <v>4298994.8</v>
      </c>
      <c r="BC358" s="522">
        <v>611012.67000000004</v>
      </c>
      <c r="BD358" s="522">
        <v>875139.35</v>
      </c>
      <c r="BE358" s="522">
        <v>444928.86</v>
      </c>
      <c r="BF358" s="522">
        <v>12652.75</v>
      </c>
      <c r="BG358" s="522">
        <v>144190.62</v>
      </c>
      <c r="BH358" s="522">
        <v>494212.2599</v>
      </c>
      <c r="BI358" s="522">
        <v>197050.94</v>
      </c>
      <c r="BJ358" s="522">
        <v>379689.67</v>
      </c>
      <c r="BK358" s="522">
        <v>120679.85</v>
      </c>
      <c r="BL358" s="522">
        <v>208801.84</v>
      </c>
      <c r="BM358" s="522">
        <v>627060.79</v>
      </c>
      <c r="BN358" s="522">
        <v>496159.58</v>
      </c>
      <c r="BO358" s="522">
        <v>305005</v>
      </c>
      <c r="BP358" s="522">
        <v>268108.44</v>
      </c>
      <c r="BQ358" s="522">
        <v>382546.79</v>
      </c>
      <c r="BR358" s="522">
        <v>574348.44999999995</v>
      </c>
      <c r="BS358" s="522">
        <v>103331.32</v>
      </c>
      <c r="BT358" s="522">
        <v>1057541.54</v>
      </c>
      <c r="BU358" s="522">
        <v>349074.22</v>
      </c>
      <c r="BV358" s="522">
        <v>396210.74</v>
      </c>
      <c r="BW358" s="522">
        <v>443209.82</v>
      </c>
      <c r="BX358" s="522">
        <v>683913.21</v>
      </c>
      <c r="BY358" s="522">
        <v>275478.76</v>
      </c>
      <c r="BZ358" s="522">
        <v>435646.25</v>
      </c>
      <c r="CA358" s="522">
        <v>426528.55</v>
      </c>
      <c r="CB358" s="522">
        <v>679598.23</v>
      </c>
      <c r="CC358" s="503">
        <f t="shared" si="7"/>
        <v>47068745.839899994</v>
      </c>
      <c r="CD358" s="523"/>
      <c r="CE358" s="523"/>
      <c r="CF358" s="523"/>
      <c r="CG358" s="523"/>
      <c r="CH358" s="523"/>
      <c r="CI358" s="523"/>
    </row>
    <row r="359" spans="1:87" s="524" customFormat="1" ht="22.5" customHeight="1" x14ac:dyDescent="0.2">
      <c r="A359" s="521" t="s">
        <v>6519</v>
      </c>
      <c r="B359" s="497" t="s">
        <v>39</v>
      </c>
      <c r="C359" s="498" t="s">
        <v>40</v>
      </c>
      <c r="D359" s="499">
        <v>53030</v>
      </c>
      <c r="E359" s="525" t="s">
        <v>955</v>
      </c>
      <c r="F359" s="500" t="s">
        <v>474</v>
      </c>
      <c r="G359" s="501" t="s">
        <v>475</v>
      </c>
      <c r="H359" s="502">
        <v>326845.08</v>
      </c>
      <c r="I359" s="522">
        <v>511674.69</v>
      </c>
      <c r="J359" s="522">
        <v>692406.24</v>
      </c>
      <c r="K359" s="522">
        <v>211103</v>
      </c>
      <c r="L359" s="522">
        <v>244174.33</v>
      </c>
      <c r="M359" s="522">
        <v>52163.31</v>
      </c>
      <c r="N359" s="522">
        <v>2809690.31</v>
      </c>
      <c r="O359" s="522">
        <v>482401.94</v>
      </c>
      <c r="P359" s="522">
        <v>117356.47</v>
      </c>
      <c r="Q359" s="522">
        <v>956767.11</v>
      </c>
      <c r="R359" s="522">
        <v>145652.21</v>
      </c>
      <c r="S359" s="522">
        <v>224536.46</v>
      </c>
      <c r="T359" s="522">
        <v>259074.09</v>
      </c>
      <c r="U359" s="522">
        <v>789168.62</v>
      </c>
      <c r="V359" s="522">
        <v>0</v>
      </c>
      <c r="W359" s="522">
        <v>36362.99</v>
      </c>
      <c r="X359" s="522">
        <v>520762.96</v>
      </c>
      <c r="Y359" s="522">
        <v>150745.60000000001</v>
      </c>
      <c r="Z359" s="522">
        <v>833968.64000000001</v>
      </c>
      <c r="AA359" s="522">
        <v>314546.94</v>
      </c>
      <c r="AB359" s="522">
        <v>177246.51</v>
      </c>
      <c r="AC359" s="522">
        <v>716667.24</v>
      </c>
      <c r="AD359" s="522">
        <v>34091.61</v>
      </c>
      <c r="AE359" s="522">
        <v>59190.45</v>
      </c>
      <c r="AF359" s="522">
        <v>90730.86</v>
      </c>
      <c r="AG359" s="522">
        <v>10602</v>
      </c>
      <c r="AH359" s="522">
        <v>0</v>
      </c>
      <c r="AI359" s="522">
        <v>1806377.74</v>
      </c>
      <c r="AJ359" s="522">
        <v>142778.53</v>
      </c>
      <c r="AK359" s="522">
        <v>7629.72</v>
      </c>
      <c r="AL359" s="522">
        <v>27533.88</v>
      </c>
      <c r="AM359" s="522">
        <v>29071.57</v>
      </c>
      <c r="AN359" s="522">
        <v>112556.63</v>
      </c>
      <c r="AO359" s="522">
        <v>160855.62</v>
      </c>
      <c r="AP359" s="522">
        <v>106345.05</v>
      </c>
      <c r="AQ359" s="522">
        <v>250612.56</v>
      </c>
      <c r="AR359" s="522">
        <v>120006.17</v>
      </c>
      <c r="AS359" s="522">
        <v>17016.689999999999</v>
      </c>
      <c r="AT359" s="522">
        <v>115965.62</v>
      </c>
      <c r="AU359" s="522">
        <v>0</v>
      </c>
      <c r="AV359" s="522">
        <v>31573.46</v>
      </c>
      <c r="AW359" s="522">
        <v>308599.18</v>
      </c>
      <c r="AX359" s="522">
        <v>168285.35</v>
      </c>
      <c r="AY359" s="522">
        <v>72924.78</v>
      </c>
      <c r="AZ359" s="522">
        <v>33972.080000000002</v>
      </c>
      <c r="BA359" s="522">
        <v>98582.09</v>
      </c>
      <c r="BB359" s="522">
        <v>619788.01</v>
      </c>
      <c r="BC359" s="522">
        <v>194550.05</v>
      </c>
      <c r="BD359" s="522">
        <v>58307.54</v>
      </c>
      <c r="BE359" s="522">
        <v>139305.70000000001</v>
      </c>
      <c r="BF359" s="522">
        <v>2872.21</v>
      </c>
      <c r="BG359" s="522">
        <v>30125</v>
      </c>
      <c r="BH359" s="522">
        <v>505501.17979999998</v>
      </c>
      <c r="BI359" s="522">
        <v>104964.28</v>
      </c>
      <c r="BJ359" s="522">
        <v>178462.78</v>
      </c>
      <c r="BK359" s="522">
        <v>8695.3700000000008</v>
      </c>
      <c r="BL359" s="522">
        <v>20149.59</v>
      </c>
      <c r="BM359" s="522">
        <v>732835.33</v>
      </c>
      <c r="BN359" s="522">
        <v>194273.63</v>
      </c>
      <c r="BO359" s="522">
        <v>9842</v>
      </c>
      <c r="BP359" s="522">
        <v>65295.57</v>
      </c>
      <c r="BQ359" s="522">
        <v>91909.05</v>
      </c>
      <c r="BR359" s="522">
        <v>164834.73000000001</v>
      </c>
      <c r="BS359" s="522">
        <v>16980.93</v>
      </c>
      <c r="BT359" s="522">
        <v>936638.68</v>
      </c>
      <c r="BU359" s="522">
        <v>33289.56</v>
      </c>
      <c r="BV359" s="522">
        <v>361797.44</v>
      </c>
      <c r="BW359" s="522">
        <v>25228.66</v>
      </c>
      <c r="BX359" s="522">
        <v>222051.54</v>
      </c>
      <c r="BY359" s="522">
        <v>74202.320000000007</v>
      </c>
      <c r="BZ359" s="522">
        <v>17570.509999999998</v>
      </c>
      <c r="CA359" s="522">
        <v>318762.74</v>
      </c>
      <c r="CB359" s="522">
        <v>303179.52000000002</v>
      </c>
      <c r="CC359" s="503">
        <f t="shared" si="7"/>
        <v>19810030.299799994</v>
      </c>
      <c r="CD359" s="523"/>
      <c r="CE359" s="523"/>
      <c r="CF359" s="523"/>
      <c r="CG359" s="523"/>
      <c r="CH359" s="523"/>
      <c r="CI359" s="523"/>
    </row>
    <row r="360" spans="1:87" s="524" customFormat="1" ht="22.5" customHeight="1" x14ac:dyDescent="0.2">
      <c r="A360" s="521" t="s">
        <v>6519</v>
      </c>
      <c r="B360" s="497" t="s">
        <v>39</v>
      </c>
      <c r="C360" s="498" t="s">
        <v>40</v>
      </c>
      <c r="D360" s="499">
        <v>53030</v>
      </c>
      <c r="E360" s="525" t="s">
        <v>955</v>
      </c>
      <c r="F360" s="500" t="s">
        <v>476</v>
      </c>
      <c r="G360" s="501" t="s">
        <v>477</v>
      </c>
      <c r="H360" s="502">
        <v>125018.83</v>
      </c>
      <c r="I360" s="522">
        <v>0</v>
      </c>
      <c r="J360" s="522">
        <v>123476.08</v>
      </c>
      <c r="K360" s="522">
        <v>14434</v>
      </c>
      <c r="L360" s="522">
        <v>0</v>
      </c>
      <c r="M360" s="522">
        <v>0</v>
      </c>
      <c r="N360" s="522">
        <v>1376695.33</v>
      </c>
      <c r="O360" s="522">
        <v>59254.94</v>
      </c>
      <c r="P360" s="522">
        <v>33265</v>
      </c>
      <c r="Q360" s="522">
        <v>18507.669999999998</v>
      </c>
      <c r="R360" s="522">
        <v>5052.8</v>
      </c>
      <c r="S360" s="522">
        <v>0</v>
      </c>
      <c r="T360" s="522">
        <v>69300</v>
      </c>
      <c r="U360" s="522">
        <v>17399.57</v>
      </c>
      <c r="V360" s="522">
        <v>0</v>
      </c>
      <c r="W360" s="522">
        <v>2256.83</v>
      </c>
      <c r="X360" s="522">
        <v>4583.37</v>
      </c>
      <c r="Y360" s="522">
        <v>15192.02</v>
      </c>
      <c r="Z360" s="522">
        <v>0</v>
      </c>
      <c r="AA360" s="522">
        <v>8674.9699999999993</v>
      </c>
      <c r="AB360" s="522">
        <v>0</v>
      </c>
      <c r="AC360" s="522">
        <v>9394.2099999999991</v>
      </c>
      <c r="AD360" s="522">
        <v>2392.9699999999998</v>
      </c>
      <c r="AE360" s="522">
        <v>0</v>
      </c>
      <c r="AF360" s="522">
        <v>0</v>
      </c>
      <c r="AG360" s="522">
        <v>0</v>
      </c>
      <c r="AH360" s="522">
        <v>0</v>
      </c>
      <c r="AI360" s="522">
        <v>1580330.78</v>
      </c>
      <c r="AJ360" s="522">
        <v>44998.51</v>
      </c>
      <c r="AK360" s="522">
        <v>4438.96</v>
      </c>
      <c r="AL360" s="522">
        <v>16831.099999999999</v>
      </c>
      <c r="AM360" s="522">
        <v>3333.33</v>
      </c>
      <c r="AN360" s="522">
        <v>6204.2</v>
      </c>
      <c r="AO360" s="522">
        <v>22461.58</v>
      </c>
      <c r="AP360" s="522">
        <v>0</v>
      </c>
      <c r="AQ360" s="522">
        <v>46292.17</v>
      </c>
      <c r="AR360" s="522">
        <v>7030.52</v>
      </c>
      <c r="AS360" s="522">
        <v>0</v>
      </c>
      <c r="AT360" s="522">
        <v>0</v>
      </c>
      <c r="AU360" s="522">
        <v>0</v>
      </c>
      <c r="AV360" s="522">
        <v>0</v>
      </c>
      <c r="AW360" s="522">
        <v>8177</v>
      </c>
      <c r="AX360" s="522">
        <v>0</v>
      </c>
      <c r="AY360" s="522">
        <v>0</v>
      </c>
      <c r="AZ360" s="522">
        <v>17396.22</v>
      </c>
      <c r="BA360" s="522">
        <v>31976.76</v>
      </c>
      <c r="BB360" s="522">
        <v>279549.58</v>
      </c>
      <c r="BC360" s="522">
        <v>0</v>
      </c>
      <c r="BD360" s="522">
        <v>165246.76999999999</v>
      </c>
      <c r="BE360" s="522">
        <v>24571.89</v>
      </c>
      <c r="BF360" s="522">
        <v>0</v>
      </c>
      <c r="BG360" s="522">
        <v>0</v>
      </c>
      <c r="BH360" s="522">
        <v>221964.1899</v>
      </c>
      <c r="BI360" s="522">
        <v>1212.31</v>
      </c>
      <c r="BJ360" s="522">
        <v>112.65</v>
      </c>
      <c r="BK360" s="522">
        <v>0</v>
      </c>
      <c r="BL360" s="522">
        <v>0</v>
      </c>
      <c r="BM360" s="522">
        <v>9603.1200000000008</v>
      </c>
      <c r="BN360" s="522">
        <v>5092.12</v>
      </c>
      <c r="BO360" s="522">
        <v>0</v>
      </c>
      <c r="BP360" s="522">
        <v>51847.32</v>
      </c>
      <c r="BQ360" s="522">
        <v>0</v>
      </c>
      <c r="BR360" s="522">
        <v>2169.6</v>
      </c>
      <c r="BS360" s="522">
        <v>0</v>
      </c>
      <c r="BT360" s="522">
        <v>97896.68</v>
      </c>
      <c r="BU360" s="522">
        <v>1449.65</v>
      </c>
      <c r="BV360" s="522">
        <v>0</v>
      </c>
      <c r="BW360" s="522">
        <v>0</v>
      </c>
      <c r="BX360" s="522">
        <v>0</v>
      </c>
      <c r="BY360" s="522">
        <v>4707.62</v>
      </c>
      <c r="BZ360" s="522">
        <v>0</v>
      </c>
      <c r="CA360" s="522">
        <v>2464.37</v>
      </c>
      <c r="CB360" s="522">
        <v>4733.53</v>
      </c>
      <c r="CC360" s="503">
        <f t="shared" si="7"/>
        <v>4546991.1199000012</v>
      </c>
      <c r="CD360" s="523"/>
      <c r="CE360" s="523"/>
      <c r="CF360" s="523"/>
      <c r="CG360" s="523"/>
      <c r="CH360" s="523"/>
      <c r="CI360" s="523"/>
    </row>
    <row r="361" spans="1:87" s="524" customFormat="1" ht="22.5" customHeight="1" x14ac:dyDescent="0.2">
      <c r="A361" s="521" t="s">
        <v>6519</v>
      </c>
      <c r="B361" s="497" t="s">
        <v>39</v>
      </c>
      <c r="C361" s="498" t="s">
        <v>40</v>
      </c>
      <c r="D361" s="499">
        <v>53060</v>
      </c>
      <c r="E361" s="525" t="s">
        <v>957</v>
      </c>
      <c r="F361" s="500" t="s">
        <v>478</v>
      </c>
      <c r="G361" s="501" t="s">
        <v>479</v>
      </c>
      <c r="H361" s="502">
        <v>0</v>
      </c>
      <c r="I361" s="522">
        <v>108532.92</v>
      </c>
      <c r="J361" s="522">
        <v>372592.06</v>
      </c>
      <c r="K361" s="522">
        <v>9205</v>
      </c>
      <c r="L361" s="522">
        <v>73367.67</v>
      </c>
      <c r="M361" s="522">
        <v>546.17999999999995</v>
      </c>
      <c r="N361" s="522">
        <v>2053292.22</v>
      </c>
      <c r="O361" s="522">
        <v>0</v>
      </c>
      <c r="P361" s="522">
        <v>0</v>
      </c>
      <c r="Q361" s="522">
        <v>17842</v>
      </c>
      <c r="R361" s="522">
        <v>0</v>
      </c>
      <c r="S361" s="522">
        <v>0</v>
      </c>
      <c r="T361" s="522">
        <v>28532.240000000002</v>
      </c>
      <c r="U361" s="522">
        <v>0</v>
      </c>
      <c r="V361" s="522">
        <v>0</v>
      </c>
      <c r="W361" s="522">
        <v>0</v>
      </c>
      <c r="X361" s="522">
        <v>0</v>
      </c>
      <c r="Y361" s="522">
        <v>0</v>
      </c>
      <c r="Z361" s="522">
        <v>0</v>
      </c>
      <c r="AA361" s="522">
        <v>0</v>
      </c>
      <c r="AB361" s="522">
        <v>17858.439999999999</v>
      </c>
      <c r="AC361" s="522">
        <v>0</v>
      </c>
      <c r="AD361" s="522">
        <v>6076.05</v>
      </c>
      <c r="AE361" s="522">
        <v>0</v>
      </c>
      <c r="AF361" s="522">
        <v>0</v>
      </c>
      <c r="AG361" s="522">
        <v>0</v>
      </c>
      <c r="AH361" s="522">
        <v>0</v>
      </c>
      <c r="AI361" s="522">
        <v>0</v>
      </c>
      <c r="AJ361" s="522">
        <v>0</v>
      </c>
      <c r="AK361" s="522">
        <v>37888.89</v>
      </c>
      <c r="AL361" s="522">
        <v>0</v>
      </c>
      <c r="AM361" s="522">
        <v>27500</v>
      </c>
      <c r="AN361" s="522">
        <v>0</v>
      </c>
      <c r="AO361" s="522">
        <v>0</v>
      </c>
      <c r="AP361" s="522">
        <v>20974.22</v>
      </c>
      <c r="AQ361" s="522">
        <v>34833.339999999997</v>
      </c>
      <c r="AR361" s="522">
        <v>39416.629999999997</v>
      </c>
      <c r="AS361" s="522">
        <v>0</v>
      </c>
      <c r="AT361" s="522">
        <v>0</v>
      </c>
      <c r="AU361" s="522">
        <v>0</v>
      </c>
      <c r="AV361" s="522">
        <v>0</v>
      </c>
      <c r="AW361" s="522">
        <v>0</v>
      </c>
      <c r="AX361" s="522">
        <v>0</v>
      </c>
      <c r="AY361" s="522">
        <v>0</v>
      </c>
      <c r="AZ361" s="522">
        <v>0</v>
      </c>
      <c r="BA361" s="522">
        <v>0</v>
      </c>
      <c r="BB361" s="522">
        <v>0</v>
      </c>
      <c r="BC361" s="522">
        <v>68069.429999999993</v>
      </c>
      <c r="BD361" s="522">
        <v>0</v>
      </c>
      <c r="BE361" s="522">
        <v>0</v>
      </c>
      <c r="BF361" s="522">
        <v>0</v>
      </c>
      <c r="BG361" s="522">
        <v>0</v>
      </c>
      <c r="BH361" s="522">
        <v>38333.300000000003</v>
      </c>
      <c r="BI361" s="522">
        <v>2637.89</v>
      </c>
      <c r="BJ361" s="522">
        <v>0</v>
      </c>
      <c r="BK361" s="522">
        <v>0</v>
      </c>
      <c r="BL361" s="522">
        <v>0</v>
      </c>
      <c r="BM361" s="522">
        <v>9725.83</v>
      </c>
      <c r="BN361" s="522">
        <v>0</v>
      </c>
      <c r="BO361" s="522">
        <v>0</v>
      </c>
      <c r="BP361" s="522">
        <v>1744.96</v>
      </c>
      <c r="BQ361" s="522">
        <v>0</v>
      </c>
      <c r="BR361" s="522">
        <v>13478.57</v>
      </c>
      <c r="BS361" s="522">
        <v>0</v>
      </c>
      <c r="BT361" s="522">
        <v>181041.1</v>
      </c>
      <c r="BU361" s="522">
        <v>33090.080000000002</v>
      </c>
      <c r="BV361" s="522">
        <v>0</v>
      </c>
      <c r="BW361" s="522">
        <v>23983.63</v>
      </c>
      <c r="BX361" s="522">
        <v>0</v>
      </c>
      <c r="BY361" s="522">
        <v>0</v>
      </c>
      <c r="BZ361" s="522">
        <v>0</v>
      </c>
      <c r="CA361" s="522">
        <v>0</v>
      </c>
      <c r="CB361" s="522">
        <v>328756.38</v>
      </c>
      <c r="CC361" s="503">
        <f t="shared" si="7"/>
        <v>3549319.03</v>
      </c>
      <c r="CD361" s="523"/>
      <c r="CE361" s="523"/>
      <c r="CF361" s="523"/>
      <c r="CG361" s="523"/>
      <c r="CH361" s="523"/>
      <c r="CI361" s="523"/>
    </row>
    <row r="362" spans="1:87" s="524" customFormat="1" ht="22.5" customHeight="1" x14ac:dyDescent="0.2">
      <c r="A362" s="521" t="s">
        <v>6519</v>
      </c>
      <c r="B362" s="497" t="s">
        <v>39</v>
      </c>
      <c r="C362" s="498" t="s">
        <v>40</v>
      </c>
      <c r="D362" s="499">
        <v>53060</v>
      </c>
      <c r="E362" s="525" t="s">
        <v>957</v>
      </c>
      <c r="F362" s="500" t="s">
        <v>480</v>
      </c>
      <c r="G362" s="501" t="s">
        <v>481</v>
      </c>
      <c r="H362" s="530">
        <v>0</v>
      </c>
      <c r="I362" s="530">
        <v>0</v>
      </c>
      <c r="J362" s="530">
        <v>0</v>
      </c>
      <c r="K362" s="530">
        <v>0</v>
      </c>
      <c r="L362" s="530">
        <v>0</v>
      </c>
      <c r="M362" s="530">
        <v>0</v>
      </c>
      <c r="N362" s="530">
        <v>0</v>
      </c>
      <c r="O362" s="530">
        <v>0</v>
      </c>
      <c r="P362" s="530">
        <v>0</v>
      </c>
      <c r="Q362" s="530">
        <v>0</v>
      </c>
      <c r="R362" s="530">
        <v>0</v>
      </c>
      <c r="S362" s="530">
        <v>0</v>
      </c>
      <c r="T362" s="530">
        <v>0</v>
      </c>
      <c r="U362" s="530">
        <v>0</v>
      </c>
      <c r="V362" s="530">
        <v>0</v>
      </c>
      <c r="W362" s="530">
        <v>0</v>
      </c>
      <c r="X362" s="530">
        <v>0</v>
      </c>
      <c r="Y362" s="530">
        <v>0</v>
      </c>
      <c r="Z362" s="530">
        <v>0</v>
      </c>
      <c r="AA362" s="530">
        <v>0</v>
      </c>
      <c r="AB362" s="530">
        <v>0</v>
      </c>
      <c r="AC362" s="530">
        <v>0</v>
      </c>
      <c r="AD362" s="530">
        <v>0</v>
      </c>
      <c r="AE362" s="530">
        <v>0</v>
      </c>
      <c r="AF362" s="530">
        <v>0</v>
      </c>
      <c r="AG362" s="530">
        <v>0</v>
      </c>
      <c r="AH362" s="530">
        <v>0</v>
      </c>
      <c r="AI362" s="530">
        <v>0</v>
      </c>
      <c r="AJ362" s="530">
        <v>0</v>
      </c>
      <c r="AK362" s="530">
        <v>0</v>
      </c>
      <c r="AL362" s="530">
        <v>0</v>
      </c>
      <c r="AM362" s="530">
        <v>0</v>
      </c>
      <c r="AN362" s="530">
        <v>0</v>
      </c>
      <c r="AO362" s="530">
        <v>0</v>
      </c>
      <c r="AP362" s="530">
        <v>0</v>
      </c>
      <c r="AQ362" s="530">
        <v>0</v>
      </c>
      <c r="AR362" s="530">
        <v>0</v>
      </c>
      <c r="AS362" s="530">
        <v>0</v>
      </c>
      <c r="AT362" s="530">
        <v>0</v>
      </c>
      <c r="AU362" s="530">
        <v>0</v>
      </c>
      <c r="AV362" s="530">
        <v>0</v>
      </c>
      <c r="AW362" s="530">
        <v>0</v>
      </c>
      <c r="AX362" s="530">
        <v>0</v>
      </c>
      <c r="AY362" s="530">
        <v>0</v>
      </c>
      <c r="AZ362" s="530">
        <v>0</v>
      </c>
      <c r="BA362" s="530">
        <v>0</v>
      </c>
      <c r="BB362" s="530">
        <v>0</v>
      </c>
      <c r="BC362" s="530">
        <v>0</v>
      </c>
      <c r="BD362" s="530">
        <v>0</v>
      </c>
      <c r="BE362" s="530">
        <v>0</v>
      </c>
      <c r="BF362" s="530">
        <v>0</v>
      </c>
      <c r="BG362" s="530">
        <v>0</v>
      </c>
      <c r="BH362" s="530">
        <v>0</v>
      </c>
      <c r="BI362" s="530">
        <v>0</v>
      </c>
      <c r="BJ362" s="530">
        <v>0</v>
      </c>
      <c r="BK362" s="530">
        <v>0</v>
      </c>
      <c r="BL362" s="530">
        <v>0</v>
      </c>
      <c r="BM362" s="530">
        <v>0</v>
      </c>
      <c r="BN362" s="530">
        <v>0</v>
      </c>
      <c r="BO362" s="530">
        <v>0</v>
      </c>
      <c r="BP362" s="530">
        <v>0</v>
      </c>
      <c r="BQ362" s="530">
        <v>0</v>
      </c>
      <c r="BR362" s="530">
        <v>0</v>
      </c>
      <c r="BS362" s="530">
        <v>0</v>
      </c>
      <c r="BT362" s="530">
        <v>0</v>
      </c>
      <c r="BU362" s="530">
        <v>0</v>
      </c>
      <c r="BV362" s="530">
        <v>0</v>
      </c>
      <c r="BW362" s="530">
        <v>0</v>
      </c>
      <c r="BX362" s="530">
        <v>0</v>
      </c>
      <c r="BY362" s="530">
        <v>0</v>
      </c>
      <c r="BZ362" s="530">
        <v>0</v>
      </c>
      <c r="CA362" s="530">
        <v>0</v>
      </c>
      <c r="CB362" s="530">
        <v>0</v>
      </c>
      <c r="CC362" s="503">
        <f t="shared" si="7"/>
        <v>0</v>
      </c>
      <c r="CD362" s="523"/>
      <c r="CE362" s="523"/>
      <c r="CF362" s="523"/>
      <c r="CG362" s="523"/>
      <c r="CH362" s="523"/>
      <c r="CI362" s="523"/>
    </row>
    <row r="363" spans="1:87" s="524" customFormat="1" ht="22.5" customHeight="1" x14ac:dyDescent="0.2">
      <c r="A363" s="521" t="s">
        <v>6519</v>
      </c>
      <c r="B363" s="497" t="s">
        <v>39</v>
      </c>
      <c r="C363" s="498" t="s">
        <v>40</v>
      </c>
      <c r="D363" s="499">
        <v>53020</v>
      </c>
      <c r="E363" s="525" t="s">
        <v>953</v>
      </c>
      <c r="F363" s="500" t="s">
        <v>482</v>
      </c>
      <c r="G363" s="501" t="s">
        <v>483</v>
      </c>
      <c r="H363" s="530">
        <v>0</v>
      </c>
      <c r="I363" s="530">
        <v>0</v>
      </c>
      <c r="J363" s="530">
        <v>0</v>
      </c>
      <c r="K363" s="530">
        <v>0</v>
      </c>
      <c r="L363" s="530">
        <v>0</v>
      </c>
      <c r="M363" s="530">
        <v>0</v>
      </c>
      <c r="N363" s="530">
        <v>0</v>
      </c>
      <c r="O363" s="530">
        <v>0</v>
      </c>
      <c r="P363" s="530">
        <v>0</v>
      </c>
      <c r="Q363" s="530">
        <v>0</v>
      </c>
      <c r="R363" s="530">
        <v>0</v>
      </c>
      <c r="S363" s="530">
        <v>0</v>
      </c>
      <c r="T363" s="530">
        <v>0</v>
      </c>
      <c r="U363" s="530">
        <v>0</v>
      </c>
      <c r="V363" s="530">
        <v>0</v>
      </c>
      <c r="W363" s="530">
        <v>0</v>
      </c>
      <c r="X363" s="530">
        <v>0</v>
      </c>
      <c r="Y363" s="530">
        <v>0</v>
      </c>
      <c r="Z363" s="530">
        <v>0</v>
      </c>
      <c r="AA363" s="530">
        <v>0</v>
      </c>
      <c r="AB363" s="530">
        <v>0</v>
      </c>
      <c r="AC363" s="530">
        <v>0</v>
      </c>
      <c r="AD363" s="530">
        <v>0</v>
      </c>
      <c r="AE363" s="530">
        <v>0</v>
      </c>
      <c r="AF363" s="530">
        <v>0</v>
      </c>
      <c r="AG363" s="530">
        <v>0</v>
      </c>
      <c r="AH363" s="530">
        <v>0</v>
      </c>
      <c r="AI363" s="530">
        <v>0</v>
      </c>
      <c r="AJ363" s="530">
        <v>0</v>
      </c>
      <c r="AK363" s="530">
        <v>0</v>
      </c>
      <c r="AL363" s="530">
        <v>0</v>
      </c>
      <c r="AM363" s="530">
        <v>0</v>
      </c>
      <c r="AN363" s="530">
        <v>0</v>
      </c>
      <c r="AO363" s="530">
        <v>0</v>
      </c>
      <c r="AP363" s="530">
        <v>0</v>
      </c>
      <c r="AQ363" s="530">
        <v>0</v>
      </c>
      <c r="AR363" s="530">
        <v>0</v>
      </c>
      <c r="AS363" s="530">
        <v>0</v>
      </c>
      <c r="AT363" s="530">
        <v>0</v>
      </c>
      <c r="AU363" s="530">
        <v>0</v>
      </c>
      <c r="AV363" s="530">
        <v>0</v>
      </c>
      <c r="AW363" s="530">
        <v>0</v>
      </c>
      <c r="AX363" s="530">
        <v>0</v>
      </c>
      <c r="AY363" s="530">
        <v>0</v>
      </c>
      <c r="AZ363" s="530">
        <v>0</v>
      </c>
      <c r="BA363" s="530">
        <v>0</v>
      </c>
      <c r="BB363" s="530">
        <v>0</v>
      </c>
      <c r="BC363" s="530">
        <v>0</v>
      </c>
      <c r="BD363" s="530">
        <v>0</v>
      </c>
      <c r="BE363" s="530">
        <v>0</v>
      </c>
      <c r="BF363" s="530">
        <v>0</v>
      </c>
      <c r="BG363" s="530">
        <v>0</v>
      </c>
      <c r="BH363" s="530">
        <v>0</v>
      </c>
      <c r="BI363" s="530">
        <v>0</v>
      </c>
      <c r="BJ363" s="530">
        <v>0</v>
      </c>
      <c r="BK363" s="530">
        <v>0</v>
      </c>
      <c r="BL363" s="530">
        <v>0</v>
      </c>
      <c r="BM363" s="530">
        <v>0</v>
      </c>
      <c r="BN363" s="530">
        <v>0</v>
      </c>
      <c r="BO363" s="530">
        <v>0</v>
      </c>
      <c r="BP363" s="530">
        <v>0</v>
      </c>
      <c r="BQ363" s="530">
        <v>0</v>
      </c>
      <c r="BR363" s="530">
        <v>0</v>
      </c>
      <c r="BS363" s="530">
        <v>0</v>
      </c>
      <c r="BT363" s="530">
        <v>0</v>
      </c>
      <c r="BU363" s="530">
        <v>0</v>
      </c>
      <c r="BV363" s="530">
        <v>0</v>
      </c>
      <c r="BW363" s="530">
        <v>0</v>
      </c>
      <c r="BX363" s="530">
        <v>0</v>
      </c>
      <c r="BY363" s="530">
        <v>0</v>
      </c>
      <c r="BZ363" s="530">
        <v>0</v>
      </c>
      <c r="CA363" s="530">
        <v>0</v>
      </c>
      <c r="CB363" s="530">
        <v>0</v>
      </c>
      <c r="CC363" s="503">
        <f t="shared" si="7"/>
        <v>0</v>
      </c>
      <c r="CD363" s="523"/>
      <c r="CE363" s="523"/>
      <c r="CF363" s="523"/>
      <c r="CG363" s="523"/>
      <c r="CH363" s="523"/>
      <c r="CI363" s="523"/>
    </row>
    <row r="364" spans="1:87" s="524" customFormat="1" ht="22.5" customHeight="1" x14ac:dyDescent="0.2">
      <c r="A364" s="521" t="s">
        <v>6519</v>
      </c>
      <c r="B364" s="497" t="s">
        <v>39</v>
      </c>
      <c r="C364" s="498" t="s">
        <v>40</v>
      </c>
      <c r="D364" s="499">
        <v>53020</v>
      </c>
      <c r="E364" s="525" t="s">
        <v>953</v>
      </c>
      <c r="F364" s="500" t="s">
        <v>484</v>
      </c>
      <c r="G364" s="501" t="s">
        <v>485</v>
      </c>
      <c r="H364" s="530">
        <v>0</v>
      </c>
      <c r="I364" s="530">
        <v>0</v>
      </c>
      <c r="J364" s="530">
        <v>0</v>
      </c>
      <c r="K364" s="530">
        <v>0</v>
      </c>
      <c r="L364" s="530">
        <v>0</v>
      </c>
      <c r="M364" s="530">
        <v>0</v>
      </c>
      <c r="N364" s="530">
        <v>0</v>
      </c>
      <c r="O364" s="530">
        <v>0</v>
      </c>
      <c r="P364" s="530">
        <v>0</v>
      </c>
      <c r="Q364" s="530">
        <v>0</v>
      </c>
      <c r="R364" s="530">
        <v>0</v>
      </c>
      <c r="S364" s="530">
        <v>0</v>
      </c>
      <c r="T364" s="530">
        <v>0</v>
      </c>
      <c r="U364" s="530">
        <v>0</v>
      </c>
      <c r="V364" s="530">
        <v>0</v>
      </c>
      <c r="W364" s="530">
        <v>0</v>
      </c>
      <c r="X364" s="530">
        <v>0</v>
      </c>
      <c r="Y364" s="530">
        <v>0</v>
      </c>
      <c r="Z364" s="530">
        <v>0</v>
      </c>
      <c r="AA364" s="530">
        <v>0</v>
      </c>
      <c r="AB364" s="530">
        <v>0</v>
      </c>
      <c r="AC364" s="530">
        <v>0</v>
      </c>
      <c r="AD364" s="530">
        <v>0</v>
      </c>
      <c r="AE364" s="530">
        <v>0</v>
      </c>
      <c r="AF364" s="530">
        <v>0</v>
      </c>
      <c r="AG364" s="530">
        <v>0</v>
      </c>
      <c r="AH364" s="530">
        <v>0</v>
      </c>
      <c r="AI364" s="530">
        <v>0</v>
      </c>
      <c r="AJ364" s="530">
        <v>0</v>
      </c>
      <c r="AK364" s="530">
        <v>0</v>
      </c>
      <c r="AL364" s="530">
        <v>0</v>
      </c>
      <c r="AM364" s="530">
        <v>0</v>
      </c>
      <c r="AN364" s="530">
        <v>0</v>
      </c>
      <c r="AO364" s="530">
        <v>0</v>
      </c>
      <c r="AP364" s="530">
        <v>0</v>
      </c>
      <c r="AQ364" s="530">
        <v>0</v>
      </c>
      <c r="AR364" s="530">
        <v>0</v>
      </c>
      <c r="AS364" s="530">
        <v>0</v>
      </c>
      <c r="AT364" s="530">
        <v>0</v>
      </c>
      <c r="AU364" s="530">
        <v>0</v>
      </c>
      <c r="AV364" s="530">
        <v>0</v>
      </c>
      <c r="AW364" s="530">
        <v>0</v>
      </c>
      <c r="AX364" s="530">
        <v>0</v>
      </c>
      <c r="AY364" s="530">
        <v>0</v>
      </c>
      <c r="AZ364" s="530">
        <v>0</v>
      </c>
      <c r="BA364" s="530">
        <v>0</v>
      </c>
      <c r="BB364" s="530">
        <v>0</v>
      </c>
      <c r="BC364" s="530">
        <v>0</v>
      </c>
      <c r="BD364" s="530">
        <v>0</v>
      </c>
      <c r="BE364" s="530">
        <v>0</v>
      </c>
      <c r="BF364" s="530">
        <v>0</v>
      </c>
      <c r="BG364" s="530">
        <v>0</v>
      </c>
      <c r="BH364" s="530">
        <v>0</v>
      </c>
      <c r="BI364" s="530">
        <v>0</v>
      </c>
      <c r="BJ364" s="530">
        <v>0</v>
      </c>
      <c r="BK364" s="530">
        <v>0</v>
      </c>
      <c r="BL364" s="530">
        <v>0</v>
      </c>
      <c r="BM364" s="530">
        <v>0</v>
      </c>
      <c r="BN364" s="530">
        <v>0</v>
      </c>
      <c r="BO364" s="530">
        <v>0</v>
      </c>
      <c r="BP364" s="530">
        <v>0</v>
      </c>
      <c r="BQ364" s="530">
        <v>0</v>
      </c>
      <c r="BR364" s="530">
        <v>0</v>
      </c>
      <c r="BS364" s="530">
        <v>0</v>
      </c>
      <c r="BT364" s="530">
        <v>0</v>
      </c>
      <c r="BU364" s="530">
        <v>0</v>
      </c>
      <c r="BV364" s="530">
        <v>0</v>
      </c>
      <c r="BW364" s="530">
        <v>0</v>
      </c>
      <c r="BX364" s="530">
        <v>0</v>
      </c>
      <c r="BY364" s="530">
        <v>0</v>
      </c>
      <c r="BZ364" s="530">
        <v>0</v>
      </c>
      <c r="CA364" s="530">
        <v>0</v>
      </c>
      <c r="CB364" s="530">
        <v>0</v>
      </c>
      <c r="CC364" s="503">
        <f t="shared" si="7"/>
        <v>0</v>
      </c>
      <c r="CD364" s="523"/>
      <c r="CE364" s="523"/>
      <c r="CF364" s="523"/>
      <c r="CG364" s="523"/>
      <c r="CH364" s="523"/>
      <c r="CI364" s="523"/>
    </row>
    <row r="365" spans="1:87" s="524" customFormat="1" x14ac:dyDescent="0.2">
      <c r="A365" s="521" t="s">
        <v>6457</v>
      </c>
      <c r="B365" s="497" t="s">
        <v>681</v>
      </c>
      <c r="C365" s="498" t="s">
        <v>682</v>
      </c>
      <c r="D365" s="499">
        <v>53010</v>
      </c>
      <c r="E365" s="525" t="s">
        <v>967</v>
      </c>
      <c r="F365" s="500" t="s">
        <v>505</v>
      </c>
      <c r="G365" s="501" t="s">
        <v>1055</v>
      </c>
      <c r="H365" s="502">
        <v>0</v>
      </c>
      <c r="I365" s="502">
        <v>0</v>
      </c>
      <c r="J365" s="502">
        <v>0</v>
      </c>
      <c r="K365" s="502">
        <v>0</v>
      </c>
      <c r="L365" s="502">
        <v>0</v>
      </c>
      <c r="M365" s="502">
        <v>0</v>
      </c>
      <c r="N365" s="502">
        <v>0</v>
      </c>
      <c r="O365" s="502">
        <v>0</v>
      </c>
      <c r="P365" s="502">
        <v>0</v>
      </c>
      <c r="Q365" s="502">
        <v>0</v>
      </c>
      <c r="R365" s="502">
        <v>0</v>
      </c>
      <c r="S365" s="502">
        <v>0</v>
      </c>
      <c r="T365" s="502">
        <v>0</v>
      </c>
      <c r="U365" s="502">
        <v>588.94000000000005</v>
      </c>
      <c r="V365" s="502">
        <v>0</v>
      </c>
      <c r="W365" s="502">
        <v>0</v>
      </c>
      <c r="X365" s="502">
        <v>0</v>
      </c>
      <c r="Y365" s="502">
        <v>0</v>
      </c>
      <c r="Z365" s="502">
        <v>0</v>
      </c>
      <c r="AA365" s="502">
        <v>0</v>
      </c>
      <c r="AB365" s="502">
        <v>0</v>
      </c>
      <c r="AC365" s="502">
        <v>0</v>
      </c>
      <c r="AD365" s="502">
        <v>0</v>
      </c>
      <c r="AE365" s="502">
        <v>0</v>
      </c>
      <c r="AF365" s="502">
        <v>0</v>
      </c>
      <c r="AG365" s="502">
        <v>0</v>
      </c>
      <c r="AH365" s="502">
        <v>0</v>
      </c>
      <c r="AI365" s="502">
        <v>0</v>
      </c>
      <c r="AJ365" s="502">
        <v>0</v>
      </c>
      <c r="AK365" s="502">
        <v>0</v>
      </c>
      <c r="AL365" s="502">
        <v>0</v>
      </c>
      <c r="AM365" s="502">
        <v>0</v>
      </c>
      <c r="AN365" s="502">
        <v>0</v>
      </c>
      <c r="AO365" s="502">
        <v>0</v>
      </c>
      <c r="AP365" s="502">
        <v>0</v>
      </c>
      <c r="AQ365" s="502">
        <v>0</v>
      </c>
      <c r="AR365" s="502">
        <v>0</v>
      </c>
      <c r="AS365" s="502">
        <v>0</v>
      </c>
      <c r="AT365" s="502">
        <v>0</v>
      </c>
      <c r="AU365" s="502">
        <v>0</v>
      </c>
      <c r="AV365" s="502">
        <v>0</v>
      </c>
      <c r="AW365" s="502">
        <v>0</v>
      </c>
      <c r="AX365" s="502">
        <v>0</v>
      </c>
      <c r="AY365" s="502">
        <v>0</v>
      </c>
      <c r="AZ365" s="502">
        <v>0</v>
      </c>
      <c r="BA365" s="502">
        <v>0</v>
      </c>
      <c r="BB365" s="502">
        <v>0</v>
      </c>
      <c r="BC365" s="502">
        <v>0</v>
      </c>
      <c r="BD365" s="502">
        <v>0</v>
      </c>
      <c r="BE365" s="502">
        <v>0</v>
      </c>
      <c r="BF365" s="502">
        <v>0</v>
      </c>
      <c r="BG365" s="502">
        <v>0</v>
      </c>
      <c r="BH365" s="502">
        <v>0</v>
      </c>
      <c r="BI365" s="502">
        <v>0</v>
      </c>
      <c r="BJ365" s="502">
        <v>0</v>
      </c>
      <c r="BK365" s="502">
        <v>0</v>
      </c>
      <c r="BL365" s="502">
        <v>0</v>
      </c>
      <c r="BM365" s="502">
        <v>0</v>
      </c>
      <c r="BN365" s="502">
        <v>0</v>
      </c>
      <c r="BO365" s="502">
        <v>0</v>
      </c>
      <c r="BP365" s="502">
        <v>0</v>
      </c>
      <c r="BQ365" s="502">
        <v>0</v>
      </c>
      <c r="BR365" s="502">
        <v>0</v>
      </c>
      <c r="BS365" s="502">
        <v>0</v>
      </c>
      <c r="BT365" s="502">
        <v>0</v>
      </c>
      <c r="BU365" s="502">
        <v>0</v>
      </c>
      <c r="BV365" s="502">
        <v>0</v>
      </c>
      <c r="BW365" s="502">
        <v>0</v>
      </c>
      <c r="BX365" s="502">
        <v>0</v>
      </c>
      <c r="BY365" s="502">
        <v>0</v>
      </c>
      <c r="BZ365" s="502">
        <v>0</v>
      </c>
      <c r="CA365" s="502">
        <v>0</v>
      </c>
      <c r="CB365" s="502">
        <v>0</v>
      </c>
      <c r="CC365" s="503">
        <f t="shared" ref="CC365:CC428" si="8">SUM(H365:CB365)</f>
        <v>588.94000000000005</v>
      </c>
      <c r="CD365" s="523"/>
      <c r="CE365" s="523"/>
      <c r="CF365" s="523"/>
      <c r="CG365" s="523"/>
      <c r="CH365" s="523"/>
      <c r="CI365" s="523"/>
    </row>
    <row r="366" spans="1:87" s="524" customFormat="1" x14ac:dyDescent="0.2">
      <c r="A366" s="521" t="s">
        <v>6457</v>
      </c>
      <c r="B366" s="497" t="s">
        <v>681</v>
      </c>
      <c r="C366" s="498" t="s">
        <v>682</v>
      </c>
      <c r="D366" s="499">
        <v>53010</v>
      </c>
      <c r="E366" s="525" t="s">
        <v>967</v>
      </c>
      <c r="F366" s="500" t="s">
        <v>506</v>
      </c>
      <c r="G366" s="501" t="s">
        <v>507</v>
      </c>
      <c r="H366" s="502">
        <v>0</v>
      </c>
      <c r="I366" s="502">
        <v>0</v>
      </c>
      <c r="J366" s="502">
        <v>0</v>
      </c>
      <c r="K366" s="502">
        <v>0</v>
      </c>
      <c r="L366" s="502">
        <v>0</v>
      </c>
      <c r="M366" s="502">
        <v>0</v>
      </c>
      <c r="N366" s="502">
        <v>0</v>
      </c>
      <c r="O366" s="502">
        <v>0</v>
      </c>
      <c r="P366" s="502">
        <v>0</v>
      </c>
      <c r="Q366" s="502">
        <v>0</v>
      </c>
      <c r="R366" s="502">
        <v>0</v>
      </c>
      <c r="S366" s="502">
        <v>0</v>
      </c>
      <c r="T366" s="502">
        <v>0</v>
      </c>
      <c r="U366" s="502">
        <v>0</v>
      </c>
      <c r="V366" s="502">
        <v>0</v>
      </c>
      <c r="W366" s="502">
        <v>0</v>
      </c>
      <c r="X366" s="502">
        <v>0</v>
      </c>
      <c r="Y366" s="502">
        <v>0</v>
      </c>
      <c r="Z366" s="502">
        <v>0</v>
      </c>
      <c r="AA366" s="502">
        <v>0</v>
      </c>
      <c r="AB366" s="502">
        <v>0</v>
      </c>
      <c r="AC366" s="502">
        <v>0</v>
      </c>
      <c r="AD366" s="502">
        <v>0</v>
      </c>
      <c r="AE366" s="502">
        <v>0</v>
      </c>
      <c r="AF366" s="502">
        <v>0</v>
      </c>
      <c r="AG366" s="502">
        <v>0</v>
      </c>
      <c r="AH366" s="502">
        <v>0</v>
      </c>
      <c r="AI366" s="502">
        <v>0</v>
      </c>
      <c r="AJ366" s="502">
        <v>0</v>
      </c>
      <c r="AK366" s="502">
        <v>0</v>
      </c>
      <c r="AL366" s="502">
        <v>0</v>
      </c>
      <c r="AM366" s="502">
        <v>0</v>
      </c>
      <c r="AN366" s="502">
        <v>0</v>
      </c>
      <c r="AO366" s="502">
        <v>0</v>
      </c>
      <c r="AP366" s="502">
        <v>0</v>
      </c>
      <c r="AQ366" s="502">
        <v>0</v>
      </c>
      <c r="AR366" s="502">
        <v>0</v>
      </c>
      <c r="AS366" s="502">
        <v>0</v>
      </c>
      <c r="AT366" s="502">
        <v>0</v>
      </c>
      <c r="AU366" s="502">
        <v>0</v>
      </c>
      <c r="AV366" s="502">
        <v>0</v>
      </c>
      <c r="AW366" s="502">
        <v>0</v>
      </c>
      <c r="AX366" s="502">
        <v>0</v>
      </c>
      <c r="AY366" s="502">
        <v>0</v>
      </c>
      <c r="AZ366" s="502">
        <v>0</v>
      </c>
      <c r="BA366" s="502">
        <v>0</v>
      </c>
      <c r="BB366" s="502">
        <v>0</v>
      </c>
      <c r="BC366" s="502">
        <v>0</v>
      </c>
      <c r="BD366" s="502">
        <v>0</v>
      </c>
      <c r="BE366" s="502">
        <v>0</v>
      </c>
      <c r="BF366" s="502">
        <v>0</v>
      </c>
      <c r="BG366" s="502">
        <v>0</v>
      </c>
      <c r="BH366" s="502">
        <v>0</v>
      </c>
      <c r="BI366" s="502">
        <v>0</v>
      </c>
      <c r="BJ366" s="502">
        <v>0</v>
      </c>
      <c r="BK366" s="502">
        <v>0</v>
      </c>
      <c r="BL366" s="502">
        <v>0</v>
      </c>
      <c r="BM366" s="502">
        <v>0</v>
      </c>
      <c r="BN366" s="502">
        <v>0</v>
      </c>
      <c r="BO366" s="502">
        <v>0</v>
      </c>
      <c r="BP366" s="502">
        <v>0</v>
      </c>
      <c r="BQ366" s="502">
        <v>0</v>
      </c>
      <c r="BR366" s="502">
        <v>0</v>
      </c>
      <c r="BS366" s="502">
        <v>0</v>
      </c>
      <c r="BT366" s="502">
        <v>0</v>
      </c>
      <c r="BU366" s="502">
        <v>0</v>
      </c>
      <c r="BV366" s="502">
        <v>0</v>
      </c>
      <c r="BW366" s="502">
        <v>0</v>
      </c>
      <c r="BX366" s="502">
        <v>0</v>
      </c>
      <c r="BY366" s="502">
        <v>0</v>
      </c>
      <c r="BZ366" s="502">
        <v>0</v>
      </c>
      <c r="CA366" s="502">
        <v>0</v>
      </c>
      <c r="CB366" s="502">
        <v>0</v>
      </c>
      <c r="CC366" s="503">
        <f t="shared" si="8"/>
        <v>0</v>
      </c>
      <c r="CD366" s="523"/>
      <c r="CE366" s="523"/>
      <c r="CF366" s="523"/>
      <c r="CG366" s="523"/>
      <c r="CH366" s="523"/>
      <c r="CI366" s="523"/>
    </row>
    <row r="367" spans="1:87" s="524" customFormat="1" x14ac:dyDescent="0.2">
      <c r="A367" s="521" t="s">
        <v>6457</v>
      </c>
      <c r="B367" s="497" t="s">
        <v>681</v>
      </c>
      <c r="C367" s="498" t="s">
        <v>682</v>
      </c>
      <c r="D367" s="499">
        <v>53010</v>
      </c>
      <c r="E367" s="525" t="s">
        <v>967</v>
      </c>
      <c r="F367" s="500" t="s">
        <v>508</v>
      </c>
      <c r="G367" s="501" t="s">
        <v>509</v>
      </c>
      <c r="H367" s="530">
        <v>0</v>
      </c>
      <c r="I367" s="530">
        <v>0</v>
      </c>
      <c r="J367" s="530">
        <v>0</v>
      </c>
      <c r="K367" s="530">
        <v>0</v>
      </c>
      <c r="L367" s="530">
        <v>0</v>
      </c>
      <c r="M367" s="530">
        <v>0</v>
      </c>
      <c r="N367" s="530">
        <v>0</v>
      </c>
      <c r="O367" s="530">
        <v>0</v>
      </c>
      <c r="P367" s="530">
        <v>0</v>
      </c>
      <c r="Q367" s="530">
        <v>0</v>
      </c>
      <c r="R367" s="530">
        <v>0</v>
      </c>
      <c r="S367" s="530">
        <v>0</v>
      </c>
      <c r="T367" s="530">
        <v>0</v>
      </c>
      <c r="U367" s="530">
        <v>0</v>
      </c>
      <c r="V367" s="530">
        <v>0</v>
      </c>
      <c r="W367" s="530">
        <v>0</v>
      </c>
      <c r="X367" s="530">
        <v>0</v>
      </c>
      <c r="Y367" s="530">
        <v>0</v>
      </c>
      <c r="Z367" s="530">
        <v>0</v>
      </c>
      <c r="AA367" s="530">
        <v>0</v>
      </c>
      <c r="AB367" s="530">
        <v>0</v>
      </c>
      <c r="AC367" s="530">
        <v>0</v>
      </c>
      <c r="AD367" s="530">
        <v>0</v>
      </c>
      <c r="AE367" s="530">
        <v>0</v>
      </c>
      <c r="AF367" s="530">
        <v>0</v>
      </c>
      <c r="AG367" s="530">
        <v>0</v>
      </c>
      <c r="AH367" s="530">
        <v>0</v>
      </c>
      <c r="AI367" s="530">
        <v>0</v>
      </c>
      <c r="AJ367" s="530">
        <v>0</v>
      </c>
      <c r="AK367" s="530">
        <v>0</v>
      </c>
      <c r="AL367" s="530">
        <v>0</v>
      </c>
      <c r="AM367" s="530">
        <v>0</v>
      </c>
      <c r="AN367" s="530">
        <v>0</v>
      </c>
      <c r="AO367" s="530">
        <v>0</v>
      </c>
      <c r="AP367" s="530">
        <v>0</v>
      </c>
      <c r="AQ367" s="530">
        <v>0</v>
      </c>
      <c r="AR367" s="530">
        <v>0</v>
      </c>
      <c r="AS367" s="530">
        <v>0</v>
      </c>
      <c r="AT367" s="530">
        <v>0</v>
      </c>
      <c r="AU367" s="530">
        <v>0</v>
      </c>
      <c r="AV367" s="530">
        <v>0</v>
      </c>
      <c r="AW367" s="530">
        <v>0</v>
      </c>
      <c r="AX367" s="530">
        <v>0</v>
      </c>
      <c r="AY367" s="530">
        <v>0</v>
      </c>
      <c r="AZ367" s="530">
        <v>0</v>
      </c>
      <c r="BA367" s="530">
        <v>0</v>
      </c>
      <c r="BB367" s="530">
        <v>0</v>
      </c>
      <c r="BC367" s="530">
        <v>0</v>
      </c>
      <c r="BD367" s="530">
        <v>0</v>
      </c>
      <c r="BE367" s="530">
        <v>0</v>
      </c>
      <c r="BF367" s="530">
        <v>0</v>
      </c>
      <c r="BG367" s="530">
        <v>0</v>
      </c>
      <c r="BH367" s="530">
        <v>0</v>
      </c>
      <c r="BI367" s="530">
        <v>0</v>
      </c>
      <c r="BJ367" s="530">
        <v>0</v>
      </c>
      <c r="BK367" s="530">
        <v>0</v>
      </c>
      <c r="BL367" s="530">
        <v>0</v>
      </c>
      <c r="BM367" s="530">
        <v>0</v>
      </c>
      <c r="BN367" s="530">
        <v>0</v>
      </c>
      <c r="BO367" s="530">
        <v>0</v>
      </c>
      <c r="BP367" s="530">
        <v>0</v>
      </c>
      <c r="BQ367" s="530">
        <v>0</v>
      </c>
      <c r="BR367" s="530">
        <v>0</v>
      </c>
      <c r="BS367" s="530">
        <v>0</v>
      </c>
      <c r="BT367" s="530">
        <v>0</v>
      </c>
      <c r="BU367" s="530">
        <v>0</v>
      </c>
      <c r="BV367" s="530">
        <v>0</v>
      </c>
      <c r="BW367" s="530">
        <v>0</v>
      </c>
      <c r="BX367" s="530">
        <v>0</v>
      </c>
      <c r="BY367" s="530">
        <v>0</v>
      </c>
      <c r="BZ367" s="530">
        <v>0</v>
      </c>
      <c r="CA367" s="530">
        <v>0</v>
      </c>
      <c r="CB367" s="530">
        <v>0</v>
      </c>
      <c r="CC367" s="503">
        <f t="shared" si="8"/>
        <v>0</v>
      </c>
      <c r="CD367" s="523"/>
      <c r="CE367" s="523"/>
      <c r="CF367" s="523"/>
      <c r="CG367" s="523"/>
      <c r="CH367" s="523"/>
      <c r="CI367" s="523"/>
    </row>
    <row r="368" spans="1:87" s="524" customFormat="1" x14ac:dyDescent="0.2">
      <c r="A368" s="521" t="s">
        <v>6457</v>
      </c>
      <c r="B368" s="497" t="s">
        <v>681</v>
      </c>
      <c r="C368" s="498" t="s">
        <v>682</v>
      </c>
      <c r="D368" s="499">
        <v>53010</v>
      </c>
      <c r="E368" s="525" t="s">
        <v>967</v>
      </c>
      <c r="F368" s="500" t="s">
        <v>510</v>
      </c>
      <c r="G368" s="501" t="s">
        <v>1056</v>
      </c>
      <c r="H368" s="502">
        <v>0</v>
      </c>
      <c r="I368" s="522">
        <v>0</v>
      </c>
      <c r="J368" s="522">
        <v>0</v>
      </c>
      <c r="K368" s="522">
        <v>0</v>
      </c>
      <c r="L368" s="522">
        <v>0</v>
      </c>
      <c r="M368" s="522">
        <v>0</v>
      </c>
      <c r="N368" s="522">
        <v>0</v>
      </c>
      <c r="O368" s="522">
        <v>0</v>
      </c>
      <c r="P368" s="522">
        <v>0</v>
      </c>
      <c r="Q368" s="522">
        <v>0</v>
      </c>
      <c r="R368" s="522">
        <v>0</v>
      </c>
      <c r="S368" s="522">
        <v>264527</v>
      </c>
      <c r="T368" s="522">
        <v>0</v>
      </c>
      <c r="U368" s="522">
        <v>0</v>
      </c>
      <c r="V368" s="522">
        <v>0</v>
      </c>
      <c r="W368" s="522">
        <v>0</v>
      </c>
      <c r="X368" s="522">
        <v>0</v>
      </c>
      <c r="Y368" s="522">
        <v>0</v>
      </c>
      <c r="Z368" s="522">
        <v>0</v>
      </c>
      <c r="AA368" s="522">
        <v>0</v>
      </c>
      <c r="AB368" s="522">
        <v>26376.75</v>
      </c>
      <c r="AC368" s="522">
        <v>0</v>
      </c>
      <c r="AD368" s="522">
        <v>0</v>
      </c>
      <c r="AE368" s="522">
        <v>0</v>
      </c>
      <c r="AF368" s="522">
        <v>0</v>
      </c>
      <c r="AG368" s="522">
        <v>0</v>
      </c>
      <c r="AH368" s="522">
        <v>0</v>
      </c>
      <c r="AI368" s="522">
        <v>0</v>
      </c>
      <c r="AJ368" s="522">
        <v>0</v>
      </c>
      <c r="AK368" s="522">
        <v>0</v>
      </c>
      <c r="AL368" s="522">
        <v>0</v>
      </c>
      <c r="AM368" s="522">
        <v>0</v>
      </c>
      <c r="AN368" s="522">
        <v>0</v>
      </c>
      <c r="AO368" s="522">
        <v>0</v>
      </c>
      <c r="AP368" s="522">
        <v>0</v>
      </c>
      <c r="AQ368" s="522">
        <v>0</v>
      </c>
      <c r="AR368" s="522">
        <v>0</v>
      </c>
      <c r="AS368" s="522">
        <v>0</v>
      </c>
      <c r="AT368" s="522">
        <v>0</v>
      </c>
      <c r="AU368" s="522">
        <v>0</v>
      </c>
      <c r="AV368" s="522">
        <v>0</v>
      </c>
      <c r="AW368" s="522">
        <v>0</v>
      </c>
      <c r="AX368" s="522">
        <v>0</v>
      </c>
      <c r="AY368" s="522">
        <v>0</v>
      </c>
      <c r="AZ368" s="522">
        <v>0</v>
      </c>
      <c r="BA368" s="522">
        <v>0</v>
      </c>
      <c r="BB368" s="522">
        <v>0</v>
      </c>
      <c r="BC368" s="522">
        <v>0</v>
      </c>
      <c r="BD368" s="522">
        <v>0</v>
      </c>
      <c r="BE368" s="522">
        <v>0</v>
      </c>
      <c r="BF368" s="522">
        <v>0</v>
      </c>
      <c r="BG368" s="522">
        <v>0</v>
      </c>
      <c r="BH368" s="522">
        <v>621814.43000000005</v>
      </c>
      <c r="BI368" s="522">
        <v>0</v>
      </c>
      <c r="BJ368" s="522">
        <v>0</v>
      </c>
      <c r="BK368" s="522">
        <v>0</v>
      </c>
      <c r="BL368" s="522">
        <v>0</v>
      </c>
      <c r="BM368" s="522">
        <v>0</v>
      </c>
      <c r="BN368" s="522">
        <v>0</v>
      </c>
      <c r="BO368" s="522">
        <v>0</v>
      </c>
      <c r="BP368" s="522">
        <v>3500</v>
      </c>
      <c r="BQ368" s="522">
        <v>0</v>
      </c>
      <c r="BR368" s="522">
        <v>0</v>
      </c>
      <c r="BS368" s="522">
        <v>0</v>
      </c>
      <c r="BT368" s="522">
        <v>0</v>
      </c>
      <c r="BU368" s="522">
        <v>0</v>
      </c>
      <c r="BV368" s="522">
        <v>0</v>
      </c>
      <c r="BW368" s="522">
        <v>0</v>
      </c>
      <c r="BX368" s="522">
        <v>0</v>
      </c>
      <c r="BY368" s="522">
        <v>0</v>
      </c>
      <c r="BZ368" s="522">
        <v>0</v>
      </c>
      <c r="CA368" s="522">
        <v>0</v>
      </c>
      <c r="CB368" s="522">
        <v>0</v>
      </c>
      <c r="CC368" s="503">
        <f t="shared" si="8"/>
        <v>916218.18</v>
      </c>
      <c r="CD368" s="523"/>
      <c r="CE368" s="523"/>
      <c r="CF368" s="523"/>
      <c r="CG368" s="523"/>
      <c r="CH368" s="523"/>
      <c r="CI368" s="523"/>
    </row>
    <row r="369" spans="1:87" s="524" customFormat="1" x14ac:dyDescent="0.2">
      <c r="A369" s="521" t="s">
        <v>6457</v>
      </c>
      <c r="B369" s="497" t="s">
        <v>681</v>
      </c>
      <c r="C369" s="498" t="s">
        <v>682</v>
      </c>
      <c r="D369" s="499">
        <v>53010</v>
      </c>
      <c r="E369" s="525" t="s">
        <v>967</v>
      </c>
      <c r="F369" s="500" t="s">
        <v>511</v>
      </c>
      <c r="G369" s="501" t="s">
        <v>1057</v>
      </c>
      <c r="H369" s="502">
        <v>0</v>
      </c>
      <c r="I369" s="522">
        <v>0</v>
      </c>
      <c r="J369" s="522">
        <v>0</v>
      </c>
      <c r="K369" s="522">
        <v>0</v>
      </c>
      <c r="L369" s="522">
        <v>0</v>
      </c>
      <c r="M369" s="522">
        <v>0</v>
      </c>
      <c r="N369" s="522">
        <v>0</v>
      </c>
      <c r="O369" s="522">
        <v>0</v>
      </c>
      <c r="P369" s="522">
        <v>0</v>
      </c>
      <c r="Q369" s="522">
        <v>0</v>
      </c>
      <c r="R369" s="522">
        <v>0</v>
      </c>
      <c r="S369" s="522">
        <v>151547</v>
      </c>
      <c r="T369" s="522">
        <v>0</v>
      </c>
      <c r="U369" s="522">
        <v>0</v>
      </c>
      <c r="V369" s="522">
        <v>0</v>
      </c>
      <c r="W369" s="522">
        <v>0</v>
      </c>
      <c r="X369" s="522">
        <v>0</v>
      </c>
      <c r="Y369" s="522">
        <v>0</v>
      </c>
      <c r="Z369" s="522">
        <v>0</v>
      </c>
      <c r="AA369" s="522">
        <v>0</v>
      </c>
      <c r="AB369" s="522">
        <v>0</v>
      </c>
      <c r="AC369" s="522">
        <v>0</v>
      </c>
      <c r="AD369" s="522">
        <v>0</v>
      </c>
      <c r="AE369" s="522">
        <v>0</v>
      </c>
      <c r="AF369" s="522">
        <v>0</v>
      </c>
      <c r="AG369" s="522">
        <v>0</v>
      </c>
      <c r="AH369" s="522">
        <v>0</v>
      </c>
      <c r="AI369" s="522">
        <v>0</v>
      </c>
      <c r="AJ369" s="522">
        <v>0</v>
      </c>
      <c r="AK369" s="522">
        <v>0</v>
      </c>
      <c r="AL369" s="522">
        <v>0</v>
      </c>
      <c r="AM369" s="522">
        <v>0</v>
      </c>
      <c r="AN369" s="522">
        <v>0</v>
      </c>
      <c r="AO369" s="522">
        <v>0</v>
      </c>
      <c r="AP369" s="522">
        <v>0</v>
      </c>
      <c r="AQ369" s="522">
        <v>0</v>
      </c>
      <c r="AR369" s="522">
        <v>0</v>
      </c>
      <c r="AS369" s="522">
        <v>0</v>
      </c>
      <c r="AT369" s="522">
        <v>0</v>
      </c>
      <c r="AU369" s="522">
        <v>0</v>
      </c>
      <c r="AV369" s="522">
        <v>0</v>
      </c>
      <c r="AW369" s="522">
        <v>0</v>
      </c>
      <c r="AX369" s="522">
        <v>0</v>
      </c>
      <c r="AY369" s="522">
        <v>0</v>
      </c>
      <c r="AZ369" s="522">
        <v>0</v>
      </c>
      <c r="BA369" s="522">
        <v>0</v>
      </c>
      <c r="BB369" s="522">
        <v>0</v>
      </c>
      <c r="BC369" s="522">
        <v>0</v>
      </c>
      <c r="BD369" s="522">
        <v>0</v>
      </c>
      <c r="BE369" s="522">
        <v>0</v>
      </c>
      <c r="BF369" s="522">
        <v>0</v>
      </c>
      <c r="BG369" s="522">
        <v>0</v>
      </c>
      <c r="BH369" s="522">
        <v>793356.4</v>
      </c>
      <c r="BI369" s="522">
        <v>0</v>
      </c>
      <c r="BJ369" s="522">
        <v>0</v>
      </c>
      <c r="BK369" s="522">
        <v>0</v>
      </c>
      <c r="BL369" s="522">
        <v>0</v>
      </c>
      <c r="BM369" s="522">
        <v>0</v>
      </c>
      <c r="BN369" s="522">
        <v>0</v>
      </c>
      <c r="BO369" s="522">
        <v>0</v>
      </c>
      <c r="BP369" s="522">
        <v>0</v>
      </c>
      <c r="BQ369" s="522">
        <v>0</v>
      </c>
      <c r="BR369" s="522">
        <v>0</v>
      </c>
      <c r="BS369" s="522">
        <v>0</v>
      </c>
      <c r="BT369" s="522">
        <v>0</v>
      </c>
      <c r="BU369" s="522">
        <v>0</v>
      </c>
      <c r="BV369" s="522">
        <v>0</v>
      </c>
      <c r="BW369" s="522">
        <v>0</v>
      </c>
      <c r="BX369" s="522">
        <v>0</v>
      </c>
      <c r="BY369" s="522">
        <v>0</v>
      </c>
      <c r="BZ369" s="522">
        <v>0</v>
      </c>
      <c r="CA369" s="522">
        <v>0</v>
      </c>
      <c r="CB369" s="522">
        <v>0</v>
      </c>
      <c r="CC369" s="503">
        <f t="shared" si="8"/>
        <v>944903.4</v>
      </c>
      <c r="CD369" s="523"/>
      <c r="CE369" s="523"/>
      <c r="CF369" s="523"/>
      <c r="CG369" s="523"/>
      <c r="CH369" s="523"/>
      <c r="CI369" s="523"/>
    </row>
    <row r="370" spans="1:87" s="524" customFormat="1" x14ac:dyDescent="0.2">
      <c r="A370" s="521" t="s">
        <v>6457</v>
      </c>
      <c r="B370" s="497" t="s">
        <v>681</v>
      </c>
      <c r="C370" s="498" t="s">
        <v>682</v>
      </c>
      <c r="D370" s="499"/>
      <c r="E370" s="525"/>
      <c r="F370" s="500" t="s">
        <v>6520</v>
      </c>
      <c r="G370" s="501" t="s">
        <v>6521</v>
      </c>
      <c r="H370" s="502">
        <v>0</v>
      </c>
      <c r="I370" s="502">
        <v>0</v>
      </c>
      <c r="J370" s="502">
        <v>0</v>
      </c>
      <c r="K370" s="502">
        <v>0</v>
      </c>
      <c r="L370" s="502">
        <v>0</v>
      </c>
      <c r="M370" s="502">
        <v>0</v>
      </c>
      <c r="N370" s="502">
        <v>0</v>
      </c>
      <c r="O370" s="502">
        <v>0</v>
      </c>
      <c r="P370" s="502">
        <v>0</v>
      </c>
      <c r="Q370" s="502">
        <v>0</v>
      </c>
      <c r="R370" s="502">
        <v>0</v>
      </c>
      <c r="S370" s="502">
        <v>0</v>
      </c>
      <c r="T370" s="502">
        <v>1771445</v>
      </c>
      <c r="U370" s="502">
        <v>0</v>
      </c>
      <c r="V370" s="502">
        <v>0</v>
      </c>
      <c r="W370" s="502">
        <v>0</v>
      </c>
      <c r="X370" s="502">
        <v>0</v>
      </c>
      <c r="Y370" s="502">
        <v>0</v>
      </c>
      <c r="Z370" s="502">
        <v>0</v>
      </c>
      <c r="AA370" s="502">
        <v>0</v>
      </c>
      <c r="AB370" s="502">
        <v>0</v>
      </c>
      <c r="AC370" s="502">
        <v>0</v>
      </c>
      <c r="AD370" s="502">
        <v>0</v>
      </c>
      <c r="AE370" s="502">
        <v>0</v>
      </c>
      <c r="AF370" s="502">
        <v>0</v>
      </c>
      <c r="AG370" s="502">
        <v>0</v>
      </c>
      <c r="AH370" s="502">
        <v>0</v>
      </c>
      <c r="AI370" s="502">
        <v>0</v>
      </c>
      <c r="AJ370" s="502">
        <v>0</v>
      </c>
      <c r="AK370" s="502">
        <v>0</v>
      </c>
      <c r="AL370" s="502">
        <v>0</v>
      </c>
      <c r="AM370" s="502">
        <v>0</v>
      </c>
      <c r="AN370" s="502">
        <v>0</v>
      </c>
      <c r="AO370" s="502">
        <v>0</v>
      </c>
      <c r="AP370" s="502">
        <v>0</v>
      </c>
      <c r="AQ370" s="502">
        <v>0</v>
      </c>
      <c r="AR370" s="502">
        <v>0</v>
      </c>
      <c r="AS370" s="502">
        <v>0</v>
      </c>
      <c r="AT370" s="502">
        <v>0</v>
      </c>
      <c r="AU370" s="502">
        <v>0</v>
      </c>
      <c r="AV370" s="502">
        <v>0</v>
      </c>
      <c r="AW370" s="502">
        <v>0</v>
      </c>
      <c r="AX370" s="502">
        <v>0</v>
      </c>
      <c r="AY370" s="502">
        <v>0</v>
      </c>
      <c r="AZ370" s="502">
        <v>0</v>
      </c>
      <c r="BA370" s="502">
        <v>0</v>
      </c>
      <c r="BB370" s="502">
        <v>0</v>
      </c>
      <c r="BC370" s="502">
        <v>0</v>
      </c>
      <c r="BD370" s="502">
        <v>0</v>
      </c>
      <c r="BE370" s="502">
        <v>0</v>
      </c>
      <c r="BF370" s="502">
        <v>0</v>
      </c>
      <c r="BG370" s="502">
        <v>0</v>
      </c>
      <c r="BH370" s="502">
        <v>0</v>
      </c>
      <c r="BI370" s="502">
        <v>0</v>
      </c>
      <c r="BJ370" s="502">
        <v>0</v>
      </c>
      <c r="BK370" s="502">
        <v>0</v>
      </c>
      <c r="BL370" s="502">
        <v>0</v>
      </c>
      <c r="BM370" s="502">
        <v>0</v>
      </c>
      <c r="BN370" s="502">
        <v>0</v>
      </c>
      <c r="BO370" s="502">
        <v>0</v>
      </c>
      <c r="BP370" s="502">
        <v>0</v>
      </c>
      <c r="BQ370" s="502">
        <v>0</v>
      </c>
      <c r="BR370" s="502">
        <v>0</v>
      </c>
      <c r="BS370" s="502">
        <v>0</v>
      </c>
      <c r="BT370" s="502">
        <v>0</v>
      </c>
      <c r="BU370" s="502">
        <v>0</v>
      </c>
      <c r="BV370" s="502">
        <v>0</v>
      </c>
      <c r="BW370" s="502">
        <v>0</v>
      </c>
      <c r="BX370" s="502">
        <v>0</v>
      </c>
      <c r="BY370" s="502">
        <v>0</v>
      </c>
      <c r="BZ370" s="502">
        <v>0</v>
      </c>
      <c r="CA370" s="502">
        <v>0</v>
      </c>
      <c r="CB370" s="502">
        <v>0</v>
      </c>
      <c r="CC370" s="503">
        <f t="shared" si="8"/>
        <v>1771445</v>
      </c>
      <c r="CD370" s="523"/>
      <c r="CE370" s="523"/>
      <c r="CF370" s="523"/>
      <c r="CG370" s="523"/>
      <c r="CH370" s="523"/>
      <c r="CI370" s="523"/>
    </row>
    <row r="371" spans="1:87" s="524" customFormat="1" x14ac:dyDescent="0.2">
      <c r="A371" s="521" t="s">
        <v>6457</v>
      </c>
      <c r="B371" s="497" t="s">
        <v>681</v>
      </c>
      <c r="C371" s="498" t="s">
        <v>682</v>
      </c>
      <c r="D371" s="499">
        <v>53010</v>
      </c>
      <c r="E371" s="525" t="s">
        <v>967</v>
      </c>
      <c r="F371" s="500" t="s">
        <v>512</v>
      </c>
      <c r="G371" s="501" t="s">
        <v>1187</v>
      </c>
      <c r="H371" s="502">
        <v>0</v>
      </c>
      <c r="I371" s="522">
        <v>0</v>
      </c>
      <c r="J371" s="522">
        <v>0</v>
      </c>
      <c r="K371" s="522">
        <v>0</v>
      </c>
      <c r="L371" s="522">
        <v>0</v>
      </c>
      <c r="M371" s="522">
        <v>0</v>
      </c>
      <c r="N371" s="522">
        <v>0</v>
      </c>
      <c r="O371" s="522">
        <v>0</v>
      </c>
      <c r="P371" s="522">
        <v>0</v>
      </c>
      <c r="Q371" s="522">
        <v>0</v>
      </c>
      <c r="R371" s="522">
        <v>0</v>
      </c>
      <c r="S371" s="522">
        <v>0</v>
      </c>
      <c r="T371" s="522">
        <v>0</v>
      </c>
      <c r="U371" s="522">
        <v>0</v>
      </c>
      <c r="V371" s="522">
        <v>0</v>
      </c>
      <c r="W371" s="522">
        <v>0</v>
      </c>
      <c r="X371" s="522">
        <v>0</v>
      </c>
      <c r="Y371" s="522">
        <v>0</v>
      </c>
      <c r="Z371" s="522">
        <v>0</v>
      </c>
      <c r="AA371" s="522">
        <v>0</v>
      </c>
      <c r="AB371" s="522">
        <v>0</v>
      </c>
      <c r="AC371" s="522">
        <v>0</v>
      </c>
      <c r="AD371" s="522">
        <v>0</v>
      </c>
      <c r="AE371" s="522">
        <v>0</v>
      </c>
      <c r="AF371" s="522">
        <v>0</v>
      </c>
      <c r="AG371" s="522">
        <v>0</v>
      </c>
      <c r="AH371" s="522">
        <v>0</v>
      </c>
      <c r="AI371" s="522">
        <v>9946048</v>
      </c>
      <c r="AJ371" s="522">
        <v>0</v>
      </c>
      <c r="AK371" s="522">
        <v>0</v>
      </c>
      <c r="AL371" s="522">
        <v>0</v>
      </c>
      <c r="AM371" s="522">
        <v>0</v>
      </c>
      <c r="AN371" s="522">
        <v>0</v>
      </c>
      <c r="AO371" s="522">
        <v>0</v>
      </c>
      <c r="AP371" s="522">
        <v>0</v>
      </c>
      <c r="AQ371" s="522">
        <v>0</v>
      </c>
      <c r="AR371" s="522">
        <v>0</v>
      </c>
      <c r="AS371" s="522">
        <v>0</v>
      </c>
      <c r="AT371" s="522">
        <v>0</v>
      </c>
      <c r="AU371" s="522">
        <v>0</v>
      </c>
      <c r="AV371" s="522">
        <v>0</v>
      </c>
      <c r="AW371" s="522">
        <v>0</v>
      </c>
      <c r="AX371" s="522">
        <v>0</v>
      </c>
      <c r="AY371" s="522">
        <v>0</v>
      </c>
      <c r="AZ371" s="522">
        <v>0</v>
      </c>
      <c r="BA371" s="522">
        <v>0</v>
      </c>
      <c r="BB371" s="522">
        <v>0</v>
      </c>
      <c r="BC371" s="522">
        <v>0</v>
      </c>
      <c r="BD371" s="522">
        <v>0</v>
      </c>
      <c r="BE371" s="522">
        <v>0</v>
      </c>
      <c r="BF371" s="522">
        <v>0</v>
      </c>
      <c r="BG371" s="522">
        <v>0</v>
      </c>
      <c r="BH371" s="522">
        <v>0</v>
      </c>
      <c r="BI371" s="522">
        <v>0</v>
      </c>
      <c r="BJ371" s="522">
        <v>0</v>
      </c>
      <c r="BK371" s="522">
        <v>0</v>
      </c>
      <c r="BL371" s="522">
        <v>0</v>
      </c>
      <c r="BM371" s="522">
        <v>0</v>
      </c>
      <c r="BN371" s="522">
        <v>0</v>
      </c>
      <c r="BO371" s="522">
        <v>0</v>
      </c>
      <c r="BP371" s="522">
        <v>0</v>
      </c>
      <c r="BQ371" s="522">
        <v>0</v>
      </c>
      <c r="BR371" s="522">
        <v>0</v>
      </c>
      <c r="BS371" s="522">
        <v>0</v>
      </c>
      <c r="BT371" s="522">
        <v>0</v>
      </c>
      <c r="BU371" s="522">
        <v>0</v>
      </c>
      <c r="BV371" s="522">
        <v>0</v>
      </c>
      <c r="BW371" s="522">
        <v>672808.5</v>
      </c>
      <c r="BX371" s="522">
        <v>0</v>
      </c>
      <c r="BY371" s="522">
        <v>0</v>
      </c>
      <c r="BZ371" s="522">
        <v>0</v>
      </c>
      <c r="CA371" s="522">
        <v>0</v>
      </c>
      <c r="CB371" s="522">
        <v>0</v>
      </c>
      <c r="CC371" s="503">
        <f t="shared" si="8"/>
        <v>10618856.5</v>
      </c>
      <c r="CD371" s="523"/>
      <c r="CE371" s="523"/>
      <c r="CF371" s="523"/>
      <c r="CG371" s="523"/>
      <c r="CH371" s="523"/>
      <c r="CI371" s="523"/>
    </row>
    <row r="372" spans="1:87" s="524" customFormat="1" x14ac:dyDescent="0.2">
      <c r="A372" s="521" t="s">
        <v>6457</v>
      </c>
      <c r="B372" s="497" t="s">
        <v>681</v>
      </c>
      <c r="C372" s="498" t="s">
        <v>682</v>
      </c>
      <c r="D372" s="499">
        <v>53010</v>
      </c>
      <c r="E372" s="525" t="s">
        <v>967</v>
      </c>
      <c r="F372" s="500" t="s">
        <v>513</v>
      </c>
      <c r="G372" s="501" t="s">
        <v>1058</v>
      </c>
      <c r="H372" s="502">
        <v>0</v>
      </c>
      <c r="I372" s="502">
        <v>0</v>
      </c>
      <c r="J372" s="502">
        <v>0</v>
      </c>
      <c r="K372" s="502">
        <v>0</v>
      </c>
      <c r="L372" s="502">
        <v>0</v>
      </c>
      <c r="M372" s="502">
        <v>0</v>
      </c>
      <c r="N372" s="502">
        <v>0</v>
      </c>
      <c r="O372" s="502">
        <v>0</v>
      </c>
      <c r="P372" s="502">
        <v>0</v>
      </c>
      <c r="Q372" s="502">
        <v>0</v>
      </c>
      <c r="R372" s="502">
        <v>0</v>
      </c>
      <c r="S372" s="502">
        <v>0</v>
      </c>
      <c r="T372" s="502">
        <v>0</v>
      </c>
      <c r="U372" s="502">
        <v>0</v>
      </c>
      <c r="V372" s="502">
        <v>0</v>
      </c>
      <c r="W372" s="502">
        <v>0</v>
      </c>
      <c r="X372" s="502">
        <v>0</v>
      </c>
      <c r="Y372" s="502">
        <v>0</v>
      </c>
      <c r="Z372" s="502">
        <v>0</v>
      </c>
      <c r="AA372" s="502">
        <v>0</v>
      </c>
      <c r="AB372" s="502">
        <v>0</v>
      </c>
      <c r="AC372" s="502">
        <v>0</v>
      </c>
      <c r="AD372" s="502">
        <v>0</v>
      </c>
      <c r="AE372" s="502">
        <v>0</v>
      </c>
      <c r="AF372" s="502">
        <v>0</v>
      </c>
      <c r="AG372" s="502">
        <v>0</v>
      </c>
      <c r="AH372" s="502">
        <v>0</v>
      </c>
      <c r="AI372" s="502">
        <v>0</v>
      </c>
      <c r="AJ372" s="502">
        <v>0</v>
      </c>
      <c r="AK372" s="502">
        <v>0</v>
      </c>
      <c r="AL372" s="502">
        <v>0</v>
      </c>
      <c r="AM372" s="502">
        <v>0</v>
      </c>
      <c r="AN372" s="502">
        <v>0</v>
      </c>
      <c r="AO372" s="502">
        <v>0</v>
      </c>
      <c r="AP372" s="502">
        <v>0</v>
      </c>
      <c r="AQ372" s="502">
        <v>0</v>
      </c>
      <c r="AR372" s="502">
        <v>0</v>
      </c>
      <c r="AS372" s="502">
        <v>0</v>
      </c>
      <c r="AT372" s="502">
        <v>0</v>
      </c>
      <c r="AU372" s="502">
        <v>0</v>
      </c>
      <c r="AV372" s="502">
        <v>0</v>
      </c>
      <c r="AW372" s="502">
        <v>0</v>
      </c>
      <c r="AX372" s="502">
        <v>0</v>
      </c>
      <c r="AY372" s="502">
        <v>0</v>
      </c>
      <c r="AZ372" s="502">
        <v>0</v>
      </c>
      <c r="BA372" s="502">
        <v>0</v>
      </c>
      <c r="BB372" s="502">
        <v>0</v>
      </c>
      <c r="BC372" s="502">
        <v>0</v>
      </c>
      <c r="BD372" s="502">
        <v>0</v>
      </c>
      <c r="BE372" s="502">
        <v>0</v>
      </c>
      <c r="BF372" s="502">
        <v>0</v>
      </c>
      <c r="BG372" s="502">
        <v>0</v>
      </c>
      <c r="BH372" s="502">
        <v>0</v>
      </c>
      <c r="BI372" s="502">
        <v>0</v>
      </c>
      <c r="BJ372" s="502">
        <v>0</v>
      </c>
      <c r="BK372" s="502">
        <v>0</v>
      </c>
      <c r="BL372" s="502">
        <v>0</v>
      </c>
      <c r="BM372" s="502">
        <v>0</v>
      </c>
      <c r="BN372" s="502">
        <v>0</v>
      </c>
      <c r="BO372" s="502">
        <v>0</v>
      </c>
      <c r="BP372" s="502">
        <v>0</v>
      </c>
      <c r="BQ372" s="502">
        <v>0</v>
      </c>
      <c r="BR372" s="502">
        <v>0</v>
      </c>
      <c r="BS372" s="502">
        <v>0</v>
      </c>
      <c r="BT372" s="502">
        <v>0</v>
      </c>
      <c r="BU372" s="502">
        <v>11066</v>
      </c>
      <c r="BV372" s="502">
        <v>0</v>
      </c>
      <c r="BW372" s="502">
        <v>0</v>
      </c>
      <c r="BX372" s="502">
        <v>0</v>
      </c>
      <c r="BY372" s="502">
        <v>0</v>
      </c>
      <c r="BZ372" s="502">
        <v>0</v>
      </c>
      <c r="CA372" s="502">
        <v>0</v>
      </c>
      <c r="CB372" s="502">
        <v>0</v>
      </c>
      <c r="CC372" s="503">
        <f t="shared" si="8"/>
        <v>11066</v>
      </c>
      <c r="CD372" s="523"/>
      <c r="CE372" s="523"/>
      <c r="CF372" s="523"/>
      <c r="CG372" s="523"/>
      <c r="CH372" s="523"/>
      <c r="CI372" s="523"/>
    </row>
    <row r="373" spans="1:87" s="524" customFormat="1" x14ac:dyDescent="0.2">
      <c r="A373" s="521" t="s">
        <v>6457</v>
      </c>
      <c r="B373" s="497" t="s">
        <v>681</v>
      </c>
      <c r="C373" s="498" t="s">
        <v>682</v>
      </c>
      <c r="D373" s="499">
        <v>53010</v>
      </c>
      <c r="E373" s="525" t="s">
        <v>967</v>
      </c>
      <c r="F373" s="500" t="s">
        <v>6522</v>
      </c>
      <c r="G373" s="501" t="s">
        <v>6523</v>
      </c>
      <c r="H373" s="502">
        <v>0</v>
      </c>
      <c r="I373" s="502">
        <v>0</v>
      </c>
      <c r="J373" s="502">
        <v>0</v>
      </c>
      <c r="K373" s="502">
        <v>0</v>
      </c>
      <c r="L373" s="502">
        <v>0</v>
      </c>
      <c r="M373" s="502">
        <v>0</v>
      </c>
      <c r="N373" s="502">
        <v>1158</v>
      </c>
      <c r="O373" s="502">
        <v>0</v>
      </c>
      <c r="P373" s="502">
        <v>0</v>
      </c>
      <c r="Q373" s="502">
        <v>0</v>
      </c>
      <c r="R373" s="502">
        <v>0</v>
      </c>
      <c r="S373" s="502">
        <v>0</v>
      </c>
      <c r="T373" s="502">
        <v>0</v>
      </c>
      <c r="U373" s="502">
        <v>0</v>
      </c>
      <c r="V373" s="502">
        <v>0</v>
      </c>
      <c r="W373" s="502">
        <v>0</v>
      </c>
      <c r="X373" s="502">
        <v>0</v>
      </c>
      <c r="Y373" s="502">
        <v>0</v>
      </c>
      <c r="Z373" s="502">
        <v>0</v>
      </c>
      <c r="AA373" s="502">
        <v>0</v>
      </c>
      <c r="AB373" s="502">
        <v>0</v>
      </c>
      <c r="AC373" s="502">
        <v>0</v>
      </c>
      <c r="AD373" s="502">
        <v>0</v>
      </c>
      <c r="AE373" s="502">
        <v>0</v>
      </c>
      <c r="AF373" s="502">
        <v>0</v>
      </c>
      <c r="AG373" s="502">
        <v>0</v>
      </c>
      <c r="AH373" s="502">
        <v>0</v>
      </c>
      <c r="AI373" s="502">
        <v>0</v>
      </c>
      <c r="AJ373" s="502">
        <v>0</v>
      </c>
      <c r="AK373" s="502">
        <v>0</v>
      </c>
      <c r="AL373" s="502">
        <v>0</v>
      </c>
      <c r="AM373" s="502">
        <v>0</v>
      </c>
      <c r="AN373" s="502">
        <v>0</v>
      </c>
      <c r="AO373" s="502">
        <v>0</v>
      </c>
      <c r="AP373" s="502">
        <v>0</v>
      </c>
      <c r="AQ373" s="502">
        <v>0</v>
      </c>
      <c r="AR373" s="502">
        <v>0</v>
      </c>
      <c r="AS373" s="502">
        <v>0</v>
      </c>
      <c r="AT373" s="502">
        <v>0</v>
      </c>
      <c r="AU373" s="502">
        <v>0</v>
      </c>
      <c r="AV373" s="502">
        <v>0</v>
      </c>
      <c r="AW373" s="502">
        <v>0</v>
      </c>
      <c r="AX373" s="502">
        <v>0</v>
      </c>
      <c r="AY373" s="502">
        <v>0</v>
      </c>
      <c r="AZ373" s="502">
        <v>0</v>
      </c>
      <c r="BA373" s="502">
        <v>0</v>
      </c>
      <c r="BB373" s="502">
        <v>0</v>
      </c>
      <c r="BC373" s="502">
        <v>0</v>
      </c>
      <c r="BD373" s="502">
        <v>0</v>
      </c>
      <c r="BE373" s="502">
        <v>0</v>
      </c>
      <c r="BF373" s="502">
        <v>0</v>
      </c>
      <c r="BG373" s="502">
        <v>0</v>
      </c>
      <c r="BH373" s="502">
        <v>0</v>
      </c>
      <c r="BI373" s="502">
        <v>0</v>
      </c>
      <c r="BJ373" s="502">
        <v>0</v>
      </c>
      <c r="BK373" s="502">
        <v>0</v>
      </c>
      <c r="BL373" s="502">
        <v>0</v>
      </c>
      <c r="BM373" s="502">
        <v>91715.4</v>
      </c>
      <c r="BN373" s="502">
        <v>0</v>
      </c>
      <c r="BO373" s="502">
        <v>0</v>
      </c>
      <c r="BP373" s="502">
        <v>0</v>
      </c>
      <c r="BQ373" s="502">
        <v>0</v>
      </c>
      <c r="BR373" s="502">
        <v>0</v>
      </c>
      <c r="BS373" s="502">
        <v>0</v>
      </c>
      <c r="BT373" s="502">
        <v>0</v>
      </c>
      <c r="BU373" s="502">
        <v>0</v>
      </c>
      <c r="BV373" s="502">
        <v>0</v>
      </c>
      <c r="BW373" s="502">
        <v>0</v>
      </c>
      <c r="BX373" s="502">
        <v>0</v>
      </c>
      <c r="BY373" s="502">
        <v>0</v>
      </c>
      <c r="BZ373" s="502">
        <v>0</v>
      </c>
      <c r="CA373" s="502">
        <v>0</v>
      </c>
      <c r="CB373" s="502">
        <v>0</v>
      </c>
      <c r="CC373" s="503">
        <f t="shared" si="8"/>
        <v>92873.4</v>
      </c>
      <c r="CD373" s="523"/>
      <c r="CE373" s="523"/>
      <c r="CF373" s="523"/>
      <c r="CG373" s="523"/>
      <c r="CH373" s="523"/>
      <c r="CI373" s="523"/>
    </row>
    <row r="374" spans="1:87" s="524" customFormat="1" x14ac:dyDescent="0.2">
      <c r="A374" s="521" t="s">
        <v>6457</v>
      </c>
      <c r="B374" s="497" t="s">
        <v>681</v>
      </c>
      <c r="C374" s="498" t="s">
        <v>682</v>
      </c>
      <c r="D374" s="499">
        <v>53010</v>
      </c>
      <c r="E374" s="525" t="s">
        <v>967</v>
      </c>
      <c r="F374" s="500" t="s">
        <v>6524</v>
      </c>
      <c r="G374" s="501" t="s">
        <v>6525</v>
      </c>
      <c r="H374" s="530">
        <v>0</v>
      </c>
      <c r="I374" s="531">
        <v>0</v>
      </c>
      <c r="J374" s="531">
        <v>0</v>
      </c>
      <c r="K374" s="531">
        <v>0</v>
      </c>
      <c r="L374" s="531">
        <v>0</v>
      </c>
      <c r="M374" s="531">
        <v>0</v>
      </c>
      <c r="N374" s="531">
        <v>0</v>
      </c>
      <c r="O374" s="531">
        <v>0</v>
      </c>
      <c r="P374" s="531">
        <v>0</v>
      </c>
      <c r="Q374" s="531">
        <v>0</v>
      </c>
      <c r="R374" s="531">
        <v>0</v>
      </c>
      <c r="S374" s="531">
        <v>0</v>
      </c>
      <c r="T374" s="531">
        <v>0</v>
      </c>
      <c r="U374" s="531">
        <v>0</v>
      </c>
      <c r="V374" s="531">
        <v>0</v>
      </c>
      <c r="W374" s="531">
        <v>0</v>
      </c>
      <c r="X374" s="531">
        <v>0</v>
      </c>
      <c r="Y374" s="531">
        <v>0</v>
      </c>
      <c r="Z374" s="531">
        <v>0</v>
      </c>
      <c r="AA374" s="531">
        <v>0</v>
      </c>
      <c r="AB374" s="531">
        <v>0</v>
      </c>
      <c r="AC374" s="531">
        <v>0</v>
      </c>
      <c r="AD374" s="531">
        <v>0</v>
      </c>
      <c r="AE374" s="531">
        <v>0</v>
      </c>
      <c r="AF374" s="531">
        <v>0</v>
      </c>
      <c r="AG374" s="531">
        <v>0</v>
      </c>
      <c r="AH374" s="531">
        <v>0</v>
      </c>
      <c r="AI374" s="531">
        <v>0</v>
      </c>
      <c r="AJ374" s="531">
        <v>0</v>
      </c>
      <c r="AK374" s="531">
        <v>0</v>
      </c>
      <c r="AL374" s="531">
        <v>0</v>
      </c>
      <c r="AM374" s="531">
        <v>0</v>
      </c>
      <c r="AN374" s="531">
        <v>0</v>
      </c>
      <c r="AO374" s="531">
        <v>0</v>
      </c>
      <c r="AP374" s="531">
        <v>0</v>
      </c>
      <c r="AQ374" s="531">
        <v>0</v>
      </c>
      <c r="AR374" s="531">
        <v>0</v>
      </c>
      <c r="AS374" s="531">
        <v>0</v>
      </c>
      <c r="AT374" s="531">
        <v>0</v>
      </c>
      <c r="AU374" s="531">
        <v>0</v>
      </c>
      <c r="AV374" s="531">
        <v>0</v>
      </c>
      <c r="AW374" s="531">
        <v>0</v>
      </c>
      <c r="AX374" s="531">
        <v>0</v>
      </c>
      <c r="AY374" s="531">
        <v>0</v>
      </c>
      <c r="AZ374" s="531">
        <v>0</v>
      </c>
      <c r="BA374" s="531">
        <v>0</v>
      </c>
      <c r="BB374" s="531">
        <v>0</v>
      </c>
      <c r="BC374" s="531">
        <v>0</v>
      </c>
      <c r="BD374" s="531">
        <v>0</v>
      </c>
      <c r="BE374" s="531">
        <v>0</v>
      </c>
      <c r="BF374" s="531">
        <v>0</v>
      </c>
      <c r="BG374" s="531">
        <v>0</v>
      </c>
      <c r="BH374" s="531">
        <v>0</v>
      </c>
      <c r="BI374" s="531">
        <v>0</v>
      </c>
      <c r="BJ374" s="531">
        <v>0</v>
      </c>
      <c r="BK374" s="531">
        <v>0</v>
      </c>
      <c r="BL374" s="531">
        <v>0</v>
      </c>
      <c r="BM374" s="531">
        <v>0</v>
      </c>
      <c r="BN374" s="531">
        <v>0</v>
      </c>
      <c r="BO374" s="531">
        <v>0</v>
      </c>
      <c r="BP374" s="531">
        <v>0</v>
      </c>
      <c r="BQ374" s="531">
        <v>0</v>
      </c>
      <c r="BR374" s="531">
        <v>0</v>
      </c>
      <c r="BS374" s="531">
        <v>0</v>
      </c>
      <c r="BT374" s="531">
        <v>0</v>
      </c>
      <c r="BU374" s="531">
        <v>0</v>
      </c>
      <c r="BV374" s="531">
        <v>0</v>
      </c>
      <c r="BW374" s="531">
        <v>0</v>
      </c>
      <c r="BX374" s="531">
        <v>0</v>
      </c>
      <c r="BY374" s="531">
        <v>0</v>
      </c>
      <c r="BZ374" s="531">
        <v>0</v>
      </c>
      <c r="CA374" s="531">
        <v>0</v>
      </c>
      <c r="CB374" s="531">
        <v>0</v>
      </c>
      <c r="CC374" s="503">
        <f t="shared" si="8"/>
        <v>0</v>
      </c>
      <c r="CD374" s="523"/>
      <c r="CE374" s="523"/>
      <c r="CF374" s="523"/>
      <c r="CG374" s="523"/>
      <c r="CH374" s="523"/>
      <c r="CI374" s="523"/>
    </row>
    <row r="375" spans="1:87" s="524" customFormat="1" x14ac:dyDescent="0.2">
      <c r="A375" s="521" t="s">
        <v>6457</v>
      </c>
      <c r="B375" s="497" t="s">
        <v>681</v>
      </c>
      <c r="C375" s="498" t="s">
        <v>682</v>
      </c>
      <c r="D375" s="499">
        <v>53010</v>
      </c>
      <c r="E375" s="525" t="s">
        <v>967</v>
      </c>
      <c r="F375" s="500" t="s">
        <v>6526</v>
      </c>
      <c r="G375" s="501" t="s">
        <v>6527</v>
      </c>
      <c r="H375" s="502">
        <v>0</v>
      </c>
      <c r="I375" s="502">
        <v>0</v>
      </c>
      <c r="J375" s="502">
        <v>0</v>
      </c>
      <c r="K375" s="502">
        <v>0</v>
      </c>
      <c r="L375" s="502">
        <v>0</v>
      </c>
      <c r="M375" s="502">
        <v>0</v>
      </c>
      <c r="N375" s="502">
        <v>0</v>
      </c>
      <c r="O375" s="502">
        <v>0</v>
      </c>
      <c r="P375" s="502">
        <v>219</v>
      </c>
      <c r="Q375" s="502">
        <v>0</v>
      </c>
      <c r="R375" s="502">
        <v>0</v>
      </c>
      <c r="S375" s="502">
        <v>0</v>
      </c>
      <c r="T375" s="502">
        <v>0</v>
      </c>
      <c r="U375" s="502">
        <v>0</v>
      </c>
      <c r="V375" s="502">
        <v>0</v>
      </c>
      <c r="W375" s="502">
        <v>0</v>
      </c>
      <c r="X375" s="502">
        <v>0</v>
      </c>
      <c r="Y375" s="502">
        <v>0</v>
      </c>
      <c r="Z375" s="502">
        <v>0</v>
      </c>
      <c r="AA375" s="502">
        <v>0</v>
      </c>
      <c r="AB375" s="502">
        <v>0</v>
      </c>
      <c r="AC375" s="502">
        <v>0</v>
      </c>
      <c r="AD375" s="502">
        <v>0</v>
      </c>
      <c r="AE375" s="502">
        <v>0</v>
      </c>
      <c r="AF375" s="502">
        <v>0</v>
      </c>
      <c r="AG375" s="502">
        <v>0</v>
      </c>
      <c r="AH375" s="502">
        <v>0</v>
      </c>
      <c r="AI375" s="502">
        <v>0</v>
      </c>
      <c r="AJ375" s="502">
        <v>0</v>
      </c>
      <c r="AK375" s="502">
        <v>0</v>
      </c>
      <c r="AL375" s="502">
        <v>0</v>
      </c>
      <c r="AM375" s="502">
        <v>0</v>
      </c>
      <c r="AN375" s="502">
        <v>0</v>
      </c>
      <c r="AO375" s="502">
        <v>0</v>
      </c>
      <c r="AP375" s="502">
        <v>0</v>
      </c>
      <c r="AQ375" s="502">
        <v>0</v>
      </c>
      <c r="AR375" s="502">
        <v>0</v>
      </c>
      <c r="AS375" s="502">
        <v>0</v>
      </c>
      <c r="AT375" s="502">
        <v>0</v>
      </c>
      <c r="AU375" s="502">
        <v>0</v>
      </c>
      <c r="AV375" s="502">
        <v>0</v>
      </c>
      <c r="AW375" s="502">
        <v>0</v>
      </c>
      <c r="AX375" s="502">
        <v>0</v>
      </c>
      <c r="AY375" s="502">
        <v>0</v>
      </c>
      <c r="AZ375" s="502">
        <v>0</v>
      </c>
      <c r="BA375" s="502">
        <v>0</v>
      </c>
      <c r="BB375" s="502">
        <v>0</v>
      </c>
      <c r="BC375" s="502">
        <v>0</v>
      </c>
      <c r="BD375" s="502">
        <v>0</v>
      </c>
      <c r="BE375" s="502">
        <v>0</v>
      </c>
      <c r="BF375" s="502">
        <v>0</v>
      </c>
      <c r="BG375" s="502">
        <v>0</v>
      </c>
      <c r="BH375" s="502">
        <v>0</v>
      </c>
      <c r="BI375" s="502">
        <v>0</v>
      </c>
      <c r="BJ375" s="502">
        <v>0</v>
      </c>
      <c r="BK375" s="502">
        <v>0</v>
      </c>
      <c r="BL375" s="502">
        <v>0</v>
      </c>
      <c r="BM375" s="502">
        <v>2</v>
      </c>
      <c r="BN375" s="502">
        <v>0</v>
      </c>
      <c r="BO375" s="502">
        <v>0</v>
      </c>
      <c r="BP375" s="502">
        <v>0</v>
      </c>
      <c r="BQ375" s="502">
        <v>0</v>
      </c>
      <c r="BR375" s="502">
        <v>0</v>
      </c>
      <c r="BS375" s="502">
        <v>0</v>
      </c>
      <c r="BT375" s="502">
        <v>0</v>
      </c>
      <c r="BU375" s="502">
        <v>0</v>
      </c>
      <c r="BV375" s="502">
        <v>0</v>
      </c>
      <c r="BW375" s="502">
        <v>0</v>
      </c>
      <c r="BX375" s="502">
        <v>0</v>
      </c>
      <c r="BY375" s="502">
        <v>0</v>
      </c>
      <c r="BZ375" s="502">
        <v>0</v>
      </c>
      <c r="CA375" s="502">
        <v>0</v>
      </c>
      <c r="CB375" s="502">
        <v>0</v>
      </c>
      <c r="CC375" s="503">
        <f t="shared" si="8"/>
        <v>221</v>
      </c>
      <c r="CD375" s="523"/>
      <c r="CE375" s="523"/>
      <c r="CF375" s="523"/>
      <c r="CG375" s="523"/>
      <c r="CH375" s="523"/>
      <c r="CI375" s="523"/>
    </row>
    <row r="376" spans="1:87" s="524" customFormat="1" x14ac:dyDescent="0.2">
      <c r="A376" s="521" t="s">
        <v>6457</v>
      </c>
      <c r="B376" s="497" t="s">
        <v>681</v>
      </c>
      <c r="C376" s="498" t="s">
        <v>682</v>
      </c>
      <c r="D376" s="499">
        <v>53010</v>
      </c>
      <c r="E376" s="525" t="s">
        <v>967</v>
      </c>
      <c r="F376" s="500" t="s">
        <v>514</v>
      </c>
      <c r="G376" s="501" t="s">
        <v>515</v>
      </c>
      <c r="H376" s="502">
        <v>0</v>
      </c>
      <c r="I376" s="522">
        <v>0</v>
      </c>
      <c r="J376" s="522">
        <v>0</v>
      </c>
      <c r="K376" s="522">
        <v>0</v>
      </c>
      <c r="L376" s="522">
        <v>0</v>
      </c>
      <c r="M376" s="522">
        <v>0</v>
      </c>
      <c r="N376" s="522">
        <v>69511</v>
      </c>
      <c r="O376" s="522">
        <v>0</v>
      </c>
      <c r="P376" s="522">
        <v>0</v>
      </c>
      <c r="Q376" s="522">
        <v>0</v>
      </c>
      <c r="R376" s="522">
        <v>0</v>
      </c>
      <c r="S376" s="522">
        <v>0</v>
      </c>
      <c r="T376" s="522">
        <v>0</v>
      </c>
      <c r="U376" s="522">
        <v>0</v>
      </c>
      <c r="V376" s="522">
        <v>0</v>
      </c>
      <c r="W376" s="522">
        <v>0</v>
      </c>
      <c r="X376" s="522">
        <v>0</v>
      </c>
      <c r="Y376" s="522">
        <v>0</v>
      </c>
      <c r="Z376" s="522">
        <v>0</v>
      </c>
      <c r="AA376" s="522">
        <v>0</v>
      </c>
      <c r="AB376" s="522">
        <v>0</v>
      </c>
      <c r="AC376" s="522">
        <v>0</v>
      </c>
      <c r="AD376" s="522">
        <v>0</v>
      </c>
      <c r="AE376" s="522">
        <v>0</v>
      </c>
      <c r="AF376" s="522">
        <v>0</v>
      </c>
      <c r="AG376" s="522">
        <v>0</v>
      </c>
      <c r="AH376" s="522">
        <v>0</v>
      </c>
      <c r="AI376" s="522">
        <v>570008.72</v>
      </c>
      <c r="AJ376" s="522">
        <v>0</v>
      </c>
      <c r="AK376" s="522">
        <v>0</v>
      </c>
      <c r="AL376" s="522">
        <v>0</v>
      </c>
      <c r="AM376" s="522">
        <v>0</v>
      </c>
      <c r="AN376" s="522">
        <v>0</v>
      </c>
      <c r="AO376" s="522">
        <v>0</v>
      </c>
      <c r="AP376" s="522">
        <v>0</v>
      </c>
      <c r="AQ376" s="522">
        <v>0</v>
      </c>
      <c r="AR376" s="522">
        <v>0</v>
      </c>
      <c r="AS376" s="522">
        <v>0</v>
      </c>
      <c r="AT376" s="522">
        <v>0</v>
      </c>
      <c r="AU376" s="522">
        <v>7429</v>
      </c>
      <c r="AV376" s="522">
        <v>0</v>
      </c>
      <c r="AW376" s="522">
        <v>0</v>
      </c>
      <c r="AX376" s="522">
        <v>0</v>
      </c>
      <c r="AY376" s="522">
        <v>0</v>
      </c>
      <c r="AZ376" s="522">
        <v>0</v>
      </c>
      <c r="BA376" s="522">
        <v>0</v>
      </c>
      <c r="BB376" s="522">
        <v>0</v>
      </c>
      <c r="BC376" s="522">
        <v>0</v>
      </c>
      <c r="BD376" s="522">
        <v>0</v>
      </c>
      <c r="BE376" s="522">
        <v>0</v>
      </c>
      <c r="BF376" s="522">
        <v>0</v>
      </c>
      <c r="BG376" s="522">
        <v>0</v>
      </c>
      <c r="BH376" s="522">
        <v>0</v>
      </c>
      <c r="BI376" s="522">
        <v>0</v>
      </c>
      <c r="BJ376" s="522">
        <v>0</v>
      </c>
      <c r="BK376" s="522">
        <v>0</v>
      </c>
      <c r="BL376" s="522">
        <v>0</v>
      </c>
      <c r="BM376" s="522">
        <v>48529</v>
      </c>
      <c r="BN376" s="522">
        <v>0</v>
      </c>
      <c r="BO376" s="522">
        <v>0</v>
      </c>
      <c r="BP376" s="522">
        <v>0</v>
      </c>
      <c r="BQ376" s="522">
        <v>0</v>
      </c>
      <c r="BR376" s="522">
        <v>0</v>
      </c>
      <c r="BS376" s="522">
        <v>0</v>
      </c>
      <c r="BT376" s="522">
        <v>122219.32</v>
      </c>
      <c r="BU376" s="522">
        <v>0</v>
      </c>
      <c r="BV376" s="522">
        <v>0</v>
      </c>
      <c r="BW376" s="522">
        <v>0</v>
      </c>
      <c r="BX376" s="522">
        <v>0</v>
      </c>
      <c r="BY376" s="522">
        <v>2172</v>
      </c>
      <c r="BZ376" s="522">
        <v>0</v>
      </c>
      <c r="CA376" s="522">
        <v>0</v>
      </c>
      <c r="CB376" s="522">
        <v>0</v>
      </c>
      <c r="CC376" s="503">
        <f t="shared" si="8"/>
        <v>819869.04</v>
      </c>
      <c r="CD376" s="523"/>
      <c r="CE376" s="523"/>
      <c r="CF376" s="523"/>
      <c r="CG376" s="523"/>
      <c r="CH376" s="523"/>
      <c r="CI376" s="523"/>
    </row>
    <row r="377" spans="1:87" s="524" customFormat="1" x14ac:dyDescent="0.2">
      <c r="A377" s="521" t="s">
        <v>6457</v>
      </c>
      <c r="B377" s="497" t="s">
        <v>681</v>
      </c>
      <c r="C377" s="498" t="s">
        <v>682</v>
      </c>
      <c r="D377" s="499">
        <v>53010</v>
      </c>
      <c r="E377" s="525" t="s">
        <v>967</v>
      </c>
      <c r="F377" s="500" t="s">
        <v>516</v>
      </c>
      <c r="G377" s="501" t="s">
        <v>517</v>
      </c>
      <c r="H377" s="502">
        <v>0</v>
      </c>
      <c r="I377" s="502">
        <v>0</v>
      </c>
      <c r="J377" s="502">
        <v>0</v>
      </c>
      <c r="K377" s="502">
        <v>0</v>
      </c>
      <c r="L377" s="502">
        <v>0</v>
      </c>
      <c r="M377" s="502">
        <v>0</v>
      </c>
      <c r="N377" s="502">
        <v>0</v>
      </c>
      <c r="O377" s="502">
        <v>0</v>
      </c>
      <c r="P377" s="502">
        <v>0</v>
      </c>
      <c r="Q377" s="502">
        <v>0</v>
      </c>
      <c r="R377" s="502">
        <v>0</v>
      </c>
      <c r="S377" s="502">
        <v>0</v>
      </c>
      <c r="T377" s="502">
        <v>0</v>
      </c>
      <c r="U377" s="502">
        <v>0</v>
      </c>
      <c r="V377" s="502">
        <v>0</v>
      </c>
      <c r="W377" s="502">
        <v>0</v>
      </c>
      <c r="X377" s="502">
        <v>0</v>
      </c>
      <c r="Y377" s="502">
        <v>0</v>
      </c>
      <c r="Z377" s="502">
        <v>0</v>
      </c>
      <c r="AA377" s="502">
        <v>0</v>
      </c>
      <c r="AB377" s="502">
        <v>0</v>
      </c>
      <c r="AC377" s="502">
        <v>0</v>
      </c>
      <c r="AD377" s="502">
        <v>0</v>
      </c>
      <c r="AE377" s="502">
        <v>0</v>
      </c>
      <c r="AF377" s="502">
        <v>0</v>
      </c>
      <c r="AG377" s="502">
        <v>0</v>
      </c>
      <c r="AH377" s="502">
        <v>0</v>
      </c>
      <c r="AI377" s="502">
        <v>131186.5</v>
      </c>
      <c r="AJ377" s="502">
        <v>0</v>
      </c>
      <c r="AK377" s="502">
        <v>0</v>
      </c>
      <c r="AL377" s="502">
        <v>0</v>
      </c>
      <c r="AM377" s="502">
        <v>0</v>
      </c>
      <c r="AN377" s="502">
        <v>0</v>
      </c>
      <c r="AO377" s="502">
        <v>0</v>
      </c>
      <c r="AP377" s="502">
        <v>0</v>
      </c>
      <c r="AQ377" s="502">
        <v>0</v>
      </c>
      <c r="AR377" s="502">
        <v>0</v>
      </c>
      <c r="AS377" s="502">
        <v>0</v>
      </c>
      <c r="AT377" s="502">
        <v>0</v>
      </c>
      <c r="AU377" s="502">
        <v>0</v>
      </c>
      <c r="AV377" s="502">
        <v>0</v>
      </c>
      <c r="AW377" s="502">
        <v>0</v>
      </c>
      <c r="AX377" s="502">
        <v>0</v>
      </c>
      <c r="AY377" s="502">
        <v>0</v>
      </c>
      <c r="AZ377" s="502">
        <v>0</v>
      </c>
      <c r="BA377" s="502">
        <v>0</v>
      </c>
      <c r="BB377" s="502">
        <v>0</v>
      </c>
      <c r="BC377" s="502">
        <v>0</v>
      </c>
      <c r="BD377" s="502">
        <v>0</v>
      </c>
      <c r="BE377" s="502">
        <v>0</v>
      </c>
      <c r="BF377" s="502">
        <v>0</v>
      </c>
      <c r="BG377" s="502">
        <v>0</v>
      </c>
      <c r="BH377" s="502">
        <v>0</v>
      </c>
      <c r="BI377" s="502">
        <v>0</v>
      </c>
      <c r="BJ377" s="502">
        <v>0</v>
      </c>
      <c r="BK377" s="502">
        <v>0</v>
      </c>
      <c r="BL377" s="502">
        <v>0</v>
      </c>
      <c r="BM377" s="502">
        <v>4272.6899999999996</v>
      </c>
      <c r="BN377" s="502">
        <v>0</v>
      </c>
      <c r="BO377" s="502">
        <v>0</v>
      </c>
      <c r="BP377" s="502">
        <v>0</v>
      </c>
      <c r="BQ377" s="502">
        <v>0</v>
      </c>
      <c r="BR377" s="502">
        <v>0</v>
      </c>
      <c r="BS377" s="502">
        <v>0</v>
      </c>
      <c r="BT377" s="502">
        <v>2849.38</v>
      </c>
      <c r="BU377" s="502">
        <v>0</v>
      </c>
      <c r="BV377" s="502">
        <v>0</v>
      </c>
      <c r="BW377" s="502">
        <v>0</v>
      </c>
      <c r="BX377" s="502">
        <v>0</v>
      </c>
      <c r="BY377" s="502">
        <v>0</v>
      </c>
      <c r="BZ377" s="502">
        <v>0</v>
      </c>
      <c r="CA377" s="502">
        <v>0</v>
      </c>
      <c r="CB377" s="502">
        <v>0</v>
      </c>
      <c r="CC377" s="503">
        <f t="shared" si="8"/>
        <v>138308.57</v>
      </c>
      <c r="CD377" s="523"/>
      <c r="CE377" s="523"/>
      <c r="CF377" s="523"/>
      <c r="CG377" s="523"/>
      <c r="CH377" s="523"/>
      <c r="CI377" s="523"/>
    </row>
    <row r="378" spans="1:87" s="524" customFormat="1" x14ac:dyDescent="0.2">
      <c r="A378" s="521" t="s">
        <v>6457</v>
      </c>
      <c r="B378" s="497" t="s">
        <v>681</v>
      </c>
      <c r="C378" s="498" t="s">
        <v>682</v>
      </c>
      <c r="D378" s="499">
        <v>53010</v>
      </c>
      <c r="E378" s="525" t="s">
        <v>967</v>
      </c>
      <c r="F378" s="500" t="s">
        <v>518</v>
      </c>
      <c r="G378" s="501" t="s">
        <v>1059</v>
      </c>
      <c r="H378" s="502">
        <v>0</v>
      </c>
      <c r="I378" s="502">
        <v>2458314.0499999998</v>
      </c>
      <c r="J378" s="502">
        <v>0</v>
      </c>
      <c r="K378" s="502">
        <v>39025.050000000003</v>
      </c>
      <c r="L378" s="502">
        <v>49261.05</v>
      </c>
      <c r="M378" s="502">
        <v>0</v>
      </c>
      <c r="N378" s="502">
        <v>3326136.68</v>
      </c>
      <c r="O378" s="502">
        <v>625344.38</v>
      </c>
      <c r="P378" s="502">
        <v>445426.5</v>
      </c>
      <c r="Q378" s="502">
        <v>0</v>
      </c>
      <c r="R378" s="502">
        <v>327196.15000000002</v>
      </c>
      <c r="S378" s="502">
        <v>44086.18</v>
      </c>
      <c r="T378" s="502">
        <v>0</v>
      </c>
      <c r="U378" s="502">
        <v>0</v>
      </c>
      <c r="V378" s="502">
        <v>112592.1</v>
      </c>
      <c r="W378" s="502">
        <v>0</v>
      </c>
      <c r="X378" s="502">
        <v>0</v>
      </c>
      <c r="Y378" s="502">
        <v>540685.32999999996</v>
      </c>
      <c r="Z378" s="502">
        <v>0</v>
      </c>
      <c r="AA378" s="502">
        <v>883884.75</v>
      </c>
      <c r="AB378" s="502">
        <v>47645.27</v>
      </c>
      <c r="AC378" s="502">
        <v>4996490.7300000004</v>
      </c>
      <c r="AD378" s="502">
        <v>746463.46</v>
      </c>
      <c r="AE378" s="502">
        <v>542241.94999999995</v>
      </c>
      <c r="AF378" s="502">
        <v>0</v>
      </c>
      <c r="AG378" s="502">
        <v>982959.3</v>
      </c>
      <c r="AH378" s="502">
        <v>0</v>
      </c>
      <c r="AI378" s="502">
        <v>0</v>
      </c>
      <c r="AJ378" s="502">
        <v>662211.28</v>
      </c>
      <c r="AK378" s="502">
        <v>254141.15</v>
      </c>
      <c r="AL378" s="502">
        <v>67697.95</v>
      </c>
      <c r="AM378" s="502">
        <v>78844.3</v>
      </c>
      <c r="AN378" s="502">
        <v>68212.850000000006</v>
      </c>
      <c r="AO378" s="502">
        <v>177981.55</v>
      </c>
      <c r="AP378" s="502">
        <v>27364.75</v>
      </c>
      <c r="AQ378" s="502">
        <v>367433.4</v>
      </c>
      <c r="AR378" s="502">
        <v>118450.75</v>
      </c>
      <c r="AS378" s="502">
        <v>29251.93</v>
      </c>
      <c r="AT378" s="502">
        <v>165440.54999999999</v>
      </c>
      <c r="AU378" s="502">
        <v>545608.75</v>
      </c>
      <c r="AV378" s="502">
        <v>118950.45</v>
      </c>
      <c r="AW378" s="502">
        <v>293916.7</v>
      </c>
      <c r="AX378" s="502">
        <v>692335.3</v>
      </c>
      <c r="AY378" s="502">
        <v>136383.9</v>
      </c>
      <c r="AZ378" s="502">
        <v>0</v>
      </c>
      <c r="BA378" s="502">
        <v>383361.1</v>
      </c>
      <c r="BB378" s="502">
        <v>149288.70000000001</v>
      </c>
      <c r="BC378" s="502">
        <v>0</v>
      </c>
      <c r="BD378" s="502">
        <v>2633443.5099999998</v>
      </c>
      <c r="BE378" s="502">
        <v>923966.2</v>
      </c>
      <c r="BF378" s="502">
        <v>17430.599999999999</v>
      </c>
      <c r="BG378" s="502">
        <v>433268.45</v>
      </c>
      <c r="BH378" s="502">
        <v>0</v>
      </c>
      <c r="BI378" s="502">
        <v>668508.81999999995</v>
      </c>
      <c r="BJ378" s="502">
        <v>0</v>
      </c>
      <c r="BK378" s="502">
        <v>90872.25</v>
      </c>
      <c r="BL378" s="502">
        <v>73507.199999999997</v>
      </c>
      <c r="BM378" s="502">
        <v>0</v>
      </c>
      <c r="BN378" s="502">
        <v>379700.03</v>
      </c>
      <c r="BO378" s="502">
        <v>331330.55</v>
      </c>
      <c r="BP378" s="502">
        <v>91933.4</v>
      </c>
      <c r="BQ378" s="502">
        <v>64614.6</v>
      </c>
      <c r="BR378" s="502">
        <v>358806.4</v>
      </c>
      <c r="BS378" s="502">
        <v>0</v>
      </c>
      <c r="BT378" s="502">
        <v>2357871.5</v>
      </c>
      <c r="BU378" s="502">
        <v>59112.09</v>
      </c>
      <c r="BV378" s="502">
        <v>320029.59000000003</v>
      </c>
      <c r="BW378" s="502">
        <v>576332.47</v>
      </c>
      <c r="BX378" s="502">
        <v>500201.49</v>
      </c>
      <c r="BY378" s="502">
        <v>1438375.31</v>
      </c>
      <c r="BZ378" s="502">
        <v>422922.9</v>
      </c>
      <c r="CA378" s="502">
        <v>515260.05</v>
      </c>
      <c r="CB378" s="502">
        <v>170605.53</v>
      </c>
      <c r="CC378" s="503">
        <f t="shared" si="8"/>
        <v>32932721.229999993</v>
      </c>
      <c r="CD378" s="523"/>
      <c r="CE378" s="523"/>
      <c r="CF378" s="523"/>
      <c r="CG378" s="523"/>
      <c r="CH378" s="523"/>
      <c r="CI378" s="523"/>
    </row>
    <row r="379" spans="1:87" s="524" customFormat="1" x14ac:dyDescent="0.2">
      <c r="A379" s="521" t="s">
        <v>6457</v>
      </c>
      <c r="B379" s="497" t="s">
        <v>681</v>
      </c>
      <c r="C379" s="498" t="s">
        <v>682</v>
      </c>
      <c r="D379" s="499">
        <v>53010</v>
      </c>
      <c r="E379" s="525" t="s">
        <v>967</v>
      </c>
      <c r="F379" s="500" t="s">
        <v>519</v>
      </c>
      <c r="G379" s="501" t="s">
        <v>1060</v>
      </c>
      <c r="H379" s="502">
        <v>0</v>
      </c>
      <c r="I379" s="522">
        <v>1095851.1299999999</v>
      </c>
      <c r="J379" s="522">
        <v>0</v>
      </c>
      <c r="K379" s="522">
        <v>98248.05</v>
      </c>
      <c r="L379" s="522">
        <v>28899.95</v>
      </c>
      <c r="M379" s="522">
        <v>0</v>
      </c>
      <c r="N379" s="522">
        <v>0</v>
      </c>
      <c r="O379" s="522">
        <v>1305322.08</v>
      </c>
      <c r="P379" s="522">
        <v>77813.55</v>
      </c>
      <c r="Q379" s="522">
        <v>0</v>
      </c>
      <c r="R379" s="522">
        <v>266154.84999999998</v>
      </c>
      <c r="S379" s="522">
        <v>83372</v>
      </c>
      <c r="T379" s="522">
        <v>0</v>
      </c>
      <c r="U379" s="522">
        <v>0</v>
      </c>
      <c r="V379" s="522">
        <v>21497.55</v>
      </c>
      <c r="W379" s="522">
        <v>0</v>
      </c>
      <c r="X379" s="522">
        <v>0</v>
      </c>
      <c r="Y379" s="522">
        <v>160702.81</v>
      </c>
      <c r="Z379" s="522">
        <v>0</v>
      </c>
      <c r="AA379" s="522">
        <v>690866.13</v>
      </c>
      <c r="AB379" s="522">
        <v>103024.34</v>
      </c>
      <c r="AC379" s="522">
        <v>11910560.4</v>
      </c>
      <c r="AD379" s="522">
        <v>480212.65</v>
      </c>
      <c r="AE379" s="522">
        <v>276135.7</v>
      </c>
      <c r="AF379" s="522">
        <v>0</v>
      </c>
      <c r="AG379" s="522">
        <v>675571.6</v>
      </c>
      <c r="AH379" s="522">
        <v>0</v>
      </c>
      <c r="AI379" s="522">
        <v>0</v>
      </c>
      <c r="AJ379" s="522">
        <v>113755.85</v>
      </c>
      <c r="AK379" s="522">
        <v>6653.8</v>
      </c>
      <c r="AL379" s="522">
        <v>0</v>
      </c>
      <c r="AM379" s="522">
        <v>0</v>
      </c>
      <c r="AN379" s="522">
        <v>501122.15</v>
      </c>
      <c r="AO379" s="522">
        <v>17555.05</v>
      </c>
      <c r="AP379" s="522">
        <v>6424.85</v>
      </c>
      <c r="AQ379" s="522">
        <v>217803.65</v>
      </c>
      <c r="AR379" s="522">
        <v>48742.6</v>
      </c>
      <c r="AS379" s="522">
        <v>58491.5</v>
      </c>
      <c r="AT379" s="522">
        <v>43218.35</v>
      </c>
      <c r="AU379" s="522">
        <v>7913678.46</v>
      </c>
      <c r="AV379" s="522">
        <v>217303.95</v>
      </c>
      <c r="AW379" s="522">
        <v>0</v>
      </c>
      <c r="AX379" s="522">
        <v>523855.65</v>
      </c>
      <c r="AY379" s="522">
        <v>54622.2</v>
      </c>
      <c r="AZ379" s="522">
        <v>0</v>
      </c>
      <c r="BA379" s="522">
        <v>319847.90000000002</v>
      </c>
      <c r="BB379" s="522">
        <v>608734.35</v>
      </c>
      <c r="BC379" s="522">
        <v>0</v>
      </c>
      <c r="BD379" s="522">
        <v>103329.60000000001</v>
      </c>
      <c r="BE379" s="522">
        <v>316331</v>
      </c>
      <c r="BF379" s="522">
        <v>0</v>
      </c>
      <c r="BG379" s="522">
        <v>87551.9</v>
      </c>
      <c r="BH379" s="522">
        <v>0</v>
      </c>
      <c r="BI379" s="522">
        <v>2110751.7999999998</v>
      </c>
      <c r="BJ379" s="522">
        <v>0</v>
      </c>
      <c r="BK379" s="522">
        <v>20392.7</v>
      </c>
      <c r="BL379" s="522">
        <v>9835.35</v>
      </c>
      <c r="BM379" s="522">
        <v>4085</v>
      </c>
      <c r="BN379" s="522">
        <v>1873546.3</v>
      </c>
      <c r="BO379" s="522">
        <v>144450.35</v>
      </c>
      <c r="BP379" s="522">
        <v>8315.35</v>
      </c>
      <c r="BQ379" s="522">
        <v>0</v>
      </c>
      <c r="BR379" s="522">
        <v>93040.1</v>
      </c>
      <c r="BS379" s="522">
        <v>0</v>
      </c>
      <c r="BT379" s="522">
        <v>6488820.1500000004</v>
      </c>
      <c r="BU379" s="522">
        <v>157255.69</v>
      </c>
      <c r="BV379" s="522">
        <v>273847.46999999997</v>
      </c>
      <c r="BW379" s="522">
        <v>248255.77</v>
      </c>
      <c r="BX379" s="522">
        <v>252489.57</v>
      </c>
      <c r="BY379" s="522">
        <v>1415128.59</v>
      </c>
      <c r="BZ379" s="522">
        <v>91490.46</v>
      </c>
      <c r="CA379" s="522">
        <v>111123.4</v>
      </c>
      <c r="CB379" s="522">
        <v>101401.1</v>
      </c>
      <c r="CC379" s="503">
        <f t="shared" si="8"/>
        <v>41837484.750000015</v>
      </c>
      <c r="CD379" s="523"/>
      <c r="CE379" s="523"/>
      <c r="CF379" s="523"/>
      <c r="CG379" s="523"/>
      <c r="CH379" s="523"/>
      <c r="CI379" s="523"/>
    </row>
    <row r="380" spans="1:87" s="524" customFormat="1" x14ac:dyDescent="0.2">
      <c r="A380" s="521" t="s">
        <v>6457</v>
      </c>
      <c r="B380" s="497" t="s">
        <v>41</v>
      </c>
      <c r="C380" s="498" t="s">
        <v>42</v>
      </c>
      <c r="D380" s="499">
        <v>52100</v>
      </c>
      <c r="E380" s="525" t="s">
        <v>959</v>
      </c>
      <c r="F380" s="500" t="s">
        <v>827</v>
      </c>
      <c r="G380" s="501" t="s">
        <v>828</v>
      </c>
      <c r="H380" s="502">
        <v>0</v>
      </c>
      <c r="I380" s="522">
        <v>0</v>
      </c>
      <c r="J380" s="522">
        <v>0</v>
      </c>
      <c r="K380" s="522">
        <v>0</v>
      </c>
      <c r="L380" s="522">
        <v>0</v>
      </c>
      <c r="M380" s="522">
        <v>0</v>
      </c>
      <c r="N380" s="522">
        <v>0</v>
      </c>
      <c r="O380" s="522">
        <v>0</v>
      </c>
      <c r="P380" s="522">
        <v>0</v>
      </c>
      <c r="Q380" s="522">
        <v>133.71</v>
      </c>
      <c r="R380" s="522">
        <v>0</v>
      </c>
      <c r="S380" s="522">
        <v>0</v>
      </c>
      <c r="T380" s="522">
        <v>26400</v>
      </c>
      <c r="U380" s="522">
        <v>0</v>
      </c>
      <c r="V380" s="522">
        <v>0</v>
      </c>
      <c r="W380" s="522">
        <v>0</v>
      </c>
      <c r="X380" s="522">
        <v>0</v>
      </c>
      <c r="Y380" s="522">
        <v>0</v>
      </c>
      <c r="Z380" s="522">
        <v>55549.88</v>
      </c>
      <c r="AA380" s="522">
        <v>1874.18</v>
      </c>
      <c r="AB380" s="522">
        <v>0</v>
      </c>
      <c r="AC380" s="522">
        <v>0</v>
      </c>
      <c r="AD380" s="522">
        <v>0</v>
      </c>
      <c r="AE380" s="522">
        <v>0</v>
      </c>
      <c r="AF380" s="522">
        <v>0</v>
      </c>
      <c r="AG380" s="522">
        <v>0</v>
      </c>
      <c r="AH380" s="522">
        <v>0</v>
      </c>
      <c r="AI380" s="522">
        <v>0</v>
      </c>
      <c r="AJ380" s="522">
        <v>0</v>
      </c>
      <c r="AK380" s="522">
        <v>0</v>
      </c>
      <c r="AL380" s="522">
        <v>0</v>
      </c>
      <c r="AM380" s="522">
        <v>0</v>
      </c>
      <c r="AN380" s="522">
        <v>0</v>
      </c>
      <c r="AO380" s="522">
        <v>0</v>
      </c>
      <c r="AP380" s="522">
        <v>0</v>
      </c>
      <c r="AQ380" s="522">
        <v>0</v>
      </c>
      <c r="AR380" s="522">
        <v>0</v>
      </c>
      <c r="AS380" s="522">
        <v>0</v>
      </c>
      <c r="AT380" s="522">
        <v>0</v>
      </c>
      <c r="AU380" s="522">
        <v>0</v>
      </c>
      <c r="AV380" s="522">
        <v>0</v>
      </c>
      <c r="AW380" s="522">
        <v>0</v>
      </c>
      <c r="AX380" s="522">
        <v>0</v>
      </c>
      <c r="AY380" s="522">
        <v>0</v>
      </c>
      <c r="AZ380" s="522">
        <v>0</v>
      </c>
      <c r="BA380" s="522">
        <v>0</v>
      </c>
      <c r="BB380" s="522">
        <v>0</v>
      </c>
      <c r="BC380" s="522">
        <v>0</v>
      </c>
      <c r="BD380" s="522">
        <v>0</v>
      </c>
      <c r="BE380" s="522">
        <v>0</v>
      </c>
      <c r="BF380" s="522">
        <v>0</v>
      </c>
      <c r="BG380" s="522">
        <v>0</v>
      </c>
      <c r="BH380" s="522">
        <v>0</v>
      </c>
      <c r="BI380" s="522">
        <v>0</v>
      </c>
      <c r="BJ380" s="522">
        <v>0</v>
      </c>
      <c r="BK380" s="522">
        <v>0</v>
      </c>
      <c r="BL380" s="522">
        <v>0</v>
      </c>
      <c r="BM380" s="522">
        <v>0</v>
      </c>
      <c r="BN380" s="522">
        <v>0</v>
      </c>
      <c r="BO380" s="522">
        <v>10901.63</v>
      </c>
      <c r="BP380" s="522">
        <v>0</v>
      </c>
      <c r="BQ380" s="522">
        <v>0</v>
      </c>
      <c r="BR380" s="522">
        <v>0</v>
      </c>
      <c r="BS380" s="522">
        <v>0</v>
      </c>
      <c r="BT380" s="522">
        <v>0</v>
      </c>
      <c r="BU380" s="522">
        <v>0</v>
      </c>
      <c r="BV380" s="522">
        <v>0</v>
      </c>
      <c r="BW380" s="522">
        <v>0</v>
      </c>
      <c r="BX380" s="522">
        <v>12214.04</v>
      </c>
      <c r="BY380" s="522">
        <v>0</v>
      </c>
      <c r="BZ380" s="522">
        <v>0</v>
      </c>
      <c r="CA380" s="522">
        <v>0</v>
      </c>
      <c r="CB380" s="522">
        <v>0</v>
      </c>
      <c r="CC380" s="503">
        <f t="shared" si="8"/>
        <v>107073.44</v>
      </c>
      <c r="CD380" s="523"/>
      <c r="CE380" s="523"/>
      <c r="CF380" s="523"/>
      <c r="CG380" s="523"/>
      <c r="CH380" s="523"/>
      <c r="CI380" s="523"/>
    </row>
    <row r="381" spans="1:87" s="524" customFormat="1" x14ac:dyDescent="0.2">
      <c r="A381" s="521" t="s">
        <v>6490</v>
      </c>
      <c r="B381" s="497" t="s">
        <v>41</v>
      </c>
      <c r="C381" s="498" t="s">
        <v>42</v>
      </c>
      <c r="D381" s="499">
        <v>51140</v>
      </c>
      <c r="E381" s="525" t="s">
        <v>961</v>
      </c>
      <c r="F381" s="500" t="s">
        <v>493</v>
      </c>
      <c r="G381" s="501" t="s">
        <v>1172</v>
      </c>
      <c r="H381" s="502">
        <v>0</v>
      </c>
      <c r="I381" s="522">
        <v>0</v>
      </c>
      <c r="J381" s="522">
        <v>17680</v>
      </c>
      <c r="K381" s="522">
        <v>33775</v>
      </c>
      <c r="L381" s="522">
        <v>121575</v>
      </c>
      <c r="M381" s="522">
        <v>0</v>
      </c>
      <c r="N381" s="522">
        <v>0</v>
      </c>
      <c r="O381" s="522">
        <v>7800</v>
      </c>
      <c r="P381" s="522">
        <v>5200</v>
      </c>
      <c r="Q381" s="522">
        <v>319269.46999999997</v>
      </c>
      <c r="R381" s="522">
        <v>0</v>
      </c>
      <c r="S381" s="522">
        <v>84547</v>
      </c>
      <c r="T381" s="522">
        <v>22400</v>
      </c>
      <c r="U381" s="522">
        <v>143182.81</v>
      </c>
      <c r="V381" s="522">
        <v>0</v>
      </c>
      <c r="W381" s="522">
        <v>0</v>
      </c>
      <c r="X381" s="522">
        <v>49790</v>
      </c>
      <c r="Y381" s="522">
        <v>0</v>
      </c>
      <c r="Z381" s="522">
        <v>0</v>
      </c>
      <c r="AA381" s="522">
        <v>150907</v>
      </c>
      <c r="AB381" s="522">
        <v>57000</v>
      </c>
      <c r="AC381" s="522">
        <v>127911.31</v>
      </c>
      <c r="AD381" s="522">
        <v>282408</v>
      </c>
      <c r="AE381" s="522">
        <v>0</v>
      </c>
      <c r="AF381" s="522">
        <v>7200</v>
      </c>
      <c r="AG381" s="522">
        <v>84341.8</v>
      </c>
      <c r="AH381" s="522">
        <v>0</v>
      </c>
      <c r="AI381" s="522">
        <v>209935</v>
      </c>
      <c r="AJ381" s="522">
        <v>0</v>
      </c>
      <c r="AK381" s="522">
        <v>0</v>
      </c>
      <c r="AL381" s="522">
        <v>0</v>
      </c>
      <c r="AM381" s="522">
        <v>0</v>
      </c>
      <c r="AN381" s="522">
        <v>314244</v>
      </c>
      <c r="AO381" s="522">
        <v>191958.95</v>
      </c>
      <c r="AP381" s="522">
        <v>179415</v>
      </c>
      <c r="AQ381" s="522">
        <v>5900</v>
      </c>
      <c r="AR381" s="522">
        <v>320926.5</v>
      </c>
      <c r="AS381" s="522">
        <v>710027.16</v>
      </c>
      <c r="AT381" s="522">
        <v>0</v>
      </c>
      <c r="AU381" s="522">
        <v>2194625</v>
      </c>
      <c r="AV381" s="522">
        <v>0</v>
      </c>
      <c r="AW381" s="522">
        <v>0</v>
      </c>
      <c r="AX381" s="522">
        <v>0</v>
      </c>
      <c r="AY381" s="522">
        <v>253440</v>
      </c>
      <c r="AZ381" s="522">
        <v>0</v>
      </c>
      <c r="BA381" s="522">
        <v>0</v>
      </c>
      <c r="BB381" s="522">
        <v>605694</v>
      </c>
      <c r="BC381" s="522">
        <v>229216.25</v>
      </c>
      <c r="BD381" s="522">
        <v>0</v>
      </c>
      <c r="BE381" s="522">
        <v>577494.99</v>
      </c>
      <c r="BF381" s="522">
        <v>1890</v>
      </c>
      <c r="BG381" s="522">
        <v>500</v>
      </c>
      <c r="BH381" s="522">
        <v>779126</v>
      </c>
      <c r="BI381" s="522">
        <v>0</v>
      </c>
      <c r="BJ381" s="522">
        <v>356180</v>
      </c>
      <c r="BK381" s="522">
        <v>27215</v>
      </c>
      <c r="BL381" s="522">
        <v>0</v>
      </c>
      <c r="BM381" s="522">
        <v>45064</v>
      </c>
      <c r="BN381" s="522">
        <v>385603.3</v>
      </c>
      <c r="BO381" s="522">
        <v>0</v>
      </c>
      <c r="BP381" s="522">
        <v>907123.56</v>
      </c>
      <c r="BQ381" s="522">
        <v>850197.64</v>
      </c>
      <c r="BR381" s="522">
        <v>1689497.21</v>
      </c>
      <c r="BS381" s="522">
        <v>0</v>
      </c>
      <c r="BT381" s="522">
        <v>0</v>
      </c>
      <c r="BU381" s="522">
        <v>1929132.4</v>
      </c>
      <c r="BV381" s="522">
        <v>0</v>
      </c>
      <c r="BW381" s="522">
        <v>51997</v>
      </c>
      <c r="BX381" s="522">
        <v>706196.6</v>
      </c>
      <c r="BY381" s="522">
        <v>136050</v>
      </c>
      <c r="BZ381" s="522">
        <v>158010</v>
      </c>
      <c r="CA381" s="522">
        <v>5075</v>
      </c>
      <c r="CB381" s="522">
        <v>82744</v>
      </c>
      <c r="CC381" s="503">
        <f t="shared" si="8"/>
        <v>15419465.950000003</v>
      </c>
      <c r="CD381" s="523"/>
      <c r="CE381" s="523"/>
      <c r="CF381" s="523"/>
      <c r="CG381" s="523"/>
      <c r="CH381" s="523"/>
      <c r="CI381" s="523"/>
    </row>
    <row r="382" spans="1:87" s="524" customFormat="1" x14ac:dyDescent="0.2">
      <c r="A382" s="521" t="s">
        <v>6490</v>
      </c>
      <c r="B382" s="497" t="s">
        <v>41</v>
      </c>
      <c r="C382" s="498" t="s">
        <v>42</v>
      </c>
      <c r="D382" s="499">
        <v>53040</v>
      </c>
      <c r="E382" s="525" t="s">
        <v>963</v>
      </c>
      <c r="F382" s="500" t="s">
        <v>494</v>
      </c>
      <c r="G382" s="501" t="s">
        <v>6528</v>
      </c>
      <c r="H382" s="502">
        <v>105127.48</v>
      </c>
      <c r="I382" s="522">
        <v>0</v>
      </c>
      <c r="J382" s="522">
        <v>0</v>
      </c>
      <c r="K382" s="522">
        <v>0</v>
      </c>
      <c r="L382" s="522">
        <v>3611.25</v>
      </c>
      <c r="M382" s="522">
        <v>0</v>
      </c>
      <c r="N382" s="522">
        <v>0</v>
      </c>
      <c r="O382" s="522">
        <v>0</v>
      </c>
      <c r="P382" s="522">
        <v>54800</v>
      </c>
      <c r="Q382" s="522">
        <v>2110776.7799999998</v>
      </c>
      <c r="R382" s="522">
        <v>152298.1</v>
      </c>
      <c r="S382" s="522">
        <v>861582.12</v>
      </c>
      <c r="T382" s="522">
        <v>0</v>
      </c>
      <c r="U382" s="522">
        <v>658803.06999999995</v>
      </c>
      <c r="V382" s="522">
        <v>0</v>
      </c>
      <c r="W382" s="522">
        <v>11925</v>
      </c>
      <c r="X382" s="522">
        <v>242285</v>
      </c>
      <c r="Y382" s="522">
        <v>150310</v>
      </c>
      <c r="Z382" s="522">
        <v>587652.69999999995</v>
      </c>
      <c r="AA382" s="522">
        <v>42700</v>
      </c>
      <c r="AB382" s="522">
        <v>94879</v>
      </c>
      <c r="AC382" s="522">
        <v>0</v>
      </c>
      <c r="AD382" s="522">
        <v>44390</v>
      </c>
      <c r="AE382" s="522">
        <v>0</v>
      </c>
      <c r="AF382" s="522">
        <v>89570</v>
      </c>
      <c r="AG382" s="522">
        <v>1371461.91</v>
      </c>
      <c r="AH382" s="522">
        <v>0</v>
      </c>
      <c r="AI382" s="522">
        <v>0</v>
      </c>
      <c r="AJ382" s="522">
        <v>15272</v>
      </c>
      <c r="AK382" s="522">
        <v>463688.84</v>
      </c>
      <c r="AL382" s="522">
        <v>83050</v>
      </c>
      <c r="AM382" s="522">
        <v>60955</v>
      </c>
      <c r="AN382" s="522">
        <v>283924</v>
      </c>
      <c r="AO382" s="522">
        <v>3950</v>
      </c>
      <c r="AP382" s="522">
        <v>176100.4</v>
      </c>
      <c r="AQ382" s="522">
        <v>465548.9</v>
      </c>
      <c r="AR382" s="522">
        <v>334233.25</v>
      </c>
      <c r="AS382" s="522">
        <v>0</v>
      </c>
      <c r="AT382" s="522">
        <v>139563</v>
      </c>
      <c r="AU382" s="522">
        <v>163482.5</v>
      </c>
      <c r="AV382" s="522">
        <v>0</v>
      </c>
      <c r="AW382" s="522">
        <v>60000</v>
      </c>
      <c r="AX382" s="522">
        <v>385487</v>
      </c>
      <c r="AY382" s="522">
        <v>21900</v>
      </c>
      <c r="AZ382" s="522">
        <v>0</v>
      </c>
      <c r="BA382" s="522">
        <v>38156</v>
      </c>
      <c r="BB382" s="522">
        <v>0</v>
      </c>
      <c r="BC382" s="522">
        <v>297724.37</v>
      </c>
      <c r="BD382" s="522">
        <v>277477.51</v>
      </c>
      <c r="BE382" s="522">
        <v>0</v>
      </c>
      <c r="BF382" s="522">
        <v>0</v>
      </c>
      <c r="BG382" s="522">
        <v>217999.47</v>
      </c>
      <c r="BH382" s="522">
        <v>289892.38</v>
      </c>
      <c r="BI382" s="522">
        <v>247378.25</v>
      </c>
      <c r="BJ382" s="522">
        <v>201193.42</v>
      </c>
      <c r="BK382" s="522">
        <v>5000</v>
      </c>
      <c r="BL382" s="522">
        <v>0</v>
      </c>
      <c r="BM382" s="522">
        <v>440311.19</v>
      </c>
      <c r="BN382" s="522">
        <v>2293907.66</v>
      </c>
      <c r="BO382" s="522">
        <v>45451.96</v>
      </c>
      <c r="BP382" s="522">
        <v>160080</v>
      </c>
      <c r="BQ382" s="522">
        <v>92650</v>
      </c>
      <c r="BR382" s="522">
        <v>0</v>
      </c>
      <c r="BS382" s="522">
        <v>345925</v>
      </c>
      <c r="BT382" s="522">
        <v>372318</v>
      </c>
      <c r="BU382" s="522">
        <v>153530</v>
      </c>
      <c r="BV382" s="522">
        <v>113180</v>
      </c>
      <c r="BW382" s="522">
        <v>306791.21000000002</v>
      </c>
      <c r="BX382" s="522">
        <v>46400</v>
      </c>
      <c r="BY382" s="522">
        <v>0</v>
      </c>
      <c r="BZ382" s="522">
        <v>97287</v>
      </c>
      <c r="CA382" s="522">
        <v>41480</v>
      </c>
      <c r="CB382" s="522">
        <v>378654</v>
      </c>
      <c r="CC382" s="503">
        <f t="shared" si="8"/>
        <v>15702114.720000003</v>
      </c>
      <c r="CD382" s="523"/>
      <c r="CE382" s="523"/>
      <c r="CF382" s="523"/>
      <c r="CG382" s="523"/>
      <c r="CH382" s="523"/>
      <c r="CI382" s="523"/>
    </row>
    <row r="383" spans="1:87" s="524" customFormat="1" x14ac:dyDescent="0.2">
      <c r="A383" s="521" t="s">
        <v>6490</v>
      </c>
      <c r="B383" s="497" t="s">
        <v>41</v>
      </c>
      <c r="C383" s="498" t="s">
        <v>42</v>
      </c>
      <c r="D383" s="499">
        <v>53040</v>
      </c>
      <c r="E383" s="525" t="s">
        <v>963</v>
      </c>
      <c r="F383" s="500" t="s">
        <v>1174</v>
      </c>
      <c r="G383" s="501" t="s">
        <v>6529</v>
      </c>
      <c r="H383" s="502">
        <v>3063298.5</v>
      </c>
      <c r="I383" s="522">
        <v>1412660</v>
      </c>
      <c r="J383" s="522">
        <v>710845</v>
      </c>
      <c r="K383" s="522">
        <v>57275</v>
      </c>
      <c r="L383" s="522">
        <v>351233.16</v>
      </c>
      <c r="M383" s="522">
        <v>16750</v>
      </c>
      <c r="N383" s="522">
        <v>1328724</v>
      </c>
      <c r="O383" s="522">
        <v>0</v>
      </c>
      <c r="P383" s="522">
        <v>313157.5</v>
      </c>
      <c r="Q383" s="522">
        <v>1111447.03</v>
      </c>
      <c r="R383" s="522">
        <v>295331.12</v>
      </c>
      <c r="S383" s="522">
        <v>123752</v>
      </c>
      <c r="T383" s="522">
        <v>510646</v>
      </c>
      <c r="U383" s="522">
        <v>300700.28000000003</v>
      </c>
      <c r="V383" s="522">
        <v>209779</v>
      </c>
      <c r="W383" s="522">
        <v>869908.78</v>
      </c>
      <c r="X383" s="522">
        <v>1052656.8</v>
      </c>
      <c r="Y383" s="522">
        <v>92915</v>
      </c>
      <c r="Z383" s="522">
        <v>12544809.51</v>
      </c>
      <c r="AA383" s="522">
        <v>583497.1</v>
      </c>
      <c r="AB383" s="522">
        <v>82730</v>
      </c>
      <c r="AC383" s="522">
        <v>901340</v>
      </c>
      <c r="AD383" s="522">
        <v>964731.8</v>
      </c>
      <c r="AE383" s="522">
        <v>3589489.32</v>
      </c>
      <c r="AF383" s="522">
        <v>1720689.31</v>
      </c>
      <c r="AG383" s="522">
        <v>0</v>
      </c>
      <c r="AH383" s="522">
        <v>0</v>
      </c>
      <c r="AI383" s="522">
        <v>171529.5</v>
      </c>
      <c r="AJ383" s="522">
        <v>0</v>
      </c>
      <c r="AK383" s="522">
        <v>209875</v>
      </c>
      <c r="AL383" s="522">
        <v>441325</v>
      </c>
      <c r="AM383" s="522">
        <v>10150</v>
      </c>
      <c r="AN383" s="522">
        <v>350859</v>
      </c>
      <c r="AO383" s="522">
        <v>0</v>
      </c>
      <c r="AP383" s="522">
        <v>440210</v>
      </c>
      <c r="AQ383" s="522">
        <v>714739</v>
      </c>
      <c r="AR383" s="522">
        <v>194450</v>
      </c>
      <c r="AS383" s="522">
        <v>0</v>
      </c>
      <c r="AT383" s="522">
        <v>71256.679999999993</v>
      </c>
      <c r="AU383" s="522">
        <v>1728413.05</v>
      </c>
      <c r="AV383" s="522">
        <v>935320</v>
      </c>
      <c r="AW383" s="522">
        <v>508673</v>
      </c>
      <c r="AX383" s="522">
        <v>328972</v>
      </c>
      <c r="AY383" s="522">
        <v>220300</v>
      </c>
      <c r="AZ383" s="522">
        <v>215369</v>
      </c>
      <c r="BA383" s="522">
        <v>421992</v>
      </c>
      <c r="BB383" s="522">
        <v>1107883</v>
      </c>
      <c r="BC383" s="522">
        <v>360905</v>
      </c>
      <c r="BD383" s="522">
        <v>1028084</v>
      </c>
      <c r="BE383" s="522">
        <v>245206</v>
      </c>
      <c r="BF383" s="522">
        <v>214350</v>
      </c>
      <c r="BG383" s="522">
        <v>396525.25</v>
      </c>
      <c r="BH383" s="522">
        <v>186510</v>
      </c>
      <c r="BI383" s="522">
        <v>515928</v>
      </c>
      <c r="BJ383" s="522">
        <v>106835</v>
      </c>
      <c r="BK383" s="522">
        <v>150856.79999999999</v>
      </c>
      <c r="BL383" s="522">
        <v>45350</v>
      </c>
      <c r="BM383" s="522">
        <v>307557.32</v>
      </c>
      <c r="BN383" s="522">
        <v>204925</v>
      </c>
      <c r="BO383" s="522">
        <v>41760</v>
      </c>
      <c r="BP383" s="522">
        <v>0</v>
      </c>
      <c r="BQ383" s="522">
        <v>0</v>
      </c>
      <c r="BR383" s="522">
        <v>0</v>
      </c>
      <c r="BS383" s="522">
        <v>0</v>
      </c>
      <c r="BT383" s="522">
        <v>2721830.34</v>
      </c>
      <c r="BU383" s="522">
        <v>331400</v>
      </c>
      <c r="BV383" s="522">
        <v>616900</v>
      </c>
      <c r="BW383" s="522">
        <v>696613.21</v>
      </c>
      <c r="BX383" s="522">
        <v>718235</v>
      </c>
      <c r="BY383" s="522">
        <v>587381</v>
      </c>
      <c r="BZ383" s="522">
        <v>83496</v>
      </c>
      <c r="CA383" s="522">
        <v>366555</v>
      </c>
      <c r="CB383" s="522">
        <v>755763</v>
      </c>
      <c r="CC383" s="503">
        <f t="shared" si="8"/>
        <v>50962648.359999992</v>
      </c>
      <c r="CD383" s="523"/>
      <c r="CE383" s="523"/>
      <c r="CF383" s="523"/>
      <c r="CG383" s="523"/>
      <c r="CH383" s="523"/>
      <c r="CI383" s="523"/>
    </row>
    <row r="384" spans="1:87" s="524" customFormat="1" x14ac:dyDescent="0.2">
      <c r="A384" s="521" t="s">
        <v>6457</v>
      </c>
      <c r="B384" s="497" t="s">
        <v>41</v>
      </c>
      <c r="C384" s="498" t="s">
        <v>42</v>
      </c>
      <c r="D384" s="499"/>
      <c r="E384" s="525"/>
      <c r="F384" s="500" t="s">
        <v>495</v>
      </c>
      <c r="G384" s="501" t="s">
        <v>6530</v>
      </c>
      <c r="H384" s="502">
        <v>4382087.97</v>
      </c>
      <c r="I384" s="522">
        <v>4903401.99</v>
      </c>
      <c r="J384" s="522">
        <v>18420530.510000002</v>
      </c>
      <c r="K384" s="522">
        <v>9085915</v>
      </c>
      <c r="L384" s="522">
        <v>12182758.369999999</v>
      </c>
      <c r="M384" s="522">
        <v>5869970.9500000002</v>
      </c>
      <c r="N384" s="522">
        <v>934538</v>
      </c>
      <c r="O384" s="522">
        <v>15695835</v>
      </c>
      <c r="P384" s="522">
        <v>829495.25</v>
      </c>
      <c r="Q384" s="522">
        <v>17554348.280000001</v>
      </c>
      <c r="R384" s="522">
        <v>3816978.2</v>
      </c>
      <c r="S384" s="522">
        <v>12479616.75</v>
      </c>
      <c r="T384" s="522">
        <v>19680447.949999999</v>
      </c>
      <c r="U384" s="522">
        <v>7095253.5</v>
      </c>
      <c r="V384" s="522">
        <v>175339</v>
      </c>
      <c r="W384" s="522">
        <v>7701738.7000000002</v>
      </c>
      <c r="X384" s="522">
        <v>12611663.5</v>
      </c>
      <c r="Y384" s="522">
        <v>3318984.75</v>
      </c>
      <c r="Z384" s="522">
        <v>738811.44</v>
      </c>
      <c r="AA384" s="522">
        <v>5760696.3600000003</v>
      </c>
      <c r="AB384" s="522">
        <v>7477608.5</v>
      </c>
      <c r="AC384" s="522">
        <v>6301813.2000000002</v>
      </c>
      <c r="AD384" s="522">
        <v>7935195.4199999999</v>
      </c>
      <c r="AE384" s="522">
        <v>12342643.220000001</v>
      </c>
      <c r="AF384" s="522">
        <v>6603682.3700000001</v>
      </c>
      <c r="AG384" s="522">
        <v>0</v>
      </c>
      <c r="AH384" s="522">
        <v>5448868.4900000002</v>
      </c>
      <c r="AI384" s="522">
        <v>479309.5</v>
      </c>
      <c r="AJ384" s="522">
        <v>23090406</v>
      </c>
      <c r="AK384" s="522">
        <v>15363334</v>
      </c>
      <c r="AL384" s="522">
        <v>9067718</v>
      </c>
      <c r="AM384" s="522">
        <v>9498455</v>
      </c>
      <c r="AN384" s="522">
        <v>15377524</v>
      </c>
      <c r="AO384" s="522">
        <v>15564958</v>
      </c>
      <c r="AP384" s="522">
        <v>11621358</v>
      </c>
      <c r="AQ384" s="522">
        <v>18874815.25</v>
      </c>
      <c r="AR384" s="522">
        <v>14135383</v>
      </c>
      <c r="AS384" s="522">
        <v>15519161</v>
      </c>
      <c r="AT384" s="522">
        <v>12868310</v>
      </c>
      <c r="AU384" s="522">
        <v>5783524.9699999997</v>
      </c>
      <c r="AV384" s="522">
        <v>5570922.7000000002</v>
      </c>
      <c r="AW384" s="522">
        <v>14242803.93</v>
      </c>
      <c r="AX384" s="522">
        <v>8609712.7300000004</v>
      </c>
      <c r="AY384" s="522">
        <v>8287358.4900000002</v>
      </c>
      <c r="AZ384" s="522">
        <v>661599.05000000005</v>
      </c>
      <c r="BA384" s="522">
        <v>1932088</v>
      </c>
      <c r="BB384" s="522">
        <v>4480141.8499999996</v>
      </c>
      <c r="BC384" s="522">
        <v>4926260.5</v>
      </c>
      <c r="BD384" s="522">
        <v>8894155</v>
      </c>
      <c r="BE384" s="522">
        <v>10297422.75</v>
      </c>
      <c r="BF384" s="522">
        <v>8858762.4600000009</v>
      </c>
      <c r="BG384" s="522">
        <v>901677.25</v>
      </c>
      <c r="BH384" s="522">
        <v>12800215.25</v>
      </c>
      <c r="BI384" s="522">
        <v>6566803.5</v>
      </c>
      <c r="BJ384" s="522">
        <v>4562832</v>
      </c>
      <c r="BK384" s="522">
        <v>2757555.75</v>
      </c>
      <c r="BL384" s="522">
        <v>3005837.25</v>
      </c>
      <c r="BM384" s="522">
        <v>229811.25</v>
      </c>
      <c r="BN384" s="522">
        <v>15061255.199999999</v>
      </c>
      <c r="BO384" s="522">
        <v>6494910.6500000004</v>
      </c>
      <c r="BP384" s="522">
        <v>7120139.9000000004</v>
      </c>
      <c r="BQ384" s="522">
        <v>14326294.5</v>
      </c>
      <c r="BR384" s="522">
        <v>16242044.199999999</v>
      </c>
      <c r="BS384" s="522">
        <v>5246060.3</v>
      </c>
      <c r="BT384" s="522">
        <v>2075551.5</v>
      </c>
      <c r="BU384" s="522">
        <v>4840632.4000000004</v>
      </c>
      <c r="BV384" s="522">
        <v>7733418.5</v>
      </c>
      <c r="BW384" s="522">
        <v>7800057.5</v>
      </c>
      <c r="BX384" s="522">
        <v>19869270.899999999</v>
      </c>
      <c r="BY384" s="522">
        <v>7186781</v>
      </c>
      <c r="BZ384" s="522">
        <v>5777244.9000000004</v>
      </c>
      <c r="CA384" s="522">
        <v>3104066.6</v>
      </c>
      <c r="CB384" s="522">
        <v>2298624.2000000002</v>
      </c>
      <c r="CC384" s="503">
        <f t="shared" si="8"/>
        <v>609354791.3499999</v>
      </c>
      <c r="CD384" s="523"/>
      <c r="CE384" s="523"/>
      <c r="CF384" s="523"/>
      <c r="CG384" s="523"/>
      <c r="CH384" s="523"/>
      <c r="CI384" s="523"/>
    </row>
    <row r="385" spans="1:87" s="524" customFormat="1" x14ac:dyDescent="0.2">
      <c r="A385" s="521" t="s">
        <v>6457</v>
      </c>
      <c r="B385" s="497" t="s">
        <v>41</v>
      </c>
      <c r="C385" s="498" t="s">
        <v>42</v>
      </c>
      <c r="D385" s="499">
        <v>52100</v>
      </c>
      <c r="E385" s="525" t="s">
        <v>959</v>
      </c>
      <c r="F385" s="500" t="s">
        <v>496</v>
      </c>
      <c r="G385" s="501" t="s">
        <v>6531</v>
      </c>
      <c r="H385" s="502">
        <v>62853869.090000004</v>
      </c>
      <c r="I385" s="502">
        <v>1480053.63</v>
      </c>
      <c r="J385" s="502">
        <v>12495207.550000001</v>
      </c>
      <c r="K385" s="502">
        <v>10535634.300000001</v>
      </c>
      <c r="L385" s="502">
        <v>8522744.7899999991</v>
      </c>
      <c r="M385" s="502">
        <v>4991226.75</v>
      </c>
      <c r="N385" s="502">
        <v>3123100.25</v>
      </c>
      <c r="O385" s="502">
        <v>1649890.1</v>
      </c>
      <c r="P385" s="502">
        <v>358838.75</v>
      </c>
      <c r="Q385" s="502">
        <v>20498322.329999998</v>
      </c>
      <c r="R385" s="502">
        <v>833008.3</v>
      </c>
      <c r="S385" s="502">
        <v>1434778.7</v>
      </c>
      <c r="T385" s="502">
        <v>2992830.55</v>
      </c>
      <c r="U385" s="502">
        <v>6179957.0499999998</v>
      </c>
      <c r="V385" s="502">
        <v>627211.75</v>
      </c>
      <c r="W385" s="502">
        <v>4927978.76</v>
      </c>
      <c r="X385" s="502">
        <v>898361.5</v>
      </c>
      <c r="Y385" s="502">
        <v>783772.56</v>
      </c>
      <c r="Z385" s="502">
        <v>13100</v>
      </c>
      <c r="AA385" s="502">
        <v>45616.7</v>
      </c>
      <c r="AB385" s="502">
        <v>0</v>
      </c>
      <c r="AC385" s="502">
        <v>1176472.26</v>
      </c>
      <c r="AD385" s="502">
        <v>0</v>
      </c>
      <c r="AE385" s="502">
        <v>0</v>
      </c>
      <c r="AF385" s="502">
        <v>410323.4</v>
      </c>
      <c r="AG385" s="502">
        <v>0</v>
      </c>
      <c r="AH385" s="502">
        <v>365.75</v>
      </c>
      <c r="AI385" s="502">
        <v>3836683.6</v>
      </c>
      <c r="AJ385" s="502">
        <v>0</v>
      </c>
      <c r="AK385" s="502">
        <v>230169</v>
      </c>
      <c r="AL385" s="502">
        <v>510508.75</v>
      </c>
      <c r="AM385" s="502">
        <v>0</v>
      </c>
      <c r="AN385" s="502">
        <v>451022.25</v>
      </c>
      <c r="AO385" s="502">
        <v>0</v>
      </c>
      <c r="AP385" s="502">
        <v>481082.5</v>
      </c>
      <c r="AQ385" s="502">
        <v>885191.35</v>
      </c>
      <c r="AR385" s="502">
        <v>824694.75</v>
      </c>
      <c r="AS385" s="502">
        <v>608566.5</v>
      </c>
      <c r="AT385" s="502">
        <v>431406.85</v>
      </c>
      <c r="AU385" s="502">
        <v>0</v>
      </c>
      <c r="AV385" s="502">
        <v>0</v>
      </c>
      <c r="AW385" s="502">
        <v>0</v>
      </c>
      <c r="AX385" s="502">
        <v>0</v>
      </c>
      <c r="AY385" s="502">
        <v>0</v>
      </c>
      <c r="AZ385" s="502">
        <v>0</v>
      </c>
      <c r="BA385" s="502">
        <v>0</v>
      </c>
      <c r="BB385" s="502">
        <v>6586335.9500000002</v>
      </c>
      <c r="BC385" s="502">
        <v>0</v>
      </c>
      <c r="BD385" s="502">
        <v>1464869.9</v>
      </c>
      <c r="BE385" s="502">
        <v>4211054.45</v>
      </c>
      <c r="BF385" s="502">
        <v>640024.94999999995</v>
      </c>
      <c r="BG385" s="502">
        <v>1981909.9</v>
      </c>
      <c r="BH385" s="502">
        <v>4196</v>
      </c>
      <c r="BI385" s="502">
        <v>1056624.75</v>
      </c>
      <c r="BJ385" s="502">
        <v>1137116.5</v>
      </c>
      <c r="BK385" s="502">
        <v>0</v>
      </c>
      <c r="BL385" s="502">
        <v>439902</v>
      </c>
      <c r="BM385" s="502">
        <v>6315788.7000000002</v>
      </c>
      <c r="BN385" s="502">
        <v>0</v>
      </c>
      <c r="BO385" s="502">
        <v>3907585.6</v>
      </c>
      <c r="BP385" s="502">
        <v>304076.25</v>
      </c>
      <c r="BQ385" s="502">
        <v>404463.75</v>
      </c>
      <c r="BR385" s="502">
        <v>0</v>
      </c>
      <c r="BS385" s="502">
        <v>224030</v>
      </c>
      <c r="BT385" s="502">
        <v>6169681.3499999996</v>
      </c>
      <c r="BU385" s="502">
        <v>246</v>
      </c>
      <c r="BV385" s="502">
        <v>33587</v>
      </c>
      <c r="BW385" s="502">
        <v>0</v>
      </c>
      <c r="BX385" s="502">
        <v>3174840.5</v>
      </c>
      <c r="BY385" s="502">
        <v>71172</v>
      </c>
      <c r="BZ385" s="502">
        <v>80371.75</v>
      </c>
      <c r="CA385" s="502">
        <v>4615.5</v>
      </c>
      <c r="CB385" s="502">
        <v>1556.25</v>
      </c>
      <c r="CC385" s="503">
        <f t="shared" si="8"/>
        <v>193306039.41999993</v>
      </c>
      <c r="CD385" s="523"/>
      <c r="CE385" s="523"/>
      <c r="CF385" s="523"/>
      <c r="CG385" s="523"/>
      <c r="CH385" s="523"/>
      <c r="CI385" s="523"/>
    </row>
    <row r="386" spans="1:87" s="524" customFormat="1" x14ac:dyDescent="0.2">
      <c r="A386" s="521" t="s">
        <v>6457</v>
      </c>
      <c r="B386" s="497" t="s">
        <v>41</v>
      </c>
      <c r="C386" s="498" t="s">
        <v>42</v>
      </c>
      <c r="D386" s="499">
        <v>53040</v>
      </c>
      <c r="E386" s="525" t="s">
        <v>963</v>
      </c>
      <c r="F386" s="500" t="s">
        <v>831</v>
      </c>
      <c r="G386" s="501" t="s">
        <v>832</v>
      </c>
      <c r="H386" s="502">
        <v>0</v>
      </c>
      <c r="I386" s="502">
        <v>0</v>
      </c>
      <c r="J386" s="502">
        <v>0</v>
      </c>
      <c r="K386" s="502">
        <v>0</v>
      </c>
      <c r="L386" s="502">
        <v>0</v>
      </c>
      <c r="M386" s="502">
        <v>0</v>
      </c>
      <c r="N386" s="502">
        <v>0</v>
      </c>
      <c r="O386" s="502">
        <v>0</v>
      </c>
      <c r="P386" s="502">
        <v>0</v>
      </c>
      <c r="Q386" s="502">
        <v>0</v>
      </c>
      <c r="R386" s="502">
        <v>0</v>
      </c>
      <c r="S386" s="502">
        <v>0</v>
      </c>
      <c r="T386" s="502">
        <v>0</v>
      </c>
      <c r="U386" s="502">
        <v>87043</v>
      </c>
      <c r="V386" s="502">
        <v>0</v>
      </c>
      <c r="W386" s="502">
        <v>0</v>
      </c>
      <c r="X386" s="502">
        <v>0</v>
      </c>
      <c r="Y386" s="502">
        <v>0</v>
      </c>
      <c r="Z386" s="502">
        <v>135957.44</v>
      </c>
      <c r="AA386" s="502">
        <v>0</v>
      </c>
      <c r="AB386" s="502">
        <v>51000</v>
      </c>
      <c r="AC386" s="502">
        <v>31320</v>
      </c>
      <c r="AD386" s="502">
        <v>0</v>
      </c>
      <c r="AE386" s="502">
        <v>0</v>
      </c>
      <c r="AF386" s="502">
        <v>0</v>
      </c>
      <c r="AG386" s="502">
        <v>0</v>
      </c>
      <c r="AH386" s="502">
        <v>0</v>
      </c>
      <c r="AI386" s="502">
        <v>0</v>
      </c>
      <c r="AJ386" s="502">
        <v>0</v>
      </c>
      <c r="AK386" s="502">
        <v>0</v>
      </c>
      <c r="AL386" s="502">
        <v>0</v>
      </c>
      <c r="AM386" s="502">
        <v>0</v>
      </c>
      <c r="AN386" s="502">
        <v>1174760</v>
      </c>
      <c r="AO386" s="502">
        <v>0</v>
      </c>
      <c r="AP386" s="502">
        <v>0</v>
      </c>
      <c r="AQ386" s="502">
        <v>0</v>
      </c>
      <c r="AR386" s="502">
        <v>0</v>
      </c>
      <c r="AS386" s="502">
        <v>0</v>
      </c>
      <c r="AT386" s="502">
        <v>0</v>
      </c>
      <c r="AU386" s="502">
        <v>379600</v>
      </c>
      <c r="AV386" s="502">
        <v>0</v>
      </c>
      <c r="AW386" s="502">
        <v>0</v>
      </c>
      <c r="AX386" s="502">
        <v>0</v>
      </c>
      <c r="AY386" s="502">
        <v>0</v>
      </c>
      <c r="AZ386" s="502">
        <v>0</v>
      </c>
      <c r="BA386" s="502">
        <v>0</v>
      </c>
      <c r="BB386" s="502">
        <v>0</v>
      </c>
      <c r="BC386" s="502">
        <v>264042</v>
      </c>
      <c r="BD386" s="502">
        <v>0</v>
      </c>
      <c r="BE386" s="502">
        <v>0</v>
      </c>
      <c r="BF386" s="502">
        <v>7250</v>
      </c>
      <c r="BG386" s="502">
        <v>0</v>
      </c>
      <c r="BH386" s="502">
        <v>0</v>
      </c>
      <c r="BI386" s="502">
        <v>427180</v>
      </c>
      <c r="BJ386" s="502">
        <v>4380</v>
      </c>
      <c r="BK386" s="502">
        <v>0</v>
      </c>
      <c r="BL386" s="502">
        <v>0</v>
      </c>
      <c r="BM386" s="502">
        <v>0</v>
      </c>
      <c r="BN386" s="502">
        <v>3484</v>
      </c>
      <c r="BO386" s="502">
        <v>0</v>
      </c>
      <c r="BP386" s="502">
        <v>0</v>
      </c>
      <c r="BQ386" s="502">
        <v>0</v>
      </c>
      <c r="BR386" s="502">
        <v>14132.5</v>
      </c>
      <c r="BS386" s="502">
        <v>125</v>
      </c>
      <c r="BT386" s="502">
        <v>0</v>
      </c>
      <c r="BU386" s="502">
        <v>0</v>
      </c>
      <c r="BV386" s="502">
        <v>0</v>
      </c>
      <c r="BW386" s="502">
        <v>0</v>
      </c>
      <c r="BX386" s="502">
        <v>0</v>
      </c>
      <c r="BY386" s="502">
        <v>0</v>
      </c>
      <c r="BZ386" s="502">
        <v>0</v>
      </c>
      <c r="CA386" s="502">
        <v>0</v>
      </c>
      <c r="CB386" s="502">
        <v>0</v>
      </c>
      <c r="CC386" s="503">
        <f t="shared" si="8"/>
        <v>2580273.94</v>
      </c>
      <c r="CD386" s="523"/>
      <c r="CE386" s="523"/>
      <c r="CF386" s="523"/>
      <c r="CG386" s="523"/>
      <c r="CH386" s="523"/>
      <c r="CI386" s="523"/>
    </row>
    <row r="387" spans="1:87" s="524" customFormat="1" x14ac:dyDescent="0.2">
      <c r="A387" s="521" t="s">
        <v>6457</v>
      </c>
      <c r="B387" s="497" t="s">
        <v>41</v>
      </c>
      <c r="C387" s="498" t="s">
        <v>42</v>
      </c>
      <c r="D387" s="499">
        <v>53050</v>
      </c>
      <c r="E387" s="498" t="s">
        <v>965</v>
      </c>
      <c r="F387" s="500" t="s">
        <v>497</v>
      </c>
      <c r="G387" s="501" t="s">
        <v>498</v>
      </c>
      <c r="H387" s="530">
        <v>0</v>
      </c>
      <c r="I387" s="530">
        <v>0</v>
      </c>
      <c r="J387" s="530">
        <v>0</v>
      </c>
      <c r="K387" s="530">
        <v>0</v>
      </c>
      <c r="L387" s="530">
        <v>0</v>
      </c>
      <c r="M387" s="530">
        <v>0</v>
      </c>
      <c r="N387" s="530">
        <v>0</v>
      </c>
      <c r="O387" s="530">
        <v>0</v>
      </c>
      <c r="P387" s="530">
        <v>0</v>
      </c>
      <c r="Q387" s="530">
        <v>0</v>
      </c>
      <c r="R387" s="530">
        <v>0</v>
      </c>
      <c r="S387" s="530">
        <v>0</v>
      </c>
      <c r="T387" s="530">
        <v>0</v>
      </c>
      <c r="U387" s="530">
        <v>0</v>
      </c>
      <c r="V387" s="530">
        <v>0</v>
      </c>
      <c r="W387" s="530">
        <v>0</v>
      </c>
      <c r="X387" s="530">
        <v>0</v>
      </c>
      <c r="Y387" s="530">
        <v>0</v>
      </c>
      <c r="Z387" s="530">
        <v>0</v>
      </c>
      <c r="AA387" s="530">
        <v>0</v>
      </c>
      <c r="AB387" s="530">
        <v>0</v>
      </c>
      <c r="AC387" s="530">
        <v>0</v>
      </c>
      <c r="AD387" s="530">
        <v>0</v>
      </c>
      <c r="AE387" s="530">
        <v>0</v>
      </c>
      <c r="AF387" s="530">
        <v>0</v>
      </c>
      <c r="AG387" s="530">
        <v>0</v>
      </c>
      <c r="AH387" s="530">
        <v>0</v>
      </c>
      <c r="AI387" s="530">
        <v>0</v>
      </c>
      <c r="AJ387" s="530">
        <v>0</v>
      </c>
      <c r="AK387" s="530">
        <v>0</v>
      </c>
      <c r="AL387" s="530">
        <v>0</v>
      </c>
      <c r="AM387" s="530">
        <v>0</v>
      </c>
      <c r="AN387" s="530">
        <v>0</v>
      </c>
      <c r="AO387" s="530">
        <v>0</v>
      </c>
      <c r="AP387" s="530">
        <v>0</v>
      </c>
      <c r="AQ387" s="530">
        <v>0</v>
      </c>
      <c r="AR387" s="530">
        <v>0</v>
      </c>
      <c r="AS387" s="530">
        <v>0</v>
      </c>
      <c r="AT387" s="530">
        <v>0</v>
      </c>
      <c r="AU387" s="530">
        <v>0</v>
      </c>
      <c r="AV387" s="530">
        <v>0</v>
      </c>
      <c r="AW387" s="530">
        <v>0</v>
      </c>
      <c r="AX387" s="530">
        <v>0</v>
      </c>
      <c r="AY387" s="530">
        <v>0</v>
      </c>
      <c r="AZ387" s="530">
        <v>0</v>
      </c>
      <c r="BA387" s="530">
        <v>0</v>
      </c>
      <c r="BB387" s="530">
        <v>0</v>
      </c>
      <c r="BC387" s="530">
        <v>0</v>
      </c>
      <c r="BD387" s="530">
        <v>0</v>
      </c>
      <c r="BE387" s="530">
        <v>0</v>
      </c>
      <c r="BF387" s="530">
        <v>0</v>
      </c>
      <c r="BG387" s="530">
        <v>0</v>
      </c>
      <c r="BH387" s="530">
        <v>0</v>
      </c>
      <c r="BI387" s="530">
        <v>0</v>
      </c>
      <c r="BJ387" s="530">
        <v>0</v>
      </c>
      <c r="BK387" s="530">
        <v>0</v>
      </c>
      <c r="BL387" s="530">
        <v>0</v>
      </c>
      <c r="BM387" s="530">
        <v>0</v>
      </c>
      <c r="BN387" s="530">
        <v>0</v>
      </c>
      <c r="BO387" s="530">
        <v>0</v>
      </c>
      <c r="BP387" s="530">
        <v>0</v>
      </c>
      <c r="BQ387" s="530">
        <v>0</v>
      </c>
      <c r="BR387" s="530">
        <v>0</v>
      </c>
      <c r="BS387" s="530">
        <v>0</v>
      </c>
      <c r="BT387" s="530">
        <v>0</v>
      </c>
      <c r="BU387" s="530">
        <v>0</v>
      </c>
      <c r="BV387" s="530">
        <v>0</v>
      </c>
      <c r="BW387" s="530">
        <v>0</v>
      </c>
      <c r="BX387" s="530">
        <v>0</v>
      </c>
      <c r="BY387" s="530">
        <v>0</v>
      </c>
      <c r="BZ387" s="530">
        <v>0</v>
      </c>
      <c r="CA387" s="530">
        <v>0</v>
      </c>
      <c r="CB387" s="530">
        <v>0</v>
      </c>
      <c r="CC387" s="503">
        <f t="shared" si="8"/>
        <v>0</v>
      </c>
      <c r="CD387" s="523"/>
      <c r="CE387" s="523"/>
      <c r="CF387" s="523"/>
      <c r="CG387" s="523"/>
      <c r="CH387" s="523"/>
      <c r="CI387" s="523"/>
    </row>
    <row r="388" spans="1:87" s="524" customFormat="1" x14ac:dyDescent="0.2">
      <c r="A388" s="521" t="s">
        <v>6457</v>
      </c>
      <c r="B388" s="497" t="s">
        <v>41</v>
      </c>
      <c r="C388" s="498" t="s">
        <v>42</v>
      </c>
      <c r="D388" s="499">
        <v>53050</v>
      </c>
      <c r="E388" s="498" t="s">
        <v>965</v>
      </c>
      <c r="F388" s="500" t="s">
        <v>499</v>
      </c>
      <c r="G388" s="501" t="s">
        <v>500</v>
      </c>
      <c r="H388" s="502">
        <v>0</v>
      </c>
      <c r="I388" s="502">
        <v>0</v>
      </c>
      <c r="J388" s="502">
        <v>270</v>
      </c>
      <c r="K388" s="502">
        <v>21560</v>
      </c>
      <c r="L388" s="502">
        <v>0</v>
      </c>
      <c r="M388" s="502">
        <v>0</v>
      </c>
      <c r="N388" s="502">
        <v>1000</v>
      </c>
      <c r="O388" s="502">
        <v>0</v>
      </c>
      <c r="P388" s="502">
        <v>0</v>
      </c>
      <c r="Q388" s="502">
        <v>26302</v>
      </c>
      <c r="R388" s="502">
        <v>1015</v>
      </c>
      <c r="S388" s="502">
        <v>0</v>
      </c>
      <c r="T388" s="502">
        <v>19392.5</v>
      </c>
      <c r="U388" s="502">
        <v>2384.5</v>
      </c>
      <c r="V388" s="502">
        <v>0</v>
      </c>
      <c r="W388" s="502">
        <v>0</v>
      </c>
      <c r="X388" s="502">
        <v>1882</v>
      </c>
      <c r="Y388" s="502">
        <v>0</v>
      </c>
      <c r="Z388" s="502">
        <v>700</v>
      </c>
      <c r="AA388" s="502">
        <v>8530.83</v>
      </c>
      <c r="AB388" s="502">
        <v>11331.22</v>
      </c>
      <c r="AC388" s="502">
        <v>525.5</v>
      </c>
      <c r="AD388" s="502">
        <v>4510</v>
      </c>
      <c r="AE388" s="502">
        <v>0</v>
      </c>
      <c r="AF388" s="502">
        <v>0</v>
      </c>
      <c r="AG388" s="502">
        <v>0</v>
      </c>
      <c r="AH388" s="502">
        <v>0</v>
      </c>
      <c r="AI388" s="502">
        <v>0</v>
      </c>
      <c r="AJ388" s="502">
        <v>0</v>
      </c>
      <c r="AK388" s="502">
        <v>0</v>
      </c>
      <c r="AL388" s="502">
        <v>0</v>
      </c>
      <c r="AM388" s="502">
        <v>0</v>
      </c>
      <c r="AN388" s="502">
        <v>0</v>
      </c>
      <c r="AO388" s="502">
        <v>0</v>
      </c>
      <c r="AP388" s="502">
        <v>0</v>
      </c>
      <c r="AQ388" s="502">
        <v>0</v>
      </c>
      <c r="AR388" s="502">
        <v>0</v>
      </c>
      <c r="AS388" s="502">
        <v>0</v>
      </c>
      <c r="AT388" s="502">
        <v>0</v>
      </c>
      <c r="AU388" s="502">
        <v>364229</v>
      </c>
      <c r="AV388" s="502">
        <v>432773.5</v>
      </c>
      <c r="AW388" s="502">
        <v>19512.5</v>
      </c>
      <c r="AX388" s="502">
        <v>90246.25</v>
      </c>
      <c r="AY388" s="502">
        <v>24045.5</v>
      </c>
      <c r="AZ388" s="502">
        <v>3990.5</v>
      </c>
      <c r="BA388" s="502">
        <v>36718.25</v>
      </c>
      <c r="BB388" s="502">
        <v>5829</v>
      </c>
      <c r="BC388" s="502">
        <v>0</v>
      </c>
      <c r="BD388" s="502">
        <v>1020</v>
      </c>
      <c r="BE388" s="502">
        <v>0</v>
      </c>
      <c r="BF388" s="502">
        <v>0</v>
      </c>
      <c r="BG388" s="502">
        <v>0</v>
      </c>
      <c r="BH388" s="502">
        <v>0</v>
      </c>
      <c r="BI388" s="502">
        <v>690</v>
      </c>
      <c r="BJ388" s="502">
        <v>0</v>
      </c>
      <c r="BK388" s="502">
        <v>0</v>
      </c>
      <c r="BL388" s="502">
        <v>0</v>
      </c>
      <c r="BM388" s="502">
        <v>0</v>
      </c>
      <c r="BN388" s="502">
        <v>0</v>
      </c>
      <c r="BO388" s="502">
        <v>0</v>
      </c>
      <c r="BP388" s="502">
        <v>0</v>
      </c>
      <c r="BQ388" s="502">
        <v>0</v>
      </c>
      <c r="BR388" s="502">
        <v>0</v>
      </c>
      <c r="BS388" s="502">
        <v>0</v>
      </c>
      <c r="BT388" s="502">
        <v>0</v>
      </c>
      <c r="BU388" s="502">
        <v>0</v>
      </c>
      <c r="BV388" s="502">
        <v>800</v>
      </c>
      <c r="BW388" s="502">
        <v>142081.79999999999</v>
      </c>
      <c r="BX388" s="502">
        <v>0</v>
      </c>
      <c r="BY388" s="502">
        <v>31158.5</v>
      </c>
      <c r="BZ388" s="502">
        <v>0</v>
      </c>
      <c r="CA388" s="502">
        <v>0</v>
      </c>
      <c r="CB388" s="502">
        <v>0</v>
      </c>
      <c r="CC388" s="503">
        <f t="shared" si="8"/>
        <v>1252498.3500000001</v>
      </c>
      <c r="CD388" s="523"/>
      <c r="CE388" s="523"/>
      <c r="CF388" s="523"/>
      <c r="CG388" s="523"/>
      <c r="CH388" s="523"/>
      <c r="CI388" s="523"/>
    </row>
    <row r="389" spans="1:87" s="524" customFormat="1" x14ac:dyDescent="0.2">
      <c r="A389" s="521" t="s">
        <v>6457</v>
      </c>
      <c r="B389" s="497" t="s">
        <v>41</v>
      </c>
      <c r="C389" s="498" t="s">
        <v>42</v>
      </c>
      <c r="D389" s="499"/>
      <c r="E389" s="498"/>
      <c r="F389" s="500" t="s">
        <v>501</v>
      </c>
      <c r="G389" s="501" t="s">
        <v>502</v>
      </c>
      <c r="H389" s="502">
        <v>0</v>
      </c>
      <c r="I389" s="502">
        <v>0</v>
      </c>
      <c r="J389" s="502">
        <v>0</v>
      </c>
      <c r="K389" s="502">
        <v>0</v>
      </c>
      <c r="L389" s="502">
        <v>0</v>
      </c>
      <c r="M389" s="502">
        <v>0</v>
      </c>
      <c r="N389" s="502">
        <v>16864000</v>
      </c>
      <c r="O389" s="502">
        <v>0</v>
      </c>
      <c r="P389" s="502">
        <v>0</v>
      </c>
      <c r="Q389" s="502">
        <v>2130400</v>
      </c>
      <c r="R389" s="502">
        <v>186600</v>
      </c>
      <c r="S389" s="502">
        <v>623600</v>
      </c>
      <c r="T389" s="502">
        <v>0</v>
      </c>
      <c r="U389" s="502">
        <v>1056128.5</v>
      </c>
      <c r="V389" s="502">
        <v>0</v>
      </c>
      <c r="W389" s="502">
        <v>1382200</v>
      </c>
      <c r="X389" s="502">
        <v>0</v>
      </c>
      <c r="Y389" s="502">
        <v>0</v>
      </c>
      <c r="Z389" s="502">
        <v>0</v>
      </c>
      <c r="AA389" s="502">
        <v>0</v>
      </c>
      <c r="AB389" s="502">
        <v>0</v>
      </c>
      <c r="AC389" s="502">
        <v>0</v>
      </c>
      <c r="AD389" s="502">
        <v>0</v>
      </c>
      <c r="AE389" s="502">
        <v>0</v>
      </c>
      <c r="AF389" s="502">
        <v>0</v>
      </c>
      <c r="AG389" s="502">
        <v>0</v>
      </c>
      <c r="AH389" s="502">
        <v>0</v>
      </c>
      <c r="AI389" s="502">
        <v>534200</v>
      </c>
      <c r="AJ389" s="502">
        <v>0</v>
      </c>
      <c r="AK389" s="502">
        <v>0</v>
      </c>
      <c r="AL389" s="502">
        <v>0</v>
      </c>
      <c r="AM389" s="502">
        <v>0</v>
      </c>
      <c r="AN389" s="502">
        <v>0</v>
      </c>
      <c r="AO389" s="502">
        <v>0</v>
      </c>
      <c r="AP389" s="502">
        <v>0</v>
      </c>
      <c r="AQ389" s="502">
        <v>0</v>
      </c>
      <c r="AR389" s="502">
        <v>0</v>
      </c>
      <c r="AS389" s="502">
        <v>0</v>
      </c>
      <c r="AT389" s="502">
        <v>0</v>
      </c>
      <c r="AU389" s="502">
        <v>0</v>
      </c>
      <c r="AV389" s="502">
        <v>0</v>
      </c>
      <c r="AW389" s="502">
        <v>0</v>
      </c>
      <c r="AX389" s="502">
        <v>0</v>
      </c>
      <c r="AY389" s="502">
        <v>116970</v>
      </c>
      <c r="AZ389" s="502">
        <v>0</v>
      </c>
      <c r="BA389" s="502">
        <v>0</v>
      </c>
      <c r="BB389" s="502">
        <v>27705000</v>
      </c>
      <c r="BC389" s="502">
        <v>0</v>
      </c>
      <c r="BD389" s="502">
        <v>0</v>
      </c>
      <c r="BE389" s="502">
        <v>0</v>
      </c>
      <c r="BF389" s="502">
        <v>0</v>
      </c>
      <c r="BG389" s="502">
        <v>0</v>
      </c>
      <c r="BH389" s="502">
        <v>0</v>
      </c>
      <c r="BI389" s="502">
        <v>0</v>
      </c>
      <c r="BJ389" s="502">
        <v>0</v>
      </c>
      <c r="BK389" s="502">
        <v>0</v>
      </c>
      <c r="BL389" s="502">
        <v>0</v>
      </c>
      <c r="BM389" s="502">
        <v>0</v>
      </c>
      <c r="BN389" s="502">
        <v>216000</v>
      </c>
      <c r="BO389" s="502">
        <v>0</v>
      </c>
      <c r="BP389" s="502">
        <v>0</v>
      </c>
      <c r="BQ389" s="502">
        <v>86800</v>
      </c>
      <c r="BR389" s="502">
        <v>0</v>
      </c>
      <c r="BS389" s="502">
        <v>0</v>
      </c>
      <c r="BT389" s="502">
        <v>0</v>
      </c>
      <c r="BU389" s="502">
        <v>0</v>
      </c>
      <c r="BV389" s="502">
        <v>0</v>
      </c>
      <c r="BW389" s="502">
        <v>0</v>
      </c>
      <c r="BX389" s="502">
        <v>0</v>
      </c>
      <c r="BY389" s="502">
        <v>0</v>
      </c>
      <c r="BZ389" s="502">
        <v>0</v>
      </c>
      <c r="CA389" s="502">
        <v>0</v>
      </c>
      <c r="CB389" s="502">
        <v>0</v>
      </c>
      <c r="CC389" s="503">
        <f t="shared" si="8"/>
        <v>50901898.5</v>
      </c>
      <c r="CD389" s="523"/>
      <c r="CE389" s="523"/>
      <c r="CF389" s="523"/>
      <c r="CG389" s="523"/>
      <c r="CH389" s="523"/>
      <c r="CI389" s="523"/>
    </row>
    <row r="390" spans="1:87" s="524" customFormat="1" x14ac:dyDescent="0.2">
      <c r="A390" s="521" t="s">
        <v>6457</v>
      </c>
      <c r="B390" s="497" t="s">
        <v>41</v>
      </c>
      <c r="C390" s="498" t="s">
        <v>42</v>
      </c>
      <c r="D390" s="499">
        <v>53050</v>
      </c>
      <c r="E390" s="498" t="s">
        <v>965</v>
      </c>
      <c r="F390" s="500" t="s">
        <v>503</v>
      </c>
      <c r="G390" s="501" t="s">
        <v>504</v>
      </c>
      <c r="H390" s="502">
        <v>0</v>
      </c>
      <c r="I390" s="502">
        <v>0</v>
      </c>
      <c r="J390" s="502">
        <v>0</v>
      </c>
      <c r="K390" s="502">
        <v>0</v>
      </c>
      <c r="L390" s="502">
        <v>0</v>
      </c>
      <c r="M390" s="502">
        <v>0</v>
      </c>
      <c r="N390" s="502">
        <v>0</v>
      </c>
      <c r="O390" s="502">
        <v>0</v>
      </c>
      <c r="P390" s="502">
        <v>0</v>
      </c>
      <c r="Q390" s="502">
        <v>0</v>
      </c>
      <c r="R390" s="502">
        <v>0</v>
      </c>
      <c r="S390" s="502">
        <v>0</v>
      </c>
      <c r="T390" s="502">
        <v>0</v>
      </c>
      <c r="U390" s="502">
        <v>0</v>
      </c>
      <c r="V390" s="502">
        <v>0</v>
      </c>
      <c r="W390" s="502">
        <v>0</v>
      </c>
      <c r="X390" s="502">
        <v>0</v>
      </c>
      <c r="Y390" s="502">
        <v>0</v>
      </c>
      <c r="Z390" s="502">
        <v>0</v>
      </c>
      <c r="AA390" s="502">
        <v>0</v>
      </c>
      <c r="AB390" s="502">
        <v>0</v>
      </c>
      <c r="AC390" s="502">
        <v>0</v>
      </c>
      <c r="AD390" s="502">
        <v>0</v>
      </c>
      <c r="AE390" s="502">
        <v>0</v>
      </c>
      <c r="AF390" s="502">
        <v>0</v>
      </c>
      <c r="AG390" s="502">
        <v>0</v>
      </c>
      <c r="AH390" s="502">
        <v>0</v>
      </c>
      <c r="AI390" s="502">
        <v>264200</v>
      </c>
      <c r="AJ390" s="502">
        <v>0</v>
      </c>
      <c r="AK390" s="502">
        <v>0</v>
      </c>
      <c r="AL390" s="502">
        <v>0</v>
      </c>
      <c r="AM390" s="502">
        <v>0</v>
      </c>
      <c r="AN390" s="502">
        <v>0</v>
      </c>
      <c r="AO390" s="502">
        <v>0</v>
      </c>
      <c r="AP390" s="502">
        <v>0</v>
      </c>
      <c r="AQ390" s="502">
        <v>0</v>
      </c>
      <c r="AR390" s="502">
        <v>0</v>
      </c>
      <c r="AS390" s="502">
        <v>0</v>
      </c>
      <c r="AT390" s="502">
        <v>0</v>
      </c>
      <c r="AU390" s="502">
        <v>0</v>
      </c>
      <c r="AV390" s="502">
        <v>0</v>
      </c>
      <c r="AW390" s="502">
        <v>0</v>
      </c>
      <c r="AX390" s="502">
        <v>0</v>
      </c>
      <c r="AY390" s="502">
        <v>0</v>
      </c>
      <c r="AZ390" s="502">
        <v>0</v>
      </c>
      <c r="BA390" s="502">
        <v>0</v>
      </c>
      <c r="BB390" s="502">
        <v>0</v>
      </c>
      <c r="BC390" s="502">
        <v>0</v>
      </c>
      <c r="BD390" s="502">
        <v>0</v>
      </c>
      <c r="BE390" s="502">
        <v>0</v>
      </c>
      <c r="BF390" s="502">
        <v>0</v>
      </c>
      <c r="BG390" s="502">
        <v>0</v>
      </c>
      <c r="BH390" s="502">
        <v>0</v>
      </c>
      <c r="BI390" s="502">
        <v>0</v>
      </c>
      <c r="BJ390" s="502">
        <v>0</v>
      </c>
      <c r="BK390" s="502">
        <v>0</v>
      </c>
      <c r="BL390" s="502">
        <v>0</v>
      </c>
      <c r="BM390" s="502">
        <v>0</v>
      </c>
      <c r="BN390" s="502">
        <v>0</v>
      </c>
      <c r="BO390" s="502">
        <v>0</v>
      </c>
      <c r="BP390" s="502">
        <v>0</v>
      </c>
      <c r="BQ390" s="502">
        <v>0</v>
      </c>
      <c r="BR390" s="502">
        <v>0</v>
      </c>
      <c r="BS390" s="502">
        <v>0</v>
      </c>
      <c r="BT390" s="502">
        <v>0</v>
      </c>
      <c r="BU390" s="502">
        <v>0</v>
      </c>
      <c r="BV390" s="502">
        <v>0</v>
      </c>
      <c r="BW390" s="502">
        <v>0</v>
      </c>
      <c r="BX390" s="502">
        <v>0</v>
      </c>
      <c r="BY390" s="502">
        <v>0</v>
      </c>
      <c r="BZ390" s="502">
        <v>0</v>
      </c>
      <c r="CA390" s="502">
        <v>0</v>
      </c>
      <c r="CB390" s="502">
        <v>0</v>
      </c>
      <c r="CC390" s="503">
        <f t="shared" si="8"/>
        <v>264200</v>
      </c>
      <c r="CD390" s="523"/>
      <c r="CE390" s="523"/>
      <c r="CF390" s="523"/>
      <c r="CG390" s="523"/>
      <c r="CH390" s="523"/>
      <c r="CI390" s="523"/>
    </row>
    <row r="391" spans="1:87" s="524" customFormat="1" x14ac:dyDescent="0.2">
      <c r="A391" s="521" t="s">
        <v>6457</v>
      </c>
      <c r="B391" s="497" t="s">
        <v>41</v>
      </c>
      <c r="C391" s="498" t="s">
        <v>42</v>
      </c>
      <c r="D391" s="499">
        <v>53050</v>
      </c>
      <c r="E391" s="498" t="s">
        <v>965</v>
      </c>
      <c r="F391" s="500" t="s">
        <v>1188</v>
      </c>
      <c r="G391" s="501" t="s">
        <v>6532</v>
      </c>
      <c r="H391" s="502">
        <v>4583289.24</v>
      </c>
      <c r="I391" s="502">
        <v>0</v>
      </c>
      <c r="J391" s="502">
        <v>0</v>
      </c>
      <c r="K391" s="502">
        <v>413564.15999999997</v>
      </c>
      <c r="L391" s="502">
        <v>0</v>
      </c>
      <c r="M391" s="502">
        <v>0</v>
      </c>
      <c r="N391" s="502">
        <v>0</v>
      </c>
      <c r="O391" s="502">
        <v>0</v>
      </c>
      <c r="P391" s="502">
        <v>0</v>
      </c>
      <c r="Q391" s="502">
        <v>1054730.5</v>
      </c>
      <c r="R391" s="502">
        <v>48310</v>
      </c>
      <c r="S391" s="502">
        <v>0</v>
      </c>
      <c r="T391" s="502">
        <v>0</v>
      </c>
      <c r="U391" s="502">
        <v>1678068.97</v>
      </c>
      <c r="V391" s="502">
        <v>0</v>
      </c>
      <c r="W391" s="502">
        <v>0</v>
      </c>
      <c r="X391" s="502">
        <v>0</v>
      </c>
      <c r="Y391" s="502">
        <v>0</v>
      </c>
      <c r="Z391" s="502">
        <v>3724829.75</v>
      </c>
      <c r="AA391" s="502">
        <v>66880</v>
      </c>
      <c r="AB391" s="502">
        <v>13961</v>
      </c>
      <c r="AC391" s="502">
        <v>0</v>
      </c>
      <c r="AD391" s="502">
        <v>0</v>
      </c>
      <c r="AE391" s="502">
        <v>390493</v>
      </c>
      <c r="AF391" s="502">
        <v>0</v>
      </c>
      <c r="AG391" s="502">
        <v>0</v>
      </c>
      <c r="AH391" s="502">
        <v>0</v>
      </c>
      <c r="AI391" s="502">
        <v>3284636.5</v>
      </c>
      <c r="AJ391" s="502">
        <v>32659</v>
      </c>
      <c r="AK391" s="502">
        <v>14902</v>
      </c>
      <c r="AL391" s="502">
        <v>36597</v>
      </c>
      <c r="AM391" s="502">
        <v>18368</v>
      </c>
      <c r="AN391" s="502">
        <v>235473</v>
      </c>
      <c r="AO391" s="502">
        <v>0</v>
      </c>
      <c r="AP391" s="502">
        <v>0</v>
      </c>
      <c r="AQ391" s="502">
        <v>288686.5</v>
      </c>
      <c r="AR391" s="502">
        <v>0</v>
      </c>
      <c r="AS391" s="502">
        <v>0</v>
      </c>
      <c r="AT391" s="502">
        <v>0</v>
      </c>
      <c r="AU391" s="502">
        <v>376203.45</v>
      </c>
      <c r="AV391" s="502">
        <v>0</v>
      </c>
      <c r="AW391" s="502">
        <v>0</v>
      </c>
      <c r="AX391" s="502">
        <v>28819</v>
      </c>
      <c r="AY391" s="502">
        <v>1014532</v>
      </c>
      <c r="AZ391" s="502">
        <v>0</v>
      </c>
      <c r="BA391" s="502">
        <v>158181</v>
      </c>
      <c r="BB391" s="502">
        <v>1804838</v>
      </c>
      <c r="BC391" s="502">
        <v>0</v>
      </c>
      <c r="BD391" s="502">
        <v>0</v>
      </c>
      <c r="BE391" s="502">
        <v>0</v>
      </c>
      <c r="BF391" s="502">
        <v>2063774</v>
      </c>
      <c r="BG391" s="502">
        <v>0</v>
      </c>
      <c r="BH391" s="502">
        <v>0</v>
      </c>
      <c r="BI391" s="502">
        <v>220967</v>
      </c>
      <c r="BJ391" s="502">
        <v>50115</v>
      </c>
      <c r="BK391" s="502">
        <v>0</v>
      </c>
      <c r="BL391" s="502">
        <v>0</v>
      </c>
      <c r="BM391" s="502">
        <v>1292351.6499999999</v>
      </c>
      <c r="BN391" s="502">
        <v>0</v>
      </c>
      <c r="BO391" s="502">
        <v>0</v>
      </c>
      <c r="BP391" s="502">
        <v>0</v>
      </c>
      <c r="BQ391" s="502">
        <v>0</v>
      </c>
      <c r="BR391" s="502">
        <v>0</v>
      </c>
      <c r="BS391" s="502">
        <v>0</v>
      </c>
      <c r="BT391" s="502">
        <v>2000</v>
      </c>
      <c r="BU391" s="502">
        <v>0</v>
      </c>
      <c r="BV391" s="502">
        <v>0</v>
      </c>
      <c r="BW391" s="502">
        <v>0</v>
      </c>
      <c r="BX391" s="502">
        <v>0</v>
      </c>
      <c r="BY391" s="502">
        <v>0</v>
      </c>
      <c r="BZ391" s="502">
        <v>0</v>
      </c>
      <c r="CA391" s="502">
        <v>0</v>
      </c>
      <c r="CB391" s="502">
        <v>0</v>
      </c>
      <c r="CC391" s="503">
        <f t="shared" si="8"/>
        <v>22897229.719999999</v>
      </c>
      <c r="CD391" s="523"/>
      <c r="CE391" s="523"/>
      <c r="CF391" s="523"/>
      <c r="CG391" s="523"/>
      <c r="CH391" s="523"/>
      <c r="CI391" s="523"/>
    </row>
    <row r="392" spans="1:87" s="524" customFormat="1" x14ac:dyDescent="0.2">
      <c r="A392" s="521" t="s">
        <v>6457</v>
      </c>
      <c r="B392" s="497" t="s">
        <v>41</v>
      </c>
      <c r="C392" s="498" t="s">
        <v>42</v>
      </c>
      <c r="D392" s="499">
        <v>53050</v>
      </c>
      <c r="E392" s="498" t="s">
        <v>965</v>
      </c>
      <c r="F392" s="500" t="s">
        <v>520</v>
      </c>
      <c r="G392" s="501" t="s">
        <v>521</v>
      </c>
      <c r="H392" s="502">
        <v>0</v>
      </c>
      <c r="I392" s="502">
        <v>0</v>
      </c>
      <c r="J392" s="502">
        <v>0</v>
      </c>
      <c r="K392" s="502">
        <v>0</v>
      </c>
      <c r="L392" s="502">
        <v>0</v>
      </c>
      <c r="M392" s="502">
        <v>0</v>
      </c>
      <c r="N392" s="502">
        <v>0</v>
      </c>
      <c r="O392" s="502">
        <v>0</v>
      </c>
      <c r="P392" s="502">
        <v>0</v>
      </c>
      <c r="Q392" s="502">
        <v>0</v>
      </c>
      <c r="R392" s="502">
        <v>0</v>
      </c>
      <c r="S392" s="502">
        <v>0</v>
      </c>
      <c r="T392" s="502">
        <v>0</v>
      </c>
      <c r="U392" s="502">
        <v>0</v>
      </c>
      <c r="V392" s="502">
        <v>0</v>
      </c>
      <c r="W392" s="502">
        <v>0</v>
      </c>
      <c r="X392" s="502">
        <v>0</v>
      </c>
      <c r="Y392" s="502">
        <v>0</v>
      </c>
      <c r="Z392" s="502">
        <v>0</v>
      </c>
      <c r="AA392" s="502">
        <v>0</v>
      </c>
      <c r="AB392" s="502">
        <v>0</v>
      </c>
      <c r="AC392" s="502">
        <v>0</v>
      </c>
      <c r="AD392" s="502">
        <v>0</v>
      </c>
      <c r="AE392" s="502">
        <v>0</v>
      </c>
      <c r="AF392" s="502">
        <v>0</v>
      </c>
      <c r="AG392" s="502">
        <v>0</v>
      </c>
      <c r="AH392" s="502">
        <v>0</v>
      </c>
      <c r="AI392" s="502">
        <v>3</v>
      </c>
      <c r="AJ392" s="502">
        <v>0</v>
      </c>
      <c r="AK392" s="502">
        <v>0</v>
      </c>
      <c r="AL392" s="502">
        <v>0</v>
      </c>
      <c r="AM392" s="502">
        <v>0</v>
      </c>
      <c r="AN392" s="502">
        <v>0</v>
      </c>
      <c r="AO392" s="502">
        <v>0</v>
      </c>
      <c r="AP392" s="502">
        <v>0</v>
      </c>
      <c r="AQ392" s="502">
        <v>0</v>
      </c>
      <c r="AR392" s="502">
        <v>0</v>
      </c>
      <c r="AS392" s="502">
        <v>0</v>
      </c>
      <c r="AT392" s="502">
        <v>0</v>
      </c>
      <c r="AU392" s="502">
        <v>0</v>
      </c>
      <c r="AV392" s="502">
        <v>0</v>
      </c>
      <c r="AW392" s="502">
        <v>0</v>
      </c>
      <c r="AX392" s="502">
        <v>0</v>
      </c>
      <c r="AY392" s="502">
        <v>0</v>
      </c>
      <c r="AZ392" s="502">
        <v>0</v>
      </c>
      <c r="BA392" s="502">
        <v>0</v>
      </c>
      <c r="BB392" s="502">
        <v>0</v>
      </c>
      <c r="BC392" s="502">
        <v>0</v>
      </c>
      <c r="BD392" s="502">
        <v>0</v>
      </c>
      <c r="BE392" s="502">
        <v>0</v>
      </c>
      <c r="BF392" s="502">
        <v>0</v>
      </c>
      <c r="BG392" s="502">
        <v>0</v>
      </c>
      <c r="BH392" s="502">
        <v>0</v>
      </c>
      <c r="BI392" s="502">
        <v>0</v>
      </c>
      <c r="BJ392" s="502">
        <v>0</v>
      </c>
      <c r="BK392" s="502">
        <v>0</v>
      </c>
      <c r="BL392" s="502">
        <v>0</v>
      </c>
      <c r="BM392" s="502">
        <v>0</v>
      </c>
      <c r="BN392" s="502">
        <v>0</v>
      </c>
      <c r="BO392" s="502">
        <v>0</v>
      </c>
      <c r="BP392" s="502">
        <v>0</v>
      </c>
      <c r="BQ392" s="502">
        <v>0</v>
      </c>
      <c r="BR392" s="502">
        <v>0</v>
      </c>
      <c r="BS392" s="502">
        <v>0</v>
      </c>
      <c r="BT392" s="502">
        <v>0</v>
      </c>
      <c r="BU392" s="502">
        <v>0</v>
      </c>
      <c r="BV392" s="502">
        <v>2</v>
      </c>
      <c r="BW392" s="502">
        <v>0</v>
      </c>
      <c r="BX392" s="502">
        <v>0</v>
      </c>
      <c r="BY392" s="502">
        <v>0</v>
      </c>
      <c r="BZ392" s="502">
        <v>0</v>
      </c>
      <c r="CA392" s="502">
        <v>0</v>
      </c>
      <c r="CB392" s="502">
        <v>0</v>
      </c>
      <c r="CC392" s="503">
        <f t="shared" si="8"/>
        <v>5</v>
      </c>
      <c r="CD392" s="523"/>
      <c r="CE392" s="523"/>
      <c r="CF392" s="523"/>
      <c r="CG392" s="523"/>
      <c r="CH392" s="523"/>
      <c r="CI392" s="523"/>
    </row>
    <row r="393" spans="1:87" s="524" customFormat="1" x14ac:dyDescent="0.2">
      <c r="A393" s="521" t="s">
        <v>6457</v>
      </c>
      <c r="B393" s="497" t="s">
        <v>41</v>
      </c>
      <c r="C393" s="498" t="s">
        <v>42</v>
      </c>
      <c r="D393" s="499">
        <v>53050</v>
      </c>
      <c r="E393" s="498" t="s">
        <v>965</v>
      </c>
      <c r="F393" s="500" t="s">
        <v>522</v>
      </c>
      <c r="G393" s="501" t="s">
        <v>523</v>
      </c>
      <c r="H393" s="530">
        <v>0</v>
      </c>
      <c r="I393" s="530">
        <v>0</v>
      </c>
      <c r="J393" s="530">
        <v>0</v>
      </c>
      <c r="K393" s="530">
        <v>0</v>
      </c>
      <c r="L393" s="530">
        <v>0</v>
      </c>
      <c r="M393" s="530">
        <v>0</v>
      </c>
      <c r="N393" s="530">
        <v>0</v>
      </c>
      <c r="O393" s="530">
        <v>0</v>
      </c>
      <c r="P393" s="530">
        <v>0</v>
      </c>
      <c r="Q393" s="530">
        <v>0</v>
      </c>
      <c r="R393" s="530">
        <v>0</v>
      </c>
      <c r="S393" s="530">
        <v>0</v>
      </c>
      <c r="T393" s="530">
        <v>0</v>
      </c>
      <c r="U393" s="530">
        <v>0</v>
      </c>
      <c r="V393" s="530">
        <v>0</v>
      </c>
      <c r="W393" s="530">
        <v>0</v>
      </c>
      <c r="X393" s="530">
        <v>0</v>
      </c>
      <c r="Y393" s="530">
        <v>0</v>
      </c>
      <c r="Z393" s="530">
        <v>0</v>
      </c>
      <c r="AA393" s="530">
        <v>0</v>
      </c>
      <c r="AB393" s="530">
        <v>0</v>
      </c>
      <c r="AC393" s="530">
        <v>0</v>
      </c>
      <c r="AD393" s="530">
        <v>0</v>
      </c>
      <c r="AE393" s="530">
        <v>0</v>
      </c>
      <c r="AF393" s="530">
        <v>0</v>
      </c>
      <c r="AG393" s="530">
        <v>0</v>
      </c>
      <c r="AH393" s="530">
        <v>0</v>
      </c>
      <c r="AI393" s="530">
        <v>0</v>
      </c>
      <c r="AJ393" s="530">
        <v>0</v>
      </c>
      <c r="AK393" s="530">
        <v>0</v>
      </c>
      <c r="AL393" s="530">
        <v>0</v>
      </c>
      <c r="AM393" s="530">
        <v>0</v>
      </c>
      <c r="AN393" s="530">
        <v>0</v>
      </c>
      <c r="AO393" s="530">
        <v>0</v>
      </c>
      <c r="AP393" s="530">
        <v>0</v>
      </c>
      <c r="AQ393" s="530">
        <v>0</v>
      </c>
      <c r="AR393" s="530">
        <v>0</v>
      </c>
      <c r="AS393" s="530">
        <v>0</v>
      </c>
      <c r="AT393" s="530">
        <v>0</v>
      </c>
      <c r="AU393" s="530">
        <v>0</v>
      </c>
      <c r="AV393" s="530">
        <v>0</v>
      </c>
      <c r="AW393" s="530">
        <v>0</v>
      </c>
      <c r="AX393" s="530">
        <v>0</v>
      </c>
      <c r="AY393" s="530">
        <v>0</v>
      </c>
      <c r="AZ393" s="530">
        <v>0</v>
      </c>
      <c r="BA393" s="530">
        <v>0</v>
      </c>
      <c r="BB393" s="530">
        <v>0</v>
      </c>
      <c r="BC393" s="530">
        <v>0</v>
      </c>
      <c r="BD393" s="530">
        <v>0</v>
      </c>
      <c r="BE393" s="530">
        <v>0</v>
      </c>
      <c r="BF393" s="530">
        <v>0</v>
      </c>
      <c r="BG393" s="530">
        <v>0</v>
      </c>
      <c r="BH393" s="530">
        <v>0</v>
      </c>
      <c r="BI393" s="530">
        <v>0</v>
      </c>
      <c r="BJ393" s="530">
        <v>0</v>
      </c>
      <c r="BK393" s="530">
        <v>0</v>
      </c>
      <c r="BL393" s="530">
        <v>0</v>
      </c>
      <c r="BM393" s="530">
        <v>0</v>
      </c>
      <c r="BN393" s="530">
        <v>0</v>
      </c>
      <c r="BO393" s="530">
        <v>0</v>
      </c>
      <c r="BP393" s="530">
        <v>0</v>
      </c>
      <c r="BQ393" s="530">
        <v>0</v>
      </c>
      <c r="BR393" s="530">
        <v>0</v>
      </c>
      <c r="BS393" s="530">
        <v>0</v>
      </c>
      <c r="BT393" s="530">
        <v>0</v>
      </c>
      <c r="BU393" s="530">
        <v>0</v>
      </c>
      <c r="BV393" s="530">
        <v>0</v>
      </c>
      <c r="BW393" s="530">
        <v>0</v>
      </c>
      <c r="BX393" s="530">
        <v>0</v>
      </c>
      <c r="BY393" s="530">
        <v>0</v>
      </c>
      <c r="BZ393" s="530">
        <v>0</v>
      </c>
      <c r="CA393" s="530">
        <v>0</v>
      </c>
      <c r="CB393" s="530">
        <v>0</v>
      </c>
      <c r="CC393" s="503">
        <f t="shared" si="8"/>
        <v>0</v>
      </c>
      <c r="CD393" s="523"/>
      <c r="CE393" s="523"/>
      <c r="CF393" s="523"/>
      <c r="CG393" s="523"/>
      <c r="CH393" s="523"/>
      <c r="CI393" s="523"/>
    </row>
    <row r="394" spans="1:87" s="524" customFormat="1" x14ac:dyDescent="0.2">
      <c r="A394" s="521" t="s">
        <v>6457</v>
      </c>
      <c r="B394" s="497" t="s">
        <v>41</v>
      </c>
      <c r="C394" s="498" t="s">
        <v>42</v>
      </c>
      <c r="D394" s="499">
        <v>53050</v>
      </c>
      <c r="E394" s="498" t="s">
        <v>965</v>
      </c>
      <c r="F394" s="500" t="s">
        <v>524</v>
      </c>
      <c r="G394" s="501" t="s">
        <v>525</v>
      </c>
      <c r="H394" s="530">
        <v>0</v>
      </c>
      <c r="I394" s="530">
        <v>0</v>
      </c>
      <c r="J394" s="530">
        <v>0</v>
      </c>
      <c r="K394" s="530">
        <v>0</v>
      </c>
      <c r="L394" s="530">
        <v>0</v>
      </c>
      <c r="M394" s="530">
        <v>0</v>
      </c>
      <c r="N394" s="530">
        <v>0</v>
      </c>
      <c r="O394" s="530">
        <v>0</v>
      </c>
      <c r="P394" s="530">
        <v>0</v>
      </c>
      <c r="Q394" s="530">
        <v>0</v>
      </c>
      <c r="R394" s="530">
        <v>0</v>
      </c>
      <c r="S394" s="530">
        <v>0</v>
      </c>
      <c r="T394" s="530">
        <v>0</v>
      </c>
      <c r="U394" s="530">
        <v>0</v>
      </c>
      <c r="V394" s="530">
        <v>0</v>
      </c>
      <c r="W394" s="530">
        <v>0</v>
      </c>
      <c r="X394" s="530">
        <v>0</v>
      </c>
      <c r="Y394" s="530">
        <v>0</v>
      </c>
      <c r="Z394" s="530">
        <v>0</v>
      </c>
      <c r="AA394" s="530">
        <v>0</v>
      </c>
      <c r="AB394" s="530">
        <v>0</v>
      </c>
      <c r="AC394" s="530">
        <v>0</v>
      </c>
      <c r="AD394" s="530">
        <v>0</v>
      </c>
      <c r="AE394" s="530">
        <v>0</v>
      </c>
      <c r="AF394" s="530">
        <v>0</v>
      </c>
      <c r="AG394" s="530">
        <v>0</v>
      </c>
      <c r="AH394" s="530">
        <v>0</v>
      </c>
      <c r="AI394" s="530">
        <v>0</v>
      </c>
      <c r="AJ394" s="530">
        <v>0</v>
      </c>
      <c r="AK394" s="530">
        <v>0</v>
      </c>
      <c r="AL394" s="530">
        <v>0</v>
      </c>
      <c r="AM394" s="530">
        <v>0</v>
      </c>
      <c r="AN394" s="530">
        <v>0</v>
      </c>
      <c r="AO394" s="530">
        <v>0</v>
      </c>
      <c r="AP394" s="530">
        <v>0</v>
      </c>
      <c r="AQ394" s="530">
        <v>0</v>
      </c>
      <c r="AR394" s="530">
        <v>0</v>
      </c>
      <c r="AS394" s="530">
        <v>0</v>
      </c>
      <c r="AT394" s="530">
        <v>0</v>
      </c>
      <c r="AU394" s="530">
        <v>0</v>
      </c>
      <c r="AV394" s="530">
        <v>0</v>
      </c>
      <c r="AW394" s="530">
        <v>0</v>
      </c>
      <c r="AX394" s="530">
        <v>0</v>
      </c>
      <c r="AY394" s="530">
        <v>0</v>
      </c>
      <c r="AZ394" s="530">
        <v>0</v>
      </c>
      <c r="BA394" s="530">
        <v>0</v>
      </c>
      <c r="BB394" s="530">
        <v>0</v>
      </c>
      <c r="BC394" s="530">
        <v>0</v>
      </c>
      <c r="BD394" s="530">
        <v>0</v>
      </c>
      <c r="BE394" s="530">
        <v>0</v>
      </c>
      <c r="BF394" s="530">
        <v>0</v>
      </c>
      <c r="BG394" s="530">
        <v>0</v>
      </c>
      <c r="BH394" s="530">
        <v>0</v>
      </c>
      <c r="BI394" s="530">
        <v>0</v>
      </c>
      <c r="BJ394" s="530">
        <v>0</v>
      </c>
      <c r="BK394" s="530">
        <v>0</v>
      </c>
      <c r="BL394" s="530">
        <v>0</v>
      </c>
      <c r="BM394" s="530">
        <v>0</v>
      </c>
      <c r="BN394" s="530">
        <v>0</v>
      </c>
      <c r="BO394" s="530">
        <v>0</v>
      </c>
      <c r="BP394" s="530">
        <v>0</v>
      </c>
      <c r="BQ394" s="530">
        <v>0</v>
      </c>
      <c r="BR394" s="530">
        <v>0</v>
      </c>
      <c r="BS394" s="530">
        <v>0</v>
      </c>
      <c r="BT394" s="530">
        <v>0</v>
      </c>
      <c r="BU394" s="530">
        <v>0</v>
      </c>
      <c r="BV394" s="530">
        <v>0</v>
      </c>
      <c r="BW394" s="530">
        <v>0</v>
      </c>
      <c r="BX394" s="530">
        <v>0</v>
      </c>
      <c r="BY394" s="530">
        <v>0</v>
      </c>
      <c r="BZ394" s="530">
        <v>0</v>
      </c>
      <c r="CA394" s="530">
        <v>0</v>
      </c>
      <c r="CB394" s="530">
        <v>0</v>
      </c>
      <c r="CC394" s="503">
        <f t="shared" si="8"/>
        <v>0</v>
      </c>
      <c r="CD394" s="523"/>
      <c r="CE394" s="523"/>
      <c r="CF394" s="523"/>
      <c r="CG394" s="523"/>
      <c r="CH394" s="523"/>
      <c r="CI394" s="523"/>
    </row>
    <row r="395" spans="1:87" s="524" customFormat="1" x14ac:dyDescent="0.2">
      <c r="A395" s="521" t="s">
        <v>6457</v>
      </c>
      <c r="B395" s="497" t="s">
        <v>41</v>
      </c>
      <c r="C395" s="498" t="s">
        <v>42</v>
      </c>
      <c r="D395" s="499">
        <v>53050</v>
      </c>
      <c r="E395" s="498" t="s">
        <v>965</v>
      </c>
      <c r="F395" s="500" t="s">
        <v>526</v>
      </c>
      <c r="G395" s="501" t="s">
        <v>527</v>
      </c>
      <c r="H395" s="530">
        <v>0</v>
      </c>
      <c r="I395" s="530">
        <v>0</v>
      </c>
      <c r="J395" s="530">
        <v>0</v>
      </c>
      <c r="K395" s="530">
        <v>0</v>
      </c>
      <c r="L395" s="530">
        <v>0</v>
      </c>
      <c r="M395" s="530">
        <v>0</v>
      </c>
      <c r="N395" s="530">
        <v>0</v>
      </c>
      <c r="O395" s="530">
        <v>0</v>
      </c>
      <c r="P395" s="530">
        <v>0</v>
      </c>
      <c r="Q395" s="530">
        <v>0</v>
      </c>
      <c r="R395" s="530">
        <v>0</v>
      </c>
      <c r="S395" s="530">
        <v>0</v>
      </c>
      <c r="T395" s="530">
        <v>0</v>
      </c>
      <c r="U395" s="530">
        <v>0</v>
      </c>
      <c r="V395" s="530">
        <v>0</v>
      </c>
      <c r="W395" s="530">
        <v>0</v>
      </c>
      <c r="X395" s="530">
        <v>0</v>
      </c>
      <c r="Y395" s="530">
        <v>0</v>
      </c>
      <c r="Z395" s="530">
        <v>0</v>
      </c>
      <c r="AA395" s="530">
        <v>0</v>
      </c>
      <c r="AB395" s="530">
        <v>0</v>
      </c>
      <c r="AC395" s="530">
        <v>0</v>
      </c>
      <c r="AD395" s="530">
        <v>0</v>
      </c>
      <c r="AE395" s="530">
        <v>0</v>
      </c>
      <c r="AF395" s="530">
        <v>0</v>
      </c>
      <c r="AG395" s="530">
        <v>0</v>
      </c>
      <c r="AH395" s="530">
        <v>0</v>
      </c>
      <c r="AI395" s="530">
        <v>0</v>
      </c>
      <c r="AJ395" s="530">
        <v>0</v>
      </c>
      <c r="AK395" s="530">
        <v>0</v>
      </c>
      <c r="AL395" s="530">
        <v>0</v>
      </c>
      <c r="AM395" s="530">
        <v>0</v>
      </c>
      <c r="AN395" s="530">
        <v>0</v>
      </c>
      <c r="AO395" s="530">
        <v>0</v>
      </c>
      <c r="AP395" s="530">
        <v>0</v>
      </c>
      <c r="AQ395" s="530">
        <v>0</v>
      </c>
      <c r="AR395" s="530">
        <v>0</v>
      </c>
      <c r="AS395" s="530">
        <v>0</v>
      </c>
      <c r="AT395" s="530">
        <v>0</v>
      </c>
      <c r="AU395" s="530">
        <v>0</v>
      </c>
      <c r="AV395" s="530">
        <v>0</v>
      </c>
      <c r="AW395" s="530">
        <v>0</v>
      </c>
      <c r="AX395" s="530">
        <v>0</v>
      </c>
      <c r="AY395" s="530">
        <v>0</v>
      </c>
      <c r="AZ395" s="530">
        <v>0</v>
      </c>
      <c r="BA395" s="530">
        <v>0</v>
      </c>
      <c r="BB395" s="530">
        <v>0</v>
      </c>
      <c r="BC395" s="530">
        <v>0</v>
      </c>
      <c r="BD395" s="530">
        <v>0</v>
      </c>
      <c r="BE395" s="530">
        <v>0</v>
      </c>
      <c r="BF395" s="530">
        <v>0</v>
      </c>
      <c r="BG395" s="530">
        <v>0</v>
      </c>
      <c r="BH395" s="530">
        <v>0</v>
      </c>
      <c r="BI395" s="530">
        <v>0</v>
      </c>
      <c r="BJ395" s="530">
        <v>0</v>
      </c>
      <c r="BK395" s="530">
        <v>0</v>
      </c>
      <c r="BL395" s="530">
        <v>0</v>
      </c>
      <c r="BM395" s="530">
        <v>0</v>
      </c>
      <c r="BN395" s="530">
        <v>0</v>
      </c>
      <c r="BO395" s="530">
        <v>0</v>
      </c>
      <c r="BP395" s="530">
        <v>0</v>
      </c>
      <c r="BQ395" s="530">
        <v>0</v>
      </c>
      <c r="BR395" s="530">
        <v>0</v>
      </c>
      <c r="BS395" s="530">
        <v>0</v>
      </c>
      <c r="BT395" s="530">
        <v>0</v>
      </c>
      <c r="BU395" s="530">
        <v>0</v>
      </c>
      <c r="BV395" s="530">
        <v>0</v>
      </c>
      <c r="BW395" s="530">
        <v>0</v>
      </c>
      <c r="BX395" s="530">
        <v>0</v>
      </c>
      <c r="BY395" s="530">
        <v>0</v>
      </c>
      <c r="BZ395" s="530">
        <v>0</v>
      </c>
      <c r="CA395" s="530">
        <v>0</v>
      </c>
      <c r="CB395" s="530">
        <v>0</v>
      </c>
      <c r="CC395" s="503">
        <f t="shared" si="8"/>
        <v>0</v>
      </c>
      <c r="CD395" s="523"/>
      <c r="CE395" s="523"/>
      <c r="CF395" s="523"/>
      <c r="CG395" s="523"/>
      <c r="CH395" s="523"/>
      <c r="CI395" s="523"/>
    </row>
    <row r="396" spans="1:87" s="524" customFormat="1" x14ac:dyDescent="0.2">
      <c r="A396" s="521" t="s">
        <v>6457</v>
      </c>
      <c r="B396" s="497" t="s">
        <v>41</v>
      </c>
      <c r="C396" s="498" t="s">
        <v>42</v>
      </c>
      <c r="D396" s="499">
        <v>53050</v>
      </c>
      <c r="E396" s="498" t="s">
        <v>965</v>
      </c>
      <c r="F396" s="500" t="s">
        <v>528</v>
      </c>
      <c r="G396" s="501" t="s">
        <v>529</v>
      </c>
      <c r="H396" s="530">
        <v>0</v>
      </c>
      <c r="I396" s="530">
        <v>0</v>
      </c>
      <c r="J396" s="530">
        <v>0</v>
      </c>
      <c r="K396" s="530">
        <v>0</v>
      </c>
      <c r="L396" s="530">
        <v>0</v>
      </c>
      <c r="M396" s="530">
        <v>0</v>
      </c>
      <c r="N396" s="530">
        <v>0</v>
      </c>
      <c r="O396" s="530">
        <v>0</v>
      </c>
      <c r="P396" s="530">
        <v>0</v>
      </c>
      <c r="Q396" s="530">
        <v>0</v>
      </c>
      <c r="R396" s="530">
        <v>0</v>
      </c>
      <c r="S396" s="530">
        <v>0</v>
      </c>
      <c r="T396" s="530">
        <v>0</v>
      </c>
      <c r="U396" s="530">
        <v>0</v>
      </c>
      <c r="V396" s="530">
        <v>0</v>
      </c>
      <c r="W396" s="530">
        <v>0</v>
      </c>
      <c r="X396" s="530">
        <v>0</v>
      </c>
      <c r="Y396" s="530">
        <v>0</v>
      </c>
      <c r="Z396" s="530">
        <v>0</v>
      </c>
      <c r="AA396" s="530">
        <v>0</v>
      </c>
      <c r="AB396" s="530">
        <v>0</v>
      </c>
      <c r="AC396" s="530">
        <v>0</v>
      </c>
      <c r="AD396" s="530">
        <v>0</v>
      </c>
      <c r="AE396" s="530">
        <v>0</v>
      </c>
      <c r="AF396" s="530">
        <v>0</v>
      </c>
      <c r="AG396" s="530">
        <v>0</v>
      </c>
      <c r="AH396" s="530">
        <v>0</v>
      </c>
      <c r="AI396" s="530">
        <v>0</v>
      </c>
      <c r="AJ396" s="530">
        <v>0</v>
      </c>
      <c r="AK396" s="530">
        <v>0</v>
      </c>
      <c r="AL396" s="530">
        <v>0</v>
      </c>
      <c r="AM396" s="530">
        <v>0</v>
      </c>
      <c r="AN396" s="530">
        <v>0</v>
      </c>
      <c r="AO396" s="530">
        <v>0</v>
      </c>
      <c r="AP396" s="530">
        <v>0</v>
      </c>
      <c r="AQ396" s="530">
        <v>0</v>
      </c>
      <c r="AR396" s="530">
        <v>0</v>
      </c>
      <c r="AS396" s="530">
        <v>0</v>
      </c>
      <c r="AT396" s="530">
        <v>0</v>
      </c>
      <c r="AU396" s="530">
        <v>0</v>
      </c>
      <c r="AV396" s="530">
        <v>0</v>
      </c>
      <c r="AW396" s="530">
        <v>0</v>
      </c>
      <c r="AX396" s="530">
        <v>0</v>
      </c>
      <c r="AY396" s="530">
        <v>0</v>
      </c>
      <c r="AZ396" s="530">
        <v>0</v>
      </c>
      <c r="BA396" s="530">
        <v>0</v>
      </c>
      <c r="BB396" s="530">
        <v>0</v>
      </c>
      <c r="BC396" s="530">
        <v>0</v>
      </c>
      <c r="BD396" s="530">
        <v>0</v>
      </c>
      <c r="BE396" s="530">
        <v>0</v>
      </c>
      <c r="BF396" s="530">
        <v>0</v>
      </c>
      <c r="BG396" s="530">
        <v>0</v>
      </c>
      <c r="BH396" s="530">
        <v>0</v>
      </c>
      <c r="BI396" s="530">
        <v>0</v>
      </c>
      <c r="BJ396" s="530">
        <v>0</v>
      </c>
      <c r="BK396" s="530">
        <v>0</v>
      </c>
      <c r="BL396" s="530">
        <v>0</v>
      </c>
      <c r="BM396" s="530">
        <v>0</v>
      </c>
      <c r="BN396" s="530">
        <v>0</v>
      </c>
      <c r="BO396" s="530">
        <v>0</v>
      </c>
      <c r="BP396" s="530">
        <v>0</v>
      </c>
      <c r="BQ396" s="530">
        <v>0</v>
      </c>
      <c r="BR396" s="530">
        <v>0</v>
      </c>
      <c r="BS396" s="530">
        <v>0</v>
      </c>
      <c r="BT396" s="530">
        <v>0</v>
      </c>
      <c r="BU396" s="530">
        <v>0</v>
      </c>
      <c r="BV396" s="530">
        <v>0</v>
      </c>
      <c r="BW396" s="530">
        <v>0</v>
      </c>
      <c r="BX396" s="530">
        <v>0</v>
      </c>
      <c r="BY396" s="530">
        <v>0</v>
      </c>
      <c r="BZ396" s="530">
        <v>0</v>
      </c>
      <c r="CA396" s="530">
        <v>0</v>
      </c>
      <c r="CB396" s="530">
        <v>0</v>
      </c>
      <c r="CC396" s="503">
        <f t="shared" si="8"/>
        <v>0</v>
      </c>
      <c r="CD396" s="523"/>
      <c r="CE396" s="523"/>
      <c r="CF396" s="523"/>
      <c r="CG396" s="523"/>
      <c r="CH396" s="523"/>
      <c r="CI396" s="523"/>
    </row>
    <row r="397" spans="1:87" s="524" customFormat="1" x14ac:dyDescent="0.2">
      <c r="A397" s="521" t="s">
        <v>6457</v>
      </c>
      <c r="B397" s="497" t="s">
        <v>41</v>
      </c>
      <c r="C397" s="498" t="s">
        <v>42</v>
      </c>
      <c r="D397" s="499">
        <v>53050</v>
      </c>
      <c r="E397" s="498" t="s">
        <v>965</v>
      </c>
      <c r="F397" s="500" t="s">
        <v>530</v>
      </c>
      <c r="G397" s="501" t="s">
        <v>531</v>
      </c>
      <c r="H397" s="502">
        <v>0</v>
      </c>
      <c r="I397" s="502">
        <v>0</v>
      </c>
      <c r="J397" s="502">
        <v>0</v>
      </c>
      <c r="K397" s="502">
        <v>0</v>
      </c>
      <c r="L397" s="502">
        <v>0</v>
      </c>
      <c r="M397" s="502">
        <v>0</v>
      </c>
      <c r="N397" s="502">
        <v>0</v>
      </c>
      <c r="O397" s="502">
        <v>0</v>
      </c>
      <c r="P397" s="502">
        <v>0</v>
      </c>
      <c r="Q397" s="502">
        <v>0</v>
      </c>
      <c r="R397" s="502">
        <v>0</v>
      </c>
      <c r="S397" s="502">
        <v>0</v>
      </c>
      <c r="T397" s="502">
        <v>0</v>
      </c>
      <c r="U397" s="502">
        <v>0</v>
      </c>
      <c r="V397" s="502">
        <v>0</v>
      </c>
      <c r="W397" s="502">
        <v>0</v>
      </c>
      <c r="X397" s="502">
        <v>0</v>
      </c>
      <c r="Y397" s="502">
        <v>0</v>
      </c>
      <c r="Z397" s="502">
        <v>0</v>
      </c>
      <c r="AA397" s="502">
        <v>0</v>
      </c>
      <c r="AB397" s="502">
        <v>0</v>
      </c>
      <c r="AC397" s="502">
        <v>0</v>
      </c>
      <c r="AD397" s="502">
        <v>0</v>
      </c>
      <c r="AE397" s="502">
        <v>0</v>
      </c>
      <c r="AF397" s="502">
        <v>0</v>
      </c>
      <c r="AG397" s="502">
        <v>0</v>
      </c>
      <c r="AH397" s="502">
        <v>0</v>
      </c>
      <c r="AI397" s="502">
        <v>1</v>
      </c>
      <c r="AJ397" s="502">
        <v>0</v>
      </c>
      <c r="AK397" s="502">
        <v>0</v>
      </c>
      <c r="AL397" s="502">
        <v>0</v>
      </c>
      <c r="AM397" s="502">
        <v>0</v>
      </c>
      <c r="AN397" s="502">
        <v>0</v>
      </c>
      <c r="AO397" s="502">
        <v>0</v>
      </c>
      <c r="AP397" s="502">
        <v>0</v>
      </c>
      <c r="AQ397" s="502">
        <v>0</v>
      </c>
      <c r="AR397" s="502">
        <v>0</v>
      </c>
      <c r="AS397" s="502">
        <v>0</v>
      </c>
      <c r="AT397" s="502">
        <v>0</v>
      </c>
      <c r="AU397" s="502">
        <v>1</v>
      </c>
      <c r="AV397" s="502">
        <v>0</v>
      </c>
      <c r="AW397" s="502">
        <v>0</v>
      </c>
      <c r="AX397" s="502">
        <v>0</v>
      </c>
      <c r="AY397" s="502">
        <v>0</v>
      </c>
      <c r="AZ397" s="502">
        <v>0</v>
      </c>
      <c r="BA397" s="502">
        <v>0</v>
      </c>
      <c r="BB397" s="502">
        <v>0</v>
      </c>
      <c r="BC397" s="502">
        <v>0</v>
      </c>
      <c r="BD397" s="502">
        <v>0</v>
      </c>
      <c r="BE397" s="502">
        <v>0</v>
      </c>
      <c r="BF397" s="502">
        <v>0</v>
      </c>
      <c r="BG397" s="502">
        <v>0</v>
      </c>
      <c r="BH397" s="502">
        <v>10</v>
      </c>
      <c r="BI397" s="502">
        <v>0</v>
      </c>
      <c r="BJ397" s="502">
        <v>0</v>
      </c>
      <c r="BK397" s="502">
        <v>0</v>
      </c>
      <c r="BL397" s="502">
        <v>0</v>
      </c>
      <c r="BM397" s="502">
        <v>12096.99</v>
      </c>
      <c r="BN397" s="502">
        <v>0</v>
      </c>
      <c r="BO397" s="502">
        <v>0</v>
      </c>
      <c r="BP397" s="502">
        <v>0</v>
      </c>
      <c r="BQ397" s="502">
        <v>0</v>
      </c>
      <c r="BR397" s="502">
        <v>0</v>
      </c>
      <c r="BS397" s="502">
        <v>0</v>
      </c>
      <c r="BT397" s="502">
        <v>0</v>
      </c>
      <c r="BU397" s="502">
        <v>1</v>
      </c>
      <c r="BV397" s="502">
        <v>1</v>
      </c>
      <c r="BW397" s="502">
        <v>3</v>
      </c>
      <c r="BX397" s="502">
        <v>0</v>
      </c>
      <c r="BY397" s="502">
        <v>2</v>
      </c>
      <c r="BZ397" s="502">
        <v>0</v>
      </c>
      <c r="CA397" s="502">
        <v>0</v>
      </c>
      <c r="CB397" s="502">
        <v>0</v>
      </c>
      <c r="CC397" s="503">
        <f t="shared" si="8"/>
        <v>12115.99</v>
      </c>
      <c r="CD397" s="523"/>
      <c r="CE397" s="523"/>
      <c r="CF397" s="523"/>
      <c r="CG397" s="523"/>
      <c r="CH397" s="523"/>
      <c r="CI397" s="523"/>
    </row>
    <row r="398" spans="1:87" s="524" customFormat="1" x14ac:dyDescent="0.2">
      <c r="A398" s="521" t="s">
        <v>6457</v>
      </c>
      <c r="B398" s="497" t="s">
        <v>41</v>
      </c>
      <c r="C398" s="498" t="s">
        <v>42</v>
      </c>
      <c r="D398" s="499">
        <v>53050</v>
      </c>
      <c r="E398" s="498" t="s">
        <v>965</v>
      </c>
      <c r="F398" s="500" t="s">
        <v>532</v>
      </c>
      <c r="G398" s="501" t="s">
        <v>533</v>
      </c>
      <c r="H398" s="502">
        <v>0</v>
      </c>
      <c r="I398" s="502">
        <v>0</v>
      </c>
      <c r="J398" s="502">
        <v>0</v>
      </c>
      <c r="K398" s="502">
        <v>0</v>
      </c>
      <c r="L398" s="502">
        <v>0</v>
      </c>
      <c r="M398" s="502">
        <v>0</v>
      </c>
      <c r="N398" s="502">
        <v>0</v>
      </c>
      <c r="O398" s="502">
        <v>0</v>
      </c>
      <c r="P398" s="502">
        <v>0</v>
      </c>
      <c r="Q398" s="502">
        <v>3</v>
      </c>
      <c r="R398" s="502">
        <v>0</v>
      </c>
      <c r="S398" s="502">
        <v>0</v>
      </c>
      <c r="T398" s="502">
        <v>0</v>
      </c>
      <c r="U398" s="502">
        <v>0</v>
      </c>
      <c r="V398" s="502">
        <v>0</v>
      </c>
      <c r="W398" s="502">
        <v>0</v>
      </c>
      <c r="X398" s="502">
        <v>0</v>
      </c>
      <c r="Y398" s="502">
        <v>0</v>
      </c>
      <c r="Z398" s="502">
        <v>0</v>
      </c>
      <c r="AA398" s="502">
        <v>0</v>
      </c>
      <c r="AB398" s="502">
        <v>0</v>
      </c>
      <c r="AC398" s="502">
        <v>0</v>
      </c>
      <c r="AD398" s="502">
        <v>0</v>
      </c>
      <c r="AE398" s="502">
        <v>0</v>
      </c>
      <c r="AF398" s="502">
        <v>0</v>
      </c>
      <c r="AG398" s="502">
        <v>0</v>
      </c>
      <c r="AH398" s="502">
        <v>0</v>
      </c>
      <c r="AI398" s="502">
        <v>0</v>
      </c>
      <c r="AJ398" s="502">
        <v>0</v>
      </c>
      <c r="AK398" s="502">
        <v>0</v>
      </c>
      <c r="AL398" s="502">
        <v>0</v>
      </c>
      <c r="AM398" s="502">
        <v>0</v>
      </c>
      <c r="AN398" s="502">
        <v>0</v>
      </c>
      <c r="AO398" s="502">
        <v>0</v>
      </c>
      <c r="AP398" s="502">
        <v>0</v>
      </c>
      <c r="AQ398" s="502">
        <v>0</v>
      </c>
      <c r="AR398" s="502">
        <v>0</v>
      </c>
      <c r="AS398" s="502">
        <v>0</v>
      </c>
      <c r="AT398" s="502">
        <v>0</v>
      </c>
      <c r="AU398" s="502">
        <v>2</v>
      </c>
      <c r="AV398" s="502">
        <v>0</v>
      </c>
      <c r="AW398" s="502">
        <v>0</v>
      </c>
      <c r="AX398" s="502">
        <v>0</v>
      </c>
      <c r="AY398" s="502">
        <v>0</v>
      </c>
      <c r="AZ398" s="502">
        <v>0</v>
      </c>
      <c r="BA398" s="502">
        <v>0</v>
      </c>
      <c r="BB398" s="502">
        <v>0</v>
      </c>
      <c r="BC398" s="502">
        <v>0</v>
      </c>
      <c r="BD398" s="502">
        <v>1</v>
      </c>
      <c r="BE398" s="502">
        <v>0</v>
      </c>
      <c r="BF398" s="502">
        <v>0</v>
      </c>
      <c r="BG398" s="502">
        <v>0</v>
      </c>
      <c r="BH398" s="502">
        <v>0</v>
      </c>
      <c r="BI398" s="502">
        <v>0</v>
      </c>
      <c r="BJ398" s="502">
        <v>0</v>
      </c>
      <c r="BK398" s="502">
        <v>0</v>
      </c>
      <c r="BL398" s="502">
        <v>0</v>
      </c>
      <c r="BM398" s="502">
        <v>0</v>
      </c>
      <c r="BN398" s="502">
        <v>0</v>
      </c>
      <c r="BO398" s="502">
        <v>0</v>
      </c>
      <c r="BP398" s="502">
        <v>0</v>
      </c>
      <c r="BQ398" s="502">
        <v>0</v>
      </c>
      <c r="BR398" s="502">
        <v>0</v>
      </c>
      <c r="BS398" s="502">
        <v>0</v>
      </c>
      <c r="BT398" s="502">
        <v>0</v>
      </c>
      <c r="BU398" s="502">
        <v>0</v>
      </c>
      <c r="BV398" s="502">
        <v>0</v>
      </c>
      <c r="BW398" s="502">
        <v>0</v>
      </c>
      <c r="BX398" s="502">
        <v>0</v>
      </c>
      <c r="BY398" s="502">
        <v>0</v>
      </c>
      <c r="BZ398" s="502">
        <v>0</v>
      </c>
      <c r="CA398" s="502">
        <v>0</v>
      </c>
      <c r="CB398" s="502">
        <v>0</v>
      </c>
      <c r="CC398" s="503">
        <f t="shared" si="8"/>
        <v>6</v>
      </c>
      <c r="CD398" s="523"/>
      <c r="CE398" s="523"/>
      <c r="CF398" s="523"/>
      <c r="CG398" s="523"/>
      <c r="CH398" s="523"/>
      <c r="CI398" s="523"/>
    </row>
    <row r="399" spans="1:87" s="524" customFormat="1" x14ac:dyDescent="0.2">
      <c r="A399" s="521" t="s">
        <v>6457</v>
      </c>
      <c r="B399" s="497" t="s">
        <v>41</v>
      </c>
      <c r="C399" s="498" t="s">
        <v>42</v>
      </c>
      <c r="D399" s="499">
        <v>53050</v>
      </c>
      <c r="E399" s="498" t="s">
        <v>965</v>
      </c>
      <c r="F399" s="500" t="s">
        <v>534</v>
      </c>
      <c r="G399" s="501" t="s">
        <v>535</v>
      </c>
      <c r="H399" s="502">
        <v>0</v>
      </c>
      <c r="I399" s="502">
        <v>0</v>
      </c>
      <c r="J399" s="502">
        <v>0</v>
      </c>
      <c r="K399" s="502">
        <v>0</v>
      </c>
      <c r="L399" s="502">
        <v>0</v>
      </c>
      <c r="M399" s="502">
        <v>0</v>
      </c>
      <c r="N399" s="502">
        <v>0</v>
      </c>
      <c r="O399" s="502">
        <v>0</v>
      </c>
      <c r="P399" s="502">
        <v>0</v>
      </c>
      <c r="Q399" s="502">
        <v>0</v>
      </c>
      <c r="R399" s="502">
        <v>0</v>
      </c>
      <c r="S399" s="502">
        <v>0</v>
      </c>
      <c r="T399" s="502">
        <v>0</v>
      </c>
      <c r="U399" s="502">
        <v>0</v>
      </c>
      <c r="V399" s="502">
        <v>0</v>
      </c>
      <c r="W399" s="502">
        <v>0</v>
      </c>
      <c r="X399" s="502">
        <v>0</v>
      </c>
      <c r="Y399" s="502">
        <v>0</v>
      </c>
      <c r="Z399" s="502">
        <v>0</v>
      </c>
      <c r="AA399" s="502">
        <v>0</v>
      </c>
      <c r="AB399" s="502">
        <v>0</v>
      </c>
      <c r="AC399" s="502">
        <v>0</v>
      </c>
      <c r="AD399" s="502">
        <v>0</v>
      </c>
      <c r="AE399" s="502">
        <v>0</v>
      </c>
      <c r="AF399" s="502">
        <v>0</v>
      </c>
      <c r="AG399" s="502">
        <v>0</v>
      </c>
      <c r="AH399" s="502">
        <v>0</v>
      </c>
      <c r="AI399" s="502">
        <v>0</v>
      </c>
      <c r="AJ399" s="502">
        <v>0</v>
      </c>
      <c r="AK399" s="502">
        <v>0</v>
      </c>
      <c r="AL399" s="502">
        <v>0</v>
      </c>
      <c r="AM399" s="502">
        <v>0</v>
      </c>
      <c r="AN399" s="502">
        <v>0</v>
      </c>
      <c r="AO399" s="502">
        <v>0</v>
      </c>
      <c r="AP399" s="502">
        <v>0</v>
      </c>
      <c r="AQ399" s="502">
        <v>0</v>
      </c>
      <c r="AR399" s="502">
        <v>0</v>
      </c>
      <c r="AS399" s="502">
        <v>0</v>
      </c>
      <c r="AT399" s="502">
        <v>0</v>
      </c>
      <c r="AU399" s="502">
        <v>21151.599999999999</v>
      </c>
      <c r="AV399" s="502">
        <v>0</v>
      </c>
      <c r="AW399" s="502">
        <v>0</v>
      </c>
      <c r="AX399" s="502">
        <v>0</v>
      </c>
      <c r="AY399" s="502">
        <v>0</v>
      </c>
      <c r="AZ399" s="502">
        <v>0</v>
      </c>
      <c r="BA399" s="502">
        <v>0</v>
      </c>
      <c r="BB399" s="502">
        <v>0</v>
      </c>
      <c r="BC399" s="502">
        <v>0</v>
      </c>
      <c r="BD399" s="502">
        <v>0</v>
      </c>
      <c r="BE399" s="502">
        <v>0</v>
      </c>
      <c r="BF399" s="502">
        <v>0</v>
      </c>
      <c r="BG399" s="502">
        <v>0</v>
      </c>
      <c r="BH399" s="502">
        <v>2</v>
      </c>
      <c r="BI399" s="502">
        <v>0</v>
      </c>
      <c r="BJ399" s="502">
        <v>0</v>
      </c>
      <c r="BK399" s="502">
        <v>0</v>
      </c>
      <c r="BL399" s="502">
        <v>0</v>
      </c>
      <c r="BM399" s="502">
        <v>0</v>
      </c>
      <c r="BN399" s="502">
        <v>0</v>
      </c>
      <c r="BO399" s="502">
        <v>0</v>
      </c>
      <c r="BP399" s="502">
        <v>0</v>
      </c>
      <c r="BQ399" s="502">
        <v>0</v>
      </c>
      <c r="BR399" s="502">
        <v>0</v>
      </c>
      <c r="BS399" s="502">
        <v>0</v>
      </c>
      <c r="BT399" s="502">
        <v>0</v>
      </c>
      <c r="BU399" s="502">
        <v>0</v>
      </c>
      <c r="BV399" s="502">
        <v>0</v>
      </c>
      <c r="BW399" s="502">
        <v>0</v>
      </c>
      <c r="BX399" s="502">
        <v>0</v>
      </c>
      <c r="BY399" s="502">
        <v>0</v>
      </c>
      <c r="BZ399" s="502">
        <v>0</v>
      </c>
      <c r="CA399" s="502">
        <v>0</v>
      </c>
      <c r="CB399" s="502">
        <v>0</v>
      </c>
      <c r="CC399" s="503">
        <f t="shared" si="8"/>
        <v>21153.599999999999</v>
      </c>
      <c r="CD399" s="523"/>
      <c r="CE399" s="523"/>
      <c r="CF399" s="523"/>
      <c r="CG399" s="523"/>
      <c r="CH399" s="523"/>
      <c r="CI399" s="523"/>
    </row>
    <row r="400" spans="1:87" s="524" customFormat="1" x14ac:dyDescent="0.2">
      <c r="A400" s="521" t="s">
        <v>6457</v>
      </c>
      <c r="B400" s="497" t="s">
        <v>41</v>
      </c>
      <c r="C400" s="498" t="s">
        <v>42</v>
      </c>
      <c r="D400" s="499">
        <v>53050</v>
      </c>
      <c r="E400" s="498" t="s">
        <v>965</v>
      </c>
      <c r="F400" s="500" t="s">
        <v>536</v>
      </c>
      <c r="G400" s="501" t="s">
        <v>537</v>
      </c>
      <c r="H400" s="502">
        <v>0</v>
      </c>
      <c r="I400" s="502">
        <v>0</v>
      </c>
      <c r="J400" s="502">
        <v>0</v>
      </c>
      <c r="K400" s="502">
        <v>0</v>
      </c>
      <c r="L400" s="502">
        <v>0</v>
      </c>
      <c r="M400" s="502">
        <v>0</v>
      </c>
      <c r="N400" s="502">
        <v>0</v>
      </c>
      <c r="O400" s="502">
        <v>0</v>
      </c>
      <c r="P400" s="502">
        <v>0</v>
      </c>
      <c r="Q400" s="502">
        <v>0</v>
      </c>
      <c r="R400" s="502">
        <v>0</v>
      </c>
      <c r="S400" s="502">
        <v>0</v>
      </c>
      <c r="T400" s="502">
        <v>0</v>
      </c>
      <c r="U400" s="502">
        <v>0</v>
      </c>
      <c r="V400" s="502">
        <v>0</v>
      </c>
      <c r="W400" s="502">
        <v>0</v>
      </c>
      <c r="X400" s="502">
        <v>0</v>
      </c>
      <c r="Y400" s="502">
        <v>0</v>
      </c>
      <c r="Z400" s="502">
        <v>0</v>
      </c>
      <c r="AA400" s="502">
        <v>0</v>
      </c>
      <c r="AB400" s="502">
        <v>0</v>
      </c>
      <c r="AC400" s="502">
        <v>0</v>
      </c>
      <c r="AD400" s="502">
        <v>0</v>
      </c>
      <c r="AE400" s="502">
        <v>0</v>
      </c>
      <c r="AF400" s="502">
        <v>0</v>
      </c>
      <c r="AG400" s="502">
        <v>0</v>
      </c>
      <c r="AH400" s="502">
        <v>0</v>
      </c>
      <c r="AI400" s="502">
        <v>0</v>
      </c>
      <c r="AJ400" s="502">
        <v>0</v>
      </c>
      <c r="AK400" s="502">
        <v>0</v>
      </c>
      <c r="AL400" s="502">
        <v>0</v>
      </c>
      <c r="AM400" s="502">
        <v>0</v>
      </c>
      <c r="AN400" s="502">
        <v>0</v>
      </c>
      <c r="AO400" s="502">
        <v>0</v>
      </c>
      <c r="AP400" s="502">
        <v>0</v>
      </c>
      <c r="AQ400" s="502">
        <v>0</v>
      </c>
      <c r="AR400" s="502">
        <v>0</v>
      </c>
      <c r="AS400" s="502">
        <v>0</v>
      </c>
      <c r="AT400" s="502">
        <v>0</v>
      </c>
      <c r="AU400" s="502">
        <v>0</v>
      </c>
      <c r="AV400" s="502">
        <v>0</v>
      </c>
      <c r="AW400" s="502">
        <v>0</v>
      </c>
      <c r="AX400" s="502">
        <v>0</v>
      </c>
      <c r="AY400" s="502">
        <v>0</v>
      </c>
      <c r="AZ400" s="502">
        <v>0</v>
      </c>
      <c r="BA400" s="502">
        <v>0</v>
      </c>
      <c r="BB400" s="502">
        <v>0</v>
      </c>
      <c r="BC400" s="502">
        <v>0</v>
      </c>
      <c r="BD400" s="502">
        <v>0</v>
      </c>
      <c r="BE400" s="502">
        <v>0</v>
      </c>
      <c r="BF400" s="502">
        <v>0</v>
      </c>
      <c r="BG400" s="502">
        <v>0</v>
      </c>
      <c r="BH400" s="502">
        <v>1</v>
      </c>
      <c r="BI400" s="502">
        <v>0</v>
      </c>
      <c r="BJ400" s="502">
        <v>0</v>
      </c>
      <c r="BK400" s="502">
        <v>0</v>
      </c>
      <c r="BL400" s="502">
        <v>0</v>
      </c>
      <c r="BM400" s="502">
        <v>0</v>
      </c>
      <c r="BN400" s="502">
        <v>0</v>
      </c>
      <c r="BO400" s="502">
        <v>0</v>
      </c>
      <c r="BP400" s="502">
        <v>0</v>
      </c>
      <c r="BQ400" s="502">
        <v>0</v>
      </c>
      <c r="BR400" s="502">
        <v>0</v>
      </c>
      <c r="BS400" s="502">
        <v>0</v>
      </c>
      <c r="BT400" s="502">
        <v>0</v>
      </c>
      <c r="BU400" s="502">
        <v>0</v>
      </c>
      <c r="BV400" s="502">
        <v>0</v>
      </c>
      <c r="BW400" s="502">
        <v>0</v>
      </c>
      <c r="BX400" s="502">
        <v>0</v>
      </c>
      <c r="BY400" s="502">
        <v>1</v>
      </c>
      <c r="BZ400" s="502">
        <v>0</v>
      </c>
      <c r="CA400" s="502">
        <v>0</v>
      </c>
      <c r="CB400" s="502">
        <v>0</v>
      </c>
      <c r="CC400" s="503">
        <f t="shared" si="8"/>
        <v>2</v>
      </c>
      <c r="CD400" s="523"/>
      <c r="CE400" s="523"/>
      <c r="CF400" s="523"/>
      <c r="CG400" s="523"/>
      <c r="CH400" s="523"/>
      <c r="CI400" s="523"/>
    </row>
    <row r="401" spans="1:87" s="524" customFormat="1" x14ac:dyDescent="0.2">
      <c r="A401" s="521" t="s">
        <v>6457</v>
      </c>
      <c r="B401" s="497" t="s">
        <v>41</v>
      </c>
      <c r="C401" s="498" t="s">
        <v>42</v>
      </c>
      <c r="D401" s="499">
        <v>53050</v>
      </c>
      <c r="E401" s="498" t="s">
        <v>965</v>
      </c>
      <c r="F401" s="500" t="s">
        <v>538</v>
      </c>
      <c r="G401" s="501" t="s">
        <v>539</v>
      </c>
      <c r="H401" s="530">
        <v>0</v>
      </c>
      <c r="I401" s="530">
        <v>0</v>
      </c>
      <c r="J401" s="530">
        <v>0</v>
      </c>
      <c r="K401" s="530">
        <v>0</v>
      </c>
      <c r="L401" s="530">
        <v>0</v>
      </c>
      <c r="M401" s="530">
        <v>0</v>
      </c>
      <c r="N401" s="530">
        <v>0</v>
      </c>
      <c r="O401" s="530">
        <v>0</v>
      </c>
      <c r="P401" s="530">
        <v>0</v>
      </c>
      <c r="Q401" s="530">
        <v>0</v>
      </c>
      <c r="R401" s="530">
        <v>0</v>
      </c>
      <c r="S401" s="530">
        <v>0</v>
      </c>
      <c r="T401" s="530">
        <v>0</v>
      </c>
      <c r="U401" s="530">
        <v>0</v>
      </c>
      <c r="V401" s="530">
        <v>0</v>
      </c>
      <c r="W401" s="530">
        <v>0</v>
      </c>
      <c r="X401" s="530">
        <v>0</v>
      </c>
      <c r="Y401" s="530">
        <v>0</v>
      </c>
      <c r="Z401" s="530">
        <v>0</v>
      </c>
      <c r="AA401" s="530">
        <v>0</v>
      </c>
      <c r="AB401" s="530">
        <v>0</v>
      </c>
      <c r="AC401" s="530">
        <v>0</v>
      </c>
      <c r="AD401" s="530">
        <v>0</v>
      </c>
      <c r="AE401" s="530">
        <v>0</v>
      </c>
      <c r="AF401" s="530">
        <v>0</v>
      </c>
      <c r="AG401" s="530">
        <v>0</v>
      </c>
      <c r="AH401" s="530">
        <v>0</v>
      </c>
      <c r="AI401" s="530">
        <v>0</v>
      </c>
      <c r="AJ401" s="530">
        <v>0</v>
      </c>
      <c r="AK401" s="530">
        <v>0</v>
      </c>
      <c r="AL401" s="530">
        <v>0</v>
      </c>
      <c r="AM401" s="530">
        <v>0</v>
      </c>
      <c r="AN401" s="530">
        <v>0</v>
      </c>
      <c r="AO401" s="530">
        <v>0</v>
      </c>
      <c r="AP401" s="530">
        <v>0</v>
      </c>
      <c r="AQ401" s="530">
        <v>0</v>
      </c>
      <c r="AR401" s="530">
        <v>0</v>
      </c>
      <c r="AS401" s="530">
        <v>0</v>
      </c>
      <c r="AT401" s="530">
        <v>0</v>
      </c>
      <c r="AU401" s="530">
        <v>0</v>
      </c>
      <c r="AV401" s="530">
        <v>0</v>
      </c>
      <c r="AW401" s="530">
        <v>0</v>
      </c>
      <c r="AX401" s="530">
        <v>0</v>
      </c>
      <c r="AY401" s="530">
        <v>0</v>
      </c>
      <c r="AZ401" s="530">
        <v>0</v>
      </c>
      <c r="BA401" s="530">
        <v>0</v>
      </c>
      <c r="BB401" s="530">
        <v>0</v>
      </c>
      <c r="BC401" s="530">
        <v>0</v>
      </c>
      <c r="BD401" s="530">
        <v>0</v>
      </c>
      <c r="BE401" s="530">
        <v>0</v>
      </c>
      <c r="BF401" s="530">
        <v>0</v>
      </c>
      <c r="BG401" s="530">
        <v>0</v>
      </c>
      <c r="BH401" s="530">
        <v>0</v>
      </c>
      <c r="BI401" s="530">
        <v>0</v>
      </c>
      <c r="BJ401" s="530">
        <v>0</v>
      </c>
      <c r="BK401" s="530">
        <v>0</v>
      </c>
      <c r="BL401" s="530">
        <v>0</v>
      </c>
      <c r="BM401" s="530">
        <v>0</v>
      </c>
      <c r="BN401" s="530">
        <v>0</v>
      </c>
      <c r="BO401" s="530">
        <v>0</v>
      </c>
      <c r="BP401" s="530">
        <v>0</v>
      </c>
      <c r="BQ401" s="530">
        <v>0</v>
      </c>
      <c r="BR401" s="530">
        <v>0</v>
      </c>
      <c r="BS401" s="530">
        <v>0</v>
      </c>
      <c r="BT401" s="530">
        <v>0</v>
      </c>
      <c r="BU401" s="530">
        <v>0</v>
      </c>
      <c r="BV401" s="530">
        <v>0</v>
      </c>
      <c r="BW401" s="530">
        <v>0</v>
      </c>
      <c r="BX401" s="530">
        <v>0</v>
      </c>
      <c r="BY401" s="530">
        <v>0</v>
      </c>
      <c r="BZ401" s="530">
        <v>0</v>
      </c>
      <c r="CA401" s="530">
        <v>0</v>
      </c>
      <c r="CB401" s="530">
        <v>0</v>
      </c>
      <c r="CC401" s="503">
        <f t="shared" si="8"/>
        <v>0</v>
      </c>
      <c r="CD401" s="523"/>
      <c r="CE401" s="523"/>
      <c r="CF401" s="523"/>
      <c r="CG401" s="523"/>
      <c r="CH401" s="523"/>
      <c r="CI401" s="523"/>
    </row>
    <row r="402" spans="1:87" s="524" customFormat="1" x14ac:dyDescent="0.2">
      <c r="A402" s="521" t="s">
        <v>6457</v>
      </c>
      <c r="B402" s="497" t="s">
        <v>41</v>
      </c>
      <c r="C402" s="498" t="s">
        <v>42</v>
      </c>
      <c r="D402" s="499">
        <v>53050</v>
      </c>
      <c r="E402" s="498" t="s">
        <v>965</v>
      </c>
      <c r="F402" s="500" t="s">
        <v>540</v>
      </c>
      <c r="G402" s="501" t="s">
        <v>541</v>
      </c>
      <c r="H402" s="502">
        <v>0</v>
      </c>
      <c r="I402" s="502">
        <v>0</v>
      </c>
      <c r="J402" s="502">
        <v>0</v>
      </c>
      <c r="K402" s="502">
        <v>0</v>
      </c>
      <c r="L402" s="502">
        <v>0</v>
      </c>
      <c r="M402" s="502">
        <v>0</v>
      </c>
      <c r="N402" s="502">
        <v>0</v>
      </c>
      <c r="O402" s="502">
        <v>0</v>
      </c>
      <c r="P402" s="502">
        <v>0</v>
      </c>
      <c r="Q402" s="502">
        <v>0</v>
      </c>
      <c r="R402" s="502">
        <v>0</v>
      </c>
      <c r="S402" s="502">
        <v>0</v>
      </c>
      <c r="T402" s="502">
        <v>0</v>
      </c>
      <c r="U402" s="502">
        <v>0</v>
      </c>
      <c r="V402" s="502">
        <v>0</v>
      </c>
      <c r="W402" s="502">
        <v>0</v>
      </c>
      <c r="X402" s="502">
        <v>0</v>
      </c>
      <c r="Y402" s="502">
        <v>0</v>
      </c>
      <c r="Z402" s="502">
        <v>0</v>
      </c>
      <c r="AA402" s="502">
        <v>0</v>
      </c>
      <c r="AB402" s="502">
        <v>0</v>
      </c>
      <c r="AC402" s="502">
        <v>0</v>
      </c>
      <c r="AD402" s="502">
        <v>0</v>
      </c>
      <c r="AE402" s="502">
        <v>0</v>
      </c>
      <c r="AF402" s="502">
        <v>0</v>
      </c>
      <c r="AG402" s="502">
        <v>0</v>
      </c>
      <c r="AH402" s="502">
        <v>0</v>
      </c>
      <c r="AI402" s="502">
        <v>0</v>
      </c>
      <c r="AJ402" s="502">
        <v>0</v>
      </c>
      <c r="AK402" s="502">
        <v>0</v>
      </c>
      <c r="AL402" s="502">
        <v>0</v>
      </c>
      <c r="AM402" s="502">
        <v>0</v>
      </c>
      <c r="AN402" s="502">
        <v>0</v>
      </c>
      <c r="AO402" s="502">
        <v>0</v>
      </c>
      <c r="AP402" s="502">
        <v>0</v>
      </c>
      <c r="AQ402" s="502">
        <v>0</v>
      </c>
      <c r="AR402" s="502">
        <v>0</v>
      </c>
      <c r="AS402" s="502">
        <v>0</v>
      </c>
      <c r="AT402" s="502">
        <v>0</v>
      </c>
      <c r="AU402" s="502">
        <v>0</v>
      </c>
      <c r="AV402" s="502">
        <v>0</v>
      </c>
      <c r="AW402" s="502">
        <v>0</v>
      </c>
      <c r="AX402" s="502">
        <v>0</v>
      </c>
      <c r="AY402" s="502">
        <v>0</v>
      </c>
      <c r="AZ402" s="502">
        <v>0</v>
      </c>
      <c r="BA402" s="502">
        <v>0</v>
      </c>
      <c r="BB402" s="502">
        <v>0</v>
      </c>
      <c r="BC402" s="502">
        <v>0</v>
      </c>
      <c r="BD402" s="502">
        <v>0</v>
      </c>
      <c r="BE402" s="502">
        <v>0</v>
      </c>
      <c r="BF402" s="502">
        <v>0</v>
      </c>
      <c r="BG402" s="502">
        <v>0</v>
      </c>
      <c r="BH402" s="502">
        <v>0</v>
      </c>
      <c r="BI402" s="502">
        <v>0</v>
      </c>
      <c r="BJ402" s="502">
        <v>0</v>
      </c>
      <c r="BK402" s="502">
        <v>0</v>
      </c>
      <c r="BL402" s="502">
        <v>0</v>
      </c>
      <c r="BM402" s="502">
        <v>0</v>
      </c>
      <c r="BN402" s="502">
        <v>0</v>
      </c>
      <c r="BO402" s="502">
        <v>0</v>
      </c>
      <c r="BP402" s="502">
        <v>0</v>
      </c>
      <c r="BQ402" s="502">
        <v>0</v>
      </c>
      <c r="BR402" s="502">
        <v>0</v>
      </c>
      <c r="BS402" s="502">
        <v>0</v>
      </c>
      <c r="BT402" s="502">
        <v>0</v>
      </c>
      <c r="BU402" s="502">
        <v>0</v>
      </c>
      <c r="BV402" s="502">
        <v>1</v>
      </c>
      <c r="BW402" s="502">
        <v>0</v>
      </c>
      <c r="BX402" s="502">
        <v>0</v>
      </c>
      <c r="BY402" s="502">
        <v>0</v>
      </c>
      <c r="BZ402" s="502">
        <v>0</v>
      </c>
      <c r="CA402" s="502">
        <v>0</v>
      </c>
      <c r="CB402" s="502">
        <v>0</v>
      </c>
      <c r="CC402" s="503">
        <f t="shared" si="8"/>
        <v>1</v>
      </c>
      <c r="CD402" s="523"/>
      <c r="CE402" s="523"/>
      <c r="CF402" s="523"/>
      <c r="CG402" s="523"/>
      <c r="CH402" s="523"/>
      <c r="CI402" s="523"/>
    </row>
    <row r="403" spans="1:87" s="524" customFormat="1" x14ac:dyDescent="0.2">
      <c r="A403" s="521" t="s">
        <v>6457</v>
      </c>
      <c r="B403" s="497" t="s">
        <v>41</v>
      </c>
      <c r="C403" s="498" t="s">
        <v>42</v>
      </c>
      <c r="D403" s="499">
        <v>53050</v>
      </c>
      <c r="E403" s="498" t="s">
        <v>965</v>
      </c>
      <c r="F403" s="500" t="s">
        <v>542</v>
      </c>
      <c r="G403" s="501" t="s">
        <v>543</v>
      </c>
      <c r="H403" s="502">
        <v>0</v>
      </c>
      <c r="I403" s="502">
        <v>0</v>
      </c>
      <c r="J403" s="502">
        <v>0</v>
      </c>
      <c r="K403" s="502">
        <v>0</v>
      </c>
      <c r="L403" s="502">
        <v>54</v>
      </c>
      <c r="M403" s="502">
        <v>0</v>
      </c>
      <c r="N403" s="502">
        <v>0</v>
      </c>
      <c r="O403" s="502">
        <v>0</v>
      </c>
      <c r="P403" s="502">
        <v>0</v>
      </c>
      <c r="Q403" s="502">
        <v>0</v>
      </c>
      <c r="R403" s="502">
        <v>0</v>
      </c>
      <c r="S403" s="502">
        <v>0</v>
      </c>
      <c r="T403" s="502">
        <v>0</v>
      </c>
      <c r="U403" s="502">
        <v>0</v>
      </c>
      <c r="V403" s="502">
        <v>0</v>
      </c>
      <c r="W403" s="502">
        <v>0</v>
      </c>
      <c r="X403" s="502">
        <v>0</v>
      </c>
      <c r="Y403" s="502">
        <v>0</v>
      </c>
      <c r="Z403" s="502">
        <v>0</v>
      </c>
      <c r="AA403" s="502">
        <v>0</v>
      </c>
      <c r="AB403" s="502">
        <v>0</v>
      </c>
      <c r="AC403" s="502">
        <v>0</v>
      </c>
      <c r="AD403" s="502">
        <v>0</v>
      </c>
      <c r="AE403" s="502">
        <v>0</v>
      </c>
      <c r="AF403" s="502">
        <v>0</v>
      </c>
      <c r="AG403" s="502">
        <v>0</v>
      </c>
      <c r="AH403" s="502">
        <v>0</v>
      </c>
      <c r="AI403" s="502">
        <v>4</v>
      </c>
      <c r="AJ403" s="502">
        <v>0</v>
      </c>
      <c r="AK403" s="502">
        <v>0</v>
      </c>
      <c r="AL403" s="502">
        <v>0</v>
      </c>
      <c r="AM403" s="502">
        <v>0</v>
      </c>
      <c r="AN403" s="502">
        <v>0</v>
      </c>
      <c r="AO403" s="502">
        <v>0</v>
      </c>
      <c r="AP403" s="502">
        <v>0</v>
      </c>
      <c r="AQ403" s="502">
        <v>0</v>
      </c>
      <c r="AR403" s="502">
        <v>0</v>
      </c>
      <c r="AS403" s="502">
        <v>0</v>
      </c>
      <c r="AT403" s="502">
        <v>0</v>
      </c>
      <c r="AU403" s="502">
        <v>5</v>
      </c>
      <c r="AV403" s="502">
        <v>0</v>
      </c>
      <c r="AW403" s="502">
        <v>0</v>
      </c>
      <c r="AX403" s="502">
        <v>0</v>
      </c>
      <c r="AY403" s="502">
        <v>0</v>
      </c>
      <c r="AZ403" s="502">
        <v>0</v>
      </c>
      <c r="BA403" s="502">
        <v>1</v>
      </c>
      <c r="BB403" s="502">
        <v>0</v>
      </c>
      <c r="BC403" s="502">
        <v>0</v>
      </c>
      <c r="BD403" s="502">
        <v>3</v>
      </c>
      <c r="BE403" s="502">
        <v>0</v>
      </c>
      <c r="BF403" s="502">
        <v>0</v>
      </c>
      <c r="BG403" s="502">
        <v>0</v>
      </c>
      <c r="BH403" s="502">
        <v>6</v>
      </c>
      <c r="BI403" s="502">
        <v>0</v>
      </c>
      <c r="BJ403" s="502">
        <v>0</v>
      </c>
      <c r="BK403" s="502">
        <v>0</v>
      </c>
      <c r="BL403" s="502">
        <v>0</v>
      </c>
      <c r="BM403" s="502">
        <v>0</v>
      </c>
      <c r="BN403" s="502">
        <v>0</v>
      </c>
      <c r="BO403" s="502">
        <v>0</v>
      </c>
      <c r="BP403" s="502">
        <v>0</v>
      </c>
      <c r="BQ403" s="502">
        <v>0</v>
      </c>
      <c r="BR403" s="502">
        <v>0</v>
      </c>
      <c r="BS403" s="502">
        <v>0</v>
      </c>
      <c r="BT403" s="502">
        <v>0</v>
      </c>
      <c r="BU403" s="502">
        <v>4</v>
      </c>
      <c r="BV403" s="502">
        <v>5</v>
      </c>
      <c r="BW403" s="502">
        <v>21</v>
      </c>
      <c r="BX403" s="502">
        <v>0</v>
      </c>
      <c r="BY403" s="502">
        <v>21</v>
      </c>
      <c r="BZ403" s="502">
        <v>0</v>
      </c>
      <c r="CA403" s="502">
        <v>1</v>
      </c>
      <c r="CB403" s="502">
        <v>0</v>
      </c>
      <c r="CC403" s="503">
        <f t="shared" si="8"/>
        <v>125</v>
      </c>
      <c r="CD403" s="523"/>
      <c r="CE403" s="523"/>
      <c r="CF403" s="523"/>
      <c r="CG403" s="523"/>
      <c r="CH403" s="523"/>
      <c r="CI403" s="523"/>
    </row>
    <row r="404" spans="1:87" s="524" customFormat="1" x14ac:dyDescent="0.2">
      <c r="A404" s="521" t="s">
        <v>6457</v>
      </c>
      <c r="B404" s="497" t="s">
        <v>41</v>
      </c>
      <c r="C404" s="498" t="s">
        <v>42</v>
      </c>
      <c r="D404" s="499">
        <v>53050</v>
      </c>
      <c r="E404" s="498" t="s">
        <v>965</v>
      </c>
      <c r="F404" s="500" t="s">
        <v>544</v>
      </c>
      <c r="G404" s="501" t="s">
        <v>545</v>
      </c>
      <c r="H404" s="502">
        <v>0</v>
      </c>
      <c r="I404" s="502">
        <v>0</v>
      </c>
      <c r="J404" s="502">
        <v>0</v>
      </c>
      <c r="K404" s="502">
        <v>0</v>
      </c>
      <c r="L404" s="502">
        <v>0</v>
      </c>
      <c r="M404" s="502">
        <v>0</v>
      </c>
      <c r="N404" s="502">
        <v>0</v>
      </c>
      <c r="O404" s="502">
        <v>0</v>
      </c>
      <c r="P404" s="502">
        <v>0</v>
      </c>
      <c r="Q404" s="502">
        <v>0</v>
      </c>
      <c r="R404" s="502">
        <v>0</v>
      </c>
      <c r="S404" s="502">
        <v>0</v>
      </c>
      <c r="T404" s="502">
        <v>0</v>
      </c>
      <c r="U404" s="502">
        <v>0</v>
      </c>
      <c r="V404" s="502">
        <v>0</v>
      </c>
      <c r="W404" s="502">
        <v>0</v>
      </c>
      <c r="X404" s="502">
        <v>0</v>
      </c>
      <c r="Y404" s="502">
        <v>0</v>
      </c>
      <c r="Z404" s="502">
        <v>0</v>
      </c>
      <c r="AA404" s="502">
        <v>0</v>
      </c>
      <c r="AB404" s="502">
        <v>0</v>
      </c>
      <c r="AC404" s="502">
        <v>0</v>
      </c>
      <c r="AD404" s="502">
        <v>0</v>
      </c>
      <c r="AE404" s="502">
        <v>0</v>
      </c>
      <c r="AF404" s="502">
        <v>0</v>
      </c>
      <c r="AG404" s="502">
        <v>0</v>
      </c>
      <c r="AH404" s="502">
        <v>0</v>
      </c>
      <c r="AI404" s="502">
        <v>0</v>
      </c>
      <c r="AJ404" s="502">
        <v>0</v>
      </c>
      <c r="AK404" s="502">
        <v>0</v>
      </c>
      <c r="AL404" s="502">
        <v>0</v>
      </c>
      <c r="AM404" s="502">
        <v>0</v>
      </c>
      <c r="AN404" s="502">
        <v>0</v>
      </c>
      <c r="AO404" s="502">
        <v>0</v>
      </c>
      <c r="AP404" s="502">
        <v>0</v>
      </c>
      <c r="AQ404" s="502">
        <v>0</v>
      </c>
      <c r="AR404" s="502">
        <v>0</v>
      </c>
      <c r="AS404" s="502">
        <v>0</v>
      </c>
      <c r="AT404" s="502">
        <v>0</v>
      </c>
      <c r="AU404" s="502">
        <v>34</v>
      </c>
      <c r="AV404" s="502">
        <v>0</v>
      </c>
      <c r="AW404" s="502">
        <v>0</v>
      </c>
      <c r="AX404" s="502">
        <v>0</v>
      </c>
      <c r="AY404" s="502">
        <v>0</v>
      </c>
      <c r="AZ404" s="502">
        <v>0</v>
      </c>
      <c r="BA404" s="502">
        <v>0</v>
      </c>
      <c r="BB404" s="502">
        <v>0</v>
      </c>
      <c r="BC404" s="502">
        <v>0</v>
      </c>
      <c r="BD404" s="502">
        <v>0</v>
      </c>
      <c r="BE404" s="502">
        <v>0</v>
      </c>
      <c r="BF404" s="502">
        <v>0</v>
      </c>
      <c r="BG404" s="502">
        <v>0</v>
      </c>
      <c r="BH404" s="502">
        <v>13</v>
      </c>
      <c r="BI404" s="502">
        <v>0</v>
      </c>
      <c r="BJ404" s="502">
        <v>0</v>
      </c>
      <c r="BK404" s="502">
        <v>0</v>
      </c>
      <c r="BL404" s="502">
        <v>0</v>
      </c>
      <c r="BM404" s="502">
        <v>0</v>
      </c>
      <c r="BN404" s="502">
        <v>0</v>
      </c>
      <c r="BO404" s="502">
        <v>0</v>
      </c>
      <c r="BP404" s="502">
        <v>0</v>
      </c>
      <c r="BQ404" s="502">
        <v>0</v>
      </c>
      <c r="BR404" s="502">
        <v>0</v>
      </c>
      <c r="BS404" s="502">
        <v>0</v>
      </c>
      <c r="BT404" s="502">
        <v>0</v>
      </c>
      <c r="BU404" s="502">
        <v>1</v>
      </c>
      <c r="BV404" s="502">
        <v>0</v>
      </c>
      <c r="BW404" s="502">
        <v>7</v>
      </c>
      <c r="BX404" s="502">
        <v>0</v>
      </c>
      <c r="BY404" s="502">
        <v>0</v>
      </c>
      <c r="BZ404" s="502">
        <v>0</v>
      </c>
      <c r="CA404" s="502">
        <v>0</v>
      </c>
      <c r="CB404" s="502">
        <v>0</v>
      </c>
      <c r="CC404" s="503">
        <f t="shared" si="8"/>
        <v>55</v>
      </c>
      <c r="CD404" s="523"/>
      <c r="CE404" s="523"/>
      <c r="CF404" s="523"/>
      <c r="CG404" s="523"/>
      <c r="CH404" s="523"/>
      <c r="CI404" s="523"/>
    </row>
    <row r="405" spans="1:87" s="524" customFormat="1" x14ac:dyDescent="0.2">
      <c r="A405" s="521" t="s">
        <v>6457</v>
      </c>
      <c r="B405" s="497" t="s">
        <v>41</v>
      </c>
      <c r="C405" s="498" t="s">
        <v>42</v>
      </c>
      <c r="D405" s="499">
        <v>53050</v>
      </c>
      <c r="E405" s="498" t="s">
        <v>965</v>
      </c>
      <c r="F405" s="500" t="s">
        <v>546</v>
      </c>
      <c r="G405" s="501" t="s">
        <v>547</v>
      </c>
      <c r="H405" s="502">
        <v>0</v>
      </c>
      <c r="I405" s="502">
        <v>0</v>
      </c>
      <c r="J405" s="502">
        <v>0</v>
      </c>
      <c r="K405" s="502">
        <v>0</v>
      </c>
      <c r="L405" s="502">
        <v>0</v>
      </c>
      <c r="M405" s="502">
        <v>0</v>
      </c>
      <c r="N405" s="502">
        <v>0</v>
      </c>
      <c r="O405" s="502">
        <v>0</v>
      </c>
      <c r="P405" s="502">
        <v>0</v>
      </c>
      <c r="Q405" s="502">
        <v>0</v>
      </c>
      <c r="R405" s="502">
        <v>0</v>
      </c>
      <c r="S405" s="502">
        <v>0</v>
      </c>
      <c r="T405" s="502">
        <v>0</v>
      </c>
      <c r="U405" s="502">
        <v>0</v>
      </c>
      <c r="V405" s="502">
        <v>0</v>
      </c>
      <c r="W405" s="502">
        <v>0</v>
      </c>
      <c r="X405" s="502">
        <v>0</v>
      </c>
      <c r="Y405" s="502">
        <v>0</v>
      </c>
      <c r="Z405" s="502">
        <v>0</v>
      </c>
      <c r="AA405" s="502">
        <v>0</v>
      </c>
      <c r="AB405" s="502">
        <v>0</v>
      </c>
      <c r="AC405" s="502">
        <v>0</v>
      </c>
      <c r="AD405" s="502">
        <v>0</v>
      </c>
      <c r="AE405" s="502">
        <v>0</v>
      </c>
      <c r="AF405" s="502">
        <v>0</v>
      </c>
      <c r="AG405" s="502">
        <v>0</v>
      </c>
      <c r="AH405" s="502">
        <v>0</v>
      </c>
      <c r="AI405" s="502">
        <v>1</v>
      </c>
      <c r="AJ405" s="502">
        <v>0</v>
      </c>
      <c r="AK405" s="502">
        <v>0</v>
      </c>
      <c r="AL405" s="502">
        <v>0</v>
      </c>
      <c r="AM405" s="502">
        <v>0</v>
      </c>
      <c r="AN405" s="502">
        <v>0</v>
      </c>
      <c r="AO405" s="502">
        <v>0</v>
      </c>
      <c r="AP405" s="502">
        <v>0</v>
      </c>
      <c r="AQ405" s="502">
        <v>0</v>
      </c>
      <c r="AR405" s="502">
        <v>0</v>
      </c>
      <c r="AS405" s="502">
        <v>0</v>
      </c>
      <c r="AT405" s="502">
        <v>0</v>
      </c>
      <c r="AU405" s="502">
        <v>0</v>
      </c>
      <c r="AV405" s="502">
        <v>0</v>
      </c>
      <c r="AW405" s="502">
        <v>0</v>
      </c>
      <c r="AX405" s="502">
        <v>0</v>
      </c>
      <c r="AY405" s="502">
        <v>0</v>
      </c>
      <c r="AZ405" s="502">
        <v>0</v>
      </c>
      <c r="BA405" s="502">
        <v>0</v>
      </c>
      <c r="BB405" s="502">
        <v>0</v>
      </c>
      <c r="BC405" s="502">
        <v>0</v>
      </c>
      <c r="BD405" s="502">
        <v>0</v>
      </c>
      <c r="BE405" s="502">
        <v>0</v>
      </c>
      <c r="BF405" s="502">
        <v>0</v>
      </c>
      <c r="BG405" s="502">
        <v>0</v>
      </c>
      <c r="BH405" s="502">
        <v>2</v>
      </c>
      <c r="BI405" s="502">
        <v>0</v>
      </c>
      <c r="BJ405" s="502">
        <v>0</v>
      </c>
      <c r="BK405" s="502">
        <v>0</v>
      </c>
      <c r="BL405" s="502">
        <v>0</v>
      </c>
      <c r="BM405" s="502">
        <v>0</v>
      </c>
      <c r="BN405" s="502">
        <v>0</v>
      </c>
      <c r="BO405" s="502">
        <v>0</v>
      </c>
      <c r="BP405" s="502">
        <v>0</v>
      </c>
      <c r="BQ405" s="502">
        <v>0</v>
      </c>
      <c r="BR405" s="502">
        <v>0</v>
      </c>
      <c r="BS405" s="502">
        <v>0</v>
      </c>
      <c r="BT405" s="502">
        <v>0</v>
      </c>
      <c r="BU405" s="502">
        <v>0</v>
      </c>
      <c r="BV405" s="502">
        <v>5</v>
      </c>
      <c r="BW405" s="502">
        <v>0</v>
      </c>
      <c r="BX405" s="502">
        <v>0</v>
      </c>
      <c r="BY405" s="502">
        <v>0</v>
      </c>
      <c r="BZ405" s="502">
        <v>0</v>
      </c>
      <c r="CA405" s="502">
        <v>0</v>
      </c>
      <c r="CB405" s="502">
        <v>0</v>
      </c>
      <c r="CC405" s="503">
        <f t="shared" si="8"/>
        <v>8</v>
      </c>
      <c r="CD405" s="523"/>
      <c r="CE405" s="523"/>
      <c r="CF405" s="523"/>
      <c r="CG405" s="523"/>
      <c r="CH405" s="523"/>
      <c r="CI405" s="523"/>
    </row>
    <row r="406" spans="1:87" s="524" customFormat="1" x14ac:dyDescent="0.2">
      <c r="A406" s="521" t="s">
        <v>6457</v>
      </c>
      <c r="B406" s="497" t="s">
        <v>41</v>
      </c>
      <c r="C406" s="498" t="s">
        <v>42</v>
      </c>
      <c r="D406" s="499">
        <v>53050</v>
      </c>
      <c r="E406" s="498" t="s">
        <v>965</v>
      </c>
      <c r="F406" s="500" t="s">
        <v>548</v>
      </c>
      <c r="G406" s="501" t="s">
        <v>549</v>
      </c>
      <c r="H406" s="530">
        <v>0</v>
      </c>
      <c r="I406" s="530">
        <v>0</v>
      </c>
      <c r="J406" s="530">
        <v>0</v>
      </c>
      <c r="K406" s="530">
        <v>0</v>
      </c>
      <c r="L406" s="530">
        <v>0</v>
      </c>
      <c r="M406" s="530">
        <v>0</v>
      </c>
      <c r="N406" s="530">
        <v>0</v>
      </c>
      <c r="O406" s="530">
        <v>0</v>
      </c>
      <c r="P406" s="530">
        <v>0</v>
      </c>
      <c r="Q406" s="530">
        <v>0</v>
      </c>
      <c r="R406" s="530">
        <v>0</v>
      </c>
      <c r="S406" s="530">
        <v>0</v>
      </c>
      <c r="T406" s="530">
        <v>0</v>
      </c>
      <c r="U406" s="530">
        <v>0</v>
      </c>
      <c r="V406" s="530">
        <v>0</v>
      </c>
      <c r="W406" s="530">
        <v>0</v>
      </c>
      <c r="X406" s="530">
        <v>0</v>
      </c>
      <c r="Y406" s="530">
        <v>0</v>
      </c>
      <c r="Z406" s="530">
        <v>0</v>
      </c>
      <c r="AA406" s="530">
        <v>0</v>
      </c>
      <c r="AB406" s="530">
        <v>0</v>
      </c>
      <c r="AC406" s="530">
        <v>0</v>
      </c>
      <c r="AD406" s="530">
        <v>0</v>
      </c>
      <c r="AE406" s="530">
        <v>0</v>
      </c>
      <c r="AF406" s="530">
        <v>0</v>
      </c>
      <c r="AG406" s="530">
        <v>0</v>
      </c>
      <c r="AH406" s="530">
        <v>0</v>
      </c>
      <c r="AI406" s="530">
        <v>0</v>
      </c>
      <c r="AJ406" s="530">
        <v>0</v>
      </c>
      <c r="AK406" s="530">
        <v>0</v>
      </c>
      <c r="AL406" s="530">
        <v>0</v>
      </c>
      <c r="AM406" s="530">
        <v>0</v>
      </c>
      <c r="AN406" s="530">
        <v>0</v>
      </c>
      <c r="AO406" s="530">
        <v>0</v>
      </c>
      <c r="AP406" s="530">
        <v>0</v>
      </c>
      <c r="AQ406" s="530">
        <v>0</v>
      </c>
      <c r="AR406" s="530">
        <v>0</v>
      </c>
      <c r="AS406" s="530">
        <v>0</v>
      </c>
      <c r="AT406" s="530">
        <v>0</v>
      </c>
      <c r="AU406" s="530">
        <v>0</v>
      </c>
      <c r="AV406" s="530">
        <v>0</v>
      </c>
      <c r="AW406" s="530">
        <v>0</v>
      </c>
      <c r="AX406" s="530">
        <v>0</v>
      </c>
      <c r="AY406" s="530">
        <v>0</v>
      </c>
      <c r="AZ406" s="530">
        <v>0</v>
      </c>
      <c r="BA406" s="530">
        <v>0</v>
      </c>
      <c r="BB406" s="530">
        <v>0</v>
      </c>
      <c r="BC406" s="530">
        <v>0</v>
      </c>
      <c r="BD406" s="530">
        <v>0</v>
      </c>
      <c r="BE406" s="530">
        <v>0</v>
      </c>
      <c r="BF406" s="530">
        <v>0</v>
      </c>
      <c r="BG406" s="530">
        <v>0</v>
      </c>
      <c r="BH406" s="530">
        <v>0</v>
      </c>
      <c r="BI406" s="530">
        <v>0</v>
      </c>
      <c r="BJ406" s="530">
        <v>0</v>
      </c>
      <c r="BK406" s="530">
        <v>0</v>
      </c>
      <c r="BL406" s="530">
        <v>0</v>
      </c>
      <c r="BM406" s="530">
        <v>0</v>
      </c>
      <c r="BN406" s="530">
        <v>0</v>
      </c>
      <c r="BO406" s="530">
        <v>0</v>
      </c>
      <c r="BP406" s="530">
        <v>0</v>
      </c>
      <c r="BQ406" s="530">
        <v>0</v>
      </c>
      <c r="BR406" s="530">
        <v>0</v>
      </c>
      <c r="BS406" s="530">
        <v>0</v>
      </c>
      <c r="BT406" s="530">
        <v>0</v>
      </c>
      <c r="BU406" s="530">
        <v>0</v>
      </c>
      <c r="BV406" s="530">
        <v>0</v>
      </c>
      <c r="BW406" s="530">
        <v>0</v>
      </c>
      <c r="BX406" s="530">
        <v>0</v>
      </c>
      <c r="BY406" s="530">
        <v>0</v>
      </c>
      <c r="BZ406" s="530">
        <v>0</v>
      </c>
      <c r="CA406" s="530">
        <v>0</v>
      </c>
      <c r="CB406" s="530">
        <v>0</v>
      </c>
      <c r="CC406" s="503">
        <f t="shared" si="8"/>
        <v>0</v>
      </c>
      <c r="CD406" s="523"/>
      <c r="CE406" s="523"/>
      <c r="CF406" s="523"/>
      <c r="CG406" s="523"/>
      <c r="CH406" s="523"/>
      <c r="CI406" s="523"/>
    </row>
    <row r="407" spans="1:87" s="524" customFormat="1" x14ac:dyDescent="0.2">
      <c r="A407" s="521" t="s">
        <v>6457</v>
      </c>
      <c r="B407" s="497" t="s">
        <v>41</v>
      </c>
      <c r="C407" s="498" t="s">
        <v>42</v>
      </c>
      <c r="D407" s="499">
        <v>53050</v>
      </c>
      <c r="E407" s="498" t="s">
        <v>965</v>
      </c>
      <c r="F407" s="500" t="s">
        <v>550</v>
      </c>
      <c r="G407" s="501" t="s">
        <v>551</v>
      </c>
      <c r="H407" s="502">
        <v>0</v>
      </c>
      <c r="I407" s="502">
        <v>0</v>
      </c>
      <c r="J407" s="502">
        <v>0</v>
      </c>
      <c r="K407" s="502">
        <v>0</v>
      </c>
      <c r="L407" s="502">
        <v>0</v>
      </c>
      <c r="M407" s="502">
        <v>0</v>
      </c>
      <c r="N407" s="502">
        <v>0</v>
      </c>
      <c r="O407" s="502">
        <v>0</v>
      </c>
      <c r="P407" s="502">
        <v>0</v>
      </c>
      <c r="Q407" s="502">
        <v>21315.23</v>
      </c>
      <c r="R407" s="502">
        <v>0</v>
      </c>
      <c r="S407" s="502">
        <v>0</v>
      </c>
      <c r="T407" s="502">
        <v>0</v>
      </c>
      <c r="U407" s="502">
        <v>0</v>
      </c>
      <c r="V407" s="502">
        <v>0</v>
      </c>
      <c r="W407" s="502">
        <v>0</v>
      </c>
      <c r="X407" s="502">
        <v>0</v>
      </c>
      <c r="Y407" s="502">
        <v>0</v>
      </c>
      <c r="Z407" s="502">
        <v>0</v>
      </c>
      <c r="AA407" s="502">
        <v>0</v>
      </c>
      <c r="AB407" s="502">
        <v>0</v>
      </c>
      <c r="AC407" s="502">
        <v>0</v>
      </c>
      <c r="AD407" s="502">
        <v>0</v>
      </c>
      <c r="AE407" s="502">
        <v>0</v>
      </c>
      <c r="AF407" s="502">
        <v>0</v>
      </c>
      <c r="AG407" s="502">
        <v>0</v>
      </c>
      <c r="AH407" s="502">
        <v>0</v>
      </c>
      <c r="AI407" s="502">
        <v>30802.22</v>
      </c>
      <c r="AJ407" s="502">
        <v>16</v>
      </c>
      <c r="AK407" s="502">
        <v>18</v>
      </c>
      <c r="AL407" s="502">
        <v>0</v>
      </c>
      <c r="AM407" s="502">
        <v>0</v>
      </c>
      <c r="AN407" s="502">
        <v>31</v>
      </c>
      <c r="AO407" s="502">
        <v>1362806.98</v>
      </c>
      <c r="AP407" s="502">
        <v>5142.74</v>
      </c>
      <c r="AQ407" s="502">
        <v>79</v>
      </c>
      <c r="AR407" s="502">
        <v>0</v>
      </c>
      <c r="AS407" s="502">
        <v>0</v>
      </c>
      <c r="AT407" s="502">
        <v>0</v>
      </c>
      <c r="AU407" s="502">
        <v>0</v>
      </c>
      <c r="AV407" s="502">
        <v>0</v>
      </c>
      <c r="AW407" s="502">
        <v>0</v>
      </c>
      <c r="AX407" s="502">
        <v>0</v>
      </c>
      <c r="AY407" s="502">
        <v>0</v>
      </c>
      <c r="AZ407" s="502">
        <v>0</v>
      </c>
      <c r="BA407" s="502">
        <v>4867.7299999999996</v>
      </c>
      <c r="BB407" s="502">
        <v>0</v>
      </c>
      <c r="BC407" s="502">
        <v>0</v>
      </c>
      <c r="BD407" s="502">
        <v>14576.49</v>
      </c>
      <c r="BE407" s="502">
        <v>0</v>
      </c>
      <c r="BF407" s="502">
        <v>0</v>
      </c>
      <c r="BG407" s="502">
        <v>0</v>
      </c>
      <c r="BH407" s="502">
        <v>0</v>
      </c>
      <c r="BI407" s="502">
        <v>0</v>
      </c>
      <c r="BJ407" s="502">
        <v>0</v>
      </c>
      <c r="BK407" s="502">
        <v>0</v>
      </c>
      <c r="BL407" s="502">
        <v>7</v>
      </c>
      <c r="BM407" s="502">
        <v>0</v>
      </c>
      <c r="BN407" s="502">
        <v>0</v>
      </c>
      <c r="BO407" s="502">
        <v>0</v>
      </c>
      <c r="BP407" s="502">
        <v>0</v>
      </c>
      <c r="BQ407" s="502">
        <v>100</v>
      </c>
      <c r="BR407" s="502">
        <v>0</v>
      </c>
      <c r="BS407" s="502">
        <v>0</v>
      </c>
      <c r="BT407" s="502">
        <v>0</v>
      </c>
      <c r="BU407" s="502">
        <v>7</v>
      </c>
      <c r="BV407" s="502">
        <v>37651.629999999997</v>
      </c>
      <c r="BW407" s="502">
        <v>0</v>
      </c>
      <c r="BX407" s="502">
        <v>0</v>
      </c>
      <c r="BY407" s="502">
        <v>31</v>
      </c>
      <c r="BZ407" s="502">
        <v>0</v>
      </c>
      <c r="CA407" s="502">
        <v>40724.53</v>
      </c>
      <c r="CB407" s="502">
        <v>0</v>
      </c>
      <c r="CC407" s="503">
        <f t="shared" si="8"/>
        <v>1518176.5499999998</v>
      </c>
      <c r="CD407" s="523"/>
      <c r="CE407" s="523"/>
      <c r="CF407" s="523"/>
      <c r="CG407" s="523"/>
      <c r="CH407" s="523"/>
      <c r="CI407" s="523"/>
    </row>
    <row r="408" spans="1:87" s="524" customFormat="1" x14ac:dyDescent="0.2">
      <c r="A408" s="521" t="s">
        <v>6457</v>
      </c>
      <c r="B408" s="497" t="s">
        <v>41</v>
      </c>
      <c r="C408" s="498" t="s">
        <v>42</v>
      </c>
      <c r="D408" s="499">
        <v>53050</v>
      </c>
      <c r="E408" s="498" t="s">
        <v>965</v>
      </c>
      <c r="F408" s="500" t="s">
        <v>552</v>
      </c>
      <c r="G408" s="501" t="s">
        <v>553</v>
      </c>
      <c r="H408" s="530">
        <v>0</v>
      </c>
      <c r="I408" s="530">
        <v>0</v>
      </c>
      <c r="J408" s="530">
        <v>0</v>
      </c>
      <c r="K408" s="530">
        <v>0</v>
      </c>
      <c r="L408" s="530">
        <v>0</v>
      </c>
      <c r="M408" s="530">
        <v>0</v>
      </c>
      <c r="N408" s="530">
        <v>0</v>
      </c>
      <c r="O408" s="530">
        <v>0</v>
      </c>
      <c r="P408" s="530">
        <v>0</v>
      </c>
      <c r="Q408" s="530">
        <v>0</v>
      </c>
      <c r="R408" s="530">
        <v>0</v>
      </c>
      <c r="S408" s="530">
        <v>0</v>
      </c>
      <c r="T408" s="530">
        <v>0</v>
      </c>
      <c r="U408" s="530">
        <v>0</v>
      </c>
      <c r="V408" s="530">
        <v>0</v>
      </c>
      <c r="W408" s="530">
        <v>0</v>
      </c>
      <c r="X408" s="530">
        <v>0</v>
      </c>
      <c r="Y408" s="530">
        <v>0</v>
      </c>
      <c r="Z408" s="530">
        <v>0</v>
      </c>
      <c r="AA408" s="530">
        <v>0</v>
      </c>
      <c r="AB408" s="530">
        <v>0</v>
      </c>
      <c r="AC408" s="530">
        <v>0</v>
      </c>
      <c r="AD408" s="530">
        <v>0</v>
      </c>
      <c r="AE408" s="530">
        <v>0</v>
      </c>
      <c r="AF408" s="530">
        <v>0</v>
      </c>
      <c r="AG408" s="530">
        <v>0</v>
      </c>
      <c r="AH408" s="530">
        <v>0</v>
      </c>
      <c r="AI408" s="530">
        <v>0</v>
      </c>
      <c r="AJ408" s="530">
        <v>0</v>
      </c>
      <c r="AK408" s="530">
        <v>0</v>
      </c>
      <c r="AL408" s="530">
        <v>0</v>
      </c>
      <c r="AM408" s="530">
        <v>0</v>
      </c>
      <c r="AN408" s="530">
        <v>0</v>
      </c>
      <c r="AO408" s="530">
        <v>0</v>
      </c>
      <c r="AP408" s="530">
        <v>0</v>
      </c>
      <c r="AQ408" s="530">
        <v>0</v>
      </c>
      <c r="AR408" s="530">
        <v>0</v>
      </c>
      <c r="AS408" s="530">
        <v>0</v>
      </c>
      <c r="AT408" s="530">
        <v>0</v>
      </c>
      <c r="AU408" s="530">
        <v>0</v>
      </c>
      <c r="AV408" s="530">
        <v>0</v>
      </c>
      <c r="AW408" s="530">
        <v>0</v>
      </c>
      <c r="AX408" s="530">
        <v>0</v>
      </c>
      <c r="AY408" s="530">
        <v>0</v>
      </c>
      <c r="AZ408" s="530">
        <v>0</v>
      </c>
      <c r="BA408" s="530">
        <v>0</v>
      </c>
      <c r="BB408" s="530">
        <v>0</v>
      </c>
      <c r="BC408" s="530">
        <v>0</v>
      </c>
      <c r="BD408" s="530">
        <v>0</v>
      </c>
      <c r="BE408" s="530">
        <v>0</v>
      </c>
      <c r="BF408" s="530">
        <v>0</v>
      </c>
      <c r="BG408" s="530">
        <v>0</v>
      </c>
      <c r="BH408" s="530">
        <v>0</v>
      </c>
      <c r="BI408" s="530">
        <v>0</v>
      </c>
      <c r="BJ408" s="530">
        <v>0</v>
      </c>
      <c r="BK408" s="530">
        <v>0</v>
      </c>
      <c r="BL408" s="530">
        <v>0</v>
      </c>
      <c r="BM408" s="530">
        <v>0</v>
      </c>
      <c r="BN408" s="530">
        <v>0</v>
      </c>
      <c r="BO408" s="530">
        <v>0</v>
      </c>
      <c r="BP408" s="530">
        <v>0</v>
      </c>
      <c r="BQ408" s="530">
        <v>0</v>
      </c>
      <c r="BR408" s="530">
        <v>0</v>
      </c>
      <c r="BS408" s="530">
        <v>0</v>
      </c>
      <c r="BT408" s="530">
        <v>0</v>
      </c>
      <c r="BU408" s="530">
        <v>0</v>
      </c>
      <c r="BV408" s="530">
        <v>0</v>
      </c>
      <c r="BW408" s="530">
        <v>0</v>
      </c>
      <c r="BX408" s="530">
        <v>0</v>
      </c>
      <c r="BY408" s="530">
        <v>0</v>
      </c>
      <c r="BZ408" s="530">
        <v>0</v>
      </c>
      <c r="CA408" s="530">
        <v>0</v>
      </c>
      <c r="CB408" s="530">
        <v>0</v>
      </c>
      <c r="CC408" s="503">
        <f t="shared" si="8"/>
        <v>0</v>
      </c>
      <c r="CD408" s="523"/>
      <c r="CE408" s="523"/>
      <c r="CF408" s="523"/>
      <c r="CG408" s="523"/>
      <c r="CH408" s="523"/>
      <c r="CI408" s="523"/>
    </row>
    <row r="409" spans="1:87" s="524" customFormat="1" x14ac:dyDescent="0.2">
      <c r="A409" s="521" t="s">
        <v>6457</v>
      </c>
      <c r="B409" s="497" t="s">
        <v>41</v>
      </c>
      <c r="C409" s="498" t="s">
        <v>42</v>
      </c>
      <c r="D409" s="499"/>
      <c r="E409" s="498"/>
      <c r="F409" s="500" t="s">
        <v>554</v>
      </c>
      <c r="G409" s="501" t="s">
        <v>555</v>
      </c>
      <c r="H409" s="530">
        <v>0</v>
      </c>
      <c r="I409" s="530">
        <v>0</v>
      </c>
      <c r="J409" s="530">
        <v>0</v>
      </c>
      <c r="K409" s="530">
        <v>0</v>
      </c>
      <c r="L409" s="530">
        <v>0</v>
      </c>
      <c r="M409" s="530">
        <v>0</v>
      </c>
      <c r="N409" s="530">
        <v>0</v>
      </c>
      <c r="O409" s="530">
        <v>0</v>
      </c>
      <c r="P409" s="530">
        <v>0</v>
      </c>
      <c r="Q409" s="530">
        <v>0</v>
      </c>
      <c r="R409" s="530">
        <v>0</v>
      </c>
      <c r="S409" s="530">
        <v>0</v>
      </c>
      <c r="T409" s="530">
        <v>0</v>
      </c>
      <c r="U409" s="530">
        <v>0</v>
      </c>
      <c r="V409" s="530">
        <v>0</v>
      </c>
      <c r="W409" s="530">
        <v>0</v>
      </c>
      <c r="X409" s="530">
        <v>0</v>
      </c>
      <c r="Y409" s="530">
        <v>0</v>
      </c>
      <c r="Z409" s="530">
        <v>0</v>
      </c>
      <c r="AA409" s="530">
        <v>0</v>
      </c>
      <c r="AB409" s="530">
        <v>0</v>
      </c>
      <c r="AC409" s="530">
        <v>0</v>
      </c>
      <c r="AD409" s="530">
        <v>0</v>
      </c>
      <c r="AE409" s="530">
        <v>0</v>
      </c>
      <c r="AF409" s="530">
        <v>0</v>
      </c>
      <c r="AG409" s="530">
        <v>0</v>
      </c>
      <c r="AH409" s="530">
        <v>0</v>
      </c>
      <c r="AI409" s="530">
        <v>0</v>
      </c>
      <c r="AJ409" s="530">
        <v>0</v>
      </c>
      <c r="AK409" s="530">
        <v>0</v>
      </c>
      <c r="AL409" s="530">
        <v>0</v>
      </c>
      <c r="AM409" s="530">
        <v>0</v>
      </c>
      <c r="AN409" s="530">
        <v>0</v>
      </c>
      <c r="AO409" s="530">
        <v>0</v>
      </c>
      <c r="AP409" s="530">
        <v>0</v>
      </c>
      <c r="AQ409" s="530">
        <v>0</v>
      </c>
      <c r="AR409" s="530">
        <v>0</v>
      </c>
      <c r="AS409" s="530">
        <v>0</v>
      </c>
      <c r="AT409" s="530">
        <v>0</v>
      </c>
      <c r="AU409" s="530">
        <v>0</v>
      </c>
      <c r="AV409" s="530">
        <v>0</v>
      </c>
      <c r="AW409" s="530">
        <v>0</v>
      </c>
      <c r="AX409" s="530">
        <v>0</v>
      </c>
      <c r="AY409" s="530">
        <v>0</v>
      </c>
      <c r="AZ409" s="530">
        <v>0</v>
      </c>
      <c r="BA409" s="530">
        <v>0</v>
      </c>
      <c r="BB409" s="530">
        <v>0</v>
      </c>
      <c r="BC409" s="530">
        <v>0</v>
      </c>
      <c r="BD409" s="530">
        <v>0</v>
      </c>
      <c r="BE409" s="530">
        <v>0</v>
      </c>
      <c r="BF409" s="530">
        <v>0</v>
      </c>
      <c r="BG409" s="530">
        <v>0</v>
      </c>
      <c r="BH409" s="530">
        <v>0</v>
      </c>
      <c r="BI409" s="530">
        <v>0</v>
      </c>
      <c r="BJ409" s="530">
        <v>0</v>
      </c>
      <c r="BK409" s="530">
        <v>0</v>
      </c>
      <c r="BL409" s="530">
        <v>0</v>
      </c>
      <c r="BM409" s="530">
        <v>0</v>
      </c>
      <c r="BN409" s="530">
        <v>0</v>
      </c>
      <c r="BO409" s="530">
        <v>0</v>
      </c>
      <c r="BP409" s="530">
        <v>0</v>
      </c>
      <c r="BQ409" s="530">
        <v>0</v>
      </c>
      <c r="BR409" s="530">
        <v>0</v>
      </c>
      <c r="BS409" s="530">
        <v>0</v>
      </c>
      <c r="BT409" s="530">
        <v>0</v>
      </c>
      <c r="BU409" s="530">
        <v>0</v>
      </c>
      <c r="BV409" s="530">
        <v>0</v>
      </c>
      <c r="BW409" s="530">
        <v>0</v>
      </c>
      <c r="BX409" s="530">
        <v>0</v>
      </c>
      <c r="BY409" s="530">
        <v>0</v>
      </c>
      <c r="BZ409" s="530">
        <v>0</v>
      </c>
      <c r="CA409" s="530">
        <v>0</v>
      </c>
      <c r="CB409" s="530">
        <v>0</v>
      </c>
      <c r="CC409" s="503">
        <f t="shared" si="8"/>
        <v>0</v>
      </c>
      <c r="CD409" s="523"/>
      <c r="CE409" s="523"/>
      <c r="CF409" s="523"/>
      <c r="CG409" s="523"/>
      <c r="CH409" s="523"/>
      <c r="CI409" s="523"/>
    </row>
    <row r="410" spans="1:87" s="524" customFormat="1" x14ac:dyDescent="0.2">
      <c r="A410" s="521" t="s">
        <v>6457</v>
      </c>
      <c r="B410" s="497" t="s">
        <v>41</v>
      </c>
      <c r="C410" s="498" t="s">
        <v>42</v>
      </c>
      <c r="D410" s="499"/>
      <c r="E410" s="498"/>
      <c r="F410" s="500" t="s">
        <v>556</v>
      </c>
      <c r="G410" s="501" t="s">
        <v>557</v>
      </c>
      <c r="H410" s="530">
        <v>0</v>
      </c>
      <c r="I410" s="530">
        <v>0</v>
      </c>
      <c r="J410" s="530">
        <v>0</v>
      </c>
      <c r="K410" s="530">
        <v>0</v>
      </c>
      <c r="L410" s="530">
        <v>0</v>
      </c>
      <c r="M410" s="530">
        <v>0</v>
      </c>
      <c r="N410" s="530">
        <v>0</v>
      </c>
      <c r="O410" s="530">
        <v>0</v>
      </c>
      <c r="P410" s="530">
        <v>0</v>
      </c>
      <c r="Q410" s="530">
        <v>0</v>
      </c>
      <c r="R410" s="530">
        <v>0</v>
      </c>
      <c r="S410" s="530">
        <v>0</v>
      </c>
      <c r="T410" s="530">
        <v>0</v>
      </c>
      <c r="U410" s="530">
        <v>0</v>
      </c>
      <c r="V410" s="530">
        <v>0</v>
      </c>
      <c r="W410" s="530">
        <v>0</v>
      </c>
      <c r="X410" s="530">
        <v>0</v>
      </c>
      <c r="Y410" s="530">
        <v>0</v>
      </c>
      <c r="Z410" s="530">
        <v>0</v>
      </c>
      <c r="AA410" s="530">
        <v>0</v>
      </c>
      <c r="AB410" s="530">
        <v>0</v>
      </c>
      <c r="AC410" s="530">
        <v>0</v>
      </c>
      <c r="AD410" s="530">
        <v>0</v>
      </c>
      <c r="AE410" s="530">
        <v>0</v>
      </c>
      <c r="AF410" s="530">
        <v>0</v>
      </c>
      <c r="AG410" s="530">
        <v>0</v>
      </c>
      <c r="AH410" s="530">
        <v>0</v>
      </c>
      <c r="AI410" s="530">
        <v>0</v>
      </c>
      <c r="AJ410" s="530">
        <v>0</v>
      </c>
      <c r="AK410" s="530">
        <v>0</v>
      </c>
      <c r="AL410" s="530">
        <v>0</v>
      </c>
      <c r="AM410" s="530">
        <v>0</v>
      </c>
      <c r="AN410" s="530">
        <v>0</v>
      </c>
      <c r="AO410" s="530">
        <v>0</v>
      </c>
      <c r="AP410" s="530">
        <v>0</v>
      </c>
      <c r="AQ410" s="530">
        <v>0</v>
      </c>
      <c r="AR410" s="530">
        <v>0</v>
      </c>
      <c r="AS410" s="530">
        <v>0</v>
      </c>
      <c r="AT410" s="530">
        <v>0</v>
      </c>
      <c r="AU410" s="530">
        <v>0</v>
      </c>
      <c r="AV410" s="530">
        <v>0</v>
      </c>
      <c r="AW410" s="530">
        <v>0</v>
      </c>
      <c r="AX410" s="530">
        <v>0</v>
      </c>
      <c r="AY410" s="530">
        <v>0</v>
      </c>
      <c r="AZ410" s="530">
        <v>0</v>
      </c>
      <c r="BA410" s="530">
        <v>0</v>
      </c>
      <c r="BB410" s="530">
        <v>0</v>
      </c>
      <c r="BC410" s="530">
        <v>0</v>
      </c>
      <c r="BD410" s="530">
        <v>0</v>
      </c>
      <c r="BE410" s="530">
        <v>0</v>
      </c>
      <c r="BF410" s="530">
        <v>0</v>
      </c>
      <c r="BG410" s="530">
        <v>0</v>
      </c>
      <c r="BH410" s="530">
        <v>0</v>
      </c>
      <c r="BI410" s="530">
        <v>0</v>
      </c>
      <c r="BJ410" s="530">
        <v>0</v>
      </c>
      <c r="BK410" s="530">
        <v>0</v>
      </c>
      <c r="BL410" s="530">
        <v>0</v>
      </c>
      <c r="BM410" s="530">
        <v>0</v>
      </c>
      <c r="BN410" s="530">
        <v>0</v>
      </c>
      <c r="BO410" s="530">
        <v>0</v>
      </c>
      <c r="BP410" s="530">
        <v>0</v>
      </c>
      <c r="BQ410" s="530">
        <v>0</v>
      </c>
      <c r="BR410" s="530">
        <v>0</v>
      </c>
      <c r="BS410" s="530">
        <v>0</v>
      </c>
      <c r="BT410" s="530">
        <v>0</v>
      </c>
      <c r="BU410" s="530">
        <v>0</v>
      </c>
      <c r="BV410" s="530">
        <v>0</v>
      </c>
      <c r="BW410" s="530">
        <v>0</v>
      </c>
      <c r="BX410" s="530">
        <v>0</v>
      </c>
      <c r="BY410" s="530">
        <v>0</v>
      </c>
      <c r="BZ410" s="530">
        <v>0</v>
      </c>
      <c r="CA410" s="530">
        <v>0</v>
      </c>
      <c r="CB410" s="530">
        <v>0</v>
      </c>
      <c r="CC410" s="503">
        <f t="shared" si="8"/>
        <v>0</v>
      </c>
      <c r="CD410" s="523"/>
      <c r="CE410" s="523"/>
      <c r="CF410" s="523"/>
      <c r="CG410" s="523"/>
      <c r="CH410" s="523"/>
      <c r="CI410" s="523"/>
    </row>
    <row r="411" spans="1:87" s="524" customFormat="1" x14ac:dyDescent="0.2">
      <c r="A411" s="521" t="s">
        <v>6457</v>
      </c>
      <c r="B411" s="497" t="s">
        <v>41</v>
      </c>
      <c r="C411" s="498" t="s">
        <v>42</v>
      </c>
      <c r="D411" s="499"/>
      <c r="E411" s="498"/>
      <c r="F411" s="500" t="s">
        <v>558</v>
      </c>
      <c r="G411" s="501" t="s">
        <v>559</v>
      </c>
      <c r="H411" s="502">
        <v>0</v>
      </c>
      <c r="I411" s="502">
        <v>0</v>
      </c>
      <c r="J411" s="502">
        <v>0</v>
      </c>
      <c r="K411" s="502">
        <v>0</v>
      </c>
      <c r="L411" s="502">
        <v>0</v>
      </c>
      <c r="M411" s="502">
        <v>0</v>
      </c>
      <c r="N411" s="502">
        <v>0</v>
      </c>
      <c r="O411" s="502">
        <v>60000</v>
      </c>
      <c r="P411" s="502">
        <v>0</v>
      </c>
      <c r="Q411" s="502">
        <v>0</v>
      </c>
      <c r="R411" s="502">
        <v>0</v>
      </c>
      <c r="S411" s="502">
        <v>0</v>
      </c>
      <c r="T411" s="502">
        <v>0</v>
      </c>
      <c r="U411" s="502">
        <v>0</v>
      </c>
      <c r="V411" s="502">
        <v>0</v>
      </c>
      <c r="W411" s="502">
        <v>0</v>
      </c>
      <c r="X411" s="502">
        <v>0</v>
      </c>
      <c r="Y411" s="502">
        <v>0</v>
      </c>
      <c r="Z411" s="502">
        <v>0</v>
      </c>
      <c r="AA411" s="502">
        <v>178380.25</v>
      </c>
      <c r="AB411" s="502">
        <v>0</v>
      </c>
      <c r="AC411" s="502">
        <v>12900</v>
      </c>
      <c r="AD411" s="502">
        <v>0</v>
      </c>
      <c r="AE411" s="502">
        <v>0</v>
      </c>
      <c r="AF411" s="502">
        <v>0</v>
      </c>
      <c r="AG411" s="502">
        <v>0</v>
      </c>
      <c r="AH411" s="502">
        <v>0</v>
      </c>
      <c r="AI411" s="502">
        <v>0</v>
      </c>
      <c r="AJ411" s="502">
        <v>0</v>
      </c>
      <c r="AK411" s="502">
        <v>0</v>
      </c>
      <c r="AL411" s="502">
        <v>0</v>
      </c>
      <c r="AM411" s="502">
        <v>0</v>
      </c>
      <c r="AN411" s="502">
        <v>0</v>
      </c>
      <c r="AO411" s="502">
        <v>0</v>
      </c>
      <c r="AP411" s="502">
        <v>0</v>
      </c>
      <c r="AQ411" s="502">
        <v>0</v>
      </c>
      <c r="AR411" s="502">
        <v>0</v>
      </c>
      <c r="AS411" s="502">
        <v>0</v>
      </c>
      <c r="AT411" s="502">
        <v>0</v>
      </c>
      <c r="AU411" s="502">
        <v>0</v>
      </c>
      <c r="AV411" s="502">
        <v>0</v>
      </c>
      <c r="AW411" s="502">
        <v>0</v>
      </c>
      <c r="AX411" s="502">
        <v>0</v>
      </c>
      <c r="AY411" s="502">
        <v>0</v>
      </c>
      <c r="AZ411" s="502">
        <v>0</v>
      </c>
      <c r="BA411" s="502">
        <v>0</v>
      </c>
      <c r="BB411" s="502">
        <v>0</v>
      </c>
      <c r="BC411" s="502">
        <v>0</v>
      </c>
      <c r="BD411" s="502">
        <v>0</v>
      </c>
      <c r="BE411" s="502">
        <v>0</v>
      </c>
      <c r="BF411" s="502">
        <v>0</v>
      </c>
      <c r="BG411" s="502">
        <v>0</v>
      </c>
      <c r="BH411" s="502">
        <v>0</v>
      </c>
      <c r="BI411" s="502">
        <v>0</v>
      </c>
      <c r="BJ411" s="502">
        <v>0</v>
      </c>
      <c r="BK411" s="502">
        <v>0</v>
      </c>
      <c r="BL411" s="502">
        <v>0</v>
      </c>
      <c r="BM411" s="502">
        <v>0</v>
      </c>
      <c r="BN411" s="502">
        <v>0</v>
      </c>
      <c r="BO411" s="502">
        <v>0</v>
      </c>
      <c r="BP411" s="502">
        <v>0</v>
      </c>
      <c r="BQ411" s="502">
        <v>0</v>
      </c>
      <c r="BR411" s="502">
        <v>0</v>
      </c>
      <c r="BS411" s="502">
        <v>0</v>
      </c>
      <c r="BT411" s="502">
        <v>0</v>
      </c>
      <c r="BU411" s="502">
        <v>0</v>
      </c>
      <c r="BV411" s="502">
        <v>0</v>
      </c>
      <c r="BW411" s="502">
        <v>0</v>
      </c>
      <c r="BX411" s="502">
        <v>0</v>
      </c>
      <c r="BY411" s="502">
        <v>0</v>
      </c>
      <c r="BZ411" s="502">
        <v>0</v>
      </c>
      <c r="CA411" s="502">
        <v>0</v>
      </c>
      <c r="CB411" s="502">
        <v>0</v>
      </c>
      <c r="CC411" s="503">
        <f t="shared" si="8"/>
        <v>251280.25</v>
      </c>
      <c r="CD411" s="523"/>
      <c r="CE411" s="523"/>
      <c r="CF411" s="523"/>
      <c r="CG411" s="523"/>
      <c r="CH411" s="523"/>
      <c r="CI411" s="523"/>
    </row>
    <row r="412" spans="1:87" s="524" customFormat="1" x14ac:dyDescent="0.2">
      <c r="A412" s="521" t="s">
        <v>6457</v>
      </c>
      <c r="B412" s="497" t="s">
        <v>41</v>
      </c>
      <c r="C412" s="498" t="s">
        <v>42</v>
      </c>
      <c r="D412" s="499">
        <v>53050</v>
      </c>
      <c r="E412" s="498" t="s">
        <v>965</v>
      </c>
      <c r="F412" s="500" t="s">
        <v>867</v>
      </c>
      <c r="G412" s="501" t="s">
        <v>562</v>
      </c>
      <c r="H412" s="502">
        <v>0</v>
      </c>
      <c r="I412" s="502">
        <v>0</v>
      </c>
      <c r="J412" s="502">
        <v>0</v>
      </c>
      <c r="K412" s="502">
        <v>0</v>
      </c>
      <c r="L412" s="502">
        <v>0</v>
      </c>
      <c r="M412" s="502">
        <v>0</v>
      </c>
      <c r="N412" s="502">
        <v>0</v>
      </c>
      <c r="O412" s="502">
        <v>0</v>
      </c>
      <c r="P412" s="502">
        <v>0</v>
      </c>
      <c r="Q412" s="502">
        <v>0</v>
      </c>
      <c r="R412" s="502">
        <v>0</v>
      </c>
      <c r="S412" s="502">
        <v>0</v>
      </c>
      <c r="T412" s="502">
        <v>0</v>
      </c>
      <c r="U412" s="502">
        <v>0</v>
      </c>
      <c r="V412" s="502">
        <v>0</v>
      </c>
      <c r="W412" s="502">
        <v>0</v>
      </c>
      <c r="X412" s="502">
        <v>0</v>
      </c>
      <c r="Y412" s="502">
        <v>0</v>
      </c>
      <c r="Z412" s="502">
        <v>0</v>
      </c>
      <c r="AA412" s="502">
        <v>0</v>
      </c>
      <c r="AB412" s="502">
        <v>0</v>
      </c>
      <c r="AC412" s="502">
        <v>0</v>
      </c>
      <c r="AD412" s="502">
        <v>0</v>
      </c>
      <c r="AE412" s="502">
        <v>0</v>
      </c>
      <c r="AF412" s="502">
        <v>0</v>
      </c>
      <c r="AG412" s="502">
        <v>0</v>
      </c>
      <c r="AH412" s="502">
        <v>0</v>
      </c>
      <c r="AI412" s="502">
        <v>0</v>
      </c>
      <c r="AJ412" s="502">
        <v>0</v>
      </c>
      <c r="AK412" s="502">
        <v>0</v>
      </c>
      <c r="AL412" s="502">
        <v>0</v>
      </c>
      <c r="AM412" s="502">
        <v>0</v>
      </c>
      <c r="AN412" s="502">
        <v>0</v>
      </c>
      <c r="AO412" s="502">
        <v>0</v>
      </c>
      <c r="AP412" s="502">
        <v>0</v>
      </c>
      <c r="AQ412" s="502">
        <v>0</v>
      </c>
      <c r="AR412" s="502">
        <v>0</v>
      </c>
      <c r="AS412" s="502">
        <v>0</v>
      </c>
      <c r="AT412" s="502">
        <v>0</v>
      </c>
      <c r="AU412" s="502">
        <v>0</v>
      </c>
      <c r="AV412" s="502">
        <v>0</v>
      </c>
      <c r="AW412" s="502">
        <v>0</v>
      </c>
      <c r="AX412" s="502">
        <v>0</v>
      </c>
      <c r="AY412" s="502">
        <v>0</v>
      </c>
      <c r="AZ412" s="502">
        <v>0</v>
      </c>
      <c r="BA412" s="502">
        <v>0</v>
      </c>
      <c r="BB412" s="502">
        <v>0</v>
      </c>
      <c r="BC412" s="502">
        <v>0</v>
      </c>
      <c r="BD412" s="502">
        <v>0</v>
      </c>
      <c r="BE412" s="502">
        <v>0</v>
      </c>
      <c r="BF412" s="502">
        <v>0</v>
      </c>
      <c r="BG412" s="502">
        <v>0</v>
      </c>
      <c r="BH412" s="502">
        <v>0</v>
      </c>
      <c r="BI412" s="502">
        <v>0</v>
      </c>
      <c r="BJ412" s="502">
        <v>0</v>
      </c>
      <c r="BK412" s="502">
        <v>0</v>
      </c>
      <c r="BL412" s="502">
        <v>0</v>
      </c>
      <c r="BM412" s="502">
        <v>0</v>
      </c>
      <c r="BN412" s="502">
        <v>0</v>
      </c>
      <c r="BO412" s="502">
        <v>0</v>
      </c>
      <c r="BP412" s="502">
        <v>0</v>
      </c>
      <c r="BQ412" s="502">
        <v>0</v>
      </c>
      <c r="BR412" s="502">
        <v>0</v>
      </c>
      <c r="BS412" s="502">
        <v>0</v>
      </c>
      <c r="BT412" s="502">
        <v>19000000</v>
      </c>
      <c r="BU412" s="502">
        <v>0</v>
      </c>
      <c r="BV412" s="502">
        <v>0</v>
      </c>
      <c r="BW412" s="502">
        <v>0</v>
      </c>
      <c r="BX412" s="502">
        <v>0</v>
      </c>
      <c r="BY412" s="502">
        <v>0</v>
      </c>
      <c r="BZ412" s="502">
        <v>0</v>
      </c>
      <c r="CA412" s="502">
        <v>0</v>
      </c>
      <c r="CB412" s="502">
        <v>0</v>
      </c>
      <c r="CC412" s="503">
        <f t="shared" si="8"/>
        <v>19000000</v>
      </c>
      <c r="CD412" s="523"/>
      <c r="CE412" s="523"/>
      <c r="CF412" s="523"/>
      <c r="CG412" s="523"/>
      <c r="CH412" s="523"/>
      <c r="CI412" s="523"/>
    </row>
    <row r="413" spans="1:87" s="524" customFormat="1" x14ac:dyDescent="0.2">
      <c r="A413" s="521" t="s">
        <v>6457</v>
      </c>
      <c r="B413" s="497" t="s">
        <v>41</v>
      </c>
      <c r="C413" s="498" t="s">
        <v>42</v>
      </c>
      <c r="D413" s="499">
        <v>53050</v>
      </c>
      <c r="E413" s="498" t="s">
        <v>965</v>
      </c>
      <c r="F413" s="500" t="s">
        <v>563</v>
      </c>
      <c r="G413" s="501" t="s">
        <v>564</v>
      </c>
      <c r="H413" s="502">
        <v>0</v>
      </c>
      <c r="I413" s="522">
        <v>0</v>
      </c>
      <c r="J413" s="522">
        <v>0</v>
      </c>
      <c r="K413" s="522">
        <v>0</v>
      </c>
      <c r="L413" s="522">
        <v>0</v>
      </c>
      <c r="M413" s="522">
        <v>0</v>
      </c>
      <c r="N413" s="522">
        <v>28183874.579999998</v>
      </c>
      <c r="O413" s="522">
        <v>0</v>
      </c>
      <c r="P413" s="522">
        <v>0</v>
      </c>
      <c r="Q413" s="522">
        <v>0</v>
      </c>
      <c r="R413" s="522">
        <v>0</v>
      </c>
      <c r="S413" s="522">
        <v>0</v>
      </c>
      <c r="T413" s="522">
        <v>0</v>
      </c>
      <c r="U413" s="522">
        <v>0</v>
      </c>
      <c r="V413" s="522">
        <v>0</v>
      </c>
      <c r="W413" s="522">
        <v>0</v>
      </c>
      <c r="X413" s="522">
        <v>0</v>
      </c>
      <c r="Y413" s="522">
        <v>0</v>
      </c>
      <c r="Z413" s="522">
        <v>0</v>
      </c>
      <c r="AA413" s="522">
        <v>0</v>
      </c>
      <c r="AB413" s="522">
        <v>0</v>
      </c>
      <c r="AC413" s="522">
        <v>0</v>
      </c>
      <c r="AD413" s="522">
        <v>0</v>
      </c>
      <c r="AE413" s="522">
        <v>0</v>
      </c>
      <c r="AF413" s="522">
        <v>0</v>
      </c>
      <c r="AG413" s="522">
        <v>0</v>
      </c>
      <c r="AH413" s="522">
        <v>0</v>
      </c>
      <c r="AI413" s="522">
        <v>26512907.289999999</v>
      </c>
      <c r="AJ413" s="522">
        <v>0</v>
      </c>
      <c r="AK413" s="522">
        <v>0</v>
      </c>
      <c r="AL413" s="522">
        <v>0</v>
      </c>
      <c r="AM413" s="522">
        <v>0</v>
      </c>
      <c r="AN413" s="522">
        <v>0</v>
      </c>
      <c r="AO413" s="522">
        <v>0</v>
      </c>
      <c r="AP413" s="522">
        <v>0</v>
      </c>
      <c r="AQ413" s="522">
        <v>0</v>
      </c>
      <c r="AR413" s="522">
        <v>0</v>
      </c>
      <c r="AS413" s="522">
        <v>0</v>
      </c>
      <c r="AT413" s="522">
        <v>0</v>
      </c>
      <c r="AU413" s="522">
        <v>0</v>
      </c>
      <c r="AV413" s="522">
        <v>0</v>
      </c>
      <c r="AW413" s="522">
        <v>0</v>
      </c>
      <c r="AX413" s="522">
        <v>0</v>
      </c>
      <c r="AY413" s="522">
        <v>0</v>
      </c>
      <c r="AZ413" s="522">
        <v>0</v>
      </c>
      <c r="BA413" s="522">
        <v>0</v>
      </c>
      <c r="BB413" s="522">
        <v>0</v>
      </c>
      <c r="BC413" s="522">
        <v>0</v>
      </c>
      <c r="BD413" s="522">
        <v>0</v>
      </c>
      <c r="BE413" s="522">
        <v>0</v>
      </c>
      <c r="BF413" s="522">
        <v>0</v>
      </c>
      <c r="BG413" s="522">
        <v>0</v>
      </c>
      <c r="BH413" s="522">
        <v>0</v>
      </c>
      <c r="BI413" s="522">
        <v>0</v>
      </c>
      <c r="BJ413" s="522">
        <v>0</v>
      </c>
      <c r="BK413" s="522">
        <v>0</v>
      </c>
      <c r="BL413" s="522">
        <v>0</v>
      </c>
      <c r="BM413" s="522">
        <v>0</v>
      </c>
      <c r="BN413" s="522">
        <v>0</v>
      </c>
      <c r="BO413" s="522">
        <v>0</v>
      </c>
      <c r="BP413" s="522">
        <v>0</v>
      </c>
      <c r="BQ413" s="522">
        <v>0</v>
      </c>
      <c r="BR413" s="522">
        <v>0</v>
      </c>
      <c r="BS413" s="522">
        <v>2717</v>
      </c>
      <c r="BT413" s="522">
        <v>0</v>
      </c>
      <c r="BU413" s="522">
        <v>0</v>
      </c>
      <c r="BV413" s="522">
        <v>0</v>
      </c>
      <c r="BW413" s="522">
        <v>0</v>
      </c>
      <c r="BX413" s="522">
        <v>0</v>
      </c>
      <c r="BY413" s="522">
        <v>0</v>
      </c>
      <c r="BZ413" s="522">
        <v>0</v>
      </c>
      <c r="CA413" s="522">
        <v>0</v>
      </c>
      <c r="CB413" s="522">
        <v>0</v>
      </c>
      <c r="CC413" s="503">
        <f t="shared" si="8"/>
        <v>54699498.869999997</v>
      </c>
      <c r="CD413" s="523"/>
      <c r="CE413" s="523"/>
      <c r="CF413" s="523"/>
      <c r="CG413" s="523"/>
      <c r="CH413" s="523"/>
      <c r="CI413" s="523"/>
    </row>
    <row r="414" spans="1:87" s="524" customFormat="1" x14ac:dyDescent="0.2">
      <c r="A414" s="521" t="s">
        <v>6457</v>
      </c>
      <c r="B414" s="497" t="s">
        <v>41</v>
      </c>
      <c r="C414" s="498" t="s">
        <v>42</v>
      </c>
      <c r="D414" s="499">
        <v>53050</v>
      </c>
      <c r="E414" s="498" t="s">
        <v>965</v>
      </c>
      <c r="F414" s="500" t="s">
        <v>565</v>
      </c>
      <c r="G414" s="501" t="s">
        <v>566</v>
      </c>
      <c r="H414" s="502">
        <v>3520000</v>
      </c>
      <c r="I414" s="502">
        <v>0</v>
      </c>
      <c r="J414" s="502">
        <v>920000</v>
      </c>
      <c r="K414" s="502">
        <v>0</v>
      </c>
      <c r="L414" s="502">
        <v>80000</v>
      </c>
      <c r="M414" s="502">
        <v>30000</v>
      </c>
      <c r="N414" s="502">
        <v>13520000</v>
      </c>
      <c r="O414" s="502">
        <v>1590000</v>
      </c>
      <c r="P414" s="502">
        <v>0</v>
      </c>
      <c r="Q414" s="502">
        <v>7940000</v>
      </c>
      <c r="R414" s="502">
        <v>0</v>
      </c>
      <c r="S414" s="502">
        <v>910000</v>
      </c>
      <c r="T414" s="502">
        <v>1860000</v>
      </c>
      <c r="U414" s="502">
        <v>1240000</v>
      </c>
      <c r="V414" s="502">
        <v>260000</v>
      </c>
      <c r="W414" s="502">
        <v>240000</v>
      </c>
      <c r="X414" s="502">
        <v>0</v>
      </c>
      <c r="Y414" s="502">
        <v>200000</v>
      </c>
      <c r="Z414" s="502">
        <v>3960000</v>
      </c>
      <c r="AA414" s="502">
        <v>0</v>
      </c>
      <c r="AB414" s="502">
        <v>0</v>
      </c>
      <c r="AC414" s="502">
        <v>0</v>
      </c>
      <c r="AD414" s="502">
        <v>0</v>
      </c>
      <c r="AE414" s="502">
        <v>0</v>
      </c>
      <c r="AF414" s="502">
        <v>0</v>
      </c>
      <c r="AG414" s="502">
        <v>280000</v>
      </c>
      <c r="AH414" s="502">
        <v>0</v>
      </c>
      <c r="AI414" s="502">
        <v>0</v>
      </c>
      <c r="AJ414" s="502">
        <v>0</v>
      </c>
      <c r="AK414" s="502">
        <v>110000</v>
      </c>
      <c r="AL414" s="502">
        <v>80000</v>
      </c>
      <c r="AM414" s="502">
        <v>0</v>
      </c>
      <c r="AN414" s="502">
        <v>80000</v>
      </c>
      <c r="AO414" s="502">
        <v>80000</v>
      </c>
      <c r="AP414" s="502">
        <v>0</v>
      </c>
      <c r="AQ414" s="502">
        <v>190000</v>
      </c>
      <c r="AR414" s="502">
        <v>0</v>
      </c>
      <c r="AS414" s="502">
        <v>0</v>
      </c>
      <c r="AT414" s="502">
        <v>40000</v>
      </c>
      <c r="AU414" s="502">
        <v>890000</v>
      </c>
      <c r="AV414" s="502">
        <v>380000</v>
      </c>
      <c r="AW414" s="502">
        <v>120000</v>
      </c>
      <c r="AX414" s="502">
        <v>40000</v>
      </c>
      <c r="AY414" s="502">
        <v>30000</v>
      </c>
      <c r="AZ414" s="502">
        <v>170000</v>
      </c>
      <c r="BA414" s="502">
        <v>0</v>
      </c>
      <c r="BB414" s="502">
        <v>2840000</v>
      </c>
      <c r="BC414" s="502">
        <v>0</v>
      </c>
      <c r="BD414" s="502">
        <v>160000</v>
      </c>
      <c r="BE414" s="502">
        <v>770000</v>
      </c>
      <c r="BF414" s="502">
        <v>750000</v>
      </c>
      <c r="BG414" s="502">
        <v>0</v>
      </c>
      <c r="BH414" s="502">
        <v>720000</v>
      </c>
      <c r="BI414" s="502">
        <v>680000</v>
      </c>
      <c r="BJ414" s="502">
        <v>580000</v>
      </c>
      <c r="BK414" s="502">
        <v>360000</v>
      </c>
      <c r="BL414" s="502">
        <v>80000</v>
      </c>
      <c r="BM414" s="502">
        <v>15296314.720000001</v>
      </c>
      <c r="BN414" s="502">
        <v>1480000</v>
      </c>
      <c r="BO414" s="502">
        <v>0</v>
      </c>
      <c r="BP414" s="502">
        <v>70000</v>
      </c>
      <c r="BQ414" s="502">
        <v>0</v>
      </c>
      <c r="BR414" s="502">
        <v>120000</v>
      </c>
      <c r="BS414" s="502">
        <v>0</v>
      </c>
      <c r="BT414" s="502">
        <v>4730000</v>
      </c>
      <c r="BU414" s="502">
        <v>200000</v>
      </c>
      <c r="BV414" s="502">
        <v>840000</v>
      </c>
      <c r="BW414" s="502">
        <v>0</v>
      </c>
      <c r="BX414" s="502">
        <v>180000</v>
      </c>
      <c r="BY414" s="502">
        <v>1120000</v>
      </c>
      <c r="BZ414" s="502">
        <v>0</v>
      </c>
      <c r="CA414" s="502">
        <v>280000</v>
      </c>
      <c r="CB414" s="502">
        <v>280000</v>
      </c>
      <c r="CC414" s="503">
        <f t="shared" si="8"/>
        <v>70296314.719999999</v>
      </c>
      <c r="CD414" s="523"/>
      <c r="CE414" s="523"/>
      <c r="CF414" s="523"/>
      <c r="CG414" s="523"/>
      <c r="CH414" s="523"/>
      <c r="CI414" s="523"/>
    </row>
    <row r="415" spans="1:87" s="524" customFormat="1" x14ac:dyDescent="0.2">
      <c r="A415" s="521" t="s">
        <v>6457</v>
      </c>
      <c r="B415" s="497" t="s">
        <v>41</v>
      </c>
      <c r="C415" s="498" t="s">
        <v>42</v>
      </c>
      <c r="D415" s="499">
        <v>53050</v>
      </c>
      <c r="E415" s="498" t="s">
        <v>965</v>
      </c>
      <c r="F415" s="500" t="s">
        <v>567</v>
      </c>
      <c r="G415" s="501" t="s">
        <v>568</v>
      </c>
      <c r="H415" s="530">
        <v>0</v>
      </c>
      <c r="I415" s="531">
        <v>0</v>
      </c>
      <c r="J415" s="531">
        <v>0</v>
      </c>
      <c r="K415" s="531">
        <v>0</v>
      </c>
      <c r="L415" s="531">
        <v>0</v>
      </c>
      <c r="M415" s="531">
        <v>0</v>
      </c>
      <c r="N415" s="531">
        <v>0</v>
      </c>
      <c r="O415" s="531">
        <v>0</v>
      </c>
      <c r="P415" s="531">
        <v>0</v>
      </c>
      <c r="Q415" s="531">
        <v>0</v>
      </c>
      <c r="R415" s="531">
        <v>0</v>
      </c>
      <c r="S415" s="531">
        <v>0</v>
      </c>
      <c r="T415" s="531">
        <v>0</v>
      </c>
      <c r="U415" s="531">
        <v>0</v>
      </c>
      <c r="V415" s="531">
        <v>0</v>
      </c>
      <c r="W415" s="531">
        <v>0</v>
      </c>
      <c r="X415" s="531">
        <v>0</v>
      </c>
      <c r="Y415" s="531">
        <v>0</v>
      </c>
      <c r="Z415" s="531">
        <v>0</v>
      </c>
      <c r="AA415" s="531">
        <v>0</v>
      </c>
      <c r="AB415" s="531">
        <v>0</v>
      </c>
      <c r="AC415" s="531">
        <v>0</v>
      </c>
      <c r="AD415" s="531">
        <v>0</v>
      </c>
      <c r="AE415" s="531">
        <v>0</v>
      </c>
      <c r="AF415" s="531">
        <v>0</v>
      </c>
      <c r="AG415" s="531">
        <v>0</v>
      </c>
      <c r="AH415" s="531">
        <v>0</v>
      </c>
      <c r="AI415" s="531">
        <v>0</v>
      </c>
      <c r="AJ415" s="531">
        <v>0</v>
      </c>
      <c r="AK415" s="531">
        <v>0</v>
      </c>
      <c r="AL415" s="531">
        <v>0</v>
      </c>
      <c r="AM415" s="531">
        <v>0</v>
      </c>
      <c r="AN415" s="531">
        <v>0</v>
      </c>
      <c r="AO415" s="531">
        <v>0</v>
      </c>
      <c r="AP415" s="531">
        <v>0</v>
      </c>
      <c r="AQ415" s="531">
        <v>0</v>
      </c>
      <c r="AR415" s="531">
        <v>0</v>
      </c>
      <c r="AS415" s="531">
        <v>0</v>
      </c>
      <c r="AT415" s="531">
        <v>0</v>
      </c>
      <c r="AU415" s="531">
        <v>0</v>
      </c>
      <c r="AV415" s="531">
        <v>0</v>
      </c>
      <c r="AW415" s="531">
        <v>0</v>
      </c>
      <c r="AX415" s="531">
        <v>0</v>
      </c>
      <c r="AY415" s="531">
        <v>0</v>
      </c>
      <c r="AZ415" s="531">
        <v>0</v>
      </c>
      <c r="BA415" s="531">
        <v>0</v>
      </c>
      <c r="BB415" s="531">
        <v>0</v>
      </c>
      <c r="BC415" s="531">
        <v>0</v>
      </c>
      <c r="BD415" s="531">
        <v>0</v>
      </c>
      <c r="BE415" s="531">
        <v>0</v>
      </c>
      <c r="BF415" s="531">
        <v>0</v>
      </c>
      <c r="BG415" s="531">
        <v>0</v>
      </c>
      <c r="BH415" s="531">
        <v>0</v>
      </c>
      <c r="BI415" s="531">
        <v>0</v>
      </c>
      <c r="BJ415" s="531">
        <v>0</v>
      </c>
      <c r="BK415" s="531">
        <v>0</v>
      </c>
      <c r="BL415" s="531">
        <v>0</v>
      </c>
      <c r="BM415" s="531">
        <v>0</v>
      </c>
      <c r="BN415" s="531">
        <v>0</v>
      </c>
      <c r="BO415" s="531">
        <v>0</v>
      </c>
      <c r="BP415" s="531">
        <v>0</v>
      </c>
      <c r="BQ415" s="531">
        <v>0</v>
      </c>
      <c r="BR415" s="531">
        <v>0</v>
      </c>
      <c r="BS415" s="531">
        <v>0</v>
      </c>
      <c r="BT415" s="531">
        <v>0</v>
      </c>
      <c r="BU415" s="531">
        <v>0</v>
      </c>
      <c r="BV415" s="531">
        <v>0</v>
      </c>
      <c r="BW415" s="531">
        <v>0</v>
      </c>
      <c r="BX415" s="531">
        <v>0</v>
      </c>
      <c r="BY415" s="531">
        <v>0</v>
      </c>
      <c r="BZ415" s="531">
        <v>0</v>
      </c>
      <c r="CA415" s="531">
        <v>0</v>
      </c>
      <c r="CB415" s="531">
        <v>0</v>
      </c>
      <c r="CC415" s="503">
        <f t="shared" si="8"/>
        <v>0</v>
      </c>
      <c r="CD415" s="523"/>
      <c r="CE415" s="523"/>
      <c r="CF415" s="523"/>
      <c r="CG415" s="523"/>
      <c r="CH415" s="523"/>
      <c r="CI415" s="523"/>
    </row>
    <row r="416" spans="1:87" s="524" customFormat="1" x14ac:dyDescent="0.2">
      <c r="A416" s="521" t="s">
        <v>6490</v>
      </c>
      <c r="B416" s="497" t="s">
        <v>41</v>
      </c>
      <c r="C416" s="498" t="s">
        <v>42</v>
      </c>
      <c r="D416" s="499">
        <v>53050</v>
      </c>
      <c r="E416" s="498" t="s">
        <v>965</v>
      </c>
      <c r="F416" s="500" t="s">
        <v>569</v>
      </c>
      <c r="G416" s="501" t="s">
        <v>570</v>
      </c>
      <c r="H416" s="502">
        <v>716647.5</v>
      </c>
      <c r="I416" s="502">
        <v>0</v>
      </c>
      <c r="J416" s="502">
        <v>126986.6</v>
      </c>
      <c r="K416" s="502">
        <v>34250</v>
      </c>
      <c r="L416" s="502">
        <v>74569.539999999994</v>
      </c>
      <c r="M416" s="502">
        <v>53348.39</v>
      </c>
      <c r="N416" s="502">
        <v>497889.75</v>
      </c>
      <c r="O416" s="502">
        <v>221205.16</v>
      </c>
      <c r="P416" s="502">
        <v>342000</v>
      </c>
      <c r="Q416" s="502">
        <v>390246.69</v>
      </c>
      <c r="R416" s="502">
        <v>0</v>
      </c>
      <c r="S416" s="502">
        <v>0</v>
      </c>
      <c r="T416" s="502">
        <v>54045.01</v>
      </c>
      <c r="U416" s="502">
        <v>0</v>
      </c>
      <c r="V416" s="502">
        <v>6095</v>
      </c>
      <c r="W416" s="502">
        <v>30241</v>
      </c>
      <c r="X416" s="502">
        <v>2335790</v>
      </c>
      <c r="Y416" s="502">
        <v>50400</v>
      </c>
      <c r="Z416" s="502">
        <v>20374798.510000002</v>
      </c>
      <c r="AA416" s="502">
        <v>0</v>
      </c>
      <c r="AB416" s="502">
        <v>0</v>
      </c>
      <c r="AC416" s="502">
        <v>37200</v>
      </c>
      <c r="AD416" s="502">
        <v>6000</v>
      </c>
      <c r="AE416" s="502">
        <v>394123</v>
      </c>
      <c r="AF416" s="502">
        <v>0</v>
      </c>
      <c r="AG416" s="502">
        <v>9418</v>
      </c>
      <c r="AH416" s="502">
        <v>1500</v>
      </c>
      <c r="AI416" s="502">
        <v>0</v>
      </c>
      <c r="AJ416" s="502">
        <v>41537</v>
      </c>
      <c r="AK416" s="502">
        <v>0</v>
      </c>
      <c r="AL416" s="502">
        <v>0</v>
      </c>
      <c r="AM416" s="502">
        <v>0</v>
      </c>
      <c r="AN416" s="502">
        <v>0</v>
      </c>
      <c r="AO416" s="502">
        <v>395710.61</v>
      </c>
      <c r="AP416" s="502">
        <v>35000</v>
      </c>
      <c r="AQ416" s="502">
        <v>806</v>
      </c>
      <c r="AR416" s="502">
        <v>14891.26</v>
      </c>
      <c r="AS416" s="502">
        <v>0</v>
      </c>
      <c r="AT416" s="502">
        <v>0</v>
      </c>
      <c r="AU416" s="502">
        <v>278449</v>
      </c>
      <c r="AV416" s="502">
        <v>252565.81</v>
      </c>
      <c r="AW416" s="502">
        <v>7000</v>
      </c>
      <c r="AX416" s="502">
        <v>59900</v>
      </c>
      <c r="AY416" s="502">
        <v>0</v>
      </c>
      <c r="AZ416" s="502">
        <v>0</v>
      </c>
      <c r="BA416" s="502">
        <v>5000</v>
      </c>
      <c r="BB416" s="502">
        <v>556823.19999999995</v>
      </c>
      <c r="BC416" s="502">
        <v>3634866.82</v>
      </c>
      <c r="BD416" s="502">
        <v>104072.33</v>
      </c>
      <c r="BE416" s="502">
        <v>104764</v>
      </c>
      <c r="BF416" s="502">
        <v>0</v>
      </c>
      <c r="BG416" s="502">
        <v>2540252.4700000002</v>
      </c>
      <c r="BH416" s="502">
        <v>451188.15</v>
      </c>
      <c r="BI416" s="502">
        <v>5213.17</v>
      </c>
      <c r="BJ416" s="502">
        <v>814</v>
      </c>
      <c r="BK416" s="502">
        <v>13500</v>
      </c>
      <c r="BL416" s="502">
        <v>15160</v>
      </c>
      <c r="BM416" s="502">
        <v>590000</v>
      </c>
      <c r="BN416" s="502">
        <v>0</v>
      </c>
      <c r="BO416" s="502">
        <v>0</v>
      </c>
      <c r="BP416" s="502">
        <v>135877</v>
      </c>
      <c r="BQ416" s="502">
        <v>0</v>
      </c>
      <c r="BR416" s="502">
        <v>587440</v>
      </c>
      <c r="BS416" s="502">
        <v>0</v>
      </c>
      <c r="BT416" s="502">
        <v>41124</v>
      </c>
      <c r="BU416" s="502">
        <v>69405</v>
      </c>
      <c r="BV416" s="502">
        <v>65089.599999999999</v>
      </c>
      <c r="BW416" s="502">
        <v>145633.62</v>
      </c>
      <c r="BX416" s="502">
        <v>41384.449999999997</v>
      </c>
      <c r="BY416" s="502">
        <v>58200</v>
      </c>
      <c r="BZ416" s="502">
        <v>7500</v>
      </c>
      <c r="CA416" s="502">
        <v>0</v>
      </c>
      <c r="CB416" s="502">
        <v>46055</v>
      </c>
      <c r="CC416" s="503">
        <f t="shared" si="8"/>
        <v>36061976.640000001</v>
      </c>
      <c r="CD416" s="523"/>
      <c r="CE416" s="523"/>
      <c r="CF416" s="523"/>
      <c r="CG416" s="523"/>
      <c r="CH416" s="523"/>
      <c r="CI416" s="523"/>
    </row>
    <row r="417" spans="1:87" s="524" customFormat="1" x14ac:dyDescent="0.2">
      <c r="A417" s="521" t="s">
        <v>6457</v>
      </c>
      <c r="B417" s="497" t="s">
        <v>41</v>
      </c>
      <c r="C417" s="498" t="s">
        <v>42</v>
      </c>
      <c r="D417" s="499">
        <v>53050</v>
      </c>
      <c r="E417" s="498" t="s">
        <v>965</v>
      </c>
      <c r="F417" s="500" t="s">
        <v>571</v>
      </c>
      <c r="G417" s="501" t="s">
        <v>1063</v>
      </c>
      <c r="H417" s="530">
        <v>0</v>
      </c>
      <c r="I417" s="530">
        <v>0</v>
      </c>
      <c r="J417" s="530">
        <v>0</v>
      </c>
      <c r="K417" s="530">
        <v>0</v>
      </c>
      <c r="L417" s="530">
        <v>0</v>
      </c>
      <c r="M417" s="530">
        <v>0</v>
      </c>
      <c r="N417" s="530">
        <v>0</v>
      </c>
      <c r="O417" s="530">
        <v>0</v>
      </c>
      <c r="P417" s="530">
        <v>0</v>
      </c>
      <c r="Q417" s="530">
        <v>0</v>
      </c>
      <c r="R417" s="530">
        <v>0</v>
      </c>
      <c r="S417" s="530">
        <v>0</v>
      </c>
      <c r="T417" s="530">
        <v>0</v>
      </c>
      <c r="U417" s="530">
        <v>0</v>
      </c>
      <c r="V417" s="530">
        <v>0</v>
      </c>
      <c r="W417" s="530">
        <v>0</v>
      </c>
      <c r="X417" s="530">
        <v>0</v>
      </c>
      <c r="Y417" s="530">
        <v>0</v>
      </c>
      <c r="Z417" s="530">
        <v>0</v>
      </c>
      <c r="AA417" s="530">
        <v>0</v>
      </c>
      <c r="AB417" s="530">
        <v>0</v>
      </c>
      <c r="AC417" s="530">
        <v>0</v>
      </c>
      <c r="AD417" s="530">
        <v>0</v>
      </c>
      <c r="AE417" s="530">
        <v>0</v>
      </c>
      <c r="AF417" s="530">
        <v>0</v>
      </c>
      <c r="AG417" s="530">
        <v>0</v>
      </c>
      <c r="AH417" s="530">
        <v>0</v>
      </c>
      <c r="AI417" s="530">
        <v>0</v>
      </c>
      <c r="AJ417" s="530">
        <v>0</v>
      </c>
      <c r="AK417" s="530">
        <v>0</v>
      </c>
      <c r="AL417" s="530">
        <v>0</v>
      </c>
      <c r="AM417" s="530">
        <v>0</v>
      </c>
      <c r="AN417" s="530">
        <v>0</v>
      </c>
      <c r="AO417" s="530">
        <v>0</v>
      </c>
      <c r="AP417" s="530">
        <v>0</v>
      </c>
      <c r="AQ417" s="530">
        <v>0</v>
      </c>
      <c r="AR417" s="530">
        <v>0</v>
      </c>
      <c r="AS417" s="530">
        <v>0</v>
      </c>
      <c r="AT417" s="530">
        <v>0</v>
      </c>
      <c r="AU417" s="530">
        <v>0</v>
      </c>
      <c r="AV417" s="530">
        <v>0</v>
      </c>
      <c r="AW417" s="530">
        <v>0</v>
      </c>
      <c r="AX417" s="530">
        <v>0</v>
      </c>
      <c r="AY417" s="530">
        <v>0</v>
      </c>
      <c r="AZ417" s="530">
        <v>0</v>
      </c>
      <c r="BA417" s="530">
        <v>0</v>
      </c>
      <c r="BB417" s="530">
        <v>0</v>
      </c>
      <c r="BC417" s="530">
        <v>0</v>
      </c>
      <c r="BD417" s="530">
        <v>0</v>
      </c>
      <c r="BE417" s="530">
        <v>0</v>
      </c>
      <c r="BF417" s="530">
        <v>0</v>
      </c>
      <c r="BG417" s="530">
        <v>0</v>
      </c>
      <c r="BH417" s="530">
        <v>0</v>
      </c>
      <c r="BI417" s="530">
        <v>0</v>
      </c>
      <c r="BJ417" s="530">
        <v>0</v>
      </c>
      <c r="BK417" s="530">
        <v>0</v>
      </c>
      <c r="BL417" s="530">
        <v>0</v>
      </c>
      <c r="BM417" s="530">
        <v>0</v>
      </c>
      <c r="BN417" s="530">
        <v>0</v>
      </c>
      <c r="BO417" s="530">
        <v>0</v>
      </c>
      <c r="BP417" s="530">
        <v>0</v>
      </c>
      <c r="BQ417" s="530">
        <v>0</v>
      </c>
      <c r="BR417" s="530">
        <v>0</v>
      </c>
      <c r="BS417" s="530">
        <v>0</v>
      </c>
      <c r="BT417" s="530">
        <v>0</v>
      </c>
      <c r="BU417" s="530">
        <v>0</v>
      </c>
      <c r="BV417" s="530">
        <v>0</v>
      </c>
      <c r="BW417" s="530">
        <v>0</v>
      </c>
      <c r="BX417" s="530">
        <v>0</v>
      </c>
      <c r="BY417" s="530">
        <v>0</v>
      </c>
      <c r="BZ417" s="530">
        <v>0</v>
      </c>
      <c r="CA417" s="530">
        <v>0</v>
      </c>
      <c r="CB417" s="530">
        <v>0</v>
      </c>
      <c r="CC417" s="503">
        <f t="shared" si="8"/>
        <v>0</v>
      </c>
      <c r="CD417" s="523"/>
      <c r="CE417" s="523"/>
      <c r="CF417" s="523"/>
      <c r="CG417" s="523"/>
      <c r="CH417" s="523"/>
      <c r="CI417" s="523"/>
    </row>
    <row r="418" spans="1:87" s="524" customFormat="1" x14ac:dyDescent="0.2">
      <c r="A418" s="521" t="s">
        <v>6457</v>
      </c>
      <c r="B418" s="497" t="s">
        <v>41</v>
      </c>
      <c r="C418" s="498" t="s">
        <v>42</v>
      </c>
      <c r="D418" s="499">
        <v>53050</v>
      </c>
      <c r="E418" s="498" t="s">
        <v>965</v>
      </c>
      <c r="F418" s="500" t="s">
        <v>572</v>
      </c>
      <c r="G418" s="501" t="s">
        <v>1064</v>
      </c>
      <c r="H418" s="502">
        <v>0</v>
      </c>
      <c r="I418" s="522">
        <v>0</v>
      </c>
      <c r="J418" s="522">
        <v>0</v>
      </c>
      <c r="K418" s="522">
        <v>0</v>
      </c>
      <c r="L418" s="522">
        <v>0</v>
      </c>
      <c r="M418" s="522">
        <v>0</v>
      </c>
      <c r="N418" s="522">
        <v>0</v>
      </c>
      <c r="O418" s="522">
        <v>0</v>
      </c>
      <c r="P418" s="522">
        <v>0</v>
      </c>
      <c r="Q418" s="522">
        <v>0</v>
      </c>
      <c r="R418" s="522">
        <v>0</v>
      </c>
      <c r="S418" s="522">
        <v>0</v>
      </c>
      <c r="T418" s="522">
        <v>0</v>
      </c>
      <c r="U418" s="522">
        <v>0</v>
      </c>
      <c r="V418" s="522">
        <v>0</v>
      </c>
      <c r="W418" s="522">
        <v>0</v>
      </c>
      <c r="X418" s="522">
        <v>0</v>
      </c>
      <c r="Y418" s="522">
        <v>0</v>
      </c>
      <c r="Z418" s="522">
        <v>0</v>
      </c>
      <c r="AA418" s="522">
        <v>0</v>
      </c>
      <c r="AB418" s="522">
        <v>0</v>
      </c>
      <c r="AC418" s="522">
        <v>0</v>
      </c>
      <c r="AD418" s="522">
        <v>0</v>
      </c>
      <c r="AE418" s="522">
        <v>0</v>
      </c>
      <c r="AF418" s="522">
        <v>0</v>
      </c>
      <c r="AG418" s="522">
        <v>0</v>
      </c>
      <c r="AH418" s="522">
        <v>0</v>
      </c>
      <c r="AI418" s="522">
        <v>0</v>
      </c>
      <c r="AJ418" s="522">
        <v>0</v>
      </c>
      <c r="AK418" s="522">
        <v>0</v>
      </c>
      <c r="AL418" s="522">
        <v>0</v>
      </c>
      <c r="AM418" s="522">
        <v>0</v>
      </c>
      <c r="AN418" s="522">
        <v>0</v>
      </c>
      <c r="AO418" s="522">
        <v>0</v>
      </c>
      <c r="AP418" s="522">
        <v>0</v>
      </c>
      <c r="AQ418" s="522">
        <v>0</v>
      </c>
      <c r="AR418" s="522">
        <v>0</v>
      </c>
      <c r="AS418" s="522">
        <v>0</v>
      </c>
      <c r="AT418" s="522">
        <v>0</v>
      </c>
      <c r="AU418" s="522">
        <v>103928.48</v>
      </c>
      <c r="AV418" s="522">
        <v>0</v>
      </c>
      <c r="AW418" s="522">
        <v>0</v>
      </c>
      <c r="AX418" s="522">
        <v>0</v>
      </c>
      <c r="AY418" s="522">
        <v>0</v>
      </c>
      <c r="AZ418" s="522">
        <v>0</v>
      </c>
      <c r="BA418" s="522">
        <v>0</v>
      </c>
      <c r="BB418" s="522">
        <v>0</v>
      </c>
      <c r="BC418" s="522">
        <v>0</v>
      </c>
      <c r="BD418" s="522">
        <v>0</v>
      </c>
      <c r="BE418" s="522">
        <v>0</v>
      </c>
      <c r="BF418" s="522">
        <v>0</v>
      </c>
      <c r="BG418" s="522">
        <v>0</v>
      </c>
      <c r="BH418" s="522">
        <v>0</v>
      </c>
      <c r="BI418" s="522">
        <v>0</v>
      </c>
      <c r="BJ418" s="522">
        <v>0</v>
      </c>
      <c r="BK418" s="522">
        <v>0</v>
      </c>
      <c r="BL418" s="522">
        <v>0</v>
      </c>
      <c r="BM418" s="522">
        <v>0</v>
      </c>
      <c r="BN418" s="522">
        <v>0</v>
      </c>
      <c r="BO418" s="522">
        <v>0</v>
      </c>
      <c r="BP418" s="522">
        <v>0</v>
      </c>
      <c r="BQ418" s="522">
        <v>0</v>
      </c>
      <c r="BR418" s="522">
        <v>0</v>
      </c>
      <c r="BS418" s="522">
        <v>0</v>
      </c>
      <c r="BT418" s="522">
        <v>0</v>
      </c>
      <c r="BU418" s="522">
        <v>83114.570000000007</v>
      </c>
      <c r="BV418" s="522">
        <v>0</v>
      </c>
      <c r="BW418" s="522">
        <v>0</v>
      </c>
      <c r="BX418" s="522">
        <v>74000</v>
      </c>
      <c r="BY418" s="522">
        <v>0</v>
      </c>
      <c r="BZ418" s="522">
        <v>0</v>
      </c>
      <c r="CA418" s="522">
        <v>18404</v>
      </c>
      <c r="CB418" s="522">
        <v>0</v>
      </c>
      <c r="CC418" s="503">
        <f t="shared" si="8"/>
        <v>279447.05</v>
      </c>
      <c r="CD418" s="523"/>
      <c r="CE418" s="523"/>
      <c r="CF418" s="523"/>
      <c r="CG418" s="523"/>
      <c r="CH418" s="523"/>
      <c r="CI418" s="523"/>
    </row>
    <row r="419" spans="1:87" s="524" customFormat="1" x14ac:dyDescent="0.2">
      <c r="A419" s="521" t="s">
        <v>6457</v>
      </c>
      <c r="B419" s="497" t="s">
        <v>41</v>
      </c>
      <c r="C419" s="498" t="s">
        <v>42</v>
      </c>
      <c r="D419" s="499">
        <v>53050</v>
      </c>
      <c r="E419" s="498" t="s">
        <v>965</v>
      </c>
      <c r="F419" s="500" t="s">
        <v>573</v>
      </c>
      <c r="G419" s="501" t="s">
        <v>574</v>
      </c>
      <c r="H419" s="502">
        <v>0</v>
      </c>
      <c r="I419" s="502">
        <v>0</v>
      </c>
      <c r="J419" s="502">
        <v>1265334.75</v>
      </c>
      <c r="K419" s="502">
        <v>0</v>
      </c>
      <c r="L419" s="502">
        <v>0</v>
      </c>
      <c r="M419" s="502">
        <v>0</v>
      </c>
      <c r="N419" s="502">
        <v>0</v>
      </c>
      <c r="O419" s="502">
        <v>0</v>
      </c>
      <c r="P419" s="502">
        <v>0</v>
      </c>
      <c r="Q419" s="502">
        <v>0</v>
      </c>
      <c r="R419" s="502">
        <v>0</v>
      </c>
      <c r="S419" s="502">
        <v>0</v>
      </c>
      <c r="T419" s="502">
        <v>0</v>
      </c>
      <c r="U419" s="502">
        <v>0</v>
      </c>
      <c r="V419" s="502">
        <v>0</v>
      </c>
      <c r="W419" s="502">
        <v>0</v>
      </c>
      <c r="X419" s="502">
        <v>0</v>
      </c>
      <c r="Y419" s="502">
        <v>0</v>
      </c>
      <c r="Z419" s="502">
        <v>0</v>
      </c>
      <c r="AA419" s="502">
        <v>0</v>
      </c>
      <c r="AB419" s="502">
        <v>0</v>
      </c>
      <c r="AC419" s="502">
        <v>0</v>
      </c>
      <c r="AD419" s="502">
        <v>0</v>
      </c>
      <c r="AE419" s="502">
        <v>0</v>
      </c>
      <c r="AF419" s="502">
        <v>0</v>
      </c>
      <c r="AG419" s="502">
        <v>0</v>
      </c>
      <c r="AH419" s="502">
        <v>0</v>
      </c>
      <c r="AI419" s="502">
        <v>0</v>
      </c>
      <c r="AJ419" s="502">
        <v>0</v>
      </c>
      <c r="AK419" s="502">
        <v>0</v>
      </c>
      <c r="AL419" s="502">
        <v>0</v>
      </c>
      <c r="AM419" s="502">
        <v>0</v>
      </c>
      <c r="AN419" s="502">
        <v>0</v>
      </c>
      <c r="AO419" s="502">
        <v>0</v>
      </c>
      <c r="AP419" s="502">
        <v>0</v>
      </c>
      <c r="AQ419" s="502">
        <v>0</v>
      </c>
      <c r="AR419" s="502">
        <v>0</v>
      </c>
      <c r="AS419" s="502">
        <v>0</v>
      </c>
      <c r="AT419" s="502">
        <v>0</v>
      </c>
      <c r="AU419" s="502">
        <v>0</v>
      </c>
      <c r="AV419" s="502">
        <v>0</v>
      </c>
      <c r="AW419" s="502">
        <v>0</v>
      </c>
      <c r="AX419" s="502">
        <v>0</v>
      </c>
      <c r="AY419" s="502">
        <v>0</v>
      </c>
      <c r="AZ419" s="502">
        <v>0</v>
      </c>
      <c r="BA419" s="502">
        <v>0</v>
      </c>
      <c r="BB419" s="502">
        <v>0</v>
      </c>
      <c r="BC419" s="502">
        <v>0</v>
      </c>
      <c r="BD419" s="502">
        <v>0</v>
      </c>
      <c r="BE419" s="502">
        <v>0</v>
      </c>
      <c r="BF419" s="502">
        <v>0</v>
      </c>
      <c r="BG419" s="502">
        <v>0</v>
      </c>
      <c r="BH419" s="502">
        <v>0</v>
      </c>
      <c r="BI419" s="502">
        <v>0</v>
      </c>
      <c r="BJ419" s="502">
        <v>0</v>
      </c>
      <c r="BK419" s="502">
        <v>0</v>
      </c>
      <c r="BL419" s="502">
        <v>0</v>
      </c>
      <c r="BM419" s="502">
        <v>31800</v>
      </c>
      <c r="BN419" s="502">
        <v>0</v>
      </c>
      <c r="BO419" s="502">
        <v>0</v>
      </c>
      <c r="BP419" s="502">
        <v>0</v>
      </c>
      <c r="BQ419" s="502">
        <v>0</v>
      </c>
      <c r="BR419" s="502">
        <v>0</v>
      </c>
      <c r="BS419" s="502">
        <v>0</v>
      </c>
      <c r="BT419" s="502">
        <v>0</v>
      </c>
      <c r="BU419" s="502">
        <v>0</v>
      </c>
      <c r="BV419" s="502">
        <v>0</v>
      </c>
      <c r="BW419" s="502">
        <v>0</v>
      </c>
      <c r="BX419" s="502">
        <v>0</v>
      </c>
      <c r="BY419" s="502">
        <v>0</v>
      </c>
      <c r="BZ419" s="502">
        <v>0</v>
      </c>
      <c r="CA419" s="502">
        <v>157600</v>
      </c>
      <c r="CB419" s="502">
        <v>0</v>
      </c>
      <c r="CC419" s="503">
        <f t="shared" si="8"/>
        <v>1454734.75</v>
      </c>
      <c r="CD419" s="523"/>
      <c r="CE419" s="523"/>
      <c r="CF419" s="523"/>
      <c r="CG419" s="523"/>
      <c r="CH419" s="523"/>
      <c r="CI419" s="523"/>
    </row>
    <row r="420" spans="1:87" s="524" customFormat="1" x14ac:dyDescent="0.2">
      <c r="A420" s="521" t="s">
        <v>6457</v>
      </c>
      <c r="B420" s="497" t="s">
        <v>41</v>
      </c>
      <c r="C420" s="498" t="s">
        <v>42</v>
      </c>
      <c r="D420" s="499">
        <v>53050</v>
      </c>
      <c r="E420" s="498" t="s">
        <v>965</v>
      </c>
      <c r="F420" s="500" t="s">
        <v>575</v>
      </c>
      <c r="G420" s="501" t="s">
        <v>576</v>
      </c>
      <c r="H420" s="530">
        <v>0</v>
      </c>
      <c r="I420" s="530">
        <v>0</v>
      </c>
      <c r="J420" s="530">
        <v>0</v>
      </c>
      <c r="K420" s="530">
        <v>0</v>
      </c>
      <c r="L420" s="530">
        <v>0</v>
      </c>
      <c r="M420" s="530">
        <v>0</v>
      </c>
      <c r="N420" s="530">
        <v>0</v>
      </c>
      <c r="O420" s="530">
        <v>0</v>
      </c>
      <c r="P420" s="530">
        <v>0</v>
      </c>
      <c r="Q420" s="530">
        <v>0</v>
      </c>
      <c r="R420" s="530">
        <v>0</v>
      </c>
      <c r="S420" s="530">
        <v>0</v>
      </c>
      <c r="T420" s="530">
        <v>0</v>
      </c>
      <c r="U420" s="530">
        <v>0</v>
      </c>
      <c r="V420" s="530">
        <v>0</v>
      </c>
      <c r="W420" s="530">
        <v>0</v>
      </c>
      <c r="X420" s="530">
        <v>0</v>
      </c>
      <c r="Y420" s="530">
        <v>0</v>
      </c>
      <c r="Z420" s="530">
        <v>0</v>
      </c>
      <c r="AA420" s="530">
        <v>0</v>
      </c>
      <c r="AB420" s="530">
        <v>0</v>
      </c>
      <c r="AC420" s="530">
        <v>0</v>
      </c>
      <c r="AD420" s="530">
        <v>0</v>
      </c>
      <c r="AE420" s="530">
        <v>0</v>
      </c>
      <c r="AF420" s="530">
        <v>0</v>
      </c>
      <c r="AG420" s="530">
        <v>0</v>
      </c>
      <c r="AH420" s="530">
        <v>0</v>
      </c>
      <c r="AI420" s="530">
        <v>0</v>
      </c>
      <c r="AJ420" s="530">
        <v>0</v>
      </c>
      <c r="AK420" s="530">
        <v>0</v>
      </c>
      <c r="AL420" s="530">
        <v>0</v>
      </c>
      <c r="AM420" s="530">
        <v>0</v>
      </c>
      <c r="AN420" s="530">
        <v>0</v>
      </c>
      <c r="AO420" s="530">
        <v>0</v>
      </c>
      <c r="AP420" s="530">
        <v>0</v>
      </c>
      <c r="AQ420" s="530">
        <v>0</v>
      </c>
      <c r="AR420" s="530">
        <v>0</v>
      </c>
      <c r="AS420" s="530">
        <v>0</v>
      </c>
      <c r="AT420" s="530">
        <v>0</v>
      </c>
      <c r="AU420" s="530">
        <v>0</v>
      </c>
      <c r="AV420" s="530">
        <v>0</v>
      </c>
      <c r="AW420" s="530">
        <v>0</v>
      </c>
      <c r="AX420" s="530">
        <v>0</v>
      </c>
      <c r="AY420" s="530">
        <v>0</v>
      </c>
      <c r="AZ420" s="530">
        <v>0</v>
      </c>
      <c r="BA420" s="530">
        <v>0</v>
      </c>
      <c r="BB420" s="530">
        <v>0</v>
      </c>
      <c r="BC420" s="530">
        <v>0</v>
      </c>
      <c r="BD420" s="530">
        <v>0</v>
      </c>
      <c r="BE420" s="530">
        <v>0</v>
      </c>
      <c r="BF420" s="530">
        <v>0</v>
      </c>
      <c r="BG420" s="530">
        <v>0</v>
      </c>
      <c r="BH420" s="530">
        <v>0</v>
      </c>
      <c r="BI420" s="530">
        <v>0</v>
      </c>
      <c r="BJ420" s="530">
        <v>0</v>
      </c>
      <c r="BK420" s="530">
        <v>0</v>
      </c>
      <c r="BL420" s="530">
        <v>0</v>
      </c>
      <c r="BM420" s="530">
        <v>0</v>
      </c>
      <c r="BN420" s="530">
        <v>0</v>
      </c>
      <c r="BO420" s="530">
        <v>0</v>
      </c>
      <c r="BP420" s="530">
        <v>0</v>
      </c>
      <c r="BQ420" s="530">
        <v>0</v>
      </c>
      <c r="BR420" s="530">
        <v>0</v>
      </c>
      <c r="BS420" s="530">
        <v>0</v>
      </c>
      <c r="BT420" s="530">
        <v>0</v>
      </c>
      <c r="BU420" s="530">
        <v>0</v>
      </c>
      <c r="BV420" s="530">
        <v>0</v>
      </c>
      <c r="BW420" s="530">
        <v>0</v>
      </c>
      <c r="BX420" s="530">
        <v>0</v>
      </c>
      <c r="BY420" s="530">
        <v>0</v>
      </c>
      <c r="BZ420" s="530">
        <v>0</v>
      </c>
      <c r="CA420" s="530">
        <v>0</v>
      </c>
      <c r="CB420" s="530">
        <v>0</v>
      </c>
      <c r="CC420" s="503">
        <f t="shared" si="8"/>
        <v>0</v>
      </c>
      <c r="CD420" s="523"/>
      <c r="CE420" s="523"/>
      <c r="CF420" s="523"/>
      <c r="CG420" s="523"/>
      <c r="CH420" s="523"/>
      <c r="CI420" s="523"/>
    </row>
    <row r="421" spans="1:87" s="524" customFormat="1" x14ac:dyDescent="0.2">
      <c r="A421" s="521" t="s">
        <v>6457</v>
      </c>
      <c r="B421" s="497" t="s">
        <v>41</v>
      </c>
      <c r="C421" s="498" t="s">
        <v>42</v>
      </c>
      <c r="D421" s="499">
        <v>53050</v>
      </c>
      <c r="E421" s="498" t="s">
        <v>965</v>
      </c>
      <c r="F421" s="500" t="s">
        <v>577</v>
      </c>
      <c r="G421" s="501" t="s">
        <v>6533</v>
      </c>
      <c r="H421" s="502">
        <v>0</v>
      </c>
      <c r="I421" s="502">
        <v>0</v>
      </c>
      <c r="J421" s="502">
        <v>0</v>
      </c>
      <c r="K421" s="502">
        <v>0</v>
      </c>
      <c r="L421" s="502">
        <v>0</v>
      </c>
      <c r="M421" s="502">
        <v>0</v>
      </c>
      <c r="N421" s="502">
        <v>0</v>
      </c>
      <c r="O421" s="502">
        <v>0</v>
      </c>
      <c r="P421" s="502">
        <v>0</v>
      </c>
      <c r="Q421" s="502">
        <v>0</v>
      </c>
      <c r="R421" s="502">
        <v>0</v>
      </c>
      <c r="S421" s="502">
        <v>0</v>
      </c>
      <c r="T421" s="502">
        <v>0</v>
      </c>
      <c r="U421" s="502">
        <v>0</v>
      </c>
      <c r="V421" s="502">
        <v>0</v>
      </c>
      <c r="W421" s="502">
        <v>0</v>
      </c>
      <c r="X421" s="502">
        <v>0</v>
      </c>
      <c r="Y421" s="502">
        <v>0</v>
      </c>
      <c r="Z421" s="502">
        <v>0</v>
      </c>
      <c r="AA421" s="502">
        <v>0</v>
      </c>
      <c r="AB421" s="502">
        <v>0</v>
      </c>
      <c r="AC421" s="502">
        <v>0</v>
      </c>
      <c r="AD421" s="502">
        <v>0</v>
      </c>
      <c r="AE421" s="502">
        <v>0</v>
      </c>
      <c r="AF421" s="502">
        <v>0</v>
      </c>
      <c r="AG421" s="502">
        <v>6757.13</v>
      </c>
      <c r="AH421" s="502">
        <v>0</v>
      </c>
      <c r="AI421" s="502">
        <v>0</v>
      </c>
      <c r="AJ421" s="502">
        <v>0</v>
      </c>
      <c r="AK421" s="502">
        <v>0</v>
      </c>
      <c r="AL421" s="502">
        <v>0</v>
      </c>
      <c r="AM421" s="502">
        <v>0</v>
      </c>
      <c r="AN421" s="502">
        <v>0</v>
      </c>
      <c r="AO421" s="502">
        <v>0</v>
      </c>
      <c r="AP421" s="502">
        <v>0</v>
      </c>
      <c r="AQ421" s="502">
        <v>0</v>
      </c>
      <c r="AR421" s="502">
        <v>0</v>
      </c>
      <c r="AS421" s="502">
        <v>0</v>
      </c>
      <c r="AT421" s="502">
        <v>0</v>
      </c>
      <c r="AU421" s="502">
        <v>0</v>
      </c>
      <c r="AV421" s="502">
        <v>0</v>
      </c>
      <c r="AW421" s="502">
        <v>0</v>
      </c>
      <c r="AX421" s="502">
        <v>0</v>
      </c>
      <c r="AY421" s="502">
        <v>0</v>
      </c>
      <c r="AZ421" s="502">
        <v>0</v>
      </c>
      <c r="BA421" s="502">
        <v>0</v>
      </c>
      <c r="BB421" s="502">
        <v>0</v>
      </c>
      <c r="BC421" s="502">
        <v>0</v>
      </c>
      <c r="BD421" s="502">
        <v>0</v>
      </c>
      <c r="BE421" s="502">
        <v>0</v>
      </c>
      <c r="BF421" s="502">
        <v>0</v>
      </c>
      <c r="BG421" s="502">
        <v>0</v>
      </c>
      <c r="BH421" s="502">
        <v>0</v>
      </c>
      <c r="BI421" s="502">
        <v>0</v>
      </c>
      <c r="BJ421" s="502">
        <v>0</v>
      </c>
      <c r="BK421" s="502">
        <v>0</v>
      </c>
      <c r="BL421" s="502">
        <v>0</v>
      </c>
      <c r="BM421" s="502">
        <v>0</v>
      </c>
      <c r="BN421" s="502">
        <v>0</v>
      </c>
      <c r="BO421" s="502">
        <v>29800</v>
      </c>
      <c r="BP421" s="502">
        <v>0</v>
      </c>
      <c r="BQ421" s="502">
        <v>0</v>
      </c>
      <c r="BR421" s="502">
        <v>0</v>
      </c>
      <c r="BS421" s="502">
        <v>0</v>
      </c>
      <c r="BT421" s="502">
        <v>0</v>
      </c>
      <c r="BU421" s="502">
        <v>0</v>
      </c>
      <c r="BV421" s="502">
        <v>0</v>
      </c>
      <c r="BW421" s="502">
        <v>0</v>
      </c>
      <c r="BX421" s="502">
        <v>0</v>
      </c>
      <c r="BY421" s="502">
        <v>0</v>
      </c>
      <c r="BZ421" s="502">
        <v>0</v>
      </c>
      <c r="CA421" s="502">
        <v>0</v>
      </c>
      <c r="CB421" s="502">
        <v>0</v>
      </c>
      <c r="CC421" s="503">
        <f t="shared" si="8"/>
        <v>36557.129999999997</v>
      </c>
      <c r="CD421" s="523"/>
      <c r="CE421" s="523"/>
      <c r="CF421" s="523"/>
      <c r="CG421" s="523"/>
      <c r="CH421" s="523"/>
      <c r="CI421" s="523"/>
    </row>
    <row r="422" spans="1:87" s="524" customFormat="1" x14ac:dyDescent="0.2">
      <c r="A422" s="521" t="s">
        <v>6457</v>
      </c>
      <c r="B422" s="497" t="s">
        <v>41</v>
      </c>
      <c r="C422" s="498" t="s">
        <v>42</v>
      </c>
      <c r="D422" s="499">
        <v>53050</v>
      </c>
      <c r="E422" s="498" t="s">
        <v>965</v>
      </c>
      <c r="F422" s="500" t="s">
        <v>579</v>
      </c>
      <c r="G422" s="501" t="s">
        <v>6534</v>
      </c>
      <c r="H422" s="530">
        <v>0</v>
      </c>
      <c r="I422" s="531">
        <v>0</v>
      </c>
      <c r="J422" s="531">
        <v>0</v>
      </c>
      <c r="K422" s="531">
        <v>0</v>
      </c>
      <c r="L422" s="531">
        <v>0</v>
      </c>
      <c r="M422" s="531">
        <v>0</v>
      </c>
      <c r="N422" s="531">
        <v>0</v>
      </c>
      <c r="O422" s="531">
        <v>0</v>
      </c>
      <c r="P422" s="531">
        <v>0</v>
      </c>
      <c r="Q422" s="531">
        <v>0</v>
      </c>
      <c r="R422" s="531">
        <v>0</v>
      </c>
      <c r="S422" s="531">
        <v>0</v>
      </c>
      <c r="T422" s="531">
        <v>0</v>
      </c>
      <c r="U422" s="531">
        <v>0</v>
      </c>
      <c r="V422" s="531">
        <v>0</v>
      </c>
      <c r="W422" s="531">
        <v>0</v>
      </c>
      <c r="X422" s="531">
        <v>0</v>
      </c>
      <c r="Y422" s="531">
        <v>0</v>
      </c>
      <c r="Z422" s="531">
        <v>0</v>
      </c>
      <c r="AA422" s="531">
        <v>0</v>
      </c>
      <c r="AB422" s="531">
        <v>0</v>
      </c>
      <c r="AC422" s="531">
        <v>0</v>
      </c>
      <c r="AD422" s="531">
        <v>0</v>
      </c>
      <c r="AE422" s="531">
        <v>0</v>
      </c>
      <c r="AF422" s="531">
        <v>0</v>
      </c>
      <c r="AG422" s="531">
        <v>0</v>
      </c>
      <c r="AH422" s="531">
        <v>0</v>
      </c>
      <c r="AI422" s="531">
        <v>0</v>
      </c>
      <c r="AJ422" s="531">
        <v>0</v>
      </c>
      <c r="AK422" s="531">
        <v>0</v>
      </c>
      <c r="AL422" s="531">
        <v>0</v>
      </c>
      <c r="AM422" s="531">
        <v>0</v>
      </c>
      <c r="AN422" s="531">
        <v>0</v>
      </c>
      <c r="AO422" s="531">
        <v>0</v>
      </c>
      <c r="AP422" s="531">
        <v>0</v>
      </c>
      <c r="AQ422" s="531">
        <v>0</v>
      </c>
      <c r="AR422" s="531">
        <v>0</v>
      </c>
      <c r="AS422" s="531">
        <v>0</v>
      </c>
      <c r="AT422" s="531">
        <v>0</v>
      </c>
      <c r="AU422" s="531">
        <v>0</v>
      </c>
      <c r="AV422" s="531">
        <v>0</v>
      </c>
      <c r="AW422" s="531">
        <v>0</v>
      </c>
      <c r="AX422" s="531">
        <v>0</v>
      </c>
      <c r="AY422" s="531">
        <v>0</v>
      </c>
      <c r="AZ422" s="531">
        <v>0</v>
      </c>
      <c r="BA422" s="531">
        <v>0</v>
      </c>
      <c r="BB422" s="531">
        <v>0</v>
      </c>
      <c r="BC422" s="531">
        <v>0</v>
      </c>
      <c r="BD422" s="531">
        <v>0</v>
      </c>
      <c r="BE422" s="531">
        <v>0</v>
      </c>
      <c r="BF422" s="531">
        <v>0</v>
      </c>
      <c r="BG422" s="531">
        <v>0</v>
      </c>
      <c r="BH422" s="531">
        <v>0</v>
      </c>
      <c r="BI422" s="531">
        <v>0</v>
      </c>
      <c r="BJ422" s="531">
        <v>0</v>
      </c>
      <c r="BK422" s="531">
        <v>0</v>
      </c>
      <c r="BL422" s="531">
        <v>0</v>
      </c>
      <c r="BM422" s="531">
        <v>0</v>
      </c>
      <c r="BN422" s="531">
        <v>0</v>
      </c>
      <c r="BO422" s="531">
        <v>0</v>
      </c>
      <c r="BP422" s="531">
        <v>0</v>
      </c>
      <c r="BQ422" s="531">
        <v>0</v>
      </c>
      <c r="BR422" s="531">
        <v>0</v>
      </c>
      <c r="BS422" s="531">
        <v>0</v>
      </c>
      <c r="BT422" s="531">
        <v>0</v>
      </c>
      <c r="BU422" s="531">
        <v>0</v>
      </c>
      <c r="BV422" s="531">
        <v>0</v>
      </c>
      <c r="BW422" s="531">
        <v>0</v>
      </c>
      <c r="BX422" s="531">
        <v>0</v>
      </c>
      <c r="BY422" s="531">
        <v>0</v>
      </c>
      <c r="BZ422" s="531">
        <v>0</v>
      </c>
      <c r="CA422" s="531">
        <v>0</v>
      </c>
      <c r="CB422" s="531">
        <v>0</v>
      </c>
      <c r="CC422" s="503">
        <f t="shared" si="8"/>
        <v>0</v>
      </c>
      <c r="CD422" s="523"/>
      <c r="CE422" s="523"/>
      <c r="CF422" s="523"/>
      <c r="CG422" s="523"/>
      <c r="CH422" s="523"/>
      <c r="CI422" s="523"/>
    </row>
    <row r="423" spans="1:87" s="524" customFormat="1" x14ac:dyDescent="0.2">
      <c r="A423" s="521" t="s">
        <v>6457</v>
      </c>
      <c r="B423" s="497" t="s">
        <v>41</v>
      </c>
      <c r="C423" s="498" t="s">
        <v>42</v>
      </c>
      <c r="D423" s="499">
        <v>53050</v>
      </c>
      <c r="E423" s="498" t="s">
        <v>965</v>
      </c>
      <c r="F423" s="500" t="s">
        <v>581</v>
      </c>
      <c r="G423" s="501" t="s">
        <v>6535</v>
      </c>
      <c r="H423" s="530">
        <v>0</v>
      </c>
      <c r="I423" s="530">
        <v>0</v>
      </c>
      <c r="J423" s="530">
        <v>0</v>
      </c>
      <c r="K423" s="530">
        <v>0</v>
      </c>
      <c r="L423" s="530">
        <v>0</v>
      </c>
      <c r="M423" s="530">
        <v>0</v>
      </c>
      <c r="N423" s="530">
        <v>0</v>
      </c>
      <c r="O423" s="530">
        <v>0</v>
      </c>
      <c r="P423" s="530">
        <v>0</v>
      </c>
      <c r="Q423" s="530">
        <v>0</v>
      </c>
      <c r="R423" s="530">
        <v>0</v>
      </c>
      <c r="S423" s="530">
        <v>0</v>
      </c>
      <c r="T423" s="530">
        <v>0</v>
      </c>
      <c r="U423" s="530">
        <v>0</v>
      </c>
      <c r="V423" s="530">
        <v>0</v>
      </c>
      <c r="W423" s="530">
        <v>0</v>
      </c>
      <c r="X423" s="530">
        <v>0</v>
      </c>
      <c r="Y423" s="530">
        <v>0</v>
      </c>
      <c r="Z423" s="530">
        <v>0</v>
      </c>
      <c r="AA423" s="530">
        <v>0</v>
      </c>
      <c r="AB423" s="530">
        <v>0</v>
      </c>
      <c r="AC423" s="530">
        <v>0</v>
      </c>
      <c r="AD423" s="530">
        <v>0</v>
      </c>
      <c r="AE423" s="530">
        <v>0</v>
      </c>
      <c r="AF423" s="530">
        <v>0</v>
      </c>
      <c r="AG423" s="530">
        <v>0</v>
      </c>
      <c r="AH423" s="530">
        <v>0</v>
      </c>
      <c r="AI423" s="530">
        <v>0</v>
      </c>
      <c r="AJ423" s="530">
        <v>0</v>
      </c>
      <c r="AK423" s="530">
        <v>0</v>
      </c>
      <c r="AL423" s="530">
        <v>0</v>
      </c>
      <c r="AM423" s="530">
        <v>0</v>
      </c>
      <c r="AN423" s="530">
        <v>0</v>
      </c>
      <c r="AO423" s="530">
        <v>0</v>
      </c>
      <c r="AP423" s="530">
        <v>0</v>
      </c>
      <c r="AQ423" s="530">
        <v>0</v>
      </c>
      <c r="AR423" s="530">
        <v>0</v>
      </c>
      <c r="AS423" s="530">
        <v>0</v>
      </c>
      <c r="AT423" s="530">
        <v>0</v>
      </c>
      <c r="AU423" s="530">
        <v>0</v>
      </c>
      <c r="AV423" s="530">
        <v>0</v>
      </c>
      <c r="AW423" s="530">
        <v>0</v>
      </c>
      <c r="AX423" s="530">
        <v>0</v>
      </c>
      <c r="AY423" s="530">
        <v>0</v>
      </c>
      <c r="AZ423" s="530">
        <v>0</v>
      </c>
      <c r="BA423" s="530">
        <v>0</v>
      </c>
      <c r="BB423" s="530">
        <v>0</v>
      </c>
      <c r="BC423" s="530">
        <v>0</v>
      </c>
      <c r="BD423" s="530">
        <v>0</v>
      </c>
      <c r="BE423" s="530">
        <v>0</v>
      </c>
      <c r="BF423" s="530">
        <v>0</v>
      </c>
      <c r="BG423" s="530">
        <v>0</v>
      </c>
      <c r="BH423" s="530">
        <v>0</v>
      </c>
      <c r="BI423" s="530">
        <v>0</v>
      </c>
      <c r="BJ423" s="530">
        <v>0</v>
      </c>
      <c r="BK423" s="530">
        <v>0</v>
      </c>
      <c r="BL423" s="530">
        <v>0</v>
      </c>
      <c r="BM423" s="530">
        <v>0</v>
      </c>
      <c r="BN423" s="530">
        <v>0</v>
      </c>
      <c r="BO423" s="530">
        <v>0</v>
      </c>
      <c r="BP423" s="530">
        <v>0</v>
      </c>
      <c r="BQ423" s="530">
        <v>0</v>
      </c>
      <c r="BR423" s="530">
        <v>0</v>
      </c>
      <c r="BS423" s="530">
        <v>0</v>
      </c>
      <c r="BT423" s="530">
        <v>0</v>
      </c>
      <c r="BU423" s="530">
        <v>0</v>
      </c>
      <c r="BV423" s="530">
        <v>0</v>
      </c>
      <c r="BW423" s="530">
        <v>0</v>
      </c>
      <c r="BX423" s="530">
        <v>0</v>
      </c>
      <c r="BY423" s="530">
        <v>0</v>
      </c>
      <c r="BZ423" s="530">
        <v>0</v>
      </c>
      <c r="CA423" s="530">
        <v>0</v>
      </c>
      <c r="CB423" s="530">
        <v>0</v>
      </c>
      <c r="CC423" s="503">
        <f t="shared" si="8"/>
        <v>0</v>
      </c>
      <c r="CD423" s="523"/>
      <c r="CE423" s="523"/>
      <c r="CF423" s="523"/>
      <c r="CG423" s="523"/>
      <c r="CH423" s="523"/>
      <c r="CI423" s="523"/>
    </row>
    <row r="424" spans="1:87" s="524" customFormat="1" x14ac:dyDescent="0.2">
      <c r="A424" s="521" t="s">
        <v>6457</v>
      </c>
      <c r="B424" s="497" t="s">
        <v>41</v>
      </c>
      <c r="C424" s="498" t="s">
        <v>42</v>
      </c>
      <c r="D424" s="499">
        <v>53050</v>
      </c>
      <c r="E424" s="498" t="s">
        <v>965</v>
      </c>
      <c r="F424" s="500" t="s">
        <v>583</v>
      </c>
      <c r="G424" s="501" t="s">
        <v>6536</v>
      </c>
      <c r="H424" s="502">
        <v>0</v>
      </c>
      <c r="I424" s="502">
        <v>0</v>
      </c>
      <c r="J424" s="502">
        <v>0</v>
      </c>
      <c r="K424" s="502">
        <v>0</v>
      </c>
      <c r="L424" s="502">
        <v>0</v>
      </c>
      <c r="M424" s="502">
        <v>0</v>
      </c>
      <c r="N424" s="502">
        <v>0</v>
      </c>
      <c r="O424" s="502">
        <v>0</v>
      </c>
      <c r="P424" s="502">
        <v>0</v>
      </c>
      <c r="Q424" s="502">
        <v>0</v>
      </c>
      <c r="R424" s="502">
        <v>0</v>
      </c>
      <c r="S424" s="502">
        <v>0</v>
      </c>
      <c r="T424" s="502">
        <v>0</v>
      </c>
      <c r="U424" s="502">
        <v>0</v>
      </c>
      <c r="V424" s="502">
        <v>0</v>
      </c>
      <c r="W424" s="502">
        <v>0</v>
      </c>
      <c r="X424" s="502">
        <v>0</v>
      </c>
      <c r="Y424" s="502">
        <v>0</v>
      </c>
      <c r="Z424" s="502">
        <v>0</v>
      </c>
      <c r="AA424" s="502">
        <v>0</v>
      </c>
      <c r="AB424" s="502">
        <v>0</v>
      </c>
      <c r="AC424" s="502">
        <v>0</v>
      </c>
      <c r="AD424" s="502">
        <v>0</v>
      </c>
      <c r="AE424" s="502">
        <v>0</v>
      </c>
      <c r="AF424" s="502">
        <v>0</v>
      </c>
      <c r="AG424" s="502">
        <v>0</v>
      </c>
      <c r="AH424" s="502">
        <v>0</v>
      </c>
      <c r="AI424" s="502">
        <v>0</v>
      </c>
      <c r="AJ424" s="502">
        <v>0</v>
      </c>
      <c r="AK424" s="502">
        <v>0</v>
      </c>
      <c r="AL424" s="502">
        <v>0</v>
      </c>
      <c r="AM424" s="502">
        <v>0</v>
      </c>
      <c r="AN424" s="502">
        <v>0</v>
      </c>
      <c r="AO424" s="502">
        <v>0</v>
      </c>
      <c r="AP424" s="502">
        <v>0</v>
      </c>
      <c r="AQ424" s="502">
        <v>0</v>
      </c>
      <c r="AR424" s="502">
        <v>0</v>
      </c>
      <c r="AS424" s="502">
        <v>0</v>
      </c>
      <c r="AT424" s="502">
        <v>0</v>
      </c>
      <c r="AU424" s="502">
        <v>0</v>
      </c>
      <c r="AV424" s="502">
        <v>0</v>
      </c>
      <c r="AW424" s="502">
        <v>0</v>
      </c>
      <c r="AX424" s="502">
        <v>0</v>
      </c>
      <c r="AY424" s="502">
        <v>0</v>
      </c>
      <c r="AZ424" s="502">
        <v>0</v>
      </c>
      <c r="BA424" s="502">
        <v>0</v>
      </c>
      <c r="BB424" s="502">
        <v>0</v>
      </c>
      <c r="BC424" s="502">
        <v>0</v>
      </c>
      <c r="BD424" s="502">
        <v>0</v>
      </c>
      <c r="BE424" s="502">
        <v>0</v>
      </c>
      <c r="BF424" s="502">
        <v>0</v>
      </c>
      <c r="BG424" s="502">
        <v>0</v>
      </c>
      <c r="BH424" s="502">
        <v>0</v>
      </c>
      <c r="BI424" s="502">
        <v>0</v>
      </c>
      <c r="BJ424" s="502">
        <v>0</v>
      </c>
      <c r="BK424" s="502">
        <v>0</v>
      </c>
      <c r="BL424" s="502">
        <v>0</v>
      </c>
      <c r="BM424" s="502">
        <v>0</v>
      </c>
      <c r="BN424" s="502">
        <v>0</v>
      </c>
      <c r="BO424" s="502">
        <v>4500</v>
      </c>
      <c r="BP424" s="502">
        <v>0</v>
      </c>
      <c r="BQ424" s="502">
        <v>0</v>
      </c>
      <c r="BR424" s="502">
        <v>0</v>
      </c>
      <c r="BS424" s="502">
        <v>0</v>
      </c>
      <c r="BT424" s="502">
        <v>0</v>
      </c>
      <c r="BU424" s="502">
        <v>0</v>
      </c>
      <c r="BV424" s="502">
        <v>0</v>
      </c>
      <c r="BW424" s="502">
        <v>0</v>
      </c>
      <c r="BX424" s="502">
        <v>0</v>
      </c>
      <c r="BY424" s="502">
        <v>0</v>
      </c>
      <c r="BZ424" s="502">
        <v>0</v>
      </c>
      <c r="CA424" s="502">
        <v>0</v>
      </c>
      <c r="CB424" s="502">
        <v>0</v>
      </c>
      <c r="CC424" s="503">
        <f t="shared" si="8"/>
        <v>4500</v>
      </c>
      <c r="CD424" s="523"/>
      <c r="CE424" s="523"/>
      <c r="CF424" s="523"/>
      <c r="CG424" s="523"/>
      <c r="CH424" s="523"/>
      <c r="CI424" s="523"/>
    </row>
    <row r="425" spans="1:87" s="524" customFormat="1" x14ac:dyDescent="0.2">
      <c r="A425" s="521" t="s">
        <v>6457</v>
      </c>
      <c r="B425" s="497" t="s">
        <v>41</v>
      </c>
      <c r="C425" s="498" t="s">
        <v>42</v>
      </c>
      <c r="D425" s="499">
        <v>53050</v>
      </c>
      <c r="E425" s="498" t="s">
        <v>965</v>
      </c>
      <c r="F425" s="500" t="s">
        <v>585</v>
      </c>
      <c r="G425" s="501" t="s">
        <v>6537</v>
      </c>
      <c r="H425" s="502">
        <v>2878980</v>
      </c>
      <c r="I425" s="522">
        <v>0</v>
      </c>
      <c r="J425" s="522">
        <v>594500</v>
      </c>
      <c r="K425" s="522">
        <v>0</v>
      </c>
      <c r="L425" s="522">
        <v>0</v>
      </c>
      <c r="M425" s="522">
        <v>0</v>
      </c>
      <c r="N425" s="522">
        <v>19500670.52</v>
      </c>
      <c r="O425" s="522">
        <v>6074592.1399999997</v>
      </c>
      <c r="P425" s="522">
        <v>0</v>
      </c>
      <c r="Q425" s="522">
        <v>0</v>
      </c>
      <c r="R425" s="522">
        <v>0</v>
      </c>
      <c r="S425" s="522">
        <v>0</v>
      </c>
      <c r="T425" s="522">
        <v>2551600</v>
      </c>
      <c r="U425" s="522">
        <v>4171200</v>
      </c>
      <c r="V425" s="522">
        <v>0</v>
      </c>
      <c r="W425" s="522">
        <v>0</v>
      </c>
      <c r="X425" s="522">
        <v>0</v>
      </c>
      <c r="Y425" s="522">
        <v>0</v>
      </c>
      <c r="Z425" s="522">
        <v>2802999.75</v>
      </c>
      <c r="AA425" s="522">
        <v>0</v>
      </c>
      <c r="AB425" s="522">
        <v>981120</v>
      </c>
      <c r="AC425" s="522">
        <v>0</v>
      </c>
      <c r="AD425" s="522">
        <v>128200</v>
      </c>
      <c r="AE425" s="522">
        <v>0</v>
      </c>
      <c r="AF425" s="522">
        <v>0</v>
      </c>
      <c r="AG425" s="522">
        <v>0</v>
      </c>
      <c r="AH425" s="522">
        <v>1513600</v>
      </c>
      <c r="AI425" s="522">
        <v>1360000</v>
      </c>
      <c r="AJ425" s="522">
        <v>93511</v>
      </c>
      <c r="AK425" s="522">
        <v>0</v>
      </c>
      <c r="AL425" s="522">
        <v>0</v>
      </c>
      <c r="AM425" s="522">
        <v>79000</v>
      </c>
      <c r="AN425" s="522">
        <v>0</v>
      </c>
      <c r="AO425" s="522">
        <v>0</v>
      </c>
      <c r="AP425" s="522">
        <v>113500</v>
      </c>
      <c r="AQ425" s="522">
        <v>0</v>
      </c>
      <c r="AR425" s="522">
        <v>105000</v>
      </c>
      <c r="AS425" s="522">
        <v>0</v>
      </c>
      <c r="AT425" s="522">
        <v>0</v>
      </c>
      <c r="AU425" s="522">
        <v>0</v>
      </c>
      <c r="AV425" s="522">
        <v>0</v>
      </c>
      <c r="AW425" s="522">
        <v>0</v>
      </c>
      <c r="AX425" s="522">
        <v>0</v>
      </c>
      <c r="AY425" s="522">
        <v>283420</v>
      </c>
      <c r="AZ425" s="522">
        <v>0</v>
      </c>
      <c r="BA425" s="522">
        <v>234699.86</v>
      </c>
      <c r="BB425" s="522">
        <v>10101712.039999999</v>
      </c>
      <c r="BC425" s="522">
        <v>0</v>
      </c>
      <c r="BD425" s="522">
        <v>1847905</v>
      </c>
      <c r="BE425" s="522">
        <v>0</v>
      </c>
      <c r="BF425" s="522">
        <v>3323481</v>
      </c>
      <c r="BG425" s="522">
        <v>0</v>
      </c>
      <c r="BH425" s="522">
        <v>911092.5</v>
      </c>
      <c r="BI425" s="522">
        <v>191950</v>
      </c>
      <c r="BJ425" s="522">
        <v>0</v>
      </c>
      <c r="BK425" s="522">
        <v>0</v>
      </c>
      <c r="BL425" s="522">
        <v>1500</v>
      </c>
      <c r="BM425" s="522">
        <v>3909152.87</v>
      </c>
      <c r="BN425" s="522">
        <v>21564</v>
      </c>
      <c r="BO425" s="522">
        <v>0</v>
      </c>
      <c r="BP425" s="522">
        <v>29200</v>
      </c>
      <c r="BQ425" s="522">
        <v>0</v>
      </c>
      <c r="BR425" s="522">
        <v>1436</v>
      </c>
      <c r="BS425" s="522">
        <v>0</v>
      </c>
      <c r="BT425" s="522">
        <v>80000</v>
      </c>
      <c r="BU425" s="522">
        <v>322388.31</v>
      </c>
      <c r="BV425" s="522">
        <v>57750</v>
      </c>
      <c r="BW425" s="522">
        <v>1013840</v>
      </c>
      <c r="BX425" s="522">
        <v>1051203</v>
      </c>
      <c r="BY425" s="522">
        <v>0</v>
      </c>
      <c r="BZ425" s="522">
        <v>1134200</v>
      </c>
      <c r="CA425" s="522">
        <v>1995038.85</v>
      </c>
      <c r="CB425" s="522">
        <v>0</v>
      </c>
      <c r="CC425" s="503">
        <f t="shared" si="8"/>
        <v>69460006.839999989</v>
      </c>
      <c r="CD425" s="523"/>
      <c r="CE425" s="523"/>
      <c r="CF425" s="523"/>
      <c r="CG425" s="523"/>
      <c r="CH425" s="523"/>
      <c r="CI425" s="523"/>
    </row>
    <row r="426" spans="1:87" s="524" customFormat="1" x14ac:dyDescent="0.2">
      <c r="A426" s="521" t="s">
        <v>6457</v>
      </c>
      <c r="B426" s="497" t="s">
        <v>41</v>
      </c>
      <c r="C426" s="498" t="s">
        <v>42</v>
      </c>
      <c r="D426" s="499">
        <v>53050</v>
      </c>
      <c r="E426" s="498" t="s">
        <v>965</v>
      </c>
      <c r="F426" s="500" t="s">
        <v>587</v>
      </c>
      <c r="G426" s="501" t="s">
        <v>588</v>
      </c>
      <c r="H426" s="530">
        <v>0</v>
      </c>
      <c r="I426" s="530">
        <v>0</v>
      </c>
      <c r="J426" s="530">
        <v>0</v>
      </c>
      <c r="K426" s="530">
        <v>0</v>
      </c>
      <c r="L426" s="530">
        <v>0</v>
      </c>
      <c r="M426" s="530">
        <v>0</v>
      </c>
      <c r="N426" s="530">
        <v>0</v>
      </c>
      <c r="O426" s="530">
        <v>0</v>
      </c>
      <c r="P426" s="530">
        <v>0</v>
      </c>
      <c r="Q426" s="530">
        <v>0</v>
      </c>
      <c r="R426" s="530">
        <v>0</v>
      </c>
      <c r="S426" s="530">
        <v>0</v>
      </c>
      <c r="T426" s="530">
        <v>0</v>
      </c>
      <c r="U426" s="530">
        <v>0</v>
      </c>
      <c r="V426" s="530">
        <v>0</v>
      </c>
      <c r="W426" s="530">
        <v>0</v>
      </c>
      <c r="X426" s="530">
        <v>0</v>
      </c>
      <c r="Y426" s="530">
        <v>0</v>
      </c>
      <c r="Z426" s="530">
        <v>0</v>
      </c>
      <c r="AA426" s="530">
        <v>0</v>
      </c>
      <c r="AB426" s="530">
        <v>0</v>
      </c>
      <c r="AC426" s="530">
        <v>0</v>
      </c>
      <c r="AD426" s="530">
        <v>0</v>
      </c>
      <c r="AE426" s="530">
        <v>0</v>
      </c>
      <c r="AF426" s="530">
        <v>0</v>
      </c>
      <c r="AG426" s="530">
        <v>0</v>
      </c>
      <c r="AH426" s="530">
        <v>0</v>
      </c>
      <c r="AI426" s="530">
        <v>0</v>
      </c>
      <c r="AJ426" s="530">
        <v>0</v>
      </c>
      <c r="AK426" s="530">
        <v>0</v>
      </c>
      <c r="AL426" s="530">
        <v>0</v>
      </c>
      <c r="AM426" s="530">
        <v>0</v>
      </c>
      <c r="AN426" s="530">
        <v>0</v>
      </c>
      <c r="AO426" s="530">
        <v>0</v>
      </c>
      <c r="AP426" s="530">
        <v>0</v>
      </c>
      <c r="AQ426" s="530">
        <v>0</v>
      </c>
      <c r="AR426" s="530">
        <v>0</v>
      </c>
      <c r="AS426" s="530">
        <v>0</v>
      </c>
      <c r="AT426" s="530">
        <v>0</v>
      </c>
      <c r="AU426" s="530">
        <v>0</v>
      </c>
      <c r="AV426" s="530">
        <v>0</v>
      </c>
      <c r="AW426" s="530">
        <v>0</v>
      </c>
      <c r="AX426" s="530">
        <v>0</v>
      </c>
      <c r="AY426" s="530">
        <v>0</v>
      </c>
      <c r="AZ426" s="530">
        <v>0</v>
      </c>
      <c r="BA426" s="530">
        <v>0</v>
      </c>
      <c r="BB426" s="530">
        <v>0</v>
      </c>
      <c r="BC426" s="530">
        <v>0</v>
      </c>
      <c r="BD426" s="530">
        <v>0</v>
      </c>
      <c r="BE426" s="530">
        <v>0</v>
      </c>
      <c r="BF426" s="530">
        <v>0</v>
      </c>
      <c r="BG426" s="530">
        <v>0</v>
      </c>
      <c r="BH426" s="530">
        <v>0</v>
      </c>
      <c r="BI426" s="530">
        <v>0</v>
      </c>
      <c r="BJ426" s="530">
        <v>0</v>
      </c>
      <c r="BK426" s="530">
        <v>0</v>
      </c>
      <c r="BL426" s="530">
        <v>0</v>
      </c>
      <c r="BM426" s="530">
        <v>0</v>
      </c>
      <c r="BN426" s="530">
        <v>0</v>
      </c>
      <c r="BO426" s="530">
        <v>0</v>
      </c>
      <c r="BP426" s="530">
        <v>0</v>
      </c>
      <c r="BQ426" s="530">
        <v>0</v>
      </c>
      <c r="BR426" s="530">
        <v>0</v>
      </c>
      <c r="BS426" s="530">
        <v>0</v>
      </c>
      <c r="BT426" s="530">
        <v>0</v>
      </c>
      <c r="BU426" s="530">
        <v>0</v>
      </c>
      <c r="BV426" s="530">
        <v>0</v>
      </c>
      <c r="BW426" s="530">
        <v>0</v>
      </c>
      <c r="BX426" s="530">
        <v>0</v>
      </c>
      <c r="BY426" s="530">
        <v>0</v>
      </c>
      <c r="BZ426" s="530">
        <v>0</v>
      </c>
      <c r="CA426" s="530">
        <v>0</v>
      </c>
      <c r="CB426" s="530">
        <v>0</v>
      </c>
      <c r="CC426" s="503">
        <f t="shared" si="8"/>
        <v>0</v>
      </c>
      <c r="CD426" s="523"/>
      <c r="CE426" s="523"/>
      <c r="CF426" s="523"/>
      <c r="CG426" s="523"/>
      <c r="CH426" s="523"/>
      <c r="CI426" s="523"/>
    </row>
    <row r="427" spans="1:87" s="524" customFormat="1" ht="39" x14ac:dyDescent="0.2">
      <c r="A427" s="521" t="s">
        <v>6457</v>
      </c>
      <c r="B427" s="497" t="s">
        <v>1197</v>
      </c>
      <c r="C427" s="498" t="s">
        <v>1198</v>
      </c>
      <c r="D427" s="499">
        <v>53050</v>
      </c>
      <c r="E427" s="498" t="s">
        <v>965</v>
      </c>
      <c r="F427" s="500" t="s">
        <v>856</v>
      </c>
      <c r="G427" s="501" t="s">
        <v>857</v>
      </c>
      <c r="H427" s="502">
        <v>0</v>
      </c>
      <c r="I427" s="502">
        <v>0</v>
      </c>
      <c r="J427" s="502">
        <v>0</v>
      </c>
      <c r="K427" s="502">
        <v>0</v>
      </c>
      <c r="L427" s="502">
        <v>0</v>
      </c>
      <c r="M427" s="502">
        <v>0</v>
      </c>
      <c r="N427" s="502">
        <v>18648000</v>
      </c>
      <c r="O427" s="502">
        <v>0</v>
      </c>
      <c r="P427" s="502">
        <v>0</v>
      </c>
      <c r="Q427" s="502">
        <v>0</v>
      </c>
      <c r="R427" s="502">
        <v>0</v>
      </c>
      <c r="S427" s="502">
        <v>0</v>
      </c>
      <c r="T427" s="502">
        <v>0</v>
      </c>
      <c r="U427" s="502">
        <v>0</v>
      </c>
      <c r="V427" s="502">
        <v>0</v>
      </c>
      <c r="W427" s="502">
        <v>0</v>
      </c>
      <c r="X427" s="502">
        <v>0</v>
      </c>
      <c r="Y427" s="502">
        <v>0</v>
      </c>
      <c r="Z427" s="502">
        <v>0</v>
      </c>
      <c r="AA427" s="502">
        <v>0</v>
      </c>
      <c r="AB427" s="502">
        <v>0</v>
      </c>
      <c r="AC427" s="502">
        <v>0</v>
      </c>
      <c r="AD427" s="502">
        <v>0</v>
      </c>
      <c r="AE427" s="502">
        <v>0</v>
      </c>
      <c r="AF427" s="502">
        <v>0</v>
      </c>
      <c r="AG427" s="502">
        <v>0</v>
      </c>
      <c r="AH427" s="502">
        <v>0</v>
      </c>
      <c r="AI427" s="502">
        <v>35049000</v>
      </c>
      <c r="AJ427" s="502">
        <v>0</v>
      </c>
      <c r="AK427" s="502">
        <v>0</v>
      </c>
      <c r="AL427" s="502">
        <v>0</v>
      </c>
      <c r="AM427" s="502">
        <v>0</v>
      </c>
      <c r="AN427" s="502">
        <v>0</v>
      </c>
      <c r="AO427" s="502">
        <v>0</v>
      </c>
      <c r="AP427" s="502">
        <v>0</v>
      </c>
      <c r="AQ427" s="502">
        <v>0</v>
      </c>
      <c r="AR427" s="502">
        <v>0</v>
      </c>
      <c r="AS427" s="502">
        <v>0</v>
      </c>
      <c r="AT427" s="502">
        <v>0</v>
      </c>
      <c r="AU427" s="502">
        <v>0</v>
      </c>
      <c r="AV427" s="502">
        <v>0</v>
      </c>
      <c r="AW427" s="502">
        <v>0</v>
      </c>
      <c r="AX427" s="502">
        <v>0</v>
      </c>
      <c r="AY427" s="502">
        <v>0</v>
      </c>
      <c r="AZ427" s="502">
        <v>0</v>
      </c>
      <c r="BA427" s="502">
        <v>0</v>
      </c>
      <c r="BB427" s="502">
        <v>0</v>
      </c>
      <c r="BC427" s="502">
        <v>0</v>
      </c>
      <c r="BD427" s="502">
        <v>0</v>
      </c>
      <c r="BE427" s="502">
        <v>0</v>
      </c>
      <c r="BF427" s="502">
        <v>0</v>
      </c>
      <c r="BG427" s="502">
        <v>0</v>
      </c>
      <c r="BH427" s="502">
        <v>0</v>
      </c>
      <c r="BI427" s="502">
        <v>0</v>
      </c>
      <c r="BJ427" s="502">
        <v>0</v>
      </c>
      <c r="BK427" s="502">
        <v>0</v>
      </c>
      <c r="BL427" s="502">
        <v>0</v>
      </c>
      <c r="BM427" s="502">
        <v>13965000</v>
      </c>
      <c r="BN427" s="502">
        <v>0</v>
      </c>
      <c r="BO427" s="502">
        <v>0</v>
      </c>
      <c r="BP427" s="502">
        <v>0</v>
      </c>
      <c r="BQ427" s="502">
        <v>0</v>
      </c>
      <c r="BR427" s="502">
        <v>0</v>
      </c>
      <c r="BS427" s="502">
        <v>0</v>
      </c>
      <c r="BT427" s="502">
        <v>0</v>
      </c>
      <c r="BU427" s="502">
        <v>0</v>
      </c>
      <c r="BV427" s="502">
        <v>0</v>
      </c>
      <c r="BW427" s="502">
        <v>0</v>
      </c>
      <c r="BX427" s="502">
        <v>0</v>
      </c>
      <c r="BY427" s="502">
        <v>0</v>
      </c>
      <c r="BZ427" s="502">
        <v>0</v>
      </c>
      <c r="CA427" s="502">
        <v>0</v>
      </c>
      <c r="CB427" s="502">
        <v>0</v>
      </c>
      <c r="CC427" s="503">
        <f t="shared" si="8"/>
        <v>67662000</v>
      </c>
      <c r="CD427" s="523"/>
      <c r="CE427" s="523"/>
      <c r="CF427" s="523"/>
      <c r="CG427" s="523"/>
      <c r="CH427" s="523"/>
      <c r="CI427" s="523"/>
    </row>
    <row r="428" spans="1:87" s="524" customFormat="1" ht="39" x14ac:dyDescent="0.2">
      <c r="A428" s="521" t="s">
        <v>6457</v>
      </c>
      <c r="B428" s="497" t="s">
        <v>1197</v>
      </c>
      <c r="C428" s="498" t="s">
        <v>1198</v>
      </c>
      <c r="D428" s="499">
        <v>53050</v>
      </c>
      <c r="E428" s="498" t="s">
        <v>965</v>
      </c>
      <c r="F428" s="500" t="s">
        <v>2393</v>
      </c>
      <c r="G428" s="501" t="s">
        <v>858</v>
      </c>
      <c r="H428" s="502">
        <v>0</v>
      </c>
      <c r="I428" s="522">
        <v>0</v>
      </c>
      <c r="J428" s="522">
        <v>0</v>
      </c>
      <c r="K428" s="522">
        <v>0</v>
      </c>
      <c r="L428" s="522">
        <v>0</v>
      </c>
      <c r="M428" s="522">
        <v>0</v>
      </c>
      <c r="N428" s="522">
        <v>0</v>
      </c>
      <c r="O428" s="522">
        <v>0</v>
      </c>
      <c r="P428" s="522">
        <v>0</v>
      </c>
      <c r="Q428" s="522">
        <v>0</v>
      </c>
      <c r="R428" s="522">
        <v>0</v>
      </c>
      <c r="S428" s="522">
        <v>0</v>
      </c>
      <c r="T428" s="522">
        <v>0</v>
      </c>
      <c r="U428" s="522">
        <v>0</v>
      </c>
      <c r="V428" s="522">
        <v>0</v>
      </c>
      <c r="W428" s="522">
        <v>0</v>
      </c>
      <c r="X428" s="522">
        <v>0</v>
      </c>
      <c r="Y428" s="522">
        <v>0</v>
      </c>
      <c r="Z428" s="522">
        <v>0</v>
      </c>
      <c r="AA428" s="522">
        <v>63900</v>
      </c>
      <c r="AB428" s="522">
        <v>0</v>
      </c>
      <c r="AC428" s="522">
        <v>0</v>
      </c>
      <c r="AD428" s="522">
        <v>0</v>
      </c>
      <c r="AE428" s="522">
        <v>0</v>
      </c>
      <c r="AF428" s="522">
        <v>0</v>
      </c>
      <c r="AG428" s="522">
        <v>0</v>
      </c>
      <c r="AH428" s="522">
        <v>0</v>
      </c>
      <c r="AI428" s="522">
        <v>52717.01</v>
      </c>
      <c r="AJ428" s="522">
        <v>0</v>
      </c>
      <c r="AK428" s="522">
        <v>0</v>
      </c>
      <c r="AL428" s="522">
        <v>0</v>
      </c>
      <c r="AM428" s="522">
        <v>0</v>
      </c>
      <c r="AN428" s="522">
        <v>0</v>
      </c>
      <c r="AO428" s="522">
        <v>0</v>
      </c>
      <c r="AP428" s="522">
        <v>0</v>
      </c>
      <c r="AQ428" s="522">
        <v>0</v>
      </c>
      <c r="AR428" s="522">
        <v>0</v>
      </c>
      <c r="AS428" s="522">
        <v>0</v>
      </c>
      <c r="AT428" s="522">
        <v>0</v>
      </c>
      <c r="AU428" s="522">
        <v>0</v>
      </c>
      <c r="AV428" s="522">
        <v>0</v>
      </c>
      <c r="AW428" s="522">
        <v>0</v>
      </c>
      <c r="AX428" s="522">
        <v>0</v>
      </c>
      <c r="AY428" s="522">
        <v>0</v>
      </c>
      <c r="AZ428" s="522">
        <v>0</v>
      </c>
      <c r="BA428" s="522">
        <v>0</v>
      </c>
      <c r="BB428" s="522">
        <v>0</v>
      </c>
      <c r="BC428" s="522">
        <v>0</v>
      </c>
      <c r="BD428" s="522">
        <v>0</v>
      </c>
      <c r="BE428" s="522">
        <v>0</v>
      </c>
      <c r="BF428" s="522">
        <v>0</v>
      </c>
      <c r="BG428" s="522">
        <v>0</v>
      </c>
      <c r="BH428" s="522">
        <v>0</v>
      </c>
      <c r="BI428" s="522">
        <v>0</v>
      </c>
      <c r="BJ428" s="522">
        <v>0</v>
      </c>
      <c r="BK428" s="522">
        <v>0</v>
      </c>
      <c r="BL428" s="522">
        <v>0</v>
      </c>
      <c r="BM428" s="522">
        <v>19982.57</v>
      </c>
      <c r="BN428" s="522">
        <v>0</v>
      </c>
      <c r="BO428" s="522">
        <v>0</v>
      </c>
      <c r="BP428" s="522">
        <v>0</v>
      </c>
      <c r="BQ428" s="522">
        <v>0</v>
      </c>
      <c r="BR428" s="522">
        <v>0</v>
      </c>
      <c r="BS428" s="522">
        <v>0</v>
      </c>
      <c r="BT428" s="522">
        <v>0</v>
      </c>
      <c r="BU428" s="522">
        <v>0</v>
      </c>
      <c r="BV428" s="522">
        <v>0</v>
      </c>
      <c r="BW428" s="522">
        <v>0</v>
      </c>
      <c r="BX428" s="522">
        <v>0</v>
      </c>
      <c r="BY428" s="522">
        <v>0</v>
      </c>
      <c r="BZ428" s="522">
        <v>0</v>
      </c>
      <c r="CA428" s="522">
        <v>0</v>
      </c>
      <c r="CB428" s="522">
        <v>0</v>
      </c>
      <c r="CC428" s="503">
        <f t="shared" si="8"/>
        <v>136599.58000000002</v>
      </c>
      <c r="CD428" s="523"/>
      <c r="CE428" s="523"/>
      <c r="CF428" s="523"/>
      <c r="CG428" s="523"/>
      <c r="CH428" s="523"/>
      <c r="CI428" s="523"/>
    </row>
    <row r="429" spans="1:87" s="524" customFormat="1" ht="39" x14ac:dyDescent="0.2">
      <c r="A429" s="521" t="s">
        <v>6457</v>
      </c>
      <c r="B429" s="497" t="s">
        <v>1197</v>
      </c>
      <c r="C429" s="498" t="s">
        <v>1198</v>
      </c>
      <c r="D429" s="499"/>
      <c r="E429" s="498"/>
      <c r="F429" s="500" t="s">
        <v>859</v>
      </c>
      <c r="G429" s="501" t="s">
        <v>860</v>
      </c>
      <c r="H429" s="502">
        <v>0</v>
      </c>
      <c r="I429" s="502">
        <v>0</v>
      </c>
      <c r="J429" s="502">
        <v>0</v>
      </c>
      <c r="K429" s="502">
        <v>0</v>
      </c>
      <c r="L429" s="502">
        <v>0</v>
      </c>
      <c r="M429" s="502">
        <v>0</v>
      </c>
      <c r="N429" s="502">
        <v>0</v>
      </c>
      <c r="O429" s="502">
        <v>0</v>
      </c>
      <c r="P429" s="502">
        <v>0</v>
      </c>
      <c r="Q429" s="502">
        <v>0</v>
      </c>
      <c r="R429" s="502">
        <v>0</v>
      </c>
      <c r="S429" s="502">
        <v>0</v>
      </c>
      <c r="T429" s="502">
        <v>0</v>
      </c>
      <c r="U429" s="502">
        <v>0</v>
      </c>
      <c r="V429" s="502">
        <v>0</v>
      </c>
      <c r="W429" s="502">
        <v>0</v>
      </c>
      <c r="X429" s="502">
        <v>0</v>
      </c>
      <c r="Y429" s="502">
        <v>0</v>
      </c>
      <c r="Z429" s="502">
        <v>0</v>
      </c>
      <c r="AA429" s="502">
        <v>0</v>
      </c>
      <c r="AB429" s="502">
        <v>0</v>
      </c>
      <c r="AC429" s="502">
        <v>0</v>
      </c>
      <c r="AD429" s="502">
        <v>0</v>
      </c>
      <c r="AE429" s="502">
        <v>0</v>
      </c>
      <c r="AF429" s="502">
        <v>0</v>
      </c>
      <c r="AG429" s="502">
        <v>0</v>
      </c>
      <c r="AH429" s="502">
        <v>0</v>
      </c>
      <c r="AI429" s="502">
        <v>0</v>
      </c>
      <c r="AJ429" s="502">
        <v>0</v>
      </c>
      <c r="AK429" s="502">
        <v>0</v>
      </c>
      <c r="AL429" s="502">
        <v>0</v>
      </c>
      <c r="AM429" s="502">
        <v>0</v>
      </c>
      <c r="AN429" s="502">
        <v>0</v>
      </c>
      <c r="AO429" s="502">
        <v>0</v>
      </c>
      <c r="AP429" s="502">
        <v>0</v>
      </c>
      <c r="AQ429" s="502">
        <v>0</v>
      </c>
      <c r="AR429" s="502">
        <v>0</v>
      </c>
      <c r="AS429" s="502">
        <v>0</v>
      </c>
      <c r="AT429" s="502">
        <v>0</v>
      </c>
      <c r="AU429" s="502">
        <v>0</v>
      </c>
      <c r="AV429" s="502">
        <v>0</v>
      </c>
      <c r="AW429" s="502">
        <v>0</v>
      </c>
      <c r="AX429" s="502">
        <v>0</v>
      </c>
      <c r="AY429" s="502">
        <v>0</v>
      </c>
      <c r="AZ429" s="502">
        <v>0</v>
      </c>
      <c r="BA429" s="502">
        <v>0</v>
      </c>
      <c r="BB429" s="502">
        <v>0</v>
      </c>
      <c r="BC429" s="502">
        <v>0</v>
      </c>
      <c r="BD429" s="502">
        <v>0</v>
      </c>
      <c r="BE429" s="502">
        <v>0</v>
      </c>
      <c r="BF429" s="502">
        <v>0</v>
      </c>
      <c r="BG429" s="502">
        <v>0</v>
      </c>
      <c r="BH429" s="502">
        <v>0</v>
      </c>
      <c r="BI429" s="502">
        <v>0</v>
      </c>
      <c r="BJ429" s="502">
        <v>0</v>
      </c>
      <c r="BK429" s="502">
        <v>0</v>
      </c>
      <c r="BL429" s="502">
        <v>0</v>
      </c>
      <c r="BM429" s="502">
        <v>0</v>
      </c>
      <c r="BN429" s="502">
        <v>0</v>
      </c>
      <c r="BO429" s="502">
        <v>0</v>
      </c>
      <c r="BP429" s="502">
        <v>0</v>
      </c>
      <c r="BQ429" s="502">
        <v>0</v>
      </c>
      <c r="BR429" s="502">
        <v>0</v>
      </c>
      <c r="BS429" s="502">
        <v>0</v>
      </c>
      <c r="BT429" s="502">
        <v>0</v>
      </c>
      <c r="BU429" s="502">
        <v>0</v>
      </c>
      <c r="BV429" s="502">
        <v>0</v>
      </c>
      <c r="BW429" s="502">
        <v>0</v>
      </c>
      <c r="BX429" s="502">
        <v>0</v>
      </c>
      <c r="BY429" s="502">
        <v>0</v>
      </c>
      <c r="BZ429" s="502">
        <v>0</v>
      </c>
      <c r="CA429" s="502">
        <v>0</v>
      </c>
      <c r="CB429" s="502">
        <v>0</v>
      </c>
      <c r="CC429" s="503">
        <f t="shared" ref="CC429:CC434" si="9">SUM(H429:CB429)</f>
        <v>0</v>
      </c>
      <c r="CD429" s="523"/>
      <c r="CE429" s="523"/>
      <c r="CF429" s="523"/>
      <c r="CG429" s="523"/>
      <c r="CH429" s="523"/>
      <c r="CI429" s="523"/>
    </row>
    <row r="430" spans="1:87" s="524" customFormat="1" ht="39" x14ac:dyDescent="0.2">
      <c r="A430" s="521" t="s">
        <v>6457</v>
      </c>
      <c r="B430" s="497" t="s">
        <v>1197</v>
      </c>
      <c r="C430" s="498" t="s">
        <v>1198</v>
      </c>
      <c r="D430" s="499"/>
      <c r="E430" s="498"/>
      <c r="F430" s="500" t="s">
        <v>861</v>
      </c>
      <c r="G430" s="501" t="s">
        <v>862</v>
      </c>
      <c r="H430" s="502">
        <v>0</v>
      </c>
      <c r="I430" s="502">
        <v>0</v>
      </c>
      <c r="J430" s="502">
        <v>0</v>
      </c>
      <c r="K430" s="502">
        <v>0</v>
      </c>
      <c r="L430" s="502">
        <v>0</v>
      </c>
      <c r="M430" s="502">
        <v>0</v>
      </c>
      <c r="N430" s="502">
        <v>0</v>
      </c>
      <c r="O430" s="502">
        <v>0</v>
      </c>
      <c r="P430" s="502">
        <v>0</v>
      </c>
      <c r="Q430" s="502">
        <v>0</v>
      </c>
      <c r="R430" s="502">
        <v>0</v>
      </c>
      <c r="S430" s="502">
        <v>0</v>
      </c>
      <c r="T430" s="502">
        <v>0</v>
      </c>
      <c r="U430" s="502">
        <v>0</v>
      </c>
      <c r="V430" s="502">
        <v>0</v>
      </c>
      <c r="W430" s="502">
        <v>0</v>
      </c>
      <c r="X430" s="502">
        <v>0</v>
      </c>
      <c r="Y430" s="502">
        <v>0</v>
      </c>
      <c r="Z430" s="502">
        <v>0</v>
      </c>
      <c r="AA430" s="502">
        <v>0</v>
      </c>
      <c r="AB430" s="502">
        <v>0</v>
      </c>
      <c r="AC430" s="502">
        <v>111500</v>
      </c>
      <c r="AD430" s="502">
        <v>0</v>
      </c>
      <c r="AE430" s="502">
        <v>0</v>
      </c>
      <c r="AF430" s="502">
        <v>0</v>
      </c>
      <c r="AG430" s="502">
        <v>0</v>
      </c>
      <c r="AH430" s="502">
        <v>0</v>
      </c>
      <c r="AI430" s="502">
        <v>91364883.269999996</v>
      </c>
      <c r="AJ430" s="502">
        <v>0</v>
      </c>
      <c r="AK430" s="502">
        <v>0</v>
      </c>
      <c r="AL430" s="502">
        <v>0</v>
      </c>
      <c r="AM430" s="502">
        <v>0</v>
      </c>
      <c r="AN430" s="502">
        <v>0</v>
      </c>
      <c r="AO430" s="502">
        <v>0</v>
      </c>
      <c r="AP430" s="502">
        <v>0</v>
      </c>
      <c r="AQ430" s="502">
        <v>0</v>
      </c>
      <c r="AR430" s="502">
        <v>0</v>
      </c>
      <c r="AS430" s="502">
        <v>0</v>
      </c>
      <c r="AT430" s="502">
        <v>0</v>
      </c>
      <c r="AU430" s="502">
        <v>0</v>
      </c>
      <c r="AV430" s="502">
        <v>0</v>
      </c>
      <c r="AW430" s="502">
        <v>0</v>
      </c>
      <c r="AX430" s="502">
        <v>0</v>
      </c>
      <c r="AY430" s="502">
        <v>0</v>
      </c>
      <c r="AZ430" s="502">
        <v>0</v>
      </c>
      <c r="BA430" s="502">
        <v>0</v>
      </c>
      <c r="BB430" s="502">
        <v>0</v>
      </c>
      <c r="BC430" s="502">
        <v>0</v>
      </c>
      <c r="BD430" s="502">
        <v>0</v>
      </c>
      <c r="BE430" s="502">
        <v>0</v>
      </c>
      <c r="BF430" s="502">
        <v>0</v>
      </c>
      <c r="BG430" s="502">
        <v>0</v>
      </c>
      <c r="BH430" s="502">
        <v>0</v>
      </c>
      <c r="BI430" s="502">
        <v>0</v>
      </c>
      <c r="BJ430" s="502">
        <v>0</v>
      </c>
      <c r="BK430" s="502">
        <v>0</v>
      </c>
      <c r="BL430" s="502">
        <v>0</v>
      </c>
      <c r="BM430" s="502">
        <v>431014936.91000003</v>
      </c>
      <c r="BN430" s="502">
        <v>0</v>
      </c>
      <c r="BO430" s="502">
        <v>0</v>
      </c>
      <c r="BP430" s="502">
        <v>0</v>
      </c>
      <c r="BQ430" s="502">
        <v>0</v>
      </c>
      <c r="BR430" s="502">
        <v>0</v>
      </c>
      <c r="BS430" s="502">
        <v>0</v>
      </c>
      <c r="BT430" s="502">
        <v>0</v>
      </c>
      <c r="BU430" s="502">
        <v>0</v>
      </c>
      <c r="BV430" s="502">
        <v>0</v>
      </c>
      <c r="BW430" s="502">
        <v>0</v>
      </c>
      <c r="BX430" s="502">
        <v>0</v>
      </c>
      <c r="BY430" s="502">
        <v>0</v>
      </c>
      <c r="BZ430" s="502">
        <v>0</v>
      </c>
      <c r="CA430" s="502">
        <v>0</v>
      </c>
      <c r="CB430" s="502">
        <v>0</v>
      </c>
      <c r="CC430" s="503">
        <f t="shared" si="9"/>
        <v>522491320.18000001</v>
      </c>
      <c r="CD430" s="523"/>
      <c r="CE430" s="523"/>
      <c r="CF430" s="523"/>
      <c r="CG430" s="523"/>
      <c r="CH430" s="523"/>
      <c r="CI430" s="523"/>
    </row>
    <row r="431" spans="1:87" s="524" customFormat="1" ht="39" x14ac:dyDescent="0.2">
      <c r="A431" s="521" t="s">
        <v>6457</v>
      </c>
      <c r="B431" s="497" t="s">
        <v>1197</v>
      </c>
      <c r="C431" s="498" t="s">
        <v>1198</v>
      </c>
      <c r="D431" s="499">
        <v>53050</v>
      </c>
      <c r="E431" s="498" t="s">
        <v>965</v>
      </c>
      <c r="F431" s="500" t="s">
        <v>560</v>
      </c>
      <c r="G431" s="501" t="s">
        <v>1061</v>
      </c>
      <c r="H431" s="502">
        <v>2668242.06</v>
      </c>
      <c r="I431" s="502">
        <v>0</v>
      </c>
      <c r="J431" s="502">
        <v>0</v>
      </c>
      <c r="K431" s="502">
        <v>0</v>
      </c>
      <c r="L431" s="502">
        <v>0</v>
      </c>
      <c r="M431" s="502">
        <v>0</v>
      </c>
      <c r="N431" s="502">
        <v>2542124.0099999998</v>
      </c>
      <c r="O431" s="502">
        <v>0</v>
      </c>
      <c r="P431" s="502">
        <v>0</v>
      </c>
      <c r="Q431" s="502">
        <v>0</v>
      </c>
      <c r="R431" s="502">
        <v>0</v>
      </c>
      <c r="S431" s="502">
        <v>0</v>
      </c>
      <c r="T431" s="502">
        <v>0</v>
      </c>
      <c r="U431" s="502">
        <v>0</v>
      </c>
      <c r="V431" s="502">
        <v>0</v>
      </c>
      <c r="W431" s="502">
        <v>0</v>
      </c>
      <c r="X431" s="502">
        <v>0</v>
      </c>
      <c r="Y431" s="502">
        <v>0</v>
      </c>
      <c r="Z431" s="502">
        <v>0</v>
      </c>
      <c r="AA431" s="502">
        <v>1874.18</v>
      </c>
      <c r="AB431" s="502">
        <v>0</v>
      </c>
      <c r="AC431" s="502">
        <v>0</v>
      </c>
      <c r="AD431" s="502">
        <v>0</v>
      </c>
      <c r="AE431" s="502">
        <v>0</v>
      </c>
      <c r="AF431" s="502">
        <v>0</v>
      </c>
      <c r="AG431" s="502">
        <v>0</v>
      </c>
      <c r="AH431" s="502">
        <v>0</v>
      </c>
      <c r="AI431" s="502">
        <v>5327643.38</v>
      </c>
      <c r="AJ431" s="502">
        <v>0</v>
      </c>
      <c r="AK431" s="502">
        <v>0</v>
      </c>
      <c r="AL431" s="502">
        <v>0</v>
      </c>
      <c r="AM431" s="502">
        <v>0</v>
      </c>
      <c r="AN431" s="502">
        <v>0</v>
      </c>
      <c r="AO431" s="502">
        <v>0</v>
      </c>
      <c r="AP431" s="502">
        <v>0</v>
      </c>
      <c r="AQ431" s="502">
        <v>0</v>
      </c>
      <c r="AR431" s="502">
        <v>0</v>
      </c>
      <c r="AS431" s="502">
        <v>0</v>
      </c>
      <c r="AT431" s="502">
        <v>0</v>
      </c>
      <c r="AU431" s="502">
        <v>3618998.43</v>
      </c>
      <c r="AV431" s="502">
        <v>0</v>
      </c>
      <c r="AW431" s="502">
        <v>0</v>
      </c>
      <c r="AX431" s="502">
        <v>0</v>
      </c>
      <c r="AY431" s="502">
        <v>0</v>
      </c>
      <c r="AZ431" s="502">
        <v>0</v>
      </c>
      <c r="BA431" s="502">
        <v>0</v>
      </c>
      <c r="BB431" s="502">
        <v>2141010.19</v>
      </c>
      <c r="BC431" s="502">
        <v>0</v>
      </c>
      <c r="BD431" s="502">
        <v>0</v>
      </c>
      <c r="BE431" s="502">
        <v>0</v>
      </c>
      <c r="BF431" s="502">
        <v>0</v>
      </c>
      <c r="BG431" s="502">
        <v>0</v>
      </c>
      <c r="BH431" s="502">
        <v>0</v>
      </c>
      <c r="BI431" s="502">
        <v>0</v>
      </c>
      <c r="BJ431" s="502">
        <v>0</v>
      </c>
      <c r="BK431" s="502">
        <v>0</v>
      </c>
      <c r="BL431" s="502">
        <v>0</v>
      </c>
      <c r="BM431" s="502">
        <v>4562879.46</v>
      </c>
      <c r="BN431" s="502">
        <v>0</v>
      </c>
      <c r="BO431" s="502">
        <v>0</v>
      </c>
      <c r="BP431" s="502">
        <v>0</v>
      </c>
      <c r="BQ431" s="502">
        <v>0</v>
      </c>
      <c r="BR431" s="502">
        <v>0</v>
      </c>
      <c r="BS431" s="502">
        <v>0</v>
      </c>
      <c r="BT431" s="502">
        <v>52486.81</v>
      </c>
      <c r="BU431" s="502">
        <v>0</v>
      </c>
      <c r="BV431" s="502">
        <v>0</v>
      </c>
      <c r="BW431" s="502">
        <v>0</v>
      </c>
      <c r="BX431" s="502">
        <v>0</v>
      </c>
      <c r="BY431" s="502">
        <v>0</v>
      </c>
      <c r="BZ431" s="502">
        <v>0</v>
      </c>
      <c r="CA431" s="502">
        <v>0</v>
      </c>
      <c r="CB431" s="502">
        <v>0</v>
      </c>
      <c r="CC431" s="503">
        <f t="shared" si="9"/>
        <v>20915258.519999996</v>
      </c>
      <c r="CD431" s="523"/>
      <c r="CE431" s="523"/>
      <c r="CF431" s="523"/>
      <c r="CG431" s="523"/>
      <c r="CH431" s="523"/>
      <c r="CI431" s="523"/>
    </row>
    <row r="432" spans="1:87" s="524" customFormat="1" ht="39" x14ac:dyDescent="0.2">
      <c r="A432" s="521" t="s">
        <v>6457</v>
      </c>
      <c r="B432" s="497" t="s">
        <v>1197</v>
      </c>
      <c r="C432" s="498" t="s">
        <v>1198</v>
      </c>
      <c r="D432" s="499"/>
      <c r="E432" s="498"/>
      <c r="F432" s="500" t="s">
        <v>863</v>
      </c>
      <c r="G432" s="501" t="s">
        <v>864</v>
      </c>
      <c r="H432" s="502">
        <v>0</v>
      </c>
      <c r="I432" s="502">
        <v>0</v>
      </c>
      <c r="J432" s="502">
        <v>0</v>
      </c>
      <c r="K432" s="502">
        <v>0</v>
      </c>
      <c r="L432" s="502">
        <v>0</v>
      </c>
      <c r="M432" s="502">
        <v>0</v>
      </c>
      <c r="N432" s="502">
        <v>930339246.08000004</v>
      </c>
      <c r="O432" s="502">
        <v>0</v>
      </c>
      <c r="P432" s="502">
        <v>0</v>
      </c>
      <c r="Q432" s="502">
        <v>0</v>
      </c>
      <c r="R432" s="502">
        <v>0</v>
      </c>
      <c r="S432" s="502">
        <v>0</v>
      </c>
      <c r="T432" s="502">
        <v>0</v>
      </c>
      <c r="U432" s="502">
        <v>0</v>
      </c>
      <c r="V432" s="502">
        <v>0</v>
      </c>
      <c r="W432" s="502">
        <v>0</v>
      </c>
      <c r="X432" s="502">
        <v>0</v>
      </c>
      <c r="Y432" s="502">
        <v>0</v>
      </c>
      <c r="Z432" s="502">
        <v>0</v>
      </c>
      <c r="AA432" s="502">
        <v>228900</v>
      </c>
      <c r="AB432" s="502">
        <v>0</v>
      </c>
      <c r="AC432" s="502">
        <v>0</v>
      </c>
      <c r="AD432" s="502">
        <v>0</v>
      </c>
      <c r="AE432" s="502">
        <v>0</v>
      </c>
      <c r="AF432" s="502">
        <v>0</v>
      </c>
      <c r="AG432" s="502">
        <v>0</v>
      </c>
      <c r="AH432" s="502">
        <v>0</v>
      </c>
      <c r="AI432" s="502">
        <v>67122448.799999997</v>
      </c>
      <c r="AJ432" s="502">
        <v>0</v>
      </c>
      <c r="AK432" s="502">
        <v>0</v>
      </c>
      <c r="AL432" s="502">
        <v>0</v>
      </c>
      <c r="AM432" s="502">
        <v>0</v>
      </c>
      <c r="AN432" s="502">
        <v>0</v>
      </c>
      <c r="AO432" s="502">
        <v>0</v>
      </c>
      <c r="AP432" s="502">
        <v>0</v>
      </c>
      <c r="AQ432" s="502">
        <v>0</v>
      </c>
      <c r="AR432" s="502">
        <v>0</v>
      </c>
      <c r="AS432" s="502">
        <v>0</v>
      </c>
      <c r="AT432" s="502">
        <v>0</v>
      </c>
      <c r="AU432" s="502">
        <v>25564823.850000001</v>
      </c>
      <c r="AV432" s="502">
        <v>0</v>
      </c>
      <c r="AW432" s="502">
        <v>0</v>
      </c>
      <c r="AX432" s="502">
        <v>0</v>
      </c>
      <c r="AY432" s="502">
        <v>0</v>
      </c>
      <c r="AZ432" s="502">
        <v>0</v>
      </c>
      <c r="BA432" s="502">
        <v>0</v>
      </c>
      <c r="BB432" s="502">
        <v>533297890.72000003</v>
      </c>
      <c r="BC432" s="502">
        <v>0</v>
      </c>
      <c r="BD432" s="502">
        <v>0</v>
      </c>
      <c r="BE432" s="502">
        <v>0</v>
      </c>
      <c r="BF432" s="502">
        <v>0</v>
      </c>
      <c r="BG432" s="502">
        <v>0</v>
      </c>
      <c r="BH432" s="502">
        <v>0</v>
      </c>
      <c r="BI432" s="502">
        <v>0</v>
      </c>
      <c r="BJ432" s="502">
        <v>0</v>
      </c>
      <c r="BK432" s="502">
        <v>0</v>
      </c>
      <c r="BL432" s="502">
        <v>0</v>
      </c>
      <c r="BM432" s="502">
        <v>423410173.38</v>
      </c>
      <c r="BN432" s="502">
        <v>0</v>
      </c>
      <c r="BO432" s="502">
        <v>0</v>
      </c>
      <c r="BP432" s="502">
        <v>0</v>
      </c>
      <c r="BQ432" s="502">
        <v>0</v>
      </c>
      <c r="BR432" s="502">
        <v>0</v>
      </c>
      <c r="BS432" s="502">
        <v>0</v>
      </c>
      <c r="BT432" s="502">
        <v>0</v>
      </c>
      <c r="BU432" s="502">
        <v>0</v>
      </c>
      <c r="BV432" s="502">
        <v>0</v>
      </c>
      <c r="BW432" s="502">
        <v>0</v>
      </c>
      <c r="BX432" s="502">
        <v>0</v>
      </c>
      <c r="BY432" s="502">
        <v>0</v>
      </c>
      <c r="BZ432" s="502">
        <v>0</v>
      </c>
      <c r="CA432" s="502">
        <v>0</v>
      </c>
      <c r="CB432" s="502">
        <v>0</v>
      </c>
      <c r="CC432" s="503">
        <f t="shared" si="9"/>
        <v>1979963482.8299999</v>
      </c>
      <c r="CD432" s="523"/>
      <c r="CE432" s="523"/>
      <c r="CF432" s="523"/>
      <c r="CG432" s="523"/>
      <c r="CH432" s="523"/>
      <c r="CI432" s="523"/>
    </row>
    <row r="433" spans="1:87" s="524" customFormat="1" ht="39" x14ac:dyDescent="0.2">
      <c r="A433" s="521" t="s">
        <v>6457</v>
      </c>
      <c r="B433" s="497" t="s">
        <v>1197</v>
      </c>
      <c r="C433" s="498" t="s">
        <v>1198</v>
      </c>
      <c r="D433" s="499">
        <v>53050</v>
      </c>
      <c r="E433" s="498" t="s">
        <v>965</v>
      </c>
      <c r="F433" s="500" t="s">
        <v>865</v>
      </c>
      <c r="G433" s="501" t="s">
        <v>866</v>
      </c>
      <c r="H433" s="530">
        <v>0</v>
      </c>
      <c r="I433" s="531">
        <v>0</v>
      </c>
      <c r="J433" s="531">
        <v>0</v>
      </c>
      <c r="K433" s="531">
        <v>0</v>
      </c>
      <c r="L433" s="531">
        <v>0</v>
      </c>
      <c r="M433" s="531">
        <v>0</v>
      </c>
      <c r="N433" s="531">
        <v>0</v>
      </c>
      <c r="O433" s="531">
        <v>0</v>
      </c>
      <c r="P433" s="531">
        <v>0</v>
      </c>
      <c r="Q433" s="531">
        <v>0</v>
      </c>
      <c r="R433" s="531">
        <v>0</v>
      </c>
      <c r="S433" s="531">
        <v>0</v>
      </c>
      <c r="T433" s="531">
        <v>0</v>
      </c>
      <c r="U433" s="531">
        <v>0</v>
      </c>
      <c r="V433" s="531">
        <v>0</v>
      </c>
      <c r="W433" s="531">
        <v>0</v>
      </c>
      <c r="X433" s="531">
        <v>0</v>
      </c>
      <c r="Y433" s="531">
        <v>0</v>
      </c>
      <c r="Z433" s="531">
        <v>0</v>
      </c>
      <c r="AA433" s="531">
        <v>0</v>
      </c>
      <c r="AB433" s="531">
        <v>0</v>
      </c>
      <c r="AC433" s="531">
        <v>0</v>
      </c>
      <c r="AD433" s="531">
        <v>0</v>
      </c>
      <c r="AE433" s="531">
        <v>0</v>
      </c>
      <c r="AF433" s="531">
        <v>0</v>
      </c>
      <c r="AG433" s="531">
        <v>0</v>
      </c>
      <c r="AH433" s="531">
        <v>0</v>
      </c>
      <c r="AI433" s="531">
        <v>0</v>
      </c>
      <c r="AJ433" s="531">
        <v>0</v>
      </c>
      <c r="AK433" s="531">
        <v>0</v>
      </c>
      <c r="AL433" s="531">
        <v>0</v>
      </c>
      <c r="AM433" s="531">
        <v>0</v>
      </c>
      <c r="AN433" s="531">
        <v>0</v>
      </c>
      <c r="AO433" s="531">
        <v>0</v>
      </c>
      <c r="AP433" s="531">
        <v>0</v>
      </c>
      <c r="AQ433" s="531">
        <v>0</v>
      </c>
      <c r="AR433" s="531">
        <v>0</v>
      </c>
      <c r="AS433" s="531">
        <v>0</v>
      </c>
      <c r="AT433" s="531">
        <v>0</v>
      </c>
      <c r="AU433" s="531">
        <v>0</v>
      </c>
      <c r="AV433" s="531">
        <v>0</v>
      </c>
      <c r="AW433" s="531">
        <v>0</v>
      </c>
      <c r="AX433" s="531">
        <v>0</v>
      </c>
      <c r="AY433" s="531">
        <v>0</v>
      </c>
      <c r="AZ433" s="531">
        <v>0</v>
      </c>
      <c r="BA433" s="531">
        <v>0</v>
      </c>
      <c r="BB433" s="531">
        <v>0</v>
      </c>
      <c r="BC433" s="531">
        <v>0</v>
      </c>
      <c r="BD433" s="531">
        <v>0</v>
      </c>
      <c r="BE433" s="531">
        <v>0</v>
      </c>
      <c r="BF433" s="531">
        <v>0</v>
      </c>
      <c r="BG433" s="531">
        <v>0</v>
      </c>
      <c r="BH433" s="531">
        <v>0</v>
      </c>
      <c r="BI433" s="531">
        <v>0</v>
      </c>
      <c r="BJ433" s="531">
        <v>0</v>
      </c>
      <c r="BK433" s="531">
        <v>0</v>
      </c>
      <c r="BL433" s="531">
        <v>0</v>
      </c>
      <c r="BM433" s="531">
        <v>0</v>
      </c>
      <c r="BN433" s="531">
        <v>0</v>
      </c>
      <c r="BO433" s="531">
        <v>0</v>
      </c>
      <c r="BP433" s="531">
        <v>0</v>
      </c>
      <c r="BQ433" s="531">
        <v>0</v>
      </c>
      <c r="BR433" s="531">
        <v>0</v>
      </c>
      <c r="BS433" s="531">
        <v>0</v>
      </c>
      <c r="BT433" s="531">
        <v>0</v>
      </c>
      <c r="BU433" s="531">
        <v>0</v>
      </c>
      <c r="BV433" s="531">
        <v>0</v>
      </c>
      <c r="BW433" s="531">
        <v>0</v>
      </c>
      <c r="BX433" s="531">
        <v>0</v>
      </c>
      <c r="BY433" s="531">
        <v>0</v>
      </c>
      <c r="BZ433" s="531">
        <v>0</v>
      </c>
      <c r="CA433" s="531">
        <v>0</v>
      </c>
      <c r="CB433" s="531">
        <v>0</v>
      </c>
      <c r="CC433" s="503">
        <f t="shared" si="9"/>
        <v>0</v>
      </c>
      <c r="CD433" s="523"/>
      <c r="CE433" s="523"/>
      <c r="CF433" s="523"/>
      <c r="CG433" s="523"/>
      <c r="CH433" s="523"/>
      <c r="CI433" s="523"/>
    </row>
    <row r="434" spans="1:87" s="524" customFormat="1" ht="39" x14ac:dyDescent="0.2">
      <c r="A434" s="521" t="s">
        <v>6457</v>
      </c>
      <c r="B434" s="497" t="s">
        <v>1197</v>
      </c>
      <c r="C434" s="498" t="s">
        <v>1198</v>
      </c>
      <c r="D434" s="499">
        <v>53050</v>
      </c>
      <c r="E434" s="498" t="s">
        <v>965</v>
      </c>
      <c r="F434" s="500" t="s">
        <v>561</v>
      </c>
      <c r="G434" s="501" t="s">
        <v>1062</v>
      </c>
      <c r="H434" s="502">
        <v>0</v>
      </c>
      <c r="I434" s="522">
        <v>0</v>
      </c>
      <c r="J434" s="522">
        <v>0</v>
      </c>
      <c r="K434" s="522">
        <v>0</v>
      </c>
      <c r="L434" s="522">
        <v>0</v>
      </c>
      <c r="M434" s="522">
        <v>0</v>
      </c>
      <c r="N434" s="522">
        <v>0</v>
      </c>
      <c r="O434" s="522">
        <v>0</v>
      </c>
      <c r="P434" s="522">
        <v>0</v>
      </c>
      <c r="Q434" s="522">
        <v>0</v>
      </c>
      <c r="R434" s="522">
        <v>0</v>
      </c>
      <c r="S434" s="522">
        <v>0</v>
      </c>
      <c r="T434" s="522">
        <v>0</v>
      </c>
      <c r="U434" s="522">
        <v>0</v>
      </c>
      <c r="V434" s="522">
        <v>0</v>
      </c>
      <c r="W434" s="522">
        <v>0</v>
      </c>
      <c r="X434" s="522">
        <v>0</v>
      </c>
      <c r="Y434" s="522">
        <v>0</v>
      </c>
      <c r="Z434" s="522">
        <v>0</v>
      </c>
      <c r="AA434" s="522">
        <v>0</v>
      </c>
      <c r="AB434" s="522">
        <v>0</v>
      </c>
      <c r="AC434" s="522">
        <v>590269.4</v>
      </c>
      <c r="AD434" s="522">
        <v>0</v>
      </c>
      <c r="AE434" s="522">
        <v>0</v>
      </c>
      <c r="AF434" s="522">
        <v>0</v>
      </c>
      <c r="AG434" s="522">
        <v>0</v>
      </c>
      <c r="AH434" s="522">
        <v>0</v>
      </c>
      <c r="AI434" s="522">
        <v>181500</v>
      </c>
      <c r="AJ434" s="522">
        <v>0</v>
      </c>
      <c r="AK434" s="522">
        <v>0</v>
      </c>
      <c r="AL434" s="522">
        <v>0</v>
      </c>
      <c r="AM434" s="522">
        <v>0</v>
      </c>
      <c r="AN434" s="522">
        <v>0</v>
      </c>
      <c r="AO434" s="522">
        <v>0</v>
      </c>
      <c r="AP434" s="522">
        <v>0</v>
      </c>
      <c r="AQ434" s="522">
        <v>0</v>
      </c>
      <c r="AR434" s="522">
        <v>0</v>
      </c>
      <c r="AS434" s="522">
        <v>0</v>
      </c>
      <c r="AT434" s="522">
        <v>0</v>
      </c>
      <c r="AU434" s="522">
        <v>0</v>
      </c>
      <c r="AV434" s="522">
        <v>0</v>
      </c>
      <c r="AW434" s="522">
        <v>0</v>
      </c>
      <c r="AX434" s="522">
        <v>0</v>
      </c>
      <c r="AY434" s="522">
        <v>0</v>
      </c>
      <c r="AZ434" s="522">
        <v>0</v>
      </c>
      <c r="BA434" s="522">
        <v>0</v>
      </c>
      <c r="BB434" s="522">
        <v>0</v>
      </c>
      <c r="BC434" s="522">
        <v>0</v>
      </c>
      <c r="BD434" s="522">
        <v>0</v>
      </c>
      <c r="BE434" s="522">
        <v>0</v>
      </c>
      <c r="BF434" s="522">
        <v>0</v>
      </c>
      <c r="BG434" s="522">
        <v>0</v>
      </c>
      <c r="BH434" s="522">
        <v>0</v>
      </c>
      <c r="BI434" s="522">
        <v>0</v>
      </c>
      <c r="BJ434" s="522">
        <v>0</v>
      </c>
      <c r="BK434" s="522">
        <v>0</v>
      </c>
      <c r="BL434" s="522">
        <v>0</v>
      </c>
      <c r="BM434" s="522">
        <v>28218</v>
      </c>
      <c r="BN434" s="522">
        <v>0</v>
      </c>
      <c r="BO434" s="522">
        <v>0</v>
      </c>
      <c r="BP434" s="522">
        <v>0</v>
      </c>
      <c r="BQ434" s="522">
        <v>0</v>
      </c>
      <c r="BR434" s="522">
        <v>0</v>
      </c>
      <c r="BS434" s="522">
        <v>0</v>
      </c>
      <c r="BT434" s="522">
        <v>241540</v>
      </c>
      <c r="BU434" s="522">
        <v>0</v>
      </c>
      <c r="BV434" s="522">
        <v>0</v>
      </c>
      <c r="BW434" s="522">
        <v>0</v>
      </c>
      <c r="BX434" s="522">
        <v>0</v>
      </c>
      <c r="BY434" s="522">
        <v>0</v>
      </c>
      <c r="BZ434" s="522">
        <v>0</v>
      </c>
      <c r="CA434" s="522">
        <v>0</v>
      </c>
      <c r="CB434" s="522">
        <v>0</v>
      </c>
      <c r="CC434" s="503">
        <f t="shared" si="9"/>
        <v>1041527.4</v>
      </c>
      <c r="CD434" s="523"/>
      <c r="CE434" s="523"/>
      <c r="CF434" s="523"/>
      <c r="CG434" s="523"/>
      <c r="CH434" s="523"/>
      <c r="CI434" s="523"/>
    </row>
    <row r="435" spans="1:87" x14ac:dyDescent="0.2">
      <c r="B435" s="536"/>
      <c r="C435" s="537"/>
      <c r="D435" s="538"/>
      <c r="E435" s="539"/>
      <c r="H435" s="541"/>
      <c r="I435" s="541"/>
      <c r="J435" s="541"/>
      <c r="K435" s="541"/>
      <c r="L435" s="541"/>
      <c r="M435" s="541"/>
      <c r="N435" s="541"/>
      <c r="O435" s="541"/>
      <c r="P435" s="541"/>
      <c r="Q435" s="541"/>
      <c r="R435" s="541"/>
      <c r="S435" s="541"/>
      <c r="T435" s="541"/>
      <c r="U435" s="541"/>
      <c r="V435" s="541"/>
      <c r="W435" s="541"/>
      <c r="X435" s="541"/>
      <c r="Y435" s="541"/>
      <c r="Z435" s="541"/>
      <c r="AA435" s="541"/>
      <c r="AB435" s="541"/>
      <c r="AC435" s="541"/>
      <c r="AD435" s="541"/>
      <c r="AE435" s="541"/>
      <c r="AF435" s="541"/>
      <c r="AG435" s="541"/>
      <c r="AH435" s="541"/>
      <c r="AI435" s="541"/>
      <c r="AJ435" s="541"/>
      <c r="AK435" s="541"/>
      <c r="AL435" s="541"/>
      <c r="AM435" s="541"/>
      <c r="AN435" s="541"/>
      <c r="AO435" s="541"/>
      <c r="AP435" s="541"/>
      <c r="AQ435" s="541"/>
      <c r="AR435" s="541"/>
      <c r="AS435" s="541"/>
      <c r="AT435" s="541"/>
      <c r="AU435" s="541"/>
      <c r="AV435" s="541"/>
      <c r="AW435" s="541"/>
      <c r="AX435" s="541"/>
      <c r="AY435" s="541"/>
      <c r="AZ435" s="541"/>
      <c r="BA435" s="541"/>
      <c r="BB435" s="541"/>
      <c r="BC435" s="541"/>
      <c r="BD435" s="541"/>
      <c r="BE435" s="541"/>
      <c r="BF435" s="541"/>
      <c r="BG435" s="541"/>
      <c r="BH435" s="541"/>
      <c r="BI435" s="541"/>
      <c r="BJ435" s="541"/>
      <c r="BK435" s="541"/>
      <c r="BL435" s="541"/>
      <c r="BM435" s="541"/>
      <c r="BN435" s="541"/>
      <c r="BO435" s="541"/>
      <c r="BP435" s="541"/>
      <c r="BQ435" s="541"/>
      <c r="BR435" s="541"/>
      <c r="BS435" s="541"/>
      <c r="BT435" s="541"/>
      <c r="BU435" s="541"/>
      <c r="BV435" s="541"/>
      <c r="BW435" s="541"/>
      <c r="BX435" s="541"/>
      <c r="BY435" s="541"/>
      <c r="BZ435" s="541"/>
      <c r="CA435" s="541"/>
      <c r="CB435" s="541"/>
      <c r="CC435" s="542"/>
    </row>
  </sheetData>
  <autoFilter ref="A3:CC434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11">
    <mergeCell ref="AI3:AT3"/>
    <mergeCell ref="B1:G1"/>
    <mergeCell ref="B2:G2"/>
    <mergeCell ref="H3:M3"/>
    <mergeCell ref="N3:Y3"/>
    <mergeCell ref="Z3:AH3"/>
    <mergeCell ref="AU3:BA3"/>
    <mergeCell ref="BB3:BL3"/>
    <mergeCell ref="BM3:BS3"/>
    <mergeCell ref="BT3:CB3"/>
    <mergeCell ref="CC4:CC5"/>
  </mergeCells>
  <pageMargins left="0.23622047244094491" right="0.15748031496062992" top="0.74803149606299213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C1:M59"/>
  <sheetViews>
    <sheetView zoomScale="90" zoomScaleNormal="90" workbookViewId="0">
      <selection activeCell="G8" sqref="G8"/>
    </sheetView>
  </sheetViews>
  <sheetFormatPr defaultColWidth="9" defaultRowHeight="21" x14ac:dyDescent="0.35"/>
  <cols>
    <col min="1" max="1" width="2.125" style="5" customWidth="1"/>
    <col min="2" max="2" width="4.625" style="5" customWidth="1"/>
    <col min="3" max="3" width="9" style="92" customWidth="1"/>
    <col min="4" max="4" width="46.875" style="5" customWidth="1"/>
    <col min="5" max="5" width="15.25" style="5" customWidth="1"/>
    <col min="6" max="6" width="17.625" style="92" customWidth="1"/>
    <col min="7" max="7" width="22.5" style="5" customWidth="1"/>
    <col min="8" max="8" width="21.875" style="5" customWidth="1"/>
    <col min="9" max="9" width="19.125" style="5" customWidth="1"/>
    <col min="10" max="10" width="18" style="225" customWidth="1"/>
    <col min="11" max="11" width="26.875" style="213" customWidth="1"/>
    <col min="12" max="12" width="14.375" style="5" bestFit="1" customWidth="1"/>
    <col min="13" max="16384" width="9" style="5"/>
  </cols>
  <sheetData>
    <row r="1" spans="3:13" ht="23.25" x14ac:dyDescent="0.35">
      <c r="C1" s="758" t="s">
        <v>6545</v>
      </c>
      <c r="D1" s="758"/>
      <c r="E1" s="758"/>
      <c r="F1" s="758"/>
      <c r="G1" s="758"/>
      <c r="H1" s="758"/>
      <c r="I1" s="758"/>
    </row>
    <row r="2" spans="3:13" ht="25.9" customHeight="1" thickBot="1" x14ac:dyDescent="0.4">
      <c r="E2" s="409">
        <f>'1.Planfin2564'!I3</f>
        <v>10866</v>
      </c>
      <c r="G2" s="410"/>
    </row>
    <row r="3" spans="3:13" ht="23.25" x14ac:dyDescent="0.35">
      <c r="C3" s="91"/>
      <c r="D3" s="389" t="s">
        <v>687</v>
      </c>
      <c r="E3" s="755" t="s">
        <v>703</v>
      </c>
      <c r="F3" s="756"/>
      <c r="G3" s="756"/>
      <c r="H3" s="757" t="s">
        <v>6262</v>
      </c>
      <c r="I3" s="757"/>
    </row>
    <row r="4" spans="3:13" s="47" customFormat="1" ht="42" x14ac:dyDescent="0.2">
      <c r="C4" s="594">
        <v>1</v>
      </c>
      <c r="D4" s="595" t="s">
        <v>1200</v>
      </c>
      <c r="E4" s="594" t="s">
        <v>606</v>
      </c>
      <c r="F4" s="594" t="s">
        <v>608</v>
      </c>
      <c r="G4" s="613" t="s">
        <v>607</v>
      </c>
      <c r="H4" s="617" t="s">
        <v>606</v>
      </c>
      <c r="I4" s="617" t="s">
        <v>608</v>
      </c>
      <c r="J4" s="301"/>
      <c r="K4" s="302"/>
    </row>
    <row r="5" spans="3:13" x14ac:dyDescent="0.35">
      <c r="C5" s="582">
        <v>41010</v>
      </c>
      <c r="D5" s="447" t="s">
        <v>1227</v>
      </c>
      <c r="E5" s="741">
        <v>56464</v>
      </c>
      <c r="F5" s="583">
        <f>IF(E5=0,"0",G5/E5)</f>
        <v>406.15317618305465</v>
      </c>
      <c r="G5" s="614">
        <f>SUMIF('6.WS-Re-Exp'!$E$3:$E$439,'2.Revenue'!C5,'6.WS-Re-Exp'!$C$3:$C$439)</f>
        <v>22933032.939999998</v>
      </c>
      <c r="H5" s="618">
        <f>VLOOKUP($E$2,CalBudget2564!$C$4:$BN$899,6,0)</f>
        <v>78974.399999999994</v>
      </c>
      <c r="I5" s="619">
        <f>VLOOKUP($E$2,CalBudget2564!$C$4:$BN$899,8,0)</f>
        <v>480.53558389711606</v>
      </c>
      <c r="J5" s="303"/>
      <c r="K5" s="304"/>
    </row>
    <row r="6" spans="3:13" x14ac:dyDescent="0.35">
      <c r="C6" s="582">
        <v>41020</v>
      </c>
      <c r="D6" s="447" t="s">
        <v>5</v>
      </c>
      <c r="E6" s="742">
        <v>612</v>
      </c>
      <c r="F6" s="583">
        <f t="shared" ref="F6:F11" si="0">IF(E6=0,"0",G6/E6)</f>
        <v>0</v>
      </c>
      <c r="G6" s="614">
        <f>SUMIF('6.WS-Re-Exp'!$E$3:$E$439,'2.Revenue'!C6,'6.WS-Re-Exp'!$C$3:$C$439)</f>
        <v>0</v>
      </c>
      <c r="H6" s="618">
        <f>VLOOKUP($E$2,CalBudget2564!$C$4:$BN$899,31,0)</f>
        <v>0</v>
      </c>
      <c r="I6" s="619">
        <f>VLOOKUP($E$2,CalBudget2564!$C$4:$BN$899,28,0)</f>
        <v>1191649.48155625</v>
      </c>
      <c r="J6" s="303"/>
      <c r="K6" s="304"/>
    </row>
    <row r="7" spans="3:13" x14ac:dyDescent="0.35">
      <c r="C7" s="582">
        <v>41030</v>
      </c>
      <c r="D7" s="447" t="s">
        <v>642</v>
      </c>
      <c r="E7" s="742">
        <v>255</v>
      </c>
      <c r="F7" s="583">
        <f t="shared" si="0"/>
        <v>1017.1217647058824</v>
      </c>
      <c r="G7" s="614">
        <f>SUMIF('6.WS-Re-Exp'!$E$3:$E$439,'2.Revenue'!C7,'6.WS-Re-Exp'!$C$3:$C$439)</f>
        <v>259366.05</v>
      </c>
      <c r="H7" s="618">
        <f>VLOOKUP($E$2,CalBudget2564!$C$4:$BN$899,17,0)</f>
        <v>586.98728072617541</v>
      </c>
      <c r="I7" s="619">
        <f>VLOOKUP($E$2,CalBudget2564!$C$4:$BN$899,12,0)</f>
        <v>462.33584282484458</v>
      </c>
      <c r="J7" s="303"/>
      <c r="K7" s="304"/>
    </row>
    <row r="8" spans="3:13" ht="21.6" customHeight="1" x14ac:dyDescent="0.35">
      <c r="C8" s="582">
        <v>41040</v>
      </c>
      <c r="D8" s="447" t="s">
        <v>7</v>
      </c>
      <c r="E8" s="742">
        <v>4352</v>
      </c>
      <c r="F8" s="583">
        <f t="shared" si="0"/>
        <v>427.63088465073531</v>
      </c>
      <c r="G8" s="614">
        <f>SUMIF('6.WS-Re-Exp'!$E$3:$E$439,'2.Revenue'!C8,'6.WS-Re-Exp'!$C$3:$C$439)</f>
        <v>1861049.61</v>
      </c>
      <c r="H8" s="618">
        <f>VLOOKUP($E$2,CalBudget2564!$C$4:$BN$899,15,0)</f>
        <v>5397.4127192738251</v>
      </c>
      <c r="I8" s="619">
        <f>VLOOKUP($E$2,CalBudget2564!$C$4:$BN$899,12,0)</f>
        <v>462.33584282484458</v>
      </c>
      <c r="J8" s="303"/>
      <c r="K8" s="304"/>
    </row>
    <row r="9" spans="3:13" ht="20.45" customHeight="1" x14ac:dyDescent="0.35">
      <c r="C9" s="582">
        <v>41050</v>
      </c>
      <c r="D9" s="447" t="s">
        <v>1229</v>
      </c>
      <c r="E9" s="742">
        <v>6217</v>
      </c>
      <c r="F9" s="583">
        <f t="shared" si="0"/>
        <v>112.36653530641789</v>
      </c>
      <c r="G9" s="614">
        <f>SUMIF('6.WS-Re-Exp'!$E$3:$E$439,'2.Revenue'!C9,'6.WS-Re-Exp'!$C$3:$C$439)</f>
        <v>698582.75</v>
      </c>
      <c r="H9" s="618">
        <f>VLOOKUP($E$2,CalBudget2564!$C$4:$BN$899,18,0)</f>
        <v>3949.2</v>
      </c>
      <c r="I9" s="619">
        <f>VLOOKUP($E$2,CalBudget2564!$C$4:$BN$899,20,0)</f>
        <v>289.78601289121849</v>
      </c>
      <c r="J9" s="303"/>
      <c r="K9" s="304"/>
      <c r="L9" s="11"/>
    </row>
    <row r="10" spans="3:13" x14ac:dyDescent="0.35">
      <c r="C10" s="582">
        <v>41060</v>
      </c>
      <c r="D10" s="447" t="s">
        <v>1228</v>
      </c>
      <c r="E10" s="742">
        <v>590</v>
      </c>
      <c r="F10" s="583">
        <f t="shared" si="0"/>
        <v>340.34067796610168</v>
      </c>
      <c r="G10" s="614">
        <f>SUMIF('6.WS-Re-Exp'!$E$3:$E$439,'2.Revenue'!C10,'6.WS-Re-Exp'!$C$3:$C$439)</f>
        <v>200801</v>
      </c>
      <c r="H10" s="618">
        <f>VLOOKUP($E$2,CalBudget2564!$C$4:$BN$899,22,0)</f>
        <v>5642.4</v>
      </c>
      <c r="I10" s="619">
        <f>VLOOKUP($E$2,CalBudget2564!$C$4:$BN$899,24,0)</f>
        <v>83.469277573373034</v>
      </c>
      <c r="J10" s="303"/>
      <c r="K10" s="304"/>
      <c r="L10" s="11"/>
      <c r="M10" s="6"/>
    </row>
    <row r="11" spans="3:13" x14ac:dyDescent="0.35">
      <c r="C11" s="582">
        <v>41070</v>
      </c>
      <c r="D11" s="447" t="s">
        <v>13</v>
      </c>
      <c r="E11" s="742">
        <v>6390</v>
      </c>
      <c r="F11" s="583">
        <f t="shared" si="0"/>
        <v>356.38406885758997</v>
      </c>
      <c r="G11" s="614">
        <f>SUMIF('6.WS-Re-Exp'!$E$3:$E$439,'2.Revenue'!C11,'6.WS-Re-Exp'!$C$3:$C$439)</f>
        <v>2277294.1999999997</v>
      </c>
      <c r="H11" s="618">
        <f>VLOOKUP($E$2,CalBudget2564!$C$4:$BN$899,33,0)</f>
        <v>2.4</v>
      </c>
      <c r="I11" s="619">
        <f>VLOOKUP($E$2,CalBudget2564!$C$4:$BN$899,28,0)</f>
        <v>1191649.48155625</v>
      </c>
      <c r="J11" s="303"/>
      <c r="K11" s="305"/>
    </row>
    <row r="12" spans="3:13" x14ac:dyDescent="0.35">
      <c r="C12" s="582">
        <v>41111</v>
      </c>
      <c r="D12" s="557" t="s">
        <v>1230</v>
      </c>
      <c r="E12" s="584">
        <f>SUM(E5:E11)</f>
        <v>74880</v>
      </c>
      <c r="F12" s="585"/>
      <c r="G12" s="615">
        <f>SUM(G5:G11)</f>
        <v>28230126.549999997</v>
      </c>
      <c r="H12" s="620">
        <f>SUM(H5:H11)</f>
        <v>94552.799999999974</v>
      </c>
      <c r="I12" s="621"/>
      <c r="K12" s="303"/>
      <c r="L12" s="300"/>
    </row>
    <row r="13" spans="3:13" x14ac:dyDescent="0.35">
      <c r="C13" s="596">
        <v>2</v>
      </c>
      <c r="D13" s="597" t="s">
        <v>1201</v>
      </c>
      <c r="E13" s="592" t="s">
        <v>718</v>
      </c>
      <c r="F13" s="593" t="s">
        <v>605</v>
      </c>
      <c r="G13" s="616" t="s">
        <v>686</v>
      </c>
      <c r="H13" s="624" t="s">
        <v>718</v>
      </c>
      <c r="I13" s="625" t="s">
        <v>605</v>
      </c>
    </row>
    <row r="14" spans="3:13" x14ac:dyDescent="0.35">
      <c r="C14" s="582">
        <v>42010</v>
      </c>
      <c r="D14" s="447" t="s">
        <v>1227</v>
      </c>
      <c r="E14" s="587">
        <v>1357.8137999999999</v>
      </c>
      <c r="F14" s="588">
        <f>IF(E14=0,"0",G14/E14)</f>
        <v>7651.0266503404227</v>
      </c>
      <c r="G14" s="614">
        <f>SUMIF('6.WS-Re-Exp'!$E$3:$E$439,'2.Revenue'!C14,'6.WS-Re-Exp'!$C$3:$C$439)</f>
        <v>10388669.57</v>
      </c>
      <c r="H14" s="622">
        <f>VLOOKUP($E$2,CalBudget2564!$C$4:$BN$899,35,0)</f>
        <v>1139.5808400000001</v>
      </c>
      <c r="I14" s="622">
        <f>VLOOKUP($E$2,CalBudget2564!$C$4:$BN$899,37,0)</f>
        <v>14963.134641893066</v>
      </c>
    </row>
    <row r="15" spans="3:13" x14ac:dyDescent="0.35">
      <c r="C15" s="582">
        <v>42020</v>
      </c>
      <c r="D15" s="447" t="s">
        <v>5</v>
      </c>
      <c r="E15" s="587">
        <v>4.8201999999999998</v>
      </c>
      <c r="F15" s="588">
        <f t="shared" ref="F15:F20" si="1">IF(E15=0,"0",G15/E15)</f>
        <v>4355.2134766192275</v>
      </c>
      <c r="G15" s="614">
        <f>SUMIF('6.WS-Re-Exp'!$E$3:$E$439,'2.Revenue'!C15,'6.WS-Re-Exp'!$C$3:$C$439)</f>
        <v>20993</v>
      </c>
      <c r="H15" s="622">
        <f>VLOOKUP($E$2,CalBudget2564!$C$4:$BN$899,56,0)</f>
        <v>2.0846527468972891</v>
      </c>
      <c r="I15" s="622">
        <f>VLOOKUP($E$2,CalBudget2564!$C$4:$BN$899,53,0)</f>
        <v>21161.640093243885</v>
      </c>
    </row>
    <row r="16" spans="3:13" x14ac:dyDescent="0.35">
      <c r="C16" s="582">
        <v>42030</v>
      </c>
      <c r="D16" s="447" t="s">
        <v>642</v>
      </c>
      <c r="E16" s="587">
        <v>16.468</v>
      </c>
      <c r="F16" s="588">
        <f t="shared" si="1"/>
        <v>5027.6566674763171</v>
      </c>
      <c r="G16" s="614">
        <f>SUMIF('6.WS-Re-Exp'!$E$3:$E$439,'2.Revenue'!C16,'6.WS-Re-Exp'!$C$3:$C$439)</f>
        <v>82795.45</v>
      </c>
      <c r="H16" s="622">
        <f>VLOOKUP($E$2,CalBudget2564!$C$4:$BN$899,46,0)</f>
        <v>6.9914832857370577</v>
      </c>
      <c r="I16" s="622">
        <f>VLOOKUP($E$2,CalBudget2564!$C$4:$BN$899,41,0)</f>
        <v>17451.548681538065</v>
      </c>
    </row>
    <row r="17" spans="3:12" x14ac:dyDescent="0.35">
      <c r="C17" s="582">
        <v>42040</v>
      </c>
      <c r="D17" s="447" t="s">
        <v>7</v>
      </c>
      <c r="E17" s="587">
        <v>72.299000000000007</v>
      </c>
      <c r="F17" s="588">
        <f t="shared" si="1"/>
        <v>15352.041522012751</v>
      </c>
      <c r="G17" s="614">
        <f>SUMIF('6.WS-Re-Exp'!$E$3:$E$439,'2.Revenue'!C17,'6.WS-Re-Exp'!$C$3:$C$439)</f>
        <v>1109937.25</v>
      </c>
      <c r="H17" s="622">
        <f>VLOOKUP($E$2,CalBudget2564!$C$4:$BN$899,44,0)</f>
        <v>70.547956714262938</v>
      </c>
      <c r="I17" s="622">
        <f>VLOOKUP($E$2,CalBudget2564!$C$4:$BN$899,41,0)</f>
        <v>17451.548681538065</v>
      </c>
      <c r="K17" s="306"/>
      <c r="L17" s="6"/>
    </row>
    <row r="18" spans="3:12" x14ac:dyDescent="0.35">
      <c r="C18" s="582">
        <v>42050</v>
      </c>
      <c r="D18" s="447" t="s">
        <v>9</v>
      </c>
      <c r="E18" s="587">
        <v>62.811</v>
      </c>
      <c r="F18" s="588">
        <f t="shared" si="1"/>
        <v>9031.8300934549679</v>
      </c>
      <c r="G18" s="614">
        <f>SUMIF('6.WS-Re-Exp'!$E$3:$E$439,'2.Revenue'!C18,'6.WS-Re-Exp'!$C$3:$C$439)</f>
        <v>567298.28</v>
      </c>
      <c r="H18" s="622">
        <f>VLOOKUP($E$2,CalBudget2564!$C$4:$BN$899,47,0)</f>
        <v>38.824440000000003</v>
      </c>
      <c r="I18" s="622">
        <f>VLOOKUP($E$2,CalBudget2564!$C$4:$BN$899,49,0)</f>
        <v>14869.891650336744</v>
      </c>
    </row>
    <row r="19" spans="3:12" x14ac:dyDescent="0.35">
      <c r="C19" s="582">
        <v>42060</v>
      </c>
      <c r="D19" s="447" t="s">
        <v>11</v>
      </c>
      <c r="E19" s="587">
        <v>83.759600000000006</v>
      </c>
      <c r="F19" s="588">
        <f t="shared" si="1"/>
        <v>1193.8929985338993</v>
      </c>
      <c r="G19" s="614">
        <f>SUMIF('6.WS-Re-Exp'!$E$3:$E$439,'2.Revenue'!C19,'6.WS-Re-Exp'!$C$3:$C$439)</f>
        <v>100000</v>
      </c>
      <c r="H19" s="622">
        <f>VLOOKUP($E$2,CalBudget2564!$C$4:$BN$899,58,0)</f>
        <v>1.0996728645831979</v>
      </c>
      <c r="I19" s="622">
        <f>VLOOKUP($E$2,CalBudget2564!$C$4:$BN$899,53,0)</f>
        <v>21161.640093243885</v>
      </c>
    </row>
    <row r="20" spans="3:12" x14ac:dyDescent="0.35">
      <c r="C20" s="582">
        <v>42070</v>
      </c>
      <c r="D20" s="447" t="s">
        <v>13</v>
      </c>
      <c r="E20" s="587">
        <v>47.596899999999998</v>
      </c>
      <c r="F20" s="588">
        <f t="shared" si="1"/>
        <v>34705.820126941042</v>
      </c>
      <c r="G20" s="614">
        <f>SUMIF('6.WS-Re-Exp'!$E$3:$E$439,'2.Revenue'!C20,'6.WS-Re-Exp'!$C$3:$C$439)</f>
        <v>1651889.45</v>
      </c>
      <c r="H20" s="622">
        <f>VLOOKUP($E$2,CalBudget2564!$C$4:$BN$899,60,0)</f>
        <v>79.727274388519518</v>
      </c>
      <c r="I20" s="622">
        <f>VLOOKUP($E$2,CalBudget2564!$C$4:$BN$899,53,0)</f>
        <v>21161.640093243885</v>
      </c>
      <c r="K20" s="303"/>
      <c r="L20" s="300"/>
    </row>
    <row r="21" spans="3:12" x14ac:dyDescent="0.35">
      <c r="C21" s="582">
        <v>42222</v>
      </c>
      <c r="D21" s="557" t="s">
        <v>1231</v>
      </c>
      <c r="E21" s="589">
        <f>SUM(E14:E20)</f>
        <v>1645.5685000000001</v>
      </c>
      <c r="F21" s="589">
        <f>IF(E21=0,"0",G21/E21)</f>
        <v>8460.044659338093</v>
      </c>
      <c r="G21" s="615">
        <f>SUM(G14:G20)</f>
        <v>13921582.999999998</v>
      </c>
      <c r="H21" s="623">
        <f>SUM(H14:H20)</f>
        <v>1338.8563200000003</v>
      </c>
      <c r="I21" s="447"/>
      <c r="K21" s="307"/>
    </row>
    <row r="22" spans="3:12" x14ac:dyDescent="0.35">
      <c r="C22" s="590">
        <v>3</v>
      </c>
      <c r="D22" s="591" t="s">
        <v>629</v>
      </c>
      <c r="E22" s="598"/>
      <c r="F22" s="599"/>
      <c r="G22" s="600"/>
      <c r="K22" s="308"/>
    </row>
    <row r="23" spans="3:12" x14ac:dyDescent="0.35">
      <c r="C23" s="582">
        <v>43010</v>
      </c>
      <c r="D23" s="447" t="s">
        <v>1227</v>
      </c>
      <c r="E23" s="447"/>
      <c r="F23" s="582"/>
      <c r="G23" s="547">
        <f>SUMIF('6.WS-Re-Exp'!$E$3:$E$439,'2.Revenue'!C23,'6.WS-Re-Exp'!$C$3:$C$439)</f>
        <v>7359769.7999999998</v>
      </c>
    </row>
    <row r="24" spans="3:12" x14ac:dyDescent="0.35">
      <c r="C24" s="582">
        <v>43020</v>
      </c>
      <c r="D24" s="549" t="s">
        <v>7</v>
      </c>
      <c r="E24" s="447"/>
      <c r="F24" s="582"/>
      <c r="G24" s="547">
        <f>SUMIF('6.WS-Re-Exp'!$E$3:$E$439,'2.Revenue'!C24,'6.WS-Re-Exp'!$C$3:$C$439)</f>
        <v>151975</v>
      </c>
    </row>
    <row r="25" spans="3:12" x14ac:dyDescent="0.35">
      <c r="C25" s="582">
        <v>43030</v>
      </c>
      <c r="D25" s="447" t="s">
        <v>9</v>
      </c>
      <c r="E25" s="447"/>
      <c r="F25" s="582"/>
      <c r="G25" s="547">
        <f>SUMIF('6.WS-Re-Exp'!$E$3:$E$439,'2.Revenue'!C25,'6.WS-Re-Exp'!$C$3:$C$439)</f>
        <v>336877</v>
      </c>
    </row>
    <row r="26" spans="3:12" x14ac:dyDescent="0.35">
      <c r="C26" s="582">
        <v>43040</v>
      </c>
      <c r="D26" s="447" t="s">
        <v>11</v>
      </c>
      <c r="E26" s="447"/>
      <c r="F26" s="582"/>
      <c r="G26" s="547">
        <f>SUMIF('6.WS-Re-Exp'!$E$3:$E$439,'2.Revenue'!C26,'6.WS-Re-Exp'!$C$3:$C$439)</f>
        <v>0</v>
      </c>
    </row>
    <row r="27" spans="3:12" x14ac:dyDescent="0.35">
      <c r="C27" s="582">
        <v>43050</v>
      </c>
      <c r="D27" s="447" t="s">
        <v>13</v>
      </c>
      <c r="E27" s="447"/>
      <c r="F27" s="582"/>
      <c r="G27" s="547">
        <f>SUMIF('6.WS-Re-Exp'!$E$3:$E$439,'2.Revenue'!C27,'6.WS-Re-Exp'!$C$3:$C$439)</f>
        <v>24841.35</v>
      </c>
    </row>
    <row r="28" spans="3:12" ht="18" customHeight="1" x14ac:dyDescent="0.35">
      <c r="C28" s="582">
        <v>43060</v>
      </c>
      <c r="D28" s="447" t="s">
        <v>3</v>
      </c>
      <c r="E28" s="447"/>
      <c r="F28" s="582"/>
      <c r="G28" s="547">
        <f>SUMIF('6.WS-Re-Exp'!$E$3:$E$439,'2.Revenue'!C28,'6.WS-Re-Exp'!$C$3:$C$439)</f>
        <v>99500</v>
      </c>
    </row>
    <row r="29" spans="3:12" s="1" customFormat="1" x14ac:dyDescent="0.35">
      <c r="C29" s="601">
        <v>43333</v>
      </c>
      <c r="D29" s="602" t="s">
        <v>645</v>
      </c>
      <c r="E29" s="557"/>
      <c r="F29" s="601"/>
      <c r="G29" s="586">
        <f>SUM(G23:G28)</f>
        <v>7972963.1499999994</v>
      </c>
      <c r="J29" s="181"/>
      <c r="K29" s="187"/>
    </row>
    <row r="30" spans="3:12" x14ac:dyDescent="0.35">
      <c r="C30" s="590">
        <v>4</v>
      </c>
      <c r="D30" s="591" t="s">
        <v>692</v>
      </c>
      <c r="E30" s="598"/>
      <c r="F30" s="599"/>
      <c r="G30" s="598"/>
    </row>
    <row r="31" spans="3:12" x14ac:dyDescent="0.35">
      <c r="C31" s="582">
        <v>44010</v>
      </c>
      <c r="D31" s="603" t="s">
        <v>633</v>
      </c>
      <c r="E31" s="603"/>
      <c r="F31" s="604"/>
      <c r="G31" s="605">
        <f>SUMIF('6.WS-Re-Exp'!$E$3:$E$439,'2.Revenue'!C31,'6.WS-Re-Exp'!$C$3:$C$439)</f>
        <v>0</v>
      </c>
      <c r="K31" s="225"/>
    </row>
    <row r="32" spans="3:12" x14ac:dyDescent="0.35">
      <c r="C32" s="582">
        <v>44020</v>
      </c>
      <c r="D32" s="603" t="s">
        <v>634</v>
      </c>
      <c r="E32" s="603"/>
      <c r="F32" s="604"/>
      <c r="G32" s="605">
        <f>SUMIF('6.WS-Re-Exp'!$E$3:$E$439,'2.Revenue'!C32,'6.WS-Re-Exp'!$C$3:$C$439)</f>
        <v>0</v>
      </c>
      <c r="K32" s="225"/>
    </row>
    <row r="33" spans="3:11" x14ac:dyDescent="0.35">
      <c r="C33" s="582">
        <v>44030</v>
      </c>
      <c r="D33" s="603" t="s">
        <v>635</v>
      </c>
      <c r="E33" s="603"/>
      <c r="F33" s="604"/>
      <c r="G33" s="605">
        <f>SUMIF('6.WS-Re-Exp'!$E$3:$E$439,'2.Revenue'!C33,'6.WS-Re-Exp'!$C$3:$C$439)</f>
        <v>0</v>
      </c>
      <c r="K33" s="225"/>
    </row>
    <row r="34" spans="3:11" x14ac:dyDescent="0.35">
      <c r="C34" s="582">
        <v>44040</v>
      </c>
      <c r="D34" s="603" t="s">
        <v>636</v>
      </c>
      <c r="E34" s="603"/>
      <c r="F34" s="604"/>
      <c r="G34" s="605">
        <f>SUMIF('6.WS-Re-Exp'!$E$3:$E$439,'2.Revenue'!C34,'6.WS-Re-Exp'!$C$3:$C$439)</f>
        <v>0</v>
      </c>
      <c r="K34" s="225"/>
    </row>
    <row r="35" spans="3:11" x14ac:dyDescent="0.35">
      <c r="C35" s="582">
        <v>44050</v>
      </c>
      <c r="D35" s="603" t="s">
        <v>637</v>
      </c>
      <c r="E35" s="603"/>
      <c r="F35" s="604"/>
      <c r="G35" s="605">
        <f>SUMIF('6.WS-Re-Exp'!$E$3:$E$439,'2.Revenue'!C35,'6.WS-Re-Exp'!$C$3:$C$439)</f>
        <v>200000</v>
      </c>
      <c r="K35" s="225"/>
    </row>
    <row r="36" spans="3:11" x14ac:dyDescent="0.35">
      <c r="C36" s="606">
        <v>44060</v>
      </c>
      <c r="D36" s="607" t="s">
        <v>6199</v>
      </c>
      <c r="E36" s="607"/>
      <c r="F36" s="606"/>
      <c r="G36" s="608">
        <f>SUMIF('6.WS-Re-Exp'!$E$3:$E$439,'2.Revenue'!C36,'6.WS-Re-Exp'!$C$3:$C$439)</f>
        <v>0</v>
      </c>
      <c r="K36" s="225"/>
    </row>
    <row r="37" spans="3:11" x14ac:dyDescent="0.35">
      <c r="C37" s="582">
        <v>44444</v>
      </c>
      <c r="D37" s="609" t="s">
        <v>671</v>
      </c>
      <c r="E37" s="603"/>
      <c r="F37" s="604"/>
      <c r="G37" s="610">
        <f>SUM(G31:G35)</f>
        <v>200000</v>
      </c>
    </row>
    <row r="38" spans="3:11" x14ac:dyDescent="0.35">
      <c r="C38" s="599">
        <v>5</v>
      </c>
      <c r="D38" s="591" t="s">
        <v>689</v>
      </c>
      <c r="E38" s="598"/>
      <c r="F38" s="611"/>
      <c r="G38" s="600"/>
    </row>
    <row r="39" spans="3:11" x14ac:dyDescent="0.35">
      <c r="C39" s="582">
        <v>45010</v>
      </c>
      <c r="D39" s="603" t="s">
        <v>646</v>
      </c>
      <c r="E39" s="603"/>
      <c r="F39" s="546"/>
      <c r="G39" s="605">
        <f>SUM(G5,G14,G23,G31)</f>
        <v>40681472.309999995</v>
      </c>
      <c r="H39" s="5">
        <v>5</v>
      </c>
    </row>
    <row r="40" spans="3:11" x14ac:dyDescent="0.35">
      <c r="C40" s="582">
        <v>45020</v>
      </c>
      <c r="D40" s="603" t="s">
        <v>647</v>
      </c>
      <c r="E40" s="603"/>
      <c r="F40" s="546"/>
      <c r="G40" s="605">
        <f>SUM(G6,G15)</f>
        <v>20993</v>
      </c>
    </row>
    <row r="41" spans="3:11" x14ac:dyDescent="0.35">
      <c r="C41" s="582">
        <v>45030</v>
      </c>
      <c r="D41" s="603" t="s">
        <v>642</v>
      </c>
      <c r="E41" s="603"/>
      <c r="F41" s="546"/>
      <c r="G41" s="605">
        <f>SUM(G7,G16,G33)</f>
        <v>342161.5</v>
      </c>
    </row>
    <row r="42" spans="3:11" x14ac:dyDescent="0.35">
      <c r="C42" s="582">
        <v>45040</v>
      </c>
      <c r="D42" s="603" t="s">
        <v>648</v>
      </c>
      <c r="E42" s="603"/>
      <c r="F42" s="546"/>
      <c r="G42" s="605">
        <f>SUM(G8,G17,G24,G32)</f>
        <v>3122961.8600000003</v>
      </c>
    </row>
    <row r="43" spans="3:11" x14ac:dyDescent="0.35">
      <c r="C43" s="582">
        <v>45050</v>
      </c>
      <c r="D43" s="603" t="s">
        <v>649</v>
      </c>
      <c r="E43" s="603"/>
      <c r="F43" s="546"/>
      <c r="G43" s="605">
        <f>SUM(G9,G18,G25,G34)</f>
        <v>1602758.03</v>
      </c>
    </row>
    <row r="44" spans="3:11" x14ac:dyDescent="0.35">
      <c r="C44" s="582">
        <v>45060</v>
      </c>
      <c r="D44" s="603" t="s">
        <v>650</v>
      </c>
      <c r="E44" s="603"/>
      <c r="F44" s="546"/>
      <c r="G44" s="605">
        <f>SUM(G10,G19,G26,G35)</f>
        <v>500801</v>
      </c>
    </row>
    <row r="45" spans="3:11" x14ac:dyDescent="0.35">
      <c r="C45" s="582">
        <v>45070</v>
      </c>
      <c r="D45" s="447" t="s">
        <v>13</v>
      </c>
      <c r="E45" s="447"/>
      <c r="F45" s="546"/>
      <c r="G45" s="547">
        <f>SUM(G11,G20,G27,G36)</f>
        <v>3954024.9999999995</v>
      </c>
    </row>
    <row r="46" spans="3:11" x14ac:dyDescent="0.35">
      <c r="C46" s="582">
        <v>45080</v>
      </c>
      <c r="D46" s="549" t="s">
        <v>3</v>
      </c>
      <c r="E46" s="447"/>
      <c r="F46" s="546"/>
      <c r="G46" s="547">
        <f>G28</f>
        <v>99500</v>
      </c>
    </row>
    <row r="47" spans="3:11" x14ac:dyDescent="0.35">
      <c r="C47" s="582">
        <v>45090</v>
      </c>
      <c r="D47" s="602" t="s">
        <v>651</v>
      </c>
      <c r="E47" s="447"/>
      <c r="F47" s="546"/>
      <c r="G47" s="586">
        <f>SUM(G39:G46)</f>
        <v>50324672.699999996</v>
      </c>
    </row>
    <row r="48" spans="3:11" s="1" customFormat="1" x14ac:dyDescent="0.35">
      <c r="C48" s="582">
        <v>45100</v>
      </c>
      <c r="D48" s="447" t="s">
        <v>15</v>
      </c>
      <c r="E48" s="447"/>
      <c r="F48" s="546"/>
      <c r="G48" s="547">
        <f>SUMIF('6.WS-Re-Exp'!$E$3:$E$439,'2.Revenue'!C48,'6.WS-Re-Exp'!$C$3:$C$439)</f>
        <v>31970320.940000001</v>
      </c>
      <c r="J48" s="181"/>
      <c r="K48" s="187"/>
    </row>
    <row r="49" spans="3:9" x14ac:dyDescent="0.35">
      <c r="C49" s="582">
        <v>45110</v>
      </c>
      <c r="D49" s="447" t="s">
        <v>17</v>
      </c>
      <c r="E49" s="447"/>
      <c r="F49" s="546"/>
      <c r="G49" s="547">
        <f>SUMIF('6.WS-Re-Exp'!$E$3:$E$439,'2.Revenue'!C49,'6.WS-Re-Exp'!$C$3:$C$439)</f>
        <v>5726546.2000000002</v>
      </c>
    </row>
    <row r="50" spans="3:9" x14ac:dyDescent="0.35">
      <c r="C50" s="582">
        <v>45111</v>
      </c>
      <c r="D50" s="447" t="s">
        <v>1199</v>
      </c>
      <c r="E50" s="447"/>
      <c r="F50" s="546"/>
      <c r="G50" s="547">
        <f>SUMIF('6.WS-Re-Exp'!$E$3:$E$439,'2.Revenue'!C50,'6.WS-Re-Exp'!$C$3:$C$439)</f>
        <v>0</v>
      </c>
    </row>
    <row r="51" spans="3:9" x14ac:dyDescent="0.35">
      <c r="C51" s="582">
        <v>45555</v>
      </c>
      <c r="D51" s="557" t="s">
        <v>652</v>
      </c>
      <c r="E51" s="447"/>
      <c r="F51" s="546"/>
      <c r="G51" s="586">
        <f>SUM(G47:G50)</f>
        <v>88021539.840000004</v>
      </c>
    </row>
    <row r="52" spans="3:9" x14ac:dyDescent="0.35">
      <c r="C52" s="590">
        <v>6</v>
      </c>
      <c r="D52" s="591" t="s">
        <v>653</v>
      </c>
      <c r="E52" s="591"/>
      <c r="F52" s="590"/>
      <c r="G52" s="612"/>
    </row>
    <row r="53" spans="3:9" x14ac:dyDescent="0.35">
      <c r="C53" s="582">
        <v>46010</v>
      </c>
      <c r="D53" s="447" t="s">
        <v>638</v>
      </c>
      <c r="E53" s="447"/>
      <c r="F53" s="546"/>
      <c r="G53" s="547">
        <f>SUMIF('6.WS-Re-Exp'!$E$3:$E$439,'2.Revenue'!C53,'6.WS-Re-Exp'!$C$3:$C$439)</f>
        <v>0</v>
      </c>
    </row>
    <row r="54" spans="3:9" x14ac:dyDescent="0.35">
      <c r="C54" s="582">
        <v>46020</v>
      </c>
      <c r="D54" s="447" t="s">
        <v>639</v>
      </c>
      <c r="E54" s="447"/>
      <c r="F54" s="546"/>
      <c r="G54" s="547">
        <f>SUMIF('6.WS-Re-Exp'!$E$3:$E$439,'2.Revenue'!C54,'6.WS-Re-Exp'!$C$3:$C$439)</f>
        <v>2534799.3599999999</v>
      </c>
    </row>
    <row r="55" spans="3:9" x14ac:dyDescent="0.35">
      <c r="C55" s="582">
        <v>46030</v>
      </c>
      <c r="D55" s="447" t="s">
        <v>640</v>
      </c>
      <c r="E55" s="447"/>
      <c r="F55" s="546"/>
      <c r="G55" s="547">
        <f>SUMIF('6.WS-Re-Exp'!$E$3:$E$439,'2.Revenue'!C55,'6.WS-Re-Exp'!$C$3:$C$439)</f>
        <v>0</v>
      </c>
    </row>
    <row r="56" spans="3:9" ht="21.75" thickBot="1" x14ac:dyDescent="0.4">
      <c r="C56" s="627" t="s">
        <v>673</v>
      </c>
      <c r="D56" s="628" t="s">
        <v>641</v>
      </c>
      <c r="E56" s="629"/>
      <c r="F56" s="627"/>
      <c r="G56" s="626">
        <f>SUM(G51,G53:G55)</f>
        <v>90556339.200000003</v>
      </c>
      <c r="H56" s="6"/>
      <c r="I56" s="92"/>
    </row>
    <row r="57" spans="3:9" ht="21.75" thickTop="1" x14ac:dyDescent="0.35"/>
    <row r="58" spans="3:9" x14ac:dyDescent="0.35">
      <c r="E58" s="759" t="s">
        <v>693</v>
      </c>
      <c r="F58" s="759"/>
    </row>
    <row r="59" spans="3:9" x14ac:dyDescent="0.35">
      <c r="E59" s="760" t="s">
        <v>694</v>
      </c>
      <c r="F59" s="760"/>
    </row>
  </sheetData>
  <mergeCells count="5">
    <mergeCell ref="E3:G3"/>
    <mergeCell ref="H3:I3"/>
    <mergeCell ref="C1:I1"/>
    <mergeCell ref="E58:F58"/>
    <mergeCell ref="E59:F59"/>
  </mergeCells>
  <conditionalFormatting sqref="I56">
    <cfRule type="containsText" dxfId="18" priority="1" operator="containsText" text="ไม่ถูกต้อง">
      <formula>NOT(ISERROR(SEARCH("ไม่ถูกต้อง",I56)))</formula>
    </cfRule>
    <cfRule type="containsText" dxfId="17" priority="2" operator="containsText" text="ถูกต้อง">
      <formula>NOT(ISERROR(SEARCH("ถูกต้อง",I56)))</formula>
    </cfRule>
  </conditionalFormatting>
  <pageMargins left="0.37" right="0.15748031496062992" top="0.33" bottom="0.34" header="0.31496062992125984" footer="0.17"/>
  <pageSetup paperSize="9" scale="60" orientation="portrait" verticalDpi="300" r:id="rId1"/>
  <headerFooter>
    <oddFooter xml:space="preserve">&amp;L
&amp;14Revenue&amp;R
&amp;12 3&amp;11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CE901"/>
  <sheetViews>
    <sheetView zoomScale="80" zoomScaleNormal="80" workbookViewId="0">
      <pane xSplit="7" ySplit="3" topLeftCell="H894" activePane="bottomRight" state="frozen"/>
      <selection pane="topRight" activeCell="H1" sqref="H1"/>
      <selection pane="bottomLeft" activeCell="A4" sqref="A4"/>
      <selection pane="bottomRight" activeCell="L905" sqref="L905"/>
    </sheetView>
  </sheetViews>
  <sheetFormatPr defaultColWidth="8.75" defaultRowHeight="21" x14ac:dyDescent="0.35"/>
  <cols>
    <col min="1" max="1" width="5" style="365" customWidth="1"/>
    <col min="2" max="2" width="21.125" style="367" customWidth="1"/>
    <col min="3" max="3" width="7.125" style="369" bestFit="1" customWidth="1"/>
    <col min="4" max="4" width="19.375" style="367" customWidth="1"/>
    <col min="5" max="5" width="9.25" style="365" customWidth="1"/>
    <col min="6" max="6" width="8.375" style="365" customWidth="1"/>
    <col min="7" max="7" width="19.75" style="367" bestFit="1" customWidth="1"/>
    <col min="8" max="8" width="14.75" style="384" customWidth="1"/>
    <col min="9" max="9" width="17.375" style="384" customWidth="1"/>
    <col min="10" max="10" width="16.75" style="384" customWidth="1"/>
    <col min="11" max="11" width="18.25" style="384" customWidth="1"/>
    <col min="12" max="12" width="16.125" style="384" customWidth="1"/>
    <col min="13" max="13" width="16.75" style="384" customWidth="1"/>
    <col min="14" max="14" width="17.125" style="384" customWidth="1"/>
    <col min="15" max="15" width="18.625" style="384" customWidth="1"/>
    <col min="16" max="16" width="7" style="384" customWidth="1"/>
    <col min="17" max="17" width="13.125" style="384" customWidth="1"/>
    <col min="18" max="18" width="7" style="384" bestFit="1" customWidth="1"/>
    <col min="19" max="19" width="9.625" style="384" customWidth="1"/>
    <col min="20" max="20" width="17" style="384" customWidth="1"/>
    <col min="21" max="21" width="22.375" style="384" bestFit="1" customWidth="1"/>
    <col min="22" max="22" width="22.375" style="384" customWidth="1"/>
    <col min="23" max="23" width="22.75" style="384" customWidth="1"/>
    <col min="24" max="24" width="17.25" style="384" customWidth="1"/>
    <col min="25" max="25" width="16.375" style="384" customWidth="1"/>
    <col min="26" max="26" width="16.25" style="384" customWidth="1"/>
    <col min="27" max="27" width="17.875" style="384" customWidth="1"/>
    <col min="28" max="28" width="11.875" style="384" customWidth="1"/>
    <col min="29" max="29" width="15.875" style="384" customWidth="1"/>
    <col min="30" max="30" width="16.625" style="384" customWidth="1"/>
    <col min="31" max="31" width="14.375" style="384" customWidth="1"/>
    <col min="32" max="32" width="8.125" style="384" customWidth="1"/>
    <col min="33" max="33" width="17.75" style="384" customWidth="1"/>
    <col min="34" max="34" width="8.25" style="384" customWidth="1"/>
    <col min="35" max="35" width="16.125" style="384" customWidth="1"/>
    <col min="36" max="36" width="19" style="384" customWidth="1"/>
    <col min="37" max="37" width="15.375" style="385" customWidth="1"/>
    <col min="38" max="38" width="16.75" style="386" customWidth="1"/>
    <col min="39" max="39" width="14.25" style="384" customWidth="1"/>
    <col min="40" max="40" width="18.625" style="384" customWidth="1"/>
    <col min="41" max="42" width="14.875" style="387" customWidth="1"/>
    <col min="43" max="43" width="20.625" style="384" customWidth="1"/>
    <col min="44" max="44" width="18.375" style="384" customWidth="1"/>
    <col min="45" max="45" width="8.875" style="384" bestFit="1" customWidth="1"/>
    <col min="46" max="46" width="11.625" style="384" customWidth="1"/>
    <col min="47" max="47" width="9.375" style="384" customWidth="1"/>
    <col min="48" max="48" width="12.375" style="384" customWidth="1"/>
    <col min="49" max="49" width="13" style="388" customWidth="1"/>
    <col min="50" max="50" width="16.625" style="388" customWidth="1"/>
    <col min="51" max="51" width="19.25" style="384" customWidth="1"/>
    <col min="52" max="52" width="16.375" style="384" customWidth="1"/>
    <col min="53" max="53" width="15.75" style="387" customWidth="1"/>
    <col min="54" max="54" width="17.625" style="387" customWidth="1"/>
    <col min="55" max="55" width="20.75" style="384" customWidth="1"/>
    <col min="56" max="56" width="17.125" style="384" customWidth="1"/>
    <col min="57" max="57" width="8.625" style="384" customWidth="1"/>
    <col min="58" max="58" width="17.125" style="384" customWidth="1"/>
    <col min="59" max="59" width="9.75" style="384" customWidth="1"/>
    <col min="60" max="60" width="17.125" style="384" customWidth="1"/>
    <col min="61" max="61" width="11.625" style="384" customWidth="1"/>
    <col min="62" max="62" width="17.125" style="384" customWidth="1"/>
    <col min="63" max="63" width="18.375" style="384" customWidth="1"/>
    <col min="64" max="64" width="20" style="384" customWidth="1"/>
    <col min="65" max="65" width="14.25" style="384" customWidth="1"/>
    <col min="66" max="66" width="17" style="384" customWidth="1"/>
    <col min="67" max="68" width="17" style="396" customWidth="1"/>
    <col min="69" max="70" width="8.75" style="384"/>
    <col min="71" max="71" width="9.75" style="398" customWidth="1"/>
    <col min="72" max="72" width="16.25" style="384" customWidth="1"/>
    <col min="73" max="76" width="8.75" style="384"/>
    <col min="77" max="77" width="8.75" style="398"/>
    <col min="78" max="16384" width="8.75" style="384"/>
  </cols>
  <sheetData>
    <row r="1" spans="1:83" s="353" customFormat="1" ht="25.15" customHeight="1" x14ac:dyDescent="0.2">
      <c r="C1" s="390">
        <v>1</v>
      </c>
      <c r="D1" s="391">
        <v>2</v>
      </c>
      <c r="E1" s="391">
        <v>3</v>
      </c>
      <c r="F1" s="390">
        <v>4</v>
      </c>
      <c r="G1" s="390">
        <v>5</v>
      </c>
      <c r="H1" s="391">
        <v>6</v>
      </c>
      <c r="I1" s="391">
        <v>7</v>
      </c>
      <c r="J1" s="390">
        <v>8</v>
      </c>
      <c r="K1" s="390">
        <v>9</v>
      </c>
      <c r="L1" s="391">
        <v>10</v>
      </c>
      <c r="M1" s="391">
        <v>11</v>
      </c>
      <c r="N1" s="390">
        <v>12</v>
      </c>
      <c r="O1" s="390">
        <v>13</v>
      </c>
      <c r="P1" s="391">
        <v>14</v>
      </c>
      <c r="Q1" s="391">
        <v>15</v>
      </c>
      <c r="R1" s="390">
        <v>16</v>
      </c>
      <c r="S1" s="390">
        <v>17</v>
      </c>
      <c r="T1" s="391">
        <v>18</v>
      </c>
      <c r="U1" s="391">
        <v>19</v>
      </c>
      <c r="V1" s="390">
        <v>20</v>
      </c>
      <c r="W1" s="390">
        <v>21</v>
      </c>
      <c r="X1" s="391">
        <v>22</v>
      </c>
      <c r="Y1" s="391">
        <v>23</v>
      </c>
      <c r="Z1" s="390">
        <v>24</v>
      </c>
      <c r="AA1" s="390">
        <v>25</v>
      </c>
      <c r="AB1" s="391">
        <v>26</v>
      </c>
      <c r="AC1" s="391">
        <v>27</v>
      </c>
      <c r="AD1" s="390">
        <v>28</v>
      </c>
      <c r="AE1" s="390">
        <v>29</v>
      </c>
      <c r="AF1" s="391">
        <v>30</v>
      </c>
      <c r="AG1" s="391">
        <v>31</v>
      </c>
      <c r="AH1" s="390">
        <v>32</v>
      </c>
      <c r="AI1" s="390">
        <v>33</v>
      </c>
      <c r="AJ1" s="391">
        <v>34</v>
      </c>
      <c r="AK1" s="391">
        <v>35</v>
      </c>
      <c r="AL1" s="390">
        <v>36</v>
      </c>
      <c r="AM1" s="390">
        <v>37</v>
      </c>
      <c r="AN1" s="391">
        <v>38</v>
      </c>
      <c r="AO1" s="391">
        <v>39</v>
      </c>
      <c r="AP1" s="390">
        <v>40</v>
      </c>
      <c r="AQ1" s="390">
        <v>41</v>
      </c>
      <c r="AR1" s="391">
        <v>42</v>
      </c>
      <c r="AS1" s="391">
        <v>43</v>
      </c>
      <c r="AT1" s="390">
        <v>44</v>
      </c>
      <c r="AU1" s="390">
        <v>45</v>
      </c>
      <c r="AV1" s="391">
        <v>46</v>
      </c>
      <c r="AW1" s="391">
        <v>47</v>
      </c>
      <c r="AX1" s="390">
        <v>48</v>
      </c>
      <c r="AY1" s="390">
        <v>49</v>
      </c>
      <c r="AZ1" s="391">
        <v>50</v>
      </c>
      <c r="BA1" s="391">
        <v>51</v>
      </c>
      <c r="BB1" s="390">
        <v>52</v>
      </c>
      <c r="BC1" s="390">
        <v>53</v>
      </c>
      <c r="BD1" s="391">
        <v>54</v>
      </c>
      <c r="BE1" s="391">
        <v>55</v>
      </c>
      <c r="BF1" s="390">
        <v>56</v>
      </c>
      <c r="BG1" s="390">
        <v>57</v>
      </c>
      <c r="BH1" s="391">
        <v>58</v>
      </c>
      <c r="BI1" s="391">
        <v>59</v>
      </c>
      <c r="BJ1" s="390">
        <v>60</v>
      </c>
      <c r="BK1" s="390">
        <v>61</v>
      </c>
      <c r="BL1" s="390">
        <v>52</v>
      </c>
      <c r="BM1" s="391">
        <v>53</v>
      </c>
      <c r="BN1" s="390">
        <v>54</v>
      </c>
      <c r="BO1" s="392"/>
      <c r="BP1" s="392"/>
    </row>
    <row r="2" spans="1:83" s="355" customFormat="1" ht="25.15" customHeight="1" x14ac:dyDescent="0.2">
      <c r="A2" s="764" t="s">
        <v>6203</v>
      </c>
      <c r="B2" s="764" t="s">
        <v>6204</v>
      </c>
      <c r="C2" s="765" t="s">
        <v>1206</v>
      </c>
      <c r="D2" s="764" t="s">
        <v>6205</v>
      </c>
      <c r="E2" s="764" t="s">
        <v>709</v>
      </c>
      <c r="F2" s="764" t="s">
        <v>6263</v>
      </c>
      <c r="G2" s="764" t="s">
        <v>6264</v>
      </c>
      <c r="H2" s="766" t="s">
        <v>6265</v>
      </c>
      <c r="I2" s="766"/>
      <c r="J2" s="766"/>
      <c r="K2" s="766"/>
      <c r="L2" s="763" t="s">
        <v>6265</v>
      </c>
      <c r="M2" s="763"/>
      <c r="N2" s="763"/>
      <c r="O2" s="763"/>
      <c r="P2" s="397"/>
      <c r="Q2" s="397"/>
      <c r="R2" s="397"/>
      <c r="S2" s="397"/>
      <c r="T2" s="763" t="s">
        <v>6265</v>
      </c>
      <c r="U2" s="763"/>
      <c r="V2" s="763"/>
      <c r="W2" s="763"/>
      <c r="X2" s="763" t="s">
        <v>6265</v>
      </c>
      <c r="Y2" s="763"/>
      <c r="Z2" s="763"/>
      <c r="AA2" s="763"/>
      <c r="AB2" s="763" t="s">
        <v>6265</v>
      </c>
      <c r="AC2" s="763"/>
      <c r="AD2" s="763"/>
      <c r="AE2" s="763"/>
      <c r="AF2" s="397"/>
      <c r="AG2" s="397"/>
      <c r="AH2" s="397"/>
      <c r="AI2" s="397"/>
      <c r="AJ2" s="762" t="s">
        <v>6266</v>
      </c>
      <c r="AK2" s="763" t="s">
        <v>6265</v>
      </c>
      <c r="AL2" s="763"/>
      <c r="AM2" s="763"/>
      <c r="AN2" s="763"/>
      <c r="AO2" s="763" t="s">
        <v>6265</v>
      </c>
      <c r="AP2" s="763"/>
      <c r="AQ2" s="763"/>
      <c r="AR2" s="763"/>
      <c r="AS2" s="397"/>
      <c r="AT2" s="397"/>
      <c r="AU2" s="397"/>
      <c r="AV2" s="397"/>
      <c r="AW2" s="763" t="s">
        <v>6265</v>
      </c>
      <c r="AX2" s="763"/>
      <c r="AY2" s="763"/>
      <c r="AZ2" s="763"/>
      <c r="BA2" s="763" t="s">
        <v>6265</v>
      </c>
      <c r="BB2" s="763"/>
      <c r="BC2" s="763"/>
      <c r="BD2" s="763"/>
      <c r="BE2" s="404"/>
      <c r="BF2" s="404"/>
      <c r="BG2" s="404"/>
      <c r="BH2" s="404"/>
      <c r="BI2" s="404"/>
      <c r="BJ2" s="404"/>
      <c r="BK2" s="762" t="s">
        <v>6267</v>
      </c>
      <c r="BL2" s="761" t="s">
        <v>6206</v>
      </c>
      <c r="BM2" s="354"/>
      <c r="BO2" s="393"/>
      <c r="BP2" s="393"/>
    </row>
    <row r="3" spans="1:83" s="364" customFormat="1" ht="129.6" customHeight="1" x14ac:dyDescent="0.2">
      <c r="A3" s="764"/>
      <c r="B3" s="764"/>
      <c r="C3" s="765"/>
      <c r="D3" s="764"/>
      <c r="E3" s="764"/>
      <c r="F3" s="764"/>
      <c r="G3" s="764"/>
      <c r="H3" s="356" t="s">
        <v>6268</v>
      </c>
      <c r="I3" s="356" t="s">
        <v>6269</v>
      </c>
      <c r="J3" s="357" t="s">
        <v>6270</v>
      </c>
      <c r="K3" s="356" t="s">
        <v>6271</v>
      </c>
      <c r="L3" s="356" t="s">
        <v>6322</v>
      </c>
      <c r="M3" s="356" t="s">
        <v>6273</v>
      </c>
      <c r="N3" s="357" t="s">
        <v>6274</v>
      </c>
      <c r="O3" s="356" t="s">
        <v>6275</v>
      </c>
      <c r="P3" s="356" t="s">
        <v>6323</v>
      </c>
      <c r="Q3" s="356" t="s">
        <v>6272</v>
      </c>
      <c r="R3" s="356" t="s">
        <v>6324</v>
      </c>
      <c r="S3" s="356" t="s">
        <v>6321</v>
      </c>
      <c r="T3" s="356" t="s">
        <v>6276</v>
      </c>
      <c r="U3" s="356" t="s">
        <v>6277</v>
      </c>
      <c r="V3" s="357" t="s">
        <v>6278</v>
      </c>
      <c r="W3" s="356" t="s">
        <v>6279</v>
      </c>
      <c r="X3" s="356" t="s">
        <v>6280</v>
      </c>
      <c r="Y3" s="356" t="s">
        <v>6281</v>
      </c>
      <c r="Z3" s="357" t="s">
        <v>6282</v>
      </c>
      <c r="AA3" s="356" t="s">
        <v>6283</v>
      </c>
      <c r="AB3" s="356" t="s">
        <v>6284</v>
      </c>
      <c r="AC3" s="356" t="s">
        <v>6285</v>
      </c>
      <c r="AD3" s="357" t="s">
        <v>6286</v>
      </c>
      <c r="AE3" s="356" t="s">
        <v>6287</v>
      </c>
      <c r="AF3" s="356" t="s">
        <v>6325</v>
      </c>
      <c r="AG3" s="356" t="s">
        <v>6326</v>
      </c>
      <c r="AH3" s="356" t="s">
        <v>6327</v>
      </c>
      <c r="AI3" s="356" t="s">
        <v>6328</v>
      </c>
      <c r="AJ3" s="762"/>
      <c r="AK3" s="358" t="s">
        <v>6288</v>
      </c>
      <c r="AL3" s="359" t="s">
        <v>6289</v>
      </c>
      <c r="AM3" s="357" t="s">
        <v>6290</v>
      </c>
      <c r="AN3" s="356" t="s">
        <v>6291</v>
      </c>
      <c r="AO3" s="360" t="s">
        <v>6292</v>
      </c>
      <c r="AP3" s="360" t="s">
        <v>6293</v>
      </c>
      <c r="AQ3" s="357" t="s">
        <v>6294</v>
      </c>
      <c r="AR3" s="356" t="s">
        <v>6295</v>
      </c>
      <c r="AS3" s="356" t="s">
        <v>6334</v>
      </c>
      <c r="AT3" s="356" t="s">
        <v>6293</v>
      </c>
      <c r="AU3" s="356" t="s">
        <v>6335</v>
      </c>
      <c r="AV3" s="356" t="s">
        <v>6336</v>
      </c>
      <c r="AW3" s="361" t="s">
        <v>6296</v>
      </c>
      <c r="AX3" s="361" t="s">
        <v>6297</v>
      </c>
      <c r="AY3" s="357" t="s">
        <v>6298</v>
      </c>
      <c r="AZ3" s="356" t="s">
        <v>6299</v>
      </c>
      <c r="BA3" s="360" t="s">
        <v>6300</v>
      </c>
      <c r="BB3" s="360" t="s">
        <v>6301</v>
      </c>
      <c r="BC3" s="357" t="s">
        <v>6302</v>
      </c>
      <c r="BD3" s="356" t="s">
        <v>6303</v>
      </c>
      <c r="BE3" s="356" t="s">
        <v>6337</v>
      </c>
      <c r="BF3" s="356" t="s">
        <v>6338</v>
      </c>
      <c r="BG3" s="356" t="s">
        <v>6341</v>
      </c>
      <c r="BH3" s="356" t="s">
        <v>6339</v>
      </c>
      <c r="BI3" s="356" t="s">
        <v>6342</v>
      </c>
      <c r="BJ3" s="356" t="s">
        <v>6340</v>
      </c>
      <c r="BK3" s="762"/>
      <c r="BL3" s="761"/>
      <c r="BM3" s="362" t="s">
        <v>6304</v>
      </c>
      <c r="BN3" s="363" t="s">
        <v>6305</v>
      </c>
      <c r="BO3" s="394"/>
      <c r="BP3" s="394"/>
      <c r="BS3" s="399"/>
      <c r="BT3" s="399"/>
      <c r="BU3" s="399" t="s">
        <v>6317</v>
      </c>
      <c r="BV3" s="399" t="s">
        <v>6318</v>
      </c>
      <c r="BW3" s="399" t="s">
        <v>6319</v>
      </c>
      <c r="BX3" s="399" t="s">
        <v>6320</v>
      </c>
      <c r="BY3" s="405"/>
      <c r="BZ3" s="405"/>
      <c r="CA3" s="405" t="s">
        <v>6329</v>
      </c>
      <c r="CB3" s="405" t="s">
        <v>6330</v>
      </c>
      <c r="CC3" s="405" t="s">
        <v>6332</v>
      </c>
      <c r="CD3" s="405" t="s">
        <v>6331</v>
      </c>
      <c r="CE3" s="405" t="s">
        <v>6333</v>
      </c>
    </row>
    <row r="4" spans="1:83" x14ac:dyDescent="0.35">
      <c r="A4" s="365">
        <v>1</v>
      </c>
      <c r="B4" s="366" t="s">
        <v>1256</v>
      </c>
      <c r="C4" s="411">
        <v>10713</v>
      </c>
      <c r="D4" s="367" t="s">
        <v>1352</v>
      </c>
      <c r="E4" s="368" t="s">
        <v>2416</v>
      </c>
      <c r="F4" s="369">
        <v>18</v>
      </c>
      <c r="G4" s="370" t="s">
        <v>2422</v>
      </c>
      <c r="H4" s="371">
        <v>411116.39999999997</v>
      </c>
      <c r="I4" s="372">
        <v>411116.39999999997</v>
      </c>
      <c r="J4" s="373">
        <v>864.45836207434968</v>
      </c>
      <c r="K4" s="374">
        <v>355393009.76590312</v>
      </c>
      <c r="L4" s="371">
        <v>123807.59999999999</v>
      </c>
      <c r="M4" s="372">
        <v>123807.59999999999</v>
      </c>
      <c r="N4" s="373">
        <v>2048.9582213868939</v>
      </c>
      <c r="O4" s="374">
        <v>253676599.89017999</v>
      </c>
      <c r="P4" s="374">
        <f t="shared" ref="P4:P67" si="0">IFERROR(VLOOKUP($C4,$BS$4:$BX$899,3,0),0)</f>
        <v>0.92918378982753225</v>
      </c>
      <c r="Q4" s="402">
        <f>SUM(L4*P4)</f>
        <v>115040.01497745117</v>
      </c>
      <c r="R4" s="374">
        <f t="shared" ref="R4:R67" si="1">IFERROR(VLOOKUP($C4,$BS$4:$BX$899,4,0),0)</f>
        <v>7.0816210172467767E-2</v>
      </c>
      <c r="S4" s="401">
        <f>SUM(L4*R4)</f>
        <v>8767.5850225488193</v>
      </c>
      <c r="T4" s="371">
        <v>58699.199999999997</v>
      </c>
      <c r="U4" s="372">
        <v>58699.199999999997</v>
      </c>
      <c r="V4" s="373">
        <v>1218.6119497158393</v>
      </c>
      <c r="W4" s="374">
        <v>71531546.558759987</v>
      </c>
      <c r="X4" s="371">
        <v>93247.2</v>
      </c>
      <c r="Y4" s="372">
        <v>93247.2</v>
      </c>
      <c r="Z4" s="373">
        <v>191.42168589684192</v>
      </c>
      <c r="AA4" s="374">
        <v>17849536.229159996</v>
      </c>
      <c r="AB4" s="371">
        <v>0</v>
      </c>
      <c r="AC4" s="372">
        <v>0</v>
      </c>
      <c r="AD4" s="373">
        <v>0</v>
      </c>
      <c r="AE4" s="374">
        <v>0</v>
      </c>
      <c r="AF4" s="374">
        <f>IFERROR(VLOOKUP($C4,$BS$4:$BX$899,5,0),0)</f>
        <v>0.23031864840248281</v>
      </c>
      <c r="AG4" s="374">
        <f>SUM(AF4*AB4)</f>
        <v>0</v>
      </c>
      <c r="AH4" s="374">
        <f>IFERROR(VLOOKUP($C4,$BS$4:$BX$899,6,0),0)</f>
        <v>0.76968135159751716</v>
      </c>
      <c r="AI4" s="374">
        <f>SUM(AH4*AB4)</f>
        <v>0</v>
      </c>
      <c r="AJ4" s="375">
        <v>698450692.44400299</v>
      </c>
      <c r="AK4" s="376">
        <v>83416.570680000004</v>
      </c>
      <c r="AL4" s="377">
        <v>83416.570680000004</v>
      </c>
      <c r="AM4" s="373">
        <v>15779.43867179856</v>
      </c>
      <c r="AN4" s="374">
        <v>1316266661.2568099</v>
      </c>
      <c r="AO4" s="378">
        <v>7282.7931599999993</v>
      </c>
      <c r="AP4" s="379">
        <v>7282.7931599999993</v>
      </c>
      <c r="AQ4" s="373">
        <v>24822.885358114443</v>
      </c>
      <c r="AR4" s="374">
        <v>180779939.69753999</v>
      </c>
      <c r="AS4" s="374">
        <f t="shared" ref="AS4:AS67" si="2">IFERROR(VLOOKUP($C4,$BY$4:$CE$899,3,0),0)</f>
        <v>0.89406918083344955</v>
      </c>
      <c r="AT4" s="374">
        <f>SUM(AS4*AO4)</f>
        <v>6511.3209147406487</v>
      </c>
      <c r="AU4" s="374">
        <f t="shared" ref="AU4:AU67" si="3">IFERROR(VLOOKUP($C4,$BY$4:$CE$899,4,0),0)</f>
        <v>0.10593081916655042</v>
      </c>
      <c r="AV4" s="374">
        <f>SUM(AU4*AO4)</f>
        <v>771.47224525935019</v>
      </c>
      <c r="AW4" s="380">
        <v>5302.8928800000003</v>
      </c>
      <c r="AX4" s="381">
        <v>5302.8928800000003</v>
      </c>
      <c r="AY4" s="373">
        <v>15193.143438933655</v>
      </c>
      <c r="AZ4" s="374">
        <v>80567612.167140007</v>
      </c>
      <c r="BA4" s="378">
        <v>11156.130599999986</v>
      </c>
      <c r="BB4" s="379">
        <v>11156.130599999986</v>
      </c>
      <c r="BC4" s="373">
        <v>24226.738405110704</v>
      </c>
      <c r="BD4" s="374">
        <v>270276657.65945035</v>
      </c>
      <c r="BE4" s="374">
        <f>IFERROR(VLOOKUP($C4,$BY$4:$CE$899,5,0),0)</f>
        <v>2.9813924559630358E-2</v>
      </c>
      <c r="BF4" s="374">
        <f>SUM(BE4*BA4)</f>
        <v>332.60803608578334</v>
      </c>
      <c r="BG4" s="374">
        <f>IFERROR(VLOOKUP($C4,$BY$4:$CE$899,6,0),0)</f>
        <v>0.18972170761025997</v>
      </c>
      <c r="BH4" s="374">
        <f>SUM(BG4*BA4)</f>
        <v>2116.5601477550713</v>
      </c>
      <c r="BI4" s="374">
        <f>IFERROR(VLOOKUP($C4,$BY$4:$CE$899,7,0),0)</f>
        <v>0.78046436783010975</v>
      </c>
      <c r="BJ4" s="374">
        <f>SUM(BI4*BA4)</f>
        <v>8706.9624161591328</v>
      </c>
      <c r="BK4" s="375">
        <v>1847890870.7809403</v>
      </c>
      <c r="BL4" s="382">
        <v>2546341563.2249432</v>
      </c>
      <c r="BM4" s="383">
        <v>0.3</v>
      </c>
      <c r="BN4" s="382">
        <v>763902468.96748292</v>
      </c>
      <c r="BO4" s="395"/>
      <c r="BP4" s="395"/>
      <c r="BS4" s="408">
        <v>10674</v>
      </c>
      <c r="BT4" s="400" t="s">
        <v>1334</v>
      </c>
      <c r="BU4" s="400">
        <v>0.88083977052633367</v>
      </c>
      <c r="BV4" s="400">
        <v>0.11916022947366638</v>
      </c>
      <c r="BW4" s="400">
        <v>3.7962647550484159E-3</v>
      </c>
      <c r="BX4" s="400">
        <v>0.99620373524495154</v>
      </c>
      <c r="BY4" s="407">
        <v>10674</v>
      </c>
      <c r="BZ4" s="406" t="s">
        <v>1334</v>
      </c>
      <c r="CA4" s="406">
        <v>0.88018324054312413</v>
      </c>
      <c r="CB4" s="406">
        <v>0.11981675945687581</v>
      </c>
      <c r="CC4" s="406">
        <v>3.0931309567162137E-2</v>
      </c>
      <c r="CD4" s="406">
        <v>3.4441976288471343E-2</v>
      </c>
      <c r="CE4" s="406">
        <v>0.93462671414436649</v>
      </c>
    </row>
    <row r="5" spans="1:83" x14ac:dyDescent="0.35">
      <c r="A5" s="365">
        <v>1</v>
      </c>
      <c r="B5" s="366" t="s">
        <v>1256</v>
      </c>
      <c r="C5" s="411">
        <v>11119</v>
      </c>
      <c r="D5" s="367" t="s">
        <v>2212</v>
      </c>
      <c r="E5" s="368" t="s">
        <v>2438</v>
      </c>
      <c r="F5" s="369">
        <v>15</v>
      </c>
      <c r="G5" s="370" t="s">
        <v>6306</v>
      </c>
      <c r="H5" s="371">
        <v>274656</v>
      </c>
      <c r="I5" s="372">
        <v>274656</v>
      </c>
      <c r="J5" s="373">
        <v>491.60031331003142</v>
      </c>
      <c r="K5" s="374">
        <v>135020975.65247998</v>
      </c>
      <c r="L5" s="371">
        <v>43648.799999999996</v>
      </c>
      <c r="M5" s="372">
        <v>43648.799999999996</v>
      </c>
      <c r="N5" s="373">
        <v>747.60653878704568</v>
      </c>
      <c r="O5" s="374">
        <v>32632128.290207997</v>
      </c>
      <c r="P5" s="374">
        <f t="shared" si="0"/>
        <v>0.86783393091948069</v>
      </c>
      <c r="Q5" s="402">
        <f t="shared" ref="Q5:Q68" si="4">SUM(L5*P5)</f>
        <v>37879.909683918224</v>
      </c>
      <c r="R5" s="374">
        <f t="shared" si="1"/>
        <v>0.13216606908051934</v>
      </c>
      <c r="S5" s="401">
        <f t="shared" ref="S5:S68" si="5">SUM(L5*R5)</f>
        <v>5768.8903160817717</v>
      </c>
      <c r="T5" s="371">
        <v>19123.2</v>
      </c>
      <c r="U5" s="372">
        <v>19123.2</v>
      </c>
      <c r="V5" s="373">
        <v>363.61014501129517</v>
      </c>
      <c r="W5" s="374">
        <v>6953389.5250800001</v>
      </c>
      <c r="X5" s="371">
        <v>32378.399999999998</v>
      </c>
      <c r="Y5" s="372">
        <v>32378.399999999998</v>
      </c>
      <c r="Z5" s="373">
        <v>67.597238566451708</v>
      </c>
      <c r="AA5" s="374">
        <v>2188690.4291999997</v>
      </c>
      <c r="AB5" s="371">
        <v>4.8</v>
      </c>
      <c r="AC5" s="372">
        <v>4.8</v>
      </c>
      <c r="AD5" s="373">
        <v>3891889.1569500002</v>
      </c>
      <c r="AE5" s="374">
        <v>18681067.953359999</v>
      </c>
      <c r="AF5" s="374">
        <f t="shared" ref="AF5:AF68" si="6">IFERROR(VLOOKUP($C5,$BS$4:$BX$899,5,0),0)</f>
        <v>0</v>
      </c>
      <c r="AG5" s="374">
        <f t="shared" ref="AG5:AG68" si="7">SUM(AF5*AB5)</f>
        <v>0</v>
      </c>
      <c r="AH5" s="374">
        <f t="shared" ref="AH5:AH68" si="8">IFERROR(VLOOKUP($C5,$BS$4:$BX$899,6,0),0)</f>
        <v>1</v>
      </c>
      <c r="AI5" s="374">
        <f t="shared" ref="AI5:AI68" si="9">SUM(AH5*AB5)</f>
        <v>4.8</v>
      </c>
      <c r="AJ5" s="375">
        <v>195476251.85032797</v>
      </c>
      <c r="AK5" s="376">
        <v>13177.60908</v>
      </c>
      <c r="AL5" s="377">
        <v>13177.60908</v>
      </c>
      <c r="AM5" s="373">
        <v>12559.520435213881</v>
      </c>
      <c r="AN5" s="374">
        <v>165504450.52752</v>
      </c>
      <c r="AO5" s="378">
        <v>1145.4412799999998</v>
      </c>
      <c r="AP5" s="379">
        <v>1145.4412799999998</v>
      </c>
      <c r="AQ5" s="373">
        <v>16838.374513664465</v>
      </c>
      <c r="AR5" s="374">
        <v>19287369.256051198</v>
      </c>
      <c r="AS5" s="374">
        <f t="shared" si="2"/>
        <v>0.87245068661713032</v>
      </c>
      <c r="AT5" s="374">
        <f t="shared" ref="AT5:AT8" si="10">SUM(AS5*AO5)</f>
        <v>999.3410312156044</v>
      </c>
      <c r="AU5" s="374">
        <f t="shared" si="3"/>
        <v>0.12754931338286965</v>
      </c>
      <c r="AV5" s="374">
        <f t="shared" ref="AV5:AV8" si="11">SUM(AU5*AO5)</f>
        <v>146.10024878439532</v>
      </c>
      <c r="AW5" s="380">
        <v>308.89452</v>
      </c>
      <c r="AX5" s="381">
        <v>308.89452</v>
      </c>
      <c r="AY5" s="373">
        <v>12487.424081220346</v>
      </c>
      <c r="AZ5" s="374">
        <v>3857296.8676049998</v>
      </c>
      <c r="BA5" s="378">
        <v>1308.9542400000005</v>
      </c>
      <c r="BB5" s="379">
        <v>1308.9542400000005</v>
      </c>
      <c r="BC5" s="373">
        <v>12238.776307115208</v>
      </c>
      <c r="BD5" s="374">
        <v>16019998.13961</v>
      </c>
      <c r="BE5" s="374">
        <f t="shared" ref="BE5:BE68" si="12">IFERROR(VLOOKUP($C5,$BY$4:$CE$899,5,0),0)</f>
        <v>1.1890918851597479E-2</v>
      </c>
      <c r="BF5" s="374">
        <f t="shared" ref="BF5:BF68" si="13">SUM(BE5*BA5)</f>
        <v>15.564668648294456</v>
      </c>
      <c r="BG5" s="374">
        <f t="shared" ref="BG5:BG68" si="14">IFERROR(VLOOKUP($C5,$BY$4:$CE$899,6,0),0)</f>
        <v>0.15134546250381561</v>
      </c>
      <c r="BH5" s="374">
        <f t="shared" ref="BH5:BH68" si="15">SUM(BG5*BA5)</f>
        <v>198.10428484913055</v>
      </c>
      <c r="BI5" s="374">
        <f t="shared" ref="BI5:BI68" si="16">IFERROR(VLOOKUP($C5,$BY$4:$CE$899,7,0),0)</f>
        <v>0.83676361864458682</v>
      </c>
      <c r="BJ5" s="374">
        <f t="shared" ref="BJ5:BJ68" si="17">SUM(BI5*BA5)</f>
        <v>1095.2852865025754</v>
      </c>
      <c r="BK5" s="375">
        <v>204669114.79078618</v>
      </c>
      <c r="BL5" s="382">
        <v>400145366.64111412</v>
      </c>
      <c r="BM5" s="383">
        <v>0.49</v>
      </c>
      <c r="BN5" s="382">
        <v>196071229.65414593</v>
      </c>
      <c r="BO5" s="395"/>
      <c r="BP5" s="395"/>
      <c r="BS5" s="408">
        <v>11189</v>
      </c>
      <c r="BT5" s="400" t="s">
        <v>1335</v>
      </c>
      <c r="BU5" s="400">
        <v>0.86785505929243545</v>
      </c>
      <c r="BV5" s="400">
        <v>0.13214494070756463</v>
      </c>
      <c r="BW5" s="400">
        <v>0</v>
      </c>
      <c r="BX5" s="400">
        <v>1</v>
      </c>
      <c r="BY5" s="407">
        <v>11189</v>
      </c>
      <c r="BZ5" s="406" t="s">
        <v>1335</v>
      </c>
      <c r="CA5" s="406">
        <v>0.85906253244462605</v>
      </c>
      <c r="CB5" s="406">
        <v>0.14093746755537395</v>
      </c>
      <c r="CC5" s="406">
        <v>2.5783659914206076E-2</v>
      </c>
      <c r="CD5" s="406">
        <v>8.1141363623348658E-2</v>
      </c>
      <c r="CE5" s="406">
        <v>0.89307497646244527</v>
      </c>
    </row>
    <row r="6" spans="1:83" x14ac:dyDescent="0.35">
      <c r="A6" s="365">
        <v>1</v>
      </c>
      <c r="B6" s="366" t="s">
        <v>1256</v>
      </c>
      <c r="C6" s="411">
        <v>11120</v>
      </c>
      <c r="D6" s="367" t="s">
        <v>2213</v>
      </c>
      <c r="E6" s="368" t="s">
        <v>2438</v>
      </c>
      <c r="F6" s="369">
        <v>6</v>
      </c>
      <c r="G6" s="370" t="s">
        <v>6307</v>
      </c>
      <c r="H6" s="371">
        <v>86076</v>
      </c>
      <c r="I6" s="372">
        <v>86076</v>
      </c>
      <c r="J6" s="373">
        <v>350.6377072320995</v>
      </c>
      <c r="K6" s="374">
        <v>30181491.287710197</v>
      </c>
      <c r="L6" s="371">
        <v>10549.199999999999</v>
      </c>
      <c r="M6" s="372">
        <v>10549.199999999999</v>
      </c>
      <c r="N6" s="373">
        <v>388.30245108434764</v>
      </c>
      <c r="O6" s="374">
        <v>4096280.2169789998</v>
      </c>
      <c r="P6" s="374">
        <f t="shared" si="0"/>
        <v>0.83044913283759347</v>
      </c>
      <c r="Q6" s="402">
        <f t="shared" si="4"/>
        <v>8760.5739921303393</v>
      </c>
      <c r="R6" s="374">
        <f t="shared" si="1"/>
        <v>0.16955086716240647</v>
      </c>
      <c r="S6" s="401">
        <f t="shared" si="5"/>
        <v>1788.6260078696582</v>
      </c>
      <c r="T6" s="371">
        <v>4201.2</v>
      </c>
      <c r="U6" s="372">
        <v>4201.2</v>
      </c>
      <c r="V6" s="373">
        <v>158.09367574007427</v>
      </c>
      <c r="W6" s="374">
        <v>664183.15051920002</v>
      </c>
      <c r="X6" s="371">
        <v>7204.8</v>
      </c>
      <c r="Y6" s="372">
        <v>7204.8</v>
      </c>
      <c r="Z6" s="373">
        <v>149.45055993254499</v>
      </c>
      <c r="AA6" s="374">
        <v>1076761.3942020002</v>
      </c>
      <c r="AB6" s="371">
        <v>1074</v>
      </c>
      <c r="AC6" s="372">
        <v>1074</v>
      </c>
      <c r="AD6" s="373">
        <v>2123.662395467039</v>
      </c>
      <c r="AE6" s="374">
        <v>2280813.4127316</v>
      </c>
      <c r="AF6" s="374">
        <f t="shared" si="6"/>
        <v>1.2783947120461454E-2</v>
      </c>
      <c r="AG6" s="374">
        <f t="shared" si="7"/>
        <v>13.729959207375602</v>
      </c>
      <c r="AH6" s="374">
        <f t="shared" si="8"/>
        <v>0.98721605287953851</v>
      </c>
      <c r="AI6" s="374">
        <f t="shared" si="9"/>
        <v>1060.2700407926243</v>
      </c>
      <c r="AJ6" s="375">
        <v>38299529.462141998</v>
      </c>
      <c r="AK6" s="376">
        <v>1027.5100799999998</v>
      </c>
      <c r="AL6" s="377">
        <v>1027.5100799999998</v>
      </c>
      <c r="AM6" s="373">
        <v>15432.089938624835</v>
      </c>
      <c r="AN6" s="374">
        <v>15856627.967403596</v>
      </c>
      <c r="AO6" s="378">
        <v>33.827159999999999</v>
      </c>
      <c r="AP6" s="379">
        <v>33.827159999999999</v>
      </c>
      <c r="AQ6" s="373">
        <v>40486.298885995748</v>
      </c>
      <c r="AR6" s="374">
        <v>1369536.5102243999</v>
      </c>
      <c r="AS6" s="374">
        <f t="shared" si="2"/>
        <v>0.86220428526649595</v>
      </c>
      <c r="AT6" s="374">
        <f t="shared" si="10"/>
        <v>29.165922310395402</v>
      </c>
      <c r="AU6" s="374">
        <f t="shared" si="3"/>
        <v>0.13779571473350399</v>
      </c>
      <c r="AV6" s="374">
        <f t="shared" si="11"/>
        <v>4.6612376896045973</v>
      </c>
      <c r="AW6" s="380">
        <v>10.73208</v>
      </c>
      <c r="AX6" s="381">
        <v>10.73208</v>
      </c>
      <c r="AY6" s="373">
        <v>23002.540352382763</v>
      </c>
      <c r="AZ6" s="374">
        <v>246865.10326499998</v>
      </c>
      <c r="BA6" s="378">
        <v>106.3202400000001</v>
      </c>
      <c r="BB6" s="379">
        <v>106.3202400000001</v>
      </c>
      <c r="BC6" s="373">
        <v>5127.9844165137274</v>
      </c>
      <c r="BD6" s="374">
        <v>545208.53388</v>
      </c>
      <c r="BE6" s="374">
        <f t="shared" si="12"/>
        <v>0</v>
      </c>
      <c r="BF6" s="374">
        <f t="shared" si="13"/>
        <v>0</v>
      </c>
      <c r="BG6" s="374">
        <f t="shared" si="14"/>
        <v>0.20002720835904467</v>
      </c>
      <c r="BH6" s="374">
        <f t="shared" si="15"/>
        <v>21.266940799263654</v>
      </c>
      <c r="BI6" s="374">
        <f t="shared" si="16"/>
        <v>0.79997279164095525</v>
      </c>
      <c r="BJ6" s="374">
        <f t="shared" si="17"/>
        <v>85.053299200736433</v>
      </c>
      <c r="BK6" s="375">
        <v>18018238.114772994</v>
      </c>
      <c r="BL6" s="382">
        <v>56317767.576914996</v>
      </c>
      <c r="BM6" s="383">
        <v>0.63</v>
      </c>
      <c r="BN6" s="382">
        <v>35480193.573456451</v>
      </c>
      <c r="BO6" s="395"/>
      <c r="BP6" s="395"/>
      <c r="BS6" s="408">
        <v>11190</v>
      </c>
      <c r="BT6" s="400" t="s">
        <v>1336</v>
      </c>
      <c r="BU6" s="400">
        <v>0.81534353609680976</v>
      </c>
      <c r="BV6" s="400">
        <v>0.18465646390319024</v>
      </c>
      <c r="BW6" s="400">
        <v>3.2008008181197457E-3</v>
      </c>
      <c r="BX6" s="400">
        <v>0.9967991991818802</v>
      </c>
      <c r="BY6" s="407">
        <v>11190</v>
      </c>
      <c r="BZ6" s="406" t="s">
        <v>1336</v>
      </c>
      <c r="CA6" s="406">
        <v>0.85159491185184222</v>
      </c>
      <c r="CB6" s="406">
        <v>0.1484050881481577</v>
      </c>
      <c r="CC6" s="406">
        <v>7.6745477739072355E-3</v>
      </c>
      <c r="CD6" s="406">
        <v>1.5882724998703659E-2</v>
      </c>
      <c r="CE6" s="406">
        <v>0.97644272722738912</v>
      </c>
    </row>
    <row r="7" spans="1:83" x14ac:dyDescent="0.35">
      <c r="A7" s="365">
        <v>1</v>
      </c>
      <c r="B7" s="366" t="s">
        <v>1256</v>
      </c>
      <c r="C7" s="411">
        <v>11121</v>
      </c>
      <c r="D7" s="367" t="s">
        <v>1355</v>
      </c>
      <c r="E7" s="368" t="s">
        <v>2438</v>
      </c>
      <c r="F7" s="369">
        <v>10</v>
      </c>
      <c r="G7" s="370" t="s">
        <v>6308</v>
      </c>
      <c r="H7" s="371">
        <v>104012.4</v>
      </c>
      <c r="I7" s="372">
        <v>104012.4</v>
      </c>
      <c r="J7" s="373">
        <v>509.70681785767852</v>
      </c>
      <c r="K7" s="374">
        <v>53015829.421739995</v>
      </c>
      <c r="L7" s="371">
        <v>10555.199999999999</v>
      </c>
      <c r="M7" s="372">
        <v>10555.199999999999</v>
      </c>
      <c r="N7" s="373">
        <v>434.09814596714415</v>
      </c>
      <c r="O7" s="374">
        <v>4581992.7503123991</v>
      </c>
      <c r="P7" s="374">
        <f t="shared" si="0"/>
        <v>0.86752029321006385</v>
      </c>
      <c r="Q7" s="402">
        <f t="shared" si="4"/>
        <v>9156.8501988908647</v>
      </c>
      <c r="R7" s="374">
        <f t="shared" si="1"/>
        <v>0.13247970678993617</v>
      </c>
      <c r="S7" s="401">
        <f t="shared" si="5"/>
        <v>1398.3498011091342</v>
      </c>
      <c r="T7" s="371">
        <v>15031.199999999999</v>
      </c>
      <c r="U7" s="372">
        <v>15031.199999999999</v>
      </c>
      <c r="V7" s="373">
        <v>137.26969053368992</v>
      </c>
      <c r="W7" s="374">
        <v>2063328.1723499999</v>
      </c>
      <c r="X7" s="371">
        <v>17240.399999999998</v>
      </c>
      <c r="Y7" s="372">
        <v>17240.399999999998</v>
      </c>
      <c r="Z7" s="373">
        <v>194.41897058536927</v>
      </c>
      <c r="AA7" s="374">
        <v>3351860.8204799998</v>
      </c>
      <c r="AB7" s="371">
        <v>16820.399999999998</v>
      </c>
      <c r="AC7" s="372">
        <v>16820.399999999998</v>
      </c>
      <c r="AD7" s="373">
        <v>692.23074574102884</v>
      </c>
      <c r="AE7" s="374">
        <v>11643598.0356624</v>
      </c>
      <c r="AF7" s="374">
        <f t="shared" si="6"/>
        <v>1.0711191882269825E-2</v>
      </c>
      <c r="AG7" s="374">
        <f t="shared" si="7"/>
        <v>180.16653193653133</v>
      </c>
      <c r="AH7" s="374">
        <f t="shared" si="8"/>
        <v>0.98928880811773012</v>
      </c>
      <c r="AI7" s="374">
        <f t="shared" si="9"/>
        <v>16640.233468063467</v>
      </c>
      <c r="AJ7" s="375">
        <v>74656609.200544789</v>
      </c>
      <c r="AK7" s="376">
        <v>2444.3543999999997</v>
      </c>
      <c r="AL7" s="377">
        <v>2444.3543999999997</v>
      </c>
      <c r="AM7" s="373">
        <v>14579.922159888109</v>
      </c>
      <c r="AN7" s="374">
        <v>35638496.88318</v>
      </c>
      <c r="AO7" s="378">
        <v>107.1048</v>
      </c>
      <c r="AP7" s="379">
        <v>107.1048</v>
      </c>
      <c r="AQ7" s="373">
        <v>15905.583423415197</v>
      </c>
      <c r="AR7" s="374">
        <v>1703564.3314481999</v>
      </c>
      <c r="AS7" s="374">
        <f t="shared" si="2"/>
        <v>0.71830391091820545</v>
      </c>
      <c r="AT7" s="374">
        <f t="shared" si="10"/>
        <v>76.933796718112205</v>
      </c>
      <c r="AU7" s="374">
        <f t="shared" si="3"/>
        <v>0.28169608908179461</v>
      </c>
      <c r="AV7" s="374">
        <f t="shared" si="11"/>
        <v>30.171003281887796</v>
      </c>
      <c r="AW7" s="380">
        <v>48.537599999999991</v>
      </c>
      <c r="AX7" s="381">
        <v>48.537599999999991</v>
      </c>
      <c r="AY7" s="373">
        <v>14677.677516193635</v>
      </c>
      <c r="AZ7" s="374">
        <v>712419.24021000008</v>
      </c>
      <c r="BA7" s="378">
        <v>778.74600000000021</v>
      </c>
      <c r="BB7" s="379">
        <v>778.74600000000021</v>
      </c>
      <c r="BC7" s="373">
        <v>16020.324393756113</v>
      </c>
      <c r="BD7" s="374">
        <v>12475763.540340001</v>
      </c>
      <c r="BE7" s="374">
        <f t="shared" si="12"/>
        <v>1.1198676100050192E-3</v>
      </c>
      <c r="BF7" s="374">
        <f t="shared" si="13"/>
        <v>0.87209242182096891</v>
      </c>
      <c r="BG7" s="374">
        <f t="shared" si="14"/>
        <v>0.1211713429578488</v>
      </c>
      <c r="BH7" s="374">
        <f t="shared" si="15"/>
        <v>94.361698643052947</v>
      </c>
      <c r="BI7" s="374">
        <f t="shared" si="16"/>
        <v>0.87770878943214614</v>
      </c>
      <c r="BJ7" s="374">
        <f t="shared" si="17"/>
        <v>683.5122089351263</v>
      </c>
      <c r="BK7" s="375">
        <v>50530243.995178193</v>
      </c>
      <c r="BL7" s="382">
        <v>125186853.19572298</v>
      </c>
      <c r="BM7" s="383">
        <v>0.46</v>
      </c>
      <c r="BN7" s="382">
        <v>57585952.470032573</v>
      </c>
      <c r="BO7" s="395"/>
      <c r="BP7" s="395"/>
      <c r="BS7" s="408">
        <v>11191</v>
      </c>
      <c r="BT7" s="400" t="s">
        <v>1337</v>
      </c>
      <c r="BU7" s="400">
        <v>0.82635634069816755</v>
      </c>
      <c r="BV7" s="400">
        <v>0.1736436593018324</v>
      </c>
      <c r="BW7" s="400">
        <v>0</v>
      </c>
      <c r="BX7" s="400">
        <v>1</v>
      </c>
      <c r="BY7" s="407">
        <v>11191</v>
      </c>
      <c r="BZ7" s="406" t="s">
        <v>1337</v>
      </c>
      <c r="CA7" s="406">
        <v>0.86656130350151483</v>
      </c>
      <c r="CB7" s="406">
        <v>0.13343869649848522</v>
      </c>
      <c r="CC7" s="406">
        <v>0</v>
      </c>
      <c r="CD7" s="406">
        <v>1.961743696514931E-2</v>
      </c>
      <c r="CE7" s="406">
        <v>0.98038256303485072</v>
      </c>
    </row>
    <row r="8" spans="1:83" x14ac:dyDescent="0.35">
      <c r="A8" s="365">
        <v>1</v>
      </c>
      <c r="B8" s="366" t="s">
        <v>1256</v>
      </c>
      <c r="C8" s="411">
        <v>11122</v>
      </c>
      <c r="D8" s="367" t="s">
        <v>1356</v>
      </c>
      <c r="E8" s="368" t="s">
        <v>2438</v>
      </c>
      <c r="F8" s="369">
        <v>6</v>
      </c>
      <c r="G8" s="370" t="s">
        <v>6307</v>
      </c>
      <c r="H8" s="371">
        <v>84664.8</v>
      </c>
      <c r="I8" s="372">
        <v>84664.8</v>
      </c>
      <c r="J8" s="373">
        <v>509.58449067081955</v>
      </c>
      <c r="K8" s="374">
        <v>43143868.985746801</v>
      </c>
      <c r="L8" s="371">
        <v>14492.4</v>
      </c>
      <c r="M8" s="372">
        <v>14492.4</v>
      </c>
      <c r="N8" s="373">
        <v>444.09342036097541</v>
      </c>
      <c r="O8" s="374">
        <v>6435979.4852393996</v>
      </c>
      <c r="P8" s="374">
        <f t="shared" si="0"/>
        <v>0.89041722318762706</v>
      </c>
      <c r="Q8" s="402">
        <f t="shared" si="4"/>
        <v>12904.282565324365</v>
      </c>
      <c r="R8" s="374">
        <f t="shared" si="1"/>
        <v>0.10958277681237294</v>
      </c>
      <c r="S8" s="401">
        <f t="shared" si="5"/>
        <v>1588.1174346756336</v>
      </c>
      <c r="T8" s="371">
        <v>5080.8</v>
      </c>
      <c r="U8" s="372">
        <v>5080.8</v>
      </c>
      <c r="V8" s="373">
        <v>306.68605967170527</v>
      </c>
      <c r="W8" s="374">
        <v>1558210.5319800002</v>
      </c>
      <c r="X8" s="371">
        <v>21681.599999999999</v>
      </c>
      <c r="Y8" s="372">
        <v>21681.599999999999</v>
      </c>
      <c r="Z8" s="373">
        <v>163.41897050309942</v>
      </c>
      <c r="AA8" s="374">
        <v>3543184.75086</v>
      </c>
      <c r="AB8" s="371">
        <v>1570.8</v>
      </c>
      <c r="AC8" s="372">
        <v>1570.8</v>
      </c>
      <c r="AD8" s="373">
        <v>2757.4375556161194</v>
      </c>
      <c r="AE8" s="374">
        <v>4331382.9123618007</v>
      </c>
      <c r="AF8" s="374">
        <f t="shared" si="6"/>
        <v>0</v>
      </c>
      <c r="AG8" s="374">
        <f t="shared" si="7"/>
        <v>0</v>
      </c>
      <c r="AH8" s="374">
        <f t="shared" si="8"/>
        <v>1</v>
      </c>
      <c r="AI8" s="374">
        <f t="shared" si="9"/>
        <v>1570.8</v>
      </c>
      <c r="AJ8" s="375">
        <v>59012626.666188002</v>
      </c>
      <c r="AK8" s="376">
        <v>2234.3692799999999</v>
      </c>
      <c r="AL8" s="377">
        <v>2234.3692799999999</v>
      </c>
      <c r="AM8" s="373">
        <v>11627.904772133281</v>
      </c>
      <c r="AN8" s="374">
        <v>25981033.213620003</v>
      </c>
      <c r="AO8" s="378">
        <v>170.44296000000003</v>
      </c>
      <c r="AP8" s="379">
        <v>170.44296000000003</v>
      </c>
      <c r="AQ8" s="373">
        <v>13032.752204630802</v>
      </c>
      <c r="AR8" s="374">
        <v>2221340.8627038002</v>
      </c>
      <c r="AS8" s="374">
        <f t="shared" si="2"/>
        <v>0.90321857137480366</v>
      </c>
      <c r="AT8" s="374">
        <f t="shared" si="10"/>
        <v>153.94724683209284</v>
      </c>
      <c r="AU8" s="374">
        <f t="shared" si="3"/>
        <v>9.6781428625196383E-2</v>
      </c>
      <c r="AV8" s="374">
        <f t="shared" si="11"/>
        <v>16.495713167907205</v>
      </c>
      <c r="AW8" s="380">
        <v>28.413959999999999</v>
      </c>
      <c r="AX8" s="381">
        <v>28.413959999999999</v>
      </c>
      <c r="AY8" s="373">
        <v>9311.7735831964274</v>
      </c>
      <c r="AZ8" s="374">
        <v>264584.36212199996</v>
      </c>
      <c r="BA8" s="378">
        <v>21.401639999999997</v>
      </c>
      <c r="BB8" s="379">
        <v>21.401639999999997</v>
      </c>
      <c r="BC8" s="373">
        <v>179871.62851561845</v>
      </c>
      <c r="BD8" s="374">
        <v>3849547.8397049997</v>
      </c>
      <c r="BE8" s="374">
        <f t="shared" si="12"/>
        <v>1.9279298627109753E-2</v>
      </c>
      <c r="BF8" s="374">
        <f t="shared" si="13"/>
        <v>0.41260860866989713</v>
      </c>
      <c r="BG8" s="374">
        <f t="shared" si="14"/>
        <v>0.28779879125985791</v>
      </c>
      <c r="BH8" s="374">
        <f t="shared" si="15"/>
        <v>6.159366122978625</v>
      </c>
      <c r="BI8" s="374">
        <f t="shared" si="16"/>
        <v>0.69292191011303239</v>
      </c>
      <c r="BJ8" s="374">
        <f t="shared" si="17"/>
        <v>14.829665268351476</v>
      </c>
      <c r="BK8" s="375">
        <v>32316506.278150804</v>
      </c>
      <c r="BL8" s="382">
        <v>91329132.944338799</v>
      </c>
      <c r="BM8" s="383">
        <v>0.42</v>
      </c>
      <c r="BN8" s="382">
        <v>38358235.83662229</v>
      </c>
      <c r="BO8" s="395"/>
      <c r="BP8" s="395"/>
      <c r="BS8" s="408">
        <v>11192</v>
      </c>
      <c r="BT8" s="400" t="s">
        <v>1338</v>
      </c>
      <c r="BU8" s="400">
        <v>0.89143814949430789</v>
      </c>
      <c r="BV8" s="400">
        <v>0.10856185050569196</v>
      </c>
      <c r="BW8" s="400">
        <v>1.9072240436103029E-2</v>
      </c>
      <c r="BX8" s="400">
        <v>0.98092775956389699</v>
      </c>
      <c r="BY8" s="407">
        <v>11192</v>
      </c>
      <c r="BZ8" s="406" t="s">
        <v>1338</v>
      </c>
      <c r="CA8" s="406">
        <v>0.85723142827840026</v>
      </c>
      <c r="CB8" s="406">
        <v>0.14276857172159979</v>
      </c>
      <c r="CC8" s="406">
        <v>6.9134624670467376E-3</v>
      </c>
      <c r="CD8" s="406">
        <v>3.1656199442394721E-2</v>
      </c>
      <c r="CE8" s="406">
        <v>0.96143033809055856</v>
      </c>
    </row>
    <row r="9" spans="1:83" x14ac:dyDescent="0.35">
      <c r="A9" s="365">
        <v>1</v>
      </c>
      <c r="B9" s="366" t="s">
        <v>1256</v>
      </c>
      <c r="C9" s="411">
        <v>11123</v>
      </c>
      <c r="D9" s="367" t="s">
        <v>1357</v>
      </c>
      <c r="E9" s="368" t="s">
        <v>2438</v>
      </c>
      <c r="F9" s="369">
        <v>6</v>
      </c>
      <c r="G9" s="370" t="s">
        <v>6307</v>
      </c>
      <c r="H9" s="371">
        <v>89539.199999999997</v>
      </c>
      <c r="I9" s="372">
        <v>89539.199999999997</v>
      </c>
      <c r="J9" s="373">
        <v>610.84716021513475</v>
      </c>
      <c r="K9" s="374">
        <v>54694766.047934994</v>
      </c>
      <c r="L9" s="371">
        <v>8676</v>
      </c>
      <c r="M9" s="372">
        <v>8676</v>
      </c>
      <c r="N9" s="373">
        <v>464.4207667976487</v>
      </c>
      <c r="O9" s="374">
        <v>4029314.5727364002</v>
      </c>
      <c r="P9" s="374">
        <f t="shared" si="0"/>
        <v>0.82870859853523959</v>
      </c>
      <c r="Q9" s="402">
        <f t="shared" si="4"/>
        <v>7189.8758008917384</v>
      </c>
      <c r="R9" s="374">
        <f t="shared" si="1"/>
        <v>0.17129140146476035</v>
      </c>
      <c r="S9" s="401">
        <f t="shared" si="5"/>
        <v>1486.1241991082609</v>
      </c>
      <c r="T9" s="371">
        <v>4377.5999999999995</v>
      </c>
      <c r="U9" s="372">
        <v>4377.5999999999995</v>
      </c>
      <c r="V9" s="373">
        <v>702.69085512061395</v>
      </c>
      <c r="W9" s="374">
        <v>3076099.4873759993</v>
      </c>
      <c r="X9" s="371">
        <v>12442.8</v>
      </c>
      <c r="Y9" s="372">
        <v>12442.8</v>
      </c>
      <c r="Z9" s="373">
        <v>171.85367206331372</v>
      </c>
      <c r="AA9" s="374">
        <v>2138340.8707494</v>
      </c>
      <c r="AB9" s="371">
        <v>7490.4</v>
      </c>
      <c r="AC9" s="372">
        <v>7490.4</v>
      </c>
      <c r="AD9" s="373">
        <v>844.85590517462344</v>
      </c>
      <c r="AE9" s="374">
        <v>6328308.6721199993</v>
      </c>
      <c r="AF9" s="374">
        <f t="shared" si="6"/>
        <v>3.4494528998199386E-3</v>
      </c>
      <c r="AG9" s="374">
        <f t="shared" si="7"/>
        <v>25.837782000811266</v>
      </c>
      <c r="AH9" s="374">
        <f t="shared" si="8"/>
        <v>0.9965505471001801</v>
      </c>
      <c r="AI9" s="374">
        <f t="shared" si="9"/>
        <v>7464.5622179991888</v>
      </c>
      <c r="AJ9" s="375">
        <v>70266829.650916785</v>
      </c>
      <c r="AK9" s="376">
        <v>2034.3827999999999</v>
      </c>
      <c r="AL9" s="377">
        <v>2034.3827999999999</v>
      </c>
      <c r="AM9" s="373">
        <v>11496.350149108814</v>
      </c>
      <c r="AN9" s="374">
        <v>23387977.006124403</v>
      </c>
      <c r="AO9" s="378">
        <v>60.091080000000005</v>
      </c>
      <c r="AP9" s="379">
        <v>60.091080000000005</v>
      </c>
      <c r="AQ9" s="373">
        <v>13647.919147893495</v>
      </c>
      <c r="AR9" s="374">
        <v>820118.20134959999</v>
      </c>
      <c r="AS9" s="374">
        <f t="shared" si="2"/>
        <v>0.79306769350354112</v>
      </c>
      <c r="AT9" s="374">
        <f t="shared" ref="AT9:AT72" si="18">SUM(AS9*AO9)</f>
        <v>47.656294215736771</v>
      </c>
      <c r="AU9" s="374">
        <f t="shared" si="3"/>
        <v>0.20693230649645888</v>
      </c>
      <c r="AV9" s="374">
        <f t="shared" ref="AV9:AV72" si="19">SUM(AU9*AO9)</f>
        <v>12.434785784263232</v>
      </c>
      <c r="AW9" s="380">
        <v>61.96103999999999</v>
      </c>
      <c r="AX9" s="381">
        <v>61.96103999999999</v>
      </c>
      <c r="AY9" s="373">
        <v>13908.717694812744</v>
      </c>
      <c r="AZ9" s="374">
        <v>861798.61343700008</v>
      </c>
      <c r="BA9" s="378">
        <v>366.86232000000052</v>
      </c>
      <c r="BB9" s="379">
        <v>366.86232000000052</v>
      </c>
      <c r="BC9" s="373">
        <v>6659.4448143112559</v>
      </c>
      <c r="BD9" s="374">
        <v>2443099.3744902001</v>
      </c>
      <c r="BE9" s="374">
        <f t="shared" si="12"/>
        <v>6.234919501985123E-3</v>
      </c>
      <c r="BF9" s="374">
        <f t="shared" si="13"/>
        <v>2.2873570335115101</v>
      </c>
      <c r="BG9" s="374">
        <f t="shared" si="14"/>
        <v>0.31617653988733585</v>
      </c>
      <c r="BH9" s="374">
        <f t="shared" si="15"/>
        <v>115.99325895264073</v>
      </c>
      <c r="BI9" s="374">
        <f t="shared" si="16"/>
        <v>0.67758854061067897</v>
      </c>
      <c r="BJ9" s="374">
        <f t="shared" si="17"/>
        <v>248.58170401384825</v>
      </c>
      <c r="BK9" s="375">
        <v>27512993.195401207</v>
      </c>
      <c r="BL9" s="382">
        <v>97779822.846317992</v>
      </c>
      <c r="BM9" s="383">
        <v>0.51</v>
      </c>
      <c r="BN9" s="382">
        <v>49867709.651622176</v>
      </c>
      <c r="BO9" s="395"/>
      <c r="BP9" s="395"/>
      <c r="BS9" s="408">
        <v>11193</v>
      </c>
      <c r="BT9" s="400" t="s">
        <v>1339</v>
      </c>
      <c r="BU9" s="400">
        <v>0.87139200103666359</v>
      </c>
      <c r="BV9" s="400">
        <v>0.1286079989633363</v>
      </c>
      <c r="BW9" s="400">
        <v>0</v>
      </c>
      <c r="BX9" s="400">
        <v>1</v>
      </c>
      <c r="BY9" s="407">
        <v>11193</v>
      </c>
      <c r="BZ9" s="406" t="s">
        <v>1339</v>
      </c>
      <c r="CA9" s="406">
        <v>0.92764470656769915</v>
      </c>
      <c r="CB9" s="406">
        <v>7.2355293432300891E-2</v>
      </c>
      <c r="CC9" s="406">
        <v>1.0306781977719368E-2</v>
      </c>
      <c r="CD9" s="406">
        <v>5.852374847651387E-2</v>
      </c>
      <c r="CE9" s="406">
        <v>0.93116946954576685</v>
      </c>
    </row>
    <row r="10" spans="1:83" x14ac:dyDescent="0.35">
      <c r="A10" s="365">
        <v>1</v>
      </c>
      <c r="B10" s="366" t="s">
        <v>1256</v>
      </c>
      <c r="C10" s="411">
        <v>11124</v>
      </c>
      <c r="D10" s="367" t="s">
        <v>1358</v>
      </c>
      <c r="E10" s="368" t="s">
        <v>2438</v>
      </c>
      <c r="F10" s="369">
        <v>5</v>
      </c>
      <c r="G10" s="370" t="s">
        <v>2469</v>
      </c>
      <c r="H10" s="371">
        <v>43437.599999999999</v>
      </c>
      <c r="I10" s="372">
        <v>43437.599999999999</v>
      </c>
      <c r="J10" s="373">
        <v>348.10022973730594</v>
      </c>
      <c r="K10" s="374">
        <v>15120638.539237199</v>
      </c>
      <c r="L10" s="371">
        <v>6628.8</v>
      </c>
      <c r="M10" s="372">
        <v>6628.8</v>
      </c>
      <c r="N10" s="373">
        <v>273.13760373597034</v>
      </c>
      <c r="O10" s="374">
        <v>1810574.5476450003</v>
      </c>
      <c r="P10" s="374">
        <f t="shared" si="0"/>
        <v>0.83877955882585775</v>
      </c>
      <c r="Q10" s="402">
        <f t="shared" si="4"/>
        <v>5560.1019395448457</v>
      </c>
      <c r="R10" s="374">
        <f t="shared" si="1"/>
        <v>0.16122044117414228</v>
      </c>
      <c r="S10" s="401">
        <f t="shared" si="5"/>
        <v>1068.6980604551543</v>
      </c>
      <c r="T10" s="371">
        <v>3393.6</v>
      </c>
      <c r="U10" s="372">
        <v>3393.6</v>
      </c>
      <c r="V10" s="373">
        <v>209.7712838755304</v>
      </c>
      <c r="W10" s="374">
        <v>711879.82895999996</v>
      </c>
      <c r="X10" s="371">
        <v>6890.4</v>
      </c>
      <c r="Y10" s="372">
        <v>6890.4</v>
      </c>
      <c r="Z10" s="373">
        <v>94.775373467432956</v>
      </c>
      <c r="AA10" s="374">
        <v>653040.23334000004</v>
      </c>
      <c r="AB10" s="371">
        <v>0</v>
      </c>
      <c r="AC10" s="372">
        <v>0</v>
      </c>
      <c r="AD10" s="373">
        <v>0</v>
      </c>
      <c r="AE10" s="374">
        <v>0</v>
      </c>
      <c r="AF10" s="374">
        <f t="shared" si="6"/>
        <v>0</v>
      </c>
      <c r="AG10" s="374">
        <f t="shared" si="7"/>
        <v>0</v>
      </c>
      <c r="AH10" s="374">
        <f t="shared" si="8"/>
        <v>1</v>
      </c>
      <c r="AI10" s="374">
        <f t="shared" si="9"/>
        <v>0</v>
      </c>
      <c r="AJ10" s="375">
        <v>18296133.1491822</v>
      </c>
      <c r="AK10" s="376">
        <v>1085.5627200000001</v>
      </c>
      <c r="AL10" s="377">
        <v>1085.5627200000001</v>
      </c>
      <c r="AM10" s="373">
        <v>10362.091322199236</v>
      </c>
      <c r="AN10" s="374">
        <v>11248700.040615</v>
      </c>
      <c r="AO10" s="378">
        <v>58.073040000000006</v>
      </c>
      <c r="AP10" s="379">
        <v>58.073040000000006</v>
      </c>
      <c r="AQ10" s="373">
        <v>20967.142439548541</v>
      </c>
      <c r="AR10" s="374">
        <v>1217625.7015776001</v>
      </c>
      <c r="AS10" s="374">
        <f t="shared" si="2"/>
        <v>0.54075428737329212</v>
      </c>
      <c r="AT10" s="374">
        <f t="shared" si="18"/>
        <v>31.403245360800693</v>
      </c>
      <c r="AU10" s="374">
        <f t="shared" si="3"/>
        <v>0.45924571262670782</v>
      </c>
      <c r="AV10" s="374">
        <f t="shared" si="19"/>
        <v>26.66979463919931</v>
      </c>
      <c r="AW10" s="380">
        <v>22.75536</v>
      </c>
      <c r="AX10" s="381">
        <v>22.75536</v>
      </c>
      <c r="AY10" s="373">
        <v>4684.3393248887287</v>
      </c>
      <c r="AZ10" s="374">
        <v>106593.82769999998</v>
      </c>
      <c r="BA10" s="378">
        <v>133.15379999999979</v>
      </c>
      <c r="BB10" s="379">
        <v>133.15379999999979</v>
      </c>
      <c r="BC10" s="373">
        <v>14821.133037066931</v>
      </c>
      <c r="BD10" s="374">
        <v>1973490.1841909997</v>
      </c>
      <c r="BE10" s="374">
        <f t="shared" si="12"/>
        <v>0</v>
      </c>
      <c r="BF10" s="374">
        <f t="shared" si="13"/>
        <v>0</v>
      </c>
      <c r="BG10" s="374">
        <f t="shared" si="14"/>
        <v>0.12143129998350871</v>
      </c>
      <c r="BH10" s="374">
        <f t="shared" si="15"/>
        <v>16.169039031744099</v>
      </c>
      <c r="BI10" s="374">
        <f t="shared" si="16"/>
        <v>0.87856870001649134</v>
      </c>
      <c r="BJ10" s="374">
        <f t="shared" si="17"/>
        <v>116.9847609682557</v>
      </c>
      <c r="BK10" s="375">
        <v>14546409.7540836</v>
      </c>
      <c r="BL10" s="382">
        <v>32842542.9032658</v>
      </c>
      <c r="BM10" s="383">
        <v>0.48</v>
      </c>
      <c r="BN10" s="382">
        <v>15764420.593567584</v>
      </c>
      <c r="BO10" s="395"/>
      <c r="BP10" s="395"/>
      <c r="BS10" s="408">
        <v>11194</v>
      </c>
      <c r="BT10" s="400" t="s">
        <v>1340</v>
      </c>
      <c r="BU10" s="400">
        <v>0.8370196147224922</v>
      </c>
      <c r="BV10" s="400">
        <v>0.16298038527750783</v>
      </c>
      <c r="BW10" s="400">
        <v>0</v>
      </c>
      <c r="BX10" s="400">
        <v>1</v>
      </c>
      <c r="BY10" s="407">
        <v>11194</v>
      </c>
      <c r="BZ10" s="406" t="s">
        <v>1340</v>
      </c>
      <c r="CA10" s="406">
        <v>0.86054944154921875</v>
      </c>
      <c r="CB10" s="406">
        <v>0.13945055845078116</v>
      </c>
      <c r="CC10" s="406">
        <v>9.7392002182224722E-4</v>
      </c>
      <c r="CD10" s="406">
        <v>9.9330692265136959E-3</v>
      </c>
      <c r="CE10" s="406">
        <v>0.989093010751664</v>
      </c>
    </row>
    <row r="11" spans="1:83" x14ac:dyDescent="0.35">
      <c r="A11" s="365">
        <v>1</v>
      </c>
      <c r="B11" s="366" t="s">
        <v>1256</v>
      </c>
      <c r="C11" s="411">
        <v>11125</v>
      </c>
      <c r="D11" s="367" t="s">
        <v>2214</v>
      </c>
      <c r="E11" s="368" t="s">
        <v>2438</v>
      </c>
      <c r="F11" s="369">
        <v>15</v>
      </c>
      <c r="G11" s="370" t="s">
        <v>6306</v>
      </c>
      <c r="H11" s="371">
        <v>200474.4</v>
      </c>
      <c r="I11" s="372">
        <v>200474.4</v>
      </c>
      <c r="J11" s="373">
        <v>831.67607598646009</v>
      </c>
      <c r="K11" s="374">
        <v>166729762.32773998</v>
      </c>
      <c r="L11" s="371">
        <v>37242</v>
      </c>
      <c r="M11" s="372">
        <v>37242</v>
      </c>
      <c r="N11" s="373">
        <v>1072.631546806831</v>
      </c>
      <c r="O11" s="374">
        <v>39946944.066179998</v>
      </c>
      <c r="P11" s="374">
        <f t="shared" si="0"/>
        <v>0.82701917394601876</v>
      </c>
      <c r="Q11" s="402">
        <f t="shared" si="4"/>
        <v>30799.848076097631</v>
      </c>
      <c r="R11" s="374">
        <f t="shared" si="1"/>
        <v>0.17298082605398121</v>
      </c>
      <c r="S11" s="401">
        <f t="shared" si="5"/>
        <v>6442.1519239023683</v>
      </c>
      <c r="T11" s="371">
        <v>48848.4</v>
      </c>
      <c r="U11" s="372">
        <v>48848.4</v>
      </c>
      <c r="V11" s="373">
        <v>196.57760889281943</v>
      </c>
      <c r="W11" s="374">
        <v>9602501.6702399999</v>
      </c>
      <c r="X11" s="371">
        <v>67792.800000000003</v>
      </c>
      <c r="Y11" s="372">
        <v>67792.800000000003</v>
      </c>
      <c r="Z11" s="373">
        <v>139.15625010567493</v>
      </c>
      <c r="AA11" s="374">
        <v>9433791.8321639989</v>
      </c>
      <c r="AB11" s="371">
        <v>19020</v>
      </c>
      <c r="AC11" s="372">
        <v>19020</v>
      </c>
      <c r="AD11" s="373">
        <v>2533.2932957287067</v>
      </c>
      <c r="AE11" s="374">
        <v>48183238.484760001</v>
      </c>
      <c r="AF11" s="374">
        <f t="shared" si="6"/>
        <v>0</v>
      </c>
      <c r="AG11" s="374">
        <f t="shared" si="7"/>
        <v>0</v>
      </c>
      <c r="AH11" s="374">
        <f t="shared" si="8"/>
        <v>1</v>
      </c>
      <c r="AI11" s="374">
        <f t="shared" si="9"/>
        <v>19020</v>
      </c>
      <c r="AJ11" s="375">
        <v>273896238.38108397</v>
      </c>
      <c r="AK11" s="376">
        <v>8764.6090799999984</v>
      </c>
      <c r="AL11" s="377">
        <v>8764.6090799999984</v>
      </c>
      <c r="AM11" s="373">
        <v>15595.896613329845</v>
      </c>
      <c r="AN11" s="374">
        <v>136691937.06793198</v>
      </c>
      <c r="AO11" s="378">
        <v>773.48411999999996</v>
      </c>
      <c r="AP11" s="379">
        <v>773.48411999999996</v>
      </c>
      <c r="AQ11" s="373">
        <v>21038.827868745382</v>
      </c>
      <c r="AR11" s="374">
        <v>16273199.259887997</v>
      </c>
      <c r="AS11" s="374">
        <f t="shared" si="2"/>
        <v>0.84906826244460887</v>
      </c>
      <c r="AT11" s="374">
        <f t="shared" si="18"/>
        <v>656.74081779689732</v>
      </c>
      <c r="AU11" s="374">
        <f t="shared" si="3"/>
        <v>0.15093173755539108</v>
      </c>
      <c r="AV11" s="374">
        <f t="shared" si="19"/>
        <v>116.74330220310262</v>
      </c>
      <c r="AW11" s="380">
        <v>438.98027999999994</v>
      </c>
      <c r="AX11" s="381">
        <v>438.98027999999994</v>
      </c>
      <c r="AY11" s="373">
        <v>13572.369448486388</v>
      </c>
      <c r="AZ11" s="374">
        <v>5958002.5407599993</v>
      </c>
      <c r="BA11" s="378">
        <v>3625.8320400000016</v>
      </c>
      <c r="BB11" s="379">
        <v>3625.8320400000016</v>
      </c>
      <c r="BC11" s="373">
        <v>13967.628483963084</v>
      </c>
      <c r="BD11" s="374">
        <v>50644274.879969999</v>
      </c>
      <c r="BE11" s="374">
        <f t="shared" si="12"/>
        <v>1.9572690216554209E-2</v>
      </c>
      <c r="BF11" s="374">
        <f t="shared" si="13"/>
        <v>70.967287296176821</v>
      </c>
      <c r="BG11" s="374">
        <f t="shared" si="14"/>
        <v>0.21162108228020982</v>
      </c>
      <c r="BH11" s="374">
        <f t="shared" si="15"/>
        <v>767.30250047106131</v>
      </c>
      <c r="BI11" s="374">
        <f t="shared" si="16"/>
        <v>0.76880622750323591</v>
      </c>
      <c r="BJ11" s="374">
        <f t="shared" si="17"/>
        <v>2787.5622522327631</v>
      </c>
      <c r="BK11" s="375">
        <v>209567413.74855</v>
      </c>
      <c r="BL11" s="382">
        <v>483463652.12963396</v>
      </c>
      <c r="BM11" s="383">
        <v>0.36</v>
      </c>
      <c r="BN11" s="382">
        <v>174046914.76666823</v>
      </c>
      <c r="BO11" s="395"/>
      <c r="BP11" s="395"/>
      <c r="BS11" s="408">
        <v>11195</v>
      </c>
      <c r="BT11" s="400" t="s">
        <v>1341</v>
      </c>
      <c r="BU11" s="400">
        <v>0.80573208600417157</v>
      </c>
      <c r="BV11" s="400">
        <v>0.19426791399582849</v>
      </c>
      <c r="BW11" s="400">
        <v>8.5005655595752564E-4</v>
      </c>
      <c r="BX11" s="400">
        <v>0.99914994344404251</v>
      </c>
      <c r="BY11" s="407">
        <v>11195</v>
      </c>
      <c r="BZ11" s="406" t="s">
        <v>1341</v>
      </c>
      <c r="CA11" s="406">
        <v>0.86337786974721764</v>
      </c>
      <c r="CB11" s="406">
        <v>0.13662213025278222</v>
      </c>
      <c r="CC11" s="406">
        <v>1.4744942447320901E-3</v>
      </c>
      <c r="CD11" s="406">
        <v>0.5077059585105409</v>
      </c>
      <c r="CE11" s="406">
        <v>0.49081954724472709</v>
      </c>
    </row>
    <row r="12" spans="1:83" x14ac:dyDescent="0.35">
      <c r="A12" s="365">
        <v>1</v>
      </c>
      <c r="B12" s="366" t="s">
        <v>1256</v>
      </c>
      <c r="C12" s="411">
        <v>11126</v>
      </c>
      <c r="D12" s="367" t="s">
        <v>1360</v>
      </c>
      <c r="E12" s="368" t="s">
        <v>2438</v>
      </c>
      <c r="F12" s="369">
        <v>6</v>
      </c>
      <c r="G12" s="370" t="s">
        <v>6307</v>
      </c>
      <c r="H12" s="371">
        <v>82951.199999999997</v>
      </c>
      <c r="I12" s="372">
        <v>82951.199999999997</v>
      </c>
      <c r="J12" s="373">
        <v>647.51231700421692</v>
      </c>
      <c r="K12" s="374">
        <v>53711923.710280195</v>
      </c>
      <c r="L12" s="371">
        <v>9060</v>
      </c>
      <c r="M12" s="372">
        <v>9060</v>
      </c>
      <c r="N12" s="373">
        <v>454.98521944642386</v>
      </c>
      <c r="O12" s="374">
        <v>4122166.0881846002</v>
      </c>
      <c r="P12" s="374">
        <f t="shared" si="0"/>
        <v>0.87919930048638539</v>
      </c>
      <c r="Q12" s="402">
        <f t="shared" si="4"/>
        <v>7965.5456624066519</v>
      </c>
      <c r="R12" s="374">
        <f t="shared" si="1"/>
        <v>0.12080069951361458</v>
      </c>
      <c r="S12" s="401">
        <f t="shared" si="5"/>
        <v>1094.4543375933481</v>
      </c>
      <c r="T12" s="371">
        <v>15579.599999999999</v>
      </c>
      <c r="U12" s="372">
        <v>15579.599999999999</v>
      </c>
      <c r="V12" s="373">
        <v>137.75501647770162</v>
      </c>
      <c r="W12" s="374">
        <v>2146168.0547159999</v>
      </c>
      <c r="X12" s="371">
        <v>23953.200000000001</v>
      </c>
      <c r="Y12" s="372">
        <v>23953.200000000001</v>
      </c>
      <c r="Z12" s="373">
        <v>159.68867248855267</v>
      </c>
      <c r="AA12" s="374">
        <v>3825054.7098527998</v>
      </c>
      <c r="AB12" s="371">
        <v>21.599999999999998</v>
      </c>
      <c r="AC12" s="372">
        <v>21.599999999999998</v>
      </c>
      <c r="AD12" s="373">
        <v>620343.73879605555</v>
      </c>
      <c r="AE12" s="374">
        <v>13399424.757994799</v>
      </c>
      <c r="AF12" s="374">
        <f t="shared" si="6"/>
        <v>5.6312811454819383E-4</v>
      </c>
      <c r="AG12" s="374">
        <f t="shared" si="7"/>
        <v>1.2163567274240986E-2</v>
      </c>
      <c r="AH12" s="374">
        <f t="shared" si="8"/>
        <v>0.99943687188545183</v>
      </c>
      <c r="AI12" s="374">
        <f t="shared" si="9"/>
        <v>21.587836432725759</v>
      </c>
      <c r="AJ12" s="375">
        <v>77204737.321028396</v>
      </c>
      <c r="AK12" s="376">
        <v>2885.1616800000002</v>
      </c>
      <c r="AL12" s="377">
        <v>2885.1616800000002</v>
      </c>
      <c r="AM12" s="373">
        <v>11539.386001398367</v>
      </c>
      <c r="AN12" s="374">
        <v>33292994.301962998</v>
      </c>
      <c r="AO12" s="378">
        <v>96.588360000000009</v>
      </c>
      <c r="AP12" s="379">
        <v>96.588360000000009</v>
      </c>
      <c r="AQ12" s="373">
        <v>12837.994151593421</v>
      </c>
      <c r="AR12" s="374">
        <v>1240000.800792</v>
      </c>
      <c r="AS12" s="374">
        <f t="shared" si="2"/>
        <v>0.96374015289241577</v>
      </c>
      <c r="AT12" s="374">
        <f t="shared" si="18"/>
        <v>93.086080834027698</v>
      </c>
      <c r="AU12" s="374">
        <f t="shared" si="3"/>
        <v>3.6259847107584287E-2</v>
      </c>
      <c r="AV12" s="374">
        <f t="shared" si="19"/>
        <v>3.5022791659723103</v>
      </c>
      <c r="AW12" s="380">
        <v>66.771000000000001</v>
      </c>
      <c r="AX12" s="381">
        <v>66.771000000000001</v>
      </c>
      <c r="AY12" s="373">
        <v>9439.8054734690213</v>
      </c>
      <c r="AZ12" s="374">
        <v>630305.251269</v>
      </c>
      <c r="BA12" s="378">
        <v>848.49179999999876</v>
      </c>
      <c r="BB12" s="379">
        <v>848.49179999999876</v>
      </c>
      <c r="BC12" s="373">
        <v>10700.754363410482</v>
      </c>
      <c r="BD12" s="374">
        <v>9079502.3311680015</v>
      </c>
      <c r="BE12" s="374">
        <f t="shared" si="12"/>
        <v>0</v>
      </c>
      <c r="BF12" s="374">
        <f t="shared" si="13"/>
        <v>0</v>
      </c>
      <c r="BG12" s="374">
        <f t="shared" si="14"/>
        <v>0.15077100889749312</v>
      </c>
      <c r="BH12" s="374">
        <f t="shared" si="15"/>
        <v>127.92796472724977</v>
      </c>
      <c r="BI12" s="374">
        <f t="shared" si="16"/>
        <v>0.84922899110250705</v>
      </c>
      <c r="BJ12" s="374">
        <f t="shared" si="17"/>
        <v>720.56383527274909</v>
      </c>
      <c r="BK12" s="375">
        <v>44242802.685191996</v>
      </c>
      <c r="BL12" s="382">
        <v>121447540.0062204</v>
      </c>
      <c r="BM12" s="383">
        <v>0.48</v>
      </c>
      <c r="BN12" s="382">
        <v>58294819.202985793</v>
      </c>
      <c r="BO12" s="395"/>
      <c r="BP12" s="395"/>
      <c r="BS12" s="408">
        <v>11196</v>
      </c>
      <c r="BT12" s="400" t="s">
        <v>1342</v>
      </c>
      <c r="BU12" s="400">
        <v>0.85732669283133955</v>
      </c>
      <c r="BV12" s="400">
        <v>0.14267330716866053</v>
      </c>
      <c r="BW12" s="400">
        <v>0</v>
      </c>
      <c r="BX12" s="400">
        <v>1</v>
      </c>
      <c r="BY12" s="407">
        <v>11196</v>
      </c>
      <c r="BZ12" s="406" t="s">
        <v>1342</v>
      </c>
      <c r="CA12" s="406">
        <v>0.86332031431562284</v>
      </c>
      <c r="CB12" s="406">
        <v>0.13667968568437713</v>
      </c>
      <c r="CC12" s="406">
        <v>1.7555043695328992E-2</v>
      </c>
      <c r="CD12" s="406">
        <v>5.9841492321246546E-2</v>
      </c>
      <c r="CE12" s="406">
        <v>0.92260346398342452</v>
      </c>
    </row>
    <row r="13" spans="1:83" x14ac:dyDescent="0.35">
      <c r="A13" s="365">
        <v>1</v>
      </c>
      <c r="B13" s="366" t="s">
        <v>1256</v>
      </c>
      <c r="C13" s="411">
        <v>11127</v>
      </c>
      <c r="D13" s="367" t="s">
        <v>1361</v>
      </c>
      <c r="E13" s="368" t="s">
        <v>2438</v>
      </c>
      <c r="F13" s="369">
        <v>6</v>
      </c>
      <c r="G13" s="370" t="s">
        <v>6307</v>
      </c>
      <c r="H13" s="371">
        <v>82018.8</v>
      </c>
      <c r="I13" s="372">
        <v>82018.8</v>
      </c>
      <c r="J13" s="373">
        <v>588.55796835948593</v>
      </c>
      <c r="K13" s="374">
        <v>48272818.295283005</v>
      </c>
      <c r="L13" s="371">
        <v>11690.4</v>
      </c>
      <c r="M13" s="372">
        <v>11690.4</v>
      </c>
      <c r="N13" s="373">
        <v>470.05548206697802</v>
      </c>
      <c r="O13" s="374">
        <v>5495136.6075557992</v>
      </c>
      <c r="P13" s="374">
        <f t="shared" si="0"/>
        <v>0.85456130138255448</v>
      </c>
      <c r="Q13" s="402">
        <f t="shared" si="4"/>
        <v>9990.163437682615</v>
      </c>
      <c r="R13" s="374">
        <f t="shared" si="1"/>
        <v>0.14543869861744549</v>
      </c>
      <c r="S13" s="401">
        <f t="shared" si="5"/>
        <v>1700.2365623173846</v>
      </c>
      <c r="T13" s="371">
        <v>4309.2</v>
      </c>
      <c r="U13" s="372">
        <v>4309.2</v>
      </c>
      <c r="V13" s="373">
        <v>338.36097847229189</v>
      </c>
      <c r="W13" s="374">
        <v>1458065.1284328001</v>
      </c>
      <c r="X13" s="371">
        <v>4321.2</v>
      </c>
      <c r="Y13" s="372">
        <v>4321.2</v>
      </c>
      <c r="Z13" s="373">
        <v>113.28456555123577</v>
      </c>
      <c r="AA13" s="374">
        <v>489525.26465999999</v>
      </c>
      <c r="AB13" s="371">
        <v>7738.7999999999993</v>
      </c>
      <c r="AC13" s="372">
        <v>7738.7999999999993</v>
      </c>
      <c r="AD13" s="373">
        <v>455.11559084307635</v>
      </c>
      <c r="AE13" s="374">
        <v>3522048.534416399</v>
      </c>
      <c r="AF13" s="374">
        <f t="shared" si="6"/>
        <v>0</v>
      </c>
      <c r="AG13" s="374">
        <f t="shared" si="7"/>
        <v>0</v>
      </c>
      <c r="AH13" s="374">
        <f t="shared" si="8"/>
        <v>1</v>
      </c>
      <c r="AI13" s="374">
        <f t="shared" si="9"/>
        <v>7738.7999999999993</v>
      </c>
      <c r="AJ13" s="375">
        <v>59237593.830348007</v>
      </c>
      <c r="AK13" s="376">
        <v>2165.3917200000001</v>
      </c>
      <c r="AL13" s="377">
        <v>2165.3917200000001</v>
      </c>
      <c r="AM13" s="373">
        <v>10243.987482318995</v>
      </c>
      <c r="AN13" s="374">
        <v>22182245.673997197</v>
      </c>
      <c r="AO13" s="378">
        <v>151.90356</v>
      </c>
      <c r="AP13" s="379">
        <v>151.90356</v>
      </c>
      <c r="AQ13" s="373">
        <v>10210.961086140444</v>
      </c>
      <c r="AR13" s="374">
        <v>1551081.3400062001</v>
      </c>
      <c r="AS13" s="374">
        <f t="shared" si="2"/>
        <v>0.87959949245598334</v>
      </c>
      <c r="AT13" s="374">
        <f t="shared" si="18"/>
        <v>133.61429427825701</v>
      </c>
      <c r="AU13" s="374">
        <f t="shared" si="3"/>
        <v>0.12040050754401668</v>
      </c>
      <c r="AV13" s="374">
        <f t="shared" si="19"/>
        <v>18.289265721742989</v>
      </c>
      <c r="AW13" s="380">
        <v>43.893960000000007</v>
      </c>
      <c r="AX13" s="381">
        <v>43.893960000000007</v>
      </c>
      <c r="AY13" s="373">
        <v>8976.9453348159968</v>
      </c>
      <c r="AZ13" s="374">
        <v>394033.67944860004</v>
      </c>
      <c r="BA13" s="378">
        <v>158.63615999999971</v>
      </c>
      <c r="BB13" s="379">
        <v>158.63615999999971</v>
      </c>
      <c r="BC13" s="373">
        <v>9755.7029114925808</v>
      </c>
      <c r="BD13" s="374">
        <v>1547607.24798</v>
      </c>
      <c r="BE13" s="374">
        <f t="shared" si="12"/>
        <v>1.670769834694644E-2</v>
      </c>
      <c r="BF13" s="374">
        <f t="shared" si="13"/>
        <v>2.6504451081979261</v>
      </c>
      <c r="BG13" s="374">
        <f t="shared" si="14"/>
        <v>7.7270899509016555E-2</v>
      </c>
      <c r="BH13" s="374">
        <f t="shared" si="15"/>
        <v>12.257958777856249</v>
      </c>
      <c r="BI13" s="374">
        <f t="shared" si="16"/>
        <v>0.90602140214403704</v>
      </c>
      <c r="BJ13" s="374">
        <f t="shared" si="17"/>
        <v>143.72775611394553</v>
      </c>
      <c r="BK13" s="375">
        <v>25674967.941431995</v>
      </c>
      <c r="BL13" s="382">
        <v>84912561.771779999</v>
      </c>
      <c r="BM13" s="383">
        <v>0.51</v>
      </c>
      <c r="BN13" s="382">
        <v>43305406.503607802</v>
      </c>
      <c r="BO13" s="395"/>
      <c r="BP13" s="395"/>
      <c r="BS13" s="408">
        <v>11197</v>
      </c>
      <c r="BT13" s="400" t="s">
        <v>1343</v>
      </c>
      <c r="BU13" s="400">
        <v>0.87831463336363136</v>
      </c>
      <c r="BV13" s="400">
        <v>0.1216853666363685</v>
      </c>
      <c r="BW13" s="400">
        <v>3.7850727763135535E-2</v>
      </c>
      <c r="BX13" s="400">
        <v>0.96214927223686442</v>
      </c>
      <c r="BY13" s="407">
        <v>11197</v>
      </c>
      <c r="BZ13" s="406" t="s">
        <v>1343</v>
      </c>
      <c r="CA13" s="406">
        <v>0.91582647478977308</v>
      </c>
      <c r="CB13" s="406">
        <v>8.4173525210226863E-2</v>
      </c>
      <c r="CC13" s="406">
        <v>9.5184343755072995E-2</v>
      </c>
      <c r="CD13" s="406">
        <v>3.1038537530290781E-2</v>
      </c>
      <c r="CE13" s="406">
        <v>0.87377711871463626</v>
      </c>
    </row>
    <row r="14" spans="1:83" x14ac:dyDescent="0.35">
      <c r="A14" s="365">
        <v>1</v>
      </c>
      <c r="B14" s="366" t="s">
        <v>1256</v>
      </c>
      <c r="C14" s="411">
        <v>11128</v>
      </c>
      <c r="D14" s="367" t="s">
        <v>1362</v>
      </c>
      <c r="E14" s="368" t="s">
        <v>2438</v>
      </c>
      <c r="F14" s="369">
        <v>13</v>
      </c>
      <c r="G14" s="370" t="s">
        <v>6309</v>
      </c>
      <c r="H14" s="371">
        <v>174685.19999999998</v>
      </c>
      <c r="I14" s="372">
        <v>174685.19999999998</v>
      </c>
      <c r="J14" s="373">
        <v>660.75069808014655</v>
      </c>
      <c r="K14" s="374">
        <v>115423367.84427001</v>
      </c>
      <c r="L14" s="371">
        <v>56928</v>
      </c>
      <c r="M14" s="372">
        <v>56928</v>
      </c>
      <c r="N14" s="373">
        <v>933.49320499425596</v>
      </c>
      <c r="O14" s="374">
        <v>53141901.173913002</v>
      </c>
      <c r="P14" s="374">
        <f t="shared" si="0"/>
        <v>0.85962859076244591</v>
      </c>
      <c r="Q14" s="402">
        <f t="shared" si="4"/>
        <v>48936.936414924523</v>
      </c>
      <c r="R14" s="374">
        <f t="shared" si="1"/>
        <v>0.14037140923755412</v>
      </c>
      <c r="S14" s="401">
        <f t="shared" si="5"/>
        <v>7991.0635850754807</v>
      </c>
      <c r="T14" s="371">
        <v>49357.2</v>
      </c>
      <c r="U14" s="372">
        <v>49357.2</v>
      </c>
      <c r="V14" s="373">
        <v>318.89456355983327</v>
      </c>
      <c r="W14" s="374">
        <v>15739742.752535403</v>
      </c>
      <c r="X14" s="371">
        <v>2551.1999999999998</v>
      </c>
      <c r="Y14" s="372">
        <v>2551.1999999999998</v>
      </c>
      <c r="Z14" s="373">
        <v>715.04991294449678</v>
      </c>
      <c r="AA14" s="374">
        <v>1824235.337904</v>
      </c>
      <c r="AB14" s="371">
        <v>948</v>
      </c>
      <c r="AC14" s="372">
        <v>948</v>
      </c>
      <c r="AD14" s="373">
        <v>17781.638597924051</v>
      </c>
      <c r="AE14" s="374">
        <v>16856993.390831999</v>
      </c>
      <c r="AF14" s="374">
        <f t="shared" si="6"/>
        <v>0</v>
      </c>
      <c r="AG14" s="374">
        <f t="shared" si="7"/>
        <v>0</v>
      </c>
      <c r="AH14" s="374">
        <f t="shared" si="8"/>
        <v>1</v>
      </c>
      <c r="AI14" s="374">
        <f t="shared" si="9"/>
        <v>948</v>
      </c>
      <c r="AJ14" s="375">
        <v>202986240.49945441</v>
      </c>
      <c r="AK14" s="376">
        <v>7726.1159999999991</v>
      </c>
      <c r="AL14" s="377">
        <v>7726.1159999999991</v>
      </c>
      <c r="AM14" s="373">
        <v>9358.2559755794518</v>
      </c>
      <c r="AN14" s="374">
        <v>72302971.225020006</v>
      </c>
      <c r="AO14" s="378">
        <v>1061.8440000000001</v>
      </c>
      <c r="AP14" s="379">
        <v>1061.8440000000001</v>
      </c>
      <c r="AQ14" s="373">
        <v>14579.545248176568</v>
      </c>
      <c r="AR14" s="374">
        <v>15481202.6445048</v>
      </c>
      <c r="AS14" s="374">
        <f t="shared" si="2"/>
        <v>0.87182618551120505</v>
      </c>
      <c r="AT14" s="374">
        <f t="shared" si="18"/>
        <v>925.74340412796005</v>
      </c>
      <c r="AU14" s="374">
        <f t="shared" si="3"/>
        <v>0.12817381448879495</v>
      </c>
      <c r="AV14" s="374">
        <f t="shared" si="19"/>
        <v>136.10059587203997</v>
      </c>
      <c r="AW14" s="380">
        <v>485.56800000000004</v>
      </c>
      <c r="AX14" s="381">
        <v>485.56800000000004</v>
      </c>
      <c r="AY14" s="373">
        <v>7509.4379304060394</v>
      </c>
      <c r="AZ14" s="374">
        <v>3646342.7569913999</v>
      </c>
      <c r="BA14" s="378">
        <v>396.88800000000094</v>
      </c>
      <c r="BB14" s="379">
        <v>396.88800000000094</v>
      </c>
      <c r="BC14" s="373">
        <v>34504.839557056825</v>
      </c>
      <c r="BD14" s="374">
        <v>13694556.762121202</v>
      </c>
      <c r="BE14" s="374">
        <f t="shared" si="12"/>
        <v>4.56178637024999E-2</v>
      </c>
      <c r="BF14" s="374">
        <f t="shared" si="13"/>
        <v>18.105182689157825</v>
      </c>
      <c r="BG14" s="374">
        <f t="shared" si="14"/>
        <v>0.12613259104070262</v>
      </c>
      <c r="BH14" s="374">
        <f t="shared" si="15"/>
        <v>50.060511792962501</v>
      </c>
      <c r="BI14" s="374">
        <f t="shared" si="16"/>
        <v>0.82824954525679739</v>
      </c>
      <c r="BJ14" s="374">
        <f t="shared" si="17"/>
        <v>328.72230551788056</v>
      </c>
      <c r="BK14" s="375">
        <v>105125073.38863741</v>
      </c>
      <c r="BL14" s="382">
        <v>308111313.8880918</v>
      </c>
      <c r="BM14" s="383">
        <v>0.37</v>
      </c>
      <c r="BN14" s="382">
        <v>114001186.13859397</v>
      </c>
      <c r="BO14" s="395"/>
      <c r="BP14" s="395"/>
      <c r="BS14" s="408">
        <v>11198</v>
      </c>
      <c r="BT14" s="400" t="s">
        <v>1344</v>
      </c>
      <c r="BU14" s="400">
        <v>0.81931271206563228</v>
      </c>
      <c r="BV14" s="400">
        <v>0.18068728793436781</v>
      </c>
      <c r="BW14" s="400">
        <v>6.7283136648176207E-4</v>
      </c>
      <c r="BX14" s="400">
        <v>0.99932716863351823</v>
      </c>
      <c r="BY14" s="407">
        <v>11198</v>
      </c>
      <c r="BZ14" s="406" t="s">
        <v>1344</v>
      </c>
      <c r="CA14" s="406">
        <v>0.84431768313514577</v>
      </c>
      <c r="CB14" s="406">
        <v>0.15568231686485426</v>
      </c>
      <c r="CC14" s="406">
        <v>0</v>
      </c>
      <c r="CD14" s="406">
        <v>0.3157930037790736</v>
      </c>
      <c r="CE14" s="406">
        <v>0.6842069962209264</v>
      </c>
    </row>
    <row r="15" spans="1:83" x14ac:dyDescent="0.35">
      <c r="A15" s="365">
        <v>1</v>
      </c>
      <c r="B15" s="366" t="s">
        <v>1256</v>
      </c>
      <c r="C15" s="411">
        <v>11129</v>
      </c>
      <c r="D15" s="367" t="s">
        <v>1363</v>
      </c>
      <c r="E15" s="368" t="s">
        <v>2438</v>
      </c>
      <c r="F15" s="369">
        <v>6</v>
      </c>
      <c r="G15" s="370" t="s">
        <v>6307</v>
      </c>
      <c r="H15" s="371">
        <v>71052</v>
      </c>
      <c r="I15" s="372">
        <v>71052</v>
      </c>
      <c r="J15" s="373">
        <v>541.79507195351289</v>
      </c>
      <c r="K15" s="374">
        <v>38495623.452440999</v>
      </c>
      <c r="L15" s="371">
        <v>9648</v>
      </c>
      <c r="M15" s="372">
        <v>9648</v>
      </c>
      <c r="N15" s="373">
        <v>423.16061782804729</v>
      </c>
      <c r="O15" s="374">
        <v>4082653.6408050004</v>
      </c>
      <c r="P15" s="374">
        <f t="shared" si="0"/>
        <v>0.90455591557525128</v>
      </c>
      <c r="Q15" s="402">
        <f t="shared" si="4"/>
        <v>8727.1554734700239</v>
      </c>
      <c r="R15" s="374">
        <f t="shared" si="1"/>
        <v>9.5444084424748679E-2</v>
      </c>
      <c r="S15" s="401">
        <f t="shared" si="5"/>
        <v>920.84452652997527</v>
      </c>
      <c r="T15" s="371">
        <v>3184.7999999999997</v>
      </c>
      <c r="U15" s="372">
        <v>3184.7999999999997</v>
      </c>
      <c r="V15" s="373">
        <v>213.34218790617933</v>
      </c>
      <c r="W15" s="374">
        <v>679452.20004359994</v>
      </c>
      <c r="X15" s="371">
        <v>11270.4</v>
      </c>
      <c r="Y15" s="372">
        <v>11270.4</v>
      </c>
      <c r="Z15" s="373">
        <v>304.69237274771086</v>
      </c>
      <c r="AA15" s="374">
        <v>3434004.9178158003</v>
      </c>
      <c r="AB15" s="371">
        <v>1609.2</v>
      </c>
      <c r="AC15" s="372">
        <v>1609.2</v>
      </c>
      <c r="AD15" s="373">
        <v>2224.1045803970919</v>
      </c>
      <c r="AE15" s="374">
        <v>3579029.0907750004</v>
      </c>
      <c r="AF15" s="374">
        <f t="shared" si="6"/>
        <v>0</v>
      </c>
      <c r="AG15" s="374">
        <f t="shared" si="7"/>
        <v>0</v>
      </c>
      <c r="AH15" s="374">
        <f t="shared" si="8"/>
        <v>1</v>
      </c>
      <c r="AI15" s="374">
        <f t="shared" si="9"/>
        <v>1609.2</v>
      </c>
      <c r="AJ15" s="375">
        <v>50270763.301880389</v>
      </c>
      <c r="AK15" s="376">
        <v>2225.8088400000001</v>
      </c>
      <c r="AL15" s="377">
        <v>2225.8088400000001</v>
      </c>
      <c r="AM15" s="373">
        <v>7212.6376723079238</v>
      </c>
      <c r="AN15" s="374">
        <v>16053952.69074</v>
      </c>
      <c r="AO15" s="378">
        <v>149.94407999999999</v>
      </c>
      <c r="AP15" s="379">
        <v>149.94407999999999</v>
      </c>
      <c r="AQ15" s="373">
        <v>8262.3255450551969</v>
      </c>
      <c r="AR15" s="374">
        <v>1238886.8025137999</v>
      </c>
      <c r="AS15" s="374">
        <f t="shared" si="2"/>
        <v>0.87357179735696211</v>
      </c>
      <c r="AT15" s="374">
        <f t="shared" si="18"/>
        <v>130.9869194686361</v>
      </c>
      <c r="AU15" s="374">
        <f t="shared" si="3"/>
        <v>0.12642820264303792</v>
      </c>
      <c r="AV15" s="374">
        <f t="shared" si="19"/>
        <v>18.957160531363886</v>
      </c>
      <c r="AW15" s="380">
        <v>61.235399999999998</v>
      </c>
      <c r="AX15" s="381">
        <v>61.235399999999998</v>
      </c>
      <c r="AY15" s="373">
        <v>9539.5529615222567</v>
      </c>
      <c r="AZ15" s="374">
        <v>584158.34141999995</v>
      </c>
      <c r="BA15" s="378">
        <v>318.07103999999964</v>
      </c>
      <c r="BB15" s="379">
        <v>318.07103999999964</v>
      </c>
      <c r="BC15" s="373">
        <v>5549.2439248005794</v>
      </c>
      <c r="BD15" s="374">
        <v>1765053.7863750001</v>
      </c>
      <c r="BE15" s="374">
        <f t="shared" si="12"/>
        <v>2.0177917378629485E-2</v>
      </c>
      <c r="BF15" s="374">
        <f t="shared" si="13"/>
        <v>6.4180111656547467</v>
      </c>
      <c r="BG15" s="374">
        <f t="shared" si="14"/>
        <v>0.22107784324403065</v>
      </c>
      <c r="BH15" s="374">
        <f t="shared" si="15"/>
        <v>70.318459521585723</v>
      </c>
      <c r="BI15" s="374">
        <f t="shared" si="16"/>
        <v>0.75874423937733992</v>
      </c>
      <c r="BJ15" s="374">
        <f t="shared" si="17"/>
        <v>241.33456931275919</v>
      </c>
      <c r="BK15" s="375">
        <v>19642051.621048801</v>
      </c>
      <c r="BL15" s="382">
        <v>69912814.922929198</v>
      </c>
      <c r="BM15" s="383">
        <v>0.45</v>
      </c>
      <c r="BN15" s="382">
        <v>31460766.71531814</v>
      </c>
      <c r="BO15" s="395"/>
      <c r="BP15" s="395"/>
      <c r="BS15" s="408">
        <v>11199</v>
      </c>
      <c r="BT15" s="400" t="s">
        <v>1345</v>
      </c>
      <c r="BU15" s="400">
        <v>0.85859453481008496</v>
      </c>
      <c r="BV15" s="400">
        <v>0.14140546518991504</v>
      </c>
      <c r="BW15" s="400">
        <v>0</v>
      </c>
      <c r="BX15" s="400">
        <v>1</v>
      </c>
      <c r="BY15" s="407">
        <v>11199</v>
      </c>
      <c r="BZ15" s="406" t="s">
        <v>1345</v>
      </c>
      <c r="CA15" s="406">
        <v>0.93545568662479484</v>
      </c>
      <c r="CB15" s="406">
        <v>6.4544313375205151E-2</v>
      </c>
      <c r="CC15" s="406">
        <v>6.9822943683256391E-3</v>
      </c>
      <c r="CD15" s="406">
        <v>4.7718259542616839E-2</v>
      </c>
      <c r="CE15" s="406">
        <v>0.94529944608905747</v>
      </c>
    </row>
    <row r="16" spans="1:83" x14ac:dyDescent="0.35">
      <c r="A16" s="365">
        <v>1</v>
      </c>
      <c r="B16" s="366" t="s">
        <v>1256</v>
      </c>
      <c r="C16" s="411">
        <v>11130</v>
      </c>
      <c r="D16" s="367" t="s">
        <v>1364</v>
      </c>
      <c r="E16" s="368" t="s">
        <v>2438</v>
      </c>
      <c r="F16" s="369">
        <v>13</v>
      </c>
      <c r="G16" s="370" t="s">
        <v>6309</v>
      </c>
      <c r="H16" s="371">
        <v>162061.19999999998</v>
      </c>
      <c r="I16" s="372">
        <v>162061.19999999998</v>
      </c>
      <c r="J16" s="373">
        <v>667.19297290642794</v>
      </c>
      <c r="K16" s="374">
        <v>108126093.82078318</v>
      </c>
      <c r="L16" s="371">
        <v>22642.799999999999</v>
      </c>
      <c r="M16" s="372">
        <v>22642.799999999999</v>
      </c>
      <c r="N16" s="373">
        <v>726.1787249244793</v>
      </c>
      <c r="O16" s="374">
        <v>16442719.632719999</v>
      </c>
      <c r="P16" s="374">
        <f t="shared" si="0"/>
        <v>0.92141405025184109</v>
      </c>
      <c r="Q16" s="402">
        <f t="shared" si="4"/>
        <v>20863.394057042387</v>
      </c>
      <c r="R16" s="374">
        <f t="shared" si="1"/>
        <v>7.8585949748158926E-2</v>
      </c>
      <c r="S16" s="401">
        <f t="shared" si="5"/>
        <v>1779.405942957613</v>
      </c>
      <c r="T16" s="371">
        <v>14299.199999999999</v>
      </c>
      <c r="U16" s="372">
        <v>14299.199999999999</v>
      </c>
      <c r="V16" s="373">
        <v>136.10591176569321</v>
      </c>
      <c r="W16" s="374">
        <v>1946205.6535200002</v>
      </c>
      <c r="X16" s="371">
        <v>39820.799999999996</v>
      </c>
      <c r="Y16" s="372">
        <v>39820.799999999996</v>
      </c>
      <c r="Z16" s="373">
        <v>292.66706639167973</v>
      </c>
      <c r="AA16" s="374">
        <v>11654236.717369799</v>
      </c>
      <c r="AB16" s="371">
        <v>0</v>
      </c>
      <c r="AC16" s="372">
        <v>0</v>
      </c>
      <c r="AD16" s="373">
        <v>0</v>
      </c>
      <c r="AE16" s="374">
        <v>0</v>
      </c>
      <c r="AF16" s="374">
        <f t="shared" si="6"/>
        <v>1.7754595647838792E-3</v>
      </c>
      <c r="AG16" s="374">
        <f t="shared" si="7"/>
        <v>0</v>
      </c>
      <c r="AH16" s="374">
        <f t="shared" si="8"/>
        <v>0.99822454043521613</v>
      </c>
      <c r="AI16" s="374">
        <f t="shared" si="9"/>
        <v>0</v>
      </c>
      <c r="AJ16" s="375">
        <v>138169255.82439297</v>
      </c>
      <c r="AK16" s="376">
        <v>9184.9406399999989</v>
      </c>
      <c r="AL16" s="377">
        <v>9184.9406399999989</v>
      </c>
      <c r="AM16" s="373">
        <v>13648.759689652257</v>
      </c>
      <c r="AN16" s="374">
        <v>125363047.55908079</v>
      </c>
      <c r="AO16" s="378">
        <v>884.90160000000003</v>
      </c>
      <c r="AP16" s="379">
        <v>884.90160000000003</v>
      </c>
      <c r="AQ16" s="373">
        <v>18396.079162204474</v>
      </c>
      <c r="AR16" s="374">
        <v>16278719.884361399</v>
      </c>
      <c r="AS16" s="374">
        <f t="shared" si="2"/>
        <v>0.92758525516867785</v>
      </c>
      <c r="AT16" s="374">
        <f t="shared" si="18"/>
        <v>820.8216764351713</v>
      </c>
      <c r="AU16" s="374">
        <f t="shared" si="3"/>
        <v>7.2414744831322098E-2</v>
      </c>
      <c r="AV16" s="374">
        <f t="shared" si="19"/>
        <v>64.079923564828661</v>
      </c>
      <c r="AW16" s="380">
        <v>116.24304000000001</v>
      </c>
      <c r="AX16" s="381">
        <v>116.24304000000001</v>
      </c>
      <c r="AY16" s="373">
        <v>13344.614260260227</v>
      </c>
      <c r="AZ16" s="374">
        <v>1551218.5292400001</v>
      </c>
      <c r="BA16" s="378">
        <v>2837.0315999999998</v>
      </c>
      <c r="BB16" s="379">
        <v>2837.0315999999998</v>
      </c>
      <c r="BC16" s="373">
        <v>11432.332635040371</v>
      </c>
      <c r="BD16" s="374">
        <v>32433888.947320797</v>
      </c>
      <c r="BE16" s="374">
        <f t="shared" si="12"/>
        <v>1.4591062101493307E-2</v>
      </c>
      <c r="BF16" s="374">
        <f t="shared" si="13"/>
        <v>41.395304259498914</v>
      </c>
      <c r="BG16" s="374">
        <f t="shared" si="14"/>
        <v>0.26178294120463824</v>
      </c>
      <c r="BH16" s="374">
        <f t="shared" si="15"/>
        <v>742.68647653850076</v>
      </c>
      <c r="BI16" s="374">
        <f t="shared" si="16"/>
        <v>0.72362599669386829</v>
      </c>
      <c r="BJ16" s="374">
        <f t="shared" si="17"/>
        <v>2052.9498192019996</v>
      </c>
      <c r="BK16" s="375">
        <v>175626874.920003</v>
      </c>
      <c r="BL16" s="382">
        <v>313796130.74439597</v>
      </c>
      <c r="BM16" s="383">
        <v>0.46</v>
      </c>
      <c r="BN16" s="382">
        <v>144346220.14242214</v>
      </c>
      <c r="BO16" s="395"/>
      <c r="BP16" s="395"/>
      <c r="BS16" s="408">
        <v>11200</v>
      </c>
      <c r="BT16" s="400" t="s">
        <v>1346</v>
      </c>
      <c r="BU16" s="400">
        <v>0.89516606829080558</v>
      </c>
      <c r="BV16" s="400">
        <v>0.10483393170919439</v>
      </c>
      <c r="BW16" s="400">
        <v>0</v>
      </c>
      <c r="BX16" s="400">
        <v>1</v>
      </c>
      <c r="BY16" s="407">
        <v>11200</v>
      </c>
      <c r="BZ16" s="406" t="s">
        <v>1346</v>
      </c>
      <c r="CA16" s="406">
        <v>0.78431860609831983</v>
      </c>
      <c r="CB16" s="406">
        <v>0.21568139390168015</v>
      </c>
      <c r="CC16" s="406">
        <v>0</v>
      </c>
      <c r="CD16" s="406">
        <v>5.4632544830291944E-2</v>
      </c>
      <c r="CE16" s="406">
        <v>0.9453674551697081</v>
      </c>
    </row>
    <row r="17" spans="1:83" x14ac:dyDescent="0.35">
      <c r="A17" s="365">
        <v>1</v>
      </c>
      <c r="B17" s="366" t="s">
        <v>1256</v>
      </c>
      <c r="C17" s="411">
        <v>11131</v>
      </c>
      <c r="D17" s="367" t="s">
        <v>1365</v>
      </c>
      <c r="E17" s="368" t="s">
        <v>2438</v>
      </c>
      <c r="F17" s="369">
        <v>9</v>
      </c>
      <c r="G17" s="370" t="s">
        <v>2511</v>
      </c>
      <c r="H17" s="371">
        <v>113968.8</v>
      </c>
      <c r="I17" s="372">
        <v>113968.8</v>
      </c>
      <c r="J17" s="373">
        <v>528.99132332019815</v>
      </c>
      <c r="K17" s="374">
        <v>60288506.329214998</v>
      </c>
      <c r="L17" s="371">
        <v>17395.2</v>
      </c>
      <c r="M17" s="372">
        <v>17395.2</v>
      </c>
      <c r="N17" s="373">
        <v>459.07156707798703</v>
      </c>
      <c r="O17" s="374">
        <v>7985641.7236350002</v>
      </c>
      <c r="P17" s="374">
        <f t="shared" si="0"/>
        <v>0.86453498409986462</v>
      </c>
      <c r="Q17" s="402">
        <f t="shared" si="4"/>
        <v>15038.758955413965</v>
      </c>
      <c r="R17" s="374">
        <f t="shared" si="1"/>
        <v>0.1354650159001354</v>
      </c>
      <c r="S17" s="401">
        <f t="shared" si="5"/>
        <v>2356.4410445860353</v>
      </c>
      <c r="T17" s="371">
        <v>23026.799999999999</v>
      </c>
      <c r="U17" s="372">
        <v>23026.799999999999</v>
      </c>
      <c r="V17" s="373">
        <v>64.498335719683155</v>
      </c>
      <c r="W17" s="374">
        <v>1485190.2769500001</v>
      </c>
      <c r="X17" s="371">
        <v>26244</v>
      </c>
      <c r="Y17" s="372">
        <v>26244</v>
      </c>
      <c r="Z17" s="373">
        <v>621.43274182219932</v>
      </c>
      <c r="AA17" s="374">
        <v>16308880.8763818</v>
      </c>
      <c r="AB17" s="371">
        <v>0</v>
      </c>
      <c r="AC17" s="372">
        <v>0</v>
      </c>
      <c r="AD17" s="373">
        <v>0</v>
      </c>
      <c r="AE17" s="374">
        <v>0</v>
      </c>
      <c r="AF17" s="374">
        <f t="shared" si="6"/>
        <v>0</v>
      </c>
      <c r="AG17" s="374">
        <f t="shared" si="7"/>
        <v>0</v>
      </c>
      <c r="AH17" s="374">
        <f t="shared" si="8"/>
        <v>1</v>
      </c>
      <c r="AI17" s="374">
        <f t="shared" si="9"/>
        <v>0</v>
      </c>
      <c r="AJ17" s="375">
        <v>86068219.206181794</v>
      </c>
      <c r="AK17" s="376">
        <v>4488.9434399999991</v>
      </c>
      <c r="AL17" s="377">
        <v>4488.9434399999991</v>
      </c>
      <c r="AM17" s="373">
        <v>10483.002490228526</v>
      </c>
      <c r="AN17" s="374">
        <v>47057605.260014996</v>
      </c>
      <c r="AO17" s="378">
        <v>311.50175999999993</v>
      </c>
      <c r="AP17" s="379">
        <v>311.50175999999993</v>
      </c>
      <c r="AQ17" s="373">
        <v>12422.914507320924</v>
      </c>
      <c r="AR17" s="374">
        <v>3869759.73336</v>
      </c>
      <c r="AS17" s="374">
        <f t="shared" si="2"/>
        <v>0.87290610212563136</v>
      </c>
      <c r="AT17" s="374">
        <f t="shared" si="18"/>
        <v>271.91178712687383</v>
      </c>
      <c r="AU17" s="374">
        <f t="shared" si="3"/>
        <v>0.12709389787436867</v>
      </c>
      <c r="AV17" s="374">
        <f t="shared" si="19"/>
        <v>39.589972873126094</v>
      </c>
      <c r="AW17" s="380">
        <v>94.44408</v>
      </c>
      <c r="AX17" s="381">
        <v>94.44408</v>
      </c>
      <c r="AY17" s="373">
        <v>6772.078178325205</v>
      </c>
      <c r="AZ17" s="374">
        <v>639582.69323999994</v>
      </c>
      <c r="BA17" s="378">
        <v>1154.5320000000027</v>
      </c>
      <c r="BB17" s="379">
        <v>1154.5320000000027</v>
      </c>
      <c r="BC17" s="373">
        <v>8899.75393769941</v>
      </c>
      <c r="BD17" s="374">
        <v>10275050.713199999</v>
      </c>
      <c r="BE17" s="374">
        <f t="shared" si="12"/>
        <v>1.8521984342890839E-2</v>
      </c>
      <c r="BF17" s="374">
        <f t="shared" si="13"/>
        <v>21.384223627366495</v>
      </c>
      <c r="BG17" s="374">
        <f t="shared" si="14"/>
        <v>0.38106961776660792</v>
      </c>
      <c r="BH17" s="374">
        <f t="shared" si="15"/>
        <v>439.95706793931839</v>
      </c>
      <c r="BI17" s="374">
        <f t="shared" si="16"/>
        <v>0.60040839789050127</v>
      </c>
      <c r="BJ17" s="374">
        <f t="shared" si="17"/>
        <v>693.19070843331781</v>
      </c>
      <c r="BK17" s="375">
        <v>61841998.399814993</v>
      </c>
      <c r="BL17" s="382">
        <v>147910217.60599679</v>
      </c>
      <c r="BM17" s="383">
        <v>0.35</v>
      </c>
      <c r="BN17" s="382">
        <v>51768576.16209887</v>
      </c>
      <c r="BO17" s="395"/>
      <c r="BP17" s="395"/>
      <c r="BS17" s="408">
        <v>11201</v>
      </c>
      <c r="BT17" s="400" t="s">
        <v>1347</v>
      </c>
      <c r="BU17" s="400">
        <v>0.84335058366631588</v>
      </c>
      <c r="BV17" s="400">
        <v>0.15664941633368407</v>
      </c>
      <c r="BW17" s="400">
        <v>0</v>
      </c>
      <c r="BX17" s="400">
        <v>1</v>
      </c>
      <c r="BY17" s="407">
        <v>11201</v>
      </c>
      <c r="BZ17" s="406" t="s">
        <v>1347</v>
      </c>
      <c r="CA17" s="406">
        <v>0.75221517854894437</v>
      </c>
      <c r="CB17" s="406">
        <v>0.2477848214510556</v>
      </c>
      <c r="CC17" s="406">
        <v>6.6105211284722609E-3</v>
      </c>
      <c r="CD17" s="406">
        <v>0.12032399656556764</v>
      </c>
      <c r="CE17" s="406">
        <v>0.87306548230596015</v>
      </c>
    </row>
    <row r="18" spans="1:83" x14ac:dyDescent="0.35">
      <c r="A18" s="365">
        <v>1</v>
      </c>
      <c r="B18" s="366" t="s">
        <v>1256</v>
      </c>
      <c r="C18" s="411">
        <v>11132</v>
      </c>
      <c r="D18" s="367" t="s">
        <v>1366</v>
      </c>
      <c r="E18" s="368" t="s">
        <v>2438</v>
      </c>
      <c r="F18" s="369">
        <v>6</v>
      </c>
      <c r="G18" s="370" t="s">
        <v>6307</v>
      </c>
      <c r="H18" s="371">
        <v>114686.39999999999</v>
      </c>
      <c r="I18" s="372">
        <v>114686.39999999999</v>
      </c>
      <c r="J18" s="373">
        <v>297.21255312382283</v>
      </c>
      <c r="K18" s="374">
        <v>34086237.752579994</v>
      </c>
      <c r="L18" s="371">
        <v>9604.7999999999993</v>
      </c>
      <c r="M18" s="372">
        <v>9604.7999999999993</v>
      </c>
      <c r="N18" s="373">
        <v>343.61386208770614</v>
      </c>
      <c r="O18" s="374">
        <v>3300342.4225799995</v>
      </c>
      <c r="P18" s="374">
        <f t="shared" si="0"/>
        <v>0.87755037998630459</v>
      </c>
      <c r="Q18" s="402">
        <f t="shared" si="4"/>
        <v>8428.6958896924571</v>
      </c>
      <c r="R18" s="374">
        <f t="shared" si="1"/>
        <v>0.12244962001369541</v>
      </c>
      <c r="S18" s="401">
        <f t="shared" si="5"/>
        <v>1176.1041103075415</v>
      </c>
      <c r="T18" s="371">
        <v>5619.5999999999995</v>
      </c>
      <c r="U18" s="372">
        <v>5619.5999999999995</v>
      </c>
      <c r="V18" s="373">
        <v>241.32020702541107</v>
      </c>
      <c r="W18" s="374">
        <v>1356123.0353999999</v>
      </c>
      <c r="X18" s="371">
        <v>8391.6</v>
      </c>
      <c r="Y18" s="372">
        <v>8391.6</v>
      </c>
      <c r="Z18" s="373">
        <v>98.156075954525946</v>
      </c>
      <c r="AA18" s="374">
        <v>823686.52697999997</v>
      </c>
      <c r="AB18" s="371">
        <v>0</v>
      </c>
      <c r="AC18" s="372">
        <v>0</v>
      </c>
      <c r="AD18" s="373">
        <v>0</v>
      </c>
      <c r="AE18" s="374">
        <v>0</v>
      </c>
      <c r="AF18" s="374">
        <f t="shared" si="6"/>
        <v>2.3768825363310955E-2</v>
      </c>
      <c r="AG18" s="374">
        <f t="shared" si="7"/>
        <v>0</v>
      </c>
      <c r="AH18" s="374">
        <f t="shared" si="8"/>
        <v>0.97623117463668907</v>
      </c>
      <c r="AI18" s="374">
        <f t="shared" si="9"/>
        <v>0</v>
      </c>
      <c r="AJ18" s="375">
        <v>39566389.737539992</v>
      </c>
      <c r="AK18" s="376">
        <v>2458.2615600000004</v>
      </c>
      <c r="AL18" s="377">
        <v>2458.2615600000004</v>
      </c>
      <c r="AM18" s="373">
        <v>10295.351922893018</v>
      </c>
      <c r="AN18" s="374">
        <v>25308667.878719993</v>
      </c>
      <c r="AO18" s="378">
        <v>95.525400000000019</v>
      </c>
      <c r="AP18" s="379">
        <v>95.525400000000019</v>
      </c>
      <c r="AQ18" s="373">
        <v>14747.643089272588</v>
      </c>
      <c r="AR18" s="374">
        <v>1408774.5051599999</v>
      </c>
      <c r="AS18" s="374">
        <f t="shared" si="2"/>
        <v>0.81611375320099355</v>
      </c>
      <c r="AT18" s="374">
        <f t="shared" si="18"/>
        <v>77.959592720026208</v>
      </c>
      <c r="AU18" s="374">
        <f t="shared" si="3"/>
        <v>0.18388624679900648</v>
      </c>
      <c r="AV18" s="374">
        <f t="shared" si="19"/>
        <v>17.565807279973818</v>
      </c>
      <c r="AW18" s="380">
        <v>38.745840000000001</v>
      </c>
      <c r="AX18" s="381">
        <v>38.745840000000001</v>
      </c>
      <c r="AY18" s="373">
        <v>17221.104717822611</v>
      </c>
      <c r="AZ18" s="374">
        <v>667246.1680200001</v>
      </c>
      <c r="BA18" s="378">
        <v>101.25299999999933</v>
      </c>
      <c r="BB18" s="379">
        <v>101.25299999999933</v>
      </c>
      <c r="BC18" s="373">
        <v>9513.9355485764008</v>
      </c>
      <c r="BD18" s="374">
        <v>963314.51610000001</v>
      </c>
      <c r="BE18" s="374">
        <f t="shared" si="12"/>
        <v>2.2637247911129612E-2</v>
      </c>
      <c r="BF18" s="374">
        <f t="shared" si="13"/>
        <v>2.2920892627455913</v>
      </c>
      <c r="BG18" s="374">
        <f t="shared" si="14"/>
        <v>0.11143826417059875</v>
      </c>
      <c r="BH18" s="374">
        <f t="shared" si="15"/>
        <v>11.283458562065562</v>
      </c>
      <c r="BI18" s="374">
        <f t="shared" si="16"/>
        <v>0.86592448791827159</v>
      </c>
      <c r="BJ18" s="374">
        <f t="shared" si="17"/>
        <v>87.677452175188179</v>
      </c>
      <c r="BK18" s="375">
        <v>28348003.067999993</v>
      </c>
      <c r="BL18" s="382">
        <v>67914392.805539981</v>
      </c>
      <c r="BM18" s="383">
        <v>0.54</v>
      </c>
      <c r="BN18" s="382">
        <v>36673772.11499159</v>
      </c>
      <c r="BO18" s="395"/>
      <c r="BP18" s="395"/>
      <c r="BS18" s="408">
        <v>11202</v>
      </c>
      <c r="BT18" s="400" t="s">
        <v>1348</v>
      </c>
      <c r="BU18" s="400">
        <v>0.87526713409290091</v>
      </c>
      <c r="BV18" s="400">
        <v>0.12473286590709903</v>
      </c>
      <c r="BW18" s="400">
        <v>0</v>
      </c>
      <c r="BX18" s="400">
        <v>1</v>
      </c>
      <c r="BY18" s="407">
        <v>11202</v>
      </c>
      <c r="BZ18" s="406" t="s">
        <v>1348</v>
      </c>
      <c r="CA18" s="406">
        <v>0.89680829673095397</v>
      </c>
      <c r="CB18" s="406">
        <v>0.10319170326904599</v>
      </c>
      <c r="CC18" s="406">
        <v>0</v>
      </c>
      <c r="CD18" s="406">
        <v>3.9398126096487983E-2</v>
      </c>
      <c r="CE18" s="406">
        <v>0.96060187390351204</v>
      </c>
    </row>
    <row r="19" spans="1:83" x14ac:dyDescent="0.35">
      <c r="A19" s="365">
        <v>1</v>
      </c>
      <c r="B19" s="366" t="s">
        <v>1256</v>
      </c>
      <c r="C19" s="411">
        <v>11133</v>
      </c>
      <c r="D19" s="367" t="s">
        <v>1367</v>
      </c>
      <c r="E19" s="368" t="s">
        <v>2438</v>
      </c>
      <c r="F19" s="369">
        <v>5</v>
      </c>
      <c r="G19" s="370" t="s">
        <v>2469</v>
      </c>
      <c r="H19" s="371">
        <v>74996.399999999994</v>
      </c>
      <c r="I19" s="372">
        <v>74996.399999999994</v>
      </c>
      <c r="J19" s="373">
        <v>357.20063282054338</v>
      </c>
      <c r="K19" s="374">
        <v>26788761.539262597</v>
      </c>
      <c r="L19" s="371">
        <v>6535.2</v>
      </c>
      <c r="M19" s="372">
        <v>6535.2</v>
      </c>
      <c r="N19" s="373">
        <v>337.76740889579509</v>
      </c>
      <c r="O19" s="374">
        <v>2207377.5706158001</v>
      </c>
      <c r="P19" s="374">
        <f t="shared" si="0"/>
        <v>0.80023085826817464</v>
      </c>
      <c r="Q19" s="402">
        <f t="shared" si="4"/>
        <v>5229.6687049541752</v>
      </c>
      <c r="R19" s="374">
        <f t="shared" si="1"/>
        <v>0.19976914173182531</v>
      </c>
      <c r="S19" s="401">
        <f t="shared" si="5"/>
        <v>1305.5312950458247</v>
      </c>
      <c r="T19" s="371">
        <v>2866.7999999999997</v>
      </c>
      <c r="U19" s="372">
        <v>2866.7999999999997</v>
      </c>
      <c r="V19" s="373">
        <v>154.48510690142319</v>
      </c>
      <c r="W19" s="374">
        <v>442877.90446499997</v>
      </c>
      <c r="X19" s="371">
        <v>4051.2</v>
      </c>
      <c r="Y19" s="372">
        <v>4051.2</v>
      </c>
      <c r="Z19" s="373">
        <v>29.936046149289098</v>
      </c>
      <c r="AA19" s="374">
        <v>121276.91015999998</v>
      </c>
      <c r="AB19" s="371">
        <v>2662.7999999999997</v>
      </c>
      <c r="AC19" s="372">
        <v>2662.7999999999997</v>
      </c>
      <c r="AD19" s="373">
        <v>975.10666393037411</v>
      </c>
      <c r="AE19" s="374">
        <v>2596514.0247137998</v>
      </c>
      <c r="AF19" s="374">
        <f t="shared" si="6"/>
        <v>5.8917261730123766E-2</v>
      </c>
      <c r="AG19" s="374">
        <f t="shared" si="7"/>
        <v>156.88488453497354</v>
      </c>
      <c r="AH19" s="374">
        <f t="shared" si="8"/>
        <v>0.94108273826987621</v>
      </c>
      <c r="AI19" s="374">
        <f t="shared" si="9"/>
        <v>2505.9151154650262</v>
      </c>
      <c r="AJ19" s="375">
        <v>32156807.9492172</v>
      </c>
      <c r="AK19" s="376">
        <v>1726.8120000000001</v>
      </c>
      <c r="AL19" s="377">
        <v>1726.8120000000001</v>
      </c>
      <c r="AM19" s="373">
        <v>8830.3394535131774</v>
      </c>
      <c r="AN19" s="374">
        <v>15248336.132399999</v>
      </c>
      <c r="AO19" s="378">
        <v>107.27459999999998</v>
      </c>
      <c r="AP19" s="379">
        <v>107.27459999999998</v>
      </c>
      <c r="AQ19" s="373">
        <v>9185.3941501529735</v>
      </c>
      <c r="AR19" s="374">
        <v>985359.48329999996</v>
      </c>
      <c r="AS19" s="374">
        <f t="shared" si="2"/>
        <v>0.79640888644198227</v>
      </c>
      <c r="AT19" s="374">
        <f t="shared" si="18"/>
        <v>85.434444729509053</v>
      </c>
      <c r="AU19" s="374">
        <f t="shared" si="3"/>
        <v>0.20359111355801776</v>
      </c>
      <c r="AV19" s="374">
        <f t="shared" si="19"/>
        <v>21.840155270490929</v>
      </c>
      <c r="AW19" s="380">
        <v>13.821119999999999</v>
      </c>
      <c r="AX19" s="381">
        <v>13.821119999999999</v>
      </c>
      <c r="AY19" s="373">
        <v>9983.0858630270195</v>
      </c>
      <c r="AZ19" s="374">
        <v>137977.42768319999</v>
      </c>
      <c r="BA19" s="378">
        <v>58.688759999999562</v>
      </c>
      <c r="BB19" s="379">
        <v>58.688759999999562</v>
      </c>
      <c r="BC19" s="373">
        <v>9238.9681795969809</v>
      </c>
      <c r="BD19" s="374">
        <v>542223.58614000003</v>
      </c>
      <c r="BE19" s="374">
        <f t="shared" si="12"/>
        <v>5.262477163597562E-2</v>
      </c>
      <c r="BF19" s="374">
        <f t="shared" si="13"/>
        <v>3.0884825925985573</v>
      </c>
      <c r="BG19" s="374">
        <f t="shared" si="14"/>
        <v>0.11123753092008472</v>
      </c>
      <c r="BH19" s="374">
        <f t="shared" si="15"/>
        <v>6.5283927551613825</v>
      </c>
      <c r="BI19" s="374">
        <f t="shared" si="16"/>
        <v>0.83613769744393962</v>
      </c>
      <c r="BJ19" s="374">
        <f t="shared" si="17"/>
        <v>49.071884652239618</v>
      </c>
      <c r="BK19" s="375">
        <v>16913896.629523199</v>
      </c>
      <c r="BL19" s="382">
        <v>49070704.578740403</v>
      </c>
      <c r="BM19" s="383">
        <v>0.67</v>
      </c>
      <c r="BN19" s="382">
        <v>32877372.067756072</v>
      </c>
      <c r="BO19" s="395"/>
      <c r="BP19" s="395"/>
      <c r="BS19" s="408">
        <v>11454</v>
      </c>
      <c r="BT19" s="400" t="s">
        <v>1349</v>
      </c>
      <c r="BU19" s="400">
        <v>0.85463178886457436</v>
      </c>
      <c r="BV19" s="400">
        <v>0.14536821113542558</v>
      </c>
      <c r="BW19" s="400">
        <v>1.4617748101174634E-2</v>
      </c>
      <c r="BX19" s="400">
        <v>0.98538225189882533</v>
      </c>
      <c r="BY19" s="407">
        <v>11454</v>
      </c>
      <c r="BZ19" s="406" t="s">
        <v>1349</v>
      </c>
      <c r="CA19" s="406">
        <v>0.90355522351315221</v>
      </c>
      <c r="CB19" s="406">
        <v>9.6444776486847836E-2</v>
      </c>
      <c r="CC19" s="406">
        <v>0</v>
      </c>
      <c r="CD19" s="406">
        <v>2.2888706095205553E-2</v>
      </c>
      <c r="CE19" s="406">
        <v>0.97711129390479445</v>
      </c>
    </row>
    <row r="20" spans="1:83" x14ac:dyDescent="0.35">
      <c r="A20" s="365">
        <v>1</v>
      </c>
      <c r="B20" s="366" t="s">
        <v>1256</v>
      </c>
      <c r="C20" s="411">
        <v>11134</v>
      </c>
      <c r="D20" s="367" t="s">
        <v>1368</v>
      </c>
      <c r="E20" s="368" t="s">
        <v>2438</v>
      </c>
      <c r="F20" s="369">
        <v>6</v>
      </c>
      <c r="G20" s="370" t="s">
        <v>6307</v>
      </c>
      <c r="H20" s="371">
        <v>105164.4</v>
      </c>
      <c r="I20" s="372">
        <v>105164.4</v>
      </c>
      <c r="J20" s="373">
        <v>327.84775372942937</v>
      </c>
      <c r="K20" s="374">
        <v>34477912.3123032</v>
      </c>
      <c r="L20" s="371">
        <v>4854</v>
      </c>
      <c r="M20" s="372">
        <v>4854</v>
      </c>
      <c r="N20" s="373">
        <v>385.09635513757723</v>
      </c>
      <c r="O20" s="374">
        <v>1869257.7078377998</v>
      </c>
      <c r="P20" s="374">
        <f t="shared" si="0"/>
        <v>0.90005348401419494</v>
      </c>
      <c r="Q20" s="402">
        <f t="shared" si="4"/>
        <v>4368.8596114049024</v>
      </c>
      <c r="R20" s="374">
        <f t="shared" si="1"/>
        <v>9.9946515985805076E-2</v>
      </c>
      <c r="S20" s="401">
        <f t="shared" si="5"/>
        <v>485.14038859509782</v>
      </c>
      <c r="T20" s="371">
        <v>3478.7999999999997</v>
      </c>
      <c r="U20" s="372">
        <v>3478.7999999999997</v>
      </c>
      <c r="V20" s="373">
        <v>186.74467270351846</v>
      </c>
      <c r="W20" s="374">
        <v>649647.367401</v>
      </c>
      <c r="X20" s="371">
        <v>4726.8</v>
      </c>
      <c r="Y20" s="372">
        <v>4726.8</v>
      </c>
      <c r="Z20" s="373">
        <v>3.6102907971566389</v>
      </c>
      <c r="AA20" s="374">
        <v>17065.12254</v>
      </c>
      <c r="AB20" s="371">
        <v>0</v>
      </c>
      <c r="AC20" s="372">
        <v>0</v>
      </c>
      <c r="AD20" s="373">
        <v>0</v>
      </c>
      <c r="AE20" s="374">
        <v>0</v>
      </c>
      <c r="AF20" s="374">
        <f t="shared" si="6"/>
        <v>5.8926154488653957E-3</v>
      </c>
      <c r="AG20" s="374">
        <f t="shared" si="7"/>
        <v>0</v>
      </c>
      <c r="AH20" s="374">
        <f t="shared" si="8"/>
        <v>0.99410738455113457</v>
      </c>
      <c r="AI20" s="374">
        <f t="shared" si="9"/>
        <v>0</v>
      </c>
      <c r="AJ20" s="375">
        <v>37013882.510081992</v>
      </c>
      <c r="AK20" s="376">
        <v>1879.0494000000001</v>
      </c>
      <c r="AL20" s="377">
        <v>1879.0494000000001</v>
      </c>
      <c r="AM20" s="373">
        <v>12922.332521247708</v>
      </c>
      <c r="AN20" s="374">
        <v>24281701.170650996</v>
      </c>
      <c r="AO20" s="378">
        <v>48.476879999999994</v>
      </c>
      <c r="AP20" s="379">
        <v>48.476879999999994</v>
      </c>
      <c r="AQ20" s="373">
        <v>14434.738833736827</v>
      </c>
      <c r="AR20" s="374">
        <v>699751.10227440007</v>
      </c>
      <c r="AS20" s="374">
        <f t="shared" si="2"/>
        <v>0.89220858207348419</v>
      </c>
      <c r="AT20" s="374">
        <f t="shared" si="18"/>
        <v>43.25148836814644</v>
      </c>
      <c r="AU20" s="374">
        <f t="shared" si="3"/>
        <v>0.10779141792651586</v>
      </c>
      <c r="AV20" s="374">
        <f t="shared" si="19"/>
        <v>5.225391631853558</v>
      </c>
      <c r="AW20" s="380">
        <v>26.42484</v>
      </c>
      <c r="AX20" s="381">
        <v>26.42484</v>
      </c>
      <c r="AY20" s="373">
        <v>10435.140573619366</v>
      </c>
      <c r="AZ20" s="374">
        <v>275746.92003539996</v>
      </c>
      <c r="BA20" s="378">
        <v>66.571199999999692</v>
      </c>
      <c r="BB20" s="379">
        <v>66.571199999999692</v>
      </c>
      <c r="BC20" s="373">
        <v>17332.81109892574</v>
      </c>
      <c r="BD20" s="374">
        <v>1153866.0342287999</v>
      </c>
      <c r="BE20" s="374">
        <f t="shared" si="12"/>
        <v>2.4262025534143123E-3</v>
      </c>
      <c r="BF20" s="374">
        <f t="shared" si="13"/>
        <v>0.16151521542385414</v>
      </c>
      <c r="BG20" s="374">
        <f t="shared" si="14"/>
        <v>4.1231077735029674E-3</v>
      </c>
      <c r="BH20" s="374">
        <f t="shared" si="15"/>
        <v>0.27448023221141948</v>
      </c>
      <c r="BI20" s="374">
        <f t="shared" si="16"/>
        <v>0.9934506896730827</v>
      </c>
      <c r="BJ20" s="374">
        <f t="shared" si="17"/>
        <v>66.135204552364414</v>
      </c>
      <c r="BK20" s="375">
        <v>26411065.227189593</v>
      </c>
      <c r="BL20" s="382">
        <v>63424947.737271585</v>
      </c>
      <c r="BM20" s="383">
        <v>0.74</v>
      </c>
      <c r="BN20" s="382">
        <v>46934461.325580969</v>
      </c>
      <c r="BO20" s="395"/>
      <c r="BP20" s="395"/>
      <c r="BS20" s="408">
        <v>15012</v>
      </c>
      <c r="BT20" s="400" t="s">
        <v>1350</v>
      </c>
      <c r="BU20" s="400">
        <v>0.77847630004884316</v>
      </c>
      <c r="BV20" s="400">
        <v>0.22152369995115684</v>
      </c>
      <c r="BW20" s="400">
        <v>0</v>
      </c>
      <c r="BX20" s="400">
        <v>1</v>
      </c>
      <c r="BY20" s="407">
        <v>15012</v>
      </c>
      <c r="BZ20" s="406" t="s">
        <v>1350</v>
      </c>
      <c r="CA20" s="406">
        <v>0.92888908033019513</v>
      </c>
      <c r="CB20" s="406">
        <v>7.1110919669804859E-2</v>
      </c>
      <c r="CC20" s="406">
        <v>4.8987289511891421E-2</v>
      </c>
      <c r="CD20" s="406">
        <v>0.13752237546533197</v>
      </c>
      <c r="CE20" s="406">
        <v>0.81349033502277657</v>
      </c>
    </row>
    <row r="21" spans="1:83" x14ac:dyDescent="0.35">
      <c r="A21" s="365">
        <v>1</v>
      </c>
      <c r="B21" s="366" t="s">
        <v>1256</v>
      </c>
      <c r="C21" s="411">
        <v>11135</v>
      </c>
      <c r="D21" s="367" t="s">
        <v>1369</v>
      </c>
      <c r="E21" s="368" t="s">
        <v>2438</v>
      </c>
      <c r="F21" s="369">
        <v>6</v>
      </c>
      <c r="G21" s="370" t="s">
        <v>6307</v>
      </c>
      <c r="H21" s="371">
        <v>81018</v>
      </c>
      <c r="I21" s="372">
        <v>81018</v>
      </c>
      <c r="J21" s="373">
        <v>490.58094207393913</v>
      </c>
      <c r="K21" s="374">
        <v>39745886.764946401</v>
      </c>
      <c r="L21" s="371">
        <v>19956</v>
      </c>
      <c r="M21" s="372">
        <v>19956</v>
      </c>
      <c r="N21" s="373">
        <v>493.1580959269092</v>
      </c>
      <c r="O21" s="374">
        <v>9841462.9623173997</v>
      </c>
      <c r="P21" s="374">
        <f t="shared" si="0"/>
        <v>0.87247374150199819</v>
      </c>
      <c r="Q21" s="402">
        <f t="shared" si="4"/>
        <v>17411.085985413876</v>
      </c>
      <c r="R21" s="374">
        <f t="shared" si="1"/>
        <v>0.12752625849800187</v>
      </c>
      <c r="S21" s="401">
        <f t="shared" si="5"/>
        <v>2544.9140145861252</v>
      </c>
      <c r="T21" s="371">
        <v>8989.1999999999989</v>
      </c>
      <c r="U21" s="372">
        <v>8989.1999999999989</v>
      </c>
      <c r="V21" s="373">
        <v>107.21007605279669</v>
      </c>
      <c r="W21" s="374">
        <v>963732.81565379992</v>
      </c>
      <c r="X21" s="371">
        <v>27758.399999999998</v>
      </c>
      <c r="Y21" s="372">
        <v>27758.399999999998</v>
      </c>
      <c r="Z21" s="373">
        <v>428.46038057316696</v>
      </c>
      <c r="AA21" s="374">
        <v>11893374.628102196</v>
      </c>
      <c r="AB21" s="371">
        <v>898.8</v>
      </c>
      <c r="AC21" s="372">
        <v>898.8</v>
      </c>
      <c r="AD21" s="373">
        <v>10592.563759542056</v>
      </c>
      <c r="AE21" s="374">
        <v>9520596.3070764001</v>
      </c>
      <c r="AF21" s="374">
        <f t="shared" si="6"/>
        <v>0</v>
      </c>
      <c r="AG21" s="374">
        <f t="shared" si="7"/>
        <v>0</v>
      </c>
      <c r="AH21" s="374">
        <f t="shared" si="8"/>
        <v>1</v>
      </c>
      <c r="AI21" s="374">
        <f t="shared" si="9"/>
        <v>898.8</v>
      </c>
      <c r="AJ21" s="375">
        <v>71965053.478096202</v>
      </c>
      <c r="AK21" s="376">
        <v>1529.3358000000003</v>
      </c>
      <c r="AL21" s="377">
        <v>1529.3358000000003</v>
      </c>
      <c r="AM21" s="373">
        <v>10286.452143541919</v>
      </c>
      <c r="AN21" s="374">
        <v>15731439.518105399</v>
      </c>
      <c r="AO21" s="378">
        <v>118.54631999999998</v>
      </c>
      <c r="AP21" s="379">
        <v>118.54631999999998</v>
      </c>
      <c r="AQ21" s="373">
        <v>31073.777532777069</v>
      </c>
      <c r="AR21" s="374">
        <v>3683681.9750094004</v>
      </c>
      <c r="AS21" s="374">
        <f t="shared" si="2"/>
        <v>0.52569982908148805</v>
      </c>
      <c r="AT21" s="374">
        <f t="shared" si="18"/>
        <v>62.319780162239375</v>
      </c>
      <c r="AU21" s="374">
        <f t="shared" si="3"/>
        <v>0.47430017091851195</v>
      </c>
      <c r="AV21" s="374">
        <f t="shared" si="19"/>
        <v>56.226539837760605</v>
      </c>
      <c r="AW21" s="380">
        <v>24.002399999999998</v>
      </c>
      <c r="AX21" s="381">
        <v>24.002399999999998</v>
      </c>
      <c r="AY21" s="373">
        <v>11537.975329092093</v>
      </c>
      <c r="AZ21" s="374">
        <v>276939.09903899999</v>
      </c>
      <c r="BA21" s="378">
        <v>291.51563999999996</v>
      </c>
      <c r="BB21" s="379">
        <v>291.51563999999996</v>
      </c>
      <c r="BC21" s="373">
        <v>12963.059095203265</v>
      </c>
      <c r="BD21" s="374">
        <v>3778934.4684960004</v>
      </c>
      <c r="BE21" s="374">
        <f t="shared" si="12"/>
        <v>2.749329385235905E-2</v>
      </c>
      <c r="BF21" s="374">
        <f t="shared" si="13"/>
        <v>8.0147251530785137</v>
      </c>
      <c r="BG21" s="374">
        <f t="shared" si="14"/>
        <v>0.21649866758716069</v>
      </c>
      <c r="BH21" s="374">
        <f t="shared" si="15"/>
        <v>63.112747640818398</v>
      </c>
      <c r="BI21" s="374">
        <f t="shared" si="16"/>
        <v>0.75600803856048027</v>
      </c>
      <c r="BJ21" s="374">
        <f t="shared" si="17"/>
        <v>220.38816720610305</v>
      </c>
      <c r="BK21" s="375">
        <v>23470995.060649797</v>
      </c>
      <c r="BL21" s="382">
        <v>95436048.538745999</v>
      </c>
      <c r="BM21" s="383">
        <v>0.35</v>
      </c>
      <c r="BN21" s="382">
        <v>33402616.988561098</v>
      </c>
      <c r="BO21" s="395"/>
      <c r="BP21" s="395"/>
      <c r="BS21" s="408">
        <v>28823</v>
      </c>
      <c r="BT21" s="400" t="s">
        <v>1351</v>
      </c>
      <c r="BU21" s="400">
        <v>0.79455071769085317</v>
      </c>
      <c r="BV21" s="400">
        <v>0.20544928230914677</v>
      </c>
      <c r="BW21" s="400">
        <v>0</v>
      </c>
      <c r="BX21" s="400">
        <v>1</v>
      </c>
      <c r="BY21" s="407">
        <v>28823</v>
      </c>
      <c r="BZ21" s="406" t="s">
        <v>1351</v>
      </c>
      <c r="CA21" s="406" t="e">
        <v>#DIV/0!</v>
      </c>
      <c r="CB21" s="406" t="e">
        <v>#DIV/0!</v>
      </c>
      <c r="CC21" s="406" t="e">
        <v>#DIV/0!</v>
      </c>
      <c r="CD21" s="406" t="e">
        <v>#DIV/0!</v>
      </c>
      <c r="CE21" s="406" t="e">
        <v>#DIV/0!</v>
      </c>
    </row>
    <row r="22" spans="1:83" x14ac:dyDescent="0.35">
      <c r="A22" s="365">
        <v>1</v>
      </c>
      <c r="B22" s="366" t="s">
        <v>1256</v>
      </c>
      <c r="C22" s="411">
        <v>11136</v>
      </c>
      <c r="D22" s="367" t="s">
        <v>1370</v>
      </c>
      <c r="E22" s="368" t="s">
        <v>2438</v>
      </c>
      <c r="F22" s="369">
        <v>5</v>
      </c>
      <c r="G22" s="370" t="s">
        <v>2469</v>
      </c>
      <c r="H22" s="371">
        <v>31977.599999999999</v>
      </c>
      <c r="I22" s="372">
        <v>31977.599999999999</v>
      </c>
      <c r="J22" s="373">
        <v>340.31652978304191</v>
      </c>
      <c r="K22" s="374">
        <v>10882505.862790201</v>
      </c>
      <c r="L22" s="371">
        <v>3214.7999999999997</v>
      </c>
      <c r="M22" s="372">
        <v>3214.7999999999997</v>
      </c>
      <c r="N22" s="373">
        <v>373.17642887308699</v>
      </c>
      <c r="O22" s="374">
        <v>1199687.5835412</v>
      </c>
      <c r="P22" s="374">
        <f t="shared" si="0"/>
        <v>0.8184445354910852</v>
      </c>
      <c r="Q22" s="402">
        <f t="shared" si="4"/>
        <v>2631.1354926967406</v>
      </c>
      <c r="R22" s="374">
        <f t="shared" si="1"/>
        <v>0.18155546450891472</v>
      </c>
      <c r="S22" s="401">
        <f t="shared" si="5"/>
        <v>583.66450730325903</v>
      </c>
      <c r="T22" s="371">
        <v>4084.7999999999997</v>
      </c>
      <c r="U22" s="372">
        <v>4084.7999999999997</v>
      </c>
      <c r="V22" s="373">
        <v>99.852396230317268</v>
      </c>
      <c r="W22" s="374">
        <v>407877.06812159996</v>
      </c>
      <c r="X22" s="371">
        <v>5818.8</v>
      </c>
      <c r="Y22" s="372">
        <v>5818.8</v>
      </c>
      <c r="Z22" s="373">
        <v>13.515487093421324</v>
      </c>
      <c r="AA22" s="374">
        <v>78643.916299200006</v>
      </c>
      <c r="AB22" s="371">
        <v>14978.4</v>
      </c>
      <c r="AC22" s="372">
        <v>14978.4</v>
      </c>
      <c r="AD22" s="373">
        <v>636.53402088118901</v>
      </c>
      <c r="AE22" s="374">
        <v>9534261.1783668008</v>
      </c>
      <c r="AF22" s="374">
        <f t="shared" si="6"/>
        <v>5.5230060754241023E-3</v>
      </c>
      <c r="AG22" s="374">
        <f t="shared" si="7"/>
        <v>82.72579420013237</v>
      </c>
      <c r="AH22" s="374">
        <f t="shared" si="8"/>
        <v>0.99447699392457589</v>
      </c>
      <c r="AI22" s="374">
        <f t="shared" si="9"/>
        <v>14895.674205799867</v>
      </c>
      <c r="AJ22" s="375">
        <v>22102975.609119002</v>
      </c>
      <c r="AK22" s="376">
        <v>679.20887999999991</v>
      </c>
      <c r="AL22" s="377">
        <v>679.20887999999991</v>
      </c>
      <c r="AM22" s="373">
        <v>9519.9909927979752</v>
      </c>
      <c r="AN22" s="374">
        <v>6466062.4198284</v>
      </c>
      <c r="AO22" s="378">
        <v>35.446079999999995</v>
      </c>
      <c r="AP22" s="379">
        <v>35.446079999999995</v>
      </c>
      <c r="AQ22" s="373">
        <v>11128.342936939714</v>
      </c>
      <c r="AR22" s="374">
        <v>394456.13401020004</v>
      </c>
      <c r="AS22" s="374">
        <f t="shared" si="2"/>
        <v>0.89166797137373199</v>
      </c>
      <c r="AT22" s="374">
        <f t="shared" si="18"/>
        <v>31.606134246751008</v>
      </c>
      <c r="AU22" s="374">
        <f t="shared" si="3"/>
        <v>0.10833202862626801</v>
      </c>
      <c r="AV22" s="374">
        <f t="shared" si="19"/>
        <v>3.8399457532489851</v>
      </c>
      <c r="AW22" s="380">
        <v>32.597760000000001</v>
      </c>
      <c r="AX22" s="381">
        <v>32.597760000000001</v>
      </c>
      <c r="AY22" s="373">
        <v>10368.538181249265</v>
      </c>
      <c r="AZ22" s="374">
        <v>337991.11918320006</v>
      </c>
      <c r="BA22" s="378">
        <v>503.90963999999985</v>
      </c>
      <c r="BB22" s="379">
        <v>503.90963999999985</v>
      </c>
      <c r="BC22" s="373">
        <v>10875.92656022854</v>
      </c>
      <c r="BD22" s="374">
        <v>5480484.2376311999</v>
      </c>
      <c r="BE22" s="374">
        <f t="shared" si="12"/>
        <v>3.512518179766323E-3</v>
      </c>
      <c r="BF22" s="374">
        <f t="shared" si="13"/>
        <v>1.7699917714595026</v>
      </c>
      <c r="BG22" s="374">
        <f t="shared" si="14"/>
        <v>2.7253986629048525E-3</v>
      </c>
      <c r="BH22" s="374">
        <f t="shared" si="15"/>
        <v>1.3733546590808652</v>
      </c>
      <c r="BI22" s="374">
        <f t="shared" si="16"/>
        <v>0.99376208315732872</v>
      </c>
      <c r="BJ22" s="374">
        <f t="shared" si="17"/>
        <v>500.76629356945944</v>
      </c>
      <c r="BK22" s="375">
        <v>12678993.910653001</v>
      </c>
      <c r="BL22" s="382">
        <v>34781969.519772001</v>
      </c>
      <c r="BM22" s="383">
        <v>0.47</v>
      </c>
      <c r="BN22" s="382">
        <v>16347525.67429284</v>
      </c>
      <c r="BO22" s="395"/>
      <c r="BP22" s="395"/>
      <c r="BS22" s="408">
        <v>10713</v>
      </c>
      <c r="BT22" s="400" t="s">
        <v>1352</v>
      </c>
      <c r="BU22" s="400">
        <v>0.92918378982753225</v>
      </c>
      <c r="BV22" s="400">
        <v>7.0816210172467767E-2</v>
      </c>
      <c r="BW22" s="400">
        <v>0.23031864840248281</v>
      </c>
      <c r="BX22" s="400">
        <v>0.76968135159751716</v>
      </c>
      <c r="BY22" s="407">
        <v>10713</v>
      </c>
      <c r="BZ22" s="406" t="s">
        <v>1352</v>
      </c>
      <c r="CA22" s="406">
        <v>0.89406918083344955</v>
      </c>
      <c r="CB22" s="406">
        <v>0.10593081916655042</v>
      </c>
      <c r="CC22" s="406">
        <v>2.9813924559630358E-2</v>
      </c>
      <c r="CD22" s="406">
        <v>0.18972170761025997</v>
      </c>
      <c r="CE22" s="406">
        <v>0.78046436783010975</v>
      </c>
    </row>
    <row r="23" spans="1:83" x14ac:dyDescent="0.35">
      <c r="A23" s="365">
        <v>1</v>
      </c>
      <c r="B23" s="366" t="s">
        <v>1256</v>
      </c>
      <c r="C23" s="411">
        <v>11137</v>
      </c>
      <c r="D23" s="367" t="s">
        <v>1371</v>
      </c>
      <c r="E23" s="368" t="s">
        <v>2438</v>
      </c>
      <c r="F23" s="369">
        <v>6</v>
      </c>
      <c r="G23" s="370" t="s">
        <v>6307</v>
      </c>
      <c r="H23" s="371">
        <v>82335.599999999991</v>
      </c>
      <c r="I23" s="372">
        <v>82335.599999999991</v>
      </c>
      <c r="J23" s="373">
        <v>463.03982066867792</v>
      </c>
      <c r="K23" s="374">
        <v>38124661.458647996</v>
      </c>
      <c r="L23" s="371">
        <v>7592.4</v>
      </c>
      <c r="M23" s="372">
        <v>7592.4</v>
      </c>
      <c r="N23" s="373">
        <v>410.29053509325115</v>
      </c>
      <c r="O23" s="374">
        <v>3115089.8586419998</v>
      </c>
      <c r="P23" s="374">
        <f t="shared" si="0"/>
        <v>0.88038677815078037</v>
      </c>
      <c r="Q23" s="402">
        <f t="shared" si="4"/>
        <v>6684.2485744319847</v>
      </c>
      <c r="R23" s="374">
        <f t="shared" si="1"/>
        <v>0.11961322184921971</v>
      </c>
      <c r="S23" s="401">
        <f t="shared" si="5"/>
        <v>908.15142556801572</v>
      </c>
      <c r="T23" s="371">
        <v>18980.399999999998</v>
      </c>
      <c r="U23" s="372">
        <v>18980.399999999998</v>
      </c>
      <c r="V23" s="373">
        <v>83.7948790136562</v>
      </c>
      <c r="W23" s="374">
        <v>1590460.3216307999</v>
      </c>
      <c r="X23" s="371">
        <v>0</v>
      </c>
      <c r="Y23" s="372">
        <v>0</v>
      </c>
      <c r="Z23" s="373">
        <v>0</v>
      </c>
      <c r="AA23" s="374">
        <v>0</v>
      </c>
      <c r="AB23" s="371">
        <v>560.4</v>
      </c>
      <c r="AC23" s="372">
        <v>560.4</v>
      </c>
      <c r="AD23" s="373">
        <v>12802.755147434689</v>
      </c>
      <c r="AE23" s="374">
        <v>7174663.9846223993</v>
      </c>
      <c r="AF23" s="374">
        <f t="shared" si="6"/>
        <v>2.0892910466787408E-2</v>
      </c>
      <c r="AG23" s="374">
        <f t="shared" si="7"/>
        <v>11.708387025587664</v>
      </c>
      <c r="AH23" s="374">
        <f t="shared" si="8"/>
        <v>0.97910708953321257</v>
      </c>
      <c r="AI23" s="374">
        <f t="shared" si="9"/>
        <v>548.69161297441235</v>
      </c>
      <c r="AJ23" s="375">
        <v>50004875.623543188</v>
      </c>
      <c r="AK23" s="376">
        <v>1469.7565200000001</v>
      </c>
      <c r="AL23" s="377">
        <v>1469.7565200000001</v>
      </c>
      <c r="AM23" s="373">
        <v>8572.8372739452097</v>
      </c>
      <c r="AN23" s="374">
        <v>12599983.478279999</v>
      </c>
      <c r="AO23" s="378">
        <v>41.573639999999997</v>
      </c>
      <c r="AP23" s="379">
        <v>41.573639999999997</v>
      </c>
      <c r="AQ23" s="373">
        <v>9428.4705631164343</v>
      </c>
      <c r="AR23" s="374">
        <v>391975.84094159992</v>
      </c>
      <c r="AS23" s="374">
        <f t="shared" si="2"/>
        <v>0.98465734925970605</v>
      </c>
      <c r="AT23" s="374">
        <f t="shared" si="18"/>
        <v>40.935790161477286</v>
      </c>
      <c r="AU23" s="374">
        <f t="shared" si="3"/>
        <v>1.5342650740293994E-2</v>
      </c>
      <c r="AV23" s="374">
        <f t="shared" si="19"/>
        <v>0.63784983852271593</v>
      </c>
      <c r="AW23" s="380">
        <v>35.063159999999996</v>
      </c>
      <c r="AX23" s="381">
        <v>35.063159999999996</v>
      </c>
      <c r="AY23" s="373">
        <v>6542.9414659488766</v>
      </c>
      <c r="AZ23" s="374">
        <v>229416.20349119999</v>
      </c>
      <c r="BA23" s="378">
        <v>401.24915999999945</v>
      </c>
      <c r="BB23" s="379">
        <v>401.24915999999945</v>
      </c>
      <c r="BC23" s="373">
        <v>5486.3745382166107</v>
      </c>
      <c r="BD23" s="374">
        <v>2201403.1749048</v>
      </c>
      <c r="BE23" s="374">
        <f t="shared" si="12"/>
        <v>5.2167589062548257E-3</v>
      </c>
      <c r="BF23" s="374">
        <f t="shared" si="13"/>
        <v>2.0932201290572645</v>
      </c>
      <c r="BG23" s="374">
        <f t="shared" si="14"/>
        <v>0.22113256468374271</v>
      </c>
      <c r="BH23" s="374">
        <f t="shared" si="15"/>
        <v>88.729255827997306</v>
      </c>
      <c r="BI23" s="374">
        <f t="shared" si="16"/>
        <v>0.77365067641000251</v>
      </c>
      <c r="BJ23" s="374">
        <f t="shared" si="17"/>
        <v>310.42668404294488</v>
      </c>
      <c r="BK23" s="375">
        <v>15422778.697617598</v>
      </c>
      <c r="BL23" s="382">
        <v>65427654.321160786</v>
      </c>
      <c r="BM23" s="383">
        <v>0.46</v>
      </c>
      <c r="BN23" s="382">
        <v>30096720.987733964</v>
      </c>
      <c r="BO23" s="395"/>
      <c r="BP23" s="395"/>
      <c r="BS23" s="408">
        <v>11119</v>
      </c>
      <c r="BT23" s="400" t="s">
        <v>2212</v>
      </c>
      <c r="BU23" s="400">
        <v>0.86783393091948069</v>
      </c>
      <c r="BV23" s="400">
        <v>0.13216606908051934</v>
      </c>
      <c r="BW23" s="400">
        <v>0</v>
      </c>
      <c r="BX23" s="400">
        <v>1</v>
      </c>
      <c r="BY23" s="407">
        <v>11119</v>
      </c>
      <c r="BZ23" s="406" t="s">
        <v>2212</v>
      </c>
      <c r="CA23" s="406">
        <v>0.87245068661713032</v>
      </c>
      <c r="CB23" s="406">
        <v>0.12754931338286965</v>
      </c>
      <c r="CC23" s="406">
        <v>1.1890918851597479E-2</v>
      </c>
      <c r="CD23" s="406">
        <v>0.15134546250381561</v>
      </c>
      <c r="CE23" s="406">
        <v>0.83676361864458682</v>
      </c>
    </row>
    <row r="24" spans="1:83" x14ac:dyDescent="0.35">
      <c r="A24" s="365">
        <v>1</v>
      </c>
      <c r="B24" s="366" t="s">
        <v>1256</v>
      </c>
      <c r="C24" s="411">
        <v>11138</v>
      </c>
      <c r="D24" s="367" t="s">
        <v>1372</v>
      </c>
      <c r="E24" s="368" t="s">
        <v>2438</v>
      </c>
      <c r="F24" s="369">
        <v>5</v>
      </c>
      <c r="G24" s="370" t="s">
        <v>2469</v>
      </c>
      <c r="H24" s="371">
        <v>64999.199999999997</v>
      </c>
      <c r="I24" s="372">
        <v>64999.199999999997</v>
      </c>
      <c r="J24" s="373">
        <v>464.44547669076547</v>
      </c>
      <c r="K24" s="374">
        <v>30188584.428518403</v>
      </c>
      <c r="L24" s="371">
        <v>5390.4</v>
      </c>
      <c r="M24" s="372">
        <v>5390.4</v>
      </c>
      <c r="N24" s="373">
        <v>424.47007311943457</v>
      </c>
      <c r="O24" s="374">
        <v>2288063.4821429998</v>
      </c>
      <c r="P24" s="374">
        <f t="shared" si="0"/>
        <v>0.85471213980311067</v>
      </c>
      <c r="Q24" s="402">
        <f t="shared" si="4"/>
        <v>4607.2403183946872</v>
      </c>
      <c r="R24" s="374">
        <f t="shared" si="1"/>
        <v>0.14528786019688933</v>
      </c>
      <c r="S24" s="401">
        <f t="shared" si="5"/>
        <v>783.15968160531213</v>
      </c>
      <c r="T24" s="371">
        <v>3262.7999999999997</v>
      </c>
      <c r="U24" s="372">
        <v>3262.7999999999997</v>
      </c>
      <c r="V24" s="373">
        <v>252.36644455075393</v>
      </c>
      <c r="W24" s="374">
        <v>823421.23528019979</v>
      </c>
      <c r="X24" s="371">
        <v>6481.2</v>
      </c>
      <c r="Y24" s="372">
        <v>6481.2</v>
      </c>
      <c r="Z24" s="373">
        <v>607.35915893806691</v>
      </c>
      <c r="AA24" s="374">
        <v>3936416.1809093989</v>
      </c>
      <c r="AB24" s="371">
        <v>5204.3999999999996</v>
      </c>
      <c r="AC24" s="372">
        <v>5204.3999999999996</v>
      </c>
      <c r="AD24" s="373">
        <v>778.07435307839523</v>
      </c>
      <c r="AE24" s="374">
        <v>4049410.1631612</v>
      </c>
      <c r="AF24" s="374">
        <f t="shared" si="6"/>
        <v>0</v>
      </c>
      <c r="AG24" s="374">
        <f t="shared" si="7"/>
        <v>0</v>
      </c>
      <c r="AH24" s="374">
        <f t="shared" si="8"/>
        <v>1</v>
      </c>
      <c r="AI24" s="374">
        <f t="shared" si="9"/>
        <v>5204.3999999999996</v>
      </c>
      <c r="AJ24" s="375">
        <v>41285895.490012206</v>
      </c>
      <c r="AK24" s="376">
        <v>1662.7922399999998</v>
      </c>
      <c r="AL24" s="377">
        <v>1662.7922399999998</v>
      </c>
      <c r="AM24" s="373">
        <v>15721.008416158596</v>
      </c>
      <c r="AN24" s="374">
        <v>26140770.7993632</v>
      </c>
      <c r="AO24" s="378">
        <v>37.83672</v>
      </c>
      <c r="AP24" s="379">
        <v>37.83672</v>
      </c>
      <c r="AQ24" s="373">
        <v>10945.115552051022</v>
      </c>
      <c r="AR24" s="374">
        <v>414127.27251059993</v>
      </c>
      <c r="AS24" s="374">
        <f t="shared" si="2"/>
        <v>0.81838331512427775</v>
      </c>
      <c r="AT24" s="374">
        <f t="shared" si="18"/>
        <v>30.964940347029064</v>
      </c>
      <c r="AU24" s="374">
        <f t="shared" si="3"/>
        <v>0.18161668487572227</v>
      </c>
      <c r="AV24" s="374">
        <f t="shared" si="19"/>
        <v>6.8717796529709387</v>
      </c>
      <c r="AW24" s="380">
        <v>18.416999999999998</v>
      </c>
      <c r="AX24" s="381">
        <v>18.416999999999998</v>
      </c>
      <c r="AY24" s="373">
        <v>18268.626691643589</v>
      </c>
      <c r="AZ24" s="374">
        <v>336453.29777999996</v>
      </c>
      <c r="BA24" s="378">
        <v>137.89440000000022</v>
      </c>
      <c r="BB24" s="379">
        <v>137.89440000000022</v>
      </c>
      <c r="BC24" s="373">
        <v>16502.909553658428</v>
      </c>
      <c r="BD24" s="374">
        <v>2275658.8111560005</v>
      </c>
      <c r="BE24" s="374">
        <f t="shared" si="12"/>
        <v>0</v>
      </c>
      <c r="BF24" s="374">
        <f t="shared" si="13"/>
        <v>0</v>
      </c>
      <c r="BG24" s="374">
        <f t="shared" si="14"/>
        <v>0.19316094041899648</v>
      </c>
      <c r="BH24" s="374">
        <f t="shared" si="15"/>
        <v>26.63581198251331</v>
      </c>
      <c r="BI24" s="374">
        <f t="shared" si="16"/>
        <v>0.80683905958100355</v>
      </c>
      <c r="BJ24" s="374">
        <f t="shared" si="17"/>
        <v>111.25858801748691</v>
      </c>
      <c r="BK24" s="375">
        <v>29167010.1808098</v>
      </c>
      <c r="BL24" s="382">
        <v>70452905.670822009</v>
      </c>
      <c r="BM24" s="383">
        <v>0.46</v>
      </c>
      <c r="BN24" s="382">
        <v>32408336.608578127</v>
      </c>
      <c r="BO24" s="395"/>
      <c r="BP24" s="395"/>
      <c r="BS24" s="408">
        <v>11120</v>
      </c>
      <c r="BT24" s="400" t="s">
        <v>2213</v>
      </c>
      <c r="BU24" s="400">
        <v>0.83044913283759347</v>
      </c>
      <c r="BV24" s="400">
        <v>0.16955086716240647</v>
      </c>
      <c r="BW24" s="400">
        <v>1.2783947120461454E-2</v>
      </c>
      <c r="BX24" s="400">
        <v>0.98721605287953851</v>
      </c>
      <c r="BY24" s="407">
        <v>11120</v>
      </c>
      <c r="BZ24" s="406" t="s">
        <v>2213</v>
      </c>
      <c r="CA24" s="406">
        <v>0.86220428526649595</v>
      </c>
      <c r="CB24" s="406">
        <v>0.13779571473350399</v>
      </c>
      <c r="CC24" s="406">
        <v>0</v>
      </c>
      <c r="CD24" s="406">
        <v>0.20002720835904467</v>
      </c>
      <c r="CE24" s="406">
        <v>0.79997279164095525</v>
      </c>
    </row>
    <row r="25" spans="1:83" x14ac:dyDescent="0.35">
      <c r="A25" s="365">
        <v>1</v>
      </c>
      <c r="B25" s="366" t="s">
        <v>1256</v>
      </c>
      <c r="C25" s="411">
        <v>11139</v>
      </c>
      <c r="D25" s="367" t="s">
        <v>1373</v>
      </c>
      <c r="E25" s="368" t="s">
        <v>2438</v>
      </c>
      <c r="F25" s="369">
        <v>5</v>
      </c>
      <c r="G25" s="370" t="s">
        <v>2469</v>
      </c>
      <c r="H25" s="371">
        <v>46629.599999999999</v>
      </c>
      <c r="I25" s="372">
        <v>46629.599999999999</v>
      </c>
      <c r="J25" s="373">
        <v>465.89069533429409</v>
      </c>
      <c r="K25" s="374">
        <v>21724296.767159998</v>
      </c>
      <c r="L25" s="371">
        <v>6580.8</v>
      </c>
      <c r="M25" s="372">
        <v>6580.8</v>
      </c>
      <c r="N25" s="373">
        <v>400.89379089168489</v>
      </c>
      <c r="O25" s="374">
        <v>2638201.8591</v>
      </c>
      <c r="P25" s="374">
        <f t="shared" si="0"/>
        <v>0.8401483340460284</v>
      </c>
      <c r="Q25" s="402">
        <f t="shared" si="4"/>
        <v>5528.8481566901037</v>
      </c>
      <c r="R25" s="374">
        <f t="shared" si="1"/>
        <v>0.15985166595397157</v>
      </c>
      <c r="S25" s="401">
        <f t="shared" si="5"/>
        <v>1051.951843309896</v>
      </c>
      <c r="T25" s="371">
        <v>4726.8</v>
      </c>
      <c r="U25" s="372">
        <v>4726.8</v>
      </c>
      <c r="V25" s="373">
        <v>283.48855765422701</v>
      </c>
      <c r="W25" s="374">
        <v>1339993.7143200003</v>
      </c>
      <c r="X25" s="371">
        <v>6906</v>
      </c>
      <c r="Y25" s="372">
        <v>6906</v>
      </c>
      <c r="Z25" s="373">
        <v>456.29277664639443</v>
      </c>
      <c r="AA25" s="374">
        <v>3151157.9155199998</v>
      </c>
      <c r="AB25" s="371">
        <v>0</v>
      </c>
      <c r="AC25" s="372">
        <v>0</v>
      </c>
      <c r="AD25" s="373">
        <v>0</v>
      </c>
      <c r="AE25" s="374">
        <v>0</v>
      </c>
      <c r="AF25" s="374">
        <f t="shared" si="6"/>
        <v>0</v>
      </c>
      <c r="AG25" s="374">
        <f t="shared" si="7"/>
        <v>0</v>
      </c>
      <c r="AH25" s="374">
        <f t="shared" si="8"/>
        <v>1</v>
      </c>
      <c r="AI25" s="374">
        <f t="shared" si="9"/>
        <v>0</v>
      </c>
      <c r="AJ25" s="375">
        <v>28853650.256099999</v>
      </c>
      <c r="AK25" s="376">
        <v>1513.9714799999999</v>
      </c>
      <c r="AL25" s="377">
        <v>1513.9714799999999</v>
      </c>
      <c r="AM25" s="373">
        <v>7115.4421782899108</v>
      </c>
      <c r="AN25" s="374">
        <v>10772576.525519999</v>
      </c>
      <c r="AO25" s="378">
        <v>59.636640000000007</v>
      </c>
      <c r="AP25" s="379">
        <v>59.636640000000007</v>
      </c>
      <c r="AQ25" s="373">
        <v>11149.887102291475</v>
      </c>
      <c r="AR25" s="374">
        <v>664941.80316000001</v>
      </c>
      <c r="AS25" s="374">
        <f t="shared" si="2"/>
        <v>0.87722551241020996</v>
      </c>
      <c r="AT25" s="374">
        <f t="shared" si="18"/>
        <v>52.314782082423228</v>
      </c>
      <c r="AU25" s="374">
        <f t="shared" si="3"/>
        <v>0.12277448758979</v>
      </c>
      <c r="AV25" s="374">
        <f t="shared" si="19"/>
        <v>7.3218579175767742</v>
      </c>
      <c r="AW25" s="380">
        <v>57.58464</v>
      </c>
      <c r="AX25" s="381">
        <v>57.58464</v>
      </c>
      <c r="AY25" s="373">
        <v>6566.8569889470518</v>
      </c>
      <c r="AZ25" s="374">
        <v>378150.09563999996</v>
      </c>
      <c r="BA25" s="378">
        <v>179.03555999999989</v>
      </c>
      <c r="BB25" s="379">
        <v>179.03555999999989</v>
      </c>
      <c r="BC25" s="373">
        <v>5948.5871982080016</v>
      </c>
      <c r="BD25" s="374">
        <v>1065008.6402399999</v>
      </c>
      <c r="BE25" s="374">
        <f t="shared" si="12"/>
        <v>0</v>
      </c>
      <c r="BF25" s="374">
        <f t="shared" si="13"/>
        <v>0</v>
      </c>
      <c r="BG25" s="374">
        <f t="shared" si="14"/>
        <v>0.15783500782403953</v>
      </c>
      <c r="BH25" s="374">
        <f t="shared" si="15"/>
        <v>28.25807901338128</v>
      </c>
      <c r="BI25" s="374">
        <f t="shared" si="16"/>
        <v>0.84216499217596041</v>
      </c>
      <c r="BJ25" s="374">
        <f t="shared" si="17"/>
        <v>150.7774809866186</v>
      </c>
      <c r="BK25" s="375">
        <v>12880677.06456</v>
      </c>
      <c r="BL25" s="382">
        <v>41734327.320659995</v>
      </c>
      <c r="BM25" s="383">
        <v>0.46</v>
      </c>
      <c r="BN25" s="382">
        <v>19197790.567503598</v>
      </c>
      <c r="BO25" s="395"/>
      <c r="BP25" s="395"/>
      <c r="BS25" s="408">
        <v>11121</v>
      </c>
      <c r="BT25" s="400" t="s">
        <v>1355</v>
      </c>
      <c r="BU25" s="400">
        <v>0.86752029321006385</v>
      </c>
      <c r="BV25" s="400">
        <v>0.13247970678993617</v>
      </c>
      <c r="BW25" s="400">
        <v>1.0711191882269825E-2</v>
      </c>
      <c r="BX25" s="400">
        <v>0.98928880811773012</v>
      </c>
      <c r="BY25" s="407">
        <v>11121</v>
      </c>
      <c r="BZ25" s="406" t="s">
        <v>1355</v>
      </c>
      <c r="CA25" s="406">
        <v>0.71830391091820545</v>
      </c>
      <c r="CB25" s="406">
        <v>0.28169608908179461</v>
      </c>
      <c r="CC25" s="406">
        <v>1.1198676100050192E-3</v>
      </c>
      <c r="CD25" s="406">
        <v>0.1211713429578488</v>
      </c>
      <c r="CE25" s="406">
        <v>0.87770878943214614</v>
      </c>
    </row>
    <row r="26" spans="1:83" x14ac:dyDescent="0.35">
      <c r="A26" s="365">
        <v>1</v>
      </c>
      <c r="B26" s="366" t="s">
        <v>1256</v>
      </c>
      <c r="C26" s="411">
        <v>11643</v>
      </c>
      <c r="D26" s="367" t="s">
        <v>1374</v>
      </c>
      <c r="E26" s="368" t="s">
        <v>2438</v>
      </c>
      <c r="F26" s="369">
        <v>5</v>
      </c>
      <c r="G26" s="370" t="s">
        <v>2469</v>
      </c>
      <c r="H26" s="371">
        <v>39246</v>
      </c>
      <c r="I26" s="372">
        <v>39246</v>
      </c>
      <c r="J26" s="373">
        <v>368.61653942465978</v>
      </c>
      <c r="K26" s="374">
        <v>14466724.706260197</v>
      </c>
      <c r="L26" s="371">
        <v>3891.6</v>
      </c>
      <c r="M26" s="372">
        <v>3891.6</v>
      </c>
      <c r="N26" s="373">
        <v>317.391873282917</v>
      </c>
      <c r="O26" s="374">
        <v>1235162.2140677997</v>
      </c>
      <c r="P26" s="374">
        <f t="shared" si="0"/>
        <v>0.88402265408894964</v>
      </c>
      <c r="Q26" s="402">
        <f t="shared" si="4"/>
        <v>3440.2625606525562</v>
      </c>
      <c r="R26" s="374">
        <f t="shared" si="1"/>
        <v>0.1159773459110503</v>
      </c>
      <c r="S26" s="401">
        <f t="shared" si="5"/>
        <v>451.33743934744336</v>
      </c>
      <c r="T26" s="371">
        <v>4887.5999999999995</v>
      </c>
      <c r="U26" s="372">
        <v>4887.5999999999995</v>
      </c>
      <c r="V26" s="373">
        <v>177.67210783476554</v>
      </c>
      <c r="W26" s="374">
        <v>868390.19425319997</v>
      </c>
      <c r="X26" s="371">
        <v>3888</v>
      </c>
      <c r="Y26" s="372">
        <v>3888</v>
      </c>
      <c r="Z26" s="373">
        <v>319.36404031265431</v>
      </c>
      <c r="AA26" s="374">
        <v>1241687.3887356</v>
      </c>
      <c r="AB26" s="371">
        <v>0</v>
      </c>
      <c r="AC26" s="372">
        <v>0</v>
      </c>
      <c r="AD26" s="373">
        <v>0</v>
      </c>
      <c r="AE26" s="374">
        <v>0</v>
      </c>
      <c r="AF26" s="374">
        <f t="shared" si="6"/>
        <v>0</v>
      </c>
      <c r="AG26" s="374">
        <f t="shared" si="7"/>
        <v>0</v>
      </c>
      <c r="AH26" s="374">
        <f t="shared" si="8"/>
        <v>1</v>
      </c>
      <c r="AI26" s="374">
        <f t="shared" si="9"/>
        <v>0</v>
      </c>
      <c r="AJ26" s="375">
        <v>17811964.503316797</v>
      </c>
      <c r="AK26" s="376">
        <v>850.8865199999999</v>
      </c>
      <c r="AL26" s="377">
        <v>850.8865199999999</v>
      </c>
      <c r="AM26" s="373">
        <v>8347.1676965325532</v>
      </c>
      <c r="AN26" s="374">
        <v>7102492.4731589993</v>
      </c>
      <c r="AO26" s="378">
        <v>21.42756</v>
      </c>
      <c r="AP26" s="379">
        <v>21.42756</v>
      </c>
      <c r="AQ26" s="373">
        <v>13677.960131578209</v>
      </c>
      <c r="AR26" s="374">
        <v>293085.31139699998</v>
      </c>
      <c r="AS26" s="374">
        <f t="shared" si="2"/>
        <v>0.68814200175800566</v>
      </c>
      <c r="AT26" s="374">
        <f t="shared" si="18"/>
        <v>14.745204031189772</v>
      </c>
      <c r="AU26" s="374">
        <f t="shared" si="3"/>
        <v>0.31185799824199439</v>
      </c>
      <c r="AV26" s="374">
        <f t="shared" si="19"/>
        <v>6.6823559688102296</v>
      </c>
      <c r="AW26" s="380">
        <v>12.612239999999998</v>
      </c>
      <c r="AX26" s="381">
        <v>12.612239999999998</v>
      </c>
      <c r="AY26" s="373">
        <v>8796.9944054347216</v>
      </c>
      <c r="AZ26" s="374">
        <v>110949.80472</v>
      </c>
      <c r="BA26" s="378">
        <v>110.15256000000001</v>
      </c>
      <c r="BB26" s="379">
        <v>110.15256000000001</v>
      </c>
      <c r="BC26" s="373">
        <v>6120.6688910362136</v>
      </c>
      <c r="BD26" s="374">
        <v>674207.34726000007</v>
      </c>
      <c r="BE26" s="374">
        <f t="shared" si="12"/>
        <v>0</v>
      </c>
      <c r="BF26" s="374">
        <f t="shared" si="13"/>
        <v>0</v>
      </c>
      <c r="BG26" s="374">
        <f t="shared" si="14"/>
        <v>3.5083137613351426E-2</v>
      </c>
      <c r="BH26" s="374">
        <f t="shared" si="15"/>
        <v>3.8644974209429499</v>
      </c>
      <c r="BI26" s="374">
        <f t="shared" si="16"/>
        <v>0.96491686238664853</v>
      </c>
      <c r="BJ26" s="374">
        <f t="shared" si="17"/>
        <v>106.28806257905705</v>
      </c>
      <c r="BK26" s="375">
        <v>8180734.9365360001</v>
      </c>
      <c r="BL26" s="382">
        <v>25992699.439852796</v>
      </c>
      <c r="BM26" s="383">
        <v>0.52</v>
      </c>
      <c r="BN26" s="382">
        <v>13516203.708723454</v>
      </c>
      <c r="BO26" s="395"/>
      <c r="BP26" s="395"/>
      <c r="BS26" s="408">
        <v>11122</v>
      </c>
      <c r="BT26" s="400" t="s">
        <v>1356</v>
      </c>
      <c r="BU26" s="400">
        <v>0.89041722318762706</v>
      </c>
      <c r="BV26" s="400">
        <v>0.10958277681237294</v>
      </c>
      <c r="BW26" s="400">
        <v>0</v>
      </c>
      <c r="BX26" s="400">
        <v>1</v>
      </c>
      <c r="BY26" s="407">
        <v>11122</v>
      </c>
      <c r="BZ26" s="406" t="s">
        <v>1356</v>
      </c>
      <c r="CA26" s="406">
        <v>0.90321857137480366</v>
      </c>
      <c r="CB26" s="406">
        <v>9.6781428625196383E-2</v>
      </c>
      <c r="CC26" s="406">
        <v>1.9279298627109753E-2</v>
      </c>
      <c r="CD26" s="406">
        <v>0.28779879125985791</v>
      </c>
      <c r="CE26" s="406">
        <v>0.69292191011303239</v>
      </c>
    </row>
    <row r="27" spans="1:83" x14ac:dyDescent="0.35">
      <c r="A27" s="365">
        <v>1</v>
      </c>
      <c r="B27" s="366" t="s">
        <v>1256</v>
      </c>
      <c r="C27" s="411">
        <v>23736</v>
      </c>
      <c r="D27" s="367" t="s">
        <v>1375</v>
      </c>
      <c r="E27" s="368" t="s">
        <v>2438</v>
      </c>
      <c r="F27" s="369">
        <v>2</v>
      </c>
      <c r="G27" s="370" t="s">
        <v>2560</v>
      </c>
      <c r="H27" s="371">
        <v>31560</v>
      </c>
      <c r="I27" s="372">
        <v>31560</v>
      </c>
      <c r="J27" s="373">
        <v>296.26834180849812</v>
      </c>
      <c r="K27" s="374">
        <v>9350228.8674762007</v>
      </c>
      <c r="L27" s="371">
        <v>2666.4</v>
      </c>
      <c r="M27" s="372">
        <v>2666.4</v>
      </c>
      <c r="N27" s="373">
        <v>296.64991862758774</v>
      </c>
      <c r="O27" s="374">
        <v>790987.34302859998</v>
      </c>
      <c r="P27" s="374">
        <f t="shared" si="0"/>
        <v>0.85539814007635218</v>
      </c>
      <c r="Q27" s="402">
        <f t="shared" si="4"/>
        <v>2280.8336006995855</v>
      </c>
      <c r="R27" s="374">
        <f t="shared" si="1"/>
        <v>0.14460185992364785</v>
      </c>
      <c r="S27" s="401">
        <f t="shared" si="5"/>
        <v>385.56639930041467</v>
      </c>
      <c r="T27" s="371">
        <v>1760.3999999999999</v>
      </c>
      <c r="U27" s="372">
        <v>1760.3999999999999</v>
      </c>
      <c r="V27" s="373">
        <v>315.71816978459441</v>
      </c>
      <c r="W27" s="374">
        <v>555790.26608879992</v>
      </c>
      <c r="X27" s="371">
        <v>1278</v>
      </c>
      <c r="Y27" s="372">
        <v>1278</v>
      </c>
      <c r="Z27" s="373">
        <v>11.065858390610328</v>
      </c>
      <c r="AA27" s="374">
        <v>14142.1670232</v>
      </c>
      <c r="AB27" s="371">
        <v>0</v>
      </c>
      <c r="AC27" s="372">
        <v>0</v>
      </c>
      <c r="AD27" s="373">
        <v>0</v>
      </c>
      <c r="AE27" s="374">
        <v>0</v>
      </c>
      <c r="AF27" s="374">
        <f t="shared" si="6"/>
        <v>2.4014697589102612E-2</v>
      </c>
      <c r="AG27" s="374">
        <f t="shared" si="7"/>
        <v>0</v>
      </c>
      <c r="AH27" s="374">
        <f t="shared" si="8"/>
        <v>0.97598530241089743</v>
      </c>
      <c r="AI27" s="374">
        <f t="shared" si="9"/>
        <v>0</v>
      </c>
      <c r="AJ27" s="375">
        <v>10711148.643616801</v>
      </c>
      <c r="AK27" s="376">
        <v>458.8698</v>
      </c>
      <c r="AL27" s="377">
        <v>458.8698</v>
      </c>
      <c r="AM27" s="373">
        <v>13170.628689310564</v>
      </c>
      <c r="AN27" s="374">
        <v>6043603.7525382005</v>
      </c>
      <c r="AO27" s="378">
        <v>42.581399999999995</v>
      </c>
      <c r="AP27" s="379">
        <v>42.581399999999995</v>
      </c>
      <c r="AQ27" s="373">
        <v>13859.291277106908</v>
      </c>
      <c r="AR27" s="374">
        <v>590148.02558700007</v>
      </c>
      <c r="AS27" s="374">
        <f t="shared" si="2"/>
        <v>0.7076241031958459</v>
      </c>
      <c r="AT27" s="374">
        <f t="shared" si="18"/>
        <v>30.131624987823589</v>
      </c>
      <c r="AU27" s="374">
        <f t="shared" si="3"/>
        <v>0.29237589680415405</v>
      </c>
      <c r="AV27" s="374">
        <f t="shared" si="19"/>
        <v>12.449775012176403</v>
      </c>
      <c r="AW27" s="380">
        <v>13.375199999999998</v>
      </c>
      <c r="AX27" s="381">
        <v>13.375199999999998</v>
      </c>
      <c r="AY27" s="373">
        <v>12321.263178584248</v>
      </c>
      <c r="AZ27" s="374">
        <v>164799.35926620002</v>
      </c>
      <c r="BA27" s="378">
        <v>11.816279999999921</v>
      </c>
      <c r="BB27" s="379">
        <v>11.816279999999921</v>
      </c>
      <c r="BC27" s="373">
        <v>10509.499097736414</v>
      </c>
      <c r="BD27" s="374">
        <v>124183.1839986</v>
      </c>
      <c r="BE27" s="374">
        <f t="shared" si="12"/>
        <v>0</v>
      </c>
      <c r="BF27" s="374">
        <f t="shared" si="13"/>
        <v>0</v>
      </c>
      <c r="BG27" s="374">
        <f t="shared" si="14"/>
        <v>0</v>
      </c>
      <c r="BH27" s="374">
        <f t="shared" si="15"/>
        <v>0</v>
      </c>
      <c r="BI27" s="374">
        <f t="shared" si="16"/>
        <v>1</v>
      </c>
      <c r="BJ27" s="374">
        <f t="shared" si="17"/>
        <v>11.816279999999921</v>
      </c>
      <c r="BK27" s="375">
        <v>6922734.3213900002</v>
      </c>
      <c r="BL27" s="382">
        <v>17633882.965006802</v>
      </c>
      <c r="BM27" s="383">
        <v>0.61</v>
      </c>
      <c r="BN27" s="382">
        <v>10756668.608654149</v>
      </c>
      <c r="BO27" s="395"/>
      <c r="BP27" s="395"/>
      <c r="BS27" s="408">
        <v>11123</v>
      </c>
      <c r="BT27" s="400" t="s">
        <v>1357</v>
      </c>
      <c r="BU27" s="400">
        <v>0.82870859853523959</v>
      </c>
      <c r="BV27" s="400">
        <v>0.17129140146476035</v>
      </c>
      <c r="BW27" s="400">
        <v>3.4494528998199386E-3</v>
      </c>
      <c r="BX27" s="400">
        <v>0.9965505471001801</v>
      </c>
      <c r="BY27" s="407">
        <v>11123</v>
      </c>
      <c r="BZ27" s="406" t="s">
        <v>1357</v>
      </c>
      <c r="CA27" s="406">
        <v>0.79306769350354112</v>
      </c>
      <c r="CB27" s="406">
        <v>0.20693230649645888</v>
      </c>
      <c r="CC27" s="406">
        <v>6.234919501985123E-3</v>
      </c>
      <c r="CD27" s="406">
        <v>0.31617653988733585</v>
      </c>
      <c r="CE27" s="406">
        <v>0.67758854061067897</v>
      </c>
    </row>
    <row r="28" spans="1:83" x14ac:dyDescent="0.35">
      <c r="A28" s="365">
        <v>1</v>
      </c>
      <c r="B28" s="366" t="s">
        <v>1255</v>
      </c>
      <c r="C28" s="411">
        <v>10674</v>
      </c>
      <c r="D28" s="367" t="s">
        <v>1334</v>
      </c>
      <c r="E28" s="368" t="s">
        <v>2416</v>
      </c>
      <c r="F28" s="369">
        <v>19</v>
      </c>
      <c r="G28" s="370" t="s">
        <v>6310</v>
      </c>
      <c r="H28" s="371">
        <v>564506.4</v>
      </c>
      <c r="I28" s="372">
        <v>564506.4</v>
      </c>
      <c r="J28" s="373">
        <v>1295.2680684872976</v>
      </c>
      <c r="K28" s="374">
        <v>731187114.37671781</v>
      </c>
      <c r="L28" s="371">
        <v>177919.19999999998</v>
      </c>
      <c r="M28" s="372">
        <v>177919.19999999998</v>
      </c>
      <c r="N28" s="373">
        <v>1705.9932845463827</v>
      </c>
      <c r="O28" s="374">
        <v>303528960.39186472</v>
      </c>
      <c r="P28" s="374">
        <f t="shared" si="0"/>
        <v>0.88083977052633367</v>
      </c>
      <c r="Q28" s="402">
        <f t="shared" si="4"/>
        <v>156718.30730022886</v>
      </c>
      <c r="R28" s="374">
        <f t="shared" si="1"/>
        <v>0.11916022947366638</v>
      </c>
      <c r="S28" s="401">
        <f>SUM(L28*R28)</f>
        <v>21200.892699771142</v>
      </c>
      <c r="T28" s="371">
        <v>102732</v>
      </c>
      <c r="U28" s="372">
        <v>102732</v>
      </c>
      <c r="V28" s="373">
        <v>1138.3772632759024</v>
      </c>
      <c r="W28" s="374">
        <v>116947773.01086</v>
      </c>
      <c r="X28" s="371">
        <v>84732</v>
      </c>
      <c r="Y28" s="372">
        <v>84732</v>
      </c>
      <c r="Z28" s="373">
        <v>101.63286795223765</v>
      </c>
      <c r="AA28" s="374">
        <v>8611556.1673290003</v>
      </c>
      <c r="AB28" s="371">
        <v>27990</v>
      </c>
      <c r="AC28" s="372">
        <v>27990</v>
      </c>
      <c r="AD28" s="373">
        <v>5545.2505297908683</v>
      </c>
      <c r="AE28" s="374">
        <v>155211562.3288464</v>
      </c>
      <c r="AF28" s="374">
        <f t="shared" si="6"/>
        <v>3.7962647550484159E-3</v>
      </c>
      <c r="AG28" s="374">
        <f t="shared" si="7"/>
        <v>106.25745049380517</v>
      </c>
      <c r="AH28" s="374">
        <f t="shared" si="8"/>
        <v>0.99620373524495154</v>
      </c>
      <c r="AI28" s="374">
        <f t="shared" si="9"/>
        <v>27883.742549506194</v>
      </c>
      <c r="AJ28" s="375">
        <v>1315486966.2756181</v>
      </c>
      <c r="AK28" s="376">
        <v>94969.672680000003</v>
      </c>
      <c r="AL28" s="377">
        <v>94969.672680000003</v>
      </c>
      <c r="AM28" s="373">
        <v>14095.097296195609</v>
      </c>
      <c r="AN28" s="374">
        <v>1338606776.6124499</v>
      </c>
      <c r="AO28" s="378">
        <v>12388.25712</v>
      </c>
      <c r="AP28" s="379">
        <v>12388.25712</v>
      </c>
      <c r="AQ28" s="373">
        <v>18860.196825767049</v>
      </c>
      <c r="AR28" s="374">
        <v>233644967.61141005</v>
      </c>
      <c r="AS28" s="374">
        <f t="shared" si="2"/>
        <v>0.88018324054312413</v>
      </c>
      <c r="AT28" s="374">
        <f t="shared" si="18"/>
        <v>10903.93629656303</v>
      </c>
      <c r="AU28" s="374">
        <f t="shared" si="3"/>
        <v>0.11981675945687581</v>
      </c>
      <c r="AV28" s="374">
        <f t="shared" si="19"/>
        <v>1484.320823436969</v>
      </c>
      <c r="AW28" s="380">
        <v>5625.2689199999995</v>
      </c>
      <c r="AX28" s="381">
        <v>5625.2689199999995</v>
      </c>
      <c r="AY28" s="373">
        <v>14507.571623592354</v>
      </c>
      <c r="AZ28" s="374">
        <v>81608991.758867994</v>
      </c>
      <c r="BA28" s="378">
        <v>17388.471599999993</v>
      </c>
      <c r="BB28" s="379">
        <v>17388.471599999993</v>
      </c>
      <c r="BC28" s="373">
        <v>18724.865751605019</v>
      </c>
      <c r="BD28" s="374">
        <v>325596796.33559638</v>
      </c>
      <c r="BE28" s="374">
        <f t="shared" si="12"/>
        <v>3.0931309567162137E-2</v>
      </c>
      <c r="BF28" s="374">
        <f t="shared" si="13"/>
        <v>537.84819795940689</v>
      </c>
      <c r="BG28" s="374">
        <f t="shared" si="14"/>
        <v>3.4441976288471343E-2</v>
      </c>
      <c r="BH28" s="374">
        <f t="shared" si="15"/>
        <v>598.89332653995712</v>
      </c>
      <c r="BI28" s="374">
        <f t="shared" si="16"/>
        <v>0.93462671414436649</v>
      </c>
      <c r="BJ28" s="374">
        <f t="shared" si="17"/>
        <v>16251.730075500629</v>
      </c>
      <c r="BK28" s="375">
        <v>1979457532.3183243</v>
      </c>
      <c r="BL28" s="382">
        <v>3294944498.5939426</v>
      </c>
      <c r="BM28" s="383">
        <v>0.3</v>
      </c>
      <c r="BN28" s="382">
        <v>988483349.5781827</v>
      </c>
      <c r="BO28" s="395"/>
      <c r="BP28" s="395"/>
      <c r="BS28" s="408">
        <v>11124</v>
      </c>
      <c r="BT28" s="400" t="s">
        <v>1358</v>
      </c>
      <c r="BU28" s="400">
        <v>0.83877955882585775</v>
      </c>
      <c r="BV28" s="400">
        <v>0.16122044117414228</v>
      </c>
      <c r="BW28" s="400">
        <v>0</v>
      </c>
      <c r="BX28" s="400">
        <v>1</v>
      </c>
      <c r="BY28" s="407">
        <v>11124</v>
      </c>
      <c r="BZ28" s="406" t="s">
        <v>1358</v>
      </c>
      <c r="CA28" s="406">
        <v>0.54075428737329212</v>
      </c>
      <c r="CB28" s="406">
        <v>0.45924571262670782</v>
      </c>
      <c r="CC28" s="406">
        <v>0</v>
      </c>
      <c r="CD28" s="406">
        <v>0.12143129998350871</v>
      </c>
      <c r="CE28" s="406">
        <v>0.87856870001649134</v>
      </c>
    </row>
    <row r="29" spans="1:83" x14ac:dyDescent="0.35">
      <c r="A29" s="365">
        <v>1</v>
      </c>
      <c r="B29" s="366" t="s">
        <v>1255</v>
      </c>
      <c r="C29" s="411">
        <v>11189</v>
      </c>
      <c r="D29" s="367" t="s">
        <v>1335</v>
      </c>
      <c r="E29" s="368" t="s">
        <v>2438</v>
      </c>
      <c r="F29" s="369">
        <v>10</v>
      </c>
      <c r="G29" s="370" t="s">
        <v>6308</v>
      </c>
      <c r="H29" s="371">
        <v>134992.79999999999</v>
      </c>
      <c r="I29" s="372">
        <v>134992.79999999999</v>
      </c>
      <c r="J29" s="373">
        <v>548.9898763470452</v>
      </c>
      <c r="K29" s="374">
        <v>74109680.579741403</v>
      </c>
      <c r="L29" s="371">
        <v>21068.399999999998</v>
      </c>
      <c r="M29" s="372">
        <v>21068.399999999998</v>
      </c>
      <c r="N29" s="373">
        <v>457.71472108438223</v>
      </c>
      <c r="O29" s="374">
        <v>9643316.8296941984</v>
      </c>
      <c r="P29" s="374">
        <f t="shared" si="0"/>
        <v>0.86785505929243545</v>
      </c>
      <c r="Q29" s="402">
        <f t="shared" si="4"/>
        <v>18284.317531196746</v>
      </c>
      <c r="R29" s="374">
        <f t="shared" si="1"/>
        <v>0.13214494070756463</v>
      </c>
      <c r="S29" s="401">
        <f t="shared" si="5"/>
        <v>2784.0824688032544</v>
      </c>
      <c r="T29" s="371">
        <v>6763.2</v>
      </c>
      <c r="U29" s="372">
        <v>6763.2</v>
      </c>
      <c r="V29" s="373">
        <v>363.89291628965577</v>
      </c>
      <c r="W29" s="374">
        <v>2461080.5714501999</v>
      </c>
      <c r="X29" s="371">
        <v>9226.7999999999993</v>
      </c>
      <c r="Y29" s="372">
        <v>9226.7999999999993</v>
      </c>
      <c r="Z29" s="373">
        <v>40.845179685264668</v>
      </c>
      <c r="AA29" s="374">
        <v>376870.30392000003</v>
      </c>
      <c r="AB29" s="371">
        <v>2197.1999999999998</v>
      </c>
      <c r="AC29" s="372">
        <v>2197.1999999999998</v>
      </c>
      <c r="AD29" s="373">
        <v>2039.6925054888038</v>
      </c>
      <c r="AE29" s="374">
        <v>4481612.3730599992</v>
      </c>
      <c r="AF29" s="374">
        <f t="shared" si="6"/>
        <v>0</v>
      </c>
      <c r="AG29" s="374">
        <f t="shared" si="7"/>
        <v>0</v>
      </c>
      <c r="AH29" s="374">
        <f t="shared" si="8"/>
        <v>1</v>
      </c>
      <c r="AI29" s="374">
        <f t="shared" si="9"/>
        <v>2197.1999999999998</v>
      </c>
      <c r="AJ29" s="375">
        <v>91072560.657865807</v>
      </c>
      <c r="AK29" s="376">
        <v>2367.9693599999996</v>
      </c>
      <c r="AL29" s="377">
        <v>2367.9693599999996</v>
      </c>
      <c r="AM29" s="373">
        <v>12950.350670235026</v>
      </c>
      <c r="AN29" s="374">
        <v>30666033.588372</v>
      </c>
      <c r="AO29" s="378">
        <v>196.92000000000002</v>
      </c>
      <c r="AP29" s="379">
        <v>196.92000000000002</v>
      </c>
      <c r="AQ29" s="373">
        <v>17195.606936886037</v>
      </c>
      <c r="AR29" s="374">
        <v>3386158.9180115988</v>
      </c>
      <c r="AS29" s="374">
        <f t="shared" si="2"/>
        <v>0.85906253244462605</v>
      </c>
      <c r="AT29" s="374">
        <f t="shared" si="18"/>
        <v>169.16659388899578</v>
      </c>
      <c r="AU29" s="374">
        <f t="shared" si="3"/>
        <v>0.14093746755537395</v>
      </c>
      <c r="AV29" s="374">
        <f t="shared" si="19"/>
        <v>27.753406111004242</v>
      </c>
      <c r="AW29" s="380">
        <v>67.007640000000009</v>
      </c>
      <c r="AX29" s="381">
        <v>67.007640000000009</v>
      </c>
      <c r="AY29" s="373">
        <v>10373.804753607201</v>
      </c>
      <c r="AZ29" s="374">
        <v>695124.17436000006</v>
      </c>
      <c r="BA29" s="378">
        <v>180.18011999999993</v>
      </c>
      <c r="BB29" s="379">
        <v>180.18011999999993</v>
      </c>
      <c r="BC29" s="373">
        <v>19315.358474166856</v>
      </c>
      <c r="BD29" s="374">
        <v>3480243.6077183997</v>
      </c>
      <c r="BE29" s="374">
        <f t="shared" si="12"/>
        <v>2.5783659914206076E-2</v>
      </c>
      <c r="BF29" s="374">
        <f t="shared" si="13"/>
        <v>4.6457029373808387</v>
      </c>
      <c r="BG29" s="374">
        <f t="shared" si="14"/>
        <v>8.1141363623348658E-2</v>
      </c>
      <c r="BH29" s="374">
        <f t="shared" si="15"/>
        <v>14.620060634618591</v>
      </c>
      <c r="BI29" s="374">
        <f t="shared" si="16"/>
        <v>0.89307497646244527</v>
      </c>
      <c r="BJ29" s="374">
        <f t="shared" si="17"/>
        <v>160.9143564280005</v>
      </c>
      <c r="BK29" s="375">
        <v>38227560.288461998</v>
      </c>
      <c r="BL29" s="382">
        <v>129300120.94632781</v>
      </c>
      <c r="BM29" s="383">
        <v>0.59</v>
      </c>
      <c r="BN29" s="382">
        <v>76287071.358333394</v>
      </c>
      <c r="BO29" s="395"/>
      <c r="BP29" s="395"/>
      <c r="BS29" s="408">
        <v>11125</v>
      </c>
      <c r="BT29" s="400" t="s">
        <v>2214</v>
      </c>
      <c r="BU29" s="400">
        <v>0.82701917394601876</v>
      </c>
      <c r="BV29" s="400">
        <v>0.17298082605398121</v>
      </c>
      <c r="BW29" s="400">
        <v>0</v>
      </c>
      <c r="BX29" s="400">
        <v>1</v>
      </c>
      <c r="BY29" s="407">
        <v>11125</v>
      </c>
      <c r="BZ29" s="406" t="s">
        <v>2214</v>
      </c>
      <c r="CA29" s="406">
        <v>0.84906826244460887</v>
      </c>
      <c r="CB29" s="406">
        <v>0.15093173755539108</v>
      </c>
      <c r="CC29" s="406">
        <v>1.9572690216554209E-2</v>
      </c>
      <c r="CD29" s="406">
        <v>0.21162108228020982</v>
      </c>
      <c r="CE29" s="406">
        <v>0.76880622750323591</v>
      </c>
    </row>
    <row r="30" spans="1:83" x14ac:dyDescent="0.35">
      <c r="A30" s="365">
        <v>1</v>
      </c>
      <c r="B30" s="366" t="s">
        <v>1255</v>
      </c>
      <c r="C30" s="411">
        <v>11190</v>
      </c>
      <c r="D30" s="367" t="s">
        <v>1336</v>
      </c>
      <c r="E30" s="368" t="s">
        <v>2438</v>
      </c>
      <c r="F30" s="369">
        <v>10</v>
      </c>
      <c r="G30" s="370" t="s">
        <v>6308</v>
      </c>
      <c r="H30" s="371">
        <v>243262.8</v>
      </c>
      <c r="I30" s="372">
        <v>243262.8</v>
      </c>
      <c r="J30" s="373">
        <v>480.84363481495075</v>
      </c>
      <c r="K30" s="374">
        <v>116971368.9672624</v>
      </c>
      <c r="L30" s="371">
        <v>39188.400000000001</v>
      </c>
      <c r="M30" s="372">
        <v>39188.400000000001</v>
      </c>
      <c r="N30" s="373">
        <v>781.94272562798176</v>
      </c>
      <c r="O30" s="374">
        <v>30643084.308999602</v>
      </c>
      <c r="P30" s="374">
        <f t="shared" si="0"/>
        <v>0.81534353609680976</v>
      </c>
      <c r="Q30" s="402">
        <f t="shared" si="4"/>
        <v>31952.008629976222</v>
      </c>
      <c r="R30" s="374">
        <f t="shared" si="1"/>
        <v>0.18465646390319024</v>
      </c>
      <c r="S30" s="401">
        <f t="shared" si="5"/>
        <v>7236.3913700237808</v>
      </c>
      <c r="T30" s="371">
        <v>19550.399999999998</v>
      </c>
      <c r="U30" s="372">
        <v>19550.399999999998</v>
      </c>
      <c r="V30" s="373">
        <v>395.64547839402775</v>
      </c>
      <c r="W30" s="374">
        <v>7735027.3607945992</v>
      </c>
      <c r="X30" s="371">
        <v>8853.6</v>
      </c>
      <c r="Y30" s="372">
        <v>8853.6</v>
      </c>
      <c r="Z30" s="373">
        <v>52.313470405258876</v>
      </c>
      <c r="AA30" s="374">
        <v>463162.54158000002</v>
      </c>
      <c r="AB30" s="371">
        <v>133.19999999999999</v>
      </c>
      <c r="AC30" s="372">
        <v>133.19999999999999</v>
      </c>
      <c r="AD30" s="373">
        <v>40445.721979054055</v>
      </c>
      <c r="AE30" s="374">
        <v>5387370.1676099999</v>
      </c>
      <c r="AF30" s="374">
        <f t="shared" si="6"/>
        <v>3.2008008181197457E-3</v>
      </c>
      <c r="AG30" s="374">
        <f t="shared" si="7"/>
        <v>0.42634666897355011</v>
      </c>
      <c r="AH30" s="374">
        <f t="shared" si="8"/>
        <v>0.9967991991818802</v>
      </c>
      <c r="AI30" s="374">
        <f t="shared" si="9"/>
        <v>132.77365333102642</v>
      </c>
      <c r="AJ30" s="375">
        <v>161200013.3462466</v>
      </c>
      <c r="AK30" s="376">
        <v>5124.0457199999992</v>
      </c>
      <c r="AL30" s="377">
        <v>5124.0457199999992</v>
      </c>
      <c r="AM30" s="373">
        <v>8569.3207580951093</v>
      </c>
      <c r="AN30" s="374">
        <v>43909591.353824392</v>
      </c>
      <c r="AO30" s="378">
        <v>406864.37783999997</v>
      </c>
      <c r="AP30" s="379">
        <v>406864.37783999997</v>
      </c>
      <c r="AQ30" s="373">
        <v>16.635895720096542</v>
      </c>
      <c r="AR30" s="374">
        <v>6768553.3619681979</v>
      </c>
      <c r="AS30" s="374">
        <f t="shared" si="2"/>
        <v>0.85159491185184222</v>
      </c>
      <c r="AT30" s="374">
        <f t="shared" si="18"/>
        <v>346483.63398230943</v>
      </c>
      <c r="AU30" s="374">
        <f t="shared" si="3"/>
        <v>0.1484050881481577</v>
      </c>
      <c r="AV30" s="374">
        <f t="shared" si="19"/>
        <v>60380.743857690533</v>
      </c>
      <c r="AW30" s="380">
        <v>266485.46148</v>
      </c>
      <c r="AX30" s="381">
        <v>266485.46148</v>
      </c>
      <c r="AY30" s="373">
        <v>4.5902152483601979</v>
      </c>
      <c r="AZ30" s="374">
        <v>1223225.6287518002</v>
      </c>
      <c r="BA30" s="378">
        <v>-672542.40431999986</v>
      </c>
      <c r="BB30" s="379">
        <v>-672542.40431999986</v>
      </c>
      <c r="BC30" s="373">
        <v>-9.3954564182987248</v>
      </c>
      <c r="BD30" s="374">
        <v>6318842.8492463985</v>
      </c>
      <c r="BE30" s="374">
        <f t="shared" si="12"/>
        <v>7.6745477739072355E-3</v>
      </c>
      <c r="BF30" s="374">
        <f t="shared" si="13"/>
        <v>-5161.4588119322752</v>
      </c>
      <c r="BG30" s="374">
        <f t="shared" si="14"/>
        <v>1.5882724998703659E-2</v>
      </c>
      <c r="BH30" s="374">
        <f t="shared" si="15"/>
        <v>-10681.806057781525</v>
      </c>
      <c r="BI30" s="374">
        <f t="shared" si="16"/>
        <v>0.97644272722738912</v>
      </c>
      <c r="BJ30" s="374">
        <f t="shared" si="17"/>
        <v>-656699.13945028605</v>
      </c>
      <c r="BK30" s="375">
        <v>58220213.193790786</v>
      </c>
      <c r="BL30" s="382">
        <v>219420226.54003739</v>
      </c>
      <c r="BM30" s="383">
        <v>0.53</v>
      </c>
      <c r="BN30" s="382">
        <v>116292720.06621982</v>
      </c>
      <c r="BO30" s="395"/>
      <c r="BP30" s="395"/>
      <c r="BS30" s="408">
        <v>11126</v>
      </c>
      <c r="BT30" s="400" t="s">
        <v>1360</v>
      </c>
      <c r="BU30" s="400">
        <v>0.87919930048638539</v>
      </c>
      <c r="BV30" s="400">
        <v>0.12080069951361458</v>
      </c>
      <c r="BW30" s="400">
        <v>5.6312811454819383E-4</v>
      </c>
      <c r="BX30" s="400">
        <v>0.99943687188545183</v>
      </c>
      <c r="BY30" s="407">
        <v>11126</v>
      </c>
      <c r="BZ30" s="406" t="s">
        <v>1360</v>
      </c>
      <c r="CA30" s="406">
        <v>0.96374015289241577</v>
      </c>
      <c r="CB30" s="406">
        <v>3.6259847107584287E-2</v>
      </c>
      <c r="CC30" s="406">
        <v>0</v>
      </c>
      <c r="CD30" s="406">
        <v>0.15077100889749312</v>
      </c>
      <c r="CE30" s="406">
        <v>0.84922899110250705</v>
      </c>
    </row>
    <row r="31" spans="1:83" x14ac:dyDescent="0.35">
      <c r="A31" s="365">
        <v>1</v>
      </c>
      <c r="B31" s="366" t="s">
        <v>1255</v>
      </c>
      <c r="C31" s="411">
        <v>11191</v>
      </c>
      <c r="D31" s="367" t="s">
        <v>1337</v>
      </c>
      <c r="E31" s="368" t="s">
        <v>2438</v>
      </c>
      <c r="F31" s="369">
        <v>5</v>
      </c>
      <c r="G31" s="370" t="s">
        <v>2469</v>
      </c>
      <c r="H31" s="371">
        <v>70302</v>
      </c>
      <c r="I31" s="372">
        <v>70302</v>
      </c>
      <c r="J31" s="373">
        <v>452.68144943665618</v>
      </c>
      <c r="K31" s="374">
        <v>31824411.258295804</v>
      </c>
      <c r="L31" s="371">
        <v>10617.6</v>
      </c>
      <c r="M31" s="372">
        <v>10617.6</v>
      </c>
      <c r="N31" s="373">
        <v>435.78009295456599</v>
      </c>
      <c r="O31" s="374">
        <v>4626938.7149544004</v>
      </c>
      <c r="P31" s="374">
        <f t="shared" si="0"/>
        <v>0.82635634069816755</v>
      </c>
      <c r="Q31" s="402">
        <f t="shared" si="4"/>
        <v>8773.9210829968633</v>
      </c>
      <c r="R31" s="374">
        <f t="shared" si="1"/>
        <v>0.1736436593018324</v>
      </c>
      <c r="S31" s="401">
        <f t="shared" si="5"/>
        <v>1843.6789170031357</v>
      </c>
      <c r="T31" s="371">
        <v>8284.7999999999993</v>
      </c>
      <c r="U31" s="372">
        <v>8284.7999999999993</v>
      </c>
      <c r="V31" s="373">
        <v>183.55382493257534</v>
      </c>
      <c r="W31" s="374">
        <v>1520706.7288013999</v>
      </c>
      <c r="X31" s="371">
        <v>404.4</v>
      </c>
      <c r="Y31" s="372">
        <v>404.4</v>
      </c>
      <c r="Z31" s="373">
        <v>264.67355905044508</v>
      </c>
      <c r="AA31" s="374">
        <v>107033.98727999999</v>
      </c>
      <c r="AB31" s="371">
        <v>1725.6</v>
      </c>
      <c r="AC31" s="372">
        <v>1725.6</v>
      </c>
      <c r="AD31" s="373">
        <v>921.78001847183589</v>
      </c>
      <c r="AE31" s="374">
        <v>1590623.5998749998</v>
      </c>
      <c r="AF31" s="374">
        <f t="shared" si="6"/>
        <v>0</v>
      </c>
      <c r="AG31" s="374">
        <f t="shared" si="7"/>
        <v>0</v>
      </c>
      <c r="AH31" s="374">
        <f t="shared" si="8"/>
        <v>1</v>
      </c>
      <c r="AI31" s="374">
        <f t="shared" si="9"/>
        <v>1725.6</v>
      </c>
      <c r="AJ31" s="375">
        <v>39669714.289206602</v>
      </c>
      <c r="AK31" s="376">
        <v>866.25059999999985</v>
      </c>
      <c r="AL31" s="377">
        <v>866.25059999999985</v>
      </c>
      <c r="AM31" s="373">
        <v>9094.4721972521602</v>
      </c>
      <c r="AN31" s="374">
        <v>7878091.9975530012</v>
      </c>
      <c r="AO31" s="378">
        <v>72.944879999999998</v>
      </c>
      <c r="AP31" s="379">
        <v>72.944879999999998</v>
      </c>
      <c r="AQ31" s="373">
        <v>15458.599092698487</v>
      </c>
      <c r="AR31" s="374">
        <v>1127625.655785</v>
      </c>
      <c r="AS31" s="374">
        <f t="shared" si="2"/>
        <v>0.86656130350151483</v>
      </c>
      <c r="AT31" s="374">
        <f t="shared" si="18"/>
        <v>63.211210296561575</v>
      </c>
      <c r="AU31" s="374">
        <f t="shared" si="3"/>
        <v>0.13343869649848522</v>
      </c>
      <c r="AV31" s="374">
        <f t="shared" si="19"/>
        <v>9.7336697034384247</v>
      </c>
      <c r="AW31" s="380">
        <v>25.414079999999998</v>
      </c>
      <c r="AX31" s="381">
        <v>25.414079999999998</v>
      </c>
      <c r="AY31" s="373">
        <v>10806.269801661125</v>
      </c>
      <c r="AZ31" s="374">
        <v>274631.40524099994</v>
      </c>
      <c r="BA31" s="378">
        <v>262.16388000000023</v>
      </c>
      <c r="BB31" s="379">
        <v>262.16388000000023</v>
      </c>
      <c r="BC31" s="373">
        <v>996.70140366476016</v>
      </c>
      <c r="BD31" s="374">
        <v>261299.10718619998</v>
      </c>
      <c r="BE31" s="374">
        <f t="shared" si="12"/>
        <v>0</v>
      </c>
      <c r="BF31" s="374">
        <f t="shared" si="13"/>
        <v>0</v>
      </c>
      <c r="BG31" s="374">
        <f t="shared" si="14"/>
        <v>1.961743696514931E-2</v>
      </c>
      <c r="BH31" s="374">
        <f t="shared" si="15"/>
        <v>5.1429833904389728</v>
      </c>
      <c r="BI31" s="374">
        <f t="shared" si="16"/>
        <v>0.98038256303485072</v>
      </c>
      <c r="BJ31" s="374">
        <f t="shared" si="17"/>
        <v>257.02089660956125</v>
      </c>
      <c r="BK31" s="375">
        <v>9541648.1657651998</v>
      </c>
      <c r="BL31" s="382">
        <v>49211362.454971805</v>
      </c>
      <c r="BM31" s="383">
        <v>0.5</v>
      </c>
      <c r="BN31" s="382">
        <v>24605681.227485903</v>
      </c>
      <c r="BO31" s="395"/>
      <c r="BP31" s="395"/>
      <c r="BS31" s="408">
        <v>11127</v>
      </c>
      <c r="BT31" s="400" t="s">
        <v>1361</v>
      </c>
      <c r="BU31" s="400">
        <v>0.85456130138255448</v>
      </c>
      <c r="BV31" s="400">
        <v>0.14543869861744549</v>
      </c>
      <c r="BW31" s="400">
        <v>0</v>
      </c>
      <c r="BX31" s="400">
        <v>1</v>
      </c>
      <c r="BY31" s="407">
        <v>11127</v>
      </c>
      <c r="BZ31" s="406" t="s">
        <v>1361</v>
      </c>
      <c r="CA31" s="406">
        <v>0.87959949245598334</v>
      </c>
      <c r="CB31" s="406">
        <v>0.12040050754401668</v>
      </c>
      <c r="CC31" s="406">
        <v>1.670769834694644E-2</v>
      </c>
      <c r="CD31" s="406">
        <v>7.7270899509016555E-2</v>
      </c>
      <c r="CE31" s="406">
        <v>0.90602140214403704</v>
      </c>
    </row>
    <row r="32" spans="1:83" x14ac:dyDescent="0.35">
      <c r="A32" s="365">
        <v>1</v>
      </c>
      <c r="B32" s="366" t="s">
        <v>1255</v>
      </c>
      <c r="C32" s="411">
        <v>11192</v>
      </c>
      <c r="D32" s="367" t="s">
        <v>1338</v>
      </c>
      <c r="E32" s="368" t="s">
        <v>2438</v>
      </c>
      <c r="F32" s="369">
        <v>13</v>
      </c>
      <c r="G32" s="370" t="s">
        <v>6309</v>
      </c>
      <c r="H32" s="371">
        <v>183973.19999999998</v>
      </c>
      <c r="I32" s="372">
        <v>183973.19999999998</v>
      </c>
      <c r="J32" s="373">
        <v>593.24745609055446</v>
      </c>
      <c r="K32" s="374">
        <v>109141632.88883878</v>
      </c>
      <c r="L32" s="371">
        <v>24435.599999999999</v>
      </c>
      <c r="M32" s="372">
        <v>24435.599999999999</v>
      </c>
      <c r="N32" s="373">
        <v>928.38927837597612</v>
      </c>
      <c r="O32" s="374">
        <v>22685749.050684001</v>
      </c>
      <c r="P32" s="374">
        <f t="shared" si="0"/>
        <v>0.89143814949430789</v>
      </c>
      <c r="Q32" s="402">
        <f t="shared" si="4"/>
        <v>21782.826045783109</v>
      </c>
      <c r="R32" s="374">
        <f t="shared" si="1"/>
        <v>0.10856185050569196</v>
      </c>
      <c r="S32" s="401">
        <f t="shared" si="5"/>
        <v>2652.7739542168865</v>
      </c>
      <c r="T32" s="371">
        <v>12856.8</v>
      </c>
      <c r="U32" s="372">
        <v>12856.8</v>
      </c>
      <c r="V32" s="373">
        <v>462.92201359786264</v>
      </c>
      <c r="W32" s="374">
        <v>5951695.7444249997</v>
      </c>
      <c r="X32" s="371">
        <v>22180.799999999999</v>
      </c>
      <c r="Y32" s="372">
        <v>22180.799999999999</v>
      </c>
      <c r="Z32" s="373">
        <v>44.425178150021637</v>
      </c>
      <c r="AA32" s="374">
        <v>985385.99150999985</v>
      </c>
      <c r="AB32" s="371">
        <v>3180</v>
      </c>
      <c r="AC32" s="372">
        <v>3180</v>
      </c>
      <c r="AD32" s="373">
        <v>8013.4755399320766</v>
      </c>
      <c r="AE32" s="374">
        <v>25482852.216984004</v>
      </c>
      <c r="AF32" s="374">
        <f t="shared" si="6"/>
        <v>1.9072240436103029E-2</v>
      </c>
      <c r="AG32" s="374">
        <f t="shared" si="7"/>
        <v>60.649724586807636</v>
      </c>
      <c r="AH32" s="374">
        <f t="shared" si="8"/>
        <v>0.98092775956389699</v>
      </c>
      <c r="AI32" s="374">
        <f t="shared" si="9"/>
        <v>3119.3502754131923</v>
      </c>
      <c r="AJ32" s="375">
        <v>164247315.89244181</v>
      </c>
      <c r="AK32" s="376">
        <v>7407.21828</v>
      </c>
      <c r="AL32" s="377">
        <v>7407.21828</v>
      </c>
      <c r="AM32" s="373">
        <v>10551.828558557179</v>
      </c>
      <c r="AN32" s="374">
        <v>78159697.386370793</v>
      </c>
      <c r="AO32" s="378">
        <v>505.69644</v>
      </c>
      <c r="AP32" s="379">
        <v>505.69644</v>
      </c>
      <c r="AQ32" s="373">
        <v>15374.84626368934</v>
      </c>
      <c r="AR32" s="374">
        <v>7775005.0210950002</v>
      </c>
      <c r="AS32" s="374">
        <f t="shared" si="2"/>
        <v>0.85723142827840026</v>
      </c>
      <c r="AT32" s="374">
        <f t="shared" si="18"/>
        <v>433.49888153650232</v>
      </c>
      <c r="AU32" s="374">
        <f t="shared" si="3"/>
        <v>0.14276857172159979</v>
      </c>
      <c r="AV32" s="374">
        <f t="shared" si="19"/>
        <v>72.197558463497685</v>
      </c>
      <c r="AW32" s="380">
        <v>816.62052000000006</v>
      </c>
      <c r="AX32" s="381">
        <v>816.62052000000006</v>
      </c>
      <c r="AY32" s="373">
        <v>2332.7734000181626</v>
      </c>
      <c r="AZ32" s="374">
        <v>1904990.6269650001</v>
      </c>
      <c r="BA32" s="378">
        <v>574.36067999999761</v>
      </c>
      <c r="BB32" s="379">
        <v>574.36067999999761</v>
      </c>
      <c r="BC32" s="373">
        <v>39821.062173031576</v>
      </c>
      <c r="BD32" s="374">
        <v>22871652.348024599</v>
      </c>
      <c r="BE32" s="374">
        <f t="shared" si="12"/>
        <v>6.9134624670467376E-3</v>
      </c>
      <c r="BF32" s="374">
        <f t="shared" si="13"/>
        <v>3.9708210037274254</v>
      </c>
      <c r="BG32" s="374">
        <f t="shared" si="14"/>
        <v>3.1656199442394721E-2</v>
      </c>
      <c r="BH32" s="374">
        <f t="shared" si="15"/>
        <v>18.182076237949378</v>
      </c>
      <c r="BI32" s="374">
        <f t="shared" si="16"/>
        <v>0.96143033809055856</v>
      </c>
      <c r="BJ32" s="374">
        <f t="shared" si="17"/>
        <v>552.20778275832083</v>
      </c>
      <c r="BK32" s="375">
        <v>110711345.38245538</v>
      </c>
      <c r="BL32" s="382">
        <v>274958661.27489722</v>
      </c>
      <c r="BM32" s="383">
        <v>0.47</v>
      </c>
      <c r="BN32" s="382">
        <v>129230570.79920168</v>
      </c>
      <c r="BO32" s="395"/>
      <c r="BP32" s="395"/>
      <c r="BS32" s="408">
        <v>11128</v>
      </c>
      <c r="BT32" s="400" t="s">
        <v>1362</v>
      </c>
      <c r="BU32" s="400">
        <v>0.85962859076244591</v>
      </c>
      <c r="BV32" s="400">
        <v>0.14037140923755412</v>
      </c>
      <c r="BW32" s="400">
        <v>0</v>
      </c>
      <c r="BX32" s="400">
        <v>1</v>
      </c>
      <c r="BY32" s="407">
        <v>11128</v>
      </c>
      <c r="BZ32" s="406" t="s">
        <v>1362</v>
      </c>
      <c r="CA32" s="406">
        <v>0.87182618551120505</v>
      </c>
      <c r="CB32" s="406">
        <v>0.12817381448879495</v>
      </c>
      <c r="CC32" s="406">
        <v>4.56178637024999E-2</v>
      </c>
      <c r="CD32" s="406">
        <v>0.12613259104070262</v>
      </c>
      <c r="CE32" s="406">
        <v>0.82824954525679739</v>
      </c>
    </row>
    <row r="33" spans="1:83" x14ac:dyDescent="0.35">
      <c r="A33" s="365">
        <v>1</v>
      </c>
      <c r="B33" s="366" t="s">
        <v>1255</v>
      </c>
      <c r="C33" s="411">
        <v>11193</v>
      </c>
      <c r="D33" s="367" t="s">
        <v>1339</v>
      </c>
      <c r="E33" s="368" t="s">
        <v>2438</v>
      </c>
      <c r="F33" s="369">
        <v>6</v>
      </c>
      <c r="G33" s="370" t="s">
        <v>6307</v>
      </c>
      <c r="H33" s="371">
        <v>96729.599999999991</v>
      </c>
      <c r="I33" s="372">
        <v>96729.599999999991</v>
      </c>
      <c r="J33" s="373">
        <v>489.10272489917872</v>
      </c>
      <c r="K33" s="374">
        <v>47310710.938407592</v>
      </c>
      <c r="L33" s="371">
        <v>14228.4</v>
      </c>
      <c r="M33" s="372">
        <v>14228.4</v>
      </c>
      <c r="N33" s="373">
        <v>508.99549002736785</v>
      </c>
      <c r="O33" s="374">
        <v>7242191.4303054009</v>
      </c>
      <c r="P33" s="374">
        <f t="shared" si="0"/>
        <v>0.87139200103666359</v>
      </c>
      <c r="Q33" s="402">
        <f t="shared" si="4"/>
        <v>12398.513947550064</v>
      </c>
      <c r="R33" s="374">
        <f t="shared" si="1"/>
        <v>0.1286079989633363</v>
      </c>
      <c r="S33" s="401">
        <f t="shared" si="5"/>
        <v>1829.8860524499341</v>
      </c>
      <c r="T33" s="371">
        <v>5035.2</v>
      </c>
      <c r="U33" s="372">
        <v>5035.2</v>
      </c>
      <c r="V33" s="373">
        <v>401.83914758460435</v>
      </c>
      <c r="W33" s="374">
        <v>2023340.4759179996</v>
      </c>
      <c r="X33" s="371">
        <v>17990.399999999998</v>
      </c>
      <c r="Y33" s="372">
        <v>17990.399999999998</v>
      </c>
      <c r="Z33" s="373">
        <v>99.76496255539621</v>
      </c>
      <c r="AA33" s="374">
        <v>1794811.5823565999</v>
      </c>
      <c r="AB33" s="371">
        <v>3477.6</v>
      </c>
      <c r="AC33" s="372">
        <v>3477.6</v>
      </c>
      <c r="AD33" s="373">
        <v>5260.9397916086946</v>
      </c>
      <c r="AE33" s="374">
        <v>18295444.219298396</v>
      </c>
      <c r="AF33" s="374">
        <f t="shared" si="6"/>
        <v>0</v>
      </c>
      <c r="AG33" s="374">
        <f t="shared" si="7"/>
        <v>0</v>
      </c>
      <c r="AH33" s="374">
        <f t="shared" si="8"/>
        <v>1</v>
      </c>
      <c r="AI33" s="374">
        <f t="shared" si="9"/>
        <v>3477.6</v>
      </c>
      <c r="AJ33" s="375">
        <v>76666498.646285996</v>
      </c>
      <c r="AK33" s="376">
        <v>1314.0295199999998</v>
      </c>
      <c r="AL33" s="377">
        <v>1314.0295199999998</v>
      </c>
      <c r="AM33" s="373">
        <v>10155.638452961699</v>
      </c>
      <c r="AN33" s="374">
        <v>13344808.721638802</v>
      </c>
      <c r="AO33" s="378">
        <v>149709.65652000002</v>
      </c>
      <c r="AP33" s="379">
        <v>149709.65652000002</v>
      </c>
      <c r="AQ33" s="373">
        <v>17.36584606766019</v>
      </c>
      <c r="AR33" s="374">
        <v>2599834.8499686001</v>
      </c>
      <c r="AS33" s="374">
        <f t="shared" si="2"/>
        <v>0.92764470656769915</v>
      </c>
      <c r="AT33" s="374">
        <f t="shared" si="18"/>
        <v>138877.37039284644</v>
      </c>
      <c r="AU33" s="374">
        <f t="shared" si="3"/>
        <v>7.2355293432300891E-2</v>
      </c>
      <c r="AV33" s="374">
        <f t="shared" si="19"/>
        <v>10832.28612715358</v>
      </c>
      <c r="AW33" s="380">
        <v>48.524519999999988</v>
      </c>
      <c r="AX33" s="381">
        <v>48.524519999999988</v>
      </c>
      <c r="AY33" s="373">
        <v>8285.4273241033625</v>
      </c>
      <c r="AZ33" s="374">
        <v>402046.38389699999</v>
      </c>
      <c r="BA33" s="378">
        <v>-148813.53720000002</v>
      </c>
      <c r="BB33" s="379">
        <v>-148813.53720000002</v>
      </c>
      <c r="BC33" s="373">
        <v>-54.314226738198911</v>
      </c>
      <c r="BD33" s="374">
        <v>8082692.2011941997</v>
      </c>
      <c r="BE33" s="374">
        <f t="shared" si="12"/>
        <v>1.0306781977719368E-2</v>
      </c>
      <c r="BF33" s="374">
        <f t="shared" si="13"/>
        <v>-1533.788683253631</v>
      </c>
      <c r="BG33" s="374">
        <f t="shared" si="14"/>
        <v>5.852374847651387E-2</v>
      </c>
      <c r="BH33" s="374">
        <f t="shared" si="15"/>
        <v>-8709.1260209931406</v>
      </c>
      <c r="BI33" s="374">
        <f t="shared" si="16"/>
        <v>0.93116946954576685</v>
      </c>
      <c r="BJ33" s="374">
        <f t="shared" si="17"/>
        <v>-138570.62249575325</v>
      </c>
      <c r="BK33" s="375">
        <v>24429382.156698603</v>
      </c>
      <c r="BL33" s="382">
        <v>101095880.8029846</v>
      </c>
      <c r="BM33" s="383">
        <v>0.35</v>
      </c>
      <c r="BN33" s="382">
        <v>35383558.281044602</v>
      </c>
      <c r="BO33" s="395"/>
      <c r="BP33" s="395"/>
      <c r="BS33" s="408">
        <v>11129</v>
      </c>
      <c r="BT33" s="400" t="s">
        <v>1363</v>
      </c>
      <c r="BU33" s="400">
        <v>0.90455591557525128</v>
      </c>
      <c r="BV33" s="400">
        <v>9.5444084424748679E-2</v>
      </c>
      <c r="BW33" s="400">
        <v>0</v>
      </c>
      <c r="BX33" s="400">
        <v>1</v>
      </c>
      <c r="BY33" s="407">
        <v>11129</v>
      </c>
      <c r="BZ33" s="406" t="s">
        <v>1363</v>
      </c>
      <c r="CA33" s="406">
        <v>0.87357179735696211</v>
      </c>
      <c r="CB33" s="406">
        <v>0.12642820264303792</v>
      </c>
      <c r="CC33" s="406">
        <v>2.0177917378629485E-2</v>
      </c>
      <c r="CD33" s="406">
        <v>0.22107784324403065</v>
      </c>
      <c r="CE33" s="406">
        <v>0.75874423937733992</v>
      </c>
    </row>
    <row r="34" spans="1:83" x14ac:dyDescent="0.35">
      <c r="A34" s="365">
        <v>1</v>
      </c>
      <c r="B34" s="366" t="s">
        <v>1255</v>
      </c>
      <c r="C34" s="411">
        <v>11194</v>
      </c>
      <c r="D34" s="367" t="s">
        <v>1340</v>
      </c>
      <c r="E34" s="368" t="s">
        <v>2438</v>
      </c>
      <c r="F34" s="369">
        <v>12</v>
      </c>
      <c r="G34" s="370" t="s">
        <v>6311</v>
      </c>
      <c r="H34" s="371">
        <v>207808.8</v>
      </c>
      <c r="I34" s="372">
        <v>207808.8</v>
      </c>
      <c r="J34" s="373">
        <v>384.62607837183987</v>
      </c>
      <c r="K34" s="374">
        <v>79928683.795157999</v>
      </c>
      <c r="L34" s="371">
        <v>16756.8</v>
      </c>
      <c r="M34" s="372">
        <v>16756.8</v>
      </c>
      <c r="N34" s="373">
        <v>749.61128122780008</v>
      </c>
      <c r="O34" s="374">
        <v>12561086.317278</v>
      </c>
      <c r="P34" s="374">
        <f t="shared" si="0"/>
        <v>0.8370196147224922</v>
      </c>
      <c r="Q34" s="402">
        <f t="shared" si="4"/>
        <v>14025.770279981856</v>
      </c>
      <c r="R34" s="374">
        <f t="shared" si="1"/>
        <v>0.16298038527750783</v>
      </c>
      <c r="S34" s="401">
        <f t="shared" si="5"/>
        <v>2731.0297200181431</v>
      </c>
      <c r="T34" s="371">
        <v>40105.199999999997</v>
      </c>
      <c r="U34" s="372">
        <v>40105.199999999997</v>
      </c>
      <c r="V34" s="373">
        <v>128.2415758620927</v>
      </c>
      <c r="W34" s="374">
        <v>5143154.0482644001</v>
      </c>
      <c r="X34" s="371">
        <v>20017.2</v>
      </c>
      <c r="Y34" s="372">
        <v>20017.2</v>
      </c>
      <c r="Z34" s="373">
        <v>101.2010840657035</v>
      </c>
      <c r="AA34" s="374">
        <v>2025762.33996</v>
      </c>
      <c r="AB34" s="371">
        <v>0</v>
      </c>
      <c r="AC34" s="372">
        <v>0</v>
      </c>
      <c r="AD34" s="373">
        <v>0</v>
      </c>
      <c r="AE34" s="374">
        <v>0</v>
      </c>
      <c r="AF34" s="374">
        <f t="shared" si="6"/>
        <v>0</v>
      </c>
      <c r="AG34" s="374">
        <f t="shared" si="7"/>
        <v>0</v>
      </c>
      <c r="AH34" s="374">
        <f t="shared" si="8"/>
        <v>1</v>
      </c>
      <c r="AI34" s="374">
        <f t="shared" si="9"/>
        <v>0</v>
      </c>
      <c r="AJ34" s="375">
        <v>99658686.50066039</v>
      </c>
      <c r="AK34" s="376">
        <v>3188.9227199999996</v>
      </c>
      <c r="AL34" s="377">
        <v>3188.9227199999996</v>
      </c>
      <c r="AM34" s="373">
        <v>11735.296150930244</v>
      </c>
      <c r="AN34" s="374">
        <v>37422952.521629997</v>
      </c>
      <c r="AO34" s="378">
        <v>213.2808</v>
      </c>
      <c r="AP34" s="379">
        <v>213.2808</v>
      </c>
      <c r="AQ34" s="373">
        <v>18288.549937178592</v>
      </c>
      <c r="AR34" s="374">
        <v>3900596.5614413996</v>
      </c>
      <c r="AS34" s="374">
        <f t="shared" si="2"/>
        <v>0.86054944154921875</v>
      </c>
      <c r="AT34" s="374">
        <f t="shared" si="18"/>
        <v>183.53867333317061</v>
      </c>
      <c r="AU34" s="374">
        <f t="shared" si="3"/>
        <v>0.13945055845078116</v>
      </c>
      <c r="AV34" s="374">
        <f t="shared" si="19"/>
        <v>29.742126666829368</v>
      </c>
      <c r="AW34" s="380">
        <v>140.04996</v>
      </c>
      <c r="AX34" s="381">
        <v>140.04996</v>
      </c>
      <c r="AY34" s="373">
        <v>9468.6649758414769</v>
      </c>
      <c r="AZ34" s="374">
        <v>1326086.1511199998</v>
      </c>
      <c r="BA34" s="378">
        <v>3541.4788800000001</v>
      </c>
      <c r="BB34" s="379">
        <v>3541.4788800000001</v>
      </c>
      <c r="BC34" s="373">
        <v>15331.93679374064</v>
      </c>
      <c r="BD34" s="374">
        <v>54297730.344527394</v>
      </c>
      <c r="BE34" s="374">
        <f t="shared" si="12"/>
        <v>9.7392002182224722E-4</v>
      </c>
      <c r="BF34" s="374">
        <f t="shared" si="13"/>
        <v>3.4491171880926279</v>
      </c>
      <c r="BG34" s="374">
        <f t="shared" si="14"/>
        <v>9.9330692265136959E-3</v>
      </c>
      <c r="BH34" s="374">
        <f t="shared" si="15"/>
        <v>35.177754879276193</v>
      </c>
      <c r="BI34" s="374">
        <f t="shared" si="16"/>
        <v>0.989093010751664</v>
      </c>
      <c r="BJ34" s="374">
        <f t="shared" si="17"/>
        <v>3502.8520079326313</v>
      </c>
      <c r="BK34" s="375">
        <v>96947365.578718781</v>
      </c>
      <c r="BL34" s="382">
        <v>196606052.07937917</v>
      </c>
      <c r="BM34" s="383">
        <v>0.26</v>
      </c>
      <c r="BN34" s="382">
        <v>51117573.540638588</v>
      </c>
      <c r="BO34" s="395"/>
      <c r="BP34" s="395"/>
      <c r="BS34" s="408">
        <v>11130</v>
      </c>
      <c r="BT34" s="400" t="s">
        <v>1364</v>
      </c>
      <c r="BU34" s="400">
        <v>0.92141405025184109</v>
      </c>
      <c r="BV34" s="400">
        <v>7.8585949748158926E-2</v>
      </c>
      <c r="BW34" s="400">
        <v>1.7754595647838792E-3</v>
      </c>
      <c r="BX34" s="400">
        <v>0.99822454043521613</v>
      </c>
      <c r="BY34" s="407">
        <v>11130</v>
      </c>
      <c r="BZ34" s="406" t="s">
        <v>1364</v>
      </c>
      <c r="CA34" s="406">
        <v>0.92758525516867785</v>
      </c>
      <c r="CB34" s="406">
        <v>7.2414744831322098E-2</v>
      </c>
      <c r="CC34" s="406">
        <v>1.4591062101493307E-2</v>
      </c>
      <c r="CD34" s="406">
        <v>0.26178294120463824</v>
      </c>
      <c r="CE34" s="406">
        <v>0.72362599669386829</v>
      </c>
    </row>
    <row r="35" spans="1:83" x14ac:dyDescent="0.35">
      <c r="A35" s="365">
        <v>1</v>
      </c>
      <c r="B35" s="366" t="s">
        <v>1255</v>
      </c>
      <c r="C35" s="411">
        <v>11195</v>
      </c>
      <c r="D35" s="367" t="s">
        <v>1341</v>
      </c>
      <c r="E35" s="368" t="s">
        <v>2438</v>
      </c>
      <c r="F35" s="369">
        <v>7</v>
      </c>
      <c r="G35" s="370" t="s">
        <v>6312</v>
      </c>
      <c r="H35" s="371">
        <v>131942.39999999999</v>
      </c>
      <c r="I35" s="372">
        <v>131942.39999999999</v>
      </c>
      <c r="J35" s="373">
        <v>489.70679085397268</v>
      </c>
      <c r="K35" s="374">
        <v>64613089.281571202</v>
      </c>
      <c r="L35" s="371">
        <v>10845.6</v>
      </c>
      <c r="M35" s="372">
        <v>10845.6</v>
      </c>
      <c r="N35" s="373">
        <v>414.35346803313786</v>
      </c>
      <c r="O35" s="374">
        <v>4493911.9729001997</v>
      </c>
      <c r="P35" s="374">
        <f t="shared" si="0"/>
        <v>0.80573208600417157</v>
      </c>
      <c r="Q35" s="402">
        <f t="shared" si="4"/>
        <v>8738.6479119668438</v>
      </c>
      <c r="R35" s="374">
        <f t="shared" si="1"/>
        <v>0.19426791399582849</v>
      </c>
      <c r="S35" s="401">
        <f t="shared" si="5"/>
        <v>2106.9520880331575</v>
      </c>
      <c r="T35" s="371">
        <v>9042</v>
      </c>
      <c r="U35" s="372">
        <v>9042</v>
      </c>
      <c r="V35" s="373">
        <v>244.6253223302588</v>
      </c>
      <c r="W35" s="374">
        <v>2211902.1645102003</v>
      </c>
      <c r="X35" s="371">
        <v>8094</v>
      </c>
      <c r="Y35" s="372">
        <v>8094</v>
      </c>
      <c r="Z35" s="373">
        <v>244.80766449621942</v>
      </c>
      <c r="AA35" s="374">
        <v>1981473.2364324001</v>
      </c>
      <c r="AB35" s="371">
        <v>7956</v>
      </c>
      <c r="AC35" s="372">
        <v>7956</v>
      </c>
      <c r="AD35" s="373">
        <v>884.63657463642539</v>
      </c>
      <c r="AE35" s="374">
        <v>7038168.5878074002</v>
      </c>
      <c r="AF35" s="374">
        <f t="shared" si="6"/>
        <v>8.5005655595752564E-4</v>
      </c>
      <c r="AG35" s="374">
        <f t="shared" si="7"/>
        <v>6.7630499591980744</v>
      </c>
      <c r="AH35" s="374">
        <f t="shared" si="8"/>
        <v>0.99914994344404251</v>
      </c>
      <c r="AI35" s="374">
        <f t="shared" si="9"/>
        <v>7949.2369500408022</v>
      </c>
      <c r="AJ35" s="375">
        <v>80338545.243221417</v>
      </c>
      <c r="AK35" s="376">
        <v>2090.4611999999997</v>
      </c>
      <c r="AL35" s="377">
        <v>2090.4611999999997</v>
      </c>
      <c r="AM35" s="373">
        <v>12817.901605033379</v>
      </c>
      <c r="AN35" s="374">
        <v>26795325.970740002</v>
      </c>
      <c r="AO35" s="378">
        <v>99.345119999999994</v>
      </c>
      <c r="AP35" s="379">
        <v>99.345119999999994</v>
      </c>
      <c r="AQ35" s="373">
        <v>14570.41581931956</v>
      </c>
      <c r="AR35" s="374">
        <v>1447499.7080202</v>
      </c>
      <c r="AS35" s="374">
        <f t="shared" si="2"/>
        <v>0.86337786974721764</v>
      </c>
      <c r="AT35" s="374">
        <f t="shared" si="18"/>
        <v>85.772378075381695</v>
      </c>
      <c r="AU35" s="374">
        <f t="shared" si="3"/>
        <v>0.13662213025278222</v>
      </c>
      <c r="AV35" s="374">
        <f t="shared" si="19"/>
        <v>13.572741924618279</v>
      </c>
      <c r="AW35" s="380">
        <v>45.993839999999999</v>
      </c>
      <c r="AX35" s="381">
        <v>45.993839999999999</v>
      </c>
      <c r="AY35" s="373">
        <v>11536.189041880391</v>
      </c>
      <c r="AZ35" s="374">
        <v>530593.63300199993</v>
      </c>
      <c r="BA35" s="378">
        <v>310.57488000000035</v>
      </c>
      <c r="BB35" s="379">
        <v>310.57488000000035</v>
      </c>
      <c r="BC35" s="373">
        <v>12273.490779249742</v>
      </c>
      <c r="BD35" s="374">
        <v>3811837.9259465993</v>
      </c>
      <c r="BE35" s="374">
        <f t="shared" si="12"/>
        <v>1.4744942447320901E-3</v>
      </c>
      <c r="BF35" s="374">
        <f t="shared" si="13"/>
        <v>0.45794087311836001</v>
      </c>
      <c r="BG35" s="374">
        <f t="shared" si="14"/>
        <v>0.5077059585105409</v>
      </c>
      <c r="BH35" s="374">
        <f t="shared" si="15"/>
        <v>157.68071713969638</v>
      </c>
      <c r="BI35" s="374">
        <f t="shared" si="16"/>
        <v>0.49081954724472709</v>
      </c>
      <c r="BJ35" s="374">
        <f t="shared" si="17"/>
        <v>152.43622198718563</v>
      </c>
      <c r="BK35" s="375">
        <v>32585257.2377088</v>
      </c>
      <c r="BL35" s="382">
        <v>112923802.48093021</v>
      </c>
      <c r="BM35" s="383">
        <v>0.55000000000000004</v>
      </c>
      <c r="BN35" s="382">
        <v>62108091.364511617</v>
      </c>
      <c r="BO35" s="395"/>
      <c r="BP35" s="395"/>
      <c r="BS35" s="408">
        <v>11131</v>
      </c>
      <c r="BT35" s="400" t="s">
        <v>1365</v>
      </c>
      <c r="BU35" s="400">
        <v>0.86453498409986462</v>
      </c>
      <c r="BV35" s="400">
        <v>0.1354650159001354</v>
      </c>
      <c r="BW35" s="400">
        <v>0</v>
      </c>
      <c r="BX35" s="400">
        <v>1</v>
      </c>
      <c r="BY35" s="407">
        <v>11131</v>
      </c>
      <c r="BZ35" s="406" t="s">
        <v>1365</v>
      </c>
      <c r="CA35" s="406">
        <v>0.87290610212563136</v>
      </c>
      <c r="CB35" s="406">
        <v>0.12709389787436867</v>
      </c>
      <c r="CC35" s="406">
        <v>1.8521984342890839E-2</v>
      </c>
      <c r="CD35" s="406">
        <v>0.38106961776660792</v>
      </c>
      <c r="CE35" s="406">
        <v>0.60040839789050127</v>
      </c>
    </row>
    <row r="36" spans="1:83" x14ac:dyDescent="0.35">
      <c r="A36" s="365">
        <v>1</v>
      </c>
      <c r="B36" s="366" t="s">
        <v>1255</v>
      </c>
      <c r="C36" s="411">
        <v>11196</v>
      </c>
      <c r="D36" s="367" t="s">
        <v>1342</v>
      </c>
      <c r="E36" s="368" t="s">
        <v>2438</v>
      </c>
      <c r="F36" s="369">
        <v>10</v>
      </c>
      <c r="G36" s="370" t="s">
        <v>6308</v>
      </c>
      <c r="H36" s="371">
        <v>133410</v>
      </c>
      <c r="I36" s="372">
        <v>133410</v>
      </c>
      <c r="J36" s="373">
        <v>623.73812418607145</v>
      </c>
      <c r="K36" s="374">
        <v>83212903.147663787</v>
      </c>
      <c r="L36" s="371">
        <v>19047.599999999999</v>
      </c>
      <c r="M36" s="372">
        <v>19047.599999999999</v>
      </c>
      <c r="N36" s="373">
        <v>503.19286398349396</v>
      </c>
      <c r="O36" s="374">
        <v>9584616.3960119989</v>
      </c>
      <c r="P36" s="374">
        <f t="shared" si="0"/>
        <v>0.85732669283133955</v>
      </c>
      <c r="Q36" s="402">
        <f t="shared" si="4"/>
        <v>16330.015914374222</v>
      </c>
      <c r="R36" s="374">
        <f t="shared" si="1"/>
        <v>0.14267330716866053</v>
      </c>
      <c r="S36" s="401">
        <f t="shared" si="5"/>
        <v>2717.5840856257782</v>
      </c>
      <c r="T36" s="371">
        <v>29937.599999999999</v>
      </c>
      <c r="U36" s="372">
        <v>29937.599999999999</v>
      </c>
      <c r="V36" s="373">
        <v>111.3010145088985</v>
      </c>
      <c r="W36" s="374">
        <v>3332085.2519615996</v>
      </c>
      <c r="X36" s="371">
        <v>2281.1999999999998</v>
      </c>
      <c r="Y36" s="372">
        <v>2281.1999999999998</v>
      </c>
      <c r="Z36" s="373">
        <v>332.87779102104156</v>
      </c>
      <c r="AA36" s="374">
        <v>759360.81687719992</v>
      </c>
      <c r="AB36" s="371">
        <v>0</v>
      </c>
      <c r="AC36" s="372">
        <v>0</v>
      </c>
      <c r="AD36" s="373">
        <v>0</v>
      </c>
      <c r="AE36" s="374">
        <v>0</v>
      </c>
      <c r="AF36" s="374">
        <f t="shared" si="6"/>
        <v>0</v>
      </c>
      <c r="AG36" s="374">
        <f t="shared" si="7"/>
        <v>0</v>
      </c>
      <c r="AH36" s="374">
        <f t="shared" si="8"/>
        <v>1</v>
      </c>
      <c r="AI36" s="374">
        <f t="shared" si="9"/>
        <v>0</v>
      </c>
      <c r="AJ36" s="375">
        <v>96888965.612514585</v>
      </c>
      <c r="AK36" s="376">
        <v>2482.7280000000001</v>
      </c>
      <c r="AL36" s="377">
        <v>2482.7280000000001</v>
      </c>
      <c r="AM36" s="373">
        <v>13152.184799598586</v>
      </c>
      <c r="AN36" s="374">
        <v>32653297.463137802</v>
      </c>
      <c r="AO36" s="378">
        <v>123.45239999999998</v>
      </c>
      <c r="AP36" s="379">
        <v>123.45239999999998</v>
      </c>
      <c r="AQ36" s="373">
        <v>19544.620760208792</v>
      </c>
      <c r="AR36" s="374">
        <v>2412830.3399375994</v>
      </c>
      <c r="AS36" s="374">
        <f t="shared" si="2"/>
        <v>0.86332031431562284</v>
      </c>
      <c r="AT36" s="374">
        <f t="shared" si="18"/>
        <v>106.57896477101798</v>
      </c>
      <c r="AU36" s="374">
        <f t="shared" si="3"/>
        <v>0.13667968568437713</v>
      </c>
      <c r="AV36" s="374">
        <f t="shared" si="19"/>
        <v>16.873435228981997</v>
      </c>
      <c r="AW36" s="380">
        <v>83.140799999999999</v>
      </c>
      <c r="AX36" s="381">
        <v>83.140799999999999</v>
      </c>
      <c r="AY36" s="373">
        <v>9107.5596189235603</v>
      </c>
      <c r="AZ36" s="374">
        <v>757209.7927649999</v>
      </c>
      <c r="BA36" s="378">
        <v>187.39800000000056</v>
      </c>
      <c r="BB36" s="379">
        <v>187.39800000000056</v>
      </c>
      <c r="BC36" s="373">
        <v>14286.444968546048</v>
      </c>
      <c r="BD36" s="374">
        <v>2677251.2142156004</v>
      </c>
      <c r="BE36" s="374">
        <f t="shared" si="12"/>
        <v>1.7555043695328992E-2</v>
      </c>
      <c r="BF36" s="374">
        <f t="shared" si="13"/>
        <v>3.2897800784172722</v>
      </c>
      <c r="BG36" s="374">
        <f t="shared" si="14"/>
        <v>5.9841492321246546E-2</v>
      </c>
      <c r="BH36" s="374">
        <f t="shared" si="15"/>
        <v>11.214175978016995</v>
      </c>
      <c r="BI36" s="374">
        <f t="shared" si="16"/>
        <v>0.92260346398342452</v>
      </c>
      <c r="BJ36" s="374">
        <f t="shared" si="17"/>
        <v>172.89404394356632</v>
      </c>
      <c r="BK36" s="375">
        <v>38500588.810056001</v>
      </c>
      <c r="BL36" s="382">
        <v>135389554.42257059</v>
      </c>
      <c r="BM36" s="383">
        <v>0.54</v>
      </c>
      <c r="BN36" s="382">
        <v>73110359.388188124</v>
      </c>
      <c r="BO36" s="395"/>
      <c r="BP36" s="395"/>
      <c r="BS36" s="408">
        <v>11132</v>
      </c>
      <c r="BT36" s="400" t="s">
        <v>1366</v>
      </c>
      <c r="BU36" s="400">
        <v>0.87755037998630459</v>
      </c>
      <c r="BV36" s="400">
        <v>0.12244962001369541</v>
      </c>
      <c r="BW36" s="400">
        <v>2.3768825363310955E-2</v>
      </c>
      <c r="BX36" s="400">
        <v>0.97623117463668907</v>
      </c>
      <c r="BY36" s="407">
        <v>11132</v>
      </c>
      <c r="BZ36" s="406" t="s">
        <v>1366</v>
      </c>
      <c r="CA36" s="406">
        <v>0.81611375320099355</v>
      </c>
      <c r="CB36" s="406">
        <v>0.18388624679900648</v>
      </c>
      <c r="CC36" s="406">
        <v>2.2637247911129612E-2</v>
      </c>
      <c r="CD36" s="406">
        <v>0.11143826417059875</v>
      </c>
      <c r="CE36" s="406">
        <v>0.86592448791827159</v>
      </c>
    </row>
    <row r="37" spans="1:83" x14ac:dyDescent="0.35">
      <c r="A37" s="365">
        <v>1</v>
      </c>
      <c r="B37" s="366" t="s">
        <v>1255</v>
      </c>
      <c r="C37" s="411">
        <v>11197</v>
      </c>
      <c r="D37" s="367" t="s">
        <v>1343</v>
      </c>
      <c r="E37" s="368" t="s">
        <v>2438</v>
      </c>
      <c r="F37" s="369">
        <v>6</v>
      </c>
      <c r="G37" s="370" t="s">
        <v>6307</v>
      </c>
      <c r="H37" s="371">
        <v>121276.79999999999</v>
      </c>
      <c r="I37" s="372">
        <v>121276.79999999999</v>
      </c>
      <c r="J37" s="373">
        <v>415.08819575308718</v>
      </c>
      <c r="K37" s="374">
        <v>50340568.098707996</v>
      </c>
      <c r="L37" s="371">
        <v>14133.6</v>
      </c>
      <c r="M37" s="372">
        <v>14133.6</v>
      </c>
      <c r="N37" s="373">
        <v>498.79981535634238</v>
      </c>
      <c r="O37" s="374">
        <v>7049837.0703204004</v>
      </c>
      <c r="P37" s="374">
        <f t="shared" si="0"/>
        <v>0.87831463336363136</v>
      </c>
      <c r="Q37" s="402">
        <f t="shared" si="4"/>
        <v>12413.747702108221</v>
      </c>
      <c r="R37" s="374">
        <f t="shared" si="1"/>
        <v>0.1216853666363685</v>
      </c>
      <c r="S37" s="401">
        <f t="shared" si="5"/>
        <v>1719.8522978917779</v>
      </c>
      <c r="T37" s="371">
        <v>15801.599999999999</v>
      </c>
      <c r="U37" s="372">
        <v>15801.599999999999</v>
      </c>
      <c r="V37" s="373">
        <v>116.65238389561817</v>
      </c>
      <c r="W37" s="374">
        <v>1843294.3093649999</v>
      </c>
      <c r="X37" s="371">
        <v>715.19999999999993</v>
      </c>
      <c r="Y37" s="372">
        <v>715.19999999999993</v>
      </c>
      <c r="Z37" s="373">
        <v>489.13370829194639</v>
      </c>
      <c r="AA37" s="374">
        <v>349828.42817040003</v>
      </c>
      <c r="AB37" s="371">
        <v>0</v>
      </c>
      <c r="AC37" s="372">
        <v>0</v>
      </c>
      <c r="AD37" s="373">
        <v>0</v>
      </c>
      <c r="AE37" s="374">
        <v>0</v>
      </c>
      <c r="AF37" s="374">
        <f t="shared" si="6"/>
        <v>3.7850727763135535E-2</v>
      </c>
      <c r="AG37" s="374">
        <f t="shared" si="7"/>
        <v>0</v>
      </c>
      <c r="AH37" s="374">
        <f t="shared" si="8"/>
        <v>0.96214927223686442</v>
      </c>
      <c r="AI37" s="374">
        <f t="shared" si="9"/>
        <v>0</v>
      </c>
      <c r="AJ37" s="375">
        <v>59583527.906563789</v>
      </c>
      <c r="AK37" s="376">
        <v>1466.9403599999998</v>
      </c>
      <c r="AL37" s="377">
        <v>1466.9403599999998</v>
      </c>
      <c r="AM37" s="373">
        <v>13040.024067751467</v>
      </c>
      <c r="AN37" s="374">
        <v>19128937.600355998</v>
      </c>
      <c r="AO37" s="378">
        <v>138.41999999999996</v>
      </c>
      <c r="AP37" s="379">
        <v>138.41999999999996</v>
      </c>
      <c r="AQ37" s="373">
        <v>21976.428402093632</v>
      </c>
      <c r="AR37" s="374">
        <v>3041977.2194177997</v>
      </c>
      <c r="AS37" s="374">
        <f t="shared" si="2"/>
        <v>0.91582647478977308</v>
      </c>
      <c r="AT37" s="374">
        <f t="shared" si="18"/>
        <v>126.76870064040035</v>
      </c>
      <c r="AU37" s="374">
        <f t="shared" si="3"/>
        <v>8.4173525210226863E-2</v>
      </c>
      <c r="AV37" s="374">
        <f t="shared" si="19"/>
        <v>11.6512993595996</v>
      </c>
      <c r="AW37" s="380">
        <v>33.612000000000002</v>
      </c>
      <c r="AX37" s="381">
        <v>33.612000000000002</v>
      </c>
      <c r="AY37" s="373">
        <v>17688.983063780794</v>
      </c>
      <c r="AZ37" s="374">
        <v>594562.09873980004</v>
      </c>
      <c r="BA37" s="378">
        <v>387.40764000000019</v>
      </c>
      <c r="BB37" s="379">
        <v>387.40764000000019</v>
      </c>
      <c r="BC37" s="373">
        <v>7332.5162095925589</v>
      </c>
      <c r="BD37" s="374">
        <v>2840672.80002</v>
      </c>
      <c r="BE37" s="374">
        <f t="shared" si="12"/>
        <v>9.5184343755072995E-2</v>
      </c>
      <c r="BF37" s="374">
        <f t="shared" si="13"/>
        <v>36.875141979101585</v>
      </c>
      <c r="BG37" s="374">
        <f t="shared" si="14"/>
        <v>3.1038537530290781E-2</v>
      </c>
      <c r="BH37" s="374">
        <f t="shared" si="15"/>
        <v>12.024566573661385</v>
      </c>
      <c r="BI37" s="374">
        <f t="shared" si="16"/>
        <v>0.87377711871463626</v>
      </c>
      <c r="BJ37" s="374">
        <f t="shared" si="17"/>
        <v>338.50793144723724</v>
      </c>
      <c r="BK37" s="375">
        <v>25606149.718533598</v>
      </c>
      <c r="BL37" s="382">
        <v>85189677.625097394</v>
      </c>
      <c r="BM37" s="383">
        <v>0.53</v>
      </c>
      <c r="BN37" s="382">
        <v>45150529.141301624</v>
      </c>
      <c r="BO37" s="395"/>
      <c r="BP37" s="395"/>
      <c r="BS37" s="408">
        <v>11133</v>
      </c>
      <c r="BT37" s="400" t="s">
        <v>1367</v>
      </c>
      <c r="BU37" s="400">
        <v>0.80023085826817464</v>
      </c>
      <c r="BV37" s="400">
        <v>0.19976914173182531</v>
      </c>
      <c r="BW37" s="400">
        <v>5.8917261730123766E-2</v>
      </c>
      <c r="BX37" s="400">
        <v>0.94108273826987621</v>
      </c>
      <c r="BY37" s="407">
        <v>11133</v>
      </c>
      <c r="BZ37" s="406" t="s">
        <v>1367</v>
      </c>
      <c r="CA37" s="406">
        <v>0.79640888644198227</v>
      </c>
      <c r="CB37" s="406">
        <v>0.20359111355801776</v>
      </c>
      <c r="CC37" s="406">
        <v>5.262477163597562E-2</v>
      </c>
      <c r="CD37" s="406">
        <v>0.11123753092008472</v>
      </c>
      <c r="CE37" s="406">
        <v>0.83613769744393962</v>
      </c>
    </row>
    <row r="38" spans="1:83" x14ac:dyDescent="0.35">
      <c r="A38" s="365">
        <v>1</v>
      </c>
      <c r="B38" s="366" t="s">
        <v>1255</v>
      </c>
      <c r="C38" s="411">
        <v>11198</v>
      </c>
      <c r="D38" s="367" t="s">
        <v>1344</v>
      </c>
      <c r="E38" s="368" t="s">
        <v>2438</v>
      </c>
      <c r="F38" s="369">
        <v>5</v>
      </c>
      <c r="G38" s="370" t="s">
        <v>2469</v>
      </c>
      <c r="H38" s="371">
        <v>16228.8</v>
      </c>
      <c r="I38" s="372">
        <v>16228.8</v>
      </c>
      <c r="J38" s="373">
        <v>1680.4124143499332</v>
      </c>
      <c r="K38" s="374">
        <v>27271076.990002196</v>
      </c>
      <c r="L38" s="371">
        <v>2026.8</v>
      </c>
      <c r="M38" s="372">
        <v>2026.8</v>
      </c>
      <c r="N38" s="373">
        <v>1568.4095423268204</v>
      </c>
      <c r="O38" s="374">
        <v>3178852.4603879997</v>
      </c>
      <c r="P38" s="374">
        <f t="shared" si="0"/>
        <v>0.81931271206563228</v>
      </c>
      <c r="Q38" s="402">
        <f t="shared" si="4"/>
        <v>1660.5830048146236</v>
      </c>
      <c r="R38" s="374">
        <f t="shared" si="1"/>
        <v>0.18068728793436781</v>
      </c>
      <c r="S38" s="401">
        <f t="shared" si="5"/>
        <v>366.21699518537667</v>
      </c>
      <c r="T38" s="371">
        <v>90472.8</v>
      </c>
      <c r="U38" s="372">
        <v>90472.8</v>
      </c>
      <c r="V38" s="373">
        <v>12.715674947442766</v>
      </c>
      <c r="W38" s="374">
        <v>1150422.7163849999</v>
      </c>
      <c r="X38" s="371">
        <v>1704</v>
      </c>
      <c r="Y38" s="372">
        <v>1704</v>
      </c>
      <c r="Z38" s="373">
        <v>353.08937890669011</v>
      </c>
      <c r="AA38" s="374">
        <v>601664.30165699997</v>
      </c>
      <c r="AB38" s="371">
        <v>1.2</v>
      </c>
      <c r="AC38" s="372">
        <v>1.2</v>
      </c>
      <c r="AD38" s="373">
        <v>3524441.2168235001</v>
      </c>
      <c r="AE38" s="374">
        <v>4229329.4601881998</v>
      </c>
      <c r="AF38" s="374">
        <f t="shared" si="6"/>
        <v>6.7283136648176207E-4</v>
      </c>
      <c r="AG38" s="374">
        <f t="shared" si="7"/>
        <v>8.0739763977811445E-4</v>
      </c>
      <c r="AH38" s="374">
        <f t="shared" si="8"/>
        <v>0.99932716863351823</v>
      </c>
      <c r="AI38" s="374">
        <f t="shared" si="9"/>
        <v>1.1991926023602217</v>
      </c>
      <c r="AJ38" s="375">
        <v>36431345.928620398</v>
      </c>
      <c r="AK38" s="376">
        <v>984528.69563999993</v>
      </c>
      <c r="AL38" s="377">
        <v>984528.69563999993</v>
      </c>
      <c r="AM38" s="373">
        <v>10.504391553405144</v>
      </c>
      <c r="AN38" s="374">
        <v>10341874.9145658</v>
      </c>
      <c r="AO38" s="378">
        <v>36.980399999999996</v>
      </c>
      <c r="AP38" s="379">
        <v>36.980399999999996</v>
      </c>
      <c r="AQ38" s="373">
        <v>16299.389850439693</v>
      </c>
      <c r="AR38" s="374">
        <v>602757.95642519998</v>
      </c>
      <c r="AS38" s="374">
        <f t="shared" si="2"/>
        <v>0.84431768313514577</v>
      </c>
      <c r="AT38" s="374">
        <f t="shared" si="18"/>
        <v>31.223205649410943</v>
      </c>
      <c r="AU38" s="374">
        <f t="shared" si="3"/>
        <v>0.15568231686485426</v>
      </c>
      <c r="AV38" s="374">
        <f t="shared" si="19"/>
        <v>5.7571943505890557</v>
      </c>
      <c r="AW38" s="380">
        <v>16.742999999999999</v>
      </c>
      <c r="AX38" s="381">
        <v>16.742999999999999</v>
      </c>
      <c r="AY38" s="373">
        <v>11082.026729976706</v>
      </c>
      <c r="AZ38" s="374">
        <v>185546.37353999997</v>
      </c>
      <c r="BA38" s="378">
        <v>-983587.53287999996</v>
      </c>
      <c r="BB38" s="379">
        <v>-983587.53287999996</v>
      </c>
      <c r="BC38" s="373">
        <v>-1.5458481774765456</v>
      </c>
      <c r="BD38" s="374">
        <v>1520476.9950911999</v>
      </c>
      <c r="BE38" s="374">
        <f t="shared" si="12"/>
        <v>0</v>
      </c>
      <c r="BF38" s="374">
        <f t="shared" si="13"/>
        <v>0</v>
      </c>
      <c r="BG38" s="374">
        <f t="shared" si="14"/>
        <v>0.3157930037790736</v>
      </c>
      <c r="BH38" s="374">
        <f t="shared" si="15"/>
        <v>-310610.06148782349</v>
      </c>
      <c r="BI38" s="374">
        <f t="shared" si="16"/>
        <v>0.6842069962209264</v>
      </c>
      <c r="BJ38" s="374">
        <f t="shared" si="17"/>
        <v>-672977.47139217646</v>
      </c>
      <c r="BK38" s="375">
        <v>12650656.239622198</v>
      </c>
      <c r="BL38" s="382">
        <v>49082002.168242596</v>
      </c>
      <c r="BM38" s="383">
        <v>0.56999999999999995</v>
      </c>
      <c r="BN38" s="382">
        <v>27976741.235898279</v>
      </c>
      <c r="BO38" s="395"/>
      <c r="BP38" s="395"/>
      <c r="BS38" s="408">
        <v>11134</v>
      </c>
      <c r="BT38" s="400" t="s">
        <v>1368</v>
      </c>
      <c r="BU38" s="400">
        <v>0.90005348401419494</v>
      </c>
      <c r="BV38" s="400">
        <v>9.9946515985805076E-2</v>
      </c>
      <c r="BW38" s="400">
        <v>5.8926154488653957E-3</v>
      </c>
      <c r="BX38" s="400">
        <v>0.99410738455113457</v>
      </c>
      <c r="BY38" s="407">
        <v>11134</v>
      </c>
      <c r="BZ38" s="406" t="s">
        <v>1368</v>
      </c>
      <c r="CA38" s="406">
        <v>0.89220858207348419</v>
      </c>
      <c r="CB38" s="406">
        <v>0.10779141792651586</v>
      </c>
      <c r="CC38" s="406">
        <v>2.4262025534143123E-3</v>
      </c>
      <c r="CD38" s="406">
        <v>4.1231077735029674E-3</v>
      </c>
      <c r="CE38" s="406">
        <v>0.9934506896730827</v>
      </c>
    </row>
    <row r="39" spans="1:83" x14ac:dyDescent="0.35">
      <c r="A39" s="365">
        <v>1</v>
      </c>
      <c r="B39" s="366" t="s">
        <v>1255</v>
      </c>
      <c r="C39" s="411">
        <v>11199</v>
      </c>
      <c r="D39" s="367" t="s">
        <v>1345</v>
      </c>
      <c r="E39" s="368" t="s">
        <v>2438</v>
      </c>
      <c r="F39" s="369">
        <v>5</v>
      </c>
      <c r="G39" s="370" t="s">
        <v>2469</v>
      </c>
      <c r="H39" s="371">
        <v>71900.399999999994</v>
      </c>
      <c r="I39" s="372">
        <v>71900.399999999994</v>
      </c>
      <c r="J39" s="373">
        <v>488.8374396301885</v>
      </c>
      <c r="K39" s="374">
        <v>35147607.4443864</v>
      </c>
      <c r="L39" s="371">
        <v>7639.2</v>
      </c>
      <c r="M39" s="372">
        <v>7639.2</v>
      </c>
      <c r="N39" s="373">
        <v>822.4408001178133</v>
      </c>
      <c r="O39" s="374">
        <v>6282789.760259999</v>
      </c>
      <c r="P39" s="374">
        <f t="shared" si="0"/>
        <v>0.85859453481008496</v>
      </c>
      <c r="Q39" s="402">
        <f t="shared" si="4"/>
        <v>6558.9753703212009</v>
      </c>
      <c r="R39" s="374">
        <f t="shared" si="1"/>
        <v>0.14140546518991504</v>
      </c>
      <c r="S39" s="401">
        <f t="shared" si="5"/>
        <v>1080.2246296787989</v>
      </c>
      <c r="T39" s="371">
        <v>14275.199999999999</v>
      </c>
      <c r="U39" s="372">
        <v>14275.199999999999</v>
      </c>
      <c r="V39" s="373">
        <v>70.533630627942159</v>
      </c>
      <c r="W39" s="374">
        <v>1006881.6839399998</v>
      </c>
      <c r="X39" s="371">
        <v>14281.199999999999</v>
      </c>
      <c r="Y39" s="372">
        <v>14281.199999999999</v>
      </c>
      <c r="Z39" s="373">
        <v>10.904299827745568</v>
      </c>
      <c r="AA39" s="374">
        <v>155726.48670000001</v>
      </c>
      <c r="AB39" s="371">
        <v>418.8</v>
      </c>
      <c r="AC39" s="372">
        <v>418.8</v>
      </c>
      <c r="AD39" s="373">
        <v>4797.9090248495704</v>
      </c>
      <c r="AE39" s="374">
        <v>2009364.2996070001</v>
      </c>
      <c r="AF39" s="374">
        <f t="shared" si="6"/>
        <v>0</v>
      </c>
      <c r="AG39" s="374">
        <f t="shared" si="7"/>
        <v>0</v>
      </c>
      <c r="AH39" s="374">
        <f t="shared" si="8"/>
        <v>1</v>
      </c>
      <c r="AI39" s="374">
        <f t="shared" si="9"/>
        <v>418.8</v>
      </c>
      <c r="AJ39" s="375">
        <v>44602369.674893402</v>
      </c>
      <c r="AK39" s="376">
        <v>783.70056</v>
      </c>
      <c r="AL39" s="377">
        <v>783.70056</v>
      </c>
      <c r="AM39" s="373">
        <v>11000.659749446397</v>
      </c>
      <c r="AN39" s="374">
        <v>8621223.2060106006</v>
      </c>
      <c r="AO39" s="378">
        <v>105.75612000000002</v>
      </c>
      <c r="AP39" s="379">
        <v>105.75612000000002</v>
      </c>
      <c r="AQ39" s="373">
        <v>16132.182479652236</v>
      </c>
      <c r="AR39" s="374">
        <v>1706077.0261799998</v>
      </c>
      <c r="AS39" s="374">
        <f t="shared" si="2"/>
        <v>0.93545568662479484</v>
      </c>
      <c r="AT39" s="374">
        <f t="shared" si="18"/>
        <v>98.930163849374225</v>
      </c>
      <c r="AU39" s="374">
        <f t="shared" si="3"/>
        <v>6.4544313375205151E-2</v>
      </c>
      <c r="AV39" s="374">
        <f t="shared" si="19"/>
        <v>6.8259561506258022</v>
      </c>
      <c r="AW39" s="380">
        <v>21.312360000000002</v>
      </c>
      <c r="AX39" s="381">
        <v>21.312360000000002</v>
      </c>
      <c r="AY39" s="373">
        <v>15864.809614702453</v>
      </c>
      <c r="AZ39" s="374">
        <v>338116.53383999999</v>
      </c>
      <c r="BA39" s="378">
        <v>32.04563999999997</v>
      </c>
      <c r="BB39" s="379">
        <v>32.04563999999997</v>
      </c>
      <c r="BC39" s="373">
        <v>24778.001698202963</v>
      </c>
      <c r="BD39" s="374">
        <v>794026.92234000005</v>
      </c>
      <c r="BE39" s="374">
        <f t="shared" si="12"/>
        <v>6.9822943683256391E-3</v>
      </c>
      <c r="BF39" s="374">
        <f t="shared" si="13"/>
        <v>0.22375209170139063</v>
      </c>
      <c r="BG39" s="374">
        <f t="shared" si="14"/>
        <v>4.7718259542616839E-2</v>
      </c>
      <c r="BH39" s="374">
        <f t="shared" si="15"/>
        <v>1.5291621667292625</v>
      </c>
      <c r="BI39" s="374">
        <f t="shared" si="16"/>
        <v>0.94529944608905747</v>
      </c>
      <c r="BJ39" s="374">
        <f t="shared" si="17"/>
        <v>30.292725741569317</v>
      </c>
      <c r="BK39" s="375">
        <v>11459443.6883706</v>
      </c>
      <c r="BL39" s="382">
        <v>56061813.363264002</v>
      </c>
      <c r="BM39" s="383">
        <v>0.59</v>
      </c>
      <c r="BN39" s="382">
        <v>33076469.884325758</v>
      </c>
      <c r="BO39" s="395"/>
      <c r="BP39" s="395"/>
      <c r="BS39" s="408">
        <v>11135</v>
      </c>
      <c r="BT39" s="400" t="s">
        <v>1369</v>
      </c>
      <c r="BU39" s="400">
        <v>0.87247374150199819</v>
      </c>
      <c r="BV39" s="400">
        <v>0.12752625849800187</v>
      </c>
      <c r="BW39" s="400">
        <v>0</v>
      </c>
      <c r="BX39" s="400">
        <v>1</v>
      </c>
      <c r="BY39" s="407">
        <v>11135</v>
      </c>
      <c r="BZ39" s="406" t="s">
        <v>1369</v>
      </c>
      <c r="CA39" s="406">
        <v>0.52569982908148805</v>
      </c>
      <c r="CB39" s="406">
        <v>0.47430017091851195</v>
      </c>
      <c r="CC39" s="406">
        <v>2.749329385235905E-2</v>
      </c>
      <c r="CD39" s="406">
        <v>0.21649866758716069</v>
      </c>
      <c r="CE39" s="406">
        <v>0.75600803856048027</v>
      </c>
    </row>
    <row r="40" spans="1:83" x14ac:dyDescent="0.35">
      <c r="A40" s="365">
        <v>1</v>
      </c>
      <c r="B40" s="366" t="s">
        <v>1255</v>
      </c>
      <c r="C40" s="411">
        <v>11200</v>
      </c>
      <c r="D40" s="367" t="s">
        <v>1346</v>
      </c>
      <c r="E40" s="368" t="s">
        <v>2438</v>
      </c>
      <c r="F40" s="369">
        <v>6</v>
      </c>
      <c r="G40" s="370" t="s">
        <v>6307</v>
      </c>
      <c r="H40" s="371">
        <v>102962.4</v>
      </c>
      <c r="I40" s="372">
        <v>102962.4</v>
      </c>
      <c r="J40" s="373">
        <v>249.72673126187036</v>
      </c>
      <c r="K40" s="374">
        <v>25712463.594877198</v>
      </c>
      <c r="L40" s="371">
        <v>2922</v>
      </c>
      <c r="M40" s="372">
        <v>2922</v>
      </c>
      <c r="N40" s="373">
        <v>333.30562390143734</v>
      </c>
      <c r="O40" s="374">
        <v>973919.03303999989</v>
      </c>
      <c r="P40" s="374">
        <f t="shared" si="0"/>
        <v>0.89516606829080558</v>
      </c>
      <c r="Q40" s="402">
        <f t="shared" si="4"/>
        <v>2615.6752515457338</v>
      </c>
      <c r="R40" s="374">
        <f t="shared" si="1"/>
        <v>0.10483393170919439</v>
      </c>
      <c r="S40" s="401">
        <f t="shared" si="5"/>
        <v>306.324748454266</v>
      </c>
      <c r="T40" s="371">
        <v>5499.5999999999995</v>
      </c>
      <c r="U40" s="372">
        <v>5499.5999999999995</v>
      </c>
      <c r="V40" s="373">
        <v>245.0424040281475</v>
      </c>
      <c r="W40" s="374">
        <v>1347635.2051931999</v>
      </c>
      <c r="X40" s="371">
        <v>14389.199999999999</v>
      </c>
      <c r="Y40" s="372">
        <v>14389.199999999999</v>
      </c>
      <c r="Z40" s="373">
        <v>94.546950658785761</v>
      </c>
      <c r="AA40" s="374">
        <v>1360454.9824194</v>
      </c>
      <c r="AB40" s="371">
        <v>0</v>
      </c>
      <c r="AC40" s="372">
        <v>0</v>
      </c>
      <c r="AD40" s="373">
        <v>0</v>
      </c>
      <c r="AE40" s="374">
        <v>0</v>
      </c>
      <c r="AF40" s="374">
        <f t="shared" si="6"/>
        <v>0</v>
      </c>
      <c r="AG40" s="374">
        <f t="shared" si="7"/>
        <v>0</v>
      </c>
      <c r="AH40" s="374">
        <f t="shared" si="8"/>
        <v>1</v>
      </c>
      <c r="AI40" s="374">
        <f t="shared" si="9"/>
        <v>0</v>
      </c>
      <c r="AJ40" s="375">
        <v>29394472.815529797</v>
      </c>
      <c r="AK40" s="376">
        <v>485.02800000000002</v>
      </c>
      <c r="AL40" s="377">
        <v>485.02800000000002</v>
      </c>
      <c r="AM40" s="373">
        <v>28670.801930641526</v>
      </c>
      <c r="AN40" s="374">
        <v>13906141.718815198</v>
      </c>
      <c r="AO40" s="378">
        <v>310.57548000000003</v>
      </c>
      <c r="AP40" s="379">
        <v>310.57548000000003</v>
      </c>
      <c r="AQ40" s="373">
        <v>893.13825160956037</v>
      </c>
      <c r="AR40" s="374">
        <v>277386.84120000002</v>
      </c>
      <c r="AS40" s="374">
        <f t="shared" si="2"/>
        <v>0.78431860609831983</v>
      </c>
      <c r="AT40" s="374">
        <f t="shared" si="18"/>
        <v>243.59012756191663</v>
      </c>
      <c r="AU40" s="374">
        <f t="shared" si="3"/>
        <v>0.21568139390168015</v>
      </c>
      <c r="AV40" s="374">
        <f t="shared" si="19"/>
        <v>66.985352438083396</v>
      </c>
      <c r="AW40" s="380">
        <v>17.0136</v>
      </c>
      <c r="AX40" s="381">
        <v>17.0136</v>
      </c>
      <c r="AY40" s="373">
        <v>9810.6184271406382</v>
      </c>
      <c r="AZ40" s="374">
        <v>166913.93767199997</v>
      </c>
      <c r="BA40" s="378">
        <v>69.306119999999822</v>
      </c>
      <c r="BB40" s="379">
        <v>69.306119999999822</v>
      </c>
      <c r="BC40" s="373">
        <v>86161.482262172736</v>
      </c>
      <c r="BD40" s="374">
        <v>5971518.0290399995</v>
      </c>
      <c r="BE40" s="374">
        <f t="shared" si="12"/>
        <v>0</v>
      </c>
      <c r="BF40" s="374">
        <f t="shared" si="13"/>
        <v>0</v>
      </c>
      <c r="BG40" s="374">
        <f t="shared" si="14"/>
        <v>5.4632544830291944E-2</v>
      </c>
      <c r="BH40" s="374">
        <f t="shared" si="15"/>
        <v>3.7863697079135834</v>
      </c>
      <c r="BI40" s="374">
        <f t="shared" si="16"/>
        <v>0.9453674551697081</v>
      </c>
      <c r="BJ40" s="374">
        <f t="shared" si="17"/>
        <v>65.519750292086243</v>
      </c>
      <c r="BK40" s="375">
        <v>20321960.5267272</v>
      </c>
      <c r="BL40" s="382">
        <v>49716433.342256993</v>
      </c>
      <c r="BM40" s="383">
        <v>0.51</v>
      </c>
      <c r="BN40" s="382">
        <v>25355381.004551068</v>
      </c>
      <c r="BO40" s="395"/>
      <c r="BP40" s="395"/>
      <c r="BS40" s="408">
        <v>11136</v>
      </c>
      <c r="BT40" s="400" t="s">
        <v>1370</v>
      </c>
      <c r="BU40" s="400">
        <v>0.8184445354910852</v>
      </c>
      <c r="BV40" s="400">
        <v>0.18155546450891472</v>
      </c>
      <c r="BW40" s="400">
        <v>5.5230060754241023E-3</v>
      </c>
      <c r="BX40" s="400">
        <v>0.99447699392457589</v>
      </c>
      <c r="BY40" s="407">
        <v>11136</v>
      </c>
      <c r="BZ40" s="406" t="s">
        <v>1370</v>
      </c>
      <c r="CA40" s="406">
        <v>0.89166797137373199</v>
      </c>
      <c r="CB40" s="406">
        <v>0.10833202862626801</v>
      </c>
      <c r="CC40" s="406">
        <v>3.512518179766323E-3</v>
      </c>
      <c r="CD40" s="406">
        <v>2.7253986629048525E-3</v>
      </c>
      <c r="CE40" s="406">
        <v>0.99376208315732872</v>
      </c>
    </row>
    <row r="41" spans="1:83" x14ac:dyDescent="0.35">
      <c r="A41" s="365">
        <v>1</v>
      </c>
      <c r="B41" s="366" t="s">
        <v>1255</v>
      </c>
      <c r="C41" s="411">
        <v>11201</v>
      </c>
      <c r="D41" s="367" t="s">
        <v>1347</v>
      </c>
      <c r="E41" s="368" t="s">
        <v>2438</v>
      </c>
      <c r="F41" s="369">
        <v>5</v>
      </c>
      <c r="G41" s="370" t="s">
        <v>2469</v>
      </c>
      <c r="H41" s="371">
        <v>76358.399999999994</v>
      </c>
      <c r="I41" s="372">
        <v>76358.399999999994</v>
      </c>
      <c r="J41" s="373">
        <v>393.17568932415298</v>
      </c>
      <c r="K41" s="374">
        <v>30022266.555689402</v>
      </c>
      <c r="L41" s="371">
        <v>13152</v>
      </c>
      <c r="M41" s="372">
        <v>13152</v>
      </c>
      <c r="N41" s="373">
        <v>355.93432218964409</v>
      </c>
      <c r="O41" s="374">
        <v>4681248.2054381995</v>
      </c>
      <c r="P41" s="374">
        <f t="shared" si="0"/>
        <v>0.84335058366631588</v>
      </c>
      <c r="Q41" s="402">
        <f t="shared" si="4"/>
        <v>11091.746876379386</v>
      </c>
      <c r="R41" s="374">
        <f t="shared" si="1"/>
        <v>0.15664941633368407</v>
      </c>
      <c r="S41" s="401">
        <f t="shared" si="5"/>
        <v>2060.2531236206128</v>
      </c>
      <c r="T41" s="371">
        <v>5608.8</v>
      </c>
      <c r="U41" s="372">
        <v>5608.8</v>
      </c>
      <c r="V41" s="373">
        <v>371.60021778038077</v>
      </c>
      <c r="W41" s="374">
        <v>2084231.3014865997</v>
      </c>
      <c r="X41" s="371">
        <v>8400</v>
      </c>
      <c r="Y41" s="372">
        <v>8400</v>
      </c>
      <c r="Z41" s="373">
        <v>28.843897407142855</v>
      </c>
      <c r="AA41" s="374">
        <v>242288.73821999997</v>
      </c>
      <c r="AB41" s="371">
        <v>464.4</v>
      </c>
      <c r="AC41" s="372">
        <v>464.4</v>
      </c>
      <c r="AD41" s="373">
        <v>4167.4380865633075</v>
      </c>
      <c r="AE41" s="374">
        <v>1935358.2474</v>
      </c>
      <c r="AF41" s="374">
        <f t="shared" si="6"/>
        <v>0</v>
      </c>
      <c r="AG41" s="374">
        <f t="shared" si="7"/>
        <v>0</v>
      </c>
      <c r="AH41" s="374">
        <f t="shared" si="8"/>
        <v>1</v>
      </c>
      <c r="AI41" s="374">
        <f t="shared" si="9"/>
        <v>464.4</v>
      </c>
      <c r="AJ41" s="375">
        <v>38965393.048234195</v>
      </c>
      <c r="AK41" s="376">
        <v>1615.14</v>
      </c>
      <c r="AL41" s="377">
        <v>1615.14</v>
      </c>
      <c r="AM41" s="373">
        <v>9757.7506275084525</v>
      </c>
      <c r="AN41" s="374">
        <v>15760133.348514004</v>
      </c>
      <c r="AO41" s="378">
        <v>127.27199999999999</v>
      </c>
      <c r="AP41" s="379">
        <v>127.27199999999999</v>
      </c>
      <c r="AQ41" s="373">
        <v>9136.4557508721482</v>
      </c>
      <c r="AR41" s="374">
        <v>1162814.996325</v>
      </c>
      <c r="AS41" s="374">
        <f t="shared" si="2"/>
        <v>0.75221517854894437</v>
      </c>
      <c r="AT41" s="374">
        <f t="shared" si="18"/>
        <v>95.735930204281246</v>
      </c>
      <c r="AU41" s="374">
        <f t="shared" si="3"/>
        <v>0.2477848214510556</v>
      </c>
      <c r="AV41" s="374">
        <f t="shared" si="19"/>
        <v>31.536069795718745</v>
      </c>
      <c r="AW41" s="380">
        <v>89.16</v>
      </c>
      <c r="AX41" s="381">
        <v>89.16</v>
      </c>
      <c r="AY41" s="373">
        <v>7550.8254659488557</v>
      </c>
      <c r="AZ41" s="374">
        <v>673231.59854399995</v>
      </c>
      <c r="BA41" s="378">
        <v>92.868000000000251</v>
      </c>
      <c r="BB41" s="379">
        <v>92.868000000000251</v>
      </c>
      <c r="BC41" s="373">
        <v>7840.616192318108</v>
      </c>
      <c r="BD41" s="374">
        <v>728142.34454820002</v>
      </c>
      <c r="BE41" s="374">
        <f t="shared" si="12"/>
        <v>6.6105211284722609E-3</v>
      </c>
      <c r="BF41" s="374">
        <f t="shared" si="13"/>
        <v>0.61390587615896364</v>
      </c>
      <c r="BG41" s="374">
        <f t="shared" si="14"/>
        <v>0.12032399656556764</v>
      </c>
      <c r="BH41" s="374">
        <f t="shared" si="15"/>
        <v>11.174248913051166</v>
      </c>
      <c r="BI41" s="374">
        <f t="shared" si="16"/>
        <v>0.87306548230596015</v>
      </c>
      <c r="BJ41" s="374">
        <f t="shared" si="17"/>
        <v>81.079845210790126</v>
      </c>
      <c r="BK41" s="375">
        <v>18324322.287931204</v>
      </c>
      <c r="BL41" s="382">
        <v>57289715.336165398</v>
      </c>
      <c r="BM41" s="383">
        <v>0.49</v>
      </c>
      <c r="BN41" s="382">
        <v>28071960.514721043</v>
      </c>
      <c r="BO41" s="395"/>
      <c r="BP41" s="395"/>
      <c r="BS41" s="408">
        <v>11137</v>
      </c>
      <c r="BT41" s="400" t="s">
        <v>1371</v>
      </c>
      <c r="BU41" s="400">
        <v>0.88038677815078037</v>
      </c>
      <c r="BV41" s="400">
        <v>0.11961322184921971</v>
      </c>
      <c r="BW41" s="400">
        <v>2.0892910466787408E-2</v>
      </c>
      <c r="BX41" s="400">
        <v>0.97910708953321257</v>
      </c>
      <c r="BY41" s="407">
        <v>11137</v>
      </c>
      <c r="BZ41" s="406" t="s">
        <v>1371</v>
      </c>
      <c r="CA41" s="406">
        <v>0.98465734925970605</v>
      </c>
      <c r="CB41" s="406">
        <v>1.5342650740293994E-2</v>
      </c>
      <c r="CC41" s="406">
        <v>5.2167589062548257E-3</v>
      </c>
      <c r="CD41" s="406">
        <v>0.22113256468374271</v>
      </c>
      <c r="CE41" s="406">
        <v>0.77365067641000251</v>
      </c>
    </row>
    <row r="42" spans="1:83" x14ac:dyDescent="0.35">
      <c r="A42" s="365">
        <v>1</v>
      </c>
      <c r="B42" s="366" t="s">
        <v>1255</v>
      </c>
      <c r="C42" s="411">
        <v>11202</v>
      </c>
      <c r="D42" s="367" t="s">
        <v>1348</v>
      </c>
      <c r="E42" s="368" t="s">
        <v>2438</v>
      </c>
      <c r="F42" s="369">
        <v>5</v>
      </c>
      <c r="G42" s="370" t="s">
        <v>2469</v>
      </c>
      <c r="H42" s="371">
        <v>79870.8</v>
      </c>
      <c r="I42" s="372">
        <v>79870.8</v>
      </c>
      <c r="J42" s="373">
        <v>530.12541920007061</v>
      </c>
      <c r="K42" s="374">
        <v>42341541.331845</v>
      </c>
      <c r="L42" s="371">
        <v>754.8</v>
      </c>
      <c r="M42" s="372">
        <v>754.8</v>
      </c>
      <c r="N42" s="373">
        <v>4659.4612480127189</v>
      </c>
      <c r="O42" s="374">
        <v>3516961.35</v>
      </c>
      <c r="P42" s="374">
        <f t="shared" si="0"/>
        <v>0.87526713409290091</v>
      </c>
      <c r="Q42" s="402">
        <f t="shared" si="4"/>
        <v>660.65163281332161</v>
      </c>
      <c r="R42" s="374">
        <f t="shared" si="1"/>
        <v>0.12473286590709903</v>
      </c>
      <c r="S42" s="401">
        <f t="shared" si="5"/>
        <v>94.148367186678342</v>
      </c>
      <c r="T42" s="371">
        <v>13089.6</v>
      </c>
      <c r="U42" s="372">
        <v>13089.6</v>
      </c>
      <c r="V42" s="373">
        <v>91.149499585166851</v>
      </c>
      <c r="W42" s="374">
        <v>1193110.4897700001</v>
      </c>
      <c r="X42" s="371">
        <v>4033.2</v>
      </c>
      <c r="Y42" s="372">
        <v>4033.2</v>
      </c>
      <c r="Z42" s="373">
        <v>16.408630229098485</v>
      </c>
      <c r="AA42" s="374">
        <v>66179.28744</v>
      </c>
      <c r="AB42" s="371">
        <v>0</v>
      </c>
      <c r="AC42" s="372">
        <v>0</v>
      </c>
      <c r="AD42" s="373">
        <v>0</v>
      </c>
      <c r="AE42" s="374">
        <v>0</v>
      </c>
      <c r="AF42" s="374">
        <f t="shared" si="6"/>
        <v>0</v>
      </c>
      <c r="AG42" s="374">
        <f t="shared" si="7"/>
        <v>0</v>
      </c>
      <c r="AH42" s="374">
        <f t="shared" si="8"/>
        <v>1</v>
      </c>
      <c r="AI42" s="374">
        <f t="shared" si="9"/>
        <v>0</v>
      </c>
      <c r="AJ42" s="375">
        <v>47117792.459055007</v>
      </c>
      <c r="AK42" s="376">
        <v>870.43259999999998</v>
      </c>
      <c r="AL42" s="377">
        <v>870.43259999999998</v>
      </c>
      <c r="AM42" s="373">
        <v>18155.766327967263</v>
      </c>
      <c r="AN42" s="374">
        <v>15803370.889844997</v>
      </c>
      <c r="AO42" s="378">
        <v>39.793199999999999</v>
      </c>
      <c r="AP42" s="379">
        <v>39.793199999999999</v>
      </c>
      <c r="AQ42" s="373">
        <v>17065.666886176532</v>
      </c>
      <c r="AR42" s="374">
        <v>679097.49553499999</v>
      </c>
      <c r="AS42" s="374">
        <f t="shared" si="2"/>
        <v>0.89680829673095397</v>
      </c>
      <c r="AT42" s="374">
        <f t="shared" si="18"/>
        <v>35.686871913474199</v>
      </c>
      <c r="AU42" s="374">
        <f t="shared" si="3"/>
        <v>0.10319170326904599</v>
      </c>
      <c r="AV42" s="374">
        <f t="shared" si="19"/>
        <v>4.1063280865258012</v>
      </c>
      <c r="AW42" s="380">
        <v>16.319399999999998</v>
      </c>
      <c r="AX42" s="381">
        <v>16.319399999999998</v>
      </c>
      <c r="AY42" s="373">
        <v>17140.044878488181</v>
      </c>
      <c r="AZ42" s="374">
        <v>279715.24838999996</v>
      </c>
      <c r="BA42" s="378">
        <v>41.534040000000012</v>
      </c>
      <c r="BB42" s="379">
        <v>41.534040000000012</v>
      </c>
      <c r="BC42" s="373">
        <v>19277.114403510943</v>
      </c>
      <c r="BD42" s="374">
        <v>800656.44071999984</v>
      </c>
      <c r="BE42" s="374">
        <f t="shared" si="12"/>
        <v>0</v>
      </c>
      <c r="BF42" s="374">
        <f t="shared" si="13"/>
        <v>0</v>
      </c>
      <c r="BG42" s="374">
        <f t="shared" si="14"/>
        <v>3.9398126096487983E-2</v>
      </c>
      <c r="BH42" s="374">
        <f t="shared" si="15"/>
        <v>1.6363633452165762</v>
      </c>
      <c r="BI42" s="374">
        <f t="shared" si="16"/>
        <v>0.96060187390351204</v>
      </c>
      <c r="BJ42" s="374">
        <f t="shared" si="17"/>
        <v>39.897676654783439</v>
      </c>
      <c r="BK42" s="375">
        <v>17562840.074489996</v>
      </c>
      <c r="BL42" s="382">
        <v>64680632.533545002</v>
      </c>
      <c r="BM42" s="383">
        <v>0.51</v>
      </c>
      <c r="BN42" s="382">
        <v>32987122.592107952</v>
      </c>
      <c r="BO42" s="395"/>
      <c r="BP42" s="395"/>
      <c r="BS42" s="408">
        <v>11138</v>
      </c>
      <c r="BT42" s="400" t="s">
        <v>1372</v>
      </c>
      <c r="BU42" s="400">
        <v>0.85471213980311067</v>
      </c>
      <c r="BV42" s="400">
        <v>0.14528786019688933</v>
      </c>
      <c r="BW42" s="400">
        <v>0</v>
      </c>
      <c r="BX42" s="400">
        <v>1</v>
      </c>
      <c r="BY42" s="407">
        <v>11138</v>
      </c>
      <c r="BZ42" s="406" t="s">
        <v>1372</v>
      </c>
      <c r="CA42" s="406">
        <v>0.81838331512427775</v>
      </c>
      <c r="CB42" s="406">
        <v>0.18161668487572227</v>
      </c>
      <c r="CC42" s="406">
        <v>0</v>
      </c>
      <c r="CD42" s="406">
        <v>0.19316094041899648</v>
      </c>
      <c r="CE42" s="406">
        <v>0.80683905958100355</v>
      </c>
    </row>
    <row r="43" spans="1:83" x14ac:dyDescent="0.35">
      <c r="A43" s="365">
        <v>1</v>
      </c>
      <c r="B43" s="366" t="s">
        <v>1255</v>
      </c>
      <c r="C43" s="411">
        <v>11454</v>
      </c>
      <c r="D43" s="367" t="s">
        <v>1349</v>
      </c>
      <c r="E43" s="368" t="s">
        <v>2438</v>
      </c>
      <c r="F43" s="369">
        <v>9</v>
      </c>
      <c r="G43" s="370" t="s">
        <v>2511</v>
      </c>
      <c r="H43" s="371">
        <v>96285.599999999991</v>
      </c>
      <c r="I43" s="372">
        <v>96285.599999999991</v>
      </c>
      <c r="J43" s="373">
        <v>742.81706489630847</v>
      </c>
      <c r="K43" s="374">
        <v>71522586.783779994</v>
      </c>
      <c r="L43" s="371">
        <v>25980</v>
      </c>
      <c r="M43" s="372">
        <v>25980</v>
      </c>
      <c r="N43" s="373">
        <v>850.90305294226323</v>
      </c>
      <c r="O43" s="374">
        <v>22106461.315439999</v>
      </c>
      <c r="P43" s="374">
        <f t="shared" si="0"/>
        <v>0.85463178886457436</v>
      </c>
      <c r="Q43" s="402">
        <f t="shared" si="4"/>
        <v>22203.333874701642</v>
      </c>
      <c r="R43" s="374">
        <f t="shared" si="1"/>
        <v>0.14536821113542558</v>
      </c>
      <c r="S43" s="401">
        <f t="shared" si="5"/>
        <v>3776.6661252983567</v>
      </c>
      <c r="T43" s="371">
        <v>49772.4</v>
      </c>
      <c r="U43" s="372">
        <v>49772.4</v>
      </c>
      <c r="V43" s="373">
        <v>112.37786704920801</v>
      </c>
      <c r="W43" s="374">
        <v>5593316.1499200007</v>
      </c>
      <c r="X43" s="371">
        <v>13093.199999999999</v>
      </c>
      <c r="Y43" s="372">
        <v>13093.199999999999</v>
      </c>
      <c r="Z43" s="373">
        <v>13.771088158738888</v>
      </c>
      <c r="AA43" s="374">
        <v>180307.61147999999</v>
      </c>
      <c r="AB43" s="371">
        <v>0</v>
      </c>
      <c r="AC43" s="372">
        <v>0</v>
      </c>
      <c r="AD43" s="373">
        <v>0</v>
      </c>
      <c r="AE43" s="374">
        <v>0</v>
      </c>
      <c r="AF43" s="374">
        <f t="shared" si="6"/>
        <v>1.4617748101174634E-2</v>
      </c>
      <c r="AG43" s="374">
        <f t="shared" si="7"/>
        <v>0</v>
      </c>
      <c r="AH43" s="374">
        <f t="shared" si="8"/>
        <v>0.98538225189882533</v>
      </c>
      <c r="AI43" s="374">
        <f t="shared" si="9"/>
        <v>0</v>
      </c>
      <c r="AJ43" s="375">
        <v>99402671.860619992</v>
      </c>
      <c r="AK43" s="376">
        <v>2455.0418399999999</v>
      </c>
      <c r="AL43" s="377">
        <v>2455.0418399999999</v>
      </c>
      <c r="AM43" s="373">
        <v>2735.9848383928156</v>
      </c>
      <c r="AN43" s="374">
        <v>6716957.2518600002</v>
      </c>
      <c r="AO43" s="378">
        <v>320.42316</v>
      </c>
      <c r="AP43" s="379">
        <v>320.42316</v>
      </c>
      <c r="AQ43" s="373">
        <v>3157.2025952805661</v>
      </c>
      <c r="AR43" s="374">
        <v>1011640.8323400001</v>
      </c>
      <c r="AS43" s="374">
        <f t="shared" si="2"/>
        <v>0.90355522351315221</v>
      </c>
      <c r="AT43" s="374">
        <f t="shared" si="18"/>
        <v>289.52001995259053</v>
      </c>
      <c r="AU43" s="374">
        <f t="shared" si="3"/>
        <v>9.6444776486847836E-2</v>
      </c>
      <c r="AV43" s="374">
        <f t="shared" si="19"/>
        <v>30.903140047409483</v>
      </c>
      <c r="AW43" s="380">
        <v>132.03744</v>
      </c>
      <c r="AX43" s="381">
        <v>132.03744</v>
      </c>
      <c r="AY43" s="373">
        <v>976.15556405819439</v>
      </c>
      <c r="AZ43" s="374">
        <v>128889.08172</v>
      </c>
      <c r="BA43" s="378">
        <v>156.11616000000009</v>
      </c>
      <c r="BB43" s="379">
        <v>156.11616000000009</v>
      </c>
      <c r="BC43" s="373">
        <v>26333.393572324589</v>
      </c>
      <c r="BD43" s="374">
        <v>4111068.2842799993</v>
      </c>
      <c r="BE43" s="374">
        <f t="shared" si="12"/>
        <v>0</v>
      </c>
      <c r="BF43" s="374">
        <f t="shared" si="13"/>
        <v>0</v>
      </c>
      <c r="BG43" s="374">
        <f t="shared" si="14"/>
        <v>2.2888706095205553E-2</v>
      </c>
      <c r="BH43" s="374">
        <f t="shared" si="15"/>
        <v>3.5732969029520874</v>
      </c>
      <c r="BI43" s="374">
        <f t="shared" si="16"/>
        <v>0.97711129390479445</v>
      </c>
      <c r="BJ43" s="374">
        <f t="shared" si="17"/>
        <v>152.54286309704801</v>
      </c>
      <c r="BK43" s="375">
        <v>11968555.450199999</v>
      </c>
      <c r="BL43" s="382">
        <v>111371227.31081998</v>
      </c>
      <c r="BM43" s="383">
        <v>0.49</v>
      </c>
      <c r="BN43" s="382">
        <v>54571901.382301793</v>
      </c>
      <c r="BO43" s="395"/>
      <c r="BP43" s="395"/>
      <c r="BS43" s="408">
        <v>11139</v>
      </c>
      <c r="BT43" s="400" t="s">
        <v>1373</v>
      </c>
      <c r="BU43" s="400">
        <v>0.8401483340460284</v>
      </c>
      <c r="BV43" s="400">
        <v>0.15985166595397157</v>
      </c>
      <c r="BW43" s="400">
        <v>0</v>
      </c>
      <c r="BX43" s="400">
        <v>1</v>
      </c>
      <c r="BY43" s="407">
        <v>11139</v>
      </c>
      <c r="BZ43" s="406" t="s">
        <v>1373</v>
      </c>
      <c r="CA43" s="406">
        <v>0.87722551241020996</v>
      </c>
      <c r="CB43" s="406">
        <v>0.12277448758979</v>
      </c>
      <c r="CC43" s="406">
        <v>0</v>
      </c>
      <c r="CD43" s="406">
        <v>0.15783500782403953</v>
      </c>
      <c r="CE43" s="406">
        <v>0.84216499217596041</v>
      </c>
    </row>
    <row r="44" spans="1:83" x14ac:dyDescent="0.35">
      <c r="A44" s="365">
        <v>1</v>
      </c>
      <c r="B44" s="366" t="s">
        <v>1255</v>
      </c>
      <c r="C44" s="411">
        <v>15012</v>
      </c>
      <c r="D44" s="367" t="s">
        <v>1350</v>
      </c>
      <c r="E44" s="368" t="s">
        <v>2438</v>
      </c>
      <c r="F44" s="369">
        <v>6</v>
      </c>
      <c r="G44" s="370" t="s">
        <v>6307</v>
      </c>
      <c r="H44" s="371">
        <v>98270.399999999994</v>
      </c>
      <c r="I44" s="372">
        <v>98270.399999999994</v>
      </c>
      <c r="J44" s="373">
        <v>1131.1725289933145</v>
      </c>
      <c r="K44" s="374">
        <v>111160776.8931846</v>
      </c>
      <c r="L44" s="371">
        <v>22610.399999999998</v>
      </c>
      <c r="M44" s="372">
        <v>22610.399999999998</v>
      </c>
      <c r="N44" s="373">
        <v>1076.2535701785639</v>
      </c>
      <c r="O44" s="374">
        <v>24334523.7231654</v>
      </c>
      <c r="P44" s="374">
        <f t="shared" si="0"/>
        <v>0.77847630004884316</v>
      </c>
      <c r="Q44" s="402">
        <f t="shared" si="4"/>
        <v>17601.660534624363</v>
      </c>
      <c r="R44" s="374">
        <f t="shared" si="1"/>
        <v>0.22152369995115684</v>
      </c>
      <c r="S44" s="401">
        <f t="shared" si="5"/>
        <v>5008.7394653756364</v>
      </c>
      <c r="T44" s="371">
        <v>71016</v>
      </c>
      <c r="U44" s="372">
        <v>71016</v>
      </c>
      <c r="V44" s="373">
        <v>361.72540657434098</v>
      </c>
      <c r="W44" s="374">
        <v>25688291.473283399</v>
      </c>
      <c r="X44" s="371">
        <v>6984</v>
      </c>
      <c r="Y44" s="372">
        <v>6984</v>
      </c>
      <c r="Z44" s="373">
        <v>96.897835011340192</v>
      </c>
      <c r="AA44" s="374">
        <v>676734.47971919994</v>
      </c>
      <c r="AB44" s="371">
        <v>2547.6</v>
      </c>
      <c r="AC44" s="372">
        <v>2547.6</v>
      </c>
      <c r="AD44" s="373">
        <v>8980.9053628002821</v>
      </c>
      <c r="AE44" s="374">
        <v>22879754.502269998</v>
      </c>
      <c r="AF44" s="374">
        <f t="shared" si="6"/>
        <v>0</v>
      </c>
      <c r="AG44" s="374">
        <f t="shared" si="7"/>
        <v>0</v>
      </c>
      <c r="AH44" s="374">
        <f t="shared" si="8"/>
        <v>1</v>
      </c>
      <c r="AI44" s="374">
        <f t="shared" si="9"/>
        <v>2547.6</v>
      </c>
      <c r="AJ44" s="375">
        <v>184740081.07162261</v>
      </c>
      <c r="AK44" s="376">
        <v>2441.1378</v>
      </c>
      <c r="AL44" s="377">
        <v>2441.1378</v>
      </c>
      <c r="AM44" s="373">
        <v>8274.9435422292845</v>
      </c>
      <c r="AN44" s="374">
        <v>20200277.473801803</v>
      </c>
      <c r="AO44" s="378">
        <v>104.13083999999999</v>
      </c>
      <c r="AP44" s="379">
        <v>104.13083999999999</v>
      </c>
      <c r="AQ44" s="373">
        <v>13590.106678862863</v>
      </c>
      <c r="AR44" s="374">
        <v>1415149.2241596</v>
      </c>
      <c r="AS44" s="374">
        <f t="shared" si="2"/>
        <v>0.92888908033019513</v>
      </c>
      <c r="AT44" s="374">
        <f t="shared" si="18"/>
        <v>96.726000201610688</v>
      </c>
      <c r="AU44" s="374">
        <f t="shared" si="3"/>
        <v>7.1110919669804859E-2</v>
      </c>
      <c r="AV44" s="374">
        <f t="shared" si="19"/>
        <v>7.4048397983893022</v>
      </c>
      <c r="AW44" s="380">
        <v>64.020119999999991</v>
      </c>
      <c r="AX44" s="381">
        <v>64.020119999999991</v>
      </c>
      <c r="AY44" s="373">
        <v>9838.0699089879872</v>
      </c>
      <c r="AZ44" s="374">
        <v>629834.41614179988</v>
      </c>
      <c r="BA44" s="378">
        <v>64.588319999999413</v>
      </c>
      <c r="BB44" s="379">
        <v>64.588319999999413</v>
      </c>
      <c r="BC44" s="373">
        <v>24726.966805119169</v>
      </c>
      <c r="BD44" s="374">
        <v>1597073.2446384002</v>
      </c>
      <c r="BE44" s="374">
        <f t="shared" si="12"/>
        <v>4.8987289511891421E-2</v>
      </c>
      <c r="BF44" s="374">
        <f t="shared" si="13"/>
        <v>3.1640067309266584</v>
      </c>
      <c r="BG44" s="374">
        <f t="shared" si="14"/>
        <v>0.13752237546533197</v>
      </c>
      <c r="BH44" s="374">
        <f t="shared" si="15"/>
        <v>8.8823391937149303</v>
      </c>
      <c r="BI44" s="374">
        <f t="shared" si="16"/>
        <v>0.81349033502277657</v>
      </c>
      <c r="BJ44" s="374">
        <f t="shared" si="17"/>
        <v>52.541974075357821</v>
      </c>
      <c r="BK44" s="375">
        <v>23842334.358741604</v>
      </c>
      <c r="BL44" s="382">
        <v>208582415.43036422</v>
      </c>
      <c r="BM44" s="383">
        <v>0.45</v>
      </c>
      <c r="BN44" s="382">
        <v>93862086.943663895</v>
      </c>
      <c r="BO44" s="395"/>
      <c r="BP44" s="395"/>
      <c r="BS44" s="408">
        <v>11643</v>
      </c>
      <c r="BT44" s="400" t="s">
        <v>1374</v>
      </c>
      <c r="BU44" s="400">
        <v>0.88402265408894964</v>
      </c>
      <c r="BV44" s="400">
        <v>0.1159773459110503</v>
      </c>
      <c r="BW44" s="400">
        <v>0</v>
      </c>
      <c r="BX44" s="400">
        <v>1</v>
      </c>
      <c r="BY44" s="407">
        <v>11643</v>
      </c>
      <c r="BZ44" s="406" t="s">
        <v>1374</v>
      </c>
      <c r="CA44" s="406">
        <v>0.68814200175800566</v>
      </c>
      <c r="CB44" s="406">
        <v>0.31185799824199439</v>
      </c>
      <c r="CC44" s="406">
        <v>0</v>
      </c>
      <c r="CD44" s="406">
        <v>3.5083137613351426E-2</v>
      </c>
      <c r="CE44" s="406">
        <v>0.96491686238664853</v>
      </c>
    </row>
    <row r="45" spans="1:83" x14ac:dyDescent="0.35">
      <c r="A45" s="365">
        <v>1</v>
      </c>
      <c r="B45" s="366" t="s">
        <v>1255</v>
      </c>
      <c r="C45" s="411">
        <v>28823</v>
      </c>
      <c r="D45" s="367" t="s">
        <v>1351</v>
      </c>
      <c r="E45" s="368" t="s">
        <v>2438</v>
      </c>
      <c r="F45" s="369">
        <v>2</v>
      </c>
      <c r="G45" s="370" t="s">
        <v>2560</v>
      </c>
      <c r="H45" s="371">
        <v>47341.2</v>
      </c>
      <c r="I45" s="372">
        <v>47341.2</v>
      </c>
      <c r="J45" s="373">
        <v>443.01312411733534</v>
      </c>
      <c r="K45" s="374">
        <v>20972772.911463596</v>
      </c>
      <c r="L45" s="371">
        <v>4011.6</v>
      </c>
      <c r="M45" s="372">
        <v>4011.6</v>
      </c>
      <c r="N45" s="373">
        <v>596.05289655025422</v>
      </c>
      <c r="O45" s="374">
        <v>2391125.7998009999</v>
      </c>
      <c r="P45" s="374">
        <f t="shared" si="0"/>
        <v>0.79455071769085317</v>
      </c>
      <c r="Q45" s="402">
        <f t="shared" si="4"/>
        <v>3187.4196590886263</v>
      </c>
      <c r="R45" s="374">
        <f t="shared" si="1"/>
        <v>0.20544928230914677</v>
      </c>
      <c r="S45" s="401">
        <f t="shared" si="5"/>
        <v>824.18034091137315</v>
      </c>
      <c r="T45" s="371">
        <v>1900.8</v>
      </c>
      <c r="U45" s="372">
        <v>1900.8</v>
      </c>
      <c r="V45" s="373">
        <v>181.85985647537879</v>
      </c>
      <c r="W45" s="374">
        <v>345679.2151884</v>
      </c>
      <c r="X45" s="371">
        <v>4996.8</v>
      </c>
      <c r="Y45" s="372">
        <v>4996.8</v>
      </c>
      <c r="Z45" s="373">
        <v>39.265418071565804</v>
      </c>
      <c r="AA45" s="374">
        <v>196201.44102000003</v>
      </c>
      <c r="AB45" s="371">
        <v>0</v>
      </c>
      <c r="AC45" s="372">
        <v>0</v>
      </c>
      <c r="AD45" s="373">
        <v>0</v>
      </c>
      <c r="AE45" s="374">
        <v>0</v>
      </c>
      <c r="AF45" s="374">
        <f t="shared" si="6"/>
        <v>0</v>
      </c>
      <c r="AG45" s="374">
        <f t="shared" si="7"/>
        <v>0</v>
      </c>
      <c r="AH45" s="374">
        <f t="shared" si="8"/>
        <v>1</v>
      </c>
      <c r="AI45" s="374">
        <f t="shared" si="9"/>
        <v>0</v>
      </c>
      <c r="AJ45" s="375">
        <v>23905779.367472995</v>
      </c>
      <c r="AK45" s="376">
        <v>0</v>
      </c>
      <c r="AL45" s="377">
        <v>0</v>
      </c>
      <c r="AM45" s="373">
        <v>0</v>
      </c>
      <c r="AN45" s="374">
        <v>0</v>
      </c>
      <c r="AO45" s="378">
        <v>0</v>
      </c>
      <c r="AP45" s="379">
        <v>0</v>
      </c>
      <c r="AQ45" s="373">
        <v>0</v>
      </c>
      <c r="AR45" s="374">
        <v>0</v>
      </c>
      <c r="AS45" s="374">
        <f t="shared" si="2"/>
        <v>0</v>
      </c>
      <c r="AT45" s="374">
        <f t="shared" si="18"/>
        <v>0</v>
      </c>
      <c r="AU45" s="374">
        <f t="shared" si="3"/>
        <v>0</v>
      </c>
      <c r="AV45" s="374">
        <f t="shared" si="19"/>
        <v>0</v>
      </c>
      <c r="AW45" s="380">
        <v>0</v>
      </c>
      <c r="AX45" s="381">
        <v>0</v>
      </c>
      <c r="AY45" s="373">
        <v>0</v>
      </c>
      <c r="AZ45" s="374">
        <v>0</v>
      </c>
      <c r="BA45" s="378">
        <v>0</v>
      </c>
      <c r="BB45" s="379">
        <v>0</v>
      </c>
      <c r="BC45" s="373">
        <v>0</v>
      </c>
      <c r="BD45" s="374">
        <v>0</v>
      </c>
      <c r="BE45" s="374">
        <f t="shared" si="12"/>
        <v>0</v>
      </c>
      <c r="BF45" s="374">
        <f t="shared" si="13"/>
        <v>0</v>
      </c>
      <c r="BG45" s="374">
        <f t="shared" si="14"/>
        <v>0</v>
      </c>
      <c r="BH45" s="374">
        <f t="shared" si="15"/>
        <v>0</v>
      </c>
      <c r="BI45" s="374">
        <f t="shared" si="16"/>
        <v>0</v>
      </c>
      <c r="BJ45" s="374">
        <f t="shared" si="17"/>
        <v>0</v>
      </c>
      <c r="BK45" s="375">
        <v>0</v>
      </c>
      <c r="BL45" s="382">
        <v>23905779.367472995</v>
      </c>
      <c r="BM45" s="383">
        <v>0.72</v>
      </c>
      <c r="BN45" s="382">
        <v>17212161.144580554</v>
      </c>
      <c r="BO45" s="395"/>
      <c r="BP45" s="395"/>
      <c r="BS45" s="408">
        <v>23736</v>
      </c>
      <c r="BT45" s="400" t="s">
        <v>1375</v>
      </c>
      <c r="BU45" s="400">
        <v>0.85539814007635218</v>
      </c>
      <c r="BV45" s="400">
        <v>0.14460185992364785</v>
      </c>
      <c r="BW45" s="400">
        <v>2.4014697589102612E-2</v>
      </c>
      <c r="BX45" s="400">
        <v>0.97598530241089743</v>
      </c>
      <c r="BY45" s="407">
        <v>23736</v>
      </c>
      <c r="BZ45" s="406" t="s">
        <v>1375</v>
      </c>
      <c r="CA45" s="406">
        <v>0.7076241031958459</v>
      </c>
      <c r="CB45" s="406">
        <v>0.29237589680415405</v>
      </c>
      <c r="CC45" s="406">
        <v>0</v>
      </c>
      <c r="CD45" s="406">
        <v>0</v>
      </c>
      <c r="CE45" s="406">
        <v>1</v>
      </c>
    </row>
    <row r="46" spans="1:83" x14ac:dyDescent="0.35">
      <c r="A46" s="365">
        <v>1</v>
      </c>
      <c r="B46" s="366" t="s">
        <v>1259</v>
      </c>
      <c r="C46" s="411">
        <v>10715</v>
      </c>
      <c r="D46" s="367" t="s">
        <v>1398</v>
      </c>
      <c r="E46" s="368" t="s">
        <v>2427</v>
      </c>
      <c r="F46" s="369">
        <v>17</v>
      </c>
      <c r="G46" s="370" t="s">
        <v>2566</v>
      </c>
      <c r="H46" s="371">
        <v>290619.59999999998</v>
      </c>
      <c r="I46" s="372">
        <v>290619.59999999998</v>
      </c>
      <c r="J46" s="373">
        <v>820.77939447622259</v>
      </c>
      <c r="K46" s="374">
        <v>238534579.310922</v>
      </c>
      <c r="L46" s="371">
        <v>163652.4</v>
      </c>
      <c r="M46" s="372">
        <v>163652.4</v>
      </c>
      <c r="N46" s="373">
        <v>935.0721790382139</v>
      </c>
      <c r="O46" s="374">
        <v>153026806.27283338</v>
      </c>
      <c r="P46" s="374">
        <f t="shared" si="0"/>
        <v>0.88872271805785552</v>
      </c>
      <c r="Q46" s="402">
        <f t="shared" si="4"/>
        <v>145441.60574469139</v>
      </c>
      <c r="R46" s="374">
        <f t="shared" si="1"/>
        <v>0.11127728194214444</v>
      </c>
      <c r="S46" s="401">
        <f t="shared" si="5"/>
        <v>18210.794255308596</v>
      </c>
      <c r="T46" s="371">
        <v>103732.8</v>
      </c>
      <c r="U46" s="372">
        <v>103732.8</v>
      </c>
      <c r="V46" s="373">
        <v>419.28887799305909</v>
      </c>
      <c r="W46" s="374">
        <v>43494009.323078401</v>
      </c>
      <c r="X46" s="371">
        <v>15394.8</v>
      </c>
      <c r="Y46" s="372">
        <v>15394.8</v>
      </c>
      <c r="Z46" s="373">
        <v>11.921030871463092</v>
      </c>
      <c r="AA46" s="374">
        <v>183521.88605999999</v>
      </c>
      <c r="AB46" s="371">
        <v>97.2</v>
      </c>
      <c r="AC46" s="372">
        <v>97.2</v>
      </c>
      <c r="AD46" s="373">
        <v>259060.56754675924</v>
      </c>
      <c r="AE46" s="374">
        <v>25180687.165544998</v>
      </c>
      <c r="AF46" s="374">
        <f t="shared" si="6"/>
        <v>0</v>
      </c>
      <c r="AG46" s="374">
        <f t="shared" si="7"/>
        <v>0</v>
      </c>
      <c r="AH46" s="374">
        <f t="shared" si="8"/>
        <v>1</v>
      </c>
      <c r="AI46" s="374">
        <f t="shared" si="9"/>
        <v>97.2</v>
      </c>
      <c r="AJ46" s="375">
        <v>460419603.95843875</v>
      </c>
      <c r="AK46" s="376">
        <v>31652.330159999998</v>
      </c>
      <c r="AL46" s="377">
        <v>31652.330159999998</v>
      </c>
      <c r="AM46" s="373">
        <v>18200.382833924363</v>
      </c>
      <c r="AN46" s="374">
        <v>576084526.49777031</v>
      </c>
      <c r="AO46" s="378">
        <v>6107.2102799999993</v>
      </c>
      <c r="AP46" s="379">
        <v>6107.2102799999993</v>
      </c>
      <c r="AQ46" s="373">
        <v>21113.731465497141</v>
      </c>
      <c r="AR46" s="374">
        <v>128945997.85524359</v>
      </c>
      <c r="AS46" s="374">
        <f t="shared" si="2"/>
        <v>0.87718451475899917</v>
      </c>
      <c r="AT46" s="374">
        <f t="shared" si="18"/>
        <v>5357.1502859929706</v>
      </c>
      <c r="AU46" s="374">
        <f t="shared" si="3"/>
        <v>0.12281548524100086</v>
      </c>
      <c r="AV46" s="374">
        <f t="shared" si="19"/>
        <v>750.05999400702865</v>
      </c>
      <c r="AW46" s="380">
        <v>2547.28872</v>
      </c>
      <c r="AX46" s="381">
        <v>2547.28872</v>
      </c>
      <c r="AY46" s="373">
        <v>15450.748612319137</v>
      </c>
      <c r="AZ46" s="374">
        <v>39357517.655716196</v>
      </c>
      <c r="BA46" s="378">
        <v>5205.2809199999974</v>
      </c>
      <c r="BB46" s="379">
        <v>5205.2809199999974</v>
      </c>
      <c r="BC46" s="373">
        <v>13831.21318996467</v>
      </c>
      <c r="BD46" s="374">
        <v>71995350.118175402</v>
      </c>
      <c r="BE46" s="374">
        <f t="shared" si="12"/>
        <v>7.9901465446385475E-2</v>
      </c>
      <c r="BF46" s="374">
        <f t="shared" si="13"/>
        <v>415.90957356810941</v>
      </c>
      <c r="BG46" s="374">
        <f t="shared" si="14"/>
        <v>9.6938300279635313E-3</v>
      </c>
      <c r="BH46" s="374">
        <f t="shared" si="15"/>
        <v>50.459108486281607</v>
      </c>
      <c r="BI46" s="374">
        <f t="shared" si="16"/>
        <v>0.91040470452565103</v>
      </c>
      <c r="BJ46" s="374">
        <f t="shared" si="17"/>
        <v>4738.9122379456066</v>
      </c>
      <c r="BK46" s="375">
        <v>816383392.12690544</v>
      </c>
      <c r="BL46" s="382">
        <v>1276802996.0853443</v>
      </c>
      <c r="BM46" s="383">
        <v>0.3</v>
      </c>
      <c r="BN46" s="382">
        <v>383040898.82560331</v>
      </c>
      <c r="BO46" s="395"/>
      <c r="BP46" s="395"/>
      <c r="BS46" s="408">
        <v>10716</v>
      </c>
      <c r="BT46" s="400" t="s">
        <v>1376</v>
      </c>
      <c r="BU46" s="400">
        <v>0.87788215000227621</v>
      </c>
      <c r="BV46" s="400">
        <v>0.12211784999772374</v>
      </c>
      <c r="BW46" s="400">
        <v>1.1475038120156518E-2</v>
      </c>
      <c r="BX46" s="400">
        <v>0.98852496187984351</v>
      </c>
      <c r="BY46" s="407">
        <v>10716</v>
      </c>
      <c r="BZ46" s="406" t="s">
        <v>1376</v>
      </c>
      <c r="CA46" s="406">
        <v>0.87597374770250214</v>
      </c>
      <c r="CB46" s="406">
        <v>0.12402625229749789</v>
      </c>
      <c r="CC46" s="406">
        <v>4.9015285678396497E-2</v>
      </c>
      <c r="CD46" s="406">
        <v>5.9650169018139344E-3</v>
      </c>
      <c r="CE46" s="406">
        <v>0.94501969741978953</v>
      </c>
    </row>
    <row r="47" spans="1:83" x14ac:dyDescent="0.35">
      <c r="A47" s="365">
        <v>1</v>
      </c>
      <c r="B47" s="366" t="s">
        <v>1259</v>
      </c>
      <c r="C47" s="411">
        <v>11166</v>
      </c>
      <c r="D47" s="367" t="s">
        <v>1399</v>
      </c>
      <c r="E47" s="368" t="s">
        <v>2438</v>
      </c>
      <c r="F47" s="369">
        <v>6</v>
      </c>
      <c r="G47" s="370" t="s">
        <v>6307</v>
      </c>
      <c r="H47" s="371">
        <v>83762.399999999994</v>
      </c>
      <c r="I47" s="372">
        <v>83762.399999999994</v>
      </c>
      <c r="J47" s="373">
        <v>434.64540722525857</v>
      </c>
      <c r="K47" s="374">
        <v>36406942.458164997</v>
      </c>
      <c r="L47" s="371">
        <v>21528</v>
      </c>
      <c r="M47" s="372">
        <v>21528</v>
      </c>
      <c r="N47" s="373">
        <v>786.64426466858981</v>
      </c>
      <c r="O47" s="374">
        <v>16934877.729785401</v>
      </c>
      <c r="P47" s="374">
        <f t="shared" si="0"/>
        <v>0.88507846004479762</v>
      </c>
      <c r="Q47" s="402">
        <f t="shared" si="4"/>
        <v>19053.969087844402</v>
      </c>
      <c r="R47" s="374">
        <f t="shared" si="1"/>
        <v>0.11492153995520239</v>
      </c>
      <c r="S47" s="401">
        <f t="shared" si="5"/>
        <v>2474.030912155597</v>
      </c>
      <c r="T47" s="371">
        <v>12844.8</v>
      </c>
      <c r="U47" s="372">
        <v>12844.8</v>
      </c>
      <c r="V47" s="373">
        <v>138.82640626401346</v>
      </c>
      <c r="W47" s="374">
        <v>1783197.4231799999</v>
      </c>
      <c r="X47" s="371">
        <v>579.6</v>
      </c>
      <c r="Y47" s="372">
        <v>579.6</v>
      </c>
      <c r="Z47" s="373">
        <v>69.153979399585936</v>
      </c>
      <c r="AA47" s="374">
        <v>40081.646460000011</v>
      </c>
      <c r="AB47" s="371">
        <v>0</v>
      </c>
      <c r="AC47" s="372">
        <v>0</v>
      </c>
      <c r="AD47" s="373">
        <v>0</v>
      </c>
      <c r="AE47" s="374">
        <v>0</v>
      </c>
      <c r="AF47" s="374">
        <f t="shared" si="6"/>
        <v>0</v>
      </c>
      <c r="AG47" s="374">
        <f t="shared" si="7"/>
        <v>0</v>
      </c>
      <c r="AH47" s="374">
        <f t="shared" si="8"/>
        <v>1</v>
      </c>
      <c r="AI47" s="374">
        <f t="shared" si="9"/>
        <v>0</v>
      </c>
      <c r="AJ47" s="375">
        <v>55165099.257590398</v>
      </c>
      <c r="AK47" s="376">
        <v>2147.9141999999997</v>
      </c>
      <c r="AL47" s="377">
        <v>2147.9141999999997</v>
      </c>
      <c r="AM47" s="373">
        <v>7656.3322807307668</v>
      </c>
      <c r="AN47" s="374">
        <v>16445144.825699998</v>
      </c>
      <c r="AO47" s="378">
        <v>220.91627999999997</v>
      </c>
      <c r="AP47" s="379">
        <v>220.91627999999997</v>
      </c>
      <c r="AQ47" s="373">
        <v>10502.3721557017</v>
      </c>
      <c r="AR47" s="374">
        <v>2320144.9878131999</v>
      </c>
      <c r="AS47" s="374">
        <f t="shared" si="2"/>
        <v>0.94315917241693614</v>
      </c>
      <c r="AT47" s="374">
        <f t="shared" si="18"/>
        <v>208.35921581822811</v>
      </c>
      <c r="AU47" s="374">
        <f t="shared" si="3"/>
        <v>5.6840827583063899E-2</v>
      </c>
      <c r="AV47" s="374">
        <f t="shared" si="19"/>
        <v>12.557064181771866</v>
      </c>
      <c r="AW47" s="380">
        <v>50.545559999999995</v>
      </c>
      <c r="AX47" s="381">
        <v>50.545559999999995</v>
      </c>
      <c r="AY47" s="373">
        <v>8332.7111431745943</v>
      </c>
      <c r="AZ47" s="374">
        <v>421181.55105000001</v>
      </c>
      <c r="BA47" s="378">
        <v>70.830239999999847</v>
      </c>
      <c r="BB47" s="379">
        <v>70.830239999999847</v>
      </c>
      <c r="BC47" s="373">
        <v>13618.083390653514</v>
      </c>
      <c r="BD47" s="374">
        <v>964572.11490000004</v>
      </c>
      <c r="BE47" s="374">
        <f t="shared" si="12"/>
        <v>2.3195945470929971E-2</v>
      </c>
      <c r="BF47" s="374">
        <f t="shared" si="13"/>
        <v>1.6429743847328793</v>
      </c>
      <c r="BG47" s="374">
        <f t="shared" si="14"/>
        <v>0</v>
      </c>
      <c r="BH47" s="374">
        <f t="shared" si="15"/>
        <v>0</v>
      </c>
      <c r="BI47" s="374">
        <f t="shared" si="16"/>
        <v>0.97680405452907004</v>
      </c>
      <c r="BJ47" s="374">
        <f t="shared" si="17"/>
        <v>69.187265615266966</v>
      </c>
      <c r="BK47" s="375">
        <v>20151043.479463197</v>
      </c>
      <c r="BL47" s="382">
        <v>75316142.737053603</v>
      </c>
      <c r="BM47" s="383">
        <v>0.38</v>
      </c>
      <c r="BN47" s="382">
        <v>28620134.240080368</v>
      </c>
      <c r="BO47" s="395"/>
      <c r="BP47" s="395"/>
      <c r="BS47" s="408">
        <v>11173</v>
      </c>
      <c r="BT47" s="400" t="s">
        <v>1377</v>
      </c>
      <c r="BU47" s="400">
        <v>0.76231131289970266</v>
      </c>
      <c r="BV47" s="400">
        <v>0.23768868710029739</v>
      </c>
      <c r="BW47" s="400">
        <v>0</v>
      </c>
      <c r="BX47" s="400">
        <v>1</v>
      </c>
      <c r="BY47" s="407">
        <v>11173</v>
      </c>
      <c r="BZ47" s="406" t="s">
        <v>1377</v>
      </c>
      <c r="CA47" s="406">
        <v>0.91773063612062333</v>
      </c>
      <c r="CB47" s="406">
        <v>8.2269363879376681E-2</v>
      </c>
      <c r="CC47" s="406">
        <v>9.8820248982777303E-2</v>
      </c>
      <c r="CD47" s="406">
        <v>7.5316153572213343E-3</v>
      </c>
      <c r="CE47" s="406">
        <v>0.89364813566000134</v>
      </c>
    </row>
    <row r="48" spans="1:83" x14ac:dyDescent="0.35">
      <c r="A48" s="365">
        <v>1</v>
      </c>
      <c r="B48" s="366" t="s">
        <v>1259</v>
      </c>
      <c r="C48" s="411">
        <v>11167</v>
      </c>
      <c r="D48" s="367" t="s">
        <v>1400</v>
      </c>
      <c r="E48" s="368" t="s">
        <v>2438</v>
      </c>
      <c r="F48" s="369">
        <v>6</v>
      </c>
      <c r="G48" s="370" t="s">
        <v>6307</v>
      </c>
      <c r="H48" s="371">
        <v>86889.599999999991</v>
      </c>
      <c r="I48" s="372">
        <v>86889.599999999991</v>
      </c>
      <c r="J48" s="373">
        <v>435.73268847976055</v>
      </c>
      <c r="K48" s="374">
        <v>37860639.008930996</v>
      </c>
      <c r="L48" s="371">
        <v>12660</v>
      </c>
      <c r="M48" s="372">
        <v>12660</v>
      </c>
      <c r="N48" s="373">
        <v>442.12893772682463</v>
      </c>
      <c r="O48" s="374">
        <v>5597352.3516215999</v>
      </c>
      <c r="P48" s="374">
        <f t="shared" si="0"/>
        <v>0.87698237641610777</v>
      </c>
      <c r="Q48" s="402">
        <f t="shared" si="4"/>
        <v>11102.596885427924</v>
      </c>
      <c r="R48" s="374">
        <f t="shared" si="1"/>
        <v>0.12301762358389225</v>
      </c>
      <c r="S48" s="401">
        <f t="shared" si="5"/>
        <v>1557.4031145720758</v>
      </c>
      <c r="T48" s="371">
        <v>6926.4</v>
      </c>
      <c r="U48" s="372">
        <v>6926.4</v>
      </c>
      <c r="V48" s="373">
        <v>237.04169895729385</v>
      </c>
      <c r="W48" s="374">
        <v>1641845.6236578</v>
      </c>
      <c r="X48" s="371">
        <v>3705.6</v>
      </c>
      <c r="Y48" s="372">
        <v>3705.6</v>
      </c>
      <c r="Z48" s="373">
        <v>12.446518652849742</v>
      </c>
      <c r="AA48" s="374">
        <v>46121.819520000005</v>
      </c>
      <c r="AB48" s="371">
        <v>350.4</v>
      </c>
      <c r="AC48" s="372">
        <v>350.4</v>
      </c>
      <c r="AD48" s="373">
        <v>4876.0736174657541</v>
      </c>
      <c r="AE48" s="374">
        <v>1708576.1955600001</v>
      </c>
      <c r="AF48" s="374">
        <f t="shared" si="6"/>
        <v>0</v>
      </c>
      <c r="AG48" s="374">
        <f t="shared" si="7"/>
        <v>0</v>
      </c>
      <c r="AH48" s="374">
        <f t="shared" si="8"/>
        <v>1</v>
      </c>
      <c r="AI48" s="374">
        <f t="shared" si="9"/>
        <v>350.4</v>
      </c>
      <c r="AJ48" s="375">
        <v>46854534.999290392</v>
      </c>
      <c r="AK48" s="376">
        <v>293653.29239999998</v>
      </c>
      <c r="AL48" s="377">
        <v>293653.29239999998</v>
      </c>
      <c r="AM48" s="373">
        <v>39.030356560692177</v>
      </c>
      <c r="AN48" s="374">
        <v>11461392.707593197</v>
      </c>
      <c r="AO48" s="378">
        <v>121.62599999999998</v>
      </c>
      <c r="AP48" s="379">
        <v>121.62599999999998</v>
      </c>
      <c r="AQ48" s="373">
        <v>11243.907868970451</v>
      </c>
      <c r="AR48" s="374">
        <v>1367551.5384713998</v>
      </c>
      <c r="AS48" s="374">
        <f t="shared" si="2"/>
        <v>0.8362561865673459</v>
      </c>
      <c r="AT48" s="374">
        <f t="shared" si="18"/>
        <v>101.71049494744</v>
      </c>
      <c r="AU48" s="374">
        <f t="shared" si="3"/>
        <v>0.1637438134326541</v>
      </c>
      <c r="AV48" s="374">
        <f t="shared" si="19"/>
        <v>19.915505052559983</v>
      </c>
      <c r="AW48" s="380">
        <v>51.570000000000007</v>
      </c>
      <c r="AX48" s="381">
        <v>51.570000000000007</v>
      </c>
      <c r="AY48" s="373">
        <v>6811.4433749389163</v>
      </c>
      <c r="AZ48" s="374">
        <v>351266.13484559994</v>
      </c>
      <c r="BA48" s="378">
        <v>-292106.33039999998</v>
      </c>
      <c r="BB48" s="379">
        <v>-292106.33039999998</v>
      </c>
      <c r="BC48" s="373">
        <v>-2.5210269709375663</v>
      </c>
      <c r="BD48" s="374">
        <v>736407.93731999991</v>
      </c>
      <c r="BE48" s="374">
        <f t="shared" si="12"/>
        <v>7.2493640032499099E-2</v>
      </c>
      <c r="BF48" s="374">
        <f t="shared" si="13"/>
        <v>-21175.851167231845</v>
      </c>
      <c r="BG48" s="374">
        <f t="shared" si="14"/>
        <v>5.5841180623077023E-3</v>
      </c>
      <c r="BH48" s="374">
        <f t="shared" si="15"/>
        <v>-1631.1562357010614</v>
      </c>
      <c r="BI48" s="374">
        <f t="shared" si="16"/>
        <v>0.92192224190519323</v>
      </c>
      <c r="BJ48" s="374">
        <f t="shared" si="17"/>
        <v>-269299.32299706707</v>
      </c>
      <c r="BK48" s="375">
        <v>13916618.318230195</v>
      </c>
      <c r="BL48" s="382">
        <v>60771153.317520589</v>
      </c>
      <c r="BM48" s="383">
        <v>0.57999999999999996</v>
      </c>
      <c r="BN48" s="382">
        <v>35247268.924161941</v>
      </c>
      <c r="BO48" s="395"/>
      <c r="BP48" s="395"/>
      <c r="BS48" s="408">
        <v>11174</v>
      </c>
      <c r="BT48" s="400" t="s">
        <v>1378</v>
      </c>
      <c r="BU48" s="400">
        <v>0.78519445900109019</v>
      </c>
      <c r="BV48" s="400">
        <v>0.21480554099890978</v>
      </c>
      <c r="BW48" s="400">
        <v>8.9538859737676266E-2</v>
      </c>
      <c r="BX48" s="400">
        <v>0.91046114026232372</v>
      </c>
      <c r="BY48" s="407">
        <v>11174</v>
      </c>
      <c r="BZ48" s="406" t="s">
        <v>1378</v>
      </c>
      <c r="CA48" s="406">
        <v>0.84186850251580569</v>
      </c>
      <c r="CB48" s="406">
        <v>0.15813149748419428</v>
      </c>
      <c r="CC48" s="406">
        <v>6.790438488898147E-2</v>
      </c>
      <c r="CD48" s="406">
        <v>1.6685923180673592E-2</v>
      </c>
      <c r="CE48" s="406">
        <v>0.91540969193034494</v>
      </c>
    </row>
    <row r="49" spans="1:83" x14ac:dyDescent="0.35">
      <c r="A49" s="365">
        <v>1</v>
      </c>
      <c r="B49" s="366" t="s">
        <v>1259</v>
      </c>
      <c r="C49" s="411">
        <v>11169</v>
      </c>
      <c r="D49" s="367" t="s">
        <v>1401</v>
      </c>
      <c r="E49" s="368" t="s">
        <v>2438</v>
      </c>
      <c r="F49" s="369">
        <v>6</v>
      </c>
      <c r="G49" s="370" t="s">
        <v>6307</v>
      </c>
      <c r="H49" s="371">
        <v>95058</v>
      </c>
      <c r="I49" s="372">
        <v>95058</v>
      </c>
      <c r="J49" s="373">
        <v>419.30383075897873</v>
      </c>
      <c r="K49" s="374">
        <v>39858183.544287004</v>
      </c>
      <c r="L49" s="371">
        <v>35324.400000000001</v>
      </c>
      <c r="M49" s="372">
        <v>35324.400000000001</v>
      </c>
      <c r="N49" s="373">
        <v>328.6911598734925</v>
      </c>
      <c r="O49" s="374">
        <v>11610818.007835198</v>
      </c>
      <c r="P49" s="374">
        <f t="shared" si="0"/>
        <v>0.90823479081224068</v>
      </c>
      <c r="Q49" s="402">
        <f t="shared" si="4"/>
        <v>32082.849044567916</v>
      </c>
      <c r="R49" s="374">
        <f t="shared" si="1"/>
        <v>9.1765209187759308E-2</v>
      </c>
      <c r="S49" s="401">
        <f t="shared" si="5"/>
        <v>3241.5509554320852</v>
      </c>
      <c r="T49" s="371">
        <v>6853.2</v>
      </c>
      <c r="U49" s="372">
        <v>6853.2</v>
      </c>
      <c r="V49" s="373">
        <v>364.97535324557873</v>
      </c>
      <c r="W49" s="374">
        <v>2501249.0908626001</v>
      </c>
      <c r="X49" s="371">
        <v>8041.2</v>
      </c>
      <c r="Y49" s="372">
        <v>8041.2</v>
      </c>
      <c r="Z49" s="373">
        <v>7.2366518785255929</v>
      </c>
      <c r="AA49" s="374">
        <v>58191.365085599995</v>
      </c>
      <c r="AB49" s="371">
        <v>3.5999999999999996</v>
      </c>
      <c r="AC49" s="372">
        <v>3.5999999999999996</v>
      </c>
      <c r="AD49" s="373">
        <v>588519.30499733333</v>
      </c>
      <c r="AE49" s="374">
        <v>2118669.4979903996</v>
      </c>
      <c r="AF49" s="374">
        <f t="shared" si="6"/>
        <v>0</v>
      </c>
      <c r="AG49" s="374">
        <f t="shared" si="7"/>
        <v>0</v>
      </c>
      <c r="AH49" s="374">
        <f t="shared" si="8"/>
        <v>1</v>
      </c>
      <c r="AI49" s="374">
        <f t="shared" si="9"/>
        <v>3.5999999999999996</v>
      </c>
      <c r="AJ49" s="375">
        <v>56147111.506060809</v>
      </c>
      <c r="AK49" s="376">
        <v>1259.97252</v>
      </c>
      <c r="AL49" s="377">
        <v>1259.97252</v>
      </c>
      <c r="AM49" s="373">
        <v>8270.5489709804151</v>
      </c>
      <c r="AN49" s="374">
        <v>10420664.4287496</v>
      </c>
      <c r="AO49" s="378">
        <v>234.01452000000003</v>
      </c>
      <c r="AP49" s="379">
        <v>234.01452000000003</v>
      </c>
      <c r="AQ49" s="373">
        <v>13873.119282531699</v>
      </c>
      <c r="AR49" s="374">
        <v>3246511.3498044005</v>
      </c>
      <c r="AS49" s="374">
        <f t="shared" si="2"/>
        <v>0.92316993815603698</v>
      </c>
      <c r="AT49" s="374">
        <f t="shared" si="18"/>
        <v>216.0351699560147</v>
      </c>
      <c r="AU49" s="374">
        <f t="shared" si="3"/>
        <v>7.6830061843963043E-2</v>
      </c>
      <c r="AV49" s="374">
        <f t="shared" si="19"/>
        <v>17.979350043985328</v>
      </c>
      <c r="AW49" s="380">
        <v>66.915359999999993</v>
      </c>
      <c r="AX49" s="381">
        <v>66.915359999999993</v>
      </c>
      <c r="AY49" s="373">
        <v>8812.5264358138393</v>
      </c>
      <c r="AZ49" s="374">
        <v>589693.3789619999</v>
      </c>
      <c r="BA49" s="378">
        <v>57.875879999999881</v>
      </c>
      <c r="BB49" s="379">
        <v>57.875879999999881</v>
      </c>
      <c r="BC49" s="373">
        <v>22807.44544618592</v>
      </c>
      <c r="BD49" s="374">
        <v>1320000.97575</v>
      </c>
      <c r="BE49" s="374">
        <f t="shared" si="12"/>
        <v>4.1590907199612982E-2</v>
      </c>
      <c r="BF49" s="374">
        <f t="shared" si="13"/>
        <v>2.407110354175932</v>
      </c>
      <c r="BG49" s="374">
        <f t="shared" si="14"/>
        <v>7.8709223447415346E-3</v>
      </c>
      <c r="BH49" s="374">
        <f t="shared" si="15"/>
        <v>0.45553655711357877</v>
      </c>
      <c r="BI49" s="374">
        <f t="shared" si="16"/>
        <v>0.95053817045564548</v>
      </c>
      <c r="BJ49" s="374">
        <f t="shared" si="17"/>
        <v>55.013233088710372</v>
      </c>
      <c r="BK49" s="375">
        <v>15576870.133265998</v>
      </c>
      <c r="BL49" s="382">
        <v>71723981.639326811</v>
      </c>
      <c r="BM49" s="383">
        <v>0.44</v>
      </c>
      <c r="BN49" s="382">
        <v>31558551.921303798</v>
      </c>
      <c r="BO49" s="395"/>
      <c r="BP49" s="395"/>
      <c r="BS49" s="408">
        <v>11175</v>
      </c>
      <c r="BT49" s="400" t="s">
        <v>1379</v>
      </c>
      <c r="BU49" s="400">
        <v>0.82824896234454259</v>
      </c>
      <c r="BV49" s="400">
        <v>0.17175103765545743</v>
      </c>
      <c r="BW49" s="400">
        <v>2.4937187186820707E-3</v>
      </c>
      <c r="BX49" s="400">
        <v>0.99750628128131791</v>
      </c>
      <c r="BY49" s="407">
        <v>11175</v>
      </c>
      <c r="BZ49" s="406" t="s">
        <v>1379</v>
      </c>
      <c r="CA49" s="406">
        <v>0.83980486643924379</v>
      </c>
      <c r="CB49" s="406">
        <v>0.16019513356075621</v>
      </c>
      <c r="CC49" s="406">
        <v>2.0110702655674013E-2</v>
      </c>
      <c r="CD49" s="406">
        <v>2.8803711352697114E-2</v>
      </c>
      <c r="CE49" s="406">
        <v>0.95108558599162885</v>
      </c>
    </row>
    <row r="50" spans="1:83" x14ac:dyDescent="0.35">
      <c r="A50" s="365">
        <v>1</v>
      </c>
      <c r="B50" s="366" t="s">
        <v>1259</v>
      </c>
      <c r="C50" s="411">
        <v>11170</v>
      </c>
      <c r="D50" s="367" t="s">
        <v>1402</v>
      </c>
      <c r="E50" s="368" t="s">
        <v>2438</v>
      </c>
      <c r="F50" s="369">
        <v>6</v>
      </c>
      <c r="G50" s="370" t="s">
        <v>6307</v>
      </c>
      <c r="H50" s="371">
        <v>87040.8</v>
      </c>
      <c r="I50" s="372">
        <v>87040.8</v>
      </c>
      <c r="J50" s="373">
        <v>376.53050834849864</v>
      </c>
      <c r="K50" s="374">
        <v>32773516.671060003</v>
      </c>
      <c r="L50" s="371">
        <v>17790</v>
      </c>
      <c r="M50" s="372">
        <v>17790</v>
      </c>
      <c r="N50" s="373">
        <v>328.56716681338952</v>
      </c>
      <c r="O50" s="374">
        <v>5845209.8976101996</v>
      </c>
      <c r="P50" s="374">
        <f t="shared" si="0"/>
        <v>0.89531558748294482</v>
      </c>
      <c r="Q50" s="402">
        <f t="shared" si="4"/>
        <v>15927.664301321589</v>
      </c>
      <c r="R50" s="374">
        <f t="shared" si="1"/>
        <v>0.10468441251705517</v>
      </c>
      <c r="S50" s="401">
        <f t="shared" si="5"/>
        <v>1862.3356986784115</v>
      </c>
      <c r="T50" s="371">
        <v>6655.2</v>
      </c>
      <c r="U50" s="372">
        <v>6655.2</v>
      </c>
      <c r="V50" s="373">
        <v>185.83487779480706</v>
      </c>
      <c r="W50" s="374">
        <v>1236768.2786999999</v>
      </c>
      <c r="X50" s="371">
        <v>4141.2</v>
      </c>
      <c r="Y50" s="372">
        <v>4141.2</v>
      </c>
      <c r="Z50" s="373">
        <v>9.3762627789046658</v>
      </c>
      <c r="AA50" s="374">
        <v>38828.979420000003</v>
      </c>
      <c r="AB50" s="371">
        <v>0</v>
      </c>
      <c r="AC50" s="372">
        <v>0</v>
      </c>
      <c r="AD50" s="373">
        <v>0</v>
      </c>
      <c r="AE50" s="374">
        <v>0</v>
      </c>
      <c r="AF50" s="374">
        <f t="shared" si="6"/>
        <v>1.168335733148349E-2</v>
      </c>
      <c r="AG50" s="374">
        <f t="shared" si="7"/>
        <v>0</v>
      </c>
      <c r="AH50" s="374">
        <f t="shared" si="8"/>
        <v>0.98831664266851649</v>
      </c>
      <c r="AI50" s="374">
        <f t="shared" si="9"/>
        <v>0</v>
      </c>
      <c r="AJ50" s="375">
        <v>39894323.826790206</v>
      </c>
      <c r="AK50" s="376">
        <v>1108.7375999999997</v>
      </c>
      <c r="AL50" s="377">
        <v>1108.7375999999997</v>
      </c>
      <c r="AM50" s="373">
        <v>10022.569871166994</v>
      </c>
      <c r="AN50" s="374">
        <v>11112400.064789999</v>
      </c>
      <c r="AO50" s="378">
        <v>149.5752</v>
      </c>
      <c r="AP50" s="379">
        <v>149.5752</v>
      </c>
      <c r="AQ50" s="373">
        <v>10609.740533189995</v>
      </c>
      <c r="AR50" s="374">
        <v>1586954.0622</v>
      </c>
      <c r="AS50" s="374">
        <f t="shared" si="2"/>
        <v>0.89682394163759682</v>
      </c>
      <c r="AT50" s="374">
        <f t="shared" si="18"/>
        <v>134.14262043523186</v>
      </c>
      <c r="AU50" s="374">
        <f t="shared" si="3"/>
        <v>0.10317605836240318</v>
      </c>
      <c r="AV50" s="374">
        <f t="shared" si="19"/>
        <v>15.432579564768128</v>
      </c>
      <c r="AW50" s="380">
        <v>60.54</v>
      </c>
      <c r="AX50" s="381">
        <v>60.54</v>
      </c>
      <c r="AY50" s="373">
        <v>7960.1408721506432</v>
      </c>
      <c r="AZ50" s="374">
        <v>481906.92839999992</v>
      </c>
      <c r="BA50" s="378">
        <v>221.46959999999999</v>
      </c>
      <c r="BB50" s="379">
        <v>221.46959999999999</v>
      </c>
      <c r="BC50" s="373">
        <v>2677.8066632169835</v>
      </c>
      <c r="BD50" s="374">
        <v>593052.77058000001</v>
      </c>
      <c r="BE50" s="374">
        <f t="shared" si="12"/>
        <v>9.1729036244875786E-2</v>
      </c>
      <c r="BF50" s="374">
        <f t="shared" si="13"/>
        <v>20.315192965538142</v>
      </c>
      <c r="BG50" s="374">
        <f t="shared" si="14"/>
        <v>5.3372483650740855E-2</v>
      </c>
      <c r="BH50" s="374">
        <f t="shared" si="15"/>
        <v>11.820382605136116</v>
      </c>
      <c r="BI50" s="374">
        <f t="shared" si="16"/>
        <v>0.85489848010438341</v>
      </c>
      <c r="BJ50" s="374">
        <f t="shared" si="17"/>
        <v>189.33402442932575</v>
      </c>
      <c r="BK50" s="375">
        <v>13774313.82597</v>
      </c>
      <c r="BL50" s="382">
        <v>53668637.652760208</v>
      </c>
      <c r="BM50" s="383">
        <v>0.51</v>
      </c>
      <c r="BN50" s="382">
        <v>27371005.202907708</v>
      </c>
      <c r="BO50" s="395"/>
      <c r="BP50" s="395"/>
      <c r="BS50" s="408">
        <v>11176</v>
      </c>
      <c r="BT50" s="400" t="s">
        <v>1380</v>
      </c>
      <c r="BU50" s="400">
        <v>0.87286748438442696</v>
      </c>
      <c r="BV50" s="400">
        <v>0.12713251561557307</v>
      </c>
      <c r="BW50" s="400">
        <v>0</v>
      </c>
      <c r="BX50" s="400">
        <v>1</v>
      </c>
      <c r="BY50" s="407">
        <v>11176</v>
      </c>
      <c r="BZ50" s="406" t="s">
        <v>1380</v>
      </c>
      <c r="CA50" s="406">
        <v>0.93214173873074324</v>
      </c>
      <c r="CB50" s="406">
        <v>6.78582612692568E-2</v>
      </c>
      <c r="CC50" s="406">
        <v>7.462092404605028E-2</v>
      </c>
      <c r="CD50" s="406">
        <v>7.31445793769116E-2</v>
      </c>
      <c r="CE50" s="406">
        <v>0.85223449657703798</v>
      </c>
    </row>
    <row r="51" spans="1:83" x14ac:dyDescent="0.35">
      <c r="A51" s="365">
        <v>1</v>
      </c>
      <c r="B51" s="366" t="s">
        <v>1259</v>
      </c>
      <c r="C51" s="411">
        <v>11171</v>
      </c>
      <c r="D51" s="367" t="s">
        <v>1403</v>
      </c>
      <c r="E51" s="368" t="s">
        <v>2438</v>
      </c>
      <c r="F51" s="369">
        <v>6</v>
      </c>
      <c r="G51" s="370" t="s">
        <v>6307</v>
      </c>
      <c r="H51" s="371">
        <v>88626</v>
      </c>
      <c r="I51" s="372">
        <v>88626</v>
      </c>
      <c r="J51" s="373">
        <v>448.56944098042783</v>
      </c>
      <c r="K51" s="374">
        <v>39754915.276331395</v>
      </c>
      <c r="L51" s="371">
        <v>10899.6</v>
      </c>
      <c r="M51" s="372">
        <v>10899.6</v>
      </c>
      <c r="N51" s="373">
        <v>409.03226564802372</v>
      </c>
      <c r="O51" s="374">
        <v>4458288.0826571994</v>
      </c>
      <c r="P51" s="374">
        <f t="shared" si="0"/>
        <v>0.87369735294378092</v>
      </c>
      <c r="Q51" s="402">
        <f t="shared" si="4"/>
        <v>9522.9516681460354</v>
      </c>
      <c r="R51" s="374">
        <f t="shared" si="1"/>
        <v>0.12630264705621908</v>
      </c>
      <c r="S51" s="401">
        <f t="shared" si="5"/>
        <v>1376.6483318539654</v>
      </c>
      <c r="T51" s="371">
        <v>7935.5999999999995</v>
      </c>
      <c r="U51" s="372">
        <v>7935.5999999999995</v>
      </c>
      <c r="V51" s="373">
        <v>145.51801384069259</v>
      </c>
      <c r="W51" s="374">
        <v>1154772.7506341999</v>
      </c>
      <c r="X51" s="371">
        <v>10.799999999999999</v>
      </c>
      <c r="Y51" s="372">
        <v>10.799999999999999</v>
      </c>
      <c r="Z51" s="373">
        <v>2771.8774422222227</v>
      </c>
      <c r="AA51" s="374">
        <v>29936.276376000002</v>
      </c>
      <c r="AB51" s="371">
        <v>8590.7999999999993</v>
      </c>
      <c r="AC51" s="372">
        <v>8590.7999999999993</v>
      </c>
      <c r="AD51" s="373">
        <v>162.59845750405086</v>
      </c>
      <c r="AE51" s="374">
        <v>1396850.8287257999</v>
      </c>
      <c r="AF51" s="374">
        <f t="shared" si="6"/>
        <v>0</v>
      </c>
      <c r="AG51" s="374">
        <f t="shared" si="7"/>
        <v>0</v>
      </c>
      <c r="AH51" s="374">
        <f t="shared" si="8"/>
        <v>1</v>
      </c>
      <c r="AI51" s="374">
        <f t="shared" si="9"/>
        <v>8590.7999999999993</v>
      </c>
      <c r="AJ51" s="375">
        <v>46794763.2147246</v>
      </c>
      <c r="AK51" s="376">
        <v>1351.53936</v>
      </c>
      <c r="AL51" s="377">
        <v>1351.53936</v>
      </c>
      <c r="AM51" s="373">
        <v>8837.5823897226346</v>
      </c>
      <c r="AN51" s="374">
        <v>11944340.446953001</v>
      </c>
      <c r="AO51" s="378">
        <v>73.401600000000016</v>
      </c>
      <c r="AP51" s="379">
        <v>73.401600000000016</v>
      </c>
      <c r="AQ51" s="373">
        <v>11675.228222134119</v>
      </c>
      <c r="AR51" s="374">
        <v>856980.43186979997</v>
      </c>
      <c r="AS51" s="374">
        <f t="shared" si="2"/>
        <v>0.86984104796135331</v>
      </c>
      <c r="AT51" s="374">
        <f t="shared" si="18"/>
        <v>63.847724666040087</v>
      </c>
      <c r="AU51" s="374">
        <f t="shared" si="3"/>
        <v>0.13015895203864666</v>
      </c>
      <c r="AV51" s="374">
        <f t="shared" si="19"/>
        <v>9.5538753339599296</v>
      </c>
      <c r="AW51" s="380">
        <v>32.318879999999993</v>
      </c>
      <c r="AX51" s="381">
        <v>32.318879999999993</v>
      </c>
      <c r="AY51" s="373">
        <v>11457.91926304377</v>
      </c>
      <c r="AZ51" s="374">
        <v>370307.11771199998</v>
      </c>
      <c r="BA51" s="378">
        <v>44.772600000000082</v>
      </c>
      <c r="BB51" s="379">
        <v>44.772600000000082</v>
      </c>
      <c r="BC51" s="373">
        <v>17174.758148068206</v>
      </c>
      <c r="BD51" s="374">
        <v>768958.57666019991</v>
      </c>
      <c r="BE51" s="374">
        <f t="shared" si="12"/>
        <v>0</v>
      </c>
      <c r="BF51" s="374">
        <f t="shared" si="13"/>
        <v>0</v>
      </c>
      <c r="BG51" s="374">
        <f t="shared" si="14"/>
        <v>0</v>
      </c>
      <c r="BH51" s="374">
        <f t="shared" si="15"/>
        <v>0</v>
      </c>
      <c r="BI51" s="374">
        <f t="shared" si="16"/>
        <v>1</v>
      </c>
      <c r="BJ51" s="374">
        <f t="shared" si="17"/>
        <v>44.772600000000082</v>
      </c>
      <c r="BK51" s="375">
        <v>13940586.573194999</v>
      </c>
      <c r="BL51" s="382">
        <v>60735349.787919596</v>
      </c>
      <c r="BM51" s="383">
        <v>0.59</v>
      </c>
      <c r="BN51" s="382">
        <v>35833856.374872558</v>
      </c>
      <c r="BO51" s="395"/>
      <c r="BP51" s="395"/>
      <c r="BS51" s="408">
        <v>11177</v>
      </c>
      <c r="BT51" s="400" t="s">
        <v>1381</v>
      </c>
      <c r="BU51" s="400">
        <v>0.85473173000448099</v>
      </c>
      <c r="BV51" s="400">
        <v>0.14526826999551901</v>
      </c>
      <c r="BW51" s="400">
        <v>0</v>
      </c>
      <c r="BX51" s="400">
        <v>1</v>
      </c>
      <c r="BY51" s="407">
        <v>11177</v>
      </c>
      <c r="BZ51" s="406" t="s">
        <v>1381</v>
      </c>
      <c r="CA51" s="406">
        <v>0.82227872179316874</v>
      </c>
      <c r="CB51" s="406">
        <v>0.17772127820683128</v>
      </c>
      <c r="CC51" s="406">
        <v>6.0408353102242629E-2</v>
      </c>
      <c r="CD51" s="406">
        <v>1.6024761080866312E-2</v>
      </c>
      <c r="CE51" s="406">
        <v>0.92356688581689106</v>
      </c>
    </row>
    <row r="52" spans="1:83" x14ac:dyDescent="0.35">
      <c r="A52" s="365">
        <v>1</v>
      </c>
      <c r="B52" s="366" t="s">
        <v>1259</v>
      </c>
      <c r="C52" s="411">
        <v>11172</v>
      </c>
      <c r="D52" s="367" t="s">
        <v>1404</v>
      </c>
      <c r="E52" s="368" t="s">
        <v>2438</v>
      </c>
      <c r="F52" s="369">
        <v>5</v>
      </c>
      <c r="G52" s="370" t="s">
        <v>2469</v>
      </c>
      <c r="H52" s="371">
        <v>49912.799999999996</v>
      </c>
      <c r="I52" s="372">
        <v>49912.799999999996</v>
      </c>
      <c r="J52" s="373">
        <v>332.30106233128578</v>
      </c>
      <c r="K52" s="374">
        <v>16586076.463928999</v>
      </c>
      <c r="L52" s="371">
        <v>18508.8</v>
      </c>
      <c r="M52" s="372">
        <v>18508.8</v>
      </c>
      <c r="N52" s="373">
        <v>269.33699800246364</v>
      </c>
      <c r="O52" s="374">
        <v>4985104.6286279988</v>
      </c>
      <c r="P52" s="374">
        <f t="shared" si="0"/>
        <v>0.86179761055554538</v>
      </c>
      <c r="Q52" s="402">
        <f t="shared" si="4"/>
        <v>15950.839614250477</v>
      </c>
      <c r="R52" s="374">
        <f t="shared" si="1"/>
        <v>0.13820238944445459</v>
      </c>
      <c r="S52" s="401">
        <f t="shared" si="5"/>
        <v>2557.9603857495213</v>
      </c>
      <c r="T52" s="371">
        <v>4423.2</v>
      </c>
      <c r="U52" s="372">
        <v>4423.2</v>
      </c>
      <c r="V52" s="373">
        <v>162.90326508912099</v>
      </c>
      <c r="W52" s="374">
        <v>720553.72214219999</v>
      </c>
      <c r="X52" s="371">
        <v>2817.6</v>
      </c>
      <c r="Y52" s="372">
        <v>2817.6</v>
      </c>
      <c r="Z52" s="373">
        <v>0.43758517887563886</v>
      </c>
      <c r="AA52" s="374">
        <v>1232.94</v>
      </c>
      <c r="AB52" s="371">
        <v>0</v>
      </c>
      <c r="AC52" s="372">
        <v>0</v>
      </c>
      <c r="AD52" s="373">
        <v>0</v>
      </c>
      <c r="AE52" s="374">
        <v>0</v>
      </c>
      <c r="AF52" s="374">
        <f t="shared" si="6"/>
        <v>0</v>
      </c>
      <c r="AG52" s="374">
        <f t="shared" si="7"/>
        <v>0</v>
      </c>
      <c r="AH52" s="374">
        <f t="shared" si="8"/>
        <v>1</v>
      </c>
      <c r="AI52" s="374">
        <f t="shared" si="9"/>
        <v>0</v>
      </c>
      <c r="AJ52" s="375">
        <v>22292967.7546992</v>
      </c>
      <c r="AK52" s="376">
        <v>607.58375999999998</v>
      </c>
      <c r="AL52" s="377">
        <v>607.58375999999998</v>
      </c>
      <c r="AM52" s="373">
        <v>10127.113059098221</v>
      </c>
      <c r="AN52" s="374">
        <v>6153069.430391999</v>
      </c>
      <c r="AO52" s="378">
        <v>128.78963999999999</v>
      </c>
      <c r="AP52" s="379">
        <v>128.78963999999999</v>
      </c>
      <c r="AQ52" s="373">
        <v>15629.019640674516</v>
      </c>
      <c r="AR52" s="374">
        <v>2012855.8130754002</v>
      </c>
      <c r="AS52" s="374">
        <f t="shared" si="2"/>
        <v>0.90630757443661181</v>
      </c>
      <c r="AT52" s="374">
        <f t="shared" si="18"/>
        <v>116.72302624096443</v>
      </c>
      <c r="AU52" s="374">
        <f t="shared" si="3"/>
        <v>9.3692425563388124E-2</v>
      </c>
      <c r="AV52" s="374">
        <f t="shared" si="19"/>
        <v>12.066613759035553</v>
      </c>
      <c r="AW52" s="380">
        <v>37.566720000000004</v>
      </c>
      <c r="AX52" s="381">
        <v>37.566720000000004</v>
      </c>
      <c r="AY52" s="373">
        <v>8034.6970055676939</v>
      </c>
      <c r="AZ52" s="374">
        <v>301837.21269300004</v>
      </c>
      <c r="BA52" s="378">
        <v>19.409880000000026</v>
      </c>
      <c r="BB52" s="379">
        <v>19.409880000000026</v>
      </c>
      <c r="BC52" s="373">
        <v>27842.447350524541</v>
      </c>
      <c r="BD52" s="374">
        <v>540418.56198</v>
      </c>
      <c r="BE52" s="374">
        <f t="shared" si="12"/>
        <v>2.3056372442775433E-2</v>
      </c>
      <c r="BF52" s="374">
        <f t="shared" si="13"/>
        <v>0.44752142234957865</v>
      </c>
      <c r="BG52" s="374">
        <f t="shared" si="14"/>
        <v>0</v>
      </c>
      <c r="BH52" s="374">
        <f t="shared" si="15"/>
        <v>0</v>
      </c>
      <c r="BI52" s="374">
        <f t="shared" si="16"/>
        <v>0.97694362755722453</v>
      </c>
      <c r="BJ52" s="374">
        <f t="shared" si="17"/>
        <v>18.962358577650445</v>
      </c>
      <c r="BK52" s="375">
        <v>9008181.018140398</v>
      </c>
      <c r="BL52" s="382">
        <v>31301148.772839598</v>
      </c>
      <c r="BM52" s="383">
        <v>0.32</v>
      </c>
      <c r="BN52" s="382">
        <v>10016367.607308671</v>
      </c>
      <c r="BO52" s="395"/>
      <c r="BP52" s="395"/>
      <c r="BS52" s="408">
        <v>11178</v>
      </c>
      <c r="BT52" s="400" t="s">
        <v>1382</v>
      </c>
      <c r="BU52" s="400">
        <v>0.87820036599212814</v>
      </c>
      <c r="BV52" s="400">
        <v>0.12179963400787172</v>
      </c>
      <c r="BW52" s="400">
        <v>3.2476783256556447E-3</v>
      </c>
      <c r="BX52" s="400">
        <v>0.99675232167434435</v>
      </c>
      <c r="BY52" s="407">
        <v>11178</v>
      </c>
      <c r="BZ52" s="406" t="s">
        <v>1382</v>
      </c>
      <c r="CA52" s="406">
        <v>0.83518487518500484</v>
      </c>
      <c r="CB52" s="406">
        <v>0.16481512481499511</v>
      </c>
      <c r="CC52" s="406">
        <v>0</v>
      </c>
      <c r="CD52" s="406">
        <v>4.2481474634545758E-3</v>
      </c>
      <c r="CE52" s="406">
        <v>0.99575185253654541</v>
      </c>
    </row>
    <row r="53" spans="1:83" x14ac:dyDescent="0.35">
      <c r="A53" s="365">
        <v>1</v>
      </c>
      <c r="B53" s="366" t="s">
        <v>1259</v>
      </c>
      <c r="C53" s="411">
        <v>11452</v>
      </c>
      <c r="D53" s="367" t="s">
        <v>1405</v>
      </c>
      <c r="E53" s="368" t="s">
        <v>2438</v>
      </c>
      <c r="F53" s="369">
        <v>9</v>
      </c>
      <c r="G53" s="370" t="s">
        <v>2511</v>
      </c>
      <c r="H53" s="371">
        <v>89350.8</v>
      </c>
      <c r="I53" s="372">
        <v>89350.8</v>
      </c>
      <c r="J53" s="373">
        <v>315.92097923846677</v>
      </c>
      <c r="K53" s="374">
        <v>28227792.231740396</v>
      </c>
      <c r="L53" s="371">
        <v>18516</v>
      </c>
      <c r="M53" s="372">
        <v>18516</v>
      </c>
      <c r="N53" s="373">
        <v>358.87609277090087</v>
      </c>
      <c r="O53" s="374">
        <v>6644949.7337460006</v>
      </c>
      <c r="P53" s="374">
        <f t="shared" si="0"/>
        <v>0.89786431467805849</v>
      </c>
      <c r="Q53" s="402">
        <f t="shared" si="4"/>
        <v>16624.855650578931</v>
      </c>
      <c r="R53" s="374">
        <f t="shared" si="1"/>
        <v>0.10213568532194144</v>
      </c>
      <c r="S53" s="401">
        <f t="shared" si="5"/>
        <v>1891.1443494210675</v>
      </c>
      <c r="T53" s="371">
        <v>7198.8</v>
      </c>
      <c r="U53" s="372">
        <v>7198.8</v>
      </c>
      <c r="V53" s="373">
        <v>294.83370538006335</v>
      </c>
      <c r="W53" s="374">
        <v>2122448.8782899999</v>
      </c>
      <c r="X53" s="371">
        <v>6576</v>
      </c>
      <c r="Y53" s="372">
        <v>6576</v>
      </c>
      <c r="Z53" s="373">
        <v>6.9860975273722623</v>
      </c>
      <c r="AA53" s="374">
        <v>45940.577339999996</v>
      </c>
      <c r="AB53" s="371">
        <v>0</v>
      </c>
      <c r="AC53" s="372">
        <v>0</v>
      </c>
      <c r="AD53" s="373">
        <v>0</v>
      </c>
      <c r="AE53" s="374">
        <v>0</v>
      </c>
      <c r="AF53" s="374">
        <f t="shared" si="6"/>
        <v>7.262852127417267E-3</v>
      </c>
      <c r="AG53" s="374">
        <f t="shared" si="7"/>
        <v>0</v>
      </c>
      <c r="AH53" s="374">
        <f t="shared" si="8"/>
        <v>0.99273714787258271</v>
      </c>
      <c r="AI53" s="374">
        <f t="shared" si="9"/>
        <v>0</v>
      </c>
      <c r="AJ53" s="375">
        <v>37041131.421116397</v>
      </c>
      <c r="AK53" s="376">
        <v>1297.74468</v>
      </c>
      <c r="AL53" s="377">
        <v>1297.74468</v>
      </c>
      <c r="AM53" s="373">
        <v>9223.9287293683992</v>
      </c>
      <c r="AN53" s="374">
        <v>11970304.437237</v>
      </c>
      <c r="AO53" s="378">
        <v>169.67100000000002</v>
      </c>
      <c r="AP53" s="379">
        <v>169.67100000000002</v>
      </c>
      <c r="AQ53" s="373">
        <v>10819.238341266331</v>
      </c>
      <c r="AR53" s="374">
        <v>1835710.9886009998</v>
      </c>
      <c r="AS53" s="374">
        <f t="shared" si="2"/>
        <v>0.91613008933539475</v>
      </c>
      <c r="AT53" s="374">
        <f t="shared" si="18"/>
        <v>155.44070838762579</v>
      </c>
      <c r="AU53" s="374">
        <f t="shared" si="3"/>
        <v>8.3869910664605224E-2</v>
      </c>
      <c r="AV53" s="374">
        <f t="shared" si="19"/>
        <v>14.230291612374234</v>
      </c>
      <c r="AW53" s="380">
        <v>67.988759999999985</v>
      </c>
      <c r="AX53" s="381">
        <v>67.988759999999985</v>
      </c>
      <c r="AY53" s="373">
        <v>10882.979409317071</v>
      </c>
      <c r="AZ53" s="374">
        <v>739920.27514499996</v>
      </c>
      <c r="BA53" s="378">
        <v>72.932279999999807</v>
      </c>
      <c r="BB53" s="379">
        <v>72.932279999999807</v>
      </c>
      <c r="BC53" s="373">
        <v>19949.150248696511</v>
      </c>
      <c r="BD53" s="374">
        <v>1454937.0116999997</v>
      </c>
      <c r="BE53" s="374">
        <f t="shared" si="12"/>
        <v>0.22932373651502175</v>
      </c>
      <c r="BF53" s="374">
        <f t="shared" si="13"/>
        <v>16.725102962159745</v>
      </c>
      <c r="BG53" s="374">
        <f t="shared" si="14"/>
        <v>4.26962784202377E-3</v>
      </c>
      <c r="BH53" s="374">
        <f t="shared" si="15"/>
        <v>0.31139369327027255</v>
      </c>
      <c r="BI53" s="374">
        <f t="shared" si="16"/>
        <v>0.76640663564295453</v>
      </c>
      <c r="BJ53" s="374">
        <f t="shared" si="17"/>
        <v>55.895783344569793</v>
      </c>
      <c r="BK53" s="375">
        <v>16000872.712683</v>
      </c>
      <c r="BL53" s="382">
        <v>53042004.133799396</v>
      </c>
      <c r="BM53" s="383">
        <v>0.36</v>
      </c>
      <c r="BN53" s="382">
        <v>19095121.488167781</v>
      </c>
      <c r="BO53" s="395"/>
      <c r="BP53" s="395"/>
      <c r="BS53" s="408">
        <v>11179</v>
      </c>
      <c r="BT53" s="400" t="s">
        <v>1383</v>
      </c>
      <c r="BU53" s="400">
        <v>0.89694122983027857</v>
      </c>
      <c r="BV53" s="400">
        <v>0.10305877016972138</v>
      </c>
      <c r="BW53" s="400">
        <v>0</v>
      </c>
      <c r="BX53" s="400">
        <v>1</v>
      </c>
      <c r="BY53" s="407">
        <v>11179</v>
      </c>
      <c r="BZ53" s="406" t="s">
        <v>1383</v>
      </c>
      <c r="CA53" s="406">
        <v>0.87489145946952784</v>
      </c>
      <c r="CB53" s="406">
        <v>0.12510854053047216</v>
      </c>
      <c r="CC53" s="406">
        <v>0</v>
      </c>
      <c r="CD53" s="406">
        <v>2.600482503685449E-2</v>
      </c>
      <c r="CE53" s="406">
        <v>0.97399517496314547</v>
      </c>
    </row>
    <row r="54" spans="1:83" x14ac:dyDescent="0.35">
      <c r="A54" s="365">
        <v>1</v>
      </c>
      <c r="B54" s="366" t="s">
        <v>1260</v>
      </c>
      <c r="C54" s="411">
        <v>10719</v>
      </c>
      <c r="D54" s="367" t="s">
        <v>1406</v>
      </c>
      <c r="E54" s="368" t="s">
        <v>2427</v>
      </c>
      <c r="F54" s="369">
        <v>16</v>
      </c>
      <c r="G54" s="370" t="s">
        <v>2759</v>
      </c>
      <c r="H54" s="371">
        <v>119226</v>
      </c>
      <c r="I54" s="372">
        <v>119226</v>
      </c>
      <c r="J54" s="373">
        <v>497.41592095049566</v>
      </c>
      <c r="K54" s="374">
        <v>59304910.591243796</v>
      </c>
      <c r="L54" s="371">
        <v>38982</v>
      </c>
      <c r="M54" s="372">
        <v>38982</v>
      </c>
      <c r="N54" s="373">
        <v>1245.6049698826382</v>
      </c>
      <c r="O54" s="374">
        <v>48556172.935965002</v>
      </c>
      <c r="P54" s="374">
        <f t="shared" si="0"/>
        <v>0.88164521921098593</v>
      </c>
      <c r="Q54" s="402">
        <f t="shared" si="4"/>
        <v>34368.293935282651</v>
      </c>
      <c r="R54" s="374">
        <f t="shared" si="1"/>
        <v>0.11835478078901417</v>
      </c>
      <c r="S54" s="401">
        <f t="shared" si="5"/>
        <v>4613.7060647173503</v>
      </c>
      <c r="T54" s="371">
        <v>23904</v>
      </c>
      <c r="U54" s="372">
        <v>23904</v>
      </c>
      <c r="V54" s="373">
        <v>306.43363927693275</v>
      </c>
      <c r="W54" s="374">
        <v>7324989.7132758005</v>
      </c>
      <c r="X54" s="371">
        <v>7182</v>
      </c>
      <c r="Y54" s="372">
        <v>7182</v>
      </c>
      <c r="Z54" s="373">
        <v>171.32614588888887</v>
      </c>
      <c r="AA54" s="374">
        <v>1230464.3797739998</v>
      </c>
      <c r="AB54" s="371">
        <v>1.2</v>
      </c>
      <c r="AC54" s="372">
        <v>1.2</v>
      </c>
      <c r="AD54" s="373">
        <v>25147925.340021994</v>
      </c>
      <c r="AE54" s="374">
        <v>30177510.40802639</v>
      </c>
      <c r="AF54" s="374">
        <f t="shared" si="6"/>
        <v>8.4584292013733953E-3</v>
      </c>
      <c r="AG54" s="374">
        <f t="shared" si="7"/>
        <v>1.0150115041648073E-2</v>
      </c>
      <c r="AH54" s="374">
        <f t="shared" si="8"/>
        <v>0.99154157079862659</v>
      </c>
      <c r="AI54" s="374">
        <f t="shared" si="9"/>
        <v>1.1898498849583519</v>
      </c>
      <c r="AJ54" s="375">
        <v>146594048.028285</v>
      </c>
      <c r="AK54" s="376">
        <v>6176.2816799999991</v>
      </c>
      <c r="AL54" s="377">
        <v>6176.2816799999991</v>
      </c>
      <c r="AM54" s="373">
        <v>13434.257364055491</v>
      </c>
      <c r="AN54" s="374">
        <v>82973757.642021015</v>
      </c>
      <c r="AO54" s="378">
        <v>1330.2678000000001</v>
      </c>
      <c r="AP54" s="379">
        <v>1330.2678000000001</v>
      </c>
      <c r="AQ54" s="373">
        <v>21970.604415074464</v>
      </c>
      <c r="AR54" s="374">
        <v>29226787.599911395</v>
      </c>
      <c r="AS54" s="374">
        <f t="shared" si="2"/>
        <v>0.85197737112212524</v>
      </c>
      <c r="AT54" s="374">
        <f t="shared" si="18"/>
        <v>1133.3580631324132</v>
      </c>
      <c r="AU54" s="374">
        <f t="shared" si="3"/>
        <v>0.14802262887787479</v>
      </c>
      <c r="AV54" s="374">
        <f t="shared" si="19"/>
        <v>196.90973686758699</v>
      </c>
      <c r="AW54" s="380">
        <v>569.77283999999997</v>
      </c>
      <c r="AX54" s="381">
        <v>569.77283999999997</v>
      </c>
      <c r="AY54" s="373">
        <v>12850.518729719022</v>
      </c>
      <c r="AZ54" s="374">
        <v>7321876.5521051995</v>
      </c>
      <c r="BA54" s="378">
        <v>2935.2501599999982</v>
      </c>
      <c r="BB54" s="379">
        <v>2935.2501599999982</v>
      </c>
      <c r="BC54" s="373">
        <v>14999.803919472275</v>
      </c>
      <c r="BD54" s="374">
        <v>44028176.854599595</v>
      </c>
      <c r="BE54" s="374">
        <f t="shared" si="12"/>
        <v>1.3826749866488625E-2</v>
      </c>
      <c r="BF54" s="374">
        <f t="shared" si="13"/>
        <v>40.58496975789069</v>
      </c>
      <c r="BG54" s="374">
        <f t="shared" si="14"/>
        <v>1.1550378461065344E-2</v>
      </c>
      <c r="BH54" s="374">
        <f t="shared" si="15"/>
        <v>33.903250225902582</v>
      </c>
      <c r="BI54" s="374">
        <f t="shared" si="16"/>
        <v>0.97462287167244599</v>
      </c>
      <c r="BJ54" s="374">
        <f t="shared" si="17"/>
        <v>2860.7619400162048</v>
      </c>
      <c r="BK54" s="375">
        <v>163550598.64863721</v>
      </c>
      <c r="BL54" s="382">
        <v>310144646.6769222</v>
      </c>
      <c r="BM54" s="383">
        <v>0.21</v>
      </c>
      <c r="BN54" s="382">
        <v>65130375.802153662</v>
      </c>
      <c r="BO54" s="395"/>
      <c r="BP54" s="395"/>
      <c r="BS54" s="408">
        <v>11180</v>
      </c>
      <c r="BT54" s="400" t="s">
        <v>1384</v>
      </c>
      <c r="BU54" s="400">
        <v>0.85824433212700835</v>
      </c>
      <c r="BV54" s="400">
        <v>0.14175566787299163</v>
      </c>
      <c r="BW54" s="400">
        <v>0</v>
      </c>
      <c r="BX54" s="400">
        <v>1</v>
      </c>
      <c r="BY54" s="407">
        <v>11180</v>
      </c>
      <c r="BZ54" s="406" t="s">
        <v>1384</v>
      </c>
      <c r="CA54" s="406">
        <v>0.91878470845007543</v>
      </c>
      <c r="CB54" s="406">
        <v>8.1215291549924629E-2</v>
      </c>
      <c r="CC54" s="406">
        <v>8.3345725718150659E-3</v>
      </c>
      <c r="CD54" s="406">
        <v>0</v>
      </c>
      <c r="CE54" s="406">
        <v>0.99166542742818498</v>
      </c>
    </row>
    <row r="55" spans="1:83" x14ac:dyDescent="0.35">
      <c r="A55" s="365">
        <v>1</v>
      </c>
      <c r="B55" s="366" t="s">
        <v>1260</v>
      </c>
      <c r="C55" s="411">
        <v>11203</v>
      </c>
      <c r="D55" s="367" t="s">
        <v>1407</v>
      </c>
      <c r="E55" s="368" t="s">
        <v>2438</v>
      </c>
      <c r="F55" s="369">
        <v>5</v>
      </c>
      <c r="G55" s="370" t="s">
        <v>2469</v>
      </c>
      <c r="H55" s="371">
        <v>53148</v>
      </c>
      <c r="I55" s="372">
        <v>53148</v>
      </c>
      <c r="J55" s="373">
        <v>406.74209004560851</v>
      </c>
      <c r="K55" s="374">
        <v>21617528.601744</v>
      </c>
      <c r="L55" s="371">
        <v>10711.199999999999</v>
      </c>
      <c r="M55" s="372">
        <v>10711.199999999999</v>
      </c>
      <c r="N55" s="373">
        <v>313.15757441743222</v>
      </c>
      <c r="O55" s="374">
        <v>3354293.4110999997</v>
      </c>
      <c r="P55" s="374">
        <f t="shared" si="0"/>
        <v>0.85455447673553109</v>
      </c>
      <c r="Q55" s="402">
        <f t="shared" si="4"/>
        <v>9153.3039112096194</v>
      </c>
      <c r="R55" s="374">
        <f t="shared" si="1"/>
        <v>0.14544552326446897</v>
      </c>
      <c r="S55" s="401">
        <f t="shared" si="5"/>
        <v>1557.8960887903797</v>
      </c>
      <c r="T55" s="371">
        <v>7843.2</v>
      </c>
      <c r="U55" s="372">
        <v>7843.2</v>
      </c>
      <c r="V55" s="373">
        <v>123.17138509791923</v>
      </c>
      <c r="W55" s="374">
        <v>966057.80760000006</v>
      </c>
      <c r="X55" s="371">
        <v>6501.5999999999995</v>
      </c>
      <c r="Y55" s="372">
        <v>6501.5999999999995</v>
      </c>
      <c r="Z55" s="373">
        <v>50.477795478036178</v>
      </c>
      <c r="AA55" s="374">
        <v>328186.43507999997</v>
      </c>
      <c r="AB55" s="371">
        <v>0</v>
      </c>
      <c r="AC55" s="372">
        <v>0</v>
      </c>
      <c r="AD55" s="373">
        <v>0</v>
      </c>
      <c r="AE55" s="374">
        <v>0</v>
      </c>
      <c r="AF55" s="374">
        <f t="shared" si="6"/>
        <v>0</v>
      </c>
      <c r="AG55" s="374">
        <f t="shared" si="7"/>
        <v>0</v>
      </c>
      <c r="AH55" s="374">
        <f t="shared" si="8"/>
        <v>1</v>
      </c>
      <c r="AI55" s="374">
        <f t="shared" si="9"/>
        <v>0</v>
      </c>
      <c r="AJ55" s="375">
        <v>26266066.255523998</v>
      </c>
      <c r="AK55" s="376">
        <v>1190.97552</v>
      </c>
      <c r="AL55" s="377">
        <v>1190.97552</v>
      </c>
      <c r="AM55" s="373">
        <v>19055.548419498999</v>
      </c>
      <c r="AN55" s="374">
        <v>22694691.687797997</v>
      </c>
      <c r="AO55" s="378">
        <v>140.61348000000001</v>
      </c>
      <c r="AP55" s="379">
        <v>140.61348000000001</v>
      </c>
      <c r="AQ55" s="373">
        <v>20403.428822329119</v>
      </c>
      <c r="AR55" s="374">
        <v>2868997.1306399992</v>
      </c>
      <c r="AS55" s="374">
        <f t="shared" si="2"/>
        <v>0.8228032674446788</v>
      </c>
      <c r="AT55" s="374">
        <f t="shared" si="18"/>
        <v>115.69723079076699</v>
      </c>
      <c r="AU55" s="374">
        <f t="shared" si="3"/>
        <v>0.1771967325553212</v>
      </c>
      <c r="AV55" s="374">
        <f t="shared" si="19"/>
        <v>24.916249209233008</v>
      </c>
      <c r="AW55" s="380">
        <v>52.994759999999999</v>
      </c>
      <c r="AX55" s="381">
        <v>52.994759999999999</v>
      </c>
      <c r="AY55" s="373">
        <v>10454.20132443283</v>
      </c>
      <c r="AZ55" s="374">
        <v>554017.89017999999</v>
      </c>
      <c r="BA55" s="378">
        <v>131.07191999999989</v>
      </c>
      <c r="BB55" s="379">
        <v>131.07191999999989</v>
      </c>
      <c r="BC55" s="373">
        <v>13364.946253247846</v>
      </c>
      <c r="BD55" s="374">
        <v>1751769.1661100001</v>
      </c>
      <c r="BE55" s="374">
        <f t="shared" si="12"/>
        <v>4.2222686624972576E-2</v>
      </c>
      <c r="BF55" s="374">
        <f t="shared" si="13"/>
        <v>5.5342086034934708</v>
      </c>
      <c r="BG55" s="374">
        <f t="shared" si="14"/>
        <v>7.3566612035949983E-2</v>
      </c>
      <c r="BH55" s="374">
        <f t="shared" si="15"/>
        <v>9.6425170874470645</v>
      </c>
      <c r="BI55" s="374">
        <f t="shared" si="16"/>
        <v>0.88421070133907742</v>
      </c>
      <c r="BJ55" s="374">
        <f t="shared" si="17"/>
        <v>115.89519430905935</v>
      </c>
      <c r="BK55" s="375">
        <v>27869475.874727998</v>
      </c>
      <c r="BL55" s="382">
        <v>54135542.130251996</v>
      </c>
      <c r="BM55" s="383">
        <v>0.46</v>
      </c>
      <c r="BN55" s="382">
        <v>24902349.379915919</v>
      </c>
      <c r="BO55" s="395"/>
      <c r="BP55" s="395"/>
      <c r="BS55" s="408">
        <v>11181</v>
      </c>
      <c r="BT55" s="400" t="s">
        <v>1385</v>
      </c>
      <c r="BU55" s="400">
        <v>0.73487535516114511</v>
      </c>
      <c r="BV55" s="400">
        <v>0.26512464483885489</v>
      </c>
      <c r="BW55" s="400">
        <v>0</v>
      </c>
      <c r="BX55" s="400">
        <v>1</v>
      </c>
      <c r="BY55" s="407">
        <v>11181</v>
      </c>
      <c r="BZ55" s="406" t="s">
        <v>1385</v>
      </c>
      <c r="CA55" s="406">
        <v>0.80341849543577737</v>
      </c>
      <c r="CB55" s="406">
        <v>0.19658150456422266</v>
      </c>
      <c r="CC55" s="406">
        <v>5.2142685927786196E-2</v>
      </c>
      <c r="CD55" s="406">
        <v>0</v>
      </c>
      <c r="CE55" s="406">
        <v>0.94785731407221385</v>
      </c>
    </row>
    <row r="56" spans="1:83" x14ac:dyDescent="0.35">
      <c r="A56" s="365">
        <v>1</v>
      </c>
      <c r="B56" s="366" t="s">
        <v>1260</v>
      </c>
      <c r="C56" s="411">
        <v>11204</v>
      </c>
      <c r="D56" s="367" t="s">
        <v>1408</v>
      </c>
      <c r="E56" s="368" t="s">
        <v>2438</v>
      </c>
      <c r="F56" s="369">
        <v>9</v>
      </c>
      <c r="G56" s="370" t="s">
        <v>2511</v>
      </c>
      <c r="H56" s="371">
        <v>67455.599999999991</v>
      </c>
      <c r="I56" s="372">
        <v>67455.599999999991</v>
      </c>
      <c r="J56" s="373">
        <v>572.17847217117924</v>
      </c>
      <c r="K56" s="374">
        <v>38596642.147390194</v>
      </c>
      <c r="L56" s="371">
        <v>13934.4</v>
      </c>
      <c r="M56" s="372">
        <v>13934.4</v>
      </c>
      <c r="N56" s="373">
        <v>651.8993720074493</v>
      </c>
      <c r="O56" s="374">
        <v>9083826.6093006022</v>
      </c>
      <c r="P56" s="374">
        <f t="shared" si="0"/>
        <v>0.90351837613588271</v>
      </c>
      <c r="Q56" s="402">
        <f t="shared" si="4"/>
        <v>12589.986460427843</v>
      </c>
      <c r="R56" s="374">
        <f t="shared" si="1"/>
        <v>9.6481623864117252E-2</v>
      </c>
      <c r="S56" s="401">
        <f t="shared" si="5"/>
        <v>1344.4135395721555</v>
      </c>
      <c r="T56" s="371">
        <v>5936.4</v>
      </c>
      <c r="U56" s="372">
        <v>5936.4</v>
      </c>
      <c r="V56" s="373">
        <v>228.34484952213464</v>
      </c>
      <c r="W56" s="374">
        <v>1355546.3647032001</v>
      </c>
      <c r="X56" s="371">
        <v>22575.599999999999</v>
      </c>
      <c r="Y56" s="372">
        <v>22575.599999999999</v>
      </c>
      <c r="Z56" s="373">
        <v>24.033147230478924</v>
      </c>
      <c r="AA56" s="374">
        <v>542562.71861639991</v>
      </c>
      <c r="AB56" s="371">
        <v>6962.4</v>
      </c>
      <c r="AC56" s="372">
        <v>6962.4</v>
      </c>
      <c r="AD56" s="373">
        <v>1579.5103689938815</v>
      </c>
      <c r="AE56" s="374">
        <v>10997182.993083</v>
      </c>
      <c r="AF56" s="374">
        <f t="shared" si="6"/>
        <v>9.9557379438774314E-5</v>
      </c>
      <c r="AG56" s="374">
        <f t="shared" si="7"/>
        <v>0.69315829860452227</v>
      </c>
      <c r="AH56" s="374">
        <f t="shared" si="8"/>
        <v>0.99990044262056121</v>
      </c>
      <c r="AI56" s="374">
        <f t="shared" si="9"/>
        <v>6961.7068417013952</v>
      </c>
      <c r="AJ56" s="375">
        <v>60575760.833093405</v>
      </c>
      <c r="AK56" s="376">
        <v>1311.9967199999996</v>
      </c>
      <c r="AL56" s="377">
        <v>1311.9967199999996</v>
      </c>
      <c r="AM56" s="373">
        <v>16043.982021423808</v>
      </c>
      <c r="AN56" s="374">
        <v>21049651.787847001</v>
      </c>
      <c r="AO56" s="378">
        <v>177.77724000000001</v>
      </c>
      <c r="AP56" s="379">
        <v>177.77724000000001</v>
      </c>
      <c r="AQ56" s="373">
        <v>16515.628833269093</v>
      </c>
      <c r="AR56" s="374">
        <v>2936102.9108429998</v>
      </c>
      <c r="AS56" s="374">
        <f t="shared" si="2"/>
        <v>0.92480232446395816</v>
      </c>
      <c r="AT56" s="374">
        <f t="shared" si="18"/>
        <v>164.40880478878697</v>
      </c>
      <c r="AU56" s="374">
        <f t="shared" si="3"/>
        <v>7.5197675536041869E-2</v>
      </c>
      <c r="AV56" s="374">
        <f t="shared" si="19"/>
        <v>13.368435211213045</v>
      </c>
      <c r="AW56" s="380">
        <v>47.159640000000003</v>
      </c>
      <c r="AX56" s="381">
        <v>47.159640000000003</v>
      </c>
      <c r="AY56" s="373">
        <v>10035.452651674184</v>
      </c>
      <c r="AZ56" s="374">
        <v>473268.33428999997</v>
      </c>
      <c r="BA56" s="378">
        <v>303.33300000000042</v>
      </c>
      <c r="BB56" s="379">
        <v>303.33300000000042</v>
      </c>
      <c r="BC56" s="373">
        <v>13906.0780611684</v>
      </c>
      <c r="BD56" s="374">
        <v>4218172.3765284</v>
      </c>
      <c r="BE56" s="374">
        <f t="shared" si="12"/>
        <v>7.1211300054419731E-3</v>
      </c>
      <c r="BF56" s="374">
        <f t="shared" si="13"/>
        <v>2.1600737279407332</v>
      </c>
      <c r="BG56" s="374">
        <f t="shared" si="14"/>
        <v>4.4924154898661313E-2</v>
      </c>
      <c r="BH56" s="374">
        <f t="shared" si="15"/>
        <v>13.626978677875652</v>
      </c>
      <c r="BI56" s="374">
        <f t="shared" si="16"/>
        <v>0.94795471509589679</v>
      </c>
      <c r="BJ56" s="374">
        <f t="shared" si="17"/>
        <v>287.54594759418404</v>
      </c>
      <c r="BK56" s="375">
        <v>28677195.409508403</v>
      </c>
      <c r="BL56" s="382">
        <v>89252956.242601812</v>
      </c>
      <c r="BM56" s="383">
        <v>0.34</v>
      </c>
      <c r="BN56" s="382">
        <v>30346005.122484617</v>
      </c>
      <c r="BO56" s="395"/>
      <c r="BP56" s="395"/>
      <c r="BS56" s="408">
        <v>11182</v>
      </c>
      <c r="BT56" s="400" t="s">
        <v>1386</v>
      </c>
      <c r="BU56" s="400">
        <v>0.80199491610228557</v>
      </c>
      <c r="BV56" s="400">
        <v>0.19800508389771448</v>
      </c>
      <c r="BW56" s="400">
        <v>0</v>
      </c>
      <c r="BX56" s="400">
        <v>1</v>
      </c>
      <c r="BY56" s="407">
        <v>11182</v>
      </c>
      <c r="BZ56" s="406" t="s">
        <v>1386</v>
      </c>
      <c r="CA56" s="406">
        <v>0.89386946958523494</v>
      </c>
      <c r="CB56" s="406">
        <v>0.1061305304147651</v>
      </c>
      <c r="CC56" s="406">
        <v>0</v>
      </c>
      <c r="CD56" s="406">
        <v>4.001966193926261E-2</v>
      </c>
      <c r="CE56" s="406">
        <v>0.95998033806073735</v>
      </c>
    </row>
    <row r="57" spans="1:83" x14ac:dyDescent="0.35">
      <c r="A57" s="365">
        <v>1</v>
      </c>
      <c r="B57" s="366" t="s">
        <v>1260</v>
      </c>
      <c r="C57" s="411">
        <v>11205</v>
      </c>
      <c r="D57" s="367" t="s">
        <v>1409</v>
      </c>
      <c r="E57" s="368" t="s">
        <v>2438</v>
      </c>
      <c r="F57" s="369">
        <v>13</v>
      </c>
      <c r="G57" s="370" t="s">
        <v>6309</v>
      </c>
      <c r="H57" s="371">
        <v>101810.4</v>
      </c>
      <c r="I57" s="372">
        <v>101810.4</v>
      </c>
      <c r="J57" s="373">
        <v>568.5499210395617</v>
      </c>
      <c r="K57" s="374">
        <v>57884294.881006189</v>
      </c>
      <c r="L57" s="371">
        <v>30958.799999999999</v>
      </c>
      <c r="M57" s="372">
        <v>30958.799999999999</v>
      </c>
      <c r="N57" s="373">
        <v>510.58251396759562</v>
      </c>
      <c r="O57" s="374">
        <v>15807021.933419999</v>
      </c>
      <c r="P57" s="374">
        <f t="shared" si="0"/>
        <v>0.91358512043865681</v>
      </c>
      <c r="Q57" s="402">
        <f t="shared" si="4"/>
        <v>28283.499026636287</v>
      </c>
      <c r="R57" s="374">
        <f t="shared" si="1"/>
        <v>8.6414879561343222E-2</v>
      </c>
      <c r="S57" s="401">
        <f t="shared" si="5"/>
        <v>2675.3009733637123</v>
      </c>
      <c r="T57" s="371">
        <v>14870.4</v>
      </c>
      <c r="U57" s="372">
        <v>14870.4</v>
      </c>
      <c r="V57" s="373">
        <v>258.02333526367818</v>
      </c>
      <c r="W57" s="374">
        <v>3836910.2047049999</v>
      </c>
      <c r="X57" s="371">
        <v>7177.2</v>
      </c>
      <c r="Y57" s="372">
        <v>7177.2</v>
      </c>
      <c r="Z57" s="373">
        <v>4.6897483698378197</v>
      </c>
      <c r="AA57" s="374">
        <v>33659.262000000002</v>
      </c>
      <c r="AB57" s="371">
        <v>535.19999999999993</v>
      </c>
      <c r="AC57" s="372">
        <v>535.19999999999993</v>
      </c>
      <c r="AD57" s="373">
        <v>13666.698787609865</v>
      </c>
      <c r="AE57" s="374">
        <v>7314417.1911287988</v>
      </c>
      <c r="AF57" s="374">
        <f t="shared" si="6"/>
        <v>1.8806572308568462E-3</v>
      </c>
      <c r="AG57" s="374">
        <f t="shared" si="7"/>
        <v>1.0065277499545839</v>
      </c>
      <c r="AH57" s="374">
        <f t="shared" si="8"/>
        <v>0.99811934276914316</v>
      </c>
      <c r="AI57" s="374">
        <f t="shared" si="9"/>
        <v>534.19347225004537</v>
      </c>
      <c r="AJ57" s="375">
        <v>84876303.472259983</v>
      </c>
      <c r="AK57" s="376">
        <v>4020.77268</v>
      </c>
      <c r="AL57" s="377">
        <v>4020.77268</v>
      </c>
      <c r="AM57" s="373">
        <v>14374.045713570456</v>
      </c>
      <c r="AN57" s="374">
        <v>57794770.306195199</v>
      </c>
      <c r="AO57" s="378">
        <v>486.39479999999992</v>
      </c>
      <c r="AP57" s="379">
        <v>486.39479999999992</v>
      </c>
      <c r="AQ57" s="373">
        <v>17583.524531923453</v>
      </c>
      <c r="AR57" s="374">
        <v>8552534.898</v>
      </c>
      <c r="AS57" s="374">
        <f t="shared" si="2"/>
        <v>0.87808064353366877</v>
      </c>
      <c r="AT57" s="374">
        <f t="shared" si="18"/>
        <v>427.09385899543003</v>
      </c>
      <c r="AU57" s="374">
        <f t="shared" si="3"/>
        <v>0.12191935646633126</v>
      </c>
      <c r="AV57" s="374">
        <f t="shared" si="19"/>
        <v>59.300941004569886</v>
      </c>
      <c r="AW57" s="380">
        <v>204.02651999999998</v>
      </c>
      <c r="AX57" s="381">
        <v>204.02651999999998</v>
      </c>
      <c r="AY57" s="373">
        <v>9428.3015561359389</v>
      </c>
      <c r="AZ57" s="374">
        <v>1923623.5560089999</v>
      </c>
      <c r="BA57" s="378">
        <v>663.50688000000025</v>
      </c>
      <c r="BB57" s="379">
        <v>663.50688000000025</v>
      </c>
      <c r="BC57" s="373">
        <v>13701.155005747636</v>
      </c>
      <c r="BD57" s="374">
        <v>9090810.6102600005</v>
      </c>
      <c r="BE57" s="374">
        <f t="shared" si="12"/>
        <v>5.6022180003247934E-2</v>
      </c>
      <c r="BF57" s="374">
        <f t="shared" si="13"/>
        <v>37.171101864753439</v>
      </c>
      <c r="BG57" s="374">
        <f t="shared" si="14"/>
        <v>3.8292957948946865E-3</v>
      </c>
      <c r="BH57" s="374">
        <f t="shared" si="15"/>
        <v>2.5407641054676944</v>
      </c>
      <c r="BI57" s="374">
        <f t="shared" si="16"/>
        <v>0.94014852420185735</v>
      </c>
      <c r="BJ57" s="374">
        <f t="shared" si="17"/>
        <v>623.79501402977905</v>
      </c>
      <c r="BK57" s="375">
        <v>77361739.370464191</v>
      </c>
      <c r="BL57" s="382">
        <v>162238042.84272417</v>
      </c>
      <c r="BM57" s="383">
        <v>0.42</v>
      </c>
      <c r="BN57" s="382">
        <v>68139977.993944153</v>
      </c>
      <c r="BO57" s="395"/>
      <c r="BP57" s="395"/>
      <c r="BS57" s="408">
        <v>11183</v>
      </c>
      <c r="BT57" s="400" t="s">
        <v>1387</v>
      </c>
      <c r="BU57" s="400">
        <v>0.78483971667903307</v>
      </c>
      <c r="BV57" s="400">
        <v>0.21516028332096693</v>
      </c>
      <c r="BW57" s="400">
        <v>0</v>
      </c>
      <c r="BX57" s="400">
        <v>1</v>
      </c>
      <c r="BY57" s="407">
        <v>11183</v>
      </c>
      <c r="BZ57" s="406" t="s">
        <v>1387</v>
      </c>
      <c r="CA57" s="406">
        <v>0.79209105530371937</v>
      </c>
      <c r="CB57" s="406">
        <v>0.2079089446962806</v>
      </c>
      <c r="CC57" s="406">
        <v>0</v>
      </c>
      <c r="CD57" s="406">
        <v>0</v>
      </c>
      <c r="CE57" s="406">
        <v>1</v>
      </c>
    </row>
    <row r="58" spans="1:83" x14ac:dyDescent="0.35">
      <c r="A58" s="365">
        <v>1</v>
      </c>
      <c r="B58" s="366" t="s">
        <v>1260</v>
      </c>
      <c r="C58" s="411">
        <v>11206</v>
      </c>
      <c r="D58" s="367" t="s">
        <v>1410</v>
      </c>
      <c r="E58" s="368" t="s">
        <v>2438</v>
      </c>
      <c r="F58" s="369">
        <v>5</v>
      </c>
      <c r="G58" s="370" t="s">
        <v>2469</v>
      </c>
      <c r="H58" s="371">
        <v>54532.799999999996</v>
      </c>
      <c r="I58" s="372">
        <v>54532.799999999996</v>
      </c>
      <c r="J58" s="373">
        <v>380.28166422850103</v>
      </c>
      <c r="K58" s="374">
        <v>20737823.939039998</v>
      </c>
      <c r="L58" s="371">
        <v>14121.6</v>
      </c>
      <c r="M58" s="372">
        <v>14121.6</v>
      </c>
      <c r="N58" s="373">
        <v>223.37023180234536</v>
      </c>
      <c r="O58" s="374">
        <v>3154345.0654200003</v>
      </c>
      <c r="P58" s="374">
        <f t="shared" si="0"/>
        <v>0.79813070157712285</v>
      </c>
      <c r="Q58" s="402">
        <f t="shared" si="4"/>
        <v>11270.882515391499</v>
      </c>
      <c r="R58" s="374">
        <f t="shared" si="1"/>
        <v>0.20186929842287718</v>
      </c>
      <c r="S58" s="401">
        <f t="shared" si="5"/>
        <v>2850.7174846085027</v>
      </c>
      <c r="T58" s="371">
        <v>6018</v>
      </c>
      <c r="U58" s="372">
        <v>6018</v>
      </c>
      <c r="V58" s="373">
        <v>102.65444508474576</v>
      </c>
      <c r="W58" s="374">
        <v>617774.45051999995</v>
      </c>
      <c r="X58" s="371">
        <v>622.79999999999995</v>
      </c>
      <c r="Y58" s="372">
        <v>622.79999999999995</v>
      </c>
      <c r="Z58" s="373">
        <v>36.641757321772637</v>
      </c>
      <c r="AA58" s="374">
        <v>22820.486459999996</v>
      </c>
      <c r="AB58" s="371">
        <v>1384.8</v>
      </c>
      <c r="AC58" s="372">
        <v>1384.8</v>
      </c>
      <c r="AD58" s="373">
        <v>1056.0269547551993</v>
      </c>
      <c r="AE58" s="374">
        <v>1462386.1269449999</v>
      </c>
      <c r="AF58" s="374">
        <f t="shared" si="6"/>
        <v>0</v>
      </c>
      <c r="AG58" s="374">
        <f t="shared" si="7"/>
        <v>0</v>
      </c>
      <c r="AH58" s="374">
        <f t="shared" si="8"/>
        <v>1</v>
      </c>
      <c r="AI58" s="374">
        <f t="shared" si="9"/>
        <v>1384.8</v>
      </c>
      <c r="AJ58" s="375">
        <v>25995150.068385001</v>
      </c>
      <c r="AK58" s="376">
        <v>890.49696000000006</v>
      </c>
      <c r="AL58" s="377">
        <v>890.49696000000006</v>
      </c>
      <c r="AM58" s="373">
        <v>12231.93911781574</v>
      </c>
      <c r="AN58" s="374">
        <v>10892504.59932</v>
      </c>
      <c r="AO58" s="378">
        <v>79.780079999999998</v>
      </c>
      <c r="AP58" s="379">
        <v>79.780079999999998</v>
      </c>
      <c r="AQ58" s="373">
        <v>21509.078813658747</v>
      </c>
      <c r="AR58" s="374">
        <v>1715996.0284799999</v>
      </c>
      <c r="AS58" s="374">
        <f t="shared" si="2"/>
        <v>0.75935412762826626</v>
      </c>
      <c r="AT58" s="374">
        <f t="shared" si="18"/>
        <v>60.581333050513294</v>
      </c>
      <c r="AU58" s="374">
        <f t="shared" si="3"/>
        <v>0.24064587237173371</v>
      </c>
      <c r="AV58" s="374">
        <f t="shared" si="19"/>
        <v>19.198746949486704</v>
      </c>
      <c r="AW58" s="380">
        <v>25.497720000000001</v>
      </c>
      <c r="AX58" s="381">
        <v>25.497720000000001</v>
      </c>
      <c r="AY58" s="373">
        <v>9230.8559400605227</v>
      </c>
      <c r="AZ58" s="374">
        <v>235365.78012000001</v>
      </c>
      <c r="BA58" s="378">
        <v>67.493399999999724</v>
      </c>
      <c r="BB58" s="379">
        <v>67.493399999999724</v>
      </c>
      <c r="BC58" s="373">
        <v>5716.5783889980585</v>
      </c>
      <c r="BD58" s="374">
        <v>385831.31183999998</v>
      </c>
      <c r="BE58" s="374">
        <f t="shared" si="12"/>
        <v>0</v>
      </c>
      <c r="BF58" s="374">
        <f t="shared" si="13"/>
        <v>0</v>
      </c>
      <c r="BG58" s="374">
        <f t="shared" si="14"/>
        <v>8.3921733937541709E-2</v>
      </c>
      <c r="BH58" s="374">
        <f t="shared" si="15"/>
        <v>5.6641631573400542</v>
      </c>
      <c r="BI58" s="374">
        <f t="shared" si="16"/>
        <v>0.91607826606245824</v>
      </c>
      <c r="BJ58" s="374">
        <f t="shared" si="17"/>
        <v>61.829236842659668</v>
      </c>
      <c r="BK58" s="375">
        <v>13229697.719759999</v>
      </c>
      <c r="BL58" s="382">
        <v>39224847.788144998</v>
      </c>
      <c r="BM58" s="383">
        <v>0.56999999999999995</v>
      </c>
      <c r="BN58" s="382">
        <v>22358163.239242647</v>
      </c>
      <c r="BO58" s="395"/>
      <c r="BP58" s="395"/>
      <c r="BS58" s="408">
        <v>11453</v>
      </c>
      <c r="BT58" s="400" t="s">
        <v>1388</v>
      </c>
      <c r="BU58" s="400">
        <v>0.82403949777328789</v>
      </c>
      <c r="BV58" s="400">
        <v>0.17596050222671214</v>
      </c>
      <c r="BW58" s="400">
        <v>2.4984034899473007E-4</v>
      </c>
      <c r="BX58" s="400">
        <v>0.99975015965100522</v>
      </c>
      <c r="BY58" s="407">
        <v>11453</v>
      </c>
      <c r="BZ58" s="406" t="s">
        <v>1388</v>
      </c>
      <c r="CA58" s="406">
        <v>0.81183067966290712</v>
      </c>
      <c r="CB58" s="406">
        <v>0.18816932033709297</v>
      </c>
      <c r="CC58" s="406">
        <v>1.0544852740601242E-2</v>
      </c>
      <c r="CD58" s="406">
        <v>2.0061184475209646E-3</v>
      </c>
      <c r="CE58" s="406">
        <v>0.98744902881187779</v>
      </c>
    </row>
    <row r="59" spans="1:83" x14ac:dyDescent="0.35">
      <c r="A59" s="365">
        <v>1</v>
      </c>
      <c r="B59" s="366" t="s">
        <v>1260</v>
      </c>
      <c r="C59" s="411">
        <v>11207</v>
      </c>
      <c r="D59" s="367" t="s">
        <v>1411</v>
      </c>
      <c r="E59" s="368" t="s">
        <v>2438</v>
      </c>
      <c r="F59" s="369">
        <v>6</v>
      </c>
      <c r="G59" s="370" t="s">
        <v>6307</v>
      </c>
      <c r="H59" s="371">
        <v>81055.199999999997</v>
      </c>
      <c r="I59" s="372">
        <v>81055.199999999997</v>
      </c>
      <c r="J59" s="373">
        <v>214.56100187438932</v>
      </c>
      <c r="K59" s="374">
        <v>17391284.919128999</v>
      </c>
      <c r="L59" s="371">
        <v>8560.7999999999993</v>
      </c>
      <c r="M59" s="372">
        <v>8560.7999999999993</v>
      </c>
      <c r="N59" s="373">
        <v>254.94449251822257</v>
      </c>
      <c r="O59" s="374">
        <v>2182528.8115499998</v>
      </c>
      <c r="P59" s="374">
        <f t="shared" si="0"/>
        <v>0.92273423785400654</v>
      </c>
      <c r="Q59" s="402">
        <f t="shared" si="4"/>
        <v>7899.3432634205783</v>
      </c>
      <c r="R59" s="374">
        <f t="shared" si="1"/>
        <v>7.7265762145993427E-2</v>
      </c>
      <c r="S59" s="401">
        <f t="shared" si="5"/>
        <v>661.45673657942052</v>
      </c>
      <c r="T59" s="371">
        <v>14571.6</v>
      </c>
      <c r="U59" s="372">
        <v>14571.6</v>
      </c>
      <c r="V59" s="373">
        <v>35.66832908259903</v>
      </c>
      <c r="W59" s="374">
        <v>519744.62406000006</v>
      </c>
      <c r="X59" s="371">
        <v>5462.4</v>
      </c>
      <c r="Y59" s="372">
        <v>5462.4</v>
      </c>
      <c r="Z59" s="373">
        <v>3.5615407623022843</v>
      </c>
      <c r="AA59" s="374">
        <v>19454.560259999998</v>
      </c>
      <c r="AB59" s="371">
        <v>2378.4</v>
      </c>
      <c r="AC59" s="372">
        <v>2378.4</v>
      </c>
      <c r="AD59" s="373">
        <v>472.62026092330979</v>
      </c>
      <c r="AE59" s="374">
        <v>1124080.0285799999</v>
      </c>
      <c r="AF59" s="374">
        <f t="shared" si="6"/>
        <v>5.4842180656724146E-5</v>
      </c>
      <c r="AG59" s="374">
        <f t="shared" si="7"/>
        <v>0.1304366424739527</v>
      </c>
      <c r="AH59" s="374">
        <f t="shared" si="8"/>
        <v>0.99994515781934323</v>
      </c>
      <c r="AI59" s="374">
        <f t="shared" si="9"/>
        <v>2378.2695633575258</v>
      </c>
      <c r="AJ59" s="375">
        <v>21237092.943578999</v>
      </c>
      <c r="AK59" s="376">
        <v>928.27991999999995</v>
      </c>
      <c r="AL59" s="377">
        <v>928.27991999999995</v>
      </c>
      <c r="AM59" s="373">
        <v>14966.601615361884</v>
      </c>
      <c r="AN59" s="374">
        <v>13893195.75018</v>
      </c>
      <c r="AO59" s="378">
        <v>32.61168</v>
      </c>
      <c r="AP59" s="379">
        <v>32.61168</v>
      </c>
      <c r="AQ59" s="373">
        <v>20395.542604980794</v>
      </c>
      <c r="AR59" s="374">
        <v>665132.90886000008</v>
      </c>
      <c r="AS59" s="374">
        <f t="shared" si="2"/>
        <v>0.91631215139331457</v>
      </c>
      <c r="AT59" s="374">
        <f t="shared" si="18"/>
        <v>29.88247866135033</v>
      </c>
      <c r="AU59" s="374">
        <f t="shared" si="3"/>
        <v>8.3687848606685461E-2</v>
      </c>
      <c r="AV59" s="374">
        <f t="shared" si="19"/>
        <v>2.7292013386496721</v>
      </c>
      <c r="AW59" s="380">
        <v>18.448560000000004</v>
      </c>
      <c r="AX59" s="381">
        <v>18.448560000000004</v>
      </c>
      <c r="AY59" s="373">
        <v>11491.63040367378</v>
      </c>
      <c r="AZ59" s="374">
        <v>212004.033</v>
      </c>
      <c r="BA59" s="378">
        <v>103.91027999999989</v>
      </c>
      <c r="BB59" s="379">
        <v>103.91027999999989</v>
      </c>
      <c r="BC59" s="373">
        <v>9295.9996388230411</v>
      </c>
      <c r="BD59" s="374">
        <v>965949.92535000003</v>
      </c>
      <c r="BE59" s="374">
        <f t="shared" si="12"/>
        <v>3.7461747840488099E-2</v>
      </c>
      <c r="BF59" s="374">
        <f t="shared" si="13"/>
        <v>3.8926607073945094</v>
      </c>
      <c r="BG59" s="374">
        <f t="shared" si="14"/>
        <v>0</v>
      </c>
      <c r="BH59" s="374">
        <f t="shared" si="15"/>
        <v>0</v>
      </c>
      <c r="BI59" s="374">
        <f t="shared" si="16"/>
        <v>0.96253825215951194</v>
      </c>
      <c r="BJ59" s="374">
        <f t="shared" si="17"/>
        <v>100.01761929260537</v>
      </c>
      <c r="BK59" s="375">
        <v>15736282.617389999</v>
      </c>
      <c r="BL59" s="382">
        <v>36973375.560968995</v>
      </c>
      <c r="BM59" s="383">
        <v>0.66</v>
      </c>
      <c r="BN59" s="382">
        <v>24402427.870239537</v>
      </c>
      <c r="BO59" s="395"/>
      <c r="BP59" s="395"/>
      <c r="BS59" s="408">
        <v>11625</v>
      </c>
      <c r="BT59" s="400" t="s">
        <v>1389</v>
      </c>
      <c r="BU59" s="400">
        <v>0.95428076971014275</v>
      </c>
      <c r="BV59" s="400">
        <v>4.5719230289857388E-2</v>
      </c>
      <c r="BW59" s="400">
        <v>9.3466561604104142E-4</v>
      </c>
      <c r="BX59" s="400">
        <v>0.99906533438395895</v>
      </c>
      <c r="BY59" s="407">
        <v>11625</v>
      </c>
      <c r="BZ59" s="406" t="s">
        <v>1389</v>
      </c>
      <c r="CA59" s="406">
        <v>0.90785580595733795</v>
      </c>
      <c r="CB59" s="406">
        <v>9.2144194042662039E-2</v>
      </c>
      <c r="CC59" s="406">
        <v>0</v>
      </c>
      <c r="CD59" s="406">
        <v>0</v>
      </c>
      <c r="CE59" s="406">
        <v>1</v>
      </c>
    </row>
    <row r="60" spans="1:83" x14ac:dyDescent="0.35">
      <c r="A60" s="365">
        <v>1</v>
      </c>
      <c r="B60" s="366" t="s">
        <v>1260</v>
      </c>
      <c r="C60" s="411">
        <v>11208</v>
      </c>
      <c r="D60" s="367" t="s">
        <v>1412</v>
      </c>
      <c r="E60" s="368" t="s">
        <v>2438</v>
      </c>
      <c r="F60" s="369">
        <v>5</v>
      </c>
      <c r="G60" s="370" t="s">
        <v>2469</v>
      </c>
      <c r="H60" s="371">
        <v>44312.4</v>
      </c>
      <c r="I60" s="372">
        <v>44312.4</v>
      </c>
      <c r="J60" s="373">
        <v>318.45218015963934</v>
      </c>
      <c r="K60" s="374">
        <v>14111380.388106003</v>
      </c>
      <c r="L60" s="371">
        <v>4650</v>
      </c>
      <c r="M60" s="372">
        <v>4650</v>
      </c>
      <c r="N60" s="373">
        <v>292.56579091612906</v>
      </c>
      <c r="O60" s="374">
        <v>1360430.9277600001</v>
      </c>
      <c r="P60" s="374">
        <f t="shared" si="0"/>
        <v>0.91204128315648669</v>
      </c>
      <c r="Q60" s="402">
        <f t="shared" si="4"/>
        <v>4240.9919666776632</v>
      </c>
      <c r="R60" s="374">
        <f t="shared" si="1"/>
        <v>8.7958716843513349E-2</v>
      </c>
      <c r="S60" s="401">
        <f t="shared" si="5"/>
        <v>409.0080333223371</v>
      </c>
      <c r="T60" s="371">
        <v>10710</v>
      </c>
      <c r="U60" s="372">
        <v>10710</v>
      </c>
      <c r="V60" s="373">
        <v>48.467320369747902</v>
      </c>
      <c r="W60" s="374">
        <v>519085.00116000004</v>
      </c>
      <c r="X60" s="371">
        <v>3560.4</v>
      </c>
      <c r="Y60" s="372">
        <v>3560.4</v>
      </c>
      <c r="Z60" s="373">
        <v>73.709408442871592</v>
      </c>
      <c r="AA60" s="374">
        <v>262434.97782000003</v>
      </c>
      <c r="AB60" s="371">
        <v>0</v>
      </c>
      <c r="AC60" s="372">
        <v>0</v>
      </c>
      <c r="AD60" s="373">
        <v>0</v>
      </c>
      <c r="AE60" s="374">
        <v>0</v>
      </c>
      <c r="AF60" s="374">
        <f t="shared" si="6"/>
        <v>0</v>
      </c>
      <c r="AG60" s="374">
        <f t="shared" si="7"/>
        <v>0</v>
      </c>
      <c r="AH60" s="374">
        <f t="shared" si="8"/>
        <v>1</v>
      </c>
      <c r="AI60" s="374">
        <f t="shared" si="9"/>
        <v>0</v>
      </c>
      <c r="AJ60" s="375">
        <v>16253331.294846002</v>
      </c>
      <c r="AK60" s="376">
        <v>689.42819999999983</v>
      </c>
      <c r="AL60" s="377">
        <v>689.42819999999983</v>
      </c>
      <c r="AM60" s="373">
        <v>11380.203793578507</v>
      </c>
      <c r="AN60" s="374">
        <v>7845833.4170399997</v>
      </c>
      <c r="AO60" s="378">
        <v>40.390799999999999</v>
      </c>
      <c r="AP60" s="379">
        <v>40.390799999999999</v>
      </c>
      <c r="AQ60" s="373">
        <v>17604.593686681128</v>
      </c>
      <c r="AR60" s="374">
        <v>711063.62268000003</v>
      </c>
      <c r="AS60" s="374">
        <f t="shared" si="2"/>
        <v>0.67045127461758003</v>
      </c>
      <c r="AT60" s="374">
        <f t="shared" si="18"/>
        <v>27.080063342823749</v>
      </c>
      <c r="AU60" s="374">
        <f t="shared" si="3"/>
        <v>0.32954872538241997</v>
      </c>
      <c r="AV60" s="374">
        <f t="shared" si="19"/>
        <v>13.310736657176248</v>
      </c>
      <c r="AW60" s="380">
        <v>24.960359999999998</v>
      </c>
      <c r="AX60" s="381">
        <v>24.960359999999998</v>
      </c>
      <c r="AY60" s="373">
        <v>9006.0127185665606</v>
      </c>
      <c r="AZ60" s="374">
        <v>224793.31962000002</v>
      </c>
      <c r="BA60" s="378">
        <v>408.00180000000006</v>
      </c>
      <c r="BB60" s="379">
        <v>408.00180000000006</v>
      </c>
      <c r="BC60" s="373">
        <v>11198.501653139763</v>
      </c>
      <c r="BD60" s="374">
        <v>4569008.8317839997</v>
      </c>
      <c r="BE60" s="374">
        <f t="shared" si="12"/>
        <v>1.2283358266234248E-2</v>
      </c>
      <c r="BF60" s="374">
        <f t="shared" si="13"/>
        <v>5.0116322826684527</v>
      </c>
      <c r="BG60" s="374">
        <f t="shared" si="14"/>
        <v>6.1034604263126438E-3</v>
      </c>
      <c r="BH60" s="374">
        <f t="shared" si="15"/>
        <v>2.4902228401643263</v>
      </c>
      <c r="BI60" s="374">
        <f t="shared" si="16"/>
        <v>0.98161318130745312</v>
      </c>
      <c r="BJ60" s="374">
        <f t="shared" si="17"/>
        <v>400.49994487716731</v>
      </c>
      <c r="BK60" s="375">
        <v>13350699.191124</v>
      </c>
      <c r="BL60" s="382">
        <v>29604030.485970002</v>
      </c>
      <c r="BM60" s="383">
        <v>0.41</v>
      </c>
      <c r="BN60" s="382">
        <v>12137652.4992477</v>
      </c>
      <c r="BO60" s="395"/>
      <c r="BP60" s="395"/>
      <c r="BS60" s="408">
        <v>25017</v>
      </c>
      <c r="BT60" s="400" t="s">
        <v>2215</v>
      </c>
      <c r="BU60" s="400">
        <v>0.8206825683024781</v>
      </c>
      <c r="BV60" s="400">
        <v>0.17931743169752187</v>
      </c>
      <c r="BW60" s="400">
        <v>0</v>
      </c>
      <c r="BX60" s="400">
        <v>1</v>
      </c>
      <c r="BY60" s="407">
        <v>25017</v>
      </c>
      <c r="BZ60" s="406" t="s">
        <v>2215</v>
      </c>
      <c r="CA60" s="406" t="e">
        <v>#DIV/0!</v>
      </c>
      <c r="CB60" s="406" t="e">
        <v>#DIV/0!</v>
      </c>
      <c r="CC60" s="406" t="e">
        <v>#DIV/0!</v>
      </c>
      <c r="CD60" s="406" t="e">
        <v>#DIV/0!</v>
      </c>
      <c r="CE60" s="406" t="e">
        <v>#DIV/0!</v>
      </c>
    </row>
    <row r="61" spans="1:83" x14ac:dyDescent="0.35">
      <c r="A61" s="365">
        <v>1</v>
      </c>
      <c r="B61" s="366" t="s">
        <v>1257</v>
      </c>
      <c r="C61" s="411">
        <v>10716</v>
      </c>
      <c r="D61" s="367" t="s">
        <v>1376</v>
      </c>
      <c r="E61" s="368" t="s">
        <v>2427</v>
      </c>
      <c r="F61" s="369">
        <v>17</v>
      </c>
      <c r="G61" s="370" t="s">
        <v>2566</v>
      </c>
      <c r="H61" s="371">
        <v>248630.39999999999</v>
      </c>
      <c r="I61" s="372">
        <v>248630.39999999999</v>
      </c>
      <c r="J61" s="373">
        <v>1189.9157946186122</v>
      </c>
      <c r="K61" s="374">
        <v>295849239.98234338</v>
      </c>
      <c r="L61" s="371">
        <v>124317.59999999999</v>
      </c>
      <c r="M61" s="372">
        <v>124317.59999999999</v>
      </c>
      <c r="N61" s="373">
        <v>1093.4492164327978</v>
      </c>
      <c r="O61" s="374">
        <v>135934982.30880597</v>
      </c>
      <c r="P61" s="374">
        <f t="shared" si="0"/>
        <v>0.87788215000227621</v>
      </c>
      <c r="Q61" s="402">
        <f t="shared" si="4"/>
        <v>109136.20197112297</v>
      </c>
      <c r="R61" s="374">
        <f t="shared" si="1"/>
        <v>0.12211784999772374</v>
      </c>
      <c r="S61" s="401">
        <f t="shared" si="5"/>
        <v>15181.39802887702</v>
      </c>
      <c r="T61" s="371">
        <v>47799.6</v>
      </c>
      <c r="U61" s="372">
        <v>47799.6</v>
      </c>
      <c r="V61" s="373">
        <v>743.11410553867393</v>
      </c>
      <c r="W61" s="374">
        <v>35520556.9991064</v>
      </c>
      <c r="X61" s="371">
        <v>21530.399999999998</v>
      </c>
      <c r="Y61" s="372">
        <v>21530.399999999998</v>
      </c>
      <c r="Z61" s="373">
        <v>12.772273784277115</v>
      </c>
      <c r="AA61" s="374">
        <v>274992.16348499997</v>
      </c>
      <c r="AB61" s="371">
        <v>0</v>
      </c>
      <c r="AC61" s="372">
        <v>0</v>
      </c>
      <c r="AD61" s="373">
        <v>0</v>
      </c>
      <c r="AE61" s="374">
        <v>0</v>
      </c>
      <c r="AF61" s="374">
        <f t="shared" si="6"/>
        <v>1.1475038120156518E-2</v>
      </c>
      <c r="AG61" s="374">
        <f t="shared" si="7"/>
        <v>0</v>
      </c>
      <c r="AH61" s="374">
        <f t="shared" si="8"/>
        <v>0.98852496187984351</v>
      </c>
      <c r="AI61" s="374">
        <f t="shared" si="9"/>
        <v>0</v>
      </c>
      <c r="AJ61" s="375">
        <v>467579771.45374078</v>
      </c>
      <c r="AK61" s="376">
        <v>31180.590479999999</v>
      </c>
      <c r="AL61" s="377">
        <v>31180.590479999999</v>
      </c>
      <c r="AM61" s="373">
        <v>13122.77702162013</v>
      </c>
      <c r="AN61" s="374">
        <v>409175936.27149135</v>
      </c>
      <c r="AO61" s="378">
        <v>7814.0494799999988</v>
      </c>
      <c r="AP61" s="379">
        <v>7814.0494799999988</v>
      </c>
      <c r="AQ61" s="373">
        <v>16765.89684050432</v>
      </c>
      <c r="AR61" s="374">
        <v>131009547.48827641</v>
      </c>
      <c r="AS61" s="374">
        <f t="shared" si="2"/>
        <v>0.87597374770250214</v>
      </c>
      <c r="AT61" s="374">
        <f t="shared" si="18"/>
        <v>6844.9022077283871</v>
      </c>
      <c r="AU61" s="374">
        <f t="shared" si="3"/>
        <v>0.12402625229749789</v>
      </c>
      <c r="AV61" s="374">
        <f t="shared" si="19"/>
        <v>969.147272271612</v>
      </c>
      <c r="AW61" s="380">
        <v>3212.3971200000001</v>
      </c>
      <c r="AX61" s="381">
        <v>3212.3971200000001</v>
      </c>
      <c r="AY61" s="373">
        <v>11373.49974008531</v>
      </c>
      <c r="AZ61" s="374">
        <v>36536197.809370801</v>
      </c>
      <c r="BA61" s="378">
        <v>3983.731319999999</v>
      </c>
      <c r="BB61" s="379">
        <v>3983.731319999999</v>
      </c>
      <c r="BC61" s="373">
        <v>19905.957165653286</v>
      </c>
      <c r="BD61" s="374">
        <v>79299985.015391409</v>
      </c>
      <c r="BE61" s="374">
        <f t="shared" si="12"/>
        <v>4.9015285678396497E-2</v>
      </c>
      <c r="BF61" s="374">
        <f t="shared" si="13"/>
        <v>195.26372871577553</v>
      </c>
      <c r="BG61" s="374">
        <f t="shared" si="14"/>
        <v>5.9650169018139344E-3</v>
      </c>
      <c r="BH61" s="374">
        <f t="shared" si="15"/>
        <v>23.76302465608553</v>
      </c>
      <c r="BI61" s="374">
        <f t="shared" si="16"/>
        <v>0.94501969741978953</v>
      </c>
      <c r="BJ61" s="374">
        <f t="shared" si="17"/>
        <v>3764.7045666281379</v>
      </c>
      <c r="BK61" s="375">
        <v>656021666.58452988</v>
      </c>
      <c r="BL61" s="382">
        <v>1123601438.0382707</v>
      </c>
      <c r="BM61" s="383">
        <v>0.23</v>
      </c>
      <c r="BN61" s="382">
        <v>258428330.74880227</v>
      </c>
      <c r="BO61" s="395"/>
      <c r="BP61" s="395"/>
      <c r="BS61" s="408">
        <v>10717</v>
      </c>
      <c r="BT61" s="400" t="s">
        <v>1391</v>
      </c>
      <c r="BU61" s="400">
        <v>0.88458708113352258</v>
      </c>
      <c r="BV61" s="400">
        <v>0.11541291886647741</v>
      </c>
      <c r="BW61" s="400">
        <v>0</v>
      </c>
      <c r="BX61" s="400">
        <v>1</v>
      </c>
      <c r="BY61" s="407">
        <v>10717</v>
      </c>
      <c r="BZ61" s="406" t="s">
        <v>1391</v>
      </c>
      <c r="CA61" s="406">
        <v>0.87241267975522674</v>
      </c>
      <c r="CB61" s="406">
        <v>0.12758732024477318</v>
      </c>
      <c r="CC61" s="406">
        <v>4.6460794185178636E-2</v>
      </c>
      <c r="CD61" s="406">
        <v>1.4677475309373475E-2</v>
      </c>
      <c r="CE61" s="406">
        <v>0.93886173050544786</v>
      </c>
    </row>
    <row r="62" spans="1:83" x14ac:dyDescent="0.35">
      <c r="A62" s="365">
        <v>1</v>
      </c>
      <c r="B62" s="366" t="s">
        <v>1257</v>
      </c>
      <c r="C62" s="411">
        <v>11173</v>
      </c>
      <c r="D62" s="367" t="s">
        <v>1377</v>
      </c>
      <c r="E62" s="368" t="s">
        <v>2438</v>
      </c>
      <c r="F62" s="369">
        <v>5</v>
      </c>
      <c r="G62" s="370" t="s">
        <v>2469</v>
      </c>
      <c r="H62" s="371">
        <v>35656.799999999996</v>
      </c>
      <c r="I62" s="372">
        <v>35656.799999999996</v>
      </c>
      <c r="J62" s="373">
        <v>335.37383622366559</v>
      </c>
      <c r="K62" s="374">
        <v>11958357.803459998</v>
      </c>
      <c r="L62" s="371">
        <v>5490</v>
      </c>
      <c r="M62" s="372">
        <v>5490</v>
      </c>
      <c r="N62" s="373">
        <v>348.34626621530049</v>
      </c>
      <c r="O62" s="374">
        <v>1912421.0015219997</v>
      </c>
      <c r="P62" s="374">
        <f t="shared" si="0"/>
        <v>0.76231131289970266</v>
      </c>
      <c r="Q62" s="402">
        <f t="shared" si="4"/>
        <v>4185.0891078193672</v>
      </c>
      <c r="R62" s="374">
        <f t="shared" si="1"/>
        <v>0.23768868710029739</v>
      </c>
      <c r="S62" s="401">
        <f t="shared" si="5"/>
        <v>1304.9108921806326</v>
      </c>
      <c r="T62" s="371">
        <v>2262</v>
      </c>
      <c r="U62" s="372">
        <v>2262</v>
      </c>
      <c r="V62" s="373">
        <v>192.77469305039787</v>
      </c>
      <c r="W62" s="374">
        <v>436056.35567999998</v>
      </c>
      <c r="X62" s="371">
        <v>1209.5999999999999</v>
      </c>
      <c r="Y62" s="372">
        <v>1209.5999999999999</v>
      </c>
      <c r="Z62" s="373">
        <v>15.020340476190476</v>
      </c>
      <c r="AA62" s="374">
        <v>18168.60384</v>
      </c>
      <c r="AB62" s="371">
        <v>67.2</v>
      </c>
      <c r="AC62" s="372">
        <v>67.2</v>
      </c>
      <c r="AD62" s="373">
        <v>9686.9329023928585</v>
      </c>
      <c r="AE62" s="374">
        <v>650961.89104080014</v>
      </c>
      <c r="AF62" s="374">
        <f t="shared" si="6"/>
        <v>0</v>
      </c>
      <c r="AG62" s="374">
        <f t="shared" si="7"/>
        <v>0</v>
      </c>
      <c r="AH62" s="374">
        <f t="shared" si="8"/>
        <v>1</v>
      </c>
      <c r="AI62" s="374">
        <f t="shared" si="9"/>
        <v>67.2</v>
      </c>
      <c r="AJ62" s="375">
        <v>14975965.655542798</v>
      </c>
      <c r="AK62" s="376">
        <v>789.91595999999993</v>
      </c>
      <c r="AL62" s="377">
        <v>789.91595999999993</v>
      </c>
      <c r="AM62" s="373">
        <v>8334.4357623309697</v>
      </c>
      <c r="AN62" s="374">
        <v>6583503.8262599995</v>
      </c>
      <c r="AO62" s="378">
        <v>54.832680000000003</v>
      </c>
      <c r="AP62" s="379">
        <v>54.832680000000003</v>
      </c>
      <c r="AQ62" s="373">
        <v>12331.450677223873</v>
      </c>
      <c r="AR62" s="374">
        <v>676166.48891999992</v>
      </c>
      <c r="AS62" s="374">
        <f t="shared" si="2"/>
        <v>0.91773063612062333</v>
      </c>
      <c r="AT62" s="374">
        <f t="shared" si="18"/>
        <v>50.321630296598585</v>
      </c>
      <c r="AU62" s="374">
        <f t="shared" si="3"/>
        <v>8.2269363879376681E-2</v>
      </c>
      <c r="AV62" s="374">
        <f t="shared" si="19"/>
        <v>4.5110497034014205</v>
      </c>
      <c r="AW62" s="380">
        <v>28.595639999999992</v>
      </c>
      <c r="AX62" s="381">
        <v>28.595639999999992</v>
      </c>
      <c r="AY62" s="373">
        <v>7214.6662271870828</v>
      </c>
      <c r="AZ62" s="374">
        <v>206307.99815279996</v>
      </c>
      <c r="BA62" s="378">
        <v>44.958360000000056</v>
      </c>
      <c r="BB62" s="379">
        <v>44.958360000000056</v>
      </c>
      <c r="BC62" s="373">
        <v>14368.333722137531</v>
      </c>
      <c r="BD62" s="374">
        <v>645976.72007999988</v>
      </c>
      <c r="BE62" s="374">
        <f t="shared" si="12"/>
        <v>9.8820248982777303E-2</v>
      </c>
      <c r="BF62" s="374">
        <f t="shared" si="13"/>
        <v>4.4427963290573409</v>
      </c>
      <c r="BG62" s="374">
        <f t="shared" si="14"/>
        <v>7.5316153572213343E-3</v>
      </c>
      <c r="BH62" s="374">
        <f t="shared" si="15"/>
        <v>0.33860907461148576</v>
      </c>
      <c r="BI62" s="374">
        <f t="shared" si="16"/>
        <v>0.89364813566000134</v>
      </c>
      <c r="BJ62" s="374">
        <f t="shared" si="17"/>
        <v>40.176954596331228</v>
      </c>
      <c r="BK62" s="375">
        <v>8111955.0334127992</v>
      </c>
      <c r="BL62" s="382">
        <v>23087920.688955598</v>
      </c>
      <c r="BM62" s="383">
        <v>0.49</v>
      </c>
      <c r="BN62" s="382">
        <v>11313081.137588242</v>
      </c>
      <c r="BO62" s="395"/>
      <c r="BP62" s="395"/>
      <c r="BS62" s="408">
        <v>10718</v>
      </c>
      <c r="BT62" s="400" t="s">
        <v>1392</v>
      </c>
      <c r="BU62" s="400">
        <v>0.88465657440850032</v>
      </c>
      <c r="BV62" s="400">
        <v>0.1153434255914997</v>
      </c>
      <c r="BW62" s="400">
        <v>0</v>
      </c>
      <c r="BX62" s="400">
        <v>1</v>
      </c>
      <c r="BY62" s="407">
        <v>10718</v>
      </c>
      <c r="BZ62" s="406" t="s">
        <v>1392</v>
      </c>
      <c r="CA62" s="406">
        <v>0.88585062789664759</v>
      </c>
      <c r="CB62" s="406">
        <v>0.11414937210335241</v>
      </c>
      <c r="CC62" s="406">
        <v>0.10424812363324658</v>
      </c>
      <c r="CD62" s="406">
        <v>3.4104857187476724E-2</v>
      </c>
      <c r="CE62" s="406">
        <v>0.86164701917927666</v>
      </c>
    </row>
    <row r="63" spans="1:83" x14ac:dyDescent="0.35">
      <c r="A63" s="365">
        <v>1</v>
      </c>
      <c r="B63" s="366" t="s">
        <v>1257</v>
      </c>
      <c r="C63" s="411">
        <v>11174</v>
      </c>
      <c r="D63" s="367" t="s">
        <v>1378</v>
      </c>
      <c r="E63" s="368" t="s">
        <v>2438</v>
      </c>
      <c r="F63" s="369">
        <v>5</v>
      </c>
      <c r="G63" s="370" t="s">
        <v>2469</v>
      </c>
      <c r="H63" s="371">
        <v>28350</v>
      </c>
      <c r="I63" s="372">
        <v>28350</v>
      </c>
      <c r="J63" s="373">
        <v>425.39857094810588</v>
      </c>
      <c r="K63" s="374">
        <v>12060049.486378802</v>
      </c>
      <c r="L63" s="371">
        <v>5348.4</v>
      </c>
      <c r="M63" s="372">
        <v>5348.4</v>
      </c>
      <c r="N63" s="373">
        <v>430.94831900886248</v>
      </c>
      <c r="O63" s="374">
        <v>2304883.989387</v>
      </c>
      <c r="P63" s="374">
        <f t="shared" si="0"/>
        <v>0.78519445900109019</v>
      </c>
      <c r="Q63" s="402">
        <f t="shared" si="4"/>
        <v>4199.5340445214306</v>
      </c>
      <c r="R63" s="374">
        <f t="shared" si="1"/>
        <v>0.21480554099890978</v>
      </c>
      <c r="S63" s="401">
        <f t="shared" si="5"/>
        <v>1148.865955478569</v>
      </c>
      <c r="T63" s="371">
        <v>5552.4</v>
      </c>
      <c r="U63" s="372">
        <v>5552.4</v>
      </c>
      <c r="V63" s="373">
        <v>70.481471201642535</v>
      </c>
      <c r="W63" s="374">
        <v>391341.32069999998</v>
      </c>
      <c r="X63" s="371">
        <v>783.6</v>
      </c>
      <c r="Y63" s="372">
        <v>783.6</v>
      </c>
      <c r="Z63" s="373">
        <v>12.121801603369066</v>
      </c>
      <c r="AA63" s="374">
        <v>9498.6437364000012</v>
      </c>
      <c r="AB63" s="371">
        <v>0</v>
      </c>
      <c r="AC63" s="372">
        <v>0</v>
      </c>
      <c r="AD63" s="373">
        <v>0</v>
      </c>
      <c r="AE63" s="374">
        <v>0</v>
      </c>
      <c r="AF63" s="374">
        <f t="shared" si="6"/>
        <v>8.9538859737676266E-2</v>
      </c>
      <c r="AG63" s="374">
        <f t="shared" si="7"/>
        <v>0</v>
      </c>
      <c r="AH63" s="374">
        <f t="shared" si="8"/>
        <v>0.91046114026232372</v>
      </c>
      <c r="AI63" s="374">
        <f t="shared" si="9"/>
        <v>0</v>
      </c>
      <c r="AJ63" s="375">
        <v>14765773.440202201</v>
      </c>
      <c r="AK63" s="376">
        <v>586.15811999999994</v>
      </c>
      <c r="AL63" s="377">
        <v>586.15811999999994</v>
      </c>
      <c r="AM63" s="373">
        <v>8284.2797064211973</v>
      </c>
      <c r="AN63" s="374">
        <v>4855897.8182700006</v>
      </c>
      <c r="AO63" s="378">
        <v>65.008320000000012</v>
      </c>
      <c r="AP63" s="379">
        <v>65.008320000000012</v>
      </c>
      <c r="AQ63" s="373">
        <v>15047.225785253331</v>
      </c>
      <c r="AR63" s="374">
        <v>978194.86895999999</v>
      </c>
      <c r="AS63" s="374">
        <f t="shared" si="2"/>
        <v>0.84186850251580569</v>
      </c>
      <c r="AT63" s="374">
        <f t="shared" si="18"/>
        <v>54.728457009468315</v>
      </c>
      <c r="AU63" s="374">
        <f t="shared" si="3"/>
        <v>0.15813149748419428</v>
      </c>
      <c r="AV63" s="374">
        <f t="shared" si="19"/>
        <v>10.279862990531699</v>
      </c>
      <c r="AW63" s="380">
        <v>12.07728</v>
      </c>
      <c r="AX63" s="381">
        <v>12.07728</v>
      </c>
      <c r="AY63" s="373">
        <v>13355.751537895949</v>
      </c>
      <c r="AZ63" s="374">
        <v>161301.15093359997</v>
      </c>
      <c r="BA63" s="378">
        <v>-232.38455999999996</v>
      </c>
      <c r="BB63" s="379">
        <v>-232.38455999999996</v>
      </c>
      <c r="BC63" s="373">
        <v>-1574.5715896641325</v>
      </c>
      <c r="BD63" s="374">
        <v>365906.12605259992</v>
      </c>
      <c r="BE63" s="374">
        <f t="shared" si="12"/>
        <v>6.790438488898147E-2</v>
      </c>
      <c r="BF63" s="374">
        <f t="shared" si="13"/>
        <v>-15.779930604496606</v>
      </c>
      <c r="BG63" s="374">
        <f t="shared" si="14"/>
        <v>1.6685923180673592E-2</v>
      </c>
      <c r="BH63" s="374">
        <f t="shared" si="15"/>
        <v>-3.8775509165346329</v>
      </c>
      <c r="BI63" s="374">
        <f t="shared" si="16"/>
        <v>0.91540969193034494</v>
      </c>
      <c r="BJ63" s="374">
        <f t="shared" si="17"/>
        <v>-212.72707847896874</v>
      </c>
      <c r="BK63" s="375">
        <v>6361299.9642162006</v>
      </c>
      <c r="BL63" s="382">
        <v>21127073.404418401</v>
      </c>
      <c r="BM63" s="383">
        <v>0.52</v>
      </c>
      <c r="BN63" s="382">
        <v>10986078.170297569</v>
      </c>
      <c r="BO63" s="395"/>
      <c r="BP63" s="395"/>
      <c r="BS63" s="408">
        <v>11184</v>
      </c>
      <c r="BT63" s="400" t="s">
        <v>1393</v>
      </c>
      <c r="BU63" s="400">
        <v>0.87125008976714657</v>
      </c>
      <c r="BV63" s="400">
        <v>0.1287499102328534</v>
      </c>
      <c r="BW63" s="400">
        <v>0</v>
      </c>
      <c r="BX63" s="400">
        <v>1</v>
      </c>
      <c r="BY63" s="407">
        <v>11184</v>
      </c>
      <c r="BZ63" s="406" t="s">
        <v>1393</v>
      </c>
      <c r="CA63" s="406">
        <v>0.89987881234717604</v>
      </c>
      <c r="CB63" s="406">
        <v>0.10012118765282399</v>
      </c>
      <c r="CC63" s="406">
        <v>7.9289334540545237E-2</v>
      </c>
      <c r="CD63" s="406">
        <v>1.0729579162061754E-3</v>
      </c>
      <c r="CE63" s="406">
        <v>0.91963770754324858</v>
      </c>
    </row>
    <row r="64" spans="1:83" x14ac:dyDescent="0.35">
      <c r="A64" s="365">
        <v>1</v>
      </c>
      <c r="B64" s="366" t="s">
        <v>1257</v>
      </c>
      <c r="C64" s="411">
        <v>11175</v>
      </c>
      <c r="D64" s="367" t="s">
        <v>1379</v>
      </c>
      <c r="E64" s="368" t="s">
        <v>2438</v>
      </c>
      <c r="F64" s="369">
        <v>5</v>
      </c>
      <c r="G64" s="370" t="s">
        <v>2469</v>
      </c>
      <c r="H64" s="371">
        <v>60908.399999999994</v>
      </c>
      <c r="I64" s="372">
        <v>60908.399999999994</v>
      </c>
      <c r="J64" s="373">
        <v>474.12673975948144</v>
      </c>
      <c r="K64" s="374">
        <v>28878301.115966398</v>
      </c>
      <c r="L64" s="371">
        <v>11194.8</v>
      </c>
      <c r="M64" s="372">
        <v>11194.8</v>
      </c>
      <c r="N64" s="373">
        <v>476.0040714278058</v>
      </c>
      <c r="O64" s="374">
        <v>5328770.3788200002</v>
      </c>
      <c r="P64" s="374">
        <f t="shared" si="0"/>
        <v>0.82824896234454259</v>
      </c>
      <c r="Q64" s="402">
        <f t="shared" si="4"/>
        <v>9272.0814836546851</v>
      </c>
      <c r="R64" s="374">
        <f t="shared" si="1"/>
        <v>0.17175103765545743</v>
      </c>
      <c r="S64" s="401">
        <f t="shared" si="5"/>
        <v>1922.7185163453148</v>
      </c>
      <c r="T64" s="371">
        <v>4584</v>
      </c>
      <c r="U64" s="372">
        <v>4584</v>
      </c>
      <c r="V64" s="373">
        <v>251.72646034685863</v>
      </c>
      <c r="W64" s="374">
        <v>1153914.0942299999</v>
      </c>
      <c r="X64" s="371">
        <v>2862</v>
      </c>
      <c r="Y64" s="372">
        <v>2862</v>
      </c>
      <c r="Z64" s="373">
        <v>50.335357075471698</v>
      </c>
      <c r="AA64" s="374">
        <v>144059.79195000001</v>
      </c>
      <c r="AB64" s="371">
        <v>0</v>
      </c>
      <c r="AC64" s="372">
        <v>0</v>
      </c>
      <c r="AD64" s="373">
        <v>0</v>
      </c>
      <c r="AE64" s="374">
        <v>0</v>
      </c>
      <c r="AF64" s="374">
        <f t="shared" si="6"/>
        <v>2.4937187186820707E-3</v>
      </c>
      <c r="AG64" s="374">
        <f t="shared" si="7"/>
        <v>0</v>
      </c>
      <c r="AH64" s="374">
        <f t="shared" si="8"/>
        <v>0.99750628128131791</v>
      </c>
      <c r="AI64" s="374">
        <f t="shared" si="9"/>
        <v>0</v>
      </c>
      <c r="AJ64" s="375">
        <v>35505045.380966395</v>
      </c>
      <c r="AK64" s="376">
        <v>1280.6273999999999</v>
      </c>
      <c r="AL64" s="377">
        <v>1280.6273999999999</v>
      </c>
      <c r="AM64" s="373">
        <v>7085.6975942768368</v>
      </c>
      <c r="AN64" s="374">
        <v>9074138.4873449989</v>
      </c>
      <c r="AO64" s="378">
        <v>214.94879999999998</v>
      </c>
      <c r="AP64" s="379">
        <v>214.94879999999998</v>
      </c>
      <c r="AQ64" s="373">
        <v>11597.484127071191</v>
      </c>
      <c r="AR64" s="374">
        <v>2492865.2961329999</v>
      </c>
      <c r="AS64" s="374">
        <f t="shared" si="2"/>
        <v>0.83980486643924379</v>
      </c>
      <c r="AT64" s="374">
        <f t="shared" si="18"/>
        <v>180.51504827527572</v>
      </c>
      <c r="AU64" s="374">
        <f t="shared" si="3"/>
        <v>0.16019513356075621</v>
      </c>
      <c r="AV64" s="374">
        <f t="shared" si="19"/>
        <v>34.433751724724267</v>
      </c>
      <c r="AW64" s="380">
        <v>46.947479999999999</v>
      </c>
      <c r="AX64" s="381">
        <v>46.947479999999999</v>
      </c>
      <c r="AY64" s="373">
        <v>7974.4247966025005</v>
      </c>
      <c r="AZ64" s="374">
        <v>374379.14864999993</v>
      </c>
      <c r="BA64" s="378">
        <v>69.074279999999732</v>
      </c>
      <c r="BB64" s="379">
        <v>69.074279999999732</v>
      </c>
      <c r="BC64" s="373">
        <v>11875.290479249339</v>
      </c>
      <c r="BD64" s="374">
        <v>820277.13964499987</v>
      </c>
      <c r="BE64" s="374">
        <f t="shared" si="12"/>
        <v>2.0110702655674013E-2</v>
      </c>
      <c r="BF64" s="374">
        <f t="shared" si="13"/>
        <v>1.3891323062347649</v>
      </c>
      <c r="BG64" s="374">
        <f t="shared" si="14"/>
        <v>2.8803711352697114E-2</v>
      </c>
      <c r="BH64" s="374">
        <f t="shared" si="15"/>
        <v>1.9895956230153715</v>
      </c>
      <c r="BI64" s="374">
        <f t="shared" si="16"/>
        <v>0.95108558599162885</v>
      </c>
      <c r="BJ64" s="374">
        <f t="shared" si="17"/>
        <v>65.695552070749599</v>
      </c>
      <c r="BK64" s="375">
        <v>12761660.071772998</v>
      </c>
      <c r="BL64" s="382">
        <v>48266705.452739395</v>
      </c>
      <c r="BM64" s="383">
        <v>0.48</v>
      </c>
      <c r="BN64" s="382">
        <v>23168018.617314909</v>
      </c>
      <c r="BO64" s="395"/>
      <c r="BP64" s="395"/>
      <c r="BS64" s="408">
        <v>11185</v>
      </c>
      <c r="BT64" s="400" t="s">
        <v>1394</v>
      </c>
      <c r="BU64" s="400">
        <v>0.86875613263129092</v>
      </c>
      <c r="BV64" s="400">
        <v>0.13124386736870908</v>
      </c>
      <c r="BW64" s="400">
        <v>9.6045107536797923E-3</v>
      </c>
      <c r="BX64" s="400">
        <v>0.99039548924632026</v>
      </c>
      <c r="BY64" s="407">
        <v>11185</v>
      </c>
      <c r="BZ64" s="406" t="s">
        <v>1394</v>
      </c>
      <c r="CA64" s="406">
        <v>0.80360141418503872</v>
      </c>
      <c r="CB64" s="406">
        <v>0.1963985858149612</v>
      </c>
      <c r="CC64" s="406">
        <v>0.12472401207587978</v>
      </c>
      <c r="CD64" s="406">
        <v>0</v>
      </c>
      <c r="CE64" s="406">
        <v>0.8752759879241202</v>
      </c>
    </row>
    <row r="65" spans="1:83" x14ac:dyDescent="0.35">
      <c r="A65" s="365">
        <v>1</v>
      </c>
      <c r="B65" s="366" t="s">
        <v>1257</v>
      </c>
      <c r="C65" s="411">
        <v>11176</v>
      </c>
      <c r="D65" s="367" t="s">
        <v>1380</v>
      </c>
      <c r="E65" s="368" t="s">
        <v>2438</v>
      </c>
      <c r="F65" s="369">
        <v>6</v>
      </c>
      <c r="G65" s="370" t="s">
        <v>6307</v>
      </c>
      <c r="H65" s="371">
        <v>83071.199999999997</v>
      </c>
      <c r="I65" s="372">
        <v>83071.199999999997</v>
      </c>
      <c r="J65" s="373">
        <v>463.14754246042673</v>
      </c>
      <c r="K65" s="374">
        <v>38474222.129238598</v>
      </c>
      <c r="L65" s="371">
        <v>25263.599999999999</v>
      </c>
      <c r="M65" s="372">
        <v>25263.599999999999</v>
      </c>
      <c r="N65" s="373">
        <v>445.09831395169334</v>
      </c>
      <c r="O65" s="374">
        <v>11244785.764349999</v>
      </c>
      <c r="P65" s="374">
        <f t="shared" si="0"/>
        <v>0.87286748438442696</v>
      </c>
      <c r="Q65" s="402">
        <f t="shared" si="4"/>
        <v>22051.774978494406</v>
      </c>
      <c r="R65" s="374">
        <f t="shared" si="1"/>
        <v>0.12713251561557307</v>
      </c>
      <c r="S65" s="401">
        <f t="shared" si="5"/>
        <v>3211.8250215055914</v>
      </c>
      <c r="T65" s="371">
        <v>4861.2</v>
      </c>
      <c r="U65" s="372">
        <v>4861.2</v>
      </c>
      <c r="V65" s="373">
        <v>385.77467826845219</v>
      </c>
      <c r="W65" s="374">
        <v>1875327.8659985997</v>
      </c>
      <c r="X65" s="371">
        <v>6748.8</v>
      </c>
      <c r="Y65" s="372">
        <v>6748.8</v>
      </c>
      <c r="Z65" s="373">
        <v>20.553914367887621</v>
      </c>
      <c r="AA65" s="374">
        <v>138714.25728599998</v>
      </c>
      <c r="AB65" s="371">
        <v>0</v>
      </c>
      <c r="AC65" s="372">
        <v>0</v>
      </c>
      <c r="AD65" s="373">
        <v>0</v>
      </c>
      <c r="AE65" s="374">
        <v>0</v>
      </c>
      <c r="AF65" s="374">
        <f t="shared" si="6"/>
        <v>0</v>
      </c>
      <c r="AG65" s="374">
        <f t="shared" si="7"/>
        <v>0</v>
      </c>
      <c r="AH65" s="374">
        <f t="shared" si="8"/>
        <v>1</v>
      </c>
      <c r="AI65" s="374">
        <f t="shared" si="9"/>
        <v>0</v>
      </c>
      <c r="AJ65" s="375">
        <v>51733050.016873196</v>
      </c>
      <c r="AK65" s="376">
        <v>1941.7319999999997</v>
      </c>
      <c r="AL65" s="377">
        <v>1941.7319999999997</v>
      </c>
      <c r="AM65" s="373">
        <v>8431.0554149189484</v>
      </c>
      <c r="AN65" s="374">
        <v>16370850.092921397</v>
      </c>
      <c r="AO65" s="378">
        <v>392.62799999999999</v>
      </c>
      <c r="AP65" s="379">
        <v>392.62799999999999</v>
      </c>
      <c r="AQ65" s="373">
        <v>11555.104585910327</v>
      </c>
      <c r="AR65" s="374">
        <v>4536857.6033568</v>
      </c>
      <c r="AS65" s="374">
        <f t="shared" si="2"/>
        <v>0.93214173873074324</v>
      </c>
      <c r="AT65" s="374">
        <f t="shared" si="18"/>
        <v>365.98494659437426</v>
      </c>
      <c r="AU65" s="374">
        <f t="shared" si="3"/>
        <v>6.78582612692568E-2</v>
      </c>
      <c r="AV65" s="374">
        <f t="shared" si="19"/>
        <v>26.643053405625757</v>
      </c>
      <c r="AW65" s="380">
        <v>54.85199999999999</v>
      </c>
      <c r="AX65" s="381">
        <v>54.85199999999999</v>
      </c>
      <c r="AY65" s="373">
        <v>8586.6666836031509</v>
      </c>
      <c r="AZ65" s="374">
        <v>470995.84092899994</v>
      </c>
      <c r="BA65" s="378">
        <v>91.24800000000036</v>
      </c>
      <c r="BB65" s="379">
        <v>91.24800000000036</v>
      </c>
      <c r="BC65" s="373">
        <v>7168.0253280707229</v>
      </c>
      <c r="BD65" s="374">
        <v>654067.97513579996</v>
      </c>
      <c r="BE65" s="374">
        <f t="shared" si="12"/>
        <v>7.462092404605028E-2</v>
      </c>
      <c r="BF65" s="374">
        <f t="shared" si="13"/>
        <v>6.8090100773540225</v>
      </c>
      <c r="BG65" s="374">
        <f t="shared" si="14"/>
        <v>7.31445793769116E-2</v>
      </c>
      <c r="BH65" s="374">
        <f t="shared" si="15"/>
        <v>6.6742965789844559</v>
      </c>
      <c r="BI65" s="374">
        <f t="shared" si="16"/>
        <v>0.85223449657703798</v>
      </c>
      <c r="BJ65" s="374">
        <f t="shared" si="17"/>
        <v>77.764693343661875</v>
      </c>
      <c r="BK65" s="375">
        <v>22032771.512342997</v>
      </c>
      <c r="BL65" s="382">
        <v>73765821.5292162</v>
      </c>
      <c r="BM65" s="383">
        <v>0.46</v>
      </c>
      <c r="BN65" s="382">
        <v>33932277.903439455</v>
      </c>
      <c r="BO65" s="395"/>
      <c r="BP65" s="395"/>
      <c r="BS65" s="408">
        <v>11186</v>
      </c>
      <c r="BT65" s="400" t="s">
        <v>1395</v>
      </c>
      <c r="BU65" s="400">
        <v>0.88861620606286895</v>
      </c>
      <c r="BV65" s="400">
        <v>0.11138379393713109</v>
      </c>
      <c r="BW65" s="400">
        <v>0</v>
      </c>
      <c r="BX65" s="400">
        <v>1</v>
      </c>
      <c r="BY65" s="407">
        <v>11186</v>
      </c>
      <c r="BZ65" s="406" t="s">
        <v>1395</v>
      </c>
      <c r="CA65" s="406">
        <v>0.86031943148313406</v>
      </c>
      <c r="CB65" s="406">
        <v>0.13968056851686586</v>
      </c>
      <c r="CC65" s="406">
        <v>1.0627344719907901E-2</v>
      </c>
      <c r="CD65" s="406">
        <v>8.3237892450445054E-3</v>
      </c>
      <c r="CE65" s="406">
        <v>0.9810488660350476</v>
      </c>
    </row>
    <row r="66" spans="1:83" x14ac:dyDescent="0.35">
      <c r="A66" s="365">
        <v>1</v>
      </c>
      <c r="B66" s="366" t="s">
        <v>1257</v>
      </c>
      <c r="C66" s="411">
        <v>11177</v>
      </c>
      <c r="D66" s="367" t="s">
        <v>1381</v>
      </c>
      <c r="E66" s="368" t="s">
        <v>2438</v>
      </c>
      <c r="F66" s="369">
        <v>6</v>
      </c>
      <c r="G66" s="370" t="s">
        <v>6307</v>
      </c>
      <c r="H66" s="371">
        <v>94808.4</v>
      </c>
      <c r="I66" s="372">
        <v>94808.4</v>
      </c>
      <c r="J66" s="373">
        <v>430.22342194963107</v>
      </c>
      <c r="K66" s="374">
        <v>40788794.277569398</v>
      </c>
      <c r="L66" s="371">
        <v>18745.2</v>
      </c>
      <c r="M66" s="372">
        <v>18745.2</v>
      </c>
      <c r="N66" s="373">
        <v>461.24093604071442</v>
      </c>
      <c r="O66" s="374">
        <v>8646053.5942704007</v>
      </c>
      <c r="P66" s="374">
        <f t="shared" si="0"/>
        <v>0.85473173000448099</v>
      </c>
      <c r="Q66" s="402">
        <f t="shared" si="4"/>
        <v>16022.117225279997</v>
      </c>
      <c r="R66" s="374">
        <f t="shared" si="1"/>
        <v>0.14526826999551901</v>
      </c>
      <c r="S66" s="401">
        <f t="shared" si="5"/>
        <v>2723.0827747200028</v>
      </c>
      <c r="T66" s="371">
        <v>13773.6</v>
      </c>
      <c r="U66" s="372">
        <v>13773.6</v>
      </c>
      <c r="V66" s="373">
        <v>134.46977004530405</v>
      </c>
      <c r="W66" s="374">
        <v>1852132.8246959997</v>
      </c>
      <c r="X66" s="371">
        <v>184.79999999999998</v>
      </c>
      <c r="Y66" s="372">
        <v>184.79999999999998</v>
      </c>
      <c r="Z66" s="373">
        <v>188.60065680844156</v>
      </c>
      <c r="AA66" s="374">
        <v>34853.401378199997</v>
      </c>
      <c r="AB66" s="371">
        <v>0</v>
      </c>
      <c r="AC66" s="372">
        <v>0</v>
      </c>
      <c r="AD66" s="373">
        <v>0</v>
      </c>
      <c r="AE66" s="374">
        <v>0</v>
      </c>
      <c r="AF66" s="374">
        <f t="shared" si="6"/>
        <v>0</v>
      </c>
      <c r="AG66" s="374">
        <f t="shared" si="7"/>
        <v>0</v>
      </c>
      <c r="AH66" s="374">
        <f t="shared" si="8"/>
        <v>1</v>
      </c>
      <c r="AI66" s="374">
        <f t="shared" si="9"/>
        <v>0</v>
      </c>
      <c r="AJ66" s="375">
        <v>51321834.097913995</v>
      </c>
      <c r="AK66" s="376">
        <v>2774.1174000000001</v>
      </c>
      <c r="AL66" s="377">
        <v>2774.1174000000001</v>
      </c>
      <c r="AM66" s="373">
        <v>9871.3653221015811</v>
      </c>
      <c r="AN66" s="374">
        <v>27384326.301798601</v>
      </c>
      <c r="AO66" s="378">
        <v>364.44743999999997</v>
      </c>
      <c r="AP66" s="379">
        <v>364.44743999999997</v>
      </c>
      <c r="AQ66" s="373">
        <v>13209.348439249841</v>
      </c>
      <c r="AR66" s="374">
        <v>4814113.2227526</v>
      </c>
      <c r="AS66" s="374">
        <f t="shared" si="2"/>
        <v>0.82227872179316874</v>
      </c>
      <c r="AT66" s="374">
        <f t="shared" si="18"/>
        <v>299.67737512399253</v>
      </c>
      <c r="AU66" s="374">
        <f t="shared" si="3"/>
        <v>0.17772127820683128</v>
      </c>
      <c r="AV66" s="374">
        <f t="shared" si="19"/>
        <v>64.770064876007453</v>
      </c>
      <c r="AW66" s="380">
        <v>150.60047999999998</v>
      </c>
      <c r="AX66" s="381">
        <v>150.60047999999998</v>
      </c>
      <c r="AY66" s="373">
        <v>9688.8096022363297</v>
      </c>
      <c r="AZ66" s="374">
        <v>1459139.3767254001</v>
      </c>
      <c r="BA66" s="378">
        <v>177.90623999999951</v>
      </c>
      <c r="BB66" s="379">
        <v>177.90623999999951</v>
      </c>
      <c r="BC66" s="373">
        <v>11055.605031047844</v>
      </c>
      <c r="BD66" s="374">
        <v>1966861.1219987997</v>
      </c>
      <c r="BE66" s="374">
        <f t="shared" si="12"/>
        <v>6.0408353102242629E-2</v>
      </c>
      <c r="BF66" s="374">
        <f t="shared" si="13"/>
        <v>10.747022965012292</v>
      </c>
      <c r="BG66" s="374">
        <f t="shared" si="14"/>
        <v>1.6024761080866312E-2</v>
      </c>
      <c r="BH66" s="374">
        <f t="shared" si="15"/>
        <v>2.8509049907952537</v>
      </c>
      <c r="BI66" s="374">
        <f t="shared" si="16"/>
        <v>0.92356688581689106</v>
      </c>
      <c r="BJ66" s="374">
        <f t="shared" si="17"/>
        <v>164.30831204419198</v>
      </c>
      <c r="BK66" s="375">
        <v>35624440.023275405</v>
      </c>
      <c r="BL66" s="382">
        <v>86946274.121189401</v>
      </c>
      <c r="BM66" s="383">
        <v>0.46</v>
      </c>
      <c r="BN66" s="382">
        <v>39995286.095747128</v>
      </c>
      <c r="BO66" s="395"/>
      <c r="BP66" s="395"/>
      <c r="BS66" s="408">
        <v>11187</v>
      </c>
      <c r="BT66" s="400" t="s">
        <v>1396</v>
      </c>
      <c r="BU66" s="400">
        <v>0.8343626169759889</v>
      </c>
      <c r="BV66" s="400">
        <v>0.1656373830240111</v>
      </c>
      <c r="BW66" s="400">
        <v>0</v>
      </c>
      <c r="BX66" s="400">
        <v>1</v>
      </c>
      <c r="BY66" s="407">
        <v>11187</v>
      </c>
      <c r="BZ66" s="406" t="s">
        <v>1396</v>
      </c>
      <c r="CA66" s="406">
        <v>0.74041554577909396</v>
      </c>
      <c r="CB66" s="406">
        <v>0.25958445422090615</v>
      </c>
      <c r="CC66" s="406">
        <v>9.1847180829153649E-2</v>
      </c>
      <c r="CD66" s="406">
        <v>0</v>
      </c>
      <c r="CE66" s="406">
        <v>0.90815281917084634</v>
      </c>
    </row>
    <row r="67" spans="1:83" x14ac:dyDescent="0.35">
      <c r="A67" s="365">
        <v>1</v>
      </c>
      <c r="B67" s="366" t="s">
        <v>1257</v>
      </c>
      <c r="C67" s="411">
        <v>11178</v>
      </c>
      <c r="D67" s="367" t="s">
        <v>1382</v>
      </c>
      <c r="E67" s="368" t="s">
        <v>2438</v>
      </c>
      <c r="F67" s="369">
        <v>5</v>
      </c>
      <c r="G67" s="370" t="s">
        <v>2469</v>
      </c>
      <c r="H67" s="371">
        <v>39908.400000000001</v>
      </c>
      <c r="I67" s="372">
        <v>39908.400000000001</v>
      </c>
      <c r="J67" s="373">
        <v>385.10129428315844</v>
      </c>
      <c r="K67" s="374">
        <v>15368776.492770001</v>
      </c>
      <c r="L67" s="371">
        <v>7762.7999999999993</v>
      </c>
      <c r="M67" s="372">
        <v>7762.7999999999993</v>
      </c>
      <c r="N67" s="373">
        <v>457.41514612320287</v>
      </c>
      <c r="O67" s="374">
        <v>3550822.2963251988</v>
      </c>
      <c r="P67" s="374">
        <f t="shared" si="0"/>
        <v>0.87820036599212814</v>
      </c>
      <c r="Q67" s="402">
        <f t="shared" si="4"/>
        <v>6817.293801123692</v>
      </c>
      <c r="R67" s="374">
        <f t="shared" si="1"/>
        <v>0.12179963400787172</v>
      </c>
      <c r="S67" s="401">
        <f t="shared" si="5"/>
        <v>945.50619887630648</v>
      </c>
      <c r="T67" s="371">
        <v>4262.3999999999996</v>
      </c>
      <c r="U67" s="372">
        <v>4262.3999999999996</v>
      </c>
      <c r="V67" s="373">
        <v>168.46456361528718</v>
      </c>
      <c r="W67" s="374">
        <v>718063.35595380003</v>
      </c>
      <c r="X67" s="371">
        <v>3158.4</v>
      </c>
      <c r="Y67" s="372">
        <v>3158.4</v>
      </c>
      <c r="Z67" s="373">
        <v>8.4264953267477214</v>
      </c>
      <c r="AA67" s="374">
        <v>26614.242840000003</v>
      </c>
      <c r="AB67" s="371">
        <v>0</v>
      </c>
      <c r="AC67" s="372">
        <v>0</v>
      </c>
      <c r="AD67" s="373">
        <v>0</v>
      </c>
      <c r="AE67" s="374">
        <v>0</v>
      </c>
      <c r="AF67" s="374">
        <f t="shared" si="6"/>
        <v>3.2476783256556447E-3</v>
      </c>
      <c r="AG67" s="374">
        <f t="shared" si="7"/>
        <v>0</v>
      </c>
      <c r="AH67" s="374">
        <f t="shared" si="8"/>
        <v>0.99675232167434435</v>
      </c>
      <c r="AI67" s="374">
        <f t="shared" si="9"/>
        <v>0</v>
      </c>
      <c r="AJ67" s="375">
        <v>19664276.387889002</v>
      </c>
      <c r="AK67" s="376">
        <v>926.7560400000001</v>
      </c>
      <c r="AL67" s="377">
        <v>926.7560400000001</v>
      </c>
      <c r="AM67" s="373">
        <v>10400.966158666741</v>
      </c>
      <c r="AN67" s="374">
        <v>9639158.2093800008</v>
      </c>
      <c r="AO67" s="378">
        <v>78.491759999999999</v>
      </c>
      <c r="AP67" s="379">
        <v>78.491759999999999</v>
      </c>
      <c r="AQ67" s="373">
        <v>15257.476520643693</v>
      </c>
      <c r="AR67" s="374">
        <v>1197586.1852639997</v>
      </c>
      <c r="AS67" s="374">
        <f t="shared" si="2"/>
        <v>0.83518487518500484</v>
      </c>
      <c r="AT67" s="374">
        <f t="shared" si="18"/>
        <v>65.55513077865136</v>
      </c>
      <c r="AU67" s="374">
        <f t="shared" si="3"/>
        <v>0.16481512481499511</v>
      </c>
      <c r="AV67" s="374">
        <f t="shared" si="19"/>
        <v>12.936629221348641</v>
      </c>
      <c r="AW67" s="380">
        <v>20.79636</v>
      </c>
      <c r="AX67" s="381">
        <v>20.79636</v>
      </c>
      <c r="AY67" s="373">
        <v>10712.829972822166</v>
      </c>
      <c r="AZ67" s="374">
        <v>222787.86873359999</v>
      </c>
      <c r="BA67" s="378">
        <v>53.561880000000002</v>
      </c>
      <c r="BB67" s="379">
        <v>53.561880000000002</v>
      </c>
      <c r="BC67" s="373">
        <v>16046.437683449498</v>
      </c>
      <c r="BD67" s="374">
        <v>859477.36962840008</v>
      </c>
      <c r="BE67" s="374">
        <f t="shared" si="12"/>
        <v>0</v>
      </c>
      <c r="BF67" s="374">
        <f t="shared" si="13"/>
        <v>0</v>
      </c>
      <c r="BG67" s="374">
        <f t="shared" si="14"/>
        <v>4.2481474634545758E-3</v>
      </c>
      <c r="BH67" s="374">
        <f t="shared" si="15"/>
        <v>0.22753876465985839</v>
      </c>
      <c r="BI67" s="374">
        <f t="shared" si="16"/>
        <v>0.99575185253654541</v>
      </c>
      <c r="BJ67" s="374">
        <f t="shared" si="17"/>
        <v>53.33434123534014</v>
      </c>
      <c r="BK67" s="375">
        <v>11919009.633005999</v>
      </c>
      <c r="BL67" s="382">
        <v>31583286.020895001</v>
      </c>
      <c r="BM67" s="383">
        <v>0.51</v>
      </c>
      <c r="BN67" s="382">
        <v>16107475.870656451</v>
      </c>
      <c r="BO67" s="395"/>
      <c r="BP67" s="395"/>
      <c r="BS67" s="408">
        <v>11188</v>
      </c>
      <c r="BT67" s="400" t="s">
        <v>1397</v>
      </c>
      <c r="BU67" s="400">
        <v>0.86956262975387466</v>
      </c>
      <c r="BV67" s="400">
        <v>0.13043737024612526</v>
      </c>
      <c r="BW67" s="400">
        <v>0</v>
      </c>
      <c r="BX67" s="400">
        <v>1</v>
      </c>
      <c r="BY67" s="407">
        <v>11188</v>
      </c>
      <c r="BZ67" s="406" t="s">
        <v>1397</v>
      </c>
      <c r="CA67" s="406">
        <v>0.85077277633130455</v>
      </c>
      <c r="CB67" s="406">
        <v>0.14922722366869548</v>
      </c>
      <c r="CC67" s="406">
        <v>4.7833734658210426E-2</v>
      </c>
      <c r="CD67" s="406">
        <v>2.5427979438830982E-2</v>
      </c>
      <c r="CE67" s="406">
        <v>0.92673828590295859</v>
      </c>
    </row>
    <row r="68" spans="1:83" x14ac:dyDescent="0.35">
      <c r="A68" s="365">
        <v>1</v>
      </c>
      <c r="B68" s="366" t="s">
        <v>1257</v>
      </c>
      <c r="C68" s="411">
        <v>11179</v>
      </c>
      <c r="D68" s="367" t="s">
        <v>1383</v>
      </c>
      <c r="E68" s="368" t="s">
        <v>2438</v>
      </c>
      <c r="F68" s="369">
        <v>5</v>
      </c>
      <c r="G68" s="370" t="s">
        <v>2469</v>
      </c>
      <c r="H68" s="371">
        <v>56499.6</v>
      </c>
      <c r="I68" s="372">
        <v>56499.6</v>
      </c>
      <c r="J68" s="373">
        <v>416.16244706352614</v>
      </c>
      <c r="K68" s="374">
        <v>23513011.794110402</v>
      </c>
      <c r="L68" s="371">
        <v>14905.199999999999</v>
      </c>
      <c r="M68" s="372">
        <v>14905.199999999999</v>
      </c>
      <c r="N68" s="373">
        <v>457.4764056048225</v>
      </c>
      <c r="O68" s="374">
        <v>6818777.3208210003</v>
      </c>
      <c r="P68" s="374">
        <f t="shared" ref="P68:P131" si="20">IFERROR(VLOOKUP($C68,$BS$4:$BX$899,3,0),0)</f>
        <v>0.89694122983027857</v>
      </c>
      <c r="Q68" s="402">
        <f t="shared" si="4"/>
        <v>13369.088418866268</v>
      </c>
      <c r="R68" s="374">
        <f t="shared" ref="R68:R131" si="21">IFERROR(VLOOKUP($C68,$BS$4:$BX$899,4,0),0)</f>
        <v>0.10305877016972138</v>
      </c>
      <c r="S68" s="401">
        <f t="shared" si="5"/>
        <v>1536.1115811337311</v>
      </c>
      <c r="T68" s="371">
        <v>4710</v>
      </c>
      <c r="U68" s="372">
        <v>4710</v>
      </c>
      <c r="V68" s="373">
        <v>206.20712083439491</v>
      </c>
      <c r="W68" s="374">
        <v>971235.53913000005</v>
      </c>
      <c r="X68" s="371">
        <v>3955.2</v>
      </c>
      <c r="Y68" s="372">
        <v>3955.2</v>
      </c>
      <c r="Z68" s="373">
        <v>8.1466560376213586</v>
      </c>
      <c r="AA68" s="374">
        <v>32221.653959999996</v>
      </c>
      <c r="AB68" s="371">
        <v>0</v>
      </c>
      <c r="AC68" s="372">
        <v>0</v>
      </c>
      <c r="AD68" s="373">
        <v>0</v>
      </c>
      <c r="AE68" s="374">
        <v>0</v>
      </c>
      <c r="AF68" s="374">
        <f t="shared" si="6"/>
        <v>0</v>
      </c>
      <c r="AG68" s="374">
        <f t="shared" si="7"/>
        <v>0</v>
      </c>
      <c r="AH68" s="374">
        <f t="shared" si="8"/>
        <v>1</v>
      </c>
      <c r="AI68" s="374">
        <f t="shared" si="9"/>
        <v>0</v>
      </c>
      <c r="AJ68" s="375">
        <v>31335246.308021404</v>
      </c>
      <c r="AK68" s="376">
        <v>1119.6751199999999</v>
      </c>
      <c r="AL68" s="377">
        <v>1119.6751199999999</v>
      </c>
      <c r="AM68" s="373">
        <v>8781.9929441159693</v>
      </c>
      <c r="AN68" s="374">
        <v>9832979.0035421997</v>
      </c>
      <c r="AO68" s="378">
        <v>150.35039999999998</v>
      </c>
      <c r="AP68" s="379">
        <v>150.35039999999998</v>
      </c>
      <c r="AQ68" s="373">
        <v>11974.976820547203</v>
      </c>
      <c r="AR68" s="374">
        <v>1800442.5549599999</v>
      </c>
      <c r="AS68" s="374">
        <f t="shared" ref="AS68:AS131" si="22">IFERROR(VLOOKUP($C68,$BY$4:$CE$899,3,0),0)</f>
        <v>0.87489145946952784</v>
      </c>
      <c r="AT68" s="374">
        <f t="shared" si="18"/>
        <v>131.54028088782729</v>
      </c>
      <c r="AU68" s="374">
        <f t="shared" ref="AU68:AU131" si="23">IFERROR(VLOOKUP($C68,$BY$4:$CE$899,4,0),0)</f>
        <v>0.12510854053047216</v>
      </c>
      <c r="AV68" s="374">
        <f t="shared" si="19"/>
        <v>18.8101191121727</v>
      </c>
      <c r="AW68" s="380">
        <v>44.305439999999997</v>
      </c>
      <c r="AX68" s="381">
        <v>44.305439999999997</v>
      </c>
      <c r="AY68" s="373">
        <v>8750.2180999669563</v>
      </c>
      <c r="AZ68" s="374">
        <v>387682.26301499997</v>
      </c>
      <c r="BA68" s="378">
        <v>110.60891999999986</v>
      </c>
      <c r="BB68" s="379">
        <v>110.60891999999986</v>
      </c>
      <c r="BC68" s="373">
        <v>10991.893940651455</v>
      </c>
      <c r="BD68" s="374">
        <v>1215801.5175299998</v>
      </c>
      <c r="BE68" s="374">
        <f t="shared" si="12"/>
        <v>0</v>
      </c>
      <c r="BF68" s="374">
        <f t="shared" si="13"/>
        <v>0</v>
      </c>
      <c r="BG68" s="374">
        <f t="shared" si="14"/>
        <v>2.600482503685449E-2</v>
      </c>
      <c r="BH68" s="374">
        <f t="shared" si="15"/>
        <v>2.8763656121154315</v>
      </c>
      <c r="BI68" s="374">
        <f t="shared" si="16"/>
        <v>0.97399517496314547</v>
      </c>
      <c r="BJ68" s="374">
        <f t="shared" si="17"/>
        <v>107.73255438788442</v>
      </c>
      <c r="BK68" s="375">
        <v>13236905.339047199</v>
      </c>
      <c r="BL68" s="382">
        <v>44572151.647068605</v>
      </c>
      <c r="BM68" s="383">
        <v>0.44</v>
      </c>
      <c r="BN68" s="382">
        <v>19611746.724710185</v>
      </c>
      <c r="BO68" s="395"/>
      <c r="BP68" s="395"/>
      <c r="BS68" s="408">
        <v>40744</v>
      </c>
      <c r="BT68" s="400" t="s">
        <v>2216</v>
      </c>
      <c r="BU68" s="400">
        <v>0.90752678154968691</v>
      </c>
      <c r="BV68" s="400">
        <v>9.247321845031313E-2</v>
      </c>
      <c r="BW68" s="400">
        <v>0</v>
      </c>
      <c r="BX68" s="400">
        <v>1</v>
      </c>
      <c r="BY68" s="407">
        <v>40744</v>
      </c>
      <c r="BZ68" s="406" t="s">
        <v>2216</v>
      </c>
      <c r="CA68" s="406" t="e">
        <v>#DIV/0!</v>
      </c>
      <c r="CB68" s="406" t="e">
        <v>#DIV/0!</v>
      </c>
      <c r="CC68" s="406" t="e">
        <v>#DIV/0!</v>
      </c>
      <c r="CD68" s="406" t="e">
        <v>#DIV/0!</v>
      </c>
      <c r="CE68" s="406" t="e">
        <v>#DIV/0!</v>
      </c>
    </row>
    <row r="69" spans="1:83" x14ac:dyDescent="0.35">
      <c r="A69" s="365">
        <v>1</v>
      </c>
      <c r="B69" s="366" t="s">
        <v>1257</v>
      </c>
      <c r="C69" s="411">
        <v>11180</v>
      </c>
      <c r="D69" s="367" t="s">
        <v>1384</v>
      </c>
      <c r="E69" s="368" t="s">
        <v>2438</v>
      </c>
      <c r="F69" s="369">
        <v>5</v>
      </c>
      <c r="G69" s="370" t="s">
        <v>2469</v>
      </c>
      <c r="H69" s="371">
        <v>34651.199999999997</v>
      </c>
      <c r="I69" s="372">
        <v>34651.199999999997</v>
      </c>
      <c r="J69" s="373">
        <v>416.91149916539689</v>
      </c>
      <c r="K69" s="374">
        <v>14446483.739879999</v>
      </c>
      <c r="L69" s="371">
        <v>7149.5999999999995</v>
      </c>
      <c r="M69" s="372">
        <v>7149.5999999999995</v>
      </c>
      <c r="N69" s="373">
        <v>343.76590410036926</v>
      </c>
      <c r="O69" s="374">
        <v>2457788.7079559998</v>
      </c>
      <c r="P69" s="374">
        <f t="shared" si="20"/>
        <v>0.85824433212700835</v>
      </c>
      <c r="Q69" s="402">
        <f t="shared" ref="Q69:Q132" si="24">SUM(L69*P69)</f>
        <v>6136.1036769752582</v>
      </c>
      <c r="R69" s="374">
        <f t="shared" si="21"/>
        <v>0.14175566787299163</v>
      </c>
      <c r="S69" s="401">
        <f t="shared" ref="S69:S132" si="25">SUM(L69*R69)</f>
        <v>1013.4963230247408</v>
      </c>
      <c r="T69" s="371">
        <v>2578.7999999999997</v>
      </c>
      <c r="U69" s="372">
        <v>2578.7999999999997</v>
      </c>
      <c r="V69" s="373">
        <v>222.62333833527219</v>
      </c>
      <c r="W69" s="374">
        <v>574101.06489899987</v>
      </c>
      <c r="X69" s="371">
        <v>484.79999999999995</v>
      </c>
      <c r="Y69" s="372">
        <v>484.79999999999995</v>
      </c>
      <c r="Z69" s="373">
        <v>23.20155037128713</v>
      </c>
      <c r="AA69" s="374">
        <v>11248.11162</v>
      </c>
      <c r="AB69" s="371">
        <v>0</v>
      </c>
      <c r="AC69" s="372">
        <v>0</v>
      </c>
      <c r="AD69" s="373">
        <v>0</v>
      </c>
      <c r="AE69" s="374">
        <v>0</v>
      </c>
      <c r="AF69" s="374">
        <f t="shared" ref="AF69:AF132" si="26">IFERROR(VLOOKUP($C69,$BS$4:$BX$899,5,0),0)</f>
        <v>0</v>
      </c>
      <c r="AG69" s="374">
        <f t="shared" ref="AG69:AG132" si="27">SUM(AF69*AB69)</f>
        <v>0</v>
      </c>
      <c r="AH69" s="374">
        <f t="shared" ref="AH69:AH132" si="28">IFERROR(VLOOKUP($C69,$BS$4:$BX$899,6,0),0)</f>
        <v>1</v>
      </c>
      <c r="AI69" s="374">
        <f t="shared" ref="AI69:AI132" si="29">SUM(AH69*AB69)</f>
        <v>0</v>
      </c>
      <c r="AJ69" s="375">
        <v>17489621.624355003</v>
      </c>
      <c r="AK69" s="376">
        <v>697.61363999999992</v>
      </c>
      <c r="AL69" s="377">
        <v>697.61363999999992</v>
      </c>
      <c r="AM69" s="373">
        <v>7357.5037981123769</v>
      </c>
      <c r="AN69" s="374">
        <v>5132695.0059150001</v>
      </c>
      <c r="AO69" s="378">
        <v>77.569679999999991</v>
      </c>
      <c r="AP69" s="379">
        <v>77.569679999999991</v>
      </c>
      <c r="AQ69" s="373">
        <v>9407.2223936594819</v>
      </c>
      <c r="AR69" s="374">
        <v>729715.23076499999</v>
      </c>
      <c r="AS69" s="374">
        <f t="shared" si="22"/>
        <v>0.91878470845007543</v>
      </c>
      <c r="AT69" s="374">
        <f t="shared" si="18"/>
        <v>71.269835823365639</v>
      </c>
      <c r="AU69" s="374">
        <f t="shared" si="23"/>
        <v>8.1215291549924629E-2</v>
      </c>
      <c r="AV69" s="374">
        <f t="shared" si="19"/>
        <v>6.2998441766343571</v>
      </c>
      <c r="AW69" s="380">
        <v>20.567639999999997</v>
      </c>
      <c r="AX69" s="381">
        <v>20.567639999999997</v>
      </c>
      <c r="AY69" s="373">
        <v>7212.8402318885401</v>
      </c>
      <c r="AZ69" s="374">
        <v>148351.10126699999</v>
      </c>
      <c r="BA69" s="378">
        <v>33.215399999999867</v>
      </c>
      <c r="BB69" s="379">
        <v>33.215399999999867</v>
      </c>
      <c r="BC69" s="373">
        <v>16162.408952925514</v>
      </c>
      <c r="BD69" s="374">
        <v>536840.87833500002</v>
      </c>
      <c r="BE69" s="374">
        <f t="shared" ref="BE69:BE132" si="30">IFERROR(VLOOKUP($C69,$BY$4:$CE$899,5,0),0)</f>
        <v>8.3345725718150659E-3</v>
      </c>
      <c r="BF69" s="374">
        <f t="shared" ref="BF69:BF132" si="31">SUM(BE69*BA69)</f>
        <v>0.27683616180186504</v>
      </c>
      <c r="BG69" s="374">
        <f t="shared" ref="BG69:BG132" si="32">IFERROR(VLOOKUP($C69,$BY$4:$CE$899,6,0),0)</f>
        <v>0</v>
      </c>
      <c r="BH69" s="374">
        <f t="shared" ref="BH69:BH132" si="33">SUM(BG69*BA69)</f>
        <v>0</v>
      </c>
      <c r="BI69" s="374">
        <f t="shared" ref="BI69:BI132" si="34">IFERROR(VLOOKUP($C69,$BY$4:$CE$899,7,0),0)</f>
        <v>0.99166542742818498</v>
      </c>
      <c r="BJ69" s="374">
        <f t="shared" ref="BJ69:BJ132" si="35">SUM(BI69*BA69)</f>
        <v>32.938563838198007</v>
      </c>
      <c r="BK69" s="375">
        <v>6547602.2162819998</v>
      </c>
      <c r="BL69" s="382">
        <v>24037223.840637002</v>
      </c>
      <c r="BM69" s="383">
        <v>0.5</v>
      </c>
      <c r="BN69" s="382">
        <v>12018611.920318501</v>
      </c>
      <c r="BO69" s="395"/>
      <c r="BP69" s="395"/>
      <c r="BS69" s="408">
        <v>40745</v>
      </c>
      <c r="BT69" s="400" t="s">
        <v>2217</v>
      </c>
      <c r="BU69" s="400">
        <v>0.8094552740562011</v>
      </c>
      <c r="BV69" s="400">
        <v>0.1905447259437989</v>
      </c>
      <c r="BW69" s="400">
        <v>0</v>
      </c>
      <c r="BX69" s="400">
        <v>1</v>
      </c>
      <c r="BY69" s="407">
        <v>40745</v>
      </c>
      <c r="BZ69" s="406" t="s">
        <v>2217</v>
      </c>
      <c r="CA69" s="406" t="e">
        <v>#DIV/0!</v>
      </c>
      <c r="CB69" s="406" t="e">
        <v>#DIV/0!</v>
      </c>
      <c r="CC69" s="406" t="e">
        <v>#DIV/0!</v>
      </c>
      <c r="CD69" s="406" t="e">
        <v>#DIV/0!</v>
      </c>
      <c r="CE69" s="406" t="e">
        <v>#DIV/0!</v>
      </c>
    </row>
    <row r="70" spans="1:83" x14ac:dyDescent="0.35">
      <c r="A70" s="365">
        <v>1</v>
      </c>
      <c r="B70" s="366" t="s">
        <v>1257</v>
      </c>
      <c r="C70" s="411">
        <v>11181</v>
      </c>
      <c r="D70" s="367" t="s">
        <v>1385</v>
      </c>
      <c r="E70" s="368" t="s">
        <v>2438</v>
      </c>
      <c r="F70" s="369">
        <v>5</v>
      </c>
      <c r="G70" s="370" t="s">
        <v>2469</v>
      </c>
      <c r="H70" s="371">
        <v>35820</v>
      </c>
      <c r="I70" s="372">
        <v>35820</v>
      </c>
      <c r="J70" s="373">
        <v>362.73970972185936</v>
      </c>
      <c r="K70" s="374">
        <v>12993336.402237002</v>
      </c>
      <c r="L70" s="371">
        <v>5846.4</v>
      </c>
      <c r="M70" s="372">
        <v>5846.4</v>
      </c>
      <c r="N70" s="373">
        <v>314.87214352678575</v>
      </c>
      <c r="O70" s="374">
        <v>1840868.4999150001</v>
      </c>
      <c r="P70" s="374">
        <f t="shared" si="20"/>
        <v>0.73487535516114511</v>
      </c>
      <c r="Q70" s="402">
        <f t="shared" si="24"/>
        <v>4296.3752764141182</v>
      </c>
      <c r="R70" s="374">
        <f t="shared" si="21"/>
        <v>0.26512464483885489</v>
      </c>
      <c r="S70" s="401">
        <f t="shared" si="25"/>
        <v>1550.0247235858812</v>
      </c>
      <c r="T70" s="371">
        <v>14636.4</v>
      </c>
      <c r="U70" s="372">
        <v>14636.4</v>
      </c>
      <c r="V70" s="373">
        <v>11.130624376199068</v>
      </c>
      <c r="W70" s="374">
        <v>162912.27061980002</v>
      </c>
      <c r="X70" s="371">
        <v>1669.2</v>
      </c>
      <c r="Y70" s="372">
        <v>1669.2</v>
      </c>
      <c r="Z70" s="373">
        <v>4.1659367361610355</v>
      </c>
      <c r="AA70" s="374">
        <v>6953.7816000000012</v>
      </c>
      <c r="AB70" s="371">
        <v>0</v>
      </c>
      <c r="AC70" s="372">
        <v>0</v>
      </c>
      <c r="AD70" s="373">
        <v>0</v>
      </c>
      <c r="AE70" s="374">
        <v>0</v>
      </c>
      <c r="AF70" s="374">
        <f t="shared" si="26"/>
        <v>0</v>
      </c>
      <c r="AG70" s="374">
        <f t="shared" si="27"/>
        <v>0</v>
      </c>
      <c r="AH70" s="374">
        <f t="shared" si="28"/>
        <v>1</v>
      </c>
      <c r="AI70" s="374">
        <f t="shared" si="29"/>
        <v>0</v>
      </c>
      <c r="AJ70" s="375">
        <v>15004070.954371803</v>
      </c>
      <c r="AK70" s="376">
        <v>830.73624000000007</v>
      </c>
      <c r="AL70" s="377">
        <v>830.73624000000007</v>
      </c>
      <c r="AM70" s="373">
        <v>14940.180462252854</v>
      </c>
      <c r="AN70" s="374">
        <v>12411349.342133399</v>
      </c>
      <c r="AO70" s="378">
        <v>59.221679999999992</v>
      </c>
      <c r="AP70" s="379">
        <v>59.221679999999992</v>
      </c>
      <c r="AQ70" s="373">
        <v>20221.651432887418</v>
      </c>
      <c r="AR70" s="374">
        <v>1197560.17023</v>
      </c>
      <c r="AS70" s="374">
        <f t="shared" si="22"/>
        <v>0.80341849543577737</v>
      </c>
      <c r="AT70" s="374">
        <f t="shared" si="18"/>
        <v>47.579793042779059</v>
      </c>
      <c r="AU70" s="374">
        <f t="shared" si="23"/>
        <v>0.19658150456422266</v>
      </c>
      <c r="AV70" s="374">
        <f t="shared" si="19"/>
        <v>11.641886957220931</v>
      </c>
      <c r="AW70" s="380">
        <v>55.170480000000005</v>
      </c>
      <c r="AX70" s="381">
        <v>55.170480000000005</v>
      </c>
      <c r="AY70" s="373">
        <v>3526.3777339076978</v>
      </c>
      <c r="AZ70" s="374">
        <v>194551.95224099999</v>
      </c>
      <c r="BA70" s="378">
        <v>31.01879999999997</v>
      </c>
      <c r="BB70" s="379">
        <v>31.01879999999997</v>
      </c>
      <c r="BC70" s="373">
        <v>18074.796736817691</v>
      </c>
      <c r="BD70" s="374">
        <v>560658.50502000004</v>
      </c>
      <c r="BE70" s="374">
        <f t="shared" si="30"/>
        <v>5.2142685927786196E-2</v>
      </c>
      <c r="BF70" s="374">
        <f t="shared" si="31"/>
        <v>1.6174035462568128</v>
      </c>
      <c r="BG70" s="374">
        <f t="shared" si="32"/>
        <v>0</v>
      </c>
      <c r="BH70" s="374">
        <f t="shared" si="33"/>
        <v>0</v>
      </c>
      <c r="BI70" s="374">
        <f t="shared" si="34"/>
        <v>0.94785731407221385</v>
      </c>
      <c r="BJ70" s="374">
        <f t="shared" si="35"/>
        <v>29.40139645374316</v>
      </c>
      <c r="BK70" s="375">
        <v>14364119.969624398</v>
      </c>
      <c r="BL70" s="382">
        <v>29368190.923996203</v>
      </c>
      <c r="BM70" s="383">
        <v>0.46</v>
      </c>
      <c r="BN70" s="382">
        <v>13509367.825038254</v>
      </c>
      <c r="BO70" s="395"/>
      <c r="BP70" s="395"/>
      <c r="BS70" s="408">
        <v>10715</v>
      </c>
      <c r="BT70" s="400" t="s">
        <v>1398</v>
      </c>
      <c r="BU70" s="400">
        <v>0.88872271805785552</v>
      </c>
      <c r="BV70" s="400">
        <v>0.11127728194214444</v>
      </c>
      <c r="BW70" s="400">
        <v>0</v>
      </c>
      <c r="BX70" s="400">
        <v>1</v>
      </c>
      <c r="BY70" s="407">
        <v>10715</v>
      </c>
      <c r="BZ70" s="406" t="s">
        <v>1398</v>
      </c>
      <c r="CA70" s="406">
        <v>0.87718451475899917</v>
      </c>
      <c r="CB70" s="406">
        <v>0.12281548524100086</v>
      </c>
      <c r="CC70" s="406">
        <v>7.9901465446385475E-2</v>
      </c>
      <c r="CD70" s="406">
        <v>9.6938300279635313E-3</v>
      </c>
      <c r="CE70" s="406">
        <v>0.91040470452565103</v>
      </c>
    </row>
    <row r="71" spans="1:83" x14ac:dyDescent="0.35">
      <c r="A71" s="365">
        <v>1</v>
      </c>
      <c r="B71" s="366" t="s">
        <v>1257</v>
      </c>
      <c r="C71" s="411">
        <v>11182</v>
      </c>
      <c r="D71" s="367" t="s">
        <v>1386</v>
      </c>
      <c r="E71" s="368" t="s">
        <v>2438</v>
      </c>
      <c r="F71" s="369">
        <v>5</v>
      </c>
      <c r="G71" s="370" t="s">
        <v>2469</v>
      </c>
      <c r="H71" s="371">
        <v>23324.399999999998</v>
      </c>
      <c r="I71" s="372">
        <v>23324.399999999998</v>
      </c>
      <c r="J71" s="373">
        <v>510.69672631578942</v>
      </c>
      <c r="K71" s="374">
        <v>11911694.723279998</v>
      </c>
      <c r="L71" s="371">
        <v>3015.6</v>
      </c>
      <c r="M71" s="372">
        <v>3015.6</v>
      </c>
      <c r="N71" s="373">
        <v>366.07802276163949</v>
      </c>
      <c r="O71" s="374">
        <v>1103944.8854400001</v>
      </c>
      <c r="P71" s="374">
        <f t="shared" si="20"/>
        <v>0.80199491610228557</v>
      </c>
      <c r="Q71" s="402">
        <f t="shared" si="24"/>
        <v>2418.4958689980522</v>
      </c>
      <c r="R71" s="374">
        <f t="shared" si="21"/>
        <v>0.19800508389771448</v>
      </c>
      <c r="S71" s="401">
        <f t="shared" si="25"/>
        <v>597.10413100194774</v>
      </c>
      <c r="T71" s="371">
        <v>2509.1999999999998</v>
      </c>
      <c r="U71" s="372">
        <v>2509.1999999999998</v>
      </c>
      <c r="V71" s="373">
        <v>305.18286911764704</v>
      </c>
      <c r="W71" s="374">
        <v>765764.85518999991</v>
      </c>
      <c r="X71" s="371">
        <v>58.8</v>
      </c>
      <c r="Y71" s="372">
        <v>58.8</v>
      </c>
      <c r="Z71" s="373">
        <v>258.22544387755102</v>
      </c>
      <c r="AA71" s="374">
        <v>15183.656099999998</v>
      </c>
      <c r="AB71" s="371">
        <v>6</v>
      </c>
      <c r="AC71" s="372">
        <v>6</v>
      </c>
      <c r="AD71" s="373">
        <v>193888.65106999999</v>
      </c>
      <c r="AE71" s="374">
        <v>1163331.9064199999</v>
      </c>
      <c r="AF71" s="374">
        <f t="shared" si="26"/>
        <v>0</v>
      </c>
      <c r="AG71" s="374">
        <f t="shared" si="27"/>
        <v>0</v>
      </c>
      <c r="AH71" s="374">
        <f t="shared" si="28"/>
        <v>1</v>
      </c>
      <c r="AI71" s="374">
        <f t="shared" si="29"/>
        <v>6</v>
      </c>
      <c r="AJ71" s="375">
        <v>14959920.026429996</v>
      </c>
      <c r="AK71" s="376">
        <v>3253.2</v>
      </c>
      <c r="AL71" s="377">
        <v>3253.2</v>
      </c>
      <c r="AM71" s="373">
        <v>2741.1304819623751</v>
      </c>
      <c r="AN71" s="374">
        <v>8917445.6839199979</v>
      </c>
      <c r="AO71" s="378">
        <v>164.4</v>
      </c>
      <c r="AP71" s="379">
        <v>164.4</v>
      </c>
      <c r="AQ71" s="373">
        <v>2049.1927777372262</v>
      </c>
      <c r="AR71" s="374">
        <v>336887.29265999998</v>
      </c>
      <c r="AS71" s="374">
        <f t="shared" si="22"/>
        <v>0.89386946958523494</v>
      </c>
      <c r="AT71" s="374">
        <f t="shared" si="18"/>
        <v>146.95214079981264</v>
      </c>
      <c r="AU71" s="374">
        <f t="shared" si="23"/>
        <v>0.1061305304147651</v>
      </c>
      <c r="AV71" s="374">
        <f t="shared" si="19"/>
        <v>17.447859200187384</v>
      </c>
      <c r="AW71" s="380">
        <v>130.79999999999998</v>
      </c>
      <c r="AX71" s="381">
        <v>130.79999999999998</v>
      </c>
      <c r="AY71" s="373">
        <v>4326.8040383027519</v>
      </c>
      <c r="AZ71" s="374">
        <v>565945.96820999985</v>
      </c>
      <c r="BA71" s="378">
        <v>240</v>
      </c>
      <c r="BB71" s="379">
        <v>240</v>
      </c>
      <c r="BC71" s="373">
        <v>1424.6724445</v>
      </c>
      <c r="BD71" s="374">
        <v>341921.38668</v>
      </c>
      <c r="BE71" s="374">
        <f t="shared" si="30"/>
        <v>0</v>
      </c>
      <c r="BF71" s="374">
        <f t="shared" si="31"/>
        <v>0</v>
      </c>
      <c r="BG71" s="374">
        <f t="shared" si="32"/>
        <v>4.001966193926261E-2</v>
      </c>
      <c r="BH71" s="374">
        <f t="shared" si="33"/>
        <v>9.6047188654230258</v>
      </c>
      <c r="BI71" s="374">
        <f t="shared" si="34"/>
        <v>0.95998033806073735</v>
      </c>
      <c r="BJ71" s="374">
        <f t="shared" si="35"/>
        <v>230.39528113457698</v>
      </c>
      <c r="BK71" s="375">
        <v>10162200.331469998</v>
      </c>
      <c r="BL71" s="382">
        <v>25122120.357899994</v>
      </c>
      <c r="BM71" s="383">
        <v>0.61</v>
      </c>
      <c r="BN71" s="382">
        <v>15324493.418318996</v>
      </c>
      <c r="BO71" s="395"/>
      <c r="BP71" s="395"/>
      <c r="BS71" s="408">
        <v>11166</v>
      </c>
      <c r="BT71" s="400" t="s">
        <v>1399</v>
      </c>
      <c r="BU71" s="400">
        <v>0.88507846004479762</v>
      </c>
      <c r="BV71" s="400">
        <v>0.11492153995520239</v>
      </c>
      <c r="BW71" s="400">
        <v>0</v>
      </c>
      <c r="BX71" s="400">
        <v>1</v>
      </c>
      <c r="BY71" s="407">
        <v>11166</v>
      </c>
      <c r="BZ71" s="406" t="s">
        <v>1399</v>
      </c>
      <c r="CA71" s="406">
        <v>0.94315917241693614</v>
      </c>
      <c r="CB71" s="406">
        <v>5.6840827583063899E-2</v>
      </c>
      <c r="CC71" s="406">
        <v>2.3195945470929971E-2</v>
      </c>
      <c r="CD71" s="406">
        <v>0</v>
      </c>
      <c r="CE71" s="406">
        <v>0.97680405452907004</v>
      </c>
    </row>
    <row r="72" spans="1:83" x14ac:dyDescent="0.35">
      <c r="A72" s="365">
        <v>1</v>
      </c>
      <c r="B72" s="366" t="s">
        <v>1257</v>
      </c>
      <c r="C72" s="411">
        <v>11183</v>
      </c>
      <c r="D72" s="367" t="s">
        <v>1387</v>
      </c>
      <c r="E72" s="368" t="s">
        <v>2438</v>
      </c>
      <c r="F72" s="369">
        <v>5</v>
      </c>
      <c r="G72" s="370" t="s">
        <v>2469</v>
      </c>
      <c r="H72" s="371">
        <v>20848.8</v>
      </c>
      <c r="I72" s="372">
        <v>20848.8</v>
      </c>
      <c r="J72" s="373">
        <v>332.71635582493957</v>
      </c>
      <c r="K72" s="374">
        <v>6936736.759323</v>
      </c>
      <c r="L72" s="371">
        <v>3787.2</v>
      </c>
      <c r="M72" s="372">
        <v>3787.2</v>
      </c>
      <c r="N72" s="373">
        <v>266.76717008871992</v>
      </c>
      <c r="O72" s="374">
        <v>1010300.62656</v>
      </c>
      <c r="P72" s="374">
        <f t="shared" si="20"/>
        <v>0.78483971667903307</v>
      </c>
      <c r="Q72" s="402">
        <f t="shared" si="24"/>
        <v>2972.3449750068339</v>
      </c>
      <c r="R72" s="374">
        <f t="shared" si="21"/>
        <v>0.21516028332096693</v>
      </c>
      <c r="S72" s="401">
        <f t="shared" si="25"/>
        <v>814.8550249931659</v>
      </c>
      <c r="T72" s="371">
        <v>2696.4</v>
      </c>
      <c r="U72" s="372">
        <v>2696.4</v>
      </c>
      <c r="V72" s="373">
        <v>122.0197470905652</v>
      </c>
      <c r="W72" s="374">
        <v>329014.04605500004</v>
      </c>
      <c r="X72" s="371">
        <v>87.6</v>
      </c>
      <c r="Y72" s="372">
        <v>87.6</v>
      </c>
      <c r="Z72" s="373">
        <v>13.582044520547946</v>
      </c>
      <c r="AA72" s="374">
        <v>1189.7871</v>
      </c>
      <c r="AB72" s="371">
        <v>8.4</v>
      </c>
      <c r="AC72" s="372">
        <v>8.4</v>
      </c>
      <c r="AD72" s="373">
        <v>87551.61981964286</v>
      </c>
      <c r="AE72" s="374">
        <v>735433.606485</v>
      </c>
      <c r="AF72" s="374">
        <f t="shared" si="26"/>
        <v>0</v>
      </c>
      <c r="AG72" s="374">
        <f t="shared" si="27"/>
        <v>0</v>
      </c>
      <c r="AH72" s="374">
        <f t="shared" si="28"/>
        <v>1</v>
      </c>
      <c r="AI72" s="374">
        <f t="shared" si="29"/>
        <v>8.4</v>
      </c>
      <c r="AJ72" s="375">
        <v>9012674.8255230002</v>
      </c>
      <c r="AK72" s="376">
        <v>438.12299999999993</v>
      </c>
      <c r="AL72" s="377">
        <v>438.12299999999993</v>
      </c>
      <c r="AM72" s="373">
        <v>7390.1881540115455</v>
      </c>
      <c r="AN72" s="374">
        <v>3237811.4046</v>
      </c>
      <c r="AO72" s="378">
        <v>42.867719999999998</v>
      </c>
      <c r="AP72" s="379">
        <v>42.867719999999998</v>
      </c>
      <c r="AQ72" s="373">
        <v>11525.409611008003</v>
      </c>
      <c r="AR72" s="374">
        <v>494068.03208999994</v>
      </c>
      <c r="AS72" s="374">
        <f t="shared" si="22"/>
        <v>0.79209105530371937</v>
      </c>
      <c r="AT72" s="374">
        <f t="shared" si="18"/>
        <v>33.955137573264359</v>
      </c>
      <c r="AU72" s="374">
        <f t="shared" si="23"/>
        <v>0.2079089446962806</v>
      </c>
      <c r="AV72" s="374">
        <f t="shared" si="19"/>
        <v>8.9125824267356411</v>
      </c>
      <c r="AW72" s="380">
        <v>16.688639999999999</v>
      </c>
      <c r="AX72" s="381">
        <v>16.688639999999999</v>
      </c>
      <c r="AY72" s="373">
        <v>8818.7882248044189</v>
      </c>
      <c r="AZ72" s="374">
        <v>147173.58192000003</v>
      </c>
      <c r="BA72" s="378">
        <v>43.748879999999971</v>
      </c>
      <c r="BB72" s="379">
        <v>43.748879999999971</v>
      </c>
      <c r="BC72" s="373">
        <v>13207.591394339703</v>
      </c>
      <c r="BD72" s="374">
        <v>577817.33100000001</v>
      </c>
      <c r="BE72" s="374">
        <f t="shared" si="30"/>
        <v>0</v>
      </c>
      <c r="BF72" s="374">
        <f t="shared" si="31"/>
        <v>0</v>
      </c>
      <c r="BG72" s="374">
        <f t="shared" si="32"/>
        <v>0</v>
      </c>
      <c r="BH72" s="374">
        <f t="shared" si="33"/>
        <v>0</v>
      </c>
      <c r="BI72" s="374">
        <f t="shared" si="34"/>
        <v>1</v>
      </c>
      <c r="BJ72" s="374">
        <f t="shared" si="35"/>
        <v>43.748879999999971</v>
      </c>
      <c r="BK72" s="375">
        <v>4456870.3496099999</v>
      </c>
      <c r="BL72" s="382">
        <v>13469545.175133001</v>
      </c>
      <c r="BM72" s="383">
        <v>0.49</v>
      </c>
      <c r="BN72" s="382">
        <v>6600077.1358151706</v>
      </c>
      <c r="BO72" s="395"/>
      <c r="BP72" s="395"/>
      <c r="BS72" s="408">
        <v>11167</v>
      </c>
      <c r="BT72" s="400" t="s">
        <v>1400</v>
      </c>
      <c r="BU72" s="400">
        <v>0.87698237641610777</v>
      </c>
      <c r="BV72" s="400">
        <v>0.12301762358389225</v>
      </c>
      <c r="BW72" s="400">
        <v>0</v>
      </c>
      <c r="BX72" s="400">
        <v>1</v>
      </c>
      <c r="BY72" s="407">
        <v>11167</v>
      </c>
      <c r="BZ72" s="406" t="s">
        <v>1400</v>
      </c>
      <c r="CA72" s="406">
        <v>0.8362561865673459</v>
      </c>
      <c r="CB72" s="406">
        <v>0.1637438134326541</v>
      </c>
      <c r="CC72" s="406">
        <v>7.2493640032499099E-2</v>
      </c>
      <c r="CD72" s="406">
        <v>5.5841180623077023E-3</v>
      </c>
      <c r="CE72" s="406">
        <v>0.92192224190519323</v>
      </c>
    </row>
    <row r="73" spans="1:83" x14ac:dyDescent="0.35">
      <c r="A73" s="365">
        <v>1</v>
      </c>
      <c r="B73" s="366" t="s">
        <v>1257</v>
      </c>
      <c r="C73" s="411">
        <v>11453</v>
      </c>
      <c r="D73" s="367" t="s">
        <v>1388</v>
      </c>
      <c r="E73" s="368" t="s">
        <v>2438</v>
      </c>
      <c r="F73" s="369">
        <v>13</v>
      </c>
      <c r="G73" s="370" t="s">
        <v>6309</v>
      </c>
      <c r="H73" s="371">
        <v>116232</v>
      </c>
      <c r="I73" s="372">
        <v>116232</v>
      </c>
      <c r="J73" s="373">
        <v>579.23818541017442</v>
      </c>
      <c r="K73" s="374">
        <v>67326012.766595393</v>
      </c>
      <c r="L73" s="371">
        <v>45507.6</v>
      </c>
      <c r="M73" s="372">
        <v>45507.6</v>
      </c>
      <c r="N73" s="373">
        <v>1127.4250540796088</v>
      </c>
      <c r="O73" s="374">
        <v>51306408.391033202</v>
      </c>
      <c r="P73" s="374">
        <f t="shared" si="20"/>
        <v>0.82403949777328789</v>
      </c>
      <c r="Q73" s="402">
        <f t="shared" si="24"/>
        <v>37500.059848867677</v>
      </c>
      <c r="R73" s="374">
        <f t="shared" si="21"/>
        <v>0.17596050222671214</v>
      </c>
      <c r="S73" s="401">
        <f t="shared" si="25"/>
        <v>8007.5401511323253</v>
      </c>
      <c r="T73" s="371">
        <v>13093.199999999999</v>
      </c>
      <c r="U73" s="372">
        <v>13093.199999999999</v>
      </c>
      <c r="V73" s="373">
        <v>551.8498359843278</v>
      </c>
      <c r="W73" s="374">
        <v>7225480.2725100005</v>
      </c>
      <c r="X73" s="371">
        <v>10442.4</v>
      </c>
      <c r="Y73" s="372">
        <v>10442.4</v>
      </c>
      <c r="Z73" s="373">
        <v>7.315297592507469</v>
      </c>
      <c r="AA73" s="374">
        <v>76389.263579999999</v>
      </c>
      <c r="AB73" s="371">
        <v>0</v>
      </c>
      <c r="AC73" s="372">
        <v>0</v>
      </c>
      <c r="AD73" s="373">
        <v>0</v>
      </c>
      <c r="AE73" s="374">
        <v>0</v>
      </c>
      <c r="AF73" s="374">
        <f t="shared" si="26"/>
        <v>2.4984034899473007E-4</v>
      </c>
      <c r="AG73" s="374">
        <f t="shared" si="27"/>
        <v>0</v>
      </c>
      <c r="AH73" s="374">
        <f t="shared" si="28"/>
        <v>0.99975015965100522</v>
      </c>
      <c r="AI73" s="374">
        <f t="shared" si="29"/>
        <v>0</v>
      </c>
      <c r="AJ73" s="375">
        <v>125934290.6937186</v>
      </c>
      <c r="AK73" s="376">
        <v>2879.6280000000006</v>
      </c>
      <c r="AL73" s="377">
        <v>2879.6280000000006</v>
      </c>
      <c r="AM73" s="373">
        <v>26115.331469202265</v>
      </c>
      <c r="AN73" s="374">
        <v>75202439.727995992</v>
      </c>
      <c r="AO73" s="378">
        <v>700.52400000000011</v>
      </c>
      <c r="AP73" s="379">
        <v>700.52400000000011</v>
      </c>
      <c r="AQ73" s="373">
        <v>28512.468931335967</v>
      </c>
      <c r="AR73" s="374">
        <v>19973668.7856552</v>
      </c>
      <c r="AS73" s="374">
        <f t="shared" si="22"/>
        <v>0.81183067966290712</v>
      </c>
      <c r="AT73" s="374">
        <f t="shared" ref="AT73:AT136" si="36">SUM(AS73*AO73)</f>
        <v>568.70687504017849</v>
      </c>
      <c r="AU73" s="374">
        <f t="shared" si="23"/>
        <v>0.18816932033709297</v>
      </c>
      <c r="AV73" s="374">
        <f t="shared" ref="AV73:AV136" si="37">SUM(AU73*AO73)</f>
        <v>131.81712495982174</v>
      </c>
      <c r="AW73" s="380">
        <v>170.55599999999998</v>
      </c>
      <c r="AX73" s="381">
        <v>170.55599999999998</v>
      </c>
      <c r="AY73" s="373">
        <v>21692.832405368325</v>
      </c>
      <c r="AZ73" s="374">
        <v>3699842.7237299997</v>
      </c>
      <c r="BA73" s="378">
        <v>5067.4079999999976</v>
      </c>
      <c r="BB73" s="379">
        <v>5067.4079999999976</v>
      </c>
      <c r="BC73" s="373">
        <v>3224.2459534910167</v>
      </c>
      <c r="BD73" s="374">
        <v>16338569.738687998</v>
      </c>
      <c r="BE73" s="374">
        <f t="shared" si="30"/>
        <v>1.0544852740601242E-2</v>
      </c>
      <c r="BF73" s="374">
        <f t="shared" si="31"/>
        <v>53.435071136544636</v>
      </c>
      <c r="BG73" s="374">
        <f t="shared" si="32"/>
        <v>2.0061184475209646E-3</v>
      </c>
      <c r="BH73" s="374">
        <f t="shared" si="33"/>
        <v>10.165820669915311</v>
      </c>
      <c r="BI73" s="374">
        <f t="shared" si="34"/>
        <v>0.98744902881187779</v>
      </c>
      <c r="BJ73" s="374">
        <f t="shared" si="35"/>
        <v>5003.8071081935377</v>
      </c>
      <c r="BK73" s="375">
        <v>115214520.97606918</v>
      </c>
      <c r="BL73" s="382">
        <v>241148811.66978776</v>
      </c>
      <c r="BM73" s="383">
        <v>0.27</v>
      </c>
      <c r="BN73" s="382">
        <v>65110179.150842704</v>
      </c>
      <c r="BO73" s="395"/>
      <c r="BP73" s="395"/>
      <c r="BS73" s="408">
        <v>11169</v>
      </c>
      <c r="BT73" s="400" t="s">
        <v>1401</v>
      </c>
      <c r="BU73" s="400">
        <v>0.90823479081224068</v>
      </c>
      <c r="BV73" s="400">
        <v>9.1765209187759308E-2</v>
      </c>
      <c r="BW73" s="400">
        <v>0</v>
      </c>
      <c r="BX73" s="400">
        <v>1</v>
      </c>
      <c r="BY73" s="407">
        <v>11169</v>
      </c>
      <c r="BZ73" s="406" t="s">
        <v>1401</v>
      </c>
      <c r="CA73" s="406">
        <v>0.92316993815603698</v>
      </c>
      <c r="CB73" s="406">
        <v>7.6830061843963043E-2</v>
      </c>
      <c r="CC73" s="406">
        <v>4.1590907199612982E-2</v>
      </c>
      <c r="CD73" s="406">
        <v>7.8709223447415346E-3</v>
      </c>
      <c r="CE73" s="406">
        <v>0.95053817045564548</v>
      </c>
    </row>
    <row r="74" spans="1:83" x14ac:dyDescent="0.35">
      <c r="A74" s="365">
        <v>1</v>
      </c>
      <c r="B74" s="366" t="s">
        <v>1257</v>
      </c>
      <c r="C74" s="411">
        <v>11625</v>
      </c>
      <c r="D74" s="367" t="s">
        <v>1389</v>
      </c>
      <c r="E74" s="368" t="s">
        <v>2438</v>
      </c>
      <c r="F74" s="369">
        <v>5</v>
      </c>
      <c r="G74" s="370" t="s">
        <v>2469</v>
      </c>
      <c r="H74" s="371">
        <v>12756</v>
      </c>
      <c r="I74" s="372">
        <v>12756</v>
      </c>
      <c r="J74" s="373">
        <v>410.97848250564442</v>
      </c>
      <c r="K74" s="374">
        <v>5242441.5228420002</v>
      </c>
      <c r="L74" s="371">
        <v>1077.5999999999999</v>
      </c>
      <c r="M74" s="372">
        <v>1077.5999999999999</v>
      </c>
      <c r="N74" s="373">
        <v>311.65699201837413</v>
      </c>
      <c r="O74" s="374">
        <v>335841.57459899993</v>
      </c>
      <c r="P74" s="374">
        <f t="shared" si="20"/>
        <v>0.95428076971014275</v>
      </c>
      <c r="Q74" s="402">
        <f t="shared" si="24"/>
        <v>1028.3329574396498</v>
      </c>
      <c r="R74" s="374">
        <f t="shared" si="21"/>
        <v>4.5719230289857388E-2</v>
      </c>
      <c r="S74" s="401">
        <f t="shared" si="25"/>
        <v>49.267042560350319</v>
      </c>
      <c r="T74" s="371">
        <v>7335.5999999999995</v>
      </c>
      <c r="U74" s="372">
        <v>7335.5999999999995</v>
      </c>
      <c r="V74" s="373">
        <v>36.476584356698837</v>
      </c>
      <c r="W74" s="374">
        <v>267577.63220699999</v>
      </c>
      <c r="X74" s="371">
        <v>938.4</v>
      </c>
      <c r="Y74" s="372">
        <v>938.4</v>
      </c>
      <c r="Z74" s="373">
        <v>2.0021610703324808</v>
      </c>
      <c r="AA74" s="374">
        <v>1878.8279484</v>
      </c>
      <c r="AB74" s="371">
        <v>1.2</v>
      </c>
      <c r="AC74" s="372">
        <v>1.2</v>
      </c>
      <c r="AD74" s="373">
        <v>2696509.6466000001</v>
      </c>
      <c r="AE74" s="374">
        <v>3235811.5759200002</v>
      </c>
      <c r="AF74" s="374">
        <f t="shared" si="26"/>
        <v>9.3466561604104142E-4</v>
      </c>
      <c r="AG74" s="374">
        <f t="shared" si="27"/>
        <v>1.1215987392492496E-3</v>
      </c>
      <c r="AH74" s="374">
        <f t="shared" si="28"/>
        <v>0.99906533438395895</v>
      </c>
      <c r="AI74" s="374">
        <f t="shared" si="29"/>
        <v>1.1988784012607507</v>
      </c>
      <c r="AJ74" s="375">
        <v>9083551.1335163992</v>
      </c>
      <c r="AK74" s="376">
        <v>29049.44196</v>
      </c>
      <c r="AL74" s="377">
        <v>29049.44196</v>
      </c>
      <c r="AM74" s="373">
        <v>122.21839066341913</v>
      </c>
      <c r="AN74" s="374">
        <v>3550376.0460215998</v>
      </c>
      <c r="AO74" s="378">
        <v>2526.6440400000001</v>
      </c>
      <c r="AP74" s="379">
        <v>2526.6440400000001</v>
      </c>
      <c r="AQ74" s="373">
        <v>79.362553585506248</v>
      </c>
      <c r="AR74" s="374">
        <v>200520.92301600002</v>
      </c>
      <c r="AS74" s="374">
        <f t="shared" si="22"/>
        <v>0.90785580595733795</v>
      </c>
      <c r="AT74" s="374">
        <f t="shared" si="36"/>
        <v>2293.8284613015044</v>
      </c>
      <c r="AU74" s="374">
        <f t="shared" si="23"/>
        <v>9.2144194042662039E-2</v>
      </c>
      <c r="AV74" s="374">
        <f t="shared" si="37"/>
        <v>232.81557869849556</v>
      </c>
      <c r="AW74" s="380">
        <v>22094.702399999995</v>
      </c>
      <c r="AX74" s="381">
        <v>22094.702399999995</v>
      </c>
      <c r="AY74" s="373">
        <v>8.3844397415373209</v>
      </c>
      <c r="AZ74" s="374">
        <v>185251.70087999999</v>
      </c>
      <c r="BA74" s="378">
        <v>227510.02859999999</v>
      </c>
      <c r="BB74" s="379">
        <v>227510.02859999999</v>
      </c>
      <c r="BC74" s="373">
        <v>4.8338709688861607</v>
      </c>
      <c r="BD74" s="374">
        <v>1099754.1223800001</v>
      </c>
      <c r="BE74" s="374">
        <f t="shared" si="30"/>
        <v>0</v>
      </c>
      <c r="BF74" s="374">
        <f t="shared" si="31"/>
        <v>0</v>
      </c>
      <c r="BG74" s="374">
        <f t="shared" si="32"/>
        <v>0</v>
      </c>
      <c r="BH74" s="374">
        <f t="shared" si="33"/>
        <v>0</v>
      </c>
      <c r="BI74" s="374">
        <f t="shared" si="34"/>
        <v>1</v>
      </c>
      <c r="BJ74" s="374">
        <f t="shared" si="35"/>
        <v>227510.02859999999</v>
      </c>
      <c r="BK74" s="375">
        <v>5035902.7922975998</v>
      </c>
      <c r="BL74" s="382">
        <v>14119453.925813999</v>
      </c>
      <c r="BM74" s="383">
        <v>0.48</v>
      </c>
      <c r="BN74" s="382">
        <v>6777337.8843907192</v>
      </c>
      <c r="BO74" s="395"/>
      <c r="BP74" s="395"/>
      <c r="BS74" s="408">
        <v>11170</v>
      </c>
      <c r="BT74" s="400" t="s">
        <v>1402</v>
      </c>
      <c r="BU74" s="400">
        <v>0.89531558748294482</v>
      </c>
      <c r="BV74" s="400">
        <v>0.10468441251705517</v>
      </c>
      <c r="BW74" s="400">
        <v>1.168335733148349E-2</v>
      </c>
      <c r="BX74" s="400">
        <v>0.98831664266851649</v>
      </c>
      <c r="BY74" s="407">
        <v>11170</v>
      </c>
      <c r="BZ74" s="406" t="s">
        <v>1402</v>
      </c>
      <c r="CA74" s="406">
        <v>0.89682394163759682</v>
      </c>
      <c r="CB74" s="406">
        <v>0.10317605836240318</v>
      </c>
      <c r="CC74" s="406">
        <v>9.1729036244875786E-2</v>
      </c>
      <c r="CD74" s="406">
        <v>5.3372483650740855E-2</v>
      </c>
      <c r="CE74" s="406">
        <v>0.85489848010438341</v>
      </c>
    </row>
    <row r="75" spans="1:83" x14ac:dyDescent="0.35">
      <c r="A75" s="365">
        <v>1</v>
      </c>
      <c r="B75" s="366" t="s">
        <v>1257</v>
      </c>
      <c r="C75" s="411">
        <v>25017</v>
      </c>
      <c r="D75" s="367" t="s">
        <v>2215</v>
      </c>
      <c r="E75" s="368" t="s">
        <v>2438</v>
      </c>
      <c r="F75" s="369">
        <v>3</v>
      </c>
      <c r="G75" s="370" t="s">
        <v>6313</v>
      </c>
      <c r="H75" s="371">
        <v>42388.799999999996</v>
      </c>
      <c r="I75" s="372">
        <v>42388.799999999996</v>
      </c>
      <c r="J75" s="373">
        <v>483.16604423324088</v>
      </c>
      <c r="K75" s="374">
        <v>20480828.815793999</v>
      </c>
      <c r="L75" s="371">
        <v>9661.1999999999989</v>
      </c>
      <c r="M75" s="372">
        <v>9661.1999999999989</v>
      </c>
      <c r="N75" s="373">
        <v>480.28692114700038</v>
      </c>
      <c r="O75" s="374">
        <v>4640148.0025853999</v>
      </c>
      <c r="P75" s="374">
        <f t="shared" si="20"/>
        <v>0.8206825683024781</v>
      </c>
      <c r="Q75" s="402">
        <f t="shared" si="24"/>
        <v>7928.7784288839002</v>
      </c>
      <c r="R75" s="374">
        <f t="shared" si="21"/>
        <v>0.17931743169752187</v>
      </c>
      <c r="S75" s="401">
        <f t="shared" si="25"/>
        <v>1732.4215711160982</v>
      </c>
      <c r="T75" s="371">
        <v>7461.5999999999995</v>
      </c>
      <c r="U75" s="372">
        <v>7461.5999999999995</v>
      </c>
      <c r="V75" s="373">
        <v>149.55978104092955</v>
      </c>
      <c r="W75" s="374">
        <v>1115955.2622149999</v>
      </c>
      <c r="X75" s="371">
        <v>158.4</v>
      </c>
      <c r="Y75" s="372">
        <v>158.4</v>
      </c>
      <c r="Z75" s="373">
        <v>22.78292537878788</v>
      </c>
      <c r="AA75" s="374">
        <v>3608.8153800000005</v>
      </c>
      <c r="AB75" s="371">
        <v>0</v>
      </c>
      <c r="AC75" s="372">
        <v>0</v>
      </c>
      <c r="AD75" s="373">
        <v>0</v>
      </c>
      <c r="AE75" s="374">
        <v>0</v>
      </c>
      <c r="AF75" s="374">
        <f t="shared" si="26"/>
        <v>0</v>
      </c>
      <c r="AG75" s="374">
        <f t="shared" si="27"/>
        <v>0</v>
      </c>
      <c r="AH75" s="374">
        <f t="shared" si="28"/>
        <v>1</v>
      </c>
      <c r="AI75" s="374">
        <f t="shared" si="29"/>
        <v>0</v>
      </c>
      <c r="AJ75" s="375">
        <v>26240540.895974398</v>
      </c>
      <c r="AK75" s="376">
        <v>0</v>
      </c>
      <c r="AL75" s="377">
        <v>0</v>
      </c>
      <c r="AM75" s="373">
        <v>0</v>
      </c>
      <c r="AN75" s="374">
        <v>0</v>
      </c>
      <c r="AO75" s="378">
        <v>0</v>
      </c>
      <c r="AP75" s="379">
        <v>0</v>
      </c>
      <c r="AQ75" s="373">
        <v>0</v>
      </c>
      <c r="AR75" s="374">
        <v>0</v>
      </c>
      <c r="AS75" s="374">
        <f t="shared" si="22"/>
        <v>0</v>
      </c>
      <c r="AT75" s="374">
        <f t="shared" si="36"/>
        <v>0</v>
      </c>
      <c r="AU75" s="374">
        <f t="shared" si="23"/>
        <v>0</v>
      </c>
      <c r="AV75" s="374">
        <f t="shared" si="37"/>
        <v>0</v>
      </c>
      <c r="AW75" s="380">
        <v>0</v>
      </c>
      <c r="AX75" s="381">
        <v>0</v>
      </c>
      <c r="AY75" s="373">
        <v>0</v>
      </c>
      <c r="AZ75" s="374">
        <v>0</v>
      </c>
      <c r="BA75" s="378">
        <v>0</v>
      </c>
      <c r="BB75" s="379">
        <v>0</v>
      </c>
      <c r="BC75" s="373">
        <v>0</v>
      </c>
      <c r="BD75" s="374">
        <v>0</v>
      </c>
      <c r="BE75" s="374">
        <f t="shared" si="30"/>
        <v>0</v>
      </c>
      <c r="BF75" s="374">
        <f t="shared" si="31"/>
        <v>0</v>
      </c>
      <c r="BG75" s="374">
        <f t="shared" si="32"/>
        <v>0</v>
      </c>
      <c r="BH75" s="374">
        <f t="shared" si="33"/>
        <v>0</v>
      </c>
      <c r="BI75" s="374">
        <f t="shared" si="34"/>
        <v>0</v>
      </c>
      <c r="BJ75" s="374">
        <f t="shared" si="35"/>
        <v>0</v>
      </c>
      <c r="BK75" s="375">
        <v>0</v>
      </c>
      <c r="BL75" s="382">
        <v>26240540.895974398</v>
      </c>
      <c r="BM75" s="383">
        <v>0.65</v>
      </c>
      <c r="BN75" s="382">
        <v>17056351.582383361</v>
      </c>
      <c r="BO75" s="395"/>
      <c r="BP75" s="395"/>
      <c r="BS75" s="408">
        <v>11171</v>
      </c>
      <c r="BT75" s="400" t="s">
        <v>1403</v>
      </c>
      <c r="BU75" s="400">
        <v>0.87369735294378092</v>
      </c>
      <c r="BV75" s="400">
        <v>0.12630264705621908</v>
      </c>
      <c r="BW75" s="400">
        <v>0</v>
      </c>
      <c r="BX75" s="400">
        <v>1</v>
      </c>
      <c r="BY75" s="407">
        <v>11171</v>
      </c>
      <c r="BZ75" s="406" t="s">
        <v>1403</v>
      </c>
      <c r="CA75" s="406">
        <v>0.86984104796135331</v>
      </c>
      <c r="CB75" s="406">
        <v>0.13015895203864666</v>
      </c>
      <c r="CC75" s="406">
        <v>0</v>
      </c>
      <c r="CD75" s="406">
        <v>0</v>
      </c>
      <c r="CE75" s="406">
        <v>1</v>
      </c>
    </row>
    <row r="76" spans="1:83" x14ac:dyDescent="0.35">
      <c r="A76" s="365">
        <v>1</v>
      </c>
      <c r="B76" s="366" t="s">
        <v>1258</v>
      </c>
      <c r="C76" s="411">
        <v>10717</v>
      </c>
      <c r="D76" s="367" t="s">
        <v>1391</v>
      </c>
      <c r="E76" s="368" t="s">
        <v>2427</v>
      </c>
      <c r="F76" s="369">
        <v>16</v>
      </c>
      <c r="G76" s="370" t="s">
        <v>2759</v>
      </c>
      <c r="H76" s="371">
        <v>235341.6</v>
      </c>
      <c r="I76" s="372">
        <v>235341.6</v>
      </c>
      <c r="J76" s="373">
        <v>963.08693567877003</v>
      </c>
      <c r="K76" s="374">
        <v>226654420.38173884</v>
      </c>
      <c r="L76" s="371">
        <v>116662.8</v>
      </c>
      <c r="M76" s="372">
        <v>116662.8</v>
      </c>
      <c r="N76" s="373">
        <v>1275.5515293144242</v>
      </c>
      <c r="O76" s="374">
        <v>148809412.95410281</v>
      </c>
      <c r="P76" s="374">
        <f t="shared" si="20"/>
        <v>0.88458708113352258</v>
      </c>
      <c r="Q76" s="402">
        <f t="shared" si="24"/>
        <v>103198.40572886392</v>
      </c>
      <c r="R76" s="374">
        <f t="shared" si="21"/>
        <v>0.11541291886647741</v>
      </c>
      <c r="S76" s="401">
        <f t="shared" si="25"/>
        <v>13464.394271136081</v>
      </c>
      <c r="T76" s="371">
        <v>88641.599999999991</v>
      </c>
      <c r="U76" s="372">
        <v>88641.599999999991</v>
      </c>
      <c r="V76" s="373">
        <v>342.04330428534684</v>
      </c>
      <c r="W76" s="374">
        <v>30319265.761139996</v>
      </c>
      <c r="X76" s="371">
        <v>31990.799999999999</v>
      </c>
      <c r="Y76" s="372">
        <v>31990.799999999999</v>
      </c>
      <c r="Z76" s="373">
        <v>11.971628952698902</v>
      </c>
      <c r="AA76" s="374">
        <v>382981.98750000005</v>
      </c>
      <c r="AB76" s="371">
        <v>14692.8</v>
      </c>
      <c r="AC76" s="372">
        <v>14692.8</v>
      </c>
      <c r="AD76" s="373">
        <v>1583.5912139864422</v>
      </c>
      <c r="AE76" s="374">
        <v>23267388.988859996</v>
      </c>
      <c r="AF76" s="374">
        <f t="shared" si="26"/>
        <v>0</v>
      </c>
      <c r="AG76" s="374">
        <f t="shared" si="27"/>
        <v>0</v>
      </c>
      <c r="AH76" s="374">
        <f t="shared" si="28"/>
        <v>1</v>
      </c>
      <c r="AI76" s="374">
        <f t="shared" si="29"/>
        <v>14692.8</v>
      </c>
      <c r="AJ76" s="375">
        <v>429433470.07334167</v>
      </c>
      <c r="AK76" s="376">
        <v>23959.919999999998</v>
      </c>
      <c r="AL76" s="377">
        <v>23959.919999999998</v>
      </c>
      <c r="AM76" s="373">
        <v>15465.729744555909</v>
      </c>
      <c r="AN76" s="374">
        <v>370557647.42118001</v>
      </c>
      <c r="AO76" s="378">
        <v>4395.8879999999999</v>
      </c>
      <c r="AP76" s="379">
        <v>4395.8879999999999</v>
      </c>
      <c r="AQ76" s="373">
        <v>16150.237857758708</v>
      </c>
      <c r="AR76" s="374">
        <v>70994636.796067208</v>
      </c>
      <c r="AS76" s="374">
        <f t="shared" si="22"/>
        <v>0.87241267975522674</v>
      </c>
      <c r="AT76" s="374">
        <f t="shared" si="36"/>
        <v>3835.028429983844</v>
      </c>
      <c r="AU76" s="374">
        <f t="shared" si="23"/>
        <v>0.12758732024477318</v>
      </c>
      <c r="AV76" s="374">
        <f t="shared" si="37"/>
        <v>560.85957001615543</v>
      </c>
      <c r="AW76" s="380">
        <v>2156.0639999999999</v>
      </c>
      <c r="AX76" s="381">
        <v>2156.0639999999999</v>
      </c>
      <c r="AY76" s="373">
        <v>11789.909377554657</v>
      </c>
      <c r="AZ76" s="374">
        <v>25419799.172208004</v>
      </c>
      <c r="BA76" s="378">
        <v>1320.5639999999969</v>
      </c>
      <c r="BB76" s="379">
        <v>1320.5639999999969</v>
      </c>
      <c r="BC76" s="373">
        <v>34565.229404984304</v>
      </c>
      <c r="BD76" s="374">
        <v>45645597.603963584</v>
      </c>
      <c r="BE76" s="374">
        <f t="shared" si="30"/>
        <v>4.6460794185178636E-2</v>
      </c>
      <c r="BF76" s="374">
        <f t="shared" si="31"/>
        <v>61.354452212356094</v>
      </c>
      <c r="BG76" s="374">
        <f t="shared" si="32"/>
        <v>1.4677475309373475E-2</v>
      </c>
      <c r="BH76" s="374">
        <f t="shared" si="33"/>
        <v>19.382545504447428</v>
      </c>
      <c r="BI76" s="374">
        <f t="shared" si="34"/>
        <v>0.93886173050544786</v>
      </c>
      <c r="BJ76" s="374">
        <f t="shared" si="35"/>
        <v>1239.8270022831932</v>
      </c>
      <c r="BK76" s="375">
        <v>512617680.99341881</v>
      </c>
      <c r="BL76" s="382">
        <v>942051151.06676054</v>
      </c>
      <c r="BM76" s="383">
        <v>0.25</v>
      </c>
      <c r="BN76" s="382">
        <v>235512787.76669014</v>
      </c>
      <c r="BO76" s="395"/>
      <c r="BP76" s="395"/>
      <c r="BS76" s="408">
        <v>11172</v>
      </c>
      <c r="BT76" s="400" t="s">
        <v>1404</v>
      </c>
      <c r="BU76" s="400">
        <v>0.86179761055554538</v>
      </c>
      <c r="BV76" s="400">
        <v>0.13820238944445459</v>
      </c>
      <c r="BW76" s="400">
        <v>0</v>
      </c>
      <c r="BX76" s="400">
        <v>1</v>
      </c>
      <c r="BY76" s="407">
        <v>11172</v>
      </c>
      <c r="BZ76" s="406" t="s">
        <v>1404</v>
      </c>
      <c r="CA76" s="406">
        <v>0.90630757443661181</v>
      </c>
      <c r="CB76" s="406">
        <v>9.3692425563388124E-2</v>
      </c>
      <c r="CC76" s="406">
        <v>2.3056372442775433E-2</v>
      </c>
      <c r="CD76" s="406">
        <v>0</v>
      </c>
      <c r="CE76" s="406">
        <v>0.97694362755722453</v>
      </c>
    </row>
    <row r="77" spans="1:83" x14ac:dyDescent="0.35">
      <c r="A77" s="365">
        <v>1</v>
      </c>
      <c r="B77" s="366" t="s">
        <v>1258</v>
      </c>
      <c r="C77" s="411">
        <v>10718</v>
      </c>
      <c r="D77" s="367" t="s">
        <v>1392</v>
      </c>
      <c r="E77" s="368" t="s">
        <v>2427</v>
      </c>
      <c r="F77" s="369">
        <v>15</v>
      </c>
      <c r="G77" s="370" t="s">
        <v>6306</v>
      </c>
      <c r="H77" s="371">
        <v>200738.4</v>
      </c>
      <c r="I77" s="372">
        <v>200738.4</v>
      </c>
      <c r="J77" s="373">
        <v>761.77087233017892</v>
      </c>
      <c r="K77" s="374">
        <v>152916666.07816437</v>
      </c>
      <c r="L77" s="371">
        <v>66964.800000000003</v>
      </c>
      <c r="M77" s="372">
        <v>66964.800000000003</v>
      </c>
      <c r="N77" s="373">
        <v>898.21464940971975</v>
      </c>
      <c r="O77" s="374">
        <v>60148764.354792006</v>
      </c>
      <c r="P77" s="374">
        <f t="shared" si="20"/>
        <v>0.88465657440850032</v>
      </c>
      <c r="Q77" s="402">
        <f t="shared" si="24"/>
        <v>59240.850573950345</v>
      </c>
      <c r="R77" s="374">
        <f t="shared" si="21"/>
        <v>0.1153434255914997</v>
      </c>
      <c r="S77" s="401">
        <f t="shared" si="25"/>
        <v>7723.9494260496595</v>
      </c>
      <c r="T77" s="371">
        <v>24279.599999999999</v>
      </c>
      <c r="U77" s="372">
        <v>24279.599999999999</v>
      </c>
      <c r="V77" s="373">
        <v>513.32199514073545</v>
      </c>
      <c r="W77" s="374">
        <v>12463252.713219</v>
      </c>
      <c r="X77" s="371">
        <v>17311.2</v>
      </c>
      <c r="Y77" s="372">
        <v>17311.2</v>
      </c>
      <c r="Z77" s="373">
        <v>14.707760860321642</v>
      </c>
      <c r="AA77" s="374">
        <v>254608.98980520002</v>
      </c>
      <c r="AB77" s="371">
        <v>0</v>
      </c>
      <c r="AC77" s="372">
        <v>0</v>
      </c>
      <c r="AD77" s="373">
        <v>0</v>
      </c>
      <c r="AE77" s="374">
        <v>0</v>
      </c>
      <c r="AF77" s="374">
        <f t="shared" si="26"/>
        <v>0</v>
      </c>
      <c r="AG77" s="374">
        <f t="shared" si="27"/>
        <v>0</v>
      </c>
      <c r="AH77" s="374">
        <f t="shared" si="28"/>
        <v>1</v>
      </c>
      <c r="AI77" s="374">
        <f t="shared" si="29"/>
        <v>0</v>
      </c>
      <c r="AJ77" s="375">
        <v>225783292.13598055</v>
      </c>
      <c r="AK77" s="376">
        <v>12333.4524</v>
      </c>
      <c r="AL77" s="377">
        <v>12333.4524</v>
      </c>
      <c r="AM77" s="373">
        <v>17654.632826219269</v>
      </c>
      <c r="AN77" s="374">
        <v>217742573.60165283</v>
      </c>
      <c r="AO77" s="378">
        <v>2111.7247200000002</v>
      </c>
      <c r="AP77" s="379">
        <v>2111.7247200000002</v>
      </c>
      <c r="AQ77" s="373">
        <v>17436.530493083868</v>
      </c>
      <c r="AR77" s="374">
        <v>36821152.473278999</v>
      </c>
      <c r="AS77" s="374">
        <f t="shared" si="22"/>
        <v>0.88585062789664759</v>
      </c>
      <c r="AT77" s="374">
        <f t="shared" si="36"/>
        <v>1870.6726691568724</v>
      </c>
      <c r="AU77" s="374">
        <f t="shared" si="23"/>
        <v>0.11414937210335241</v>
      </c>
      <c r="AV77" s="374">
        <f t="shared" si="37"/>
        <v>241.05205084312769</v>
      </c>
      <c r="AW77" s="380">
        <v>858.83832000000007</v>
      </c>
      <c r="AX77" s="381">
        <v>858.83832000000007</v>
      </c>
      <c r="AY77" s="373">
        <v>12347.243727615227</v>
      </c>
      <c r="AZ77" s="374">
        <v>10604286.059655599</v>
      </c>
      <c r="BA77" s="378">
        <v>2951.5509599999991</v>
      </c>
      <c r="BB77" s="379">
        <v>2951.5509599999991</v>
      </c>
      <c r="BC77" s="373">
        <v>2352.8480049755949</v>
      </c>
      <c r="BD77" s="374">
        <v>6944550.7878198</v>
      </c>
      <c r="BE77" s="374">
        <f t="shared" si="30"/>
        <v>0.10424812363324658</v>
      </c>
      <c r="BF77" s="374">
        <f t="shared" si="31"/>
        <v>307.69364938790756</v>
      </c>
      <c r="BG77" s="374">
        <f t="shared" si="32"/>
        <v>3.4104857187476724E-2</v>
      </c>
      <c r="BH77" s="374">
        <f t="shared" si="33"/>
        <v>100.6622239723598</v>
      </c>
      <c r="BI77" s="374">
        <f t="shared" si="34"/>
        <v>0.86164701917927666</v>
      </c>
      <c r="BJ77" s="374">
        <f t="shared" si="35"/>
        <v>2543.1950866397315</v>
      </c>
      <c r="BK77" s="375">
        <v>272112562.92240721</v>
      </c>
      <c r="BL77" s="382">
        <v>497895855.05838776</v>
      </c>
      <c r="BM77" s="383">
        <v>0.25</v>
      </c>
      <c r="BN77" s="382">
        <v>124473963.76459694</v>
      </c>
      <c r="BO77" s="395"/>
      <c r="BP77" s="395"/>
      <c r="BS77" s="408">
        <v>11452</v>
      </c>
      <c r="BT77" s="400" t="s">
        <v>1405</v>
      </c>
      <c r="BU77" s="400">
        <v>0.89786431467805849</v>
      </c>
      <c r="BV77" s="400">
        <v>0.10213568532194144</v>
      </c>
      <c r="BW77" s="400">
        <v>7.262852127417267E-3</v>
      </c>
      <c r="BX77" s="400">
        <v>0.99273714787258271</v>
      </c>
      <c r="BY77" s="407">
        <v>11452</v>
      </c>
      <c r="BZ77" s="406" t="s">
        <v>1405</v>
      </c>
      <c r="CA77" s="406">
        <v>0.91613008933539475</v>
      </c>
      <c r="CB77" s="406">
        <v>8.3869910664605224E-2</v>
      </c>
      <c r="CC77" s="406">
        <v>0.22932373651502175</v>
      </c>
      <c r="CD77" s="406">
        <v>4.26962784202377E-3</v>
      </c>
      <c r="CE77" s="406">
        <v>0.76640663564295453</v>
      </c>
    </row>
    <row r="78" spans="1:83" x14ac:dyDescent="0.35">
      <c r="A78" s="365">
        <v>1</v>
      </c>
      <c r="B78" s="366" t="s">
        <v>1258</v>
      </c>
      <c r="C78" s="411">
        <v>11184</v>
      </c>
      <c r="D78" s="367" t="s">
        <v>1393</v>
      </c>
      <c r="E78" s="368" t="s">
        <v>2438</v>
      </c>
      <c r="F78" s="369">
        <v>6</v>
      </c>
      <c r="G78" s="370" t="s">
        <v>6307</v>
      </c>
      <c r="H78" s="371">
        <v>106861.2</v>
      </c>
      <c r="I78" s="372">
        <v>106861.2</v>
      </c>
      <c r="J78" s="373">
        <v>516.40114986755907</v>
      </c>
      <c r="K78" s="374">
        <v>55183246.5562272</v>
      </c>
      <c r="L78" s="371">
        <v>16515.599999999999</v>
      </c>
      <c r="M78" s="372">
        <v>16515.599999999999</v>
      </c>
      <c r="N78" s="373">
        <v>381.14644057236791</v>
      </c>
      <c r="O78" s="374">
        <v>6294862.1539169988</v>
      </c>
      <c r="P78" s="374">
        <f t="shared" si="20"/>
        <v>0.87125008976714657</v>
      </c>
      <c r="Q78" s="402">
        <f t="shared" si="24"/>
        <v>14389.217982558284</v>
      </c>
      <c r="R78" s="374">
        <f t="shared" si="21"/>
        <v>0.1287499102328534</v>
      </c>
      <c r="S78" s="401">
        <f t="shared" si="25"/>
        <v>2126.3820174417133</v>
      </c>
      <c r="T78" s="371">
        <v>5761.2</v>
      </c>
      <c r="U78" s="372">
        <v>5761.2</v>
      </c>
      <c r="V78" s="373">
        <v>164.77592945219746</v>
      </c>
      <c r="W78" s="374">
        <v>949307.08476</v>
      </c>
      <c r="X78" s="371">
        <v>4430.3999999999996</v>
      </c>
      <c r="Y78" s="372">
        <v>4430.3999999999996</v>
      </c>
      <c r="Z78" s="373">
        <v>17.830097914409535</v>
      </c>
      <c r="AA78" s="374">
        <v>78994.465799999991</v>
      </c>
      <c r="AB78" s="371">
        <v>0</v>
      </c>
      <c r="AC78" s="372">
        <v>0</v>
      </c>
      <c r="AD78" s="373">
        <v>0</v>
      </c>
      <c r="AE78" s="374">
        <v>0</v>
      </c>
      <c r="AF78" s="374">
        <f t="shared" si="26"/>
        <v>0</v>
      </c>
      <c r="AG78" s="374">
        <f t="shared" si="27"/>
        <v>0</v>
      </c>
      <c r="AH78" s="374">
        <f t="shared" si="28"/>
        <v>1</v>
      </c>
      <c r="AI78" s="374">
        <f t="shared" si="29"/>
        <v>0</v>
      </c>
      <c r="AJ78" s="375">
        <v>62506410.260704204</v>
      </c>
      <c r="AK78" s="376">
        <v>1359.4994399999998</v>
      </c>
      <c r="AL78" s="377">
        <v>1359.4994399999998</v>
      </c>
      <c r="AM78" s="373">
        <v>15440.393107968624</v>
      </c>
      <c r="AN78" s="374">
        <v>20991205.783663202</v>
      </c>
      <c r="AO78" s="378">
        <v>99.100800000000007</v>
      </c>
      <c r="AP78" s="379">
        <v>99.100800000000007</v>
      </c>
      <c r="AQ78" s="373">
        <v>17996.51132967645</v>
      </c>
      <c r="AR78" s="374">
        <v>1783468.66998</v>
      </c>
      <c r="AS78" s="374">
        <f t="shared" si="22"/>
        <v>0.89987881234717604</v>
      </c>
      <c r="AT78" s="374">
        <f t="shared" si="36"/>
        <v>89.178710206655026</v>
      </c>
      <c r="AU78" s="374">
        <f t="shared" si="23"/>
        <v>0.10012118765282399</v>
      </c>
      <c r="AV78" s="374">
        <f t="shared" si="37"/>
        <v>9.9220897933449805</v>
      </c>
      <c r="AW78" s="380">
        <v>32.78904</v>
      </c>
      <c r="AX78" s="381">
        <v>32.78904</v>
      </c>
      <c r="AY78" s="373">
        <v>11680.43305174534</v>
      </c>
      <c r="AZ78" s="374">
        <v>382990.18655100005</v>
      </c>
      <c r="BA78" s="378">
        <v>34.531800000000011</v>
      </c>
      <c r="BB78" s="379">
        <v>34.531800000000011</v>
      </c>
      <c r="BC78" s="373">
        <v>33207.738133546452</v>
      </c>
      <c r="BD78" s="374">
        <v>1146722.9716799997</v>
      </c>
      <c r="BE78" s="374">
        <f t="shared" si="30"/>
        <v>7.9289334540545237E-2</v>
      </c>
      <c r="BF78" s="374">
        <f t="shared" si="31"/>
        <v>2.7380034424872011</v>
      </c>
      <c r="BG78" s="374">
        <f t="shared" si="32"/>
        <v>1.0729579162061754E-3</v>
      </c>
      <c r="BH78" s="374">
        <f t="shared" si="33"/>
        <v>3.7051168170848421E-2</v>
      </c>
      <c r="BI78" s="374">
        <f t="shared" si="34"/>
        <v>0.91963770754324858</v>
      </c>
      <c r="BJ78" s="374">
        <f t="shared" si="35"/>
        <v>31.756745389341962</v>
      </c>
      <c r="BK78" s="375">
        <v>24304387.611874204</v>
      </c>
      <c r="BL78" s="382">
        <v>86810797.872578412</v>
      </c>
      <c r="BM78" s="383">
        <v>0.49</v>
      </c>
      <c r="BN78" s="382">
        <v>42537290.957563423</v>
      </c>
      <c r="BO78" s="395"/>
      <c r="BP78" s="395"/>
      <c r="BS78" s="408">
        <v>10719</v>
      </c>
      <c r="BT78" s="400" t="s">
        <v>1406</v>
      </c>
      <c r="BU78" s="400">
        <v>0.88164521921098593</v>
      </c>
      <c r="BV78" s="400">
        <v>0.11835478078901417</v>
      </c>
      <c r="BW78" s="400">
        <v>8.4584292013733953E-3</v>
      </c>
      <c r="BX78" s="400">
        <v>0.99154157079862659</v>
      </c>
      <c r="BY78" s="407">
        <v>10719</v>
      </c>
      <c r="BZ78" s="406" t="s">
        <v>1406</v>
      </c>
      <c r="CA78" s="406">
        <v>0.85197737112212524</v>
      </c>
      <c r="CB78" s="406">
        <v>0.14802262887787479</v>
      </c>
      <c r="CC78" s="406">
        <v>1.3826749866488625E-2</v>
      </c>
      <c r="CD78" s="406">
        <v>1.1550378461065344E-2</v>
      </c>
      <c r="CE78" s="406">
        <v>0.97462287167244599</v>
      </c>
    </row>
    <row r="79" spans="1:83" x14ac:dyDescent="0.35">
      <c r="A79" s="365">
        <v>1</v>
      </c>
      <c r="B79" s="366" t="s">
        <v>1258</v>
      </c>
      <c r="C79" s="411">
        <v>11185</v>
      </c>
      <c r="D79" s="367" t="s">
        <v>1394</v>
      </c>
      <c r="E79" s="368" t="s">
        <v>2438</v>
      </c>
      <c r="F79" s="369">
        <v>5</v>
      </c>
      <c r="G79" s="370" t="s">
        <v>2469</v>
      </c>
      <c r="H79" s="371">
        <v>51566.400000000001</v>
      </c>
      <c r="I79" s="372">
        <v>51566.400000000001</v>
      </c>
      <c r="J79" s="373">
        <v>561.28925461439997</v>
      </c>
      <c r="K79" s="374">
        <v>28943666.219147995</v>
      </c>
      <c r="L79" s="371">
        <v>15446.4</v>
      </c>
      <c r="M79" s="372">
        <v>15446.4</v>
      </c>
      <c r="N79" s="373">
        <v>436.13930592025332</v>
      </c>
      <c r="O79" s="374">
        <v>6736782.1749666007</v>
      </c>
      <c r="P79" s="374">
        <f t="shared" si="20"/>
        <v>0.86875613263129092</v>
      </c>
      <c r="Q79" s="402">
        <f t="shared" si="24"/>
        <v>13419.154727075971</v>
      </c>
      <c r="R79" s="374">
        <f t="shared" si="21"/>
        <v>0.13124386736870908</v>
      </c>
      <c r="S79" s="401">
        <f t="shared" si="25"/>
        <v>2027.2452729240279</v>
      </c>
      <c r="T79" s="371">
        <v>3892.7999999999997</v>
      </c>
      <c r="U79" s="372">
        <v>3892.7999999999997</v>
      </c>
      <c r="V79" s="373">
        <v>152.58282099244761</v>
      </c>
      <c r="W79" s="374">
        <v>593974.40555939998</v>
      </c>
      <c r="X79" s="371">
        <v>878.4</v>
      </c>
      <c r="Y79" s="372">
        <v>878.4</v>
      </c>
      <c r="Z79" s="373">
        <v>4.9126707650273218</v>
      </c>
      <c r="AA79" s="374">
        <v>4315.2899999999991</v>
      </c>
      <c r="AB79" s="371">
        <v>93.6</v>
      </c>
      <c r="AC79" s="372">
        <v>93.6</v>
      </c>
      <c r="AD79" s="373">
        <v>20172.010812211538</v>
      </c>
      <c r="AE79" s="374">
        <v>1888100.2120229998</v>
      </c>
      <c r="AF79" s="374">
        <f t="shared" si="26"/>
        <v>9.6045107536797923E-3</v>
      </c>
      <c r="AG79" s="374">
        <f t="shared" si="27"/>
        <v>0.89898220654442851</v>
      </c>
      <c r="AH79" s="374">
        <f t="shared" si="28"/>
        <v>0.99039548924632026</v>
      </c>
      <c r="AI79" s="374">
        <f t="shared" si="29"/>
        <v>92.701017793455577</v>
      </c>
      <c r="AJ79" s="375">
        <v>38166838.301696993</v>
      </c>
      <c r="AK79" s="376">
        <v>844.82664000000011</v>
      </c>
      <c r="AL79" s="377">
        <v>844.82664000000011</v>
      </c>
      <c r="AM79" s="373">
        <v>8802.278162122584</v>
      </c>
      <c r="AN79" s="374">
        <v>7436399.0840513986</v>
      </c>
      <c r="AO79" s="378">
        <v>82.684440000000009</v>
      </c>
      <c r="AP79" s="379">
        <v>82.684440000000009</v>
      </c>
      <c r="AQ79" s="373">
        <v>15345.588308022643</v>
      </c>
      <c r="AR79" s="374">
        <v>1268841.3757193999</v>
      </c>
      <c r="AS79" s="374">
        <f t="shared" si="22"/>
        <v>0.80360141418503872</v>
      </c>
      <c r="AT79" s="374">
        <f t="shared" si="36"/>
        <v>66.445332915097993</v>
      </c>
      <c r="AU79" s="374">
        <f t="shared" si="23"/>
        <v>0.1963985858149612</v>
      </c>
      <c r="AV79" s="374">
        <f t="shared" si="37"/>
        <v>16.239107084902013</v>
      </c>
      <c r="AW79" s="380">
        <v>42.477959999999996</v>
      </c>
      <c r="AX79" s="381">
        <v>42.477959999999996</v>
      </c>
      <c r="AY79" s="373">
        <v>7198.8032033741738</v>
      </c>
      <c r="AZ79" s="374">
        <v>305790.47452079999</v>
      </c>
      <c r="BA79" s="378">
        <v>18.173159999999914</v>
      </c>
      <c r="BB79" s="379">
        <v>18.173159999999914</v>
      </c>
      <c r="BC79" s="373">
        <v>18067.944652443577</v>
      </c>
      <c r="BD79" s="374">
        <v>328351.64903999999</v>
      </c>
      <c r="BE79" s="374">
        <f t="shared" si="30"/>
        <v>0.12472401207587978</v>
      </c>
      <c r="BF79" s="374">
        <f t="shared" si="31"/>
        <v>2.2666294272968845</v>
      </c>
      <c r="BG79" s="374">
        <f t="shared" si="32"/>
        <v>0</v>
      </c>
      <c r="BH79" s="374">
        <f t="shared" si="33"/>
        <v>0</v>
      </c>
      <c r="BI79" s="374">
        <f t="shared" si="34"/>
        <v>0.8752759879241202</v>
      </c>
      <c r="BJ79" s="374">
        <f t="shared" si="35"/>
        <v>15.90653057270303</v>
      </c>
      <c r="BK79" s="375">
        <v>9339382.5833315998</v>
      </c>
      <c r="BL79" s="382">
        <v>47506220.885028593</v>
      </c>
      <c r="BM79" s="383">
        <v>0.37</v>
      </c>
      <c r="BN79" s="382">
        <v>17577301.727460578</v>
      </c>
      <c r="BO79" s="395"/>
      <c r="BP79" s="395"/>
      <c r="BS79" s="408">
        <v>11203</v>
      </c>
      <c r="BT79" s="400" t="s">
        <v>1407</v>
      </c>
      <c r="BU79" s="400">
        <v>0.85455447673553109</v>
      </c>
      <c r="BV79" s="400">
        <v>0.14544552326446897</v>
      </c>
      <c r="BW79" s="400">
        <v>0</v>
      </c>
      <c r="BX79" s="400">
        <v>1</v>
      </c>
      <c r="BY79" s="407">
        <v>11203</v>
      </c>
      <c r="BZ79" s="406" t="s">
        <v>1407</v>
      </c>
      <c r="CA79" s="406">
        <v>0.8228032674446788</v>
      </c>
      <c r="CB79" s="406">
        <v>0.1771967325553212</v>
      </c>
      <c r="CC79" s="406">
        <v>4.2222686624972576E-2</v>
      </c>
      <c r="CD79" s="406">
        <v>7.3566612035949983E-2</v>
      </c>
      <c r="CE79" s="406">
        <v>0.88421070133907742</v>
      </c>
    </row>
    <row r="80" spans="1:83" x14ac:dyDescent="0.35">
      <c r="A80" s="365">
        <v>1</v>
      </c>
      <c r="B80" s="366" t="s">
        <v>1258</v>
      </c>
      <c r="C80" s="411">
        <v>11186</v>
      </c>
      <c r="D80" s="367" t="s">
        <v>1395</v>
      </c>
      <c r="E80" s="368" t="s">
        <v>2438</v>
      </c>
      <c r="F80" s="369">
        <v>6</v>
      </c>
      <c r="G80" s="370" t="s">
        <v>6307</v>
      </c>
      <c r="H80" s="371">
        <v>117184.8</v>
      </c>
      <c r="I80" s="372">
        <v>117184.8</v>
      </c>
      <c r="J80" s="373">
        <v>554.51927044410877</v>
      </c>
      <c r="K80" s="374">
        <v>64981229.8031388</v>
      </c>
      <c r="L80" s="371">
        <v>22353.599999999999</v>
      </c>
      <c r="M80" s="372">
        <v>22353.599999999999</v>
      </c>
      <c r="N80" s="373">
        <v>358.64519114631202</v>
      </c>
      <c r="O80" s="374">
        <v>8017011.1448082002</v>
      </c>
      <c r="P80" s="374">
        <f t="shared" si="20"/>
        <v>0.88861620606286895</v>
      </c>
      <c r="Q80" s="402">
        <f t="shared" si="24"/>
        <v>19863.771223846947</v>
      </c>
      <c r="R80" s="374">
        <f t="shared" si="21"/>
        <v>0.11138379393713109</v>
      </c>
      <c r="S80" s="401">
        <f t="shared" si="25"/>
        <v>2489.8287761530532</v>
      </c>
      <c r="T80" s="371">
        <v>5629.2</v>
      </c>
      <c r="U80" s="372">
        <v>5629.2</v>
      </c>
      <c r="V80" s="373">
        <v>214.54025751428267</v>
      </c>
      <c r="W80" s="374">
        <v>1207690.0175993999</v>
      </c>
      <c r="X80" s="371">
        <v>4297.2</v>
      </c>
      <c r="Y80" s="372">
        <v>4297.2</v>
      </c>
      <c r="Z80" s="373">
        <v>95.97219650153589</v>
      </c>
      <c r="AA80" s="374">
        <v>412411.72280640004</v>
      </c>
      <c r="AB80" s="371">
        <v>4724.3999999999996</v>
      </c>
      <c r="AC80" s="372">
        <v>4724.3999999999996</v>
      </c>
      <c r="AD80" s="373">
        <v>555.89991478867159</v>
      </c>
      <c r="AE80" s="374">
        <v>2626293.5574276</v>
      </c>
      <c r="AF80" s="374">
        <f t="shared" si="26"/>
        <v>0</v>
      </c>
      <c r="AG80" s="374">
        <f t="shared" si="27"/>
        <v>0</v>
      </c>
      <c r="AH80" s="374">
        <f t="shared" si="28"/>
        <v>1</v>
      </c>
      <c r="AI80" s="374">
        <f t="shared" si="29"/>
        <v>4724.3999999999996</v>
      </c>
      <c r="AJ80" s="375">
        <v>77244636.245780393</v>
      </c>
      <c r="AK80" s="376">
        <v>2234.8252799999996</v>
      </c>
      <c r="AL80" s="377">
        <v>2234.8252799999996</v>
      </c>
      <c r="AM80" s="373">
        <v>10270.31978043653</v>
      </c>
      <c r="AN80" s="374">
        <v>22952370.279003602</v>
      </c>
      <c r="AO80" s="378">
        <v>169.23911999999999</v>
      </c>
      <c r="AP80" s="379">
        <v>169.23911999999999</v>
      </c>
      <c r="AQ80" s="373">
        <v>12402.440199982131</v>
      </c>
      <c r="AR80" s="374">
        <v>2098978.0652975999</v>
      </c>
      <c r="AS80" s="374">
        <f t="shared" si="22"/>
        <v>0.86031943148313406</v>
      </c>
      <c r="AT80" s="374">
        <f t="shared" si="36"/>
        <v>145.5997035031059</v>
      </c>
      <c r="AU80" s="374">
        <f t="shared" si="23"/>
        <v>0.13968056851686586</v>
      </c>
      <c r="AV80" s="374">
        <f t="shared" si="37"/>
        <v>23.639416496894082</v>
      </c>
      <c r="AW80" s="380">
        <v>60.891719999999992</v>
      </c>
      <c r="AX80" s="381">
        <v>60.891719999999992</v>
      </c>
      <c r="AY80" s="373">
        <v>8198.6865751796795</v>
      </c>
      <c r="AZ80" s="374">
        <v>499232.1273035999</v>
      </c>
      <c r="BA80" s="378">
        <v>186.45827999999997</v>
      </c>
      <c r="BB80" s="379">
        <v>186.45827999999997</v>
      </c>
      <c r="BC80" s="373">
        <v>3967.4948234961735</v>
      </c>
      <c r="BD80" s="374">
        <v>739772.26069799997</v>
      </c>
      <c r="BE80" s="374">
        <f t="shared" si="30"/>
        <v>1.0627344719907901E-2</v>
      </c>
      <c r="BF80" s="374">
        <f t="shared" si="31"/>
        <v>1.9815564174411087</v>
      </c>
      <c r="BG80" s="374">
        <f t="shared" si="32"/>
        <v>8.3237892450445054E-3</v>
      </c>
      <c r="BH80" s="374">
        <f t="shared" si="33"/>
        <v>1.5520394257134968</v>
      </c>
      <c r="BI80" s="374">
        <f t="shared" si="34"/>
        <v>0.9810488660350476</v>
      </c>
      <c r="BJ80" s="374">
        <f t="shared" si="35"/>
        <v>182.92468415684536</v>
      </c>
      <c r="BK80" s="375">
        <v>26290352.7323028</v>
      </c>
      <c r="BL80" s="382">
        <v>103534988.97808319</v>
      </c>
      <c r="BM80" s="383">
        <v>0.45</v>
      </c>
      <c r="BN80" s="382">
        <v>46590745.04013744</v>
      </c>
      <c r="BO80" s="395"/>
      <c r="BP80" s="395"/>
      <c r="BS80" s="408">
        <v>11204</v>
      </c>
      <c r="BT80" s="400" t="s">
        <v>1408</v>
      </c>
      <c r="BU80" s="400">
        <v>0.90351837613588271</v>
      </c>
      <c r="BV80" s="400">
        <v>9.6481623864117252E-2</v>
      </c>
      <c r="BW80" s="400">
        <v>9.9557379438774314E-5</v>
      </c>
      <c r="BX80" s="400">
        <v>0.99990044262056121</v>
      </c>
      <c r="BY80" s="407">
        <v>11204</v>
      </c>
      <c r="BZ80" s="406" t="s">
        <v>1408</v>
      </c>
      <c r="CA80" s="406">
        <v>0.92480232446395816</v>
      </c>
      <c r="CB80" s="406">
        <v>7.5197675536041869E-2</v>
      </c>
      <c r="CC80" s="406">
        <v>7.1211300054419731E-3</v>
      </c>
      <c r="CD80" s="406">
        <v>4.4924154898661313E-2</v>
      </c>
      <c r="CE80" s="406">
        <v>0.94795471509589679</v>
      </c>
    </row>
    <row r="81" spans="1:83" x14ac:dyDescent="0.35">
      <c r="A81" s="365">
        <v>1</v>
      </c>
      <c r="B81" s="366" t="s">
        <v>1258</v>
      </c>
      <c r="C81" s="411">
        <v>11187</v>
      </c>
      <c r="D81" s="367" t="s">
        <v>1396</v>
      </c>
      <c r="E81" s="368" t="s">
        <v>2438</v>
      </c>
      <c r="F81" s="369">
        <v>6</v>
      </c>
      <c r="G81" s="370" t="s">
        <v>6307</v>
      </c>
      <c r="H81" s="371">
        <v>95643.599999999991</v>
      </c>
      <c r="I81" s="372">
        <v>95643.599999999991</v>
      </c>
      <c r="J81" s="373">
        <v>467.14992706472151</v>
      </c>
      <c r="K81" s="374">
        <v>44679900.764207393</v>
      </c>
      <c r="L81" s="371">
        <v>14275.199999999999</v>
      </c>
      <c r="M81" s="372">
        <v>14275.199999999999</v>
      </c>
      <c r="N81" s="373">
        <v>395.29249420078179</v>
      </c>
      <c r="O81" s="374">
        <v>5642879.4132150002</v>
      </c>
      <c r="P81" s="374">
        <f t="shared" si="20"/>
        <v>0.8343626169759889</v>
      </c>
      <c r="Q81" s="402">
        <f t="shared" si="24"/>
        <v>11910.693229855637</v>
      </c>
      <c r="R81" s="374">
        <f t="shared" si="21"/>
        <v>0.1656373830240111</v>
      </c>
      <c r="S81" s="401">
        <f t="shared" si="25"/>
        <v>2364.5067701443631</v>
      </c>
      <c r="T81" s="371">
        <v>5102.3999999999996</v>
      </c>
      <c r="U81" s="372">
        <v>5102.3999999999996</v>
      </c>
      <c r="V81" s="373">
        <v>145.09100620590311</v>
      </c>
      <c r="W81" s="374">
        <v>740312.35006500001</v>
      </c>
      <c r="X81" s="371">
        <v>1533.6</v>
      </c>
      <c r="Y81" s="372">
        <v>1533.6</v>
      </c>
      <c r="Z81" s="373">
        <v>56.216307707355242</v>
      </c>
      <c r="AA81" s="374">
        <v>86213.329499999993</v>
      </c>
      <c r="AB81" s="371">
        <v>488.4</v>
      </c>
      <c r="AC81" s="372">
        <v>488.4</v>
      </c>
      <c r="AD81" s="373">
        <v>3831.5648991093367</v>
      </c>
      <c r="AE81" s="374">
        <v>1871336.296725</v>
      </c>
      <c r="AF81" s="374">
        <f t="shared" si="26"/>
        <v>0</v>
      </c>
      <c r="AG81" s="374">
        <f t="shared" si="27"/>
        <v>0</v>
      </c>
      <c r="AH81" s="374">
        <f t="shared" si="28"/>
        <v>1</v>
      </c>
      <c r="AI81" s="374">
        <f t="shared" si="29"/>
        <v>488.4</v>
      </c>
      <c r="AJ81" s="375">
        <v>53020642.153712384</v>
      </c>
      <c r="AK81" s="376">
        <v>2175.2156399999999</v>
      </c>
      <c r="AL81" s="377">
        <v>2175.2156399999999</v>
      </c>
      <c r="AM81" s="373">
        <v>8703.9035572958655</v>
      </c>
      <c r="AN81" s="374">
        <v>18932867.146881603</v>
      </c>
      <c r="AO81" s="378">
        <v>148.63391999999999</v>
      </c>
      <c r="AP81" s="379">
        <v>148.63391999999999</v>
      </c>
      <c r="AQ81" s="373">
        <v>15694.642666734484</v>
      </c>
      <c r="AR81" s="374">
        <v>2332756.2625559997</v>
      </c>
      <c r="AS81" s="374">
        <f t="shared" si="22"/>
        <v>0.74041554577909396</v>
      </c>
      <c r="AT81" s="374">
        <f t="shared" si="36"/>
        <v>110.05086499808618</v>
      </c>
      <c r="AU81" s="374">
        <f t="shared" si="23"/>
        <v>0.25958445422090615</v>
      </c>
      <c r="AV81" s="374">
        <f t="shared" si="37"/>
        <v>38.583055001913827</v>
      </c>
      <c r="AW81" s="380">
        <v>37.992359999999998</v>
      </c>
      <c r="AX81" s="381">
        <v>37.992359999999998</v>
      </c>
      <c r="AY81" s="373">
        <v>9404.0234659020916</v>
      </c>
      <c r="AZ81" s="374">
        <v>357281.04496499995</v>
      </c>
      <c r="BA81" s="378">
        <v>110.86980000000015</v>
      </c>
      <c r="BB81" s="379">
        <v>110.86980000000015</v>
      </c>
      <c r="BC81" s="373">
        <v>7343.3402769735203</v>
      </c>
      <c r="BD81" s="374">
        <v>814154.66783999989</v>
      </c>
      <c r="BE81" s="374">
        <f t="shared" si="30"/>
        <v>9.1847180829153649E-2</v>
      </c>
      <c r="BF81" s="374">
        <f t="shared" si="31"/>
        <v>10.183078569092114</v>
      </c>
      <c r="BG81" s="374">
        <f t="shared" si="32"/>
        <v>0</v>
      </c>
      <c r="BH81" s="374">
        <f t="shared" si="33"/>
        <v>0</v>
      </c>
      <c r="BI81" s="374">
        <f t="shared" si="34"/>
        <v>0.90815281917084634</v>
      </c>
      <c r="BJ81" s="374">
        <f t="shared" si="35"/>
        <v>100.68672143090804</v>
      </c>
      <c r="BK81" s="375">
        <v>22437059.122242603</v>
      </c>
      <c r="BL81" s="382">
        <v>75457701.275954992</v>
      </c>
      <c r="BM81" s="383">
        <v>0.52</v>
      </c>
      <c r="BN81" s="382">
        <v>39238004.663496599</v>
      </c>
      <c r="BO81" s="395"/>
      <c r="BP81" s="395"/>
      <c r="BS81" s="408">
        <v>11205</v>
      </c>
      <c r="BT81" s="400" t="s">
        <v>1409</v>
      </c>
      <c r="BU81" s="400">
        <v>0.91358512043865681</v>
      </c>
      <c r="BV81" s="400">
        <v>8.6414879561343222E-2</v>
      </c>
      <c r="BW81" s="400">
        <v>1.8806572308568462E-3</v>
      </c>
      <c r="BX81" s="400">
        <v>0.99811934276914316</v>
      </c>
      <c r="BY81" s="407">
        <v>11205</v>
      </c>
      <c r="BZ81" s="406" t="s">
        <v>1409</v>
      </c>
      <c r="CA81" s="406">
        <v>0.87808064353366877</v>
      </c>
      <c r="CB81" s="406">
        <v>0.12191935646633126</v>
      </c>
      <c r="CC81" s="406">
        <v>5.6022180003247934E-2</v>
      </c>
      <c r="CD81" s="406">
        <v>3.8292957948946865E-3</v>
      </c>
      <c r="CE81" s="406">
        <v>0.94014852420185735</v>
      </c>
    </row>
    <row r="82" spans="1:83" x14ac:dyDescent="0.35">
      <c r="A82" s="365">
        <v>1</v>
      </c>
      <c r="B82" s="366" t="s">
        <v>1258</v>
      </c>
      <c r="C82" s="411">
        <v>11188</v>
      </c>
      <c r="D82" s="367" t="s">
        <v>1397</v>
      </c>
      <c r="E82" s="368" t="s">
        <v>2438</v>
      </c>
      <c r="F82" s="369">
        <v>5</v>
      </c>
      <c r="G82" s="370" t="s">
        <v>2469</v>
      </c>
      <c r="H82" s="371">
        <v>64202.399999999994</v>
      </c>
      <c r="I82" s="372">
        <v>64202.399999999994</v>
      </c>
      <c r="J82" s="373">
        <v>352.49372537315429</v>
      </c>
      <c r="K82" s="374">
        <v>22630943.153897397</v>
      </c>
      <c r="L82" s="371">
        <v>18176.399999999998</v>
      </c>
      <c r="M82" s="372">
        <v>18176.399999999998</v>
      </c>
      <c r="N82" s="373">
        <v>436.92772846174159</v>
      </c>
      <c r="O82" s="374">
        <v>7941773.1636119988</v>
      </c>
      <c r="P82" s="374">
        <f t="shared" si="20"/>
        <v>0.86956262975387466</v>
      </c>
      <c r="Q82" s="402">
        <f t="shared" si="24"/>
        <v>15805.518183458325</v>
      </c>
      <c r="R82" s="374">
        <f t="shared" si="21"/>
        <v>0.13043737024612526</v>
      </c>
      <c r="S82" s="401">
        <f t="shared" si="25"/>
        <v>2370.881816541671</v>
      </c>
      <c r="T82" s="371">
        <v>4242</v>
      </c>
      <c r="U82" s="372">
        <v>4242</v>
      </c>
      <c r="V82" s="373">
        <v>202.28505937454031</v>
      </c>
      <c r="W82" s="374">
        <v>858093.22186679998</v>
      </c>
      <c r="X82" s="371">
        <v>4612.8</v>
      </c>
      <c r="Y82" s="372">
        <v>4612.8</v>
      </c>
      <c r="Z82" s="373">
        <v>11.402182505202914</v>
      </c>
      <c r="AA82" s="374">
        <v>52595.987460000004</v>
      </c>
      <c r="AB82" s="371">
        <v>0</v>
      </c>
      <c r="AC82" s="372">
        <v>0</v>
      </c>
      <c r="AD82" s="373">
        <v>0</v>
      </c>
      <c r="AE82" s="374">
        <v>0</v>
      </c>
      <c r="AF82" s="374">
        <f t="shared" si="26"/>
        <v>0</v>
      </c>
      <c r="AG82" s="374">
        <f t="shared" si="27"/>
        <v>0</v>
      </c>
      <c r="AH82" s="374">
        <f t="shared" si="28"/>
        <v>1</v>
      </c>
      <c r="AI82" s="374">
        <f t="shared" si="29"/>
        <v>0</v>
      </c>
      <c r="AJ82" s="375">
        <v>31483405.526836198</v>
      </c>
      <c r="AK82" s="376">
        <v>1086.44712</v>
      </c>
      <c r="AL82" s="377">
        <v>1086.44712</v>
      </c>
      <c r="AM82" s="373">
        <v>7844.6587915809469</v>
      </c>
      <c r="AN82" s="374">
        <v>8522806.9514958002</v>
      </c>
      <c r="AO82" s="378">
        <v>262.11023999999998</v>
      </c>
      <c r="AP82" s="379">
        <v>262.11023999999998</v>
      </c>
      <c r="AQ82" s="373">
        <v>5974.0094529225571</v>
      </c>
      <c r="AR82" s="374">
        <v>1565849.0514678</v>
      </c>
      <c r="AS82" s="374">
        <f t="shared" si="22"/>
        <v>0.85077277633130455</v>
      </c>
      <c r="AT82" s="374">
        <f t="shared" si="36"/>
        <v>222.99625658966454</v>
      </c>
      <c r="AU82" s="374">
        <f t="shared" si="23"/>
        <v>0.14922722366869548</v>
      </c>
      <c r="AV82" s="374">
        <f t="shared" si="37"/>
        <v>39.11398341033545</v>
      </c>
      <c r="AW82" s="380">
        <v>33.593639999999994</v>
      </c>
      <c r="AX82" s="381">
        <v>33.593639999999994</v>
      </c>
      <c r="AY82" s="373">
        <v>8632.094674616983</v>
      </c>
      <c r="AZ82" s="374">
        <v>289983.48094500002</v>
      </c>
      <c r="BA82" s="378">
        <v>-68.658360000000087</v>
      </c>
      <c r="BB82" s="379">
        <v>-68.658360000000087</v>
      </c>
      <c r="BC82" s="373">
        <v>-14705.64207940881</v>
      </c>
      <c r="BD82" s="374">
        <v>1009665.2679191999</v>
      </c>
      <c r="BE82" s="374">
        <f t="shared" si="30"/>
        <v>4.7833734658210426E-2</v>
      </c>
      <c r="BF82" s="374">
        <f t="shared" si="31"/>
        <v>-3.2841857743078924</v>
      </c>
      <c r="BG82" s="374">
        <f t="shared" si="32"/>
        <v>2.5427979438830982E-2</v>
      </c>
      <c r="BH82" s="374">
        <f t="shared" si="33"/>
        <v>-1.7458433663838577</v>
      </c>
      <c r="BI82" s="374">
        <f t="shared" si="34"/>
        <v>0.92673828590295859</v>
      </c>
      <c r="BJ82" s="374">
        <f t="shared" si="35"/>
        <v>-63.628330859308335</v>
      </c>
      <c r="BK82" s="375">
        <v>11388304.751827801</v>
      </c>
      <c r="BL82" s="382">
        <v>42871710.278664</v>
      </c>
      <c r="BM82" s="383">
        <v>0.34</v>
      </c>
      <c r="BN82" s="382">
        <v>14576381.494745761</v>
      </c>
      <c r="BO82" s="395"/>
      <c r="BP82" s="395"/>
      <c r="BS82" s="408">
        <v>11206</v>
      </c>
      <c r="BT82" s="400" t="s">
        <v>1410</v>
      </c>
      <c r="BU82" s="400">
        <v>0.79813070157712285</v>
      </c>
      <c r="BV82" s="400">
        <v>0.20186929842287718</v>
      </c>
      <c r="BW82" s="400">
        <v>0</v>
      </c>
      <c r="BX82" s="400">
        <v>1</v>
      </c>
      <c r="BY82" s="407">
        <v>11206</v>
      </c>
      <c r="BZ82" s="406" t="s">
        <v>1410</v>
      </c>
      <c r="CA82" s="406">
        <v>0.75935412762826626</v>
      </c>
      <c r="CB82" s="406">
        <v>0.24064587237173371</v>
      </c>
      <c r="CC82" s="406">
        <v>0</v>
      </c>
      <c r="CD82" s="406">
        <v>8.3921733937541709E-2</v>
      </c>
      <c r="CE82" s="406">
        <v>0.91607826606245824</v>
      </c>
    </row>
    <row r="83" spans="1:83" x14ac:dyDescent="0.35">
      <c r="A83" s="365">
        <v>1</v>
      </c>
      <c r="B83" s="366" t="s">
        <v>1258</v>
      </c>
      <c r="C83" s="411">
        <v>40744</v>
      </c>
      <c r="D83" s="367" t="s">
        <v>2216</v>
      </c>
      <c r="E83" s="368" t="s">
        <v>2438</v>
      </c>
      <c r="F83" s="369">
        <v>1</v>
      </c>
      <c r="G83" s="370" t="s">
        <v>6314</v>
      </c>
      <c r="H83" s="371">
        <v>14520</v>
      </c>
      <c r="I83" s="372">
        <v>14520</v>
      </c>
      <c r="J83" s="373">
        <v>217.47134069834712</v>
      </c>
      <c r="K83" s="374">
        <v>3157683.8669400001</v>
      </c>
      <c r="L83" s="371">
        <v>87.6</v>
      </c>
      <c r="M83" s="372">
        <v>87.6</v>
      </c>
      <c r="N83" s="373">
        <v>5707.8946040273977</v>
      </c>
      <c r="O83" s="374">
        <v>500011.56731279998</v>
      </c>
      <c r="P83" s="374">
        <f t="shared" si="20"/>
        <v>0.90752678154968691</v>
      </c>
      <c r="Q83" s="402">
        <f t="shared" si="24"/>
        <v>79.499346063752569</v>
      </c>
      <c r="R83" s="374">
        <f t="shared" si="21"/>
        <v>9.247321845031313E-2</v>
      </c>
      <c r="S83" s="401">
        <f t="shared" si="25"/>
        <v>8.1006539362474292</v>
      </c>
      <c r="T83" s="371">
        <v>582</v>
      </c>
      <c r="U83" s="372">
        <v>582</v>
      </c>
      <c r="V83" s="373">
        <v>145.56407408041238</v>
      </c>
      <c r="W83" s="374">
        <v>84718.291114800013</v>
      </c>
      <c r="X83" s="371">
        <v>3004.7999999999997</v>
      </c>
      <c r="Y83" s="372">
        <v>3004.7999999999997</v>
      </c>
      <c r="Z83" s="373">
        <v>0</v>
      </c>
      <c r="AA83" s="374">
        <v>0</v>
      </c>
      <c r="AB83" s="371">
        <v>0</v>
      </c>
      <c r="AC83" s="372">
        <v>0</v>
      </c>
      <c r="AD83" s="373">
        <v>0</v>
      </c>
      <c r="AE83" s="374">
        <v>0</v>
      </c>
      <c r="AF83" s="374">
        <f t="shared" si="26"/>
        <v>0</v>
      </c>
      <c r="AG83" s="374">
        <f t="shared" si="27"/>
        <v>0</v>
      </c>
      <c r="AH83" s="374">
        <f t="shared" si="28"/>
        <v>1</v>
      </c>
      <c r="AI83" s="374">
        <f t="shared" si="29"/>
        <v>0</v>
      </c>
      <c r="AJ83" s="375">
        <v>3742413.7253676001</v>
      </c>
      <c r="AK83" s="376">
        <v>0</v>
      </c>
      <c r="AL83" s="377">
        <v>0</v>
      </c>
      <c r="AM83" s="373">
        <v>0</v>
      </c>
      <c r="AN83" s="374">
        <v>0</v>
      </c>
      <c r="AO83" s="378">
        <v>0</v>
      </c>
      <c r="AP83" s="379">
        <v>0</v>
      </c>
      <c r="AQ83" s="373">
        <v>0</v>
      </c>
      <c r="AR83" s="374">
        <v>0</v>
      </c>
      <c r="AS83" s="374">
        <f t="shared" si="22"/>
        <v>0</v>
      </c>
      <c r="AT83" s="374">
        <f t="shared" si="36"/>
        <v>0</v>
      </c>
      <c r="AU83" s="374">
        <f t="shared" si="23"/>
        <v>0</v>
      </c>
      <c r="AV83" s="374">
        <f t="shared" si="37"/>
        <v>0</v>
      </c>
      <c r="AW83" s="380">
        <v>0</v>
      </c>
      <c r="AX83" s="381">
        <v>0</v>
      </c>
      <c r="AY83" s="373">
        <v>0</v>
      </c>
      <c r="AZ83" s="374">
        <v>0</v>
      </c>
      <c r="BA83" s="378">
        <v>0</v>
      </c>
      <c r="BB83" s="379">
        <v>0</v>
      </c>
      <c r="BC83" s="373">
        <v>0</v>
      </c>
      <c r="BD83" s="374">
        <v>0</v>
      </c>
      <c r="BE83" s="374">
        <f t="shared" si="30"/>
        <v>0</v>
      </c>
      <c r="BF83" s="374">
        <f t="shared" si="31"/>
        <v>0</v>
      </c>
      <c r="BG83" s="374">
        <f t="shared" si="32"/>
        <v>0</v>
      </c>
      <c r="BH83" s="374">
        <f t="shared" si="33"/>
        <v>0</v>
      </c>
      <c r="BI83" s="374">
        <f t="shared" si="34"/>
        <v>0</v>
      </c>
      <c r="BJ83" s="374">
        <f t="shared" si="35"/>
        <v>0</v>
      </c>
      <c r="BK83" s="375">
        <v>0</v>
      </c>
      <c r="BL83" s="382">
        <v>3742413.7253676001</v>
      </c>
      <c r="BM83" s="383">
        <v>0.23</v>
      </c>
      <c r="BN83" s="382">
        <v>860755.15683454811</v>
      </c>
      <c r="BO83" s="395"/>
      <c r="BP83" s="395"/>
      <c r="BS83" s="408">
        <v>11207</v>
      </c>
      <c r="BT83" s="400" t="s">
        <v>1411</v>
      </c>
      <c r="BU83" s="400">
        <v>0.92273423785400654</v>
      </c>
      <c r="BV83" s="400">
        <v>7.7265762145993427E-2</v>
      </c>
      <c r="BW83" s="400">
        <v>5.4842180656724146E-5</v>
      </c>
      <c r="BX83" s="400">
        <v>0.99994515781934323</v>
      </c>
      <c r="BY83" s="407">
        <v>11207</v>
      </c>
      <c r="BZ83" s="406" t="s">
        <v>1411</v>
      </c>
      <c r="CA83" s="406">
        <v>0.91631215139331457</v>
      </c>
      <c r="CB83" s="406">
        <v>8.3687848606685461E-2</v>
      </c>
      <c r="CC83" s="406">
        <v>3.7461747840488099E-2</v>
      </c>
      <c r="CD83" s="406">
        <v>0</v>
      </c>
      <c r="CE83" s="406">
        <v>0.96253825215951194</v>
      </c>
    </row>
    <row r="84" spans="1:83" x14ac:dyDescent="0.35">
      <c r="A84" s="365">
        <v>1</v>
      </c>
      <c r="B84" s="366" t="s">
        <v>1258</v>
      </c>
      <c r="C84" s="411">
        <v>40745</v>
      </c>
      <c r="D84" s="367" t="s">
        <v>2217</v>
      </c>
      <c r="E84" s="368" t="s">
        <v>2438</v>
      </c>
      <c r="F84" s="369">
        <v>1</v>
      </c>
      <c r="G84" s="370" t="s">
        <v>6314</v>
      </c>
      <c r="H84" s="371">
        <v>0</v>
      </c>
      <c r="I84" s="372">
        <v>0</v>
      </c>
      <c r="J84" s="373">
        <v>0</v>
      </c>
      <c r="K84" s="374">
        <v>0</v>
      </c>
      <c r="L84" s="371">
        <v>0</v>
      </c>
      <c r="M84" s="372">
        <v>0</v>
      </c>
      <c r="N84" s="373">
        <v>0</v>
      </c>
      <c r="O84" s="374">
        <v>0</v>
      </c>
      <c r="P84" s="374">
        <f t="shared" si="20"/>
        <v>0.8094552740562011</v>
      </c>
      <c r="Q84" s="402">
        <f t="shared" si="24"/>
        <v>0</v>
      </c>
      <c r="R84" s="374">
        <f t="shared" si="21"/>
        <v>0.1905447259437989</v>
      </c>
      <c r="S84" s="401">
        <f t="shared" si="25"/>
        <v>0</v>
      </c>
      <c r="T84" s="371">
        <v>0</v>
      </c>
      <c r="U84" s="372">
        <v>0</v>
      </c>
      <c r="V84" s="373">
        <v>0</v>
      </c>
      <c r="W84" s="374">
        <v>0</v>
      </c>
      <c r="X84" s="371">
        <v>0</v>
      </c>
      <c r="Y84" s="372">
        <v>0</v>
      </c>
      <c r="Z84" s="373">
        <v>0</v>
      </c>
      <c r="AA84" s="374">
        <v>0</v>
      </c>
      <c r="AB84" s="371">
        <v>0</v>
      </c>
      <c r="AC84" s="372">
        <v>0</v>
      </c>
      <c r="AD84" s="373">
        <v>0</v>
      </c>
      <c r="AE84" s="374">
        <v>0</v>
      </c>
      <c r="AF84" s="374">
        <f t="shared" si="26"/>
        <v>0</v>
      </c>
      <c r="AG84" s="374">
        <f t="shared" si="27"/>
        <v>0</v>
      </c>
      <c r="AH84" s="374">
        <f t="shared" si="28"/>
        <v>1</v>
      </c>
      <c r="AI84" s="374">
        <f t="shared" si="29"/>
        <v>0</v>
      </c>
      <c r="AJ84" s="375">
        <v>0</v>
      </c>
      <c r="AK84" s="376">
        <v>0</v>
      </c>
      <c r="AL84" s="377">
        <v>0</v>
      </c>
      <c r="AM84" s="373">
        <v>0</v>
      </c>
      <c r="AN84" s="374">
        <v>0</v>
      </c>
      <c r="AO84" s="378">
        <v>0</v>
      </c>
      <c r="AP84" s="379">
        <v>0</v>
      </c>
      <c r="AQ84" s="373">
        <v>0</v>
      </c>
      <c r="AR84" s="374">
        <v>0</v>
      </c>
      <c r="AS84" s="374">
        <f t="shared" si="22"/>
        <v>0</v>
      </c>
      <c r="AT84" s="374">
        <f t="shared" si="36"/>
        <v>0</v>
      </c>
      <c r="AU84" s="374">
        <f t="shared" si="23"/>
        <v>0</v>
      </c>
      <c r="AV84" s="374">
        <f t="shared" si="37"/>
        <v>0</v>
      </c>
      <c r="AW84" s="380">
        <v>0</v>
      </c>
      <c r="AX84" s="381">
        <v>0</v>
      </c>
      <c r="AY84" s="373">
        <v>0</v>
      </c>
      <c r="AZ84" s="374">
        <v>0</v>
      </c>
      <c r="BA84" s="378">
        <v>0</v>
      </c>
      <c r="BB84" s="379">
        <v>0</v>
      </c>
      <c r="BC84" s="373">
        <v>0</v>
      </c>
      <c r="BD84" s="374">
        <v>0</v>
      </c>
      <c r="BE84" s="374">
        <f t="shared" si="30"/>
        <v>0</v>
      </c>
      <c r="BF84" s="374">
        <f t="shared" si="31"/>
        <v>0</v>
      </c>
      <c r="BG84" s="374">
        <f t="shared" si="32"/>
        <v>0</v>
      </c>
      <c r="BH84" s="374">
        <f t="shared" si="33"/>
        <v>0</v>
      </c>
      <c r="BI84" s="374">
        <f t="shared" si="34"/>
        <v>0</v>
      </c>
      <c r="BJ84" s="374">
        <f t="shared" si="35"/>
        <v>0</v>
      </c>
      <c r="BK84" s="375">
        <v>0</v>
      </c>
      <c r="BL84" s="382">
        <v>0</v>
      </c>
      <c r="BM84" s="383">
        <v>0.09</v>
      </c>
      <c r="BN84" s="382">
        <v>0</v>
      </c>
      <c r="BO84" s="395"/>
      <c r="BP84" s="395"/>
      <c r="BS84" s="408">
        <v>11208</v>
      </c>
      <c r="BT84" s="400" t="s">
        <v>1412</v>
      </c>
      <c r="BU84" s="400">
        <v>0.91204128315648669</v>
      </c>
      <c r="BV84" s="400">
        <v>8.7958716843513349E-2</v>
      </c>
      <c r="BW84" s="400">
        <v>0</v>
      </c>
      <c r="BX84" s="400">
        <v>1</v>
      </c>
      <c r="BY84" s="407">
        <v>11208</v>
      </c>
      <c r="BZ84" s="406" t="s">
        <v>1412</v>
      </c>
      <c r="CA84" s="406">
        <v>0.67045127461758003</v>
      </c>
      <c r="CB84" s="406">
        <v>0.32954872538241997</v>
      </c>
      <c r="CC84" s="406">
        <v>1.2283358266234248E-2</v>
      </c>
      <c r="CD84" s="406">
        <v>6.1034604263126438E-3</v>
      </c>
      <c r="CE84" s="406">
        <v>0.98161318130745312</v>
      </c>
    </row>
    <row r="85" spans="1:83" x14ac:dyDescent="0.35">
      <c r="A85" s="365">
        <v>1</v>
      </c>
      <c r="B85" s="366" t="s">
        <v>1261</v>
      </c>
      <c r="C85" s="411">
        <v>10672</v>
      </c>
      <c r="D85" s="367" t="s">
        <v>1413</v>
      </c>
      <c r="E85" s="368" t="s">
        <v>2416</v>
      </c>
      <c r="F85" s="369">
        <v>19</v>
      </c>
      <c r="G85" s="370" t="s">
        <v>6310</v>
      </c>
      <c r="H85" s="371">
        <v>587026.79999999993</v>
      </c>
      <c r="I85" s="372">
        <v>587026.79999999993</v>
      </c>
      <c r="J85" s="373">
        <v>728.4261674551534</v>
      </c>
      <c r="K85" s="374">
        <v>427605682.11746281</v>
      </c>
      <c r="L85" s="371">
        <v>241191.59999999998</v>
      </c>
      <c r="M85" s="372">
        <v>241191.59999999998</v>
      </c>
      <c r="N85" s="373">
        <v>1101.1745126270566</v>
      </c>
      <c r="O85" s="374">
        <v>265594042.57973996</v>
      </c>
      <c r="P85" s="374">
        <f t="shared" si="20"/>
        <v>0.90128370733839647</v>
      </c>
      <c r="Q85" s="402">
        <f t="shared" si="24"/>
        <v>217382.05942687957</v>
      </c>
      <c r="R85" s="374">
        <f t="shared" si="21"/>
        <v>9.8716292661603519E-2</v>
      </c>
      <c r="S85" s="401">
        <f t="shared" si="25"/>
        <v>23809.540573120408</v>
      </c>
      <c r="T85" s="371">
        <v>124753.2</v>
      </c>
      <c r="U85" s="372">
        <v>124753.2</v>
      </c>
      <c r="V85" s="373">
        <v>836.47245328969518</v>
      </c>
      <c r="W85" s="374">
        <v>104352615.25974</v>
      </c>
      <c r="X85" s="371">
        <v>87294</v>
      </c>
      <c r="Y85" s="372">
        <v>87294</v>
      </c>
      <c r="Z85" s="373">
        <v>24.884981652347239</v>
      </c>
      <c r="AA85" s="374">
        <v>2172309.5883599999</v>
      </c>
      <c r="AB85" s="371">
        <v>9156</v>
      </c>
      <c r="AC85" s="372">
        <v>9156</v>
      </c>
      <c r="AD85" s="373">
        <v>8033.7407384446269</v>
      </c>
      <c r="AE85" s="374">
        <v>73556930.20119901</v>
      </c>
      <c r="AF85" s="374">
        <f t="shared" si="26"/>
        <v>6.8729216594163867E-3</v>
      </c>
      <c r="AG85" s="374">
        <f t="shared" si="27"/>
        <v>62.928470713616434</v>
      </c>
      <c r="AH85" s="374">
        <f t="shared" si="28"/>
        <v>0.99312707834058356</v>
      </c>
      <c r="AI85" s="374">
        <f t="shared" si="29"/>
        <v>9093.0715292863824</v>
      </c>
      <c r="AJ85" s="375">
        <v>873281579.7465018</v>
      </c>
      <c r="AK85" s="376">
        <v>79085.291999999987</v>
      </c>
      <c r="AL85" s="377">
        <v>79085.291999999987</v>
      </c>
      <c r="AM85" s="373">
        <v>14323.011910104569</v>
      </c>
      <c r="AN85" s="374">
        <v>1132739579.2300975</v>
      </c>
      <c r="AO85" s="378">
        <v>17173.811999999998</v>
      </c>
      <c r="AP85" s="379">
        <v>17173.811999999998</v>
      </c>
      <c r="AQ85" s="373">
        <v>16171.306733720796</v>
      </c>
      <c r="AR85" s="374">
        <v>277722981.63925499</v>
      </c>
      <c r="AS85" s="374">
        <f t="shared" si="22"/>
        <v>0.88629910619926078</v>
      </c>
      <c r="AT85" s="374">
        <f t="shared" si="36"/>
        <v>15221.134225634138</v>
      </c>
      <c r="AU85" s="374">
        <f t="shared" si="23"/>
        <v>0.11370089380073921</v>
      </c>
      <c r="AV85" s="374">
        <f t="shared" si="37"/>
        <v>1952.6777743658604</v>
      </c>
      <c r="AW85" s="380">
        <v>8322.8880000000008</v>
      </c>
      <c r="AX85" s="381">
        <v>8322.8880000000008</v>
      </c>
      <c r="AY85" s="373">
        <v>22194.611074849257</v>
      </c>
      <c r="AZ85" s="374">
        <v>184723262.17952999</v>
      </c>
      <c r="BA85" s="378">
        <v>6577.3920000000389</v>
      </c>
      <c r="BB85" s="379">
        <v>6577.3920000000389</v>
      </c>
      <c r="BC85" s="373">
        <v>23339.273011958096</v>
      </c>
      <c r="BD85" s="374">
        <v>153511547.59467</v>
      </c>
      <c r="BE85" s="374">
        <f t="shared" si="30"/>
        <v>0.19365091614309504</v>
      </c>
      <c r="BF85" s="374">
        <f t="shared" si="31"/>
        <v>1273.7179866322717</v>
      </c>
      <c r="BG85" s="374">
        <f t="shared" si="32"/>
        <v>3.1416175335648402E-2</v>
      </c>
      <c r="BH85" s="374">
        <f t="shared" si="33"/>
        <v>206.63650032329235</v>
      </c>
      <c r="BI85" s="374">
        <f t="shared" si="34"/>
        <v>0.77493290852125651</v>
      </c>
      <c r="BJ85" s="374">
        <f t="shared" si="35"/>
        <v>5097.0375130444745</v>
      </c>
      <c r="BK85" s="375">
        <v>1748697370.6435525</v>
      </c>
      <c r="BL85" s="382">
        <v>2621978950.3900542</v>
      </c>
      <c r="BM85" s="383">
        <v>0.35</v>
      </c>
      <c r="BN85" s="382">
        <v>917692632.63651896</v>
      </c>
      <c r="BO85" s="395"/>
      <c r="BP85" s="395"/>
      <c r="BS85" s="408">
        <v>10672</v>
      </c>
      <c r="BT85" s="400" t="s">
        <v>1413</v>
      </c>
      <c r="BU85" s="400">
        <v>0.90128370733839647</v>
      </c>
      <c r="BV85" s="400">
        <v>9.8716292661603519E-2</v>
      </c>
      <c r="BW85" s="400">
        <v>6.8729216594163867E-3</v>
      </c>
      <c r="BX85" s="400">
        <v>0.99312707834058356</v>
      </c>
      <c r="BY85" s="407">
        <v>10672</v>
      </c>
      <c r="BZ85" s="406" t="s">
        <v>1413</v>
      </c>
      <c r="CA85" s="406">
        <v>0.88629910619926078</v>
      </c>
      <c r="CB85" s="406">
        <v>0.11370089380073921</v>
      </c>
      <c r="CC85" s="406">
        <v>0.19365091614309504</v>
      </c>
      <c r="CD85" s="406">
        <v>3.1416175335648402E-2</v>
      </c>
      <c r="CE85" s="406">
        <v>0.77493290852125651</v>
      </c>
    </row>
    <row r="86" spans="1:83" x14ac:dyDescent="0.35">
      <c r="A86" s="365">
        <v>1</v>
      </c>
      <c r="B86" s="366" t="s">
        <v>1261</v>
      </c>
      <c r="C86" s="411">
        <v>11146</v>
      </c>
      <c r="D86" s="367" t="s">
        <v>1414</v>
      </c>
      <c r="E86" s="368" t="s">
        <v>2438</v>
      </c>
      <c r="F86" s="369">
        <v>5</v>
      </c>
      <c r="G86" s="370" t="s">
        <v>2469</v>
      </c>
      <c r="H86" s="371">
        <v>74671.199999999997</v>
      </c>
      <c r="I86" s="372">
        <v>74671.199999999997</v>
      </c>
      <c r="J86" s="373">
        <v>428.92616299215763</v>
      </c>
      <c r="K86" s="374">
        <v>32028431.302019998</v>
      </c>
      <c r="L86" s="371">
        <v>11989.199999999999</v>
      </c>
      <c r="M86" s="372">
        <v>11989.199999999999</v>
      </c>
      <c r="N86" s="373">
        <v>238.79353044740265</v>
      </c>
      <c r="O86" s="374">
        <v>2862943.3952399995</v>
      </c>
      <c r="P86" s="374">
        <f t="shared" si="20"/>
        <v>0.85200207058774891</v>
      </c>
      <c r="Q86" s="402">
        <f t="shared" si="24"/>
        <v>10214.823224690639</v>
      </c>
      <c r="R86" s="374">
        <f t="shared" si="21"/>
        <v>0.14799792941225109</v>
      </c>
      <c r="S86" s="401">
        <f t="shared" si="25"/>
        <v>1774.3767753093607</v>
      </c>
      <c r="T86" s="371">
        <v>51124.799999999996</v>
      </c>
      <c r="U86" s="372">
        <v>51124.799999999996</v>
      </c>
      <c r="V86" s="373">
        <v>131.51172495921745</v>
      </c>
      <c r="W86" s="374">
        <v>6723510.6361949993</v>
      </c>
      <c r="X86" s="371">
        <v>6931.2</v>
      </c>
      <c r="Y86" s="372">
        <v>6931.2</v>
      </c>
      <c r="Z86" s="373">
        <v>19.31680710699446</v>
      </c>
      <c r="AA86" s="374">
        <v>133888.65341999999</v>
      </c>
      <c r="AB86" s="371">
        <v>0</v>
      </c>
      <c r="AC86" s="372">
        <v>0</v>
      </c>
      <c r="AD86" s="373">
        <v>0</v>
      </c>
      <c r="AE86" s="374">
        <v>0</v>
      </c>
      <c r="AF86" s="374">
        <f t="shared" si="26"/>
        <v>0</v>
      </c>
      <c r="AG86" s="374">
        <f t="shared" si="27"/>
        <v>0</v>
      </c>
      <c r="AH86" s="374">
        <f t="shared" si="28"/>
        <v>1</v>
      </c>
      <c r="AI86" s="374">
        <f t="shared" si="29"/>
        <v>0</v>
      </c>
      <c r="AJ86" s="375">
        <v>41748773.986874998</v>
      </c>
      <c r="AK86" s="376">
        <v>1723.4213999999999</v>
      </c>
      <c r="AL86" s="377">
        <v>1723.4213999999999</v>
      </c>
      <c r="AM86" s="373">
        <v>6957.8621157135449</v>
      </c>
      <c r="AN86" s="374">
        <v>11991328.46847</v>
      </c>
      <c r="AO86" s="378">
        <v>84.852479999999986</v>
      </c>
      <c r="AP86" s="379">
        <v>84.852479999999986</v>
      </c>
      <c r="AQ86" s="373">
        <v>9761.0249227836357</v>
      </c>
      <c r="AR86" s="374">
        <v>828247.17203999986</v>
      </c>
      <c r="AS86" s="374">
        <f t="shared" si="22"/>
        <v>0.86214098361631875</v>
      </c>
      <c r="AT86" s="374">
        <f t="shared" si="36"/>
        <v>73.154800569483996</v>
      </c>
      <c r="AU86" s="374">
        <f t="shared" si="23"/>
        <v>0.13785901638368123</v>
      </c>
      <c r="AV86" s="374">
        <f t="shared" si="37"/>
        <v>11.697679430515981</v>
      </c>
      <c r="AW86" s="380">
        <v>168.35939999999999</v>
      </c>
      <c r="AX86" s="381">
        <v>168.35939999999999</v>
      </c>
      <c r="AY86" s="373">
        <v>11036.609908802242</v>
      </c>
      <c r="AZ86" s="374">
        <v>1858117.0222800002</v>
      </c>
      <c r="BA86" s="378">
        <v>124.41504000000008</v>
      </c>
      <c r="BB86" s="379">
        <v>124.41504000000008</v>
      </c>
      <c r="BC86" s="373">
        <v>14324.47594503043</v>
      </c>
      <c r="BD86" s="374">
        <v>1782180.2476799998</v>
      </c>
      <c r="BE86" s="374">
        <f t="shared" si="30"/>
        <v>0.60349906466538261</v>
      </c>
      <c r="BF86" s="374">
        <f t="shared" si="31"/>
        <v>75.084360270306206</v>
      </c>
      <c r="BG86" s="374">
        <f t="shared" si="32"/>
        <v>0</v>
      </c>
      <c r="BH86" s="374">
        <f t="shared" si="33"/>
        <v>0</v>
      </c>
      <c r="BI86" s="374">
        <f t="shared" si="34"/>
        <v>0.39650093533461733</v>
      </c>
      <c r="BJ86" s="374">
        <f t="shared" si="35"/>
        <v>49.330679729693856</v>
      </c>
      <c r="BK86" s="375">
        <v>16459872.91047</v>
      </c>
      <c r="BL86" s="382">
        <v>58208646.897344999</v>
      </c>
      <c r="BM86" s="383">
        <v>0.46</v>
      </c>
      <c r="BN86" s="382">
        <v>26775977.572778702</v>
      </c>
      <c r="BO86" s="395"/>
      <c r="BP86" s="395"/>
      <c r="BS86" s="408">
        <v>11146</v>
      </c>
      <c r="BT86" s="400" t="s">
        <v>1414</v>
      </c>
      <c r="BU86" s="400">
        <v>0.85200207058774891</v>
      </c>
      <c r="BV86" s="400">
        <v>0.14799792941225109</v>
      </c>
      <c r="BW86" s="400">
        <v>0</v>
      </c>
      <c r="BX86" s="400">
        <v>1</v>
      </c>
      <c r="BY86" s="407">
        <v>11146</v>
      </c>
      <c r="BZ86" s="406" t="s">
        <v>1414</v>
      </c>
      <c r="CA86" s="406">
        <v>0.86214098361631875</v>
      </c>
      <c r="CB86" s="406">
        <v>0.13785901638368123</v>
      </c>
      <c r="CC86" s="406">
        <v>0.60349906466538261</v>
      </c>
      <c r="CD86" s="406">
        <v>0</v>
      </c>
      <c r="CE86" s="406">
        <v>0.39650093533461733</v>
      </c>
    </row>
    <row r="87" spans="1:83" x14ac:dyDescent="0.35">
      <c r="A87" s="365">
        <v>1</v>
      </c>
      <c r="B87" s="366" t="s">
        <v>1261</v>
      </c>
      <c r="C87" s="411">
        <v>11147</v>
      </c>
      <c r="D87" s="367" t="s">
        <v>1415</v>
      </c>
      <c r="E87" s="368" t="s">
        <v>2438</v>
      </c>
      <c r="F87" s="369">
        <v>13</v>
      </c>
      <c r="G87" s="370" t="s">
        <v>6309</v>
      </c>
      <c r="H87" s="371">
        <v>102685.2</v>
      </c>
      <c r="I87" s="372">
        <v>102685.2</v>
      </c>
      <c r="J87" s="373">
        <v>554.72438012091709</v>
      </c>
      <c r="K87" s="374">
        <v>56961983.917592391</v>
      </c>
      <c r="L87" s="371">
        <v>40304.400000000001</v>
      </c>
      <c r="M87" s="372">
        <v>40304.400000000001</v>
      </c>
      <c r="N87" s="373">
        <v>325.00111001342782</v>
      </c>
      <c r="O87" s="374">
        <v>13098974.738425201</v>
      </c>
      <c r="P87" s="374">
        <f t="shared" si="20"/>
        <v>0.88869751283868192</v>
      </c>
      <c r="Q87" s="402">
        <f t="shared" si="24"/>
        <v>35818.420036455376</v>
      </c>
      <c r="R87" s="374">
        <f t="shared" si="21"/>
        <v>0.11130248716131803</v>
      </c>
      <c r="S87" s="401">
        <f t="shared" si="25"/>
        <v>4485.979963544627</v>
      </c>
      <c r="T87" s="371">
        <v>31767.599999999999</v>
      </c>
      <c r="U87" s="372">
        <v>31767.599999999999</v>
      </c>
      <c r="V87" s="373">
        <v>195.4707953020625</v>
      </c>
      <c r="W87" s="374">
        <v>6209638.0368378004</v>
      </c>
      <c r="X87" s="371">
        <v>390</v>
      </c>
      <c r="Y87" s="372">
        <v>390</v>
      </c>
      <c r="Z87" s="373">
        <v>904.91315161538455</v>
      </c>
      <c r="AA87" s="374">
        <v>352916.12912999996</v>
      </c>
      <c r="AB87" s="371">
        <v>21622.799999999999</v>
      </c>
      <c r="AC87" s="372">
        <v>21622.799999999999</v>
      </c>
      <c r="AD87" s="373">
        <v>519.71629250971193</v>
      </c>
      <c r="AE87" s="374">
        <v>11237721.449678998</v>
      </c>
      <c r="AF87" s="374">
        <f t="shared" si="26"/>
        <v>2.7018545361673202E-3</v>
      </c>
      <c r="AG87" s="374">
        <f t="shared" si="27"/>
        <v>58.421660264638732</v>
      </c>
      <c r="AH87" s="374">
        <f t="shared" si="28"/>
        <v>0.99729814546383266</v>
      </c>
      <c r="AI87" s="374">
        <f t="shared" si="29"/>
        <v>21564.378339735362</v>
      </c>
      <c r="AJ87" s="375">
        <v>87861234.271664396</v>
      </c>
      <c r="AK87" s="376">
        <v>8507.0098799999978</v>
      </c>
      <c r="AL87" s="377">
        <v>8507.0098799999978</v>
      </c>
      <c r="AM87" s="373">
        <v>10141.67484253238</v>
      </c>
      <c r="AN87" s="374">
        <v>86275328.085170388</v>
      </c>
      <c r="AO87" s="378">
        <v>895.82423999999992</v>
      </c>
      <c r="AP87" s="379">
        <v>895.82423999999992</v>
      </c>
      <c r="AQ87" s="373">
        <v>15124.385199843222</v>
      </c>
      <c r="AR87" s="374">
        <v>13548790.877116801</v>
      </c>
      <c r="AS87" s="374">
        <f t="shared" si="22"/>
        <v>0.89132847346972099</v>
      </c>
      <c r="AT87" s="374">
        <f t="shared" si="36"/>
        <v>798.47365233637288</v>
      </c>
      <c r="AU87" s="374">
        <f t="shared" si="23"/>
        <v>0.10867152653027896</v>
      </c>
      <c r="AV87" s="374">
        <f t="shared" si="37"/>
        <v>97.350587663626982</v>
      </c>
      <c r="AW87" s="380">
        <v>456.4862399999999</v>
      </c>
      <c r="AX87" s="381">
        <v>456.4862399999999</v>
      </c>
      <c r="AY87" s="373">
        <v>10169.246316866858</v>
      </c>
      <c r="AZ87" s="374">
        <v>4642121.0148203997</v>
      </c>
      <c r="BA87" s="378">
        <v>522.37764000000016</v>
      </c>
      <c r="BB87" s="379">
        <v>522.37764000000016</v>
      </c>
      <c r="BC87" s="373">
        <v>17040.278667312399</v>
      </c>
      <c r="BD87" s="374">
        <v>8901460.5551729985</v>
      </c>
      <c r="BE87" s="374">
        <f t="shared" si="30"/>
        <v>7.7834028682715217E-2</v>
      </c>
      <c r="BF87" s="374">
        <f t="shared" si="31"/>
        <v>40.658756214969095</v>
      </c>
      <c r="BG87" s="374">
        <f t="shared" si="32"/>
        <v>3.169842811968504E-2</v>
      </c>
      <c r="BH87" s="374">
        <f t="shared" si="33"/>
        <v>16.558550072870712</v>
      </c>
      <c r="BI87" s="374">
        <f t="shared" si="34"/>
        <v>0.8904675431975998</v>
      </c>
      <c r="BJ87" s="374">
        <f t="shared" si="35"/>
        <v>465.16033371216037</v>
      </c>
      <c r="BK87" s="375">
        <v>113367700.53228058</v>
      </c>
      <c r="BL87" s="382">
        <v>201228934.80394498</v>
      </c>
      <c r="BM87" s="383">
        <v>0.49</v>
      </c>
      <c r="BN87" s="382">
        <v>98602178.053933039</v>
      </c>
      <c r="BO87" s="395"/>
      <c r="BP87" s="395"/>
      <c r="BS87" s="408">
        <v>11147</v>
      </c>
      <c r="BT87" s="400" t="s">
        <v>1415</v>
      </c>
      <c r="BU87" s="400">
        <v>0.88869751283868192</v>
      </c>
      <c r="BV87" s="400">
        <v>0.11130248716131803</v>
      </c>
      <c r="BW87" s="400">
        <v>2.7018545361673202E-3</v>
      </c>
      <c r="BX87" s="400">
        <v>0.99729814546383266</v>
      </c>
      <c r="BY87" s="407">
        <v>11147</v>
      </c>
      <c r="BZ87" s="406" t="s">
        <v>1415</v>
      </c>
      <c r="CA87" s="406">
        <v>0.89132847346972099</v>
      </c>
      <c r="CB87" s="406">
        <v>0.10867152653027896</v>
      </c>
      <c r="CC87" s="406">
        <v>7.7834028682715217E-2</v>
      </c>
      <c r="CD87" s="406">
        <v>3.169842811968504E-2</v>
      </c>
      <c r="CE87" s="406">
        <v>0.8904675431975998</v>
      </c>
    </row>
    <row r="88" spans="1:83" x14ac:dyDescent="0.35">
      <c r="A88" s="365">
        <v>1</v>
      </c>
      <c r="B88" s="366" t="s">
        <v>1261</v>
      </c>
      <c r="C88" s="411">
        <v>11148</v>
      </c>
      <c r="D88" s="367" t="s">
        <v>1416</v>
      </c>
      <c r="E88" s="368" t="s">
        <v>2438</v>
      </c>
      <c r="F88" s="369">
        <v>5</v>
      </c>
      <c r="G88" s="370" t="s">
        <v>2469</v>
      </c>
      <c r="H88" s="371">
        <v>85147.199999999997</v>
      </c>
      <c r="I88" s="372">
        <v>85147.199999999997</v>
      </c>
      <c r="J88" s="373">
        <v>370.17744762338629</v>
      </c>
      <c r="K88" s="374">
        <v>31519573.168277994</v>
      </c>
      <c r="L88" s="371">
        <v>9123.6</v>
      </c>
      <c r="M88" s="372">
        <v>9123.6</v>
      </c>
      <c r="N88" s="373">
        <v>373.64517245166383</v>
      </c>
      <c r="O88" s="374">
        <v>3408989.0953800003</v>
      </c>
      <c r="P88" s="374">
        <f t="shared" si="20"/>
        <v>0.85430727465860767</v>
      </c>
      <c r="Q88" s="402">
        <f t="shared" si="24"/>
        <v>7794.3578510752732</v>
      </c>
      <c r="R88" s="374">
        <f t="shared" si="21"/>
        <v>0.14569272534139238</v>
      </c>
      <c r="S88" s="401">
        <f t="shared" si="25"/>
        <v>1329.2421489247276</v>
      </c>
      <c r="T88" s="371">
        <v>4795.2</v>
      </c>
      <c r="U88" s="372">
        <v>4795.2</v>
      </c>
      <c r="V88" s="373">
        <v>198.25728938000501</v>
      </c>
      <c r="W88" s="374">
        <v>950683.35403499997</v>
      </c>
      <c r="X88" s="371">
        <v>157.19999999999999</v>
      </c>
      <c r="Y88" s="372">
        <v>157.19999999999999</v>
      </c>
      <c r="Z88" s="373">
        <v>428.80445358015265</v>
      </c>
      <c r="AA88" s="374">
        <v>67408.060102799995</v>
      </c>
      <c r="AB88" s="371">
        <v>4966.8</v>
      </c>
      <c r="AC88" s="372">
        <v>4966.8</v>
      </c>
      <c r="AD88" s="373">
        <v>356.75911270234354</v>
      </c>
      <c r="AE88" s="374">
        <v>1771951.1609700001</v>
      </c>
      <c r="AF88" s="374">
        <f t="shared" si="26"/>
        <v>4.5906884719367956E-2</v>
      </c>
      <c r="AG88" s="374">
        <f t="shared" si="27"/>
        <v>228.01031502415677</v>
      </c>
      <c r="AH88" s="374">
        <f t="shared" si="28"/>
        <v>0.95409311528063201</v>
      </c>
      <c r="AI88" s="374">
        <f t="shared" si="29"/>
        <v>4738.7896849758436</v>
      </c>
      <c r="AJ88" s="375">
        <v>37718604.838765793</v>
      </c>
      <c r="AK88" s="376">
        <v>1530.6436799999997</v>
      </c>
      <c r="AL88" s="377">
        <v>1530.6436799999997</v>
      </c>
      <c r="AM88" s="373">
        <v>7026.0541522876201</v>
      </c>
      <c r="AN88" s="374">
        <v>10754385.383536801</v>
      </c>
      <c r="AO88" s="378">
        <v>168446.92692000003</v>
      </c>
      <c r="AP88" s="379">
        <v>168446.92692000003</v>
      </c>
      <c r="AQ88" s="373">
        <v>5.6029223633544447</v>
      </c>
      <c r="AR88" s="374">
        <v>943795.05387840001</v>
      </c>
      <c r="AS88" s="374">
        <f t="shared" si="22"/>
        <v>0.95530685343702315</v>
      </c>
      <c r="AT88" s="374">
        <f t="shared" si="36"/>
        <v>160918.50372708141</v>
      </c>
      <c r="AU88" s="374">
        <f t="shared" si="23"/>
        <v>4.469314656297689E-2</v>
      </c>
      <c r="AV88" s="374">
        <f t="shared" si="37"/>
        <v>7528.423192918619</v>
      </c>
      <c r="AW88" s="380">
        <v>81467.255279999983</v>
      </c>
      <c r="AX88" s="381">
        <v>81467.255279999983</v>
      </c>
      <c r="AY88" s="373">
        <v>3.9917607068300884</v>
      </c>
      <c r="AZ88" s="374">
        <v>325197.78852</v>
      </c>
      <c r="BA88" s="378">
        <v>-249773.13264</v>
      </c>
      <c r="BB88" s="379">
        <v>-249773.13264</v>
      </c>
      <c r="BC88" s="373">
        <v>-2.0193291897289791</v>
      </c>
      <c r="BD88" s="374">
        <v>504374.17755000002</v>
      </c>
      <c r="BE88" s="374">
        <f t="shared" si="30"/>
        <v>2.7335561897661231E-2</v>
      </c>
      <c r="BF88" s="374">
        <f t="shared" si="31"/>
        <v>-6827.6889276534685</v>
      </c>
      <c r="BG88" s="374">
        <f t="shared" si="32"/>
        <v>0</v>
      </c>
      <c r="BH88" s="374">
        <f t="shared" si="33"/>
        <v>0</v>
      </c>
      <c r="BI88" s="374">
        <f t="shared" si="34"/>
        <v>0.97266443810233882</v>
      </c>
      <c r="BJ88" s="374">
        <f t="shared" si="35"/>
        <v>-242945.44371234655</v>
      </c>
      <c r="BK88" s="375">
        <v>12527752.403485201</v>
      </c>
      <c r="BL88" s="382">
        <v>50246357.242250994</v>
      </c>
      <c r="BM88" s="383">
        <v>0.53</v>
      </c>
      <c r="BN88" s="382">
        <v>26630569.338393029</v>
      </c>
      <c r="BO88" s="395"/>
      <c r="BP88" s="395"/>
      <c r="BS88" s="408">
        <v>11148</v>
      </c>
      <c r="BT88" s="400" t="s">
        <v>1416</v>
      </c>
      <c r="BU88" s="400">
        <v>0.85430727465860767</v>
      </c>
      <c r="BV88" s="400">
        <v>0.14569272534139238</v>
      </c>
      <c r="BW88" s="400">
        <v>4.5906884719367956E-2</v>
      </c>
      <c r="BX88" s="400">
        <v>0.95409311528063201</v>
      </c>
      <c r="BY88" s="407">
        <v>11148</v>
      </c>
      <c r="BZ88" s="406" t="s">
        <v>1416</v>
      </c>
      <c r="CA88" s="406">
        <v>0.95530685343702315</v>
      </c>
      <c r="CB88" s="406">
        <v>4.469314656297689E-2</v>
      </c>
      <c r="CC88" s="406">
        <v>2.7335561897661231E-2</v>
      </c>
      <c r="CD88" s="406">
        <v>0</v>
      </c>
      <c r="CE88" s="406">
        <v>0.97266443810233882</v>
      </c>
    </row>
    <row r="89" spans="1:83" x14ac:dyDescent="0.35">
      <c r="A89" s="365">
        <v>1</v>
      </c>
      <c r="B89" s="366" t="s">
        <v>1261</v>
      </c>
      <c r="C89" s="411">
        <v>11149</v>
      </c>
      <c r="D89" s="367" t="s">
        <v>1417</v>
      </c>
      <c r="E89" s="368" t="s">
        <v>2438</v>
      </c>
      <c r="F89" s="369">
        <v>6</v>
      </c>
      <c r="G89" s="370" t="s">
        <v>6307</v>
      </c>
      <c r="H89" s="371">
        <v>99040.8</v>
      </c>
      <c r="I89" s="372">
        <v>99040.8</v>
      </c>
      <c r="J89" s="373">
        <v>382.54809982416339</v>
      </c>
      <c r="K89" s="374">
        <v>37887869.845065005</v>
      </c>
      <c r="L89" s="371">
        <v>15045.599999999999</v>
      </c>
      <c r="M89" s="372">
        <v>15045.599999999999</v>
      </c>
      <c r="N89" s="373">
        <v>340.72300505662787</v>
      </c>
      <c r="O89" s="374">
        <v>5126382.0448799999</v>
      </c>
      <c r="P89" s="374">
        <f t="shared" si="20"/>
        <v>0.86777818209979574</v>
      </c>
      <c r="Q89" s="402">
        <f t="shared" si="24"/>
        <v>13056.243416600686</v>
      </c>
      <c r="R89" s="374">
        <f t="shared" si="21"/>
        <v>0.13222181790020424</v>
      </c>
      <c r="S89" s="401">
        <f t="shared" si="25"/>
        <v>1989.3565833993127</v>
      </c>
      <c r="T89" s="371">
        <v>19287.599999999999</v>
      </c>
      <c r="U89" s="372">
        <v>19287.599999999999</v>
      </c>
      <c r="V89" s="373">
        <v>73.496970210912721</v>
      </c>
      <c r="W89" s="374">
        <v>1417580.16264</v>
      </c>
      <c r="X89" s="371">
        <v>2013.6</v>
      </c>
      <c r="Y89" s="372">
        <v>2013.6</v>
      </c>
      <c r="Z89" s="373">
        <v>10.103054231227652</v>
      </c>
      <c r="AA89" s="374">
        <v>20343.509999999998</v>
      </c>
      <c r="AB89" s="371">
        <v>0</v>
      </c>
      <c r="AC89" s="372">
        <v>0</v>
      </c>
      <c r="AD89" s="373">
        <v>0</v>
      </c>
      <c r="AE89" s="374">
        <v>0</v>
      </c>
      <c r="AF89" s="374">
        <f t="shared" si="26"/>
        <v>1.0924234144198264E-2</v>
      </c>
      <c r="AG89" s="374">
        <f t="shared" si="27"/>
        <v>0</v>
      </c>
      <c r="AH89" s="374">
        <f t="shared" si="28"/>
        <v>0.9890757658558017</v>
      </c>
      <c r="AI89" s="374">
        <f t="shared" si="29"/>
        <v>0</v>
      </c>
      <c r="AJ89" s="375">
        <v>44452175.562585004</v>
      </c>
      <c r="AK89" s="376">
        <v>2246.7309599999999</v>
      </c>
      <c r="AL89" s="377">
        <v>2246.7309599999999</v>
      </c>
      <c r="AM89" s="373">
        <v>7537.2654934438606</v>
      </c>
      <c r="AN89" s="374">
        <v>16934207.737859998</v>
      </c>
      <c r="AO89" s="378">
        <v>134.53667999999999</v>
      </c>
      <c r="AP89" s="379">
        <v>134.53667999999999</v>
      </c>
      <c r="AQ89" s="373">
        <v>10297.271096068374</v>
      </c>
      <c r="AR89" s="374">
        <v>1385360.6663250001</v>
      </c>
      <c r="AS89" s="374">
        <f t="shared" si="22"/>
        <v>0.85279080297119036</v>
      </c>
      <c r="AT89" s="374">
        <f t="shared" si="36"/>
        <v>114.73164336627808</v>
      </c>
      <c r="AU89" s="374">
        <f t="shared" si="23"/>
        <v>0.14720919702880969</v>
      </c>
      <c r="AV89" s="374">
        <f t="shared" si="37"/>
        <v>19.805036633721919</v>
      </c>
      <c r="AW89" s="380">
        <v>56.971319999999999</v>
      </c>
      <c r="AX89" s="381">
        <v>56.971319999999999</v>
      </c>
      <c r="AY89" s="373">
        <v>5667.0426688375828</v>
      </c>
      <c r="AZ89" s="374">
        <v>322858.90133999992</v>
      </c>
      <c r="BA89" s="378">
        <v>85.20299999999996</v>
      </c>
      <c r="BB89" s="379">
        <v>85.20299999999996</v>
      </c>
      <c r="BC89" s="373">
        <v>2524.0779283828042</v>
      </c>
      <c r="BD89" s="374">
        <v>215059.01173199996</v>
      </c>
      <c r="BE89" s="374">
        <f t="shared" si="30"/>
        <v>0.44420241498201551</v>
      </c>
      <c r="BF89" s="374">
        <f t="shared" si="31"/>
        <v>37.84737836371265</v>
      </c>
      <c r="BG89" s="374">
        <f t="shared" si="32"/>
        <v>0</v>
      </c>
      <c r="BH89" s="374">
        <f t="shared" si="33"/>
        <v>0</v>
      </c>
      <c r="BI89" s="374">
        <f t="shared" si="34"/>
        <v>0.5557975850179846</v>
      </c>
      <c r="BJ89" s="374">
        <f t="shared" si="35"/>
        <v>47.355621636287317</v>
      </c>
      <c r="BK89" s="375">
        <v>18857486.317256998</v>
      </c>
      <c r="BL89" s="382">
        <v>63309661.879841998</v>
      </c>
      <c r="BM89" s="383">
        <v>0.59</v>
      </c>
      <c r="BN89" s="382">
        <v>37352700.509106778</v>
      </c>
      <c r="BO89" s="395"/>
      <c r="BP89" s="395"/>
      <c r="BS89" s="408">
        <v>11149</v>
      </c>
      <c r="BT89" s="400" t="s">
        <v>1417</v>
      </c>
      <c r="BU89" s="400">
        <v>0.86777818209979574</v>
      </c>
      <c r="BV89" s="400">
        <v>0.13222181790020424</v>
      </c>
      <c r="BW89" s="400">
        <v>1.0924234144198264E-2</v>
      </c>
      <c r="BX89" s="400">
        <v>0.9890757658558017</v>
      </c>
      <c r="BY89" s="407">
        <v>11149</v>
      </c>
      <c r="BZ89" s="406" t="s">
        <v>1417</v>
      </c>
      <c r="CA89" s="406">
        <v>0.85279080297119036</v>
      </c>
      <c r="CB89" s="406">
        <v>0.14720919702880969</v>
      </c>
      <c r="CC89" s="406">
        <v>0.44420241498201551</v>
      </c>
      <c r="CD89" s="406">
        <v>0</v>
      </c>
      <c r="CE89" s="406">
        <v>0.5557975850179846</v>
      </c>
    </row>
    <row r="90" spans="1:83" x14ac:dyDescent="0.35">
      <c r="A90" s="365">
        <v>1</v>
      </c>
      <c r="B90" s="366" t="s">
        <v>1261</v>
      </c>
      <c r="C90" s="411">
        <v>11150</v>
      </c>
      <c r="D90" s="367" t="s">
        <v>1418</v>
      </c>
      <c r="E90" s="368" t="s">
        <v>2438</v>
      </c>
      <c r="F90" s="369">
        <v>5</v>
      </c>
      <c r="G90" s="370" t="s">
        <v>2469</v>
      </c>
      <c r="H90" s="371">
        <v>94240.8</v>
      </c>
      <c r="I90" s="372">
        <v>94240.8</v>
      </c>
      <c r="J90" s="373">
        <v>414.84511765063536</v>
      </c>
      <c r="K90" s="374">
        <v>39095335.763489999</v>
      </c>
      <c r="L90" s="371">
        <v>17749.2</v>
      </c>
      <c r="M90" s="372">
        <v>17749.2</v>
      </c>
      <c r="N90" s="373">
        <v>395.99865228517342</v>
      </c>
      <c r="O90" s="374">
        <v>7028659.2791400002</v>
      </c>
      <c r="P90" s="374">
        <f t="shared" si="20"/>
        <v>0.91484425418424409</v>
      </c>
      <c r="Q90" s="402">
        <f t="shared" si="24"/>
        <v>16237.753636366986</v>
      </c>
      <c r="R90" s="374">
        <f t="shared" si="21"/>
        <v>8.5155745815755912E-2</v>
      </c>
      <c r="S90" s="401">
        <f t="shared" si="25"/>
        <v>1511.4463636330149</v>
      </c>
      <c r="T90" s="371">
        <v>12589.199999999999</v>
      </c>
      <c r="U90" s="372">
        <v>12589.199999999999</v>
      </c>
      <c r="V90" s="373">
        <v>207.43942257649414</v>
      </c>
      <c r="W90" s="374">
        <v>2611496.3786999998</v>
      </c>
      <c r="X90" s="371">
        <v>260.39999999999998</v>
      </c>
      <c r="Y90" s="372">
        <v>260.39999999999998</v>
      </c>
      <c r="Z90" s="373">
        <v>286.5070366359447</v>
      </c>
      <c r="AA90" s="374">
        <v>74606.432339999999</v>
      </c>
      <c r="AB90" s="371">
        <v>0</v>
      </c>
      <c r="AC90" s="372">
        <v>0</v>
      </c>
      <c r="AD90" s="373">
        <v>0</v>
      </c>
      <c r="AE90" s="374">
        <v>0</v>
      </c>
      <c r="AF90" s="374">
        <f t="shared" si="26"/>
        <v>0</v>
      </c>
      <c r="AG90" s="374">
        <f t="shared" si="27"/>
        <v>0</v>
      </c>
      <c r="AH90" s="374">
        <f t="shared" si="28"/>
        <v>1</v>
      </c>
      <c r="AI90" s="374">
        <f t="shared" si="29"/>
        <v>0</v>
      </c>
      <c r="AJ90" s="375">
        <v>48810097.853670008</v>
      </c>
      <c r="AK90" s="376">
        <v>1349.175</v>
      </c>
      <c r="AL90" s="377">
        <v>1349.175</v>
      </c>
      <c r="AM90" s="373">
        <v>7800.4090815498357</v>
      </c>
      <c r="AN90" s="374">
        <v>10524116.922599999</v>
      </c>
      <c r="AO90" s="378">
        <v>167.28047999999998</v>
      </c>
      <c r="AP90" s="379">
        <v>167.28047999999998</v>
      </c>
      <c r="AQ90" s="373">
        <v>10377.885938275644</v>
      </c>
      <c r="AR90" s="374">
        <v>1736017.7411399998</v>
      </c>
      <c r="AS90" s="374">
        <f t="shared" si="22"/>
        <v>0.93641759307856143</v>
      </c>
      <c r="AT90" s="374">
        <f t="shared" si="36"/>
        <v>156.6443844506264</v>
      </c>
      <c r="AU90" s="374">
        <f t="shared" si="23"/>
        <v>6.3582406921438517E-2</v>
      </c>
      <c r="AV90" s="374">
        <f t="shared" si="37"/>
        <v>10.636095549373556</v>
      </c>
      <c r="AW90" s="380">
        <v>61.728960000000001</v>
      </c>
      <c r="AX90" s="381">
        <v>61.728960000000001</v>
      </c>
      <c r="AY90" s="373">
        <v>7240.9730894542854</v>
      </c>
      <c r="AZ90" s="374">
        <v>446977.73820000002</v>
      </c>
      <c r="BA90" s="378">
        <v>26.205720000000031</v>
      </c>
      <c r="BB90" s="379">
        <v>26.205720000000031</v>
      </c>
      <c r="BC90" s="373">
        <v>11370.165630251704</v>
      </c>
      <c r="BD90" s="374">
        <v>297963.37686000002</v>
      </c>
      <c r="BE90" s="374">
        <f t="shared" si="30"/>
        <v>0.15012648693786995</v>
      </c>
      <c r="BF90" s="374">
        <f t="shared" si="31"/>
        <v>3.9341726812774822</v>
      </c>
      <c r="BG90" s="374">
        <f t="shared" si="32"/>
        <v>1.0745249576330159E-2</v>
      </c>
      <c r="BH90" s="374">
        <f t="shared" si="33"/>
        <v>0.28158700172742712</v>
      </c>
      <c r="BI90" s="374">
        <f t="shared" si="34"/>
        <v>0.83912826348579994</v>
      </c>
      <c r="BJ90" s="374">
        <f t="shared" si="35"/>
        <v>21.989960316995123</v>
      </c>
      <c r="BK90" s="375">
        <v>13005075.7788</v>
      </c>
      <c r="BL90" s="382">
        <v>61815173.632470012</v>
      </c>
      <c r="BM90" s="383">
        <v>0.42</v>
      </c>
      <c r="BN90" s="382">
        <v>25962372.925637405</v>
      </c>
      <c r="BO90" s="395"/>
      <c r="BP90" s="395"/>
      <c r="BS90" s="408">
        <v>11150</v>
      </c>
      <c r="BT90" s="400" t="s">
        <v>1418</v>
      </c>
      <c r="BU90" s="400">
        <v>0.91484425418424409</v>
      </c>
      <c r="BV90" s="400">
        <v>8.5155745815755912E-2</v>
      </c>
      <c r="BW90" s="400">
        <v>0</v>
      </c>
      <c r="BX90" s="400">
        <v>1</v>
      </c>
      <c r="BY90" s="407">
        <v>11150</v>
      </c>
      <c r="BZ90" s="406" t="s">
        <v>1418</v>
      </c>
      <c r="CA90" s="406">
        <v>0.93641759307856143</v>
      </c>
      <c r="CB90" s="406">
        <v>6.3582406921438517E-2</v>
      </c>
      <c r="CC90" s="406">
        <v>0.15012648693786995</v>
      </c>
      <c r="CD90" s="406">
        <v>1.0745249576330159E-2</v>
      </c>
      <c r="CE90" s="406">
        <v>0.83912826348579994</v>
      </c>
    </row>
    <row r="91" spans="1:83" x14ac:dyDescent="0.35">
      <c r="A91" s="365">
        <v>1</v>
      </c>
      <c r="B91" s="366" t="s">
        <v>1261</v>
      </c>
      <c r="C91" s="411">
        <v>11151</v>
      </c>
      <c r="D91" s="367" t="s">
        <v>1419</v>
      </c>
      <c r="E91" s="368" t="s">
        <v>2438</v>
      </c>
      <c r="F91" s="369">
        <v>6</v>
      </c>
      <c r="G91" s="370" t="s">
        <v>6307</v>
      </c>
      <c r="H91" s="371">
        <v>91210.8</v>
      </c>
      <c r="I91" s="372">
        <v>91210.8</v>
      </c>
      <c r="J91" s="373">
        <v>454.09597687313993</v>
      </c>
      <c r="K91" s="374">
        <v>41418457.32738059</v>
      </c>
      <c r="L91" s="371">
        <v>11300.4</v>
      </c>
      <c r="M91" s="372">
        <v>11300.4</v>
      </c>
      <c r="N91" s="373">
        <v>377.1055964945312</v>
      </c>
      <c r="O91" s="374">
        <v>4261444.0826268001</v>
      </c>
      <c r="P91" s="374">
        <f t="shared" si="20"/>
        <v>0.84141649065275714</v>
      </c>
      <c r="Q91" s="402">
        <f t="shared" si="24"/>
        <v>9508.3429109724166</v>
      </c>
      <c r="R91" s="374">
        <f t="shared" si="21"/>
        <v>0.15858350934724288</v>
      </c>
      <c r="S91" s="401">
        <f t="shared" si="25"/>
        <v>1792.0570890275835</v>
      </c>
      <c r="T91" s="371">
        <v>9702</v>
      </c>
      <c r="U91" s="372">
        <v>9702</v>
      </c>
      <c r="V91" s="373">
        <v>115.49249653679654</v>
      </c>
      <c r="W91" s="374">
        <v>1120508.2013999999</v>
      </c>
      <c r="X91" s="371">
        <v>4826.3999999999996</v>
      </c>
      <c r="Y91" s="372">
        <v>4826.3999999999996</v>
      </c>
      <c r="Z91" s="373">
        <v>7.7278443436101441</v>
      </c>
      <c r="AA91" s="374">
        <v>37297.667939999999</v>
      </c>
      <c r="AB91" s="371">
        <v>249.6</v>
      </c>
      <c r="AC91" s="372">
        <v>249.6</v>
      </c>
      <c r="AD91" s="373">
        <v>5702.9028169663452</v>
      </c>
      <c r="AE91" s="374">
        <v>1423444.5431147998</v>
      </c>
      <c r="AF91" s="374">
        <f t="shared" si="26"/>
        <v>1.645716379560473E-4</v>
      </c>
      <c r="AG91" s="374">
        <f t="shared" si="27"/>
        <v>4.1077080833829403E-2</v>
      </c>
      <c r="AH91" s="374">
        <f t="shared" si="28"/>
        <v>0.99983542836204398</v>
      </c>
      <c r="AI91" s="374">
        <f t="shared" si="29"/>
        <v>249.55892291916618</v>
      </c>
      <c r="AJ91" s="375">
        <v>48261151.822462179</v>
      </c>
      <c r="AK91" s="376">
        <v>1728.8013599999999</v>
      </c>
      <c r="AL91" s="377">
        <v>1728.8013599999999</v>
      </c>
      <c r="AM91" s="373">
        <v>8532.9480954349783</v>
      </c>
      <c r="AN91" s="374">
        <v>14751772.272197399</v>
      </c>
      <c r="AO91" s="378">
        <v>82.737120000000004</v>
      </c>
      <c r="AP91" s="379">
        <v>82.737120000000004</v>
      </c>
      <c r="AQ91" s="373">
        <v>14009.943198907573</v>
      </c>
      <c r="AR91" s="374">
        <v>1159142.3516411998</v>
      </c>
      <c r="AS91" s="374">
        <f t="shared" si="22"/>
        <v>0.78896925025329601</v>
      </c>
      <c r="AT91" s="374">
        <f t="shared" si="36"/>
        <v>65.277043534516991</v>
      </c>
      <c r="AU91" s="374">
        <f t="shared" si="23"/>
        <v>0.21103074974670397</v>
      </c>
      <c r="AV91" s="374">
        <f t="shared" si="37"/>
        <v>17.460076465483017</v>
      </c>
      <c r="AW91" s="380">
        <v>30.911279999999998</v>
      </c>
      <c r="AX91" s="381">
        <v>30.911279999999998</v>
      </c>
      <c r="AY91" s="373">
        <v>8882.1651290402733</v>
      </c>
      <c r="AZ91" s="374">
        <v>274559.09331000003</v>
      </c>
      <c r="BA91" s="378">
        <v>41.34972000000019</v>
      </c>
      <c r="BB91" s="379">
        <v>41.34972000000019</v>
      </c>
      <c r="BC91" s="373">
        <v>15036.856176776944</v>
      </c>
      <c r="BD91" s="374">
        <v>621769.79258999997</v>
      </c>
      <c r="BE91" s="374">
        <f t="shared" si="30"/>
        <v>4.4727477872728155E-2</v>
      </c>
      <c r="BF91" s="374">
        <f t="shared" si="31"/>
        <v>1.8494686863435132</v>
      </c>
      <c r="BG91" s="374">
        <f t="shared" si="32"/>
        <v>0</v>
      </c>
      <c r="BH91" s="374">
        <f t="shared" si="33"/>
        <v>0</v>
      </c>
      <c r="BI91" s="374">
        <f t="shared" si="34"/>
        <v>0.95527252212727187</v>
      </c>
      <c r="BJ91" s="374">
        <f t="shared" si="35"/>
        <v>39.500251313656676</v>
      </c>
      <c r="BK91" s="375">
        <v>16807243.509738602</v>
      </c>
      <c r="BL91" s="382">
        <v>65068395.332200781</v>
      </c>
      <c r="BM91" s="383">
        <v>0.56999999999999995</v>
      </c>
      <c r="BN91" s="382">
        <v>37088985.339354441</v>
      </c>
      <c r="BO91" s="395"/>
      <c r="BP91" s="395"/>
      <c r="BS91" s="408">
        <v>11151</v>
      </c>
      <c r="BT91" s="400" t="s">
        <v>1419</v>
      </c>
      <c r="BU91" s="400">
        <v>0.84141649065275714</v>
      </c>
      <c r="BV91" s="400">
        <v>0.15858350934724288</v>
      </c>
      <c r="BW91" s="400">
        <v>1.645716379560473E-4</v>
      </c>
      <c r="BX91" s="400">
        <v>0.99983542836204398</v>
      </c>
      <c r="BY91" s="407">
        <v>11151</v>
      </c>
      <c r="BZ91" s="406" t="s">
        <v>1419</v>
      </c>
      <c r="CA91" s="406">
        <v>0.78896925025329601</v>
      </c>
      <c r="CB91" s="406">
        <v>0.21103074974670397</v>
      </c>
      <c r="CC91" s="406">
        <v>4.4727477872728155E-2</v>
      </c>
      <c r="CD91" s="406">
        <v>0</v>
      </c>
      <c r="CE91" s="406">
        <v>0.95527252212727187</v>
      </c>
    </row>
    <row r="92" spans="1:83" x14ac:dyDescent="0.35">
      <c r="A92" s="365">
        <v>1</v>
      </c>
      <c r="B92" s="366" t="s">
        <v>1261</v>
      </c>
      <c r="C92" s="411">
        <v>11152</v>
      </c>
      <c r="D92" s="367" t="s">
        <v>1420</v>
      </c>
      <c r="E92" s="368" t="s">
        <v>2438</v>
      </c>
      <c r="F92" s="369">
        <v>12</v>
      </c>
      <c r="G92" s="370" t="s">
        <v>6311</v>
      </c>
      <c r="H92" s="371">
        <v>142606.79999999999</v>
      </c>
      <c r="I92" s="372">
        <v>142606.79999999999</v>
      </c>
      <c r="J92" s="373">
        <v>344.36996510639602</v>
      </c>
      <c r="K92" s="374">
        <v>49109498.739934795</v>
      </c>
      <c r="L92" s="371">
        <v>30772.799999999999</v>
      </c>
      <c r="M92" s="372">
        <v>30772.799999999999</v>
      </c>
      <c r="N92" s="373">
        <v>314.55653797476992</v>
      </c>
      <c r="O92" s="374">
        <v>9679785.4317899998</v>
      </c>
      <c r="P92" s="374">
        <f t="shared" si="20"/>
        <v>0.88986067150737957</v>
      </c>
      <c r="Q92" s="402">
        <f t="shared" si="24"/>
        <v>27383.504472162291</v>
      </c>
      <c r="R92" s="374">
        <f t="shared" si="21"/>
        <v>0.11013932849262038</v>
      </c>
      <c r="S92" s="401">
        <f t="shared" si="25"/>
        <v>3389.2955278377085</v>
      </c>
      <c r="T92" s="371">
        <v>13214.4</v>
      </c>
      <c r="U92" s="372">
        <v>13214.4</v>
      </c>
      <c r="V92" s="373">
        <v>257.68209477501819</v>
      </c>
      <c r="W92" s="374">
        <v>3405114.2731950004</v>
      </c>
      <c r="X92" s="371">
        <v>786</v>
      </c>
      <c r="Y92" s="372">
        <v>786</v>
      </c>
      <c r="Z92" s="373">
        <v>174.9959114503817</v>
      </c>
      <c r="AA92" s="374">
        <v>137546.78640000001</v>
      </c>
      <c r="AB92" s="371">
        <v>210</v>
      </c>
      <c r="AC92" s="372">
        <v>210</v>
      </c>
      <c r="AD92" s="373">
        <v>43420.204562417144</v>
      </c>
      <c r="AE92" s="374">
        <v>9118242.9581076</v>
      </c>
      <c r="AF92" s="374">
        <f t="shared" si="26"/>
        <v>0</v>
      </c>
      <c r="AG92" s="374">
        <f t="shared" si="27"/>
        <v>0</v>
      </c>
      <c r="AH92" s="374">
        <f t="shared" si="28"/>
        <v>1</v>
      </c>
      <c r="AI92" s="374">
        <f t="shared" si="29"/>
        <v>210</v>
      </c>
      <c r="AJ92" s="375">
        <v>71450188.189427391</v>
      </c>
      <c r="AK92" s="376">
        <v>5486.4339599999985</v>
      </c>
      <c r="AL92" s="377">
        <v>5486.4339599999985</v>
      </c>
      <c r="AM92" s="373">
        <v>8695.1912113076833</v>
      </c>
      <c r="AN92" s="374">
        <v>47705592.350411996</v>
      </c>
      <c r="AO92" s="378">
        <v>672.51455999999996</v>
      </c>
      <c r="AP92" s="379">
        <v>672.51455999999996</v>
      </c>
      <c r="AQ92" s="373">
        <v>12845.027994813971</v>
      </c>
      <c r="AR92" s="374">
        <v>8638468.3501199987</v>
      </c>
      <c r="AS92" s="374">
        <f t="shared" si="22"/>
        <v>0.86460318126375346</v>
      </c>
      <c r="AT92" s="374">
        <f t="shared" si="36"/>
        <v>581.45822802219334</v>
      </c>
      <c r="AU92" s="374">
        <f t="shared" si="23"/>
        <v>0.13539681873624651</v>
      </c>
      <c r="AV92" s="374">
        <f t="shared" si="37"/>
        <v>91.056331977806579</v>
      </c>
      <c r="AW92" s="380">
        <v>175.86492000000004</v>
      </c>
      <c r="AX92" s="381">
        <v>175.86492000000004</v>
      </c>
      <c r="AY92" s="373">
        <v>10173.917176660358</v>
      </c>
      <c r="AZ92" s="374">
        <v>1789235.1303600001</v>
      </c>
      <c r="BA92" s="378">
        <v>270.45167999999995</v>
      </c>
      <c r="BB92" s="379">
        <v>270.45167999999995</v>
      </c>
      <c r="BC92" s="373">
        <v>2825.4984411633163</v>
      </c>
      <c r="BD92" s="374">
        <v>764160.80024999997</v>
      </c>
      <c r="BE92" s="374">
        <f t="shared" si="30"/>
        <v>0.47470366157001898</v>
      </c>
      <c r="BF92" s="374">
        <f t="shared" si="31"/>
        <v>128.38440277376304</v>
      </c>
      <c r="BG92" s="374">
        <f t="shared" si="32"/>
        <v>8.6688937484527329E-2</v>
      </c>
      <c r="BH92" s="374">
        <f t="shared" si="33"/>
        <v>23.445168780105387</v>
      </c>
      <c r="BI92" s="374">
        <f t="shared" si="34"/>
        <v>0.4386074009454537</v>
      </c>
      <c r="BJ92" s="374">
        <f t="shared" si="35"/>
        <v>118.62210844613152</v>
      </c>
      <c r="BK92" s="375">
        <v>58897456.631141998</v>
      </c>
      <c r="BL92" s="382">
        <v>130347644.8205694</v>
      </c>
      <c r="BM92" s="383">
        <v>0.5</v>
      </c>
      <c r="BN92" s="382">
        <v>65173822.410284698</v>
      </c>
      <c r="BO92" s="395"/>
      <c r="BP92" s="395"/>
      <c r="BS92" s="408">
        <v>11152</v>
      </c>
      <c r="BT92" s="400" t="s">
        <v>1420</v>
      </c>
      <c r="BU92" s="400">
        <v>0.88986067150737957</v>
      </c>
      <c r="BV92" s="400">
        <v>0.11013932849262038</v>
      </c>
      <c r="BW92" s="400">
        <v>0</v>
      </c>
      <c r="BX92" s="400">
        <v>1</v>
      </c>
      <c r="BY92" s="407">
        <v>11152</v>
      </c>
      <c r="BZ92" s="406" t="s">
        <v>1420</v>
      </c>
      <c r="CA92" s="406">
        <v>0.86460318126375346</v>
      </c>
      <c r="CB92" s="406">
        <v>0.13539681873624651</v>
      </c>
      <c r="CC92" s="406">
        <v>0.47470366157001898</v>
      </c>
      <c r="CD92" s="406">
        <v>8.6688937484527329E-2</v>
      </c>
      <c r="CE92" s="406">
        <v>0.4386074009454537</v>
      </c>
    </row>
    <row r="93" spans="1:83" x14ac:dyDescent="0.35">
      <c r="A93" s="365">
        <v>1</v>
      </c>
      <c r="B93" s="366" t="s">
        <v>1261</v>
      </c>
      <c r="C93" s="411">
        <v>11153</v>
      </c>
      <c r="D93" s="367" t="s">
        <v>1421</v>
      </c>
      <c r="E93" s="368" t="s">
        <v>2438</v>
      </c>
      <c r="F93" s="369">
        <v>5</v>
      </c>
      <c r="G93" s="370" t="s">
        <v>2469</v>
      </c>
      <c r="H93" s="371">
        <v>34686</v>
      </c>
      <c r="I93" s="372">
        <v>34686</v>
      </c>
      <c r="J93" s="373">
        <v>422.0837646523093</v>
      </c>
      <c r="K93" s="374">
        <v>14640397.460729999</v>
      </c>
      <c r="L93" s="371">
        <v>6194.4</v>
      </c>
      <c r="M93" s="372">
        <v>6194.4</v>
      </c>
      <c r="N93" s="373">
        <v>502.6597098314607</v>
      </c>
      <c r="O93" s="374">
        <v>3113675.3065800001</v>
      </c>
      <c r="P93" s="374">
        <f t="shared" si="20"/>
        <v>0.86166982193365271</v>
      </c>
      <c r="Q93" s="402">
        <f t="shared" si="24"/>
        <v>5337.5275449858182</v>
      </c>
      <c r="R93" s="374">
        <f t="shared" si="21"/>
        <v>0.13833017806634731</v>
      </c>
      <c r="S93" s="401">
        <f t="shared" si="25"/>
        <v>856.87245501418181</v>
      </c>
      <c r="T93" s="371">
        <v>2480.4</v>
      </c>
      <c r="U93" s="372">
        <v>2480.4</v>
      </c>
      <c r="V93" s="373">
        <v>219.54871715045962</v>
      </c>
      <c r="W93" s="374">
        <v>544568.63802000007</v>
      </c>
      <c r="X93" s="371">
        <v>8439.6</v>
      </c>
      <c r="Y93" s="372">
        <v>8439.6</v>
      </c>
      <c r="Z93" s="373">
        <v>0.75981337267169058</v>
      </c>
      <c r="AA93" s="374">
        <v>6412.5209400000003</v>
      </c>
      <c r="AB93" s="371">
        <v>0</v>
      </c>
      <c r="AC93" s="372">
        <v>0</v>
      </c>
      <c r="AD93" s="373">
        <v>0</v>
      </c>
      <c r="AE93" s="374">
        <v>0</v>
      </c>
      <c r="AF93" s="374">
        <f t="shared" si="26"/>
        <v>0</v>
      </c>
      <c r="AG93" s="374">
        <f t="shared" si="27"/>
        <v>0</v>
      </c>
      <c r="AH93" s="374">
        <f t="shared" si="28"/>
        <v>1</v>
      </c>
      <c r="AI93" s="374">
        <f t="shared" si="29"/>
        <v>0</v>
      </c>
      <c r="AJ93" s="375">
        <v>18305053.926270001</v>
      </c>
      <c r="AK93" s="376">
        <v>487.81427999999994</v>
      </c>
      <c r="AL93" s="377">
        <v>487.81427999999994</v>
      </c>
      <c r="AM93" s="373">
        <v>7585.5487093981756</v>
      </c>
      <c r="AN93" s="374">
        <v>3700338.98208</v>
      </c>
      <c r="AO93" s="378">
        <v>45.960480000000004</v>
      </c>
      <c r="AP93" s="379">
        <v>45.960480000000004</v>
      </c>
      <c r="AQ93" s="373">
        <v>7204.9514104291329</v>
      </c>
      <c r="AR93" s="374">
        <v>331143.02519999997</v>
      </c>
      <c r="AS93" s="374">
        <f t="shared" si="22"/>
        <v>0.74638468985032391</v>
      </c>
      <c r="AT93" s="374">
        <f t="shared" si="36"/>
        <v>34.304198610172016</v>
      </c>
      <c r="AU93" s="374">
        <f t="shared" si="23"/>
        <v>0.25361531014967609</v>
      </c>
      <c r="AV93" s="374">
        <f t="shared" si="37"/>
        <v>11.656281389827987</v>
      </c>
      <c r="AW93" s="380">
        <v>22.489079999999998</v>
      </c>
      <c r="AX93" s="381">
        <v>22.489079999999998</v>
      </c>
      <c r="AY93" s="373">
        <v>9312.7268886232778</v>
      </c>
      <c r="AZ93" s="374">
        <v>209434.66001639995</v>
      </c>
      <c r="BA93" s="378">
        <v>17.256480000000121</v>
      </c>
      <c r="BB93" s="379">
        <v>17.256480000000121</v>
      </c>
      <c r="BC93" s="373">
        <v>5067.5882555422304</v>
      </c>
      <c r="BD93" s="374">
        <v>87448.735379999998</v>
      </c>
      <c r="BE93" s="374">
        <f t="shared" si="30"/>
        <v>0</v>
      </c>
      <c r="BF93" s="374">
        <f t="shared" si="31"/>
        <v>0</v>
      </c>
      <c r="BG93" s="374">
        <f t="shared" si="32"/>
        <v>0</v>
      </c>
      <c r="BH93" s="374">
        <f t="shared" si="33"/>
        <v>0</v>
      </c>
      <c r="BI93" s="374">
        <f t="shared" si="34"/>
        <v>1</v>
      </c>
      <c r="BJ93" s="374">
        <f t="shared" si="35"/>
        <v>17.256480000000121</v>
      </c>
      <c r="BK93" s="375">
        <v>4328365.4026764007</v>
      </c>
      <c r="BL93" s="382">
        <v>22633419.3289464</v>
      </c>
      <c r="BM93" s="383">
        <v>0.49</v>
      </c>
      <c r="BN93" s="382">
        <v>11090375.471183736</v>
      </c>
      <c r="BO93" s="395"/>
      <c r="BP93" s="395"/>
      <c r="BS93" s="408">
        <v>11153</v>
      </c>
      <c r="BT93" s="400" t="s">
        <v>1421</v>
      </c>
      <c r="BU93" s="400">
        <v>0.86166982193365271</v>
      </c>
      <c r="BV93" s="400">
        <v>0.13833017806634731</v>
      </c>
      <c r="BW93" s="400">
        <v>0</v>
      </c>
      <c r="BX93" s="400">
        <v>1</v>
      </c>
      <c r="BY93" s="407">
        <v>11153</v>
      </c>
      <c r="BZ93" s="406" t="s">
        <v>1421</v>
      </c>
      <c r="CA93" s="406">
        <v>0.74638468985032391</v>
      </c>
      <c r="CB93" s="406">
        <v>0.25361531014967609</v>
      </c>
      <c r="CC93" s="406">
        <v>0</v>
      </c>
      <c r="CD93" s="406">
        <v>0</v>
      </c>
      <c r="CE93" s="406">
        <v>1</v>
      </c>
    </row>
    <row r="94" spans="1:83" x14ac:dyDescent="0.35">
      <c r="A94" s="365">
        <v>1</v>
      </c>
      <c r="B94" s="366" t="s">
        <v>1261</v>
      </c>
      <c r="C94" s="411">
        <v>11154</v>
      </c>
      <c r="D94" s="367" t="s">
        <v>1422</v>
      </c>
      <c r="E94" s="368" t="s">
        <v>2438</v>
      </c>
      <c r="F94" s="369">
        <v>6</v>
      </c>
      <c r="G94" s="370" t="s">
        <v>6307</v>
      </c>
      <c r="H94" s="371">
        <v>64635.6</v>
      </c>
      <c r="I94" s="372">
        <v>64635.6</v>
      </c>
      <c r="J94" s="373">
        <v>479.60443540156501</v>
      </c>
      <c r="K94" s="374">
        <v>30999520.444841396</v>
      </c>
      <c r="L94" s="371">
        <v>9798</v>
      </c>
      <c r="M94" s="372">
        <v>9798</v>
      </c>
      <c r="N94" s="373">
        <v>375.90367493325169</v>
      </c>
      <c r="O94" s="374">
        <v>3683104.2069959999</v>
      </c>
      <c r="P94" s="374">
        <f t="shared" si="20"/>
        <v>0.87021556323276761</v>
      </c>
      <c r="Q94" s="402">
        <f t="shared" si="24"/>
        <v>8526.3720885546572</v>
      </c>
      <c r="R94" s="374">
        <f t="shared" si="21"/>
        <v>0.12978443676723239</v>
      </c>
      <c r="S94" s="401">
        <f t="shared" si="25"/>
        <v>1271.627911445343</v>
      </c>
      <c r="T94" s="371">
        <v>32491.199999999997</v>
      </c>
      <c r="U94" s="372">
        <v>32491.199999999997</v>
      </c>
      <c r="V94" s="373">
        <v>68.28930031943419</v>
      </c>
      <c r="W94" s="374">
        <v>2218801.3145388002</v>
      </c>
      <c r="X94" s="371">
        <v>403.2</v>
      </c>
      <c r="Y94" s="372">
        <v>403.2</v>
      </c>
      <c r="Z94" s="373">
        <v>214.4053304285714</v>
      </c>
      <c r="AA94" s="374">
        <v>86448.229228799988</v>
      </c>
      <c r="AB94" s="371">
        <v>1.2</v>
      </c>
      <c r="AC94" s="372">
        <v>1.2</v>
      </c>
      <c r="AD94" s="373">
        <v>1222640.5843374999</v>
      </c>
      <c r="AE94" s="374">
        <v>1467168.7012049998</v>
      </c>
      <c r="AF94" s="374">
        <f t="shared" si="26"/>
        <v>9.737173215504602E-3</v>
      </c>
      <c r="AG94" s="374">
        <f t="shared" si="27"/>
        <v>1.1684607858605521E-2</v>
      </c>
      <c r="AH94" s="374">
        <f t="shared" si="28"/>
        <v>0.9902628267844954</v>
      </c>
      <c r="AI94" s="374">
        <f t="shared" si="29"/>
        <v>1.1883153921413945</v>
      </c>
      <c r="AJ94" s="375">
        <v>38455042.896809995</v>
      </c>
      <c r="AK94" s="376">
        <v>1218.0531599999999</v>
      </c>
      <c r="AL94" s="377">
        <v>1218.0531599999999</v>
      </c>
      <c r="AM94" s="373">
        <v>8157.5403657461065</v>
      </c>
      <c r="AN94" s="374">
        <v>9936317.8203245997</v>
      </c>
      <c r="AO94" s="378">
        <v>91.358279999999993</v>
      </c>
      <c r="AP94" s="379">
        <v>91.358279999999993</v>
      </c>
      <c r="AQ94" s="373">
        <v>8460.9233982338537</v>
      </c>
      <c r="AR94" s="374">
        <v>772975.40887439984</v>
      </c>
      <c r="AS94" s="374">
        <f t="shared" si="22"/>
        <v>0.86847237989362758</v>
      </c>
      <c r="AT94" s="374">
        <f t="shared" si="36"/>
        <v>79.342142854588388</v>
      </c>
      <c r="AU94" s="374">
        <f t="shared" si="23"/>
        <v>0.13152762010637245</v>
      </c>
      <c r="AV94" s="374">
        <f t="shared" si="37"/>
        <v>12.016137145411603</v>
      </c>
      <c r="AW94" s="380">
        <v>58.579799999999985</v>
      </c>
      <c r="AX94" s="381">
        <v>58.579799999999985</v>
      </c>
      <c r="AY94" s="373">
        <v>8141.6727904499512</v>
      </c>
      <c r="AZ94" s="374">
        <v>476937.56372999994</v>
      </c>
      <c r="BA94" s="378">
        <v>21.264959999999927</v>
      </c>
      <c r="BB94" s="379">
        <v>21.264959999999927</v>
      </c>
      <c r="BC94" s="373">
        <v>11798.037518057916</v>
      </c>
      <c r="BD94" s="374">
        <v>250884.7959</v>
      </c>
      <c r="BE94" s="374">
        <f t="shared" si="30"/>
        <v>0.29598601822830151</v>
      </c>
      <c r="BF94" s="374">
        <f t="shared" si="31"/>
        <v>6.2941308381840813</v>
      </c>
      <c r="BG94" s="374">
        <f t="shared" si="32"/>
        <v>2.0288975873740366E-2</v>
      </c>
      <c r="BH94" s="374">
        <f t="shared" si="33"/>
        <v>0.43144426039605244</v>
      </c>
      <c r="BI94" s="374">
        <f t="shared" si="34"/>
        <v>0.68372500589795815</v>
      </c>
      <c r="BJ94" s="374">
        <f t="shared" si="35"/>
        <v>14.539384901419794</v>
      </c>
      <c r="BK94" s="375">
        <v>11437115.588829</v>
      </c>
      <c r="BL94" s="382">
        <v>49892158.485638991</v>
      </c>
      <c r="BM94" s="383">
        <v>0.55000000000000004</v>
      </c>
      <c r="BN94" s="382">
        <v>27440687.167101447</v>
      </c>
      <c r="BO94" s="395"/>
      <c r="BP94" s="395"/>
      <c r="BS94" s="408">
        <v>11154</v>
      </c>
      <c r="BT94" s="400" t="s">
        <v>1422</v>
      </c>
      <c r="BU94" s="400">
        <v>0.87021556323276761</v>
      </c>
      <c r="BV94" s="400">
        <v>0.12978443676723239</v>
      </c>
      <c r="BW94" s="400">
        <v>9.737173215504602E-3</v>
      </c>
      <c r="BX94" s="400">
        <v>0.9902628267844954</v>
      </c>
      <c r="BY94" s="407">
        <v>11154</v>
      </c>
      <c r="BZ94" s="406" t="s">
        <v>1422</v>
      </c>
      <c r="CA94" s="406">
        <v>0.86847237989362758</v>
      </c>
      <c r="CB94" s="406">
        <v>0.13152762010637245</v>
      </c>
      <c r="CC94" s="406">
        <v>0.29598601822830151</v>
      </c>
      <c r="CD94" s="406">
        <v>2.0288975873740366E-2</v>
      </c>
      <c r="CE94" s="406">
        <v>0.68372500589795815</v>
      </c>
    </row>
    <row r="95" spans="1:83" x14ac:dyDescent="0.35">
      <c r="A95" s="365">
        <v>1</v>
      </c>
      <c r="B95" s="366" t="s">
        <v>1261</v>
      </c>
      <c r="C95" s="411">
        <v>11155</v>
      </c>
      <c r="D95" s="367" t="s">
        <v>1423</v>
      </c>
      <c r="E95" s="368" t="s">
        <v>2438</v>
      </c>
      <c r="F95" s="369">
        <v>5</v>
      </c>
      <c r="G95" s="370" t="s">
        <v>2469</v>
      </c>
      <c r="H95" s="371">
        <v>65176.799999999996</v>
      </c>
      <c r="I95" s="372">
        <v>65176.799999999996</v>
      </c>
      <c r="J95" s="373">
        <v>459.05267901061427</v>
      </c>
      <c r="K95" s="374">
        <v>29919584.649339002</v>
      </c>
      <c r="L95" s="371">
        <v>5605.2</v>
      </c>
      <c r="M95" s="372">
        <v>5605.2</v>
      </c>
      <c r="N95" s="373">
        <v>381.50614169075146</v>
      </c>
      <c r="O95" s="374">
        <v>2138418.2254050002</v>
      </c>
      <c r="P95" s="374">
        <f t="shared" si="20"/>
        <v>0.83112385899320274</v>
      </c>
      <c r="Q95" s="402">
        <f t="shared" si="24"/>
        <v>4658.6154544287001</v>
      </c>
      <c r="R95" s="374">
        <f t="shared" si="21"/>
        <v>0.16887614100679729</v>
      </c>
      <c r="S95" s="401">
        <f t="shared" si="25"/>
        <v>946.58454557130017</v>
      </c>
      <c r="T95" s="371">
        <v>20071.2</v>
      </c>
      <c r="U95" s="372">
        <v>20071.2</v>
      </c>
      <c r="V95" s="373">
        <v>56.29034341519192</v>
      </c>
      <c r="W95" s="374">
        <v>1129814.7407550002</v>
      </c>
      <c r="X95" s="371">
        <v>2816.4</v>
      </c>
      <c r="Y95" s="372">
        <v>2816.4</v>
      </c>
      <c r="Z95" s="373">
        <v>5.8546482477631017</v>
      </c>
      <c r="AA95" s="374">
        <v>16489.031325</v>
      </c>
      <c r="AB95" s="371">
        <v>13.2</v>
      </c>
      <c r="AC95" s="372">
        <v>13.2</v>
      </c>
      <c r="AD95" s="373">
        <v>106276.0887875</v>
      </c>
      <c r="AE95" s="374">
        <v>1402844.3719949999</v>
      </c>
      <c r="AF95" s="374">
        <f t="shared" si="26"/>
        <v>0</v>
      </c>
      <c r="AG95" s="374">
        <f t="shared" si="27"/>
        <v>0</v>
      </c>
      <c r="AH95" s="374">
        <f t="shared" si="28"/>
        <v>1</v>
      </c>
      <c r="AI95" s="374">
        <f t="shared" si="29"/>
        <v>13.2</v>
      </c>
      <c r="AJ95" s="375">
        <v>34607151.018819004</v>
      </c>
      <c r="AK95" s="376">
        <v>1044.0435599999998</v>
      </c>
      <c r="AL95" s="377">
        <v>1044.0435599999998</v>
      </c>
      <c r="AM95" s="373">
        <v>8000.1055078535228</v>
      </c>
      <c r="AN95" s="374">
        <v>8352458.6347949989</v>
      </c>
      <c r="AO95" s="378">
        <v>33.601559999999999</v>
      </c>
      <c r="AP95" s="379">
        <v>33.601559999999999</v>
      </c>
      <c r="AQ95" s="373">
        <v>9910.4143102284543</v>
      </c>
      <c r="AR95" s="374">
        <v>333005.38107</v>
      </c>
      <c r="AS95" s="374">
        <f t="shared" si="22"/>
        <v>0.72200429115426124</v>
      </c>
      <c r="AT95" s="374">
        <f t="shared" si="36"/>
        <v>24.260470509477379</v>
      </c>
      <c r="AU95" s="374">
        <f t="shared" si="23"/>
        <v>0.27799570884573876</v>
      </c>
      <c r="AV95" s="374">
        <f t="shared" si="37"/>
        <v>9.3410894905226218</v>
      </c>
      <c r="AW95" s="380">
        <v>30.54984</v>
      </c>
      <c r="AX95" s="381">
        <v>30.54984</v>
      </c>
      <c r="AY95" s="373">
        <v>9940.9486339371979</v>
      </c>
      <c r="AZ95" s="374">
        <v>303694.39021499996</v>
      </c>
      <c r="BA95" s="378">
        <v>28.051919999999978</v>
      </c>
      <c r="BB95" s="379">
        <v>28.051919999999978</v>
      </c>
      <c r="BC95" s="373">
        <v>2810.5152267652288</v>
      </c>
      <c r="BD95" s="374">
        <v>78840.348299999998</v>
      </c>
      <c r="BE95" s="374">
        <f t="shared" si="30"/>
        <v>0.16058331378528423</v>
      </c>
      <c r="BF95" s="374">
        <f t="shared" si="31"/>
        <v>4.5046702716396867</v>
      </c>
      <c r="BG95" s="374">
        <f t="shared" si="32"/>
        <v>0</v>
      </c>
      <c r="BH95" s="374">
        <f t="shared" si="33"/>
        <v>0</v>
      </c>
      <c r="BI95" s="374">
        <f t="shared" si="34"/>
        <v>0.83941668621471577</v>
      </c>
      <c r="BJ95" s="374">
        <f t="shared" si="35"/>
        <v>23.547249728360292</v>
      </c>
      <c r="BK95" s="375">
        <v>9067998.7543799989</v>
      </c>
      <c r="BL95" s="382">
        <v>43675149.773199007</v>
      </c>
      <c r="BM95" s="383">
        <v>0.56000000000000005</v>
      </c>
      <c r="BN95" s="382">
        <v>24458083.872991446</v>
      </c>
      <c r="BO95" s="395"/>
      <c r="BP95" s="395"/>
      <c r="BS95" s="408">
        <v>11155</v>
      </c>
      <c r="BT95" s="400" t="s">
        <v>1423</v>
      </c>
      <c r="BU95" s="400">
        <v>0.83112385899320274</v>
      </c>
      <c r="BV95" s="400">
        <v>0.16887614100679729</v>
      </c>
      <c r="BW95" s="400">
        <v>0</v>
      </c>
      <c r="BX95" s="400">
        <v>1</v>
      </c>
      <c r="BY95" s="407">
        <v>11155</v>
      </c>
      <c r="BZ95" s="406" t="s">
        <v>1423</v>
      </c>
      <c r="CA95" s="406">
        <v>0.72200429115426124</v>
      </c>
      <c r="CB95" s="406">
        <v>0.27799570884573876</v>
      </c>
      <c r="CC95" s="406">
        <v>0.16058331378528423</v>
      </c>
      <c r="CD95" s="406">
        <v>0</v>
      </c>
      <c r="CE95" s="406">
        <v>0.83941668621471577</v>
      </c>
    </row>
    <row r="96" spans="1:83" x14ac:dyDescent="0.35">
      <c r="A96" s="365">
        <v>1</v>
      </c>
      <c r="B96" s="366" t="s">
        <v>1261</v>
      </c>
      <c r="C96" s="411">
        <v>11156</v>
      </c>
      <c r="D96" s="367" t="s">
        <v>1424</v>
      </c>
      <c r="E96" s="368" t="s">
        <v>2438</v>
      </c>
      <c r="F96" s="369">
        <v>6</v>
      </c>
      <c r="G96" s="370" t="s">
        <v>6307</v>
      </c>
      <c r="H96" s="371">
        <v>80763.599999999991</v>
      </c>
      <c r="I96" s="372">
        <v>80763.599999999991</v>
      </c>
      <c r="J96" s="373">
        <v>496.07526809782627</v>
      </c>
      <c r="K96" s="374">
        <v>40064824.522545598</v>
      </c>
      <c r="L96" s="371">
        <v>19753.2</v>
      </c>
      <c r="M96" s="372">
        <v>19753.2</v>
      </c>
      <c r="N96" s="373">
        <v>355.32909546124171</v>
      </c>
      <c r="O96" s="374">
        <v>7018886.6884650001</v>
      </c>
      <c r="P96" s="374">
        <f t="shared" si="20"/>
        <v>0.90444973543137941</v>
      </c>
      <c r="Q96" s="402">
        <f t="shared" si="24"/>
        <v>17865.776513923123</v>
      </c>
      <c r="R96" s="374">
        <f t="shared" si="21"/>
        <v>9.5550264568620591E-2</v>
      </c>
      <c r="S96" s="401">
        <f t="shared" si="25"/>
        <v>1887.4234860768763</v>
      </c>
      <c r="T96" s="371">
        <v>17329.2</v>
      </c>
      <c r="U96" s="372">
        <v>17329.2</v>
      </c>
      <c r="V96" s="373">
        <v>309.31500355879098</v>
      </c>
      <c r="W96" s="374">
        <v>5360181.5596710006</v>
      </c>
      <c r="X96" s="371">
        <v>7340.4</v>
      </c>
      <c r="Y96" s="372">
        <v>7340.4</v>
      </c>
      <c r="Z96" s="373">
        <v>85.329075829655054</v>
      </c>
      <c r="AA96" s="374">
        <v>626349.54821999988</v>
      </c>
      <c r="AB96" s="371">
        <v>16215.599999999999</v>
      </c>
      <c r="AC96" s="372">
        <v>16215.599999999999</v>
      </c>
      <c r="AD96" s="373">
        <v>195.62597057093168</v>
      </c>
      <c r="AE96" s="374">
        <v>3172192.4883899996</v>
      </c>
      <c r="AF96" s="374">
        <f t="shared" si="26"/>
        <v>1.1342398571866382E-2</v>
      </c>
      <c r="AG96" s="374">
        <f t="shared" si="27"/>
        <v>183.92379828195649</v>
      </c>
      <c r="AH96" s="374">
        <f t="shared" si="28"/>
        <v>0.98865760142813364</v>
      </c>
      <c r="AI96" s="374">
        <f t="shared" si="29"/>
        <v>16031.676201718043</v>
      </c>
      <c r="AJ96" s="375">
        <v>56242434.807291597</v>
      </c>
      <c r="AK96" s="376">
        <v>1822.2936000000002</v>
      </c>
      <c r="AL96" s="377">
        <v>1822.2936000000002</v>
      </c>
      <c r="AM96" s="373">
        <v>8283.5425376075491</v>
      </c>
      <c r="AN96" s="374">
        <v>15095046.551609999</v>
      </c>
      <c r="AO96" s="378">
        <v>174.43523999999999</v>
      </c>
      <c r="AP96" s="379">
        <v>174.43523999999999</v>
      </c>
      <c r="AQ96" s="373">
        <v>9812.6384912532576</v>
      </c>
      <c r="AR96" s="374">
        <v>1711669.9502549998</v>
      </c>
      <c r="AS96" s="374">
        <f t="shared" si="22"/>
        <v>0.90963767660526051</v>
      </c>
      <c r="AT96" s="374">
        <f t="shared" si="36"/>
        <v>158.672866431681</v>
      </c>
      <c r="AU96" s="374">
        <f t="shared" si="23"/>
        <v>9.0362323394739513E-2</v>
      </c>
      <c r="AV96" s="374">
        <f t="shared" si="37"/>
        <v>15.762373568319001</v>
      </c>
      <c r="AW96" s="380">
        <v>107.06028000000001</v>
      </c>
      <c r="AX96" s="381">
        <v>107.06028000000001</v>
      </c>
      <c r="AY96" s="373">
        <v>6972.9248355692698</v>
      </c>
      <c r="AZ96" s="374">
        <v>746523.28531499999</v>
      </c>
      <c r="BA96" s="378">
        <v>54.090959999999576</v>
      </c>
      <c r="BB96" s="379">
        <v>54.090959999999576</v>
      </c>
      <c r="BC96" s="373">
        <v>15428.628829105761</v>
      </c>
      <c r="BD96" s="374">
        <v>834549.34484999999</v>
      </c>
      <c r="BE96" s="374">
        <f t="shared" si="30"/>
        <v>0.1240321471433002</v>
      </c>
      <c r="BF96" s="374">
        <f t="shared" si="31"/>
        <v>6.7090179098423128</v>
      </c>
      <c r="BG96" s="374">
        <f t="shared" si="32"/>
        <v>8.7261829312692996E-2</v>
      </c>
      <c r="BH96" s="374">
        <f t="shared" si="33"/>
        <v>4.7200761188796676</v>
      </c>
      <c r="BI96" s="374">
        <f t="shared" si="34"/>
        <v>0.78870602354400676</v>
      </c>
      <c r="BJ96" s="374">
        <f t="shared" si="35"/>
        <v>42.661865971277592</v>
      </c>
      <c r="BK96" s="375">
        <v>18387789.132029999</v>
      </c>
      <c r="BL96" s="382">
        <v>74630223.939321592</v>
      </c>
      <c r="BM96" s="383">
        <v>0.4</v>
      </c>
      <c r="BN96" s="382">
        <v>29852089.57572864</v>
      </c>
      <c r="BO96" s="395"/>
      <c r="BP96" s="395"/>
      <c r="BS96" s="408">
        <v>11156</v>
      </c>
      <c r="BT96" s="400" t="s">
        <v>1424</v>
      </c>
      <c r="BU96" s="400">
        <v>0.90444973543137941</v>
      </c>
      <c r="BV96" s="400">
        <v>9.5550264568620591E-2</v>
      </c>
      <c r="BW96" s="400">
        <v>1.1342398571866382E-2</v>
      </c>
      <c r="BX96" s="400">
        <v>0.98865760142813364</v>
      </c>
      <c r="BY96" s="407">
        <v>11156</v>
      </c>
      <c r="BZ96" s="406" t="s">
        <v>1424</v>
      </c>
      <c r="CA96" s="406">
        <v>0.90963767660526051</v>
      </c>
      <c r="CB96" s="406">
        <v>9.0362323394739513E-2</v>
      </c>
      <c r="CC96" s="406">
        <v>0.1240321471433002</v>
      </c>
      <c r="CD96" s="406">
        <v>8.7261829312692996E-2</v>
      </c>
      <c r="CE96" s="406">
        <v>0.78870602354400676</v>
      </c>
    </row>
    <row r="97" spans="1:83" x14ac:dyDescent="0.35">
      <c r="A97" s="365">
        <v>1</v>
      </c>
      <c r="B97" s="366" t="s">
        <v>1261</v>
      </c>
      <c r="C97" s="411">
        <v>11157</v>
      </c>
      <c r="D97" s="367" t="s">
        <v>1425</v>
      </c>
      <c r="E97" s="368" t="s">
        <v>2438</v>
      </c>
      <c r="F97" s="369">
        <v>5</v>
      </c>
      <c r="G97" s="370" t="s">
        <v>2469</v>
      </c>
      <c r="H97" s="371">
        <v>72591.599999999991</v>
      </c>
      <c r="I97" s="372">
        <v>72591.599999999991</v>
      </c>
      <c r="J97" s="373">
        <v>428.11165404881558</v>
      </c>
      <c r="K97" s="374">
        <v>31077309.946049996</v>
      </c>
      <c r="L97" s="371">
        <v>9306</v>
      </c>
      <c r="M97" s="372">
        <v>9306</v>
      </c>
      <c r="N97" s="373">
        <v>370.55409141315278</v>
      </c>
      <c r="O97" s="374">
        <v>3448376.3746907995</v>
      </c>
      <c r="P97" s="374">
        <f t="shared" si="20"/>
        <v>0.82309766948931207</v>
      </c>
      <c r="Q97" s="402">
        <f t="shared" si="24"/>
        <v>7659.7469122675384</v>
      </c>
      <c r="R97" s="374">
        <f t="shared" si="21"/>
        <v>0.17690233051068802</v>
      </c>
      <c r="S97" s="401">
        <f t="shared" si="25"/>
        <v>1646.2530877324627</v>
      </c>
      <c r="T97" s="371">
        <v>3966</v>
      </c>
      <c r="U97" s="372">
        <v>3966</v>
      </c>
      <c r="V97" s="373">
        <v>266.6525752004539</v>
      </c>
      <c r="W97" s="374">
        <v>1057544.1132450001</v>
      </c>
      <c r="X97" s="371">
        <v>3150</v>
      </c>
      <c r="Y97" s="372">
        <v>3150</v>
      </c>
      <c r="Z97" s="373">
        <v>7.583950933333333</v>
      </c>
      <c r="AA97" s="374">
        <v>23889.44544</v>
      </c>
      <c r="AB97" s="371">
        <v>4.8</v>
      </c>
      <c r="AC97" s="372">
        <v>4.8</v>
      </c>
      <c r="AD97" s="373">
        <v>205003.027229375</v>
      </c>
      <c r="AE97" s="374">
        <v>984014.53070100001</v>
      </c>
      <c r="AF97" s="374">
        <f t="shared" si="26"/>
        <v>0</v>
      </c>
      <c r="AG97" s="374">
        <f t="shared" si="27"/>
        <v>0</v>
      </c>
      <c r="AH97" s="374">
        <f t="shared" si="28"/>
        <v>1</v>
      </c>
      <c r="AI97" s="374">
        <f t="shared" si="29"/>
        <v>4.8</v>
      </c>
      <c r="AJ97" s="375">
        <v>36591134.410126798</v>
      </c>
      <c r="AK97" s="376">
        <v>1178.7462</v>
      </c>
      <c r="AL97" s="377">
        <v>1178.7462</v>
      </c>
      <c r="AM97" s="373">
        <v>7356.6766066257514</v>
      </c>
      <c r="AN97" s="374">
        <v>8671654.5946890004</v>
      </c>
      <c r="AO97" s="378">
        <v>58.129559999999998</v>
      </c>
      <c r="AP97" s="379">
        <v>58.129559999999998</v>
      </c>
      <c r="AQ97" s="373">
        <v>12782.649397311799</v>
      </c>
      <c r="AR97" s="374">
        <v>743049.7851000001</v>
      </c>
      <c r="AS97" s="374">
        <f t="shared" si="22"/>
        <v>0.80799117254195951</v>
      </c>
      <c r="AT97" s="374">
        <f t="shared" si="36"/>
        <v>46.968171343748189</v>
      </c>
      <c r="AU97" s="374">
        <f t="shared" si="23"/>
        <v>0.19200882745804054</v>
      </c>
      <c r="AV97" s="374">
        <f t="shared" si="37"/>
        <v>11.161388656251814</v>
      </c>
      <c r="AW97" s="380">
        <v>31.413719999999998</v>
      </c>
      <c r="AX97" s="381">
        <v>31.413719999999998</v>
      </c>
      <c r="AY97" s="373">
        <v>7211.1580271295479</v>
      </c>
      <c r="AZ97" s="374">
        <v>226529.29914000002</v>
      </c>
      <c r="BA97" s="378">
        <v>44.508839999999879</v>
      </c>
      <c r="BB97" s="379">
        <v>44.508839999999879</v>
      </c>
      <c r="BC97" s="373">
        <v>4881.7566226170038</v>
      </c>
      <c r="BD97" s="374">
        <v>217281.32443500002</v>
      </c>
      <c r="BE97" s="374">
        <f t="shared" si="30"/>
        <v>0</v>
      </c>
      <c r="BF97" s="374">
        <f t="shared" si="31"/>
        <v>0</v>
      </c>
      <c r="BG97" s="374">
        <f t="shared" si="32"/>
        <v>0</v>
      </c>
      <c r="BH97" s="374">
        <f t="shared" si="33"/>
        <v>0</v>
      </c>
      <c r="BI97" s="374">
        <f t="shared" si="34"/>
        <v>1</v>
      </c>
      <c r="BJ97" s="374">
        <f t="shared" si="35"/>
        <v>44.508839999999879</v>
      </c>
      <c r="BK97" s="375">
        <v>9858515.0033640005</v>
      </c>
      <c r="BL97" s="382">
        <v>46449649.413490802</v>
      </c>
      <c r="BM97" s="383">
        <v>0.54</v>
      </c>
      <c r="BN97" s="382">
        <v>25082810.683285035</v>
      </c>
      <c r="BO97" s="395"/>
      <c r="BP97" s="395"/>
      <c r="BS97" s="408">
        <v>11157</v>
      </c>
      <c r="BT97" s="400" t="s">
        <v>1425</v>
      </c>
      <c r="BU97" s="400">
        <v>0.82309766948931207</v>
      </c>
      <c r="BV97" s="400">
        <v>0.17690233051068802</v>
      </c>
      <c r="BW97" s="400">
        <v>0</v>
      </c>
      <c r="BX97" s="400">
        <v>1</v>
      </c>
      <c r="BY97" s="407">
        <v>11157</v>
      </c>
      <c r="BZ97" s="406" t="s">
        <v>1425</v>
      </c>
      <c r="CA97" s="406">
        <v>0.80799117254195951</v>
      </c>
      <c r="CB97" s="406">
        <v>0.19200882745804054</v>
      </c>
      <c r="CC97" s="406">
        <v>0</v>
      </c>
      <c r="CD97" s="406">
        <v>0</v>
      </c>
      <c r="CE97" s="406">
        <v>1</v>
      </c>
    </row>
    <row r="98" spans="1:83" x14ac:dyDescent="0.35">
      <c r="A98" s="365">
        <v>1</v>
      </c>
      <c r="B98" s="366" t="s">
        <v>1262</v>
      </c>
      <c r="C98" s="411">
        <v>10714</v>
      </c>
      <c r="D98" s="367" t="s">
        <v>1426</v>
      </c>
      <c r="E98" s="368" t="s">
        <v>2427</v>
      </c>
      <c r="F98" s="369">
        <v>17</v>
      </c>
      <c r="G98" s="370" t="s">
        <v>2566</v>
      </c>
      <c r="H98" s="371">
        <v>307934.39999999997</v>
      </c>
      <c r="I98" s="372">
        <v>307934.39999999997</v>
      </c>
      <c r="J98" s="373">
        <v>737.19749006267239</v>
      </c>
      <c r="K98" s="374">
        <v>227008466.78395495</v>
      </c>
      <c r="L98" s="371">
        <v>93224.4</v>
      </c>
      <c r="M98" s="372">
        <v>93224.4</v>
      </c>
      <c r="N98" s="373">
        <v>1107.4171570675146</v>
      </c>
      <c r="O98" s="374">
        <v>103238300.01732481</v>
      </c>
      <c r="P98" s="374">
        <f t="shared" si="20"/>
        <v>0.88478152264461674</v>
      </c>
      <c r="Q98" s="402">
        <f t="shared" si="24"/>
        <v>82483.226579630806</v>
      </c>
      <c r="R98" s="374">
        <f t="shared" si="21"/>
        <v>0.11521847735538325</v>
      </c>
      <c r="S98" s="401">
        <f t="shared" si="25"/>
        <v>10741.17342036919</v>
      </c>
      <c r="T98" s="371">
        <v>75690</v>
      </c>
      <c r="U98" s="372">
        <v>75690</v>
      </c>
      <c r="V98" s="373">
        <v>600.72276586945713</v>
      </c>
      <c r="W98" s="374">
        <v>45468706.148659207</v>
      </c>
      <c r="X98" s="371">
        <v>34214.400000000001</v>
      </c>
      <c r="Y98" s="372">
        <v>34214.400000000001</v>
      </c>
      <c r="Z98" s="373">
        <v>37.176046919191919</v>
      </c>
      <c r="AA98" s="374">
        <v>1271956.139712</v>
      </c>
      <c r="AB98" s="371">
        <v>535.19999999999993</v>
      </c>
      <c r="AC98" s="372">
        <v>535.19999999999993</v>
      </c>
      <c r="AD98" s="373">
        <v>58010.044745681611</v>
      </c>
      <c r="AE98" s="374">
        <v>31046975.947888795</v>
      </c>
      <c r="AF98" s="374">
        <f t="shared" si="26"/>
        <v>3.5216474194948093E-3</v>
      </c>
      <c r="AG98" s="374">
        <f t="shared" si="27"/>
        <v>1.8847856989136216</v>
      </c>
      <c r="AH98" s="374">
        <f t="shared" si="28"/>
        <v>0.99647835258050521</v>
      </c>
      <c r="AI98" s="374">
        <f t="shared" si="29"/>
        <v>533.31521430108637</v>
      </c>
      <c r="AJ98" s="375">
        <v>408034405.03753978</v>
      </c>
      <c r="AK98" s="376">
        <v>31878.123239999994</v>
      </c>
      <c r="AL98" s="377">
        <v>31878.123239999994</v>
      </c>
      <c r="AM98" s="373">
        <v>16616.597025363826</v>
      </c>
      <c r="AN98" s="374">
        <v>529705927.80396533</v>
      </c>
      <c r="AO98" s="378">
        <v>3857.4566399999999</v>
      </c>
      <c r="AP98" s="379">
        <v>3857.4566399999999</v>
      </c>
      <c r="AQ98" s="373">
        <v>24708.977655042832</v>
      </c>
      <c r="AR98" s="374">
        <v>95313809.923056602</v>
      </c>
      <c r="AS98" s="374">
        <f t="shared" si="22"/>
        <v>0.85916940174086642</v>
      </c>
      <c r="AT98" s="374">
        <f t="shared" si="36"/>
        <v>3314.2087136301325</v>
      </c>
      <c r="AU98" s="374">
        <f t="shared" si="23"/>
        <v>0.14083059825913358</v>
      </c>
      <c r="AV98" s="374">
        <f t="shared" si="37"/>
        <v>543.24792636986729</v>
      </c>
      <c r="AW98" s="380">
        <v>2873.9137199999996</v>
      </c>
      <c r="AX98" s="381">
        <v>2873.9137199999996</v>
      </c>
      <c r="AY98" s="373">
        <v>18456.928960577148</v>
      </c>
      <c r="AZ98" s="374">
        <v>53043621.368868001</v>
      </c>
      <c r="BA98" s="378">
        <v>5143.8488400000133</v>
      </c>
      <c r="BB98" s="379">
        <v>5143.8488400000133</v>
      </c>
      <c r="BC98" s="373">
        <v>17854.534586249421</v>
      </c>
      <c r="BD98" s="374">
        <v>91841027.020219207</v>
      </c>
      <c r="BE98" s="374">
        <f t="shared" si="30"/>
        <v>5.2124960737394449E-2</v>
      </c>
      <c r="BF98" s="374">
        <f t="shared" si="31"/>
        <v>268.12291882409266</v>
      </c>
      <c r="BG98" s="374">
        <f t="shared" si="32"/>
        <v>6.7916399113778017E-2</v>
      </c>
      <c r="BH98" s="374">
        <f t="shared" si="33"/>
        <v>349.35169079838499</v>
      </c>
      <c r="BI98" s="374">
        <f t="shared" si="34"/>
        <v>0.87995864014882752</v>
      </c>
      <c r="BJ98" s="374">
        <f t="shared" si="35"/>
        <v>4526.3742303775352</v>
      </c>
      <c r="BK98" s="375">
        <v>769904386.11610913</v>
      </c>
      <c r="BL98" s="382">
        <v>1177938791.1536489</v>
      </c>
      <c r="BM98" s="383">
        <v>0.3</v>
      </c>
      <c r="BN98" s="382">
        <v>353381637.34609467</v>
      </c>
      <c r="BO98" s="395"/>
      <c r="BP98" s="395"/>
      <c r="BS98" s="408">
        <v>10714</v>
      </c>
      <c r="BT98" s="400" t="s">
        <v>1426</v>
      </c>
      <c r="BU98" s="400">
        <v>0.88478152264461674</v>
      </c>
      <c r="BV98" s="400">
        <v>0.11521847735538325</v>
      </c>
      <c r="BW98" s="400">
        <v>3.5216474194948093E-3</v>
      </c>
      <c r="BX98" s="400">
        <v>0.99647835258050521</v>
      </c>
      <c r="BY98" s="407">
        <v>10714</v>
      </c>
      <c r="BZ98" s="406" t="s">
        <v>1426</v>
      </c>
      <c r="CA98" s="406">
        <v>0.85916940174086642</v>
      </c>
      <c r="CB98" s="406">
        <v>0.14083059825913358</v>
      </c>
      <c r="CC98" s="406">
        <v>5.2124960737394449E-2</v>
      </c>
      <c r="CD98" s="406">
        <v>6.7916399113778017E-2</v>
      </c>
      <c r="CE98" s="406">
        <v>0.87995864014882752</v>
      </c>
    </row>
    <row r="99" spans="1:83" x14ac:dyDescent="0.35">
      <c r="A99" s="365">
        <v>1</v>
      </c>
      <c r="B99" s="366" t="s">
        <v>1262</v>
      </c>
      <c r="C99" s="411">
        <v>11140</v>
      </c>
      <c r="D99" s="367" t="s">
        <v>1427</v>
      </c>
      <c r="E99" s="368" t="s">
        <v>2438</v>
      </c>
      <c r="F99" s="369">
        <v>5</v>
      </c>
      <c r="G99" s="370" t="s">
        <v>2469</v>
      </c>
      <c r="H99" s="371">
        <v>74008.800000000003</v>
      </c>
      <c r="I99" s="372">
        <v>74008.800000000003</v>
      </c>
      <c r="J99" s="373">
        <v>340.50962993771282</v>
      </c>
      <c r="K99" s="374">
        <v>25200709.100134201</v>
      </c>
      <c r="L99" s="371">
        <v>7174.8</v>
      </c>
      <c r="M99" s="372">
        <v>7174.8</v>
      </c>
      <c r="N99" s="373">
        <v>280.87445672896808</v>
      </c>
      <c r="O99" s="374">
        <v>2015218.0521390003</v>
      </c>
      <c r="P99" s="374">
        <f t="shared" si="20"/>
        <v>0.79503513605856191</v>
      </c>
      <c r="Q99" s="402">
        <f t="shared" si="24"/>
        <v>5704.2180941929701</v>
      </c>
      <c r="R99" s="374">
        <f t="shared" si="21"/>
        <v>0.20496486394143806</v>
      </c>
      <c r="S99" s="401">
        <f t="shared" si="25"/>
        <v>1470.5819058070299</v>
      </c>
      <c r="T99" s="371">
        <v>16874.399999999998</v>
      </c>
      <c r="U99" s="372">
        <v>16874.399999999998</v>
      </c>
      <c r="V99" s="373">
        <v>126.88157380475749</v>
      </c>
      <c r="W99" s="374">
        <v>2141050.4290109994</v>
      </c>
      <c r="X99" s="371">
        <v>9519.6</v>
      </c>
      <c r="Y99" s="372">
        <v>9519.6</v>
      </c>
      <c r="Z99" s="373">
        <v>16.982814690028992</v>
      </c>
      <c r="AA99" s="374">
        <v>161669.60272319999</v>
      </c>
      <c r="AB99" s="371">
        <v>0</v>
      </c>
      <c r="AC99" s="372">
        <v>0</v>
      </c>
      <c r="AD99" s="373">
        <v>0</v>
      </c>
      <c r="AE99" s="374">
        <v>0</v>
      </c>
      <c r="AF99" s="374">
        <f t="shared" si="26"/>
        <v>0</v>
      </c>
      <c r="AG99" s="374">
        <f t="shared" si="27"/>
        <v>0</v>
      </c>
      <c r="AH99" s="374">
        <f t="shared" si="28"/>
        <v>1</v>
      </c>
      <c r="AI99" s="374">
        <f t="shared" si="29"/>
        <v>0</v>
      </c>
      <c r="AJ99" s="375">
        <v>29518647.184007399</v>
      </c>
      <c r="AK99" s="376">
        <v>1357.3070399999999</v>
      </c>
      <c r="AL99" s="377">
        <v>1357.3070399999999</v>
      </c>
      <c r="AM99" s="373">
        <v>6742.0759672066542</v>
      </c>
      <c r="AN99" s="374">
        <v>9151067.1745044012</v>
      </c>
      <c r="AO99" s="378">
        <v>65.91</v>
      </c>
      <c r="AP99" s="379">
        <v>65.91</v>
      </c>
      <c r="AQ99" s="373">
        <v>9929.601356349569</v>
      </c>
      <c r="AR99" s="374">
        <v>654460.02539700002</v>
      </c>
      <c r="AS99" s="374">
        <f t="shared" si="22"/>
        <v>0.84057545361352126</v>
      </c>
      <c r="AT99" s="374">
        <f t="shared" si="36"/>
        <v>55.402328147667184</v>
      </c>
      <c r="AU99" s="374">
        <f t="shared" si="23"/>
        <v>0.1594245463864786</v>
      </c>
      <c r="AV99" s="374">
        <f t="shared" si="37"/>
        <v>10.507671852332804</v>
      </c>
      <c r="AW99" s="380">
        <v>67.758960000000002</v>
      </c>
      <c r="AX99" s="381">
        <v>67.758960000000002</v>
      </c>
      <c r="AY99" s="373">
        <v>7672.3352783897508</v>
      </c>
      <c r="AZ99" s="374">
        <v>519869.45923500002</v>
      </c>
      <c r="BA99" s="378">
        <v>56.014560000000046</v>
      </c>
      <c r="BB99" s="379">
        <v>56.014560000000046</v>
      </c>
      <c r="BC99" s="373">
        <v>22234.746081936537</v>
      </c>
      <c r="BD99" s="374">
        <v>1245469.5184914002</v>
      </c>
      <c r="BE99" s="374">
        <f t="shared" si="30"/>
        <v>2.7269999102474476E-2</v>
      </c>
      <c r="BF99" s="374">
        <f t="shared" si="31"/>
        <v>1.5275170009255039</v>
      </c>
      <c r="BG99" s="374">
        <f t="shared" si="32"/>
        <v>5.7638023841901247E-2</v>
      </c>
      <c r="BH99" s="374">
        <f t="shared" si="33"/>
        <v>3.2285685447736103</v>
      </c>
      <c r="BI99" s="374">
        <f t="shared" si="34"/>
        <v>0.91509197705562439</v>
      </c>
      <c r="BJ99" s="374">
        <f t="shared" si="35"/>
        <v>51.258474454300938</v>
      </c>
      <c r="BK99" s="375">
        <v>11570866.177627802</v>
      </c>
      <c r="BL99" s="382">
        <v>41089513.361635201</v>
      </c>
      <c r="BM99" s="383">
        <v>0.51</v>
      </c>
      <c r="BN99" s="382">
        <v>20955651.814433951</v>
      </c>
      <c r="BO99" s="395"/>
      <c r="BP99" s="395"/>
      <c r="BS99" s="408">
        <v>11140</v>
      </c>
      <c r="BT99" s="400" t="s">
        <v>1427</v>
      </c>
      <c r="BU99" s="400">
        <v>0.79503513605856191</v>
      </c>
      <c r="BV99" s="400">
        <v>0.20496486394143806</v>
      </c>
      <c r="BW99" s="400">
        <v>0</v>
      </c>
      <c r="BX99" s="400">
        <v>1</v>
      </c>
      <c r="BY99" s="407">
        <v>11140</v>
      </c>
      <c r="BZ99" s="406" t="s">
        <v>1427</v>
      </c>
      <c r="CA99" s="406">
        <v>0.84057545361352126</v>
      </c>
      <c r="CB99" s="406">
        <v>0.1594245463864786</v>
      </c>
      <c r="CC99" s="406">
        <v>2.7269999102474476E-2</v>
      </c>
      <c r="CD99" s="406">
        <v>5.7638023841901247E-2</v>
      </c>
      <c r="CE99" s="406">
        <v>0.91509197705562439</v>
      </c>
    </row>
    <row r="100" spans="1:83" x14ac:dyDescent="0.35">
      <c r="A100" s="365">
        <v>1</v>
      </c>
      <c r="B100" s="366" t="s">
        <v>1262</v>
      </c>
      <c r="C100" s="411">
        <v>11141</v>
      </c>
      <c r="D100" s="367" t="s">
        <v>1428</v>
      </c>
      <c r="E100" s="368" t="s">
        <v>2438</v>
      </c>
      <c r="F100" s="369">
        <v>5</v>
      </c>
      <c r="G100" s="370" t="s">
        <v>2469</v>
      </c>
      <c r="H100" s="371">
        <v>98731.199999999997</v>
      </c>
      <c r="I100" s="372">
        <v>98731.199999999997</v>
      </c>
      <c r="J100" s="373">
        <v>327.24862872632968</v>
      </c>
      <c r="K100" s="374">
        <v>32309649.812504999</v>
      </c>
      <c r="L100" s="371">
        <v>15873.599999999999</v>
      </c>
      <c r="M100" s="372">
        <v>15873.599999999999</v>
      </c>
      <c r="N100" s="373">
        <v>350.53767502759302</v>
      </c>
      <c r="O100" s="374">
        <v>5564294.8383180005</v>
      </c>
      <c r="P100" s="374">
        <f t="shared" si="20"/>
        <v>0.85617260617628987</v>
      </c>
      <c r="Q100" s="402">
        <f t="shared" si="24"/>
        <v>13590.541481399954</v>
      </c>
      <c r="R100" s="374">
        <f t="shared" si="21"/>
        <v>0.14382739382371004</v>
      </c>
      <c r="S100" s="401">
        <f t="shared" si="25"/>
        <v>2283.0585186000435</v>
      </c>
      <c r="T100" s="371">
        <v>2919.6</v>
      </c>
      <c r="U100" s="372">
        <v>2919.6</v>
      </c>
      <c r="V100" s="373">
        <v>827.75020651048089</v>
      </c>
      <c r="W100" s="374">
        <v>2416699.5029279999</v>
      </c>
      <c r="X100" s="371">
        <v>8737.1999999999989</v>
      </c>
      <c r="Y100" s="372">
        <v>8737.1999999999989</v>
      </c>
      <c r="Z100" s="373">
        <v>35.985466092226339</v>
      </c>
      <c r="AA100" s="374">
        <v>314412.21434099996</v>
      </c>
      <c r="AB100" s="371">
        <v>11575.199999999999</v>
      </c>
      <c r="AC100" s="372">
        <v>11575.199999999999</v>
      </c>
      <c r="AD100" s="373">
        <v>184.79831695547375</v>
      </c>
      <c r="AE100" s="374">
        <v>2139077.4784229994</v>
      </c>
      <c r="AF100" s="374">
        <f t="shared" si="26"/>
        <v>6.0633493212980311E-2</v>
      </c>
      <c r="AG100" s="374">
        <f t="shared" si="27"/>
        <v>701.84481063888961</v>
      </c>
      <c r="AH100" s="374">
        <f t="shared" si="28"/>
        <v>0.93936650678701972</v>
      </c>
      <c r="AI100" s="374">
        <f t="shared" si="29"/>
        <v>10873.355189361109</v>
      </c>
      <c r="AJ100" s="375">
        <v>42744133.846515</v>
      </c>
      <c r="AK100" s="376">
        <v>1873.01064</v>
      </c>
      <c r="AL100" s="377">
        <v>1873.01064</v>
      </c>
      <c r="AM100" s="373">
        <v>8167.4814998367547</v>
      </c>
      <c r="AN100" s="374">
        <v>15297779.7511974</v>
      </c>
      <c r="AO100" s="378">
        <v>130.21295999999998</v>
      </c>
      <c r="AP100" s="379">
        <v>130.21295999999998</v>
      </c>
      <c r="AQ100" s="373">
        <v>11500.432920303789</v>
      </c>
      <c r="AR100" s="374">
        <v>1497505.4118342001</v>
      </c>
      <c r="AS100" s="374">
        <f t="shared" si="22"/>
        <v>0.84818817301865579</v>
      </c>
      <c r="AT100" s="374">
        <f t="shared" si="36"/>
        <v>110.44509264575129</v>
      </c>
      <c r="AU100" s="374">
        <f t="shared" si="23"/>
        <v>0.15181182698134407</v>
      </c>
      <c r="AV100" s="374">
        <f t="shared" si="37"/>
        <v>19.767867354248672</v>
      </c>
      <c r="AW100" s="380">
        <v>72.38676000000001</v>
      </c>
      <c r="AX100" s="381">
        <v>72.38676000000001</v>
      </c>
      <c r="AY100" s="373">
        <v>17293.499595240897</v>
      </c>
      <c r="AZ100" s="374">
        <v>1251820.4047608001</v>
      </c>
      <c r="BA100" s="378">
        <v>107.33975999999991</v>
      </c>
      <c r="BB100" s="379">
        <v>107.33975999999991</v>
      </c>
      <c r="BC100" s="373">
        <v>7529.3042501213031</v>
      </c>
      <c r="BD100" s="374">
        <v>808193.71117499995</v>
      </c>
      <c r="BE100" s="374">
        <f t="shared" si="30"/>
        <v>8.2568799861819878E-2</v>
      </c>
      <c r="BF100" s="374">
        <f t="shared" si="31"/>
        <v>8.8629151606557723</v>
      </c>
      <c r="BG100" s="374">
        <f t="shared" si="32"/>
        <v>0.1095434683575754</v>
      </c>
      <c r="BH100" s="374">
        <f t="shared" si="33"/>
        <v>11.758369603069729</v>
      </c>
      <c r="BI100" s="374">
        <f t="shared" si="34"/>
        <v>0.80788773178060469</v>
      </c>
      <c r="BJ100" s="374">
        <f t="shared" si="35"/>
        <v>86.718475236274415</v>
      </c>
      <c r="BK100" s="375">
        <v>18855299.278967399</v>
      </c>
      <c r="BL100" s="382">
        <v>61599433.125482395</v>
      </c>
      <c r="BM100" s="383">
        <v>0.47</v>
      </c>
      <c r="BN100" s="382">
        <v>28951733.568976723</v>
      </c>
      <c r="BO100" s="395"/>
      <c r="BP100" s="395"/>
      <c r="BS100" s="408">
        <v>11141</v>
      </c>
      <c r="BT100" s="400" t="s">
        <v>1428</v>
      </c>
      <c r="BU100" s="400">
        <v>0.85617260617628987</v>
      </c>
      <c r="BV100" s="400">
        <v>0.14382739382371004</v>
      </c>
      <c r="BW100" s="400">
        <v>6.0633493212980311E-2</v>
      </c>
      <c r="BX100" s="400">
        <v>0.93936650678701972</v>
      </c>
      <c r="BY100" s="407">
        <v>11141</v>
      </c>
      <c r="BZ100" s="406" t="s">
        <v>1428</v>
      </c>
      <c r="CA100" s="406">
        <v>0.84818817301865579</v>
      </c>
      <c r="CB100" s="406">
        <v>0.15181182698134407</v>
      </c>
      <c r="CC100" s="406">
        <v>8.2568799861819878E-2</v>
      </c>
      <c r="CD100" s="406">
        <v>0.1095434683575754</v>
      </c>
      <c r="CE100" s="406">
        <v>0.80788773178060469</v>
      </c>
    </row>
    <row r="101" spans="1:83" x14ac:dyDescent="0.35">
      <c r="A101" s="365">
        <v>1</v>
      </c>
      <c r="B101" s="366" t="s">
        <v>1262</v>
      </c>
      <c r="C101" s="411">
        <v>11142</v>
      </c>
      <c r="D101" s="367" t="s">
        <v>1429</v>
      </c>
      <c r="E101" s="368" t="s">
        <v>2438</v>
      </c>
      <c r="F101" s="369">
        <v>10</v>
      </c>
      <c r="G101" s="370" t="s">
        <v>6308</v>
      </c>
      <c r="H101" s="371">
        <v>140526</v>
      </c>
      <c r="I101" s="372">
        <v>140526</v>
      </c>
      <c r="J101" s="373">
        <v>534.83040113442212</v>
      </c>
      <c r="K101" s="374">
        <v>75157576.94981581</v>
      </c>
      <c r="L101" s="371">
        <v>22222.799999999999</v>
      </c>
      <c r="M101" s="372">
        <v>22222.799999999999</v>
      </c>
      <c r="N101" s="373">
        <v>468.10979685088296</v>
      </c>
      <c r="O101" s="374">
        <v>10402710.393457802</v>
      </c>
      <c r="P101" s="374">
        <f t="shared" si="20"/>
        <v>0.83128206074732336</v>
      </c>
      <c r="Q101" s="402">
        <f t="shared" si="24"/>
        <v>18473.414979575617</v>
      </c>
      <c r="R101" s="374">
        <f t="shared" si="21"/>
        <v>0.1687179392526765</v>
      </c>
      <c r="S101" s="401">
        <f t="shared" si="25"/>
        <v>3749.385020424379</v>
      </c>
      <c r="T101" s="371">
        <v>16765.2</v>
      </c>
      <c r="U101" s="372">
        <v>16765.2</v>
      </c>
      <c r="V101" s="373">
        <v>191.1351975445566</v>
      </c>
      <c r="W101" s="374">
        <v>3204419.8138740007</v>
      </c>
      <c r="X101" s="371">
        <v>399.59999999999997</v>
      </c>
      <c r="Y101" s="372">
        <v>399.59999999999997</v>
      </c>
      <c r="Z101" s="373">
        <v>207.42098891291289</v>
      </c>
      <c r="AA101" s="374">
        <v>82885.427169599978</v>
      </c>
      <c r="AB101" s="371">
        <v>846</v>
      </c>
      <c r="AC101" s="372">
        <v>846</v>
      </c>
      <c r="AD101" s="373">
        <v>3160.6961521368798</v>
      </c>
      <c r="AE101" s="374">
        <v>2673948.9447078002</v>
      </c>
      <c r="AF101" s="374">
        <f t="shared" si="26"/>
        <v>5.0614213883126129E-3</v>
      </c>
      <c r="AG101" s="374">
        <f t="shared" si="27"/>
        <v>4.2819624945124701</v>
      </c>
      <c r="AH101" s="374">
        <f t="shared" si="28"/>
        <v>0.99493857861168744</v>
      </c>
      <c r="AI101" s="374">
        <f t="shared" si="29"/>
        <v>841.71803750548759</v>
      </c>
      <c r="AJ101" s="375">
        <v>91521541.529025018</v>
      </c>
      <c r="AK101" s="376">
        <v>2493.4466400000001</v>
      </c>
      <c r="AL101" s="377">
        <v>2493.4466400000001</v>
      </c>
      <c r="AM101" s="373">
        <v>10038.148448387728</v>
      </c>
      <c r="AN101" s="374">
        <v>25029587.520453595</v>
      </c>
      <c r="AO101" s="378">
        <v>141.76919999999998</v>
      </c>
      <c r="AP101" s="379">
        <v>141.76919999999998</v>
      </c>
      <c r="AQ101" s="373">
        <v>13120.812797699358</v>
      </c>
      <c r="AR101" s="374">
        <v>1860127.1336795997</v>
      </c>
      <c r="AS101" s="374">
        <f t="shared" si="22"/>
        <v>0.87767411876698476</v>
      </c>
      <c r="AT101" s="374">
        <f t="shared" si="36"/>
        <v>124.4271576783004</v>
      </c>
      <c r="AU101" s="374">
        <f t="shared" si="23"/>
        <v>0.12232588123301535</v>
      </c>
      <c r="AV101" s="374">
        <f t="shared" si="37"/>
        <v>17.342042321699598</v>
      </c>
      <c r="AW101" s="380">
        <v>49.808159999999994</v>
      </c>
      <c r="AX101" s="381">
        <v>49.808159999999994</v>
      </c>
      <c r="AY101" s="373">
        <v>11828.628650606648</v>
      </c>
      <c r="AZ101" s="374">
        <v>589162.22840999998</v>
      </c>
      <c r="BA101" s="378">
        <v>110.23943999999962</v>
      </c>
      <c r="BB101" s="379">
        <v>110.23943999999962</v>
      </c>
      <c r="BC101" s="373">
        <v>14016.986250329333</v>
      </c>
      <c r="BD101" s="374">
        <v>1545224.7147240001</v>
      </c>
      <c r="BE101" s="374">
        <f t="shared" si="30"/>
        <v>5.0587199600740158E-2</v>
      </c>
      <c r="BF101" s="374">
        <f t="shared" si="31"/>
        <v>5.5767045551537997</v>
      </c>
      <c r="BG101" s="374">
        <f t="shared" si="32"/>
        <v>1.4025096937361314E-2</v>
      </c>
      <c r="BH101" s="374">
        <f t="shared" si="33"/>
        <v>1.5461188323204209</v>
      </c>
      <c r="BI101" s="374">
        <f t="shared" si="34"/>
        <v>0.93538770346189859</v>
      </c>
      <c r="BJ101" s="374">
        <f t="shared" si="35"/>
        <v>103.11661661252541</v>
      </c>
      <c r="BK101" s="375">
        <v>29024101.597267192</v>
      </c>
      <c r="BL101" s="382">
        <v>120545643.12629221</v>
      </c>
      <c r="BM101" s="383">
        <v>0.55000000000000004</v>
      </c>
      <c r="BN101" s="382">
        <v>66300103.719460726</v>
      </c>
      <c r="BO101" s="395"/>
      <c r="BP101" s="395"/>
      <c r="BS101" s="408">
        <v>11142</v>
      </c>
      <c r="BT101" s="400" t="s">
        <v>1429</v>
      </c>
      <c r="BU101" s="400">
        <v>0.83128206074732336</v>
      </c>
      <c r="BV101" s="400">
        <v>0.1687179392526765</v>
      </c>
      <c r="BW101" s="400">
        <v>5.0614213883126129E-3</v>
      </c>
      <c r="BX101" s="400">
        <v>0.99493857861168744</v>
      </c>
      <c r="BY101" s="407">
        <v>11142</v>
      </c>
      <c r="BZ101" s="406" t="s">
        <v>1429</v>
      </c>
      <c r="CA101" s="406">
        <v>0.87767411876698476</v>
      </c>
      <c r="CB101" s="406">
        <v>0.12232588123301535</v>
      </c>
      <c r="CC101" s="406">
        <v>5.0587199600740158E-2</v>
      </c>
      <c r="CD101" s="406">
        <v>1.4025096937361314E-2</v>
      </c>
      <c r="CE101" s="406">
        <v>0.93538770346189859</v>
      </c>
    </row>
    <row r="102" spans="1:83" x14ac:dyDescent="0.35">
      <c r="A102" s="365">
        <v>1</v>
      </c>
      <c r="B102" s="366" t="s">
        <v>1262</v>
      </c>
      <c r="C102" s="411">
        <v>11143</v>
      </c>
      <c r="D102" s="367" t="s">
        <v>1430</v>
      </c>
      <c r="E102" s="368" t="s">
        <v>2438</v>
      </c>
      <c r="F102" s="369">
        <v>5</v>
      </c>
      <c r="G102" s="370" t="s">
        <v>2469</v>
      </c>
      <c r="H102" s="371">
        <v>56229.599999999999</v>
      </c>
      <c r="I102" s="372">
        <v>56229.599999999999</v>
      </c>
      <c r="J102" s="373">
        <v>311.35900384654701</v>
      </c>
      <c r="K102" s="374">
        <v>17507592.2426898</v>
      </c>
      <c r="L102" s="371">
        <v>6925.2</v>
      </c>
      <c r="M102" s="372">
        <v>6925.2</v>
      </c>
      <c r="N102" s="373">
        <v>283.2352916983192</v>
      </c>
      <c r="O102" s="374">
        <v>1961461.0420692002</v>
      </c>
      <c r="P102" s="374">
        <f t="shared" si="20"/>
        <v>0.80496147424410414</v>
      </c>
      <c r="Q102" s="402">
        <f t="shared" si="24"/>
        <v>5574.5192014352697</v>
      </c>
      <c r="R102" s="374">
        <f t="shared" si="21"/>
        <v>0.19503852575589584</v>
      </c>
      <c r="S102" s="401">
        <f t="shared" si="25"/>
        <v>1350.6807985647299</v>
      </c>
      <c r="T102" s="371">
        <v>357.59999999999997</v>
      </c>
      <c r="U102" s="372">
        <v>357.59999999999997</v>
      </c>
      <c r="V102" s="373">
        <v>1411.7516056644295</v>
      </c>
      <c r="W102" s="374">
        <v>504842.37418559991</v>
      </c>
      <c r="X102" s="371">
        <v>11176.8</v>
      </c>
      <c r="Y102" s="372">
        <v>11176.8</v>
      </c>
      <c r="Z102" s="373">
        <v>0.34527791496671678</v>
      </c>
      <c r="AA102" s="374">
        <v>3859.1021999999998</v>
      </c>
      <c r="AB102" s="371">
        <v>3110.4</v>
      </c>
      <c r="AC102" s="372">
        <v>3110.4</v>
      </c>
      <c r="AD102" s="373">
        <v>177.98787879031639</v>
      </c>
      <c r="AE102" s="374">
        <v>553613.49818940007</v>
      </c>
      <c r="AF102" s="374">
        <f t="shared" si="26"/>
        <v>7.4970099818268271E-2</v>
      </c>
      <c r="AG102" s="374">
        <f t="shared" si="27"/>
        <v>233.18699847474164</v>
      </c>
      <c r="AH102" s="374">
        <f t="shared" si="28"/>
        <v>0.9250299001817317</v>
      </c>
      <c r="AI102" s="374">
        <f t="shared" si="29"/>
        <v>2877.2130015252583</v>
      </c>
      <c r="AJ102" s="375">
        <v>20531368.259334002</v>
      </c>
      <c r="AK102" s="376">
        <v>111587.49047999999</v>
      </c>
      <c r="AL102" s="377">
        <v>111587.49047999999</v>
      </c>
      <c r="AM102" s="373">
        <v>59.773356496297112</v>
      </c>
      <c r="AN102" s="374">
        <v>6669958.8489881996</v>
      </c>
      <c r="AO102" s="378">
        <v>53.064840000000011</v>
      </c>
      <c r="AP102" s="379">
        <v>53.064840000000011</v>
      </c>
      <c r="AQ102" s="373">
        <v>11229.776381423178</v>
      </c>
      <c r="AR102" s="374">
        <v>595906.28691600007</v>
      </c>
      <c r="AS102" s="374">
        <f t="shared" si="22"/>
        <v>0.84595912781846616</v>
      </c>
      <c r="AT102" s="374">
        <f t="shared" si="36"/>
        <v>44.890685764226468</v>
      </c>
      <c r="AU102" s="374">
        <f t="shared" si="23"/>
        <v>0.15404087218153387</v>
      </c>
      <c r="AV102" s="374">
        <f t="shared" si="37"/>
        <v>8.1741542357735479</v>
      </c>
      <c r="AW102" s="380">
        <v>16.140360000000001</v>
      </c>
      <c r="AX102" s="381">
        <v>16.140360000000001</v>
      </c>
      <c r="AY102" s="373">
        <v>11443.826603867572</v>
      </c>
      <c r="AZ102" s="374">
        <v>184707.48116400003</v>
      </c>
      <c r="BA102" s="378">
        <v>-110679.61632</v>
      </c>
      <c r="BB102" s="379">
        <v>-110679.61632</v>
      </c>
      <c r="BC102" s="373">
        <v>-3.3896053186101249</v>
      </c>
      <c r="BD102" s="374">
        <v>375160.21613999997</v>
      </c>
      <c r="BE102" s="374">
        <f t="shared" si="30"/>
        <v>2.8045338644373367E-2</v>
      </c>
      <c r="BF102" s="374">
        <f t="shared" si="31"/>
        <v>-3104.0473207237133</v>
      </c>
      <c r="BG102" s="374">
        <f t="shared" si="32"/>
        <v>4.7635323023428038E-2</v>
      </c>
      <c r="BH102" s="374">
        <f t="shared" si="33"/>
        <v>-5272.2592755122778</v>
      </c>
      <c r="BI102" s="374">
        <f t="shared" si="34"/>
        <v>0.92431933833219859</v>
      </c>
      <c r="BJ102" s="374">
        <f t="shared" si="35"/>
        <v>-102303.309723764</v>
      </c>
      <c r="BK102" s="375">
        <v>7825732.8332081996</v>
      </c>
      <c r="BL102" s="382">
        <v>28357101.092542201</v>
      </c>
      <c r="BM102" s="383">
        <v>0.46</v>
      </c>
      <c r="BN102" s="382">
        <v>13044266.502569413</v>
      </c>
      <c r="BO102" s="395"/>
      <c r="BP102" s="395"/>
      <c r="BS102" s="408">
        <v>11143</v>
      </c>
      <c r="BT102" s="400" t="s">
        <v>1430</v>
      </c>
      <c r="BU102" s="400">
        <v>0.80496147424410414</v>
      </c>
      <c r="BV102" s="400">
        <v>0.19503852575589584</v>
      </c>
      <c r="BW102" s="400">
        <v>7.4970099818268271E-2</v>
      </c>
      <c r="BX102" s="400">
        <v>0.9250299001817317</v>
      </c>
      <c r="BY102" s="407">
        <v>11143</v>
      </c>
      <c r="BZ102" s="406" t="s">
        <v>1430</v>
      </c>
      <c r="CA102" s="406">
        <v>0.84595912781846616</v>
      </c>
      <c r="CB102" s="406">
        <v>0.15404087218153387</v>
      </c>
      <c r="CC102" s="406">
        <v>2.8045338644373367E-2</v>
      </c>
      <c r="CD102" s="406">
        <v>4.7635323023428038E-2</v>
      </c>
      <c r="CE102" s="406">
        <v>0.92431933833219859</v>
      </c>
    </row>
    <row r="103" spans="1:83" x14ac:dyDescent="0.35">
      <c r="A103" s="365">
        <v>1</v>
      </c>
      <c r="B103" s="366" t="s">
        <v>1262</v>
      </c>
      <c r="C103" s="411">
        <v>11144</v>
      </c>
      <c r="D103" s="367" t="s">
        <v>1431</v>
      </c>
      <c r="E103" s="368" t="s">
        <v>2438</v>
      </c>
      <c r="F103" s="369">
        <v>6</v>
      </c>
      <c r="G103" s="370" t="s">
        <v>6307</v>
      </c>
      <c r="H103" s="371">
        <v>101269.2</v>
      </c>
      <c r="I103" s="372">
        <v>101269.2</v>
      </c>
      <c r="J103" s="373">
        <v>526.69394881758126</v>
      </c>
      <c r="K103" s="374">
        <v>53337874.841597401</v>
      </c>
      <c r="L103" s="371">
        <v>19035.599999999999</v>
      </c>
      <c r="M103" s="372">
        <v>19035.599999999999</v>
      </c>
      <c r="N103" s="373">
        <v>662.53337574418458</v>
      </c>
      <c r="O103" s="374">
        <v>12611720.327315999</v>
      </c>
      <c r="P103" s="374">
        <f t="shared" si="20"/>
        <v>0.88401406321845499</v>
      </c>
      <c r="Q103" s="402">
        <f t="shared" si="24"/>
        <v>16827.73810180122</v>
      </c>
      <c r="R103" s="374">
        <f t="shared" si="21"/>
        <v>0.11598593678154502</v>
      </c>
      <c r="S103" s="401">
        <f t="shared" si="25"/>
        <v>2207.8618981987784</v>
      </c>
      <c r="T103" s="371">
        <v>10185.6</v>
      </c>
      <c r="U103" s="372">
        <v>10185.6</v>
      </c>
      <c r="V103" s="373">
        <v>384.32112234978791</v>
      </c>
      <c r="W103" s="374">
        <v>3914541.2238059998</v>
      </c>
      <c r="X103" s="371">
        <v>10824</v>
      </c>
      <c r="Y103" s="372">
        <v>10824</v>
      </c>
      <c r="Z103" s="373">
        <v>711.40205833115306</v>
      </c>
      <c r="AA103" s="374">
        <v>7700215.8793764003</v>
      </c>
      <c r="AB103" s="371">
        <v>0</v>
      </c>
      <c r="AC103" s="372">
        <v>0</v>
      </c>
      <c r="AD103" s="373">
        <v>0</v>
      </c>
      <c r="AE103" s="374">
        <v>0</v>
      </c>
      <c r="AF103" s="374">
        <f t="shared" si="26"/>
        <v>0</v>
      </c>
      <c r="AG103" s="374">
        <f t="shared" si="27"/>
        <v>0</v>
      </c>
      <c r="AH103" s="374">
        <f t="shared" si="28"/>
        <v>1</v>
      </c>
      <c r="AI103" s="374">
        <f t="shared" si="29"/>
        <v>0</v>
      </c>
      <c r="AJ103" s="375">
        <v>77564352.272095799</v>
      </c>
      <c r="AK103" s="376">
        <v>2789.5320000000002</v>
      </c>
      <c r="AL103" s="377">
        <v>2789.5320000000002</v>
      </c>
      <c r="AM103" s="373">
        <v>9707.8075814547392</v>
      </c>
      <c r="AN103" s="374">
        <v>27080239.898310602</v>
      </c>
      <c r="AO103" s="378">
        <v>163.19280000000001</v>
      </c>
      <c r="AP103" s="379">
        <v>163.19280000000001</v>
      </c>
      <c r="AQ103" s="373">
        <v>15578.976073885611</v>
      </c>
      <c r="AR103" s="374">
        <v>2542376.7266303999</v>
      </c>
      <c r="AS103" s="374">
        <f t="shared" si="22"/>
        <v>0.86605947857101173</v>
      </c>
      <c r="AT103" s="374">
        <f t="shared" si="36"/>
        <v>141.33467127454341</v>
      </c>
      <c r="AU103" s="374">
        <f t="shared" si="23"/>
        <v>0.13394052142898824</v>
      </c>
      <c r="AV103" s="374">
        <f t="shared" si="37"/>
        <v>21.858128725456591</v>
      </c>
      <c r="AW103" s="380">
        <v>84.647999999999982</v>
      </c>
      <c r="AX103" s="381">
        <v>84.647999999999982</v>
      </c>
      <c r="AY103" s="373">
        <v>10317.56696358095</v>
      </c>
      <c r="AZ103" s="374">
        <v>873361.40833320003</v>
      </c>
      <c r="BA103" s="378">
        <v>251.84519999999972</v>
      </c>
      <c r="BB103" s="379">
        <v>251.84519999999972</v>
      </c>
      <c r="BC103" s="373">
        <v>12897.175015969347</v>
      </c>
      <c r="BD103" s="374">
        <v>3248091.6213317998</v>
      </c>
      <c r="BE103" s="374">
        <f t="shared" si="30"/>
        <v>5.2358369691856187E-3</v>
      </c>
      <c r="BF103" s="374">
        <f t="shared" si="31"/>
        <v>1.3186204086719444</v>
      </c>
      <c r="BG103" s="374">
        <f t="shared" si="32"/>
        <v>0.17308022193683512</v>
      </c>
      <c r="BH103" s="374">
        <f t="shared" si="33"/>
        <v>43.589423109726582</v>
      </c>
      <c r="BI103" s="374">
        <f t="shared" si="34"/>
        <v>0.82168394109397935</v>
      </c>
      <c r="BJ103" s="374">
        <f t="shared" si="35"/>
        <v>206.93715648160122</v>
      </c>
      <c r="BK103" s="375">
        <v>33744069.654606</v>
      </c>
      <c r="BL103" s="382">
        <v>111308421.9267018</v>
      </c>
      <c r="BM103" s="383">
        <v>0.46</v>
      </c>
      <c r="BN103" s="382">
        <v>51201874.086282827</v>
      </c>
      <c r="BO103" s="395"/>
      <c r="BP103" s="395"/>
      <c r="BS103" s="408">
        <v>11144</v>
      </c>
      <c r="BT103" s="400" t="s">
        <v>1431</v>
      </c>
      <c r="BU103" s="400">
        <v>0.88401406321845499</v>
      </c>
      <c r="BV103" s="400">
        <v>0.11598593678154502</v>
      </c>
      <c r="BW103" s="400">
        <v>0</v>
      </c>
      <c r="BX103" s="400">
        <v>1</v>
      </c>
      <c r="BY103" s="407">
        <v>11144</v>
      </c>
      <c r="BZ103" s="406" t="s">
        <v>1431</v>
      </c>
      <c r="CA103" s="406">
        <v>0.86605947857101173</v>
      </c>
      <c r="CB103" s="406">
        <v>0.13394052142898824</v>
      </c>
      <c r="CC103" s="406">
        <v>5.2358369691856187E-3</v>
      </c>
      <c r="CD103" s="406">
        <v>0.17308022193683512</v>
      </c>
      <c r="CE103" s="406">
        <v>0.82168394109397935</v>
      </c>
    </row>
    <row r="104" spans="1:83" x14ac:dyDescent="0.35">
      <c r="A104" s="365">
        <v>1</v>
      </c>
      <c r="B104" s="366" t="s">
        <v>1262</v>
      </c>
      <c r="C104" s="411">
        <v>11145</v>
      </c>
      <c r="D104" s="367" t="s">
        <v>1432</v>
      </c>
      <c r="E104" s="368" t="s">
        <v>2438</v>
      </c>
      <c r="F104" s="369">
        <v>5</v>
      </c>
      <c r="G104" s="370" t="s">
        <v>2469</v>
      </c>
      <c r="H104" s="371">
        <v>64755.6</v>
      </c>
      <c r="I104" s="372">
        <v>64755.6</v>
      </c>
      <c r="J104" s="373">
        <v>328.83825152293235</v>
      </c>
      <c r="K104" s="374">
        <v>21294118.280318398</v>
      </c>
      <c r="L104" s="371">
        <v>9775.1999999999989</v>
      </c>
      <c r="M104" s="372">
        <v>9775.1999999999989</v>
      </c>
      <c r="N104" s="373">
        <v>315.97990952320157</v>
      </c>
      <c r="O104" s="374">
        <v>3088766.8115711994</v>
      </c>
      <c r="P104" s="374">
        <f t="shared" si="20"/>
        <v>0.8525002238539825</v>
      </c>
      <c r="Q104" s="402">
        <f t="shared" si="24"/>
        <v>8333.360188217448</v>
      </c>
      <c r="R104" s="374">
        <f t="shared" si="21"/>
        <v>0.14749977614601742</v>
      </c>
      <c r="S104" s="401">
        <f t="shared" si="25"/>
        <v>1441.8398117825493</v>
      </c>
      <c r="T104" s="371">
        <v>16021.199999999999</v>
      </c>
      <c r="U104" s="372">
        <v>16021.199999999999</v>
      </c>
      <c r="V104" s="373">
        <v>80.789330064040143</v>
      </c>
      <c r="W104" s="374">
        <v>1294342.0148219999</v>
      </c>
      <c r="X104" s="371">
        <v>12571.199999999999</v>
      </c>
      <c r="Y104" s="372">
        <v>12571.199999999999</v>
      </c>
      <c r="Z104" s="373">
        <v>28.041795836101571</v>
      </c>
      <c r="AA104" s="374">
        <v>352519.02381480002</v>
      </c>
      <c r="AB104" s="371">
        <v>0</v>
      </c>
      <c r="AC104" s="372">
        <v>0</v>
      </c>
      <c r="AD104" s="373">
        <v>0</v>
      </c>
      <c r="AE104" s="374">
        <v>0</v>
      </c>
      <c r="AF104" s="374">
        <f t="shared" si="26"/>
        <v>0</v>
      </c>
      <c r="AG104" s="374">
        <f t="shared" si="27"/>
        <v>0</v>
      </c>
      <c r="AH104" s="374">
        <f t="shared" si="28"/>
        <v>1</v>
      </c>
      <c r="AI104" s="374">
        <f t="shared" si="29"/>
        <v>0</v>
      </c>
      <c r="AJ104" s="375">
        <v>26029746.130526397</v>
      </c>
      <c r="AK104" s="376">
        <v>831.66395999999997</v>
      </c>
      <c r="AL104" s="377">
        <v>831.66395999999997</v>
      </c>
      <c r="AM104" s="373">
        <v>7720.2865835932098</v>
      </c>
      <c r="AN104" s="374">
        <v>6420684.1124459999</v>
      </c>
      <c r="AO104" s="378">
        <v>69.545039999999986</v>
      </c>
      <c r="AP104" s="379">
        <v>69.545039999999986</v>
      </c>
      <c r="AQ104" s="373">
        <v>10561.467705826324</v>
      </c>
      <c r="AR104" s="374">
        <v>734497.69406039978</v>
      </c>
      <c r="AS104" s="374">
        <f t="shared" si="22"/>
        <v>0.92131303536747755</v>
      </c>
      <c r="AT104" s="374">
        <f t="shared" si="36"/>
        <v>64.072751897152628</v>
      </c>
      <c r="AU104" s="374">
        <f t="shared" si="23"/>
        <v>7.8686964632522477E-2</v>
      </c>
      <c r="AV104" s="374">
        <f t="shared" si="37"/>
        <v>5.4722881028473598</v>
      </c>
      <c r="AW104" s="380">
        <v>35.488680000000002</v>
      </c>
      <c r="AX104" s="381">
        <v>35.488680000000002</v>
      </c>
      <c r="AY104" s="373">
        <v>9400.5954765519582</v>
      </c>
      <c r="AZ104" s="374">
        <v>333614.72467679996</v>
      </c>
      <c r="BA104" s="378">
        <v>142.45847999999992</v>
      </c>
      <c r="BB104" s="379">
        <v>142.45847999999992</v>
      </c>
      <c r="BC104" s="373">
        <v>9912.5893892030908</v>
      </c>
      <c r="BD104" s="374">
        <v>1412132.4172499999</v>
      </c>
      <c r="BE104" s="374">
        <f t="shared" si="30"/>
        <v>6.7548196323453146E-3</v>
      </c>
      <c r="BF104" s="374">
        <f t="shared" si="31"/>
        <v>0.96228133749807188</v>
      </c>
      <c r="BG104" s="374">
        <f t="shared" si="32"/>
        <v>0.24701462546485936</v>
      </c>
      <c r="BH104" s="374">
        <f t="shared" si="33"/>
        <v>35.189328081493137</v>
      </c>
      <c r="BI104" s="374">
        <f t="shared" si="34"/>
        <v>0.74623055490279522</v>
      </c>
      <c r="BJ104" s="374">
        <f t="shared" si="35"/>
        <v>106.3068705810087</v>
      </c>
      <c r="BK104" s="375">
        <v>8900928.9484331999</v>
      </c>
      <c r="BL104" s="382">
        <v>34930675.078959599</v>
      </c>
      <c r="BM104" s="383">
        <v>0.36</v>
      </c>
      <c r="BN104" s="382">
        <v>12575043.028425455</v>
      </c>
      <c r="BO104" s="395"/>
      <c r="BP104" s="395"/>
      <c r="BS104" s="408">
        <v>11145</v>
      </c>
      <c r="BT104" s="400" t="s">
        <v>1432</v>
      </c>
      <c r="BU104" s="400">
        <v>0.8525002238539825</v>
      </c>
      <c r="BV104" s="400">
        <v>0.14749977614601742</v>
      </c>
      <c r="BW104" s="400">
        <v>0</v>
      </c>
      <c r="BX104" s="400">
        <v>1</v>
      </c>
      <c r="BY104" s="407">
        <v>11145</v>
      </c>
      <c r="BZ104" s="406" t="s">
        <v>1432</v>
      </c>
      <c r="CA104" s="406">
        <v>0.92131303536747755</v>
      </c>
      <c r="CB104" s="406">
        <v>7.8686964632522477E-2</v>
      </c>
      <c r="CC104" s="406">
        <v>6.7548196323453146E-3</v>
      </c>
      <c r="CD104" s="406">
        <v>0.24701462546485936</v>
      </c>
      <c r="CE104" s="406">
        <v>0.74623055490279522</v>
      </c>
    </row>
    <row r="105" spans="1:83" x14ac:dyDescent="0.35">
      <c r="A105" s="365">
        <v>1</v>
      </c>
      <c r="B105" s="366" t="s">
        <v>1262</v>
      </c>
      <c r="C105" s="411">
        <v>24956</v>
      </c>
      <c r="D105" s="367" t="s">
        <v>1433</v>
      </c>
      <c r="E105" s="368" t="s">
        <v>2438</v>
      </c>
      <c r="F105" s="369">
        <v>2</v>
      </c>
      <c r="G105" s="370" t="s">
        <v>2560</v>
      </c>
      <c r="H105" s="371">
        <v>68679.599999999991</v>
      </c>
      <c r="I105" s="372">
        <v>68679.599999999991</v>
      </c>
      <c r="J105" s="373">
        <v>258.13654966883615</v>
      </c>
      <c r="K105" s="374">
        <v>17728714.976635799</v>
      </c>
      <c r="L105" s="371">
        <v>8115.5999999999995</v>
      </c>
      <c r="M105" s="372">
        <v>8115.5999999999995</v>
      </c>
      <c r="N105" s="373">
        <v>321.96491021292326</v>
      </c>
      <c r="O105" s="374">
        <v>2612938.425324</v>
      </c>
      <c r="P105" s="374">
        <f t="shared" si="20"/>
        <v>0.8255542957953631</v>
      </c>
      <c r="Q105" s="402">
        <f t="shared" si="24"/>
        <v>6699.8684429568484</v>
      </c>
      <c r="R105" s="374">
        <f t="shared" si="21"/>
        <v>0.17444570420463679</v>
      </c>
      <c r="S105" s="401">
        <f t="shared" si="25"/>
        <v>1415.7315570431501</v>
      </c>
      <c r="T105" s="371">
        <v>5728.8</v>
      </c>
      <c r="U105" s="372">
        <v>5728.8</v>
      </c>
      <c r="V105" s="373">
        <v>114.11945689254294</v>
      </c>
      <c r="W105" s="374">
        <v>653767.54464600002</v>
      </c>
      <c r="X105" s="371">
        <v>4309.2</v>
      </c>
      <c r="Y105" s="372">
        <v>4309.2</v>
      </c>
      <c r="Z105" s="373">
        <v>30.452118741297689</v>
      </c>
      <c r="AA105" s="374">
        <v>131224.27007999999</v>
      </c>
      <c r="AB105" s="371">
        <v>0</v>
      </c>
      <c r="AC105" s="372">
        <v>0</v>
      </c>
      <c r="AD105" s="373">
        <v>0</v>
      </c>
      <c r="AE105" s="374">
        <v>0</v>
      </c>
      <c r="AF105" s="374">
        <f t="shared" si="26"/>
        <v>1.3019200357873011E-2</v>
      </c>
      <c r="AG105" s="374">
        <f t="shared" si="27"/>
        <v>0</v>
      </c>
      <c r="AH105" s="374">
        <f t="shared" si="28"/>
        <v>0.98698079964212704</v>
      </c>
      <c r="AI105" s="374">
        <f t="shared" si="29"/>
        <v>0</v>
      </c>
      <c r="AJ105" s="375">
        <v>21126645.216685798</v>
      </c>
      <c r="AK105" s="376">
        <v>725.05248000000006</v>
      </c>
      <c r="AL105" s="377">
        <v>725.05248000000006</v>
      </c>
      <c r="AM105" s="373">
        <v>8812.0941306207242</v>
      </c>
      <c r="AN105" s="374">
        <v>6389230.7034000009</v>
      </c>
      <c r="AO105" s="378">
        <v>55.110959999999999</v>
      </c>
      <c r="AP105" s="379">
        <v>55.110959999999999</v>
      </c>
      <c r="AQ105" s="373">
        <v>10489.00231895797</v>
      </c>
      <c r="AR105" s="374">
        <v>578058.98723999993</v>
      </c>
      <c r="AS105" s="374">
        <f t="shared" si="22"/>
        <v>0.95358177311953174</v>
      </c>
      <c r="AT105" s="374">
        <f t="shared" si="36"/>
        <v>52.552806955119586</v>
      </c>
      <c r="AU105" s="374">
        <f t="shared" si="23"/>
        <v>4.6418226880468212E-2</v>
      </c>
      <c r="AV105" s="374">
        <f t="shared" si="37"/>
        <v>2.5581530448804082</v>
      </c>
      <c r="AW105" s="380">
        <v>14.178599999999998</v>
      </c>
      <c r="AX105" s="381">
        <v>14.178599999999998</v>
      </c>
      <c r="AY105" s="373">
        <v>10270.147761626678</v>
      </c>
      <c r="AZ105" s="374">
        <v>145616.31705300001</v>
      </c>
      <c r="BA105" s="378">
        <v>29.458319999999983</v>
      </c>
      <c r="BB105" s="379">
        <v>29.458319999999983</v>
      </c>
      <c r="BC105" s="373">
        <v>10247.713625216922</v>
      </c>
      <c r="BD105" s="374">
        <v>301880.42723999999</v>
      </c>
      <c r="BE105" s="374">
        <f t="shared" si="30"/>
        <v>0</v>
      </c>
      <c r="BF105" s="374">
        <f t="shared" si="31"/>
        <v>0</v>
      </c>
      <c r="BG105" s="374">
        <f t="shared" si="32"/>
        <v>9.7471699921485938E-2</v>
      </c>
      <c r="BH105" s="374">
        <f t="shared" si="33"/>
        <v>2.8713525272311058</v>
      </c>
      <c r="BI105" s="374">
        <f t="shared" si="34"/>
        <v>0.90252830007851403</v>
      </c>
      <c r="BJ105" s="374">
        <f t="shared" si="35"/>
        <v>26.586967472768876</v>
      </c>
      <c r="BK105" s="375">
        <v>7414786.4349330012</v>
      </c>
      <c r="BL105" s="382">
        <v>28541431.651618801</v>
      </c>
      <c r="BM105" s="383">
        <v>0.57999999999999996</v>
      </c>
      <c r="BN105" s="382">
        <v>16554030.357938904</v>
      </c>
      <c r="BO105" s="395"/>
      <c r="BP105" s="395"/>
      <c r="BS105" s="408">
        <v>24956</v>
      </c>
      <c r="BT105" s="400" t="s">
        <v>1433</v>
      </c>
      <c r="BU105" s="400">
        <v>0.8255542957953631</v>
      </c>
      <c r="BV105" s="400">
        <v>0.17444570420463679</v>
      </c>
      <c r="BW105" s="400">
        <v>1.3019200357873011E-2</v>
      </c>
      <c r="BX105" s="400">
        <v>0.98698079964212704</v>
      </c>
      <c r="BY105" s="407">
        <v>24956</v>
      </c>
      <c r="BZ105" s="406" t="s">
        <v>1433</v>
      </c>
      <c r="CA105" s="406">
        <v>0.95358177311953174</v>
      </c>
      <c r="CB105" s="406">
        <v>4.6418226880468212E-2</v>
      </c>
      <c r="CC105" s="406">
        <v>0</v>
      </c>
      <c r="CD105" s="406">
        <v>9.7471699921485938E-2</v>
      </c>
      <c r="CE105" s="406">
        <v>0.90252830007851403</v>
      </c>
    </row>
    <row r="106" spans="1:83" x14ac:dyDescent="0.35">
      <c r="A106" s="365">
        <v>2</v>
      </c>
      <c r="B106" s="366" t="s">
        <v>1265</v>
      </c>
      <c r="C106" s="411">
        <v>10727</v>
      </c>
      <c r="D106" s="367" t="s">
        <v>1452</v>
      </c>
      <c r="E106" s="368" t="s">
        <v>2427</v>
      </c>
      <c r="F106" s="369">
        <v>17</v>
      </c>
      <c r="G106" s="370" t="s">
        <v>2566</v>
      </c>
      <c r="H106" s="371">
        <v>295148.39999999997</v>
      </c>
      <c r="I106" s="372">
        <v>295148.39999999997</v>
      </c>
      <c r="J106" s="373">
        <v>1055.2705174703403</v>
      </c>
      <c r="K106" s="374">
        <v>311461404.79854298</v>
      </c>
      <c r="L106" s="371">
        <v>88692</v>
      </c>
      <c r="M106" s="372">
        <v>88692</v>
      </c>
      <c r="N106" s="373">
        <v>1104.62886114312</v>
      </c>
      <c r="O106" s="374">
        <v>97971742.952505603</v>
      </c>
      <c r="P106" s="374">
        <f t="shared" si="20"/>
        <v>0.90296221400332999</v>
      </c>
      <c r="Q106" s="402">
        <f t="shared" si="24"/>
        <v>80085.524684383345</v>
      </c>
      <c r="R106" s="374">
        <f t="shared" si="21"/>
        <v>9.7037785996669984E-2</v>
      </c>
      <c r="S106" s="401">
        <f t="shared" si="25"/>
        <v>8606.4753156166535</v>
      </c>
      <c r="T106" s="371">
        <v>103728</v>
      </c>
      <c r="U106" s="372">
        <v>103728</v>
      </c>
      <c r="V106" s="373">
        <v>486.30063361221664</v>
      </c>
      <c r="W106" s="374">
        <v>50442992.123328008</v>
      </c>
      <c r="X106" s="371">
        <v>19675.2</v>
      </c>
      <c r="Y106" s="372">
        <v>19675.2</v>
      </c>
      <c r="Z106" s="373">
        <v>26.229458729263232</v>
      </c>
      <c r="AA106" s="374">
        <v>516069.84638999996</v>
      </c>
      <c r="AB106" s="371">
        <v>756</v>
      </c>
      <c r="AC106" s="372">
        <v>756</v>
      </c>
      <c r="AD106" s="373">
        <v>25151.646824590476</v>
      </c>
      <c r="AE106" s="374">
        <v>19014644.999390401</v>
      </c>
      <c r="AF106" s="374">
        <f t="shared" si="26"/>
        <v>2.9196551317040007E-3</v>
      </c>
      <c r="AG106" s="374">
        <f t="shared" si="27"/>
        <v>2.2072592795682247</v>
      </c>
      <c r="AH106" s="374">
        <f t="shared" si="28"/>
        <v>0.997080344868296</v>
      </c>
      <c r="AI106" s="374">
        <f t="shared" si="29"/>
        <v>753.79274072043177</v>
      </c>
      <c r="AJ106" s="375">
        <v>479406854.72015703</v>
      </c>
      <c r="AK106" s="376">
        <v>14538.3</v>
      </c>
      <c r="AL106" s="377">
        <v>14538.3</v>
      </c>
      <c r="AM106" s="373">
        <v>36066.287648153324</v>
      </c>
      <c r="AN106" s="374">
        <v>524342509.71514744</v>
      </c>
      <c r="AO106" s="378">
        <v>4293.1680000000006</v>
      </c>
      <c r="AP106" s="379">
        <v>4293.1680000000006</v>
      </c>
      <c r="AQ106" s="373">
        <v>19969.744922274178</v>
      </c>
      <c r="AR106" s="374">
        <v>85733469.868469998</v>
      </c>
      <c r="AS106" s="374">
        <f t="shared" si="22"/>
        <v>0.88849381118435533</v>
      </c>
      <c r="AT106" s="374">
        <f t="shared" si="36"/>
        <v>3814.453198374717</v>
      </c>
      <c r="AU106" s="374">
        <f t="shared" si="23"/>
        <v>0.11150618881564468</v>
      </c>
      <c r="AV106" s="374">
        <f t="shared" si="37"/>
        <v>478.71480162528371</v>
      </c>
      <c r="AW106" s="380">
        <v>3033.4079999999999</v>
      </c>
      <c r="AX106" s="381">
        <v>3033.4079999999999</v>
      </c>
      <c r="AY106" s="373">
        <v>12882.13293362317</v>
      </c>
      <c r="AZ106" s="374">
        <v>39076765.097915992</v>
      </c>
      <c r="BA106" s="378">
        <v>22927.463999999996</v>
      </c>
      <c r="BB106" s="379">
        <v>22927.463999999996</v>
      </c>
      <c r="BC106" s="373">
        <v>3497.1849876978545</v>
      </c>
      <c r="BD106" s="374">
        <v>80181582.906782985</v>
      </c>
      <c r="BE106" s="374">
        <f t="shared" si="30"/>
        <v>6.5805139952458208E-2</v>
      </c>
      <c r="BF106" s="374">
        <f t="shared" si="31"/>
        <v>1508.7449772749471</v>
      </c>
      <c r="BG106" s="374">
        <f t="shared" si="32"/>
        <v>5.5704799588642004E-3</v>
      </c>
      <c r="BH106" s="374">
        <f t="shared" si="33"/>
        <v>127.71697871958041</v>
      </c>
      <c r="BI106" s="374">
        <f t="shared" si="34"/>
        <v>0.92862438008867765</v>
      </c>
      <c r="BJ106" s="374">
        <f t="shared" si="35"/>
        <v>21291.002044005469</v>
      </c>
      <c r="BK106" s="375">
        <v>729334327.58831644</v>
      </c>
      <c r="BL106" s="382">
        <v>1208741182.3084736</v>
      </c>
      <c r="BM106" s="383">
        <v>0.37</v>
      </c>
      <c r="BN106" s="382">
        <v>447234237.45413524</v>
      </c>
      <c r="BO106" s="395"/>
      <c r="BP106" s="395"/>
      <c r="BS106" s="408">
        <v>10722</v>
      </c>
      <c r="BT106" s="400" t="s">
        <v>1434</v>
      </c>
      <c r="BU106" s="400">
        <v>0.88122028986623957</v>
      </c>
      <c r="BV106" s="400">
        <v>0.11877971013376035</v>
      </c>
      <c r="BW106" s="400">
        <v>0</v>
      </c>
      <c r="BX106" s="400">
        <v>1</v>
      </c>
      <c r="BY106" s="407">
        <v>10722</v>
      </c>
      <c r="BZ106" s="406" t="s">
        <v>1434</v>
      </c>
      <c r="CA106" s="406">
        <v>0.89673262987587754</v>
      </c>
      <c r="CB106" s="406">
        <v>0.1032673701241224</v>
      </c>
      <c r="CC106" s="406">
        <v>7.3065532886838327E-2</v>
      </c>
      <c r="CD106" s="406">
        <v>6.2760689899898747E-2</v>
      </c>
      <c r="CE106" s="406">
        <v>0.86417377721326294</v>
      </c>
    </row>
    <row r="107" spans="1:83" x14ac:dyDescent="0.35">
      <c r="A107" s="365">
        <v>2</v>
      </c>
      <c r="B107" s="366" t="s">
        <v>1265</v>
      </c>
      <c r="C107" s="411">
        <v>11264</v>
      </c>
      <c r="D107" s="367" t="s">
        <v>1453</v>
      </c>
      <c r="E107" s="368" t="s">
        <v>2438</v>
      </c>
      <c r="F107" s="369">
        <v>7</v>
      </c>
      <c r="G107" s="370" t="s">
        <v>6312</v>
      </c>
      <c r="H107" s="371">
        <v>102556.8</v>
      </c>
      <c r="I107" s="372">
        <v>102556.8</v>
      </c>
      <c r="J107" s="373">
        <v>768.2981185357753</v>
      </c>
      <c r="K107" s="374">
        <v>78794196.48304981</v>
      </c>
      <c r="L107" s="371">
        <v>10243.199999999999</v>
      </c>
      <c r="M107" s="372">
        <v>10243.199999999999</v>
      </c>
      <c r="N107" s="373">
        <v>648.11873397375825</v>
      </c>
      <c r="O107" s="374">
        <v>6638809.8158400003</v>
      </c>
      <c r="P107" s="374">
        <f t="shared" si="20"/>
        <v>0.87092676137739633</v>
      </c>
      <c r="Q107" s="402">
        <f t="shared" si="24"/>
        <v>8921.0770021409444</v>
      </c>
      <c r="R107" s="374">
        <f t="shared" si="21"/>
        <v>0.1290732386226037</v>
      </c>
      <c r="S107" s="401">
        <f t="shared" si="25"/>
        <v>1322.1229978590541</v>
      </c>
      <c r="T107" s="371">
        <v>27021.599999999999</v>
      </c>
      <c r="U107" s="372">
        <v>27021.599999999999</v>
      </c>
      <c r="V107" s="373">
        <v>73.587341944777521</v>
      </c>
      <c r="W107" s="374">
        <v>1988447.7190950001</v>
      </c>
      <c r="X107" s="371">
        <v>3451.2</v>
      </c>
      <c r="Y107" s="372">
        <v>3451.2</v>
      </c>
      <c r="Z107" s="373">
        <v>34.426005493741307</v>
      </c>
      <c r="AA107" s="374">
        <v>118811.03015999999</v>
      </c>
      <c r="AB107" s="371">
        <v>0</v>
      </c>
      <c r="AC107" s="372">
        <v>0</v>
      </c>
      <c r="AD107" s="373">
        <v>0</v>
      </c>
      <c r="AE107" s="374">
        <v>0</v>
      </c>
      <c r="AF107" s="374">
        <f t="shared" si="26"/>
        <v>0</v>
      </c>
      <c r="AG107" s="374">
        <f t="shared" si="27"/>
        <v>0</v>
      </c>
      <c r="AH107" s="374">
        <f t="shared" si="28"/>
        <v>1</v>
      </c>
      <c r="AI107" s="374">
        <f t="shared" si="29"/>
        <v>0</v>
      </c>
      <c r="AJ107" s="375">
        <v>87540265.048144817</v>
      </c>
      <c r="AK107" s="376">
        <v>2169.9935999999998</v>
      </c>
      <c r="AL107" s="377">
        <v>2169.9935999999998</v>
      </c>
      <c r="AM107" s="373">
        <v>9660.843895557111</v>
      </c>
      <c r="AN107" s="374">
        <v>20963969.423957996</v>
      </c>
      <c r="AO107" s="378">
        <v>74.134799999999998</v>
      </c>
      <c r="AP107" s="379">
        <v>74.134799999999998</v>
      </c>
      <c r="AQ107" s="373">
        <v>15283.603556831611</v>
      </c>
      <c r="AR107" s="374">
        <v>1133046.8929650001</v>
      </c>
      <c r="AS107" s="374">
        <f t="shared" si="22"/>
        <v>0.9357080501501801</v>
      </c>
      <c r="AT107" s="374">
        <f t="shared" si="36"/>
        <v>69.368529156273567</v>
      </c>
      <c r="AU107" s="374">
        <f t="shared" si="23"/>
        <v>6.4291949849819868E-2</v>
      </c>
      <c r="AV107" s="374">
        <f t="shared" si="37"/>
        <v>4.7662708437264261</v>
      </c>
      <c r="AW107" s="380">
        <v>75.208559999999991</v>
      </c>
      <c r="AX107" s="381">
        <v>75.208559999999991</v>
      </c>
      <c r="AY107" s="373">
        <v>9669.3199531542687</v>
      </c>
      <c r="AZ107" s="374">
        <v>727215.62985599996</v>
      </c>
      <c r="BA107" s="378">
        <v>72.641399999999734</v>
      </c>
      <c r="BB107" s="379">
        <v>72.641399999999734</v>
      </c>
      <c r="BC107" s="373">
        <v>27680.017620324048</v>
      </c>
      <c r="BD107" s="374">
        <v>2010715.231965</v>
      </c>
      <c r="BE107" s="374">
        <f t="shared" si="30"/>
        <v>2.6446346230991062E-2</v>
      </c>
      <c r="BF107" s="374">
        <f t="shared" si="31"/>
        <v>1.921099615103907</v>
      </c>
      <c r="BG107" s="374">
        <f t="shared" si="32"/>
        <v>4.28484481932392E-2</v>
      </c>
      <c r="BH107" s="374">
        <f t="shared" si="33"/>
        <v>3.1125712645843544</v>
      </c>
      <c r="BI107" s="374">
        <f t="shared" si="34"/>
        <v>0.93070520557576975</v>
      </c>
      <c r="BJ107" s="374">
        <f t="shared" si="35"/>
        <v>67.607729120311475</v>
      </c>
      <c r="BK107" s="375">
        <v>24834947.178743999</v>
      </c>
      <c r="BL107" s="382">
        <v>112375212.22688882</v>
      </c>
      <c r="BM107" s="383">
        <v>0.6</v>
      </c>
      <c r="BN107" s="382">
        <v>67425127.336133286</v>
      </c>
      <c r="BO107" s="395"/>
      <c r="BP107" s="395"/>
      <c r="BS107" s="408">
        <v>10723</v>
      </c>
      <c r="BT107" s="400" t="s">
        <v>1435</v>
      </c>
      <c r="BU107" s="400">
        <v>0.87763217356182766</v>
      </c>
      <c r="BV107" s="400">
        <v>0.1223678264381724</v>
      </c>
      <c r="BW107" s="400">
        <v>0</v>
      </c>
      <c r="BX107" s="400">
        <v>1</v>
      </c>
      <c r="BY107" s="407">
        <v>10723</v>
      </c>
      <c r="BZ107" s="406" t="s">
        <v>1435</v>
      </c>
      <c r="CA107" s="406">
        <v>0.85445714046147137</v>
      </c>
      <c r="CB107" s="406">
        <v>0.14554285953852866</v>
      </c>
      <c r="CC107" s="406">
        <v>4.2964840477408154E-3</v>
      </c>
      <c r="CD107" s="406">
        <v>9.7247942351830388E-2</v>
      </c>
      <c r="CE107" s="406">
        <v>0.89845557360042883</v>
      </c>
    </row>
    <row r="108" spans="1:83" x14ac:dyDescent="0.35">
      <c r="A108" s="365">
        <v>2</v>
      </c>
      <c r="B108" s="366" t="s">
        <v>1265</v>
      </c>
      <c r="C108" s="411">
        <v>11265</v>
      </c>
      <c r="D108" s="367" t="s">
        <v>1454</v>
      </c>
      <c r="E108" s="368" t="s">
        <v>2438</v>
      </c>
      <c r="F108" s="369">
        <v>13</v>
      </c>
      <c r="G108" s="370" t="s">
        <v>6309</v>
      </c>
      <c r="H108" s="371">
        <v>190789.19999999998</v>
      </c>
      <c r="I108" s="372">
        <v>190789.19999999998</v>
      </c>
      <c r="J108" s="373">
        <v>767.7731083602971</v>
      </c>
      <c r="K108" s="374">
        <v>146482817.12557438</v>
      </c>
      <c r="L108" s="371">
        <v>13149.6</v>
      </c>
      <c r="M108" s="372">
        <v>13149.6</v>
      </c>
      <c r="N108" s="373">
        <v>2494.2156551855264</v>
      </c>
      <c r="O108" s="374">
        <v>32797938.179427598</v>
      </c>
      <c r="P108" s="374">
        <f t="shared" si="20"/>
        <v>0.90571372621862878</v>
      </c>
      <c r="Q108" s="402">
        <f t="shared" si="24"/>
        <v>11909.773214284482</v>
      </c>
      <c r="R108" s="374">
        <f t="shared" si="21"/>
        <v>9.4286273781371263E-2</v>
      </c>
      <c r="S108" s="401">
        <f t="shared" si="25"/>
        <v>1239.8267857155197</v>
      </c>
      <c r="T108" s="371">
        <v>19982.399999999998</v>
      </c>
      <c r="U108" s="372">
        <v>19982.399999999998</v>
      </c>
      <c r="V108" s="373">
        <v>369.23607441775766</v>
      </c>
      <c r="W108" s="374">
        <v>7378222.9334453996</v>
      </c>
      <c r="X108" s="371">
        <v>29108.399999999998</v>
      </c>
      <c r="Y108" s="372">
        <v>29108.399999999998</v>
      </c>
      <c r="Z108" s="373">
        <v>7.0322105515933551</v>
      </c>
      <c r="AA108" s="374">
        <v>204696.39762</v>
      </c>
      <c r="AB108" s="371">
        <v>33100.799999999996</v>
      </c>
      <c r="AC108" s="372">
        <v>33100.799999999996</v>
      </c>
      <c r="AD108" s="373">
        <v>294.96384843342156</v>
      </c>
      <c r="AE108" s="374">
        <v>9763539.3542249985</v>
      </c>
      <c r="AF108" s="374">
        <f t="shared" si="26"/>
        <v>8.1733357515958241E-2</v>
      </c>
      <c r="AG108" s="374">
        <f t="shared" si="27"/>
        <v>2705.4395204642301</v>
      </c>
      <c r="AH108" s="374">
        <f t="shared" si="28"/>
        <v>0.91826664248404177</v>
      </c>
      <c r="AI108" s="374">
        <f t="shared" si="29"/>
        <v>30395.360479535764</v>
      </c>
      <c r="AJ108" s="375">
        <v>196627213.99029237</v>
      </c>
      <c r="AK108" s="376">
        <v>10018.24044</v>
      </c>
      <c r="AL108" s="377">
        <v>10018.24044</v>
      </c>
      <c r="AM108" s="373">
        <v>10945.333100925254</v>
      </c>
      <c r="AN108" s="374">
        <v>109652978.70095998</v>
      </c>
      <c r="AO108" s="378">
        <v>1138.1991599999999</v>
      </c>
      <c r="AP108" s="379">
        <v>1138.1991599999999</v>
      </c>
      <c r="AQ108" s="373">
        <v>16408.329248097496</v>
      </c>
      <c r="AR108" s="374">
        <v>18675946.567187998</v>
      </c>
      <c r="AS108" s="374">
        <f t="shared" si="22"/>
        <v>0.88815819798318807</v>
      </c>
      <c r="AT108" s="374">
        <f t="shared" si="36"/>
        <v>1010.9009148915783</v>
      </c>
      <c r="AU108" s="374">
        <f t="shared" si="23"/>
        <v>0.11184180201681201</v>
      </c>
      <c r="AV108" s="374">
        <f t="shared" si="37"/>
        <v>127.29824510842172</v>
      </c>
      <c r="AW108" s="380">
        <v>441.16307999999998</v>
      </c>
      <c r="AX108" s="381">
        <v>441.16307999999998</v>
      </c>
      <c r="AY108" s="373">
        <v>12627.051062615214</v>
      </c>
      <c r="AZ108" s="374">
        <v>5570588.7381006004</v>
      </c>
      <c r="BA108" s="378">
        <v>1121.8953600000029</v>
      </c>
      <c r="BB108" s="379">
        <v>1121.8953600000029</v>
      </c>
      <c r="BC108" s="373">
        <v>12849.886482353721</v>
      </c>
      <c r="BD108" s="374">
        <v>14416228.021079399</v>
      </c>
      <c r="BE108" s="374">
        <f t="shared" si="30"/>
        <v>4.4710542820472342E-2</v>
      </c>
      <c r="BF108" s="374">
        <f t="shared" si="31"/>
        <v>50.160550533369367</v>
      </c>
      <c r="BG108" s="374">
        <f t="shared" si="32"/>
        <v>5.1811132823746196E-3</v>
      </c>
      <c r="BH108" s="374">
        <f t="shared" si="33"/>
        <v>5.8126669511304705</v>
      </c>
      <c r="BI108" s="374">
        <f t="shared" si="34"/>
        <v>0.95010834389715304</v>
      </c>
      <c r="BJ108" s="374">
        <f t="shared" si="35"/>
        <v>1065.9221425155031</v>
      </c>
      <c r="BK108" s="375">
        <v>148315742.02732798</v>
      </c>
      <c r="BL108" s="382">
        <v>344942956.01762033</v>
      </c>
      <c r="BM108" s="383">
        <v>0.46</v>
      </c>
      <c r="BN108" s="382">
        <v>158673759.76810536</v>
      </c>
      <c r="BO108" s="395"/>
      <c r="BP108" s="395"/>
      <c r="BS108" s="408">
        <v>11238</v>
      </c>
      <c r="BT108" s="400" t="s">
        <v>1436</v>
      </c>
      <c r="BU108" s="400">
        <v>0.89214668623939353</v>
      </c>
      <c r="BV108" s="400">
        <v>0.10785331376060656</v>
      </c>
      <c r="BW108" s="400">
        <v>0</v>
      </c>
      <c r="BX108" s="400">
        <v>1</v>
      </c>
      <c r="BY108" s="407">
        <v>11238</v>
      </c>
      <c r="BZ108" s="406" t="s">
        <v>1436</v>
      </c>
      <c r="CA108" s="406">
        <v>0.94522674328638701</v>
      </c>
      <c r="CB108" s="406">
        <v>5.477325671361296E-2</v>
      </c>
      <c r="CC108" s="406">
        <v>4.4258096743701257E-2</v>
      </c>
      <c r="CD108" s="406">
        <v>2.3981480643110783E-2</v>
      </c>
      <c r="CE108" s="406">
        <v>0.93176042261318792</v>
      </c>
    </row>
    <row r="109" spans="1:83" x14ac:dyDescent="0.35">
      <c r="A109" s="365">
        <v>2</v>
      </c>
      <c r="B109" s="366" t="s">
        <v>1265</v>
      </c>
      <c r="C109" s="411">
        <v>11266</v>
      </c>
      <c r="D109" s="367" t="s">
        <v>1455</v>
      </c>
      <c r="E109" s="368" t="s">
        <v>2438</v>
      </c>
      <c r="F109" s="369">
        <v>13</v>
      </c>
      <c r="G109" s="370" t="s">
        <v>6309</v>
      </c>
      <c r="H109" s="371">
        <v>202174.8</v>
      </c>
      <c r="I109" s="372">
        <v>202174.8</v>
      </c>
      <c r="J109" s="373">
        <v>668.92096940344197</v>
      </c>
      <c r="K109" s="374">
        <v>135238963.20494699</v>
      </c>
      <c r="L109" s="371">
        <v>28345.200000000001</v>
      </c>
      <c r="M109" s="372">
        <v>28345.200000000001</v>
      </c>
      <c r="N109" s="373">
        <v>607.00307108928496</v>
      </c>
      <c r="O109" s="374">
        <v>17205623.45064</v>
      </c>
      <c r="P109" s="374">
        <f t="shared" si="20"/>
        <v>0.88107981135877467</v>
      </c>
      <c r="Q109" s="402">
        <f t="shared" si="24"/>
        <v>24974.383468926739</v>
      </c>
      <c r="R109" s="374">
        <f t="shared" si="21"/>
        <v>0.11892018864122539</v>
      </c>
      <c r="S109" s="401">
        <f t="shared" si="25"/>
        <v>3370.816531073262</v>
      </c>
      <c r="T109" s="371">
        <v>23720.399999999998</v>
      </c>
      <c r="U109" s="372">
        <v>23720.399999999998</v>
      </c>
      <c r="V109" s="373">
        <v>309.28472571062883</v>
      </c>
      <c r="W109" s="374">
        <v>7336357.4077463998</v>
      </c>
      <c r="X109" s="371">
        <v>12696</v>
      </c>
      <c r="Y109" s="372">
        <v>12696</v>
      </c>
      <c r="Z109" s="373">
        <v>8.833642188090737</v>
      </c>
      <c r="AA109" s="374">
        <v>112151.92122</v>
      </c>
      <c r="AB109" s="371">
        <v>0</v>
      </c>
      <c r="AC109" s="372">
        <v>0</v>
      </c>
      <c r="AD109" s="373">
        <v>0</v>
      </c>
      <c r="AE109" s="374">
        <v>0</v>
      </c>
      <c r="AF109" s="374">
        <f t="shared" si="26"/>
        <v>1.3089869069059879E-3</v>
      </c>
      <c r="AG109" s="374">
        <f t="shared" si="27"/>
        <v>0</v>
      </c>
      <c r="AH109" s="374">
        <f t="shared" si="28"/>
        <v>0.99869101309309405</v>
      </c>
      <c r="AI109" s="374">
        <f t="shared" si="29"/>
        <v>0</v>
      </c>
      <c r="AJ109" s="375">
        <v>159893095.9845534</v>
      </c>
      <c r="AK109" s="376">
        <v>11595.169559999998</v>
      </c>
      <c r="AL109" s="377">
        <v>11595.169559999998</v>
      </c>
      <c r="AM109" s="373">
        <v>15974.750584698822</v>
      </c>
      <c r="AN109" s="374">
        <v>185229941.70829198</v>
      </c>
      <c r="AO109" s="378">
        <v>851.06063999999992</v>
      </c>
      <c r="AP109" s="379">
        <v>851.06063999999992</v>
      </c>
      <c r="AQ109" s="373">
        <v>16293.674117699769</v>
      </c>
      <c r="AR109" s="374">
        <v>13866904.722561</v>
      </c>
      <c r="AS109" s="374">
        <f t="shared" si="22"/>
        <v>0.88922640832298805</v>
      </c>
      <c r="AT109" s="374">
        <f t="shared" si="36"/>
        <v>756.78559617226347</v>
      </c>
      <c r="AU109" s="374">
        <f t="shared" si="23"/>
        <v>0.11077359167701187</v>
      </c>
      <c r="AV109" s="374">
        <f t="shared" si="37"/>
        <v>94.275043827736383</v>
      </c>
      <c r="AW109" s="380">
        <v>758.14571999999998</v>
      </c>
      <c r="AX109" s="381">
        <v>758.14571999999998</v>
      </c>
      <c r="AY109" s="373">
        <v>11119.7664135491</v>
      </c>
      <c r="AZ109" s="374">
        <v>8430403.3138319999</v>
      </c>
      <c r="BA109" s="378">
        <v>1420.8471600000014</v>
      </c>
      <c r="BB109" s="379">
        <v>1420.8471600000014</v>
      </c>
      <c r="BC109" s="373">
        <v>13600.616656938653</v>
      </c>
      <c r="BD109" s="374">
        <v>19324397.551259998</v>
      </c>
      <c r="BE109" s="374">
        <f t="shared" si="30"/>
        <v>2.5488045442414491E-2</v>
      </c>
      <c r="BF109" s="374">
        <f t="shared" si="31"/>
        <v>36.214616980805609</v>
      </c>
      <c r="BG109" s="374">
        <f t="shared" si="32"/>
        <v>1.68415407261334E-3</v>
      </c>
      <c r="BH109" s="374">
        <f t="shared" si="33"/>
        <v>2.3929255310751003</v>
      </c>
      <c r="BI109" s="374">
        <f t="shared" si="34"/>
        <v>0.97282780048497219</v>
      </c>
      <c r="BJ109" s="374">
        <f t="shared" si="35"/>
        <v>1382.2396174881208</v>
      </c>
      <c r="BK109" s="375">
        <v>226851647.29594499</v>
      </c>
      <c r="BL109" s="382">
        <v>386744743.28049839</v>
      </c>
      <c r="BM109" s="383">
        <v>0.59</v>
      </c>
      <c r="BN109" s="382">
        <v>228179398.53549403</v>
      </c>
      <c r="BO109" s="395"/>
      <c r="BP109" s="395"/>
      <c r="BS109" s="408">
        <v>11239</v>
      </c>
      <c r="BT109" s="400" t="s">
        <v>1437</v>
      </c>
      <c r="BU109" s="400">
        <v>0.87994570249276305</v>
      </c>
      <c r="BV109" s="400">
        <v>0.12005429750723688</v>
      </c>
      <c r="BW109" s="400">
        <v>0</v>
      </c>
      <c r="BX109" s="400">
        <v>1</v>
      </c>
      <c r="BY109" s="407">
        <v>11239</v>
      </c>
      <c r="BZ109" s="406" t="s">
        <v>1437</v>
      </c>
      <c r="CA109" s="406">
        <v>0.80529186967199151</v>
      </c>
      <c r="CB109" s="406">
        <v>0.19470813032800849</v>
      </c>
      <c r="CC109" s="406">
        <v>0.20527826659284271</v>
      </c>
      <c r="CD109" s="406">
        <v>1.8089247856050098E-2</v>
      </c>
      <c r="CE109" s="406">
        <v>0.7766324855511072</v>
      </c>
    </row>
    <row r="110" spans="1:83" x14ac:dyDescent="0.35">
      <c r="A110" s="365">
        <v>2</v>
      </c>
      <c r="B110" s="366" t="s">
        <v>1265</v>
      </c>
      <c r="C110" s="411">
        <v>11267</v>
      </c>
      <c r="D110" s="367" t="s">
        <v>1456</v>
      </c>
      <c r="E110" s="368" t="s">
        <v>2438</v>
      </c>
      <c r="F110" s="369">
        <v>6</v>
      </c>
      <c r="G110" s="370" t="s">
        <v>6307</v>
      </c>
      <c r="H110" s="371">
        <v>107834.4</v>
      </c>
      <c r="I110" s="372">
        <v>107834.4</v>
      </c>
      <c r="J110" s="373">
        <v>529.34799695343406</v>
      </c>
      <c r="K110" s="374">
        <v>57081923.642675385</v>
      </c>
      <c r="L110" s="371">
        <v>8792.4</v>
      </c>
      <c r="M110" s="372">
        <v>8792.4</v>
      </c>
      <c r="N110" s="373">
        <v>511.78187427603382</v>
      </c>
      <c r="O110" s="374">
        <v>4499790.9513845993</v>
      </c>
      <c r="P110" s="374">
        <f t="shared" si="20"/>
        <v>0.82902992029283606</v>
      </c>
      <c r="Q110" s="402">
        <f t="shared" si="24"/>
        <v>7289.1626711827312</v>
      </c>
      <c r="R110" s="374">
        <f t="shared" si="21"/>
        <v>0.17097007970716394</v>
      </c>
      <c r="S110" s="401">
        <f t="shared" si="25"/>
        <v>1503.2373288172682</v>
      </c>
      <c r="T110" s="371">
        <v>18008.399999999998</v>
      </c>
      <c r="U110" s="372">
        <v>18008.399999999998</v>
      </c>
      <c r="V110" s="373">
        <v>134.54513206420336</v>
      </c>
      <c r="W110" s="374">
        <v>2422942.5562649993</v>
      </c>
      <c r="X110" s="371">
        <v>73.2</v>
      </c>
      <c r="Y110" s="372">
        <v>73.2</v>
      </c>
      <c r="Z110" s="373">
        <v>423.05253750000003</v>
      </c>
      <c r="AA110" s="374">
        <v>30967.445745000005</v>
      </c>
      <c r="AB110" s="371">
        <v>7.1999999999999993</v>
      </c>
      <c r="AC110" s="372">
        <v>7.1999999999999993</v>
      </c>
      <c r="AD110" s="373">
        <v>459239.2408791667</v>
      </c>
      <c r="AE110" s="374">
        <v>3306522.5343299997</v>
      </c>
      <c r="AF110" s="374">
        <f t="shared" si="26"/>
        <v>0</v>
      </c>
      <c r="AG110" s="374">
        <f t="shared" si="27"/>
        <v>0</v>
      </c>
      <c r="AH110" s="374">
        <f t="shared" si="28"/>
        <v>1</v>
      </c>
      <c r="AI110" s="374">
        <f t="shared" si="29"/>
        <v>7.1999999999999993</v>
      </c>
      <c r="AJ110" s="375">
        <v>67342147.130399972</v>
      </c>
      <c r="AK110" s="376">
        <v>1794.5845199999997</v>
      </c>
      <c r="AL110" s="377">
        <v>1794.5845199999997</v>
      </c>
      <c r="AM110" s="373">
        <v>13890.899434798537</v>
      </c>
      <c r="AN110" s="374">
        <v>24928393.0945662</v>
      </c>
      <c r="AO110" s="378">
        <v>77.58120000000001</v>
      </c>
      <c r="AP110" s="379">
        <v>77.58120000000001</v>
      </c>
      <c r="AQ110" s="373">
        <v>24670.592369012076</v>
      </c>
      <c r="AR110" s="374">
        <v>1913974.1606987999</v>
      </c>
      <c r="AS110" s="374">
        <f t="shared" si="22"/>
        <v>0.79639418414994678</v>
      </c>
      <c r="AT110" s="374">
        <f t="shared" si="36"/>
        <v>61.785216479373858</v>
      </c>
      <c r="AU110" s="374">
        <f t="shared" si="23"/>
        <v>0.20360581585005319</v>
      </c>
      <c r="AV110" s="374">
        <f t="shared" si="37"/>
        <v>15.795983520626148</v>
      </c>
      <c r="AW110" s="380">
        <v>77.421599999999998</v>
      </c>
      <c r="AX110" s="381">
        <v>77.421599999999998</v>
      </c>
      <c r="AY110" s="373">
        <v>13181.678358582103</v>
      </c>
      <c r="AZ110" s="374">
        <v>1020546.6292068001</v>
      </c>
      <c r="BA110" s="378">
        <v>139.62276000000011</v>
      </c>
      <c r="BB110" s="379">
        <v>139.62276000000011</v>
      </c>
      <c r="BC110" s="373">
        <v>12555.147540229103</v>
      </c>
      <c r="BD110" s="374">
        <v>1752984.3517739999</v>
      </c>
      <c r="BE110" s="374">
        <f t="shared" si="30"/>
        <v>3.4261290427121387E-2</v>
      </c>
      <c r="BF110" s="374">
        <f t="shared" si="31"/>
        <v>4.7836559305962707</v>
      </c>
      <c r="BG110" s="374">
        <f t="shared" si="32"/>
        <v>6.9631005608754969E-3</v>
      </c>
      <c r="BH110" s="374">
        <f t="shared" si="33"/>
        <v>0.97220731846698571</v>
      </c>
      <c r="BI110" s="374">
        <f t="shared" si="34"/>
        <v>0.95877560901200309</v>
      </c>
      <c r="BJ110" s="374">
        <f t="shared" si="35"/>
        <v>133.86689675093686</v>
      </c>
      <c r="BK110" s="375">
        <v>29615898.2362458</v>
      </c>
      <c r="BL110" s="382">
        <v>96958045.366645768</v>
      </c>
      <c r="BM110" s="383">
        <v>0.61</v>
      </c>
      <c r="BN110" s="382">
        <v>59144407.673653916</v>
      </c>
      <c r="BO110" s="395"/>
      <c r="BP110" s="395"/>
      <c r="BS110" s="408">
        <v>11240</v>
      </c>
      <c r="BT110" s="400" t="s">
        <v>1438</v>
      </c>
      <c r="BU110" s="400">
        <v>0.87744240261668616</v>
      </c>
      <c r="BV110" s="400">
        <v>0.12255759738331388</v>
      </c>
      <c r="BW110" s="400">
        <v>0</v>
      </c>
      <c r="BX110" s="400">
        <v>1</v>
      </c>
      <c r="BY110" s="407">
        <v>11240</v>
      </c>
      <c r="BZ110" s="406" t="s">
        <v>1438</v>
      </c>
      <c r="CA110" s="406">
        <v>0.93109403477215802</v>
      </c>
      <c r="CB110" s="406">
        <v>6.8905965227841925E-2</v>
      </c>
      <c r="CC110" s="406">
        <v>5.0979342823607122E-3</v>
      </c>
      <c r="CD110" s="406">
        <v>0.2046750933717035</v>
      </c>
      <c r="CE110" s="406">
        <v>0.79022697234593575</v>
      </c>
    </row>
    <row r="111" spans="1:83" x14ac:dyDescent="0.35">
      <c r="A111" s="365">
        <v>2</v>
      </c>
      <c r="B111" s="366" t="s">
        <v>1265</v>
      </c>
      <c r="C111" s="411">
        <v>11268</v>
      </c>
      <c r="D111" s="367" t="s">
        <v>1457</v>
      </c>
      <c r="E111" s="368" t="s">
        <v>2438</v>
      </c>
      <c r="F111" s="369">
        <v>10</v>
      </c>
      <c r="G111" s="370" t="s">
        <v>6308</v>
      </c>
      <c r="H111" s="371">
        <v>155992.79999999999</v>
      </c>
      <c r="I111" s="372">
        <v>155992.79999999999</v>
      </c>
      <c r="J111" s="373">
        <v>570.38785083081905</v>
      </c>
      <c r="K111" s="374">
        <v>88976397.937081784</v>
      </c>
      <c r="L111" s="371">
        <v>28146</v>
      </c>
      <c r="M111" s="372">
        <v>28146</v>
      </c>
      <c r="N111" s="373">
        <v>511.17651442176509</v>
      </c>
      <c r="O111" s="374">
        <v>14387574.174915001</v>
      </c>
      <c r="P111" s="374">
        <f t="shared" si="20"/>
        <v>0.89511254606067636</v>
      </c>
      <c r="Q111" s="402">
        <f t="shared" si="24"/>
        <v>25193.837721423795</v>
      </c>
      <c r="R111" s="374">
        <f t="shared" si="21"/>
        <v>0.10488745393932368</v>
      </c>
      <c r="S111" s="401">
        <f t="shared" si="25"/>
        <v>2952.1622785762042</v>
      </c>
      <c r="T111" s="371">
        <v>20980.799999999999</v>
      </c>
      <c r="U111" s="372">
        <v>20980.799999999999</v>
      </c>
      <c r="V111" s="373">
        <v>206.334176167496</v>
      </c>
      <c r="W111" s="374">
        <v>4329056.0833350001</v>
      </c>
      <c r="X111" s="371">
        <v>97.2</v>
      </c>
      <c r="Y111" s="372">
        <v>97.2</v>
      </c>
      <c r="Z111" s="373">
        <v>1219.8622104938272</v>
      </c>
      <c r="AA111" s="374">
        <v>118570.60686000001</v>
      </c>
      <c r="AB111" s="371">
        <v>1.2</v>
      </c>
      <c r="AC111" s="372">
        <v>1.2</v>
      </c>
      <c r="AD111" s="373">
        <v>4752468.6906874999</v>
      </c>
      <c r="AE111" s="374">
        <v>5702962.4288249994</v>
      </c>
      <c r="AF111" s="374">
        <f t="shared" si="26"/>
        <v>0</v>
      </c>
      <c r="AG111" s="374">
        <f t="shared" si="27"/>
        <v>0</v>
      </c>
      <c r="AH111" s="374">
        <f t="shared" si="28"/>
        <v>1</v>
      </c>
      <c r="AI111" s="374">
        <f t="shared" si="29"/>
        <v>1.2</v>
      </c>
      <c r="AJ111" s="375">
        <v>113514561.23101678</v>
      </c>
      <c r="AK111" s="376">
        <v>4784.5443599999999</v>
      </c>
      <c r="AL111" s="377">
        <v>4784.5443599999999</v>
      </c>
      <c r="AM111" s="373">
        <v>9722.9479346256485</v>
      </c>
      <c r="AN111" s="374">
        <v>46519875.703186795</v>
      </c>
      <c r="AO111" s="378">
        <v>318.50987999999995</v>
      </c>
      <c r="AP111" s="379">
        <v>318.50987999999995</v>
      </c>
      <c r="AQ111" s="373">
        <v>15092.12360713897</v>
      </c>
      <c r="AR111" s="374">
        <v>4806990.4790549995</v>
      </c>
      <c r="AS111" s="374">
        <f t="shared" si="22"/>
        <v>0.84205634126318119</v>
      </c>
      <c r="AT111" s="374">
        <f t="shared" si="36"/>
        <v>268.20326420897487</v>
      </c>
      <c r="AU111" s="374">
        <f t="shared" si="23"/>
        <v>0.15794365873681879</v>
      </c>
      <c r="AV111" s="374">
        <f t="shared" si="37"/>
        <v>50.306615791025095</v>
      </c>
      <c r="AW111" s="380">
        <v>205.19519999999997</v>
      </c>
      <c r="AX111" s="381">
        <v>205.19519999999997</v>
      </c>
      <c r="AY111" s="373">
        <v>7980.2225844464201</v>
      </c>
      <c r="AZ111" s="374">
        <v>1637503.3692599998</v>
      </c>
      <c r="BA111" s="378">
        <v>276.90180000000106</v>
      </c>
      <c r="BB111" s="379">
        <v>276.90180000000106</v>
      </c>
      <c r="BC111" s="373">
        <v>9168.2763769682624</v>
      </c>
      <c r="BD111" s="374">
        <v>2538712.2316800002</v>
      </c>
      <c r="BE111" s="374">
        <f t="shared" si="30"/>
        <v>0</v>
      </c>
      <c r="BF111" s="374">
        <f t="shared" si="31"/>
        <v>0</v>
      </c>
      <c r="BG111" s="374">
        <f t="shared" si="32"/>
        <v>1.2434662714944724E-2</v>
      </c>
      <c r="BH111" s="374">
        <f t="shared" si="33"/>
        <v>3.4431804881610941</v>
      </c>
      <c r="BI111" s="374">
        <f t="shared" si="34"/>
        <v>0.98756533728505524</v>
      </c>
      <c r="BJ111" s="374">
        <f t="shared" si="35"/>
        <v>273.45861951183997</v>
      </c>
      <c r="BK111" s="375">
        <v>55503081.783181794</v>
      </c>
      <c r="BL111" s="382">
        <v>169017643.01419857</v>
      </c>
      <c r="BM111" s="383">
        <v>0.56000000000000005</v>
      </c>
      <c r="BN111" s="382">
        <v>94649880.087951213</v>
      </c>
      <c r="BO111" s="395"/>
      <c r="BP111" s="395"/>
      <c r="BS111" s="408">
        <v>11241</v>
      </c>
      <c r="BT111" s="400" t="s">
        <v>1439</v>
      </c>
      <c r="BU111" s="400">
        <v>0.88243490617962606</v>
      </c>
      <c r="BV111" s="400">
        <v>0.11756509382037393</v>
      </c>
      <c r="BW111" s="400">
        <v>0</v>
      </c>
      <c r="BX111" s="400">
        <v>1</v>
      </c>
      <c r="BY111" s="407">
        <v>11241</v>
      </c>
      <c r="BZ111" s="406" t="s">
        <v>1439</v>
      </c>
      <c r="CA111" s="406">
        <v>0.86190409799670442</v>
      </c>
      <c r="CB111" s="406">
        <v>0.13809590200329552</v>
      </c>
      <c r="CC111" s="406">
        <v>0</v>
      </c>
      <c r="CD111" s="406">
        <v>0.41009936727736207</v>
      </c>
      <c r="CE111" s="406">
        <v>0.58990063272263782</v>
      </c>
    </row>
    <row r="112" spans="1:83" x14ac:dyDescent="0.35">
      <c r="A112" s="365">
        <v>2</v>
      </c>
      <c r="B112" s="366" t="s">
        <v>1265</v>
      </c>
      <c r="C112" s="411">
        <v>11269</v>
      </c>
      <c r="D112" s="367" t="s">
        <v>1458</v>
      </c>
      <c r="E112" s="368" t="s">
        <v>2438</v>
      </c>
      <c r="F112" s="369">
        <v>6</v>
      </c>
      <c r="G112" s="370" t="s">
        <v>6307</v>
      </c>
      <c r="H112" s="371">
        <v>95937.599999999991</v>
      </c>
      <c r="I112" s="372">
        <v>95937.599999999991</v>
      </c>
      <c r="J112" s="373">
        <v>536.36897990587636</v>
      </c>
      <c r="K112" s="374">
        <v>51457952.646618001</v>
      </c>
      <c r="L112" s="371">
        <v>10756.8</v>
      </c>
      <c r="M112" s="372">
        <v>10756.8</v>
      </c>
      <c r="N112" s="373">
        <v>443.25206237170903</v>
      </c>
      <c r="O112" s="374">
        <v>4767973.7845199993</v>
      </c>
      <c r="P112" s="374">
        <f t="shared" si="20"/>
        <v>0.8899918234527785</v>
      </c>
      <c r="Q112" s="402">
        <f t="shared" si="24"/>
        <v>9573.4640465168468</v>
      </c>
      <c r="R112" s="374">
        <f t="shared" si="21"/>
        <v>0.1100081765472215</v>
      </c>
      <c r="S112" s="401">
        <f t="shared" si="25"/>
        <v>1183.3359534831523</v>
      </c>
      <c r="T112" s="371">
        <v>22416</v>
      </c>
      <c r="U112" s="372">
        <v>22416</v>
      </c>
      <c r="V112" s="373">
        <v>249.30430993696467</v>
      </c>
      <c r="W112" s="374">
        <v>5588405.4115470005</v>
      </c>
      <c r="X112" s="371">
        <v>9738</v>
      </c>
      <c r="Y112" s="372">
        <v>9738</v>
      </c>
      <c r="Z112" s="373">
        <v>124.14862569316082</v>
      </c>
      <c r="AA112" s="374">
        <v>1208959.317</v>
      </c>
      <c r="AB112" s="371">
        <v>150</v>
      </c>
      <c r="AC112" s="372">
        <v>150</v>
      </c>
      <c r="AD112" s="373">
        <v>23868.121742700001</v>
      </c>
      <c r="AE112" s="374">
        <v>3580218.261405</v>
      </c>
      <c r="AF112" s="374">
        <f t="shared" si="26"/>
        <v>0</v>
      </c>
      <c r="AG112" s="374">
        <f t="shared" si="27"/>
        <v>0</v>
      </c>
      <c r="AH112" s="374">
        <f t="shared" si="28"/>
        <v>1</v>
      </c>
      <c r="AI112" s="374">
        <f t="shared" si="29"/>
        <v>150</v>
      </c>
      <c r="AJ112" s="375">
        <v>66603509.421089999</v>
      </c>
      <c r="AK112" s="376">
        <v>3761.4186000000004</v>
      </c>
      <c r="AL112" s="377">
        <v>3761.4186000000004</v>
      </c>
      <c r="AM112" s="373">
        <v>8772.1235589311964</v>
      </c>
      <c r="AN112" s="374">
        <v>32995628.716062002</v>
      </c>
      <c r="AO112" s="378">
        <v>196.26888000000002</v>
      </c>
      <c r="AP112" s="379">
        <v>196.26888000000002</v>
      </c>
      <c r="AQ112" s="373">
        <v>10925.084193989387</v>
      </c>
      <c r="AR112" s="374">
        <v>2144254.0386600001</v>
      </c>
      <c r="AS112" s="374">
        <f t="shared" si="22"/>
        <v>0.90530256638486051</v>
      </c>
      <c r="AT112" s="374">
        <f t="shared" si="36"/>
        <v>177.68272076548223</v>
      </c>
      <c r="AU112" s="374">
        <f t="shared" si="23"/>
        <v>9.4697433615139451E-2</v>
      </c>
      <c r="AV112" s="374">
        <f t="shared" si="37"/>
        <v>18.586159234517773</v>
      </c>
      <c r="AW112" s="380">
        <v>316.10195999999991</v>
      </c>
      <c r="AX112" s="381">
        <v>316.10195999999991</v>
      </c>
      <c r="AY112" s="373">
        <v>8972.0421174231287</v>
      </c>
      <c r="AZ112" s="374">
        <v>2836080.0985200005</v>
      </c>
      <c r="BA112" s="378">
        <v>153.52499999999944</v>
      </c>
      <c r="BB112" s="379">
        <v>153.52499999999944</v>
      </c>
      <c r="BC112" s="373">
        <v>18954.783081973688</v>
      </c>
      <c r="BD112" s="374">
        <v>2910033.0726599996</v>
      </c>
      <c r="BE112" s="374">
        <f t="shared" si="30"/>
        <v>3.1128271472124363E-2</v>
      </c>
      <c r="BF112" s="374">
        <f t="shared" si="31"/>
        <v>4.778967877757875</v>
      </c>
      <c r="BG112" s="374">
        <f t="shared" si="32"/>
        <v>1.4696237814884345E-2</v>
      </c>
      <c r="BH112" s="374">
        <f t="shared" si="33"/>
        <v>2.2562399105301107</v>
      </c>
      <c r="BI112" s="374">
        <f t="shared" si="34"/>
        <v>0.95417549071299135</v>
      </c>
      <c r="BJ112" s="374">
        <f t="shared" si="35"/>
        <v>146.48979221171146</v>
      </c>
      <c r="BK112" s="375">
        <v>40885995.925902002</v>
      </c>
      <c r="BL112" s="382">
        <v>107489505.346992</v>
      </c>
      <c r="BM112" s="383">
        <v>0.54</v>
      </c>
      <c r="BN112" s="382">
        <v>58044332.887375683</v>
      </c>
      <c r="BO112" s="395"/>
      <c r="BP112" s="395"/>
      <c r="BS112" s="408">
        <v>11242</v>
      </c>
      <c r="BT112" s="400" t="s">
        <v>1440</v>
      </c>
      <c r="BU112" s="400">
        <v>0.8163500931510409</v>
      </c>
      <c r="BV112" s="400">
        <v>0.1836499068489591</v>
      </c>
      <c r="BW112" s="400">
        <v>0</v>
      </c>
      <c r="BX112" s="400">
        <v>1</v>
      </c>
      <c r="BY112" s="407">
        <v>11242</v>
      </c>
      <c r="BZ112" s="406" t="s">
        <v>1440</v>
      </c>
      <c r="CA112" s="406">
        <v>0.87032760346733706</v>
      </c>
      <c r="CB112" s="406">
        <v>0.12967239653266296</v>
      </c>
      <c r="CC112" s="406">
        <v>0</v>
      </c>
      <c r="CD112" s="406">
        <v>0.18153159390668333</v>
      </c>
      <c r="CE112" s="406">
        <v>0.81846840609331672</v>
      </c>
    </row>
    <row r="113" spans="1:83" x14ac:dyDescent="0.35">
      <c r="A113" s="365">
        <v>2</v>
      </c>
      <c r="B113" s="366" t="s">
        <v>1265</v>
      </c>
      <c r="C113" s="411">
        <v>11270</v>
      </c>
      <c r="D113" s="367" t="s">
        <v>1459</v>
      </c>
      <c r="E113" s="368" t="s">
        <v>2438</v>
      </c>
      <c r="F113" s="369">
        <v>2</v>
      </c>
      <c r="G113" s="370" t="s">
        <v>2560</v>
      </c>
      <c r="H113" s="371">
        <v>39291.599999999999</v>
      </c>
      <c r="I113" s="372">
        <v>39291.599999999999</v>
      </c>
      <c r="J113" s="373">
        <v>433.94622650994103</v>
      </c>
      <c r="K113" s="374">
        <v>17050441.553537998</v>
      </c>
      <c r="L113" s="371">
        <v>3163.2</v>
      </c>
      <c r="M113" s="372">
        <v>3163.2</v>
      </c>
      <c r="N113" s="373">
        <v>381.62937062291348</v>
      </c>
      <c r="O113" s="374">
        <v>1207170.0251543999</v>
      </c>
      <c r="P113" s="374">
        <f t="shared" si="20"/>
        <v>0.86192863731131675</v>
      </c>
      <c r="Q113" s="402">
        <f t="shared" si="24"/>
        <v>2726.4526655431569</v>
      </c>
      <c r="R113" s="374">
        <f t="shared" si="21"/>
        <v>0.13807136268868322</v>
      </c>
      <c r="S113" s="401">
        <f t="shared" si="25"/>
        <v>436.74733445684274</v>
      </c>
      <c r="T113" s="371">
        <v>1444.8</v>
      </c>
      <c r="U113" s="372">
        <v>1444.8</v>
      </c>
      <c r="V113" s="373">
        <v>252.24013557475084</v>
      </c>
      <c r="W113" s="374">
        <v>364436.54787840002</v>
      </c>
      <c r="X113" s="371">
        <v>2060.4</v>
      </c>
      <c r="Y113" s="372">
        <v>2060.4</v>
      </c>
      <c r="Z113" s="373">
        <v>3.6699771986022132</v>
      </c>
      <c r="AA113" s="374">
        <v>7561.6210200000005</v>
      </c>
      <c r="AB113" s="371">
        <v>0</v>
      </c>
      <c r="AC113" s="372">
        <v>0</v>
      </c>
      <c r="AD113" s="373">
        <v>0</v>
      </c>
      <c r="AE113" s="374">
        <v>0</v>
      </c>
      <c r="AF113" s="374">
        <f t="shared" si="26"/>
        <v>0</v>
      </c>
      <c r="AG113" s="374">
        <f t="shared" si="27"/>
        <v>0</v>
      </c>
      <c r="AH113" s="374">
        <f t="shared" si="28"/>
        <v>1</v>
      </c>
      <c r="AI113" s="374">
        <f t="shared" si="29"/>
        <v>0</v>
      </c>
      <c r="AJ113" s="375">
        <v>18629609.747590799</v>
      </c>
      <c r="AK113" s="376">
        <v>589.76627999999994</v>
      </c>
      <c r="AL113" s="377">
        <v>589.76627999999994</v>
      </c>
      <c r="AM113" s="373">
        <v>9100.9801303665572</v>
      </c>
      <c r="AN113" s="374">
        <v>5367451.1958401985</v>
      </c>
      <c r="AO113" s="378">
        <v>63.945959999999999</v>
      </c>
      <c r="AP113" s="379">
        <v>63.945959999999999</v>
      </c>
      <c r="AQ113" s="373">
        <v>8700.3718978180968</v>
      </c>
      <c r="AR113" s="374">
        <v>556353.63336300012</v>
      </c>
      <c r="AS113" s="374">
        <f t="shared" si="22"/>
        <v>0.95021401513535608</v>
      </c>
      <c r="AT113" s="374">
        <f t="shared" si="36"/>
        <v>60.762347403284878</v>
      </c>
      <c r="AU113" s="374">
        <f t="shared" si="23"/>
        <v>4.9785984864643973E-2</v>
      </c>
      <c r="AV113" s="374">
        <f t="shared" si="37"/>
        <v>3.183612596715129</v>
      </c>
      <c r="AW113" s="380">
        <v>9.0179999999999989</v>
      </c>
      <c r="AX113" s="381">
        <v>9.0179999999999989</v>
      </c>
      <c r="AY113" s="373">
        <v>9789.6160615435801</v>
      </c>
      <c r="AZ113" s="374">
        <v>88282.75764299999</v>
      </c>
      <c r="BA113" s="378">
        <v>10.813080000000033</v>
      </c>
      <c r="BB113" s="379">
        <v>10.813080000000033</v>
      </c>
      <c r="BC113" s="373">
        <v>23948.026123916516</v>
      </c>
      <c r="BD113" s="374">
        <v>258951.92231999998</v>
      </c>
      <c r="BE113" s="374">
        <f t="shared" si="30"/>
        <v>0</v>
      </c>
      <c r="BF113" s="374">
        <f t="shared" si="31"/>
        <v>0</v>
      </c>
      <c r="BG113" s="374">
        <f t="shared" si="32"/>
        <v>0</v>
      </c>
      <c r="BH113" s="374">
        <f t="shared" si="33"/>
        <v>0</v>
      </c>
      <c r="BI113" s="374">
        <f t="shared" si="34"/>
        <v>1</v>
      </c>
      <c r="BJ113" s="374">
        <f t="shared" si="35"/>
        <v>10.813080000000033</v>
      </c>
      <c r="BK113" s="375">
        <v>6271039.5091661988</v>
      </c>
      <c r="BL113" s="382">
        <v>24900649.256756999</v>
      </c>
      <c r="BM113" s="383">
        <v>0.63</v>
      </c>
      <c r="BN113" s="382">
        <v>15687409.03175691</v>
      </c>
      <c r="BO113" s="395"/>
      <c r="BP113" s="395"/>
      <c r="BS113" s="408">
        <v>11243</v>
      </c>
      <c r="BT113" s="400" t="s">
        <v>1441</v>
      </c>
      <c r="BU113" s="400">
        <v>0.91524137680414996</v>
      </c>
      <c r="BV113" s="400">
        <v>8.4758623195849994E-2</v>
      </c>
      <c r="BW113" s="400">
        <v>6.4321048512144547E-5</v>
      </c>
      <c r="BX113" s="400">
        <v>0.99993567895148783</v>
      </c>
      <c r="BY113" s="407">
        <v>11243</v>
      </c>
      <c r="BZ113" s="406" t="s">
        <v>1441</v>
      </c>
      <c r="CA113" s="406">
        <v>0.91691798215958453</v>
      </c>
      <c r="CB113" s="406">
        <v>8.3082017840415495E-2</v>
      </c>
      <c r="CC113" s="406">
        <v>0</v>
      </c>
      <c r="CD113" s="406">
        <v>0.12825860078791293</v>
      </c>
      <c r="CE113" s="406">
        <v>0.87174139921208715</v>
      </c>
    </row>
    <row r="114" spans="1:83" x14ac:dyDescent="0.35">
      <c r="A114" s="365">
        <v>2</v>
      </c>
      <c r="B114" s="366" t="s">
        <v>1265</v>
      </c>
      <c r="C114" s="411">
        <v>11271</v>
      </c>
      <c r="D114" s="367" t="s">
        <v>1460</v>
      </c>
      <c r="E114" s="368" t="s">
        <v>2438</v>
      </c>
      <c r="F114" s="369">
        <v>5</v>
      </c>
      <c r="G114" s="370" t="s">
        <v>2469</v>
      </c>
      <c r="H114" s="371">
        <v>77388</v>
      </c>
      <c r="I114" s="372">
        <v>77388</v>
      </c>
      <c r="J114" s="373">
        <v>413.38811784118468</v>
      </c>
      <c r="K114" s="374">
        <v>31991279.6634936</v>
      </c>
      <c r="L114" s="371">
        <v>8592</v>
      </c>
      <c r="M114" s="372">
        <v>8592</v>
      </c>
      <c r="N114" s="373">
        <v>467.73199716724861</v>
      </c>
      <c r="O114" s="374">
        <v>4018753.3196609998</v>
      </c>
      <c r="P114" s="374">
        <f t="shared" si="20"/>
        <v>0.84464843045985605</v>
      </c>
      <c r="Q114" s="402">
        <f t="shared" si="24"/>
        <v>7257.2193145110832</v>
      </c>
      <c r="R114" s="374">
        <f t="shared" si="21"/>
        <v>0.1553515695401439</v>
      </c>
      <c r="S114" s="401">
        <f t="shared" si="25"/>
        <v>1334.7806854889163</v>
      </c>
      <c r="T114" s="371">
        <v>9506.4</v>
      </c>
      <c r="U114" s="372">
        <v>9506.4</v>
      </c>
      <c r="V114" s="373">
        <v>121.98099230781368</v>
      </c>
      <c r="W114" s="374">
        <v>1159600.105275</v>
      </c>
      <c r="X114" s="371">
        <v>46.8</v>
      </c>
      <c r="Y114" s="372">
        <v>46.8</v>
      </c>
      <c r="Z114" s="373">
        <v>685.78335769230773</v>
      </c>
      <c r="AA114" s="374">
        <v>32094.66114</v>
      </c>
      <c r="AB114" s="371">
        <v>0</v>
      </c>
      <c r="AC114" s="372">
        <v>0</v>
      </c>
      <c r="AD114" s="373">
        <v>0</v>
      </c>
      <c r="AE114" s="374">
        <v>0</v>
      </c>
      <c r="AF114" s="374">
        <f t="shared" si="26"/>
        <v>0</v>
      </c>
      <c r="AG114" s="374">
        <f t="shared" si="27"/>
        <v>0</v>
      </c>
      <c r="AH114" s="374">
        <f t="shared" si="28"/>
        <v>1</v>
      </c>
      <c r="AI114" s="374">
        <f t="shared" si="29"/>
        <v>0</v>
      </c>
      <c r="AJ114" s="375">
        <v>37201727.749569602</v>
      </c>
      <c r="AK114" s="376">
        <v>1378.5016799999999</v>
      </c>
      <c r="AL114" s="377">
        <v>1378.5016799999999</v>
      </c>
      <c r="AM114" s="373">
        <v>11566.430691472933</v>
      </c>
      <c r="AN114" s="374">
        <v>15944344.139798999</v>
      </c>
      <c r="AO114" s="378">
        <v>78.362520000000004</v>
      </c>
      <c r="AP114" s="379">
        <v>78.362520000000004</v>
      </c>
      <c r="AQ114" s="373">
        <v>12896.844746539542</v>
      </c>
      <c r="AR114" s="374">
        <v>1010629.2543875999</v>
      </c>
      <c r="AS114" s="374">
        <f t="shared" si="22"/>
        <v>0.90414055528809689</v>
      </c>
      <c r="AT114" s="374">
        <f t="shared" si="36"/>
        <v>70.850732346574603</v>
      </c>
      <c r="AU114" s="374">
        <f t="shared" si="23"/>
        <v>9.5859444711903122E-2</v>
      </c>
      <c r="AV114" s="374">
        <f t="shared" si="37"/>
        <v>7.5117876534254027</v>
      </c>
      <c r="AW114" s="380">
        <v>45.060720000000003</v>
      </c>
      <c r="AX114" s="381">
        <v>45.060720000000003</v>
      </c>
      <c r="AY114" s="373">
        <v>10087.352494034714</v>
      </c>
      <c r="AZ114" s="374">
        <v>454543.36627499998</v>
      </c>
      <c r="BA114" s="378">
        <v>62.623559999999969</v>
      </c>
      <c r="BB114" s="379">
        <v>62.623559999999969</v>
      </c>
      <c r="BC114" s="373">
        <v>12207.439988081171</v>
      </c>
      <c r="BD114" s="374">
        <v>764473.35054000013</v>
      </c>
      <c r="BE114" s="374">
        <f t="shared" si="30"/>
        <v>0</v>
      </c>
      <c r="BF114" s="374">
        <f t="shared" si="31"/>
        <v>0</v>
      </c>
      <c r="BG114" s="374">
        <f t="shared" si="32"/>
        <v>1.7772391724487534E-2</v>
      </c>
      <c r="BH114" s="374">
        <f t="shared" si="33"/>
        <v>1.112970439501948</v>
      </c>
      <c r="BI114" s="374">
        <f t="shared" si="34"/>
        <v>0.98222760827551248</v>
      </c>
      <c r="BJ114" s="374">
        <f t="shared" si="35"/>
        <v>61.510589560498019</v>
      </c>
      <c r="BK114" s="375">
        <v>18173990.1110016</v>
      </c>
      <c r="BL114" s="382">
        <v>55375717.860571206</v>
      </c>
      <c r="BM114" s="383">
        <v>0.56999999999999995</v>
      </c>
      <c r="BN114" s="382">
        <v>31564159.180525586</v>
      </c>
      <c r="BO114" s="395"/>
      <c r="BP114" s="395"/>
      <c r="BS114" s="408">
        <v>27443</v>
      </c>
      <c r="BT114" s="400" t="s">
        <v>1442</v>
      </c>
      <c r="BU114" s="400">
        <v>0.85288413292342469</v>
      </c>
      <c r="BV114" s="400">
        <v>0.14711586707657534</v>
      </c>
      <c r="BW114" s="400">
        <v>0</v>
      </c>
      <c r="BX114" s="400">
        <v>1</v>
      </c>
      <c r="BY114" s="407">
        <v>27443</v>
      </c>
      <c r="BZ114" s="406" t="s">
        <v>1442</v>
      </c>
      <c r="CA114" s="406">
        <v>0.92239758602649191</v>
      </c>
      <c r="CB114" s="406">
        <v>7.7602413973508116E-2</v>
      </c>
      <c r="CC114" s="406">
        <v>4.5731379302839471E-2</v>
      </c>
      <c r="CD114" s="406">
        <v>9.1047685239086604E-3</v>
      </c>
      <c r="CE114" s="406">
        <v>0.94516385217325183</v>
      </c>
    </row>
    <row r="115" spans="1:83" x14ac:dyDescent="0.35">
      <c r="A115" s="365">
        <v>2</v>
      </c>
      <c r="B115" s="366" t="s">
        <v>1265</v>
      </c>
      <c r="C115" s="411">
        <v>11272</v>
      </c>
      <c r="D115" s="367" t="s">
        <v>1461</v>
      </c>
      <c r="E115" s="368" t="s">
        <v>2438</v>
      </c>
      <c r="F115" s="369">
        <v>6</v>
      </c>
      <c r="G115" s="370" t="s">
        <v>6307</v>
      </c>
      <c r="H115" s="371">
        <v>54658.799999999996</v>
      </c>
      <c r="I115" s="372">
        <v>54658.799999999996</v>
      </c>
      <c r="J115" s="373">
        <v>456.96454218468028</v>
      </c>
      <c r="K115" s="374">
        <v>24977133.518364001</v>
      </c>
      <c r="L115" s="371">
        <v>5718</v>
      </c>
      <c r="M115" s="372">
        <v>5718</v>
      </c>
      <c r="N115" s="373">
        <v>462.78294872203571</v>
      </c>
      <c r="O115" s="374">
        <v>2646192.9007926001</v>
      </c>
      <c r="P115" s="374">
        <f t="shared" si="20"/>
        <v>0.91084642014686956</v>
      </c>
      <c r="Q115" s="402">
        <f t="shared" si="24"/>
        <v>5208.2198303998002</v>
      </c>
      <c r="R115" s="374">
        <f t="shared" si="21"/>
        <v>8.9153579853130466E-2</v>
      </c>
      <c r="S115" s="401">
        <f t="shared" si="25"/>
        <v>509.7801696002</v>
      </c>
      <c r="T115" s="371">
        <v>4058.3999999999996</v>
      </c>
      <c r="U115" s="372">
        <v>4058.3999999999996</v>
      </c>
      <c r="V115" s="373">
        <v>367.65493680810175</v>
      </c>
      <c r="W115" s="374">
        <v>1492090.7955420001</v>
      </c>
      <c r="X115" s="371">
        <v>5336.4</v>
      </c>
      <c r="Y115" s="372">
        <v>5336.4</v>
      </c>
      <c r="Z115" s="373">
        <v>12.906453995952328</v>
      </c>
      <c r="AA115" s="374">
        <v>68874.001103999995</v>
      </c>
      <c r="AB115" s="371">
        <v>183.6</v>
      </c>
      <c r="AC115" s="372">
        <v>183.6</v>
      </c>
      <c r="AD115" s="373">
        <v>11939.543767617648</v>
      </c>
      <c r="AE115" s="374">
        <v>2192100.2357346001</v>
      </c>
      <c r="AF115" s="374">
        <f t="shared" si="26"/>
        <v>0</v>
      </c>
      <c r="AG115" s="374">
        <f t="shared" si="27"/>
        <v>0</v>
      </c>
      <c r="AH115" s="374">
        <f t="shared" si="28"/>
        <v>1</v>
      </c>
      <c r="AI115" s="374">
        <f t="shared" si="29"/>
        <v>183.6</v>
      </c>
      <c r="AJ115" s="375">
        <v>31376391.451537203</v>
      </c>
      <c r="AK115" s="376">
        <v>1477461.3172799998</v>
      </c>
      <c r="AL115" s="377">
        <v>1477461.3172799998</v>
      </c>
      <c r="AM115" s="373">
        <v>8.0761375497519587</v>
      </c>
      <c r="AN115" s="374">
        <v>11932180.822790999</v>
      </c>
      <c r="AO115" s="378">
        <v>71.206319999999991</v>
      </c>
      <c r="AP115" s="379">
        <v>71.206319999999991</v>
      </c>
      <c r="AQ115" s="373">
        <v>8705.9144321318672</v>
      </c>
      <c r="AR115" s="374">
        <v>619916.1289469999</v>
      </c>
      <c r="AS115" s="374">
        <f t="shared" si="22"/>
        <v>0.88051483402630959</v>
      </c>
      <c r="AT115" s="374">
        <f t="shared" si="36"/>
        <v>62.698221036424279</v>
      </c>
      <c r="AU115" s="374">
        <f t="shared" si="23"/>
        <v>0.11948516597369048</v>
      </c>
      <c r="AV115" s="374">
        <f t="shared" si="37"/>
        <v>8.5080989635757156</v>
      </c>
      <c r="AW115" s="380">
        <v>55.722839999999998</v>
      </c>
      <c r="AX115" s="381">
        <v>55.722839999999998</v>
      </c>
      <c r="AY115" s="373">
        <v>14800.650273076535</v>
      </c>
      <c r="AZ115" s="374">
        <v>824734.2670626</v>
      </c>
      <c r="BA115" s="378">
        <v>-1476023.7230399998</v>
      </c>
      <c r="BB115" s="379">
        <v>-1476023.7230399998</v>
      </c>
      <c r="BC115" s="373">
        <v>-0.53762787703818971</v>
      </c>
      <c r="BD115" s="374">
        <v>793551.50067600003</v>
      </c>
      <c r="BE115" s="374">
        <f t="shared" si="30"/>
        <v>5.9887915120044226E-3</v>
      </c>
      <c r="BF115" s="374">
        <f t="shared" si="31"/>
        <v>-8839.5983440591172</v>
      </c>
      <c r="BG115" s="374">
        <f t="shared" si="32"/>
        <v>7.2019749052282421E-3</v>
      </c>
      <c r="BH115" s="374">
        <f t="shared" si="33"/>
        <v>-10630.28581285564</v>
      </c>
      <c r="BI115" s="374">
        <f t="shared" si="34"/>
        <v>0.98680923358276729</v>
      </c>
      <c r="BJ115" s="374">
        <f t="shared" si="35"/>
        <v>-1456553.8388830849</v>
      </c>
      <c r="BK115" s="375">
        <v>14170382.719476599</v>
      </c>
      <c r="BL115" s="382">
        <v>45546774.171013802</v>
      </c>
      <c r="BM115" s="383">
        <v>0.55000000000000004</v>
      </c>
      <c r="BN115" s="382">
        <v>25050725.794057593</v>
      </c>
      <c r="BO115" s="395"/>
      <c r="BP115" s="395"/>
      <c r="BS115" s="408">
        <v>10676</v>
      </c>
      <c r="BT115" s="400" t="s">
        <v>1443</v>
      </c>
      <c r="BU115" s="400">
        <v>0.94793920467844661</v>
      </c>
      <c r="BV115" s="400">
        <v>5.2060795321553319E-2</v>
      </c>
      <c r="BW115" s="400">
        <v>7.1712161192998296E-4</v>
      </c>
      <c r="BX115" s="400">
        <v>0.99928287838807006</v>
      </c>
      <c r="BY115" s="407">
        <v>10676</v>
      </c>
      <c r="BZ115" s="406" t="s">
        <v>1443</v>
      </c>
      <c r="CA115" s="406">
        <v>0.90619350390986653</v>
      </c>
      <c r="CB115" s="406">
        <v>9.3806496090133543E-2</v>
      </c>
      <c r="CC115" s="406">
        <v>0.13157808958374953</v>
      </c>
      <c r="CD115" s="406">
        <v>2.8643308966038141E-2</v>
      </c>
      <c r="CE115" s="406">
        <v>0.83977860145021233</v>
      </c>
    </row>
    <row r="116" spans="1:83" x14ac:dyDescent="0.35">
      <c r="A116" s="365">
        <v>2</v>
      </c>
      <c r="B116" s="366" t="s">
        <v>1265</v>
      </c>
      <c r="C116" s="411">
        <v>11457</v>
      </c>
      <c r="D116" s="367" t="s">
        <v>1462</v>
      </c>
      <c r="E116" s="368" t="s">
        <v>2438</v>
      </c>
      <c r="F116" s="369">
        <v>10</v>
      </c>
      <c r="G116" s="370" t="s">
        <v>6308</v>
      </c>
      <c r="H116" s="371">
        <v>117646.8</v>
      </c>
      <c r="I116" s="372">
        <v>117646.8</v>
      </c>
      <c r="J116" s="373">
        <v>638.26105970736137</v>
      </c>
      <c r="K116" s="374">
        <v>75089371.239179999</v>
      </c>
      <c r="L116" s="371">
        <v>31524</v>
      </c>
      <c r="M116" s="372">
        <v>31524</v>
      </c>
      <c r="N116" s="373">
        <v>987.90052789684057</v>
      </c>
      <c r="O116" s="374">
        <v>31142576.241420001</v>
      </c>
      <c r="P116" s="374">
        <f t="shared" si="20"/>
        <v>0.90773165606131689</v>
      </c>
      <c r="Q116" s="402">
        <f t="shared" si="24"/>
        <v>28615.332725676955</v>
      </c>
      <c r="R116" s="374">
        <f t="shared" si="21"/>
        <v>9.2268343938683051E-2</v>
      </c>
      <c r="S116" s="401">
        <f t="shared" si="25"/>
        <v>2908.6672743230447</v>
      </c>
      <c r="T116" s="371">
        <v>10316.4</v>
      </c>
      <c r="U116" s="372">
        <v>10316.4</v>
      </c>
      <c r="V116" s="373">
        <v>395.10191175410029</v>
      </c>
      <c r="W116" s="374">
        <v>4076029.3624200001</v>
      </c>
      <c r="X116" s="371">
        <v>5534.4</v>
      </c>
      <c r="Y116" s="372">
        <v>5534.4</v>
      </c>
      <c r="Z116" s="373">
        <v>12.178134052471814</v>
      </c>
      <c r="AA116" s="374">
        <v>67398.665099999998</v>
      </c>
      <c r="AB116" s="371">
        <v>22668</v>
      </c>
      <c r="AC116" s="372">
        <v>22668</v>
      </c>
      <c r="AD116" s="373">
        <v>217.58127527263102</v>
      </c>
      <c r="AE116" s="374">
        <v>4932132.3478800002</v>
      </c>
      <c r="AF116" s="374">
        <f t="shared" si="26"/>
        <v>0</v>
      </c>
      <c r="AG116" s="374">
        <f t="shared" si="27"/>
        <v>0</v>
      </c>
      <c r="AH116" s="374">
        <f t="shared" si="28"/>
        <v>1</v>
      </c>
      <c r="AI116" s="374">
        <f t="shared" si="29"/>
        <v>22668</v>
      </c>
      <c r="AJ116" s="375">
        <v>115307507.85599999</v>
      </c>
      <c r="AK116" s="376">
        <v>3757.5877199999995</v>
      </c>
      <c r="AL116" s="377">
        <v>3757.5877199999995</v>
      </c>
      <c r="AM116" s="373">
        <v>13751.526520179283</v>
      </c>
      <c r="AN116" s="374">
        <v>51672567.183480002</v>
      </c>
      <c r="AO116" s="378">
        <v>590.01203999999984</v>
      </c>
      <c r="AP116" s="379">
        <v>590.01203999999984</v>
      </c>
      <c r="AQ116" s="373">
        <v>21480.492823101038</v>
      </c>
      <c r="AR116" s="374">
        <v>12673749.390763199</v>
      </c>
      <c r="AS116" s="374">
        <f t="shared" si="22"/>
        <v>0.94493355771508014</v>
      </c>
      <c r="AT116" s="374">
        <f t="shared" si="36"/>
        <v>557.52217605193198</v>
      </c>
      <c r="AU116" s="374">
        <f t="shared" si="23"/>
        <v>5.5066442284919866E-2</v>
      </c>
      <c r="AV116" s="374">
        <f t="shared" si="37"/>
        <v>32.489863948067821</v>
      </c>
      <c r="AW116" s="380">
        <v>119.35907999999998</v>
      </c>
      <c r="AX116" s="381">
        <v>119.35907999999998</v>
      </c>
      <c r="AY116" s="373">
        <v>12128.737881525227</v>
      </c>
      <c r="AZ116" s="374">
        <v>1447674.9950999997</v>
      </c>
      <c r="BA116" s="378">
        <v>179.7883200000004</v>
      </c>
      <c r="BB116" s="379">
        <v>179.7883200000004</v>
      </c>
      <c r="BC116" s="373">
        <v>25271.370968258616</v>
      </c>
      <c r="BD116" s="374">
        <v>4543497.33048</v>
      </c>
      <c r="BE116" s="374">
        <f t="shared" si="30"/>
        <v>7.5864631580826195E-2</v>
      </c>
      <c r="BF116" s="374">
        <f t="shared" si="31"/>
        <v>13.639574659335716</v>
      </c>
      <c r="BG116" s="374">
        <f t="shared" si="32"/>
        <v>3.4180420371303375E-3</v>
      </c>
      <c r="BH116" s="374">
        <f t="shared" si="33"/>
        <v>0.61452403554504231</v>
      </c>
      <c r="BI116" s="374">
        <f t="shared" si="34"/>
        <v>0.92071732638204351</v>
      </c>
      <c r="BJ116" s="374">
        <f t="shared" si="35"/>
        <v>165.53422130511964</v>
      </c>
      <c r="BK116" s="375">
        <v>70337488.899823204</v>
      </c>
      <c r="BL116" s="382">
        <v>185644996.75582319</v>
      </c>
      <c r="BM116" s="383">
        <v>0.36</v>
      </c>
      <c r="BN116" s="382">
        <v>66832198.832096346</v>
      </c>
      <c r="BO116" s="395"/>
      <c r="BP116" s="395"/>
      <c r="BS116" s="408">
        <v>11251</v>
      </c>
      <c r="BT116" s="400" t="s">
        <v>1444</v>
      </c>
      <c r="BU116" s="400">
        <v>0.89127221329426165</v>
      </c>
      <c r="BV116" s="400">
        <v>0.10872778670573839</v>
      </c>
      <c r="BW116" s="400">
        <v>1.2002892462845596E-2</v>
      </c>
      <c r="BX116" s="400">
        <v>0.98799710753715442</v>
      </c>
      <c r="BY116" s="407">
        <v>11251</v>
      </c>
      <c r="BZ116" s="406" t="s">
        <v>1444</v>
      </c>
      <c r="CA116" s="406">
        <v>0.83440092951384803</v>
      </c>
      <c r="CB116" s="406">
        <v>0.16559907048615191</v>
      </c>
      <c r="CC116" s="406">
        <v>4.6150594192801028E-2</v>
      </c>
      <c r="CD116" s="406">
        <v>8.1909457200468341E-2</v>
      </c>
      <c r="CE116" s="406">
        <v>0.87193994860673052</v>
      </c>
    </row>
    <row r="117" spans="1:83" x14ac:dyDescent="0.35">
      <c r="A117" s="365">
        <v>2</v>
      </c>
      <c r="B117" s="366" t="s">
        <v>1263</v>
      </c>
      <c r="C117" s="411">
        <v>10722</v>
      </c>
      <c r="D117" s="367" t="s">
        <v>1434</v>
      </c>
      <c r="E117" s="368" t="s">
        <v>2427</v>
      </c>
      <c r="F117" s="369">
        <v>16</v>
      </c>
      <c r="G117" s="370" t="s">
        <v>2759</v>
      </c>
      <c r="H117" s="371">
        <v>186439.19999999998</v>
      </c>
      <c r="I117" s="372">
        <v>186439.19999999998</v>
      </c>
      <c r="J117" s="373">
        <v>725.62434037761477</v>
      </c>
      <c r="K117" s="374">
        <v>135284821.52053019</v>
      </c>
      <c r="L117" s="371">
        <v>111499.2</v>
      </c>
      <c r="M117" s="372">
        <v>111499.2</v>
      </c>
      <c r="N117" s="373">
        <v>1043.4778223601747</v>
      </c>
      <c r="O117" s="374">
        <v>116346942.41090159</v>
      </c>
      <c r="P117" s="374">
        <f t="shared" si="20"/>
        <v>0.88122028986623957</v>
      </c>
      <c r="Q117" s="402">
        <f t="shared" si="24"/>
        <v>98255.357343853815</v>
      </c>
      <c r="R117" s="374">
        <f t="shared" si="21"/>
        <v>0.11877971013376035</v>
      </c>
      <c r="S117" s="401">
        <f t="shared" si="25"/>
        <v>13243.842656146171</v>
      </c>
      <c r="T117" s="371">
        <v>51867.6</v>
      </c>
      <c r="U117" s="372">
        <v>51867.6</v>
      </c>
      <c r="V117" s="373">
        <v>343.6269948702311</v>
      </c>
      <c r="W117" s="374">
        <v>17823107.519131199</v>
      </c>
      <c r="X117" s="371">
        <v>5472</v>
      </c>
      <c r="Y117" s="372">
        <v>5472</v>
      </c>
      <c r="Z117" s="373">
        <v>265.53251064692984</v>
      </c>
      <c r="AA117" s="374">
        <v>1452993.8982600002</v>
      </c>
      <c r="AB117" s="371">
        <v>0</v>
      </c>
      <c r="AC117" s="372">
        <v>0</v>
      </c>
      <c r="AD117" s="373">
        <v>0</v>
      </c>
      <c r="AE117" s="374">
        <v>0</v>
      </c>
      <c r="AF117" s="374">
        <f t="shared" si="26"/>
        <v>0</v>
      </c>
      <c r="AG117" s="374">
        <f t="shared" si="27"/>
        <v>0</v>
      </c>
      <c r="AH117" s="374">
        <f t="shared" si="28"/>
        <v>1</v>
      </c>
      <c r="AI117" s="374">
        <f t="shared" si="29"/>
        <v>0</v>
      </c>
      <c r="AJ117" s="375">
        <v>270907865.34882295</v>
      </c>
      <c r="AK117" s="376">
        <v>13948.628519999998</v>
      </c>
      <c r="AL117" s="377">
        <v>13948.628519999998</v>
      </c>
      <c r="AM117" s="373">
        <v>20583.195192077419</v>
      </c>
      <c r="AN117" s="374">
        <v>287107343.48893791</v>
      </c>
      <c r="AO117" s="378">
        <v>2778.1512000000002</v>
      </c>
      <c r="AP117" s="379">
        <v>2778.1512000000002</v>
      </c>
      <c r="AQ117" s="373">
        <v>20360.061944406909</v>
      </c>
      <c r="AR117" s="374">
        <v>56563330.522928394</v>
      </c>
      <c r="AS117" s="374">
        <f t="shared" si="22"/>
        <v>0.89673262987587754</v>
      </c>
      <c r="AT117" s="374">
        <f t="shared" si="36"/>
        <v>2491.2588317688251</v>
      </c>
      <c r="AU117" s="374">
        <f t="shared" si="23"/>
        <v>0.1032673701241224</v>
      </c>
      <c r="AV117" s="374">
        <f t="shared" si="37"/>
        <v>286.89236823117483</v>
      </c>
      <c r="AW117" s="380">
        <v>1085.64516</v>
      </c>
      <c r="AX117" s="381">
        <v>1085.64516</v>
      </c>
      <c r="AY117" s="373">
        <v>23933.877290825298</v>
      </c>
      <c r="AZ117" s="374">
        <v>25983698.040818397</v>
      </c>
      <c r="BA117" s="378">
        <v>1495.7174399999999</v>
      </c>
      <c r="BB117" s="379">
        <v>1495.7174399999999</v>
      </c>
      <c r="BC117" s="373">
        <v>23494.490227426915</v>
      </c>
      <c r="BD117" s="374">
        <v>35141118.777071998</v>
      </c>
      <c r="BE117" s="374">
        <f t="shared" si="30"/>
        <v>7.3065532886838327E-2</v>
      </c>
      <c r="BF117" s="374">
        <f t="shared" si="31"/>
        <v>109.28539180173763</v>
      </c>
      <c r="BG117" s="374">
        <f t="shared" si="32"/>
        <v>6.2760689899898747E-2</v>
      </c>
      <c r="BH117" s="374">
        <f t="shared" si="33"/>
        <v>93.872258429710399</v>
      </c>
      <c r="BI117" s="374">
        <f t="shared" si="34"/>
        <v>0.86417377721326294</v>
      </c>
      <c r="BJ117" s="374">
        <f t="shared" si="35"/>
        <v>1292.5597897685518</v>
      </c>
      <c r="BK117" s="375">
        <v>404795490.82975674</v>
      </c>
      <c r="BL117" s="382">
        <v>675703356.17857969</v>
      </c>
      <c r="BM117" s="383">
        <v>0.25</v>
      </c>
      <c r="BN117" s="382">
        <v>168925839.04464492</v>
      </c>
      <c r="BO117" s="395"/>
      <c r="BP117" s="395"/>
      <c r="BS117" s="408">
        <v>11252</v>
      </c>
      <c r="BT117" s="400" t="s">
        <v>1445</v>
      </c>
      <c r="BU117" s="400">
        <v>0.86830105997347884</v>
      </c>
      <c r="BV117" s="400">
        <v>0.13169894002652105</v>
      </c>
      <c r="BW117" s="400">
        <v>4.5455131825746002E-4</v>
      </c>
      <c r="BX117" s="400">
        <v>0.99954544868174255</v>
      </c>
      <c r="BY117" s="407">
        <v>11252</v>
      </c>
      <c r="BZ117" s="406" t="s">
        <v>1445</v>
      </c>
      <c r="CA117" s="406">
        <v>0.90826956455957486</v>
      </c>
      <c r="CB117" s="406">
        <v>9.1730435440425154E-2</v>
      </c>
      <c r="CC117" s="406">
        <v>1.2797438748606697E-2</v>
      </c>
      <c r="CD117" s="406">
        <v>1.6789508001654383E-2</v>
      </c>
      <c r="CE117" s="406">
        <v>0.97041305324973903</v>
      </c>
    </row>
    <row r="118" spans="1:83" x14ac:dyDescent="0.35">
      <c r="A118" s="365">
        <v>2</v>
      </c>
      <c r="B118" s="366" t="s">
        <v>1263</v>
      </c>
      <c r="C118" s="411">
        <v>10723</v>
      </c>
      <c r="D118" s="367" t="s">
        <v>1435</v>
      </c>
      <c r="E118" s="368" t="s">
        <v>2427</v>
      </c>
      <c r="F118" s="369">
        <v>16</v>
      </c>
      <c r="G118" s="370" t="s">
        <v>2759</v>
      </c>
      <c r="H118" s="371">
        <v>240447.59999999998</v>
      </c>
      <c r="I118" s="372">
        <v>240447.59999999998</v>
      </c>
      <c r="J118" s="373">
        <v>537.08989180318713</v>
      </c>
      <c r="K118" s="374">
        <v>129141975.468336</v>
      </c>
      <c r="L118" s="371">
        <v>91339.199999999997</v>
      </c>
      <c r="M118" s="372">
        <v>91339.199999999997</v>
      </c>
      <c r="N118" s="373">
        <v>1163.8066230434797</v>
      </c>
      <c r="O118" s="374">
        <v>106301165.903493</v>
      </c>
      <c r="P118" s="374">
        <f t="shared" si="20"/>
        <v>0.87763217356182766</v>
      </c>
      <c r="Q118" s="402">
        <f t="shared" si="24"/>
        <v>80162.220627398492</v>
      </c>
      <c r="R118" s="374">
        <f t="shared" si="21"/>
        <v>0.1223678264381724</v>
      </c>
      <c r="S118" s="401">
        <f t="shared" si="25"/>
        <v>11176.979372601516</v>
      </c>
      <c r="T118" s="371">
        <v>44006.400000000001</v>
      </c>
      <c r="U118" s="372">
        <v>44006.400000000001</v>
      </c>
      <c r="V118" s="373">
        <v>513.62882365326391</v>
      </c>
      <c r="W118" s="374">
        <v>22602955.465214994</v>
      </c>
      <c r="X118" s="371">
        <v>92790</v>
      </c>
      <c r="Y118" s="372">
        <v>92790</v>
      </c>
      <c r="Z118" s="373">
        <v>186.72978241110894</v>
      </c>
      <c r="AA118" s="374">
        <v>17326656.5099268</v>
      </c>
      <c r="AB118" s="371">
        <v>0</v>
      </c>
      <c r="AC118" s="372">
        <v>0</v>
      </c>
      <c r="AD118" s="373">
        <v>0</v>
      </c>
      <c r="AE118" s="374">
        <v>0</v>
      </c>
      <c r="AF118" s="374">
        <f t="shared" si="26"/>
        <v>0</v>
      </c>
      <c r="AG118" s="374">
        <f t="shared" si="27"/>
        <v>0</v>
      </c>
      <c r="AH118" s="374">
        <f t="shared" si="28"/>
        <v>1</v>
      </c>
      <c r="AI118" s="374">
        <f t="shared" si="29"/>
        <v>0</v>
      </c>
      <c r="AJ118" s="375">
        <v>275372753.3469708</v>
      </c>
      <c r="AK118" s="376">
        <v>15350.883360000002</v>
      </c>
      <c r="AL118" s="377">
        <v>15350.883360000002</v>
      </c>
      <c r="AM118" s="373">
        <v>13884.354091474081</v>
      </c>
      <c r="AN118" s="374">
        <v>213137100.18715739</v>
      </c>
      <c r="AO118" s="378">
        <v>2235.9411599999999</v>
      </c>
      <c r="AP118" s="379">
        <v>2235.9411599999999</v>
      </c>
      <c r="AQ118" s="373">
        <v>20242.067611126229</v>
      </c>
      <c r="AR118" s="374">
        <v>45260072.135220006</v>
      </c>
      <c r="AS118" s="374">
        <f t="shared" si="22"/>
        <v>0.85445714046147137</v>
      </c>
      <c r="AT118" s="374">
        <f t="shared" si="36"/>
        <v>1910.5158898137051</v>
      </c>
      <c r="AU118" s="374">
        <f t="shared" si="23"/>
        <v>0.14554285953852866</v>
      </c>
      <c r="AV118" s="374">
        <f t="shared" si="37"/>
        <v>325.42527018629482</v>
      </c>
      <c r="AW118" s="380">
        <v>1150.20984</v>
      </c>
      <c r="AX118" s="381">
        <v>1150.20984</v>
      </c>
      <c r="AY118" s="373">
        <v>20910.083928195399</v>
      </c>
      <c r="AZ118" s="374">
        <v>24050984.289436202</v>
      </c>
      <c r="BA118" s="378">
        <v>11257.704959999997</v>
      </c>
      <c r="BB118" s="379">
        <v>11257.704959999997</v>
      </c>
      <c r="BC118" s="373">
        <v>14009.732853939515</v>
      </c>
      <c r="BD118" s="374">
        <v>157717439.03806978</v>
      </c>
      <c r="BE118" s="374">
        <f t="shared" si="30"/>
        <v>4.2964840477408154E-3</v>
      </c>
      <c r="BF118" s="374">
        <f t="shared" si="31"/>
        <v>48.368549774812642</v>
      </c>
      <c r="BG118" s="374">
        <f t="shared" si="32"/>
        <v>9.7247942351830388E-2</v>
      </c>
      <c r="BH118" s="374">
        <f t="shared" si="33"/>
        <v>1094.7886429639948</v>
      </c>
      <c r="BI118" s="374">
        <f t="shared" si="34"/>
        <v>0.89845557360042883</v>
      </c>
      <c r="BJ118" s="374">
        <f t="shared" si="35"/>
        <v>10114.547767261191</v>
      </c>
      <c r="BK118" s="375">
        <v>440165595.64988339</v>
      </c>
      <c r="BL118" s="382">
        <v>715538348.99685419</v>
      </c>
      <c r="BM118" s="383">
        <v>0.19</v>
      </c>
      <c r="BN118" s="382">
        <v>135952286.30940229</v>
      </c>
      <c r="BO118" s="395"/>
      <c r="BP118" s="395"/>
      <c r="BS118" s="408">
        <v>11253</v>
      </c>
      <c r="BT118" s="400" t="s">
        <v>1446</v>
      </c>
      <c r="BU118" s="400">
        <v>0.90093707505412679</v>
      </c>
      <c r="BV118" s="400">
        <v>9.9062924945873113E-2</v>
      </c>
      <c r="BW118" s="400">
        <v>0</v>
      </c>
      <c r="BX118" s="400">
        <v>1</v>
      </c>
      <c r="BY118" s="407">
        <v>11253</v>
      </c>
      <c r="BZ118" s="406" t="s">
        <v>1446</v>
      </c>
      <c r="CA118" s="406">
        <v>0.84448459564974665</v>
      </c>
      <c r="CB118" s="406">
        <v>0.15551540435025341</v>
      </c>
      <c r="CC118" s="406">
        <v>0.16046624284252467</v>
      </c>
      <c r="CD118" s="406">
        <v>1.0887103602263299E-2</v>
      </c>
      <c r="CE118" s="406">
        <v>0.82864665355521205</v>
      </c>
    </row>
    <row r="119" spans="1:83" x14ac:dyDescent="0.35">
      <c r="A119" s="365">
        <v>2</v>
      </c>
      <c r="B119" s="366" t="s">
        <v>1263</v>
      </c>
      <c r="C119" s="411">
        <v>11238</v>
      </c>
      <c r="D119" s="367" t="s">
        <v>1436</v>
      </c>
      <c r="E119" s="368" t="s">
        <v>2438</v>
      </c>
      <c r="F119" s="369">
        <v>6</v>
      </c>
      <c r="G119" s="370" t="s">
        <v>6307</v>
      </c>
      <c r="H119" s="371">
        <v>74924.399999999994</v>
      </c>
      <c r="I119" s="372">
        <v>74924.399999999994</v>
      </c>
      <c r="J119" s="373">
        <v>520.89177468210357</v>
      </c>
      <c r="K119" s="374">
        <v>39027503.682991795</v>
      </c>
      <c r="L119" s="371">
        <v>32934</v>
      </c>
      <c r="M119" s="372">
        <v>32934</v>
      </c>
      <c r="N119" s="373">
        <v>315.23028167006737</v>
      </c>
      <c r="O119" s="374">
        <v>10381794.096522</v>
      </c>
      <c r="P119" s="374">
        <f t="shared" si="20"/>
        <v>0.89214668623939353</v>
      </c>
      <c r="Q119" s="402">
        <f t="shared" si="24"/>
        <v>29381.958964608188</v>
      </c>
      <c r="R119" s="374">
        <f t="shared" si="21"/>
        <v>0.10785331376060656</v>
      </c>
      <c r="S119" s="401">
        <f t="shared" si="25"/>
        <v>3552.0410353918164</v>
      </c>
      <c r="T119" s="371">
        <v>11773.199999999999</v>
      </c>
      <c r="U119" s="372">
        <v>11773.199999999999</v>
      </c>
      <c r="V119" s="373">
        <v>187.8259394789012</v>
      </c>
      <c r="W119" s="374">
        <v>2211312.3506729994</v>
      </c>
      <c r="X119" s="371">
        <v>182.4</v>
      </c>
      <c r="Y119" s="372">
        <v>182.4</v>
      </c>
      <c r="Z119" s="373">
        <v>538.12524761513157</v>
      </c>
      <c r="AA119" s="374">
        <v>98154.045165000003</v>
      </c>
      <c r="AB119" s="371">
        <v>0</v>
      </c>
      <c r="AC119" s="372">
        <v>0</v>
      </c>
      <c r="AD119" s="373">
        <v>0</v>
      </c>
      <c r="AE119" s="374">
        <v>0</v>
      </c>
      <c r="AF119" s="374">
        <f t="shared" si="26"/>
        <v>0</v>
      </c>
      <c r="AG119" s="374">
        <f t="shared" si="27"/>
        <v>0</v>
      </c>
      <c r="AH119" s="374">
        <f t="shared" si="28"/>
        <v>1</v>
      </c>
      <c r="AI119" s="374">
        <f t="shared" si="29"/>
        <v>0</v>
      </c>
      <c r="AJ119" s="375">
        <v>51718764.175351791</v>
      </c>
      <c r="AK119" s="376">
        <v>1175.1064799999999</v>
      </c>
      <c r="AL119" s="377">
        <v>1175.1064799999999</v>
      </c>
      <c r="AM119" s="373">
        <v>16047.842397871384</v>
      </c>
      <c r="AN119" s="374">
        <v>18857923.591757398</v>
      </c>
      <c r="AO119" s="378">
        <v>108.90131999999997</v>
      </c>
      <c r="AP119" s="379">
        <v>108.90131999999997</v>
      </c>
      <c r="AQ119" s="373">
        <v>12453.380747181029</v>
      </c>
      <c r="AR119" s="374">
        <v>1356189.6018305998</v>
      </c>
      <c r="AS119" s="374">
        <f t="shared" si="22"/>
        <v>0.94522674328638701</v>
      </c>
      <c r="AT119" s="374">
        <f t="shared" si="36"/>
        <v>102.93644004318865</v>
      </c>
      <c r="AU119" s="374">
        <f t="shared" si="23"/>
        <v>5.477325671361296E-2</v>
      </c>
      <c r="AV119" s="374">
        <f t="shared" si="37"/>
        <v>5.9648799568113118</v>
      </c>
      <c r="AW119" s="380">
        <v>289.32036000000005</v>
      </c>
      <c r="AX119" s="381">
        <v>289.32036000000005</v>
      </c>
      <c r="AY119" s="373">
        <v>2782.1696269353461</v>
      </c>
      <c r="AZ119" s="374">
        <v>804938.3180460002</v>
      </c>
      <c r="BA119" s="378">
        <v>-138.55512000000007</v>
      </c>
      <c r="BB119" s="379">
        <v>-138.55512000000007</v>
      </c>
      <c r="BC119" s="373">
        <v>-11088.566628050981</v>
      </c>
      <c r="BD119" s="374">
        <v>1536377.6797775999</v>
      </c>
      <c r="BE119" s="374">
        <f t="shared" si="30"/>
        <v>4.4258096743701257E-2</v>
      </c>
      <c r="BF119" s="374">
        <f t="shared" si="31"/>
        <v>-6.13218590529514</v>
      </c>
      <c r="BG119" s="374">
        <f t="shared" si="32"/>
        <v>2.3981480643110783E-2</v>
      </c>
      <c r="BH119" s="374">
        <f t="shared" si="33"/>
        <v>-3.3227569282838934</v>
      </c>
      <c r="BI119" s="374">
        <f t="shared" si="34"/>
        <v>0.93176042261318792</v>
      </c>
      <c r="BJ119" s="374">
        <f t="shared" si="35"/>
        <v>-129.10017716642105</v>
      </c>
      <c r="BK119" s="375">
        <v>22555429.191411596</v>
      </c>
      <c r="BL119" s="382">
        <v>74274193.366763383</v>
      </c>
      <c r="BM119" s="383">
        <v>0.4</v>
      </c>
      <c r="BN119" s="382">
        <v>29709677.346705355</v>
      </c>
      <c r="BO119" s="395"/>
      <c r="BP119" s="395"/>
      <c r="BS119" s="408">
        <v>11254</v>
      </c>
      <c r="BT119" s="400" t="s">
        <v>1447</v>
      </c>
      <c r="BU119" s="400">
        <v>0.8642638742363381</v>
      </c>
      <c r="BV119" s="400">
        <v>0.13573612576366187</v>
      </c>
      <c r="BW119" s="400">
        <v>0</v>
      </c>
      <c r="BX119" s="400">
        <v>1</v>
      </c>
      <c r="BY119" s="407">
        <v>11254</v>
      </c>
      <c r="BZ119" s="406" t="s">
        <v>1447</v>
      </c>
      <c r="CA119" s="406">
        <v>0.87100098533891213</v>
      </c>
      <c r="CB119" s="406">
        <v>0.12899901466108785</v>
      </c>
      <c r="CC119" s="406">
        <v>8.1199616619009179E-2</v>
      </c>
      <c r="CD119" s="406">
        <v>3.749497906119381E-3</v>
      </c>
      <c r="CE119" s="406">
        <v>0.91505088547487146</v>
      </c>
    </row>
    <row r="120" spans="1:83" x14ac:dyDescent="0.35">
      <c r="A120" s="365">
        <v>2</v>
      </c>
      <c r="B120" s="366" t="s">
        <v>1263</v>
      </c>
      <c r="C120" s="411">
        <v>11239</v>
      </c>
      <c r="D120" s="367" t="s">
        <v>1437</v>
      </c>
      <c r="E120" s="368" t="s">
        <v>2438</v>
      </c>
      <c r="F120" s="369">
        <v>5</v>
      </c>
      <c r="G120" s="370" t="s">
        <v>2469</v>
      </c>
      <c r="H120" s="371">
        <v>67572</v>
      </c>
      <c r="I120" s="372">
        <v>67572</v>
      </c>
      <c r="J120" s="373">
        <v>412.02870878165515</v>
      </c>
      <c r="K120" s="374">
        <v>27841603.909794003</v>
      </c>
      <c r="L120" s="371">
        <v>4462.8</v>
      </c>
      <c r="M120" s="372">
        <v>4462.8</v>
      </c>
      <c r="N120" s="373">
        <v>1342.8319410949182</v>
      </c>
      <c r="O120" s="374">
        <v>5992790.3867184008</v>
      </c>
      <c r="P120" s="374">
        <f t="shared" si="20"/>
        <v>0.87994570249276305</v>
      </c>
      <c r="Q120" s="402">
        <f t="shared" si="24"/>
        <v>3927.0216810847032</v>
      </c>
      <c r="R120" s="374">
        <f t="shared" si="21"/>
        <v>0.12005429750723688</v>
      </c>
      <c r="S120" s="401">
        <f t="shared" si="25"/>
        <v>535.77831891529672</v>
      </c>
      <c r="T120" s="371">
        <v>21510</v>
      </c>
      <c r="U120" s="372">
        <v>21510</v>
      </c>
      <c r="V120" s="373">
        <v>84.906425137071139</v>
      </c>
      <c r="W120" s="374">
        <v>1826337.2046984001</v>
      </c>
      <c r="X120" s="371">
        <v>5402.4</v>
      </c>
      <c r="Y120" s="372">
        <v>5402.4</v>
      </c>
      <c r="Z120" s="373">
        <v>12.330712269546868</v>
      </c>
      <c r="AA120" s="374">
        <v>66615.439964999998</v>
      </c>
      <c r="AB120" s="371">
        <v>0</v>
      </c>
      <c r="AC120" s="372">
        <v>0</v>
      </c>
      <c r="AD120" s="373">
        <v>0</v>
      </c>
      <c r="AE120" s="374">
        <v>0</v>
      </c>
      <c r="AF120" s="374">
        <f t="shared" si="26"/>
        <v>0</v>
      </c>
      <c r="AG120" s="374">
        <f t="shared" si="27"/>
        <v>0</v>
      </c>
      <c r="AH120" s="374">
        <f t="shared" si="28"/>
        <v>1</v>
      </c>
      <c r="AI120" s="374">
        <f t="shared" si="29"/>
        <v>0</v>
      </c>
      <c r="AJ120" s="375">
        <v>35727346.941175804</v>
      </c>
      <c r="AK120" s="376">
        <v>886.02755999999999</v>
      </c>
      <c r="AL120" s="377">
        <v>886.02755999999999</v>
      </c>
      <c r="AM120" s="373">
        <v>16728.940904731222</v>
      </c>
      <c r="AN120" s="374">
        <v>14822302.691203197</v>
      </c>
      <c r="AO120" s="378">
        <v>68.101439999999997</v>
      </c>
      <c r="AP120" s="379">
        <v>68.101439999999997</v>
      </c>
      <c r="AQ120" s="373">
        <v>18841.85939628589</v>
      </c>
      <c r="AR120" s="374">
        <v>1283157.7571645998</v>
      </c>
      <c r="AS120" s="374">
        <f t="shared" si="22"/>
        <v>0.80529186967199151</v>
      </c>
      <c r="AT120" s="374">
        <f t="shared" si="36"/>
        <v>54.841535944954948</v>
      </c>
      <c r="AU120" s="374">
        <f t="shared" si="23"/>
        <v>0.19470813032800849</v>
      </c>
      <c r="AV120" s="374">
        <f t="shared" si="37"/>
        <v>13.25990405504505</v>
      </c>
      <c r="AW120" s="380">
        <v>36.703800000000001</v>
      </c>
      <c r="AX120" s="381">
        <v>36.703800000000001</v>
      </c>
      <c r="AY120" s="373">
        <v>10737.703207706014</v>
      </c>
      <c r="AZ120" s="374">
        <v>394114.51099500002</v>
      </c>
      <c r="BA120" s="378">
        <v>42.145800000000001</v>
      </c>
      <c r="BB120" s="379">
        <v>42.145800000000001</v>
      </c>
      <c r="BC120" s="373">
        <v>19209.136920789257</v>
      </c>
      <c r="BD120" s="374">
        <v>809584.44283619989</v>
      </c>
      <c r="BE120" s="374">
        <f t="shared" si="30"/>
        <v>0.20527826659284271</v>
      </c>
      <c r="BF120" s="374">
        <f t="shared" si="31"/>
        <v>8.6516167681686298</v>
      </c>
      <c r="BG120" s="374">
        <f t="shared" si="32"/>
        <v>1.8089247856050098E-2</v>
      </c>
      <c r="BH120" s="374">
        <f t="shared" si="33"/>
        <v>0.7623858222915163</v>
      </c>
      <c r="BI120" s="374">
        <f t="shared" si="34"/>
        <v>0.7766324855511072</v>
      </c>
      <c r="BJ120" s="374">
        <f t="shared" si="35"/>
        <v>32.731797409539858</v>
      </c>
      <c r="BK120" s="375">
        <v>17309159.402198996</v>
      </c>
      <c r="BL120" s="382">
        <v>53036506.343374804</v>
      </c>
      <c r="BM120" s="383">
        <v>0.47</v>
      </c>
      <c r="BN120" s="382">
        <v>24927157.981386155</v>
      </c>
      <c r="BO120" s="395"/>
      <c r="BP120" s="395"/>
      <c r="BS120" s="408">
        <v>11255</v>
      </c>
      <c r="BT120" s="400" t="s">
        <v>1448</v>
      </c>
      <c r="BU120" s="400">
        <v>0.91540224784930413</v>
      </c>
      <c r="BV120" s="400">
        <v>8.4597752150695898E-2</v>
      </c>
      <c r="BW120" s="400">
        <v>0</v>
      </c>
      <c r="BX120" s="400">
        <v>1</v>
      </c>
      <c r="BY120" s="407">
        <v>11255</v>
      </c>
      <c r="BZ120" s="406" t="s">
        <v>1448</v>
      </c>
      <c r="CA120" s="406">
        <v>0.92796502121519375</v>
      </c>
      <c r="CB120" s="406">
        <v>7.2034978784806275E-2</v>
      </c>
      <c r="CC120" s="406">
        <v>5.5588773789597284E-2</v>
      </c>
      <c r="CD120" s="406">
        <v>6.8597886166092952E-3</v>
      </c>
      <c r="CE120" s="406">
        <v>0.93755143759379345</v>
      </c>
    </row>
    <row r="121" spans="1:83" x14ac:dyDescent="0.35">
      <c r="A121" s="365">
        <v>2</v>
      </c>
      <c r="B121" s="366" t="s">
        <v>1263</v>
      </c>
      <c r="C121" s="411">
        <v>11240</v>
      </c>
      <c r="D121" s="367" t="s">
        <v>1438</v>
      </c>
      <c r="E121" s="368" t="s">
        <v>2438</v>
      </c>
      <c r="F121" s="369">
        <v>9</v>
      </c>
      <c r="G121" s="370" t="s">
        <v>2511</v>
      </c>
      <c r="H121" s="371">
        <v>124107.59999999999</v>
      </c>
      <c r="I121" s="372">
        <v>124107.59999999999</v>
      </c>
      <c r="J121" s="373">
        <v>416.04197155203377</v>
      </c>
      <c r="K121" s="374">
        <v>51633970.588591181</v>
      </c>
      <c r="L121" s="371">
        <v>21711.599999999999</v>
      </c>
      <c r="M121" s="372">
        <v>21711.599999999999</v>
      </c>
      <c r="N121" s="373">
        <v>604.22096802147246</v>
      </c>
      <c r="O121" s="374">
        <v>13118603.969295001</v>
      </c>
      <c r="P121" s="374">
        <f t="shared" si="20"/>
        <v>0.87744240261668616</v>
      </c>
      <c r="Q121" s="402">
        <f t="shared" si="24"/>
        <v>19050.678468652441</v>
      </c>
      <c r="R121" s="374">
        <f t="shared" si="21"/>
        <v>0.12255759738331388</v>
      </c>
      <c r="S121" s="401">
        <f t="shared" si="25"/>
        <v>2660.9215313475574</v>
      </c>
      <c r="T121" s="371">
        <v>7606.7999999999993</v>
      </c>
      <c r="U121" s="372">
        <v>7606.7999999999993</v>
      </c>
      <c r="V121" s="373">
        <v>261.86479406160277</v>
      </c>
      <c r="W121" s="374">
        <v>1991953.1154677998</v>
      </c>
      <c r="X121" s="371">
        <v>12429.6</v>
      </c>
      <c r="Y121" s="372">
        <v>12429.6</v>
      </c>
      <c r="Z121" s="373">
        <v>88.367261673827002</v>
      </c>
      <c r="AA121" s="374">
        <v>1098369.7157010001</v>
      </c>
      <c r="AB121" s="371">
        <v>0</v>
      </c>
      <c r="AC121" s="372">
        <v>0</v>
      </c>
      <c r="AD121" s="373">
        <v>0</v>
      </c>
      <c r="AE121" s="374">
        <v>0</v>
      </c>
      <c r="AF121" s="374">
        <f t="shared" si="26"/>
        <v>0</v>
      </c>
      <c r="AG121" s="374">
        <f t="shared" si="27"/>
        <v>0</v>
      </c>
      <c r="AH121" s="374">
        <f t="shared" si="28"/>
        <v>1</v>
      </c>
      <c r="AI121" s="374">
        <f t="shared" si="29"/>
        <v>0</v>
      </c>
      <c r="AJ121" s="375">
        <v>67842897.389054984</v>
      </c>
      <c r="AK121" s="376">
        <v>4548.5725199999997</v>
      </c>
      <c r="AL121" s="377">
        <v>4548.5725199999997</v>
      </c>
      <c r="AM121" s="373">
        <v>11757.394726648263</v>
      </c>
      <c r="AN121" s="374">
        <v>53479362.5604252</v>
      </c>
      <c r="AO121" s="378">
        <v>355.89527999999996</v>
      </c>
      <c r="AP121" s="379">
        <v>355.89527999999996</v>
      </c>
      <c r="AQ121" s="373">
        <v>19026.862518150287</v>
      </c>
      <c r="AR121" s="374">
        <v>6771570.5634186007</v>
      </c>
      <c r="AS121" s="374">
        <f t="shared" si="22"/>
        <v>0.93109403477215802</v>
      </c>
      <c r="AT121" s="374">
        <f t="shared" si="36"/>
        <v>331.37197221156686</v>
      </c>
      <c r="AU121" s="374">
        <f t="shared" si="23"/>
        <v>6.8905965227841925E-2</v>
      </c>
      <c r="AV121" s="374">
        <f t="shared" si="37"/>
        <v>24.523307788433062</v>
      </c>
      <c r="AW121" s="380">
        <v>164.78819999999999</v>
      </c>
      <c r="AX121" s="381">
        <v>164.78819999999999</v>
      </c>
      <c r="AY121" s="373">
        <v>5443.3890763707586</v>
      </c>
      <c r="AZ121" s="374">
        <v>897006.28779479978</v>
      </c>
      <c r="BA121" s="378">
        <v>1320.8903999999995</v>
      </c>
      <c r="BB121" s="379">
        <v>1320.8903999999995</v>
      </c>
      <c r="BC121" s="373">
        <v>11582.625132420681</v>
      </c>
      <c r="BD121" s="374">
        <v>15299378.344213201</v>
      </c>
      <c r="BE121" s="374">
        <f t="shared" si="30"/>
        <v>5.0979342823607122E-3</v>
      </c>
      <c r="BF121" s="374">
        <f t="shared" si="31"/>
        <v>6.7338124534011516</v>
      </c>
      <c r="BG121" s="374">
        <f t="shared" si="32"/>
        <v>0.2046750933717035</v>
      </c>
      <c r="BH121" s="374">
        <f t="shared" si="33"/>
        <v>270.35336595378669</v>
      </c>
      <c r="BI121" s="374">
        <f t="shared" si="34"/>
        <v>0.79022697234593575</v>
      </c>
      <c r="BJ121" s="374">
        <f t="shared" si="35"/>
        <v>1043.8032215928117</v>
      </c>
      <c r="BK121" s="375">
        <v>76447317.755851805</v>
      </c>
      <c r="BL121" s="382">
        <v>144290215.14490679</v>
      </c>
      <c r="BM121" s="383">
        <v>0.44</v>
      </c>
      <c r="BN121" s="382">
        <v>63487694.663758986</v>
      </c>
      <c r="BO121" s="395"/>
      <c r="BP121" s="395"/>
      <c r="BS121" s="408">
        <v>11256</v>
      </c>
      <c r="BT121" s="400" t="s">
        <v>1449</v>
      </c>
      <c r="BU121" s="400">
        <v>0.9110994981510887</v>
      </c>
      <c r="BV121" s="400">
        <v>8.8900501848911337E-2</v>
      </c>
      <c r="BW121" s="400">
        <v>4.0085120744070427E-3</v>
      </c>
      <c r="BX121" s="400">
        <v>0.995991487925593</v>
      </c>
      <c r="BY121" s="407">
        <v>11256</v>
      </c>
      <c r="BZ121" s="406" t="s">
        <v>1449</v>
      </c>
      <c r="CA121" s="406">
        <v>0.93434985508540203</v>
      </c>
      <c r="CB121" s="406">
        <v>6.5650144914597933E-2</v>
      </c>
      <c r="CC121" s="406">
        <v>1.583144319595264E-2</v>
      </c>
      <c r="CD121" s="406">
        <v>8.6099392805127115E-2</v>
      </c>
      <c r="CE121" s="406">
        <v>0.89806916399892023</v>
      </c>
    </row>
    <row r="122" spans="1:83" x14ac:dyDescent="0.35">
      <c r="A122" s="365">
        <v>2</v>
      </c>
      <c r="B122" s="366" t="s">
        <v>1263</v>
      </c>
      <c r="C122" s="411">
        <v>11241</v>
      </c>
      <c r="D122" s="367" t="s">
        <v>1439</v>
      </c>
      <c r="E122" s="368" t="s">
        <v>2438</v>
      </c>
      <c r="F122" s="369">
        <v>12</v>
      </c>
      <c r="G122" s="370" t="s">
        <v>6311</v>
      </c>
      <c r="H122" s="371">
        <v>79450.8</v>
      </c>
      <c r="I122" s="372">
        <v>79450.8</v>
      </c>
      <c r="J122" s="373">
        <v>467.46114033825467</v>
      </c>
      <c r="K122" s="374">
        <v>37140161.568786606</v>
      </c>
      <c r="L122" s="371">
        <v>11682</v>
      </c>
      <c r="M122" s="372">
        <v>11682</v>
      </c>
      <c r="N122" s="373">
        <v>488.39632581920904</v>
      </c>
      <c r="O122" s="374">
        <v>5705445.8782200003</v>
      </c>
      <c r="P122" s="374">
        <f t="shared" si="20"/>
        <v>0.88243490617962606</v>
      </c>
      <c r="Q122" s="402">
        <f t="shared" si="24"/>
        <v>10308.604573990391</v>
      </c>
      <c r="R122" s="374">
        <f t="shared" si="21"/>
        <v>0.11756509382037393</v>
      </c>
      <c r="S122" s="401">
        <f t="shared" si="25"/>
        <v>1373.3954260096082</v>
      </c>
      <c r="T122" s="371">
        <v>6427.2</v>
      </c>
      <c r="U122" s="372">
        <v>6427.2</v>
      </c>
      <c r="V122" s="373">
        <v>247.362999626587</v>
      </c>
      <c r="W122" s="374">
        <v>1589851.4711999998</v>
      </c>
      <c r="X122" s="371">
        <v>18441.599999999999</v>
      </c>
      <c r="Y122" s="372">
        <v>18441.599999999999</v>
      </c>
      <c r="Z122" s="373">
        <v>126.49455288095393</v>
      </c>
      <c r="AA122" s="374">
        <v>2332761.9464094001</v>
      </c>
      <c r="AB122" s="371">
        <v>0</v>
      </c>
      <c r="AC122" s="372">
        <v>0</v>
      </c>
      <c r="AD122" s="373">
        <v>0</v>
      </c>
      <c r="AE122" s="374">
        <v>0</v>
      </c>
      <c r="AF122" s="374">
        <f t="shared" si="26"/>
        <v>0</v>
      </c>
      <c r="AG122" s="374">
        <f t="shared" si="27"/>
        <v>0</v>
      </c>
      <c r="AH122" s="374">
        <f t="shared" si="28"/>
        <v>1</v>
      </c>
      <c r="AI122" s="374">
        <f t="shared" si="29"/>
        <v>0</v>
      </c>
      <c r="AJ122" s="375">
        <v>46768220.864615999</v>
      </c>
      <c r="AK122" s="376">
        <v>2858.0276399999998</v>
      </c>
      <c r="AL122" s="377">
        <v>2858.0276399999998</v>
      </c>
      <c r="AM122" s="373">
        <v>16250.708579554464</v>
      </c>
      <c r="AN122" s="374">
        <v>46444974.289951794</v>
      </c>
      <c r="AO122" s="378">
        <v>112.72836000000001</v>
      </c>
      <c r="AP122" s="379">
        <v>112.72836000000001</v>
      </c>
      <c r="AQ122" s="373">
        <v>22546.721179190401</v>
      </c>
      <c r="AR122" s="374">
        <v>2541654.9019074002</v>
      </c>
      <c r="AS122" s="374">
        <f t="shared" si="22"/>
        <v>0.86190409799670442</v>
      </c>
      <c r="AT122" s="374">
        <f t="shared" si="36"/>
        <v>97.161035444447776</v>
      </c>
      <c r="AU122" s="374">
        <f t="shared" si="23"/>
        <v>0.13809590200329552</v>
      </c>
      <c r="AV122" s="374">
        <f t="shared" si="37"/>
        <v>15.56732455555222</v>
      </c>
      <c r="AW122" s="380">
        <v>148.0284</v>
      </c>
      <c r="AX122" s="381">
        <v>148.0284</v>
      </c>
      <c r="AY122" s="373">
        <v>8406.3394976815252</v>
      </c>
      <c r="AZ122" s="374">
        <v>1244376.9856985998</v>
      </c>
      <c r="BA122" s="378">
        <v>1571.1292800000006</v>
      </c>
      <c r="BB122" s="379">
        <v>1571.1292800000006</v>
      </c>
      <c r="BC122" s="373">
        <v>9657.223122473024</v>
      </c>
      <c r="BD122" s="374">
        <v>15172746.011210399</v>
      </c>
      <c r="BE122" s="374">
        <f t="shared" si="30"/>
        <v>0</v>
      </c>
      <c r="BF122" s="374">
        <f t="shared" si="31"/>
        <v>0</v>
      </c>
      <c r="BG122" s="374">
        <f t="shared" si="32"/>
        <v>0.41009936727736207</v>
      </c>
      <c r="BH122" s="374">
        <f t="shared" si="33"/>
        <v>644.31912363893764</v>
      </c>
      <c r="BI122" s="374">
        <f t="shared" si="34"/>
        <v>0.58990063272263782</v>
      </c>
      <c r="BJ122" s="374">
        <f t="shared" si="35"/>
        <v>926.8101563610627</v>
      </c>
      <c r="BK122" s="375">
        <v>65403752.188768193</v>
      </c>
      <c r="BL122" s="382">
        <v>112171973.05338418</v>
      </c>
      <c r="BM122" s="383">
        <v>0.48</v>
      </c>
      <c r="BN122" s="382">
        <v>53842547.065624408</v>
      </c>
      <c r="BO122" s="395"/>
      <c r="BP122" s="395"/>
      <c r="BS122" s="408">
        <v>11257</v>
      </c>
      <c r="BT122" s="400" t="s">
        <v>1450</v>
      </c>
      <c r="BU122" s="400">
        <v>0.87037840239280262</v>
      </c>
      <c r="BV122" s="400">
        <v>0.1296215976071973</v>
      </c>
      <c r="BW122" s="400">
        <v>0</v>
      </c>
      <c r="BX122" s="400">
        <v>1</v>
      </c>
      <c r="BY122" s="407">
        <v>11257</v>
      </c>
      <c r="BZ122" s="406" t="s">
        <v>1450</v>
      </c>
      <c r="CA122" s="406">
        <v>0.85455679678885377</v>
      </c>
      <c r="CB122" s="406">
        <v>0.14544320321114634</v>
      </c>
      <c r="CC122" s="406">
        <v>0.16526559143079914</v>
      </c>
      <c r="CD122" s="406">
        <v>4.5716250770336017E-2</v>
      </c>
      <c r="CE122" s="406">
        <v>0.78901815779886486</v>
      </c>
    </row>
    <row r="123" spans="1:83" x14ac:dyDescent="0.35">
      <c r="A123" s="365">
        <v>2</v>
      </c>
      <c r="B123" s="366" t="s">
        <v>1263</v>
      </c>
      <c r="C123" s="411">
        <v>11242</v>
      </c>
      <c r="D123" s="367" t="s">
        <v>1440</v>
      </c>
      <c r="E123" s="368" t="s">
        <v>2438</v>
      </c>
      <c r="F123" s="369">
        <v>9</v>
      </c>
      <c r="G123" s="370" t="s">
        <v>2511</v>
      </c>
      <c r="H123" s="371">
        <v>92371.199999999997</v>
      </c>
      <c r="I123" s="372">
        <v>92371.199999999997</v>
      </c>
      <c r="J123" s="373">
        <v>391.1107141818099</v>
      </c>
      <c r="K123" s="374">
        <v>36127366.001830794</v>
      </c>
      <c r="L123" s="371">
        <v>6315.5999999999995</v>
      </c>
      <c r="M123" s="372">
        <v>6315.5999999999995</v>
      </c>
      <c r="N123" s="373">
        <v>573.947518565932</v>
      </c>
      <c r="O123" s="374">
        <v>3624822.9482549997</v>
      </c>
      <c r="P123" s="374">
        <f t="shared" si="20"/>
        <v>0.8163500931510409</v>
      </c>
      <c r="Q123" s="402">
        <f t="shared" si="24"/>
        <v>5155.7406483047134</v>
      </c>
      <c r="R123" s="374">
        <f t="shared" si="21"/>
        <v>0.1836499068489591</v>
      </c>
      <c r="S123" s="401">
        <f t="shared" si="25"/>
        <v>1159.859351695286</v>
      </c>
      <c r="T123" s="371">
        <v>5470.8</v>
      </c>
      <c r="U123" s="372">
        <v>5470.8</v>
      </c>
      <c r="V123" s="373">
        <v>164.00350715968415</v>
      </c>
      <c r="W123" s="374">
        <v>897230.3869692001</v>
      </c>
      <c r="X123" s="371">
        <v>15715.199999999999</v>
      </c>
      <c r="Y123" s="372">
        <v>15715.199999999999</v>
      </c>
      <c r="Z123" s="373">
        <v>152.10296836614233</v>
      </c>
      <c r="AA123" s="374">
        <v>2390328.5684675998</v>
      </c>
      <c r="AB123" s="371">
        <v>8413.1999999999989</v>
      </c>
      <c r="AC123" s="372">
        <v>8413.1999999999989</v>
      </c>
      <c r="AD123" s="373">
        <v>1175.8573634588504</v>
      </c>
      <c r="AE123" s="374">
        <v>9892723.1702519991</v>
      </c>
      <c r="AF123" s="374">
        <f t="shared" si="26"/>
        <v>0</v>
      </c>
      <c r="AG123" s="374">
        <f t="shared" si="27"/>
        <v>0</v>
      </c>
      <c r="AH123" s="374">
        <f t="shared" si="28"/>
        <v>1</v>
      </c>
      <c r="AI123" s="374">
        <f t="shared" si="29"/>
        <v>8413.1999999999989</v>
      </c>
      <c r="AJ123" s="375">
        <v>52932471.075774595</v>
      </c>
      <c r="AK123" s="376">
        <v>2032.7379599999999</v>
      </c>
      <c r="AL123" s="377">
        <v>2032.7379599999999</v>
      </c>
      <c r="AM123" s="373">
        <v>13530.901975773109</v>
      </c>
      <c r="AN123" s="374">
        <v>27504778.079193</v>
      </c>
      <c r="AO123" s="378">
        <v>74.936640000000011</v>
      </c>
      <c r="AP123" s="379">
        <v>74.936640000000011</v>
      </c>
      <c r="AQ123" s="373">
        <v>19209.639213023162</v>
      </c>
      <c r="AR123" s="374">
        <v>1439505.8182362001</v>
      </c>
      <c r="AS123" s="374">
        <f t="shared" si="22"/>
        <v>0.87032760346733706</v>
      </c>
      <c r="AT123" s="374">
        <f t="shared" si="36"/>
        <v>65.219426303094593</v>
      </c>
      <c r="AU123" s="374">
        <f t="shared" si="23"/>
        <v>0.12967239653266296</v>
      </c>
      <c r="AV123" s="374">
        <f t="shared" si="37"/>
        <v>9.7172136969054144</v>
      </c>
      <c r="AW123" s="380">
        <v>82.98048</v>
      </c>
      <c r="AX123" s="381">
        <v>82.98048</v>
      </c>
      <c r="AY123" s="373">
        <v>9677.2747775211719</v>
      </c>
      <c r="AZ123" s="374">
        <v>803024.90613060002</v>
      </c>
      <c r="BA123" s="378">
        <v>926.12927999999965</v>
      </c>
      <c r="BB123" s="379">
        <v>926.12927999999965</v>
      </c>
      <c r="BC123" s="373">
        <v>14109.59636653276</v>
      </c>
      <c r="BD123" s="374">
        <v>13067310.324027596</v>
      </c>
      <c r="BE123" s="374">
        <f t="shared" si="30"/>
        <v>0</v>
      </c>
      <c r="BF123" s="374">
        <f t="shared" si="31"/>
        <v>0</v>
      </c>
      <c r="BG123" s="374">
        <f t="shared" si="32"/>
        <v>0.18153159390668333</v>
      </c>
      <c r="BH123" s="374">
        <f t="shared" si="33"/>
        <v>168.12172436204895</v>
      </c>
      <c r="BI123" s="374">
        <f t="shared" si="34"/>
        <v>0.81846840609331672</v>
      </c>
      <c r="BJ123" s="374">
        <f t="shared" si="35"/>
        <v>758.00755563795076</v>
      </c>
      <c r="BK123" s="375">
        <v>42814619.127587393</v>
      </c>
      <c r="BL123" s="382">
        <v>95747090.203361988</v>
      </c>
      <c r="BM123" s="383">
        <v>0.47</v>
      </c>
      <c r="BN123" s="382">
        <v>45001132.395580135</v>
      </c>
      <c r="BO123" s="395"/>
      <c r="BP123" s="395"/>
      <c r="BS123" s="408">
        <v>11455</v>
      </c>
      <c r="BT123" s="400" t="s">
        <v>1451</v>
      </c>
      <c r="BU123" s="400">
        <v>0.89388595344069588</v>
      </c>
      <c r="BV123" s="400">
        <v>0.10611404655930408</v>
      </c>
      <c r="BW123" s="400">
        <v>0</v>
      </c>
      <c r="BX123" s="400">
        <v>1</v>
      </c>
      <c r="BY123" s="407">
        <v>11455</v>
      </c>
      <c r="BZ123" s="406" t="s">
        <v>1451</v>
      </c>
      <c r="CA123" s="406">
        <v>0.91400209710186853</v>
      </c>
      <c r="CB123" s="406">
        <v>8.5997902898131487E-2</v>
      </c>
      <c r="CC123" s="406">
        <v>5.494112034167018E-3</v>
      </c>
      <c r="CD123" s="406">
        <v>0.13053743595203668</v>
      </c>
      <c r="CE123" s="406">
        <v>0.86396845201379635</v>
      </c>
    </row>
    <row r="124" spans="1:83" x14ac:dyDescent="0.35">
      <c r="A124" s="365">
        <v>2</v>
      </c>
      <c r="B124" s="366" t="s">
        <v>1263</v>
      </c>
      <c r="C124" s="411">
        <v>11243</v>
      </c>
      <c r="D124" s="367" t="s">
        <v>1441</v>
      </c>
      <c r="E124" s="368" t="s">
        <v>2438</v>
      </c>
      <c r="F124" s="369">
        <v>12</v>
      </c>
      <c r="G124" s="370" t="s">
        <v>6311</v>
      </c>
      <c r="H124" s="371">
        <v>64974</v>
      </c>
      <c r="I124" s="372">
        <v>64974</v>
      </c>
      <c r="J124" s="373">
        <v>406.47096987607353</v>
      </c>
      <c r="K124" s="374">
        <v>26410044.796728</v>
      </c>
      <c r="L124" s="371">
        <v>11866.8</v>
      </c>
      <c r="M124" s="372">
        <v>11866.8</v>
      </c>
      <c r="N124" s="373">
        <v>594.6875197289919</v>
      </c>
      <c r="O124" s="374">
        <v>7057037.8591200011</v>
      </c>
      <c r="P124" s="374">
        <f t="shared" si="20"/>
        <v>0.91524137680414996</v>
      </c>
      <c r="Q124" s="402">
        <f t="shared" si="24"/>
        <v>10860.986370259487</v>
      </c>
      <c r="R124" s="374">
        <f t="shared" si="21"/>
        <v>8.4758623195849994E-2</v>
      </c>
      <c r="S124" s="401">
        <f t="shared" si="25"/>
        <v>1005.8136297405126</v>
      </c>
      <c r="T124" s="371">
        <v>5532</v>
      </c>
      <c r="U124" s="372">
        <v>5532</v>
      </c>
      <c r="V124" s="373">
        <v>426.9930645553145</v>
      </c>
      <c r="W124" s="374">
        <v>2362125.6331199999</v>
      </c>
      <c r="X124" s="371">
        <v>31621.199999999997</v>
      </c>
      <c r="Y124" s="372">
        <v>31621.199999999997</v>
      </c>
      <c r="Z124" s="373">
        <v>52.854861470892949</v>
      </c>
      <c r="AA124" s="374">
        <v>1671334.1455434</v>
      </c>
      <c r="AB124" s="371">
        <v>0</v>
      </c>
      <c r="AC124" s="372">
        <v>0</v>
      </c>
      <c r="AD124" s="373">
        <v>0</v>
      </c>
      <c r="AE124" s="374">
        <v>0</v>
      </c>
      <c r="AF124" s="374">
        <f t="shared" si="26"/>
        <v>6.4321048512144547E-5</v>
      </c>
      <c r="AG124" s="374">
        <f t="shared" si="27"/>
        <v>0</v>
      </c>
      <c r="AH124" s="374">
        <f t="shared" si="28"/>
        <v>0.99993567895148783</v>
      </c>
      <c r="AI124" s="374">
        <f t="shared" si="29"/>
        <v>0</v>
      </c>
      <c r="AJ124" s="375">
        <v>37500542.434511393</v>
      </c>
      <c r="AK124" s="376">
        <v>1844.8060800000001</v>
      </c>
      <c r="AL124" s="377">
        <v>1844.8060800000001</v>
      </c>
      <c r="AM124" s="373">
        <v>8965.6818289323928</v>
      </c>
      <c r="AN124" s="374">
        <v>16539944.349359998</v>
      </c>
      <c r="AO124" s="378">
        <v>91.362960000000001</v>
      </c>
      <c r="AP124" s="379">
        <v>91.362960000000001</v>
      </c>
      <c r="AQ124" s="373">
        <v>16489.011537331975</v>
      </c>
      <c r="AR124" s="374">
        <v>1506484.9015247996</v>
      </c>
      <c r="AS124" s="374">
        <f t="shared" si="22"/>
        <v>0.91691798215958453</v>
      </c>
      <c r="AT124" s="374">
        <f t="shared" si="36"/>
        <v>83.772340927326837</v>
      </c>
      <c r="AU124" s="374">
        <f t="shared" si="23"/>
        <v>8.3082017840415495E-2</v>
      </c>
      <c r="AV124" s="374">
        <f t="shared" si="37"/>
        <v>7.5906190726731673</v>
      </c>
      <c r="AW124" s="380">
        <v>49.962239999999994</v>
      </c>
      <c r="AX124" s="381">
        <v>49.962239999999994</v>
      </c>
      <c r="AY124" s="373">
        <v>13831.012133963572</v>
      </c>
      <c r="AZ124" s="374">
        <v>691028.34768000001</v>
      </c>
      <c r="BA124" s="378">
        <v>1802.9973600000003</v>
      </c>
      <c r="BB124" s="379">
        <v>1802.9973600000003</v>
      </c>
      <c r="BC124" s="373">
        <v>11797.073238400082</v>
      </c>
      <c r="BD124" s="374">
        <v>21270091.904562004</v>
      </c>
      <c r="BE124" s="374">
        <f t="shared" si="30"/>
        <v>0</v>
      </c>
      <c r="BF124" s="374">
        <f t="shared" si="31"/>
        <v>0</v>
      </c>
      <c r="BG124" s="374">
        <f t="shared" si="32"/>
        <v>0.12825860078791293</v>
      </c>
      <c r="BH124" s="374">
        <f t="shared" si="33"/>
        <v>231.24991861790096</v>
      </c>
      <c r="BI124" s="374">
        <f t="shared" si="34"/>
        <v>0.87174139921208715</v>
      </c>
      <c r="BJ124" s="374">
        <f t="shared" si="35"/>
        <v>1571.7474413820994</v>
      </c>
      <c r="BK124" s="375">
        <v>40007549.5031268</v>
      </c>
      <c r="BL124" s="382">
        <v>77508091.937638193</v>
      </c>
      <c r="BM124" s="383">
        <v>0.32</v>
      </c>
      <c r="BN124" s="382">
        <v>24802589.420044221</v>
      </c>
      <c r="BO124" s="395"/>
      <c r="BP124" s="395"/>
      <c r="BS124" s="408">
        <v>10727</v>
      </c>
      <c r="BT124" s="400" t="s">
        <v>1452</v>
      </c>
      <c r="BU124" s="400">
        <v>0.90296221400332999</v>
      </c>
      <c r="BV124" s="400">
        <v>9.7037785996669984E-2</v>
      </c>
      <c r="BW124" s="400">
        <v>2.9196551317040007E-3</v>
      </c>
      <c r="BX124" s="400">
        <v>0.997080344868296</v>
      </c>
      <c r="BY124" s="407">
        <v>10727</v>
      </c>
      <c r="BZ124" s="406" t="s">
        <v>1452</v>
      </c>
      <c r="CA124" s="406">
        <v>0.88849381118435533</v>
      </c>
      <c r="CB124" s="406">
        <v>0.11150618881564468</v>
      </c>
      <c r="CC124" s="406">
        <v>6.5805139952458208E-2</v>
      </c>
      <c r="CD124" s="406">
        <v>5.5704799588642004E-3</v>
      </c>
      <c r="CE124" s="406">
        <v>0.92862438008867765</v>
      </c>
    </row>
    <row r="125" spans="1:83" x14ac:dyDescent="0.35">
      <c r="A125" s="365">
        <v>2</v>
      </c>
      <c r="B125" s="366" t="s">
        <v>1263</v>
      </c>
      <c r="C125" s="411">
        <v>27443</v>
      </c>
      <c r="D125" s="367" t="s">
        <v>1442</v>
      </c>
      <c r="E125" s="368" t="s">
        <v>2438</v>
      </c>
      <c r="F125" s="369">
        <v>4</v>
      </c>
      <c r="G125" s="370" t="s">
        <v>6315</v>
      </c>
      <c r="H125" s="371">
        <v>48441.599999999999</v>
      </c>
      <c r="I125" s="372">
        <v>48441.599999999999</v>
      </c>
      <c r="J125" s="373">
        <v>476.96325768689309</v>
      </c>
      <c r="K125" s="374">
        <v>23104863.343565401</v>
      </c>
      <c r="L125" s="371">
        <v>231.6</v>
      </c>
      <c r="M125" s="372">
        <v>231.6</v>
      </c>
      <c r="N125" s="373">
        <v>9944.5762225647668</v>
      </c>
      <c r="O125" s="374">
        <v>2303163.8531459998</v>
      </c>
      <c r="P125" s="374">
        <f t="shared" si="20"/>
        <v>0.85288413292342469</v>
      </c>
      <c r="Q125" s="402">
        <f t="shared" si="24"/>
        <v>197.52796518506514</v>
      </c>
      <c r="R125" s="374">
        <f t="shared" si="21"/>
        <v>0.14711586707657534</v>
      </c>
      <c r="S125" s="401">
        <f t="shared" si="25"/>
        <v>34.072034814934845</v>
      </c>
      <c r="T125" s="371">
        <v>5900.4</v>
      </c>
      <c r="U125" s="372">
        <v>5900.4</v>
      </c>
      <c r="V125" s="373">
        <v>182.88648448403498</v>
      </c>
      <c r="W125" s="374">
        <v>1079103.4130495999</v>
      </c>
      <c r="X125" s="371">
        <v>157.19999999999999</v>
      </c>
      <c r="Y125" s="372">
        <v>157.19999999999999</v>
      </c>
      <c r="Z125" s="373">
        <v>1253.3501766030533</v>
      </c>
      <c r="AA125" s="374">
        <v>197026.64776199998</v>
      </c>
      <c r="AB125" s="371">
        <v>0</v>
      </c>
      <c r="AC125" s="372">
        <v>0</v>
      </c>
      <c r="AD125" s="373">
        <v>0</v>
      </c>
      <c r="AE125" s="374">
        <v>0</v>
      </c>
      <c r="AF125" s="374">
        <f t="shared" si="26"/>
        <v>0</v>
      </c>
      <c r="AG125" s="374">
        <f t="shared" si="27"/>
        <v>0</v>
      </c>
      <c r="AH125" s="374">
        <f t="shared" si="28"/>
        <v>1</v>
      </c>
      <c r="AI125" s="374">
        <f t="shared" si="29"/>
        <v>0</v>
      </c>
      <c r="AJ125" s="375">
        <v>26684157.257523</v>
      </c>
      <c r="AK125" s="376">
        <v>475.09980000000002</v>
      </c>
      <c r="AL125" s="377">
        <v>475.09980000000002</v>
      </c>
      <c r="AM125" s="373">
        <v>12215.579529832678</v>
      </c>
      <c r="AN125" s="374">
        <v>5803619.3915075995</v>
      </c>
      <c r="AO125" s="378">
        <v>40.684800000000003</v>
      </c>
      <c r="AP125" s="379">
        <v>40.684800000000003</v>
      </c>
      <c r="AQ125" s="373">
        <v>17610.855140971562</v>
      </c>
      <c r="AR125" s="374">
        <v>716494.11923939991</v>
      </c>
      <c r="AS125" s="374">
        <f t="shared" si="22"/>
        <v>0.92239758602649191</v>
      </c>
      <c r="AT125" s="374">
        <f t="shared" si="36"/>
        <v>37.527561307970622</v>
      </c>
      <c r="AU125" s="374">
        <f t="shared" si="23"/>
        <v>7.7602413973508116E-2</v>
      </c>
      <c r="AV125" s="374">
        <f t="shared" si="37"/>
        <v>3.1572386920293831</v>
      </c>
      <c r="AW125" s="380">
        <v>37.513919999999999</v>
      </c>
      <c r="AX125" s="381">
        <v>37.513919999999999</v>
      </c>
      <c r="AY125" s="373">
        <v>9681.967768156459</v>
      </c>
      <c r="AZ125" s="374">
        <v>363208.56429719995</v>
      </c>
      <c r="BA125" s="378">
        <v>17.077079999999999</v>
      </c>
      <c r="BB125" s="379">
        <v>17.077079999999999</v>
      </c>
      <c r="BC125" s="373">
        <v>17321.969208307277</v>
      </c>
      <c r="BD125" s="374">
        <v>295808.65392780001</v>
      </c>
      <c r="BE125" s="374">
        <f t="shared" si="30"/>
        <v>4.5731379302839471E-2</v>
      </c>
      <c r="BF125" s="374">
        <f t="shared" si="31"/>
        <v>0.78095842286493378</v>
      </c>
      <c r="BG125" s="374">
        <f t="shared" si="32"/>
        <v>9.1047685239086604E-3</v>
      </c>
      <c r="BH125" s="374">
        <f t="shared" si="33"/>
        <v>0.1554828604642701</v>
      </c>
      <c r="BI125" s="374">
        <f t="shared" si="34"/>
        <v>0.94516385217325183</v>
      </c>
      <c r="BJ125" s="374">
        <f t="shared" si="35"/>
        <v>16.140638716670793</v>
      </c>
      <c r="BK125" s="375">
        <v>7179130.7289720001</v>
      </c>
      <c r="BL125" s="382">
        <v>33863287.986495003</v>
      </c>
      <c r="BM125" s="383">
        <v>0.66</v>
      </c>
      <c r="BN125" s="382">
        <v>22349770.071086705</v>
      </c>
      <c r="BO125" s="395"/>
      <c r="BP125" s="395"/>
      <c r="BS125" s="408">
        <v>11264</v>
      </c>
      <c r="BT125" s="400" t="s">
        <v>1453</v>
      </c>
      <c r="BU125" s="400">
        <v>0.87092676137739633</v>
      </c>
      <c r="BV125" s="400">
        <v>0.1290732386226037</v>
      </c>
      <c r="BW125" s="400">
        <v>0</v>
      </c>
      <c r="BX125" s="400">
        <v>1</v>
      </c>
      <c r="BY125" s="407">
        <v>11264</v>
      </c>
      <c r="BZ125" s="406" t="s">
        <v>1453</v>
      </c>
      <c r="CA125" s="406">
        <v>0.9357080501501801</v>
      </c>
      <c r="CB125" s="406">
        <v>6.4291949849819868E-2</v>
      </c>
      <c r="CC125" s="406">
        <v>2.6446346230991062E-2</v>
      </c>
      <c r="CD125" s="406">
        <v>4.28484481932392E-2</v>
      </c>
      <c r="CE125" s="406">
        <v>0.93070520557576975</v>
      </c>
    </row>
    <row r="126" spans="1:83" x14ac:dyDescent="0.35">
      <c r="A126" s="365">
        <v>2</v>
      </c>
      <c r="B126" s="366" t="s">
        <v>1264</v>
      </c>
      <c r="C126" s="411">
        <v>10676</v>
      </c>
      <c r="D126" s="367" t="s">
        <v>1443</v>
      </c>
      <c r="E126" s="368" t="s">
        <v>2416</v>
      </c>
      <c r="F126" s="369">
        <v>20</v>
      </c>
      <c r="G126" s="370" t="s">
        <v>3032</v>
      </c>
      <c r="H126" s="371">
        <v>516879.6</v>
      </c>
      <c r="I126" s="372">
        <v>516879.6</v>
      </c>
      <c r="J126" s="373">
        <v>1344.8089305362359</v>
      </c>
      <c r="K126" s="374">
        <v>695104302.09199739</v>
      </c>
      <c r="L126" s="371">
        <v>229496.4</v>
      </c>
      <c r="M126" s="372">
        <v>229496.4</v>
      </c>
      <c r="N126" s="373">
        <v>1541.2398364697224</v>
      </c>
      <c r="O126" s="374">
        <v>353708994.00638998</v>
      </c>
      <c r="P126" s="374">
        <f t="shared" si="20"/>
        <v>0.94793920467844661</v>
      </c>
      <c r="Q126" s="402">
        <f t="shared" si="24"/>
        <v>217548.63489256665</v>
      </c>
      <c r="R126" s="374">
        <f t="shared" si="21"/>
        <v>5.2060795321553319E-2</v>
      </c>
      <c r="S126" s="401">
        <f t="shared" si="25"/>
        <v>11947.765107433328</v>
      </c>
      <c r="T126" s="371">
        <v>138762</v>
      </c>
      <c r="U126" s="372">
        <v>138762</v>
      </c>
      <c r="V126" s="373">
        <v>1178.2085866893631</v>
      </c>
      <c r="W126" s="374">
        <v>163490579.90618941</v>
      </c>
      <c r="X126" s="371">
        <v>2578.7999999999997</v>
      </c>
      <c r="Y126" s="372">
        <v>2578.7999999999997</v>
      </c>
      <c r="Z126" s="373">
        <v>193.85423154281062</v>
      </c>
      <c r="AA126" s="374">
        <v>499911.29230259999</v>
      </c>
      <c r="AB126" s="371">
        <v>627.6</v>
      </c>
      <c r="AC126" s="372">
        <v>627.6</v>
      </c>
      <c r="AD126" s="373">
        <v>168953.93573758221</v>
      </c>
      <c r="AE126" s="374">
        <v>106035490.06890661</v>
      </c>
      <c r="AF126" s="374">
        <f t="shared" si="26"/>
        <v>7.1712161192998296E-4</v>
      </c>
      <c r="AG126" s="374">
        <f t="shared" si="27"/>
        <v>0.45006552364725733</v>
      </c>
      <c r="AH126" s="374">
        <f t="shared" si="28"/>
        <v>0.99928287838807006</v>
      </c>
      <c r="AI126" s="374">
        <f t="shared" si="29"/>
        <v>627.14993447635277</v>
      </c>
      <c r="AJ126" s="375">
        <v>1318839277.3657858</v>
      </c>
      <c r="AK126" s="376">
        <v>87185.388000000006</v>
      </c>
      <c r="AL126" s="377">
        <v>87185.388000000006</v>
      </c>
      <c r="AM126" s="373">
        <v>16152.288292207653</v>
      </c>
      <c r="AN126" s="374">
        <v>1408243521.8439817</v>
      </c>
      <c r="AO126" s="378">
        <v>15371.603999999998</v>
      </c>
      <c r="AP126" s="379">
        <v>15371.603999999998</v>
      </c>
      <c r="AQ126" s="373">
        <v>19678.202383907981</v>
      </c>
      <c r="AR126" s="374">
        <v>302485534.47728944</v>
      </c>
      <c r="AS126" s="374">
        <f t="shared" si="22"/>
        <v>0.90619350390986653</v>
      </c>
      <c r="AT126" s="374">
        <f t="shared" si="36"/>
        <v>13929.647689474918</v>
      </c>
      <c r="AU126" s="374">
        <f t="shared" si="23"/>
        <v>9.3806496090133543E-2</v>
      </c>
      <c r="AV126" s="374">
        <f t="shared" si="37"/>
        <v>1441.9563105250809</v>
      </c>
      <c r="AW126" s="380">
        <v>9440.2439999999988</v>
      </c>
      <c r="AX126" s="381">
        <v>9440.2439999999988</v>
      </c>
      <c r="AY126" s="373">
        <v>14992.183517101275</v>
      </c>
      <c r="AZ126" s="374">
        <v>141529870.49421421</v>
      </c>
      <c r="BA126" s="378">
        <v>2378.5560000000009</v>
      </c>
      <c r="BB126" s="379">
        <v>2378.5560000000009</v>
      </c>
      <c r="BC126" s="373">
        <v>49346.049608583926</v>
      </c>
      <c r="BD126" s="374">
        <v>117372342.372795</v>
      </c>
      <c r="BE126" s="374">
        <f t="shared" si="30"/>
        <v>0.13157808958374953</v>
      </c>
      <c r="BF126" s="374">
        <f t="shared" si="31"/>
        <v>312.96585444796506</v>
      </c>
      <c r="BG126" s="374">
        <f t="shared" si="32"/>
        <v>2.8643308966038141E-2</v>
      </c>
      <c r="BH126" s="374">
        <f t="shared" si="33"/>
        <v>68.129714401023847</v>
      </c>
      <c r="BI126" s="374">
        <f t="shared" si="34"/>
        <v>0.83977860145021233</v>
      </c>
      <c r="BJ126" s="374">
        <f t="shared" si="35"/>
        <v>1997.460431151012</v>
      </c>
      <c r="BK126" s="375">
        <v>1969631269.1882806</v>
      </c>
      <c r="BL126" s="382">
        <v>3288470546.5540667</v>
      </c>
      <c r="BM126" s="383">
        <v>0.28999999999999998</v>
      </c>
      <c r="BN126" s="382">
        <v>953656458.50067925</v>
      </c>
      <c r="BO126" s="395"/>
      <c r="BP126" s="395"/>
      <c r="BS126" s="408">
        <v>11265</v>
      </c>
      <c r="BT126" s="400" t="s">
        <v>1454</v>
      </c>
      <c r="BU126" s="400">
        <v>0.90571372621862878</v>
      </c>
      <c r="BV126" s="400">
        <v>9.4286273781371263E-2</v>
      </c>
      <c r="BW126" s="400">
        <v>8.1733357515958241E-2</v>
      </c>
      <c r="BX126" s="400">
        <v>0.91826664248404177</v>
      </c>
      <c r="BY126" s="407">
        <v>11265</v>
      </c>
      <c r="BZ126" s="406" t="s">
        <v>1454</v>
      </c>
      <c r="CA126" s="406">
        <v>0.88815819798318807</v>
      </c>
      <c r="CB126" s="406">
        <v>0.11184180201681201</v>
      </c>
      <c r="CC126" s="406">
        <v>4.4710542820472342E-2</v>
      </c>
      <c r="CD126" s="406">
        <v>5.1811132823746196E-3</v>
      </c>
      <c r="CE126" s="406">
        <v>0.95010834389715304</v>
      </c>
    </row>
    <row r="127" spans="1:83" x14ac:dyDescent="0.35">
      <c r="A127" s="365">
        <v>2</v>
      </c>
      <c r="B127" s="366" t="s">
        <v>1264</v>
      </c>
      <c r="C127" s="411">
        <v>11251</v>
      </c>
      <c r="D127" s="367" t="s">
        <v>1444</v>
      </c>
      <c r="E127" s="368" t="s">
        <v>2438</v>
      </c>
      <c r="F127" s="369">
        <v>6</v>
      </c>
      <c r="G127" s="370" t="s">
        <v>6307</v>
      </c>
      <c r="H127" s="371">
        <v>75276</v>
      </c>
      <c r="I127" s="372">
        <v>75276</v>
      </c>
      <c r="J127" s="373">
        <v>473.21529693773311</v>
      </c>
      <c r="K127" s="374">
        <v>35621754.6922848</v>
      </c>
      <c r="L127" s="371">
        <v>13934.4</v>
      </c>
      <c r="M127" s="372">
        <v>13934.4</v>
      </c>
      <c r="N127" s="373">
        <v>462.17136902385454</v>
      </c>
      <c r="O127" s="374">
        <v>6440080.7245259983</v>
      </c>
      <c r="P127" s="374">
        <f t="shared" si="20"/>
        <v>0.89127221329426165</v>
      </c>
      <c r="Q127" s="402">
        <f t="shared" si="24"/>
        <v>12419.343528927559</v>
      </c>
      <c r="R127" s="374">
        <f t="shared" si="21"/>
        <v>0.10872778670573839</v>
      </c>
      <c r="S127" s="401">
        <f t="shared" si="25"/>
        <v>1515.0564710724409</v>
      </c>
      <c r="T127" s="371">
        <v>5318.4</v>
      </c>
      <c r="U127" s="372">
        <v>5318.4</v>
      </c>
      <c r="V127" s="373">
        <v>273.9921037441336</v>
      </c>
      <c r="W127" s="374">
        <v>1457199.6045528001</v>
      </c>
      <c r="X127" s="371">
        <v>4336.8</v>
      </c>
      <c r="Y127" s="372">
        <v>4336.8</v>
      </c>
      <c r="Z127" s="373">
        <v>73.276176051466521</v>
      </c>
      <c r="AA127" s="374">
        <v>317784.12030000001</v>
      </c>
      <c r="AB127" s="371">
        <v>0</v>
      </c>
      <c r="AC127" s="372">
        <v>0</v>
      </c>
      <c r="AD127" s="373">
        <v>0</v>
      </c>
      <c r="AE127" s="374">
        <v>0</v>
      </c>
      <c r="AF127" s="374">
        <f t="shared" si="26"/>
        <v>1.2002892462845596E-2</v>
      </c>
      <c r="AG127" s="374">
        <f t="shared" si="27"/>
        <v>0</v>
      </c>
      <c r="AH127" s="374">
        <f t="shared" si="28"/>
        <v>0.98799710753715442</v>
      </c>
      <c r="AI127" s="374">
        <f t="shared" si="29"/>
        <v>0</v>
      </c>
      <c r="AJ127" s="375">
        <v>43836819.141663596</v>
      </c>
      <c r="AK127" s="376">
        <v>1352.2358400000001</v>
      </c>
      <c r="AL127" s="377">
        <v>1352.2358400000001</v>
      </c>
      <c r="AM127" s="373">
        <v>10244.504026810886</v>
      </c>
      <c r="AN127" s="374">
        <v>13852985.508078001</v>
      </c>
      <c r="AO127" s="378">
        <v>107.6652</v>
      </c>
      <c r="AP127" s="379">
        <v>107.6652</v>
      </c>
      <c r="AQ127" s="373">
        <v>11172.762084796201</v>
      </c>
      <c r="AR127" s="374">
        <v>1202917.664412</v>
      </c>
      <c r="AS127" s="374">
        <f t="shared" si="22"/>
        <v>0.83440092951384803</v>
      </c>
      <c r="AT127" s="374">
        <f t="shared" si="36"/>
        <v>89.835942956294346</v>
      </c>
      <c r="AU127" s="374">
        <f t="shared" si="23"/>
        <v>0.16559907048615191</v>
      </c>
      <c r="AV127" s="374">
        <f t="shared" si="37"/>
        <v>17.829257043705642</v>
      </c>
      <c r="AW127" s="380">
        <v>48.967919999999992</v>
      </c>
      <c r="AX127" s="381">
        <v>48.967919999999992</v>
      </c>
      <c r="AY127" s="373">
        <v>8542.3582250297732</v>
      </c>
      <c r="AZ127" s="374">
        <v>418301.51417459984</v>
      </c>
      <c r="BA127" s="378">
        <v>71.00160000000001</v>
      </c>
      <c r="BB127" s="379">
        <v>71.00160000000001</v>
      </c>
      <c r="BC127" s="373">
        <v>8684.8949926057994</v>
      </c>
      <c r="BD127" s="374">
        <v>616641.44030700007</v>
      </c>
      <c r="BE127" s="374">
        <f t="shared" si="30"/>
        <v>4.6150594192801028E-2</v>
      </c>
      <c r="BF127" s="374">
        <f t="shared" si="31"/>
        <v>3.2767660286395821</v>
      </c>
      <c r="BG127" s="374">
        <f t="shared" si="32"/>
        <v>8.1909457200468341E-2</v>
      </c>
      <c r="BH127" s="374">
        <f t="shared" si="33"/>
        <v>5.815702516364774</v>
      </c>
      <c r="BI127" s="374">
        <f t="shared" si="34"/>
        <v>0.87193994860673052</v>
      </c>
      <c r="BJ127" s="374">
        <f t="shared" si="35"/>
        <v>61.909131454995645</v>
      </c>
      <c r="BK127" s="375">
        <v>16090846.126971601</v>
      </c>
      <c r="BL127" s="382">
        <v>59927665.268635198</v>
      </c>
      <c r="BM127" s="383">
        <v>0.56999999999999995</v>
      </c>
      <c r="BN127" s="382">
        <v>34158769.203122057</v>
      </c>
      <c r="BO127" s="395"/>
      <c r="BP127" s="395"/>
      <c r="BS127" s="408">
        <v>11266</v>
      </c>
      <c r="BT127" s="400" t="s">
        <v>1455</v>
      </c>
      <c r="BU127" s="400">
        <v>0.88107981135877467</v>
      </c>
      <c r="BV127" s="400">
        <v>0.11892018864122539</v>
      </c>
      <c r="BW127" s="400">
        <v>1.3089869069059879E-3</v>
      </c>
      <c r="BX127" s="400">
        <v>0.99869101309309405</v>
      </c>
      <c r="BY127" s="407">
        <v>11266</v>
      </c>
      <c r="BZ127" s="406" t="s">
        <v>1455</v>
      </c>
      <c r="CA127" s="406">
        <v>0.88922640832298805</v>
      </c>
      <c r="CB127" s="406">
        <v>0.11077359167701187</v>
      </c>
      <c r="CC127" s="406">
        <v>2.5488045442414491E-2</v>
      </c>
      <c r="CD127" s="406">
        <v>1.68415407261334E-3</v>
      </c>
      <c r="CE127" s="406">
        <v>0.97282780048497219</v>
      </c>
    </row>
    <row r="128" spans="1:83" x14ac:dyDescent="0.35">
      <c r="A128" s="365">
        <v>2</v>
      </c>
      <c r="B128" s="366" t="s">
        <v>1264</v>
      </c>
      <c r="C128" s="411">
        <v>11252</v>
      </c>
      <c r="D128" s="367" t="s">
        <v>1445</v>
      </c>
      <c r="E128" s="368" t="s">
        <v>2438</v>
      </c>
      <c r="F128" s="369">
        <v>7</v>
      </c>
      <c r="G128" s="370" t="s">
        <v>6312</v>
      </c>
      <c r="H128" s="371">
        <v>164500.79999999999</v>
      </c>
      <c r="I128" s="372">
        <v>164500.79999999999</v>
      </c>
      <c r="J128" s="373">
        <v>423.84088577034163</v>
      </c>
      <c r="K128" s="374">
        <v>69722164.781929806</v>
      </c>
      <c r="L128" s="371">
        <v>11071.199999999999</v>
      </c>
      <c r="M128" s="372">
        <v>11071.199999999999</v>
      </c>
      <c r="N128" s="373">
        <v>508.28873042244743</v>
      </c>
      <c r="O128" s="374">
        <v>5627366.1922529992</v>
      </c>
      <c r="P128" s="374">
        <f t="shared" si="20"/>
        <v>0.86830105997347884</v>
      </c>
      <c r="Q128" s="402">
        <f t="shared" si="24"/>
        <v>9613.134695178378</v>
      </c>
      <c r="R128" s="374">
        <f t="shared" si="21"/>
        <v>0.13169894002652105</v>
      </c>
      <c r="S128" s="401">
        <f t="shared" si="25"/>
        <v>1458.0653048216197</v>
      </c>
      <c r="T128" s="371">
        <v>11420.4</v>
      </c>
      <c r="U128" s="372">
        <v>11420.4</v>
      </c>
      <c r="V128" s="373">
        <v>272.72789880986653</v>
      </c>
      <c r="W128" s="374">
        <v>3114661.6955681997</v>
      </c>
      <c r="X128" s="371">
        <v>5002.8</v>
      </c>
      <c r="Y128" s="372">
        <v>5002.8</v>
      </c>
      <c r="Z128" s="373">
        <v>67.819014635644038</v>
      </c>
      <c r="AA128" s="374">
        <v>339284.96641920001</v>
      </c>
      <c r="AB128" s="371">
        <v>0</v>
      </c>
      <c r="AC128" s="372">
        <v>0</v>
      </c>
      <c r="AD128" s="373">
        <v>0</v>
      </c>
      <c r="AE128" s="374">
        <v>0</v>
      </c>
      <c r="AF128" s="374">
        <f t="shared" si="26"/>
        <v>4.5455131825746002E-4</v>
      </c>
      <c r="AG128" s="374">
        <f t="shared" si="27"/>
        <v>0</v>
      </c>
      <c r="AH128" s="374">
        <f t="shared" si="28"/>
        <v>0.99954544868174255</v>
      </c>
      <c r="AI128" s="374">
        <f t="shared" si="29"/>
        <v>0</v>
      </c>
      <c r="AJ128" s="375">
        <v>78803477.636170208</v>
      </c>
      <c r="AK128" s="376">
        <v>2775.8102400000002</v>
      </c>
      <c r="AL128" s="377">
        <v>2775.8102400000002</v>
      </c>
      <c r="AM128" s="373">
        <v>13685.118784177695</v>
      </c>
      <c r="AN128" s="374">
        <v>37987292.856736802</v>
      </c>
      <c r="AO128" s="378">
        <v>130.28304</v>
      </c>
      <c r="AP128" s="379">
        <v>130.28304</v>
      </c>
      <c r="AQ128" s="373">
        <v>15268.249940107324</v>
      </c>
      <c r="AR128" s="374">
        <v>1989194.017677</v>
      </c>
      <c r="AS128" s="374">
        <f t="shared" si="22"/>
        <v>0.90826956455957486</v>
      </c>
      <c r="AT128" s="374">
        <f t="shared" si="36"/>
        <v>118.33212001029767</v>
      </c>
      <c r="AU128" s="374">
        <f t="shared" si="23"/>
        <v>9.1730435440425154E-2</v>
      </c>
      <c r="AV128" s="374">
        <f t="shared" si="37"/>
        <v>11.950919989702328</v>
      </c>
      <c r="AW128" s="380">
        <v>98.576040000000006</v>
      </c>
      <c r="AX128" s="381">
        <v>98.576040000000006</v>
      </c>
      <c r="AY128" s="373">
        <v>13384.719715861984</v>
      </c>
      <c r="AZ128" s="374">
        <v>1319412.6660995996</v>
      </c>
      <c r="BA128" s="378">
        <v>174.2279999999997</v>
      </c>
      <c r="BB128" s="379">
        <v>174.2279999999997</v>
      </c>
      <c r="BC128" s="373">
        <v>10099.494531372702</v>
      </c>
      <c r="BD128" s="374">
        <v>1759614.733212</v>
      </c>
      <c r="BE128" s="374">
        <f t="shared" si="30"/>
        <v>1.2797438748606697E-2</v>
      </c>
      <c r="BF128" s="374">
        <f t="shared" si="31"/>
        <v>2.2296721582922436</v>
      </c>
      <c r="BG128" s="374">
        <f t="shared" si="32"/>
        <v>1.6789508001654383E-2</v>
      </c>
      <c r="BH128" s="374">
        <f t="shared" si="33"/>
        <v>2.9252024001122345</v>
      </c>
      <c r="BI128" s="374">
        <f t="shared" si="34"/>
        <v>0.97041305324973903</v>
      </c>
      <c r="BJ128" s="374">
        <f t="shared" si="35"/>
        <v>169.07312544159524</v>
      </c>
      <c r="BK128" s="375">
        <v>43055514.273725405</v>
      </c>
      <c r="BL128" s="382">
        <v>121858991.90989561</v>
      </c>
      <c r="BM128" s="383">
        <v>0.59</v>
      </c>
      <c r="BN128" s="382">
        <v>71896805.22683841</v>
      </c>
      <c r="BO128" s="395"/>
      <c r="BP128" s="395"/>
      <c r="BS128" s="408">
        <v>11267</v>
      </c>
      <c r="BT128" s="400" t="s">
        <v>1456</v>
      </c>
      <c r="BU128" s="400">
        <v>0.82902992029283606</v>
      </c>
      <c r="BV128" s="400">
        <v>0.17097007970716394</v>
      </c>
      <c r="BW128" s="400">
        <v>0</v>
      </c>
      <c r="BX128" s="400">
        <v>1</v>
      </c>
      <c r="BY128" s="407">
        <v>11267</v>
      </c>
      <c r="BZ128" s="406" t="s">
        <v>1456</v>
      </c>
      <c r="CA128" s="406">
        <v>0.79639418414994678</v>
      </c>
      <c r="CB128" s="406">
        <v>0.20360581585005319</v>
      </c>
      <c r="CC128" s="406">
        <v>3.4261290427121387E-2</v>
      </c>
      <c r="CD128" s="406">
        <v>6.9631005608754969E-3</v>
      </c>
      <c r="CE128" s="406">
        <v>0.95877560901200309</v>
      </c>
    </row>
    <row r="129" spans="1:83" x14ac:dyDescent="0.35">
      <c r="A129" s="365">
        <v>2</v>
      </c>
      <c r="B129" s="366" t="s">
        <v>1264</v>
      </c>
      <c r="C129" s="411">
        <v>11253</v>
      </c>
      <c r="D129" s="367" t="s">
        <v>1446</v>
      </c>
      <c r="E129" s="368" t="s">
        <v>2438</v>
      </c>
      <c r="F129" s="369">
        <v>6</v>
      </c>
      <c r="G129" s="370" t="s">
        <v>6307</v>
      </c>
      <c r="H129" s="371">
        <v>94644</v>
      </c>
      <c r="I129" s="372">
        <v>94644</v>
      </c>
      <c r="J129" s="373">
        <v>521.06974436757957</v>
      </c>
      <c r="K129" s="374">
        <v>49316124.885925204</v>
      </c>
      <c r="L129" s="371">
        <v>35618.400000000001</v>
      </c>
      <c r="M129" s="372">
        <v>35618.400000000001</v>
      </c>
      <c r="N129" s="373">
        <v>797.51843772525444</v>
      </c>
      <c r="O129" s="374">
        <v>28406330.722273204</v>
      </c>
      <c r="P129" s="374">
        <f t="shared" si="20"/>
        <v>0.90093707505412679</v>
      </c>
      <c r="Q129" s="402">
        <f t="shared" si="24"/>
        <v>32089.93711410791</v>
      </c>
      <c r="R129" s="374">
        <f t="shared" si="21"/>
        <v>9.9062924945873113E-2</v>
      </c>
      <c r="S129" s="401">
        <f t="shared" si="25"/>
        <v>3528.4628858920869</v>
      </c>
      <c r="T129" s="371">
        <v>10417.199999999999</v>
      </c>
      <c r="U129" s="372">
        <v>10417.199999999999</v>
      </c>
      <c r="V129" s="373">
        <v>253.23729517693812</v>
      </c>
      <c r="W129" s="374">
        <v>2638023.5513171996</v>
      </c>
      <c r="X129" s="371">
        <v>6726</v>
      </c>
      <c r="Y129" s="372">
        <v>6726</v>
      </c>
      <c r="Z129" s="373">
        <v>8.701612448706511</v>
      </c>
      <c r="AA129" s="374">
        <v>58527.045329999994</v>
      </c>
      <c r="AB129" s="371">
        <v>0</v>
      </c>
      <c r="AC129" s="372">
        <v>0</v>
      </c>
      <c r="AD129" s="373">
        <v>0</v>
      </c>
      <c r="AE129" s="374">
        <v>0</v>
      </c>
      <c r="AF129" s="374">
        <f t="shared" si="26"/>
        <v>0</v>
      </c>
      <c r="AG129" s="374">
        <f t="shared" si="27"/>
        <v>0</v>
      </c>
      <c r="AH129" s="374">
        <f t="shared" si="28"/>
        <v>1</v>
      </c>
      <c r="AI129" s="374">
        <f t="shared" si="29"/>
        <v>0</v>
      </c>
      <c r="AJ129" s="375">
        <v>80419006.204845607</v>
      </c>
      <c r="AK129" s="376">
        <v>1468.1307600000002</v>
      </c>
      <c r="AL129" s="377">
        <v>1468.1307600000002</v>
      </c>
      <c r="AM129" s="373">
        <v>11655.118637041975</v>
      </c>
      <c r="AN129" s="374">
        <v>17111238.182490602</v>
      </c>
      <c r="AO129" s="378">
        <v>143.19204000000002</v>
      </c>
      <c r="AP129" s="379">
        <v>143.19204000000002</v>
      </c>
      <c r="AQ129" s="373">
        <v>12754.296120113937</v>
      </c>
      <c r="AR129" s="374">
        <v>1826313.6802031999</v>
      </c>
      <c r="AS129" s="374">
        <f t="shared" si="22"/>
        <v>0.84448459564974665</v>
      </c>
      <c r="AT129" s="374">
        <f t="shared" si="36"/>
        <v>120.92347199966237</v>
      </c>
      <c r="AU129" s="374">
        <f t="shared" si="23"/>
        <v>0.15551540435025341</v>
      </c>
      <c r="AV129" s="374">
        <f t="shared" si="37"/>
        <v>22.268568000337662</v>
      </c>
      <c r="AW129" s="380">
        <v>91.104959999999991</v>
      </c>
      <c r="AX129" s="381">
        <v>91.104959999999991</v>
      </c>
      <c r="AY129" s="373">
        <v>9810.2501478909599</v>
      </c>
      <c r="AZ129" s="374">
        <v>893762.44731359987</v>
      </c>
      <c r="BA129" s="378">
        <v>49.771919999999888</v>
      </c>
      <c r="BB129" s="379">
        <v>49.771919999999888</v>
      </c>
      <c r="BC129" s="373">
        <v>20257.312066321778</v>
      </c>
      <c r="BD129" s="374">
        <v>1008245.3155799999</v>
      </c>
      <c r="BE129" s="374">
        <f t="shared" si="30"/>
        <v>0.16046624284252467</v>
      </c>
      <c r="BF129" s="374">
        <f t="shared" si="31"/>
        <v>7.9867130014586927</v>
      </c>
      <c r="BG129" s="374">
        <f t="shared" si="32"/>
        <v>1.0887103602263299E-2</v>
      </c>
      <c r="BH129" s="374">
        <f t="shared" si="33"/>
        <v>0.5418720495235595</v>
      </c>
      <c r="BI129" s="374">
        <f t="shared" si="34"/>
        <v>0.82864665355521205</v>
      </c>
      <c r="BJ129" s="374">
        <f t="shared" si="35"/>
        <v>41.243334949017637</v>
      </c>
      <c r="BK129" s="375">
        <v>20839559.6255874</v>
      </c>
      <c r="BL129" s="382">
        <v>101258565.83043301</v>
      </c>
      <c r="BM129" s="383">
        <v>0.4</v>
      </c>
      <c r="BN129" s="382">
        <v>40503426.332173206</v>
      </c>
      <c r="BO129" s="395"/>
      <c r="BP129" s="395"/>
      <c r="BS129" s="408">
        <v>11268</v>
      </c>
      <c r="BT129" s="400" t="s">
        <v>1457</v>
      </c>
      <c r="BU129" s="400">
        <v>0.89511254606067636</v>
      </c>
      <c r="BV129" s="400">
        <v>0.10488745393932368</v>
      </c>
      <c r="BW129" s="400">
        <v>0</v>
      </c>
      <c r="BX129" s="400">
        <v>1</v>
      </c>
      <c r="BY129" s="407">
        <v>11268</v>
      </c>
      <c r="BZ129" s="406" t="s">
        <v>1457</v>
      </c>
      <c r="CA129" s="406">
        <v>0.84205634126318119</v>
      </c>
      <c r="CB129" s="406">
        <v>0.15794365873681879</v>
      </c>
      <c r="CC129" s="406">
        <v>0</v>
      </c>
      <c r="CD129" s="406">
        <v>1.2434662714944724E-2</v>
      </c>
      <c r="CE129" s="406">
        <v>0.98756533728505524</v>
      </c>
    </row>
    <row r="130" spans="1:83" x14ac:dyDescent="0.35">
      <c r="A130" s="365">
        <v>2</v>
      </c>
      <c r="B130" s="366" t="s">
        <v>1264</v>
      </c>
      <c r="C130" s="411">
        <v>11254</v>
      </c>
      <c r="D130" s="367" t="s">
        <v>1447</v>
      </c>
      <c r="E130" s="368" t="s">
        <v>2438</v>
      </c>
      <c r="F130" s="369">
        <v>7</v>
      </c>
      <c r="G130" s="370" t="s">
        <v>6312</v>
      </c>
      <c r="H130" s="371">
        <v>122052</v>
      </c>
      <c r="I130" s="372">
        <v>122052</v>
      </c>
      <c r="J130" s="373">
        <v>510.48068747325726</v>
      </c>
      <c r="K130" s="374">
        <v>62305188.867485993</v>
      </c>
      <c r="L130" s="371">
        <v>24199.200000000001</v>
      </c>
      <c r="M130" s="372">
        <v>24199.200000000001</v>
      </c>
      <c r="N130" s="373">
        <v>465.52542211722698</v>
      </c>
      <c r="O130" s="374">
        <v>11265342.794899199</v>
      </c>
      <c r="P130" s="374">
        <f t="shared" si="20"/>
        <v>0.8642638742363381</v>
      </c>
      <c r="Q130" s="402">
        <f t="shared" si="24"/>
        <v>20914.494345419993</v>
      </c>
      <c r="R130" s="374">
        <f t="shared" si="21"/>
        <v>0.13573612576366187</v>
      </c>
      <c r="S130" s="401">
        <f t="shared" si="25"/>
        <v>3284.7056545800065</v>
      </c>
      <c r="T130" s="371">
        <v>17224.8</v>
      </c>
      <c r="U130" s="372">
        <v>17224.8</v>
      </c>
      <c r="V130" s="373">
        <v>197.7701670266128</v>
      </c>
      <c r="W130" s="374">
        <v>3406551.5729999999</v>
      </c>
      <c r="X130" s="371">
        <v>73.2</v>
      </c>
      <c r="Y130" s="372">
        <v>73.2</v>
      </c>
      <c r="Z130" s="373">
        <v>1218.4546393442624</v>
      </c>
      <c r="AA130" s="374">
        <v>89190.879600000015</v>
      </c>
      <c r="AB130" s="371">
        <v>2.4</v>
      </c>
      <c r="AC130" s="372">
        <v>2.4</v>
      </c>
      <c r="AD130" s="373">
        <v>1379937.785225</v>
      </c>
      <c r="AE130" s="374">
        <v>3311850.6845399998</v>
      </c>
      <c r="AF130" s="374">
        <f t="shared" si="26"/>
        <v>0</v>
      </c>
      <c r="AG130" s="374">
        <f t="shared" si="27"/>
        <v>0</v>
      </c>
      <c r="AH130" s="374">
        <f t="shared" si="28"/>
        <v>1</v>
      </c>
      <c r="AI130" s="374">
        <f t="shared" si="29"/>
        <v>2.4</v>
      </c>
      <c r="AJ130" s="375">
        <v>80378124.799525201</v>
      </c>
      <c r="AK130" s="376">
        <v>1827.11736</v>
      </c>
      <c r="AL130" s="377">
        <v>1827.11736</v>
      </c>
      <c r="AM130" s="373">
        <v>11647.994087714758</v>
      </c>
      <c r="AN130" s="374">
        <v>21282252.206840996</v>
      </c>
      <c r="AO130" s="378">
        <v>315.96276</v>
      </c>
      <c r="AP130" s="379">
        <v>315.96276</v>
      </c>
      <c r="AQ130" s="373">
        <v>17564.966545780269</v>
      </c>
      <c r="AR130" s="374">
        <v>5549875.3091124007</v>
      </c>
      <c r="AS130" s="374">
        <f t="shared" si="22"/>
        <v>0.87100098533891213</v>
      </c>
      <c r="AT130" s="374">
        <f t="shared" si="36"/>
        <v>275.20387529040221</v>
      </c>
      <c r="AU130" s="374">
        <f t="shared" si="23"/>
        <v>0.12899901466108785</v>
      </c>
      <c r="AV130" s="374">
        <f t="shared" si="37"/>
        <v>40.75888470959778</v>
      </c>
      <c r="AW130" s="380">
        <v>99.178319999999999</v>
      </c>
      <c r="AX130" s="381">
        <v>99.178319999999999</v>
      </c>
      <c r="AY130" s="373">
        <v>12141.892482147307</v>
      </c>
      <c r="AZ130" s="374">
        <v>1204212.4979999999</v>
      </c>
      <c r="BA130" s="378">
        <v>98.591520000000017</v>
      </c>
      <c r="BB130" s="379">
        <v>98.591520000000017</v>
      </c>
      <c r="BC130" s="373">
        <v>15663.448963359118</v>
      </c>
      <c r="BD130" s="374">
        <v>1544283.24174</v>
      </c>
      <c r="BE130" s="374">
        <f t="shared" si="30"/>
        <v>8.1199616619009179E-2</v>
      </c>
      <c r="BF130" s="374">
        <f t="shared" si="31"/>
        <v>8.0055936258853766</v>
      </c>
      <c r="BG130" s="374">
        <f t="shared" si="32"/>
        <v>3.749497906119381E-3</v>
      </c>
      <c r="BH130" s="374">
        <f t="shared" si="33"/>
        <v>0.36966869780112716</v>
      </c>
      <c r="BI130" s="374">
        <f t="shared" si="34"/>
        <v>0.91505088547487146</v>
      </c>
      <c r="BJ130" s="374">
        <f t="shared" si="35"/>
        <v>90.216257676313518</v>
      </c>
      <c r="BK130" s="375">
        <v>29580623.255693395</v>
      </c>
      <c r="BL130" s="382">
        <v>109958748.05521859</v>
      </c>
      <c r="BM130" s="383">
        <v>0.51</v>
      </c>
      <c r="BN130" s="382">
        <v>56078961.508161485</v>
      </c>
      <c r="BO130" s="395"/>
      <c r="BP130" s="395"/>
      <c r="BS130" s="408">
        <v>11269</v>
      </c>
      <c r="BT130" s="400" t="s">
        <v>1458</v>
      </c>
      <c r="BU130" s="400">
        <v>0.8899918234527785</v>
      </c>
      <c r="BV130" s="400">
        <v>0.1100081765472215</v>
      </c>
      <c r="BW130" s="400">
        <v>0</v>
      </c>
      <c r="BX130" s="400">
        <v>1</v>
      </c>
      <c r="BY130" s="407">
        <v>11269</v>
      </c>
      <c r="BZ130" s="406" t="s">
        <v>1458</v>
      </c>
      <c r="CA130" s="406">
        <v>0.90530256638486051</v>
      </c>
      <c r="CB130" s="406">
        <v>9.4697433615139451E-2</v>
      </c>
      <c r="CC130" s="406">
        <v>3.1128271472124363E-2</v>
      </c>
      <c r="CD130" s="406">
        <v>1.4696237814884345E-2</v>
      </c>
      <c r="CE130" s="406">
        <v>0.95417549071299135</v>
      </c>
    </row>
    <row r="131" spans="1:83" x14ac:dyDescent="0.35">
      <c r="A131" s="365">
        <v>2</v>
      </c>
      <c r="B131" s="366" t="s">
        <v>1264</v>
      </c>
      <c r="C131" s="411">
        <v>11255</v>
      </c>
      <c r="D131" s="367" t="s">
        <v>1448</v>
      </c>
      <c r="E131" s="368" t="s">
        <v>2438</v>
      </c>
      <c r="F131" s="369">
        <v>5</v>
      </c>
      <c r="G131" s="370" t="s">
        <v>2469</v>
      </c>
      <c r="H131" s="371">
        <v>66914.399999999994</v>
      </c>
      <c r="I131" s="372">
        <v>66914.399999999994</v>
      </c>
      <c r="J131" s="373">
        <v>535.78116589276749</v>
      </c>
      <c r="K131" s="374">
        <v>35851475.247014999</v>
      </c>
      <c r="L131" s="371">
        <v>22359.599999999999</v>
      </c>
      <c r="M131" s="372">
        <v>22359.599999999999</v>
      </c>
      <c r="N131" s="373">
        <v>516.0819619185047</v>
      </c>
      <c r="O131" s="374">
        <v>11539386.235712998</v>
      </c>
      <c r="P131" s="374">
        <f t="shared" si="20"/>
        <v>0.91540224784930413</v>
      </c>
      <c r="Q131" s="402">
        <f t="shared" si="24"/>
        <v>20468.028101011299</v>
      </c>
      <c r="R131" s="374">
        <f t="shared" si="21"/>
        <v>8.4597752150695898E-2</v>
      </c>
      <c r="S131" s="401">
        <f t="shared" si="25"/>
        <v>1891.5718989886998</v>
      </c>
      <c r="T131" s="371">
        <v>18997.2</v>
      </c>
      <c r="U131" s="372">
        <v>18997.2</v>
      </c>
      <c r="V131" s="373">
        <v>144.03166762364981</v>
      </c>
      <c r="W131" s="374">
        <v>2736198.3961800002</v>
      </c>
      <c r="X131" s="371">
        <v>5010</v>
      </c>
      <c r="Y131" s="372">
        <v>5010</v>
      </c>
      <c r="Z131" s="373">
        <v>36.05888070359282</v>
      </c>
      <c r="AA131" s="374">
        <v>180654.99232500003</v>
      </c>
      <c r="AB131" s="371">
        <v>0</v>
      </c>
      <c r="AC131" s="372">
        <v>0</v>
      </c>
      <c r="AD131" s="373">
        <v>0</v>
      </c>
      <c r="AE131" s="374">
        <v>0</v>
      </c>
      <c r="AF131" s="374">
        <f t="shared" si="26"/>
        <v>0</v>
      </c>
      <c r="AG131" s="374">
        <f t="shared" si="27"/>
        <v>0</v>
      </c>
      <c r="AH131" s="374">
        <f t="shared" si="28"/>
        <v>1</v>
      </c>
      <c r="AI131" s="374">
        <f t="shared" si="29"/>
        <v>0</v>
      </c>
      <c r="AJ131" s="375">
        <v>50307714.871232994</v>
      </c>
      <c r="AK131" s="376">
        <v>1745.43552</v>
      </c>
      <c r="AL131" s="377">
        <v>1745.43552</v>
      </c>
      <c r="AM131" s="373">
        <v>8588.4434765112364</v>
      </c>
      <c r="AN131" s="374">
        <v>14990574.305414997</v>
      </c>
      <c r="AO131" s="378">
        <v>166.64579999999998</v>
      </c>
      <c r="AP131" s="379">
        <v>166.64579999999998</v>
      </c>
      <c r="AQ131" s="373">
        <v>9183.1707785614763</v>
      </c>
      <c r="AR131" s="374">
        <v>1530336.8409299999</v>
      </c>
      <c r="AS131" s="374">
        <f t="shared" si="22"/>
        <v>0.92796502121519375</v>
      </c>
      <c r="AT131" s="374">
        <f t="shared" si="36"/>
        <v>154.64147333242292</v>
      </c>
      <c r="AU131" s="374">
        <f t="shared" si="23"/>
        <v>7.2034978784806275E-2</v>
      </c>
      <c r="AV131" s="374">
        <f t="shared" si="37"/>
        <v>12.004326667577068</v>
      </c>
      <c r="AW131" s="380">
        <v>91.12764</v>
      </c>
      <c r="AX131" s="381">
        <v>91.12764</v>
      </c>
      <c r="AY131" s="373">
        <v>8137.9732804448786</v>
      </c>
      <c r="AZ131" s="374">
        <v>741594.2994299999</v>
      </c>
      <c r="BA131" s="378">
        <v>54.858239999999668</v>
      </c>
      <c r="BB131" s="379">
        <v>54.858239999999668</v>
      </c>
      <c r="BC131" s="373">
        <v>9024.6023732260273</v>
      </c>
      <c r="BD131" s="374">
        <v>495073.80289499997</v>
      </c>
      <c r="BE131" s="374">
        <f t="shared" si="30"/>
        <v>5.5588773789597284E-2</v>
      </c>
      <c r="BF131" s="374">
        <f t="shared" si="31"/>
        <v>3.049502293855419</v>
      </c>
      <c r="BG131" s="374">
        <f t="shared" si="32"/>
        <v>6.8597886166092952E-3</v>
      </c>
      <c r="BH131" s="374">
        <f t="shared" si="33"/>
        <v>0.37631593027921845</v>
      </c>
      <c r="BI131" s="374">
        <f t="shared" si="34"/>
        <v>0.93755143759379345</v>
      </c>
      <c r="BJ131" s="374">
        <f t="shared" si="35"/>
        <v>51.432421775865031</v>
      </c>
      <c r="BK131" s="375">
        <v>17757579.248669997</v>
      </c>
      <c r="BL131" s="382">
        <v>68065294.119902998</v>
      </c>
      <c r="BM131" s="383">
        <v>0.44</v>
      </c>
      <c r="BN131" s="382">
        <v>29948729.412757318</v>
      </c>
      <c r="BO131" s="395"/>
      <c r="BP131" s="395"/>
      <c r="BS131" s="408">
        <v>11270</v>
      </c>
      <c r="BT131" s="400" t="s">
        <v>1459</v>
      </c>
      <c r="BU131" s="400">
        <v>0.86192863731131675</v>
      </c>
      <c r="BV131" s="400">
        <v>0.13807136268868322</v>
      </c>
      <c r="BW131" s="400">
        <v>0</v>
      </c>
      <c r="BX131" s="400">
        <v>1</v>
      </c>
      <c r="BY131" s="407">
        <v>11270</v>
      </c>
      <c r="BZ131" s="406" t="s">
        <v>1459</v>
      </c>
      <c r="CA131" s="406">
        <v>0.95021401513535608</v>
      </c>
      <c r="CB131" s="406">
        <v>4.9785984864643973E-2</v>
      </c>
      <c r="CC131" s="406">
        <v>0</v>
      </c>
      <c r="CD131" s="406">
        <v>0</v>
      </c>
      <c r="CE131" s="406">
        <v>1</v>
      </c>
    </row>
    <row r="132" spans="1:83" x14ac:dyDescent="0.35">
      <c r="A132" s="365">
        <v>2</v>
      </c>
      <c r="B132" s="366" t="s">
        <v>1264</v>
      </c>
      <c r="C132" s="411">
        <v>11256</v>
      </c>
      <c r="D132" s="367" t="s">
        <v>1449</v>
      </c>
      <c r="E132" s="368" t="s">
        <v>2438</v>
      </c>
      <c r="F132" s="369">
        <v>7</v>
      </c>
      <c r="G132" s="370" t="s">
        <v>6312</v>
      </c>
      <c r="H132" s="371">
        <v>128156.4</v>
      </c>
      <c r="I132" s="372">
        <v>128156.4</v>
      </c>
      <c r="J132" s="373">
        <v>606.48010827750306</v>
      </c>
      <c r="K132" s="374">
        <v>77724307.348454997</v>
      </c>
      <c r="L132" s="371">
        <v>23034</v>
      </c>
      <c r="M132" s="372">
        <v>23034</v>
      </c>
      <c r="N132" s="373">
        <v>493.98286539723887</v>
      </c>
      <c r="O132" s="374">
        <v>11378401.321560001</v>
      </c>
      <c r="P132" s="374">
        <f t="shared" ref="P132:P195" si="38">IFERROR(VLOOKUP($C132,$BS$4:$BX$899,3,0),0)</f>
        <v>0.9110994981510887</v>
      </c>
      <c r="Q132" s="402">
        <f t="shared" si="24"/>
        <v>20986.265840412176</v>
      </c>
      <c r="R132" s="374">
        <f t="shared" ref="R132:R195" si="39">IFERROR(VLOOKUP($C132,$BS$4:$BX$899,4,0),0)</f>
        <v>8.8900501848911337E-2</v>
      </c>
      <c r="S132" s="401">
        <f t="shared" si="25"/>
        <v>2047.7341595878238</v>
      </c>
      <c r="T132" s="371">
        <v>16153.199999999999</v>
      </c>
      <c r="U132" s="372">
        <v>16153.199999999999</v>
      </c>
      <c r="V132" s="373">
        <v>383.13288777858259</v>
      </c>
      <c r="W132" s="374">
        <v>6188822.1628649998</v>
      </c>
      <c r="X132" s="371">
        <v>10257.6</v>
      </c>
      <c r="Y132" s="372">
        <v>10257.6</v>
      </c>
      <c r="Z132" s="373">
        <v>92.527233317735153</v>
      </c>
      <c r="AA132" s="374">
        <v>949107.34848000016</v>
      </c>
      <c r="AB132" s="371">
        <v>0</v>
      </c>
      <c r="AC132" s="372">
        <v>0</v>
      </c>
      <c r="AD132" s="373">
        <v>0</v>
      </c>
      <c r="AE132" s="374">
        <v>0</v>
      </c>
      <c r="AF132" s="374">
        <f t="shared" si="26"/>
        <v>4.0085120744070427E-3</v>
      </c>
      <c r="AG132" s="374">
        <f t="shared" si="27"/>
        <v>0</v>
      </c>
      <c r="AH132" s="374">
        <f t="shared" si="28"/>
        <v>0.995991487925593</v>
      </c>
      <c r="AI132" s="374">
        <f t="shared" si="29"/>
        <v>0</v>
      </c>
      <c r="AJ132" s="375">
        <v>96240638.181359991</v>
      </c>
      <c r="AK132" s="376">
        <v>2977.1525999999994</v>
      </c>
      <c r="AL132" s="377">
        <v>2977.1525999999994</v>
      </c>
      <c r="AM132" s="373">
        <v>14415.602108407209</v>
      </c>
      <c r="AN132" s="374">
        <v>42917447.29761</v>
      </c>
      <c r="AO132" s="378">
        <v>287.05619999999999</v>
      </c>
      <c r="AP132" s="379">
        <v>287.05619999999999</v>
      </c>
      <c r="AQ132" s="373">
        <v>31543.820090684687</v>
      </c>
      <c r="AR132" s="374">
        <v>9054849.1287156008</v>
      </c>
      <c r="AS132" s="374">
        <f t="shared" ref="AS132:AS195" si="40">IFERROR(VLOOKUP($C132,$BY$4:$CE$899,3,0),0)</f>
        <v>0.93434985508540203</v>
      </c>
      <c r="AT132" s="374">
        <f t="shared" si="36"/>
        <v>268.21091887136618</v>
      </c>
      <c r="AU132" s="374">
        <f t="shared" ref="AU132:AU195" si="41">IFERROR(VLOOKUP($C132,$BY$4:$CE$899,4,0),0)</f>
        <v>6.5650144914597933E-2</v>
      </c>
      <c r="AV132" s="374">
        <f t="shared" si="37"/>
        <v>18.845281128633808</v>
      </c>
      <c r="AW132" s="380">
        <v>162.72900000000001</v>
      </c>
      <c r="AX132" s="381">
        <v>162.72900000000001</v>
      </c>
      <c r="AY132" s="373">
        <v>18057.842415334697</v>
      </c>
      <c r="AZ132" s="374">
        <v>2938534.6384050003</v>
      </c>
      <c r="BA132" s="378">
        <v>760.20660000000009</v>
      </c>
      <c r="BB132" s="379">
        <v>760.20660000000009</v>
      </c>
      <c r="BC132" s="373">
        <v>4043.4947751440195</v>
      </c>
      <c r="BD132" s="374">
        <v>3073891.4151300001</v>
      </c>
      <c r="BE132" s="374">
        <f t="shared" si="30"/>
        <v>1.583144319595264E-2</v>
      </c>
      <c r="BF132" s="374">
        <f t="shared" si="31"/>
        <v>12.035167605088292</v>
      </c>
      <c r="BG132" s="374">
        <f t="shared" si="32"/>
        <v>8.6099392805127115E-2</v>
      </c>
      <c r="BH132" s="374">
        <f t="shared" si="33"/>
        <v>65.453326666450153</v>
      </c>
      <c r="BI132" s="374">
        <f t="shared" si="34"/>
        <v>0.89806916399892023</v>
      </c>
      <c r="BJ132" s="374">
        <f t="shared" si="35"/>
        <v>682.71810572846164</v>
      </c>
      <c r="BK132" s="375">
        <v>57984722.479860604</v>
      </c>
      <c r="BL132" s="382">
        <v>154225360.66122061</v>
      </c>
      <c r="BM132" s="383">
        <v>0.59</v>
      </c>
      <c r="BN132" s="382">
        <v>90992962.790120155</v>
      </c>
      <c r="BO132" s="395"/>
      <c r="BP132" s="395"/>
      <c r="BS132" s="408">
        <v>11271</v>
      </c>
      <c r="BT132" s="400" t="s">
        <v>1460</v>
      </c>
      <c r="BU132" s="400">
        <v>0.84464843045985605</v>
      </c>
      <c r="BV132" s="400">
        <v>0.1553515695401439</v>
      </c>
      <c r="BW132" s="400">
        <v>0</v>
      </c>
      <c r="BX132" s="400">
        <v>1</v>
      </c>
      <c r="BY132" s="407">
        <v>11271</v>
      </c>
      <c r="BZ132" s="406" t="s">
        <v>1460</v>
      </c>
      <c r="CA132" s="406">
        <v>0.90414055528809689</v>
      </c>
      <c r="CB132" s="406">
        <v>9.5859444711903122E-2</v>
      </c>
      <c r="CC132" s="406">
        <v>0</v>
      </c>
      <c r="CD132" s="406">
        <v>1.7772391724487534E-2</v>
      </c>
      <c r="CE132" s="406">
        <v>0.98222760827551248</v>
      </c>
    </row>
    <row r="133" spans="1:83" x14ac:dyDescent="0.35">
      <c r="A133" s="365">
        <v>2</v>
      </c>
      <c r="B133" s="366" t="s">
        <v>1264</v>
      </c>
      <c r="C133" s="411">
        <v>11257</v>
      </c>
      <c r="D133" s="367" t="s">
        <v>1450</v>
      </c>
      <c r="E133" s="368" t="s">
        <v>2438</v>
      </c>
      <c r="F133" s="369">
        <v>6</v>
      </c>
      <c r="G133" s="370" t="s">
        <v>6307</v>
      </c>
      <c r="H133" s="371">
        <v>58496.4</v>
      </c>
      <c r="I133" s="372">
        <v>58496.4</v>
      </c>
      <c r="J133" s="373">
        <v>717.96514344369905</v>
      </c>
      <c r="K133" s="374">
        <v>41998376.216940001</v>
      </c>
      <c r="L133" s="371">
        <v>9366</v>
      </c>
      <c r="M133" s="372">
        <v>9366</v>
      </c>
      <c r="N133" s="373">
        <v>437.23259149775777</v>
      </c>
      <c r="O133" s="374">
        <v>4095120.4519679993</v>
      </c>
      <c r="P133" s="374">
        <f t="shared" si="38"/>
        <v>0.87037840239280262</v>
      </c>
      <c r="Q133" s="402">
        <f t="shared" ref="Q133:Q196" si="42">SUM(L133*P133)</f>
        <v>8151.9641168109893</v>
      </c>
      <c r="R133" s="374">
        <f t="shared" si="39"/>
        <v>0.1296215976071973</v>
      </c>
      <c r="S133" s="401">
        <f t="shared" ref="S133:S196" si="43">SUM(L133*R133)</f>
        <v>1214.0358831890098</v>
      </c>
      <c r="T133" s="371">
        <v>3903.6</v>
      </c>
      <c r="U133" s="372">
        <v>3903.6</v>
      </c>
      <c r="V133" s="373">
        <v>355.96689058561327</v>
      </c>
      <c r="W133" s="374">
        <v>1389552.35409</v>
      </c>
      <c r="X133" s="371">
        <v>5205.5999999999995</v>
      </c>
      <c r="Y133" s="372">
        <v>5205.5999999999995</v>
      </c>
      <c r="Z133" s="373">
        <v>16.10192733978792</v>
      </c>
      <c r="AA133" s="374">
        <v>83820.192959999986</v>
      </c>
      <c r="AB133" s="371">
        <v>0</v>
      </c>
      <c r="AC133" s="372">
        <v>0</v>
      </c>
      <c r="AD133" s="373">
        <v>0</v>
      </c>
      <c r="AE133" s="374">
        <v>0</v>
      </c>
      <c r="AF133" s="374">
        <f t="shared" ref="AF133:AF196" si="44">IFERROR(VLOOKUP($C133,$BS$4:$BX$899,5,0),0)</f>
        <v>0</v>
      </c>
      <c r="AG133" s="374">
        <f t="shared" ref="AG133:AG196" si="45">SUM(AF133*AB133)</f>
        <v>0</v>
      </c>
      <c r="AH133" s="374">
        <f t="shared" ref="AH133:AH196" si="46">IFERROR(VLOOKUP($C133,$BS$4:$BX$899,6,0),0)</f>
        <v>1</v>
      </c>
      <c r="AI133" s="374">
        <f t="shared" ref="AI133:AI196" si="47">SUM(AH133*AB133)</f>
        <v>0</v>
      </c>
      <c r="AJ133" s="375">
        <v>47566869.215957999</v>
      </c>
      <c r="AK133" s="376">
        <v>1240.14012</v>
      </c>
      <c r="AL133" s="377">
        <v>1240.14012</v>
      </c>
      <c r="AM133" s="373">
        <v>15755.295265199549</v>
      </c>
      <c r="AN133" s="374">
        <v>19538773.760820001</v>
      </c>
      <c r="AO133" s="378">
        <v>40.280879999999996</v>
      </c>
      <c r="AP133" s="379">
        <v>40.280879999999996</v>
      </c>
      <c r="AQ133" s="373">
        <v>30358.654126161098</v>
      </c>
      <c r="AR133" s="374">
        <v>1222873.3038174</v>
      </c>
      <c r="AS133" s="374">
        <f t="shared" si="40"/>
        <v>0.85455679678885377</v>
      </c>
      <c r="AT133" s="374">
        <f t="shared" si="36"/>
        <v>34.422299784636202</v>
      </c>
      <c r="AU133" s="374">
        <f t="shared" si="41"/>
        <v>0.14544320321114634</v>
      </c>
      <c r="AV133" s="374">
        <f t="shared" si="37"/>
        <v>5.8585802153637996</v>
      </c>
      <c r="AW133" s="380">
        <v>58.630919999999989</v>
      </c>
      <c r="AX133" s="381">
        <v>58.630919999999989</v>
      </c>
      <c r="AY133" s="373">
        <v>9747.9631816795663</v>
      </c>
      <c r="AZ133" s="374">
        <v>571532.04946800007</v>
      </c>
      <c r="BA133" s="378">
        <v>395.54952000000009</v>
      </c>
      <c r="BB133" s="379">
        <v>395.54952000000009</v>
      </c>
      <c r="BC133" s="373">
        <v>873.62889844993344</v>
      </c>
      <c r="BD133" s="374">
        <v>345563.49144000001</v>
      </c>
      <c r="BE133" s="374">
        <f t="shared" ref="BE133:BE196" si="48">IFERROR(VLOOKUP($C133,$BY$4:$CE$899,5,0),0)</f>
        <v>0.16526559143079914</v>
      </c>
      <c r="BF133" s="374">
        <f t="shared" ref="BF133:BF196" si="49">SUM(BE133*BA133)</f>
        <v>65.370725362968727</v>
      </c>
      <c r="BG133" s="374">
        <f t="shared" ref="BG133:BG196" si="50">IFERROR(VLOOKUP($C133,$BY$4:$CE$899,6,0),0)</f>
        <v>4.5716250770336017E-2</v>
      </c>
      <c r="BH133" s="374">
        <f t="shared" ref="BH133:BH196" si="51">SUM(BG133*BA133)</f>
        <v>18.083041048406045</v>
      </c>
      <c r="BI133" s="374">
        <f t="shared" ref="BI133:BI196" si="52">IFERROR(VLOOKUP($C133,$BY$4:$CE$899,7,0),0)</f>
        <v>0.78901815779886486</v>
      </c>
      <c r="BJ133" s="374">
        <f t="shared" ref="BJ133:BJ196" si="53">SUM(BI133*BA133)</f>
        <v>312.09575358862531</v>
      </c>
      <c r="BK133" s="375">
        <v>21678742.605545402</v>
      </c>
      <c r="BL133" s="382">
        <v>69245611.821503401</v>
      </c>
      <c r="BM133" s="383">
        <v>0.56999999999999995</v>
      </c>
      <c r="BN133" s="382">
        <v>39469998.738256939</v>
      </c>
      <c r="BO133" s="395"/>
      <c r="BP133" s="395"/>
      <c r="BS133" s="408">
        <v>11272</v>
      </c>
      <c r="BT133" s="400" t="s">
        <v>1461</v>
      </c>
      <c r="BU133" s="400">
        <v>0.91084642014686956</v>
      </c>
      <c r="BV133" s="400">
        <v>8.9153579853130466E-2</v>
      </c>
      <c r="BW133" s="400">
        <v>0</v>
      </c>
      <c r="BX133" s="400">
        <v>1</v>
      </c>
      <c r="BY133" s="407">
        <v>11272</v>
      </c>
      <c r="BZ133" s="406" t="s">
        <v>1461</v>
      </c>
      <c r="CA133" s="406">
        <v>0.88051483402630959</v>
      </c>
      <c r="CB133" s="406">
        <v>0.11948516597369048</v>
      </c>
      <c r="CC133" s="406">
        <v>5.9887915120044226E-3</v>
      </c>
      <c r="CD133" s="406">
        <v>7.2019749052282421E-3</v>
      </c>
      <c r="CE133" s="406">
        <v>0.98680923358276729</v>
      </c>
    </row>
    <row r="134" spans="1:83" x14ac:dyDescent="0.35">
      <c r="A134" s="365">
        <v>2</v>
      </c>
      <c r="B134" s="366" t="s">
        <v>1264</v>
      </c>
      <c r="C134" s="411">
        <v>11455</v>
      </c>
      <c r="D134" s="367" t="s">
        <v>1451</v>
      </c>
      <c r="E134" s="368" t="s">
        <v>2438</v>
      </c>
      <c r="F134" s="369">
        <v>12</v>
      </c>
      <c r="G134" s="370" t="s">
        <v>6311</v>
      </c>
      <c r="H134" s="371">
        <v>127764</v>
      </c>
      <c r="I134" s="372">
        <v>127764</v>
      </c>
      <c r="J134" s="373">
        <v>589.3142918206114</v>
      </c>
      <c r="K134" s="374">
        <v>75293151.180168599</v>
      </c>
      <c r="L134" s="371">
        <v>26161.200000000001</v>
      </c>
      <c r="M134" s="372">
        <v>26161.200000000001</v>
      </c>
      <c r="N134" s="373">
        <v>504.87794197341861</v>
      </c>
      <c r="O134" s="374">
        <v>13208212.815554999</v>
      </c>
      <c r="P134" s="374">
        <f t="shared" si="38"/>
        <v>0.89388595344069588</v>
      </c>
      <c r="Q134" s="402">
        <f t="shared" si="42"/>
        <v>23385.129205152734</v>
      </c>
      <c r="R134" s="374">
        <f t="shared" si="39"/>
        <v>0.10611404655930408</v>
      </c>
      <c r="S134" s="401">
        <f t="shared" si="43"/>
        <v>2776.0707948472659</v>
      </c>
      <c r="T134" s="371">
        <v>9882</v>
      </c>
      <c r="U134" s="372">
        <v>9882</v>
      </c>
      <c r="V134" s="373">
        <v>345.68698731177898</v>
      </c>
      <c r="W134" s="374">
        <v>3416078.808615</v>
      </c>
      <c r="X134" s="371">
        <v>7220.4</v>
      </c>
      <c r="Y134" s="372">
        <v>7220.4</v>
      </c>
      <c r="Z134" s="373">
        <v>184.87201382748876</v>
      </c>
      <c r="AA134" s="374">
        <v>1334849.8886399998</v>
      </c>
      <c r="AB134" s="371">
        <v>14.399999999999999</v>
      </c>
      <c r="AC134" s="372">
        <v>14.399999999999999</v>
      </c>
      <c r="AD134" s="373">
        <v>320037.18115666666</v>
      </c>
      <c r="AE134" s="374">
        <v>4608535.4086559992</v>
      </c>
      <c r="AF134" s="374">
        <f t="shared" si="44"/>
        <v>0</v>
      </c>
      <c r="AG134" s="374">
        <f t="shared" si="45"/>
        <v>0</v>
      </c>
      <c r="AH134" s="374">
        <f t="shared" si="46"/>
        <v>1</v>
      </c>
      <c r="AI134" s="374">
        <f t="shared" si="47"/>
        <v>14.399999999999999</v>
      </c>
      <c r="AJ134" s="375">
        <v>97860828.101634607</v>
      </c>
      <c r="AK134" s="376">
        <v>1938.8787599999998</v>
      </c>
      <c r="AL134" s="377">
        <v>1938.8787599999998</v>
      </c>
      <c r="AM134" s="373">
        <v>24438.598452683964</v>
      </c>
      <c r="AN134" s="374">
        <v>47383479.464077801</v>
      </c>
      <c r="AO134" s="378">
        <v>140.39051999999998</v>
      </c>
      <c r="AP134" s="379">
        <v>140.39051999999998</v>
      </c>
      <c r="AQ134" s="373">
        <v>31634.546514679201</v>
      </c>
      <c r="AR134" s="374">
        <v>4441190.4351599999</v>
      </c>
      <c r="AS134" s="374">
        <f t="shared" si="40"/>
        <v>0.91400209710186853</v>
      </c>
      <c r="AT134" s="374">
        <f t="shared" si="36"/>
        <v>128.3172296932218</v>
      </c>
      <c r="AU134" s="374">
        <f t="shared" si="41"/>
        <v>8.5997902898131487E-2</v>
      </c>
      <c r="AV134" s="374">
        <f t="shared" si="37"/>
        <v>12.073290306778185</v>
      </c>
      <c r="AW134" s="380">
        <v>62.511599999999987</v>
      </c>
      <c r="AX134" s="381">
        <v>62.511599999999987</v>
      </c>
      <c r="AY134" s="373">
        <v>25637.873481321873</v>
      </c>
      <c r="AZ134" s="374">
        <v>1602664.4919150001</v>
      </c>
      <c r="BA134" s="378">
        <v>150.26352000000017</v>
      </c>
      <c r="BB134" s="379">
        <v>150.26352000000017</v>
      </c>
      <c r="BC134" s="373">
        <v>25528.823266784879</v>
      </c>
      <c r="BD134" s="374">
        <v>3836050.8455249993</v>
      </c>
      <c r="BE134" s="374">
        <f t="shared" si="48"/>
        <v>5.494112034167018E-3</v>
      </c>
      <c r="BF134" s="374">
        <f t="shared" si="49"/>
        <v>0.82556461352829735</v>
      </c>
      <c r="BG134" s="374">
        <f t="shared" si="50"/>
        <v>0.13053743595203668</v>
      </c>
      <c r="BH134" s="374">
        <f t="shared" si="51"/>
        <v>19.615014617927606</v>
      </c>
      <c r="BI134" s="374">
        <f t="shared" si="52"/>
        <v>0.86396845201379635</v>
      </c>
      <c r="BJ134" s="374">
        <f t="shared" si="53"/>
        <v>129.82294076854427</v>
      </c>
      <c r="BK134" s="375">
        <v>57263385.236677796</v>
      </c>
      <c r="BL134" s="382">
        <v>155124213.33831239</v>
      </c>
      <c r="BM134" s="383">
        <v>0.59</v>
      </c>
      <c r="BN134" s="382">
        <v>91523285.869604304</v>
      </c>
      <c r="BO134" s="395"/>
      <c r="BP134" s="395"/>
      <c r="BS134" s="408">
        <v>11457</v>
      </c>
      <c r="BT134" s="400" t="s">
        <v>1462</v>
      </c>
      <c r="BU134" s="400">
        <v>0.90773165606131689</v>
      </c>
      <c r="BV134" s="400">
        <v>9.2268343938683051E-2</v>
      </c>
      <c r="BW134" s="400">
        <v>0</v>
      </c>
      <c r="BX134" s="400">
        <v>1</v>
      </c>
      <c r="BY134" s="407">
        <v>11457</v>
      </c>
      <c r="BZ134" s="406" t="s">
        <v>1462</v>
      </c>
      <c r="CA134" s="406">
        <v>0.94493355771508014</v>
      </c>
      <c r="CB134" s="406">
        <v>5.5066442284919866E-2</v>
      </c>
      <c r="CC134" s="406">
        <v>7.5864631580826195E-2</v>
      </c>
      <c r="CD134" s="406">
        <v>3.4180420371303375E-3</v>
      </c>
      <c r="CE134" s="406">
        <v>0.92071732638204351</v>
      </c>
    </row>
    <row r="135" spans="1:83" x14ac:dyDescent="0.35">
      <c r="A135" s="365">
        <v>2</v>
      </c>
      <c r="B135" s="366" t="s">
        <v>1266</v>
      </c>
      <c r="C135" s="411">
        <v>10724</v>
      </c>
      <c r="D135" s="367" t="s">
        <v>1463</v>
      </c>
      <c r="E135" s="368" t="s">
        <v>2427</v>
      </c>
      <c r="F135" s="369">
        <v>16</v>
      </c>
      <c r="G135" s="370" t="s">
        <v>2759</v>
      </c>
      <c r="H135" s="371">
        <v>204345.60000000001</v>
      </c>
      <c r="I135" s="372">
        <v>204345.60000000001</v>
      </c>
      <c r="J135" s="373">
        <v>650.08966811661719</v>
      </c>
      <c r="K135" s="374">
        <v>132842963.28509101</v>
      </c>
      <c r="L135" s="371">
        <v>86678.399999999994</v>
      </c>
      <c r="M135" s="372">
        <v>86678.399999999994</v>
      </c>
      <c r="N135" s="373">
        <v>757.95348010712007</v>
      </c>
      <c r="O135" s="374">
        <v>65698194.930116989</v>
      </c>
      <c r="P135" s="374">
        <f t="shared" si="38"/>
        <v>0.88932234705817892</v>
      </c>
      <c r="Q135" s="402">
        <f t="shared" si="42"/>
        <v>77085.038127247652</v>
      </c>
      <c r="R135" s="374">
        <f t="shared" si="39"/>
        <v>0.11067765294182111</v>
      </c>
      <c r="S135" s="401">
        <f t="shared" si="43"/>
        <v>9593.3618727523462</v>
      </c>
      <c r="T135" s="371">
        <v>50012.4</v>
      </c>
      <c r="U135" s="372">
        <v>50012.4</v>
      </c>
      <c r="V135" s="373">
        <v>424.44014820627683</v>
      </c>
      <c r="W135" s="374">
        <v>21227270.468151599</v>
      </c>
      <c r="X135" s="371">
        <v>21584.399999999998</v>
      </c>
      <c r="Y135" s="372">
        <v>21584.399999999998</v>
      </c>
      <c r="Z135" s="373">
        <v>6.2963172189636962</v>
      </c>
      <c r="AA135" s="374">
        <v>135902.22938099998</v>
      </c>
      <c r="AB135" s="371">
        <v>14.399999999999999</v>
      </c>
      <c r="AC135" s="372">
        <v>14.399999999999999</v>
      </c>
      <c r="AD135" s="373">
        <v>616738.9795603333</v>
      </c>
      <c r="AE135" s="374">
        <v>8881041.3056687992</v>
      </c>
      <c r="AF135" s="374">
        <f t="shared" si="44"/>
        <v>5.4271111974487493E-3</v>
      </c>
      <c r="AG135" s="374">
        <f t="shared" si="45"/>
        <v>7.8150401243261988E-2</v>
      </c>
      <c r="AH135" s="374">
        <f t="shared" si="46"/>
        <v>0.99457288880255124</v>
      </c>
      <c r="AI135" s="374">
        <f t="shared" si="47"/>
        <v>14.321849598756737</v>
      </c>
      <c r="AJ135" s="375">
        <v>228785372.21840939</v>
      </c>
      <c r="AK135" s="376">
        <v>11038.8</v>
      </c>
      <c r="AL135" s="377">
        <v>11038.8</v>
      </c>
      <c r="AM135" s="373">
        <v>17195.425140675943</v>
      </c>
      <c r="AN135" s="374">
        <v>189816859.04289359</v>
      </c>
      <c r="AO135" s="378">
        <v>1192.8</v>
      </c>
      <c r="AP135" s="379">
        <v>1192.8</v>
      </c>
      <c r="AQ135" s="373">
        <v>31653.38547434859</v>
      </c>
      <c r="AR135" s="374">
        <v>37756158.193802997</v>
      </c>
      <c r="AS135" s="374">
        <f t="shared" si="40"/>
        <v>0.85702715373899452</v>
      </c>
      <c r="AT135" s="374">
        <f t="shared" si="36"/>
        <v>1022.2619889798726</v>
      </c>
      <c r="AU135" s="374">
        <f t="shared" si="41"/>
        <v>0.14297284626100551</v>
      </c>
      <c r="AV135" s="374">
        <f t="shared" si="37"/>
        <v>170.53801102012736</v>
      </c>
      <c r="AW135" s="380">
        <v>608.4</v>
      </c>
      <c r="AX135" s="381">
        <v>608.4</v>
      </c>
      <c r="AY135" s="373">
        <v>18471.535455185403</v>
      </c>
      <c r="AZ135" s="374">
        <v>11238082.170934798</v>
      </c>
      <c r="BA135" s="378">
        <v>2479.1999999999998</v>
      </c>
      <c r="BB135" s="379">
        <v>2479.1999999999998</v>
      </c>
      <c r="BC135" s="373">
        <v>12395.420013195306</v>
      </c>
      <c r="BD135" s="374">
        <v>30730725.296713799</v>
      </c>
      <c r="BE135" s="374">
        <f t="shared" si="48"/>
        <v>2.7504312707021118E-2</v>
      </c>
      <c r="BF135" s="374">
        <f t="shared" si="49"/>
        <v>68.188692063246748</v>
      </c>
      <c r="BG135" s="374">
        <f t="shared" si="50"/>
        <v>9.0659855241529482E-4</v>
      </c>
      <c r="BH135" s="374">
        <f t="shared" si="51"/>
        <v>2.2476391311479986</v>
      </c>
      <c r="BI135" s="374">
        <f t="shared" si="52"/>
        <v>0.97158908874056349</v>
      </c>
      <c r="BJ135" s="374">
        <f t="shared" si="53"/>
        <v>2408.763668805605</v>
      </c>
      <c r="BK135" s="375">
        <v>269541824.70434523</v>
      </c>
      <c r="BL135" s="382">
        <v>498327196.92275465</v>
      </c>
      <c r="BM135" s="383">
        <v>0.26</v>
      </c>
      <c r="BN135" s="382">
        <v>129565071.19991621</v>
      </c>
      <c r="BO135" s="395"/>
      <c r="BP135" s="395"/>
      <c r="BS135" s="408">
        <v>10724</v>
      </c>
      <c r="BT135" s="400" t="s">
        <v>1463</v>
      </c>
      <c r="BU135" s="400">
        <v>0.88932234705817892</v>
      </c>
      <c r="BV135" s="400">
        <v>0.11067765294182111</v>
      </c>
      <c r="BW135" s="400">
        <v>5.4271111974487493E-3</v>
      </c>
      <c r="BX135" s="400">
        <v>0.99457288880255124</v>
      </c>
      <c r="BY135" s="407">
        <v>10724</v>
      </c>
      <c r="BZ135" s="406" t="s">
        <v>1463</v>
      </c>
      <c r="CA135" s="406">
        <v>0.85702715373899452</v>
      </c>
      <c r="CB135" s="406">
        <v>0.14297284626100551</v>
      </c>
      <c r="CC135" s="406">
        <v>2.7504312707021118E-2</v>
      </c>
      <c r="CD135" s="406">
        <v>9.0659855241529482E-4</v>
      </c>
      <c r="CE135" s="406">
        <v>0.97158908874056349</v>
      </c>
    </row>
    <row r="136" spans="1:83" x14ac:dyDescent="0.35">
      <c r="A136" s="365">
        <v>2</v>
      </c>
      <c r="B136" s="366" t="s">
        <v>1266</v>
      </c>
      <c r="C136" s="411">
        <v>10725</v>
      </c>
      <c r="D136" s="367" t="s">
        <v>1464</v>
      </c>
      <c r="E136" s="368" t="s">
        <v>2427</v>
      </c>
      <c r="F136" s="369">
        <v>15</v>
      </c>
      <c r="G136" s="370" t="s">
        <v>6306</v>
      </c>
      <c r="H136" s="371">
        <v>198698.4</v>
      </c>
      <c r="I136" s="372">
        <v>198698.4</v>
      </c>
      <c r="J136" s="373">
        <v>556.37463676939524</v>
      </c>
      <c r="K136" s="374">
        <v>110550750.12666</v>
      </c>
      <c r="L136" s="371">
        <v>71652</v>
      </c>
      <c r="M136" s="372">
        <v>71652</v>
      </c>
      <c r="N136" s="373">
        <v>786.27455532214037</v>
      </c>
      <c r="O136" s="374">
        <v>56338144.437941998</v>
      </c>
      <c r="P136" s="374">
        <f t="shared" si="38"/>
        <v>0.89843064000318307</v>
      </c>
      <c r="Q136" s="402">
        <f t="shared" si="42"/>
        <v>64374.352217508072</v>
      </c>
      <c r="R136" s="374">
        <f t="shared" si="39"/>
        <v>0.10156935999681693</v>
      </c>
      <c r="S136" s="401">
        <f t="shared" si="43"/>
        <v>7277.6477824919266</v>
      </c>
      <c r="T136" s="371">
        <v>41010</v>
      </c>
      <c r="U136" s="372">
        <v>41010</v>
      </c>
      <c r="V136" s="373">
        <v>318.63813493613753</v>
      </c>
      <c r="W136" s="374">
        <v>13067349.913730999</v>
      </c>
      <c r="X136" s="371">
        <v>764.4</v>
      </c>
      <c r="Y136" s="372">
        <v>764.4</v>
      </c>
      <c r="Z136" s="373">
        <v>57.36945306122449</v>
      </c>
      <c r="AA136" s="374">
        <v>43853.209920000001</v>
      </c>
      <c r="AB136" s="371">
        <v>0</v>
      </c>
      <c r="AC136" s="372">
        <v>0</v>
      </c>
      <c r="AD136" s="373">
        <v>0</v>
      </c>
      <c r="AE136" s="374">
        <v>0</v>
      </c>
      <c r="AF136" s="374">
        <f t="shared" si="44"/>
        <v>2.5402479715246622E-3</v>
      </c>
      <c r="AG136" s="374">
        <f t="shared" si="45"/>
        <v>0</v>
      </c>
      <c r="AH136" s="374">
        <f t="shared" si="46"/>
        <v>0.99745975202847537</v>
      </c>
      <c r="AI136" s="374">
        <f t="shared" si="47"/>
        <v>0</v>
      </c>
      <c r="AJ136" s="375">
        <v>180000097.68825302</v>
      </c>
      <c r="AK136" s="376">
        <v>13064.433719999999</v>
      </c>
      <c r="AL136" s="377">
        <v>13064.433719999999</v>
      </c>
      <c r="AM136" s="373">
        <v>15007.321422178567</v>
      </c>
      <c r="AN136" s="374">
        <v>196062156.03478801</v>
      </c>
      <c r="AO136" s="378">
        <v>1921.1764799999999</v>
      </c>
      <c r="AP136" s="379">
        <v>1921.1764799999999</v>
      </c>
      <c r="AQ136" s="373">
        <v>17824.297196381041</v>
      </c>
      <c r="AR136" s="374">
        <v>34243620.546217196</v>
      </c>
      <c r="AS136" s="374">
        <f t="shared" si="40"/>
        <v>0.88923449224609508</v>
      </c>
      <c r="AT136" s="374">
        <f t="shared" si="36"/>
        <v>1708.37639170794</v>
      </c>
      <c r="AU136" s="374">
        <f t="shared" si="41"/>
        <v>0.11076550775390495</v>
      </c>
      <c r="AV136" s="374">
        <f t="shared" si="37"/>
        <v>212.8000882920598</v>
      </c>
      <c r="AW136" s="380">
        <v>871.34688000000006</v>
      </c>
      <c r="AX136" s="381">
        <v>871.34688000000006</v>
      </c>
      <c r="AY136" s="373">
        <v>15116.678391986665</v>
      </c>
      <c r="AZ136" s="374">
        <v>13171870.552820997</v>
      </c>
      <c r="BA136" s="378">
        <v>1348.6893600000014</v>
      </c>
      <c r="BB136" s="379">
        <v>1348.6893600000014</v>
      </c>
      <c r="BC136" s="373">
        <v>21721.784010757801</v>
      </c>
      <c r="BD136" s="374">
        <v>29295938.975527205</v>
      </c>
      <c r="BE136" s="374">
        <f t="shared" si="48"/>
        <v>4.97545026766818E-2</v>
      </c>
      <c r="BF136" s="374">
        <f t="shared" si="49"/>
        <v>67.103368372132337</v>
      </c>
      <c r="BG136" s="374">
        <f t="shared" si="50"/>
        <v>3.2682015030729302E-3</v>
      </c>
      <c r="BH136" s="374">
        <f t="shared" si="51"/>
        <v>4.4077885935304728</v>
      </c>
      <c r="BI136" s="374">
        <f t="shared" si="52"/>
        <v>0.94697729582024537</v>
      </c>
      <c r="BJ136" s="374">
        <f t="shared" si="53"/>
        <v>1277.1782030343388</v>
      </c>
      <c r="BK136" s="375">
        <v>272773586.10935342</v>
      </c>
      <c r="BL136" s="382">
        <v>452773683.79760647</v>
      </c>
      <c r="BM136" s="383">
        <v>0.28000000000000003</v>
      </c>
      <c r="BN136" s="382">
        <v>126776631.46332982</v>
      </c>
      <c r="BO136" s="395"/>
      <c r="BP136" s="395"/>
      <c r="BS136" s="408">
        <v>10725</v>
      </c>
      <c r="BT136" s="400" t="s">
        <v>1464</v>
      </c>
      <c r="BU136" s="400">
        <v>0.89843064000318307</v>
      </c>
      <c r="BV136" s="400">
        <v>0.10156935999681693</v>
      </c>
      <c r="BW136" s="400">
        <v>2.5402479715246622E-3</v>
      </c>
      <c r="BX136" s="400">
        <v>0.99745975202847537</v>
      </c>
      <c r="BY136" s="407">
        <v>10725</v>
      </c>
      <c r="BZ136" s="406" t="s">
        <v>1464</v>
      </c>
      <c r="CA136" s="406">
        <v>0.88923449224609508</v>
      </c>
      <c r="CB136" s="406">
        <v>0.11076550775390495</v>
      </c>
      <c r="CC136" s="406">
        <v>4.97545026766818E-2</v>
      </c>
      <c r="CD136" s="406">
        <v>3.2682015030729302E-3</v>
      </c>
      <c r="CE136" s="406">
        <v>0.94697729582024537</v>
      </c>
    </row>
    <row r="137" spans="1:83" x14ac:dyDescent="0.35">
      <c r="A137" s="365">
        <v>2</v>
      </c>
      <c r="B137" s="366" t="s">
        <v>1266</v>
      </c>
      <c r="C137" s="411">
        <v>11244</v>
      </c>
      <c r="D137" s="367" t="s">
        <v>1465</v>
      </c>
      <c r="E137" s="368" t="s">
        <v>2438</v>
      </c>
      <c r="F137" s="369">
        <v>6</v>
      </c>
      <c r="G137" s="370" t="s">
        <v>6307</v>
      </c>
      <c r="H137" s="371">
        <v>69555.599999999991</v>
      </c>
      <c r="I137" s="372">
        <v>69555.599999999991</v>
      </c>
      <c r="J137" s="373">
        <v>503.07002053295201</v>
      </c>
      <c r="K137" s="374">
        <v>34991337.120181791</v>
      </c>
      <c r="L137" s="371">
        <v>10748.4</v>
      </c>
      <c r="M137" s="372">
        <v>10748.4</v>
      </c>
      <c r="N137" s="373">
        <v>497.57750540917721</v>
      </c>
      <c r="O137" s="374">
        <v>5348162.0591400005</v>
      </c>
      <c r="P137" s="374">
        <f t="shared" si="38"/>
        <v>0.87789422626714286</v>
      </c>
      <c r="Q137" s="402">
        <f t="shared" si="42"/>
        <v>9435.9583016097586</v>
      </c>
      <c r="R137" s="374">
        <f t="shared" si="39"/>
        <v>0.12210577373285711</v>
      </c>
      <c r="S137" s="401">
        <f t="shared" si="43"/>
        <v>1312.4416983902413</v>
      </c>
      <c r="T137" s="371">
        <v>5961.5999999999995</v>
      </c>
      <c r="U137" s="372">
        <v>5961.5999999999995</v>
      </c>
      <c r="V137" s="373">
        <v>192.58958763083737</v>
      </c>
      <c r="W137" s="374">
        <v>1148142.08562</v>
      </c>
      <c r="X137" s="371">
        <v>349.2</v>
      </c>
      <c r="Y137" s="372">
        <v>349.2</v>
      </c>
      <c r="Z137" s="373">
        <v>117.57106819243984</v>
      </c>
      <c r="AA137" s="374">
        <v>41055.817012799991</v>
      </c>
      <c r="AB137" s="371">
        <v>11858.4</v>
      </c>
      <c r="AC137" s="372">
        <v>11858.4</v>
      </c>
      <c r="AD137" s="373">
        <v>153.31652880100182</v>
      </c>
      <c r="AE137" s="374">
        <v>1818088.7251337999</v>
      </c>
      <c r="AF137" s="374">
        <f t="shared" si="44"/>
        <v>1.7577692638541666E-3</v>
      </c>
      <c r="AG137" s="374">
        <f t="shared" si="45"/>
        <v>20.844331038488249</v>
      </c>
      <c r="AH137" s="374">
        <f t="shared" si="46"/>
        <v>0.99824223073614582</v>
      </c>
      <c r="AI137" s="374">
        <f t="shared" si="47"/>
        <v>11837.555668961511</v>
      </c>
      <c r="AJ137" s="375">
        <v>43346785.807088397</v>
      </c>
      <c r="AK137" s="376">
        <v>1016.2964399999997</v>
      </c>
      <c r="AL137" s="377">
        <v>1016.2964399999997</v>
      </c>
      <c r="AM137" s="373">
        <v>14275.071299708579</v>
      </c>
      <c r="AN137" s="374">
        <v>14507704.142639998</v>
      </c>
      <c r="AO137" s="378">
        <v>44.116079999999997</v>
      </c>
      <c r="AP137" s="379">
        <v>44.116079999999997</v>
      </c>
      <c r="AQ137" s="373">
        <v>27490.796503655813</v>
      </c>
      <c r="AR137" s="374">
        <v>1212786.1778190001</v>
      </c>
      <c r="AS137" s="374">
        <f t="shared" si="40"/>
        <v>0.84989845767390626</v>
      </c>
      <c r="AT137" s="374">
        <f t="shared" ref="AT137:AT200" si="54">SUM(AS137*AO137)</f>
        <v>37.494188350618657</v>
      </c>
      <c r="AU137" s="374">
        <f t="shared" si="41"/>
        <v>0.15010154232609368</v>
      </c>
      <c r="AV137" s="374">
        <f t="shared" ref="AV137:AV200" si="55">SUM(AU137*AO137)</f>
        <v>6.6218916493813342</v>
      </c>
      <c r="AW137" s="380">
        <v>30.101400000000002</v>
      </c>
      <c r="AX137" s="381">
        <v>30.101400000000002</v>
      </c>
      <c r="AY137" s="373">
        <v>11392.327261854929</v>
      </c>
      <c r="AZ137" s="374">
        <v>342924.99984</v>
      </c>
      <c r="BA137" s="378">
        <v>37.694280000000042</v>
      </c>
      <c r="BB137" s="379">
        <v>37.694280000000042</v>
      </c>
      <c r="BC137" s="373">
        <v>18449.085954685939</v>
      </c>
      <c r="BD137" s="374">
        <v>695425.01171999983</v>
      </c>
      <c r="BE137" s="374">
        <f t="shared" si="48"/>
        <v>8.2320707539557905E-2</v>
      </c>
      <c r="BF137" s="374">
        <f t="shared" si="49"/>
        <v>3.1030197997942102</v>
      </c>
      <c r="BG137" s="374">
        <f t="shared" si="50"/>
        <v>2.1289000480646601E-2</v>
      </c>
      <c r="BH137" s="374">
        <f t="shared" si="51"/>
        <v>0.80247354503762847</v>
      </c>
      <c r="BI137" s="374">
        <f t="shared" si="52"/>
        <v>0.89639029197979547</v>
      </c>
      <c r="BJ137" s="374">
        <f t="shared" si="53"/>
        <v>33.788786655168202</v>
      </c>
      <c r="BK137" s="375">
        <v>16758840.332018999</v>
      </c>
      <c r="BL137" s="382">
        <v>60105626.139107399</v>
      </c>
      <c r="BM137" s="383">
        <v>0.53</v>
      </c>
      <c r="BN137" s="382">
        <v>31855981.853726923</v>
      </c>
      <c r="BO137" s="395"/>
      <c r="BP137" s="395"/>
      <c r="BS137" s="408">
        <v>11244</v>
      </c>
      <c r="BT137" s="400" t="s">
        <v>1465</v>
      </c>
      <c r="BU137" s="400">
        <v>0.87789422626714286</v>
      </c>
      <c r="BV137" s="400">
        <v>0.12210577373285711</v>
      </c>
      <c r="BW137" s="400">
        <v>1.7577692638541666E-3</v>
      </c>
      <c r="BX137" s="400">
        <v>0.99824223073614582</v>
      </c>
      <c r="BY137" s="407">
        <v>11244</v>
      </c>
      <c r="BZ137" s="406" t="s">
        <v>1465</v>
      </c>
      <c r="CA137" s="406">
        <v>0.84989845767390626</v>
      </c>
      <c r="CB137" s="406">
        <v>0.15010154232609368</v>
      </c>
      <c r="CC137" s="406">
        <v>8.2320707539557905E-2</v>
      </c>
      <c r="CD137" s="406">
        <v>2.1289000480646601E-2</v>
      </c>
      <c r="CE137" s="406">
        <v>0.89639029197979547</v>
      </c>
    </row>
    <row r="138" spans="1:83" x14ac:dyDescent="0.35">
      <c r="A138" s="365">
        <v>2</v>
      </c>
      <c r="B138" s="366" t="s">
        <v>1266</v>
      </c>
      <c r="C138" s="411">
        <v>11245</v>
      </c>
      <c r="D138" s="367" t="s">
        <v>1466</v>
      </c>
      <c r="E138" s="368" t="s">
        <v>2438</v>
      </c>
      <c r="F138" s="369">
        <v>6</v>
      </c>
      <c r="G138" s="370" t="s">
        <v>6307</v>
      </c>
      <c r="H138" s="371">
        <v>109780.8</v>
      </c>
      <c r="I138" s="372">
        <v>109780.8</v>
      </c>
      <c r="J138" s="373">
        <v>385.35254906187964</v>
      </c>
      <c r="K138" s="374">
        <v>42304311.118052401</v>
      </c>
      <c r="L138" s="371">
        <v>18682.8</v>
      </c>
      <c r="M138" s="372">
        <v>18682.8</v>
      </c>
      <c r="N138" s="373">
        <v>342.30250723681672</v>
      </c>
      <c r="O138" s="374">
        <v>6395169.2822039993</v>
      </c>
      <c r="P138" s="374">
        <f t="shared" si="38"/>
        <v>0.79370625757457225</v>
      </c>
      <c r="Q138" s="402">
        <f t="shared" si="42"/>
        <v>14828.655269014218</v>
      </c>
      <c r="R138" s="374">
        <f t="shared" si="39"/>
        <v>0.20629374242542783</v>
      </c>
      <c r="S138" s="401">
        <f t="shared" si="43"/>
        <v>3854.1447309857831</v>
      </c>
      <c r="T138" s="371">
        <v>8912.4</v>
      </c>
      <c r="U138" s="372">
        <v>8912.4</v>
      </c>
      <c r="V138" s="373">
        <v>221.16958284940085</v>
      </c>
      <c r="W138" s="374">
        <v>1971151.7901870001</v>
      </c>
      <c r="X138" s="371">
        <v>4054.7999999999997</v>
      </c>
      <c r="Y138" s="372">
        <v>4054.7999999999997</v>
      </c>
      <c r="Z138" s="373">
        <v>23.66802075170169</v>
      </c>
      <c r="AA138" s="374">
        <v>95969.090544000006</v>
      </c>
      <c r="AB138" s="371">
        <v>0</v>
      </c>
      <c r="AC138" s="372">
        <v>0</v>
      </c>
      <c r="AD138" s="373">
        <v>0</v>
      </c>
      <c r="AE138" s="374">
        <v>0</v>
      </c>
      <c r="AF138" s="374">
        <f t="shared" si="44"/>
        <v>0</v>
      </c>
      <c r="AG138" s="374">
        <f t="shared" si="45"/>
        <v>0</v>
      </c>
      <c r="AH138" s="374">
        <f t="shared" si="46"/>
        <v>1</v>
      </c>
      <c r="AI138" s="374">
        <f t="shared" si="47"/>
        <v>0</v>
      </c>
      <c r="AJ138" s="375">
        <v>50766601.280987404</v>
      </c>
      <c r="AK138" s="376">
        <v>1341.9669599999997</v>
      </c>
      <c r="AL138" s="377">
        <v>1341.9669599999997</v>
      </c>
      <c r="AM138" s="373">
        <v>12436.434827269519</v>
      </c>
      <c r="AN138" s="374">
        <v>16689284.638388999</v>
      </c>
      <c r="AO138" s="378">
        <v>92.344559999999987</v>
      </c>
      <c r="AP138" s="379">
        <v>92.344559999999987</v>
      </c>
      <c r="AQ138" s="373">
        <v>17329.6268482778</v>
      </c>
      <c r="AR138" s="374">
        <v>1600296.7662684</v>
      </c>
      <c r="AS138" s="374">
        <f t="shared" si="40"/>
        <v>0.79758253129665391</v>
      </c>
      <c r="AT138" s="374">
        <f t="shared" si="54"/>
        <v>73.65240791627572</v>
      </c>
      <c r="AU138" s="374">
        <f t="shared" si="41"/>
        <v>0.20241746870334623</v>
      </c>
      <c r="AV138" s="374">
        <f t="shared" si="55"/>
        <v>18.692152083724277</v>
      </c>
      <c r="AW138" s="380">
        <v>36.812399999999997</v>
      </c>
      <c r="AX138" s="381">
        <v>36.812399999999997</v>
      </c>
      <c r="AY138" s="373">
        <v>13855.009351876</v>
      </c>
      <c r="AZ138" s="374">
        <v>510036.14626500005</v>
      </c>
      <c r="BA138" s="378">
        <v>51.347640000000233</v>
      </c>
      <c r="BB138" s="379">
        <v>51.347640000000233</v>
      </c>
      <c r="BC138" s="373">
        <v>18599.808754209454</v>
      </c>
      <c r="BD138" s="374">
        <v>955056.28397999983</v>
      </c>
      <c r="BE138" s="374">
        <f t="shared" si="48"/>
        <v>0.11361716516785289</v>
      </c>
      <c r="BF138" s="374">
        <f t="shared" si="49"/>
        <v>5.8339732948594767</v>
      </c>
      <c r="BG138" s="374">
        <f t="shared" si="50"/>
        <v>2.6273446986743228E-2</v>
      </c>
      <c r="BH138" s="374">
        <f t="shared" si="51"/>
        <v>1.349079497434382</v>
      </c>
      <c r="BI138" s="374">
        <f t="shared" si="52"/>
        <v>0.86010938784540392</v>
      </c>
      <c r="BJ138" s="374">
        <f t="shared" si="53"/>
        <v>44.164587207706376</v>
      </c>
      <c r="BK138" s="375">
        <v>19754673.834902398</v>
      </c>
      <c r="BL138" s="382">
        <v>70521275.115889803</v>
      </c>
      <c r="BM138" s="383">
        <v>0.54</v>
      </c>
      <c r="BN138" s="382">
        <v>38081488.562580496</v>
      </c>
      <c r="BO138" s="395"/>
      <c r="BP138" s="395"/>
      <c r="BS138" s="408">
        <v>11245</v>
      </c>
      <c r="BT138" s="400" t="s">
        <v>1466</v>
      </c>
      <c r="BU138" s="400">
        <v>0.79370625757457225</v>
      </c>
      <c r="BV138" s="400">
        <v>0.20629374242542783</v>
      </c>
      <c r="BW138" s="400">
        <v>0</v>
      </c>
      <c r="BX138" s="400">
        <v>1</v>
      </c>
      <c r="BY138" s="407">
        <v>11245</v>
      </c>
      <c r="BZ138" s="406" t="s">
        <v>1466</v>
      </c>
      <c r="CA138" s="406">
        <v>0.79758253129665391</v>
      </c>
      <c r="CB138" s="406">
        <v>0.20241746870334623</v>
      </c>
      <c r="CC138" s="406">
        <v>0.11361716516785289</v>
      </c>
      <c r="CD138" s="406">
        <v>2.6273446986743228E-2</v>
      </c>
      <c r="CE138" s="406">
        <v>0.86010938784540392</v>
      </c>
    </row>
    <row r="139" spans="1:83" x14ac:dyDescent="0.35">
      <c r="A139" s="365">
        <v>2</v>
      </c>
      <c r="B139" s="366" t="s">
        <v>1266</v>
      </c>
      <c r="C139" s="411">
        <v>11246</v>
      </c>
      <c r="D139" s="367" t="s">
        <v>1467</v>
      </c>
      <c r="E139" s="368" t="s">
        <v>2438</v>
      </c>
      <c r="F139" s="369">
        <v>6</v>
      </c>
      <c r="G139" s="370" t="s">
        <v>6307</v>
      </c>
      <c r="H139" s="371">
        <v>99996</v>
      </c>
      <c r="I139" s="372">
        <v>99996</v>
      </c>
      <c r="J139" s="373">
        <v>533.29154794521787</v>
      </c>
      <c r="K139" s="374">
        <v>53327021.628330007</v>
      </c>
      <c r="L139" s="371">
        <v>13656</v>
      </c>
      <c r="M139" s="372">
        <v>13656</v>
      </c>
      <c r="N139" s="373">
        <v>596.7117211862917</v>
      </c>
      <c r="O139" s="374">
        <v>8148695.2645199997</v>
      </c>
      <c r="P139" s="374">
        <f t="shared" si="38"/>
        <v>0.88664259501739862</v>
      </c>
      <c r="Q139" s="402">
        <f t="shared" si="42"/>
        <v>12107.991277557596</v>
      </c>
      <c r="R139" s="374">
        <f t="shared" si="39"/>
        <v>0.11335740498260141</v>
      </c>
      <c r="S139" s="401">
        <f t="shared" si="43"/>
        <v>1548.0087224424049</v>
      </c>
      <c r="T139" s="371">
        <v>11059.199999999999</v>
      </c>
      <c r="U139" s="372">
        <v>11059.199999999999</v>
      </c>
      <c r="V139" s="373">
        <v>102.15783729774306</v>
      </c>
      <c r="W139" s="374">
        <v>1129783.9542431999</v>
      </c>
      <c r="X139" s="371">
        <v>8011.2</v>
      </c>
      <c r="Y139" s="372">
        <v>8011.2</v>
      </c>
      <c r="Z139" s="373">
        <v>5.4772196000599163</v>
      </c>
      <c r="AA139" s="374">
        <v>43879.10166</v>
      </c>
      <c r="AB139" s="371">
        <v>0</v>
      </c>
      <c r="AC139" s="372">
        <v>0</v>
      </c>
      <c r="AD139" s="373">
        <v>0</v>
      </c>
      <c r="AE139" s="374">
        <v>0</v>
      </c>
      <c r="AF139" s="374">
        <f t="shared" si="44"/>
        <v>0</v>
      </c>
      <c r="AG139" s="374">
        <f t="shared" si="45"/>
        <v>0</v>
      </c>
      <c r="AH139" s="374">
        <f t="shared" si="46"/>
        <v>1</v>
      </c>
      <c r="AI139" s="374">
        <f t="shared" si="47"/>
        <v>0</v>
      </c>
      <c r="AJ139" s="375">
        <v>62649379.9487532</v>
      </c>
      <c r="AK139" s="376">
        <v>1520.1</v>
      </c>
      <c r="AL139" s="377">
        <v>1520.1</v>
      </c>
      <c r="AM139" s="373">
        <v>10539.756890191435</v>
      </c>
      <c r="AN139" s="374">
        <v>16021484.448779998</v>
      </c>
      <c r="AO139" s="378">
        <v>53.354400000000005</v>
      </c>
      <c r="AP139" s="379">
        <v>53.354400000000005</v>
      </c>
      <c r="AQ139" s="373">
        <v>15671.882352345821</v>
      </c>
      <c r="AR139" s="374">
        <v>836163.87977999996</v>
      </c>
      <c r="AS139" s="374">
        <f t="shared" si="40"/>
        <v>0.84263189946135797</v>
      </c>
      <c r="AT139" s="374">
        <f t="shared" si="54"/>
        <v>44.958119416621081</v>
      </c>
      <c r="AU139" s="374">
        <f t="shared" si="41"/>
        <v>0.157368100538642</v>
      </c>
      <c r="AV139" s="374">
        <f t="shared" si="55"/>
        <v>8.3962805833789211</v>
      </c>
      <c r="AW139" s="380">
        <v>39.193199999999997</v>
      </c>
      <c r="AX139" s="381">
        <v>39.193199999999997</v>
      </c>
      <c r="AY139" s="373">
        <v>5234.4552447873602</v>
      </c>
      <c r="AZ139" s="374">
        <v>205155.05129999996</v>
      </c>
      <c r="BA139" s="378">
        <v>71.216400000000021</v>
      </c>
      <c r="BB139" s="379">
        <v>71.216400000000021</v>
      </c>
      <c r="BC139" s="373">
        <v>12413.175600283075</v>
      </c>
      <c r="BD139" s="374">
        <v>884021.67881999991</v>
      </c>
      <c r="BE139" s="374">
        <f t="shared" si="48"/>
        <v>2.4681012668678354E-2</v>
      </c>
      <c r="BF139" s="374">
        <f t="shared" si="49"/>
        <v>1.7576928706176658</v>
      </c>
      <c r="BG139" s="374">
        <f t="shared" si="50"/>
        <v>1.3415837292725314E-2</v>
      </c>
      <c r="BH139" s="374">
        <f t="shared" si="51"/>
        <v>0.95542763497364336</v>
      </c>
      <c r="BI139" s="374">
        <f t="shared" si="52"/>
        <v>0.96190315003859628</v>
      </c>
      <c r="BJ139" s="374">
        <f t="shared" si="53"/>
        <v>68.503279494408702</v>
      </c>
      <c r="BK139" s="375">
        <v>17946825.058679998</v>
      </c>
      <c r="BL139" s="382">
        <v>80596205.007433206</v>
      </c>
      <c r="BM139" s="383">
        <v>0.51</v>
      </c>
      <c r="BN139" s="382">
        <v>41104064.553790934</v>
      </c>
      <c r="BO139" s="395"/>
      <c r="BP139" s="395"/>
      <c r="BS139" s="408">
        <v>11246</v>
      </c>
      <c r="BT139" s="400" t="s">
        <v>1467</v>
      </c>
      <c r="BU139" s="400">
        <v>0.88664259501739862</v>
      </c>
      <c r="BV139" s="400">
        <v>0.11335740498260141</v>
      </c>
      <c r="BW139" s="400">
        <v>0</v>
      </c>
      <c r="BX139" s="400">
        <v>1</v>
      </c>
      <c r="BY139" s="407">
        <v>11246</v>
      </c>
      <c r="BZ139" s="406" t="s">
        <v>1467</v>
      </c>
      <c r="CA139" s="406">
        <v>0.84263189946135797</v>
      </c>
      <c r="CB139" s="406">
        <v>0.157368100538642</v>
      </c>
      <c r="CC139" s="406">
        <v>2.4681012668678354E-2</v>
      </c>
      <c r="CD139" s="406">
        <v>1.3415837292725314E-2</v>
      </c>
      <c r="CE139" s="406">
        <v>0.96190315003859628</v>
      </c>
    </row>
    <row r="140" spans="1:83" x14ac:dyDescent="0.35">
      <c r="A140" s="365">
        <v>2</v>
      </c>
      <c r="B140" s="366" t="s">
        <v>1266</v>
      </c>
      <c r="C140" s="411">
        <v>11247</v>
      </c>
      <c r="D140" s="367" t="s">
        <v>1468</v>
      </c>
      <c r="E140" s="368" t="s">
        <v>2438</v>
      </c>
      <c r="F140" s="369">
        <v>7</v>
      </c>
      <c r="G140" s="370" t="s">
        <v>6312</v>
      </c>
      <c r="H140" s="371">
        <v>152228.4</v>
      </c>
      <c r="I140" s="372">
        <v>152228.4</v>
      </c>
      <c r="J140" s="373">
        <v>489.31881645395993</v>
      </c>
      <c r="K140" s="374">
        <v>74488220.518679991</v>
      </c>
      <c r="L140" s="371">
        <v>16227.599999999999</v>
      </c>
      <c r="M140" s="372">
        <v>16227.599999999999</v>
      </c>
      <c r="N140" s="373">
        <v>505.30246285957259</v>
      </c>
      <c r="O140" s="374">
        <v>8199846.2462999998</v>
      </c>
      <c r="P140" s="374">
        <f t="shared" si="38"/>
        <v>0.84943388949492871</v>
      </c>
      <c r="Q140" s="402">
        <f t="shared" si="42"/>
        <v>13784.273385167904</v>
      </c>
      <c r="R140" s="374">
        <f t="shared" si="39"/>
        <v>0.15056611050507132</v>
      </c>
      <c r="S140" s="401">
        <f t="shared" si="43"/>
        <v>2443.3266148320949</v>
      </c>
      <c r="T140" s="371">
        <v>10476</v>
      </c>
      <c r="U140" s="372">
        <v>10476</v>
      </c>
      <c r="V140" s="373">
        <v>213.95822406930125</v>
      </c>
      <c r="W140" s="374">
        <v>2241426.3553499999</v>
      </c>
      <c r="X140" s="371">
        <v>10414.799999999999</v>
      </c>
      <c r="Y140" s="372">
        <v>10414.799999999999</v>
      </c>
      <c r="Z140" s="373">
        <v>18.901220699389331</v>
      </c>
      <c r="AA140" s="374">
        <v>196852.43333999999</v>
      </c>
      <c r="AB140" s="371">
        <v>926.4</v>
      </c>
      <c r="AC140" s="372">
        <v>926.4</v>
      </c>
      <c r="AD140" s="373">
        <v>3108.060871534974</v>
      </c>
      <c r="AE140" s="374">
        <v>2879307.5913899997</v>
      </c>
      <c r="AF140" s="374">
        <f t="shared" si="44"/>
        <v>0</v>
      </c>
      <c r="AG140" s="374">
        <f t="shared" si="45"/>
        <v>0</v>
      </c>
      <c r="AH140" s="374">
        <f t="shared" si="46"/>
        <v>1</v>
      </c>
      <c r="AI140" s="374">
        <f t="shared" si="47"/>
        <v>926.4</v>
      </c>
      <c r="AJ140" s="375">
        <v>88005653.145059988</v>
      </c>
      <c r="AK140" s="376">
        <v>2009.1958799999998</v>
      </c>
      <c r="AL140" s="377">
        <v>2009.1958799999998</v>
      </c>
      <c r="AM140" s="373">
        <v>10309.404939253609</v>
      </c>
      <c r="AN140" s="374">
        <v>20713613.929199997</v>
      </c>
      <c r="AO140" s="378">
        <v>121.5972</v>
      </c>
      <c r="AP140" s="379">
        <v>121.5972</v>
      </c>
      <c r="AQ140" s="373">
        <v>17281.950726697654</v>
      </c>
      <c r="AR140" s="374">
        <v>2101436.8189043999</v>
      </c>
      <c r="AS140" s="374">
        <f t="shared" si="40"/>
        <v>0.87102541789121957</v>
      </c>
      <c r="AT140" s="374">
        <f t="shared" si="54"/>
        <v>105.91425194440221</v>
      </c>
      <c r="AU140" s="374">
        <f t="shared" si="41"/>
        <v>0.12897458210878046</v>
      </c>
      <c r="AV140" s="374">
        <f t="shared" si="55"/>
        <v>15.6829480555978</v>
      </c>
      <c r="AW140" s="380">
        <v>41.981760000000001</v>
      </c>
      <c r="AX140" s="381">
        <v>41.981760000000001</v>
      </c>
      <c r="AY140" s="373">
        <v>4576.7604127220966</v>
      </c>
      <c r="AZ140" s="374">
        <v>192140.45722440002</v>
      </c>
      <c r="BA140" s="378">
        <v>78.783720000000343</v>
      </c>
      <c r="BB140" s="379">
        <v>78.783720000000343</v>
      </c>
      <c r="BC140" s="373">
        <v>12169.926631796465</v>
      </c>
      <c r="BD140" s="374">
        <v>958792.09217999992</v>
      </c>
      <c r="BE140" s="374">
        <f t="shared" si="48"/>
        <v>3.4221273538466442E-2</v>
      </c>
      <c r="BF140" s="374">
        <f t="shared" si="49"/>
        <v>2.696079232497961</v>
      </c>
      <c r="BG140" s="374">
        <f t="shared" si="50"/>
        <v>4.6572416760969702E-2</v>
      </c>
      <c r="BH140" s="374">
        <f t="shared" si="51"/>
        <v>3.6691482418195598</v>
      </c>
      <c r="BI140" s="374">
        <f t="shared" si="52"/>
        <v>0.91920630970056383</v>
      </c>
      <c r="BJ140" s="374">
        <f t="shared" si="53"/>
        <v>72.418492525682822</v>
      </c>
      <c r="BK140" s="375">
        <v>23965983.297508795</v>
      </c>
      <c r="BL140" s="382">
        <v>111971636.44256878</v>
      </c>
      <c r="BM140" s="383">
        <v>0.55000000000000004</v>
      </c>
      <c r="BN140" s="382">
        <v>61584400.043412834</v>
      </c>
      <c r="BO140" s="395"/>
      <c r="BP140" s="395"/>
      <c r="BS140" s="408">
        <v>11247</v>
      </c>
      <c r="BT140" s="400" t="s">
        <v>1468</v>
      </c>
      <c r="BU140" s="400">
        <v>0.84943388949492871</v>
      </c>
      <c r="BV140" s="400">
        <v>0.15056611050507132</v>
      </c>
      <c r="BW140" s="400">
        <v>0</v>
      </c>
      <c r="BX140" s="400">
        <v>1</v>
      </c>
      <c r="BY140" s="407">
        <v>11247</v>
      </c>
      <c r="BZ140" s="406" t="s">
        <v>1468</v>
      </c>
      <c r="CA140" s="406">
        <v>0.87102541789121957</v>
      </c>
      <c r="CB140" s="406">
        <v>0.12897458210878046</v>
      </c>
      <c r="CC140" s="406">
        <v>3.4221273538466442E-2</v>
      </c>
      <c r="CD140" s="406">
        <v>4.6572416760969702E-2</v>
      </c>
      <c r="CE140" s="406">
        <v>0.91920630970056383</v>
      </c>
    </row>
    <row r="141" spans="1:83" x14ac:dyDescent="0.35">
      <c r="A141" s="365">
        <v>2</v>
      </c>
      <c r="B141" s="366" t="s">
        <v>1266</v>
      </c>
      <c r="C141" s="411">
        <v>11248</v>
      </c>
      <c r="D141" s="367" t="s">
        <v>1469</v>
      </c>
      <c r="E141" s="368" t="s">
        <v>2438</v>
      </c>
      <c r="F141" s="369">
        <v>13</v>
      </c>
      <c r="G141" s="370" t="s">
        <v>6309</v>
      </c>
      <c r="H141" s="371">
        <v>143349.6</v>
      </c>
      <c r="I141" s="372">
        <v>143349.6</v>
      </c>
      <c r="J141" s="373">
        <v>493.25672102636491</v>
      </c>
      <c r="K141" s="374">
        <v>70708153.656441003</v>
      </c>
      <c r="L141" s="371">
        <v>34987.199999999997</v>
      </c>
      <c r="M141" s="372">
        <v>34987.199999999997</v>
      </c>
      <c r="N141" s="373">
        <v>587.21251902009874</v>
      </c>
      <c r="O141" s="374">
        <v>20544921.845459998</v>
      </c>
      <c r="P141" s="374">
        <f t="shared" si="38"/>
        <v>0.86810822475828553</v>
      </c>
      <c r="Q141" s="402">
        <f t="shared" si="42"/>
        <v>30372.676081263086</v>
      </c>
      <c r="R141" s="374">
        <f t="shared" si="39"/>
        <v>0.13189177524171447</v>
      </c>
      <c r="S141" s="401">
        <f t="shared" si="43"/>
        <v>4614.5239187369125</v>
      </c>
      <c r="T141" s="371">
        <v>21237.599999999999</v>
      </c>
      <c r="U141" s="372">
        <v>21237.599999999999</v>
      </c>
      <c r="V141" s="373">
        <v>241.75149073395298</v>
      </c>
      <c r="W141" s="374">
        <v>5134221.4596113991</v>
      </c>
      <c r="X141" s="371">
        <v>740.4</v>
      </c>
      <c r="Y141" s="372">
        <v>740.4</v>
      </c>
      <c r="Z141" s="373">
        <v>60.066691977309567</v>
      </c>
      <c r="AA141" s="374">
        <v>44473.37874</v>
      </c>
      <c r="AB141" s="371">
        <v>12</v>
      </c>
      <c r="AC141" s="372">
        <v>12</v>
      </c>
      <c r="AD141" s="373">
        <v>434127.98614749999</v>
      </c>
      <c r="AE141" s="374">
        <v>5209535.8337699994</v>
      </c>
      <c r="AF141" s="374">
        <f t="shared" si="44"/>
        <v>2.8320622782477579E-2</v>
      </c>
      <c r="AG141" s="374">
        <f t="shared" si="45"/>
        <v>0.33984747338973098</v>
      </c>
      <c r="AH141" s="374">
        <f t="shared" si="46"/>
        <v>0.9716793772175224</v>
      </c>
      <c r="AI141" s="374">
        <f t="shared" si="47"/>
        <v>11.660152526610268</v>
      </c>
      <c r="AJ141" s="375">
        <v>101641306.17402241</v>
      </c>
      <c r="AK141" s="376">
        <v>4470.4799999999996</v>
      </c>
      <c r="AL141" s="377">
        <v>4470.4799999999996</v>
      </c>
      <c r="AM141" s="373">
        <v>12619.347802074944</v>
      </c>
      <c r="AN141" s="374">
        <v>56414541.962219991</v>
      </c>
      <c r="AO141" s="378">
        <v>467.32799999999997</v>
      </c>
      <c r="AP141" s="379">
        <v>467.32799999999997</v>
      </c>
      <c r="AQ141" s="373">
        <v>19053.715585692276</v>
      </c>
      <c r="AR141" s="374">
        <v>8904334.7972304001</v>
      </c>
      <c r="AS141" s="374">
        <f t="shared" si="40"/>
        <v>0.81361938476347506</v>
      </c>
      <c r="AT141" s="374">
        <f t="shared" si="54"/>
        <v>380.22711984274525</v>
      </c>
      <c r="AU141" s="374">
        <f t="shared" si="41"/>
        <v>0.18638061523652499</v>
      </c>
      <c r="AV141" s="374">
        <f t="shared" si="55"/>
        <v>87.10088015725475</v>
      </c>
      <c r="AW141" s="380">
        <v>143.124</v>
      </c>
      <c r="AX141" s="381">
        <v>143.124</v>
      </c>
      <c r="AY141" s="373">
        <v>10209.224405307285</v>
      </c>
      <c r="AZ141" s="374">
        <v>1461185.0337851997</v>
      </c>
      <c r="BA141" s="378">
        <v>351.32400000000115</v>
      </c>
      <c r="BB141" s="379">
        <v>351.32400000000115</v>
      </c>
      <c r="BC141" s="373">
        <v>17664.838672251197</v>
      </c>
      <c r="BD141" s="374">
        <v>6206081.7816899996</v>
      </c>
      <c r="BE141" s="374">
        <f t="shared" si="48"/>
        <v>3.0975640276760405E-2</v>
      </c>
      <c r="BF141" s="374">
        <f t="shared" si="49"/>
        <v>10.882485844592608</v>
      </c>
      <c r="BG141" s="374">
        <f t="shared" si="50"/>
        <v>4.1524942119010536E-3</v>
      </c>
      <c r="BH141" s="374">
        <f t="shared" si="51"/>
        <v>1.4588708765019305</v>
      </c>
      <c r="BI141" s="374">
        <f t="shared" si="52"/>
        <v>0.96487186551133852</v>
      </c>
      <c r="BJ141" s="374">
        <f t="shared" si="53"/>
        <v>338.98264327890661</v>
      </c>
      <c r="BK141" s="375">
        <v>72986143.574925587</v>
      </c>
      <c r="BL141" s="382">
        <v>174627449.74894798</v>
      </c>
      <c r="BM141" s="383">
        <v>0.4</v>
      </c>
      <c r="BN141" s="382">
        <v>69850979.899579197</v>
      </c>
      <c r="BO141" s="395"/>
      <c r="BP141" s="395"/>
      <c r="BS141" s="408">
        <v>11248</v>
      </c>
      <c r="BT141" s="400" t="s">
        <v>1469</v>
      </c>
      <c r="BU141" s="400">
        <v>0.86810822475828553</v>
      </c>
      <c r="BV141" s="400">
        <v>0.13189177524171447</v>
      </c>
      <c r="BW141" s="400">
        <v>2.8320622782477579E-2</v>
      </c>
      <c r="BX141" s="400">
        <v>0.9716793772175224</v>
      </c>
      <c r="BY141" s="407">
        <v>11248</v>
      </c>
      <c r="BZ141" s="406" t="s">
        <v>1469</v>
      </c>
      <c r="CA141" s="406">
        <v>0.81361938476347506</v>
      </c>
      <c r="CB141" s="406">
        <v>0.18638061523652499</v>
      </c>
      <c r="CC141" s="406">
        <v>3.0975640276760405E-2</v>
      </c>
      <c r="CD141" s="406">
        <v>4.1524942119010536E-3</v>
      </c>
      <c r="CE141" s="406">
        <v>0.96487186551133852</v>
      </c>
    </row>
    <row r="142" spans="1:83" x14ac:dyDescent="0.35">
      <c r="A142" s="365">
        <v>2</v>
      </c>
      <c r="B142" s="366" t="s">
        <v>1266</v>
      </c>
      <c r="C142" s="411">
        <v>11249</v>
      </c>
      <c r="D142" s="367" t="s">
        <v>1470</v>
      </c>
      <c r="E142" s="368" t="s">
        <v>2438</v>
      </c>
      <c r="F142" s="369">
        <v>5</v>
      </c>
      <c r="G142" s="370" t="s">
        <v>2469</v>
      </c>
      <c r="H142" s="371">
        <v>69500.399999999994</v>
      </c>
      <c r="I142" s="372">
        <v>69500.399999999994</v>
      </c>
      <c r="J142" s="373">
        <v>453.9519004824835</v>
      </c>
      <c r="K142" s="374">
        <v>31549838.664292794</v>
      </c>
      <c r="L142" s="371">
        <v>13478.4</v>
      </c>
      <c r="M142" s="372">
        <v>13478.4</v>
      </c>
      <c r="N142" s="373">
        <v>450.35635165117526</v>
      </c>
      <c r="O142" s="374">
        <v>6070083.0500952005</v>
      </c>
      <c r="P142" s="374">
        <f t="shared" si="38"/>
        <v>0.91153887436693659</v>
      </c>
      <c r="Q142" s="402">
        <f t="shared" si="42"/>
        <v>12286.085564267318</v>
      </c>
      <c r="R142" s="374">
        <f t="shared" si="39"/>
        <v>8.8461125633063367E-2</v>
      </c>
      <c r="S142" s="401">
        <f t="shared" si="43"/>
        <v>1192.3144357326812</v>
      </c>
      <c r="T142" s="371">
        <v>3367.2</v>
      </c>
      <c r="U142" s="372">
        <v>3367.2</v>
      </c>
      <c r="V142" s="373">
        <v>221.59388733517463</v>
      </c>
      <c r="W142" s="374">
        <v>746150.93743499997</v>
      </c>
      <c r="X142" s="371">
        <v>2943.6</v>
      </c>
      <c r="Y142" s="372">
        <v>2943.6</v>
      </c>
      <c r="Z142" s="373">
        <v>5.1236372299225437</v>
      </c>
      <c r="AA142" s="374">
        <v>15081.938549999999</v>
      </c>
      <c r="AB142" s="371">
        <v>153.6</v>
      </c>
      <c r="AC142" s="372">
        <v>153.6</v>
      </c>
      <c r="AD142" s="373">
        <v>7941.4566826835944</v>
      </c>
      <c r="AE142" s="374">
        <v>1219807.7464602001</v>
      </c>
      <c r="AF142" s="374">
        <f t="shared" si="44"/>
        <v>8.2858540399749589E-2</v>
      </c>
      <c r="AG142" s="374">
        <f t="shared" si="45"/>
        <v>12.727071805401536</v>
      </c>
      <c r="AH142" s="374">
        <f t="shared" si="46"/>
        <v>0.9171414596002504</v>
      </c>
      <c r="AI142" s="374">
        <f t="shared" si="47"/>
        <v>140.87292819459844</v>
      </c>
      <c r="AJ142" s="375">
        <v>39600962.336833201</v>
      </c>
      <c r="AK142" s="376">
        <v>666.75972000000002</v>
      </c>
      <c r="AL142" s="377">
        <v>666.75972000000002</v>
      </c>
      <c r="AM142" s="373">
        <v>9522.9052408207845</v>
      </c>
      <c r="AN142" s="374">
        <v>6349489.6319561992</v>
      </c>
      <c r="AO142" s="378">
        <v>78.410039999999995</v>
      </c>
      <c r="AP142" s="379">
        <v>78.410039999999995</v>
      </c>
      <c r="AQ142" s="373">
        <v>15482.941595489558</v>
      </c>
      <c r="AR142" s="374">
        <v>1214018.0698199999</v>
      </c>
      <c r="AS142" s="374">
        <f t="shared" si="40"/>
        <v>0.90483271771883089</v>
      </c>
      <c r="AT142" s="374">
        <f t="shared" si="54"/>
        <v>70.947969589642241</v>
      </c>
      <c r="AU142" s="374">
        <f t="shared" si="41"/>
        <v>9.5167282281169108E-2</v>
      </c>
      <c r="AV142" s="374">
        <f t="shared" si="55"/>
        <v>7.4620704103577609</v>
      </c>
      <c r="AW142" s="380">
        <v>8.6643600000000003</v>
      </c>
      <c r="AX142" s="381">
        <v>8.6643600000000003</v>
      </c>
      <c r="AY142" s="373">
        <v>6610.3770532387853</v>
      </c>
      <c r="AZ142" s="374">
        <v>57274.686525000005</v>
      </c>
      <c r="BA142" s="378">
        <v>34.993680000000104</v>
      </c>
      <c r="BB142" s="379">
        <v>34.993680000000104</v>
      </c>
      <c r="BC142" s="373">
        <v>13100.099893969385</v>
      </c>
      <c r="BD142" s="374">
        <v>458420.70365759998</v>
      </c>
      <c r="BE142" s="374">
        <f t="shared" si="48"/>
        <v>5.3386661138410528E-2</v>
      </c>
      <c r="BF142" s="374">
        <f t="shared" si="49"/>
        <v>1.8681957361459793</v>
      </c>
      <c r="BG142" s="374">
        <f t="shared" si="50"/>
        <v>0</v>
      </c>
      <c r="BH142" s="374">
        <f t="shared" si="51"/>
        <v>0</v>
      </c>
      <c r="BI142" s="374">
        <f t="shared" si="52"/>
        <v>0.94661333886158949</v>
      </c>
      <c r="BJ142" s="374">
        <f t="shared" si="53"/>
        <v>33.125484263854126</v>
      </c>
      <c r="BK142" s="375">
        <v>8079203.0919587994</v>
      </c>
      <c r="BL142" s="382">
        <v>47680165.428792</v>
      </c>
      <c r="BM142" s="383">
        <v>0.46</v>
      </c>
      <c r="BN142" s="382">
        <v>21932876.097244322</v>
      </c>
      <c r="BO142" s="395"/>
      <c r="BP142" s="395"/>
      <c r="BS142" s="408">
        <v>11249</v>
      </c>
      <c r="BT142" s="400" t="s">
        <v>1470</v>
      </c>
      <c r="BU142" s="400">
        <v>0.91153887436693659</v>
      </c>
      <c r="BV142" s="400">
        <v>8.8461125633063367E-2</v>
      </c>
      <c r="BW142" s="400">
        <v>8.2858540399749589E-2</v>
      </c>
      <c r="BX142" s="400">
        <v>0.9171414596002504</v>
      </c>
      <c r="BY142" s="407">
        <v>11249</v>
      </c>
      <c r="BZ142" s="406" t="s">
        <v>1470</v>
      </c>
      <c r="CA142" s="406">
        <v>0.90483271771883089</v>
      </c>
      <c r="CB142" s="406">
        <v>9.5167282281169108E-2</v>
      </c>
      <c r="CC142" s="406">
        <v>5.3386661138410528E-2</v>
      </c>
      <c r="CD142" s="406">
        <v>0</v>
      </c>
      <c r="CE142" s="406">
        <v>0.94661333886158949</v>
      </c>
    </row>
    <row r="143" spans="1:83" x14ac:dyDescent="0.35">
      <c r="A143" s="365">
        <v>2</v>
      </c>
      <c r="B143" s="366" t="s">
        <v>1266</v>
      </c>
      <c r="C143" s="411">
        <v>11250</v>
      </c>
      <c r="D143" s="367" t="s">
        <v>1471</v>
      </c>
      <c r="E143" s="368" t="s">
        <v>2438</v>
      </c>
      <c r="F143" s="369">
        <v>6</v>
      </c>
      <c r="G143" s="370" t="s">
        <v>6307</v>
      </c>
      <c r="H143" s="371">
        <v>92413.2</v>
      </c>
      <c r="I143" s="372">
        <v>92413.2</v>
      </c>
      <c r="J143" s="373">
        <v>472.24717663976571</v>
      </c>
      <c r="K143" s="374">
        <v>43641872.784245998</v>
      </c>
      <c r="L143" s="371">
        <v>16305.599999999999</v>
      </c>
      <c r="M143" s="372">
        <v>16305.599999999999</v>
      </c>
      <c r="N143" s="373">
        <v>435.91216158669414</v>
      </c>
      <c r="O143" s="374">
        <v>7107809.341967999</v>
      </c>
      <c r="P143" s="374">
        <f t="shared" si="38"/>
        <v>0.87343344075533169</v>
      </c>
      <c r="Q143" s="402">
        <f t="shared" si="42"/>
        <v>14241.856311580135</v>
      </c>
      <c r="R143" s="374">
        <f t="shared" si="39"/>
        <v>0.12656655924466834</v>
      </c>
      <c r="S143" s="401">
        <f t="shared" si="43"/>
        <v>2063.7436884198637</v>
      </c>
      <c r="T143" s="371">
        <v>9979.1999999999989</v>
      </c>
      <c r="U143" s="372">
        <v>9979.1999999999989</v>
      </c>
      <c r="V143" s="373">
        <v>137.76126448713325</v>
      </c>
      <c r="W143" s="374">
        <v>1374747.2105699999</v>
      </c>
      <c r="X143" s="371">
        <v>321.59999999999997</v>
      </c>
      <c r="Y143" s="372">
        <v>321.59999999999997</v>
      </c>
      <c r="Z143" s="373">
        <v>223.75407388059702</v>
      </c>
      <c r="AA143" s="374">
        <v>71959.310159999994</v>
      </c>
      <c r="AB143" s="371">
        <v>7224</v>
      </c>
      <c r="AC143" s="372">
        <v>7224</v>
      </c>
      <c r="AD143" s="373">
        <v>202.49605848837209</v>
      </c>
      <c r="AE143" s="374">
        <v>1462831.5265199998</v>
      </c>
      <c r="AF143" s="374">
        <f t="shared" si="44"/>
        <v>0</v>
      </c>
      <c r="AG143" s="374">
        <f t="shared" si="45"/>
        <v>0</v>
      </c>
      <c r="AH143" s="374">
        <f t="shared" si="46"/>
        <v>1</v>
      </c>
      <c r="AI143" s="374">
        <f t="shared" si="47"/>
        <v>7224</v>
      </c>
      <c r="AJ143" s="375">
        <v>53659220.173464</v>
      </c>
      <c r="AK143" s="376">
        <v>1226.4483599999999</v>
      </c>
      <c r="AL143" s="377">
        <v>1226.4483599999999</v>
      </c>
      <c r="AM143" s="373">
        <v>12033.52707845767</v>
      </c>
      <c r="AN143" s="374">
        <v>14758499.55039</v>
      </c>
      <c r="AO143" s="378">
        <v>101.51795999999999</v>
      </c>
      <c r="AP143" s="379">
        <v>101.51795999999999</v>
      </c>
      <c r="AQ143" s="373">
        <v>18615.661558181433</v>
      </c>
      <c r="AR143" s="374">
        <v>1889823.9854370002</v>
      </c>
      <c r="AS143" s="374">
        <f t="shared" si="40"/>
        <v>0.85064998463085228</v>
      </c>
      <c r="AT143" s="374">
        <f t="shared" si="54"/>
        <v>86.356251113755462</v>
      </c>
      <c r="AU143" s="374">
        <f t="shared" si="41"/>
        <v>0.14935001536914774</v>
      </c>
      <c r="AV143" s="374">
        <f t="shared" si="55"/>
        <v>15.161708886244524</v>
      </c>
      <c r="AW143" s="380">
        <v>25.52328</v>
      </c>
      <c r="AX143" s="381">
        <v>25.52328</v>
      </c>
      <c r="AY143" s="373">
        <v>9677.7216564642149</v>
      </c>
      <c r="AZ143" s="374">
        <v>247007.19959999996</v>
      </c>
      <c r="BA143" s="378">
        <v>81.42107999999979</v>
      </c>
      <c r="BB143" s="379">
        <v>81.42107999999979</v>
      </c>
      <c r="BC143" s="373">
        <v>7716.6755746792069</v>
      </c>
      <c r="BD143" s="374">
        <v>628300.05930000008</v>
      </c>
      <c r="BE143" s="374">
        <f t="shared" si="48"/>
        <v>6.6464545374267797E-3</v>
      </c>
      <c r="BF143" s="374">
        <f t="shared" si="49"/>
        <v>0.5411615066081874</v>
      </c>
      <c r="BG143" s="374">
        <f t="shared" si="50"/>
        <v>0</v>
      </c>
      <c r="BH143" s="374">
        <f t="shared" si="51"/>
        <v>0</v>
      </c>
      <c r="BI143" s="374">
        <f t="shared" si="52"/>
        <v>0.99335354546257326</v>
      </c>
      <c r="BJ143" s="374">
        <f t="shared" si="53"/>
        <v>80.8799184933916</v>
      </c>
      <c r="BK143" s="375">
        <v>17523630.794727001</v>
      </c>
      <c r="BL143" s="382">
        <v>71182850.968190998</v>
      </c>
      <c r="BM143" s="383">
        <v>0.57999999999999996</v>
      </c>
      <c r="BN143" s="382">
        <v>41286053.561550774</v>
      </c>
      <c r="BO143" s="395"/>
      <c r="BP143" s="395"/>
      <c r="BS143" s="408">
        <v>11250</v>
      </c>
      <c r="BT143" s="400" t="s">
        <v>1471</v>
      </c>
      <c r="BU143" s="400">
        <v>0.87343344075533169</v>
      </c>
      <c r="BV143" s="400">
        <v>0.12656655924466834</v>
      </c>
      <c r="BW143" s="400">
        <v>0</v>
      </c>
      <c r="BX143" s="400">
        <v>1</v>
      </c>
      <c r="BY143" s="407">
        <v>11250</v>
      </c>
      <c r="BZ143" s="406" t="s">
        <v>1471</v>
      </c>
      <c r="CA143" s="406">
        <v>0.85064998463085228</v>
      </c>
      <c r="CB143" s="406">
        <v>0.14935001536914774</v>
      </c>
      <c r="CC143" s="406">
        <v>6.6464545374267797E-3</v>
      </c>
      <c r="CD143" s="406">
        <v>0</v>
      </c>
      <c r="CE143" s="406">
        <v>0.99335354546257326</v>
      </c>
    </row>
    <row r="144" spans="1:83" x14ac:dyDescent="0.35">
      <c r="A144" s="365">
        <v>2</v>
      </c>
      <c r="B144" s="366" t="s">
        <v>1267</v>
      </c>
      <c r="C144" s="411">
        <v>10673</v>
      </c>
      <c r="D144" s="367" t="s">
        <v>1472</v>
      </c>
      <c r="E144" s="368" t="s">
        <v>2416</v>
      </c>
      <c r="F144" s="369">
        <v>18</v>
      </c>
      <c r="G144" s="370" t="s">
        <v>2422</v>
      </c>
      <c r="H144" s="371">
        <v>369126</v>
      </c>
      <c r="I144" s="372">
        <v>369126</v>
      </c>
      <c r="J144" s="373">
        <v>874.41579550902782</v>
      </c>
      <c r="K144" s="374">
        <v>322769604.93306541</v>
      </c>
      <c r="L144" s="371">
        <v>190780.79999999999</v>
      </c>
      <c r="M144" s="372">
        <v>190780.79999999999</v>
      </c>
      <c r="N144" s="373">
        <v>1229.0362260080449</v>
      </c>
      <c r="O144" s="374">
        <v>234476514.4267956</v>
      </c>
      <c r="P144" s="374">
        <f t="shared" si="38"/>
        <v>0.89723238674903594</v>
      </c>
      <c r="Q144" s="402">
        <f t="shared" si="42"/>
        <v>171174.71252989047</v>
      </c>
      <c r="R144" s="374">
        <f t="shared" si="39"/>
        <v>0.10276761325096395</v>
      </c>
      <c r="S144" s="401">
        <f t="shared" si="43"/>
        <v>19606.087470109502</v>
      </c>
      <c r="T144" s="371">
        <v>77766</v>
      </c>
      <c r="U144" s="372">
        <v>77766</v>
      </c>
      <c r="V144" s="373">
        <v>488.64792693619324</v>
      </c>
      <c r="W144" s="374">
        <v>38000194.686120003</v>
      </c>
      <c r="X144" s="371">
        <v>68178</v>
      </c>
      <c r="Y144" s="372">
        <v>68178</v>
      </c>
      <c r="Z144" s="373">
        <v>1.5990487457097597</v>
      </c>
      <c r="AA144" s="374">
        <v>109019.945385</v>
      </c>
      <c r="AB144" s="371">
        <v>0</v>
      </c>
      <c r="AC144" s="372">
        <v>0</v>
      </c>
      <c r="AD144" s="373">
        <v>0</v>
      </c>
      <c r="AE144" s="374">
        <v>0</v>
      </c>
      <c r="AF144" s="374">
        <f t="shared" si="44"/>
        <v>0</v>
      </c>
      <c r="AG144" s="374">
        <f t="shared" si="45"/>
        <v>0</v>
      </c>
      <c r="AH144" s="374">
        <f t="shared" si="46"/>
        <v>1</v>
      </c>
      <c r="AI144" s="374">
        <f t="shared" si="47"/>
        <v>0</v>
      </c>
      <c r="AJ144" s="375">
        <v>595355333.99136603</v>
      </c>
      <c r="AK144" s="376">
        <v>44634.458879999998</v>
      </c>
      <c r="AL144" s="377">
        <v>44634.458879999998</v>
      </c>
      <c r="AM144" s="373">
        <v>13427.131767208366</v>
      </c>
      <c r="AN144" s="374">
        <v>599312760.73980355</v>
      </c>
      <c r="AO144" s="378">
        <v>7671.4075199999997</v>
      </c>
      <c r="AP144" s="379">
        <v>7671.4075199999997</v>
      </c>
      <c r="AQ144" s="373">
        <v>19772.69425093897</v>
      </c>
      <c r="AR144" s="374">
        <v>151684395.36731398</v>
      </c>
      <c r="AS144" s="374">
        <f t="shared" si="40"/>
        <v>0.89021893919445128</v>
      </c>
      <c r="AT144" s="374">
        <f t="shared" si="54"/>
        <v>6829.2322645827362</v>
      </c>
      <c r="AU144" s="374">
        <f t="shared" si="41"/>
        <v>0.10978106080554879</v>
      </c>
      <c r="AV144" s="374">
        <f t="shared" si="55"/>
        <v>842.17525541726422</v>
      </c>
      <c r="AW144" s="380">
        <v>3194.3324399999997</v>
      </c>
      <c r="AX144" s="381">
        <v>3194.3324399999997</v>
      </c>
      <c r="AY144" s="373">
        <v>14946.745111833885</v>
      </c>
      <c r="AZ144" s="374">
        <v>47744872.783142403</v>
      </c>
      <c r="BA144" s="378">
        <v>4598.2412399999976</v>
      </c>
      <c r="BB144" s="379">
        <v>4598.2412399999976</v>
      </c>
      <c r="BC144" s="373">
        <v>15984.384573843727</v>
      </c>
      <c r="BD144" s="374">
        <v>73500056.34346801</v>
      </c>
      <c r="BE144" s="374">
        <f t="shared" si="48"/>
        <v>0.17190129440635607</v>
      </c>
      <c r="BF144" s="374">
        <f t="shared" si="49"/>
        <v>790.44362114868738</v>
      </c>
      <c r="BG144" s="374">
        <f t="shared" si="50"/>
        <v>5.2532584221847492E-3</v>
      </c>
      <c r="BH144" s="374">
        <f t="shared" si="51"/>
        <v>24.155749521267232</v>
      </c>
      <c r="BI144" s="374">
        <f t="shared" si="52"/>
        <v>0.82284544717145924</v>
      </c>
      <c r="BJ144" s="374">
        <f t="shared" si="53"/>
        <v>3783.6418693300434</v>
      </c>
      <c r="BK144" s="375">
        <v>872242085.23372793</v>
      </c>
      <c r="BL144" s="382">
        <v>1467597419.2250938</v>
      </c>
      <c r="BM144" s="383">
        <v>0.27</v>
      </c>
      <c r="BN144" s="382">
        <v>396251303.19077533</v>
      </c>
      <c r="BO144" s="395"/>
      <c r="BP144" s="395"/>
      <c r="BS144" s="408">
        <v>10673</v>
      </c>
      <c r="BT144" s="400" t="s">
        <v>1472</v>
      </c>
      <c r="BU144" s="400">
        <v>0.89723238674903594</v>
      </c>
      <c r="BV144" s="400">
        <v>0.10276761325096395</v>
      </c>
      <c r="BW144" s="400">
        <v>0</v>
      </c>
      <c r="BX144" s="400">
        <v>1</v>
      </c>
      <c r="BY144" s="407">
        <v>10673</v>
      </c>
      <c r="BZ144" s="406" t="s">
        <v>1472</v>
      </c>
      <c r="CA144" s="406">
        <v>0.89021893919445128</v>
      </c>
      <c r="CB144" s="406">
        <v>0.10978106080554879</v>
      </c>
      <c r="CC144" s="406">
        <v>0.17190129440635607</v>
      </c>
      <c r="CD144" s="406">
        <v>5.2532584221847492E-3</v>
      </c>
      <c r="CE144" s="406">
        <v>0.82284544717145924</v>
      </c>
    </row>
    <row r="145" spans="1:83" x14ac:dyDescent="0.35">
      <c r="A145" s="365">
        <v>2</v>
      </c>
      <c r="B145" s="366" t="s">
        <v>1267</v>
      </c>
      <c r="C145" s="411">
        <v>11158</v>
      </c>
      <c r="D145" s="367" t="s">
        <v>1473</v>
      </c>
      <c r="E145" s="368" t="s">
        <v>2438</v>
      </c>
      <c r="F145" s="369">
        <v>5</v>
      </c>
      <c r="G145" s="370" t="s">
        <v>2469</v>
      </c>
      <c r="H145" s="371">
        <v>58375.199999999997</v>
      </c>
      <c r="I145" s="372">
        <v>58375.199999999997</v>
      </c>
      <c r="J145" s="373">
        <v>566.03212868092953</v>
      </c>
      <c r="K145" s="374">
        <v>33042238.718174998</v>
      </c>
      <c r="L145" s="371">
        <v>19435.2</v>
      </c>
      <c r="M145" s="372">
        <v>19435.2</v>
      </c>
      <c r="N145" s="373">
        <v>413.51715950234626</v>
      </c>
      <c r="O145" s="374">
        <v>8036788.6983600007</v>
      </c>
      <c r="P145" s="374">
        <f t="shared" si="38"/>
        <v>0.85384605471838615</v>
      </c>
      <c r="Q145" s="402">
        <f t="shared" si="42"/>
        <v>16594.668842662781</v>
      </c>
      <c r="R145" s="374">
        <f t="shared" si="39"/>
        <v>0.14615394528161385</v>
      </c>
      <c r="S145" s="401">
        <f t="shared" si="43"/>
        <v>2840.5311573372214</v>
      </c>
      <c r="T145" s="371">
        <v>20328</v>
      </c>
      <c r="U145" s="372">
        <v>20328</v>
      </c>
      <c r="V145" s="373">
        <v>69.596575950413225</v>
      </c>
      <c r="W145" s="374">
        <v>1414759.1959200001</v>
      </c>
      <c r="X145" s="371">
        <v>91.2</v>
      </c>
      <c r="Y145" s="372">
        <v>91.2</v>
      </c>
      <c r="Z145" s="373">
        <v>54.193255822368421</v>
      </c>
      <c r="AA145" s="374">
        <v>4942.4249310000005</v>
      </c>
      <c r="AB145" s="371">
        <v>79.2</v>
      </c>
      <c r="AC145" s="372">
        <v>79.2</v>
      </c>
      <c r="AD145" s="373">
        <v>25690.54660909091</v>
      </c>
      <c r="AE145" s="374">
        <v>2034691.2914400001</v>
      </c>
      <c r="AF145" s="374">
        <f t="shared" si="44"/>
        <v>1.054369087352661E-3</v>
      </c>
      <c r="AG145" s="374">
        <f t="shared" si="45"/>
        <v>8.350603171833075E-2</v>
      </c>
      <c r="AH145" s="374">
        <f t="shared" si="46"/>
        <v>0.99894563091264732</v>
      </c>
      <c r="AI145" s="374">
        <f t="shared" si="47"/>
        <v>79.116493968281674</v>
      </c>
      <c r="AJ145" s="375">
        <v>44533420.328825995</v>
      </c>
      <c r="AK145" s="376">
        <v>7.6566000000000001</v>
      </c>
      <c r="AL145" s="377">
        <v>7.6566000000000001</v>
      </c>
      <c r="AM145" s="373">
        <v>1472678.0832005327</v>
      </c>
      <c r="AN145" s="374">
        <v>11275707.011833198</v>
      </c>
      <c r="AO145" s="378">
        <v>6.7061999999999982</v>
      </c>
      <c r="AP145" s="379">
        <v>6.7061999999999982</v>
      </c>
      <c r="AQ145" s="373">
        <v>246036.26385434379</v>
      </c>
      <c r="AR145" s="374">
        <v>1649968.3926599999</v>
      </c>
      <c r="AS145" s="374">
        <f t="shared" si="40"/>
        <v>0.80576040602612842</v>
      </c>
      <c r="AT145" s="374">
        <f t="shared" si="54"/>
        <v>5.4035904348924211</v>
      </c>
      <c r="AU145" s="374">
        <f t="shared" si="41"/>
        <v>0.19423959397387164</v>
      </c>
      <c r="AV145" s="374">
        <f t="shared" si="55"/>
        <v>1.3026095651075775</v>
      </c>
      <c r="AW145" s="380">
        <v>6.23916</v>
      </c>
      <c r="AX145" s="381">
        <v>6.23916</v>
      </c>
      <c r="AY145" s="373">
        <v>62884.058257842407</v>
      </c>
      <c r="AZ145" s="374">
        <v>392343.70092000003</v>
      </c>
      <c r="BA145" s="378">
        <v>-13.050479999999999</v>
      </c>
      <c r="BB145" s="379">
        <v>-13.050479999999999</v>
      </c>
      <c r="BC145" s="373">
        <v>-35415.253163102054</v>
      </c>
      <c r="BD145" s="374">
        <v>462186.05310000002</v>
      </c>
      <c r="BE145" s="374">
        <f t="shared" si="48"/>
        <v>0</v>
      </c>
      <c r="BF145" s="374">
        <f t="shared" si="49"/>
        <v>0</v>
      </c>
      <c r="BG145" s="374">
        <f t="shared" si="50"/>
        <v>0</v>
      </c>
      <c r="BH145" s="374">
        <f t="shared" si="51"/>
        <v>0</v>
      </c>
      <c r="BI145" s="374">
        <f t="shared" si="52"/>
        <v>1</v>
      </c>
      <c r="BJ145" s="374">
        <f t="shared" si="53"/>
        <v>-13.050479999999999</v>
      </c>
      <c r="BK145" s="375">
        <v>13780205.158513198</v>
      </c>
      <c r="BL145" s="382">
        <v>58313625.487339191</v>
      </c>
      <c r="BM145" s="383">
        <v>0.48</v>
      </c>
      <c r="BN145" s="382">
        <v>27990540.233922809</v>
      </c>
      <c r="BO145" s="395"/>
      <c r="BP145" s="395"/>
      <c r="BS145" s="408">
        <v>11158</v>
      </c>
      <c r="BT145" s="400" t="s">
        <v>1473</v>
      </c>
      <c r="BU145" s="400">
        <v>0.85384605471838615</v>
      </c>
      <c r="BV145" s="400">
        <v>0.14615394528161385</v>
      </c>
      <c r="BW145" s="400">
        <v>1.054369087352661E-3</v>
      </c>
      <c r="BX145" s="400">
        <v>0.99894563091264732</v>
      </c>
      <c r="BY145" s="407">
        <v>11158</v>
      </c>
      <c r="BZ145" s="406" t="s">
        <v>1473</v>
      </c>
      <c r="CA145" s="406">
        <v>0.80576040602612842</v>
      </c>
      <c r="CB145" s="406">
        <v>0.19423959397387164</v>
      </c>
      <c r="CC145" s="406">
        <v>0</v>
      </c>
      <c r="CD145" s="406">
        <v>0</v>
      </c>
      <c r="CE145" s="406">
        <v>1</v>
      </c>
    </row>
    <row r="146" spans="1:83" x14ac:dyDescent="0.35">
      <c r="A146" s="365">
        <v>2</v>
      </c>
      <c r="B146" s="366" t="s">
        <v>1267</v>
      </c>
      <c r="C146" s="411">
        <v>11159</v>
      </c>
      <c r="D146" s="367" t="s">
        <v>1474</v>
      </c>
      <c r="E146" s="368" t="s">
        <v>2438</v>
      </c>
      <c r="F146" s="369">
        <v>6</v>
      </c>
      <c r="G146" s="370" t="s">
        <v>6307</v>
      </c>
      <c r="H146" s="371">
        <v>83419.199999999997</v>
      </c>
      <c r="I146" s="372">
        <v>83419.199999999997</v>
      </c>
      <c r="J146" s="373">
        <v>185.92734564457822</v>
      </c>
      <c r="K146" s="374">
        <v>15509910.4317942</v>
      </c>
      <c r="L146" s="371">
        <v>11865.6</v>
      </c>
      <c r="M146" s="372">
        <v>11865.6</v>
      </c>
      <c r="N146" s="373">
        <v>395.07085426451255</v>
      </c>
      <c r="O146" s="374">
        <v>4687752.7283610003</v>
      </c>
      <c r="P146" s="374">
        <f t="shared" si="38"/>
        <v>0.84778867135330449</v>
      </c>
      <c r="Q146" s="402">
        <f t="shared" si="42"/>
        <v>10059.521258809769</v>
      </c>
      <c r="R146" s="374">
        <f t="shared" si="39"/>
        <v>0.15221132864669559</v>
      </c>
      <c r="S146" s="401">
        <f t="shared" si="43"/>
        <v>1806.0787411902313</v>
      </c>
      <c r="T146" s="371">
        <v>5883.5999999999995</v>
      </c>
      <c r="U146" s="372">
        <v>5883.5999999999995</v>
      </c>
      <c r="V146" s="373">
        <v>761.76508672374052</v>
      </c>
      <c r="W146" s="374">
        <v>4481921.0642477991</v>
      </c>
      <c r="X146" s="371">
        <v>3232.7999999999997</v>
      </c>
      <c r="Y146" s="372">
        <v>3232.7999999999997</v>
      </c>
      <c r="Z146" s="373">
        <v>8.4293615070527093</v>
      </c>
      <c r="AA146" s="374">
        <v>27250.439879999994</v>
      </c>
      <c r="AB146" s="371">
        <v>0</v>
      </c>
      <c r="AC146" s="372">
        <v>0</v>
      </c>
      <c r="AD146" s="373">
        <v>0</v>
      </c>
      <c r="AE146" s="374">
        <v>0</v>
      </c>
      <c r="AF146" s="374">
        <f t="shared" si="44"/>
        <v>0</v>
      </c>
      <c r="AG146" s="374">
        <f t="shared" si="45"/>
        <v>0</v>
      </c>
      <c r="AH146" s="374">
        <f t="shared" si="46"/>
        <v>1</v>
      </c>
      <c r="AI146" s="374">
        <f t="shared" si="47"/>
        <v>0</v>
      </c>
      <c r="AJ146" s="375">
        <v>24706834.664282996</v>
      </c>
      <c r="AK146" s="376">
        <v>1047.1280400000001</v>
      </c>
      <c r="AL146" s="377">
        <v>1047.1280400000001</v>
      </c>
      <c r="AM146" s="373">
        <v>14317.5368328154</v>
      </c>
      <c r="AN146" s="374">
        <v>14992294.281373799</v>
      </c>
      <c r="AO146" s="378">
        <v>33776.702279999998</v>
      </c>
      <c r="AP146" s="379">
        <v>33776.702279999998</v>
      </c>
      <c r="AQ146" s="373">
        <v>13.610044065989264</v>
      </c>
      <c r="AR146" s="374">
        <v>459702.40643460001</v>
      </c>
      <c r="AS146" s="374">
        <f t="shared" si="40"/>
        <v>0.87242007582715642</v>
      </c>
      <c r="AT146" s="374">
        <f t="shared" si="54"/>
        <v>29467.473164308885</v>
      </c>
      <c r="AU146" s="374">
        <f t="shared" si="41"/>
        <v>0.12757992417284358</v>
      </c>
      <c r="AV146" s="374">
        <f t="shared" si="55"/>
        <v>4309.2291156911124</v>
      </c>
      <c r="AW146" s="380">
        <v>36.064679999999996</v>
      </c>
      <c r="AX146" s="381">
        <v>36.064679999999996</v>
      </c>
      <c r="AY146" s="373">
        <v>58517.339417812662</v>
      </c>
      <c r="AZ146" s="374">
        <v>2110409.1205547997</v>
      </c>
      <c r="BA146" s="378">
        <v>-33685.122239999997</v>
      </c>
      <c r="BB146" s="379">
        <v>-33685.122239999997</v>
      </c>
      <c r="BC146" s="373">
        <v>-7.3307231539973774</v>
      </c>
      <c r="BD146" s="374">
        <v>246936.30554999999</v>
      </c>
      <c r="BE146" s="374">
        <f t="shared" si="48"/>
        <v>8.0303993730539924E-2</v>
      </c>
      <c r="BF146" s="374">
        <f t="shared" si="49"/>
        <v>-2705.0498451734306</v>
      </c>
      <c r="BG146" s="374">
        <f t="shared" si="50"/>
        <v>6.0132381338970843E-2</v>
      </c>
      <c r="BH146" s="374">
        <f t="shared" si="51"/>
        <v>-2025.5666159855275</v>
      </c>
      <c r="BI146" s="374">
        <f t="shared" si="52"/>
        <v>0.85956362493048921</v>
      </c>
      <c r="BJ146" s="374">
        <f t="shared" si="53"/>
        <v>-28954.505778841038</v>
      </c>
      <c r="BK146" s="375">
        <v>17809342.113913201</v>
      </c>
      <c r="BL146" s="382">
        <v>42516176.778196201</v>
      </c>
      <c r="BM146" s="383">
        <v>0.57999999999999996</v>
      </c>
      <c r="BN146" s="382">
        <v>24659382.531353794</v>
      </c>
      <c r="BO146" s="395"/>
      <c r="BP146" s="395"/>
      <c r="BS146" s="408">
        <v>11159</v>
      </c>
      <c r="BT146" s="400" t="s">
        <v>1474</v>
      </c>
      <c r="BU146" s="400">
        <v>0.84778867135330449</v>
      </c>
      <c r="BV146" s="400">
        <v>0.15221132864669559</v>
      </c>
      <c r="BW146" s="400">
        <v>0</v>
      </c>
      <c r="BX146" s="400">
        <v>1</v>
      </c>
      <c r="BY146" s="407">
        <v>11159</v>
      </c>
      <c r="BZ146" s="406" t="s">
        <v>1474</v>
      </c>
      <c r="CA146" s="406">
        <v>0.87242007582715642</v>
      </c>
      <c r="CB146" s="406">
        <v>0.12757992417284358</v>
      </c>
      <c r="CC146" s="406">
        <v>8.0303993730539924E-2</v>
      </c>
      <c r="CD146" s="406">
        <v>6.0132381338970843E-2</v>
      </c>
      <c r="CE146" s="406">
        <v>0.85956362493048921</v>
      </c>
    </row>
    <row r="147" spans="1:83" x14ac:dyDescent="0.35">
      <c r="A147" s="365">
        <v>2</v>
      </c>
      <c r="B147" s="366" t="s">
        <v>1267</v>
      </c>
      <c r="C147" s="411">
        <v>11160</v>
      </c>
      <c r="D147" s="367" t="s">
        <v>1475</v>
      </c>
      <c r="E147" s="368" t="s">
        <v>2438</v>
      </c>
      <c r="F147" s="369">
        <v>9</v>
      </c>
      <c r="G147" s="370" t="s">
        <v>2511</v>
      </c>
      <c r="H147" s="371">
        <v>60631.199999999997</v>
      </c>
      <c r="I147" s="372">
        <v>60631.199999999997</v>
      </c>
      <c r="J147" s="373">
        <v>643.87518405820765</v>
      </c>
      <c r="K147" s="374">
        <v>39038925.059670001</v>
      </c>
      <c r="L147" s="371">
        <v>15418.8</v>
      </c>
      <c r="M147" s="372">
        <v>15418.8</v>
      </c>
      <c r="N147" s="373">
        <v>546.39825384271148</v>
      </c>
      <c r="O147" s="374">
        <v>8424805.3963500001</v>
      </c>
      <c r="P147" s="374">
        <f t="shared" si="38"/>
        <v>0.89751602584623891</v>
      </c>
      <c r="Q147" s="402">
        <f t="shared" si="42"/>
        <v>13838.620099317988</v>
      </c>
      <c r="R147" s="374">
        <f t="shared" si="39"/>
        <v>0.10248397415376105</v>
      </c>
      <c r="S147" s="401">
        <f t="shared" si="43"/>
        <v>1580.1799006820108</v>
      </c>
      <c r="T147" s="371">
        <v>23450.399999999998</v>
      </c>
      <c r="U147" s="372">
        <v>23450.399999999998</v>
      </c>
      <c r="V147" s="373">
        <v>62.256046197932662</v>
      </c>
      <c r="W147" s="374">
        <v>1459929.18576</v>
      </c>
      <c r="X147" s="371">
        <v>256.8</v>
      </c>
      <c r="Y147" s="372">
        <v>256.8</v>
      </c>
      <c r="Z147" s="373">
        <v>54.608487383177575</v>
      </c>
      <c r="AA147" s="374">
        <v>14023.459560000001</v>
      </c>
      <c r="AB147" s="371">
        <v>4.8</v>
      </c>
      <c r="AC147" s="372">
        <v>4.8</v>
      </c>
      <c r="AD147" s="373">
        <v>560123.48611874995</v>
      </c>
      <c r="AE147" s="374">
        <v>2688592.7333699996</v>
      </c>
      <c r="AF147" s="374">
        <f t="shared" si="44"/>
        <v>0</v>
      </c>
      <c r="AG147" s="374">
        <f t="shared" si="45"/>
        <v>0</v>
      </c>
      <c r="AH147" s="374">
        <f t="shared" si="46"/>
        <v>1</v>
      </c>
      <c r="AI147" s="374">
        <f t="shared" si="47"/>
        <v>4.8</v>
      </c>
      <c r="AJ147" s="375">
        <v>51626275.834709994</v>
      </c>
      <c r="AK147" s="376">
        <v>1246.7785200000001</v>
      </c>
      <c r="AL147" s="377">
        <v>1246.7785200000001</v>
      </c>
      <c r="AM147" s="373">
        <v>11449.934373222115</v>
      </c>
      <c r="AN147" s="374">
        <v>14275532.231942996</v>
      </c>
      <c r="AO147" s="378">
        <v>119.16959999999999</v>
      </c>
      <c r="AP147" s="379">
        <v>119.16959999999999</v>
      </c>
      <c r="AQ147" s="373">
        <v>13546.162845893585</v>
      </c>
      <c r="AR147" s="374">
        <v>1614290.80788</v>
      </c>
      <c r="AS147" s="374">
        <f t="shared" si="40"/>
        <v>0.84951905671877082</v>
      </c>
      <c r="AT147" s="374">
        <f t="shared" si="54"/>
        <v>101.23684618155322</v>
      </c>
      <c r="AU147" s="374">
        <f t="shared" si="41"/>
        <v>0.15048094328122924</v>
      </c>
      <c r="AV147" s="374">
        <f t="shared" si="55"/>
        <v>17.932753818446773</v>
      </c>
      <c r="AW147" s="380">
        <v>58.055520000000001</v>
      </c>
      <c r="AX147" s="381">
        <v>58.055520000000001</v>
      </c>
      <c r="AY147" s="373">
        <v>8336.2923561790503</v>
      </c>
      <c r="AZ147" s="374">
        <v>483967.78761</v>
      </c>
      <c r="BA147" s="378">
        <v>49.867679999999893</v>
      </c>
      <c r="BB147" s="379">
        <v>49.867679999999893</v>
      </c>
      <c r="BC147" s="373">
        <v>9650.7076719831566</v>
      </c>
      <c r="BD147" s="374">
        <v>481258.40195999999</v>
      </c>
      <c r="BE147" s="374">
        <f t="shared" si="48"/>
        <v>4.5312405278153861E-2</v>
      </c>
      <c r="BF147" s="374">
        <f t="shared" si="49"/>
        <v>2.2596245264412831</v>
      </c>
      <c r="BG147" s="374">
        <f t="shared" si="50"/>
        <v>1.4049144219694061E-2</v>
      </c>
      <c r="BH147" s="374">
        <f t="shared" si="51"/>
        <v>0.7005982282215516</v>
      </c>
      <c r="BI147" s="374">
        <f t="shared" si="52"/>
        <v>0.94063845050215211</v>
      </c>
      <c r="BJ147" s="374">
        <f t="shared" si="53"/>
        <v>46.907457245337064</v>
      </c>
      <c r="BK147" s="375">
        <v>16855049.229392994</v>
      </c>
      <c r="BL147" s="382">
        <v>68481325.064102992</v>
      </c>
      <c r="BM147" s="383">
        <v>0.54</v>
      </c>
      <c r="BN147" s="382">
        <v>36979915.534615621</v>
      </c>
      <c r="BO147" s="395"/>
      <c r="BP147" s="395"/>
      <c r="BS147" s="408">
        <v>11160</v>
      </c>
      <c r="BT147" s="400" t="s">
        <v>1475</v>
      </c>
      <c r="BU147" s="400">
        <v>0.89751602584623891</v>
      </c>
      <c r="BV147" s="400">
        <v>0.10248397415376105</v>
      </c>
      <c r="BW147" s="400">
        <v>0</v>
      </c>
      <c r="BX147" s="400">
        <v>1</v>
      </c>
      <c r="BY147" s="407">
        <v>11160</v>
      </c>
      <c r="BZ147" s="406" t="s">
        <v>1475</v>
      </c>
      <c r="CA147" s="406">
        <v>0.84951905671877082</v>
      </c>
      <c r="CB147" s="406">
        <v>0.15048094328122924</v>
      </c>
      <c r="CC147" s="406">
        <v>4.5312405278153861E-2</v>
      </c>
      <c r="CD147" s="406">
        <v>1.4049144219694061E-2</v>
      </c>
      <c r="CE147" s="406">
        <v>0.94063845050215211</v>
      </c>
    </row>
    <row r="148" spans="1:83" x14ac:dyDescent="0.35">
      <c r="A148" s="365">
        <v>2</v>
      </c>
      <c r="B148" s="366" t="s">
        <v>1267</v>
      </c>
      <c r="C148" s="411">
        <v>11161</v>
      </c>
      <c r="D148" s="367" t="s">
        <v>1476</v>
      </c>
      <c r="E148" s="368" t="s">
        <v>2438</v>
      </c>
      <c r="F148" s="369">
        <v>5</v>
      </c>
      <c r="G148" s="370" t="s">
        <v>2469</v>
      </c>
      <c r="H148" s="371">
        <v>31350</v>
      </c>
      <c r="I148" s="372">
        <v>31350</v>
      </c>
      <c r="J148" s="373">
        <v>410.7031619055885</v>
      </c>
      <c r="K148" s="374">
        <v>12875544.1257402</v>
      </c>
      <c r="L148" s="371">
        <v>8440.7999999999993</v>
      </c>
      <c r="M148" s="372">
        <v>8440.7999999999993</v>
      </c>
      <c r="N148" s="373">
        <v>422.98032678319584</v>
      </c>
      <c r="O148" s="374">
        <v>3570292.3423115993</v>
      </c>
      <c r="P148" s="374">
        <f t="shared" si="38"/>
        <v>0.90787726616968034</v>
      </c>
      <c r="Q148" s="402">
        <f t="shared" si="42"/>
        <v>7663.2104282850369</v>
      </c>
      <c r="R148" s="374">
        <f t="shared" si="39"/>
        <v>9.2122733830319659E-2</v>
      </c>
      <c r="S148" s="401">
        <f t="shared" si="43"/>
        <v>777.58957171496206</v>
      </c>
      <c r="T148" s="371">
        <v>1902</v>
      </c>
      <c r="U148" s="372">
        <v>1902</v>
      </c>
      <c r="V148" s="373">
        <v>159.22290877350156</v>
      </c>
      <c r="W148" s="374">
        <v>302841.97248719994</v>
      </c>
      <c r="X148" s="371">
        <v>2202</v>
      </c>
      <c r="Y148" s="372">
        <v>2202</v>
      </c>
      <c r="Z148" s="373">
        <v>0.50672602179836512</v>
      </c>
      <c r="AA148" s="374">
        <v>1115.8107</v>
      </c>
      <c r="AB148" s="371">
        <v>2.4</v>
      </c>
      <c r="AC148" s="372">
        <v>2.4</v>
      </c>
      <c r="AD148" s="373">
        <v>243277.8129625</v>
      </c>
      <c r="AE148" s="374">
        <v>583866.75110999995</v>
      </c>
      <c r="AF148" s="374">
        <f t="shared" si="44"/>
        <v>0</v>
      </c>
      <c r="AG148" s="374">
        <f t="shared" si="45"/>
        <v>0</v>
      </c>
      <c r="AH148" s="374">
        <f t="shared" si="46"/>
        <v>1</v>
      </c>
      <c r="AI148" s="374">
        <f t="shared" si="47"/>
        <v>2.4</v>
      </c>
      <c r="AJ148" s="375">
        <v>17333661.002348997</v>
      </c>
      <c r="AK148" s="376">
        <v>7.9767599999999987</v>
      </c>
      <c r="AL148" s="377">
        <v>7.9767599999999987</v>
      </c>
      <c r="AM148" s="373">
        <v>400889.8530289742</v>
      </c>
      <c r="AN148" s="374">
        <v>3197802.1440474</v>
      </c>
      <c r="AO148" s="378">
        <v>0.74171999999999993</v>
      </c>
      <c r="AP148" s="379">
        <v>0.74171999999999993</v>
      </c>
      <c r="AQ148" s="373">
        <v>112316.35916518363</v>
      </c>
      <c r="AR148" s="374">
        <v>83307.289919999996</v>
      </c>
      <c r="AS148" s="374">
        <f t="shared" si="40"/>
        <v>2.9599810561212409E-3</v>
      </c>
      <c r="AT148" s="374">
        <f t="shared" si="54"/>
        <v>2.1954771489462468E-3</v>
      </c>
      <c r="AU148" s="374">
        <f t="shared" si="41"/>
        <v>0.99704001894387873</v>
      </c>
      <c r="AV148" s="374">
        <f t="shared" si="55"/>
        <v>0.73952452285105363</v>
      </c>
      <c r="AW148" s="380">
        <v>0.74627999999999994</v>
      </c>
      <c r="AX148" s="381">
        <v>0.74627999999999994</v>
      </c>
      <c r="AY148" s="373">
        <v>104514.84416626467</v>
      </c>
      <c r="AZ148" s="374">
        <v>77997.337904399988</v>
      </c>
      <c r="BA148" s="378">
        <v>0.48048000000000157</v>
      </c>
      <c r="BB148" s="379">
        <v>0.48048000000000157</v>
      </c>
      <c r="BC148" s="373">
        <v>645540.88174325472</v>
      </c>
      <c r="BD148" s="374">
        <v>310169.48286000005</v>
      </c>
      <c r="BE148" s="374">
        <f t="shared" si="48"/>
        <v>6.8297365732661819E-2</v>
      </c>
      <c r="BF148" s="374">
        <f t="shared" si="49"/>
        <v>3.2815518287229457E-2</v>
      </c>
      <c r="BG148" s="374">
        <f t="shared" si="50"/>
        <v>0</v>
      </c>
      <c r="BH148" s="374">
        <f t="shared" si="51"/>
        <v>0</v>
      </c>
      <c r="BI148" s="374">
        <f t="shared" si="52"/>
        <v>0.93170263426733824</v>
      </c>
      <c r="BJ148" s="374">
        <f t="shared" si="53"/>
        <v>0.44766448171277212</v>
      </c>
      <c r="BK148" s="375">
        <v>3669276.2547317999</v>
      </c>
      <c r="BL148" s="382">
        <v>21002937.257080797</v>
      </c>
      <c r="BM148" s="383">
        <v>0.59</v>
      </c>
      <c r="BN148" s="382">
        <v>12391732.98167767</v>
      </c>
      <c r="BO148" s="395"/>
      <c r="BP148" s="395"/>
      <c r="BS148" s="408">
        <v>11161</v>
      </c>
      <c r="BT148" s="400" t="s">
        <v>1476</v>
      </c>
      <c r="BU148" s="400">
        <v>0.90787726616968034</v>
      </c>
      <c r="BV148" s="400">
        <v>9.2122733830319659E-2</v>
      </c>
      <c r="BW148" s="400">
        <v>0</v>
      </c>
      <c r="BX148" s="400">
        <v>1</v>
      </c>
      <c r="BY148" s="407">
        <v>11161</v>
      </c>
      <c r="BZ148" s="406" t="s">
        <v>1476</v>
      </c>
      <c r="CA148" s="406">
        <v>2.9599810561212409E-3</v>
      </c>
      <c r="CB148" s="406">
        <v>0.99704001894387873</v>
      </c>
      <c r="CC148" s="406">
        <v>6.8297365732661819E-2</v>
      </c>
      <c r="CD148" s="406">
        <v>0</v>
      </c>
      <c r="CE148" s="406">
        <v>0.93170263426733824</v>
      </c>
    </row>
    <row r="149" spans="1:83" x14ac:dyDescent="0.35">
      <c r="A149" s="365">
        <v>2</v>
      </c>
      <c r="B149" s="366" t="s">
        <v>1267</v>
      </c>
      <c r="C149" s="411">
        <v>11162</v>
      </c>
      <c r="D149" s="367" t="s">
        <v>1477</v>
      </c>
      <c r="E149" s="368" t="s">
        <v>2438</v>
      </c>
      <c r="F149" s="369">
        <v>5</v>
      </c>
      <c r="G149" s="370" t="s">
        <v>2469</v>
      </c>
      <c r="H149" s="371">
        <v>27547.200000000001</v>
      </c>
      <c r="I149" s="372">
        <v>27547.200000000001</v>
      </c>
      <c r="J149" s="373">
        <v>337.82221214932918</v>
      </c>
      <c r="K149" s="374">
        <v>9306056.0425200015</v>
      </c>
      <c r="L149" s="371">
        <v>6116.4</v>
      </c>
      <c r="M149" s="372">
        <v>6116.4</v>
      </c>
      <c r="N149" s="373">
        <v>399.07528941230134</v>
      </c>
      <c r="O149" s="374">
        <v>2440904.1001613997</v>
      </c>
      <c r="P149" s="374">
        <f t="shared" si="38"/>
        <v>0.87119932512849996</v>
      </c>
      <c r="Q149" s="402">
        <f t="shared" si="42"/>
        <v>5328.6035522159564</v>
      </c>
      <c r="R149" s="374">
        <f t="shared" si="39"/>
        <v>0.1288006748715001</v>
      </c>
      <c r="S149" s="401">
        <f t="shared" si="43"/>
        <v>787.79644778404315</v>
      </c>
      <c r="T149" s="371">
        <v>4454.3999999999996</v>
      </c>
      <c r="U149" s="372">
        <v>4454.3999999999996</v>
      </c>
      <c r="V149" s="373">
        <v>77.984963513604512</v>
      </c>
      <c r="W149" s="374">
        <v>347376.22147499991</v>
      </c>
      <c r="X149" s="371">
        <v>997.19999999999993</v>
      </c>
      <c r="Y149" s="372">
        <v>997.19999999999993</v>
      </c>
      <c r="Z149" s="373">
        <v>34.009707761732855</v>
      </c>
      <c r="AA149" s="374">
        <v>33914.480580000003</v>
      </c>
      <c r="AB149" s="371">
        <v>567.6</v>
      </c>
      <c r="AC149" s="372">
        <v>567.6</v>
      </c>
      <c r="AD149" s="373">
        <v>3067.8066950528546</v>
      </c>
      <c r="AE149" s="374">
        <v>1741287.0801120002</v>
      </c>
      <c r="AF149" s="374">
        <f t="shared" si="44"/>
        <v>0</v>
      </c>
      <c r="AG149" s="374">
        <f t="shared" si="45"/>
        <v>0</v>
      </c>
      <c r="AH149" s="374">
        <f t="shared" si="46"/>
        <v>1</v>
      </c>
      <c r="AI149" s="374">
        <f t="shared" si="47"/>
        <v>567.6</v>
      </c>
      <c r="AJ149" s="375">
        <v>13869537.924848402</v>
      </c>
      <c r="AK149" s="376">
        <v>639.79560000000004</v>
      </c>
      <c r="AL149" s="377">
        <v>639.79560000000004</v>
      </c>
      <c r="AM149" s="373">
        <v>6961.8893366156317</v>
      </c>
      <c r="AN149" s="374">
        <v>4454186.1652536001</v>
      </c>
      <c r="AO149" s="378">
        <v>107.12435999999998</v>
      </c>
      <c r="AP149" s="379">
        <v>107.12435999999998</v>
      </c>
      <c r="AQ149" s="373">
        <v>10011.25638594247</v>
      </c>
      <c r="AR149" s="374">
        <v>1072449.4331399999</v>
      </c>
      <c r="AS149" s="374">
        <f t="shared" si="40"/>
        <v>0.93852397764623241</v>
      </c>
      <c r="AT149" s="374">
        <f t="shared" si="54"/>
        <v>100.53878045000694</v>
      </c>
      <c r="AU149" s="374">
        <f t="shared" si="41"/>
        <v>6.1476022353767569E-2</v>
      </c>
      <c r="AV149" s="374">
        <f t="shared" si="55"/>
        <v>6.5855795499930432</v>
      </c>
      <c r="AW149" s="380">
        <v>29.00844</v>
      </c>
      <c r="AX149" s="381">
        <v>29.00844</v>
      </c>
      <c r="AY149" s="373">
        <v>6661.3898767048486</v>
      </c>
      <c r="AZ149" s="374">
        <v>193236.528555</v>
      </c>
      <c r="BA149" s="378">
        <v>155.91096000000007</v>
      </c>
      <c r="BB149" s="379">
        <v>155.91096000000007</v>
      </c>
      <c r="BC149" s="373">
        <v>7779.6761782494277</v>
      </c>
      <c r="BD149" s="374">
        <v>1212936.78144</v>
      </c>
      <c r="BE149" s="374">
        <f t="shared" si="48"/>
        <v>0</v>
      </c>
      <c r="BF149" s="374">
        <f t="shared" si="49"/>
        <v>0</v>
      </c>
      <c r="BG149" s="374">
        <f t="shared" si="50"/>
        <v>0</v>
      </c>
      <c r="BH149" s="374">
        <f t="shared" si="51"/>
        <v>0</v>
      </c>
      <c r="BI149" s="374">
        <f t="shared" si="52"/>
        <v>1</v>
      </c>
      <c r="BJ149" s="374">
        <f t="shared" si="53"/>
        <v>155.91096000000007</v>
      </c>
      <c r="BK149" s="375">
        <v>6932808.9083886007</v>
      </c>
      <c r="BL149" s="382">
        <v>20802346.833237004</v>
      </c>
      <c r="BM149" s="383">
        <v>0.52</v>
      </c>
      <c r="BN149" s="382">
        <v>10817220.353283241</v>
      </c>
      <c r="BO149" s="395"/>
      <c r="BP149" s="395"/>
      <c r="BS149" s="408">
        <v>11162</v>
      </c>
      <c r="BT149" s="400" t="s">
        <v>1477</v>
      </c>
      <c r="BU149" s="400">
        <v>0.87119932512849996</v>
      </c>
      <c r="BV149" s="400">
        <v>0.1288006748715001</v>
      </c>
      <c r="BW149" s="400">
        <v>0</v>
      </c>
      <c r="BX149" s="400">
        <v>1</v>
      </c>
      <c r="BY149" s="407">
        <v>11162</v>
      </c>
      <c r="BZ149" s="406" t="s">
        <v>1477</v>
      </c>
      <c r="CA149" s="406">
        <v>0.93852397764623241</v>
      </c>
      <c r="CB149" s="406">
        <v>6.1476022353767569E-2</v>
      </c>
      <c r="CC149" s="406">
        <v>0</v>
      </c>
      <c r="CD149" s="406">
        <v>0</v>
      </c>
      <c r="CE149" s="406">
        <v>1</v>
      </c>
    </row>
    <row r="150" spans="1:83" x14ac:dyDescent="0.35">
      <c r="A150" s="365">
        <v>2</v>
      </c>
      <c r="B150" s="366" t="s">
        <v>1267</v>
      </c>
      <c r="C150" s="411">
        <v>11163</v>
      </c>
      <c r="D150" s="367" t="s">
        <v>1478</v>
      </c>
      <c r="E150" s="368" t="s">
        <v>2438</v>
      </c>
      <c r="F150" s="369">
        <v>6</v>
      </c>
      <c r="G150" s="370" t="s">
        <v>6307</v>
      </c>
      <c r="H150" s="371">
        <v>107826</v>
      </c>
      <c r="I150" s="372">
        <v>107826</v>
      </c>
      <c r="J150" s="373">
        <v>568.8729433801401</v>
      </c>
      <c r="K150" s="374">
        <v>61339293.992906988</v>
      </c>
      <c r="L150" s="371">
        <v>21979.200000000001</v>
      </c>
      <c r="M150" s="372">
        <v>21979.200000000001</v>
      </c>
      <c r="N150" s="373">
        <v>378.53808113398122</v>
      </c>
      <c r="O150" s="374">
        <v>8319964.1928600008</v>
      </c>
      <c r="P150" s="374">
        <f t="shared" si="38"/>
        <v>0.84311215549218599</v>
      </c>
      <c r="Q150" s="402">
        <f t="shared" si="42"/>
        <v>18530.930687993856</v>
      </c>
      <c r="R150" s="374">
        <f t="shared" si="39"/>
        <v>0.15688784450781401</v>
      </c>
      <c r="S150" s="401">
        <f t="shared" si="43"/>
        <v>3448.2693120061458</v>
      </c>
      <c r="T150" s="371">
        <v>37688.400000000001</v>
      </c>
      <c r="U150" s="372">
        <v>37688.400000000001</v>
      </c>
      <c r="V150" s="373">
        <v>49.469000598592672</v>
      </c>
      <c r="W150" s="374">
        <v>1864407.4821600001</v>
      </c>
      <c r="X150" s="371">
        <v>0</v>
      </c>
      <c r="Y150" s="372">
        <v>0</v>
      </c>
      <c r="Z150" s="373">
        <v>0</v>
      </c>
      <c r="AA150" s="374">
        <v>0</v>
      </c>
      <c r="AB150" s="371">
        <v>0</v>
      </c>
      <c r="AC150" s="372">
        <v>0</v>
      </c>
      <c r="AD150" s="373">
        <v>0</v>
      </c>
      <c r="AE150" s="374">
        <v>0</v>
      </c>
      <c r="AF150" s="374">
        <f t="shared" si="44"/>
        <v>0</v>
      </c>
      <c r="AG150" s="374">
        <f t="shared" si="45"/>
        <v>0</v>
      </c>
      <c r="AH150" s="374">
        <f t="shared" si="46"/>
        <v>1</v>
      </c>
      <c r="AI150" s="374">
        <f t="shared" si="47"/>
        <v>0</v>
      </c>
      <c r="AJ150" s="375">
        <v>71523665.667926997</v>
      </c>
      <c r="AK150" s="376">
        <v>1581.6</v>
      </c>
      <c r="AL150" s="377">
        <v>1581.6</v>
      </c>
      <c r="AM150" s="373">
        <v>10538.622471054628</v>
      </c>
      <c r="AN150" s="374">
        <v>16667885.30022</v>
      </c>
      <c r="AO150" s="378">
        <v>85.2</v>
      </c>
      <c r="AP150" s="379">
        <v>85.2</v>
      </c>
      <c r="AQ150" s="373">
        <v>12581.291667957747</v>
      </c>
      <c r="AR150" s="374">
        <v>1071926.05011</v>
      </c>
      <c r="AS150" s="374">
        <f t="shared" si="40"/>
        <v>0.86486959782334272</v>
      </c>
      <c r="AT150" s="374">
        <f t="shared" si="54"/>
        <v>73.686889734548799</v>
      </c>
      <c r="AU150" s="374">
        <f t="shared" si="41"/>
        <v>0.13513040217665728</v>
      </c>
      <c r="AV150" s="374">
        <f t="shared" si="55"/>
        <v>11.513110265451202</v>
      </c>
      <c r="AW150" s="380">
        <v>31.2</v>
      </c>
      <c r="AX150" s="381">
        <v>31.2</v>
      </c>
      <c r="AY150" s="373">
        <v>13679.34086875</v>
      </c>
      <c r="AZ150" s="374">
        <v>426795.43510499998</v>
      </c>
      <c r="BA150" s="378">
        <v>72</v>
      </c>
      <c r="BB150" s="379">
        <v>72</v>
      </c>
      <c r="BC150" s="373">
        <v>9197.0731195833341</v>
      </c>
      <c r="BD150" s="374">
        <v>662189.26461000007</v>
      </c>
      <c r="BE150" s="374">
        <f t="shared" si="48"/>
        <v>0.12850563648161406</v>
      </c>
      <c r="BF150" s="374">
        <f t="shared" si="49"/>
        <v>9.2524058266762133</v>
      </c>
      <c r="BG150" s="374">
        <f t="shared" si="50"/>
        <v>0</v>
      </c>
      <c r="BH150" s="374">
        <f t="shared" si="51"/>
        <v>0</v>
      </c>
      <c r="BI150" s="374">
        <f t="shared" si="52"/>
        <v>0.87149436351838594</v>
      </c>
      <c r="BJ150" s="374">
        <f t="shared" si="53"/>
        <v>62.74759417332379</v>
      </c>
      <c r="BK150" s="375">
        <v>18828796.050044999</v>
      </c>
      <c r="BL150" s="382">
        <v>90352461.717971995</v>
      </c>
      <c r="BM150" s="383">
        <v>0.62</v>
      </c>
      <c r="BN150" s="382">
        <v>56018526.265142635</v>
      </c>
      <c r="BO150" s="395"/>
      <c r="BP150" s="395"/>
      <c r="BS150" s="408">
        <v>11163</v>
      </c>
      <c r="BT150" s="400" t="s">
        <v>1478</v>
      </c>
      <c r="BU150" s="400">
        <v>0.84311215549218599</v>
      </c>
      <c r="BV150" s="400">
        <v>0.15688784450781401</v>
      </c>
      <c r="BW150" s="400">
        <v>0</v>
      </c>
      <c r="BX150" s="400">
        <v>1</v>
      </c>
      <c r="BY150" s="407">
        <v>11163</v>
      </c>
      <c r="BZ150" s="406" t="s">
        <v>1478</v>
      </c>
      <c r="CA150" s="406">
        <v>0.86486959782334272</v>
      </c>
      <c r="CB150" s="406">
        <v>0.13513040217665728</v>
      </c>
      <c r="CC150" s="406">
        <v>0.12850563648161406</v>
      </c>
      <c r="CD150" s="406">
        <v>0</v>
      </c>
      <c r="CE150" s="406">
        <v>0.87149436351838594</v>
      </c>
    </row>
    <row r="151" spans="1:83" x14ac:dyDescent="0.35">
      <c r="A151" s="365">
        <v>2</v>
      </c>
      <c r="B151" s="366" t="s">
        <v>1267</v>
      </c>
      <c r="C151" s="411">
        <v>11164</v>
      </c>
      <c r="D151" s="367" t="s">
        <v>1479</v>
      </c>
      <c r="E151" s="368" t="s">
        <v>2438</v>
      </c>
      <c r="F151" s="369">
        <v>6</v>
      </c>
      <c r="G151" s="370" t="s">
        <v>6307</v>
      </c>
      <c r="H151" s="371">
        <v>89193.599999999991</v>
      </c>
      <c r="I151" s="372">
        <v>89193.599999999991</v>
      </c>
      <c r="J151" s="373">
        <v>403.5220306263858</v>
      </c>
      <c r="K151" s="374">
        <v>35991582.5908776</v>
      </c>
      <c r="L151" s="371">
        <v>4773.5999999999995</v>
      </c>
      <c r="M151" s="372">
        <v>4773.5999999999995</v>
      </c>
      <c r="N151" s="373">
        <v>4477.833969231523</v>
      </c>
      <c r="O151" s="374">
        <v>21375388.235523596</v>
      </c>
      <c r="P151" s="374">
        <f t="shared" si="38"/>
        <v>0.84419461644159377</v>
      </c>
      <c r="Q151" s="402">
        <f t="shared" si="42"/>
        <v>4029.8474210455915</v>
      </c>
      <c r="R151" s="374">
        <f t="shared" si="39"/>
        <v>0.15580538355840634</v>
      </c>
      <c r="S151" s="401">
        <f t="shared" si="43"/>
        <v>743.75257895440848</v>
      </c>
      <c r="T151" s="371">
        <v>39246</v>
      </c>
      <c r="U151" s="372">
        <v>39246</v>
      </c>
      <c r="V151" s="373">
        <v>71.400097320577899</v>
      </c>
      <c r="W151" s="374">
        <v>2802168.2194434004</v>
      </c>
      <c r="X151" s="371">
        <v>12</v>
      </c>
      <c r="Y151" s="372">
        <v>12</v>
      </c>
      <c r="Z151" s="373">
        <v>536.68850750000001</v>
      </c>
      <c r="AA151" s="374">
        <v>6440.2620900000002</v>
      </c>
      <c r="AB151" s="371">
        <v>32.4</v>
      </c>
      <c r="AC151" s="372">
        <v>32.4</v>
      </c>
      <c r="AD151" s="373">
        <v>128736.97041125926</v>
      </c>
      <c r="AE151" s="374">
        <v>4171077.8413247997</v>
      </c>
      <c r="AF151" s="374">
        <f t="shared" si="44"/>
        <v>2.468937704295912E-3</v>
      </c>
      <c r="AG151" s="374">
        <f t="shared" si="45"/>
        <v>7.9993581619187543E-2</v>
      </c>
      <c r="AH151" s="374">
        <f t="shared" si="46"/>
        <v>0.9975310622957041</v>
      </c>
      <c r="AI151" s="374">
        <f t="shared" si="47"/>
        <v>32.320006418380814</v>
      </c>
      <c r="AJ151" s="375">
        <v>64346657.149259396</v>
      </c>
      <c r="AK151" s="376">
        <v>1144.3197600000001</v>
      </c>
      <c r="AL151" s="377">
        <v>1144.3197600000001</v>
      </c>
      <c r="AM151" s="373">
        <v>10030.16128418546</v>
      </c>
      <c r="AN151" s="374">
        <v>11477711.753480399</v>
      </c>
      <c r="AO151" s="378">
        <v>225.67415999999997</v>
      </c>
      <c r="AP151" s="379">
        <v>225.67415999999997</v>
      </c>
      <c r="AQ151" s="373">
        <v>15746.428226349002</v>
      </c>
      <c r="AR151" s="374">
        <v>3553561.9629816003</v>
      </c>
      <c r="AS151" s="374">
        <f t="shared" si="40"/>
        <v>0.91412611784437303</v>
      </c>
      <c r="AT151" s="374">
        <f t="shared" si="54"/>
        <v>206.29464377858986</v>
      </c>
      <c r="AU151" s="374">
        <f t="shared" si="41"/>
        <v>8.5873882155626857E-2</v>
      </c>
      <c r="AV151" s="374">
        <f t="shared" si="55"/>
        <v>19.379516221410078</v>
      </c>
      <c r="AW151" s="380">
        <v>38.814239999999998</v>
      </c>
      <c r="AX151" s="381">
        <v>38.814239999999998</v>
      </c>
      <c r="AY151" s="373">
        <v>12632.573223986867</v>
      </c>
      <c r="AZ151" s="374">
        <v>490323.72893339995</v>
      </c>
      <c r="BA151" s="378">
        <v>-289.81140000000005</v>
      </c>
      <c r="BB151" s="379">
        <v>-289.81140000000005</v>
      </c>
      <c r="BC151" s="373">
        <v>-1900.1833053710097</v>
      </c>
      <c r="BD151" s="374">
        <v>550694.7839862</v>
      </c>
      <c r="BE151" s="374">
        <f t="shared" si="48"/>
        <v>0.13402076105805499</v>
      </c>
      <c r="BF151" s="374">
        <f t="shared" si="49"/>
        <v>-38.840744391300404</v>
      </c>
      <c r="BG151" s="374">
        <f t="shared" si="50"/>
        <v>5.8128505197276E-3</v>
      </c>
      <c r="BH151" s="374">
        <f t="shared" si="51"/>
        <v>-1.6846303471129838</v>
      </c>
      <c r="BI151" s="374">
        <f t="shared" si="52"/>
        <v>0.86016638842221749</v>
      </c>
      <c r="BJ151" s="374">
        <f t="shared" si="53"/>
        <v>-249.28602526158667</v>
      </c>
      <c r="BK151" s="375">
        <v>16072292.229381599</v>
      </c>
      <c r="BL151" s="382">
        <v>80418949.378640994</v>
      </c>
      <c r="BM151" s="383">
        <v>0.45</v>
      </c>
      <c r="BN151" s="382">
        <v>36188527.22038845</v>
      </c>
      <c r="BO151" s="395"/>
      <c r="BP151" s="395"/>
      <c r="BS151" s="408">
        <v>11164</v>
      </c>
      <c r="BT151" s="400" t="s">
        <v>1479</v>
      </c>
      <c r="BU151" s="400">
        <v>0.84419461644159377</v>
      </c>
      <c r="BV151" s="400">
        <v>0.15580538355840634</v>
      </c>
      <c r="BW151" s="400">
        <v>2.468937704295912E-3</v>
      </c>
      <c r="BX151" s="400">
        <v>0.9975310622957041</v>
      </c>
      <c r="BY151" s="407">
        <v>11164</v>
      </c>
      <c r="BZ151" s="406" t="s">
        <v>1479</v>
      </c>
      <c r="CA151" s="406">
        <v>0.91412611784437303</v>
      </c>
      <c r="CB151" s="406">
        <v>8.5873882155626857E-2</v>
      </c>
      <c r="CC151" s="406">
        <v>0.13402076105805499</v>
      </c>
      <c r="CD151" s="406">
        <v>5.8128505197276E-3</v>
      </c>
      <c r="CE151" s="406">
        <v>0.86016638842221749</v>
      </c>
    </row>
    <row r="152" spans="1:83" x14ac:dyDescent="0.35">
      <c r="A152" s="365">
        <v>2</v>
      </c>
      <c r="B152" s="366" t="s">
        <v>1267</v>
      </c>
      <c r="C152" s="411">
        <v>11165</v>
      </c>
      <c r="D152" s="367" t="s">
        <v>1480</v>
      </c>
      <c r="E152" s="368" t="s">
        <v>2438</v>
      </c>
      <c r="F152" s="369">
        <v>5</v>
      </c>
      <c r="G152" s="370" t="s">
        <v>2469</v>
      </c>
      <c r="H152" s="371">
        <v>55975.199999999997</v>
      </c>
      <c r="I152" s="372">
        <v>55975.199999999997</v>
      </c>
      <c r="J152" s="373">
        <v>524.53393479374438</v>
      </c>
      <c r="K152" s="374">
        <v>29360891.9068668</v>
      </c>
      <c r="L152" s="371">
        <v>9806.4</v>
      </c>
      <c r="M152" s="372">
        <v>9806.4</v>
      </c>
      <c r="N152" s="373">
        <v>381.8217057666422</v>
      </c>
      <c r="O152" s="374">
        <v>3744296.37543</v>
      </c>
      <c r="P152" s="374">
        <f t="shared" si="38"/>
        <v>0.86930174657613746</v>
      </c>
      <c r="Q152" s="402">
        <f t="shared" si="42"/>
        <v>8524.7206476242336</v>
      </c>
      <c r="R152" s="374">
        <f t="shared" si="39"/>
        <v>0.13069825342386251</v>
      </c>
      <c r="S152" s="401">
        <f t="shared" si="43"/>
        <v>1281.6793523757653</v>
      </c>
      <c r="T152" s="371">
        <v>4502.3999999999996</v>
      </c>
      <c r="U152" s="372">
        <v>4502.3999999999996</v>
      </c>
      <c r="V152" s="373">
        <v>346.38346269989341</v>
      </c>
      <c r="W152" s="374">
        <v>1559556.90246</v>
      </c>
      <c r="X152" s="371">
        <v>13260</v>
      </c>
      <c r="Y152" s="372">
        <v>13260</v>
      </c>
      <c r="Z152" s="373">
        <v>0.39177923755656108</v>
      </c>
      <c r="AA152" s="374">
        <v>5194.99269</v>
      </c>
      <c r="AB152" s="371">
        <v>0</v>
      </c>
      <c r="AC152" s="372">
        <v>0</v>
      </c>
      <c r="AD152" s="373">
        <v>0</v>
      </c>
      <c r="AE152" s="374">
        <v>0</v>
      </c>
      <c r="AF152" s="374">
        <f t="shared" si="44"/>
        <v>2.0697659498772301E-2</v>
      </c>
      <c r="AG152" s="374">
        <f t="shared" si="45"/>
        <v>0</v>
      </c>
      <c r="AH152" s="374">
        <f t="shared" si="46"/>
        <v>0.97930234050122766</v>
      </c>
      <c r="AI152" s="374">
        <f t="shared" si="47"/>
        <v>0</v>
      </c>
      <c r="AJ152" s="375">
        <v>34669940.177446797</v>
      </c>
      <c r="AK152" s="376">
        <v>840.15636000000006</v>
      </c>
      <c r="AL152" s="377">
        <v>840.15636000000006</v>
      </c>
      <c r="AM152" s="373">
        <v>9179.0022503132623</v>
      </c>
      <c r="AN152" s="374">
        <v>7711797.1190550001</v>
      </c>
      <c r="AO152" s="378">
        <v>46.383240000000001</v>
      </c>
      <c r="AP152" s="379">
        <v>46.383240000000001</v>
      </c>
      <c r="AQ152" s="373">
        <v>10050.496989860992</v>
      </c>
      <c r="AR152" s="374">
        <v>466174.614</v>
      </c>
      <c r="AS152" s="374">
        <f t="shared" si="40"/>
        <v>0.94710526315789478</v>
      </c>
      <c r="AT152" s="374">
        <f t="shared" si="54"/>
        <v>43.929810726315793</v>
      </c>
      <c r="AU152" s="374">
        <f t="shared" si="41"/>
        <v>5.2894736842105265E-2</v>
      </c>
      <c r="AV152" s="374">
        <f t="shared" si="55"/>
        <v>2.4534292736842107</v>
      </c>
      <c r="AW152" s="380">
        <v>32.173439999999999</v>
      </c>
      <c r="AX152" s="381">
        <v>32.173439999999999</v>
      </c>
      <c r="AY152" s="373">
        <v>9474.9470645663005</v>
      </c>
      <c r="AZ152" s="374">
        <v>304841.640885</v>
      </c>
      <c r="BA152" s="378">
        <v>15.945599999999834</v>
      </c>
      <c r="BB152" s="379">
        <v>15.945599999999834</v>
      </c>
      <c r="BC152" s="373">
        <v>23159.378687537868</v>
      </c>
      <c r="BD152" s="374">
        <v>369290.1888</v>
      </c>
      <c r="BE152" s="374">
        <f t="shared" si="48"/>
        <v>1.4548277243589744E-2</v>
      </c>
      <c r="BF152" s="374">
        <f t="shared" si="49"/>
        <v>0.23198100961538221</v>
      </c>
      <c r="BG152" s="374">
        <f t="shared" si="50"/>
        <v>0</v>
      </c>
      <c r="BH152" s="374">
        <f t="shared" si="51"/>
        <v>0</v>
      </c>
      <c r="BI152" s="374">
        <f t="shared" si="52"/>
        <v>0.98545172275641024</v>
      </c>
      <c r="BJ152" s="374">
        <f t="shared" si="53"/>
        <v>15.713618990384452</v>
      </c>
      <c r="BK152" s="375">
        <v>8852103.56274</v>
      </c>
      <c r="BL152" s="382">
        <v>43522043.740186796</v>
      </c>
      <c r="BM152" s="383">
        <v>0.59</v>
      </c>
      <c r="BN152" s="382">
        <v>25678005.80671021</v>
      </c>
      <c r="BO152" s="395"/>
      <c r="BP152" s="395"/>
      <c r="BS152" s="408">
        <v>11165</v>
      </c>
      <c r="BT152" s="400" t="s">
        <v>1480</v>
      </c>
      <c r="BU152" s="400">
        <v>0.86930174657613746</v>
      </c>
      <c r="BV152" s="400">
        <v>0.13069825342386251</v>
      </c>
      <c r="BW152" s="400">
        <v>2.0697659498772301E-2</v>
      </c>
      <c r="BX152" s="400">
        <v>0.97930234050122766</v>
      </c>
      <c r="BY152" s="407">
        <v>11165</v>
      </c>
      <c r="BZ152" s="406" t="s">
        <v>1480</v>
      </c>
      <c r="CA152" s="406">
        <v>0.94710526315789478</v>
      </c>
      <c r="CB152" s="406">
        <v>5.2894736842105265E-2</v>
      </c>
      <c r="CC152" s="406">
        <v>1.4548277243589744E-2</v>
      </c>
      <c r="CD152" s="406">
        <v>0</v>
      </c>
      <c r="CE152" s="406">
        <v>0.98545172275641024</v>
      </c>
    </row>
    <row r="153" spans="1:83" x14ac:dyDescent="0.35">
      <c r="A153" s="365">
        <v>3</v>
      </c>
      <c r="B153" s="366" t="s">
        <v>1268</v>
      </c>
      <c r="C153" s="411">
        <v>10721</v>
      </c>
      <c r="D153" s="367" t="s">
        <v>1481</v>
      </c>
      <c r="E153" s="368" t="s">
        <v>2427</v>
      </c>
      <c r="F153" s="369">
        <v>17</v>
      </c>
      <c r="G153" s="370" t="s">
        <v>2566</v>
      </c>
      <c r="H153" s="371">
        <v>195780</v>
      </c>
      <c r="I153" s="372">
        <v>195780</v>
      </c>
      <c r="J153" s="373">
        <v>1105.9983679809377</v>
      </c>
      <c r="K153" s="374">
        <v>216532360.48330799</v>
      </c>
      <c r="L153" s="371">
        <v>68590.8</v>
      </c>
      <c r="M153" s="372">
        <v>68590.8</v>
      </c>
      <c r="N153" s="373">
        <v>1149.2469813170278</v>
      </c>
      <c r="O153" s="374">
        <v>78827769.84612</v>
      </c>
      <c r="P153" s="374">
        <f t="shared" si="38"/>
        <v>0.86181120725524152</v>
      </c>
      <c r="Q153" s="402">
        <f t="shared" si="42"/>
        <v>59112.320154602821</v>
      </c>
      <c r="R153" s="374">
        <f t="shared" si="39"/>
        <v>0.13818879274475851</v>
      </c>
      <c r="S153" s="401">
        <f t="shared" si="43"/>
        <v>9478.4798453971816</v>
      </c>
      <c r="T153" s="371">
        <v>51129.599999999999</v>
      </c>
      <c r="U153" s="372">
        <v>51129.599999999999</v>
      </c>
      <c r="V153" s="373">
        <v>487.98504808604019</v>
      </c>
      <c r="W153" s="374">
        <v>24950480.314619999</v>
      </c>
      <c r="X153" s="371">
        <v>2938.7999999999997</v>
      </c>
      <c r="Y153" s="372">
        <v>2938.7999999999997</v>
      </c>
      <c r="Z153" s="373">
        <v>619.14508291649645</v>
      </c>
      <c r="AA153" s="374">
        <v>1819543.5696749997</v>
      </c>
      <c r="AB153" s="371">
        <v>1617.6</v>
      </c>
      <c r="AC153" s="372">
        <v>1617.6</v>
      </c>
      <c r="AD153" s="373">
        <v>29244.863570859423</v>
      </c>
      <c r="AE153" s="374">
        <v>47306491.312222198</v>
      </c>
      <c r="AF153" s="374">
        <f t="shared" si="44"/>
        <v>3.0847418287032768E-3</v>
      </c>
      <c r="AG153" s="374">
        <f t="shared" si="45"/>
        <v>4.9898783821104207</v>
      </c>
      <c r="AH153" s="374">
        <f t="shared" si="46"/>
        <v>0.99691525817129667</v>
      </c>
      <c r="AI153" s="374">
        <f t="shared" si="47"/>
        <v>1612.6101216178895</v>
      </c>
      <c r="AJ153" s="375">
        <v>369436645.52594519</v>
      </c>
      <c r="AK153" s="376">
        <v>44450.773559999994</v>
      </c>
      <c r="AL153" s="377">
        <v>44450.773559999994</v>
      </c>
      <c r="AM153" s="373">
        <v>12916.069269283693</v>
      </c>
      <c r="AN153" s="374">
        <v>574129270.37420404</v>
      </c>
      <c r="AO153" s="378">
        <v>4003.3543199999995</v>
      </c>
      <c r="AP153" s="379">
        <v>4003.3543199999995</v>
      </c>
      <c r="AQ153" s="373">
        <v>13720.32899240545</v>
      </c>
      <c r="AR153" s="374">
        <v>54927338.343567595</v>
      </c>
      <c r="AS153" s="374">
        <f t="shared" si="40"/>
        <v>0.86879790771959498</v>
      </c>
      <c r="AT153" s="374">
        <f t="shared" si="54"/>
        <v>3478.1058570762016</v>
      </c>
      <c r="AU153" s="374">
        <f t="shared" si="41"/>
        <v>0.131202092280405</v>
      </c>
      <c r="AV153" s="374">
        <f t="shared" si="55"/>
        <v>525.24846292379789</v>
      </c>
      <c r="AW153" s="380">
        <v>2863.9939199999999</v>
      </c>
      <c r="AX153" s="381">
        <v>2863.9939199999999</v>
      </c>
      <c r="AY153" s="373">
        <v>16525.452726469684</v>
      </c>
      <c r="AZ153" s="374">
        <v>47328796.133856595</v>
      </c>
      <c r="BA153" s="378">
        <v>3676.6130400000043</v>
      </c>
      <c r="BB153" s="379">
        <v>3676.6130400000043</v>
      </c>
      <c r="BC153" s="373">
        <v>7896.1051865292211</v>
      </c>
      <c r="BD153" s="374">
        <v>29030923.294004999</v>
      </c>
      <c r="BE153" s="374">
        <f t="shared" si="48"/>
        <v>5.170580581918241E-2</v>
      </c>
      <c r="BF153" s="374">
        <f t="shared" si="49"/>
        <v>190.10223991851416</v>
      </c>
      <c r="BG153" s="374">
        <f t="shared" si="50"/>
        <v>6.5788416195250277E-2</v>
      </c>
      <c r="BH153" s="374">
        <f t="shared" si="51"/>
        <v>241.87854886440462</v>
      </c>
      <c r="BI153" s="374">
        <f t="shared" si="52"/>
        <v>0.88250577798556729</v>
      </c>
      <c r="BJ153" s="374">
        <f t="shared" si="53"/>
        <v>3244.6322512170855</v>
      </c>
      <c r="BK153" s="375">
        <v>705416328.14563334</v>
      </c>
      <c r="BL153" s="382">
        <v>1074852973.6715784</v>
      </c>
      <c r="BM153" s="383">
        <v>0.44</v>
      </c>
      <c r="BN153" s="382">
        <v>472935308.4154945</v>
      </c>
      <c r="BO153" s="395"/>
      <c r="BP153" s="395"/>
      <c r="BS153" s="408">
        <v>10721</v>
      </c>
      <c r="BT153" s="400" t="s">
        <v>1481</v>
      </c>
      <c r="BU153" s="400">
        <v>0.86181120725524152</v>
      </c>
      <c r="BV153" s="400">
        <v>0.13818879274475851</v>
      </c>
      <c r="BW153" s="400">
        <v>3.0847418287032768E-3</v>
      </c>
      <c r="BX153" s="400">
        <v>0.99691525817129667</v>
      </c>
      <c r="BY153" s="407">
        <v>10721</v>
      </c>
      <c r="BZ153" s="406" t="s">
        <v>1481</v>
      </c>
      <c r="CA153" s="406">
        <v>0.86879790771959498</v>
      </c>
      <c r="CB153" s="406">
        <v>0.131202092280405</v>
      </c>
      <c r="CC153" s="406">
        <v>5.170580581918241E-2</v>
      </c>
      <c r="CD153" s="406">
        <v>6.5788416195250277E-2</v>
      </c>
      <c r="CE153" s="406">
        <v>0.88250577798556729</v>
      </c>
    </row>
    <row r="154" spans="1:83" x14ac:dyDescent="0.35">
      <c r="A154" s="365">
        <v>3</v>
      </c>
      <c r="B154" s="366" t="s">
        <v>1268</v>
      </c>
      <c r="C154" s="411">
        <v>11228</v>
      </c>
      <c r="D154" s="367" t="s">
        <v>1482</v>
      </c>
      <c r="E154" s="368" t="s">
        <v>2438</v>
      </c>
      <c r="F154" s="369">
        <v>2</v>
      </c>
      <c r="G154" s="370" t="s">
        <v>2560</v>
      </c>
      <c r="H154" s="371">
        <v>59614.799999999996</v>
      </c>
      <c r="I154" s="372">
        <v>59614.799999999996</v>
      </c>
      <c r="J154" s="373">
        <v>319.97000883104533</v>
      </c>
      <c r="K154" s="374">
        <v>19074948.082460999</v>
      </c>
      <c r="L154" s="371">
        <v>6084</v>
      </c>
      <c r="M154" s="372">
        <v>6084</v>
      </c>
      <c r="N154" s="373">
        <v>353.07275587771204</v>
      </c>
      <c r="O154" s="374">
        <v>2148094.6467599999</v>
      </c>
      <c r="P154" s="374">
        <f t="shared" si="38"/>
        <v>0.85382269175447434</v>
      </c>
      <c r="Q154" s="402">
        <f t="shared" si="42"/>
        <v>5194.657256634222</v>
      </c>
      <c r="R154" s="374">
        <f t="shared" si="39"/>
        <v>0.14617730824552563</v>
      </c>
      <c r="S154" s="401">
        <f t="shared" si="43"/>
        <v>889.34274336577801</v>
      </c>
      <c r="T154" s="371">
        <v>5448</v>
      </c>
      <c r="U154" s="372">
        <v>5448</v>
      </c>
      <c r="V154" s="373">
        <v>112.39375126651981</v>
      </c>
      <c r="W154" s="374">
        <v>612321.15689999994</v>
      </c>
      <c r="X154" s="371">
        <v>3382.7999999999997</v>
      </c>
      <c r="Y154" s="372">
        <v>3382.7999999999997</v>
      </c>
      <c r="Z154" s="373">
        <v>86.944357076977639</v>
      </c>
      <c r="AA154" s="374">
        <v>294115.37111999991</v>
      </c>
      <c r="AB154" s="371">
        <v>382.8</v>
      </c>
      <c r="AC154" s="372">
        <v>382.8</v>
      </c>
      <c r="AD154" s="373">
        <v>3270.8403727272726</v>
      </c>
      <c r="AE154" s="374">
        <v>1252077.69468</v>
      </c>
      <c r="AF154" s="374">
        <f t="shared" si="44"/>
        <v>0</v>
      </c>
      <c r="AG154" s="374">
        <f t="shared" si="45"/>
        <v>0</v>
      </c>
      <c r="AH154" s="374">
        <f t="shared" si="46"/>
        <v>1</v>
      </c>
      <c r="AI154" s="374">
        <f t="shared" si="47"/>
        <v>382.8</v>
      </c>
      <c r="AJ154" s="375">
        <v>23381556.951921001</v>
      </c>
      <c r="AK154" s="376">
        <v>383.67959999999999</v>
      </c>
      <c r="AL154" s="377">
        <v>383.67959999999999</v>
      </c>
      <c r="AM154" s="373">
        <v>10437.393112559543</v>
      </c>
      <c r="AN154" s="374">
        <v>4004614.8144696001</v>
      </c>
      <c r="AO154" s="378">
        <v>29.145360000000004</v>
      </c>
      <c r="AP154" s="379">
        <v>29.145360000000004</v>
      </c>
      <c r="AQ154" s="373">
        <v>15744.971767718769</v>
      </c>
      <c r="AR154" s="374">
        <v>458892.87035999994</v>
      </c>
      <c r="AS154" s="374">
        <f t="shared" si="40"/>
        <v>0.88345593964437896</v>
      </c>
      <c r="AT154" s="374">
        <f t="shared" si="54"/>
        <v>25.748641405073702</v>
      </c>
      <c r="AU154" s="374">
        <f t="shared" si="41"/>
        <v>0.116544060355621</v>
      </c>
      <c r="AV154" s="374">
        <f t="shared" si="55"/>
        <v>3.3967185949263023</v>
      </c>
      <c r="AW154" s="380">
        <v>14.493</v>
      </c>
      <c r="AX154" s="381">
        <v>14.493</v>
      </c>
      <c r="AY154" s="373">
        <v>12578.659242392878</v>
      </c>
      <c r="AZ154" s="374">
        <v>182302.50839999999</v>
      </c>
      <c r="BA154" s="378">
        <v>19.893479999999915</v>
      </c>
      <c r="BB154" s="379">
        <v>19.893479999999915</v>
      </c>
      <c r="BC154" s="373">
        <v>5699.1033092249572</v>
      </c>
      <c r="BD154" s="374">
        <v>113374.99770000002</v>
      </c>
      <c r="BE154" s="374">
        <f t="shared" si="48"/>
        <v>0</v>
      </c>
      <c r="BF154" s="374">
        <f t="shared" si="49"/>
        <v>0</v>
      </c>
      <c r="BG154" s="374">
        <f t="shared" si="50"/>
        <v>0.30366873547968898</v>
      </c>
      <c r="BH154" s="374">
        <f t="shared" si="51"/>
        <v>6.0410279158904574</v>
      </c>
      <c r="BI154" s="374">
        <f t="shared" si="52"/>
        <v>0.69633126452031102</v>
      </c>
      <c r="BJ154" s="374">
        <f t="shared" si="53"/>
        <v>13.852452084109458</v>
      </c>
      <c r="BK154" s="375">
        <v>4759185.1909296</v>
      </c>
      <c r="BL154" s="382">
        <v>28140742.1428506</v>
      </c>
      <c r="BM154" s="383">
        <v>0.52</v>
      </c>
      <c r="BN154" s="382">
        <v>14633185.914282313</v>
      </c>
      <c r="BO154" s="395"/>
      <c r="BP154" s="395"/>
      <c r="BS154" s="408">
        <v>11228</v>
      </c>
      <c r="BT154" s="400" t="s">
        <v>1482</v>
      </c>
      <c r="BU154" s="400">
        <v>0.85382269175447434</v>
      </c>
      <c r="BV154" s="400">
        <v>0.14617730824552563</v>
      </c>
      <c r="BW154" s="400">
        <v>0</v>
      </c>
      <c r="BX154" s="400">
        <v>1</v>
      </c>
      <c r="BY154" s="407">
        <v>11228</v>
      </c>
      <c r="BZ154" s="406" t="s">
        <v>1482</v>
      </c>
      <c r="CA154" s="406">
        <v>0.88345593964437896</v>
      </c>
      <c r="CB154" s="406">
        <v>0.116544060355621</v>
      </c>
      <c r="CC154" s="406">
        <v>0</v>
      </c>
      <c r="CD154" s="406">
        <v>0.30366873547968898</v>
      </c>
      <c r="CE154" s="406">
        <v>0.69633126452031102</v>
      </c>
    </row>
    <row r="155" spans="1:83" x14ac:dyDescent="0.35">
      <c r="A155" s="365">
        <v>3</v>
      </c>
      <c r="B155" s="366" t="s">
        <v>1268</v>
      </c>
      <c r="C155" s="411">
        <v>11229</v>
      </c>
      <c r="D155" s="367" t="s">
        <v>1483</v>
      </c>
      <c r="E155" s="368" t="s">
        <v>2438</v>
      </c>
      <c r="F155" s="369">
        <v>6</v>
      </c>
      <c r="G155" s="370" t="s">
        <v>6307</v>
      </c>
      <c r="H155" s="371">
        <v>74536.800000000003</v>
      </c>
      <c r="I155" s="372">
        <v>74536.800000000003</v>
      </c>
      <c r="J155" s="373">
        <v>432.32562409599285</v>
      </c>
      <c r="K155" s="374">
        <v>32224168.578118201</v>
      </c>
      <c r="L155" s="371">
        <v>9508.7999999999993</v>
      </c>
      <c r="M155" s="372">
        <v>9508.7999999999993</v>
      </c>
      <c r="N155" s="373">
        <v>481.52966494194851</v>
      </c>
      <c r="O155" s="374">
        <v>4578769.2779999999</v>
      </c>
      <c r="P155" s="374">
        <f t="shared" si="38"/>
        <v>0.83245684896464445</v>
      </c>
      <c r="Q155" s="402">
        <f t="shared" si="42"/>
        <v>7915.6656854350103</v>
      </c>
      <c r="R155" s="374">
        <f t="shared" si="39"/>
        <v>0.16754315103535558</v>
      </c>
      <c r="S155" s="401">
        <f t="shared" si="43"/>
        <v>1593.1343145649889</v>
      </c>
      <c r="T155" s="371">
        <v>15883.199999999999</v>
      </c>
      <c r="U155" s="372">
        <v>15883.199999999999</v>
      </c>
      <c r="V155" s="373">
        <v>61.112898328422482</v>
      </c>
      <c r="W155" s="374">
        <v>970668.38672999991</v>
      </c>
      <c r="X155" s="371">
        <v>852</v>
      </c>
      <c r="Y155" s="372">
        <v>852</v>
      </c>
      <c r="Z155" s="373">
        <v>515.17790112676062</v>
      </c>
      <c r="AA155" s="374">
        <v>438931.57176000002</v>
      </c>
      <c r="AB155" s="371">
        <v>162</v>
      </c>
      <c r="AC155" s="372">
        <v>162</v>
      </c>
      <c r="AD155" s="373">
        <v>11102.860632962964</v>
      </c>
      <c r="AE155" s="374">
        <v>1798663.4225400002</v>
      </c>
      <c r="AF155" s="374">
        <f t="shared" si="44"/>
        <v>0</v>
      </c>
      <c r="AG155" s="374">
        <f t="shared" si="45"/>
        <v>0</v>
      </c>
      <c r="AH155" s="374">
        <f t="shared" si="46"/>
        <v>1</v>
      </c>
      <c r="AI155" s="374">
        <f t="shared" si="47"/>
        <v>162</v>
      </c>
      <c r="AJ155" s="375">
        <v>40011201.237148203</v>
      </c>
      <c r="AK155" s="376">
        <v>1784.6759999999999</v>
      </c>
      <c r="AL155" s="377">
        <v>1784.6759999999999</v>
      </c>
      <c r="AM155" s="373">
        <v>7542.8127443973026</v>
      </c>
      <c r="AN155" s="374">
        <v>13461476.877420001</v>
      </c>
      <c r="AO155" s="378">
        <v>79.775999999999996</v>
      </c>
      <c r="AP155" s="379">
        <v>79.775999999999996</v>
      </c>
      <c r="AQ155" s="373">
        <v>13534.072760980745</v>
      </c>
      <c r="AR155" s="374">
        <v>1079694.1885799998</v>
      </c>
      <c r="AS155" s="374">
        <f t="shared" si="40"/>
        <v>0.82411011902382869</v>
      </c>
      <c r="AT155" s="374">
        <f t="shared" si="54"/>
        <v>65.744208855244949</v>
      </c>
      <c r="AU155" s="374">
        <f t="shared" si="41"/>
        <v>0.17588988097617125</v>
      </c>
      <c r="AV155" s="374">
        <f t="shared" si="55"/>
        <v>14.031791144755037</v>
      </c>
      <c r="AW155" s="380">
        <v>35.567999999999998</v>
      </c>
      <c r="AX155" s="381">
        <v>35.567999999999998</v>
      </c>
      <c r="AY155" s="373">
        <v>6022.3336993927132</v>
      </c>
      <c r="AZ155" s="374">
        <v>214202.36502</v>
      </c>
      <c r="BA155" s="378">
        <v>75.911999999999864</v>
      </c>
      <c r="BB155" s="379">
        <v>75.911999999999864</v>
      </c>
      <c r="BC155" s="373">
        <v>10937.210122510294</v>
      </c>
      <c r="BD155" s="374">
        <v>830265.49482000002</v>
      </c>
      <c r="BE155" s="374">
        <f t="shared" si="48"/>
        <v>9.5304850069250616E-2</v>
      </c>
      <c r="BF155" s="374">
        <f t="shared" si="49"/>
        <v>7.2347817784569397</v>
      </c>
      <c r="BG155" s="374">
        <f t="shared" si="50"/>
        <v>5.5044069214135266E-2</v>
      </c>
      <c r="BH155" s="374">
        <f t="shared" si="51"/>
        <v>4.1785053821834293</v>
      </c>
      <c r="BI155" s="374">
        <f t="shared" si="52"/>
        <v>0.8496510807166141</v>
      </c>
      <c r="BJ155" s="374">
        <f t="shared" si="53"/>
        <v>64.498712839359499</v>
      </c>
      <c r="BK155" s="375">
        <v>15585638.92584</v>
      </c>
      <c r="BL155" s="382">
        <v>55596840.162988201</v>
      </c>
      <c r="BM155" s="383">
        <v>0.61</v>
      </c>
      <c r="BN155" s="382">
        <v>33914072.499422804</v>
      </c>
      <c r="BO155" s="395"/>
      <c r="BP155" s="395"/>
      <c r="BS155" s="408">
        <v>11229</v>
      </c>
      <c r="BT155" s="400" t="s">
        <v>1483</v>
      </c>
      <c r="BU155" s="400">
        <v>0.83245684896464445</v>
      </c>
      <c r="BV155" s="400">
        <v>0.16754315103535558</v>
      </c>
      <c r="BW155" s="400">
        <v>0</v>
      </c>
      <c r="BX155" s="400">
        <v>1</v>
      </c>
      <c r="BY155" s="407">
        <v>11229</v>
      </c>
      <c r="BZ155" s="406" t="s">
        <v>1483</v>
      </c>
      <c r="CA155" s="406">
        <v>0.82411011902382869</v>
      </c>
      <c r="CB155" s="406">
        <v>0.17588988097617125</v>
      </c>
      <c r="CC155" s="406">
        <v>9.5304850069250616E-2</v>
      </c>
      <c r="CD155" s="406">
        <v>5.5044069214135266E-2</v>
      </c>
      <c r="CE155" s="406">
        <v>0.8496510807166141</v>
      </c>
    </row>
    <row r="156" spans="1:83" x14ac:dyDescent="0.35">
      <c r="A156" s="365">
        <v>3</v>
      </c>
      <c r="B156" s="366" t="s">
        <v>1268</v>
      </c>
      <c r="C156" s="411">
        <v>11230</v>
      </c>
      <c r="D156" s="367" t="s">
        <v>1484</v>
      </c>
      <c r="E156" s="368" t="s">
        <v>2438</v>
      </c>
      <c r="F156" s="369">
        <v>6</v>
      </c>
      <c r="G156" s="370" t="s">
        <v>6307</v>
      </c>
      <c r="H156" s="371">
        <v>94557.599999999991</v>
      </c>
      <c r="I156" s="372">
        <v>94557.599999999991</v>
      </c>
      <c r="J156" s="373">
        <v>490.89003497298148</v>
      </c>
      <c r="K156" s="374">
        <v>46417383.570961192</v>
      </c>
      <c r="L156" s="371">
        <v>11487.6</v>
      </c>
      <c r="M156" s="372">
        <v>11487.6</v>
      </c>
      <c r="N156" s="373">
        <v>416.93455196907973</v>
      </c>
      <c r="O156" s="374">
        <v>4789577.3592000008</v>
      </c>
      <c r="P156" s="374">
        <f t="shared" si="38"/>
        <v>0.87010950708938706</v>
      </c>
      <c r="Q156" s="402">
        <f t="shared" si="42"/>
        <v>9995.4699736400435</v>
      </c>
      <c r="R156" s="374">
        <f t="shared" si="39"/>
        <v>0.12989049291061297</v>
      </c>
      <c r="S156" s="401">
        <f t="shared" si="43"/>
        <v>1492.1300263599576</v>
      </c>
      <c r="T156" s="371">
        <v>33214.799999999996</v>
      </c>
      <c r="U156" s="372">
        <v>33214.799999999996</v>
      </c>
      <c r="V156" s="373">
        <v>55.275466248780667</v>
      </c>
      <c r="W156" s="374">
        <v>1835963.5563599998</v>
      </c>
      <c r="X156" s="371">
        <v>6792</v>
      </c>
      <c r="Y156" s="372">
        <v>6792</v>
      </c>
      <c r="Z156" s="373">
        <v>27.13666086572438</v>
      </c>
      <c r="AA156" s="374">
        <v>184312.20059999998</v>
      </c>
      <c r="AB156" s="371">
        <v>219.6</v>
      </c>
      <c r="AC156" s="372">
        <v>219.6</v>
      </c>
      <c r="AD156" s="373">
        <v>10288.682178688525</v>
      </c>
      <c r="AE156" s="374">
        <v>2259394.6064399998</v>
      </c>
      <c r="AF156" s="374">
        <f t="shared" si="44"/>
        <v>0</v>
      </c>
      <c r="AG156" s="374">
        <f t="shared" si="45"/>
        <v>0</v>
      </c>
      <c r="AH156" s="374">
        <f t="shared" si="46"/>
        <v>1</v>
      </c>
      <c r="AI156" s="374">
        <f t="shared" si="47"/>
        <v>219.6</v>
      </c>
      <c r="AJ156" s="375">
        <v>55486631.29356119</v>
      </c>
      <c r="AK156" s="376">
        <v>3244.02</v>
      </c>
      <c r="AL156" s="377">
        <v>3244.02</v>
      </c>
      <c r="AM156" s="373">
        <v>7565.6445109314373</v>
      </c>
      <c r="AN156" s="374">
        <v>24543102.1063518</v>
      </c>
      <c r="AO156" s="378">
        <v>189.05999999999997</v>
      </c>
      <c r="AP156" s="379">
        <v>189.05999999999997</v>
      </c>
      <c r="AQ156" s="373">
        <v>11387.745498746432</v>
      </c>
      <c r="AR156" s="374">
        <v>2152967.1639930001</v>
      </c>
      <c r="AS156" s="374">
        <f t="shared" si="40"/>
        <v>0.88965222000303001</v>
      </c>
      <c r="AT156" s="374">
        <f t="shared" si="54"/>
        <v>168.19764871377282</v>
      </c>
      <c r="AU156" s="374">
        <f t="shared" si="41"/>
        <v>0.11034777999697001</v>
      </c>
      <c r="AV156" s="374">
        <f t="shared" si="55"/>
        <v>20.862351286227149</v>
      </c>
      <c r="AW156" s="380">
        <v>112.71599999999997</v>
      </c>
      <c r="AX156" s="381">
        <v>112.71599999999997</v>
      </c>
      <c r="AY156" s="373">
        <v>6540.4800202278311</v>
      </c>
      <c r="AZ156" s="374">
        <v>737216.74595999997</v>
      </c>
      <c r="BA156" s="378">
        <v>130.45200000000068</v>
      </c>
      <c r="BB156" s="379">
        <v>130.45200000000068</v>
      </c>
      <c r="BC156" s="373">
        <v>9550.842892558132</v>
      </c>
      <c r="BD156" s="374">
        <v>1245926.5570199999</v>
      </c>
      <c r="BE156" s="374">
        <f t="shared" si="48"/>
        <v>3.8007686252362061E-2</v>
      </c>
      <c r="BF156" s="374">
        <f t="shared" si="49"/>
        <v>4.9581786869931612</v>
      </c>
      <c r="BG156" s="374">
        <f t="shared" si="50"/>
        <v>2.2746394288886269E-2</v>
      </c>
      <c r="BH156" s="374">
        <f t="shared" si="51"/>
        <v>2.9673126277738069</v>
      </c>
      <c r="BI156" s="374">
        <f t="shared" si="52"/>
        <v>0.93924591945875169</v>
      </c>
      <c r="BJ156" s="374">
        <f t="shared" si="53"/>
        <v>122.52650868523371</v>
      </c>
      <c r="BK156" s="375">
        <v>28679212.573324803</v>
      </c>
      <c r="BL156" s="382">
        <v>84165843.86688599</v>
      </c>
      <c r="BM156" s="383">
        <v>0.6</v>
      </c>
      <c r="BN156" s="382">
        <v>50499506.320131592</v>
      </c>
      <c r="BO156" s="395"/>
      <c r="BP156" s="395"/>
      <c r="BS156" s="408">
        <v>11230</v>
      </c>
      <c r="BT156" s="400" t="s">
        <v>1484</v>
      </c>
      <c r="BU156" s="400">
        <v>0.87010950708938706</v>
      </c>
      <c r="BV156" s="400">
        <v>0.12989049291061297</v>
      </c>
      <c r="BW156" s="400">
        <v>0</v>
      </c>
      <c r="BX156" s="400">
        <v>1</v>
      </c>
      <c r="BY156" s="407">
        <v>11230</v>
      </c>
      <c r="BZ156" s="406" t="s">
        <v>1484</v>
      </c>
      <c r="CA156" s="406">
        <v>0.88965222000303001</v>
      </c>
      <c r="CB156" s="406">
        <v>0.11034777999697001</v>
      </c>
      <c r="CC156" s="406">
        <v>3.8007686252362061E-2</v>
      </c>
      <c r="CD156" s="406">
        <v>2.2746394288886269E-2</v>
      </c>
      <c r="CE156" s="406">
        <v>0.93924591945875169</v>
      </c>
    </row>
    <row r="157" spans="1:83" x14ac:dyDescent="0.35">
      <c r="A157" s="365">
        <v>3</v>
      </c>
      <c r="B157" s="366" t="s">
        <v>1268</v>
      </c>
      <c r="C157" s="411">
        <v>11231</v>
      </c>
      <c r="D157" s="367" t="s">
        <v>1485</v>
      </c>
      <c r="E157" s="368" t="s">
        <v>2438</v>
      </c>
      <c r="F157" s="369">
        <v>12</v>
      </c>
      <c r="G157" s="370" t="s">
        <v>6311</v>
      </c>
      <c r="H157" s="371">
        <v>144345.60000000001</v>
      </c>
      <c r="I157" s="372">
        <v>144345.60000000001</v>
      </c>
      <c r="J157" s="373">
        <v>573.91904247472735</v>
      </c>
      <c r="K157" s="374">
        <v>82842688.537440002</v>
      </c>
      <c r="L157" s="371">
        <v>13546.8</v>
      </c>
      <c r="M157" s="372">
        <v>13546.8</v>
      </c>
      <c r="N157" s="373">
        <v>528.7777022322615</v>
      </c>
      <c r="O157" s="374">
        <v>7163245.7765999995</v>
      </c>
      <c r="P157" s="374">
        <f t="shared" si="38"/>
        <v>0.84481788811836367</v>
      </c>
      <c r="Q157" s="402">
        <f t="shared" si="42"/>
        <v>11444.578966761848</v>
      </c>
      <c r="R157" s="374">
        <f t="shared" si="39"/>
        <v>0.1551821118816363</v>
      </c>
      <c r="S157" s="401">
        <f t="shared" si="43"/>
        <v>2102.2210332381505</v>
      </c>
      <c r="T157" s="371">
        <v>9613.1999999999989</v>
      </c>
      <c r="U157" s="372">
        <v>9613.1999999999989</v>
      </c>
      <c r="V157" s="373">
        <v>318.39676394332793</v>
      </c>
      <c r="W157" s="374">
        <v>3060811.7711399999</v>
      </c>
      <c r="X157" s="371">
        <v>5888.4</v>
      </c>
      <c r="Y157" s="372">
        <v>5888.4</v>
      </c>
      <c r="Z157" s="373">
        <v>140.53660852863254</v>
      </c>
      <c r="AA157" s="374">
        <v>827535.7656599998</v>
      </c>
      <c r="AB157" s="371">
        <v>198</v>
      </c>
      <c r="AC157" s="372">
        <v>198</v>
      </c>
      <c r="AD157" s="373">
        <v>14128.482074166666</v>
      </c>
      <c r="AE157" s="374">
        <v>2797439.450685</v>
      </c>
      <c r="AF157" s="374">
        <f t="shared" si="44"/>
        <v>0</v>
      </c>
      <c r="AG157" s="374">
        <f t="shared" si="45"/>
        <v>0</v>
      </c>
      <c r="AH157" s="374">
        <f t="shared" si="46"/>
        <v>1</v>
      </c>
      <c r="AI157" s="374">
        <f t="shared" si="47"/>
        <v>198</v>
      </c>
      <c r="AJ157" s="375">
        <v>96691721.301524997</v>
      </c>
      <c r="AK157" s="376">
        <v>4685.1250799999998</v>
      </c>
      <c r="AL157" s="377">
        <v>4685.1250799999998</v>
      </c>
      <c r="AM157" s="373">
        <v>11879.304492485395</v>
      </c>
      <c r="AN157" s="374">
        <v>55656027.410699993</v>
      </c>
      <c r="AO157" s="378">
        <v>307.46771999999999</v>
      </c>
      <c r="AP157" s="379">
        <v>307.46771999999999</v>
      </c>
      <c r="AQ157" s="373">
        <v>14781.589520706761</v>
      </c>
      <c r="AR157" s="374">
        <v>4544861.6279076003</v>
      </c>
      <c r="AS157" s="374">
        <f t="shared" si="40"/>
        <v>0.83017557703226696</v>
      </c>
      <c r="AT157" s="374">
        <f t="shared" si="54"/>
        <v>255.25219186979547</v>
      </c>
      <c r="AU157" s="374">
        <f t="shared" si="41"/>
        <v>0.16982442296773304</v>
      </c>
      <c r="AV157" s="374">
        <f t="shared" si="55"/>
        <v>52.215528130204504</v>
      </c>
      <c r="AW157" s="380">
        <v>184.26684</v>
      </c>
      <c r="AX157" s="381">
        <v>184.26684</v>
      </c>
      <c r="AY157" s="373">
        <v>10316.780457042623</v>
      </c>
      <c r="AZ157" s="374">
        <v>1901040.533793</v>
      </c>
      <c r="BA157" s="378">
        <v>297.68280000000112</v>
      </c>
      <c r="BB157" s="379">
        <v>297.68280000000112</v>
      </c>
      <c r="BC157" s="373">
        <v>16153.465073578258</v>
      </c>
      <c r="BD157" s="374">
        <v>4808608.7128050001</v>
      </c>
      <c r="BE157" s="374">
        <f t="shared" si="48"/>
        <v>3.0581494022639519E-2</v>
      </c>
      <c r="BF157" s="374">
        <f t="shared" si="49"/>
        <v>9.1035847688426301</v>
      </c>
      <c r="BG157" s="374">
        <f t="shared" si="50"/>
        <v>4.4774499077163216E-2</v>
      </c>
      <c r="BH157" s="374">
        <f t="shared" si="51"/>
        <v>13.328598253887412</v>
      </c>
      <c r="BI157" s="374">
        <f t="shared" si="52"/>
        <v>0.92464400690019721</v>
      </c>
      <c r="BJ157" s="374">
        <f t="shared" si="53"/>
        <v>275.25061697727108</v>
      </c>
      <c r="BK157" s="375">
        <v>66910538.285205603</v>
      </c>
      <c r="BL157" s="382">
        <v>163602259.5867306</v>
      </c>
      <c r="BM157" s="383">
        <v>0.56999999999999995</v>
      </c>
      <c r="BN157" s="382">
        <v>93253287.964436427</v>
      </c>
      <c r="BO157" s="395"/>
      <c r="BP157" s="395"/>
      <c r="BS157" s="408">
        <v>11231</v>
      </c>
      <c r="BT157" s="400" t="s">
        <v>1485</v>
      </c>
      <c r="BU157" s="400">
        <v>0.84481788811836367</v>
      </c>
      <c r="BV157" s="400">
        <v>0.1551821118816363</v>
      </c>
      <c r="BW157" s="400">
        <v>0</v>
      </c>
      <c r="BX157" s="400">
        <v>1</v>
      </c>
      <c r="BY157" s="407">
        <v>11231</v>
      </c>
      <c r="BZ157" s="406" t="s">
        <v>1485</v>
      </c>
      <c r="CA157" s="406">
        <v>0.83017557703226696</v>
      </c>
      <c r="CB157" s="406">
        <v>0.16982442296773304</v>
      </c>
      <c r="CC157" s="406">
        <v>3.0581494022639519E-2</v>
      </c>
      <c r="CD157" s="406">
        <v>4.4774499077163216E-2</v>
      </c>
      <c r="CE157" s="406">
        <v>0.92464400690019721</v>
      </c>
    </row>
    <row r="158" spans="1:83" x14ac:dyDescent="0.35">
      <c r="A158" s="365">
        <v>3</v>
      </c>
      <c r="B158" s="366" t="s">
        <v>1268</v>
      </c>
      <c r="C158" s="411">
        <v>11232</v>
      </c>
      <c r="D158" s="367" t="s">
        <v>1486</v>
      </c>
      <c r="E158" s="368" t="s">
        <v>2438</v>
      </c>
      <c r="F158" s="369">
        <v>10</v>
      </c>
      <c r="G158" s="370" t="s">
        <v>6308</v>
      </c>
      <c r="H158" s="371">
        <v>132678</v>
      </c>
      <c r="I158" s="372">
        <v>132678</v>
      </c>
      <c r="J158" s="373">
        <v>512.29100439484012</v>
      </c>
      <c r="K158" s="374">
        <v>67969745.881098598</v>
      </c>
      <c r="L158" s="371">
        <v>20564.399999999998</v>
      </c>
      <c r="M158" s="372">
        <v>20564.399999999998</v>
      </c>
      <c r="N158" s="373">
        <v>677.33590537433622</v>
      </c>
      <c r="O158" s="374">
        <v>13929006.492479999</v>
      </c>
      <c r="P158" s="374">
        <f t="shared" si="38"/>
        <v>0.87873449022570871</v>
      </c>
      <c r="Q158" s="402">
        <f t="shared" si="42"/>
        <v>18070.647550797563</v>
      </c>
      <c r="R158" s="374">
        <f t="shared" si="39"/>
        <v>0.12126550977429126</v>
      </c>
      <c r="S158" s="401">
        <f t="shared" si="43"/>
        <v>2493.7524492024349</v>
      </c>
      <c r="T158" s="371">
        <v>12729.6</v>
      </c>
      <c r="U158" s="372">
        <v>12729.6</v>
      </c>
      <c r="V158" s="373">
        <v>327.41591080769228</v>
      </c>
      <c r="W158" s="374">
        <v>4167873.5782176</v>
      </c>
      <c r="X158" s="371">
        <v>10352.4</v>
      </c>
      <c r="Y158" s="372">
        <v>10352.4</v>
      </c>
      <c r="Z158" s="373">
        <v>104.55706117422048</v>
      </c>
      <c r="AA158" s="374">
        <v>1082416.5201000001</v>
      </c>
      <c r="AB158" s="371">
        <v>1.2</v>
      </c>
      <c r="AC158" s="372">
        <v>1.2</v>
      </c>
      <c r="AD158" s="373">
        <v>4702704.4068</v>
      </c>
      <c r="AE158" s="374">
        <v>5643245.28816</v>
      </c>
      <c r="AF158" s="374">
        <f t="shared" si="44"/>
        <v>0</v>
      </c>
      <c r="AG158" s="374">
        <f t="shared" si="45"/>
        <v>0</v>
      </c>
      <c r="AH158" s="374">
        <f t="shared" si="46"/>
        <v>1</v>
      </c>
      <c r="AI158" s="374">
        <f t="shared" si="47"/>
        <v>1.2</v>
      </c>
      <c r="AJ158" s="375">
        <v>92792287.760056183</v>
      </c>
      <c r="AK158" s="376">
        <v>3643.22748</v>
      </c>
      <c r="AL158" s="377">
        <v>3643.22748</v>
      </c>
      <c r="AM158" s="373">
        <v>13356.362134141018</v>
      </c>
      <c r="AN158" s="374">
        <v>48660265.559934005</v>
      </c>
      <c r="AO158" s="378">
        <v>480.43284</v>
      </c>
      <c r="AP158" s="379">
        <v>480.43284</v>
      </c>
      <c r="AQ158" s="373">
        <v>14591.784023514296</v>
      </c>
      <c r="AR158" s="374">
        <v>7010372.2390836002</v>
      </c>
      <c r="AS158" s="374">
        <f t="shared" si="40"/>
        <v>0.8688921474218112</v>
      </c>
      <c r="AT158" s="374">
        <f t="shared" si="54"/>
        <v>417.44432203955944</v>
      </c>
      <c r="AU158" s="374">
        <f t="shared" si="41"/>
        <v>0.1311078525781888</v>
      </c>
      <c r="AV158" s="374">
        <f t="shared" si="55"/>
        <v>62.988517960440568</v>
      </c>
      <c r="AW158" s="380">
        <v>202.87284</v>
      </c>
      <c r="AX158" s="381">
        <v>202.87284</v>
      </c>
      <c r="AY158" s="373">
        <v>12186.747186442502</v>
      </c>
      <c r="AZ158" s="374">
        <v>2472360.0120755997</v>
      </c>
      <c r="BA158" s="378">
        <v>108.43968000000007</v>
      </c>
      <c r="BB158" s="379">
        <v>108.43968000000007</v>
      </c>
      <c r="BC158" s="373">
        <v>7692.7769635616733</v>
      </c>
      <c r="BD158" s="374">
        <v>834202.27224000008</v>
      </c>
      <c r="BE158" s="374">
        <f t="shared" si="48"/>
        <v>0.19309253413847527</v>
      </c>
      <c r="BF158" s="374">
        <f t="shared" si="49"/>
        <v>20.938892612365347</v>
      </c>
      <c r="BG158" s="374">
        <f t="shared" si="50"/>
        <v>0.27456168942565018</v>
      </c>
      <c r="BH158" s="374">
        <f t="shared" si="51"/>
        <v>29.773381741576909</v>
      </c>
      <c r="BI158" s="374">
        <f t="shared" si="52"/>
        <v>0.53234577643587455</v>
      </c>
      <c r="BJ158" s="374">
        <f t="shared" si="53"/>
        <v>57.727405646057811</v>
      </c>
      <c r="BK158" s="375">
        <v>58977200.083333209</v>
      </c>
      <c r="BL158" s="382">
        <v>151769487.84338939</v>
      </c>
      <c r="BM158" s="383">
        <v>0.53</v>
      </c>
      <c r="BN158" s="382">
        <v>80437828.556996375</v>
      </c>
      <c r="BO158" s="395"/>
      <c r="BP158" s="395"/>
      <c r="BS158" s="408">
        <v>11232</v>
      </c>
      <c r="BT158" s="400" t="s">
        <v>1486</v>
      </c>
      <c r="BU158" s="400">
        <v>0.87873449022570871</v>
      </c>
      <c r="BV158" s="400">
        <v>0.12126550977429126</v>
      </c>
      <c r="BW158" s="400">
        <v>0</v>
      </c>
      <c r="BX158" s="400">
        <v>1</v>
      </c>
      <c r="BY158" s="407">
        <v>11232</v>
      </c>
      <c r="BZ158" s="406" t="s">
        <v>1486</v>
      </c>
      <c r="CA158" s="406">
        <v>0.8688921474218112</v>
      </c>
      <c r="CB158" s="406">
        <v>0.1311078525781888</v>
      </c>
      <c r="CC158" s="406">
        <v>0.19309253413847527</v>
      </c>
      <c r="CD158" s="406">
        <v>0.27456168942565018</v>
      </c>
      <c r="CE158" s="406">
        <v>0.53234577643587455</v>
      </c>
    </row>
    <row r="159" spans="1:83" x14ac:dyDescent="0.35">
      <c r="A159" s="365">
        <v>3</v>
      </c>
      <c r="B159" s="366" t="s">
        <v>1268</v>
      </c>
      <c r="C159" s="411">
        <v>11233</v>
      </c>
      <c r="D159" s="367" t="s">
        <v>1487</v>
      </c>
      <c r="E159" s="368" t="s">
        <v>2438</v>
      </c>
      <c r="F159" s="369">
        <v>6</v>
      </c>
      <c r="G159" s="370" t="s">
        <v>6307</v>
      </c>
      <c r="H159" s="371">
        <v>128088</v>
      </c>
      <c r="I159" s="372">
        <v>128088</v>
      </c>
      <c r="J159" s="373">
        <v>423.6873349786818</v>
      </c>
      <c r="K159" s="374">
        <v>54269263.362749398</v>
      </c>
      <c r="L159" s="371">
        <v>15511.199999999999</v>
      </c>
      <c r="M159" s="372">
        <v>15511.199999999999</v>
      </c>
      <c r="N159" s="373">
        <v>518.27778149853009</v>
      </c>
      <c r="O159" s="374">
        <v>8039110.3243799992</v>
      </c>
      <c r="P159" s="374">
        <f t="shared" si="38"/>
        <v>0.84192320356941885</v>
      </c>
      <c r="Q159" s="402">
        <f t="shared" si="42"/>
        <v>13059.239195205968</v>
      </c>
      <c r="R159" s="374">
        <f t="shared" si="39"/>
        <v>0.15807679643058109</v>
      </c>
      <c r="S159" s="401">
        <f t="shared" si="43"/>
        <v>2451.9608047940292</v>
      </c>
      <c r="T159" s="371">
        <v>8012.4</v>
      </c>
      <c r="U159" s="372">
        <v>8012.4</v>
      </c>
      <c r="V159" s="373">
        <v>259.3209476449004</v>
      </c>
      <c r="W159" s="374">
        <v>2077783.1609099999</v>
      </c>
      <c r="X159" s="371">
        <v>5346</v>
      </c>
      <c r="Y159" s="372">
        <v>5346</v>
      </c>
      <c r="Z159" s="373">
        <v>67.801252528619543</v>
      </c>
      <c r="AA159" s="374">
        <v>362465.49601800006</v>
      </c>
      <c r="AB159" s="371">
        <v>13.2</v>
      </c>
      <c r="AC159" s="372">
        <v>13.2</v>
      </c>
      <c r="AD159" s="373">
        <v>190541.27968295454</v>
      </c>
      <c r="AE159" s="374">
        <v>2515144.8918149997</v>
      </c>
      <c r="AF159" s="374">
        <f t="shared" si="44"/>
        <v>0</v>
      </c>
      <c r="AG159" s="374">
        <f t="shared" si="45"/>
        <v>0</v>
      </c>
      <c r="AH159" s="374">
        <f t="shared" si="46"/>
        <v>1</v>
      </c>
      <c r="AI159" s="374">
        <f t="shared" si="47"/>
        <v>13.2</v>
      </c>
      <c r="AJ159" s="375">
        <v>67263767.235872403</v>
      </c>
      <c r="AK159" s="376">
        <v>1778.9733599999997</v>
      </c>
      <c r="AL159" s="377">
        <v>1778.9733599999997</v>
      </c>
      <c r="AM159" s="373">
        <v>10679.641425345124</v>
      </c>
      <c r="AN159" s="374">
        <v>18998797.590041403</v>
      </c>
      <c r="AO159" s="378">
        <v>103.28171999999999</v>
      </c>
      <c r="AP159" s="379">
        <v>103.28171999999999</v>
      </c>
      <c r="AQ159" s="373">
        <v>18864.445944443993</v>
      </c>
      <c r="AR159" s="374">
        <v>1948352.4239891998</v>
      </c>
      <c r="AS159" s="374">
        <f t="shared" si="40"/>
        <v>0.82851999328359083</v>
      </c>
      <c r="AT159" s="374">
        <f t="shared" si="54"/>
        <v>85.570969960717704</v>
      </c>
      <c r="AU159" s="374">
        <f t="shared" si="41"/>
        <v>0.17148000671640912</v>
      </c>
      <c r="AV159" s="374">
        <f t="shared" si="55"/>
        <v>17.710750039282285</v>
      </c>
      <c r="AW159" s="380">
        <v>68.663519999999991</v>
      </c>
      <c r="AX159" s="381">
        <v>68.663519999999991</v>
      </c>
      <c r="AY159" s="373">
        <v>9943.5122641542421</v>
      </c>
      <c r="AZ159" s="374">
        <v>682756.55322</v>
      </c>
      <c r="BA159" s="378">
        <v>56.679720000000025</v>
      </c>
      <c r="BB159" s="379">
        <v>56.679720000000025</v>
      </c>
      <c r="BC159" s="373">
        <v>19357.753938445701</v>
      </c>
      <c r="BD159" s="374">
        <v>1097192.0730600001</v>
      </c>
      <c r="BE159" s="374">
        <f t="shared" si="48"/>
        <v>1.9664874808647318E-2</v>
      </c>
      <c r="BF159" s="374">
        <f t="shared" si="49"/>
        <v>1.1145995979891841</v>
      </c>
      <c r="BG159" s="374">
        <f t="shared" si="50"/>
        <v>3.0753119504822006E-2</v>
      </c>
      <c r="BH159" s="374">
        <f t="shared" si="51"/>
        <v>1.7430782026598508</v>
      </c>
      <c r="BI159" s="374">
        <f t="shared" si="52"/>
        <v>0.94958200568653073</v>
      </c>
      <c r="BJ159" s="374">
        <f t="shared" si="53"/>
        <v>53.822042199350996</v>
      </c>
      <c r="BK159" s="375">
        <v>22727098.6403106</v>
      </c>
      <c r="BL159" s="382">
        <v>89990865.876183003</v>
      </c>
      <c r="BM159" s="383">
        <v>0.51</v>
      </c>
      <c r="BN159" s="382">
        <v>45895341.596853331</v>
      </c>
      <c r="BO159" s="395"/>
      <c r="BP159" s="395"/>
      <c r="BS159" s="408">
        <v>11233</v>
      </c>
      <c r="BT159" s="400" t="s">
        <v>1487</v>
      </c>
      <c r="BU159" s="400">
        <v>0.84192320356941885</v>
      </c>
      <c r="BV159" s="400">
        <v>0.15807679643058109</v>
      </c>
      <c r="BW159" s="400">
        <v>0</v>
      </c>
      <c r="BX159" s="400">
        <v>1</v>
      </c>
      <c r="BY159" s="407">
        <v>11233</v>
      </c>
      <c r="BZ159" s="406" t="s">
        <v>1487</v>
      </c>
      <c r="CA159" s="406">
        <v>0.82851999328359083</v>
      </c>
      <c r="CB159" s="406">
        <v>0.17148000671640912</v>
      </c>
      <c r="CC159" s="406">
        <v>1.9664874808647318E-2</v>
      </c>
      <c r="CD159" s="406">
        <v>3.0753119504822006E-2</v>
      </c>
      <c r="CE159" s="406">
        <v>0.94958200568653073</v>
      </c>
    </row>
    <row r="160" spans="1:83" x14ac:dyDescent="0.35">
      <c r="A160" s="365">
        <v>3</v>
      </c>
      <c r="B160" s="366" t="s">
        <v>1268</v>
      </c>
      <c r="C160" s="411">
        <v>11234</v>
      </c>
      <c r="D160" s="367" t="s">
        <v>1488</v>
      </c>
      <c r="E160" s="368" t="s">
        <v>2438</v>
      </c>
      <c r="F160" s="369">
        <v>6</v>
      </c>
      <c r="G160" s="370" t="s">
        <v>6307</v>
      </c>
      <c r="H160" s="371">
        <v>75022.8</v>
      </c>
      <c r="I160" s="372">
        <v>75022.8</v>
      </c>
      <c r="J160" s="373">
        <v>545.26289649138664</v>
      </c>
      <c r="K160" s="374">
        <v>40907149.230894007</v>
      </c>
      <c r="L160" s="371">
        <v>25789.200000000001</v>
      </c>
      <c r="M160" s="372">
        <v>25789.200000000001</v>
      </c>
      <c r="N160" s="373">
        <v>318.03244403122238</v>
      </c>
      <c r="O160" s="374">
        <v>8201802.3056100002</v>
      </c>
      <c r="P160" s="374">
        <f t="shared" si="38"/>
        <v>0.79832850074444939</v>
      </c>
      <c r="Q160" s="402">
        <f t="shared" si="42"/>
        <v>20588.253371398754</v>
      </c>
      <c r="R160" s="374">
        <f t="shared" si="39"/>
        <v>0.20167149925555056</v>
      </c>
      <c r="S160" s="401">
        <f t="shared" si="43"/>
        <v>5200.9466286012448</v>
      </c>
      <c r="T160" s="371">
        <v>23736</v>
      </c>
      <c r="U160" s="372">
        <v>23736</v>
      </c>
      <c r="V160" s="373">
        <v>182.28729092012134</v>
      </c>
      <c r="W160" s="374">
        <v>4326771.1372800004</v>
      </c>
      <c r="X160" s="371">
        <v>375.59999999999997</v>
      </c>
      <c r="Y160" s="372">
        <v>375.59999999999997</v>
      </c>
      <c r="Z160" s="373">
        <v>472.87319408945689</v>
      </c>
      <c r="AA160" s="374">
        <v>177611.17169999998</v>
      </c>
      <c r="AB160" s="371">
        <v>7906.7999999999993</v>
      </c>
      <c r="AC160" s="372">
        <v>7906.7999999999993</v>
      </c>
      <c r="AD160" s="373">
        <v>263.5767118834421</v>
      </c>
      <c r="AE160" s="374">
        <v>2084048.3455199997</v>
      </c>
      <c r="AF160" s="374">
        <f t="shared" si="44"/>
        <v>0</v>
      </c>
      <c r="AG160" s="374">
        <f t="shared" si="45"/>
        <v>0</v>
      </c>
      <c r="AH160" s="374">
        <f t="shared" si="46"/>
        <v>1</v>
      </c>
      <c r="AI160" s="374">
        <f t="shared" si="47"/>
        <v>7906.7999999999993</v>
      </c>
      <c r="AJ160" s="375">
        <v>55697382.191004008</v>
      </c>
      <c r="AK160" s="376">
        <v>984.69060000000002</v>
      </c>
      <c r="AL160" s="377">
        <v>984.69060000000002</v>
      </c>
      <c r="AM160" s="373">
        <v>9547.8164200094925</v>
      </c>
      <c r="AN160" s="374">
        <v>9401645.0793089997</v>
      </c>
      <c r="AO160" s="378">
        <v>36.081240000000001</v>
      </c>
      <c r="AP160" s="379">
        <v>36.081240000000001</v>
      </c>
      <c r="AQ160" s="373">
        <v>13839.002501022691</v>
      </c>
      <c r="AR160" s="374">
        <v>499328.37059999997</v>
      </c>
      <c r="AS160" s="374">
        <f t="shared" si="40"/>
        <v>0.88860218770833843</v>
      </c>
      <c r="AT160" s="374">
        <f t="shared" si="54"/>
        <v>32.061868799229607</v>
      </c>
      <c r="AU160" s="374">
        <f t="shared" si="41"/>
        <v>0.11139781229166153</v>
      </c>
      <c r="AV160" s="374">
        <f t="shared" si="55"/>
        <v>4.0193712007703901</v>
      </c>
      <c r="AW160" s="380">
        <v>79.506599999999992</v>
      </c>
      <c r="AX160" s="381">
        <v>79.506599999999992</v>
      </c>
      <c r="AY160" s="373">
        <v>6838.8218306404751</v>
      </c>
      <c r="AZ160" s="374">
        <v>543731.47175999999</v>
      </c>
      <c r="BA160" s="378">
        <v>92.424720000000121</v>
      </c>
      <c r="BB160" s="379">
        <v>92.424720000000121</v>
      </c>
      <c r="BC160" s="373">
        <v>7779.0645677909451</v>
      </c>
      <c r="BD160" s="374">
        <v>718977.8645400001</v>
      </c>
      <c r="BE160" s="374">
        <f t="shared" si="48"/>
        <v>2.2586841195959266E-2</v>
      </c>
      <c r="BF160" s="374">
        <f t="shared" si="49"/>
        <v>2.0875824732210031</v>
      </c>
      <c r="BG160" s="374">
        <f t="shared" si="50"/>
        <v>1.2274978488722671E-2</v>
      </c>
      <c r="BH160" s="374">
        <f t="shared" si="51"/>
        <v>1.1345114498262174</v>
      </c>
      <c r="BI160" s="374">
        <f t="shared" si="52"/>
        <v>0.96513818031531806</v>
      </c>
      <c r="BJ160" s="374">
        <f t="shared" si="53"/>
        <v>89.202626076952896</v>
      </c>
      <c r="BK160" s="375">
        <v>11163682.786208998</v>
      </c>
      <c r="BL160" s="382">
        <v>66861064.97721301</v>
      </c>
      <c r="BM160" s="383">
        <v>0.52</v>
      </c>
      <c r="BN160" s="382">
        <v>34767753.788150765</v>
      </c>
      <c r="BO160" s="395"/>
      <c r="BP160" s="395"/>
      <c r="BS160" s="408">
        <v>11234</v>
      </c>
      <c r="BT160" s="400" t="s">
        <v>1488</v>
      </c>
      <c r="BU160" s="400">
        <v>0.79832850074444939</v>
      </c>
      <c r="BV160" s="400">
        <v>0.20167149925555056</v>
      </c>
      <c r="BW160" s="400">
        <v>0</v>
      </c>
      <c r="BX160" s="400">
        <v>1</v>
      </c>
      <c r="BY160" s="407">
        <v>11234</v>
      </c>
      <c r="BZ160" s="406" t="s">
        <v>1488</v>
      </c>
      <c r="CA160" s="406">
        <v>0.88860218770833843</v>
      </c>
      <c r="CB160" s="406">
        <v>0.11139781229166153</v>
      </c>
      <c r="CC160" s="406">
        <v>2.2586841195959266E-2</v>
      </c>
      <c r="CD160" s="406">
        <v>1.2274978488722671E-2</v>
      </c>
      <c r="CE160" s="406">
        <v>0.96513818031531806</v>
      </c>
    </row>
    <row r="161" spans="1:83" x14ac:dyDescent="0.35">
      <c r="A161" s="365">
        <v>3</v>
      </c>
      <c r="B161" s="366" t="s">
        <v>1268</v>
      </c>
      <c r="C161" s="411">
        <v>11235</v>
      </c>
      <c r="D161" s="367" t="s">
        <v>1489</v>
      </c>
      <c r="E161" s="368" t="s">
        <v>2438</v>
      </c>
      <c r="F161" s="369">
        <v>5</v>
      </c>
      <c r="G161" s="370" t="s">
        <v>2469</v>
      </c>
      <c r="H161" s="371">
        <v>70965.599999999991</v>
      </c>
      <c r="I161" s="372">
        <v>70965.599999999991</v>
      </c>
      <c r="J161" s="373">
        <v>369.69410493791639</v>
      </c>
      <c r="K161" s="374">
        <v>26235563.973382197</v>
      </c>
      <c r="L161" s="371">
        <v>9703.1999999999989</v>
      </c>
      <c r="M161" s="372">
        <v>9703.1999999999989</v>
      </c>
      <c r="N161" s="373">
        <v>425.90810262670044</v>
      </c>
      <c r="O161" s="374">
        <v>4132671.5014073993</v>
      </c>
      <c r="P161" s="374">
        <f t="shared" si="38"/>
        <v>0.865787256085922</v>
      </c>
      <c r="Q161" s="402">
        <f t="shared" si="42"/>
        <v>8400.9069032529169</v>
      </c>
      <c r="R161" s="374">
        <f t="shared" si="39"/>
        <v>0.13421274391407809</v>
      </c>
      <c r="S161" s="401">
        <f t="shared" si="43"/>
        <v>1302.2930967470822</v>
      </c>
      <c r="T161" s="371">
        <v>2847.6</v>
      </c>
      <c r="U161" s="372">
        <v>2847.6</v>
      </c>
      <c r="V161" s="373">
        <v>290.77834306616091</v>
      </c>
      <c r="W161" s="374">
        <v>828020.40971519984</v>
      </c>
      <c r="X161" s="371">
        <v>6430.8</v>
      </c>
      <c r="Y161" s="372">
        <v>6430.8</v>
      </c>
      <c r="Z161" s="373">
        <v>69.477016420974067</v>
      </c>
      <c r="AA161" s="374">
        <v>446792.79720000003</v>
      </c>
      <c r="AB161" s="371">
        <v>8655.6</v>
      </c>
      <c r="AC161" s="372">
        <v>8655.6</v>
      </c>
      <c r="AD161" s="373">
        <v>196.71059430195479</v>
      </c>
      <c r="AE161" s="374">
        <v>1702648.2200399998</v>
      </c>
      <c r="AF161" s="374">
        <f t="shared" si="44"/>
        <v>8.9647391753308915E-3</v>
      </c>
      <c r="AG161" s="374">
        <f t="shared" si="45"/>
        <v>77.595196405994074</v>
      </c>
      <c r="AH161" s="374">
        <f t="shared" si="46"/>
        <v>0.99103526082466908</v>
      </c>
      <c r="AI161" s="374">
        <f t="shared" si="47"/>
        <v>8578.0048035940054</v>
      </c>
      <c r="AJ161" s="375">
        <v>33345696.901744798</v>
      </c>
      <c r="AK161" s="376">
        <v>1451.2756799999997</v>
      </c>
      <c r="AL161" s="377">
        <v>1451.2756799999997</v>
      </c>
      <c r="AM161" s="373">
        <v>7344.8176391896814</v>
      </c>
      <c r="AN161" s="374">
        <v>10659355.213790998</v>
      </c>
      <c r="AO161" s="378">
        <v>100.63007999999998</v>
      </c>
      <c r="AP161" s="379">
        <v>100.63007999999998</v>
      </c>
      <c r="AQ161" s="373">
        <v>10300.605397807496</v>
      </c>
      <c r="AR161" s="374">
        <v>1036550.7452297999</v>
      </c>
      <c r="AS161" s="374">
        <f t="shared" si="40"/>
        <v>0.78349768774702122</v>
      </c>
      <c r="AT161" s="374">
        <f t="shared" si="54"/>
        <v>78.843434997797743</v>
      </c>
      <c r="AU161" s="374">
        <f t="shared" si="41"/>
        <v>0.21650231225297878</v>
      </c>
      <c r="AV161" s="374">
        <f t="shared" si="55"/>
        <v>21.786645002202231</v>
      </c>
      <c r="AW161" s="380">
        <v>36.082439999999998</v>
      </c>
      <c r="AX161" s="381">
        <v>36.082439999999998</v>
      </c>
      <c r="AY161" s="373">
        <v>6051.2143175461533</v>
      </c>
      <c r="AZ161" s="374">
        <v>218342.57754000003</v>
      </c>
      <c r="BA161" s="378">
        <v>79.748639999999924</v>
      </c>
      <c r="BB161" s="379">
        <v>79.748639999999924</v>
      </c>
      <c r="BC161" s="373">
        <v>8481.2103662206719</v>
      </c>
      <c r="BD161" s="374">
        <v>676364.99225999985</v>
      </c>
      <c r="BE161" s="374">
        <f t="shared" si="48"/>
        <v>0</v>
      </c>
      <c r="BF161" s="374">
        <f t="shared" si="49"/>
        <v>0</v>
      </c>
      <c r="BG161" s="374">
        <f t="shared" si="50"/>
        <v>0.15491940155034939</v>
      </c>
      <c r="BH161" s="374">
        <f t="shared" si="51"/>
        <v>12.354611583254243</v>
      </c>
      <c r="BI161" s="374">
        <f t="shared" si="52"/>
        <v>0.84508059844965067</v>
      </c>
      <c r="BJ161" s="374">
        <f t="shared" si="53"/>
        <v>67.394028416745684</v>
      </c>
      <c r="BK161" s="375">
        <v>12590613.528820798</v>
      </c>
      <c r="BL161" s="382">
        <v>45936310.430565596</v>
      </c>
      <c r="BM161" s="383">
        <v>0.56000000000000005</v>
      </c>
      <c r="BN161" s="382">
        <v>25724333.841116738</v>
      </c>
      <c r="BO161" s="395"/>
      <c r="BP161" s="395"/>
      <c r="BS161" s="408">
        <v>11235</v>
      </c>
      <c r="BT161" s="400" t="s">
        <v>1489</v>
      </c>
      <c r="BU161" s="400">
        <v>0.865787256085922</v>
      </c>
      <c r="BV161" s="400">
        <v>0.13421274391407809</v>
      </c>
      <c r="BW161" s="400">
        <v>8.9647391753308915E-3</v>
      </c>
      <c r="BX161" s="400">
        <v>0.99103526082466908</v>
      </c>
      <c r="BY161" s="407">
        <v>11235</v>
      </c>
      <c r="BZ161" s="406" t="s">
        <v>1489</v>
      </c>
      <c r="CA161" s="406">
        <v>0.78349768774702122</v>
      </c>
      <c r="CB161" s="406">
        <v>0.21650231225297878</v>
      </c>
      <c r="CC161" s="406">
        <v>0</v>
      </c>
      <c r="CD161" s="406">
        <v>0.15491940155034939</v>
      </c>
      <c r="CE161" s="406">
        <v>0.84508059844965067</v>
      </c>
    </row>
    <row r="162" spans="1:83" x14ac:dyDescent="0.35">
      <c r="A162" s="365">
        <v>3</v>
      </c>
      <c r="B162" s="366" t="s">
        <v>1268</v>
      </c>
      <c r="C162" s="411">
        <v>11236</v>
      </c>
      <c r="D162" s="367" t="s">
        <v>1490</v>
      </c>
      <c r="E162" s="368" t="s">
        <v>2438</v>
      </c>
      <c r="F162" s="369">
        <v>5</v>
      </c>
      <c r="G162" s="370" t="s">
        <v>2469</v>
      </c>
      <c r="H162" s="371">
        <v>58052.4</v>
      </c>
      <c r="I162" s="372">
        <v>58052.4</v>
      </c>
      <c r="J162" s="373">
        <v>482.87712044246234</v>
      </c>
      <c r="K162" s="374">
        <v>28032175.746774003</v>
      </c>
      <c r="L162" s="371">
        <v>5700</v>
      </c>
      <c r="M162" s="372">
        <v>5700</v>
      </c>
      <c r="N162" s="373">
        <v>414.28515523631575</v>
      </c>
      <c r="O162" s="374">
        <v>2361425.3848469998</v>
      </c>
      <c r="P162" s="374">
        <f t="shared" si="38"/>
        <v>0.81128449074588338</v>
      </c>
      <c r="Q162" s="402">
        <f t="shared" si="42"/>
        <v>4624.3215972515354</v>
      </c>
      <c r="R162" s="374">
        <f t="shared" si="39"/>
        <v>0.18871550925411668</v>
      </c>
      <c r="S162" s="401">
        <f t="shared" si="43"/>
        <v>1075.678402748465</v>
      </c>
      <c r="T162" s="371">
        <v>2314.7999999999997</v>
      </c>
      <c r="U162" s="372">
        <v>2314.7999999999997</v>
      </c>
      <c r="V162" s="373">
        <v>239.74069289968895</v>
      </c>
      <c r="W162" s="374">
        <v>554951.75592419994</v>
      </c>
      <c r="X162" s="371">
        <v>4658.3999999999996</v>
      </c>
      <c r="Y162" s="372">
        <v>4658.3999999999996</v>
      </c>
      <c r="Z162" s="373">
        <v>25.664282367336426</v>
      </c>
      <c r="AA162" s="374">
        <v>119554.49298</v>
      </c>
      <c r="AB162" s="371">
        <v>9679.1999999999989</v>
      </c>
      <c r="AC162" s="372">
        <v>9679.1999999999989</v>
      </c>
      <c r="AD162" s="373">
        <v>160.90852924001985</v>
      </c>
      <c r="AE162" s="374">
        <v>1557465.8362199999</v>
      </c>
      <c r="AF162" s="374">
        <f t="shared" si="44"/>
        <v>0</v>
      </c>
      <c r="AG162" s="374">
        <f t="shared" si="45"/>
        <v>0</v>
      </c>
      <c r="AH162" s="374">
        <f t="shared" si="46"/>
        <v>1</v>
      </c>
      <c r="AI162" s="374">
        <f t="shared" si="47"/>
        <v>9679.1999999999989</v>
      </c>
      <c r="AJ162" s="375">
        <v>32625573.216745201</v>
      </c>
      <c r="AK162" s="376">
        <v>857.30400000000009</v>
      </c>
      <c r="AL162" s="377">
        <v>857.30400000000009</v>
      </c>
      <c r="AM162" s="373">
        <v>9699.6611976813347</v>
      </c>
      <c r="AN162" s="374">
        <v>8315558.343417</v>
      </c>
      <c r="AO162" s="378">
        <v>47.280000000000008</v>
      </c>
      <c r="AP162" s="379">
        <v>47.280000000000008</v>
      </c>
      <c r="AQ162" s="373">
        <v>11175.983065355329</v>
      </c>
      <c r="AR162" s="374">
        <v>528400.47933</v>
      </c>
      <c r="AS162" s="374">
        <f t="shared" si="40"/>
        <v>0.79813659161466222</v>
      </c>
      <c r="AT162" s="374">
        <f t="shared" si="54"/>
        <v>37.735898051541234</v>
      </c>
      <c r="AU162" s="374">
        <f t="shared" si="41"/>
        <v>0.20186340838533773</v>
      </c>
      <c r="AV162" s="374">
        <f t="shared" si="55"/>
        <v>9.5441019484587688</v>
      </c>
      <c r="AW162" s="380">
        <v>13.116000000000003</v>
      </c>
      <c r="AX162" s="381">
        <v>13.116000000000003</v>
      </c>
      <c r="AY162" s="373">
        <v>12436.507667383346</v>
      </c>
      <c r="AZ162" s="374">
        <v>163117.23456540002</v>
      </c>
      <c r="BA162" s="378">
        <v>32.027999999999963</v>
      </c>
      <c r="BB162" s="379">
        <v>32.027999999999963</v>
      </c>
      <c r="BC162" s="373">
        <v>8652.1760828025581</v>
      </c>
      <c r="BD162" s="374">
        <v>277111.89558000001</v>
      </c>
      <c r="BE162" s="374">
        <f t="shared" si="48"/>
        <v>0</v>
      </c>
      <c r="BF162" s="374">
        <f t="shared" si="49"/>
        <v>0</v>
      </c>
      <c r="BG162" s="374">
        <f t="shared" si="50"/>
        <v>1.6096553052522829E-2</v>
      </c>
      <c r="BH162" s="374">
        <f t="shared" si="51"/>
        <v>0.51554040116620059</v>
      </c>
      <c r="BI162" s="374">
        <f t="shared" si="52"/>
        <v>0.98390344694747722</v>
      </c>
      <c r="BJ162" s="374">
        <f t="shared" si="53"/>
        <v>31.512459598833765</v>
      </c>
      <c r="BK162" s="375">
        <v>9284187.9528923985</v>
      </c>
      <c r="BL162" s="382">
        <v>41909761.169637598</v>
      </c>
      <c r="BM162" s="383">
        <v>0.69</v>
      </c>
      <c r="BN162" s="382">
        <v>28917735.20704994</v>
      </c>
      <c r="BO162" s="395"/>
      <c r="BP162" s="395"/>
      <c r="BS162" s="408">
        <v>11236</v>
      </c>
      <c r="BT162" s="400" t="s">
        <v>1490</v>
      </c>
      <c r="BU162" s="400">
        <v>0.81128449074588338</v>
      </c>
      <c r="BV162" s="400">
        <v>0.18871550925411668</v>
      </c>
      <c r="BW162" s="400">
        <v>0</v>
      </c>
      <c r="BX162" s="400">
        <v>1</v>
      </c>
      <c r="BY162" s="407">
        <v>11236</v>
      </c>
      <c r="BZ162" s="406" t="s">
        <v>1490</v>
      </c>
      <c r="CA162" s="406">
        <v>0.79813659161466222</v>
      </c>
      <c r="CB162" s="406">
        <v>0.20186340838533773</v>
      </c>
      <c r="CC162" s="406">
        <v>0</v>
      </c>
      <c r="CD162" s="406">
        <v>1.6096553052522829E-2</v>
      </c>
      <c r="CE162" s="406">
        <v>0.98390344694747722</v>
      </c>
    </row>
    <row r="163" spans="1:83" x14ac:dyDescent="0.35">
      <c r="A163" s="365">
        <v>3</v>
      </c>
      <c r="B163" s="366" t="s">
        <v>1268</v>
      </c>
      <c r="C163" s="411">
        <v>14135</v>
      </c>
      <c r="D163" s="367" t="s">
        <v>1491</v>
      </c>
      <c r="E163" s="368" t="s">
        <v>2438</v>
      </c>
      <c r="F163" s="369">
        <v>5</v>
      </c>
      <c r="G163" s="370" t="s">
        <v>2469</v>
      </c>
      <c r="H163" s="371">
        <v>63212.399999999994</v>
      </c>
      <c r="I163" s="372">
        <v>63212.399999999994</v>
      </c>
      <c r="J163" s="373">
        <v>482.24714598733794</v>
      </c>
      <c r="K163" s="374">
        <v>30483999.491009999</v>
      </c>
      <c r="L163" s="371">
        <v>10785.6</v>
      </c>
      <c r="M163" s="372">
        <v>10785.6</v>
      </c>
      <c r="N163" s="373">
        <v>544.05768457437694</v>
      </c>
      <c r="O163" s="374">
        <v>5867988.5627453998</v>
      </c>
      <c r="P163" s="374">
        <f t="shared" si="38"/>
        <v>0.83352641061485588</v>
      </c>
      <c r="Q163" s="402">
        <f t="shared" si="42"/>
        <v>8990.0824543275903</v>
      </c>
      <c r="R163" s="374">
        <f t="shared" si="39"/>
        <v>0.16647358938514417</v>
      </c>
      <c r="S163" s="401">
        <f t="shared" si="43"/>
        <v>1795.517545672411</v>
      </c>
      <c r="T163" s="371">
        <v>7056</v>
      </c>
      <c r="U163" s="372">
        <v>7056</v>
      </c>
      <c r="V163" s="373">
        <v>137.47509555204081</v>
      </c>
      <c r="W163" s="374">
        <v>970024.27421519998</v>
      </c>
      <c r="X163" s="371">
        <v>1162.8</v>
      </c>
      <c r="Y163" s="372">
        <v>1162.8</v>
      </c>
      <c r="Z163" s="373">
        <v>422.20878792569658</v>
      </c>
      <c r="AA163" s="374">
        <v>490944.3786</v>
      </c>
      <c r="AB163" s="371">
        <v>1.2</v>
      </c>
      <c r="AC163" s="372">
        <v>1.2</v>
      </c>
      <c r="AD163" s="373">
        <v>1082167.1066125</v>
      </c>
      <c r="AE163" s="374">
        <v>1298600.5279349999</v>
      </c>
      <c r="AF163" s="374">
        <f t="shared" si="44"/>
        <v>1.9740941239077613E-2</v>
      </c>
      <c r="AG163" s="374">
        <f t="shared" si="45"/>
        <v>2.3689129486893137E-2</v>
      </c>
      <c r="AH163" s="374">
        <f t="shared" si="46"/>
        <v>0.98025905876092234</v>
      </c>
      <c r="AI163" s="374">
        <f t="shared" si="47"/>
        <v>1.1763108705131067</v>
      </c>
      <c r="AJ163" s="375">
        <v>39111557.234505601</v>
      </c>
      <c r="AK163" s="376">
        <v>958.04891999999995</v>
      </c>
      <c r="AL163" s="377">
        <v>958.04891999999995</v>
      </c>
      <c r="AM163" s="373">
        <v>8488.4858502423849</v>
      </c>
      <c r="AN163" s="374">
        <v>8132384.7012599986</v>
      </c>
      <c r="AO163" s="378">
        <v>69.06407999999999</v>
      </c>
      <c r="AP163" s="379">
        <v>69.06407999999999</v>
      </c>
      <c r="AQ163" s="373">
        <v>14926.669792001863</v>
      </c>
      <c r="AR163" s="374">
        <v>1030896.7166483999</v>
      </c>
      <c r="AS163" s="374">
        <f t="shared" si="40"/>
        <v>0.65756803323353774</v>
      </c>
      <c r="AT163" s="374">
        <f t="shared" si="54"/>
        <v>45.414331252683702</v>
      </c>
      <c r="AU163" s="374">
        <f t="shared" si="41"/>
        <v>0.34243196676646231</v>
      </c>
      <c r="AV163" s="374">
        <f t="shared" si="55"/>
        <v>23.649748747316291</v>
      </c>
      <c r="AW163" s="380">
        <v>20.593440000000001</v>
      </c>
      <c r="AX163" s="381">
        <v>20.593440000000001</v>
      </c>
      <c r="AY163" s="373">
        <v>11963.947939654568</v>
      </c>
      <c r="AZ163" s="374">
        <v>246378.84405839999</v>
      </c>
      <c r="BA163" s="378">
        <v>108.33599999999998</v>
      </c>
      <c r="BB163" s="379">
        <v>108.33599999999998</v>
      </c>
      <c r="BC163" s="373">
        <v>13989.585871870848</v>
      </c>
      <c r="BD163" s="374">
        <v>1515575.775015</v>
      </c>
      <c r="BE163" s="374">
        <f t="shared" si="48"/>
        <v>2.213919327109273E-2</v>
      </c>
      <c r="BF163" s="374">
        <f t="shared" si="49"/>
        <v>2.3984716422171015</v>
      </c>
      <c r="BG163" s="374">
        <f t="shared" si="50"/>
        <v>7.7754189730960044E-2</v>
      </c>
      <c r="BH163" s="374">
        <f t="shared" si="51"/>
        <v>8.4235778986932868</v>
      </c>
      <c r="BI163" s="374">
        <f t="shared" si="52"/>
        <v>0.90010661699794725</v>
      </c>
      <c r="BJ163" s="374">
        <f t="shared" si="53"/>
        <v>97.5139504590896</v>
      </c>
      <c r="BK163" s="375">
        <v>10925236.036981799</v>
      </c>
      <c r="BL163" s="382">
        <v>50036793.2714874</v>
      </c>
      <c r="BM163" s="383">
        <v>0.6</v>
      </c>
      <c r="BN163" s="382">
        <v>30022075.962892439</v>
      </c>
      <c r="BO163" s="395"/>
      <c r="BP163" s="395"/>
      <c r="BS163" s="408">
        <v>14135</v>
      </c>
      <c r="BT163" s="400" t="s">
        <v>1491</v>
      </c>
      <c r="BU163" s="400">
        <v>0.83352641061485588</v>
      </c>
      <c r="BV163" s="400">
        <v>0.16647358938514417</v>
      </c>
      <c r="BW163" s="400">
        <v>1.9740941239077613E-2</v>
      </c>
      <c r="BX163" s="400">
        <v>0.98025905876092234</v>
      </c>
      <c r="BY163" s="407">
        <v>14135</v>
      </c>
      <c r="BZ163" s="406" t="s">
        <v>1491</v>
      </c>
      <c r="CA163" s="406">
        <v>0.65756803323353774</v>
      </c>
      <c r="CB163" s="406">
        <v>0.34243196676646231</v>
      </c>
      <c r="CC163" s="406">
        <v>2.213919327109273E-2</v>
      </c>
      <c r="CD163" s="406">
        <v>7.7754189730960044E-2</v>
      </c>
      <c r="CE163" s="406">
        <v>0.90010661699794725</v>
      </c>
    </row>
    <row r="164" spans="1:83" x14ac:dyDescent="0.35">
      <c r="A164" s="365">
        <v>3</v>
      </c>
      <c r="B164" s="366" t="s">
        <v>1268</v>
      </c>
      <c r="C164" s="411">
        <v>28010</v>
      </c>
      <c r="D164" s="367" t="s">
        <v>2218</v>
      </c>
      <c r="E164" s="368" t="s">
        <v>2438</v>
      </c>
      <c r="F164" s="369">
        <v>3</v>
      </c>
      <c r="G164" s="370" t="s">
        <v>6313</v>
      </c>
      <c r="H164" s="371">
        <v>42525.599999999999</v>
      </c>
      <c r="I164" s="372">
        <v>42525.599999999999</v>
      </c>
      <c r="J164" s="373">
        <v>514.88659139948641</v>
      </c>
      <c r="K164" s="374">
        <v>21895861.231217999</v>
      </c>
      <c r="L164" s="371">
        <v>4806</v>
      </c>
      <c r="M164" s="372">
        <v>4806</v>
      </c>
      <c r="N164" s="373">
        <v>330.09039818551815</v>
      </c>
      <c r="O164" s="374">
        <v>1586414.4536796003</v>
      </c>
      <c r="P164" s="374">
        <f t="shared" si="38"/>
        <v>0.815187102147511</v>
      </c>
      <c r="Q164" s="402">
        <f t="shared" si="42"/>
        <v>3917.7892129209376</v>
      </c>
      <c r="R164" s="374">
        <f t="shared" si="39"/>
        <v>0.18481289785248894</v>
      </c>
      <c r="S164" s="401">
        <f t="shared" si="43"/>
        <v>888.2107870790619</v>
      </c>
      <c r="T164" s="371">
        <v>7774.7999999999993</v>
      </c>
      <c r="U164" s="372">
        <v>7774.7999999999993</v>
      </c>
      <c r="V164" s="373">
        <v>94.527280777434783</v>
      </c>
      <c r="W164" s="374">
        <v>734930.70258839987</v>
      </c>
      <c r="X164" s="371">
        <v>795.6</v>
      </c>
      <c r="Y164" s="372">
        <v>795.6</v>
      </c>
      <c r="Z164" s="373">
        <v>187.85133348416289</v>
      </c>
      <c r="AA164" s="374">
        <v>149454.52092000001</v>
      </c>
      <c r="AB164" s="371">
        <v>2622</v>
      </c>
      <c r="AC164" s="372">
        <v>2622</v>
      </c>
      <c r="AD164" s="373">
        <v>237.75945366132723</v>
      </c>
      <c r="AE164" s="374">
        <v>623405.28749999998</v>
      </c>
      <c r="AF164" s="374">
        <f t="shared" si="44"/>
        <v>2.3139678615574782E-3</v>
      </c>
      <c r="AG164" s="374">
        <f t="shared" si="45"/>
        <v>6.0672237330037078</v>
      </c>
      <c r="AH164" s="374">
        <f t="shared" si="46"/>
        <v>0.99768603213844254</v>
      </c>
      <c r="AI164" s="374">
        <f t="shared" si="47"/>
        <v>2615.9327762669964</v>
      </c>
      <c r="AJ164" s="375">
        <v>24990066.195905998</v>
      </c>
      <c r="AK164" s="376">
        <v>414.12503999999996</v>
      </c>
      <c r="AL164" s="377">
        <v>414.12503999999996</v>
      </c>
      <c r="AM164" s="373">
        <v>12451.079532771551</v>
      </c>
      <c r="AN164" s="374">
        <v>5156303.8095521992</v>
      </c>
      <c r="AO164" s="378">
        <v>10.75224</v>
      </c>
      <c r="AP164" s="379">
        <v>10.75224</v>
      </c>
      <c r="AQ164" s="373">
        <v>16471.089226244949</v>
      </c>
      <c r="AR164" s="374">
        <v>177101.104422</v>
      </c>
      <c r="AS164" s="374">
        <f t="shared" si="40"/>
        <v>0.52662813550141918</v>
      </c>
      <c r="AT164" s="374">
        <f t="shared" si="54"/>
        <v>5.6624321036637797</v>
      </c>
      <c r="AU164" s="374">
        <f t="shared" si="41"/>
        <v>0.47337186449858087</v>
      </c>
      <c r="AV164" s="374">
        <f t="shared" si="55"/>
        <v>5.0898078963362217</v>
      </c>
      <c r="AW164" s="380">
        <v>12.712439999999999</v>
      </c>
      <c r="AX164" s="381">
        <v>12.712439999999999</v>
      </c>
      <c r="AY164" s="373">
        <v>12630.311520054373</v>
      </c>
      <c r="AZ164" s="374">
        <v>160562.07738</v>
      </c>
      <c r="BA164" s="378">
        <v>20.025839999999992</v>
      </c>
      <c r="BB164" s="379">
        <v>20.025839999999992</v>
      </c>
      <c r="BC164" s="373">
        <v>11239.015747654033</v>
      </c>
      <c r="BD164" s="374">
        <v>225070.73111999995</v>
      </c>
      <c r="BE164" s="374">
        <f t="shared" si="48"/>
        <v>0</v>
      </c>
      <c r="BF164" s="374">
        <f t="shared" si="49"/>
        <v>0</v>
      </c>
      <c r="BG164" s="374">
        <f t="shared" si="50"/>
        <v>1.2105960981681414E-2</v>
      </c>
      <c r="BH164" s="374">
        <f t="shared" si="51"/>
        <v>0.24243203766539481</v>
      </c>
      <c r="BI164" s="374">
        <f t="shared" si="52"/>
        <v>0.98789403901831863</v>
      </c>
      <c r="BJ164" s="374">
        <f t="shared" si="53"/>
        <v>19.783407962334596</v>
      </c>
      <c r="BK164" s="375">
        <v>5719037.7224741988</v>
      </c>
      <c r="BL164" s="382">
        <v>30709103.918380197</v>
      </c>
      <c r="BM164" s="383">
        <v>0.74</v>
      </c>
      <c r="BN164" s="382">
        <v>22724736.899601344</v>
      </c>
      <c r="BO164" s="395"/>
      <c r="BP164" s="395"/>
      <c r="BS164" s="408">
        <v>28010</v>
      </c>
      <c r="BT164" s="400" t="s">
        <v>2218</v>
      </c>
      <c r="BU164" s="400">
        <v>0.815187102147511</v>
      </c>
      <c r="BV164" s="400">
        <v>0.18481289785248894</v>
      </c>
      <c r="BW164" s="400">
        <v>2.3139678615574782E-3</v>
      </c>
      <c r="BX164" s="400">
        <v>0.99768603213844254</v>
      </c>
      <c r="BY164" s="407">
        <v>28010</v>
      </c>
      <c r="BZ164" s="406" t="s">
        <v>2218</v>
      </c>
      <c r="CA164" s="406">
        <v>0.52662813550141918</v>
      </c>
      <c r="CB164" s="406">
        <v>0.47337186449858087</v>
      </c>
      <c r="CC164" s="406">
        <v>0</v>
      </c>
      <c r="CD164" s="406">
        <v>1.2105960981681414E-2</v>
      </c>
      <c r="CE164" s="406">
        <v>0.98789403901831863</v>
      </c>
    </row>
    <row r="165" spans="1:83" x14ac:dyDescent="0.35">
      <c r="A165" s="365">
        <v>3</v>
      </c>
      <c r="B165" s="366" t="s">
        <v>1269</v>
      </c>
      <c r="C165" s="411">
        <v>10694</v>
      </c>
      <c r="D165" s="367" t="s">
        <v>1493</v>
      </c>
      <c r="E165" s="368" t="s">
        <v>2427</v>
      </c>
      <c r="F165" s="369">
        <v>16</v>
      </c>
      <c r="G165" s="370" t="s">
        <v>2759</v>
      </c>
      <c r="H165" s="371">
        <v>197101.19999999998</v>
      </c>
      <c r="I165" s="372">
        <v>197101.19999999998</v>
      </c>
      <c r="J165" s="373">
        <v>679.97114994047536</v>
      </c>
      <c r="K165" s="374">
        <v>134023129.61864761</v>
      </c>
      <c r="L165" s="371">
        <v>13291.199999999999</v>
      </c>
      <c r="M165" s="372">
        <v>13291.199999999999</v>
      </c>
      <c r="N165" s="373">
        <v>6435.8993977834962</v>
      </c>
      <c r="O165" s="374">
        <v>85540826.075819999</v>
      </c>
      <c r="P165" s="374">
        <f t="shared" si="38"/>
        <v>0.89027515426627213</v>
      </c>
      <c r="Q165" s="402">
        <f t="shared" si="42"/>
        <v>11832.825130383875</v>
      </c>
      <c r="R165" s="374">
        <f t="shared" si="39"/>
        <v>0.10972484573372791</v>
      </c>
      <c r="S165" s="401">
        <f t="shared" si="43"/>
        <v>1458.3748696161242</v>
      </c>
      <c r="T165" s="371">
        <v>53665.2</v>
      </c>
      <c r="U165" s="372">
        <v>53665.2</v>
      </c>
      <c r="V165" s="373">
        <v>511.32620992791976</v>
      </c>
      <c r="W165" s="374">
        <v>27440423.321023799</v>
      </c>
      <c r="X165" s="371">
        <v>87811.199999999997</v>
      </c>
      <c r="Y165" s="372">
        <v>87811.199999999997</v>
      </c>
      <c r="Z165" s="373">
        <v>1.9678596412074996</v>
      </c>
      <c r="AA165" s="374">
        <v>172800.11652599997</v>
      </c>
      <c r="AB165" s="371">
        <v>0</v>
      </c>
      <c r="AC165" s="372">
        <v>0</v>
      </c>
      <c r="AD165" s="373">
        <v>0</v>
      </c>
      <c r="AE165" s="374">
        <v>0</v>
      </c>
      <c r="AF165" s="374">
        <f t="shared" si="44"/>
        <v>0</v>
      </c>
      <c r="AG165" s="374">
        <f t="shared" si="45"/>
        <v>0</v>
      </c>
      <c r="AH165" s="374">
        <f t="shared" si="46"/>
        <v>1</v>
      </c>
      <c r="AI165" s="374">
        <f t="shared" si="47"/>
        <v>0</v>
      </c>
      <c r="AJ165" s="375">
        <v>247177179.1320174</v>
      </c>
      <c r="AK165" s="376">
        <v>19310.970360000003</v>
      </c>
      <c r="AL165" s="377">
        <v>19310.970360000003</v>
      </c>
      <c r="AM165" s="373">
        <v>20993.12974875798</v>
      </c>
      <c r="AN165" s="374">
        <v>405397706.34189963</v>
      </c>
      <c r="AO165" s="378">
        <v>3505.9076399999999</v>
      </c>
      <c r="AP165" s="379">
        <v>3505.9076399999999</v>
      </c>
      <c r="AQ165" s="373">
        <v>16346.233175121921</v>
      </c>
      <c r="AR165" s="374">
        <v>57308383.773881398</v>
      </c>
      <c r="AS165" s="374">
        <f t="shared" si="40"/>
        <v>0.87665598832669234</v>
      </c>
      <c r="AT165" s="374">
        <f t="shared" si="54"/>
        <v>3073.4749271263013</v>
      </c>
      <c r="AU165" s="374">
        <f t="shared" si="41"/>
        <v>0.12334401167330769</v>
      </c>
      <c r="AV165" s="374">
        <f t="shared" si="55"/>
        <v>432.43271287369862</v>
      </c>
      <c r="AW165" s="380">
        <v>1747.8326399999996</v>
      </c>
      <c r="AX165" s="381">
        <v>1747.8326399999996</v>
      </c>
      <c r="AY165" s="373">
        <v>24877.007498392759</v>
      </c>
      <c r="AZ165" s="374">
        <v>43480845.691215605</v>
      </c>
      <c r="BA165" s="378">
        <v>1813.0429199999971</v>
      </c>
      <c r="BB165" s="379">
        <v>1813.0429199999971</v>
      </c>
      <c r="BC165" s="373">
        <v>17900.991286564826</v>
      </c>
      <c r="BD165" s="374">
        <v>32455265.513087995</v>
      </c>
      <c r="BE165" s="374">
        <f t="shared" si="48"/>
        <v>8.1559987225672079E-2</v>
      </c>
      <c r="BF165" s="374">
        <f t="shared" si="49"/>
        <v>147.87175739479497</v>
      </c>
      <c r="BG165" s="374">
        <f t="shared" si="50"/>
        <v>5.0061325306856811E-3</v>
      </c>
      <c r="BH165" s="374">
        <f t="shared" si="51"/>
        <v>9.0763331413413422</v>
      </c>
      <c r="BI165" s="374">
        <f t="shared" si="52"/>
        <v>0.91343388024364225</v>
      </c>
      <c r="BJ165" s="374">
        <f t="shared" si="53"/>
        <v>1656.0948294638608</v>
      </c>
      <c r="BK165" s="375">
        <v>538642201.32008457</v>
      </c>
      <c r="BL165" s="382">
        <v>785819380.45210195</v>
      </c>
      <c r="BM165" s="383">
        <v>0.25</v>
      </c>
      <c r="BN165" s="382">
        <v>196454845.11302549</v>
      </c>
      <c r="BO165" s="395"/>
      <c r="BP165" s="395"/>
      <c r="BS165" s="408">
        <v>10694</v>
      </c>
      <c r="BT165" s="400" t="s">
        <v>1493</v>
      </c>
      <c r="BU165" s="400">
        <v>0.89027515426627213</v>
      </c>
      <c r="BV165" s="400">
        <v>0.10972484573372791</v>
      </c>
      <c r="BW165" s="400">
        <v>0</v>
      </c>
      <c r="BX165" s="400">
        <v>1</v>
      </c>
      <c r="BY165" s="407">
        <v>10694</v>
      </c>
      <c r="BZ165" s="406" t="s">
        <v>1493</v>
      </c>
      <c r="CA165" s="406">
        <v>0.87665598832669234</v>
      </c>
      <c r="CB165" s="406">
        <v>0.12334401167330769</v>
      </c>
      <c r="CC165" s="406">
        <v>8.1559987225672079E-2</v>
      </c>
      <c r="CD165" s="406">
        <v>5.0061325306856811E-3</v>
      </c>
      <c r="CE165" s="406">
        <v>0.91343388024364225</v>
      </c>
    </row>
    <row r="166" spans="1:83" x14ac:dyDescent="0.35">
      <c r="A166" s="365">
        <v>3</v>
      </c>
      <c r="B166" s="366" t="s">
        <v>1269</v>
      </c>
      <c r="C166" s="411">
        <v>10802</v>
      </c>
      <c r="D166" s="367" t="s">
        <v>1494</v>
      </c>
      <c r="E166" s="368" t="s">
        <v>2438</v>
      </c>
      <c r="F166" s="369">
        <v>5</v>
      </c>
      <c r="G166" s="370" t="s">
        <v>2469</v>
      </c>
      <c r="H166" s="371">
        <v>64968</v>
      </c>
      <c r="I166" s="372">
        <v>64968</v>
      </c>
      <c r="J166" s="373">
        <v>371.34476276396379</v>
      </c>
      <c r="K166" s="374">
        <v>24125526.547249198</v>
      </c>
      <c r="L166" s="371">
        <v>11307.6</v>
      </c>
      <c r="M166" s="372">
        <v>11307.6</v>
      </c>
      <c r="N166" s="373">
        <v>305.37380198853873</v>
      </c>
      <c r="O166" s="374">
        <v>3453044.8033656008</v>
      </c>
      <c r="P166" s="374">
        <f t="shared" si="38"/>
        <v>0.89951651526159959</v>
      </c>
      <c r="Q166" s="402">
        <f t="shared" si="42"/>
        <v>10171.372947972064</v>
      </c>
      <c r="R166" s="374">
        <f t="shared" si="39"/>
        <v>0.10048348473840037</v>
      </c>
      <c r="S166" s="401">
        <f t="shared" si="43"/>
        <v>1136.227052027936</v>
      </c>
      <c r="T166" s="371">
        <v>10352.4</v>
      </c>
      <c r="U166" s="372">
        <v>10352.4</v>
      </c>
      <c r="V166" s="373">
        <v>146.27484207140373</v>
      </c>
      <c r="W166" s="374">
        <v>1514295.6750599998</v>
      </c>
      <c r="X166" s="371">
        <v>4699.2</v>
      </c>
      <c r="Y166" s="372">
        <v>4699.2</v>
      </c>
      <c r="Z166" s="373">
        <v>21.931439747191014</v>
      </c>
      <c r="AA166" s="374">
        <v>103060.22166000001</v>
      </c>
      <c r="AB166" s="371">
        <v>0</v>
      </c>
      <c r="AC166" s="372">
        <v>0</v>
      </c>
      <c r="AD166" s="373">
        <v>0</v>
      </c>
      <c r="AE166" s="374">
        <v>0</v>
      </c>
      <c r="AF166" s="374">
        <f t="shared" si="44"/>
        <v>0</v>
      </c>
      <c r="AG166" s="374">
        <f t="shared" si="45"/>
        <v>0</v>
      </c>
      <c r="AH166" s="374">
        <f t="shared" si="46"/>
        <v>1</v>
      </c>
      <c r="AI166" s="374">
        <f t="shared" si="47"/>
        <v>0</v>
      </c>
      <c r="AJ166" s="375">
        <v>29195927.247334797</v>
      </c>
      <c r="AK166" s="376">
        <v>1359.5773200000001</v>
      </c>
      <c r="AL166" s="377">
        <v>1359.5773200000001</v>
      </c>
      <c r="AM166" s="373">
        <v>6245.4498486161847</v>
      </c>
      <c r="AN166" s="374">
        <v>8491171.9673759993</v>
      </c>
      <c r="AO166" s="378">
        <v>144.05748</v>
      </c>
      <c r="AP166" s="379">
        <v>144.05748</v>
      </c>
      <c r="AQ166" s="373">
        <v>10639.058817238785</v>
      </c>
      <c r="AR166" s="374">
        <v>1532636.0027832</v>
      </c>
      <c r="AS166" s="374">
        <f t="shared" si="40"/>
        <v>0.88942575499188992</v>
      </c>
      <c r="AT166" s="374">
        <f t="shared" si="54"/>
        <v>128.12843291122908</v>
      </c>
      <c r="AU166" s="374">
        <f t="shared" si="41"/>
        <v>0.11057424500811006</v>
      </c>
      <c r="AV166" s="374">
        <f t="shared" si="55"/>
        <v>15.929047088770915</v>
      </c>
      <c r="AW166" s="380">
        <v>82.566239999999979</v>
      </c>
      <c r="AX166" s="381">
        <v>82.566239999999979</v>
      </c>
      <c r="AY166" s="373">
        <v>6861.8318702656206</v>
      </c>
      <c r="AZ166" s="374">
        <v>566555.65703999996</v>
      </c>
      <c r="BA166" s="378">
        <v>-238.66368000000003</v>
      </c>
      <c r="BB166" s="379">
        <v>-238.66368000000003</v>
      </c>
      <c r="BC166" s="373">
        <v>-4550.0136487462178</v>
      </c>
      <c r="BD166" s="374">
        <v>1085923.0014599999</v>
      </c>
      <c r="BE166" s="374">
        <f t="shared" si="48"/>
        <v>9.4453441980937771E-3</v>
      </c>
      <c r="BF166" s="374">
        <f t="shared" si="49"/>
        <v>-2.2542606051837102</v>
      </c>
      <c r="BG166" s="374">
        <f t="shared" si="50"/>
        <v>5.9658369495905967E-3</v>
      </c>
      <c r="BH166" s="374">
        <f t="shared" si="51"/>
        <v>-1.4238286006692664</v>
      </c>
      <c r="BI166" s="374">
        <f t="shared" si="52"/>
        <v>0.98458881885231564</v>
      </c>
      <c r="BJ166" s="374">
        <f t="shared" si="53"/>
        <v>-234.98559079414704</v>
      </c>
      <c r="BK166" s="375">
        <v>11676286.6286592</v>
      </c>
      <c r="BL166" s="382">
        <v>40872213.875993997</v>
      </c>
      <c r="BM166" s="383">
        <v>0.48</v>
      </c>
      <c r="BN166" s="382">
        <v>19618662.660477117</v>
      </c>
      <c r="BO166" s="395"/>
      <c r="BP166" s="395"/>
      <c r="BS166" s="408">
        <v>10802</v>
      </c>
      <c r="BT166" s="400" t="s">
        <v>1494</v>
      </c>
      <c r="BU166" s="400">
        <v>0.89951651526159959</v>
      </c>
      <c r="BV166" s="400">
        <v>0.10048348473840037</v>
      </c>
      <c r="BW166" s="400">
        <v>0</v>
      </c>
      <c r="BX166" s="400">
        <v>1</v>
      </c>
      <c r="BY166" s="407">
        <v>10802</v>
      </c>
      <c r="BZ166" s="406" t="s">
        <v>1494</v>
      </c>
      <c r="CA166" s="406">
        <v>0.88942575499188992</v>
      </c>
      <c r="CB166" s="406">
        <v>0.11057424500811006</v>
      </c>
      <c r="CC166" s="406">
        <v>9.4453441980937771E-3</v>
      </c>
      <c r="CD166" s="406">
        <v>5.9658369495905967E-3</v>
      </c>
      <c r="CE166" s="406">
        <v>0.98458881885231564</v>
      </c>
    </row>
    <row r="167" spans="1:83" x14ac:dyDescent="0.35">
      <c r="A167" s="365">
        <v>3</v>
      </c>
      <c r="B167" s="366" t="s">
        <v>1269</v>
      </c>
      <c r="C167" s="411">
        <v>10803</v>
      </c>
      <c r="D167" s="367" t="s">
        <v>1495</v>
      </c>
      <c r="E167" s="368" t="s">
        <v>2438</v>
      </c>
      <c r="F167" s="369">
        <v>5</v>
      </c>
      <c r="G167" s="370" t="s">
        <v>2469</v>
      </c>
      <c r="H167" s="371">
        <v>64736.399999999994</v>
      </c>
      <c r="I167" s="372">
        <v>64736.399999999994</v>
      </c>
      <c r="J167" s="373">
        <v>386.54126745991437</v>
      </c>
      <c r="K167" s="374">
        <v>25023290.106791999</v>
      </c>
      <c r="L167" s="371">
        <v>19192.8</v>
      </c>
      <c r="M167" s="372">
        <v>19192.8</v>
      </c>
      <c r="N167" s="373">
        <v>298.13588084562963</v>
      </c>
      <c r="O167" s="374">
        <v>5722062.3338940004</v>
      </c>
      <c r="P167" s="374">
        <f t="shared" si="38"/>
        <v>0.86589386389770584</v>
      </c>
      <c r="Q167" s="402">
        <f t="shared" si="42"/>
        <v>16618.927751015886</v>
      </c>
      <c r="R167" s="374">
        <f t="shared" si="39"/>
        <v>0.13410613610229422</v>
      </c>
      <c r="S167" s="401">
        <f t="shared" si="43"/>
        <v>2573.8722489841125</v>
      </c>
      <c r="T167" s="371">
        <v>8907.6</v>
      </c>
      <c r="U167" s="372">
        <v>8907.6</v>
      </c>
      <c r="V167" s="373">
        <v>118.51209018442677</v>
      </c>
      <c r="W167" s="374">
        <v>1055658.2945267998</v>
      </c>
      <c r="X167" s="371">
        <v>20.399999999999999</v>
      </c>
      <c r="Y167" s="372">
        <v>20.399999999999999</v>
      </c>
      <c r="Z167" s="373">
        <v>1086.9665522058824</v>
      </c>
      <c r="AA167" s="374">
        <v>22174.117664999998</v>
      </c>
      <c r="AB167" s="371">
        <v>217.2</v>
      </c>
      <c r="AC167" s="372">
        <v>217.2</v>
      </c>
      <c r="AD167" s="373">
        <v>12238.473513259669</v>
      </c>
      <c r="AE167" s="374">
        <v>2658196.4470799998</v>
      </c>
      <c r="AF167" s="374">
        <f t="shared" si="44"/>
        <v>0.16698701566154078</v>
      </c>
      <c r="AG167" s="374">
        <f t="shared" si="45"/>
        <v>36.269579801686653</v>
      </c>
      <c r="AH167" s="374">
        <f t="shared" si="46"/>
        <v>0.83301298433845927</v>
      </c>
      <c r="AI167" s="374">
        <f t="shared" si="47"/>
        <v>180.93042019831336</v>
      </c>
      <c r="AJ167" s="375">
        <v>34481381.299957797</v>
      </c>
      <c r="AK167" s="376">
        <v>930.20100000000002</v>
      </c>
      <c r="AL167" s="377">
        <v>930.20100000000002</v>
      </c>
      <c r="AM167" s="373">
        <v>9256.6771011594283</v>
      </c>
      <c r="AN167" s="374">
        <v>8610570.296175601</v>
      </c>
      <c r="AO167" s="378">
        <v>107.1564</v>
      </c>
      <c r="AP167" s="379">
        <v>107.1564</v>
      </c>
      <c r="AQ167" s="373">
        <v>11134.776658090415</v>
      </c>
      <c r="AR167" s="374">
        <v>1193162.5814849997</v>
      </c>
      <c r="AS167" s="374">
        <f t="shared" si="40"/>
        <v>0.89679848698678954</v>
      </c>
      <c r="AT167" s="374">
        <f t="shared" si="54"/>
        <v>96.097697390951225</v>
      </c>
      <c r="AU167" s="374">
        <f t="shared" si="41"/>
        <v>0.10320151301321046</v>
      </c>
      <c r="AV167" s="374">
        <f t="shared" si="55"/>
        <v>11.058702609048785</v>
      </c>
      <c r="AW167" s="380">
        <v>31.808399999999999</v>
      </c>
      <c r="AX167" s="381">
        <v>31.808399999999999</v>
      </c>
      <c r="AY167" s="373">
        <v>9359.9148417776432</v>
      </c>
      <c r="AZ167" s="374">
        <v>297723.91525319999</v>
      </c>
      <c r="BA167" s="378">
        <v>12.638399999999995</v>
      </c>
      <c r="BB167" s="379">
        <v>12.638399999999995</v>
      </c>
      <c r="BC167" s="373">
        <v>18849.395565894421</v>
      </c>
      <c r="BD167" s="374">
        <v>238226.20091999997</v>
      </c>
      <c r="BE167" s="374">
        <f t="shared" si="48"/>
        <v>0.26890351830574794</v>
      </c>
      <c r="BF167" s="374">
        <f t="shared" si="49"/>
        <v>3.3985102257553637</v>
      </c>
      <c r="BG167" s="374">
        <f t="shared" si="50"/>
        <v>0</v>
      </c>
      <c r="BH167" s="374">
        <f t="shared" si="51"/>
        <v>0</v>
      </c>
      <c r="BI167" s="374">
        <f t="shared" si="52"/>
        <v>0.73109648169425212</v>
      </c>
      <c r="BJ167" s="374">
        <f t="shared" si="53"/>
        <v>9.2398897742446326</v>
      </c>
      <c r="BK167" s="375">
        <v>10339682.993833801</v>
      </c>
      <c r="BL167" s="382">
        <v>44821064.2937916</v>
      </c>
      <c r="BM167" s="383">
        <v>0.42</v>
      </c>
      <c r="BN167" s="382">
        <v>18824847.003392473</v>
      </c>
      <c r="BO167" s="395"/>
      <c r="BP167" s="395"/>
      <c r="BS167" s="408">
        <v>10803</v>
      </c>
      <c r="BT167" s="400" t="s">
        <v>1495</v>
      </c>
      <c r="BU167" s="400">
        <v>0.86589386389770584</v>
      </c>
      <c r="BV167" s="400">
        <v>0.13410613610229422</v>
      </c>
      <c r="BW167" s="400">
        <v>0.16698701566154078</v>
      </c>
      <c r="BX167" s="400">
        <v>0.83301298433845927</v>
      </c>
      <c r="BY167" s="407">
        <v>10803</v>
      </c>
      <c r="BZ167" s="406" t="s">
        <v>1495</v>
      </c>
      <c r="CA167" s="406">
        <v>0.89679848698678954</v>
      </c>
      <c r="CB167" s="406">
        <v>0.10320151301321046</v>
      </c>
      <c r="CC167" s="406">
        <v>0.26890351830574794</v>
      </c>
      <c r="CD167" s="406">
        <v>0</v>
      </c>
      <c r="CE167" s="406">
        <v>0.73109648169425212</v>
      </c>
    </row>
    <row r="168" spans="1:83" x14ac:dyDescent="0.35">
      <c r="A168" s="365">
        <v>3</v>
      </c>
      <c r="B168" s="366" t="s">
        <v>1269</v>
      </c>
      <c r="C168" s="411">
        <v>10804</v>
      </c>
      <c r="D168" s="367" t="s">
        <v>1496</v>
      </c>
      <c r="E168" s="368" t="s">
        <v>2438</v>
      </c>
      <c r="F168" s="369">
        <v>5</v>
      </c>
      <c r="G168" s="370" t="s">
        <v>2469</v>
      </c>
      <c r="H168" s="371">
        <v>57913.2</v>
      </c>
      <c r="I168" s="372">
        <v>57913.2</v>
      </c>
      <c r="J168" s="373">
        <v>496.00704851644184</v>
      </c>
      <c r="K168" s="374">
        <v>28725355.402142398</v>
      </c>
      <c r="L168" s="371">
        <v>17068.8</v>
      </c>
      <c r="M168" s="372">
        <v>17068.8</v>
      </c>
      <c r="N168" s="373">
        <v>470.3599594571499</v>
      </c>
      <c r="O168" s="374">
        <v>8028480.0759822</v>
      </c>
      <c r="P168" s="374">
        <f t="shared" si="38"/>
        <v>0.85624000637146769</v>
      </c>
      <c r="Q168" s="402">
        <f t="shared" si="42"/>
        <v>14614.989420753307</v>
      </c>
      <c r="R168" s="374">
        <f t="shared" si="39"/>
        <v>0.14375999362853237</v>
      </c>
      <c r="S168" s="401">
        <f t="shared" si="43"/>
        <v>2453.8105792466931</v>
      </c>
      <c r="T168" s="371">
        <v>5544</v>
      </c>
      <c r="U168" s="372">
        <v>5544</v>
      </c>
      <c r="V168" s="373">
        <v>195.71910395032467</v>
      </c>
      <c r="W168" s="374">
        <v>1085066.7123006</v>
      </c>
      <c r="X168" s="371">
        <v>2348.4</v>
      </c>
      <c r="Y168" s="372">
        <v>2348.4</v>
      </c>
      <c r="Z168" s="373">
        <v>32.181708048032704</v>
      </c>
      <c r="AA168" s="374">
        <v>75575.523180000004</v>
      </c>
      <c r="AB168" s="371">
        <v>7826.4</v>
      </c>
      <c r="AC168" s="372">
        <v>7826.4</v>
      </c>
      <c r="AD168" s="373">
        <v>312.00263488945109</v>
      </c>
      <c r="AE168" s="374">
        <v>2441857.4216987998</v>
      </c>
      <c r="AF168" s="374">
        <f t="shared" si="44"/>
        <v>7.2571743196502905E-2</v>
      </c>
      <c r="AG168" s="374">
        <f t="shared" si="45"/>
        <v>567.97549095311035</v>
      </c>
      <c r="AH168" s="374">
        <f t="shared" si="46"/>
        <v>0.92742825680349705</v>
      </c>
      <c r="AI168" s="374">
        <f t="shared" si="47"/>
        <v>7258.4245090468894</v>
      </c>
      <c r="AJ168" s="375">
        <v>40356335.135303997</v>
      </c>
      <c r="AK168" s="376">
        <v>861.31200000000001</v>
      </c>
      <c r="AL168" s="377">
        <v>861.31200000000001</v>
      </c>
      <c r="AM168" s="373">
        <v>8932.357106858839</v>
      </c>
      <c r="AN168" s="374">
        <v>7693546.3644228</v>
      </c>
      <c r="AO168" s="378">
        <v>117.34800000000001</v>
      </c>
      <c r="AP168" s="379">
        <v>117.34800000000001</v>
      </c>
      <c r="AQ168" s="373">
        <v>11810.910527645974</v>
      </c>
      <c r="AR168" s="374">
        <v>1385986.7285982</v>
      </c>
      <c r="AS168" s="374">
        <f t="shared" si="40"/>
        <v>0.87259791565494116</v>
      </c>
      <c r="AT168" s="374">
        <f t="shared" si="54"/>
        <v>102.39762020627604</v>
      </c>
      <c r="AU168" s="374">
        <f t="shared" si="41"/>
        <v>0.12740208434505881</v>
      </c>
      <c r="AV168" s="374">
        <f t="shared" si="55"/>
        <v>14.950379793723963</v>
      </c>
      <c r="AW168" s="380">
        <v>45.576000000000001</v>
      </c>
      <c r="AX168" s="381">
        <v>45.576000000000001</v>
      </c>
      <c r="AY168" s="373">
        <v>5535.366585703001</v>
      </c>
      <c r="AZ168" s="374">
        <v>252279.86750999998</v>
      </c>
      <c r="BA168" s="378">
        <v>38.075999999999951</v>
      </c>
      <c r="BB168" s="379">
        <v>38.075999999999951</v>
      </c>
      <c r="BC168" s="373">
        <v>6256.2654502836513</v>
      </c>
      <c r="BD168" s="374">
        <v>238213.56328500001</v>
      </c>
      <c r="BE168" s="374">
        <f t="shared" si="48"/>
        <v>1.5069271289583363E-2</v>
      </c>
      <c r="BF168" s="374">
        <f t="shared" si="49"/>
        <v>0.57377757362217541</v>
      </c>
      <c r="BG168" s="374">
        <f t="shared" si="50"/>
        <v>0</v>
      </c>
      <c r="BH168" s="374">
        <f t="shared" si="51"/>
        <v>0</v>
      </c>
      <c r="BI168" s="374">
        <f t="shared" si="52"/>
        <v>0.98493072871041665</v>
      </c>
      <c r="BJ168" s="374">
        <f t="shared" si="53"/>
        <v>37.502222426377777</v>
      </c>
      <c r="BK168" s="375">
        <v>9570026.5238160007</v>
      </c>
      <c r="BL168" s="382">
        <v>49926361.659119993</v>
      </c>
      <c r="BM168" s="383">
        <v>0.4</v>
      </c>
      <c r="BN168" s="382">
        <v>19970544.663647998</v>
      </c>
      <c r="BO168" s="395"/>
      <c r="BP168" s="395"/>
      <c r="BS168" s="408">
        <v>10804</v>
      </c>
      <c r="BT168" s="400" t="s">
        <v>1496</v>
      </c>
      <c r="BU168" s="400">
        <v>0.85624000637146769</v>
      </c>
      <c r="BV168" s="400">
        <v>0.14375999362853237</v>
      </c>
      <c r="BW168" s="400">
        <v>7.2571743196502905E-2</v>
      </c>
      <c r="BX168" s="400">
        <v>0.92742825680349705</v>
      </c>
      <c r="BY168" s="407">
        <v>10804</v>
      </c>
      <c r="BZ168" s="406" t="s">
        <v>1496</v>
      </c>
      <c r="CA168" s="406">
        <v>0.87259791565494116</v>
      </c>
      <c r="CB168" s="406">
        <v>0.12740208434505881</v>
      </c>
      <c r="CC168" s="406">
        <v>1.5069271289583363E-2</v>
      </c>
      <c r="CD168" s="406">
        <v>0</v>
      </c>
      <c r="CE168" s="406">
        <v>0.98493072871041665</v>
      </c>
    </row>
    <row r="169" spans="1:83" x14ac:dyDescent="0.35">
      <c r="A169" s="365">
        <v>3</v>
      </c>
      <c r="B169" s="366" t="s">
        <v>1269</v>
      </c>
      <c r="C169" s="411">
        <v>10805</v>
      </c>
      <c r="D169" s="367" t="s">
        <v>1497</v>
      </c>
      <c r="E169" s="368" t="s">
        <v>2438</v>
      </c>
      <c r="F169" s="369">
        <v>6</v>
      </c>
      <c r="G169" s="370" t="s">
        <v>6307</v>
      </c>
      <c r="H169" s="371">
        <v>125588.4</v>
      </c>
      <c r="I169" s="372">
        <v>125588.4</v>
      </c>
      <c r="J169" s="373">
        <v>399.66093489798106</v>
      </c>
      <c r="K169" s="374">
        <v>50192777.3563416</v>
      </c>
      <c r="L169" s="371">
        <v>25663.200000000001</v>
      </c>
      <c r="M169" s="372">
        <v>25663.200000000001</v>
      </c>
      <c r="N169" s="373">
        <v>439.06397315828121</v>
      </c>
      <c r="O169" s="374">
        <v>11267786.555955602</v>
      </c>
      <c r="P169" s="374">
        <f t="shared" si="38"/>
        <v>0.89651168471209064</v>
      </c>
      <c r="Q169" s="402">
        <f t="shared" si="42"/>
        <v>23007.358667103326</v>
      </c>
      <c r="R169" s="374">
        <f t="shared" si="39"/>
        <v>0.10348831528790942</v>
      </c>
      <c r="S169" s="401">
        <f t="shared" si="43"/>
        <v>2655.8413328966772</v>
      </c>
      <c r="T169" s="371">
        <v>13926</v>
      </c>
      <c r="U169" s="372">
        <v>13926</v>
      </c>
      <c r="V169" s="373">
        <v>119.82714199913831</v>
      </c>
      <c r="W169" s="374">
        <v>1668712.77948</v>
      </c>
      <c r="X169" s="371">
        <v>157.19999999999999</v>
      </c>
      <c r="Y169" s="372">
        <v>157.19999999999999</v>
      </c>
      <c r="Z169" s="373">
        <v>673.91308244274808</v>
      </c>
      <c r="AA169" s="374">
        <v>105939.13655999998</v>
      </c>
      <c r="AB169" s="371">
        <v>20.399999999999999</v>
      </c>
      <c r="AC169" s="372">
        <v>20.399999999999999</v>
      </c>
      <c r="AD169" s="373">
        <v>211662.0462675</v>
      </c>
      <c r="AE169" s="374">
        <v>4317905.743857</v>
      </c>
      <c r="AF169" s="374">
        <f t="shared" si="44"/>
        <v>0</v>
      </c>
      <c r="AG169" s="374">
        <f t="shared" si="45"/>
        <v>0</v>
      </c>
      <c r="AH169" s="374">
        <f t="shared" si="46"/>
        <v>1</v>
      </c>
      <c r="AI169" s="374">
        <f t="shared" si="47"/>
        <v>20.399999999999999</v>
      </c>
      <c r="AJ169" s="375">
        <v>67553121.572194204</v>
      </c>
      <c r="AK169" s="376">
        <v>1945.12392</v>
      </c>
      <c r="AL169" s="377">
        <v>1945.12392</v>
      </c>
      <c r="AM169" s="373">
        <v>13433.889071756415</v>
      </c>
      <c r="AN169" s="374">
        <v>26130578.972100001</v>
      </c>
      <c r="AO169" s="378">
        <v>235.70927999999998</v>
      </c>
      <c r="AP169" s="379">
        <v>235.70927999999998</v>
      </c>
      <c r="AQ169" s="373">
        <v>14391.893502462015</v>
      </c>
      <c r="AR169" s="374">
        <v>3392302.8553019995</v>
      </c>
      <c r="AS169" s="374">
        <f t="shared" si="40"/>
        <v>0.90781410640201821</v>
      </c>
      <c r="AT169" s="374">
        <f t="shared" si="54"/>
        <v>213.98020939386308</v>
      </c>
      <c r="AU169" s="374">
        <f t="shared" si="41"/>
        <v>9.2185893597981794E-2</v>
      </c>
      <c r="AV169" s="374">
        <f t="shared" si="55"/>
        <v>21.729070606136897</v>
      </c>
      <c r="AW169" s="380">
        <v>61.471920000000004</v>
      </c>
      <c r="AX169" s="381">
        <v>61.471920000000004</v>
      </c>
      <c r="AY169" s="373">
        <v>12741.446228131477</v>
      </c>
      <c r="AZ169" s="374">
        <v>783241.16321999999</v>
      </c>
      <c r="BA169" s="378">
        <v>177.34824000000023</v>
      </c>
      <c r="BB169" s="379">
        <v>177.34824000000023</v>
      </c>
      <c r="BC169" s="373">
        <v>3483.335126754002</v>
      </c>
      <c r="BD169" s="374">
        <v>617763.35405999993</v>
      </c>
      <c r="BE169" s="374">
        <f t="shared" si="48"/>
        <v>0</v>
      </c>
      <c r="BF169" s="374">
        <f t="shared" si="49"/>
        <v>0</v>
      </c>
      <c r="BG169" s="374">
        <f t="shared" si="50"/>
        <v>2.9587896019181679E-2</v>
      </c>
      <c r="BH169" s="374">
        <f t="shared" si="51"/>
        <v>5.2473612843048842</v>
      </c>
      <c r="BI169" s="374">
        <f t="shared" si="52"/>
        <v>0.97041210398081834</v>
      </c>
      <c r="BJ169" s="374">
        <f t="shared" si="53"/>
        <v>172.10087871569536</v>
      </c>
      <c r="BK169" s="375">
        <v>30923886.344682001</v>
      </c>
      <c r="BL169" s="382">
        <v>98477007.916876197</v>
      </c>
      <c r="BM169" s="383">
        <v>0.4</v>
      </c>
      <c r="BN169" s="382">
        <v>39390803.166750483</v>
      </c>
      <c r="BO169" s="395"/>
      <c r="BP169" s="395"/>
      <c r="BS169" s="408">
        <v>10805</v>
      </c>
      <c r="BT169" s="400" t="s">
        <v>1497</v>
      </c>
      <c r="BU169" s="400">
        <v>0.89651168471209064</v>
      </c>
      <c r="BV169" s="400">
        <v>0.10348831528790942</v>
      </c>
      <c r="BW169" s="400">
        <v>0</v>
      </c>
      <c r="BX169" s="400">
        <v>1</v>
      </c>
      <c r="BY169" s="407">
        <v>10805</v>
      </c>
      <c r="BZ169" s="406" t="s">
        <v>1497</v>
      </c>
      <c r="CA169" s="406">
        <v>0.90781410640201821</v>
      </c>
      <c r="CB169" s="406">
        <v>9.2185893597981794E-2</v>
      </c>
      <c r="CC169" s="406">
        <v>0</v>
      </c>
      <c r="CD169" s="406">
        <v>2.9587896019181679E-2</v>
      </c>
      <c r="CE169" s="406">
        <v>0.97041210398081834</v>
      </c>
    </row>
    <row r="170" spans="1:83" x14ac:dyDescent="0.35">
      <c r="A170" s="365">
        <v>3</v>
      </c>
      <c r="B170" s="366" t="s">
        <v>1269</v>
      </c>
      <c r="C170" s="411">
        <v>10806</v>
      </c>
      <c r="D170" s="367" t="s">
        <v>1498</v>
      </c>
      <c r="E170" s="368" t="s">
        <v>2438</v>
      </c>
      <c r="F170" s="369">
        <v>6</v>
      </c>
      <c r="G170" s="370" t="s">
        <v>6307</v>
      </c>
      <c r="H170" s="371">
        <v>115132.8</v>
      </c>
      <c r="I170" s="372">
        <v>115132.8</v>
      </c>
      <c r="J170" s="373">
        <v>411.19833783689444</v>
      </c>
      <c r="K170" s="374">
        <v>47342415.990507603</v>
      </c>
      <c r="L170" s="371">
        <v>15171.599999999999</v>
      </c>
      <c r="M170" s="372">
        <v>15171.599999999999</v>
      </c>
      <c r="N170" s="373">
        <v>390.41826719402047</v>
      </c>
      <c r="O170" s="374">
        <v>5923269.7825608002</v>
      </c>
      <c r="P170" s="374">
        <f t="shared" si="38"/>
        <v>0.85816812669005305</v>
      </c>
      <c r="Q170" s="402">
        <f t="shared" si="42"/>
        <v>13019.783550890808</v>
      </c>
      <c r="R170" s="374">
        <f t="shared" si="39"/>
        <v>0.14183187330994687</v>
      </c>
      <c r="S170" s="401">
        <f t="shared" si="43"/>
        <v>2151.8164491091898</v>
      </c>
      <c r="T170" s="371">
        <v>11841.6</v>
      </c>
      <c r="U170" s="372">
        <v>11841.6</v>
      </c>
      <c r="V170" s="373">
        <v>201.13187528881232</v>
      </c>
      <c r="W170" s="374">
        <v>2381723.2144200001</v>
      </c>
      <c r="X170" s="371">
        <v>3519.6</v>
      </c>
      <c r="Y170" s="372">
        <v>3519.6</v>
      </c>
      <c r="Z170" s="373">
        <v>58.203805916808726</v>
      </c>
      <c r="AA170" s="374">
        <v>204854.11530479998</v>
      </c>
      <c r="AB170" s="371">
        <v>0</v>
      </c>
      <c r="AC170" s="372">
        <v>0</v>
      </c>
      <c r="AD170" s="373">
        <v>0</v>
      </c>
      <c r="AE170" s="374">
        <v>0</v>
      </c>
      <c r="AF170" s="374">
        <f t="shared" si="44"/>
        <v>4.7766446553493123E-2</v>
      </c>
      <c r="AG170" s="374">
        <f t="shared" si="45"/>
        <v>0</v>
      </c>
      <c r="AH170" s="374">
        <f t="shared" si="46"/>
        <v>0.95223355344650684</v>
      </c>
      <c r="AI170" s="374">
        <f t="shared" si="47"/>
        <v>0</v>
      </c>
      <c r="AJ170" s="375">
        <v>55852263.102793202</v>
      </c>
      <c r="AK170" s="376">
        <v>1605.86292</v>
      </c>
      <c r="AL170" s="377">
        <v>1605.86292</v>
      </c>
      <c r="AM170" s="373">
        <v>8404.9523442013342</v>
      </c>
      <c r="AN170" s="374">
        <v>13497201.313920001</v>
      </c>
      <c r="AO170" s="378">
        <v>106.96163999999999</v>
      </c>
      <c r="AP170" s="379">
        <v>106.96163999999999</v>
      </c>
      <c r="AQ170" s="373">
        <v>12428.339151475238</v>
      </c>
      <c r="AR170" s="374">
        <v>1329355.5381179997</v>
      </c>
      <c r="AS170" s="374">
        <f t="shared" si="40"/>
        <v>0.87410894289805496</v>
      </c>
      <c r="AT170" s="374">
        <f t="shared" si="54"/>
        <v>93.496126071042298</v>
      </c>
      <c r="AU170" s="374">
        <f t="shared" si="41"/>
        <v>0.12589105710194504</v>
      </c>
      <c r="AV170" s="374">
        <f t="shared" si="55"/>
        <v>13.465513928957687</v>
      </c>
      <c r="AW170" s="380">
        <v>48.616079999999997</v>
      </c>
      <c r="AX170" s="381">
        <v>48.616079999999997</v>
      </c>
      <c r="AY170" s="373">
        <v>8606.1434007019907</v>
      </c>
      <c r="AZ170" s="374">
        <v>418396.95606</v>
      </c>
      <c r="BA170" s="378">
        <v>66.638639999999995</v>
      </c>
      <c r="BB170" s="379">
        <v>66.638639999999995</v>
      </c>
      <c r="BC170" s="373">
        <v>6256.5766267138697</v>
      </c>
      <c r="BD170" s="374">
        <v>416929.75745999994</v>
      </c>
      <c r="BE170" s="374">
        <f t="shared" si="48"/>
        <v>5.2544657706919393E-2</v>
      </c>
      <c r="BF170" s="374">
        <f t="shared" si="49"/>
        <v>3.5015045288546265</v>
      </c>
      <c r="BG170" s="374">
        <f t="shared" si="50"/>
        <v>1.3302481923914122E-2</v>
      </c>
      <c r="BH170" s="374">
        <f t="shared" si="51"/>
        <v>0.88645930403422046</v>
      </c>
      <c r="BI170" s="374">
        <f t="shared" si="52"/>
        <v>0.93415286036916645</v>
      </c>
      <c r="BJ170" s="374">
        <f t="shared" si="53"/>
        <v>62.250676167111145</v>
      </c>
      <c r="BK170" s="375">
        <v>15661883.565558</v>
      </c>
      <c r="BL170" s="382">
        <v>71514146.668351203</v>
      </c>
      <c r="BM170" s="383">
        <v>0.54</v>
      </c>
      <c r="BN170" s="382">
        <v>38617639.200909652</v>
      </c>
      <c r="BO170" s="395"/>
      <c r="BP170" s="395"/>
      <c r="BS170" s="408">
        <v>10806</v>
      </c>
      <c r="BT170" s="400" t="s">
        <v>1498</v>
      </c>
      <c r="BU170" s="400">
        <v>0.85816812669005305</v>
      </c>
      <c r="BV170" s="400">
        <v>0.14183187330994687</v>
      </c>
      <c r="BW170" s="400">
        <v>4.7766446553493123E-2</v>
      </c>
      <c r="BX170" s="400">
        <v>0.95223355344650684</v>
      </c>
      <c r="BY170" s="407">
        <v>10806</v>
      </c>
      <c r="BZ170" s="406" t="s">
        <v>1498</v>
      </c>
      <c r="CA170" s="406">
        <v>0.87410894289805496</v>
      </c>
      <c r="CB170" s="406">
        <v>0.12589105710194504</v>
      </c>
      <c r="CC170" s="406">
        <v>5.2544657706919393E-2</v>
      </c>
      <c r="CD170" s="406">
        <v>1.3302481923914122E-2</v>
      </c>
      <c r="CE170" s="406">
        <v>0.93415286036916645</v>
      </c>
    </row>
    <row r="171" spans="1:83" x14ac:dyDescent="0.35">
      <c r="A171" s="365">
        <v>3</v>
      </c>
      <c r="B171" s="366" t="s">
        <v>1269</v>
      </c>
      <c r="C171" s="411">
        <v>27974</v>
      </c>
      <c r="D171" s="367" t="s">
        <v>2219</v>
      </c>
      <c r="E171" s="368" t="s">
        <v>2438</v>
      </c>
      <c r="F171" s="369">
        <v>2</v>
      </c>
      <c r="G171" s="370" t="s">
        <v>2560</v>
      </c>
      <c r="H171" s="371">
        <v>52212</v>
      </c>
      <c r="I171" s="372">
        <v>52212</v>
      </c>
      <c r="J171" s="373">
        <v>323.60811259043896</v>
      </c>
      <c r="K171" s="374">
        <v>16896226.774572</v>
      </c>
      <c r="L171" s="371">
        <v>5503.2</v>
      </c>
      <c r="M171" s="372">
        <v>5503.2</v>
      </c>
      <c r="N171" s="373">
        <v>330.59637609572616</v>
      </c>
      <c r="O171" s="374">
        <v>1819337.9769300001</v>
      </c>
      <c r="P171" s="374">
        <f t="shared" si="38"/>
        <v>0.90702774006266562</v>
      </c>
      <c r="Q171" s="402">
        <f t="shared" si="42"/>
        <v>4991.5550591128613</v>
      </c>
      <c r="R171" s="374">
        <f t="shared" si="39"/>
        <v>9.2972259937334364E-2</v>
      </c>
      <c r="S171" s="401">
        <f t="shared" si="43"/>
        <v>511.64494088713843</v>
      </c>
      <c r="T171" s="371">
        <v>6046.8</v>
      </c>
      <c r="U171" s="372">
        <v>6046.8</v>
      </c>
      <c r="V171" s="373">
        <v>59.692522583746779</v>
      </c>
      <c r="W171" s="374">
        <v>360948.74555940006</v>
      </c>
      <c r="X171" s="371">
        <v>2.4</v>
      </c>
      <c r="Y171" s="372">
        <v>2.4</v>
      </c>
      <c r="Z171" s="373">
        <v>4757.0934999999999</v>
      </c>
      <c r="AA171" s="374">
        <v>11417.0244</v>
      </c>
      <c r="AB171" s="371">
        <v>0</v>
      </c>
      <c r="AC171" s="372">
        <v>0</v>
      </c>
      <c r="AD171" s="373">
        <v>0</v>
      </c>
      <c r="AE171" s="374">
        <v>0</v>
      </c>
      <c r="AF171" s="374">
        <f t="shared" si="44"/>
        <v>7.1703447275502638E-2</v>
      </c>
      <c r="AG171" s="374">
        <f t="shared" si="45"/>
        <v>0</v>
      </c>
      <c r="AH171" s="374">
        <f t="shared" si="46"/>
        <v>0.9282965527244974</v>
      </c>
      <c r="AI171" s="374">
        <f t="shared" si="47"/>
        <v>0</v>
      </c>
      <c r="AJ171" s="375">
        <v>19087930.521461401</v>
      </c>
      <c r="AK171" s="376">
        <v>724.40303999999992</v>
      </c>
      <c r="AL171" s="377">
        <v>724.40303999999992</v>
      </c>
      <c r="AM171" s="373">
        <v>11993.777677786115</v>
      </c>
      <c r="AN171" s="374">
        <v>8688329.0108724013</v>
      </c>
      <c r="AO171" s="378">
        <v>21.928920000000002</v>
      </c>
      <c r="AP171" s="379">
        <v>21.928920000000002</v>
      </c>
      <c r="AQ171" s="373">
        <v>20719.463896033179</v>
      </c>
      <c r="AR171" s="374">
        <v>454355.46621899994</v>
      </c>
      <c r="AS171" s="374">
        <f t="shared" si="40"/>
        <v>0.92999041962737627</v>
      </c>
      <c r="AT171" s="374">
        <f t="shared" si="54"/>
        <v>20.393685512775164</v>
      </c>
      <c r="AU171" s="374">
        <f t="shared" si="41"/>
        <v>7.0009580372623725E-2</v>
      </c>
      <c r="AV171" s="374">
        <f t="shared" si="55"/>
        <v>1.535234487224836</v>
      </c>
      <c r="AW171" s="380">
        <v>10.70304</v>
      </c>
      <c r="AX171" s="381">
        <v>10.70304</v>
      </c>
      <c r="AY171" s="373">
        <v>12160.248360222889</v>
      </c>
      <c r="AZ171" s="374">
        <v>130151.62460939999</v>
      </c>
      <c r="BA171" s="378">
        <v>41.838000000000029</v>
      </c>
      <c r="BB171" s="379">
        <v>41.838000000000029</v>
      </c>
      <c r="BC171" s="373">
        <v>10285.256324394086</v>
      </c>
      <c r="BD171" s="374">
        <v>430314.55410000007</v>
      </c>
      <c r="BE171" s="374">
        <f t="shared" si="48"/>
        <v>9.401972017915021E-2</v>
      </c>
      <c r="BF171" s="374">
        <f t="shared" si="49"/>
        <v>3.9335970528552893</v>
      </c>
      <c r="BG171" s="374">
        <f t="shared" si="50"/>
        <v>7.0492207876264876E-3</v>
      </c>
      <c r="BH171" s="374">
        <f t="shared" si="51"/>
        <v>0.29492529931271722</v>
      </c>
      <c r="BI171" s="374">
        <f t="shared" si="52"/>
        <v>0.89893105903322335</v>
      </c>
      <c r="BJ171" s="374">
        <f t="shared" si="53"/>
        <v>37.609477647832023</v>
      </c>
      <c r="BK171" s="375">
        <v>9703150.6558008008</v>
      </c>
      <c r="BL171" s="382">
        <v>28791081.177262202</v>
      </c>
      <c r="BM171" s="383">
        <v>0.66</v>
      </c>
      <c r="BN171" s="382">
        <v>19002113.576993056</v>
      </c>
      <c r="BO171" s="395"/>
      <c r="BP171" s="395"/>
      <c r="BS171" s="408">
        <v>27974</v>
      </c>
      <c r="BT171" s="400" t="s">
        <v>2219</v>
      </c>
      <c r="BU171" s="400">
        <v>0.90702774006266562</v>
      </c>
      <c r="BV171" s="400">
        <v>9.2972259937334364E-2</v>
      </c>
      <c r="BW171" s="400">
        <v>7.1703447275502638E-2</v>
      </c>
      <c r="BX171" s="400">
        <v>0.9282965527244974</v>
      </c>
      <c r="BY171" s="407">
        <v>27974</v>
      </c>
      <c r="BZ171" s="406" t="s">
        <v>2219</v>
      </c>
      <c r="CA171" s="406">
        <v>0.92999041962737627</v>
      </c>
      <c r="CB171" s="406">
        <v>7.0009580372623725E-2</v>
      </c>
      <c r="CC171" s="406">
        <v>9.401972017915021E-2</v>
      </c>
      <c r="CD171" s="406">
        <v>7.0492207876264876E-3</v>
      </c>
      <c r="CE171" s="406">
        <v>0.89893105903322335</v>
      </c>
    </row>
    <row r="172" spans="1:83" x14ac:dyDescent="0.35">
      <c r="A172" s="365">
        <v>3</v>
      </c>
      <c r="B172" s="366" t="s">
        <v>1269</v>
      </c>
      <c r="C172" s="411">
        <v>27975</v>
      </c>
      <c r="D172" s="367" t="s">
        <v>2220</v>
      </c>
      <c r="E172" s="368" t="s">
        <v>2438</v>
      </c>
      <c r="F172" s="369">
        <v>2</v>
      </c>
      <c r="G172" s="370" t="s">
        <v>2560</v>
      </c>
      <c r="H172" s="371">
        <v>27687.599999999999</v>
      </c>
      <c r="I172" s="372">
        <v>27687.599999999999</v>
      </c>
      <c r="J172" s="373">
        <v>458.83895987637061</v>
      </c>
      <c r="K172" s="374">
        <v>12704149.585472997</v>
      </c>
      <c r="L172" s="371">
        <v>2238</v>
      </c>
      <c r="M172" s="372">
        <v>2238</v>
      </c>
      <c r="N172" s="373">
        <v>335.93570758471844</v>
      </c>
      <c r="O172" s="374">
        <v>751824.11357459985</v>
      </c>
      <c r="P172" s="374">
        <f t="shared" si="38"/>
        <v>0.8930715504218486</v>
      </c>
      <c r="Q172" s="402">
        <f t="shared" si="42"/>
        <v>1998.6941298440972</v>
      </c>
      <c r="R172" s="374">
        <f t="shared" si="39"/>
        <v>0.10692844957815142</v>
      </c>
      <c r="S172" s="401">
        <f t="shared" si="43"/>
        <v>239.30587015590288</v>
      </c>
      <c r="T172" s="371">
        <v>1245.5999999999999</v>
      </c>
      <c r="U172" s="372">
        <v>1245.5999999999999</v>
      </c>
      <c r="V172" s="373">
        <v>219.60605438342967</v>
      </c>
      <c r="W172" s="374">
        <v>273541.30133999995</v>
      </c>
      <c r="X172" s="371">
        <v>415.2</v>
      </c>
      <c r="Y172" s="372">
        <v>415.2</v>
      </c>
      <c r="Z172" s="373">
        <v>0.88194407514450868</v>
      </c>
      <c r="AA172" s="374">
        <v>366.18317999999999</v>
      </c>
      <c r="AB172" s="371">
        <v>3.5999999999999996</v>
      </c>
      <c r="AC172" s="372">
        <v>3.5999999999999996</v>
      </c>
      <c r="AD172" s="373">
        <v>41418.564400000003</v>
      </c>
      <c r="AE172" s="374">
        <v>149106.83184</v>
      </c>
      <c r="AF172" s="374">
        <f t="shared" si="44"/>
        <v>0</v>
      </c>
      <c r="AG172" s="374">
        <f t="shared" si="45"/>
        <v>0</v>
      </c>
      <c r="AH172" s="374">
        <f t="shared" si="46"/>
        <v>1</v>
      </c>
      <c r="AI172" s="374">
        <f t="shared" si="47"/>
        <v>3.5999999999999996</v>
      </c>
      <c r="AJ172" s="375">
        <v>13878988.015407598</v>
      </c>
      <c r="AK172" s="376">
        <v>0</v>
      </c>
      <c r="AL172" s="377">
        <v>0</v>
      </c>
      <c r="AM172" s="373">
        <v>0</v>
      </c>
      <c r="AN172" s="374">
        <v>0</v>
      </c>
      <c r="AO172" s="378">
        <v>0</v>
      </c>
      <c r="AP172" s="379">
        <v>0</v>
      </c>
      <c r="AQ172" s="373">
        <v>0</v>
      </c>
      <c r="AR172" s="374">
        <v>0</v>
      </c>
      <c r="AS172" s="374">
        <f t="shared" si="40"/>
        <v>0</v>
      </c>
      <c r="AT172" s="374">
        <f t="shared" si="54"/>
        <v>0</v>
      </c>
      <c r="AU172" s="374">
        <f t="shared" si="41"/>
        <v>0</v>
      </c>
      <c r="AV172" s="374">
        <f t="shared" si="55"/>
        <v>0</v>
      </c>
      <c r="AW172" s="380">
        <v>0</v>
      </c>
      <c r="AX172" s="381">
        <v>0</v>
      </c>
      <c r="AY172" s="373">
        <v>0</v>
      </c>
      <c r="AZ172" s="374">
        <v>0</v>
      </c>
      <c r="BA172" s="378">
        <v>0</v>
      </c>
      <c r="BB172" s="379">
        <v>0</v>
      </c>
      <c r="BC172" s="373">
        <v>0</v>
      </c>
      <c r="BD172" s="374">
        <v>0</v>
      </c>
      <c r="BE172" s="374">
        <f t="shared" si="48"/>
        <v>0</v>
      </c>
      <c r="BF172" s="374">
        <f t="shared" si="49"/>
        <v>0</v>
      </c>
      <c r="BG172" s="374">
        <f t="shared" si="50"/>
        <v>0</v>
      </c>
      <c r="BH172" s="374">
        <f t="shared" si="51"/>
        <v>0</v>
      </c>
      <c r="BI172" s="374">
        <f t="shared" si="52"/>
        <v>0</v>
      </c>
      <c r="BJ172" s="374">
        <f t="shared" si="53"/>
        <v>0</v>
      </c>
      <c r="BK172" s="375">
        <v>0</v>
      </c>
      <c r="BL172" s="382">
        <v>13878988.015407598</v>
      </c>
      <c r="BM172" s="383">
        <v>0.75</v>
      </c>
      <c r="BN172" s="382">
        <v>10409241.011555698</v>
      </c>
      <c r="BO172" s="395"/>
      <c r="BP172" s="395"/>
      <c r="BS172" s="408">
        <v>27975</v>
      </c>
      <c r="BT172" s="400" t="s">
        <v>2220</v>
      </c>
      <c r="BU172" s="400">
        <v>0.8930715504218486</v>
      </c>
      <c r="BV172" s="400">
        <v>0.10692844957815142</v>
      </c>
      <c r="BW172" s="400">
        <v>0</v>
      </c>
      <c r="BX172" s="400">
        <v>1</v>
      </c>
      <c r="BY172" s="407">
        <v>27975</v>
      </c>
      <c r="BZ172" s="406" t="s">
        <v>2220</v>
      </c>
      <c r="CA172" s="406" t="e">
        <v>#DIV/0!</v>
      </c>
      <c r="CB172" s="406" t="e">
        <v>#DIV/0!</v>
      </c>
      <c r="CC172" s="406" t="e">
        <v>#DIV/0!</v>
      </c>
      <c r="CD172" s="406" t="e">
        <v>#DIV/0!</v>
      </c>
      <c r="CE172" s="406" t="e">
        <v>#DIV/0!</v>
      </c>
    </row>
    <row r="173" spans="1:83" x14ac:dyDescent="0.35">
      <c r="A173" s="365">
        <v>3</v>
      </c>
      <c r="B173" s="366" t="s">
        <v>1270</v>
      </c>
      <c r="C173" s="411">
        <v>10675</v>
      </c>
      <c r="D173" s="367" t="s">
        <v>1501</v>
      </c>
      <c r="E173" s="368" t="s">
        <v>2416</v>
      </c>
      <c r="F173" s="369">
        <v>18</v>
      </c>
      <c r="G173" s="370" t="s">
        <v>2422</v>
      </c>
      <c r="H173" s="371">
        <v>457446</v>
      </c>
      <c r="I173" s="372">
        <v>457446</v>
      </c>
      <c r="J173" s="373">
        <v>1131.5776275559542</v>
      </c>
      <c r="K173" s="374">
        <v>517635659.41496104</v>
      </c>
      <c r="L173" s="371">
        <v>130248</v>
      </c>
      <c r="M173" s="372">
        <v>130248</v>
      </c>
      <c r="N173" s="373">
        <v>2110.8595569619451</v>
      </c>
      <c r="O173" s="374">
        <v>274935235.57517946</v>
      </c>
      <c r="P173" s="374">
        <f t="shared" si="38"/>
        <v>0.91756098573195832</v>
      </c>
      <c r="Q173" s="402">
        <f t="shared" si="42"/>
        <v>119510.4832696161</v>
      </c>
      <c r="R173" s="374">
        <f t="shared" si="39"/>
        <v>8.2439014268041622E-2</v>
      </c>
      <c r="S173" s="401">
        <f t="shared" si="43"/>
        <v>10737.516730383884</v>
      </c>
      <c r="T173" s="371">
        <v>92626.8</v>
      </c>
      <c r="U173" s="372">
        <v>92626.8</v>
      </c>
      <c r="V173" s="373">
        <v>1068.9141696082729</v>
      </c>
      <c r="W173" s="374">
        <v>99010099.005471572</v>
      </c>
      <c r="X173" s="371">
        <v>48594</v>
      </c>
      <c r="Y173" s="372">
        <v>48594</v>
      </c>
      <c r="Z173" s="373">
        <v>53.097701837177432</v>
      </c>
      <c r="AA173" s="374">
        <v>2580229.7230758001</v>
      </c>
      <c r="AB173" s="371">
        <v>0</v>
      </c>
      <c r="AC173" s="372">
        <v>0</v>
      </c>
      <c r="AD173" s="373">
        <v>0</v>
      </c>
      <c r="AE173" s="374">
        <v>0</v>
      </c>
      <c r="AF173" s="374">
        <f t="shared" si="44"/>
        <v>0</v>
      </c>
      <c r="AG173" s="374">
        <f t="shared" si="45"/>
        <v>0</v>
      </c>
      <c r="AH173" s="374">
        <f t="shared" si="46"/>
        <v>1</v>
      </c>
      <c r="AI173" s="374">
        <f t="shared" si="47"/>
        <v>0</v>
      </c>
      <c r="AJ173" s="375">
        <v>894161223.71868777</v>
      </c>
      <c r="AK173" s="376">
        <v>76133.394480000003</v>
      </c>
      <c r="AL173" s="377">
        <v>76133.394480000003</v>
      </c>
      <c r="AM173" s="373">
        <v>14213.562462930968</v>
      </c>
      <c r="AN173" s="374">
        <v>1082126757.9564438</v>
      </c>
      <c r="AO173" s="378">
        <v>10625.012280000001</v>
      </c>
      <c r="AP173" s="379">
        <v>10625.012280000001</v>
      </c>
      <c r="AQ173" s="373">
        <v>15215.835496469808</v>
      </c>
      <c r="AR173" s="374">
        <v>161668439.00045162</v>
      </c>
      <c r="AS173" s="374">
        <f t="shared" si="40"/>
        <v>0.84224616780584149</v>
      </c>
      <c r="AT173" s="374">
        <f t="shared" si="54"/>
        <v>8948.8758757200067</v>
      </c>
      <c r="AU173" s="374">
        <f t="shared" si="41"/>
        <v>0.15775383219415856</v>
      </c>
      <c r="AV173" s="374">
        <f t="shared" si="55"/>
        <v>1676.1364042799942</v>
      </c>
      <c r="AW173" s="380">
        <v>5077.2444000000005</v>
      </c>
      <c r="AX173" s="381">
        <v>5077.2444000000005</v>
      </c>
      <c r="AY173" s="373">
        <v>27716.902945711889</v>
      </c>
      <c r="AZ173" s="374">
        <v>140725490.2664592</v>
      </c>
      <c r="BA173" s="378">
        <v>7106.78640000002</v>
      </c>
      <c r="BB173" s="379">
        <v>7106.78640000002</v>
      </c>
      <c r="BC173" s="373">
        <v>12426.070472311923</v>
      </c>
      <c r="BD173" s="374">
        <v>88309428.638068199</v>
      </c>
      <c r="BE173" s="374">
        <f t="shared" si="48"/>
        <v>8.7163163601803997E-2</v>
      </c>
      <c r="BF173" s="374">
        <f t="shared" si="49"/>
        <v>619.44998566627737</v>
      </c>
      <c r="BG173" s="374">
        <f t="shared" si="50"/>
        <v>7.1242938932028765E-2</v>
      </c>
      <c r="BH173" s="374">
        <f t="shared" si="51"/>
        <v>506.30834949817398</v>
      </c>
      <c r="BI173" s="374">
        <f t="shared" si="52"/>
        <v>0.84159389746616731</v>
      </c>
      <c r="BJ173" s="374">
        <f t="shared" si="53"/>
        <v>5981.0280648355692</v>
      </c>
      <c r="BK173" s="375">
        <v>1472830115.8614228</v>
      </c>
      <c r="BL173" s="382">
        <v>2366991339.5801105</v>
      </c>
      <c r="BM173" s="383">
        <v>0.39</v>
      </c>
      <c r="BN173" s="382">
        <v>923126622.43624318</v>
      </c>
      <c r="BO173" s="395"/>
      <c r="BP173" s="395"/>
      <c r="BS173" s="408">
        <v>10675</v>
      </c>
      <c r="BT173" s="400" t="s">
        <v>1501</v>
      </c>
      <c r="BU173" s="400">
        <v>0.91756098573195832</v>
      </c>
      <c r="BV173" s="400">
        <v>8.2439014268041622E-2</v>
      </c>
      <c r="BW173" s="400">
        <v>0</v>
      </c>
      <c r="BX173" s="400">
        <v>1</v>
      </c>
      <c r="BY173" s="407">
        <v>10675</v>
      </c>
      <c r="BZ173" s="406" t="s">
        <v>1501</v>
      </c>
      <c r="CA173" s="406">
        <v>0.84224616780584149</v>
      </c>
      <c r="CB173" s="406">
        <v>0.15775383219415856</v>
      </c>
      <c r="CC173" s="406">
        <v>8.7163163601803997E-2</v>
      </c>
      <c r="CD173" s="406">
        <v>7.1242938932028765E-2</v>
      </c>
      <c r="CE173" s="406">
        <v>0.84159389746616731</v>
      </c>
    </row>
    <row r="174" spans="1:83" x14ac:dyDescent="0.35">
      <c r="A174" s="365">
        <v>3</v>
      </c>
      <c r="B174" s="366" t="s">
        <v>1270</v>
      </c>
      <c r="C174" s="411">
        <v>11209</v>
      </c>
      <c r="D174" s="367" t="s">
        <v>1502</v>
      </c>
      <c r="E174" s="368" t="s">
        <v>2438</v>
      </c>
      <c r="F174" s="369">
        <v>5</v>
      </c>
      <c r="G174" s="370" t="s">
        <v>2469</v>
      </c>
      <c r="H174" s="371">
        <v>58120.799999999996</v>
      </c>
      <c r="I174" s="372">
        <v>58120.799999999996</v>
      </c>
      <c r="J174" s="373">
        <v>473.51395956633769</v>
      </c>
      <c r="K174" s="374">
        <v>27521010.141163196</v>
      </c>
      <c r="L174" s="371">
        <v>40317.599999999999</v>
      </c>
      <c r="M174" s="372">
        <v>40317.599999999999</v>
      </c>
      <c r="N174" s="373">
        <v>276.55521011816182</v>
      </c>
      <c r="O174" s="374">
        <v>11150042.33946</v>
      </c>
      <c r="P174" s="374">
        <f t="shared" si="38"/>
        <v>0.90427694757061428</v>
      </c>
      <c r="Q174" s="402">
        <f t="shared" si="42"/>
        <v>36458.276261372994</v>
      </c>
      <c r="R174" s="374">
        <f t="shared" si="39"/>
        <v>9.5723052429385697E-2</v>
      </c>
      <c r="S174" s="401">
        <f t="shared" si="43"/>
        <v>3859.3237386270007</v>
      </c>
      <c r="T174" s="371">
        <v>18884.399999999998</v>
      </c>
      <c r="U174" s="372">
        <v>18884.399999999998</v>
      </c>
      <c r="V174" s="373">
        <v>71.540050128677635</v>
      </c>
      <c r="W174" s="374">
        <v>1350990.9226499998</v>
      </c>
      <c r="X174" s="371">
        <v>84</v>
      </c>
      <c r="Y174" s="372">
        <v>84</v>
      </c>
      <c r="Z174" s="373">
        <v>1881.5545071428571</v>
      </c>
      <c r="AA174" s="374">
        <v>158050.57860000001</v>
      </c>
      <c r="AB174" s="371">
        <v>0</v>
      </c>
      <c r="AC174" s="372">
        <v>0</v>
      </c>
      <c r="AD174" s="373">
        <v>0</v>
      </c>
      <c r="AE174" s="374">
        <v>0</v>
      </c>
      <c r="AF174" s="374">
        <f t="shared" si="44"/>
        <v>0</v>
      </c>
      <c r="AG174" s="374">
        <f t="shared" si="45"/>
        <v>0</v>
      </c>
      <c r="AH174" s="374">
        <f t="shared" si="46"/>
        <v>1</v>
      </c>
      <c r="AI174" s="374">
        <f t="shared" si="47"/>
        <v>0</v>
      </c>
      <c r="AJ174" s="375">
        <v>40180093.981873199</v>
      </c>
      <c r="AK174" s="376">
        <v>703.00884000000008</v>
      </c>
      <c r="AL174" s="377">
        <v>703.00884000000008</v>
      </c>
      <c r="AM174" s="373">
        <v>13802.520549267912</v>
      </c>
      <c r="AN174" s="374">
        <v>9703293.9604169987</v>
      </c>
      <c r="AO174" s="378">
        <v>63.757679999999993</v>
      </c>
      <c r="AP174" s="379">
        <v>63.757679999999993</v>
      </c>
      <c r="AQ174" s="373">
        <v>16978.645188024406</v>
      </c>
      <c r="AR174" s="374">
        <v>1082519.0267315998</v>
      </c>
      <c r="AS174" s="374">
        <f t="shared" si="40"/>
        <v>0.9076645310433118</v>
      </c>
      <c r="AT174" s="374">
        <f t="shared" si="54"/>
        <v>57.870584717609532</v>
      </c>
      <c r="AU174" s="374">
        <f t="shared" si="41"/>
        <v>9.2335468956688219E-2</v>
      </c>
      <c r="AV174" s="374">
        <f t="shared" si="55"/>
        <v>5.8870952823904608</v>
      </c>
      <c r="AW174" s="380">
        <v>25.364519999999995</v>
      </c>
      <c r="AX174" s="381">
        <v>25.364519999999995</v>
      </c>
      <c r="AY174" s="373">
        <v>10755.435904168502</v>
      </c>
      <c r="AZ174" s="374">
        <v>272806.46909999999</v>
      </c>
      <c r="BA174" s="378">
        <v>23.450159999999975</v>
      </c>
      <c r="BB174" s="379">
        <v>23.450159999999975</v>
      </c>
      <c r="BC174" s="373">
        <v>4423.6218362689251</v>
      </c>
      <c r="BD174" s="374">
        <v>103734.63983999999</v>
      </c>
      <c r="BE174" s="374">
        <f t="shared" si="48"/>
        <v>0.76368023200532476</v>
      </c>
      <c r="BF174" s="374">
        <f t="shared" si="49"/>
        <v>17.908423629361966</v>
      </c>
      <c r="BG174" s="374">
        <f t="shared" si="50"/>
        <v>0</v>
      </c>
      <c r="BH174" s="374">
        <f t="shared" si="51"/>
        <v>0</v>
      </c>
      <c r="BI174" s="374">
        <f t="shared" si="52"/>
        <v>0.2363197679946753</v>
      </c>
      <c r="BJ174" s="374">
        <f t="shared" si="53"/>
        <v>5.5417363706380094</v>
      </c>
      <c r="BK174" s="375">
        <v>11162354.096088598</v>
      </c>
      <c r="BL174" s="382">
        <v>51342448.077961795</v>
      </c>
      <c r="BM174" s="383">
        <v>0.45</v>
      </c>
      <c r="BN174" s="382">
        <v>23104101.635082807</v>
      </c>
      <c r="BO174" s="395"/>
      <c r="BP174" s="395"/>
      <c r="BS174" s="408">
        <v>11209</v>
      </c>
      <c r="BT174" s="400" t="s">
        <v>1502</v>
      </c>
      <c r="BU174" s="400">
        <v>0.90427694757061428</v>
      </c>
      <c r="BV174" s="400">
        <v>9.5723052429385697E-2</v>
      </c>
      <c r="BW174" s="400">
        <v>0</v>
      </c>
      <c r="BX174" s="400">
        <v>1</v>
      </c>
      <c r="BY174" s="407">
        <v>11209</v>
      </c>
      <c r="BZ174" s="406" t="s">
        <v>1502</v>
      </c>
      <c r="CA174" s="406">
        <v>0.9076645310433118</v>
      </c>
      <c r="CB174" s="406">
        <v>9.2335468956688219E-2</v>
      </c>
      <c r="CC174" s="406">
        <v>0.76368023200532476</v>
      </c>
      <c r="CD174" s="406">
        <v>0</v>
      </c>
      <c r="CE174" s="406">
        <v>0.2363197679946753</v>
      </c>
    </row>
    <row r="175" spans="1:83" x14ac:dyDescent="0.35">
      <c r="A175" s="365">
        <v>3</v>
      </c>
      <c r="B175" s="366" t="s">
        <v>1270</v>
      </c>
      <c r="C175" s="411">
        <v>11210</v>
      </c>
      <c r="D175" s="367" t="s">
        <v>1503</v>
      </c>
      <c r="E175" s="368" t="s">
        <v>2438</v>
      </c>
      <c r="F175" s="369">
        <v>9</v>
      </c>
      <c r="G175" s="370" t="s">
        <v>2511</v>
      </c>
      <c r="H175" s="371">
        <v>111213.59999999999</v>
      </c>
      <c r="I175" s="372">
        <v>111213.59999999999</v>
      </c>
      <c r="J175" s="373">
        <v>506.75821684162912</v>
      </c>
      <c r="K175" s="374">
        <v>56358405.624538198</v>
      </c>
      <c r="L175" s="371">
        <v>18474</v>
      </c>
      <c r="M175" s="372">
        <v>18474</v>
      </c>
      <c r="N175" s="373">
        <v>576.79861716141602</v>
      </c>
      <c r="O175" s="374">
        <v>10655777.653439999</v>
      </c>
      <c r="P175" s="374">
        <f t="shared" si="38"/>
        <v>0.84134186381467746</v>
      </c>
      <c r="Q175" s="402">
        <f t="shared" si="42"/>
        <v>15542.949592112351</v>
      </c>
      <c r="R175" s="374">
        <f t="shared" si="39"/>
        <v>0.15865813618532251</v>
      </c>
      <c r="S175" s="401">
        <f t="shared" si="43"/>
        <v>2931.0504078876479</v>
      </c>
      <c r="T175" s="371">
        <v>7776</v>
      </c>
      <c r="U175" s="372">
        <v>7776</v>
      </c>
      <c r="V175" s="373">
        <v>268.71686293209876</v>
      </c>
      <c r="W175" s="374">
        <v>2089542.3261599999</v>
      </c>
      <c r="X175" s="371">
        <v>4348.8</v>
      </c>
      <c r="Y175" s="372">
        <v>4348.8</v>
      </c>
      <c r="Z175" s="373">
        <v>16.029240645695364</v>
      </c>
      <c r="AA175" s="374">
        <v>69707.961720000007</v>
      </c>
      <c r="AB175" s="371">
        <v>0</v>
      </c>
      <c r="AC175" s="372">
        <v>0</v>
      </c>
      <c r="AD175" s="373">
        <v>0</v>
      </c>
      <c r="AE175" s="374">
        <v>0</v>
      </c>
      <c r="AF175" s="374">
        <f t="shared" si="44"/>
        <v>0</v>
      </c>
      <c r="AG175" s="374">
        <f t="shared" si="45"/>
        <v>0</v>
      </c>
      <c r="AH175" s="374">
        <f t="shared" si="46"/>
        <v>1</v>
      </c>
      <c r="AI175" s="374">
        <f t="shared" si="47"/>
        <v>0</v>
      </c>
      <c r="AJ175" s="375">
        <v>69173433.5658582</v>
      </c>
      <c r="AK175" s="376">
        <v>3903.5039999999995</v>
      </c>
      <c r="AL175" s="377">
        <v>3903.5039999999995</v>
      </c>
      <c r="AM175" s="373">
        <v>8477.9679865799062</v>
      </c>
      <c r="AN175" s="374">
        <v>33093781.947486605</v>
      </c>
      <c r="AO175" s="378">
        <v>500.73599999999988</v>
      </c>
      <c r="AP175" s="379">
        <v>500.73599999999988</v>
      </c>
      <c r="AQ175" s="373">
        <v>8813.8900019171797</v>
      </c>
      <c r="AR175" s="374">
        <v>4413432.0240000002</v>
      </c>
      <c r="AS175" s="374">
        <f t="shared" si="40"/>
        <v>0.78690719633478601</v>
      </c>
      <c r="AT175" s="374">
        <f t="shared" si="54"/>
        <v>394.0327618638953</v>
      </c>
      <c r="AU175" s="374">
        <f t="shared" si="41"/>
        <v>0.21309280366521399</v>
      </c>
      <c r="AV175" s="374">
        <f t="shared" si="55"/>
        <v>106.70323813610457</v>
      </c>
      <c r="AW175" s="380">
        <v>70.284000000000006</v>
      </c>
      <c r="AX175" s="381">
        <v>70.284000000000006</v>
      </c>
      <c r="AY175" s="373">
        <v>11978.028589721698</v>
      </c>
      <c r="AZ175" s="374">
        <v>841863.76139999996</v>
      </c>
      <c r="BA175" s="378">
        <v>76.884000000001279</v>
      </c>
      <c r="BB175" s="379">
        <v>76.884000000001279</v>
      </c>
      <c r="BC175" s="373">
        <v>28683.478966754632</v>
      </c>
      <c r="BD175" s="374">
        <v>2205300.5968799996</v>
      </c>
      <c r="BE175" s="374">
        <f t="shared" si="48"/>
        <v>0.12678598184554626</v>
      </c>
      <c r="BF175" s="374">
        <f t="shared" si="49"/>
        <v>9.7478134282131403</v>
      </c>
      <c r="BG175" s="374">
        <f t="shared" si="50"/>
        <v>0</v>
      </c>
      <c r="BH175" s="374">
        <f t="shared" si="51"/>
        <v>0</v>
      </c>
      <c r="BI175" s="374">
        <f t="shared" si="52"/>
        <v>0.87321401815445376</v>
      </c>
      <c r="BJ175" s="374">
        <f t="shared" si="53"/>
        <v>67.136186571788144</v>
      </c>
      <c r="BK175" s="375">
        <v>40554378.329766601</v>
      </c>
      <c r="BL175" s="382">
        <v>109727811.8956248</v>
      </c>
      <c r="BM175" s="383">
        <v>0.53</v>
      </c>
      <c r="BN175" s="382">
        <v>58155740.304681145</v>
      </c>
      <c r="BO175" s="395"/>
      <c r="BP175" s="395"/>
      <c r="BS175" s="408">
        <v>11210</v>
      </c>
      <c r="BT175" s="400" t="s">
        <v>1503</v>
      </c>
      <c r="BU175" s="400">
        <v>0.84134186381467746</v>
      </c>
      <c r="BV175" s="400">
        <v>0.15865813618532251</v>
      </c>
      <c r="BW175" s="400">
        <v>0</v>
      </c>
      <c r="BX175" s="400">
        <v>1</v>
      </c>
      <c r="BY175" s="407">
        <v>11210</v>
      </c>
      <c r="BZ175" s="406" t="s">
        <v>1503</v>
      </c>
      <c r="CA175" s="406">
        <v>0.78690719633478601</v>
      </c>
      <c r="CB175" s="406">
        <v>0.21309280366521399</v>
      </c>
      <c r="CC175" s="406">
        <v>0.12678598184554626</v>
      </c>
      <c r="CD175" s="406">
        <v>0</v>
      </c>
      <c r="CE175" s="406">
        <v>0.87321401815445376</v>
      </c>
    </row>
    <row r="176" spans="1:83" x14ac:dyDescent="0.35">
      <c r="A176" s="365">
        <v>3</v>
      </c>
      <c r="B176" s="366" t="s">
        <v>1270</v>
      </c>
      <c r="C176" s="411">
        <v>11211</v>
      </c>
      <c r="D176" s="367" t="s">
        <v>1504</v>
      </c>
      <c r="E176" s="368" t="s">
        <v>2438</v>
      </c>
      <c r="F176" s="369">
        <v>6</v>
      </c>
      <c r="G176" s="370" t="s">
        <v>6307</v>
      </c>
      <c r="H176" s="371">
        <v>115782</v>
      </c>
      <c r="I176" s="372">
        <v>115782</v>
      </c>
      <c r="J176" s="373">
        <v>488.7591736394258</v>
      </c>
      <c r="K176" s="374">
        <v>56589514.64232</v>
      </c>
      <c r="L176" s="371">
        <v>14821.199999999999</v>
      </c>
      <c r="M176" s="372">
        <v>14821.199999999999</v>
      </c>
      <c r="N176" s="373">
        <v>445.19876097477936</v>
      </c>
      <c r="O176" s="374">
        <v>6598379.8761593997</v>
      </c>
      <c r="P176" s="374">
        <f t="shared" si="38"/>
        <v>0.86958769636781486</v>
      </c>
      <c r="Q176" s="402">
        <f t="shared" si="42"/>
        <v>12888.333165406657</v>
      </c>
      <c r="R176" s="374">
        <f t="shared" si="39"/>
        <v>0.13041230363218517</v>
      </c>
      <c r="S176" s="401">
        <f t="shared" si="43"/>
        <v>1932.8668345933427</v>
      </c>
      <c r="T176" s="371">
        <v>18181.2</v>
      </c>
      <c r="U176" s="372">
        <v>18181.2</v>
      </c>
      <c r="V176" s="373">
        <v>49.651956954986474</v>
      </c>
      <c r="W176" s="374">
        <v>902732.15979000006</v>
      </c>
      <c r="X176" s="371">
        <v>482.4</v>
      </c>
      <c r="Y176" s="372">
        <v>482.4</v>
      </c>
      <c r="Z176" s="373">
        <v>631.41658606965177</v>
      </c>
      <c r="AA176" s="374">
        <v>304595.36112000002</v>
      </c>
      <c r="AB176" s="371">
        <v>0</v>
      </c>
      <c r="AC176" s="372">
        <v>0</v>
      </c>
      <c r="AD176" s="373">
        <v>0</v>
      </c>
      <c r="AE176" s="374">
        <v>0</v>
      </c>
      <c r="AF176" s="374">
        <f t="shared" si="44"/>
        <v>9.73610165221689E-2</v>
      </c>
      <c r="AG176" s="374">
        <f t="shared" si="45"/>
        <v>0</v>
      </c>
      <c r="AH176" s="374">
        <f t="shared" si="46"/>
        <v>0.90263898347783111</v>
      </c>
      <c r="AI176" s="374">
        <f t="shared" si="47"/>
        <v>0</v>
      </c>
      <c r="AJ176" s="375">
        <v>64395222.039389402</v>
      </c>
      <c r="AK176" s="376">
        <v>2227.75812</v>
      </c>
      <c r="AL176" s="377">
        <v>2227.75812</v>
      </c>
      <c r="AM176" s="373">
        <v>13475.69759430032</v>
      </c>
      <c r="AN176" s="374">
        <v>30020594.738367002</v>
      </c>
      <c r="AO176" s="378">
        <v>173.42304000000001</v>
      </c>
      <c r="AP176" s="379">
        <v>173.42304000000001</v>
      </c>
      <c r="AQ176" s="373">
        <v>15852.511000745921</v>
      </c>
      <c r="AR176" s="374">
        <v>2749190.6493827999</v>
      </c>
      <c r="AS176" s="374">
        <f t="shared" si="40"/>
        <v>0.93387559557209598</v>
      </c>
      <c r="AT176" s="374">
        <f t="shared" si="54"/>
        <v>161.95554476592343</v>
      </c>
      <c r="AU176" s="374">
        <f t="shared" si="41"/>
        <v>6.6124404427903891E-2</v>
      </c>
      <c r="AV176" s="374">
        <f t="shared" si="55"/>
        <v>11.467495234076555</v>
      </c>
      <c r="AW176" s="380">
        <v>82.551719999999989</v>
      </c>
      <c r="AX176" s="381">
        <v>82.551719999999989</v>
      </c>
      <c r="AY176" s="373">
        <v>11832.38543218724</v>
      </c>
      <c r="AZ176" s="374">
        <v>976783.76912999991</v>
      </c>
      <c r="BA176" s="378">
        <v>73.956360000000373</v>
      </c>
      <c r="BB176" s="379">
        <v>73.956360000000373</v>
      </c>
      <c r="BC176" s="373">
        <v>8998.7480690341799</v>
      </c>
      <c r="BD176" s="374">
        <v>665514.65174280002</v>
      </c>
      <c r="BE176" s="374">
        <f t="shared" si="48"/>
        <v>0.49831655058883212</v>
      </c>
      <c r="BF176" s="374">
        <f t="shared" si="49"/>
        <v>36.853678209306068</v>
      </c>
      <c r="BG176" s="374">
        <f t="shared" si="50"/>
        <v>0</v>
      </c>
      <c r="BH176" s="374">
        <f t="shared" si="51"/>
        <v>0</v>
      </c>
      <c r="BI176" s="374">
        <f t="shared" si="52"/>
        <v>0.50168344941116783</v>
      </c>
      <c r="BJ176" s="374">
        <f t="shared" si="53"/>
        <v>37.102681790694305</v>
      </c>
      <c r="BK176" s="375">
        <v>34412083.808622606</v>
      </c>
      <c r="BL176" s="382">
        <v>98807305.848012</v>
      </c>
      <c r="BM176" s="383">
        <v>0.6</v>
      </c>
      <c r="BN176" s="382">
        <v>59284383.508807197</v>
      </c>
      <c r="BO176" s="395"/>
      <c r="BP176" s="395"/>
      <c r="BS176" s="408">
        <v>11211</v>
      </c>
      <c r="BT176" s="400" t="s">
        <v>1504</v>
      </c>
      <c r="BU176" s="400">
        <v>0.86958769636781486</v>
      </c>
      <c r="BV176" s="400">
        <v>0.13041230363218517</v>
      </c>
      <c r="BW176" s="400">
        <v>9.73610165221689E-2</v>
      </c>
      <c r="BX176" s="400">
        <v>0.90263898347783111</v>
      </c>
      <c r="BY176" s="407">
        <v>11211</v>
      </c>
      <c r="BZ176" s="406" t="s">
        <v>1504</v>
      </c>
      <c r="CA176" s="406">
        <v>0.93387559557209598</v>
      </c>
      <c r="CB176" s="406">
        <v>6.6124404427903891E-2</v>
      </c>
      <c r="CC176" s="406">
        <v>0.49831655058883212</v>
      </c>
      <c r="CD176" s="406">
        <v>0</v>
      </c>
      <c r="CE176" s="406">
        <v>0.50168344941116783</v>
      </c>
    </row>
    <row r="177" spans="1:83" x14ac:dyDescent="0.35">
      <c r="A177" s="365">
        <v>3</v>
      </c>
      <c r="B177" s="366" t="s">
        <v>1270</v>
      </c>
      <c r="C177" s="411">
        <v>11212</v>
      </c>
      <c r="D177" s="367" t="s">
        <v>1505</v>
      </c>
      <c r="E177" s="368" t="s">
        <v>2438</v>
      </c>
      <c r="F177" s="369">
        <v>10</v>
      </c>
      <c r="G177" s="370" t="s">
        <v>6308</v>
      </c>
      <c r="H177" s="371">
        <v>135829.19999999998</v>
      </c>
      <c r="I177" s="372">
        <v>135829.19999999998</v>
      </c>
      <c r="J177" s="373">
        <v>398.83805364176919</v>
      </c>
      <c r="K177" s="374">
        <v>54173853.755718589</v>
      </c>
      <c r="L177" s="371">
        <v>7255.2</v>
      </c>
      <c r="M177" s="372">
        <v>7255.2</v>
      </c>
      <c r="N177" s="373">
        <v>1046.7906076600232</v>
      </c>
      <c r="O177" s="374">
        <v>7594675.2166949995</v>
      </c>
      <c r="P177" s="374">
        <f t="shared" si="38"/>
        <v>0.88122586750555632</v>
      </c>
      <c r="Q177" s="402">
        <f t="shared" si="42"/>
        <v>6393.4699139263121</v>
      </c>
      <c r="R177" s="374">
        <f t="shared" si="39"/>
        <v>0.11877413249444373</v>
      </c>
      <c r="S177" s="401">
        <f t="shared" si="43"/>
        <v>861.73008607368808</v>
      </c>
      <c r="T177" s="371">
        <v>19412.399999999998</v>
      </c>
      <c r="U177" s="372">
        <v>19412.399999999998</v>
      </c>
      <c r="V177" s="373">
        <v>143.11647465228413</v>
      </c>
      <c r="W177" s="374">
        <v>2778234.2525400002</v>
      </c>
      <c r="X177" s="371">
        <v>6697.2</v>
      </c>
      <c r="Y177" s="372">
        <v>6697.2</v>
      </c>
      <c r="Z177" s="373">
        <v>36.873322952875832</v>
      </c>
      <c r="AA177" s="374">
        <v>246948.01848</v>
      </c>
      <c r="AB177" s="371">
        <v>8436</v>
      </c>
      <c r="AC177" s="372">
        <v>8436</v>
      </c>
      <c r="AD177" s="373">
        <v>475.18660887048361</v>
      </c>
      <c r="AE177" s="374">
        <v>4008674.2324313996</v>
      </c>
      <c r="AF177" s="374">
        <f t="shared" si="44"/>
        <v>0</v>
      </c>
      <c r="AG177" s="374">
        <f t="shared" si="45"/>
        <v>0</v>
      </c>
      <c r="AH177" s="374">
        <f t="shared" si="46"/>
        <v>1</v>
      </c>
      <c r="AI177" s="374">
        <f t="shared" si="47"/>
        <v>8436</v>
      </c>
      <c r="AJ177" s="375">
        <v>68802385.475864992</v>
      </c>
      <c r="AK177" s="376">
        <v>5065.3919999999998</v>
      </c>
      <c r="AL177" s="377">
        <v>5065.3919999999998</v>
      </c>
      <c r="AM177" s="373">
        <v>6924.7557699589688</v>
      </c>
      <c r="AN177" s="374">
        <v>35076602.479103997</v>
      </c>
      <c r="AO177" s="378">
        <v>343.52399999999994</v>
      </c>
      <c r="AP177" s="379">
        <v>343.52399999999994</v>
      </c>
      <c r="AQ177" s="373">
        <v>11945.261041062633</v>
      </c>
      <c r="AR177" s="374">
        <v>4103483.8538699993</v>
      </c>
      <c r="AS177" s="374">
        <f t="shared" si="40"/>
        <v>0.88380685356289812</v>
      </c>
      <c r="AT177" s="374">
        <f t="shared" si="54"/>
        <v>303.60886556334094</v>
      </c>
      <c r="AU177" s="374">
        <f t="shared" si="41"/>
        <v>0.11619314643710187</v>
      </c>
      <c r="AV177" s="374">
        <f t="shared" si="55"/>
        <v>39.915134436658974</v>
      </c>
      <c r="AW177" s="380">
        <v>176.232</v>
      </c>
      <c r="AX177" s="381">
        <v>176.232</v>
      </c>
      <c r="AY177" s="373">
        <v>7919.4909919310894</v>
      </c>
      <c r="AZ177" s="374">
        <v>1395667.7364899998</v>
      </c>
      <c r="BA177" s="378">
        <v>256.38000000000079</v>
      </c>
      <c r="BB177" s="379">
        <v>256.38000000000079</v>
      </c>
      <c r="BC177" s="373">
        <v>14541.686440498435</v>
      </c>
      <c r="BD177" s="374">
        <v>3728197.5696150004</v>
      </c>
      <c r="BE177" s="374">
        <f t="shared" si="48"/>
        <v>2.9492486534764918E-2</v>
      </c>
      <c r="BF177" s="374">
        <f t="shared" si="49"/>
        <v>7.5612836977830531</v>
      </c>
      <c r="BG177" s="374">
        <f t="shared" si="50"/>
        <v>1.8361009110464638E-2</v>
      </c>
      <c r="BH177" s="374">
        <f t="shared" si="51"/>
        <v>4.7073955157409388</v>
      </c>
      <c r="BI177" s="374">
        <f t="shared" si="52"/>
        <v>0.95214650435477044</v>
      </c>
      <c r="BJ177" s="374">
        <f t="shared" si="53"/>
        <v>244.1113207864768</v>
      </c>
      <c r="BK177" s="375">
        <v>44303951.63907899</v>
      </c>
      <c r="BL177" s="382">
        <v>113106337.11494398</v>
      </c>
      <c r="BM177" s="383">
        <v>0.56000000000000005</v>
      </c>
      <c r="BN177" s="382">
        <v>63339548.784368634</v>
      </c>
      <c r="BO177" s="395"/>
      <c r="BP177" s="395"/>
      <c r="BS177" s="408">
        <v>11212</v>
      </c>
      <c r="BT177" s="400" t="s">
        <v>1505</v>
      </c>
      <c r="BU177" s="400">
        <v>0.88122586750555632</v>
      </c>
      <c r="BV177" s="400">
        <v>0.11877413249444373</v>
      </c>
      <c r="BW177" s="400">
        <v>0</v>
      </c>
      <c r="BX177" s="400">
        <v>1</v>
      </c>
      <c r="BY177" s="407">
        <v>11212</v>
      </c>
      <c r="BZ177" s="406" t="s">
        <v>1505</v>
      </c>
      <c r="CA177" s="406">
        <v>0.88380685356289812</v>
      </c>
      <c r="CB177" s="406">
        <v>0.11619314643710187</v>
      </c>
      <c r="CC177" s="406">
        <v>2.9492486534764918E-2</v>
      </c>
      <c r="CD177" s="406">
        <v>1.8361009110464638E-2</v>
      </c>
      <c r="CE177" s="406">
        <v>0.95214650435477044</v>
      </c>
    </row>
    <row r="178" spans="1:83" x14ac:dyDescent="0.35">
      <c r="A178" s="365">
        <v>3</v>
      </c>
      <c r="B178" s="366" t="s">
        <v>1270</v>
      </c>
      <c r="C178" s="411">
        <v>11213</v>
      </c>
      <c r="D178" s="367" t="s">
        <v>1506</v>
      </c>
      <c r="E178" s="368" t="s">
        <v>2438</v>
      </c>
      <c r="F178" s="369">
        <v>5</v>
      </c>
      <c r="G178" s="370" t="s">
        <v>2469</v>
      </c>
      <c r="H178" s="371">
        <v>71397.599999999991</v>
      </c>
      <c r="I178" s="372">
        <v>71397.599999999991</v>
      </c>
      <c r="J178" s="373">
        <v>434.02903980273283</v>
      </c>
      <c r="K178" s="374">
        <v>30988631.772219595</v>
      </c>
      <c r="L178" s="371">
        <v>16497.599999999999</v>
      </c>
      <c r="M178" s="372">
        <v>16497.599999999999</v>
      </c>
      <c r="N178" s="373">
        <v>393.1272072660023</v>
      </c>
      <c r="O178" s="374">
        <v>6485655.4145915993</v>
      </c>
      <c r="P178" s="374">
        <f t="shared" si="38"/>
        <v>0.90087280174898354</v>
      </c>
      <c r="Q178" s="402">
        <f t="shared" si="42"/>
        <v>14862.23913413403</v>
      </c>
      <c r="R178" s="374">
        <f t="shared" si="39"/>
        <v>9.9127198251016485E-2</v>
      </c>
      <c r="S178" s="401">
        <f t="shared" si="43"/>
        <v>1635.3608658659693</v>
      </c>
      <c r="T178" s="371">
        <v>12778.8</v>
      </c>
      <c r="U178" s="372">
        <v>12778.8</v>
      </c>
      <c r="V178" s="373">
        <v>110.98946566006197</v>
      </c>
      <c r="W178" s="374">
        <v>1418312.1837767998</v>
      </c>
      <c r="X178" s="371">
        <v>434.4</v>
      </c>
      <c r="Y178" s="372">
        <v>434.4</v>
      </c>
      <c r="Z178" s="373">
        <v>492.79283494475135</v>
      </c>
      <c r="AA178" s="374">
        <v>214069.20749999996</v>
      </c>
      <c r="AB178" s="371">
        <v>1568.3999999999999</v>
      </c>
      <c r="AC178" s="372">
        <v>1568.3999999999999</v>
      </c>
      <c r="AD178" s="373">
        <v>1320.1884047983931</v>
      </c>
      <c r="AE178" s="374">
        <v>2070583.4940857994</v>
      </c>
      <c r="AF178" s="374">
        <f t="shared" si="44"/>
        <v>0</v>
      </c>
      <c r="AG178" s="374">
        <f t="shared" si="45"/>
        <v>0</v>
      </c>
      <c r="AH178" s="374">
        <f t="shared" si="46"/>
        <v>1</v>
      </c>
      <c r="AI178" s="374">
        <f t="shared" si="47"/>
        <v>1568.3999999999999</v>
      </c>
      <c r="AJ178" s="375">
        <v>41177252.072173797</v>
      </c>
      <c r="AK178" s="376">
        <v>1204.2924</v>
      </c>
      <c r="AL178" s="377">
        <v>1204.2924</v>
      </c>
      <c r="AM178" s="373">
        <v>12191.650524216875</v>
      </c>
      <c r="AN178" s="374">
        <v>14682312.069770399</v>
      </c>
      <c r="AO178" s="378">
        <v>83.798399999999987</v>
      </c>
      <c r="AP178" s="379">
        <v>83.798399999999987</v>
      </c>
      <c r="AQ178" s="373">
        <v>18288.152420451945</v>
      </c>
      <c r="AR178" s="374">
        <v>1532517.91179</v>
      </c>
      <c r="AS178" s="374">
        <f t="shared" si="40"/>
        <v>0.917135533720012</v>
      </c>
      <c r="AT178" s="374">
        <f t="shared" si="54"/>
        <v>76.854490308883044</v>
      </c>
      <c r="AU178" s="374">
        <f t="shared" si="41"/>
        <v>8.2864466279987947E-2</v>
      </c>
      <c r="AV178" s="374">
        <f t="shared" si="55"/>
        <v>6.9439096911169411</v>
      </c>
      <c r="AW178" s="380">
        <v>55.379999999999995</v>
      </c>
      <c r="AX178" s="381">
        <v>55.379999999999995</v>
      </c>
      <c r="AY178" s="373">
        <v>12603.650115384617</v>
      </c>
      <c r="AZ178" s="374">
        <v>697990.14338999998</v>
      </c>
      <c r="BA178" s="378">
        <v>33.219599999999822</v>
      </c>
      <c r="BB178" s="379">
        <v>33.219599999999822</v>
      </c>
      <c r="BC178" s="373">
        <v>25433.739214500012</v>
      </c>
      <c r="BD178" s="374">
        <v>844898.64321000013</v>
      </c>
      <c r="BE178" s="374">
        <f t="shared" si="48"/>
        <v>5.7465909497184692E-2</v>
      </c>
      <c r="BF178" s="374">
        <f t="shared" si="49"/>
        <v>1.9089945271326663</v>
      </c>
      <c r="BG178" s="374">
        <f t="shared" si="50"/>
        <v>0</v>
      </c>
      <c r="BH178" s="374">
        <f t="shared" si="51"/>
        <v>0</v>
      </c>
      <c r="BI178" s="374">
        <f t="shared" si="52"/>
        <v>0.94253409050281534</v>
      </c>
      <c r="BJ178" s="374">
        <f t="shared" si="53"/>
        <v>31.310605472867156</v>
      </c>
      <c r="BK178" s="375">
        <v>17757718.768160403</v>
      </c>
      <c r="BL178" s="382">
        <v>58934970.840334199</v>
      </c>
      <c r="BM178" s="383">
        <v>0.49</v>
      </c>
      <c r="BN178" s="382">
        <v>28878135.711763758</v>
      </c>
      <c r="BO178" s="395"/>
      <c r="BP178" s="395"/>
      <c r="BS178" s="408">
        <v>11213</v>
      </c>
      <c r="BT178" s="400" t="s">
        <v>1506</v>
      </c>
      <c r="BU178" s="400">
        <v>0.90087280174898354</v>
      </c>
      <c r="BV178" s="400">
        <v>9.9127198251016485E-2</v>
      </c>
      <c r="BW178" s="400">
        <v>0</v>
      </c>
      <c r="BX178" s="400">
        <v>1</v>
      </c>
      <c r="BY178" s="407">
        <v>11213</v>
      </c>
      <c r="BZ178" s="406" t="s">
        <v>1506</v>
      </c>
      <c r="CA178" s="406">
        <v>0.917135533720012</v>
      </c>
      <c r="CB178" s="406">
        <v>8.2864466279987947E-2</v>
      </c>
      <c r="CC178" s="406">
        <v>5.7465909497184692E-2</v>
      </c>
      <c r="CD178" s="406">
        <v>0</v>
      </c>
      <c r="CE178" s="406">
        <v>0.94253409050281534</v>
      </c>
    </row>
    <row r="179" spans="1:83" x14ac:dyDescent="0.35">
      <c r="A179" s="365">
        <v>3</v>
      </c>
      <c r="B179" s="366" t="s">
        <v>1270</v>
      </c>
      <c r="C179" s="411">
        <v>11214</v>
      </c>
      <c r="D179" s="367" t="s">
        <v>1507</v>
      </c>
      <c r="E179" s="368" t="s">
        <v>2438</v>
      </c>
      <c r="F179" s="369">
        <v>13</v>
      </c>
      <c r="G179" s="370" t="s">
        <v>6309</v>
      </c>
      <c r="H179" s="371">
        <v>164829.6</v>
      </c>
      <c r="I179" s="372">
        <v>164829.6</v>
      </c>
      <c r="J179" s="373">
        <v>456.15860880491852</v>
      </c>
      <c r="K179" s="374">
        <v>75188441.025871202</v>
      </c>
      <c r="L179" s="371">
        <v>157.19999999999999</v>
      </c>
      <c r="M179" s="372">
        <v>157.19999999999999</v>
      </c>
      <c r="N179" s="373">
        <v>78387.478143893139</v>
      </c>
      <c r="O179" s="374">
        <v>12322511.56422</v>
      </c>
      <c r="P179" s="374">
        <f t="shared" si="38"/>
        <v>0.90563833013504647</v>
      </c>
      <c r="Q179" s="402">
        <f t="shared" si="42"/>
        <v>142.3663454972293</v>
      </c>
      <c r="R179" s="374">
        <f t="shared" si="39"/>
        <v>9.4361669864953548E-2</v>
      </c>
      <c r="S179" s="401">
        <f t="shared" si="43"/>
        <v>14.833654502770697</v>
      </c>
      <c r="T179" s="371">
        <v>39562.799999999996</v>
      </c>
      <c r="U179" s="372">
        <v>39562.799999999996</v>
      </c>
      <c r="V179" s="373">
        <v>151.02798225150897</v>
      </c>
      <c r="W179" s="374">
        <v>5975089.8562199986</v>
      </c>
      <c r="X179" s="371">
        <v>8278.7999999999993</v>
      </c>
      <c r="Y179" s="372">
        <v>8278.7999999999993</v>
      </c>
      <c r="Z179" s="373">
        <v>30.126222003188868</v>
      </c>
      <c r="AA179" s="374">
        <v>249408.96671999997</v>
      </c>
      <c r="AB179" s="371">
        <v>14152.8</v>
      </c>
      <c r="AC179" s="372">
        <v>14152.8</v>
      </c>
      <c r="AD179" s="373">
        <v>622.24399719704934</v>
      </c>
      <c r="AE179" s="374">
        <v>8806494.8435303997</v>
      </c>
      <c r="AF179" s="374">
        <f t="shared" si="44"/>
        <v>2.6642663871241277E-4</v>
      </c>
      <c r="AG179" s="374">
        <f t="shared" si="45"/>
        <v>3.7706829323690352</v>
      </c>
      <c r="AH179" s="374">
        <f t="shared" si="46"/>
        <v>0.99973357336128754</v>
      </c>
      <c r="AI179" s="374">
        <f t="shared" si="47"/>
        <v>14149.02931706763</v>
      </c>
      <c r="AJ179" s="375">
        <v>102541946.25656159</v>
      </c>
      <c r="AK179" s="376">
        <v>5307.96</v>
      </c>
      <c r="AL179" s="377">
        <v>5307.96</v>
      </c>
      <c r="AM179" s="373">
        <v>8769.2293637075254</v>
      </c>
      <c r="AN179" s="374">
        <v>46546718.693384998</v>
      </c>
      <c r="AO179" s="378">
        <v>444.61199999999997</v>
      </c>
      <c r="AP179" s="379">
        <v>444.61199999999997</v>
      </c>
      <c r="AQ179" s="373">
        <v>20694.347639808642</v>
      </c>
      <c r="AR179" s="374">
        <v>9200955.2928305995</v>
      </c>
      <c r="AS179" s="374">
        <f t="shared" si="40"/>
        <v>0.79434615778646211</v>
      </c>
      <c r="AT179" s="374">
        <f t="shared" si="54"/>
        <v>353.17583390575447</v>
      </c>
      <c r="AU179" s="374">
        <f t="shared" si="41"/>
        <v>0.20565384221353783</v>
      </c>
      <c r="AV179" s="374">
        <f t="shared" si="55"/>
        <v>91.436166094245479</v>
      </c>
      <c r="AW179" s="380">
        <v>210.86519999999999</v>
      </c>
      <c r="AX179" s="381">
        <v>210.86519999999999</v>
      </c>
      <c r="AY179" s="373">
        <v>9685.47372795511</v>
      </c>
      <c r="AZ179" s="374">
        <v>2042329.3547399996</v>
      </c>
      <c r="BA179" s="378">
        <v>155.96820000000088</v>
      </c>
      <c r="BB179" s="379">
        <v>155.96820000000088</v>
      </c>
      <c r="BC179" s="373">
        <v>10687.569706036171</v>
      </c>
      <c r="BD179" s="374">
        <v>1666921.0094250001</v>
      </c>
      <c r="BE179" s="374">
        <f t="shared" si="48"/>
        <v>0.45982846372912878</v>
      </c>
      <c r="BF179" s="374">
        <f t="shared" si="49"/>
        <v>71.718617796597911</v>
      </c>
      <c r="BG179" s="374">
        <f t="shared" si="50"/>
        <v>2.1937896747969729E-3</v>
      </c>
      <c r="BH179" s="374">
        <f t="shared" si="51"/>
        <v>0.34216142675667116</v>
      </c>
      <c r="BI179" s="374">
        <f t="shared" si="52"/>
        <v>0.53797774659607422</v>
      </c>
      <c r="BJ179" s="374">
        <f t="shared" si="53"/>
        <v>83.907420776646291</v>
      </c>
      <c r="BK179" s="375">
        <v>59456924.350380599</v>
      </c>
      <c r="BL179" s="382">
        <v>161998870.60694218</v>
      </c>
      <c r="BM179" s="383">
        <v>0.51</v>
      </c>
      <c r="BN179" s="382">
        <v>82619424.009540513</v>
      </c>
      <c r="BO179" s="395"/>
      <c r="BP179" s="395"/>
      <c r="BS179" s="408">
        <v>11214</v>
      </c>
      <c r="BT179" s="400" t="s">
        <v>1507</v>
      </c>
      <c r="BU179" s="400">
        <v>0.90563833013504647</v>
      </c>
      <c r="BV179" s="400">
        <v>9.4361669864953548E-2</v>
      </c>
      <c r="BW179" s="400">
        <v>2.6642663871241277E-4</v>
      </c>
      <c r="BX179" s="400">
        <v>0.99973357336128754</v>
      </c>
      <c r="BY179" s="407">
        <v>11214</v>
      </c>
      <c r="BZ179" s="406" t="s">
        <v>1507</v>
      </c>
      <c r="CA179" s="406">
        <v>0.79434615778646211</v>
      </c>
      <c r="CB179" s="406">
        <v>0.20565384221353783</v>
      </c>
      <c r="CC179" s="406">
        <v>0.45982846372912878</v>
      </c>
      <c r="CD179" s="406">
        <v>2.1937896747969729E-3</v>
      </c>
      <c r="CE179" s="406">
        <v>0.53797774659607422</v>
      </c>
    </row>
    <row r="180" spans="1:83" x14ac:dyDescent="0.35">
      <c r="A180" s="365">
        <v>3</v>
      </c>
      <c r="B180" s="366" t="s">
        <v>1270</v>
      </c>
      <c r="C180" s="411">
        <v>11215</v>
      </c>
      <c r="D180" s="367" t="s">
        <v>1508</v>
      </c>
      <c r="E180" s="368" t="s">
        <v>2438</v>
      </c>
      <c r="F180" s="369">
        <v>10</v>
      </c>
      <c r="G180" s="370" t="s">
        <v>6308</v>
      </c>
      <c r="H180" s="371">
        <v>99440.4</v>
      </c>
      <c r="I180" s="372">
        <v>99440.4</v>
      </c>
      <c r="J180" s="373">
        <v>481.66849552632527</v>
      </c>
      <c r="K180" s="374">
        <v>47897307.862535991</v>
      </c>
      <c r="L180" s="371">
        <v>13810.8</v>
      </c>
      <c r="M180" s="372">
        <v>13810.8</v>
      </c>
      <c r="N180" s="373">
        <v>550.42047182639669</v>
      </c>
      <c r="O180" s="374">
        <v>7601747.0522999987</v>
      </c>
      <c r="P180" s="374">
        <f t="shared" si="38"/>
        <v>0.87479638864042031</v>
      </c>
      <c r="Q180" s="402">
        <f t="shared" si="42"/>
        <v>12081.637964235117</v>
      </c>
      <c r="R180" s="374">
        <f t="shared" si="39"/>
        <v>0.12520361135957972</v>
      </c>
      <c r="S180" s="401">
        <f t="shared" si="43"/>
        <v>1729.1620357648835</v>
      </c>
      <c r="T180" s="371">
        <v>5846.4</v>
      </c>
      <c r="U180" s="372">
        <v>5846.4</v>
      </c>
      <c r="V180" s="373">
        <v>285.82648842877666</v>
      </c>
      <c r="W180" s="374">
        <v>1671055.9819499997</v>
      </c>
      <c r="X180" s="371">
        <v>7309.2</v>
      </c>
      <c r="Y180" s="372">
        <v>7309.2</v>
      </c>
      <c r="Z180" s="373">
        <v>13.494664258742407</v>
      </c>
      <c r="AA180" s="374">
        <v>98635.199999999997</v>
      </c>
      <c r="AB180" s="371">
        <v>372</v>
      </c>
      <c r="AC180" s="372">
        <v>372</v>
      </c>
      <c r="AD180" s="373">
        <v>6793.8590075000002</v>
      </c>
      <c r="AE180" s="374">
        <v>2527315.5507900002</v>
      </c>
      <c r="AF180" s="374">
        <f t="shared" si="44"/>
        <v>0</v>
      </c>
      <c r="AG180" s="374">
        <f t="shared" si="45"/>
        <v>0</v>
      </c>
      <c r="AH180" s="374">
        <f t="shared" si="46"/>
        <v>1</v>
      </c>
      <c r="AI180" s="374">
        <f t="shared" si="47"/>
        <v>372</v>
      </c>
      <c r="AJ180" s="375">
        <v>59796061.647575989</v>
      </c>
      <c r="AK180" s="376">
        <v>1960.2846</v>
      </c>
      <c r="AL180" s="377">
        <v>1960.2846</v>
      </c>
      <c r="AM180" s="373">
        <v>10925.305978866538</v>
      </c>
      <c r="AN180" s="374">
        <v>21416709.060659997</v>
      </c>
      <c r="AO180" s="378">
        <v>173.59559999999996</v>
      </c>
      <c r="AP180" s="379">
        <v>173.59559999999996</v>
      </c>
      <c r="AQ180" s="373">
        <v>13095.246171557344</v>
      </c>
      <c r="AR180" s="374">
        <v>2273277.1162991999</v>
      </c>
      <c r="AS180" s="374">
        <f t="shared" si="40"/>
        <v>0.81756194136403104</v>
      </c>
      <c r="AT180" s="374">
        <f t="shared" si="54"/>
        <v>141.92515574825376</v>
      </c>
      <c r="AU180" s="374">
        <f t="shared" si="41"/>
        <v>0.18243805863596901</v>
      </c>
      <c r="AV180" s="374">
        <f t="shared" si="55"/>
        <v>31.670444251746215</v>
      </c>
      <c r="AW180" s="380">
        <v>66.768359999999987</v>
      </c>
      <c r="AX180" s="381">
        <v>66.768359999999987</v>
      </c>
      <c r="AY180" s="373">
        <v>12768.601114659699</v>
      </c>
      <c r="AZ180" s="374">
        <v>852538.55591999996</v>
      </c>
      <c r="BA180" s="378">
        <v>91.31255999999992</v>
      </c>
      <c r="BB180" s="379">
        <v>91.31255999999992</v>
      </c>
      <c r="BC180" s="373">
        <v>13820.672777874162</v>
      </c>
      <c r="BD180" s="374">
        <v>1262001.0122700001</v>
      </c>
      <c r="BE180" s="374">
        <f t="shared" si="48"/>
        <v>1.6084871535473132E-2</v>
      </c>
      <c r="BF180" s="374">
        <f t="shared" si="49"/>
        <v>1.4687507971751812</v>
      </c>
      <c r="BG180" s="374">
        <f t="shared" si="50"/>
        <v>0</v>
      </c>
      <c r="BH180" s="374">
        <f t="shared" si="51"/>
        <v>0</v>
      </c>
      <c r="BI180" s="374">
        <f t="shared" si="52"/>
        <v>0.98391512846452689</v>
      </c>
      <c r="BJ180" s="374">
        <f t="shared" si="53"/>
        <v>89.843809202824744</v>
      </c>
      <c r="BK180" s="375">
        <v>25804525.745149199</v>
      </c>
      <c r="BL180" s="382">
        <v>85600587.392725185</v>
      </c>
      <c r="BM180" s="383">
        <v>0.56000000000000005</v>
      </c>
      <c r="BN180" s="382">
        <v>47936328.93992611</v>
      </c>
      <c r="BO180" s="395"/>
      <c r="BP180" s="395"/>
      <c r="BS180" s="408">
        <v>11215</v>
      </c>
      <c r="BT180" s="400" t="s">
        <v>1508</v>
      </c>
      <c r="BU180" s="400">
        <v>0.87479638864042031</v>
      </c>
      <c r="BV180" s="400">
        <v>0.12520361135957972</v>
      </c>
      <c r="BW180" s="400">
        <v>0</v>
      </c>
      <c r="BX180" s="400">
        <v>1</v>
      </c>
      <c r="BY180" s="407">
        <v>11215</v>
      </c>
      <c r="BZ180" s="406" t="s">
        <v>1508</v>
      </c>
      <c r="CA180" s="406">
        <v>0.81756194136403104</v>
      </c>
      <c r="CB180" s="406">
        <v>0.18243805863596901</v>
      </c>
      <c r="CC180" s="406">
        <v>1.6084871535473132E-2</v>
      </c>
      <c r="CD180" s="406">
        <v>0</v>
      </c>
      <c r="CE180" s="406">
        <v>0.98391512846452689</v>
      </c>
    </row>
    <row r="181" spans="1:83" x14ac:dyDescent="0.35">
      <c r="A181" s="365">
        <v>3</v>
      </c>
      <c r="B181" s="366" t="s">
        <v>1270</v>
      </c>
      <c r="C181" s="411">
        <v>11216</v>
      </c>
      <c r="D181" s="367" t="s">
        <v>1509</v>
      </c>
      <c r="E181" s="368" t="s">
        <v>2438</v>
      </c>
      <c r="F181" s="369">
        <v>6</v>
      </c>
      <c r="G181" s="370" t="s">
        <v>6307</v>
      </c>
      <c r="H181" s="371">
        <v>91465.2</v>
      </c>
      <c r="I181" s="372">
        <v>91465.2</v>
      </c>
      <c r="J181" s="373">
        <v>446.12572405072098</v>
      </c>
      <c r="K181" s="374">
        <v>40804978.575444005</v>
      </c>
      <c r="L181" s="371">
        <v>10232.4</v>
      </c>
      <c r="M181" s="372">
        <v>10232.4</v>
      </c>
      <c r="N181" s="373">
        <v>419.07802785534187</v>
      </c>
      <c r="O181" s="374">
        <v>4288174.0122269997</v>
      </c>
      <c r="P181" s="374">
        <f t="shared" si="38"/>
        <v>0.86413934957377392</v>
      </c>
      <c r="Q181" s="402">
        <f t="shared" si="42"/>
        <v>8842.2194805786839</v>
      </c>
      <c r="R181" s="374">
        <f t="shared" si="39"/>
        <v>0.13586065042622614</v>
      </c>
      <c r="S181" s="401">
        <f t="shared" si="43"/>
        <v>1390.1805194213164</v>
      </c>
      <c r="T181" s="371">
        <v>7838.4</v>
      </c>
      <c r="U181" s="372">
        <v>7838.4</v>
      </c>
      <c r="V181" s="373">
        <v>125.62558165186773</v>
      </c>
      <c r="W181" s="374">
        <v>984703.55922000005</v>
      </c>
      <c r="X181" s="371">
        <v>5280</v>
      </c>
      <c r="Y181" s="372">
        <v>5280</v>
      </c>
      <c r="Z181" s="373">
        <v>6.4903315965909094</v>
      </c>
      <c r="AA181" s="374">
        <v>34268.950830000002</v>
      </c>
      <c r="AB181" s="371">
        <v>1974</v>
      </c>
      <c r="AC181" s="372">
        <v>1974</v>
      </c>
      <c r="AD181" s="373">
        <v>1047.1959338373861</v>
      </c>
      <c r="AE181" s="374">
        <v>2067164.773395</v>
      </c>
      <c r="AF181" s="374">
        <f t="shared" si="44"/>
        <v>0</v>
      </c>
      <c r="AG181" s="374">
        <f t="shared" si="45"/>
        <v>0</v>
      </c>
      <c r="AH181" s="374">
        <f t="shared" si="46"/>
        <v>1</v>
      </c>
      <c r="AI181" s="374">
        <f t="shared" si="47"/>
        <v>1974</v>
      </c>
      <c r="AJ181" s="375">
        <v>48179289.871116005</v>
      </c>
      <c r="AK181" s="376">
        <v>2072.6327999999999</v>
      </c>
      <c r="AL181" s="377">
        <v>2072.6327999999999</v>
      </c>
      <c r="AM181" s="373">
        <v>9791.177768708958</v>
      </c>
      <c r="AN181" s="374">
        <v>20293516.194056999</v>
      </c>
      <c r="AO181" s="378">
        <v>146.86691999999996</v>
      </c>
      <c r="AP181" s="379">
        <v>146.86691999999996</v>
      </c>
      <c r="AQ181" s="373">
        <v>13305.191274284232</v>
      </c>
      <c r="AR181" s="374">
        <v>1954092.4624649999</v>
      </c>
      <c r="AS181" s="374">
        <f t="shared" si="40"/>
        <v>0.9055984279181446</v>
      </c>
      <c r="AT181" s="374">
        <f t="shared" si="54"/>
        <v>133.00245186517986</v>
      </c>
      <c r="AU181" s="374">
        <f t="shared" si="41"/>
        <v>9.4401572081855387E-2</v>
      </c>
      <c r="AV181" s="374">
        <f t="shared" si="55"/>
        <v>13.864468134820084</v>
      </c>
      <c r="AW181" s="380">
        <v>50.386800000000001</v>
      </c>
      <c r="AX181" s="381">
        <v>50.386800000000001</v>
      </c>
      <c r="AY181" s="373">
        <v>17084.437816975871</v>
      </c>
      <c r="AZ181" s="374">
        <v>860830.15139639983</v>
      </c>
      <c r="BA181" s="378">
        <v>59.810519999999983</v>
      </c>
      <c r="BB181" s="379">
        <v>59.810519999999983</v>
      </c>
      <c r="BC181" s="373">
        <v>14660.509965992609</v>
      </c>
      <c r="BD181" s="374">
        <v>876852.72453120002</v>
      </c>
      <c r="BE181" s="374">
        <f t="shared" si="48"/>
        <v>0.11832783246231551</v>
      </c>
      <c r="BF181" s="374">
        <f t="shared" si="49"/>
        <v>7.0772491900439691</v>
      </c>
      <c r="BG181" s="374">
        <f t="shared" si="50"/>
        <v>6.2598816703510543E-3</v>
      </c>
      <c r="BH181" s="374">
        <f t="shared" si="51"/>
        <v>0.37440677784216503</v>
      </c>
      <c r="BI181" s="374">
        <f t="shared" si="52"/>
        <v>0.87541228586733344</v>
      </c>
      <c r="BJ181" s="374">
        <f t="shared" si="53"/>
        <v>52.35886403211385</v>
      </c>
      <c r="BK181" s="375">
        <v>23985291.532449599</v>
      </c>
      <c r="BL181" s="382">
        <v>72164581.403565601</v>
      </c>
      <c r="BM181" s="383">
        <v>0.6</v>
      </c>
      <c r="BN181" s="382">
        <v>43298748.842139356</v>
      </c>
      <c r="BO181" s="395"/>
      <c r="BP181" s="395"/>
      <c r="BS181" s="408">
        <v>11216</v>
      </c>
      <c r="BT181" s="400" t="s">
        <v>1509</v>
      </c>
      <c r="BU181" s="400">
        <v>0.86413934957377392</v>
      </c>
      <c r="BV181" s="400">
        <v>0.13586065042622614</v>
      </c>
      <c r="BW181" s="400">
        <v>0</v>
      </c>
      <c r="BX181" s="400">
        <v>1</v>
      </c>
      <c r="BY181" s="407">
        <v>11216</v>
      </c>
      <c r="BZ181" s="406" t="s">
        <v>1509</v>
      </c>
      <c r="CA181" s="406">
        <v>0.9055984279181446</v>
      </c>
      <c r="CB181" s="406">
        <v>9.4401572081855387E-2</v>
      </c>
      <c r="CC181" s="406">
        <v>0.11832783246231551</v>
      </c>
      <c r="CD181" s="406">
        <v>6.2598816703510543E-3</v>
      </c>
      <c r="CE181" s="406">
        <v>0.87541228586733344</v>
      </c>
    </row>
    <row r="182" spans="1:83" x14ac:dyDescent="0.35">
      <c r="A182" s="365">
        <v>3</v>
      </c>
      <c r="B182" s="366" t="s">
        <v>1270</v>
      </c>
      <c r="C182" s="411">
        <v>11217</v>
      </c>
      <c r="D182" s="367" t="s">
        <v>1510</v>
      </c>
      <c r="E182" s="368" t="s">
        <v>2438</v>
      </c>
      <c r="F182" s="369">
        <v>6</v>
      </c>
      <c r="G182" s="370" t="s">
        <v>6307</v>
      </c>
      <c r="H182" s="371">
        <v>72588</v>
      </c>
      <c r="I182" s="372">
        <v>72588</v>
      </c>
      <c r="J182" s="373">
        <v>460.57419619829727</v>
      </c>
      <c r="K182" s="374">
        <v>33432159.753642004</v>
      </c>
      <c r="L182" s="371">
        <v>23242.799999999999</v>
      </c>
      <c r="M182" s="372">
        <v>23242.799999999999</v>
      </c>
      <c r="N182" s="373">
        <v>353.96564892999123</v>
      </c>
      <c r="O182" s="374">
        <v>8227152.7849500002</v>
      </c>
      <c r="P182" s="374">
        <f t="shared" si="38"/>
        <v>0.92268529255180642</v>
      </c>
      <c r="Q182" s="402">
        <f t="shared" si="42"/>
        <v>21445.789717723124</v>
      </c>
      <c r="R182" s="374">
        <f t="shared" si="39"/>
        <v>7.7314707448193534E-2</v>
      </c>
      <c r="S182" s="401">
        <f t="shared" si="43"/>
        <v>1797.0102822768727</v>
      </c>
      <c r="T182" s="371">
        <v>10252.799999999999</v>
      </c>
      <c r="U182" s="372">
        <v>10252.799999999999</v>
      </c>
      <c r="V182" s="373">
        <v>216.12078849016856</v>
      </c>
      <c r="W182" s="374">
        <v>2215843.2202320001</v>
      </c>
      <c r="X182" s="371">
        <v>7316.4</v>
      </c>
      <c r="Y182" s="372">
        <v>7316.4</v>
      </c>
      <c r="Z182" s="373">
        <v>11.840868336886993</v>
      </c>
      <c r="AA182" s="374">
        <v>86632.5291</v>
      </c>
      <c r="AB182" s="371">
        <v>672</v>
      </c>
      <c r="AC182" s="372">
        <v>672</v>
      </c>
      <c r="AD182" s="373">
        <v>3850.3404366517857</v>
      </c>
      <c r="AE182" s="374">
        <v>2587428.7734300001</v>
      </c>
      <c r="AF182" s="374">
        <f t="shared" si="44"/>
        <v>0</v>
      </c>
      <c r="AG182" s="374">
        <f t="shared" si="45"/>
        <v>0</v>
      </c>
      <c r="AH182" s="374">
        <f t="shared" si="46"/>
        <v>1</v>
      </c>
      <c r="AI182" s="374">
        <f t="shared" si="47"/>
        <v>672</v>
      </c>
      <c r="AJ182" s="375">
        <v>46549217.061354004</v>
      </c>
      <c r="AK182" s="376">
        <v>1458.3412799999999</v>
      </c>
      <c r="AL182" s="377">
        <v>1458.3412799999999</v>
      </c>
      <c r="AM182" s="373">
        <v>9992.4567892811756</v>
      </c>
      <c r="AN182" s="374">
        <v>14572412.224424999</v>
      </c>
      <c r="AO182" s="378">
        <v>146.81976</v>
      </c>
      <c r="AP182" s="379">
        <v>146.81976</v>
      </c>
      <c r="AQ182" s="373">
        <v>10537.293755588486</v>
      </c>
      <c r="AR182" s="374">
        <v>1547082.9402450002</v>
      </c>
      <c r="AS182" s="374">
        <f t="shared" si="40"/>
        <v>0.94091051363702383</v>
      </c>
      <c r="AT182" s="374">
        <f t="shared" si="54"/>
        <v>138.14425579366457</v>
      </c>
      <c r="AU182" s="374">
        <f t="shared" si="41"/>
        <v>5.9089486362976167E-2</v>
      </c>
      <c r="AV182" s="374">
        <f t="shared" si="55"/>
        <v>8.6755042063354342</v>
      </c>
      <c r="AW182" s="380">
        <v>81.368880000000004</v>
      </c>
      <c r="AX182" s="381">
        <v>81.368880000000004</v>
      </c>
      <c r="AY182" s="373">
        <v>7199.2292367794671</v>
      </c>
      <c r="AZ182" s="374">
        <v>585793.21986000007</v>
      </c>
      <c r="BA182" s="378">
        <v>50.110799999999863</v>
      </c>
      <c r="BB182" s="379">
        <v>50.110799999999863</v>
      </c>
      <c r="BC182" s="373">
        <v>7033.9937079432175</v>
      </c>
      <c r="BD182" s="374">
        <v>352479.05190000002</v>
      </c>
      <c r="BE182" s="374">
        <f t="shared" si="48"/>
        <v>0.30909281704181751</v>
      </c>
      <c r="BF182" s="374">
        <f t="shared" si="49"/>
        <v>15.488888336219066</v>
      </c>
      <c r="BG182" s="374">
        <f t="shared" si="50"/>
        <v>0</v>
      </c>
      <c r="BH182" s="374">
        <f t="shared" si="51"/>
        <v>0</v>
      </c>
      <c r="BI182" s="374">
        <f t="shared" si="52"/>
        <v>0.69090718295818243</v>
      </c>
      <c r="BJ182" s="374">
        <f t="shared" si="53"/>
        <v>34.621911663780793</v>
      </c>
      <c r="BK182" s="375">
        <v>17057767.43643</v>
      </c>
      <c r="BL182" s="382">
        <v>63606984.497784004</v>
      </c>
      <c r="BM182" s="383">
        <v>0.53</v>
      </c>
      <c r="BN182" s="382">
        <v>33711701.783825524</v>
      </c>
      <c r="BO182" s="395"/>
      <c r="BP182" s="395"/>
      <c r="BS182" s="408">
        <v>11217</v>
      </c>
      <c r="BT182" s="400" t="s">
        <v>1510</v>
      </c>
      <c r="BU182" s="400">
        <v>0.92268529255180642</v>
      </c>
      <c r="BV182" s="400">
        <v>7.7314707448193534E-2</v>
      </c>
      <c r="BW182" s="400">
        <v>0</v>
      </c>
      <c r="BX182" s="400">
        <v>1</v>
      </c>
      <c r="BY182" s="407">
        <v>11217</v>
      </c>
      <c r="BZ182" s="406" t="s">
        <v>1510</v>
      </c>
      <c r="CA182" s="406">
        <v>0.94091051363702383</v>
      </c>
      <c r="CB182" s="406">
        <v>5.9089486362976167E-2</v>
      </c>
      <c r="CC182" s="406">
        <v>0.30909281704181751</v>
      </c>
      <c r="CD182" s="406">
        <v>0</v>
      </c>
      <c r="CE182" s="406">
        <v>0.69090718295818243</v>
      </c>
    </row>
    <row r="183" spans="1:83" x14ac:dyDescent="0.35">
      <c r="A183" s="365">
        <v>3</v>
      </c>
      <c r="B183" s="366" t="s">
        <v>1270</v>
      </c>
      <c r="C183" s="411">
        <v>11218</v>
      </c>
      <c r="D183" s="367" t="s">
        <v>1511</v>
      </c>
      <c r="E183" s="368" t="s">
        <v>2438</v>
      </c>
      <c r="F183" s="369">
        <v>13</v>
      </c>
      <c r="G183" s="370" t="s">
        <v>6309</v>
      </c>
      <c r="H183" s="371">
        <v>148371.6</v>
      </c>
      <c r="I183" s="372">
        <v>148371.6</v>
      </c>
      <c r="J183" s="373">
        <v>466.92089422163809</v>
      </c>
      <c r="K183" s="374">
        <v>69277800.149095207</v>
      </c>
      <c r="L183" s="371">
        <v>33454.799999999996</v>
      </c>
      <c r="M183" s="372">
        <v>33454.799999999996</v>
      </c>
      <c r="N183" s="373">
        <v>376.15943240808497</v>
      </c>
      <c r="O183" s="374">
        <v>12584338.579326</v>
      </c>
      <c r="P183" s="374">
        <f t="shared" si="38"/>
        <v>0.8587082828109166</v>
      </c>
      <c r="Q183" s="402">
        <f t="shared" si="42"/>
        <v>28727.91385978265</v>
      </c>
      <c r="R183" s="374">
        <f t="shared" si="39"/>
        <v>0.14129171718908334</v>
      </c>
      <c r="S183" s="401">
        <f t="shared" si="43"/>
        <v>4726.8861402173452</v>
      </c>
      <c r="T183" s="371">
        <v>20374.8</v>
      </c>
      <c r="U183" s="372">
        <v>20374.8</v>
      </c>
      <c r="V183" s="373">
        <v>178.81210250853997</v>
      </c>
      <c r="W183" s="374">
        <v>3643260.8261910002</v>
      </c>
      <c r="X183" s="371">
        <v>2796</v>
      </c>
      <c r="Y183" s="372">
        <v>2796</v>
      </c>
      <c r="Z183" s="373">
        <v>92.18919477317597</v>
      </c>
      <c r="AA183" s="374">
        <v>257760.98858580002</v>
      </c>
      <c r="AB183" s="371">
        <v>0</v>
      </c>
      <c r="AC183" s="372">
        <v>0</v>
      </c>
      <c r="AD183" s="373">
        <v>0</v>
      </c>
      <c r="AE183" s="374">
        <v>0</v>
      </c>
      <c r="AF183" s="374">
        <f t="shared" si="44"/>
        <v>0</v>
      </c>
      <c r="AG183" s="374">
        <f t="shared" si="45"/>
        <v>0</v>
      </c>
      <c r="AH183" s="374">
        <f t="shared" si="46"/>
        <v>1</v>
      </c>
      <c r="AI183" s="374">
        <f t="shared" si="47"/>
        <v>0</v>
      </c>
      <c r="AJ183" s="375">
        <v>85763160.543198004</v>
      </c>
      <c r="AK183" s="376">
        <v>5332.4868000000006</v>
      </c>
      <c r="AL183" s="377">
        <v>5332.4868000000006</v>
      </c>
      <c r="AM183" s="373">
        <v>10554.839379634357</v>
      </c>
      <c r="AN183" s="374">
        <v>56283541.668020405</v>
      </c>
      <c r="AO183" s="378">
        <v>256.98791999999997</v>
      </c>
      <c r="AP183" s="379">
        <v>256.98791999999997</v>
      </c>
      <c r="AQ183" s="373">
        <v>16414.58408338104</v>
      </c>
      <c r="AR183" s="374">
        <v>4218349.8212531991</v>
      </c>
      <c r="AS183" s="374">
        <f t="shared" si="40"/>
        <v>0.90946587558583691</v>
      </c>
      <c r="AT183" s="374">
        <f t="shared" si="54"/>
        <v>233.721743677783</v>
      </c>
      <c r="AU183" s="374">
        <f t="shared" si="41"/>
        <v>9.0534124414163142E-2</v>
      </c>
      <c r="AV183" s="374">
        <f t="shared" si="55"/>
        <v>23.266176322217003</v>
      </c>
      <c r="AW183" s="380">
        <v>134.58059999999998</v>
      </c>
      <c r="AX183" s="381">
        <v>134.58059999999998</v>
      </c>
      <c r="AY183" s="373">
        <v>12171.7193302794</v>
      </c>
      <c r="AZ183" s="374">
        <v>1638077.2905005997</v>
      </c>
      <c r="BA183" s="378">
        <v>358.48175999999916</v>
      </c>
      <c r="BB183" s="379">
        <v>358.48175999999916</v>
      </c>
      <c r="BC183" s="373">
        <v>6764.4888315539556</v>
      </c>
      <c r="BD183" s="374">
        <v>2424945.8618357996</v>
      </c>
      <c r="BE183" s="374">
        <f t="shared" si="48"/>
        <v>5.8149485289961798E-2</v>
      </c>
      <c r="BF183" s="374">
        <f t="shared" si="49"/>
        <v>20.845529829839567</v>
      </c>
      <c r="BG183" s="374">
        <f t="shared" si="50"/>
        <v>1.6347401527403566E-2</v>
      </c>
      <c r="BH183" s="374">
        <f t="shared" si="51"/>
        <v>5.8602452709703048</v>
      </c>
      <c r="BI183" s="374">
        <f t="shared" si="52"/>
        <v>0.92550311318263467</v>
      </c>
      <c r="BJ183" s="374">
        <f t="shared" si="53"/>
        <v>331.77598489918933</v>
      </c>
      <c r="BK183" s="375">
        <v>64564914.641610004</v>
      </c>
      <c r="BL183" s="382">
        <v>150328075.18480802</v>
      </c>
      <c r="BM183" s="383">
        <v>0.52</v>
      </c>
      <c r="BN183" s="382">
        <v>78170599.096100166</v>
      </c>
      <c r="BO183" s="395"/>
      <c r="BP183" s="395"/>
      <c r="BS183" s="408">
        <v>11218</v>
      </c>
      <c r="BT183" s="400" t="s">
        <v>1511</v>
      </c>
      <c r="BU183" s="400">
        <v>0.8587082828109166</v>
      </c>
      <c r="BV183" s="400">
        <v>0.14129171718908334</v>
      </c>
      <c r="BW183" s="400">
        <v>0</v>
      </c>
      <c r="BX183" s="400">
        <v>1</v>
      </c>
      <c r="BY183" s="407">
        <v>11218</v>
      </c>
      <c r="BZ183" s="406" t="s">
        <v>1511</v>
      </c>
      <c r="CA183" s="406">
        <v>0.90946587558583691</v>
      </c>
      <c r="CB183" s="406">
        <v>9.0534124414163142E-2</v>
      </c>
      <c r="CC183" s="406">
        <v>5.8149485289961798E-2</v>
      </c>
      <c r="CD183" s="406">
        <v>1.6347401527403566E-2</v>
      </c>
      <c r="CE183" s="406">
        <v>0.92550311318263467</v>
      </c>
    </row>
    <row r="184" spans="1:83" x14ac:dyDescent="0.35">
      <c r="A184" s="365">
        <v>3</v>
      </c>
      <c r="B184" s="366" t="s">
        <v>1270</v>
      </c>
      <c r="C184" s="411">
        <v>11219</v>
      </c>
      <c r="D184" s="367" t="s">
        <v>1512</v>
      </c>
      <c r="E184" s="368" t="s">
        <v>2438</v>
      </c>
      <c r="F184" s="369">
        <v>6</v>
      </c>
      <c r="G184" s="370" t="s">
        <v>6307</v>
      </c>
      <c r="H184" s="371">
        <v>81301.2</v>
      </c>
      <c r="I184" s="372">
        <v>81301.2</v>
      </c>
      <c r="J184" s="373">
        <v>374.80964373967174</v>
      </c>
      <c r="K184" s="374">
        <v>30472473.8076078</v>
      </c>
      <c r="L184" s="371">
        <v>12696</v>
      </c>
      <c r="M184" s="372">
        <v>12696</v>
      </c>
      <c r="N184" s="373">
        <v>344.50131537802457</v>
      </c>
      <c r="O184" s="374">
        <v>4373788.7000393998</v>
      </c>
      <c r="P184" s="374">
        <f t="shared" si="38"/>
        <v>0.85918801070237982</v>
      </c>
      <c r="Q184" s="402">
        <f t="shared" si="42"/>
        <v>10908.250983877415</v>
      </c>
      <c r="R184" s="374">
        <f t="shared" si="39"/>
        <v>0.14081198929762018</v>
      </c>
      <c r="S184" s="401">
        <f t="shared" si="43"/>
        <v>1787.7490161225858</v>
      </c>
      <c r="T184" s="371">
        <v>14910</v>
      </c>
      <c r="U184" s="372">
        <v>14910</v>
      </c>
      <c r="V184" s="373">
        <v>184.11110982253521</v>
      </c>
      <c r="W184" s="374">
        <v>2745096.6474540001</v>
      </c>
      <c r="X184" s="371">
        <v>252</v>
      </c>
      <c r="Y184" s="372">
        <v>252</v>
      </c>
      <c r="Z184" s="373">
        <v>452.81384990476187</v>
      </c>
      <c r="AA184" s="374">
        <v>114109.09017599998</v>
      </c>
      <c r="AB184" s="371">
        <v>170.4</v>
      </c>
      <c r="AC184" s="372">
        <v>170.4</v>
      </c>
      <c r="AD184" s="373">
        <v>12643.415853362676</v>
      </c>
      <c r="AE184" s="374">
        <v>2154438.0614129999</v>
      </c>
      <c r="AF184" s="374">
        <f t="shared" si="44"/>
        <v>0</v>
      </c>
      <c r="AG184" s="374">
        <f t="shared" si="45"/>
        <v>0</v>
      </c>
      <c r="AH184" s="374">
        <f t="shared" si="46"/>
        <v>1</v>
      </c>
      <c r="AI184" s="374">
        <f t="shared" si="47"/>
        <v>170.4</v>
      </c>
      <c r="AJ184" s="375">
        <v>39859906.306690201</v>
      </c>
      <c r="AK184" s="376">
        <v>1321.8840000000002</v>
      </c>
      <c r="AL184" s="377">
        <v>1321.8840000000002</v>
      </c>
      <c r="AM184" s="373">
        <v>10593.476929729839</v>
      </c>
      <c r="AN184" s="374">
        <v>14003347.657779001</v>
      </c>
      <c r="AO184" s="378">
        <v>142.29599999999996</v>
      </c>
      <c r="AP184" s="379">
        <v>142.29599999999996</v>
      </c>
      <c r="AQ184" s="373">
        <v>10038.52684606173</v>
      </c>
      <c r="AR184" s="374">
        <v>1428442.2160871995</v>
      </c>
      <c r="AS184" s="374">
        <f t="shared" si="40"/>
        <v>0.90582840226573913</v>
      </c>
      <c r="AT184" s="374">
        <f t="shared" si="54"/>
        <v>128.89575832880558</v>
      </c>
      <c r="AU184" s="374">
        <f t="shared" si="41"/>
        <v>9.4171597734260926E-2</v>
      </c>
      <c r="AV184" s="374">
        <f t="shared" si="55"/>
        <v>13.40024167119439</v>
      </c>
      <c r="AW184" s="380">
        <v>66.744</v>
      </c>
      <c r="AX184" s="381">
        <v>66.744</v>
      </c>
      <c r="AY184" s="373">
        <v>8433.5486363718082</v>
      </c>
      <c r="AZ184" s="374">
        <v>562888.77018599992</v>
      </c>
      <c r="BA184" s="378">
        <v>6.6119999999997843</v>
      </c>
      <c r="BB184" s="379">
        <v>6.6119999999997843</v>
      </c>
      <c r="BC184" s="373">
        <v>213967.21770372748</v>
      </c>
      <c r="BD184" s="374">
        <v>1414751.243457</v>
      </c>
      <c r="BE184" s="374">
        <f t="shared" si="48"/>
        <v>6.3211399109625949E-2</v>
      </c>
      <c r="BF184" s="374">
        <f t="shared" si="49"/>
        <v>0.41795377091283314</v>
      </c>
      <c r="BG184" s="374">
        <f t="shared" si="50"/>
        <v>0</v>
      </c>
      <c r="BH184" s="374">
        <f t="shared" si="51"/>
        <v>0</v>
      </c>
      <c r="BI184" s="374">
        <f t="shared" si="52"/>
        <v>0.93678860089037408</v>
      </c>
      <c r="BJ184" s="374">
        <f t="shared" si="53"/>
        <v>6.1940462290869513</v>
      </c>
      <c r="BK184" s="375">
        <v>17409429.887509201</v>
      </c>
      <c r="BL184" s="382">
        <v>57269336.194199398</v>
      </c>
      <c r="BM184" s="383">
        <v>0.48</v>
      </c>
      <c r="BN184" s="382">
        <v>27489281.373215709</v>
      </c>
      <c r="BO184" s="395"/>
      <c r="BP184" s="395"/>
      <c r="BS184" s="408">
        <v>11219</v>
      </c>
      <c r="BT184" s="400" t="s">
        <v>1512</v>
      </c>
      <c r="BU184" s="400">
        <v>0.85918801070237982</v>
      </c>
      <c r="BV184" s="400">
        <v>0.14081198929762018</v>
      </c>
      <c r="BW184" s="400">
        <v>0</v>
      </c>
      <c r="BX184" s="400">
        <v>1</v>
      </c>
      <c r="BY184" s="407">
        <v>11219</v>
      </c>
      <c r="BZ184" s="406" t="s">
        <v>1512</v>
      </c>
      <c r="CA184" s="406">
        <v>0.90582840226573913</v>
      </c>
      <c r="CB184" s="406">
        <v>9.4171597734260926E-2</v>
      </c>
      <c r="CC184" s="406">
        <v>6.3211399109625949E-2</v>
      </c>
      <c r="CD184" s="406">
        <v>0</v>
      </c>
      <c r="CE184" s="406">
        <v>0.93678860089037408</v>
      </c>
    </row>
    <row r="185" spans="1:83" x14ac:dyDescent="0.35">
      <c r="A185" s="365">
        <v>3</v>
      </c>
      <c r="B185" s="366" t="s">
        <v>1270</v>
      </c>
      <c r="C185" s="411">
        <v>11220</v>
      </c>
      <c r="D185" s="367" t="s">
        <v>1513</v>
      </c>
      <c r="E185" s="368" t="s">
        <v>2438</v>
      </c>
      <c r="F185" s="369">
        <v>6</v>
      </c>
      <c r="G185" s="370" t="s">
        <v>6307</v>
      </c>
      <c r="H185" s="371">
        <v>69290.399999999994</v>
      </c>
      <c r="I185" s="372">
        <v>69290.399999999994</v>
      </c>
      <c r="J185" s="373">
        <v>518.00688319510925</v>
      </c>
      <c r="K185" s="374">
        <v>35892904.139342397</v>
      </c>
      <c r="L185" s="371">
        <v>4794</v>
      </c>
      <c r="M185" s="372">
        <v>4794</v>
      </c>
      <c r="N185" s="373">
        <v>435.57964768460573</v>
      </c>
      <c r="O185" s="374">
        <v>2088168.8309999998</v>
      </c>
      <c r="P185" s="374">
        <f t="shared" si="38"/>
        <v>0.9023489209695037</v>
      </c>
      <c r="Q185" s="402">
        <f t="shared" si="42"/>
        <v>4325.8607271278006</v>
      </c>
      <c r="R185" s="374">
        <f t="shared" si="39"/>
        <v>9.765107903049626E-2</v>
      </c>
      <c r="S185" s="401">
        <f t="shared" si="43"/>
        <v>468.13927287219906</v>
      </c>
      <c r="T185" s="371">
        <v>3524.4</v>
      </c>
      <c r="U185" s="372">
        <v>3524.4</v>
      </c>
      <c r="V185" s="373">
        <v>288.22683680626488</v>
      </c>
      <c r="W185" s="374">
        <v>1015826.66364</v>
      </c>
      <c r="X185" s="371">
        <v>2782.7999999999997</v>
      </c>
      <c r="Y185" s="372">
        <v>2782.7999999999997</v>
      </c>
      <c r="Z185" s="373">
        <v>25.78771013367831</v>
      </c>
      <c r="AA185" s="374">
        <v>71762.03976</v>
      </c>
      <c r="AB185" s="371">
        <v>0</v>
      </c>
      <c r="AC185" s="372">
        <v>0</v>
      </c>
      <c r="AD185" s="373">
        <v>0</v>
      </c>
      <c r="AE185" s="374">
        <v>0</v>
      </c>
      <c r="AF185" s="374">
        <f t="shared" si="44"/>
        <v>0</v>
      </c>
      <c r="AG185" s="374">
        <f t="shared" si="45"/>
        <v>0</v>
      </c>
      <c r="AH185" s="374">
        <f t="shared" si="46"/>
        <v>1</v>
      </c>
      <c r="AI185" s="374">
        <f t="shared" si="47"/>
        <v>0</v>
      </c>
      <c r="AJ185" s="375">
        <v>39068661.673742399</v>
      </c>
      <c r="AK185" s="376">
        <v>1381.0288799999998</v>
      </c>
      <c r="AL185" s="377">
        <v>1381.0288799999998</v>
      </c>
      <c r="AM185" s="373">
        <v>8809.7711273351524</v>
      </c>
      <c r="AN185" s="374">
        <v>12166548.353040002</v>
      </c>
      <c r="AO185" s="378">
        <v>67.811160000000001</v>
      </c>
      <c r="AP185" s="379">
        <v>67.811160000000001</v>
      </c>
      <c r="AQ185" s="373">
        <v>9238.7099335861531</v>
      </c>
      <c r="AR185" s="374">
        <v>626487.63749999995</v>
      </c>
      <c r="AS185" s="374">
        <f t="shared" si="40"/>
        <v>0.82248265682656829</v>
      </c>
      <c r="AT185" s="374">
        <f t="shared" si="54"/>
        <v>55.773503039291512</v>
      </c>
      <c r="AU185" s="374">
        <f t="shared" si="41"/>
        <v>0.17751734317343174</v>
      </c>
      <c r="AV185" s="374">
        <f t="shared" si="55"/>
        <v>12.037656960708487</v>
      </c>
      <c r="AW185" s="380">
        <v>40.836119999999994</v>
      </c>
      <c r="AX185" s="381">
        <v>40.836119999999994</v>
      </c>
      <c r="AY185" s="373">
        <v>7328.2361527001103</v>
      </c>
      <c r="AZ185" s="374">
        <v>299256.73092</v>
      </c>
      <c r="BA185" s="378">
        <v>38.524800000000177</v>
      </c>
      <c r="BB185" s="379">
        <v>38.524800000000177</v>
      </c>
      <c r="BC185" s="373">
        <v>8386.3397987789303</v>
      </c>
      <c r="BD185" s="374">
        <v>323082.06348000001</v>
      </c>
      <c r="BE185" s="374">
        <f t="shared" si="48"/>
        <v>6.7985284801673013E-2</v>
      </c>
      <c r="BF185" s="374">
        <f t="shared" si="49"/>
        <v>2.6191194999275047</v>
      </c>
      <c r="BG185" s="374">
        <f t="shared" si="50"/>
        <v>0</v>
      </c>
      <c r="BH185" s="374">
        <f t="shared" si="51"/>
        <v>0</v>
      </c>
      <c r="BI185" s="374">
        <f t="shared" si="52"/>
        <v>0.93201471519832702</v>
      </c>
      <c r="BJ185" s="374">
        <f t="shared" si="53"/>
        <v>35.90568050007267</v>
      </c>
      <c r="BK185" s="375">
        <v>13415374.784940001</v>
      </c>
      <c r="BL185" s="382">
        <v>52484036.458682403</v>
      </c>
      <c r="BM185" s="383">
        <v>0.71</v>
      </c>
      <c r="BN185" s="382">
        <v>37263665.885664508</v>
      </c>
      <c r="BO185" s="395"/>
      <c r="BP185" s="395"/>
      <c r="BS185" s="408">
        <v>11220</v>
      </c>
      <c r="BT185" s="400" t="s">
        <v>1513</v>
      </c>
      <c r="BU185" s="400">
        <v>0.9023489209695037</v>
      </c>
      <c r="BV185" s="400">
        <v>9.765107903049626E-2</v>
      </c>
      <c r="BW185" s="400">
        <v>0</v>
      </c>
      <c r="BX185" s="400">
        <v>1</v>
      </c>
      <c r="BY185" s="407">
        <v>11220</v>
      </c>
      <c r="BZ185" s="406" t="s">
        <v>1513</v>
      </c>
      <c r="CA185" s="406">
        <v>0.82248265682656829</v>
      </c>
      <c r="CB185" s="406">
        <v>0.17751734317343174</v>
      </c>
      <c r="CC185" s="406">
        <v>6.7985284801673013E-2</v>
      </c>
      <c r="CD185" s="406">
        <v>0</v>
      </c>
      <c r="CE185" s="406">
        <v>0.93201471519832702</v>
      </c>
    </row>
    <row r="186" spans="1:83" x14ac:dyDescent="0.35">
      <c r="A186" s="365">
        <v>3</v>
      </c>
      <c r="B186" s="366" t="s">
        <v>1270</v>
      </c>
      <c r="C186" s="411">
        <v>40749</v>
      </c>
      <c r="D186" s="367" t="s">
        <v>2221</v>
      </c>
      <c r="E186" s="368" t="s">
        <v>2438</v>
      </c>
      <c r="F186" s="369">
        <v>2</v>
      </c>
      <c r="G186" s="370" t="s">
        <v>2560</v>
      </c>
      <c r="H186" s="371">
        <v>50139.6</v>
      </c>
      <c r="I186" s="372">
        <v>50139.6</v>
      </c>
      <c r="J186" s="373">
        <v>414.9348943858746</v>
      </c>
      <c r="K186" s="374">
        <v>20804669.630549997</v>
      </c>
      <c r="L186" s="371">
        <v>2366.4</v>
      </c>
      <c r="M186" s="372">
        <v>2366.4</v>
      </c>
      <c r="N186" s="373">
        <v>420.96220818965514</v>
      </c>
      <c r="O186" s="374">
        <v>996164.96945999993</v>
      </c>
      <c r="P186" s="374">
        <f t="shared" si="38"/>
        <v>0.93484199074457985</v>
      </c>
      <c r="Q186" s="402">
        <f t="shared" si="42"/>
        <v>2212.2100868979737</v>
      </c>
      <c r="R186" s="374">
        <f t="shared" si="39"/>
        <v>6.5158009255420132E-2</v>
      </c>
      <c r="S186" s="401">
        <f t="shared" si="43"/>
        <v>154.1899131020262</v>
      </c>
      <c r="T186" s="371">
        <v>4503.5999999999995</v>
      </c>
      <c r="U186" s="372">
        <v>4503.5999999999995</v>
      </c>
      <c r="V186" s="373">
        <v>102.99139088729017</v>
      </c>
      <c r="W186" s="374">
        <v>463832.02799999993</v>
      </c>
      <c r="X186" s="371">
        <v>712.8</v>
      </c>
      <c r="Y186" s="372">
        <v>712.8</v>
      </c>
      <c r="Z186" s="373">
        <v>17.644810521885525</v>
      </c>
      <c r="AA186" s="374">
        <v>12577.220940000001</v>
      </c>
      <c r="AB186" s="371">
        <v>0</v>
      </c>
      <c r="AC186" s="372">
        <v>0</v>
      </c>
      <c r="AD186" s="373">
        <v>0</v>
      </c>
      <c r="AE186" s="374">
        <v>0</v>
      </c>
      <c r="AF186" s="374">
        <f t="shared" si="44"/>
        <v>2.1655374643715503E-2</v>
      </c>
      <c r="AG186" s="374">
        <f t="shared" si="45"/>
        <v>0</v>
      </c>
      <c r="AH186" s="374">
        <f t="shared" si="46"/>
        <v>0.97834462535628453</v>
      </c>
      <c r="AI186" s="374">
        <f t="shared" si="47"/>
        <v>0</v>
      </c>
      <c r="AJ186" s="375">
        <v>22277243.848949999</v>
      </c>
      <c r="AK186" s="376">
        <v>0</v>
      </c>
      <c r="AL186" s="377">
        <v>0</v>
      </c>
      <c r="AM186" s="373">
        <v>0</v>
      </c>
      <c r="AN186" s="374">
        <v>0</v>
      </c>
      <c r="AO186" s="378">
        <v>0</v>
      </c>
      <c r="AP186" s="379">
        <v>0</v>
      </c>
      <c r="AQ186" s="373">
        <v>0</v>
      </c>
      <c r="AR186" s="374">
        <v>0</v>
      </c>
      <c r="AS186" s="374">
        <f t="shared" si="40"/>
        <v>0</v>
      </c>
      <c r="AT186" s="374">
        <f t="shared" si="54"/>
        <v>0</v>
      </c>
      <c r="AU186" s="374">
        <f t="shared" si="41"/>
        <v>0</v>
      </c>
      <c r="AV186" s="374">
        <f t="shared" si="55"/>
        <v>0</v>
      </c>
      <c r="AW186" s="380">
        <v>0</v>
      </c>
      <c r="AX186" s="381">
        <v>0</v>
      </c>
      <c r="AY186" s="373">
        <v>0</v>
      </c>
      <c r="AZ186" s="374">
        <v>0</v>
      </c>
      <c r="BA186" s="378">
        <v>0</v>
      </c>
      <c r="BB186" s="379">
        <v>0</v>
      </c>
      <c r="BC186" s="373">
        <v>0</v>
      </c>
      <c r="BD186" s="374">
        <v>0</v>
      </c>
      <c r="BE186" s="374">
        <f t="shared" si="48"/>
        <v>0</v>
      </c>
      <c r="BF186" s="374">
        <f t="shared" si="49"/>
        <v>0</v>
      </c>
      <c r="BG186" s="374">
        <f t="shared" si="50"/>
        <v>0</v>
      </c>
      <c r="BH186" s="374">
        <f t="shared" si="51"/>
        <v>0</v>
      </c>
      <c r="BI186" s="374">
        <f t="shared" si="52"/>
        <v>0</v>
      </c>
      <c r="BJ186" s="374">
        <f t="shared" si="53"/>
        <v>0</v>
      </c>
      <c r="BK186" s="375">
        <v>0</v>
      </c>
      <c r="BL186" s="382">
        <v>22277243.848949999</v>
      </c>
      <c r="BM186" s="383">
        <v>0.83</v>
      </c>
      <c r="BN186" s="382">
        <v>18490112.394628499</v>
      </c>
      <c r="BO186" s="395"/>
      <c r="BP186" s="395"/>
      <c r="BS186" s="408">
        <v>40749</v>
      </c>
      <c r="BT186" s="400" t="s">
        <v>2221</v>
      </c>
      <c r="BU186" s="400">
        <v>0.93484199074457985</v>
      </c>
      <c r="BV186" s="400">
        <v>6.5158009255420132E-2</v>
      </c>
      <c r="BW186" s="400">
        <v>2.1655374643715503E-2</v>
      </c>
      <c r="BX186" s="400">
        <v>0.97834462535628453</v>
      </c>
      <c r="BY186" s="407">
        <v>40749</v>
      </c>
      <c r="BZ186" s="406" t="s">
        <v>2221</v>
      </c>
      <c r="CA186" s="406" t="e">
        <v>#DIV/0!</v>
      </c>
      <c r="CB186" s="406" t="e">
        <v>#DIV/0!</v>
      </c>
      <c r="CC186" s="406" t="e">
        <v>#DIV/0!</v>
      </c>
      <c r="CD186" s="406" t="e">
        <v>#DIV/0!</v>
      </c>
      <c r="CE186" s="406" t="e">
        <v>#DIV/0!</v>
      </c>
    </row>
    <row r="187" spans="1:83" x14ac:dyDescent="0.35">
      <c r="A187" s="365">
        <v>3</v>
      </c>
      <c r="B187" s="366" t="s">
        <v>1271</v>
      </c>
      <c r="C187" s="411">
        <v>10726</v>
      </c>
      <c r="D187" s="367" t="s">
        <v>1514</v>
      </c>
      <c r="E187" s="368" t="s">
        <v>2427</v>
      </c>
      <c r="F187" s="369">
        <v>17</v>
      </c>
      <c r="G187" s="370" t="s">
        <v>2566</v>
      </c>
      <c r="H187" s="371">
        <v>262418.39999999997</v>
      </c>
      <c r="I187" s="372">
        <v>262418.39999999997</v>
      </c>
      <c r="J187" s="373">
        <v>714.78172023024069</v>
      </c>
      <c r="K187" s="374">
        <v>187571875.37206736</v>
      </c>
      <c r="L187" s="371">
        <v>123075.59999999999</v>
      </c>
      <c r="M187" s="372">
        <v>123075.59999999999</v>
      </c>
      <c r="N187" s="373">
        <v>869.4233069502842</v>
      </c>
      <c r="O187" s="374">
        <v>107004795.15689039</v>
      </c>
      <c r="P187" s="374">
        <f t="shared" si="38"/>
        <v>0.86643052800284104</v>
      </c>
      <c r="Q187" s="402">
        <f t="shared" si="42"/>
        <v>106636.45709226646</v>
      </c>
      <c r="R187" s="374">
        <f t="shared" si="39"/>
        <v>0.13356947199715893</v>
      </c>
      <c r="S187" s="401">
        <f t="shared" si="43"/>
        <v>16439.142907733534</v>
      </c>
      <c r="T187" s="371">
        <v>75829.2</v>
      </c>
      <c r="U187" s="372">
        <v>75829.2</v>
      </c>
      <c r="V187" s="373">
        <v>302.41906765942144</v>
      </c>
      <c r="W187" s="374">
        <v>22932195.9653598</v>
      </c>
      <c r="X187" s="371">
        <v>805.19999999999993</v>
      </c>
      <c r="Y187" s="372">
        <v>805.19999999999993</v>
      </c>
      <c r="Z187" s="373">
        <v>350.0540371542474</v>
      </c>
      <c r="AA187" s="374">
        <v>281863.51071659999</v>
      </c>
      <c r="AB187" s="371">
        <v>187.2</v>
      </c>
      <c r="AC187" s="372">
        <v>187.2</v>
      </c>
      <c r="AD187" s="373">
        <v>142052.48396089743</v>
      </c>
      <c r="AE187" s="374">
        <v>26592224.997479998</v>
      </c>
      <c r="AF187" s="374">
        <f t="shared" si="44"/>
        <v>0</v>
      </c>
      <c r="AG187" s="374">
        <f t="shared" si="45"/>
        <v>0</v>
      </c>
      <c r="AH187" s="374">
        <f t="shared" si="46"/>
        <v>1</v>
      </c>
      <c r="AI187" s="374">
        <f t="shared" si="47"/>
        <v>187.2</v>
      </c>
      <c r="AJ187" s="375">
        <v>344382955.00251412</v>
      </c>
      <c r="AK187" s="376">
        <v>27936.689279999995</v>
      </c>
      <c r="AL187" s="377">
        <v>27936.689279999995</v>
      </c>
      <c r="AM187" s="373">
        <v>14396.626484426584</v>
      </c>
      <c r="AN187" s="374">
        <v>402194080.77564418</v>
      </c>
      <c r="AO187" s="378">
        <v>4934.2954799999998</v>
      </c>
      <c r="AP187" s="379">
        <v>4934.2954799999998</v>
      </c>
      <c r="AQ187" s="373">
        <v>14637.867072970586</v>
      </c>
      <c r="AR187" s="374">
        <v>72227561.334999591</v>
      </c>
      <c r="AS187" s="374">
        <f t="shared" si="40"/>
        <v>0.84046017210265178</v>
      </c>
      <c r="AT187" s="374">
        <f t="shared" si="54"/>
        <v>4147.0788283261363</v>
      </c>
      <c r="AU187" s="374">
        <f t="shared" si="41"/>
        <v>0.15953982789734825</v>
      </c>
      <c r="AV187" s="374">
        <f t="shared" si="55"/>
        <v>787.21665167386334</v>
      </c>
      <c r="AW187" s="380">
        <v>2654.5864799999999</v>
      </c>
      <c r="AX187" s="381">
        <v>2654.5864799999999</v>
      </c>
      <c r="AY187" s="373">
        <v>15081.564311093152</v>
      </c>
      <c r="AZ187" s="374">
        <v>40035316.717478395</v>
      </c>
      <c r="BA187" s="378">
        <v>2011.5340800000022</v>
      </c>
      <c r="BB187" s="379">
        <v>2011.5340800000022</v>
      </c>
      <c r="BC187" s="373">
        <v>21992.350612964681</v>
      </c>
      <c r="BD187" s="374">
        <v>44238362.757287391</v>
      </c>
      <c r="BE187" s="374">
        <f t="shared" si="48"/>
        <v>0.1010358802640134</v>
      </c>
      <c r="BF187" s="374">
        <f t="shared" si="49"/>
        <v>203.23711645386257</v>
      </c>
      <c r="BG187" s="374">
        <f t="shared" si="50"/>
        <v>1.8502621478416064E-2</v>
      </c>
      <c r="BH187" s="374">
        <f t="shared" si="51"/>
        <v>37.218653673173939</v>
      </c>
      <c r="BI187" s="374">
        <f t="shared" si="52"/>
        <v>0.88046149825757047</v>
      </c>
      <c r="BJ187" s="374">
        <f t="shared" si="53"/>
        <v>1771.0783098729655</v>
      </c>
      <c r="BK187" s="375">
        <v>558695321.58540952</v>
      </c>
      <c r="BL187" s="382">
        <v>903078276.58792365</v>
      </c>
      <c r="BM187" s="383">
        <v>0.32</v>
      </c>
      <c r="BN187" s="382">
        <v>288985048.50813556</v>
      </c>
      <c r="BO187" s="395"/>
      <c r="BP187" s="395"/>
      <c r="BS187" s="408">
        <v>10726</v>
      </c>
      <c r="BT187" s="400" t="s">
        <v>1514</v>
      </c>
      <c r="BU187" s="400">
        <v>0.86643052800284104</v>
      </c>
      <c r="BV187" s="400">
        <v>0.13356947199715893</v>
      </c>
      <c r="BW187" s="400">
        <v>0</v>
      </c>
      <c r="BX187" s="400">
        <v>1</v>
      </c>
      <c r="BY187" s="407">
        <v>10726</v>
      </c>
      <c r="BZ187" s="406" t="s">
        <v>1514</v>
      </c>
      <c r="CA187" s="406">
        <v>0.84046017210265178</v>
      </c>
      <c r="CB187" s="406">
        <v>0.15953982789734825</v>
      </c>
      <c r="CC187" s="406">
        <v>0.1010358802640134</v>
      </c>
      <c r="CD187" s="406">
        <v>1.8502621478416064E-2</v>
      </c>
      <c r="CE187" s="406">
        <v>0.88046149825757047</v>
      </c>
    </row>
    <row r="188" spans="1:83" x14ac:dyDescent="0.35">
      <c r="A188" s="365">
        <v>3</v>
      </c>
      <c r="B188" s="366" t="s">
        <v>1271</v>
      </c>
      <c r="C188" s="411">
        <v>11258</v>
      </c>
      <c r="D188" s="367" t="s">
        <v>1515</v>
      </c>
      <c r="E188" s="368" t="s">
        <v>2438</v>
      </c>
      <c r="F188" s="369">
        <v>5</v>
      </c>
      <c r="G188" s="370" t="s">
        <v>2469</v>
      </c>
      <c r="H188" s="371">
        <v>59908.799999999996</v>
      </c>
      <c r="I188" s="372">
        <v>59908.799999999996</v>
      </c>
      <c r="J188" s="373">
        <v>340.08174997604362</v>
      </c>
      <c r="K188" s="374">
        <v>20373889.542964801</v>
      </c>
      <c r="L188" s="371">
        <v>7664.4</v>
      </c>
      <c r="M188" s="372">
        <v>7664.4</v>
      </c>
      <c r="N188" s="373">
        <v>425.85428924808201</v>
      </c>
      <c r="O188" s="374">
        <v>3263917.6145129995</v>
      </c>
      <c r="P188" s="374">
        <f t="shared" si="38"/>
        <v>0.90127426092135621</v>
      </c>
      <c r="Q188" s="402">
        <f t="shared" si="42"/>
        <v>6907.7264454056422</v>
      </c>
      <c r="R188" s="374">
        <f t="shared" si="39"/>
        <v>9.8725739078643834E-2</v>
      </c>
      <c r="S188" s="401">
        <f t="shared" si="43"/>
        <v>756.67355459435782</v>
      </c>
      <c r="T188" s="371">
        <v>4539.5999999999995</v>
      </c>
      <c r="U188" s="372">
        <v>4539.5999999999995</v>
      </c>
      <c r="V188" s="373">
        <v>178.4965065976738</v>
      </c>
      <c r="W188" s="374">
        <v>810302.74135079992</v>
      </c>
      <c r="X188" s="371">
        <v>2926.7999999999997</v>
      </c>
      <c r="Y188" s="372">
        <v>2926.7999999999997</v>
      </c>
      <c r="Z188" s="373">
        <v>7.4453264862648627</v>
      </c>
      <c r="AA188" s="374">
        <v>21790.981559999997</v>
      </c>
      <c r="AB188" s="371">
        <v>205.2</v>
      </c>
      <c r="AC188" s="372">
        <v>205.2</v>
      </c>
      <c r="AD188" s="373">
        <v>9988.0735575643266</v>
      </c>
      <c r="AE188" s="374">
        <v>2049552.6940121998</v>
      </c>
      <c r="AF188" s="374">
        <f t="shared" si="44"/>
        <v>2.169425326311485E-2</v>
      </c>
      <c r="AG188" s="374">
        <f t="shared" si="45"/>
        <v>4.4516607695911672</v>
      </c>
      <c r="AH188" s="374">
        <f t="shared" si="46"/>
        <v>0.9783057467368852</v>
      </c>
      <c r="AI188" s="374">
        <f t="shared" si="47"/>
        <v>200.74833923040882</v>
      </c>
      <c r="AJ188" s="375">
        <v>26519453.574400797</v>
      </c>
      <c r="AK188" s="376">
        <v>1598.87652</v>
      </c>
      <c r="AL188" s="377">
        <v>1598.87652</v>
      </c>
      <c r="AM188" s="373">
        <v>9002.3073532601502</v>
      </c>
      <c r="AN188" s="374">
        <v>14393577.852951</v>
      </c>
      <c r="AO188" s="378">
        <v>145.04015999999999</v>
      </c>
      <c r="AP188" s="379">
        <v>145.04015999999999</v>
      </c>
      <c r="AQ188" s="373">
        <v>9978.3211745408989</v>
      </c>
      <c r="AR188" s="374">
        <v>1447257.2996867998</v>
      </c>
      <c r="AS188" s="374">
        <f t="shared" si="40"/>
        <v>0.93975977125472621</v>
      </c>
      <c r="AT188" s="374">
        <f t="shared" si="54"/>
        <v>136.30290758434887</v>
      </c>
      <c r="AU188" s="374">
        <f t="shared" si="41"/>
        <v>6.0240228745273725E-2</v>
      </c>
      <c r="AV188" s="374">
        <f t="shared" si="55"/>
        <v>8.7372524156510991</v>
      </c>
      <c r="AW188" s="380">
        <v>68.092439999999982</v>
      </c>
      <c r="AX188" s="381">
        <v>68.092439999999982</v>
      </c>
      <c r="AY188" s="373">
        <v>8229.2629047277514</v>
      </c>
      <c r="AZ188" s="374">
        <v>560350.59058439999</v>
      </c>
      <c r="BA188" s="378">
        <v>2561608.8459599996</v>
      </c>
      <c r="BB188" s="379">
        <v>2561608.8459599996</v>
      </c>
      <c r="BC188" s="373">
        <v>0.49482869588544254</v>
      </c>
      <c r="BD188" s="374">
        <v>1267557.564615</v>
      </c>
      <c r="BE188" s="374">
        <f t="shared" si="48"/>
        <v>5.1146691554550011E-2</v>
      </c>
      <c r="BF188" s="374">
        <f t="shared" si="49"/>
        <v>131017.81752772292</v>
      </c>
      <c r="BG188" s="374">
        <f t="shared" si="50"/>
        <v>0</v>
      </c>
      <c r="BH188" s="374">
        <f t="shared" si="51"/>
        <v>0</v>
      </c>
      <c r="BI188" s="374">
        <f t="shared" si="52"/>
        <v>0.94885330844545002</v>
      </c>
      <c r="BJ188" s="374">
        <f t="shared" si="53"/>
        <v>2430591.0284322766</v>
      </c>
      <c r="BK188" s="375">
        <v>17668743.307837196</v>
      </c>
      <c r="BL188" s="382">
        <v>44188196.882237993</v>
      </c>
      <c r="BM188" s="383">
        <v>0.46</v>
      </c>
      <c r="BN188" s="382">
        <v>20326570.565829478</v>
      </c>
      <c r="BO188" s="395"/>
      <c r="BP188" s="395"/>
      <c r="BS188" s="408">
        <v>11258</v>
      </c>
      <c r="BT188" s="400" t="s">
        <v>1515</v>
      </c>
      <c r="BU188" s="400">
        <v>0.90127426092135621</v>
      </c>
      <c r="BV188" s="400">
        <v>9.8725739078643834E-2</v>
      </c>
      <c r="BW188" s="400">
        <v>2.169425326311485E-2</v>
      </c>
      <c r="BX188" s="400">
        <v>0.9783057467368852</v>
      </c>
      <c r="BY188" s="407">
        <v>11258</v>
      </c>
      <c r="BZ188" s="406" t="s">
        <v>1515</v>
      </c>
      <c r="CA188" s="406">
        <v>0.93975977125472621</v>
      </c>
      <c r="CB188" s="406">
        <v>6.0240228745273725E-2</v>
      </c>
      <c r="CC188" s="406">
        <v>5.1146691554550011E-2</v>
      </c>
      <c r="CD188" s="406">
        <v>0</v>
      </c>
      <c r="CE188" s="406">
        <v>0.94885330844545002</v>
      </c>
    </row>
    <row r="189" spans="1:83" x14ac:dyDescent="0.35">
      <c r="A189" s="365">
        <v>3</v>
      </c>
      <c r="B189" s="366" t="s">
        <v>1271</v>
      </c>
      <c r="C189" s="411">
        <v>11259</v>
      </c>
      <c r="D189" s="367" t="s">
        <v>1516</v>
      </c>
      <c r="E189" s="368" t="s">
        <v>2438</v>
      </c>
      <c r="F189" s="369">
        <v>6</v>
      </c>
      <c r="G189" s="370" t="s">
        <v>6307</v>
      </c>
      <c r="H189" s="371">
        <v>67176</v>
      </c>
      <c r="I189" s="372">
        <v>67176</v>
      </c>
      <c r="J189" s="373">
        <v>375.11054364944619</v>
      </c>
      <c r="K189" s="374">
        <v>25198425.880195197</v>
      </c>
      <c r="L189" s="371">
        <v>9896.4</v>
      </c>
      <c r="M189" s="372">
        <v>9896.4</v>
      </c>
      <c r="N189" s="373">
        <v>367.97447622202014</v>
      </c>
      <c r="O189" s="374">
        <v>3641622.6064836001</v>
      </c>
      <c r="P189" s="374">
        <f t="shared" si="38"/>
        <v>0.85622424341659809</v>
      </c>
      <c r="Q189" s="402">
        <f t="shared" si="42"/>
        <v>8473.5376025480218</v>
      </c>
      <c r="R189" s="374">
        <f t="shared" si="39"/>
        <v>0.143775756583402</v>
      </c>
      <c r="S189" s="401">
        <f t="shared" si="43"/>
        <v>1422.8623974519794</v>
      </c>
      <c r="T189" s="371">
        <v>6415.2</v>
      </c>
      <c r="U189" s="372">
        <v>6415.2</v>
      </c>
      <c r="V189" s="373">
        <v>173.56928487654321</v>
      </c>
      <c r="W189" s="374">
        <v>1113481.67634</v>
      </c>
      <c r="X189" s="371">
        <v>314.39999999999998</v>
      </c>
      <c r="Y189" s="372">
        <v>314.39999999999998</v>
      </c>
      <c r="Z189" s="373">
        <v>253.95873806488549</v>
      </c>
      <c r="AA189" s="374">
        <v>79844.627247599987</v>
      </c>
      <c r="AB189" s="371">
        <v>3.5999999999999996</v>
      </c>
      <c r="AC189" s="372">
        <v>3.5999999999999996</v>
      </c>
      <c r="AD189" s="373">
        <v>397941.33414083335</v>
      </c>
      <c r="AE189" s="374">
        <v>1432588.8029069998</v>
      </c>
      <c r="AF189" s="374">
        <f t="shared" si="44"/>
        <v>0</v>
      </c>
      <c r="AG189" s="374">
        <f t="shared" si="45"/>
        <v>0</v>
      </c>
      <c r="AH189" s="374">
        <f t="shared" si="46"/>
        <v>1</v>
      </c>
      <c r="AI189" s="374">
        <f t="shared" si="47"/>
        <v>3.5999999999999996</v>
      </c>
      <c r="AJ189" s="375">
        <v>31465963.5931734</v>
      </c>
      <c r="AK189" s="376">
        <v>2133.3939599999999</v>
      </c>
      <c r="AL189" s="377">
        <v>2133.3939599999999</v>
      </c>
      <c r="AM189" s="373">
        <v>5809.2513321294864</v>
      </c>
      <c r="AN189" s="374">
        <v>12393421.704087</v>
      </c>
      <c r="AO189" s="378">
        <v>127.40963999999998</v>
      </c>
      <c r="AP189" s="379">
        <v>127.40963999999998</v>
      </c>
      <c r="AQ189" s="373">
        <v>8129.6665417703107</v>
      </c>
      <c r="AR189" s="374">
        <v>1035797.8874070001</v>
      </c>
      <c r="AS189" s="374">
        <f t="shared" si="40"/>
        <v>0.92133498225606691</v>
      </c>
      <c r="AT189" s="374">
        <f t="shared" si="54"/>
        <v>117.38695840865185</v>
      </c>
      <c r="AU189" s="374">
        <f t="shared" si="41"/>
        <v>7.866501774393303E-2</v>
      </c>
      <c r="AV189" s="374">
        <f t="shared" si="55"/>
        <v>10.022681591348118</v>
      </c>
      <c r="AW189" s="380">
        <v>41.774999999999999</v>
      </c>
      <c r="AX189" s="381">
        <v>41.774999999999999</v>
      </c>
      <c r="AY189" s="373">
        <v>8616.7542491202876</v>
      </c>
      <c r="AZ189" s="374">
        <v>359964.908757</v>
      </c>
      <c r="BA189" s="378">
        <v>119.88311999999992</v>
      </c>
      <c r="BB189" s="379">
        <v>119.88311999999992</v>
      </c>
      <c r="BC189" s="373">
        <v>6861.4981465697638</v>
      </c>
      <c r="BD189" s="374">
        <v>822577.80568500003</v>
      </c>
      <c r="BE189" s="374">
        <f t="shared" si="48"/>
        <v>7.3104111214460976E-2</v>
      </c>
      <c r="BF189" s="374">
        <f t="shared" si="49"/>
        <v>8.7639489372165649</v>
      </c>
      <c r="BG189" s="374">
        <f t="shared" si="50"/>
        <v>4.5651313312069723E-2</v>
      </c>
      <c r="BH189" s="374">
        <f t="shared" si="51"/>
        <v>5.4728218719484483</v>
      </c>
      <c r="BI189" s="374">
        <f t="shared" si="52"/>
        <v>0.88124457547346935</v>
      </c>
      <c r="BJ189" s="374">
        <f t="shared" si="53"/>
        <v>105.64634919083491</v>
      </c>
      <c r="BK189" s="375">
        <v>14611762.305935999</v>
      </c>
      <c r="BL189" s="382">
        <v>46077725.899109401</v>
      </c>
      <c r="BM189" s="383">
        <v>0.54</v>
      </c>
      <c r="BN189" s="382">
        <v>24881971.985519078</v>
      </c>
      <c r="BO189" s="395"/>
      <c r="BP189" s="395"/>
      <c r="BS189" s="408">
        <v>11259</v>
      </c>
      <c r="BT189" s="400" t="s">
        <v>1516</v>
      </c>
      <c r="BU189" s="400">
        <v>0.85622424341659809</v>
      </c>
      <c r="BV189" s="400">
        <v>0.143775756583402</v>
      </c>
      <c r="BW189" s="400">
        <v>0</v>
      </c>
      <c r="BX189" s="400">
        <v>1</v>
      </c>
      <c r="BY189" s="407">
        <v>11259</v>
      </c>
      <c r="BZ189" s="406" t="s">
        <v>1516</v>
      </c>
      <c r="CA189" s="406">
        <v>0.92133498225606691</v>
      </c>
      <c r="CB189" s="406">
        <v>7.866501774393303E-2</v>
      </c>
      <c r="CC189" s="406">
        <v>7.3104111214460976E-2</v>
      </c>
      <c r="CD189" s="406">
        <v>4.5651313312069723E-2</v>
      </c>
      <c r="CE189" s="406">
        <v>0.88124457547346935</v>
      </c>
    </row>
    <row r="190" spans="1:83" x14ac:dyDescent="0.35">
      <c r="A190" s="365">
        <v>3</v>
      </c>
      <c r="B190" s="366" t="s">
        <v>1271</v>
      </c>
      <c r="C190" s="411">
        <v>11260</v>
      </c>
      <c r="D190" s="367" t="s">
        <v>1517</v>
      </c>
      <c r="E190" s="368" t="s">
        <v>2438</v>
      </c>
      <c r="F190" s="369">
        <v>12</v>
      </c>
      <c r="G190" s="370" t="s">
        <v>6311</v>
      </c>
      <c r="H190" s="371">
        <v>105187.2</v>
      </c>
      <c r="I190" s="372">
        <v>105187.2</v>
      </c>
      <c r="J190" s="373">
        <v>598.10336247726912</v>
      </c>
      <c r="K190" s="374">
        <v>62912818.009568997</v>
      </c>
      <c r="L190" s="371">
        <v>31437.599999999999</v>
      </c>
      <c r="M190" s="372">
        <v>31437.599999999999</v>
      </c>
      <c r="N190" s="373">
        <v>983.98740724305287</v>
      </c>
      <c r="O190" s="374">
        <v>30934202.513944197</v>
      </c>
      <c r="P190" s="374">
        <f t="shared" si="38"/>
        <v>0.90831311319722885</v>
      </c>
      <c r="Q190" s="402">
        <f t="shared" si="42"/>
        <v>28555.184327449202</v>
      </c>
      <c r="R190" s="374">
        <f t="shared" si="39"/>
        <v>9.1686886802771136E-2</v>
      </c>
      <c r="S190" s="401">
        <f t="shared" si="43"/>
        <v>2882.4156725507978</v>
      </c>
      <c r="T190" s="371">
        <v>22376.399999999998</v>
      </c>
      <c r="U190" s="372">
        <v>22376.399999999998</v>
      </c>
      <c r="V190" s="373">
        <v>148.45151851061834</v>
      </c>
      <c r="W190" s="374">
        <v>3321810.558801</v>
      </c>
      <c r="X190" s="371">
        <v>7717.2</v>
      </c>
      <c r="Y190" s="372">
        <v>7717.2</v>
      </c>
      <c r="Z190" s="373">
        <v>8.6141002196392478</v>
      </c>
      <c r="AA190" s="374">
        <v>66476.734215000004</v>
      </c>
      <c r="AB190" s="371">
        <v>1.2</v>
      </c>
      <c r="AC190" s="372">
        <v>1.2</v>
      </c>
      <c r="AD190" s="373">
        <v>4409139.8516250001</v>
      </c>
      <c r="AE190" s="374">
        <v>5290967.8219499998</v>
      </c>
      <c r="AF190" s="374">
        <f t="shared" si="44"/>
        <v>0</v>
      </c>
      <c r="AG190" s="374">
        <f t="shared" si="45"/>
        <v>0</v>
      </c>
      <c r="AH190" s="374">
        <f t="shared" si="46"/>
        <v>1</v>
      </c>
      <c r="AI190" s="374">
        <f t="shared" si="47"/>
        <v>1.2</v>
      </c>
      <c r="AJ190" s="375">
        <v>102526275.6384792</v>
      </c>
      <c r="AK190" s="376">
        <v>5017.8436800000009</v>
      </c>
      <c r="AL190" s="377">
        <v>5017.8436800000009</v>
      </c>
      <c r="AM190" s="373">
        <v>13487.293218664794</v>
      </c>
      <c r="AN190" s="374">
        <v>67677129.037584007</v>
      </c>
      <c r="AO190" s="378">
        <v>760.38144</v>
      </c>
      <c r="AP190" s="379">
        <v>760.38144</v>
      </c>
      <c r="AQ190" s="373">
        <v>14264.926880573255</v>
      </c>
      <c r="AR190" s="374">
        <v>10846785.642944999</v>
      </c>
      <c r="AS190" s="374">
        <f t="shared" si="40"/>
        <v>0.90455498036984217</v>
      </c>
      <c r="AT190" s="374">
        <f t="shared" si="54"/>
        <v>687.80681853279236</v>
      </c>
      <c r="AU190" s="374">
        <f t="shared" si="41"/>
        <v>9.5445019630157862E-2</v>
      </c>
      <c r="AV190" s="374">
        <f t="shared" si="55"/>
        <v>72.574621467207706</v>
      </c>
      <c r="AW190" s="380">
        <v>274.03008</v>
      </c>
      <c r="AX190" s="381">
        <v>274.03008</v>
      </c>
      <c r="AY190" s="373">
        <v>6347.6808315897288</v>
      </c>
      <c r="AZ190" s="374">
        <v>1739455.4860949998</v>
      </c>
      <c r="BA190" s="378">
        <v>211.49879999999783</v>
      </c>
      <c r="BB190" s="379">
        <v>211.49879999999783</v>
      </c>
      <c r="BC190" s="373">
        <v>32174.05789678272</v>
      </c>
      <c r="BD190" s="374">
        <v>6804774.6362999994</v>
      </c>
      <c r="BE190" s="374">
        <f t="shared" si="48"/>
        <v>0.10786208116802615</v>
      </c>
      <c r="BF190" s="374">
        <f t="shared" si="49"/>
        <v>22.812700732539895</v>
      </c>
      <c r="BG190" s="374">
        <f t="shared" si="50"/>
        <v>1.4953656870608759E-3</v>
      </c>
      <c r="BH190" s="374">
        <f t="shared" si="51"/>
        <v>0.31626804837454753</v>
      </c>
      <c r="BI190" s="374">
        <f t="shared" si="52"/>
        <v>0.89064255314491303</v>
      </c>
      <c r="BJ190" s="374">
        <f t="shared" si="53"/>
        <v>188.36983121908341</v>
      </c>
      <c r="BK190" s="375">
        <v>87068144.802923992</v>
      </c>
      <c r="BL190" s="382">
        <v>189594420.44140321</v>
      </c>
      <c r="BM190" s="383">
        <v>0.43</v>
      </c>
      <c r="BN190" s="382">
        <v>81525600.789803386</v>
      </c>
      <c r="BO190" s="395"/>
      <c r="BP190" s="395"/>
      <c r="BS190" s="408">
        <v>11260</v>
      </c>
      <c r="BT190" s="400" t="s">
        <v>1517</v>
      </c>
      <c r="BU190" s="400">
        <v>0.90831311319722885</v>
      </c>
      <c r="BV190" s="400">
        <v>9.1686886802771136E-2</v>
      </c>
      <c r="BW190" s="400">
        <v>0</v>
      </c>
      <c r="BX190" s="400">
        <v>1</v>
      </c>
      <c r="BY190" s="407">
        <v>11260</v>
      </c>
      <c r="BZ190" s="406" t="s">
        <v>1517</v>
      </c>
      <c r="CA190" s="406">
        <v>0.90455498036984217</v>
      </c>
      <c r="CB190" s="406">
        <v>9.5445019630157862E-2</v>
      </c>
      <c r="CC190" s="406">
        <v>0.10786208116802615</v>
      </c>
      <c r="CD190" s="406">
        <v>1.4953656870608759E-3</v>
      </c>
      <c r="CE190" s="406">
        <v>0.89064255314491303</v>
      </c>
    </row>
    <row r="191" spans="1:83" x14ac:dyDescent="0.35">
      <c r="A191" s="365">
        <v>3</v>
      </c>
      <c r="B191" s="366" t="s">
        <v>1271</v>
      </c>
      <c r="C191" s="411">
        <v>11261</v>
      </c>
      <c r="D191" s="367" t="s">
        <v>1518</v>
      </c>
      <c r="E191" s="368" t="s">
        <v>2438</v>
      </c>
      <c r="F191" s="369">
        <v>6</v>
      </c>
      <c r="G191" s="370" t="s">
        <v>6307</v>
      </c>
      <c r="H191" s="371">
        <v>94860</v>
      </c>
      <c r="I191" s="372">
        <v>94860</v>
      </c>
      <c r="J191" s="373">
        <v>397.47543713329543</v>
      </c>
      <c r="K191" s="374">
        <v>37704519.966464408</v>
      </c>
      <c r="L191" s="371">
        <v>18757.2</v>
      </c>
      <c r="M191" s="372">
        <v>18757.2</v>
      </c>
      <c r="N191" s="373">
        <v>430.29217855143628</v>
      </c>
      <c r="O191" s="374">
        <v>8071076.4515250009</v>
      </c>
      <c r="P191" s="374">
        <f t="shared" si="38"/>
        <v>0.89996007227853247</v>
      </c>
      <c r="Q191" s="402">
        <f t="shared" si="42"/>
        <v>16880.73106774289</v>
      </c>
      <c r="R191" s="374">
        <f t="shared" si="39"/>
        <v>0.10003992772146758</v>
      </c>
      <c r="S191" s="401">
        <f t="shared" si="43"/>
        <v>1876.4689322571119</v>
      </c>
      <c r="T191" s="371">
        <v>8750.4</v>
      </c>
      <c r="U191" s="372">
        <v>8750.4</v>
      </c>
      <c r="V191" s="373">
        <v>172.03167971612726</v>
      </c>
      <c r="W191" s="374">
        <v>1505346.0101879998</v>
      </c>
      <c r="X191" s="371">
        <v>1856.3999999999999</v>
      </c>
      <c r="Y191" s="372">
        <v>1856.3999999999999</v>
      </c>
      <c r="Z191" s="373">
        <v>27.65348135100194</v>
      </c>
      <c r="AA191" s="374">
        <v>51335.922779999994</v>
      </c>
      <c r="AB191" s="371">
        <v>45.6</v>
      </c>
      <c r="AC191" s="372">
        <v>45.6</v>
      </c>
      <c r="AD191" s="373">
        <v>48319.83519355263</v>
      </c>
      <c r="AE191" s="374">
        <v>2203384.4848259999</v>
      </c>
      <c r="AF191" s="374">
        <f t="shared" si="44"/>
        <v>0</v>
      </c>
      <c r="AG191" s="374">
        <f t="shared" si="45"/>
        <v>0</v>
      </c>
      <c r="AH191" s="374">
        <f t="shared" si="46"/>
        <v>1</v>
      </c>
      <c r="AI191" s="374">
        <f t="shared" si="47"/>
        <v>45.6</v>
      </c>
      <c r="AJ191" s="375">
        <v>49535662.835783407</v>
      </c>
      <c r="AK191" s="376">
        <v>2158.4519999999998</v>
      </c>
      <c r="AL191" s="377">
        <v>2158.4519999999998</v>
      </c>
      <c r="AM191" s="373">
        <v>8274.3033970387114</v>
      </c>
      <c r="AN191" s="374">
        <v>17859686.715944998</v>
      </c>
      <c r="AO191" s="378">
        <v>159.25200000000001</v>
      </c>
      <c r="AP191" s="379">
        <v>159.25200000000001</v>
      </c>
      <c r="AQ191" s="373">
        <v>11584.096162402984</v>
      </c>
      <c r="AR191" s="374">
        <v>1844790.4820550003</v>
      </c>
      <c r="AS191" s="374">
        <f t="shared" si="40"/>
        <v>0.90684999347536921</v>
      </c>
      <c r="AT191" s="374">
        <f t="shared" si="54"/>
        <v>144.4176751609395</v>
      </c>
      <c r="AU191" s="374">
        <f t="shared" si="41"/>
        <v>9.3150006524630777E-2</v>
      </c>
      <c r="AV191" s="374">
        <f t="shared" si="55"/>
        <v>14.834324839060502</v>
      </c>
      <c r="AW191" s="380">
        <v>49.608000000000004</v>
      </c>
      <c r="AX191" s="381">
        <v>49.608000000000004</v>
      </c>
      <c r="AY191" s="373">
        <v>10716.721041364295</v>
      </c>
      <c r="AZ191" s="374">
        <v>531635.09742000001</v>
      </c>
      <c r="BA191" s="378">
        <v>103.76399999999997</v>
      </c>
      <c r="BB191" s="379">
        <v>103.76399999999997</v>
      </c>
      <c r="BC191" s="373">
        <v>12687.385585752289</v>
      </c>
      <c r="BD191" s="374">
        <v>1316493.8779200001</v>
      </c>
      <c r="BE191" s="374">
        <f t="shared" si="48"/>
        <v>2.0533496377846294E-2</v>
      </c>
      <c r="BF191" s="374">
        <f t="shared" si="49"/>
        <v>2.130637718150842</v>
      </c>
      <c r="BG191" s="374">
        <f t="shared" si="50"/>
        <v>2.2752574645766758E-4</v>
      </c>
      <c r="BH191" s="374">
        <f t="shared" si="51"/>
        <v>2.3608981555433412E-2</v>
      </c>
      <c r="BI191" s="374">
        <f t="shared" si="52"/>
        <v>0.97923897787569603</v>
      </c>
      <c r="BJ191" s="374">
        <f t="shared" si="53"/>
        <v>101.60975330029369</v>
      </c>
      <c r="BK191" s="375">
        <v>21552606.17334</v>
      </c>
      <c r="BL191" s="382">
        <v>71088269.009123415</v>
      </c>
      <c r="BM191" s="383">
        <v>0.46</v>
      </c>
      <c r="BN191" s="382">
        <v>32700603.744196773</v>
      </c>
      <c r="BO191" s="395"/>
      <c r="BP191" s="395"/>
      <c r="BS191" s="408">
        <v>11261</v>
      </c>
      <c r="BT191" s="400" t="s">
        <v>1518</v>
      </c>
      <c r="BU191" s="400">
        <v>0.89996007227853247</v>
      </c>
      <c r="BV191" s="400">
        <v>0.10003992772146758</v>
      </c>
      <c r="BW191" s="400">
        <v>0</v>
      </c>
      <c r="BX191" s="400">
        <v>1</v>
      </c>
      <c r="BY191" s="407">
        <v>11261</v>
      </c>
      <c r="BZ191" s="406" t="s">
        <v>1518</v>
      </c>
      <c r="CA191" s="406">
        <v>0.90684999347536921</v>
      </c>
      <c r="CB191" s="406">
        <v>9.3150006524630777E-2</v>
      </c>
      <c r="CC191" s="406">
        <v>2.0533496377846294E-2</v>
      </c>
      <c r="CD191" s="406">
        <v>2.2752574645766758E-4</v>
      </c>
      <c r="CE191" s="406">
        <v>0.97923897787569603</v>
      </c>
    </row>
    <row r="192" spans="1:83" x14ac:dyDescent="0.35">
      <c r="A192" s="365">
        <v>3</v>
      </c>
      <c r="B192" s="366" t="s">
        <v>1271</v>
      </c>
      <c r="C192" s="411">
        <v>11262</v>
      </c>
      <c r="D192" s="367" t="s">
        <v>1519</v>
      </c>
      <c r="E192" s="368" t="s">
        <v>2438</v>
      </c>
      <c r="F192" s="369">
        <v>6</v>
      </c>
      <c r="G192" s="370" t="s">
        <v>6307</v>
      </c>
      <c r="H192" s="371">
        <v>76980</v>
      </c>
      <c r="I192" s="372">
        <v>76980</v>
      </c>
      <c r="J192" s="373">
        <v>351.15120691208108</v>
      </c>
      <c r="K192" s="374">
        <v>27031619.908092003</v>
      </c>
      <c r="L192" s="371">
        <v>2022</v>
      </c>
      <c r="M192" s="372">
        <v>2022</v>
      </c>
      <c r="N192" s="373">
        <v>2971.3658875964393</v>
      </c>
      <c r="O192" s="374">
        <v>6008101.8247199999</v>
      </c>
      <c r="P192" s="374">
        <f t="shared" si="38"/>
        <v>0.9145405242122493</v>
      </c>
      <c r="Q192" s="402">
        <f t="shared" si="42"/>
        <v>1849.200939957168</v>
      </c>
      <c r="R192" s="374">
        <f t="shared" si="39"/>
        <v>8.545947578775076E-2</v>
      </c>
      <c r="S192" s="401">
        <f t="shared" si="43"/>
        <v>172.79906004283202</v>
      </c>
      <c r="T192" s="371">
        <v>16872</v>
      </c>
      <c r="U192" s="372">
        <v>16872</v>
      </c>
      <c r="V192" s="373">
        <v>81.482237208001422</v>
      </c>
      <c r="W192" s="374">
        <v>1374768.3061734</v>
      </c>
      <c r="X192" s="371">
        <v>241.2</v>
      </c>
      <c r="Y192" s="372">
        <v>241.2</v>
      </c>
      <c r="Z192" s="373">
        <v>8.2400467661691543</v>
      </c>
      <c r="AA192" s="374">
        <v>1987.49928</v>
      </c>
      <c r="AB192" s="371">
        <v>4809.5999999999995</v>
      </c>
      <c r="AC192" s="372">
        <v>4809.5999999999995</v>
      </c>
      <c r="AD192" s="373">
        <v>423.55485493388227</v>
      </c>
      <c r="AE192" s="374">
        <v>2037129.4302899998</v>
      </c>
      <c r="AF192" s="374">
        <f t="shared" si="44"/>
        <v>6.0523400313571737E-5</v>
      </c>
      <c r="AG192" s="374">
        <f t="shared" si="45"/>
        <v>0.29109334614815457</v>
      </c>
      <c r="AH192" s="374">
        <f t="shared" si="46"/>
        <v>0.99993947659968641</v>
      </c>
      <c r="AI192" s="374">
        <f t="shared" si="47"/>
        <v>4809.3089066538514</v>
      </c>
      <c r="AJ192" s="375">
        <v>36453606.968555398</v>
      </c>
      <c r="AK192" s="376">
        <v>1653.3468</v>
      </c>
      <c r="AL192" s="377">
        <v>1653.3468</v>
      </c>
      <c r="AM192" s="373">
        <v>5644.2519273996231</v>
      </c>
      <c r="AN192" s="374">
        <v>9331905.8625600003</v>
      </c>
      <c r="AO192" s="378">
        <v>139.5804</v>
      </c>
      <c r="AP192" s="379">
        <v>139.5804</v>
      </c>
      <c r="AQ192" s="373">
        <v>8626.2181714624694</v>
      </c>
      <c r="AR192" s="374">
        <v>1204050.9828600001</v>
      </c>
      <c r="AS192" s="374">
        <f t="shared" si="40"/>
        <v>0.94277004492258099</v>
      </c>
      <c r="AT192" s="374">
        <f t="shared" si="54"/>
        <v>131.59221997831182</v>
      </c>
      <c r="AU192" s="374">
        <f t="shared" si="41"/>
        <v>5.7229955077419008E-2</v>
      </c>
      <c r="AV192" s="374">
        <f t="shared" si="55"/>
        <v>7.9881800216881755</v>
      </c>
      <c r="AW192" s="380">
        <v>41.188799999999993</v>
      </c>
      <c r="AX192" s="381">
        <v>41.188799999999993</v>
      </c>
      <c r="AY192" s="373">
        <v>6639.2191196393196</v>
      </c>
      <c r="AZ192" s="374">
        <v>273461.46847499994</v>
      </c>
      <c r="BA192" s="378">
        <v>129.72119999999995</v>
      </c>
      <c r="BB192" s="379">
        <v>129.72119999999995</v>
      </c>
      <c r="BC192" s="373">
        <v>5764.9391559745072</v>
      </c>
      <c r="BD192" s="374">
        <v>747834.82524000003</v>
      </c>
      <c r="BE192" s="374">
        <f t="shared" si="48"/>
        <v>4.7025287447283473E-2</v>
      </c>
      <c r="BF192" s="374">
        <f t="shared" si="49"/>
        <v>6.1001767180065469</v>
      </c>
      <c r="BG192" s="374">
        <f t="shared" si="50"/>
        <v>0</v>
      </c>
      <c r="BH192" s="374">
        <f t="shared" si="51"/>
        <v>0</v>
      </c>
      <c r="BI192" s="374">
        <f t="shared" si="52"/>
        <v>0.95297471255271649</v>
      </c>
      <c r="BJ192" s="374">
        <f t="shared" si="53"/>
        <v>123.6210232819934</v>
      </c>
      <c r="BK192" s="375">
        <v>11557253.139134999</v>
      </c>
      <c r="BL192" s="382">
        <v>48010860.107690394</v>
      </c>
      <c r="BM192" s="383">
        <v>0.51</v>
      </c>
      <c r="BN192" s="382">
        <v>24485538.654922102</v>
      </c>
      <c r="BO192" s="395"/>
      <c r="BP192" s="395"/>
      <c r="BS192" s="408">
        <v>11262</v>
      </c>
      <c r="BT192" s="400" t="s">
        <v>1519</v>
      </c>
      <c r="BU192" s="400">
        <v>0.9145405242122493</v>
      </c>
      <c r="BV192" s="400">
        <v>8.545947578775076E-2</v>
      </c>
      <c r="BW192" s="400">
        <v>6.0523400313571737E-5</v>
      </c>
      <c r="BX192" s="400">
        <v>0.99993947659968641</v>
      </c>
      <c r="BY192" s="407">
        <v>11262</v>
      </c>
      <c r="BZ192" s="406" t="s">
        <v>1519</v>
      </c>
      <c r="CA192" s="406">
        <v>0.94277004492258099</v>
      </c>
      <c r="CB192" s="406">
        <v>5.7229955077419008E-2</v>
      </c>
      <c r="CC192" s="406">
        <v>4.7025287447283473E-2</v>
      </c>
      <c r="CD192" s="406">
        <v>0</v>
      </c>
      <c r="CE192" s="406">
        <v>0.95297471255271649</v>
      </c>
    </row>
    <row r="193" spans="1:83" x14ac:dyDescent="0.35">
      <c r="A193" s="365">
        <v>3</v>
      </c>
      <c r="B193" s="366" t="s">
        <v>1271</v>
      </c>
      <c r="C193" s="411">
        <v>11263</v>
      </c>
      <c r="D193" s="367" t="s">
        <v>1520</v>
      </c>
      <c r="E193" s="368" t="s">
        <v>2438</v>
      </c>
      <c r="F193" s="369">
        <v>6</v>
      </c>
      <c r="G193" s="370" t="s">
        <v>6307</v>
      </c>
      <c r="H193" s="371">
        <v>76080</v>
      </c>
      <c r="I193" s="372">
        <v>76080</v>
      </c>
      <c r="J193" s="373">
        <v>365.00503598284701</v>
      </c>
      <c r="K193" s="374">
        <v>27769583.137575001</v>
      </c>
      <c r="L193" s="371">
        <v>20574</v>
      </c>
      <c r="M193" s="372">
        <v>20574</v>
      </c>
      <c r="N193" s="373">
        <v>310.63198421889763</v>
      </c>
      <c r="O193" s="374">
        <v>6390942.4433196001</v>
      </c>
      <c r="P193" s="374">
        <f t="shared" si="38"/>
        <v>0.87422479043371315</v>
      </c>
      <c r="Q193" s="402">
        <f t="shared" si="42"/>
        <v>17986.300838383213</v>
      </c>
      <c r="R193" s="374">
        <f t="shared" si="39"/>
        <v>0.12577520956628685</v>
      </c>
      <c r="S193" s="401">
        <f t="shared" si="43"/>
        <v>2587.6991616167857</v>
      </c>
      <c r="T193" s="371">
        <v>15686.4</v>
      </c>
      <c r="U193" s="372">
        <v>15686.4</v>
      </c>
      <c r="V193" s="373">
        <v>95.153912198171653</v>
      </c>
      <c r="W193" s="374">
        <v>1492622.3283053997</v>
      </c>
      <c r="X193" s="371">
        <v>4.8</v>
      </c>
      <c r="Y193" s="372">
        <v>4.8</v>
      </c>
      <c r="Z193" s="373">
        <v>220.388025</v>
      </c>
      <c r="AA193" s="374">
        <v>1057.8625199999999</v>
      </c>
      <c r="AB193" s="371">
        <v>3336</v>
      </c>
      <c r="AC193" s="372">
        <v>3336</v>
      </c>
      <c r="AD193" s="373">
        <v>1054.7154923920864</v>
      </c>
      <c r="AE193" s="374">
        <v>3518530.8826200003</v>
      </c>
      <c r="AF193" s="374">
        <f t="shared" si="44"/>
        <v>1.1533853603632805E-2</v>
      </c>
      <c r="AG193" s="374">
        <f t="shared" si="45"/>
        <v>38.476935621719036</v>
      </c>
      <c r="AH193" s="374">
        <f t="shared" si="46"/>
        <v>0.98846614639636721</v>
      </c>
      <c r="AI193" s="374">
        <f t="shared" si="47"/>
        <v>3297.5230643782811</v>
      </c>
      <c r="AJ193" s="375">
        <v>39172736.654340006</v>
      </c>
      <c r="AK193" s="376">
        <v>1596.49884</v>
      </c>
      <c r="AL193" s="377">
        <v>1596.49884</v>
      </c>
      <c r="AM193" s="373">
        <v>8552.6256379491024</v>
      </c>
      <c r="AN193" s="374">
        <v>13654256.909940002</v>
      </c>
      <c r="AO193" s="378">
        <v>136.98971999999998</v>
      </c>
      <c r="AP193" s="379">
        <v>136.98971999999998</v>
      </c>
      <c r="AQ193" s="373">
        <v>13023.411725238946</v>
      </c>
      <c r="AR193" s="374">
        <v>1784073.5256851998</v>
      </c>
      <c r="AS193" s="374">
        <f t="shared" si="40"/>
        <v>0.85183284250660252</v>
      </c>
      <c r="AT193" s="374">
        <f t="shared" si="54"/>
        <v>116.69234258178356</v>
      </c>
      <c r="AU193" s="374">
        <f t="shared" si="41"/>
        <v>0.14816715749339751</v>
      </c>
      <c r="AV193" s="374">
        <f t="shared" si="55"/>
        <v>20.297377418216424</v>
      </c>
      <c r="AW193" s="380">
        <v>89.46347999999999</v>
      </c>
      <c r="AX193" s="381">
        <v>89.46347999999999</v>
      </c>
      <c r="AY193" s="373">
        <v>6563.8006317795825</v>
      </c>
      <c r="AZ193" s="374">
        <v>587220.44654519996</v>
      </c>
      <c r="BA193" s="378">
        <v>119.31131999999991</v>
      </c>
      <c r="BB193" s="379">
        <v>119.31131999999991</v>
      </c>
      <c r="BC193" s="373">
        <v>8886.3495450389837</v>
      </c>
      <c r="BD193" s="374">
        <v>1060242.0941999997</v>
      </c>
      <c r="BE193" s="374">
        <f t="shared" si="48"/>
        <v>8.1021711069505661E-2</v>
      </c>
      <c r="BF193" s="374">
        <f t="shared" si="49"/>
        <v>9.6668072963613252</v>
      </c>
      <c r="BG193" s="374">
        <f t="shared" si="50"/>
        <v>0</v>
      </c>
      <c r="BH193" s="374">
        <f t="shared" si="51"/>
        <v>0</v>
      </c>
      <c r="BI193" s="374">
        <f t="shared" si="52"/>
        <v>0.91897828893049438</v>
      </c>
      <c r="BJ193" s="374">
        <f t="shared" si="53"/>
        <v>109.64451270363858</v>
      </c>
      <c r="BK193" s="375">
        <v>17085792.976370402</v>
      </c>
      <c r="BL193" s="382">
        <v>56258529.630710408</v>
      </c>
      <c r="BM193" s="383">
        <v>0.47</v>
      </c>
      <c r="BN193" s="382">
        <v>26441508.926433891</v>
      </c>
      <c r="BO193" s="395"/>
      <c r="BP193" s="395"/>
      <c r="BS193" s="408">
        <v>11263</v>
      </c>
      <c r="BT193" s="400" t="s">
        <v>1520</v>
      </c>
      <c r="BU193" s="400">
        <v>0.87422479043371315</v>
      </c>
      <c r="BV193" s="400">
        <v>0.12577520956628685</v>
      </c>
      <c r="BW193" s="400">
        <v>1.1533853603632805E-2</v>
      </c>
      <c r="BX193" s="400">
        <v>0.98846614639636721</v>
      </c>
      <c r="BY193" s="407">
        <v>11263</v>
      </c>
      <c r="BZ193" s="406" t="s">
        <v>1520</v>
      </c>
      <c r="CA193" s="406">
        <v>0.85183284250660252</v>
      </c>
      <c r="CB193" s="406">
        <v>0.14816715749339751</v>
      </c>
      <c r="CC193" s="406">
        <v>8.1021711069505661E-2</v>
      </c>
      <c r="CD193" s="406">
        <v>0</v>
      </c>
      <c r="CE193" s="406">
        <v>0.91897828893049438</v>
      </c>
    </row>
    <row r="194" spans="1:83" x14ac:dyDescent="0.35">
      <c r="A194" s="365">
        <v>3</v>
      </c>
      <c r="B194" s="366" t="s">
        <v>1271</v>
      </c>
      <c r="C194" s="411">
        <v>11456</v>
      </c>
      <c r="D194" s="367" t="s">
        <v>1521</v>
      </c>
      <c r="E194" s="368" t="s">
        <v>2438</v>
      </c>
      <c r="F194" s="369">
        <v>12</v>
      </c>
      <c r="G194" s="370" t="s">
        <v>6311</v>
      </c>
      <c r="H194" s="371">
        <v>150202.79999999999</v>
      </c>
      <c r="I194" s="372">
        <v>150202.79999999999</v>
      </c>
      <c r="J194" s="373">
        <v>396.72354742028779</v>
      </c>
      <c r="K194" s="374">
        <v>59588987.648460001</v>
      </c>
      <c r="L194" s="371">
        <v>40575.599999999999</v>
      </c>
      <c r="M194" s="372">
        <v>40575.599999999999</v>
      </c>
      <c r="N194" s="373">
        <v>545.20308893283652</v>
      </c>
      <c r="O194" s="374">
        <v>22121942.4553032</v>
      </c>
      <c r="P194" s="374">
        <f t="shared" si="38"/>
        <v>0.84341738421208079</v>
      </c>
      <c r="Q194" s="402">
        <f t="shared" si="42"/>
        <v>34222.166414835701</v>
      </c>
      <c r="R194" s="374">
        <f t="shared" si="39"/>
        <v>0.15658261578791924</v>
      </c>
      <c r="S194" s="401">
        <f t="shared" si="43"/>
        <v>6353.4335851642954</v>
      </c>
      <c r="T194" s="371">
        <v>14414.4</v>
      </c>
      <c r="U194" s="372">
        <v>14414.4</v>
      </c>
      <c r="V194" s="373">
        <v>341.61643308774558</v>
      </c>
      <c r="W194" s="374">
        <v>4924195.9130999995</v>
      </c>
      <c r="X194" s="371">
        <v>16153.199999999999</v>
      </c>
      <c r="Y194" s="372">
        <v>16153.199999999999</v>
      </c>
      <c r="Z194" s="373">
        <v>1.8865206299680559</v>
      </c>
      <c r="AA194" s="374">
        <v>30473.34504</v>
      </c>
      <c r="AB194" s="371">
        <v>878.4</v>
      </c>
      <c r="AC194" s="372">
        <v>878.4</v>
      </c>
      <c r="AD194" s="373">
        <v>7629.7683396304637</v>
      </c>
      <c r="AE194" s="374">
        <v>6701988.5095313992</v>
      </c>
      <c r="AF194" s="374">
        <f t="shared" si="44"/>
        <v>7.1562889031800858E-5</v>
      </c>
      <c r="AG194" s="374">
        <f t="shared" si="45"/>
        <v>6.286084172553387E-2</v>
      </c>
      <c r="AH194" s="374">
        <f t="shared" si="46"/>
        <v>0.99992843711096824</v>
      </c>
      <c r="AI194" s="374">
        <f t="shared" si="47"/>
        <v>878.33713915827445</v>
      </c>
      <c r="AJ194" s="375">
        <v>93367587.871434584</v>
      </c>
      <c r="AK194" s="376">
        <v>5572.7737200000001</v>
      </c>
      <c r="AL194" s="377">
        <v>5572.7737200000001</v>
      </c>
      <c r="AM194" s="373">
        <v>9753.2008192570938</v>
      </c>
      <c r="AN194" s="374">
        <v>54352381.211438403</v>
      </c>
      <c r="AO194" s="378">
        <v>1436.5639199999998</v>
      </c>
      <c r="AP194" s="379">
        <v>1436.5639199999998</v>
      </c>
      <c r="AQ194" s="373">
        <v>8634.949005067594</v>
      </c>
      <c r="AR194" s="374">
        <v>12404656.191720001</v>
      </c>
      <c r="AS194" s="374">
        <f t="shared" si="40"/>
        <v>0.929036791233668</v>
      </c>
      <c r="AT194" s="374">
        <f t="shared" si="54"/>
        <v>1334.6207346388596</v>
      </c>
      <c r="AU194" s="374">
        <f t="shared" si="41"/>
        <v>7.0963208766332067E-2</v>
      </c>
      <c r="AV194" s="374">
        <f t="shared" si="55"/>
        <v>101.94318536114035</v>
      </c>
      <c r="AW194" s="380">
        <v>235.81956</v>
      </c>
      <c r="AX194" s="381">
        <v>235.81956</v>
      </c>
      <c r="AY194" s="373">
        <v>12287.622590339834</v>
      </c>
      <c r="AZ194" s="374">
        <v>2897661.7526999996</v>
      </c>
      <c r="BA194" s="378">
        <v>521.98631999999986</v>
      </c>
      <c r="BB194" s="379">
        <v>521.98631999999986</v>
      </c>
      <c r="BC194" s="373">
        <v>23844.892065044929</v>
      </c>
      <c r="BD194" s="374">
        <v>12446707.459829999</v>
      </c>
      <c r="BE194" s="374">
        <f t="shared" si="48"/>
        <v>9.6752942291895211E-2</v>
      </c>
      <c r="BF194" s="374">
        <f t="shared" si="49"/>
        <v>50.503712296118735</v>
      </c>
      <c r="BG194" s="374">
        <f t="shared" si="50"/>
        <v>2.9878333171611286E-3</v>
      </c>
      <c r="BH194" s="374">
        <f t="shared" si="51"/>
        <v>1.5596081179983299</v>
      </c>
      <c r="BI194" s="374">
        <f t="shared" si="52"/>
        <v>0.90025922439094364</v>
      </c>
      <c r="BJ194" s="374">
        <f t="shared" si="53"/>
        <v>469.92299958588279</v>
      </c>
      <c r="BK194" s="375">
        <v>82101406.615688398</v>
      </c>
      <c r="BL194" s="382">
        <v>175468994.48712298</v>
      </c>
      <c r="BM194" s="383">
        <v>0.4</v>
      </c>
      <c r="BN194" s="382">
        <v>70187597.794849202</v>
      </c>
      <c r="BO194" s="395"/>
      <c r="BP194" s="395"/>
      <c r="BS194" s="408">
        <v>11456</v>
      </c>
      <c r="BT194" s="400" t="s">
        <v>1521</v>
      </c>
      <c r="BU194" s="400">
        <v>0.84341738421208079</v>
      </c>
      <c r="BV194" s="400">
        <v>0.15658261578791924</v>
      </c>
      <c r="BW194" s="400">
        <v>7.1562889031800858E-5</v>
      </c>
      <c r="BX194" s="400">
        <v>0.99992843711096824</v>
      </c>
      <c r="BY194" s="407">
        <v>11456</v>
      </c>
      <c r="BZ194" s="406" t="s">
        <v>1521</v>
      </c>
      <c r="CA194" s="406">
        <v>0.929036791233668</v>
      </c>
      <c r="CB194" s="406">
        <v>7.0963208766332067E-2</v>
      </c>
      <c r="CC194" s="406">
        <v>9.6752942291895211E-2</v>
      </c>
      <c r="CD194" s="406">
        <v>2.9878333171611286E-3</v>
      </c>
      <c r="CE194" s="406">
        <v>0.90025922439094364</v>
      </c>
    </row>
    <row r="195" spans="1:83" x14ac:dyDescent="0.35">
      <c r="A195" s="365">
        <v>3</v>
      </c>
      <c r="B195" s="366" t="s">
        <v>1271</v>
      </c>
      <c r="C195" s="411">
        <v>11631</v>
      </c>
      <c r="D195" s="367" t="s">
        <v>1522</v>
      </c>
      <c r="E195" s="368" t="s">
        <v>2438</v>
      </c>
      <c r="F195" s="369">
        <v>5</v>
      </c>
      <c r="G195" s="370" t="s">
        <v>2469</v>
      </c>
      <c r="H195" s="371">
        <v>52418.400000000001</v>
      </c>
      <c r="I195" s="372">
        <v>52418.400000000001</v>
      </c>
      <c r="J195" s="373">
        <v>458.83959924379604</v>
      </c>
      <c r="K195" s="374">
        <v>24051637.649000999</v>
      </c>
      <c r="L195" s="371">
        <v>5991.5999999999995</v>
      </c>
      <c r="M195" s="372">
        <v>5991.5999999999995</v>
      </c>
      <c r="N195" s="373">
        <v>455.19605249849786</v>
      </c>
      <c r="O195" s="374">
        <v>2727352.6681499993</v>
      </c>
      <c r="P195" s="374">
        <f t="shared" si="38"/>
        <v>0.92212256153448857</v>
      </c>
      <c r="Q195" s="402">
        <f t="shared" si="42"/>
        <v>5524.9895396900411</v>
      </c>
      <c r="R195" s="374">
        <f t="shared" si="39"/>
        <v>7.7877438465511414E-2</v>
      </c>
      <c r="S195" s="401">
        <f t="shared" si="43"/>
        <v>466.61046030995817</v>
      </c>
      <c r="T195" s="371">
        <v>19275.599999999999</v>
      </c>
      <c r="U195" s="372">
        <v>19275.599999999999</v>
      </c>
      <c r="V195" s="373">
        <v>64.795865282356971</v>
      </c>
      <c r="W195" s="374">
        <v>1248979.1808366</v>
      </c>
      <c r="X195" s="371">
        <v>307.2</v>
      </c>
      <c r="Y195" s="372">
        <v>307.2</v>
      </c>
      <c r="Z195" s="373">
        <v>216.3654378457031</v>
      </c>
      <c r="AA195" s="374">
        <v>66467.462506199983</v>
      </c>
      <c r="AB195" s="371">
        <v>0</v>
      </c>
      <c r="AC195" s="372">
        <v>0</v>
      </c>
      <c r="AD195" s="373">
        <v>0</v>
      </c>
      <c r="AE195" s="374">
        <v>0</v>
      </c>
      <c r="AF195" s="374">
        <f t="shared" si="44"/>
        <v>0</v>
      </c>
      <c r="AG195" s="374">
        <f t="shared" si="45"/>
        <v>0</v>
      </c>
      <c r="AH195" s="374">
        <f t="shared" si="46"/>
        <v>1</v>
      </c>
      <c r="AI195" s="374">
        <f t="shared" si="47"/>
        <v>0</v>
      </c>
      <c r="AJ195" s="375">
        <v>28094436.960493799</v>
      </c>
      <c r="AK195" s="376">
        <v>1305.2706000000001</v>
      </c>
      <c r="AL195" s="377">
        <v>1305.2706000000001</v>
      </c>
      <c r="AM195" s="373">
        <v>8102.6982006425342</v>
      </c>
      <c r="AN195" s="374">
        <v>10576213.741971601</v>
      </c>
      <c r="AO195" s="378">
        <v>78.476519999999994</v>
      </c>
      <c r="AP195" s="379">
        <v>78.476519999999994</v>
      </c>
      <c r="AQ195" s="373">
        <v>10361.356525052335</v>
      </c>
      <c r="AR195" s="374">
        <v>813123.20256540005</v>
      </c>
      <c r="AS195" s="374">
        <f t="shared" si="40"/>
        <v>0.83015090187874463</v>
      </c>
      <c r="AT195" s="374">
        <f t="shared" si="54"/>
        <v>65.147353854305337</v>
      </c>
      <c r="AU195" s="374">
        <f t="shared" si="41"/>
        <v>0.16984909812125534</v>
      </c>
      <c r="AV195" s="374">
        <f t="shared" si="55"/>
        <v>13.329166145694657</v>
      </c>
      <c r="AW195" s="380">
        <v>50.97455999999999</v>
      </c>
      <c r="AX195" s="381">
        <v>50.97455999999999</v>
      </c>
      <c r="AY195" s="373">
        <v>7047.8337017524054</v>
      </c>
      <c r="AZ195" s="374">
        <v>359260.2219</v>
      </c>
      <c r="BA195" s="378">
        <v>78.181919999999934</v>
      </c>
      <c r="BB195" s="379">
        <v>78.181919999999934</v>
      </c>
      <c r="BC195" s="373">
        <v>11593.648744236529</v>
      </c>
      <c r="BD195" s="374">
        <v>906413.71863000002</v>
      </c>
      <c r="BE195" s="374">
        <f t="shared" si="48"/>
        <v>1.3555469558173714E-2</v>
      </c>
      <c r="BF195" s="374">
        <f t="shared" si="49"/>
        <v>1.0597926365595718</v>
      </c>
      <c r="BG195" s="374">
        <f t="shared" si="50"/>
        <v>0</v>
      </c>
      <c r="BH195" s="374">
        <f t="shared" si="51"/>
        <v>0</v>
      </c>
      <c r="BI195" s="374">
        <f t="shared" si="52"/>
        <v>0.98644453044182634</v>
      </c>
      <c r="BJ195" s="374">
        <f t="shared" si="53"/>
        <v>77.12212736344037</v>
      </c>
      <c r="BK195" s="375">
        <v>12655010.885067001</v>
      </c>
      <c r="BL195" s="382">
        <v>40749447.845560804</v>
      </c>
      <c r="BM195" s="383">
        <v>0.51</v>
      </c>
      <c r="BN195" s="382">
        <v>20782218.401236009</v>
      </c>
      <c r="BO195" s="395"/>
      <c r="BP195" s="395"/>
      <c r="BS195" s="408">
        <v>11631</v>
      </c>
      <c r="BT195" s="400" t="s">
        <v>1522</v>
      </c>
      <c r="BU195" s="400">
        <v>0.92212256153448857</v>
      </c>
      <c r="BV195" s="400">
        <v>7.7877438465511414E-2</v>
      </c>
      <c r="BW195" s="400">
        <v>0</v>
      </c>
      <c r="BX195" s="400">
        <v>1</v>
      </c>
      <c r="BY195" s="407">
        <v>11631</v>
      </c>
      <c r="BZ195" s="406" t="s">
        <v>1522</v>
      </c>
      <c r="CA195" s="406">
        <v>0.83015090187874463</v>
      </c>
      <c r="CB195" s="406">
        <v>0.16984909812125534</v>
      </c>
      <c r="CC195" s="406">
        <v>1.3555469558173714E-2</v>
      </c>
      <c r="CD195" s="406">
        <v>0</v>
      </c>
      <c r="CE195" s="406">
        <v>0.98644453044182634</v>
      </c>
    </row>
    <row r="196" spans="1:83" x14ac:dyDescent="0.35">
      <c r="A196" s="365">
        <v>3</v>
      </c>
      <c r="B196" s="366" t="s">
        <v>1271</v>
      </c>
      <c r="C196" s="411">
        <v>27978</v>
      </c>
      <c r="D196" s="367" t="s">
        <v>1523</v>
      </c>
      <c r="E196" s="368" t="s">
        <v>2438</v>
      </c>
      <c r="F196" s="369">
        <v>3</v>
      </c>
      <c r="G196" s="370" t="s">
        <v>6313</v>
      </c>
      <c r="H196" s="371">
        <v>55755.6</v>
      </c>
      <c r="I196" s="372">
        <v>55755.6</v>
      </c>
      <c r="J196" s="373">
        <v>401.66662227896381</v>
      </c>
      <c r="K196" s="374">
        <v>22395163.525136996</v>
      </c>
      <c r="L196" s="371">
        <v>6403.2</v>
      </c>
      <c r="M196" s="372">
        <v>6403.2</v>
      </c>
      <c r="N196" s="373">
        <v>358.79992930631562</v>
      </c>
      <c r="O196" s="374">
        <v>2297467.7073341999</v>
      </c>
      <c r="P196" s="374">
        <f t="shared" ref="P196:P259" si="56">IFERROR(VLOOKUP($C196,$BS$4:$BX$899,3,0),0)</f>
        <v>0.85057101862931173</v>
      </c>
      <c r="Q196" s="402">
        <f t="shared" si="42"/>
        <v>5446.376346487209</v>
      </c>
      <c r="R196" s="374">
        <f t="shared" ref="R196:R259" si="57">IFERROR(VLOOKUP($C196,$BS$4:$BX$899,4,0),0)</f>
        <v>0.14942898137068822</v>
      </c>
      <c r="S196" s="401">
        <f t="shared" si="43"/>
        <v>956.82365351279077</v>
      </c>
      <c r="T196" s="371">
        <v>7777.2</v>
      </c>
      <c r="U196" s="372">
        <v>7777.2</v>
      </c>
      <c r="V196" s="373">
        <v>109.23772145803117</v>
      </c>
      <c r="W196" s="374">
        <v>849563.60732339998</v>
      </c>
      <c r="X196" s="371">
        <v>0</v>
      </c>
      <c r="Y196" s="372">
        <v>0</v>
      </c>
      <c r="Z196" s="373">
        <v>0</v>
      </c>
      <c r="AA196" s="374">
        <v>0</v>
      </c>
      <c r="AB196" s="371">
        <v>13.2</v>
      </c>
      <c r="AC196" s="372">
        <v>13.2</v>
      </c>
      <c r="AD196" s="373">
        <v>112075.09131113638</v>
      </c>
      <c r="AE196" s="374">
        <v>1479391.2053070001</v>
      </c>
      <c r="AF196" s="374">
        <f t="shared" si="44"/>
        <v>0</v>
      </c>
      <c r="AG196" s="374">
        <f t="shared" si="45"/>
        <v>0</v>
      </c>
      <c r="AH196" s="374">
        <f t="shared" si="46"/>
        <v>1</v>
      </c>
      <c r="AI196" s="374">
        <f t="shared" si="47"/>
        <v>13.2</v>
      </c>
      <c r="AJ196" s="375">
        <v>27021586.045101598</v>
      </c>
      <c r="AK196" s="376">
        <v>0</v>
      </c>
      <c r="AL196" s="377">
        <v>0</v>
      </c>
      <c r="AM196" s="373">
        <v>0</v>
      </c>
      <c r="AN196" s="374">
        <v>0</v>
      </c>
      <c r="AO196" s="378">
        <v>0</v>
      </c>
      <c r="AP196" s="379">
        <v>0</v>
      </c>
      <c r="AQ196" s="373">
        <v>0</v>
      </c>
      <c r="AR196" s="374">
        <v>0</v>
      </c>
      <c r="AS196" s="374">
        <f t="shared" ref="AS196:AS259" si="58">IFERROR(VLOOKUP($C196,$BY$4:$CE$899,3,0),0)</f>
        <v>0</v>
      </c>
      <c r="AT196" s="374">
        <f t="shared" si="54"/>
        <v>0</v>
      </c>
      <c r="AU196" s="374">
        <f t="shared" ref="AU196:AU259" si="59">IFERROR(VLOOKUP($C196,$BY$4:$CE$899,4,0),0)</f>
        <v>0</v>
      </c>
      <c r="AV196" s="374">
        <f t="shared" si="55"/>
        <v>0</v>
      </c>
      <c r="AW196" s="380">
        <v>0</v>
      </c>
      <c r="AX196" s="381">
        <v>0</v>
      </c>
      <c r="AY196" s="373">
        <v>0</v>
      </c>
      <c r="AZ196" s="374">
        <v>0</v>
      </c>
      <c r="BA196" s="378">
        <v>0</v>
      </c>
      <c r="BB196" s="379">
        <v>0</v>
      </c>
      <c r="BC196" s="373">
        <v>0</v>
      </c>
      <c r="BD196" s="374">
        <v>0</v>
      </c>
      <c r="BE196" s="374">
        <f t="shared" si="48"/>
        <v>0</v>
      </c>
      <c r="BF196" s="374">
        <f t="shared" si="49"/>
        <v>0</v>
      </c>
      <c r="BG196" s="374">
        <f t="shared" si="50"/>
        <v>0</v>
      </c>
      <c r="BH196" s="374">
        <f t="shared" si="51"/>
        <v>0</v>
      </c>
      <c r="BI196" s="374">
        <f t="shared" si="52"/>
        <v>0</v>
      </c>
      <c r="BJ196" s="374">
        <f t="shared" si="53"/>
        <v>0</v>
      </c>
      <c r="BK196" s="375">
        <v>0</v>
      </c>
      <c r="BL196" s="382">
        <v>27021586.045101598</v>
      </c>
      <c r="BM196" s="383">
        <v>0.67</v>
      </c>
      <c r="BN196" s="382">
        <v>18104462.650218073</v>
      </c>
      <c r="BO196" s="395"/>
      <c r="BP196" s="395"/>
      <c r="BS196" s="408">
        <v>27978</v>
      </c>
      <c r="BT196" s="400" t="s">
        <v>1523</v>
      </c>
      <c r="BU196" s="400">
        <v>0.85057101862931173</v>
      </c>
      <c r="BV196" s="400">
        <v>0.14942898137068822</v>
      </c>
      <c r="BW196" s="400">
        <v>0</v>
      </c>
      <c r="BX196" s="400">
        <v>1</v>
      </c>
      <c r="BY196" s="407">
        <v>27978</v>
      </c>
      <c r="BZ196" s="406" t="s">
        <v>1523</v>
      </c>
      <c r="CA196" s="406" t="e">
        <v>#DIV/0!</v>
      </c>
      <c r="CB196" s="406" t="e">
        <v>#DIV/0!</v>
      </c>
      <c r="CC196" s="406" t="e">
        <v>#DIV/0!</v>
      </c>
      <c r="CD196" s="406" t="e">
        <v>#DIV/0!</v>
      </c>
      <c r="CE196" s="406" t="e">
        <v>#DIV/0!</v>
      </c>
    </row>
    <row r="197" spans="1:83" x14ac:dyDescent="0.35">
      <c r="A197" s="365">
        <v>3</v>
      </c>
      <c r="B197" s="366" t="s">
        <v>1271</v>
      </c>
      <c r="C197" s="411">
        <v>27979</v>
      </c>
      <c r="D197" s="367" t="s">
        <v>1524</v>
      </c>
      <c r="E197" s="368" t="s">
        <v>2438</v>
      </c>
      <c r="F197" s="369">
        <v>2</v>
      </c>
      <c r="G197" s="370" t="s">
        <v>2560</v>
      </c>
      <c r="H197" s="371">
        <v>34718.400000000001</v>
      </c>
      <c r="I197" s="372">
        <v>34718.400000000001</v>
      </c>
      <c r="J197" s="373">
        <v>391.89298194386839</v>
      </c>
      <c r="K197" s="374">
        <v>13605897.30432</v>
      </c>
      <c r="L197" s="371">
        <v>2490</v>
      </c>
      <c r="M197" s="372">
        <v>2490</v>
      </c>
      <c r="N197" s="373">
        <v>390.60975154216868</v>
      </c>
      <c r="O197" s="374">
        <v>972618.28133999999</v>
      </c>
      <c r="P197" s="374">
        <f t="shared" si="56"/>
        <v>0.87811794473297577</v>
      </c>
      <c r="Q197" s="402">
        <f t="shared" ref="Q197:Q260" si="60">SUM(L197*P197)</f>
        <v>2186.5136823851099</v>
      </c>
      <c r="R197" s="374">
        <f t="shared" si="57"/>
        <v>0.12188205526702423</v>
      </c>
      <c r="S197" s="401">
        <f t="shared" ref="S197:S260" si="61">SUM(L197*R197)</f>
        <v>303.48631761489031</v>
      </c>
      <c r="T197" s="371">
        <v>3357.6</v>
      </c>
      <c r="U197" s="372">
        <v>3357.6</v>
      </c>
      <c r="V197" s="373">
        <v>127.26536231236598</v>
      </c>
      <c r="W197" s="374">
        <v>427306.18050000002</v>
      </c>
      <c r="X197" s="371">
        <v>571.19999999999993</v>
      </c>
      <c r="Y197" s="372">
        <v>571.19999999999993</v>
      </c>
      <c r="Z197" s="373">
        <v>0</v>
      </c>
      <c r="AA197" s="374">
        <v>0</v>
      </c>
      <c r="AB197" s="371">
        <v>730.8</v>
      </c>
      <c r="AC197" s="372">
        <v>730.8</v>
      </c>
      <c r="AD197" s="373">
        <v>1471.2602498801314</v>
      </c>
      <c r="AE197" s="374">
        <v>1075196.9906124</v>
      </c>
      <c r="AF197" s="374">
        <f t="shared" ref="AF197:AF260" si="62">IFERROR(VLOOKUP($C197,$BS$4:$BX$899,5,0),0)</f>
        <v>0</v>
      </c>
      <c r="AG197" s="374">
        <f t="shared" ref="AG197:AG260" si="63">SUM(AF197*AB197)</f>
        <v>0</v>
      </c>
      <c r="AH197" s="374">
        <f t="shared" ref="AH197:AH260" si="64">IFERROR(VLOOKUP($C197,$BS$4:$BX$899,6,0),0)</f>
        <v>1</v>
      </c>
      <c r="AI197" s="374">
        <f t="shared" ref="AI197:AI260" si="65">SUM(AH197*AB197)</f>
        <v>730.8</v>
      </c>
      <c r="AJ197" s="375">
        <v>16081018.756772401</v>
      </c>
      <c r="AK197" s="376">
        <v>0</v>
      </c>
      <c r="AL197" s="377">
        <v>0</v>
      </c>
      <c r="AM197" s="373">
        <v>0</v>
      </c>
      <c r="AN197" s="374">
        <v>0</v>
      </c>
      <c r="AO197" s="378">
        <v>0</v>
      </c>
      <c r="AP197" s="379">
        <v>0</v>
      </c>
      <c r="AQ197" s="373">
        <v>0</v>
      </c>
      <c r="AR197" s="374">
        <v>0</v>
      </c>
      <c r="AS197" s="374">
        <f t="shared" si="58"/>
        <v>0</v>
      </c>
      <c r="AT197" s="374">
        <f t="shared" si="54"/>
        <v>0</v>
      </c>
      <c r="AU197" s="374">
        <f t="shared" si="59"/>
        <v>0</v>
      </c>
      <c r="AV197" s="374">
        <f t="shared" si="55"/>
        <v>0</v>
      </c>
      <c r="AW197" s="380">
        <v>0</v>
      </c>
      <c r="AX197" s="381">
        <v>0</v>
      </c>
      <c r="AY197" s="373">
        <v>0</v>
      </c>
      <c r="AZ197" s="374">
        <v>0</v>
      </c>
      <c r="BA197" s="378">
        <v>0</v>
      </c>
      <c r="BB197" s="379">
        <v>0</v>
      </c>
      <c r="BC197" s="373">
        <v>0</v>
      </c>
      <c r="BD197" s="374">
        <v>0</v>
      </c>
      <c r="BE197" s="374">
        <f t="shared" ref="BE197:BE260" si="66">IFERROR(VLOOKUP($C197,$BY$4:$CE$899,5,0),0)</f>
        <v>0</v>
      </c>
      <c r="BF197" s="374">
        <f t="shared" ref="BF197:BF260" si="67">SUM(BE197*BA197)</f>
        <v>0</v>
      </c>
      <c r="BG197" s="374">
        <f t="shared" ref="BG197:BG260" si="68">IFERROR(VLOOKUP($C197,$BY$4:$CE$899,6,0),0)</f>
        <v>0</v>
      </c>
      <c r="BH197" s="374">
        <f t="shared" ref="BH197:BH260" si="69">SUM(BG197*BA197)</f>
        <v>0</v>
      </c>
      <c r="BI197" s="374">
        <f t="shared" ref="BI197:BI260" si="70">IFERROR(VLOOKUP($C197,$BY$4:$CE$899,7,0),0)</f>
        <v>0</v>
      </c>
      <c r="BJ197" s="374">
        <f t="shared" ref="BJ197:BJ260" si="71">SUM(BI197*BA197)</f>
        <v>0</v>
      </c>
      <c r="BK197" s="375">
        <v>0</v>
      </c>
      <c r="BL197" s="382">
        <v>16081018.756772401</v>
      </c>
      <c r="BM197" s="383">
        <v>0.7</v>
      </c>
      <c r="BN197" s="382">
        <v>11256713.12974068</v>
      </c>
      <c r="BO197" s="395"/>
      <c r="BP197" s="395"/>
      <c r="BS197" s="408">
        <v>27979</v>
      </c>
      <c r="BT197" s="400" t="s">
        <v>1524</v>
      </c>
      <c r="BU197" s="400">
        <v>0.87811794473297577</v>
      </c>
      <c r="BV197" s="400">
        <v>0.12188205526702423</v>
      </c>
      <c r="BW197" s="400">
        <v>0</v>
      </c>
      <c r="BX197" s="400">
        <v>1</v>
      </c>
      <c r="BY197" s="407">
        <v>27979</v>
      </c>
      <c r="BZ197" s="406" t="s">
        <v>1524</v>
      </c>
      <c r="CA197" s="406" t="e">
        <v>#DIV/0!</v>
      </c>
      <c r="CB197" s="406" t="e">
        <v>#DIV/0!</v>
      </c>
      <c r="CC197" s="406" t="e">
        <v>#DIV/0!</v>
      </c>
      <c r="CD197" s="406" t="e">
        <v>#DIV/0!</v>
      </c>
      <c r="CE197" s="406" t="e">
        <v>#DIV/0!</v>
      </c>
    </row>
    <row r="198" spans="1:83" x14ac:dyDescent="0.35">
      <c r="A198" s="365">
        <v>3</v>
      </c>
      <c r="B198" s="366" t="s">
        <v>1271</v>
      </c>
      <c r="C198" s="411">
        <v>27980</v>
      </c>
      <c r="D198" s="367" t="s">
        <v>1525</v>
      </c>
      <c r="E198" s="368" t="s">
        <v>2438</v>
      </c>
      <c r="F198" s="369">
        <v>2</v>
      </c>
      <c r="G198" s="370" t="s">
        <v>2560</v>
      </c>
      <c r="H198" s="371">
        <v>36254.400000000001</v>
      </c>
      <c r="I198" s="372">
        <v>36254.400000000001</v>
      </c>
      <c r="J198" s="373">
        <v>377.66130713580696</v>
      </c>
      <c r="K198" s="374">
        <v>13691884.0934244</v>
      </c>
      <c r="L198" s="371">
        <v>0</v>
      </c>
      <c r="M198" s="372">
        <v>0</v>
      </c>
      <c r="N198" s="373">
        <v>0</v>
      </c>
      <c r="O198" s="374">
        <v>0</v>
      </c>
      <c r="P198" s="374">
        <f t="shared" si="56"/>
        <v>0.83944830714009921</v>
      </c>
      <c r="Q198" s="402">
        <f t="shared" si="60"/>
        <v>0</v>
      </c>
      <c r="R198" s="374">
        <f t="shared" si="57"/>
        <v>0.1605516928599007</v>
      </c>
      <c r="S198" s="401">
        <f t="shared" si="61"/>
        <v>0</v>
      </c>
      <c r="T198" s="371">
        <v>8444.4</v>
      </c>
      <c r="U198" s="372">
        <v>8444.4</v>
      </c>
      <c r="V198" s="373">
        <v>78.762258303822662</v>
      </c>
      <c r="W198" s="374">
        <v>665100.01402080001</v>
      </c>
      <c r="X198" s="371">
        <v>3454.7999999999997</v>
      </c>
      <c r="Y198" s="372">
        <v>3454.7999999999997</v>
      </c>
      <c r="Z198" s="373">
        <v>0</v>
      </c>
      <c r="AA198" s="374">
        <v>0</v>
      </c>
      <c r="AB198" s="371">
        <v>132</v>
      </c>
      <c r="AC198" s="372">
        <v>132</v>
      </c>
      <c r="AD198" s="373">
        <v>9356.0951365909095</v>
      </c>
      <c r="AE198" s="374">
        <v>1235004.55803</v>
      </c>
      <c r="AF198" s="374">
        <f t="shared" si="62"/>
        <v>0</v>
      </c>
      <c r="AG198" s="374">
        <f t="shared" si="63"/>
        <v>0</v>
      </c>
      <c r="AH198" s="374">
        <f t="shared" si="64"/>
        <v>1</v>
      </c>
      <c r="AI198" s="374">
        <f t="shared" si="65"/>
        <v>132</v>
      </c>
      <c r="AJ198" s="375">
        <v>15591988.665475201</v>
      </c>
      <c r="AK198" s="376">
        <v>0</v>
      </c>
      <c r="AL198" s="377">
        <v>0</v>
      </c>
      <c r="AM198" s="373">
        <v>0</v>
      </c>
      <c r="AN198" s="374">
        <v>0</v>
      </c>
      <c r="AO198" s="378">
        <v>0</v>
      </c>
      <c r="AP198" s="379">
        <v>0</v>
      </c>
      <c r="AQ198" s="373">
        <v>0</v>
      </c>
      <c r="AR198" s="374">
        <v>0</v>
      </c>
      <c r="AS198" s="374">
        <f t="shared" si="58"/>
        <v>0</v>
      </c>
      <c r="AT198" s="374">
        <f t="shared" si="54"/>
        <v>0</v>
      </c>
      <c r="AU198" s="374">
        <f t="shared" si="59"/>
        <v>0</v>
      </c>
      <c r="AV198" s="374">
        <f t="shared" si="55"/>
        <v>0</v>
      </c>
      <c r="AW198" s="380">
        <v>0</v>
      </c>
      <c r="AX198" s="381">
        <v>0</v>
      </c>
      <c r="AY198" s="373">
        <v>0</v>
      </c>
      <c r="AZ198" s="374">
        <v>0</v>
      </c>
      <c r="BA198" s="378">
        <v>0</v>
      </c>
      <c r="BB198" s="379">
        <v>0</v>
      </c>
      <c r="BC198" s="373">
        <v>0</v>
      </c>
      <c r="BD198" s="374">
        <v>0</v>
      </c>
      <c r="BE198" s="374">
        <f t="shared" si="66"/>
        <v>0</v>
      </c>
      <c r="BF198" s="374">
        <f t="shared" si="67"/>
        <v>0</v>
      </c>
      <c r="BG198" s="374">
        <f t="shared" si="68"/>
        <v>0</v>
      </c>
      <c r="BH198" s="374">
        <f t="shared" si="69"/>
        <v>0</v>
      </c>
      <c r="BI198" s="374">
        <f t="shared" si="70"/>
        <v>0</v>
      </c>
      <c r="BJ198" s="374">
        <f t="shared" si="71"/>
        <v>0</v>
      </c>
      <c r="BK198" s="375">
        <v>0</v>
      </c>
      <c r="BL198" s="382">
        <v>15591988.665475201</v>
      </c>
      <c r="BM198" s="383">
        <v>0.67</v>
      </c>
      <c r="BN198" s="382">
        <v>10446632.405868385</v>
      </c>
      <c r="BO198" s="395"/>
      <c r="BP198" s="395"/>
      <c r="BS198" s="408">
        <v>27980</v>
      </c>
      <c r="BT198" s="400" t="s">
        <v>1525</v>
      </c>
      <c r="BU198" s="400">
        <v>0.83944830714009921</v>
      </c>
      <c r="BV198" s="400">
        <v>0.1605516928599007</v>
      </c>
      <c r="BW198" s="400">
        <v>0</v>
      </c>
      <c r="BX198" s="400">
        <v>1</v>
      </c>
      <c r="BY198" s="407">
        <v>27980</v>
      </c>
      <c r="BZ198" s="406" t="s">
        <v>1525</v>
      </c>
      <c r="CA198" s="406" t="e">
        <v>#DIV/0!</v>
      </c>
      <c r="CB198" s="406" t="e">
        <v>#DIV/0!</v>
      </c>
      <c r="CC198" s="406" t="e">
        <v>#DIV/0!</v>
      </c>
      <c r="CD198" s="406" t="e">
        <v>#DIV/0!</v>
      </c>
      <c r="CE198" s="406" t="e">
        <v>#DIV/0!</v>
      </c>
    </row>
    <row r="199" spans="1:83" x14ac:dyDescent="0.35">
      <c r="A199" s="365">
        <v>3</v>
      </c>
      <c r="B199" s="366" t="s">
        <v>1272</v>
      </c>
      <c r="C199" s="411">
        <v>10720</v>
      </c>
      <c r="D199" s="367" t="s">
        <v>1526</v>
      </c>
      <c r="E199" s="368" t="s">
        <v>2427</v>
      </c>
      <c r="F199" s="369">
        <v>16</v>
      </c>
      <c r="G199" s="370" t="s">
        <v>2759</v>
      </c>
      <c r="H199" s="371">
        <v>154309.19999999998</v>
      </c>
      <c r="I199" s="372">
        <v>154309.19999999998</v>
      </c>
      <c r="J199" s="373">
        <v>670.56181356510172</v>
      </c>
      <c r="K199" s="374">
        <v>103473857.00177999</v>
      </c>
      <c r="L199" s="371">
        <v>84157.2</v>
      </c>
      <c r="M199" s="372">
        <v>84157.2</v>
      </c>
      <c r="N199" s="373">
        <v>968.42562300533302</v>
      </c>
      <c r="O199" s="374">
        <v>81499988.840384409</v>
      </c>
      <c r="P199" s="374">
        <f t="shared" si="56"/>
        <v>0.89426611743630813</v>
      </c>
      <c r="Q199" s="402">
        <f t="shared" si="60"/>
        <v>75258.932498310867</v>
      </c>
      <c r="R199" s="374">
        <f t="shared" si="57"/>
        <v>0.10573388256369183</v>
      </c>
      <c r="S199" s="401">
        <f t="shared" si="61"/>
        <v>8898.2675016891262</v>
      </c>
      <c r="T199" s="371">
        <v>58642.799999999996</v>
      </c>
      <c r="U199" s="372">
        <v>58642.799999999996</v>
      </c>
      <c r="V199" s="373">
        <v>225.40753737492071</v>
      </c>
      <c r="W199" s="374">
        <v>13218529.132769998</v>
      </c>
      <c r="X199" s="371">
        <v>1248</v>
      </c>
      <c r="Y199" s="372">
        <v>1248</v>
      </c>
      <c r="Z199" s="373">
        <v>215.52344442307694</v>
      </c>
      <c r="AA199" s="374">
        <v>268973.25864000001</v>
      </c>
      <c r="AB199" s="371">
        <v>0</v>
      </c>
      <c r="AC199" s="372">
        <v>0</v>
      </c>
      <c r="AD199" s="373">
        <v>0</v>
      </c>
      <c r="AE199" s="374">
        <v>0</v>
      </c>
      <c r="AF199" s="374">
        <f t="shared" si="62"/>
        <v>0</v>
      </c>
      <c r="AG199" s="374">
        <f t="shared" si="63"/>
        <v>0</v>
      </c>
      <c r="AH199" s="374">
        <f t="shared" si="64"/>
        <v>1</v>
      </c>
      <c r="AI199" s="374">
        <f t="shared" si="65"/>
        <v>0</v>
      </c>
      <c r="AJ199" s="375">
        <v>198461348.23357439</v>
      </c>
      <c r="AK199" s="376">
        <v>19786.830959999999</v>
      </c>
      <c r="AL199" s="377">
        <v>19786.830959999999</v>
      </c>
      <c r="AM199" s="373">
        <v>12784.772006649415</v>
      </c>
      <c r="AN199" s="374">
        <v>252970122.55771196</v>
      </c>
      <c r="AO199" s="378">
        <v>3351.6067199999993</v>
      </c>
      <c r="AP199" s="379">
        <v>3351.6067199999993</v>
      </c>
      <c r="AQ199" s="373">
        <v>14939.212452347216</v>
      </c>
      <c r="AR199" s="374">
        <v>50070364.846794598</v>
      </c>
      <c r="AS199" s="374">
        <f t="shared" si="58"/>
        <v>0.9060352098568103</v>
      </c>
      <c r="AT199" s="374">
        <f t="shared" si="54"/>
        <v>3036.6736979126949</v>
      </c>
      <c r="AU199" s="374">
        <f t="shared" si="59"/>
        <v>9.3964790143189758E-2</v>
      </c>
      <c r="AV199" s="374">
        <f t="shared" si="55"/>
        <v>314.93302208730449</v>
      </c>
      <c r="AW199" s="380">
        <v>1193.7735599999999</v>
      </c>
      <c r="AX199" s="381">
        <v>1193.7735599999999</v>
      </c>
      <c r="AY199" s="373">
        <v>11933.394097729892</v>
      </c>
      <c r="AZ199" s="374">
        <v>14245770.354929999</v>
      </c>
      <c r="BA199" s="378">
        <v>1706.0598000000048</v>
      </c>
      <c r="BB199" s="379">
        <v>1706.0598000000048</v>
      </c>
      <c r="BC199" s="373">
        <v>27712.492145350985</v>
      </c>
      <c r="BD199" s="374">
        <v>47279168.806999207</v>
      </c>
      <c r="BE199" s="374">
        <f t="shared" si="66"/>
        <v>3.7983096428874624E-2</v>
      </c>
      <c r="BF199" s="374">
        <f t="shared" si="67"/>
        <v>64.801433896826737</v>
      </c>
      <c r="BG199" s="374">
        <f t="shared" si="68"/>
        <v>7.0311369923012207E-3</v>
      </c>
      <c r="BH199" s="374">
        <f t="shared" si="69"/>
        <v>11.995540170858055</v>
      </c>
      <c r="BI199" s="374">
        <f t="shared" si="70"/>
        <v>0.95498576657882417</v>
      </c>
      <c r="BJ199" s="374">
        <f t="shared" si="71"/>
        <v>1629.2628259323201</v>
      </c>
      <c r="BK199" s="375">
        <v>364565426.56643575</v>
      </c>
      <c r="BL199" s="382">
        <v>563026774.8000102</v>
      </c>
      <c r="BM199" s="383">
        <v>0.22</v>
      </c>
      <c r="BN199" s="382">
        <v>123865890.45600225</v>
      </c>
      <c r="BO199" s="395"/>
      <c r="BP199" s="395"/>
      <c r="BS199" s="408">
        <v>10720</v>
      </c>
      <c r="BT199" s="400" t="s">
        <v>1526</v>
      </c>
      <c r="BU199" s="400">
        <v>0.89426611743630813</v>
      </c>
      <c r="BV199" s="400">
        <v>0.10573388256369183</v>
      </c>
      <c r="BW199" s="400">
        <v>0</v>
      </c>
      <c r="BX199" s="400">
        <v>1</v>
      </c>
      <c r="BY199" s="407">
        <v>10720</v>
      </c>
      <c r="BZ199" s="406" t="s">
        <v>1526</v>
      </c>
      <c r="CA199" s="406">
        <v>0.9060352098568103</v>
      </c>
      <c r="CB199" s="406">
        <v>9.3964790143189758E-2</v>
      </c>
      <c r="CC199" s="406">
        <v>3.7983096428874624E-2</v>
      </c>
      <c r="CD199" s="406">
        <v>7.0311369923012207E-3</v>
      </c>
      <c r="CE199" s="406">
        <v>0.95498576657882417</v>
      </c>
    </row>
    <row r="200" spans="1:83" x14ac:dyDescent="0.35">
      <c r="A200" s="365">
        <v>3</v>
      </c>
      <c r="B200" s="366" t="s">
        <v>1272</v>
      </c>
      <c r="C200" s="411">
        <v>11221</v>
      </c>
      <c r="D200" s="367" t="s">
        <v>1527</v>
      </c>
      <c r="E200" s="368" t="s">
        <v>2438</v>
      </c>
      <c r="F200" s="369">
        <v>6</v>
      </c>
      <c r="G200" s="370" t="s">
        <v>6307</v>
      </c>
      <c r="H200" s="371">
        <v>83544</v>
      </c>
      <c r="I200" s="372">
        <v>83544</v>
      </c>
      <c r="J200" s="373">
        <v>375.90144746610883</v>
      </c>
      <c r="K200" s="374">
        <v>31404310.527108595</v>
      </c>
      <c r="L200" s="371">
        <v>62276.399999999994</v>
      </c>
      <c r="M200" s="372">
        <v>62276.399999999994</v>
      </c>
      <c r="N200" s="373">
        <v>550.67088146138508</v>
      </c>
      <c r="O200" s="374">
        <v>34293800.082241796</v>
      </c>
      <c r="P200" s="374">
        <f t="shared" si="56"/>
        <v>0.89970648483126747</v>
      </c>
      <c r="Q200" s="402">
        <f t="shared" si="60"/>
        <v>56030.480931945938</v>
      </c>
      <c r="R200" s="374">
        <f t="shared" si="57"/>
        <v>0.10029351516873257</v>
      </c>
      <c r="S200" s="401">
        <f t="shared" si="61"/>
        <v>6245.919068054056</v>
      </c>
      <c r="T200" s="371">
        <v>29797.199999999997</v>
      </c>
      <c r="U200" s="372">
        <v>29797.199999999997</v>
      </c>
      <c r="V200" s="373">
        <v>57.276044562240749</v>
      </c>
      <c r="W200" s="374">
        <v>1706665.7550299999</v>
      </c>
      <c r="X200" s="371">
        <v>108</v>
      </c>
      <c r="Y200" s="372">
        <v>108</v>
      </c>
      <c r="Z200" s="373">
        <v>331.44395388888893</v>
      </c>
      <c r="AA200" s="374">
        <v>35795.947020000007</v>
      </c>
      <c r="AB200" s="371">
        <v>0</v>
      </c>
      <c r="AC200" s="372">
        <v>0</v>
      </c>
      <c r="AD200" s="373">
        <v>0</v>
      </c>
      <c r="AE200" s="374">
        <v>0</v>
      </c>
      <c r="AF200" s="374">
        <f t="shared" si="62"/>
        <v>3.536935780529862E-4</v>
      </c>
      <c r="AG200" s="374">
        <f t="shared" si="63"/>
        <v>0</v>
      </c>
      <c r="AH200" s="374">
        <f t="shared" si="64"/>
        <v>0.99964630642194696</v>
      </c>
      <c r="AI200" s="374">
        <f t="shared" si="65"/>
        <v>0</v>
      </c>
      <c r="AJ200" s="375">
        <v>67440572.311400384</v>
      </c>
      <c r="AK200" s="376">
        <v>2111.9018399999995</v>
      </c>
      <c r="AL200" s="377">
        <v>2111.9018399999995</v>
      </c>
      <c r="AM200" s="373">
        <v>9884.30480839962</v>
      </c>
      <c r="AN200" s="374">
        <v>20874681.511980001</v>
      </c>
      <c r="AO200" s="378">
        <v>679.01220000000001</v>
      </c>
      <c r="AP200" s="379">
        <v>679.01220000000001</v>
      </c>
      <c r="AQ200" s="373">
        <v>9711.6722037047348</v>
      </c>
      <c r="AR200" s="374">
        <v>6594343.9087164002</v>
      </c>
      <c r="AS200" s="374">
        <f t="shared" si="58"/>
        <v>0.88142411657777986</v>
      </c>
      <c r="AT200" s="374">
        <f t="shared" si="54"/>
        <v>598.4977285305348</v>
      </c>
      <c r="AU200" s="374">
        <f t="shared" si="59"/>
        <v>0.1185758834222201</v>
      </c>
      <c r="AV200" s="374">
        <f t="shared" si="55"/>
        <v>80.514471469465192</v>
      </c>
      <c r="AW200" s="380">
        <v>112.02251999999999</v>
      </c>
      <c r="AX200" s="381">
        <v>112.02251999999999</v>
      </c>
      <c r="AY200" s="373">
        <v>8890.3188000055707</v>
      </c>
      <c r="AZ200" s="374">
        <v>995915.91557999991</v>
      </c>
      <c r="BA200" s="378">
        <v>216.91524000000081</v>
      </c>
      <c r="BB200" s="379">
        <v>216.91524000000081</v>
      </c>
      <c r="BC200" s="373">
        <v>9300.7020851121051</v>
      </c>
      <c r="BD200" s="374">
        <v>2017464.0249606003</v>
      </c>
      <c r="BE200" s="374">
        <f t="shared" si="66"/>
        <v>0.11323227148844286</v>
      </c>
      <c r="BF200" s="374">
        <f t="shared" si="67"/>
        <v>24.561805345660833</v>
      </c>
      <c r="BG200" s="374">
        <f t="shared" si="68"/>
        <v>6.9074092942674487E-3</v>
      </c>
      <c r="BH200" s="374">
        <f t="shared" si="69"/>
        <v>1.4983223448442597</v>
      </c>
      <c r="BI200" s="374">
        <f t="shared" si="70"/>
        <v>0.87986031921728969</v>
      </c>
      <c r="BJ200" s="374">
        <f t="shared" si="71"/>
        <v>190.85511230949572</v>
      </c>
      <c r="BK200" s="375">
        <v>30482405.361237001</v>
      </c>
      <c r="BL200" s="382">
        <v>97922977.672637388</v>
      </c>
      <c r="BM200" s="383">
        <v>0.25</v>
      </c>
      <c r="BN200" s="382">
        <v>24480744.418159347</v>
      </c>
      <c r="BO200" s="395"/>
      <c r="BP200" s="395"/>
      <c r="BS200" s="408">
        <v>11221</v>
      </c>
      <c r="BT200" s="400" t="s">
        <v>1527</v>
      </c>
      <c r="BU200" s="400">
        <v>0.89970648483126747</v>
      </c>
      <c r="BV200" s="400">
        <v>0.10029351516873257</v>
      </c>
      <c r="BW200" s="400">
        <v>3.536935780529862E-4</v>
      </c>
      <c r="BX200" s="400">
        <v>0.99964630642194696</v>
      </c>
      <c r="BY200" s="407">
        <v>11221</v>
      </c>
      <c r="BZ200" s="406" t="s">
        <v>1527</v>
      </c>
      <c r="CA200" s="406">
        <v>0.88142411657777986</v>
      </c>
      <c r="CB200" s="406">
        <v>0.1185758834222201</v>
      </c>
      <c r="CC200" s="406">
        <v>0.11323227148844286</v>
      </c>
      <c r="CD200" s="406">
        <v>6.9074092942674487E-3</v>
      </c>
      <c r="CE200" s="406">
        <v>0.87986031921728969</v>
      </c>
    </row>
    <row r="201" spans="1:83" x14ac:dyDescent="0.35">
      <c r="A201" s="365">
        <v>3</v>
      </c>
      <c r="B201" s="366" t="s">
        <v>1272</v>
      </c>
      <c r="C201" s="411">
        <v>11222</v>
      </c>
      <c r="D201" s="367" t="s">
        <v>1528</v>
      </c>
      <c r="E201" s="368" t="s">
        <v>2438</v>
      </c>
      <c r="F201" s="369">
        <v>5</v>
      </c>
      <c r="G201" s="370" t="s">
        <v>2469</v>
      </c>
      <c r="H201" s="371">
        <v>58526.400000000001</v>
      </c>
      <c r="I201" s="372">
        <v>58526.400000000001</v>
      </c>
      <c r="J201" s="373">
        <v>420.74654655901952</v>
      </c>
      <c r="K201" s="374">
        <v>24624780.6825318</v>
      </c>
      <c r="L201" s="371">
        <v>12367.199999999999</v>
      </c>
      <c r="M201" s="372">
        <v>12367.199999999999</v>
      </c>
      <c r="N201" s="373">
        <v>470.59800059285863</v>
      </c>
      <c r="O201" s="374">
        <v>5819979.5929320008</v>
      </c>
      <c r="P201" s="374">
        <f t="shared" si="56"/>
        <v>0.84464264930669763</v>
      </c>
      <c r="Q201" s="402">
        <f t="shared" si="60"/>
        <v>10445.86457250579</v>
      </c>
      <c r="R201" s="374">
        <f t="shared" si="57"/>
        <v>0.15535735069330239</v>
      </c>
      <c r="S201" s="401">
        <f t="shared" si="61"/>
        <v>1921.3354274942092</v>
      </c>
      <c r="T201" s="371">
        <v>10147.199999999999</v>
      </c>
      <c r="U201" s="372">
        <v>10147.199999999999</v>
      </c>
      <c r="V201" s="373">
        <v>78.489670963812671</v>
      </c>
      <c r="W201" s="374">
        <v>796450.38920399989</v>
      </c>
      <c r="X201" s="371">
        <v>708</v>
      </c>
      <c r="Y201" s="372">
        <v>708</v>
      </c>
      <c r="Z201" s="373">
        <v>56.271172627118645</v>
      </c>
      <c r="AA201" s="374">
        <v>39839.99022</v>
      </c>
      <c r="AB201" s="371">
        <v>0</v>
      </c>
      <c r="AC201" s="372">
        <v>0</v>
      </c>
      <c r="AD201" s="373">
        <v>0</v>
      </c>
      <c r="AE201" s="374">
        <v>0</v>
      </c>
      <c r="AF201" s="374">
        <f t="shared" si="62"/>
        <v>0</v>
      </c>
      <c r="AG201" s="374">
        <f t="shared" si="63"/>
        <v>0</v>
      </c>
      <c r="AH201" s="374">
        <f t="shared" si="64"/>
        <v>1</v>
      </c>
      <c r="AI201" s="374">
        <f t="shared" si="65"/>
        <v>0</v>
      </c>
      <c r="AJ201" s="375">
        <v>31281050.654887799</v>
      </c>
      <c r="AK201" s="376">
        <v>1199.0519999999999</v>
      </c>
      <c r="AL201" s="377">
        <v>1199.0519999999999</v>
      </c>
      <c r="AM201" s="373">
        <v>8926.2060874515882</v>
      </c>
      <c r="AN201" s="374">
        <v>10702985.261571001</v>
      </c>
      <c r="AO201" s="378">
        <v>91.652639999999977</v>
      </c>
      <c r="AP201" s="379">
        <v>91.652639999999977</v>
      </c>
      <c r="AQ201" s="373">
        <v>18872.476570658524</v>
      </c>
      <c r="AR201" s="374">
        <v>1729712.3010389998</v>
      </c>
      <c r="AS201" s="374">
        <f t="shared" si="58"/>
        <v>0.84563055180355129</v>
      </c>
      <c r="AT201" s="374">
        <f t="shared" ref="AT201:AT264" si="72">SUM(AS201*AO201)</f>
        <v>77.504272537452223</v>
      </c>
      <c r="AU201" s="374">
        <f t="shared" si="59"/>
        <v>0.15436944819644868</v>
      </c>
      <c r="AV201" s="374">
        <f t="shared" ref="AV201:AV264" si="73">SUM(AU201*AO201)</f>
        <v>14.148367462547757</v>
      </c>
      <c r="AW201" s="380">
        <v>54.864000000000004</v>
      </c>
      <c r="AX201" s="381">
        <v>54.864000000000004</v>
      </c>
      <c r="AY201" s="373">
        <v>6808.1371916010494</v>
      </c>
      <c r="AZ201" s="374">
        <v>373521.63887999998</v>
      </c>
      <c r="BA201" s="378">
        <v>57.027360000000293</v>
      </c>
      <c r="BB201" s="379">
        <v>57.027360000000293</v>
      </c>
      <c r="BC201" s="373">
        <v>16310.499579149293</v>
      </c>
      <c r="BD201" s="374">
        <v>930144.73127999995</v>
      </c>
      <c r="BE201" s="374">
        <f t="shared" si="66"/>
        <v>5.1280410660172374E-2</v>
      </c>
      <c r="BF201" s="374">
        <f t="shared" si="67"/>
        <v>2.9243864396655028</v>
      </c>
      <c r="BG201" s="374">
        <f t="shared" si="68"/>
        <v>4.7321962166176996E-3</v>
      </c>
      <c r="BH201" s="374">
        <f t="shared" si="69"/>
        <v>0.26986465723569691</v>
      </c>
      <c r="BI201" s="374">
        <f t="shared" si="70"/>
        <v>0.94398739312320989</v>
      </c>
      <c r="BJ201" s="374">
        <f t="shared" si="71"/>
        <v>53.833108903099088</v>
      </c>
      <c r="BK201" s="375">
        <v>13736363.932769999</v>
      </c>
      <c r="BL201" s="382">
        <v>45017414.587657794</v>
      </c>
      <c r="BM201" s="383">
        <v>0.44</v>
      </c>
      <c r="BN201" s="382">
        <v>19807662.418569431</v>
      </c>
      <c r="BO201" s="395"/>
      <c r="BP201" s="395"/>
      <c r="BS201" s="408">
        <v>11222</v>
      </c>
      <c r="BT201" s="400" t="s">
        <v>1528</v>
      </c>
      <c r="BU201" s="400">
        <v>0.84464264930669763</v>
      </c>
      <c r="BV201" s="400">
        <v>0.15535735069330239</v>
      </c>
      <c r="BW201" s="400">
        <v>0</v>
      </c>
      <c r="BX201" s="400">
        <v>1</v>
      </c>
      <c r="BY201" s="407">
        <v>11222</v>
      </c>
      <c r="BZ201" s="406" t="s">
        <v>1528</v>
      </c>
      <c r="CA201" s="406">
        <v>0.84563055180355129</v>
      </c>
      <c r="CB201" s="406">
        <v>0.15436944819644868</v>
      </c>
      <c r="CC201" s="406">
        <v>5.1280410660172374E-2</v>
      </c>
      <c r="CD201" s="406">
        <v>4.7321962166176996E-3</v>
      </c>
      <c r="CE201" s="406">
        <v>0.94398739312320989</v>
      </c>
    </row>
    <row r="202" spans="1:83" x14ac:dyDescent="0.35">
      <c r="A202" s="365">
        <v>3</v>
      </c>
      <c r="B202" s="366" t="s">
        <v>1272</v>
      </c>
      <c r="C202" s="411">
        <v>11223</v>
      </c>
      <c r="D202" s="367" t="s">
        <v>1529</v>
      </c>
      <c r="E202" s="368" t="s">
        <v>2438</v>
      </c>
      <c r="F202" s="369">
        <v>9</v>
      </c>
      <c r="G202" s="370" t="s">
        <v>2511</v>
      </c>
      <c r="H202" s="371">
        <v>114367.2</v>
      </c>
      <c r="I202" s="372">
        <v>114367.2</v>
      </c>
      <c r="J202" s="373">
        <v>398.46214131029524</v>
      </c>
      <c r="K202" s="374">
        <v>45570999.407662794</v>
      </c>
      <c r="L202" s="371">
        <v>64717.2</v>
      </c>
      <c r="M202" s="372">
        <v>64717.2</v>
      </c>
      <c r="N202" s="373">
        <v>439.33750264463856</v>
      </c>
      <c r="O202" s="374">
        <v>28432693.026153602</v>
      </c>
      <c r="P202" s="374">
        <f t="shared" si="56"/>
        <v>0.91580844854004906</v>
      </c>
      <c r="Q202" s="402">
        <f t="shared" si="60"/>
        <v>59268.55852585606</v>
      </c>
      <c r="R202" s="374">
        <f t="shared" si="57"/>
        <v>8.419155145995097E-2</v>
      </c>
      <c r="S202" s="401">
        <f t="shared" si="61"/>
        <v>5448.6414741439385</v>
      </c>
      <c r="T202" s="371">
        <v>31784.399999999998</v>
      </c>
      <c r="U202" s="372">
        <v>31784.399999999998</v>
      </c>
      <c r="V202" s="373">
        <v>86.612777016706303</v>
      </c>
      <c r="W202" s="374">
        <v>2752935.1498097996</v>
      </c>
      <c r="X202" s="371">
        <v>10885.199999999999</v>
      </c>
      <c r="Y202" s="372">
        <v>10885.199999999999</v>
      </c>
      <c r="Z202" s="373">
        <v>4.680441946863632</v>
      </c>
      <c r="AA202" s="374">
        <v>50947.546679999999</v>
      </c>
      <c r="AB202" s="371">
        <v>0</v>
      </c>
      <c r="AC202" s="372">
        <v>0</v>
      </c>
      <c r="AD202" s="373">
        <v>0</v>
      </c>
      <c r="AE202" s="374">
        <v>0</v>
      </c>
      <c r="AF202" s="374">
        <f t="shared" si="62"/>
        <v>0</v>
      </c>
      <c r="AG202" s="374">
        <f t="shared" si="63"/>
        <v>0</v>
      </c>
      <c r="AH202" s="374">
        <f t="shared" si="64"/>
        <v>1</v>
      </c>
      <c r="AI202" s="374">
        <f t="shared" si="65"/>
        <v>0</v>
      </c>
      <c r="AJ202" s="375">
        <v>76807575.130306199</v>
      </c>
      <c r="AK202" s="376">
        <v>3227.7379199999996</v>
      </c>
      <c r="AL202" s="377">
        <v>3227.7379199999996</v>
      </c>
      <c r="AM202" s="373">
        <v>11561.519538718127</v>
      </c>
      <c r="AN202" s="374">
        <v>37317555.027941398</v>
      </c>
      <c r="AO202" s="378">
        <v>566.49995999999987</v>
      </c>
      <c r="AP202" s="379">
        <v>566.49995999999987</v>
      </c>
      <c r="AQ202" s="373">
        <v>16889.184348029259</v>
      </c>
      <c r="AR202" s="374">
        <v>9567722.2575911991</v>
      </c>
      <c r="AS202" s="374">
        <f t="shared" si="58"/>
        <v>0.95171665166196995</v>
      </c>
      <c r="AT202" s="374">
        <f t="shared" si="72"/>
        <v>539.14744509783975</v>
      </c>
      <c r="AU202" s="374">
        <f t="shared" si="59"/>
        <v>4.8283348338029997E-2</v>
      </c>
      <c r="AV202" s="374">
        <f t="shared" si="73"/>
        <v>27.352514902160053</v>
      </c>
      <c r="AW202" s="380">
        <v>145.0104</v>
      </c>
      <c r="AX202" s="381">
        <v>145.0104</v>
      </c>
      <c r="AY202" s="373">
        <v>12807.46208993562</v>
      </c>
      <c r="AZ202" s="374">
        <v>1857215.2006464002</v>
      </c>
      <c r="BA202" s="378">
        <v>25.978440000000706</v>
      </c>
      <c r="BB202" s="379">
        <v>25.978440000000706</v>
      </c>
      <c r="BC202" s="373">
        <v>102771.31806290631</v>
      </c>
      <c r="BD202" s="374">
        <v>2669838.5200182004</v>
      </c>
      <c r="BE202" s="374">
        <f t="shared" si="66"/>
        <v>8.0406540765479359E-2</v>
      </c>
      <c r="BF202" s="374">
        <f t="shared" si="67"/>
        <v>2.0888364948836164</v>
      </c>
      <c r="BG202" s="374">
        <f t="shared" si="68"/>
        <v>1.4659000994207194E-2</v>
      </c>
      <c r="BH202" s="374">
        <f t="shared" si="69"/>
        <v>0.38081797778796228</v>
      </c>
      <c r="BI202" s="374">
        <f t="shared" si="70"/>
        <v>0.90493445824031349</v>
      </c>
      <c r="BJ202" s="374">
        <f t="shared" si="71"/>
        <v>23.508785527329128</v>
      </c>
      <c r="BK202" s="375">
        <v>51412331.006197192</v>
      </c>
      <c r="BL202" s="382">
        <v>128219906.1365034</v>
      </c>
      <c r="BM202" s="383">
        <v>0.35</v>
      </c>
      <c r="BN202" s="382">
        <v>44876967.147776186</v>
      </c>
      <c r="BO202" s="395"/>
      <c r="BP202" s="395"/>
      <c r="BS202" s="408">
        <v>11223</v>
      </c>
      <c r="BT202" s="400" t="s">
        <v>1529</v>
      </c>
      <c r="BU202" s="400">
        <v>0.91580844854004906</v>
      </c>
      <c r="BV202" s="400">
        <v>8.419155145995097E-2</v>
      </c>
      <c r="BW202" s="400">
        <v>0</v>
      </c>
      <c r="BX202" s="400">
        <v>1</v>
      </c>
      <c r="BY202" s="407">
        <v>11223</v>
      </c>
      <c r="BZ202" s="406" t="s">
        <v>1529</v>
      </c>
      <c r="CA202" s="406">
        <v>0.95171665166196995</v>
      </c>
      <c r="CB202" s="406">
        <v>4.8283348338029997E-2</v>
      </c>
      <c r="CC202" s="406">
        <v>8.0406540765479359E-2</v>
      </c>
      <c r="CD202" s="406">
        <v>1.4659000994207194E-2</v>
      </c>
      <c r="CE202" s="406">
        <v>0.90493445824031349</v>
      </c>
    </row>
    <row r="203" spans="1:83" x14ac:dyDescent="0.35">
      <c r="A203" s="365">
        <v>3</v>
      </c>
      <c r="B203" s="366" t="s">
        <v>1272</v>
      </c>
      <c r="C203" s="411">
        <v>11224</v>
      </c>
      <c r="D203" s="367" t="s">
        <v>1530</v>
      </c>
      <c r="E203" s="368" t="s">
        <v>2438</v>
      </c>
      <c r="F203" s="369">
        <v>2</v>
      </c>
      <c r="G203" s="370" t="s">
        <v>2560</v>
      </c>
      <c r="H203" s="371">
        <v>31677.599999999999</v>
      </c>
      <c r="I203" s="372">
        <v>31677.599999999999</v>
      </c>
      <c r="J203" s="373">
        <v>285.52520196853931</v>
      </c>
      <c r="K203" s="374">
        <v>9044753.1378786005</v>
      </c>
      <c r="L203" s="371">
        <v>11448</v>
      </c>
      <c r="M203" s="372">
        <v>11448</v>
      </c>
      <c r="N203" s="373">
        <v>346.85512231341721</v>
      </c>
      <c r="O203" s="374">
        <v>3970797.4402440004</v>
      </c>
      <c r="P203" s="374">
        <f t="shared" si="56"/>
        <v>0.91187444819937802</v>
      </c>
      <c r="Q203" s="402">
        <f t="shared" si="60"/>
        <v>10439.138682986479</v>
      </c>
      <c r="R203" s="374">
        <f t="shared" si="57"/>
        <v>8.8125551800622037E-2</v>
      </c>
      <c r="S203" s="401">
        <f t="shared" si="61"/>
        <v>1008.8613170135211</v>
      </c>
      <c r="T203" s="371">
        <v>4663.2</v>
      </c>
      <c r="U203" s="372">
        <v>4663.2</v>
      </c>
      <c r="V203" s="373">
        <v>102.32239971500258</v>
      </c>
      <c r="W203" s="374">
        <v>477149.81435100001</v>
      </c>
      <c r="X203" s="371">
        <v>3.5999999999999996</v>
      </c>
      <c r="Y203" s="372">
        <v>3.5999999999999996</v>
      </c>
      <c r="Z203" s="373">
        <v>172.26911666666666</v>
      </c>
      <c r="AA203" s="374">
        <v>620.16881999999987</v>
      </c>
      <c r="AB203" s="371">
        <v>0</v>
      </c>
      <c r="AC203" s="372">
        <v>0</v>
      </c>
      <c r="AD203" s="373">
        <v>0</v>
      </c>
      <c r="AE203" s="374">
        <v>0</v>
      </c>
      <c r="AF203" s="374">
        <f t="shared" si="62"/>
        <v>2.4437557309732905E-2</v>
      </c>
      <c r="AG203" s="374">
        <f t="shared" si="63"/>
        <v>0</v>
      </c>
      <c r="AH203" s="374">
        <f t="shared" si="64"/>
        <v>0.97556244269026715</v>
      </c>
      <c r="AI203" s="374">
        <f t="shared" si="65"/>
        <v>0</v>
      </c>
      <c r="AJ203" s="375">
        <v>13493320.5612936</v>
      </c>
      <c r="AK203" s="376">
        <v>473.65463999999992</v>
      </c>
      <c r="AL203" s="377">
        <v>473.65463999999992</v>
      </c>
      <c r="AM203" s="373">
        <v>4908.7646252763416</v>
      </c>
      <c r="AN203" s="374">
        <v>2325059.1414299998</v>
      </c>
      <c r="AO203" s="378">
        <v>24.395399999999999</v>
      </c>
      <c r="AP203" s="379">
        <v>24.395399999999999</v>
      </c>
      <c r="AQ203" s="373">
        <v>7313.0287002877594</v>
      </c>
      <c r="AR203" s="374">
        <v>178404.26035500001</v>
      </c>
      <c r="AS203" s="374">
        <f t="shared" si="58"/>
        <v>0.90622726950740595</v>
      </c>
      <c r="AT203" s="374">
        <f t="shared" si="72"/>
        <v>22.107776730540969</v>
      </c>
      <c r="AU203" s="374">
        <f t="shared" si="59"/>
        <v>9.3772730492594075E-2</v>
      </c>
      <c r="AV203" s="374">
        <f t="shared" si="73"/>
        <v>2.2876232694590293</v>
      </c>
      <c r="AW203" s="380">
        <v>13.25628</v>
      </c>
      <c r="AX203" s="381">
        <v>13.25628</v>
      </c>
      <c r="AY203" s="373">
        <v>5470.8231675854759</v>
      </c>
      <c r="AZ203" s="374">
        <v>72522.763739999995</v>
      </c>
      <c r="BA203" s="378">
        <v>4.5277200000000546</v>
      </c>
      <c r="BB203" s="379">
        <v>4.5277200000000546</v>
      </c>
      <c r="BC203" s="373">
        <v>6663.2709906972241</v>
      </c>
      <c r="BD203" s="374">
        <v>30169.425329999998</v>
      </c>
      <c r="BE203" s="374">
        <f t="shared" si="66"/>
        <v>7.3765299658758859E-3</v>
      </c>
      <c r="BF203" s="374">
        <f t="shared" si="67"/>
        <v>3.3398862257095971E-2</v>
      </c>
      <c r="BG203" s="374">
        <f t="shared" si="68"/>
        <v>0</v>
      </c>
      <c r="BH203" s="374">
        <f t="shared" si="69"/>
        <v>0</v>
      </c>
      <c r="BI203" s="374">
        <f t="shared" si="70"/>
        <v>0.9926234700341241</v>
      </c>
      <c r="BJ203" s="374">
        <f t="shared" si="71"/>
        <v>4.4943211377429586</v>
      </c>
      <c r="BK203" s="375">
        <v>2606155.5908549996</v>
      </c>
      <c r="BL203" s="382">
        <v>16099476.152148601</v>
      </c>
      <c r="BM203" s="383">
        <v>0.39</v>
      </c>
      <c r="BN203" s="382">
        <v>6278795.6993379546</v>
      </c>
      <c r="BO203" s="395"/>
      <c r="BP203" s="395"/>
      <c r="BS203" s="408">
        <v>11224</v>
      </c>
      <c r="BT203" s="400" t="s">
        <v>1530</v>
      </c>
      <c r="BU203" s="400">
        <v>0.91187444819937802</v>
      </c>
      <c r="BV203" s="400">
        <v>8.8125551800622037E-2</v>
      </c>
      <c r="BW203" s="400">
        <v>2.4437557309732905E-2</v>
      </c>
      <c r="BX203" s="400">
        <v>0.97556244269026715</v>
      </c>
      <c r="BY203" s="407">
        <v>11224</v>
      </c>
      <c r="BZ203" s="406" t="s">
        <v>1530</v>
      </c>
      <c r="CA203" s="406">
        <v>0.90622726950740595</v>
      </c>
      <c r="CB203" s="406">
        <v>9.3772730492594075E-2</v>
      </c>
      <c r="CC203" s="406">
        <v>7.3765299658758859E-3</v>
      </c>
      <c r="CD203" s="406">
        <v>0</v>
      </c>
      <c r="CE203" s="406">
        <v>0.9926234700341241</v>
      </c>
    </row>
    <row r="204" spans="1:83" x14ac:dyDescent="0.35">
      <c r="A204" s="365">
        <v>3</v>
      </c>
      <c r="B204" s="366" t="s">
        <v>1272</v>
      </c>
      <c r="C204" s="411">
        <v>11225</v>
      </c>
      <c r="D204" s="367" t="s">
        <v>1531</v>
      </c>
      <c r="E204" s="368" t="s">
        <v>2438</v>
      </c>
      <c r="F204" s="369">
        <v>6</v>
      </c>
      <c r="G204" s="370" t="s">
        <v>6307</v>
      </c>
      <c r="H204" s="371">
        <v>110931.59999999999</v>
      </c>
      <c r="I204" s="372">
        <v>110931.59999999999</v>
      </c>
      <c r="J204" s="373">
        <v>368.72892375085183</v>
      </c>
      <c r="K204" s="374">
        <v>40903689.477959991</v>
      </c>
      <c r="L204" s="371">
        <v>16660.8</v>
      </c>
      <c r="M204" s="372">
        <v>16660.8</v>
      </c>
      <c r="N204" s="373">
        <v>354.68507244882602</v>
      </c>
      <c r="O204" s="374">
        <v>5909337.0550554004</v>
      </c>
      <c r="P204" s="374">
        <f t="shared" si="56"/>
        <v>0.85599987252765997</v>
      </c>
      <c r="Q204" s="402">
        <f t="shared" si="60"/>
        <v>14261.642676208836</v>
      </c>
      <c r="R204" s="374">
        <f t="shared" si="57"/>
        <v>0.14400012747234001</v>
      </c>
      <c r="S204" s="401">
        <f t="shared" si="61"/>
        <v>2399.1573237911621</v>
      </c>
      <c r="T204" s="371">
        <v>20898</v>
      </c>
      <c r="U204" s="372">
        <v>20898</v>
      </c>
      <c r="V204" s="373">
        <v>71.293875839965537</v>
      </c>
      <c r="W204" s="374">
        <v>1489899.4173035999</v>
      </c>
      <c r="X204" s="371">
        <v>894</v>
      </c>
      <c r="Y204" s="372">
        <v>894</v>
      </c>
      <c r="Z204" s="373">
        <v>241.34894280671142</v>
      </c>
      <c r="AA204" s="374">
        <v>215765.95486920001</v>
      </c>
      <c r="AB204" s="371">
        <v>0</v>
      </c>
      <c r="AC204" s="372">
        <v>0</v>
      </c>
      <c r="AD204" s="373">
        <v>0</v>
      </c>
      <c r="AE204" s="374">
        <v>0</v>
      </c>
      <c r="AF204" s="374">
        <f t="shared" si="62"/>
        <v>1.3952503862372924E-3</v>
      </c>
      <c r="AG204" s="374">
        <f t="shared" si="63"/>
        <v>0</v>
      </c>
      <c r="AH204" s="374">
        <f t="shared" si="64"/>
        <v>0.99860474961376267</v>
      </c>
      <c r="AI204" s="374">
        <f t="shared" si="65"/>
        <v>0</v>
      </c>
      <c r="AJ204" s="375">
        <v>48518691.905188195</v>
      </c>
      <c r="AK204" s="376">
        <v>1936.242</v>
      </c>
      <c r="AL204" s="377">
        <v>1936.242</v>
      </c>
      <c r="AM204" s="373">
        <v>11187.997537053736</v>
      </c>
      <c r="AN204" s="374">
        <v>21662670.727139998</v>
      </c>
      <c r="AO204" s="378">
        <v>89.804399999999987</v>
      </c>
      <c r="AP204" s="379">
        <v>89.804399999999987</v>
      </c>
      <c r="AQ204" s="373">
        <v>19529.918204551224</v>
      </c>
      <c r="AR204" s="374">
        <v>1753872.5864087997</v>
      </c>
      <c r="AS204" s="374">
        <f t="shared" si="58"/>
        <v>0.86630731376620851</v>
      </c>
      <c r="AT204" s="374">
        <f t="shared" si="72"/>
        <v>77.798208528386084</v>
      </c>
      <c r="AU204" s="374">
        <f t="shared" si="59"/>
        <v>0.13369268623379146</v>
      </c>
      <c r="AV204" s="374">
        <f t="shared" si="73"/>
        <v>12.006191471613901</v>
      </c>
      <c r="AW204" s="380">
        <v>64.097999999999999</v>
      </c>
      <c r="AX204" s="381">
        <v>64.097999999999999</v>
      </c>
      <c r="AY204" s="373">
        <v>7712.4234429092949</v>
      </c>
      <c r="AZ204" s="374">
        <v>494350.91784359998</v>
      </c>
      <c r="BA204" s="378">
        <v>60.38759999999953</v>
      </c>
      <c r="BB204" s="379">
        <v>60.38759999999953</v>
      </c>
      <c r="BC204" s="373">
        <v>28045.948392802715</v>
      </c>
      <c r="BD204" s="374">
        <v>1693627.5131652001</v>
      </c>
      <c r="BE204" s="374">
        <f t="shared" si="66"/>
        <v>2.0926785698083032E-2</v>
      </c>
      <c r="BF204" s="374">
        <f t="shared" si="67"/>
        <v>1.263718364021549</v>
      </c>
      <c r="BG204" s="374">
        <f t="shared" si="68"/>
        <v>2.3977102431163543E-2</v>
      </c>
      <c r="BH204" s="374">
        <f t="shared" si="69"/>
        <v>1.4479196707721202</v>
      </c>
      <c r="BI204" s="374">
        <f t="shared" si="70"/>
        <v>0.95509611187075338</v>
      </c>
      <c r="BJ204" s="374">
        <f t="shared" si="71"/>
        <v>57.675961965205857</v>
      </c>
      <c r="BK204" s="375">
        <v>25604521.744557597</v>
      </c>
      <c r="BL204" s="382">
        <v>74123213.649745792</v>
      </c>
      <c r="BM204" s="383">
        <v>0.54</v>
      </c>
      <c r="BN204" s="382">
        <v>40026535.37086273</v>
      </c>
      <c r="BO204" s="395"/>
      <c r="BP204" s="395"/>
      <c r="BS204" s="408">
        <v>11225</v>
      </c>
      <c r="BT204" s="400" t="s">
        <v>1531</v>
      </c>
      <c r="BU204" s="400">
        <v>0.85599987252765997</v>
      </c>
      <c r="BV204" s="400">
        <v>0.14400012747234001</v>
      </c>
      <c r="BW204" s="400">
        <v>1.3952503862372924E-3</v>
      </c>
      <c r="BX204" s="400">
        <v>0.99860474961376267</v>
      </c>
      <c r="BY204" s="407">
        <v>11225</v>
      </c>
      <c r="BZ204" s="406" t="s">
        <v>1531</v>
      </c>
      <c r="CA204" s="406">
        <v>0.86630731376620851</v>
      </c>
      <c r="CB204" s="406">
        <v>0.13369268623379146</v>
      </c>
      <c r="CC204" s="406">
        <v>2.0926785698083032E-2</v>
      </c>
      <c r="CD204" s="406">
        <v>2.3977102431163543E-2</v>
      </c>
      <c r="CE204" s="406">
        <v>0.95509611187075338</v>
      </c>
    </row>
    <row r="205" spans="1:83" x14ac:dyDescent="0.35">
      <c r="A205" s="365">
        <v>3</v>
      </c>
      <c r="B205" s="366" t="s">
        <v>1272</v>
      </c>
      <c r="C205" s="411">
        <v>11226</v>
      </c>
      <c r="D205" s="367" t="s">
        <v>1532</v>
      </c>
      <c r="E205" s="368" t="s">
        <v>2438</v>
      </c>
      <c r="F205" s="369">
        <v>6</v>
      </c>
      <c r="G205" s="370" t="s">
        <v>6307</v>
      </c>
      <c r="H205" s="371">
        <v>110245.2</v>
      </c>
      <c r="I205" s="372">
        <v>110245.2</v>
      </c>
      <c r="J205" s="373">
        <v>356.81544961109597</v>
      </c>
      <c r="K205" s="374">
        <v>39337190.605465196</v>
      </c>
      <c r="L205" s="371">
        <v>14120.4</v>
      </c>
      <c r="M205" s="372">
        <v>14120.4</v>
      </c>
      <c r="N205" s="373">
        <v>462.66727935093905</v>
      </c>
      <c r="O205" s="374">
        <v>6533047.0513469996</v>
      </c>
      <c r="P205" s="374">
        <f t="shared" si="56"/>
        <v>0.84874379501652941</v>
      </c>
      <c r="Q205" s="402">
        <f t="shared" si="60"/>
        <v>11984.601883151401</v>
      </c>
      <c r="R205" s="374">
        <f t="shared" si="57"/>
        <v>0.15125620498347059</v>
      </c>
      <c r="S205" s="401">
        <f t="shared" si="61"/>
        <v>2135.7981168485981</v>
      </c>
      <c r="T205" s="371">
        <v>15361.199999999999</v>
      </c>
      <c r="U205" s="372">
        <v>15361.199999999999</v>
      </c>
      <c r="V205" s="373">
        <v>91.524015564213741</v>
      </c>
      <c r="W205" s="374">
        <v>1405918.7078849999</v>
      </c>
      <c r="X205" s="371">
        <v>25.2</v>
      </c>
      <c r="Y205" s="372">
        <v>25.2</v>
      </c>
      <c r="Z205" s="373">
        <v>3203.4912476190475</v>
      </c>
      <c r="AA205" s="374">
        <v>80727.979439999996</v>
      </c>
      <c r="AB205" s="371">
        <v>2378.4</v>
      </c>
      <c r="AC205" s="372">
        <v>2378.4</v>
      </c>
      <c r="AD205" s="373">
        <v>1522.9746563529263</v>
      </c>
      <c r="AE205" s="374">
        <v>3622242.9226698</v>
      </c>
      <c r="AF205" s="374">
        <f t="shared" si="62"/>
        <v>0</v>
      </c>
      <c r="AG205" s="374">
        <f t="shared" si="63"/>
        <v>0</v>
      </c>
      <c r="AH205" s="374">
        <f t="shared" si="64"/>
        <v>1</v>
      </c>
      <c r="AI205" s="374">
        <f t="shared" si="65"/>
        <v>2378.4</v>
      </c>
      <c r="AJ205" s="375">
        <v>50979127.266806997</v>
      </c>
      <c r="AK205" s="376">
        <v>2440.62</v>
      </c>
      <c r="AL205" s="377">
        <v>2440.62</v>
      </c>
      <c r="AM205" s="373">
        <v>9744.6754644573102</v>
      </c>
      <c r="AN205" s="374">
        <v>23783049.832063798</v>
      </c>
      <c r="AO205" s="378">
        <v>182.51999999999998</v>
      </c>
      <c r="AP205" s="379">
        <v>182.51999999999998</v>
      </c>
      <c r="AQ205" s="373">
        <v>16909.427252383302</v>
      </c>
      <c r="AR205" s="374">
        <v>3086308.6621050001</v>
      </c>
      <c r="AS205" s="374">
        <f t="shared" si="58"/>
        <v>0.90769025340754872</v>
      </c>
      <c r="AT205" s="374">
        <f t="shared" si="72"/>
        <v>165.67162505194577</v>
      </c>
      <c r="AU205" s="374">
        <f t="shared" si="59"/>
        <v>9.2309746592451308E-2</v>
      </c>
      <c r="AV205" s="374">
        <f t="shared" si="73"/>
        <v>16.848374948054211</v>
      </c>
      <c r="AW205" s="380">
        <v>67.86</v>
      </c>
      <c r="AX205" s="381">
        <v>67.86</v>
      </c>
      <c r="AY205" s="373">
        <v>12672.45892335986</v>
      </c>
      <c r="AZ205" s="374">
        <v>859953.06253920007</v>
      </c>
      <c r="BA205" s="378">
        <v>85.800000000000097</v>
      </c>
      <c r="BB205" s="379">
        <v>85.800000000000097</v>
      </c>
      <c r="BC205" s="373">
        <v>17965.949458300678</v>
      </c>
      <c r="BD205" s="374">
        <v>1541478.4635222</v>
      </c>
      <c r="BE205" s="374">
        <f t="shared" si="66"/>
        <v>3.7854893172163478E-2</v>
      </c>
      <c r="BF205" s="374">
        <f t="shared" si="67"/>
        <v>3.2479498341716302</v>
      </c>
      <c r="BG205" s="374">
        <f t="shared" si="68"/>
        <v>1.4063002519409023E-2</v>
      </c>
      <c r="BH205" s="374">
        <f t="shared" si="69"/>
        <v>1.2066056161652956</v>
      </c>
      <c r="BI205" s="374">
        <f t="shared" si="70"/>
        <v>0.94808210430842754</v>
      </c>
      <c r="BJ205" s="374">
        <f t="shared" si="71"/>
        <v>81.345444549663171</v>
      </c>
      <c r="BK205" s="375">
        <v>29270790.0202302</v>
      </c>
      <c r="BL205" s="382">
        <v>80249917.287037194</v>
      </c>
      <c r="BM205" s="383">
        <v>0.51</v>
      </c>
      <c r="BN205" s="382">
        <v>40927457.816388972</v>
      </c>
      <c r="BO205" s="395"/>
      <c r="BP205" s="395"/>
      <c r="BS205" s="408">
        <v>11226</v>
      </c>
      <c r="BT205" s="400" t="s">
        <v>1532</v>
      </c>
      <c r="BU205" s="400">
        <v>0.84874379501652941</v>
      </c>
      <c r="BV205" s="400">
        <v>0.15125620498347059</v>
      </c>
      <c r="BW205" s="400">
        <v>0</v>
      </c>
      <c r="BX205" s="400">
        <v>1</v>
      </c>
      <c r="BY205" s="407">
        <v>11226</v>
      </c>
      <c r="BZ205" s="406" t="s">
        <v>1532</v>
      </c>
      <c r="CA205" s="406">
        <v>0.90769025340754872</v>
      </c>
      <c r="CB205" s="406">
        <v>9.2309746592451308E-2</v>
      </c>
      <c r="CC205" s="406">
        <v>3.7854893172163478E-2</v>
      </c>
      <c r="CD205" s="406">
        <v>1.4063002519409023E-2</v>
      </c>
      <c r="CE205" s="406">
        <v>0.94808210430842754</v>
      </c>
    </row>
    <row r="206" spans="1:83" x14ac:dyDescent="0.35">
      <c r="A206" s="365">
        <v>3</v>
      </c>
      <c r="B206" s="366" t="s">
        <v>1272</v>
      </c>
      <c r="C206" s="411">
        <v>11227</v>
      </c>
      <c r="D206" s="367" t="s">
        <v>1533</v>
      </c>
      <c r="E206" s="368" t="s">
        <v>2438</v>
      </c>
      <c r="F206" s="369">
        <v>5</v>
      </c>
      <c r="G206" s="370" t="s">
        <v>2469</v>
      </c>
      <c r="H206" s="371">
        <v>51060</v>
      </c>
      <c r="I206" s="372">
        <v>51060</v>
      </c>
      <c r="J206" s="373">
        <v>349.56193397016455</v>
      </c>
      <c r="K206" s="374">
        <v>17848632.348516602</v>
      </c>
      <c r="L206" s="371">
        <v>5886</v>
      </c>
      <c r="M206" s="372">
        <v>5886</v>
      </c>
      <c r="N206" s="373">
        <v>329.25247949541284</v>
      </c>
      <c r="O206" s="374">
        <v>1937980.0943100001</v>
      </c>
      <c r="P206" s="374">
        <f t="shared" si="56"/>
        <v>0.94289530113341946</v>
      </c>
      <c r="Q206" s="402">
        <f t="shared" si="60"/>
        <v>5549.881742471307</v>
      </c>
      <c r="R206" s="374">
        <f t="shared" si="57"/>
        <v>5.7104698866580587E-2</v>
      </c>
      <c r="S206" s="401">
        <f t="shared" si="61"/>
        <v>336.11825752869333</v>
      </c>
      <c r="T206" s="371">
        <v>10003.199999999999</v>
      </c>
      <c r="U206" s="372">
        <v>10003.199999999999</v>
      </c>
      <c r="V206" s="373">
        <v>63.777775506238001</v>
      </c>
      <c r="W206" s="374">
        <v>637981.84394399985</v>
      </c>
      <c r="X206" s="371">
        <v>331.2</v>
      </c>
      <c r="Y206" s="372">
        <v>331.2</v>
      </c>
      <c r="Z206" s="373">
        <v>473.27287889492754</v>
      </c>
      <c r="AA206" s="374">
        <v>156747.97748999999</v>
      </c>
      <c r="AB206" s="371">
        <v>5125.2</v>
      </c>
      <c r="AC206" s="372">
        <v>5125.2</v>
      </c>
      <c r="AD206" s="373">
        <v>275.91941213942869</v>
      </c>
      <c r="AE206" s="374">
        <v>1414142.1710969999</v>
      </c>
      <c r="AF206" s="374">
        <f t="shared" si="62"/>
        <v>0</v>
      </c>
      <c r="AG206" s="374">
        <f t="shared" si="63"/>
        <v>0</v>
      </c>
      <c r="AH206" s="374">
        <f t="shared" si="64"/>
        <v>1</v>
      </c>
      <c r="AI206" s="374">
        <f t="shared" si="65"/>
        <v>5125.2</v>
      </c>
      <c r="AJ206" s="375">
        <v>21995484.4353576</v>
      </c>
      <c r="AK206" s="376">
        <v>807.6</v>
      </c>
      <c r="AL206" s="377">
        <v>807.6</v>
      </c>
      <c r="AM206" s="373">
        <v>14964.07667662333</v>
      </c>
      <c r="AN206" s="374">
        <v>12084988.324041001</v>
      </c>
      <c r="AO206" s="378">
        <v>87.6</v>
      </c>
      <c r="AP206" s="379">
        <v>87.6</v>
      </c>
      <c r="AQ206" s="373">
        <v>28505.858515547945</v>
      </c>
      <c r="AR206" s="374">
        <v>2497113.2059619999</v>
      </c>
      <c r="AS206" s="374">
        <f t="shared" si="58"/>
        <v>0.96354462425746135</v>
      </c>
      <c r="AT206" s="374">
        <f t="shared" si="72"/>
        <v>84.406509084953612</v>
      </c>
      <c r="AU206" s="374">
        <f t="shared" si="59"/>
        <v>3.645537574253864E-2</v>
      </c>
      <c r="AV206" s="374">
        <f t="shared" si="73"/>
        <v>3.1934909150463846</v>
      </c>
      <c r="AW206" s="380">
        <v>20.399999999999999</v>
      </c>
      <c r="AX206" s="381">
        <v>20.399999999999999</v>
      </c>
      <c r="AY206" s="373">
        <v>9153.3586476470591</v>
      </c>
      <c r="AZ206" s="374">
        <v>186728.516412</v>
      </c>
      <c r="BA206" s="378">
        <v>150.6</v>
      </c>
      <c r="BB206" s="379">
        <v>150.6</v>
      </c>
      <c r="BC206" s="373">
        <v>2334.5997252988045</v>
      </c>
      <c r="BD206" s="374">
        <v>351590.71862999996</v>
      </c>
      <c r="BE206" s="374">
        <f t="shared" si="66"/>
        <v>0.1896752107120655</v>
      </c>
      <c r="BF206" s="374">
        <f t="shared" si="67"/>
        <v>28.565086733237063</v>
      </c>
      <c r="BG206" s="374">
        <f t="shared" si="68"/>
        <v>0.13882225322351446</v>
      </c>
      <c r="BH206" s="374">
        <f t="shared" si="69"/>
        <v>20.906631335461277</v>
      </c>
      <c r="BI206" s="374">
        <f t="shared" si="70"/>
        <v>0.67150253606442001</v>
      </c>
      <c r="BJ206" s="374">
        <f t="shared" si="71"/>
        <v>101.12828193130164</v>
      </c>
      <c r="BK206" s="375">
        <v>15120420.765045</v>
      </c>
      <c r="BL206" s="382">
        <v>37115905.200402603</v>
      </c>
      <c r="BM206" s="383">
        <v>0.49</v>
      </c>
      <c r="BN206" s="382">
        <v>18186793.548197273</v>
      </c>
      <c r="BO206" s="395"/>
      <c r="BP206" s="395"/>
      <c r="BS206" s="408">
        <v>11227</v>
      </c>
      <c r="BT206" s="400" t="s">
        <v>1533</v>
      </c>
      <c r="BU206" s="400">
        <v>0.94289530113341946</v>
      </c>
      <c r="BV206" s="400">
        <v>5.7104698866580587E-2</v>
      </c>
      <c r="BW206" s="400">
        <v>0</v>
      </c>
      <c r="BX206" s="400">
        <v>1</v>
      </c>
      <c r="BY206" s="407">
        <v>11227</v>
      </c>
      <c r="BZ206" s="406" t="s">
        <v>1533</v>
      </c>
      <c r="CA206" s="406">
        <v>0.96354462425746135</v>
      </c>
      <c r="CB206" s="406">
        <v>3.645537574253864E-2</v>
      </c>
      <c r="CC206" s="406">
        <v>0.1896752107120655</v>
      </c>
      <c r="CD206" s="406">
        <v>0.13882225322351446</v>
      </c>
      <c r="CE206" s="406">
        <v>0.67150253606442001</v>
      </c>
    </row>
    <row r="207" spans="1:83" x14ac:dyDescent="0.35">
      <c r="A207" s="365">
        <v>4</v>
      </c>
      <c r="B207" s="366" t="s">
        <v>1273</v>
      </c>
      <c r="C207" s="411">
        <v>10698</v>
      </c>
      <c r="D207" s="367" t="s">
        <v>1534</v>
      </c>
      <c r="E207" s="368" t="s">
        <v>2427</v>
      </c>
      <c r="F207" s="369">
        <v>16</v>
      </c>
      <c r="G207" s="370" t="s">
        <v>2759</v>
      </c>
      <c r="H207" s="371">
        <v>178995.6</v>
      </c>
      <c r="I207" s="372">
        <v>178995.6</v>
      </c>
      <c r="J207" s="373">
        <v>622.5075770417061</v>
      </c>
      <c r="K207" s="374">
        <v>111426117.25712641</v>
      </c>
      <c r="L207" s="371">
        <v>98058</v>
      </c>
      <c r="M207" s="372">
        <v>98058</v>
      </c>
      <c r="N207" s="373">
        <v>911.5894979609925</v>
      </c>
      <c r="O207" s="374">
        <v>89388642.991059005</v>
      </c>
      <c r="P207" s="374">
        <f t="shared" si="56"/>
        <v>0.89991521432967658</v>
      </c>
      <c r="Q207" s="402">
        <f t="shared" si="60"/>
        <v>88243.886086739425</v>
      </c>
      <c r="R207" s="374">
        <f t="shared" si="57"/>
        <v>0.10008478567032346</v>
      </c>
      <c r="S207" s="401">
        <f t="shared" si="61"/>
        <v>9814.1139132605786</v>
      </c>
      <c r="T207" s="371">
        <v>85984.8</v>
      </c>
      <c r="U207" s="372">
        <v>85984.8</v>
      </c>
      <c r="V207" s="373">
        <v>397.0465847045943</v>
      </c>
      <c r="W207" s="374">
        <v>34139971.1765076</v>
      </c>
      <c r="X207" s="371">
        <v>16429.2</v>
      </c>
      <c r="Y207" s="372">
        <v>16429.2</v>
      </c>
      <c r="Z207" s="373">
        <v>44.189130341099997</v>
      </c>
      <c r="AA207" s="374">
        <v>725992.06020000007</v>
      </c>
      <c r="AB207" s="371">
        <v>0</v>
      </c>
      <c r="AC207" s="372">
        <v>0</v>
      </c>
      <c r="AD207" s="373">
        <v>0</v>
      </c>
      <c r="AE207" s="374">
        <v>0</v>
      </c>
      <c r="AF207" s="374">
        <f t="shared" si="62"/>
        <v>8.5009245203909109E-2</v>
      </c>
      <c r="AG207" s="374">
        <f t="shared" si="63"/>
        <v>0</v>
      </c>
      <c r="AH207" s="374">
        <f t="shared" si="64"/>
        <v>0.91499075479609093</v>
      </c>
      <c r="AI207" s="374">
        <f t="shared" si="65"/>
        <v>0</v>
      </c>
      <c r="AJ207" s="375">
        <v>235680723.48489299</v>
      </c>
      <c r="AK207" s="376">
        <v>13870.871999999999</v>
      </c>
      <c r="AL207" s="377">
        <v>13870.871999999999</v>
      </c>
      <c r="AM207" s="373">
        <v>18948.149919554577</v>
      </c>
      <c r="AN207" s="374">
        <v>262827362.17095181</v>
      </c>
      <c r="AO207" s="378">
        <v>3031.5480000000002</v>
      </c>
      <c r="AP207" s="379">
        <v>3031.5480000000002</v>
      </c>
      <c r="AQ207" s="373">
        <v>18526.419695669534</v>
      </c>
      <c r="AR207" s="374">
        <v>56163730.575567588</v>
      </c>
      <c r="AS207" s="374">
        <f t="shared" si="58"/>
        <v>0.91122411373808254</v>
      </c>
      <c r="AT207" s="374">
        <f t="shared" si="72"/>
        <v>2762.4196395544568</v>
      </c>
      <c r="AU207" s="374">
        <f t="shared" si="59"/>
        <v>8.8775886261917458E-2</v>
      </c>
      <c r="AV207" s="374">
        <f t="shared" si="73"/>
        <v>269.12836044554336</v>
      </c>
      <c r="AW207" s="380">
        <v>1603.5720000000001</v>
      </c>
      <c r="AX207" s="381">
        <v>1603.5720000000001</v>
      </c>
      <c r="AY207" s="373">
        <v>27918.648820840965</v>
      </c>
      <c r="AZ207" s="374">
        <v>44769563.526933588</v>
      </c>
      <c r="BA207" s="378">
        <v>3337.7999999999993</v>
      </c>
      <c r="BB207" s="379">
        <v>3337.7999999999993</v>
      </c>
      <c r="BC207" s="373">
        <v>4775.2409819946088</v>
      </c>
      <c r="BD207" s="374">
        <v>15938799.349701602</v>
      </c>
      <c r="BE207" s="374">
        <f t="shared" si="66"/>
        <v>0.16288020570747686</v>
      </c>
      <c r="BF207" s="374">
        <f t="shared" si="67"/>
        <v>543.66155061041616</v>
      </c>
      <c r="BG207" s="374">
        <f t="shared" si="68"/>
        <v>9.1461712953827559E-2</v>
      </c>
      <c r="BH207" s="374">
        <f t="shared" si="69"/>
        <v>305.28090549728557</v>
      </c>
      <c r="BI207" s="374">
        <f t="shared" si="70"/>
        <v>0.74565808133869571</v>
      </c>
      <c r="BJ207" s="374">
        <f t="shared" si="71"/>
        <v>2488.8575438922981</v>
      </c>
      <c r="BK207" s="375">
        <v>379699455.62315458</v>
      </c>
      <c r="BL207" s="382">
        <v>615380179.1080476</v>
      </c>
      <c r="BM207" s="383">
        <v>0.2</v>
      </c>
      <c r="BN207" s="382">
        <v>123076035.82160953</v>
      </c>
      <c r="BO207" s="395"/>
      <c r="BP207" s="395"/>
      <c r="BS207" s="408">
        <v>10698</v>
      </c>
      <c r="BT207" s="400" t="s">
        <v>1534</v>
      </c>
      <c r="BU207" s="400">
        <v>0.89991521432967658</v>
      </c>
      <c r="BV207" s="400">
        <v>0.10008478567032346</v>
      </c>
      <c r="BW207" s="400">
        <v>8.5009245203909109E-2</v>
      </c>
      <c r="BX207" s="400">
        <v>0.91499075479609093</v>
      </c>
      <c r="BY207" s="407">
        <v>10698</v>
      </c>
      <c r="BZ207" s="406" t="s">
        <v>1534</v>
      </c>
      <c r="CA207" s="406">
        <v>0.91122411373808254</v>
      </c>
      <c r="CB207" s="406">
        <v>8.8775886261917458E-2</v>
      </c>
      <c r="CC207" s="406">
        <v>0.16288020570747686</v>
      </c>
      <c r="CD207" s="406">
        <v>9.1461712953827559E-2</v>
      </c>
      <c r="CE207" s="406">
        <v>0.74565808133869571</v>
      </c>
    </row>
    <row r="208" spans="1:83" x14ac:dyDescent="0.35">
      <c r="A208" s="365">
        <v>4</v>
      </c>
      <c r="B208" s="366" t="s">
        <v>1273</v>
      </c>
      <c r="C208" s="411">
        <v>10863</v>
      </c>
      <c r="D208" s="367" t="s">
        <v>1535</v>
      </c>
      <c r="E208" s="368" t="s">
        <v>2438</v>
      </c>
      <c r="F208" s="369">
        <v>2</v>
      </c>
      <c r="G208" s="370" t="s">
        <v>2560</v>
      </c>
      <c r="H208" s="371">
        <v>29170.799999999999</v>
      </c>
      <c r="I208" s="372">
        <v>29170.799999999999</v>
      </c>
      <c r="J208" s="373">
        <v>507.60208440371878</v>
      </c>
      <c r="K208" s="374">
        <v>14807158.883723998</v>
      </c>
      <c r="L208" s="371">
        <v>40087.199999999997</v>
      </c>
      <c r="M208" s="372">
        <v>40087.199999999997</v>
      </c>
      <c r="N208" s="373">
        <v>370.27462147443578</v>
      </c>
      <c r="O208" s="374">
        <v>14843272.80597</v>
      </c>
      <c r="P208" s="374">
        <f t="shared" si="56"/>
        <v>0.91656981763031931</v>
      </c>
      <c r="Q208" s="402">
        <f t="shared" si="60"/>
        <v>36742.717593310132</v>
      </c>
      <c r="R208" s="374">
        <f t="shared" si="57"/>
        <v>8.343018236968075E-2</v>
      </c>
      <c r="S208" s="401">
        <f t="shared" si="61"/>
        <v>3344.4824066898659</v>
      </c>
      <c r="T208" s="371">
        <v>11761.199999999999</v>
      </c>
      <c r="U208" s="372">
        <v>11761.199999999999</v>
      </c>
      <c r="V208" s="373">
        <v>89.976488563666976</v>
      </c>
      <c r="W208" s="374">
        <v>1058231.4772949999</v>
      </c>
      <c r="X208" s="371">
        <v>7.1999999999999993</v>
      </c>
      <c r="Y208" s="372">
        <v>7.1999999999999993</v>
      </c>
      <c r="Z208" s="373">
        <v>850.38611666666668</v>
      </c>
      <c r="AA208" s="374">
        <v>6122.7800399999996</v>
      </c>
      <c r="AB208" s="371">
        <v>2636.4</v>
      </c>
      <c r="AC208" s="372">
        <v>2636.4</v>
      </c>
      <c r="AD208" s="373">
        <v>889.00193090578068</v>
      </c>
      <c r="AE208" s="374">
        <v>2343764.6906400002</v>
      </c>
      <c r="AF208" s="374">
        <f t="shared" si="62"/>
        <v>0.35183823297330397</v>
      </c>
      <c r="AG208" s="374">
        <f t="shared" si="63"/>
        <v>927.58631741081865</v>
      </c>
      <c r="AH208" s="374">
        <f t="shared" si="64"/>
        <v>0.64816176702669603</v>
      </c>
      <c r="AI208" s="374">
        <f t="shared" si="65"/>
        <v>1708.8136825891816</v>
      </c>
      <c r="AJ208" s="375">
        <v>33058550.637668997</v>
      </c>
      <c r="AK208" s="376">
        <v>381.78299999999996</v>
      </c>
      <c r="AL208" s="377">
        <v>381.78299999999996</v>
      </c>
      <c r="AM208" s="373">
        <v>7929.4082882579896</v>
      </c>
      <c r="AN208" s="374">
        <v>3027313.2845159997</v>
      </c>
      <c r="AO208" s="378">
        <v>51.045719999999996</v>
      </c>
      <c r="AP208" s="379">
        <v>51.045719999999996</v>
      </c>
      <c r="AQ208" s="373">
        <v>8058.1317016392359</v>
      </c>
      <c r="AR208" s="374">
        <v>411333.13456499996</v>
      </c>
      <c r="AS208" s="374">
        <f t="shared" si="58"/>
        <v>0.97423039253521415</v>
      </c>
      <c r="AT208" s="374">
        <f t="shared" si="72"/>
        <v>49.730291832842624</v>
      </c>
      <c r="AU208" s="374">
        <f t="shared" si="59"/>
        <v>2.5769607464785883E-2</v>
      </c>
      <c r="AV208" s="374">
        <f t="shared" si="73"/>
        <v>1.31542816715737</v>
      </c>
      <c r="AW208" s="380">
        <v>16.237200000000001</v>
      </c>
      <c r="AX208" s="381">
        <v>16.237200000000001</v>
      </c>
      <c r="AY208" s="373">
        <v>3953.2830158524866</v>
      </c>
      <c r="AZ208" s="374">
        <v>64190.246985000005</v>
      </c>
      <c r="BA208" s="378">
        <v>13.223280000000083</v>
      </c>
      <c r="BB208" s="379">
        <v>13.223280000000083</v>
      </c>
      <c r="BC208" s="373">
        <v>5372.5414019819254</v>
      </c>
      <c r="BD208" s="374">
        <v>71042.619269999996</v>
      </c>
      <c r="BE208" s="374">
        <f t="shared" si="66"/>
        <v>0.37613349415572583</v>
      </c>
      <c r="BF208" s="374">
        <f t="shared" si="67"/>
        <v>4.9737185105995572</v>
      </c>
      <c r="BG208" s="374">
        <f t="shared" si="68"/>
        <v>0</v>
      </c>
      <c r="BH208" s="374">
        <f t="shared" si="69"/>
        <v>0</v>
      </c>
      <c r="BI208" s="374">
        <f t="shared" si="70"/>
        <v>0.62386650584427417</v>
      </c>
      <c r="BJ208" s="374">
        <f t="shared" si="71"/>
        <v>8.2495614894005254</v>
      </c>
      <c r="BK208" s="375">
        <v>3573879.2853359999</v>
      </c>
      <c r="BL208" s="382">
        <v>36632429.923005</v>
      </c>
      <c r="BM208" s="383">
        <v>0.28999999999999998</v>
      </c>
      <c r="BN208" s="382">
        <v>10623404.677671449</v>
      </c>
      <c r="BO208" s="395"/>
      <c r="BP208" s="395"/>
      <c r="BS208" s="408">
        <v>10863</v>
      </c>
      <c r="BT208" s="400" t="s">
        <v>1535</v>
      </c>
      <c r="BU208" s="400">
        <v>0.91656981763031931</v>
      </c>
      <c r="BV208" s="400">
        <v>8.343018236968075E-2</v>
      </c>
      <c r="BW208" s="400">
        <v>0.35183823297330397</v>
      </c>
      <c r="BX208" s="400">
        <v>0.64816176702669603</v>
      </c>
      <c r="BY208" s="407">
        <v>10863</v>
      </c>
      <c r="BZ208" s="406" t="s">
        <v>1535</v>
      </c>
      <c r="CA208" s="406">
        <v>0.97423039253521415</v>
      </c>
      <c r="CB208" s="406">
        <v>2.5769607464785883E-2</v>
      </c>
      <c r="CC208" s="406">
        <v>0.37613349415572583</v>
      </c>
      <c r="CD208" s="406">
        <v>0</v>
      </c>
      <c r="CE208" s="406">
        <v>0.62386650584427417</v>
      </c>
    </row>
    <row r="209" spans="1:83" x14ac:dyDescent="0.35">
      <c r="A209" s="365">
        <v>4</v>
      </c>
      <c r="B209" s="366" t="s">
        <v>1273</v>
      </c>
      <c r="C209" s="411">
        <v>10864</v>
      </c>
      <c r="D209" s="367" t="s">
        <v>1536</v>
      </c>
      <c r="E209" s="368" t="s">
        <v>2438</v>
      </c>
      <c r="F209" s="369">
        <v>6</v>
      </c>
      <c r="G209" s="370" t="s">
        <v>6307</v>
      </c>
      <c r="H209" s="371">
        <v>106860</v>
      </c>
      <c r="I209" s="372">
        <v>106860</v>
      </c>
      <c r="J209" s="373">
        <v>326.32735135845593</v>
      </c>
      <c r="K209" s="374">
        <v>34871340.766164601</v>
      </c>
      <c r="L209" s="371">
        <v>31456.799999999999</v>
      </c>
      <c r="M209" s="372">
        <v>31456.799999999999</v>
      </c>
      <c r="N209" s="373">
        <v>331.20358713378346</v>
      </c>
      <c r="O209" s="374">
        <v>10418604.999749999</v>
      </c>
      <c r="P209" s="374">
        <f t="shared" si="56"/>
        <v>0.87996890610739076</v>
      </c>
      <c r="Q209" s="402">
        <f t="shared" si="60"/>
        <v>27681.00588563897</v>
      </c>
      <c r="R209" s="374">
        <f t="shared" si="57"/>
        <v>0.12003109389260921</v>
      </c>
      <c r="S209" s="401">
        <f t="shared" si="61"/>
        <v>3775.7941143610296</v>
      </c>
      <c r="T209" s="371">
        <v>22844.399999999998</v>
      </c>
      <c r="U209" s="372">
        <v>22844.399999999998</v>
      </c>
      <c r="V209" s="373">
        <v>182.74657091913116</v>
      </c>
      <c r="W209" s="374">
        <v>4174735.7647049995</v>
      </c>
      <c r="X209" s="371">
        <v>9895.1999999999989</v>
      </c>
      <c r="Y209" s="372">
        <v>9895.1999999999989</v>
      </c>
      <c r="Z209" s="373">
        <v>58.465219354838716</v>
      </c>
      <c r="AA209" s="374">
        <v>578525.03856000002</v>
      </c>
      <c r="AB209" s="371">
        <v>0</v>
      </c>
      <c r="AC209" s="372">
        <v>0</v>
      </c>
      <c r="AD209" s="373">
        <v>0</v>
      </c>
      <c r="AE209" s="374">
        <v>0</v>
      </c>
      <c r="AF209" s="374">
        <f t="shared" si="62"/>
        <v>0</v>
      </c>
      <c r="AG209" s="374">
        <f t="shared" si="63"/>
        <v>0</v>
      </c>
      <c r="AH209" s="374">
        <f t="shared" si="64"/>
        <v>1</v>
      </c>
      <c r="AI209" s="374">
        <f t="shared" si="65"/>
        <v>0</v>
      </c>
      <c r="AJ209" s="375">
        <v>50043206.569179609</v>
      </c>
      <c r="AK209" s="376">
        <v>1962.3072</v>
      </c>
      <c r="AL209" s="377">
        <v>1962.3072</v>
      </c>
      <c r="AM209" s="373">
        <v>11715.479172478803</v>
      </c>
      <c r="AN209" s="374">
        <v>22989369.131605197</v>
      </c>
      <c r="AO209" s="378">
        <v>189.27587999999997</v>
      </c>
      <c r="AP209" s="379">
        <v>189.27587999999997</v>
      </c>
      <c r="AQ209" s="373">
        <v>14313.480946145914</v>
      </c>
      <c r="AR209" s="374">
        <v>2709196.7019449999</v>
      </c>
      <c r="AS209" s="374">
        <f t="shared" si="58"/>
        <v>0.79905743142269192</v>
      </c>
      <c r="AT209" s="374">
        <f t="shared" si="72"/>
        <v>151.24229850306963</v>
      </c>
      <c r="AU209" s="374">
        <f t="shared" si="59"/>
        <v>0.20094256857730808</v>
      </c>
      <c r="AV209" s="374">
        <f t="shared" si="73"/>
        <v>38.033581496930331</v>
      </c>
      <c r="AW209" s="380">
        <v>176.97744</v>
      </c>
      <c r="AX209" s="381">
        <v>176.97744</v>
      </c>
      <c r="AY209" s="373">
        <v>7555.4179872587156</v>
      </c>
      <c r="AZ209" s="374">
        <v>1337138.533515</v>
      </c>
      <c r="BA209" s="378">
        <v>137.44980000000004</v>
      </c>
      <c r="BB209" s="379">
        <v>137.44980000000004</v>
      </c>
      <c r="BC209" s="373">
        <v>23696.051412588444</v>
      </c>
      <c r="BD209" s="374">
        <v>3257017.5274499999</v>
      </c>
      <c r="BE209" s="374">
        <f t="shared" si="66"/>
        <v>4.6308409924178819E-2</v>
      </c>
      <c r="BF209" s="374">
        <f t="shared" si="67"/>
        <v>6.3650816823963954</v>
      </c>
      <c r="BG209" s="374">
        <f t="shared" si="68"/>
        <v>2.054155445382479E-2</v>
      </c>
      <c r="BH209" s="374">
        <f t="shared" si="69"/>
        <v>2.8234325513673273</v>
      </c>
      <c r="BI209" s="374">
        <f t="shared" si="70"/>
        <v>0.93315003562199639</v>
      </c>
      <c r="BJ209" s="374">
        <f t="shared" si="71"/>
        <v>128.26128576623631</v>
      </c>
      <c r="BK209" s="375">
        <v>30292721.894515194</v>
      </c>
      <c r="BL209" s="382">
        <v>80335928.463694811</v>
      </c>
      <c r="BM209" s="383">
        <v>0.36</v>
      </c>
      <c r="BN209" s="382">
        <v>28920934.24693013</v>
      </c>
      <c r="BO209" s="395"/>
      <c r="BP209" s="395"/>
      <c r="BS209" s="408">
        <v>10864</v>
      </c>
      <c r="BT209" s="400" t="s">
        <v>1536</v>
      </c>
      <c r="BU209" s="400">
        <v>0.87996890610739076</v>
      </c>
      <c r="BV209" s="400">
        <v>0.12003109389260921</v>
      </c>
      <c r="BW209" s="400">
        <v>0</v>
      </c>
      <c r="BX209" s="400">
        <v>1</v>
      </c>
      <c r="BY209" s="407">
        <v>10864</v>
      </c>
      <c r="BZ209" s="406" t="s">
        <v>1536</v>
      </c>
      <c r="CA209" s="406">
        <v>0.79905743142269192</v>
      </c>
      <c r="CB209" s="406">
        <v>0.20094256857730808</v>
      </c>
      <c r="CC209" s="406">
        <v>4.6308409924178819E-2</v>
      </c>
      <c r="CD209" s="406">
        <v>2.054155445382479E-2</v>
      </c>
      <c r="CE209" s="406">
        <v>0.93315003562199639</v>
      </c>
    </row>
    <row r="210" spans="1:83" x14ac:dyDescent="0.35">
      <c r="A210" s="365">
        <v>4</v>
      </c>
      <c r="B210" s="366" t="s">
        <v>1273</v>
      </c>
      <c r="C210" s="411">
        <v>10865</v>
      </c>
      <c r="D210" s="367" t="s">
        <v>1537</v>
      </c>
      <c r="E210" s="368" t="s">
        <v>2438</v>
      </c>
      <c r="F210" s="369">
        <v>5</v>
      </c>
      <c r="G210" s="370" t="s">
        <v>2469</v>
      </c>
      <c r="H210" s="371">
        <v>67104</v>
      </c>
      <c r="I210" s="372">
        <v>67104</v>
      </c>
      <c r="J210" s="373">
        <v>409.54047769130011</v>
      </c>
      <c r="K210" s="374">
        <v>27481804.214997001</v>
      </c>
      <c r="L210" s="371">
        <v>20348.399999999998</v>
      </c>
      <c r="M210" s="372">
        <v>20348.399999999998</v>
      </c>
      <c r="N210" s="373">
        <v>334.73341114324472</v>
      </c>
      <c r="O210" s="374">
        <v>6811289.3433071999</v>
      </c>
      <c r="P210" s="374">
        <f t="shared" si="56"/>
        <v>0.91063964968628575</v>
      </c>
      <c r="Q210" s="402">
        <f t="shared" si="60"/>
        <v>18530.059847676413</v>
      </c>
      <c r="R210" s="374">
        <f t="shared" si="57"/>
        <v>8.9360350313714226E-2</v>
      </c>
      <c r="S210" s="401">
        <f t="shared" si="61"/>
        <v>1818.3401523235823</v>
      </c>
      <c r="T210" s="371">
        <v>20683.2</v>
      </c>
      <c r="U210" s="372">
        <v>20683.2</v>
      </c>
      <c r="V210" s="373">
        <v>124.70564631703992</v>
      </c>
      <c r="W210" s="374">
        <v>2579311.8239046</v>
      </c>
      <c r="X210" s="371">
        <v>4210.8</v>
      </c>
      <c r="Y210" s="372">
        <v>4210.8</v>
      </c>
      <c r="Z210" s="373">
        <v>214.17545151040184</v>
      </c>
      <c r="AA210" s="374">
        <v>901849.99122000008</v>
      </c>
      <c r="AB210" s="371">
        <v>0</v>
      </c>
      <c r="AC210" s="372">
        <v>0</v>
      </c>
      <c r="AD210" s="373">
        <v>0</v>
      </c>
      <c r="AE210" s="374">
        <v>0</v>
      </c>
      <c r="AF210" s="374">
        <f t="shared" si="62"/>
        <v>6.6610553319095241E-3</v>
      </c>
      <c r="AG210" s="374">
        <f t="shared" si="63"/>
        <v>0</v>
      </c>
      <c r="AH210" s="374">
        <f t="shared" si="64"/>
        <v>0.99333894466809047</v>
      </c>
      <c r="AI210" s="374">
        <f t="shared" si="65"/>
        <v>0</v>
      </c>
      <c r="AJ210" s="375">
        <v>37774255.373428792</v>
      </c>
      <c r="AK210" s="376">
        <v>1173.0227999999997</v>
      </c>
      <c r="AL210" s="377">
        <v>1173.0227999999997</v>
      </c>
      <c r="AM210" s="373">
        <v>11730.850975880265</v>
      </c>
      <c r="AN210" s="374">
        <v>13760555.658109797</v>
      </c>
      <c r="AO210" s="378">
        <v>44.101559999999992</v>
      </c>
      <c r="AP210" s="379">
        <v>44.101559999999992</v>
      </c>
      <c r="AQ210" s="373">
        <v>15252.22131496029</v>
      </c>
      <c r="AR210" s="374">
        <v>672646.753455</v>
      </c>
      <c r="AS210" s="374">
        <f t="shared" si="58"/>
        <v>0.93607481808937831</v>
      </c>
      <c r="AT210" s="374">
        <f t="shared" si="72"/>
        <v>41.282359754457794</v>
      </c>
      <c r="AU210" s="374">
        <f t="shared" si="59"/>
        <v>6.3925181910621728E-2</v>
      </c>
      <c r="AV210" s="374">
        <f t="shared" si="73"/>
        <v>2.8192002455421985</v>
      </c>
      <c r="AW210" s="380">
        <v>97.082639999999984</v>
      </c>
      <c r="AX210" s="381">
        <v>97.082639999999984</v>
      </c>
      <c r="AY210" s="373">
        <v>9025.0463176155899</v>
      </c>
      <c r="AZ210" s="374">
        <v>876175.32263639988</v>
      </c>
      <c r="BA210" s="378">
        <v>89.410319999999899</v>
      </c>
      <c r="BB210" s="379">
        <v>89.410319999999899</v>
      </c>
      <c r="BC210" s="373">
        <v>2578.4087803287166</v>
      </c>
      <c r="BD210" s="374">
        <v>230536.35414000001</v>
      </c>
      <c r="BE210" s="374">
        <f t="shared" si="66"/>
        <v>0.1801679427019017</v>
      </c>
      <c r="BF210" s="374">
        <f t="shared" si="67"/>
        <v>16.108873410718676</v>
      </c>
      <c r="BG210" s="374">
        <f t="shared" si="68"/>
        <v>0.17536516953039552</v>
      </c>
      <c r="BH210" s="374">
        <f t="shared" si="69"/>
        <v>15.679455924566895</v>
      </c>
      <c r="BI210" s="374">
        <f t="shared" si="70"/>
        <v>0.64446688776770278</v>
      </c>
      <c r="BJ210" s="374">
        <f t="shared" si="71"/>
        <v>57.621990664714325</v>
      </c>
      <c r="BK210" s="375">
        <v>15539914.088341197</v>
      </c>
      <c r="BL210" s="382">
        <v>53314169.461769991</v>
      </c>
      <c r="BM210" s="383">
        <v>0.39</v>
      </c>
      <c r="BN210" s="382">
        <v>20792526.090090297</v>
      </c>
      <c r="BO210" s="395"/>
      <c r="BP210" s="395"/>
      <c r="BS210" s="408">
        <v>10865</v>
      </c>
      <c r="BT210" s="400" t="s">
        <v>1537</v>
      </c>
      <c r="BU210" s="400">
        <v>0.91063964968628575</v>
      </c>
      <c r="BV210" s="400">
        <v>8.9360350313714226E-2</v>
      </c>
      <c r="BW210" s="400">
        <v>6.6610553319095241E-3</v>
      </c>
      <c r="BX210" s="400">
        <v>0.99333894466809047</v>
      </c>
      <c r="BY210" s="407">
        <v>10865</v>
      </c>
      <c r="BZ210" s="406" t="s">
        <v>1537</v>
      </c>
      <c r="CA210" s="406">
        <v>0.93607481808937831</v>
      </c>
      <c r="CB210" s="406">
        <v>6.3925181910621728E-2</v>
      </c>
      <c r="CC210" s="406">
        <v>0.1801679427019017</v>
      </c>
      <c r="CD210" s="406">
        <v>0.17536516953039552</v>
      </c>
      <c r="CE210" s="406">
        <v>0.64446688776770278</v>
      </c>
    </row>
    <row r="211" spans="1:83" x14ac:dyDescent="0.35">
      <c r="A211" s="365">
        <v>4</v>
      </c>
      <c r="B211" s="366" t="s">
        <v>1274</v>
      </c>
      <c r="C211" s="411">
        <v>10686</v>
      </c>
      <c r="D211" s="367" t="s">
        <v>1538</v>
      </c>
      <c r="E211" s="368" t="s">
        <v>2427</v>
      </c>
      <c r="F211" s="369">
        <v>18</v>
      </c>
      <c r="G211" s="370" t="s">
        <v>2422</v>
      </c>
      <c r="H211" s="371">
        <v>444738</v>
      </c>
      <c r="I211" s="372">
        <v>444738</v>
      </c>
      <c r="J211" s="373">
        <v>926.55664825885765</v>
      </c>
      <c r="K211" s="374">
        <v>412074950.63334781</v>
      </c>
      <c r="L211" s="371">
        <v>108493.2</v>
      </c>
      <c r="M211" s="372">
        <v>108493.2</v>
      </c>
      <c r="N211" s="373">
        <v>2912.2514454677807</v>
      </c>
      <c r="O211" s="374">
        <v>315959478.52342504</v>
      </c>
      <c r="P211" s="374">
        <f t="shared" si="56"/>
        <v>0.90730969690072538</v>
      </c>
      <c r="Q211" s="402">
        <f t="shared" si="60"/>
        <v>98436.932407789776</v>
      </c>
      <c r="R211" s="374">
        <f t="shared" si="57"/>
        <v>9.2690303099274576E-2</v>
      </c>
      <c r="S211" s="401">
        <f t="shared" si="61"/>
        <v>10056.267592210215</v>
      </c>
      <c r="T211" s="371">
        <v>119504.4</v>
      </c>
      <c r="U211" s="372">
        <v>119504.4</v>
      </c>
      <c r="V211" s="373">
        <v>760.75258428971154</v>
      </c>
      <c r="W211" s="374">
        <v>90913281.133991405</v>
      </c>
      <c r="X211" s="371">
        <v>102240</v>
      </c>
      <c r="Y211" s="372">
        <v>102240</v>
      </c>
      <c r="Z211" s="373">
        <v>144.02673145498824</v>
      </c>
      <c r="AA211" s="374">
        <v>14725293.023957998</v>
      </c>
      <c r="AB211" s="371">
        <v>2544</v>
      </c>
      <c r="AC211" s="372">
        <v>2544</v>
      </c>
      <c r="AD211" s="373">
        <v>29685.510628599055</v>
      </c>
      <c r="AE211" s="374">
        <v>75519939.03915599</v>
      </c>
      <c r="AF211" s="374">
        <f t="shared" si="62"/>
        <v>7.0602075552332021E-3</v>
      </c>
      <c r="AG211" s="374">
        <f t="shared" si="63"/>
        <v>17.961168020513266</v>
      </c>
      <c r="AH211" s="374">
        <f t="shared" si="64"/>
        <v>0.99293979244476682</v>
      </c>
      <c r="AI211" s="374">
        <f t="shared" si="65"/>
        <v>2526.038831979487</v>
      </c>
      <c r="AJ211" s="375">
        <v>909192942.35387814</v>
      </c>
      <c r="AK211" s="376">
        <v>32351.17656</v>
      </c>
      <c r="AL211" s="377">
        <v>32351.17656</v>
      </c>
      <c r="AM211" s="373">
        <v>17837.328689687478</v>
      </c>
      <c r="AN211" s="374">
        <v>577058569.79883301</v>
      </c>
      <c r="AO211" s="378">
        <v>1401.8326800000002</v>
      </c>
      <c r="AP211" s="379">
        <v>1401.8326800000002</v>
      </c>
      <c r="AQ211" s="373">
        <v>56654.288545592884</v>
      </c>
      <c r="AR211" s="374">
        <v>79419833.145361781</v>
      </c>
      <c r="AS211" s="374">
        <f t="shared" si="58"/>
        <v>0.88392121385794675</v>
      </c>
      <c r="AT211" s="374">
        <f t="shared" si="72"/>
        <v>1239.1096441313389</v>
      </c>
      <c r="AU211" s="374">
        <f t="shared" si="59"/>
        <v>0.11607878614205325</v>
      </c>
      <c r="AV211" s="374">
        <f t="shared" si="73"/>
        <v>162.72303586866138</v>
      </c>
      <c r="AW211" s="380">
        <v>4088.2763999999997</v>
      </c>
      <c r="AX211" s="381">
        <v>4088.2763999999997</v>
      </c>
      <c r="AY211" s="373">
        <v>27906.418691355801</v>
      </c>
      <c r="AZ211" s="374">
        <v>114089152.94438879</v>
      </c>
      <c r="BA211" s="378">
        <v>5826.9710400000031</v>
      </c>
      <c r="BB211" s="379">
        <v>5826.9710400000031</v>
      </c>
      <c r="BC211" s="373">
        <v>21790.299465730335</v>
      </c>
      <c r="BD211" s="374">
        <v>126971443.9397382</v>
      </c>
      <c r="BE211" s="374">
        <f t="shared" si="66"/>
        <v>9.4514825839367003E-2</v>
      </c>
      <c r="BF211" s="374">
        <f t="shared" si="67"/>
        <v>550.73515301663554</v>
      </c>
      <c r="BG211" s="374">
        <f t="shared" si="68"/>
        <v>4.7181157325003067E-2</v>
      </c>
      <c r="BH211" s="374">
        <f t="shared" si="69"/>
        <v>274.92323736647688</v>
      </c>
      <c r="BI211" s="374">
        <f t="shared" si="70"/>
        <v>0.85830401683562985</v>
      </c>
      <c r="BJ211" s="374">
        <f t="shared" si="71"/>
        <v>5001.3126496168898</v>
      </c>
      <c r="BK211" s="375">
        <v>897538999.8283217</v>
      </c>
      <c r="BL211" s="382">
        <v>1806731942.1822</v>
      </c>
      <c r="BM211" s="383">
        <v>0.3</v>
      </c>
      <c r="BN211" s="382">
        <v>542019582.65465999</v>
      </c>
      <c r="BO211" s="395"/>
      <c r="BP211" s="395"/>
      <c r="BS211" s="408">
        <v>10686</v>
      </c>
      <c r="BT211" s="400" t="s">
        <v>1538</v>
      </c>
      <c r="BU211" s="400">
        <v>0.90730969690072538</v>
      </c>
      <c r="BV211" s="400">
        <v>9.2690303099274576E-2</v>
      </c>
      <c r="BW211" s="400">
        <v>7.0602075552332021E-3</v>
      </c>
      <c r="BX211" s="400">
        <v>0.99293979244476682</v>
      </c>
      <c r="BY211" s="407">
        <v>10686</v>
      </c>
      <c r="BZ211" s="406" t="s">
        <v>1538</v>
      </c>
      <c r="CA211" s="406">
        <v>0.88392121385794675</v>
      </c>
      <c r="CB211" s="406">
        <v>0.11607878614205325</v>
      </c>
      <c r="CC211" s="406">
        <v>9.4514825839367003E-2</v>
      </c>
      <c r="CD211" s="406">
        <v>4.7181157325003067E-2</v>
      </c>
      <c r="CE211" s="406">
        <v>0.85830401683562985</v>
      </c>
    </row>
    <row r="212" spans="1:83" x14ac:dyDescent="0.35">
      <c r="A212" s="365">
        <v>4</v>
      </c>
      <c r="B212" s="366" t="s">
        <v>1274</v>
      </c>
      <c r="C212" s="411">
        <v>10756</v>
      </c>
      <c r="D212" s="367" t="s">
        <v>1539</v>
      </c>
      <c r="E212" s="368" t="s">
        <v>2438</v>
      </c>
      <c r="F212" s="369">
        <v>9</v>
      </c>
      <c r="G212" s="370" t="s">
        <v>2511</v>
      </c>
      <c r="H212" s="371">
        <v>83245.2</v>
      </c>
      <c r="I212" s="372">
        <v>83245.2</v>
      </c>
      <c r="J212" s="373">
        <v>493.92870269261653</v>
      </c>
      <c r="K212" s="374">
        <v>41117193.641387403</v>
      </c>
      <c r="L212" s="371">
        <v>56090.400000000001</v>
      </c>
      <c r="M212" s="372">
        <v>56090.400000000001</v>
      </c>
      <c r="N212" s="373">
        <v>548.20137182579913</v>
      </c>
      <c r="O212" s="374">
        <v>30748834.226257805</v>
      </c>
      <c r="P212" s="374">
        <f t="shared" si="56"/>
        <v>0.8128029355455233</v>
      </c>
      <c r="Q212" s="402">
        <f t="shared" si="60"/>
        <v>45590.44177592262</v>
      </c>
      <c r="R212" s="374">
        <f t="shared" si="57"/>
        <v>0.18719706445447667</v>
      </c>
      <c r="S212" s="401">
        <f t="shared" si="61"/>
        <v>10499.958224077378</v>
      </c>
      <c r="T212" s="371">
        <v>35283.599999999999</v>
      </c>
      <c r="U212" s="372">
        <v>35283.599999999999</v>
      </c>
      <c r="V212" s="373">
        <v>30.0323743325511</v>
      </c>
      <c r="W212" s="374">
        <v>1059650.2830000001</v>
      </c>
      <c r="X212" s="371">
        <v>6199.2</v>
      </c>
      <c r="Y212" s="372">
        <v>6199.2</v>
      </c>
      <c r="Z212" s="373">
        <v>545.04415015369727</v>
      </c>
      <c r="AA212" s="374">
        <v>3378837.6956328</v>
      </c>
      <c r="AB212" s="371">
        <v>0</v>
      </c>
      <c r="AC212" s="372">
        <v>0</v>
      </c>
      <c r="AD212" s="373">
        <v>0</v>
      </c>
      <c r="AE212" s="374">
        <v>0</v>
      </c>
      <c r="AF212" s="374">
        <f t="shared" si="62"/>
        <v>0.30163342662833192</v>
      </c>
      <c r="AG212" s="374">
        <f t="shared" si="63"/>
        <v>0</v>
      </c>
      <c r="AH212" s="374">
        <f t="shared" si="64"/>
        <v>0.69836657337166819</v>
      </c>
      <c r="AI212" s="374">
        <f t="shared" si="65"/>
        <v>0</v>
      </c>
      <c r="AJ212" s="375">
        <v>76304515.846278012</v>
      </c>
      <c r="AK212" s="376">
        <v>1633.8677999999998</v>
      </c>
      <c r="AL212" s="377">
        <v>1633.8677999999998</v>
      </c>
      <c r="AM212" s="373">
        <v>14426.116951224574</v>
      </c>
      <c r="AN212" s="374">
        <v>23570367.965639997</v>
      </c>
      <c r="AO212" s="378">
        <v>191.34564</v>
      </c>
      <c r="AP212" s="379">
        <v>191.34564</v>
      </c>
      <c r="AQ212" s="373">
        <v>48438.644012101868</v>
      </c>
      <c r="AR212" s="374">
        <v>9268523.3392277993</v>
      </c>
      <c r="AS212" s="374">
        <f t="shared" si="58"/>
        <v>0.90668499049760631</v>
      </c>
      <c r="AT212" s="374">
        <f t="shared" si="72"/>
        <v>173.49021978515839</v>
      </c>
      <c r="AU212" s="374">
        <f t="shared" si="59"/>
        <v>9.3315009502393714E-2</v>
      </c>
      <c r="AV212" s="374">
        <f t="shared" si="73"/>
        <v>17.855420214841608</v>
      </c>
      <c r="AW212" s="380">
        <v>21.48132</v>
      </c>
      <c r="AX212" s="381">
        <v>21.48132</v>
      </c>
      <c r="AY212" s="373">
        <v>1794.827633497383</v>
      </c>
      <c r="AZ212" s="374">
        <v>38555.266740000006</v>
      </c>
      <c r="BA212" s="378">
        <v>128.38920000000005</v>
      </c>
      <c r="BB212" s="379">
        <v>128.38920000000005</v>
      </c>
      <c r="BC212" s="373">
        <v>5478.0607857202922</v>
      </c>
      <c r="BD212" s="374">
        <v>703323.84182999993</v>
      </c>
      <c r="BE212" s="374">
        <f t="shared" si="66"/>
        <v>4.7201619121673255E-2</v>
      </c>
      <c r="BF212" s="374">
        <f t="shared" si="67"/>
        <v>6.0601781177363341</v>
      </c>
      <c r="BG212" s="374">
        <f t="shared" si="68"/>
        <v>0.73589755995141526</v>
      </c>
      <c r="BH212" s="374">
        <f t="shared" si="69"/>
        <v>94.481299004114277</v>
      </c>
      <c r="BI212" s="374">
        <f t="shared" si="70"/>
        <v>0.21690082092691151</v>
      </c>
      <c r="BJ212" s="374">
        <f t="shared" si="71"/>
        <v>27.847722878149437</v>
      </c>
      <c r="BK212" s="375">
        <v>33580770.413437799</v>
      </c>
      <c r="BL212" s="382">
        <v>109885286.25971581</v>
      </c>
      <c r="BM212" s="383">
        <v>0.33</v>
      </c>
      <c r="BN212" s="382">
        <v>36262144.465706222</v>
      </c>
      <c r="BO212" s="395"/>
      <c r="BP212" s="395"/>
      <c r="BS212" s="408">
        <v>10756</v>
      </c>
      <c r="BT212" s="400" t="s">
        <v>1539</v>
      </c>
      <c r="BU212" s="400">
        <v>0.8128029355455233</v>
      </c>
      <c r="BV212" s="400">
        <v>0.18719706445447667</v>
      </c>
      <c r="BW212" s="400">
        <v>0.30163342662833192</v>
      </c>
      <c r="BX212" s="400">
        <v>0.69836657337166819</v>
      </c>
      <c r="BY212" s="407">
        <v>10756</v>
      </c>
      <c r="BZ212" s="406" t="s">
        <v>1539</v>
      </c>
      <c r="CA212" s="406">
        <v>0.90668499049760631</v>
      </c>
      <c r="CB212" s="406">
        <v>9.3315009502393714E-2</v>
      </c>
      <c r="CC212" s="406">
        <v>4.7201619121673255E-2</v>
      </c>
      <c r="CD212" s="406">
        <v>0.73589755995141526</v>
      </c>
      <c r="CE212" s="406">
        <v>0.21690082092691151</v>
      </c>
    </row>
    <row r="213" spans="1:83" x14ac:dyDescent="0.35">
      <c r="A213" s="365">
        <v>4</v>
      </c>
      <c r="B213" s="366" t="s">
        <v>1274</v>
      </c>
      <c r="C213" s="411">
        <v>10757</v>
      </c>
      <c r="D213" s="367" t="s">
        <v>1540</v>
      </c>
      <c r="E213" s="368" t="s">
        <v>2438</v>
      </c>
      <c r="F213" s="369">
        <v>12</v>
      </c>
      <c r="G213" s="370" t="s">
        <v>6311</v>
      </c>
      <c r="H213" s="371">
        <v>180877.19999999998</v>
      </c>
      <c r="I213" s="372">
        <v>180877.19999999998</v>
      </c>
      <c r="J213" s="373">
        <v>284.97331878151147</v>
      </c>
      <c r="K213" s="374">
        <v>51545175.975907199</v>
      </c>
      <c r="L213" s="371">
        <v>40134</v>
      </c>
      <c r="M213" s="372">
        <v>40134</v>
      </c>
      <c r="N213" s="373">
        <v>394.12992721484528</v>
      </c>
      <c r="O213" s="374">
        <v>15818010.4988406</v>
      </c>
      <c r="P213" s="374">
        <f t="shared" si="56"/>
        <v>0.83975489222071331</v>
      </c>
      <c r="Q213" s="402">
        <f t="shared" si="60"/>
        <v>33702.72284438611</v>
      </c>
      <c r="R213" s="374">
        <f t="shared" si="57"/>
        <v>0.16024510777928666</v>
      </c>
      <c r="S213" s="401">
        <f t="shared" si="61"/>
        <v>6431.2771556138905</v>
      </c>
      <c r="T213" s="371">
        <v>7401.5999999999995</v>
      </c>
      <c r="U213" s="372">
        <v>7401.5999999999995</v>
      </c>
      <c r="V213" s="373">
        <v>268.65023162491894</v>
      </c>
      <c r="W213" s="374">
        <v>1988441.554395</v>
      </c>
      <c r="X213" s="371">
        <v>2306.4</v>
      </c>
      <c r="Y213" s="372">
        <v>2306.4</v>
      </c>
      <c r="Z213" s="373">
        <v>5016.155234807492</v>
      </c>
      <c r="AA213" s="374">
        <v>11569260.433560001</v>
      </c>
      <c r="AB213" s="371">
        <v>23667.599999999999</v>
      </c>
      <c r="AC213" s="372">
        <v>23667.599999999999</v>
      </c>
      <c r="AD213" s="373">
        <v>1097.6973232827409</v>
      </c>
      <c r="AE213" s="374">
        <v>25979861.168526597</v>
      </c>
      <c r="AF213" s="374">
        <f t="shared" si="62"/>
        <v>0</v>
      </c>
      <c r="AG213" s="374">
        <f t="shared" si="63"/>
        <v>0</v>
      </c>
      <c r="AH213" s="374">
        <f t="shared" si="64"/>
        <v>1</v>
      </c>
      <c r="AI213" s="374">
        <f t="shared" si="65"/>
        <v>23667.599999999999</v>
      </c>
      <c r="AJ213" s="375">
        <v>106900749.6312294</v>
      </c>
      <c r="AK213" s="376">
        <v>3617.7840000000001</v>
      </c>
      <c r="AL213" s="377">
        <v>3617.7840000000001</v>
      </c>
      <c r="AM213" s="373">
        <v>16555.236423257775</v>
      </c>
      <c r="AN213" s="374">
        <v>59893269.448279209</v>
      </c>
      <c r="AO213" s="378">
        <v>134.84399999999999</v>
      </c>
      <c r="AP213" s="379">
        <v>134.84399999999999</v>
      </c>
      <c r="AQ213" s="373">
        <v>23729.947346097713</v>
      </c>
      <c r="AR213" s="374">
        <v>3199841.0199372</v>
      </c>
      <c r="AS213" s="374">
        <f t="shared" si="58"/>
        <v>0.69394754900503774</v>
      </c>
      <c r="AT213" s="374">
        <f t="shared" si="72"/>
        <v>93.574663298035304</v>
      </c>
      <c r="AU213" s="374">
        <f t="shared" si="59"/>
        <v>0.30605245099496231</v>
      </c>
      <c r="AV213" s="374">
        <f t="shared" si="73"/>
        <v>41.269336701964697</v>
      </c>
      <c r="AW213" s="380">
        <v>42.636000000000003</v>
      </c>
      <c r="AX213" s="381">
        <v>42.636000000000003</v>
      </c>
      <c r="AY213" s="373">
        <v>10569.808736279199</v>
      </c>
      <c r="AZ213" s="374">
        <v>450654.36527999997</v>
      </c>
      <c r="BA213" s="378">
        <v>448.57200000000063</v>
      </c>
      <c r="BB213" s="379">
        <v>448.57200000000063</v>
      </c>
      <c r="BC213" s="373">
        <v>33733.617925149098</v>
      </c>
      <c r="BD213" s="374">
        <v>15131956.459920002</v>
      </c>
      <c r="BE213" s="374">
        <f t="shared" si="66"/>
        <v>6.4694991891838735E-2</v>
      </c>
      <c r="BF213" s="374">
        <f t="shared" si="67"/>
        <v>29.020361902905925</v>
      </c>
      <c r="BG213" s="374">
        <f t="shared" si="68"/>
        <v>8.5703651920600213E-2</v>
      </c>
      <c r="BH213" s="374">
        <f t="shared" si="69"/>
        <v>38.444258549327536</v>
      </c>
      <c r="BI213" s="374">
        <f t="shared" si="70"/>
        <v>0.84960135618756105</v>
      </c>
      <c r="BJ213" s="374">
        <f t="shared" si="71"/>
        <v>381.10737954776715</v>
      </c>
      <c r="BK213" s="375">
        <v>78675721.293416411</v>
      </c>
      <c r="BL213" s="382">
        <v>185576470.92464581</v>
      </c>
      <c r="BM213" s="383">
        <v>0.42</v>
      </c>
      <c r="BN213" s="382">
        <v>77942117.788351238</v>
      </c>
      <c r="BO213" s="395"/>
      <c r="BP213" s="395"/>
      <c r="BS213" s="408">
        <v>10757</v>
      </c>
      <c r="BT213" s="400" t="s">
        <v>1540</v>
      </c>
      <c r="BU213" s="400">
        <v>0.83975489222071331</v>
      </c>
      <c r="BV213" s="400">
        <v>0.16024510777928666</v>
      </c>
      <c r="BW213" s="400">
        <v>0</v>
      </c>
      <c r="BX213" s="400">
        <v>1</v>
      </c>
      <c r="BY213" s="407">
        <v>10757</v>
      </c>
      <c r="BZ213" s="406" t="s">
        <v>1540</v>
      </c>
      <c r="CA213" s="406">
        <v>0.69394754900503774</v>
      </c>
      <c r="CB213" s="406">
        <v>0.30605245099496231</v>
      </c>
      <c r="CC213" s="406">
        <v>6.4694991891838735E-2</v>
      </c>
      <c r="CD213" s="406">
        <v>8.5703651920600213E-2</v>
      </c>
      <c r="CE213" s="406">
        <v>0.84960135618756105</v>
      </c>
    </row>
    <row r="214" spans="1:83" x14ac:dyDescent="0.35">
      <c r="A214" s="365">
        <v>4</v>
      </c>
      <c r="B214" s="366" t="s">
        <v>1274</v>
      </c>
      <c r="C214" s="411">
        <v>10758</v>
      </c>
      <c r="D214" s="367" t="s">
        <v>1541</v>
      </c>
      <c r="E214" s="368" t="s">
        <v>2438</v>
      </c>
      <c r="F214" s="369">
        <v>12</v>
      </c>
      <c r="G214" s="370" t="s">
        <v>6311</v>
      </c>
      <c r="H214" s="371">
        <v>151383.6</v>
      </c>
      <c r="I214" s="372">
        <v>151383.6</v>
      </c>
      <c r="J214" s="373">
        <v>517.48296216660322</v>
      </c>
      <c r="K214" s="374">
        <v>78338433.751444191</v>
      </c>
      <c r="L214" s="371">
        <v>21282</v>
      </c>
      <c r="M214" s="372">
        <v>21282</v>
      </c>
      <c r="N214" s="373">
        <v>419.73722892695241</v>
      </c>
      <c r="O214" s="374">
        <v>8932847.7060234006</v>
      </c>
      <c r="P214" s="374">
        <f t="shared" si="56"/>
        <v>0.90718305602772942</v>
      </c>
      <c r="Q214" s="402">
        <f t="shared" si="60"/>
        <v>19306.669798382136</v>
      </c>
      <c r="R214" s="374">
        <f t="shared" si="57"/>
        <v>9.281694397227061E-2</v>
      </c>
      <c r="S214" s="401">
        <f t="shared" si="61"/>
        <v>1975.3302016178632</v>
      </c>
      <c r="T214" s="371">
        <v>40904.400000000001</v>
      </c>
      <c r="U214" s="372">
        <v>40904.400000000001</v>
      </c>
      <c r="V214" s="373">
        <v>56.133849247513716</v>
      </c>
      <c r="W214" s="374">
        <v>2296121.4231600002</v>
      </c>
      <c r="X214" s="371">
        <v>1432.8</v>
      </c>
      <c r="Y214" s="372">
        <v>1432.8</v>
      </c>
      <c r="Z214" s="373">
        <v>1773.0164249162478</v>
      </c>
      <c r="AA214" s="374">
        <v>2540377.9336199998</v>
      </c>
      <c r="AB214" s="371">
        <v>0</v>
      </c>
      <c r="AC214" s="372">
        <v>0</v>
      </c>
      <c r="AD214" s="373">
        <v>0</v>
      </c>
      <c r="AE214" s="374">
        <v>0</v>
      </c>
      <c r="AF214" s="374">
        <f t="shared" si="62"/>
        <v>2.0375526516212537E-5</v>
      </c>
      <c r="AG214" s="374">
        <f t="shared" si="63"/>
        <v>0</v>
      </c>
      <c r="AH214" s="374">
        <f t="shared" si="64"/>
        <v>0.99997962447348376</v>
      </c>
      <c r="AI214" s="374">
        <f t="shared" si="65"/>
        <v>0</v>
      </c>
      <c r="AJ214" s="375">
        <v>92107780.814247593</v>
      </c>
      <c r="AK214" s="376">
        <v>3857.9207999999999</v>
      </c>
      <c r="AL214" s="377">
        <v>3857.9207999999999</v>
      </c>
      <c r="AM214" s="373">
        <v>12502.124426233167</v>
      </c>
      <c r="AN214" s="374">
        <v>48232205.868152998</v>
      </c>
      <c r="AO214" s="378">
        <v>250.05119999999997</v>
      </c>
      <c r="AP214" s="379">
        <v>250.05119999999997</v>
      </c>
      <c r="AQ214" s="373">
        <v>16335.279558464026</v>
      </c>
      <c r="AR214" s="374">
        <v>4084656.2559293993</v>
      </c>
      <c r="AS214" s="374">
        <f t="shared" si="58"/>
        <v>0.94188317041092462</v>
      </c>
      <c r="AT214" s="374">
        <f t="shared" si="72"/>
        <v>235.51901702105616</v>
      </c>
      <c r="AU214" s="374">
        <f t="shared" si="59"/>
        <v>5.8116829589075478E-2</v>
      </c>
      <c r="AV214" s="374">
        <f t="shared" si="73"/>
        <v>14.532182978943828</v>
      </c>
      <c r="AW214" s="380">
        <v>39.435600000000001</v>
      </c>
      <c r="AX214" s="381">
        <v>39.435600000000001</v>
      </c>
      <c r="AY214" s="373">
        <v>10582.456744667255</v>
      </c>
      <c r="AZ214" s="374">
        <v>417325.53120000003</v>
      </c>
      <c r="BA214" s="378">
        <v>458.03999999999979</v>
      </c>
      <c r="BB214" s="379">
        <v>458.03999999999979</v>
      </c>
      <c r="BC214" s="373">
        <v>11940.368049351589</v>
      </c>
      <c r="BD214" s="374">
        <v>5469166.1813249998</v>
      </c>
      <c r="BE214" s="374">
        <f t="shared" si="66"/>
        <v>0.13236533556678479</v>
      </c>
      <c r="BF214" s="374">
        <f t="shared" si="67"/>
        <v>60.628618303010079</v>
      </c>
      <c r="BG214" s="374">
        <f t="shared" si="68"/>
        <v>0.15232308638393677</v>
      </c>
      <c r="BH214" s="374">
        <f t="shared" si="69"/>
        <v>69.770066487298365</v>
      </c>
      <c r="BI214" s="374">
        <f t="shared" si="70"/>
        <v>0.71531157804927836</v>
      </c>
      <c r="BJ214" s="374">
        <f t="shared" si="71"/>
        <v>327.6413152096913</v>
      </c>
      <c r="BK214" s="375">
        <v>58203353.836607397</v>
      </c>
      <c r="BL214" s="382">
        <v>150311134.650855</v>
      </c>
      <c r="BM214" s="383">
        <v>0.51</v>
      </c>
      <c r="BN214" s="382">
        <v>76658678.67193605</v>
      </c>
      <c r="BO214" s="395"/>
      <c r="BP214" s="395"/>
      <c r="BS214" s="408">
        <v>10758</v>
      </c>
      <c r="BT214" s="400" t="s">
        <v>1541</v>
      </c>
      <c r="BU214" s="400">
        <v>0.90718305602772942</v>
      </c>
      <c r="BV214" s="400">
        <v>9.281694397227061E-2</v>
      </c>
      <c r="BW214" s="400">
        <v>2.0375526516212537E-5</v>
      </c>
      <c r="BX214" s="400">
        <v>0.99997962447348376</v>
      </c>
      <c r="BY214" s="407">
        <v>10758</v>
      </c>
      <c r="BZ214" s="406" t="s">
        <v>1541</v>
      </c>
      <c r="CA214" s="406">
        <v>0.94188317041092462</v>
      </c>
      <c r="CB214" s="406">
        <v>5.8116829589075478E-2</v>
      </c>
      <c r="CC214" s="406">
        <v>0.13236533556678479</v>
      </c>
      <c r="CD214" s="406">
        <v>0.15232308638393677</v>
      </c>
      <c r="CE214" s="406">
        <v>0.71531157804927836</v>
      </c>
    </row>
    <row r="215" spans="1:83" x14ac:dyDescent="0.35">
      <c r="A215" s="365">
        <v>4</v>
      </c>
      <c r="B215" s="366" t="s">
        <v>1274</v>
      </c>
      <c r="C215" s="411">
        <v>10759</v>
      </c>
      <c r="D215" s="367" t="s">
        <v>1542</v>
      </c>
      <c r="E215" s="368" t="s">
        <v>2438</v>
      </c>
      <c r="F215" s="369">
        <v>6</v>
      </c>
      <c r="G215" s="370" t="s">
        <v>6307</v>
      </c>
      <c r="H215" s="371">
        <v>101486.39999999999</v>
      </c>
      <c r="I215" s="372">
        <v>101486.39999999999</v>
      </c>
      <c r="J215" s="373">
        <v>436.03207710404746</v>
      </c>
      <c r="K215" s="374">
        <v>44251325.7898122</v>
      </c>
      <c r="L215" s="371">
        <v>27711.599999999999</v>
      </c>
      <c r="M215" s="372">
        <v>27711.599999999999</v>
      </c>
      <c r="N215" s="373">
        <v>308.10699609409778</v>
      </c>
      <c r="O215" s="374">
        <v>8538137.8329611998</v>
      </c>
      <c r="P215" s="374">
        <f t="shared" si="56"/>
        <v>0.82840018676732241</v>
      </c>
      <c r="Q215" s="402">
        <f t="shared" si="60"/>
        <v>22956.294615621329</v>
      </c>
      <c r="R215" s="374">
        <f t="shared" si="57"/>
        <v>0.17159981323267751</v>
      </c>
      <c r="S215" s="401">
        <f t="shared" si="61"/>
        <v>4755.3053843786656</v>
      </c>
      <c r="T215" s="371">
        <v>22519.200000000001</v>
      </c>
      <c r="U215" s="372">
        <v>22519.200000000001</v>
      </c>
      <c r="V215" s="373">
        <v>258.45961205858998</v>
      </c>
      <c r="W215" s="374">
        <v>5820303.6958697997</v>
      </c>
      <c r="X215" s="371">
        <v>13453.199999999999</v>
      </c>
      <c r="Y215" s="372">
        <v>13453.199999999999</v>
      </c>
      <c r="Z215" s="373">
        <v>171.54190091874054</v>
      </c>
      <c r="AA215" s="374">
        <v>2307787.5014399998</v>
      </c>
      <c r="AB215" s="371">
        <v>23078.399999999998</v>
      </c>
      <c r="AC215" s="372">
        <v>23078.399999999998</v>
      </c>
      <c r="AD215" s="373">
        <v>445.33650638786918</v>
      </c>
      <c r="AE215" s="374">
        <v>10277654.0290218</v>
      </c>
      <c r="AF215" s="374">
        <f t="shared" si="62"/>
        <v>0</v>
      </c>
      <c r="AG215" s="374">
        <f t="shared" si="63"/>
        <v>0</v>
      </c>
      <c r="AH215" s="374">
        <f t="shared" si="64"/>
        <v>1</v>
      </c>
      <c r="AI215" s="374">
        <f t="shared" si="65"/>
        <v>23078.399999999998</v>
      </c>
      <c r="AJ215" s="375">
        <v>71195208.849105</v>
      </c>
      <c r="AK215" s="376">
        <v>1949.6268</v>
      </c>
      <c r="AL215" s="377">
        <v>1949.6268</v>
      </c>
      <c r="AM215" s="373">
        <v>14695.383364654097</v>
      </c>
      <c r="AN215" s="374">
        <v>28650513.244003799</v>
      </c>
      <c r="AO215" s="378">
        <v>173.7132</v>
      </c>
      <c r="AP215" s="379">
        <v>173.7132</v>
      </c>
      <c r="AQ215" s="373">
        <v>19650.153330361769</v>
      </c>
      <c r="AR215" s="374">
        <v>3413491.0155078</v>
      </c>
      <c r="AS215" s="374">
        <f t="shared" si="58"/>
        <v>0.9061980860595974</v>
      </c>
      <c r="AT215" s="374">
        <f t="shared" si="72"/>
        <v>157.41856936328804</v>
      </c>
      <c r="AU215" s="374">
        <f t="shared" si="59"/>
        <v>9.3801913940402562E-2</v>
      </c>
      <c r="AV215" s="374">
        <f t="shared" si="73"/>
        <v>16.29463063671194</v>
      </c>
      <c r="AW215" s="380">
        <v>125.22239999999999</v>
      </c>
      <c r="AX215" s="381">
        <v>125.22239999999999</v>
      </c>
      <c r="AY215" s="373">
        <v>11695.594242750496</v>
      </c>
      <c r="AZ215" s="374">
        <v>1464550.3805033995</v>
      </c>
      <c r="BA215" s="378">
        <v>260.96760000000006</v>
      </c>
      <c r="BB215" s="379">
        <v>260.96760000000006</v>
      </c>
      <c r="BC215" s="373">
        <v>21638.877108537607</v>
      </c>
      <c r="BD215" s="374">
        <v>5647045.8257100005</v>
      </c>
      <c r="BE215" s="374">
        <f t="shared" si="66"/>
        <v>8.2964881212372013E-2</v>
      </c>
      <c r="BF215" s="374">
        <f t="shared" si="67"/>
        <v>21.651145934277821</v>
      </c>
      <c r="BG215" s="374">
        <f t="shared" si="68"/>
        <v>0.10378139712410694</v>
      </c>
      <c r="BH215" s="374">
        <f t="shared" si="69"/>
        <v>27.083582132125098</v>
      </c>
      <c r="BI215" s="374">
        <f t="shared" si="70"/>
        <v>0.81325372166352106</v>
      </c>
      <c r="BJ215" s="374">
        <f t="shared" si="71"/>
        <v>212.23287193359715</v>
      </c>
      <c r="BK215" s="375">
        <v>39175600.465724997</v>
      </c>
      <c r="BL215" s="382">
        <v>110370809.31483001</v>
      </c>
      <c r="BM215" s="383">
        <v>0.45</v>
      </c>
      <c r="BN215" s="382">
        <v>49666864.191673502</v>
      </c>
      <c r="BO215" s="395"/>
      <c r="BP215" s="395"/>
      <c r="BS215" s="408">
        <v>10759</v>
      </c>
      <c r="BT215" s="400" t="s">
        <v>1542</v>
      </c>
      <c r="BU215" s="400">
        <v>0.82840018676732241</v>
      </c>
      <c r="BV215" s="400">
        <v>0.17159981323267751</v>
      </c>
      <c r="BW215" s="400">
        <v>0</v>
      </c>
      <c r="BX215" s="400">
        <v>1</v>
      </c>
      <c r="BY215" s="407">
        <v>10759</v>
      </c>
      <c r="BZ215" s="406" t="s">
        <v>1542</v>
      </c>
      <c r="CA215" s="406">
        <v>0.9061980860595974</v>
      </c>
      <c r="CB215" s="406">
        <v>9.3801913940402562E-2</v>
      </c>
      <c r="CC215" s="406">
        <v>8.2964881212372013E-2</v>
      </c>
      <c r="CD215" s="406">
        <v>0.10378139712410694</v>
      </c>
      <c r="CE215" s="406">
        <v>0.81325372166352106</v>
      </c>
    </row>
    <row r="216" spans="1:83" x14ac:dyDescent="0.35">
      <c r="A216" s="365">
        <v>4</v>
      </c>
      <c r="B216" s="366" t="s">
        <v>1274</v>
      </c>
      <c r="C216" s="411">
        <v>10760</v>
      </c>
      <c r="D216" s="367" t="s">
        <v>1543</v>
      </c>
      <c r="E216" s="368" t="s">
        <v>2438</v>
      </c>
      <c r="F216" s="369">
        <v>10</v>
      </c>
      <c r="G216" s="370" t="s">
        <v>6308</v>
      </c>
      <c r="H216" s="371">
        <v>83556</v>
      </c>
      <c r="I216" s="372">
        <v>83556</v>
      </c>
      <c r="J216" s="373">
        <v>960.49941612982911</v>
      </c>
      <c r="K216" s="374">
        <v>80255489.214144006</v>
      </c>
      <c r="L216" s="371">
        <v>28111.200000000001</v>
      </c>
      <c r="M216" s="372">
        <v>28111.200000000001</v>
      </c>
      <c r="N216" s="373">
        <v>1425.2977758505508</v>
      </c>
      <c r="O216" s="374">
        <v>40066830.836490005</v>
      </c>
      <c r="P216" s="374">
        <f t="shared" si="56"/>
        <v>0.93036679850608284</v>
      </c>
      <c r="Q216" s="402">
        <f t="shared" si="60"/>
        <v>26153.727146164198</v>
      </c>
      <c r="R216" s="374">
        <f t="shared" si="57"/>
        <v>6.9633201493917121E-2</v>
      </c>
      <c r="S216" s="401">
        <f t="shared" si="61"/>
        <v>1957.4728538358031</v>
      </c>
      <c r="T216" s="371">
        <v>5305.2</v>
      </c>
      <c r="U216" s="372">
        <v>5305.2</v>
      </c>
      <c r="V216" s="373">
        <v>538.35033408731056</v>
      </c>
      <c r="W216" s="374">
        <v>2856056.1924000001</v>
      </c>
      <c r="X216" s="371">
        <v>15367.199999999999</v>
      </c>
      <c r="Y216" s="372">
        <v>15367.199999999999</v>
      </c>
      <c r="Z216" s="373">
        <v>263.3489139629861</v>
      </c>
      <c r="AA216" s="374">
        <v>4046935.4306519995</v>
      </c>
      <c r="AB216" s="371">
        <v>766.8</v>
      </c>
      <c r="AC216" s="372">
        <v>766.8</v>
      </c>
      <c r="AD216" s="373">
        <v>27451.008732159622</v>
      </c>
      <c r="AE216" s="374">
        <v>21049433.495819997</v>
      </c>
      <c r="AF216" s="374">
        <f t="shared" si="62"/>
        <v>0</v>
      </c>
      <c r="AG216" s="374">
        <f t="shared" si="63"/>
        <v>0</v>
      </c>
      <c r="AH216" s="374">
        <f t="shared" si="64"/>
        <v>1</v>
      </c>
      <c r="AI216" s="374">
        <f t="shared" si="65"/>
        <v>766.8</v>
      </c>
      <c r="AJ216" s="375">
        <v>148274745.16950598</v>
      </c>
      <c r="AK216" s="376">
        <v>1703.0343600000001</v>
      </c>
      <c r="AL216" s="377">
        <v>1703.0343600000001</v>
      </c>
      <c r="AM216" s="373">
        <v>36413.934320876411</v>
      </c>
      <c r="AN216" s="374">
        <v>62014181.331235796</v>
      </c>
      <c r="AO216" s="378">
        <v>84.654359999999997</v>
      </c>
      <c r="AP216" s="379">
        <v>84.654359999999997</v>
      </c>
      <c r="AQ216" s="373">
        <v>27850.818479048216</v>
      </c>
      <c r="AR216" s="374">
        <v>2357693.2138200002</v>
      </c>
      <c r="AS216" s="374">
        <f t="shared" si="58"/>
        <v>0.9668204238340351</v>
      </c>
      <c r="AT216" s="374">
        <f t="shared" si="72"/>
        <v>81.84556421459898</v>
      </c>
      <c r="AU216" s="374">
        <f t="shared" si="59"/>
        <v>3.3179576165964848E-2</v>
      </c>
      <c r="AV216" s="374">
        <f t="shared" si="73"/>
        <v>2.8087957854010077</v>
      </c>
      <c r="AW216" s="380">
        <v>40.046759999999999</v>
      </c>
      <c r="AX216" s="381">
        <v>40.046759999999999</v>
      </c>
      <c r="AY216" s="373">
        <v>6212.8578222058404</v>
      </c>
      <c r="AZ216" s="374">
        <v>248804.82611999995</v>
      </c>
      <c r="BA216" s="378">
        <v>718.44827999999961</v>
      </c>
      <c r="BB216" s="379">
        <v>718.44827999999961</v>
      </c>
      <c r="BC216" s="373">
        <v>15841.202933092145</v>
      </c>
      <c r="BD216" s="374">
        <v>11381085.000411</v>
      </c>
      <c r="BE216" s="374">
        <f t="shared" si="66"/>
        <v>2.7729405663079722E-2</v>
      </c>
      <c r="BF216" s="374">
        <f t="shared" si="67"/>
        <v>19.922143804061875</v>
      </c>
      <c r="BG216" s="374">
        <f t="shared" si="68"/>
        <v>0.10263069159526528</v>
      </c>
      <c r="BH216" s="374">
        <f t="shared" si="69"/>
        <v>73.734843851828757</v>
      </c>
      <c r="BI216" s="374">
        <f t="shared" si="70"/>
        <v>0.86963990274165504</v>
      </c>
      <c r="BJ216" s="374">
        <f t="shared" si="71"/>
        <v>624.79129234410902</v>
      </c>
      <c r="BK216" s="375">
        <v>76001764.3715868</v>
      </c>
      <c r="BL216" s="382">
        <v>224276509.54109278</v>
      </c>
      <c r="BM216" s="383">
        <v>0.39</v>
      </c>
      <c r="BN216" s="382">
        <v>87467838.721026182</v>
      </c>
      <c r="BO216" s="395"/>
      <c r="BP216" s="395"/>
      <c r="BS216" s="408">
        <v>10760</v>
      </c>
      <c r="BT216" s="400" t="s">
        <v>1543</v>
      </c>
      <c r="BU216" s="400">
        <v>0.93036679850608284</v>
      </c>
      <c r="BV216" s="400">
        <v>6.9633201493917121E-2</v>
      </c>
      <c r="BW216" s="400">
        <v>0</v>
      </c>
      <c r="BX216" s="400">
        <v>1</v>
      </c>
      <c r="BY216" s="407">
        <v>10760</v>
      </c>
      <c r="BZ216" s="406" t="s">
        <v>1543</v>
      </c>
      <c r="CA216" s="406">
        <v>0.9668204238340351</v>
      </c>
      <c r="CB216" s="406">
        <v>3.3179576165964848E-2</v>
      </c>
      <c r="CC216" s="406">
        <v>2.7729405663079722E-2</v>
      </c>
      <c r="CD216" s="406">
        <v>0.10263069159526528</v>
      </c>
      <c r="CE216" s="406">
        <v>0.86963990274165504</v>
      </c>
    </row>
    <row r="217" spans="1:83" x14ac:dyDescent="0.35">
      <c r="A217" s="365">
        <v>4</v>
      </c>
      <c r="B217" s="366" t="s">
        <v>1274</v>
      </c>
      <c r="C217" s="411">
        <v>28875</v>
      </c>
      <c r="D217" s="367" t="s">
        <v>2222</v>
      </c>
      <c r="E217" s="368" t="s">
        <v>2438</v>
      </c>
      <c r="F217" s="369">
        <v>2</v>
      </c>
      <c r="G217" s="370" t="s">
        <v>2560</v>
      </c>
      <c r="H217" s="371">
        <v>27866.399999999998</v>
      </c>
      <c r="I217" s="372">
        <v>27866.399999999998</v>
      </c>
      <c r="J217" s="373">
        <v>364.08445741249682</v>
      </c>
      <c r="K217" s="374">
        <v>10145723.1240396</v>
      </c>
      <c r="L217" s="371">
        <v>4364.3999999999996</v>
      </c>
      <c r="M217" s="372">
        <v>4364.3999999999996</v>
      </c>
      <c r="N217" s="373">
        <v>344.90239943057469</v>
      </c>
      <c r="O217" s="374">
        <v>1505292.0320748</v>
      </c>
      <c r="P217" s="374">
        <f t="shared" si="56"/>
        <v>0.83370496737143363</v>
      </c>
      <c r="Q217" s="402">
        <f t="shared" si="60"/>
        <v>3638.6219595958846</v>
      </c>
      <c r="R217" s="374">
        <f t="shared" si="57"/>
        <v>0.16629503262856649</v>
      </c>
      <c r="S217" s="401">
        <f t="shared" si="61"/>
        <v>725.77804040411547</v>
      </c>
      <c r="T217" s="371">
        <v>3283.2</v>
      </c>
      <c r="U217" s="372">
        <v>3283.2</v>
      </c>
      <c r="V217" s="373">
        <v>112.87136093713451</v>
      </c>
      <c r="W217" s="374">
        <v>370579.25222880003</v>
      </c>
      <c r="X217" s="371">
        <v>723.6</v>
      </c>
      <c r="Y217" s="372">
        <v>723.6</v>
      </c>
      <c r="Z217" s="373">
        <v>649.82804705638478</v>
      </c>
      <c r="AA217" s="374">
        <v>470215.57485000003</v>
      </c>
      <c r="AB217" s="371">
        <v>4419.5999999999995</v>
      </c>
      <c r="AC217" s="372">
        <v>4419.5999999999995</v>
      </c>
      <c r="AD217" s="373">
        <v>440.03259242465379</v>
      </c>
      <c r="AE217" s="374">
        <v>1944768.0454799996</v>
      </c>
      <c r="AF217" s="374">
        <f t="shared" si="62"/>
        <v>0</v>
      </c>
      <c r="AG217" s="374">
        <f t="shared" si="63"/>
        <v>0</v>
      </c>
      <c r="AH217" s="374">
        <f t="shared" si="64"/>
        <v>1</v>
      </c>
      <c r="AI217" s="374">
        <f t="shared" si="65"/>
        <v>4419.5999999999995</v>
      </c>
      <c r="AJ217" s="375">
        <v>14436578.0286732</v>
      </c>
      <c r="AK217" s="376">
        <v>212.67599999999999</v>
      </c>
      <c r="AL217" s="377">
        <v>212.67599999999999</v>
      </c>
      <c r="AM217" s="373">
        <v>19189.183925404843</v>
      </c>
      <c r="AN217" s="374">
        <v>4081078.8805193999</v>
      </c>
      <c r="AO217" s="378">
        <v>22.212</v>
      </c>
      <c r="AP217" s="379">
        <v>22.212</v>
      </c>
      <c r="AQ217" s="373">
        <v>19137.818240437598</v>
      </c>
      <c r="AR217" s="374">
        <v>425089.21875659993</v>
      </c>
      <c r="AS217" s="374">
        <f t="shared" si="58"/>
        <v>0.92728993523898895</v>
      </c>
      <c r="AT217" s="374">
        <f t="shared" si="72"/>
        <v>20.596964041528423</v>
      </c>
      <c r="AU217" s="374">
        <f t="shared" si="59"/>
        <v>7.2710064761011092E-2</v>
      </c>
      <c r="AV217" s="374">
        <f t="shared" si="73"/>
        <v>1.6150359584715783</v>
      </c>
      <c r="AW217" s="380">
        <v>3.504</v>
      </c>
      <c r="AX217" s="381">
        <v>3.504</v>
      </c>
      <c r="AY217" s="373">
        <v>102420.18505342466</v>
      </c>
      <c r="AZ217" s="374">
        <v>358880.32842720003</v>
      </c>
      <c r="BA217" s="378">
        <v>60.264000000000067</v>
      </c>
      <c r="BB217" s="379">
        <v>60.264000000000067</v>
      </c>
      <c r="BC217" s="373">
        <v>12210.768601652715</v>
      </c>
      <c r="BD217" s="374">
        <v>735869.75901000004</v>
      </c>
      <c r="BE217" s="374">
        <f t="shared" si="66"/>
        <v>0.29521059286492263</v>
      </c>
      <c r="BF217" s="374">
        <f t="shared" si="67"/>
        <v>17.790571168411716</v>
      </c>
      <c r="BG217" s="374">
        <f t="shared" si="68"/>
        <v>3.7407201846156412E-3</v>
      </c>
      <c r="BH217" s="374">
        <f t="shared" si="69"/>
        <v>0.22543076120567726</v>
      </c>
      <c r="BI217" s="374">
        <f t="shared" si="70"/>
        <v>0.70104868695046174</v>
      </c>
      <c r="BJ217" s="374">
        <f t="shared" si="71"/>
        <v>42.247998070382671</v>
      </c>
      <c r="BK217" s="375">
        <v>5600918.1867132001</v>
      </c>
      <c r="BL217" s="382">
        <v>20037496.215386398</v>
      </c>
      <c r="BM217" s="383">
        <v>0.55000000000000004</v>
      </c>
      <c r="BN217" s="382">
        <v>11020622.91846252</v>
      </c>
      <c r="BO217" s="395"/>
      <c r="BP217" s="395"/>
      <c r="BS217" s="408">
        <v>28875</v>
      </c>
      <c r="BT217" s="400" t="s">
        <v>2222</v>
      </c>
      <c r="BU217" s="400">
        <v>0.83370496737143363</v>
      </c>
      <c r="BV217" s="400">
        <v>0.16629503262856649</v>
      </c>
      <c r="BW217" s="400">
        <v>0</v>
      </c>
      <c r="BX217" s="400">
        <v>1</v>
      </c>
      <c r="BY217" s="407">
        <v>28875</v>
      </c>
      <c r="BZ217" s="406" t="s">
        <v>2222</v>
      </c>
      <c r="CA217" s="406">
        <v>0.92728993523898895</v>
      </c>
      <c r="CB217" s="406">
        <v>7.2710064761011092E-2</v>
      </c>
      <c r="CC217" s="406">
        <v>0.29521059286492263</v>
      </c>
      <c r="CD217" s="406">
        <v>3.7407201846156412E-3</v>
      </c>
      <c r="CE217" s="406">
        <v>0.70104868695046174</v>
      </c>
    </row>
    <row r="218" spans="1:83" x14ac:dyDescent="0.35">
      <c r="A218" s="365">
        <v>4</v>
      </c>
      <c r="B218" s="366" t="s">
        <v>1275</v>
      </c>
      <c r="C218" s="411">
        <v>10687</v>
      </c>
      <c r="D218" s="367" t="s">
        <v>1544</v>
      </c>
      <c r="E218" s="368" t="s">
        <v>2427</v>
      </c>
      <c r="F218" s="369">
        <v>16</v>
      </c>
      <c r="G218" s="370" t="s">
        <v>2759</v>
      </c>
      <c r="H218" s="371">
        <v>359107.2</v>
      </c>
      <c r="I218" s="372">
        <v>359107.2</v>
      </c>
      <c r="J218" s="373">
        <v>780.53782873742045</v>
      </c>
      <c r="K218" s="374">
        <v>280296754.1719746</v>
      </c>
      <c r="L218" s="371">
        <v>67684.800000000003</v>
      </c>
      <c r="M218" s="372">
        <v>67684.800000000003</v>
      </c>
      <c r="N218" s="373">
        <v>670.08106424710127</v>
      </c>
      <c r="O218" s="374">
        <v>45354302.817352206</v>
      </c>
      <c r="P218" s="374">
        <f t="shared" si="56"/>
        <v>0.86495137634650598</v>
      </c>
      <c r="Q218" s="402">
        <f t="shared" si="60"/>
        <v>58544.060917737988</v>
      </c>
      <c r="R218" s="374">
        <f t="shared" si="57"/>
        <v>0.13504862365349399</v>
      </c>
      <c r="S218" s="401">
        <f t="shared" si="61"/>
        <v>9140.7390822620109</v>
      </c>
      <c r="T218" s="371">
        <v>211110</v>
      </c>
      <c r="U218" s="372">
        <v>211110</v>
      </c>
      <c r="V218" s="373">
        <v>336.468348338326</v>
      </c>
      <c r="W218" s="374">
        <v>71031833.017703995</v>
      </c>
      <c r="X218" s="371">
        <v>11646</v>
      </c>
      <c r="Y218" s="372">
        <v>11646</v>
      </c>
      <c r="Z218" s="373">
        <v>350.77682927357034</v>
      </c>
      <c r="AA218" s="374">
        <v>4085146.9537200001</v>
      </c>
      <c r="AB218" s="371">
        <v>789.6</v>
      </c>
      <c r="AC218" s="372">
        <v>789.6</v>
      </c>
      <c r="AD218" s="373">
        <v>35429.752519312315</v>
      </c>
      <c r="AE218" s="374">
        <v>27975332.589249004</v>
      </c>
      <c r="AF218" s="374">
        <f t="shared" si="62"/>
        <v>6.8141657158799634E-3</v>
      </c>
      <c r="AG218" s="374">
        <f t="shared" si="63"/>
        <v>5.380465249258819</v>
      </c>
      <c r="AH218" s="374">
        <f t="shared" si="64"/>
        <v>0.99318583428411999</v>
      </c>
      <c r="AI218" s="374">
        <f t="shared" si="65"/>
        <v>784.21953475074122</v>
      </c>
      <c r="AJ218" s="375">
        <v>428743369.54999983</v>
      </c>
      <c r="AK218" s="376">
        <v>35306.264519999997</v>
      </c>
      <c r="AL218" s="377">
        <v>35306.264519999997</v>
      </c>
      <c r="AM218" s="373">
        <v>15644.351923275446</v>
      </c>
      <c r="AN218" s="374">
        <v>552343627.24713361</v>
      </c>
      <c r="AO218" s="378">
        <v>1694.6876400000001</v>
      </c>
      <c r="AP218" s="379">
        <v>1694.6876400000001</v>
      </c>
      <c r="AQ218" s="373">
        <v>17500.239758967968</v>
      </c>
      <c r="AR218" s="374">
        <v>29657440.016559597</v>
      </c>
      <c r="AS218" s="374">
        <f t="shared" si="58"/>
        <v>0.84533067356378244</v>
      </c>
      <c r="AT218" s="374">
        <f t="shared" si="72"/>
        <v>1432.5714442014169</v>
      </c>
      <c r="AU218" s="374">
        <f t="shared" si="59"/>
        <v>0.15466932643621761</v>
      </c>
      <c r="AV218" s="374">
        <f t="shared" si="73"/>
        <v>262.11619579858325</v>
      </c>
      <c r="AW218" s="380">
        <v>3951.8216400000001</v>
      </c>
      <c r="AX218" s="381">
        <v>3951.8216400000001</v>
      </c>
      <c r="AY218" s="373">
        <v>15997.382962943286</v>
      </c>
      <c r="AZ218" s="374">
        <v>63218804.176326595</v>
      </c>
      <c r="BA218" s="378">
        <v>2953.8272399999964</v>
      </c>
      <c r="BB218" s="379">
        <v>2953.8272399999964</v>
      </c>
      <c r="BC218" s="373">
        <v>27675.922465564941</v>
      </c>
      <c r="BD218" s="374">
        <v>81749893.670913592</v>
      </c>
      <c r="BE218" s="374">
        <f t="shared" si="66"/>
        <v>4.2399024618921616E-2</v>
      </c>
      <c r="BF218" s="374">
        <f t="shared" si="67"/>
        <v>125.23939386880113</v>
      </c>
      <c r="BG218" s="374">
        <f t="shared" si="68"/>
        <v>8.8746531863911612E-2</v>
      </c>
      <c r="BH218" s="374">
        <f t="shared" si="69"/>
        <v>262.14192327514979</v>
      </c>
      <c r="BI218" s="374">
        <f t="shared" si="70"/>
        <v>0.86885444351716679</v>
      </c>
      <c r="BJ218" s="374">
        <f t="shared" si="71"/>
        <v>2566.4459228560454</v>
      </c>
      <c r="BK218" s="375">
        <v>726969765.11093342</v>
      </c>
      <c r="BL218" s="382">
        <v>1155713134.6609333</v>
      </c>
      <c r="BM218" s="383">
        <v>0.42</v>
      </c>
      <c r="BN218" s="382">
        <v>485399516.55759197</v>
      </c>
      <c r="BO218" s="395"/>
      <c r="BP218" s="395"/>
      <c r="BS218" s="408">
        <v>10687</v>
      </c>
      <c r="BT218" s="400" t="s">
        <v>1544</v>
      </c>
      <c r="BU218" s="400">
        <v>0.86495137634650598</v>
      </c>
      <c r="BV218" s="400">
        <v>0.13504862365349399</v>
      </c>
      <c r="BW218" s="400">
        <v>6.8141657158799634E-3</v>
      </c>
      <c r="BX218" s="400">
        <v>0.99318583428411999</v>
      </c>
      <c r="BY218" s="407">
        <v>10687</v>
      </c>
      <c r="BZ218" s="406" t="s">
        <v>1544</v>
      </c>
      <c r="CA218" s="406">
        <v>0.84533067356378244</v>
      </c>
      <c r="CB218" s="406">
        <v>0.15466932643621761</v>
      </c>
      <c r="CC218" s="406">
        <v>4.2399024618921616E-2</v>
      </c>
      <c r="CD218" s="406">
        <v>8.8746531863911612E-2</v>
      </c>
      <c r="CE218" s="406">
        <v>0.86885444351716679</v>
      </c>
    </row>
    <row r="219" spans="1:83" x14ac:dyDescent="0.35">
      <c r="A219" s="365">
        <v>4</v>
      </c>
      <c r="B219" s="366" t="s">
        <v>1275</v>
      </c>
      <c r="C219" s="411">
        <v>10761</v>
      </c>
      <c r="D219" s="367" t="s">
        <v>1545</v>
      </c>
      <c r="E219" s="368" t="s">
        <v>2438</v>
      </c>
      <c r="F219" s="369">
        <v>7</v>
      </c>
      <c r="G219" s="370" t="s">
        <v>6312</v>
      </c>
      <c r="H219" s="371">
        <v>113881.2</v>
      </c>
      <c r="I219" s="372">
        <v>113881.2</v>
      </c>
      <c r="J219" s="373">
        <v>676.41115746441562</v>
      </c>
      <c r="K219" s="374">
        <v>77030514.305436611</v>
      </c>
      <c r="L219" s="371">
        <v>14793.599999999999</v>
      </c>
      <c r="M219" s="372">
        <v>14793.599999999999</v>
      </c>
      <c r="N219" s="373">
        <v>257.6148979345798</v>
      </c>
      <c r="O219" s="374">
        <v>3811051.7540849992</v>
      </c>
      <c r="P219" s="374">
        <f t="shared" si="56"/>
        <v>0.9147908814471174</v>
      </c>
      <c r="Q219" s="402">
        <f t="shared" si="60"/>
        <v>13533.050383776075</v>
      </c>
      <c r="R219" s="374">
        <f t="shared" si="57"/>
        <v>8.5209118552882615E-2</v>
      </c>
      <c r="S219" s="401">
        <f t="shared" si="61"/>
        <v>1260.5496162239242</v>
      </c>
      <c r="T219" s="371">
        <v>4066.7999999999997</v>
      </c>
      <c r="U219" s="372">
        <v>4066.7999999999997</v>
      </c>
      <c r="V219" s="373">
        <v>100.08216429256417</v>
      </c>
      <c r="W219" s="374">
        <v>407014.14574499993</v>
      </c>
      <c r="X219" s="371">
        <v>30990</v>
      </c>
      <c r="Y219" s="372">
        <v>30990</v>
      </c>
      <c r="Z219" s="373">
        <v>177.88268704937076</v>
      </c>
      <c r="AA219" s="374">
        <v>5512584.4716600003</v>
      </c>
      <c r="AB219" s="371">
        <v>538.79999999999995</v>
      </c>
      <c r="AC219" s="372">
        <v>538.79999999999995</v>
      </c>
      <c r="AD219" s="373">
        <v>7893.7061321826286</v>
      </c>
      <c r="AE219" s="374">
        <v>4253128.8640200002</v>
      </c>
      <c r="AF219" s="374">
        <f t="shared" si="62"/>
        <v>0</v>
      </c>
      <c r="AG219" s="374">
        <f t="shared" si="63"/>
        <v>0</v>
      </c>
      <c r="AH219" s="374">
        <f t="shared" si="64"/>
        <v>1</v>
      </c>
      <c r="AI219" s="374">
        <f t="shared" si="65"/>
        <v>538.79999999999995</v>
      </c>
      <c r="AJ219" s="375">
        <v>91014293.540946618</v>
      </c>
      <c r="AK219" s="376">
        <v>1822.4041199999999</v>
      </c>
      <c r="AL219" s="377">
        <v>1822.4041199999999</v>
      </c>
      <c r="AM219" s="373">
        <v>14539.790600605422</v>
      </c>
      <c r="AN219" s="374">
        <v>26497374.294480596</v>
      </c>
      <c r="AO219" s="378">
        <v>21.136080000000003</v>
      </c>
      <c r="AP219" s="379">
        <v>21.136080000000003</v>
      </c>
      <c r="AQ219" s="373">
        <v>10477.062828585053</v>
      </c>
      <c r="AR219" s="374">
        <v>221444.03810999999</v>
      </c>
      <c r="AS219" s="374">
        <f t="shared" si="58"/>
        <v>0.98554618012154349</v>
      </c>
      <c r="AT219" s="374">
        <f t="shared" si="72"/>
        <v>20.830582906743356</v>
      </c>
      <c r="AU219" s="374">
        <f t="shared" si="59"/>
        <v>1.4453819878456514E-2</v>
      </c>
      <c r="AV219" s="374">
        <f t="shared" si="73"/>
        <v>0.3054970932566472</v>
      </c>
      <c r="AW219" s="380">
        <v>7.7179199999999994</v>
      </c>
      <c r="AX219" s="381">
        <v>7.7179199999999994</v>
      </c>
      <c r="AY219" s="373">
        <v>8188.6403927483061</v>
      </c>
      <c r="AZ219" s="374">
        <v>63199.271460000004</v>
      </c>
      <c r="BA219" s="378">
        <v>100.89959999999991</v>
      </c>
      <c r="BB219" s="379">
        <v>100.89959999999991</v>
      </c>
      <c r="BC219" s="373">
        <v>12749.725453421035</v>
      </c>
      <c r="BD219" s="374">
        <v>1286442.1983599998</v>
      </c>
      <c r="BE219" s="374">
        <f t="shared" si="66"/>
        <v>4.7663831060573682E-2</v>
      </c>
      <c r="BF219" s="374">
        <f t="shared" si="67"/>
        <v>4.8092614884794562</v>
      </c>
      <c r="BG219" s="374">
        <f t="shared" si="68"/>
        <v>0.12199153727593995</v>
      </c>
      <c r="BH219" s="374">
        <f t="shared" si="69"/>
        <v>12.308897314527419</v>
      </c>
      <c r="BI219" s="374">
        <f t="shared" si="70"/>
        <v>0.83034463166348649</v>
      </c>
      <c r="BJ219" s="374">
        <f t="shared" si="71"/>
        <v>83.781441196993043</v>
      </c>
      <c r="BK219" s="375">
        <v>28068459.802410595</v>
      </c>
      <c r="BL219" s="382">
        <v>119082753.34335721</v>
      </c>
      <c r="BM219" s="383">
        <v>0.61</v>
      </c>
      <c r="BN219" s="382">
        <v>72640479.539447889</v>
      </c>
      <c r="BO219" s="395"/>
      <c r="BP219" s="395"/>
      <c r="BS219" s="408">
        <v>10761</v>
      </c>
      <c r="BT219" s="400" t="s">
        <v>1545</v>
      </c>
      <c r="BU219" s="400">
        <v>0.9147908814471174</v>
      </c>
      <c r="BV219" s="400">
        <v>8.5209118552882615E-2</v>
      </c>
      <c r="BW219" s="400">
        <v>0</v>
      </c>
      <c r="BX219" s="400">
        <v>1</v>
      </c>
      <c r="BY219" s="407">
        <v>10761</v>
      </c>
      <c r="BZ219" s="406" t="s">
        <v>1545</v>
      </c>
      <c r="CA219" s="406">
        <v>0.98554618012154349</v>
      </c>
      <c r="CB219" s="406">
        <v>1.4453819878456514E-2</v>
      </c>
      <c r="CC219" s="406">
        <v>4.7663831060573682E-2</v>
      </c>
      <c r="CD219" s="406">
        <v>0.12199153727593995</v>
      </c>
      <c r="CE219" s="406">
        <v>0.83034463166348649</v>
      </c>
    </row>
    <row r="220" spans="1:83" x14ac:dyDescent="0.35">
      <c r="A220" s="365">
        <v>4</v>
      </c>
      <c r="B220" s="366" t="s">
        <v>1275</v>
      </c>
      <c r="C220" s="411">
        <v>10762</v>
      </c>
      <c r="D220" s="367" t="s">
        <v>1546</v>
      </c>
      <c r="E220" s="368" t="s">
        <v>2438</v>
      </c>
      <c r="F220" s="369">
        <v>12</v>
      </c>
      <c r="G220" s="370" t="s">
        <v>6311</v>
      </c>
      <c r="H220" s="371">
        <v>113955.59999999999</v>
      </c>
      <c r="I220" s="372">
        <v>113955.59999999999</v>
      </c>
      <c r="J220" s="373">
        <v>524.6087017998957</v>
      </c>
      <c r="K220" s="374">
        <v>59782099.37882819</v>
      </c>
      <c r="L220" s="371">
        <v>9460.7999999999993</v>
      </c>
      <c r="M220" s="372">
        <v>9460.7999999999993</v>
      </c>
      <c r="N220" s="373">
        <v>369.31025352752408</v>
      </c>
      <c r="O220" s="374">
        <v>3493970.4465731997</v>
      </c>
      <c r="P220" s="374">
        <f t="shared" si="56"/>
        <v>0.95336428521173922</v>
      </c>
      <c r="Q220" s="402">
        <f t="shared" si="60"/>
        <v>9019.5888295312216</v>
      </c>
      <c r="R220" s="374">
        <f t="shared" si="57"/>
        <v>4.6635714788260813E-2</v>
      </c>
      <c r="S220" s="401">
        <f t="shared" si="61"/>
        <v>441.21117046877788</v>
      </c>
      <c r="T220" s="371">
        <v>2764.7999999999997</v>
      </c>
      <c r="U220" s="372">
        <v>2764.7999999999997</v>
      </c>
      <c r="V220" s="373">
        <v>379.6295082302517</v>
      </c>
      <c r="W220" s="374">
        <v>1049599.6643549998</v>
      </c>
      <c r="X220" s="371">
        <v>38350.799999999996</v>
      </c>
      <c r="Y220" s="372">
        <v>38350.799999999996</v>
      </c>
      <c r="Z220" s="373">
        <v>99.439664512343938</v>
      </c>
      <c r="AA220" s="374">
        <v>3813590.6857799995</v>
      </c>
      <c r="AB220" s="371">
        <v>1489.2</v>
      </c>
      <c r="AC220" s="372">
        <v>1489.2</v>
      </c>
      <c r="AD220" s="373">
        <v>6651.7955989194197</v>
      </c>
      <c r="AE220" s="374">
        <v>9905854.0059108008</v>
      </c>
      <c r="AF220" s="374">
        <f t="shared" si="62"/>
        <v>3.4969909933388866E-3</v>
      </c>
      <c r="AG220" s="374">
        <f t="shared" si="63"/>
        <v>5.2077189872802698</v>
      </c>
      <c r="AH220" s="374">
        <f t="shared" si="64"/>
        <v>0.99650300900666111</v>
      </c>
      <c r="AI220" s="374">
        <f t="shared" si="65"/>
        <v>1483.9922810127198</v>
      </c>
      <c r="AJ220" s="375">
        <v>78045114.181447193</v>
      </c>
      <c r="AK220" s="376">
        <v>1603.3301999999996</v>
      </c>
      <c r="AL220" s="377">
        <v>1603.3301999999996</v>
      </c>
      <c r="AM220" s="373">
        <v>14909.051734569088</v>
      </c>
      <c r="AN220" s="374">
        <v>23904132.899396997</v>
      </c>
      <c r="AO220" s="378">
        <v>54.638279999999988</v>
      </c>
      <c r="AP220" s="379">
        <v>54.638279999999988</v>
      </c>
      <c r="AQ220" s="373">
        <v>20393.215248177654</v>
      </c>
      <c r="AR220" s="374">
        <v>1114250.2048301999</v>
      </c>
      <c r="AS220" s="374">
        <f t="shared" si="58"/>
        <v>0.99272878125588082</v>
      </c>
      <c r="AT220" s="374">
        <f t="shared" si="72"/>
        <v>54.240993114317554</v>
      </c>
      <c r="AU220" s="374">
        <f t="shared" si="59"/>
        <v>7.2712187441191928E-3</v>
      </c>
      <c r="AV220" s="374">
        <f t="shared" si="73"/>
        <v>0.3972868856824327</v>
      </c>
      <c r="AW220" s="380">
        <v>14.620319999999998</v>
      </c>
      <c r="AX220" s="381">
        <v>14.620319999999998</v>
      </c>
      <c r="AY220" s="373">
        <v>23310.860080764312</v>
      </c>
      <c r="AZ220" s="374">
        <v>340812.23385600006</v>
      </c>
      <c r="BA220" s="378">
        <v>353.01852000000025</v>
      </c>
      <c r="BB220" s="379">
        <v>353.01852000000025</v>
      </c>
      <c r="BC220" s="373">
        <v>5052.6031556304715</v>
      </c>
      <c r="BD220" s="374">
        <v>1783662.4881480001</v>
      </c>
      <c r="BE220" s="374">
        <f t="shared" si="66"/>
        <v>8.5447609668209218E-2</v>
      </c>
      <c r="BF220" s="374">
        <f t="shared" si="67"/>
        <v>30.164588702608931</v>
      </c>
      <c r="BG220" s="374">
        <f t="shared" si="68"/>
        <v>5.6713603831687637E-2</v>
      </c>
      <c r="BH220" s="374">
        <f t="shared" si="69"/>
        <v>20.020952488528714</v>
      </c>
      <c r="BI220" s="374">
        <f t="shared" si="70"/>
        <v>0.85783878650010315</v>
      </c>
      <c r="BJ220" s="374">
        <f t="shared" si="71"/>
        <v>302.83297880886261</v>
      </c>
      <c r="BK220" s="375">
        <v>27142857.826231197</v>
      </c>
      <c r="BL220" s="382">
        <v>105187972.00767839</v>
      </c>
      <c r="BM220" s="383">
        <v>0.55000000000000004</v>
      </c>
      <c r="BN220" s="382">
        <v>57853384.604223117</v>
      </c>
      <c r="BO220" s="395"/>
      <c r="BP220" s="395"/>
      <c r="BS220" s="408">
        <v>10762</v>
      </c>
      <c r="BT220" s="400" t="s">
        <v>1546</v>
      </c>
      <c r="BU220" s="400">
        <v>0.95336428521173922</v>
      </c>
      <c r="BV220" s="400">
        <v>4.6635714788260813E-2</v>
      </c>
      <c r="BW220" s="400">
        <v>3.4969909933388866E-3</v>
      </c>
      <c r="BX220" s="400">
        <v>0.99650300900666111</v>
      </c>
      <c r="BY220" s="407">
        <v>10762</v>
      </c>
      <c r="BZ220" s="406" t="s">
        <v>1546</v>
      </c>
      <c r="CA220" s="406">
        <v>0.99272878125588082</v>
      </c>
      <c r="CB220" s="406">
        <v>7.2712187441191928E-3</v>
      </c>
      <c r="CC220" s="406">
        <v>8.5447609668209218E-2</v>
      </c>
      <c r="CD220" s="406">
        <v>5.6713603831687637E-2</v>
      </c>
      <c r="CE220" s="406">
        <v>0.85783878650010315</v>
      </c>
    </row>
    <row r="221" spans="1:83" x14ac:dyDescent="0.35">
      <c r="A221" s="365">
        <v>4</v>
      </c>
      <c r="B221" s="366" t="s">
        <v>1275</v>
      </c>
      <c r="C221" s="411">
        <v>10763</v>
      </c>
      <c r="D221" s="367" t="s">
        <v>1547</v>
      </c>
      <c r="E221" s="368" t="s">
        <v>2438</v>
      </c>
      <c r="F221" s="369">
        <v>6</v>
      </c>
      <c r="G221" s="370" t="s">
        <v>6307</v>
      </c>
      <c r="H221" s="371">
        <v>77161.2</v>
      </c>
      <c r="I221" s="372">
        <v>77161.2</v>
      </c>
      <c r="J221" s="373">
        <v>606.8679908799553</v>
      </c>
      <c r="K221" s="374">
        <v>46826662.417886406</v>
      </c>
      <c r="L221" s="371">
        <v>6550.8</v>
      </c>
      <c r="M221" s="372">
        <v>6550.8</v>
      </c>
      <c r="N221" s="373">
        <v>435.73619977559991</v>
      </c>
      <c r="O221" s="374">
        <v>2854420.6974900002</v>
      </c>
      <c r="P221" s="374">
        <f t="shared" si="56"/>
        <v>0.93209516859394936</v>
      </c>
      <c r="Q221" s="402">
        <f t="shared" si="60"/>
        <v>6105.9690304252435</v>
      </c>
      <c r="R221" s="374">
        <f t="shared" si="57"/>
        <v>6.7904831406050664E-2</v>
      </c>
      <c r="S221" s="401">
        <f t="shared" si="61"/>
        <v>444.83096957475669</v>
      </c>
      <c r="T221" s="371">
        <v>21954</v>
      </c>
      <c r="U221" s="372">
        <v>21954</v>
      </c>
      <c r="V221" s="373">
        <v>7.4219517302541673</v>
      </c>
      <c r="W221" s="374">
        <v>162941.52828599999</v>
      </c>
      <c r="X221" s="371">
        <v>10645.199999999999</v>
      </c>
      <c r="Y221" s="372">
        <v>10645.199999999999</v>
      </c>
      <c r="Z221" s="373">
        <v>342.64232690649305</v>
      </c>
      <c r="AA221" s="374">
        <v>3647496.0983849997</v>
      </c>
      <c r="AB221" s="371">
        <v>9862.7999999999993</v>
      </c>
      <c r="AC221" s="372">
        <v>9862.7999999999993</v>
      </c>
      <c r="AD221" s="373">
        <v>499.5736507545322</v>
      </c>
      <c r="AE221" s="374">
        <v>4927195.0026618</v>
      </c>
      <c r="AF221" s="374">
        <f t="shared" si="62"/>
        <v>3.6955457172210958E-2</v>
      </c>
      <c r="AG221" s="374">
        <f t="shared" si="63"/>
        <v>364.48428299808222</v>
      </c>
      <c r="AH221" s="374">
        <f t="shared" si="64"/>
        <v>0.96304454282778906</v>
      </c>
      <c r="AI221" s="374">
        <f t="shared" si="65"/>
        <v>9498.3157170019167</v>
      </c>
      <c r="AJ221" s="375">
        <v>58418715.744709209</v>
      </c>
      <c r="AK221" s="376">
        <v>758.25612000000012</v>
      </c>
      <c r="AL221" s="377">
        <v>758.25612000000012</v>
      </c>
      <c r="AM221" s="373">
        <v>22531.448672600225</v>
      </c>
      <c r="AN221" s="374">
        <v>17084608.848464999</v>
      </c>
      <c r="AO221" s="378">
        <v>12.082319999999999</v>
      </c>
      <c r="AP221" s="379">
        <v>12.082319999999999</v>
      </c>
      <c r="AQ221" s="373">
        <v>18349.618606658325</v>
      </c>
      <c r="AR221" s="374">
        <v>221705.96388359999</v>
      </c>
      <c r="AS221" s="374">
        <f t="shared" si="58"/>
        <v>0.78531043504093623</v>
      </c>
      <c r="AT221" s="374">
        <f t="shared" si="72"/>
        <v>9.4883719755038047</v>
      </c>
      <c r="AU221" s="374">
        <f t="shared" si="59"/>
        <v>0.21468956495906383</v>
      </c>
      <c r="AV221" s="374">
        <f t="shared" si="73"/>
        <v>2.5939480244961959</v>
      </c>
      <c r="AW221" s="380">
        <v>1.8774</v>
      </c>
      <c r="AX221" s="381">
        <v>1.8774</v>
      </c>
      <c r="AY221" s="373">
        <v>9403.0227548737621</v>
      </c>
      <c r="AZ221" s="374">
        <v>17653.234919999999</v>
      </c>
      <c r="BA221" s="378">
        <v>30.197760000000027</v>
      </c>
      <c r="BB221" s="379">
        <v>30.197760000000027</v>
      </c>
      <c r="BC221" s="373">
        <v>20416.12248756197</v>
      </c>
      <c r="BD221" s="374">
        <v>616521.16700999986</v>
      </c>
      <c r="BE221" s="374">
        <f t="shared" si="66"/>
        <v>2.8803477164692597E-2</v>
      </c>
      <c r="BF221" s="374">
        <f t="shared" si="67"/>
        <v>0.8698004905848683</v>
      </c>
      <c r="BG221" s="374">
        <f t="shared" si="68"/>
        <v>0.17922646873440659</v>
      </c>
      <c r="BH221" s="374">
        <f t="shared" si="69"/>
        <v>5.4122378884891189</v>
      </c>
      <c r="BI221" s="374">
        <f t="shared" si="70"/>
        <v>0.79197005410090082</v>
      </c>
      <c r="BJ221" s="374">
        <f t="shared" si="71"/>
        <v>23.915721620926039</v>
      </c>
      <c r="BK221" s="375">
        <v>17940489.214278597</v>
      </c>
      <c r="BL221" s="382">
        <v>76359204.958987802</v>
      </c>
      <c r="BM221" s="383">
        <v>0.51</v>
      </c>
      <c r="BN221" s="382">
        <v>38943194.529083781</v>
      </c>
      <c r="BO221" s="395"/>
      <c r="BP221" s="395"/>
      <c r="BS221" s="408">
        <v>10763</v>
      </c>
      <c r="BT221" s="400" t="s">
        <v>1547</v>
      </c>
      <c r="BU221" s="400">
        <v>0.93209516859394936</v>
      </c>
      <c r="BV221" s="400">
        <v>6.7904831406050664E-2</v>
      </c>
      <c r="BW221" s="400">
        <v>3.6955457172210958E-2</v>
      </c>
      <c r="BX221" s="400">
        <v>0.96304454282778906</v>
      </c>
      <c r="BY221" s="407">
        <v>10763</v>
      </c>
      <c r="BZ221" s="406" t="s">
        <v>1547</v>
      </c>
      <c r="CA221" s="406">
        <v>0.78531043504093623</v>
      </c>
      <c r="CB221" s="406">
        <v>0.21468956495906383</v>
      </c>
      <c r="CC221" s="406">
        <v>2.8803477164692597E-2</v>
      </c>
      <c r="CD221" s="406">
        <v>0.17922646873440659</v>
      </c>
      <c r="CE221" s="406">
        <v>0.79197005410090082</v>
      </c>
    </row>
    <row r="222" spans="1:83" x14ac:dyDescent="0.35">
      <c r="A222" s="365">
        <v>4</v>
      </c>
      <c r="B222" s="366" t="s">
        <v>1275</v>
      </c>
      <c r="C222" s="411">
        <v>10764</v>
      </c>
      <c r="D222" s="367" t="s">
        <v>1548</v>
      </c>
      <c r="E222" s="368" t="s">
        <v>2438</v>
      </c>
      <c r="F222" s="369">
        <v>6</v>
      </c>
      <c r="G222" s="370" t="s">
        <v>6307</v>
      </c>
      <c r="H222" s="371">
        <v>60974.399999999994</v>
      </c>
      <c r="I222" s="372">
        <v>60974.399999999994</v>
      </c>
      <c r="J222" s="373">
        <v>591.29996678665475</v>
      </c>
      <c r="K222" s="374">
        <v>36054160.694836199</v>
      </c>
      <c r="L222" s="371">
        <v>6310.8</v>
      </c>
      <c r="M222" s="372">
        <v>6310.8</v>
      </c>
      <c r="N222" s="373">
        <v>562.96150393221149</v>
      </c>
      <c r="O222" s="374">
        <v>3552737.4590154001</v>
      </c>
      <c r="P222" s="374">
        <f t="shared" si="56"/>
        <v>0.87606536378091215</v>
      </c>
      <c r="Q222" s="402">
        <f t="shared" si="60"/>
        <v>5528.6732977485808</v>
      </c>
      <c r="R222" s="374">
        <f t="shared" si="57"/>
        <v>0.1239346362190878</v>
      </c>
      <c r="S222" s="401">
        <f t="shared" si="61"/>
        <v>782.12670225141937</v>
      </c>
      <c r="T222" s="371">
        <v>1375.2</v>
      </c>
      <c r="U222" s="372">
        <v>1375.2</v>
      </c>
      <c r="V222" s="373">
        <v>295.8648068280977</v>
      </c>
      <c r="W222" s="374">
        <v>406873.28234999999</v>
      </c>
      <c r="X222" s="371">
        <v>9236.4</v>
      </c>
      <c r="Y222" s="372">
        <v>9236.4</v>
      </c>
      <c r="Z222" s="373">
        <v>459.02476071391453</v>
      </c>
      <c r="AA222" s="374">
        <v>4239736.2998580001</v>
      </c>
      <c r="AB222" s="371">
        <v>14643.6</v>
      </c>
      <c r="AC222" s="372">
        <v>14643.6</v>
      </c>
      <c r="AD222" s="373">
        <v>264.73068482033102</v>
      </c>
      <c r="AE222" s="374">
        <v>3876610.2562349993</v>
      </c>
      <c r="AF222" s="374">
        <f t="shared" si="62"/>
        <v>0</v>
      </c>
      <c r="AG222" s="374">
        <f t="shared" si="63"/>
        <v>0</v>
      </c>
      <c r="AH222" s="374">
        <f t="shared" si="64"/>
        <v>1</v>
      </c>
      <c r="AI222" s="374">
        <f t="shared" si="65"/>
        <v>14643.6</v>
      </c>
      <c r="AJ222" s="375">
        <v>48130117.992294602</v>
      </c>
      <c r="AK222" s="376">
        <v>1077.2571600000001</v>
      </c>
      <c r="AL222" s="377">
        <v>1077.2571600000001</v>
      </c>
      <c r="AM222" s="373">
        <v>13409.923453748592</v>
      </c>
      <c r="AN222" s="374">
        <v>14445936.055602601</v>
      </c>
      <c r="AO222" s="378">
        <v>24.075120000000002</v>
      </c>
      <c r="AP222" s="379">
        <v>24.075120000000002</v>
      </c>
      <c r="AQ222" s="373">
        <v>13081.389787465232</v>
      </c>
      <c r="AR222" s="374">
        <v>314936.02889999998</v>
      </c>
      <c r="AS222" s="374">
        <f t="shared" si="58"/>
        <v>0.93672167087517377</v>
      </c>
      <c r="AT222" s="374">
        <f t="shared" si="72"/>
        <v>22.551686632920315</v>
      </c>
      <c r="AU222" s="374">
        <f t="shared" si="59"/>
        <v>6.3278329124826282E-2</v>
      </c>
      <c r="AV222" s="374">
        <f t="shared" si="73"/>
        <v>1.5234333670796878</v>
      </c>
      <c r="AW222" s="380">
        <v>3.3020399999999999</v>
      </c>
      <c r="AX222" s="381">
        <v>3.3020399999999999</v>
      </c>
      <c r="AY222" s="373">
        <v>2802.2721408583784</v>
      </c>
      <c r="AZ222" s="374">
        <v>9253.2146999999986</v>
      </c>
      <c r="BA222" s="378">
        <v>72.047159999999892</v>
      </c>
      <c r="BB222" s="379">
        <v>72.047159999999892</v>
      </c>
      <c r="BC222" s="373">
        <v>6014.7425744470793</v>
      </c>
      <c r="BD222" s="374">
        <v>433345.12062</v>
      </c>
      <c r="BE222" s="374">
        <f t="shared" si="66"/>
        <v>0.65455635695092629</v>
      </c>
      <c r="BF222" s="374">
        <f t="shared" si="67"/>
        <v>47.158926578260427</v>
      </c>
      <c r="BG222" s="374">
        <f t="shared" si="68"/>
        <v>0.20469975958138878</v>
      </c>
      <c r="BH222" s="374">
        <f t="shared" si="69"/>
        <v>14.748036330521828</v>
      </c>
      <c r="BI222" s="374">
        <f t="shared" si="70"/>
        <v>0.1407438834676849</v>
      </c>
      <c r="BJ222" s="374">
        <f t="shared" si="71"/>
        <v>10.140197091217633</v>
      </c>
      <c r="BK222" s="375">
        <v>15203470.4198226</v>
      </c>
      <c r="BL222" s="382">
        <v>63333588.412117198</v>
      </c>
      <c r="BM222" s="383">
        <v>0.46</v>
      </c>
      <c r="BN222" s="382">
        <v>29133450.669573911</v>
      </c>
      <c r="BO222" s="395"/>
      <c r="BP222" s="395"/>
      <c r="BS222" s="408">
        <v>10764</v>
      </c>
      <c r="BT222" s="400" t="s">
        <v>1548</v>
      </c>
      <c r="BU222" s="400">
        <v>0.87606536378091215</v>
      </c>
      <c r="BV222" s="400">
        <v>0.1239346362190878</v>
      </c>
      <c r="BW222" s="400">
        <v>0</v>
      </c>
      <c r="BX222" s="400">
        <v>1</v>
      </c>
      <c r="BY222" s="407">
        <v>10764</v>
      </c>
      <c r="BZ222" s="406" t="s">
        <v>1548</v>
      </c>
      <c r="CA222" s="406">
        <v>0.93672167087517377</v>
      </c>
      <c r="CB222" s="406">
        <v>6.3278329124826282E-2</v>
      </c>
      <c r="CC222" s="406">
        <v>0.65455635695092629</v>
      </c>
      <c r="CD222" s="406">
        <v>0.20469975958138878</v>
      </c>
      <c r="CE222" s="406">
        <v>0.1407438834676849</v>
      </c>
    </row>
    <row r="223" spans="1:83" x14ac:dyDescent="0.35">
      <c r="A223" s="365">
        <v>4</v>
      </c>
      <c r="B223" s="366" t="s">
        <v>1275</v>
      </c>
      <c r="C223" s="411">
        <v>10765</v>
      </c>
      <c r="D223" s="367" t="s">
        <v>1549</v>
      </c>
      <c r="E223" s="368" t="s">
        <v>2438</v>
      </c>
      <c r="F223" s="369">
        <v>5</v>
      </c>
      <c r="G223" s="370" t="s">
        <v>2469</v>
      </c>
      <c r="H223" s="371">
        <v>55291.199999999997</v>
      </c>
      <c r="I223" s="372">
        <v>55291.199999999997</v>
      </c>
      <c r="J223" s="373">
        <v>566.09107777693384</v>
      </c>
      <c r="K223" s="374">
        <v>31299854.999580003</v>
      </c>
      <c r="L223" s="371">
        <v>9806.4</v>
      </c>
      <c r="M223" s="372">
        <v>9806.4</v>
      </c>
      <c r="N223" s="373">
        <v>682.24259773525455</v>
      </c>
      <c r="O223" s="374">
        <v>6690343.8104309998</v>
      </c>
      <c r="P223" s="374">
        <f t="shared" si="56"/>
        <v>0.89011045238620745</v>
      </c>
      <c r="Q223" s="402">
        <f t="shared" si="60"/>
        <v>8728.7791402801049</v>
      </c>
      <c r="R223" s="374">
        <f t="shared" si="57"/>
        <v>0.1098895476137926</v>
      </c>
      <c r="S223" s="401">
        <f t="shared" si="61"/>
        <v>1077.6208597198959</v>
      </c>
      <c r="T223" s="371">
        <v>33493.199999999997</v>
      </c>
      <c r="U223" s="372">
        <v>33493.199999999997</v>
      </c>
      <c r="V223" s="373">
        <v>91.452094622729405</v>
      </c>
      <c r="W223" s="374">
        <v>3063023.2956180004</v>
      </c>
      <c r="X223" s="371">
        <v>3418.7999999999997</v>
      </c>
      <c r="Y223" s="372">
        <v>3418.7999999999997</v>
      </c>
      <c r="Z223" s="373">
        <v>1223.0030546507546</v>
      </c>
      <c r="AA223" s="374">
        <v>4181202.8432399994</v>
      </c>
      <c r="AB223" s="371">
        <v>568.79999999999995</v>
      </c>
      <c r="AC223" s="372">
        <v>568.79999999999995</v>
      </c>
      <c r="AD223" s="373">
        <v>9026.5471130263722</v>
      </c>
      <c r="AE223" s="374">
        <v>5134299.9978894005</v>
      </c>
      <c r="AF223" s="374">
        <f t="shared" si="62"/>
        <v>1.0710390308826005E-2</v>
      </c>
      <c r="AG223" s="374">
        <f t="shared" si="63"/>
        <v>6.0920700076602312</v>
      </c>
      <c r="AH223" s="374">
        <f t="shared" si="64"/>
        <v>0.98928960969117397</v>
      </c>
      <c r="AI223" s="374">
        <f t="shared" si="65"/>
        <v>562.7079299923397</v>
      </c>
      <c r="AJ223" s="375">
        <v>50368724.946758397</v>
      </c>
      <c r="AK223" s="376">
        <v>895.52736000000004</v>
      </c>
      <c r="AL223" s="377">
        <v>895.52736000000004</v>
      </c>
      <c r="AM223" s="373">
        <v>16880.217218087004</v>
      </c>
      <c r="AN223" s="374">
        <v>15116696.361539999</v>
      </c>
      <c r="AO223" s="378">
        <v>40.605959999999996</v>
      </c>
      <c r="AP223" s="379">
        <v>40.605959999999996</v>
      </c>
      <c r="AQ223" s="373">
        <v>28968.593595068312</v>
      </c>
      <c r="AR223" s="374">
        <v>1176297.5527776</v>
      </c>
      <c r="AS223" s="374">
        <f t="shared" si="58"/>
        <v>0.91848774893427976</v>
      </c>
      <c r="AT223" s="374">
        <f t="shared" si="72"/>
        <v>37.2960767937154</v>
      </c>
      <c r="AU223" s="374">
        <f t="shared" si="59"/>
        <v>8.1512251065720201E-2</v>
      </c>
      <c r="AV223" s="374">
        <f t="shared" si="73"/>
        <v>3.3098832062845913</v>
      </c>
      <c r="AW223" s="380">
        <v>46.010639999999995</v>
      </c>
      <c r="AX223" s="381">
        <v>46.010639999999995</v>
      </c>
      <c r="AY223" s="373">
        <v>26753.39014734418</v>
      </c>
      <c r="AZ223" s="374">
        <v>1230940.6028489999</v>
      </c>
      <c r="BA223" s="378">
        <v>34.680359999999816</v>
      </c>
      <c r="BB223" s="379">
        <v>34.680359999999816</v>
      </c>
      <c r="BC223" s="373">
        <v>3814.7151569361072</v>
      </c>
      <c r="BD223" s="374">
        <v>132295.69493999999</v>
      </c>
      <c r="BE223" s="374">
        <f t="shared" si="66"/>
        <v>0.22561256565946161</v>
      </c>
      <c r="BF223" s="374">
        <f t="shared" si="67"/>
        <v>7.8243249975937248</v>
      </c>
      <c r="BG223" s="374">
        <f t="shared" si="68"/>
        <v>0.45065685059848665</v>
      </c>
      <c r="BH223" s="374">
        <f t="shared" si="69"/>
        <v>15.628941815221649</v>
      </c>
      <c r="BI223" s="374">
        <f t="shared" si="70"/>
        <v>0.32373058374205177</v>
      </c>
      <c r="BJ223" s="374">
        <f t="shared" si="71"/>
        <v>11.227093187184442</v>
      </c>
      <c r="BK223" s="375">
        <v>17656230.2121066</v>
      </c>
      <c r="BL223" s="382">
        <v>68024955.158865005</v>
      </c>
      <c r="BM223" s="383">
        <v>0.34</v>
      </c>
      <c r="BN223" s="382">
        <v>23128484.754014105</v>
      </c>
      <c r="BO223" s="395"/>
      <c r="BP223" s="395"/>
      <c r="BS223" s="408">
        <v>10765</v>
      </c>
      <c r="BT223" s="400" t="s">
        <v>1549</v>
      </c>
      <c r="BU223" s="400">
        <v>0.89011045238620745</v>
      </c>
      <c r="BV223" s="400">
        <v>0.1098895476137926</v>
      </c>
      <c r="BW223" s="400">
        <v>1.0710390308826005E-2</v>
      </c>
      <c r="BX223" s="400">
        <v>0.98928960969117397</v>
      </c>
      <c r="BY223" s="407">
        <v>10765</v>
      </c>
      <c r="BZ223" s="406" t="s">
        <v>1549</v>
      </c>
      <c r="CA223" s="406">
        <v>0.91848774893427976</v>
      </c>
      <c r="CB223" s="406">
        <v>8.1512251065720201E-2</v>
      </c>
      <c r="CC223" s="406">
        <v>0.22561256565946161</v>
      </c>
      <c r="CD223" s="406">
        <v>0.45065685059848665</v>
      </c>
      <c r="CE223" s="406">
        <v>0.32373058374205177</v>
      </c>
    </row>
    <row r="224" spans="1:83" x14ac:dyDescent="0.35">
      <c r="A224" s="365">
        <v>4</v>
      </c>
      <c r="B224" s="366" t="s">
        <v>1275</v>
      </c>
      <c r="C224" s="411">
        <v>10766</v>
      </c>
      <c r="D224" s="367" t="s">
        <v>1550</v>
      </c>
      <c r="E224" s="368" t="s">
        <v>2438</v>
      </c>
      <c r="F224" s="369">
        <v>7</v>
      </c>
      <c r="G224" s="370" t="s">
        <v>6312</v>
      </c>
      <c r="H224" s="371">
        <v>96162</v>
      </c>
      <c r="I224" s="372">
        <v>96162</v>
      </c>
      <c r="J224" s="373">
        <v>531.12415627292069</v>
      </c>
      <c r="K224" s="374">
        <v>51073961.115516596</v>
      </c>
      <c r="L224" s="371">
        <v>11172</v>
      </c>
      <c r="M224" s="372">
        <v>11172</v>
      </c>
      <c r="N224" s="373">
        <v>320.93967418120303</v>
      </c>
      <c r="O224" s="374">
        <v>3585538.0399524001</v>
      </c>
      <c r="P224" s="374">
        <f t="shared" si="56"/>
        <v>0.88920565553188957</v>
      </c>
      <c r="Q224" s="402">
        <f t="shared" si="60"/>
        <v>9934.2055836022701</v>
      </c>
      <c r="R224" s="374">
        <f t="shared" si="57"/>
        <v>0.11079434446811051</v>
      </c>
      <c r="S224" s="401">
        <f t="shared" si="61"/>
        <v>1237.7944163977306</v>
      </c>
      <c r="T224" s="371">
        <v>3369.6</v>
      </c>
      <c r="U224" s="372">
        <v>3369.6</v>
      </c>
      <c r="V224" s="373">
        <v>225.35819362767091</v>
      </c>
      <c r="W224" s="374">
        <v>759366.96924779995</v>
      </c>
      <c r="X224" s="371">
        <v>29626.799999999999</v>
      </c>
      <c r="Y224" s="372">
        <v>29626.799999999999</v>
      </c>
      <c r="Z224" s="373">
        <v>112.42734438847259</v>
      </c>
      <c r="AA224" s="374">
        <v>3330862.4467283995</v>
      </c>
      <c r="AB224" s="371">
        <v>33.6</v>
      </c>
      <c r="AC224" s="372">
        <v>33.6</v>
      </c>
      <c r="AD224" s="373">
        <v>228532.54959544641</v>
      </c>
      <c r="AE224" s="374">
        <v>7678693.6664069993</v>
      </c>
      <c r="AF224" s="374">
        <f t="shared" si="62"/>
        <v>0</v>
      </c>
      <c r="AG224" s="374">
        <f t="shared" si="63"/>
        <v>0</v>
      </c>
      <c r="AH224" s="374">
        <f t="shared" si="64"/>
        <v>1</v>
      </c>
      <c r="AI224" s="374">
        <f t="shared" si="65"/>
        <v>33.6</v>
      </c>
      <c r="AJ224" s="375">
        <v>66428422.237852193</v>
      </c>
      <c r="AK224" s="376">
        <v>1726.60104</v>
      </c>
      <c r="AL224" s="377">
        <v>1726.60104</v>
      </c>
      <c r="AM224" s="373">
        <v>12760.254957977786</v>
      </c>
      <c r="AN224" s="374">
        <v>22031869.481109601</v>
      </c>
      <c r="AO224" s="378">
        <v>23.568839999999998</v>
      </c>
      <c r="AP224" s="379">
        <v>23.568839999999998</v>
      </c>
      <c r="AQ224" s="373">
        <v>12249.009611011828</v>
      </c>
      <c r="AR224" s="374">
        <v>288694.94768039999</v>
      </c>
      <c r="AS224" s="374">
        <f t="shared" si="58"/>
        <v>1</v>
      </c>
      <c r="AT224" s="374">
        <f t="shared" si="72"/>
        <v>23.568839999999998</v>
      </c>
      <c r="AU224" s="374">
        <f t="shared" si="59"/>
        <v>0</v>
      </c>
      <c r="AV224" s="374">
        <f t="shared" si="73"/>
        <v>0</v>
      </c>
      <c r="AW224" s="380">
        <v>2.4303599999999999</v>
      </c>
      <c r="AX224" s="381">
        <v>2.4303599999999999</v>
      </c>
      <c r="AY224" s="373">
        <v>26896.93949044586</v>
      </c>
      <c r="AZ224" s="374">
        <v>65369.245859999995</v>
      </c>
      <c r="BA224" s="378">
        <v>97.009319999999775</v>
      </c>
      <c r="BB224" s="379">
        <v>97.009319999999775</v>
      </c>
      <c r="BC224" s="373">
        <v>10509.403342792242</v>
      </c>
      <c r="BD224" s="374">
        <v>1019510.0718899999</v>
      </c>
      <c r="BE224" s="374">
        <f t="shared" si="66"/>
        <v>4.4089568902279448E-2</v>
      </c>
      <c r="BF224" s="374">
        <f t="shared" si="67"/>
        <v>4.2770990983032657</v>
      </c>
      <c r="BG224" s="374">
        <f t="shared" si="68"/>
        <v>0.2893090842208445</v>
      </c>
      <c r="BH224" s="374">
        <f t="shared" si="69"/>
        <v>28.065677530086791</v>
      </c>
      <c r="BI224" s="374">
        <f t="shared" si="70"/>
        <v>0.66660134687687611</v>
      </c>
      <c r="BJ224" s="374">
        <f t="shared" si="71"/>
        <v>64.66654337160972</v>
      </c>
      <c r="BK224" s="375">
        <v>23405443.746539999</v>
      </c>
      <c r="BL224" s="382">
        <v>89833865.984392196</v>
      </c>
      <c r="BM224" s="383">
        <v>0.47</v>
      </c>
      <c r="BN224" s="382">
        <v>42221917.012664333</v>
      </c>
      <c r="BO224" s="395"/>
      <c r="BP224" s="395"/>
      <c r="BS224" s="408">
        <v>10766</v>
      </c>
      <c r="BT224" s="400" t="s">
        <v>1550</v>
      </c>
      <c r="BU224" s="400">
        <v>0.88920565553188957</v>
      </c>
      <c r="BV224" s="400">
        <v>0.11079434446811051</v>
      </c>
      <c r="BW224" s="400">
        <v>0</v>
      </c>
      <c r="BX224" s="400">
        <v>1</v>
      </c>
      <c r="BY224" s="407">
        <v>10766</v>
      </c>
      <c r="BZ224" s="406" t="s">
        <v>1550</v>
      </c>
      <c r="CA224" s="406">
        <v>1</v>
      </c>
      <c r="CB224" s="406">
        <v>0</v>
      </c>
      <c r="CC224" s="406">
        <v>4.4089568902279448E-2</v>
      </c>
      <c r="CD224" s="406">
        <v>0.2893090842208445</v>
      </c>
      <c r="CE224" s="406">
        <v>0.66660134687687611</v>
      </c>
    </row>
    <row r="225" spans="1:83" x14ac:dyDescent="0.35">
      <c r="A225" s="365">
        <v>4</v>
      </c>
      <c r="B225" s="366" t="s">
        <v>1275</v>
      </c>
      <c r="C225" s="411">
        <v>10767</v>
      </c>
      <c r="D225" s="367" t="s">
        <v>1551</v>
      </c>
      <c r="E225" s="368" t="s">
        <v>2438</v>
      </c>
      <c r="F225" s="369">
        <v>3</v>
      </c>
      <c r="G225" s="370" t="s">
        <v>6313</v>
      </c>
      <c r="H225" s="371">
        <v>44707.199999999997</v>
      </c>
      <c r="I225" s="372">
        <v>44707.199999999997</v>
      </c>
      <c r="J225" s="373">
        <v>606.97990330487698</v>
      </c>
      <c r="K225" s="374">
        <v>27136371.933031794</v>
      </c>
      <c r="L225" s="371">
        <v>3030</v>
      </c>
      <c r="M225" s="372">
        <v>3030</v>
      </c>
      <c r="N225" s="373">
        <v>299.43164563564358</v>
      </c>
      <c r="O225" s="374">
        <v>907277.88627600006</v>
      </c>
      <c r="P225" s="374">
        <f t="shared" si="56"/>
        <v>0.85369479255309466</v>
      </c>
      <c r="Q225" s="402">
        <f t="shared" si="60"/>
        <v>2586.6952214358766</v>
      </c>
      <c r="R225" s="374">
        <f t="shared" si="57"/>
        <v>0.14630520744690539</v>
      </c>
      <c r="S225" s="401">
        <f t="shared" si="61"/>
        <v>443.30477856412335</v>
      </c>
      <c r="T225" s="371">
        <v>8085.5999999999995</v>
      </c>
      <c r="U225" s="372">
        <v>8085.5999999999995</v>
      </c>
      <c r="V225" s="373">
        <v>50.679695558029088</v>
      </c>
      <c r="W225" s="374">
        <v>409775.74640399998</v>
      </c>
      <c r="X225" s="371">
        <v>163.19999999999999</v>
      </c>
      <c r="Y225" s="372">
        <v>163.19999999999999</v>
      </c>
      <c r="Z225" s="373">
        <v>35653.491606334559</v>
      </c>
      <c r="AA225" s="374">
        <v>5818649.8301537996</v>
      </c>
      <c r="AB225" s="371">
        <v>4952.3999999999996</v>
      </c>
      <c r="AC225" s="372">
        <v>4952.3999999999996</v>
      </c>
      <c r="AD225" s="373">
        <v>552.58963937884664</v>
      </c>
      <c r="AE225" s="374">
        <v>2736644.9300597999</v>
      </c>
      <c r="AF225" s="374">
        <f t="shared" si="62"/>
        <v>0</v>
      </c>
      <c r="AG225" s="374">
        <f t="shared" si="63"/>
        <v>0</v>
      </c>
      <c r="AH225" s="374">
        <f t="shared" si="64"/>
        <v>1</v>
      </c>
      <c r="AI225" s="374">
        <f t="shared" si="65"/>
        <v>4952.3999999999996</v>
      </c>
      <c r="AJ225" s="375">
        <v>37008720.325925387</v>
      </c>
      <c r="AK225" s="376">
        <v>797.34155999999996</v>
      </c>
      <c r="AL225" s="377">
        <v>797.34155999999996</v>
      </c>
      <c r="AM225" s="373">
        <v>15877.575203075081</v>
      </c>
      <c r="AN225" s="374">
        <v>12659850.5814372</v>
      </c>
      <c r="AO225" s="378">
        <v>14.700239999999999</v>
      </c>
      <c r="AP225" s="379">
        <v>14.700239999999999</v>
      </c>
      <c r="AQ225" s="373">
        <v>6696.1907882320293</v>
      </c>
      <c r="AR225" s="374">
        <v>98435.611672800005</v>
      </c>
      <c r="AS225" s="374">
        <f t="shared" si="58"/>
        <v>1</v>
      </c>
      <c r="AT225" s="374">
        <f t="shared" si="72"/>
        <v>14.700239999999999</v>
      </c>
      <c r="AU225" s="374">
        <f t="shared" si="59"/>
        <v>0</v>
      </c>
      <c r="AV225" s="374">
        <f t="shared" si="73"/>
        <v>0</v>
      </c>
      <c r="AW225" s="380">
        <v>3.504</v>
      </c>
      <c r="AX225" s="381">
        <v>3.504</v>
      </c>
      <c r="AY225" s="373">
        <v>5241.2757938356162</v>
      </c>
      <c r="AZ225" s="374">
        <v>18365.430381599999</v>
      </c>
      <c r="BA225" s="378">
        <v>2.2028400000001334</v>
      </c>
      <c r="BB225" s="379">
        <v>2.2028400000001334</v>
      </c>
      <c r="BC225" s="373">
        <v>158644.90130712115</v>
      </c>
      <c r="BD225" s="374">
        <v>349469.3343953999</v>
      </c>
      <c r="BE225" s="374">
        <f t="shared" si="66"/>
        <v>1.9674685016881038E-3</v>
      </c>
      <c r="BF225" s="374">
        <f t="shared" si="67"/>
        <v>4.3340183142588848E-3</v>
      </c>
      <c r="BG225" s="374">
        <f t="shared" si="68"/>
        <v>0.11481434139632113</v>
      </c>
      <c r="BH225" s="374">
        <f t="shared" si="69"/>
        <v>0.25291762380148736</v>
      </c>
      <c r="BI225" s="374">
        <f t="shared" si="70"/>
        <v>0.88321819010199065</v>
      </c>
      <c r="BJ225" s="374">
        <f t="shared" si="71"/>
        <v>1.9455883578843869</v>
      </c>
      <c r="BK225" s="375">
        <v>13126120.957886999</v>
      </c>
      <c r="BL225" s="382">
        <v>50134841.283812389</v>
      </c>
      <c r="BM225" s="383">
        <v>0.49</v>
      </c>
      <c r="BN225" s="382">
        <v>24566072.229068071</v>
      </c>
      <c r="BO225" s="395"/>
      <c r="BP225" s="395"/>
      <c r="BS225" s="408">
        <v>10767</v>
      </c>
      <c r="BT225" s="400" t="s">
        <v>1551</v>
      </c>
      <c r="BU225" s="400">
        <v>0.85369479255309466</v>
      </c>
      <c r="BV225" s="400">
        <v>0.14630520744690539</v>
      </c>
      <c r="BW225" s="400">
        <v>0</v>
      </c>
      <c r="BX225" s="400">
        <v>1</v>
      </c>
      <c r="BY225" s="407">
        <v>10767</v>
      </c>
      <c r="BZ225" s="406" t="s">
        <v>1551</v>
      </c>
      <c r="CA225" s="406">
        <v>1</v>
      </c>
      <c r="CB225" s="406">
        <v>0</v>
      </c>
      <c r="CC225" s="406">
        <v>1.9674685016881038E-3</v>
      </c>
      <c r="CD225" s="406">
        <v>0.11481434139632113</v>
      </c>
      <c r="CE225" s="406">
        <v>0.88321819010199065</v>
      </c>
    </row>
    <row r="226" spans="1:83" x14ac:dyDescent="0.35">
      <c r="A226" s="365">
        <v>4</v>
      </c>
      <c r="B226" s="366" t="s">
        <v>1276</v>
      </c>
      <c r="C226" s="411">
        <v>10660</v>
      </c>
      <c r="D226" s="367" t="s">
        <v>1552</v>
      </c>
      <c r="E226" s="368" t="s">
        <v>2416</v>
      </c>
      <c r="F226" s="369">
        <v>18</v>
      </c>
      <c r="G226" s="370" t="s">
        <v>2422</v>
      </c>
      <c r="H226" s="371">
        <v>280824</v>
      </c>
      <c r="I226" s="372">
        <v>280824</v>
      </c>
      <c r="J226" s="373">
        <v>916.90906906457565</v>
      </c>
      <c r="K226" s="374">
        <v>257490072.41099039</v>
      </c>
      <c r="L226" s="371">
        <v>99261.599999999991</v>
      </c>
      <c r="M226" s="372">
        <v>99261.599999999991</v>
      </c>
      <c r="N226" s="373">
        <v>1211.4188288172527</v>
      </c>
      <c r="O226" s="374">
        <v>120247371.2185266</v>
      </c>
      <c r="P226" s="374">
        <f t="shared" si="56"/>
        <v>0.90450934146256934</v>
      </c>
      <c r="Q226" s="402">
        <f t="shared" si="60"/>
        <v>89783.044448520959</v>
      </c>
      <c r="R226" s="374">
        <f t="shared" si="57"/>
        <v>9.5490658537430745E-2</v>
      </c>
      <c r="S226" s="401">
        <f t="shared" si="61"/>
        <v>9478.555551479034</v>
      </c>
      <c r="T226" s="371">
        <v>105981.59999999999</v>
      </c>
      <c r="U226" s="372">
        <v>105981.59999999999</v>
      </c>
      <c r="V226" s="373">
        <v>585.31606089785203</v>
      </c>
      <c r="W226" s="374">
        <v>62032732.63965179</v>
      </c>
      <c r="X226" s="371">
        <v>111836.4</v>
      </c>
      <c r="Y226" s="372">
        <v>111836.4</v>
      </c>
      <c r="Z226" s="373">
        <v>13.828442130513858</v>
      </c>
      <c r="AA226" s="374">
        <v>1546523.185485</v>
      </c>
      <c r="AB226" s="371">
        <v>1076.3999999999999</v>
      </c>
      <c r="AC226" s="372">
        <v>1076.3999999999999</v>
      </c>
      <c r="AD226" s="373">
        <v>37101.059403359533</v>
      </c>
      <c r="AE226" s="374">
        <v>39935580.3417762</v>
      </c>
      <c r="AF226" s="374">
        <f t="shared" si="62"/>
        <v>0</v>
      </c>
      <c r="AG226" s="374">
        <f t="shared" si="63"/>
        <v>0</v>
      </c>
      <c r="AH226" s="374">
        <f t="shared" si="64"/>
        <v>1</v>
      </c>
      <c r="AI226" s="374">
        <f t="shared" si="65"/>
        <v>1076.3999999999999</v>
      </c>
      <c r="AJ226" s="375">
        <v>481252279.79642993</v>
      </c>
      <c r="AK226" s="376">
        <v>29635.351679999996</v>
      </c>
      <c r="AL226" s="377">
        <v>29635.351679999996</v>
      </c>
      <c r="AM226" s="373">
        <v>17373.83965842336</v>
      </c>
      <c r="AN226" s="374">
        <v>514879848.30930728</v>
      </c>
      <c r="AO226" s="378">
        <v>3803.9961599999997</v>
      </c>
      <c r="AP226" s="379">
        <v>3803.9961599999997</v>
      </c>
      <c r="AQ226" s="373">
        <v>21680.612451355631</v>
      </c>
      <c r="AR226" s="374">
        <v>82472966.511405006</v>
      </c>
      <c r="AS226" s="374">
        <f t="shared" si="58"/>
        <v>0.86134293797964923</v>
      </c>
      <c r="AT226" s="374">
        <f t="shared" si="72"/>
        <v>3276.5452285177034</v>
      </c>
      <c r="AU226" s="374">
        <f t="shared" si="59"/>
        <v>0.13865706202035083</v>
      </c>
      <c r="AV226" s="374">
        <f t="shared" si="73"/>
        <v>527.45093148229637</v>
      </c>
      <c r="AW226" s="380">
        <v>4001.6434800000002</v>
      </c>
      <c r="AX226" s="381">
        <v>4001.6434800000002</v>
      </c>
      <c r="AY226" s="373">
        <v>21150.250584670674</v>
      </c>
      <c r="AZ226" s="374">
        <v>84635762.352513596</v>
      </c>
      <c r="BA226" s="378">
        <v>3843.1081200000026</v>
      </c>
      <c r="BB226" s="379">
        <v>3843.1081200000026</v>
      </c>
      <c r="BC226" s="373">
        <v>24546.789984455379</v>
      </c>
      <c r="BD226" s="374">
        <v>94335967.9091952</v>
      </c>
      <c r="BE226" s="374">
        <f t="shared" si="66"/>
        <v>6.3526003089251812E-2</v>
      </c>
      <c r="BF226" s="374">
        <f t="shared" si="67"/>
        <v>244.13729830344889</v>
      </c>
      <c r="BG226" s="374">
        <f t="shared" si="68"/>
        <v>2.1224583629583158E-2</v>
      </c>
      <c r="BH226" s="374">
        <f t="shared" si="69"/>
        <v>81.568369690470163</v>
      </c>
      <c r="BI226" s="374">
        <f t="shared" si="70"/>
        <v>0.91524941328116494</v>
      </c>
      <c r="BJ226" s="374">
        <f t="shared" si="71"/>
        <v>3517.402452006083</v>
      </c>
      <c r="BK226" s="375">
        <v>776324545.08242106</v>
      </c>
      <c r="BL226" s="382">
        <v>1257576824.8788509</v>
      </c>
      <c r="BM226" s="383">
        <v>0.28999999999999998</v>
      </c>
      <c r="BN226" s="382">
        <v>364697279.21486676</v>
      </c>
      <c r="BO226" s="395"/>
      <c r="BP226" s="395"/>
      <c r="BS226" s="408">
        <v>10660</v>
      </c>
      <c r="BT226" s="400" t="s">
        <v>1552</v>
      </c>
      <c r="BU226" s="400">
        <v>0.90450934146256934</v>
      </c>
      <c r="BV226" s="400">
        <v>9.5490658537430745E-2</v>
      </c>
      <c r="BW226" s="400">
        <v>0</v>
      </c>
      <c r="BX226" s="400">
        <v>1</v>
      </c>
      <c r="BY226" s="407">
        <v>10660</v>
      </c>
      <c r="BZ226" s="406" t="s">
        <v>1552</v>
      </c>
      <c r="CA226" s="406">
        <v>0.86134293797964923</v>
      </c>
      <c r="CB226" s="406">
        <v>0.13865706202035083</v>
      </c>
      <c r="CC226" s="406">
        <v>6.3526003089251812E-2</v>
      </c>
      <c r="CD226" s="406">
        <v>2.1224583629583158E-2</v>
      </c>
      <c r="CE226" s="406">
        <v>0.91524941328116494</v>
      </c>
    </row>
    <row r="227" spans="1:83" x14ac:dyDescent="0.35">
      <c r="A227" s="365">
        <v>4</v>
      </c>
      <c r="B227" s="366" t="s">
        <v>1276</v>
      </c>
      <c r="C227" s="411">
        <v>10688</v>
      </c>
      <c r="D227" s="367" t="s">
        <v>1553</v>
      </c>
      <c r="E227" s="368" t="s">
        <v>2427</v>
      </c>
      <c r="F227" s="369">
        <v>15</v>
      </c>
      <c r="G227" s="370" t="s">
        <v>6306</v>
      </c>
      <c r="H227" s="371">
        <v>144582</v>
      </c>
      <c r="I227" s="372">
        <v>144582</v>
      </c>
      <c r="J227" s="373">
        <v>550.71468755760475</v>
      </c>
      <c r="K227" s="374">
        <v>79623430.956453606</v>
      </c>
      <c r="L227" s="371">
        <v>31717.199999999997</v>
      </c>
      <c r="M227" s="372">
        <v>31717.199999999997</v>
      </c>
      <c r="N227" s="373">
        <v>754.9192641785404</v>
      </c>
      <c r="O227" s="374">
        <v>23943925.285803601</v>
      </c>
      <c r="P227" s="374">
        <f t="shared" si="56"/>
        <v>0.86396473277203167</v>
      </c>
      <c r="Q227" s="402">
        <f t="shared" si="60"/>
        <v>27402.542222277079</v>
      </c>
      <c r="R227" s="374">
        <f t="shared" si="57"/>
        <v>0.13603526722796827</v>
      </c>
      <c r="S227" s="401">
        <f t="shared" si="61"/>
        <v>4314.6577777229149</v>
      </c>
      <c r="T227" s="371">
        <v>74664</v>
      </c>
      <c r="U227" s="372">
        <v>74664</v>
      </c>
      <c r="V227" s="373">
        <v>386.88891516914174</v>
      </c>
      <c r="W227" s="374">
        <v>28886673.962188799</v>
      </c>
      <c r="X227" s="371">
        <v>29810.399999999998</v>
      </c>
      <c r="Y227" s="372">
        <v>29810.399999999998</v>
      </c>
      <c r="Z227" s="373">
        <v>22.167682499396186</v>
      </c>
      <c r="AA227" s="374">
        <v>660827.48238000006</v>
      </c>
      <c r="AB227" s="371">
        <v>0</v>
      </c>
      <c r="AC227" s="372">
        <v>0</v>
      </c>
      <c r="AD227" s="373">
        <v>0</v>
      </c>
      <c r="AE227" s="374">
        <v>0</v>
      </c>
      <c r="AF227" s="374">
        <f t="shared" si="62"/>
        <v>0</v>
      </c>
      <c r="AG227" s="374">
        <f t="shared" si="63"/>
        <v>0</v>
      </c>
      <c r="AH227" s="374">
        <f t="shared" si="64"/>
        <v>1</v>
      </c>
      <c r="AI227" s="374">
        <f t="shared" si="65"/>
        <v>0</v>
      </c>
      <c r="AJ227" s="375">
        <v>133114857.68682601</v>
      </c>
      <c r="AK227" s="376">
        <v>9425.2390799999994</v>
      </c>
      <c r="AL227" s="377">
        <v>9425.2390799999994</v>
      </c>
      <c r="AM227" s="373">
        <v>6736.4010997563782</v>
      </c>
      <c r="AN227" s="374">
        <v>63492190.903978787</v>
      </c>
      <c r="AO227" s="378">
        <v>983.83511999999985</v>
      </c>
      <c r="AP227" s="379">
        <v>983.83511999999985</v>
      </c>
      <c r="AQ227" s="373">
        <v>20064.941249537424</v>
      </c>
      <c r="AR227" s="374">
        <v>19740593.882031597</v>
      </c>
      <c r="AS227" s="374">
        <f t="shared" si="58"/>
        <v>0.81719522927732646</v>
      </c>
      <c r="AT227" s="374">
        <f t="shared" si="72"/>
        <v>803.98536645948582</v>
      </c>
      <c r="AU227" s="374">
        <f t="shared" si="59"/>
        <v>0.18280477072267359</v>
      </c>
      <c r="AV227" s="374">
        <f t="shared" si="73"/>
        <v>179.84975354051403</v>
      </c>
      <c r="AW227" s="380">
        <v>1638.4458</v>
      </c>
      <c r="AX227" s="381">
        <v>1638.4458</v>
      </c>
      <c r="AY227" s="373">
        <v>21560.159121907112</v>
      </c>
      <c r="AZ227" s="374">
        <v>35325152.160620399</v>
      </c>
      <c r="BA227" s="378">
        <v>707.29811999999879</v>
      </c>
      <c r="BB227" s="379">
        <v>707.29811999999879</v>
      </c>
      <c r="BC227" s="373">
        <v>41733.562090911881</v>
      </c>
      <c r="BD227" s="374">
        <v>29518070.007805191</v>
      </c>
      <c r="BE227" s="374">
        <f t="shared" si="66"/>
        <v>6.9086754242120588E-2</v>
      </c>
      <c r="BF227" s="374">
        <f t="shared" si="67"/>
        <v>48.864931392353832</v>
      </c>
      <c r="BG227" s="374">
        <f t="shared" si="68"/>
        <v>5.5781597727294465E-3</v>
      </c>
      <c r="BH227" s="374">
        <f t="shared" si="69"/>
        <v>3.945421920311158</v>
      </c>
      <c r="BI227" s="374">
        <f t="shared" si="70"/>
        <v>0.92533508598515002</v>
      </c>
      <c r="BJ227" s="374">
        <f t="shared" si="71"/>
        <v>654.48776668733387</v>
      </c>
      <c r="BK227" s="375">
        <v>148076006.95443597</v>
      </c>
      <c r="BL227" s="382">
        <v>281190864.64126199</v>
      </c>
      <c r="BM227" s="383">
        <v>0.3</v>
      </c>
      <c r="BN227" s="382">
        <v>84357259.392378598</v>
      </c>
      <c r="BO227" s="395"/>
      <c r="BP227" s="395"/>
      <c r="BS227" s="408">
        <v>10688</v>
      </c>
      <c r="BT227" s="400" t="s">
        <v>1553</v>
      </c>
      <c r="BU227" s="400">
        <v>0.86396473277203167</v>
      </c>
      <c r="BV227" s="400">
        <v>0.13603526722796827</v>
      </c>
      <c r="BW227" s="400">
        <v>0</v>
      </c>
      <c r="BX227" s="400">
        <v>1</v>
      </c>
      <c r="BY227" s="407">
        <v>10688</v>
      </c>
      <c r="BZ227" s="406" t="s">
        <v>1553</v>
      </c>
      <c r="CA227" s="406">
        <v>0.81719522927732646</v>
      </c>
      <c r="CB227" s="406">
        <v>0.18280477072267359</v>
      </c>
      <c r="CC227" s="406">
        <v>6.9086754242120588E-2</v>
      </c>
      <c r="CD227" s="406">
        <v>5.5781597727294465E-3</v>
      </c>
      <c r="CE227" s="406">
        <v>0.92533508598515002</v>
      </c>
    </row>
    <row r="228" spans="1:83" x14ac:dyDescent="0.35">
      <c r="A228" s="365">
        <v>4</v>
      </c>
      <c r="B228" s="366" t="s">
        <v>1276</v>
      </c>
      <c r="C228" s="411">
        <v>10768</v>
      </c>
      <c r="D228" s="367" t="s">
        <v>1554</v>
      </c>
      <c r="E228" s="368" t="s">
        <v>2438</v>
      </c>
      <c r="F228" s="369">
        <v>5</v>
      </c>
      <c r="G228" s="370" t="s">
        <v>2469</v>
      </c>
      <c r="H228" s="371">
        <v>79394.399999999994</v>
      </c>
      <c r="I228" s="372">
        <v>79394.399999999994</v>
      </c>
      <c r="J228" s="373">
        <v>380.99144871225172</v>
      </c>
      <c r="K228" s="374">
        <v>30248587.475639995</v>
      </c>
      <c r="L228" s="371">
        <v>17065.2</v>
      </c>
      <c r="M228" s="372">
        <v>17065.2</v>
      </c>
      <c r="N228" s="373">
        <v>346.09623627997325</v>
      </c>
      <c r="O228" s="374">
        <v>5906201.4913649997</v>
      </c>
      <c r="P228" s="374">
        <f t="shared" si="56"/>
        <v>0.84391931699625267</v>
      </c>
      <c r="Q228" s="402">
        <f t="shared" si="60"/>
        <v>14401.651928404452</v>
      </c>
      <c r="R228" s="374">
        <f t="shared" si="57"/>
        <v>0.15608068300374728</v>
      </c>
      <c r="S228" s="401">
        <f t="shared" si="61"/>
        <v>2663.5480715955482</v>
      </c>
      <c r="T228" s="371">
        <v>33297.599999999999</v>
      </c>
      <c r="U228" s="372">
        <v>33297.599999999999</v>
      </c>
      <c r="V228" s="373">
        <v>139.01720087258542</v>
      </c>
      <c r="W228" s="374">
        <v>4628939.147775</v>
      </c>
      <c r="X228" s="371">
        <v>96</v>
      </c>
      <c r="Y228" s="372">
        <v>96</v>
      </c>
      <c r="Z228" s="373">
        <v>239.87104562499999</v>
      </c>
      <c r="AA228" s="374">
        <v>23027.62038</v>
      </c>
      <c r="AB228" s="371">
        <v>0</v>
      </c>
      <c r="AC228" s="372">
        <v>0</v>
      </c>
      <c r="AD228" s="373">
        <v>0</v>
      </c>
      <c r="AE228" s="374">
        <v>0</v>
      </c>
      <c r="AF228" s="374">
        <f t="shared" si="62"/>
        <v>5.6664941362941229E-3</v>
      </c>
      <c r="AG228" s="374">
        <f t="shared" si="63"/>
        <v>0</v>
      </c>
      <c r="AH228" s="374">
        <f t="shared" si="64"/>
        <v>0.99433350586370584</v>
      </c>
      <c r="AI228" s="374">
        <f t="shared" si="65"/>
        <v>0</v>
      </c>
      <c r="AJ228" s="375">
        <v>40806755.735159993</v>
      </c>
      <c r="AK228" s="376">
        <v>1269.1797600000002</v>
      </c>
      <c r="AL228" s="377">
        <v>1269.1797600000002</v>
      </c>
      <c r="AM228" s="373">
        <v>10120.101237148629</v>
      </c>
      <c r="AN228" s="374">
        <v>12844227.659340002</v>
      </c>
      <c r="AO228" s="378">
        <v>194.00435999999999</v>
      </c>
      <c r="AP228" s="379">
        <v>194.00435999999999</v>
      </c>
      <c r="AQ228" s="373">
        <v>13252.277429960854</v>
      </c>
      <c r="AR228" s="374">
        <v>2570999.6013420001</v>
      </c>
      <c r="AS228" s="374">
        <f t="shared" si="58"/>
        <v>0.95786986779054284</v>
      </c>
      <c r="AT228" s="374">
        <f t="shared" si="72"/>
        <v>185.83093066398888</v>
      </c>
      <c r="AU228" s="374">
        <f t="shared" si="59"/>
        <v>4.2130132209457112E-2</v>
      </c>
      <c r="AV228" s="374">
        <f t="shared" si="73"/>
        <v>8.1734293360111128</v>
      </c>
      <c r="AW228" s="380">
        <v>93.378359999999986</v>
      </c>
      <c r="AX228" s="381">
        <v>93.378359999999986</v>
      </c>
      <c r="AY228" s="373">
        <v>8056.7039529822541</v>
      </c>
      <c r="AZ228" s="374">
        <v>752321.80213499989</v>
      </c>
      <c r="BA228" s="378">
        <v>72.287760000000063</v>
      </c>
      <c r="BB228" s="379">
        <v>72.287760000000063</v>
      </c>
      <c r="BC228" s="373">
        <v>14488.542857877999</v>
      </c>
      <c r="BD228" s="374">
        <v>1047344.3088599999</v>
      </c>
      <c r="BE228" s="374">
        <f t="shared" si="66"/>
        <v>0.2380804949915771</v>
      </c>
      <c r="BF228" s="374">
        <f t="shared" si="67"/>
        <v>17.210305682632342</v>
      </c>
      <c r="BG228" s="374">
        <f t="shared" si="68"/>
        <v>0</v>
      </c>
      <c r="BH228" s="374">
        <f t="shared" si="69"/>
        <v>0</v>
      </c>
      <c r="BI228" s="374">
        <f t="shared" si="70"/>
        <v>0.76191950500842287</v>
      </c>
      <c r="BJ228" s="374">
        <f t="shared" si="71"/>
        <v>55.077454317367717</v>
      </c>
      <c r="BK228" s="375">
        <v>17214893.371677</v>
      </c>
      <c r="BL228" s="382">
        <v>58021649.10683699</v>
      </c>
      <c r="BM228" s="383">
        <v>0.35</v>
      </c>
      <c r="BN228" s="382">
        <v>20307577.187392946</v>
      </c>
      <c r="BO228" s="395"/>
      <c r="BP228" s="395"/>
      <c r="BS228" s="408">
        <v>10768</v>
      </c>
      <c r="BT228" s="400" t="s">
        <v>1554</v>
      </c>
      <c r="BU228" s="400">
        <v>0.84391931699625267</v>
      </c>
      <c r="BV228" s="400">
        <v>0.15608068300374728</v>
      </c>
      <c r="BW228" s="400">
        <v>5.6664941362941229E-3</v>
      </c>
      <c r="BX228" s="400">
        <v>0.99433350586370584</v>
      </c>
      <c r="BY228" s="407">
        <v>10768</v>
      </c>
      <c r="BZ228" s="406" t="s">
        <v>1554</v>
      </c>
      <c r="CA228" s="406">
        <v>0.95786986779054284</v>
      </c>
      <c r="CB228" s="406">
        <v>4.2130132209457112E-2</v>
      </c>
      <c r="CC228" s="406">
        <v>0.2380804949915771</v>
      </c>
      <c r="CD228" s="406">
        <v>0</v>
      </c>
      <c r="CE228" s="406">
        <v>0.76191950500842287</v>
      </c>
    </row>
    <row r="229" spans="1:83" x14ac:dyDescent="0.35">
      <c r="A229" s="365">
        <v>4</v>
      </c>
      <c r="B229" s="366" t="s">
        <v>1276</v>
      </c>
      <c r="C229" s="411">
        <v>10769</v>
      </c>
      <c r="D229" s="367" t="s">
        <v>1555</v>
      </c>
      <c r="E229" s="368" t="s">
        <v>2438</v>
      </c>
      <c r="F229" s="369">
        <v>5</v>
      </c>
      <c r="G229" s="370" t="s">
        <v>2469</v>
      </c>
      <c r="H229" s="371">
        <v>50644.799999999996</v>
      </c>
      <c r="I229" s="372">
        <v>50644.799999999996</v>
      </c>
      <c r="J229" s="373">
        <v>540.84079972949235</v>
      </c>
      <c r="K229" s="374">
        <v>27390774.134140193</v>
      </c>
      <c r="L229" s="371">
        <v>8562</v>
      </c>
      <c r="M229" s="372">
        <v>8562</v>
      </c>
      <c r="N229" s="373">
        <v>511.17271915907497</v>
      </c>
      <c r="O229" s="374">
        <v>4376660.8214400001</v>
      </c>
      <c r="P229" s="374">
        <f t="shared" si="56"/>
        <v>0.90972416287675617</v>
      </c>
      <c r="Q229" s="402">
        <f t="shared" si="60"/>
        <v>7789.0582825507863</v>
      </c>
      <c r="R229" s="374">
        <f t="shared" si="57"/>
        <v>9.0275837123243829E-2</v>
      </c>
      <c r="S229" s="401">
        <f t="shared" si="61"/>
        <v>772.94171744921368</v>
      </c>
      <c r="T229" s="371">
        <v>7984.7999999999993</v>
      </c>
      <c r="U229" s="372">
        <v>7984.7999999999993</v>
      </c>
      <c r="V229" s="373">
        <v>363.75143715749925</v>
      </c>
      <c r="W229" s="374">
        <v>2904482.4754152</v>
      </c>
      <c r="X229" s="371">
        <v>17655.599999999999</v>
      </c>
      <c r="Y229" s="372">
        <v>17655.599999999999</v>
      </c>
      <c r="Z229" s="373">
        <v>22.098101022904913</v>
      </c>
      <c r="AA229" s="374">
        <v>390155.23241999996</v>
      </c>
      <c r="AB229" s="371">
        <v>621.6</v>
      </c>
      <c r="AC229" s="372">
        <v>621.6</v>
      </c>
      <c r="AD229" s="373">
        <v>5055.5637580115826</v>
      </c>
      <c r="AE229" s="374">
        <v>3142538.4319799999</v>
      </c>
      <c r="AF229" s="374">
        <f t="shared" si="62"/>
        <v>0</v>
      </c>
      <c r="AG229" s="374">
        <f t="shared" si="63"/>
        <v>0</v>
      </c>
      <c r="AH229" s="374">
        <f t="shared" si="64"/>
        <v>1</v>
      </c>
      <c r="AI229" s="374">
        <f t="shared" si="65"/>
        <v>621.6</v>
      </c>
      <c r="AJ229" s="375">
        <v>38204611.095395386</v>
      </c>
      <c r="AK229" s="376">
        <v>536.18772000000001</v>
      </c>
      <c r="AL229" s="377">
        <v>536.18772000000001</v>
      </c>
      <c r="AM229" s="373">
        <v>17486.754993467213</v>
      </c>
      <c r="AN229" s="374">
        <v>9376183.2901457995</v>
      </c>
      <c r="AO229" s="378">
        <v>49.486079999999994</v>
      </c>
      <c r="AP229" s="379">
        <v>49.486079999999994</v>
      </c>
      <c r="AQ229" s="373">
        <v>24301.435337961706</v>
      </c>
      <c r="AR229" s="374">
        <v>1202582.7732491998</v>
      </c>
      <c r="AS229" s="374">
        <f t="shared" si="58"/>
        <v>0.92291845199981815</v>
      </c>
      <c r="AT229" s="374">
        <f t="shared" si="72"/>
        <v>45.671616349139157</v>
      </c>
      <c r="AU229" s="374">
        <f t="shared" si="59"/>
        <v>7.708154800018184E-2</v>
      </c>
      <c r="AV229" s="374">
        <f t="shared" si="73"/>
        <v>3.8144636508608381</v>
      </c>
      <c r="AW229" s="380">
        <v>26.288399999999999</v>
      </c>
      <c r="AX229" s="381">
        <v>26.288399999999999</v>
      </c>
      <c r="AY229" s="373">
        <v>25828.753520746795</v>
      </c>
      <c r="AZ229" s="374">
        <v>678996.6040548</v>
      </c>
      <c r="BA229" s="378">
        <v>42.190560000000119</v>
      </c>
      <c r="BB229" s="379">
        <v>42.190560000000119</v>
      </c>
      <c r="BC229" s="373">
        <v>19223.252908048573</v>
      </c>
      <c r="BD229" s="374">
        <v>811039.80521220004</v>
      </c>
      <c r="BE229" s="374">
        <f t="shared" si="66"/>
        <v>3.4952055060017376E-2</v>
      </c>
      <c r="BF229" s="374">
        <f t="shared" si="67"/>
        <v>1.4746467761329709</v>
      </c>
      <c r="BG229" s="374">
        <f t="shared" si="68"/>
        <v>5.9447805000218547E-2</v>
      </c>
      <c r="BH229" s="374">
        <f t="shared" si="69"/>
        <v>2.5081361837300276</v>
      </c>
      <c r="BI229" s="374">
        <f t="shared" si="70"/>
        <v>0.90560013993976407</v>
      </c>
      <c r="BJ229" s="374">
        <f t="shared" si="71"/>
        <v>38.207777040137117</v>
      </c>
      <c r="BK229" s="375">
        <v>12068802.472661998</v>
      </c>
      <c r="BL229" s="382">
        <v>50273413.568057388</v>
      </c>
      <c r="BM229" s="383">
        <v>0.36</v>
      </c>
      <c r="BN229" s="382">
        <v>18098428.88450066</v>
      </c>
      <c r="BO229" s="395"/>
      <c r="BP229" s="395"/>
      <c r="BS229" s="408">
        <v>10769</v>
      </c>
      <c r="BT229" s="400" t="s">
        <v>1555</v>
      </c>
      <c r="BU229" s="400">
        <v>0.90972416287675617</v>
      </c>
      <c r="BV229" s="400">
        <v>9.0275837123243829E-2</v>
      </c>
      <c r="BW229" s="400">
        <v>0</v>
      </c>
      <c r="BX229" s="400">
        <v>1</v>
      </c>
      <c r="BY229" s="407">
        <v>10769</v>
      </c>
      <c r="BZ229" s="406" t="s">
        <v>1555</v>
      </c>
      <c r="CA229" s="406">
        <v>0.92291845199981815</v>
      </c>
      <c r="CB229" s="406">
        <v>7.708154800018184E-2</v>
      </c>
      <c r="CC229" s="406">
        <v>3.4952055060017376E-2</v>
      </c>
      <c r="CD229" s="406">
        <v>5.9447805000218547E-2</v>
      </c>
      <c r="CE229" s="406">
        <v>0.90560013993976407</v>
      </c>
    </row>
    <row r="230" spans="1:83" x14ac:dyDescent="0.35">
      <c r="A230" s="365">
        <v>4</v>
      </c>
      <c r="B230" s="366" t="s">
        <v>1276</v>
      </c>
      <c r="C230" s="411">
        <v>10770</v>
      </c>
      <c r="D230" s="367" t="s">
        <v>1556</v>
      </c>
      <c r="E230" s="368" t="s">
        <v>2438</v>
      </c>
      <c r="F230" s="369">
        <v>5</v>
      </c>
      <c r="G230" s="370" t="s">
        <v>2469</v>
      </c>
      <c r="H230" s="371">
        <v>50952</v>
      </c>
      <c r="I230" s="372">
        <v>50952</v>
      </c>
      <c r="J230" s="373">
        <v>502.17112124424159</v>
      </c>
      <c r="K230" s="374">
        <v>25586622.969636597</v>
      </c>
      <c r="L230" s="371">
        <v>11197.199999999999</v>
      </c>
      <c r="M230" s="372">
        <v>11197.199999999999</v>
      </c>
      <c r="N230" s="373">
        <v>486.15865964489342</v>
      </c>
      <c r="O230" s="374">
        <v>5443615.7437757999</v>
      </c>
      <c r="P230" s="374">
        <f t="shared" si="56"/>
        <v>0.81008252454683549</v>
      </c>
      <c r="Q230" s="402">
        <f t="shared" si="60"/>
        <v>9070.6560438558263</v>
      </c>
      <c r="R230" s="374">
        <f t="shared" si="57"/>
        <v>0.18991747545316442</v>
      </c>
      <c r="S230" s="401">
        <f t="shared" si="61"/>
        <v>2126.5439561441726</v>
      </c>
      <c r="T230" s="371">
        <v>10504.8</v>
      </c>
      <c r="U230" s="372">
        <v>10504.8</v>
      </c>
      <c r="V230" s="373">
        <v>233.88815345413525</v>
      </c>
      <c r="W230" s="374">
        <v>2456948.2744049998</v>
      </c>
      <c r="X230" s="371">
        <v>12184.8</v>
      </c>
      <c r="Y230" s="372">
        <v>12184.8</v>
      </c>
      <c r="Z230" s="373">
        <v>64.030706261079374</v>
      </c>
      <c r="AA230" s="374">
        <v>780201.34964999987</v>
      </c>
      <c r="AB230" s="371">
        <v>603.6</v>
      </c>
      <c r="AC230" s="372">
        <v>603.6</v>
      </c>
      <c r="AD230" s="373">
        <v>6101.7947312127235</v>
      </c>
      <c r="AE230" s="374">
        <v>3683043.2997599998</v>
      </c>
      <c r="AF230" s="374">
        <f t="shared" si="62"/>
        <v>0</v>
      </c>
      <c r="AG230" s="374">
        <f t="shared" si="63"/>
        <v>0</v>
      </c>
      <c r="AH230" s="374">
        <f t="shared" si="64"/>
        <v>1</v>
      </c>
      <c r="AI230" s="374">
        <f t="shared" si="65"/>
        <v>603.6</v>
      </c>
      <c r="AJ230" s="375">
        <v>37950431.637227394</v>
      </c>
      <c r="AK230" s="376">
        <v>587.74487999999985</v>
      </c>
      <c r="AL230" s="377">
        <v>587.74487999999985</v>
      </c>
      <c r="AM230" s="373">
        <v>15246.846514764366</v>
      </c>
      <c r="AN230" s="374">
        <v>8961255.9751985986</v>
      </c>
      <c r="AO230" s="378">
        <v>64.397280000000009</v>
      </c>
      <c r="AP230" s="379">
        <v>64.397280000000009</v>
      </c>
      <c r="AQ230" s="373">
        <v>16271.52877715953</v>
      </c>
      <c r="AR230" s="374">
        <v>1047842.1946908</v>
      </c>
      <c r="AS230" s="374">
        <f t="shared" si="58"/>
        <v>0.79260594544016594</v>
      </c>
      <c r="AT230" s="374">
        <f t="shared" si="72"/>
        <v>51.041666998175096</v>
      </c>
      <c r="AU230" s="374">
        <f t="shared" si="59"/>
        <v>0.20739405455983401</v>
      </c>
      <c r="AV230" s="374">
        <f t="shared" si="73"/>
        <v>13.35561300182491</v>
      </c>
      <c r="AW230" s="380">
        <v>44.079720000000009</v>
      </c>
      <c r="AX230" s="381">
        <v>44.079720000000009</v>
      </c>
      <c r="AY230" s="373">
        <v>12711.928498071218</v>
      </c>
      <c r="AZ230" s="374">
        <v>560338.2488549999</v>
      </c>
      <c r="BA230" s="378">
        <v>50.257080000000158</v>
      </c>
      <c r="BB230" s="379">
        <v>50.257080000000158</v>
      </c>
      <c r="BC230" s="373">
        <v>10980.470305974766</v>
      </c>
      <c r="BD230" s="374">
        <v>551846.37460500002</v>
      </c>
      <c r="BE230" s="374">
        <f t="shared" si="66"/>
        <v>7.0983628249267544E-2</v>
      </c>
      <c r="BF230" s="374">
        <f t="shared" si="67"/>
        <v>3.5674298836137099</v>
      </c>
      <c r="BG230" s="374">
        <f t="shared" si="68"/>
        <v>9.2340466305666516E-2</v>
      </c>
      <c r="BH230" s="374">
        <f t="shared" si="69"/>
        <v>4.6407622023612012</v>
      </c>
      <c r="BI230" s="374">
        <f t="shared" si="70"/>
        <v>0.83667590544506598</v>
      </c>
      <c r="BJ230" s="374">
        <f t="shared" si="71"/>
        <v>42.048887914025251</v>
      </c>
      <c r="BK230" s="375">
        <v>11121282.793349398</v>
      </c>
      <c r="BL230" s="382">
        <v>49071714.430576794</v>
      </c>
      <c r="BM230" s="383">
        <v>0.42</v>
      </c>
      <c r="BN230" s="382">
        <v>20610120.060842253</v>
      </c>
      <c r="BO230" s="395"/>
      <c r="BP230" s="395"/>
      <c r="BS230" s="408">
        <v>10770</v>
      </c>
      <c r="BT230" s="400" t="s">
        <v>1556</v>
      </c>
      <c r="BU230" s="400">
        <v>0.81008252454683549</v>
      </c>
      <c r="BV230" s="400">
        <v>0.18991747545316442</v>
      </c>
      <c r="BW230" s="400">
        <v>0</v>
      </c>
      <c r="BX230" s="400">
        <v>1</v>
      </c>
      <c r="BY230" s="407">
        <v>10770</v>
      </c>
      <c r="BZ230" s="406" t="s">
        <v>1556</v>
      </c>
      <c r="CA230" s="406">
        <v>0.79260594544016594</v>
      </c>
      <c r="CB230" s="406">
        <v>0.20739405455983401</v>
      </c>
      <c r="CC230" s="406">
        <v>7.0983628249267544E-2</v>
      </c>
      <c r="CD230" s="406">
        <v>9.2340466305666516E-2</v>
      </c>
      <c r="CE230" s="406">
        <v>0.83667590544506598</v>
      </c>
    </row>
    <row r="231" spans="1:83" x14ac:dyDescent="0.35">
      <c r="A231" s="365">
        <v>4</v>
      </c>
      <c r="B231" s="366" t="s">
        <v>1276</v>
      </c>
      <c r="C231" s="411">
        <v>10771</v>
      </c>
      <c r="D231" s="367" t="s">
        <v>1557</v>
      </c>
      <c r="E231" s="368" t="s">
        <v>2438</v>
      </c>
      <c r="F231" s="369">
        <v>5</v>
      </c>
      <c r="G231" s="370" t="s">
        <v>2469</v>
      </c>
      <c r="H231" s="371">
        <v>41671.199999999997</v>
      </c>
      <c r="I231" s="372">
        <v>41671.199999999997</v>
      </c>
      <c r="J231" s="373">
        <v>390.47977680258305</v>
      </c>
      <c r="K231" s="374">
        <v>16271760.875095798</v>
      </c>
      <c r="L231" s="371">
        <v>8197.1999999999989</v>
      </c>
      <c r="M231" s="372">
        <v>8197.1999999999989</v>
      </c>
      <c r="N231" s="373">
        <v>416.16925422156345</v>
      </c>
      <c r="O231" s="374">
        <v>3411422.6107049994</v>
      </c>
      <c r="P231" s="374">
        <f t="shared" si="56"/>
        <v>0.88836245752580756</v>
      </c>
      <c r="Q231" s="402">
        <f t="shared" si="60"/>
        <v>7282.0847368305485</v>
      </c>
      <c r="R231" s="374">
        <f t="shared" si="57"/>
        <v>0.11163754247419247</v>
      </c>
      <c r="S231" s="401">
        <f t="shared" si="61"/>
        <v>915.11526316945037</v>
      </c>
      <c r="T231" s="371">
        <v>9650.4</v>
      </c>
      <c r="U231" s="372">
        <v>9650.4</v>
      </c>
      <c r="V231" s="373">
        <v>108.09094678873414</v>
      </c>
      <c r="W231" s="374">
        <v>1043120.8728899999</v>
      </c>
      <c r="X231" s="371">
        <v>181.2</v>
      </c>
      <c r="Y231" s="372">
        <v>181.2</v>
      </c>
      <c r="Z231" s="373">
        <v>5.7156158940397352</v>
      </c>
      <c r="AA231" s="374">
        <v>1035.6695999999999</v>
      </c>
      <c r="AB231" s="371">
        <v>2.4</v>
      </c>
      <c r="AC231" s="372">
        <v>2.4</v>
      </c>
      <c r="AD231" s="373">
        <v>821179.19964700006</v>
      </c>
      <c r="AE231" s="374">
        <v>1970830.0791528001</v>
      </c>
      <c r="AF231" s="374">
        <f t="shared" si="62"/>
        <v>0</v>
      </c>
      <c r="AG231" s="374">
        <f t="shared" si="63"/>
        <v>0</v>
      </c>
      <c r="AH231" s="374">
        <f t="shared" si="64"/>
        <v>1</v>
      </c>
      <c r="AI231" s="374">
        <f t="shared" si="65"/>
        <v>2.4</v>
      </c>
      <c r="AJ231" s="375">
        <v>22698170.107443593</v>
      </c>
      <c r="AK231" s="376">
        <v>372.88583999999997</v>
      </c>
      <c r="AL231" s="377">
        <v>372.88583999999997</v>
      </c>
      <c r="AM231" s="373">
        <v>10837.585109444221</v>
      </c>
      <c r="AN231" s="374">
        <v>4041182.0271065999</v>
      </c>
      <c r="AO231" s="378">
        <v>33.554880000000004</v>
      </c>
      <c r="AP231" s="379">
        <v>33.554880000000004</v>
      </c>
      <c r="AQ231" s="373">
        <v>13821.957196538922</v>
      </c>
      <c r="AR231" s="374">
        <v>463794.11509500002</v>
      </c>
      <c r="AS231" s="374">
        <f t="shared" si="58"/>
        <v>0.9642674142025166</v>
      </c>
      <c r="AT231" s="374">
        <f t="shared" si="72"/>
        <v>32.355877371475742</v>
      </c>
      <c r="AU231" s="374">
        <f t="shared" si="59"/>
        <v>3.5732585797483445E-2</v>
      </c>
      <c r="AV231" s="374">
        <f t="shared" si="73"/>
        <v>1.1990026285242614</v>
      </c>
      <c r="AW231" s="380">
        <v>14.747759999999996</v>
      </c>
      <c r="AX231" s="381">
        <v>14.747759999999996</v>
      </c>
      <c r="AY231" s="373">
        <v>9801.2717355042405</v>
      </c>
      <c r="AZ231" s="374">
        <v>144546.80324999997</v>
      </c>
      <c r="BA231" s="378">
        <v>27.858120000000024</v>
      </c>
      <c r="BB231" s="379">
        <v>27.858120000000024</v>
      </c>
      <c r="BC231" s="373">
        <v>10370.849300670676</v>
      </c>
      <c r="BD231" s="374">
        <v>288912.36431999999</v>
      </c>
      <c r="BE231" s="374">
        <f t="shared" si="66"/>
        <v>0.19809839199754189</v>
      </c>
      <c r="BF231" s="374">
        <f t="shared" si="67"/>
        <v>5.5186487760745671</v>
      </c>
      <c r="BG231" s="374">
        <f t="shared" si="68"/>
        <v>0</v>
      </c>
      <c r="BH231" s="374">
        <f t="shared" si="69"/>
        <v>0</v>
      </c>
      <c r="BI231" s="374">
        <f t="shared" si="70"/>
        <v>0.80190160800245813</v>
      </c>
      <c r="BJ231" s="374">
        <f t="shared" si="71"/>
        <v>22.339471223925457</v>
      </c>
      <c r="BK231" s="375">
        <v>4938435.3097715992</v>
      </c>
      <c r="BL231" s="382">
        <v>27636605.417215191</v>
      </c>
      <c r="BM231" s="383">
        <v>0.38</v>
      </c>
      <c r="BN231" s="382">
        <v>10501910.058541773</v>
      </c>
      <c r="BO231" s="395"/>
      <c r="BP231" s="395"/>
      <c r="BS231" s="408">
        <v>10771</v>
      </c>
      <c r="BT231" s="400" t="s">
        <v>1557</v>
      </c>
      <c r="BU231" s="400">
        <v>0.88836245752580756</v>
      </c>
      <c r="BV231" s="400">
        <v>0.11163754247419247</v>
      </c>
      <c r="BW231" s="400">
        <v>0</v>
      </c>
      <c r="BX231" s="400">
        <v>1</v>
      </c>
      <c r="BY231" s="407">
        <v>10771</v>
      </c>
      <c r="BZ231" s="406" t="s">
        <v>1557</v>
      </c>
      <c r="CA231" s="406">
        <v>0.9642674142025166</v>
      </c>
      <c r="CB231" s="406">
        <v>3.5732585797483445E-2</v>
      </c>
      <c r="CC231" s="406">
        <v>0.19809839199754189</v>
      </c>
      <c r="CD231" s="406">
        <v>0</v>
      </c>
      <c r="CE231" s="406">
        <v>0.80190160800245813</v>
      </c>
    </row>
    <row r="232" spans="1:83" x14ac:dyDescent="0.35">
      <c r="A232" s="365">
        <v>4</v>
      </c>
      <c r="B232" s="366" t="s">
        <v>1276</v>
      </c>
      <c r="C232" s="411">
        <v>10772</v>
      </c>
      <c r="D232" s="367" t="s">
        <v>1558</v>
      </c>
      <c r="E232" s="368" t="s">
        <v>2438</v>
      </c>
      <c r="F232" s="369">
        <v>12</v>
      </c>
      <c r="G232" s="370" t="s">
        <v>6311</v>
      </c>
      <c r="H232" s="371">
        <v>110200.8</v>
      </c>
      <c r="I232" s="372">
        <v>110200.8</v>
      </c>
      <c r="J232" s="373">
        <v>561.34093138924572</v>
      </c>
      <c r="K232" s="374">
        <v>61860219.711839989</v>
      </c>
      <c r="L232" s="371">
        <v>2870.4</v>
      </c>
      <c r="M232" s="372">
        <v>2870.4</v>
      </c>
      <c r="N232" s="373">
        <v>2326.5494255257108</v>
      </c>
      <c r="O232" s="374">
        <v>6678127.4710290004</v>
      </c>
      <c r="P232" s="374">
        <f t="shared" si="56"/>
        <v>0.90198300249813279</v>
      </c>
      <c r="Q232" s="402">
        <f t="shared" si="60"/>
        <v>2589.0520103706403</v>
      </c>
      <c r="R232" s="374">
        <f t="shared" si="57"/>
        <v>9.8016997501867181E-2</v>
      </c>
      <c r="S232" s="401">
        <f t="shared" si="61"/>
        <v>281.34798962935957</v>
      </c>
      <c r="T232" s="371">
        <v>40118.400000000001</v>
      </c>
      <c r="U232" s="372">
        <v>40118.400000000001</v>
      </c>
      <c r="V232" s="373">
        <v>129.45856938674024</v>
      </c>
      <c r="W232" s="374">
        <v>5193670.6700849999</v>
      </c>
      <c r="X232" s="371">
        <v>26331.599999999999</v>
      </c>
      <c r="Y232" s="372">
        <v>26331.599999999999</v>
      </c>
      <c r="Z232" s="373">
        <v>76.578246335961353</v>
      </c>
      <c r="AA232" s="374">
        <v>2016427.7512199997</v>
      </c>
      <c r="AB232" s="371">
        <v>0</v>
      </c>
      <c r="AC232" s="372">
        <v>0</v>
      </c>
      <c r="AD232" s="373">
        <v>0</v>
      </c>
      <c r="AE232" s="374">
        <v>0</v>
      </c>
      <c r="AF232" s="374">
        <f t="shared" si="62"/>
        <v>1.1093523021824751E-3</v>
      </c>
      <c r="AG232" s="374">
        <f t="shared" si="63"/>
        <v>0</v>
      </c>
      <c r="AH232" s="374">
        <f t="shared" si="64"/>
        <v>0.99889064769781755</v>
      </c>
      <c r="AI232" s="374">
        <f t="shared" si="65"/>
        <v>0</v>
      </c>
      <c r="AJ232" s="375">
        <v>75748445.604173988</v>
      </c>
      <c r="AK232" s="376">
        <v>2849.4489599999997</v>
      </c>
      <c r="AL232" s="377">
        <v>2849.4489599999997</v>
      </c>
      <c r="AM232" s="373">
        <v>12460.944181786643</v>
      </c>
      <c r="AN232" s="374">
        <v>35506824.439409994</v>
      </c>
      <c r="AO232" s="378">
        <v>159.56927999999999</v>
      </c>
      <c r="AP232" s="379">
        <v>159.56927999999999</v>
      </c>
      <c r="AQ232" s="373">
        <v>13903.591855838416</v>
      </c>
      <c r="AR232" s="374">
        <v>2218586.1418499998</v>
      </c>
      <c r="AS232" s="374">
        <f t="shared" si="58"/>
        <v>0.89650055364831316</v>
      </c>
      <c r="AT232" s="374">
        <f t="shared" si="72"/>
        <v>143.0539478652627</v>
      </c>
      <c r="AU232" s="374">
        <f t="shared" si="59"/>
        <v>0.10349944635168686</v>
      </c>
      <c r="AV232" s="374">
        <f t="shared" si="73"/>
        <v>16.515332134737296</v>
      </c>
      <c r="AW232" s="380">
        <v>137.28120000000001</v>
      </c>
      <c r="AX232" s="381">
        <v>137.28120000000001</v>
      </c>
      <c r="AY232" s="373">
        <v>11455.16579477015</v>
      </c>
      <c r="AZ232" s="374">
        <v>1572578.9065050001</v>
      </c>
      <c r="BA232" s="378">
        <v>305.85779999999983</v>
      </c>
      <c r="BB232" s="379">
        <v>305.85779999999983</v>
      </c>
      <c r="BC232" s="373">
        <v>23064.773392684459</v>
      </c>
      <c r="BD232" s="374">
        <v>7054540.8473850004</v>
      </c>
      <c r="BE232" s="374">
        <f t="shared" si="66"/>
        <v>4.1431269627181154E-2</v>
      </c>
      <c r="BF232" s="374">
        <f t="shared" si="67"/>
        <v>12.67207697937644</v>
      </c>
      <c r="BG232" s="374">
        <f t="shared" si="68"/>
        <v>2.5664602759008122E-2</v>
      </c>
      <c r="BH232" s="374">
        <f t="shared" si="69"/>
        <v>7.8497189377441501</v>
      </c>
      <c r="BI232" s="374">
        <f t="shared" si="70"/>
        <v>0.9329041276138107</v>
      </c>
      <c r="BJ232" s="374">
        <f t="shared" si="71"/>
        <v>285.33600408287924</v>
      </c>
      <c r="BK232" s="375">
        <v>46352530.335150003</v>
      </c>
      <c r="BL232" s="382">
        <v>122100975.93932399</v>
      </c>
      <c r="BM232" s="383">
        <v>0.47</v>
      </c>
      <c r="BN232" s="382">
        <v>57387458.691482276</v>
      </c>
      <c r="BO232" s="395"/>
      <c r="BP232" s="395"/>
      <c r="BS232" s="408">
        <v>10772</v>
      </c>
      <c r="BT232" s="400" t="s">
        <v>1558</v>
      </c>
      <c r="BU232" s="400">
        <v>0.90198300249813279</v>
      </c>
      <c r="BV232" s="400">
        <v>9.8016997501867181E-2</v>
      </c>
      <c r="BW232" s="400">
        <v>1.1093523021824751E-3</v>
      </c>
      <c r="BX232" s="400">
        <v>0.99889064769781755</v>
      </c>
      <c r="BY232" s="407">
        <v>10772</v>
      </c>
      <c r="BZ232" s="406" t="s">
        <v>1558</v>
      </c>
      <c r="CA232" s="406">
        <v>0.89650055364831316</v>
      </c>
      <c r="CB232" s="406">
        <v>0.10349944635168686</v>
      </c>
      <c r="CC232" s="406">
        <v>4.1431269627181154E-2</v>
      </c>
      <c r="CD232" s="406">
        <v>2.5664602759008122E-2</v>
      </c>
      <c r="CE232" s="406">
        <v>0.9329041276138107</v>
      </c>
    </row>
    <row r="233" spans="1:83" x14ac:dyDescent="0.35">
      <c r="A233" s="365">
        <v>4</v>
      </c>
      <c r="B233" s="366" t="s">
        <v>1276</v>
      </c>
      <c r="C233" s="411">
        <v>10773</v>
      </c>
      <c r="D233" s="367" t="s">
        <v>1559</v>
      </c>
      <c r="E233" s="368" t="s">
        <v>2438</v>
      </c>
      <c r="F233" s="369">
        <v>5</v>
      </c>
      <c r="G233" s="370" t="s">
        <v>2469</v>
      </c>
      <c r="H233" s="371">
        <v>62961.599999999999</v>
      </c>
      <c r="I233" s="372">
        <v>62961.599999999999</v>
      </c>
      <c r="J233" s="373">
        <v>523.90978592033241</v>
      </c>
      <c r="K233" s="374">
        <v>32986198.377201602</v>
      </c>
      <c r="L233" s="371">
        <v>9871.1999999999989</v>
      </c>
      <c r="M233" s="372">
        <v>9871.1999999999989</v>
      </c>
      <c r="N233" s="373">
        <v>634.9265042730367</v>
      </c>
      <c r="O233" s="374">
        <v>6267486.5089799995</v>
      </c>
      <c r="P233" s="374">
        <f t="shared" si="56"/>
        <v>0.91711477845294276</v>
      </c>
      <c r="Q233" s="402">
        <f t="shared" si="60"/>
        <v>9053.0234010646873</v>
      </c>
      <c r="R233" s="374">
        <f t="shared" si="57"/>
        <v>8.2885221547057297E-2</v>
      </c>
      <c r="S233" s="401">
        <f t="shared" si="61"/>
        <v>818.17659893531186</v>
      </c>
      <c r="T233" s="371">
        <v>13765.199999999999</v>
      </c>
      <c r="U233" s="372">
        <v>13765.199999999999</v>
      </c>
      <c r="V233" s="373">
        <v>237.21489368128326</v>
      </c>
      <c r="W233" s="374">
        <v>3265310.4545016</v>
      </c>
      <c r="X233" s="371">
        <v>7629.5999999999995</v>
      </c>
      <c r="Y233" s="372">
        <v>7629.5999999999995</v>
      </c>
      <c r="Z233" s="373">
        <v>54.135057399496702</v>
      </c>
      <c r="AA233" s="374">
        <v>413028.8339352</v>
      </c>
      <c r="AB233" s="371">
        <v>16.8</v>
      </c>
      <c r="AC233" s="372">
        <v>16.8</v>
      </c>
      <c r="AD233" s="373">
        <v>204344.92532232145</v>
      </c>
      <c r="AE233" s="374">
        <v>3432994.7454150002</v>
      </c>
      <c r="AF233" s="374">
        <f t="shared" si="62"/>
        <v>0</v>
      </c>
      <c r="AG233" s="374">
        <f t="shared" si="63"/>
        <v>0</v>
      </c>
      <c r="AH233" s="374">
        <f t="shared" si="64"/>
        <v>1</v>
      </c>
      <c r="AI233" s="374">
        <f t="shared" si="65"/>
        <v>16.8</v>
      </c>
      <c r="AJ233" s="375">
        <v>46365018.920033403</v>
      </c>
      <c r="AK233" s="376">
        <v>929.57988000000012</v>
      </c>
      <c r="AL233" s="377">
        <v>929.57988000000012</v>
      </c>
      <c r="AM233" s="373">
        <v>12274.628479032915</v>
      </c>
      <c r="AN233" s="374">
        <v>11410247.668584002</v>
      </c>
      <c r="AO233" s="378">
        <v>98.180520000000016</v>
      </c>
      <c r="AP233" s="379">
        <v>98.180520000000016</v>
      </c>
      <c r="AQ233" s="373">
        <v>12095.123803886961</v>
      </c>
      <c r="AR233" s="374">
        <v>1187505.5445300001</v>
      </c>
      <c r="AS233" s="374">
        <f t="shared" si="58"/>
        <v>0.91341375352424514</v>
      </c>
      <c r="AT233" s="374">
        <f t="shared" si="72"/>
        <v>89.679437296162234</v>
      </c>
      <c r="AU233" s="374">
        <f t="shared" si="59"/>
        <v>8.6586246475754802E-2</v>
      </c>
      <c r="AV233" s="374">
        <f t="shared" si="73"/>
        <v>8.5010827038377759</v>
      </c>
      <c r="AW233" s="380">
        <v>81.17268</v>
      </c>
      <c r="AX233" s="381">
        <v>81.17268</v>
      </c>
      <c r="AY233" s="373">
        <v>12702.143565790855</v>
      </c>
      <c r="AZ233" s="374">
        <v>1031067.03498</v>
      </c>
      <c r="BA233" s="378">
        <v>43.476360000000064</v>
      </c>
      <c r="BB233" s="379">
        <v>43.476360000000064</v>
      </c>
      <c r="BC233" s="373">
        <v>15839.9687837252</v>
      </c>
      <c r="BD233" s="374">
        <v>688664.18522999994</v>
      </c>
      <c r="BE233" s="374">
        <f t="shared" si="66"/>
        <v>9.4652050454579931E-2</v>
      </c>
      <c r="BF233" s="374">
        <f t="shared" si="67"/>
        <v>4.1151266203014867</v>
      </c>
      <c r="BG233" s="374">
        <f t="shared" si="68"/>
        <v>5.87297039964274E-2</v>
      </c>
      <c r="BH233" s="374">
        <f t="shared" si="69"/>
        <v>2.5533537536421202</v>
      </c>
      <c r="BI233" s="374">
        <f t="shared" si="70"/>
        <v>0.84661824554899268</v>
      </c>
      <c r="BJ233" s="374">
        <f t="shared" si="71"/>
        <v>36.807879626056454</v>
      </c>
      <c r="BK233" s="375">
        <v>14317484.433324004</v>
      </c>
      <c r="BL233" s="382">
        <v>60682503.353357404</v>
      </c>
      <c r="BM233" s="383">
        <v>0.5</v>
      </c>
      <c r="BN233" s="382">
        <v>30341251.676678702</v>
      </c>
      <c r="BO233" s="395"/>
      <c r="BP233" s="395"/>
      <c r="BS233" s="408">
        <v>10773</v>
      </c>
      <c r="BT233" s="400" t="s">
        <v>1559</v>
      </c>
      <c r="BU233" s="400">
        <v>0.91711477845294276</v>
      </c>
      <c r="BV233" s="400">
        <v>8.2885221547057297E-2</v>
      </c>
      <c r="BW233" s="400">
        <v>0</v>
      </c>
      <c r="BX233" s="400">
        <v>1</v>
      </c>
      <c r="BY233" s="407">
        <v>10773</v>
      </c>
      <c r="BZ233" s="406" t="s">
        <v>1559</v>
      </c>
      <c r="CA233" s="406">
        <v>0.91341375352424514</v>
      </c>
      <c r="CB233" s="406">
        <v>8.6586246475754802E-2</v>
      </c>
      <c r="CC233" s="406">
        <v>9.4652050454579931E-2</v>
      </c>
      <c r="CD233" s="406">
        <v>5.87297039964274E-2</v>
      </c>
      <c r="CE233" s="406">
        <v>0.84661824554899268</v>
      </c>
    </row>
    <row r="234" spans="1:83" x14ac:dyDescent="0.35">
      <c r="A234" s="365">
        <v>4</v>
      </c>
      <c r="B234" s="366" t="s">
        <v>1276</v>
      </c>
      <c r="C234" s="411">
        <v>10774</v>
      </c>
      <c r="D234" s="367" t="s">
        <v>1560</v>
      </c>
      <c r="E234" s="368" t="s">
        <v>2438</v>
      </c>
      <c r="F234" s="369">
        <v>5</v>
      </c>
      <c r="G234" s="370" t="s">
        <v>2469</v>
      </c>
      <c r="H234" s="371">
        <v>66294</v>
      </c>
      <c r="I234" s="372">
        <v>66294</v>
      </c>
      <c r="J234" s="373">
        <v>450.37018542406548</v>
      </c>
      <c r="K234" s="374">
        <v>29856841.072502997</v>
      </c>
      <c r="L234" s="371">
        <v>12900</v>
      </c>
      <c r="M234" s="372">
        <v>12900</v>
      </c>
      <c r="N234" s="373">
        <v>430.88920927441865</v>
      </c>
      <c r="O234" s="374">
        <v>5558470.7996400008</v>
      </c>
      <c r="P234" s="374">
        <f t="shared" si="56"/>
        <v>0.86401034002572141</v>
      </c>
      <c r="Q234" s="402">
        <f t="shared" si="60"/>
        <v>11145.733386331805</v>
      </c>
      <c r="R234" s="374">
        <f t="shared" si="57"/>
        <v>0.13598965997427859</v>
      </c>
      <c r="S234" s="401">
        <f t="shared" si="61"/>
        <v>1754.2666136681937</v>
      </c>
      <c r="T234" s="371">
        <v>12256.8</v>
      </c>
      <c r="U234" s="372">
        <v>12256.8</v>
      </c>
      <c r="V234" s="373">
        <v>139.99241133077152</v>
      </c>
      <c r="W234" s="374">
        <v>1715858.9871990003</v>
      </c>
      <c r="X234" s="371">
        <v>2055.6</v>
      </c>
      <c r="Y234" s="372">
        <v>2055.6</v>
      </c>
      <c r="Z234" s="373">
        <v>63.800866287215413</v>
      </c>
      <c r="AA234" s="374">
        <v>131149.06073999999</v>
      </c>
      <c r="AB234" s="371">
        <v>1.2</v>
      </c>
      <c r="AC234" s="372">
        <v>1.2</v>
      </c>
      <c r="AD234" s="373">
        <v>2050278.5299</v>
      </c>
      <c r="AE234" s="374">
        <v>2460334.2358800001</v>
      </c>
      <c r="AF234" s="374">
        <f t="shared" si="62"/>
        <v>0</v>
      </c>
      <c r="AG234" s="374">
        <f t="shared" si="63"/>
        <v>0</v>
      </c>
      <c r="AH234" s="374">
        <f t="shared" si="64"/>
        <v>1</v>
      </c>
      <c r="AI234" s="374">
        <f t="shared" si="65"/>
        <v>1.2</v>
      </c>
      <c r="AJ234" s="375">
        <v>39722654.155962005</v>
      </c>
      <c r="AK234" s="376">
        <v>890.25923999999998</v>
      </c>
      <c r="AL234" s="377">
        <v>890.25923999999998</v>
      </c>
      <c r="AM234" s="373">
        <v>13192.845130139847</v>
      </c>
      <c r="AN234" s="374">
        <v>11745052.278996002</v>
      </c>
      <c r="AO234" s="378">
        <v>126.96047999999999</v>
      </c>
      <c r="AP234" s="379">
        <v>126.96047999999999</v>
      </c>
      <c r="AQ234" s="373">
        <v>15078.866684223312</v>
      </c>
      <c r="AR234" s="374">
        <v>1914420.152085</v>
      </c>
      <c r="AS234" s="374">
        <f t="shared" si="58"/>
        <v>0.91716818998050365</v>
      </c>
      <c r="AT234" s="374">
        <f t="shared" si="72"/>
        <v>116.44411364065593</v>
      </c>
      <c r="AU234" s="374">
        <f t="shared" si="59"/>
        <v>8.2831810019496341E-2</v>
      </c>
      <c r="AV234" s="374">
        <f t="shared" si="73"/>
        <v>10.516366359344063</v>
      </c>
      <c r="AW234" s="380">
        <v>48.953399999999995</v>
      </c>
      <c r="AX234" s="381">
        <v>48.953399999999995</v>
      </c>
      <c r="AY234" s="373">
        <v>11156.481999718098</v>
      </c>
      <c r="AZ234" s="374">
        <v>546147.72592499992</v>
      </c>
      <c r="BA234" s="378">
        <v>35.248679999999986</v>
      </c>
      <c r="BB234" s="379">
        <v>35.248679999999986</v>
      </c>
      <c r="BC234" s="373">
        <v>28666.115238783419</v>
      </c>
      <c r="BD234" s="374">
        <v>1010442.7228949999</v>
      </c>
      <c r="BE234" s="374">
        <f t="shared" si="66"/>
        <v>0.1142937937383719</v>
      </c>
      <c r="BF234" s="374">
        <f t="shared" si="67"/>
        <v>4.0287053614698731</v>
      </c>
      <c r="BG234" s="374">
        <f t="shared" si="68"/>
        <v>0</v>
      </c>
      <c r="BH234" s="374">
        <f t="shared" si="69"/>
        <v>0</v>
      </c>
      <c r="BI234" s="374">
        <f t="shared" si="70"/>
        <v>0.8857062062616281</v>
      </c>
      <c r="BJ234" s="374">
        <f t="shared" si="71"/>
        <v>31.219974638530115</v>
      </c>
      <c r="BK234" s="375">
        <v>15216062.879901003</v>
      </c>
      <c r="BL234" s="382">
        <v>54938717.035863012</v>
      </c>
      <c r="BM234" s="383">
        <v>0.46</v>
      </c>
      <c r="BN234" s="382">
        <v>25271809.836496986</v>
      </c>
      <c r="BO234" s="395"/>
      <c r="BP234" s="395"/>
      <c r="BS234" s="408">
        <v>10774</v>
      </c>
      <c r="BT234" s="400" t="s">
        <v>1560</v>
      </c>
      <c r="BU234" s="400">
        <v>0.86401034002572141</v>
      </c>
      <c r="BV234" s="400">
        <v>0.13598965997427859</v>
      </c>
      <c r="BW234" s="400">
        <v>0</v>
      </c>
      <c r="BX234" s="400">
        <v>1</v>
      </c>
      <c r="BY234" s="407">
        <v>10774</v>
      </c>
      <c r="BZ234" s="406" t="s">
        <v>1560</v>
      </c>
      <c r="CA234" s="406">
        <v>0.91716818998050365</v>
      </c>
      <c r="CB234" s="406">
        <v>8.2831810019496341E-2</v>
      </c>
      <c r="CC234" s="406">
        <v>0.1142937937383719</v>
      </c>
      <c r="CD234" s="406">
        <v>0</v>
      </c>
      <c r="CE234" s="406">
        <v>0.8857062062616281</v>
      </c>
    </row>
    <row r="235" spans="1:83" x14ac:dyDescent="0.35">
      <c r="A235" s="365">
        <v>4</v>
      </c>
      <c r="B235" s="366" t="s">
        <v>1276</v>
      </c>
      <c r="C235" s="411">
        <v>10775</v>
      </c>
      <c r="D235" s="367" t="s">
        <v>1561</v>
      </c>
      <c r="E235" s="368" t="s">
        <v>2438</v>
      </c>
      <c r="F235" s="369">
        <v>5</v>
      </c>
      <c r="G235" s="370" t="s">
        <v>2469</v>
      </c>
      <c r="H235" s="371">
        <v>57271.199999999997</v>
      </c>
      <c r="I235" s="372">
        <v>57271.199999999997</v>
      </c>
      <c r="J235" s="373">
        <v>456.87775853024561</v>
      </c>
      <c r="K235" s="374">
        <v>26165937.484337401</v>
      </c>
      <c r="L235" s="371">
        <v>11223.6</v>
      </c>
      <c r="M235" s="372">
        <v>11223.6</v>
      </c>
      <c r="N235" s="373">
        <v>406.22261978509573</v>
      </c>
      <c r="O235" s="374">
        <v>4559280.1954200007</v>
      </c>
      <c r="P235" s="374">
        <f t="shared" si="56"/>
        <v>0.8639398165387695</v>
      </c>
      <c r="Q235" s="402">
        <f t="shared" si="60"/>
        <v>9696.5149249045335</v>
      </c>
      <c r="R235" s="374">
        <f t="shared" si="57"/>
        <v>0.1360601834612305</v>
      </c>
      <c r="S235" s="401">
        <f t="shared" si="61"/>
        <v>1527.0850750954667</v>
      </c>
      <c r="T235" s="371">
        <v>15723.599999999999</v>
      </c>
      <c r="U235" s="372">
        <v>15723.599999999999</v>
      </c>
      <c r="V235" s="373">
        <v>215.28296367625734</v>
      </c>
      <c r="W235" s="374">
        <v>3385023.2076599994</v>
      </c>
      <c r="X235" s="371">
        <v>11868</v>
      </c>
      <c r="Y235" s="372">
        <v>11868</v>
      </c>
      <c r="Z235" s="373">
        <v>17.038214777654193</v>
      </c>
      <c r="AA235" s="374">
        <v>202209.53298119997</v>
      </c>
      <c r="AB235" s="371">
        <v>68.399999999999991</v>
      </c>
      <c r="AC235" s="372">
        <v>68.399999999999991</v>
      </c>
      <c r="AD235" s="373">
        <v>58876.736315210524</v>
      </c>
      <c r="AE235" s="374">
        <v>4027168.7639603992</v>
      </c>
      <c r="AF235" s="374">
        <f t="shared" si="62"/>
        <v>0</v>
      </c>
      <c r="AG235" s="374">
        <f t="shared" si="63"/>
        <v>0</v>
      </c>
      <c r="AH235" s="374">
        <f t="shared" si="64"/>
        <v>1</v>
      </c>
      <c r="AI235" s="374">
        <f t="shared" si="65"/>
        <v>68.399999999999991</v>
      </c>
      <c r="AJ235" s="375">
        <v>38339619.184358999</v>
      </c>
      <c r="AK235" s="376">
        <v>1230.7766399999998</v>
      </c>
      <c r="AL235" s="377">
        <v>1230.7766399999998</v>
      </c>
      <c r="AM235" s="373">
        <v>10118.112476937489</v>
      </c>
      <c r="AN235" s="374">
        <v>12453136.477507198</v>
      </c>
      <c r="AO235" s="378">
        <v>156.72216000000003</v>
      </c>
      <c r="AP235" s="379">
        <v>156.72216000000003</v>
      </c>
      <c r="AQ235" s="373">
        <v>17920.691676914099</v>
      </c>
      <c r="AR235" s="374">
        <v>2808569.5083000003</v>
      </c>
      <c r="AS235" s="374">
        <f t="shared" si="58"/>
        <v>0.85220494788065559</v>
      </c>
      <c r="AT235" s="374">
        <f t="shared" si="72"/>
        <v>133.5594001945438</v>
      </c>
      <c r="AU235" s="374">
        <f t="shared" si="59"/>
        <v>0.14779505211934441</v>
      </c>
      <c r="AV235" s="374">
        <f t="shared" si="73"/>
        <v>23.162759805456236</v>
      </c>
      <c r="AW235" s="380">
        <v>110.86548000000001</v>
      </c>
      <c r="AX235" s="381">
        <v>110.86548000000001</v>
      </c>
      <c r="AY235" s="373">
        <v>10791.439538078039</v>
      </c>
      <c r="AZ235" s="374">
        <v>1196398.1242800001</v>
      </c>
      <c r="BA235" s="378">
        <v>77.232959999999977</v>
      </c>
      <c r="BB235" s="379">
        <v>77.232959999999977</v>
      </c>
      <c r="BC235" s="373">
        <v>24297.469674864209</v>
      </c>
      <c r="BD235" s="374">
        <v>1876565.5034999999</v>
      </c>
      <c r="BE235" s="374">
        <f t="shared" si="66"/>
        <v>0.10843185887222614</v>
      </c>
      <c r="BF235" s="374">
        <f t="shared" si="67"/>
        <v>8.374513419004284</v>
      </c>
      <c r="BG235" s="374">
        <f t="shared" si="68"/>
        <v>0</v>
      </c>
      <c r="BH235" s="374">
        <f t="shared" si="69"/>
        <v>0</v>
      </c>
      <c r="BI235" s="374">
        <f t="shared" si="70"/>
        <v>0.89156814112777383</v>
      </c>
      <c r="BJ235" s="374">
        <f t="shared" si="71"/>
        <v>68.85844658099569</v>
      </c>
      <c r="BK235" s="375">
        <v>18334669.613587201</v>
      </c>
      <c r="BL235" s="382">
        <v>56674288.7979462</v>
      </c>
      <c r="BM235" s="383">
        <v>0.47</v>
      </c>
      <c r="BN235" s="382">
        <v>26636915.735034712</v>
      </c>
      <c r="BO235" s="395"/>
      <c r="BP235" s="395"/>
      <c r="BS235" s="408">
        <v>10775</v>
      </c>
      <c r="BT235" s="400" t="s">
        <v>1561</v>
      </c>
      <c r="BU235" s="400">
        <v>0.8639398165387695</v>
      </c>
      <c r="BV235" s="400">
        <v>0.1360601834612305</v>
      </c>
      <c r="BW235" s="400">
        <v>0</v>
      </c>
      <c r="BX235" s="400">
        <v>1</v>
      </c>
      <c r="BY235" s="407">
        <v>10775</v>
      </c>
      <c r="BZ235" s="406" t="s">
        <v>1561</v>
      </c>
      <c r="CA235" s="406">
        <v>0.85220494788065559</v>
      </c>
      <c r="CB235" s="406">
        <v>0.14779505211934441</v>
      </c>
      <c r="CC235" s="406">
        <v>0.10843185887222614</v>
      </c>
      <c r="CD235" s="406">
        <v>0</v>
      </c>
      <c r="CE235" s="406">
        <v>0.89156814112777383</v>
      </c>
    </row>
    <row r="236" spans="1:83" x14ac:dyDescent="0.35">
      <c r="A236" s="365">
        <v>4</v>
      </c>
      <c r="B236" s="366" t="s">
        <v>1276</v>
      </c>
      <c r="C236" s="411">
        <v>10776</v>
      </c>
      <c r="D236" s="367" t="s">
        <v>1562</v>
      </c>
      <c r="E236" s="368" t="s">
        <v>2438</v>
      </c>
      <c r="F236" s="369">
        <v>5</v>
      </c>
      <c r="G236" s="370" t="s">
        <v>2469</v>
      </c>
      <c r="H236" s="371">
        <v>50269.2</v>
      </c>
      <c r="I236" s="372">
        <v>50269.2</v>
      </c>
      <c r="J236" s="373">
        <v>581.16768281313409</v>
      </c>
      <c r="K236" s="374">
        <v>29214834.480869997</v>
      </c>
      <c r="L236" s="371">
        <v>7322.4</v>
      </c>
      <c r="M236" s="372">
        <v>7322.4</v>
      </c>
      <c r="N236" s="373">
        <v>585.51752151753522</v>
      </c>
      <c r="O236" s="374">
        <v>4287393.4995599994</v>
      </c>
      <c r="P236" s="374">
        <f t="shared" si="56"/>
        <v>0.91698354850528019</v>
      </c>
      <c r="Q236" s="402">
        <f t="shared" si="60"/>
        <v>6714.5203355750637</v>
      </c>
      <c r="R236" s="374">
        <f t="shared" si="57"/>
        <v>8.3016451494719867E-2</v>
      </c>
      <c r="S236" s="401">
        <f t="shared" si="61"/>
        <v>607.87966442493678</v>
      </c>
      <c r="T236" s="371">
        <v>11187.6</v>
      </c>
      <c r="U236" s="372">
        <v>11187.6</v>
      </c>
      <c r="V236" s="373">
        <v>264.26798115279416</v>
      </c>
      <c r="W236" s="374">
        <v>2956524.4659450003</v>
      </c>
      <c r="X236" s="371">
        <v>13628.4</v>
      </c>
      <c r="Y236" s="372">
        <v>13628.4</v>
      </c>
      <c r="Z236" s="373">
        <v>35.548417496918205</v>
      </c>
      <c r="AA236" s="374">
        <v>484468.05301500007</v>
      </c>
      <c r="AB236" s="371">
        <v>44.4</v>
      </c>
      <c r="AC236" s="372">
        <v>44.4</v>
      </c>
      <c r="AD236" s="373">
        <v>119019.76634662162</v>
      </c>
      <c r="AE236" s="374">
        <v>5284477.62579</v>
      </c>
      <c r="AF236" s="374">
        <f t="shared" si="62"/>
        <v>2.4830331502327826E-2</v>
      </c>
      <c r="AG236" s="374">
        <f t="shared" si="63"/>
        <v>1.1024667187033554</v>
      </c>
      <c r="AH236" s="374">
        <f t="shared" si="64"/>
        <v>0.97516966849767217</v>
      </c>
      <c r="AI236" s="374">
        <f t="shared" si="65"/>
        <v>43.297533281296644</v>
      </c>
      <c r="AJ236" s="375">
        <v>42227698.125179999</v>
      </c>
      <c r="AK236" s="376">
        <v>634.75103999999999</v>
      </c>
      <c r="AL236" s="377">
        <v>634.75103999999999</v>
      </c>
      <c r="AM236" s="373">
        <v>17782.354671470879</v>
      </c>
      <c r="AN236" s="374">
        <v>11287368.121365</v>
      </c>
      <c r="AO236" s="378">
        <v>35.902200000000001</v>
      </c>
      <c r="AP236" s="379">
        <v>35.902200000000001</v>
      </c>
      <c r="AQ236" s="373">
        <v>16952.231985945153</v>
      </c>
      <c r="AR236" s="374">
        <v>608622.42320580012</v>
      </c>
      <c r="AS236" s="374">
        <f t="shared" si="58"/>
        <v>0.90267492542618577</v>
      </c>
      <c r="AT236" s="374">
        <f t="shared" si="72"/>
        <v>32.408015707636004</v>
      </c>
      <c r="AU236" s="374">
        <f t="shared" si="59"/>
        <v>9.7325074573814216E-2</v>
      </c>
      <c r="AV236" s="374">
        <f t="shared" si="73"/>
        <v>3.4941842923639927</v>
      </c>
      <c r="AW236" s="380">
        <v>51.314160000000001</v>
      </c>
      <c r="AX236" s="381">
        <v>51.314160000000001</v>
      </c>
      <c r="AY236" s="373">
        <v>12132.321472295367</v>
      </c>
      <c r="AZ236" s="374">
        <v>622559.88520080002</v>
      </c>
      <c r="BA236" s="378">
        <v>61.11143999999998</v>
      </c>
      <c r="BB236" s="379">
        <v>61.11143999999998</v>
      </c>
      <c r="BC236" s="373">
        <v>13495.24934812533</v>
      </c>
      <c r="BD236" s="374">
        <v>824714.12082299998</v>
      </c>
      <c r="BE236" s="374">
        <f t="shared" si="66"/>
        <v>6.4133933587588232E-2</v>
      </c>
      <c r="BF236" s="374">
        <f t="shared" si="67"/>
        <v>3.9193170344018817</v>
      </c>
      <c r="BG236" s="374">
        <f t="shared" si="68"/>
        <v>7.1308828203980656E-2</v>
      </c>
      <c r="BH236" s="374">
        <f t="shared" si="69"/>
        <v>4.3577851762578703</v>
      </c>
      <c r="BI236" s="374">
        <f t="shared" si="70"/>
        <v>0.86455723820843122</v>
      </c>
      <c r="BJ236" s="374">
        <f t="shared" si="71"/>
        <v>52.834337789340232</v>
      </c>
      <c r="BK236" s="375">
        <v>13343264.5505946</v>
      </c>
      <c r="BL236" s="382">
        <v>55570962.675774597</v>
      </c>
      <c r="BM236" s="383">
        <v>0.44</v>
      </c>
      <c r="BN236" s="382">
        <v>24451223.577340823</v>
      </c>
      <c r="BO236" s="395"/>
      <c r="BP236" s="395"/>
      <c r="BS236" s="408">
        <v>10776</v>
      </c>
      <c r="BT236" s="400" t="s">
        <v>1562</v>
      </c>
      <c r="BU236" s="400">
        <v>0.91698354850528019</v>
      </c>
      <c r="BV236" s="400">
        <v>8.3016451494719867E-2</v>
      </c>
      <c r="BW236" s="400">
        <v>2.4830331502327826E-2</v>
      </c>
      <c r="BX236" s="400">
        <v>0.97516966849767217</v>
      </c>
      <c r="BY236" s="407">
        <v>10776</v>
      </c>
      <c r="BZ236" s="406" t="s">
        <v>1562</v>
      </c>
      <c r="CA236" s="406">
        <v>0.90267492542618577</v>
      </c>
      <c r="CB236" s="406">
        <v>9.7325074573814216E-2</v>
      </c>
      <c r="CC236" s="406">
        <v>6.4133933587588232E-2</v>
      </c>
      <c r="CD236" s="406">
        <v>7.1308828203980656E-2</v>
      </c>
      <c r="CE236" s="406">
        <v>0.86455723820843122</v>
      </c>
    </row>
    <row r="237" spans="1:83" x14ac:dyDescent="0.35">
      <c r="A237" s="365">
        <v>4</v>
      </c>
      <c r="B237" s="366" t="s">
        <v>1276</v>
      </c>
      <c r="C237" s="411">
        <v>10777</v>
      </c>
      <c r="D237" s="367" t="s">
        <v>1563</v>
      </c>
      <c r="E237" s="368" t="s">
        <v>2438</v>
      </c>
      <c r="F237" s="369">
        <v>9</v>
      </c>
      <c r="G237" s="370" t="s">
        <v>2511</v>
      </c>
      <c r="H237" s="371">
        <v>73416</v>
      </c>
      <c r="I237" s="372">
        <v>73416</v>
      </c>
      <c r="J237" s="373">
        <v>666.24581028779824</v>
      </c>
      <c r="K237" s="374">
        <v>48913102.408088997</v>
      </c>
      <c r="L237" s="371">
        <v>6717.5999999999995</v>
      </c>
      <c r="M237" s="372">
        <v>6717.5999999999995</v>
      </c>
      <c r="N237" s="373">
        <v>760.71178751991783</v>
      </c>
      <c r="O237" s="374">
        <v>5110157.5038437992</v>
      </c>
      <c r="P237" s="374">
        <f t="shared" si="56"/>
        <v>0.91676391492824694</v>
      </c>
      <c r="Q237" s="402">
        <f t="shared" si="60"/>
        <v>6158.4532749219907</v>
      </c>
      <c r="R237" s="374">
        <f t="shared" si="57"/>
        <v>8.3236085071753105E-2</v>
      </c>
      <c r="S237" s="401">
        <f t="shared" si="61"/>
        <v>559.14672507800856</v>
      </c>
      <c r="T237" s="371">
        <v>16154.4</v>
      </c>
      <c r="U237" s="372">
        <v>16154.4</v>
      </c>
      <c r="V237" s="373">
        <v>225.13425326585948</v>
      </c>
      <c r="W237" s="374">
        <v>3636908.7809580006</v>
      </c>
      <c r="X237" s="371">
        <v>23362.799999999999</v>
      </c>
      <c r="Y237" s="372">
        <v>23362.799999999999</v>
      </c>
      <c r="Z237" s="373">
        <v>66.338281076583286</v>
      </c>
      <c r="AA237" s="374">
        <v>1549847.9931359999</v>
      </c>
      <c r="AB237" s="371">
        <v>0</v>
      </c>
      <c r="AC237" s="372">
        <v>0</v>
      </c>
      <c r="AD237" s="373">
        <v>0</v>
      </c>
      <c r="AE237" s="374">
        <v>0</v>
      </c>
      <c r="AF237" s="374">
        <f t="shared" si="62"/>
        <v>5.0711375787096773E-3</v>
      </c>
      <c r="AG237" s="374">
        <f t="shared" si="63"/>
        <v>0</v>
      </c>
      <c r="AH237" s="374">
        <f t="shared" si="64"/>
        <v>0.99492886242129031</v>
      </c>
      <c r="AI237" s="374">
        <f t="shared" si="65"/>
        <v>0</v>
      </c>
      <c r="AJ237" s="375">
        <v>59210016.686026797</v>
      </c>
      <c r="AK237" s="376">
        <v>1465.11852</v>
      </c>
      <c r="AL237" s="377">
        <v>1465.11852</v>
      </c>
      <c r="AM237" s="373">
        <v>11821.930473565648</v>
      </c>
      <c r="AN237" s="374">
        <v>17320529.278973401</v>
      </c>
      <c r="AO237" s="378">
        <v>52.697639999999993</v>
      </c>
      <c r="AP237" s="379">
        <v>52.697639999999993</v>
      </c>
      <c r="AQ237" s="373">
        <v>16204.633773542801</v>
      </c>
      <c r="AR237" s="374">
        <v>853945.95692999987</v>
      </c>
      <c r="AS237" s="374">
        <f t="shared" si="58"/>
        <v>0.89844421712379052</v>
      </c>
      <c r="AT237" s="374">
        <f t="shared" si="72"/>
        <v>47.345889914071343</v>
      </c>
      <c r="AU237" s="374">
        <f t="shared" si="59"/>
        <v>0.10155578287620946</v>
      </c>
      <c r="AV237" s="374">
        <f t="shared" si="73"/>
        <v>5.35175008592865</v>
      </c>
      <c r="AW237" s="380">
        <v>122.00471999999999</v>
      </c>
      <c r="AX237" s="381">
        <v>122.00471999999999</v>
      </c>
      <c r="AY237" s="373">
        <v>7606.3761447950546</v>
      </c>
      <c r="AZ237" s="374">
        <v>928013.79176040005</v>
      </c>
      <c r="BA237" s="378">
        <v>145.61280000000031</v>
      </c>
      <c r="BB237" s="379">
        <v>145.61280000000031</v>
      </c>
      <c r="BC237" s="373">
        <v>17853.405536062721</v>
      </c>
      <c r="BD237" s="374">
        <v>2599684.3696415992</v>
      </c>
      <c r="BE237" s="374">
        <f t="shared" si="66"/>
        <v>1.7461880959477989E-2</v>
      </c>
      <c r="BF237" s="374">
        <f t="shared" si="67"/>
        <v>2.5426733797762817</v>
      </c>
      <c r="BG237" s="374">
        <f t="shared" si="68"/>
        <v>1.3561787975722108E-2</v>
      </c>
      <c r="BH237" s="374">
        <f t="shared" si="69"/>
        <v>1.9747699201512323</v>
      </c>
      <c r="BI237" s="374">
        <f t="shared" si="70"/>
        <v>0.96897633106479997</v>
      </c>
      <c r="BJ237" s="374">
        <f t="shared" si="71"/>
        <v>141.09535670007281</v>
      </c>
      <c r="BK237" s="375">
        <v>21702173.397305399</v>
      </c>
      <c r="BL237" s="382">
        <v>80912190.083332196</v>
      </c>
      <c r="BM237" s="383">
        <v>0.54</v>
      </c>
      <c r="BN237" s="382">
        <v>43692582.644999392</v>
      </c>
      <c r="BO237" s="395"/>
      <c r="BP237" s="395"/>
      <c r="BS237" s="408">
        <v>10777</v>
      </c>
      <c r="BT237" s="400" t="s">
        <v>1563</v>
      </c>
      <c r="BU237" s="400">
        <v>0.91676391492824694</v>
      </c>
      <c r="BV237" s="400">
        <v>8.3236085071753105E-2</v>
      </c>
      <c r="BW237" s="400">
        <v>5.0711375787096773E-3</v>
      </c>
      <c r="BX237" s="400">
        <v>0.99492886242129031</v>
      </c>
      <c r="BY237" s="407">
        <v>10777</v>
      </c>
      <c r="BZ237" s="406" t="s">
        <v>1563</v>
      </c>
      <c r="CA237" s="406">
        <v>0.89844421712379052</v>
      </c>
      <c r="CB237" s="406">
        <v>0.10155578287620946</v>
      </c>
      <c r="CC237" s="406">
        <v>1.7461880959477989E-2</v>
      </c>
      <c r="CD237" s="406">
        <v>1.3561787975722108E-2</v>
      </c>
      <c r="CE237" s="406">
        <v>0.96897633106479997</v>
      </c>
    </row>
    <row r="238" spans="1:83" x14ac:dyDescent="0.35">
      <c r="A238" s="365">
        <v>4</v>
      </c>
      <c r="B238" s="366" t="s">
        <v>1276</v>
      </c>
      <c r="C238" s="411">
        <v>10778</v>
      </c>
      <c r="D238" s="367" t="s">
        <v>1564</v>
      </c>
      <c r="E238" s="368" t="s">
        <v>2438</v>
      </c>
      <c r="F238" s="369">
        <v>2</v>
      </c>
      <c r="G238" s="370" t="s">
        <v>2560</v>
      </c>
      <c r="H238" s="371">
        <v>28286.399999999998</v>
      </c>
      <c r="I238" s="372">
        <v>28286.399999999998</v>
      </c>
      <c r="J238" s="373">
        <v>382.94733961246391</v>
      </c>
      <c r="K238" s="374">
        <v>10832201.627213998</v>
      </c>
      <c r="L238" s="371">
        <v>3639.6</v>
      </c>
      <c r="M238" s="372">
        <v>3639.6</v>
      </c>
      <c r="N238" s="373">
        <v>460.07161520112095</v>
      </c>
      <c r="O238" s="374">
        <v>1674476.6506859998</v>
      </c>
      <c r="P238" s="374">
        <f t="shared" si="56"/>
        <v>0.88292178677697042</v>
      </c>
      <c r="Q238" s="402">
        <f t="shared" si="60"/>
        <v>3213.4821351534615</v>
      </c>
      <c r="R238" s="374">
        <f t="shared" si="57"/>
        <v>0.11707821322302962</v>
      </c>
      <c r="S238" s="401">
        <f t="shared" si="61"/>
        <v>426.11786484653862</v>
      </c>
      <c r="T238" s="371">
        <v>5682</v>
      </c>
      <c r="U238" s="372">
        <v>5682</v>
      </c>
      <c r="V238" s="373">
        <v>66.736566338437171</v>
      </c>
      <c r="W238" s="374">
        <v>379197.16993500001</v>
      </c>
      <c r="X238" s="371">
        <v>4046.3999999999996</v>
      </c>
      <c r="Y238" s="372">
        <v>4046.3999999999996</v>
      </c>
      <c r="Z238" s="373">
        <v>0</v>
      </c>
      <c r="AA238" s="374">
        <v>0</v>
      </c>
      <c r="AB238" s="371">
        <v>1102.8</v>
      </c>
      <c r="AC238" s="372">
        <v>1102.8</v>
      </c>
      <c r="AD238" s="373">
        <v>1216.8303330658325</v>
      </c>
      <c r="AE238" s="374">
        <v>1341920.4913050001</v>
      </c>
      <c r="AF238" s="374">
        <f t="shared" si="62"/>
        <v>0</v>
      </c>
      <c r="AG238" s="374">
        <f t="shared" si="63"/>
        <v>0</v>
      </c>
      <c r="AH238" s="374">
        <f t="shared" si="64"/>
        <v>1</v>
      </c>
      <c r="AI238" s="374">
        <f t="shared" si="65"/>
        <v>1102.8</v>
      </c>
      <c r="AJ238" s="375">
        <v>14227795.939139996</v>
      </c>
      <c r="AK238" s="376">
        <v>236.68932000000001</v>
      </c>
      <c r="AL238" s="377">
        <v>236.68932000000001</v>
      </c>
      <c r="AM238" s="373">
        <v>9689.1472259179245</v>
      </c>
      <c r="AN238" s="374">
        <v>2293317.6682823999</v>
      </c>
      <c r="AO238" s="378">
        <v>9.9065999999999992</v>
      </c>
      <c r="AP238" s="379">
        <v>9.9065999999999992</v>
      </c>
      <c r="AQ238" s="373">
        <v>18964.317523650898</v>
      </c>
      <c r="AR238" s="374">
        <v>187871.90797979996</v>
      </c>
      <c r="AS238" s="374">
        <f t="shared" si="58"/>
        <v>0.72501129926484398</v>
      </c>
      <c r="AT238" s="374">
        <f t="shared" si="72"/>
        <v>7.1823969372971028</v>
      </c>
      <c r="AU238" s="374">
        <f t="shared" si="59"/>
        <v>0.27498870073515608</v>
      </c>
      <c r="AV238" s="374">
        <f t="shared" si="73"/>
        <v>2.7242030627028968</v>
      </c>
      <c r="AW238" s="380">
        <v>4.6330799999999996</v>
      </c>
      <c r="AX238" s="381">
        <v>4.6330799999999996</v>
      </c>
      <c r="AY238" s="373">
        <v>10127.803164417623</v>
      </c>
      <c r="AZ238" s="374">
        <v>46922.922284999993</v>
      </c>
      <c r="BA238" s="378">
        <v>5.7869999999999528</v>
      </c>
      <c r="BB238" s="379">
        <v>5.7869999999999528</v>
      </c>
      <c r="BC238" s="373">
        <v>8330.4410290306532</v>
      </c>
      <c r="BD238" s="374">
        <v>48208.262234999995</v>
      </c>
      <c r="BE238" s="374">
        <f t="shared" si="66"/>
        <v>0</v>
      </c>
      <c r="BF238" s="374">
        <f t="shared" si="67"/>
        <v>0</v>
      </c>
      <c r="BG238" s="374">
        <f t="shared" si="68"/>
        <v>0</v>
      </c>
      <c r="BH238" s="374">
        <f t="shared" si="69"/>
        <v>0</v>
      </c>
      <c r="BI238" s="374">
        <f t="shared" si="70"/>
        <v>1</v>
      </c>
      <c r="BJ238" s="374">
        <f t="shared" si="71"/>
        <v>5.7869999999999528</v>
      </c>
      <c r="BK238" s="375">
        <v>2576320.7607821994</v>
      </c>
      <c r="BL238" s="382">
        <v>16804116.699922197</v>
      </c>
      <c r="BM238" s="383">
        <v>0.44</v>
      </c>
      <c r="BN238" s="382">
        <v>7393811.3479657667</v>
      </c>
      <c r="BO238" s="395"/>
      <c r="BP238" s="395"/>
      <c r="BS238" s="408">
        <v>10778</v>
      </c>
      <c r="BT238" s="400" t="s">
        <v>1564</v>
      </c>
      <c r="BU238" s="400">
        <v>0.88292178677697042</v>
      </c>
      <c r="BV238" s="400">
        <v>0.11707821322302962</v>
      </c>
      <c r="BW238" s="400">
        <v>0</v>
      </c>
      <c r="BX238" s="400">
        <v>1</v>
      </c>
      <c r="BY238" s="407">
        <v>10778</v>
      </c>
      <c r="BZ238" s="406" t="s">
        <v>1564</v>
      </c>
      <c r="CA238" s="406">
        <v>0.72501129926484398</v>
      </c>
      <c r="CB238" s="406">
        <v>0.27498870073515608</v>
      </c>
      <c r="CC238" s="406">
        <v>0</v>
      </c>
      <c r="CD238" s="406">
        <v>0</v>
      </c>
      <c r="CE238" s="406">
        <v>1</v>
      </c>
    </row>
    <row r="239" spans="1:83" x14ac:dyDescent="0.35">
      <c r="A239" s="365">
        <v>4</v>
      </c>
      <c r="B239" s="366" t="s">
        <v>1276</v>
      </c>
      <c r="C239" s="411">
        <v>10779</v>
      </c>
      <c r="D239" s="367" t="s">
        <v>1565</v>
      </c>
      <c r="E239" s="368" t="s">
        <v>2438</v>
      </c>
      <c r="F239" s="369">
        <v>6</v>
      </c>
      <c r="G239" s="370" t="s">
        <v>6307</v>
      </c>
      <c r="H239" s="371">
        <v>68390.399999999994</v>
      </c>
      <c r="I239" s="372">
        <v>68390.399999999994</v>
      </c>
      <c r="J239" s="373">
        <v>421.30392638076393</v>
      </c>
      <c r="K239" s="374">
        <v>28813144.046750996</v>
      </c>
      <c r="L239" s="371">
        <v>4048.7999999999997</v>
      </c>
      <c r="M239" s="372">
        <v>4048.7999999999997</v>
      </c>
      <c r="N239" s="373">
        <v>1750.4240296662717</v>
      </c>
      <c r="O239" s="374">
        <v>7087116.8113128003</v>
      </c>
      <c r="P239" s="374">
        <f t="shared" si="56"/>
        <v>0.87818402855215816</v>
      </c>
      <c r="Q239" s="402">
        <f t="shared" si="60"/>
        <v>3555.5914948019777</v>
      </c>
      <c r="R239" s="374">
        <f t="shared" si="57"/>
        <v>0.12181597144784184</v>
      </c>
      <c r="S239" s="401">
        <f t="shared" si="61"/>
        <v>493.20850519802201</v>
      </c>
      <c r="T239" s="371">
        <v>4365.5999999999995</v>
      </c>
      <c r="U239" s="372">
        <v>4365.5999999999995</v>
      </c>
      <c r="V239" s="373">
        <v>655.64031401264424</v>
      </c>
      <c r="W239" s="374">
        <v>2862263.3548535993</v>
      </c>
      <c r="X239" s="371">
        <v>16698</v>
      </c>
      <c r="Y239" s="372">
        <v>16698</v>
      </c>
      <c r="Z239" s="373">
        <v>56.047518593639964</v>
      </c>
      <c r="AA239" s="374">
        <v>935881.4654766001</v>
      </c>
      <c r="AB239" s="371">
        <v>30218.399999999998</v>
      </c>
      <c r="AC239" s="372">
        <v>30218.399999999998</v>
      </c>
      <c r="AD239" s="373">
        <v>260.80511517367569</v>
      </c>
      <c r="AE239" s="374">
        <v>7881113.2923642006</v>
      </c>
      <c r="AF239" s="374">
        <f t="shared" si="62"/>
        <v>0</v>
      </c>
      <c r="AG239" s="374">
        <f t="shared" si="63"/>
        <v>0</v>
      </c>
      <c r="AH239" s="374">
        <f t="shared" si="64"/>
        <v>1</v>
      </c>
      <c r="AI239" s="374">
        <f t="shared" si="65"/>
        <v>30218.399999999998</v>
      </c>
      <c r="AJ239" s="375">
        <v>47579518.9707582</v>
      </c>
      <c r="AK239" s="376">
        <v>981.90467999999998</v>
      </c>
      <c r="AL239" s="377">
        <v>981.90467999999998</v>
      </c>
      <c r="AM239" s="373">
        <v>10213.206674668461</v>
      </c>
      <c r="AN239" s="374">
        <v>10028395.431664199</v>
      </c>
      <c r="AO239" s="378">
        <v>78.356400000000008</v>
      </c>
      <c r="AP239" s="379">
        <v>78.356400000000008</v>
      </c>
      <c r="AQ239" s="373">
        <v>21543.275215048161</v>
      </c>
      <c r="AR239" s="374">
        <v>1688053.4900604</v>
      </c>
      <c r="AS239" s="374">
        <f t="shared" si="58"/>
        <v>0.87888266103493884</v>
      </c>
      <c r="AT239" s="374">
        <f t="shared" si="72"/>
        <v>68.86608134111809</v>
      </c>
      <c r="AU239" s="374">
        <f t="shared" si="59"/>
        <v>0.12111733896506119</v>
      </c>
      <c r="AV239" s="374">
        <f t="shared" si="73"/>
        <v>9.4903186588819217</v>
      </c>
      <c r="AW239" s="380">
        <v>76.712040000000002</v>
      </c>
      <c r="AX239" s="381">
        <v>76.712040000000002</v>
      </c>
      <c r="AY239" s="373">
        <v>10053.849950474529</v>
      </c>
      <c r="AZ239" s="374">
        <v>771251.33955480007</v>
      </c>
      <c r="BA239" s="378">
        <v>75.882960000000026</v>
      </c>
      <c r="BB239" s="379">
        <v>75.882960000000026</v>
      </c>
      <c r="BC239" s="373">
        <v>8460.0789133686903</v>
      </c>
      <c r="BD239" s="374">
        <v>641975.82978000003</v>
      </c>
      <c r="BE239" s="374">
        <f t="shared" si="66"/>
        <v>0</v>
      </c>
      <c r="BF239" s="374">
        <f t="shared" si="67"/>
        <v>0</v>
      </c>
      <c r="BG239" s="374">
        <f t="shared" si="68"/>
        <v>0</v>
      </c>
      <c r="BH239" s="374">
        <f t="shared" si="69"/>
        <v>0</v>
      </c>
      <c r="BI239" s="374">
        <f t="shared" si="70"/>
        <v>1</v>
      </c>
      <c r="BJ239" s="374">
        <f t="shared" si="71"/>
        <v>75.882960000000026</v>
      </c>
      <c r="BK239" s="375">
        <v>13129676.091059398</v>
      </c>
      <c r="BL239" s="382">
        <v>60709195.061817601</v>
      </c>
      <c r="BM239" s="383">
        <v>0.46</v>
      </c>
      <c r="BN239" s="382">
        <v>27926229.728436098</v>
      </c>
      <c r="BO239" s="395"/>
      <c r="BP239" s="395"/>
      <c r="BS239" s="408">
        <v>10779</v>
      </c>
      <c r="BT239" s="400" t="s">
        <v>1565</v>
      </c>
      <c r="BU239" s="400">
        <v>0.87818402855215816</v>
      </c>
      <c r="BV239" s="400">
        <v>0.12181597144784184</v>
      </c>
      <c r="BW239" s="400">
        <v>0</v>
      </c>
      <c r="BX239" s="400">
        <v>1</v>
      </c>
      <c r="BY239" s="407">
        <v>10779</v>
      </c>
      <c r="BZ239" s="406" t="s">
        <v>1565</v>
      </c>
      <c r="CA239" s="406">
        <v>0.87888266103493884</v>
      </c>
      <c r="CB239" s="406">
        <v>0.12111733896506119</v>
      </c>
      <c r="CC239" s="406">
        <v>0</v>
      </c>
      <c r="CD239" s="406">
        <v>0</v>
      </c>
      <c r="CE239" s="406">
        <v>1</v>
      </c>
    </row>
    <row r="240" spans="1:83" x14ac:dyDescent="0.35">
      <c r="A240" s="365">
        <v>4</v>
      </c>
      <c r="B240" s="366" t="s">
        <v>1276</v>
      </c>
      <c r="C240" s="411">
        <v>10780</v>
      </c>
      <c r="D240" s="367" t="s">
        <v>1566</v>
      </c>
      <c r="E240" s="368" t="s">
        <v>2438</v>
      </c>
      <c r="F240" s="369">
        <v>2</v>
      </c>
      <c r="G240" s="370" t="s">
        <v>2560</v>
      </c>
      <c r="H240" s="371">
        <v>29518.799999999999</v>
      </c>
      <c r="I240" s="372">
        <v>29518.799999999999</v>
      </c>
      <c r="J240" s="373">
        <v>343.19266492064713</v>
      </c>
      <c r="K240" s="374">
        <v>10130635.637259599</v>
      </c>
      <c r="L240" s="371">
        <v>9914.4</v>
      </c>
      <c r="M240" s="372">
        <v>9914.4</v>
      </c>
      <c r="N240" s="373">
        <v>325.84633988144515</v>
      </c>
      <c r="O240" s="374">
        <v>3230570.9521205998</v>
      </c>
      <c r="P240" s="374">
        <f t="shared" si="56"/>
        <v>0.8587897564182736</v>
      </c>
      <c r="Q240" s="402">
        <f t="shared" si="60"/>
        <v>8514.3851610333313</v>
      </c>
      <c r="R240" s="374">
        <f t="shared" si="57"/>
        <v>0.14121024358172651</v>
      </c>
      <c r="S240" s="401">
        <f t="shared" si="61"/>
        <v>1400.0148389666692</v>
      </c>
      <c r="T240" s="371">
        <v>6168</v>
      </c>
      <c r="U240" s="372">
        <v>6168</v>
      </c>
      <c r="V240" s="373">
        <v>192.2378059770428</v>
      </c>
      <c r="W240" s="374">
        <v>1185722.7872663999</v>
      </c>
      <c r="X240" s="371">
        <v>6486</v>
      </c>
      <c r="Y240" s="372">
        <v>6486</v>
      </c>
      <c r="Z240" s="373">
        <v>0</v>
      </c>
      <c r="AA240" s="374">
        <v>0</v>
      </c>
      <c r="AB240" s="371">
        <v>0</v>
      </c>
      <c r="AC240" s="372">
        <v>0</v>
      </c>
      <c r="AD240" s="373">
        <v>0</v>
      </c>
      <c r="AE240" s="374">
        <v>0</v>
      </c>
      <c r="AF240" s="374">
        <f t="shared" si="62"/>
        <v>0</v>
      </c>
      <c r="AG240" s="374">
        <f t="shared" si="63"/>
        <v>0</v>
      </c>
      <c r="AH240" s="374">
        <f t="shared" si="64"/>
        <v>1</v>
      </c>
      <c r="AI240" s="374">
        <f t="shared" si="65"/>
        <v>0</v>
      </c>
      <c r="AJ240" s="375">
        <v>14546929.376646599</v>
      </c>
      <c r="AK240" s="376">
        <v>283.58807999999999</v>
      </c>
      <c r="AL240" s="377">
        <v>283.58807999999999</v>
      </c>
      <c r="AM240" s="373">
        <v>21417.915337224331</v>
      </c>
      <c r="AN240" s="374">
        <v>6073865.4880860001</v>
      </c>
      <c r="AO240" s="378">
        <v>33.454439999999998</v>
      </c>
      <c r="AP240" s="379">
        <v>33.454439999999998</v>
      </c>
      <c r="AQ240" s="373">
        <v>54053.009866636537</v>
      </c>
      <c r="AR240" s="374">
        <v>1808313.1754027999</v>
      </c>
      <c r="AS240" s="374">
        <f t="shared" si="58"/>
        <v>0.95421707066799488</v>
      </c>
      <c r="AT240" s="374">
        <f t="shared" si="72"/>
        <v>31.922797737638192</v>
      </c>
      <c r="AU240" s="374">
        <f t="shared" si="59"/>
        <v>4.5782929332005021E-2</v>
      </c>
      <c r="AV240" s="374">
        <f t="shared" si="73"/>
        <v>1.531642262361802</v>
      </c>
      <c r="AW240" s="380">
        <v>12.000720000000003</v>
      </c>
      <c r="AX240" s="381">
        <v>12.000720000000003</v>
      </c>
      <c r="AY240" s="373">
        <v>8858.5533667979907</v>
      </c>
      <c r="AZ240" s="374">
        <v>106309.01856000001</v>
      </c>
      <c r="BA240" s="378">
        <v>20.424239999999976</v>
      </c>
      <c r="BB240" s="379">
        <v>20.424239999999976</v>
      </c>
      <c r="BC240" s="373">
        <v>11366.650820789428</v>
      </c>
      <c r="BD240" s="374">
        <v>232155.20435999997</v>
      </c>
      <c r="BE240" s="374">
        <f t="shared" si="66"/>
        <v>0</v>
      </c>
      <c r="BF240" s="374">
        <f t="shared" si="67"/>
        <v>0</v>
      </c>
      <c r="BG240" s="374">
        <f t="shared" si="68"/>
        <v>0</v>
      </c>
      <c r="BH240" s="374">
        <f t="shared" si="69"/>
        <v>0</v>
      </c>
      <c r="BI240" s="374">
        <f t="shared" si="70"/>
        <v>1</v>
      </c>
      <c r="BJ240" s="374">
        <f t="shared" si="71"/>
        <v>20.424239999999976</v>
      </c>
      <c r="BK240" s="375">
        <v>8220642.8864087993</v>
      </c>
      <c r="BL240" s="382">
        <v>22767572.263055399</v>
      </c>
      <c r="BM240" s="383">
        <v>0.43</v>
      </c>
      <c r="BN240" s="382">
        <v>9790056.0731138214</v>
      </c>
      <c r="BO240" s="395"/>
      <c r="BP240" s="395"/>
      <c r="BS240" s="408">
        <v>10780</v>
      </c>
      <c r="BT240" s="400" t="s">
        <v>1566</v>
      </c>
      <c r="BU240" s="400">
        <v>0.8587897564182736</v>
      </c>
      <c r="BV240" s="400">
        <v>0.14121024358172651</v>
      </c>
      <c r="BW240" s="400">
        <v>0</v>
      </c>
      <c r="BX240" s="400">
        <v>1</v>
      </c>
      <c r="BY240" s="407">
        <v>10780</v>
      </c>
      <c r="BZ240" s="406" t="s">
        <v>1566</v>
      </c>
      <c r="CA240" s="406">
        <v>0.95421707066799488</v>
      </c>
      <c r="CB240" s="406">
        <v>4.5782929332005021E-2</v>
      </c>
      <c r="CC240" s="406">
        <v>0</v>
      </c>
      <c r="CD240" s="406">
        <v>0</v>
      </c>
      <c r="CE240" s="406">
        <v>1</v>
      </c>
    </row>
    <row r="241" spans="1:83" x14ac:dyDescent="0.35">
      <c r="A241" s="365">
        <v>4</v>
      </c>
      <c r="B241" s="366" t="s">
        <v>1276</v>
      </c>
      <c r="C241" s="411">
        <v>10781</v>
      </c>
      <c r="D241" s="367" t="s">
        <v>1567</v>
      </c>
      <c r="E241" s="368" t="s">
        <v>2438</v>
      </c>
      <c r="F241" s="369">
        <v>2</v>
      </c>
      <c r="G241" s="370" t="s">
        <v>2560</v>
      </c>
      <c r="H241" s="371">
        <v>20329.2</v>
      </c>
      <c r="I241" s="372">
        <v>20329.2</v>
      </c>
      <c r="J241" s="373">
        <v>460.34189843306177</v>
      </c>
      <c r="K241" s="374">
        <v>9358382.5216253996</v>
      </c>
      <c r="L241" s="371">
        <v>11233.199999999999</v>
      </c>
      <c r="M241" s="372">
        <v>11233.199999999999</v>
      </c>
      <c r="N241" s="373">
        <v>401.23799591112061</v>
      </c>
      <c r="O241" s="374">
        <v>4507186.6556687998</v>
      </c>
      <c r="P241" s="374">
        <f t="shared" si="56"/>
        <v>0.89731911131154896</v>
      </c>
      <c r="Q241" s="402">
        <f t="shared" si="60"/>
        <v>10079.76504118489</v>
      </c>
      <c r="R241" s="374">
        <f t="shared" si="57"/>
        <v>0.10268088868845106</v>
      </c>
      <c r="S241" s="401">
        <f t="shared" si="61"/>
        <v>1153.4349588151083</v>
      </c>
      <c r="T241" s="371">
        <v>4743.5999999999995</v>
      </c>
      <c r="U241" s="372">
        <v>4743.5999999999995</v>
      </c>
      <c r="V241" s="373">
        <v>256.04495338249433</v>
      </c>
      <c r="W241" s="374">
        <v>1214574.8408651999</v>
      </c>
      <c r="X241" s="371">
        <v>5427.5999999999995</v>
      </c>
      <c r="Y241" s="372">
        <v>5427.5999999999995</v>
      </c>
      <c r="Z241" s="373">
        <v>1.393406654875083</v>
      </c>
      <c r="AA241" s="374">
        <v>7562.8539599999995</v>
      </c>
      <c r="AB241" s="371">
        <v>15.6</v>
      </c>
      <c r="AC241" s="372">
        <v>15.6</v>
      </c>
      <c r="AD241" s="373">
        <v>121458.13732342307</v>
      </c>
      <c r="AE241" s="374">
        <v>1894746.9422453998</v>
      </c>
      <c r="AF241" s="374">
        <f t="shared" si="62"/>
        <v>0</v>
      </c>
      <c r="AG241" s="374">
        <f t="shared" si="63"/>
        <v>0</v>
      </c>
      <c r="AH241" s="374">
        <f t="shared" si="64"/>
        <v>1</v>
      </c>
      <c r="AI241" s="374">
        <f t="shared" si="65"/>
        <v>15.6</v>
      </c>
      <c r="AJ241" s="375">
        <v>16982453.814364798</v>
      </c>
      <c r="AK241" s="376">
        <v>324.43200000000002</v>
      </c>
      <c r="AL241" s="377">
        <v>324.43200000000002</v>
      </c>
      <c r="AM241" s="373">
        <v>11273.233958194629</v>
      </c>
      <c r="AN241" s="374">
        <v>3657397.8395250002</v>
      </c>
      <c r="AO241" s="378">
        <v>60.564000000000007</v>
      </c>
      <c r="AP241" s="379">
        <v>60.564000000000007</v>
      </c>
      <c r="AQ241" s="373">
        <v>17307.397285763818</v>
      </c>
      <c r="AR241" s="374">
        <v>1048205.209215</v>
      </c>
      <c r="AS241" s="374">
        <f t="shared" si="58"/>
        <v>0.93477765698455217</v>
      </c>
      <c r="AT241" s="374">
        <f t="shared" si="72"/>
        <v>56.613874017612424</v>
      </c>
      <c r="AU241" s="374">
        <f t="shared" si="59"/>
        <v>6.522234301544784E-2</v>
      </c>
      <c r="AV241" s="374">
        <f t="shared" si="73"/>
        <v>3.9501259823875836</v>
      </c>
      <c r="AW241" s="380">
        <v>13.344000000000001</v>
      </c>
      <c r="AX241" s="381">
        <v>13.344000000000001</v>
      </c>
      <c r="AY241" s="373">
        <v>7851.390378147481</v>
      </c>
      <c r="AZ241" s="374">
        <v>104768.95320599999</v>
      </c>
      <c r="BA241" s="378">
        <v>20.015999999999966</v>
      </c>
      <c r="BB241" s="379">
        <v>20.015999999999966</v>
      </c>
      <c r="BC241" s="373">
        <v>23847.484086330976</v>
      </c>
      <c r="BD241" s="374">
        <v>477331.24147200002</v>
      </c>
      <c r="BE241" s="374">
        <f t="shared" si="66"/>
        <v>7.3083269275276072E-2</v>
      </c>
      <c r="BF241" s="374">
        <f t="shared" si="67"/>
        <v>1.4628347178139234</v>
      </c>
      <c r="BG241" s="374">
        <f t="shared" si="68"/>
        <v>0</v>
      </c>
      <c r="BH241" s="374">
        <f t="shared" si="69"/>
        <v>0</v>
      </c>
      <c r="BI241" s="374">
        <f t="shared" si="70"/>
        <v>0.92691673072472403</v>
      </c>
      <c r="BJ241" s="374">
        <f t="shared" si="71"/>
        <v>18.553165282186043</v>
      </c>
      <c r="BK241" s="375">
        <v>5287703.2434180006</v>
      </c>
      <c r="BL241" s="382">
        <v>22270157.057782799</v>
      </c>
      <c r="BM241" s="383">
        <v>0.35</v>
      </c>
      <c r="BN241" s="382">
        <v>7794554.9702239791</v>
      </c>
      <c r="BO241" s="395"/>
      <c r="BP241" s="395"/>
      <c r="BS241" s="408">
        <v>10781</v>
      </c>
      <c r="BT241" s="400" t="s">
        <v>1567</v>
      </c>
      <c r="BU241" s="400">
        <v>0.89731911131154896</v>
      </c>
      <c r="BV241" s="400">
        <v>0.10268088868845106</v>
      </c>
      <c r="BW241" s="400">
        <v>0</v>
      </c>
      <c r="BX241" s="400">
        <v>1</v>
      </c>
      <c r="BY241" s="407">
        <v>10781</v>
      </c>
      <c r="BZ241" s="406" t="s">
        <v>1567</v>
      </c>
      <c r="CA241" s="406">
        <v>0.93477765698455217</v>
      </c>
      <c r="CB241" s="406">
        <v>6.522234301544784E-2</v>
      </c>
      <c r="CC241" s="406">
        <v>7.3083269275276072E-2</v>
      </c>
      <c r="CD241" s="406">
        <v>0</v>
      </c>
      <c r="CE241" s="406">
        <v>0.92691673072472403</v>
      </c>
    </row>
    <row r="242" spans="1:83" x14ac:dyDescent="0.35">
      <c r="A242" s="365">
        <v>4</v>
      </c>
      <c r="B242" s="366" t="s">
        <v>1277</v>
      </c>
      <c r="C242" s="411">
        <v>10690</v>
      </c>
      <c r="D242" s="367" t="s">
        <v>1568</v>
      </c>
      <c r="E242" s="368" t="s">
        <v>2427</v>
      </c>
      <c r="F242" s="369">
        <v>17</v>
      </c>
      <c r="G242" s="370" t="s">
        <v>2566</v>
      </c>
      <c r="H242" s="371">
        <v>322610.39999999997</v>
      </c>
      <c r="I242" s="372">
        <v>322610.39999999997</v>
      </c>
      <c r="J242" s="373">
        <v>571.66077620559099</v>
      </c>
      <c r="K242" s="374">
        <v>184423711.67599618</v>
      </c>
      <c r="L242" s="371">
        <v>146131.19999999998</v>
      </c>
      <c r="M242" s="372">
        <v>146131.19999999998</v>
      </c>
      <c r="N242" s="373">
        <v>1031.7088201580157</v>
      </c>
      <c r="O242" s="374">
        <v>150764847.94027501</v>
      </c>
      <c r="P242" s="374">
        <f t="shared" si="56"/>
        <v>0.92322014910501105</v>
      </c>
      <c r="Q242" s="402">
        <f t="shared" si="60"/>
        <v>134911.26825289417</v>
      </c>
      <c r="R242" s="374">
        <f t="shared" si="57"/>
        <v>7.6779850894988969E-2</v>
      </c>
      <c r="S242" s="401">
        <f t="shared" si="61"/>
        <v>11219.931747105811</v>
      </c>
      <c r="T242" s="371">
        <v>129596.4</v>
      </c>
      <c r="U242" s="372">
        <v>129596.4</v>
      </c>
      <c r="V242" s="373">
        <v>393.91009704378359</v>
      </c>
      <c r="W242" s="374">
        <v>51049330.50052499</v>
      </c>
      <c r="X242" s="371">
        <v>57843.6</v>
      </c>
      <c r="Y242" s="372">
        <v>57843.6</v>
      </c>
      <c r="Z242" s="373">
        <v>17.278150237018444</v>
      </c>
      <c r="AA242" s="374">
        <v>999430.41105</v>
      </c>
      <c r="AB242" s="371">
        <v>0</v>
      </c>
      <c r="AC242" s="372">
        <v>0</v>
      </c>
      <c r="AD242" s="373">
        <v>0</v>
      </c>
      <c r="AE242" s="374">
        <v>0</v>
      </c>
      <c r="AF242" s="374">
        <f t="shared" si="62"/>
        <v>0.219293723171162</v>
      </c>
      <c r="AG242" s="374">
        <f t="shared" si="63"/>
        <v>0</v>
      </c>
      <c r="AH242" s="374">
        <f t="shared" si="64"/>
        <v>0.78070627682883798</v>
      </c>
      <c r="AI242" s="374">
        <f t="shared" si="65"/>
        <v>0</v>
      </c>
      <c r="AJ242" s="375">
        <v>387237320.52784622</v>
      </c>
      <c r="AK242" s="376">
        <v>18271.181639999995</v>
      </c>
      <c r="AL242" s="377">
        <v>18271.181639999995</v>
      </c>
      <c r="AM242" s="373">
        <v>22465.144816453485</v>
      </c>
      <c r="AN242" s="374">
        <v>410464741.51032597</v>
      </c>
      <c r="AO242" s="378">
        <v>4532.3153999999995</v>
      </c>
      <c r="AP242" s="379">
        <v>4532.3153999999995</v>
      </c>
      <c r="AQ242" s="373">
        <v>19930.789219117672</v>
      </c>
      <c r="AR242" s="374">
        <v>90332622.911960989</v>
      </c>
      <c r="AS242" s="374">
        <f t="shared" si="58"/>
        <v>0.92411300283424724</v>
      </c>
      <c r="AT242" s="374">
        <f t="shared" si="72"/>
        <v>4188.371594085902</v>
      </c>
      <c r="AU242" s="374">
        <f t="shared" si="59"/>
        <v>7.5886997165752784E-2</v>
      </c>
      <c r="AV242" s="374">
        <f t="shared" si="73"/>
        <v>343.94380591409765</v>
      </c>
      <c r="AW242" s="380">
        <v>2690.3043600000001</v>
      </c>
      <c r="AX242" s="381">
        <v>2690.3043600000001</v>
      </c>
      <c r="AY242" s="373">
        <v>23401.11361946832</v>
      </c>
      <c r="AZ242" s="374">
        <v>62956117.999311008</v>
      </c>
      <c r="BA242" s="378">
        <v>3502.1012400000068</v>
      </c>
      <c r="BB242" s="379">
        <v>3502.1012400000068</v>
      </c>
      <c r="BC242" s="373">
        <v>15395.141077865041</v>
      </c>
      <c r="BD242" s="374">
        <v>53915342.658766203</v>
      </c>
      <c r="BE242" s="374">
        <f t="shared" si="66"/>
        <v>5.8092457532097165E-2</v>
      </c>
      <c r="BF242" s="374">
        <f t="shared" si="67"/>
        <v>203.44566755780522</v>
      </c>
      <c r="BG242" s="374">
        <f t="shared" si="68"/>
        <v>5.0459039305431755E-3</v>
      </c>
      <c r="BH242" s="374">
        <f t="shared" si="69"/>
        <v>17.671266412076164</v>
      </c>
      <c r="BI242" s="374">
        <f t="shared" si="70"/>
        <v>0.9368616385373596</v>
      </c>
      <c r="BJ242" s="374">
        <f t="shared" si="71"/>
        <v>3280.984306030125</v>
      </c>
      <c r="BK242" s="375">
        <v>617668825.08036411</v>
      </c>
      <c r="BL242" s="382">
        <v>1004906145.6082103</v>
      </c>
      <c r="BM242" s="383">
        <v>0.26</v>
      </c>
      <c r="BN242" s="382">
        <v>261275597.85813469</v>
      </c>
      <c r="BO242" s="395"/>
      <c r="BP242" s="395"/>
      <c r="BS242" s="408">
        <v>10690</v>
      </c>
      <c r="BT242" s="400" t="s">
        <v>1568</v>
      </c>
      <c r="BU242" s="400">
        <v>0.92322014910501105</v>
      </c>
      <c r="BV242" s="400">
        <v>7.6779850894988969E-2</v>
      </c>
      <c r="BW242" s="400">
        <v>0.219293723171162</v>
      </c>
      <c r="BX242" s="400">
        <v>0.78070627682883798</v>
      </c>
      <c r="BY242" s="407">
        <v>10690</v>
      </c>
      <c r="BZ242" s="406" t="s">
        <v>1568</v>
      </c>
      <c r="CA242" s="406">
        <v>0.92411300283424724</v>
      </c>
      <c r="CB242" s="406">
        <v>7.5886997165752784E-2</v>
      </c>
      <c r="CC242" s="406">
        <v>5.8092457532097165E-2</v>
      </c>
      <c r="CD242" s="406">
        <v>5.0459039305431755E-3</v>
      </c>
      <c r="CE242" s="406">
        <v>0.9368616385373596</v>
      </c>
    </row>
    <row r="243" spans="1:83" x14ac:dyDescent="0.35">
      <c r="A243" s="365">
        <v>4</v>
      </c>
      <c r="B243" s="366" t="s">
        <v>1277</v>
      </c>
      <c r="C243" s="411">
        <v>10691</v>
      </c>
      <c r="D243" s="367" t="s">
        <v>1569</v>
      </c>
      <c r="E243" s="368" t="s">
        <v>2427</v>
      </c>
      <c r="F243" s="369">
        <v>15</v>
      </c>
      <c r="G243" s="370" t="s">
        <v>6306</v>
      </c>
      <c r="H243" s="371">
        <v>119654.39999999999</v>
      </c>
      <c r="I243" s="372">
        <v>119654.39999999999</v>
      </c>
      <c r="J243" s="373">
        <v>603.55300539248037</v>
      </c>
      <c r="K243" s="374">
        <v>72217772.728433996</v>
      </c>
      <c r="L243" s="371">
        <v>38744.400000000001</v>
      </c>
      <c r="M243" s="372">
        <v>38744.400000000001</v>
      </c>
      <c r="N243" s="373">
        <v>1314.5657027189736</v>
      </c>
      <c r="O243" s="374">
        <v>50932059.412425004</v>
      </c>
      <c r="P243" s="374">
        <f t="shared" si="56"/>
        <v>0.86061467610716447</v>
      </c>
      <c r="Q243" s="402">
        <f t="shared" si="60"/>
        <v>33343.999256966425</v>
      </c>
      <c r="R243" s="374">
        <f t="shared" si="57"/>
        <v>0.13938532389283551</v>
      </c>
      <c r="S243" s="401">
        <f t="shared" si="61"/>
        <v>5400.400743033576</v>
      </c>
      <c r="T243" s="371">
        <v>30380.399999999998</v>
      </c>
      <c r="U243" s="372">
        <v>30380.399999999998</v>
      </c>
      <c r="V243" s="373">
        <v>616.41464423904881</v>
      </c>
      <c r="W243" s="374">
        <v>18726923.457839996</v>
      </c>
      <c r="X243" s="371">
        <v>7669.2</v>
      </c>
      <c r="Y243" s="372">
        <v>7669.2</v>
      </c>
      <c r="Z243" s="373">
        <v>30.653249718353933</v>
      </c>
      <c r="AA243" s="374">
        <v>235085.90273999999</v>
      </c>
      <c r="AB243" s="371">
        <v>0</v>
      </c>
      <c r="AC243" s="372">
        <v>0</v>
      </c>
      <c r="AD243" s="373">
        <v>0</v>
      </c>
      <c r="AE243" s="374">
        <v>0</v>
      </c>
      <c r="AF243" s="374">
        <f t="shared" si="62"/>
        <v>0</v>
      </c>
      <c r="AG243" s="374">
        <f t="shared" si="63"/>
        <v>0</v>
      </c>
      <c r="AH243" s="374">
        <f t="shared" si="64"/>
        <v>1</v>
      </c>
      <c r="AI243" s="374">
        <f t="shared" si="65"/>
        <v>0</v>
      </c>
      <c r="AJ243" s="375">
        <v>142111841.50143901</v>
      </c>
      <c r="AK243" s="376">
        <v>6779.8788000000004</v>
      </c>
      <c r="AL243" s="377">
        <v>6779.8788000000004</v>
      </c>
      <c r="AM243" s="373">
        <v>17454.705971196563</v>
      </c>
      <c r="AN243" s="374">
        <v>118340790.97434899</v>
      </c>
      <c r="AO243" s="378">
        <v>1054.0355999999999</v>
      </c>
      <c r="AP243" s="379">
        <v>1054.0355999999999</v>
      </c>
      <c r="AQ243" s="373">
        <v>24178.476801614481</v>
      </c>
      <c r="AR243" s="374">
        <v>25484975.302675799</v>
      </c>
      <c r="AS243" s="374">
        <f t="shared" si="58"/>
        <v>0.89708518657090397</v>
      </c>
      <c r="AT243" s="374">
        <f t="shared" si="72"/>
        <v>945.5597228783746</v>
      </c>
      <c r="AU243" s="374">
        <f t="shared" si="59"/>
        <v>0.10291481342909603</v>
      </c>
      <c r="AV243" s="374">
        <f t="shared" si="73"/>
        <v>108.47587712162529</v>
      </c>
      <c r="AW243" s="380">
        <v>837.36119999999971</v>
      </c>
      <c r="AX243" s="381">
        <v>837.36119999999971</v>
      </c>
      <c r="AY243" s="373">
        <v>34885.381276029271</v>
      </c>
      <c r="AZ243" s="374">
        <v>29211664.727753393</v>
      </c>
      <c r="BA243" s="378">
        <v>1149.4343999999999</v>
      </c>
      <c r="BB243" s="379">
        <v>1149.4343999999999</v>
      </c>
      <c r="BC243" s="373">
        <v>13700.767912379342</v>
      </c>
      <c r="BD243" s="374">
        <v>15748133.944905</v>
      </c>
      <c r="BE243" s="374">
        <f t="shared" si="66"/>
        <v>5.9924527431646661E-2</v>
      </c>
      <c r="BF243" s="374">
        <f t="shared" si="67"/>
        <v>68.879313233678317</v>
      </c>
      <c r="BG243" s="374">
        <f t="shared" si="68"/>
        <v>1.1547339330010124E-2</v>
      </c>
      <c r="BH243" s="374">
        <f t="shared" si="69"/>
        <v>13.272909054386586</v>
      </c>
      <c r="BI243" s="374">
        <f t="shared" si="70"/>
        <v>0.92852813323834327</v>
      </c>
      <c r="BJ243" s="374">
        <f t="shared" si="71"/>
        <v>1067.282177711935</v>
      </c>
      <c r="BK243" s="375">
        <v>188785564.94968322</v>
      </c>
      <c r="BL243" s="382">
        <v>330897406.45112222</v>
      </c>
      <c r="BM243" s="383">
        <v>0.18</v>
      </c>
      <c r="BN243" s="382">
        <v>59561533.161201999</v>
      </c>
      <c r="BO243" s="395"/>
      <c r="BP243" s="395"/>
      <c r="BS243" s="408">
        <v>10691</v>
      </c>
      <c r="BT243" s="400" t="s">
        <v>1569</v>
      </c>
      <c r="BU243" s="400">
        <v>0.86061467610716447</v>
      </c>
      <c r="BV243" s="400">
        <v>0.13938532389283551</v>
      </c>
      <c r="BW243" s="400">
        <v>0</v>
      </c>
      <c r="BX243" s="400">
        <v>1</v>
      </c>
      <c r="BY243" s="407">
        <v>10691</v>
      </c>
      <c r="BZ243" s="406" t="s">
        <v>1569</v>
      </c>
      <c r="CA243" s="406">
        <v>0.89708518657090397</v>
      </c>
      <c r="CB243" s="406">
        <v>0.10291481342909603</v>
      </c>
      <c r="CC243" s="406">
        <v>5.9924527431646661E-2</v>
      </c>
      <c r="CD243" s="406">
        <v>1.1547339330010124E-2</v>
      </c>
      <c r="CE243" s="406">
        <v>0.92852813323834327</v>
      </c>
    </row>
    <row r="244" spans="1:83" x14ac:dyDescent="0.35">
      <c r="A244" s="365">
        <v>4</v>
      </c>
      <c r="B244" s="366" t="s">
        <v>1277</v>
      </c>
      <c r="C244" s="411">
        <v>10789</v>
      </c>
      <c r="D244" s="367" t="s">
        <v>1570</v>
      </c>
      <c r="E244" s="368" t="s">
        <v>2438</v>
      </c>
      <c r="F244" s="369">
        <v>6</v>
      </c>
      <c r="G244" s="370" t="s">
        <v>6307</v>
      </c>
      <c r="H244" s="371">
        <v>126030</v>
      </c>
      <c r="I244" s="372">
        <v>126030</v>
      </c>
      <c r="J244" s="373">
        <v>385.36530679315877</v>
      </c>
      <c r="K244" s="374">
        <v>48567589.615141802</v>
      </c>
      <c r="L244" s="371">
        <v>15145.199999999999</v>
      </c>
      <c r="M244" s="372">
        <v>15145.199999999999</v>
      </c>
      <c r="N244" s="373">
        <v>322.19536799183896</v>
      </c>
      <c r="O244" s="374">
        <v>4879713.2873099996</v>
      </c>
      <c r="P244" s="374">
        <f t="shared" si="56"/>
        <v>0.8760471288686239</v>
      </c>
      <c r="Q244" s="402">
        <f t="shared" si="60"/>
        <v>13267.908976141081</v>
      </c>
      <c r="R244" s="374">
        <f t="shared" si="57"/>
        <v>0.12395287113137608</v>
      </c>
      <c r="S244" s="401">
        <f t="shared" si="61"/>
        <v>1877.291023858917</v>
      </c>
      <c r="T244" s="371">
        <v>34286.400000000001</v>
      </c>
      <c r="U244" s="372">
        <v>34286.400000000001</v>
      </c>
      <c r="V244" s="373">
        <v>210.25430132857343</v>
      </c>
      <c r="W244" s="374">
        <v>7208863.0770720001</v>
      </c>
      <c r="X244" s="371">
        <v>12921.6</v>
      </c>
      <c r="Y244" s="372">
        <v>12921.6</v>
      </c>
      <c r="Z244" s="373">
        <v>35.414678645059439</v>
      </c>
      <c r="AA244" s="374">
        <v>457614.31158000004</v>
      </c>
      <c r="AB244" s="371">
        <v>0</v>
      </c>
      <c r="AC244" s="372">
        <v>0</v>
      </c>
      <c r="AD244" s="373">
        <v>0</v>
      </c>
      <c r="AE244" s="374">
        <v>0</v>
      </c>
      <c r="AF244" s="374">
        <f t="shared" si="62"/>
        <v>0</v>
      </c>
      <c r="AG244" s="374">
        <f t="shared" si="63"/>
        <v>0</v>
      </c>
      <c r="AH244" s="374">
        <f t="shared" si="64"/>
        <v>1</v>
      </c>
      <c r="AI244" s="374">
        <f t="shared" si="65"/>
        <v>0</v>
      </c>
      <c r="AJ244" s="375">
        <v>61113780.291103803</v>
      </c>
      <c r="AK244" s="376">
        <v>2073.7703999999999</v>
      </c>
      <c r="AL244" s="377">
        <v>2073.7703999999999</v>
      </c>
      <c r="AM244" s="373">
        <v>10767.153898522229</v>
      </c>
      <c r="AN244" s="374">
        <v>22328605.047000002</v>
      </c>
      <c r="AO244" s="378">
        <v>65.447879999999998</v>
      </c>
      <c r="AP244" s="379">
        <v>65.447879999999998</v>
      </c>
      <c r="AQ244" s="373">
        <v>13052.858749282635</v>
      </c>
      <c r="AR244" s="374">
        <v>854281.93307999999</v>
      </c>
      <c r="AS244" s="374">
        <f t="shared" si="58"/>
        <v>0.81212241045372802</v>
      </c>
      <c r="AT244" s="374">
        <f t="shared" si="72"/>
        <v>53.151690064686335</v>
      </c>
      <c r="AU244" s="374">
        <f t="shared" si="59"/>
        <v>0.18787758954627196</v>
      </c>
      <c r="AV244" s="374">
        <f t="shared" si="73"/>
        <v>12.296189935313661</v>
      </c>
      <c r="AW244" s="380">
        <v>205.10651999999999</v>
      </c>
      <c r="AX244" s="381">
        <v>205.10651999999999</v>
      </c>
      <c r="AY244" s="373">
        <v>10389.584768148765</v>
      </c>
      <c r="AZ244" s="374">
        <v>2130971.5760399997</v>
      </c>
      <c r="BA244" s="378">
        <v>97.534319999999838</v>
      </c>
      <c r="BB244" s="379">
        <v>97.534319999999838</v>
      </c>
      <c r="BC244" s="373">
        <v>14950.236489063565</v>
      </c>
      <c r="BD244" s="374">
        <v>1458161.1497999998</v>
      </c>
      <c r="BE244" s="374">
        <f t="shared" si="66"/>
        <v>0.11131813987323441</v>
      </c>
      <c r="BF244" s="374">
        <f t="shared" si="67"/>
        <v>10.857339076200786</v>
      </c>
      <c r="BG244" s="374">
        <f t="shared" si="68"/>
        <v>4.2384297771161841E-3</v>
      </c>
      <c r="BH244" s="374">
        <f t="shared" si="69"/>
        <v>0.41339236617877789</v>
      </c>
      <c r="BI244" s="374">
        <f t="shared" si="70"/>
        <v>0.88444343034964945</v>
      </c>
      <c r="BJ244" s="374">
        <f t="shared" si="71"/>
        <v>86.263588557620281</v>
      </c>
      <c r="BK244" s="375">
        <v>26772019.70592</v>
      </c>
      <c r="BL244" s="382">
        <v>87885799.997023806</v>
      </c>
      <c r="BM244" s="383">
        <v>0.46</v>
      </c>
      <c r="BN244" s="382">
        <v>40427467.998630956</v>
      </c>
      <c r="BO244" s="395"/>
      <c r="BP244" s="395"/>
      <c r="BS244" s="408">
        <v>10789</v>
      </c>
      <c r="BT244" s="400" t="s">
        <v>1570</v>
      </c>
      <c r="BU244" s="400">
        <v>0.8760471288686239</v>
      </c>
      <c r="BV244" s="400">
        <v>0.12395287113137608</v>
      </c>
      <c r="BW244" s="400">
        <v>0</v>
      </c>
      <c r="BX244" s="400">
        <v>1</v>
      </c>
      <c r="BY244" s="407">
        <v>10789</v>
      </c>
      <c r="BZ244" s="406" t="s">
        <v>1570</v>
      </c>
      <c r="CA244" s="406">
        <v>0.81212241045372802</v>
      </c>
      <c r="CB244" s="406">
        <v>0.18787758954627196</v>
      </c>
      <c r="CC244" s="406">
        <v>0.11131813987323441</v>
      </c>
      <c r="CD244" s="406">
        <v>4.2384297771161841E-3</v>
      </c>
      <c r="CE244" s="406">
        <v>0.88444343034964945</v>
      </c>
    </row>
    <row r="245" spans="1:83" x14ac:dyDescent="0.35">
      <c r="A245" s="365">
        <v>4</v>
      </c>
      <c r="B245" s="366" t="s">
        <v>1277</v>
      </c>
      <c r="C245" s="411">
        <v>10790</v>
      </c>
      <c r="D245" s="367" t="s">
        <v>1571</v>
      </c>
      <c r="E245" s="368" t="s">
        <v>2438</v>
      </c>
      <c r="F245" s="369">
        <v>13</v>
      </c>
      <c r="G245" s="370" t="s">
        <v>6309</v>
      </c>
      <c r="H245" s="371">
        <v>116722.8</v>
      </c>
      <c r="I245" s="372">
        <v>116722.8</v>
      </c>
      <c r="J245" s="373">
        <v>498.96928098153057</v>
      </c>
      <c r="K245" s="374">
        <v>58241091.590150997</v>
      </c>
      <c r="L245" s="371">
        <v>25.2</v>
      </c>
      <c r="M245" s="372">
        <v>25.2</v>
      </c>
      <c r="N245" s="373">
        <v>332424.10857142857</v>
      </c>
      <c r="O245" s="374">
        <v>8377087.5359999994</v>
      </c>
      <c r="P245" s="374">
        <f t="shared" si="56"/>
        <v>0.9144255563405157</v>
      </c>
      <c r="Q245" s="402">
        <f t="shared" si="60"/>
        <v>23.043524019780996</v>
      </c>
      <c r="R245" s="374">
        <f t="shared" si="57"/>
        <v>8.5574443659484287E-2</v>
      </c>
      <c r="S245" s="401">
        <f t="shared" si="61"/>
        <v>2.1564759802190041</v>
      </c>
      <c r="T245" s="371">
        <v>3673.2</v>
      </c>
      <c r="U245" s="372">
        <v>3673.2</v>
      </c>
      <c r="V245" s="373">
        <v>1151.6157012007513</v>
      </c>
      <c r="W245" s="374">
        <v>4230114.7936505992</v>
      </c>
      <c r="X245" s="371">
        <v>10766.4</v>
      </c>
      <c r="Y245" s="372">
        <v>10766.4</v>
      </c>
      <c r="Z245" s="373">
        <v>19.708785928444048</v>
      </c>
      <c r="AA245" s="374">
        <v>212192.67281999998</v>
      </c>
      <c r="AB245" s="371">
        <v>35380.799999999996</v>
      </c>
      <c r="AC245" s="372">
        <v>35380.799999999996</v>
      </c>
      <c r="AD245" s="373">
        <v>119.2723995641704</v>
      </c>
      <c r="AE245" s="374">
        <v>4219952.9145</v>
      </c>
      <c r="AF245" s="374">
        <f t="shared" si="62"/>
        <v>0</v>
      </c>
      <c r="AG245" s="374">
        <f t="shared" si="63"/>
        <v>0</v>
      </c>
      <c r="AH245" s="374">
        <f t="shared" si="64"/>
        <v>1</v>
      </c>
      <c r="AI245" s="374">
        <f t="shared" si="65"/>
        <v>35380.799999999996</v>
      </c>
      <c r="AJ245" s="375">
        <v>75280439.507121593</v>
      </c>
      <c r="AK245" s="376">
        <v>5954.6542799999988</v>
      </c>
      <c r="AL245" s="377">
        <v>5954.6542799999988</v>
      </c>
      <c r="AM245" s="373">
        <v>11068.414314007832</v>
      </c>
      <c r="AN245" s="374">
        <v>65908580.66771999</v>
      </c>
      <c r="AO245" s="378">
        <v>484.38995999999997</v>
      </c>
      <c r="AP245" s="379">
        <v>484.38995999999997</v>
      </c>
      <c r="AQ245" s="373">
        <v>15552.083828327079</v>
      </c>
      <c r="AR245" s="374">
        <v>7533273.2635200005</v>
      </c>
      <c r="AS245" s="374">
        <f t="shared" si="58"/>
        <v>0.91699765368555985</v>
      </c>
      <c r="AT245" s="374">
        <f t="shared" si="72"/>
        <v>444.18445678884217</v>
      </c>
      <c r="AU245" s="374">
        <f t="shared" si="59"/>
        <v>8.3002346314440173E-2</v>
      </c>
      <c r="AV245" s="374">
        <f t="shared" si="73"/>
        <v>40.205503211157819</v>
      </c>
      <c r="AW245" s="380">
        <v>194.31503999999998</v>
      </c>
      <c r="AX245" s="381">
        <v>194.31503999999998</v>
      </c>
      <c r="AY245" s="373">
        <v>10894.45051755335</v>
      </c>
      <c r="AZ245" s="374">
        <v>2116955.5880963998</v>
      </c>
      <c r="BA245" s="378">
        <v>775.43723999999906</v>
      </c>
      <c r="BB245" s="379">
        <v>775.43723999999906</v>
      </c>
      <c r="BC245" s="373">
        <v>6662.1131794495786</v>
      </c>
      <c r="BD245" s="374">
        <v>5166050.65644</v>
      </c>
      <c r="BE245" s="374">
        <f t="shared" si="66"/>
        <v>4.4190882431351643E-2</v>
      </c>
      <c r="BF245" s="374">
        <f t="shared" si="67"/>
        <v>34.267255905731766</v>
      </c>
      <c r="BG245" s="374">
        <f t="shared" si="68"/>
        <v>7.0734322699132083E-3</v>
      </c>
      <c r="BH245" s="374">
        <f t="shared" si="69"/>
        <v>5.4850027967084269</v>
      </c>
      <c r="BI245" s="374">
        <f t="shared" si="70"/>
        <v>0.9487356852987352</v>
      </c>
      <c r="BJ245" s="374">
        <f t="shared" si="71"/>
        <v>735.68498129755892</v>
      </c>
      <c r="BK245" s="375">
        <v>80724860.175776392</v>
      </c>
      <c r="BL245" s="382">
        <v>156005299.68289798</v>
      </c>
      <c r="BM245" s="383">
        <v>0.5</v>
      </c>
      <c r="BN245" s="382">
        <v>78002649.841448992</v>
      </c>
      <c r="BO245" s="395"/>
      <c r="BP245" s="395"/>
      <c r="BS245" s="408">
        <v>10790</v>
      </c>
      <c r="BT245" s="400" t="s">
        <v>1571</v>
      </c>
      <c r="BU245" s="400">
        <v>0.9144255563405157</v>
      </c>
      <c r="BV245" s="400">
        <v>8.5574443659484287E-2</v>
      </c>
      <c r="BW245" s="400">
        <v>0</v>
      </c>
      <c r="BX245" s="400">
        <v>1</v>
      </c>
      <c r="BY245" s="407">
        <v>10790</v>
      </c>
      <c r="BZ245" s="406" t="s">
        <v>1571</v>
      </c>
      <c r="CA245" s="406">
        <v>0.91699765368555985</v>
      </c>
      <c r="CB245" s="406">
        <v>8.3002346314440173E-2</v>
      </c>
      <c r="CC245" s="406">
        <v>4.4190882431351643E-2</v>
      </c>
      <c r="CD245" s="406">
        <v>7.0734322699132083E-3</v>
      </c>
      <c r="CE245" s="406">
        <v>0.9487356852987352</v>
      </c>
    </row>
    <row r="246" spans="1:83" x14ac:dyDescent="0.35">
      <c r="A246" s="365">
        <v>4</v>
      </c>
      <c r="B246" s="366" t="s">
        <v>1277</v>
      </c>
      <c r="C246" s="411">
        <v>10791</v>
      </c>
      <c r="D246" s="367" t="s">
        <v>1572</v>
      </c>
      <c r="E246" s="368" t="s">
        <v>2438</v>
      </c>
      <c r="F246" s="369">
        <v>13</v>
      </c>
      <c r="G246" s="370" t="s">
        <v>6309</v>
      </c>
      <c r="H246" s="371">
        <v>158070</v>
      </c>
      <c r="I246" s="372">
        <v>158070</v>
      </c>
      <c r="J246" s="373">
        <v>599.90050701605992</v>
      </c>
      <c r="K246" s="374">
        <v>94826273.144028589</v>
      </c>
      <c r="L246" s="371">
        <v>29461.200000000001</v>
      </c>
      <c r="M246" s="372">
        <v>29461.200000000001</v>
      </c>
      <c r="N246" s="373">
        <v>606.8501494075598</v>
      </c>
      <c r="O246" s="374">
        <v>17878533.621726003</v>
      </c>
      <c r="P246" s="374">
        <f t="shared" si="56"/>
        <v>0.89760753403022819</v>
      </c>
      <c r="Q246" s="402">
        <f t="shared" si="60"/>
        <v>26444.595081571359</v>
      </c>
      <c r="R246" s="374">
        <f t="shared" si="57"/>
        <v>0.10239246596977178</v>
      </c>
      <c r="S246" s="401">
        <f t="shared" si="61"/>
        <v>3016.6049184286403</v>
      </c>
      <c r="T246" s="371">
        <v>35397.599999999999</v>
      </c>
      <c r="U246" s="372">
        <v>35397.599999999999</v>
      </c>
      <c r="V246" s="373">
        <v>837.46595439589134</v>
      </c>
      <c r="W246" s="374">
        <v>29644284.867324002</v>
      </c>
      <c r="X246" s="371">
        <v>20516.399999999998</v>
      </c>
      <c r="Y246" s="372">
        <v>20516.399999999998</v>
      </c>
      <c r="Z246" s="373">
        <v>21.282749057583203</v>
      </c>
      <c r="AA246" s="374">
        <v>436645.392765</v>
      </c>
      <c r="AB246" s="371">
        <v>1.2</v>
      </c>
      <c r="AC246" s="372">
        <v>1.2</v>
      </c>
      <c r="AD246" s="373">
        <v>5136974.2940669991</v>
      </c>
      <c r="AE246" s="374">
        <v>6164369.1528803986</v>
      </c>
      <c r="AF246" s="374">
        <f t="shared" si="62"/>
        <v>9.6837197058691746E-2</v>
      </c>
      <c r="AG246" s="374">
        <f t="shared" si="63"/>
        <v>0.11620463647043008</v>
      </c>
      <c r="AH246" s="374">
        <f t="shared" si="64"/>
        <v>0.90316280294130824</v>
      </c>
      <c r="AI246" s="374">
        <f t="shared" si="65"/>
        <v>1.0837953635295698</v>
      </c>
      <c r="AJ246" s="375">
        <v>148950106.17872399</v>
      </c>
      <c r="AK246" s="376">
        <v>6028.6248000000005</v>
      </c>
      <c r="AL246" s="377">
        <v>6028.6248000000005</v>
      </c>
      <c r="AM246" s="373">
        <v>19266.997288630206</v>
      </c>
      <c r="AN246" s="374">
        <v>116153497.67576882</v>
      </c>
      <c r="AO246" s="378">
        <v>458.70887999999997</v>
      </c>
      <c r="AP246" s="379">
        <v>458.70887999999997</v>
      </c>
      <c r="AQ246" s="373">
        <v>23176.472245558889</v>
      </c>
      <c r="AR246" s="374">
        <v>10631253.626111401</v>
      </c>
      <c r="AS246" s="374">
        <f t="shared" si="58"/>
        <v>0.88926583707135187</v>
      </c>
      <c r="AT246" s="374">
        <f t="shared" si="72"/>
        <v>407.91413614526226</v>
      </c>
      <c r="AU246" s="374">
        <f t="shared" si="59"/>
        <v>0.11073416292864803</v>
      </c>
      <c r="AV246" s="374">
        <f t="shared" si="73"/>
        <v>50.794743854737654</v>
      </c>
      <c r="AW246" s="380">
        <v>443.77836000000002</v>
      </c>
      <c r="AX246" s="381">
        <v>443.77836000000002</v>
      </c>
      <c r="AY246" s="373">
        <v>12263.505339584379</v>
      </c>
      <c r="AZ246" s="374">
        <v>5442278.2874519993</v>
      </c>
      <c r="BA246" s="378">
        <v>576.67967999999939</v>
      </c>
      <c r="BB246" s="379">
        <v>576.67967999999939</v>
      </c>
      <c r="BC246" s="373">
        <v>19446.071273278802</v>
      </c>
      <c r="BD246" s="374">
        <v>11214154.1591316</v>
      </c>
      <c r="BE246" s="374">
        <f t="shared" si="66"/>
        <v>0.10568768446885513</v>
      </c>
      <c r="BF246" s="374">
        <f t="shared" si="67"/>
        <v>60.947940059440278</v>
      </c>
      <c r="BG246" s="374">
        <f t="shared" si="68"/>
        <v>0</v>
      </c>
      <c r="BH246" s="374">
        <f t="shared" si="69"/>
        <v>0</v>
      </c>
      <c r="BI246" s="374">
        <f t="shared" si="70"/>
        <v>0.89431231553114487</v>
      </c>
      <c r="BJ246" s="374">
        <f t="shared" si="71"/>
        <v>515.73173994055912</v>
      </c>
      <c r="BK246" s="375">
        <v>143441183.74846381</v>
      </c>
      <c r="BL246" s="382">
        <v>292391289.9271878</v>
      </c>
      <c r="BM246" s="383">
        <v>0.45</v>
      </c>
      <c r="BN246" s="382">
        <v>131576080.46723451</v>
      </c>
      <c r="BO246" s="395"/>
      <c r="BP246" s="395"/>
      <c r="BS246" s="408">
        <v>10791</v>
      </c>
      <c r="BT246" s="400" t="s">
        <v>1572</v>
      </c>
      <c r="BU246" s="400">
        <v>0.89760753403022819</v>
      </c>
      <c r="BV246" s="400">
        <v>0.10239246596977178</v>
      </c>
      <c r="BW246" s="400">
        <v>9.6837197058691746E-2</v>
      </c>
      <c r="BX246" s="400">
        <v>0.90316280294130824</v>
      </c>
      <c r="BY246" s="407">
        <v>10791</v>
      </c>
      <c r="BZ246" s="406" t="s">
        <v>1572</v>
      </c>
      <c r="CA246" s="406">
        <v>0.88926583707135187</v>
      </c>
      <c r="CB246" s="406">
        <v>0.11073416292864803</v>
      </c>
      <c r="CC246" s="406">
        <v>0.10568768446885513</v>
      </c>
      <c r="CD246" s="406">
        <v>0</v>
      </c>
      <c r="CE246" s="406">
        <v>0.89431231553114487</v>
      </c>
    </row>
    <row r="247" spans="1:83" x14ac:dyDescent="0.35">
      <c r="A247" s="365">
        <v>4</v>
      </c>
      <c r="B247" s="366" t="s">
        <v>1277</v>
      </c>
      <c r="C247" s="411">
        <v>10792</v>
      </c>
      <c r="D247" s="367" t="s">
        <v>1573</v>
      </c>
      <c r="E247" s="368" t="s">
        <v>2438</v>
      </c>
      <c r="F247" s="369">
        <v>6</v>
      </c>
      <c r="G247" s="370" t="s">
        <v>6307</v>
      </c>
      <c r="H247" s="371">
        <v>68865.599999999991</v>
      </c>
      <c r="I247" s="372">
        <v>68865.599999999991</v>
      </c>
      <c r="J247" s="373">
        <v>446.12425381109296</v>
      </c>
      <c r="K247" s="374">
        <v>30722614.413253199</v>
      </c>
      <c r="L247" s="371">
        <v>21738</v>
      </c>
      <c r="M247" s="372">
        <v>21738</v>
      </c>
      <c r="N247" s="373">
        <v>387.30080820728682</v>
      </c>
      <c r="O247" s="374">
        <v>8419144.9688100014</v>
      </c>
      <c r="P247" s="374">
        <f t="shared" si="56"/>
        <v>0.91252160152326023</v>
      </c>
      <c r="Q247" s="402">
        <f t="shared" si="60"/>
        <v>19836.394573912632</v>
      </c>
      <c r="R247" s="374">
        <f t="shared" si="57"/>
        <v>8.7478398476739772E-2</v>
      </c>
      <c r="S247" s="401">
        <f t="shared" si="61"/>
        <v>1901.6054260873691</v>
      </c>
      <c r="T247" s="371">
        <v>7849.2</v>
      </c>
      <c r="U247" s="372">
        <v>7849.2</v>
      </c>
      <c r="V247" s="373">
        <v>226.86208153997859</v>
      </c>
      <c r="W247" s="374">
        <v>1780685.8504235998</v>
      </c>
      <c r="X247" s="371">
        <v>6235.2</v>
      </c>
      <c r="Y247" s="372">
        <v>6235.2</v>
      </c>
      <c r="Z247" s="373">
        <v>7.1947206023864512</v>
      </c>
      <c r="AA247" s="374">
        <v>44860.5219</v>
      </c>
      <c r="AB247" s="371">
        <v>39.6</v>
      </c>
      <c r="AC247" s="372">
        <v>39.6</v>
      </c>
      <c r="AD247" s="373">
        <v>81419.302285984842</v>
      </c>
      <c r="AE247" s="374">
        <v>3224204.3705249997</v>
      </c>
      <c r="AF247" s="374">
        <f t="shared" si="62"/>
        <v>0</v>
      </c>
      <c r="AG247" s="374">
        <f t="shared" si="63"/>
        <v>0</v>
      </c>
      <c r="AH247" s="374">
        <f t="shared" si="64"/>
        <v>1</v>
      </c>
      <c r="AI247" s="374">
        <f t="shared" si="65"/>
        <v>39.6</v>
      </c>
      <c r="AJ247" s="375">
        <v>44191510.1249118</v>
      </c>
      <c r="AK247" s="376">
        <v>1365.21696</v>
      </c>
      <c r="AL247" s="377">
        <v>1365.21696</v>
      </c>
      <c r="AM247" s="373">
        <v>12292.94419082224</v>
      </c>
      <c r="AN247" s="374">
        <v>16782535.897643998</v>
      </c>
      <c r="AO247" s="378">
        <v>119.26199999999999</v>
      </c>
      <c r="AP247" s="379">
        <v>119.26199999999999</v>
      </c>
      <c r="AQ247" s="373">
        <v>16418.910485787594</v>
      </c>
      <c r="AR247" s="374">
        <v>1958152.1023559999</v>
      </c>
      <c r="AS247" s="374">
        <f t="shared" si="58"/>
        <v>0.90443017347843535</v>
      </c>
      <c r="AT247" s="374">
        <f t="shared" si="72"/>
        <v>107.86415134938514</v>
      </c>
      <c r="AU247" s="374">
        <f t="shared" si="59"/>
        <v>9.5569826521564649E-2</v>
      </c>
      <c r="AV247" s="374">
        <f t="shared" si="73"/>
        <v>11.397848650614842</v>
      </c>
      <c r="AW247" s="380">
        <v>42.99143999999999</v>
      </c>
      <c r="AX247" s="381">
        <v>42.99143999999999</v>
      </c>
      <c r="AY247" s="373">
        <v>8117.7589536428668</v>
      </c>
      <c r="AZ247" s="374">
        <v>348994.14699000004</v>
      </c>
      <c r="BA247" s="378">
        <v>358.01663999999988</v>
      </c>
      <c r="BB247" s="379">
        <v>358.01663999999988</v>
      </c>
      <c r="BC247" s="373">
        <v>1147.3678161718967</v>
      </c>
      <c r="BD247" s="374">
        <v>410776.77038999996</v>
      </c>
      <c r="BE247" s="374">
        <f t="shared" si="66"/>
        <v>0.40491222909728863</v>
      </c>
      <c r="BF247" s="374">
        <f t="shared" si="67"/>
        <v>144.96531575632147</v>
      </c>
      <c r="BG247" s="374">
        <f t="shared" si="68"/>
        <v>0</v>
      </c>
      <c r="BH247" s="374">
        <f t="shared" si="69"/>
        <v>0</v>
      </c>
      <c r="BI247" s="374">
        <f t="shared" si="70"/>
        <v>0.59508777090271137</v>
      </c>
      <c r="BJ247" s="374">
        <f t="shared" si="71"/>
        <v>213.05132424367841</v>
      </c>
      <c r="BK247" s="375">
        <v>19500458.917380001</v>
      </c>
      <c r="BL247" s="382">
        <v>63691969.042291805</v>
      </c>
      <c r="BM247" s="383">
        <v>0.38</v>
      </c>
      <c r="BN247" s="382">
        <v>24202948.236070886</v>
      </c>
      <c r="BO247" s="395"/>
      <c r="BP247" s="395"/>
      <c r="BS247" s="408">
        <v>10792</v>
      </c>
      <c r="BT247" s="400" t="s">
        <v>1573</v>
      </c>
      <c r="BU247" s="400">
        <v>0.91252160152326023</v>
      </c>
      <c r="BV247" s="400">
        <v>8.7478398476739772E-2</v>
      </c>
      <c r="BW247" s="400">
        <v>0</v>
      </c>
      <c r="BX247" s="400">
        <v>1</v>
      </c>
      <c r="BY247" s="407">
        <v>10792</v>
      </c>
      <c r="BZ247" s="406" t="s">
        <v>1573</v>
      </c>
      <c r="CA247" s="406">
        <v>0.90443017347843535</v>
      </c>
      <c r="CB247" s="406">
        <v>9.5569826521564649E-2</v>
      </c>
      <c r="CC247" s="406">
        <v>0.40491222909728863</v>
      </c>
      <c r="CD247" s="406">
        <v>0</v>
      </c>
      <c r="CE247" s="406">
        <v>0.59508777090271137</v>
      </c>
    </row>
    <row r="248" spans="1:83" x14ac:dyDescent="0.35">
      <c r="A248" s="365">
        <v>4</v>
      </c>
      <c r="B248" s="366" t="s">
        <v>1277</v>
      </c>
      <c r="C248" s="411">
        <v>10793</v>
      </c>
      <c r="D248" s="367" t="s">
        <v>1574</v>
      </c>
      <c r="E248" s="368" t="s">
        <v>2438</v>
      </c>
      <c r="F248" s="369">
        <v>5</v>
      </c>
      <c r="G248" s="370" t="s">
        <v>2469</v>
      </c>
      <c r="H248" s="371">
        <v>49621.2</v>
      </c>
      <c r="I248" s="372">
        <v>49621.2</v>
      </c>
      <c r="J248" s="373">
        <v>602.50218660126711</v>
      </c>
      <c r="K248" s="374">
        <v>29896881.501778793</v>
      </c>
      <c r="L248" s="371">
        <v>6790.8</v>
      </c>
      <c r="M248" s="372">
        <v>6790.8</v>
      </c>
      <c r="N248" s="373">
        <v>440.30971225039758</v>
      </c>
      <c r="O248" s="374">
        <v>2990055.1939499998</v>
      </c>
      <c r="P248" s="374">
        <f t="shared" si="56"/>
        <v>0.91385660842610283</v>
      </c>
      <c r="Q248" s="402">
        <f t="shared" si="60"/>
        <v>6205.817456499979</v>
      </c>
      <c r="R248" s="374">
        <f t="shared" si="57"/>
        <v>8.6143391573897207E-2</v>
      </c>
      <c r="S248" s="401">
        <f t="shared" si="61"/>
        <v>584.98254350002117</v>
      </c>
      <c r="T248" s="371">
        <v>8665.1999999999989</v>
      </c>
      <c r="U248" s="372">
        <v>8665.1999999999989</v>
      </c>
      <c r="V248" s="373">
        <v>359.53570228915663</v>
      </c>
      <c r="W248" s="374">
        <v>3115448.7674759994</v>
      </c>
      <c r="X248" s="371">
        <v>10813.199999999999</v>
      </c>
      <c r="Y248" s="372">
        <v>10813.199999999999</v>
      </c>
      <c r="Z248" s="373">
        <v>0.68367442015314617</v>
      </c>
      <c r="AA248" s="374">
        <v>7392.708239999999</v>
      </c>
      <c r="AB248" s="371">
        <v>7078.8</v>
      </c>
      <c r="AC248" s="372">
        <v>7078.8</v>
      </c>
      <c r="AD248" s="373">
        <v>344.23785646507883</v>
      </c>
      <c r="AE248" s="374">
        <v>2436790.9383450001</v>
      </c>
      <c r="AF248" s="374">
        <f t="shared" si="62"/>
        <v>0</v>
      </c>
      <c r="AG248" s="374">
        <f t="shared" si="63"/>
        <v>0</v>
      </c>
      <c r="AH248" s="374">
        <f t="shared" si="64"/>
        <v>1</v>
      </c>
      <c r="AI248" s="374">
        <f t="shared" si="65"/>
        <v>7078.8</v>
      </c>
      <c r="AJ248" s="375">
        <v>38446569.109789796</v>
      </c>
      <c r="AK248" s="376">
        <v>893.25720000000013</v>
      </c>
      <c r="AL248" s="377">
        <v>893.25720000000013</v>
      </c>
      <c r="AM248" s="373">
        <v>10878.447309140749</v>
      </c>
      <c r="AN248" s="374">
        <v>9717251.3837106004</v>
      </c>
      <c r="AO248" s="378">
        <v>37.402920000000002</v>
      </c>
      <c r="AP248" s="379">
        <v>37.402920000000002</v>
      </c>
      <c r="AQ248" s="373">
        <v>19069.848907363383</v>
      </c>
      <c r="AR248" s="374">
        <v>713268.03309420007</v>
      </c>
      <c r="AS248" s="374">
        <f t="shared" si="58"/>
        <v>0.96122279180238102</v>
      </c>
      <c r="AT248" s="374">
        <f t="shared" si="72"/>
        <v>35.952539183961115</v>
      </c>
      <c r="AU248" s="374">
        <f t="shared" si="59"/>
        <v>3.8777208197619005E-2</v>
      </c>
      <c r="AV248" s="374">
        <f t="shared" si="73"/>
        <v>1.4503808160388878</v>
      </c>
      <c r="AW248" s="380">
        <v>45.019800000000011</v>
      </c>
      <c r="AX248" s="381">
        <v>45.019800000000011</v>
      </c>
      <c r="AY248" s="373">
        <v>16031.385892873797</v>
      </c>
      <c r="AZ248" s="374">
        <v>721729.78661999991</v>
      </c>
      <c r="BA248" s="378">
        <v>77.488199999999978</v>
      </c>
      <c r="BB248" s="379">
        <v>77.488199999999978</v>
      </c>
      <c r="BC248" s="373">
        <v>10446.787836341537</v>
      </c>
      <c r="BD248" s="374">
        <v>809502.78522000008</v>
      </c>
      <c r="BE248" s="374">
        <f t="shared" si="66"/>
        <v>6.6441453447727034E-2</v>
      </c>
      <c r="BF248" s="374">
        <f t="shared" si="67"/>
        <v>5.1484286330481606</v>
      </c>
      <c r="BG248" s="374">
        <f t="shared" si="68"/>
        <v>0</v>
      </c>
      <c r="BH248" s="374">
        <f t="shared" si="69"/>
        <v>0</v>
      </c>
      <c r="BI248" s="374">
        <f t="shared" si="70"/>
        <v>0.93355854655227299</v>
      </c>
      <c r="BJ248" s="374">
        <f t="shared" si="71"/>
        <v>72.339771366951823</v>
      </c>
      <c r="BK248" s="375">
        <v>11961751.988644801</v>
      </c>
      <c r="BL248" s="382">
        <v>50408321.098434597</v>
      </c>
      <c r="BM248" s="383">
        <v>0.48</v>
      </c>
      <c r="BN248" s="382">
        <v>24195994.127248608</v>
      </c>
      <c r="BO248" s="395"/>
      <c r="BP248" s="395"/>
      <c r="BS248" s="408">
        <v>10793</v>
      </c>
      <c r="BT248" s="400" t="s">
        <v>1574</v>
      </c>
      <c r="BU248" s="400">
        <v>0.91385660842610283</v>
      </c>
      <c r="BV248" s="400">
        <v>8.6143391573897207E-2</v>
      </c>
      <c r="BW248" s="400">
        <v>0</v>
      </c>
      <c r="BX248" s="400">
        <v>1</v>
      </c>
      <c r="BY248" s="407">
        <v>10793</v>
      </c>
      <c r="BZ248" s="406" t="s">
        <v>1574</v>
      </c>
      <c r="CA248" s="406">
        <v>0.96122279180238102</v>
      </c>
      <c r="CB248" s="406">
        <v>3.8777208197619005E-2</v>
      </c>
      <c r="CC248" s="406">
        <v>6.6441453447727034E-2</v>
      </c>
      <c r="CD248" s="406">
        <v>0</v>
      </c>
      <c r="CE248" s="406">
        <v>0.93355854655227299</v>
      </c>
    </row>
    <row r="249" spans="1:83" x14ac:dyDescent="0.35">
      <c r="A249" s="365">
        <v>4</v>
      </c>
      <c r="B249" s="366" t="s">
        <v>1277</v>
      </c>
      <c r="C249" s="411">
        <v>10794</v>
      </c>
      <c r="D249" s="367" t="s">
        <v>1575</v>
      </c>
      <c r="E249" s="368" t="s">
        <v>2438</v>
      </c>
      <c r="F249" s="369">
        <v>2</v>
      </c>
      <c r="G249" s="370" t="s">
        <v>2560</v>
      </c>
      <c r="H249" s="371">
        <v>38923.199999999997</v>
      </c>
      <c r="I249" s="372">
        <v>38923.199999999997</v>
      </c>
      <c r="J249" s="373">
        <v>495.78192343693735</v>
      </c>
      <c r="K249" s="374">
        <v>19297418.9623206</v>
      </c>
      <c r="L249" s="371">
        <v>5191.2</v>
      </c>
      <c r="M249" s="372">
        <v>5191.2</v>
      </c>
      <c r="N249" s="373">
        <v>470.059325023116</v>
      </c>
      <c r="O249" s="374">
        <v>2440171.9680599999</v>
      </c>
      <c r="P249" s="374">
        <f t="shared" si="56"/>
        <v>0.82633950248313792</v>
      </c>
      <c r="Q249" s="402">
        <f t="shared" si="60"/>
        <v>4289.6936252904652</v>
      </c>
      <c r="R249" s="374">
        <f t="shared" si="57"/>
        <v>0.17366049751686205</v>
      </c>
      <c r="S249" s="401">
        <f t="shared" si="61"/>
        <v>901.50637470953427</v>
      </c>
      <c r="T249" s="371">
        <v>7302</v>
      </c>
      <c r="U249" s="372">
        <v>7302</v>
      </c>
      <c r="V249" s="373">
        <v>177.14034294856205</v>
      </c>
      <c r="W249" s="374">
        <v>1293478.7842104002</v>
      </c>
      <c r="X249" s="371">
        <v>3759.6</v>
      </c>
      <c r="Y249" s="372">
        <v>3759.6</v>
      </c>
      <c r="Z249" s="373">
        <v>6.8823867788062563</v>
      </c>
      <c r="AA249" s="374">
        <v>25875.021333600002</v>
      </c>
      <c r="AB249" s="371">
        <v>5133.5999999999995</v>
      </c>
      <c r="AC249" s="372">
        <v>5133.5999999999995</v>
      </c>
      <c r="AD249" s="373">
        <v>263.15304941561476</v>
      </c>
      <c r="AE249" s="374">
        <v>1350922.4944799999</v>
      </c>
      <c r="AF249" s="374">
        <f t="shared" si="62"/>
        <v>4.4072604345016669E-3</v>
      </c>
      <c r="AG249" s="374">
        <f t="shared" si="63"/>
        <v>22.625112166557756</v>
      </c>
      <c r="AH249" s="374">
        <f t="shared" si="64"/>
        <v>0.99559273956549832</v>
      </c>
      <c r="AI249" s="374">
        <f t="shared" si="65"/>
        <v>5110.9748878334412</v>
      </c>
      <c r="AJ249" s="375">
        <v>24407867.230404597</v>
      </c>
      <c r="AK249" s="376">
        <v>1295.9002800000001</v>
      </c>
      <c r="AL249" s="377">
        <v>1295.9002800000001</v>
      </c>
      <c r="AM249" s="373">
        <v>7935.5949630290988</v>
      </c>
      <c r="AN249" s="374">
        <v>10283739.734555999</v>
      </c>
      <c r="AO249" s="378">
        <v>37.75752</v>
      </c>
      <c r="AP249" s="379">
        <v>37.75752</v>
      </c>
      <c r="AQ249" s="373">
        <v>12056.796563439548</v>
      </c>
      <c r="AR249" s="374">
        <v>455234.73738000001</v>
      </c>
      <c r="AS249" s="374">
        <f t="shared" si="58"/>
        <v>0.93840103784392803</v>
      </c>
      <c r="AT249" s="374">
        <f t="shared" si="72"/>
        <v>35.431695954412866</v>
      </c>
      <c r="AU249" s="374">
        <f t="shared" si="59"/>
        <v>6.159896215607201E-2</v>
      </c>
      <c r="AV249" s="374">
        <f t="shared" si="73"/>
        <v>2.3258240455871322</v>
      </c>
      <c r="AW249" s="380">
        <v>54.357479999999995</v>
      </c>
      <c r="AX249" s="381">
        <v>54.357479999999995</v>
      </c>
      <c r="AY249" s="373">
        <v>8141.2751937286266</v>
      </c>
      <c r="AZ249" s="374">
        <v>442539.2035175999</v>
      </c>
      <c r="BA249" s="378">
        <v>16.707359999999571</v>
      </c>
      <c r="BB249" s="379">
        <v>16.707359999999571</v>
      </c>
      <c r="BC249" s="373">
        <v>11459.593483351344</v>
      </c>
      <c r="BD249" s="374">
        <v>191459.55377999999</v>
      </c>
      <c r="BE249" s="374">
        <f t="shared" si="66"/>
        <v>2.4625371087083917E-2</v>
      </c>
      <c r="BF249" s="374">
        <f t="shared" si="67"/>
        <v>0.41142493988549178</v>
      </c>
      <c r="BG249" s="374">
        <f t="shared" si="68"/>
        <v>0</v>
      </c>
      <c r="BH249" s="374">
        <f t="shared" si="69"/>
        <v>0</v>
      </c>
      <c r="BI249" s="374">
        <f t="shared" si="70"/>
        <v>0.97537462891291604</v>
      </c>
      <c r="BJ249" s="374">
        <f t="shared" si="71"/>
        <v>16.295935060114079</v>
      </c>
      <c r="BK249" s="375">
        <v>11372973.229233598</v>
      </c>
      <c r="BL249" s="382">
        <v>35780840.459638193</v>
      </c>
      <c r="BM249" s="383">
        <v>0.53</v>
      </c>
      <c r="BN249" s="382">
        <v>18963845.443608243</v>
      </c>
      <c r="BO249" s="395"/>
      <c r="BP249" s="395"/>
      <c r="BS249" s="408">
        <v>10794</v>
      </c>
      <c r="BT249" s="400" t="s">
        <v>1575</v>
      </c>
      <c r="BU249" s="400">
        <v>0.82633950248313792</v>
      </c>
      <c r="BV249" s="400">
        <v>0.17366049751686205</v>
      </c>
      <c r="BW249" s="400">
        <v>4.4072604345016669E-3</v>
      </c>
      <c r="BX249" s="400">
        <v>0.99559273956549832</v>
      </c>
      <c r="BY249" s="407">
        <v>10794</v>
      </c>
      <c r="BZ249" s="406" t="s">
        <v>1575</v>
      </c>
      <c r="CA249" s="406">
        <v>0.93840103784392803</v>
      </c>
      <c r="CB249" s="406">
        <v>6.159896215607201E-2</v>
      </c>
      <c r="CC249" s="406">
        <v>2.4625371087083917E-2</v>
      </c>
      <c r="CD249" s="406">
        <v>0</v>
      </c>
      <c r="CE249" s="406">
        <v>0.97537462891291604</v>
      </c>
    </row>
    <row r="250" spans="1:83" x14ac:dyDescent="0.35">
      <c r="A250" s="365">
        <v>4</v>
      </c>
      <c r="B250" s="366" t="s">
        <v>1277</v>
      </c>
      <c r="C250" s="411">
        <v>10795</v>
      </c>
      <c r="D250" s="367" t="s">
        <v>1576</v>
      </c>
      <c r="E250" s="368" t="s">
        <v>2438</v>
      </c>
      <c r="F250" s="369">
        <v>3</v>
      </c>
      <c r="G250" s="370" t="s">
        <v>6313</v>
      </c>
      <c r="H250" s="371">
        <v>82443.599999999991</v>
      </c>
      <c r="I250" s="372">
        <v>82443.599999999991</v>
      </c>
      <c r="J250" s="373">
        <v>228.56571045967425</v>
      </c>
      <c r="K250" s="374">
        <v>18843780.006853197</v>
      </c>
      <c r="L250" s="371">
        <v>7846.7999999999993</v>
      </c>
      <c r="M250" s="372">
        <v>7846.7999999999993</v>
      </c>
      <c r="N250" s="373">
        <v>223.86374112249578</v>
      </c>
      <c r="O250" s="374">
        <v>1756614.0038399997</v>
      </c>
      <c r="P250" s="374">
        <f t="shared" si="56"/>
        <v>0.81029889046111003</v>
      </c>
      <c r="Q250" s="402">
        <f t="shared" si="60"/>
        <v>6358.2533336702372</v>
      </c>
      <c r="R250" s="374">
        <f t="shared" si="57"/>
        <v>0.18970110953889002</v>
      </c>
      <c r="S250" s="401">
        <f t="shared" si="61"/>
        <v>1488.546666329762</v>
      </c>
      <c r="T250" s="371">
        <v>5943.5999999999995</v>
      </c>
      <c r="U250" s="372">
        <v>5943.5999999999995</v>
      </c>
      <c r="V250" s="373">
        <v>131.93160806501109</v>
      </c>
      <c r="W250" s="374">
        <v>784148.7056951999</v>
      </c>
      <c r="X250" s="371">
        <v>5624.4</v>
      </c>
      <c r="Y250" s="372">
        <v>5624.4</v>
      </c>
      <c r="Z250" s="373">
        <v>4.8456970876893539</v>
      </c>
      <c r="AA250" s="374">
        <v>27254.1387</v>
      </c>
      <c r="AB250" s="371">
        <v>336</v>
      </c>
      <c r="AC250" s="372">
        <v>336</v>
      </c>
      <c r="AD250" s="373">
        <v>3553.9568889285715</v>
      </c>
      <c r="AE250" s="374">
        <v>1194129.51468</v>
      </c>
      <c r="AF250" s="374">
        <f t="shared" si="62"/>
        <v>7.3927076514524197E-4</v>
      </c>
      <c r="AG250" s="374">
        <f t="shared" si="63"/>
        <v>0.24839497708880129</v>
      </c>
      <c r="AH250" s="374">
        <f t="shared" si="64"/>
        <v>0.99926072923485476</v>
      </c>
      <c r="AI250" s="374">
        <f t="shared" si="65"/>
        <v>335.75160502291118</v>
      </c>
      <c r="AJ250" s="375">
        <v>22605926.369768396</v>
      </c>
      <c r="AK250" s="376">
        <v>1336.2753600000001</v>
      </c>
      <c r="AL250" s="377">
        <v>1336.2753600000001</v>
      </c>
      <c r="AM250" s="373">
        <v>10314.349885193271</v>
      </c>
      <c r="AN250" s="374">
        <v>13782811.606002597</v>
      </c>
      <c r="AO250" s="378">
        <v>62.477519999999998</v>
      </c>
      <c r="AP250" s="379">
        <v>62.477519999999998</v>
      </c>
      <c r="AQ250" s="373">
        <v>10329.814394060455</v>
      </c>
      <c r="AR250" s="374">
        <v>645381.18540119997</v>
      </c>
      <c r="AS250" s="374">
        <f t="shared" si="58"/>
        <v>0.8147346089011388</v>
      </c>
      <c r="AT250" s="374">
        <f t="shared" si="72"/>
        <v>50.902597822313076</v>
      </c>
      <c r="AU250" s="374">
        <f t="shared" si="59"/>
        <v>0.18526539109886125</v>
      </c>
      <c r="AV250" s="374">
        <f t="shared" si="73"/>
        <v>11.574922177686926</v>
      </c>
      <c r="AW250" s="380">
        <v>39.912480000000002</v>
      </c>
      <c r="AX250" s="381">
        <v>39.912480000000002</v>
      </c>
      <c r="AY250" s="373">
        <v>9201.86869219853</v>
      </c>
      <c r="AZ250" s="374">
        <v>367269.40013999998</v>
      </c>
      <c r="BA250" s="378">
        <v>45.629279999999795</v>
      </c>
      <c r="BB250" s="379">
        <v>45.629279999999795</v>
      </c>
      <c r="BC250" s="373">
        <v>14578.239145127931</v>
      </c>
      <c r="BD250" s="374">
        <v>665194.55585999996</v>
      </c>
      <c r="BE250" s="374">
        <f t="shared" si="66"/>
        <v>2.9789491265970785E-2</v>
      </c>
      <c r="BF250" s="374">
        <f t="shared" si="67"/>
        <v>1.3592730380325293</v>
      </c>
      <c r="BG250" s="374">
        <f t="shared" si="68"/>
        <v>9.7352718222248318E-3</v>
      </c>
      <c r="BH250" s="374">
        <f t="shared" si="69"/>
        <v>0.44421344385240508</v>
      </c>
      <c r="BI250" s="374">
        <f t="shared" si="70"/>
        <v>0.96047523691180436</v>
      </c>
      <c r="BJ250" s="374">
        <f t="shared" si="71"/>
        <v>43.825793518114857</v>
      </c>
      <c r="BK250" s="375">
        <v>15460656.747403797</v>
      </c>
      <c r="BL250" s="382">
        <v>38066583.117172197</v>
      </c>
      <c r="BM250" s="383">
        <v>0.6</v>
      </c>
      <c r="BN250" s="382">
        <v>22839949.870303318</v>
      </c>
      <c r="BO250" s="395"/>
      <c r="BP250" s="395"/>
      <c r="BS250" s="408">
        <v>10795</v>
      </c>
      <c r="BT250" s="400" t="s">
        <v>1576</v>
      </c>
      <c r="BU250" s="400">
        <v>0.81029889046111003</v>
      </c>
      <c r="BV250" s="400">
        <v>0.18970110953889002</v>
      </c>
      <c r="BW250" s="400">
        <v>7.3927076514524197E-4</v>
      </c>
      <c r="BX250" s="400">
        <v>0.99926072923485476</v>
      </c>
      <c r="BY250" s="407">
        <v>10795</v>
      </c>
      <c r="BZ250" s="406" t="s">
        <v>1576</v>
      </c>
      <c r="CA250" s="406">
        <v>0.8147346089011388</v>
      </c>
      <c r="CB250" s="406">
        <v>0.18526539109886125</v>
      </c>
      <c r="CC250" s="406">
        <v>2.9789491265970785E-2</v>
      </c>
      <c r="CD250" s="406">
        <v>9.7352718222248318E-3</v>
      </c>
      <c r="CE250" s="406">
        <v>0.96047523691180436</v>
      </c>
    </row>
    <row r="251" spans="1:83" x14ac:dyDescent="0.35">
      <c r="A251" s="365">
        <v>4</v>
      </c>
      <c r="B251" s="366" t="s">
        <v>1277</v>
      </c>
      <c r="C251" s="411">
        <v>10796</v>
      </c>
      <c r="D251" s="367" t="s">
        <v>1577</v>
      </c>
      <c r="E251" s="368" t="s">
        <v>2438</v>
      </c>
      <c r="F251" s="369">
        <v>5</v>
      </c>
      <c r="G251" s="370" t="s">
        <v>2469</v>
      </c>
      <c r="H251" s="371">
        <v>50600.4</v>
      </c>
      <c r="I251" s="372">
        <v>50600.4</v>
      </c>
      <c r="J251" s="373">
        <v>409.55095050373512</v>
      </c>
      <c r="K251" s="374">
        <v>20723441.915869199</v>
      </c>
      <c r="L251" s="371">
        <v>6578.4</v>
      </c>
      <c r="M251" s="372">
        <v>6578.4</v>
      </c>
      <c r="N251" s="373">
        <v>393.82692654049617</v>
      </c>
      <c r="O251" s="374">
        <v>2590751.0535539999</v>
      </c>
      <c r="P251" s="374">
        <f t="shared" si="56"/>
        <v>0.91128771994162983</v>
      </c>
      <c r="Q251" s="402">
        <f t="shared" si="60"/>
        <v>5994.8151368640174</v>
      </c>
      <c r="R251" s="374">
        <f t="shared" si="57"/>
        <v>8.871228005837016E-2</v>
      </c>
      <c r="S251" s="401">
        <f t="shared" si="61"/>
        <v>583.58486313598223</v>
      </c>
      <c r="T251" s="371">
        <v>12924</v>
      </c>
      <c r="U251" s="372">
        <v>12924</v>
      </c>
      <c r="V251" s="373">
        <v>131.16196692390903</v>
      </c>
      <c r="W251" s="374">
        <v>1695137.2605246003</v>
      </c>
      <c r="X251" s="371">
        <v>8452.7999999999993</v>
      </c>
      <c r="Y251" s="372">
        <v>8452.7999999999993</v>
      </c>
      <c r="Z251" s="373">
        <v>3.5006814310051107E-2</v>
      </c>
      <c r="AA251" s="374">
        <v>295.90559999999999</v>
      </c>
      <c r="AB251" s="371">
        <v>122.39999999999999</v>
      </c>
      <c r="AC251" s="372">
        <v>122.39999999999999</v>
      </c>
      <c r="AD251" s="373">
        <v>14833.252537392156</v>
      </c>
      <c r="AE251" s="374">
        <v>1815590.1105767998</v>
      </c>
      <c r="AF251" s="374">
        <f t="shared" si="62"/>
        <v>0.18496441716864856</v>
      </c>
      <c r="AG251" s="374">
        <f t="shared" si="63"/>
        <v>22.639644661442581</v>
      </c>
      <c r="AH251" s="374">
        <f t="shared" si="64"/>
        <v>0.81503558283135147</v>
      </c>
      <c r="AI251" s="374">
        <f t="shared" si="65"/>
        <v>99.760355338557417</v>
      </c>
      <c r="AJ251" s="375">
        <v>26825216.246124599</v>
      </c>
      <c r="AK251" s="376">
        <v>973.31015999999988</v>
      </c>
      <c r="AL251" s="377">
        <v>973.31015999999988</v>
      </c>
      <c r="AM251" s="373">
        <v>9196.8071490563725</v>
      </c>
      <c r="AN251" s="374">
        <v>8951345.8377372008</v>
      </c>
      <c r="AO251" s="378">
        <v>28.402919999999995</v>
      </c>
      <c r="AP251" s="379">
        <v>28.402919999999995</v>
      </c>
      <c r="AQ251" s="373">
        <v>10770.846674123648</v>
      </c>
      <c r="AR251" s="374">
        <v>305923.49641739996</v>
      </c>
      <c r="AS251" s="374">
        <f t="shared" si="58"/>
        <v>0.83686792647953834</v>
      </c>
      <c r="AT251" s="374">
        <f t="shared" si="72"/>
        <v>23.769492766364205</v>
      </c>
      <c r="AU251" s="374">
        <f t="shared" si="59"/>
        <v>0.16313207352046172</v>
      </c>
      <c r="AV251" s="374">
        <f t="shared" si="73"/>
        <v>4.6334272336357918</v>
      </c>
      <c r="AW251" s="380">
        <v>24.219119999999997</v>
      </c>
      <c r="AX251" s="381">
        <v>24.219119999999997</v>
      </c>
      <c r="AY251" s="373">
        <v>16031.217446116956</v>
      </c>
      <c r="AZ251" s="374">
        <v>388261.97907360003</v>
      </c>
      <c r="BA251" s="378">
        <v>58.554240000000092</v>
      </c>
      <c r="BB251" s="379">
        <v>58.554240000000092</v>
      </c>
      <c r="BC251" s="373">
        <v>5122.5105379217539</v>
      </c>
      <c r="BD251" s="374">
        <v>299944.71143999993</v>
      </c>
      <c r="BE251" s="374">
        <f t="shared" si="66"/>
        <v>1.7058813857511634E-2</v>
      </c>
      <c r="BF251" s="374">
        <f t="shared" si="67"/>
        <v>0.99886588072806359</v>
      </c>
      <c r="BG251" s="374">
        <f t="shared" si="68"/>
        <v>0</v>
      </c>
      <c r="BH251" s="374">
        <f t="shared" si="69"/>
        <v>0</v>
      </c>
      <c r="BI251" s="374">
        <f t="shared" si="70"/>
        <v>0.98294118614248838</v>
      </c>
      <c r="BJ251" s="374">
        <f t="shared" si="71"/>
        <v>57.555374119272031</v>
      </c>
      <c r="BK251" s="375">
        <v>9945476.0246682018</v>
      </c>
      <c r="BL251" s="382">
        <v>36770692.270792797</v>
      </c>
      <c r="BM251" s="383">
        <v>0.53</v>
      </c>
      <c r="BN251" s="382">
        <v>19488466.903520182</v>
      </c>
      <c r="BO251" s="395"/>
      <c r="BP251" s="395"/>
      <c r="BS251" s="408">
        <v>10796</v>
      </c>
      <c r="BT251" s="400" t="s">
        <v>1577</v>
      </c>
      <c r="BU251" s="400">
        <v>0.91128771994162983</v>
      </c>
      <c r="BV251" s="400">
        <v>8.871228005837016E-2</v>
      </c>
      <c r="BW251" s="400">
        <v>0.18496441716864856</v>
      </c>
      <c r="BX251" s="400">
        <v>0.81503558283135147</v>
      </c>
      <c r="BY251" s="407">
        <v>10796</v>
      </c>
      <c r="BZ251" s="406" t="s">
        <v>1577</v>
      </c>
      <c r="CA251" s="406">
        <v>0.83686792647953834</v>
      </c>
      <c r="CB251" s="406">
        <v>0.16313207352046172</v>
      </c>
      <c r="CC251" s="406">
        <v>1.7058813857511634E-2</v>
      </c>
      <c r="CD251" s="406">
        <v>0</v>
      </c>
      <c r="CE251" s="406">
        <v>0.98294118614248838</v>
      </c>
    </row>
    <row r="252" spans="1:83" x14ac:dyDescent="0.35">
      <c r="A252" s="365">
        <v>4</v>
      </c>
      <c r="B252" s="366" t="s">
        <v>1277</v>
      </c>
      <c r="C252" s="411">
        <v>10797</v>
      </c>
      <c r="D252" s="367" t="s">
        <v>1578</v>
      </c>
      <c r="E252" s="368" t="s">
        <v>2438</v>
      </c>
      <c r="F252" s="369">
        <v>5</v>
      </c>
      <c r="G252" s="370" t="s">
        <v>2469</v>
      </c>
      <c r="H252" s="371">
        <v>65683.199999999997</v>
      </c>
      <c r="I252" s="372">
        <v>65683.199999999997</v>
      </c>
      <c r="J252" s="373">
        <v>314.59937136233918</v>
      </c>
      <c r="K252" s="374">
        <v>20663893.429066796</v>
      </c>
      <c r="L252" s="371">
        <v>11242.8</v>
      </c>
      <c r="M252" s="372">
        <v>11242.8</v>
      </c>
      <c r="N252" s="373">
        <v>316.16040758432064</v>
      </c>
      <c r="O252" s="374">
        <v>3554528.2303889999</v>
      </c>
      <c r="P252" s="374">
        <f t="shared" si="56"/>
        <v>0.90558996057311536</v>
      </c>
      <c r="Q252" s="402">
        <f t="shared" si="60"/>
        <v>10181.36680873142</v>
      </c>
      <c r="R252" s="374">
        <f t="shared" si="57"/>
        <v>9.441003942688464E-2</v>
      </c>
      <c r="S252" s="401">
        <f t="shared" si="61"/>
        <v>1061.4331912685786</v>
      </c>
      <c r="T252" s="371">
        <v>8298</v>
      </c>
      <c r="U252" s="372">
        <v>8298</v>
      </c>
      <c r="V252" s="373">
        <v>246.00822846355749</v>
      </c>
      <c r="W252" s="374">
        <v>2041376.2797906001</v>
      </c>
      <c r="X252" s="371">
        <v>8974.7999999999993</v>
      </c>
      <c r="Y252" s="372">
        <v>8974.7999999999993</v>
      </c>
      <c r="Z252" s="373">
        <v>26.797912708918304</v>
      </c>
      <c r="AA252" s="374">
        <v>240505.90697999997</v>
      </c>
      <c r="AB252" s="371">
        <v>5365.2</v>
      </c>
      <c r="AC252" s="372">
        <v>5365.2</v>
      </c>
      <c r="AD252" s="373">
        <v>460.52004947439048</v>
      </c>
      <c r="AE252" s="374">
        <v>2470782.1694399999</v>
      </c>
      <c r="AF252" s="374">
        <f t="shared" si="62"/>
        <v>0</v>
      </c>
      <c r="AG252" s="374">
        <f t="shared" si="63"/>
        <v>0</v>
      </c>
      <c r="AH252" s="374">
        <f t="shared" si="64"/>
        <v>1</v>
      </c>
      <c r="AI252" s="374">
        <f t="shared" si="65"/>
        <v>5365.2</v>
      </c>
      <c r="AJ252" s="375">
        <v>28971086.015666395</v>
      </c>
      <c r="AK252" s="376">
        <v>866.56799999999998</v>
      </c>
      <c r="AL252" s="377">
        <v>866.56799999999998</v>
      </c>
      <c r="AM252" s="373">
        <v>12242.092715827263</v>
      </c>
      <c r="AN252" s="374">
        <v>10608605.800569</v>
      </c>
      <c r="AO252" s="378">
        <v>106.59600000000002</v>
      </c>
      <c r="AP252" s="379">
        <v>106.59600000000002</v>
      </c>
      <c r="AQ252" s="373">
        <v>2990.7782151300235</v>
      </c>
      <c r="AR252" s="374">
        <v>318804.99462000001</v>
      </c>
      <c r="AS252" s="374">
        <f t="shared" si="58"/>
        <v>0.9034141228975956</v>
      </c>
      <c r="AT252" s="374">
        <f t="shared" si="72"/>
        <v>96.300331844392119</v>
      </c>
      <c r="AU252" s="374">
        <f t="shared" si="59"/>
        <v>9.6585877102404349E-2</v>
      </c>
      <c r="AV252" s="374">
        <f t="shared" si="73"/>
        <v>10.295668155607895</v>
      </c>
      <c r="AW252" s="380">
        <v>30.011999999999997</v>
      </c>
      <c r="AX252" s="381">
        <v>30.011999999999997</v>
      </c>
      <c r="AY252" s="373">
        <v>14790.565890143944</v>
      </c>
      <c r="AZ252" s="374">
        <v>443894.46349499997</v>
      </c>
      <c r="BA252" s="378">
        <v>-3.2879999999999767</v>
      </c>
      <c r="BB252" s="379">
        <v>-3.2879999999999767</v>
      </c>
      <c r="BC252" s="373">
        <v>-181343.89380018378</v>
      </c>
      <c r="BD252" s="374">
        <v>596258.7228150001</v>
      </c>
      <c r="BE252" s="374">
        <f t="shared" si="66"/>
        <v>7.5431491852667162E-2</v>
      </c>
      <c r="BF252" s="374">
        <f t="shared" si="67"/>
        <v>-0.24801874521156789</v>
      </c>
      <c r="BG252" s="374">
        <f t="shared" si="68"/>
        <v>5.9955901478703274E-3</v>
      </c>
      <c r="BH252" s="374">
        <f t="shared" si="69"/>
        <v>-1.9713500406197498E-2</v>
      </c>
      <c r="BI252" s="374">
        <f t="shared" si="70"/>
        <v>0.9185729179994625</v>
      </c>
      <c r="BJ252" s="374">
        <f t="shared" si="71"/>
        <v>-3.0202677543822114</v>
      </c>
      <c r="BK252" s="375">
        <v>11967563.981499</v>
      </c>
      <c r="BL252" s="382">
        <v>40938649.997165397</v>
      </c>
      <c r="BM252" s="383">
        <v>0.52</v>
      </c>
      <c r="BN252" s="382">
        <v>21288097.998526007</v>
      </c>
      <c r="BO252" s="395"/>
      <c r="BP252" s="395"/>
      <c r="BS252" s="408">
        <v>10797</v>
      </c>
      <c r="BT252" s="400" t="s">
        <v>1578</v>
      </c>
      <c r="BU252" s="400">
        <v>0.90558996057311536</v>
      </c>
      <c r="BV252" s="400">
        <v>9.441003942688464E-2</v>
      </c>
      <c r="BW252" s="400">
        <v>0</v>
      </c>
      <c r="BX252" s="400">
        <v>1</v>
      </c>
      <c r="BY252" s="407">
        <v>10797</v>
      </c>
      <c r="BZ252" s="406" t="s">
        <v>1578</v>
      </c>
      <c r="CA252" s="406">
        <v>0.9034141228975956</v>
      </c>
      <c r="CB252" s="406">
        <v>9.6585877102404349E-2</v>
      </c>
      <c r="CC252" s="406">
        <v>7.5431491852667162E-2</v>
      </c>
      <c r="CD252" s="406">
        <v>5.9955901478703274E-3</v>
      </c>
      <c r="CE252" s="406">
        <v>0.9185729179994625</v>
      </c>
    </row>
    <row r="253" spans="1:83" x14ac:dyDescent="0.35">
      <c r="A253" s="365">
        <v>4</v>
      </c>
      <c r="B253" s="366" t="s">
        <v>1278</v>
      </c>
      <c r="C253" s="411">
        <v>10661</v>
      </c>
      <c r="D253" s="367" t="s">
        <v>1579</v>
      </c>
      <c r="E253" s="368" t="s">
        <v>2416</v>
      </c>
      <c r="F253" s="369">
        <v>18</v>
      </c>
      <c r="G253" s="370" t="s">
        <v>2422</v>
      </c>
      <c r="H253" s="371">
        <v>366843.6</v>
      </c>
      <c r="I253" s="372">
        <v>366843.6</v>
      </c>
      <c r="J253" s="373">
        <v>807.39711299496571</v>
      </c>
      <c r="K253" s="374">
        <v>296188463.56067997</v>
      </c>
      <c r="L253" s="371">
        <v>101546.4</v>
      </c>
      <c r="M253" s="372">
        <v>101546.4</v>
      </c>
      <c r="N253" s="373">
        <v>1920.8529456933775</v>
      </c>
      <c r="O253" s="374">
        <v>195055701.56455797</v>
      </c>
      <c r="P253" s="374">
        <f t="shared" si="56"/>
        <v>0.88383876284400298</v>
      </c>
      <c r="Q253" s="402">
        <f t="shared" si="60"/>
        <v>89750.644547262258</v>
      </c>
      <c r="R253" s="374">
        <f t="shared" si="57"/>
        <v>0.11616123715599702</v>
      </c>
      <c r="S253" s="401">
        <f t="shared" si="61"/>
        <v>11795.755452737736</v>
      </c>
      <c r="T253" s="371">
        <v>128242.79999999999</v>
      </c>
      <c r="U253" s="372">
        <v>128242.79999999999</v>
      </c>
      <c r="V253" s="373">
        <v>742.95356171410799</v>
      </c>
      <c r="W253" s="374">
        <v>95278445.024189994</v>
      </c>
      <c r="X253" s="371">
        <v>130783.2</v>
      </c>
      <c r="Y253" s="372">
        <v>130783.2</v>
      </c>
      <c r="Z253" s="373">
        <v>16.83693786208779</v>
      </c>
      <c r="AA253" s="374">
        <v>2201988.6118049999</v>
      </c>
      <c r="AB253" s="371">
        <v>0</v>
      </c>
      <c r="AC253" s="372">
        <v>0</v>
      </c>
      <c r="AD253" s="373">
        <v>0</v>
      </c>
      <c r="AE253" s="374">
        <v>0</v>
      </c>
      <c r="AF253" s="374">
        <f t="shared" si="62"/>
        <v>0.18493444425562816</v>
      </c>
      <c r="AG253" s="374">
        <f t="shared" si="63"/>
        <v>0</v>
      </c>
      <c r="AH253" s="374">
        <f t="shared" si="64"/>
        <v>0.81506555574437189</v>
      </c>
      <c r="AI253" s="374">
        <f t="shared" si="65"/>
        <v>0</v>
      </c>
      <c r="AJ253" s="375">
        <v>588724598.76123285</v>
      </c>
      <c r="AK253" s="376">
        <v>52316.613120000002</v>
      </c>
      <c r="AL253" s="377">
        <v>52316.613120000002</v>
      </c>
      <c r="AM253" s="373">
        <v>17464.040365166198</v>
      </c>
      <c r="AN253" s="374">
        <v>913659443.29646349</v>
      </c>
      <c r="AO253" s="378">
        <v>9338.1098399999992</v>
      </c>
      <c r="AP253" s="379">
        <v>9338.1098399999992</v>
      </c>
      <c r="AQ253" s="373">
        <v>17868.769872309513</v>
      </c>
      <c r="AR253" s="374">
        <v>166860535.77330899</v>
      </c>
      <c r="AS253" s="374">
        <f t="shared" si="58"/>
        <v>0.87432605642906847</v>
      </c>
      <c r="AT253" s="374">
        <f t="shared" si="72"/>
        <v>8164.5527509086787</v>
      </c>
      <c r="AU253" s="374">
        <f t="shared" si="59"/>
        <v>0.12567394357093156</v>
      </c>
      <c r="AV253" s="374">
        <f t="shared" si="73"/>
        <v>1173.5570890913207</v>
      </c>
      <c r="AW253" s="380">
        <v>9329.6678400000019</v>
      </c>
      <c r="AX253" s="381">
        <v>9329.6678400000019</v>
      </c>
      <c r="AY253" s="373">
        <v>17776.596560053415</v>
      </c>
      <c r="AZ253" s="374">
        <v>165849741.23098502</v>
      </c>
      <c r="BA253" s="378">
        <v>5589.3615599999948</v>
      </c>
      <c r="BB253" s="379">
        <v>5589.3615599999948</v>
      </c>
      <c r="BC253" s="373">
        <v>25034.086655490031</v>
      </c>
      <c r="BD253" s="374">
        <v>139924561.6419048</v>
      </c>
      <c r="BE253" s="374">
        <f t="shared" si="66"/>
        <v>0.13169669902303616</v>
      </c>
      <c r="BF253" s="374">
        <f t="shared" si="67"/>
        <v>736.10046709824712</v>
      </c>
      <c r="BG253" s="374">
        <f t="shared" si="68"/>
        <v>2.1429597711934669E-2</v>
      </c>
      <c r="BH253" s="374">
        <f t="shared" si="69"/>
        <v>119.77776969735149</v>
      </c>
      <c r="BI253" s="374">
        <f t="shared" si="70"/>
        <v>0.8468737032650292</v>
      </c>
      <c r="BJ253" s="374">
        <f t="shared" si="71"/>
        <v>4733.4833232043966</v>
      </c>
      <c r="BK253" s="375">
        <v>1386294281.9426622</v>
      </c>
      <c r="BL253" s="382">
        <v>1975018880.7038951</v>
      </c>
      <c r="BM253" s="383">
        <v>0.32</v>
      </c>
      <c r="BN253" s="382">
        <v>632006041.82524645</v>
      </c>
      <c r="BO253" s="395"/>
      <c r="BP253" s="395"/>
      <c r="BS253" s="408">
        <v>10661</v>
      </c>
      <c r="BT253" s="400" t="s">
        <v>1579</v>
      </c>
      <c r="BU253" s="400">
        <v>0.88383876284400298</v>
      </c>
      <c r="BV253" s="400">
        <v>0.11616123715599702</v>
      </c>
      <c r="BW253" s="400">
        <v>0.18493444425562816</v>
      </c>
      <c r="BX253" s="400">
        <v>0.81506555574437189</v>
      </c>
      <c r="BY253" s="407">
        <v>10661</v>
      </c>
      <c r="BZ253" s="406" t="s">
        <v>1579</v>
      </c>
      <c r="CA253" s="406">
        <v>0.87432605642906847</v>
      </c>
      <c r="CB253" s="406">
        <v>0.12567394357093156</v>
      </c>
      <c r="CC253" s="406">
        <v>0.13169669902303616</v>
      </c>
      <c r="CD253" s="406">
        <v>2.1429597711934669E-2</v>
      </c>
      <c r="CE253" s="406">
        <v>0.8468737032650292</v>
      </c>
    </row>
    <row r="254" spans="1:83" x14ac:dyDescent="0.35">
      <c r="A254" s="365">
        <v>4</v>
      </c>
      <c r="B254" s="366" t="s">
        <v>1278</v>
      </c>
      <c r="C254" s="411">
        <v>10695</v>
      </c>
      <c r="D254" s="367" t="s">
        <v>1580</v>
      </c>
      <c r="E254" s="368" t="s">
        <v>2427</v>
      </c>
      <c r="F254" s="369">
        <v>15</v>
      </c>
      <c r="G254" s="370" t="s">
        <v>6306</v>
      </c>
      <c r="H254" s="371">
        <v>147646.79999999999</v>
      </c>
      <c r="I254" s="372">
        <v>147646.79999999999</v>
      </c>
      <c r="J254" s="373">
        <v>576.59345541393373</v>
      </c>
      <c r="K254" s="374">
        <v>85132178.59280999</v>
      </c>
      <c r="L254" s="371">
        <v>46314</v>
      </c>
      <c r="M254" s="372">
        <v>46314</v>
      </c>
      <c r="N254" s="373">
        <v>954.11299095996901</v>
      </c>
      <c r="O254" s="374">
        <v>44188789.063320003</v>
      </c>
      <c r="P254" s="374">
        <f t="shared" si="56"/>
        <v>0.88054785888619191</v>
      </c>
      <c r="Q254" s="402">
        <f t="shared" si="60"/>
        <v>40781.693536455095</v>
      </c>
      <c r="R254" s="374">
        <f t="shared" si="57"/>
        <v>0.11945214111380809</v>
      </c>
      <c r="S254" s="401">
        <f t="shared" si="61"/>
        <v>5532.3064635449073</v>
      </c>
      <c r="T254" s="371">
        <v>79567.199999999997</v>
      </c>
      <c r="U254" s="372">
        <v>79567.199999999997</v>
      </c>
      <c r="V254" s="373">
        <v>488.62769984797757</v>
      </c>
      <c r="W254" s="374">
        <v>38878737.919344001</v>
      </c>
      <c r="X254" s="371">
        <v>37370.400000000001</v>
      </c>
      <c r="Y254" s="372">
        <v>37370.400000000001</v>
      </c>
      <c r="Z254" s="373">
        <v>27.187506809003921</v>
      </c>
      <c r="AA254" s="374">
        <v>1016008.0044552002</v>
      </c>
      <c r="AB254" s="371">
        <v>783.6</v>
      </c>
      <c r="AC254" s="372">
        <v>783.6</v>
      </c>
      <c r="AD254" s="373">
        <v>30854.137835222053</v>
      </c>
      <c r="AE254" s="374">
        <v>24177302.407680001</v>
      </c>
      <c r="AF254" s="374">
        <f t="shared" si="62"/>
        <v>2.35263856160941E-2</v>
      </c>
      <c r="AG254" s="374">
        <f t="shared" si="63"/>
        <v>18.435275768771337</v>
      </c>
      <c r="AH254" s="374">
        <f t="shared" si="64"/>
        <v>0.9764736143839059</v>
      </c>
      <c r="AI254" s="374">
        <f t="shared" si="65"/>
        <v>765.16472423122866</v>
      </c>
      <c r="AJ254" s="375">
        <v>193393015.98760921</v>
      </c>
      <c r="AK254" s="376">
        <v>11955.071999999998</v>
      </c>
      <c r="AL254" s="377">
        <v>11955.071999999998</v>
      </c>
      <c r="AM254" s="373">
        <v>16211.353389869169</v>
      </c>
      <c r="AN254" s="374">
        <v>193807896.99332997</v>
      </c>
      <c r="AO254" s="378">
        <v>1850.6759999999999</v>
      </c>
      <c r="AP254" s="379">
        <v>1850.6759999999999</v>
      </c>
      <c r="AQ254" s="373">
        <v>23277.196433216835</v>
      </c>
      <c r="AR254" s="374">
        <v>43078548.786239997</v>
      </c>
      <c r="AS254" s="374">
        <f t="shared" si="58"/>
        <v>0.88588919033525648</v>
      </c>
      <c r="AT254" s="374">
        <f t="shared" si="72"/>
        <v>1639.493863212891</v>
      </c>
      <c r="AU254" s="374">
        <f t="shared" si="59"/>
        <v>0.1141108096647435</v>
      </c>
      <c r="AV254" s="374">
        <f t="shared" si="73"/>
        <v>211.18213678710885</v>
      </c>
      <c r="AW254" s="380">
        <v>2513.3759999999997</v>
      </c>
      <c r="AX254" s="381">
        <v>2513.3759999999997</v>
      </c>
      <c r="AY254" s="373">
        <v>16718.096104617853</v>
      </c>
      <c r="AZ254" s="374">
        <v>42018861.515039995</v>
      </c>
      <c r="BA254" s="378">
        <v>1587.7680000000003</v>
      </c>
      <c r="BB254" s="379">
        <v>1587.7680000000003</v>
      </c>
      <c r="BC254" s="373">
        <v>26420.706613585855</v>
      </c>
      <c r="BD254" s="374">
        <v>41949952.49843999</v>
      </c>
      <c r="BE254" s="374">
        <f t="shared" si="66"/>
        <v>9.5272123806199913E-2</v>
      </c>
      <c r="BF254" s="374">
        <f t="shared" si="67"/>
        <v>151.27002947152243</v>
      </c>
      <c r="BG254" s="374">
        <f t="shared" si="68"/>
        <v>4.9608764215011321E-3</v>
      </c>
      <c r="BH254" s="374">
        <f t="shared" si="69"/>
        <v>7.8767208340140105</v>
      </c>
      <c r="BI254" s="374">
        <f t="shared" si="70"/>
        <v>0.8997669997722989</v>
      </c>
      <c r="BJ254" s="374">
        <f t="shared" si="71"/>
        <v>1428.6212496944638</v>
      </c>
      <c r="BK254" s="375">
        <v>320855259.79304993</v>
      </c>
      <c r="BL254" s="382">
        <v>514248275.78065914</v>
      </c>
      <c r="BM254" s="383">
        <v>0.18</v>
      </c>
      <c r="BN254" s="382">
        <v>92564689.640518636</v>
      </c>
      <c r="BO254" s="395"/>
      <c r="BP254" s="395"/>
      <c r="BS254" s="408">
        <v>10695</v>
      </c>
      <c r="BT254" s="400" t="s">
        <v>1580</v>
      </c>
      <c r="BU254" s="400">
        <v>0.88054785888619191</v>
      </c>
      <c r="BV254" s="400">
        <v>0.11945214111380809</v>
      </c>
      <c r="BW254" s="400">
        <v>2.35263856160941E-2</v>
      </c>
      <c r="BX254" s="400">
        <v>0.9764736143839059</v>
      </c>
      <c r="BY254" s="407">
        <v>10695</v>
      </c>
      <c r="BZ254" s="406" t="s">
        <v>1580</v>
      </c>
      <c r="CA254" s="406">
        <v>0.88588919033525648</v>
      </c>
      <c r="CB254" s="406">
        <v>0.1141108096647435</v>
      </c>
      <c r="CC254" s="406">
        <v>9.5272123806199913E-2</v>
      </c>
      <c r="CD254" s="406">
        <v>4.9608764215011321E-3</v>
      </c>
      <c r="CE254" s="406">
        <v>0.8997669997722989</v>
      </c>
    </row>
    <row r="255" spans="1:83" x14ac:dyDescent="0.35">
      <c r="A255" s="365">
        <v>4</v>
      </c>
      <c r="B255" s="366" t="s">
        <v>1278</v>
      </c>
      <c r="C255" s="411">
        <v>10807</v>
      </c>
      <c r="D255" s="367" t="s">
        <v>1581</v>
      </c>
      <c r="E255" s="368" t="s">
        <v>2438</v>
      </c>
      <c r="F255" s="369">
        <v>10</v>
      </c>
      <c r="G255" s="370" t="s">
        <v>6308</v>
      </c>
      <c r="H255" s="371">
        <v>98486.399999999994</v>
      </c>
      <c r="I255" s="372">
        <v>98486.399999999994</v>
      </c>
      <c r="J255" s="373">
        <v>586.35343259589752</v>
      </c>
      <c r="K255" s="374">
        <v>57747838.704012595</v>
      </c>
      <c r="L255" s="371">
        <v>25867.200000000001</v>
      </c>
      <c r="M255" s="372">
        <v>25867.200000000001</v>
      </c>
      <c r="N255" s="373">
        <v>216.9921340186491</v>
      </c>
      <c r="O255" s="374">
        <v>5612978.9290872002</v>
      </c>
      <c r="P255" s="374">
        <f t="shared" si="56"/>
        <v>0.71269888684056604</v>
      </c>
      <c r="Q255" s="402">
        <f t="shared" si="60"/>
        <v>18435.52464568229</v>
      </c>
      <c r="R255" s="374">
        <f t="shared" si="57"/>
        <v>0.28730111315943391</v>
      </c>
      <c r="S255" s="401">
        <f t="shared" si="61"/>
        <v>7431.6753543177092</v>
      </c>
      <c r="T255" s="371">
        <v>47907.6</v>
      </c>
      <c r="U255" s="372">
        <v>47907.6</v>
      </c>
      <c r="V255" s="373">
        <v>189.60230848742577</v>
      </c>
      <c r="W255" s="374">
        <v>9083391.5540921986</v>
      </c>
      <c r="X255" s="371">
        <v>40015.199999999997</v>
      </c>
      <c r="Y255" s="372">
        <v>40015.199999999997</v>
      </c>
      <c r="Z255" s="373">
        <v>4.0996321087986569</v>
      </c>
      <c r="AA255" s="374">
        <v>164047.59875999999</v>
      </c>
      <c r="AB255" s="371">
        <v>1443.6</v>
      </c>
      <c r="AC255" s="372">
        <v>1443.6</v>
      </c>
      <c r="AD255" s="373">
        <v>11248.206891859934</v>
      </c>
      <c r="AE255" s="374">
        <v>16237911.469089</v>
      </c>
      <c r="AF255" s="374">
        <f t="shared" si="62"/>
        <v>3.3135727893593855E-3</v>
      </c>
      <c r="AG255" s="374">
        <f t="shared" si="63"/>
        <v>4.7834736787192087</v>
      </c>
      <c r="AH255" s="374">
        <f t="shared" si="64"/>
        <v>0.9966864272106406</v>
      </c>
      <c r="AI255" s="374">
        <f t="shared" si="65"/>
        <v>1438.8165263212807</v>
      </c>
      <c r="AJ255" s="375">
        <v>88846168.255040988</v>
      </c>
      <c r="AK255" s="376">
        <v>2629.8959999999997</v>
      </c>
      <c r="AL255" s="377">
        <v>2629.8959999999997</v>
      </c>
      <c r="AM255" s="373">
        <v>2967.0760152191565</v>
      </c>
      <c r="AN255" s="374">
        <v>7803101.3441207977</v>
      </c>
      <c r="AO255" s="378">
        <v>186.38400000000001</v>
      </c>
      <c r="AP255" s="379">
        <v>186.38400000000001</v>
      </c>
      <c r="AQ255" s="373">
        <v>15620.912743461882</v>
      </c>
      <c r="AR255" s="374">
        <v>2911488.2007773998</v>
      </c>
      <c r="AS255" s="374">
        <f t="shared" si="58"/>
        <v>0.84143874225534065</v>
      </c>
      <c r="AT255" s="374">
        <f t="shared" si="72"/>
        <v>156.83071853651941</v>
      </c>
      <c r="AU255" s="374">
        <f t="shared" si="59"/>
        <v>0.1585612577446594</v>
      </c>
      <c r="AV255" s="374">
        <f t="shared" si="73"/>
        <v>29.553281463480602</v>
      </c>
      <c r="AW255" s="380">
        <v>353.28</v>
      </c>
      <c r="AX255" s="381">
        <v>353.28</v>
      </c>
      <c r="AY255" s="373">
        <v>4488.6999328379752</v>
      </c>
      <c r="AZ255" s="374">
        <v>1585767.9122729998</v>
      </c>
      <c r="BA255" s="378">
        <v>258.57600000000031</v>
      </c>
      <c r="BB255" s="379">
        <v>258.57600000000031</v>
      </c>
      <c r="BC255" s="373">
        <v>5827.7366435399963</v>
      </c>
      <c r="BD255" s="374">
        <v>1506912.8303399999</v>
      </c>
      <c r="BE255" s="374">
        <f t="shared" si="66"/>
        <v>0.32140235797143413</v>
      </c>
      <c r="BF255" s="374">
        <f t="shared" si="67"/>
        <v>83.10693611482165</v>
      </c>
      <c r="BG255" s="374">
        <f t="shared" si="68"/>
        <v>8.7574381046691459E-3</v>
      </c>
      <c r="BH255" s="374">
        <f t="shared" si="69"/>
        <v>2.2644633153529319</v>
      </c>
      <c r="BI255" s="374">
        <f t="shared" si="70"/>
        <v>0.66984020392389676</v>
      </c>
      <c r="BJ255" s="374">
        <f t="shared" si="71"/>
        <v>173.20460056982574</v>
      </c>
      <c r="BK255" s="375">
        <v>13807270.287511196</v>
      </c>
      <c r="BL255" s="382">
        <v>102653438.54255219</v>
      </c>
      <c r="BM255" s="383">
        <v>0.4</v>
      </c>
      <c r="BN255" s="382">
        <v>41061375.41702088</v>
      </c>
      <c r="BO255" s="395"/>
      <c r="BP255" s="395"/>
      <c r="BS255" s="408">
        <v>10807</v>
      </c>
      <c r="BT255" s="400" t="s">
        <v>1581</v>
      </c>
      <c r="BU255" s="400">
        <v>0.71269888684056604</v>
      </c>
      <c r="BV255" s="400">
        <v>0.28730111315943391</v>
      </c>
      <c r="BW255" s="400">
        <v>3.3135727893593855E-3</v>
      </c>
      <c r="BX255" s="400">
        <v>0.9966864272106406</v>
      </c>
      <c r="BY255" s="407">
        <v>10807</v>
      </c>
      <c r="BZ255" s="406" t="s">
        <v>1581</v>
      </c>
      <c r="CA255" s="406">
        <v>0.84143874225534065</v>
      </c>
      <c r="CB255" s="406">
        <v>0.1585612577446594</v>
      </c>
      <c r="CC255" s="406">
        <v>0.32140235797143413</v>
      </c>
      <c r="CD255" s="406">
        <v>8.7574381046691459E-3</v>
      </c>
      <c r="CE255" s="406">
        <v>0.66984020392389676</v>
      </c>
    </row>
    <row r="256" spans="1:83" x14ac:dyDescent="0.35">
      <c r="A256" s="365">
        <v>4</v>
      </c>
      <c r="B256" s="366" t="s">
        <v>1278</v>
      </c>
      <c r="C256" s="411">
        <v>10808</v>
      </c>
      <c r="D256" s="367" t="s">
        <v>1582</v>
      </c>
      <c r="E256" s="368" t="s">
        <v>2438</v>
      </c>
      <c r="F256" s="369">
        <v>6</v>
      </c>
      <c r="G256" s="370" t="s">
        <v>6307</v>
      </c>
      <c r="H256" s="371">
        <v>53232</v>
      </c>
      <c r="I256" s="372">
        <v>53232</v>
      </c>
      <c r="J256" s="373">
        <v>544.64596414788105</v>
      </c>
      <c r="K256" s="374">
        <v>28992593.963520005</v>
      </c>
      <c r="L256" s="371">
        <v>10508.4</v>
      </c>
      <c r="M256" s="372">
        <v>10508.4</v>
      </c>
      <c r="N256" s="373">
        <v>456.24354652489438</v>
      </c>
      <c r="O256" s="374">
        <v>4794389.6843021996</v>
      </c>
      <c r="P256" s="374">
        <f t="shared" si="56"/>
        <v>0.79609560513625954</v>
      </c>
      <c r="Q256" s="402">
        <f t="shared" si="60"/>
        <v>8365.6910570138698</v>
      </c>
      <c r="R256" s="374">
        <f t="shared" si="57"/>
        <v>0.20390439486374051</v>
      </c>
      <c r="S256" s="401">
        <f t="shared" si="61"/>
        <v>2142.7089429861308</v>
      </c>
      <c r="T256" s="371">
        <v>16539.599999999999</v>
      </c>
      <c r="U256" s="372">
        <v>16539.599999999999</v>
      </c>
      <c r="V256" s="373">
        <v>333.74905167597763</v>
      </c>
      <c r="W256" s="374">
        <v>5520075.8150999993</v>
      </c>
      <c r="X256" s="371">
        <v>15183.599999999999</v>
      </c>
      <c r="Y256" s="372">
        <v>15183.599999999999</v>
      </c>
      <c r="Z256" s="373">
        <v>275.5142944519086</v>
      </c>
      <c r="AA256" s="374">
        <v>4183298.841239999</v>
      </c>
      <c r="AB256" s="371">
        <v>70.8</v>
      </c>
      <c r="AC256" s="372">
        <v>70.8</v>
      </c>
      <c r="AD256" s="373">
        <v>169748.52872728815</v>
      </c>
      <c r="AE256" s="374">
        <v>12018195.833892001</v>
      </c>
      <c r="AF256" s="374">
        <f t="shared" si="62"/>
        <v>3.6060188732975047E-4</v>
      </c>
      <c r="AG256" s="374">
        <f t="shared" si="63"/>
        <v>2.5530613622946334E-2</v>
      </c>
      <c r="AH256" s="374">
        <f t="shared" si="64"/>
        <v>0.99963939811267022</v>
      </c>
      <c r="AI256" s="374">
        <f t="shared" si="65"/>
        <v>70.774469386377049</v>
      </c>
      <c r="AJ256" s="375">
        <v>55508554.1380542</v>
      </c>
      <c r="AK256" s="376">
        <v>719.77908000000002</v>
      </c>
      <c r="AL256" s="377">
        <v>719.77908000000002</v>
      </c>
      <c r="AM256" s="373">
        <v>18812.700064969933</v>
      </c>
      <c r="AN256" s="374">
        <v>13540987.945079999</v>
      </c>
      <c r="AO256" s="378">
        <v>56.038320000000006</v>
      </c>
      <c r="AP256" s="379">
        <v>56.038320000000006</v>
      </c>
      <c r="AQ256" s="373">
        <v>26328.032770629099</v>
      </c>
      <c r="AR256" s="374">
        <v>1475378.7253710001</v>
      </c>
      <c r="AS256" s="374">
        <f t="shared" si="58"/>
        <v>0.78881725512461132</v>
      </c>
      <c r="AT256" s="374">
        <f t="shared" si="72"/>
        <v>44.203993764194614</v>
      </c>
      <c r="AU256" s="374">
        <f t="shared" si="59"/>
        <v>0.21118274487538863</v>
      </c>
      <c r="AV256" s="374">
        <f t="shared" si="73"/>
        <v>11.834326235805388</v>
      </c>
      <c r="AW256" s="380">
        <v>103.28316</v>
      </c>
      <c r="AX256" s="381">
        <v>103.28316</v>
      </c>
      <c r="AY256" s="373">
        <v>19796.473599181125</v>
      </c>
      <c r="AZ256" s="374">
        <v>2044642.3501799998</v>
      </c>
      <c r="BA256" s="378">
        <v>55.435319999999926</v>
      </c>
      <c r="BB256" s="379">
        <v>55.435319999999926</v>
      </c>
      <c r="BC256" s="373">
        <v>34804.871252118734</v>
      </c>
      <c r="BD256" s="374">
        <v>1929419.1754200002</v>
      </c>
      <c r="BE256" s="374">
        <f t="shared" si="66"/>
        <v>1.5792498594815758E-2</v>
      </c>
      <c r="BF256" s="374">
        <f t="shared" si="67"/>
        <v>0.87546221320316076</v>
      </c>
      <c r="BG256" s="374">
        <f t="shared" si="68"/>
        <v>9.4761321227649978E-3</v>
      </c>
      <c r="BH256" s="374">
        <f t="shared" si="69"/>
        <v>0.52531241658775629</v>
      </c>
      <c r="BI256" s="374">
        <f t="shared" si="70"/>
        <v>0.97473136928241921</v>
      </c>
      <c r="BJ256" s="374">
        <f t="shared" si="71"/>
        <v>54.03454537020901</v>
      </c>
      <c r="BK256" s="375">
        <v>18990428.196050998</v>
      </c>
      <c r="BL256" s="382">
        <v>74498982.334105194</v>
      </c>
      <c r="BM256" s="383">
        <v>0.37</v>
      </c>
      <c r="BN256" s="382">
        <v>27564623.463618923</v>
      </c>
      <c r="BO256" s="395"/>
      <c r="BP256" s="395"/>
      <c r="BS256" s="408">
        <v>10808</v>
      </c>
      <c r="BT256" s="400" t="s">
        <v>1582</v>
      </c>
      <c r="BU256" s="400">
        <v>0.79609560513625954</v>
      </c>
      <c r="BV256" s="400">
        <v>0.20390439486374051</v>
      </c>
      <c r="BW256" s="400">
        <v>3.6060188732975047E-4</v>
      </c>
      <c r="BX256" s="400">
        <v>0.99963939811267022</v>
      </c>
      <c r="BY256" s="407">
        <v>10808</v>
      </c>
      <c r="BZ256" s="406" t="s">
        <v>1582</v>
      </c>
      <c r="CA256" s="406">
        <v>0.78881725512461132</v>
      </c>
      <c r="CB256" s="406">
        <v>0.21118274487538863</v>
      </c>
      <c r="CC256" s="406">
        <v>1.5792498594815758E-2</v>
      </c>
      <c r="CD256" s="406">
        <v>9.4761321227649978E-3</v>
      </c>
      <c r="CE256" s="406">
        <v>0.97473136928241921</v>
      </c>
    </row>
    <row r="257" spans="1:83" x14ac:dyDescent="0.35">
      <c r="A257" s="365">
        <v>4</v>
      </c>
      <c r="B257" s="366" t="s">
        <v>1278</v>
      </c>
      <c r="C257" s="411">
        <v>10809</v>
      </c>
      <c r="D257" s="367" t="s">
        <v>1583</v>
      </c>
      <c r="E257" s="368" t="s">
        <v>2438</v>
      </c>
      <c r="F257" s="369">
        <v>5</v>
      </c>
      <c r="G257" s="370" t="s">
        <v>2469</v>
      </c>
      <c r="H257" s="371">
        <v>66243.599999999991</v>
      </c>
      <c r="I257" s="372">
        <v>66243.599999999991</v>
      </c>
      <c r="J257" s="373">
        <v>425.69577420928209</v>
      </c>
      <c r="K257" s="374">
        <v>28199620.588409994</v>
      </c>
      <c r="L257" s="371">
        <v>7026</v>
      </c>
      <c r="M257" s="372">
        <v>7026</v>
      </c>
      <c r="N257" s="373">
        <v>493.35858777976091</v>
      </c>
      <c r="O257" s="374">
        <v>3466337.4377406002</v>
      </c>
      <c r="P257" s="374">
        <f t="shared" si="56"/>
        <v>0.91652671972437871</v>
      </c>
      <c r="Q257" s="402">
        <f t="shared" si="60"/>
        <v>6439.5167327834852</v>
      </c>
      <c r="R257" s="374">
        <f t="shared" si="57"/>
        <v>8.3473280275621259E-2</v>
      </c>
      <c r="S257" s="401">
        <f t="shared" si="61"/>
        <v>586.48326721651495</v>
      </c>
      <c r="T257" s="371">
        <v>27025.200000000001</v>
      </c>
      <c r="U257" s="372">
        <v>27025.200000000001</v>
      </c>
      <c r="V257" s="373">
        <v>240.60359760667822</v>
      </c>
      <c r="W257" s="374">
        <v>6502360.3460400002</v>
      </c>
      <c r="X257" s="371">
        <v>248.39999999999998</v>
      </c>
      <c r="Y257" s="372">
        <v>248.39999999999998</v>
      </c>
      <c r="Z257" s="373">
        <v>2113.8071333333337</v>
      </c>
      <c r="AA257" s="374">
        <v>525069.69192000001</v>
      </c>
      <c r="AB257" s="371">
        <v>17070</v>
      </c>
      <c r="AC257" s="372">
        <v>17070</v>
      </c>
      <c r="AD257" s="373">
        <v>218.84798037557118</v>
      </c>
      <c r="AE257" s="374">
        <v>3735735.0250110002</v>
      </c>
      <c r="AF257" s="374">
        <f t="shared" si="62"/>
        <v>0</v>
      </c>
      <c r="AG257" s="374">
        <f t="shared" si="63"/>
        <v>0</v>
      </c>
      <c r="AH257" s="374">
        <f t="shared" si="64"/>
        <v>1</v>
      </c>
      <c r="AI257" s="374">
        <f t="shared" si="65"/>
        <v>17070</v>
      </c>
      <c r="AJ257" s="375">
        <v>42429123.089121595</v>
      </c>
      <c r="AK257" s="376">
        <v>1176.3869999999999</v>
      </c>
      <c r="AL257" s="377">
        <v>1176.3869999999999</v>
      </c>
      <c r="AM257" s="373">
        <v>10600.939910329</v>
      </c>
      <c r="AN257" s="374">
        <v>12470807.898292201</v>
      </c>
      <c r="AO257" s="378">
        <v>120.38315999999999</v>
      </c>
      <c r="AP257" s="379">
        <v>120.38315999999999</v>
      </c>
      <c r="AQ257" s="373">
        <v>13646.363505457075</v>
      </c>
      <c r="AR257" s="374">
        <v>1642792.3612955997</v>
      </c>
      <c r="AS257" s="374">
        <f t="shared" si="58"/>
        <v>0.94918779061903624</v>
      </c>
      <c r="AT257" s="374">
        <f t="shared" si="72"/>
        <v>114.26622566813793</v>
      </c>
      <c r="AU257" s="374">
        <f t="shared" si="59"/>
        <v>5.0812209380963827E-2</v>
      </c>
      <c r="AV257" s="374">
        <f t="shared" si="73"/>
        <v>6.116934331862069</v>
      </c>
      <c r="AW257" s="380">
        <v>135.00155999999998</v>
      </c>
      <c r="AX257" s="381">
        <v>135.00155999999998</v>
      </c>
      <c r="AY257" s="373">
        <v>9719.4094277132808</v>
      </c>
      <c r="AZ257" s="374">
        <v>1312135.43502</v>
      </c>
      <c r="BA257" s="378">
        <v>87.377519999999947</v>
      </c>
      <c r="BB257" s="379">
        <v>87.377519999999947</v>
      </c>
      <c r="BC257" s="373">
        <v>13375.1400227427</v>
      </c>
      <c r="BD257" s="374">
        <v>1168686.5648400001</v>
      </c>
      <c r="BE257" s="374">
        <f t="shared" si="66"/>
        <v>0</v>
      </c>
      <c r="BF257" s="374">
        <f t="shared" si="67"/>
        <v>0</v>
      </c>
      <c r="BG257" s="374">
        <f t="shared" si="68"/>
        <v>2.3209801228141948E-2</v>
      </c>
      <c r="BH257" s="374">
        <f t="shared" si="69"/>
        <v>2.0280148710079966</v>
      </c>
      <c r="BI257" s="374">
        <f t="shared" si="70"/>
        <v>0.97679019877185802</v>
      </c>
      <c r="BJ257" s="374">
        <f t="shared" si="71"/>
        <v>85.34950512899195</v>
      </c>
      <c r="BK257" s="375">
        <v>16594422.2594478</v>
      </c>
      <c r="BL257" s="382">
        <v>59023545.348569393</v>
      </c>
      <c r="BM257" s="383">
        <v>0.47</v>
      </c>
      <c r="BN257" s="382">
        <v>27741066.313827612</v>
      </c>
      <c r="BO257" s="395"/>
      <c r="BP257" s="395"/>
      <c r="BS257" s="408">
        <v>10809</v>
      </c>
      <c r="BT257" s="400" t="s">
        <v>1583</v>
      </c>
      <c r="BU257" s="400">
        <v>0.91652671972437871</v>
      </c>
      <c r="BV257" s="400">
        <v>8.3473280275621259E-2</v>
      </c>
      <c r="BW257" s="400">
        <v>0</v>
      </c>
      <c r="BX257" s="400">
        <v>1</v>
      </c>
      <c r="BY257" s="407">
        <v>10809</v>
      </c>
      <c r="BZ257" s="406" t="s">
        <v>1583</v>
      </c>
      <c r="CA257" s="406">
        <v>0.94918779061903624</v>
      </c>
      <c r="CB257" s="406">
        <v>5.0812209380963827E-2</v>
      </c>
      <c r="CC257" s="406">
        <v>0</v>
      </c>
      <c r="CD257" s="406">
        <v>2.3209801228141948E-2</v>
      </c>
      <c r="CE257" s="406">
        <v>0.97679019877185802</v>
      </c>
    </row>
    <row r="258" spans="1:83" x14ac:dyDescent="0.35">
      <c r="A258" s="365">
        <v>4</v>
      </c>
      <c r="B258" s="366" t="s">
        <v>1278</v>
      </c>
      <c r="C258" s="411">
        <v>10810</v>
      </c>
      <c r="D258" s="367" t="s">
        <v>1584</v>
      </c>
      <c r="E258" s="368" t="s">
        <v>2438</v>
      </c>
      <c r="F258" s="369">
        <v>5</v>
      </c>
      <c r="G258" s="370" t="s">
        <v>2469</v>
      </c>
      <c r="H258" s="371">
        <v>29864.399999999998</v>
      </c>
      <c r="I258" s="372">
        <v>29864.399999999998</v>
      </c>
      <c r="J258" s="373">
        <v>391.33203612229278</v>
      </c>
      <c r="K258" s="374">
        <v>11686896.4595706</v>
      </c>
      <c r="L258" s="371">
        <v>8892</v>
      </c>
      <c r="M258" s="372">
        <v>8892</v>
      </c>
      <c r="N258" s="373">
        <v>272.15951115047233</v>
      </c>
      <c r="O258" s="374">
        <v>2420042.3731499999</v>
      </c>
      <c r="P258" s="374">
        <f t="shared" si="56"/>
        <v>0.87958501087082508</v>
      </c>
      <c r="Q258" s="402">
        <f t="shared" si="60"/>
        <v>7821.2699166633765</v>
      </c>
      <c r="R258" s="374">
        <f t="shared" si="57"/>
        <v>0.12041498912917495</v>
      </c>
      <c r="S258" s="401">
        <f t="shared" si="61"/>
        <v>1070.7300833366237</v>
      </c>
      <c r="T258" s="371">
        <v>7453.2</v>
      </c>
      <c r="U258" s="372">
        <v>7453.2</v>
      </c>
      <c r="V258" s="373">
        <v>153.83214317340205</v>
      </c>
      <c r="W258" s="374">
        <v>1146541.7295000001</v>
      </c>
      <c r="X258" s="371">
        <v>1930.8</v>
      </c>
      <c r="Y258" s="372">
        <v>1930.8</v>
      </c>
      <c r="Z258" s="373">
        <v>74.839738968303294</v>
      </c>
      <c r="AA258" s="374">
        <v>144500.568</v>
      </c>
      <c r="AB258" s="371">
        <v>177.6</v>
      </c>
      <c r="AC258" s="372">
        <v>177.6</v>
      </c>
      <c r="AD258" s="373">
        <v>7977.1287422297301</v>
      </c>
      <c r="AE258" s="374">
        <v>1416738.0646200001</v>
      </c>
      <c r="AF258" s="374">
        <f t="shared" si="62"/>
        <v>0</v>
      </c>
      <c r="AG258" s="374">
        <f t="shared" si="63"/>
        <v>0</v>
      </c>
      <c r="AH258" s="374">
        <f t="shared" si="64"/>
        <v>1</v>
      </c>
      <c r="AI258" s="374">
        <f t="shared" si="65"/>
        <v>177.6</v>
      </c>
      <c r="AJ258" s="375">
        <v>16814719.194840599</v>
      </c>
      <c r="AK258" s="376">
        <v>168.87143999999998</v>
      </c>
      <c r="AL258" s="377">
        <v>168.87143999999998</v>
      </c>
      <c r="AM258" s="373">
        <v>16381.334670057888</v>
      </c>
      <c r="AN258" s="374">
        <v>2766339.5748546002</v>
      </c>
      <c r="AO258" s="378">
        <v>33.97092</v>
      </c>
      <c r="AP258" s="379">
        <v>33.97092</v>
      </c>
      <c r="AQ258" s="373">
        <v>16276.542707221352</v>
      </c>
      <c r="AR258" s="374">
        <v>552929.13018360001</v>
      </c>
      <c r="AS258" s="374">
        <f t="shared" si="58"/>
        <v>0.89481004871874426</v>
      </c>
      <c r="AT258" s="374">
        <f t="shared" si="72"/>
        <v>30.397520580220561</v>
      </c>
      <c r="AU258" s="374">
        <f t="shared" si="59"/>
        <v>0.10518995128125574</v>
      </c>
      <c r="AV258" s="374">
        <f t="shared" si="73"/>
        <v>3.5733994197794363</v>
      </c>
      <c r="AW258" s="380">
        <v>8.35032</v>
      </c>
      <c r="AX258" s="381">
        <v>8.35032</v>
      </c>
      <c r="AY258" s="373">
        <v>10708.71301490242</v>
      </c>
      <c r="AZ258" s="374">
        <v>89421.180462599979</v>
      </c>
      <c r="BA258" s="378">
        <v>-11.138159999999983</v>
      </c>
      <c r="BB258" s="379">
        <v>-11.138159999999983</v>
      </c>
      <c r="BC258" s="373">
        <v>-10991.80440216339</v>
      </c>
      <c r="BD258" s="374">
        <v>122428.47612000001</v>
      </c>
      <c r="BE258" s="374">
        <f t="shared" si="66"/>
        <v>0</v>
      </c>
      <c r="BF258" s="374">
        <f t="shared" si="67"/>
        <v>0</v>
      </c>
      <c r="BG258" s="374">
        <f t="shared" si="68"/>
        <v>0</v>
      </c>
      <c r="BH258" s="374">
        <f t="shared" si="69"/>
        <v>0</v>
      </c>
      <c r="BI258" s="374">
        <f t="shared" si="70"/>
        <v>1</v>
      </c>
      <c r="BJ258" s="374">
        <f t="shared" si="71"/>
        <v>-11.138159999999983</v>
      </c>
      <c r="BK258" s="375">
        <v>3531118.3616208006</v>
      </c>
      <c r="BL258" s="382">
        <v>20345837.556461401</v>
      </c>
      <c r="BM258" s="383">
        <v>0.42</v>
      </c>
      <c r="BN258" s="382">
        <v>8545251.773713788</v>
      </c>
      <c r="BO258" s="395"/>
      <c r="BP258" s="395"/>
      <c r="BS258" s="408">
        <v>10810</v>
      </c>
      <c r="BT258" s="400" t="s">
        <v>1584</v>
      </c>
      <c r="BU258" s="400">
        <v>0.87958501087082508</v>
      </c>
      <c r="BV258" s="400">
        <v>0.12041498912917495</v>
      </c>
      <c r="BW258" s="400">
        <v>0</v>
      </c>
      <c r="BX258" s="400">
        <v>1</v>
      </c>
      <c r="BY258" s="407">
        <v>10810</v>
      </c>
      <c r="BZ258" s="406" t="s">
        <v>1584</v>
      </c>
      <c r="CA258" s="406">
        <v>0.89481004871874426</v>
      </c>
      <c r="CB258" s="406">
        <v>0.10518995128125574</v>
      </c>
      <c r="CC258" s="406">
        <v>0</v>
      </c>
      <c r="CD258" s="406">
        <v>0</v>
      </c>
      <c r="CE258" s="406">
        <v>1</v>
      </c>
    </row>
    <row r="259" spans="1:83" x14ac:dyDescent="0.35">
      <c r="A259" s="365">
        <v>4</v>
      </c>
      <c r="B259" s="366" t="s">
        <v>1278</v>
      </c>
      <c r="C259" s="411">
        <v>10811</v>
      </c>
      <c r="D259" s="367" t="s">
        <v>1585</v>
      </c>
      <c r="E259" s="368" t="s">
        <v>2438</v>
      </c>
      <c r="F259" s="369">
        <v>5</v>
      </c>
      <c r="G259" s="370" t="s">
        <v>2469</v>
      </c>
      <c r="H259" s="371">
        <v>65875.199999999997</v>
      </c>
      <c r="I259" s="372">
        <v>65875.199999999997</v>
      </c>
      <c r="J259" s="373">
        <v>337.37033859742968</v>
      </c>
      <c r="K259" s="374">
        <v>22224338.5291734</v>
      </c>
      <c r="L259" s="371">
        <v>16886.399999999998</v>
      </c>
      <c r="M259" s="372">
        <v>16886.399999999998</v>
      </c>
      <c r="N259" s="373">
        <v>273.80478397079304</v>
      </c>
      <c r="O259" s="374">
        <v>4623577.1040443992</v>
      </c>
      <c r="P259" s="374">
        <f t="shared" si="56"/>
        <v>0.86985606396872983</v>
      </c>
      <c r="Q259" s="402">
        <f t="shared" si="60"/>
        <v>14688.737438601558</v>
      </c>
      <c r="R259" s="374">
        <f t="shared" si="57"/>
        <v>0.13014393603127022</v>
      </c>
      <c r="S259" s="401">
        <f t="shared" si="61"/>
        <v>2197.6625613984411</v>
      </c>
      <c r="T259" s="371">
        <v>20494.8</v>
      </c>
      <c r="U259" s="372">
        <v>20494.8</v>
      </c>
      <c r="V259" s="373">
        <v>189.52100019907488</v>
      </c>
      <c r="W259" s="374">
        <v>3884194.9948799997</v>
      </c>
      <c r="X259" s="371">
        <v>6907.2</v>
      </c>
      <c r="Y259" s="372">
        <v>6907.2</v>
      </c>
      <c r="Z259" s="373">
        <v>25.641089324183461</v>
      </c>
      <c r="AA259" s="374">
        <v>177108.13217999999</v>
      </c>
      <c r="AB259" s="371">
        <v>0</v>
      </c>
      <c r="AC259" s="372">
        <v>0</v>
      </c>
      <c r="AD259" s="373">
        <v>0</v>
      </c>
      <c r="AE259" s="374">
        <v>0</v>
      </c>
      <c r="AF259" s="374">
        <f t="shared" si="62"/>
        <v>2.3618675845891429E-2</v>
      </c>
      <c r="AG259" s="374">
        <f t="shared" si="63"/>
        <v>0</v>
      </c>
      <c r="AH259" s="374">
        <f t="shared" si="64"/>
        <v>0.97638132415410861</v>
      </c>
      <c r="AI259" s="374">
        <f t="shared" si="65"/>
        <v>0</v>
      </c>
      <c r="AJ259" s="375">
        <v>30909218.7602778</v>
      </c>
      <c r="AK259" s="376">
        <v>438.41028</v>
      </c>
      <c r="AL259" s="377">
        <v>438.41028</v>
      </c>
      <c r="AM259" s="373">
        <v>14727.111715902282</v>
      </c>
      <c r="AN259" s="374">
        <v>6456517.1709599998</v>
      </c>
      <c r="AO259" s="378">
        <v>26.125440000000001</v>
      </c>
      <c r="AP259" s="379">
        <v>26.125440000000001</v>
      </c>
      <c r="AQ259" s="373">
        <v>26889.202572618873</v>
      </c>
      <c r="AR259" s="374">
        <v>702492.24845880002</v>
      </c>
      <c r="AS259" s="374">
        <f t="shared" si="58"/>
        <v>0.96760380618130803</v>
      </c>
      <c r="AT259" s="374">
        <f t="shared" si="72"/>
        <v>25.279075182161392</v>
      </c>
      <c r="AU259" s="374">
        <f t="shared" si="59"/>
        <v>3.2396193818691972E-2</v>
      </c>
      <c r="AV259" s="374">
        <f t="shared" si="73"/>
        <v>0.84636481783860806</v>
      </c>
      <c r="AW259" s="380">
        <v>4.3604399999999996</v>
      </c>
      <c r="AX259" s="381">
        <v>4.3604399999999996</v>
      </c>
      <c r="AY259" s="373">
        <v>224004.28876902332</v>
      </c>
      <c r="AZ259" s="374">
        <v>976757.26091999991</v>
      </c>
      <c r="BA259" s="378">
        <v>23.388839999999934</v>
      </c>
      <c r="BB259" s="379">
        <v>23.388839999999934</v>
      </c>
      <c r="BC259" s="373">
        <v>14739.134430779848</v>
      </c>
      <c r="BD259" s="374">
        <v>344731.25693999999</v>
      </c>
      <c r="BE259" s="374">
        <f t="shared" si="66"/>
        <v>0.12511834360121293</v>
      </c>
      <c r="BF259" s="374">
        <f t="shared" si="67"/>
        <v>2.9263729195537849</v>
      </c>
      <c r="BG259" s="374">
        <f t="shared" si="68"/>
        <v>4.0898862529328631E-2</v>
      </c>
      <c r="BH259" s="374">
        <f t="shared" si="69"/>
        <v>0.95657695188045999</v>
      </c>
      <c r="BI259" s="374">
        <f t="shared" si="70"/>
        <v>0.83398279386945839</v>
      </c>
      <c r="BJ259" s="374">
        <f t="shared" si="71"/>
        <v>19.505890128565689</v>
      </c>
      <c r="BK259" s="375">
        <v>8480497.9372787997</v>
      </c>
      <c r="BL259" s="382">
        <v>39389716.6975566</v>
      </c>
      <c r="BM259" s="383">
        <v>0.43</v>
      </c>
      <c r="BN259" s="382">
        <v>16937578.179949339</v>
      </c>
      <c r="BO259" s="395"/>
      <c r="BP259" s="395"/>
      <c r="BS259" s="408">
        <v>10811</v>
      </c>
      <c r="BT259" s="400" t="s">
        <v>1585</v>
      </c>
      <c r="BU259" s="400">
        <v>0.86985606396872983</v>
      </c>
      <c r="BV259" s="400">
        <v>0.13014393603127022</v>
      </c>
      <c r="BW259" s="400">
        <v>2.3618675845891429E-2</v>
      </c>
      <c r="BX259" s="400">
        <v>0.97638132415410861</v>
      </c>
      <c r="BY259" s="407">
        <v>10811</v>
      </c>
      <c r="BZ259" s="406" t="s">
        <v>1585</v>
      </c>
      <c r="CA259" s="406">
        <v>0.96760380618130803</v>
      </c>
      <c r="CB259" s="406">
        <v>3.2396193818691972E-2</v>
      </c>
      <c r="CC259" s="406">
        <v>0.12511834360121293</v>
      </c>
      <c r="CD259" s="406">
        <v>4.0898862529328631E-2</v>
      </c>
      <c r="CE259" s="406">
        <v>0.83398279386945839</v>
      </c>
    </row>
    <row r="260" spans="1:83" x14ac:dyDescent="0.35">
      <c r="A260" s="365">
        <v>4</v>
      </c>
      <c r="B260" s="366" t="s">
        <v>1278</v>
      </c>
      <c r="C260" s="411">
        <v>10812</v>
      </c>
      <c r="D260" s="367" t="s">
        <v>1586</v>
      </c>
      <c r="E260" s="368" t="s">
        <v>2438</v>
      </c>
      <c r="F260" s="369">
        <v>2</v>
      </c>
      <c r="G260" s="370" t="s">
        <v>2560</v>
      </c>
      <c r="H260" s="371">
        <v>17685.599999999999</v>
      </c>
      <c r="I260" s="372">
        <v>17685.599999999999</v>
      </c>
      <c r="J260" s="373">
        <v>509.71172090337899</v>
      </c>
      <c r="K260" s="374">
        <v>9014557.6112087984</v>
      </c>
      <c r="L260" s="371">
        <v>5102.3999999999996</v>
      </c>
      <c r="M260" s="372">
        <v>5102.3999999999996</v>
      </c>
      <c r="N260" s="373">
        <v>371.42421404868298</v>
      </c>
      <c r="O260" s="374">
        <v>1895154.909762</v>
      </c>
      <c r="P260" s="374">
        <f t="shared" ref="P260:P323" si="74">IFERROR(VLOOKUP($C260,$BS$4:$BX$899,3,0),0)</f>
        <v>0.86920629811041206</v>
      </c>
      <c r="Q260" s="402">
        <f t="shared" si="60"/>
        <v>4435.0382154785666</v>
      </c>
      <c r="R260" s="374">
        <f t="shared" ref="R260:R323" si="75">IFERROR(VLOOKUP($C260,$BS$4:$BX$899,4,0),0)</f>
        <v>0.13079370188958794</v>
      </c>
      <c r="S260" s="401">
        <f t="shared" si="61"/>
        <v>667.36178452143349</v>
      </c>
      <c r="T260" s="371">
        <v>9700.7999999999993</v>
      </c>
      <c r="U260" s="372">
        <v>9700.7999999999993</v>
      </c>
      <c r="V260" s="373">
        <v>83.01030877659575</v>
      </c>
      <c r="W260" s="374">
        <v>805266.40338000003</v>
      </c>
      <c r="X260" s="371">
        <v>4.8</v>
      </c>
      <c r="Y260" s="372">
        <v>4.8</v>
      </c>
      <c r="Z260" s="373">
        <v>1916.9648374999999</v>
      </c>
      <c r="AA260" s="374">
        <v>9201.4312199999986</v>
      </c>
      <c r="AB260" s="371">
        <v>0</v>
      </c>
      <c r="AC260" s="372">
        <v>0</v>
      </c>
      <c r="AD260" s="373">
        <v>0</v>
      </c>
      <c r="AE260" s="374">
        <v>0</v>
      </c>
      <c r="AF260" s="374">
        <f t="shared" si="62"/>
        <v>0</v>
      </c>
      <c r="AG260" s="374">
        <f t="shared" si="63"/>
        <v>0</v>
      </c>
      <c r="AH260" s="374">
        <f t="shared" si="64"/>
        <v>1</v>
      </c>
      <c r="AI260" s="374">
        <f t="shared" si="65"/>
        <v>0</v>
      </c>
      <c r="AJ260" s="375">
        <v>11724180.355570799</v>
      </c>
      <c r="AK260" s="376">
        <v>200.69496000000001</v>
      </c>
      <c r="AL260" s="377">
        <v>200.69496000000001</v>
      </c>
      <c r="AM260" s="373">
        <v>9306.3972480624325</v>
      </c>
      <c r="AN260" s="374">
        <v>1867747.0234439999</v>
      </c>
      <c r="AO260" s="378">
        <v>20.06616</v>
      </c>
      <c r="AP260" s="379">
        <v>20.06616</v>
      </c>
      <c r="AQ260" s="373">
        <v>15315.745378727172</v>
      </c>
      <c r="AR260" s="374">
        <v>307328.19728880003</v>
      </c>
      <c r="AS260" s="374">
        <f t="shared" ref="AS260:AS323" si="76">IFERROR(VLOOKUP($C260,$BY$4:$CE$899,3,0),0)</f>
        <v>0.9122648502081242</v>
      </c>
      <c r="AT260" s="374">
        <f t="shared" si="72"/>
        <v>18.305652446652253</v>
      </c>
      <c r="AU260" s="374">
        <f t="shared" ref="AU260:AU323" si="77">IFERROR(VLOOKUP($C260,$BY$4:$CE$899,4,0),0)</f>
        <v>8.7735149791875702E-2</v>
      </c>
      <c r="AV260" s="374">
        <f t="shared" si="73"/>
        <v>1.7605075533477446</v>
      </c>
      <c r="AW260" s="380">
        <v>21.628079999999997</v>
      </c>
      <c r="AX260" s="381">
        <v>21.628079999999997</v>
      </c>
      <c r="AY260" s="373">
        <v>6941.3370241741295</v>
      </c>
      <c r="AZ260" s="374">
        <v>150127.79246579998</v>
      </c>
      <c r="BA260" s="378">
        <v>5.7656399999999746</v>
      </c>
      <c r="BB260" s="379">
        <v>5.7656399999999746</v>
      </c>
      <c r="BC260" s="373">
        <v>33456.844491851873</v>
      </c>
      <c r="BD260" s="374">
        <v>192900.12087599997</v>
      </c>
      <c r="BE260" s="374">
        <f t="shared" si="66"/>
        <v>0</v>
      </c>
      <c r="BF260" s="374">
        <f t="shared" si="67"/>
        <v>0</v>
      </c>
      <c r="BG260" s="374">
        <f t="shared" si="68"/>
        <v>0</v>
      </c>
      <c r="BH260" s="374">
        <f t="shared" si="69"/>
        <v>0</v>
      </c>
      <c r="BI260" s="374">
        <f t="shared" si="70"/>
        <v>1</v>
      </c>
      <c r="BJ260" s="374">
        <f t="shared" si="71"/>
        <v>5.7656399999999746</v>
      </c>
      <c r="BK260" s="375">
        <v>2518103.1340745995</v>
      </c>
      <c r="BL260" s="382">
        <v>14242283.489645399</v>
      </c>
      <c r="BM260" s="383">
        <v>0.47</v>
      </c>
      <c r="BN260" s="382">
        <v>6693873.2401333377</v>
      </c>
      <c r="BO260" s="395"/>
      <c r="BP260" s="395"/>
      <c r="BS260" s="408">
        <v>10812</v>
      </c>
      <c r="BT260" s="400" t="s">
        <v>1586</v>
      </c>
      <c r="BU260" s="400">
        <v>0.86920629811041206</v>
      </c>
      <c r="BV260" s="400">
        <v>0.13079370188958794</v>
      </c>
      <c r="BW260" s="400">
        <v>0</v>
      </c>
      <c r="BX260" s="400">
        <v>1</v>
      </c>
      <c r="BY260" s="407">
        <v>10812</v>
      </c>
      <c r="BZ260" s="406" t="s">
        <v>1586</v>
      </c>
      <c r="CA260" s="406">
        <v>0.9122648502081242</v>
      </c>
      <c r="CB260" s="406">
        <v>8.7735149791875702E-2</v>
      </c>
      <c r="CC260" s="406">
        <v>0</v>
      </c>
      <c r="CD260" s="406">
        <v>0</v>
      </c>
      <c r="CE260" s="406">
        <v>1</v>
      </c>
    </row>
    <row r="261" spans="1:83" x14ac:dyDescent="0.35">
      <c r="A261" s="365">
        <v>4</v>
      </c>
      <c r="B261" s="366" t="s">
        <v>1278</v>
      </c>
      <c r="C261" s="411">
        <v>10813</v>
      </c>
      <c r="D261" s="367" t="s">
        <v>1587</v>
      </c>
      <c r="E261" s="368" t="s">
        <v>2438</v>
      </c>
      <c r="F261" s="369">
        <v>2</v>
      </c>
      <c r="G261" s="370" t="s">
        <v>2560</v>
      </c>
      <c r="H261" s="371">
        <v>30458.399999999998</v>
      </c>
      <c r="I261" s="372">
        <v>30458.399999999998</v>
      </c>
      <c r="J261" s="373">
        <v>280.85774346666932</v>
      </c>
      <c r="K261" s="374">
        <v>8554477.4936052002</v>
      </c>
      <c r="L261" s="371">
        <v>13640.4</v>
      </c>
      <c r="M261" s="372">
        <v>13640.4</v>
      </c>
      <c r="N261" s="373">
        <v>571.13331544994276</v>
      </c>
      <c r="O261" s="374">
        <v>7790486.876063399</v>
      </c>
      <c r="P261" s="374">
        <f t="shared" si="74"/>
        <v>0.87989242648826393</v>
      </c>
      <c r="Q261" s="402">
        <f t="shared" ref="Q261:Q324" si="78">SUM(L261*P261)</f>
        <v>12002.084654270515</v>
      </c>
      <c r="R261" s="374">
        <f t="shared" si="75"/>
        <v>0.12010757351173609</v>
      </c>
      <c r="S261" s="401">
        <f t="shared" ref="S261:S324" si="79">SUM(L261*R261)</f>
        <v>1638.315345729485</v>
      </c>
      <c r="T261" s="371">
        <v>11346</v>
      </c>
      <c r="U261" s="372">
        <v>11346</v>
      </c>
      <c r="V261" s="373">
        <v>115.34837326435748</v>
      </c>
      <c r="W261" s="374">
        <v>1308742.6430573999</v>
      </c>
      <c r="X261" s="371">
        <v>32.4</v>
      </c>
      <c r="Y261" s="372">
        <v>32.4</v>
      </c>
      <c r="Z261" s="373">
        <v>10832.671725925926</v>
      </c>
      <c r="AA261" s="374">
        <v>350978.56391999999</v>
      </c>
      <c r="AB261" s="371">
        <v>888</v>
      </c>
      <c r="AC261" s="372">
        <v>888</v>
      </c>
      <c r="AD261" s="373">
        <v>1627.5717432094596</v>
      </c>
      <c r="AE261" s="374">
        <v>1445283.7079700001</v>
      </c>
      <c r="AF261" s="374">
        <f t="shared" ref="AF261:AF324" si="80">IFERROR(VLOOKUP($C261,$BS$4:$BX$899,5,0),0)</f>
        <v>1.5508108294863062E-2</v>
      </c>
      <c r="AG261" s="374">
        <f t="shared" ref="AG261:AG324" si="81">SUM(AF261*AB261)</f>
        <v>13.771200165838399</v>
      </c>
      <c r="AH261" s="374">
        <f t="shared" ref="AH261:AH324" si="82">IFERROR(VLOOKUP($C261,$BS$4:$BX$899,6,0),0)</f>
        <v>0.98449189170513696</v>
      </c>
      <c r="AI261" s="374">
        <f t="shared" ref="AI261:AI324" si="83">SUM(AH261*AB261)</f>
        <v>874.22879983416158</v>
      </c>
      <c r="AJ261" s="375">
        <v>19449969.284615997</v>
      </c>
      <c r="AK261" s="376">
        <v>354.83136000000002</v>
      </c>
      <c r="AL261" s="377">
        <v>354.83136000000002</v>
      </c>
      <c r="AM261" s="373">
        <v>8678.3964357180812</v>
      </c>
      <c r="AN261" s="374">
        <v>3079367.2099049995</v>
      </c>
      <c r="AO261" s="378">
        <v>42.507480000000008</v>
      </c>
      <c r="AP261" s="379">
        <v>42.507480000000008</v>
      </c>
      <c r="AQ261" s="373">
        <v>23539.567823540703</v>
      </c>
      <c r="AR261" s="374">
        <v>1000607.7084678002</v>
      </c>
      <c r="AS261" s="374">
        <f t="shared" si="76"/>
        <v>0.78716739251275691</v>
      </c>
      <c r="AT261" s="374">
        <f t="shared" si="72"/>
        <v>33.460502193888168</v>
      </c>
      <c r="AU261" s="374">
        <f t="shared" si="77"/>
        <v>0.21283260748724311</v>
      </c>
      <c r="AV261" s="374">
        <f t="shared" si="73"/>
        <v>9.0469778061118387</v>
      </c>
      <c r="AW261" s="380">
        <v>24.329159999999998</v>
      </c>
      <c r="AX261" s="381">
        <v>24.329159999999998</v>
      </c>
      <c r="AY261" s="373">
        <v>9018.5605421642176</v>
      </c>
      <c r="AZ261" s="374">
        <v>219414.00239999997</v>
      </c>
      <c r="BA261" s="378">
        <v>24.339839999999967</v>
      </c>
      <c r="BB261" s="379">
        <v>24.339839999999967</v>
      </c>
      <c r="BC261" s="373">
        <v>15239.572900232726</v>
      </c>
      <c r="BD261" s="374">
        <v>370928.76605999999</v>
      </c>
      <c r="BE261" s="374">
        <f t="shared" ref="BE261:BE324" si="84">IFERROR(VLOOKUP($C261,$BY$4:$CE$899,5,0),0)</f>
        <v>8.7247124746835658E-2</v>
      </c>
      <c r="BF261" s="374">
        <f t="shared" ref="BF261:BF324" si="85">SUM(BE261*BA261)</f>
        <v>2.1235810567980176</v>
      </c>
      <c r="BG261" s="374">
        <f t="shared" ref="BG261:BG324" si="86">IFERROR(VLOOKUP($C261,$BY$4:$CE$899,6,0),0)</f>
        <v>0</v>
      </c>
      <c r="BH261" s="374">
        <f t="shared" ref="BH261:BH324" si="87">SUM(BG261*BA261)</f>
        <v>0</v>
      </c>
      <c r="BI261" s="374">
        <f t="shared" ref="BI261:BI324" si="88">IFERROR(VLOOKUP($C261,$BY$4:$CE$899,7,0),0)</f>
        <v>0.9127528752531644</v>
      </c>
      <c r="BJ261" s="374">
        <f t="shared" ref="BJ261:BJ324" si="89">SUM(BI261*BA261)</f>
        <v>22.21625894320195</v>
      </c>
      <c r="BK261" s="375">
        <v>4670317.6868327996</v>
      </c>
      <c r="BL261" s="382">
        <v>24120286.971448798</v>
      </c>
      <c r="BM261" s="383">
        <v>0.3</v>
      </c>
      <c r="BN261" s="382">
        <v>7236086.0914346389</v>
      </c>
      <c r="BO261" s="395"/>
      <c r="BP261" s="395"/>
      <c r="BS261" s="408">
        <v>10813</v>
      </c>
      <c r="BT261" s="400" t="s">
        <v>1587</v>
      </c>
      <c r="BU261" s="400">
        <v>0.87989242648826393</v>
      </c>
      <c r="BV261" s="400">
        <v>0.12010757351173609</v>
      </c>
      <c r="BW261" s="400">
        <v>1.5508108294863062E-2</v>
      </c>
      <c r="BX261" s="400">
        <v>0.98449189170513696</v>
      </c>
      <c r="BY261" s="407">
        <v>10813</v>
      </c>
      <c r="BZ261" s="406" t="s">
        <v>1587</v>
      </c>
      <c r="CA261" s="406">
        <v>0.78716739251275691</v>
      </c>
      <c r="CB261" s="406">
        <v>0.21283260748724311</v>
      </c>
      <c r="CC261" s="406">
        <v>8.7247124746835658E-2</v>
      </c>
      <c r="CD261" s="406">
        <v>0</v>
      </c>
      <c r="CE261" s="406">
        <v>0.9127528752531644</v>
      </c>
    </row>
    <row r="262" spans="1:83" x14ac:dyDescent="0.35">
      <c r="A262" s="365">
        <v>4</v>
      </c>
      <c r="B262" s="366" t="s">
        <v>1278</v>
      </c>
      <c r="C262" s="411">
        <v>10814</v>
      </c>
      <c r="D262" s="367" t="s">
        <v>1588</v>
      </c>
      <c r="E262" s="368" t="s">
        <v>2438</v>
      </c>
      <c r="F262" s="369">
        <v>5</v>
      </c>
      <c r="G262" s="370" t="s">
        <v>2469</v>
      </c>
      <c r="H262" s="371">
        <v>25072.799999999999</v>
      </c>
      <c r="I262" s="372">
        <v>25072.799999999999</v>
      </c>
      <c r="J262" s="373">
        <v>904.87621127342766</v>
      </c>
      <c r="K262" s="374">
        <v>22687780.270016395</v>
      </c>
      <c r="L262" s="371">
        <v>26280</v>
      </c>
      <c r="M262" s="372">
        <v>26280</v>
      </c>
      <c r="N262" s="373">
        <v>418.10315884369868</v>
      </c>
      <c r="O262" s="374">
        <v>10987751.014412401</v>
      </c>
      <c r="P262" s="374">
        <f t="shared" si="74"/>
        <v>0.88379243513935002</v>
      </c>
      <c r="Q262" s="402">
        <f t="shared" si="78"/>
        <v>23226.065195462117</v>
      </c>
      <c r="R262" s="374">
        <f t="shared" si="75"/>
        <v>0.11620756486064983</v>
      </c>
      <c r="S262" s="401">
        <f t="shared" si="79"/>
        <v>3053.9348045378774</v>
      </c>
      <c r="T262" s="371">
        <v>32605.199999999997</v>
      </c>
      <c r="U262" s="372">
        <v>32605.199999999997</v>
      </c>
      <c r="V262" s="373">
        <v>99.259018436145169</v>
      </c>
      <c r="W262" s="374">
        <v>3236360.1479142001</v>
      </c>
      <c r="X262" s="371">
        <v>10954.8</v>
      </c>
      <c r="Y262" s="372">
        <v>10954.8</v>
      </c>
      <c r="Z262" s="373">
        <v>36.86043559645087</v>
      </c>
      <c r="AA262" s="374">
        <v>403798.69987199997</v>
      </c>
      <c r="AB262" s="371">
        <v>3021.6</v>
      </c>
      <c r="AC262" s="372">
        <v>3021.6</v>
      </c>
      <c r="AD262" s="373">
        <v>1820.2446443474983</v>
      </c>
      <c r="AE262" s="374">
        <v>5500051.2173604006</v>
      </c>
      <c r="AF262" s="374">
        <f t="shared" si="80"/>
        <v>1.092374667536902E-3</v>
      </c>
      <c r="AG262" s="374">
        <f t="shared" si="81"/>
        <v>3.300719295429503</v>
      </c>
      <c r="AH262" s="374">
        <f t="shared" si="82"/>
        <v>0.99890762533246313</v>
      </c>
      <c r="AI262" s="374">
        <f t="shared" si="83"/>
        <v>3018.2992807045707</v>
      </c>
      <c r="AJ262" s="375">
        <v>42815741.3495754</v>
      </c>
      <c r="AK262" s="376">
        <v>843.77724000000001</v>
      </c>
      <c r="AL262" s="377">
        <v>843.77724000000001</v>
      </c>
      <c r="AM262" s="373">
        <v>9235.1231244161081</v>
      </c>
      <c r="AN262" s="374">
        <v>7792386.7009800002</v>
      </c>
      <c r="AO262" s="378">
        <v>176.35367999999997</v>
      </c>
      <c r="AP262" s="379">
        <v>176.35367999999997</v>
      </c>
      <c r="AQ262" s="373">
        <v>11927.072841950338</v>
      </c>
      <c r="AR262" s="374">
        <v>2103383.1873059999</v>
      </c>
      <c r="AS262" s="374">
        <f t="shared" si="76"/>
        <v>0.96320728510760822</v>
      </c>
      <c r="AT262" s="374">
        <f t="shared" si="72"/>
        <v>169.86514933153589</v>
      </c>
      <c r="AU262" s="374">
        <f t="shared" si="77"/>
        <v>3.6792714892391803E-2</v>
      </c>
      <c r="AV262" s="374">
        <f t="shared" si="73"/>
        <v>6.4885306684640973</v>
      </c>
      <c r="AW262" s="380">
        <v>74.78004</v>
      </c>
      <c r="AX262" s="381">
        <v>74.78004</v>
      </c>
      <c r="AY262" s="373">
        <v>10515.609713174799</v>
      </c>
      <c r="AZ262" s="374">
        <v>786357.71497560001</v>
      </c>
      <c r="BA262" s="378">
        <v>52.511640000000114</v>
      </c>
      <c r="BB262" s="379">
        <v>52.511640000000114</v>
      </c>
      <c r="BC262" s="373">
        <v>19251.737573235147</v>
      </c>
      <c r="BD262" s="374">
        <v>1010940.3128201999</v>
      </c>
      <c r="BE262" s="374">
        <f t="shared" si="84"/>
        <v>0.16962988423300576</v>
      </c>
      <c r="BF262" s="374">
        <f t="shared" si="85"/>
        <v>8.9075434140852945</v>
      </c>
      <c r="BG262" s="374">
        <f t="shared" si="86"/>
        <v>1.6072732558814185E-2</v>
      </c>
      <c r="BH262" s="374">
        <f t="shared" si="87"/>
        <v>0.84400554594473109</v>
      </c>
      <c r="BI262" s="374">
        <f t="shared" si="88"/>
        <v>0.81429738320818013</v>
      </c>
      <c r="BJ262" s="374">
        <f t="shared" si="89"/>
        <v>42.760091039970092</v>
      </c>
      <c r="BK262" s="375">
        <v>11693067.916081799</v>
      </c>
      <c r="BL262" s="382">
        <v>54508809.265657201</v>
      </c>
      <c r="BM262" s="383">
        <v>0.32</v>
      </c>
      <c r="BN262" s="382">
        <v>17442818.965010304</v>
      </c>
      <c r="BO262" s="395"/>
      <c r="BP262" s="395"/>
      <c r="BS262" s="408">
        <v>10814</v>
      </c>
      <c r="BT262" s="400" t="s">
        <v>1588</v>
      </c>
      <c r="BU262" s="400">
        <v>0.88379243513935002</v>
      </c>
      <c r="BV262" s="400">
        <v>0.11620756486064983</v>
      </c>
      <c r="BW262" s="400">
        <v>1.092374667536902E-3</v>
      </c>
      <c r="BX262" s="400">
        <v>0.99890762533246313</v>
      </c>
      <c r="BY262" s="407">
        <v>10814</v>
      </c>
      <c r="BZ262" s="406" t="s">
        <v>1588</v>
      </c>
      <c r="CA262" s="406">
        <v>0.96320728510760822</v>
      </c>
      <c r="CB262" s="406">
        <v>3.6792714892391803E-2</v>
      </c>
      <c r="CC262" s="406">
        <v>0.16962988423300576</v>
      </c>
      <c r="CD262" s="406">
        <v>1.6072732558814185E-2</v>
      </c>
      <c r="CE262" s="406">
        <v>0.81429738320818013</v>
      </c>
    </row>
    <row r="263" spans="1:83" x14ac:dyDescent="0.35">
      <c r="A263" s="365">
        <v>4</v>
      </c>
      <c r="B263" s="366" t="s">
        <v>1278</v>
      </c>
      <c r="C263" s="411">
        <v>10815</v>
      </c>
      <c r="D263" s="367" t="s">
        <v>1589</v>
      </c>
      <c r="E263" s="368" t="s">
        <v>2438</v>
      </c>
      <c r="F263" s="369">
        <v>6</v>
      </c>
      <c r="G263" s="370" t="s">
        <v>6307</v>
      </c>
      <c r="H263" s="371">
        <v>71908.800000000003</v>
      </c>
      <c r="I263" s="372">
        <v>71908.800000000003</v>
      </c>
      <c r="J263" s="373">
        <v>469.79686853710535</v>
      </c>
      <c r="K263" s="374">
        <v>33782529.060261004</v>
      </c>
      <c r="L263" s="371">
        <v>14917.199999999999</v>
      </c>
      <c r="M263" s="372">
        <v>14917.199999999999</v>
      </c>
      <c r="N263" s="373">
        <v>326.13970687394414</v>
      </c>
      <c r="O263" s="374">
        <v>4865091.2353799995</v>
      </c>
      <c r="P263" s="374">
        <f t="shared" si="74"/>
        <v>0.9131172472273309</v>
      </c>
      <c r="Q263" s="402">
        <f t="shared" si="78"/>
        <v>13621.152600339539</v>
      </c>
      <c r="R263" s="374">
        <f t="shared" si="75"/>
        <v>8.6882752772669131E-2</v>
      </c>
      <c r="S263" s="401">
        <f t="shared" si="79"/>
        <v>1296.0473996604599</v>
      </c>
      <c r="T263" s="371">
        <v>18250.8</v>
      </c>
      <c r="U263" s="372">
        <v>18250.8</v>
      </c>
      <c r="V263" s="373">
        <v>282.87301589519359</v>
      </c>
      <c r="W263" s="374">
        <v>5162658.8384999987</v>
      </c>
      <c r="X263" s="371">
        <v>10647.6</v>
      </c>
      <c r="Y263" s="372">
        <v>10647.6</v>
      </c>
      <c r="Z263" s="373">
        <v>85.66244237574665</v>
      </c>
      <c r="AA263" s="374">
        <v>912099.42144000006</v>
      </c>
      <c r="AB263" s="371">
        <v>1.2</v>
      </c>
      <c r="AC263" s="372">
        <v>1.2</v>
      </c>
      <c r="AD263" s="373">
        <v>5477208.5461999997</v>
      </c>
      <c r="AE263" s="374">
        <v>6572650.2554399995</v>
      </c>
      <c r="AF263" s="374">
        <f t="shared" si="80"/>
        <v>0.12519837265019859</v>
      </c>
      <c r="AG263" s="374">
        <f t="shared" si="81"/>
        <v>0.15023804718023831</v>
      </c>
      <c r="AH263" s="374">
        <f t="shared" si="82"/>
        <v>0.87480162734980138</v>
      </c>
      <c r="AI263" s="374">
        <f t="shared" si="83"/>
        <v>1.0497619528197617</v>
      </c>
      <c r="AJ263" s="375">
        <v>51295028.811021</v>
      </c>
      <c r="AK263" s="376">
        <v>906.75347999999997</v>
      </c>
      <c r="AL263" s="377">
        <v>906.75347999999997</v>
      </c>
      <c r="AM263" s="373">
        <v>12634.756179432363</v>
      </c>
      <c r="AN263" s="374">
        <v>11456609.134651799</v>
      </c>
      <c r="AO263" s="378">
        <v>75.677160000000001</v>
      </c>
      <c r="AP263" s="379">
        <v>75.677160000000001</v>
      </c>
      <c r="AQ263" s="373">
        <v>15514.659061465836</v>
      </c>
      <c r="AR263" s="374">
        <v>1174105.33614</v>
      </c>
      <c r="AS263" s="374">
        <f t="shared" si="76"/>
        <v>0.90725951688629725</v>
      </c>
      <c r="AT263" s="374">
        <f t="shared" si="72"/>
        <v>68.658823620927024</v>
      </c>
      <c r="AU263" s="374">
        <f t="shared" si="77"/>
        <v>9.2740483113702782E-2</v>
      </c>
      <c r="AV263" s="374">
        <f t="shared" si="73"/>
        <v>7.0183363790729834</v>
      </c>
      <c r="AW263" s="380">
        <v>91.786799999999985</v>
      </c>
      <c r="AX263" s="381">
        <v>91.786799999999985</v>
      </c>
      <c r="AY263" s="373">
        <v>15076.632236661482</v>
      </c>
      <c r="AZ263" s="374">
        <v>1383835.8277799999</v>
      </c>
      <c r="BA263" s="378">
        <v>107.26008000000013</v>
      </c>
      <c r="BB263" s="379">
        <v>107.26008000000013</v>
      </c>
      <c r="BC263" s="373">
        <v>15352.700885175529</v>
      </c>
      <c r="BD263" s="374">
        <v>1646731.9251600001</v>
      </c>
      <c r="BE263" s="374">
        <f t="shared" si="84"/>
        <v>0.10599691392645405</v>
      </c>
      <c r="BF263" s="374">
        <f t="shared" si="85"/>
        <v>11.36923746750459</v>
      </c>
      <c r="BG263" s="374">
        <f t="shared" si="86"/>
        <v>8.6479824247017209E-2</v>
      </c>
      <c r="BH263" s="374">
        <f t="shared" si="87"/>
        <v>9.2758328671210162</v>
      </c>
      <c r="BI263" s="374">
        <f t="shared" si="88"/>
        <v>0.80752326182652878</v>
      </c>
      <c r="BJ263" s="374">
        <f t="shared" si="89"/>
        <v>86.615009665374529</v>
      </c>
      <c r="BK263" s="375">
        <v>15661282.223731799</v>
      </c>
      <c r="BL263" s="382">
        <v>66956311.034752801</v>
      </c>
      <c r="BM263" s="383">
        <v>0.51</v>
      </c>
      <c r="BN263" s="382">
        <v>34147718.627723932</v>
      </c>
      <c r="BO263" s="395"/>
      <c r="BP263" s="395"/>
      <c r="BS263" s="408">
        <v>10815</v>
      </c>
      <c r="BT263" s="400" t="s">
        <v>1589</v>
      </c>
      <c r="BU263" s="400">
        <v>0.9131172472273309</v>
      </c>
      <c r="BV263" s="400">
        <v>8.6882752772669131E-2</v>
      </c>
      <c r="BW263" s="400">
        <v>0.12519837265019859</v>
      </c>
      <c r="BX263" s="400">
        <v>0.87480162734980138</v>
      </c>
      <c r="BY263" s="407">
        <v>10815</v>
      </c>
      <c r="BZ263" s="406" t="s">
        <v>1589</v>
      </c>
      <c r="CA263" s="406">
        <v>0.90725951688629725</v>
      </c>
      <c r="CB263" s="406">
        <v>9.2740483113702782E-2</v>
      </c>
      <c r="CC263" s="406">
        <v>0.10599691392645405</v>
      </c>
      <c r="CD263" s="406">
        <v>8.6479824247017209E-2</v>
      </c>
      <c r="CE263" s="406">
        <v>0.80752326182652878</v>
      </c>
    </row>
    <row r="264" spans="1:83" x14ac:dyDescent="0.35">
      <c r="A264" s="365">
        <v>4</v>
      </c>
      <c r="B264" s="366" t="s">
        <v>1278</v>
      </c>
      <c r="C264" s="411">
        <v>10816</v>
      </c>
      <c r="D264" s="367" t="s">
        <v>1590</v>
      </c>
      <c r="E264" s="368" t="s">
        <v>2438</v>
      </c>
      <c r="F264" s="369">
        <v>5</v>
      </c>
      <c r="G264" s="370" t="s">
        <v>2469</v>
      </c>
      <c r="H264" s="371">
        <v>52989.599999999999</v>
      </c>
      <c r="I264" s="372">
        <v>52989.599999999999</v>
      </c>
      <c r="J264" s="373">
        <v>363.60350964492284</v>
      </c>
      <c r="K264" s="374">
        <v>19267204.534680601</v>
      </c>
      <c r="L264" s="371">
        <v>7318.8</v>
      </c>
      <c r="M264" s="372">
        <v>7318.8</v>
      </c>
      <c r="N264" s="373">
        <v>387.71417051770783</v>
      </c>
      <c r="O264" s="374">
        <v>2837602.4711850001</v>
      </c>
      <c r="P264" s="374">
        <f t="shared" si="74"/>
        <v>0.89156128777724808</v>
      </c>
      <c r="Q264" s="402">
        <f t="shared" si="78"/>
        <v>6525.1587529841236</v>
      </c>
      <c r="R264" s="374">
        <f t="shared" si="75"/>
        <v>0.10843871222275195</v>
      </c>
      <c r="S264" s="401">
        <f t="shared" si="79"/>
        <v>793.64124701587696</v>
      </c>
      <c r="T264" s="371">
        <v>18086.399999999998</v>
      </c>
      <c r="U264" s="372">
        <v>18086.399999999998</v>
      </c>
      <c r="V264" s="373">
        <v>207.79826131687898</v>
      </c>
      <c r="W264" s="374">
        <v>3758322.4734815997</v>
      </c>
      <c r="X264" s="371">
        <v>15195.599999999999</v>
      </c>
      <c r="Y264" s="372">
        <v>15195.599999999999</v>
      </c>
      <c r="Z264" s="373">
        <v>48.245532235252305</v>
      </c>
      <c r="AA264" s="374">
        <v>733119.80963399983</v>
      </c>
      <c r="AB264" s="371">
        <v>19.2</v>
      </c>
      <c r="AC264" s="372">
        <v>19.2</v>
      </c>
      <c r="AD264" s="373">
        <v>167330.92440156249</v>
      </c>
      <c r="AE264" s="374">
        <v>3212753.7485099998</v>
      </c>
      <c r="AF264" s="374">
        <f t="shared" si="80"/>
        <v>2.8026302433468233E-2</v>
      </c>
      <c r="AG264" s="374">
        <f t="shared" si="81"/>
        <v>0.5381050067225901</v>
      </c>
      <c r="AH264" s="374">
        <f t="shared" si="82"/>
        <v>0.97197369756653174</v>
      </c>
      <c r="AI264" s="374">
        <f t="shared" si="83"/>
        <v>18.661894993277407</v>
      </c>
      <c r="AJ264" s="375">
        <v>29809003.037491199</v>
      </c>
      <c r="AK264" s="376">
        <v>750.96155999999996</v>
      </c>
      <c r="AL264" s="377">
        <v>750.96155999999996</v>
      </c>
      <c r="AM264" s="373">
        <v>15359.78893392759</v>
      </c>
      <c r="AN264" s="374">
        <v>11534611.059092999</v>
      </c>
      <c r="AO264" s="378">
        <v>68.551200000000009</v>
      </c>
      <c r="AP264" s="379">
        <v>68.551200000000009</v>
      </c>
      <c r="AQ264" s="373">
        <v>13383.018625958406</v>
      </c>
      <c r="AR264" s="374">
        <v>917421.98643180006</v>
      </c>
      <c r="AS264" s="374">
        <f t="shared" si="76"/>
        <v>0.93630029860381558</v>
      </c>
      <c r="AT264" s="374">
        <f t="shared" si="72"/>
        <v>64.184509029649888</v>
      </c>
      <c r="AU264" s="374">
        <f t="shared" si="77"/>
        <v>6.3699701396184402E-2</v>
      </c>
      <c r="AV264" s="374">
        <f t="shared" si="73"/>
        <v>4.3666909703501169</v>
      </c>
      <c r="AW264" s="380">
        <v>86.061239999999984</v>
      </c>
      <c r="AX264" s="381">
        <v>86.061239999999984</v>
      </c>
      <c r="AY264" s="373">
        <v>11175.262441001314</v>
      </c>
      <c r="AZ264" s="374">
        <v>961756.94299799972</v>
      </c>
      <c r="BA264" s="378">
        <v>78.440640000000045</v>
      </c>
      <c r="BB264" s="379">
        <v>78.440640000000045</v>
      </c>
      <c r="BC264" s="373">
        <v>13242.829129517548</v>
      </c>
      <c r="BD264" s="374">
        <v>1038775.9923299999</v>
      </c>
      <c r="BE264" s="374">
        <f t="shared" si="84"/>
        <v>2.5468803655979946E-2</v>
      </c>
      <c r="BF264" s="374">
        <f t="shared" si="85"/>
        <v>1.9977892588094079</v>
      </c>
      <c r="BG264" s="374">
        <f t="shared" si="86"/>
        <v>4.0628566598873584E-3</v>
      </c>
      <c r="BH264" s="374">
        <f t="shared" si="87"/>
        <v>0.31869307662982688</v>
      </c>
      <c r="BI264" s="374">
        <f t="shared" si="88"/>
        <v>0.97046833968413271</v>
      </c>
      <c r="BJ264" s="374">
        <f t="shared" si="89"/>
        <v>76.124157664560812</v>
      </c>
      <c r="BK264" s="375">
        <v>14452565.980852798</v>
      </c>
      <c r="BL264" s="382">
        <v>44261569.018344</v>
      </c>
      <c r="BM264" s="383">
        <v>0.42</v>
      </c>
      <c r="BN264" s="382">
        <v>18589858.987704478</v>
      </c>
      <c r="BO264" s="395"/>
      <c r="BP264" s="395"/>
      <c r="BS264" s="408">
        <v>10816</v>
      </c>
      <c r="BT264" s="400" t="s">
        <v>1590</v>
      </c>
      <c r="BU264" s="400">
        <v>0.89156128777724808</v>
      </c>
      <c r="BV264" s="400">
        <v>0.10843871222275195</v>
      </c>
      <c r="BW264" s="400">
        <v>2.8026302433468233E-2</v>
      </c>
      <c r="BX264" s="400">
        <v>0.97197369756653174</v>
      </c>
      <c r="BY264" s="407">
        <v>10816</v>
      </c>
      <c r="BZ264" s="406" t="s">
        <v>1590</v>
      </c>
      <c r="CA264" s="406">
        <v>0.93630029860381558</v>
      </c>
      <c r="CB264" s="406">
        <v>6.3699701396184402E-2</v>
      </c>
      <c r="CC264" s="406">
        <v>2.5468803655979946E-2</v>
      </c>
      <c r="CD264" s="406">
        <v>4.0628566598873584E-3</v>
      </c>
      <c r="CE264" s="406">
        <v>0.97046833968413271</v>
      </c>
    </row>
    <row r="265" spans="1:83" x14ac:dyDescent="0.35">
      <c r="A265" s="365">
        <v>4</v>
      </c>
      <c r="B265" s="366" t="s">
        <v>1279</v>
      </c>
      <c r="C265" s="411">
        <v>10692</v>
      </c>
      <c r="D265" s="367" t="s">
        <v>1591</v>
      </c>
      <c r="E265" s="368" t="s">
        <v>2427</v>
      </c>
      <c r="F265" s="369">
        <v>16</v>
      </c>
      <c r="G265" s="370" t="s">
        <v>2759</v>
      </c>
      <c r="H265" s="371">
        <v>122746.79999999999</v>
      </c>
      <c r="I265" s="372">
        <v>122746.79999999999</v>
      </c>
      <c r="J265" s="373">
        <v>723.13368951878022</v>
      </c>
      <c r="K265" s="374">
        <v>88762346.360623807</v>
      </c>
      <c r="L265" s="371">
        <v>105682.8</v>
      </c>
      <c r="M265" s="372">
        <v>105682.8</v>
      </c>
      <c r="N265" s="373">
        <v>837.28480285019123</v>
      </c>
      <c r="O265" s="374">
        <v>88486602.362656191</v>
      </c>
      <c r="P265" s="374">
        <f t="shared" si="74"/>
        <v>0.90013691151911313</v>
      </c>
      <c r="Q265" s="402">
        <f t="shared" si="78"/>
        <v>95128.989192692126</v>
      </c>
      <c r="R265" s="374">
        <f t="shared" si="75"/>
        <v>9.9863088480887E-2</v>
      </c>
      <c r="S265" s="401">
        <f t="shared" si="79"/>
        <v>10553.810807307886</v>
      </c>
      <c r="T265" s="371">
        <v>88900.800000000003</v>
      </c>
      <c r="U265" s="372">
        <v>88900.800000000003</v>
      </c>
      <c r="V265" s="373">
        <v>336.81864443784758</v>
      </c>
      <c r="W265" s="374">
        <v>29943446.945440203</v>
      </c>
      <c r="X265" s="371">
        <v>22137.599999999999</v>
      </c>
      <c r="Y265" s="372">
        <v>22137.599999999999</v>
      </c>
      <c r="Z265" s="373">
        <v>13.489458328816131</v>
      </c>
      <c r="AA265" s="374">
        <v>298624.23269999993</v>
      </c>
      <c r="AB265" s="371">
        <v>32.4</v>
      </c>
      <c r="AC265" s="372">
        <v>32.4</v>
      </c>
      <c r="AD265" s="373">
        <v>488423.07756646292</v>
      </c>
      <c r="AE265" s="374">
        <v>15824907.713153398</v>
      </c>
      <c r="AF265" s="374">
        <f t="shared" si="80"/>
        <v>7.2563908991743311E-3</v>
      </c>
      <c r="AG265" s="374">
        <f t="shared" si="81"/>
        <v>0.23510706513324831</v>
      </c>
      <c r="AH265" s="374">
        <f t="shared" si="82"/>
        <v>0.99274360910082571</v>
      </c>
      <c r="AI265" s="374">
        <f t="shared" si="83"/>
        <v>32.164892934866749</v>
      </c>
      <c r="AJ265" s="375">
        <v>223315927.6145736</v>
      </c>
      <c r="AK265" s="376">
        <v>9115.02</v>
      </c>
      <c r="AL265" s="377">
        <v>9115.02</v>
      </c>
      <c r="AM265" s="373">
        <v>17159.234453546014</v>
      </c>
      <c r="AN265" s="374">
        <v>156406765.22876099</v>
      </c>
      <c r="AO265" s="378">
        <v>4006.152</v>
      </c>
      <c r="AP265" s="379">
        <v>4006.152</v>
      </c>
      <c r="AQ265" s="373">
        <v>15748.492765835743</v>
      </c>
      <c r="AR265" s="374">
        <v>63090855.790838391</v>
      </c>
      <c r="AS265" s="374">
        <f t="shared" si="76"/>
        <v>0.91277166023139999</v>
      </c>
      <c r="AT265" s="374">
        <f t="shared" ref="AT265:AT328" si="90">SUM(AS265*AO265)</f>
        <v>3656.7020121793435</v>
      </c>
      <c r="AU265" s="374">
        <f t="shared" si="77"/>
        <v>8.7228339768600047E-2</v>
      </c>
      <c r="AV265" s="374">
        <f t="shared" ref="AV265:AV328" si="91">SUM(AU265*AO265)</f>
        <v>349.44998782065664</v>
      </c>
      <c r="AW265" s="380">
        <v>1498.9439999999995</v>
      </c>
      <c r="AX265" s="381">
        <v>1498.9439999999995</v>
      </c>
      <c r="AY265" s="373">
        <v>20831.168835655506</v>
      </c>
      <c r="AZ265" s="374">
        <v>31224755.539192796</v>
      </c>
      <c r="BA265" s="378">
        <v>1916.8320000000017</v>
      </c>
      <c r="BB265" s="379">
        <v>1916.8320000000017</v>
      </c>
      <c r="BC265" s="373">
        <v>21735.040319125914</v>
      </c>
      <c r="BD265" s="374">
        <v>41662420.804990798</v>
      </c>
      <c r="BE265" s="374">
        <f t="shared" si="84"/>
        <v>6.7767807467164168E-2</v>
      </c>
      <c r="BF265" s="374">
        <f t="shared" si="85"/>
        <v>129.89950192289933</v>
      </c>
      <c r="BG265" s="374">
        <f t="shared" si="86"/>
        <v>6.3471994177691851E-3</v>
      </c>
      <c r="BH265" s="374">
        <f t="shared" si="87"/>
        <v>12.166514954361354</v>
      </c>
      <c r="BI265" s="374">
        <f t="shared" si="88"/>
        <v>0.92588499311506656</v>
      </c>
      <c r="BJ265" s="374">
        <f t="shared" si="89"/>
        <v>1774.7659831227409</v>
      </c>
      <c r="BK265" s="375">
        <v>292384797.363783</v>
      </c>
      <c r="BL265" s="382">
        <v>515700724.9783566</v>
      </c>
      <c r="BM265" s="383">
        <v>0.14000000000000001</v>
      </c>
      <c r="BN265" s="382">
        <v>72198101.496969938</v>
      </c>
      <c r="BO265" s="395"/>
      <c r="BP265" s="395"/>
      <c r="BS265" s="408">
        <v>10692</v>
      </c>
      <c r="BT265" s="400" t="s">
        <v>1591</v>
      </c>
      <c r="BU265" s="400">
        <v>0.90013691151911313</v>
      </c>
      <c r="BV265" s="400">
        <v>9.9863088480887E-2</v>
      </c>
      <c r="BW265" s="400">
        <v>7.2563908991743311E-3</v>
      </c>
      <c r="BX265" s="400">
        <v>0.99274360910082571</v>
      </c>
      <c r="BY265" s="407">
        <v>10692</v>
      </c>
      <c r="BZ265" s="406" t="s">
        <v>1591</v>
      </c>
      <c r="CA265" s="406">
        <v>0.91277166023139999</v>
      </c>
      <c r="CB265" s="406">
        <v>8.7228339768600047E-2</v>
      </c>
      <c r="CC265" s="406">
        <v>6.7767807467164168E-2</v>
      </c>
      <c r="CD265" s="406">
        <v>6.3471994177691851E-3</v>
      </c>
      <c r="CE265" s="406">
        <v>0.92588499311506656</v>
      </c>
    </row>
    <row r="266" spans="1:83" x14ac:dyDescent="0.35">
      <c r="A266" s="365">
        <v>4</v>
      </c>
      <c r="B266" s="366" t="s">
        <v>1279</v>
      </c>
      <c r="C266" s="411">
        <v>10693</v>
      </c>
      <c r="D266" s="367" t="s">
        <v>1592</v>
      </c>
      <c r="E266" s="368" t="s">
        <v>2427</v>
      </c>
      <c r="F266" s="369">
        <v>14</v>
      </c>
      <c r="G266" s="370" t="s">
        <v>6316</v>
      </c>
      <c r="H266" s="371">
        <v>110155.2</v>
      </c>
      <c r="I266" s="372">
        <v>110155.2</v>
      </c>
      <c r="J266" s="373">
        <v>607.62674358068978</v>
      </c>
      <c r="K266" s="374">
        <v>66933245.464479595</v>
      </c>
      <c r="L266" s="371">
        <v>54063.6</v>
      </c>
      <c r="M266" s="372">
        <v>54063.6</v>
      </c>
      <c r="N266" s="373">
        <v>512.63603025392308</v>
      </c>
      <c r="O266" s="374">
        <v>27714949.285235994</v>
      </c>
      <c r="P266" s="374">
        <f t="shared" si="74"/>
        <v>0.92839316941715622</v>
      </c>
      <c r="Q266" s="402">
        <f t="shared" si="78"/>
        <v>50192.276954101362</v>
      </c>
      <c r="R266" s="374">
        <f t="shared" si="75"/>
        <v>7.1606830582843728E-2</v>
      </c>
      <c r="S266" s="401">
        <f t="shared" si="79"/>
        <v>3871.32304589863</v>
      </c>
      <c r="T266" s="371">
        <v>12210</v>
      </c>
      <c r="U266" s="372">
        <v>12210</v>
      </c>
      <c r="V266" s="373">
        <v>756.51615571621619</v>
      </c>
      <c r="W266" s="374">
        <v>9237062.2612950001</v>
      </c>
      <c r="X266" s="371">
        <v>11587.199999999999</v>
      </c>
      <c r="Y266" s="372">
        <v>11587.199999999999</v>
      </c>
      <c r="Z266" s="373">
        <v>12.819811589167356</v>
      </c>
      <c r="AA266" s="374">
        <v>148545.72084599998</v>
      </c>
      <c r="AB266" s="371">
        <v>211.2</v>
      </c>
      <c r="AC266" s="372">
        <v>211.2</v>
      </c>
      <c r="AD266" s="373">
        <v>35260.781590369326</v>
      </c>
      <c r="AE266" s="374">
        <v>7447077.0718860012</v>
      </c>
      <c r="AF266" s="374">
        <f t="shared" si="80"/>
        <v>0</v>
      </c>
      <c r="AG266" s="374">
        <f t="shared" si="81"/>
        <v>0</v>
      </c>
      <c r="AH266" s="374">
        <f t="shared" si="82"/>
        <v>1</v>
      </c>
      <c r="AI266" s="374">
        <f t="shared" si="83"/>
        <v>211.2</v>
      </c>
      <c r="AJ266" s="375">
        <v>111480879.8037426</v>
      </c>
      <c r="AK266" s="376">
        <v>5577.8087999999998</v>
      </c>
      <c r="AL266" s="377">
        <v>5577.8087999999998</v>
      </c>
      <c r="AM266" s="373">
        <v>12411.04788434394</v>
      </c>
      <c r="AN266" s="374">
        <v>69226452.106515005</v>
      </c>
      <c r="AO266" s="378">
        <v>1050.1374000000001</v>
      </c>
      <c r="AP266" s="379">
        <v>1050.1374000000001</v>
      </c>
      <c r="AQ266" s="373">
        <v>15708.452496317908</v>
      </c>
      <c r="AR266" s="374">
        <v>16496033.462506799</v>
      </c>
      <c r="AS266" s="374">
        <f t="shared" si="76"/>
        <v>0.89935788157635621</v>
      </c>
      <c r="AT266" s="374">
        <f t="shared" si="90"/>
        <v>944.44934742810267</v>
      </c>
      <c r="AU266" s="374">
        <f t="shared" si="77"/>
        <v>0.10064211842364379</v>
      </c>
      <c r="AV266" s="374">
        <f t="shared" si="91"/>
        <v>105.6880525718974</v>
      </c>
      <c r="AW266" s="380">
        <v>294.55199999999996</v>
      </c>
      <c r="AX266" s="381">
        <v>294.55199999999996</v>
      </c>
      <c r="AY266" s="373">
        <v>10704.309258158153</v>
      </c>
      <c r="AZ266" s="374">
        <v>3152975.7006089999</v>
      </c>
      <c r="BA266" s="378">
        <v>587.44319999999959</v>
      </c>
      <c r="BB266" s="379">
        <v>587.44319999999959</v>
      </c>
      <c r="BC266" s="373">
        <v>18091.446875102145</v>
      </c>
      <c r="BD266" s="374">
        <v>10627697.444939997</v>
      </c>
      <c r="BE266" s="374">
        <f t="shared" si="84"/>
        <v>7.3618622452548355E-2</v>
      </c>
      <c r="BF266" s="374">
        <f t="shared" si="85"/>
        <v>43.246759153116827</v>
      </c>
      <c r="BG266" s="374">
        <f t="shared" si="86"/>
        <v>5.054977591243159E-3</v>
      </c>
      <c r="BH266" s="374">
        <f t="shared" si="87"/>
        <v>2.9695122121281714</v>
      </c>
      <c r="BI266" s="374">
        <f t="shared" si="88"/>
        <v>0.92132639995620857</v>
      </c>
      <c r="BJ266" s="374">
        <f t="shared" si="89"/>
        <v>541.2269286347547</v>
      </c>
      <c r="BK266" s="375">
        <v>99503158.714570805</v>
      </c>
      <c r="BL266" s="382">
        <v>210984038.51831341</v>
      </c>
      <c r="BM266" s="383">
        <v>0.25</v>
      </c>
      <c r="BN266" s="382">
        <v>52746009.629578352</v>
      </c>
      <c r="BO266" s="395"/>
      <c r="BP266" s="395"/>
      <c r="BS266" s="408">
        <v>10693</v>
      </c>
      <c r="BT266" s="400" t="s">
        <v>1592</v>
      </c>
      <c r="BU266" s="400">
        <v>0.92839316941715622</v>
      </c>
      <c r="BV266" s="400">
        <v>7.1606830582843728E-2</v>
      </c>
      <c r="BW266" s="400">
        <v>0</v>
      </c>
      <c r="BX266" s="400">
        <v>1</v>
      </c>
      <c r="BY266" s="407">
        <v>10693</v>
      </c>
      <c r="BZ266" s="406" t="s">
        <v>1592</v>
      </c>
      <c r="CA266" s="406">
        <v>0.89935788157635621</v>
      </c>
      <c r="CB266" s="406">
        <v>0.10064211842364379</v>
      </c>
      <c r="CC266" s="406">
        <v>7.3618622452548355E-2</v>
      </c>
      <c r="CD266" s="406">
        <v>5.054977591243159E-3</v>
      </c>
      <c r="CE266" s="406">
        <v>0.92132639995620857</v>
      </c>
    </row>
    <row r="267" spans="1:83" x14ac:dyDescent="0.35">
      <c r="A267" s="365">
        <v>4</v>
      </c>
      <c r="B267" s="366" t="s">
        <v>1279</v>
      </c>
      <c r="C267" s="411">
        <v>10798</v>
      </c>
      <c r="D267" s="367" t="s">
        <v>1593</v>
      </c>
      <c r="E267" s="368" t="s">
        <v>2438</v>
      </c>
      <c r="F267" s="369">
        <v>5</v>
      </c>
      <c r="G267" s="370" t="s">
        <v>2469</v>
      </c>
      <c r="H267" s="371">
        <v>63728.399999999994</v>
      </c>
      <c r="I267" s="372">
        <v>63728.399999999994</v>
      </c>
      <c r="J267" s="373">
        <v>378.08366804034307</v>
      </c>
      <c r="K267" s="374">
        <v>24094667.230342198</v>
      </c>
      <c r="L267" s="371">
        <v>14077.199999999999</v>
      </c>
      <c r="M267" s="372">
        <v>14077.199999999999</v>
      </c>
      <c r="N267" s="373">
        <v>344.60018395848607</v>
      </c>
      <c r="O267" s="374">
        <v>4851005.7096203994</v>
      </c>
      <c r="P267" s="374">
        <f t="shared" si="74"/>
        <v>0.88603362642027039</v>
      </c>
      <c r="Q267" s="402">
        <f t="shared" si="78"/>
        <v>12472.872565843429</v>
      </c>
      <c r="R267" s="374">
        <f t="shared" si="75"/>
        <v>0.11396637357972964</v>
      </c>
      <c r="S267" s="401">
        <f t="shared" si="79"/>
        <v>1604.32743415657</v>
      </c>
      <c r="T267" s="371">
        <v>6352.8</v>
      </c>
      <c r="U267" s="372">
        <v>6352.8</v>
      </c>
      <c r="V267" s="373">
        <v>138.5526941077635</v>
      </c>
      <c r="W267" s="374">
        <v>880197.55512779998</v>
      </c>
      <c r="X267" s="371">
        <v>3030</v>
      </c>
      <c r="Y267" s="372">
        <v>3030</v>
      </c>
      <c r="Z267" s="373">
        <v>46.754468297029703</v>
      </c>
      <c r="AA267" s="374">
        <v>141666.03894</v>
      </c>
      <c r="AB267" s="371">
        <v>0</v>
      </c>
      <c r="AC267" s="372">
        <v>0</v>
      </c>
      <c r="AD267" s="373">
        <v>0</v>
      </c>
      <c r="AE267" s="374">
        <v>0</v>
      </c>
      <c r="AF267" s="374">
        <f t="shared" si="80"/>
        <v>0</v>
      </c>
      <c r="AG267" s="374">
        <f t="shared" si="81"/>
        <v>0</v>
      </c>
      <c r="AH267" s="374">
        <f t="shared" si="82"/>
        <v>1</v>
      </c>
      <c r="AI267" s="374">
        <f t="shared" si="83"/>
        <v>0</v>
      </c>
      <c r="AJ267" s="375">
        <v>29967536.534030396</v>
      </c>
      <c r="AK267" s="376">
        <v>966.86543999999992</v>
      </c>
      <c r="AL267" s="377">
        <v>966.86543999999992</v>
      </c>
      <c r="AM267" s="373">
        <v>12356.789780272011</v>
      </c>
      <c r="AN267" s="374">
        <v>11947352.987890201</v>
      </c>
      <c r="AO267" s="378">
        <v>60.222119999999997</v>
      </c>
      <c r="AP267" s="379">
        <v>60.222119999999997</v>
      </c>
      <c r="AQ267" s="373">
        <v>17371.300536992057</v>
      </c>
      <c r="AR267" s="374">
        <v>1046136.5454948001</v>
      </c>
      <c r="AS267" s="374">
        <f t="shared" si="76"/>
        <v>0.89590559656006086</v>
      </c>
      <c r="AT267" s="374">
        <f t="shared" si="90"/>
        <v>53.953334344711571</v>
      </c>
      <c r="AU267" s="374">
        <f t="shared" si="77"/>
        <v>0.10409440343993917</v>
      </c>
      <c r="AV267" s="374">
        <f t="shared" si="91"/>
        <v>6.2687856552884291</v>
      </c>
      <c r="AW267" s="380">
        <v>34.242719999999998</v>
      </c>
      <c r="AX267" s="381">
        <v>34.242719999999998</v>
      </c>
      <c r="AY267" s="373">
        <v>7557.6167403348809</v>
      </c>
      <c r="AZ267" s="374">
        <v>258793.35390660001</v>
      </c>
      <c r="BA267" s="378">
        <v>27.762360000000264</v>
      </c>
      <c r="BB267" s="379">
        <v>27.762360000000264</v>
      </c>
      <c r="BC267" s="373">
        <v>29480.86697890209</v>
      </c>
      <c r="BD267" s="374">
        <v>818458.44218040002</v>
      </c>
      <c r="BE267" s="374">
        <f t="shared" si="84"/>
        <v>1.0236105913552793E-2</v>
      </c>
      <c r="BF267" s="374">
        <f t="shared" si="85"/>
        <v>0.28417845737018421</v>
      </c>
      <c r="BG267" s="374">
        <f t="shared" si="86"/>
        <v>0</v>
      </c>
      <c r="BH267" s="374">
        <f t="shared" si="87"/>
        <v>0</v>
      </c>
      <c r="BI267" s="374">
        <f t="shared" si="88"/>
        <v>0.98976389408644716</v>
      </c>
      <c r="BJ267" s="374">
        <f t="shared" si="89"/>
        <v>27.478181542630079</v>
      </c>
      <c r="BK267" s="375">
        <v>14070741.329472002</v>
      </c>
      <c r="BL267" s="382">
        <v>44038277.863502398</v>
      </c>
      <c r="BM267" s="383">
        <v>0.38</v>
      </c>
      <c r="BN267" s="382">
        <v>16734545.588130912</v>
      </c>
      <c r="BO267" s="395"/>
      <c r="BP267" s="395"/>
      <c r="BS267" s="408">
        <v>10798</v>
      </c>
      <c r="BT267" s="400" t="s">
        <v>1593</v>
      </c>
      <c r="BU267" s="400">
        <v>0.88603362642027039</v>
      </c>
      <c r="BV267" s="400">
        <v>0.11396637357972964</v>
      </c>
      <c r="BW267" s="400">
        <v>0</v>
      </c>
      <c r="BX267" s="400">
        <v>1</v>
      </c>
      <c r="BY267" s="407">
        <v>10798</v>
      </c>
      <c r="BZ267" s="406" t="s">
        <v>1593</v>
      </c>
      <c r="CA267" s="406">
        <v>0.89590559656006086</v>
      </c>
      <c r="CB267" s="406">
        <v>0.10409440343993917</v>
      </c>
      <c r="CC267" s="406">
        <v>1.0236105913552793E-2</v>
      </c>
      <c r="CD267" s="406">
        <v>0</v>
      </c>
      <c r="CE267" s="406">
        <v>0.98976389408644716</v>
      </c>
    </row>
    <row r="268" spans="1:83" x14ac:dyDescent="0.35">
      <c r="A268" s="365">
        <v>4</v>
      </c>
      <c r="B268" s="366" t="s">
        <v>1279</v>
      </c>
      <c r="C268" s="411">
        <v>10799</v>
      </c>
      <c r="D268" s="367" t="s">
        <v>1594</v>
      </c>
      <c r="E268" s="368" t="s">
        <v>2438</v>
      </c>
      <c r="F268" s="369">
        <v>5</v>
      </c>
      <c r="G268" s="370" t="s">
        <v>2469</v>
      </c>
      <c r="H268" s="371">
        <v>50629.2</v>
      </c>
      <c r="I268" s="372">
        <v>50629.2</v>
      </c>
      <c r="J268" s="373">
        <v>497.69933943198788</v>
      </c>
      <c r="K268" s="374">
        <v>25198119.395969998</v>
      </c>
      <c r="L268" s="371">
        <v>7202.4</v>
      </c>
      <c r="M268" s="372">
        <v>7202.4</v>
      </c>
      <c r="N268" s="373">
        <v>416.68342767485836</v>
      </c>
      <c r="O268" s="374">
        <v>3001120.7194853998</v>
      </c>
      <c r="P268" s="374">
        <f t="shared" si="74"/>
        <v>0.91175528381763637</v>
      </c>
      <c r="Q268" s="402">
        <f t="shared" si="78"/>
        <v>6566.826256168144</v>
      </c>
      <c r="R268" s="374">
        <f t="shared" si="75"/>
        <v>8.8244716182363611E-2</v>
      </c>
      <c r="S268" s="401">
        <f t="shared" si="79"/>
        <v>635.57374383185561</v>
      </c>
      <c r="T268" s="371">
        <v>11731.199999999999</v>
      </c>
      <c r="U268" s="372">
        <v>11731.199999999999</v>
      </c>
      <c r="V268" s="373">
        <v>86.740106772452947</v>
      </c>
      <c r="W268" s="374">
        <v>1017565.5405689999</v>
      </c>
      <c r="X268" s="371">
        <v>2936.4</v>
      </c>
      <c r="Y268" s="372">
        <v>2936.4</v>
      </c>
      <c r="Z268" s="373">
        <v>74.120629290968537</v>
      </c>
      <c r="AA268" s="374">
        <v>217647.81585000001</v>
      </c>
      <c r="AB268" s="371">
        <v>3252</v>
      </c>
      <c r="AC268" s="372">
        <v>3252</v>
      </c>
      <c r="AD268" s="373">
        <v>433.03184846107013</v>
      </c>
      <c r="AE268" s="374">
        <v>1408219.5711954001</v>
      </c>
      <c r="AF268" s="374">
        <f t="shared" si="80"/>
        <v>2.4062439514482642E-2</v>
      </c>
      <c r="AG268" s="374">
        <f t="shared" si="81"/>
        <v>78.251053301097556</v>
      </c>
      <c r="AH268" s="374">
        <f t="shared" si="82"/>
        <v>0.97593756048551739</v>
      </c>
      <c r="AI268" s="374">
        <f t="shared" si="83"/>
        <v>3173.7489466989027</v>
      </c>
      <c r="AJ268" s="375">
        <v>30842673.043069798</v>
      </c>
      <c r="AK268" s="376">
        <v>813.34799999999996</v>
      </c>
      <c r="AL268" s="377">
        <v>813.34799999999996</v>
      </c>
      <c r="AM268" s="373">
        <v>19825.498523894566</v>
      </c>
      <c r="AN268" s="374">
        <v>16125029.573412597</v>
      </c>
      <c r="AO268" s="378">
        <v>38.99004</v>
      </c>
      <c r="AP268" s="379">
        <v>38.99004</v>
      </c>
      <c r="AQ268" s="373">
        <v>18414.495922450966</v>
      </c>
      <c r="AR268" s="374">
        <v>717981.93259620003</v>
      </c>
      <c r="AS268" s="374">
        <f t="shared" si="76"/>
        <v>0.92797809254333641</v>
      </c>
      <c r="AT268" s="374">
        <f t="shared" si="90"/>
        <v>36.181902947388387</v>
      </c>
      <c r="AU268" s="374">
        <f t="shared" si="77"/>
        <v>7.2021907456663606E-2</v>
      </c>
      <c r="AV268" s="374">
        <f t="shared" si="91"/>
        <v>2.8081370526116123</v>
      </c>
      <c r="AW268" s="380">
        <v>25.442159999999998</v>
      </c>
      <c r="AX268" s="381">
        <v>25.442159999999998</v>
      </c>
      <c r="AY268" s="373">
        <v>9480.8137988284016</v>
      </c>
      <c r="AZ268" s="374">
        <v>241212.38159999999</v>
      </c>
      <c r="BA268" s="378">
        <v>24.328560000000163</v>
      </c>
      <c r="BB268" s="379">
        <v>24.328560000000163</v>
      </c>
      <c r="BC268" s="373">
        <v>20017.000257721655</v>
      </c>
      <c r="BD268" s="374">
        <v>486984.79178999999</v>
      </c>
      <c r="BE268" s="374">
        <f t="shared" si="84"/>
        <v>7.6561129276656828E-2</v>
      </c>
      <c r="BF268" s="374">
        <f t="shared" si="85"/>
        <v>1.8626220272749148</v>
      </c>
      <c r="BG268" s="374">
        <f t="shared" si="86"/>
        <v>0</v>
      </c>
      <c r="BH268" s="374">
        <f t="shared" si="87"/>
        <v>0</v>
      </c>
      <c r="BI268" s="374">
        <f t="shared" si="88"/>
        <v>0.92343887072334319</v>
      </c>
      <c r="BJ268" s="374">
        <f t="shared" si="89"/>
        <v>22.46593797272525</v>
      </c>
      <c r="BK268" s="375">
        <v>17571208.679398797</v>
      </c>
      <c r="BL268" s="382">
        <v>48413881.7224686</v>
      </c>
      <c r="BM268" s="383">
        <v>0.42</v>
      </c>
      <c r="BN268" s="382">
        <v>20333830.323436812</v>
      </c>
      <c r="BO268" s="395"/>
      <c r="BP268" s="395"/>
      <c r="BS268" s="408">
        <v>10799</v>
      </c>
      <c r="BT268" s="400" t="s">
        <v>1594</v>
      </c>
      <c r="BU268" s="400">
        <v>0.91175528381763637</v>
      </c>
      <c r="BV268" s="400">
        <v>8.8244716182363611E-2</v>
      </c>
      <c r="BW268" s="400">
        <v>2.4062439514482642E-2</v>
      </c>
      <c r="BX268" s="400">
        <v>0.97593756048551739</v>
      </c>
      <c r="BY268" s="407">
        <v>10799</v>
      </c>
      <c r="BZ268" s="406" t="s">
        <v>1594</v>
      </c>
      <c r="CA268" s="406">
        <v>0.92797809254333641</v>
      </c>
      <c r="CB268" s="406">
        <v>7.2021907456663606E-2</v>
      </c>
      <c r="CC268" s="406">
        <v>7.6561129276656828E-2</v>
      </c>
      <c r="CD268" s="406">
        <v>0</v>
      </c>
      <c r="CE268" s="406">
        <v>0.92343887072334319</v>
      </c>
    </row>
    <row r="269" spans="1:83" x14ac:dyDescent="0.35">
      <c r="A269" s="365">
        <v>4</v>
      </c>
      <c r="B269" s="366" t="s">
        <v>1279</v>
      </c>
      <c r="C269" s="411">
        <v>10800</v>
      </c>
      <c r="D269" s="367" t="s">
        <v>1595</v>
      </c>
      <c r="E269" s="368" t="s">
        <v>2438</v>
      </c>
      <c r="F269" s="369">
        <v>2</v>
      </c>
      <c r="G269" s="370" t="s">
        <v>2560</v>
      </c>
      <c r="H269" s="371">
        <v>36592.799999999996</v>
      </c>
      <c r="I269" s="372">
        <v>36592.799999999996</v>
      </c>
      <c r="J269" s="373">
        <v>347.04228415319409</v>
      </c>
      <c r="K269" s="374">
        <v>12699248.895560998</v>
      </c>
      <c r="L269" s="371">
        <v>12708</v>
      </c>
      <c r="M269" s="372">
        <v>12708</v>
      </c>
      <c r="N269" s="373">
        <v>370.52859495042492</v>
      </c>
      <c r="O269" s="374">
        <v>4708677.3846300002</v>
      </c>
      <c r="P269" s="374">
        <f t="shared" si="74"/>
        <v>0.89256243250146727</v>
      </c>
      <c r="Q269" s="402">
        <f t="shared" si="78"/>
        <v>11342.683392228646</v>
      </c>
      <c r="R269" s="374">
        <f t="shared" si="75"/>
        <v>0.10743756749853269</v>
      </c>
      <c r="S269" s="401">
        <f t="shared" si="79"/>
        <v>1365.3166077713533</v>
      </c>
      <c r="T269" s="371">
        <v>13849.199999999999</v>
      </c>
      <c r="U269" s="372">
        <v>13849.199999999999</v>
      </c>
      <c r="V269" s="373">
        <v>137.15780901784942</v>
      </c>
      <c r="W269" s="374">
        <v>1899525.9286499999</v>
      </c>
      <c r="X269" s="371">
        <v>252</v>
      </c>
      <c r="Y269" s="372">
        <v>252</v>
      </c>
      <c r="Z269" s="373">
        <v>103.21958404761905</v>
      </c>
      <c r="AA269" s="374">
        <v>26011.335180000002</v>
      </c>
      <c r="AB269" s="371">
        <v>2331.6</v>
      </c>
      <c r="AC269" s="372">
        <v>2331.6</v>
      </c>
      <c r="AD269" s="373">
        <v>1005.6461678589809</v>
      </c>
      <c r="AE269" s="374">
        <v>2344764.6049799998</v>
      </c>
      <c r="AF269" s="374">
        <f t="shared" si="80"/>
        <v>0</v>
      </c>
      <c r="AG269" s="374">
        <f t="shared" si="81"/>
        <v>0</v>
      </c>
      <c r="AH269" s="374">
        <f t="shared" si="82"/>
        <v>1</v>
      </c>
      <c r="AI269" s="374">
        <f t="shared" si="83"/>
        <v>2331.6</v>
      </c>
      <c r="AJ269" s="375">
        <v>21678228.149000995</v>
      </c>
      <c r="AK269" s="376">
        <v>438.82224000000002</v>
      </c>
      <c r="AL269" s="377">
        <v>438.82224000000002</v>
      </c>
      <c r="AM269" s="373">
        <v>12460.255422102124</v>
      </c>
      <c r="AN269" s="374">
        <v>5467837.1952989995</v>
      </c>
      <c r="AO269" s="378">
        <v>28.393079999999998</v>
      </c>
      <c r="AP269" s="379">
        <v>28.393079999999998</v>
      </c>
      <c r="AQ269" s="373">
        <v>14942.651804770741</v>
      </c>
      <c r="AR269" s="374">
        <v>424267.90810499998</v>
      </c>
      <c r="AS269" s="374">
        <f t="shared" si="76"/>
        <v>0.98732094245820567</v>
      </c>
      <c r="AT269" s="374">
        <f t="shared" si="90"/>
        <v>28.03308250489123</v>
      </c>
      <c r="AU269" s="374">
        <f t="shared" si="77"/>
        <v>1.267905754179432E-2</v>
      </c>
      <c r="AV269" s="374">
        <f t="shared" si="91"/>
        <v>0.35999749510876944</v>
      </c>
      <c r="AW269" s="380">
        <v>25.045079999999999</v>
      </c>
      <c r="AX269" s="381">
        <v>25.045079999999999</v>
      </c>
      <c r="AY269" s="373">
        <v>13690.279330910504</v>
      </c>
      <c r="AZ269" s="374">
        <v>342874.14106500003</v>
      </c>
      <c r="BA269" s="378">
        <v>16.249800000000093</v>
      </c>
      <c r="BB269" s="379">
        <v>16.249800000000093</v>
      </c>
      <c r="BC269" s="373">
        <v>607.29681349923965</v>
      </c>
      <c r="BD269" s="374">
        <v>9868.4517599999999</v>
      </c>
      <c r="BE269" s="374">
        <f t="shared" si="84"/>
        <v>0</v>
      </c>
      <c r="BF269" s="374">
        <f t="shared" si="85"/>
        <v>0</v>
      </c>
      <c r="BG269" s="374">
        <f t="shared" si="86"/>
        <v>0.19281968535699878</v>
      </c>
      <c r="BH269" s="374">
        <f t="shared" si="87"/>
        <v>3.1332813231141765</v>
      </c>
      <c r="BI269" s="374">
        <f t="shared" si="88"/>
        <v>0.80718031464300122</v>
      </c>
      <c r="BJ269" s="374">
        <f t="shared" si="89"/>
        <v>13.116518676885915</v>
      </c>
      <c r="BK269" s="375">
        <v>6244847.6962289987</v>
      </c>
      <c r="BL269" s="382">
        <v>27923075.845229995</v>
      </c>
      <c r="BM269" s="383">
        <v>0.38</v>
      </c>
      <c r="BN269" s="382">
        <v>10610768.821187397</v>
      </c>
      <c r="BO269" s="395"/>
      <c r="BP269" s="395"/>
      <c r="BS269" s="408">
        <v>10800</v>
      </c>
      <c r="BT269" s="400" t="s">
        <v>1595</v>
      </c>
      <c r="BU269" s="400">
        <v>0.89256243250146727</v>
      </c>
      <c r="BV269" s="400">
        <v>0.10743756749853269</v>
      </c>
      <c r="BW269" s="400">
        <v>0</v>
      </c>
      <c r="BX269" s="400">
        <v>1</v>
      </c>
      <c r="BY269" s="407">
        <v>10800</v>
      </c>
      <c r="BZ269" s="406" t="s">
        <v>1595</v>
      </c>
      <c r="CA269" s="406">
        <v>0.98732094245820567</v>
      </c>
      <c r="CB269" s="406">
        <v>1.267905754179432E-2</v>
      </c>
      <c r="CC269" s="406">
        <v>0</v>
      </c>
      <c r="CD269" s="406">
        <v>0.19281968535699878</v>
      </c>
      <c r="CE269" s="406">
        <v>0.80718031464300122</v>
      </c>
    </row>
    <row r="270" spans="1:83" x14ac:dyDescent="0.35">
      <c r="A270" s="365">
        <v>4</v>
      </c>
      <c r="B270" s="366" t="s">
        <v>1279</v>
      </c>
      <c r="C270" s="411">
        <v>10801</v>
      </c>
      <c r="D270" s="367" t="s">
        <v>1596</v>
      </c>
      <c r="E270" s="368" t="s">
        <v>2438</v>
      </c>
      <c r="F270" s="369">
        <v>5</v>
      </c>
      <c r="G270" s="370" t="s">
        <v>2469</v>
      </c>
      <c r="H270" s="371">
        <v>32823.599999999999</v>
      </c>
      <c r="I270" s="372">
        <v>32823.599999999999</v>
      </c>
      <c r="J270" s="373">
        <v>302.40546551136981</v>
      </c>
      <c r="K270" s="374">
        <v>9926036.0377589986</v>
      </c>
      <c r="L270" s="371">
        <v>10491.6</v>
      </c>
      <c r="M270" s="372">
        <v>10491.6</v>
      </c>
      <c r="N270" s="373">
        <v>331.80791473607457</v>
      </c>
      <c r="O270" s="374">
        <v>3481195.9182449998</v>
      </c>
      <c r="P270" s="374">
        <f t="shared" si="74"/>
        <v>0.89144009363583232</v>
      </c>
      <c r="Q270" s="402">
        <f t="shared" si="78"/>
        <v>9352.6328863896979</v>
      </c>
      <c r="R270" s="374">
        <f t="shared" si="75"/>
        <v>0.10855990636416771</v>
      </c>
      <c r="S270" s="401">
        <f t="shared" si="79"/>
        <v>1138.967113610302</v>
      </c>
      <c r="T270" s="371">
        <v>7575.5999999999995</v>
      </c>
      <c r="U270" s="372">
        <v>7575.5999999999995</v>
      </c>
      <c r="V270" s="373">
        <v>178.87514710240774</v>
      </c>
      <c r="W270" s="374">
        <v>1355086.5643889999</v>
      </c>
      <c r="X270" s="371">
        <v>2870.4</v>
      </c>
      <c r="Y270" s="372">
        <v>2870.4</v>
      </c>
      <c r="Z270" s="373">
        <v>7.3770652278428095</v>
      </c>
      <c r="AA270" s="374">
        <v>21175.12803</v>
      </c>
      <c r="AB270" s="371">
        <v>4605.5999999999995</v>
      </c>
      <c r="AC270" s="372">
        <v>4605.5999999999995</v>
      </c>
      <c r="AD270" s="373">
        <v>296.51509629689946</v>
      </c>
      <c r="AE270" s="374">
        <v>1365629.927505</v>
      </c>
      <c r="AF270" s="374">
        <f t="shared" si="80"/>
        <v>0</v>
      </c>
      <c r="AG270" s="374">
        <f t="shared" si="81"/>
        <v>0</v>
      </c>
      <c r="AH270" s="374">
        <f t="shared" si="82"/>
        <v>1</v>
      </c>
      <c r="AI270" s="374">
        <f t="shared" si="83"/>
        <v>4605.5999999999995</v>
      </c>
      <c r="AJ270" s="375">
        <v>16149123.575927997</v>
      </c>
      <c r="AK270" s="376">
        <v>413.85683999999998</v>
      </c>
      <c r="AL270" s="377">
        <v>413.85683999999998</v>
      </c>
      <c r="AM270" s="373">
        <v>16687.012941469326</v>
      </c>
      <c r="AN270" s="374">
        <v>6906034.4449955998</v>
      </c>
      <c r="AO270" s="378">
        <v>107.9868</v>
      </c>
      <c r="AP270" s="379">
        <v>107.9868</v>
      </c>
      <c r="AQ270" s="373">
        <v>12123.46163451644</v>
      </c>
      <c r="AR270" s="374">
        <v>1309173.8268342</v>
      </c>
      <c r="AS270" s="374">
        <f t="shared" si="76"/>
        <v>0.90169645972145851</v>
      </c>
      <c r="AT270" s="374">
        <f t="shared" si="90"/>
        <v>97.371315256649197</v>
      </c>
      <c r="AU270" s="374">
        <f t="shared" si="77"/>
        <v>9.830354027854149E-2</v>
      </c>
      <c r="AV270" s="374">
        <f t="shared" si="91"/>
        <v>10.615484743350805</v>
      </c>
      <c r="AW270" s="380">
        <v>27.253319999999999</v>
      </c>
      <c r="AX270" s="381">
        <v>27.253319999999999</v>
      </c>
      <c r="AY270" s="373">
        <v>8506.7585921641858</v>
      </c>
      <c r="AZ270" s="374">
        <v>231837.41407500004</v>
      </c>
      <c r="BA270" s="378">
        <v>28.373880000000025</v>
      </c>
      <c r="BB270" s="379">
        <v>28.373880000000025</v>
      </c>
      <c r="BC270" s="373">
        <v>6561.4768396144564</v>
      </c>
      <c r="BD270" s="374">
        <v>186174.55646999998</v>
      </c>
      <c r="BE270" s="374">
        <f t="shared" si="84"/>
        <v>0.15671945275655072</v>
      </c>
      <c r="BF270" s="374">
        <f t="shared" si="85"/>
        <v>4.4467389461800435</v>
      </c>
      <c r="BG270" s="374">
        <f t="shared" si="86"/>
        <v>0</v>
      </c>
      <c r="BH270" s="374">
        <f t="shared" si="87"/>
        <v>0</v>
      </c>
      <c r="BI270" s="374">
        <f t="shared" si="88"/>
        <v>0.84328054724344925</v>
      </c>
      <c r="BJ270" s="374">
        <f t="shared" si="89"/>
        <v>23.92714105381998</v>
      </c>
      <c r="BK270" s="375">
        <v>8633220.2423747983</v>
      </c>
      <c r="BL270" s="382">
        <v>24782343.818302795</v>
      </c>
      <c r="BM270" s="383">
        <v>0.36</v>
      </c>
      <c r="BN270" s="382">
        <v>8921643.7745890059</v>
      </c>
      <c r="BO270" s="395"/>
      <c r="BP270" s="395"/>
      <c r="BS270" s="408">
        <v>10801</v>
      </c>
      <c r="BT270" s="400" t="s">
        <v>1596</v>
      </c>
      <c r="BU270" s="400">
        <v>0.89144009363583232</v>
      </c>
      <c r="BV270" s="400">
        <v>0.10855990636416771</v>
      </c>
      <c r="BW270" s="400">
        <v>0</v>
      </c>
      <c r="BX270" s="400">
        <v>1</v>
      </c>
      <c r="BY270" s="407">
        <v>10801</v>
      </c>
      <c r="BZ270" s="406" t="s">
        <v>1596</v>
      </c>
      <c r="CA270" s="406">
        <v>0.90169645972145851</v>
      </c>
      <c r="CB270" s="406">
        <v>9.830354027854149E-2</v>
      </c>
      <c r="CC270" s="406">
        <v>0.15671945275655072</v>
      </c>
      <c r="CD270" s="406">
        <v>0</v>
      </c>
      <c r="CE270" s="406">
        <v>0.84328054724344925</v>
      </c>
    </row>
    <row r="271" spans="1:83" x14ac:dyDescent="0.35">
      <c r="A271" s="365">
        <v>4</v>
      </c>
      <c r="B271" s="366" t="s">
        <v>1280</v>
      </c>
      <c r="C271" s="411">
        <v>10689</v>
      </c>
      <c r="D271" s="367" t="s">
        <v>1597</v>
      </c>
      <c r="E271" s="368" t="s">
        <v>2427</v>
      </c>
      <c r="F271" s="369">
        <v>16</v>
      </c>
      <c r="G271" s="370" t="s">
        <v>2759</v>
      </c>
      <c r="H271" s="371">
        <v>173690.4</v>
      </c>
      <c r="I271" s="372">
        <v>173690.4</v>
      </c>
      <c r="J271" s="373">
        <v>592.70449750702289</v>
      </c>
      <c r="K271" s="374">
        <v>102947081.25379381</v>
      </c>
      <c r="L271" s="371">
        <v>78730.8</v>
      </c>
      <c r="M271" s="372">
        <v>78730.8</v>
      </c>
      <c r="N271" s="373">
        <v>961.35884284835925</v>
      </c>
      <c r="O271" s="374">
        <v>75688550.784525603</v>
      </c>
      <c r="P271" s="374">
        <f t="shared" si="74"/>
        <v>0.87136576174031677</v>
      </c>
      <c r="Q271" s="402">
        <f t="shared" si="78"/>
        <v>68603.323514424541</v>
      </c>
      <c r="R271" s="374">
        <f t="shared" si="75"/>
        <v>0.12863423825968323</v>
      </c>
      <c r="S271" s="401">
        <f t="shared" si="79"/>
        <v>10127.476485575469</v>
      </c>
      <c r="T271" s="371">
        <v>67986</v>
      </c>
      <c r="U271" s="372">
        <v>67986</v>
      </c>
      <c r="V271" s="373">
        <v>454.26707911232899</v>
      </c>
      <c r="W271" s="374">
        <v>30883801.640530799</v>
      </c>
      <c r="X271" s="371">
        <v>6374.4</v>
      </c>
      <c r="Y271" s="372">
        <v>6374.4</v>
      </c>
      <c r="Z271" s="373">
        <v>124.94600497929217</v>
      </c>
      <c r="AA271" s="374">
        <v>796455.81413999991</v>
      </c>
      <c r="AB271" s="371">
        <v>7146</v>
      </c>
      <c r="AC271" s="372">
        <v>7146</v>
      </c>
      <c r="AD271" s="373">
        <v>1937.8879310960538</v>
      </c>
      <c r="AE271" s="374">
        <v>13848147.1556124</v>
      </c>
      <c r="AF271" s="374">
        <f t="shared" si="80"/>
        <v>1.0013969734846268E-3</v>
      </c>
      <c r="AG271" s="374">
        <f t="shared" si="81"/>
        <v>7.1559827725211429</v>
      </c>
      <c r="AH271" s="374">
        <f t="shared" si="82"/>
        <v>0.99899860302651533</v>
      </c>
      <c r="AI271" s="374">
        <f t="shared" si="83"/>
        <v>7138.8440172274786</v>
      </c>
      <c r="AJ271" s="375">
        <v>224164036.6486026</v>
      </c>
      <c r="AK271" s="376">
        <v>13823.017439999998</v>
      </c>
      <c r="AL271" s="377">
        <v>13823.017439999998</v>
      </c>
      <c r="AM271" s="373">
        <v>18028.056450849868</v>
      </c>
      <c r="AN271" s="374">
        <v>249202138.72940218</v>
      </c>
      <c r="AO271" s="378">
        <v>2944.30008</v>
      </c>
      <c r="AP271" s="379">
        <v>2944.30008</v>
      </c>
      <c r="AQ271" s="373">
        <v>16604.513116664384</v>
      </c>
      <c r="AR271" s="374">
        <v>48888669.297755994</v>
      </c>
      <c r="AS271" s="374">
        <f t="shared" si="76"/>
        <v>0.88180570947528325</v>
      </c>
      <c r="AT271" s="374">
        <f t="shared" si="90"/>
        <v>2596.3006209525333</v>
      </c>
      <c r="AU271" s="374">
        <f t="shared" si="77"/>
        <v>0.11819429052471668</v>
      </c>
      <c r="AV271" s="374">
        <f t="shared" si="91"/>
        <v>347.99945904746659</v>
      </c>
      <c r="AW271" s="380">
        <v>3357.5583599999995</v>
      </c>
      <c r="AX271" s="381">
        <v>3357.5583599999995</v>
      </c>
      <c r="AY271" s="373">
        <v>8519.3016244824412</v>
      </c>
      <c r="AZ271" s="374">
        <v>28604052.390642598</v>
      </c>
      <c r="BA271" s="378">
        <v>4925.8081200000097</v>
      </c>
      <c r="BB271" s="379">
        <v>4925.8081200000097</v>
      </c>
      <c r="BC271" s="373">
        <v>7991.734325983839</v>
      </c>
      <c r="BD271" s="374">
        <v>39365749.835813999</v>
      </c>
      <c r="BE271" s="374">
        <f t="shared" si="84"/>
        <v>6.1509331547899324E-2</v>
      </c>
      <c r="BF271" s="374">
        <f t="shared" si="85"/>
        <v>302.98316479441525</v>
      </c>
      <c r="BG271" s="374">
        <f t="shared" si="86"/>
        <v>1.7904211506269262E-2</v>
      </c>
      <c r="BH271" s="374">
        <f t="shared" si="87"/>
        <v>88.192710419778734</v>
      </c>
      <c r="BI271" s="374">
        <f t="shared" si="88"/>
        <v>0.92058645694583141</v>
      </c>
      <c r="BJ271" s="374">
        <f t="shared" si="89"/>
        <v>4534.6322447858156</v>
      </c>
      <c r="BK271" s="375">
        <v>366060610.25361478</v>
      </c>
      <c r="BL271" s="382">
        <v>590224646.90221739</v>
      </c>
      <c r="BM271" s="383">
        <v>0.2</v>
      </c>
      <c r="BN271" s="382">
        <v>118044929.38044348</v>
      </c>
      <c r="BO271" s="395"/>
      <c r="BP271" s="395"/>
      <c r="BS271" s="408">
        <v>10689</v>
      </c>
      <c r="BT271" s="400" t="s">
        <v>1597</v>
      </c>
      <c r="BU271" s="400">
        <v>0.87136576174031677</v>
      </c>
      <c r="BV271" s="400">
        <v>0.12863423825968323</v>
      </c>
      <c r="BW271" s="400">
        <v>1.0013969734846268E-3</v>
      </c>
      <c r="BX271" s="400">
        <v>0.99899860302651533</v>
      </c>
      <c r="BY271" s="407">
        <v>10689</v>
      </c>
      <c r="BZ271" s="406" t="s">
        <v>1597</v>
      </c>
      <c r="CA271" s="406">
        <v>0.88180570947528325</v>
      </c>
      <c r="CB271" s="406">
        <v>0.11819429052471668</v>
      </c>
      <c r="CC271" s="406">
        <v>6.1509331547899324E-2</v>
      </c>
      <c r="CD271" s="406">
        <v>1.7904211506269262E-2</v>
      </c>
      <c r="CE271" s="406">
        <v>0.92058645694583141</v>
      </c>
    </row>
    <row r="272" spans="1:83" x14ac:dyDescent="0.35">
      <c r="A272" s="365">
        <v>4</v>
      </c>
      <c r="B272" s="366" t="s">
        <v>1280</v>
      </c>
      <c r="C272" s="411">
        <v>10782</v>
      </c>
      <c r="D272" s="367" t="s">
        <v>1598</v>
      </c>
      <c r="E272" s="368" t="s">
        <v>2438</v>
      </c>
      <c r="F272" s="369">
        <v>5</v>
      </c>
      <c r="G272" s="370" t="s">
        <v>2469</v>
      </c>
      <c r="H272" s="371">
        <v>40563.599999999999</v>
      </c>
      <c r="I272" s="372">
        <v>40563.599999999999</v>
      </c>
      <c r="J272" s="373">
        <v>492.79897755228825</v>
      </c>
      <c r="K272" s="374">
        <v>19989700.605839998</v>
      </c>
      <c r="L272" s="371">
        <v>20643.599999999999</v>
      </c>
      <c r="M272" s="372">
        <v>20643.599999999999</v>
      </c>
      <c r="N272" s="373">
        <v>311.49102625870484</v>
      </c>
      <c r="O272" s="374">
        <v>6430296.1496741986</v>
      </c>
      <c r="P272" s="374">
        <f t="shared" si="74"/>
        <v>0.92924182573453429</v>
      </c>
      <c r="Q272" s="402">
        <f t="shared" si="78"/>
        <v>19182.89655373343</v>
      </c>
      <c r="R272" s="374">
        <f t="shared" si="75"/>
        <v>7.0758174265465684E-2</v>
      </c>
      <c r="S272" s="401">
        <f t="shared" si="79"/>
        <v>1460.7034462665672</v>
      </c>
      <c r="T272" s="371">
        <v>15633.599999999999</v>
      </c>
      <c r="U272" s="372">
        <v>15633.599999999999</v>
      </c>
      <c r="V272" s="373">
        <v>159.79646331213539</v>
      </c>
      <c r="W272" s="374">
        <v>2498193.9888365995</v>
      </c>
      <c r="X272" s="371">
        <v>4297.2</v>
      </c>
      <c r="Y272" s="372">
        <v>4297.2</v>
      </c>
      <c r="Z272" s="373">
        <v>0</v>
      </c>
      <c r="AA272" s="374">
        <v>0</v>
      </c>
      <c r="AB272" s="371">
        <v>0</v>
      </c>
      <c r="AC272" s="372">
        <v>0</v>
      </c>
      <c r="AD272" s="373">
        <v>0</v>
      </c>
      <c r="AE272" s="374">
        <v>0</v>
      </c>
      <c r="AF272" s="374">
        <f t="shared" si="80"/>
        <v>0</v>
      </c>
      <c r="AG272" s="374">
        <f t="shared" si="81"/>
        <v>0</v>
      </c>
      <c r="AH272" s="374">
        <f t="shared" si="82"/>
        <v>1</v>
      </c>
      <c r="AI272" s="374">
        <f t="shared" si="83"/>
        <v>0</v>
      </c>
      <c r="AJ272" s="375">
        <v>28918190.744350798</v>
      </c>
      <c r="AK272" s="376">
        <v>794.85599999999999</v>
      </c>
      <c r="AL272" s="377">
        <v>794.85599999999999</v>
      </c>
      <c r="AM272" s="373">
        <v>9764.5280047329325</v>
      </c>
      <c r="AN272" s="374">
        <v>7761393.6717299996</v>
      </c>
      <c r="AO272" s="378">
        <v>106.41600000000001</v>
      </c>
      <c r="AP272" s="379">
        <v>106.41600000000001</v>
      </c>
      <c r="AQ272" s="373">
        <v>12760.251564259133</v>
      </c>
      <c r="AR272" s="374">
        <v>1357894.9304622</v>
      </c>
      <c r="AS272" s="374">
        <f t="shared" si="76"/>
        <v>0.95193922192360902</v>
      </c>
      <c r="AT272" s="374">
        <f t="shared" si="90"/>
        <v>101.30156424022279</v>
      </c>
      <c r="AU272" s="374">
        <f t="shared" si="77"/>
        <v>4.8060778076390857E-2</v>
      </c>
      <c r="AV272" s="374">
        <f t="shared" si="91"/>
        <v>5.1144357597772103</v>
      </c>
      <c r="AW272" s="380">
        <v>64.34399999999998</v>
      </c>
      <c r="AX272" s="381">
        <v>64.34399999999998</v>
      </c>
      <c r="AY272" s="373">
        <v>9490.3975660294691</v>
      </c>
      <c r="AZ272" s="374">
        <v>610650.14098859997</v>
      </c>
      <c r="BA272" s="378">
        <v>34.691999999999908</v>
      </c>
      <c r="BB272" s="379">
        <v>34.691999999999908</v>
      </c>
      <c r="BC272" s="373">
        <v>19650.712299688741</v>
      </c>
      <c r="BD272" s="374">
        <v>681722.51110080001</v>
      </c>
      <c r="BE272" s="374">
        <f t="shared" si="84"/>
        <v>9.5929945711196049E-2</v>
      </c>
      <c r="BF272" s="374">
        <f t="shared" si="85"/>
        <v>3.3280016766128044</v>
      </c>
      <c r="BG272" s="374">
        <f t="shared" si="86"/>
        <v>0</v>
      </c>
      <c r="BH272" s="374">
        <f t="shared" si="87"/>
        <v>0</v>
      </c>
      <c r="BI272" s="374">
        <f t="shared" si="88"/>
        <v>0.90407005428880383</v>
      </c>
      <c r="BJ272" s="374">
        <f t="shared" si="89"/>
        <v>31.363998323387101</v>
      </c>
      <c r="BK272" s="375">
        <v>10411661.254281599</v>
      </c>
      <c r="BL272" s="382">
        <v>39329851.998632401</v>
      </c>
      <c r="BM272" s="383">
        <v>0.37</v>
      </c>
      <c r="BN272" s="382">
        <v>14552045.239493988</v>
      </c>
      <c r="BO272" s="395"/>
      <c r="BP272" s="395"/>
      <c r="BS272" s="408">
        <v>10782</v>
      </c>
      <c r="BT272" s="400" t="s">
        <v>1598</v>
      </c>
      <c r="BU272" s="400">
        <v>0.92924182573453429</v>
      </c>
      <c r="BV272" s="400">
        <v>7.0758174265465684E-2</v>
      </c>
      <c r="BW272" s="400">
        <v>0</v>
      </c>
      <c r="BX272" s="400">
        <v>1</v>
      </c>
      <c r="BY272" s="407">
        <v>10782</v>
      </c>
      <c r="BZ272" s="406" t="s">
        <v>1598</v>
      </c>
      <c r="CA272" s="406">
        <v>0.95193922192360902</v>
      </c>
      <c r="CB272" s="406">
        <v>4.8060778076390857E-2</v>
      </c>
      <c r="CC272" s="406">
        <v>9.5929945711196049E-2</v>
      </c>
      <c r="CD272" s="406">
        <v>0</v>
      </c>
      <c r="CE272" s="406">
        <v>0.90407005428880383</v>
      </c>
    </row>
    <row r="273" spans="1:83" x14ac:dyDescent="0.35">
      <c r="A273" s="365">
        <v>4</v>
      </c>
      <c r="B273" s="366" t="s">
        <v>1280</v>
      </c>
      <c r="C273" s="411">
        <v>10784</v>
      </c>
      <c r="D273" s="367" t="s">
        <v>1599</v>
      </c>
      <c r="E273" s="368" t="s">
        <v>2438</v>
      </c>
      <c r="F273" s="369">
        <v>5</v>
      </c>
      <c r="G273" s="370" t="s">
        <v>2469</v>
      </c>
      <c r="H273" s="371">
        <v>68016</v>
      </c>
      <c r="I273" s="372">
        <v>68016</v>
      </c>
      <c r="J273" s="373">
        <v>436.30352462067754</v>
      </c>
      <c r="K273" s="374">
        <v>29675620.530600004</v>
      </c>
      <c r="L273" s="371">
        <v>26631.599999999999</v>
      </c>
      <c r="M273" s="372">
        <v>26631.599999999999</v>
      </c>
      <c r="N273" s="373">
        <v>372.47488417181097</v>
      </c>
      <c r="O273" s="374">
        <v>9919602.12531</v>
      </c>
      <c r="P273" s="374">
        <f t="shared" si="74"/>
        <v>0.79512149451745395</v>
      </c>
      <c r="Q273" s="402">
        <f t="shared" si="78"/>
        <v>21175.357593391025</v>
      </c>
      <c r="R273" s="374">
        <f t="shared" si="75"/>
        <v>0.20487850548254602</v>
      </c>
      <c r="S273" s="401">
        <f t="shared" si="79"/>
        <v>5456.2424066089725</v>
      </c>
      <c r="T273" s="371">
        <v>27274.799999999999</v>
      </c>
      <c r="U273" s="372">
        <v>27274.799999999999</v>
      </c>
      <c r="V273" s="373">
        <v>148.15038827709094</v>
      </c>
      <c r="W273" s="374">
        <v>4040772.2101799999</v>
      </c>
      <c r="X273" s="371">
        <v>732</v>
      </c>
      <c r="Y273" s="372">
        <v>732</v>
      </c>
      <c r="Z273" s="373">
        <v>0</v>
      </c>
      <c r="AA273" s="374">
        <v>0</v>
      </c>
      <c r="AB273" s="371">
        <v>3117.6</v>
      </c>
      <c r="AC273" s="372">
        <v>3117.6</v>
      </c>
      <c r="AD273" s="373">
        <v>1341.1742247882987</v>
      </c>
      <c r="AE273" s="374">
        <v>4181244.7631999999</v>
      </c>
      <c r="AF273" s="374">
        <f t="shared" si="80"/>
        <v>2.9561109669505319E-3</v>
      </c>
      <c r="AG273" s="374">
        <f t="shared" si="81"/>
        <v>9.2159715505649782</v>
      </c>
      <c r="AH273" s="374">
        <f t="shared" si="82"/>
        <v>0.99704388903304941</v>
      </c>
      <c r="AI273" s="374">
        <f t="shared" si="83"/>
        <v>3108.3840284494349</v>
      </c>
      <c r="AJ273" s="375">
        <v>47817239.62929</v>
      </c>
      <c r="AK273" s="376">
        <v>1036.4123999999999</v>
      </c>
      <c r="AL273" s="377">
        <v>1036.4123999999999</v>
      </c>
      <c r="AM273" s="373">
        <v>11232.679836511219</v>
      </c>
      <c r="AN273" s="374">
        <v>11641688.667790199</v>
      </c>
      <c r="AO273" s="378">
        <v>183.71759999999998</v>
      </c>
      <c r="AP273" s="379">
        <v>183.71759999999998</v>
      </c>
      <c r="AQ273" s="373">
        <v>25615.194025522869</v>
      </c>
      <c r="AR273" s="374">
        <v>4705961.9699033992</v>
      </c>
      <c r="AS273" s="374">
        <f t="shared" si="76"/>
        <v>0.8603508367243583</v>
      </c>
      <c r="AT273" s="374">
        <f t="shared" si="90"/>
        <v>158.06159088099093</v>
      </c>
      <c r="AU273" s="374">
        <f t="shared" si="77"/>
        <v>0.13964916327564161</v>
      </c>
      <c r="AV273" s="374">
        <f t="shared" si="91"/>
        <v>25.656009119009013</v>
      </c>
      <c r="AW273" s="380">
        <v>83.830800000000011</v>
      </c>
      <c r="AX273" s="381">
        <v>83.830800000000011</v>
      </c>
      <c r="AY273" s="373">
        <v>11825.227509698105</v>
      </c>
      <c r="AZ273" s="374">
        <v>991318.28232</v>
      </c>
      <c r="BA273" s="378">
        <v>128.07960000000017</v>
      </c>
      <c r="BB273" s="379">
        <v>128.07960000000017</v>
      </c>
      <c r="BC273" s="373">
        <v>12543.08588065545</v>
      </c>
      <c r="BD273" s="374">
        <v>1606513.42236</v>
      </c>
      <c r="BE273" s="374">
        <f t="shared" si="84"/>
        <v>0.10324838239098455</v>
      </c>
      <c r="BF273" s="374">
        <f t="shared" si="85"/>
        <v>13.224011517284362</v>
      </c>
      <c r="BG273" s="374">
        <f t="shared" si="86"/>
        <v>2.7277778713229723E-3</v>
      </c>
      <c r="BH273" s="374">
        <f t="shared" si="87"/>
        <v>0.34937269864789822</v>
      </c>
      <c r="BI273" s="374">
        <f t="shared" si="88"/>
        <v>0.89402383973769251</v>
      </c>
      <c r="BJ273" s="374">
        <f t="shared" si="89"/>
        <v>114.50621578406792</v>
      </c>
      <c r="BK273" s="375">
        <v>18945482.342373598</v>
      </c>
      <c r="BL273" s="382">
        <v>66762721.971663594</v>
      </c>
      <c r="BM273" s="383">
        <v>0.31</v>
      </c>
      <c r="BN273" s="382">
        <v>20696443.811215714</v>
      </c>
      <c r="BO273" s="395"/>
      <c r="BP273" s="395"/>
      <c r="BS273" s="408">
        <v>10784</v>
      </c>
      <c r="BT273" s="400" t="s">
        <v>1599</v>
      </c>
      <c r="BU273" s="400">
        <v>0.79512149451745395</v>
      </c>
      <c r="BV273" s="400">
        <v>0.20487850548254602</v>
      </c>
      <c r="BW273" s="400">
        <v>2.9561109669505319E-3</v>
      </c>
      <c r="BX273" s="400">
        <v>0.99704388903304941</v>
      </c>
      <c r="BY273" s="407">
        <v>10784</v>
      </c>
      <c r="BZ273" s="406" t="s">
        <v>1599</v>
      </c>
      <c r="CA273" s="406">
        <v>0.8603508367243583</v>
      </c>
      <c r="CB273" s="406">
        <v>0.13964916327564161</v>
      </c>
      <c r="CC273" s="406">
        <v>0.10324838239098455</v>
      </c>
      <c r="CD273" s="406">
        <v>2.7277778713229723E-3</v>
      </c>
      <c r="CE273" s="406">
        <v>0.89402383973769251</v>
      </c>
    </row>
    <row r="274" spans="1:83" x14ac:dyDescent="0.35">
      <c r="A274" s="365">
        <v>4</v>
      </c>
      <c r="B274" s="366" t="s">
        <v>1280</v>
      </c>
      <c r="C274" s="411">
        <v>10785</v>
      </c>
      <c r="D274" s="367" t="s">
        <v>1600</v>
      </c>
      <c r="E274" s="368" t="s">
        <v>2438</v>
      </c>
      <c r="F274" s="369">
        <v>6</v>
      </c>
      <c r="G274" s="370" t="s">
        <v>6307</v>
      </c>
      <c r="H274" s="371">
        <v>98911.2</v>
      </c>
      <c r="I274" s="372">
        <v>98911.2</v>
      </c>
      <c r="J274" s="373">
        <v>483.44424193012526</v>
      </c>
      <c r="K274" s="374">
        <v>47818050.102399006</v>
      </c>
      <c r="L274" s="371">
        <v>36566.400000000001</v>
      </c>
      <c r="M274" s="372">
        <v>36566.400000000001</v>
      </c>
      <c r="N274" s="373">
        <v>525.93884458130412</v>
      </c>
      <c r="O274" s="374">
        <v>19231690.1664978</v>
      </c>
      <c r="P274" s="374">
        <f t="shared" si="74"/>
        <v>0.8886918845719517</v>
      </c>
      <c r="Q274" s="402">
        <f t="shared" si="78"/>
        <v>32496.262928011816</v>
      </c>
      <c r="R274" s="374">
        <f t="shared" si="75"/>
        <v>0.11130811542804839</v>
      </c>
      <c r="S274" s="401">
        <f t="shared" si="79"/>
        <v>4070.1370719881888</v>
      </c>
      <c r="T274" s="371">
        <v>12373.199999999999</v>
      </c>
      <c r="U274" s="372">
        <v>12373.199999999999</v>
      </c>
      <c r="V274" s="373">
        <v>369.56137401876634</v>
      </c>
      <c r="W274" s="374">
        <v>4572656.793008999</v>
      </c>
      <c r="X274" s="371">
        <v>11179.199999999999</v>
      </c>
      <c r="Y274" s="372">
        <v>11179.199999999999</v>
      </c>
      <c r="Z274" s="373">
        <v>0</v>
      </c>
      <c r="AA274" s="374">
        <v>0</v>
      </c>
      <c r="AB274" s="371">
        <v>0</v>
      </c>
      <c r="AC274" s="372">
        <v>0</v>
      </c>
      <c r="AD274" s="373">
        <v>0</v>
      </c>
      <c r="AE274" s="374">
        <v>0</v>
      </c>
      <c r="AF274" s="374">
        <f t="shared" si="80"/>
        <v>0</v>
      </c>
      <c r="AG274" s="374">
        <f t="shared" si="81"/>
        <v>0</v>
      </c>
      <c r="AH274" s="374">
        <f t="shared" si="82"/>
        <v>1</v>
      </c>
      <c r="AI274" s="374">
        <f t="shared" si="83"/>
        <v>0</v>
      </c>
      <c r="AJ274" s="375">
        <v>71622397.061905801</v>
      </c>
      <c r="AK274" s="376">
        <v>1638.6467999999998</v>
      </c>
      <c r="AL274" s="377">
        <v>1638.6467999999998</v>
      </c>
      <c r="AM274" s="373">
        <v>12195.757944054694</v>
      </c>
      <c r="AN274" s="374">
        <v>19984539.728599802</v>
      </c>
      <c r="AO274" s="378">
        <v>345.9948</v>
      </c>
      <c r="AP274" s="379">
        <v>345.9948</v>
      </c>
      <c r="AQ274" s="373">
        <v>16107.379607994686</v>
      </c>
      <c r="AR274" s="374">
        <v>5573069.5859921994</v>
      </c>
      <c r="AS274" s="374">
        <f t="shared" si="76"/>
        <v>0.88277655939670263</v>
      </c>
      <c r="AT274" s="374">
        <f t="shared" si="90"/>
        <v>305.43609911315025</v>
      </c>
      <c r="AU274" s="374">
        <f t="shared" si="77"/>
        <v>0.11722344060329742</v>
      </c>
      <c r="AV274" s="374">
        <f t="shared" si="91"/>
        <v>40.55870088684977</v>
      </c>
      <c r="AW274" s="380">
        <v>86.7072</v>
      </c>
      <c r="AX274" s="381">
        <v>86.7072</v>
      </c>
      <c r="AY274" s="373">
        <v>10645.831544024026</v>
      </c>
      <c r="AZ274" s="374">
        <v>923070.24485400005</v>
      </c>
      <c r="BA274" s="378">
        <v>112.88880000000015</v>
      </c>
      <c r="BB274" s="379">
        <v>112.88880000000015</v>
      </c>
      <c r="BC274" s="373">
        <v>32707.433560707486</v>
      </c>
      <c r="BD274" s="374">
        <v>3692302.9257479999</v>
      </c>
      <c r="BE274" s="374">
        <f t="shared" si="84"/>
        <v>5.1868121505551347E-2</v>
      </c>
      <c r="BF274" s="374">
        <f t="shared" si="85"/>
        <v>5.8553299950158921</v>
      </c>
      <c r="BG274" s="374">
        <f t="shared" si="86"/>
        <v>0</v>
      </c>
      <c r="BH274" s="374">
        <f t="shared" si="87"/>
        <v>0</v>
      </c>
      <c r="BI274" s="374">
        <f t="shared" si="88"/>
        <v>0.94813187849444858</v>
      </c>
      <c r="BJ274" s="374">
        <f t="shared" si="89"/>
        <v>107.03347000498424</v>
      </c>
      <c r="BK274" s="375">
        <v>30172982.485193998</v>
      </c>
      <c r="BL274" s="382">
        <v>101795379.5470998</v>
      </c>
      <c r="BM274" s="383">
        <v>0.36</v>
      </c>
      <c r="BN274" s="382">
        <v>36646336.636955924</v>
      </c>
      <c r="BO274" s="395"/>
      <c r="BP274" s="395"/>
      <c r="BS274" s="408">
        <v>10785</v>
      </c>
      <c r="BT274" s="400" t="s">
        <v>1600</v>
      </c>
      <c r="BU274" s="400">
        <v>0.8886918845719517</v>
      </c>
      <c r="BV274" s="400">
        <v>0.11130811542804839</v>
      </c>
      <c r="BW274" s="400">
        <v>0</v>
      </c>
      <c r="BX274" s="400">
        <v>1</v>
      </c>
      <c r="BY274" s="407">
        <v>10785</v>
      </c>
      <c r="BZ274" s="406" t="s">
        <v>1600</v>
      </c>
      <c r="CA274" s="406">
        <v>0.88277655939670263</v>
      </c>
      <c r="CB274" s="406">
        <v>0.11722344060329742</v>
      </c>
      <c r="CC274" s="406">
        <v>5.1868121505551347E-2</v>
      </c>
      <c r="CD274" s="406">
        <v>0</v>
      </c>
      <c r="CE274" s="406">
        <v>0.94813187849444858</v>
      </c>
    </row>
    <row r="275" spans="1:83" x14ac:dyDescent="0.35">
      <c r="A275" s="365">
        <v>4</v>
      </c>
      <c r="B275" s="366" t="s">
        <v>1280</v>
      </c>
      <c r="C275" s="411">
        <v>10786</v>
      </c>
      <c r="D275" s="367" t="s">
        <v>1601</v>
      </c>
      <c r="E275" s="368" t="s">
        <v>2438</v>
      </c>
      <c r="F275" s="369">
        <v>5</v>
      </c>
      <c r="G275" s="370" t="s">
        <v>2469</v>
      </c>
      <c r="H275" s="371">
        <v>72788.399999999994</v>
      </c>
      <c r="I275" s="372">
        <v>72788.399999999994</v>
      </c>
      <c r="J275" s="373">
        <v>455.15778277244175</v>
      </c>
      <c r="K275" s="374">
        <v>33130206.755553596</v>
      </c>
      <c r="L275" s="371">
        <v>17028</v>
      </c>
      <c r="M275" s="372">
        <v>17028</v>
      </c>
      <c r="N275" s="373">
        <v>349.11450721839321</v>
      </c>
      <c r="O275" s="374">
        <v>5944721.8289147997</v>
      </c>
      <c r="P275" s="374">
        <f t="shared" si="74"/>
        <v>0.77725177619176733</v>
      </c>
      <c r="Q275" s="402">
        <f t="shared" si="78"/>
        <v>13235.043244993414</v>
      </c>
      <c r="R275" s="374">
        <f t="shared" si="75"/>
        <v>0.22274822380823264</v>
      </c>
      <c r="S275" s="401">
        <f t="shared" si="79"/>
        <v>3792.9567550065854</v>
      </c>
      <c r="T275" s="371">
        <v>8806.7999999999993</v>
      </c>
      <c r="U275" s="372">
        <v>8806.7999999999993</v>
      </c>
      <c r="V275" s="373">
        <v>320.53542028205476</v>
      </c>
      <c r="W275" s="374">
        <v>2822891.3393399995</v>
      </c>
      <c r="X275" s="371">
        <v>4004.3999999999996</v>
      </c>
      <c r="Y275" s="372">
        <v>4004.3999999999996</v>
      </c>
      <c r="Z275" s="373">
        <v>4.7409874438118074</v>
      </c>
      <c r="AA275" s="374">
        <v>18984.810119999998</v>
      </c>
      <c r="AB275" s="371">
        <v>15.6</v>
      </c>
      <c r="AC275" s="372">
        <v>15.6</v>
      </c>
      <c r="AD275" s="373">
        <v>122675.6616216923</v>
      </c>
      <c r="AE275" s="374">
        <v>1913740.3212983999</v>
      </c>
      <c r="AF275" s="374">
        <f t="shared" si="80"/>
        <v>0</v>
      </c>
      <c r="AG275" s="374">
        <f t="shared" si="81"/>
        <v>0</v>
      </c>
      <c r="AH275" s="374">
        <f t="shared" si="82"/>
        <v>1</v>
      </c>
      <c r="AI275" s="374">
        <f t="shared" si="83"/>
        <v>15.6</v>
      </c>
      <c r="AJ275" s="375">
        <v>43830545.055226795</v>
      </c>
      <c r="AK275" s="376">
        <v>1026.05124</v>
      </c>
      <c r="AL275" s="377">
        <v>1026.05124</v>
      </c>
      <c r="AM275" s="373">
        <v>10029.682572038799</v>
      </c>
      <c r="AN275" s="374">
        <v>10290968.2398468</v>
      </c>
      <c r="AO275" s="378">
        <v>116.18615999999999</v>
      </c>
      <c r="AP275" s="379">
        <v>116.18615999999999</v>
      </c>
      <c r="AQ275" s="373">
        <v>15615.166885969897</v>
      </c>
      <c r="AR275" s="374">
        <v>1814266.2782399999</v>
      </c>
      <c r="AS275" s="374">
        <f t="shared" si="76"/>
        <v>0.7273026905951494</v>
      </c>
      <c r="AT275" s="374">
        <f t="shared" si="90"/>
        <v>84.502506777918512</v>
      </c>
      <c r="AU275" s="374">
        <f t="shared" si="77"/>
        <v>0.2726973094048506</v>
      </c>
      <c r="AV275" s="374">
        <f t="shared" si="91"/>
        <v>31.683653222081471</v>
      </c>
      <c r="AW275" s="380">
        <v>31.263480000000001</v>
      </c>
      <c r="AX275" s="381">
        <v>31.263480000000001</v>
      </c>
      <c r="AY275" s="373">
        <v>8006.7108172218832</v>
      </c>
      <c r="AZ275" s="374">
        <v>250317.64350000001</v>
      </c>
      <c r="BA275" s="378">
        <v>58.908959999999894</v>
      </c>
      <c r="BB275" s="379">
        <v>58.908959999999894</v>
      </c>
      <c r="BC275" s="373">
        <v>28357.126480420004</v>
      </c>
      <c r="BD275" s="374">
        <v>1670488.8295499997</v>
      </c>
      <c r="BE275" s="374">
        <f t="shared" si="84"/>
        <v>8.5145390836474752E-2</v>
      </c>
      <c r="BF275" s="374">
        <f t="shared" si="85"/>
        <v>5.0158264229702487</v>
      </c>
      <c r="BG275" s="374">
        <f t="shared" si="86"/>
        <v>0</v>
      </c>
      <c r="BH275" s="374">
        <f t="shared" si="87"/>
        <v>0</v>
      </c>
      <c r="BI275" s="374">
        <f t="shared" si="88"/>
        <v>0.91485460916352523</v>
      </c>
      <c r="BJ275" s="374">
        <f t="shared" si="89"/>
        <v>53.893133577029644</v>
      </c>
      <c r="BK275" s="375">
        <v>14026040.991136799</v>
      </c>
      <c r="BL275" s="382">
        <v>57856586.046363592</v>
      </c>
      <c r="BM275" s="383">
        <v>0.41</v>
      </c>
      <c r="BN275" s="382">
        <v>23721200.27900907</v>
      </c>
      <c r="BO275" s="395"/>
      <c r="BP275" s="395"/>
      <c r="BS275" s="408">
        <v>10786</v>
      </c>
      <c r="BT275" s="400" t="s">
        <v>1601</v>
      </c>
      <c r="BU275" s="400">
        <v>0.77725177619176733</v>
      </c>
      <c r="BV275" s="400">
        <v>0.22274822380823264</v>
      </c>
      <c r="BW275" s="400">
        <v>0</v>
      </c>
      <c r="BX275" s="400">
        <v>1</v>
      </c>
      <c r="BY275" s="407">
        <v>10786</v>
      </c>
      <c r="BZ275" s="406" t="s">
        <v>1601</v>
      </c>
      <c r="CA275" s="406">
        <v>0.7273026905951494</v>
      </c>
      <c r="CB275" s="406">
        <v>0.2726973094048506</v>
      </c>
      <c r="CC275" s="406">
        <v>8.5145390836474752E-2</v>
      </c>
      <c r="CD275" s="406">
        <v>0</v>
      </c>
      <c r="CE275" s="406">
        <v>0.91485460916352523</v>
      </c>
    </row>
    <row r="276" spans="1:83" x14ac:dyDescent="0.35">
      <c r="A276" s="365">
        <v>4</v>
      </c>
      <c r="B276" s="366" t="s">
        <v>1280</v>
      </c>
      <c r="C276" s="411">
        <v>10787</v>
      </c>
      <c r="D276" s="367" t="s">
        <v>1602</v>
      </c>
      <c r="E276" s="368" t="s">
        <v>2438</v>
      </c>
      <c r="F276" s="369">
        <v>9</v>
      </c>
      <c r="G276" s="370" t="s">
        <v>2511</v>
      </c>
      <c r="H276" s="371">
        <v>144609.60000000001</v>
      </c>
      <c r="I276" s="372">
        <v>144609.60000000001</v>
      </c>
      <c r="J276" s="373">
        <v>322.57102669735622</v>
      </c>
      <c r="K276" s="374">
        <v>46646867.142294005</v>
      </c>
      <c r="L276" s="371">
        <v>45109.2</v>
      </c>
      <c r="M276" s="372">
        <v>45109.2</v>
      </c>
      <c r="N276" s="373">
        <v>388.40329567848687</v>
      </c>
      <c r="O276" s="374">
        <v>17520561.945419997</v>
      </c>
      <c r="P276" s="374">
        <f t="shared" si="74"/>
        <v>0.86757329653022264</v>
      </c>
      <c r="Q276" s="402">
        <f t="shared" si="78"/>
        <v>39135.537347841113</v>
      </c>
      <c r="R276" s="374">
        <f t="shared" si="75"/>
        <v>0.13242670346977736</v>
      </c>
      <c r="S276" s="401">
        <f t="shared" si="79"/>
        <v>5973.6626521588805</v>
      </c>
      <c r="T276" s="371">
        <v>17053.2</v>
      </c>
      <c r="U276" s="372">
        <v>17053.2</v>
      </c>
      <c r="V276" s="373">
        <v>332.52935493195412</v>
      </c>
      <c r="W276" s="374">
        <v>5670689.5955256</v>
      </c>
      <c r="X276" s="371">
        <v>12495.6</v>
      </c>
      <c r="Y276" s="372">
        <v>12495.6</v>
      </c>
      <c r="Z276" s="373">
        <v>20.749285161096708</v>
      </c>
      <c r="AA276" s="374">
        <v>259274.76765900003</v>
      </c>
      <c r="AB276" s="371">
        <v>2247.6</v>
      </c>
      <c r="AC276" s="372">
        <v>2247.6</v>
      </c>
      <c r="AD276" s="373">
        <v>2230.2963734909235</v>
      </c>
      <c r="AE276" s="374">
        <v>5012814.1290581999</v>
      </c>
      <c r="AF276" s="374">
        <f t="shared" si="80"/>
        <v>2.4450650322242772E-3</v>
      </c>
      <c r="AG276" s="374">
        <f t="shared" si="81"/>
        <v>5.4955281664272855</v>
      </c>
      <c r="AH276" s="374">
        <f t="shared" si="82"/>
        <v>0.9975549349677757</v>
      </c>
      <c r="AI276" s="374">
        <f t="shared" si="83"/>
        <v>2242.1044718335725</v>
      </c>
      <c r="AJ276" s="375">
        <v>75110207.5799568</v>
      </c>
      <c r="AK276" s="376">
        <v>2913.12</v>
      </c>
      <c r="AL276" s="377">
        <v>2913.12</v>
      </c>
      <c r="AM276" s="373">
        <v>10961.498428303057</v>
      </c>
      <c r="AN276" s="374">
        <v>31932160.301458202</v>
      </c>
      <c r="AO276" s="378">
        <v>446.09999999999997</v>
      </c>
      <c r="AP276" s="379">
        <v>446.09999999999997</v>
      </c>
      <c r="AQ276" s="373">
        <v>17298.573137289844</v>
      </c>
      <c r="AR276" s="374">
        <v>7716893.4765449986</v>
      </c>
      <c r="AS276" s="374">
        <f t="shared" si="76"/>
        <v>0.90068648640681659</v>
      </c>
      <c r="AT276" s="374">
        <f t="shared" si="90"/>
        <v>401.79624158608084</v>
      </c>
      <c r="AU276" s="374">
        <f t="shared" si="77"/>
        <v>9.9313513593183383E-2</v>
      </c>
      <c r="AV276" s="374">
        <f t="shared" si="91"/>
        <v>44.303758413919105</v>
      </c>
      <c r="AW276" s="380">
        <v>166.73760000000001</v>
      </c>
      <c r="AX276" s="381">
        <v>166.73760000000001</v>
      </c>
      <c r="AY276" s="373">
        <v>10688.462198988109</v>
      </c>
      <c r="AZ276" s="374">
        <v>1782168.5347499999</v>
      </c>
      <c r="BA276" s="378">
        <v>226.43160000000012</v>
      </c>
      <c r="BB276" s="379">
        <v>226.43160000000012</v>
      </c>
      <c r="BC276" s="373">
        <v>22651.779802719218</v>
      </c>
      <c r="BD276" s="374">
        <v>5129078.7435773993</v>
      </c>
      <c r="BE276" s="374">
        <f t="shared" si="84"/>
        <v>4.127311652481664E-2</v>
      </c>
      <c r="BF276" s="374">
        <f t="shared" si="85"/>
        <v>9.3455378117006767</v>
      </c>
      <c r="BG276" s="374">
        <f t="shared" si="86"/>
        <v>1.448568022812243E-2</v>
      </c>
      <c r="BH276" s="374">
        <f t="shared" si="87"/>
        <v>3.2800157511421286</v>
      </c>
      <c r="BI276" s="374">
        <f t="shared" si="88"/>
        <v>0.94424120324706096</v>
      </c>
      <c r="BJ276" s="374">
        <f t="shared" si="89"/>
        <v>213.80604643715731</v>
      </c>
      <c r="BK276" s="375">
        <v>46560301.056330599</v>
      </c>
      <c r="BL276" s="382">
        <v>121670508.63628739</v>
      </c>
      <c r="BM276" s="383">
        <v>0.37</v>
      </c>
      <c r="BN276" s="382">
        <v>45018088.195426337</v>
      </c>
      <c r="BO276" s="395"/>
      <c r="BP276" s="395"/>
      <c r="BS276" s="408">
        <v>10787</v>
      </c>
      <c r="BT276" s="400" t="s">
        <v>1602</v>
      </c>
      <c r="BU276" s="400">
        <v>0.86757329653022264</v>
      </c>
      <c r="BV276" s="400">
        <v>0.13242670346977736</v>
      </c>
      <c r="BW276" s="400">
        <v>2.4450650322242772E-3</v>
      </c>
      <c r="BX276" s="400">
        <v>0.9975549349677757</v>
      </c>
      <c r="BY276" s="407">
        <v>10787</v>
      </c>
      <c r="BZ276" s="406" t="s">
        <v>1602</v>
      </c>
      <c r="CA276" s="406">
        <v>0.90068648640681659</v>
      </c>
      <c r="CB276" s="406">
        <v>9.9313513593183383E-2</v>
      </c>
      <c r="CC276" s="406">
        <v>4.127311652481664E-2</v>
      </c>
      <c r="CD276" s="406">
        <v>1.448568022812243E-2</v>
      </c>
      <c r="CE276" s="406">
        <v>0.94424120324706096</v>
      </c>
    </row>
    <row r="277" spans="1:83" x14ac:dyDescent="0.35">
      <c r="A277" s="365">
        <v>4</v>
      </c>
      <c r="B277" s="366" t="s">
        <v>1280</v>
      </c>
      <c r="C277" s="411">
        <v>10788</v>
      </c>
      <c r="D277" s="367" t="s">
        <v>1603</v>
      </c>
      <c r="E277" s="368" t="s">
        <v>2438</v>
      </c>
      <c r="F277" s="369">
        <v>2</v>
      </c>
      <c r="G277" s="370" t="s">
        <v>2560</v>
      </c>
      <c r="H277" s="371">
        <v>42272.4</v>
      </c>
      <c r="I277" s="372">
        <v>42272.4</v>
      </c>
      <c r="J277" s="373">
        <v>414.99355914029013</v>
      </c>
      <c r="K277" s="374">
        <v>17542773.729402002</v>
      </c>
      <c r="L277" s="371">
        <v>10678.8</v>
      </c>
      <c r="M277" s="372">
        <v>10678.8</v>
      </c>
      <c r="N277" s="373">
        <v>423.29595505646705</v>
      </c>
      <c r="O277" s="374">
        <v>4520292.8448569998</v>
      </c>
      <c r="P277" s="374">
        <f t="shared" si="74"/>
        <v>0.83758469827473636</v>
      </c>
      <c r="Q277" s="402">
        <f t="shared" si="78"/>
        <v>8944.399475936254</v>
      </c>
      <c r="R277" s="374">
        <f t="shared" si="75"/>
        <v>0.16241530172526361</v>
      </c>
      <c r="S277" s="401">
        <f t="shared" si="79"/>
        <v>1734.400524063745</v>
      </c>
      <c r="T277" s="371">
        <v>9085.1999999999989</v>
      </c>
      <c r="U277" s="372">
        <v>9085.1999999999989</v>
      </c>
      <c r="V277" s="373">
        <v>119.6305456676793</v>
      </c>
      <c r="W277" s="374">
        <v>1086867.4334999998</v>
      </c>
      <c r="X277" s="371">
        <v>3924</v>
      </c>
      <c r="Y277" s="372">
        <v>3924</v>
      </c>
      <c r="Z277" s="373">
        <v>0</v>
      </c>
      <c r="AA277" s="374">
        <v>0</v>
      </c>
      <c r="AB277" s="371">
        <v>0</v>
      </c>
      <c r="AC277" s="372">
        <v>0</v>
      </c>
      <c r="AD277" s="373">
        <v>0</v>
      </c>
      <c r="AE277" s="374">
        <v>0</v>
      </c>
      <c r="AF277" s="374">
        <f t="shared" si="80"/>
        <v>0</v>
      </c>
      <c r="AG277" s="374">
        <f t="shared" si="81"/>
        <v>0</v>
      </c>
      <c r="AH277" s="374">
        <f t="shared" si="82"/>
        <v>1</v>
      </c>
      <c r="AI277" s="374">
        <f t="shared" si="83"/>
        <v>0</v>
      </c>
      <c r="AJ277" s="375">
        <v>23149934.007759001</v>
      </c>
      <c r="AK277" s="376">
        <v>746.30400000000009</v>
      </c>
      <c r="AL277" s="377">
        <v>746.30400000000009</v>
      </c>
      <c r="AM277" s="373">
        <v>8674.8335858800147</v>
      </c>
      <c r="AN277" s="374">
        <v>6474063.0044765994</v>
      </c>
      <c r="AO277" s="378">
        <v>67.236000000000004</v>
      </c>
      <c r="AP277" s="379">
        <v>67.236000000000004</v>
      </c>
      <c r="AQ277" s="373">
        <v>17456.68815433696</v>
      </c>
      <c r="AR277" s="374">
        <v>1173717.8847449999</v>
      </c>
      <c r="AS277" s="374">
        <f t="shared" si="76"/>
        <v>0.63876285595058857</v>
      </c>
      <c r="AT277" s="374">
        <f t="shared" si="90"/>
        <v>42.947859382693778</v>
      </c>
      <c r="AU277" s="374">
        <f t="shared" si="77"/>
        <v>0.36123714404941137</v>
      </c>
      <c r="AV277" s="374">
        <f t="shared" si="91"/>
        <v>24.288140617306226</v>
      </c>
      <c r="AW277" s="380">
        <v>31.872</v>
      </c>
      <c r="AX277" s="381">
        <v>31.872</v>
      </c>
      <c r="AY277" s="373">
        <v>6483.1379343938243</v>
      </c>
      <c r="AZ277" s="374">
        <v>206630.57224499996</v>
      </c>
      <c r="BA277" s="378">
        <v>56.603999999999978</v>
      </c>
      <c r="BB277" s="379">
        <v>56.603999999999978</v>
      </c>
      <c r="BC277" s="373">
        <v>13143.18091424635</v>
      </c>
      <c r="BD277" s="374">
        <v>743956.61247000005</v>
      </c>
      <c r="BE277" s="374">
        <f t="shared" si="84"/>
        <v>3.3621947611909501E-2</v>
      </c>
      <c r="BF277" s="374">
        <f t="shared" si="85"/>
        <v>1.9031367226245246</v>
      </c>
      <c r="BG277" s="374">
        <f t="shared" si="86"/>
        <v>0</v>
      </c>
      <c r="BH277" s="374">
        <f t="shared" si="87"/>
        <v>0</v>
      </c>
      <c r="BI277" s="374">
        <f t="shared" si="88"/>
        <v>0.96637805238809049</v>
      </c>
      <c r="BJ277" s="374">
        <f t="shared" si="89"/>
        <v>54.700863277375454</v>
      </c>
      <c r="BK277" s="375">
        <v>8598368.0739366002</v>
      </c>
      <c r="BL277" s="382">
        <v>31748302.081695601</v>
      </c>
      <c r="BM277" s="383">
        <v>0.4</v>
      </c>
      <c r="BN277" s="382">
        <v>12699320.832678242</v>
      </c>
      <c r="BO277" s="395"/>
      <c r="BP277" s="395"/>
      <c r="BS277" s="408">
        <v>10788</v>
      </c>
      <c r="BT277" s="400" t="s">
        <v>1603</v>
      </c>
      <c r="BU277" s="400">
        <v>0.83758469827473636</v>
      </c>
      <c r="BV277" s="400">
        <v>0.16241530172526361</v>
      </c>
      <c r="BW277" s="400">
        <v>0</v>
      </c>
      <c r="BX277" s="400">
        <v>1</v>
      </c>
      <c r="BY277" s="407">
        <v>10788</v>
      </c>
      <c r="BZ277" s="406" t="s">
        <v>1603</v>
      </c>
      <c r="CA277" s="406">
        <v>0.63876285595058857</v>
      </c>
      <c r="CB277" s="406">
        <v>0.36123714404941137</v>
      </c>
      <c r="CC277" s="406">
        <v>3.3621947611909501E-2</v>
      </c>
      <c r="CD277" s="406">
        <v>0</v>
      </c>
      <c r="CE277" s="406">
        <v>0.96637805238809049</v>
      </c>
    </row>
    <row r="278" spans="1:83" x14ac:dyDescent="0.35">
      <c r="A278" s="365">
        <v>5</v>
      </c>
      <c r="B278" s="366" t="s">
        <v>1284</v>
      </c>
      <c r="C278" s="411">
        <v>10736</v>
      </c>
      <c r="D278" s="367" t="s">
        <v>1636</v>
      </c>
      <c r="E278" s="368" t="s">
        <v>2427</v>
      </c>
      <c r="F278" s="369">
        <v>17</v>
      </c>
      <c r="G278" s="370" t="s">
        <v>2566</v>
      </c>
      <c r="H278" s="371">
        <v>161415.6</v>
      </c>
      <c r="I278" s="372">
        <v>161415.6</v>
      </c>
      <c r="J278" s="373">
        <v>1245.393785130467</v>
      </c>
      <c r="K278" s="374">
        <v>201025985.0631054</v>
      </c>
      <c r="L278" s="371">
        <v>109665.59999999999</v>
      </c>
      <c r="M278" s="372">
        <v>109665.59999999999</v>
      </c>
      <c r="N278" s="373">
        <v>1217.9236298219571</v>
      </c>
      <c r="O278" s="374">
        <v>133564325.61860281</v>
      </c>
      <c r="P278" s="374">
        <f t="shared" si="74"/>
        <v>0.91369268235228196</v>
      </c>
      <c r="Q278" s="402">
        <f t="shared" si="78"/>
        <v>100200.6562257724</v>
      </c>
      <c r="R278" s="374">
        <f t="shared" si="75"/>
        <v>8.6307317647718054E-2</v>
      </c>
      <c r="S278" s="401">
        <f t="shared" si="79"/>
        <v>9464.9437742275877</v>
      </c>
      <c r="T278" s="371">
        <v>220626</v>
      </c>
      <c r="U278" s="372">
        <v>220626</v>
      </c>
      <c r="V278" s="373">
        <v>252.07780497545622</v>
      </c>
      <c r="W278" s="374">
        <v>55614917.800515004</v>
      </c>
      <c r="X278" s="371">
        <v>32863.199999999997</v>
      </c>
      <c r="Y278" s="372">
        <v>32863.199999999997</v>
      </c>
      <c r="Z278" s="373">
        <v>14.711950225845321</v>
      </c>
      <c r="AA278" s="374">
        <v>483481.76266199991</v>
      </c>
      <c r="AB278" s="371">
        <v>973.19999999999993</v>
      </c>
      <c r="AC278" s="372">
        <v>973.19999999999993</v>
      </c>
      <c r="AD278" s="373">
        <v>23750.947637771886</v>
      </c>
      <c r="AE278" s="374">
        <v>23114422.241079599</v>
      </c>
      <c r="AF278" s="374">
        <f t="shared" si="80"/>
        <v>8.0491551449788749E-3</v>
      </c>
      <c r="AG278" s="374">
        <f t="shared" si="81"/>
        <v>7.8334377870934402</v>
      </c>
      <c r="AH278" s="374">
        <f t="shared" si="82"/>
        <v>0.99195084485502116</v>
      </c>
      <c r="AI278" s="374">
        <f t="shared" si="83"/>
        <v>965.3665622129065</v>
      </c>
      <c r="AJ278" s="375">
        <v>413803132.48596478</v>
      </c>
      <c r="AK278" s="376">
        <v>24859.07748</v>
      </c>
      <c r="AL278" s="377">
        <v>24859.07748</v>
      </c>
      <c r="AM278" s="373">
        <v>12791.019192633958</v>
      </c>
      <c r="AN278" s="374">
        <v>317972937.15785462</v>
      </c>
      <c r="AO278" s="378">
        <v>5305.3678799999998</v>
      </c>
      <c r="AP278" s="379">
        <v>5305.3678799999998</v>
      </c>
      <c r="AQ278" s="373">
        <v>17109.929846416413</v>
      </c>
      <c r="AR278" s="374">
        <v>90774472.236230969</v>
      </c>
      <c r="AS278" s="374">
        <f t="shared" si="76"/>
        <v>0.88852812908318879</v>
      </c>
      <c r="AT278" s="374">
        <f t="shared" si="90"/>
        <v>4713.9685965144436</v>
      </c>
      <c r="AU278" s="374">
        <f t="shared" si="77"/>
        <v>0.11147187091681116</v>
      </c>
      <c r="AV278" s="374">
        <f t="shared" si="91"/>
        <v>591.399283485556</v>
      </c>
      <c r="AW278" s="380">
        <v>3720.8665199999996</v>
      </c>
      <c r="AX278" s="381">
        <v>3720.8665199999996</v>
      </c>
      <c r="AY278" s="373">
        <v>10143.253454509677</v>
      </c>
      <c r="AZ278" s="374">
        <v>37741692.182759397</v>
      </c>
      <c r="BA278" s="378">
        <v>2838.6140399999999</v>
      </c>
      <c r="BB278" s="379">
        <v>2838.6140399999999</v>
      </c>
      <c r="BC278" s="373">
        <v>27910.227221796878</v>
      </c>
      <c r="BD278" s="374">
        <v>79226362.851382807</v>
      </c>
      <c r="BE278" s="374">
        <f t="shared" si="84"/>
        <v>5.7465337437942549E-2</v>
      </c>
      <c r="BF278" s="374">
        <f t="shared" si="85"/>
        <v>163.12191366468133</v>
      </c>
      <c r="BG278" s="374">
        <f t="shared" si="86"/>
        <v>5.8728236751002347E-2</v>
      </c>
      <c r="BH278" s="374">
        <f t="shared" si="87"/>
        <v>166.70679738583925</v>
      </c>
      <c r="BI278" s="374">
        <f t="shared" si="88"/>
        <v>0.88380642581105517</v>
      </c>
      <c r="BJ278" s="374">
        <f t="shared" si="89"/>
        <v>2508.7853289494797</v>
      </c>
      <c r="BK278" s="375">
        <v>525715464.42822778</v>
      </c>
      <c r="BL278" s="382">
        <v>939518596.91419256</v>
      </c>
      <c r="BM278" s="383">
        <v>0.16</v>
      </c>
      <c r="BN278" s="382">
        <v>150322975.50627083</v>
      </c>
      <c r="BO278" s="395"/>
      <c r="BP278" s="395"/>
      <c r="BS278" s="408">
        <v>10731</v>
      </c>
      <c r="BT278" s="400" t="s">
        <v>1604</v>
      </c>
      <c r="BU278" s="400">
        <v>0.91480840753910053</v>
      </c>
      <c r="BV278" s="400">
        <v>8.5191592460899385E-2</v>
      </c>
      <c r="BW278" s="400">
        <v>7.1684596204427467E-4</v>
      </c>
      <c r="BX278" s="400">
        <v>0.99928315403795576</v>
      </c>
      <c r="BY278" s="407">
        <v>10731</v>
      </c>
      <c r="BZ278" s="406" t="s">
        <v>1604</v>
      </c>
      <c r="CA278" s="406">
        <v>0.8724691337936189</v>
      </c>
      <c r="CB278" s="406">
        <v>0.12753086620638104</v>
      </c>
      <c r="CC278" s="406">
        <v>2.672815787119957E-2</v>
      </c>
      <c r="CD278" s="406">
        <v>0.11768105152217689</v>
      </c>
      <c r="CE278" s="406">
        <v>0.85559079060662346</v>
      </c>
    </row>
    <row r="279" spans="1:83" x14ac:dyDescent="0.35">
      <c r="A279" s="365">
        <v>5</v>
      </c>
      <c r="B279" s="366" t="s">
        <v>1284</v>
      </c>
      <c r="C279" s="411">
        <v>11308</v>
      </c>
      <c r="D279" s="367" t="s">
        <v>1637</v>
      </c>
      <c r="E279" s="368" t="s">
        <v>2438</v>
      </c>
      <c r="F279" s="369">
        <v>5</v>
      </c>
      <c r="G279" s="370" t="s">
        <v>2469</v>
      </c>
      <c r="H279" s="371">
        <v>56810.400000000001</v>
      </c>
      <c r="I279" s="372">
        <v>56810.400000000001</v>
      </c>
      <c r="J279" s="373">
        <v>513.51221419782644</v>
      </c>
      <c r="K279" s="374">
        <v>29172834.293464199</v>
      </c>
      <c r="L279" s="371">
        <v>13544.4</v>
      </c>
      <c r="M279" s="372">
        <v>13544.4</v>
      </c>
      <c r="N279" s="373">
        <v>576.5208951907947</v>
      </c>
      <c r="O279" s="374">
        <v>7808629.6128221992</v>
      </c>
      <c r="P279" s="374">
        <f t="shared" si="74"/>
        <v>0.8931838793910033</v>
      </c>
      <c r="Q279" s="402">
        <f t="shared" si="78"/>
        <v>12097.639736023504</v>
      </c>
      <c r="R279" s="374">
        <f t="shared" si="75"/>
        <v>0.1068161206089968</v>
      </c>
      <c r="S279" s="401">
        <f t="shared" si="79"/>
        <v>1446.7602639764962</v>
      </c>
      <c r="T279" s="371">
        <v>25286.399999999998</v>
      </c>
      <c r="U279" s="372">
        <v>25286.399999999998</v>
      </c>
      <c r="V279" s="373">
        <v>269.76158669865225</v>
      </c>
      <c r="W279" s="374">
        <v>6821299.3858968001</v>
      </c>
      <c r="X279" s="371">
        <v>20662.8</v>
      </c>
      <c r="Y279" s="372">
        <v>20662.8</v>
      </c>
      <c r="Z279" s="373">
        <v>35.187074600731748</v>
      </c>
      <c r="AA279" s="374">
        <v>727063.48505999998</v>
      </c>
      <c r="AB279" s="371">
        <v>13.2</v>
      </c>
      <c r="AC279" s="372">
        <v>13.2</v>
      </c>
      <c r="AD279" s="373">
        <v>304245.11275545449</v>
      </c>
      <c r="AE279" s="374">
        <v>4016035.488371999</v>
      </c>
      <c r="AF279" s="374">
        <f t="shared" si="80"/>
        <v>8.8746718968730945E-2</v>
      </c>
      <c r="AG279" s="374">
        <f t="shared" si="81"/>
        <v>1.1714566903872483</v>
      </c>
      <c r="AH279" s="374">
        <f t="shared" si="82"/>
        <v>0.91125328103126901</v>
      </c>
      <c r="AI279" s="374">
        <f t="shared" si="83"/>
        <v>12.028543309612751</v>
      </c>
      <c r="AJ279" s="375">
        <v>48545862.265615195</v>
      </c>
      <c r="AK279" s="376">
        <v>794.33123999999987</v>
      </c>
      <c r="AL279" s="377">
        <v>794.33123999999987</v>
      </c>
      <c r="AM279" s="373">
        <v>9087.9556958593257</v>
      </c>
      <c r="AN279" s="374">
        <v>7218847.1169569995</v>
      </c>
      <c r="AO279" s="378">
        <v>63.204479999999997</v>
      </c>
      <c r="AP279" s="379">
        <v>63.204479999999997</v>
      </c>
      <c r="AQ279" s="373">
        <v>14659.108113238175</v>
      </c>
      <c r="AR279" s="374">
        <v>926521.3055609999</v>
      </c>
      <c r="AS279" s="374">
        <f t="shared" si="76"/>
        <v>0.91904135230912776</v>
      </c>
      <c r="AT279" s="374">
        <f t="shared" si="90"/>
        <v>58.087530771195219</v>
      </c>
      <c r="AU279" s="374">
        <f t="shared" si="77"/>
        <v>8.0958647690872257E-2</v>
      </c>
      <c r="AV279" s="374">
        <f t="shared" si="91"/>
        <v>5.1169492288047813</v>
      </c>
      <c r="AW279" s="380">
        <v>183.45563999999999</v>
      </c>
      <c r="AX279" s="381">
        <v>183.45563999999999</v>
      </c>
      <c r="AY279" s="373">
        <v>9976.0615479785738</v>
      </c>
      <c r="AZ279" s="374">
        <v>1830164.7559637998</v>
      </c>
      <c r="BA279" s="378">
        <v>144.58416000000008</v>
      </c>
      <c r="BB279" s="379">
        <v>144.58416000000008</v>
      </c>
      <c r="BC279" s="373">
        <v>10554.800733047099</v>
      </c>
      <c r="BD279" s="374">
        <v>1526056.997955</v>
      </c>
      <c r="BE279" s="374">
        <f t="shared" si="84"/>
        <v>1.6969069284909162E-2</v>
      </c>
      <c r="BF279" s="374">
        <f t="shared" si="85"/>
        <v>2.4534586285403934</v>
      </c>
      <c r="BG279" s="374">
        <f t="shared" si="86"/>
        <v>0.22923794051991869</v>
      </c>
      <c r="BH279" s="374">
        <f t="shared" si="87"/>
        <v>33.144175070202429</v>
      </c>
      <c r="BI279" s="374">
        <f t="shared" si="88"/>
        <v>0.7537929901951721</v>
      </c>
      <c r="BJ279" s="374">
        <f t="shared" si="89"/>
        <v>108.98652630125726</v>
      </c>
      <c r="BK279" s="375">
        <v>11501590.176436799</v>
      </c>
      <c r="BL279" s="382">
        <v>60047452.442051992</v>
      </c>
      <c r="BM279" s="383">
        <v>0.36</v>
      </c>
      <c r="BN279" s="382">
        <v>21617082.879138716</v>
      </c>
      <c r="BO279" s="395"/>
      <c r="BP279" s="395"/>
      <c r="BS279" s="408">
        <v>10732</v>
      </c>
      <c r="BT279" s="400" t="s">
        <v>1605</v>
      </c>
      <c r="BU279" s="400">
        <v>0.88555930019030082</v>
      </c>
      <c r="BV279" s="400">
        <v>0.11444069980969909</v>
      </c>
      <c r="BW279" s="400">
        <v>1.3800019810402405E-2</v>
      </c>
      <c r="BX279" s="400">
        <v>0.98619998018959765</v>
      </c>
      <c r="BY279" s="407">
        <v>10732</v>
      </c>
      <c r="BZ279" s="406" t="s">
        <v>1605</v>
      </c>
      <c r="CA279" s="406">
        <v>0.86384534097982435</v>
      </c>
      <c r="CB279" s="406">
        <v>0.13615465902017562</v>
      </c>
      <c r="CC279" s="406">
        <v>9.3763492090045471E-3</v>
      </c>
      <c r="CD279" s="406">
        <v>0.1065942429369751</v>
      </c>
      <c r="CE279" s="406">
        <v>0.8840294078540204</v>
      </c>
    </row>
    <row r="280" spans="1:83" x14ac:dyDescent="0.35">
      <c r="A280" s="365">
        <v>5</v>
      </c>
      <c r="B280" s="366" t="s">
        <v>1284</v>
      </c>
      <c r="C280" s="411">
        <v>11309</v>
      </c>
      <c r="D280" s="367" t="s">
        <v>1638</v>
      </c>
      <c r="E280" s="368" t="s">
        <v>2438</v>
      </c>
      <c r="F280" s="369">
        <v>5</v>
      </c>
      <c r="G280" s="370" t="s">
        <v>2469</v>
      </c>
      <c r="H280" s="371">
        <v>34237.199999999997</v>
      </c>
      <c r="I280" s="372">
        <v>34237.199999999997</v>
      </c>
      <c r="J280" s="373">
        <v>346.04066681937189</v>
      </c>
      <c r="K280" s="374">
        <v>11847463.518028198</v>
      </c>
      <c r="L280" s="371">
        <v>7101.5999999999995</v>
      </c>
      <c r="M280" s="372">
        <v>7101.5999999999995</v>
      </c>
      <c r="N280" s="373">
        <v>489.59537668131128</v>
      </c>
      <c r="O280" s="374">
        <v>3476910.5270400001</v>
      </c>
      <c r="P280" s="374">
        <f t="shared" si="74"/>
        <v>0.92992477702254173</v>
      </c>
      <c r="Q280" s="402">
        <f t="shared" si="78"/>
        <v>6603.9537965032814</v>
      </c>
      <c r="R280" s="374">
        <f t="shared" si="75"/>
        <v>7.0075222977458287E-2</v>
      </c>
      <c r="S280" s="401">
        <f t="shared" si="79"/>
        <v>497.64620349671776</v>
      </c>
      <c r="T280" s="371">
        <v>5505.5999999999995</v>
      </c>
      <c r="U280" s="372">
        <v>5505.5999999999995</v>
      </c>
      <c r="V280" s="373">
        <v>276.33727504762419</v>
      </c>
      <c r="W280" s="374">
        <v>1521402.5015021996</v>
      </c>
      <c r="X280" s="371">
        <v>3321.6</v>
      </c>
      <c r="Y280" s="372">
        <v>3321.6</v>
      </c>
      <c r="Z280" s="373">
        <v>24.312852239884393</v>
      </c>
      <c r="AA280" s="374">
        <v>80757.569999999992</v>
      </c>
      <c r="AB280" s="371">
        <v>0</v>
      </c>
      <c r="AC280" s="372">
        <v>0</v>
      </c>
      <c r="AD280" s="373">
        <v>0</v>
      </c>
      <c r="AE280" s="374">
        <v>0</v>
      </c>
      <c r="AF280" s="374">
        <f t="shared" si="80"/>
        <v>0</v>
      </c>
      <c r="AG280" s="374">
        <f t="shared" si="81"/>
        <v>0</v>
      </c>
      <c r="AH280" s="374">
        <f t="shared" si="82"/>
        <v>1</v>
      </c>
      <c r="AI280" s="374">
        <f t="shared" si="83"/>
        <v>0</v>
      </c>
      <c r="AJ280" s="375">
        <v>16926534.116570398</v>
      </c>
      <c r="AK280" s="376">
        <v>792.28511999999989</v>
      </c>
      <c r="AL280" s="377">
        <v>792.28511999999989</v>
      </c>
      <c r="AM280" s="373">
        <v>11878.168102486137</v>
      </c>
      <c r="AN280" s="374">
        <v>9410895.8404584005</v>
      </c>
      <c r="AO280" s="378">
        <v>182.89619999999999</v>
      </c>
      <c r="AP280" s="379">
        <v>182.89619999999999</v>
      </c>
      <c r="AQ280" s="373">
        <v>6310.8432325187732</v>
      </c>
      <c r="AR280" s="374">
        <v>1154229.2460234</v>
      </c>
      <c r="AS280" s="374">
        <f t="shared" si="76"/>
        <v>0.94208002517859901</v>
      </c>
      <c r="AT280" s="374">
        <f t="shared" si="90"/>
        <v>172.30285670107008</v>
      </c>
      <c r="AU280" s="374">
        <f t="shared" si="77"/>
        <v>5.7919974821401009E-2</v>
      </c>
      <c r="AV280" s="374">
        <f t="shared" si="91"/>
        <v>10.593343298929923</v>
      </c>
      <c r="AW280" s="380">
        <v>81.03828</v>
      </c>
      <c r="AX280" s="381">
        <v>81.03828</v>
      </c>
      <c r="AY280" s="373">
        <v>8564.6485642785101</v>
      </c>
      <c r="AZ280" s="374">
        <v>694064.38845359988</v>
      </c>
      <c r="BA280" s="378">
        <v>-55.347959999999759</v>
      </c>
      <c r="BB280" s="379">
        <v>-55.347959999999759</v>
      </c>
      <c r="BC280" s="373">
        <v>-3308.6724418569502</v>
      </c>
      <c r="BD280" s="374">
        <v>183128.26996500001</v>
      </c>
      <c r="BE280" s="374">
        <f t="shared" si="84"/>
        <v>8.1599814178640977E-3</v>
      </c>
      <c r="BF280" s="374">
        <f t="shared" si="85"/>
        <v>-0.45163832511668339</v>
      </c>
      <c r="BG280" s="374">
        <f t="shared" si="86"/>
        <v>0</v>
      </c>
      <c r="BH280" s="374">
        <f t="shared" si="87"/>
        <v>0</v>
      </c>
      <c r="BI280" s="374">
        <f t="shared" si="88"/>
        <v>0.99184001858213588</v>
      </c>
      <c r="BJ280" s="374">
        <f t="shared" si="89"/>
        <v>-54.896321674883076</v>
      </c>
      <c r="BK280" s="375">
        <v>11442317.7449004</v>
      </c>
      <c r="BL280" s="382">
        <v>28368851.861470796</v>
      </c>
      <c r="BM280" s="383">
        <v>0.36</v>
      </c>
      <c r="BN280" s="382">
        <v>10212786.670129485</v>
      </c>
      <c r="BO280" s="395"/>
      <c r="BP280" s="395"/>
      <c r="BS280" s="408">
        <v>11278</v>
      </c>
      <c r="BT280" s="400" t="s">
        <v>1606</v>
      </c>
      <c r="BU280" s="400">
        <v>0.89274379036003526</v>
      </c>
      <c r="BV280" s="400">
        <v>0.1072562096399647</v>
      </c>
      <c r="BW280" s="400">
        <v>2.2938853038039116E-3</v>
      </c>
      <c r="BX280" s="400">
        <v>0.99770611469619608</v>
      </c>
      <c r="BY280" s="407">
        <v>11278</v>
      </c>
      <c r="BZ280" s="406" t="s">
        <v>1606</v>
      </c>
      <c r="CA280" s="406">
        <v>0.87848873727777788</v>
      </c>
      <c r="CB280" s="406">
        <v>0.12151126272222214</v>
      </c>
      <c r="CC280" s="406">
        <v>7.3147716850026174E-3</v>
      </c>
      <c r="CD280" s="406">
        <v>0.37359759191585473</v>
      </c>
      <c r="CE280" s="406">
        <v>0.61908763639914266</v>
      </c>
    </row>
    <row r="281" spans="1:83" x14ac:dyDescent="0.35">
      <c r="A281" s="365">
        <v>5</v>
      </c>
      <c r="B281" s="366" t="s">
        <v>1284</v>
      </c>
      <c r="C281" s="411">
        <v>11310</v>
      </c>
      <c r="D281" s="367" t="s">
        <v>1639</v>
      </c>
      <c r="E281" s="368" t="s">
        <v>2438</v>
      </c>
      <c r="F281" s="369">
        <v>12</v>
      </c>
      <c r="G281" s="370" t="s">
        <v>6311</v>
      </c>
      <c r="H281" s="371">
        <v>129656.4</v>
      </c>
      <c r="I281" s="372">
        <v>129656.4</v>
      </c>
      <c r="J281" s="373">
        <v>432.57729435847364</v>
      </c>
      <c r="K281" s="374">
        <v>56086414.70826</v>
      </c>
      <c r="L281" s="371">
        <v>32071.199999999997</v>
      </c>
      <c r="M281" s="372">
        <v>32071.199999999997</v>
      </c>
      <c r="N281" s="373">
        <v>538.56870524723115</v>
      </c>
      <c r="O281" s="374">
        <v>17272544.659724999</v>
      </c>
      <c r="P281" s="374">
        <f t="shared" si="74"/>
        <v>0.83606549858588808</v>
      </c>
      <c r="Q281" s="402">
        <f t="shared" si="78"/>
        <v>26813.623818247732</v>
      </c>
      <c r="R281" s="374">
        <f t="shared" si="75"/>
        <v>0.16393450141411195</v>
      </c>
      <c r="S281" s="401">
        <f t="shared" si="79"/>
        <v>5257.5761817522671</v>
      </c>
      <c r="T281" s="371">
        <v>35193.599999999999</v>
      </c>
      <c r="U281" s="372">
        <v>35193.599999999999</v>
      </c>
      <c r="V281" s="373">
        <v>443.74077645338923</v>
      </c>
      <c r="W281" s="374">
        <v>15616835.390189998</v>
      </c>
      <c r="X281" s="371">
        <v>37180.799999999996</v>
      </c>
      <c r="Y281" s="372">
        <v>37180.799999999996</v>
      </c>
      <c r="Z281" s="373">
        <v>26.743895768638652</v>
      </c>
      <c r="AA281" s="374">
        <v>994359.43979459989</v>
      </c>
      <c r="AB281" s="371">
        <v>50.4</v>
      </c>
      <c r="AC281" s="372">
        <v>50.4</v>
      </c>
      <c r="AD281" s="373">
        <v>287213.22548753576</v>
      </c>
      <c r="AE281" s="374">
        <v>14475546.564571802</v>
      </c>
      <c r="AF281" s="374">
        <f t="shared" si="80"/>
        <v>8.4833290026194285E-3</v>
      </c>
      <c r="AG281" s="374">
        <f t="shared" si="81"/>
        <v>0.4275597817320192</v>
      </c>
      <c r="AH281" s="374">
        <f t="shared" si="82"/>
        <v>0.99151667099738061</v>
      </c>
      <c r="AI281" s="374">
        <f t="shared" si="83"/>
        <v>49.972440218267984</v>
      </c>
      <c r="AJ281" s="375">
        <v>104445700.76254138</v>
      </c>
      <c r="AK281" s="376">
        <v>2369.61024</v>
      </c>
      <c r="AL281" s="377">
        <v>2369.61024</v>
      </c>
      <c r="AM281" s="373">
        <v>14359.481154090558</v>
      </c>
      <c r="AN281" s="374">
        <v>34026373.58382</v>
      </c>
      <c r="AO281" s="378">
        <v>153282.59220000001</v>
      </c>
      <c r="AP281" s="379">
        <v>153282.59220000001</v>
      </c>
      <c r="AQ281" s="373">
        <v>28.779058111205401</v>
      </c>
      <c r="AR281" s="374">
        <v>4411328.6283600004</v>
      </c>
      <c r="AS281" s="374">
        <f t="shared" si="76"/>
        <v>0.86627943700959276</v>
      </c>
      <c r="AT281" s="374">
        <f t="shared" si="90"/>
        <v>132785.557674387</v>
      </c>
      <c r="AU281" s="374">
        <f t="shared" si="77"/>
        <v>0.13372056299040722</v>
      </c>
      <c r="AV281" s="374">
        <f t="shared" si="91"/>
        <v>20497.034525613002</v>
      </c>
      <c r="AW281" s="380">
        <v>262.07387999999997</v>
      </c>
      <c r="AX281" s="381">
        <v>262.07387999999997</v>
      </c>
      <c r="AY281" s="373">
        <v>13070.410809581635</v>
      </c>
      <c r="AZ281" s="374">
        <v>3425413.274061</v>
      </c>
      <c r="BA281" s="378">
        <v>-152706.5184</v>
      </c>
      <c r="BB281" s="379">
        <v>-152706.5184</v>
      </c>
      <c r="BC281" s="373">
        <v>-6.6524406431624854</v>
      </c>
      <c r="BD281" s="374">
        <v>1015871.0494799999</v>
      </c>
      <c r="BE281" s="374">
        <f t="shared" si="84"/>
        <v>6.9846489433562545E-2</v>
      </c>
      <c r="BF281" s="374">
        <f t="shared" si="85"/>
        <v>-10666.014223861725</v>
      </c>
      <c r="BG281" s="374">
        <f t="shared" si="86"/>
        <v>0.19302452223419483</v>
      </c>
      <c r="BH281" s="374">
        <f t="shared" si="87"/>
        <v>-29476.102756207281</v>
      </c>
      <c r="BI281" s="374">
        <f t="shared" si="88"/>
        <v>0.73712898833224261</v>
      </c>
      <c r="BJ281" s="374">
        <f t="shared" si="89"/>
        <v>-112564.40141993099</v>
      </c>
      <c r="BK281" s="375">
        <v>42878986.535721004</v>
      </c>
      <c r="BL281" s="382">
        <v>147324687.29826239</v>
      </c>
      <c r="BM281" s="383">
        <v>0.43</v>
      </c>
      <c r="BN281" s="382">
        <v>63349615.538252823</v>
      </c>
      <c r="BO281" s="395"/>
      <c r="BP281" s="395"/>
      <c r="BS281" s="408">
        <v>11279</v>
      </c>
      <c r="BT281" s="400" t="s">
        <v>1607</v>
      </c>
      <c r="BU281" s="400">
        <v>0.94571736380383675</v>
      </c>
      <c r="BV281" s="400">
        <v>5.4282636196163268E-2</v>
      </c>
      <c r="BW281" s="400">
        <v>0</v>
      </c>
      <c r="BX281" s="400">
        <v>1</v>
      </c>
      <c r="BY281" s="407">
        <v>11279</v>
      </c>
      <c r="BZ281" s="406" t="s">
        <v>1607</v>
      </c>
      <c r="CA281" s="406">
        <v>0.96035180189972014</v>
      </c>
      <c r="CB281" s="406">
        <v>3.9648198100279877E-2</v>
      </c>
      <c r="CC281" s="406">
        <v>9.5126694078613468E-3</v>
      </c>
      <c r="CD281" s="406">
        <v>0.21179832215739541</v>
      </c>
      <c r="CE281" s="406">
        <v>0.7786890084347432</v>
      </c>
    </row>
    <row r="282" spans="1:83" x14ac:dyDescent="0.35">
      <c r="A282" s="365">
        <v>5</v>
      </c>
      <c r="B282" s="366" t="s">
        <v>1284</v>
      </c>
      <c r="C282" s="411">
        <v>11311</v>
      </c>
      <c r="D282" s="367" t="s">
        <v>1640</v>
      </c>
      <c r="E282" s="368" t="s">
        <v>2438</v>
      </c>
      <c r="F282" s="369">
        <v>10</v>
      </c>
      <c r="G282" s="370" t="s">
        <v>6308</v>
      </c>
      <c r="H282" s="371">
        <v>178123.19999999998</v>
      </c>
      <c r="I282" s="372">
        <v>178123.19999999998</v>
      </c>
      <c r="J282" s="373">
        <v>273.22503877117742</v>
      </c>
      <c r="K282" s="374">
        <v>48667718.226046182</v>
      </c>
      <c r="L282" s="371">
        <v>11827.199999999999</v>
      </c>
      <c r="M282" s="372">
        <v>11827.199999999999</v>
      </c>
      <c r="N282" s="373">
        <v>1762.7453534968547</v>
      </c>
      <c r="O282" s="374">
        <v>20848341.844877999</v>
      </c>
      <c r="P282" s="374">
        <f t="shared" si="74"/>
        <v>0.8353936963676124</v>
      </c>
      <c r="Q282" s="402">
        <f t="shared" si="78"/>
        <v>9880.3683256790246</v>
      </c>
      <c r="R282" s="374">
        <f t="shared" si="75"/>
        <v>0.1646063036323876</v>
      </c>
      <c r="S282" s="401">
        <f t="shared" si="79"/>
        <v>1946.8316743209743</v>
      </c>
      <c r="T282" s="371">
        <v>218.4</v>
      </c>
      <c r="U282" s="372">
        <v>218.4</v>
      </c>
      <c r="V282" s="373">
        <v>52203.359749318683</v>
      </c>
      <c r="W282" s="374">
        <v>11401213.769251201</v>
      </c>
      <c r="X282" s="371">
        <v>1036.8</v>
      </c>
      <c r="Y282" s="372">
        <v>1036.8</v>
      </c>
      <c r="Z282" s="373">
        <v>498.65184472048605</v>
      </c>
      <c r="AA282" s="374">
        <v>517002.23260619992</v>
      </c>
      <c r="AB282" s="371">
        <v>0</v>
      </c>
      <c r="AC282" s="372">
        <v>0</v>
      </c>
      <c r="AD282" s="373">
        <v>0</v>
      </c>
      <c r="AE282" s="374">
        <v>0</v>
      </c>
      <c r="AF282" s="374">
        <f t="shared" si="80"/>
        <v>0</v>
      </c>
      <c r="AG282" s="374">
        <f t="shared" si="81"/>
        <v>0</v>
      </c>
      <c r="AH282" s="374">
        <f t="shared" si="82"/>
        <v>1</v>
      </c>
      <c r="AI282" s="374">
        <f t="shared" si="83"/>
        <v>0</v>
      </c>
      <c r="AJ282" s="375">
        <v>81434276.072781578</v>
      </c>
      <c r="AK282" s="376">
        <v>254670.40859999997</v>
      </c>
      <c r="AL282" s="377">
        <v>254670.40859999997</v>
      </c>
      <c r="AM282" s="373">
        <v>96.821682235607014</v>
      </c>
      <c r="AN282" s="374">
        <v>24657617.376281396</v>
      </c>
      <c r="AO282" s="378">
        <v>34318.951199999996</v>
      </c>
      <c r="AP282" s="379">
        <v>34318.951199999996</v>
      </c>
      <c r="AQ282" s="373">
        <v>116.00806473120892</v>
      </c>
      <c r="AR282" s="374">
        <v>3981275.1123167994</v>
      </c>
      <c r="AS282" s="374">
        <f t="shared" si="76"/>
        <v>0.9250832135183864</v>
      </c>
      <c r="AT282" s="374">
        <f t="shared" si="90"/>
        <v>31747.885660676679</v>
      </c>
      <c r="AU282" s="374">
        <f t="shared" si="77"/>
        <v>7.4916786481613623E-2</v>
      </c>
      <c r="AV282" s="374">
        <f t="shared" si="91"/>
        <v>2571.0655393233174</v>
      </c>
      <c r="AW282" s="380">
        <v>7857.1508400000002</v>
      </c>
      <c r="AX282" s="381">
        <v>7857.1508400000002</v>
      </c>
      <c r="AY282" s="373">
        <v>162.66995593112478</v>
      </c>
      <c r="AZ282" s="374">
        <v>1278122.3808870001</v>
      </c>
      <c r="BA282" s="378">
        <v>17004.765480000024</v>
      </c>
      <c r="BB282" s="379">
        <v>17004.765480000024</v>
      </c>
      <c r="BC282" s="373">
        <v>73.779677283546889</v>
      </c>
      <c r="BD282" s="374">
        <v>1254606.1093967999</v>
      </c>
      <c r="BE282" s="374">
        <f t="shared" si="84"/>
        <v>0.14499073810237822</v>
      </c>
      <c r="BF282" s="374">
        <f t="shared" si="85"/>
        <v>2465.5334982030454</v>
      </c>
      <c r="BG282" s="374">
        <f t="shared" si="86"/>
        <v>2.5311357959670641E-2</v>
      </c>
      <c r="BH282" s="374">
        <f t="shared" si="87"/>
        <v>430.41370608453116</v>
      </c>
      <c r="BI282" s="374">
        <f t="shared" si="88"/>
        <v>0.82969790393795118</v>
      </c>
      <c r="BJ282" s="374">
        <f t="shared" si="89"/>
        <v>14108.818275712449</v>
      </c>
      <c r="BK282" s="375">
        <v>31171620.978881996</v>
      </c>
      <c r="BL282" s="382">
        <v>112605897.05166358</v>
      </c>
      <c r="BM282" s="383">
        <v>0.46</v>
      </c>
      <c r="BN282" s="382">
        <v>51798712.643765248</v>
      </c>
      <c r="BO282" s="395"/>
      <c r="BP282" s="395"/>
      <c r="BS282" s="408">
        <v>11280</v>
      </c>
      <c r="BT282" s="400" t="s">
        <v>1608</v>
      </c>
      <c r="BU282" s="400">
        <v>0.90764614833424717</v>
      </c>
      <c r="BV282" s="400">
        <v>9.2353851665752884E-2</v>
      </c>
      <c r="BW282" s="400">
        <v>0</v>
      </c>
      <c r="BX282" s="400">
        <v>1</v>
      </c>
      <c r="BY282" s="407">
        <v>11280</v>
      </c>
      <c r="BZ282" s="406" t="s">
        <v>1608</v>
      </c>
      <c r="CA282" s="406">
        <v>0.90912855172452978</v>
      </c>
      <c r="CB282" s="406">
        <v>9.0871448275470224E-2</v>
      </c>
      <c r="CC282" s="406">
        <v>1.0876343326008188E-2</v>
      </c>
      <c r="CD282" s="406">
        <v>0.21477121615179515</v>
      </c>
      <c r="CE282" s="406">
        <v>0.77435244052219665</v>
      </c>
    </row>
    <row r="283" spans="1:83" x14ac:dyDescent="0.35">
      <c r="A283" s="365">
        <v>5</v>
      </c>
      <c r="B283" s="366" t="s">
        <v>1284</v>
      </c>
      <c r="C283" s="411">
        <v>11312</v>
      </c>
      <c r="D283" s="367" t="s">
        <v>1641</v>
      </c>
      <c r="E283" s="368" t="s">
        <v>2438</v>
      </c>
      <c r="F283" s="369">
        <v>6</v>
      </c>
      <c r="G283" s="370" t="s">
        <v>6307</v>
      </c>
      <c r="H283" s="371">
        <v>64030.799999999996</v>
      </c>
      <c r="I283" s="372">
        <v>64030.799999999996</v>
      </c>
      <c r="J283" s="373">
        <v>373.95712618605103</v>
      </c>
      <c r="K283" s="374">
        <v>23944773.955393795</v>
      </c>
      <c r="L283" s="371">
        <v>53690.400000000001</v>
      </c>
      <c r="M283" s="372">
        <v>53690.400000000001</v>
      </c>
      <c r="N283" s="373">
        <v>401.51700224822315</v>
      </c>
      <c r="O283" s="374">
        <v>21557608.457508001</v>
      </c>
      <c r="P283" s="374">
        <f t="shared" si="74"/>
        <v>0.89296161490323589</v>
      </c>
      <c r="Q283" s="402">
        <f t="shared" si="78"/>
        <v>47943.466288800701</v>
      </c>
      <c r="R283" s="374">
        <f t="shared" si="75"/>
        <v>0.1070383850967641</v>
      </c>
      <c r="S283" s="401">
        <f t="shared" si="79"/>
        <v>5746.9337111993036</v>
      </c>
      <c r="T283" s="371">
        <v>8115.5999999999995</v>
      </c>
      <c r="U283" s="372">
        <v>8115.5999999999995</v>
      </c>
      <c r="V283" s="373">
        <v>406.84320038237473</v>
      </c>
      <c r="W283" s="374">
        <v>3301776.6770232003</v>
      </c>
      <c r="X283" s="371">
        <v>12122.4</v>
      </c>
      <c r="Y283" s="372">
        <v>12122.4</v>
      </c>
      <c r="Z283" s="373">
        <v>16.034607236190851</v>
      </c>
      <c r="AA283" s="374">
        <v>194377.92275999996</v>
      </c>
      <c r="AB283" s="371">
        <v>1128</v>
      </c>
      <c r="AC283" s="372">
        <v>1128</v>
      </c>
      <c r="AD283" s="373">
        <v>2585.1920847340425</v>
      </c>
      <c r="AE283" s="374">
        <v>2916096.6715799998</v>
      </c>
      <c r="AF283" s="374">
        <f t="shared" si="80"/>
        <v>0.25535218169449214</v>
      </c>
      <c r="AG283" s="374">
        <f t="shared" si="81"/>
        <v>288.03726095138711</v>
      </c>
      <c r="AH283" s="374">
        <f t="shared" si="82"/>
        <v>0.74464781830550786</v>
      </c>
      <c r="AI283" s="374">
        <f t="shared" si="83"/>
        <v>839.96273904861289</v>
      </c>
      <c r="AJ283" s="375">
        <v>51914633.684265003</v>
      </c>
      <c r="AK283" s="376">
        <v>808.55676000000005</v>
      </c>
      <c r="AL283" s="377">
        <v>808.55676000000005</v>
      </c>
      <c r="AM283" s="373">
        <v>10283.427475325292</v>
      </c>
      <c r="AN283" s="374">
        <v>8314734.8011439983</v>
      </c>
      <c r="AO283" s="378">
        <v>119.655</v>
      </c>
      <c r="AP283" s="379">
        <v>119.655</v>
      </c>
      <c r="AQ283" s="373">
        <v>9788.2015908436751</v>
      </c>
      <c r="AR283" s="374">
        <v>1171207.2613524001</v>
      </c>
      <c r="AS283" s="374">
        <f t="shared" si="76"/>
        <v>0.8943802054731459</v>
      </c>
      <c r="AT283" s="374">
        <f t="shared" si="90"/>
        <v>107.01706348588927</v>
      </c>
      <c r="AU283" s="374">
        <f t="shared" si="77"/>
        <v>0.10561979452685412</v>
      </c>
      <c r="AV283" s="374">
        <f t="shared" si="91"/>
        <v>12.637936514110729</v>
      </c>
      <c r="AW283" s="380">
        <v>30.161399999999997</v>
      </c>
      <c r="AX283" s="381">
        <v>30.161399999999997</v>
      </c>
      <c r="AY283" s="373">
        <v>17583.779177365774</v>
      </c>
      <c r="AZ283" s="374">
        <v>530351.39728020004</v>
      </c>
      <c r="BA283" s="378">
        <v>32.010839999999838</v>
      </c>
      <c r="BB283" s="379">
        <v>32.010839999999838</v>
      </c>
      <c r="BC283" s="373">
        <v>15824.664289971852</v>
      </c>
      <c r="BD283" s="374">
        <v>506560.79664000002</v>
      </c>
      <c r="BE283" s="374">
        <f t="shared" si="84"/>
        <v>5.1008678608950531E-2</v>
      </c>
      <c r="BF283" s="374">
        <f t="shared" si="85"/>
        <v>1.6328306495625298</v>
      </c>
      <c r="BG283" s="374">
        <f t="shared" si="86"/>
        <v>3.2713853108142704E-2</v>
      </c>
      <c r="BH283" s="374">
        <f t="shared" si="87"/>
        <v>1.0471979176282535</v>
      </c>
      <c r="BI283" s="374">
        <f t="shared" si="88"/>
        <v>0.91627746828290679</v>
      </c>
      <c r="BJ283" s="374">
        <f t="shared" si="89"/>
        <v>29.330811432809057</v>
      </c>
      <c r="BK283" s="375">
        <v>10522854.256416596</v>
      </c>
      <c r="BL283" s="382">
        <v>62437487.940681599</v>
      </c>
      <c r="BM283" s="383">
        <v>0.41</v>
      </c>
      <c r="BN283" s="382">
        <v>25599370.055679455</v>
      </c>
      <c r="BO283" s="395"/>
      <c r="BP283" s="395"/>
      <c r="BS283" s="408">
        <v>11281</v>
      </c>
      <c r="BT283" s="400" t="s">
        <v>1609</v>
      </c>
      <c r="BU283" s="400">
        <v>0.95475229181494103</v>
      </c>
      <c r="BV283" s="400">
        <v>4.5247708185058987E-2</v>
      </c>
      <c r="BW283" s="400">
        <v>0</v>
      </c>
      <c r="BX283" s="400">
        <v>1</v>
      </c>
      <c r="BY283" s="407">
        <v>11281</v>
      </c>
      <c r="BZ283" s="406" t="s">
        <v>1609</v>
      </c>
      <c r="CA283" s="406">
        <v>0.91252498339021082</v>
      </c>
      <c r="CB283" s="406">
        <v>8.7475016609789166E-2</v>
      </c>
      <c r="CC283" s="406">
        <v>0.10916568486781969</v>
      </c>
      <c r="CD283" s="406">
        <v>0.12268230996922333</v>
      </c>
      <c r="CE283" s="406">
        <v>0.76815200516295701</v>
      </c>
    </row>
    <row r="284" spans="1:83" x14ac:dyDescent="0.35">
      <c r="A284" s="365">
        <v>5</v>
      </c>
      <c r="B284" s="366" t="s">
        <v>1284</v>
      </c>
      <c r="C284" s="411">
        <v>11313</v>
      </c>
      <c r="D284" s="367" t="s">
        <v>1642</v>
      </c>
      <c r="E284" s="368" t="s">
        <v>2438</v>
      </c>
      <c r="F284" s="369">
        <v>6</v>
      </c>
      <c r="G284" s="370" t="s">
        <v>6307</v>
      </c>
      <c r="H284" s="371">
        <v>74479.199999999997</v>
      </c>
      <c r="I284" s="372">
        <v>74479.199999999997</v>
      </c>
      <c r="J284" s="373">
        <v>447.85381875545386</v>
      </c>
      <c r="K284" s="374">
        <v>33355794.137851197</v>
      </c>
      <c r="L284" s="371">
        <v>13128</v>
      </c>
      <c r="M284" s="372">
        <v>13128</v>
      </c>
      <c r="N284" s="373">
        <v>434.44171274565815</v>
      </c>
      <c r="O284" s="374">
        <v>5703350.8049250003</v>
      </c>
      <c r="P284" s="374">
        <f t="shared" si="74"/>
        <v>0.88986456707211781</v>
      </c>
      <c r="Q284" s="402">
        <f t="shared" si="78"/>
        <v>11682.142036522762</v>
      </c>
      <c r="R284" s="374">
        <f t="shared" si="75"/>
        <v>0.11013543292788215</v>
      </c>
      <c r="S284" s="401">
        <f t="shared" si="79"/>
        <v>1445.8579634772368</v>
      </c>
      <c r="T284" s="371">
        <v>5515.2</v>
      </c>
      <c r="U284" s="372">
        <v>5515.2</v>
      </c>
      <c r="V284" s="373">
        <v>427.42082075989993</v>
      </c>
      <c r="W284" s="374">
        <v>2357311.3106550002</v>
      </c>
      <c r="X284" s="371">
        <v>9720</v>
      </c>
      <c r="Y284" s="372">
        <v>9720</v>
      </c>
      <c r="Z284" s="373">
        <v>116.06867985493827</v>
      </c>
      <c r="AA284" s="374">
        <v>1128187.56819</v>
      </c>
      <c r="AB284" s="371">
        <v>0</v>
      </c>
      <c r="AC284" s="372">
        <v>0</v>
      </c>
      <c r="AD284" s="373">
        <v>0</v>
      </c>
      <c r="AE284" s="374">
        <v>0</v>
      </c>
      <c r="AF284" s="374">
        <f t="shared" si="80"/>
        <v>5.3332886809944857E-4</v>
      </c>
      <c r="AG284" s="374">
        <f t="shared" si="81"/>
        <v>0</v>
      </c>
      <c r="AH284" s="374">
        <f t="shared" si="82"/>
        <v>0.99946667113190057</v>
      </c>
      <c r="AI284" s="374">
        <f t="shared" si="83"/>
        <v>0</v>
      </c>
      <c r="AJ284" s="375">
        <v>42544643.821621194</v>
      </c>
      <c r="AK284" s="376">
        <v>1059.2728799999998</v>
      </c>
      <c r="AL284" s="377">
        <v>1059.2728799999998</v>
      </c>
      <c r="AM284" s="373">
        <v>7405.7142818524735</v>
      </c>
      <c r="AN284" s="374">
        <v>7844672.2957949992</v>
      </c>
      <c r="AO284" s="378">
        <v>61.980359999999997</v>
      </c>
      <c r="AP284" s="379">
        <v>61.980359999999997</v>
      </c>
      <c r="AQ284" s="373">
        <v>10584.975086591945</v>
      </c>
      <c r="AR284" s="374">
        <v>656060.56645799987</v>
      </c>
      <c r="AS284" s="374">
        <f t="shared" si="76"/>
        <v>0.88711333938595871</v>
      </c>
      <c r="AT284" s="374">
        <f t="shared" si="90"/>
        <v>54.983604135943899</v>
      </c>
      <c r="AU284" s="374">
        <f t="shared" si="77"/>
        <v>0.1128866606140414</v>
      </c>
      <c r="AV284" s="374">
        <f t="shared" si="91"/>
        <v>6.9967558640561069</v>
      </c>
      <c r="AW284" s="380">
        <v>32.734679999999997</v>
      </c>
      <c r="AX284" s="381">
        <v>32.734679999999997</v>
      </c>
      <c r="AY284" s="373">
        <v>8428.0131528580714</v>
      </c>
      <c r="AZ284" s="374">
        <v>275888.31359460001</v>
      </c>
      <c r="BA284" s="378">
        <v>85.369200000000276</v>
      </c>
      <c r="BB284" s="379">
        <v>85.369200000000276</v>
      </c>
      <c r="BC284" s="373">
        <v>9278.6897870074627</v>
      </c>
      <c r="BD284" s="374">
        <v>792114.324165</v>
      </c>
      <c r="BE284" s="374">
        <f t="shared" si="84"/>
        <v>2.4588898618839335E-2</v>
      </c>
      <c r="BF284" s="374">
        <f t="shared" si="85"/>
        <v>2.0991346039714256</v>
      </c>
      <c r="BG284" s="374">
        <f t="shared" si="86"/>
        <v>0.27476746657018869</v>
      </c>
      <c r="BH284" s="374">
        <f t="shared" si="87"/>
        <v>23.456678807123829</v>
      </c>
      <c r="BI284" s="374">
        <f t="shared" si="88"/>
        <v>0.70064363481097192</v>
      </c>
      <c r="BJ284" s="374">
        <f t="shared" si="89"/>
        <v>59.813386588905018</v>
      </c>
      <c r="BK284" s="375">
        <v>9568735.5000125989</v>
      </c>
      <c r="BL284" s="382">
        <v>52113379.321633793</v>
      </c>
      <c r="BM284" s="383">
        <v>0.59</v>
      </c>
      <c r="BN284" s="382">
        <v>30746893.799763937</v>
      </c>
      <c r="BO284" s="395"/>
      <c r="BP284" s="395"/>
      <c r="BS284" s="408">
        <v>11282</v>
      </c>
      <c r="BT284" s="400" t="s">
        <v>1610</v>
      </c>
      <c r="BU284" s="400">
        <v>0.86537909486024156</v>
      </c>
      <c r="BV284" s="400">
        <v>0.13462090513975841</v>
      </c>
      <c r="BW284" s="400">
        <v>0</v>
      </c>
      <c r="BX284" s="400">
        <v>1</v>
      </c>
      <c r="BY284" s="407">
        <v>11282</v>
      </c>
      <c r="BZ284" s="406" t="s">
        <v>1610</v>
      </c>
      <c r="CA284" s="406">
        <v>0.88970594652199997</v>
      </c>
      <c r="CB284" s="406">
        <v>0.11029405347800009</v>
      </c>
      <c r="CC284" s="406">
        <v>3.1572752837475029E-2</v>
      </c>
      <c r="CD284" s="406">
        <v>7.0027662281808845E-2</v>
      </c>
      <c r="CE284" s="406">
        <v>0.89839958488071614</v>
      </c>
    </row>
    <row r="285" spans="1:83" x14ac:dyDescent="0.35">
      <c r="A285" s="365">
        <v>5</v>
      </c>
      <c r="B285" s="366" t="s">
        <v>1284</v>
      </c>
      <c r="C285" s="411">
        <v>11314</v>
      </c>
      <c r="D285" s="367" t="s">
        <v>1643</v>
      </c>
      <c r="E285" s="368" t="s">
        <v>2438</v>
      </c>
      <c r="F285" s="369">
        <v>5</v>
      </c>
      <c r="G285" s="370" t="s">
        <v>2469</v>
      </c>
      <c r="H285" s="371">
        <v>50485.2</v>
      </c>
      <c r="I285" s="372">
        <v>50485.2</v>
      </c>
      <c r="J285" s="373">
        <v>434.01832542675481</v>
      </c>
      <c r="K285" s="374">
        <v>21911501.962834802</v>
      </c>
      <c r="L285" s="371">
        <v>14908.8</v>
      </c>
      <c r="M285" s="372">
        <v>14908.8</v>
      </c>
      <c r="N285" s="373">
        <v>297.9506588417579</v>
      </c>
      <c r="O285" s="374">
        <v>4442086.78254</v>
      </c>
      <c r="P285" s="374">
        <f t="shared" si="74"/>
        <v>0.88186322960130625</v>
      </c>
      <c r="Q285" s="402">
        <f t="shared" si="78"/>
        <v>13147.522517479954</v>
      </c>
      <c r="R285" s="374">
        <f t="shared" si="75"/>
        <v>0.11813677039869369</v>
      </c>
      <c r="S285" s="401">
        <f t="shared" si="79"/>
        <v>1761.2774825200445</v>
      </c>
      <c r="T285" s="371">
        <v>4622.3999999999996</v>
      </c>
      <c r="U285" s="372">
        <v>4622.3999999999996</v>
      </c>
      <c r="V285" s="373">
        <v>320.11789135514022</v>
      </c>
      <c r="W285" s="374">
        <v>1479712.9410000001</v>
      </c>
      <c r="X285" s="371">
        <v>5702.4</v>
      </c>
      <c r="Y285" s="372">
        <v>5702.4</v>
      </c>
      <c r="Z285" s="373">
        <v>74.494233070286185</v>
      </c>
      <c r="AA285" s="374">
        <v>424795.91465999989</v>
      </c>
      <c r="AB285" s="371">
        <v>0</v>
      </c>
      <c r="AC285" s="372">
        <v>0</v>
      </c>
      <c r="AD285" s="373">
        <v>0</v>
      </c>
      <c r="AE285" s="374">
        <v>0</v>
      </c>
      <c r="AF285" s="374">
        <f t="shared" si="80"/>
        <v>0</v>
      </c>
      <c r="AG285" s="374">
        <f t="shared" si="81"/>
        <v>0</v>
      </c>
      <c r="AH285" s="374">
        <f t="shared" si="82"/>
        <v>1</v>
      </c>
      <c r="AI285" s="374">
        <f t="shared" si="83"/>
        <v>0</v>
      </c>
      <c r="AJ285" s="375">
        <v>28258097.601034801</v>
      </c>
      <c r="AK285" s="376">
        <v>837.12599999999998</v>
      </c>
      <c r="AL285" s="377">
        <v>837.12599999999998</v>
      </c>
      <c r="AM285" s="373">
        <v>9657.2287832656002</v>
      </c>
      <c r="AN285" s="374">
        <v>8084317.3024199987</v>
      </c>
      <c r="AO285" s="378">
        <v>51.492240000000002</v>
      </c>
      <c r="AP285" s="379">
        <v>51.492240000000002</v>
      </c>
      <c r="AQ285" s="373">
        <v>13576.763022544754</v>
      </c>
      <c r="AR285" s="374">
        <v>699097.93997999991</v>
      </c>
      <c r="AS285" s="374">
        <f t="shared" si="76"/>
        <v>0.89709126886848189</v>
      </c>
      <c r="AT285" s="374">
        <f t="shared" si="90"/>
        <v>46.193238918480404</v>
      </c>
      <c r="AU285" s="374">
        <f t="shared" si="77"/>
        <v>0.10290873113151811</v>
      </c>
      <c r="AV285" s="374">
        <f t="shared" si="91"/>
        <v>5.2990010815196023</v>
      </c>
      <c r="AW285" s="380">
        <v>28.017239999999997</v>
      </c>
      <c r="AX285" s="381">
        <v>28.017239999999997</v>
      </c>
      <c r="AY285" s="373">
        <v>8841.1650697927435</v>
      </c>
      <c r="AZ285" s="374">
        <v>247705.04364000002</v>
      </c>
      <c r="BA285" s="378">
        <v>64.9099199999999</v>
      </c>
      <c r="BB285" s="379">
        <v>64.9099199999999</v>
      </c>
      <c r="BC285" s="373">
        <v>14089.74056471802</v>
      </c>
      <c r="BD285" s="374">
        <v>914563.93287660007</v>
      </c>
      <c r="BE285" s="374">
        <f t="shared" si="84"/>
        <v>0</v>
      </c>
      <c r="BF285" s="374">
        <f t="shared" si="85"/>
        <v>0</v>
      </c>
      <c r="BG285" s="374">
        <f t="shared" si="86"/>
        <v>2.6374616766409769E-2</v>
      </c>
      <c r="BH285" s="374">
        <f t="shared" si="87"/>
        <v>1.7119742643383142</v>
      </c>
      <c r="BI285" s="374">
        <f t="shared" si="88"/>
        <v>0.97362538323359027</v>
      </c>
      <c r="BJ285" s="374">
        <f t="shared" si="89"/>
        <v>63.197945735661591</v>
      </c>
      <c r="BK285" s="375">
        <v>9945684.2189165987</v>
      </c>
      <c r="BL285" s="382">
        <v>38203781.8199514</v>
      </c>
      <c r="BM285" s="383">
        <v>0.46</v>
      </c>
      <c r="BN285" s="382">
        <v>17573739.637177646</v>
      </c>
      <c r="BO285" s="395"/>
      <c r="BP285" s="395"/>
      <c r="BS285" s="408">
        <v>11283</v>
      </c>
      <c r="BT285" s="400" t="s">
        <v>1611</v>
      </c>
      <c r="BU285" s="400">
        <v>0.92822228349678693</v>
      </c>
      <c r="BV285" s="400">
        <v>7.1777716503213115E-2</v>
      </c>
      <c r="BW285" s="400">
        <v>0</v>
      </c>
      <c r="BX285" s="400">
        <v>1</v>
      </c>
      <c r="BY285" s="407">
        <v>11283</v>
      </c>
      <c r="BZ285" s="406" t="s">
        <v>1611</v>
      </c>
      <c r="CA285" s="406">
        <v>0.913628156047952</v>
      </c>
      <c r="CB285" s="406">
        <v>8.6371843952048E-2</v>
      </c>
      <c r="CC285" s="406">
        <v>6.4536693584141373E-3</v>
      </c>
      <c r="CD285" s="406">
        <v>0.12913568395393366</v>
      </c>
      <c r="CE285" s="406">
        <v>0.86441064668765222</v>
      </c>
    </row>
    <row r="286" spans="1:83" x14ac:dyDescent="0.35">
      <c r="A286" s="365">
        <v>5</v>
      </c>
      <c r="B286" s="366" t="s">
        <v>1281</v>
      </c>
      <c r="C286" s="411">
        <v>10731</v>
      </c>
      <c r="D286" s="367" t="s">
        <v>1604</v>
      </c>
      <c r="E286" s="368" t="s">
        <v>2427</v>
      </c>
      <c r="F286" s="369">
        <v>17</v>
      </c>
      <c r="G286" s="370" t="s">
        <v>2566</v>
      </c>
      <c r="H286" s="371">
        <v>335001.59999999998</v>
      </c>
      <c r="I286" s="372">
        <v>335001.59999999998</v>
      </c>
      <c r="J286" s="373">
        <v>769.98981031001233</v>
      </c>
      <c r="K286" s="374">
        <v>257947818.4375506</v>
      </c>
      <c r="L286" s="371">
        <v>139921.19999999998</v>
      </c>
      <c r="M286" s="372">
        <v>139921.19999999998</v>
      </c>
      <c r="N286" s="373">
        <v>1396.218424786447</v>
      </c>
      <c r="O286" s="374">
        <v>195360557.45822939</v>
      </c>
      <c r="P286" s="374">
        <f t="shared" si="74"/>
        <v>0.91480840753910053</v>
      </c>
      <c r="Q286" s="402">
        <f t="shared" si="78"/>
        <v>128001.09015295998</v>
      </c>
      <c r="R286" s="374">
        <f t="shared" si="75"/>
        <v>8.5191592460899385E-2</v>
      </c>
      <c r="S286" s="401">
        <f t="shared" si="79"/>
        <v>11920.109847039994</v>
      </c>
      <c r="T286" s="371">
        <v>82806</v>
      </c>
      <c r="U286" s="372">
        <v>82806</v>
      </c>
      <c r="V286" s="373">
        <v>727.21908757924791</v>
      </c>
      <c r="W286" s="374">
        <v>60218103.766087204</v>
      </c>
      <c r="X286" s="371">
        <v>56062.799999999996</v>
      </c>
      <c r="Y286" s="372">
        <v>56062.799999999996</v>
      </c>
      <c r="Z286" s="373">
        <v>102.63794234465635</v>
      </c>
      <c r="AA286" s="374">
        <v>5754170.43408</v>
      </c>
      <c r="AB286" s="371">
        <v>2.4</v>
      </c>
      <c r="AC286" s="372">
        <v>2.4</v>
      </c>
      <c r="AD286" s="373">
        <v>29405430.617042497</v>
      </c>
      <c r="AE286" s="374">
        <v>70573033.480901986</v>
      </c>
      <c r="AF286" s="374">
        <f t="shared" si="80"/>
        <v>7.1684596204427467E-4</v>
      </c>
      <c r="AG286" s="374">
        <f t="shared" si="81"/>
        <v>1.7204303089062591E-3</v>
      </c>
      <c r="AH286" s="374">
        <f t="shared" si="82"/>
        <v>0.99928315403795576</v>
      </c>
      <c r="AI286" s="374">
        <f t="shared" si="83"/>
        <v>2.3982795696910939</v>
      </c>
      <c r="AJ286" s="375">
        <v>589853683.5768491</v>
      </c>
      <c r="AK286" s="376">
        <v>36354.444000000003</v>
      </c>
      <c r="AL286" s="377">
        <v>36354.444000000003</v>
      </c>
      <c r="AM286" s="373">
        <v>12829.309063340255</v>
      </c>
      <c r="AN286" s="374">
        <v>466402397.90189582</v>
      </c>
      <c r="AO286" s="378">
        <v>6358.7520000000013</v>
      </c>
      <c r="AP286" s="379">
        <v>6358.7520000000013</v>
      </c>
      <c r="AQ286" s="373">
        <v>15902.873000186069</v>
      </c>
      <c r="AR286" s="374">
        <v>101122425.49567918</v>
      </c>
      <c r="AS286" s="374">
        <f t="shared" si="76"/>
        <v>0.8724691337936189</v>
      </c>
      <c r="AT286" s="374">
        <f t="shared" si="90"/>
        <v>5547.8148494484431</v>
      </c>
      <c r="AU286" s="374">
        <f t="shared" si="77"/>
        <v>0.12753086620638104</v>
      </c>
      <c r="AV286" s="374">
        <f t="shared" si="91"/>
        <v>810.93715055155803</v>
      </c>
      <c r="AW286" s="380">
        <v>4048.2119999999995</v>
      </c>
      <c r="AX286" s="381">
        <v>4048.2119999999995</v>
      </c>
      <c r="AY286" s="373">
        <v>12992.645973083672</v>
      </c>
      <c r="AZ286" s="374">
        <v>52596985.339988992</v>
      </c>
      <c r="BA286" s="378">
        <v>10464.035999999989</v>
      </c>
      <c r="BB286" s="379">
        <v>10464.035999999989</v>
      </c>
      <c r="BC286" s="373">
        <v>13352.239781727827</v>
      </c>
      <c r="BD286" s="374">
        <v>139718317.75663197</v>
      </c>
      <c r="BE286" s="374">
        <f t="shared" si="84"/>
        <v>2.672815787119957E-2</v>
      </c>
      <c r="BF286" s="374">
        <f t="shared" si="85"/>
        <v>279.68440617791538</v>
      </c>
      <c r="BG286" s="374">
        <f t="shared" si="86"/>
        <v>0.11768105152217689</v>
      </c>
      <c r="BH286" s="374">
        <f t="shared" si="87"/>
        <v>1231.4187596459126</v>
      </c>
      <c r="BI286" s="374">
        <f t="shared" si="88"/>
        <v>0.85559079060662346</v>
      </c>
      <c r="BJ286" s="374">
        <f t="shared" si="89"/>
        <v>8952.9328341761611</v>
      </c>
      <c r="BK286" s="375">
        <v>759840126.49419594</v>
      </c>
      <c r="BL286" s="382">
        <v>1349693810.0710449</v>
      </c>
      <c r="BM286" s="383">
        <v>0.3</v>
      </c>
      <c r="BN286" s="382">
        <v>404908143.02131349</v>
      </c>
      <c r="BO286" s="395"/>
      <c r="BP286" s="395"/>
      <c r="BS286" s="408">
        <v>11284</v>
      </c>
      <c r="BT286" s="400" t="s">
        <v>1612</v>
      </c>
      <c r="BU286" s="400">
        <v>0.89816772648025012</v>
      </c>
      <c r="BV286" s="400">
        <v>0.10183227351974986</v>
      </c>
      <c r="BW286" s="400">
        <v>0</v>
      </c>
      <c r="BX286" s="400">
        <v>1</v>
      </c>
      <c r="BY286" s="407">
        <v>11284</v>
      </c>
      <c r="BZ286" s="406" t="s">
        <v>1612</v>
      </c>
      <c r="CA286" s="406">
        <v>0.90799521833567143</v>
      </c>
      <c r="CB286" s="406">
        <v>9.2004781664328628E-2</v>
      </c>
      <c r="CC286" s="406">
        <v>5.020332609872929E-4</v>
      </c>
      <c r="CD286" s="406">
        <v>0.20424129007372396</v>
      </c>
      <c r="CE286" s="406">
        <v>0.79525667666528876</v>
      </c>
    </row>
    <row r="287" spans="1:83" x14ac:dyDescent="0.35">
      <c r="A287" s="365">
        <v>5</v>
      </c>
      <c r="B287" s="366" t="s">
        <v>1281</v>
      </c>
      <c r="C287" s="411">
        <v>10732</v>
      </c>
      <c r="D287" s="367" t="s">
        <v>1605</v>
      </c>
      <c r="E287" s="368" t="s">
        <v>2427</v>
      </c>
      <c r="F287" s="369">
        <v>15</v>
      </c>
      <c r="G287" s="370" t="s">
        <v>6306</v>
      </c>
      <c r="H287" s="371">
        <v>212500.8</v>
      </c>
      <c r="I287" s="372">
        <v>212500.8</v>
      </c>
      <c r="J287" s="373">
        <v>694.50134708303972</v>
      </c>
      <c r="K287" s="374">
        <v>147582091.85622361</v>
      </c>
      <c r="L287" s="371">
        <v>14352</v>
      </c>
      <c r="M287" s="372">
        <v>14352</v>
      </c>
      <c r="N287" s="373">
        <v>3064.515727359114</v>
      </c>
      <c r="O287" s="374">
        <v>43981929.719058007</v>
      </c>
      <c r="P287" s="374">
        <f t="shared" si="74"/>
        <v>0.88555930019030082</v>
      </c>
      <c r="Q287" s="402">
        <f t="shared" si="78"/>
        <v>12709.547076331197</v>
      </c>
      <c r="R287" s="374">
        <f t="shared" si="75"/>
        <v>0.11444069980969909</v>
      </c>
      <c r="S287" s="401">
        <f t="shared" si="79"/>
        <v>1642.4529236688013</v>
      </c>
      <c r="T287" s="371">
        <v>101232</v>
      </c>
      <c r="U287" s="372">
        <v>101232</v>
      </c>
      <c r="V287" s="373">
        <v>369.81583592252252</v>
      </c>
      <c r="W287" s="374">
        <v>37437196.7021088</v>
      </c>
      <c r="X287" s="371">
        <v>61746</v>
      </c>
      <c r="Y287" s="372">
        <v>61746</v>
      </c>
      <c r="Z287" s="373">
        <v>117.37561963097852</v>
      </c>
      <c r="AA287" s="374">
        <v>7247475.0097343996</v>
      </c>
      <c r="AB287" s="371">
        <v>0</v>
      </c>
      <c r="AC287" s="372">
        <v>0</v>
      </c>
      <c r="AD287" s="373">
        <v>0</v>
      </c>
      <c r="AE287" s="374">
        <v>0</v>
      </c>
      <c r="AF287" s="374">
        <f t="shared" si="80"/>
        <v>1.3800019810402405E-2</v>
      </c>
      <c r="AG287" s="374">
        <f t="shared" si="81"/>
        <v>0</v>
      </c>
      <c r="AH287" s="374">
        <f t="shared" si="82"/>
        <v>0.98619998018959765</v>
      </c>
      <c r="AI287" s="374">
        <f t="shared" si="83"/>
        <v>0</v>
      </c>
      <c r="AJ287" s="375">
        <v>236248693.28712481</v>
      </c>
      <c r="AK287" s="376">
        <v>13290.409679999999</v>
      </c>
      <c r="AL287" s="377">
        <v>13290.409679999999</v>
      </c>
      <c r="AM287" s="373">
        <v>21412.341235716223</v>
      </c>
      <c r="AN287" s="374">
        <v>284578787.23062605</v>
      </c>
      <c r="AO287" s="378">
        <v>1920.4515599999997</v>
      </c>
      <c r="AP287" s="379">
        <v>1920.4515599999997</v>
      </c>
      <c r="AQ287" s="373">
        <v>22934.347130029979</v>
      </c>
      <c r="AR287" s="374">
        <v>44044302.723447591</v>
      </c>
      <c r="AS287" s="374">
        <f t="shared" si="76"/>
        <v>0.86384534097982435</v>
      </c>
      <c r="AT287" s="374">
        <f t="shared" si="90"/>
        <v>1658.9731326834353</v>
      </c>
      <c r="AU287" s="374">
        <f t="shared" si="77"/>
        <v>0.13615465902017562</v>
      </c>
      <c r="AV287" s="374">
        <f t="shared" si="91"/>
        <v>261.47842731656431</v>
      </c>
      <c r="AW287" s="380">
        <v>1918.7091600000001</v>
      </c>
      <c r="AX287" s="381">
        <v>1918.7091600000001</v>
      </c>
      <c r="AY287" s="373">
        <v>19273.152813288281</v>
      </c>
      <c r="AZ287" s="374">
        <v>36979574.844935998</v>
      </c>
      <c r="BA287" s="378">
        <v>1352.3815200000024</v>
      </c>
      <c r="BB287" s="379">
        <v>1352.3815200000024</v>
      </c>
      <c r="BC287" s="373">
        <v>28220.129867594416</v>
      </c>
      <c r="BD287" s="374">
        <v>38164382.1249348</v>
      </c>
      <c r="BE287" s="374">
        <f t="shared" si="84"/>
        <v>9.3763492090045471E-3</v>
      </c>
      <c r="BF287" s="374">
        <f t="shared" si="85"/>
        <v>12.68040139532439</v>
      </c>
      <c r="BG287" s="374">
        <f t="shared" si="86"/>
        <v>0.1065942429369751</v>
      </c>
      <c r="BH287" s="374">
        <f t="shared" si="87"/>
        <v>144.15608428635591</v>
      </c>
      <c r="BI287" s="374">
        <f t="shared" si="88"/>
        <v>0.8840294078540204</v>
      </c>
      <c r="BJ287" s="374">
        <f t="shared" si="89"/>
        <v>1195.5450343183222</v>
      </c>
      <c r="BK287" s="375">
        <v>403767046.92394447</v>
      </c>
      <c r="BL287" s="382">
        <v>640015740.21106935</v>
      </c>
      <c r="BM287" s="383">
        <v>0.28000000000000003</v>
      </c>
      <c r="BN287" s="382">
        <v>179204407.25909942</v>
      </c>
      <c r="BO287" s="395"/>
      <c r="BP287" s="395"/>
      <c r="BS287" s="408">
        <v>11285</v>
      </c>
      <c r="BT287" s="400" t="s">
        <v>1613</v>
      </c>
      <c r="BU287" s="400">
        <v>0.88761945540965526</v>
      </c>
      <c r="BV287" s="400">
        <v>0.11238054459034474</v>
      </c>
      <c r="BW287" s="400">
        <v>0</v>
      </c>
      <c r="BX287" s="400">
        <v>1</v>
      </c>
      <c r="BY287" s="407">
        <v>11285</v>
      </c>
      <c r="BZ287" s="406" t="s">
        <v>1613</v>
      </c>
      <c r="CA287" s="406">
        <v>0.91911496861799258</v>
      </c>
      <c r="CB287" s="406">
        <v>8.0885031382007505E-2</v>
      </c>
      <c r="CC287" s="406">
        <v>8.5529533495380658E-2</v>
      </c>
      <c r="CD287" s="406">
        <v>0.53833481946147888</v>
      </c>
      <c r="CE287" s="406">
        <v>0.37613564704314034</v>
      </c>
    </row>
    <row r="288" spans="1:83" x14ac:dyDescent="0.35">
      <c r="A288" s="365">
        <v>5</v>
      </c>
      <c r="B288" s="366" t="s">
        <v>1281</v>
      </c>
      <c r="C288" s="411">
        <v>11278</v>
      </c>
      <c r="D288" s="367" t="s">
        <v>1606</v>
      </c>
      <c r="E288" s="368" t="s">
        <v>2438</v>
      </c>
      <c r="F288" s="369">
        <v>6</v>
      </c>
      <c r="G288" s="370" t="s">
        <v>6307</v>
      </c>
      <c r="H288" s="371">
        <v>58930.799999999996</v>
      </c>
      <c r="I288" s="372">
        <v>58930.799999999996</v>
      </c>
      <c r="J288" s="373">
        <v>396.8135847179438</v>
      </c>
      <c r="K288" s="374">
        <v>23384541.998296201</v>
      </c>
      <c r="L288" s="371">
        <v>10951.199999999999</v>
      </c>
      <c r="M288" s="372">
        <v>10951.199999999999</v>
      </c>
      <c r="N288" s="373">
        <v>520.67517122671472</v>
      </c>
      <c r="O288" s="374">
        <v>5702017.9351379974</v>
      </c>
      <c r="P288" s="374">
        <f t="shared" si="74"/>
        <v>0.89274379036003526</v>
      </c>
      <c r="Q288" s="402">
        <f t="shared" si="78"/>
        <v>9776.6157969908163</v>
      </c>
      <c r="R288" s="374">
        <f t="shared" si="75"/>
        <v>0.1072562096399647</v>
      </c>
      <c r="S288" s="401">
        <f t="shared" si="79"/>
        <v>1174.5842030091812</v>
      </c>
      <c r="T288" s="371">
        <v>7064.4</v>
      </c>
      <c r="U288" s="372">
        <v>7064.4</v>
      </c>
      <c r="V288" s="373">
        <v>251.28099611814167</v>
      </c>
      <c r="W288" s="374">
        <v>1775149.4689769999</v>
      </c>
      <c r="X288" s="371">
        <v>14438.4</v>
      </c>
      <c r="Y288" s="372">
        <v>14438.4</v>
      </c>
      <c r="Z288" s="373">
        <v>119.3288004369598</v>
      </c>
      <c r="AA288" s="374">
        <v>1722916.9522290002</v>
      </c>
      <c r="AB288" s="371">
        <v>9044.4</v>
      </c>
      <c r="AC288" s="372">
        <v>9044.4</v>
      </c>
      <c r="AD288" s="373">
        <v>758.24074772316567</v>
      </c>
      <c r="AE288" s="374">
        <v>6857832.6187073989</v>
      </c>
      <c r="AF288" s="374">
        <f t="shared" si="80"/>
        <v>2.2938853038039116E-3</v>
      </c>
      <c r="AG288" s="374">
        <f t="shared" si="81"/>
        <v>20.746816241724098</v>
      </c>
      <c r="AH288" s="374">
        <f t="shared" si="82"/>
        <v>0.99770611469619608</v>
      </c>
      <c r="AI288" s="374">
        <f t="shared" si="83"/>
        <v>9023.6531837582752</v>
      </c>
      <c r="AJ288" s="375">
        <v>39442458.973347597</v>
      </c>
      <c r="AK288" s="376">
        <v>1195.1559600000003</v>
      </c>
      <c r="AL288" s="377">
        <v>1195.1559600000003</v>
      </c>
      <c r="AM288" s="373">
        <v>10143.414986644084</v>
      </c>
      <c r="AN288" s="374">
        <v>12122962.876041001</v>
      </c>
      <c r="AO288" s="378">
        <v>109.83995999999999</v>
      </c>
      <c r="AP288" s="379">
        <v>109.83995999999999</v>
      </c>
      <c r="AQ288" s="373">
        <v>14421.083134973831</v>
      </c>
      <c r="AR288" s="374">
        <v>1584011.1947022001</v>
      </c>
      <c r="AS288" s="374">
        <f t="shared" si="76"/>
        <v>0.87848873727777788</v>
      </c>
      <c r="AT288" s="374">
        <f t="shared" si="90"/>
        <v>96.493167763041626</v>
      </c>
      <c r="AU288" s="374">
        <f t="shared" si="77"/>
        <v>0.12151126272222214</v>
      </c>
      <c r="AV288" s="374">
        <f t="shared" si="91"/>
        <v>13.34679223695837</v>
      </c>
      <c r="AW288" s="380">
        <v>60.623039999999996</v>
      </c>
      <c r="AX288" s="381">
        <v>60.623039999999996</v>
      </c>
      <c r="AY288" s="373">
        <v>10071.397455769293</v>
      </c>
      <c r="AZ288" s="374">
        <v>610558.73081700003</v>
      </c>
      <c r="BA288" s="378">
        <v>279.61451999999974</v>
      </c>
      <c r="BB288" s="379">
        <v>279.61451999999974</v>
      </c>
      <c r="BC288" s="373">
        <v>6902.1961784388077</v>
      </c>
      <c r="BD288" s="374">
        <v>1929954.2713799998</v>
      </c>
      <c r="BE288" s="374">
        <f t="shared" si="84"/>
        <v>7.3147716850026174E-3</v>
      </c>
      <c r="BF288" s="374">
        <f t="shared" si="85"/>
        <v>2.045316373611596</v>
      </c>
      <c r="BG288" s="374">
        <f t="shared" si="86"/>
        <v>0.37359759191585473</v>
      </c>
      <c r="BH288" s="374">
        <f t="shared" si="87"/>
        <v>104.46331133670751</v>
      </c>
      <c r="BI288" s="374">
        <f t="shared" si="88"/>
        <v>0.61908763639914266</v>
      </c>
      <c r="BJ288" s="374">
        <f t="shared" si="89"/>
        <v>173.10589228968064</v>
      </c>
      <c r="BK288" s="375">
        <v>16247487.072940201</v>
      </c>
      <c r="BL288" s="382">
        <v>55689946.046287797</v>
      </c>
      <c r="BM288" s="383">
        <v>0.41</v>
      </c>
      <c r="BN288" s="382">
        <v>22832877.878977995</v>
      </c>
      <c r="BO288" s="395"/>
      <c r="BP288" s="395"/>
      <c r="BS288" s="408">
        <v>11286</v>
      </c>
      <c r="BT288" s="400" t="s">
        <v>1614</v>
      </c>
      <c r="BU288" s="400">
        <v>0.81699952644114526</v>
      </c>
      <c r="BV288" s="400">
        <v>0.18300047355885471</v>
      </c>
      <c r="BW288" s="400">
        <v>1.153697793476853E-3</v>
      </c>
      <c r="BX288" s="400">
        <v>0.99884630220652315</v>
      </c>
      <c r="BY288" s="407">
        <v>11286</v>
      </c>
      <c r="BZ288" s="406" t="s">
        <v>1614</v>
      </c>
      <c r="CA288" s="406">
        <v>0.86970328487439696</v>
      </c>
      <c r="CB288" s="406">
        <v>0.13029671512560309</v>
      </c>
      <c r="CC288" s="406">
        <v>1.4319361906483733E-2</v>
      </c>
      <c r="CD288" s="406">
        <v>0.11180657126604776</v>
      </c>
      <c r="CE288" s="406">
        <v>0.87387406682746849</v>
      </c>
    </row>
    <row r="289" spans="1:83" x14ac:dyDescent="0.35">
      <c r="A289" s="365">
        <v>5</v>
      </c>
      <c r="B289" s="366" t="s">
        <v>1281</v>
      </c>
      <c r="C289" s="411">
        <v>11279</v>
      </c>
      <c r="D289" s="367" t="s">
        <v>1607</v>
      </c>
      <c r="E289" s="368" t="s">
        <v>2438</v>
      </c>
      <c r="F289" s="369">
        <v>5</v>
      </c>
      <c r="G289" s="370" t="s">
        <v>2469</v>
      </c>
      <c r="H289" s="371">
        <v>24400.799999999999</v>
      </c>
      <c r="I289" s="372">
        <v>24400.799999999999</v>
      </c>
      <c r="J289" s="373">
        <v>377.51247207455492</v>
      </c>
      <c r="K289" s="374">
        <v>9211606.3285967987</v>
      </c>
      <c r="L289" s="371">
        <v>5314.8</v>
      </c>
      <c r="M289" s="372">
        <v>5314.8</v>
      </c>
      <c r="N289" s="373">
        <v>427.64654274102509</v>
      </c>
      <c r="O289" s="374">
        <v>2272855.8453600002</v>
      </c>
      <c r="P289" s="374">
        <f t="shared" si="74"/>
        <v>0.94571736380383675</v>
      </c>
      <c r="Q289" s="402">
        <f t="shared" si="78"/>
        <v>5026.2986451446313</v>
      </c>
      <c r="R289" s="374">
        <f t="shared" si="75"/>
        <v>5.4282636196163268E-2</v>
      </c>
      <c r="S289" s="401">
        <f t="shared" si="79"/>
        <v>288.50135485536856</v>
      </c>
      <c r="T289" s="371">
        <v>3002.4</v>
      </c>
      <c r="U289" s="372">
        <v>3002.4</v>
      </c>
      <c r="V289" s="373">
        <v>234.27297280175858</v>
      </c>
      <c r="W289" s="374">
        <v>703381.17353999999</v>
      </c>
      <c r="X289" s="371">
        <v>16108.8</v>
      </c>
      <c r="Y289" s="372">
        <v>16108.8</v>
      </c>
      <c r="Z289" s="373">
        <v>52.924045938244937</v>
      </c>
      <c r="AA289" s="374">
        <v>852542.87121000001</v>
      </c>
      <c r="AB289" s="371">
        <v>0</v>
      </c>
      <c r="AC289" s="372">
        <v>0</v>
      </c>
      <c r="AD289" s="373">
        <v>0</v>
      </c>
      <c r="AE289" s="374">
        <v>0</v>
      </c>
      <c r="AF289" s="374">
        <f t="shared" si="80"/>
        <v>0</v>
      </c>
      <c r="AG289" s="374">
        <f t="shared" si="81"/>
        <v>0</v>
      </c>
      <c r="AH289" s="374">
        <f t="shared" si="82"/>
        <v>1</v>
      </c>
      <c r="AI289" s="374">
        <f t="shared" si="83"/>
        <v>0</v>
      </c>
      <c r="AJ289" s="375">
        <v>13040386.218706798</v>
      </c>
      <c r="AK289" s="376">
        <v>380.17835999999994</v>
      </c>
      <c r="AL289" s="377">
        <v>380.17835999999994</v>
      </c>
      <c r="AM289" s="373">
        <v>8637.5768300962754</v>
      </c>
      <c r="AN289" s="374">
        <v>3283819.7936400003</v>
      </c>
      <c r="AO289" s="378">
        <v>35.211359999999999</v>
      </c>
      <c r="AP289" s="379">
        <v>35.211359999999999</v>
      </c>
      <c r="AQ289" s="373">
        <v>14920.860996104666</v>
      </c>
      <c r="AR289" s="374">
        <v>525383.80804379995</v>
      </c>
      <c r="AS289" s="374">
        <f t="shared" si="76"/>
        <v>0.96035180189972014</v>
      </c>
      <c r="AT289" s="374">
        <f t="shared" si="90"/>
        <v>33.815293023339727</v>
      </c>
      <c r="AU289" s="374">
        <f t="shared" si="77"/>
        <v>3.9648198100279877E-2</v>
      </c>
      <c r="AV289" s="374">
        <f t="shared" si="91"/>
        <v>1.3960669766602709</v>
      </c>
      <c r="AW289" s="380">
        <v>25.951919999999998</v>
      </c>
      <c r="AX289" s="381">
        <v>25.951919999999998</v>
      </c>
      <c r="AY289" s="373">
        <v>7538.6208904774676</v>
      </c>
      <c r="AZ289" s="374">
        <v>195641.68625999999</v>
      </c>
      <c r="BA289" s="378">
        <v>302.94827999999995</v>
      </c>
      <c r="BB289" s="379">
        <v>302.94827999999995</v>
      </c>
      <c r="BC289" s="373">
        <v>6366.3042329205509</v>
      </c>
      <c r="BD289" s="374">
        <v>1928660.91732</v>
      </c>
      <c r="BE289" s="374">
        <f t="shared" si="84"/>
        <v>9.5126694078613468E-3</v>
      </c>
      <c r="BF289" s="374">
        <f t="shared" si="85"/>
        <v>2.8818468353202129</v>
      </c>
      <c r="BG289" s="374">
        <f t="shared" si="86"/>
        <v>0.21179832215739541</v>
      </c>
      <c r="BH289" s="374">
        <f t="shared" si="87"/>
        <v>64.163937404468825</v>
      </c>
      <c r="BI289" s="374">
        <f t="shared" si="88"/>
        <v>0.7786890084347432</v>
      </c>
      <c r="BJ289" s="374">
        <f t="shared" si="89"/>
        <v>235.90249576021091</v>
      </c>
      <c r="BK289" s="375">
        <v>5933506.2052638</v>
      </c>
      <c r="BL289" s="382">
        <v>18973892.423970599</v>
      </c>
      <c r="BM289" s="383">
        <v>0.36</v>
      </c>
      <c r="BN289" s="382">
        <v>6830601.2726294156</v>
      </c>
      <c r="BO289" s="395"/>
      <c r="BP289" s="395"/>
      <c r="BS289" s="408">
        <v>11287</v>
      </c>
      <c r="BT289" s="400" t="s">
        <v>1615</v>
      </c>
      <c r="BU289" s="400">
        <v>0.90241811450127551</v>
      </c>
      <c r="BV289" s="400">
        <v>9.7581885498724499E-2</v>
      </c>
      <c r="BW289" s="400">
        <v>0</v>
      </c>
      <c r="BX289" s="400">
        <v>1</v>
      </c>
      <c r="BY289" s="407">
        <v>11287</v>
      </c>
      <c r="BZ289" s="406" t="s">
        <v>1615</v>
      </c>
      <c r="CA289" s="406">
        <v>0.90386632358632668</v>
      </c>
      <c r="CB289" s="406">
        <v>9.6133676413673361E-2</v>
      </c>
      <c r="CC289" s="406">
        <v>2.8808144830248173E-2</v>
      </c>
      <c r="CD289" s="406">
        <v>0.12947362432482284</v>
      </c>
      <c r="CE289" s="406">
        <v>0.84171823084492914</v>
      </c>
    </row>
    <row r="290" spans="1:83" x14ac:dyDescent="0.35">
      <c r="A290" s="365">
        <v>5</v>
      </c>
      <c r="B290" s="366" t="s">
        <v>1281</v>
      </c>
      <c r="C290" s="411">
        <v>11280</v>
      </c>
      <c r="D290" s="367" t="s">
        <v>1608</v>
      </c>
      <c r="E290" s="368" t="s">
        <v>2438</v>
      </c>
      <c r="F290" s="369">
        <v>9</v>
      </c>
      <c r="G290" s="370" t="s">
        <v>2511</v>
      </c>
      <c r="H290" s="371">
        <v>99913.2</v>
      </c>
      <c r="I290" s="372">
        <v>99913.2</v>
      </c>
      <c r="J290" s="373">
        <v>563.69829353710622</v>
      </c>
      <c r="K290" s="374">
        <v>56320900.341831602</v>
      </c>
      <c r="L290" s="371">
        <v>21690</v>
      </c>
      <c r="M290" s="372">
        <v>21690</v>
      </c>
      <c r="N290" s="373">
        <v>541.85211535839551</v>
      </c>
      <c r="O290" s="374">
        <v>11752772.382123599</v>
      </c>
      <c r="P290" s="374">
        <f t="shared" si="74"/>
        <v>0.90764614833424717</v>
      </c>
      <c r="Q290" s="402">
        <f t="shared" si="78"/>
        <v>19686.84495736982</v>
      </c>
      <c r="R290" s="374">
        <f t="shared" si="75"/>
        <v>9.2353851665752884E-2</v>
      </c>
      <c r="S290" s="401">
        <f t="shared" si="79"/>
        <v>2003.1550426301801</v>
      </c>
      <c r="T290" s="371">
        <v>8042.4</v>
      </c>
      <c r="U290" s="372">
        <v>8042.4</v>
      </c>
      <c r="V290" s="373">
        <v>347.11391036257834</v>
      </c>
      <c r="W290" s="374">
        <v>2791628.9126999998</v>
      </c>
      <c r="X290" s="371">
        <v>12679.199999999999</v>
      </c>
      <c r="Y290" s="372">
        <v>12679.199999999999</v>
      </c>
      <c r="Z290" s="373">
        <v>85.703925896744281</v>
      </c>
      <c r="AA290" s="374">
        <v>1086657.2172300001</v>
      </c>
      <c r="AB290" s="371">
        <v>422.4</v>
      </c>
      <c r="AC290" s="372">
        <v>422.4</v>
      </c>
      <c r="AD290" s="373">
        <v>6493.8633975880684</v>
      </c>
      <c r="AE290" s="374">
        <v>2743007.8991411999</v>
      </c>
      <c r="AF290" s="374">
        <f t="shared" si="80"/>
        <v>0</v>
      </c>
      <c r="AG290" s="374">
        <f t="shared" si="81"/>
        <v>0</v>
      </c>
      <c r="AH290" s="374">
        <f t="shared" si="82"/>
        <v>1</v>
      </c>
      <c r="AI290" s="374">
        <f t="shared" si="83"/>
        <v>422.4</v>
      </c>
      <c r="AJ290" s="375">
        <v>74694966.753026396</v>
      </c>
      <c r="AK290" s="376">
        <v>1934.9097600000002</v>
      </c>
      <c r="AL290" s="377">
        <v>1934.9097600000002</v>
      </c>
      <c r="AM290" s="373">
        <v>11535.847172812337</v>
      </c>
      <c r="AN290" s="374">
        <v>22320823.284543</v>
      </c>
      <c r="AO290" s="378">
        <v>121.40700000000001</v>
      </c>
      <c r="AP290" s="379">
        <v>121.40700000000001</v>
      </c>
      <c r="AQ290" s="373">
        <v>12868.756791519432</v>
      </c>
      <c r="AR290" s="374">
        <v>1562357.1557879997</v>
      </c>
      <c r="AS290" s="374">
        <f t="shared" si="76"/>
        <v>0.90912855172452978</v>
      </c>
      <c r="AT290" s="374">
        <f t="shared" si="90"/>
        <v>110.37457007921999</v>
      </c>
      <c r="AU290" s="374">
        <f t="shared" si="77"/>
        <v>9.0871448275470224E-2</v>
      </c>
      <c r="AV290" s="374">
        <f t="shared" si="91"/>
        <v>11.032429920780014</v>
      </c>
      <c r="AW290" s="380">
        <v>82.305359999999993</v>
      </c>
      <c r="AX290" s="381">
        <v>82.305359999999993</v>
      </c>
      <c r="AY290" s="373">
        <v>8467.7538366881563</v>
      </c>
      <c r="AZ290" s="374">
        <v>696941.52791999991</v>
      </c>
      <c r="BA290" s="378">
        <v>104.77163999999934</v>
      </c>
      <c r="BB290" s="379">
        <v>104.77163999999934</v>
      </c>
      <c r="BC290" s="373">
        <v>15099.836478650233</v>
      </c>
      <c r="BD290" s="374">
        <v>1582034.6316</v>
      </c>
      <c r="BE290" s="374">
        <f t="shared" si="84"/>
        <v>1.0876343326008188E-2</v>
      </c>
      <c r="BF290" s="374">
        <f t="shared" si="85"/>
        <v>1.1395323274689253</v>
      </c>
      <c r="BG290" s="374">
        <f t="shared" si="86"/>
        <v>0.21477121615179515</v>
      </c>
      <c r="BH290" s="374">
        <f t="shared" si="87"/>
        <v>22.501932541017926</v>
      </c>
      <c r="BI290" s="374">
        <f t="shared" si="88"/>
        <v>0.77435244052219665</v>
      </c>
      <c r="BJ290" s="374">
        <f t="shared" si="89"/>
        <v>81.130175131512487</v>
      </c>
      <c r="BK290" s="375">
        <v>26162156.599851001</v>
      </c>
      <c r="BL290" s="382">
        <v>100857123.35287739</v>
      </c>
      <c r="BM290" s="383">
        <v>0.44</v>
      </c>
      <c r="BN290" s="382">
        <v>44377134.275266051</v>
      </c>
      <c r="BO290" s="395"/>
      <c r="BP290" s="395"/>
      <c r="BS290" s="408">
        <v>11288</v>
      </c>
      <c r="BT290" s="400" t="s">
        <v>1616</v>
      </c>
      <c r="BU290" s="400">
        <v>0.87350325791585037</v>
      </c>
      <c r="BV290" s="400">
        <v>0.12649674208414957</v>
      </c>
      <c r="BW290" s="400">
        <v>0</v>
      </c>
      <c r="BX290" s="400">
        <v>1</v>
      </c>
      <c r="BY290" s="407">
        <v>11288</v>
      </c>
      <c r="BZ290" s="406" t="s">
        <v>1616</v>
      </c>
      <c r="CA290" s="406">
        <v>0.87052525692364502</v>
      </c>
      <c r="CB290" s="406">
        <v>0.12947474307635495</v>
      </c>
      <c r="CC290" s="406">
        <v>6.5750299497608106E-2</v>
      </c>
      <c r="CD290" s="406">
        <v>0.11028334247517377</v>
      </c>
      <c r="CE290" s="406">
        <v>0.82396635802721807</v>
      </c>
    </row>
    <row r="291" spans="1:83" x14ac:dyDescent="0.35">
      <c r="A291" s="365">
        <v>5</v>
      </c>
      <c r="B291" s="366" t="s">
        <v>1281</v>
      </c>
      <c r="C291" s="411">
        <v>11281</v>
      </c>
      <c r="D291" s="367" t="s">
        <v>1609</v>
      </c>
      <c r="E291" s="368" t="s">
        <v>2438</v>
      </c>
      <c r="F291" s="369">
        <v>5</v>
      </c>
      <c r="G291" s="370" t="s">
        <v>2469</v>
      </c>
      <c r="H291" s="371">
        <v>29886</v>
      </c>
      <c r="I291" s="372">
        <v>29886</v>
      </c>
      <c r="J291" s="373">
        <v>319.30623270929533</v>
      </c>
      <c r="K291" s="374">
        <v>9542786.07075</v>
      </c>
      <c r="L291" s="371">
        <v>4845.5999999999995</v>
      </c>
      <c r="M291" s="372">
        <v>4845.5999999999995</v>
      </c>
      <c r="N291" s="373">
        <v>484.60361163323432</v>
      </c>
      <c r="O291" s="374">
        <v>2348195.2605300001</v>
      </c>
      <c r="P291" s="374">
        <f t="shared" si="74"/>
        <v>0.95475229181494103</v>
      </c>
      <c r="Q291" s="402">
        <f t="shared" si="78"/>
        <v>4626.347705218478</v>
      </c>
      <c r="R291" s="374">
        <f t="shared" si="75"/>
        <v>4.5247708185058987E-2</v>
      </c>
      <c r="S291" s="401">
        <f t="shared" si="79"/>
        <v>219.25229478152181</v>
      </c>
      <c r="T291" s="371">
        <v>5641.2</v>
      </c>
      <c r="U291" s="372">
        <v>5641.2</v>
      </c>
      <c r="V291" s="373">
        <v>151.66265727398428</v>
      </c>
      <c r="W291" s="374">
        <v>855559.3822140001</v>
      </c>
      <c r="X291" s="371">
        <v>4242</v>
      </c>
      <c r="Y291" s="372">
        <v>4242</v>
      </c>
      <c r="Z291" s="373">
        <v>43.889182005374821</v>
      </c>
      <c r="AA291" s="374">
        <v>186177.91006679999</v>
      </c>
      <c r="AB291" s="371">
        <v>0</v>
      </c>
      <c r="AC291" s="372">
        <v>0</v>
      </c>
      <c r="AD291" s="373">
        <v>0</v>
      </c>
      <c r="AE291" s="374">
        <v>0</v>
      </c>
      <c r="AF291" s="374">
        <f t="shared" si="80"/>
        <v>0</v>
      </c>
      <c r="AG291" s="374">
        <f t="shared" si="81"/>
        <v>0</v>
      </c>
      <c r="AH291" s="374">
        <f t="shared" si="82"/>
        <v>1</v>
      </c>
      <c r="AI291" s="374">
        <f t="shared" si="83"/>
        <v>0</v>
      </c>
      <c r="AJ291" s="375">
        <v>12932718.623560801</v>
      </c>
      <c r="AK291" s="376">
        <v>520.81919999999991</v>
      </c>
      <c r="AL291" s="377">
        <v>520.81919999999991</v>
      </c>
      <c r="AM291" s="373">
        <v>8999.776877090937</v>
      </c>
      <c r="AN291" s="374">
        <v>4687256.5933049992</v>
      </c>
      <c r="AO291" s="378">
        <v>46.153199999999998</v>
      </c>
      <c r="AP291" s="379">
        <v>46.153199999999998</v>
      </c>
      <c r="AQ291" s="373">
        <v>9720.3632845609845</v>
      </c>
      <c r="AR291" s="374">
        <v>448625.87074500002</v>
      </c>
      <c r="AS291" s="374">
        <f t="shared" si="76"/>
        <v>0.91252498339021082</v>
      </c>
      <c r="AT291" s="374">
        <f t="shared" si="90"/>
        <v>42.115948063405078</v>
      </c>
      <c r="AU291" s="374">
        <f t="shared" si="77"/>
        <v>8.7475016609789166E-2</v>
      </c>
      <c r="AV291" s="374">
        <f t="shared" si="91"/>
        <v>4.0372519365949211</v>
      </c>
      <c r="AW291" s="380">
        <v>49.545599999999993</v>
      </c>
      <c r="AX291" s="381">
        <v>49.545599999999993</v>
      </c>
      <c r="AY291" s="373">
        <v>8412.159777659368</v>
      </c>
      <c r="AZ291" s="374">
        <v>416785.50347999996</v>
      </c>
      <c r="BA291" s="378">
        <v>56.710800000000049</v>
      </c>
      <c r="BB291" s="379">
        <v>56.710800000000049</v>
      </c>
      <c r="BC291" s="373">
        <v>10292.376399468874</v>
      </c>
      <c r="BD291" s="374">
        <v>583688.89951499994</v>
      </c>
      <c r="BE291" s="374">
        <f t="shared" si="84"/>
        <v>0.10916568486781969</v>
      </c>
      <c r="BF291" s="374">
        <f t="shared" si="85"/>
        <v>6.1908733214019538</v>
      </c>
      <c r="BG291" s="374">
        <f t="shared" si="86"/>
        <v>0.12268230996922333</v>
      </c>
      <c r="BH291" s="374">
        <f t="shared" si="87"/>
        <v>6.9574119442026365</v>
      </c>
      <c r="BI291" s="374">
        <f t="shared" si="88"/>
        <v>0.76815200516295701</v>
      </c>
      <c r="BJ291" s="374">
        <f t="shared" si="89"/>
        <v>43.562514734395457</v>
      </c>
      <c r="BK291" s="375">
        <v>6136356.8670449993</v>
      </c>
      <c r="BL291" s="382">
        <v>19069075.490605801</v>
      </c>
      <c r="BM291" s="383">
        <v>0.34</v>
      </c>
      <c r="BN291" s="382">
        <v>6483485.6668059733</v>
      </c>
      <c r="BO291" s="395"/>
      <c r="BP291" s="395"/>
      <c r="BS291" s="408">
        <v>14136</v>
      </c>
      <c r="BT291" s="400" t="s">
        <v>1617</v>
      </c>
      <c r="BU291" s="400">
        <v>0.81274092496054329</v>
      </c>
      <c r="BV291" s="400">
        <v>0.18725907503945668</v>
      </c>
      <c r="BW291" s="400">
        <v>1.6648739841746161E-4</v>
      </c>
      <c r="BX291" s="400">
        <v>0.99983351260158249</v>
      </c>
      <c r="BY291" s="407">
        <v>14136</v>
      </c>
      <c r="BZ291" s="406" t="s">
        <v>1617</v>
      </c>
      <c r="CA291" s="406">
        <v>0.96356092040739338</v>
      </c>
      <c r="CB291" s="406">
        <v>3.643907959260656E-2</v>
      </c>
      <c r="CC291" s="406">
        <v>6.4015385853298844E-3</v>
      </c>
      <c r="CD291" s="406">
        <v>0.14242203195097211</v>
      </c>
      <c r="CE291" s="406">
        <v>0.85117642946369798</v>
      </c>
    </row>
    <row r="292" spans="1:83" x14ac:dyDescent="0.35">
      <c r="A292" s="365">
        <v>5</v>
      </c>
      <c r="B292" s="366" t="s">
        <v>1281</v>
      </c>
      <c r="C292" s="411">
        <v>11282</v>
      </c>
      <c r="D292" s="367" t="s">
        <v>1610</v>
      </c>
      <c r="E292" s="368" t="s">
        <v>2438</v>
      </c>
      <c r="F292" s="369">
        <v>13</v>
      </c>
      <c r="G292" s="370" t="s">
        <v>6309</v>
      </c>
      <c r="H292" s="371">
        <v>177836.4</v>
      </c>
      <c r="I292" s="372">
        <v>177836.4</v>
      </c>
      <c r="J292" s="373">
        <v>434.49159120671465</v>
      </c>
      <c r="K292" s="374">
        <v>77268420.410473779</v>
      </c>
      <c r="L292" s="371">
        <v>52474.799999999996</v>
      </c>
      <c r="M292" s="372">
        <v>52474.799999999996</v>
      </c>
      <c r="N292" s="373">
        <v>715.55515726462988</v>
      </c>
      <c r="O292" s="374">
        <v>37548613.766429998</v>
      </c>
      <c r="P292" s="374">
        <f t="shared" si="74"/>
        <v>0.86537909486024156</v>
      </c>
      <c r="Q292" s="402">
        <f t="shared" si="78"/>
        <v>45410.594926972197</v>
      </c>
      <c r="R292" s="374">
        <f t="shared" si="75"/>
        <v>0.13462090513975841</v>
      </c>
      <c r="S292" s="401">
        <f t="shared" si="79"/>
        <v>7064.2050730277942</v>
      </c>
      <c r="T292" s="371">
        <v>45631.199999999997</v>
      </c>
      <c r="U292" s="372">
        <v>45631.199999999997</v>
      </c>
      <c r="V292" s="373">
        <v>115.94033991808236</v>
      </c>
      <c r="W292" s="374">
        <v>5290496.8388699992</v>
      </c>
      <c r="X292" s="371">
        <v>2156.4</v>
      </c>
      <c r="Y292" s="372">
        <v>2156.4</v>
      </c>
      <c r="Z292" s="373">
        <v>838.46368863967723</v>
      </c>
      <c r="AA292" s="374">
        <v>1808063.0981826</v>
      </c>
      <c r="AB292" s="371">
        <v>0</v>
      </c>
      <c r="AC292" s="372">
        <v>0</v>
      </c>
      <c r="AD292" s="373">
        <v>0</v>
      </c>
      <c r="AE292" s="374">
        <v>0</v>
      </c>
      <c r="AF292" s="374">
        <f t="shared" si="80"/>
        <v>0</v>
      </c>
      <c r="AG292" s="374">
        <f t="shared" si="81"/>
        <v>0</v>
      </c>
      <c r="AH292" s="374">
        <f t="shared" si="82"/>
        <v>1</v>
      </c>
      <c r="AI292" s="374">
        <f t="shared" si="83"/>
        <v>0</v>
      </c>
      <c r="AJ292" s="375">
        <v>121915594.11395639</v>
      </c>
      <c r="AK292" s="376">
        <v>6464.6467199999997</v>
      </c>
      <c r="AL292" s="377">
        <v>6464.6467199999997</v>
      </c>
      <c r="AM292" s="373">
        <v>11583.843444246031</v>
      </c>
      <c r="AN292" s="374">
        <v>74885455.526838601</v>
      </c>
      <c r="AO292" s="378">
        <v>730.44443999999987</v>
      </c>
      <c r="AP292" s="379">
        <v>730.44443999999987</v>
      </c>
      <c r="AQ292" s="373">
        <v>14786.577617227396</v>
      </c>
      <c r="AR292" s="374">
        <v>10800773.407132197</v>
      </c>
      <c r="AS292" s="374">
        <f t="shared" si="76"/>
        <v>0.88970594652199997</v>
      </c>
      <c r="AT292" s="374">
        <f t="shared" si="90"/>
        <v>649.88076187193212</v>
      </c>
      <c r="AU292" s="374">
        <f t="shared" si="77"/>
        <v>0.11029405347800009</v>
      </c>
      <c r="AV292" s="374">
        <f t="shared" si="91"/>
        <v>80.563678128067806</v>
      </c>
      <c r="AW292" s="380">
        <v>595.87392</v>
      </c>
      <c r="AX292" s="381">
        <v>595.87392</v>
      </c>
      <c r="AY292" s="373">
        <v>4946.5714874045834</v>
      </c>
      <c r="AZ292" s="374">
        <v>2947532.9427599995</v>
      </c>
      <c r="BA292" s="378">
        <v>7690.0903200000002</v>
      </c>
      <c r="BB292" s="379">
        <v>7690.0903200000002</v>
      </c>
      <c r="BC292" s="373">
        <v>2517.825582700048</v>
      </c>
      <c r="BD292" s="374">
        <v>19362306.140969999</v>
      </c>
      <c r="BE292" s="374">
        <f t="shared" si="84"/>
        <v>3.1572752837475029E-2</v>
      </c>
      <c r="BF292" s="374">
        <f t="shared" si="85"/>
        <v>242.79732097121928</v>
      </c>
      <c r="BG292" s="374">
        <f t="shared" si="86"/>
        <v>7.0027662281808845E-2</v>
      </c>
      <c r="BH292" s="374">
        <f t="shared" si="87"/>
        <v>538.51904784556734</v>
      </c>
      <c r="BI292" s="374">
        <f t="shared" si="88"/>
        <v>0.89839958488071614</v>
      </c>
      <c r="BJ292" s="374">
        <f t="shared" si="89"/>
        <v>6908.7739511832142</v>
      </c>
      <c r="BK292" s="375">
        <v>107996068.01770079</v>
      </c>
      <c r="BL292" s="382">
        <v>229911662.13165718</v>
      </c>
      <c r="BM292" s="383">
        <v>0.38</v>
      </c>
      <c r="BN292" s="382">
        <v>87366431.610029727</v>
      </c>
      <c r="BO292" s="395"/>
      <c r="BP292" s="395"/>
      <c r="BS292" s="408">
        <v>21948</v>
      </c>
      <c r="BT292" s="400" t="s">
        <v>1618</v>
      </c>
      <c r="BU292" s="400">
        <v>0.87553934759608276</v>
      </c>
      <c r="BV292" s="400">
        <v>0.12446065240391721</v>
      </c>
      <c r="BW292" s="400">
        <v>0</v>
      </c>
      <c r="BX292" s="400">
        <v>1</v>
      </c>
      <c r="BY292" s="407">
        <v>21948</v>
      </c>
      <c r="BZ292" s="406" t="s">
        <v>1618</v>
      </c>
      <c r="CA292" s="406">
        <v>0.88258873478630062</v>
      </c>
      <c r="CB292" s="406">
        <v>0.11741126521369941</v>
      </c>
      <c r="CC292" s="406">
        <v>0</v>
      </c>
      <c r="CD292" s="406">
        <v>9.1758294954452382E-2</v>
      </c>
      <c r="CE292" s="406">
        <v>0.90824170504554758</v>
      </c>
    </row>
    <row r="293" spans="1:83" x14ac:dyDescent="0.35">
      <c r="A293" s="365">
        <v>5</v>
      </c>
      <c r="B293" s="366" t="s">
        <v>1281</v>
      </c>
      <c r="C293" s="411">
        <v>11283</v>
      </c>
      <c r="D293" s="367" t="s">
        <v>1611</v>
      </c>
      <c r="E293" s="368" t="s">
        <v>2438</v>
      </c>
      <c r="F293" s="369">
        <v>12</v>
      </c>
      <c r="G293" s="370" t="s">
        <v>6311</v>
      </c>
      <c r="H293" s="371">
        <v>78919.199999999997</v>
      </c>
      <c r="I293" s="372">
        <v>78919.199999999997</v>
      </c>
      <c r="J293" s="373">
        <v>282.41736369469027</v>
      </c>
      <c r="K293" s="374">
        <v>22288152.408893999</v>
      </c>
      <c r="L293" s="371">
        <v>14452.8</v>
      </c>
      <c r="M293" s="372">
        <v>14452.8</v>
      </c>
      <c r="N293" s="373">
        <v>479.26913240173525</v>
      </c>
      <c r="O293" s="374">
        <v>6926780.9167757984</v>
      </c>
      <c r="P293" s="374">
        <f t="shared" si="74"/>
        <v>0.92822228349678693</v>
      </c>
      <c r="Q293" s="402">
        <f t="shared" si="78"/>
        <v>13415.411018922361</v>
      </c>
      <c r="R293" s="374">
        <f t="shared" si="75"/>
        <v>7.1777716503213115E-2</v>
      </c>
      <c r="S293" s="401">
        <f t="shared" si="79"/>
        <v>1037.3889810776384</v>
      </c>
      <c r="T293" s="371">
        <v>15772.8</v>
      </c>
      <c r="U293" s="372">
        <v>15772.8</v>
      </c>
      <c r="V293" s="373">
        <v>91.141679779290939</v>
      </c>
      <c r="W293" s="374">
        <v>1437559.4868228</v>
      </c>
      <c r="X293" s="371">
        <v>51093.599999999999</v>
      </c>
      <c r="Y293" s="372">
        <v>51093.599999999999</v>
      </c>
      <c r="Z293" s="373">
        <v>57.096539103163607</v>
      </c>
      <c r="AA293" s="374">
        <v>2917267.7303213999</v>
      </c>
      <c r="AB293" s="371">
        <v>0</v>
      </c>
      <c r="AC293" s="372">
        <v>0</v>
      </c>
      <c r="AD293" s="373">
        <v>0</v>
      </c>
      <c r="AE293" s="374">
        <v>0</v>
      </c>
      <c r="AF293" s="374">
        <f t="shared" si="80"/>
        <v>0</v>
      </c>
      <c r="AG293" s="374">
        <f t="shared" si="81"/>
        <v>0</v>
      </c>
      <c r="AH293" s="374">
        <f t="shared" si="82"/>
        <v>1</v>
      </c>
      <c r="AI293" s="374">
        <f t="shared" si="83"/>
        <v>0</v>
      </c>
      <c r="AJ293" s="375">
        <v>33569760.542813994</v>
      </c>
      <c r="AK293" s="376">
        <v>2106.1320000000001</v>
      </c>
      <c r="AL293" s="377">
        <v>2106.1320000000001</v>
      </c>
      <c r="AM293" s="373">
        <v>8067.7045916404095</v>
      </c>
      <c r="AN293" s="374">
        <v>16991650.807000801</v>
      </c>
      <c r="AO293" s="378">
        <v>178.59599999999998</v>
      </c>
      <c r="AP293" s="379">
        <v>178.59599999999998</v>
      </c>
      <c r="AQ293" s="373">
        <v>11343.716536303167</v>
      </c>
      <c r="AR293" s="374">
        <v>2025942.3985176003</v>
      </c>
      <c r="AS293" s="374">
        <f t="shared" si="76"/>
        <v>0.913628156047952</v>
      </c>
      <c r="AT293" s="374">
        <f t="shared" si="90"/>
        <v>163.17033415754003</v>
      </c>
      <c r="AU293" s="374">
        <f t="shared" si="77"/>
        <v>8.6371843952048E-2</v>
      </c>
      <c r="AV293" s="374">
        <f t="shared" si="91"/>
        <v>15.425665842459962</v>
      </c>
      <c r="AW293" s="380">
        <v>912.81600000000003</v>
      </c>
      <c r="AX293" s="381">
        <v>912.81600000000003</v>
      </c>
      <c r="AY293" s="373">
        <v>499.65375159396854</v>
      </c>
      <c r="AZ293" s="374">
        <v>456091.93891500001</v>
      </c>
      <c r="BA293" s="378">
        <v>886.05599999999981</v>
      </c>
      <c r="BB293" s="379">
        <v>886.05599999999981</v>
      </c>
      <c r="BC293" s="373">
        <v>16219.323195314071</v>
      </c>
      <c r="BD293" s="374">
        <v>14371228.633147202</v>
      </c>
      <c r="BE293" s="374">
        <f t="shared" si="84"/>
        <v>6.4536693584141373E-3</v>
      </c>
      <c r="BF293" s="374">
        <f t="shared" si="85"/>
        <v>5.718312457038996</v>
      </c>
      <c r="BG293" s="374">
        <f t="shared" si="86"/>
        <v>0.12913568395393366</v>
      </c>
      <c r="BH293" s="374">
        <f t="shared" si="87"/>
        <v>114.42144758148662</v>
      </c>
      <c r="BI293" s="374">
        <f t="shared" si="88"/>
        <v>0.86441064668765222</v>
      </c>
      <c r="BJ293" s="374">
        <f t="shared" si="89"/>
        <v>765.91623996147416</v>
      </c>
      <c r="BK293" s="375">
        <v>33844913.777580604</v>
      </c>
      <c r="BL293" s="382">
        <v>67414674.320394605</v>
      </c>
      <c r="BM293" s="383">
        <v>0.16</v>
      </c>
      <c r="BN293" s="382">
        <v>10786347.891263137</v>
      </c>
      <c r="BO293" s="395"/>
      <c r="BP293" s="395"/>
      <c r="BS293" s="408">
        <v>10679</v>
      </c>
      <c r="BT293" s="400" t="s">
        <v>1619</v>
      </c>
      <c r="BU293" s="400">
        <v>0.91407121062781804</v>
      </c>
      <c r="BV293" s="400">
        <v>8.5928789372181971E-2</v>
      </c>
      <c r="BW293" s="400">
        <v>5.7850005582935863E-4</v>
      </c>
      <c r="BX293" s="400">
        <v>0.99942149994417062</v>
      </c>
      <c r="BY293" s="407">
        <v>10679</v>
      </c>
      <c r="BZ293" s="406" t="s">
        <v>1619</v>
      </c>
      <c r="CA293" s="406">
        <v>0.89417518227934101</v>
      </c>
      <c r="CB293" s="406">
        <v>0.1058248177206589</v>
      </c>
      <c r="CC293" s="406">
        <v>4.9914967182482561E-2</v>
      </c>
      <c r="CD293" s="406">
        <v>3.5981623632709084E-2</v>
      </c>
      <c r="CE293" s="406">
        <v>0.91410340918480848</v>
      </c>
    </row>
    <row r="294" spans="1:83" x14ac:dyDescent="0.35">
      <c r="A294" s="365">
        <v>5</v>
      </c>
      <c r="B294" s="366" t="s">
        <v>1281</v>
      </c>
      <c r="C294" s="411">
        <v>11284</v>
      </c>
      <c r="D294" s="367" t="s">
        <v>1612</v>
      </c>
      <c r="E294" s="368" t="s">
        <v>2438</v>
      </c>
      <c r="F294" s="369">
        <v>5</v>
      </c>
      <c r="G294" s="370" t="s">
        <v>2469</v>
      </c>
      <c r="H294" s="371">
        <v>33897.599999999999</v>
      </c>
      <c r="I294" s="372">
        <v>33897.599999999999</v>
      </c>
      <c r="J294" s="373">
        <v>370.71176117091477</v>
      </c>
      <c r="K294" s="374">
        <v>12566238.995467201</v>
      </c>
      <c r="L294" s="371">
        <v>224.4</v>
      </c>
      <c r="M294" s="372">
        <v>224.4</v>
      </c>
      <c r="N294" s="373">
        <v>14964.161736724598</v>
      </c>
      <c r="O294" s="374">
        <v>3357957.8937209998</v>
      </c>
      <c r="P294" s="374">
        <f t="shared" si="74"/>
        <v>0.89816772648025012</v>
      </c>
      <c r="Q294" s="402">
        <f t="shared" si="78"/>
        <v>201.54883782216814</v>
      </c>
      <c r="R294" s="374">
        <f t="shared" si="75"/>
        <v>0.10183227351974986</v>
      </c>
      <c r="S294" s="401">
        <f t="shared" si="79"/>
        <v>22.851162177831867</v>
      </c>
      <c r="T294" s="371">
        <v>11031.6</v>
      </c>
      <c r="U294" s="372">
        <v>11031.6</v>
      </c>
      <c r="V294" s="373">
        <v>78.384449969759615</v>
      </c>
      <c r="W294" s="374">
        <v>864705.89828640025</v>
      </c>
      <c r="X294" s="371">
        <v>44460</v>
      </c>
      <c r="Y294" s="372">
        <v>44460</v>
      </c>
      <c r="Z294" s="373">
        <v>90.156160694224013</v>
      </c>
      <c r="AA294" s="374">
        <v>4008342.9044651994</v>
      </c>
      <c r="AB294" s="371">
        <v>116.39999999999999</v>
      </c>
      <c r="AC294" s="372">
        <v>116.39999999999999</v>
      </c>
      <c r="AD294" s="373">
        <v>190094.69439021137</v>
      </c>
      <c r="AE294" s="374">
        <v>22127022.427020602</v>
      </c>
      <c r="AF294" s="374">
        <f t="shared" si="80"/>
        <v>0</v>
      </c>
      <c r="AG294" s="374">
        <f t="shared" si="81"/>
        <v>0</v>
      </c>
      <c r="AH294" s="374">
        <f t="shared" si="82"/>
        <v>1</v>
      </c>
      <c r="AI294" s="374">
        <f t="shared" si="83"/>
        <v>116.39999999999999</v>
      </c>
      <c r="AJ294" s="375">
        <v>42924268.118960395</v>
      </c>
      <c r="AK294" s="376">
        <v>561.91199999999992</v>
      </c>
      <c r="AL294" s="377">
        <v>561.91199999999992</v>
      </c>
      <c r="AM294" s="373">
        <v>16239.054293484389</v>
      </c>
      <c r="AN294" s="374">
        <v>9124919.4761603978</v>
      </c>
      <c r="AO294" s="378">
        <v>59.987999999999992</v>
      </c>
      <c r="AP294" s="379">
        <v>59.987999999999992</v>
      </c>
      <c r="AQ294" s="373">
        <v>24620.93356558312</v>
      </c>
      <c r="AR294" s="374">
        <v>1476960.5627321999</v>
      </c>
      <c r="AS294" s="374">
        <f t="shared" si="76"/>
        <v>0.90799521833567143</v>
      </c>
      <c r="AT294" s="374">
        <f t="shared" si="90"/>
        <v>54.468817157520249</v>
      </c>
      <c r="AU294" s="374">
        <f t="shared" si="77"/>
        <v>9.2004781664328628E-2</v>
      </c>
      <c r="AV294" s="374">
        <f t="shared" si="91"/>
        <v>5.5191828424797453</v>
      </c>
      <c r="AW294" s="380">
        <v>17.566799999999997</v>
      </c>
      <c r="AX294" s="381">
        <v>17.566799999999997</v>
      </c>
      <c r="AY294" s="373">
        <v>23964.451830726146</v>
      </c>
      <c r="AZ294" s="374">
        <v>420978.73242000001</v>
      </c>
      <c r="BA294" s="378">
        <v>1051.1531999999997</v>
      </c>
      <c r="BB294" s="379">
        <v>1051.1531999999997</v>
      </c>
      <c r="BC294" s="373">
        <v>11720.362383431457</v>
      </c>
      <c r="BD294" s="374">
        <v>12319896.4245036</v>
      </c>
      <c r="BE294" s="374">
        <f t="shared" si="84"/>
        <v>5.020332609872929E-4</v>
      </c>
      <c r="BF294" s="374">
        <f t="shared" si="85"/>
        <v>0.52771386879322801</v>
      </c>
      <c r="BG294" s="374">
        <f t="shared" si="86"/>
        <v>0.20424129007372396</v>
      </c>
      <c r="BH294" s="374">
        <f t="shared" si="87"/>
        <v>214.68888563312314</v>
      </c>
      <c r="BI294" s="374">
        <f t="shared" si="88"/>
        <v>0.79525667666528876</v>
      </c>
      <c r="BJ294" s="374">
        <f t="shared" si="89"/>
        <v>835.93660049808341</v>
      </c>
      <c r="BK294" s="375">
        <v>23342755.195816197</v>
      </c>
      <c r="BL294" s="382">
        <v>66267023.314776592</v>
      </c>
      <c r="BM294" s="383">
        <v>0.24</v>
      </c>
      <c r="BN294" s="382">
        <v>15904085.595546382</v>
      </c>
      <c r="BO294" s="395"/>
      <c r="BP294" s="395"/>
      <c r="BS294" s="408">
        <v>11297</v>
      </c>
      <c r="BT294" s="400" t="s">
        <v>1620</v>
      </c>
      <c r="BU294" s="400">
        <v>0.90352758052711191</v>
      </c>
      <c r="BV294" s="400">
        <v>9.6472419472888107E-2</v>
      </c>
      <c r="BW294" s="400">
        <v>4.6358074300725631E-2</v>
      </c>
      <c r="BX294" s="400">
        <v>0.95364192569927442</v>
      </c>
      <c r="BY294" s="407">
        <v>11297</v>
      </c>
      <c r="BZ294" s="406" t="s">
        <v>1620</v>
      </c>
      <c r="CA294" s="406">
        <v>0.86023955690702514</v>
      </c>
      <c r="CB294" s="406">
        <v>0.13976044309297489</v>
      </c>
      <c r="CC294" s="406">
        <v>8.4743475765403989E-2</v>
      </c>
      <c r="CD294" s="406">
        <v>6.8827540143172689E-2</v>
      </c>
      <c r="CE294" s="406">
        <v>0.84642898409142331</v>
      </c>
    </row>
    <row r="295" spans="1:83" x14ac:dyDescent="0.35">
      <c r="A295" s="365">
        <v>5</v>
      </c>
      <c r="B295" s="366" t="s">
        <v>1281</v>
      </c>
      <c r="C295" s="411">
        <v>11285</v>
      </c>
      <c r="D295" s="367" t="s">
        <v>1613</v>
      </c>
      <c r="E295" s="368" t="s">
        <v>2438</v>
      </c>
      <c r="F295" s="369">
        <v>6</v>
      </c>
      <c r="G295" s="370" t="s">
        <v>6307</v>
      </c>
      <c r="H295" s="371">
        <v>96576</v>
      </c>
      <c r="I295" s="372">
        <v>96576</v>
      </c>
      <c r="J295" s="373">
        <v>425.72727147956016</v>
      </c>
      <c r="K295" s="374">
        <v>41115036.970410004</v>
      </c>
      <c r="L295" s="371">
        <v>34606.799999999996</v>
      </c>
      <c r="M295" s="372">
        <v>34606.799999999996</v>
      </c>
      <c r="N295" s="373">
        <v>561.80605453725855</v>
      </c>
      <c r="O295" s="374">
        <v>19442309.768159997</v>
      </c>
      <c r="P295" s="374">
        <f t="shared" si="74"/>
        <v>0.88761945540965526</v>
      </c>
      <c r="Q295" s="402">
        <f t="shared" si="78"/>
        <v>30717.668969470855</v>
      </c>
      <c r="R295" s="374">
        <f t="shared" si="75"/>
        <v>0.11238054459034474</v>
      </c>
      <c r="S295" s="401">
        <f t="shared" si="79"/>
        <v>3889.1310305291422</v>
      </c>
      <c r="T295" s="371">
        <v>12193.199999999999</v>
      </c>
      <c r="U295" s="372">
        <v>12193.199999999999</v>
      </c>
      <c r="V295" s="373">
        <v>263.61731890561953</v>
      </c>
      <c r="W295" s="374">
        <v>3214338.6928799995</v>
      </c>
      <c r="X295" s="371">
        <v>14208</v>
      </c>
      <c r="Y295" s="372">
        <v>14208</v>
      </c>
      <c r="Z295" s="373">
        <v>63.38281689826858</v>
      </c>
      <c r="AA295" s="374">
        <v>900543.06249059993</v>
      </c>
      <c r="AB295" s="371">
        <v>6</v>
      </c>
      <c r="AC295" s="372">
        <v>6</v>
      </c>
      <c r="AD295" s="373">
        <v>1250700.2952100001</v>
      </c>
      <c r="AE295" s="374">
        <v>7504201.7712600008</v>
      </c>
      <c r="AF295" s="374">
        <f t="shared" si="80"/>
        <v>0</v>
      </c>
      <c r="AG295" s="374">
        <f t="shared" si="81"/>
        <v>0</v>
      </c>
      <c r="AH295" s="374">
        <f t="shared" si="82"/>
        <v>1</v>
      </c>
      <c r="AI295" s="374">
        <f t="shared" si="83"/>
        <v>6</v>
      </c>
      <c r="AJ295" s="375">
        <v>72176430.2652006</v>
      </c>
      <c r="AK295" s="376">
        <v>1709.5191600000001</v>
      </c>
      <c r="AL295" s="377">
        <v>1709.5191600000001</v>
      </c>
      <c r="AM295" s="373">
        <v>8981.0212185289565</v>
      </c>
      <c r="AN295" s="374">
        <v>15353227.849441798</v>
      </c>
      <c r="AO295" s="378">
        <v>256.17239999999998</v>
      </c>
      <c r="AP295" s="379">
        <v>256.17239999999998</v>
      </c>
      <c r="AQ295" s="373">
        <v>10821.392445364136</v>
      </c>
      <c r="AR295" s="374">
        <v>2772142.0740707992</v>
      </c>
      <c r="AS295" s="374">
        <f t="shared" si="76"/>
        <v>0.91911496861799258</v>
      </c>
      <c r="AT295" s="374">
        <f t="shared" si="90"/>
        <v>235.45188738679582</v>
      </c>
      <c r="AU295" s="374">
        <f t="shared" si="77"/>
        <v>8.0885031382007505E-2</v>
      </c>
      <c r="AV295" s="374">
        <f t="shared" si="91"/>
        <v>20.720512613204178</v>
      </c>
      <c r="AW295" s="380">
        <v>104.16047999999999</v>
      </c>
      <c r="AX295" s="381">
        <v>104.16047999999999</v>
      </c>
      <c r="AY295" s="373">
        <v>11011.597282385797</v>
      </c>
      <c r="AZ295" s="374">
        <v>1146973.2585000002</v>
      </c>
      <c r="BA295" s="378">
        <v>140.7331200000001</v>
      </c>
      <c r="BB295" s="379">
        <v>140.7331200000001</v>
      </c>
      <c r="BC295" s="373">
        <v>2336.8144653625227</v>
      </c>
      <c r="BD295" s="374">
        <v>328867.19057159999</v>
      </c>
      <c r="BE295" s="374">
        <f t="shared" si="84"/>
        <v>8.5529533495380658E-2</v>
      </c>
      <c r="BF295" s="374">
        <f t="shared" si="85"/>
        <v>12.036838100949433</v>
      </c>
      <c r="BG295" s="374">
        <f t="shared" si="86"/>
        <v>0.53833481946147888</v>
      </c>
      <c r="BH295" s="374">
        <f t="shared" si="87"/>
        <v>75.7615387474507</v>
      </c>
      <c r="BI295" s="374">
        <f t="shared" si="88"/>
        <v>0.37613564704314034</v>
      </c>
      <c r="BJ295" s="374">
        <f t="shared" si="89"/>
        <v>52.934743151599953</v>
      </c>
      <c r="BK295" s="375">
        <v>19601210.372584194</v>
      </c>
      <c r="BL295" s="382">
        <v>91777640.637784794</v>
      </c>
      <c r="BM295" s="383">
        <v>0.32</v>
      </c>
      <c r="BN295" s="382">
        <v>29368845.004091136</v>
      </c>
      <c r="BO295" s="395"/>
      <c r="BP295" s="395"/>
      <c r="BS295" s="408">
        <v>11298</v>
      </c>
      <c r="BT295" s="400" t="s">
        <v>1621</v>
      </c>
      <c r="BU295" s="400">
        <v>0.91851129440554913</v>
      </c>
      <c r="BV295" s="400">
        <v>8.14887055944509E-2</v>
      </c>
      <c r="BW295" s="400">
        <v>2.6156267538615455E-2</v>
      </c>
      <c r="BX295" s="400">
        <v>0.97384373246138456</v>
      </c>
      <c r="BY295" s="407">
        <v>11298</v>
      </c>
      <c r="BZ295" s="406" t="s">
        <v>1621</v>
      </c>
      <c r="CA295" s="406">
        <v>0.94873104285338328</v>
      </c>
      <c r="CB295" s="406">
        <v>5.126895714661675E-2</v>
      </c>
      <c r="CC295" s="406">
        <v>0.13047336428443643</v>
      </c>
      <c r="CD295" s="406">
        <v>1.6014442560023861E-2</v>
      </c>
      <c r="CE295" s="406">
        <v>0.85351219315553972</v>
      </c>
    </row>
    <row r="296" spans="1:83" x14ac:dyDescent="0.35">
      <c r="A296" s="365">
        <v>5</v>
      </c>
      <c r="B296" s="366" t="s">
        <v>1281</v>
      </c>
      <c r="C296" s="411">
        <v>11286</v>
      </c>
      <c r="D296" s="367" t="s">
        <v>1614</v>
      </c>
      <c r="E296" s="368" t="s">
        <v>2438</v>
      </c>
      <c r="F296" s="369">
        <v>6</v>
      </c>
      <c r="G296" s="370" t="s">
        <v>6307</v>
      </c>
      <c r="H296" s="371">
        <v>78854.399999999994</v>
      </c>
      <c r="I296" s="372">
        <v>78854.399999999994</v>
      </c>
      <c r="J296" s="373">
        <v>554.51999809655013</v>
      </c>
      <c r="K296" s="374">
        <v>43726341.737904601</v>
      </c>
      <c r="L296" s="371">
        <v>11584.8</v>
      </c>
      <c r="M296" s="372">
        <v>11584.8</v>
      </c>
      <c r="N296" s="373">
        <v>719.67660857256067</v>
      </c>
      <c r="O296" s="374">
        <v>8337309.5749914004</v>
      </c>
      <c r="P296" s="374">
        <f t="shared" si="74"/>
        <v>0.81699952644114526</v>
      </c>
      <c r="Q296" s="402">
        <f t="shared" si="78"/>
        <v>9464.776113915379</v>
      </c>
      <c r="R296" s="374">
        <f t="shared" si="75"/>
        <v>0.18300047355885471</v>
      </c>
      <c r="S296" s="401">
        <f t="shared" si="79"/>
        <v>2120.0238860846198</v>
      </c>
      <c r="T296" s="371">
        <v>3866.3999999999996</v>
      </c>
      <c r="U296" s="372">
        <v>3866.3999999999996</v>
      </c>
      <c r="V296" s="373">
        <v>60.955614162476728</v>
      </c>
      <c r="W296" s="374">
        <v>235678.7865978</v>
      </c>
      <c r="X296" s="371">
        <v>7212</v>
      </c>
      <c r="Y296" s="372">
        <v>7212</v>
      </c>
      <c r="Z296" s="373">
        <v>34.157840232945091</v>
      </c>
      <c r="AA296" s="374">
        <v>246346.34375999999</v>
      </c>
      <c r="AB296" s="371">
        <v>7.1999999999999993</v>
      </c>
      <c r="AC296" s="372">
        <v>7.1999999999999993</v>
      </c>
      <c r="AD296" s="373">
        <v>365579.46750416671</v>
      </c>
      <c r="AE296" s="374">
        <v>2632172.16603</v>
      </c>
      <c r="AF296" s="374">
        <f t="shared" si="80"/>
        <v>1.153697793476853E-3</v>
      </c>
      <c r="AG296" s="374">
        <f t="shared" si="81"/>
        <v>8.3066241130333399E-3</v>
      </c>
      <c r="AH296" s="374">
        <f t="shared" si="82"/>
        <v>0.99884630220652315</v>
      </c>
      <c r="AI296" s="374">
        <f t="shared" si="83"/>
        <v>7.1916933758869659</v>
      </c>
      <c r="AJ296" s="375">
        <v>55177848.609283797</v>
      </c>
      <c r="AK296" s="376">
        <v>1914.5143199999998</v>
      </c>
      <c r="AL296" s="377">
        <v>1914.5143199999998</v>
      </c>
      <c r="AM296" s="373">
        <v>8298.59125710013</v>
      </c>
      <c r="AN296" s="374">
        <v>15887771.797544999</v>
      </c>
      <c r="AO296" s="378">
        <v>84.961559999999992</v>
      </c>
      <c r="AP296" s="379">
        <v>84.961559999999992</v>
      </c>
      <c r="AQ296" s="373">
        <v>11666.095248286401</v>
      </c>
      <c r="AR296" s="374">
        <v>991169.65140299988</v>
      </c>
      <c r="AS296" s="374">
        <f t="shared" si="76"/>
        <v>0.86970328487439696</v>
      </c>
      <c r="AT296" s="374">
        <f t="shared" si="90"/>
        <v>73.891347820053156</v>
      </c>
      <c r="AU296" s="374">
        <f t="shared" si="77"/>
        <v>0.13029671512560309</v>
      </c>
      <c r="AV296" s="374">
        <f t="shared" si="91"/>
        <v>11.070212179946834</v>
      </c>
      <c r="AW296" s="380">
        <v>51.58715999999999</v>
      </c>
      <c r="AX296" s="381">
        <v>51.58715999999999</v>
      </c>
      <c r="AY296" s="373">
        <v>6263.8903331759311</v>
      </c>
      <c r="AZ296" s="374">
        <v>323136.31284000003</v>
      </c>
      <c r="BA296" s="378">
        <v>64.786439999999928</v>
      </c>
      <c r="BB296" s="379">
        <v>64.786439999999928</v>
      </c>
      <c r="BC296" s="373">
        <v>9391.5330450168385</v>
      </c>
      <c r="BD296" s="374">
        <v>608443.99212900002</v>
      </c>
      <c r="BE296" s="374">
        <f t="shared" si="84"/>
        <v>1.4319361906483733E-2</v>
      </c>
      <c r="BF296" s="374">
        <f t="shared" si="85"/>
        <v>0.92770048099269298</v>
      </c>
      <c r="BG296" s="374">
        <f t="shared" si="86"/>
        <v>0.11180657126604776</v>
      </c>
      <c r="BH296" s="374">
        <f t="shared" si="87"/>
        <v>7.2435497209335189</v>
      </c>
      <c r="BI296" s="374">
        <f t="shared" si="88"/>
        <v>0.87387406682746849</v>
      </c>
      <c r="BJ296" s="374">
        <f t="shared" si="89"/>
        <v>56.615189798073715</v>
      </c>
      <c r="BK296" s="375">
        <v>17810521.753917001</v>
      </c>
      <c r="BL296" s="382">
        <v>72988370.363200799</v>
      </c>
      <c r="BM296" s="383">
        <v>0.51</v>
      </c>
      <c r="BN296" s="382">
        <v>37224068.885232411</v>
      </c>
      <c r="BO296" s="395"/>
      <c r="BP296" s="395"/>
      <c r="BS296" s="408">
        <v>11299</v>
      </c>
      <c r="BT296" s="400" t="s">
        <v>1622</v>
      </c>
      <c r="BU296" s="400">
        <v>0.85098791849549293</v>
      </c>
      <c r="BV296" s="400">
        <v>0.14901208150450707</v>
      </c>
      <c r="BW296" s="400">
        <v>0</v>
      </c>
      <c r="BX296" s="400">
        <v>1</v>
      </c>
      <c r="BY296" s="407">
        <v>11299</v>
      </c>
      <c r="BZ296" s="406" t="s">
        <v>1622</v>
      </c>
      <c r="CA296" s="406">
        <v>0.93603810916704966</v>
      </c>
      <c r="CB296" s="406">
        <v>6.3961890832950299E-2</v>
      </c>
      <c r="CC296" s="406">
        <v>4.469922857618177E-2</v>
      </c>
      <c r="CD296" s="406">
        <v>2.1102941253771434E-2</v>
      </c>
      <c r="CE296" s="406">
        <v>0.93419783017004676</v>
      </c>
    </row>
    <row r="297" spans="1:83" x14ac:dyDescent="0.35">
      <c r="A297" s="365">
        <v>5</v>
      </c>
      <c r="B297" s="366" t="s">
        <v>1281</v>
      </c>
      <c r="C297" s="411">
        <v>11287</v>
      </c>
      <c r="D297" s="367" t="s">
        <v>1615</v>
      </c>
      <c r="E297" s="368" t="s">
        <v>2438</v>
      </c>
      <c r="F297" s="369">
        <v>5</v>
      </c>
      <c r="G297" s="370" t="s">
        <v>2469</v>
      </c>
      <c r="H297" s="371">
        <v>37977.599999999999</v>
      </c>
      <c r="I297" s="372">
        <v>37977.599999999999</v>
      </c>
      <c r="J297" s="373">
        <v>973.00663933755686</v>
      </c>
      <c r="K297" s="374">
        <v>36952456.946106002</v>
      </c>
      <c r="L297" s="371">
        <v>9020.4</v>
      </c>
      <c r="M297" s="372">
        <v>9020.4</v>
      </c>
      <c r="N297" s="373">
        <v>1364.0682823303844</v>
      </c>
      <c r="O297" s="374">
        <v>12304441.533932999</v>
      </c>
      <c r="P297" s="374">
        <f t="shared" si="74"/>
        <v>0.90241811450127551</v>
      </c>
      <c r="Q297" s="402">
        <f t="shared" si="78"/>
        <v>8140.1723600473051</v>
      </c>
      <c r="R297" s="374">
        <f t="shared" si="75"/>
        <v>9.7581885498724499E-2</v>
      </c>
      <c r="S297" s="401">
        <f t="shared" si="79"/>
        <v>880.2276399526944</v>
      </c>
      <c r="T297" s="371">
        <v>2163.6</v>
      </c>
      <c r="U297" s="372">
        <v>2163.6</v>
      </c>
      <c r="V297" s="373">
        <v>568.68417237936774</v>
      </c>
      <c r="W297" s="374">
        <v>1230405.0753599999</v>
      </c>
      <c r="X297" s="371">
        <v>4136.3999999999996</v>
      </c>
      <c r="Y297" s="372">
        <v>4136.3999999999996</v>
      </c>
      <c r="Z297" s="373">
        <v>195.26959984769366</v>
      </c>
      <c r="AA297" s="374">
        <v>807713.17281000002</v>
      </c>
      <c r="AB297" s="371">
        <v>199.2</v>
      </c>
      <c r="AC297" s="372">
        <v>199.2</v>
      </c>
      <c r="AD297" s="373">
        <v>13396.350996090361</v>
      </c>
      <c r="AE297" s="374">
        <v>2668553.1184211997</v>
      </c>
      <c r="AF297" s="374">
        <f t="shared" si="80"/>
        <v>0</v>
      </c>
      <c r="AG297" s="374">
        <f t="shared" si="81"/>
        <v>0</v>
      </c>
      <c r="AH297" s="374">
        <f t="shared" si="82"/>
        <v>1</v>
      </c>
      <c r="AI297" s="374">
        <f t="shared" si="83"/>
        <v>199.2</v>
      </c>
      <c r="AJ297" s="375">
        <v>53963569.846630201</v>
      </c>
      <c r="AK297" s="376">
        <v>1146.396</v>
      </c>
      <c r="AL297" s="377">
        <v>1146.396</v>
      </c>
      <c r="AM297" s="373">
        <v>11130.110646446778</v>
      </c>
      <c r="AN297" s="374">
        <v>12759514.324643999</v>
      </c>
      <c r="AO297" s="378">
        <v>126.864</v>
      </c>
      <c r="AP297" s="379">
        <v>126.864</v>
      </c>
      <c r="AQ297" s="373">
        <v>11878.385894736093</v>
      </c>
      <c r="AR297" s="374">
        <v>1506939.5481497997</v>
      </c>
      <c r="AS297" s="374">
        <f t="shared" si="76"/>
        <v>0.90386632358632668</v>
      </c>
      <c r="AT297" s="374">
        <f t="shared" si="90"/>
        <v>114.66809727545575</v>
      </c>
      <c r="AU297" s="374">
        <f t="shared" si="77"/>
        <v>9.6133676413673361E-2</v>
      </c>
      <c r="AV297" s="374">
        <f t="shared" si="91"/>
        <v>12.195902724544258</v>
      </c>
      <c r="AW297" s="380">
        <v>72.287999999999997</v>
      </c>
      <c r="AX297" s="381">
        <v>72.287999999999997</v>
      </c>
      <c r="AY297" s="373">
        <v>6574.4178602257634</v>
      </c>
      <c r="AZ297" s="374">
        <v>475251.51827999996</v>
      </c>
      <c r="BA297" s="378">
        <v>178.81200000000027</v>
      </c>
      <c r="BB297" s="379">
        <v>178.81200000000027</v>
      </c>
      <c r="BC297" s="373">
        <v>13116.605491883076</v>
      </c>
      <c r="BD297" s="374">
        <v>2345406.4612146001</v>
      </c>
      <c r="BE297" s="374">
        <f t="shared" si="84"/>
        <v>2.8808144830248173E-2</v>
      </c>
      <c r="BF297" s="374">
        <f t="shared" si="85"/>
        <v>5.1512419933863445</v>
      </c>
      <c r="BG297" s="374">
        <f t="shared" si="86"/>
        <v>0.12947362432482284</v>
      </c>
      <c r="BH297" s="374">
        <f t="shared" si="87"/>
        <v>23.151437712770257</v>
      </c>
      <c r="BI297" s="374">
        <f t="shared" si="88"/>
        <v>0.84171823084492914</v>
      </c>
      <c r="BJ297" s="374">
        <f t="shared" si="89"/>
        <v>150.5093202938437</v>
      </c>
      <c r="BK297" s="375">
        <v>17087111.852288399</v>
      </c>
      <c r="BL297" s="382">
        <v>71050681.698918596</v>
      </c>
      <c r="BM297" s="383">
        <v>0.44</v>
      </c>
      <c r="BN297" s="382">
        <v>31262299.947524182</v>
      </c>
      <c r="BO297" s="395"/>
      <c r="BP297" s="395"/>
      <c r="BS297" s="408">
        <v>11300</v>
      </c>
      <c r="BT297" s="400" t="s">
        <v>1623</v>
      </c>
      <c r="BU297" s="400">
        <v>0.91174242053623067</v>
      </c>
      <c r="BV297" s="400">
        <v>8.8257579463769373E-2</v>
      </c>
      <c r="BW297" s="400">
        <v>2.076294281512105E-2</v>
      </c>
      <c r="BX297" s="400">
        <v>0.97923705718487897</v>
      </c>
      <c r="BY297" s="407">
        <v>11300</v>
      </c>
      <c r="BZ297" s="406" t="s">
        <v>1623</v>
      </c>
      <c r="CA297" s="406">
        <v>0.94043895200334204</v>
      </c>
      <c r="CB297" s="406">
        <v>5.9561047996658005E-2</v>
      </c>
      <c r="CC297" s="406">
        <v>0.58328259093298362</v>
      </c>
      <c r="CD297" s="406">
        <v>0.34969580581533932</v>
      </c>
      <c r="CE297" s="406">
        <v>6.7021603251677095E-2</v>
      </c>
    </row>
    <row r="298" spans="1:83" x14ac:dyDescent="0.35">
      <c r="A298" s="365">
        <v>5</v>
      </c>
      <c r="B298" s="366" t="s">
        <v>1281</v>
      </c>
      <c r="C298" s="411">
        <v>11288</v>
      </c>
      <c r="D298" s="367" t="s">
        <v>1616</v>
      </c>
      <c r="E298" s="368" t="s">
        <v>2438</v>
      </c>
      <c r="F298" s="369">
        <v>5</v>
      </c>
      <c r="G298" s="370" t="s">
        <v>2469</v>
      </c>
      <c r="H298" s="371">
        <v>75639.599999999991</v>
      </c>
      <c r="I298" s="372">
        <v>75639.599999999991</v>
      </c>
      <c r="J298" s="373">
        <v>213.25438176801836</v>
      </c>
      <c r="K298" s="374">
        <v>16130476.1351802</v>
      </c>
      <c r="L298" s="371">
        <v>9043.1999999999989</v>
      </c>
      <c r="M298" s="372">
        <v>9043.1999999999989</v>
      </c>
      <c r="N298" s="373">
        <v>370.52645083379781</v>
      </c>
      <c r="O298" s="374">
        <v>3350744.8001802</v>
      </c>
      <c r="P298" s="374">
        <f t="shared" si="74"/>
        <v>0.87350325791585037</v>
      </c>
      <c r="Q298" s="402">
        <f t="shared" si="78"/>
        <v>7899.2646619846173</v>
      </c>
      <c r="R298" s="374">
        <f t="shared" si="75"/>
        <v>0.12649674208414957</v>
      </c>
      <c r="S298" s="401">
        <f t="shared" si="79"/>
        <v>1143.9353380153814</v>
      </c>
      <c r="T298" s="371">
        <v>3656.4</v>
      </c>
      <c r="U298" s="372">
        <v>3656.4</v>
      </c>
      <c r="V298" s="373">
        <v>176.52186158926816</v>
      </c>
      <c r="W298" s="374">
        <v>645434.53471500007</v>
      </c>
      <c r="X298" s="371">
        <v>9849.6</v>
      </c>
      <c r="Y298" s="372">
        <v>9849.6</v>
      </c>
      <c r="Z298" s="373">
        <v>18.59248885233918</v>
      </c>
      <c r="AA298" s="374">
        <v>183128.57819999999</v>
      </c>
      <c r="AB298" s="371">
        <v>19.2</v>
      </c>
      <c r="AC298" s="372">
        <v>19.2</v>
      </c>
      <c r="AD298" s="373">
        <v>112597.1859421875</v>
      </c>
      <c r="AE298" s="374">
        <v>2161865.97009</v>
      </c>
      <c r="AF298" s="374">
        <f t="shared" si="80"/>
        <v>0</v>
      </c>
      <c r="AG298" s="374">
        <f t="shared" si="81"/>
        <v>0</v>
      </c>
      <c r="AH298" s="374">
        <f t="shared" si="82"/>
        <v>1</v>
      </c>
      <c r="AI298" s="374">
        <f t="shared" si="83"/>
        <v>19.2</v>
      </c>
      <c r="AJ298" s="375">
        <v>22471650.018365398</v>
      </c>
      <c r="AK298" s="376">
        <v>1000.3225200000001</v>
      </c>
      <c r="AL298" s="377">
        <v>1000.3225200000001</v>
      </c>
      <c r="AM298" s="373">
        <v>8037.2244237790428</v>
      </c>
      <c r="AN298" s="374">
        <v>8039816.5894002002</v>
      </c>
      <c r="AO298" s="378">
        <v>78.967799999999997</v>
      </c>
      <c r="AP298" s="379">
        <v>78.967799999999997</v>
      </c>
      <c r="AQ298" s="373">
        <v>12282.139314102711</v>
      </c>
      <c r="AR298" s="374">
        <v>969893.52092819999</v>
      </c>
      <c r="AS298" s="374">
        <f t="shared" si="76"/>
        <v>0.87052525692364502</v>
      </c>
      <c r="AT298" s="374">
        <f t="shared" si="90"/>
        <v>68.743464383695013</v>
      </c>
      <c r="AU298" s="374">
        <f t="shared" si="77"/>
        <v>0.12947474307635495</v>
      </c>
      <c r="AV298" s="374">
        <f t="shared" si="91"/>
        <v>10.224335616304982</v>
      </c>
      <c r="AW298" s="380">
        <v>34.151400000000002</v>
      </c>
      <c r="AX298" s="381">
        <v>34.151400000000002</v>
      </c>
      <c r="AY298" s="373">
        <v>6133.0383878845369</v>
      </c>
      <c r="AZ298" s="374">
        <v>209451.84719999999</v>
      </c>
      <c r="BA298" s="378">
        <v>95.28240000000001</v>
      </c>
      <c r="BB298" s="379">
        <v>95.28240000000001</v>
      </c>
      <c r="BC298" s="373">
        <v>4218.8311793153825</v>
      </c>
      <c r="BD298" s="374">
        <v>401980.35996000003</v>
      </c>
      <c r="BE298" s="374">
        <f t="shared" si="84"/>
        <v>6.5750299497608106E-2</v>
      </c>
      <c r="BF298" s="374">
        <f t="shared" si="85"/>
        <v>6.2648463368508951</v>
      </c>
      <c r="BG298" s="374">
        <f t="shared" si="86"/>
        <v>0.11028334247517377</v>
      </c>
      <c r="BH298" s="374">
        <f t="shared" si="87"/>
        <v>10.508061551056498</v>
      </c>
      <c r="BI298" s="374">
        <f t="shared" si="88"/>
        <v>0.82396635802721807</v>
      </c>
      <c r="BJ298" s="374">
        <f t="shared" si="89"/>
        <v>78.509492112092616</v>
      </c>
      <c r="BK298" s="375">
        <v>9621142.3174884021</v>
      </c>
      <c r="BL298" s="382">
        <v>32092792.3358538</v>
      </c>
      <c r="BM298" s="383">
        <v>0.67</v>
      </c>
      <c r="BN298" s="382">
        <v>21502170.865022048</v>
      </c>
      <c r="BO298" s="395"/>
      <c r="BP298" s="395"/>
      <c r="BS298" s="408">
        <v>11301</v>
      </c>
      <c r="BT298" s="400" t="s">
        <v>1624</v>
      </c>
      <c r="BU298" s="400">
        <v>0.84492864729911865</v>
      </c>
      <c r="BV298" s="400">
        <v>0.15507135270088132</v>
      </c>
      <c r="BW298" s="400">
        <v>0</v>
      </c>
      <c r="BX298" s="400">
        <v>1</v>
      </c>
      <c r="BY298" s="407">
        <v>11301</v>
      </c>
      <c r="BZ298" s="406" t="s">
        <v>1624</v>
      </c>
      <c r="CA298" s="406">
        <v>0.80570483711943119</v>
      </c>
      <c r="CB298" s="406">
        <v>0.19429516288056881</v>
      </c>
      <c r="CC298" s="406">
        <v>6.1049536325528501E-2</v>
      </c>
      <c r="CD298" s="406">
        <v>5.9814530211401304E-2</v>
      </c>
      <c r="CE298" s="406">
        <v>0.87913593346307017</v>
      </c>
    </row>
    <row r="299" spans="1:83" x14ac:dyDescent="0.35">
      <c r="A299" s="365">
        <v>5</v>
      </c>
      <c r="B299" s="366" t="s">
        <v>1281</v>
      </c>
      <c r="C299" s="411">
        <v>14136</v>
      </c>
      <c r="D299" s="367" t="s">
        <v>1617</v>
      </c>
      <c r="E299" s="368" t="s">
        <v>2438</v>
      </c>
      <c r="F299" s="369">
        <v>2</v>
      </c>
      <c r="G299" s="370" t="s">
        <v>2560</v>
      </c>
      <c r="H299" s="371">
        <v>15966</v>
      </c>
      <c r="I299" s="372">
        <v>15966</v>
      </c>
      <c r="J299" s="373">
        <v>345.42386357196546</v>
      </c>
      <c r="K299" s="374">
        <v>5515037.4057900002</v>
      </c>
      <c r="L299" s="371">
        <v>522</v>
      </c>
      <c r="M299" s="372">
        <v>522</v>
      </c>
      <c r="N299" s="373">
        <v>1481.5829000000001</v>
      </c>
      <c r="O299" s="374">
        <v>773386.27380000008</v>
      </c>
      <c r="P299" s="374">
        <f t="shared" si="74"/>
        <v>0.81274092496054329</v>
      </c>
      <c r="Q299" s="402">
        <f t="shared" si="78"/>
        <v>424.25076282940358</v>
      </c>
      <c r="R299" s="374">
        <f t="shared" si="75"/>
        <v>0.18725907503945668</v>
      </c>
      <c r="S299" s="401">
        <f t="shared" si="79"/>
        <v>97.749237170596388</v>
      </c>
      <c r="T299" s="371">
        <v>3186</v>
      </c>
      <c r="U299" s="372">
        <v>3186</v>
      </c>
      <c r="V299" s="373">
        <v>67.189812184557439</v>
      </c>
      <c r="W299" s="374">
        <v>214066.74162000002</v>
      </c>
      <c r="X299" s="371">
        <v>2679.6</v>
      </c>
      <c r="Y299" s="372">
        <v>2679.6</v>
      </c>
      <c r="Z299" s="373">
        <v>80.722830871025508</v>
      </c>
      <c r="AA299" s="374">
        <v>216304.89760199995</v>
      </c>
      <c r="AB299" s="371">
        <v>130.79999999999998</v>
      </c>
      <c r="AC299" s="372">
        <v>130.79999999999998</v>
      </c>
      <c r="AD299" s="373">
        <v>9341.9335935779818</v>
      </c>
      <c r="AE299" s="374">
        <v>1221924.9140399999</v>
      </c>
      <c r="AF299" s="374">
        <f t="shared" si="80"/>
        <v>1.6648739841746161E-4</v>
      </c>
      <c r="AG299" s="374">
        <f t="shared" si="81"/>
        <v>2.1776551713003977E-2</v>
      </c>
      <c r="AH299" s="374">
        <f t="shared" si="82"/>
        <v>0.99983351260158249</v>
      </c>
      <c r="AI299" s="374">
        <f t="shared" si="83"/>
        <v>130.77822344828698</v>
      </c>
      <c r="AJ299" s="375">
        <v>7940720.2328520007</v>
      </c>
      <c r="AK299" s="376">
        <v>182.98211999999998</v>
      </c>
      <c r="AL299" s="377">
        <v>182.98211999999998</v>
      </c>
      <c r="AM299" s="373">
        <v>13567.088428298897</v>
      </c>
      <c r="AN299" s="374">
        <v>2482534.6028375998</v>
      </c>
      <c r="AO299" s="378">
        <v>13.272360000000001</v>
      </c>
      <c r="AP299" s="379">
        <v>13.272360000000001</v>
      </c>
      <c r="AQ299" s="373">
        <v>9850.6186993119518</v>
      </c>
      <c r="AR299" s="374">
        <v>130740.95759999998</v>
      </c>
      <c r="AS299" s="374">
        <f t="shared" si="76"/>
        <v>0.96356092040739338</v>
      </c>
      <c r="AT299" s="374">
        <f t="shared" si="90"/>
        <v>12.788727417578272</v>
      </c>
      <c r="AU299" s="374">
        <f t="shared" si="77"/>
        <v>3.643907959260656E-2</v>
      </c>
      <c r="AV299" s="374">
        <f t="shared" si="91"/>
        <v>0.48363258242172763</v>
      </c>
      <c r="AW299" s="380">
        <v>3.27156</v>
      </c>
      <c r="AX299" s="381">
        <v>3.27156</v>
      </c>
      <c r="AY299" s="373">
        <v>14339.000696915231</v>
      </c>
      <c r="AZ299" s="374">
        <v>46910.901119999995</v>
      </c>
      <c r="BA299" s="378">
        <v>45.381479999999989</v>
      </c>
      <c r="BB299" s="379">
        <v>45.381479999999989</v>
      </c>
      <c r="BC299" s="373">
        <v>8831.4665945227007</v>
      </c>
      <c r="BD299" s="374">
        <v>400785.02462999994</v>
      </c>
      <c r="BE299" s="374">
        <f t="shared" si="84"/>
        <v>6.4015385853298844E-3</v>
      </c>
      <c r="BF299" s="374">
        <f t="shared" si="85"/>
        <v>0.29051129527937636</v>
      </c>
      <c r="BG299" s="374">
        <f t="shared" si="86"/>
        <v>0.14242203195097211</v>
      </c>
      <c r="BH299" s="374">
        <f t="shared" si="87"/>
        <v>6.4633225945424</v>
      </c>
      <c r="BI299" s="374">
        <f t="shared" si="88"/>
        <v>0.85117642946369798</v>
      </c>
      <c r="BJ299" s="374">
        <f t="shared" si="89"/>
        <v>38.627646110178212</v>
      </c>
      <c r="BK299" s="375">
        <v>3060971.4861875996</v>
      </c>
      <c r="BL299" s="382">
        <v>11001691.7190396</v>
      </c>
      <c r="BM299" s="383">
        <v>0.51</v>
      </c>
      <c r="BN299" s="382">
        <v>5610862.7767101964</v>
      </c>
      <c r="BO299" s="395"/>
      <c r="BP299" s="395"/>
      <c r="BS299" s="408">
        <v>11302</v>
      </c>
      <c r="BT299" s="400" t="s">
        <v>1625</v>
      </c>
      <c r="BU299" s="400">
        <v>0.9202169751549687</v>
      </c>
      <c r="BV299" s="400">
        <v>7.9783024845031275E-2</v>
      </c>
      <c r="BW299" s="400">
        <v>0</v>
      </c>
      <c r="BX299" s="400">
        <v>1</v>
      </c>
      <c r="BY299" s="407">
        <v>11302</v>
      </c>
      <c r="BZ299" s="406" t="s">
        <v>1625</v>
      </c>
      <c r="CA299" s="406">
        <v>0.94592872440034825</v>
      </c>
      <c r="CB299" s="406">
        <v>5.4071275599651705E-2</v>
      </c>
      <c r="CC299" s="406">
        <v>2.9714093584332711E-2</v>
      </c>
      <c r="CD299" s="406">
        <v>1.8676981684722375E-2</v>
      </c>
      <c r="CE299" s="406">
        <v>0.95160892473094494</v>
      </c>
    </row>
    <row r="300" spans="1:83" x14ac:dyDescent="0.35">
      <c r="A300" s="365">
        <v>5</v>
      </c>
      <c r="B300" s="366" t="s">
        <v>1281</v>
      </c>
      <c r="C300" s="411">
        <v>21948</v>
      </c>
      <c r="D300" s="367" t="s">
        <v>1618</v>
      </c>
      <c r="E300" s="368" t="s">
        <v>2438</v>
      </c>
      <c r="F300" s="369">
        <v>5</v>
      </c>
      <c r="G300" s="370" t="s">
        <v>2469</v>
      </c>
      <c r="H300" s="371">
        <v>74815.199999999997</v>
      </c>
      <c r="I300" s="372">
        <v>74815.199999999997</v>
      </c>
      <c r="J300" s="373">
        <v>270.79129568348412</v>
      </c>
      <c r="K300" s="374">
        <v>20259304.944819</v>
      </c>
      <c r="L300" s="371">
        <v>9912</v>
      </c>
      <c r="M300" s="372">
        <v>9912</v>
      </c>
      <c r="N300" s="373">
        <v>450.07761331265135</v>
      </c>
      <c r="O300" s="374">
        <v>4461169.3031550003</v>
      </c>
      <c r="P300" s="374">
        <f t="shared" si="74"/>
        <v>0.87553934759608276</v>
      </c>
      <c r="Q300" s="402">
        <f t="shared" si="78"/>
        <v>8678.3460133723729</v>
      </c>
      <c r="R300" s="374">
        <f t="shared" si="75"/>
        <v>0.12446065240391721</v>
      </c>
      <c r="S300" s="401">
        <f t="shared" si="79"/>
        <v>1233.6539866276273</v>
      </c>
      <c r="T300" s="371">
        <v>6145.2</v>
      </c>
      <c r="U300" s="372">
        <v>6145.2</v>
      </c>
      <c r="V300" s="373">
        <v>68.034956197520017</v>
      </c>
      <c r="W300" s="374">
        <v>418088.41282500001</v>
      </c>
      <c r="X300" s="371">
        <v>4053.6</v>
      </c>
      <c r="Y300" s="372">
        <v>4053.6</v>
      </c>
      <c r="Z300" s="373">
        <v>8.6797929692125511</v>
      </c>
      <c r="AA300" s="374">
        <v>35184.408779999998</v>
      </c>
      <c r="AB300" s="371">
        <v>0</v>
      </c>
      <c r="AC300" s="372">
        <v>0</v>
      </c>
      <c r="AD300" s="373">
        <v>0</v>
      </c>
      <c r="AE300" s="374">
        <v>0</v>
      </c>
      <c r="AF300" s="374">
        <f t="shared" si="80"/>
        <v>0</v>
      </c>
      <c r="AG300" s="374">
        <f t="shared" si="81"/>
        <v>0</v>
      </c>
      <c r="AH300" s="374">
        <f t="shared" si="82"/>
        <v>1</v>
      </c>
      <c r="AI300" s="374">
        <f t="shared" si="83"/>
        <v>0</v>
      </c>
      <c r="AJ300" s="375">
        <v>25173747.069579002</v>
      </c>
      <c r="AK300" s="376">
        <v>1053.8304000000001</v>
      </c>
      <c r="AL300" s="377">
        <v>1053.8304000000001</v>
      </c>
      <c r="AM300" s="373">
        <v>7023.023836510125</v>
      </c>
      <c r="AN300" s="374">
        <v>7401076.0188389998</v>
      </c>
      <c r="AO300" s="378">
        <v>45.040800000000004</v>
      </c>
      <c r="AP300" s="379">
        <v>45.040800000000004</v>
      </c>
      <c r="AQ300" s="373">
        <v>12088.9754955507</v>
      </c>
      <c r="AR300" s="374">
        <v>544497.12750000006</v>
      </c>
      <c r="AS300" s="374">
        <f t="shared" si="76"/>
        <v>0.88258873478630062</v>
      </c>
      <c r="AT300" s="374">
        <f t="shared" si="90"/>
        <v>39.752502685762813</v>
      </c>
      <c r="AU300" s="374">
        <f t="shared" si="77"/>
        <v>0.11741126521369941</v>
      </c>
      <c r="AV300" s="374">
        <f t="shared" si="91"/>
        <v>5.2882973142371927</v>
      </c>
      <c r="AW300" s="380">
        <v>52.970399999999991</v>
      </c>
      <c r="AX300" s="381">
        <v>52.970399999999991</v>
      </c>
      <c r="AY300" s="373">
        <v>7015.7876093063305</v>
      </c>
      <c r="AZ300" s="374">
        <v>371629.07597999997</v>
      </c>
      <c r="BA300" s="378">
        <v>47.35079999999985</v>
      </c>
      <c r="BB300" s="379">
        <v>47.35079999999985</v>
      </c>
      <c r="BC300" s="373">
        <v>2061.6095799690884</v>
      </c>
      <c r="BD300" s="374">
        <v>97618.862899200001</v>
      </c>
      <c r="BE300" s="374">
        <f t="shared" si="84"/>
        <v>0</v>
      </c>
      <c r="BF300" s="374">
        <f t="shared" si="85"/>
        <v>0</v>
      </c>
      <c r="BG300" s="374">
        <f t="shared" si="86"/>
        <v>9.1758294954452382E-2</v>
      </c>
      <c r="BH300" s="374">
        <f t="shared" si="87"/>
        <v>4.3448286727292702</v>
      </c>
      <c r="BI300" s="374">
        <f t="shared" si="88"/>
        <v>0.90824170504554758</v>
      </c>
      <c r="BJ300" s="374">
        <f t="shared" si="89"/>
        <v>43.005971327270579</v>
      </c>
      <c r="BK300" s="375">
        <v>8414821.0852182005</v>
      </c>
      <c r="BL300" s="382">
        <v>33588568.154797204</v>
      </c>
      <c r="BM300" s="383">
        <v>0.53</v>
      </c>
      <c r="BN300" s="382">
        <v>17801941.122042518</v>
      </c>
      <c r="BO300" s="395"/>
      <c r="BP300" s="395"/>
      <c r="BS300" s="408">
        <v>11303</v>
      </c>
      <c r="BT300" s="400" t="s">
        <v>1626</v>
      </c>
      <c r="BU300" s="400">
        <v>0.95926854950958829</v>
      </c>
      <c r="BV300" s="400">
        <v>4.0731450490411769E-2</v>
      </c>
      <c r="BW300" s="400">
        <v>5.7629603689738539E-2</v>
      </c>
      <c r="BX300" s="400">
        <v>0.94237039631026132</v>
      </c>
      <c r="BY300" s="407">
        <v>11303</v>
      </c>
      <c r="BZ300" s="406" t="s">
        <v>1626</v>
      </c>
      <c r="CA300" s="406">
        <v>0.97636932777477747</v>
      </c>
      <c r="CB300" s="406">
        <v>2.3630672225222523E-2</v>
      </c>
      <c r="CC300" s="406">
        <v>5.3270965276170042E-2</v>
      </c>
      <c r="CD300" s="406">
        <v>0</v>
      </c>
      <c r="CE300" s="406">
        <v>0.94672903472382997</v>
      </c>
    </row>
    <row r="301" spans="1:83" x14ac:dyDescent="0.35">
      <c r="A301" s="365">
        <v>5</v>
      </c>
      <c r="B301" s="366" t="s">
        <v>1282</v>
      </c>
      <c r="C301" s="411">
        <v>10679</v>
      </c>
      <c r="D301" s="367" t="s">
        <v>1619</v>
      </c>
      <c r="E301" s="368" t="s">
        <v>2416</v>
      </c>
      <c r="F301" s="369">
        <v>19</v>
      </c>
      <c r="G301" s="370" t="s">
        <v>6310</v>
      </c>
      <c r="H301" s="371">
        <v>311949.59999999998</v>
      </c>
      <c r="I301" s="372">
        <v>311949.59999999998</v>
      </c>
      <c r="J301" s="373">
        <v>1589.3197561693621</v>
      </c>
      <c r="K301" s="374">
        <v>495787662.20912999</v>
      </c>
      <c r="L301" s="371">
        <v>108536.4</v>
      </c>
      <c r="M301" s="372">
        <v>108536.4</v>
      </c>
      <c r="N301" s="373">
        <v>1925.9258391130993</v>
      </c>
      <c r="O301" s="374">
        <v>209033057.24431497</v>
      </c>
      <c r="P301" s="374">
        <f t="shared" si="74"/>
        <v>0.91407121062781804</v>
      </c>
      <c r="Q301" s="402">
        <f t="shared" si="78"/>
        <v>99209.99854518511</v>
      </c>
      <c r="R301" s="374">
        <f t="shared" si="75"/>
        <v>8.5928789372181971E-2</v>
      </c>
      <c r="S301" s="401">
        <f t="shared" si="79"/>
        <v>9326.4014548148916</v>
      </c>
      <c r="T301" s="371">
        <v>91148.4</v>
      </c>
      <c r="U301" s="372">
        <v>91148.4</v>
      </c>
      <c r="V301" s="373">
        <v>1494.591266884586</v>
      </c>
      <c r="W301" s="374">
        <v>136229602.630503</v>
      </c>
      <c r="X301" s="371">
        <v>55609.2</v>
      </c>
      <c r="Y301" s="372">
        <v>55609.2</v>
      </c>
      <c r="Z301" s="373">
        <v>110.65270226635161</v>
      </c>
      <c r="AA301" s="374">
        <v>6153308.2508699996</v>
      </c>
      <c r="AB301" s="371">
        <v>235.2</v>
      </c>
      <c r="AC301" s="372">
        <v>235.2</v>
      </c>
      <c r="AD301" s="373">
        <v>224209.27536536989</v>
      </c>
      <c r="AE301" s="374">
        <v>52734021.565934993</v>
      </c>
      <c r="AF301" s="374">
        <f t="shared" si="80"/>
        <v>5.7850005582935863E-4</v>
      </c>
      <c r="AG301" s="374">
        <f t="shared" si="81"/>
        <v>0.13606321313106515</v>
      </c>
      <c r="AH301" s="374">
        <f t="shared" si="82"/>
        <v>0.99942149994417062</v>
      </c>
      <c r="AI301" s="374">
        <f t="shared" si="83"/>
        <v>235.06393678686891</v>
      </c>
      <c r="AJ301" s="375">
        <v>899937651.9007529</v>
      </c>
      <c r="AK301" s="376">
        <v>49413.399959999995</v>
      </c>
      <c r="AL301" s="377">
        <v>49413.399959999995</v>
      </c>
      <c r="AM301" s="373">
        <v>18458.515042157258</v>
      </c>
      <c r="AN301" s="374">
        <v>912097986.44579279</v>
      </c>
      <c r="AO301" s="378">
        <v>7138.8895200000006</v>
      </c>
      <c r="AP301" s="379">
        <v>7138.8895200000006</v>
      </c>
      <c r="AQ301" s="373">
        <v>23184.064334230738</v>
      </c>
      <c r="AR301" s="374">
        <v>165508473.9066456</v>
      </c>
      <c r="AS301" s="374">
        <f t="shared" si="76"/>
        <v>0.89417518227934101</v>
      </c>
      <c r="AT301" s="374">
        <f t="shared" si="90"/>
        <v>6383.4178378180777</v>
      </c>
      <c r="AU301" s="374">
        <f t="shared" si="77"/>
        <v>0.1058248177206589</v>
      </c>
      <c r="AV301" s="374">
        <f t="shared" si="91"/>
        <v>755.47168218192212</v>
      </c>
      <c r="AW301" s="380">
        <v>6385.5607200000004</v>
      </c>
      <c r="AX301" s="381">
        <v>6385.5607200000004</v>
      </c>
      <c r="AY301" s="373">
        <v>19422.521928790211</v>
      </c>
      <c r="AZ301" s="374">
        <v>124023693.11182141</v>
      </c>
      <c r="BA301" s="378">
        <v>7190.80368000001</v>
      </c>
      <c r="BB301" s="379">
        <v>7190.80368000001</v>
      </c>
      <c r="BC301" s="373">
        <v>24411.430260406658</v>
      </c>
      <c r="BD301" s="374">
        <v>175537802.55059579</v>
      </c>
      <c r="BE301" s="374">
        <f t="shared" si="84"/>
        <v>4.9914967182482561E-2</v>
      </c>
      <c r="BF301" s="374">
        <f t="shared" si="85"/>
        <v>358.92872970287533</v>
      </c>
      <c r="BG301" s="374">
        <f t="shared" si="86"/>
        <v>3.5981623632709084E-2</v>
      </c>
      <c r="BH301" s="374">
        <f t="shared" si="87"/>
        <v>258.73679163045983</v>
      </c>
      <c r="BI301" s="374">
        <f t="shared" si="88"/>
        <v>0.91410340918480848</v>
      </c>
      <c r="BJ301" s="374">
        <f t="shared" si="89"/>
        <v>6573.1381586666757</v>
      </c>
      <c r="BK301" s="375">
        <v>1377167956.0148556</v>
      </c>
      <c r="BL301" s="382">
        <v>2277105607.9156084</v>
      </c>
      <c r="BM301" s="383">
        <v>0.31</v>
      </c>
      <c r="BN301" s="382">
        <v>705902738.45383859</v>
      </c>
      <c r="BO301" s="395"/>
      <c r="BP301" s="395"/>
      <c r="BS301" s="408">
        <v>13819</v>
      </c>
      <c r="BT301" s="400" t="s">
        <v>1627</v>
      </c>
      <c r="BU301" s="400">
        <v>0.88959294288672519</v>
      </c>
      <c r="BV301" s="400">
        <v>0.11040705711327482</v>
      </c>
      <c r="BW301" s="400">
        <v>0</v>
      </c>
      <c r="BX301" s="400">
        <v>1</v>
      </c>
      <c r="BY301" s="407">
        <v>13819</v>
      </c>
      <c r="BZ301" s="406" t="s">
        <v>1627</v>
      </c>
      <c r="CA301" s="406">
        <v>0.86262482476620428</v>
      </c>
      <c r="CB301" s="406">
        <v>0.13737517523379572</v>
      </c>
      <c r="CC301" s="406">
        <v>0.12794919020028797</v>
      </c>
      <c r="CD301" s="406">
        <v>3.1587724183504912E-3</v>
      </c>
      <c r="CE301" s="406">
        <v>0.86889203738136156</v>
      </c>
    </row>
    <row r="302" spans="1:83" x14ac:dyDescent="0.35">
      <c r="A302" s="365">
        <v>5</v>
      </c>
      <c r="B302" s="366" t="s">
        <v>1282</v>
      </c>
      <c r="C302" s="411">
        <v>11297</v>
      </c>
      <c r="D302" s="367" t="s">
        <v>1620</v>
      </c>
      <c r="E302" s="368" t="s">
        <v>2438</v>
      </c>
      <c r="F302" s="369">
        <v>10</v>
      </c>
      <c r="G302" s="370" t="s">
        <v>6308</v>
      </c>
      <c r="H302" s="371">
        <v>137229.6</v>
      </c>
      <c r="I302" s="372">
        <v>137229.6</v>
      </c>
      <c r="J302" s="373">
        <v>646.18839018662891</v>
      </c>
      <c r="K302" s="374">
        <v>88676174.309955016</v>
      </c>
      <c r="L302" s="371">
        <v>21763.200000000001</v>
      </c>
      <c r="M302" s="372">
        <v>21763.200000000001</v>
      </c>
      <c r="N302" s="373">
        <v>558.95403052974746</v>
      </c>
      <c r="O302" s="374">
        <v>12164628.357225001</v>
      </c>
      <c r="P302" s="374">
        <f t="shared" si="74"/>
        <v>0.90352758052711191</v>
      </c>
      <c r="Q302" s="402">
        <f t="shared" si="78"/>
        <v>19663.651440527643</v>
      </c>
      <c r="R302" s="374">
        <f t="shared" si="75"/>
        <v>9.6472419472888107E-2</v>
      </c>
      <c r="S302" s="401">
        <f t="shared" si="79"/>
        <v>2099.5485594723586</v>
      </c>
      <c r="T302" s="371">
        <v>32883.599999999999</v>
      </c>
      <c r="U302" s="372">
        <v>32883.599999999999</v>
      </c>
      <c r="V302" s="373">
        <v>307.89329779312482</v>
      </c>
      <c r="W302" s="374">
        <v>10124640.047309998</v>
      </c>
      <c r="X302" s="371">
        <v>14884.8</v>
      </c>
      <c r="Y302" s="372">
        <v>14884.8</v>
      </c>
      <c r="Z302" s="373">
        <v>132.61282074548532</v>
      </c>
      <c r="AA302" s="374">
        <v>1973915.3142323999</v>
      </c>
      <c r="AB302" s="371">
        <v>0</v>
      </c>
      <c r="AC302" s="372">
        <v>0</v>
      </c>
      <c r="AD302" s="373">
        <v>0</v>
      </c>
      <c r="AE302" s="374">
        <v>0</v>
      </c>
      <c r="AF302" s="374">
        <f t="shared" si="80"/>
        <v>4.6358074300725631E-2</v>
      </c>
      <c r="AG302" s="374">
        <f t="shared" si="81"/>
        <v>0</v>
      </c>
      <c r="AH302" s="374">
        <f t="shared" si="82"/>
        <v>0.95364192569927442</v>
      </c>
      <c r="AI302" s="374">
        <f t="shared" si="83"/>
        <v>0</v>
      </c>
      <c r="AJ302" s="375">
        <v>112939358.02872241</v>
      </c>
      <c r="AK302" s="376">
        <v>4035.4908000000005</v>
      </c>
      <c r="AL302" s="377">
        <v>4035.4908000000005</v>
      </c>
      <c r="AM302" s="373">
        <v>11687.867210270928</v>
      </c>
      <c r="AN302" s="374">
        <v>47166280.598669998</v>
      </c>
      <c r="AO302" s="378">
        <v>312.90083999999996</v>
      </c>
      <c r="AP302" s="379">
        <v>312.90083999999996</v>
      </c>
      <c r="AQ302" s="373">
        <v>19565.665018540698</v>
      </c>
      <c r="AR302" s="374">
        <v>6122113.0194599992</v>
      </c>
      <c r="AS302" s="374">
        <f t="shared" si="76"/>
        <v>0.86023955690702514</v>
      </c>
      <c r="AT302" s="374">
        <f t="shared" si="90"/>
        <v>269.16967995743596</v>
      </c>
      <c r="AU302" s="374">
        <f t="shared" si="77"/>
        <v>0.13976044309297489</v>
      </c>
      <c r="AV302" s="374">
        <f t="shared" si="91"/>
        <v>43.731160042564035</v>
      </c>
      <c r="AW302" s="380">
        <v>372.77987999999999</v>
      </c>
      <c r="AX302" s="381">
        <v>372.77987999999999</v>
      </c>
      <c r="AY302" s="373">
        <v>11159.671694566778</v>
      </c>
      <c r="AZ302" s="374">
        <v>4160101.0751399999</v>
      </c>
      <c r="BA302" s="378">
        <v>497.17535999999956</v>
      </c>
      <c r="BB302" s="379">
        <v>497.17535999999956</v>
      </c>
      <c r="BC302" s="373">
        <v>14647.971483251315</v>
      </c>
      <c r="BD302" s="374">
        <v>7282610.4954551999</v>
      </c>
      <c r="BE302" s="374">
        <f t="shared" si="84"/>
        <v>8.4743475765403989E-2</v>
      </c>
      <c r="BF302" s="374">
        <f t="shared" si="85"/>
        <v>42.132368071315966</v>
      </c>
      <c r="BG302" s="374">
        <f t="shared" si="86"/>
        <v>6.8827540143172689E-2</v>
      </c>
      <c r="BH302" s="374">
        <f t="shared" si="87"/>
        <v>34.219357048596301</v>
      </c>
      <c r="BI302" s="374">
        <f t="shared" si="88"/>
        <v>0.84642898409142331</v>
      </c>
      <c r="BJ302" s="374">
        <f t="shared" si="89"/>
        <v>420.8236348800873</v>
      </c>
      <c r="BK302" s="375">
        <v>64731105.188725196</v>
      </c>
      <c r="BL302" s="382">
        <v>177670463.21744761</v>
      </c>
      <c r="BM302" s="383">
        <v>0.53</v>
      </c>
      <c r="BN302" s="382">
        <v>94165345.505247235</v>
      </c>
      <c r="BO302" s="395"/>
      <c r="BP302" s="395"/>
      <c r="BS302" s="408">
        <v>10737</v>
      </c>
      <c r="BT302" s="400" t="s">
        <v>1628</v>
      </c>
      <c r="BU302" s="400">
        <v>0.90822218412448119</v>
      </c>
      <c r="BV302" s="400">
        <v>9.1777815875518864E-2</v>
      </c>
      <c r="BW302" s="400">
        <v>0</v>
      </c>
      <c r="BX302" s="400">
        <v>1</v>
      </c>
      <c r="BY302" s="407">
        <v>10737</v>
      </c>
      <c r="BZ302" s="406" t="s">
        <v>1628</v>
      </c>
      <c r="CA302" s="406">
        <v>0.910356564055531</v>
      </c>
      <c r="CB302" s="406">
        <v>8.9643435944469066E-2</v>
      </c>
      <c r="CC302" s="406">
        <v>5.5885724631261791E-2</v>
      </c>
      <c r="CD302" s="406">
        <v>0.12311866461806727</v>
      </c>
      <c r="CE302" s="406">
        <v>0.82099561075067096</v>
      </c>
    </row>
    <row r="303" spans="1:83" x14ac:dyDescent="0.35">
      <c r="A303" s="365">
        <v>5</v>
      </c>
      <c r="B303" s="366" t="s">
        <v>1282</v>
      </c>
      <c r="C303" s="411">
        <v>11298</v>
      </c>
      <c r="D303" s="367" t="s">
        <v>1621</v>
      </c>
      <c r="E303" s="368" t="s">
        <v>2438</v>
      </c>
      <c r="F303" s="369">
        <v>6</v>
      </c>
      <c r="G303" s="370" t="s">
        <v>6307</v>
      </c>
      <c r="H303" s="371">
        <v>106287.59999999999</v>
      </c>
      <c r="I303" s="372">
        <v>106287.59999999999</v>
      </c>
      <c r="J303" s="373">
        <v>386.14982791026046</v>
      </c>
      <c r="K303" s="374">
        <v>41042938.448994599</v>
      </c>
      <c r="L303" s="371">
        <v>17931.599999999999</v>
      </c>
      <c r="M303" s="372">
        <v>17931.599999999999</v>
      </c>
      <c r="N303" s="373">
        <v>359.80957960583549</v>
      </c>
      <c r="O303" s="374">
        <v>6451961.4576599989</v>
      </c>
      <c r="P303" s="374">
        <f t="shared" si="74"/>
        <v>0.91851129440554913</v>
      </c>
      <c r="Q303" s="402">
        <f t="shared" si="78"/>
        <v>16470.377126762542</v>
      </c>
      <c r="R303" s="374">
        <f t="shared" si="75"/>
        <v>8.14887055944509E-2</v>
      </c>
      <c r="S303" s="401">
        <f t="shared" si="79"/>
        <v>1461.2228732374556</v>
      </c>
      <c r="T303" s="371">
        <v>23858.399999999998</v>
      </c>
      <c r="U303" s="372">
        <v>23858.399999999998</v>
      </c>
      <c r="V303" s="373">
        <v>289.31657689618748</v>
      </c>
      <c r="W303" s="374">
        <v>6902630.6182199987</v>
      </c>
      <c r="X303" s="371">
        <v>36</v>
      </c>
      <c r="Y303" s="372">
        <v>36</v>
      </c>
      <c r="Z303" s="373">
        <v>22663.560596666666</v>
      </c>
      <c r="AA303" s="374">
        <v>815888.18148000003</v>
      </c>
      <c r="AB303" s="371">
        <v>793.19999999999993</v>
      </c>
      <c r="AC303" s="372">
        <v>793.19999999999993</v>
      </c>
      <c r="AD303" s="373">
        <v>6370.0345612708015</v>
      </c>
      <c r="AE303" s="374">
        <v>5052711.4139999989</v>
      </c>
      <c r="AF303" s="374">
        <f t="shared" si="80"/>
        <v>2.6156267538615455E-2</v>
      </c>
      <c r="AG303" s="374">
        <f t="shared" si="81"/>
        <v>20.747151411629776</v>
      </c>
      <c r="AH303" s="374">
        <f t="shared" si="82"/>
        <v>0.97384373246138456</v>
      </c>
      <c r="AI303" s="374">
        <f t="shared" si="83"/>
        <v>772.45284858837022</v>
      </c>
      <c r="AJ303" s="375">
        <v>60266130.120354593</v>
      </c>
      <c r="AK303" s="376">
        <v>2101.6526400000002</v>
      </c>
      <c r="AL303" s="377">
        <v>2101.6526400000002</v>
      </c>
      <c r="AM303" s="373">
        <v>7954.5933245176993</v>
      </c>
      <c r="AN303" s="374">
        <v>16717792.060599001</v>
      </c>
      <c r="AO303" s="378">
        <v>212.56835999999996</v>
      </c>
      <c r="AP303" s="379">
        <v>212.56835999999996</v>
      </c>
      <c r="AQ303" s="373">
        <v>10313.859551047957</v>
      </c>
      <c r="AR303" s="374">
        <v>2192400.2100366</v>
      </c>
      <c r="AS303" s="374">
        <f t="shared" si="76"/>
        <v>0.94873104285338328</v>
      </c>
      <c r="AT303" s="374">
        <f t="shared" si="90"/>
        <v>201.67020186043337</v>
      </c>
      <c r="AU303" s="374">
        <f t="shared" si="77"/>
        <v>5.126895714661675E-2</v>
      </c>
      <c r="AV303" s="374">
        <f t="shared" si="91"/>
        <v>10.898158139566601</v>
      </c>
      <c r="AW303" s="380">
        <v>187.65960000000001</v>
      </c>
      <c r="AX303" s="381">
        <v>187.65960000000001</v>
      </c>
      <c r="AY303" s="373">
        <v>11935.372139874538</v>
      </c>
      <c r="AZ303" s="374">
        <v>2239787.1616199999</v>
      </c>
      <c r="BA303" s="378">
        <v>127.07363999999986</v>
      </c>
      <c r="BB303" s="379">
        <v>127.07363999999986</v>
      </c>
      <c r="BC303" s="373">
        <v>18117.920958980969</v>
      </c>
      <c r="BD303" s="374">
        <v>2302310.1654899996</v>
      </c>
      <c r="BE303" s="374">
        <f t="shared" si="84"/>
        <v>0.13047336428443643</v>
      </c>
      <c r="BF303" s="374">
        <f t="shared" si="85"/>
        <v>16.579725322669312</v>
      </c>
      <c r="BG303" s="374">
        <f t="shared" si="86"/>
        <v>1.6014442560023861E-2</v>
      </c>
      <c r="BH303" s="374">
        <f t="shared" si="87"/>
        <v>2.0350135086731482</v>
      </c>
      <c r="BI303" s="374">
        <f t="shared" si="88"/>
        <v>0.85351219315553972</v>
      </c>
      <c r="BJ303" s="374">
        <f t="shared" si="89"/>
        <v>108.45890116865739</v>
      </c>
      <c r="BK303" s="375">
        <v>23452289.597745597</v>
      </c>
      <c r="BL303" s="382">
        <v>83718419.71810019</v>
      </c>
      <c r="BM303" s="383">
        <v>0.37</v>
      </c>
      <c r="BN303" s="382">
        <v>30975815.295697071</v>
      </c>
      <c r="BO303" s="395"/>
      <c r="BP303" s="395"/>
      <c r="BS303" s="408">
        <v>11315</v>
      </c>
      <c r="BT303" s="400" t="s">
        <v>1629</v>
      </c>
      <c r="BU303" s="400">
        <v>0.84174199932333926</v>
      </c>
      <c r="BV303" s="400">
        <v>0.15825800067666079</v>
      </c>
      <c r="BW303" s="400">
        <v>1.091353070596599E-2</v>
      </c>
      <c r="BX303" s="400">
        <v>0.98908646929403399</v>
      </c>
      <c r="BY303" s="407">
        <v>11315</v>
      </c>
      <c r="BZ303" s="406" t="s">
        <v>1629</v>
      </c>
      <c r="CA303" s="406">
        <v>0.94819350462109731</v>
      </c>
      <c r="CB303" s="406">
        <v>5.1806495378902598E-2</v>
      </c>
      <c r="CC303" s="406">
        <v>6.9033204071977577E-2</v>
      </c>
      <c r="CD303" s="406">
        <v>3.2256895435431844E-2</v>
      </c>
      <c r="CE303" s="406">
        <v>0.89870990049259059</v>
      </c>
    </row>
    <row r="304" spans="1:83" x14ac:dyDescent="0.35">
      <c r="A304" s="365">
        <v>5</v>
      </c>
      <c r="B304" s="366" t="s">
        <v>1282</v>
      </c>
      <c r="C304" s="411">
        <v>11299</v>
      </c>
      <c r="D304" s="367" t="s">
        <v>1622</v>
      </c>
      <c r="E304" s="368" t="s">
        <v>2438</v>
      </c>
      <c r="F304" s="369">
        <v>6</v>
      </c>
      <c r="G304" s="370" t="s">
        <v>6307</v>
      </c>
      <c r="H304" s="371">
        <v>89554.8</v>
      </c>
      <c r="I304" s="372">
        <v>89554.8</v>
      </c>
      <c r="J304" s="373">
        <v>432.22928931840846</v>
      </c>
      <c r="K304" s="374">
        <v>38708207.559052207</v>
      </c>
      <c r="L304" s="371">
        <v>29445.599999999999</v>
      </c>
      <c r="M304" s="372">
        <v>29445.599999999999</v>
      </c>
      <c r="N304" s="373">
        <v>345.40878624429456</v>
      </c>
      <c r="O304" s="374">
        <v>10170768.956234999</v>
      </c>
      <c r="P304" s="374">
        <f t="shared" si="74"/>
        <v>0.85098791849549293</v>
      </c>
      <c r="Q304" s="402">
        <f t="shared" si="78"/>
        <v>25057.849852850886</v>
      </c>
      <c r="R304" s="374">
        <f t="shared" si="75"/>
        <v>0.14901208150450707</v>
      </c>
      <c r="S304" s="401">
        <f t="shared" si="79"/>
        <v>4387.7501471491132</v>
      </c>
      <c r="T304" s="371">
        <v>20010</v>
      </c>
      <c r="U304" s="372">
        <v>20010</v>
      </c>
      <c r="V304" s="373">
        <v>298.38438243058476</v>
      </c>
      <c r="W304" s="374">
        <v>5970671.4924360011</v>
      </c>
      <c r="X304" s="371">
        <v>21414</v>
      </c>
      <c r="Y304" s="372">
        <v>21414</v>
      </c>
      <c r="Z304" s="373">
        <v>127.34339319462033</v>
      </c>
      <c r="AA304" s="374">
        <v>2726931.4218695997</v>
      </c>
      <c r="AB304" s="371">
        <v>440.4</v>
      </c>
      <c r="AC304" s="372">
        <v>440.4</v>
      </c>
      <c r="AD304" s="373">
        <v>18271.527425927794</v>
      </c>
      <c r="AE304" s="374">
        <v>8046780.6783785997</v>
      </c>
      <c r="AF304" s="374">
        <f t="shared" si="80"/>
        <v>0</v>
      </c>
      <c r="AG304" s="374">
        <f t="shared" si="81"/>
        <v>0</v>
      </c>
      <c r="AH304" s="374">
        <f t="shared" si="82"/>
        <v>1</v>
      </c>
      <c r="AI304" s="374">
        <f t="shared" si="83"/>
        <v>440.4</v>
      </c>
      <c r="AJ304" s="375">
        <v>65623360.1079714</v>
      </c>
      <c r="AK304" s="376">
        <v>1447.25568</v>
      </c>
      <c r="AL304" s="377">
        <v>1447.25568</v>
      </c>
      <c r="AM304" s="373">
        <v>12465.499259045921</v>
      </c>
      <c r="AN304" s="374">
        <v>18040764.606690001</v>
      </c>
      <c r="AO304" s="378">
        <v>172.09872000000001</v>
      </c>
      <c r="AP304" s="379">
        <v>172.09872000000001</v>
      </c>
      <c r="AQ304" s="373">
        <v>14479.745023902558</v>
      </c>
      <c r="AR304" s="374">
        <v>2491945.5845399997</v>
      </c>
      <c r="AS304" s="374">
        <f t="shared" si="76"/>
        <v>0.93603810916704966</v>
      </c>
      <c r="AT304" s="374">
        <f t="shared" si="90"/>
        <v>161.09096045886952</v>
      </c>
      <c r="AU304" s="374">
        <f t="shared" si="77"/>
        <v>6.3961890832950299E-2</v>
      </c>
      <c r="AV304" s="374">
        <f t="shared" si="91"/>
        <v>11.007759541130481</v>
      </c>
      <c r="AW304" s="380">
        <v>141.79584</v>
      </c>
      <c r="AX304" s="381">
        <v>141.79584</v>
      </c>
      <c r="AY304" s="373">
        <v>10916.222447593667</v>
      </c>
      <c r="AZ304" s="374">
        <v>1547874.9315834001</v>
      </c>
      <c r="BA304" s="378">
        <v>203.48964000000009</v>
      </c>
      <c r="BB304" s="379">
        <v>203.48964000000009</v>
      </c>
      <c r="BC304" s="373">
        <v>23921.001921430481</v>
      </c>
      <c r="BD304" s="374">
        <v>4867676.0694311988</v>
      </c>
      <c r="BE304" s="374">
        <f t="shared" si="84"/>
        <v>4.469922857618177E-2</v>
      </c>
      <c r="BF304" s="374">
        <f t="shared" si="85"/>
        <v>9.0958299312449444</v>
      </c>
      <c r="BG304" s="374">
        <f t="shared" si="86"/>
        <v>2.1102941253771434E-2</v>
      </c>
      <c r="BH304" s="374">
        <f t="shared" si="87"/>
        <v>4.2942299186710997</v>
      </c>
      <c r="BI304" s="374">
        <f t="shared" si="88"/>
        <v>0.93419783017004676</v>
      </c>
      <c r="BJ304" s="374">
        <f t="shared" si="89"/>
        <v>190.09958015008405</v>
      </c>
      <c r="BK304" s="375">
        <v>26948261.192244597</v>
      </c>
      <c r="BL304" s="382">
        <v>92571621.300215989</v>
      </c>
      <c r="BM304" s="383">
        <v>0.3</v>
      </c>
      <c r="BN304" s="382">
        <v>27771486.390064795</v>
      </c>
      <c r="BO304" s="395"/>
      <c r="BP304" s="395"/>
      <c r="BS304" s="408">
        <v>11316</v>
      </c>
      <c r="BT304" s="400" t="s">
        <v>1630</v>
      </c>
      <c r="BU304" s="400">
        <v>0.88092064291359407</v>
      </c>
      <c r="BV304" s="400">
        <v>0.11907935708640596</v>
      </c>
      <c r="BW304" s="400">
        <v>3.165000625621299E-3</v>
      </c>
      <c r="BX304" s="400">
        <v>0.99683499937437869</v>
      </c>
      <c r="BY304" s="407">
        <v>11316</v>
      </c>
      <c r="BZ304" s="406" t="s">
        <v>1630</v>
      </c>
      <c r="CA304" s="406">
        <v>0.94821903960072662</v>
      </c>
      <c r="CB304" s="406">
        <v>5.1780960399273414E-2</v>
      </c>
      <c r="CC304" s="406">
        <v>7.3393048740667474E-2</v>
      </c>
      <c r="CD304" s="406">
        <v>9.5771413632634833E-2</v>
      </c>
      <c r="CE304" s="406">
        <v>0.83083553762669771</v>
      </c>
    </row>
    <row r="305" spans="1:83" x14ac:dyDescent="0.35">
      <c r="A305" s="365">
        <v>5</v>
      </c>
      <c r="B305" s="366" t="s">
        <v>1282</v>
      </c>
      <c r="C305" s="411">
        <v>11300</v>
      </c>
      <c r="D305" s="367" t="s">
        <v>1623</v>
      </c>
      <c r="E305" s="368" t="s">
        <v>2438</v>
      </c>
      <c r="F305" s="369">
        <v>6</v>
      </c>
      <c r="G305" s="370" t="s">
        <v>6307</v>
      </c>
      <c r="H305" s="371">
        <v>110648.4</v>
      </c>
      <c r="I305" s="372">
        <v>110648.4</v>
      </c>
      <c r="J305" s="373">
        <v>408.887218721789</v>
      </c>
      <c r="K305" s="374">
        <v>45242716.532015994</v>
      </c>
      <c r="L305" s="371">
        <v>42496.799999999996</v>
      </c>
      <c r="M305" s="372">
        <v>42496.799999999996</v>
      </c>
      <c r="N305" s="373">
        <v>538.92471700069177</v>
      </c>
      <c r="O305" s="374">
        <v>22902575.913434997</v>
      </c>
      <c r="P305" s="374">
        <f t="shared" si="74"/>
        <v>0.91174242053623067</v>
      </c>
      <c r="Q305" s="402">
        <f t="shared" si="78"/>
        <v>38746.135297044086</v>
      </c>
      <c r="R305" s="374">
        <f t="shared" si="75"/>
        <v>8.8257579463769373E-2</v>
      </c>
      <c r="S305" s="401">
        <f t="shared" si="79"/>
        <v>3750.664702955914</v>
      </c>
      <c r="T305" s="371">
        <v>71077.2</v>
      </c>
      <c r="U305" s="372">
        <v>71077.2</v>
      </c>
      <c r="V305" s="373">
        <v>99.680933201364155</v>
      </c>
      <c r="W305" s="374">
        <v>7085041.6253399998</v>
      </c>
      <c r="X305" s="371">
        <v>627.6</v>
      </c>
      <c r="Y305" s="372">
        <v>627.6</v>
      </c>
      <c r="Z305" s="373">
        <v>6408.7891158699813</v>
      </c>
      <c r="AA305" s="374">
        <v>4022156.0491200006</v>
      </c>
      <c r="AB305" s="371">
        <v>0</v>
      </c>
      <c r="AC305" s="372">
        <v>0</v>
      </c>
      <c r="AD305" s="373">
        <v>0</v>
      </c>
      <c r="AE305" s="374">
        <v>0</v>
      </c>
      <c r="AF305" s="374">
        <f t="shared" si="80"/>
        <v>2.076294281512105E-2</v>
      </c>
      <c r="AG305" s="374">
        <f t="shared" si="81"/>
        <v>0</v>
      </c>
      <c r="AH305" s="374">
        <f t="shared" si="82"/>
        <v>0.97923705718487897</v>
      </c>
      <c r="AI305" s="374">
        <f t="shared" si="83"/>
        <v>0</v>
      </c>
      <c r="AJ305" s="375">
        <v>79252490.119910985</v>
      </c>
      <c r="AK305" s="376">
        <v>990.82752000000005</v>
      </c>
      <c r="AL305" s="377">
        <v>990.82752000000005</v>
      </c>
      <c r="AM305" s="373">
        <v>10681.212252179876</v>
      </c>
      <c r="AN305" s="374">
        <v>10583239.046421001</v>
      </c>
      <c r="AO305" s="378">
        <v>113.37851999999999</v>
      </c>
      <c r="AP305" s="379">
        <v>113.37851999999999</v>
      </c>
      <c r="AQ305" s="373">
        <v>15768.454159174065</v>
      </c>
      <c r="AR305" s="374">
        <v>1787803.995255</v>
      </c>
      <c r="AS305" s="374">
        <f t="shared" si="76"/>
        <v>0.94043895200334204</v>
      </c>
      <c r="AT305" s="374">
        <f t="shared" si="90"/>
        <v>106.62557652848994</v>
      </c>
      <c r="AU305" s="374">
        <f t="shared" si="77"/>
        <v>5.9561047996658005E-2</v>
      </c>
      <c r="AV305" s="374">
        <f t="shared" si="91"/>
        <v>6.7529434715100489</v>
      </c>
      <c r="AW305" s="380">
        <v>69.544199999999989</v>
      </c>
      <c r="AX305" s="381">
        <v>69.544199999999989</v>
      </c>
      <c r="AY305" s="373">
        <v>24883.938905329273</v>
      </c>
      <c r="AZ305" s="374">
        <v>1730533.6240199998</v>
      </c>
      <c r="BA305" s="378">
        <v>70.434960000000117</v>
      </c>
      <c r="BB305" s="379">
        <v>70.434960000000117</v>
      </c>
      <c r="BC305" s="373">
        <v>2187.27723789436</v>
      </c>
      <c r="BD305" s="374">
        <v>154060.78475999998</v>
      </c>
      <c r="BE305" s="374">
        <f t="shared" si="84"/>
        <v>0.58328259093298362</v>
      </c>
      <c r="BF305" s="374">
        <f t="shared" si="85"/>
        <v>41.083485961061136</v>
      </c>
      <c r="BG305" s="374">
        <f t="shared" si="86"/>
        <v>0.34969580581533932</v>
      </c>
      <c r="BH305" s="374">
        <f t="shared" si="87"/>
        <v>24.630810094771235</v>
      </c>
      <c r="BI305" s="374">
        <f t="shared" si="88"/>
        <v>6.7021603251677095E-2</v>
      </c>
      <c r="BJ305" s="374">
        <f t="shared" si="89"/>
        <v>4.7206639441677538</v>
      </c>
      <c r="BK305" s="375">
        <v>14255637.450455999</v>
      </c>
      <c r="BL305" s="382">
        <v>93508127.570366979</v>
      </c>
      <c r="BM305" s="383">
        <v>0.36</v>
      </c>
      <c r="BN305" s="382">
        <v>33662925.925332114</v>
      </c>
      <c r="BO305" s="395"/>
      <c r="BP305" s="395"/>
      <c r="BS305" s="408">
        <v>11317</v>
      </c>
      <c r="BT305" s="400" t="s">
        <v>1631</v>
      </c>
      <c r="BU305" s="400">
        <v>0.85756399861975596</v>
      </c>
      <c r="BV305" s="400">
        <v>0.14243600138024404</v>
      </c>
      <c r="BW305" s="400">
        <v>0</v>
      </c>
      <c r="BX305" s="400">
        <v>1</v>
      </c>
      <c r="BY305" s="407">
        <v>11317</v>
      </c>
      <c r="BZ305" s="406" t="s">
        <v>1631</v>
      </c>
      <c r="CA305" s="406">
        <v>0.87390159429532144</v>
      </c>
      <c r="CB305" s="406">
        <v>0.12609840570467848</v>
      </c>
      <c r="CC305" s="406">
        <v>1.8487624361829505E-2</v>
      </c>
      <c r="CD305" s="406">
        <v>0.32150632078970914</v>
      </c>
      <c r="CE305" s="406">
        <v>0.66000605484846142</v>
      </c>
    </row>
    <row r="306" spans="1:83" x14ac:dyDescent="0.35">
      <c r="A306" s="365">
        <v>5</v>
      </c>
      <c r="B306" s="366" t="s">
        <v>1282</v>
      </c>
      <c r="C306" s="411">
        <v>11301</v>
      </c>
      <c r="D306" s="367" t="s">
        <v>1624</v>
      </c>
      <c r="E306" s="368" t="s">
        <v>2438</v>
      </c>
      <c r="F306" s="369">
        <v>9</v>
      </c>
      <c r="G306" s="370" t="s">
        <v>2511</v>
      </c>
      <c r="H306" s="371">
        <v>99045.599999999991</v>
      </c>
      <c r="I306" s="372">
        <v>99045.599999999991</v>
      </c>
      <c r="J306" s="373">
        <v>401.72814499260943</v>
      </c>
      <c r="K306" s="374">
        <v>39789405.15767999</v>
      </c>
      <c r="L306" s="371">
        <v>10998</v>
      </c>
      <c r="M306" s="372">
        <v>10998</v>
      </c>
      <c r="N306" s="373">
        <v>418.00068412165848</v>
      </c>
      <c r="O306" s="374">
        <v>4597171.5239699995</v>
      </c>
      <c r="P306" s="374">
        <f t="shared" si="74"/>
        <v>0.84492864729911865</v>
      </c>
      <c r="Q306" s="402">
        <f t="shared" si="78"/>
        <v>9292.5252629957067</v>
      </c>
      <c r="R306" s="374">
        <f t="shared" si="75"/>
        <v>0.15507135270088132</v>
      </c>
      <c r="S306" s="401">
        <f t="shared" si="79"/>
        <v>1705.4747370042928</v>
      </c>
      <c r="T306" s="371">
        <v>29924.399999999998</v>
      </c>
      <c r="U306" s="372">
        <v>29924.399999999998</v>
      </c>
      <c r="V306" s="373">
        <v>211.06277392930184</v>
      </c>
      <c r="W306" s="374">
        <v>6315926.8721699994</v>
      </c>
      <c r="X306" s="371">
        <v>24448.799999999999</v>
      </c>
      <c r="Y306" s="372">
        <v>24448.799999999999</v>
      </c>
      <c r="Z306" s="373">
        <v>110.22327419934722</v>
      </c>
      <c r="AA306" s="374">
        <v>2694826.7862450001</v>
      </c>
      <c r="AB306" s="371">
        <v>0</v>
      </c>
      <c r="AC306" s="372">
        <v>0</v>
      </c>
      <c r="AD306" s="373">
        <v>0</v>
      </c>
      <c r="AE306" s="374">
        <v>0</v>
      </c>
      <c r="AF306" s="374">
        <f t="shared" si="80"/>
        <v>0</v>
      </c>
      <c r="AG306" s="374">
        <f t="shared" si="81"/>
        <v>0</v>
      </c>
      <c r="AH306" s="374">
        <f t="shared" si="82"/>
        <v>1</v>
      </c>
      <c r="AI306" s="374">
        <f t="shared" si="83"/>
        <v>0</v>
      </c>
      <c r="AJ306" s="375">
        <v>53397330.340064995</v>
      </c>
      <c r="AK306" s="376">
        <v>904.16952000000015</v>
      </c>
      <c r="AL306" s="377">
        <v>904.16952000000015</v>
      </c>
      <c r="AM306" s="373">
        <v>10542.811896977017</v>
      </c>
      <c r="AN306" s="374">
        <v>9532489.17234</v>
      </c>
      <c r="AO306" s="378">
        <v>76.76939999999999</v>
      </c>
      <c r="AP306" s="379">
        <v>76.76939999999999</v>
      </c>
      <c r="AQ306" s="373">
        <v>16191.389489562251</v>
      </c>
      <c r="AR306" s="374">
        <v>1243003.2562800001</v>
      </c>
      <c r="AS306" s="374">
        <f t="shared" si="76"/>
        <v>0.80570483711943119</v>
      </c>
      <c r="AT306" s="374">
        <f t="shared" si="90"/>
        <v>61.853476922756457</v>
      </c>
      <c r="AU306" s="374">
        <f t="shared" si="77"/>
        <v>0.19429516288056881</v>
      </c>
      <c r="AV306" s="374">
        <f t="shared" si="91"/>
        <v>14.915923077243537</v>
      </c>
      <c r="AW306" s="380">
        <v>73.694639999999993</v>
      </c>
      <c r="AX306" s="381">
        <v>73.694639999999993</v>
      </c>
      <c r="AY306" s="373">
        <v>10468.974042616941</v>
      </c>
      <c r="AZ306" s="374">
        <v>771507.27324000001</v>
      </c>
      <c r="BA306" s="378">
        <v>162.71603999999971</v>
      </c>
      <c r="BB306" s="379">
        <v>162.71603999999971</v>
      </c>
      <c r="BC306" s="373">
        <v>9357.8005912017197</v>
      </c>
      <c r="BD306" s="374">
        <v>1522664.2553099999</v>
      </c>
      <c r="BE306" s="374">
        <f t="shared" si="84"/>
        <v>6.1049536325528501E-2</v>
      </c>
      <c r="BF306" s="374">
        <f t="shared" si="85"/>
        <v>9.9337387947261302</v>
      </c>
      <c r="BG306" s="374">
        <f t="shared" si="86"/>
        <v>5.9814530211401304E-2</v>
      </c>
      <c r="BH306" s="374">
        <f t="shared" si="87"/>
        <v>9.7327834904595658</v>
      </c>
      <c r="BI306" s="374">
        <f t="shared" si="88"/>
        <v>0.87913593346307017</v>
      </c>
      <c r="BJ306" s="374">
        <f t="shared" si="89"/>
        <v>143.04951771481402</v>
      </c>
      <c r="BK306" s="375">
        <v>13069663.957169998</v>
      </c>
      <c r="BL306" s="382">
        <v>66466994.297234997</v>
      </c>
      <c r="BM306" s="383">
        <v>0.44</v>
      </c>
      <c r="BN306" s="382">
        <v>29245477.490783397</v>
      </c>
      <c r="BO306" s="395"/>
      <c r="BP306" s="395"/>
      <c r="BS306" s="408">
        <v>11318</v>
      </c>
      <c r="BT306" s="400" t="s">
        <v>1632</v>
      </c>
      <c r="BU306" s="400">
        <v>0.88684082488737714</v>
      </c>
      <c r="BV306" s="400">
        <v>0.11315917511262288</v>
      </c>
      <c r="BW306" s="400">
        <v>1.3278819539695899E-3</v>
      </c>
      <c r="BX306" s="400">
        <v>0.9986721180460304</v>
      </c>
      <c r="BY306" s="407">
        <v>11318</v>
      </c>
      <c r="BZ306" s="406" t="s">
        <v>1632</v>
      </c>
      <c r="CA306" s="406">
        <v>0.71267405295960728</v>
      </c>
      <c r="CB306" s="406">
        <v>0.28732594704039272</v>
      </c>
      <c r="CC306" s="406">
        <v>7.6260229293650256E-2</v>
      </c>
      <c r="CD306" s="406">
        <v>0.20370918338528213</v>
      </c>
      <c r="CE306" s="406">
        <v>0.72003058732106762</v>
      </c>
    </row>
    <row r="307" spans="1:83" x14ac:dyDescent="0.35">
      <c r="A307" s="365">
        <v>5</v>
      </c>
      <c r="B307" s="366" t="s">
        <v>1282</v>
      </c>
      <c r="C307" s="411">
        <v>11302</v>
      </c>
      <c r="D307" s="367" t="s">
        <v>1625</v>
      </c>
      <c r="E307" s="368" t="s">
        <v>2438</v>
      </c>
      <c r="F307" s="369">
        <v>13</v>
      </c>
      <c r="G307" s="370" t="s">
        <v>6309</v>
      </c>
      <c r="H307" s="371">
        <v>252556.79999999999</v>
      </c>
      <c r="I307" s="372">
        <v>252556.79999999999</v>
      </c>
      <c r="J307" s="373">
        <v>665.54531103935585</v>
      </c>
      <c r="K307" s="374">
        <v>168087994.01110438</v>
      </c>
      <c r="L307" s="371">
        <v>44013.599999999999</v>
      </c>
      <c r="M307" s="372">
        <v>44013.599999999999</v>
      </c>
      <c r="N307" s="373">
        <v>565.73810854803969</v>
      </c>
      <c r="O307" s="374">
        <v>24900170.81439</v>
      </c>
      <c r="P307" s="374">
        <f t="shared" si="74"/>
        <v>0.9202169751549687</v>
      </c>
      <c r="Q307" s="402">
        <f t="shared" si="78"/>
        <v>40502.061857680732</v>
      </c>
      <c r="R307" s="374">
        <f t="shared" si="75"/>
        <v>7.9783024845031275E-2</v>
      </c>
      <c r="S307" s="401">
        <f t="shared" si="79"/>
        <v>3511.5381423192684</v>
      </c>
      <c r="T307" s="371">
        <v>14908.8</v>
      </c>
      <c r="U307" s="372">
        <v>14908.8</v>
      </c>
      <c r="V307" s="373">
        <v>390.12311233499679</v>
      </c>
      <c r="W307" s="374">
        <v>5816267.4571799999</v>
      </c>
      <c r="X307" s="371">
        <v>72138</v>
      </c>
      <c r="Y307" s="372">
        <v>72138</v>
      </c>
      <c r="Z307" s="373">
        <v>95.307656658903767</v>
      </c>
      <c r="AA307" s="374">
        <v>6875303.73606</v>
      </c>
      <c r="AB307" s="371">
        <v>4896</v>
      </c>
      <c r="AC307" s="372">
        <v>4896</v>
      </c>
      <c r="AD307" s="373">
        <v>5435.6756225857844</v>
      </c>
      <c r="AE307" s="374">
        <v>26613067.84818</v>
      </c>
      <c r="AF307" s="374">
        <f t="shared" si="80"/>
        <v>0</v>
      </c>
      <c r="AG307" s="374">
        <f t="shared" si="81"/>
        <v>0</v>
      </c>
      <c r="AH307" s="374">
        <f t="shared" si="82"/>
        <v>1</v>
      </c>
      <c r="AI307" s="374">
        <f t="shared" si="83"/>
        <v>4896</v>
      </c>
      <c r="AJ307" s="375">
        <v>232292803.86691436</v>
      </c>
      <c r="AK307" s="376">
        <v>5727.7077600000002</v>
      </c>
      <c r="AL307" s="377">
        <v>5727.7077600000002</v>
      </c>
      <c r="AM307" s="373">
        <v>17729.846393743836</v>
      </c>
      <c r="AN307" s="374">
        <v>101551378.77305458</v>
      </c>
      <c r="AO307" s="378">
        <v>305.97108000000003</v>
      </c>
      <c r="AP307" s="379">
        <v>305.97108000000003</v>
      </c>
      <c r="AQ307" s="373">
        <v>23767.708080873523</v>
      </c>
      <c r="AR307" s="374">
        <v>7272231.3106295997</v>
      </c>
      <c r="AS307" s="374">
        <f t="shared" si="76"/>
        <v>0.94592872440034825</v>
      </c>
      <c r="AT307" s="374">
        <f t="shared" si="90"/>
        <v>289.42683340779695</v>
      </c>
      <c r="AU307" s="374">
        <f t="shared" si="77"/>
        <v>5.4071275599651705E-2</v>
      </c>
      <c r="AV307" s="374">
        <f t="shared" si="91"/>
        <v>16.544246592203081</v>
      </c>
      <c r="AW307" s="380">
        <v>144.60288</v>
      </c>
      <c r="AX307" s="381">
        <v>144.60288</v>
      </c>
      <c r="AY307" s="373">
        <v>19270.979973012989</v>
      </c>
      <c r="AZ307" s="374">
        <v>2786639.2045200006</v>
      </c>
      <c r="BA307" s="378">
        <v>789.20699999999931</v>
      </c>
      <c r="BB307" s="379">
        <v>789.20699999999931</v>
      </c>
      <c r="BC307" s="373">
        <v>17048.942162930653</v>
      </c>
      <c r="BD307" s="374">
        <v>13455144.497579999</v>
      </c>
      <c r="BE307" s="374">
        <f t="shared" si="84"/>
        <v>2.9714093584332711E-2</v>
      </c>
      <c r="BF307" s="374">
        <f t="shared" si="85"/>
        <v>23.450570655410445</v>
      </c>
      <c r="BG307" s="374">
        <f t="shared" si="86"/>
        <v>1.8676981684722375E-2</v>
      </c>
      <c r="BH307" s="374">
        <f t="shared" si="87"/>
        <v>14.740004684454679</v>
      </c>
      <c r="BI307" s="374">
        <f t="shared" si="88"/>
        <v>0.95160892473094494</v>
      </c>
      <c r="BJ307" s="374">
        <f t="shared" si="89"/>
        <v>751.01642466013425</v>
      </c>
      <c r="BK307" s="375">
        <v>125065393.78578418</v>
      </c>
      <c r="BL307" s="382">
        <v>357358197.65269852</v>
      </c>
      <c r="BM307" s="383">
        <v>0.53</v>
      </c>
      <c r="BN307" s="382">
        <v>189399844.75593022</v>
      </c>
      <c r="BO307" s="395"/>
      <c r="BP307" s="395"/>
      <c r="BS307" s="408">
        <v>11319</v>
      </c>
      <c r="BT307" s="400" t="s">
        <v>1633</v>
      </c>
      <c r="BU307" s="400">
        <v>0.88033694317345379</v>
      </c>
      <c r="BV307" s="400">
        <v>0.11966305682654624</v>
      </c>
      <c r="BW307" s="400">
        <v>0</v>
      </c>
      <c r="BX307" s="400">
        <v>1</v>
      </c>
      <c r="BY307" s="407">
        <v>11319</v>
      </c>
      <c r="BZ307" s="406" t="s">
        <v>1633</v>
      </c>
      <c r="CA307" s="406">
        <v>0.909169793193775</v>
      </c>
      <c r="CB307" s="406">
        <v>9.0830206806224986E-2</v>
      </c>
      <c r="CC307" s="406">
        <v>2.1623950851278786E-2</v>
      </c>
      <c r="CD307" s="406">
        <v>0.13354105679023667</v>
      </c>
      <c r="CE307" s="406">
        <v>0.84483499235848458</v>
      </c>
    </row>
    <row r="308" spans="1:83" x14ac:dyDescent="0.35">
      <c r="A308" s="365">
        <v>5</v>
      </c>
      <c r="B308" s="366" t="s">
        <v>1282</v>
      </c>
      <c r="C308" s="411">
        <v>11303</v>
      </c>
      <c r="D308" s="367" t="s">
        <v>1626</v>
      </c>
      <c r="E308" s="368" t="s">
        <v>2438</v>
      </c>
      <c r="F308" s="369">
        <v>5</v>
      </c>
      <c r="G308" s="370" t="s">
        <v>2469</v>
      </c>
      <c r="H308" s="371">
        <v>98916</v>
      </c>
      <c r="I308" s="372">
        <v>98916</v>
      </c>
      <c r="J308" s="373">
        <v>264.59861142132723</v>
      </c>
      <c r="K308" s="374">
        <v>26173036.247352004</v>
      </c>
      <c r="L308" s="371">
        <v>21337.200000000001</v>
      </c>
      <c r="M308" s="372">
        <v>21337.200000000001</v>
      </c>
      <c r="N308" s="373">
        <v>342.02963970417863</v>
      </c>
      <c r="O308" s="374">
        <v>7297954.8282960011</v>
      </c>
      <c r="P308" s="374">
        <f t="shared" si="74"/>
        <v>0.95926854950958829</v>
      </c>
      <c r="Q308" s="402">
        <f t="shared" si="78"/>
        <v>20468.104894595988</v>
      </c>
      <c r="R308" s="374">
        <f t="shared" si="75"/>
        <v>4.0731450490411769E-2</v>
      </c>
      <c r="S308" s="401">
        <f t="shared" si="79"/>
        <v>869.09510540401402</v>
      </c>
      <c r="T308" s="371">
        <v>33411.599999999999</v>
      </c>
      <c r="U308" s="372">
        <v>33411.599999999999</v>
      </c>
      <c r="V308" s="373">
        <v>140.124548372661</v>
      </c>
      <c r="W308" s="374">
        <v>4681785.3604079997</v>
      </c>
      <c r="X308" s="371">
        <v>17588.399999999998</v>
      </c>
      <c r="Y308" s="372">
        <v>17588.399999999998</v>
      </c>
      <c r="Z308" s="373">
        <v>10.691031889199699</v>
      </c>
      <c r="AA308" s="374">
        <v>188038.14527999997</v>
      </c>
      <c r="AB308" s="371">
        <v>304.8</v>
      </c>
      <c r="AC308" s="372">
        <v>304.8</v>
      </c>
      <c r="AD308" s="373">
        <v>35657.231764064963</v>
      </c>
      <c r="AE308" s="374">
        <v>10868324.241687002</v>
      </c>
      <c r="AF308" s="374">
        <f t="shared" si="80"/>
        <v>5.7629603689738539E-2</v>
      </c>
      <c r="AG308" s="374">
        <f t="shared" si="81"/>
        <v>17.565503204632307</v>
      </c>
      <c r="AH308" s="374">
        <f t="shared" si="82"/>
        <v>0.94237039631026132</v>
      </c>
      <c r="AI308" s="374">
        <f t="shared" si="83"/>
        <v>287.23449679536765</v>
      </c>
      <c r="AJ308" s="375">
        <v>49209138.823023006</v>
      </c>
      <c r="AK308" s="376">
        <v>704.42399999999998</v>
      </c>
      <c r="AL308" s="377">
        <v>704.42399999999998</v>
      </c>
      <c r="AM308" s="373">
        <v>10529.084509173454</v>
      </c>
      <c r="AN308" s="374">
        <v>7416939.8262900002</v>
      </c>
      <c r="AO308" s="378">
        <v>103.63199999999999</v>
      </c>
      <c r="AP308" s="379">
        <v>103.63199999999999</v>
      </c>
      <c r="AQ308" s="373">
        <v>12231.771429741779</v>
      </c>
      <c r="AR308" s="374">
        <v>1267602.9368069998</v>
      </c>
      <c r="AS308" s="374">
        <f t="shared" si="76"/>
        <v>0.97636932777477747</v>
      </c>
      <c r="AT308" s="374">
        <f t="shared" si="90"/>
        <v>101.18310617595573</v>
      </c>
      <c r="AU308" s="374">
        <f t="shared" si="77"/>
        <v>2.3630672225222523E-2</v>
      </c>
      <c r="AV308" s="374">
        <f t="shared" si="91"/>
        <v>2.4488938240442604</v>
      </c>
      <c r="AW308" s="380">
        <v>77.52000000000001</v>
      </c>
      <c r="AX308" s="381">
        <v>77.52000000000001</v>
      </c>
      <c r="AY308" s="373">
        <v>6583.4192750773982</v>
      </c>
      <c r="AZ308" s="374">
        <v>510346.66220399999</v>
      </c>
      <c r="BA308" s="378">
        <v>260.69999999999987</v>
      </c>
      <c r="BB308" s="379">
        <v>260.69999999999987</v>
      </c>
      <c r="BC308" s="373">
        <v>7033.2842385500608</v>
      </c>
      <c r="BD308" s="374">
        <v>1833577.20099</v>
      </c>
      <c r="BE308" s="374">
        <f t="shared" si="84"/>
        <v>5.3270965276170042E-2</v>
      </c>
      <c r="BF308" s="374">
        <f t="shared" si="85"/>
        <v>13.887740647497523</v>
      </c>
      <c r="BG308" s="374">
        <f t="shared" si="86"/>
        <v>0</v>
      </c>
      <c r="BH308" s="374">
        <f t="shared" si="87"/>
        <v>0</v>
      </c>
      <c r="BI308" s="374">
        <f t="shared" si="88"/>
        <v>0.94672903472382997</v>
      </c>
      <c r="BJ308" s="374">
        <f t="shared" si="89"/>
        <v>246.81225935250237</v>
      </c>
      <c r="BK308" s="375">
        <v>11028466.626290999</v>
      </c>
      <c r="BL308" s="382">
        <v>60237605.449314006</v>
      </c>
      <c r="BM308" s="383">
        <v>0.36</v>
      </c>
      <c r="BN308" s="382">
        <v>21685537.961753041</v>
      </c>
      <c r="BO308" s="395"/>
      <c r="BP308" s="395"/>
      <c r="BS308" s="408">
        <v>11320</v>
      </c>
      <c r="BT308" s="400" t="s">
        <v>1634</v>
      </c>
      <c r="BU308" s="400">
        <v>0.87225838294060309</v>
      </c>
      <c r="BV308" s="400">
        <v>0.12774161705939693</v>
      </c>
      <c r="BW308" s="400">
        <v>0</v>
      </c>
      <c r="BX308" s="400">
        <v>1</v>
      </c>
      <c r="BY308" s="407">
        <v>11320</v>
      </c>
      <c r="BZ308" s="406" t="s">
        <v>1634</v>
      </c>
      <c r="CA308" s="406">
        <v>0.88832823304137698</v>
      </c>
      <c r="CB308" s="406">
        <v>0.11167176695862299</v>
      </c>
      <c r="CC308" s="406">
        <v>7.205588376868366E-2</v>
      </c>
      <c r="CD308" s="406">
        <v>4.1306725359150677E-2</v>
      </c>
      <c r="CE308" s="406">
        <v>0.88663739087216564</v>
      </c>
    </row>
    <row r="309" spans="1:83" x14ac:dyDescent="0.35">
      <c r="A309" s="365">
        <v>5</v>
      </c>
      <c r="B309" s="366" t="s">
        <v>1282</v>
      </c>
      <c r="C309" s="411">
        <v>13819</v>
      </c>
      <c r="D309" s="367" t="s">
        <v>1627</v>
      </c>
      <c r="E309" s="368" t="s">
        <v>2438</v>
      </c>
      <c r="F309" s="369">
        <v>5</v>
      </c>
      <c r="G309" s="370" t="s">
        <v>2469</v>
      </c>
      <c r="H309" s="371">
        <v>72408</v>
      </c>
      <c r="I309" s="372">
        <v>72408</v>
      </c>
      <c r="J309" s="373">
        <v>321.58185322140372</v>
      </c>
      <c r="K309" s="374">
        <v>23285098.8280554</v>
      </c>
      <c r="L309" s="371">
        <v>25498.799999999999</v>
      </c>
      <c r="M309" s="372">
        <v>25498.799999999999</v>
      </c>
      <c r="N309" s="373">
        <v>326.39228120464492</v>
      </c>
      <c r="O309" s="374">
        <v>8322611.4999809992</v>
      </c>
      <c r="P309" s="374">
        <f t="shared" si="74"/>
        <v>0.88959294288672519</v>
      </c>
      <c r="Q309" s="402">
        <f t="shared" si="78"/>
        <v>22683.552532080026</v>
      </c>
      <c r="R309" s="374">
        <f t="shared" si="75"/>
        <v>0.11040705711327482</v>
      </c>
      <c r="S309" s="401">
        <f t="shared" si="79"/>
        <v>2815.2474679199718</v>
      </c>
      <c r="T309" s="371">
        <v>11882.4</v>
      </c>
      <c r="U309" s="372">
        <v>11882.4</v>
      </c>
      <c r="V309" s="373">
        <v>252.47036188658856</v>
      </c>
      <c r="W309" s="374">
        <v>2999953.8280811999</v>
      </c>
      <c r="X309" s="371">
        <v>19112.399999999998</v>
      </c>
      <c r="Y309" s="372">
        <v>19112.399999999998</v>
      </c>
      <c r="Z309" s="373">
        <v>18.975279729390344</v>
      </c>
      <c r="AA309" s="374">
        <v>362663.13629999995</v>
      </c>
      <c r="AB309" s="371">
        <v>0</v>
      </c>
      <c r="AC309" s="372">
        <v>0</v>
      </c>
      <c r="AD309" s="373">
        <v>0</v>
      </c>
      <c r="AE309" s="374">
        <v>0</v>
      </c>
      <c r="AF309" s="374">
        <f t="shared" si="80"/>
        <v>0</v>
      </c>
      <c r="AG309" s="374">
        <f t="shared" si="81"/>
        <v>0</v>
      </c>
      <c r="AH309" s="374">
        <f t="shared" si="82"/>
        <v>1</v>
      </c>
      <c r="AI309" s="374">
        <f t="shared" si="83"/>
        <v>0</v>
      </c>
      <c r="AJ309" s="375">
        <v>34970327.292417593</v>
      </c>
      <c r="AK309" s="376">
        <v>2434.4803200000001</v>
      </c>
      <c r="AL309" s="377">
        <v>2434.4803200000001</v>
      </c>
      <c r="AM309" s="373">
        <v>2245.631434429094</v>
      </c>
      <c r="AN309" s="374">
        <v>5466945.5330910003</v>
      </c>
      <c r="AO309" s="378">
        <v>145.85195999999999</v>
      </c>
      <c r="AP309" s="379">
        <v>145.85195999999999</v>
      </c>
      <c r="AQ309" s="373">
        <v>17492.107311715248</v>
      </c>
      <c r="AR309" s="374">
        <v>2551258.135944</v>
      </c>
      <c r="AS309" s="374">
        <f t="shared" si="76"/>
        <v>0.86262482476620428</v>
      </c>
      <c r="AT309" s="374">
        <f t="shared" si="90"/>
        <v>125.81552143680743</v>
      </c>
      <c r="AU309" s="374">
        <f t="shared" si="77"/>
        <v>0.13737517523379572</v>
      </c>
      <c r="AV309" s="374">
        <f t="shared" si="91"/>
        <v>20.036438563192561</v>
      </c>
      <c r="AW309" s="380">
        <v>51.48167999999999</v>
      </c>
      <c r="AX309" s="381">
        <v>51.48167999999999</v>
      </c>
      <c r="AY309" s="373">
        <v>12284.332580055663</v>
      </c>
      <c r="AZ309" s="374">
        <v>632418.07889999996</v>
      </c>
      <c r="BA309" s="378">
        <v>-1759.2283200000002</v>
      </c>
      <c r="BB309" s="379">
        <v>-1759.2283200000002</v>
      </c>
      <c r="BC309" s="373">
        <v>-436.57582043699699</v>
      </c>
      <c r="BD309" s="374">
        <v>768036.54713999992</v>
      </c>
      <c r="BE309" s="374">
        <f t="shared" si="84"/>
        <v>0.12794919020028797</v>
      </c>
      <c r="BF309" s="374">
        <f t="shared" si="85"/>
        <v>-225.09183892141309</v>
      </c>
      <c r="BG309" s="374">
        <f t="shared" si="86"/>
        <v>3.1587724183504912E-3</v>
      </c>
      <c r="BH309" s="374">
        <f t="shared" si="87"/>
        <v>-5.5570018947970725</v>
      </c>
      <c r="BI309" s="374">
        <f t="shared" si="88"/>
        <v>0.86889203738136156</v>
      </c>
      <c r="BJ309" s="374">
        <f t="shared" si="89"/>
        <v>-1528.57947918379</v>
      </c>
      <c r="BK309" s="375">
        <v>9418658.2950750012</v>
      </c>
      <c r="BL309" s="382">
        <v>44388985.587492593</v>
      </c>
      <c r="BM309" s="383">
        <v>0.32</v>
      </c>
      <c r="BN309" s="382">
        <v>14204475.387997629</v>
      </c>
      <c r="BO309" s="395"/>
      <c r="BP309" s="395"/>
      <c r="BS309" s="408">
        <v>11321</v>
      </c>
      <c r="BT309" s="400" t="s">
        <v>1635</v>
      </c>
      <c r="BU309" s="400">
        <v>0.87284358638246584</v>
      </c>
      <c r="BV309" s="400">
        <v>0.12715641361753413</v>
      </c>
      <c r="BW309" s="400">
        <v>0</v>
      </c>
      <c r="BX309" s="400">
        <v>1</v>
      </c>
      <c r="BY309" s="407">
        <v>11321</v>
      </c>
      <c r="BZ309" s="406" t="s">
        <v>1635</v>
      </c>
      <c r="CA309" s="406">
        <v>0.78613842016246871</v>
      </c>
      <c r="CB309" s="406">
        <v>0.21386157983753126</v>
      </c>
      <c r="CC309" s="406">
        <v>4.9747374697158231E-2</v>
      </c>
      <c r="CD309" s="406">
        <v>4.903259840654476E-2</v>
      </c>
      <c r="CE309" s="406">
        <v>0.9012200268962971</v>
      </c>
    </row>
    <row r="310" spans="1:83" x14ac:dyDescent="0.35">
      <c r="A310" s="365">
        <v>5</v>
      </c>
      <c r="B310" s="366" t="s">
        <v>1283</v>
      </c>
      <c r="C310" s="411">
        <v>10737</v>
      </c>
      <c r="D310" s="367" t="s">
        <v>1628</v>
      </c>
      <c r="E310" s="368" t="s">
        <v>2427</v>
      </c>
      <c r="F310" s="369">
        <v>16</v>
      </c>
      <c r="G310" s="370" t="s">
        <v>2759</v>
      </c>
      <c r="H310" s="371">
        <v>195769.19999999998</v>
      </c>
      <c r="I310" s="372">
        <v>195769.19999999998</v>
      </c>
      <c r="J310" s="373">
        <v>567.08351548603673</v>
      </c>
      <c r="K310" s="374">
        <v>111017486.15988901</v>
      </c>
      <c r="L310" s="371">
        <v>104130</v>
      </c>
      <c r="M310" s="372">
        <v>104130</v>
      </c>
      <c r="N310" s="373">
        <v>613.96676013010085</v>
      </c>
      <c r="O310" s="374">
        <v>63932358.732347399</v>
      </c>
      <c r="P310" s="374">
        <f t="shared" si="74"/>
        <v>0.90822218412448119</v>
      </c>
      <c r="Q310" s="402">
        <f t="shared" si="78"/>
        <v>94573.176032882227</v>
      </c>
      <c r="R310" s="374">
        <f t="shared" si="75"/>
        <v>9.1777815875518864E-2</v>
      </c>
      <c r="S310" s="401">
        <f t="shared" si="79"/>
        <v>9556.8239671177798</v>
      </c>
      <c r="T310" s="371">
        <v>49616.4</v>
      </c>
      <c r="U310" s="372">
        <v>49616.4</v>
      </c>
      <c r="V310" s="373">
        <v>668.2062280349603</v>
      </c>
      <c r="W310" s="374">
        <v>33153987.492673807</v>
      </c>
      <c r="X310" s="371">
        <v>43131.6</v>
      </c>
      <c r="Y310" s="372">
        <v>43131.6</v>
      </c>
      <c r="Z310" s="373">
        <v>67.010225825960546</v>
      </c>
      <c r="AA310" s="374">
        <v>2890258.2562349997</v>
      </c>
      <c r="AB310" s="371">
        <v>0</v>
      </c>
      <c r="AC310" s="372">
        <v>0</v>
      </c>
      <c r="AD310" s="373">
        <v>0</v>
      </c>
      <c r="AE310" s="374">
        <v>0</v>
      </c>
      <c r="AF310" s="374">
        <f t="shared" si="80"/>
        <v>0</v>
      </c>
      <c r="AG310" s="374">
        <f t="shared" si="81"/>
        <v>0</v>
      </c>
      <c r="AH310" s="374">
        <f t="shared" si="82"/>
        <v>1</v>
      </c>
      <c r="AI310" s="374">
        <f t="shared" si="83"/>
        <v>0</v>
      </c>
      <c r="AJ310" s="375">
        <v>210994090.64114523</v>
      </c>
      <c r="AK310" s="376">
        <v>14185.199040000001</v>
      </c>
      <c r="AL310" s="377">
        <v>14185.199040000001</v>
      </c>
      <c r="AM310" s="373">
        <v>16399.407560230014</v>
      </c>
      <c r="AN310" s="374">
        <v>232628860.37994358</v>
      </c>
      <c r="AO310" s="378">
        <v>2471.5837200000001</v>
      </c>
      <c r="AP310" s="379">
        <v>2471.5837200000001</v>
      </c>
      <c r="AQ310" s="373">
        <v>20551.279542289671</v>
      </c>
      <c r="AR310" s="374">
        <v>50794207.941892207</v>
      </c>
      <c r="AS310" s="374">
        <f t="shared" si="76"/>
        <v>0.910356564055531</v>
      </c>
      <c r="AT310" s="374">
        <f t="shared" si="90"/>
        <v>2250.0224631147876</v>
      </c>
      <c r="AU310" s="374">
        <f t="shared" si="77"/>
        <v>8.9643435944469066E-2</v>
      </c>
      <c r="AV310" s="374">
        <f t="shared" si="91"/>
        <v>221.56125688521257</v>
      </c>
      <c r="AW310" s="380">
        <v>1869.8822399999999</v>
      </c>
      <c r="AX310" s="381">
        <v>1869.8822399999999</v>
      </c>
      <c r="AY310" s="373">
        <v>18706.517620635834</v>
      </c>
      <c r="AZ310" s="374">
        <v>34978985.071074001</v>
      </c>
      <c r="BA310" s="378">
        <v>1753.4499599999965</v>
      </c>
      <c r="BB310" s="379">
        <v>1753.4499599999965</v>
      </c>
      <c r="BC310" s="373">
        <v>29423.694770610105</v>
      </c>
      <c r="BD310" s="374">
        <v>51592976.418578394</v>
      </c>
      <c r="BE310" s="374">
        <f t="shared" si="84"/>
        <v>5.5885724631261791E-2</v>
      </c>
      <c r="BF310" s="374">
        <f t="shared" si="85"/>
        <v>97.992821619256802</v>
      </c>
      <c r="BG310" s="374">
        <f t="shared" si="86"/>
        <v>0.12311866461806727</v>
      </c>
      <c r="BH310" s="374">
        <f t="shared" si="87"/>
        <v>215.88241754980302</v>
      </c>
      <c r="BI310" s="374">
        <f t="shared" si="88"/>
        <v>0.82099561075067096</v>
      </c>
      <c r="BJ310" s="374">
        <f t="shared" si="89"/>
        <v>1439.5747208309367</v>
      </c>
      <c r="BK310" s="375">
        <v>369995029.81148815</v>
      </c>
      <c r="BL310" s="382">
        <v>580989120.45263338</v>
      </c>
      <c r="BM310" s="383">
        <v>0.26</v>
      </c>
      <c r="BN310" s="382">
        <v>151057171.31768468</v>
      </c>
      <c r="BO310" s="395"/>
      <c r="BP310" s="395"/>
      <c r="BS310" s="408">
        <v>10736</v>
      </c>
      <c r="BT310" s="400" t="s">
        <v>1636</v>
      </c>
      <c r="BU310" s="400">
        <v>0.91369268235228196</v>
      </c>
      <c r="BV310" s="400">
        <v>8.6307317647718054E-2</v>
      </c>
      <c r="BW310" s="400">
        <v>8.0491551449788749E-3</v>
      </c>
      <c r="BX310" s="400">
        <v>0.99195084485502116</v>
      </c>
      <c r="BY310" s="407">
        <v>10736</v>
      </c>
      <c r="BZ310" s="406" t="s">
        <v>1636</v>
      </c>
      <c r="CA310" s="406">
        <v>0.88852812908318879</v>
      </c>
      <c r="CB310" s="406">
        <v>0.11147187091681116</v>
      </c>
      <c r="CC310" s="406">
        <v>5.7465337437942549E-2</v>
      </c>
      <c r="CD310" s="406">
        <v>5.8728236751002347E-2</v>
      </c>
      <c r="CE310" s="406">
        <v>0.88380642581105517</v>
      </c>
    </row>
    <row r="311" spans="1:83" x14ac:dyDescent="0.35">
      <c r="A311" s="365">
        <v>5</v>
      </c>
      <c r="B311" s="366" t="s">
        <v>1283</v>
      </c>
      <c r="C311" s="411">
        <v>11315</v>
      </c>
      <c r="D311" s="367" t="s">
        <v>1629</v>
      </c>
      <c r="E311" s="368" t="s">
        <v>2438</v>
      </c>
      <c r="F311" s="369">
        <v>6</v>
      </c>
      <c r="G311" s="370" t="s">
        <v>6307</v>
      </c>
      <c r="H311" s="371">
        <v>66334.8</v>
      </c>
      <c r="I311" s="372">
        <v>66334.8</v>
      </c>
      <c r="J311" s="373">
        <v>479.28501223995551</v>
      </c>
      <c r="K311" s="374">
        <v>31793275.429935001</v>
      </c>
      <c r="L311" s="371">
        <v>19818</v>
      </c>
      <c r="M311" s="372">
        <v>19818</v>
      </c>
      <c r="N311" s="373">
        <v>341.83812086285195</v>
      </c>
      <c r="O311" s="374">
        <v>6774547.8792599998</v>
      </c>
      <c r="P311" s="374">
        <f t="shared" si="74"/>
        <v>0.84174199932333926</v>
      </c>
      <c r="Q311" s="402">
        <f t="shared" si="78"/>
        <v>16681.642942589937</v>
      </c>
      <c r="R311" s="374">
        <f t="shared" si="75"/>
        <v>0.15825800067666079</v>
      </c>
      <c r="S311" s="401">
        <f t="shared" si="79"/>
        <v>3136.3570574100636</v>
      </c>
      <c r="T311" s="371">
        <v>11373.6</v>
      </c>
      <c r="U311" s="372">
        <v>11373.6</v>
      </c>
      <c r="V311" s="373">
        <v>280.68045499636003</v>
      </c>
      <c r="W311" s="374">
        <v>3192347.2229466005</v>
      </c>
      <c r="X311" s="371">
        <v>8186.4</v>
      </c>
      <c r="Y311" s="372">
        <v>8186.4</v>
      </c>
      <c r="Z311" s="373">
        <v>172.89429182790968</v>
      </c>
      <c r="AA311" s="374">
        <v>1415381.8306199997</v>
      </c>
      <c r="AB311" s="371">
        <v>0</v>
      </c>
      <c r="AC311" s="372">
        <v>0</v>
      </c>
      <c r="AD311" s="373">
        <v>0</v>
      </c>
      <c r="AE311" s="374">
        <v>0</v>
      </c>
      <c r="AF311" s="374">
        <f t="shared" si="80"/>
        <v>1.091353070596599E-2</v>
      </c>
      <c r="AG311" s="374">
        <f t="shared" si="81"/>
        <v>0</v>
      </c>
      <c r="AH311" s="374">
        <f t="shared" si="82"/>
        <v>0.98908646929403399</v>
      </c>
      <c r="AI311" s="374">
        <f t="shared" si="83"/>
        <v>0</v>
      </c>
      <c r="AJ311" s="375">
        <v>43175552.362761594</v>
      </c>
      <c r="AK311" s="376">
        <v>1159.5453600000001</v>
      </c>
      <c r="AL311" s="377">
        <v>1159.5453600000001</v>
      </c>
      <c r="AM311" s="373">
        <v>10645.404807862107</v>
      </c>
      <c r="AN311" s="374">
        <v>12343829.750278199</v>
      </c>
      <c r="AO311" s="378">
        <v>108.57407999999997</v>
      </c>
      <c r="AP311" s="379">
        <v>108.57407999999997</v>
      </c>
      <c r="AQ311" s="373">
        <v>11428.014371236673</v>
      </c>
      <c r="AR311" s="374">
        <v>1240786.1465838</v>
      </c>
      <c r="AS311" s="374">
        <f t="shared" si="76"/>
        <v>0.94819350462109731</v>
      </c>
      <c r="AT311" s="374">
        <f t="shared" si="90"/>
        <v>102.94923742621135</v>
      </c>
      <c r="AU311" s="374">
        <f t="shared" si="77"/>
        <v>5.1806495378902598E-2</v>
      </c>
      <c r="AV311" s="374">
        <f t="shared" si="91"/>
        <v>5.624842573788599</v>
      </c>
      <c r="AW311" s="380">
        <v>66.205799999999996</v>
      </c>
      <c r="AX311" s="381">
        <v>66.205799999999996</v>
      </c>
      <c r="AY311" s="373">
        <v>13711.655135214742</v>
      </c>
      <c r="AZ311" s="374">
        <v>907791.09755100007</v>
      </c>
      <c r="BA311" s="378">
        <v>69.201600000000056</v>
      </c>
      <c r="BB311" s="379">
        <v>69.201600000000056</v>
      </c>
      <c r="BC311" s="373">
        <v>17602.786946833585</v>
      </c>
      <c r="BD311" s="374">
        <v>1218141.0211799999</v>
      </c>
      <c r="BE311" s="374">
        <f t="shared" si="84"/>
        <v>6.9033204071977577E-2</v>
      </c>
      <c r="BF311" s="374">
        <f t="shared" si="85"/>
        <v>4.7772081749073676</v>
      </c>
      <c r="BG311" s="374">
        <f t="shared" si="86"/>
        <v>3.2256895435431844E-2</v>
      </c>
      <c r="BH311" s="374">
        <f t="shared" si="87"/>
        <v>2.232228775164582</v>
      </c>
      <c r="BI311" s="374">
        <f t="shared" si="88"/>
        <v>0.89870990049259059</v>
      </c>
      <c r="BJ311" s="374">
        <f t="shared" si="89"/>
        <v>62.192163049928105</v>
      </c>
      <c r="BK311" s="375">
        <v>15710548.015592998</v>
      </c>
      <c r="BL311" s="382">
        <v>58886100.378354594</v>
      </c>
      <c r="BM311" s="383">
        <v>0.48</v>
      </c>
      <c r="BN311" s="382">
        <v>28265328.181610204</v>
      </c>
      <c r="BO311" s="395"/>
      <c r="BP311" s="395"/>
      <c r="BS311" s="408">
        <v>11308</v>
      </c>
      <c r="BT311" s="400" t="s">
        <v>1637</v>
      </c>
      <c r="BU311" s="400">
        <v>0.8931838793910033</v>
      </c>
      <c r="BV311" s="400">
        <v>0.1068161206089968</v>
      </c>
      <c r="BW311" s="400">
        <v>8.8746718968730945E-2</v>
      </c>
      <c r="BX311" s="400">
        <v>0.91125328103126901</v>
      </c>
      <c r="BY311" s="407">
        <v>11308</v>
      </c>
      <c r="BZ311" s="406" t="s">
        <v>1637</v>
      </c>
      <c r="CA311" s="406">
        <v>0.91904135230912776</v>
      </c>
      <c r="CB311" s="406">
        <v>8.0958647690872257E-2</v>
      </c>
      <c r="CC311" s="406">
        <v>1.6969069284909162E-2</v>
      </c>
      <c r="CD311" s="406">
        <v>0.22923794051991869</v>
      </c>
      <c r="CE311" s="406">
        <v>0.7537929901951721</v>
      </c>
    </row>
    <row r="312" spans="1:83" x14ac:dyDescent="0.35">
      <c r="A312" s="365">
        <v>5</v>
      </c>
      <c r="B312" s="366" t="s">
        <v>1283</v>
      </c>
      <c r="C312" s="411">
        <v>11316</v>
      </c>
      <c r="D312" s="367" t="s">
        <v>1630</v>
      </c>
      <c r="E312" s="368" t="s">
        <v>2438</v>
      </c>
      <c r="F312" s="369">
        <v>6</v>
      </c>
      <c r="G312" s="370" t="s">
        <v>6307</v>
      </c>
      <c r="H312" s="371">
        <v>93804</v>
      </c>
      <c r="I312" s="372">
        <v>93804</v>
      </c>
      <c r="J312" s="373">
        <v>635.34523308353596</v>
      </c>
      <c r="K312" s="374">
        <v>59597924.244168006</v>
      </c>
      <c r="L312" s="371">
        <v>14475.6</v>
      </c>
      <c r="M312" s="372">
        <v>14475.6</v>
      </c>
      <c r="N312" s="373">
        <v>370.08760924314021</v>
      </c>
      <c r="O312" s="374">
        <v>5357240.1963600004</v>
      </c>
      <c r="P312" s="374">
        <f t="shared" si="74"/>
        <v>0.88092064291359407</v>
      </c>
      <c r="Q312" s="402">
        <f t="shared" si="78"/>
        <v>12751.854858560022</v>
      </c>
      <c r="R312" s="374">
        <f t="shared" si="75"/>
        <v>0.11907935708640596</v>
      </c>
      <c r="S312" s="401">
        <f t="shared" si="79"/>
        <v>1723.7451414399782</v>
      </c>
      <c r="T312" s="371">
        <v>11895.6</v>
      </c>
      <c r="U312" s="372">
        <v>11895.6</v>
      </c>
      <c r="V312" s="373">
        <v>452.12826037062445</v>
      </c>
      <c r="W312" s="374">
        <v>5378336.9340647999</v>
      </c>
      <c r="X312" s="371">
        <v>8040</v>
      </c>
      <c r="Y312" s="372">
        <v>8040</v>
      </c>
      <c r="Z312" s="373">
        <v>158.44781837313434</v>
      </c>
      <c r="AA312" s="374">
        <v>1273920.4597200002</v>
      </c>
      <c r="AB312" s="371">
        <v>644.4</v>
      </c>
      <c r="AC312" s="372">
        <v>644.4</v>
      </c>
      <c r="AD312" s="373">
        <v>9088.3942131703916</v>
      </c>
      <c r="AE312" s="374">
        <v>5856561.2309670001</v>
      </c>
      <c r="AF312" s="374">
        <f t="shared" si="80"/>
        <v>3.165000625621299E-3</v>
      </c>
      <c r="AG312" s="374">
        <f t="shared" si="81"/>
        <v>2.039526403150365</v>
      </c>
      <c r="AH312" s="374">
        <f t="shared" si="82"/>
        <v>0.99683499937437869</v>
      </c>
      <c r="AI312" s="374">
        <f t="shared" si="83"/>
        <v>642.3604735968496</v>
      </c>
      <c r="AJ312" s="375">
        <v>77463983.065279812</v>
      </c>
      <c r="AK312" s="376">
        <v>2563.8843599999996</v>
      </c>
      <c r="AL312" s="377">
        <v>2563.8843599999996</v>
      </c>
      <c r="AM312" s="373">
        <v>11481.513050165728</v>
      </c>
      <c r="AN312" s="374">
        <v>29437271.738455798</v>
      </c>
      <c r="AO312" s="378">
        <v>234.85644000000002</v>
      </c>
      <c r="AP312" s="379">
        <v>234.85644000000002</v>
      </c>
      <c r="AQ312" s="373">
        <v>13855.135717632438</v>
      </c>
      <c r="AR312" s="374">
        <v>3253967.85036</v>
      </c>
      <c r="AS312" s="374">
        <f t="shared" si="76"/>
        <v>0.94821903960072662</v>
      </c>
      <c r="AT312" s="374">
        <f t="shared" si="90"/>
        <v>222.6953479808457</v>
      </c>
      <c r="AU312" s="374">
        <f t="shared" si="77"/>
        <v>5.1780960399273414E-2</v>
      </c>
      <c r="AV312" s="374">
        <f t="shared" si="91"/>
        <v>12.161092019154333</v>
      </c>
      <c r="AW312" s="380">
        <v>111.75024000000001</v>
      </c>
      <c r="AX312" s="381">
        <v>111.75024000000001</v>
      </c>
      <c r="AY312" s="373">
        <v>10839.559325832321</v>
      </c>
      <c r="AZ312" s="374">
        <v>1211323.3561560002</v>
      </c>
      <c r="BA312" s="378">
        <v>219.75600000000034</v>
      </c>
      <c r="BB312" s="379">
        <v>219.75600000000034</v>
      </c>
      <c r="BC312" s="373">
        <v>19560.789803964366</v>
      </c>
      <c r="BD312" s="374">
        <v>4298600.9241599999</v>
      </c>
      <c r="BE312" s="374">
        <f t="shared" si="84"/>
        <v>7.3393048740667474E-2</v>
      </c>
      <c r="BF312" s="374">
        <f t="shared" si="85"/>
        <v>16.128562819054146</v>
      </c>
      <c r="BG312" s="374">
        <f t="shared" si="86"/>
        <v>9.5771413632634833E-2</v>
      </c>
      <c r="BH312" s="374">
        <f t="shared" si="87"/>
        <v>21.046342774253333</v>
      </c>
      <c r="BI312" s="374">
        <f t="shared" si="88"/>
        <v>0.83083553762669771</v>
      </c>
      <c r="BJ312" s="374">
        <f t="shared" si="89"/>
        <v>182.58109440669287</v>
      </c>
      <c r="BK312" s="375">
        <v>38201163.869131804</v>
      </c>
      <c r="BL312" s="382">
        <v>115665146.93441162</v>
      </c>
      <c r="BM312" s="383">
        <v>0.44</v>
      </c>
      <c r="BN312" s="382">
        <v>50892664.651141115</v>
      </c>
      <c r="BO312" s="395"/>
      <c r="BP312" s="395"/>
      <c r="BS312" s="408">
        <v>11309</v>
      </c>
      <c r="BT312" s="400" t="s">
        <v>1638</v>
      </c>
      <c r="BU312" s="400">
        <v>0.92992477702254173</v>
      </c>
      <c r="BV312" s="400">
        <v>7.0075222977458287E-2</v>
      </c>
      <c r="BW312" s="400">
        <v>0</v>
      </c>
      <c r="BX312" s="400">
        <v>1</v>
      </c>
      <c r="BY312" s="407">
        <v>11309</v>
      </c>
      <c r="BZ312" s="406" t="s">
        <v>1638</v>
      </c>
      <c r="CA312" s="406">
        <v>0.94208002517859901</v>
      </c>
      <c r="CB312" s="406">
        <v>5.7919974821401009E-2</v>
      </c>
      <c r="CC312" s="406">
        <v>8.1599814178640977E-3</v>
      </c>
      <c r="CD312" s="406">
        <v>0</v>
      </c>
      <c r="CE312" s="406">
        <v>0.99184001858213588</v>
      </c>
    </row>
    <row r="313" spans="1:83" x14ac:dyDescent="0.35">
      <c r="A313" s="365">
        <v>5</v>
      </c>
      <c r="B313" s="366" t="s">
        <v>1283</v>
      </c>
      <c r="C313" s="411">
        <v>11317</v>
      </c>
      <c r="D313" s="367" t="s">
        <v>1631</v>
      </c>
      <c r="E313" s="368" t="s">
        <v>2438</v>
      </c>
      <c r="F313" s="369">
        <v>13</v>
      </c>
      <c r="G313" s="370" t="s">
        <v>6309</v>
      </c>
      <c r="H313" s="371">
        <v>145204.79999999999</v>
      </c>
      <c r="I313" s="372">
        <v>145204.79999999999</v>
      </c>
      <c r="J313" s="373">
        <v>651.90185465031334</v>
      </c>
      <c r="K313" s="374">
        <v>94659278.424127817</v>
      </c>
      <c r="L313" s="371">
        <v>37036.799999999996</v>
      </c>
      <c r="M313" s="372">
        <v>37036.799999999996</v>
      </c>
      <c r="N313" s="373">
        <v>497.4486516905294</v>
      </c>
      <c r="O313" s="374">
        <v>18423906.222931799</v>
      </c>
      <c r="P313" s="374">
        <f t="shared" si="74"/>
        <v>0.85756399861975596</v>
      </c>
      <c r="Q313" s="402">
        <f t="shared" si="78"/>
        <v>31761.426304080174</v>
      </c>
      <c r="R313" s="374">
        <f t="shared" si="75"/>
        <v>0.14243600138024404</v>
      </c>
      <c r="S313" s="401">
        <f t="shared" si="79"/>
        <v>5275.3736959198213</v>
      </c>
      <c r="T313" s="371">
        <v>25390.799999999999</v>
      </c>
      <c r="U313" s="372">
        <v>25390.799999999999</v>
      </c>
      <c r="V313" s="373">
        <v>704.40860592296417</v>
      </c>
      <c r="W313" s="374">
        <v>17885498.031268798</v>
      </c>
      <c r="X313" s="371">
        <v>17563.2</v>
      </c>
      <c r="Y313" s="372">
        <v>17563.2</v>
      </c>
      <c r="Z313" s="373">
        <v>329.61836086379481</v>
      </c>
      <c r="AA313" s="374">
        <v>5789153.1955230013</v>
      </c>
      <c r="AB313" s="371">
        <v>3830.3999999999996</v>
      </c>
      <c r="AC313" s="372">
        <v>3830.3999999999996</v>
      </c>
      <c r="AD313" s="373">
        <v>3997.3280291350256</v>
      </c>
      <c r="AE313" s="374">
        <v>15311365.282798801</v>
      </c>
      <c r="AF313" s="374">
        <f t="shared" si="80"/>
        <v>0</v>
      </c>
      <c r="AG313" s="374">
        <f t="shared" si="81"/>
        <v>0</v>
      </c>
      <c r="AH313" s="374">
        <f t="shared" si="82"/>
        <v>1</v>
      </c>
      <c r="AI313" s="374">
        <f t="shared" si="83"/>
        <v>3830.3999999999996</v>
      </c>
      <c r="AJ313" s="375">
        <v>152069201.15665022</v>
      </c>
      <c r="AK313" s="376">
        <v>6610.2122399999998</v>
      </c>
      <c r="AL313" s="377">
        <v>6610.2122399999998</v>
      </c>
      <c r="AM313" s="373">
        <v>14686.390407132223</v>
      </c>
      <c r="AN313" s="374">
        <v>97080157.630644009</v>
      </c>
      <c r="AO313" s="378">
        <v>689.64395999999999</v>
      </c>
      <c r="AP313" s="379">
        <v>689.64395999999999</v>
      </c>
      <c r="AQ313" s="373">
        <v>14990.859321048792</v>
      </c>
      <c r="AR313" s="374">
        <v>10338355.585971</v>
      </c>
      <c r="AS313" s="374">
        <f t="shared" si="76"/>
        <v>0.87390159429532144</v>
      </c>
      <c r="AT313" s="374">
        <f t="shared" si="90"/>
        <v>602.68095614013885</v>
      </c>
      <c r="AU313" s="374">
        <f t="shared" si="77"/>
        <v>0.12609840570467848</v>
      </c>
      <c r="AV313" s="374">
        <f t="shared" si="91"/>
        <v>86.963003859861061</v>
      </c>
      <c r="AW313" s="380">
        <v>709.37939999999992</v>
      </c>
      <c r="AX313" s="381">
        <v>709.37939999999992</v>
      </c>
      <c r="AY313" s="373">
        <v>13965.139151661297</v>
      </c>
      <c r="AZ313" s="374">
        <v>9906582.0323219988</v>
      </c>
      <c r="BA313" s="378">
        <v>1324.6947600000005</v>
      </c>
      <c r="BB313" s="379">
        <v>1324.6947600000005</v>
      </c>
      <c r="BC313" s="373">
        <v>17557.312484576891</v>
      </c>
      <c r="BD313" s="374">
        <v>23258079.848001599</v>
      </c>
      <c r="BE313" s="374">
        <f t="shared" si="84"/>
        <v>1.8487624361829505E-2</v>
      </c>
      <c r="BF313" s="374">
        <f t="shared" si="85"/>
        <v>24.490459116963898</v>
      </c>
      <c r="BG313" s="374">
        <f t="shared" si="86"/>
        <v>0.32150632078970914</v>
      </c>
      <c r="BH313" s="374">
        <f t="shared" si="87"/>
        <v>425.89773845700694</v>
      </c>
      <c r="BI313" s="374">
        <f t="shared" si="88"/>
        <v>0.66000605484846142</v>
      </c>
      <c r="BJ313" s="374">
        <f t="shared" si="89"/>
        <v>874.30656242602981</v>
      </c>
      <c r="BK313" s="375">
        <v>140583175.09693861</v>
      </c>
      <c r="BL313" s="382">
        <v>292652376.2535888</v>
      </c>
      <c r="BM313" s="383">
        <v>0.44</v>
      </c>
      <c r="BN313" s="382">
        <v>128767045.55157907</v>
      </c>
      <c r="BO313" s="395"/>
      <c r="BP313" s="395"/>
      <c r="BS313" s="408">
        <v>11310</v>
      </c>
      <c r="BT313" s="400" t="s">
        <v>1639</v>
      </c>
      <c r="BU313" s="400">
        <v>0.83606549858588808</v>
      </c>
      <c r="BV313" s="400">
        <v>0.16393450141411195</v>
      </c>
      <c r="BW313" s="400">
        <v>8.4833290026194285E-3</v>
      </c>
      <c r="BX313" s="400">
        <v>0.99151667099738061</v>
      </c>
      <c r="BY313" s="407">
        <v>11310</v>
      </c>
      <c r="BZ313" s="406" t="s">
        <v>1639</v>
      </c>
      <c r="CA313" s="406">
        <v>0.86627943700959276</v>
      </c>
      <c r="CB313" s="406">
        <v>0.13372056299040722</v>
      </c>
      <c r="CC313" s="406">
        <v>6.9846489433562545E-2</v>
      </c>
      <c r="CD313" s="406">
        <v>0.19302452223419483</v>
      </c>
      <c r="CE313" s="406">
        <v>0.73712898833224261</v>
      </c>
    </row>
    <row r="314" spans="1:83" x14ac:dyDescent="0.35">
      <c r="A314" s="365">
        <v>5</v>
      </c>
      <c r="B314" s="366" t="s">
        <v>1283</v>
      </c>
      <c r="C314" s="411">
        <v>11318</v>
      </c>
      <c r="D314" s="367" t="s">
        <v>1632</v>
      </c>
      <c r="E314" s="368" t="s">
        <v>2438</v>
      </c>
      <c r="F314" s="369">
        <v>6</v>
      </c>
      <c r="G314" s="370" t="s">
        <v>6307</v>
      </c>
      <c r="H314" s="371">
        <v>55978.799999999996</v>
      </c>
      <c r="I314" s="372">
        <v>55978.799999999996</v>
      </c>
      <c r="J314" s="373">
        <v>605.65435834614891</v>
      </c>
      <c r="K314" s="374">
        <v>33903804.194987401</v>
      </c>
      <c r="L314" s="371">
        <v>8079.5999999999995</v>
      </c>
      <c r="M314" s="372">
        <v>8079.5999999999995</v>
      </c>
      <c r="N314" s="373">
        <v>460.10944526214166</v>
      </c>
      <c r="O314" s="374">
        <v>3717500.2739399998</v>
      </c>
      <c r="P314" s="374">
        <f t="shared" si="74"/>
        <v>0.88684082488737714</v>
      </c>
      <c r="Q314" s="402">
        <f t="shared" si="78"/>
        <v>7165.3191287600521</v>
      </c>
      <c r="R314" s="374">
        <f t="shared" si="75"/>
        <v>0.11315917511262288</v>
      </c>
      <c r="S314" s="401">
        <f t="shared" si="79"/>
        <v>914.28087123994783</v>
      </c>
      <c r="T314" s="371">
        <v>6763.2</v>
      </c>
      <c r="U314" s="372">
        <v>6763.2</v>
      </c>
      <c r="V314" s="373">
        <v>184.89337926029097</v>
      </c>
      <c r="W314" s="374">
        <v>1250470.9026131998</v>
      </c>
      <c r="X314" s="371">
        <v>9194.4</v>
      </c>
      <c r="Y314" s="372">
        <v>9194.4</v>
      </c>
      <c r="Z314" s="373">
        <v>227.59640071782823</v>
      </c>
      <c r="AA314" s="374">
        <v>2092612.3467599999</v>
      </c>
      <c r="AB314" s="371">
        <v>0</v>
      </c>
      <c r="AC314" s="372">
        <v>0</v>
      </c>
      <c r="AD314" s="373">
        <v>0</v>
      </c>
      <c r="AE314" s="374">
        <v>0</v>
      </c>
      <c r="AF314" s="374">
        <f t="shared" si="80"/>
        <v>1.3278819539695899E-3</v>
      </c>
      <c r="AG314" s="374">
        <f t="shared" si="81"/>
        <v>0</v>
      </c>
      <c r="AH314" s="374">
        <f t="shared" si="82"/>
        <v>0.9986721180460304</v>
      </c>
      <c r="AI314" s="374">
        <f t="shared" si="83"/>
        <v>0</v>
      </c>
      <c r="AJ314" s="375">
        <v>40964387.718300596</v>
      </c>
      <c r="AK314" s="376">
        <v>1266.2548800000002</v>
      </c>
      <c r="AL314" s="377">
        <v>1266.2548800000002</v>
      </c>
      <c r="AM314" s="373">
        <v>10200.118245748437</v>
      </c>
      <c r="AN314" s="374">
        <v>12915949.505256001</v>
      </c>
      <c r="AO314" s="378">
        <v>67.269000000000005</v>
      </c>
      <c r="AP314" s="379">
        <v>67.269000000000005</v>
      </c>
      <c r="AQ314" s="373">
        <v>12962.942999598627</v>
      </c>
      <c r="AR314" s="374">
        <v>872004.21264000004</v>
      </c>
      <c r="AS314" s="374">
        <f t="shared" si="76"/>
        <v>0.71267405295960728</v>
      </c>
      <c r="AT314" s="374">
        <f t="shared" si="90"/>
        <v>47.940870868539825</v>
      </c>
      <c r="AU314" s="374">
        <f t="shared" si="77"/>
        <v>0.28732594704039272</v>
      </c>
      <c r="AV314" s="374">
        <f t="shared" si="91"/>
        <v>19.32812913146018</v>
      </c>
      <c r="AW314" s="380">
        <v>37.8078</v>
      </c>
      <c r="AX314" s="381">
        <v>37.8078</v>
      </c>
      <c r="AY314" s="373">
        <v>8965.7087438465078</v>
      </c>
      <c r="AZ314" s="374">
        <v>338973.7230456</v>
      </c>
      <c r="BA314" s="378">
        <v>158.29355999999981</v>
      </c>
      <c r="BB314" s="379">
        <v>158.29355999999981</v>
      </c>
      <c r="BC314" s="373">
        <v>11595.340125599565</v>
      </c>
      <c r="BD314" s="374">
        <v>1835467.6678920002</v>
      </c>
      <c r="BE314" s="374">
        <f t="shared" si="84"/>
        <v>7.6260229293650256E-2</v>
      </c>
      <c r="BF314" s="374">
        <f t="shared" si="85"/>
        <v>12.07150318130817</v>
      </c>
      <c r="BG314" s="374">
        <f t="shared" si="86"/>
        <v>0.20370918338528213</v>
      </c>
      <c r="BH314" s="374">
        <f t="shared" si="87"/>
        <v>32.245851842749119</v>
      </c>
      <c r="BI314" s="374">
        <f t="shared" si="88"/>
        <v>0.72003058732106762</v>
      </c>
      <c r="BJ314" s="374">
        <f t="shared" si="89"/>
        <v>113.97620497594252</v>
      </c>
      <c r="BK314" s="375">
        <v>15962395.108833602</v>
      </c>
      <c r="BL314" s="382">
        <v>56926782.827134199</v>
      </c>
      <c r="BM314" s="383">
        <v>0.54</v>
      </c>
      <c r="BN314" s="382">
        <v>30740462.726652469</v>
      </c>
      <c r="BO314" s="395"/>
      <c r="BP314" s="395"/>
      <c r="BS314" s="408">
        <v>11311</v>
      </c>
      <c r="BT314" s="400" t="s">
        <v>1640</v>
      </c>
      <c r="BU314" s="400">
        <v>0.8353936963676124</v>
      </c>
      <c r="BV314" s="400">
        <v>0.1646063036323876</v>
      </c>
      <c r="BW314" s="400">
        <v>0</v>
      </c>
      <c r="BX314" s="400">
        <v>1</v>
      </c>
      <c r="BY314" s="407">
        <v>11311</v>
      </c>
      <c r="BZ314" s="406" t="s">
        <v>1640</v>
      </c>
      <c r="CA314" s="406">
        <v>0.9250832135183864</v>
      </c>
      <c r="CB314" s="406">
        <v>7.4916786481613623E-2</v>
      </c>
      <c r="CC314" s="406">
        <v>0.14499073810237822</v>
      </c>
      <c r="CD314" s="406">
        <v>2.5311357959670641E-2</v>
      </c>
      <c r="CE314" s="406">
        <v>0.82969790393795118</v>
      </c>
    </row>
    <row r="315" spans="1:83" x14ac:dyDescent="0.35">
      <c r="A315" s="365">
        <v>5</v>
      </c>
      <c r="B315" s="366" t="s">
        <v>1283</v>
      </c>
      <c r="C315" s="411">
        <v>11319</v>
      </c>
      <c r="D315" s="367" t="s">
        <v>1633</v>
      </c>
      <c r="E315" s="368" t="s">
        <v>2438</v>
      </c>
      <c r="F315" s="369">
        <v>6</v>
      </c>
      <c r="G315" s="370" t="s">
        <v>6307</v>
      </c>
      <c r="H315" s="371">
        <v>92968.8</v>
      </c>
      <c r="I315" s="372">
        <v>92968.8</v>
      </c>
      <c r="J315" s="373">
        <v>616.0769920863321</v>
      </c>
      <c r="K315" s="374">
        <v>57275938.661875792</v>
      </c>
      <c r="L315" s="371">
        <v>37011.599999999999</v>
      </c>
      <c r="M315" s="372">
        <v>37011.599999999999</v>
      </c>
      <c r="N315" s="373">
        <v>316.88959147618584</v>
      </c>
      <c r="O315" s="374">
        <v>11728590.803879999</v>
      </c>
      <c r="P315" s="374">
        <f t="shared" si="74"/>
        <v>0.88033694317345379</v>
      </c>
      <c r="Q315" s="402">
        <f t="shared" si="78"/>
        <v>32582.6788059586</v>
      </c>
      <c r="R315" s="374">
        <f t="shared" si="75"/>
        <v>0.11966305682654624</v>
      </c>
      <c r="S315" s="401">
        <f t="shared" si="79"/>
        <v>4428.9211940413988</v>
      </c>
      <c r="T315" s="371">
        <v>11472</v>
      </c>
      <c r="U315" s="372">
        <v>11472</v>
      </c>
      <c r="V315" s="373">
        <v>363.94869119769874</v>
      </c>
      <c r="W315" s="374">
        <v>4175219.3854199997</v>
      </c>
      <c r="X315" s="371">
        <v>20085.599999999999</v>
      </c>
      <c r="Y315" s="372">
        <v>20085.599999999999</v>
      </c>
      <c r="Z315" s="373">
        <v>175.16579969530409</v>
      </c>
      <c r="AA315" s="374">
        <v>3518310.1863599997</v>
      </c>
      <c r="AB315" s="371">
        <v>0</v>
      </c>
      <c r="AC315" s="372">
        <v>0</v>
      </c>
      <c r="AD315" s="373">
        <v>0</v>
      </c>
      <c r="AE315" s="374">
        <v>0</v>
      </c>
      <c r="AF315" s="374">
        <f t="shared" si="80"/>
        <v>0</v>
      </c>
      <c r="AG315" s="374">
        <f t="shared" si="81"/>
        <v>0</v>
      </c>
      <c r="AH315" s="374">
        <f t="shared" si="82"/>
        <v>1</v>
      </c>
      <c r="AI315" s="374">
        <f t="shared" si="83"/>
        <v>0</v>
      </c>
      <c r="AJ315" s="375">
        <v>76698059.037535787</v>
      </c>
      <c r="AK315" s="376">
        <v>1971.9648</v>
      </c>
      <c r="AL315" s="377">
        <v>1971.9648</v>
      </c>
      <c r="AM315" s="373">
        <v>11237.447548772168</v>
      </c>
      <c r="AN315" s="374">
        <v>22159851.008024998</v>
      </c>
      <c r="AO315" s="378">
        <v>95.91419999999998</v>
      </c>
      <c r="AP315" s="379">
        <v>95.91419999999998</v>
      </c>
      <c r="AQ315" s="373">
        <v>13406.809456576817</v>
      </c>
      <c r="AR315" s="374">
        <v>1285903.4035799999</v>
      </c>
      <c r="AS315" s="374">
        <f t="shared" si="76"/>
        <v>0.909169793193775</v>
      </c>
      <c r="AT315" s="374">
        <f t="shared" si="90"/>
        <v>87.202293378346354</v>
      </c>
      <c r="AU315" s="374">
        <f t="shared" si="77"/>
        <v>9.0830206806224986E-2</v>
      </c>
      <c r="AV315" s="374">
        <f t="shared" si="91"/>
        <v>8.7119066216536218</v>
      </c>
      <c r="AW315" s="380">
        <v>128.14680000000001</v>
      </c>
      <c r="AX315" s="381">
        <v>128.14680000000001</v>
      </c>
      <c r="AY315" s="373">
        <v>10006.536914382566</v>
      </c>
      <c r="AZ315" s="374">
        <v>1282305.68466</v>
      </c>
      <c r="BA315" s="378">
        <v>229.43784000000005</v>
      </c>
      <c r="BB315" s="379">
        <v>229.43784000000005</v>
      </c>
      <c r="BC315" s="373">
        <v>18132.325538111756</v>
      </c>
      <c r="BD315" s="374">
        <v>4160241.6056411997</v>
      </c>
      <c r="BE315" s="374">
        <f t="shared" si="84"/>
        <v>2.1623950851278786E-2</v>
      </c>
      <c r="BF315" s="374">
        <f t="shared" si="85"/>
        <v>4.9613525755835672</v>
      </c>
      <c r="BG315" s="374">
        <f t="shared" si="86"/>
        <v>0.13354105679023667</v>
      </c>
      <c r="BH315" s="374">
        <f t="shared" si="87"/>
        <v>30.639371621269241</v>
      </c>
      <c r="BI315" s="374">
        <f t="shared" si="88"/>
        <v>0.84483499235848458</v>
      </c>
      <c r="BJ315" s="374">
        <f t="shared" si="89"/>
        <v>193.83711580314724</v>
      </c>
      <c r="BK315" s="375">
        <v>28888301.701906197</v>
      </c>
      <c r="BL315" s="382">
        <v>105586360.73944199</v>
      </c>
      <c r="BM315" s="383">
        <v>0.48</v>
      </c>
      <c r="BN315" s="382">
        <v>50681453.154932156</v>
      </c>
      <c r="BO315" s="395"/>
      <c r="BP315" s="395"/>
      <c r="BS315" s="408">
        <v>11312</v>
      </c>
      <c r="BT315" s="400" t="s">
        <v>1641</v>
      </c>
      <c r="BU315" s="400">
        <v>0.89296161490323589</v>
      </c>
      <c r="BV315" s="400">
        <v>0.1070383850967641</v>
      </c>
      <c r="BW315" s="400">
        <v>0.25535218169449214</v>
      </c>
      <c r="BX315" s="400">
        <v>0.74464781830550786</v>
      </c>
      <c r="BY315" s="407">
        <v>11312</v>
      </c>
      <c r="BZ315" s="406" t="s">
        <v>1641</v>
      </c>
      <c r="CA315" s="406">
        <v>0.8943802054731459</v>
      </c>
      <c r="CB315" s="406">
        <v>0.10561979452685412</v>
      </c>
      <c r="CC315" s="406">
        <v>5.1008678608950531E-2</v>
      </c>
      <c r="CD315" s="406">
        <v>3.2713853108142704E-2</v>
      </c>
      <c r="CE315" s="406">
        <v>0.91627746828290679</v>
      </c>
    </row>
    <row r="316" spans="1:83" x14ac:dyDescent="0.35">
      <c r="A316" s="365">
        <v>5</v>
      </c>
      <c r="B316" s="366" t="s">
        <v>1283</v>
      </c>
      <c r="C316" s="411">
        <v>11320</v>
      </c>
      <c r="D316" s="367" t="s">
        <v>1634</v>
      </c>
      <c r="E316" s="368" t="s">
        <v>2427</v>
      </c>
      <c r="F316" s="369">
        <v>16</v>
      </c>
      <c r="G316" s="370" t="s">
        <v>2759</v>
      </c>
      <c r="H316" s="371">
        <v>225776.4</v>
      </c>
      <c r="I316" s="372">
        <v>225776.4</v>
      </c>
      <c r="J316" s="373">
        <v>1026.2834310517867</v>
      </c>
      <c r="K316" s="374">
        <v>231710578.44252062</v>
      </c>
      <c r="L316" s="371">
        <v>97783.2</v>
      </c>
      <c r="M316" s="372">
        <v>97783.2</v>
      </c>
      <c r="N316" s="373">
        <v>1104.6794929841017</v>
      </c>
      <c r="O316" s="374">
        <v>108019095.798363</v>
      </c>
      <c r="P316" s="374">
        <f t="shared" si="74"/>
        <v>0.87225838294060309</v>
      </c>
      <c r="Q316" s="402">
        <f t="shared" si="78"/>
        <v>85292.215910757572</v>
      </c>
      <c r="R316" s="374">
        <f t="shared" si="75"/>
        <v>0.12774161705939693</v>
      </c>
      <c r="S316" s="401">
        <f t="shared" si="79"/>
        <v>12490.984089242422</v>
      </c>
      <c r="T316" s="371">
        <v>95950.8</v>
      </c>
      <c r="U316" s="372">
        <v>95950.8</v>
      </c>
      <c r="V316" s="373">
        <v>613.1777895564727</v>
      </c>
      <c r="W316" s="374">
        <v>58834899.450175203</v>
      </c>
      <c r="X316" s="371">
        <v>74624.399999999994</v>
      </c>
      <c r="Y316" s="372">
        <v>74624.399999999994</v>
      </c>
      <c r="Z316" s="373">
        <v>64.627156998078377</v>
      </c>
      <c r="AA316" s="374">
        <v>4822762.8146873992</v>
      </c>
      <c r="AB316" s="371">
        <v>592.79999999999995</v>
      </c>
      <c r="AC316" s="372">
        <v>592.79999999999995</v>
      </c>
      <c r="AD316" s="373">
        <v>148568.04849922066</v>
      </c>
      <c r="AE316" s="374">
        <v>88071139.150338009</v>
      </c>
      <c r="AF316" s="374">
        <f t="shared" si="80"/>
        <v>0</v>
      </c>
      <c r="AG316" s="374">
        <f t="shared" si="81"/>
        <v>0</v>
      </c>
      <c r="AH316" s="374">
        <f t="shared" si="82"/>
        <v>1</v>
      </c>
      <c r="AI316" s="374">
        <f t="shared" si="83"/>
        <v>592.79999999999995</v>
      </c>
      <c r="AJ316" s="375">
        <v>491458475.65608418</v>
      </c>
      <c r="AK316" s="376">
        <v>18073.19988</v>
      </c>
      <c r="AL316" s="377">
        <v>18073.19988</v>
      </c>
      <c r="AM316" s="373">
        <v>16843.538328754585</v>
      </c>
      <c r="AN316" s="374">
        <v>304416634.90202278</v>
      </c>
      <c r="AO316" s="378">
        <v>3458.7057600000003</v>
      </c>
      <c r="AP316" s="379">
        <v>3458.7057600000003</v>
      </c>
      <c r="AQ316" s="373">
        <v>18872.227484888215</v>
      </c>
      <c r="AR316" s="374">
        <v>65273481.906013191</v>
      </c>
      <c r="AS316" s="374">
        <f t="shared" si="76"/>
        <v>0.88832823304137698</v>
      </c>
      <c r="AT316" s="374">
        <f t="shared" si="90"/>
        <v>3072.465976390833</v>
      </c>
      <c r="AU316" s="374">
        <f t="shared" si="77"/>
        <v>0.11167176695862299</v>
      </c>
      <c r="AV316" s="374">
        <f t="shared" si="91"/>
        <v>386.23978360916703</v>
      </c>
      <c r="AW316" s="380">
        <v>3072.3220800000004</v>
      </c>
      <c r="AX316" s="381">
        <v>3072.3220800000004</v>
      </c>
      <c r="AY316" s="373">
        <v>18127.774391737014</v>
      </c>
      <c r="AZ316" s="374">
        <v>55694361.524992205</v>
      </c>
      <c r="BA316" s="378">
        <v>4670.9620799999975</v>
      </c>
      <c r="BB316" s="379">
        <v>4670.9620799999975</v>
      </c>
      <c r="BC316" s="373">
        <v>14916.597117887977</v>
      </c>
      <c r="BD316" s="374">
        <v>69674859.500291988</v>
      </c>
      <c r="BE316" s="374">
        <f t="shared" si="84"/>
        <v>7.205588376868366E-2</v>
      </c>
      <c r="BF316" s="374">
        <f t="shared" si="85"/>
        <v>336.5703007244087</v>
      </c>
      <c r="BG316" s="374">
        <f t="shared" si="86"/>
        <v>4.1306725359150677E-2</v>
      </c>
      <c r="BH316" s="374">
        <f t="shared" si="87"/>
        <v>192.9421478015671</v>
      </c>
      <c r="BI316" s="374">
        <f t="shared" si="88"/>
        <v>0.88663739087216564</v>
      </c>
      <c r="BJ316" s="374">
        <f t="shared" si="89"/>
        <v>4141.4496314740218</v>
      </c>
      <c r="BK316" s="375">
        <v>495059337.8333202</v>
      </c>
      <c r="BL316" s="382">
        <v>986517813.48940444</v>
      </c>
      <c r="BM316" s="383">
        <v>0.28000000000000003</v>
      </c>
      <c r="BN316" s="382">
        <v>276224987.77703327</v>
      </c>
      <c r="BO316" s="395"/>
      <c r="BP316" s="395"/>
      <c r="BS316" s="408">
        <v>11313</v>
      </c>
      <c r="BT316" s="400" t="s">
        <v>1642</v>
      </c>
      <c r="BU316" s="400">
        <v>0.88986456707211781</v>
      </c>
      <c r="BV316" s="400">
        <v>0.11013543292788215</v>
      </c>
      <c r="BW316" s="400">
        <v>5.3332886809944857E-4</v>
      </c>
      <c r="BX316" s="400">
        <v>0.99946667113190057</v>
      </c>
      <c r="BY316" s="407">
        <v>11313</v>
      </c>
      <c r="BZ316" s="406" t="s">
        <v>1642</v>
      </c>
      <c r="CA316" s="406">
        <v>0.88711333938595871</v>
      </c>
      <c r="CB316" s="406">
        <v>0.1128866606140414</v>
      </c>
      <c r="CC316" s="406">
        <v>2.4588898618839335E-2</v>
      </c>
      <c r="CD316" s="406">
        <v>0.27476746657018869</v>
      </c>
      <c r="CE316" s="406">
        <v>0.70064363481097192</v>
      </c>
    </row>
    <row r="317" spans="1:83" x14ac:dyDescent="0.35">
      <c r="A317" s="365">
        <v>5</v>
      </c>
      <c r="B317" s="366" t="s">
        <v>1283</v>
      </c>
      <c r="C317" s="411">
        <v>11321</v>
      </c>
      <c r="D317" s="367" t="s">
        <v>1635</v>
      </c>
      <c r="E317" s="368" t="s">
        <v>2438</v>
      </c>
      <c r="F317" s="369">
        <v>6</v>
      </c>
      <c r="G317" s="370" t="s">
        <v>6307</v>
      </c>
      <c r="H317" s="371">
        <v>140314.79999999999</v>
      </c>
      <c r="I317" s="372">
        <v>140314.79999999999</v>
      </c>
      <c r="J317" s="373">
        <v>368.73083352314654</v>
      </c>
      <c r="K317" s="374">
        <v>51738393.159633599</v>
      </c>
      <c r="L317" s="371">
        <v>25896</v>
      </c>
      <c r="M317" s="372">
        <v>25896</v>
      </c>
      <c r="N317" s="373">
        <v>438.97796488878589</v>
      </c>
      <c r="O317" s="374">
        <v>11367773.378759999</v>
      </c>
      <c r="P317" s="374">
        <f t="shared" si="74"/>
        <v>0.87284358638246584</v>
      </c>
      <c r="Q317" s="402">
        <f t="shared" si="78"/>
        <v>22603.157512960337</v>
      </c>
      <c r="R317" s="374">
        <f t="shared" si="75"/>
        <v>0.12715641361753413</v>
      </c>
      <c r="S317" s="401">
        <f t="shared" si="79"/>
        <v>3292.8424870396639</v>
      </c>
      <c r="T317" s="371">
        <v>20636.399999999998</v>
      </c>
      <c r="U317" s="372">
        <v>20636.399999999998</v>
      </c>
      <c r="V317" s="373">
        <v>274.14925513752399</v>
      </c>
      <c r="W317" s="374">
        <v>5657453.68872</v>
      </c>
      <c r="X317" s="371">
        <v>6026.4</v>
      </c>
      <c r="Y317" s="372">
        <v>6026.4</v>
      </c>
      <c r="Z317" s="373">
        <v>229.28408073078452</v>
      </c>
      <c r="AA317" s="374">
        <v>1381757.5841159998</v>
      </c>
      <c r="AB317" s="371">
        <v>0</v>
      </c>
      <c r="AC317" s="372">
        <v>0</v>
      </c>
      <c r="AD317" s="373">
        <v>0</v>
      </c>
      <c r="AE317" s="374">
        <v>0</v>
      </c>
      <c r="AF317" s="374">
        <f t="shared" si="80"/>
        <v>0</v>
      </c>
      <c r="AG317" s="374">
        <f t="shared" si="81"/>
        <v>0</v>
      </c>
      <c r="AH317" s="374">
        <f t="shared" si="82"/>
        <v>1</v>
      </c>
      <c r="AI317" s="374">
        <f t="shared" si="83"/>
        <v>0</v>
      </c>
      <c r="AJ317" s="375">
        <v>70145377.811229602</v>
      </c>
      <c r="AK317" s="376">
        <v>2961.576</v>
      </c>
      <c r="AL317" s="377">
        <v>2961.576</v>
      </c>
      <c r="AM317" s="373">
        <v>12416.818573170163</v>
      </c>
      <c r="AN317" s="374">
        <v>36773351.882655002</v>
      </c>
      <c r="AO317" s="378">
        <v>344.89199999999994</v>
      </c>
      <c r="AP317" s="379">
        <v>344.89199999999994</v>
      </c>
      <c r="AQ317" s="373">
        <v>18674.657759095022</v>
      </c>
      <c r="AR317" s="374">
        <v>6440740.0638497993</v>
      </c>
      <c r="AS317" s="374">
        <f t="shared" si="76"/>
        <v>0.78613842016246871</v>
      </c>
      <c r="AT317" s="374">
        <f t="shared" si="90"/>
        <v>271.13285200667411</v>
      </c>
      <c r="AU317" s="374">
        <f t="shared" si="77"/>
        <v>0.21386157983753126</v>
      </c>
      <c r="AV317" s="374">
        <f t="shared" si="91"/>
        <v>73.759147993325826</v>
      </c>
      <c r="AW317" s="380">
        <v>195</v>
      </c>
      <c r="AX317" s="381">
        <v>195</v>
      </c>
      <c r="AY317" s="373">
        <v>10216.093861824616</v>
      </c>
      <c r="AZ317" s="374">
        <v>1992138.3030558003</v>
      </c>
      <c r="BA317" s="378">
        <v>182.36399999999961</v>
      </c>
      <c r="BB317" s="379">
        <v>182.36399999999961</v>
      </c>
      <c r="BC317" s="373">
        <v>40850.435121336537</v>
      </c>
      <c r="BD317" s="374">
        <v>7449648.7504674001</v>
      </c>
      <c r="BE317" s="374">
        <f t="shared" si="84"/>
        <v>4.9747374697158231E-2</v>
      </c>
      <c r="BF317" s="374">
        <f t="shared" si="85"/>
        <v>9.0721302392725445</v>
      </c>
      <c r="BG317" s="374">
        <f t="shared" si="86"/>
        <v>4.903259840654476E-2</v>
      </c>
      <c r="BH317" s="374">
        <f t="shared" si="87"/>
        <v>8.9417807758111092</v>
      </c>
      <c r="BI317" s="374">
        <f t="shared" si="88"/>
        <v>0.9012200268962971</v>
      </c>
      <c r="BJ317" s="374">
        <f t="shared" si="89"/>
        <v>164.35008898491597</v>
      </c>
      <c r="BK317" s="375">
        <v>52655879.000027999</v>
      </c>
      <c r="BL317" s="382">
        <v>122801256.8112576</v>
      </c>
      <c r="BM317" s="383">
        <v>0.42</v>
      </c>
      <c r="BN317" s="382">
        <v>51576527.860728189</v>
      </c>
      <c r="BO317" s="395"/>
      <c r="BP317" s="395"/>
      <c r="BS317" s="408">
        <v>11314</v>
      </c>
      <c r="BT317" s="400" t="s">
        <v>1643</v>
      </c>
      <c r="BU317" s="400">
        <v>0.88186322960130625</v>
      </c>
      <c r="BV317" s="400">
        <v>0.11813677039869369</v>
      </c>
      <c r="BW317" s="400">
        <v>0</v>
      </c>
      <c r="BX317" s="400">
        <v>1</v>
      </c>
      <c r="BY317" s="407">
        <v>11314</v>
      </c>
      <c r="BZ317" s="406" t="s">
        <v>1643</v>
      </c>
      <c r="CA317" s="406">
        <v>0.89709126886848189</v>
      </c>
      <c r="CB317" s="406">
        <v>0.10290873113151811</v>
      </c>
      <c r="CC317" s="406">
        <v>0</v>
      </c>
      <c r="CD317" s="406">
        <v>2.6374616766409769E-2</v>
      </c>
      <c r="CE317" s="406">
        <v>0.97362538323359027</v>
      </c>
    </row>
    <row r="318" spans="1:83" x14ac:dyDescent="0.35">
      <c r="A318" s="365">
        <v>5</v>
      </c>
      <c r="B318" s="366" t="s">
        <v>1285</v>
      </c>
      <c r="C318" s="411">
        <v>10677</v>
      </c>
      <c r="D318" s="367" t="s">
        <v>1644</v>
      </c>
      <c r="E318" s="368" t="s">
        <v>2416</v>
      </c>
      <c r="F318" s="369">
        <v>19</v>
      </c>
      <c r="G318" s="370" t="s">
        <v>6310</v>
      </c>
      <c r="H318" s="371">
        <v>576865.19999999995</v>
      </c>
      <c r="I318" s="372">
        <v>576865.19999999995</v>
      </c>
      <c r="J318" s="373">
        <v>816.3985507350834</v>
      </c>
      <c r="K318" s="374">
        <v>470951913.24950397</v>
      </c>
      <c r="L318" s="371">
        <v>279428.39999999997</v>
      </c>
      <c r="M318" s="372">
        <v>279428.39999999997</v>
      </c>
      <c r="N318" s="373">
        <v>1633.8444714371783</v>
      </c>
      <c r="O318" s="374">
        <v>456542546.50253636</v>
      </c>
      <c r="P318" s="374">
        <f t="shared" si="74"/>
        <v>0.89485078226981396</v>
      </c>
      <c r="Q318" s="402">
        <f t="shared" si="78"/>
        <v>250046.72232840245</v>
      </c>
      <c r="R318" s="374">
        <f t="shared" si="75"/>
        <v>0.10514921773018608</v>
      </c>
      <c r="S318" s="401">
        <f t="shared" si="79"/>
        <v>29381.677671597525</v>
      </c>
      <c r="T318" s="371">
        <v>172824</v>
      </c>
      <c r="U318" s="372">
        <v>172824</v>
      </c>
      <c r="V318" s="373">
        <v>620.99111958214132</v>
      </c>
      <c r="W318" s="374">
        <v>107322169.250664</v>
      </c>
      <c r="X318" s="371">
        <v>72244.800000000003</v>
      </c>
      <c r="Y318" s="372">
        <v>72244.800000000003</v>
      </c>
      <c r="Z318" s="373">
        <v>136.9911869246811</v>
      </c>
      <c r="AA318" s="374">
        <v>9896900.9011362009</v>
      </c>
      <c r="AB318" s="371">
        <v>41442</v>
      </c>
      <c r="AC318" s="372">
        <v>41442</v>
      </c>
      <c r="AD318" s="373">
        <v>2146.0846092106558</v>
      </c>
      <c r="AE318" s="374">
        <v>88938038.374908</v>
      </c>
      <c r="AF318" s="374">
        <f t="shared" si="80"/>
        <v>7.8579408636605553E-3</v>
      </c>
      <c r="AG318" s="374">
        <f t="shared" si="81"/>
        <v>325.64878527182071</v>
      </c>
      <c r="AH318" s="374">
        <f t="shared" si="82"/>
        <v>0.99214205913633946</v>
      </c>
      <c r="AI318" s="374">
        <f t="shared" si="83"/>
        <v>41116.35121472818</v>
      </c>
      <c r="AJ318" s="375">
        <v>1133651568.2787485</v>
      </c>
      <c r="AK318" s="376">
        <v>51853.835999999996</v>
      </c>
      <c r="AL318" s="377">
        <v>51853.835999999996</v>
      </c>
      <c r="AM318" s="373">
        <v>14409.584628523069</v>
      </c>
      <c r="AN318" s="374">
        <v>747192238.15555608</v>
      </c>
      <c r="AO318" s="378">
        <v>10952.208000000001</v>
      </c>
      <c r="AP318" s="379">
        <v>10952.208000000001</v>
      </c>
      <c r="AQ318" s="373">
        <v>18166.265377290933</v>
      </c>
      <c r="AR318" s="374">
        <v>198960716.99528879</v>
      </c>
      <c r="AS318" s="374">
        <f t="shared" si="76"/>
        <v>0.87691191603717378</v>
      </c>
      <c r="AT318" s="374">
        <f t="shared" si="90"/>
        <v>9604.1217021176635</v>
      </c>
      <c r="AU318" s="374">
        <f t="shared" si="77"/>
        <v>0.12308808396282615</v>
      </c>
      <c r="AV318" s="374">
        <f t="shared" si="91"/>
        <v>1348.0862978823363</v>
      </c>
      <c r="AW318" s="380">
        <v>6991.3560000000007</v>
      </c>
      <c r="AX318" s="381">
        <v>6991.3560000000007</v>
      </c>
      <c r="AY318" s="373">
        <v>13532.90706593596</v>
      </c>
      <c r="AZ318" s="374">
        <v>94613371.012873784</v>
      </c>
      <c r="BA318" s="378">
        <v>8403.3000000000084</v>
      </c>
      <c r="BB318" s="379">
        <v>8403.3000000000084</v>
      </c>
      <c r="BC318" s="373">
        <v>15210.920450990308</v>
      </c>
      <c r="BD318" s="374">
        <v>127821927.82580699</v>
      </c>
      <c r="BE318" s="374">
        <f t="shared" si="84"/>
        <v>0.10710825230582557</v>
      </c>
      <c r="BF318" s="374">
        <f t="shared" si="85"/>
        <v>900.0627766015449</v>
      </c>
      <c r="BG318" s="374">
        <f t="shared" si="86"/>
        <v>7.5273553172307828E-2</v>
      </c>
      <c r="BH318" s="374">
        <f t="shared" si="87"/>
        <v>632.54624937285496</v>
      </c>
      <c r="BI318" s="374">
        <f t="shared" si="88"/>
        <v>0.81761819452186668</v>
      </c>
      <c r="BJ318" s="374">
        <f t="shared" si="89"/>
        <v>6870.6909740256087</v>
      </c>
      <c r="BK318" s="375">
        <v>1168588253.9895256</v>
      </c>
      <c r="BL318" s="382">
        <v>2302239822.2682743</v>
      </c>
      <c r="BM318" s="383">
        <v>0.3</v>
      </c>
      <c r="BN318" s="382">
        <v>690671946.68048227</v>
      </c>
      <c r="BO318" s="395"/>
      <c r="BP318" s="395"/>
      <c r="BS318" s="408">
        <v>10677</v>
      </c>
      <c r="BT318" s="400" t="s">
        <v>1644</v>
      </c>
      <c r="BU318" s="400">
        <v>0.89485078226981396</v>
      </c>
      <c r="BV318" s="400">
        <v>0.10514921773018608</v>
      </c>
      <c r="BW318" s="400">
        <v>7.8579408636605553E-3</v>
      </c>
      <c r="BX318" s="400">
        <v>0.99214205913633946</v>
      </c>
      <c r="BY318" s="407">
        <v>10677</v>
      </c>
      <c r="BZ318" s="406" t="s">
        <v>1644</v>
      </c>
      <c r="CA318" s="406">
        <v>0.87691191603717378</v>
      </c>
      <c r="CB318" s="406">
        <v>0.12308808396282615</v>
      </c>
      <c r="CC318" s="406">
        <v>0.10710825230582557</v>
      </c>
      <c r="CD318" s="406">
        <v>7.5273553172307828E-2</v>
      </c>
      <c r="CE318" s="406">
        <v>0.81761819452186668</v>
      </c>
    </row>
    <row r="319" spans="1:83" x14ac:dyDescent="0.35">
      <c r="A319" s="365">
        <v>5</v>
      </c>
      <c r="B319" s="366" t="s">
        <v>1285</v>
      </c>
      <c r="C319" s="411">
        <v>10728</v>
      </c>
      <c r="D319" s="367" t="s">
        <v>1645</v>
      </c>
      <c r="E319" s="368" t="s">
        <v>2427</v>
      </c>
      <c r="F319" s="369">
        <v>15</v>
      </c>
      <c r="G319" s="370" t="s">
        <v>6306</v>
      </c>
      <c r="H319" s="371">
        <v>172002</v>
      </c>
      <c r="I319" s="372">
        <v>172002</v>
      </c>
      <c r="J319" s="373">
        <v>604.06042219895699</v>
      </c>
      <c r="K319" s="374">
        <v>103899600.73906501</v>
      </c>
      <c r="L319" s="371">
        <v>41085.599999999999</v>
      </c>
      <c r="M319" s="372">
        <v>41085.599999999999</v>
      </c>
      <c r="N319" s="373">
        <v>679.94246577560023</v>
      </c>
      <c r="O319" s="374">
        <v>27935844.171870001</v>
      </c>
      <c r="P319" s="374">
        <f t="shared" si="74"/>
        <v>0.89191386381369986</v>
      </c>
      <c r="Q319" s="402">
        <f t="shared" si="78"/>
        <v>36644.816243104149</v>
      </c>
      <c r="R319" s="374">
        <f t="shared" si="75"/>
        <v>0.10808613618630014</v>
      </c>
      <c r="S319" s="401">
        <f t="shared" si="79"/>
        <v>4440.783756895853</v>
      </c>
      <c r="T319" s="371">
        <v>44720.4</v>
      </c>
      <c r="U319" s="372">
        <v>44720.4</v>
      </c>
      <c r="V319" s="373">
        <v>199.03780726547615</v>
      </c>
      <c r="W319" s="374">
        <v>8901050.3560349997</v>
      </c>
      <c r="X319" s="371">
        <v>3180</v>
      </c>
      <c r="Y319" s="372">
        <v>3180</v>
      </c>
      <c r="Z319" s="373">
        <v>320.0153772460377</v>
      </c>
      <c r="AA319" s="374">
        <v>1017648.8996423999</v>
      </c>
      <c r="AB319" s="371">
        <v>4550.3999999999996</v>
      </c>
      <c r="AC319" s="372">
        <v>4550.3999999999996</v>
      </c>
      <c r="AD319" s="373">
        <v>776.55108587486814</v>
      </c>
      <c r="AE319" s="374">
        <v>3533618.0611649998</v>
      </c>
      <c r="AF319" s="374">
        <f t="shared" si="80"/>
        <v>0</v>
      </c>
      <c r="AG319" s="374">
        <f t="shared" si="81"/>
        <v>0</v>
      </c>
      <c r="AH319" s="374">
        <f t="shared" si="82"/>
        <v>1</v>
      </c>
      <c r="AI319" s="374">
        <f t="shared" si="83"/>
        <v>4550.3999999999996</v>
      </c>
      <c r="AJ319" s="375">
        <v>145287762.22777742</v>
      </c>
      <c r="AK319" s="376">
        <v>8810.8982400000004</v>
      </c>
      <c r="AL319" s="377">
        <v>8810.8982400000004</v>
      </c>
      <c r="AM319" s="373">
        <v>13077.09603863263</v>
      </c>
      <c r="AN319" s="374">
        <v>115220962.47109921</v>
      </c>
      <c r="AO319" s="378">
        <v>1190.8083599999998</v>
      </c>
      <c r="AP319" s="379">
        <v>1190.8083599999998</v>
      </c>
      <c r="AQ319" s="373">
        <v>20138.709946640785</v>
      </c>
      <c r="AR319" s="374">
        <v>23981344.164074995</v>
      </c>
      <c r="AS319" s="374">
        <f t="shared" si="76"/>
        <v>0.94049248899243076</v>
      </c>
      <c r="AT319" s="374">
        <f t="shared" si="90"/>
        <v>1119.9463184093943</v>
      </c>
      <c r="AU319" s="374">
        <f t="shared" si="77"/>
        <v>5.9507511007569264E-2</v>
      </c>
      <c r="AV319" s="374">
        <f t="shared" si="91"/>
        <v>70.862041590605486</v>
      </c>
      <c r="AW319" s="380">
        <v>353.84951999999998</v>
      </c>
      <c r="AX319" s="381">
        <v>353.84951999999998</v>
      </c>
      <c r="AY319" s="373">
        <v>15616.275110335038</v>
      </c>
      <c r="AZ319" s="374">
        <v>5525811.4519800004</v>
      </c>
      <c r="BA319" s="378">
        <v>907.34927999999854</v>
      </c>
      <c r="BB319" s="379">
        <v>907.34927999999854</v>
      </c>
      <c r="BC319" s="373">
        <v>41640.309051964927</v>
      </c>
      <c r="BD319" s="374">
        <v>37782304.437277801</v>
      </c>
      <c r="BE319" s="374">
        <f t="shared" si="84"/>
        <v>1.5201575698337716E-2</v>
      </c>
      <c r="BF319" s="374">
        <f t="shared" si="85"/>
        <v>13.793138764752202</v>
      </c>
      <c r="BG319" s="374">
        <f t="shared" si="86"/>
        <v>5.3744145643486438E-2</v>
      </c>
      <c r="BH319" s="374">
        <f t="shared" si="87"/>
        <v>48.76471185383248</v>
      </c>
      <c r="BI319" s="374">
        <f t="shared" si="88"/>
        <v>0.9310542786581758</v>
      </c>
      <c r="BJ319" s="374">
        <f t="shared" si="89"/>
        <v>844.79142938141388</v>
      </c>
      <c r="BK319" s="375">
        <v>182510422.524432</v>
      </c>
      <c r="BL319" s="382">
        <v>327798184.75220942</v>
      </c>
      <c r="BM319" s="383">
        <v>0.35</v>
      </c>
      <c r="BN319" s="382">
        <v>114729364.66327329</v>
      </c>
      <c r="BO319" s="395"/>
      <c r="BP319" s="395"/>
      <c r="BS319" s="408">
        <v>10728</v>
      </c>
      <c r="BT319" s="400" t="s">
        <v>1645</v>
      </c>
      <c r="BU319" s="400">
        <v>0.89191386381369986</v>
      </c>
      <c r="BV319" s="400">
        <v>0.10808613618630014</v>
      </c>
      <c r="BW319" s="400">
        <v>0</v>
      </c>
      <c r="BX319" s="400">
        <v>1</v>
      </c>
      <c r="BY319" s="407">
        <v>10728</v>
      </c>
      <c r="BZ319" s="406" t="s">
        <v>1645</v>
      </c>
      <c r="CA319" s="406">
        <v>0.94049248899243076</v>
      </c>
      <c r="CB319" s="406">
        <v>5.9507511007569264E-2</v>
      </c>
      <c r="CC319" s="406">
        <v>1.5201575698337716E-2</v>
      </c>
      <c r="CD319" s="406">
        <v>5.3744145643486438E-2</v>
      </c>
      <c r="CE319" s="406">
        <v>0.9310542786581758</v>
      </c>
    </row>
    <row r="320" spans="1:83" x14ac:dyDescent="0.35">
      <c r="A320" s="365">
        <v>5</v>
      </c>
      <c r="B320" s="366" t="s">
        <v>1285</v>
      </c>
      <c r="C320" s="411">
        <v>10729</v>
      </c>
      <c r="D320" s="367" t="s">
        <v>1646</v>
      </c>
      <c r="E320" s="368" t="s">
        <v>2427</v>
      </c>
      <c r="F320" s="369">
        <v>16</v>
      </c>
      <c r="G320" s="370" t="s">
        <v>2759</v>
      </c>
      <c r="H320" s="371">
        <v>239344.8</v>
      </c>
      <c r="I320" s="372">
        <v>239344.8</v>
      </c>
      <c r="J320" s="373">
        <v>584.48237314617154</v>
      </c>
      <c r="K320" s="374">
        <v>139892816.7041958</v>
      </c>
      <c r="L320" s="371">
        <v>59516.399999999994</v>
      </c>
      <c r="M320" s="372">
        <v>59516.399999999994</v>
      </c>
      <c r="N320" s="373">
        <v>745.65296131463606</v>
      </c>
      <c r="O320" s="374">
        <v>44378579.906786405</v>
      </c>
      <c r="P320" s="374">
        <f t="shared" si="74"/>
        <v>0.89854156439137278</v>
      </c>
      <c r="Q320" s="402">
        <f t="shared" si="78"/>
        <v>53477.959162942694</v>
      </c>
      <c r="R320" s="374">
        <f t="shared" si="75"/>
        <v>0.10145843560862708</v>
      </c>
      <c r="S320" s="401">
        <f t="shared" si="79"/>
        <v>6038.4408370572919</v>
      </c>
      <c r="T320" s="371">
        <v>91690.8</v>
      </c>
      <c r="U320" s="372">
        <v>91690.8</v>
      </c>
      <c r="V320" s="373">
        <v>564.3768354441886</v>
      </c>
      <c r="W320" s="374">
        <v>51748163.54334601</v>
      </c>
      <c r="X320" s="371">
        <v>47994</v>
      </c>
      <c r="Y320" s="372">
        <v>47994</v>
      </c>
      <c r="Z320" s="373">
        <v>81.58843653619202</v>
      </c>
      <c r="AA320" s="374">
        <v>3915755.4231179999</v>
      </c>
      <c r="AB320" s="371">
        <v>0</v>
      </c>
      <c r="AC320" s="372">
        <v>0</v>
      </c>
      <c r="AD320" s="373">
        <v>0</v>
      </c>
      <c r="AE320" s="374">
        <v>0</v>
      </c>
      <c r="AF320" s="374">
        <f t="shared" si="80"/>
        <v>8.2619063969655487E-2</v>
      </c>
      <c r="AG320" s="374">
        <f t="shared" si="81"/>
        <v>0</v>
      </c>
      <c r="AH320" s="374">
        <f t="shared" si="82"/>
        <v>0.91738093603034454</v>
      </c>
      <c r="AI320" s="374">
        <f t="shared" si="83"/>
        <v>0</v>
      </c>
      <c r="AJ320" s="375">
        <v>239935315.57744622</v>
      </c>
      <c r="AK320" s="376">
        <v>13691.1222</v>
      </c>
      <c r="AL320" s="377">
        <v>13691.1222</v>
      </c>
      <c r="AM320" s="373">
        <v>13363.709762617997</v>
      </c>
      <c r="AN320" s="374">
        <v>182964183.40533599</v>
      </c>
      <c r="AO320" s="378">
        <v>2142.3680399999998</v>
      </c>
      <c r="AP320" s="379">
        <v>2142.3680399999998</v>
      </c>
      <c r="AQ320" s="373">
        <v>13332.513505360734</v>
      </c>
      <c r="AR320" s="374">
        <v>28563150.826753203</v>
      </c>
      <c r="AS320" s="374">
        <f t="shared" si="76"/>
        <v>0.88635287826913778</v>
      </c>
      <c r="AT320" s="374">
        <f t="shared" si="90"/>
        <v>1898.8940785658112</v>
      </c>
      <c r="AU320" s="374">
        <f t="shared" si="77"/>
        <v>0.11364712173086226</v>
      </c>
      <c r="AV320" s="374">
        <f t="shared" si="91"/>
        <v>243.47396143418877</v>
      </c>
      <c r="AW320" s="380">
        <v>2551.60608</v>
      </c>
      <c r="AX320" s="381">
        <v>2551.60608</v>
      </c>
      <c r="AY320" s="373">
        <v>13464.019536418804</v>
      </c>
      <c r="AZ320" s="374">
        <v>34354874.110365003</v>
      </c>
      <c r="BA320" s="378">
        <v>1538.1459599999998</v>
      </c>
      <c r="BB320" s="379">
        <v>1538.1459599999998</v>
      </c>
      <c r="BC320" s="373">
        <v>7947.4153657316119</v>
      </c>
      <c r="BD320" s="374">
        <v>12224284.837242</v>
      </c>
      <c r="BE320" s="374">
        <f t="shared" si="84"/>
        <v>0.19388986335437328</v>
      </c>
      <c r="BF320" s="374">
        <f t="shared" si="85"/>
        <v>298.23091000348126</v>
      </c>
      <c r="BG320" s="374">
        <f t="shared" si="86"/>
        <v>0.16375934390720495</v>
      </c>
      <c r="BH320" s="374">
        <f t="shared" si="87"/>
        <v>251.88577324311788</v>
      </c>
      <c r="BI320" s="374">
        <f t="shared" si="88"/>
        <v>0.64235079273842177</v>
      </c>
      <c r="BJ320" s="374">
        <f t="shared" si="89"/>
        <v>988.02927675340072</v>
      </c>
      <c r="BK320" s="375">
        <v>258106493.1796962</v>
      </c>
      <c r="BL320" s="382">
        <v>498041808.75714242</v>
      </c>
      <c r="BM320" s="383">
        <v>0.22</v>
      </c>
      <c r="BN320" s="382">
        <v>109569197.92657134</v>
      </c>
      <c r="BO320" s="395"/>
      <c r="BP320" s="395"/>
      <c r="BS320" s="408">
        <v>10729</v>
      </c>
      <c r="BT320" s="400" t="s">
        <v>1646</v>
      </c>
      <c r="BU320" s="400">
        <v>0.89854156439137278</v>
      </c>
      <c r="BV320" s="400">
        <v>0.10145843560862708</v>
      </c>
      <c r="BW320" s="400">
        <v>8.2619063969655487E-2</v>
      </c>
      <c r="BX320" s="400">
        <v>0.91738093603034454</v>
      </c>
      <c r="BY320" s="407">
        <v>10729</v>
      </c>
      <c r="BZ320" s="406" t="s">
        <v>1646</v>
      </c>
      <c r="CA320" s="406">
        <v>0.88635287826913778</v>
      </c>
      <c r="CB320" s="406">
        <v>0.11364712173086226</v>
      </c>
      <c r="CC320" s="406">
        <v>0.19388986335437328</v>
      </c>
      <c r="CD320" s="406">
        <v>0.16375934390720495</v>
      </c>
      <c r="CE320" s="406">
        <v>0.64235079273842177</v>
      </c>
    </row>
    <row r="321" spans="1:83" x14ac:dyDescent="0.35">
      <c r="A321" s="365">
        <v>5</v>
      </c>
      <c r="B321" s="366" t="s">
        <v>1285</v>
      </c>
      <c r="C321" s="411">
        <v>10730</v>
      </c>
      <c r="D321" s="367" t="s">
        <v>1647</v>
      </c>
      <c r="E321" s="368" t="s">
        <v>2427</v>
      </c>
      <c r="F321" s="369">
        <v>15</v>
      </c>
      <c r="G321" s="370" t="s">
        <v>6306</v>
      </c>
      <c r="H321" s="371">
        <v>159949.19999999998</v>
      </c>
      <c r="I321" s="372">
        <v>159949.19999999998</v>
      </c>
      <c r="J321" s="373">
        <v>845.4426550735534</v>
      </c>
      <c r="K321" s="374">
        <v>135227876.32489079</v>
      </c>
      <c r="L321" s="371">
        <v>56630.400000000001</v>
      </c>
      <c r="M321" s="372">
        <v>56630.400000000001</v>
      </c>
      <c r="N321" s="373">
        <v>861.31202494512831</v>
      </c>
      <c r="O321" s="374">
        <v>48776444.497452594</v>
      </c>
      <c r="P321" s="374">
        <f t="shared" si="74"/>
        <v>0.91371782763343901</v>
      </c>
      <c r="Q321" s="402">
        <f t="shared" si="78"/>
        <v>51744.206066012703</v>
      </c>
      <c r="R321" s="374">
        <f t="shared" si="75"/>
        <v>8.628217236656098E-2</v>
      </c>
      <c r="S321" s="401">
        <f t="shared" si="79"/>
        <v>4886.1939339872952</v>
      </c>
      <c r="T321" s="371">
        <v>55251.6</v>
      </c>
      <c r="U321" s="372">
        <v>55251.6</v>
      </c>
      <c r="V321" s="373">
        <v>496.1373147253002</v>
      </c>
      <c r="W321" s="374">
        <v>27412380.458276395</v>
      </c>
      <c r="X321" s="371">
        <v>37552.799999999996</v>
      </c>
      <c r="Y321" s="372">
        <v>37552.799999999996</v>
      </c>
      <c r="Z321" s="373">
        <v>135.48343218129673</v>
      </c>
      <c r="AA321" s="374">
        <v>5087782.2320177993</v>
      </c>
      <c r="AB321" s="371">
        <v>0</v>
      </c>
      <c r="AC321" s="372">
        <v>0</v>
      </c>
      <c r="AD321" s="373">
        <v>0</v>
      </c>
      <c r="AE321" s="374">
        <v>0</v>
      </c>
      <c r="AF321" s="374">
        <f t="shared" si="80"/>
        <v>0.14244419351627979</v>
      </c>
      <c r="AG321" s="374">
        <f t="shared" si="81"/>
        <v>0</v>
      </c>
      <c r="AH321" s="374">
        <f t="shared" si="82"/>
        <v>0.85755580648372021</v>
      </c>
      <c r="AI321" s="374">
        <f t="shared" si="83"/>
        <v>0</v>
      </c>
      <c r="AJ321" s="375">
        <v>216504483.51263756</v>
      </c>
      <c r="AK321" s="376">
        <v>10269.096</v>
      </c>
      <c r="AL321" s="377">
        <v>10269.096</v>
      </c>
      <c r="AM321" s="373">
        <v>22214.747624508331</v>
      </c>
      <c r="AN321" s="374">
        <v>228125375.97184798</v>
      </c>
      <c r="AO321" s="378">
        <v>1676.556</v>
      </c>
      <c r="AP321" s="379">
        <v>1676.556</v>
      </c>
      <c r="AQ321" s="373">
        <v>25017.532285242603</v>
      </c>
      <c r="AR321" s="374">
        <v>41943293.858017199</v>
      </c>
      <c r="AS321" s="374">
        <f t="shared" si="76"/>
        <v>0.8953355010416264</v>
      </c>
      <c r="AT321" s="374">
        <f t="shared" si="90"/>
        <v>1501.080106284345</v>
      </c>
      <c r="AU321" s="374">
        <f t="shared" si="77"/>
        <v>0.10466449895837361</v>
      </c>
      <c r="AV321" s="374">
        <f t="shared" si="91"/>
        <v>175.47589371565502</v>
      </c>
      <c r="AW321" s="380">
        <v>1347.3719999999998</v>
      </c>
      <c r="AX321" s="381">
        <v>1347.3719999999998</v>
      </c>
      <c r="AY321" s="373">
        <v>17972.637742666615</v>
      </c>
      <c r="AZ321" s="374">
        <v>24215828.860612199</v>
      </c>
      <c r="BA321" s="378">
        <v>754.32000000000096</v>
      </c>
      <c r="BB321" s="379">
        <v>754.32000000000096</v>
      </c>
      <c r="BC321" s="373">
        <v>38118.99568067924</v>
      </c>
      <c r="BD321" s="374">
        <v>28753920.821850002</v>
      </c>
      <c r="BE321" s="374">
        <f t="shared" si="84"/>
        <v>4.738423639851419E-2</v>
      </c>
      <c r="BF321" s="374">
        <f t="shared" si="85"/>
        <v>35.742877200127268</v>
      </c>
      <c r="BG321" s="374">
        <f t="shared" si="86"/>
        <v>0.10323300401628702</v>
      </c>
      <c r="BH321" s="374">
        <f t="shared" si="87"/>
        <v>77.870719589565724</v>
      </c>
      <c r="BI321" s="374">
        <f t="shared" si="88"/>
        <v>0.84938275958519882</v>
      </c>
      <c r="BJ321" s="374">
        <f t="shared" si="89"/>
        <v>640.70640321030794</v>
      </c>
      <c r="BK321" s="375">
        <v>323038419.51232737</v>
      </c>
      <c r="BL321" s="382">
        <v>539542903.02496493</v>
      </c>
      <c r="BM321" s="383">
        <v>0.24</v>
      </c>
      <c r="BN321" s="382">
        <v>129490296.72599158</v>
      </c>
      <c r="BO321" s="395"/>
      <c r="BP321" s="395"/>
      <c r="BS321" s="408">
        <v>10730</v>
      </c>
      <c r="BT321" s="400" t="s">
        <v>1647</v>
      </c>
      <c r="BU321" s="400">
        <v>0.91371782763343901</v>
      </c>
      <c r="BV321" s="400">
        <v>8.628217236656098E-2</v>
      </c>
      <c r="BW321" s="400">
        <v>0.14244419351627979</v>
      </c>
      <c r="BX321" s="400">
        <v>0.85755580648372021</v>
      </c>
      <c r="BY321" s="407">
        <v>10730</v>
      </c>
      <c r="BZ321" s="406" t="s">
        <v>1647</v>
      </c>
      <c r="CA321" s="406">
        <v>0.8953355010416264</v>
      </c>
      <c r="CB321" s="406">
        <v>0.10466449895837361</v>
      </c>
      <c r="CC321" s="406">
        <v>4.738423639851419E-2</v>
      </c>
      <c r="CD321" s="406">
        <v>0.10323300401628702</v>
      </c>
      <c r="CE321" s="406">
        <v>0.84938275958519882</v>
      </c>
    </row>
    <row r="322" spans="1:83" x14ac:dyDescent="0.35">
      <c r="A322" s="365">
        <v>5</v>
      </c>
      <c r="B322" s="366" t="s">
        <v>1285</v>
      </c>
      <c r="C322" s="411">
        <v>11273</v>
      </c>
      <c r="D322" s="367" t="s">
        <v>1648</v>
      </c>
      <c r="E322" s="368" t="s">
        <v>2438</v>
      </c>
      <c r="F322" s="369">
        <v>5</v>
      </c>
      <c r="G322" s="370" t="s">
        <v>2469</v>
      </c>
      <c r="H322" s="371">
        <v>59080.799999999996</v>
      </c>
      <c r="I322" s="372">
        <v>59080.799999999996</v>
      </c>
      <c r="J322" s="373">
        <v>476.05777896754273</v>
      </c>
      <c r="K322" s="374">
        <v>28125874.427625597</v>
      </c>
      <c r="L322" s="371">
        <v>19134</v>
      </c>
      <c r="M322" s="372">
        <v>19134</v>
      </c>
      <c r="N322" s="373">
        <v>833.87221921520847</v>
      </c>
      <c r="O322" s="374">
        <v>15955311.042463798</v>
      </c>
      <c r="P322" s="374">
        <f t="shared" si="74"/>
        <v>0.91174809937001611</v>
      </c>
      <c r="Q322" s="402">
        <f t="shared" si="78"/>
        <v>17445.388133345888</v>
      </c>
      <c r="R322" s="374">
        <f t="shared" si="75"/>
        <v>8.8251900629983893E-2</v>
      </c>
      <c r="S322" s="401">
        <f t="shared" si="79"/>
        <v>1688.6118666541117</v>
      </c>
      <c r="T322" s="371">
        <v>25208.399999999998</v>
      </c>
      <c r="U322" s="372">
        <v>25208.399999999998</v>
      </c>
      <c r="V322" s="373">
        <v>84.525186647308047</v>
      </c>
      <c r="W322" s="374">
        <v>2130744.71508</v>
      </c>
      <c r="X322" s="371">
        <v>10654.8</v>
      </c>
      <c r="Y322" s="372">
        <v>10654.8</v>
      </c>
      <c r="Z322" s="373">
        <v>72.866046969985362</v>
      </c>
      <c r="AA322" s="374">
        <v>776373.15725579998</v>
      </c>
      <c r="AB322" s="371">
        <v>0</v>
      </c>
      <c r="AC322" s="372">
        <v>0</v>
      </c>
      <c r="AD322" s="373">
        <v>0</v>
      </c>
      <c r="AE322" s="374">
        <v>0</v>
      </c>
      <c r="AF322" s="374">
        <f t="shared" si="80"/>
        <v>1.3435147867622909E-2</v>
      </c>
      <c r="AG322" s="374">
        <f t="shared" si="81"/>
        <v>0</v>
      </c>
      <c r="AH322" s="374">
        <f t="shared" si="82"/>
        <v>0.98656485213237699</v>
      </c>
      <c r="AI322" s="374">
        <f t="shared" si="83"/>
        <v>0</v>
      </c>
      <c r="AJ322" s="375">
        <v>46988303.34242519</v>
      </c>
      <c r="AK322" s="376">
        <v>1202.8268399999999</v>
      </c>
      <c r="AL322" s="377">
        <v>1202.8268399999999</v>
      </c>
      <c r="AM322" s="373">
        <v>10499.552635158358</v>
      </c>
      <c r="AN322" s="374">
        <v>12629143.7175612</v>
      </c>
      <c r="AO322" s="378">
        <v>167.95715999999996</v>
      </c>
      <c r="AP322" s="379">
        <v>167.95715999999996</v>
      </c>
      <c r="AQ322" s="373">
        <v>13339.094585665775</v>
      </c>
      <c r="AR322" s="374">
        <v>2240396.4435797995</v>
      </c>
      <c r="AS322" s="374">
        <f t="shared" si="76"/>
        <v>0.85460402644260958</v>
      </c>
      <c r="AT322" s="374">
        <f t="shared" si="90"/>
        <v>143.53686520586558</v>
      </c>
      <c r="AU322" s="374">
        <f t="shared" si="77"/>
        <v>0.14539597355739037</v>
      </c>
      <c r="AV322" s="374">
        <f t="shared" si="91"/>
        <v>24.420294794134378</v>
      </c>
      <c r="AW322" s="380">
        <v>94.600319999999996</v>
      </c>
      <c r="AX322" s="381">
        <v>94.600319999999996</v>
      </c>
      <c r="AY322" s="373">
        <v>9286.3840415761806</v>
      </c>
      <c r="AZ322" s="374">
        <v>878494.90197599994</v>
      </c>
      <c r="BA322" s="378">
        <v>568.02167999999949</v>
      </c>
      <c r="BB322" s="379">
        <v>568.02167999999949</v>
      </c>
      <c r="BC322" s="373">
        <v>14719.272236968152</v>
      </c>
      <c r="BD322" s="374">
        <v>8360865.7444200004</v>
      </c>
      <c r="BE322" s="374">
        <f t="shared" si="84"/>
        <v>4.0070238104983343E-2</v>
      </c>
      <c r="BF322" s="374">
        <f t="shared" si="85"/>
        <v>22.760763966392634</v>
      </c>
      <c r="BG322" s="374">
        <f t="shared" si="86"/>
        <v>2.1827248780005457E-2</v>
      </c>
      <c r="BH322" s="374">
        <f t="shared" si="87"/>
        <v>12.398350521796639</v>
      </c>
      <c r="BI322" s="374">
        <f t="shared" si="88"/>
        <v>0.93810251311501114</v>
      </c>
      <c r="BJ322" s="374">
        <f t="shared" si="89"/>
        <v>532.8625655118102</v>
      </c>
      <c r="BK322" s="375">
        <v>24108900.807537001</v>
      </c>
      <c r="BL322" s="382">
        <v>71097204.149962187</v>
      </c>
      <c r="BM322" s="383">
        <v>0.28000000000000003</v>
      </c>
      <c r="BN322" s="382">
        <v>19907217.161989413</v>
      </c>
      <c r="BO322" s="395"/>
      <c r="BP322" s="395"/>
      <c r="BS322" s="408">
        <v>11273</v>
      </c>
      <c r="BT322" s="400" t="s">
        <v>1648</v>
      </c>
      <c r="BU322" s="400">
        <v>0.91174809937001611</v>
      </c>
      <c r="BV322" s="400">
        <v>8.8251900629983893E-2</v>
      </c>
      <c r="BW322" s="400">
        <v>1.3435147867622909E-2</v>
      </c>
      <c r="BX322" s="400">
        <v>0.98656485213237699</v>
      </c>
      <c r="BY322" s="407">
        <v>11273</v>
      </c>
      <c r="BZ322" s="406" t="s">
        <v>1648</v>
      </c>
      <c r="CA322" s="406">
        <v>0.85460402644260958</v>
      </c>
      <c r="CB322" s="406">
        <v>0.14539597355739037</v>
      </c>
      <c r="CC322" s="406">
        <v>4.0070238104983343E-2</v>
      </c>
      <c r="CD322" s="406">
        <v>2.1827248780005457E-2</v>
      </c>
      <c r="CE322" s="406">
        <v>0.93810251311501114</v>
      </c>
    </row>
    <row r="323" spans="1:83" x14ac:dyDescent="0.35">
      <c r="A323" s="365">
        <v>5</v>
      </c>
      <c r="B323" s="366" t="s">
        <v>1285</v>
      </c>
      <c r="C323" s="411">
        <v>11274</v>
      </c>
      <c r="D323" s="367" t="s">
        <v>1649</v>
      </c>
      <c r="E323" s="368" t="s">
        <v>2438</v>
      </c>
      <c r="F323" s="369">
        <v>5</v>
      </c>
      <c r="G323" s="370" t="s">
        <v>2469</v>
      </c>
      <c r="H323" s="371">
        <v>68635.199999999997</v>
      </c>
      <c r="I323" s="372">
        <v>68635.199999999997</v>
      </c>
      <c r="J323" s="373">
        <v>513.36197688801667</v>
      </c>
      <c r="K323" s="374">
        <v>35234701.956104398</v>
      </c>
      <c r="L323" s="371">
        <v>16786.8</v>
      </c>
      <c r="M323" s="372">
        <v>16786.8</v>
      </c>
      <c r="N323" s="373">
        <v>517.60651499092148</v>
      </c>
      <c r="O323" s="374">
        <v>8688957.0458496008</v>
      </c>
      <c r="P323" s="374">
        <f t="shared" si="74"/>
        <v>0.89621409974280486</v>
      </c>
      <c r="Q323" s="402">
        <f t="shared" si="78"/>
        <v>15044.566849562516</v>
      </c>
      <c r="R323" s="374">
        <f t="shared" si="75"/>
        <v>0.1037859002571952</v>
      </c>
      <c r="S323" s="401">
        <f t="shared" si="79"/>
        <v>1742.2331504374843</v>
      </c>
      <c r="T323" s="371">
        <v>9686.4</v>
      </c>
      <c r="U323" s="372">
        <v>9686.4</v>
      </c>
      <c r="V323" s="373">
        <v>146.16010849851338</v>
      </c>
      <c r="W323" s="374">
        <v>1415765.2749600001</v>
      </c>
      <c r="X323" s="371">
        <v>10428</v>
      </c>
      <c r="Y323" s="372">
        <v>10428</v>
      </c>
      <c r="Z323" s="373">
        <v>133.59782193325663</v>
      </c>
      <c r="AA323" s="374">
        <v>1393158.08712</v>
      </c>
      <c r="AB323" s="371">
        <v>0</v>
      </c>
      <c r="AC323" s="372">
        <v>0</v>
      </c>
      <c r="AD323" s="373">
        <v>0</v>
      </c>
      <c r="AE323" s="374">
        <v>0</v>
      </c>
      <c r="AF323" s="374">
        <f t="shared" si="80"/>
        <v>0.14291940855706686</v>
      </c>
      <c r="AG323" s="374">
        <f t="shared" si="81"/>
        <v>0</v>
      </c>
      <c r="AH323" s="374">
        <f t="shared" si="82"/>
        <v>0.85708059144293314</v>
      </c>
      <c r="AI323" s="374">
        <f t="shared" si="83"/>
        <v>0</v>
      </c>
      <c r="AJ323" s="375">
        <v>46732582.364033997</v>
      </c>
      <c r="AK323" s="376">
        <v>840.61199999999985</v>
      </c>
      <c r="AL323" s="377">
        <v>840.61199999999985</v>
      </c>
      <c r="AM323" s="373">
        <v>11930.472337138659</v>
      </c>
      <c r="AN323" s="374">
        <v>10028898.212266801</v>
      </c>
      <c r="AO323" s="378">
        <v>82.056000000000012</v>
      </c>
      <c r="AP323" s="379">
        <v>82.056000000000012</v>
      </c>
      <c r="AQ323" s="373">
        <v>13053.067834271715</v>
      </c>
      <c r="AR323" s="374">
        <v>1071082.5342089999</v>
      </c>
      <c r="AS323" s="374">
        <f t="shared" si="76"/>
        <v>0.81359298609595165</v>
      </c>
      <c r="AT323" s="374">
        <f t="shared" si="90"/>
        <v>66.760186067089421</v>
      </c>
      <c r="AU323" s="374">
        <f t="shared" si="77"/>
        <v>0.18640701390404835</v>
      </c>
      <c r="AV323" s="374">
        <f t="shared" si="91"/>
        <v>15.295813932910594</v>
      </c>
      <c r="AW323" s="380">
        <v>18.768000000000001</v>
      </c>
      <c r="AX323" s="381">
        <v>18.768000000000001</v>
      </c>
      <c r="AY323" s="373">
        <v>6983.1407866687978</v>
      </c>
      <c r="AZ323" s="374">
        <v>131059.58628420001</v>
      </c>
      <c r="BA323" s="378">
        <v>59.400000000000098</v>
      </c>
      <c r="BB323" s="379">
        <v>59.400000000000098</v>
      </c>
      <c r="BC323" s="373">
        <v>18551.888769575726</v>
      </c>
      <c r="BD323" s="374">
        <v>1101982.1929128</v>
      </c>
      <c r="BE323" s="374">
        <f t="shared" si="84"/>
        <v>0.32219818173042386</v>
      </c>
      <c r="BF323" s="374">
        <f t="shared" si="85"/>
        <v>19.13857199478721</v>
      </c>
      <c r="BG323" s="374">
        <f t="shared" si="86"/>
        <v>0.15313537053120513</v>
      </c>
      <c r="BH323" s="374">
        <f t="shared" si="87"/>
        <v>9.0962410095535997</v>
      </c>
      <c r="BI323" s="374">
        <f t="shared" si="88"/>
        <v>0.52466644773837101</v>
      </c>
      <c r="BJ323" s="374">
        <f t="shared" si="89"/>
        <v>31.16518699565929</v>
      </c>
      <c r="BK323" s="375">
        <v>12333022.525672801</v>
      </c>
      <c r="BL323" s="382">
        <v>59065604.889706798</v>
      </c>
      <c r="BM323" s="383">
        <v>0.38</v>
      </c>
      <c r="BN323" s="382">
        <v>22444929.858088583</v>
      </c>
      <c r="BO323" s="395"/>
      <c r="BP323" s="395"/>
      <c r="BS323" s="408">
        <v>11274</v>
      </c>
      <c r="BT323" s="400" t="s">
        <v>1649</v>
      </c>
      <c r="BU323" s="400">
        <v>0.89621409974280486</v>
      </c>
      <c r="BV323" s="400">
        <v>0.1037859002571952</v>
      </c>
      <c r="BW323" s="400">
        <v>0.14291940855706686</v>
      </c>
      <c r="BX323" s="400">
        <v>0.85708059144293314</v>
      </c>
      <c r="BY323" s="407">
        <v>11274</v>
      </c>
      <c r="BZ323" s="406" t="s">
        <v>1649</v>
      </c>
      <c r="CA323" s="406">
        <v>0.81359298609595165</v>
      </c>
      <c r="CB323" s="406">
        <v>0.18640701390404835</v>
      </c>
      <c r="CC323" s="406">
        <v>0.32219818173042386</v>
      </c>
      <c r="CD323" s="406">
        <v>0.15313537053120513</v>
      </c>
      <c r="CE323" s="406">
        <v>0.52466644773837101</v>
      </c>
    </row>
    <row r="324" spans="1:83" x14ac:dyDescent="0.35">
      <c r="A324" s="365">
        <v>5</v>
      </c>
      <c r="B324" s="366" t="s">
        <v>1285</v>
      </c>
      <c r="C324" s="411">
        <v>11275</v>
      </c>
      <c r="D324" s="367" t="s">
        <v>1650</v>
      </c>
      <c r="E324" s="368" t="s">
        <v>2438</v>
      </c>
      <c r="F324" s="369">
        <v>5</v>
      </c>
      <c r="G324" s="370" t="s">
        <v>2469</v>
      </c>
      <c r="H324" s="371">
        <v>31867.199999999997</v>
      </c>
      <c r="I324" s="372">
        <v>31867.199999999997</v>
      </c>
      <c r="J324" s="373">
        <v>421.00243273094588</v>
      </c>
      <c r="K324" s="374">
        <v>13416168.724323597</v>
      </c>
      <c r="L324" s="371">
        <v>9688.7999999999993</v>
      </c>
      <c r="M324" s="372">
        <v>9688.7999999999993</v>
      </c>
      <c r="N324" s="373">
        <v>301.88100945318303</v>
      </c>
      <c r="O324" s="374">
        <v>2924864.7243899996</v>
      </c>
      <c r="P324" s="374">
        <f t="shared" ref="P324:P387" si="92">IFERROR(VLOOKUP($C324,$BS$4:$BX$899,3,0),0)</f>
        <v>0.88444741815692451</v>
      </c>
      <c r="Q324" s="402">
        <f t="shared" si="78"/>
        <v>8569.2341450388103</v>
      </c>
      <c r="R324" s="374">
        <f t="shared" ref="R324:R387" si="93">IFERROR(VLOOKUP($C324,$BS$4:$BX$899,4,0),0)</f>
        <v>0.11555258184307551</v>
      </c>
      <c r="S324" s="401">
        <f t="shared" si="79"/>
        <v>1119.5658549611899</v>
      </c>
      <c r="T324" s="371">
        <v>15039.599999999999</v>
      </c>
      <c r="U324" s="372">
        <v>15039.599999999999</v>
      </c>
      <c r="V324" s="373">
        <v>142.23460748795182</v>
      </c>
      <c r="W324" s="374">
        <v>2139151.6027758</v>
      </c>
      <c r="X324" s="371">
        <v>11755.199999999999</v>
      </c>
      <c r="Y324" s="372">
        <v>11755.199999999999</v>
      </c>
      <c r="Z324" s="373">
        <v>7.9982409529399758</v>
      </c>
      <c r="AA324" s="374">
        <v>94020.922049999994</v>
      </c>
      <c r="AB324" s="371">
        <v>0</v>
      </c>
      <c r="AC324" s="372">
        <v>0</v>
      </c>
      <c r="AD324" s="373">
        <v>0</v>
      </c>
      <c r="AE324" s="374">
        <v>0</v>
      </c>
      <c r="AF324" s="374">
        <f t="shared" si="80"/>
        <v>0</v>
      </c>
      <c r="AG324" s="374">
        <f t="shared" si="81"/>
        <v>0</v>
      </c>
      <c r="AH324" s="374">
        <f t="shared" si="82"/>
        <v>1</v>
      </c>
      <c r="AI324" s="374">
        <f t="shared" si="83"/>
        <v>0</v>
      </c>
      <c r="AJ324" s="375">
        <v>18574205.973539397</v>
      </c>
      <c r="AK324" s="376">
        <v>486.82703999999995</v>
      </c>
      <c r="AL324" s="377">
        <v>486.82703999999995</v>
      </c>
      <c r="AM324" s="373">
        <v>10518.865847859644</v>
      </c>
      <c r="AN324" s="374">
        <v>5120868.3248706004</v>
      </c>
      <c r="AO324" s="378">
        <v>82.703160000000011</v>
      </c>
      <c r="AP324" s="379">
        <v>82.703160000000011</v>
      </c>
      <c r="AQ324" s="373">
        <v>11451.535835955967</v>
      </c>
      <c r="AR324" s="374">
        <v>947078.20048680017</v>
      </c>
      <c r="AS324" s="374">
        <f t="shared" ref="AS324:AS387" si="94">IFERROR(VLOOKUP($C324,$BY$4:$CE$899,3,0),0)</f>
        <v>0.80151868741865329</v>
      </c>
      <c r="AT324" s="374">
        <f t="shared" si="90"/>
        <v>66.288128248574878</v>
      </c>
      <c r="AU324" s="374">
        <f t="shared" ref="AU324:AU387" si="95">IFERROR(VLOOKUP($C324,$BY$4:$CE$899,4,0),0)</f>
        <v>0.1984813125813468</v>
      </c>
      <c r="AV324" s="374">
        <f t="shared" si="91"/>
        <v>16.41503175142514</v>
      </c>
      <c r="AW324" s="380">
        <v>42.889800000000001</v>
      </c>
      <c r="AX324" s="381">
        <v>42.889800000000001</v>
      </c>
      <c r="AY324" s="373">
        <v>8335.7760308464949</v>
      </c>
      <c r="AZ324" s="374">
        <v>357519.76680779998</v>
      </c>
      <c r="BA324" s="378">
        <v>50.08619999999997</v>
      </c>
      <c r="BB324" s="379">
        <v>50.08619999999997</v>
      </c>
      <c r="BC324" s="373">
        <v>7785.1458377756799</v>
      </c>
      <c r="BD324" s="374">
        <v>389928.37145999999</v>
      </c>
      <c r="BE324" s="374">
        <f t="shared" si="84"/>
        <v>0.13447797664098746</v>
      </c>
      <c r="BF324" s="374">
        <f t="shared" si="85"/>
        <v>6.7354908336358221</v>
      </c>
      <c r="BG324" s="374">
        <f t="shared" si="86"/>
        <v>0.13195488489637619</v>
      </c>
      <c r="BH324" s="374">
        <f t="shared" si="87"/>
        <v>6.6091187558968727</v>
      </c>
      <c r="BI324" s="374">
        <f t="shared" si="88"/>
        <v>0.73356713846263633</v>
      </c>
      <c r="BJ324" s="374">
        <f t="shared" si="89"/>
        <v>36.741590410467275</v>
      </c>
      <c r="BK324" s="375">
        <v>6815394.6636252012</v>
      </c>
      <c r="BL324" s="382">
        <v>25389600.6371646</v>
      </c>
      <c r="BM324" s="383">
        <v>0.34</v>
      </c>
      <c r="BN324" s="382">
        <v>8632464.2166359648</v>
      </c>
      <c r="BO324" s="395"/>
      <c r="BP324" s="395"/>
      <c r="BS324" s="408">
        <v>11275</v>
      </c>
      <c r="BT324" s="400" t="s">
        <v>1650</v>
      </c>
      <c r="BU324" s="400">
        <v>0.88444741815692451</v>
      </c>
      <c r="BV324" s="400">
        <v>0.11555258184307551</v>
      </c>
      <c r="BW324" s="400">
        <v>0</v>
      </c>
      <c r="BX324" s="400">
        <v>1</v>
      </c>
      <c r="BY324" s="407">
        <v>11275</v>
      </c>
      <c r="BZ324" s="406" t="s">
        <v>1650</v>
      </c>
      <c r="CA324" s="406">
        <v>0.80151868741865329</v>
      </c>
      <c r="CB324" s="406">
        <v>0.1984813125813468</v>
      </c>
      <c r="CC324" s="406">
        <v>0.13447797664098746</v>
      </c>
      <c r="CD324" s="406">
        <v>0.13195488489637619</v>
      </c>
      <c r="CE324" s="406">
        <v>0.73356713846263633</v>
      </c>
    </row>
    <row r="325" spans="1:83" x14ac:dyDescent="0.35">
      <c r="A325" s="365">
        <v>5</v>
      </c>
      <c r="B325" s="366" t="s">
        <v>1285</v>
      </c>
      <c r="C325" s="411">
        <v>11276</v>
      </c>
      <c r="D325" s="367" t="s">
        <v>1651</v>
      </c>
      <c r="E325" s="368" t="s">
        <v>2438</v>
      </c>
      <c r="F325" s="369">
        <v>6</v>
      </c>
      <c r="G325" s="370" t="s">
        <v>6307</v>
      </c>
      <c r="H325" s="371">
        <v>83239.199999999997</v>
      </c>
      <c r="I325" s="372">
        <v>83239.199999999997</v>
      </c>
      <c r="J325" s="373">
        <v>448.11900034999132</v>
      </c>
      <c r="K325" s="374">
        <v>37301067.093932994</v>
      </c>
      <c r="L325" s="371">
        <v>11883.6</v>
      </c>
      <c r="M325" s="372">
        <v>11883.6</v>
      </c>
      <c r="N325" s="373">
        <v>450.28267352378066</v>
      </c>
      <c r="O325" s="374">
        <v>5350979.1790872002</v>
      </c>
      <c r="P325" s="374">
        <f t="shared" si="92"/>
        <v>0.90964986976038442</v>
      </c>
      <c r="Q325" s="402">
        <f t="shared" ref="Q325:Q388" si="96">SUM(L325*P325)</f>
        <v>10809.915192284505</v>
      </c>
      <c r="R325" s="374">
        <f t="shared" si="93"/>
        <v>9.035013023961562E-2</v>
      </c>
      <c r="S325" s="401">
        <f t="shared" ref="S325:S388" si="97">SUM(L325*R325)</f>
        <v>1073.6848077154962</v>
      </c>
      <c r="T325" s="371">
        <v>16758</v>
      </c>
      <c r="U325" s="372">
        <v>16758</v>
      </c>
      <c r="V325" s="373">
        <v>188.12306010472611</v>
      </c>
      <c r="W325" s="374">
        <v>3152566.2412350001</v>
      </c>
      <c r="X325" s="371">
        <v>18261.599999999999</v>
      </c>
      <c r="Y325" s="372">
        <v>18261.599999999999</v>
      </c>
      <c r="Z325" s="373">
        <v>135.04161943422264</v>
      </c>
      <c r="AA325" s="374">
        <v>2466076.0374599998</v>
      </c>
      <c r="AB325" s="371">
        <v>0</v>
      </c>
      <c r="AC325" s="372">
        <v>0</v>
      </c>
      <c r="AD325" s="373">
        <v>0</v>
      </c>
      <c r="AE325" s="374">
        <v>0</v>
      </c>
      <c r="AF325" s="374">
        <f t="shared" ref="AF325:AF388" si="98">IFERROR(VLOOKUP($C325,$BS$4:$BX$899,5,0),0)</f>
        <v>0</v>
      </c>
      <c r="AG325" s="374">
        <f t="shared" ref="AG325:AG388" si="99">SUM(AF325*AB325)</f>
        <v>0</v>
      </c>
      <c r="AH325" s="374">
        <f t="shared" ref="AH325:AH388" si="100">IFERROR(VLOOKUP($C325,$BS$4:$BX$899,6,0),0)</f>
        <v>1</v>
      </c>
      <c r="AI325" s="374">
        <f t="shared" ref="AI325:AI388" si="101">SUM(AH325*AB325)</f>
        <v>0</v>
      </c>
      <c r="AJ325" s="375">
        <v>48270688.551715195</v>
      </c>
      <c r="AK325" s="376">
        <v>1641.9025199999999</v>
      </c>
      <c r="AL325" s="377">
        <v>1641.9025199999999</v>
      </c>
      <c r="AM325" s="373">
        <v>13415.562288912988</v>
      </c>
      <c r="AN325" s="374">
        <v>22027045.529383201</v>
      </c>
      <c r="AO325" s="378">
        <v>135.81215999999995</v>
      </c>
      <c r="AP325" s="379">
        <v>135.81215999999995</v>
      </c>
      <c r="AQ325" s="373">
        <v>13104.65990605849</v>
      </c>
      <c r="AR325" s="374">
        <v>1779772.1679072001</v>
      </c>
      <c r="AS325" s="374">
        <f t="shared" si="94"/>
        <v>0.95498636637159884</v>
      </c>
      <c r="AT325" s="374">
        <f t="shared" si="90"/>
        <v>129.69876118747814</v>
      </c>
      <c r="AU325" s="374">
        <f t="shared" si="95"/>
        <v>4.5013633628401169E-2</v>
      </c>
      <c r="AV325" s="374">
        <f t="shared" si="91"/>
        <v>6.1133988125217975</v>
      </c>
      <c r="AW325" s="380">
        <v>128.63208</v>
      </c>
      <c r="AX325" s="381">
        <v>128.63208</v>
      </c>
      <c r="AY325" s="373">
        <v>14017.418338722347</v>
      </c>
      <c r="AZ325" s="374">
        <v>1803089.67714</v>
      </c>
      <c r="BA325" s="378">
        <v>140.54256000000007</v>
      </c>
      <c r="BB325" s="379">
        <v>140.54256000000007</v>
      </c>
      <c r="BC325" s="373">
        <v>12420.33271302301</v>
      </c>
      <c r="BD325" s="374">
        <v>1745585.3555399999</v>
      </c>
      <c r="BE325" s="374">
        <f t="shared" ref="BE325:BE388" si="102">IFERROR(VLOOKUP($C325,$BY$4:$CE$899,5,0),0)</f>
        <v>1.6786729114678649E-2</v>
      </c>
      <c r="BF325" s="374">
        <f t="shared" ref="BF325:BF388" si="103">SUM(BE325*BA325)</f>
        <v>2.3592498838034719</v>
      </c>
      <c r="BG325" s="374">
        <f t="shared" ref="BG325:BG388" si="104">IFERROR(VLOOKUP($C325,$BY$4:$CE$899,6,0),0)</f>
        <v>0</v>
      </c>
      <c r="BH325" s="374">
        <f t="shared" ref="BH325:BH388" si="105">SUM(BG325*BA325)</f>
        <v>0</v>
      </c>
      <c r="BI325" s="374">
        <f t="shared" ref="BI325:BI388" si="106">IFERROR(VLOOKUP($C325,$BY$4:$CE$899,7,0),0)</f>
        <v>0.9832132708853214</v>
      </c>
      <c r="BJ325" s="374">
        <f t="shared" ref="BJ325:BJ388" si="107">SUM(BI325*BA325)</f>
        <v>138.18331011619659</v>
      </c>
      <c r="BK325" s="375">
        <v>27355492.729970403</v>
      </c>
      <c r="BL325" s="382">
        <v>75626181.281685591</v>
      </c>
      <c r="BM325" s="383">
        <v>0.43</v>
      </c>
      <c r="BN325" s="382">
        <v>32519257.951124802</v>
      </c>
      <c r="BO325" s="395"/>
      <c r="BP325" s="395"/>
      <c r="BS325" s="408">
        <v>11276</v>
      </c>
      <c r="BT325" s="400" t="s">
        <v>1651</v>
      </c>
      <c r="BU325" s="400">
        <v>0.90964986976038442</v>
      </c>
      <c r="BV325" s="400">
        <v>9.035013023961562E-2</v>
      </c>
      <c r="BW325" s="400">
        <v>0</v>
      </c>
      <c r="BX325" s="400">
        <v>1</v>
      </c>
      <c r="BY325" s="407">
        <v>11276</v>
      </c>
      <c r="BZ325" s="406" t="s">
        <v>1651</v>
      </c>
      <c r="CA325" s="406">
        <v>0.95498636637159884</v>
      </c>
      <c r="CB325" s="406">
        <v>4.5013633628401169E-2</v>
      </c>
      <c r="CC325" s="406">
        <v>1.6786729114678649E-2</v>
      </c>
      <c r="CD325" s="406">
        <v>0</v>
      </c>
      <c r="CE325" s="406">
        <v>0.9832132708853214</v>
      </c>
    </row>
    <row r="326" spans="1:83" x14ac:dyDescent="0.35">
      <c r="A326" s="365">
        <v>5</v>
      </c>
      <c r="B326" s="366" t="s">
        <v>1285</v>
      </c>
      <c r="C326" s="411">
        <v>11277</v>
      </c>
      <c r="D326" s="367" t="s">
        <v>1652</v>
      </c>
      <c r="E326" s="368" t="s">
        <v>2438</v>
      </c>
      <c r="F326" s="369">
        <v>5</v>
      </c>
      <c r="G326" s="370" t="s">
        <v>2469</v>
      </c>
      <c r="H326" s="371">
        <v>36100.799999999996</v>
      </c>
      <c r="I326" s="372">
        <v>36100.799999999996</v>
      </c>
      <c r="J326" s="373">
        <v>461.56610833541083</v>
      </c>
      <c r="K326" s="374">
        <v>16662905.763794998</v>
      </c>
      <c r="L326" s="371">
        <v>19654.8</v>
      </c>
      <c r="M326" s="372">
        <v>19654.8</v>
      </c>
      <c r="N326" s="373">
        <v>573.42537148788074</v>
      </c>
      <c r="O326" s="374">
        <v>11270560.991519999</v>
      </c>
      <c r="P326" s="374">
        <f t="shared" si="92"/>
        <v>0.925574497374964</v>
      </c>
      <c r="Q326" s="402">
        <f t="shared" si="96"/>
        <v>18191.981631005441</v>
      </c>
      <c r="R326" s="374">
        <f t="shared" si="93"/>
        <v>7.4425502625035986E-2</v>
      </c>
      <c r="S326" s="401">
        <f t="shared" si="97"/>
        <v>1462.8183689945572</v>
      </c>
      <c r="T326" s="371">
        <v>7273.2</v>
      </c>
      <c r="U326" s="372">
        <v>7273.2</v>
      </c>
      <c r="V326" s="373">
        <v>277.19536425507346</v>
      </c>
      <c r="W326" s="374">
        <v>2016097.3233000003</v>
      </c>
      <c r="X326" s="371">
        <v>10116</v>
      </c>
      <c r="Y326" s="372">
        <v>10116</v>
      </c>
      <c r="Z326" s="373">
        <v>13.886297544483986</v>
      </c>
      <c r="AA326" s="374">
        <v>140473.78596000001</v>
      </c>
      <c r="AB326" s="371">
        <v>0</v>
      </c>
      <c r="AC326" s="372">
        <v>0</v>
      </c>
      <c r="AD326" s="373">
        <v>0</v>
      </c>
      <c r="AE326" s="374">
        <v>0</v>
      </c>
      <c r="AF326" s="374">
        <f t="shared" si="98"/>
        <v>0</v>
      </c>
      <c r="AG326" s="374">
        <f t="shared" si="99"/>
        <v>0</v>
      </c>
      <c r="AH326" s="374">
        <f t="shared" si="100"/>
        <v>1</v>
      </c>
      <c r="AI326" s="374">
        <f t="shared" si="101"/>
        <v>0</v>
      </c>
      <c r="AJ326" s="375">
        <v>30090037.864574999</v>
      </c>
      <c r="AK326" s="376">
        <v>483.40308000000005</v>
      </c>
      <c r="AL326" s="377">
        <v>483.40308000000005</v>
      </c>
      <c r="AM326" s="373">
        <v>14648.838165739448</v>
      </c>
      <c r="AN326" s="374">
        <v>7081293.4877399998</v>
      </c>
      <c r="AO326" s="378">
        <v>236.73323999999997</v>
      </c>
      <c r="AP326" s="379">
        <v>236.73323999999997</v>
      </c>
      <c r="AQ326" s="373">
        <v>11740.987138827655</v>
      </c>
      <c r="AR326" s="374">
        <v>2779481.9261730001</v>
      </c>
      <c r="AS326" s="374">
        <f t="shared" si="94"/>
        <v>0.91981071553147875</v>
      </c>
      <c r="AT326" s="374">
        <f t="shared" si="90"/>
        <v>217.74977087448525</v>
      </c>
      <c r="AU326" s="374">
        <f t="shared" si="95"/>
        <v>8.0189284468521221E-2</v>
      </c>
      <c r="AV326" s="374">
        <f t="shared" si="91"/>
        <v>18.983469125514706</v>
      </c>
      <c r="AW326" s="380">
        <v>50.958480000000002</v>
      </c>
      <c r="AX326" s="381">
        <v>50.958480000000002</v>
      </c>
      <c r="AY326" s="373">
        <v>6798.4895008995554</v>
      </c>
      <c r="AZ326" s="374">
        <v>346440.69126180001</v>
      </c>
      <c r="BA326" s="378">
        <v>63.013679999999908</v>
      </c>
      <c r="BB326" s="379">
        <v>63.013679999999908</v>
      </c>
      <c r="BC326" s="373">
        <v>2834.5789476189971</v>
      </c>
      <c r="BD326" s="374">
        <v>178617.25073999999</v>
      </c>
      <c r="BE326" s="374">
        <f t="shared" si="102"/>
        <v>0.64264253793359949</v>
      </c>
      <c r="BF326" s="374">
        <f t="shared" si="103"/>
        <v>40.495271239735644</v>
      </c>
      <c r="BG326" s="374">
        <f t="shared" si="104"/>
        <v>0.15810363964969171</v>
      </c>
      <c r="BH326" s="374">
        <f t="shared" si="105"/>
        <v>9.9626921557209709</v>
      </c>
      <c r="BI326" s="374">
        <f t="shared" si="106"/>
        <v>0.1992538224167088</v>
      </c>
      <c r="BJ326" s="374">
        <f t="shared" si="107"/>
        <v>12.555716604543298</v>
      </c>
      <c r="BK326" s="375">
        <v>10385833.355914799</v>
      </c>
      <c r="BL326" s="382">
        <v>40475871.2204898</v>
      </c>
      <c r="BM326" s="383">
        <v>0.34</v>
      </c>
      <c r="BN326" s="382">
        <v>13761796.214966534</v>
      </c>
      <c r="BO326" s="395"/>
      <c r="BP326" s="395"/>
      <c r="BS326" s="408">
        <v>11277</v>
      </c>
      <c r="BT326" s="400" t="s">
        <v>1652</v>
      </c>
      <c r="BU326" s="400">
        <v>0.925574497374964</v>
      </c>
      <c r="BV326" s="400">
        <v>7.4425502625035986E-2</v>
      </c>
      <c r="BW326" s="400">
        <v>0</v>
      </c>
      <c r="BX326" s="400">
        <v>1</v>
      </c>
      <c r="BY326" s="407">
        <v>11277</v>
      </c>
      <c r="BZ326" s="406" t="s">
        <v>1652</v>
      </c>
      <c r="CA326" s="406">
        <v>0.91981071553147875</v>
      </c>
      <c r="CB326" s="406">
        <v>8.0189284468521221E-2</v>
      </c>
      <c r="CC326" s="406">
        <v>0.64264253793359949</v>
      </c>
      <c r="CD326" s="406">
        <v>0.15810363964969171</v>
      </c>
      <c r="CE326" s="406">
        <v>0.1992538224167088</v>
      </c>
    </row>
    <row r="327" spans="1:83" x14ac:dyDescent="0.35">
      <c r="A327" s="365">
        <v>5</v>
      </c>
      <c r="B327" s="366" t="s">
        <v>1285</v>
      </c>
      <c r="C327" s="411">
        <v>11458</v>
      </c>
      <c r="D327" s="367" t="s">
        <v>1653</v>
      </c>
      <c r="E327" s="368" t="s">
        <v>2438</v>
      </c>
      <c r="F327" s="369">
        <v>10</v>
      </c>
      <c r="G327" s="370" t="s">
        <v>6308</v>
      </c>
      <c r="H327" s="371">
        <v>110187.59999999999</v>
      </c>
      <c r="I327" s="372">
        <v>110187.59999999999</v>
      </c>
      <c r="J327" s="373">
        <v>520.65820570053256</v>
      </c>
      <c r="K327" s="374">
        <v>57370078.106447995</v>
      </c>
      <c r="L327" s="371">
        <v>23972.399999999998</v>
      </c>
      <c r="M327" s="372">
        <v>23972.399999999998</v>
      </c>
      <c r="N327" s="373">
        <v>454.15714899264157</v>
      </c>
      <c r="O327" s="374">
        <v>10887236.838511201</v>
      </c>
      <c r="P327" s="374">
        <f t="shared" si="92"/>
        <v>0.87707367741030851</v>
      </c>
      <c r="Q327" s="402">
        <f t="shared" si="96"/>
        <v>21025.561024350878</v>
      </c>
      <c r="R327" s="374">
        <f t="shared" si="93"/>
        <v>0.12292632258969143</v>
      </c>
      <c r="S327" s="401">
        <f t="shared" si="97"/>
        <v>2946.8389756491183</v>
      </c>
      <c r="T327" s="371">
        <v>24931.200000000001</v>
      </c>
      <c r="U327" s="372">
        <v>24931.200000000001</v>
      </c>
      <c r="V327" s="373">
        <v>121.6867795882268</v>
      </c>
      <c r="W327" s="374">
        <v>3033797.43927</v>
      </c>
      <c r="X327" s="371">
        <v>5761.2</v>
      </c>
      <c r="Y327" s="372">
        <v>5761.2</v>
      </c>
      <c r="Z327" s="373">
        <v>240.43507041241409</v>
      </c>
      <c r="AA327" s="374">
        <v>1385194.5276600001</v>
      </c>
      <c r="AB327" s="371">
        <v>28.799999999999997</v>
      </c>
      <c r="AC327" s="372">
        <v>28.799999999999997</v>
      </c>
      <c r="AD327" s="373">
        <v>267472.29118333332</v>
      </c>
      <c r="AE327" s="374">
        <v>7703201.9860799992</v>
      </c>
      <c r="AF327" s="374">
        <f t="shared" si="98"/>
        <v>5.9540653461872856E-4</v>
      </c>
      <c r="AG327" s="374">
        <f t="shared" si="99"/>
        <v>1.7147708197019381E-2</v>
      </c>
      <c r="AH327" s="374">
        <f t="shared" si="100"/>
        <v>0.99940459346538124</v>
      </c>
      <c r="AI327" s="374">
        <f t="shared" si="101"/>
        <v>28.782852291802978</v>
      </c>
      <c r="AJ327" s="375">
        <v>80379508.897969201</v>
      </c>
      <c r="AK327" s="376">
        <v>2736.3945600000002</v>
      </c>
      <c r="AL327" s="377">
        <v>2736.3945600000002</v>
      </c>
      <c r="AM327" s="373">
        <v>10680.203016221827</v>
      </c>
      <c r="AN327" s="374">
        <v>29225249.433285002</v>
      </c>
      <c r="AO327" s="378">
        <v>175.99931999999998</v>
      </c>
      <c r="AP327" s="379">
        <v>175.99931999999998</v>
      </c>
      <c r="AQ327" s="373">
        <v>14624.577886774789</v>
      </c>
      <c r="AR327" s="374">
        <v>2573915.7633593995</v>
      </c>
      <c r="AS327" s="374">
        <f t="shared" si="94"/>
        <v>0.88259421230880264</v>
      </c>
      <c r="AT327" s="374">
        <f t="shared" si="90"/>
        <v>155.33598120228487</v>
      </c>
      <c r="AU327" s="374">
        <f t="shared" si="95"/>
        <v>0.1174057876911974</v>
      </c>
      <c r="AV327" s="374">
        <f t="shared" si="91"/>
        <v>20.66333879771511</v>
      </c>
      <c r="AW327" s="380">
        <v>61.009559999999993</v>
      </c>
      <c r="AX327" s="381">
        <v>61.009559999999993</v>
      </c>
      <c r="AY327" s="373">
        <v>11748.65803367538</v>
      </c>
      <c r="AZ327" s="374">
        <v>716780.45722500002</v>
      </c>
      <c r="BA327" s="378">
        <v>622.83419999999967</v>
      </c>
      <c r="BB327" s="379">
        <v>622.83419999999967</v>
      </c>
      <c r="BC327" s="373">
        <v>596.108009386768</v>
      </c>
      <c r="BD327" s="374">
        <v>371276.45513999992</v>
      </c>
      <c r="BE327" s="374">
        <f t="shared" si="102"/>
        <v>5.5095453133697531E-3</v>
      </c>
      <c r="BF327" s="374">
        <f t="shared" si="103"/>
        <v>3.4315332476163976</v>
      </c>
      <c r="BG327" s="374">
        <f t="shared" si="104"/>
        <v>0.65049612602478468</v>
      </c>
      <c r="BH327" s="374">
        <f t="shared" si="105"/>
        <v>405.15123425574575</v>
      </c>
      <c r="BI327" s="374">
        <f t="shared" si="106"/>
        <v>0.34399432866184554</v>
      </c>
      <c r="BJ327" s="374">
        <f t="shared" si="107"/>
        <v>214.25143249663753</v>
      </c>
      <c r="BK327" s="375">
        <v>32887222.1090094</v>
      </c>
      <c r="BL327" s="382">
        <v>113266731.0069786</v>
      </c>
      <c r="BM327" s="383">
        <v>0.46</v>
      </c>
      <c r="BN327" s="382">
        <v>52102696.263210163</v>
      </c>
      <c r="BO327" s="395"/>
      <c r="BP327" s="395"/>
      <c r="BS327" s="408">
        <v>11458</v>
      </c>
      <c r="BT327" s="400" t="s">
        <v>1653</v>
      </c>
      <c r="BU327" s="400">
        <v>0.87707367741030851</v>
      </c>
      <c r="BV327" s="400">
        <v>0.12292632258969143</v>
      </c>
      <c r="BW327" s="400">
        <v>5.9540653461872856E-4</v>
      </c>
      <c r="BX327" s="400">
        <v>0.99940459346538124</v>
      </c>
      <c r="BY327" s="407">
        <v>11458</v>
      </c>
      <c r="BZ327" s="406" t="s">
        <v>1653</v>
      </c>
      <c r="CA327" s="406">
        <v>0.88259421230880264</v>
      </c>
      <c r="CB327" s="406">
        <v>0.1174057876911974</v>
      </c>
      <c r="CC327" s="406">
        <v>5.5095453133697531E-3</v>
      </c>
      <c r="CD327" s="406">
        <v>0.65049612602478468</v>
      </c>
      <c r="CE327" s="406">
        <v>0.34399432866184554</v>
      </c>
    </row>
    <row r="328" spans="1:83" x14ac:dyDescent="0.35">
      <c r="A328" s="365">
        <v>5</v>
      </c>
      <c r="B328" s="366" t="s">
        <v>1285</v>
      </c>
      <c r="C328" s="411">
        <v>28858</v>
      </c>
      <c r="D328" s="367" t="s">
        <v>2223</v>
      </c>
      <c r="E328" s="368" t="s">
        <v>2438</v>
      </c>
      <c r="F328" s="369">
        <v>2</v>
      </c>
      <c r="G328" s="370" t="s">
        <v>2560</v>
      </c>
      <c r="H328" s="371">
        <v>36894</v>
      </c>
      <c r="I328" s="372">
        <v>36894</v>
      </c>
      <c r="J328" s="373">
        <v>115.65418323434706</v>
      </c>
      <c r="K328" s="374">
        <v>4266945.4362480007</v>
      </c>
      <c r="L328" s="371">
        <v>3670.7999999999997</v>
      </c>
      <c r="M328" s="372">
        <v>3670.7999999999997</v>
      </c>
      <c r="N328" s="373">
        <v>317.72473845946394</v>
      </c>
      <c r="O328" s="374">
        <v>1166303.9699370002</v>
      </c>
      <c r="P328" s="374">
        <f t="shared" si="92"/>
        <v>0.92598738067001285</v>
      </c>
      <c r="Q328" s="402">
        <f t="shared" si="96"/>
        <v>3399.114476963483</v>
      </c>
      <c r="R328" s="374">
        <f t="shared" si="93"/>
        <v>7.4012619329987178E-2</v>
      </c>
      <c r="S328" s="401">
        <f t="shared" si="97"/>
        <v>271.68552303651694</v>
      </c>
      <c r="T328" s="371">
        <v>3175.2</v>
      </c>
      <c r="U328" s="372">
        <v>3175.2</v>
      </c>
      <c r="V328" s="373">
        <v>155.12398163265306</v>
      </c>
      <c r="W328" s="374">
        <v>492549.66647999996</v>
      </c>
      <c r="X328" s="371">
        <v>4892.3999999999996</v>
      </c>
      <c r="Y328" s="372">
        <v>4892.3999999999996</v>
      </c>
      <c r="Z328" s="373">
        <v>127.5088887049301</v>
      </c>
      <c r="AA328" s="374">
        <v>623824.48710000003</v>
      </c>
      <c r="AB328" s="371">
        <v>0</v>
      </c>
      <c r="AC328" s="372">
        <v>0</v>
      </c>
      <c r="AD328" s="373">
        <v>0</v>
      </c>
      <c r="AE328" s="374">
        <v>0</v>
      </c>
      <c r="AF328" s="374">
        <f t="shared" si="98"/>
        <v>0</v>
      </c>
      <c r="AG328" s="374">
        <f t="shared" si="99"/>
        <v>0</v>
      </c>
      <c r="AH328" s="374">
        <f t="shared" si="100"/>
        <v>1</v>
      </c>
      <c r="AI328" s="374">
        <f t="shared" si="101"/>
        <v>0</v>
      </c>
      <c r="AJ328" s="375">
        <v>6549623.5597650018</v>
      </c>
      <c r="AK328" s="376">
        <v>109.15199999999999</v>
      </c>
      <c r="AL328" s="377">
        <v>109.15199999999999</v>
      </c>
      <c r="AM328" s="373">
        <v>29896.841195838831</v>
      </c>
      <c r="AN328" s="374">
        <v>3263300.0102081997</v>
      </c>
      <c r="AO328" s="378">
        <v>17.867999999999999</v>
      </c>
      <c r="AP328" s="379">
        <v>17.867999999999999</v>
      </c>
      <c r="AQ328" s="373">
        <v>10442.031622229684</v>
      </c>
      <c r="AR328" s="374">
        <v>186578.22102599998</v>
      </c>
      <c r="AS328" s="374">
        <f t="shared" si="94"/>
        <v>1</v>
      </c>
      <c r="AT328" s="374">
        <f t="shared" si="90"/>
        <v>17.867999999999999</v>
      </c>
      <c r="AU328" s="374">
        <f t="shared" si="95"/>
        <v>0</v>
      </c>
      <c r="AV328" s="374">
        <f t="shared" si="91"/>
        <v>0</v>
      </c>
      <c r="AW328" s="380">
        <v>12.827999999999999</v>
      </c>
      <c r="AX328" s="381">
        <v>12.827999999999999</v>
      </c>
      <c r="AY328" s="373">
        <v>0</v>
      </c>
      <c r="AZ328" s="374">
        <v>0</v>
      </c>
      <c r="BA328" s="378">
        <v>331.93200000000002</v>
      </c>
      <c r="BB328" s="379">
        <v>331.93200000000002</v>
      </c>
      <c r="BC328" s="373">
        <v>889.24462160442499</v>
      </c>
      <c r="BD328" s="374">
        <v>295168.74573840003</v>
      </c>
      <c r="BE328" s="374">
        <f t="shared" si="102"/>
        <v>0</v>
      </c>
      <c r="BF328" s="374">
        <f t="shared" si="103"/>
        <v>0</v>
      </c>
      <c r="BG328" s="374">
        <f t="shared" si="104"/>
        <v>0</v>
      </c>
      <c r="BH328" s="374">
        <f t="shared" si="105"/>
        <v>0</v>
      </c>
      <c r="BI328" s="374">
        <f t="shared" si="106"/>
        <v>1</v>
      </c>
      <c r="BJ328" s="374">
        <f t="shared" si="107"/>
        <v>331.93200000000002</v>
      </c>
      <c r="BK328" s="375">
        <v>3745046.9769726</v>
      </c>
      <c r="BL328" s="382">
        <v>10294670.536737602</v>
      </c>
      <c r="BM328" s="383">
        <v>0.67</v>
      </c>
      <c r="BN328" s="382">
        <v>6897429.2596141938</v>
      </c>
      <c r="BO328" s="395"/>
      <c r="BP328" s="395"/>
      <c r="BS328" s="408">
        <v>28858</v>
      </c>
      <c r="BT328" s="400" t="s">
        <v>2223</v>
      </c>
      <c r="BU328" s="400">
        <v>0.92598738067001285</v>
      </c>
      <c r="BV328" s="400">
        <v>7.4012619329987178E-2</v>
      </c>
      <c r="BW328" s="400">
        <v>0</v>
      </c>
      <c r="BX328" s="400">
        <v>1</v>
      </c>
      <c r="BY328" s="407">
        <v>28858</v>
      </c>
      <c r="BZ328" s="406" t="s">
        <v>2223</v>
      </c>
      <c r="CA328" s="406">
        <v>1</v>
      </c>
      <c r="CB328" s="406">
        <v>0</v>
      </c>
      <c r="CC328" s="406">
        <v>0</v>
      </c>
      <c r="CD328" s="406">
        <v>0</v>
      </c>
      <c r="CE328" s="406">
        <v>1</v>
      </c>
    </row>
    <row r="329" spans="1:83" x14ac:dyDescent="0.35">
      <c r="A329" s="365">
        <v>5</v>
      </c>
      <c r="B329" s="366" t="s">
        <v>1286</v>
      </c>
      <c r="C329" s="411">
        <v>10735</v>
      </c>
      <c r="D329" s="367" t="s">
        <v>1654</v>
      </c>
      <c r="E329" s="368" t="s">
        <v>2427</v>
      </c>
      <c r="F329" s="369">
        <v>16</v>
      </c>
      <c r="G329" s="370" t="s">
        <v>2759</v>
      </c>
      <c r="H329" s="371">
        <v>220374</v>
      </c>
      <c r="I329" s="372">
        <v>220374</v>
      </c>
      <c r="J329" s="373">
        <v>813.47415463716152</v>
      </c>
      <c r="K329" s="374">
        <v>179268553.35400984</v>
      </c>
      <c r="L329" s="371">
        <v>83374.8</v>
      </c>
      <c r="M329" s="372">
        <v>83374.8</v>
      </c>
      <c r="N329" s="373">
        <v>825.11160006197565</v>
      </c>
      <c r="O329" s="374">
        <v>68793514.632847205</v>
      </c>
      <c r="P329" s="374">
        <f t="shared" si="92"/>
        <v>0.88258965816940538</v>
      </c>
      <c r="Q329" s="402">
        <f t="shared" si="96"/>
        <v>73585.736231942545</v>
      </c>
      <c r="R329" s="374">
        <f t="shared" si="93"/>
        <v>0.11741034183059458</v>
      </c>
      <c r="S329" s="401">
        <f t="shared" si="97"/>
        <v>9789.0637680574582</v>
      </c>
      <c r="T329" s="371">
        <v>69428.399999999994</v>
      </c>
      <c r="U329" s="372">
        <v>69428.399999999994</v>
      </c>
      <c r="V329" s="373">
        <v>506.94783577106489</v>
      </c>
      <c r="W329" s="374">
        <v>35196577.121047795</v>
      </c>
      <c r="X329" s="371">
        <v>29050.799999999999</v>
      </c>
      <c r="Y329" s="372">
        <v>29050.799999999999</v>
      </c>
      <c r="Z329" s="373">
        <v>254.6443861573795</v>
      </c>
      <c r="AA329" s="374">
        <v>7397623.1333808005</v>
      </c>
      <c r="AB329" s="371">
        <v>0</v>
      </c>
      <c r="AC329" s="372">
        <v>0</v>
      </c>
      <c r="AD329" s="373">
        <v>0</v>
      </c>
      <c r="AE329" s="374">
        <v>0</v>
      </c>
      <c r="AF329" s="374">
        <f t="shared" si="98"/>
        <v>0</v>
      </c>
      <c r="AG329" s="374">
        <f t="shared" si="99"/>
        <v>0</v>
      </c>
      <c r="AH329" s="374">
        <f t="shared" si="100"/>
        <v>1</v>
      </c>
      <c r="AI329" s="374">
        <f t="shared" si="101"/>
        <v>0</v>
      </c>
      <c r="AJ329" s="375">
        <v>290656268.24128568</v>
      </c>
      <c r="AK329" s="376">
        <v>13757.138640000001</v>
      </c>
      <c r="AL329" s="377">
        <v>13757.138640000001</v>
      </c>
      <c r="AM329" s="373">
        <v>12216.589932066569</v>
      </c>
      <c r="AN329" s="374">
        <v>168065321.40346798</v>
      </c>
      <c r="AO329" s="378">
        <v>2267.1419999999998</v>
      </c>
      <c r="AP329" s="379">
        <v>2267.1419999999998</v>
      </c>
      <c r="AQ329" s="373">
        <v>15534.671008705936</v>
      </c>
      <c r="AR329" s="374">
        <v>35219305.100019589</v>
      </c>
      <c r="AS329" s="374">
        <f t="shared" si="94"/>
        <v>0.88122379369134674</v>
      </c>
      <c r="AT329" s="374">
        <f t="shared" ref="AT329:AT392" si="108">SUM(AS329*AO329)</f>
        <v>1997.859474076987</v>
      </c>
      <c r="AU329" s="374">
        <f t="shared" si="95"/>
        <v>0.1187762063086532</v>
      </c>
      <c r="AV329" s="374">
        <f t="shared" ref="AV329:AV392" si="109">SUM(AU329*AO329)</f>
        <v>269.2825259230126</v>
      </c>
      <c r="AW329" s="380">
        <v>2111.2760399999997</v>
      </c>
      <c r="AX329" s="381">
        <v>2111.2760399999997</v>
      </c>
      <c r="AY329" s="373">
        <v>10112.781414263764</v>
      </c>
      <c r="AZ329" s="374">
        <v>21350873.097692396</v>
      </c>
      <c r="BA329" s="378">
        <v>1653.8395200000007</v>
      </c>
      <c r="BB329" s="379">
        <v>1653.8395200000007</v>
      </c>
      <c r="BC329" s="373">
        <v>25485.316736853998</v>
      </c>
      <c r="BD329" s="374">
        <v>42148623.999126598</v>
      </c>
      <c r="BE329" s="374">
        <f t="shared" si="102"/>
        <v>6.1916601362858953E-2</v>
      </c>
      <c r="BF329" s="374">
        <f t="shared" si="103"/>
        <v>102.40012227798204</v>
      </c>
      <c r="BG329" s="374">
        <f t="shared" si="104"/>
        <v>5.2694407730483256E-2</v>
      </c>
      <c r="BH329" s="374">
        <f t="shared" si="105"/>
        <v>87.148093987666755</v>
      </c>
      <c r="BI329" s="374">
        <f t="shared" si="106"/>
        <v>0.88538899090665779</v>
      </c>
      <c r="BJ329" s="374">
        <f t="shared" si="107"/>
        <v>1464.2913037343519</v>
      </c>
      <c r="BK329" s="375">
        <v>266784123.60030657</v>
      </c>
      <c r="BL329" s="382">
        <v>557440391.84159231</v>
      </c>
      <c r="BM329" s="383">
        <v>0.21</v>
      </c>
      <c r="BN329" s="382">
        <v>117062482.28673439</v>
      </c>
      <c r="BO329" s="395"/>
      <c r="BP329" s="395"/>
      <c r="BS329" s="408">
        <v>10735</v>
      </c>
      <c r="BT329" s="400" t="s">
        <v>1654</v>
      </c>
      <c r="BU329" s="400">
        <v>0.88258965816940538</v>
      </c>
      <c r="BV329" s="400">
        <v>0.11741034183059458</v>
      </c>
      <c r="BW329" s="400">
        <v>0</v>
      </c>
      <c r="BX329" s="400">
        <v>1</v>
      </c>
      <c r="BY329" s="407">
        <v>10735</v>
      </c>
      <c r="BZ329" s="406" t="s">
        <v>1654</v>
      </c>
      <c r="CA329" s="406">
        <v>0.88122379369134674</v>
      </c>
      <c r="CB329" s="406">
        <v>0.1187762063086532</v>
      </c>
      <c r="CC329" s="406">
        <v>6.1916601362858953E-2</v>
      </c>
      <c r="CD329" s="406">
        <v>5.2694407730483256E-2</v>
      </c>
      <c r="CE329" s="406">
        <v>0.88538899090665779</v>
      </c>
    </row>
    <row r="330" spans="1:83" x14ac:dyDescent="0.35">
      <c r="A330" s="365">
        <v>5</v>
      </c>
      <c r="B330" s="366" t="s">
        <v>1286</v>
      </c>
      <c r="C330" s="411">
        <v>11306</v>
      </c>
      <c r="D330" s="367" t="s">
        <v>1655</v>
      </c>
      <c r="E330" s="368" t="s">
        <v>2438</v>
      </c>
      <c r="F330" s="369">
        <v>9</v>
      </c>
      <c r="G330" s="370" t="s">
        <v>2511</v>
      </c>
      <c r="H330" s="371">
        <v>72194.399999999994</v>
      </c>
      <c r="I330" s="372">
        <v>72194.399999999994</v>
      </c>
      <c r="J330" s="373">
        <v>438.5757344526113</v>
      </c>
      <c r="K330" s="374">
        <v>31662712.003365599</v>
      </c>
      <c r="L330" s="371">
        <v>29058</v>
      </c>
      <c r="M330" s="372">
        <v>29058</v>
      </c>
      <c r="N330" s="373">
        <v>383.28797920941571</v>
      </c>
      <c r="O330" s="374">
        <v>11137582.099867202</v>
      </c>
      <c r="P330" s="374">
        <f t="shared" si="92"/>
        <v>0.88172150538195304</v>
      </c>
      <c r="Q330" s="402">
        <f t="shared" si="96"/>
        <v>25621.063503388792</v>
      </c>
      <c r="R330" s="374">
        <f t="shared" si="93"/>
        <v>0.11827849461804707</v>
      </c>
      <c r="S330" s="401">
        <f t="shared" si="97"/>
        <v>3436.9364966112116</v>
      </c>
      <c r="T330" s="371">
        <v>9074.4</v>
      </c>
      <c r="U330" s="372">
        <v>9074.4</v>
      </c>
      <c r="V330" s="373">
        <v>340.58975647976729</v>
      </c>
      <c r="W330" s="374">
        <v>3090647.6862000003</v>
      </c>
      <c r="X330" s="371">
        <v>1699.2</v>
      </c>
      <c r="Y330" s="372">
        <v>1699.2</v>
      </c>
      <c r="Z330" s="373">
        <v>2.0062847810734463</v>
      </c>
      <c r="AA330" s="374">
        <v>3409.0790999999999</v>
      </c>
      <c r="AB330" s="371">
        <v>0</v>
      </c>
      <c r="AC330" s="372">
        <v>0</v>
      </c>
      <c r="AD330" s="373">
        <v>0</v>
      </c>
      <c r="AE330" s="374">
        <v>0</v>
      </c>
      <c r="AF330" s="374">
        <f t="shared" si="98"/>
        <v>1.4327299610789445E-2</v>
      </c>
      <c r="AG330" s="374">
        <f t="shared" si="99"/>
        <v>0</v>
      </c>
      <c r="AH330" s="374">
        <f t="shared" si="100"/>
        <v>0.98567270038921051</v>
      </c>
      <c r="AI330" s="374">
        <f t="shared" si="101"/>
        <v>0</v>
      </c>
      <c r="AJ330" s="375">
        <v>45894350.868532799</v>
      </c>
      <c r="AK330" s="376">
        <v>1402.2316799999999</v>
      </c>
      <c r="AL330" s="377">
        <v>1402.2316799999999</v>
      </c>
      <c r="AM330" s="373">
        <v>7566.5954508237892</v>
      </c>
      <c r="AN330" s="374">
        <v>10610119.850888999</v>
      </c>
      <c r="AO330" s="378">
        <v>400.41216000000003</v>
      </c>
      <c r="AP330" s="379">
        <v>400.41216000000003</v>
      </c>
      <c r="AQ330" s="373">
        <v>17117.655684860321</v>
      </c>
      <c r="AR330" s="374">
        <v>6854117.4869112009</v>
      </c>
      <c r="AS330" s="374">
        <f t="shared" si="94"/>
        <v>0.90326902807001885</v>
      </c>
      <c r="AT330" s="374">
        <f t="shared" si="108"/>
        <v>361.6799025906169</v>
      </c>
      <c r="AU330" s="374">
        <f t="shared" si="95"/>
        <v>9.6730971929981105E-2</v>
      </c>
      <c r="AV330" s="374">
        <f t="shared" si="109"/>
        <v>38.732257409383102</v>
      </c>
      <c r="AW330" s="380">
        <v>102.98975999999999</v>
      </c>
      <c r="AX330" s="381">
        <v>102.98975999999999</v>
      </c>
      <c r="AY330" s="373">
        <v>7233.2648558458632</v>
      </c>
      <c r="AZ330" s="374">
        <v>744952.21152000001</v>
      </c>
      <c r="BA330" s="378">
        <v>122.03207999999992</v>
      </c>
      <c r="BB330" s="379">
        <v>122.03207999999992</v>
      </c>
      <c r="BC330" s="373">
        <v>4209.868202852891</v>
      </c>
      <c r="BD330" s="374">
        <v>513738.97331999987</v>
      </c>
      <c r="BE330" s="374">
        <f t="shared" si="102"/>
        <v>0.39119909835611094</v>
      </c>
      <c r="BF330" s="374">
        <f t="shared" si="103"/>
        <v>47.738839666520768</v>
      </c>
      <c r="BG330" s="374">
        <f t="shared" si="104"/>
        <v>2.8686210883290871E-3</v>
      </c>
      <c r="BH330" s="374">
        <f t="shared" si="105"/>
        <v>0.35006379814066202</v>
      </c>
      <c r="BI330" s="374">
        <f t="shared" si="106"/>
        <v>0.60593228055556003</v>
      </c>
      <c r="BJ330" s="374">
        <f t="shared" si="107"/>
        <v>73.943176535338495</v>
      </c>
      <c r="BK330" s="375">
        <v>18722928.522640202</v>
      </c>
      <c r="BL330" s="382">
        <v>64617279.391173005</v>
      </c>
      <c r="BM330" s="383">
        <v>0.25</v>
      </c>
      <c r="BN330" s="382">
        <v>16154319.847793251</v>
      </c>
      <c r="BO330" s="395"/>
      <c r="BP330" s="395"/>
      <c r="BS330" s="408">
        <v>11306</v>
      </c>
      <c r="BT330" s="400" t="s">
        <v>1655</v>
      </c>
      <c r="BU330" s="400">
        <v>0.88172150538195304</v>
      </c>
      <c r="BV330" s="400">
        <v>0.11827849461804707</v>
      </c>
      <c r="BW330" s="400">
        <v>1.4327299610789445E-2</v>
      </c>
      <c r="BX330" s="400">
        <v>0.98567270038921051</v>
      </c>
      <c r="BY330" s="407">
        <v>11306</v>
      </c>
      <c r="BZ330" s="406" t="s">
        <v>1655</v>
      </c>
      <c r="CA330" s="406">
        <v>0.90326902807001885</v>
      </c>
      <c r="CB330" s="406">
        <v>9.6730971929981105E-2</v>
      </c>
      <c r="CC330" s="406">
        <v>0.39119909835611094</v>
      </c>
      <c r="CD330" s="406">
        <v>2.8686210883290871E-3</v>
      </c>
      <c r="CE330" s="406">
        <v>0.60593228055556003</v>
      </c>
    </row>
    <row r="331" spans="1:83" x14ac:dyDescent="0.35">
      <c r="A331" s="365">
        <v>5</v>
      </c>
      <c r="B331" s="366" t="s">
        <v>1286</v>
      </c>
      <c r="C331" s="411">
        <v>11307</v>
      </c>
      <c r="D331" s="367" t="s">
        <v>1656</v>
      </c>
      <c r="E331" s="368" t="s">
        <v>2438</v>
      </c>
      <c r="F331" s="369">
        <v>6</v>
      </c>
      <c r="G331" s="370" t="s">
        <v>6307</v>
      </c>
      <c r="H331" s="371">
        <v>67873.2</v>
      </c>
      <c r="I331" s="372">
        <v>67873.2</v>
      </c>
      <c r="J331" s="373">
        <v>387.73371223269561</v>
      </c>
      <c r="K331" s="374">
        <v>26316727.797112193</v>
      </c>
      <c r="L331" s="371">
        <v>18992.399999999998</v>
      </c>
      <c r="M331" s="372">
        <v>18992.399999999998</v>
      </c>
      <c r="N331" s="373">
        <v>392.25730909126804</v>
      </c>
      <c r="O331" s="374">
        <v>7449907.7171849981</v>
      </c>
      <c r="P331" s="374">
        <f t="shared" si="92"/>
        <v>0.90622920034451582</v>
      </c>
      <c r="Q331" s="402">
        <f t="shared" si="96"/>
        <v>17211.46746462318</v>
      </c>
      <c r="R331" s="374">
        <f t="shared" si="93"/>
        <v>9.3770799655484169E-2</v>
      </c>
      <c r="S331" s="401">
        <f t="shared" si="97"/>
        <v>1780.9325353768172</v>
      </c>
      <c r="T331" s="371">
        <v>6752.4</v>
      </c>
      <c r="U331" s="372">
        <v>6752.4</v>
      </c>
      <c r="V331" s="373">
        <v>211.58321489692554</v>
      </c>
      <c r="W331" s="374">
        <v>1428694.50027</v>
      </c>
      <c r="X331" s="371">
        <v>4782</v>
      </c>
      <c r="Y331" s="372">
        <v>4782</v>
      </c>
      <c r="Z331" s="373">
        <v>6.9613927227101635E-2</v>
      </c>
      <c r="AA331" s="374">
        <v>332.8938</v>
      </c>
      <c r="AB331" s="371">
        <v>24</v>
      </c>
      <c r="AC331" s="372">
        <v>24</v>
      </c>
      <c r="AD331" s="373">
        <v>100619.33438125</v>
      </c>
      <c r="AE331" s="374">
        <v>2414864.0251500001</v>
      </c>
      <c r="AF331" s="374">
        <f t="shared" si="98"/>
        <v>0</v>
      </c>
      <c r="AG331" s="374">
        <f t="shared" si="99"/>
        <v>0</v>
      </c>
      <c r="AH331" s="374">
        <f t="shared" si="100"/>
        <v>1</v>
      </c>
      <c r="AI331" s="374">
        <f t="shared" si="101"/>
        <v>24</v>
      </c>
      <c r="AJ331" s="375">
        <v>37610526.933517188</v>
      </c>
      <c r="AK331" s="376">
        <v>502.41359999999997</v>
      </c>
      <c r="AL331" s="377">
        <v>502.41359999999997</v>
      </c>
      <c r="AM331" s="373">
        <v>13786.595751735224</v>
      </c>
      <c r="AN331" s="374">
        <v>6926573.2033739993</v>
      </c>
      <c r="AO331" s="378">
        <v>70.007999999999981</v>
      </c>
      <c r="AP331" s="379">
        <v>70.007999999999981</v>
      </c>
      <c r="AQ331" s="373">
        <v>17830.911316635247</v>
      </c>
      <c r="AR331" s="374">
        <v>1248306.439455</v>
      </c>
      <c r="AS331" s="374">
        <f t="shared" si="94"/>
        <v>0.93063451932699781</v>
      </c>
      <c r="AT331" s="374">
        <f t="shared" si="108"/>
        <v>65.151861429044445</v>
      </c>
      <c r="AU331" s="374">
        <f t="shared" si="95"/>
        <v>6.9365480673002203E-2</v>
      </c>
      <c r="AV331" s="374">
        <f t="shared" si="109"/>
        <v>4.8561385709555367</v>
      </c>
      <c r="AW331" s="380">
        <v>21.048000000000002</v>
      </c>
      <c r="AX331" s="381">
        <v>21.048000000000002</v>
      </c>
      <c r="AY331" s="373">
        <v>4954.8981271379698</v>
      </c>
      <c r="AZ331" s="374">
        <v>104290.69577999999</v>
      </c>
      <c r="BA331" s="378">
        <v>16.183199999999989</v>
      </c>
      <c r="BB331" s="379">
        <v>16.183199999999989</v>
      </c>
      <c r="BC331" s="373">
        <v>16705.890547604937</v>
      </c>
      <c r="BD331" s="374">
        <v>270354.76791</v>
      </c>
      <c r="BE331" s="374">
        <f t="shared" si="102"/>
        <v>0.24996750677797211</v>
      </c>
      <c r="BF331" s="374">
        <f t="shared" si="103"/>
        <v>4.0452741556892757</v>
      </c>
      <c r="BG331" s="374">
        <f t="shared" si="104"/>
        <v>0</v>
      </c>
      <c r="BH331" s="374">
        <f t="shared" si="105"/>
        <v>0</v>
      </c>
      <c r="BI331" s="374">
        <f t="shared" si="106"/>
        <v>0.75003249322202792</v>
      </c>
      <c r="BJ331" s="374">
        <f t="shared" si="107"/>
        <v>12.137925844310713</v>
      </c>
      <c r="BK331" s="375">
        <v>8549525.1065189987</v>
      </c>
      <c r="BL331" s="382">
        <v>46160052.040036187</v>
      </c>
      <c r="BM331" s="383">
        <v>0.36</v>
      </c>
      <c r="BN331" s="382">
        <v>16617618.734413026</v>
      </c>
      <c r="BO331" s="395"/>
      <c r="BP331" s="395"/>
      <c r="BS331" s="408">
        <v>11307</v>
      </c>
      <c r="BT331" s="400" t="s">
        <v>1656</v>
      </c>
      <c r="BU331" s="400">
        <v>0.90622920034451582</v>
      </c>
      <c r="BV331" s="400">
        <v>9.3770799655484169E-2</v>
      </c>
      <c r="BW331" s="400">
        <v>0</v>
      </c>
      <c r="BX331" s="400">
        <v>1</v>
      </c>
      <c r="BY331" s="407">
        <v>11307</v>
      </c>
      <c r="BZ331" s="406" t="s">
        <v>1656</v>
      </c>
      <c r="CA331" s="406">
        <v>0.93063451932699781</v>
      </c>
      <c r="CB331" s="406">
        <v>6.9365480673002203E-2</v>
      </c>
      <c r="CC331" s="406">
        <v>0.24996750677797211</v>
      </c>
      <c r="CD331" s="406">
        <v>0</v>
      </c>
      <c r="CE331" s="406">
        <v>0.75003249322202792</v>
      </c>
    </row>
    <row r="332" spans="1:83" x14ac:dyDescent="0.35">
      <c r="A332" s="365">
        <v>5</v>
      </c>
      <c r="B332" s="366" t="s">
        <v>1287</v>
      </c>
      <c r="C332" s="411">
        <v>10734</v>
      </c>
      <c r="D332" s="367" t="s">
        <v>1657</v>
      </c>
      <c r="E332" s="368" t="s">
        <v>2427</v>
      </c>
      <c r="F332" s="369">
        <v>18</v>
      </c>
      <c r="G332" s="370" t="s">
        <v>2422</v>
      </c>
      <c r="H332" s="371">
        <v>429295.2</v>
      </c>
      <c r="I332" s="372">
        <v>429295.2</v>
      </c>
      <c r="J332" s="373">
        <v>1037.2877784350922</v>
      </c>
      <c r="K332" s="374">
        <v>445302664.3008486</v>
      </c>
      <c r="L332" s="371">
        <v>86214</v>
      </c>
      <c r="M332" s="372">
        <v>86214</v>
      </c>
      <c r="N332" s="373">
        <v>1194.7756940234879</v>
      </c>
      <c r="O332" s="374">
        <v>103006391.68454099</v>
      </c>
      <c r="P332" s="374">
        <f t="shared" si="92"/>
        <v>0.82701774241324943</v>
      </c>
      <c r="Q332" s="402">
        <f t="shared" si="96"/>
        <v>71300.507644415891</v>
      </c>
      <c r="R332" s="374">
        <f t="shared" si="93"/>
        <v>0.17298225758675068</v>
      </c>
      <c r="S332" s="401">
        <f t="shared" si="97"/>
        <v>14913.492355584123</v>
      </c>
      <c r="T332" s="371">
        <v>325292.39999999997</v>
      </c>
      <c r="U332" s="372">
        <v>325292.39999999997</v>
      </c>
      <c r="V332" s="373">
        <v>581.48712055426699</v>
      </c>
      <c r="W332" s="374">
        <v>189153341.01418683</v>
      </c>
      <c r="X332" s="371">
        <v>184784.4</v>
      </c>
      <c r="Y332" s="372">
        <v>184784.4</v>
      </c>
      <c r="Z332" s="373">
        <v>242.32807234509409</v>
      </c>
      <c r="AA332" s="374">
        <v>44778447.451444805</v>
      </c>
      <c r="AB332" s="371">
        <v>8.4</v>
      </c>
      <c r="AC332" s="372">
        <v>8.4</v>
      </c>
      <c r="AD332" s="373">
        <v>5215225.3043859275</v>
      </c>
      <c r="AE332" s="374">
        <v>43807892.556841791</v>
      </c>
      <c r="AF332" s="374">
        <f t="shared" si="98"/>
        <v>0.18902940496978321</v>
      </c>
      <c r="AG332" s="374">
        <f t="shared" si="99"/>
        <v>1.587847001746179</v>
      </c>
      <c r="AH332" s="374">
        <f t="shared" si="100"/>
        <v>0.81097059503021673</v>
      </c>
      <c r="AI332" s="374">
        <f t="shared" si="101"/>
        <v>6.8121529982538211</v>
      </c>
      <c r="AJ332" s="375">
        <v>826048737.00786304</v>
      </c>
      <c r="AK332" s="376">
        <v>19393.043999999998</v>
      </c>
      <c r="AL332" s="377">
        <v>19393.043999999998</v>
      </c>
      <c r="AM332" s="373">
        <v>32417.635058754946</v>
      </c>
      <c r="AN332" s="374">
        <v>628676623.07037723</v>
      </c>
      <c r="AO332" s="378">
        <v>4717.655999999999</v>
      </c>
      <c r="AP332" s="379">
        <v>4717.655999999999</v>
      </c>
      <c r="AQ332" s="373">
        <v>28746.908745978006</v>
      </c>
      <c r="AR332" s="374">
        <v>135618026.52691558</v>
      </c>
      <c r="AS332" s="374">
        <f t="shared" si="94"/>
        <v>0.8435785868619271</v>
      </c>
      <c r="AT332" s="374">
        <f t="shared" si="108"/>
        <v>3979.7135817806907</v>
      </c>
      <c r="AU332" s="374">
        <f t="shared" si="95"/>
        <v>0.15642141313807292</v>
      </c>
      <c r="AV332" s="374">
        <f t="shared" si="109"/>
        <v>737.94241821930837</v>
      </c>
      <c r="AW332" s="380">
        <v>6740.8319999999994</v>
      </c>
      <c r="AX332" s="381">
        <v>6740.8319999999994</v>
      </c>
      <c r="AY332" s="373">
        <v>37177.761993578119</v>
      </c>
      <c r="AZ332" s="374">
        <v>250609047.73469517</v>
      </c>
      <c r="BA332" s="378">
        <v>24332.639999999996</v>
      </c>
      <c r="BB332" s="379">
        <v>24332.639999999996</v>
      </c>
      <c r="BC332" s="373">
        <v>5243.1992909026894</v>
      </c>
      <c r="BD332" s="374">
        <v>127580880.7937904</v>
      </c>
      <c r="BE332" s="374">
        <f t="shared" si="102"/>
        <v>6.4694586801732776E-2</v>
      </c>
      <c r="BF332" s="374">
        <f t="shared" si="103"/>
        <v>1574.1900905953148</v>
      </c>
      <c r="BG332" s="374">
        <f t="shared" si="104"/>
        <v>0.37736476821414416</v>
      </c>
      <c r="BH332" s="374">
        <f t="shared" si="105"/>
        <v>9182.2810536382112</v>
      </c>
      <c r="BI332" s="374">
        <f t="shared" si="106"/>
        <v>0.5579406449841231</v>
      </c>
      <c r="BJ332" s="374">
        <f t="shared" si="107"/>
        <v>13576.168855766471</v>
      </c>
      <c r="BK332" s="375">
        <v>1142484578.1257784</v>
      </c>
      <c r="BL332" s="382">
        <v>1968533315.1336415</v>
      </c>
      <c r="BM332" s="383">
        <v>0.27</v>
      </c>
      <c r="BN332" s="382">
        <v>531503995.08608323</v>
      </c>
      <c r="BO332" s="395"/>
      <c r="BP332" s="395"/>
      <c r="BS332" s="408">
        <v>10734</v>
      </c>
      <c r="BT332" s="400" t="s">
        <v>1657</v>
      </c>
      <c r="BU332" s="400">
        <v>0.82701774241324943</v>
      </c>
      <c r="BV332" s="400">
        <v>0.17298225758675068</v>
      </c>
      <c r="BW332" s="400">
        <v>0.18902940496978321</v>
      </c>
      <c r="BX332" s="400">
        <v>0.81097059503021673</v>
      </c>
      <c r="BY332" s="407">
        <v>10734</v>
      </c>
      <c r="BZ332" s="406" t="s">
        <v>1657</v>
      </c>
      <c r="CA332" s="406">
        <v>0.8435785868619271</v>
      </c>
      <c r="CB332" s="406">
        <v>0.15642141313807292</v>
      </c>
      <c r="CC332" s="406">
        <v>6.4694586801732776E-2</v>
      </c>
      <c r="CD332" s="406">
        <v>0.37736476821414416</v>
      </c>
      <c r="CE332" s="406">
        <v>0.5579406449841231</v>
      </c>
    </row>
    <row r="333" spans="1:83" x14ac:dyDescent="0.35">
      <c r="A333" s="365">
        <v>5</v>
      </c>
      <c r="B333" s="366" t="s">
        <v>1287</v>
      </c>
      <c r="C333" s="411">
        <v>11304</v>
      </c>
      <c r="D333" s="367" t="s">
        <v>1658</v>
      </c>
      <c r="E333" s="368" t="s">
        <v>2427</v>
      </c>
      <c r="F333" s="369">
        <v>15</v>
      </c>
      <c r="G333" s="370" t="s">
        <v>6306</v>
      </c>
      <c r="H333" s="371">
        <v>301416</v>
      </c>
      <c r="I333" s="372">
        <v>301416</v>
      </c>
      <c r="J333" s="373">
        <v>679.88986579309869</v>
      </c>
      <c r="K333" s="374">
        <v>204929683.78789264</v>
      </c>
      <c r="L333" s="371">
        <v>47053.2</v>
      </c>
      <c r="M333" s="372">
        <v>47053.2</v>
      </c>
      <c r="N333" s="373">
        <v>1050.0573787243886</v>
      </c>
      <c r="O333" s="374">
        <v>49408559.852594398</v>
      </c>
      <c r="P333" s="374">
        <f t="shared" si="92"/>
        <v>0.88961795871510252</v>
      </c>
      <c r="Q333" s="402">
        <f t="shared" si="96"/>
        <v>41859.371735013461</v>
      </c>
      <c r="R333" s="374">
        <f t="shared" si="93"/>
        <v>0.11038204128489738</v>
      </c>
      <c r="S333" s="401">
        <f t="shared" si="97"/>
        <v>5193.8282649865332</v>
      </c>
      <c r="T333" s="371">
        <v>80186.399999999994</v>
      </c>
      <c r="U333" s="372">
        <v>80186.399999999994</v>
      </c>
      <c r="V333" s="373">
        <v>465.5825339058394</v>
      </c>
      <c r="W333" s="374">
        <v>37333387.296787195</v>
      </c>
      <c r="X333" s="371">
        <v>124190.39999999999</v>
      </c>
      <c r="Y333" s="372">
        <v>124190.39999999999</v>
      </c>
      <c r="Z333" s="373">
        <v>83.690692944382164</v>
      </c>
      <c r="AA333" s="374">
        <v>10393580.633039998</v>
      </c>
      <c r="AB333" s="371">
        <v>0</v>
      </c>
      <c r="AC333" s="372">
        <v>0</v>
      </c>
      <c r="AD333" s="373">
        <v>0</v>
      </c>
      <c r="AE333" s="374">
        <v>0</v>
      </c>
      <c r="AF333" s="374">
        <f t="shared" si="98"/>
        <v>0</v>
      </c>
      <c r="AG333" s="374">
        <f t="shared" si="99"/>
        <v>0</v>
      </c>
      <c r="AH333" s="374">
        <f t="shared" si="100"/>
        <v>1</v>
      </c>
      <c r="AI333" s="374">
        <f t="shared" si="101"/>
        <v>0</v>
      </c>
      <c r="AJ333" s="375">
        <v>302065211.57031423</v>
      </c>
      <c r="AK333" s="376">
        <v>10543.74684</v>
      </c>
      <c r="AL333" s="377">
        <v>10543.74684</v>
      </c>
      <c r="AM333" s="373">
        <v>20954.447689712018</v>
      </c>
      <c r="AN333" s="374">
        <v>220938391.61234638</v>
      </c>
      <c r="AO333" s="378">
        <v>743.72880000000009</v>
      </c>
      <c r="AP333" s="379">
        <v>743.72880000000009</v>
      </c>
      <c r="AQ333" s="373">
        <v>31701.166703963048</v>
      </c>
      <c r="AR333" s="374">
        <v>23577070.671338394</v>
      </c>
      <c r="AS333" s="374">
        <f t="shared" si="94"/>
        <v>0.89771722198984638</v>
      </c>
      <c r="AT333" s="374">
        <f t="shared" si="108"/>
        <v>667.65815224984215</v>
      </c>
      <c r="AU333" s="374">
        <f t="shared" si="95"/>
        <v>0.1022827780101537</v>
      </c>
      <c r="AV333" s="374">
        <f t="shared" si="109"/>
        <v>76.070647750158017</v>
      </c>
      <c r="AW333" s="380">
        <v>1030.6559999999997</v>
      </c>
      <c r="AX333" s="381">
        <v>1030.6559999999997</v>
      </c>
      <c r="AY333" s="373">
        <v>33176.910627411868</v>
      </c>
      <c r="AZ333" s="374">
        <v>34193981.999605797</v>
      </c>
      <c r="BA333" s="378">
        <v>4052.8379999999997</v>
      </c>
      <c r="BB333" s="379">
        <v>4052.8379999999997</v>
      </c>
      <c r="BC333" s="373">
        <v>20169.124188352311</v>
      </c>
      <c r="BD333" s="374">
        <v>81742192.937273398</v>
      </c>
      <c r="BE333" s="374">
        <f t="shared" si="102"/>
        <v>2.0896016700804845E-2</v>
      </c>
      <c r="BF333" s="374">
        <f t="shared" si="103"/>
        <v>84.688170533656503</v>
      </c>
      <c r="BG333" s="374">
        <f t="shared" si="104"/>
        <v>8.2151656908554332E-2</v>
      </c>
      <c r="BH333" s="374">
        <f t="shared" si="105"/>
        <v>332.94735688195152</v>
      </c>
      <c r="BI333" s="374">
        <f t="shared" si="106"/>
        <v>0.89695232639064093</v>
      </c>
      <c r="BJ333" s="374">
        <f t="shared" si="107"/>
        <v>3635.2024725843921</v>
      </c>
      <c r="BK333" s="375">
        <v>360451637.22056395</v>
      </c>
      <c r="BL333" s="382">
        <v>662516848.79087818</v>
      </c>
      <c r="BM333" s="383">
        <v>0.35</v>
      </c>
      <c r="BN333" s="382">
        <v>231880897.07680735</v>
      </c>
      <c r="BO333" s="395"/>
      <c r="BP333" s="395"/>
      <c r="BS333" s="408">
        <v>11304</v>
      </c>
      <c r="BT333" s="400" t="s">
        <v>1658</v>
      </c>
      <c r="BU333" s="400">
        <v>0.88961795871510252</v>
      </c>
      <c r="BV333" s="400">
        <v>0.11038204128489738</v>
      </c>
      <c r="BW333" s="400">
        <v>0</v>
      </c>
      <c r="BX333" s="400">
        <v>1</v>
      </c>
      <c r="BY333" s="407">
        <v>11304</v>
      </c>
      <c r="BZ333" s="406" t="s">
        <v>1658</v>
      </c>
      <c r="CA333" s="406">
        <v>0.89771722198984638</v>
      </c>
      <c r="CB333" s="406">
        <v>0.1022827780101537</v>
      </c>
      <c r="CC333" s="406">
        <v>2.0896016700804845E-2</v>
      </c>
      <c r="CD333" s="406">
        <v>8.2151656908554332E-2</v>
      </c>
      <c r="CE333" s="406">
        <v>0.89695232639064093</v>
      </c>
    </row>
    <row r="334" spans="1:83" x14ac:dyDescent="0.35">
      <c r="A334" s="365">
        <v>5</v>
      </c>
      <c r="B334" s="366" t="s">
        <v>1288</v>
      </c>
      <c r="C334" s="411">
        <v>10678</v>
      </c>
      <c r="D334" s="367" t="s">
        <v>1659</v>
      </c>
      <c r="E334" s="368" t="s">
        <v>2416</v>
      </c>
      <c r="F334" s="369">
        <v>18</v>
      </c>
      <c r="G334" s="370" t="s">
        <v>2422</v>
      </c>
      <c r="H334" s="371">
        <v>378307.2</v>
      </c>
      <c r="I334" s="372">
        <v>378307.2</v>
      </c>
      <c r="J334" s="373">
        <v>789.93948388960871</v>
      </c>
      <c r="K334" s="374">
        <v>298839794.31972301</v>
      </c>
      <c r="L334" s="371">
        <v>168346.8</v>
      </c>
      <c r="M334" s="372">
        <v>168346.8</v>
      </c>
      <c r="N334" s="373">
        <v>1277.7225382772847</v>
      </c>
      <c r="O334" s="374">
        <v>215100500.60685837</v>
      </c>
      <c r="P334" s="374">
        <f t="shared" si="92"/>
        <v>0.86778042534668287</v>
      </c>
      <c r="Q334" s="402">
        <f t="shared" si="96"/>
        <v>146088.05770975293</v>
      </c>
      <c r="R334" s="374">
        <f t="shared" si="93"/>
        <v>0.13221957465331713</v>
      </c>
      <c r="S334" s="401">
        <f t="shared" si="97"/>
        <v>22258.742290247046</v>
      </c>
      <c r="T334" s="371">
        <v>129925.2</v>
      </c>
      <c r="U334" s="372">
        <v>129925.2</v>
      </c>
      <c r="V334" s="373">
        <v>395.56578042284633</v>
      </c>
      <c r="W334" s="374">
        <v>51393963.134594396</v>
      </c>
      <c r="X334" s="371">
        <v>47444.4</v>
      </c>
      <c r="Y334" s="372">
        <v>47444.4</v>
      </c>
      <c r="Z334" s="373">
        <v>50.340710162632476</v>
      </c>
      <c r="AA334" s="374">
        <v>2388384.7892400003</v>
      </c>
      <c r="AB334" s="371">
        <v>0</v>
      </c>
      <c r="AC334" s="372">
        <v>0</v>
      </c>
      <c r="AD334" s="373">
        <v>0</v>
      </c>
      <c r="AE334" s="374">
        <v>0</v>
      </c>
      <c r="AF334" s="374">
        <f t="shared" si="98"/>
        <v>2.5703629662133158E-5</v>
      </c>
      <c r="AG334" s="374">
        <f t="shared" si="99"/>
        <v>0</v>
      </c>
      <c r="AH334" s="374">
        <f t="shared" si="100"/>
        <v>0.99997429637033786</v>
      </c>
      <c r="AI334" s="374">
        <f t="shared" si="101"/>
        <v>0</v>
      </c>
      <c r="AJ334" s="375">
        <v>567722642.85041583</v>
      </c>
      <c r="AK334" s="376">
        <v>35564.243999999999</v>
      </c>
      <c r="AL334" s="377">
        <v>35564.243999999999</v>
      </c>
      <c r="AM334" s="373">
        <v>14958.187515271296</v>
      </c>
      <c r="AN334" s="374">
        <v>531976630.5908621</v>
      </c>
      <c r="AO334" s="378">
        <v>7296.804000000001</v>
      </c>
      <c r="AP334" s="379">
        <v>7296.804000000001</v>
      </c>
      <c r="AQ334" s="373">
        <v>24532.502834348681</v>
      </c>
      <c r="AR334" s="374">
        <v>179008864.81168681</v>
      </c>
      <c r="AS334" s="374">
        <f t="shared" si="94"/>
        <v>0.8794923480390292</v>
      </c>
      <c r="AT334" s="374">
        <f t="shared" si="108"/>
        <v>6417.4832831405811</v>
      </c>
      <c r="AU334" s="374">
        <f t="shared" si="95"/>
        <v>0.12050765196097078</v>
      </c>
      <c r="AV334" s="374">
        <f t="shared" si="109"/>
        <v>879.32071685941958</v>
      </c>
      <c r="AW334" s="380">
        <v>3517.596</v>
      </c>
      <c r="AX334" s="381">
        <v>3517.596</v>
      </c>
      <c r="AY334" s="373">
        <v>16575.647612354289</v>
      </c>
      <c r="AZ334" s="374">
        <v>58306431.738626994</v>
      </c>
      <c r="BA334" s="378">
        <v>5681.3040000000055</v>
      </c>
      <c r="BB334" s="379">
        <v>5681.3040000000055</v>
      </c>
      <c r="BC334" s="373">
        <v>16426.424790494912</v>
      </c>
      <c r="BD334" s="374">
        <v>93323512.867937997</v>
      </c>
      <c r="BE334" s="374">
        <f t="shared" si="102"/>
        <v>8.3475684661749136E-2</v>
      </c>
      <c r="BF334" s="374">
        <f t="shared" si="103"/>
        <v>474.25074117153446</v>
      </c>
      <c r="BG334" s="374">
        <f t="shared" si="104"/>
        <v>1.2671887366313568E-2</v>
      </c>
      <c r="BH334" s="374">
        <f t="shared" si="105"/>
        <v>71.99284438178681</v>
      </c>
      <c r="BI334" s="374">
        <f t="shared" si="106"/>
        <v>0.90385242797193732</v>
      </c>
      <c r="BJ334" s="374">
        <f t="shared" si="107"/>
        <v>5135.0604144466843</v>
      </c>
      <c r="BK334" s="375">
        <v>862615440.00911391</v>
      </c>
      <c r="BL334" s="382">
        <v>1430338082.8595297</v>
      </c>
      <c r="BM334" s="383">
        <v>0.28000000000000003</v>
      </c>
      <c r="BN334" s="382">
        <v>400494663.20066833</v>
      </c>
      <c r="BO334" s="395"/>
      <c r="BP334" s="395"/>
      <c r="BS334" s="408">
        <v>10678</v>
      </c>
      <c r="BT334" s="400" t="s">
        <v>1659</v>
      </c>
      <c r="BU334" s="400">
        <v>0.86778042534668287</v>
      </c>
      <c r="BV334" s="400">
        <v>0.13221957465331713</v>
      </c>
      <c r="BW334" s="400">
        <v>2.5703629662133158E-5</v>
      </c>
      <c r="BX334" s="400">
        <v>0.99997429637033786</v>
      </c>
      <c r="BY334" s="407">
        <v>10678</v>
      </c>
      <c r="BZ334" s="406" t="s">
        <v>1659</v>
      </c>
      <c r="CA334" s="406">
        <v>0.8794923480390292</v>
      </c>
      <c r="CB334" s="406">
        <v>0.12050765196097078</v>
      </c>
      <c r="CC334" s="406">
        <v>8.3475684661749136E-2</v>
      </c>
      <c r="CD334" s="406">
        <v>1.2671887366313568E-2</v>
      </c>
      <c r="CE334" s="406">
        <v>0.90385242797193732</v>
      </c>
    </row>
    <row r="335" spans="1:83" x14ac:dyDescent="0.35">
      <c r="A335" s="365">
        <v>5</v>
      </c>
      <c r="B335" s="366" t="s">
        <v>1288</v>
      </c>
      <c r="C335" s="411">
        <v>10733</v>
      </c>
      <c r="D335" s="367" t="s">
        <v>1660</v>
      </c>
      <c r="E335" s="368" t="s">
        <v>2427</v>
      </c>
      <c r="F335" s="369">
        <v>15</v>
      </c>
      <c r="G335" s="370" t="s">
        <v>6306</v>
      </c>
      <c r="H335" s="371">
        <v>217648.8</v>
      </c>
      <c r="I335" s="372">
        <v>217648.8</v>
      </c>
      <c r="J335" s="373">
        <v>570.69518178811734</v>
      </c>
      <c r="K335" s="374">
        <v>124211121.48196559</v>
      </c>
      <c r="L335" s="371">
        <v>44667.6</v>
      </c>
      <c r="M335" s="372">
        <v>44667.6</v>
      </c>
      <c r="N335" s="373">
        <v>760.60557606909708</v>
      </c>
      <c r="O335" s="374">
        <v>33974425.629624002</v>
      </c>
      <c r="P335" s="374">
        <f t="shared" si="92"/>
        <v>0.80638232500495111</v>
      </c>
      <c r="Q335" s="402">
        <f t="shared" si="96"/>
        <v>36019.163140391152</v>
      </c>
      <c r="R335" s="374">
        <f t="shared" si="93"/>
        <v>0.19361767499504892</v>
      </c>
      <c r="S335" s="401">
        <f t="shared" si="97"/>
        <v>8648.4368596088461</v>
      </c>
      <c r="T335" s="371">
        <v>34177.199999999997</v>
      </c>
      <c r="U335" s="372">
        <v>34177.199999999997</v>
      </c>
      <c r="V335" s="373">
        <v>424.36445922399145</v>
      </c>
      <c r="W335" s="374">
        <v>14503588.995790198</v>
      </c>
      <c r="X335" s="371">
        <v>24806.399999999998</v>
      </c>
      <c r="Y335" s="372">
        <v>24806.399999999998</v>
      </c>
      <c r="Z335" s="373">
        <v>79.398892625290244</v>
      </c>
      <c r="AA335" s="374">
        <v>1969600.6900199999</v>
      </c>
      <c r="AB335" s="371">
        <v>0</v>
      </c>
      <c r="AC335" s="372">
        <v>0</v>
      </c>
      <c r="AD335" s="373">
        <v>0</v>
      </c>
      <c r="AE335" s="374">
        <v>0</v>
      </c>
      <c r="AF335" s="374">
        <f t="shared" si="98"/>
        <v>0</v>
      </c>
      <c r="AG335" s="374">
        <f t="shared" si="99"/>
        <v>0</v>
      </c>
      <c r="AH335" s="374">
        <f t="shared" si="100"/>
        <v>1</v>
      </c>
      <c r="AI335" s="374">
        <f t="shared" si="101"/>
        <v>0</v>
      </c>
      <c r="AJ335" s="375">
        <v>174658736.79739979</v>
      </c>
      <c r="AK335" s="376">
        <v>9341.2162799999987</v>
      </c>
      <c r="AL335" s="377">
        <v>9341.2162799999987</v>
      </c>
      <c r="AM335" s="373">
        <v>13805.996520916546</v>
      </c>
      <c r="AN335" s="374">
        <v>128964799.46280898</v>
      </c>
      <c r="AO335" s="378">
        <v>1308.4375199999997</v>
      </c>
      <c r="AP335" s="379">
        <v>1308.4375199999997</v>
      </c>
      <c r="AQ335" s="373">
        <v>20813.140547947911</v>
      </c>
      <c r="AR335" s="374">
        <v>27232694.001968399</v>
      </c>
      <c r="AS335" s="374">
        <f t="shared" si="94"/>
        <v>0.90071942769086388</v>
      </c>
      <c r="AT335" s="374">
        <f t="shared" si="108"/>
        <v>1178.535094183653</v>
      </c>
      <c r="AU335" s="374">
        <f t="shared" si="95"/>
        <v>9.9280572309136075E-2</v>
      </c>
      <c r="AV335" s="374">
        <f t="shared" si="109"/>
        <v>129.90242581634666</v>
      </c>
      <c r="AW335" s="380">
        <v>813.7131599999999</v>
      </c>
      <c r="AX335" s="381">
        <v>813.7131599999999</v>
      </c>
      <c r="AY335" s="373">
        <v>13229.176120049971</v>
      </c>
      <c r="AZ335" s="374">
        <v>10764754.7048424</v>
      </c>
      <c r="BA335" s="378">
        <v>1226.2282799999996</v>
      </c>
      <c r="BB335" s="379">
        <v>1226.2282799999996</v>
      </c>
      <c r="BC335" s="373">
        <v>29365.393799232072</v>
      </c>
      <c r="BD335" s="374">
        <v>36008676.329954997</v>
      </c>
      <c r="BE335" s="374">
        <f t="shared" si="102"/>
        <v>2.0386310073483103E-2</v>
      </c>
      <c r="BF335" s="374">
        <f t="shared" si="103"/>
        <v>24.99826993695385</v>
      </c>
      <c r="BG335" s="374">
        <f t="shared" si="104"/>
        <v>2.1224967914959977E-2</v>
      </c>
      <c r="BH335" s="374">
        <f t="shared" si="105"/>
        <v>26.02665589941655</v>
      </c>
      <c r="BI335" s="374">
        <f t="shared" si="106"/>
        <v>0.958388722011557</v>
      </c>
      <c r="BJ335" s="374">
        <f t="shared" si="107"/>
        <v>1175.2033541636292</v>
      </c>
      <c r="BK335" s="375">
        <v>202970924.49957478</v>
      </c>
      <c r="BL335" s="382">
        <v>377629661.29697454</v>
      </c>
      <c r="BM335" s="383">
        <v>0.32</v>
      </c>
      <c r="BN335" s="382">
        <v>120841491.61503185</v>
      </c>
      <c r="BO335" s="395"/>
      <c r="BP335" s="395"/>
      <c r="BS335" s="408">
        <v>10733</v>
      </c>
      <c r="BT335" s="400" t="s">
        <v>1660</v>
      </c>
      <c r="BU335" s="400">
        <v>0.80638232500495111</v>
      </c>
      <c r="BV335" s="400">
        <v>0.19361767499504892</v>
      </c>
      <c r="BW335" s="400">
        <v>0</v>
      </c>
      <c r="BX335" s="400">
        <v>1</v>
      </c>
      <c r="BY335" s="407">
        <v>10733</v>
      </c>
      <c r="BZ335" s="406" t="s">
        <v>1660</v>
      </c>
      <c r="CA335" s="406">
        <v>0.90071942769086388</v>
      </c>
      <c r="CB335" s="406">
        <v>9.9280572309136075E-2</v>
      </c>
      <c r="CC335" s="406">
        <v>2.0386310073483103E-2</v>
      </c>
      <c r="CD335" s="406">
        <v>2.1224967914959977E-2</v>
      </c>
      <c r="CE335" s="406">
        <v>0.958388722011557</v>
      </c>
    </row>
    <row r="336" spans="1:83" x14ac:dyDescent="0.35">
      <c r="A336" s="365">
        <v>5</v>
      </c>
      <c r="B336" s="366" t="s">
        <v>1288</v>
      </c>
      <c r="C336" s="411">
        <v>11289</v>
      </c>
      <c r="D336" s="367" t="s">
        <v>1661</v>
      </c>
      <c r="E336" s="368" t="s">
        <v>2438</v>
      </c>
      <c r="F336" s="369">
        <v>6</v>
      </c>
      <c r="G336" s="370" t="s">
        <v>6307</v>
      </c>
      <c r="H336" s="371">
        <v>136813.19999999998</v>
      </c>
      <c r="I336" s="372">
        <v>136813.19999999998</v>
      </c>
      <c r="J336" s="373">
        <v>460.40413655553851</v>
      </c>
      <c r="K336" s="374">
        <v>62989363.215400197</v>
      </c>
      <c r="L336" s="371">
        <v>29724</v>
      </c>
      <c r="M336" s="372">
        <v>29724</v>
      </c>
      <c r="N336" s="373">
        <v>1341.9322382068026</v>
      </c>
      <c r="O336" s="374">
        <v>39887593.848458998</v>
      </c>
      <c r="P336" s="374">
        <f t="shared" si="92"/>
        <v>0.86615860014150114</v>
      </c>
      <c r="Q336" s="402">
        <f t="shared" si="96"/>
        <v>25745.69823060598</v>
      </c>
      <c r="R336" s="374">
        <f t="shared" si="93"/>
        <v>0.13384139985849886</v>
      </c>
      <c r="S336" s="401">
        <f t="shared" si="97"/>
        <v>3978.3017693940201</v>
      </c>
      <c r="T336" s="371">
        <v>21812.399999999998</v>
      </c>
      <c r="U336" s="372">
        <v>21812.399999999998</v>
      </c>
      <c r="V336" s="373">
        <v>129.70254202866258</v>
      </c>
      <c r="W336" s="374">
        <v>2829123.7277459991</v>
      </c>
      <c r="X336" s="371">
        <v>859.19999999999993</v>
      </c>
      <c r="Y336" s="372">
        <v>859.19999999999993</v>
      </c>
      <c r="Z336" s="373">
        <v>249.41563997905027</v>
      </c>
      <c r="AA336" s="374">
        <v>214297.91786999998</v>
      </c>
      <c r="AB336" s="371">
        <v>0</v>
      </c>
      <c r="AC336" s="372">
        <v>0</v>
      </c>
      <c r="AD336" s="373">
        <v>0</v>
      </c>
      <c r="AE336" s="374">
        <v>0</v>
      </c>
      <c r="AF336" s="374">
        <f t="shared" si="98"/>
        <v>0</v>
      </c>
      <c r="AG336" s="374">
        <f t="shared" si="99"/>
        <v>0</v>
      </c>
      <c r="AH336" s="374">
        <f t="shared" si="100"/>
        <v>1</v>
      </c>
      <c r="AI336" s="374">
        <f t="shared" si="101"/>
        <v>0</v>
      </c>
      <c r="AJ336" s="375">
        <v>105920378.70947519</v>
      </c>
      <c r="AK336" s="376">
        <v>4957.8578399999997</v>
      </c>
      <c r="AL336" s="377">
        <v>4957.8578399999997</v>
      </c>
      <c r="AM336" s="373">
        <v>13335.835857436929</v>
      </c>
      <c r="AN336" s="374">
        <v>66117178.358746797</v>
      </c>
      <c r="AO336" s="378">
        <v>605.86355999999989</v>
      </c>
      <c r="AP336" s="379">
        <v>605.86355999999989</v>
      </c>
      <c r="AQ336" s="373">
        <v>13725.830554522872</v>
      </c>
      <c r="AR336" s="374">
        <v>8315980.56372</v>
      </c>
      <c r="AS336" s="374">
        <f t="shared" si="94"/>
        <v>0.8038417305204365</v>
      </c>
      <c r="AT336" s="374">
        <f t="shared" si="108"/>
        <v>487.01841252967222</v>
      </c>
      <c r="AU336" s="374">
        <f t="shared" si="95"/>
        <v>0.1961582694795635</v>
      </c>
      <c r="AV336" s="374">
        <f t="shared" si="109"/>
        <v>118.84514747032766</v>
      </c>
      <c r="AW336" s="380">
        <v>143.17907999999997</v>
      </c>
      <c r="AX336" s="381">
        <v>143.17907999999997</v>
      </c>
      <c r="AY336" s="373">
        <v>11770.821718597441</v>
      </c>
      <c r="AZ336" s="374">
        <v>1685335.4245128001</v>
      </c>
      <c r="BA336" s="378">
        <v>156.20267999999939</v>
      </c>
      <c r="BB336" s="379">
        <v>156.20267999999939</v>
      </c>
      <c r="BC336" s="373">
        <v>19447.256378347745</v>
      </c>
      <c r="BD336" s="374">
        <v>3037713.5649449998</v>
      </c>
      <c r="BE336" s="374">
        <f t="shared" si="102"/>
        <v>0.10338584415977796</v>
      </c>
      <c r="BF336" s="374">
        <f t="shared" si="103"/>
        <v>16.149145931819604</v>
      </c>
      <c r="BG336" s="374">
        <f t="shared" si="104"/>
        <v>1.4797254520475284E-2</v>
      </c>
      <c r="BH336" s="374">
        <f t="shared" si="105"/>
        <v>2.3113708127403449</v>
      </c>
      <c r="BI336" s="374">
        <f t="shared" si="106"/>
        <v>0.88181690131974677</v>
      </c>
      <c r="BJ336" s="374">
        <f t="shared" si="107"/>
        <v>137.74216325543944</v>
      </c>
      <c r="BK336" s="375">
        <v>79156207.911924601</v>
      </c>
      <c r="BL336" s="382">
        <v>185076586.62139979</v>
      </c>
      <c r="BM336" s="383">
        <v>0.39</v>
      </c>
      <c r="BN336" s="382">
        <v>72179868.782345921</v>
      </c>
      <c r="BO336" s="395"/>
      <c r="BP336" s="395"/>
      <c r="BS336" s="408">
        <v>11289</v>
      </c>
      <c r="BT336" s="400" t="s">
        <v>1661</v>
      </c>
      <c r="BU336" s="400">
        <v>0.86615860014150114</v>
      </c>
      <c r="BV336" s="400">
        <v>0.13384139985849886</v>
      </c>
      <c r="BW336" s="400">
        <v>0</v>
      </c>
      <c r="BX336" s="400">
        <v>1</v>
      </c>
      <c r="BY336" s="407">
        <v>11289</v>
      </c>
      <c r="BZ336" s="406" t="s">
        <v>1661</v>
      </c>
      <c r="CA336" s="406">
        <v>0.8038417305204365</v>
      </c>
      <c r="CB336" s="406">
        <v>0.1961582694795635</v>
      </c>
      <c r="CC336" s="406">
        <v>0.10338584415977796</v>
      </c>
      <c r="CD336" s="406">
        <v>1.4797254520475284E-2</v>
      </c>
      <c r="CE336" s="406">
        <v>0.88181690131974677</v>
      </c>
    </row>
    <row r="337" spans="1:83" x14ac:dyDescent="0.35">
      <c r="A337" s="365">
        <v>5</v>
      </c>
      <c r="B337" s="366" t="s">
        <v>1288</v>
      </c>
      <c r="C337" s="411">
        <v>11290</v>
      </c>
      <c r="D337" s="367" t="s">
        <v>1662</v>
      </c>
      <c r="E337" s="368" t="s">
        <v>2438</v>
      </c>
      <c r="F337" s="369">
        <v>10</v>
      </c>
      <c r="G337" s="370" t="s">
        <v>6308</v>
      </c>
      <c r="H337" s="371">
        <v>132553.19999999998</v>
      </c>
      <c r="I337" s="372">
        <v>132553.19999999998</v>
      </c>
      <c r="J337" s="373">
        <v>519.40632970576496</v>
      </c>
      <c r="K337" s="374">
        <v>68848971.102754191</v>
      </c>
      <c r="L337" s="371">
        <v>22281.599999999999</v>
      </c>
      <c r="M337" s="372">
        <v>22281.599999999999</v>
      </c>
      <c r="N337" s="373">
        <v>743.50015968440323</v>
      </c>
      <c r="O337" s="374">
        <v>16566373.158023998</v>
      </c>
      <c r="P337" s="374">
        <f t="shared" si="92"/>
        <v>0.90220366203659474</v>
      </c>
      <c r="Q337" s="402">
        <f t="shared" si="96"/>
        <v>20102.541116034587</v>
      </c>
      <c r="R337" s="374">
        <f t="shared" si="93"/>
        <v>9.7796337963405242E-2</v>
      </c>
      <c r="S337" s="401">
        <f t="shared" si="97"/>
        <v>2179.0588839654101</v>
      </c>
      <c r="T337" s="371">
        <v>28230</v>
      </c>
      <c r="U337" s="372">
        <v>28230</v>
      </c>
      <c r="V337" s="373">
        <v>184.11167642635496</v>
      </c>
      <c r="W337" s="374">
        <v>5197472.6255160002</v>
      </c>
      <c r="X337" s="371">
        <v>3488.4</v>
      </c>
      <c r="Y337" s="372">
        <v>3488.4</v>
      </c>
      <c r="Z337" s="373">
        <v>72.683152537495701</v>
      </c>
      <c r="AA337" s="374">
        <v>253547.9093118</v>
      </c>
      <c r="AB337" s="371">
        <v>0</v>
      </c>
      <c r="AC337" s="372">
        <v>0</v>
      </c>
      <c r="AD337" s="373">
        <v>0</v>
      </c>
      <c r="AE337" s="374">
        <v>0</v>
      </c>
      <c r="AF337" s="374">
        <f t="shared" si="98"/>
        <v>0</v>
      </c>
      <c r="AG337" s="374">
        <f t="shared" si="99"/>
        <v>0</v>
      </c>
      <c r="AH337" s="374">
        <f t="shared" si="100"/>
        <v>1</v>
      </c>
      <c r="AI337" s="374">
        <f t="shared" si="101"/>
        <v>0</v>
      </c>
      <c r="AJ337" s="375">
        <v>90866364.795605987</v>
      </c>
      <c r="AK337" s="376">
        <v>4330.5694799999992</v>
      </c>
      <c r="AL337" s="377">
        <v>4330.5694799999992</v>
      </c>
      <c r="AM337" s="373">
        <v>12310.192592007461</v>
      </c>
      <c r="AN337" s="374">
        <v>53310144.331869595</v>
      </c>
      <c r="AO337" s="378">
        <v>329.89116000000001</v>
      </c>
      <c r="AP337" s="379">
        <v>329.89116000000001</v>
      </c>
      <c r="AQ337" s="373">
        <v>16875.934112103518</v>
      </c>
      <c r="AR337" s="374">
        <v>5567221.4803253999</v>
      </c>
      <c r="AS337" s="374">
        <f t="shared" si="94"/>
        <v>0.87855480447537682</v>
      </c>
      <c r="AT337" s="374">
        <f t="shared" si="108"/>
        <v>289.82746357195526</v>
      </c>
      <c r="AU337" s="374">
        <f t="shared" si="95"/>
        <v>0.12144519552462313</v>
      </c>
      <c r="AV337" s="374">
        <f t="shared" si="109"/>
        <v>40.063696428044736</v>
      </c>
      <c r="AW337" s="380">
        <v>213.22008000000002</v>
      </c>
      <c r="AX337" s="381">
        <v>213.22008000000002</v>
      </c>
      <c r="AY337" s="373">
        <v>10699.44259790166</v>
      </c>
      <c r="AZ337" s="374">
        <v>2281336.0066800001</v>
      </c>
      <c r="BA337" s="378">
        <v>258.71400000000045</v>
      </c>
      <c r="BB337" s="379">
        <v>258.71400000000045</v>
      </c>
      <c r="BC337" s="373">
        <v>39818.168544022294</v>
      </c>
      <c r="BD337" s="374">
        <v>10301517.656698201</v>
      </c>
      <c r="BE337" s="374">
        <f t="shared" si="102"/>
        <v>7.0825469677313416E-3</v>
      </c>
      <c r="BF337" s="374">
        <f t="shared" si="103"/>
        <v>1.8323540562096494</v>
      </c>
      <c r="BG337" s="374">
        <f t="shared" si="104"/>
        <v>9.7197596482911962E-4</v>
      </c>
      <c r="BH337" s="374">
        <f t="shared" si="105"/>
        <v>0.25146378976480127</v>
      </c>
      <c r="BI337" s="374">
        <f t="shared" si="106"/>
        <v>0.99194547706743952</v>
      </c>
      <c r="BJ337" s="374">
        <f t="shared" si="107"/>
        <v>256.63018215402599</v>
      </c>
      <c r="BK337" s="375">
        <v>71460219.475573197</v>
      </c>
      <c r="BL337" s="382">
        <v>162326584.2711792</v>
      </c>
      <c r="BM337" s="383">
        <v>0.48</v>
      </c>
      <c r="BN337" s="382">
        <v>77916760.450166017</v>
      </c>
      <c r="BO337" s="395"/>
      <c r="BP337" s="395"/>
      <c r="BS337" s="408">
        <v>11290</v>
      </c>
      <c r="BT337" s="400" t="s">
        <v>1662</v>
      </c>
      <c r="BU337" s="400">
        <v>0.90220366203659474</v>
      </c>
      <c r="BV337" s="400">
        <v>9.7796337963405242E-2</v>
      </c>
      <c r="BW337" s="400">
        <v>0</v>
      </c>
      <c r="BX337" s="400">
        <v>1</v>
      </c>
      <c r="BY337" s="407">
        <v>11290</v>
      </c>
      <c r="BZ337" s="406" t="s">
        <v>1662</v>
      </c>
      <c r="CA337" s="406">
        <v>0.87855480447537682</v>
      </c>
      <c r="CB337" s="406">
        <v>0.12144519552462313</v>
      </c>
      <c r="CC337" s="406">
        <v>7.0825469677313416E-3</v>
      </c>
      <c r="CD337" s="406">
        <v>9.7197596482911962E-4</v>
      </c>
      <c r="CE337" s="406">
        <v>0.99194547706743952</v>
      </c>
    </row>
    <row r="338" spans="1:83" x14ac:dyDescent="0.35">
      <c r="A338" s="365">
        <v>5</v>
      </c>
      <c r="B338" s="366" t="s">
        <v>1288</v>
      </c>
      <c r="C338" s="411">
        <v>11291</v>
      </c>
      <c r="D338" s="367" t="s">
        <v>1663</v>
      </c>
      <c r="E338" s="368" t="s">
        <v>2438</v>
      </c>
      <c r="F338" s="369">
        <v>6</v>
      </c>
      <c r="G338" s="370" t="s">
        <v>6307</v>
      </c>
      <c r="H338" s="371">
        <v>92262</v>
      </c>
      <c r="I338" s="372">
        <v>92262</v>
      </c>
      <c r="J338" s="373">
        <v>533.71722392960271</v>
      </c>
      <c r="K338" s="374">
        <v>49241818.514193006</v>
      </c>
      <c r="L338" s="371">
        <v>23161.200000000001</v>
      </c>
      <c r="M338" s="372">
        <v>23161.200000000001</v>
      </c>
      <c r="N338" s="373">
        <v>1071.8943164429304</v>
      </c>
      <c r="O338" s="374">
        <v>24826358.641998</v>
      </c>
      <c r="P338" s="374">
        <f t="shared" si="92"/>
        <v>0.8555471444320768</v>
      </c>
      <c r="Q338" s="402">
        <f t="shared" si="96"/>
        <v>19815.498521620219</v>
      </c>
      <c r="R338" s="374">
        <f t="shared" si="93"/>
        <v>0.14445285556792326</v>
      </c>
      <c r="S338" s="401">
        <f t="shared" si="97"/>
        <v>3345.701478379784</v>
      </c>
      <c r="T338" s="371">
        <v>7137.5999999999995</v>
      </c>
      <c r="U338" s="372">
        <v>7137.5999999999995</v>
      </c>
      <c r="V338" s="373">
        <v>305.60565733439813</v>
      </c>
      <c r="W338" s="374">
        <v>2181290.9397899997</v>
      </c>
      <c r="X338" s="371">
        <v>13758</v>
      </c>
      <c r="Y338" s="372">
        <v>13758</v>
      </c>
      <c r="Z338" s="373">
        <v>14.035872123855212</v>
      </c>
      <c r="AA338" s="374">
        <v>193105.52868000002</v>
      </c>
      <c r="AB338" s="371">
        <v>210</v>
      </c>
      <c r="AC338" s="372">
        <v>210</v>
      </c>
      <c r="AD338" s="373">
        <v>24079.506076571426</v>
      </c>
      <c r="AE338" s="374">
        <v>5056696.2760799993</v>
      </c>
      <c r="AF338" s="374">
        <f t="shared" si="98"/>
        <v>0</v>
      </c>
      <c r="AG338" s="374">
        <f t="shared" si="99"/>
        <v>0</v>
      </c>
      <c r="AH338" s="374">
        <f t="shared" si="100"/>
        <v>1</v>
      </c>
      <c r="AI338" s="374">
        <f t="shared" si="101"/>
        <v>210</v>
      </c>
      <c r="AJ338" s="375">
        <v>81499269.900740996</v>
      </c>
      <c r="AK338" s="376">
        <v>2188.1266799999994</v>
      </c>
      <c r="AL338" s="377">
        <v>2188.1266799999994</v>
      </c>
      <c r="AM338" s="373">
        <v>11397.663822917239</v>
      </c>
      <c r="AN338" s="374">
        <v>24939532.300595999</v>
      </c>
      <c r="AO338" s="378">
        <v>202.58591999999999</v>
      </c>
      <c r="AP338" s="379">
        <v>202.58591999999999</v>
      </c>
      <c r="AQ338" s="373">
        <v>19625.375692852693</v>
      </c>
      <c r="AR338" s="374">
        <v>3975824.7900822</v>
      </c>
      <c r="AS338" s="374">
        <f t="shared" si="94"/>
        <v>0.82755769502538234</v>
      </c>
      <c r="AT338" s="374">
        <f t="shared" si="108"/>
        <v>167.65153699979649</v>
      </c>
      <c r="AU338" s="374">
        <f t="shared" si="95"/>
        <v>0.17244230497461768</v>
      </c>
      <c r="AV338" s="374">
        <f t="shared" si="109"/>
        <v>34.934383000203496</v>
      </c>
      <c r="AW338" s="380">
        <v>82.117679999999993</v>
      </c>
      <c r="AX338" s="381">
        <v>82.117679999999993</v>
      </c>
      <c r="AY338" s="373">
        <v>11601.524447841197</v>
      </c>
      <c r="AZ338" s="374">
        <v>952690.27211999998</v>
      </c>
      <c r="BA338" s="378">
        <v>125.23008000000029</v>
      </c>
      <c r="BB338" s="379">
        <v>125.23008000000029</v>
      </c>
      <c r="BC338" s="373">
        <v>30934.734785292727</v>
      </c>
      <c r="BD338" s="374">
        <v>3873959.3119409997</v>
      </c>
      <c r="BE338" s="374">
        <f t="shared" si="102"/>
        <v>2.9319729609881745E-2</v>
      </c>
      <c r="BF338" s="374">
        <f t="shared" si="103"/>
        <v>3.6717120846238682</v>
      </c>
      <c r="BG338" s="374">
        <f t="shared" si="104"/>
        <v>5.8865214142262416E-2</v>
      </c>
      <c r="BH338" s="374">
        <f t="shared" si="105"/>
        <v>7.371695476252671</v>
      </c>
      <c r="BI338" s="374">
        <f t="shared" si="106"/>
        <v>0.91181505624785586</v>
      </c>
      <c r="BJ338" s="374">
        <f t="shared" si="107"/>
        <v>114.18667243912375</v>
      </c>
      <c r="BK338" s="375">
        <v>33742006.674739197</v>
      </c>
      <c r="BL338" s="382">
        <v>115241276.57548019</v>
      </c>
      <c r="BM338" s="383">
        <v>0.36</v>
      </c>
      <c r="BN338" s="382">
        <v>41486859.56717287</v>
      </c>
      <c r="BO338" s="395"/>
      <c r="BP338" s="395"/>
      <c r="BS338" s="408">
        <v>11291</v>
      </c>
      <c r="BT338" s="400" t="s">
        <v>1663</v>
      </c>
      <c r="BU338" s="400">
        <v>0.8555471444320768</v>
      </c>
      <c r="BV338" s="400">
        <v>0.14445285556792326</v>
      </c>
      <c r="BW338" s="400">
        <v>0</v>
      </c>
      <c r="BX338" s="400">
        <v>1</v>
      </c>
      <c r="BY338" s="407">
        <v>11291</v>
      </c>
      <c r="BZ338" s="406" t="s">
        <v>1663</v>
      </c>
      <c r="CA338" s="406">
        <v>0.82755769502538234</v>
      </c>
      <c r="CB338" s="406">
        <v>0.17244230497461768</v>
      </c>
      <c r="CC338" s="406">
        <v>2.9319729609881745E-2</v>
      </c>
      <c r="CD338" s="406">
        <v>5.8865214142262416E-2</v>
      </c>
      <c r="CE338" s="406">
        <v>0.91181505624785586</v>
      </c>
    </row>
    <row r="339" spans="1:83" x14ac:dyDescent="0.35">
      <c r="A339" s="365">
        <v>5</v>
      </c>
      <c r="B339" s="366" t="s">
        <v>1288</v>
      </c>
      <c r="C339" s="411">
        <v>11292</v>
      </c>
      <c r="D339" s="367" t="s">
        <v>1664</v>
      </c>
      <c r="E339" s="368" t="s">
        <v>2438</v>
      </c>
      <c r="F339" s="369">
        <v>6</v>
      </c>
      <c r="G339" s="370" t="s">
        <v>6307</v>
      </c>
      <c r="H339" s="371">
        <v>93352.8</v>
      </c>
      <c r="I339" s="372">
        <v>93352.8</v>
      </c>
      <c r="J339" s="373">
        <v>623.18454014353301</v>
      </c>
      <c r="K339" s="374">
        <v>58176021.739111207</v>
      </c>
      <c r="L339" s="371">
        <v>27039.599999999999</v>
      </c>
      <c r="M339" s="372">
        <v>27039.599999999999</v>
      </c>
      <c r="N339" s="373">
        <v>872.73630039885938</v>
      </c>
      <c r="O339" s="374">
        <v>23598440.468264997</v>
      </c>
      <c r="P339" s="374">
        <f t="shared" si="92"/>
        <v>0.83490934333651612</v>
      </c>
      <c r="Q339" s="402">
        <f t="shared" si="96"/>
        <v>22575.614680082061</v>
      </c>
      <c r="R339" s="374">
        <f t="shared" si="93"/>
        <v>0.16509065666348385</v>
      </c>
      <c r="S339" s="401">
        <f t="shared" si="97"/>
        <v>4463.9853199179379</v>
      </c>
      <c r="T339" s="371">
        <v>17826</v>
      </c>
      <c r="U339" s="372">
        <v>17826</v>
      </c>
      <c r="V339" s="373">
        <v>333.96984551464152</v>
      </c>
      <c r="W339" s="374">
        <v>5953346.4661440002</v>
      </c>
      <c r="X339" s="371">
        <v>12129.6</v>
      </c>
      <c r="Y339" s="372">
        <v>12129.6</v>
      </c>
      <c r="Z339" s="373">
        <v>9.0791288088642652</v>
      </c>
      <c r="AA339" s="374">
        <v>110126.20079999999</v>
      </c>
      <c r="AB339" s="371">
        <v>60</v>
      </c>
      <c r="AC339" s="372">
        <v>60</v>
      </c>
      <c r="AD339" s="373">
        <v>104455.59266893001</v>
      </c>
      <c r="AE339" s="374">
        <v>6267335.5601358004</v>
      </c>
      <c r="AF339" s="374">
        <f t="shared" si="98"/>
        <v>0</v>
      </c>
      <c r="AG339" s="374">
        <f t="shared" si="99"/>
        <v>0</v>
      </c>
      <c r="AH339" s="374">
        <f t="shared" si="100"/>
        <v>1</v>
      </c>
      <c r="AI339" s="374">
        <f t="shared" si="101"/>
        <v>60</v>
      </c>
      <c r="AJ339" s="375">
        <v>94105270.434456006</v>
      </c>
      <c r="AK339" s="376">
        <v>2497.0933200000004</v>
      </c>
      <c r="AL339" s="377">
        <v>2497.0933200000004</v>
      </c>
      <c r="AM339" s="373">
        <v>10170.490377697297</v>
      </c>
      <c r="AN339" s="374">
        <v>25396663.5832722</v>
      </c>
      <c r="AO339" s="378">
        <v>372.16607999999997</v>
      </c>
      <c r="AP339" s="379">
        <v>372.16607999999997</v>
      </c>
      <c r="AQ339" s="373">
        <v>16344.973662574514</v>
      </c>
      <c r="AR339" s="374">
        <v>6083044.7757035987</v>
      </c>
      <c r="AS339" s="374">
        <f t="shared" si="94"/>
        <v>0.79826584566452419</v>
      </c>
      <c r="AT339" s="374">
        <f t="shared" si="108"/>
        <v>297.08747057885091</v>
      </c>
      <c r="AU339" s="374">
        <f t="shared" si="95"/>
        <v>0.20173415433547587</v>
      </c>
      <c r="AV339" s="374">
        <f t="shared" si="109"/>
        <v>75.078609421149054</v>
      </c>
      <c r="AW339" s="380">
        <v>148.64171999999996</v>
      </c>
      <c r="AX339" s="381">
        <v>148.64171999999996</v>
      </c>
      <c r="AY339" s="373">
        <v>2501.825624595841</v>
      </c>
      <c r="AZ339" s="374">
        <v>371875.66398000001</v>
      </c>
      <c r="BA339" s="378">
        <v>224.42843999999968</v>
      </c>
      <c r="BB339" s="379">
        <v>224.42843999999968</v>
      </c>
      <c r="BC339" s="373">
        <v>21219.86043045617</v>
      </c>
      <c r="BD339" s="374">
        <v>4762340.1734250002</v>
      </c>
      <c r="BE339" s="374">
        <f t="shared" si="102"/>
        <v>1.6782473894750193E-2</v>
      </c>
      <c r="BF339" s="374">
        <f t="shared" si="103"/>
        <v>3.7664644355395049</v>
      </c>
      <c r="BG339" s="374">
        <f t="shared" si="104"/>
        <v>3.3165251419402706E-3</v>
      </c>
      <c r="BH339" s="374">
        <f t="shared" si="105"/>
        <v>0.74432256382643247</v>
      </c>
      <c r="BI339" s="374">
        <f t="shared" si="106"/>
        <v>0.97990100096330957</v>
      </c>
      <c r="BJ339" s="374">
        <f t="shared" si="107"/>
        <v>219.91765300063375</v>
      </c>
      <c r="BK339" s="375">
        <v>36613924.196380794</v>
      </c>
      <c r="BL339" s="382">
        <v>130719194.6308368</v>
      </c>
      <c r="BM339" s="383">
        <v>0.31</v>
      </c>
      <c r="BN339" s="382">
        <v>40522950.335559405</v>
      </c>
      <c r="BO339" s="395"/>
      <c r="BP339" s="395"/>
      <c r="BS339" s="408">
        <v>11292</v>
      </c>
      <c r="BT339" s="400" t="s">
        <v>1664</v>
      </c>
      <c r="BU339" s="400">
        <v>0.83490934333651612</v>
      </c>
      <c r="BV339" s="400">
        <v>0.16509065666348385</v>
      </c>
      <c r="BW339" s="400">
        <v>0</v>
      </c>
      <c r="BX339" s="400">
        <v>1</v>
      </c>
      <c r="BY339" s="407">
        <v>11292</v>
      </c>
      <c r="BZ339" s="406" t="s">
        <v>1664</v>
      </c>
      <c r="CA339" s="406">
        <v>0.79826584566452419</v>
      </c>
      <c r="CB339" s="406">
        <v>0.20173415433547587</v>
      </c>
      <c r="CC339" s="406">
        <v>1.6782473894750193E-2</v>
      </c>
      <c r="CD339" s="406">
        <v>3.3165251419402706E-3</v>
      </c>
      <c r="CE339" s="406">
        <v>0.97990100096330957</v>
      </c>
    </row>
    <row r="340" spans="1:83" x14ac:dyDescent="0.35">
      <c r="A340" s="365">
        <v>5</v>
      </c>
      <c r="B340" s="366" t="s">
        <v>1288</v>
      </c>
      <c r="C340" s="411">
        <v>11293</v>
      </c>
      <c r="D340" s="367" t="s">
        <v>1665</v>
      </c>
      <c r="E340" s="368" t="s">
        <v>2438</v>
      </c>
      <c r="F340" s="369">
        <v>6</v>
      </c>
      <c r="G340" s="370" t="s">
        <v>6307</v>
      </c>
      <c r="H340" s="371">
        <v>78664.800000000003</v>
      </c>
      <c r="I340" s="372">
        <v>78664.800000000003</v>
      </c>
      <c r="J340" s="373">
        <v>640.82275378165332</v>
      </c>
      <c r="K340" s="374">
        <v>50410193.761683002</v>
      </c>
      <c r="L340" s="371">
        <v>27741.599999999999</v>
      </c>
      <c r="M340" s="372">
        <v>27741.599999999999</v>
      </c>
      <c r="N340" s="373">
        <v>1196.5609545631112</v>
      </c>
      <c r="O340" s="374">
        <v>33194515.377108004</v>
      </c>
      <c r="P340" s="374">
        <f t="shared" si="92"/>
        <v>0.88260584750360938</v>
      </c>
      <c r="Q340" s="402">
        <f t="shared" si="96"/>
        <v>24484.898379106129</v>
      </c>
      <c r="R340" s="374">
        <f t="shared" si="93"/>
        <v>0.11739415249639061</v>
      </c>
      <c r="S340" s="401">
        <f t="shared" si="97"/>
        <v>3256.7016208938694</v>
      </c>
      <c r="T340" s="371">
        <v>20136</v>
      </c>
      <c r="U340" s="372">
        <v>20136</v>
      </c>
      <c r="V340" s="373">
        <v>169.05807906442192</v>
      </c>
      <c r="W340" s="374">
        <v>3404153.4800411998</v>
      </c>
      <c r="X340" s="371">
        <v>3684</v>
      </c>
      <c r="Y340" s="372">
        <v>3684</v>
      </c>
      <c r="Z340" s="373">
        <v>81.96557676710097</v>
      </c>
      <c r="AA340" s="374">
        <v>301961.18480999995</v>
      </c>
      <c r="AB340" s="371">
        <v>8.4</v>
      </c>
      <c r="AC340" s="372">
        <v>8.4</v>
      </c>
      <c r="AD340" s="373">
        <v>589393.61014999996</v>
      </c>
      <c r="AE340" s="374">
        <v>4950906.3252600003</v>
      </c>
      <c r="AF340" s="374">
        <f t="shared" si="98"/>
        <v>1.8972344615117959E-2</v>
      </c>
      <c r="AG340" s="374">
        <f t="shared" si="99"/>
        <v>0.15936769476699086</v>
      </c>
      <c r="AH340" s="374">
        <f t="shared" si="100"/>
        <v>0.98102765538488201</v>
      </c>
      <c r="AI340" s="374">
        <f t="shared" si="101"/>
        <v>8.2406323052330084</v>
      </c>
      <c r="AJ340" s="375">
        <v>92261730.128902212</v>
      </c>
      <c r="AK340" s="376">
        <v>2276.9432399999996</v>
      </c>
      <c r="AL340" s="377">
        <v>2276.9432399999996</v>
      </c>
      <c r="AM340" s="373">
        <v>14447.790412000786</v>
      </c>
      <c r="AN340" s="374">
        <v>32896798.711541999</v>
      </c>
      <c r="AO340" s="378">
        <v>268.90656000000001</v>
      </c>
      <c r="AP340" s="379">
        <v>268.90656000000001</v>
      </c>
      <c r="AQ340" s="373">
        <v>18363.709574061711</v>
      </c>
      <c r="AR340" s="374">
        <v>4938121.9704</v>
      </c>
      <c r="AS340" s="374">
        <f t="shared" si="94"/>
        <v>0.90020011684926449</v>
      </c>
      <c r="AT340" s="374">
        <f t="shared" si="108"/>
        <v>242.06971673353377</v>
      </c>
      <c r="AU340" s="374">
        <f t="shared" si="95"/>
        <v>9.9799883150735555E-2</v>
      </c>
      <c r="AV340" s="374">
        <f t="shared" si="109"/>
        <v>26.836843266466261</v>
      </c>
      <c r="AW340" s="380">
        <v>99.643919999999994</v>
      </c>
      <c r="AX340" s="381">
        <v>99.643919999999994</v>
      </c>
      <c r="AY340" s="373">
        <v>18328.773383116604</v>
      </c>
      <c r="AZ340" s="374">
        <v>1826350.8286854001</v>
      </c>
      <c r="BA340" s="378">
        <v>143.23991999999961</v>
      </c>
      <c r="BB340" s="379">
        <v>143.23991999999961</v>
      </c>
      <c r="BC340" s="373">
        <v>11636.362351863952</v>
      </c>
      <c r="BD340" s="374">
        <v>1666791.612372</v>
      </c>
      <c r="BE340" s="374">
        <f t="shared" si="102"/>
        <v>2.62745338853505E-2</v>
      </c>
      <c r="BF340" s="374">
        <f t="shared" si="103"/>
        <v>3.7635621317748846</v>
      </c>
      <c r="BG340" s="374">
        <f t="shared" si="104"/>
        <v>0.13181344041853682</v>
      </c>
      <c r="BH340" s="374">
        <f t="shared" si="105"/>
        <v>18.880946660475932</v>
      </c>
      <c r="BI340" s="374">
        <f t="shared" si="106"/>
        <v>0.84191202569611268</v>
      </c>
      <c r="BJ340" s="374">
        <f t="shared" si="107"/>
        <v>120.5954112077488</v>
      </c>
      <c r="BK340" s="375">
        <v>41328063.122999407</v>
      </c>
      <c r="BL340" s="382">
        <v>133589793.25190163</v>
      </c>
      <c r="BM340" s="383">
        <v>0.32</v>
      </c>
      <c r="BN340" s="382">
        <v>42748733.840608522</v>
      </c>
      <c r="BO340" s="395"/>
      <c r="BP340" s="395"/>
      <c r="BS340" s="408">
        <v>11293</v>
      </c>
      <c r="BT340" s="400" t="s">
        <v>1665</v>
      </c>
      <c r="BU340" s="400">
        <v>0.88260584750360938</v>
      </c>
      <c r="BV340" s="400">
        <v>0.11739415249639061</v>
      </c>
      <c r="BW340" s="400">
        <v>1.8972344615117959E-2</v>
      </c>
      <c r="BX340" s="400">
        <v>0.98102765538488201</v>
      </c>
      <c r="BY340" s="407">
        <v>11293</v>
      </c>
      <c r="BZ340" s="406" t="s">
        <v>1665</v>
      </c>
      <c r="CA340" s="406">
        <v>0.90020011684926449</v>
      </c>
      <c r="CB340" s="406">
        <v>9.9799883150735555E-2</v>
      </c>
      <c r="CC340" s="406">
        <v>2.62745338853505E-2</v>
      </c>
      <c r="CD340" s="406">
        <v>0.13181344041853682</v>
      </c>
      <c r="CE340" s="406">
        <v>0.84191202569611268</v>
      </c>
    </row>
    <row r="341" spans="1:83" x14ac:dyDescent="0.35">
      <c r="A341" s="365">
        <v>5</v>
      </c>
      <c r="B341" s="366" t="s">
        <v>1288</v>
      </c>
      <c r="C341" s="411">
        <v>11294</v>
      </c>
      <c r="D341" s="367" t="s">
        <v>1666</v>
      </c>
      <c r="E341" s="368" t="s">
        <v>2438</v>
      </c>
      <c r="F341" s="369">
        <v>6</v>
      </c>
      <c r="G341" s="370" t="s">
        <v>6307</v>
      </c>
      <c r="H341" s="371">
        <v>107959.2</v>
      </c>
      <c r="I341" s="372">
        <v>107959.2</v>
      </c>
      <c r="J341" s="373">
        <v>462.31245599106887</v>
      </c>
      <c r="K341" s="374">
        <v>49910882.898831002</v>
      </c>
      <c r="L341" s="371">
        <v>39856.799999999996</v>
      </c>
      <c r="M341" s="372">
        <v>39856.799999999996</v>
      </c>
      <c r="N341" s="373">
        <v>1215.06076760613</v>
      </c>
      <c r="O341" s="374">
        <v>48428434.002323993</v>
      </c>
      <c r="P341" s="374">
        <f t="shared" si="92"/>
        <v>0.84684050194312577</v>
      </c>
      <c r="Q341" s="402">
        <f t="shared" si="96"/>
        <v>33752.352517846768</v>
      </c>
      <c r="R341" s="374">
        <f t="shared" si="93"/>
        <v>0.15315949805687412</v>
      </c>
      <c r="S341" s="401">
        <f t="shared" si="97"/>
        <v>6104.4474821532194</v>
      </c>
      <c r="T341" s="371">
        <v>23851.200000000001</v>
      </c>
      <c r="U341" s="372">
        <v>23851.200000000001</v>
      </c>
      <c r="V341" s="373">
        <v>159.12568757851176</v>
      </c>
      <c r="W341" s="374">
        <v>3795338.5995725999</v>
      </c>
      <c r="X341" s="371">
        <v>7047.5999999999995</v>
      </c>
      <c r="Y341" s="372">
        <v>7047.5999999999995</v>
      </c>
      <c r="Z341" s="373">
        <v>55.816094415120041</v>
      </c>
      <c r="AA341" s="374">
        <v>393369.50699999998</v>
      </c>
      <c r="AB341" s="371">
        <v>104.39999999999999</v>
      </c>
      <c r="AC341" s="372">
        <v>104.39999999999999</v>
      </c>
      <c r="AD341" s="373">
        <v>89439.74452367815</v>
      </c>
      <c r="AE341" s="374">
        <v>9337509.3282719981</v>
      </c>
      <c r="AF341" s="374">
        <f t="shared" si="98"/>
        <v>0</v>
      </c>
      <c r="AG341" s="374">
        <f t="shared" si="99"/>
        <v>0</v>
      </c>
      <c r="AH341" s="374">
        <f t="shared" si="100"/>
        <v>1</v>
      </c>
      <c r="AI341" s="374">
        <f t="shared" si="101"/>
        <v>104.39999999999999</v>
      </c>
      <c r="AJ341" s="375">
        <v>111865534.33599959</v>
      </c>
      <c r="AK341" s="376">
        <v>540.10800000000006</v>
      </c>
      <c r="AL341" s="377">
        <v>540.10800000000006</v>
      </c>
      <c r="AM341" s="373">
        <v>39075.913546627336</v>
      </c>
      <c r="AN341" s="374">
        <v>21105213.5138418</v>
      </c>
      <c r="AO341" s="378">
        <v>360.38400000000007</v>
      </c>
      <c r="AP341" s="379">
        <v>360.38400000000007</v>
      </c>
      <c r="AQ341" s="373">
        <v>13682.685007755059</v>
      </c>
      <c r="AR341" s="374">
        <v>4931020.7538347999</v>
      </c>
      <c r="AS341" s="374">
        <f t="shared" si="94"/>
        <v>0.8999397364667977</v>
      </c>
      <c r="AT341" s="374">
        <f t="shared" si="108"/>
        <v>324.32388198685049</v>
      </c>
      <c r="AU341" s="374">
        <f t="shared" si="95"/>
        <v>0.10006026353320231</v>
      </c>
      <c r="AV341" s="374">
        <f t="shared" si="109"/>
        <v>36.060118013149591</v>
      </c>
      <c r="AW341" s="380">
        <v>103.66800000000002</v>
      </c>
      <c r="AX341" s="381">
        <v>103.66800000000002</v>
      </c>
      <c r="AY341" s="373">
        <v>8331.8387141162148</v>
      </c>
      <c r="AZ341" s="374">
        <v>863745.05581499997</v>
      </c>
      <c r="BA341" s="378">
        <v>1621.1400000000003</v>
      </c>
      <c r="BB341" s="379">
        <v>1621.1400000000003</v>
      </c>
      <c r="BC341" s="373">
        <v>3028.0886919341938</v>
      </c>
      <c r="BD341" s="374">
        <v>4908955.7020421997</v>
      </c>
      <c r="BE341" s="374">
        <f t="shared" si="102"/>
        <v>1.4645292768981258E-2</v>
      </c>
      <c r="BF341" s="374">
        <f t="shared" si="103"/>
        <v>23.742069919506282</v>
      </c>
      <c r="BG341" s="374">
        <f t="shared" si="104"/>
        <v>1.164069756150422E-3</v>
      </c>
      <c r="BH341" s="374">
        <f t="shared" si="105"/>
        <v>1.8871200444856955</v>
      </c>
      <c r="BI341" s="374">
        <f t="shared" si="106"/>
        <v>0.98419063747486835</v>
      </c>
      <c r="BJ341" s="374">
        <f t="shared" si="107"/>
        <v>1595.5108100360085</v>
      </c>
      <c r="BK341" s="375">
        <v>31808935.025533799</v>
      </c>
      <c r="BL341" s="382">
        <v>143674469.3615334</v>
      </c>
      <c r="BM341" s="383">
        <v>0.31</v>
      </c>
      <c r="BN341" s="382">
        <v>44539085.502075352</v>
      </c>
      <c r="BO341" s="395"/>
      <c r="BP341" s="395"/>
      <c r="BS341" s="408">
        <v>11294</v>
      </c>
      <c r="BT341" s="400" t="s">
        <v>1666</v>
      </c>
      <c r="BU341" s="400">
        <v>0.84684050194312577</v>
      </c>
      <c r="BV341" s="400">
        <v>0.15315949805687412</v>
      </c>
      <c r="BW341" s="400">
        <v>0</v>
      </c>
      <c r="BX341" s="400">
        <v>1</v>
      </c>
      <c r="BY341" s="407">
        <v>11294</v>
      </c>
      <c r="BZ341" s="406" t="s">
        <v>1666</v>
      </c>
      <c r="CA341" s="406">
        <v>0.8999397364667977</v>
      </c>
      <c r="CB341" s="406">
        <v>0.10006026353320231</v>
      </c>
      <c r="CC341" s="406">
        <v>1.4645292768981258E-2</v>
      </c>
      <c r="CD341" s="406">
        <v>1.164069756150422E-3</v>
      </c>
      <c r="CE341" s="406">
        <v>0.98419063747486835</v>
      </c>
    </row>
    <row r="342" spans="1:83" x14ac:dyDescent="0.35">
      <c r="A342" s="365">
        <v>5</v>
      </c>
      <c r="B342" s="366" t="s">
        <v>1288</v>
      </c>
      <c r="C342" s="411">
        <v>11295</v>
      </c>
      <c r="D342" s="367" t="s">
        <v>1667</v>
      </c>
      <c r="E342" s="368" t="s">
        <v>2438</v>
      </c>
      <c r="F342" s="369">
        <v>13</v>
      </c>
      <c r="G342" s="370" t="s">
        <v>6309</v>
      </c>
      <c r="H342" s="371">
        <v>178374</v>
      </c>
      <c r="I342" s="372">
        <v>178374</v>
      </c>
      <c r="J342" s="373">
        <v>629.87235882221728</v>
      </c>
      <c r="K342" s="374">
        <v>112352852.13255419</v>
      </c>
      <c r="L342" s="371">
        <v>28242</v>
      </c>
      <c r="M342" s="372">
        <v>28242</v>
      </c>
      <c r="N342" s="373">
        <v>767.40652571406417</v>
      </c>
      <c r="O342" s="374">
        <v>21673095.099216599</v>
      </c>
      <c r="P342" s="374">
        <f t="shared" si="92"/>
        <v>0.88801521639595771</v>
      </c>
      <c r="Q342" s="402">
        <f t="shared" si="96"/>
        <v>25079.325741454639</v>
      </c>
      <c r="R342" s="374">
        <f t="shared" si="93"/>
        <v>0.11198478360404227</v>
      </c>
      <c r="S342" s="401">
        <f t="shared" si="97"/>
        <v>3162.6742585453617</v>
      </c>
      <c r="T342" s="371">
        <v>19327.2</v>
      </c>
      <c r="U342" s="372">
        <v>19327.2</v>
      </c>
      <c r="V342" s="373">
        <v>482.63960678430396</v>
      </c>
      <c r="W342" s="374">
        <v>9328072.2082416005</v>
      </c>
      <c r="X342" s="371">
        <v>17820</v>
      </c>
      <c r="Y342" s="372">
        <v>17820</v>
      </c>
      <c r="Z342" s="373">
        <v>6.8588306904040399</v>
      </c>
      <c r="AA342" s="374">
        <v>122224.36290299999</v>
      </c>
      <c r="AB342" s="371">
        <v>120</v>
      </c>
      <c r="AC342" s="372">
        <v>120</v>
      </c>
      <c r="AD342" s="373">
        <v>63538.926291980002</v>
      </c>
      <c r="AE342" s="374">
        <v>7624671.1550376005</v>
      </c>
      <c r="AF342" s="374">
        <f t="shared" si="98"/>
        <v>1.8815718414978977E-2</v>
      </c>
      <c r="AG342" s="374">
        <f t="shared" si="99"/>
        <v>2.2578862097974772</v>
      </c>
      <c r="AH342" s="374">
        <f t="shared" si="100"/>
        <v>0.98118428158502102</v>
      </c>
      <c r="AI342" s="374">
        <f t="shared" si="101"/>
        <v>117.74211379020252</v>
      </c>
      <c r="AJ342" s="375">
        <v>151100914.95795301</v>
      </c>
      <c r="AK342" s="376">
        <v>6274.1065199999994</v>
      </c>
      <c r="AL342" s="377">
        <v>6274.1065199999994</v>
      </c>
      <c r="AM342" s="373">
        <v>15314.526561426057</v>
      </c>
      <c r="AN342" s="374">
        <v>96084970.949756399</v>
      </c>
      <c r="AO342" s="378">
        <v>562.05635999999993</v>
      </c>
      <c r="AP342" s="379">
        <v>562.05635999999993</v>
      </c>
      <c r="AQ342" s="373">
        <v>19870.800274073226</v>
      </c>
      <c r="AR342" s="374">
        <v>11168509.672332598</v>
      </c>
      <c r="AS342" s="374">
        <f t="shared" si="94"/>
        <v>0.86745399989405914</v>
      </c>
      <c r="AT342" s="374">
        <f t="shared" si="108"/>
        <v>487.55803764789522</v>
      </c>
      <c r="AU342" s="374">
        <f t="shared" si="95"/>
        <v>0.132546000105941</v>
      </c>
      <c r="AV342" s="374">
        <f t="shared" si="109"/>
        <v>74.498322352104807</v>
      </c>
      <c r="AW342" s="380">
        <v>339.12167999999991</v>
      </c>
      <c r="AX342" s="381">
        <v>339.12167999999991</v>
      </c>
      <c r="AY342" s="373">
        <v>32471.258084813104</v>
      </c>
      <c r="AZ342" s="374">
        <v>11011707.593435399</v>
      </c>
      <c r="BA342" s="378">
        <v>683.78076000000101</v>
      </c>
      <c r="BB342" s="379">
        <v>683.78076000000101</v>
      </c>
      <c r="BC342" s="373">
        <v>18930.582831941894</v>
      </c>
      <c r="BD342" s="374">
        <v>12944368.3160682</v>
      </c>
      <c r="BE342" s="374">
        <f t="shared" si="102"/>
        <v>1.8335684250341506E-2</v>
      </c>
      <c r="BF342" s="374">
        <f t="shared" si="103"/>
        <v>12.537588111818563</v>
      </c>
      <c r="BG342" s="374">
        <f t="shared" si="104"/>
        <v>1.3024824992267493E-2</v>
      </c>
      <c r="BH342" s="374">
        <f t="shared" si="105"/>
        <v>8.9061247320796735</v>
      </c>
      <c r="BI342" s="374">
        <f t="shared" si="106"/>
        <v>0.96863949075739098</v>
      </c>
      <c r="BJ342" s="374">
        <f t="shared" si="107"/>
        <v>662.3370471561027</v>
      </c>
      <c r="BK342" s="375">
        <v>131209556.53159261</v>
      </c>
      <c r="BL342" s="382">
        <v>282310471.48954558</v>
      </c>
      <c r="BM342" s="383">
        <v>0.39</v>
      </c>
      <c r="BN342" s="382">
        <v>110101083.88092278</v>
      </c>
      <c r="BO342" s="395"/>
      <c r="BP342" s="395"/>
      <c r="BS342" s="408">
        <v>11295</v>
      </c>
      <c r="BT342" s="400" t="s">
        <v>1667</v>
      </c>
      <c r="BU342" s="400">
        <v>0.88801521639595771</v>
      </c>
      <c r="BV342" s="400">
        <v>0.11198478360404227</v>
      </c>
      <c r="BW342" s="400">
        <v>1.8815718414978977E-2</v>
      </c>
      <c r="BX342" s="400">
        <v>0.98118428158502102</v>
      </c>
      <c r="BY342" s="407">
        <v>11295</v>
      </c>
      <c r="BZ342" s="406" t="s">
        <v>1667</v>
      </c>
      <c r="CA342" s="406">
        <v>0.86745399989405914</v>
      </c>
      <c r="CB342" s="406">
        <v>0.132546000105941</v>
      </c>
      <c r="CC342" s="406">
        <v>1.8335684250341506E-2</v>
      </c>
      <c r="CD342" s="406">
        <v>1.3024824992267493E-2</v>
      </c>
      <c r="CE342" s="406">
        <v>0.96863949075739098</v>
      </c>
    </row>
    <row r="343" spans="1:83" x14ac:dyDescent="0.35">
      <c r="A343" s="365">
        <v>5</v>
      </c>
      <c r="B343" s="366" t="s">
        <v>1288</v>
      </c>
      <c r="C343" s="411">
        <v>11296</v>
      </c>
      <c r="D343" s="367" t="s">
        <v>1668</v>
      </c>
      <c r="E343" s="368" t="s">
        <v>2438</v>
      </c>
      <c r="F343" s="369">
        <v>5</v>
      </c>
      <c r="G343" s="370" t="s">
        <v>2469</v>
      </c>
      <c r="H343" s="371">
        <v>73092</v>
      </c>
      <c r="I343" s="372">
        <v>73092</v>
      </c>
      <c r="J343" s="373">
        <v>437.81955798620913</v>
      </c>
      <c r="K343" s="374">
        <v>32001107.132327996</v>
      </c>
      <c r="L343" s="371">
        <v>10423.199999999999</v>
      </c>
      <c r="M343" s="372">
        <v>10423.199999999999</v>
      </c>
      <c r="N343" s="373">
        <v>354.47619397449921</v>
      </c>
      <c r="O343" s="374">
        <v>3694776.2650349997</v>
      </c>
      <c r="P343" s="374">
        <f t="shared" si="92"/>
        <v>0.83297598432820019</v>
      </c>
      <c r="Q343" s="402">
        <f t="shared" si="96"/>
        <v>8682.2752798496949</v>
      </c>
      <c r="R343" s="374">
        <f t="shared" si="93"/>
        <v>0.16702401567179986</v>
      </c>
      <c r="S343" s="401">
        <f t="shared" si="97"/>
        <v>1740.9247201503042</v>
      </c>
      <c r="T343" s="371">
        <v>21264</v>
      </c>
      <c r="U343" s="372">
        <v>21264</v>
      </c>
      <c r="V343" s="373">
        <v>42.314762880925514</v>
      </c>
      <c r="W343" s="374">
        <v>899781.11790000007</v>
      </c>
      <c r="X343" s="371">
        <v>283.2</v>
      </c>
      <c r="Y343" s="372">
        <v>283.2</v>
      </c>
      <c r="Z343" s="373">
        <v>163.89568940677967</v>
      </c>
      <c r="AA343" s="374">
        <v>46415.259239999999</v>
      </c>
      <c r="AB343" s="371">
        <v>0</v>
      </c>
      <c r="AC343" s="372">
        <v>0</v>
      </c>
      <c r="AD343" s="373">
        <v>0</v>
      </c>
      <c r="AE343" s="374">
        <v>0</v>
      </c>
      <c r="AF343" s="374">
        <f t="shared" si="98"/>
        <v>0</v>
      </c>
      <c r="AG343" s="374">
        <f t="shared" si="99"/>
        <v>0</v>
      </c>
      <c r="AH343" s="374">
        <f t="shared" si="100"/>
        <v>1</v>
      </c>
      <c r="AI343" s="374">
        <f t="shared" si="101"/>
        <v>0</v>
      </c>
      <c r="AJ343" s="375">
        <v>36642079.774502993</v>
      </c>
      <c r="AK343" s="376">
        <v>1657.4759999999999</v>
      </c>
      <c r="AL343" s="377">
        <v>1657.4759999999999</v>
      </c>
      <c r="AM343" s="373">
        <v>10040.080308384555</v>
      </c>
      <c r="AN343" s="374">
        <v>16641192.149219997</v>
      </c>
      <c r="AO343" s="378">
        <v>2068.08</v>
      </c>
      <c r="AP343" s="379">
        <v>2068.08</v>
      </c>
      <c r="AQ343" s="373">
        <v>1408.5963014752815</v>
      </c>
      <c r="AR343" s="374">
        <v>2913089.8391550002</v>
      </c>
      <c r="AS343" s="374">
        <f t="shared" si="94"/>
        <v>0.87060116033725143</v>
      </c>
      <c r="AT343" s="374">
        <f t="shared" si="108"/>
        <v>1800.4728476702628</v>
      </c>
      <c r="AU343" s="374">
        <f t="shared" si="95"/>
        <v>0.12939883966274862</v>
      </c>
      <c r="AV343" s="374">
        <f t="shared" si="109"/>
        <v>267.60715232973718</v>
      </c>
      <c r="AW343" s="380">
        <v>51.804000000000002</v>
      </c>
      <c r="AX343" s="381">
        <v>51.804000000000002</v>
      </c>
      <c r="AY343" s="373">
        <v>11227.26530924253</v>
      </c>
      <c r="AZ343" s="374">
        <v>581617.25208000001</v>
      </c>
      <c r="BA343" s="378">
        <v>-1803.288</v>
      </c>
      <c r="BB343" s="379">
        <v>-1803.288</v>
      </c>
      <c r="BC343" s="373">
        <v>-955.87295699854928</v>
      </c>
      <c r="BD343" s="374">
        <v>1723714.23288</v>
      </c>
      <c r="BE343" s="374">
        <f t="shared" si="102"/>
        <v>1.257583350591648E-2</v>
      </c>
      <c r="BF343" s="374">
        <f t="shared" si="103"/>
        <v>-22.677849651217119</v>
      </c>
      <c r="BG343" s="374">
        <f t="shared" si="104"/>
        <v>1.1821651044652267E-2</v>
      </c>
      <c r="BH343" s="374">
        <f t="shared" si="105"/>
        <v>-21.317841469008897</v>
      </c>
      <c r="BI343" s="374">
        <f t="shared" si="106"/>
        <v>0.97560251544943122</v>
      </c>
      <c r="BJ343" s="374">
        <f t="shared" si="107"/>
        <v>-1759.2923088797738</v>
      </c>
      <c r="BK343" s="375">
        <v>21859613.473334998</v>
      </c>
      <c r="BL343" s="382">
        <v>58501693.247837991</v>
      </c>
      <c r="BM343" s="383">
        <v>0.54</v>
      </c>
      <c r="BN343" s="382">
        <v>31590914.353832517</v>
      </c>
      <c r="BO343" s="395"/>
      <c r="BP343" s="395"/>
      <c r="BS343" s="408">
        <v>11296</v>
      </c>
      <c r="BT343" s="400" t="s">
        <v>1668</v>
      </c>
      <c r="BU343" s="400">
        <v>0.83297598432820019</v>
      </c>
      <c r="BV343" s="400">
        <v>0.16702401567179986</v>
      </c>
      <c r="BW343" s="400">
        <v>0</v>
      </c>
      <c r="BX343" s="400">
        <v>1</v>
      </c>
      <c r="BY343" s="407">
        <v>11296</v>
      </c>
      <c r="BZ343" s="406" t="s">
        <v>1668</v>
      </c>
      <c r="CA343" s="406">
        <v>0.87060116033725143</v>
      </c>
      <c r="CB343" s="406">
        <v>0.12939883966274862</v>
      </c>
      <c r="CC343" s="406">
        <v>1.257583350591648E-2</v>
      </c>
      <c r="CD343" s="406">
        <v>1.1821651044652267E-2</v>
      </c>
      <c r="CE343" s="406">
        <v>0.97560251544943122</v>
      </c>
    </row>
    <row r="344" spans="1:83" x14ac:dyDescent="0.35">
      <c r="A344" s="365">
        <v>6</v>
      </c>
      <c r="B344" s="366" t="s">
        <v>1289</v>
      </c>
      <c r="C344" s="411">
        <v>10664</v>
      </c>
      <c r="D344" s="367" t="s">
        <v>1669</v>
      </c>
      <c r="E344" s="368" t="s">
        <v>2416</v>
      </c>
      <c r="F344" s="369">
        <v>19</v>
      </c>
      <c r="G344" s="370" t="s">
        <v>6310</v>
      </c>
      <c r="H344" s="371">
        <v>402195.6</v>
      </c>
      <c r="I344" s="372">
        <v>402195.6</v>
      </c>
      <c r="J344" s="373">
        <v>1051.6235188568503</v>
      </c>
      <c r="K344" s="374">
        <v>422958352.14074218</v>
      </c>
      <c r="L344" s="371">
        <v>149198.39999999999</v>
      </c>
      <c r="M344" s="372">
        <v>149198.39999999999</v>
      </c>
      <c r="N344" s="373">
        <v>1512.410984817541</v>
      </c>
      <c r="O344" s="374">
        <v>225649299.0772014</v>
      </c>
      <c r="P344" s="374">
        <f t="shared" si="92"/>
        <v>0.90937344397000797</v>
      </c>
      <c r="Q344" s="402">
        <f t="shared" si="96"/>
        <v>135677.06284281483</v>
      </c>
      <c r="R344" s="374">
        <f t="shared" si="93"/>
        <v>9.0626556029991936E-2</v>
      </c>
      <c r="S344" s="401">
        <f t="shared" si="97"/>
        <v>13521.337157185148</v>
      </c>
      <c r="T344" s="371">
        <v>90897.599999999991</v>
      </c>
      <c r="U344" s="372">
        <v>90897.599999999991</v>
      </c>
      <c r="V344" s="373">
        <v>772.63332564754182</v>
      </c>
      <c r="W344" s="374">
        <v>70230514.981379986</v>
      </c>
      <c r="X344" s="371">
        <v>66127.199999999997</v>
      </c>
      <c r="Y344" s="372">
        <v>66127.199999999997</v>
      </c>
      <c r="Z344" s="373">
        <v>92.427090023082783</v>
      </c>
      <c r="AA344" s="374">
        <v>6111944.6673743995</v>
      </c>
      <c r="AB344" s="371">
        <v>525.6</v>
      </c>
      <c r="AC344" s="372">
        <v>525.6</v>
      </c>
      <c r="AD344" s="373">
        <v>141298.69814287557</v>
      </c>
      <c r="AE344" s="374">
        <v>74266595.743895397</v>
      </c>
      <c r="AF344" s="374">
        <f t="shared" si="98"/>
        <v>7.7997945144485051E-3</v>
      </c>
      <c r="AG344" s="374">
        <f t="shared" si="99"/>
        <v>4.0995719967941344</v>
      </c>
      <c r="AH344" s="374">
        <f t="shared" si="100"/>
        <v>0.99220020548555155</v>
      </c>
      <c r="AI344" s="374">
        <f t="shared" si="101"/>
        <v>521.50042800320591</v>
      </c>
      <c r="AJ344" s="375">
        <v>799216706.61059332</v>
      </c>
      <c r="AK344" s="376">
        <v>61383.359399999987</v>
      </c>
      <c r="AL344" s="377">
        <v>61383.359399999987</v>
      </c>
      <c r="AM344" s="373">
        <v>13939.969287379885</v>
      </c>
      <c r="AN344" s="374">
        <v>855682144.79220116</v>
      </c>
      <c r="AO344" s="378">
        <v>8277.5141999999996</v>
      </c>
      <c r="AP344" s="379">
        <v>8277.5141999999996</v>
      </c>
      <c r="AQ344" s="373">
        <v>20107.138678154974</v>
      </c>
      <c r="AR344" s="374">
        <v>166437125.92979702</v>
      </c>
      <c r="AS344" s="374">
        <f t="shared" si="94"/>
        <v>0.88988453263065326</v>
      </c>
      <c r="AT344" s="374">
        <f t="shared" si="108"/>
        <v>7366.0318552105955</v>
      </c>
      <c r="AU344" s="374">
        <f t="shared" si="95"/>
        <v>0.11011546736934663</v>
      </c>
      <c r="AV344" s="374">
        <f t="shared" si="109"/>
        <v>911.48234478940333</v>
      </c>
      <c r="AW344" s="380">
        <v>5064.0056400000003</v>
      </c>
      <c r="AX344" s="381">
        <v>5064.0056400000003</v>
      </c>
      <c r="AY344" s="373">
        <v>22871.992787463125</v>
      </c>
      <c r="AZ344" s="374">
        <v>115823900.47375259</v>
      </c>
      <c r="BA344" s="378">
        <v>6564.4850400000032</v>
      </c>
      <c r="BB344" s="379">
        <v>6564.4850400000032</v>
      </c>
      <c r="BC344" s="373">
        <v>28284.481550793982</v>
      </c>
      <c r="BD344" s="374">
        <v>185673056.00434318</v>
      </c>
      <c r="BE344" s="374">
        <f t="shared" si="102"/>
        <v>0.15415446539346253</v>
      </c>
      <c r="BF344" s="374">
        <f t="shared" si="103"/>
        <v>1011.9446819245829</v>
      </c>
      <c r="BG344" s="374">
        <f t="shared" si="104"/>
        <v>6.7210476513421408E-2</v>
      </c>
      <c r="BH344" s="374">
        <f t="shared" si="105"/>
        <v>441.20216760362638</v>
      </c>
      <c r="BI344" s="374">
        <f t="shared" si="106"/>
        <v>0.77863505809311606</v>
      </c>
      <c r="BJ344" s="374">
        <f t="shared" si="107"/>
        <v>5111.3381904717935</v>
      </c>
      <c r="BK344" s="375">
        <v>1323616227.200094</v>
      </c>
      <c r="BL344" s="382">
        <v>2122832933.8106873</v>
      </c>
      <c r="BM344" s="383">
        <v>0.28999999999999998</v>
      </c>
      <c r="BN344" s="382">
        <v>615621550.80509925</v>
      </c>
      <c r="BO344" s="395"/>
      <c r="BP344" s="395"/>
      <c r="BS344" s="408">
        <v>10664</v>
      </c>
      <c r="BT344" s="400" t="s">
        <v>1669</v>
      </c>
      <c r="BU344" s="400">
        <v>0.90937344397000797</v>
      </c>
      <c r="BV344" s="400">
        <v>9.0626556029991936E-2</v>
      </c>
      <c r="BW344" s="400">
        <v>7.7997945144485051E-3</v>
      </c>
      <c r="BX344" s="400">
        <v>0.99220020548555155</v>
      </c>
      <c r="BY344" s="407">
        <v>10664</v>
      </c>
      <c r="BZ344" s="406" t="s">
        <v>1669</v>
      </c>
      <c r="CA344" s="406">
        <v>0.88988453263065326</v>
      </c>
      <c r="CB344" s="406">
        <v>0.11011546736934663</v>
      </c>
      <c r="CC344" s="406">
        <v>0.15415446539346253</v>
      </c>
      <c r="CD344" s="406">
        <v>6.7210476513421408E-2</v>
      </c>
      <c r="CE344" s="406">
        <v>0.77863505809311606</v>
      </c>
    </row>
    <row r="345" spans="1:83" x14ac:dyDescent="0.35">
      <c r="A345" s="365">
        <v>6</v>
      </c>
      <c r="B345" s="366" t="s">
        <v>1289</v>
      </c>
      <c r="C345" s="411">
        <v>10834</v>
      </c>
      <c r="D345" s="367" t="s">
        <v>1670</v>
      </c>
      <c r="E345" s="368" t="s">
        <v>2438</v>
      </c>
      <c r="F345" s="369">
        <v>9</v>
      </c>
      <c r="G345" s="370" t="s">
        <v>2511</v>
      </c>
      <c r="H345" s="371">
        <v>61900.799999999996</v>
      </c>
      <c r="I345" s="372">
        <v>61900.799999999996</v>
      </c>
      <c r="J345" s="373">
        <v>580.33642551643914</v>
      </c>
      <c r="K345" s="374">
        <v>35923289.008607991</v>
      </c>
      <c r="L345" s="371">
        <v>22494</v>
      </c>
      <c r="M345" s="372">
        <v>22494</v>
      </c>
      <c r="N345" s="373">
        <v>335.3709690691918</v>
      </c>
      <c r="O345" s="374">
        <v>7543834.5782424007</v>
      </c>
      <c r="P345" s="374">
        <f t="shared" si="92"/>
        <v>0.84526196689138333</v>
      </c>
      <c r="Q345" s="402">
        <f t="shared" si="96"/>
        <v>19013.322683254777</v>
      </c>
      <c r="R345" s="374">
        <f t="shared" si="93"/>
        <v>0.1547380331086167</v>
      </c>
      <c r="S345" s="401">
        <f t="shared" si="97"/>
        <v>3480.6773167452238</v>
      </c>
      <c r="T345" s="371">
        <v>5102.3999999999996</v>
      </c>
      <c r="U345" s="372">
        <v>5102.3999999999996</v>
      </c>
      <c r="V345" s="373">
        <v>336.48738128316086</v>
      </c>
      <c r="W345" s="374">
        <v>1716893.2142591998</v>
      </c>
      <c r="X345" s="371">
        <v>16107.599999999999</v>
      </c>
      <c r="Y345" s="372">
        <v>16107.599999999999</v>
      </c>
      <c r="Z345" s="373">
        <v>176.99879542576173</v>
      </c>
      <c r="AA345" s="374">
        <v>2851025.7971999994</v>
      </c>
      <c r="AB345" s="371">
        <v>0</v>
      </c>
      <c r="AC345" s="372">
        <v>0</v>
      </c>
      <c r="AD345" s="373">
        <v>0</v>
      </c>
      <c r="AE345" s="374">
        <v>0</v>
      </c>
      <c r="AF345" s="374">
        <f t="shared" si="98"/>
        <v>2.7333177600206211E-2</v>
      </c>
      <c r="AG345" s="374">
        <f t="shared" si="99"/>
        <v>0</v>
      </c>
      <c r="AH345" s="374">
        <f t="shared" si="100"/>
        <v>0.97266682239979374</v>
      </c>
      <c r="AI345" s="374">
        <f t="shared" si="101"/>
        <v>0</v>
      </c>
      <c r="AJ345" s="375">
        <v>48035042.598309591</v>
      </c>
      <c r="AK345" s="376">
        <v>1013.5950000000001</v>
      </c>
      <c r="AL345" s="377">
        <v>1013.5950000000001</v>
      </c>
      <c r="AM345" s="373">
        <v>12017.817057527709</v>
      </c>
      <c r="AN345" s="374">
        <v>12181199.2804248</v>
      </c>
      <c r="AO345" s="378">
        <v>77.515919999999994</v>
      </c>
      <c r="AP345" s="379">
        <v>77.515919999999994</v>
      </c>
      <c r="AQ345" s="373">
        <v>17357.099773680042</v>
      </c>
      <c r="AR345" s="374">
        <v>1345451.5574886</v>
      </c>
      <c r="AS345" s="374">
        <f t="shared" si="94"/>
        <v>0.86188312281159596</v>
      </c>
      <c r="AT345" s="374">
        <f t="shared" si="108"/>
        <v>66.809663197213837</v>
      </c>
      <c r="AU345" s="374">
        <f t="shared" si="95"/>
        <v>0.13811687718840412</v>
      </c>
      <c r="AV345" s="374">
        <f t="shared" si="109"/>
        <v>10.706256802786159</v>
      </c>
      <c r="AW345" s="380">
        <v>35.085480000000004</v>
      </c>
      <c r="AX345" s="381">
        <v>35.085480000000004</v>
      </c>
      <c r="AY345" s="373">
        <v>14578.411685021838</v>
      </c>
      <c r="AZ345" s="374">
        <v>511490.57160660008</v>
      </c>
      <c r="BA345" s="378">
        <v>84.328799999999788</v>
      </c>
      <c r="BB345" s="379">
        <v>84.328799999999788</v>
      </c>
      <c r="BC345" s="373">
        <v>18625.14468722434</v>
      </c>
      <c r="BD345" s="374">
        <v>1570636.1013</v>
      </c>
      <c r="BE345" s="374">
        <f t="shared" si="102"/>
        <v>2.5010454963946868E-2</v>
      </c>
      <c r="BF345" s="374">
        <f t="shared" si="103"/>
        <v>2.1091016545636774</v>
      </c>
      <c r="BG345" s="374">
        <f t="shared" si="104"/>
        <v>0.14240010965257743</v>
      </c>
      <c r="BH345" s="374">
        <f t="shared" si="105"/>
        <v>12.008430366870241</v>
      </c>
      <c r="BI345" s="374">
        <f t="shared" si="106"/>
        <v>0.83258943538347563</v>
      </c>
      <c r="BJ345" s="374">
        <f t="shared" si="107"/>
        <v>70.211267978565857</v>
      </c>
      <c r="BK345" s="375">
        <v>15608777.51082</v>
      </c>
      <c r="BL345" s="382">
        <v>63643820.109129593</v>
      </c>
      <c r="BM345" s="383">
        <v>0.56000000000000005</v>
      </c>
      <c r="BN345" s="382">
        <v>35640539.261112578</v>
      </c>
      <c r="BO345" s="395"/>
      <c r="BP345" s="395"/>
      <c r="BS345" s="408">
        <v>10834</v>
      </c>
      <c r="BT345" s="400" t="s">
        <v>1670</v>
      </c>
      <c r="BU345" s="400">
        <v>0.84526196689138333</v>
      </c>
      <c r="BV345" s="400">
        <v>0.1547380331086167</v>
      </c>
      <c r="BW345" s="400">
        <v>2.7333177600206211E-2</v>
      </c>
      <c r="BX345" s="400">
        <v>0.97266682239979374</v>
      </c>
      <c r="BY345" s="407">
        <v>10834</v>
      </c>
      <c r="BZ345" s="406" t="s">
        <v>1670</v>
      </c>
      <c r="CA345" s="406">
        <v>0.86188312281159596</v>
      </c>
      <c r="CB345" s="406">
        <v>0.13811687718840412</v>
      </c>
      <c r="CC345" s="406">
        <v>2.5010454963946868E-2</v>
      </c>
      <c r="CD345" s="406">
        <v>0.14240010965257743</v>
      </c>
      <c r="CE345" s="406">
        <v>0.83258943538347563</v>
      </c>
    </row>
    <row r="346" spans="1:83" x14ac:dyDescent="0.35">
      <c r="A346" s="365">
        <v>6</v>
      </c>
      <c r="B346" s="366" t="s">
        <v>1289</v>
      </c>
      <c r="C346" s="411">
        <v>10835</v>
      </c>
      <c r="D346" s="367" t="s">
        <v>1671</v>
      </c>
      <c r="E346" s="368" t="s">
        <v>2438</v>
      </c>
      <c r="F346" s="369">
        <v>5</v>
      </c>
      <c r="G346" s="370" t="s">
        <v>2469</v>
      </c>
      <c r="H346" s="371">
        <v>44458.799999999996</v>
      </c>
      <c r="I346" s="372">
        <v>44458.799999999996</v>
      </c>
      <c r="J346" s="373">
        <v>630.92276385023888</v>
      </c>
      <c r="K346" s="374">
        <v>28050068.973464999</v>
      </c>
      <c r="L346" s="371">
        <v>15764.4</v>
      </c>
      <c r="M346" s="372">
        <v>15764.4</v>
      </c>
      <c r="N346" s="373">
        <v>343.74979430996422</v>
      </c>
      <c r="O346" s="374">
        <v>5419009.2574199997</v>
      </c>
      <c r="P346" s="374">
        <f t="shared" si="92"/>
        <v>0.83456608162599455</v>
      </c>
      <c r="Q346" s="402">
        <f t="shared" si="96"/>
        <v>13156.433537184828</v>
      </c>
      <c r="R346" s="374">
        <f t="shared" si="93"/>
        <v>0.16543391837400542</v>
      </c>
      <c r="S346" s="401">
        <f t="shared" si="97"/>
        <v>2607.9664628151709</v>
      </c>
      <c r="T346" s="371">
        <v>7526.4</v>
      </c>
      <c r="U346" s="372">
        <v>7526.4</v>
      </c>
      <c r="V346" s="373">
        <v>332.12075526945154</v>
      </c>
      <c r="W346" s="374">
        <v>2499673.65246</v>
      </c>
      <c r="X346" s="371">
        <v>11187.6</v>
      </c>
      <c r="Y346" s="372">
        <v>11187.6</v>
      </c>
      <c r="Z346" s="373">
        <v>75.423459125281568</v>
      </c>
      <c r="AA346" s="374">
        <v>843807.49131000007</v>
      </c>
      <c r="AB346" s="371">
        <v>0</v>
      </c>
      <c r="AC346" s="372">
        <v>0</v>
      </c>
      <c r="AD346" s="373">
        <v>0</v>
      </c>
      <c r="AE346" s="374">
        <v>0</v>
      </c>
      <c r="AF346" s="374">
        <f t="shared" si="98"/>
        <v>3.0713671016411755E-2</v>
      </c>
      <c r="AG346" s="374">
        <f t="shared" si="99"/>
        <v>0</v>
      </c>
      <c r="AH346" s="374">
        <f t="shared" si="100"/>
        <v>0.96928632898358824</v>
      </c>
      <c r="AI346" s="374">
        <f t="shared" si="101"/>
        <v>0</v>
      </c>
      <c r="AJ346" s="375">
        <v>36812559.374655001</v>
      </c>
      <c r="AK346" s="376">
        <v>495.49464</v>
      </c>
      <c r="AL346" s="377">
        <v>495.49464</v>
      </c>
      <c r="AM346" s="373">
        <v>11392.672970912459</v>
      </c>
      <c r="AN346" s="374">
        <v>5645008.3923599999</v>
      </c>
      <c r="AO346" s="378">
        <v>65.152200000000008</v>
      </c>
      <c r="AP346" s="379">
        <v>65.152200000000008</v>
      </c>
      <c r="AQ346" s="373">
        <v>19075.237006271465</v>
      </c>
      <c r="AR346" s="374">
        <v>1242793.6564799999</v>
      </c>
      <c r="AS346" s="374">
        <f t="shared" si="94"/>
        <v>0.74471523583520505</v>
      </c>
      <c r="AT346" s="374">
        <f t="shared" si="108"/>
        <v>48.51983598818245</v>
      </c>
      <c r="AU346" s="374">
        <f t="shared" si="95"/>
        <v>0.25528476416479495</v>
      </c>
      <c r="AV346" s="374">
        <f t="shared" si="109"/>
        <v>16.632364011817554</v>
      </c>
      <c r="AW346" s="380">
        <v>28.20768</v>
      </c>
      <c r="AX346" s="381">
        <v>28.20768</v>
      </c>
      <c r="AY346" s="373">
        <v>11836.391494316442</v>
      </c>
      <c r="AZ346" s="374">
        <v>333877.14362640004</v>
      </c>
      <c r="BA346" s="378">
        <v>-41.4247200000001</v>
      </c>
      <c r="BB346" s="379">
        <v>-41.4247200000001</v>
      </c>
      <c r="BC346" s="373">
        <v>-15091.347131857461</v>
      </c>
      <c r="BD346" s="374">
        <v>625154.82935999997</v>
      </c>
      <c r="BE346" s="374">
        <f t="shared" si="102"/>
        <v>1.6916295846494817E-2</v>
      </c>
      <c r="BF346" s="374">
        <f t="shared" si="103"/>
        <v>-0.7007528188782125</v>
      </c>
      <c r="BG346" s="374">
        <f t="shared" si="104"/>
        <v>2.8727628672843702E-2</v>
      </c>
      <c r="BH346" s="374">
        <f t="shared" si="105"/>
        <v>-1.1900339740365249</v>
      </c>
      <c r="BI346" s="374">
        <f t="shared" si="106"/>
        <v>0.95435607548066148</v>
      </c>
      <c r="BJ346" s="374">
        <f t="shared" si="107"/>
        <v>-39.533933207085362</v>
      </c>
      <c r="BK346" s="375">
        <v>7846834.0218263995</v>
      </c>
      <c r="BL346" s="382">
        <v>44659393.396481402</v>
      </c>
      <c r="BM346" s="383">
        <v>0.49</v>
      </c>
      <c r="BN346" s="382">
        <v>21883102.764275886</v>
      </c>
      <c r="BO346" s="395"/>
      <c r="BP346" s="395"/>
      <c r="BS346" s="408">
        <v>10835</v>
      </c>
      <c r="BT346" s="400" t="s">
        <v>1671</v>
      </c>
      <c r="BU346" s="400">
        <v>0.83456608162599455</v>
      </c>
      <c r="BV346" s="400">
        <v>0.16543391837400542</v>
      </c>
      <c r="BW346" s="400">
        <v>3.0713671016411755E-2</v>
      </c>
      <c r="BX346" s="400">
        <v>0.96928632898358824</v>
      </c>
      <c r="BY346" s="407">
        <v>10835</v>
      </c>
      <c r="BZ346" s="406" t="s">
        <v>1671</v>
      </c>
      <c r="CA346" s="406">
        <v>0.74471523583520505</v>
      </c>
      <c r="CB346" s="406">
        <v>0.25528476416479495</v>
      </c>
      <c r="CC346" s="406">
        <v>1.6916295846494817E-2</v>
      </c>
      <c r="CD346" s="406">
        <v>2.8727628672843702E-2</v>
      </c>
      <c r="CE346" s="406">
        <v>0.95435607548066148</v>
      </c>
    </row>
    <row r="347" spans="1:83" x14ac:dyDescent="0.35">
      <c r="A347" s="365">
        <v>6</v>
      </c>
      <c r="B347" s="366" t="s">
        <v>1289</v>
      </c>
      <c r="C347" s="411">
        <v>10836</v>
      </c>
      <c r="D347" s="367" t="s">
        <v>1672</v>
      </c>
      <c r="E347" s="368" t="s">
        <v>2438</v>
      </c>
      <c r="F347" s="369">
        <v>5</v>
      </c>
      <c r="G347" s="370" t="s">
        <v>2469</v>
      </c>
      <c r="H347" s="371">
        <v>38011.199999999997</v>
      </c>
      <c r="I347" s="372">
        <v>38011.199999999997</v>
      </c>
      <c r="J347" s="373">
        <v>501.62445316725598</v>
      </c>
      <c r="K347" s="374">
        <v>19067347.4142312</v>
      </c>
      <c r="L347" s="371">
        <v>5068.8</v>
      </c>
      <c r="M347" s="372">
        <v>5068.8</v>
      </c>
      <c r="N347" s="373">
        <v>464.67301917613639</v>
      </c>
      <c r="O347" s="374">
        <v>2355334.5996000003</v>
      </c>
      <c r="P347" s="374">
        <f t="shared" si="92"/>
        <v>0.9112065129767476</v>
      </c>
      <c r="Q347" s="402">
        <f t="shared" si="96"/>
        <v>4618.723572976538</v>
      </c>
      <c r="R347" s="374">
        <f t="shared" si="93"/>
        <v>8.8793487023252404E-2</v>
      </c>
      <c r="S347" s="401">
        <f t="shared" si="97"/>
        <v>450.0764270234618</v>
      </c>
      <c r="T347" s="371">
        <v>2862</v>
      </c>
      <c r="U347" s="372">
        <v>2862</v>
      </c>
      <c r="V347" s="373">
        <v>347.3539202096436</v>
      </c>
      <c r="W347" s="374">
        <v>994126.91963999998</v>
      </c>
      <c r="X347" s="371">
        <v>12115.199999999999</v>
      </c>
      <c r="Y347" s="372">
        <v>12115.199999999999</v>
      </c>
      <c r="Z347" s="373">
        <v>129.18697936806657</v>
      </c>
      <c r="AA347" s="374">
        <v>1565126.09244</v>
      </c>
      <c r="AB347" s="371">
        <v>7.1999999999999993</v>
      </c>
      <c r="AC347" s="372">
        <v>7.1999999999999993</v>
      </c>
      <c r="AD347" s="373">
        <v>484423.4959333333</v>
      </c>
      <c r="AE347" s="374">
        <v>3487849.1707199994</v>
      </c>
      <c r="AF347" s="374">
        <f t="shared" si="98"/>
        <v>0</v>
      </c>
      <c r="AG347" s="374">
        <f t="shared" si="99"/>
        <v>0</v>
      </c>
      <c r="AH347" s="374">
        <f t="shared" si="100"/>
        <v>1</v>
      </c>
      <c r="AI347" s="374">
        <f t="shared" si="101"/>
        <v>7.1999999999999993</v>
      </c>
      <c r="AJ347" s="375">
        <v>27469784.196631201</v>
      </c>
      <c r="AK347" s="376">
        <v>940.97291999999993</v>
      </c>
      <c r="AL347" s="377">
        <v>940.97291999999993</v>
      </c>
      <c r="AM347" s="373">
        <v>10180.079392695807</v>
      </c>
      <c r="AN347" s="374">
        <v>9579179.0319767985</v>
      </c>
      <c r="AO347" s="378">
        <v>85.960079999999991</v>
      </c>
      <c r="AP347" s="379">
        <v>85.960079999999991</v>
      </c>
      <c r="AQ347" s="373">
        <v>11507.105517286629</v>
      </c>
      <c r="AR347" s="374">
        <v>989151.71083439991</v>
      </c>
      <c r="AS347" s="374">
        <f t="shared" si="94"/>
        <v>0.88731850329432416</v>
      </c>
      <c r="AT347" s="374">
        <f t="shared" si="108"/>
        <v>76.273969528660359</v>
      </c>
      <c r="AU347" s="374">
        <f t="shared" si="95"/>
        <v>0.11268149670567579</v>
      </c>
      <c r="AV347" s="374">
        <f t="shared" si="109"/>
        <v>9.6861104713396262</v>
      </c>
      <c r="AW347" s="380">
        <v>29.054399999999998</v>
      </c>
      <c r="AX347" s="381">
        <v>29.054399999999998</v>
      </c>
      <c r="AY347" s="373">
        <v>7796.5598112506195</v>
      </c>
      <c r="AZ347" s="374">
        <v>226524.36737999998</v>
      </c>
      <c r="BA347" s="378">
        <v>170.8081200000002</v>
      </c>
      <c r="BB347" s="379">
        <v>170.8081200000002</v>
      </c>
      <c r="BC347" s="373">
        <v>4419.8220283672645</v>
      </c>
      <c r="BD347" s="374">
        <v>754941.49140000006</v>
      </c>
      <c r="BE347" s="374">
        <f t="shared" si="102"/>
        <v>6.2192367752010015E-2</v>
      </c>
      <c r="BF347" s="374">
        <f t="shared" si="103"/>
        <v>10.622961414069469</v>
      </c>
      <c r="BG347" s="374">
        <f t="shared" si="104"/>
        <v>0.20979002929523663</v>
      </c>
      <c r="BH347" s="374">
        <f t="shared" si="105"/>
        <v>35.833840498664337</v>
      </c>
      <c r="BI347" s="374">
        <f t="shared" si="106"/>
        <v>0.72801760295275342</v>
      </c>
      <c r="BJ347" s="374">
        <f t="shared" si="107"/>
        <v>124.35131808726641</v>
      </c>
      <c r="BK347" s="375">
        <v>11549796.6015912</v>
      </c>
      <c r="BL347" s="382">
        <v>39019580.7982224</v>
      </c>
      <c r="BM347" s="383">
        <v>0.51</v>
      </c>
      <c r="BN347" s="382">
        <v>19899986.207093425</v>
      </c>
      <c r="BO347" s="395"/>
      <c r="BP347" s="395"/>
      <c r="BS347" s="408">
        <v>10836</v>
      </c>
      <c r="BT347" s="400" t="s">
        <v>1672</v>
      </c>
      <c r="BU347" s="400">
        <v>0.9112065129767476</v>
      </c>
      <c r="BV347" s="400">
        <v>8.8793487023252404E-2</v>
      </c>
      <c r="BW347" s="400">
        <v>0</v>
      </c>
      <c r="BX347" s="400">
        <v>1</v>
      </c>
      <c r="BY347" s="407">
        <v>10836</v>
      </c>
      <c r="BZ347" s="406" t="s">
        <v>1672</v>
      </c>
      <c r="CA347" s="406">
        <v>0.88731850329432416</v>
      </c>
      <c r="CB347" s="406">
        <v>0.11268149670567579</v>
      </c>
      <c r="CC347" s="406">
        <v>6.2192367752010015E-2</v>
      </c>
      <c r="CD347" s="406">
        <v>0.20979002929523663</v>
      </c>
      <c r="CE347" s="406">
        <v>0.72801760295275342</v>
      </c>
    </row>
    <row r="348" spans="1:83" x14ac:dyDescent="0.35">
      <c r="A348" s="365">
        <v>6</v>
      </c>
      <c r="B348" s="366" t="s">
        <v>1289</v>
      </c>
      <c r="C348" s="411">
        <v>10837</v>
      </c>
      <c r="D348" s="367" t="s">
        <v>1673</v>
      </c>
      <c r="E348" s="368" t="s">
        <v>2438</v>
      </c>
      <c r="F348" s="369">
        <v>5</v>
      </c>
      <c r="G348" s="370" t="s">
        <v>2469</v>
      </c>
      <c r="H348" s="371">
        <v>52580.4</v>
      </c>
      <c r="I348" s="372">
        <v>52580.4</v>
      </c>
      <c r="J348" s="373">
        <v>407.56962667457833</v>
      </c>
      <c r="K348" s="374">
        <v>21430173.998399999</v>
      </c>
      <c r="L348" s="371">
        <v>8266.7999999999993</v>
      </c>
      <c r="M348" s="372">
        <v>8266.7999999999993</v>
      </c>
      <c r="N348" s="373">
        <v>369.78789041225139</v>
      </c>
      <c r="O348" s="374">
        <v>3056962.5324599994</v>
      </c>
      <c r="P348" s="374">
        <f t="shared" si="92"/>
        <v>0.84025951345663419</v>
      </c>
      <c r="Q348" s="402">
        <f t="shared" si="96"/>
        <v>6946.2573458433026</v>
      </c>
      <c r="R348" s="374">
        <f t="shared" si="93"/>
        <v>0.15974048654336578</v>
      </c>
      <c r="S348" s="401">
        <f t="shared" si="97"/>
        <v>1320.5426541566962</v>
      </c>
      <c r="T348" s="371">
        <v>5384.4</v>
      </c>
      <c r="U348" s="372">
        <v>5384.4</v>
      </c>
      <c r="V348" s="373">
        <v>322.66027434878538</v>
      </c>
      <c r="W348" s="374">
        <v>1737331.9812035998</v>
      </c>
      <c r="X348" s="371">
        <v>11641.199999999999</v>
      </c>
      <c r="Y348" s="372">
        <v>11641.199999999999</v>
      </c>
      <c r="Z348" s="373">
        <v>83.876076157200288</v>
      </c>
      <c r="AA348" s="374">
        <v>976418.17776119988</v>
      </c>
      <c r="AB348" s="371">
        <v>200.4</v>
      </c>
      <c r="AC348" s="372">
        <v>200.4</v>
      </c>
      <c r="AD348" s="373">
        <v>13765.308625395208</v>
      </c>
      <c r="AE348" s="374">
        <v>2758567.8485291996</v>
      </c>
      <c r="AF348" s="374">
        <f t="shared" si="98"/>
        <v>0</v>
      </c>
      <c r="AG348" s="374">
        <f t="shared" si="99"/>
        <v>0</v>
      </c>
      <c r="AH348" s="374">
        <f t="shared" si="100"/>
        <v>1</v>
      </c>
      <c r="AI348" s="374">
        <f t="shared" si="101"/>
        <v>200.4</v>
      </c>
      <c r="AJ348" s="375">
        <v>29959454.538354002</v>
      </c>
      <c r="AK348" s="376">
        <v>821.14619999999979</v>
      </c>
      <c r="AL348" s="377">
        <v>821.14619999999979</v>
      </c>
      <c r="AM348" s="373">
        <v>9308.4056215141736</v>
      </c>
      <c r="AN348" s="374">
        <v>7643561.9041649997</v>
      </c>
      <c r="AO348" s="378">
        <v>85.587599999999995</v>
      </c>
      <c r="AP348" s="379">
        <v>85.587599999999995</v>
      </c>
      <c r="AQ348" s="373">
        <v>11615.28601993747</v>
      </c>
      <c r="AR348" s="374">
        <v>994124.45376000018</v>
      </c>
      <c r="AS348" s="374">
        <f t="shared" si="94"/>
        <v>0.91345943961582732</v>
      </c>
      <c r="AT348" s="374">
        <f t="shared" si="108"/>
        <v>78.180801134063572</v>
      </c>
      <c r="AU348" s="374">
        <f t="shared" si="95"/>
        <v>8.6540560384172724E-2</v>
      </c>
      <c r="AV348" s="374">
        <f t="shared" si="109"/>
        <v>7.4067988659364206</v>
      </c>
      <c r="AW348" s="380">
        <v>36.933239999999991</v>
      </c>
      <c r="AX348" s="381">
        <v>36.933239999999991</v>
      </c>
      <c r="AY348" s="373">
        <v>9661.7064627798718</v>
      </c>
      <c r="AZ348" s="374">
        <v>356838.12359939999</v>
      </c>
      <c r="BA348" s="378">
        <v>88.541040000000052</v>
      </c>
      <c r="BB348" s="379">
        <v>88.541040000000052</v>
      </c>
      <c r="BC348" s="373">
        <v>6073.5854952686313</v>
      </c>
      <c r="BD348" s="374">
        <v>537761.57628000004</v>
      </c>
      <c r="BE348" s="374">
        <f t="shared" si="102"/>
        <v>4.8015681074809823E-2</v>
      </c>
      <c r="BF348" s="374">
        <f t="shared" si="103"/>
        <v>4.2513583386719818</v>
      </c>
      <c r="BG348" s="374">
        <f t="shared" si="104"/>
        <v>0.26235019939589305</v>
      </c>
      <c r="BH348" s="374">
        <f t="shared" si="105"/>
        <v>23.228759498719757</v>
      </c>
      <c r="BI348" s="374">
        <f t="shared" si="106"/>
        <v>0.68963411952929721</v>
      </c>
      <c r="BJ348" s="374">
        <f t="shared" si="107"/>
        <v>61.060922162608321</v>
      </c>
      <c r="BK348" s="375">
        <v>9532286.0578044001</v>
      </c>
      <c r="BL348" s="382">
        <v>39491740.5961584</v>
      </c>
      <c r="BM348" s="383">
        <v>0.51</v>
      </c>
      <c r="BN348" s="382">
        <v>20140787.704040784</v>
      </c>
      <c r="BO348" s="395"/>
      <c r="BP348" s="395"/>
      <c r="BS348" s="408">
        <v>10837</v>
      </c>
      <c r="BT348" s="400" t="s">
        <v>1673</v>
      </c>
      <c r="BU348" s="400">
        <v>0.84025951345663419</v>
      </c>
      <c r="BV348" s="400">
        <v>0.15974048654336578</v>
      </c>
      <c r="BW348" s="400">
        <v>0</v>
      </c>
      <c r="BX348" s="400">
        <v>1</v>
      </c>
      <c r="BY348" s="407">
        <v>10837</v>
      </c>
      <c r="BZ348" s="406" t="s">
        <v>1673</v>
      </c>
      <c r="CA348" s="406">
        <v>0.91345943961582732</v>
      </c>
      <c r="CB348" s="406">
        <v>8.6540560384172724E-2</v>
      </c>
      <c r="CC348" s="406">
        <v>4.8015681074809823E-2</v>
      </c>
      <c r="CD348" s="406">
        <v>0.26235019939589305</v>
      </c>
      <c r="CE348" s="406">
        <v>0.68963411952929721</v>
      </c>
    </row>
    <row r="349" spans="1:83" x14ac:dyDescent="0.35">
      <c r="A349" s="365">
        <v>6</v>
      </c>
      <c r="B349" s="366" t="s">
        <v>1289</v>
      </c>
      <c r="C349" s="411">
        <v>10838</v>
      </c>
      <c r="D349" s="367" t="s">
        <v>1674</v>
      </c>
      <c r="E349" s="368" t="s">
        <v>2438</v>
      </c>
      <c r="F349" s="369">
        <v>6</v>
      </c>
      <c r="G349" s="370" t="s">
        <v>6307</v>
      </c>
      <c r="H349" s="371">
        <v>86496</v>
      </c>
      <c r="I349" s="372">
        <v>86496</v>
      </c>
      <c r="J349" s="373">
        <v>398.70577626016234</v>
      </c>
      <c r="K349" s="374">
        <v>34486454.823399</v>
      </c>
      <c r="L349" s="371">
        <v>12703.199999999999</v>
      </c>
      <c r="M349" s="372">
        <v>12703.199999999999</v>
      </c>
      <c r="N349" s="373">
        <v>425.53964396089168</v>
      </c>
      <c r="O349" s="374">
        <v>5405715.2051639985</v>
      </c>
      <c r="P349" s="374">
        <f t="shared" si="92"/>
        <v>0.90841300310696271</v>
      </c>
      <c r="Q349" s="402">
        <f t="shared" si="96"/>
        <v>11539.752061068368</v>
      </c>
      <c r="R349" s="374">
        <f t="shared" si="93"/>
        <v>9.1586996893037356E-2</v>
      </c>
      <c r="S349" s="401">
        <f t="shared" si="97"/>
        <v>1163.4479389316321</v>
      </c>
      <c r="T349" s="371">
        <v>9592.7999999999993</v>
      </c>
      <c r="U349" s="372">
        <v>9592.7999999999993</v>
      </c>
      <c r="V349" s="373">
        <v>171.57168281836377</v>
      </c>
      <c r="W349" s="374">
        <v>1645852.8389399999</v>
      </c>
      <c r="X349" s="371">
        <v>13534.8</v>
      </c>
      <c r="Y349" s="372">
        <v>13534.8</v>
      </c>
      <c r="Z349" s="373">
        <v>133.38364098466175</v>
      </c>
      <c r="AA349" s="374">
        <v>1805320.9039991999</v>
      </c>
      <c r="AB349" s="371">
        <v>33.6</v>
      </c>
      <c r="AC349" s="372">
        <v>33.6</v>
      </c>
      <c r="AD349" s="373">
        <v>153112.15852232144</v>
      </c>
      <c r="AE349" s="374">
        <v>5144568.5263500009</v>
      </c>
      <c r="AF349" s="374">
        <f t="shared" si="98"/>
        <v>5.4880017926461959E-2</v>
      </c>
      <c r="AG349" s="374">
        <f t="shared" si="99"/>
        <v>1.843968602329122</v>
      </c>
      <c r="AH349" s="374">
        <f t="shared" si="100"/>
        <v>0.94511998207353809</v>
      </c>
      <c r="AI349" s="374">
        <f t="shared" si="101"/>
        <v>31.756031397670881</v>
      </c>
      <c r="AJ349" s="375">
        <v>48487912.297852203</v>
      </c>
      <c r="AK349" s="376">
        <v>1660.44228</v>
      </c>
      <c r="AL349" s="377">
        <v>1660.44228</v>
      </c>
      <c r="AM349" s="373">
        <v>10275.733354127793</v>
      </c>
      <c r="AN349" s="374">
        <v>17062262.119199999</v>
      </c>
      <c r="AO349" s="378">
        <v>119.88575999999999</v>
      </c>
      <c r="AP349" s="379">
        <v>119.88575999999999</v>
      </c>
      <c r="AQ349" s="373">
        <v>12129.112411265525</v>
      </c>
      <c r="AR349" s="374">
        <v>1454107.8595499999</v>
      </c>
      <c r="AS349" s="374">
        <f t="shared" si="94"/>
        <v>0.89958982772764562</v>
      </c>
      <c r="AT349" s="374">
        <f t="shared" si="108"/>
        <v>107.84801018539785</v>
      </c>
      <c r="AU349" s="374">
        <f t="shared" si="95"/>
        <v>0.10041017227235439</v>
      </c>
      <c r="AV349" s="374">
        <f t="shared" si="109"/>
        <v>12.037749814602133</v>
      </c>
      <c r="AW349" s="380">
        <v>61.172159999999991</v>
      </c>
      <c r="AX349" s="381">
        <v>61.172159999999991</v>
      </c>
      <c r="AY349" s="373">
        <v>9853.6483630788916</v>
      </c>
      <c r="AZ349" s="374">
        <v>602768.95424999995</v>
      </c>
      <c r="BA349" s="378">
        <v>239.50211999999991</v>
      </c>
      <c r="BB349" s="379">
        <v>239.50211999999991</v>
      </c>
      <c r="BC349" s="373">
        <v>10830.697476552614</v>
      </c>
      <c r="BD349" s="374">
        <v>2593975.0067130001</v>
      </c>
      <c r="BE349" s="374">
        <f t="shared" si="102"/>
        <v>6.5156203005288498E-3</v>
      </c>
      <c r="BF349" s="374">
        <f t="shared" si="103"/>
        <v>1.5605048750916961</v>
      </c>
      <c r="BG349" s="374">
        <f t="shared" si="104"/>
        <v>8.3923140151040562E-2</v>
      </c>
      <c r="BH349" s="374">
        <f t="shared" si="105"/>
        <v>20.099769983231326</v>
      </c>
      <c r="BI349" s="374">
        <f t="shared" si="106"/>
        <v>0.9095612395484306</v>
      </c>
      <c r="BJ349" s="374">
        <f t="shared" si="107"/>
        <v>217.84184514167688</v>
      </c>
      <c r="BK349" s="375">
        <v>21713113.939712998</v>
      </c>
      <c r="BL349" s="382">
        <v>70201026.237565205</v>
      </c>
      <c r="BM349" s="383">
        <v>0.46</v>
      </c>
      <c r="BN349" s="382">
        <v>32292472.069279995</v>
      </c>
      <c r="BO349" s="395"/>
      <c r="BP349" s="395"/>
      <c r="BS349" s="408">
        <v>10838</v>
      </c>
      <c r="BT349" s="400" t="s">
        <v>1674</v>
      </c>
      <c r="BU349" s="400">
        <v>0.90841300310696271</v>
      </c>
      <c r="BV349" s="400">
        <v>9.1586996893037356E-2</v>
      </c>
      <c r="BW349" s="400">
        <v>5.4880017926461959E-2</v>
      </c>
      <c r="BX349" s="400">
        <v>0.94511998207353809</v>
      </c>
      <c r="BY349" s="407">
        <v>10838</v>
      </c>
      <c r="BZ349" s="406" t="s">
        <v>1674</v>
      </c>
      <c r="CA349" s="406">
        <v>0.89958982772764562</v>
      </c>
      <c r="CB349" s="406">
        <v>0.10041017227235439</v>
      </c>
      <c r="CC349" s="406">
        <v>6.5156203005288498E-3</v>
      </c>
      <c r="CD349" s="406">
        <v>8.3923140151040562E-2</v>
      </c>
      <c r="CE349" s="406">
        <v>0.9095612395484306</v>
      </c>
    </row>
    <row r="350" spans="1:83" x14ac:dyDescent="0.35">
      <c r="A350" s="365">
        <v>6</v>
      </c>
      <c r="B350" s="366" t="s">
        <v>1289</v>
      </c>
      <c r="C350" s="411">
        <v>10839</v>
      </c>
      <c r="D350" s="367" t="s">
        <v>1675</v>
      </c>
      <c r="E350" s="368" t="s">
        <v>2438</v>
      </c>
      <c r="F350" s="369">
        <v>9</v>
      </c>
      <c r="G350" s="370" t="s">
        <v>2511</v>
      </c>
      <c r="H350" s="371">
        <v>53386.799999999996</v>
      </c>
      <c r="I350" s="372">
        <v>53386.799999999996</v>
      </c>
      <c r="J350" s="373">
        <v>511.9974325123851</v>
      </c>
      <c r="K350" s="374">
        <v>27333904.5300522</v>
      </c>
      <c r="L350" s="371">
        <v>11221.199999999999</v>
      </c>
      <c r="M350" s="372">
        <v>11221.199999999999</v>
      </c>
      <c r="N350" s="373">
        <v>504.8669548101808</v>
      </c>
      <c r="O350" s="374">
        <v>5665213.0733160004</v>
      </c>
      <c r="P350" s="374">
        <f t="shared" si="92"/>
        <v>0.92631523634102941</v>
      </c>
      <c r="Q350" s="402">
        <f t="shared" si="96"/>
        <v>10394.368530029958</v>
      </c>
      <c r="R350" s="374">
        <f t="shared" si="93"/>
        <v>7.3684763658970601E-2</v>
      </c>
      <c r="S350" s="401">
        <f t="shared" si="97"/>
        <v>826.83146997004087</v>
      </c>
      <c r="T350" s="371">
        <v>14539.199999999999</v>
      </c>
      <c r="U350" s="372">
        <v>14539.199999999999</v>
      </c>
      <c r="V350" s="373">
        <v>88.797409498555623</v>
      </c>
      <c r="W350" s="374">
        <v>1291043.2961813998</v>
      </c>
      <c r="X350" s="371">
        <v>14089.199999999999</v>
      </c>
      <c r="Y350" s="372">
        <v>14089.199999999999</v>
      </c>
      <c r="Z350" s="373">
        <v>411.31791474976575</v>
      </c>
      <c r="AA350" s="374">
        <v>5795140.3644923987</v>
      </c>
      <c r="AB350" s="371">
        <v>0</v>
      </c>
      <c r="AC350" s="372">
        <v>0</v>
      </c>
      <c r="AD350" s="373">
        <v>0</v>
      </c>
      <c r="AE350" s="374">
        <v>0</v>
      </c>
      <c r="AF350" s="374">
        <f t="shared" si="98"/>
        <v>4.9693651681964252E-5</v>
      </c>
      <c r="AG350" s="374">
        <f t="shared" si="99"/>
        <v>0</v>
      </c>
      <c r="AH350" s="374">
        <f t="shared" si="100"/>
        <v>0.99995030634831805</v>
      </c>
      <c r="AI350" s="374">
        <f t="shared" si="101"/>
        <v>0</v>
      </c>
      <c r="AJ350" s="375">
        <v>40085301.264042005</v>
      </c>
      <c r="AK350" s="376">
        <v>917.11836000000005</v>
      </c>
      <c r="AL350" s="377">
        <v>917.11836000000005</v>
      </c>
      <c r="AM350" s="373">
        <v>10423.159581107504</v>
      </c>
      <c r="AN350" s="374">
        <v>9559271.0210436024</v>
      </c>
      <c r="AO350" s="378">
        <v>75.527159999999995</v>
      </c>
      <c r="AP350" s="379">
        <v>75.527159999999995</v>
      </c>
      <c r="AQ350" s="373">
        <v>16386.669198036838</v>
      </c>
      <c r="AR350" s="374">
        <v>1237638.5863871998</v>
      </c>
      <c r="AS350" s="374">
        <f t="shared" si="94"/>
        <v>0.90160111633777074</v>
      </c>
      <c r="AT350" s="374">
        <f t="shared" si="108"/>
        <v>68.095371769821426</v>
      </c>
      <c r="AU350" s="374">
        <f t="shared" si="95"/>
        <v>9.8398883662229278E-2</v>
      </c>
      <c r="AV350" s="374">
        <f t="shared" si="109"/>
        <v>7.4317882301785758</v>
      </c>
      <c r="AW350" s="380">
        <v>38.179679999999998</v>
      </c>
      <c r="AX350" s="381">
        <v>38.179679999999998</v>
      </c>
      <c r="AY350" s="373">
        <v>7200.0769858154908</v>
      </c>
      <c r="AZ350" s="374">
        <v>274896.63529379998</v>
      </c>
      <c r="BA350" s="378">
        <v>58.436999999999763</v>
      </c>
      <c r="BB350" s="379">
        <v>58.436999999999763</v>
      </c>
      <c r="BC350" s="373">
        <v>32489.852051748167</v>
      </c>
      <c r="BD350" s="374">
        <v>1898609.484348</v>
      </c>
      <c r="BE350" s="374">
        <f t="shared" si="102"/>
        <v>0</v>
      </c>
      <c r="BF350" s="374">
        <f t="shared" si="103"/>
        <v>0</v>
      </c>
      <c r="BG350" s="374">
        <f t="shared" si="104"/>
        <v>0.1739321263201587</v>
      </c>
      <c r="BH350" s="374">
        <f t="shared" si="105"/>
        <v>10.164071665771072</v>
      </c>
      <c r="BI350" s="374">
        <f t="shared" si="106"/>
        <v>0.82606787367984136</v>
      </c>
      <c r="BJ350" s="374">
        <f t="shared" si="107"/>
        <v>48.272928334228695</v>
      </c>
      <c r="BK350" s="375">
        <v>12970415.727072604</v>
      </c>
      <c r="BL350" s="382">
        <v>53055716.991114609</v>
      </c>
      <c r="BM350" s="383">
        <v>0.44</v>
      </c>
      <c r="BN350" s="382">
        <v>23344515.476090427</v>
      </c>
      <c r="BO350" s="395"/>
      <c r="BP350" s="395"/>
      <c r="BS350" s="408">
        <v>10839</v>
      </c>
      <c r="BT350" s="400" t="s">
        <v>1675</v>
      </c>
      <c r="BU350" s="400">
        <v>0.92631523634102941</v>
      </c>
      <c r="BV350" s="400">
        <v>7.3684763658970601E-2</v>
      </c>
      <c r="BW350" s="400">
        <v>4.9693651681964252E-5</v>
      </c>
      <c r="BX350" s="400">
        <v>0.99995030634831805</v>
      </c>
      <c r="BY350" s="407">
        <v>10839</v>
      </c>
      <c r="BZ350" s="406" t="s">
        <v>1675</v>
      </c>
      <c r="CA350" s="406">
        <v>0.90160111633777074</v>
      </c>
      <c r="CB350" s="406">
        <v>9.8398883662229278E-2</v>
      </c>
      <c r="CC350" s="406">
        <v>0</v>
      </c>
      <c r="CD350" s="406">
        <v>0.1739321263201587</v>
      </c>
      <c r="CE350" s="406">
        <v>0.82606787367984136</v>
      </c>
    </row>
    <row r="351" spans="1:83" x14ac:dyDescent="0.35">
      <c r="A351" s="365">
        <v>6</v>
      </c>
      <c r="B351" s="366" t="s">
        <v>1289</v>
      </c>
      <c r="C351" s="411">
        <v>10840</v>
      </c>
      <c r="D351" s="367" t="s">
        <v>1676</v>
      </c>
      <c r="E351" s="368" t="s">
        <v>2438</v>
      </c>
      <c r="F351" s="369">
        <v>5</v>
      </c>
      <c r="G351" s="370" t="s">
        <v>2469</v>
      </c>
      <c r="H351" s="371">
        <v>51608.4</v>
      </c>
      <c r="I351" s="372">
        <v>51608.4</v>
      </c>
      <c r="J351" s="373">
        <v>553.70057293004618</v>
      </c>
      <c r="K351" s="374">
        <v>28575600.648002997</v>
      </c>
      <c r="L351" s="371">
        <v>16008</v>
      </c>
      <c r="M351" s="372">
        <v>16008</v>
      </c>
      <c r="N351" s="373">
        <v>407.93823966641679</v>
      </c>
      <c r="O351" s="374">
        <v>6530275.3405799996</v>
      </c>
      <c r="P351" s="374">
        <f t="shared" si="92"/>
        <v>0.86149230049162595</v>
      </c>
      <c r="Q351" s="402">
        <f t="shared" si="96"/>
        <v>13790.768746269949</v>
      </c>
      <c r="R351" s="374">
        <f t="shared" si="93"/>
        <v>0.1385076995083741</v>
      </c>
      <c r="S351" s="401">
        <f t="shared" si="97"/>
        <v>2217.2312537300527</v>
      </c>
      <c r="T351" s="371">
        <v>10608</v>
      </c>
      <c r="U351" s="372">
        <v>10608</v>
      </c>
      <c r="V351" s="373">
        <v>164.88352557126697</v>
      </c>
      <c r="W351" s="374">
        <v>1749084.4392600001</v>
      </c>
      <c r="X351" s="371">
        <v>3300</v>
      </c>
      <c r="Y351" s="372">
        <v>3300</v>
      </c>
      <c r="Z351" s="373">
        <v>389.29671761709096</v>
      </c>
      <c r="AA351" s="374">
        <v>1284679.1681364002</v>
      </c>
      <c r="AB351" s="371">
        <v>934.8</v>
      </c>
      <c r="AC351" s="372">
        <v>934.8</v>
      </c>
      <c r="AD351" s="373">
        <v>4424.375513973042</v>
      </c>
      <c r="AE351" s="374">
        <v>4135906.2304619993</v>
      </c>
      <c r="AF351" s="374">
        <f t="shared" si="98"/>
        <v>0</v>
      </c>
      <c r="AG351" s="374">
        <f t="shared" si="99"/>
        <v>0</v>
      </c>
      <c r="AH351" s="374">
        <f t="shared" si="100"/>
        <v>1</v>
      </c>
      <c r="AI351" s="374">
        <f t="shared" si="101"/>
        <v>934.8</v>
      </c>
      <c r="AJ351" s="375">
        <v>42275545.8264414</v>
      </c>
      <c r="AK351" s="376">
        <v>960.25199999999984</v>
      </c>
      <c r="AL351" s="377">
        <v>960.25199999999984</v>
      </c>
      <c r="AM351" s="373">
        <v>8656.7243082440873</v>
      </c>
      <c r="AN351" s="374">
        <v>8312636.8304399997</v>
      </c>
      <c r="AO351" s="378">
        <v>121.70400000000001</v>
      </c>
      <c r="AP351" s="379">
        <v>121.70400000000001</v>
      </c>
      <c r="AQ351" s="373">
        <v>12759.597833267597</v>
      </c>
      <c r="AR351" s="374">
        <v>1552894.0946999998</v>
      </c>
      <c r="AS351" s="374">
        <f t="shared" si="94"/>
        <v>0.89706194100063119</v>
      </c>
      <c r="AT351" s="374">
        <f t="shared" si="108"/>
        <v>109.17602646754082</v>
      </c>
      <c r="AU351" s="374">
        <f t="shared" si="95"/>
        <v>0.10293805899936879</v>
      </c>
      <c r="AV351" s="374">
        <f t="shared" si="109"/>
        <v>12.52797353245918</v>
      </c>
      <c r="AW351" s="380">
        <v>102.75599999999999</v>
      </c>
      <c r="AX351" s="381">
        <v>102.75599999999999</v>
      </c>
      <c r="AY351" s="373">
        <v>7987.0228999766441</v>
      </c>
      <c r="AZ351" s="374">
        <v>820714.52510999993</v>
      </c>
      <c r="BA351" s="378">
        <v>58.176000000000087</v>
      </c>
      <c r="BB351" s="379">
        <v>58.176000000000087</v>
      </c>
      <c r="BC351" s="373">
        <v>18472.949110973568</v>
      </c>
      <c r="BD351" s="374">
        <v>1074682.2874799999</v>
      </c>
      <c r="BE351" s="374">
        <f t="shared" si="102"/>
        <v>2.4003085495370681E-3</v>
      </c>
      <c r="BF351" s="374">
        <f t="shared" si="103"/>
        <v>0.13964035017786869</v>
      </c>
      <c r="BG351" s="374">
        <f t="shared" si="104"/>
        <v>6.0947152273074956E-2</v>
      </c>
      <c r="BH351" s="374">
        <f t="shared" si="105"/>
        <v>3.545661530638414</v>
      </c>
      <c r="BI351" s="374">
        <f t="shared" si="106"/>
        <v>0.936652539177388</v>
      </c>
      <c r="BJ351" s="374">
        <f t="shared" si="107"/>
        <v>54.490698119183804</v>
      </c>
      <c r="BK351" s="375">
        <v>11760927.73773</v>
      </c>
      <c r="BL351" s="382">
        <v>54036473.564171404</v>
      </c>
      <c r="BM351" s="383">
        <v>0.47</v>
      </c>
      <c r="BN351" s="382">
        <v>25397142.575160559</v>
      </c>
      <c r="BO351" s="395"/>
      <c r="BP351" s="395"/>
      <c r="BS351" s="408">
        <v>10840</v>
      </c>
      <c r="BT351" s="400" t="s">
        <v>1676</v>
      </c>
      <c r="BU351" s="400">
        <v>0.86149230049162595</v>
      </c>
      <c r="BV351" s="400">
        <v>0.1385076995083741</v>
      </c>
      <c r="BW351" s="400">
        <v>0</v>
      </c>
      <c r="BX351" s="400">
        <v>1</v>
      </c>
      <c r="BY351" s="407">
        <v>10840</v>
      </c>
      <c r="BZ351" s="406" t="s">
        <v>1676</v>
      </c>
      <c r="CA351" s="406">
        <v>0.89706194100063119</v>
      </c>
      <c r="CB351" s="406">
        <v>0.10293805899936879</v>
      </c>
      <c r="CC351" s="406">
        <v>2.4003085495370681E-3</v>
      </c>
      <c r="CD351" s="406">
        <v>6.0947152273074956E-2</v>
      </c>
      <c r="CE351" s="406">
        <v>0.936652539177388</v>
      </c>
    </row>
    <row r="352" spans="1:83" x14ac:dyDescent="0.35">
      <c r="A352" s="365">
        <v>6</v>
      </c>
      <c r="B352" s="366" t="s">
        <v>1289</v>
      </c>
      <c r="C352" s="411">
        <v>10841</v>
      </c>
      <c r="D352" s="367" t="s">
        <v>1677</v>
      </c>
      <c r="E352" s="368" t="s">
        <v>2438</v>
      </c>
      <c r="F352" s="369">
        <v>10</v>
      </c>
      <c r="G352" s="370" t="s">
        <v>6308</v>
      </c>
      <c r="H352" s="371">
        <v>68629.2</v>
      </c>
      <c r="I352" s="372">
        <v>68629.2</v>
      </c>
      <c r="J352" s="373">
        <v>582.61669652838737</v>
      </c>
      <c r="K352" s="374">
        <v>39984517.789385997</v>
      </c>
      <c r="L352" s="371">
        <v>12535.199999999999</v>
      </c>
      <c r="M352" s="372">
        <v>12535.199999999999</v>
      </c>
      <c r="N352" s="373">
        <v>406.03926973004019</v>
      </c>
      <c r="O352" s="374">
        <v>5089783.4539199993</v>
      </c>
      <c r="P352" s="374">
        <f t="shared" si="92"/>
        <v>0.93241190765492099</v>
      </c>
      <c r="Q352" s="402">
        <f t="shared" si="96"/>
        <v>11687.969744835964</v>
      </c>
      <c r="R352" s="374">
        <f t="shared" si="93"/>
        <v>6.7588092345078982E-2</v>
      </c>
      <c r="S352" s="401">
        <f t="shared" si="97"/>
        <v>847.23025516403402</v>
      </c>
      <c r="T352" s="371">
        <v>11168.4</v>
      </c>
      <c r="U352" s="372">
        <v>11168.4</v>
      </c>
      <c r="V352" s="373">
        <v>200.91195790534007</v>
      </c>
      <c r="W352" s="374">
        <v>2243865.1106699998</v>
      </c>
      <c r="X352" s="371">
        <v>16572</v>
      </c>
      <c r="Y352" s="372">
        <v>16572</v>
      </c>
      <c r="Z352" s="373">
        <v>70.909635843627811</v>
      </c>
      <c r="AA352" s="374">
        <v>1175114.4852006</v>
      </c>
      <c r="AB352" s="371">
        <v>3.5999999999999996</v>
      </c>
      <c r="AC352" s="372">
        <v>3.5999999999999996</v>
      </c>
      <c r="AD352" s="373">
        <v>1614173.9525666668</v>
      </c>
      <c r="AE352" s="374">
        <v>5811026.2292399993</v>
      </c>
      <c r="AF352" s="374">
        <f t="shared" si="98"/>
        <v>0</v>
      </c>
      <c r="AG352" s="374">
        <f t="shared" si="99"/>
        <v>0</v>
      </c>
      <c r="AH352" s="374">
        <f t="shared" si="100"/>
        <v>1</v>
      </c>
      <c r="AI352" s="374">
        <f t="shared" si="101"/>
        <v>3.5999999999999996</v>
      </c>
      <c r="AJ352" s="375">
        <v>54304307.068416595</v>
      </c>
      <c r="AK352" s="376">
        <v>1729.3542</v>
      </c>
      <c r="AL352" s="377">
        <v>1729.3542</v>
      </c>
      <c r="AM352" s="373">
        <v>11541.276144695979</v>
      </c>
      <c r="AN352" s="374">
        <v>19958954.374189798</v>
      </c>
      <c r="AO352" s="378">
        <v>125.26908000000002</v>
      </c>
      <c r="AP352" s="379">
        <v>125.26908000000002</v>
      </c>
      <c r="AQ352" s="373">
        <v>17303.598958817289</v>
      </c>
      <c r="AR352" s="374">
        <v>2167605.9222599999</v>
      </c>
      <c r="AS352" s="374">
        <f t="shared" si="94"/>
        <v>0.89953807536521402</v>
      </c>
      <c r="AT352" s="374">
        <f t="shared" si="108"/>
        <v>112.68430712597105</v>
      </c>
      <c r="AU352" s="374">
        <f t="shared" si="95"/>
        <v>0.10046192463478604</v>
      </c>
      <c r="AV352" s="374">
        <f t="shared" si="109"/>
        <v>12.584772874028985</v>
      </c>
      <c r="AW352" s="380">
        <v>67.890599999999992</v>
      </c>
      <c r="AX352" s="381">
        <v>67.890599999999992</v>
      </c>
      <c r="AY352" s="373">
        <v>12617.428510574366</v>
      </c>
      <c r="AZ352" s="374">
        <v>856604.79203999997</v>
      </c>
      <c r="BA352" s="378">
        <v>129.21767999999992</v>
      </c>
      <c r="BB352" s="379">
        <v>129.21767999999992</v>
      </c>
      <c r="BC352" s="373">
        <v>28868.755989428089</v>
      </c>
      <c r="BD352" s="374">
        <v>3730353.67344</v>
      </c>
      <c r="BE352" s="374">
        <f t="shared" si="102"/>
        <v>1.3233311290144122E-2</v>
      </c>
      <c r="BF352" s="374">
        <f t="shared" si="103"/>
        <v>1.7099777836302292</v>
      </c>
      <c r="BG352" s="374">
        <f t="shared" si="104"/>
        <v>2.6848089833286588E-2</v>
      </c>
      <c r="BH352" s="374">
        <f t="shared" si="105"/>
        <v>3.4692478806888776</v>
      </c>
      <c r="BI352" s="374">
        <f t="shared" si="106"/>
        <v>0.95991859887656927</v>
      </c>
      <c r="BJ352" s="374">
        <f t="shared" si="107"/>
        <v>124.03845433568081</v>
      </c>
      <c r="BK352" s="375">
        <v>26713518.761929803</v>
      </c>
      <c r="BL352" s="382">
        <v>81017825.830346406</v>
      </c>
      <c r="BM352" s="383">
        <v>0.54</v>
      </c>
      <c r="BN352" s="382">
        <v>43749625.948387064</v>
      </c>
      <c r="BO352" s="395"/>
      <c r="BP352" s="395"/>
      <c r="BS352" s="408">
        <v>10841</v>
      </c>
      <c r="BT352" s="400" t="s">
        <v>1677</v>
      </c>
      <c r="BU352" s="400">
        <v>0.93241190765492099</v>
      </c>
      <c r="BV352" s="400">
        <v>6.7588092345078982E-2</v>
      </c>
      <c r="BW352" s="400">
        <v>0</v>
      </c>
      <c r="BX352" s="400">
        <v>1</v>
      </c>
      <c r="BY352" s="407">
        <v>10841</v>
      </c>
      <c r="BZ352" s="406" t="s">
        <v>1677</v>
      </c>
      <c r="CA352" s="406">
        <v>0.89953807536521402</v>
      </c>
      <c r="CB352" s="406">
        <v>0.10046192463478604</v>
      </c>
      <c r="CC352" s="406">
        <v>1.3233311290144122E-2</v>
      </c>
      <c r="CD352" s="406">
        <v>2.6848089833286588E-2</v>
      </c>
      <c r="CE352" s="406">
        <v>0.95991859887656927</v>
      </c>
    </row>
    <row r="353" spans="1:83" x14ac:dyDescent="0.35">
      <c r="A353" s="365">
        <v>6</v>
      </c>
      <c r="B353" s="366" t="s">
        <v>1289</v>
      </c>
      <c r="C353" s="411">
        <v>10842</v>
      </c>
      <c r="D353" s="367" t="s">
        <v>1678</v>
      </c>
      <c r="E353" s="368" t="s">
        <v>2438</v>
      </c>
      <c r="F353" s="369">
        <v>6</v>
      </c>
      <c r="G353" s="370" t="s">
        <v>6307</v>
      </c>
      <c r="H353" s="371">
        <v>65092.799999999996</v>
      </c>
      <c r="I353" s="372">
        <v>65092.799999999996</v>
      </c>
      <c r="J353" s="373">
        <v>477.04252717646193</v>
      </c>
      <c r="K353" s="374">
        <v>31052033.812991999</v>
      </c>
      <c r="L353" s="371">
        <v>7077.5999999999995</v>
      </c>
      <c r="M353" s="372">
        <v>7077.5999999999995</v>
      </c>
      <c r="N353" s="373">
        <v>366.30569705408618</v>
      </c>
      <c r="O353" s="374">
        <v>2592565.2014700002</v>
      </c>
      <c r="P353" s="374">
        <f t="shared" si="92"/>
        <v>0.88356464544890134</v>
      </c>
      <c r="Q353" s="402">
        <f t="shared" si="96"/>
        <v>6253.5171346291436</v>
      </c>
      <c r="R353" s="374">
        <f t="shared" si="93"/>
        <v>0.11643535455109867</v>
      </c>
      <c r="S353" s="401">
        <f t="shared" si="97"/>
        <v>824.08286537085587</v>
      </c>
      <c r="T353" s="371">
        <v>15288</v>
      </c>
      <c r="U353" s="372">
        <v>15288</v>
      </c>
      <c r="V353" s="373">
        <v>60.948410615188379</v>
      </c>
      <c r="W353" s="374">
        <v>931779.30148499995</v>
      </c>
      <c r="X353" s="371">
        <v>9002.4</v>
      </c>
      <c r="Y353" s="372">
        <v>9002.4</v>
      </c>
      <c r="Z353" s="373">
        <v>167.34667064289525</v>
      </c>
      <c r="AA353" s="374">
        <v>1506521.6677956001</v>
      </c>
      <c r="AB353" s="371">
        <v>703.19999999999993</v>
      </c>
      <c r="AC353" s="372">
        <v>703.19999999999993</v>
      </c>
      <c r="AD353" s="373">
        <v>3823.0937068882254</v>
      </c>
      <c r="AE353" s="374">
        <v>2688399.4946837998</v>
      </c>
      <c r="AF353" s="374">
        <f t="shared" si="98"/>
        <v>0</v>
      </c>
      <c r="AG353" s="374">
        <f t="shared" si="99"/>
        <v>0</v>
      </c>
      <c r="AH353" s="374">
        <f t="shared" si="100"/>
        <v>1</v>
      </c>
      <c r="AI353" s="374">
        <f t="shared" si="101"/>
        <v>703.19999999999993</v>
      </c>
      <c r="AJ353" s="375">
        <v>38771299.478426404</v>
      </c>
      <c r="AK353" s="376">
        <v>1094.52612</v>
      </c>
      <c r="AL353" s="377">
        <v>1094.52612</v>
      </c>
      <c r="AM353" s="373">
        <v>9521.7298376426152</v>
      </c>
      <c r="AN353" s="374">
        <v>10421782.014883202</v>
      </c>
      <c r="AO353" s="378">
        <v>24.828479999999999</v>
      </c>
      <c r="AP353" s="379">
        <v>24.828479999999999</v>
      </c>
      <c r="AQ353" s="373">
        <v>13689.600307388933</v>
      </c>
      <c r="AR353" s="374">
        <v>339891.96743999998</v>
      </c>
      <c r="AS353" s="374">
        <f t="shared" si="94"/>
        <v>0.90347727041889758</v>
      </c>
      <c r="AT353" s="374">
        <f t="shared" si="108"/>
        <v>22.431967339050189</v>
      </c>
      <c r="AU353" s="374">
        <f t="shared" si="95"/>
        <v>9.6522729581102459E-2</v>
      </c>
      <c r="AV353" s="374">
        <f t="shared" si="109"/>
        <v>2.3965126609498109</v>
      </c>
      <c r="AW353" s="380">
        <v>29.919840000000001</v>
      </c>
      <c r="AX353" s="381">
        <v>29.919840000000001</v>
      </c>
      <c r="AY353" s="373">
        <v>6634.8968754512043</v>
      </c>
      <c r="AZ353" s="374">
        <v>198515.05292999998</v>
      </c>
      <c r="BA353" s="378">
        <v>82.981920000000045</v>
      </c>
      <c r="BB353" s="379">
        <v>82.981920000000045</v>
      </c>
      <c r="BC353" s="373">
        <v>8005.1881069996889</v>
      </c>
      <c r="BD353" s="374">
        <v>664285.87907999998</v>
      </c>
      <c r="BE353" s="374">
        <f t="shared" si="102"/>
        <v>0</v>
      </c>
      <c r="BF353" s="374">
        <f t="shared" si="103"/>
        <v>0</v>
      </c>
      <c r="BG353" s="374">
        <f t="shared" si="104"/>
        <v>0.25012943632567852</v>
      </c>
      <c r="BH353" s="374">
        <f t="shared" si="105"/>
        <v>20.75622087482256</v>
      </c>
      <c r="BI353" s="374">
        <f t="shared" si="106"/>
        <v>0.74987056367432148</v>
      </c>
      <c r="BJ353" s="374">
        <f t="shared" si="107"/>
        <v>62.225699125177485</v>
      </c>
      <c r="BK353" s="375">
        <v>11624474.9143332</v>
      </c>
      <c r="BL353" s="382">
        <v>50395774.392759606</v>
      </c>
      <c r="BM353" s="383">
        <v>0.65</v>
      </c>
      <c r="BN353" s="382">
        <v>32757253.355293747</v>
      </c>
      <c r="BO353" s="395"/>
      <c r="BP353" s="395"/>
      <c r="BS353" s="408">
        <v>10842</v>
      </c>
      <c r="BT353" s="400" t="s">
        <v>1678</v>
      </c>
      <c r="BU353" s="400">
        <v>0.88356464544890134</v>
      </c>
      <c r="BV353" s="400">
        <v>0.11643535455109867</v>
      </c>
      <c r="BW353" s="400">
        <v>0</v>
      </c>
      <c r="BX353" s="400">
        <v>1</v>
      </c>
      <c r="BY353" s="407">
        <v>10842</v>
      </c>
      <c r="BZ353" s="406" t="s">
        <v>1678</v>
      </c>
      <c r="CA353" s="406">
        <v>0.90347727041889758</v>
      </c>
      <c r="CB353" s="406">
        <v>9.6522729581102459E-2</v>
      </c>
      <c r="CC353" s="406">
        <v>0</v>
      </c>
      <c r="CD353" s="406">
        <v>0.25012943632567852</v>
      </c>
      <c r="CE353" s="406">
        <v>0.74987056367432148</v>
      </c>
    </row>
    <row r="354" spans="1:83" x14ac:dyDescent="0.35">
      <c r="A354" s="365">
        <v>6</v>
      </c>
      <c r="B354" s="366" t="s">
        <v>1289</v>
      </c>
      <c r="C354" s="411">
        <v>10843</v>
      </c>
      <c r="D354" s="367" t="s">
        <v>1679</v>
      </c>
      <c r="E354" s="368" t="s">
        <v>2438</v>
      </c>
      <c r="F354" s="369">
        <v>9</v>
      </c>
      <c r="G354" s="370" t="s">
        <v>2511</v>
      </c>
      <c r="H354" s="371">
        <v>70374</v>
      </c>
      <c r="I354" s="372">
        <v>70374</v>
      </c>
      <c r="J354" s="373">
        <v>509.62303539028903</v>
      </c>
      <c r="K354" s="374">
        <v>35864211.492556199</v>
      </c>
      <c r="L354" s="371">
        <v>13777.199999999999</v>
      </c>
      <c r="M354" s="372">
        <v>13777.199999999999</v>
      </c>
      <c r="N354" s="373">
        <v>365.38799133241878</v>
      </c>
      <c r="O354" s="374">
        <v>5034023.4341849992</v>
      </c>
      <c r="P354" s="374">
        <f t="shared" si="92"/>
        <v>0.87323854834849202</v>
      </c>
      <c r="Q354" s="402">
        <f t="shared" si="96"/>
        <v>12030.782128306842</v>
      </c>
      <c r="R354" s="374">
        <f t="shared" si="93"/>
        <v>0.12676145165150798</v>
      </c>
      <c r="S354" s="401">
        <f t="shared" si="97"/>
        <v>1746.4178716931556</v>
      </c>
      <c r="T354" s="371">
        <v>9492</v>
      </c>
      <c r="U354" s="372">
        <v>9492</v>
      </c>
      <c r="V354" s="373">
        <v>296.09494175929206</v>
      </c>
      <c r="W354" s="374">
        <v>2810533.1871792004</v>
      </c>
      <c r="X354" s="371">
        <v>11296.8</v>
      </c>
      <c r="Y354" s="372">
        <v>11296.8</v>
      </c>
      <c r="Z354" s="373">
        <v>94.484635970363286</v>
      </c>
      <c r="AA354" s="374">
        <v>1067374.0356299998</v>
      </c>
      <c r="AB354" s="371">
        <v>0</v>
      </c>
      <c r="AC354" s="372">
        <v>0</v>
      </c>
      <c r="AD354" s="373">
        <v>0</v>
      </c>
      <c r="AE354" s="374">
        <v>0</v>
      </c>
      <c r="AF354" s="374">
        <f t="shared" si="98"/>
        <v>2.8588023540802868E-2</v>
      </c>
      <c r="AG354" s="374">
        <f t="shared" si="99"/>
        <v>0</v>
      </c>
      <c r="AH354" s="374">
        <f t="shared" si="100"/>
        <v>0.97141197645919708</v>
      </c>
      <c r="AI354" s="374">
        <f t="shared" si="101"/>
        <v>0</v>
      </c>
      <c r="AJ354" s="375">
        <v>44776142.149550401</v>
      </c>
      <c r="AK354" s="376">
        <v>1088.9968800000001</v>
      </c>
      <c r="AL354" s="377">
        <v>1088.9968800000001</v>
      </c>
      <c r="AM354" s="373">
        <v>10715.7043143512</v>
      </c>
      <c r="AN354" s="374">
        <v>11669368.565330997</v>
      </c>
      <c r="AO354" s="378">
        <v>72.714359999999999</v>
      </c>
      <c r="AP354" s="379">
        <v>72.714359999999999</v>
      </c>
      <c r="AQ354" s="373">
        <v>14957.562376413682</v>
      </c>
      <c r="AR354" s="374">
        <v>1087629.5753609999</v>
      </c>
      <c r="AS354" s="374">
        <f t="shared" si="94"/>
        <v>0.81570111381582455</v>
      </c>
      <c r="AT354" s="374">
        <f t="shared" si="108"/>
        <v>59.31318444240484</v>
      </c>
      <c r="AU354" s="374">
        <f t="shared" si="95"/>
        <v>0.18429888618417542</v>
      </c>
      <c r="AV354" s="374">
        <f t="shared" si="109"/>
        <v>13.401175557595158</v>
      </c>
      <c r="AW354" s="380">
        <v>76.206239999999994</v>
      </c>
      <c r="AX354" s="381">
        <v>76.206239999999994</v>
      </c>
      <c r="AY354" s="373">
        <v>9150.3305412706359</v>
      </c>
      <c r="AZ354" s="374">
        <v>697312.28530739993</v>
      </c>
      <c r="BA354" s="378">
        <v>89.86439999999979</v>
      </c>
      <c r="BB354" s="379">
        <v>89.86439999999979</v>
      </c>
      <c r="BC354" s="373">
        <v>15661.135371780185</v>
      </c>
      <c r="BD354" s="374">
        <v>1407378.5335037999</v>
      </c>
      <c r="BE354" s="374">
        <f t="shared" si="102"/>
        <v>1.0518839706924785E-2</v>
      </c>
      <c r="BF354" s="374">
        <f t="shared" si="103"/>
        <v>0.94526921895896943</v>
      </c>
      <c r="BG354" s="374">
        <f t="shared" si="104"/>
        <v>0.12840710169811381</v>
      </c>
      <c r="BH354" s="374">
        <f t="shared" si="105"/>
        <v>11.539227149839952</v>
      </c>
      <c r="BI354" s="374">
        <f t="shared" si="106"/>
        <v>0.86107405859496144</v>
      </c>
      <c r="BJ354" s="374">
        <f t="shared" si="107"/>
        <v>77.379903631200875</v>
      </c>
      <c r="BK354" s="375">
        <v>14861688.959503198</v>
      </c>
      <c r="BL354" s="382">
        <v>59637831.109053597</v>
      </c>
      <c r="BM354" s="383">
        <v>0.52</v>
      </c>
      <c r="BN354" s="382">
        <v>31011672.176707871</v>
      </c>
      <c r="BO354" s="395"/>
      <c r="BP354" s="395"/>
      <c r="BS354" s="408">
        <v>10843</v>
      </c>
      <c r="BT354" s="400" t="s">
        <v>1679</v>
      </c>
      <c r="BU354" s="400">
        <v>0.87323854834849202</v>
      </c>
      <c r="BV354" s="400">
        <v>0.12676145165150798</v>
      </c>
      <c r="BW354" s="400">
        <v>2.8588023540802868E-2</v>
      </c>
      <c r="BX354" s="400">
        <v>0.97141197645919708</v>
      </c>
      <c r="BY354" s="407">
        <v>10843</v>
      </c>
      <c r="BZ354" s="406" t="s">
        <v>1679</v>
      </c>
      <c r="CA354" s="406">
        <v>0.81570111381582455</v>
      </c>
      <c r="CB354" s="406">
        <v>0.18429888618417542</v>
      </c>
      <c r="CC354" s="406">
        <v>1.0518839706924785E-2</v>
      </c>
      <c r="CD354" s="406">
        <v>0.12840710169811381</v>
      </c>
      <c r="CE354" s="406">
        <v>0.86107405859496144</v>
      </c>
    </row>
    <row r="355" spans="1:83" x14ac:dyDescent="0.35">
      <c r="A355" s="365">
        <v>6</v>
      </c>
      <c r="B355" s="366" t="s">
        <v>1289</v>
      </c>
      <c r="C355" s="411">
        <v>10844</v>
      </c>
      <c r="D355" s="367" t="s">
        <v>1680</v>
      </c>
      <c r="E355" s="368" t="s">
        <v>2438</v>
      </c>
      <c r="F355" s="369">
        <v>5</v>
      </c>
      <c r="G355" s="370" t="s">
        <v>2469</v>
      </c>
      <c r="H355" s="371">
        <v>57459.6</v>
      </c>
      <c r="I355" s="372">
        <v>57459.6</v>
      </c>
      <c r="J355" s="373">
        <v>531.51711881454798</v>
      </c>
      <c r="K355" s="374">
        <v>30540761.040236402</v>
      </c>
      <c r="L355" s="371">
        <v>9838.7999999999993</v>
      </c>
      <c r="M355" s="372">
        <v>9838.7999999999993</v>
      </c>
      <c r="N355" s="373">
        <v>465.46467474692031</v>
      </c>
      <c r="O355" s="374">
        <v>4579613.8418999994</v>
      </c>
      <c r="P355" s="374">
        <f t="shared" si="92"/>
        <v>0.91062867742573805</v>
      </c>
      <c r="Q355" s="402">
        <f t="shared" si="96"/>
        <v>8959.4934314563507</v>
      </c>
      <c r="R355" s="374">
        <f t="shared" si="93"/>
        <v>8.937132257426196E-2</v>
      </c>
      <c r="S355" s="401">
        <f t="shared" si="97"/>
        <v>879.3065685436485</v>
      </c>
      <c r="T355" s="371">
        <v>3303.6</v>
      </c>
      <c r="U355" s="372">
        <v>3303.6</v>
      </c>
      <c r="V355" s="373">
        <v>360.09211827079548</v>
      </c>
      <c r="W355" s="374">
        <v>1189600.3219194</v>
      </c>
      <c r="X355" s="371">
        <v>17140.8</v>
      </c>
      <c r="Y355" s="372">
        <v>17140.8</v>
      </c>
      <c r="Z355" s="373">
        <v>124.70580865828899</v>
      </c>
      <c r="AA355" s="374">
        <v>2137557.3250499996</v>
      </c>
      <c r="AB355" s="371">
        <v>6</v>
      </c>
      <c r="AC355" s="372">
        <v>6</v>
      </c>
      <c r="AD355" s="373">
        <v>732150.45371189993</v>
      </c>
      <c r="AE355" s="374">
        <v>4392902.7222713996</v>
      </c>
      <c r="AF355" s="374">
        <f t="shared" si="98"/>
        <v>8.9372026457485584E-2</v>
      </c>
      <c r="AG355" s="374">
        <f t="shared" si="99"/>
        <v>0.53623215874491348</v>
      </c>
      <c r="AH355" s="374">
        <f t="shared" si="100"/>
        <v>0.91062797354251446</v>
      </c>
      <c r="AI355" s="374">
        <f t="shared" si="101"/>
        <v>5.4637678412550867</v>
      </c>
      <c r="AJ355" s="375">
        <v>42840435.251377195</v>
      </c>
      <c r="AK355" s="376">
        <v>760.59588000000008</v>
      </c>
      <c r="AL355" s="377">
        <v>760.59588000000008</v>
      </c>
      <c r="AM355" s="373">
        <v>11649.295686421545</v>
      </c>
      <c r="AN355" s="374">
        <v>8860406.303994</v>
      </c>
      <c r="AO355" s="378">
        <v>54.035519999999991</v>
      </c>
      <c r="AP355" s="379">
        <v>54.035519999999991</v>
      </c>
      <c r="AQ355" s="373">
        <v>14964.25629764644</v>
      </c>
      <c r="AR355" s="374">
        <v>808601.37045659998</v>
      </c>
      <c r="AS355" s="374">
        <f t="shared" si="94"/>
        <v>0.86539061790727734</v>
      </c>
      <c r="AT355" s="374">
        <f t="shared" si="108"/>
        <v>46.761832041741037</v>
      </c>
      <c r="AU355" s="374">
        <f t="shared" si="95"/>
        <v>0.13460938209272266</v>
      </c>
      <c r="AV355" s="374">
        <f t="shared" si="109"/>
        <v>7.2736879582589564</v>
      </c>
      <c r="AW355" s="380">
        <v>20.030280000000001</v>
      </c>
      <c r="AX355" s="381">
        <v>20.030280000000001</v>
      </c>
      <c r="AY355" s="373">
        <v>9850.809754282016</v>
      </c>
      <c r="AZ355" s="374">
        <v>197314.47760499999</v>
      </c>
      <c r="BA355" s="378">
        <v>39.455639999999939</v>
      </c>
      <c r="BB355" s="379">
        <v>39.455639999999939</v>
      </c>
      <c r="BC355" s="373">
        <v>24716.718022442456</v>
      </c>
      <c r="BD355" s="374">
        <v>975213.92827499995</v>
      </c>
      <c r="BE355" s="374">
        <f t="shared" si="102"/>
        <v>1.6390140048538962E-2</v>
      </c>
      <c r="BF355" s="374">
        <f t="shared" si="103"/>
        <v>0.64668346530473475</v>
      </c>
      <c r="BG355" s="374">
        <f t="shared" si="104"/>
        <v>0.20680864469836263</v>
      </c>
      <c r="BH355" s="374">
        <f t="shared" si="105"/>
        <v>8.1597674341064916</v>
      </c>
      <c r="BI355" s="374">
        <f t="shared" si="106"/>
        <v>0.77680121525309842</v>
      </c>
      <c r="BJ355" s="374">
        <f t="shared" si="107"/>
        <v>30.649189100588714</v>
      </c>
      <c r="BK355" s="375">
        <v>10841536.080330601</v>
      </c>
      <c r="BL355" s="382">
        <v>53681971.331707798</v>
      </c>
      <c r="BM355" s="383">
        <v>0.48</v>
      </c>
      <c r="BN355" s="382">
        <v>25767346.239219744</v>
      </c>
      <c r="BO355" s="395"/>
      <c r="BP355" s="395"/>
      <c r="BS355" s="408">
        <v>10844</v>
      </c>
      <c r="BT355" s="400" t="s">
        <v>1680</v>
      </c>
      <c r="BU355" s="400">
        <v>0.91062867742573805</v>
      </c>
      <c r="BV355" s="400">
        <v>8.937132257426196E-2</v>
      </c>
      <c r="BW355" s="400">
        <v>8.9372026457485584E-2</v>
      </c>
      <c r="BX355" s="400">
        <v>0.91062797354251446</v>
      </c>
      <c r="BY355" s="407">
        <v>10844</v>
      </c>
      <c r="BZ355" s="406" t="s">
        <v>1680</v>
      </c>
      <c r="CA355" s="406">
        <v>0.86539061790727734</v>
      </c>
      <c r="CB355" s="406">
        <v>0.13460938209272266</v>
      </c>
      <c r="CC355" s="406">
        <v>1.6390140048538962E-2</v>
      </c>
      <c r="CD355" s="406">
        <v>0.20680864469836263</v>
      </c>
      <c r="CE355" s="406">
        <v>0.77680121525309842</v>
      </c>
    </row>
    <row r="356" spans="1:83" x14ac:dyDescent="0.35">
      <c r="A356" s="365">
        <v>6</v>
      </c>
      <c r="B356" s="366" t="s">
        <v>1290</v>
      </c>
      <c r="C356" s="411">
        <v>10697</v>
      </c>
      <c r="D356" s="367" t="s">
        <v>1681</v>
      </c>
      <c r="E356" s="368" t="s">
        <v>2427</v>
      </c>
      <c r="F356" s="369">
        <v>18</v>
      </c>
      <c r="G356" s="370" t="s">
        <v>2422</v>
      </c>
      <c r="H356" s="371">
        <v>287346</v>
      </c>
      <c r="I356" s="372">
        <v>287346</v>
      </c>
      <c r="J356" s="373">
        <v>727.30871930006685</v>
      </c>
      <c r="K356" s="374">
        <v>208989251.255997</v>
      </c>
      <c r="L356" s="371">
        <v>104247.59999999999</v>
      </c>
      <c r="M356" s="372">
        <v>104247.59999999999</v>
      </c>
      <c r="N356" s="373">
        <v>941.30513046343503</v>
      </c>
      <c r="O356" s="374">
        <v>98128800.718499988</v>
      </c>
      <c r="P356" s="374">
        <f t="shared" si="92"/>
        <v>0.88644054114075044</v>
      </c>
      <c r="Q356" s="402">
        <f t="shared" si="96"/>
        <v>92409.298956624494</v>
      </c>
      <c r="R356" s="374">
        <f t="shared" si="93"/>
        <v>0.11355945885924956</v>
      </c>
      <c r="S356" s="401">
        <f t="shared" si="97"/>
        <v>11838.301043375504</v>
      </c>
      <c r="T356" s="371">
        <v>126408</v>
      </c>
      <c r="U356" s="372">
        <v>126408</v>
      </c>
      <c r="V356" s="373">
        <v>822.67790557183878</v>
      </c>
      <c r="W356" s="374">
        <v>103993068.68752499</v>
      </c>
      <c r="X356" s="371">
        <v>61964.399999999994</v>
      </c>
      <c r="Y356" s="372">
        <v>61964.399999999994</v>
      </c>
      <c r="Z356" s="373">
        <v>50.261189768576791</v>
      </c>
      <c r="AA356" s="374">
        <v>3114404.4672959996</v>
      </c>
      <c r="AB356" s="371">
        <v>210</v>
      </c>
      <c r="AC356" s="372">
        <v>210</v>
      </c>
      <c r="AD356" s="373">
        <v>223359.1946355</v>
      </c>
      <c r="AE356" s="374">
        <v>46905430.873455003</v>
      </c>
      <c r="AF356" s="374">
        <f t="shared" si="98"/>
        <v>0</v>
      </c>
      <c r="AG356" s="374">
        <f t="shared" si="99"/>
        <v>0</v>
      </c>
      <c r="AH356" s="374">
        <f t="shared" si="100"/>
        <v>1</v>
      </c>
      <c r="AI356" s="374">
        <f t="shared" si="101"/>
        <v>210</v>
      </c>
      <c r="AJ356" s="375">
        <v>461130956.00277293</v>
      </c>
      <c r="AK356" s="376">
        <v>29963.148959999999</v>
      </c>
      <c r="AL356" s="377">
        <v>29963.148959999999</v>
      </c>
      <c r="AM356" s="373">
        <v>16562.927008366914</v>
      </c>
      <c r="AN356" s="374">
        <v>496277449.16530502</v>
      </c>
      <c r="AO356" s="378">
        <v>4005.7340400000003</v>
      </c>
      <c r="AP356" s="379">
        <v>4005.7340400000003</v>
      </c>
      <c r="AQ356" s="373">
        <v>18751.895726107516</v>
      </c>
      <c r="AR356" s="374">
        <v>75115107.024599403</v>
      </c>
      <c r="AS356" s="374">
        <f t="shared" si="94"/>
        <v>0.87107857327209937</v>
      </c>
      <c r="AT356" s="374">
        <f t="shared" si="108"/>
        <v>3489.309092470683</v>
      </c>
      <c r="AU356" s="374">
        <f t="shared" si="95"/>
        <v>0.12892142672790069</v>
      </c>
      <c r="AV356" s="374">
        <f t="shared" si="109"/>
        <v>516.42494752931759</v>
      </c>
      <c r="AW356" s="380">
        <v>5543.0343600000006</v>
      </c>
      <c r="AX356" s="381">
        <v>5543.0343600000006</v>
      </c>
      <c r="AY356" s="373">
        <v>25386.169803232176</v>
      </c>
      <c r="AZ356" s="374">
        <v>140716411.48811039</v>
      </c>
      <c r="BA356" s="378">
        <v>2915.5937999999978</v>
      </c>
      <c r="BB356" s="379">
        <v>2915.5937999999978</v>
      </c>
      <c r="BC356" s="373">
        <v>37405.765814859427</v>
      </c>
      <c r="BD356" s="374">
        <v>109060018.89405601</v>
      </c>
      <c r="BE356" s="374">
        <f t="shared" si="102"/>
        <v>5.6346854999983632E-2</v>
      </c>
      <c r="BF356" s="374">
        <f t="shared" si="103"/>
        <v>164.28454108745115</v>
      </c>
      <c r="BG356" s="374">
        <f t="shared" si="104"/>
        <v>2.9324577195221104E-2</v>
      </c>
      <c r="BH356" s="374">
        <f t="shared" si="105"/>
        <v>85.498555458007971</v>
      </c>
      <c r="BI356" s="374">
        <f t="shared" si="106"/>
        <v>0.91432856780479532</v>
      </c>
      <c r="BJ356" s="374">
        <f t="shared" si="107"/>
        <v>2665.8107034545387</v>
      </c>
      <c r="BK356" s="375">
        <v>821168986.57207084</v>
      </c>
      <c r="BL356" s="382">
        <v>1282299942.5748439</v>
      </c>
      <c r="BM356" s="383">
        <v>0.26</v>
      </c>
      <c r="BN356" s="382">
        <v>333397985.06945944</v>
      </c>
      <c r="BO356" s="395"/>
      <c r="BP356" s="395"/>
      <c r="BS356" s="408">
        <v>10697</v>
      </c>
      <c r="BT356" s="400" t="s">
        <v>1681</v>
      </c>
      <c r="BU356" s="400">
        <v>0.88644054114075044</v>
      </c>
      <c r="BV356" s="400">
        <v>0.11355945885924956</v>
      </c>
      <c r="BW356" s="400">
        <v>0</v>
      </c>
      <c r="BX356" s="400">
        <v>1</v>
      </c>
      <c r="BY356" s="407">
        <v>10697</v>
      </c>
      <c r="BZ356" s="406" t="s">
        <v>1681</v>
      </c>
      <c r="CA356" s="406">
        <v>0.87107857327209937</v>
      </c>
      <c r="CB356" s="406">
        <v>0.12892142672790069</v>
      </c>
      <c r="CC356" s="406">
        <v>5.6346854999983632E-2</v>
      </c>
      <c r="CD356" s="406">
        <v>2.9324577195221104E-2</v>
      </c>
      <c r="CE356" s="406">
        <v>0.91432856780479532</v>
      </c>
    </row>
    <row r="357" spans="1:83" x14ac:dyDescent="0.35">
      <c r="A357" s="365">
        <v>6</v>
      </c>
      <c r="B357" s="366" t="s">
        <v>1290</v>
      </c>
      <c r="C357" s="411">
        <v>10833</v>
      </c>
      <c r="D357" s="367" t="s">
        <v>1682</v>
      </c>
      <c r="E357" s="368" t="s">
        <v>2438</v>
      </c>
      <c r="F357" s="369">
        <v>6</v>
      </c>
      <c r="G357" s="370" t="s">
        <v>6307</v>
      </c>
      <c r="H357" s="371">
        <v>95402.4</v>
      </c>
      <c r="I357" s="372">
        <v>95402.4</v>
      </c>
      <c r="J357" s="373">
        <v>486.84419172316422</v>
      </c>
      <c r="K357" s="374">
        <v>46446104.31645</v>
      </c>
      <c r="L357" s="371">
        <v>5589.5999999999995</v>
      </c>
      <c r="M357" s="372">
        <v>5589.5999999999995</v>
      </c>
      <c r="N357" s="373">
        <v>556.50672321006869</v>
      </c>
      <c r="O357" s="374">
        <v>3110649.9800549997</v>
      </c>
      <c r="P357" s="374">
        <f t="shared" si="92"/>
        <v>0.95852955261854333</v>
      </c>
      <c r="Q357" s="402">
        <f t="shared" si="96"/>
        <v>5357.796787316609</v>
      </c>
      <c r="R357" s="374">
        <f t="shared" si="93"/>
        <v>4.1470447381456631E-2</v>
      </c>
      <c r="S357" s="401">
        <f t="shared" si="97"/>
        <v>231.80321268338997</v>
      </c>
      <c r="T357" s="371">
        <v>6320.4</v>
      </c>
      <c r="U357" s="372">
        <v>6320.4</v>
      </c>
      <c r="V357" s="373">
        <v>261.56849215160435</v>
      </c>
      <c r="W357" s="374">
        <v>1653217.497795</v>
      </c>
      <c r="X357" s="371">
        <v>8581.1999999999989</v>
      </c>
      <c r="Y357" s="372">
        <v>8581.1999999999989</v>
      </c>
      <c r="Z357" s="373">
        <v>171.53673586211718</v>
      </c>
      <c r="AA357" s="374">
        <v>1471991.0377799999</v>
      </c>
      <c r="AB357" s="371">
        <v>40.799999999999997</v>
      </c>
      <c r="AC357" s="372">
        <v>40.799999999999997</v>
      </c>
      <c r="AD357" s="373">
        <v>76660.356262500005</v>
      </c>
      <c r="AE357" s="374">
        <v>3127742.5355099998</v>
      </c>
      <c r="AF357" s="374">
        <f t="shared" si="98"/>
        <v>6.1309125039197753E-3</v>
      </c>
      <c r="AG357" s="374">
        <f t="shared" si="99"/>
        <v>0.25014123015992684</v>
      </c>
      <c r="AH357" s="374">
        <f t="shared" si="100"/>
        <v>0.99386908749608027</v>
      </c>
      <c r="AI357" s="374">
        <f t="shared" si="101"/>
        <v>40.549858769840071</v>
      </c>
      <c r="AJ357" s="375">
        <v>55809705.367589995</v>
      </c>
      <c r="AK357" s="376">
        <v>1285.7581200000002</v>
      </c>
      <c r="AL357" s="377">
        <v>1285.7581200000002</v>
      </c>
      <c r="AM357" s="373">
        <v>11334.090133519512</v>
      </c>
      <c r="AN357" s="374">
        <v>14572898.4219846</v>
      </c>
      <c r="AO357" s="378">
        <v>57.50676</v>
      </c>
      <c r="AP357" s="379">
        <v>57.50676</v>
      </c>
      <c r="AQ357" s="373">
        <v>15101.117803193922</v>
      </c>
      <c r="AR357" s="374">
        <v>868416.35724000004</v>
      </c>
      <c r="AS357" s="374">
        <f t="shared" si="94"/>
        <v>0.9838460075019948</v>
      </c>
      <c r="AT357" s="374">
        <f t="shared" si="108"/>
        <v>56.577796230375412</v>
      </c>
      <c r="AU357" s="374">
        <f t="shared" si="95"/>
        <v>1.615399249800524E-2</v>
      </c>
      <c r="AV357" s="374">
        <f t="shared" si="109"/>
        <v>0.92896376962458782</v>
      </c>
      <c r="AW357" s="380">
        <v>50.302199999999999</v>
      </c>
      <c r="AX357" s="381">
        <v>50.302199999999999</v>
      </c>
      <c r="AY357" s="373">
        <v>8220.9909798179797</v>
      </c>
      <c r="AZ357" s="374">
        <v>413533.93246499996</v>
      </c>
      <c r="BA357" s="378">
        <v>91.370879999999872</v>
      </c>
      <c r="BB357" s="379">
        <v>91.370879999999872</v>
      </c>
      <c r="BC357" s="373">
        <v>14133.158869434132</v>
      </c>
      <c r="BD357" s="374">
        <v>1291359.1630799999</v>
      </c>
      <c r="BE357" s="374">
        <f t="shared" si="102"/>
        <v>9.3148355150424224E-3</v>
      </c>
      <c r="BF357" s="374">
        <f t="shared" si="103"/>
        <v>0.85110471806467813</v>
      </c>
      <c r="BG357" s="374">
        <f t="shared" si="104"/>
        <v>0.16133490488986826</v>
      </c>
      <c r="BH357" s="374">
        <f t="shared" si="105"/>
        <v>14.741312234503546</v>
      </c>
      <c r="BI357" s="374">
        <f t="shared" si="106"/>
        <v>0.82935025959508935</v>
      </c>
      <c r="BJ357" s="374">
        <f t="shared" si="107"/>
        <v>75.778463047431657</v>
      </c>
      <c r="BK357" s="375">
        <v>17146207.874769602</v>
      </c>
      <c r="BL357" s="382">
        <v>72955913.242359594</v>
      </c>
      <c r="BM357" s="383">
        <v>0.63</v>
      </c>
      <c r="BN357" s="382">
        <v>45962225.342686541</v>
      </c>
      <c r="BO357" s="395"/>
      <c r="BP357" s="395"/>
      <c r="BS357" s="408">
        <v>10833</v>
      </c>
      <c r="BT357" s="400" t="s">
        <v>1682</v>
      </c>
      <c r="BU357" s="400">
        <v>0.95852955261854333</v>
      </c>
      <c r="BV357" s="400">
        <v>4.1470447381456631E-2</v>
      </c>
      <c r="BW357" s="400">
        <v>6.1309125039197753E-3</v>
      </c>
      <c r="BX357" s="400">
        <v>0.99386908749608027</v>
      </c>
      <c r="BY357" s="407">
        <v>10833</v>
      </c>
      <c r="BZ357" s="406" t="s">
        <v>1682</v>
      </c>
      <c r="CA357" s="406">
        <v>0.9838460075019948</v>
      </c>
      <c r="CB357" s="406">
        <v>1.615399249800524E-2</v>
      </c>
      <c r="CC357" s="406">
        <v>9.3148355150424224E-3</v>
      </c>
      <c r="CD357" s="406">
        <v>0.16133490488986826</v>
      </c>
      <c r="CE357" s="406">
        <v>0.82935025959508935</v>
      </c>
    </row>
    <row r="358" spans="1:83" x14ac:dyDescent="0.35">
      <c r="A358" s="365">
        <v>6</v>
      </c>
      <c r="B358" s="366" t="s">
        <v>1290</v>
      </c>
      <c r="C358" s="411">
        <v>10850</v>
      </c>
      <c r="D358" s="367" t="s">
        <v>1683</v>
      </c>
      <c r="E358" s="368" t="s">
        <v>2438</v>
      </c>
      <c r="F358" s="369">
        <v>6</v>
      </c>
      <c r="G358" s="370" t="s">
        <v>6307</v>
      </c>
      <c r="H358" s="371">
        <v>59830.799999999996</v>
      </c>
      <c r="I358" s="372">
        <v>59830.799999999996</v>
      </c>
      <c r="J358" s="373">
        <v>573.09353941736697</v>
      </c>
      <c r="K358" s="374">
        <v>34288644.938172594</v>
      </c>
      <c r="L358" s="371">
        <v>17128.8</v>
      </c>
      <c r="M358" s="372">
        <v>17128.8</v>
      </c>
      <c r="N358" s="373">
        <v>560.81123974534114</v>
      </c>
      <c r="O358" s="374">
        <v>9606023.5633499995</v>
      </c>
      <c r="P358" s="374">
        <f t="shared" si="92"/>
        <v>0.81805496683577938</v>
      </c>
      <c r="Q358" s="402">
        <f t="shared" si="96"/>
        <v>14012.299915936697</v>
      </c>
      <c r="R358" s="374">
        <f t="shared" si="93"/>
        <v>0.18194503316422056</v>
      </c>
      <c r="S358" s="401">
        <f t="shared" si="97"/>
        <v>3116.5000840633011</v>
      </c>
      <c r="T358" s="371">
        <v>26470.799999999999</v>
      </c>
      <c r="U358" s="372">
        <v>26470.799999999999</v>
      </c>
      <c r="V358" s="373">
        <v>193.64775261571242</v>
      </c>
      <c r="W358" s="374">
        <v>5126010.9299400002</v>
      </c>
      <c r="X358" s="371">
        <v>842.4</v>
      </c>
      <c r="Y358" s="372">
        <v>842.4</v>
      </c>
      <c r="Z358" s="373">
        <v>4409.98371445869</v>
      </c>
      <c r="AA358" s="374">
        <v>3714970.2810600004</v>
      </c>
      <c r="AB358" s="371">
        <v>16170</v>
      </c>
      <c r="AC358" s="372">
        <v>16170</v>
      </c>
      <c r="AD358" s="373">
        <v>595.43283734601107</v>
      </c>
      <c r="AE358" s="374">
        <v>9628148.9798849989</v>
      </c>
      <c r="AF358" s="374">
        <f t="shared" si="98"/>
        <v>1.0112820011761283E-2</v>
      </c>
      <c r="AG358" s="374">
        <f t="shared" si="99"/>
        <v>163.52429959017994</v>
      </c>
      <c r="AH358" s="374">
        <f t="shared" si="100"/>
        <v>0.98988717998823872</v>
      </c>
      <c r="AI358" s="374">
        <f t="shared" si="101"/>
        <v>16006.475700409819</v>
      </c>
      <c r="AJ358" s="375">
        <v>62363798.692407593</v>
      </c>
      <c r="AK358" s="376">
        <v>1177.4437199999998</v>
      </c>
      <c r="AL358" s="377">
        <v>1177.4437199999998</v>
      </c>
      <c r="AM358" s="373">
        <v>10469.412523627881</v>
      </c>
      <c r="AN358" s="374">
        <v>12327144.028034998</v>
      </c>
      <c r="AO358" s="378">
        <v>151.39368000000002</v>
      </c>
      <c r="AP358" s="379">
        <v>151.39368000000002</v>
      </c>
      <c r="AQ358" s="373">
        <v>17700.032319314778</v>
      </c>
      <c r="AR358" s="374">
        <v>2679673.0289399996</v>
      </c>
      <c r="AS358" s="374">
        <f t="shared" si="94"/>
        <v>0.86447415824323259</v>
      </c>
      <c r="AT358" s="374">
        <f t="shared" si="108"/>
        <v>130.87592408134535</v>
      </c>
      <c r="AU358" s="374">
        <f t="shared" si="95"/>
        <v>0.13552584175676738</v>
      </c>
      <c r="AV358" s="374">
        <f t="shared" si="109"/>
        <v>20.517755918654682</v>
      </c>
      <c r="AW358" s="380">
        <v>84.379319999999993</v>
      </c>
      <c r="AX358" s="381">
        <v>84.379319999999993</v>
      </c>
      <c r="AY358" s="373">
        <v>7777.8786625680332</v>
      </c>
      <c r="AZ358" s="374">
        <v>656292.11259000003</v>
      </c>
      <c r="BA358" s="378">
        <v>134.07120000000018</v>
      </c>
      <c r="BB358" s="379">
        <v>134.07120000000018</v>
      </c>
      <c r="BC358" s="373">
        <v>34898.405176726941</v>
      </c>
      <c r="BD358" s="374">
        <v>4678871.0601299992</v>
      </c>
      <c r="BE358" s="374">
        <f t="shared" si="102"/>
        <v>3.3610999202702468E-2</v>
      </c>
      <c r="BF358" s="374">
        <f t="shared" si="103"/>
        <v>4.506266996305369</v>
      </c>
      <c r="BG358" s="374">
        <f t="shared" si="104"/>
        <v>4.357324885953185E-2</v>
      </c>
      <c r="BH358" s="374">
        <f t="shared" si="105"/>
        <v>5.8419177624960739</v>
      </c>
      <c r="BI358" s="374">
        <f t="shared" si="106"/>
        <v>0.92281575193776566</v>
      </c>
      <c r="BJ358" s="374">
        <f t="shared" si="107"/>
        <v>123.72301524119872</v>
      </c>
      <c r="BK358" s="375">
        <v>20341980.229694996</v>
      </c>
      <c r="BL358" s="382">
        <v>82705778.922102585</v>
      </c>
      <c r="BM358" s="383">
        <v>0.36</v>
      </c>
      <c r="BN358" s="382">
        <v>29774080.411956929</v>
      </c>
      <c r="BO358" s="395"/>
      <c r="BP358" s="395"/>
      <c r="BS358" s="408">
        <v>10850</v>
      </c>
      <c r="BT358" s="400" t="s">
        <v>1683</v>
      </c>
      <c r="BU358" s="400">
        <v>0.81805496683577938</v>
      </c>
      <c r="BV358" s="400">
        <v>0.18194503316422056</v>
      </c>
      <c r="BW358" s="400">
        <v>1.0112820011761283E-2</v>
      </c>
      <c r="BX358" s="400">
        <v>0.98988717998823872</v>
      </c>
      <c r="BY358" s="407">
        <v>10850</v>
      </c>
      <c r="BZ358" s="406" t="s">
        <v>1683</v>
      </c>
      <c r="CA358" s="406">
        <v>0.86447415824323259</v>
      </c>
      <c r="CB358" s="406">
        <v>0.13552584175676738</v>
      </c>
      <c r="CC358" s="406">
        <v>3.3610999202702468E-2</v>
      </c>
      <c r="CD358" s="406">
        <v>4.357324885953185E-2</v>
      </c>
      <c r="CE358" s="406">
        <v>0.92281575193776566</v>
      </c>
    </row>
    <row r="359" spans="1:83" x14ac:dyDescent="0.35">
      <c r="A359" s="365">
        <v>6</v>
      </c>
      <c r="B359" s="366" t="s">
        <v>1290</v>
      </c>
      <c r="C359" s="411">
        <v>10851</v>
      </c>
      <c r="D359" s="367" t="s">
        <v>1684</v>
      </c>
      <c r="E359" s="368" t="s">
        <v>2438</v>
      </c>
      <c r="F359" s="369">
        <v>10</v>
      </c>
      <c r="G359" s="370" t="s">
        <v>6308</v>
      </c>
      <c r="H359" s="371">
        <v>100911.59999999999</v>
      </c>
      <c r="I359" s="372">
        <v>100911.59999999999</v>
      </c>
      <c r="J359" s="373">
        <v>600.41549952657181</v>
      </c>
      <c r="K359" s="374">
        <v>60588888.722025596</v>
      </c>
      <c r="L359" s="371">
        <v>9828</v>
      </c>
      <c r="M359" s="372">
        <v>9828</v>
      </c>
      <c r="N359" s="373">
        <v>574.80336601459101</v>
      </c>
      <c r="O359" s="374">
        <v>5649167.4811914004</v>
      </c>
      <c r="P359" s="374">
        <f t="shared" si="92"/>
        <v>0.85403935671808007</v>
      </c>
      <c r="Q359" s="402">
        <f t="shared" si="96"/>
        <v>8393.4987978252902</v>
      </c>
      <c r="R359" s="374">
        <f t="shared" si="93"/>
        <v>0.14596064328191993</v>
      </c>
      <c r="S359" s="401">
        <f t="shared" si="97"/>
        <v>1434.5012021747091</v>
      </c>
      <c r="T359" s="371">
        <v>33931.199999999997</v>
      </c>
      <c r="U359" s="372">
        <v>33931.199999999997</v>
      </c>
      <c r="V359" s="373">
        <v>276.90024842345105</v>
      </c>
      <c r="W359" s="374">
        <v>9395557.7093058005</v>
      </c>
      <c r="X359" s="371">
        <v>11923.199999999999</v>
      </c>
      <c r="Y359" s="372">
        <v>11923.199999999999</v>
      </c>
      <c r="Z359" s="373">
        <v>7.1860489985909828</v>
      </c>
      <c r="AA359" s="374">
        <v>85680.699420000004</v>
      </c>
      <c r="AB359" s="371">
        <v>0</v>
      </c>
      <c r="AC359" s="372">
        <v>0</v>
      </c>
      <c r="AD359" s="373">
        <v>0</v>
      </c>
      <c r="AE359" s="374">
        <v>0</v>
      </c>
      <c r="AF359" s="374">
        <f t="shared" si="98"/>
        <v>0</v>
      </c>
      <c r="AG359" s="374">
        <f t="shared" si="99"/>
        <v>0</v>
      </c>
      <c r="AH359" s="374">
        <f t="shared" si="100"/>
        <v>1</v>
      </c>
      <c r="AI359" s="374">
        <f t="shared" si="101"/>
        <v>0</v>
      </c>
      <c r="AJ359" s="375">
        <v>75719294.611942798</v>
      </c>
      <c r="AK359" s="376">
        <v>2753.0191199999999</v>
      </c>
      <c r="AL359" s="377">
        <v>2753.0191199999999</v>
      </c>
      <c r="AM359" s="373">
        <v>9670.8232692027195</v>
      </c>
      <c r="AN359" s="374">
        <v>26623961.366255995</v>
      </c>
      <c r="AO359" s="378">
        <v>209.12987999999999</v>
      </c>
      <c r="AP359" s="379">
        <v>209.12987999999999</v>
      </c>
      <c r="AQ359" s="373">
        <v>8421.5299006569494</v>
      </c>
      <c r="AR359" s="374">
        <v>1761193.5375407997</v>
      </c>
      <c r="AS359" s="374">
        <f t="shared" si="94"/>
        <v>0.79776615542359219</v>
      </c>
      <c r="AT359" s="374">
        <f t="shared" si="108"/>
        <v>166.83674035179718</v>
      </c>
      <c r="AU359" s="374">
        <f t="shared" si="95"/>
        <v>0.20223384457640781</v>
      </c>
      <c r="AV359" s="374">
        <f t="shared" si="109"/>
        <v>42.293139648202811</v>
      </c>
      <c r="AW359" s="380">
        <v>137.20308</v>
      </c>
      <c r="AX359" s="381">
        <v>137.20308</v>
      </c>
      <c r="AY359" s="373">
        <v>9663.9545391036409</v>
      </c>
      <c r="AZ359" s="374">
        <v>1325924.3277449999</v>
      </c>
      <c r="BA359" s="378">
        <v>121.97940000000045</v>
      </c>
      <c r="BB359" s="379">
        <v>121.97940000000045</v>
      </c>
      <c r="BC359" s="373">
        <v>32647.426890953593</v>
      </c>
      <c r="BD359" s="374">
        <v>3982313.5437023994</v>
      </c>
      <c r="BE359" s="374">
        <f t="shared" si="102"/>
        <v>5.0247771512819568E-2</v>
      </c>
      <c r="BF359" s="374">
        <f t="shared" si="103"/>
        <v>6.1291930204708462</v>
      </c>
      <c r="BG359" s="374">
        <f t="shared" si="104"/>
        <v>1.0269888732200839E-2</v>
      </c>
      <c r="BH359" s="374">
        <f t="shared" si="105"/>
        <v>1.2527148656206237</v>
      </c>
      <c r="BI359" s="374">
        <f t="shared" si="106"/>
        <v>0.93948233975497963</v>
      </c>
      <c r="BJ359" s="374">
        <f t="shared" si="107"/>
        <v>114.59749211390898</v>
      </c>
      <c r="BK359" s="375">
        <v>33693392.775244199</v>
      </c>
      <c r="BL359" s="382">
        <v>109412687.387187</v>
      </c>
      <c r="BM359" s="383">
        <v>0.51</v>
      </c>
      <c r="BN359" s="382">
        <v>55800470.567465372</v>
      </c>
      <c r="BO359" s="395"/>
      <c r="BP359" s="395"/>
      <c r="BS359" s="408">
        <v>10851</v>
      </c>
      <c r="BT359" s="400" t="s">
        <v>1684</v>
      </c>
      <c r="BU359" s="400">
        <v>0.85403935671808007</v>
      </c>
      <c r="BV359" s="400">
        <v>0.14596064328191993</v>
      </c>
      <c r="BW359" s="400">
        <v>0</v>
      </c>
      <c r="BX359" s="400">
        <v>1</v>
      </c>
      <c r="BY359" s="407">
        <v>10851</v>
      </c>
      <c r="BZ359" s="406" t="s">
        <v>1684</v>
      </c>
      <c r="CA359" s="406">
        <v>0.79776615542359219</v>
      </c>
      <c r="CB359" s="406">
        <v>0.20223384457640781</v>
      </c>
      <c r="CC359" s="406">
        <v>5.0247771512819568E-2</v>
      </c>
      <c r="CD359" s="406">
        <v>1.0269888732200839E-2</v>
      </c>
      <c r="CE359" s="406">
        <v>0.93948233975497963</v>
      </c>
    </row>
    <row r="360" spans="1:83" x14ac:dyDescent="0.35">
      <c r="A360" s="365">
        <v>6</v>
      </c>
      <c r="B360" s="366" t="s">
        <v>1290</v>
      </c>
      <c r="C360" s="411">
        <v>10852</v>
      </c>
      <c r="D360" s="367" t="s">
        <v>1685</v>
      </c>
      <c r="E360" s="368" t="s">
        <v>2438</v>
      </c>
      <c r="F360" s="369">
        <v>10</v>
      </c>
      <c r="G360" s="370" t="s">
        <v>6308</v>
      </c>
      <c r="H360" s="371">
        <v>84120</v>
      </c>
      <c r="I360" s="372">
        <v>84120</v>
      </c>
      <c r="J360" s="373">
        <v>641.653315570107</v>
      </c>
      <c r="K360" s="374">
        <v>53975876.905757397</v>
      </c>
      <c r="L360" s="371">
        <v>10996.8</v>
      </c>
      <c r="M360" s="372">
        <v>10996.8</v>
      </c>
      <c r="N360" s="373">
        <v>514.51006194292881</v>
      </c>
      <c r="O360" s="374">
        <v>5657964.2491739988</v>
      </c>
      <c r="P360" s="374">
        <f t="shared" si="92"/>
        <v>0.85732260832916163</v>
      </c>
      <c r="Q360" s="402">
        <f t="shared" si="96"/>
        <v>9427.8052592741242</v>
      </c>
      <c r="R360" s="374">
        <f t="shared" si="93"/>
        <v>0.14267739167083843</v>
      </c>
      <c r="S360" s="401">
        <f t="shared" si="97"/>
        <v>1568.994740725876</v>
      </c>
      <c r="T360" s="371">
        <v>7050</v>
      </c>
      <c r="U360" s="372">
        <v>7050</v>
      </c>
      <c r="V360" s="373">
        <v>220.18323454042553</v>
      </c>
      <c r="W360" s="374">
        <v>1552291.80351</v>
      </c>
      <c r="X360" s="371">
        <v>41827.199999999997</v>
      </c>
      <c r="Y360" s="372">
        <v>41827.199999999997</v>
      </c>
      <c r="Z360" s="373">
        <v>45.827288443883404</v>
      </c>
      <c r="AA360" s="374">
        <v>1916827.1591999999</v>
      </c>
      <c r="AB360" s="371">
        <v>945.59999999999991</v>
      </c>
      <c r="AC360" s="372">
        <v>945.59999999999991</v>
      </c>
      <c r="AD360" s="373">
        <v>15301.359103045686</v>
      </c>
      <c r="AE360" s="374">
        <v>14468965.16784</v>
      </c>
      <c r="AF360" s="374">
        <f t="shared" si="98"/>
        <v>0</v>
      </c>
      <c r="AG360" s="374">
        <f t="shared" si="99"/>
        <v>0</v>
      </c>
      <c r="AH360" s="374">
        <f t="shared" si="100"/>
        <v>1</v>
      </c>
      <c r="AI360" s="374">
        <f t="shared" si="101"/>
        <v>945.59999999999991</v>
      </c>
      <c r="AJ360" s="375">
        <v>77571925.285481393</v>
      </c>
      <c r="AK360" s="376">
        <v>1754.4610799999996</v>
      </c>
      <c r="AL360" s="377">
        <v>1754.4610799999996</v>
      </c>
      <c r="AM360" s="373">
        <v>24000.554971970549</v>
      </c>
      <c r="AN360" s="374">
        <v>42108039.596722811</v>
      </c>
      <c r="AO360" s="378">
        <v>193.97567999999998</v>
      </c>
      <c r="AP360" s="379">
        <v>193.97567999999998</v>
      </c>
      <c r="AQ360" s="373">
        <v>16566.872070531728</v>
      </c>
      <c r="AR360" s="374">
        <v>3213570.2753543998</v>
      </c>
      <c r="AS360" s="374">
        <f t="shared" si="94"/>
        <v>0.84891817645535805</v>
      </c>
      <c r="AT360" s="374">
        <f t="shared" si="108"/>
        <v>164.66948054228806</v>
      </c>
      <c r="AU360" s="374">
        <f t="shared" si="95"/>
        <v>0.151081823544642</v>
      </c>
      <c r="AV360" s="374">
        <f t="shared" si="109"/>
        <v>29.306199457711941</v>
      </c>
      <c r="AW360" s="380">
        <v>99.243600000000001</v>
      </c>
      <c r="AX360" s="381">
        <v>99.243600000000001</v>
      </c>
      <c r="AY360" s="373">
        <v>16424.463398062948</v>
      </c>
      <c r="AZ360" s="374">
        <v>1630022.8756919999</v>
      </c>
      <c r="BA360" s="378">
        <v>1591.7010000000012</v>
      </c>
      <c r="BB360" s="379">
        <v>1591.7010000000012</v>
      </c>
      <c r="BC360" s="373">
        <v>5665.2267689094833</v>
      </c>
      <c r="BD360" s="374">
        <v>9017347.1132999994</v>
      </c>
      <c r="BE360" s="374">
        <f t="shared" si="102"/>
        <v>2.7529577262740291E-2</v>
      </c>
      <c r="BF360" s="374">
        <f t="shared" si="103"/>
        <v>43.818855658681017</v>
      </c>
      <c r="BG360" s="374">
        <f t="shared" si="104"/>
        <v>2.8103533035902007E-2</v>
      </c>
      <c r="BH360" s="374">
        <f t="shared" si="105"/>
        <v>44.732421636778291</v>
      </c>
      <c r="BI360" s="374">
        <f t="shared" si="106"/>
        <v>0.94436688970135774</v>
      </c>
      <c r="BJ360" s="374">
        <f t="shared" si="107"/>
        <v>1503.149722704542</v>
      </c>
      <c r="BK360" s="375">
        <v>55968979.861069217</v>
      </c>
      <c r="BL360" s="382">
        <v>133540905.14655061</v>
      </c>
      <c r="BM360" s="383">
        <v>0.44</v>
      </c>
      <c r="BN360" s="382">
        <v>58757998.264482267</v>
      </c>
      <c r="BO360" s="395"/>
      <c r="BP360" s="395"/>
      <c r="BS360" s="408">
        <v>10852</v>
      </c>
      <c r="BT360" s="400" t="s">
        <v>1685</v>
      </c>
      <c r="BU360" s="400">
        <v>0.85732260832916163</v>
      </c>
      <c r="BV360" s="400">
        <v>0.14267739167083843</v>
      </c>
      <c r="BW360" s="400">
        <v>0</v>
      </c>
      <c r="BX360" s="400">
        <v>1</v>
      </c>
      <c r="BY360" s="407">
        <v>10852</v>
      </c>
      <c r="BZ360" s="406" t="s">
        <v>1685</v>
      </c>
      <c r="CA360" s="406">
        <v>0.84891817645535805</v>
      </c>
      <c r="CB360" s="406">
        <v>0.151081823544642</v>
      </c>
      <c r="CC360" s="406">
        <v>2.7529577262740291E-2</v>
      </c>
      <c r="CD360" s="406">
        <v>2.8103533035902007E-2</v>
      </c>
      <c r="CE360" s="406">
        <v>0.94436688970135774</v>
      </c>
    </row>
    <row r="361" spans="1:83" x14ac:dyDescent="0.35">
      <c r="A361" s="365">
        <v>6</v>
      </c>
      <c r="B361" s="366" t="s">
        <v>1290</v>
      </c>
      <c r="C361" s="411">
        <v>10853</v>
      </c>
      <c r="D361" s="367" t="s">
        <v>1686</v>
      </c>
      <c r="E361" s="368" t="s">
        <v>2438</v>
      </c>
      <c r="F361" s="369">
        <v>6</v>
      </c>
      <c r="G361" s="370" t="s">
        <v>6307</v>
      </c>
      <c r="H361" s="371">
        <v>78849.599999999991</v>
      </c>
      <c r="I361" s="372">
        <v>78849.599999999991</v>
      </c>
      <c r="J361" s="373">
        <v>483.78368594539478</v>
      </c>
      <c r="K361" s="374">
        <v>38146150.123319998</v>
      </c>
      <c r="L361" s="371">
        <v>21279.599999999999</v>
      </c>
      <c r="M361" s="372">
        <v>21279.599999999999</v>
      </c>
      <c r="N361" s="373">
        <v>955.19899522641401</v>
      </c>
      <c r="O361" s="374">
        <v>20326252.538819999</v>
      </c>
      <c r="P361" s="374">
        <f t="shared" si="92"/>
        <v>0.82921827686189309</v>
      </c>
      <c r="Q361" s="402">
        <f t="shared" si="96"/>
        <v>17645.433244310338</v>
      </c>
      <c r="R361" s="374">
        <f t="shared" si="93"/>
        <v>0.17078172313810691</v>
      </c>
      <c r="S361" s="401">
        <f t="shared" si="97"/>
        <v>3634.1667556896596</v>
      </c>
      <c r="T361" s="371">
        <v>15432</v>
      </c>
      <c r="U361" s="372">
        <v>15432</v>
      </c>
      <c r="V361" s="373">
        <v>513.95365636096426</v>
      </c>
      <c r="W361" s="374">
        <v>7931332.8249624008</v>
      </c>
      <c r="X361" s="371">
        <v>14295.6</v>
      </c>
      <c r="Y361" s="372">
        <v>14295.6</v>
      </c>
      <c r="Z361" s="373">
        <v>28.683992558549484</v>
      </c>
      <c r="AA361" s="374">
        <v>410054.88402</v>
      </c>
      <c r="AB361" s="371">
        <v>2515.1999999999998</v>
      </c>
      <c r="AC361" s="372">
        <v>2515.1999999999998</v>
      </c>
      <c r="AD361" s="373">
        <v>3638.1837833492364</v>
      </c>
      <c r="AE361" s="374">
        <v>9150759.851879999</v>
      </c>
      <c r="AF361" s="374">
        <f t="shared" si="98"/>
        <v>3.9440024942393476E-3</v>
      </c>
      <c r="AG361" s="374">
        <f t="shared" si="99"/>
        <v>9.9199550735108062</v>
      </c>
      <c r="AH361" s="374">
        <f t="shared" si="100"/>
        <v>0.99605599750576068</v>
      </c>
      <c r="AI361" s="374">
        <f t="shared" si="101"/>
        <v>2505.2800449264892</v>
      </c>
      <c r="AJ361" s="375">
        <v>75964550.223002404</v>
      </c>
      <c r="AK361" s="376">
        <v>1408.9347599999996</v>
      </c>
      <c r="AL361" s="377">
        <v>1408.9347599999996</v>
      </c>
      <c r="AM361" s="373">
        <v>11272.028774717717</v>
      </c>
      <c r="AN361" s="374">
        <v>15881553.156419996</v>
      </c>
      <c r="AO361" s="378">
        <v>157.72439999999997</v>
      </c>
      <c r="AP361" s="379">
        <v>157.72439999999997</v>
      </c>
      <c r="AQ361" s="373">
        <v>16389.163043511344</v>
      </c>
      <c r="AR361" s="374">
        <v>2584970.90754</v>
      </c>
      <c r="AS361" s="374">
        <f t="shared" si="94"/>
        <v>0.96021207760598037</v>
      </c>
      <c r="AT361" s="374">
        <f t="shared" si="108"/>
        <v>151.44887381315667</v>
      </c>
      <c r="AU361" s="374">
        <f t="shared" si="95"/>
        <v>3.9787922394019626E-2</v>
      </c>
      <c r="AV361" s="374">
        <f t="shared" si="109"/>
        <v>6.2755261868433081</v>
      </c>
      <c r="AW361" s="380">
        <v>114.90816</v>
      </c>
      <c r="AX361" s="381">
        <v>114.90816</v>
      </c>
      <c r="AY361" s="373">
        <v>12134.519183494018</v>
      </c>
      <c r="AZ361" s="374">
        <v>1394355.27186</v>
      </c>
      <c r="BA361" s="378">
        <v>150.54288000000045</v>
      </c>
      <c r="BB361" s="379">
        <v>150.54288000000045</v>
      </c>
      <c r="BC361" s="373">
        <v>23944.032802879745</v>
      </c>
      <c r="BD361" s="374">
        <v>3604603.6569599998</v>
      </c>
      <c r="BE361" s="374">
        <f t="shared" si="102"/>
        <v>3.5293774743041788E-2</v>
      </c>
      <c r="BF361" s="374">
        <f t="shared" si="103"/>
        <v>5.3132264958887863</v>
      </c>
      <c r="BG361" s="374">
        <f t="shared" si="104"/>
        <v>9.1483801303948349E-3</v>
      </c>
      <c r="BH361" s="374">
        <f t="shared" si="105"/>
        <v>1.3772234921644182</v>
      </c>
      <c r="BI361" s="374">
        <f t="shared" si="106"/>
        <v>0.95555784512656339</v>
      </c>
      <c r="BJ361" s="374">
        <f t="shared" si="107"/>
        <v>143.85243001194723</v>
      </c>
      <c r="BK361" s="375">
        <v>23465482.992779996</v>
      </c>
      <c r="BL361" s="382">
        <v>99430033.215782404</v>
      </c>
      <c r="BM361" s="383">
        <v>0.39</v>
      </c>
      <c r="BN361" s="382">
        <v>38777712.95415514</v>
      </c>
      <c r="BO361" s="395"/>
      <c r="BP361" s="395"/>
      <c r="BS361" s="408">
        <v>10853</v>
      </c>
      <c r="BT361" s="400" t="s">
        <v>1686</v>
      </c>
      <c r="BU361" s="400">
        <v>0.82921827686189309</v>
      </c>
      <c r="BV361" s="400">
        <v>0.17078172313810691</v>
      </c>
      <c r="BW361" s="400">
        <v>3.9440024942393476E-3</v>
      </c>
      <c r="BX361" s="400">
        <v>0.99605599750576068</v>
      </c>
      <c r="BY361" s="407">
        <v>10853</v>
      </c>
      <c r="BZ361" s="406" t="s">
        <v>1686</v>
      </c>
      <c r="CA361" s="406">
        <v>0.96021207760598037</v>
      </c>
      <c r="CB361" s="406">
        <v>3.9787922394019626E-2</v>
      </c>
      <c r="CC361" s="406">
        <v>3.5293774743041788E-2</v>
      </c>
      <c r="CD361" s="406">
        <v>9.1483801303948349E-3</v>
      </c>
      <c r="CE361" s="406">
        <v>0.95555784512656339</v>
      </c>
    </row>
    <row r="362" spans="1:83" x14ac:dyDescent="0.35">
      <c r="A362" s="365">
        <v>6</v>
      </c>
      <c r="B362" s="366" t="s">
        <v>1290</v>
      </c>
      <c r="C362" s="411">
        <v>10854</v>
      </c>
      <c r="D362" s="367" t="s">
        <v>1687</v>
      </c>
      <c r="E362" s="368" t="s">
        <v>2438</v>
      </c>
      <c r="F362" s="369">
        <v>13</v>
      </c>
      <c r="G362" s="370" t="s">
        <v>6309</v>
      </c>
      <c r="H362" s="371">
        <v>126726</v>
      </c>
      <c r="I362" s="372">
        <v>126726</v>
      </c>
      <c r="J362" s="373">
        <v>551.34070240308222</v>
      </c>
      <c r="K362" s="374">
        <v>69869201.852733001</v>
      </c>
      <c r="L362" s="371">
        <v>29604</v>
      </c>
      <c r="M362" s="372">
        <v>29604</v>
      </c>
      <c r="N362" s="373">
        <v>587.59131250162136</v>
      </c>
      <c r="O362" s="374">
        <v>17395053.215297997</v>
      </c>
      <c r="P362" s="374">
        <f t="shared" si="92"/>
        <v>0.92304666345732311</v>
      </c>
      <c r="Q362" s="402">
        <f t="shared" si="96"/>
        <v>27325.873424990594</v>
      </c>
      <c r="R362" s="374">
        <f t="shared" si="93"/>
        <v>7.6953336542676845E-2</v>
      </c>
      <c r="S362" s="401">
        <f t="shared" si="97"/>
        <v>2278.1265750094053</v>
      </c>
      <c r="T362" s="371">
        <v>33062.400000000001</v>
      </c>
      <c r="U362" s="372">
        <v>33062.400000000001</v>
      </c>
      <c r="V362" s="373">
        <v>352.95899940666737</v>
      </c>
      <c r="W362" s="374">
        <v>11669671.621982999</v>
      </c>
      <c r="X362" s="371">
        <v>25867.200000000001</v>
      </c>
      <c r="Y362" s="372">
        <v>25867.200000000001</v>
      </c>
      <c r="Z362" s="373">
        <v>11.892462063926516</v>
      </c>
      <c r="AA362" s="374">
        <v>307624.69469999999</v>
      </c>
      <c r="AB362" s="371">
        <v>0</v>
      </c>
      <c r="AC362" s="372">
        <v>0</v>
      </c>
      <c r="AD362" s="373">
        <v>0</v>
      </c>
      <c r="AE362" s="374">
        <v>0</v>
      </c>
      <c r="AF362" s="374">
        <f t="shared" si="98"/>
        <v>1.2634818837724042E-2</v>
      </c>
      <c r="AG362" s="374">
        <f t="shared" si="99"/>
        <v>0</v>
      </c>
      <c r="AH362" s="374">
        <f t="shared" si="100"/>
        <v>0.98736518116227601</v>
      </c>
      <c r="AI362" s="374">
        <f t="shared" si="101"/>
        <v>0</v>
      </c>
      <c r="AJ362" s="375">
        <v>99241551.384714007</v>
      </c>
      <c r="AK362" s="376">
        <v>4484.4359999999997</v>
      </c>
      <c r="AL362" s="377">
        <v>4484.4359999999997</v>
      </c>
      <c r="AM362" s="373">
        <v>15276.267750206316</v>
      </c>
      <c r="AN362" s="374">
        <v>68505445.044664204</v>
      </c>
      <c r="AO362" s="378">
        <v>482.31600000000003</v>
      </c>
      <c r="AP362" s="379">
        <v>482.31600000000003</v>
      </c>
      <c r="AQ362" s="373">
        <v>21251.248743942971</v>
      </c>
      <c r="AR362" s="374">
        <v>10249817.289183598</v>
      </c>
      <c r="AS362" s="374">
        <f t="shared" si="94"/>
        <v>0.89042585465020951</v>
      </c>
      <c r="AT362" s="374">
        <f t="shared" si="108"/>
        <v>429.46663651147048</v>
      </c>
      <c r="AU362" s="374">
        <f t="shared" si="95"/>
        <v>0.10957414534979057</v>
      </c>
      <c r="AV362" s="374">
        <f t="shared" si="109"/>
        <v>52.84936348852959</v>
      </c>
      <c r="AW362" s="380">
        <v>849.93600000000004</v>
      </c>
      <c r="AX362" s="381">
        <v>849.93600000000004</v>
      </c>
      <c r="AY362" s="373">
        <v>8875.7276435675158</v>
      </c>
      <c r="AZ362" s="374">
        <v>7543800.4504632</v>
      </c>
      <c r="BA362" s="378">
        <v>629.2799999999994</v>
      </c>
      <c r="BB362" s="379">
        <v>629.2799999999994</v>
      </c>
      <c r="BC362" s="373">
        <v>38468.739168326691</v>
      </c>
      <c r="BD362" s="374">
        <v>24207608.183844596</v>
      </c>
      <c r="BE362" s="374">
        <f t="shared" si="102"/>
        <v>5.1036462097338135E-2</v>
      </c>
      <c r="BF362" s="374">
        <f t="shared" si="103"/>
        <v>32.11622486861291</v>
      </c>
      <c r="BG362" s="374">
        <f t="shared" si="104"/>
        <v>5.310465708462532E-2</v>
      </c>
      <c r="BH362" s="374">
        <f t="shared" si="105"/>
        <v>33.417698610212987</v>
      </c>
      <c r="BI362" s="374">
        <f t="shared" si="106"/>
        <v>0.89585888081803655</v>
      </c>
      <c r="BJ362" s="374">
        <f t="shared" si="107"/>
        <v>563.74607652117356</v>
      </c>
      <c r="BK362" s="375">
        <v>110506670.96815561</v>
      </c>
      <c r="BL362" s="382">
        <v>209748222.35286963</v>
      </c>
      <c r="BM362" s="383">
        <v>0.39</v>
      </c>
      <c r="BN362" s="382">
        <v>81801806.717619166</v>
      </c>
      <c r="BO362" s="395"/>
      <c r="BP362" s="395"/>
      <c r="BS362" s="408">
        <v>10854</v>
      </c>
      <c r="BT362" s="400" t="s">
        <v>1687</v>
      </c>
      <c r="BU362" s="400">
        <v>0.92304666345732311</v>
      </c>
      <c r="BV362" s="400">
        <v>7.6953336542676845E-2</v>
      </c>
      <c r="BW362" s="400">
        <v>1.2634818837724042E-2</v>
      </c>
      <c r="BX362" s="400">
        <v>0.98736518116227601</v>
      </c>
      <c r="BY362" s="407">
        <v>10854</v>
      </c>
      <c r="BZ362" s="406" t="s">
        <v>1687</v>
      </c>
      <c r="CA362" s="406">
        <v>0.89042585465020951</v>
      </c>
      <c r="CB362" s="406">
        <v>0.10957414534979057</v>
      </c>
      <c r="CC362" s="406">
        <v>5.1036462097338135E-2</v>
      </c>
      <c r="CD362" s="406">
        <v>5.310465708462532E-2</v>
      </c>
      <c r="CE362" s="406">
        <v>0.89585888081803655</v>
      </c>
    </row>
    <row r="363" spans="1:83" x14ac:dyDescent="0.35">
      <c r="A363" s="365">
        <v>6</v>
      </c>
      <c r="B363" s="366" t="s">
        <v>1290</v>
      </c>
      <c r="C363" s="411">
        <v>10855</v>
      </c>
      <c r="D363" s="367" t="s">
        <v>1688</v>
      </c>
      <c r="E363" s="368" t="s">
        <v>2438</v>
      </c>
      <c r="F363" s="369">
        <v>10</v>
      </c>
      <c r="G363" s="370" t="s">
        <v>6308</v>
      </c>
      <c r="H363" s="371">
        <v>79850.399999999994</v>
      </c>
      <c r="I363" s="372">
        <v>79850.399999999994</v>
      </c>
      <c r="J363" s="373">
        <v>573.84292859631512</v>
      </c>
      <c r="K363" s="374">
        <v>45821587.385587201</v>
      </c>
      <c r="L363" s="371">
        <v>13789.199999999999</v>
      </c>
      <c r="M363" s="372">
        <v>13789.199999999999</v>
      </c>
      <c r="N363" s="373">
        <v>509.99917266621696</v>
      </c>
      <c r="O363" s="374">
        <v>7032480.5917289983</v>
      </c>
      <c r="P363" s="374">
        <f t="shared" si="92"/>
        <v>0.90341516731822147</v>
      </c>
      <c r="Q363" s="402">
        <f t="shared" si="96"/>
        <v>12457.372425184418</v>
      </c>
      <c r="R363" s="374">
        <f t="shared" si="93"/>
        <v>9.658483268177849E-2</v>
      </c>
      <c r="S363" s="401">
        <f t="shared" si="97"/>
        <v>1331.82757481558</v>
      </c>
      <c r="T363" s="371">
        <v>10113.6</v>
      </c>
      <c r="U363" s="372">
        <v>10113.6</v>
      </c>
      <c r="V363" s="373">
        <v>526.12914247686285</v>
      </c>
      <c r="W363" s="374">
        <v>5321059.6953540007</v>
      </c>
      <c r="X363" s="371">
        <v>14406</v>
      </c>
      <c r="Y363" s="372">
        <v>14406</v>
      </c>
      <c r="Z363" s="373">
        <v>172.46473584339859</v>
      </c>
      <c r="AA363" s="374">
        <v>2484526.9845600002</v>
      </c>
      <c r="AB363" s="371">
        <v>12372</v>
      </c>
      <c r="AC363" s="372">
        <v>12372</v>
      </c>
      <c r="AD363" s="373">
        <v>595.52742187381182</v>
      </c>
      <c r="AE363" s="374">
        <v>7367865.2634228002</v>
      </c>
      <c r="AF363" s="374">
        <f t="shared" si="98"/>
        <v>3.8254386619858312E-3</v>
      </c>
      <c r="AG363" s="374">
        <f t="shared" si="99"/>
        <v>47.328327126088702</v>
      </c>
      <c r="AH363" s="374">
        <f t="shared" si="100"/>
        <v>0.99617456133801419</v>
      </c>
      <c r="AI363" s="374">
        <f t="shared" si="101"/>
        <v>12324.671672873912</v>
      </c>
      <c r="AJ363" s="375">
        <v>68027519.920653</v>
      </c>
      <c r="AK363" s="376">
        <v>5104.8175200000005</v>
      </c>
      <c r="AL363" s="377">
        <v>5104.8175200000005</v>
      </c>
      <c r="AM363" s="373">
        <v>14941.66860273587</v>
      </c>
      <c r="AN363" s="374">
        <v>76274491.661279991</v>
      </c>
      <c r="AO363" s="378">
        <v>257.21087999999997</v>
      </c>
      <c r="AP363" s="379">
        <v>257.21087999999997</v>
      </c>
      <c r="AQ363" s="373">
        <v>21403.637663616719</v>
      </c>
      <c r="AR363" s="374">
        <v>5505248.4786599996</v>
      </c>
      <c r="AS363" s="374">
        <f t="shared" si="94"/>
        <v>0.80529607252988089</v>
      </c>
      <c r="AT363" s="374">
        <f t="shared" si="108"/>
        <v>207.13091147595446</v>
      </c>
      <c r="AU363" s="374">
        <f t="shared" si="95"/>
        <v>0.19470392747011905</v>
      </c>
      <c r="AV363" s="374">
        <f t="shared" si="109"/>
        <v>50.079968524045491</v>
      </c>
      <c r="AW363" s="380">
        <v>253.04759999999999</v>
      </c>
      <c r="AX363" s="381">
        <v>253.04759999999999</v>
      </c>
      <c r="AY363" s="373">
        <v>12860.889931247715</v>
      </c>
      <c r="AZ363" s="374">
        <v>3254417.3309663991</v>
      </c>
      <c r="BA363" s="378">
        <v>681.91019999999878</v>
      </c>
      <c r="BB363" s="379">
        <v>681.91019999999878</v>
      </c>
      <c r="BC363" s="373">
        <v>18142.840123869715</v>
      </c>
      <c r="BD363" s="374">
        <v>12371787.737436</v>
      </c>
      <c r="BE363" s="374">
        <f t="shared" si="102"/>
        <v>1.285519359792312E-2</v>
      </c>
      <c r="BF363" s="374">
        <f t="shared" si="103"/>
        <v>8.7660876373984582</v>
      </c>
      <c r="BG363" s="374">
        <f t="shared" si="104"/>
        <v>0.10186396547922606</v>
      </c>
      <c r="BH363" s="374">
        <f t="shared" si="105"/>
        <v>69.462077072732015</v>
      </c>
      <c r="BI363" s="374">
        <f t="shared" si="106"/>
        <v>0.88528084092285086</v>
      </c>
      <c r="BJ363" s="374">
        <f t="shared" si="107"/>
        <v>603.6820352898684</v>
      </c>
      <c r="BK363" s="375">
        <v>97405945.208342388</v>
      </c>
      <c r="BL363" s="382">
        <v>165433465.12899539</v>
      </c>
      <c r="BM363" s="383">
        <v>0.48</v>
      </c>
      <c r="BN363" s="382">
        <v>79408063.261917785</v>
      </c>
      <c r="BO363" s="395"/>
      <c r="BP363" s="395"/>
      <c r="BS363" s="408">
        <v>10855</v>
      </c>
      <c r="BT363" s="400" t="s">
        <v>1688</v>
      </c>
      <c r="BU363" s="400">
        <v>0.90341516731822147</v>
      </c>
      <c r="BV363" s="400">
        <v>9.658483268177849E-2</v>
      </c>
      <c r="BW363" s="400">
        <v>3.8254386619858312E-3</v>
      </c>
      <c r="BX363" s="400">
        <v>0.99617456133801419</v>
      </c>
      <c r="BY363" s="407">
        <v>10855</v>
      </c>
      <c r="BZ363" s="406" t="s">
        <v>1688</v>
      </c>
      <c r="CA363" s="406">
        <v>0.80529607252988089</v>
      </c>
      <c r="CB363" s="406">
        <v>0.19470392747011905</v>
      </c>
      <c r="CC363" s="406">
        <v>1.285519359792312E-2</v>
      </c>
      <c r="CD363" s="406">
        <v>0.10186396547922606</v>
      </c>
      <c r="CE363" s="406">
        <v>0.88528084092285086</v>
      </c>
    </row>
    <row r="364" spans="1:83" x14ac:dyDescent="0.35">
      <c r="A364" s="365">
        <v>6</v>
      </c>
      <c r="B364" s="366" t="s">
        <v>1290</v>
      </c>
      <c r="C364" s="411">
        <v>10856</v>
      </c>
      <c r="D364" s="367" t="s">
        <v>1689</v>
      </c>
      <c r="E364" s="368" t="s">
        <v>2438</v>
      </c>
      <c r="F364" s="369">
        <v>5</v>
      </c>
      <c r="G364" s="370" t="s">
        <v>2469</v>
      </c>
      <c r="H364" s="371">
        <v>72054</v>
      </c>
      <c r="I364" s="372">
        <v>72054</v>
      </c>
      <c r="J364" s="373">
        <v>481.88479249496208</v>
      </c>
      <c r="K364" s="374">
        <v>34721726.838431999</v>
      </c>
      <c r="L364" s="371">
        <v>9118.7999999999993</v>
      </c>
      <c r="M364" s="372">
        <v>9118.7999999999993</v>
      </c>
      <c r="N364" s="373">
        <v>486.97786967857616</v>
      </c>
      <c r="O364" s="374">
        <v>4440653.7980249999</v>
      </c>
      <c r="P364" s="374">
        <f t="shared" si="92"/>
        <v>0.86349289202986246</v>
      </c>
      <c r="Q364" s="402">
        <f t="shared" si="96"/>
        <v>7874.0189838419092</v>
      </c>
      <c r="R364" s="374">
        <f t="shared" si="93"/>
        <v>0.13650710797013754</v>
      </c>
      <c r="S364" s="401">
        <f t="shared" si="97"/>
        <v>1244.7810161580901</v>
      </c>
      <c r="T364" s="371">
        <v>50308.799999999996</v>
      </c>
      <c r="U364" s="372">
        <v>50308.799999999996</v>
      </c>
      <c r="V364" s="373">
        <v>159.18062479081192</v>
      </c>
      <c r="W364" s="374">
        <v>8008186.2164759981</v>
      </c>
      <c r="X364" s="371">
        <v>3954</v>
      </c>
      <c r="Y364" s="372">
        <v>3954</v>
      </c>
      <c r="Z364" s="373">
        <v>262.64256263308044</v>
      </c>
      <c r="AA364" s="374">
        <v>1038488.6926512001</v>
      </c>
      <c r="AB364" s="371">
        <v>1653.6</v>
      </c>
      <c r="AC364" s="372">
        <v>1653.6</v>
      </c>
      <c r="AD364" s="373">
        <v>3389.7635246462264</v>
      </c>
      <c r="AE364" s="374">
        <v>5605312.9643549994</v>
      </c>
      <c r="AF364" s="374">
        <f t="shared" si="98"/>
        <v>3.1746267416573472E-2</v>
      </c>
      <c r="AG364" s="374">
        <f t="shared" si="99"/>
        <v>52.495627800045888</v>
      </c>
      <c r="AH364" s="374">
        <f t="shared" si="100"/>
        <v>0.96825373258342651</v>
      </c>
      <c r="AI364" s="374">
        <f t="shared" si="101"/>
        <v>1601.104372199954</v>
      </c>
      <c r="AJ364" s="375">
        <v>53814368.509939194</v>
      </c>
      <c r="AK364" s="376">
        <v>464.78975999999994</v>
      </c>
      <c r="AL364" s="377">
        <v>464.78975999999994</v>
      </c>
      <c r="AM364" s="373">
        <v>34352.573394441817</v>
      </c>
      <c r="AN364" s="374">
        <v>15966724.343384996</v>
      </c>
      <c r="AO364" s="378">
        <v>23.728199999999998</v>
      </c>
      <c r="AP364" s="379">
        <v>23.728199999999998</v>
      </c>
      <c r="AQ364" s="373">
        <v>55356.710364882296</v>
      </c>
      <c r="AR364" s="374">
        <v>1313515.09488</v>
      </c>
      <c r="AS364" s="374">
        <f t="shared" si="94"/>
        <v>0.90134950701739891</v>
      </c>
      <c r="AT364" s="374">
        <f t="shared" si="108"/>
        <v>21.387401372410242</v>
      </c>
      <c r="AU364" s="374">
        <f t="shared" si="95"/>
        <v>9.8650492982601062E-2</v>
      </c>
      <c r="AV364" s="374">
        <f t="shared" si="109"/>
        <v>2.3407986275897543</v>
      </c>
      <c r="AW364" s="380">
        <v>77.242800000000017</v>
      </c>
      <c r="AX364" s="381">
        <v>77.242800000000017</v>
      </c>
      <c r="AY364" s="373">
        <v>28785.74465107427</v>
      </c>
      <c r="AZ364" s="374">
        <v>2223491.516934</v>
      </c>
      <c r="BA364" s="378">
        <v>51.192360000000043</v>
      </c>
      <c r="BB364" s="379">
        <v>51.192360000000043</v>
      </c>
      <c r="BC364" s="373">
        <v>61937.024985759541</v>
      </c>
      <c r="BD364" s="374">
        <v>3170702.4803999998</v>
      </c>
      <c r="BE364" s="374">
        <f t="shared" si="102"/>
        <v>0.11837191545336061</v>
      </c>
      <c r="BF364" s="374">
        <f t="shared" si="103"/>
        <v>6.0597377097780045</v>
      </c>
      <c r="BG364" s="374">
        <f t="shared" si="104"/>
        <v>0.10053209441433739</v>
      </c>
      <c r="BH364" s="374">
        <f t="shared" si="105"/>
        <v>5.1464751688127528</v>
      </c>
      <c r="BI364" s="374">
        <f t="shared" si="106"/>
        <v>0.78109599013230202</v>
      </c>
      <c r="BJ364" s="374">
        <f t="shared" si="107"/>
        <v>39.986147121409289</v>
      </c>
      <c r="BK364" s="375">
        <v>22674433.435598996</v>
      </c>
      <c r="BL364" s="382">
        <v>76488801.945538193</v>
      </c>
      <c r="BM364" s="383">
        <v>0.42</v>
      </c>
      <c r="BN364" s="382">
        <v>32125296.817126039</v>
      </c>
      <c r="BO364" s="395"/>
      <c r="BP364" s="395"/>
      <c r="BS364" s="408">
        <v>10856</v>
      </c>
      <c r="BT364" s="400" t="s">
        <v>1689</v>
      </c>
      <c r="BU364" s="400">
        <v>0.86349289202986246</v>
      </c>
      <c r="BV364" s="400">
        <v>0.13650710797013754</v>
      </c>
      <c r="BW364" s="400">
        <v>3.1746267416573472E-2</v>
      </c>
      <c r="BX364" s="400">
        <v>0.96825373258342651</v>
      </c>
      <c r="BY364" s="407">
        <v>10856</v>
      </c>
      <c r="BZ364" s="406" t="s">
        <v>1689</v>
      </c>
      <c r="CA364" s="406">
        <v>0.90134950701739891</v>
      </c>
      <c r="CB364" s="406">
        <v>9.8650492982601062E-2</v>
      </c>
      <c r="CC364" s="406">
        <v>0.11837191545336061</v>
      </c>
      <c r="CD364" s="406">
        <v>0.10053209441433739</v>
      </c>
      <c r="CE364" s="406">
        <v>0.78109599013230202</v>
      </c>
    </row>
    <row r="365" spans="1:83" x14ac:dyDescent="0.35">
      <c r="A365" s="365">
        <v>6</v>
      </c>
      <c r="B365" s="366" t="s">
        <v>1290</v>
      </c>
      <c r="C365" s="411">
        <v>13747</v>
      </c>
      <c r="D365" s="367" t="s">
        <v>1690</v>
      </c>
      <c r="E365" s="368" t="s">
        <v>2438</v>
      </c>
      <c r="F365" s="369">
        <v>5</v>
      </c>
      <c r="G365" s="370" t="s">
        <v>2469</v>
      </c>
      <c r="H365" s="371">
        <v>26277.599999999999</v>
      </c>
      <c r="I365" s="372">
        <v>26277.599999999999</v>
      </c>
      <c r="J365" s="373">
        <v>448.73342456571373</v>
      </c>
      <c r="K365" s="374">
        <v>11791637.437367998</v>
      </c>
      <c r="L365" s="371">
        <v>3847.2</v>
      </c>
      <c r="M365" s="372">
        <v>3847.2</v>
      </c>
      <c r="N365" s="373">
        <v>448.94574849048661</v>
      </c>
      <c r="O365" s="374">
        <v>1727184.0835926</v>
      </c>
      <c r="P365" s="374">
        <f t="shared" si="92"/>
        <v>0.90087522914124796</v>
      </c>
      <c r="Q365" s="402">
        <f t="shared" si="96"/>
        <v>3465.8471815522089</v>
      </c>
      <c r="R365" s="374">
        <f t="shared" si="93"/>
        <v>9.9124770858751973E-2</v>
      </c>
      <c r="S365" s="401">
        <f t="shared" si="97"/>
        <v>381.35281844779058</v>
      </c>
      <c r="T365" s="371">
        <v>12704.4</v>
      </c>
      <c r="U365" s="372">
        <v>12704.4</v>
      </c>
      <c r="V365" s="373">
        <v>114.5451094284972</v>
      </c>
      <c r="W365" s="374">
        <v>1455226.8882233999</v>
      </c>
      <c r="X365" s="371">
        <v>4153.2</v>
      </c>
      <c r="Y365" s="372">
        <v>4153.2</v>
      </c>
      <c r="Z365" s="373">
        <v>8.85785989598382</v>
      </c>
      <c r="AA365" s="374">
        <v>36788.46372</v>
      </c>
      <c r="AB365" s="371">
        <v>12</v>
      </c>
      <c r="AC365" s="372">
        <v>12</v>
      </c>
      <c r="AD365" s="373">
        <v>129027.91590125</v>
      </c>
      <c r="AE365" s="374">
        <v>1548334.9908150001</v>
      </c>
      <c r="AF365" s="374">
        <f t="shared" si="98"/>
        <v>5.2339242347900126E-2</v>
      </c>
      <c r="AG365" s="374">
        <f t="shared" si="99"/>
        <v>0.62807090817480149</v>
      </c>
      <c r="AH365" s="374">
        <f t="shared" si="100"/>
        <v>0.94766075765209989</v>
      </c>
      <c r="AI365" s="374">
        <f t="shared" si="101"/>
        <v>11.371929091825198</v>
      </c>
      <c r="AJ365" s="375">
        <v>16559171.863718998</v>
      </c>
      <c r="AK365" s="376">
        <v>303.97199999999998</v>
      </c>
      <c r="AL365" s="377">
        <v>303.97199999999998</v>
      </c>
      <c r="AM365" s="373">
        <v>18053.140573842324</v>
      </c>
      <c r="AN365" s="374">
        <v>5487649.2465119986</v>
      </c>
      <c r="AO365" s="378">
        <v>16.032</v>
      </c>
      <c r="AP365" s="379">
        <v>16.032</v>
      </c>
      <c r="AQ365" s="373">
        <v>12049.988971556886</v>
      </c>
      <c r="AR365" s="374">
        <v>193185.42319199999</v>
      </c>
      <c r="AS365" s="374">
        <f t="shared" si="94"/>
        <v>0.88856432067027979</v>
      </c>
      <c r="AT365" s="374">
        <f t="shared" si="108"/>
        <v>14.245463188985926</v>
      </c>
      <c r="AU365" s="374">
        <f t="shared" si="95"/>
        <v>0.11143567932972019</v>
      </c>
      <c r="AV365" s="374">
        <f t="shared" si="109"/>
        <v>1.786536811014074</v>
      </c>
      <c r="AW365" s="380">
        <v>8.4599999999999991</v>
      </c>
      <c r="AX365" s="381">
        <v>8.4599999999999991</v>
      </c>
      <c r="AY365" s="373">
        <v>17216.746469858157</v>
      </c>
      <c r="AZ365" s="374">
        <v>145653.675135</v>
      </c>
      <c r="BA365" s="378">
        <v>15.408000000000003</v>
      </c>
      <c r="BB365" s="379">
        <v>15.408000000000003</v>
      </c>
      <c r="BC365" s="373">
        <v>906.58058995327076</v>
      </c>
      <c r="BD365" s="374">
        <v>13968.593729999999</v>
      </c>
      <c r="BE365" s="374">
        <f t="shared" si="102"/>
        <v>0.4259234741162452</v>
      </c>
      <c r="BF365" s="374">
        <f t="shared" si="103"/>
        <v>6.5626288891831077</v>
      </c>
      <c r="BG365" s="374">
        <f t="shared" si="104"/>
        <v>0</v>
      </c>
      <c r="BH365" s="374">
        <f t="shared" si="105"/>
        <v>0</v>
      </c>
      <c r="BI365" s="374">
        <f t="shared" si="106"/>
        <v>0.5740765258837548</v>
      </c>
      <c r="BJ365" s="374">
        <f t="shared" si="107"/>
        <v>8.8453711108168953</v>
      </c>
      <c r="BK365" s="375">
        <v>5840456.9385689981</v>
      </c>
      <c r="BL365" s="382">
        <v>22399628.802287996</v>
      </c>
      <c r="BM365" s="383">
        <v>0.48</v>
      </c>
      <c r="BN365" s="382">
        <v>10751821.825098237</v>
      </c>
      <c r="BO365" s="395"/>
      <c r="BP365" s="395"/>
      <c r="BS365" s="408">
        <v>13747</v>
      </c>
      <c r="BT365" s="400" t="s">
        <v>1690</v>
      </c>
      <c r="BU365" s="400">
        <v>0.90087522914124796</v>
      </c>
      <c r="BV365" s="400">
        <v>9.9124770858751973E-2</v>
      </c>
      <c r="BW365" s="400">
        <v>5.2339242347900126E-2</v>
      </c>
      <c r="BX365" s="400">
        <v>0.94766075765209989</v>
      </c>
      <c r="BY365" s="407">
        <v>13747</v>
      </c>
      <c r="BZ365" s="406" t="s">
        <v>1690</v>
      </c>
      <c r="CA365" s="406">
        <v>0.88856432067027979</v>
      </c>
      <c r="CB365" s="406">
        <v>0.11143567932972019</v>
      </c>
      <c r="CC365" s="406">
        <v>0.4259234741162452</v>
      </c>
      <c r="CD365" s="406">
        <v>0</v>
      </c>
      <c r="CE365" s="406">
        <v>0.5740765258837548</v>
      </c>
    </row>
    <row r="366" spans="1:83" x14ac:dyDescent="0.35">
      <c r="A366" s="365">
        <v>6</v>
      </c>
      <c r="B366" s="366" t="s">
        <v>1290</v>
      </c>
      <c r="C366" s="411">
        <v>31327</v>
      </c>
      <c r="D366" s="367" t="s">
        <v>2224</v>
      </c>
      <c r="E366" s="368" t="s">
        <v>2438</v>
      </c>
      <c r="F366" s="369">
        <v>2</v>
      </c>
      <c r="G366" s="370" t="s">
        <v>2560</v>
      </c>
      <c r="H366" s="371">
        <v>26521.200000000001</v>
      </c>
      <c r="I366" s="372">
        <v>26521.200000000001</v>
      </c>
      <c r="J366" s="373">
        <v>319.29200026695622</v>
      </c>
      <c r="K366" s="374">
        <v>8468006.9974799994</v>
      </c>
      <c r="L366" s="371">
        <v>4567.2</v>
      </c>
      <c r="M366" s="372">
        <v>4567.2</v>
      </c>
      <c r="N366" s="373">
        <v>346.37030770165529</v>
      </c>
      <c r="O366" s="374">
        <v>1581942.469335</v>
      </c>
      <c r="P366" s="374">
        <f t="shared" si="92"/>
        <v>0.88140918788035139</v>
      </c>
      <c r="Q366" s="402">
        <f t="shared" si="96"/>
        <v>4025.5720428871405</v>
      </c>
      <c r="R366" s="374">
        <f t="shared" si="93"/>
        <v>0.11859081211964863</v>
      </c>
      <c r="S366" s="401">
        <f t="shared" si="97"/>
        <v>541.62795711285924</v>
      </c>
      <c r="T366" s="371">
        <v>4867.2</v>
      </c>
      <c r="U366" s="372">
        <v>4867.2</v>
      </c>
      <c r="V366" s="373">
        <v>135.13468996240138</v>
      </c>
      <c r="W366" s="374">
        <v>657727.56298499997</v>
      </c>
      <c r="X366" s="371">
        <v>1154.3999999999999</v>
      </c>
      <c r="Y366" s="372">
        <v>1154.3999999999999</v>
      </c>
      <c r="Z366" s="373">
        <v>34.550943347193346</v>
      </c>
      <c r="AA366" s="374">
        <v>39885.608999999997</v>
      </c>
      <c r="AB366" s="371">
        <v>0</v>
      </c>
      <c r="AC366" s="372">
        <v>0</v>
      </c>
      <c r="AD366" s="373">
        <v>0</v>
      </c>
      <c r="AE366" s="374">
        <v>0</v>
      </c>
      <c r="AF366" s="374">
        <f t="shared" si="98"/>
        <v>2.6661935534312238E-2</v>
      </c>
      <c r="AG366" s="374">
        <f t="shared" si="99"/>
        <v>0</v>
      </c>
      <c r="AH366" s="374">
        <f t="shared" si="100"/>
        <v>0.97333806446568771</v>
      </c>
      <c r="AI366" s="374">
        <f t="shared" si="101"/>
        <v>0</v>
      </c>
      <c r="AJ366" s="375">
        <v>10747562.638799997</v>
      </c>
      <c r="AK366" s="376">
        <v>262.13459999999998</v>
      </c>
      <c r="AL366" s="377">
        <v>262.13459999999998</v>
      </c>
      <c r="AM366" s="373">
        <v>9217.2747369481185</v>
      </c>
      <c r="AN366" s="374">
        <v>2416166.6262600003</v>
      </c>
      <c r="AO366" s="378">
        <v>25.402799999999996</v>
      </c>
      <c r="AP366" s="379">
        <v>25.402799999999996</v>
      </c>
      <c r="AQ366" s="373">
        <v>10717.775584581228</v>
      </c>
      <c r="AR366" s="374">
        <v>272261.50961999997</v>
      </c>
      <c r="AS366" s="374">
        <f t="shared" si="94"/>
        <v>0.94931913795211553</v>
      </c>
      <c r="AT366" s="374">
        <f t="shared" si="108"/>
        <v>24.115364197569995</v>
      </c>
      <c r="AU366" s="374">
        <f t="shared" si="95"/>
        <v>5.0680862047884502E-2</v>
      </c>
      <c r="AV366" s="374">
        <f t="shared" si="109"/>
        <v>1.2874358024300001</v>
      </c>
      <c r="AW366" s="380">
        <v>14.268599999999999</v>
      </c>
      <c r="AX366" s="381">
        <v>14.268599999999999</v>
      </c>
      <c r="AY366" s="373">
        <v>8752.3998570287204</v>
      </c>
      <c r="AZ366" s="374">
        <v>124884.4926</v>
      </c>
      <c r="BA366" s="378">
        <v>12.351360000000088</v>
      </c>
      <c r="BB366" s="379">
        <v>12.351360000000088</v>
      </c>
      <c r="BC366" s="373">
        <v>7379.1569203714689</v>
      </c>
      <c r="BD366" s="374">
        <v>91142.623619999998</v>
      </c>
      <c r="BE366" s="374">
        <f t="shared" si="102"/>
        <v>7.0707336313436758E-2</v>
      </c>
      <c r="BF366" s="374">
        <f t="shared" si="103"/>
        <v>0.87333176544833646</v>
      </c>
      <c r="BG366" s="374">
        <f t="shared" si="104"/>
        <v>2.8096239810675782E-2</v>
      </c>
      <c r="BH366" s="374">
        <f t="shared" si="105"/>
        <v>0.34702677254799091</v>
      </c>
      <c r="BI366" s="374">
        <f t="shared" si="106"/>
        <v>0.9011964238758875</v>
      </c>
      <c r="BJ366" s="374">
        <f t="shared" si="107"/>
        <v>11.131001462003761</v>
      </c>
      <c r="BK366" s="375">
        <v>2904455.2521000006</v>
      </c>
      <c r="BL366" s="382">
        <v>13652017.890899997</v>
      </c>
      <c r="BM366" s="383">
        <v>0.66</v>
      </c>
      <c r="BN366" s="382">
        <v>9010331.8079939988</v>
      </c>
      <c r="BO366" s="395"/>
      <c r="BP366" s="395"/>
      <c r="BS366" s="408">
        <v>31327</v>
      </c>
      <c r="BT366" s="400" t="s">
        <v>2224</v>
      </c>
      <c r="BU366" s="400">
        <v>0.88140918788035139</v>
      </c>
      <c r="BV366" s="400">
        <v>0.11859081211964863</v>
      </c>
      <c r="BW366" s="400">
        <v>2.6661935534312238E-2</v>
      </c>
      <c r="BX366" s="400">
        <v>0.97333806446568771</v>
      </c>
      <c r="BY366" s="407">
        <v>31327</v>
      </c>
      <c r="BZ366" s="406" t="s">
        <v>2224</v>
      </c>
      <c r="CA366" s="406">
        <v>0.94931913795211553</v>
      </c>
      <c r="CB366" s="406">
        <v>5.0680862047884502E-2</v>
      </c>
      <c r="CC366" s="406">
        <v>7.0707336313436758E-2</v>
      </c>
      <c r="CD366" s="406">
        <v>2.8096239810675782E-2</v>
      </c>
      <c r="CE366" s="406">
        <v>0.9011964238758875</v>
      </c>
    </row>
    <row r="367" spans="1:83" x14ac:dyDescent="0.35">
      <c r="A367" s="365">
        <v>6</v>
      </c>
      <c r="B367" s="366" t="s">
        <v>1291</v>
      </c>
      <c r="C367" s="411">
        <v>10662</v>
      </c>
      <c r="D367" s="367" t="s">
        <v>1691</v>
      </c>
      <c r="E367" s="368" t="s">
        <v>2416</v>
      </c>
      <c r="F367" s="369">
        <v>19</v>
      </c>
      <c r="G367" s="370" t="s">
        <v>6310</v>
      </c>
      <c r="H367" s="371">
        <v>549637.19999999995</v>
      </c>
      <c r="I367" s="372">
        <v>549637.19999999995</v>
      </c>
      <c r="J367" s="373">
        <v>899.88254816256983</v>
      </c>
      <c r="K367" s="374">
        <v>494608924.10093999</v>
      </c>
      <c r="L367" s="371">
        <v>8656.7999999999993</v>
      </c>
      <c r="M367" s="372">
        <v>8656.7999999999993</v>
      </c>
      <c r="N367" s="373">
        <v>33161.249301200791</v>
      </c>
      <c r="O367" s="374">
        <v>287070302.95063496</v>
      </c>
      <c r="P367" s="374">
        <f t="shared" si="92"/>
        <v>0.89772738918999684</v>
      </c>
      <c r="Q367" s="402">
        <f t="shared" si="96"/>
        <v>7771.4464627399639</v>
      </c>
      <c r="R367" s="374">
        <f t="shared" si="93"/>
        <v>0.10227261081000318</v>
      </c>
      <c r="S367" s="401">
        <f t="shared" si="97"/>
        <v>885.35353726003541</v>
      </c>
      <c r="T367" s="371">
        <v>163070.39999999999</v>
      </c>
      <c r="U367" s="372">
        <v>163070.39999999999</v>
      </c>
      <c r="V367" s="373">
        <v>1185.5797080520376</v>
      </c>
      <c r="W367" s="374">
        <v>193332957.22392899</v>
      </c>
      <c r="X367" s="371">
        <v>141056.4</v>
      </c>
      <c r="Y367" s="372">
        <v>141056.4</v>
      </c>
      <c r="Z367" s="373">
        <v>70.106088056266856</v>
      </c>
      <c r="AA367" s="374">
        <v>9888912.3992999997</v>
      </c>
      <c r="AB367" s="371">
        <v>0</v>
      </c>
      <c r="AC367" s="372">
        <v>0</v>
      </c>
      <c r="AD367" s="373">
        <v>0</v>
      </c>
      <c r="AE367" s="374">
        <v>0</v>
      </c>
      <c r="AF367" s="374">
        <f t="shared" si="98"/>
        <v>7.0679787811898506E-3</v>
      </c>
      <c r="AG367" s="374">
        <f t="shared" si="99"/>
        <v>0</v>
      </c>
      <c r="AH367" s="374">
        <f t="shared" si="100"/>
        <v>0.99293202121881019</v>
      </c>
      <c r="AI367" s="374">
        <f t="shared" si="101"/>
        <v>0</v>
      </c>
      <c r="AJ367" s="375">
        <v>984901096.67480385</v>
      </c>
      <c r="AK367" s="376">
        <v>66556.535039999988</v>
      </c>
      <c r="AL367" s="377">
        <v>66556.535039999988</v>
      </c>
      <c r="AM367" s="373">
        <v>12246.354253675634</v>
      </c>
      <c r="AN367" s="374">
        <v>815074905.99701524</v>
      </c>
      <c r="AO367" s="378">
        <v>6696.5524799999994</v>
      </c>
      <c r="AP367" s="379">
        <v>6696.5524799999994</v>
      </c>
      <c r="AQ367" s="373">
        <v>15884.553459368693</v>
      </c>
      <c r="AR367" s="374">
        <v>106371745.86202799</v>
      </c>
      <c r="AS367" s="374">
        <f t="shared" si="94"/>
        <v>0.89542535944803647</v>
      </c>
      <c r="AT367" s="374">
        <f t="shared" si="108"/>
        <v>5996.2629114666397</v>
      </c>
      <c r="AU367" s="374">
        <f t="shared" si="95"/>
        <v>0.1045746405519635</v>
      </c>
      <c r="AV367" s="374">
        <f t="shared" si="109"/>
        <v>700.28956853335967</v>
      </c>
      <c r="AW367" s="380">
        <v>10558.070040000001</v>
      </c>
      <c r="AX367" s="381">
        <v>10558.070040000001</v>
      </c>
      <c r="AY367" s="373">
        <v>12729.669110917055</v>
      </c>
      <c r="AZ367" s="374">
        <v>134400738.0590868</v>
      </c>
      <c r="BA367" s="378">
        <v>7512.0207600000122</v>
      </c>
      <c r="BB367" s="379">
        <v>7512.0207600000122</v>
      </c>
      <c r="BC367" s="373">
        <v>26988.219219665931</v>
      </c>
      <c r="BD367" s="374">
        <v>202736063.05356181</v>
      </c>
      <c r="BE367" s="374">
        <f t="shared" si="102"/>
        <v>0.14501435481322481</v>
      </c>
      <c r="BF367" s="374">
        <f t="shared" si="103"/>
        <v>1089.3508438549525</v>
      </c>
      <c r="BG367" s="374">
        <f t="shared" si="104"/>
        <v>7.1573607149245405E-2</v>
      </c>
      <c r="BH367" s="374">
        <f t="shared" si="105"/>
        <v>537.6624227732168</v>
      </c>
      <c r="BI367" s="374">
        <f t="shared" si="106"/>
        <v>0.78341203803752979</v>
      </c>
      <c r="BJ367" s="374">
        <f t="shared" si="107"/>
        <v>5885.0074933718433</v>
      </c>
      <c r="BK367" s="375">
        <v>1258583452.9716918</v>
      </c>
      <c r="BL367" s="382">
        <v>2243484549.6464958</v>
      </c>
      <c r="BM367" s="383">
        <v>0.33</v>
      </c>
      <c r="BN367" s="382">
        <v>740349901.3833437</v>
      </c>
      <c r="BO367" s="395"/>
      <c r="BP367" s="395"/>
      <c r="BS367" s="408">
        <v>10662</v>
      </c>
      <c r="BT367" s="400" t="s">
        <v>1691</v>
      </c>
      <c r="BU367" s="400">
        <v>0.89772738918999684</v>
      </c>
      <c r="BV367" s="400">
        <v>0.10227261081000318</v>
      </c>
      <c r="BW367" s="400">
        <v>7.0679787811898506E-3</v>
      </c>
      <c r="BX367" s="400">
        <v>0.99293202121881019</v>
      </c>
      <c r="BY367" s="407">
        <v>10662</v>
      </c>
      <c r="BZ367" s="406" t="s">
        <v>1691</v>
      </c>
      <c r="CA367" s="406">
        <v>0.89542535944803647</v>
      </c>
      <c r="CB367" s="406">
        <v>0.1045746405519635</v>
      </c>
      <c r="CC367" s="406">
        <v>0.14501435481322481</v>
      </c>
      <c r="CD367" s="406">
        <v>7.1573607149245405E-2</v>
      </c>
      <c r="CE367" s="406">
        <v>0.78341203803752979</v>
      </c>
    </row>
    <row r="368" spans="1:83" x14ac:dyDescent="0.35">
      <c r="A368" s="365">
        <v>6</v>
      </c>
      <c r="B368" s="366" t="s">
        <v>1291</v>
      </c>
      <c r="C368" s="411">
        <v>10817</v>
      </c>
      <c r="D368" s="367" t="s">
        <v>1692</v>
      </c>
      <c r="E368" s="368" t="s">
        <v>2438</v>
      </c>
      <c r="F368" s="369">
        <v>13</v>
      </c>
      <c r="G368" s="370" t="s">
        <v>6309</v>
      </c>
      <c r="H368" s="371">
        <v>194868</v>
      </c>
      <c r="I368" s="372">
        <v>194868</v>
      </c>
      <c r="J368" s="373">
        <v>415.17412094046739</v>
      </c>
      <c r="K368" s="374">
        <v>80904150.599427</v>
      </c>
      <c r="L368" s="371">
        <v>0</v>
      </c>
      <c r="M368" s="372">
        <v>0</v>
      </c>
      <c r="N368" s="373">
        <v>0</v>
      </c>
      <c r="O368" s="374">
        <v>0</v>
      </c>
      <c r="P368" s="374">
        <f t="shared" si="92"/>
        <v>0.89692142425049171</v>
      </c>
      <c r="Q368" s="402">
        <f t="shared" si="96"/>
        <v>0</v>
      </c>
      <c r="R368" s="374">
        <f t="shared" si="93"/>
        <v>0.10307857574950827</v>
      </c>
      <c r="S368" s="401">
        <f t="shared" si="97"/>
        <v>0</v>
      </c>
      <c r="T368" s="371">
        <v>104912.4</v>
      </c>
      <c r="U368" s="372">
        <v>104912.4</v>
      </c>
      <c r="V368" s="373">
        <v>228.79355247046107</v>
      </c>
      <c r="W368" s="374">
        <v>24003280.694201998</v>
      </c>
      <c r="X368" s="371">
        <v>73840.800000000003</v>
      </c>
      <c r="Y368" s="372">
        <v>73840.800000000003</v>
      </c>
      <c r="Z368" s="373">
        <v>86.053387323268439</v>
      </c>
      <c r="AA368" s="374">
        <v>6354250.9626600007</v>
      </c>
      <c r="AB368" s="371">
        <v>0</v>
      </c>
      <c r="AC368" s="372">
        <v>0</v>
      </c>
      <c r="AD368" s="373">
        <v>0</v>
      </c>
      <c r="AE368" s="374">
        <v>0</v>
      </c>
      <c r="AF368" s="374">
        <f t="shared" si="98"/>
        <v>1.6109917487783019E-3</v>
      </c>
      <c r="AG368" s="374">
        <f t="shared" si="99"/>
        <v>0</v>
      </c>
      <c r="AH368" s="374">
        <f t="shared" si="100"/>
        <v>0.99838900825122168</v>
      </c>
      <c r="AI368" s="374">
        <f t="shared" si="101"/>
        <v>0</v>
      </c>
      <c r="AJ368" s="375">
        <v>111261682.25628899</v>
      </c>
      <c r="AK368" s="376">
        <v>5397.4383600000001</v>
      </c>
      <c r="AL368" s="377">
        <v>5397.4383600000001</v>
      </c>
      <c r="AM368" s="373">
        <v>11716.165394859645</v>
      </c>
      <c r="AN368" s="374">
        <v>63237280.534319997</v>
      </c>
      <c r="AO368" s="378">
        <v>428.81363999999996</v>
      </c>
      <c r="AP368" s="379">
        <v>428.81363999999996</v>
      </c>
      <c r="AQ368" s="373">
        <v>15006.969380509912</v>
      </c>
      <c r="AR368" s="374">
        <v>6435193.1654249998</v>
      </c>
      <c r="AS368" s="374">
        <f t="shared" si="94"/>
        <v>0.9117271155554374</v>
      </c>
      <c r="AT368" s="374">
        <f t="shared" si="108"/>
        <v>390.96102310802769</v>
      </c>
      <c r="AU368" s="374">
        <f t="shared" si="95"/>
        <v>8.8272884444562591E-2</v>
      </c>
      <c r="AV368" s="374">
        <f t="shared" si="109"/>
        <v>37.852616891972261</v>
      </c>
      <c r="AW368" s="380">
        <v>1108.4524799999999</v>
      </c>
      <c r="AX368" s="381">
        <v>1108.4524799999999</v>
      </c>
      <c r="AY368" s="373">
        <v>9940.6014188267236</v>
      </c>
      <c r="AZ368" s="374">
        <v>11018684.295390001</v>
      </c>
      <c r="BA368" s="378">
        <v>1575.1573199999978</v>
      </c>
      <c r="BB368" s="379">
        <v>1575.1573199999978</v>
      </c>
      <c r="BC368" s="373">
        <v>18132.056872652589</v>
      </c>
      <c r="BD368" s="374">
        <v>28560842.109614994</v>
      </c>
      <c r="BE368" s="374">
        <f t="shared" si="102"/>
        <v>1.9477293456027115E-2</v>
      </c>
      <c r="BF368" s="374">
        <f t="shared" si="103"/>
        <v>30.679801361049165</v>
      </c>
      <c r="BG368" s="374">
        <f t="shared" si="104"/>
        <v>2.3216244205771692E-2</v>
      </c>
      <c r="BH368" s="374">
        <f t="shared" si="105"/>
        <v>36.569237003628814</v>
      </c>
      <c r="BI368" s="374">
        <f t="shared" si="106"/>
        <v>0.95730646233820116</v>
      </c>
      <c r="BJ368" s="374">
        <f t="shared" si="107"/>
        <v>1507.9082816353198</v>
      </c>
      <c r="BK368" s="375">
        <v>109252000.10474999</v>
      </c>
      <c r="BL368" s="382">
        <v>220513682.36103898</v>
      </c>
      <c r="BM368" s="383">
        <v>0.4</v>
      </c>
      <c r="BN368" s="382">
        <v>88205472.944415599</v>
      </c>
      <c r="BO368" s="395"/>
      <c r="BP368" s="395"/>
      <c r="BS368" s="408">
        <v>10817</v>
      </c>
      <c r="BT368" s="400" t="s">
        <v>1692</v>
      </c>
      <c r="BU368" s="400">
        <v>0.89692142425049171</v>
      </c>
      <c r="BV368" s="400">
        <v>0.10307857574950827</v>
      </c>
      <c r="BW368" s="400">
        <v>1.6109917487783019E-3</v>
      </c>
      <c r="BX368" s="400">
        <v>0.99838900825122168</v>
      </c>
      <c r="BY368" s="407">
        <v>10817</v>
      </c>
      <c r="BZ368" s="406" t="s">
        <v>1692</v>
      </c>
      <c r="CA368" s="406">
        <v>0.9117271155554374</v>
      </c>
      <c r="CB368" s="406">
        <v>8.8272884444562591E-2</v>
      </c>
      <c r="CC368" s="406">
        <v>1.9477293456027115E-2</v>
      </c>
      <c r="CD368" s="406">
        <v>2.3216244205771692E-2</v>
      </c>
      <c r="CE368" s="406">
        <v>0.95730646233820116</v>
      </c>
    </row>
    <row r="369" spans="1:83" x14ac:dyDescent="0.35">
      <c r="A369" s="365">
        <v>6</v>
      </c>
      <c r="B369" s="366" t="s">
        <v>1291</v>
      </c>
      <c r="C369" s="411">
        <v>10818</v>
      </c>
      <c r="D369" s="367" t="s">
        <v>1693</v>
      </c>
      <c r="E369" s="368" t="s">
        <v>2438</v>
      </c>
      <c r="F369" s="369">
        <v>5</v>
      </c>
      <c r="G369" s="370" t="s">
        <v>2469</v>
      </c>
      <c r="H369" s="371">
        <v>44841.599999999999</v>
      </c>
      <c r="I369" s="372">
        <v>44841.599999999999</v>
      </c>
      <c r="J369" s="373">
        <v>421.60355474603938</v>
      </c>
      <c r="K369" s="374">
        <v>18905377.960499998</v>
      </c>
      <c r="L369" s="371">
        <v>4591.2</v>
      </c>
      <c r="M369" s="372">
        <v>4591.2</v>
      </c>
      <c r="N369" s="373">
        <v>365.02396880227394</v>
      </c>
      <c r="O369" s="374">
        <v>1675898.045565</v>
      </c>
      <c r="P369" s="374">
        <f t="shared" si="92"/>
        <v>0.87988771176582137</v>
      </c>
      <c r="Q369" s="402">
        <f t="shared" si="96"/>
        <v>4039.7404622592389</v>
      </c>
      <c r="R369" s="374">
        <f t="shared" si="93"/>
        <v>0.12011228823417869</v>
      </c>
      <c r="S369" s="401">
        <f t="shared" si="97"/>
        <v>551.45953774076122</v>
      </c>
      <c r="T369" s="371">
        <v>26028</v>
      </c>
      <c r="U369" s="372">
        <v>26028</v>
      </c>
      <c r="V369" s="373">
        <v>238.2111295690641</v>
      </c>
      <c r="W369" s="374">
        <v>6200159.2804236002</v>
      </c>
      <c r="X369" s="371">
        <v>33237.599999999999</v>
      </c>
      <c r="Y369" s="372">
        <v>33237.599999999999</v>
      </c>
      <c r="Z369" s="373">
        <v>93.227974510794994</v>
      </c>
      <c r="AA369" s="374">
        <v>3098674.1255999994</v>
      </c>
      <c r="AB369" s="371">
        <v>0</v>
      </c>
      <c r="AC369" s="372">
        <v>0</v>
      </c>
      <c r="AD369" s="373">
        <v>0</v>
      </c>
      <c r="AE369" s="374">
        <v>0</v>
      </c>
      <c r="AF369" s="374">
        <f t="shared" si="98"/>
        <v>6.0648947325199661E-3</v>
      </c>
      <c r="AG369" s="374">
        <f t="shared" si="99"/>
        <v>0</v>
      </c>
      <c r="AH369" s="374">
        <f t="shared" si="100"/>
        <v>0.99393510526748008</v>
      </c>
      <c r="AI369" s="374">
        <f t="shared" si="101"/>
        <v>0</v>
      </c>
      <c r="AJ369" s="375">
        <v>29880109.412088599</v>
      </c>
      <c r="AK369" s="376">
        <v>726.0845999999998</v>
      </c>
      <c r="AL369" s="377">
        <v>726.0845999999998</v>
      </c>
      <c r="AM369" s="373">
        <v>8195.642267168043</v>
      </c>
      <c r="AN369" s="374">
        <v>5950729.6372998003</v>
      </c>
      <c r="AO369" s="378">
        <v>29.191680000000002</v>
      </c>
      <c r="AP369" s="379">
        <v>29.191680000000002</v>
      </c>
      <c r="AQ369" s="373">
        <v>7878.9581565706376</v>
      </c>
      <c r="AR369" s="374">
        <v>230000.02523999996</v>
      </c>
      <c r="AS369" s="374">
        <f t="shared" si="94"/>
        <v>0.90444179987777817</v>
      </c>
      <c r="AT369" s="374">
        <f t="shared" si="108"/>
        <v>26.40217560065614</v>
      </c>
      <c r="AU369" s="374">
        <f t="shared" si="95"/>
        <v>9.5558200122221867E-2</v>
      </c>
      <c r="AV369" s="374">
        <f t="shared" si="109"/>
        <v>2.789504399343862</v>
      </c>
      <c r="AW369" s="380">
        <v>139.79184000000001</v>
      </c>
      <c r="AX369" s="381">
        <v>139.79184000000001</v>
      </c>
      <c r="AY369" s="373">
        <v>8399.2124479282902</v>
      </c>
      <c r="AZ369" s="374">
        <v>1174141.3626468</v>
      </c>
      <c r="BA369" s="378">
        <v>184.08516000000034</v>
      </c>
      <c r="BB369" s="379">
        <v>184.08516000000034</v>
      </c>
      <c r="BC369" s="373">
        <v>8518.7081643082856</v>
      </c>
      <c r="BD369" s="374">
        <v>1568167.7554200001</v>
      </c>
      <c r="BE369" s="374">
        <f t="shared" si="102"/>
        <v>2.2304517250274946E-2</v>
      </c>
      <c r="BF369" s="374">
        <f t="shared" si="103"/>
        <v>4.1059306267396307</v>
      </c>
      <c r="BG369" s="374">
        <f t="shared" si="104"/>
        <v>0.13654057650269513</v>
      </c>
      <c r="BH369" s="374">
        <f t="shared" si="105"/>
        <v>25.135093871990922</v>
      </c>
      <c r="BI369" s="374">
        <f t="shared" si="106"/>
        <v>0.84115490624702993</v>
      </c>
      <c r="BJ369" s="374">
        <f t="shared" si="107"/>
        <v>154.84413550126979</v>
      </c>
      <c r="BK369" s="375">
        <v>8923038.7806065995</v>
      </c>
      <c r="BL369" s="382">
        <v>38803148.1926952</v>
      </c>
      <c r="BM369" s="383">
        <v>0.3</v>
      </c>
      <c r="BN369" s="382">
        <v>11640944.45780856</v>
      </c>
      <c r="BO369" s="395"/>
      <c r="BP369" s="395"/>
      <c r="BS369" s="408">
        <v>10818</v>
      </c>
      <c r="BT369" s="400" t="s">
        <v>1693</v>
      </c>
      <c r="BU369" s="400">
        <v>0.87988771176582137</v>
      </c>
      <c r="BV369" s="400">
        <v>0.12011228823417869</v>
      </c>
      <c r="BW369" s="400">
        <v>6.0648947325199661E-3</v>
      </c>
      <c r="BX369" s="400">
        <v>0.99393510526748008</v>
      </c>
      <c r="BY369" s="407">
        <v>10818</v>
      </c>
      <c r="BZ369" s="406" t="s">
        <v>1693</v>
      </c>
      <c r="CA369" s="406">
        <v>0.90444179987777817</v>
      </c>
      <c r="CB369" s="406">
        <v>9.5558200122221867E-2</v>
      </c>
      <c r="CC369" s="406">
        <v>2.2304517250274946E-2</v>
      </c>
      <c r="CD369" s="406">
        <v>0.13654057650269513</v>
      </c>
      <c r="CE369" s="406">
        <v>0.84115490624702993</v>
      </c>
    </row>
    <row r="370" spans="1:83" x14ac:dyDescent="0.35">
      <c r="A370" s="365">
        <v>6</v>
      </c>
      <c r="B370" s="366" t="s">
        <v>1291</v>
      </c>
      <c r="C370" s="411">
        <v>10819</v>
      </c>
      <c r="D370" s="367" t="s">
        <v>2225</v>
      </c>
      <c r="E370" s="368" t="s">
        <v>2438</v>
      </c>
      <c r="F370" s="369">
        <v>16</v>
      </c>
      <c r="G370" s="370" t="s">
        <v>2759</v>
      </c>
      <c r="H370" s="371">
        <v>283644</v>
      </c>
      <c r="I370" s="372">
        <v>283644</v>
      </c>
      <c r="J370" s="373">
        <v>591.73239497186398</v>
      </c>
      <c r="K370" s="374">
        <v>167841343.43939939</v>
      </c>
      <c r="L370" s="371">
        <v>23392.799999999999</v>
      </c>
      <c r="M370" s="372">
        <v>23392.799999999999</v>
      </c>
      <c r="N370" s="373">
        <v>1035.1094969168464</v>
      </c>
      <c r="O370" s="374">
        <v>24214109.439476404</v>
      </c>
      <c r="P370" s="374">
        <f t="shared" si="92"/>
        <v>0.85197121687643174</v>
      </c>
      <c r="Q370" s="402">
        <f t="shared" si="96"/>
        <v>19929.992282146992</v>
      </c>
      <c r="R370" s="374">
        <f t="shared" si="93"/>
        <v>0.14802878312356829</v>
      </c>
      <c r="S370" s="401">
        <f t="shared" si="97"/>
        <v>3462.8077178530084</v>
      </c>
      <c r="T370" s="371">
        <v>247227.59999999998</v>
      </c>
      <c r="U370" s="372">
        <v>247227.59999999998</v>
      </c>
      <c r="V370" s="373">
        <v>124.27512445919632</v>
      </c>
      <c r="W370" s="374">
        <v>30724240.759748403</v>
      </c>
      <c r="X370" s="371">
        <v>34531.199999999997</v>
      </c>
      <c r="Y370" s="372">
        <v>34531.199999999997</v>
      </c>
      <c r="Z370" s="373">
        <v>256.02612585053515</v>
      </c>
      <c r="AA370" s="374">
        <v>8840889.3569699991</v>
      </c>
      <c r="AB370" s="371">
        <v>0</v>
      </c>
      <c r="AC370" s="372">
        <v>0</v>
      </c>
      <c r="AD370" s="373">
        <v>0</v>
      </c>
      <c r="AE370" s="374">
        <v>0</v>
      </c>
      <c r="AF370" s="374">
        <f t="shared" si="98"/>
        <v>2.6458816052960382E-2</v>
      </c>
      <c r="AG370" s="374">
        <f t="shared" si="99"/>
        <v>0</v>
      </c>
      <c r="AH370" s="374">
        <f t="shared" si="100"/>
        <v>0.97354118394703959</v>
      </c>
      <c r="AI370" s="374">
        <f t="shared" si="101"/>
        <v>0</v>
      </c>
      <c r="AJ370" s="375">
        <v>231620582.9955942</v>
      </c>
      <c r="AK370" s="376">
        <v>17439.132000000001</v>
      </c>
      <c r="AL370" s="377">
        <v>17439.132000000001</v>
      </c>
      <c r="AM370" s="373">
        <v>12562.901848945819</v>
      </c>
      <c r="AN370" s="374">
        <v>219086103.64681023</v>
      </c>
      <c r="AO370" s="378">
        <v>533.01599999999996</v>
      </c>
      <c r="AP370" s="379">
        <v>533.01599999999996</v>
      </c>
      <c r="AQ370" s="373">
        <v>17532.544986912962</v>
      </c>
      <c r="AR370" s="374">
        <v>9345126.9987443984</v>
      </c>
      <c r="AS370" s="374">
        <f t="shared" si="94"/>
        <v>0.83718803410429554</v>
      </c>
      <c r="AT370" s="374">
        <f t="shared" si="108"/>
        <v>446.23461718613515</v>
      </c>
      <c r="AU370" s="374">
        <f t="shared" si="95"/>
        <v>0.16281196589570443</v>
      </c>
      <c r="AV370" s="374">
        <f t="shared" si="109"/>
        <v>86.781382813864781</v>
      </c>
      <c r="AW370" s="380">
        <v>400.27199999999999</v>
      </c>
      <c r="AX370" s="381">
        <v>400.27199999999999</v>
      </c>
      <c r="AY370" s="373">
        <v>13630.162234473561</v>
      </c>
      <c r="AZ370" s="374">
        <v>5455772.2979172012</v>
      </c>
      <c r="BA370" s="378">
        <v>3806.0519999999965</v>
      </c>
      <c r="BB370" s="379">
        <v>3806.0519999999965</v>
      </c>
      <c r="BC370" s="373">
        <v>18316.363472752728</v>
      </c>
      <c r="BD370" s="374">
        <v>69713031.828197405</v>
      </c>
      <c r="BE370" s="374">
        <f t="shared" si="102"/>
        <v>1.8771601194725776E-2</v>
      </c>
      <c r="BF370" s="374">
        <f t="shared" si="103"/>
        <v>71.445690270388369</v>
      </c>
      <c r="BG370" s="374">
        <f t="shared" si="104"/>
        <v>3.1306374521255301E-2</v>
      </c>
      <c r="BH370" s="374">
        <f t="shared" si="105"/>
        <v>119.15368935937266</v>
      </c>
      <c r="BI370" s="374">
        <f t="shared" si="106"/>
        <v>0.94992202428401895</v>
      </c>
      <c r="BJ370" s="374">
        <f t="shared" si="107"/>
        <v>3615.4526203702358</v>
      </c>
      <c r="BK370" s="375">
        <v>303600034.77166921</v>
      </c>
      <c r="BL370" s="382">
        <v>535220617.76726341</v>
      </c>
      <c r="BM370" s="383">
        <v>0.53</v>
      </c>
      <c r="BN370" s="382">
        <v>283666927.41664964</v>
      </c>
      <c r="BO370" s="395"/>
      <c r="BP370" s="395"/>
      <c r="BS370" s="408">
        <v>10819</v>
      </c>
      <c r="BT370" s="400" t="s">
        <v>2225</v>
      </c>
      <c r="BU370" s="400">
        <v>0.85197121687643174</v>
      </c>
      <c r="BV370" s="400">
        <v>0.14802878312356829</v>
      </c>
      <c r="BW370" s="400">
        <v>2.6458816052960382E-2</v>
      </c>
      <c r="BX370" s="400">
        <v>0.97354118394703959</v>
      </c>
      <c r="BY370" s="407">
        <v>10819</v>
      </c>
      <c r="BZ370" s="406" t="s">
        <v>2225</v>
      </c>
      <c r="CA370" s="406">
        <v>0.83718803410429554</v>
      </c>
      <c r="CB370" s="406">
        <v>0.16281196589570443</v>
      </c>
      <c r="CC370" s="406">
        <v>1.8771601194725776E-2</v>
      </c>
      <c r="CD370" s="406">
        <v>3.1306374521255301E-2</v>
      </c>
      <c r="CE370" s="406">
        <v>0.94992202428401895</v>
      </c>
    </row>
    <row r="371" spans="1:83" x14ac:dyDescent="0.35">
      <c r="A371" s="365">
        <v>6</v>
      </c>
      <c r="B371" s="366" t="s">
        <v>1291</v>
      </c>
      <c r="C371" s="411">
        <v>10820</v>
      </c>
      <c r="D371" s="367" t="s">
        <v>1695</v>
      </c>
      <c r="E371" s="368" t="s">
        <v>2438</v>
      </c>
      <c r="F371" s="369">
        <v>5</v>
      </c>
      <c r="G371" s="370" t="s">
        <v>2469</v>
      </c>
      <c r="H371" s="371">
        <v>45501.599999999999</v>
      </c>
      <c r="I371" s="372">
        <v>45501.599999999999</v>
      </c>
      <c r="J371" s="373">
        <v>415.44085878433725</v>
      </c>
      <c r="K371" s="374">
        <v>18903223.780061398</v>
      </c>
      <c r="L371" s="371">
        <v>7904.4</v>
      </c>
      <c r="M371" s="372">
        <v>7904.4</v>
      </c>
      <c r="N371" s="373">
        <v>282.42323170411419</v>
      </c>
      <c r="O371" s="374">
        <v>2232386.1926819999</v>
      </c>
      <c r="P371" s="374">
        <f t="shared" si="92"/>
        <v>0.93071252984405395</v>
      </c>
      <c r="Q371" s="402">
        <f t="shared" si="96"/>
        <v>7356.7241208993401</v>
      </c>
      <c r="R371" s="374">
        <f t="shared" si="93"/>
        <v>6.928747015594601E-2</v>
      </c>
      <c r="S371" s="401">
        <f t="shared" si="97"/>
        <v>547.67587910065959</v>
      </c>
      <c r="T371" s="371">
        <v>14325.6</v>
      </c>
      <c r="U371" s="372">
        <v>14325.6</v>
      </c>
      <c r="V371" s="373">
        <v>208.31874077609314</v>
      </c>
      <c r="W371" s="374">
        <v>2984290.9528620001</v>
      </c>
      <c r="X371" s="371">
        <v>16820.399999999998</v>
      </c>
      <c r="Y371" s="372">
        <v>16820.399999999998</v>
      </c>
      <c r="Z371" s="373">
        <v>117.77928948423343</v>
      </c>
      <c r="AA371" s="374">
        <v>1981094.7608405997</v>
      </c>
      <c r="AB371" s="371">
        <v>86.399999999999991</v>
      </c>
      <c r="AC371" s="372">
        <v>86.399999999999991</v>
      </c>
      <c r="AD371" s="373">
        <v>58072.237452430556</v>
      </c>
      <c r="AE371" s="374">
        <v>5017441.3158899993</v>
      </c>
      <c r="AF371" s="374">
        <f t="shared" si="98"/>
        <v>1.3560409913420429E-2</v>
      </c>
      <c r="AG371" s="374">
        <f t="shared" si="99"/>
        <v>1.1716194165195248</v>
      </c>
      <c r="AH371" s="374">
        <f t="shared" si="100"/>
        <v>0.98643959008657955</v>
      </c>
      <c r="AI371" s="374">
        <f t="shared" si="101"/>
        <v>85.228380583480458</v>
      </c>
      <c r="AJ371" s="375">
        <v>31118437.002335999</v>
      </c>
      <c r="AK371" s="376">
        <v>688.26623999999981</v>
      </c>
      <c r="AL371" s="377">
        <v>688.26623999999981</v>
      </c>
      <c r="AM371" s="373">
        <v>12644.712777427529</v>
      </c>
      <c r="AN371" s="374">
        <v>8702928.9191999994</v>
      </c>
      <c r="AO371" s="378">
        <v>21.448439999999998</v>
      </c>
      <c r="AP371" s="379">
        <v>21.448439999999998</v>
      </c>
      <c r="AQ371" s="373">
        <v>19479.109635945551</v>
      </c>
      <c r="AR371" s="374">
        <v>417796.51427999994</v>
      </c>
      <c r="AS371" s="374">
        <f t="shared" si="94"/>
        <v>0.72903423812643497</v>
      </c>
      <c r="AT371" s="374">
        <f t="shared" si="108"/>
        <v>15.636647114400551</v>
      </c>
      <c r="AU371" s="374">
        <f t="shared" si="95"/>
        <v>0.27096576187356503</v>
      </c>
      <c r="AV371" s="374">
        <f t="shared" si="109"/>
        <v>5.8117928855994467</v>
      </c>
      <c r="AW371" s="380">
        <v>21.690599999999996</v>
      </c>
      <c r="AX371" s="381">
        <v>21.690599999999996</v>
      </c>
      <c r="AY371" s="373">
        <v>6294.34554009571</v>
      </c>
      <c r="AZ371" s="374">
        <v>136528.13137199997</v>
      </c>
      <c r="BA371" s="378">
        <v>112.83636000000003</v>
      </c>
      <c r="BB371" s="379">
        <v>112.83636000000003</v>
      </c>
      <c r="BC371" s="373">
        <v>11616.999059877506</v>
      </c>
      <c r="BD371" s="374">
        <v>1310819.8880400001</v>
      </c>
      <c r="BE371" s="374">
        <f t="shared" si="102"/>
        <v>0</v>
      </c>
      <c r="BF371" s="374">
        <f t="shared" si="103"/>
        <v>0</v>
      </c>
      <c r="BG371" s="374">
        <f t="shared" si="104"/>
        <v>8.6098749534739588E-2</v>
      </c>
      <c r="BH371" s="374">
        <f t="shared" si="105"/>
        <v>9.7150694980517116</v>
      </c>
      <c r="BI371" s="374">
        <f t="shared" si="106"/>
        <v>0.91390125046526038</v>
      </c>
      <c r="BJ371" s="374">
        <f t="shared" si="107"/>
        <v>103.12129050194831</v>
      </c>
      <c r="BK371" s="375">
        <v>10568073.452892</v>
      </c>
      <c r="BL371" s="382">
        <v>41686510.455228001</v>
      </c>
      <c r="BM371" s="383">
        <v>0.35</v>
      </c>
      <c r="BN371" s="382">
        <v>14590278.6593298</v>
      </c>
      <c r="BO371" s="395"/>
      <c r="BP371" s="395"/>
      <c r="BS371" s="408">
        <v>10820</v>
      </c>
      <c r="BT371" s="400" t="s">
        <v>1695</v>
      </c>
      <c r="BU371" s="400">
        <v>0.93071252984405395</v>
      </c>
      <c r="BV371" s="400">
        <v>6.928747015594601E-2</v>
      </c>
      <c r="BW371" s="400">
        <v>1.3560409913420429E-2</v>
      </c>
      <c r="BX371" s="400">
        <v>0.98643959008657955</v>
      </c>
      <c r="BY371" s="407">
        <v>10820</v>
      </c>
      <c r="BZ371" s="406" t="s">
        <v>1695</v>
      </c>
      <c r="CA371" s="406">
        <v>0.72903423812643497</v>
      </c>
      <c r="CB371" s="406">
        <v>0.27096576187356503</v>
      </c>
      <c r="CC371" s="406">
        <v>0</v>
      </c>
      <c r="CD371" s="406">
        <v>8.6098749534739588E-2</v>
      </c>
      <c r="CE371" s="406">
        <v>0.91390125046526038</v>
      </c>
    </row>
    <row r="372" spans="1:83" x14ac:dyDescent="0.35">
      <c r="A372" s="365">
        <v>6</v>
      </c>
      <c r="B372" s="366" t="s">
        <v>1291</v>
      </c>
      <c r="C372" s="411">
        <v>10821</v>
      </c>
      <c r="D372" s="367" t="s">
        <v>1696</v>
      </c>
      <c r="E372" s="368" t="s">
        <v>2438</v>
      </c>
      <c r="F372" s="369">
        <v>9</v>
      </c>
      <c r="G372" s="370" t="s">
        <v>2511</v>
      </c>
      <c r="H372" s="371">
        <v>118296</v>
      </c>
      <c r="I372" s="372">
        <v>118296</v>
      </c>
      <c r="J372" s="373">
        <v>526.2012842853519</v>
      </c>
      <c r="K372" s="374">
        <v>62247507.125819989</v>
      </c>
      <c r="L372" s="371">
        <v>19836</v>
      </c>
      <c r="M372" s="372">
        <v>19836</v>
      </c>
      <c r="N372" s="373">
        <v>355.81137370992138</v>
      </c>
      <c r="O372" s="374">
        <v>7057874.4089100007</v>
      </c>
      <c r="P372" s="374">
        <f t="shared" si="92"/>
        <v>0.92098492311849933</v>
      </c>
      <c r="Q372" s="402">
        <f t="shared" si="96"/>
        <v>18268.656934978553</v>
      </c>
      <c r="R372" s="374">
        <f t="shared" si="93"/>
        <v>7.9015076881500709E-2</v>
      </c>
      <c r="S372" s="401">
        <f t="shared" si="97"/>
        <v>1567.3430650214482</v>
      </c>
      <c r="T372" s="371">
        <v>55520.4</v>
      </c>
      <c r="U372" s="372">
        <v>55520.4</v>
      </c>
      <c r="V372" s="373">
        <v>371.58932201704238</v>
      </c>
      <c r="W372" s="374">
        <v>20630787.794114999</v>
      </c>
      <c r="X372" s="371">
        <v>59556</v>
      </c>
      <c r="Y372" s="372">
        <v>59556</v>
      </c>
      <c r="Z372" s="373">
        <v>49.11493212339311</v>
      </c>
      <c r="AA372" s="374">
        <v>2925088.8975408003</v>
      </c>
      <c r="AB372" s="371">
        <v>22377.599999999999</v>
      </c>
      <c r="AC372" s="372">
        <v>22377.599999999999</v>
      </c>
      <c r="AD372" s="373">
        <v>722.14175589875595</v>
      </c>
      <c r="AE372" s="374">
        <v>16159799.356799999</v>
      </c>
      <c r="AF372" s="374">
        <f t="shared" si="98"/>
        <v>9.6103372926254621E-4</v>
      </c>
      <c r="AG372" s="374">
        <f t="shared" si="99"/>
        <v>21.505628379945552</v>
      </c>
      <c r="AH372" s="374">
        <f t="shared" si="100"/>
        <v>0.99903896627073741</v>
      </c>
      <c r="AI372" s="374">
        <f t="shared" si="101"/>
        <v>22356.094371620053</v>
      </c>
      <c r="AJ372" s="375">
        <v>109021057.58318581</v>
      </c>
      <c r="AK372" s="376">
        <v>2482.7378399999998</v>
      </c>
      <c r="AL372" s="377">
        <v>2482.7378399999998</v>
      </c>
      <c r="AM372" s="373">
        <v>8963.2599634804774</v>
      </c>
      <c r="AN372" s="374">
        <v>22253424.681089997</v>
      </c>
      <c r="AO372" s="378">
        <v>193.86600000000001</v>
      </c>
      <c r="AP372" s="379">
        <v>193.86600000000001</v>
      </c>
      <c r="AQ372" s="373">
        <v>13544.090686917767</v>
      </c>
      <c r="AR372" s="374">
        <v>2625738.68511</v>
      </c>
      <c r="AS372" s="374">
        <f t="shared" si="94"/>
        <v>0.94524152134393502</v>
      </c>
      <c r="AT372" s="374">
        <f t="shared" si="108"/>
        <v>183.25019277686332</v>
      </c>
      <c r="AU372" s="374">
        <f t="shared" si="95"/>
        <v>5.4758478656064959E-2</v>
      </c>
      <c r="AV372" s="374">
        <f t="shared" si="109"/>
        <v>10.61580722313669</v>
      </c>
      <c r="AW372" s="380">
        <v>455.70660000000004</v>
      </c>
      <c r="AX372" s="381">
        <v>455.70660000000004</v>
      </c>
      <c r="AY372" s="373">
        <v>9376.7320626363544</v>
      </c>
      <c r="AZ372" s="374">
        <v>4273038.6873750007</v>
      </c>
      <c r="BA372" s="378">
        <v>408.98147999999998</v>
      </c>
      <c r="BB372" s="379">
        <v>408.98147999999998</v>
      </c>
      <c r="BC372" s="373">
        <v>12408.087743997601</v>
      </c>
      <c r="BD372" s="374">
        <v>5074678.0895099994</v>
      </c>
      <c r="BE372" s="374">
        <f t="shared" si="102"/>
        <v>4.4426454648766378E-2</v>
      </c>
      <c r="BF372" s="374">
        <f t="shared" si="103"/>
        <v>18.169597173405354</v>
      </c>
      <c r="BG372" s="374">
        <f t="shared" si="104"/>
        <v>3.4482075098691375E-2</v>
      </c>
      <c r="BH372" s="374">
        <f t="shared" si="105"/>
        <v>14.102530107333944</v>
      </c>
      <c r="BI372" s="374">
        <f t="shared" si="106"/>
        <v>0.92109147025254223</v>
      </c>
      <c r="BJ372" s="374">
        <f t="shared" si="107"/>
        <v>376.70935271926066</v>
      </c>
      <c r="BK372" s="375">
        <v>34226880.143084995</v>
      </c>
      <c r="BL372" s="382">
        <v>143247937.72627079</v>
      </c>
      <c r="BM372" s="383">
        <v>0.4</v>
      </c>
      <c r="BN372" s="382">
        <v>57299175.090508319</v>
      </c>
      <c r="BO372" s="395"/>
      <c r="BP372" s="395"/>
      <c r="BS372" s="408">
        <v>10821</v>
      </c>
      <c r="BT372" s="400" t="s">
        <v>1696</v>
      </c>
      <c r="BU372" s="400">
        <v>0.92098492311849933</v>
      </c>
      <c r="BV372" s="400">
        <v>7.9015076881500709E-2</v>
      </c>
      <c r="BW372" s="400">
        <v>9.6103372926254621E-4</v>
      </c>
      <c r="BX372" s="400">
        <v>0.99903896627073741</v>
      </c>
      <c r="BY372" s="407">
        <v>10821</v>
      </c>
      <c r="BZ372" s="406" t="s">
        <v>1696</v>
      </c>
      <c r="CA372" s="406">
        <v>0.94524152134393502</v>
      </c>
      <c r="CB372" s="406">
        <v>5.4758478656064959E-2</v>
      </c>
      <c r="CC372" s="406">
        <v>4.4426454648766378E-2</v>
      </c>
      <c r="CD372" s="406">
        <v>3.4482075098691375E-2</v>
      </c>
      <c r="CE372" s="406">
        <v>0.92109147025254223</v>
      </c>
    </row>
    <row r="373" spans="1:83" x14ac:dyDescent="0.35">
      <c r="A373" s="365">
        <v>6</v>
      </c>
      <c r="B373" s="366" t="s">
        <v>1291</v>
      </c>
      <c r="C373" s="411">
        <v>10822</v>
      </c>
      <c r="D373" s="367" t="s">
        <v>1697</v>
      </c>
      <c r="E373" s="368" t="s">
        <v>2438</v>
      </c>
      <c r="F373" s="369">
        <v>13</v>
      </c>
      <c r="G373" s="370" t="s">
        <v>6309</v>
      </c>
      <c r="H373" s="371">
        <v>200805.6</v>
      </c>
      <c r="I373" s="372">
        <v>200805.6</v>
      </c>
      <c r="J373" s="373">
        <v>583.67044228796499</v>
      </c>
      <c r="K373" s="374">
        <v>117204293.36590019</v>
      </c>
      <c r="L373" s="371">
        <v>41084.400000000001</v>
      </c>
      <c r="M373" s="372">
        <v>41084.400000000001</v>
      </c>
      <c r="N373" s="373">
        <v>709.66976802671093</v>
      </c>
      <c r="O373" s="374">
        <v>29156356.617516603</v>
      </c>
      <c r="P373" s="374">
        <f t="shared" si="92"/>
        <v>0.90092013086110145</v>
      </c>
      <c r="Q373" s="402">
        <f t="shared" si="96"/>
        <v>37013.763024349835</v>
      </c>
      <c r="R373" s="374">
        <f t="shared" si="93"/>
        <v>9.9079869138898435E-2</v>
      </c>
      <c r="S373" s="401">
        <f t="shared" si="97"/>
        <v>4070.636975650159</v>
      </c>
      <c r="T373" s="371">
        <v>115261.2</v>
      </c>
      <c r="U373" s="372">
        <v>115261.2</v>
      </c>
      <c r="V373" s="373">
        <v>251.01615653402362</v>
      </c>
      <c r="W373" s="374">
        <v>28932423.421499401</v>
      </c>
      <c r="X373" s="371">
        <v>8031.5999999999995</v>
      </c>
      <c r="Y373" s="372">
        <v>8031.5999999999995</v>
      </c>
      <c r="Z373" s="373">
        <v>352.02366174383678</v>
      </c>
      <c r="AA373" s="374">
        <v>2827313.2416617991</v>
      </c>
      <c r="AB373" s="371">
        <v>11402.4</v>
      </c>
      <c r="AC373" s="372">
        <v>11402.4</v>
      </c>
      <c r="AD373" s="373">
        <v>2753.457978262471</v>
      </c>
      <c r="AE373" s="374">
        <v>31396029.251339998</v>
      </c>
      <c r="AF373" s="374">
        <f t="shared" si="98"/>
        <v>3.1105909156722997E-2</v>
      </c>
      <c r="AG373" s="374">
        <f t="shared" si="99"/>
        <v>354.68201856861828</v>
      </c>
      <c r="AH373" s="374">
        <f t="shared" si="100"/>
        <v>0.96889409084327693</v>
      </c>
      <c r="AI373" s="374">
        <f t="shared" si="101"/>
        <v>11047.71798143138</v>
      </c>
      <c r="AJ373" s="375">
        <v>209516415.89791799</v>
      </c>
      <c r="AK373" s="376">
        <v>8659.0874399999993</v>
      </c>
      <c r="AL373" s="377">
        <v>8659.0874399999993</v>
      </c>
      <c r="AM373" s="373">
        <v>14461.655869307378</v>
      </c>
      <c r="AN373" s="374">
        <v>125224742.69952179</v>
      </c>
      <c r="AO373" s="378">
        <v>1069.1966399999999</v>
      </c>
      <c r="AP373" s="379">
        <v>1069.1966399999999</v>
      </c>
      <c r="AQ373" s="373">
        <v>21845.361193781529</v>
      </c>
      <c r="AR373" s="374">
        <v>23356986.787977599</v>
      </c>
      <c r="AS373" s="374">
        <f t="shared" si="94"/>
        <v>0.88323760687516573</v>
      </c>
      <c r="AT373" s="374">
        <f t="shared" si="108"/>
        <v>944.354681592568</v>
      </c>
      <c r="AU373" s="374">
        <f t="shared" si="95"/>
        <v>0.11676239312483423</v>
      </c>
      <c r="AV373" s="374">
        <f t="shared" si="109"/>
        <v>124.84195840743185</v>
      </c>
      <c r="AW373" s="380">
        <v>738.40680000000009</v>
      </c>
      <c r="AX373" s="381">
        <v>738.40680000000009</v>
      </c>
      <c r="AY373" s="373">
        <v>19949.806529530877</v>
      </c>
      <c r="AZ373" s="374">
        <v>14731072.800090002</v>
      </c>
      <c r="BA373" s="378">
        <v>1689.9783599999989</v>
      </c>
      <c r="BB373" s="379">
        <v>1689.9783599999989</v>
      </c>
      <c r="BC373" s="373">
        <v>31645.703344617166</v>
      </c>
      <c r="BD373" s="374">
        <v>53480553.839382596</v>
      </c>
      <c r="BE373" s="374">
        <f t="shared" si="102"/>
        <v>3.0299296666607745E-2</v>
      </c>
      <c r="BF373" s="374">
        <f t="shared" si="103"/>
        <v>51.20515568978719</v>
      </c>
      <c r="BG373" s="374">
        <f t="shared" si="104"/>
        <v>2.8829079290350553E-2</v>
      </c>
      <c r="BH373" s="374">
        <f t="shared" si="105"/>
        <v>48.720520139416564</v>
      </c>
      <c r="BI373" s="374">
        <f t="shared" si="106"/>
        <v>0.9408716240430417</v>
      </c>
      <c r="BJ373" s="374">
        <f t="shared" si="107"/>
        <v>1590.0526841707951</v>
      </c>
      <c r="BK373" s="375">
        <v>216793356.12697199</v>
      </c>
      <c r="BL373" s="382">
        <v>426309772.02488995</v>
      </c>
      <c r="BM373" s="383">
        <v>0.37</v>
      </c>
      <c r="BN373" s="382">
        <v>157734615.64920929</v>
      </c>
      <c r="BO373" s="395"/>
      <c r="BP373" s="395"/>
      <c r="BS373" s="408">
        <v>10822</v>
      </c>
      <c r="BT373" s="400" t="s">
        <v>1697</v>
      </c>
      <c r="BU373" s="400">
        <v>0.90092013086110145</v>
      </c>
      <c r="BV373" s="400">
        <v>9.9079869138898435E-2</v>
      </c>
      <c r="BW373" s="400">
        <v>3.1105909156722997E-2</v>
      </c>
      <c r="BX373" s="400">
        <v>0.96889409084327693</v>
      </c>
      <c r="BY373" s="407">
        <v>10822</v>
      </c>
      <c r="BZ373" s="406" t="s">
        <v>1697</v>
      </c>
      <c r="CA373" s="406">
        <v>0.88323760687516573</v>
      </c>
      <c r="CB373" s="406">
        <v>0.11676239312483423</v>
      </c>
      <c r="CC373" s="406">
        <v>3.0299296666607745E-2</v>
      </c>
      <c r="CD373" s="406">
        <v>2.8829079290350553E-2</v>
      </c>
      <c r="CE373" s="406">
        <v>0.9408716240430417</v>
      </c>
    </row>
    <row r="374" spans="1:83" x14ac:dyDescent="0.35">
      <c r="A374" s="365">
        <v>6</v>
      </c>
      <c r="B374" s="366" t="s">
        <v>1291</v>
      </c>
      <c r="C374" s="411">
        <v>10823</v>
      </c>
      <c r="D374" s="367" t="s">
        <v>1698</v>
      </c>
      <c r="E374" s="368" t="s">
        <v>2438</v>
      </c>
      <c r="F374" s="369">
        <v>13</v>
      </c>
      <c r="G374" s="370" t="s">
        <v>6309</v>
      </c>
      <c r="H374" s="371">
        <v>191925.6</v>
      </c>
      <c r="I374" s="372">
        <v>191925.6</v>
      </c>
      <c r="J374" s="373">
        <v>602.88736924688317</v>
      </c>
      <c r="K374" s="374">
        <v>115709520.0751296</v>
      </c>
      <c r="L374" s="371">
        <v>10731.6</v>
      </c>
      <c r="M374" s="372">
        <v>10731.6</v>
      </c>
      <c r="N374" s="373">
        <v>612.98309802499159</v>
      </c>
      <c r="O374" s="374">
        <v>6578289.4147650003</v>
      </c>
      <c r="P374" s="374">
        <f t="shared" si="92"/>
        <v>0.89798821552016306</v>
      </c>
      <c r="Q374" s="402">
        <f t="shared" si="96"/>
        <v>9636.8503336761823</v>
      </c>
      <c r="R374" s="374">
        <f t="shared" si="93"/>
        <v>0.10201178447983696</v>
      </c>
      <c r="S374" s="401">
        <f t="shared" si="97"/>
        <v>1094.7496663238182</v>
      </c>
      <c r="T374" s="371">
        <v>16266</v>
      </c>
      <c r="U374" s="372">
        <v>16266</v>
      </c>
      <c r="V374" s="373">
        <v>523.32621137071192</v>
      </c>
      <c r="W374" s="374">
        <v>8512424.1541559994</v>
      </c>
      <c r="X374" s="371">
        <v>47008.799999999996</v>
      </c>
      <c r="Y374" s="372">
        <v>47008.799999999996</v>
      </c>
      <c r="Z374" s="373">
        <v>105.21904735411242</v>
      </c>
      <c r="AA374" s="374">
        <v>4946221.1532599991</v>
      </c>
      <c r="AB374" s="371">
        <v>0</v>
      </c>
      <c r="AC374" s="372">
        <v>0</v>
      </c>
      <c r="AD374" s="373">
        <v>0</v>
      </c>
      <c r="AE374" s="374">
        <v>0</v>
      </c>
      <c r="AF374" s="374">
        <f t="shared" si="98"/>
        <v>3.0683334167947805E-2</v>
      </c>
      <c r="AG374" s="374">
        <f t="shared" si="99"/>
        <v>0</v>
      </c>
      <c r="AH374" s="374">
        <f t="shared" si="100"/>
        <v>0.96931666583205234</v>
      </c>
      <c r="AI374" s="374">
        <f t="shared" si="101"/>
        <v>0</v>
      </c>
      <c r="AJ374" s="375">
        <v>135746454.79731059</v>
      </c>
      <c r="AK374" s="376">
        <v>6175.0905599999996</v>
      </c>
      <c r="AL374" s="377">
        <v>6175.0905599999996</v>
      </c>
      <c r="AM374" s="373">
        <v>20019.219227894882</v>
      </c>
      <c r="AN374" s="374">
        <v>123620491.67274417</v>
      </c>
      <c r="AO374" s="378">
        <v>106.2144</v>
      </c>
      <c r="AP374" s="379">
        <v>106.2144</v>
      </c>
      <c r="AQ374" s="373">
        <v>33104.626237532764</v>
      </c>
      <c r="AR374" s="374">
        <v>3516188.0130437999</v>
      </c>
      <c r="AS374" s="374">
        <f t="shared" si="94"/>
        <v>0.74551380495140396</v>
      </c>
      <c r="AT374" s="374">
        <f t="shared" si="108"/>
        <v>79.184301484630396</v>
      </c>
      <c r="AU374" s="374">
        <f t="shared" si="95"/>
        <v>0.2544861950485961</v>
      </c>
      <c r="AV374" s="374">
        <f t="shared" si="109"/>
        <v>27.030098515369605</v>
      </c>
      <c r="AW374" s="380">
        <v>199.96464</v>
      </c>
      <c r="AX374" s="381">
        <v>199.96464</v>
      </c>
      <c r="AY374" s="373">
        <v>26492.058651144522</v>
      </c>
      <c r="AZ374" s="374">
        <v>5297474.9710349999</v>
      </c>
      <c r="BA374" s="378">
        <v>841.93715999999995</v>
      </c>
      <c r="BB374" s="379">
        <v>841.93715999999995</v>
      </c>
      <c r="BC374" s="373">
        <v>23151.298504152499</v>
      </c>
      <c r="BD374" s="374">
        <v>19491938.5128984</v>
      </c>
      <c r="BE374" s="374">
        <f t="shared" si="102"/>
        <v>1.7267930157284395E-2</v>
      </c>
      <c r="BF374" s="374">
        <f t="shared" si="103"/>
        <v>14.538512075702375</v>
      </c>
      <c r="BG374" s="374">
        <f t="shared" si="104"/>
        <v>3.4006695506628562E-2</v>
      </c>
      <c r="BH374" s="374">
        <f t="shared" si="105"/>
        <v>28.631500635835611</v>
      </c>
      <c r="BI374" s="374">
        <f t="shared" si="106"/>
        <v>0.94872537433608706</v>
      </c>
      <c r="BJ374" s="374">
        <f t="shared" si="107"/>
        <v>798.76714728846196</v>
      </c>
      <c r="BK374" s="375">
        <v>151926093.16972136</v>
      </c>
      <c r="BL374" s="382">
        <v>287672547.96703196</v>
      </c>
      <c r="BM374" s="383">
        <v>0.45</v>
      </c>
      <c r="BN374" s="382">
        <v>129452646.58516438</v>
      </c>
      <c r="BO374" s="395"/>
      <c r="BP374" s="395"/>
      <c r="BS374" s="408">
        <v>10823</v>
      </c>
      <c r="BT374" s="400" t="s">
        <v>1698</v>
      </c>
      <c r="BU374" s="400">
        <v>0.89798821552016306</v>
      </c>
      <c r="BV374" s="400">
        <v>0.10201178447983696</v>
      </c>
      <c r="BW374" s="400">
        <v>3.0683334167947805E-2</v>
      </c>
      <c r="BX374" s="400">
        <v>0.96931666583205234</v>
      </c>
      <c r="BY374" s="407">
        <v>10823</v>
      </c>
      <c r="BZ374" s="406" t="s">
        <v>1698</v>
      </c>
      <c r="CA374" s="406">
        <v>0.74551380495140396</v>
      </c>
      <c r="CB374" s="406">
        <v>0.2544861950485961</v>
      </c>
      <c r="CC374" s="406">
        <v>1.7267930157284395E-2</v>
      </c>
      <c r="CD374" s="406">
        <v>3.4006695506628562E-2</v>
      </c>
      <c r="CE374" s="406">
        <v>0.94872537433608706</v>
      </c>
    </row>
    <row r="375" spans="1:83" x14ac:dyDescent="0.35">
      <c r="A375" s="365">
        <v>6</v>
      </c>
      <c r="B375" s="366" t="s">
        <v>1291</v>
      </c>
      <c r="C375" s="411">
        <v>10824</v>
      </c>
      <c r="D375" s="367" t="s">
        <v>1699</v>
      </c>
      <c r="E375" s="368" t="s">
        <v>2438</v>
      </c>
      <c r="F375" s="369">
        <v>5</v>
      </c>
      <c r="G375" s="370" t="s">
        <v>2469</v>
      </c>
      <c r="H375" s="371">
        <v>21638.399999999998</v>
      </c>
      <c r="I375" s="372">
        <v>21638.399999999998</v>
      </c>
      <c r="J375" s="373">
        <v>310.05773971819548</v>
      </c>
      <c r="K375" s="374">
        <v>6709153.3951182002</v>
      </c>
      <c r="L375" s="371">
        <v>2716.7999999999997</v>
      </c>
      <c r="M375" s="372">
        <v>2716.7999999999997</v>
      </c>
      <c r="N375" s="373">
        <v>341.74861279372789</v>
      </c>
      <c r="O375" s="374">
        <v>928462.63123799989</v>
      </c>
      <c r="P375" s="374">
        <f t="shared" si="92"/>
        <v>0.78988581998192142</v>
      </c>
      <c r="Q375" s="402">
        <f t="shared" si="96"/>
        <v>2145.9617957268838</v>
      </c>
      <c r="R375" s="374">
        <f t="shared" si="93"/>
        <v>0.21011418001807855</v>
      </c>
      <c r="S375" s="401">
        <f t="shared" si="97"/>
        <v>570.83820427311571</v>
      </c>
      <c r="T375" s="371">
        <v>2884.7999999999997</v>
      </c>
      <c r="U375" s="372">
        <v>2884.7999999999997</v>
      </c>
      <c r="V375" s="373">
        <v>220.28503211272877</v>
      </c>
      <c r="W375" s="374">
        <v>635478.26063879987</v>
      </c>
      <c r="X375" s="371">
        <v>3751.2</v>
      </c>
      <c r="Y375" s="372">
        <v>3751.2</v>
      </c>
      <c r="Z375" s="373">
        <v>54.435457949456179</v>
      </c>
      <c r="AA375" s="374">
        <v>204198.28986000002</v>
      </c>
      <c r="AB375" s="371">
        <v>0</v>
      </c>
      <c r="AC375" s="372">
        <v>0</v>
      </c>
      <c r="AD375" s="373">
        <v>0</v>
      </c>
      <c r="AE375" s="374">
        <v>0</v>
      </c>
      <c r="AF375" s="374">
        <f t="shared" si="98"/>
        <v>5.6466340996072992E-2</v>
      </c>
      <c r="AG375" s="374">
        <f t="shared" si="99"/>
        <v>0</v>
      </c>
      <c r="AH375" s="374">
        <f t="shared" si="100"/>
        <v>0.94353365900392705</v>
      </c>
      <c r="AI375" s="374">
        <f t="shared" si="101"/>
        <v>0</v>
      </c>
      <c r="AJ375" s="375">
        <v>8477292.5768550001</v>
      </c>
      <c r="AK375" s="376">
        <v>172.98707999999999</v>
      </c>
      <c r="AL375" s="377">
        <v>172.98707999999999</v>
      </c>
      <c r="AM375" s="373">
        <v>28874.151395281082</v>
      </c>
      <c r="AN375" s="374">
        <v>4994855.1373475995</v>
      </c>
      <c r="AO375" s="378">
        <v>7.5544799999999981</v>
      </c>
      <c r="AP375" s="379">
        <v>7.5544799999999981</v>
      </c>
      <c r="AQ375" s="373">
        <v>9041.060588207265</v>
      </c>
      <c r="AR375" s="374">
        <v>68300.511392400003</v>
      </c>
      <c r="AS375" s="374">
        <f t="shared" si="94"/>
        <v>0.81503402925024448</v>
      </c>
      <c r="AT375" s="374">
        <f t="shared" si="108"/>
        <v>6.1571582732903858</v>
      </c>
      <c r="AU375" s="374">
        <f t="shared" si="95"/>
        <v>0.18496597074975549</v>
      </c>
      <c r="AV375" s="374">
        <f t="shared" si="109"/>
        <v>1.3973217267096125</v>
      </c>
      <c r="AW375" s="380">
        <v>11.360159999999999</v>
      </c>
      <c r="AX375" s="381">
        <v>11.360159999999999</v>
      </c>
      <c r="AY375" s="373">
        <v>12690.177474120084</v>
      </c>
      <c r="AZ375" s="374">
        <v>144162.44653439999</v>
      </c>
      <c r="BA375" s="378">
        <v>9.0847199999999919</v>
      </c>
      <c r="BB375" s="379">
        <v>9.0847199999999919</v>
      </c>
      <c r="BC375" s="373">
        <v>12431.566850711975</v>
      </c>
      <c r="BD375" s="374">
        <v>112937.30399999999</v>
      </c>
      <c r="BE375" s="374">
        <f t="shared" si="102"/>
        <v>0</v>
      </c>
      <c r="BF375" s="374">
        <f t="shared" si="103"/>
        <v>0</v>
      </c>
      <c r="BG375" s="374">
        <f t="shared" si="104"/>
        <v>0</v>
      </c>
      <c r="BH375" s="374">
        <f t="shared" si="105"/>
        <v>0</v>
      </c>
      <c r="BI375" s="374">
        <f t="shared" si="106"/>
        <v>1</v>
      </c>
      <c r="BJ375" s="374">
        <f t="shared" si="107"/>
        <v>9.0847199999999919</v>
      </c>
      <c r="BK375" s="375">
        <v>5320255.3992743986</v>
      </c>
      <c r="BL375" s="382">
        <v>13797547.976129398</v>
      </c>
      <c r="BM375" s="383">
        <v>0.6</v>
      </c>
      <c r="BN375" s="382">
        <v>8278528.7856776379</v>
      </c>
      <c r="BO375" s="395"/>
      <c r="BP375" s="395"/>
      <c r="BS375" s="408">
        <v>10824</v>
      </c>
      <c r="BT375" s="400" t="s">
        <v>1699</v>
      </c>
      <c r="BU375" s="400">
        <v>0.78988581998192142</v>
      </c>
      <c r="BV375" s="400">
        <v>0.21011418001807855</v>
      </c>
      <c r="BW375" s="400">
        <v>5.6466340996072992E-2</v>
      </c>
      <c r="BX375" s="400">
        <v>0.94353365900392705</v>
      </c>
      <c r="BY375" s="407">
        <v>10824</v>
      </c>
      <c r="BZ375" s="406" t="s">
        <v>1699</v>
      </c>
      <c r="CA375" s="406">
        <v>0.81503402925024448</v>
      </c>
      <c r="CB375" s="406">
        <v>0.18496597074975549</v>
      </c>
      <c r="CC375" s="406">
        <v>0</v>
      </c>
      <c r="CD375" s="406">
        <v>0</v>
      </c>
      <c r="CE375" s="406">
        <v>1</v>
      </c>
    </row>
    <row r="376" spans="1:83" x14ac:dyDescent="0.35">
      <c r="A376" s="365">
        <v>6</v>
      </c>
      <c r="B376" s="366" t="s">
        <v>1291</v>
      </c>
      <c r="C376" s="411">
        <v>10825</v>
      </c>
      <c r="D376" s="367" t="s">
        <v>1700</v>
      </c>
      <c r="E376" s="368" t="s">
        <v>2438</v>
      </c>
      <c r="F376" s="369">
        <v>10</v>
      </c>
      <c r="G376" s="370" t="s">
        <v>6308</v>
      </c>
      <c r="H376" s="371">
        <v>101726.39999999999</v>
      </c>
      <c r="I376" s="372">
        <v>101726.39999999999</v>
      </c>
      <c r="J376" s="373">
        <v>582.29599442195524</v>
      </c>
      <c r="K376" s="374">
        <v>59234875.246965587</v>
      </c>
      <c r="L376" s="371">
        <v>12566.4</v>
      </c>
      <c r="M376" s="372">
        <v>12566.4</v>
      </c>
      <c r="N376" s="373">
        <v>296.61534699723069</v>
      </c>
      <c r="O376" s="374">
        <v>3727387.0965059996</v>
      </c>
      <c r="P376" s="374">
        <f t="shared" si="92"/>
        <v>0.94362885129281027</v>
      </c>
      <c r="Q376" s="402">
        <f t="shared" si="96"/>
        <v>11858.017596885971</v>
      </c>
      <c r="R376" s="374">
        <f t="shared" si="93"/>
        <v>5.6371148707189761E-2</v>
      </c>
      <c r="S376" s="401">
        <f t="shared" si="97"/>
        <v>708.38240311402944</v>
      </c>
      <c r="T376" s="371">
        <v>24727.200000000001</v>
      </c>
      <c r="U376" s="372">
        <v>24727.200000000001</v>
      </c>
      <c r="V376" s="373">
        <v>36.167397289842768</v>
      </c>
      <c r="W376" s="374">
        <v>894318.46626540006</v>
      </c>
      <c r="X376" s="371">
        <v>38254.799999999996</v>
      </c>
      <c r="Y376" s="372">
        <v>38254.799999999996</v>
      </c>
      <c r="Z376" s="373">
        <v>86.684261541077205</v>
      </c>
      <c r="AA376" s="374">
        <v>3316089.0884015998</v>
      </c>
      <c r="AB376" s="371">
        <v>25.2</v>
      </c>
      <c r="AC376" s="372">
        <v>25.2</v>
      </c>
      <c r="AD376" s="373">
        <v>252943.44560323807</v>
      </c>
      <c r="AE376" s="374">
        <v>6374174.8292015996</v>
      </c>
      <c r="AF376" s="374">
        <f t="shared" si="98"/>
        <v>1.669520159103158E-3</v>
      </c>
      <c r="AG376" s="374">
        <f t="shared" si="99"/>
        <v>4.2071908009399583E-2</v>
      </c>
      <c r="AH376" s="374">
        <f t="shared" si="100"/>
        <v>0.99833047984089685</v>
      </c>
      <c r="AI376" s="374">
        <f t="shared" si="101"/>
        <v>25.157928091990598</v>
      </c>
      <c r="AJ376" s="375">
        <v>73546844.727340177</v>
      </c>
      <c r="AK376" s="376">
        <v>1611.45252</v>
      </c>
      <c r="AL376" s="377">
        <v>1611.45252</v>
      </c>
      <c r="AM376" s="373">
        <v>13889.201320509896</v>
      </c>
      <c r="AN376" s="374">
        <v>22381788.468722999</v>
      </c>
      <c r="AO376" s="378">
        <v>42.668039999999998</v>
      </c>
      <c r="AP376" s="379">
        <v>42.668039999999998</v>
      </c>
      <c r="AQ376" s="373">
        <v>10531.161238655444</v>
      </c>
      <c r="AR376" s="374">
        <v>449344.00897740002</v>
      </c>
      <c r="AS376" s="374">
        <f t="shared" si="94"/>
        <v>0.9721363094736849</v>
      </c>
      <c r="AT376" s="374">
        <f t="shared" si="108"/>
        <v>41.479150938075563</v>
      </c>
      <c r="AU376" s="374">
        <f t="shared" si="95"/>
        <v>2.7863690526315037E-2</v>
      </c>
      <c r="AV376" s="374">
        <f t="shared" si="109"/>
        <v>1.188889061924431</v>
      </c>
      <c r="AW376" s="380">
        <v>22.592160000000003</v>
      </c>
      <c r="AX376" s="381">
        <v>22.592160000000003</v>
      </c>
      <c r="AY376" s="373">
        <v>39778.258189655164</v>
      </c>
      <c r="AZ376" s="374">
        <v>898676.77354199998</v>
      </c>
      <c r="BA376" s="378">
        <v>71.317559999999844</v>
      </c>
      <c r="BB376" s="379">
        <v>71.317559999999844</v>
      </c>
      <c r="BC376" s="373">
        <v>20067.755229046015</v>
      </c>
      <c r="BD376" s="374">
        <v>1431183.3376127998</v>
      </c>
      <c r="BE376" s="374">
        <f t="shared" si="102"/>
        <v>4.819537096964286E-3</v>
      </c>
      <c r="BF376" s="374">
        <f t="shared" si="103"/>
        <v>0.34371762608497552</v>
      </c>
      <c r="BG376" s="374">
        <f t="shared" si="104"/>
        <v>0.20686707048817018</v>
      </c>
      <c r="BH376" s="374">
        <f t="shared" si="105"/>
        <v>14.753254711564274</v>
      </c>
      <c r="BI376" s="374">
        <f t="shared" si="106"/>
        <v>0.78831339241486553</v>
      </c>
      <c r="BJ376" s="374">
        <f t="shared" si="107"/>
        <v>56.220587662350596</v>
      </c>
      <c r="BK376" s="375">
        <v>25160992.5888552</v>
      </c>
      <c r="BL376" s="382">
        <v>98707837.316195369</v>
      </c>
      <c r="BM376" s="383">
        <v>0.55000000000000004</v>
      </c>
      <c r="BN376" s="382">
        <v>54289310.52390746</v>
      </c>
      <c r="BO376" s="395"/>
      <c r="BP376" s="395"/>
      <c r="BS376" s="408">
        <v>10825</v>
      </c>
      <c r="BT376" s="400" t="s">
        <v>1700</v>
      </c>
      <c r="BU376" s="400">
        <v>0.94362885129281027</v>
      </c>
      <c r="BV376" s="400">
        <v>5.6371148707189761E-2</v>
      </c>
      <c r="BW376" s="400">
        <v>1.669520159103158E-3</v>
      </c>
      <c r="BX376" s="400">
        <v>0.99833047984089685</v>
      </c>
      <c r="BY376" s="407">
        <v>10825</v>
      </c>
      <c r="BZ376" s="406" t="s">
        <v>1700</v>
      </c>
      <c r="CA376" s="406">
        <v>0.9721363094736849</v>
      </c>
      <c r="CB376" s="406">
        <v>2.7863690526315037E-2</v>
      </c>
      <c r="CC376" s="406">
        <v>4.819537096964286E-3</v>
      </c>
      <c r="CD376" s="406">
        <v>0.20686707048817018</v>
      </c>
      <c r="CE376" s="406">
        <v>0.78831339241486553</v>
      </c>
    </row>
    <row r="377" spans="1:83" x14ac:dyDescent="0.35">
      <c r="A377" s="365">
        <v>6</v>
      </c>
      <c r="B377" s="366" t="s">
        <v>1291</v>
      </c>
      <c r="C377" s="411">
        <v>10826</v>
      </c>
      <c r="D377" s="367" t="s">
        <v>1701</v>
      </c>
      <c r="E377" s="368" t="s">
        <v>2438</v>
      </c>
      <c r="F377" s="369">
        <v>6</v>
      </c>
      <c r="G377" s="370" t="s">
        <v>6307</v>
      </c>
      <c r="H377" s="371">
        <v>59228.399999999994</v>
      </c>
      <c r="I377" s="372">
        <v>59228.399999999994</v>
      </c>
      <c r="J377" s="373">
        <v>617.35961220242314</v>
      </c>
      <c r="K377" s="374">
        <v>36565222.055369996</v>
      </c>
      <c r="L377" s="371">
        <v>6993.5999999999995</v>
      </c>
      <c r="M377" s="372">
        <v>6993.5999999999995</v>
      </c>
      <c r="N377" s="373">
        <v>405.97718411075834</v>
      </c>
      <c r="O377" s="374">
        <v>2839242.0347969993</v>
      </c>
      <c r="P377" s="374">
        <f t="shared" si="92"/>
        <v>0.85202800363406217</v>
      </c>
      <c r="Q377" s="402">
        <f t="shared" si="96"/>
        <v>5958.7430462151769</v>
      </c>
      <c r="R377" s="374">
        <f t="shared" si="93"/>
        <v>0.14797199636593797</v>
      </c>
      <c r="S377" s="401">
        <f t="shared" si="97"/>
        <v>1034.8569537848236</v>
      </c>
      <c r="T377" s="371">
        <v>51199.199999999997</v>
      </c>
      <c r="U377" s="372">
        <v>51199.199999999997</v>
      </c>
      <c r="V377" s="373">
        <v>118.65970105517273</v>
      </c>
      <c r="W377" s="374">
        <v>6075281.766263999</v>
      </c>
      <c r="X377" s="371">
        <v>29300.399999999998</v>
      </c>
      <c r="Y377" s="372">
        <v>29300.399999999998</v>
      </c>
      <c r="Z377" s="373">
        <v>81.878427605766475</v>
      </c>
      <c r="AA377" s="374">
        <v>2399070.68022</v>
      </c>
      <c r="AB377" s="371">
        <v>40.799999999999997</v>
      </c>
      <c r="AC377" s="372">
        <v>40.799999999999997</v>
      </c>
      <c r="AD377" s="373">
        <v>165670.22939161767</v>
      </c>
      <c r="AE377" s="374">
        <v>6759345.3591780001</v>
      </c>
      <c r="AF377" s="374">
        <f t="shared" si="98"/>
        <v>7.2735000739744442E-3</v>
      </c>
      <c r="AG377" s="374">
        <f t="shared" si="99"/>
        <v>0.29675880301815732</v>
      </c>
      <c r="AH377" s="374">
        <f t="shared" si="100"/>
        <v>0.99272649992602557</v>
      </c>
      <c r="AI377" s="374">
        <f t="shared" si="101"/>
        <v>40.50324119698184</v>
      </c>
      <c r="AJ377" s="375">
        <v>54638161.895828992</v>
      </c>
      <c r="AK377" s="376">
        <v>1690.6945199999998</v>
      </c>
      <c r="AL377" s="377">
        <v>1690.6945199999998</v>
      </c>
      <c r="AM377" s="373">
        <v>9062.2834061159683</v>
      </c>
      <c r="AN377" s="374">
        <v>15321552.8934072</v>
      </c>
      <c r="AO377" s="378">
        <v>94.20071999999999</v>
      </c>
      <c r="AP377" s="379">
        <v>94.20071999999999</v>
      </c>
      <c r="AQ377" s="373">
        <v>9542.3067696297858</v>
      </c>
      <c r="AR377" s="374">
        <v>898892.16815999988</v>
      </c>
      <c r="AS377" s="374">
        <f t="shared" si="94"/>
        <v>0.93144360440235696</v>
      </c>
      <c r="AT377" s="374">
        <f t="shared" si="108"/>
        <v>87.742658174097187</v>
      </c>
      <c r="AU377" s="374">
        <f t="shared" si="95"/>
        <v>6.8556395597643011E-2</v>
      </c>
      <c r="AV377" s="374">
        <f t="shared" si="109"/>
        <v>6.4580618259028011</v>
      </c>
      <c r="AW377" s="380">
        <v>126.78851999999999</v>
      </c>
      <c r="AX377" s="381">
        <v>126.78851999999999</v>
      </c>
      <c r="AY377" s="373">
        <v>12248.937740615633</v>
      </c>
      <c r="AZ377" s="374">
        <v>1553024.6877047999</v>
      </c>
      <c r="BA377" s="378">
        <v>255.41627999999997</v>
      </c>
      <c r="BB377" s="379">
        <v>255.41627999999997</v>
      </c>
      <c r="BC377" s="373">
        <v>9631.2485235162003</v>
      </c>
      <c r="BD377" s="374">
        <v>2459977.6696319999</v>
      </c>
      <c r="BE377" s="374">
        <f t="shared" si="102"/>
        <v>4.4951407242456208E-3</v>
      </c>
      <c r="BF377" s="374">
        <f t="shared" si="103"/>
        <v>1.1481321218633223</v>
      </c>
      <c r="BG377" s="374">
        <f t="shared" si="104"/>
        <v>0.18391607726877768</v>
      </c>
      <c r="BH377" s="374">
        <f t="shared" si="105"/>
        <v>46.975160288183751</v>
      </c>
      <c r="BI377" s="374">
        <f t="shared" si="106"/>
        <v>0.81158878200697659</v>
      </c>
      <c r="BJ377" s="374">
        <f t="shared" si="107"/>
        <v>207.29298758995287</v>
      </c>
      <c r="BK377" s="375">
        <v>20233447.418903999</v>
      </c>
      <c r="BL377" s="382">
        <v>74871609.314732999</v>
      </c>
      <c r="BM377" s="383">
        <v>0.54</v>
      </c>
      <c r="BN377" s="382">
        <v>40430669.029955819</v>
      </c>
      <c r="BO377" s="395"/>
      <c r="BP377" s="395"/>
      <c r="BS377" s="408">
        <v>10826</v>
      </c>
      <c r="BT377" s="400" t="s">
        <v>1701</v>
      </c>
      <c r="BU377" s="400">
        <v>0.85202800363406217</v>
      </c>
      <c r="BV377" s="400">
        <v>0.14797199636593797</v>
      </c>
      <c r="BW377" s="400">
        <v>7.2735000739744442E-3</v>
      </c>
      <c r="BX377" s="400">
        <v>0.99272649992602557</v>
      </c>
      <c r="BY377" s="407">
        <v>10826</v>
      </c>
      <c r="BZ377" s="406" t="s">
        <v>1701</v>
      </c>
      <c r="CA377" s="406">
        <v>0.93144360440235696</v>
      </c>
      <c r="CB377" s="406">
        <v>6.8556395597643011E-2</v>
      </c>
      <c r="CC377" s="406">
        <v>4.4951407242456208E-3</v>
      </c>
      <c r="CD377" s="406">
        <v>0.18391607726877768</v>
      </c>
      <c r="CE377" s="406">
        <v>0.81158878200697659</v>
      </c>
    </row>
    <row r="378" spans="1:83" x14ac:dyDescent="0.35">
      <c r="A378" s="365">
        <v>6</v>
      </c>
      <c r="B378" s="366" t="s">
        <v>1291</v>
      </c>
      <c r="C378" s="411">
        <v>28006</v>
      </c>
      <c r="D378" s="367" t="s">
        <v>2226</v>
      </c>
      <c r="E378" s="368" t="s">
        <v>2438</v>
      </c>
      <c r="F378" s="369">
        <v>4</v>
      </c>
      <c r="G378" s="370" t="s">
        <v>6315</v>
      </c>
      <c r="H378" s="371">
        <v>52479.6</v>
      </c>
      <c r="I378" s="372">
        <v>52479.6</v>
      </c>
      <c r="J378" s="373">
        <v>476.23759434178993</v>
      </c>
      <c r="K378" s="374">
        <v>24992758.456019398</v>
      </c>
      <c r="L378" s="371">
        <v>9909.6</v>
      </c>
      <c r="M378" s="372">
        <v>9909.6</v>
      </c>
      <c r="N378" s="373">
        <v>415.73064238804795</v>
      </c>
      <c r="O378" s="374">
        <v>4119724.3738086</v>
      </c>
      <c r="P378" s="374">
        <f t="shared" si="92"/>
        <v>0.91430194426487554</v>
      </c>
      <c r="Q378" s="402">
        <f t="shared" si="96"/>
        <v>9060.3665468872114</v>
      </c>
      <c r="R378" s="374">
        <f t="shared" si="93"/>
        <v>8.5698055735124429E-2</v>
      </c>
      <c r="S378" s="401">
        <f t="shared" si="97"/>
        <v>849.23345311278911</v>
      </c>
      <c r="T378" s="371">
        <v>58.8</v>
      </c>
      <c r="U378" s="372">
        <v>58.8</v>
      </c>
      <c r="V378" s="373">
        <v>63946.215028979597</v>
      </c>
      <c r="W378" s="374">
        <v>3760037.4437040002</v>
      </c>
      <c r="X378" s="371">
        <v>16502.399999999998</v>
      </c>
      <c r="Y378" s="372">
        <v>16502.399999999998</v>
      </c>
      <c r="Z378" s="373">
        <v>32.03870318862711</v>
      </c>
      <c r="AA378" s="374">
        <v>528715.49549999996</v>
      </c>
      <c r="AB378" s="371">
        <v>17270.399999999998</v>
      </c>
      <c r="AC378" s="372">
        <v>17270.399999999998</v>
      </c>
      <c r="AD378" s="373">
        <v>316.30871380801835</v>
      </c>
      <c r="AE378" s="374">
        <v>5462778.0109499991</v>
      </c>
      <c r="AF378" s="374">
        <f t="shared" si="98"/>
        <v>0</v>
      </c>
      <c r="AG378" s="374">
        <f t="shared" si="99"/>
        <v>0</v>
      </c>
      <c r="AH378" s="374">
        <f t="shared" si="100"/>
        <v>1</v>
      </c>
      <c r="AI378" s="374">
        <f t="shared" si="101"/>
        <v>17270.399999999998</v>
      </c>
      <c r="AJ378" s="375">
        <v>38864013.779982001</v>
      </c>
      <c r="AK378" s="376">
        <v>890.53739999999982</v>
      </c>
      <c r="AL378" s="377">
        <v>890.53739999999982</v>
      </c>
      <c r="AM378" s="373">
        <v>10774.539940757122</v>
      </c>
      <c r="AN378" s="374">
        <v>9595130.785038</v>
      </c>
      <c r="AO378" s="378">
        <v>79.099199999999996</v>
      </c>
      <c r="AP378" s="379">
        <v>79.099199999999996</v>
      </c>
      <c r="AQ378" s="373">
        <v>12133.595924965106</v>
      </c>
      <c r="AR378" s="374">
        <v>959757.73078799981</v>
      </c>
      <c r="AS378" s="374">
        <f t="shared" si="94"/>
        <v>0.94717027936480369</v>
      </c>
      <c r="AT378" s="374">
        <f t="shared" si="108"/>
        <v>74.920411361532473</v>
      </c>
      <c r="AU378" s="374">
        <f t="shared" si="95"/>
        <v>5.2829720635196323E-2</v>
      </c>
      <c r="AV378" s="374">
        <f t="shared" si="109"/>
        <v>4.1787886384675206</v>
      </c>
      <c r="AW378" s="380">
        <v>44.90567999999999</v>
      </c>
      <c r="AX378" s="381">
        <v>44.90567999999999</v>
      </c>
      <c r="AY378" s="373">
        <v>13847.867337472679</v>
      </c>
      <c r="AZ378" s="374">
        <v>621847.899339</v>
      </c>
      <c r="BA378" s="378">
        <v>77.078160000000153</v>
      </c>
      <c r="BB378" s="379">
        <v>77.078160000000153</v>
      </c>
      <c r="BC378" s="373">
        <v>25469.824514492768</v>
      </c>
      <c r="BD378" s="374">
        <v>1963167.2090999999</v>
      </c>
      <c r="BE378" s="374">
        <f t="shared" si="102"/>
        <v>5.647813469814386E-3</v>
      </c>
      <c r="BF378" s="374">
        <f t="shared" si="103"/>
        <v>0.43532307027650929</v>
      </c>
      <c r="BG378" s="374">
        <f t="shared" si="104"/>
        <v>9.9289095547722243E-3</v>
      </c>
      <c r="BH378" s="374">
        <f t="shared" si="105"/>
        <v>0.76530207928826377</v>
      </c>
      <c r="BI378" s="374">
        <f t="shared" si="106"/>
        <v>0.98442327697541343</v>
      </c>
      <c r="BJ378" s="374">
        <f t="shared" si="107"/>
        <v>75.877534850435381</v>
      </c>
      <c r="BK378" s="375">
        <v>13139903.624265</v>
      </c>
      <c r="BL378" s="382">
        <v>52003917.404247001</v>
      </c>
      <c r="BM378" s="383">
        <v>0.56999999999999995</v>
      </c>
      <c r="BN378" s="382">
        <v>29642232.920420788</v>
      </c>
      <c r="BO378" s="395"/>
      <c r="BP378" s="395"/>
      <c r="BS378" s="408">
        <v>28006</v>
      </c>
      <c r="BT378" s="400" t="s">
        <v>2226</v>
      </c>
      <c r="BU378" s="400">
        <v>0.91430194426487554</v>
      </c>
      <c r="BV378" s="400">
        <v>8.5698055735124429E-2</v>
      </c>
      <c r="BW378" s="400">
        <v>0</v>
      </c>
      <c r="BX378" s="400">
        <v>1</v>
      </c>
      <c r="BY378" s="407">
        <v>28006</v>
      </c>
      <c r="BZ378" s="406" t="s">
        <v>2226</v>
      </c>
      <c r="CA378" s="406">
        <v>0.94717027936480369</v>
      </c>
      <c r="CB378" s="406">
        <v>5.2829720635196323E-2</v>
      </c>
      <c r="CC378" s="406">
        <v>5.647813469814386E-3</v>
      </c>
      <c r="CD378" s="406">
        <v>9.9289095547722243E-3</v>
      </c>
      <c r="CE378" s="406">
        <v>0.98442327697541343</v>
      </c>
    </row>
    <row r="379" spans="1:83" x14ac:dyDescent="0.35">
      <c r="A379" s="365">
        <v>6</v>
      </c>
      <c r="B379" s="366" t="s">
        <v>1292</v>
      </c>
      <c r="C379" s="411">
        <v>10696</v>
      </c>
      <c r="D379" s="367" t="s">
        <v>1703</v>
      </c>
      <c r="E379" s="368" t="s">
        <v>2427</v>
      </c>
      <c r="F379" s="369">
        <v>16</v>
      </c>
      <c r="G379" s="370" t="s">
        <v>2759</v>
      </c>
      <c r="H379" s="371">
        <v>234546</v>
      </c>
      <c r="I379" s="372">
        <v>234546</v>
      </c>
      <c r="J379" s="373">
        <v>531.27297417486125</v>
      </c>
      <c r="K379" s="374">
        <v>124607951.000817</v>
      </c>
      <c r="L379" s="371">
        <v>100078.8</v>
      </c>
      <c r="M379" s="372">
        <v>100078.8</v>
      </c>
      <c r="N379" s="373">
        <v>561.12052168026594</v>
      </c>
      <c r="O379" s="374">
        <v>56156268.465135001</v>
      </c>
      <c r="P379" s="374">
        <f t="shared" si="92"/>
        <v>0.92433117768013395</v>
      </c>
      <c r="Q379" s="402">
        <f t="shared" si="96"/>
        <v>92505.955064814596</v>
      </c>
      <c r="R379" s="374">
        <f t="shared" si="93"/>
        <v>7.5668822319866103E-2</v>
      </c>
      <c r="S379" s="401">
        <f t="shared" si="97"/>
        <v>7572.844935185416</v>
      </c>
      <c r="T379" s="371">
        <v>67746</v>
      </c>
      <c r="U379" s="372">
        <v>67746</v>
      </c>
      <c r="V379" s="373">
        <v>302.98221624585955</v>
      </c>
      <c r="W379" s="374">
        <v>20525833.221792001</v>
      </c>
      <c r="X379" s="371">
        <v>38739.599999999999</v>
      </c>
      <c r="Y379" s="372">
        <v>38739.599999999999</v>
      </c>
      <c r="Z379" s="373">
        <v>168.01418756393457</v>
      </c>
      <c r="AA379" s="374">
        <v>6508802.4205517992</v>
      </c>
      <c r="AB379" s="371">
        <v>4982.3999999999996</v>
      </c>
      <c r="AC379" s="372">
        <v>4982.3999999999996</v>
      </c>
      <c r="AD379" s="373">
        <v>3798.9995573234582</v>
      </c>
      <c r="AE379" s="374">
        <v>18928135.394408397</v>
      </c>
      <c r="AF379" s="374">
        <f t="shared" si="98"/>
        <v>1.7219217963555088E-3</v>
      </c>
      <c r="AG379" s="374">
        <f t="shared" si="99"/>
        <v>8.5793031581616859</v>
      </c>
      <c r="AH379" s="374">
        <f t="shared" si="100"/>
        <v>0.99827807820364445</v>
      </c>
      <c r="AI379" s="374">
        <f t="shared" si="101"/>
        <v>4973.8206968418381</v>
      </c>
      <c r="AJ379" s="375">
        <v>226726990.50270423</v>
      </c>
      <c r="AK379" s="376">
        <v>15064.85484</v>
      </c>
      <c r="AL379" s="377">
        <v>15064.85484</v>
      </c>
      <c r="AM379" s="373">
        <v>12031.305592586858</v>
      </c>
      <c r="AN379" s="374">
        <v>181249872.28800118</v>
      </c>
      <c r="AO379" s="378">
        <v>2370.7004400000001</v>
      </c>
      <c r="AP379" s="379">
        <v>2370.7004400000001</v>
      </c>
      <c r="AQ379" s="373">
        <v>17884.854994814439</v>
      </c>
      <c r="AR379" s="374">
        <v>42399633.605542786</v>
      </c>
      <c r="AS379" s="374">
        <f t="shared" si="94"/>
        <v>0.90061106290645621</v>
      </c>
      <c r="AT379" s="374">
        <f t="shared" si="108"/>
        <v>2135.0790431012033</v>
      </c>
      <c r="AU379" s="374">
        <f t="shared" si="95"/>
        <v>9.9388937093543836E-2</v>
      </c>
      <c r="AV379" s="374">
        <f t="shared" si="109"/>
        <v>235.62139689879669</v>
      </c>
      <c r="AW379" s="380">
        <v>1584.76368</v>
      </c>
      <c r="AX379" s="381">
        <v>1584.76368</v>
      </c>
      <c r="AY379" s="373">
        <v>17469.366264546396</v>
      </c>
      <c r="AZ379" s="374">
        <v>27684817.168670401</v>
      </c>
      <c r="BA379" s="378">
        <v>3849.3484799999974</v>
      </c>
      <c r="BB379" s="379">
        <v>3849.3484799999974</v>
      </c>
      <c r="BC379" s="373">
        <v>20991.239829001468</v>
      </c>
      <c r="BD379" s="374">
        <v>80802597.129082203</v>
      </c>
      <c r="BE379" s="374">
        <f t="shared" si="102"/>
        <v>4.8668938618778732E-2</v>
      </c>
      <c r="BF379" s="374">
        <f t="shared" si="103"/>
        <v>187.34370489540908</v>
      </c>
      <c r="BG379" s="374">
        <f t="shared" si="104"/>
        <v>7.9048229243988868E-2</v>
      </c>
      <c r="BH379" s="374">
        <f t="shared" si="105"/>
        <v>304.28418108703988</v>
      </c>
      <c r="BI379" s="374">
        <f t="shared" si="106"/>
        <v>0.87228283213723246</v>
      </c>
      <c r="BJ379" s="374">
        <f t="shared" si="107"/>
        <v>3357.7205940175486</v>
      </c>
      <c r="BK379" s="375">
        <v>332136920.19129658</v>
      </c>
      <c r="BL379" s="382">
        <v>558863910.69400084</v>
      </c>
      <c r="BM379" s="383">
        <v>0.21</v>
      </c>
      <c r="BN379" s="382">
        <v>117361421.24574018</v>
      </c>
      <c r="BO379" s="395"/>
      <c r="BP379" s="395"/>
      <c r="BS379" s="408">
        <v>10696</v>
      </c>
      <c r="BT379" s="400" t="s">
        <v>1703</v>
      </c>
      <c r="BU379" s="400">
        <v>0.92433117768013395</v>
      </c>
      <c r="BV379" s="400">
        <v>7.5668822319866103E-2</v>
      </c>
      <c r="BW379" s="400">
        <v>1.7219217963555088E-3</v>
      </c>
      <c r="BX379" s="400">
        <v>0.99827807820364445</v>
      </c>
      <c r="BY379" s="407">
        <v>10696</v>
      </c>
      <c r="BZ379" s="406" t="s">
        <v>1703</v>
      </c>
      <c r="CA379" s="406">
        <v>0.90061106290645621</v>
      </c>
      <c r="CB379" s="406">
        <v>9.9388937093543836E-2</v>
      </c>
      <c r="CC379" s="406">
        <v>4.8668938618778732E-2</v>
      </c>
      <c r="CD379" s="406">
        <v>7.9048229243988868E-2</v>
      </c>
      <c r="CE379" s="406">
        <v>0.87228283213723246</v>
      </c>
    </row>
    <row r="380" spans="1:83" x14ac:dyDescent="0.35">
      <c r="A380" s="365">
        <v>6</v>
      </c>
      <c r="B380" s="366" t="s">
        <v>1292</v>
      </c>
      <c r="C380" s="411">
        <v>10845</v>
      </c>
      <c r="D380" s="367" t="s">
        <v>1704</v>
      </c>
      <c r="E380" s="368" t="s">
        <v>2438</v>
      </c>
      <c r="F380" s="369">
        <v>5</v>
      </c>
      <c r="G380" s="370" t="s">
        <v>2469</v>
      </c>
      <c r="H380" s="371">
        <v>49104</v>
      </c>
      <c r="I380" s="372">
        <v>49104</v>
      </c>
      <c r="J380" s="373">
        <v>410.10886326008062</v>
      </c>
      <c r="K380" s="374">
        <v>20137985.621523</v>
      </c>
      <c r="L380" s="371">
        <v>16438.8</v>
      </c>
      <c r="M380" s="372">
        <v>16438.8</v>
      </c>
      <c r="N380" s="373">
        <v>290.38342563398788</v>
      </c>
      <c r="O380" s="374">
        <v>4773555.0573119996</v>
      </c>
      <c r="P380" s="374">
        <f t="shared" si="92"/>
        <v>0.92868257250693542</v>
      </c>
      <c r="Q380" s="402">
        <f t="shared" si="96"/>
        <v>15266.42707292701</v>
      </c>
      <c r="R380" s="374">
        <f t="shared" si="93"/>
        <v>7.1317427493064509E-2</v>
      </c>
      <c r="S380" s="401">
        <f t="shared" si="97"/>
        <v>1172.3729270729889</v>
      </c>
      <c r="T380" s="371">
        <v>5287.2</v>
      </c>
      <c r="U380" s="372">
        <v>5287.2</v>
      </c>
      <c r="V380" s="373">
        <v>177.00721578915116</v>
      </c>
      <c r="W380" s="374">
        <v>935872.55132039997</v>
      </c>
      <c r="X380" s="371">
        <v>18056.399999999998</v>
      </c>
      <c r="Y380" s="372">
        <v>18056.399999999998</v>
      </c>
      <c r="Z380" s="373">
        <v>158.23128156506283</v>
      </c>
      <c r="AA380" s="374">
        <v>2857087.3124514003</v>
      </c>
      <c r="AB380" s="371">
        <v>14.399999999999999</v>
      </c>
      <c r="AC380" s="372">
        <v>14.399999999999999</v>
      </c>
      <c r="AD380" s="373">
        <v>782390.08271837491</v>
      </c>
      <c r="AE380" s="374">
        <v>11266417.191144597</v>
      </c>
      <c r="AF380" s="374">
        <f t="shared" si="98"/>
        <v>0</v>
      </c>
      <c r="AG380" s="374">
        <f t="shared" si="99"/>
        <v>0</v>
      </c>
      <c r="AH380" s="374">
        <f t="shared" si="100"/>
        <v>1</v>
      </c>
      <c r="AI380" s="374">
        <f t="shared" si="101"/>
        <v>14.399999999999999</v>
      </c>
      <c r="AJ380" s="375">
        <v>39970917.733751401</v>
      </c>
      <c r="AK380" s="376">
        <v>423.01524000000001</v>
      </c>
      <c r="AL380" s="377">
        <v>423.01524000000001</v>
      </c>
      <c r="AM380" s="373">
        <v>16863.778809109575</v>
      </c>
      <c r="AN380" s="374">
        <v>7133635.4402424013</v>
      </c>
      <c r="AO380" s="378">
        <v>37.199279999999995</v>
      </c>
      <c r="AP380" s="379">
        <v>37.199279999999995</v>
      </c>
      <c r="AQ380" s="373">
        <v>12513.025772256884</v>
      </c>
      <c r="AR380" s="374">
        <v>465475.54934939998</v>
      </c>
      <c r="AS380" s="374">
        <f t="shared" si="94"/>
        <v>0.98856709245106811</v>
      </c>
      <c r="AT380" s="374">
        <f t="shared" si="108"/>
        <v>36.773984070873162</v>
      </c>
      <c r="AU380" s="374">
        <f t="shared" si="95"/>
        <v>1.1432907548931946E-2</v>
      </c>
      <c r="AV380" s="374">
        <f t="shared" si="109"/>
        <v>0.42529592912683312</v>
      </c>
      <c r="AW380" s="380">
        <v>21.509279999999997</v>
      </c>
      <c r="AX380" s="381">
        <v>21.509279999999997</v>
      </c>
      <c r="AY380" s="373">
        <v>9736.9579977572466</v>
      </c>
      <c r="AZ380" s="374">
        <v>209434.95592199996</v>
      </c>
      <c r="BA380" s="378">
        <v>119.83344000000004</v>
      </c>
      <c r="BB380" s="379">
        <v>119.83344000000004</v>
      </c>
      <c r="BC380" s="373">
        <v>8940.2128337632603</v>
      </c>
      <c r="BD380" s="374">
        <v>1071336.458202</v>
      </c>
      <c r="BE380" s="374">
        <f t="shared" si="102"/>
        <v>1.702208929054936E-2</v>
      </c>
      <c r="BF380" s="374">
        <f t="shared" si="103"/>
        <v>2.0398155156736899</v>
      </c>
      <c r="BG380" s="374">
        <f t="shared" si="104"/>
        <v>0.16708102772354649</v>
      </c>
      <c r="BH380" s="374">
        <f t="shared" si="105"/>
        <v>20.021894310847951</v>
      </c>
      <c r="BI380" s="374">
        <f t="shared" si="106"/>
        <v>0.81589688298590413</v>
      </c>
      <c r="BJ380" s="374">
        <f t="shared" si="107"/>
        <v>97.771730173478389</v>
      </c>
      <c r="BK380" s="375">
        <v>8879882.4037158024</v>
      </c>
      <c r="BL380" s="382">
        <v>48850800.137467206</v>
      </c>
      <c r="BM380" s="383">
        <v>0.28000000000000003</v>
      </c>
      <c r="BN380" s="382">
        <v>13678224.038490819</v>
      </c>
      <c r="BO380" s="395"/>
      <c r="BP380" s="395"/>
      <c r="BS380" s="408">
        <v>10845</v>
      </c>
      <c r="BT380" s="400" t="s">
        <v>1704</v>
      </c>
      <c r="BU380" s="400">
        <v>0.92868257250693542</v>
      </c>
      <c r="BV380" s="400">
        <v>7.1317427493064509E-2</v>
      </c>
      <c r="BW380" s="400">
        <v>0</v>
      </c>
      <c r="BX380" s="400">
        <v>1</v>
      </c>
      <c r="BY380" s="407">
        <v>10845</v>
      </c>
      <c r="BZ380" s="406" t="s">
        <v>1704</v>
      </c>
      <c r="CA380" s="406">
        <v>0.98856709245106811</v>
      </c>
      <c r="CB380" s="406">
        <v>1.1432907548931946E-2</v>
      </c>
      <c r="CC380" s="406">
        <v>1.702208929054936E-2</v>
      </c>
      <c r="CD380" s="406">
        <v>0.16708102772354649</v>
      </c>
      <c r="CE380" s="406">
        <v>0.81589688298590413</v>
      </c>
    </row>
    <row r="381" spans="1:83" x14ac:dyDescent="0.35">
      <c r="A381" s="365">
        <v>6</v>
      </c>
      <c r="B381" s="366" t="s">
        <v>1292</v>
      </c>
      <c r="C381" s="411">
        <v>10846</v>
      </c>
      <c r="D381" s="367" t="s">
        <v>1705</v>
      </c>
      <c r="E381" s="368" t="s">
        <v>2438</v>
      </c>
      <c r="F381" s="369">
        <v>6</v>
      </c>
      <c r="G381" s="370" t="s">
        <v>6307</v>
      </c>
      <c r="H381" s="371">
        <v>53919.6</v>
      </c>
      <c r="I381" s="372">
        <v>53919.6</v>
      </c>
      <c r="J381" s="373">
        <v>561.53461698799322</v>
      </c>
      <c r="K381" s="374">
        <v>30277721.934145797</v>
      </c>
      <c r="L381" s="371">
        <v>15454.8</v>
      </c>
      <c r="M381" s="372">
        <v>15454.8</v>
      </c>
      <c r="N381" s="373">
        <v>319.69514810156068</v>
      </c>
      <c r="O381" s="374">
        <v>4940824.5748799993</v>
      </c>
      <c r="P381" s="374">
        <f t="shared" si="92"/>
        <v>0.91282971897652121</v>
      </c>
      <c r="Q381" s="402">
        <f t="shared" si="96"/>
        <v>14107.600740838339</v>
      </c>
      <c r="R381" s="374">
        <f t="shared" si="93"/>
        <v>8.7170281023478846E-2</v>
      </c>
      <c r="S381" s="401">
        <f t="shared" si="97"/>
        <v>1347.1992591616608</v>
      </c>
      <c r="T381" s="371">
        <v>6308.4</v>
      </c>
      <c r="U381" s="372">
        <v>6308.4</v>
      </c>
      <c r="V381" s="373">
        <v>249.26524309729885</v>
      </c>
      <c r="W381" s="374">
        <v>1572464.859555</v>
      </c>
      <c r="X381" s="371">
        <v>23679.599999999999</v>
      </c>
      <c r="Y381" s="372">
        <v>23679.599999999999</v>
      </c>
      <c r="Z381" s="373">
        <v>122.90080889639185</v>
      </c>
      <c r="AA381" s="374">
        <v>2910241.9943430005</v>
      </c>
      <c r="AB381" s="371">
        <v>0</v>
      </c>
      <c r="AC381" s="372">
        <v>0</v>
      </c>
      <c r="AD381" s="373">
        <v>0</v>
      </c>
      <c r="AE381" s="374">
        <v>0</v>
      </c>
      <c r="AF381" s="374">
        <f t="shared" si="98"/>
        <v>1.3172595422663246E-4</v>
      </c>
      <c r="AG381" s="374">
        <f t="shared" si="99"/>
        <v>0</v>
      </c>
      <c r="AH381" s="374">
        <f t="shared" si="100"/>
        <v>0.99986827404577339</v>
      </c>
      <c r="AI381" s="374">
        <f t="shared" si="101"/>
        <v>0</v>
      </c>
      <c r="AJ381" s="375">
        <v>39701253.362923793</v>
      </c>
      <c r="AK381" s="376">
        <v>657.18695999999989</v>
      </c>
      <c r="AL381" s="377">
        <v>657.18695999999989</v>
      </c>
      <c r="AM381" s="373">
        <v>8924.1865670326169</v>
      </c>
      <c r="AN381" s="374">
        <v>5864859.040461001</v>
      </c>
      <c r="AO381" s="378">
        <v>66.390239999999991</v>
      </c>
      <c r="AP381" s="379">
        <v>66.390239999999991</v>
      </c>
      <c r="AQ381" s="373">
        <v>9368.2162344193985</v>
      </c>
      <c r="AR381" s="374">
        <v>621958.124175</v>
      </c>
      <c r="AS381" s="374">
        <f t="shared" si="94"/>
        <v>0.92202616209197619</v>
      </c>
      <c r="AT381" s="374">
        <f t="shared" si="108"/>
        <v>61.213538187565192</v>
      </c>
      <c r="AU381" s="374">
        <f t="shared" si="95"/>
        <v>7.7973837908023813E-2</v>
      </c>
      <c r="AV381" s="374">
        <f t="shared" si="109"/>
        <v>5.1767018124347981</v>
      </c>
      <c r="AW381" s="380">
        <v>35.354280000000003</v>
      </c>
      <c r="AX381" s="381">
        <v>35.354280000000003</v>
      </c>
      <c r="AY381" s="373">
        <v>14312.369188680974</v>
      </c>
      <c r="AZ381" s="374">
        <v>506003.50776000001</v>
      </c>
      <c r="BA381" s="378">
        <v>98.816280000000134</v>
      </c>
      <c r="BB381" s="379">
        <v>98.816280000000134</v>
      </c>
      <c r="BC381" s="373">
        <v>5409.8183538178046</v>
      </c>
      <c r="BD381" s="374">
        <v>534578.12520000001</v>
      </c>
      <c r="BE381" s="374">
        <f t="shared" si="102"/>
        <v>2.0385925871443372E-2</v>
      </c>
      <c r="BF381" s="374">
        <f t="shared" si="103"/>
        <v>2.0144613589717948</v>
      </c>
      <c r="BG381" s="374">
        <f t="shared" si="104"/>
        <v>0.35155676477584802</v>
      </c>
      <c r="BH381" s="374">
        <f t="shared" si="105"/>
        <v>34.739531703984383</v>
      </c>
      <c r="BI381" s="374">
        <f t="shared" si="106"/>
        <v>0.62805730935270865</v>
      </c>
      <c r="BJ381" s="374">
        <f t="shared" si="107"/>
        <v>62.062286937043957</v>
      </c>
      <c r="BK381" s="375">
        <v>7527398.7975960011</v>
      </c>
      <c r="BL381" s="382">
        <v>47228652.160519794</v>
      </c>
      <c r="BM381" s="383">
        <v>0.46</v>
      </c>
      <c r="BN381" s="382">
        <v>21725179.993839107</v>
      </c>
      <c r="BO381" s="395"/>
      <c r="BP381" s="395"/>
      <c r="BS381" s="408">
        <v>10846</v>
      </c>
      <c r="BT381" s="400" t="s">
        <v>1705</v>
      </c>
      <c r="BU381" s="400">
        <v>0.91282971897652121</v>
      </c>
      <c r="BV381" s="400">
        <v>8.7170281023478846E-2</v>
      </c>
      <c r="BW381" s="400">
        <v>1.3172595422663246E-4</v>
      </c>
      <c r="BX381" s="400">
        <v>0.99986827404577339</v>
      </c>
      <c r="BY381" s="407">
        <v>10846</v>
      </c>
      <c r="BZ381" s="406" t="s">
        <v>1705</v>
      </c>
      <c r="CA381" s="406">
        <v>0.92202616209197619</v>
      </c>
      <c r="CB381" s="406">
        <v>7.7973837908023813E-2</v>
      </c>
      <c r="CC381" s="406">
        <v>2.0385925871443372E-2</v>
      </c>
      <c r="CD381" s="406">
        <v>0.35155676477584802</v>
      </c>
      <c r="CE381" s="406">
        <v>0.62805730935270865</v>
      </c>
    </row>
    <row r="382" spans="1:83" x14ac:dyDescent="0.35">
      <c r="A382" s="365">
        <v>6</v>
      </c>
      <c r="B382" s="366" t="s">
        <v>1292</v>
      </c>
      <c r="C382" s="411">
        <v>10847</v>
      </c>
      <c r="D382" s="367" t="s">
        <v>1706</v>
      </c>
      <c r="E382" s="368" t="s">
        <v>2438</v>
      </c>
      <c r="F382" s="369">
        <v>5</v>
      </c>
      <c r="G382" s="370" t="s">
        <v>2469</v>
      </c>
      <c r="H382" s="371">
        <v>61850.399999999994</v>
      </c>
      <c r="I382" s="372">
        <v>61850.399999999994</v>
      </c>
      <c r="J382" s="373">
        <v>474.02550074381088</v>
      </c>
      <c r="K382" s="374">
        <v>29318666.831204999</v>
      </c>
      <c r="L382" s="371">
        <v>12934.8</v>
      </c>
      <c r="M382" s="372">
        <v>12934.8</v>
      </c>
      <c r="N382" s="373">
        <v>345.58703492439003</v>
      </c>
      <c r="O382" s="374">
        <v>4470099.1793400003</v>
      </c>
      <c r="P382" s="374">
        <f t="shared" si="92"/>
        <v>0.92100201872206811</v>
      </c>
      <c r="Q382" s="402">
        <f t="shared" si="96"/>
        <v>11912.976911766205</v>
      </c>
      <c r="R382" s="374">
        <f t="shared" si="93"/>
        <v>7.8997981277931881E-2</v>
      </c>
      <c r="S382" s="401">
        <f t="shared" si="97"/>
        <v>1021.8230882337932</v>
      </c>
      <c r="T382" s="371">
        <v>8034</v>
      </c>
      <c r="U382" s="372">
        <v>8034</v>
      </c>
      <c r="V382" s="373">
        <v>158.40769842793128</v>
      </c>
      <c r="W382" s="374">
        <v>1272647.4491699999</v>
      </c>
      <c r="X382" s="371">
        <v>9063.6</v>
      </c>
      <c r="Y382" s="372">
        <v>9063.6</v>
      </c>
      <c r="Z382" s="373">
        <v>209.30133482113067</v>
      </c>
      <c r="AA382" s="374">
        <v>1897023.5782848001</v>
      </c>
      <c r="AB382" s="371">
        <v>0</v>
      </c>
      <c r="AC382" s="372">
        <v>0</v>
      </c>
      <c r="AD382" s="373">
        <v>0</v>
      </c>
      <c r="AE382" s="374">
        <v>0</v>
      </c>
      <c r="AF382" s="374">
        <f t="shared" si="98"/>
        <v>0</v>
      </c>
      <c r="AG382" s="374">
        <f t="shared" si="99"/>
        <v>0</v>
      </c>
      <c r="AH382" s="374">
        <f t="shared" si="100"/>
        <v>1</v>
      </c>
      <c r="AI382" s="374">
        <f t="shared" si="101"/>
        <v>0</v>
      </c>
      <c r="AJ382" s="375">
        <v>36958437.037999801</v>
      </c>
      <c r="AK382" s="376">
        <v>936.48720000000003</v>
      </c>
      <c r="AL382" s="377">
        <v>936.48720000000003</v>
      </c>
      <c r="AM382" s="373">
        <v>11145.852422641548</v>
      </c>
      <c r="AN382" s="374">
        <v>10437948.126892801</v>
      </c>
      <c r="AO382" s="378">
        <v>39.754919999999998</v>
      </c>
      <c r="AP382" s="379">
        <v>39.754919999999998</v>
      </c>
      <c r="AQ382" s="373">
        <v>20670.872588358874</v>
      </c>
      <c r="AR382" s="374">
        <v>821768.88608039997</v>
      </c>
      <c r="AS382" s="374">
        <f t="shared" si="94"/>
        <v>0.89248978780056154</v>
      </c>
      <c r="AT382" s="374">
        <f t="shared" si="108"/>
        <v>35.480860114828296</v>
      </c>
      <c r="AU382" s="374">
        <f t="shared" si="95"/>
        <v>0.1075102121994385</v>
      </c>
      <c r="AV382" s="374">
        <f t="shared" si="109"/>
        <v>4.2740598851717015</v>
      </c>
      <c r="AW382" s="380">
        <v>25.449720000000003</v>
      </c>
      <c r="AX382" s="381">
        <v>25.449720000000003</v>
      </c>
      <c r="AY382" s="373">
        <v>12781.973894408267</v>
      </c>
      <c r="AZ382" s="374">
        <v>325297.65665999998</v>
      </c>
      <c r="BA382" s="378">
        <v>141.44807999999972</v>
      </c>
      <c r="BB382" s="379">
        <v>141.44807999999972</v>
      </c>
      <c r="BC382" s="373">
        <v>8208.92919310041</v>
      </c>
      <c r="BD382" s="374">
        <v>1161137.2732199999</v>
      </c>
      <c r="BE382" s="374">
        <f t="shared" si="102"/>
        <v>0</v>
      </c>
      <c r="BF382" s="374">
        <f t="shared" si="103"/>
        <v>0</v>
      </c>
      <c r="BG382" s="374">
        <f t="shared" si="104"/>
        <v>0.2514198344782736</v>
      </c>
      <c r="BH382" s="374">
        <f t="shared" si="105"/>
        <v>35.562852860869533</v>
      </c>
      <c r="BI382" s="374">
        <f t="shared" si="106"/>
        <v>0.74858016552172635</v>
      </c>
      <c r="BJ382" s="374">
        <f t="shared" si="107"/>
        <v>105.88522713913018</v>
      </c>
      <c r="BK382" s="375">
        <v>12746151.942853201</v>
      </c>
      <c r="BL382" s="382">
        <v>49704588.980853006</v>
      </c>
      <c r="BM382" s="383">
        <v>0.47</v>
      </c>
      <c r="BN382" s="382">
        <v>23361156.821000911</v>
      </c>
      <c r="BO382" s="395"/>
      <c r="BP382" s="395"/>
      <c r="BS382" s="408">
        <v>10847</v>
      </c>
      <c r="BT382" s="400" t="s">
        <v>1706</v>
      </c>
      <c r="BU382" s="400">
        <v>0.92100201872206811</v>
      </c>
      <c r="BV382" s="400">
        <v>7.8997981277931881E-2</v>
      </c>
      <c r="BW382" s="400">
        <v>0</v>
      </c>
      <c r="BX382" s="400">
        <v>1</v>
      </c>
      <c r="BY382" s="407">
        <v>10847</v>
      </c>
      <c r="BZ382" s="406" t="s">
        <v>1706</v>
      </c>
      <c r="CA382" s="406">
        <v>0.89248978780056154</v>
      </c>
      <c r="CB382" s="406">
        <v>0.1075102121994385</v>
      </c>
      <c r="CC382" s="406">
        <v>0</v>
      </c>
      <c r="CD382" s="406">
        <v>0.2514198344782736</v>
      </c>
      <c r="CE382" s="406">
        <v>0.74858016552172635</v>
      </c>
    </row>
    <row r="383" spans="1:83" x14ac:dyDescent="0.35">
      <c r="A383" s="365">
        <v>6</v>
      </c>
      <c r="B383" s="366" t="s">
        <v>1292</v>
      </c>
      <c r="C383" s="411">
        <v>10848</v>
      </c>
      <c r="D383" s="367" t="s">
        <v>1707</v>
      </c>
      <c r="E383" s="368" t="s">
        <v>2438</v>
      </c>
      <c r="F383" s="369">
        <v>5</v>
      </c>
      <c r="G383" s="370" t="s">
        <v>2469</v>
      </c>
      <c r="H383" s="371">
        <v>39946.799999999996</v>
      </c>
      <c r="I383" s="372">
        <v>39946.799999999996</v>
      </c>
      <c r="J383" s="373">
        <v>504.23867936747877</v>
      </c>
      <c r="K383" s="374">
        <v>20142721.676956799</v>
      </c>
      <c r="L383" s="371">
        <v>29367.599999999999</v>
      </c>
      <c r="M383" s="372">
        <v>29367.599999999999</v>
      </c>
      <c r="N383" s="373">
        <v>325.7244568458301</v>
      </c>
      <c r="O383" s="374">
        <v>9565745.5588655993</v>
      </c>
      <c r="P383" s="374">
        <f t="shared" si="92"/>
        <v>0.90305499157655045</v>
      </c>
      <c r="Q383" s="402">
        <f t="shared" si="96"/>
        <v>26520.557770623502</v>
      </c>
      <c r="R383" s="374">
        <f t="shared" si="93"/>
        <v>9.6945008423449469E-2</v>
      </c>
      <c r="S383" s="401">
        <f t="shared" si="97"/>
        <v>2847.0422293764946</v>
      </c>
      <c r="T383" s="371">
        <v>7933.2</v>
      </c>
      <c r="U383" s="372">
        <v>7933.2</v>
      </c>
      <c r="V383" s="373">
        <v>208.98209289487218</v>
      </c>
      <c r="W383" s="374">
        <v>1657896.7393536</v>
      </c>
      <c r="X383" s="371">
        <v>4492.8</v>
      </c>
      <c r="Y383" s="372">
        <v>4492.8</v>
      </c>
      <c r="Z383" s="373">
        <v>569.51393235363241</v>
      </c>
      <c r="AA383" s="374">
        <v>2558712.1952783996</v>
      </c>
      <c r="AB383" s="371">
        <v>609.6</v>
      </c>
      <c r="AC383" s="372">
        <v>609.6</v>
      </c>
      <c r="AD383" s="373">
        <v>8027.3239373681108</v>
      </c>
      <c r="AE383" s="374">
        <v>4893456.6722196005</v>
      </c>
      <c r="AF383" s="374">
        <f t="shared" si="98"/>
        <v>2.1270702420010914E-2</v>
      </c>
      <c r="AG383" s="374">
        <f t="shared" si="99"/>
        <v>12.966620195238654</v>
      </c>
      <c r="AH383" s="374">
        <f t="shared" si="100"/>
        <v>0.97872929757998905</v>
      </c>
      <c r="AI383" s="374">
        <f t="shared" si="101"/>
        <v>596.63337980476138</v>
      </c>
      <c r="AJ383" s="375">
        <v>38818532.842674002</v>
      </c>
      <c r="AK383" s="376">
        <v>460.22207999999995</v>
      </c>
      <c r="AL383" s="377">
        <v>460.22207999999995</v>
      </c>
      <c r="AM383" s="373">
        <v>10278.178951811698</v>
      </c>
      <c r="AN383" s="374">
        <v>4730244.895814999</v>
      </c>
      <c r="AO383" s="378">
        <v>73.277908319999995</v>
      </c>
      <c r="AP383" s="379">
        <v>73.277908319999995</v>
      </c>
      <c r="AQ383" s="373">
        <v>14273.683879520977</v>
      </c>
      <c r="AR383" s="374">
        <v>1045945.6987122</v>
      </c>
      <c r="AS383" s="374">
        <f t="shared" si="94"/>
        <v>0.82091780221208233</v>
      </c>
      <c r="AT383" s="374">
        <f t="shared" si="108"/>
        <v>60.155139448752855</v>
      </c>
      <c r="AU383" s="374">
        <f t="shared" si="95"/>
        <v>0.17908219778791773</v>
      </c>
      <c r="AV383" s="374">
        <f t="shared" si="109"/>
        <v>13.122768871247141</v>
      </c>
      <c r="AW383" s="380">
        <v>21.070920000000001</v>
      </c>
      <c r="AX383" s="381">
        <v>21.070920000000001</v>
      </c>
      <c r="AY383" s="373">
        <v>17494.446989737513</v>
      </c>
      <c r="AZ383" s="374">
        <v>368624.09296499996</v>
      </c>
      <c r="BA383" s="378">
        <v>38.382091680000009</v>
      </c>
      <c r="BB383" s="379">
        <v>38.382091680000009</v>
      </c>
      <c r="BC383" s="373">
        <v>10784.795178682138</v>
      </c>
      <c r="BD383" s="374">
        <v>413942.99729819992</v>
      </c>
      <c r="BE383" s="374">
        <f t="shared" si="102"/>
        <v>2.4103359598172561E-2</v>
      </c>
      <c r="BF383" s="374">
        <f t="shared" si="103"/>
        <v>0.92513735789306739</v>
      </c>
      <c r="BG383" s="374">
        <f t="shared" si="104"/>
        <v>0.39761959856836027</v>
      </c>
      <c r="BH383" s="374">
        <f t="shared" si="105"/>
        <v>15.261471886015604</v>
      </c>
      <c r="BI383" s="374">
        <f t="shared" si="106"/>
        <v>0.57827704183346729</v>
      </c>
      <c r="BJ383" s="374">
        <f t="shared" si="107"/>
        <v>22.195482436091343</v>
      </c>
      <c r="BK383" s="375">
        <v>6558757.6847903989</v>
      </c>
      <c r="BL383" s="382">
        <v>45377290.527464405</v>
      </c>
      <c r="BM383" s="383">
        <v>0.32</v>
      </c>
      <c r="BN383" s="382">
        <v>14520732.968788609</v>
      </c>
      <c r="BO383" s="395"/>
      <c r="BP383" s="395"/>
      <c r="BS383" s="408">
        <v>10848</v>
      </c>
      <c r="BT383" s="400" t="s">
        <v>1707</v>
      </c>
      <c r="BU383" s="400">
        <v>0.90305499157655045</v>
      </c>
      <c r="BV383" s="400">
        <v>9.6945008423449469E-2</v>
      </c>
      <c r="BW383" s="400">
        <v>2.1270702420010914E-2</v>
      </c>
      <c r="BX383" s="400">
        <v>0.97872929757998905</v>
      </c>
      <c r="BY383" s="407">
        <v>10848</v>
      </c>
      <c r="BZ383" s="406" t="s">
        <v>1707</v>
      </c>
      <c r="CA383" s="406">
        <v>0.82091780221208233</v>
      </c>
      <c r="CB383" s="406">
        <v>0.17908219778791773</v>
      </c>
      <c r="CC383" s="406">
        <v>2.4103359598172561E-2</v>
      </c>
      <c r="CD383" s="406">
        <v>0.39761959856836027</v>
      </c>
      <c r="CE383" s="406">
        <v>0.57827704183346729</v>
      </c>
    </row>
    <row r="384" spans="1:83" x14ac:dyDescent="0.35">
      <c r="A384" s="365">
        <v>6</v>
      </c>
      <c r="B384" s="366" t="s">
        <v>1292</v>
      </c>
      <c r="C384" s="411">
        <v>10849</v>
      </c>
      <c r="D384" s="367" t="s">
        <v>1708</v>
      </c>
      <c r="E384" s="368" t="s">
        <v>2438</v>
      </c>
      <c r="F384" s="369">
        <v>2</v>
      </c>
      <c r="G384" s="370" t="s">
        <v>2560</v>
      </c>
      <c r="H384" s="371">
        <v>7561.2</v>
      </c>
      <c r="I384" s="372">
        <v>7561.2</v>
      </c>
      <c r="J384" s="373">
        <v>208.7590080367402</v>
      </c>
      <c r="K384" s="374">
        <v>1578468.6115673999</v>
      </c>
      <c r="L384" s="371">
        <v>1912.8</v>
      </c>
      <c r="M384" s="372">
        <v>1912.8</v>
      </c>
      <c r="N384" s="373">
        <v>217.36465346612297</v>
      </c>
      <c r="O384" s="374">
        <v>415775.10915000003</v>
      </c>
      <c r="P384" s="374">
        <f t="shared" si="92"/>
        <v>0.92119594629658463</v>
      </c>
      <c r="Q384" s="402">
        <f t="shared" si="96"/>
        <v>1762.0636060761071</v>
      </c>
      <c r="R384" s="374">
        <f t="shared" si="93"/>
        <v>7.8804053703415394E-2</v>
      </c>
      <c r="S384" s="401">
        <f t="shared" si="97"/>
        <v>150.73639392389296</v>
      </c>
      <c r="T384" s="371">
        <v>3913.2</v>
      </c>
      <c r="U384" s="372">
        <v>3913.2</v>
      </c>
      <c r="V384" s="373">
        <v>217.19185521695798</v>
      </c>
      <c r="W384" s="374">
        <v>849915.16783499985</v>
      </c>
      <c r="X384" s="371">
        <v>4584</v>
      </c>
      <c r="Y384" s="372">
        <v>4584</v>
      </c>
      <c r="Z384" s="373">
        <v>66.045400484293182</v>
      </c>
      <c r="AA384" s="374">
        <v>302752.11581999995</v>
      </c>
      <c r="AB384" s="371">
        <v>49.199999999999996</v>
      </c>
      <c r="AC384" s="372">
        <v>49.199999999999996</v>
      </c>
      <c r="AD384" s="373">
        <v>43193.998</v>
      </c>
      <c r="AE384" s="374">
        <v>2125144.7015999998</v>
      </c>
      <c r="AF384" s="374">
        <f t="shared" si="98"/>
        <v>0</v>
      </c>
      <c r="AG384" s="374">
        <f t="shared" si="99"/>
        <v>0</v>
      </c>
      <c r="AH384" s="374">
        <f t="shared" si="100"/>
        <v>1</v>
      </c>
      <c r="AI384" s="374">
        <f t="shared" si="101"/>
        <v>49.199999999999996</v>
      </c>
      <c r="AJ384" s="375">
        <v>5272055.7059723996</v>
      </c>
      <c r="AK384" s="376">
        <v>39.56532</v>
      </c>
      <c r="AL384" s="377">
        <v>39.56532</v>
      </c>
      <c r="AM384" s="373">
        <v>11534.805967195514</v>
      </c>
      <c r="AN384" s="374">
        <v>456378.28923000005</v>
      </c>
      <c r="AO384" s="378">
        <v>0</v>
      </c>
      <c r="AP384" s="379">
        <v>0</v>
      </c>
      <c r="AQ384" s="373">
        <v>0</v>
      </c>
      <c r="AR384" s="374">
        <v>0</v>
      </c>
      <c r="AS384" s="374">
        <f t="shared" si="94"/>
        <v>0</v>
      </c>
      <c r="AT384" s="374">
        <f t="shared" si="108"/>
        <v>0</v>
      </c>
      <c r="AU384" s="374">
        <f t="shared" si="95"/>
        <v>0</v>
      </c>
      <c r="AV384" s="374">
        <f t="shared" si="109"/>
        <v>0</v>
      </c>
      <c r="AW384" s="380">
        <v>13.64232</v>
      </c>
      <c r="AX384" s="381">
        <v>13.64232</v>
      </c>
      <c r="AY384" s="373">
        <v>8875.8391094769795</v>
      </c>
      <c r="AZ384" s="374">
        <v>121087.03739999999</v>
      </c>
      <c r="BA384" s="378">
        <v>15.884759999999996</v>
      </c>
      <c r="BB384" s="379">
        <v>15.884759999999996</v>
      </c>
      <c r="BC384" s="373">
        <v>7726.8512083279838</v>
      </c>
      <c r="BD384" s="374">
        <v>122739.177</v>
      </c>
      <c r="BE384" s="374">
        <f t="shared" si="102"/>
        <v>0</v>
      </c>
      <c r="BF384" s="374">
        <f t="shared" si="103"/>
        <v>0</v>
      </c>
      <c r="BG384" s="374">
        <f t="shared" si="104"/>
        <v>0.25142496202607795</v>
      </c>
      <c r="BH384" s="374">
        <f t="shared" si="105"/>
        <v>3.9938251797933608</v>
      </c>
      <c r="BI384" s="374">
        <f t="shared" si="106"/>
        <v>0.74857503797392211</v>
      </c>
      <c r="BJ384" s="374">
        <f t="shared" si="107"/>
        <v>11.890934820206637</v>
      </c>
      <c r="BK384" s="375">
        <v>700204.50363000005</v>
      </c>
      <c r="BL384" s="382">
        <v>5972260.2096023997</v>
      </c>
      <c r="BM384" s="383">
        <v>0.56999999999999995</v>
      </c>
      <c r="BN384" s="382">
        <v>3404188.3194733677</v>
      </c>
      <c r="BO384" s="395"/>
      <c r="BP384" s="395"/>
      <c r="BS384" s="408">
        <v>10849</v>
      </c>
      <c r="BT384" s="400" t="s">
        <v>1708</v>
      </c>
      <c r="BU384" s="400">
        <v>0.92119594629658463</v>
      </c>
      <c r="BV384" s="400">
        <v>7.8804053703415394E-2</v>
      </c>
      <c r="BW384" s="400">
        <v>0</v>
      </c>
      <c r="BX384" s="400">
        <v>1</v>
      </c>
      <c r="BY384" s="407">
        <v>10849</v>
      </c>
      <c r="BZ384" s="406" t="s">
        <v>1708</v>
      </c>
      <c r="CA384" s="406" t="e">
        <v>#DIV/0!</v>
      </c>
      <c r="CB384" s="406" t="e">
        <v>#DIV/0!</v>
      </c>
      <c r="CC384" s="406">
        <v>0</v>
      </c>
      <c r="CD384" s="406">
        <v>0.25142496202607795</v>
      </c>
      <c r="CE384" s="406">
        <v>0.74857503797392211</v>
      </c>
    </row>
    <row r="385" spans="1:83" x14ac:dyDescent="0.35">
      <c r="A385" s="365">
        <v>6</v>
      </c>
      <c r="B385" s="366" t="s">
        <v>1292</v>
      </c>
      <c r="C385" s="411">
        <v>13816</v>
      </c>
      <c r="D385" s="367" t="s">
        <v>1709</v>
      </c>
      <c r="E385" s="368" t="s">
        <v>2438</v>
      </c>
      <c r="F385" s="369">
        <v>5</v>
      </c>
      <c r="G385" s="370" t="s">
        <v>2469</v>
      </c>
      <c r="H385" s="371">
        <v>18319.2</v>
      </c>
      <c r="I385" s="372">
        <v>18319.2</v>
      </c>
      <c r="J385" s="373">
        <v>435.48498603723959</v>
      </c>
      <c r="K385" s="374">
        <v>7977736.5562134003</v>
      </c>
      <c r="L385" s="371">
        <v>2284.7999999999997</v>
      </c>
      <c r="M385" s="372">
        <v>2284.7999999999997</v>
      </c>
      <c r="N385" s="373">
        <v>379.53154706197478</v>
      </c>
      <c r="O385" s="374">
        <v>867153.67872719991</v>
      </c>
      <c r="P385" s="374">
        <f t="shared" si="92"/>
        <v>0.91897645783464033</v>
      </c>
      <c r="Q385" s="402">
        <f t="shared" si="96"/>
        <v>2099.677410860586</v>
      </c>
      <c r="R385" s="374">
        <f t="shared" si="93"/>
        <v>8.1023542165359619E-2</v>
      </c>
      <c r="S385" s="401">
        <f t="shared" si="97"/>
        <v>185.12258913941363</v>
      </c>
      <c r="T385" s="371">
        <v>7647.5999999999995</v>
      </c>
      <c r="U385" s="372">
        <v>7647.5999999999995</v>
      </c>
      <c r="V385" s="373">
        <v>413.96590705876349</v>
      </c>
      <c r="W385" s="374">
        <v>3165845.6708225994</v>
      </c>
      <c r="X385" s="371">
        <v>11384.4</v>
      </c>
      <c r="Y385" s="372">
        <v>11384.4</v>
      </c>
      <c r="Z385" s="373">
        <v>145.28173757436494</v>
      </c>
      <c r="AA385" s="374">
        <v>1653945.4132416002</v>
      </c>
      <c r="AB385" s="371">
        <v>6</v>
      </c>
      <c r="AC385" s="372">
        <v>6</v>
      </c>
      <c r="AD385" s="373">
        <v>913989.08693100011</v>
      </c>
      <c r="AE385" s="374">
        <v>5483934.5215860009</v>
      </c>
      <c r="AF385" s="374">
        <f t="shared" si="98"/>
        <v>0.10619492299192787</v>
      </c>
      <c r="AG385" s="374">
        <f t="shared" si="99"/>
        <v>0.63716953795156717</v>
      </c>
      <c r="AH385" s="374">
        <f t="shared" si="100"/>
        <v>0.89380507700807221</v>
      </c>
      <c r="AI385" s="374">
        <f t="shared" si="101"/>
        <v>5.3628304620484331</v>
      </c>
      <c r="AJ385" s="375">
        <v>19148615.840590801</v>
      </c>
      <c r="AK385" s="376">
        <v>405.61596000000009</v>
      </c>
      <c r="AL385" s="377">
        <v>405.61596000000009</v>
      </c>
      <c r="AM385" s="373">
        <v>12461.393557117424</v>
      </c>
      <c r="AN385" s="374">
        <v>5054540.1106080003</v>
      </c>
      <c r="AO385" s="378">
        <v>17.413679999999996</v>
      </c>
      <c r="AP385" s="379">
        <v>17.413679999999996</v>
      </c>
      <c r="AQ385" s="373">
        <v>8625.2563258197024</v>
      </c>
      <c r="AR385" s="374">
        <v>150197.4535758</v>
      </c>
      <c r="AS385" s="374">
        <f t="shared" si="94"/>
        <v>0.90116685548261677</v>
      </c>
      <c r="AT385" s="374">
        <f t="shared" si="108"/>
        <v>15.692631247980531</v>
      </c>
      <c r="AU385" s="374">
        <f t="shared" si="95"/>
        <v>9.8833144517383217E-2</v>
      </c>
      <c r="AV385" s="374">
        <f t="shared" si="109"/>
        <v>1.7210487520194653</v>
      </c>
      <c r="AW385" s="380">
        <v>92.840760000000003</v>
      </c>
      <c r="AX385" s="381">
        <v>92.840760000000003</v>
      </c>
      <c r="AY385" s="373">
        <v>16284.116169273064</v>
      </c>
      <c r="AZ385" s="374">
        <v>1511829.7210835998</v>
      </c>
      <c r="BA385" s="378">
        <v>92.255759999999896</v>
      </c>
      <c r="BB385" s="379">
        <v>92.255759999999896</v>
      </c>
      <c r="BC385" s="373">
        <v>20256.437395284611</v>
      </c>
      <c r="BD385" s="374">
        <v>1868773.0267944001</v>
      </c>
      <c r="BE385" s="374">
        <f t="shared" si="102"/>
        <v>2.6081656446073256E-2</v>
      </c>
      <c r="BF385" s="374">
        <f t="shared" si="103"/>
        <v>2.4061830374913846</v>
      </c>
      <c r="BG385" s="374">
        <f t="shared" si="104"/>
        <v>0.13360663955782925</v>
      </c>
      <c r="BH385" s="374">
        <f t="shared" si="105"/>
        <v>12.325982073453588</v>
      </c>
      <c r="BI385" s="374">
        <f t="shared" si="106"/>
        <v>0.84031170399609756</v>
      </c>
      <c r="BJ385" s="374">
        <f t="shared" si="107"/>
        <v>77.523594889054934</v>
      </c>
      <c r="BK385" s="375">
        <v>8585340.3120618016</v>
      </c>
      <c r="BL385" s="382">
        <v>27733956.152652603</v>
      </c>
      <c r="BM385" s="383">
        <v>0.45</v>
      </c>
      <c r="BN385" s="382">
        <v>12480280.268693671</v>
      </c>
      <c r="BO385" s="395"/>
      <c r="BP385" s="395"/>
      <c r="BS385" s="408">
        <v>13816</v>
      </c>
      <c r="BT385" s="400" t="s">
        <v>1709</v>
      </c>
      <c r="BU385" s="400">
        <v>0.91897645783464033</v>
      </c>
      <c r="BV385" s="400">
        <v>8.1023542165359619E-2</v>
      </c>
      <c r="BW385" s="400">
        <v>0.10619492299192787</v>
      </c>
      <c r="BX385" s="400">
        <v>0.89380507700807221</v>
      </c>
      <c r="BY385" s="407">
        <v>13816</v>
      </c>
      <c r="BZ385" s="406" t="s">
        <v>1709</v>
      </c>
      <c r="CA385" s="406">
        <v>0.90116685548261677</v>
      </c>
      <c r="CB385" s="406">
        <v>9.8833144517383217E-2</v>
      </c>
      <c r="CC385" s="406">
        <v>2.6081656446073256E-2</v>
      </c>
      <c r="CD385" s="406">
        <v>0.13360663955782925</v>
      </c>
      <c r="CE385" s="406">
        <v>0.84031170399609756</v>
      </c>
    </row>
    <row r="386" spans="1:83" x14ac:dyDescent="0.35">
      <c r="A386" s="365">
        <v>6</v>
      </c>
      <c r="B386" s="366" t="s">
        <v>1293</v>
      </c>
      <c r="C386" s="411">
        <v>10665</v>
      </c>
      <c r="D386" s="367" t="s">
        <v>1710</v>
      </c>
      <c r="E386" s="368" t="s">
        <v>2416</v>
      </c>
      <c r="F386" s="369">
        <v>18</v>
      </c>
      <c r="G386" s="370" t="s">
        <v>2422</v>
      </c>
      <c r="H386" s="371">
        <v>147006</v>
      </c>
      <c r="I386" s="372">
        <v>147006</v>
      </c>
      <c r="J386" s="373">
        <v>1255.1447214380596</v>
      </c>
      <c r="K386" s="374">
        <v>184513804.91972339</v>
      </c>
      <c r="L386" s="371">
        <v>65605.2</v>
      </c>
      <c r="M386" s="372">
        <v>65605.2</v>
      </c>
      <c r="N386" s="373">
        <v>2146.2927045553402</v>
      </c>
      <c r="O386" s="374">
        <v>140807962.140894</v>
      </c>
      <c r="P386" s="374">
        <f t="shared" si="92"/>
        <v>0.90966196858767179</v>
      </c>
      <c r="Q386" s="402">
        <f t="shared" si="96"/>
        <v>59678.555381587925</v>
      </c>
      <c r="R386" s="374">
        <f t="shared" si="93"/>
        <v>9.0338031412328185E-2</v>
      </c>
      <c r="S386" s="401">
        <f t="shared" si="97"/>
        <v>5926.6446184120723</v>
      </c>
      <c r="T386" s="371">
        <v>112976.4</v>
      </c>
      <c r="U386" s="372">
        <v>112976.4</v>
      </c>
      <c r="V386" s="373">
        <v>854.83359391265253</v>
      </c>
      <c r="W386" s="374">
        <v>96576022.039313391</v>
      </c>
      <c r="X386" s="371">
        <v>29528.399999999998</v>
      </c>
      <c r="Y386" s="372">
        <v>29528.399999999998</v>
      </c>
      <c r="Z386" s="373">
        <v>15.826713367740888</v>
      </c>
      <c r="AA386" s="374">
        <v>467337.52300799999</v>
      </c>
      <c r="AB386" s="371">
        <v>0</v>
      </c>
      <c r="AC386" s="372">
        <v>0</v>
      </c>
      <c r="AD386" s="373">
        <v>0</v>
      </c>
      <c r="AE386" s="374">
        <v>0</v>
      </c>
      <c r="AF386" s="374">
        <f t="shared" si="98"/>
        <v>2.9554298230120178E-3</v>
      </c>
      <c r="AG386" s="374">
        <f t="shared" si="99"/>
        <v>0</v>
      </c>
      <c r="AH386" s="374">
        <f t="shared" si="100"/>
        <v>0.997044570176988</v>
      </c>
      <c r="AI386" s="374">
        <f t="shared" si="101"/>
        <v>0</v>
      </c>
      <c r="AJ386" s="375">
        <v>422365126.62293875</v>
      </c>
      <c r="AK386" s="376">
        <v>25996.284839999997</v>
      </c>
      <c r="AL386" s="377">
        <v>25996.284839999997</v>
      </c>
      <c r="AM386" s="373">
        <v>15395.636475293952</v>
      </c>
      <c r="AN386" s="374">
        <v>400229351.10483515</v>
      </c>
      <c r="AO386" s="378">
        <v>5366.1556799999998</v>
      </c>
      <c r="AP386" s="379">
        <v>5366.1556799999998</v>
      </c>
      <c r="AQ386" s="373">
        <v>16551.484209334976</v>
      </c>
      <c r="AR386" s="374">
        <v>88817841.002353191</v>
      </c>
      <c r="AS386" s="374">
        <f t="shared" si="94"/>
        <v>0.91377745055233028</v>
      </c>
      <c r="AT386" s="374">
        <f t="shared" si="108"/>
        <v>4903.4720565373063</v>
      </c>
      <c r="AU386" s="374">
        <f t="shared" si="95"/>
        <v>8.6222549447669827E-2</v>
      </c>
      <c r="AV386" s="374">
        <f t="shared" si="109"/>
        <v>462.6836234626943</v>
      </c>
      <c r="AW386" s="380">
        <v>6148.0385999999999</v>
      </c>
      <c r="AX386" s="381">
        <v>6148.0385999999999</v>
      </c>
      <c r="AY386" s="373">
        <v>13435.037646580749</v>
      </c>
      <c r="AZ386" s="374">
        <v>82599130.043631598</v>
      </c>
      <c r="BA386" s="378">
        <v>3763.7892000000011</v>
      </c>
      <c r="BB386" s="379">
        <v>3763.7892000000011</v>
      </c>
      <c r="BC386" s="373">
        <v>25188.726159150618</v>
      </c>
      <c r="BD386" s="374">
        <v>94805055.479568601</v>
      </c>
      <c r="BE386" s="374">
        <f t="shared" si="102"/>
        <v>8.4787867172168338E-2</v>
      </c>
      <c r="BF386" s="374">
        <f t="shared" si="103"/>
        <v>319.12365875364185</v>
      </c>
      <c r="BG386" s="374">
        <f t="shared" si="104"/>
        <v>1.4406329207986219E-2</v>
      </c>
      <c r="BH386" s="374">
        <f t="shared" si="105"/>
        <v>54.222386284663102</v>
      </c>
      <c r="BI386" s="374">
        <f t="shared" si="106"/>
        <v>0.90080580361984541</v>
      </c>
      <c r="BJ386" s="374">
        <f t="shared" si="107"/>
        <v>3390.4431549616961</v>
      </c>
      <c r="BK386" s="375">
        <v>666451377.6303885</v>
      </c>
      <c r="BL386" s="382">
        <v>1088816504.2533274</v>
      </c>
      <c r="BM386" s="383">
        <v>0.19</v>
      </c>
      <c r="BN386" s="382">
        <v>206875135.8081322</v>
      </c>
      <c r="BO386" s="395"/>
      <c r="BP386" s="395"/>
      <c r="BS386" s="408">
        <v>10665</v>
      </c>
      <c r="BT386" s="400" t="s">
        <v>1710</v>
      </c>
      <c r="BU386" s="400">
        <v>0.90966196858767179</v>
      </c>
      <c r="BV386" s="400">
        <v>9.0338031412328185E-2</v>
      </c>
      <c r="BW386" s="400">
        <v>2.9554298230120178E-3</v>
      </c>
      <c r="BX386" s="400">
        <v>0.997044570176988</v>
      </c>
      <c r="BY386" s="407">
        <v>10665</v>
      </c>
      <c r="BZ386" s="406" t="s">
        <v>1710</v>
      </c>
      <c r="CA386" s="406">
        <v>0.91377745055233028</v>
      </c>
      <c r="CB386" s="406">
        <v>8.6222549447669827E-2</v>
      </c>
      <c r="CC386" s="406">
        <v>8.4787867172168338E-2</v>
      </c>
      <c r="CD386" s="406">
        <v>1.4406329207986219E-2</v>
      </c>
      <c r="CE386" s="406">
        <v>0.90080580361984541</v>
      </c>
    </row>
    <row r="387" spans="1:83" x14ac:dyDescent="0.35">
      <c r="A387" s="365">
        <v>6</v>
      </c>
      <c r="B387" s="366" t="s">
        <v>1293</v>
      </c>
      <c r="C387" s="411">
        <v>10857</v>
      </c>
      <c r="D387" s="367" t="s">
        <v>2227</v>
      </c>
      <c r="E387" s="368" t="s">
        <v>2438</v>
      </c>
      <c r="F387" s="369">
        <v>15</v>
      </c>
      <c r="G387" s="370" t="s">
        <v>6306</v>
      </c>
      <c r="H387" s="371">
        <v>152276.4</v>
      </c>
      <c r="I387" s="372">
        <v>152276.4</v>
      </c>
      <c r="J387" s="373">
        <v>703.41368899300608</v>
      </c>
      <c r="K387" s="374">
        <v>107113304.27057458</v>
      </c>
      <c r="L387" s="371">
        <v>24128.399999999998</v>
      </c>
      <c r="M387" s="372">
        <v>24128.399999999998</v>
      </c>
      <c r="N387" s="373">
        <v>834.58867732431486</v>
      </c>
      <c r="O387" s="374">
        <v>20137289.441951998</v>
      </c>
      <c r="P387" s="374">
        <f t="shared" si="92"/>
        <v>0.88967213941214329</v>
      </c>
      <c r="Q387" s="402">
        <f t="shared" si="96"/>
        <v>21466.365248591956</v>
      </c>
      <c r="R387" s="374">
        <f t="shared" si="93"/>
        <v>0.11032786058785676</v>
      </c>
      <c r="S387" s="401">
        <f t="shared" si="97"/>
        <v>2662.0347514080427</v>
      </c>
      <c r="T387" s="371">
        <v>73318.8</v>
      </c>
      <c r="U387" s="372">
        <v>73318.8</v>
      </c>
      <c r="V387" s="373">
        <v>565.31116836679814</v>
      </c>
      <c r="W387" s="374">
        <v>41447936.491251603</v>
      </c>
      <c r="X387" s="371">
        <v>60882</v>
      </c>
      <c r="Y387" s="372">
        <v>60882</v>
      </c>
      <c r="Z387" s="373">
        <v>7.1320514148418255</v>
      </c>
      <c r="AA387" s="374">
        <v>434213.55423840001</v>
      </c>
      <c r="AB387" s="371">
        <v>157.19999999999999</v>
      </c>
      <c r="AC387" s="372">
        <v>157.19999999999999</v>
      </c>
      <c r="AD387" s="373">
        <v>144792.62583896564</v>
      </c>
      <c r="AE387" s="374">
        <v>22761400.781885397</v>
      </c>
      <c r="AF387" s="374">
        <f t="shared" si="98"/>
        <v>0</v>
      </c>
      <c r="AG387" s="374">
        <f t="shared" si="99"/>
        <v>0</v>
      </c>
      <c r="AH387" s="374">
        <f t="shared" si="100"/>
        <v>1</v>
      </c>
      <c r="AI387" s="374">
        <f t="shared" si="101"/>
        <v>157.19999999999999</v>
      </c>
      <c r="AJ387" s="375">
        <v>191894144.539902</v>
      </c>
      <c r="AK387" s="376">
        <v>8958.9588000000003</v>
      </c>
      <c r="AL387" s="377">
        <v>8958.9588000000003</v>
      </c>
      <c r="AM387" s="373">
        <v>13277.913454752934</v>
      </c>
      <c r="AN387" s="374">
        <v>118956279.59109721</v>
      </c>
      <c r="AO387" s="378">
        <v>655.04880000000003</v>
      </c>
      <c r="AP387" s="379">
        <v>655.04880000000003</v>
      </c>
      <c r="AQ387" s="373">
        <v>15392.170639774013</v>
      </c>
      <c r="AR387" s="374">
        <v>10082622.906979199</v>
      </c>
      <c r="AS387" s="374">
        <f t="shared" si="94"/>
        <v>0.90594161101146142</v>
      </c>
      <c r="AT387" s="374">
        <f t="shared" si="108"/>
        <v>593.43596516312459</v>
      </c>
      <c r="AU387" s="374">
        <f t="shared" si="95"/>
        <v>9.405838898853866E-2</v>
      </c>
      <c r="AV387" s="374">
        <f t="shared" si="109"/>
        <v>61.612834836875464</v>
      </c>
      <c r="AW387" s="380">
        <v>1510.2467999999997</v>
      </c>
      <c r="AX387" s="381">
        <v>1510.2467999999997</v>
      </c>
      <c r="AY387" s="373">
        <v>20210.31945273091</v>
      </c>
      <c r="AZ387" s="374">
        <v>30522570.280464601</v>
      </c>
      <c r="BA387" s="378">
        <v>2161.4435999999992</v>
      </c>
      <c r="BB387" s="379">
        <v>2161.4435999999992</v>
      </c>
      <c r="BC387" s="373">
        <v>6490.8846105902585</v>
      </c>
      <c r="BD387" s="374">
        <v>14029680.999898801</v>
      </c>
      <c r="BE387" s="374">
        <f t="shared" si="102"/>
        <v>7.5667536900441382E-2</v>
      </c>
      <c r="BF387" s="374">
        <f t="shared" si="103"/>
        <v>163.5511133612228</v>
      </c>
      <c r="BG387" s="374">
        <f t="shared" si="104"/>
        <v>8.2924902506099574E-2</v>
      </c>
      <c r="BH387" s="374">
        <f t="shared" si="105"/>
        <v>179.23749980243281</v>
      </c>
      <c r="BI387" s="374">
        <f t="shared" si="106"/>
        <v>0.841407560593459</v>
      </c>
      <c r="BJ387" s="374">
        <f t="shared" si="107"/>
        <v>1818.6549868363434</v>
      </c>
      <c r="BK387" s="375">
        <v>173591153.77843979</v>
      </c>
      <c r="BL387" s="382">
        <v>365485298.31834179</v>
      </c>
      <c r="BM387" s="383">
        <v>0.46</v>
      </c>
      <c r="BN387" s="382">
        <v>168123237.22643724</v>
      </c>
      <c r="BO387" s="395"/>
      <c r="BP387" s="395"/>
      <c r="BS387" s="408">
        <v>10857</v>
      </c>
      <c r="BT387" s="400" t="s">
        <v>2227</v>
      </c>
      <c r="BU387" s="400">
        <v>0.88967213941214329</v>
      </c>
      <c r="BV387" s="400">
        <v>0.11032786058785676</v>
      </c>
      <c r="BW387" s="400">
        <v>0</v>
      </c>
      <c r="BX387" s="400">
        <v>1</v>
      </c>
      <c r="BY387" s="407">
        <v>10857</v>
      </c>
      <c r="BZ387" s="406" t="s">
        <v>2227</v>
      </c>
      <c r="CA387" s="406">
        <v>0.90594161101146142</v>
      </c>
      <c r="CB387" s="406">
        <v>9.405838898853866E-2</v>
      </c>
      <c r="CC387" s="406">
        <v>7.5667536900441382E-2</v>
      </c>
      <c r="CD387" s="406">
        <v>8.2924902506099574E-2</v>
      </c>
      <c r="CE387" s="406">
        <v>0.841407560593459</v>
      </c>
    </row>
    <row r="388" spans="1:83" x14ac:dyDescent="0.35">
      <c r="A388" s="365">
        <v>6</v>
      </c>
      <c r="B388" s="366" t="s">
        <v>1293</v>
      </c>
      <c r="C388" s="411">
        <v>10858</v>
      </c>
      <c r="D388" s="367" t="s">
        <v>1712</v>
      </c>
      <c r="E388" s="368" t="s">
        <v>2438</v>
      </c>
      <c r="F388" s="369">
        <v>6</v>
      </c>
      <c r="G388" s="370" t="s">
        <v>6307</v>
      </c>
      <c r="H388" s="371">
        <v>70308</v>
      </c>
      <c r="I388" s="372">
        <v>70308</v>
      </c>
      <c r="J388" s="373">
        <v>453.55104308772826</v>
      </c>
      <c r="K388" s="374">
        <v>31888266.737411998</v>
      </c>
      <c r="L388" s="371">
        <v>7143.5999999999995</v>
      </c>
      <c r="M388" s="372">
        <v>7143.5999999999995</v>
      </c>
      <c r="N388" s="373">
        <v>462.99541134721989</v>
      </c>
      <c r="O388" s="374">
        <v>3307454.0204999996</v>
      </c>
      <c r="P388" s="374">
        <f t="shared" ref="P388:P451" si="110">IFERROR(VLOOKUP($C388,$BS$4:$BX$899,3,0),0)</f>
        <v>0.88489194151142092</v>
      </c>
      <c r="Q388" s="402">
        <f t="shared" si="96"/>
        <v>6321.314073380986</v>
      </c>
      <c r="R388" s="374">
        <f t="shared" ref="R388:R451" si="111">IFERROR(VLOOKUP($C388,$BS$4:$BX$899,4,0),0)</f>
        <v>0.11510805848857907</v>
      </c>
      <c r="S388" s="401">
        <f t="shared" si="97"/>
        <v>822.28592661901337</v>
      </c>
      <c r="T388" s="371">
        <v>21110.399999999998</v>
      </c>
      <c r="U388" s="372">
        <v>21110.399999999998</v>
      </c>
      <c r="V388" s="373">
        <v>237.42633721577991</v>
      </c>
      <c r="W388" s="374">
        <v>5012164.9491599994</v>
      </c>
      <c r="X388" s="371">
        <v>9619.1999999999989</v>
      </c>
      <c r="Y388" s="372">
        <v>9619.1999999999989</v>
      </c>
      <c r="Z388" s="373">
        <v>72.387672112025953</v>
      </c>
      <c r="AA388" s="374">
        <v>696311.49557999999</v>
      </c>
      <c r="AB388" s="371">
        <v>0</v>
      </c>
      <c r="AC388" s="372">
        <v>0</v>
      </c>
      <c r="AD388" s="373">
        <v>0</v>
      </c>
      <c r="AE388" s="374">
        <v>0</v>
      </c>
      <c r="AF388" s="374">
        <f t="shared" si="98"/>
        <v>3.9388173647590752E-3</v>
      </c>
      <c r="AG388" s="374">
        <f t="shared" si="99"/>
        <v>0</v>
      </c>
      <c r="AH388" s="374">
        <f t="shared" si="100"/>
        <v>0.9960611826352409</v>
      </c>
      <c r="AI388" s="374">
        <f t="shared" si="101"/>
        <v>0</v>
      </c>
      <c r="AJ388" s="375">
        <v>40904197.202652</v>
      </c>
      <c r="AK388" s="376">
        <v>1198.02504</v>
      </c>
      <c r="AL388" s="377">
        <v>1198.02504</v>
      </c>
      <c r="AM388" s="373">
        <v>10137.920035981717</v>
      </c>
      <c r="AN388" s="374">
        <v>12145482.056623798</v>
      </c>
      <c r="AO388" s="378">
        <v>71.53067999999999</v>
      </c>
      <c r="AP388" s="379">
        <v>71.53067999999999</v>
      </c>
      <c r="AQ388" s="373">
        <v>13603.682138069986</v>
      </c>
      <c r="AR388" s="374">
        <v>973080.63383999979</v>
      </c>
      <c r="AS388" s="374">
        <f t="shared" ref="AS388:AS451" si="112">IFERROR(VLOOKUP($C388,$BY$4:$CE$899,3,0),0)</f>
        <v>0.92883244048674918</v>
      </c>
      <c r="AT388" s="374">
        <f t="shared" si="108"/>
        <v>66.440016074076695</v>
      </c>
      <c r="AU388" s="374">
        <f t="shared" ref="AU388:AU451" si="113">IFERROR(VLOOKUP($C388,$BY$4:$CE$899,4,0),0)</f>
        <v>7.1167559513250794E-2</v>
      </c>
      <c r="AV388" s="374">
        <f t="shared" si="109"/>
        <v>5.0906639259232973</v>
      </c>
      <c r="AW388" s="380">
        <v>105.48347999999999</v>
      </c>
      <c r="AX388" s="381">
        <v>105.48347999999999</v>
      </c>
      <c r="AY388" s="373">
        <v>11357.275597420565</v>
      </c>
      <c r="AZ388" s="374">
        <v>1198004.953335</v>
      </c>
      <c r="BA388" s="378">
        <v>91.807320000000075</v>
      </c>
      <c r="BB388" s="379">
        <v>91.807320000000075</v>
      </c>
      <c r="BC388" s="373">
        <v>12833.814896459226</v>
      </c>
      <c r="BD388" s="374">
        <v>1178238.15102</v>
      </c>
      <c r="BE388" s="374">
        <f t="shared" si="102"/>
        <v>3.6606889530517217E-2</v>
      </c>
      <c r="BF388" s="374">
        <f t="shared" si="103"/>
        <v>3.3607804213328465</v>
      </c>
      <c r="BG388" s="374">
        <f t="shared" si="104"/>
        <v>3.1700101807500373E-3</v>
      </c>
      <c r="BH388" s="374">
        <f t="shared" si="105"/>
        <v>0.29103013906737674</v>
      </c>
      <c r="BI388" s="374">
        <f t="shared" si="106"/>
        <v>0.9602231002887327</v>
      </c>
      <c r="BJ388" s="374">
        <f t="shared" si="107"/>
        <v>88.155509439599854</v>
      </c>
      <c r="BK388" s="375">
        <v>15494805.794818798</v>
      </c>
      <c r="BL388" s="382">
        <v>56399002.997470796</v>
      </c>
      <c r="BM388" s="383">
        <v>0.47</v>
      </c>
      <c r="BN388" s="382">
        <v>26507531.408811271</v>
      </c>
      <c r="BO388" s="395"/>
      <c r="BP388" s="395"/>
      <c r="BS388" s="408">
        <v>10858</v>
      </c>
      <c r="BT388" s="400" t="s">
        <v>1712</v>
      </c>
      <c r="BU388" s="400">
        <v>0.88489194151142092</v>
      </c>
      <c r="BV388" s="400">
        <v>0.11510805848857907</v>
      </c>
      <c r="BW388" s="400">
        <v>3.9388173647590752E-3</v>
      </c>
      <c r="BX388" s="400">
        <v>0.9960611826352409</v>
      </c>
      <c r="BY388" s="407">
        <v>10858</v>
      </c>
      <c r="BZ388" s="406" t="s">
        <v>1712</v>
      </c>
      <c r="CA388" s="406">
        <v>0.92883244048674918</v>
      </c>
      <c r="CB388" s="406">
        <v>7.1167559513250794E-2</v>
      </c>
      <c r="CC388" s="406">
        <v>3.6606889530517217E-2</v>
      </c>
      <c r="CD388" s="406">
        <v>3.1700101807500373E-3</v>
      </c>
      <c r="CE388" s="406">
        <v>0.9602231002887327</v>
      </c>
    </row>
    <row r="389" spans="1:83" x14ac:dyDescent="0.35">
      <c r="A389" s="365">
        <v>6</v>
      </c>
      <c r="B389" s="366" t="s">
        <v>1293</v>
      </c>
      <c r="C389" s="411">
        <v>10859</v>
      </c>
      <c r="D389" s="367" t="s">
        <v>1713</v>
      </c>
      <c r="E389" s="368" t="s">
        <v>2438</v>
      </c>
      <c r="F389" s="369">
        <v>5</v>
      </c>
      <c r="G389" s="370" t="s">
        <v>2469</v>
      </c>
      <c r="H389" s="371">
        <v>49738.799999999996</v>
      </c>
      <c r="I389" s="372">
        <v>49738.799999999996</v>
      </c>
      <c r="J389" s="373">
        <v>493.22014795169969</v>
      </c>
      <c r="K389" s="374">
        <v>24532178.294939999</v>
      </c>
      <c r="L389" s="371">
        <v>5322</v>
      </c>
      <c r="M389" s="372">
        <v>5322</v>
      </c>
      <c r="N389" s="373">
        <v>445.6474603438557</v>
      </c>
      <c r="O389" s="374">
        <v>2371735.7839500001</v>
      </c>
      <c r="P389" s="374">
        <f t="shared" si="110"/>
        <v>0.86344604051948326</v>
      </c>
      <c r="Q389" s="402">
        <f t="shared" ref="Q389:Q452" si="114">SUM(L389*P389)</f>
        <v>4595.2598276446897</v>
      </c>
      <c r="R389" s="374">
        <f t="shared" si="111"/>
        <v>0.13655395948051677</v>
      </c>
      <c r="S389" s="401">
        <f t="shared" ref="S389:S452" si="115">SUM(L389*R389)</f>
        <v>726.74017235531028</v>
      </c>
      <c r="T389" s="371">
        <v>9393.6</v>
      </c>
      <c r="U389" s="372">
        <v>9393.6</v>
      </c>
      <c r="V389" s="373">
        <v>231.42796999987226</v>
      </c>
      <c r="W389" s="374">
        <v>2173941.7789908</v>
      </c>
      <c r="X389" s="371">
        <v>6726</v>
      </c>
      <c r="Y389" s="372">
        <v>6726</v>
      </c>
      <c r="Z389" s="373">
        <v>56.825592346119535</v>
      </c>
      <c r="AA389" s="374">
        <v>382208.93411999999</v>
      </c>
      <c r="AB389" s="371">
        <v>0</v>
      </c>
      <c r="AC389" s="372">
        <v>0</v>
      </c>
      <c r="AD389" s="373">
        <v>0</v>
      </c>
      <c r="AE389" s="374">
        <v>0</v>
      </c>
      <c r="AF389" s="374">
        <f t="shared" ref="AF389:AF452" si="116">IFERROR(VLOOKUP($C389,$BS$4:$BX$899,5,0),0)</f>
        <v>1.0275223780109198E-2</v>
      </c>
      <c r="AG389" s="374">
        <f t="shared" ref="AG389:AG452" si="117">SUM(AF389*AB389)</f>
        <v>0</v>
      </c>
      <c r="AH389" s="374">
        <f t="shared" ref="AH389:AH452" si="118">IFERROR(VLOOKUP($C389,$BS$4:$BX$899,6,0),0)</f>
        <v>0.98972477621989086</v>
      </c>
      <c r="AI389" s="374">
        <f t="shared" ref="AI389:AI452" si="119">SUM(AH389*AB389)</f>
        <v>0</v>
      </c>
      <c r="AJ389" s="375">
        <v>29460064.7920008</v>
      </c>
      <c r="AK389" s="376">
        <v>807.72683999999992</v>
      </c>
      <c r="AL389" s="377">
        <v>807.72683999999992</v>
      </c>
      <c r="AM389" s="373">
        <v>7790.9586946745521</v>
      </c>
      <c r="AN389" s="374">
        <v>6292966.4470199998</v>
      </c>
      <c r="AO389" s="378">
        <v>41.614199999999997</v>
      </c>
      <c r="AP389" s="379">
        <v>41.614199999999997</v>
      </c>
      <c r="AQ389" s="373">
        <v>8262.6747713136392</v>
      </c>
      <c r="AR389" s="374">
        <v>343844.60046839999</v>
      </c>
      <c r="AS389" s="374">
        <f t="shared" si="112"/>
        <v>0.95657784984652638</v>
      </c>
      <c r="AT389" s="374">
        <f t="shared" si="108"/>
        <v>39.807221959083314</v>
      </c>
      <c r="AU389" s="374">
        <f t="shared" si="113"/>
        <v>4.3422150153473581E-2</v>
      </c>
      <c r="AV389" s="374">
        <f t="shared" si="109"/>
        <v>1.8069780409166802</v>
      </c>
      <c r="AW389" s="380">
        <v>45.968640000000001</v>
      </c>
      <c r="AX389" s="381">
        <v>45.968640000000001</v>
      </c>
      <c r="AY389" s="373">
        <v>6427.9727975419764</v>
      </c>
      <c r="AZ389" s="374">
        <v>295485.16746000003</v>
      </c>
      <c r="BA389" s="378">
        <v>-97.651919999999862</v>
      </c>
      <c r="BB389" s="379">
        <v>-97.651919999999862</v>
      </c>
      <c r="BC389" s="373">
        <v>-5882.6810944423914</v>
      </c>
      <c r="BD389" s="374">
        <v>574455.10362000007</v>
      </c>
      <c r="BE389" s="374">
        <f t="shared" ref="BE389:BE452" si="120">IFERROR(VLOOKUP($C389,$BY$4:$CE$899,5,0),0)</f>
        <v>0.17343956882389322</v>
      </c>
      <c r="BF389" s="374">
        <f t="shared" ref="BF389:BF452" si="121">SUM(BE389*BA389)</f>
        <v>-16.936706899625293</v>
      </c>
      <c r="BG389" s="374">
        <f t="shared" ref="BG389:BG452" si="122">IFERROR(VLOOKUP($C389,$BY$4:$CE$899,6,0),0)</f>
        <v>9.7847732436183252E-3</v>
      </c>
      <c r="BH389" s="374">
        <f t="shared" ref="BH389:BH452" si="123">SUM(BG389*BA389)</f>
        <v>-0.95550189400395591</v>
      </c>
      <c r="BI389" s="374">
        <f t="shared" ref="BI389:BI452" si="124">IFERROR(VLOOKUP($C389,$BY$4:$CE$899,7,0),0)</f>
        <v>0.81677565793248852</v>
      </c>
      <c r="BJ389" s="374">
        <f t="shared" ref="BJ389:BJ452" si="125">SUM(BI389*BA389)</f>
        <v>-79.759711206370625</v>
      </c>
      <c r="BK389" s="375">
        <v>7506751.3185684001</v>
      </c>
      <c r="BL389" s="382">
        <v>36966816.110569201</v>
      </c>
      <c r="BM389" s="383">
        <v>0.48</v>
      </c>
      <c r="BN389" s="382">
        <v>17744071.733073216</v>
      </c>
      <c r="BO389" s="395"/>
      <c r="BP389" s="395"/>
      <c r="BS389" s="408">
        <v>10859</v>
      </c>
      <c r="BT389" s="400" t="s">
        <v>1713</v>
      </c>
      <c r="BU389" s="400">
        <v>0.86344604051948326</v>
      </c>
      <c r="BV389" s="400">
        <v>0.13655395948051677</v>
      </c>
      <c r="BW389" s="400">
        <v>1.0275223780109198E-2</v>
      </c>
      <c r="BX389" s="400">
        <v>0.98972477621989086</v>
      </c>
      <c r="BY389" s="407">
        <v>10859</v>
      </c>
      <c r="BZ389" s="406" t="s">
        <v>1713</v>
      </c>
      <c r="CA389" s="406">
        <v>0.95657784984652638</v>
      </c>
      <c r="CB389" s="406">
        <v>4.3422150153473581E-2</v>
      </c>
      <c r="CC389" s="406">
        <v>0.17343956882389322</v>
      </c>
      <c r="CD389" s="406">
        <v>9.7847732436183252E-3</v>
      </c>
      <c r="CE389" s="406">
        <v>0.81677565793248852</v>
      </c>
    </row>
    <row r="390" spans="1:83" x14ac:dyDescent="0.35">
      <c r="A390" s="365">
        <v>6</v>
      </c>
      <c r="B390" s="366" t="s">
        <v>1293</v>
      </c>
      <c r="C390" s="411">
        <v>10860</v>
      </c>
      <c r="D390" s="367" t="s">
        <v>1714</v>
      </c>
      <c r="E390" s="368" t="s">
        <v>2438</v>
      </c>
      <c r="F390" s="369">
        <v>6</v>
      </c>
      <c r="G390" s="370" t="s">
        <v>6307</v>
      </c>
      <c r="H390" s="371">
        <v>75324</v>
      </c>
      <c r="I390" s="372">
        <v>75324</v>
      </c>
      <c r="J390" s="373">
        <v>385.34167693324838</v>
      </c>
      <c r="K390" s="374">
        <v>29025476.47332</v>
      </c>
      <c r="L390" s="371">
        <v>10022.4</v>
      </c>
      <c r="M390" s="372">
        <v>10022.4</v>
      </c>
      <c r="N390" s="373">
        <v>370.22841992337169</v>
      </c>
      <c r="O390" s="374">
        <v>3710577.3158400003</v>
      </c>
      <c r="P390" s="374">
        <f t="shared" si="110"/>
        <v>0.87616596046699557</v>
      </c>
      <c r="Q390" s="402">
        <f t="shared" si="114"/>
        <v>8781.285722184417</v>
      </c>
      <c r="R390" s="374">
        <f t="shared" si="111"/>
        <v>0.12383403953300443</v>
      </c>
      <c r="S390" s="401">
        <f t="shared" si="115"/>
        <v>1241.1142778155836</v>
      </c>
      <c r="T390" s="371">
        <v>15482.4</v>
      </c>
      <c r="U390" s="372">
        <v>15482.4</v>
      </c>
      <c r="V390" s="373">
        <v>224.57451344752749</v>
      </c>
      <c r="W390" s="374">
        <v>3476952.4469999997</v>
      </c>
      <c r="X390" s="371">
        <v>5974.8</v>
      </c>
      <c r="Y390" s="372">
        <v>5974.8</v>
      </c>
      <c r="Z390" s="373">
        <v>79.016249638481625</v>
      </c>
      <c r="AA390" s="374">
        <v>472106.28834000003</v>
      </c>
      <c r="AB390" s="371">
        <v>0</v>
      </c>
      <c r="AC390" s="372">
        <v>0</v>
      </c>
      <c r="AD390" s="373">
        <v>0</v>
      </c>
      <c r="AE390" s="374">
        <v>0</v>
      </c>
      <c r="AF390" s="374">
        <f t="shared" si="116"/>
        <v>0</v>
      </c>
      <c r="AG390" s="374">
        <f t="shared" si="117"/>
        <v>0</v>
      </c>
      <c r="AH390" s="374">
        <f t="shared" si="118"/>
        <v>1</v>
      </c>
      <c r="AI390" s="374">
        <f t="shared" si="119"/>
        <v>0</v>
      </c>
      <c r="AJ390" s="375">
        <v>36685112.524499997</v>
      </c>
      <c r="AK390" s="376">
        <v>588.81828000000007</v>
      </c>
      <c r="AL390" s="377">
        <v>588.81828000000007</v>
      </c>
      <c r="AM390" s="373">
        <v>7466.8527114745821</v>
      </c>
      <c r="AN390" s="374">
        <v>4396619.3705838006</v>
      </c>
      <c r="AO390" s="378">
        <v>48.353520000000003</v>
      </c>
      <c r="AP390" s="379">
        <v>48.353520000000003</v>
      </c>
      <c r="AQ390" s="373">
        <v>11796.196731075626</v>
      </c>
      <c r="AR390" s="374">
        <v>570387.63455999992</v>
      </c>
      <c r="AS390" s="374">
        <f t="shared" si="112"/>
        <v>0.94981237462820778</v>
      </c>
      <c r="AT390" s="374">
        <f t="shared" si="108"/>
        <v>45.926771652832542</v>
      </c>
      <c r="AU390" s="374">
        <f t="shared" si="113"/>
        <v>5.0187625371792215E-2</v>
      </c>
      <c r="AV390" s="374">
        <f t="shared" si="109"/>
        <v>2.4267483471674622</v>
      </c>
      <c r="AW390" s="380">
        <v>42.911160000000002</v>
      </c>
      <c r="AX390" s="381">
        <v>42.911160000000002</v>
      </c>
      <c r="AY390" s="373">
        <v>6282.3935983086903</v>
      </c>
      <c r="AZ390" s="374">
        <v>269584.79687999998</v>
      </c>
      <c r="BA390" s="378">
        <v>27.632879999999922</v>
      </c>
      <c r="BB390" s="379">
        <v>27.632879999999922</v>
      </c>
      <c r="BC390" s="373">
        <v>3230.0285920251617</v>
      </c>
      <c r="BD390" s="374">
        <v>89254.992480000001</v>
      </c>
      <c r="BE390" s="374">
        <f t="shared" si="120"/>
        <v>4.5108060931044441E-2</v>
      </c>
      <c r="BF390" s="374">
        <f t="shared" si="121"/>
        <v>1.2464656347402359</v>
      </c>
      <c r="BG390" s="374">
        <f t="shared" si="122"/>
        <v>9.0906807650286955E-2</v>
      </c>
      <c r="BH390" s="374">
        <f t="shared" si="123"/>
        <v>2.5120169069834541</v>
      </c>
      <c r="BI390" s="374">
        <f t="shared" si="124"/>
        <v>0.86398513141866862</v>
      </c>
      <c r="BJ390" s="374">
        <f t="shared" si="125"/>
        <v>23.874397458276231</v>
      </c>
      <c r="BK390" s="375">
        <v>5325846.7945038006</v>
      </c>
      <c r="BL390" s="382">
        <v>42010959.319003798</v>
      </c>
      <c r="BM390" s="383">
        <v>0.46</v>
      </c>
      <c r="BN390" s="382">
        <v>19325041.286741748</v>
      </c>
      <c r="BO390" s="395"/>
      <c r="BP390" s="395"/>
      <c r="BS390" s="408">
        <v>10860</v>
      </c>
      <c r="BT390" s="400" t="s">
        <v>1714</v>
      </c>
      <c r="BU390" s="400">
        <v>0.87616596046699557</v>
      </c>
      <c r="BV390" s="400">
        <v>0.12383403953300443</v>
      </c>
      <c r="BW390" s="400">
        <v>0</v>
      </c>
      <c r="BX390" s="400">
        <v>1</v>
      </c>
      <c r="BY390" s="407">
        <v>10860</v>
      </c>
      <c r="BZ390" s="406" t="s">
        <v>1714</v>
      </c>
      <c r="CA390" s="406">
        <v>0.94981237462820778</v>
      </c>
      <c r="CB390" s="406">
        <v>5.0187625371792215E-2</v>
      </c>
      <c r="CC390" s="406">
        <v>4.5108060931044441E-2</v>
      </c>
      <c r="CD390" s="406">
        <v>9.0906807650286955E-2</v>
      </c>
      <c r="CE390" s="406">
        <v>0.86398513141866862</v>
      </c>
    </row>
    <row r="391" spans="1:83" x14ac:dyDescent="0.35">
      <c r="A391" s="365">
        <v>6</v>
      </c>
      <c r="B391" s="366" t="s">
        <v>1293</v>
      </c>
      <c r="C391" s="411">
        <v>10861</v>
      </c>
      <c r="D391" s="367" t="s">
        <v>1715</v>
      </c>
      <c r="E391" s="368" t="s">
        <v>2438</v>
      </c>
      <c r="F391" s="369">
        <v>6</v>
      </c>
      <c r="G391" s="370" t="s">
        <v>6307</v>
      </c>
      <c r="H391" s="371">
        <v>85268.4</v>
      </c>
      <c r="I391" s="372">
        <v>85268.4</v>
      </c>
      <c r="J391" s="373">
        <v>378.37634530939948</v>
      </c>
      <c r="K391" s="374">
        <v>32263545.562379997</v>
      </c>
      <c r="L391" s="371">
        <v>7430.4</v>
      </c>
      <c r="M391" s="372">
        <v>7430.4</v>
      </c>
      <c r="N391" s="373">
        <v>359.34499581718342</v>
      </c>
      <c r="O391" s="374">
        <v>2670077.0569199994</v>
      </c>
      <c r="P391" s="374">
        <f t="shared" si="110"/>
        <v>0.94797558941604665</v>
      </c>
      <c r="Q391" s="402">
        <f t="shared" si="114"/>
        <v>7043.8378195969926</v>
      </c>
      <c r="R391" s="374">
        <f t="shared" si="111"/>
        <v>5.20244105839534E-2</v>
      </c>
      <c r="S391" s="401">
        <f t="shared" si="115"/>
        <v>386.56218040300735</v>
      </c>
      <c r="T391" s="371">
        <v>40624.799999999996</v>
      </c>
      <c r="U391" s="372">
        <v>40624.799999999996</v>
      </c>
      <c r="V391" s="373">
        <v>290.37602276688131</v>
      </c>
      <c r="W391" s="374">
        <v>11796467.849699998</v>
      </c>
      <c r="X391" s="371">
        <v>16988.399999999998</v>
      </c>
      <c r="Y391" s="372">
        <v>16988.399999999998</v>
      </c>
      <c r="Z391" s="373">
        <v>2.7721627216218123</v>
      </c>
      <c r="AA391" s="374">
        <v>47094.609179999992</v>
      </c>
      <c r="AB391" s="371">
        <v>0</v>
      </c>
      <c r="AC391" s="372">
        <v>0</v>
      </c>
      <c r="AD391" s="373">
        <v>0</v>
      </c>
      <c r="AE391" s="374">
        <v>0</v>
      </c>
      <c r="AF391" s="374">
        <f t="shared" si="116"/>
        <v>5.2831871151786079E-2</v>
      </c>
      <c r="AG391" s="374">
        <f t="shared" si="117"/>
        <v>0</v>
      </c>
      <c r="AH391" s="374">
        <f t="shared" si="118"/>
        <v>0.94716812884821389</v>
      </c>
      <c r="AI391" s="374">
        <f t="shared" si="119"/>
        <v>0</v>
      </c>
      <c r="AJ391" s="375">
        <v>46777185.078179993</v>
      </c>
      <c r="AK391" s="376">
        <v>1095.12888</v>
      </c>
      <c r="AL391" s="377">
        <v>1095.12888</v>
      </c>
      <c r="AM391" s="373">
        <v>9643.7503396312568</v>
      </c>
      <c r="AN391" s="374">
        <v>10561149.508439997</v>
      </c>
      <c r="AO391" s="378">
        <v>53.446800000000003</v>
      </c>
      <c r="AP391" s="379">
        <v>53.446800000000003</v>
      </c>
      <c r="AQ391" s="373">
        <v>17752.658455286379</v>
      </c>
      <c r="AR391" s="374">
        <v>948822.78592800011</v>
      </c>
      <c r="AS391" s="374">
        <f t="shared" si="112"/>
        <v>0.95725616104346212</v>
      </c>
      <c r="AT391" s="374">
        <f t="shared" si="108"/>
        <v>51.162278588057717</v>
      </c>
      <c r="AU391" s="374">
        <f t="shared" si="113"/>
        <v>4.2743838956537834E-2</v>
      </c>
      <c r="AV391" s="374">
        <f t="shared" si="109"/>
        <v>2.2845214119422863</v>
      </c>
      <c r="AW391" s="380">
        <v>220.01759999999999</v>
      </c>
      <c r="AX391" s="381">
        <v>220.01759999999999</v>
      </c>
      <c r="AY391" s="373">
        <v>8961.6028399328079</v>
      </c>
      <c r="AZ391" s="374">
        <v>1971710.3489952004</v>
      </c>
      <c r="BA391" s="378">
        <v>94.871039999999851</v>
      </c>
      <c r="BB391" s="379">
        <v>94.871039999999851</v>
      </c>
      <c r="BC391" s="373">
        <v>7753.1672891959561</v>
      </c>
      <c r="BD391" s="374">
        <v>735551.04401999991</v>
      </c>
      <c r="BE391" s="374">
        <f t="shared" si="120"/>
        <v>4.6333156368685423E-2</v>
      </c>
      <c r="BF391" s="374">
        <f t="shared" si="121"/>
        <v>4.3956747311798026</v>
      </c>
      <c r="BG391" s="374">
        <f t="shared" si="122"/>
        <v>2.546984114019684E-2</v>
      </c>
      <c r="BH391" s="374">
        <f t="shared" si="123"/>
        <v>2.4163503176052563</v>
      </c>
      <c r="BI391" s="374">
        <f t="shared" si="124"/>
        <v>0.9281970024911177</v>
      </c>
      <c r="BJ391" s="374">
        <f t="shared" si="125"/>
        <v>88.059014951214792</v>
      </c>
      <c r="BK391" s="375">
        <v>14217233.687383197</v>
      </c>
      <c r="BL391" s="382">
        <v>60994418.76556319</v>
      </c>
      <c r="BM391" s="383">
        <v>0.41</v>
      </c>
      <c r="BN391" s="382">
        <v>25007711.693880908</v>
      </c>
      <c r="BO391" s="395"/>
      <c r="BP391" s="395"/>
      <c r="BS391" s="408">
        <v>10861</v>
      </c>
      <c r="BT391" s="400" t="s">
        <v>1715</v>
      </c>
      <c r="BU391" s="400">
        <v>0.94797558941604665</v>
      </c>
      <c r="BV391" s="400">
        <v>5.20244105839534E-2</v>
      </c>
      <c r="BW391" s="400">
        <v>5.2831871151786079E-2</v>
      </c>
      <c r="BX391" s="400">
        <v>0.94716812884821389</v>
      </c>
      <c r="BY391" s="407">
        <v>10861</v>
      </c>
      <c r="BZ391" s="406" t="s">
        <v>1715</v>
      </c>
      <c r="CA391" s="406">
        <v>0.95725616104346212</v>
      </c>
      <c r="CB391" s="406">
        <v>4.2743838956537834E-2</v>
      </c>
      <c r="CC391" s="406">
        <v>4.6333156368685423E-2</v>
      </c>
      <c r="CD391" s="406">
        <v>2.546984114019684E-2</v>
      </c>
      <c r="CE391" s="406">
        <v>0.9281970024911177</v>
      </c>
    </row>
    <row r="392" spans="1:83" x14ac:dyDescent="0.35">
      <c r="A392" s="365">
        <v>6</v>
      </c>
      <c r="B392" s="366" t="s">
        <v>1293</v>
      </c>
      <c r="C392" s="411">
        <v>10862</v>
      </c>
      <c r="D392" s="367" t="s">
        <v>1716</v>
      </c>
      <c r="E392" s="368" t="s">
        <v>2438</v>
      </c>
      <c r="F392" s="369">
        <v>5</v>
      </c>
      <c r="G392" s="370" t="s">
        <v>2469</v>
      </c>
      <c r="H392" s="371">
        <v>102235.2</v>
      </c>
      <c r="I392" s="372">
        <v>102235.2</v>
      </c>
      <c r="J392" s="373">
        <v>154.9118833703167</v>
      </c>
      <c r="K392" s="374">
        <v>15837447.378741002</v>
      </c>
      <c r="L392" s="371">
        <v>8852.4</v>
      </c>
      <c r="M392" s="372">
        <v>8852.4</v>
      </c>
      <c r="N392" s="373">
        <v>303.94152085400572</v>
      </c>
      <c r="O392" s="374">
        <v>2690611.9192079999</v>
      </c>
      <c r="P392" s="374">
        <f t="shared" si="110"/>
        <v>0.89397798589104227</v>
      </c>
      <c r="Q392" s="402">
        <f t="shared" si="114"/>
        <v>7913.8507223018623</v>
      </c>
      <c r="R392" s="374">
        <f t="shared" si="111"/>
        <v>0.10602201410895756</v>
      </c>
      <c r="S392" s="401">
        <f t="shared" si="115"/>
        <v>938.54927769813594</v>
      </c>
      <c r="T392" s="371">
        <v>29542.799999999999</v>
      </c>
      <c r="U392" s="372">
        <v>29542.799999999999</v>
      </c>
      <c r="V392" s="373">
        <v>87.064365596307738</v>
      </c>
      <c r="W392" s="374">
        <v>2572125.1399386004</v>
      </c>
      <c r="X392" s="371">
        <v>22598.399999999998</v>
      </c>
      <c r="Y392" s="372">
        <v>22598.399999999998</v>
      </c>
      <c r="Z392" s="373">
        <v>1.5119860795454547</v>
      </c>
      <c r="AA392" s="374">
        <v>34168.466220000002</v>
      </c>
      <c r="AB392" s="371">
        <v>12</v>
      </c>
      <c r="AC392" s="372">
        <v>12</v>
      </c>
      <c r="AD392" s="373">
        <v>201359.06535349999</v>
      </c>
      <c r="AE392" s="374">
        <v>2416308.784242</v>
      </c>
      <c r="AF392" s="374">
        <f t="shared" si="116"/>
        <v>0</v>
      </c>
      <c r="AG392" s="374">
        <f t="shared" si="117"/>
        <v>0</v>
      </c>
      <c r="AH392" s="374">
        <f t="shared" si="118"/>
        <v>1</v>
      </c>
      <c r="AI392" s="374">
        <f t="shared" si="119"/>
        <v>12</v>
      </c>
      <c r="AJ392" s="375">
        <v>23550661.688349601</v>
      </c>
      <c r="AK392" s="376">
        <v>493.51200000000006</v>
      </c>
      <c r="AL392" s="377">
        <v>493.51200000000006</v>
      </c>
      <c r="AM392" s="373">
        <v>11321.097604768271</v>
      </c>
      <c r="AN392" s="374">
        <v>5587097.5211243993</v>
      </c>
      <c r="AO392" s="378">
        <v>79.103999999999999</v>
      </c>
      <c r="AP392" s="379">
        <v>79.103999999999999</v>
      </c>
      <c r="AQ392" s="373">
        <v>10345.94128558101</v>
      </c>
      <c r="AR392" s="374">
        <v>818405.33945460012</v>
      </c>
      <c r="AS392" s="374">
        <f t="shared" si="112"/>
        <v>0.95654752477384986</v>
      </c>
      <c r="AT392" s="374">
        <f t="shared" si="108"/>
        <v>75.666735399710618</v>
      </c>
      <c r="AU392" s="374">
        <f t="shared" si="113"/>
        <v>4.3452475226150131E-2</v>
      </c>
      <c r="AV392" s="374">
        <f t="shared" si="109"/>
        <v>3.4372646002893799</v>
      </c>
      <c r="AW392" s="380">
        <v>34.536000000000001</v>
      </c>
      <c r="AX392" s="381">
        <v>34.536000000000001</v>
      </c>
      <c r="AY392" s="373">
        <v>10142.839672428769</v>
      </c>
      <c r="AZ392" s="374">
        <v>350293.11092699994</v>
      </c>
      <c r="BA392" s="378">
        <v>31.499999999999844</v>
      </c>
      <c r="BB392" s="379">
        <v>31.499999999999844</v>
      </c>
      <c r="BC392" s="373">
        <v>27374.477558095372</v>
      </c>
      <c r="BD392" s="374">
        <v>862296.04307999997</v>
      </c>
      <c r="BE392" s="374">
        <f t="shared" si="120"/>
        <v>2.5814793410287015E-2</v>
      </c>
      <c r="BF392" s="374">
        <f t="shared" si="121"/>
        <v>0.81316599242403698</v>
      </c>
      <c r="BG392" s="374">
        <f t="shared" si="122"/>
        <v>2.1335546136526787E-2</v>
      </c>
      <c r="BH392" s="374">
        <f t="shared" si="123"/>
        <v>0.67206970330059046</v>
      </c>
      <c r="BI392" s="374">
        <f t="shared" si="124"/>
        <v>0.9528496604531862</v>
      </c>
      <c r="BJ392" s="374">
        <f t="shared" si="125"/>
        <v>30.014764304275218</v>
      </c>
      <c r="BK392" s="375">
        <v>7618092.0145859988</v>
      </c>
      <c r="BL392" s="382">
        <v>31168753.702935599</v>
      </c>
      <c r="BM392" s="383">
        <v>0.43</v>
      </c>
      <c r="BN392" s="382">
        <v>13402564.092262307</v>
      </c>
      <c r="BO392" s="395"/>
      <c r="BP392" s="395"/>
      <c r="BS392" s="408">
        <v>10862</v>
      </c>
      <c r="BT392" s="400" t="s">
        <v>1716</v>
      </c>
      <c r="BU392" s="400">
        <v>0.89397798589104227</v>
      </c>
      <c r="BV392" s="400">
        <v>0.10602201410895756</v>
      </c>
      <c r="BW392" s="400">
        <v>0</v>
      </c>
      <c r="BX392" s="400">
        <v>1</v>
      </c>
      <c r="BY392" s="407">
        <v>10862</v>
      </c>
      <c r="BZ392" s="406" t="s">
        <v>1716</v>
      </c>
      <c r="CA392" s="406">
        <v>0.95654752477384986</v>
      </c>
      <c r="CB392" s="406">
        <v>4.3452475226150131E-2</v>
      </c>
      <c r="CC392" s="406">
        <v>2.5814793410287015E-2</v>
      </c>
      <c r="CD392" s="406">
        <v>2.1335546136526787E-2</v>
      </c>
      <c r="CE392" s="406">
        <v>0.9528496604531862</v>
      </c>
    </row>
    <row r="393" spans="1:83" x14ac:dyDescent="0.35">
      <c r="A393" s="365">
        <v>6</v>
      </c>
      <c r="B393" s="366" t="s">
        <v>1294</v>
      </c>
      <c r="C393" s="411">
        <v>10663</v>
      </c>
      <c r="D393" s="367" t="s">
        <v>1717</v>
      </c>
      <c r="E393" s="368" t="s">
        <v>2416</v>
      </c>
      <c r="F393" s="369">
        <v>18</v>
      </c>
      <c r="G393" s="370" t="s">
        <v>2422</v>
      </c>
      <c r="H393" s="371">
        <v>351310.8</v>
      </c>
      <c r="I393" s="372">
        <v>351310.8</v>
      </c>
      <c r="J393" s="373">
        <v>1153.5960877224695</v>
      </c>
      <c r="K393" s="374">
        <v>405270764.45465094</v>
      </c>
      <c r="L393" s="371">
        <v>81316.800000000003</v>
      </c>
      <c r="M393" s="372">
        <v>81316.800000000003</v>
      </c>
      <c r="N393" s="373">
        <v>1837.1725895556344</v>
      </c>
      <c r="O393" s="374">
        <v>149392996.03037763</v>
      </c>
      <c r="P393" s="374">
        <f t="shared" si="110"/>
        <v>0.89132904457258866</v>
      </c>
      <c r="Q393" s="402">
        <f t="shared" si="114"/>
        <v>72480.025651700285</v>
      </c>
      <c r="R393" s="374">
        <f t="shared" si="111"/>
        <v>0.10867095542741131</v>
      </c>
      <c r="S393" s="401">
        <f t="shared" si="115"/>
        <v>8836.7743482997212</v>
      </c>
      <c r="T393" s="371">
        <v>154164</v>
      </c>
      <c r="U393" s="372">
        <v>154164</v>
      </c>
      <c r="V393" s="373">
        <v>852.38750723808289</v>
      </c>
      <c r="W393" s="374">
        <v>131407467.66585182</v>
      </c>
      <c r="X393" s="371">
        <v>96945.599999999991</v>
      </c>
      <c r="Y393" s="372">
        <v>96945.599999999991</v>
      </c>
      <c r="Z393" s="373">
        <v>81.857480228301242</v>
      </c>
      <c r="AA393" s="374">
        <v>7935722.5352208</v>
      </c>
      <c r="AB393" s="371">
        <v>1.2</v>
      </c>
      <c r="AC393" s="372">
        <v>1.2</v>
      </c>
      <c r="AD393" s="373">
        <v>44193649.805975996</v>
      </c>
      <c r="AE393" s="374">
        <v>53032379.767171197</v>
      </c>
      <c r="AF393" s="374">
        <f t="shared" si="116"/>
        <v>0.10983381996079522</v>
      </c>
      <c r="AG393" s="374">
        <f t="shared" si="117"/>
        <v>0.13180058395295427</v>
      </c>
      <c r="AH393" s="374">
        <f t="shared" si="118"/>
        <v>0.89016618003920478</v>
      </c>
      <c r="AI393" s="374">
        <f t="shared" si="119"/>
        <v>1.0681994160470456</v>
      </c>
      <c r="AJ393" s="375">
        <v>747039330.45327222</v>
      </c>
      <c r="AK393" s="376">
        <v>31685.897280000001</v>
      </c>
      <c r="AL393" s="377">
        <v>31685.897280000001</v>
      </c>
      <c r="AM393" s="373">
        <v>20537.027399766743</v>
      </c>
      <c r="AN393" s="374">
        <v>650734140.62555456</v>
      </c>
      <c r="AO393" s="378">
        <v>3081.9040799999993</v>
      </c>
      <c r="AP393" s="379">
        <v>3081.9040799999993</v>
      </c>
      <c r="AQ393" s="373">
        <v>20334.111848380307</v>
      </c>
      <c r="AR393" s="374">
        <v>62667782.268699601</v>
      </c>
      <c r="AS393" s="374">
        <f t="shared" si="112"/>
        <v>0.88627437769034867</v>
      </c>
      <c r="AT393" s="374">
        <f t="shared" ref="AT393:AT456" si="126">SUM(AS393*AO393)</f>
        <v>2731.4126206033461</v>
      </c>
      <c r="AU393" s="374">
        <f t="shared" si="113"/>
        <v>0.11372562230965143</v>
      </c>
      <c r="AV393" s="374">
        <f t="shared" ref="AV393:AV456" si="127">SUM(AU393*AO393)</f>
        <v>350.49145939665368</v>
      </c>
      <c r="AW393" s="380">
        <v>11406.541680000002</v>
      </c>
      <c r="AX393" s="381">
        <v>11406.541680000002</v>
      </c>
      <c r="AY393" s="373">
        <v>12989.800043481679</v>
      </c>
      <c r="AZ393" s="374">
        <v>148168695.61083961</v>
      </c>
      <c r="BA393" s="378">
        <v>5765.3505599999889</v>
      </c>
      <c r="BB393" s="379">
        <v>5765.3505599999889</v>
      </c>
      <c r="BC393" s="373">
        <v>19977.810245587221</v>
      </c>
      <c r="BD393" s="374">
        <v>115179079.4869698</v>
      </c>
      <c r="BE393" s="374">
        <f t="shared" si="120"/>
        <v>4.8150343356662899E-2</v>
      </c>
      <c r="BF393" s="374">
        <f t="shared" si="121"/>
        <v>277.60360903552817</v>
      </c>
      <c r="BG393" s="374">
        <f t="shared" si="122"/>
        <v>6.3955683508962233E-2</v>
      </c>
      <c r="BH393" s="374">
        <f t="shared" si="123"/>
        <v>368.72693573357748</v>
      </c>
      <c r="BI393" s="374">
        <f t="shared" si="124"/>
        <v>0.8878939731343749</v>
      </c>
      <c r="BJ393" s="374">
        <f t="shared" si="125"/>
        <v>5119.0200152308835</v>
      </c>
      <c r="BK393" s="375">
        <v>976749697.99206364</v>
      </c>
      <c r="BL393" s="382">
        <v>1723789028.4453359</v>
      </c>
      <c r="BM393" s="383">
        <v>0.28999999999999998</v>
      </c>
      <c r="BN393" s="382">
        <v>499898818.24914736</v>
      </c>
      <c r="BO393" s="395"/>
      <c r="BP393" s="395"/>
      <c r="BS393" s="408">
        <v>10663</v>
      </c>
      <c r="BT393" s="400" t="s">
        <v>1717</v>
      </c>
      <c r="BU393" s="400">
        <v>0.89132904457258866</v>
      </c>
      <c r="BV393" s="400">
        <v>0.10867095542741131</v>
      </c>
      <c r="BW393" s="400">
        <v>0.10983381996079522</v>
      </c>
      <c r="BX393" s="400">
        <v>0.89016618003920478</v>
      </c>
      <c r="BY393" s="407">
        <v>10663</v>
      </c>
      <c r="BZ393" s="406" t="s">
        <v>1717</v>
      </c>
      <c r="CA393" s="406">
        <v>0.88627437769034867</v>
      </c>
      <c r="CB393" s="406">
        <v>0.11372562230965143</v>
      </c>
      <c r="CC393" s="406">
        <v>4.8150343356662899E-2</v>
      </c>
      <c r="CD393" s="406">
        <v>6.3955683508962233E-2</v>
      </c>
      <c r="CE393" s="406">
        <v>0.8878939731343749</v>
      </c>
    </row>
    <row r="394" spans="1:83" x14ac:dyDescent="0.35">
      <c r="A394" s="365">
        <v>6</v>
      </c>
      <c r="B394" s="366" t="s">
        <v>1294</v>
      </c>
      <c r="C394" s="411">
        <v>10827</v>
      </c>
      <c r="D394" s="367" t="s">
        <v>2228</v>
      </c>
      <c r="E394" s="368" t="s">
        <v>2438</v>
      </c>
      <c r="F394" s="369">
        <v>14</v>
      </c>
      <c r="G394" s="370" t="s">
        <v>6316</v>
      </c>
      <c r="H394" s="371">
        <v>127441.2</v>
      </c>
      <c r="I394" s="372">
        <v>127441.2</v>
      </c>
      <c r="J394" s="373">
        <v>494.05333680838697</v>
      </c>
      <c r="K394" s="374">
        <v>62962750.106865004</v>
      </c>
      <c r="L394" s="371">
        <v>9676.7999999999993</v>
      </c>
      <c r="M394" s="372">
        <v>9676.7999999999993</v>
      </c>
      <c r="N394" s="373">
        <v>495.50468153342013</v>
      </c>
      <c r="O394" s="374">
        <v>4794899.7022626</v>
      </c>
      <c r="P394" s="374">
        <f t="shared" si="110"/>
        <v>0.84483683001445731</v>
      </c>
      <c r="Q394" s="402">
        <f t="shared" si="114"/>
        <v>8175.3170366838995</v>
      </c>
      <c r="R394" s="374">
        <f t="shared" si="111"/>
        <v>0.15516316998554272</v>
      </c>
      <c r="S394" s="401">
        <f t="shared" si="115"/>
        <v>1501.4829633160996</v>
      </c>
      <c r="T394" s="371">
        <v>119294.39999999999</v>
      </c>
      <c r="U394" s="372">
        <v>119294.39999999999</v>
      </c>
      <c r="V394" s="373">
        <v>188.97911114695913</v>
      </c>
      <c r="W394" s="374">
        <v>22544149.676809799</v>
      </c>
      <c r="X394" s="371">
        <v>9985.1999999999989</v>
      </c>
      <c r="Y394" s="372">
        <v>9985.1999999999989</v>
      </c>
      <c r="Z394" s="373">
        <v>440.34209097764688</v>
      </c>
      <c r="AA394" s="374">
        <v>4396903.8468299992</v>
      </c>
      <c r="AB394" s="371">
        <v>33.6</v>
      </c>
      <c r="AC394" s="372">
        <v>33.6</v>
      </c>
      <c r="AD394" s="373">
        <v>590086.65269598213</v>
      </c>
      <c r="AE394" s="374">
        <v>19826911.530585002</v>
      </c>
      <c r="AF394" s="374">
        <f t="shared" si="116"/>
        <v>6.2815610177045705E-2</v>
      </c>
      <c r="AG394" s="374">
        <f t="shared" si="117"/>
        <v>2.1106045019487358</v>
      </c>
      <c r="AH394" s="374">
        <f t="shared" si="118"/>
        <v>0.93718438982295427</v>
      </c>
      <c r="AI394" s="374">
        <f t="shared" si="119"/>
        <v>31.489395498051266</v>
      </c>
      <c r="AJ394" s="375">
        <v>114525614.8633524</v>
      </c>
      <c r="AK394" s="376">
        <v>5812.8308399999996</v>
      </c>
      <c r="AL394" s="377">
        <v>5812.8308399999996</v>
      </c>
      <c r="AM394" s="373">
        <v>14584.224088531984</v>
      </c>
      <c r="AN394" s="374">
        <v>84775627.559289604</v>
      </c>
      <c r="AO394" s="378">
        <v>157.51283999999998</v>
      </c>
      <c r="AP394" s="379">
        <v>157.51283999999998</v>
      </c>
      <c r="AQ394" s="373">
        <v>26437.389985338337</v>
      </c>
      <c r="AR394" s="374">
        <v>4164228.3787781992</v>
      </c>
      <c r="AS394" s="374">
        <f t="shared" si="112"/>
        <v>0.89135811619800287</v>
      </c>
      <c r="AT394" s="374">
        <f t="shared" si="126"/>
        <v>140.40034833939742</v>
      </c>
      <c r="AU394" s="374">
        <f t="shared" si="113"/>
        <v>0.10864188380199712</v>
      </c>
      <c r="AV394" s="374">
        <f t="shared" si="127"/>
        <v>17.112491660602561</v>
      </c>
      <c r="AW394" s="380">
        <v>1408.38384</v>
      </c>
      <c r="AX394" s="381">
        <v>1408.38384</v>
      </c>
      <c r="AY394" s="373">
        <v>13160.826214690593</v>
      </c>
      <c r="AZ394" s="374">
        <v>18535494.961818602</v>
      </c>
      <c r="BA394" s="378">
        <v>845.01491999999871</v>
      </c>
      <c r="BB394" s="379">
        <v>845.01491999999871</v>
      </c>
      <c r="BC394" s="373">
        <v>25752.529568418784</v>
      </c>
      <c r="BD394" s="374">
        <v>21761271.713055</v>
      </c>
      <c r="BE394" s="374">
        <f t="shared" si="120"/>
        <v>9.8466893081883541E-2</v>
      </c>
      <c r="BF394" s="374">
        <f t="shared" si="121"/>
        <v>83.205993780236241</v>
      </c>
      <c r="BG394" s="374">
        <f t="shared" si="122"/>
        <v>8.7675287607147892E-2</v>
      </c>
      <c r="BH394" s="374">
        <f t="shared" si="123"/>
        <v>74.086926143330956</v>
      </c>
      <c r="BI394" s="374">
        <f t="shared" si="124"/>
        <v>0.81385781931096857</v>
      </c>
      <c r="BJ394" s="374">
        <f t="shared" si="125"/>
        <v>687.72200007643153</v>
      </c>
      <c r="BK394" s="375">
        <v>129236622.61294141</v>
      </c>
      <c r="BL394" s="382">
        <v>243762237.4762938</v>
      </c>
      <c r="BM394" s="383">
        <v>0.34</v>
      </c>
      <c r="BN394" s="382">
        <v>82879160.741939902</v>
      </c>
      <c r="BO394" s="395"/>
      <c r="BP394" s="395"/>
      <c r="BS394" s="408">
        <v>10827</v>
      </c>
      <c r="BT394" s="400" t="s">
        <v>2228</v>
      </c>
      <c r="BU394" s="400">
        <v>0.84483683001445731</v>
      </c>
      <c r="BV394" s="400">
        <v>0.15516316998554272</v>
      </c>
      <c r="BW394" s="400">
        <v>6.2815610177045705E-2</v>
      </c>
      <c r="BX394" s="400">
        <v>0.93718438982295427</v>
      </c>
      <c r="BY394" s="407">
        <v>10827</v>
      </c>
      <c r="BZ394" s="406" t="s">
        <v>2228</v>
      </c>
      <c r="CA394" s="406">
        <v>0.89135811619800287</v>
      </c>
      <c r="CB394" s="406">
        <v>0.10864188380199712</v>
      </c>
      <c r="CC394" s="406">
        <v>9.8466893081883541E-2</v>
      </c>
      <c r="CD394" s="406">
        <v>8.7675287607147892E-2</v>
      </c>
      <c r="CE394" s="406">
        <v>0.81385781931096857</v>
      </c>
    </row>
    <row r="395" spans="1:83" x14ac:dyDescent="0.35">
      <c r="A395" s="365">
        <v>6</v>
      </c>
      <c r="B395" s="366" t="s">
        <v>1294</v>
      </c>
      <c r="C395" s="411">
        <v>10828</v>
      </c>
      <c r="D395" s="367" t="s">
        <v>1719</v>
      </c>
      <c r="E395" s="368" t="s">
        <v>2438</v>
      </c>
      <c r="F395" s="369">
        <v>9</v>
      </c>
      <c r="G395" s="370" t="s">
        <v>2511</v>
      </c>
      <c r="H395" s="371">
        <v>106897.2</v>
      </c>
      <c r="I395" s="372">
        <v>106897.2</v>
      </c>
      <c r="J395" s="373">
        <v>478.70182600816662</v>
      </c>
      <c r="K395" s="374">
        <v>51171884.835160188</v>
      </c>
      <c r="L395" s="371">
        <v>6108</v>
      </c>
      <c r="M395" s="372">
        <v>6108</v>
      </c>
      <c r="N395" s="373">
        <v>458.5597258541257</v>
      </c>
      <c r="O395" s="374">
        <v>2800882.8055169997</v>
      </c>
      <c r="P395" s="374">
        <f t="shared" si="110"/>
        <v>0.92141857597130949</v>
      </c>
      <c r="Q395" s="402">
        <f t="shared" si="114"/>
        <v>5628.024662032758</v>
      </c>
      <c r="R395" s="374">
        <f t="shared" si="111"/>
        <v>7.858142402869063E-2</v>
      </c>
      <c r="S395" s="401">
        <f t="shared" si="115"/>
        <v>479.97533796724235</v>
      </c>
      <c r="T395" s="371">
        <v>12302.4</v>
      </c>
      <c r="U395" s="372">
        <v>12302.4</v>
      </c>
      <c r="V395" s="373">
        <v>206.69214556364611</v>
      </c>
      <c r="W395" s="374">
        <v>2542809.4515821999</v>
      </c>
      <c r="X395" s="371">
        <v>54670.799999999996</v>
      </c>
      <c r="Y395" s="372">
        <v>54670.799999999996</v>
      </c>
      <c r="Z395" s="373">
        <v>17.377760544041791</v>
      </c>
      <c r="AA395" s="374">
        <v>950056.07115119987</v>
      </c>
      <c r="AB395" s="371">
        <v>0</v>
      </c>
      <c r="AC395" s="372">
        <v>0</v>
      </c>
      <c r="AD395" s="373">
        <v>0</v>
      </c>
      <c r="AE395" s="374">
        <v>0</v>
      </c>
      <c r="AF395" s="374">
        <f t="shared" si="116"/>
        <v>0.1091928971704024</v>
      </c>
      <c r="AG395" s="374">
        <f t="shared" si="117"/>
        <v>0</v>
      </c>
      <c r="AH395" s="374">
        <f t="shared" si="118"/>
        <v>0.89080710282959763</v>
      </c>
      <c r="AI395" s="374">
        <f t="shared" si="119"/>
        <v>0</v>
      </c>
      <c r="AJ395" s="375">
        <v>57465633.163410589</v>
      </c>
      <c r="AK395" s="376">
        <v>2144.2316399999995</v>
      </c>
      <c r="AL395" s="377">
        <v>2144.2316399999995</v>
      </c>
      <c r="AM395" s="373">
        <v>11970.25036065283</v>
      </c>
      <c r="AN395" s="374">
        <v>25666989.562033202</v>
      </c>
      <c r="AO395" s="378">
        <v>69.732240000000004</v>
      </c>
      <c r="AP395" s="379">
        <v>69.732240000000004</v>
      </c>
      <c r="AQ395" s="373">
        <v>13412.02339771675</v>
      </c>
      <c r="AR395" s="374">
        <v>935250.43445519987</v>
      </c>
      <c r="AS395" s="374">
        <f t="shared" si="112"/>
        <v>0.96817823216801124</v>
      </c>
      <c r="AT395" s="374">
        <f t="shared" si="126"/>
        <v>67.513236848315486</v>
      </c>
      <c r="AU395" s="374">
        <f t="shared" si="113"/>
        <v>3.1821767831988763E-2</v>
      </c>
      <c r="AV395" s="374">
        <f t="shared" si="127"/>
        <v>2.2190031516845203</v>
      </c>
      <c r="AW395" s="380">
        <v>116.84400000000002</v>
      </c>
      <c r="AX395" s="381">
        <v>116.84400000000002</v>
      </c>
      <c r="AY395" s="373">
        <v>14266.605533911879</v>
      </c>
      <c r="AZ395" s="374">
        <v>1666967.2570044</v>
      </c>
      <c r="BA395" s="378">
        <v>168.61584000000059</v>
      </c>
      <c r="BB395" s="379">
        <v>168.61584000000059</v>
      </c>
      <c r="BC395" s="373">
        <v>11596.443251470284</v>
      </c>
      <c r="BD395" s="374">
        <v>1955344.0198589999</v>
      </c>
      <c r="BE395" s="374">
        <f t="shared" si="120"/>
        <v>4.1131315242579132E-2</v>
      </c>
      <c r="BF395" s="374">
        <f t="shared" si="121"/>
        <v>6.9353912699323086</v>
      </c>
      <c r="BG395" s="374">
        <f t="shared" si="122"/>
        <v>0.15816343105168237</v>
      </c>
      <c r="BH395" s="374">
        <f t="shared" si="123"/>
        <v>26.668859784061599</v>
      </c>
      <c r="BI395" s="374">
        <f t="shared" si="124"/>
        <v>0.80070525370573842</v>
      </c>
      <c r="BJ395" s="374">
        <f t="shared" si="125"/>
        <v>135.01158894600667</v>
      </c>
      <c r="BK395" s="375">
        <v>30224551.273351803</v>
      </c>
      <c r="BL395" s="382">
        <v>87690184.436762393</v>
      </c>
      <c r="BM395" s="383">
        <v>0.45</v>
      </c>
      <c r="BN395" s="382">
        <v>39460582.99654308</v>
      </c>
      <c r="BO395" s="395"/>
      <c r="BP395" s="395"/>
      <c r="BS395" s="408">
        <v>10828</v>
      </c>
      <c r="BT395" s="400" t="s">
        <v>1719</v>
      </c>
      <c r="BU395" s="400">
        <v>0.92141857597130949</v>
      </c>
      <c r="BV395" s="400">
        <v>7.858142402869063E-2</v>
      </c>
      <c r="BW395" s="400">
        <v>0.1091928971704024</v>
      </c>
      <c r="BX395" s="400">
        <v>0.89080710282959763</v>
      </c>
      <c r="BY395" s="407">
        <v>10828</v>
      </c>
      <c r="BZ395" s="406" t="s">
        <v>1719</v>
      </c>
      <c r="CA395" s="406">
        <v>0.96817823216801124</v>
      </c>
      <c r="CB395" s="406">
        <v>3.1821767831988763E-2</v>
      </c>
      <c r="CC395" s="406">
        <v>4.1131315242579132E-2</v>
      </c>
      <c r="CD395" s="406">
        <v>0.15816343105168237</v>
      </c>
      <c r="CE395" s="406">
        <v>0.80070525370573842</v>
      </c>
    </row>
    <row r="396" spans="1:83" x14ac:dyDescent="0.35">
      <c r="A396" s="365">
        <v>6</v>
      </c>
      <c r="B396" s="366" t="s">
        <v>1294</v>
      </c>
      <c r="C396" s="411">
        <v>10829</v>
      </c>
      <c r="D396" s="367" t="s">
        <v>2229</v>
      </c>
      <c r="E396" s="368" t="s">
        <v>2438</v>
      </c>
      <c r="F396" s="369">
        <v>15</v>
      </c>
      <c r="G396" s="370" t="s">
        <v>6306</v>
      </c>
      <c r="H396" s="371">
        <v>182467.19999999998</v>
      </c>
      <c r="I396" s="372">
        <v>182467.19999999998</v>
      </c>
      <c r="J396" s="373">
        <v>646.61628459318604</v>
      </c>
      <c r="K396" s="374">
        <v>117986262.92412178</v>
      </c>
      <c r="L396" s="371">
        <v>25639.200000000001</v>
      </c>
      <c r="M396" s="372">
        <v>25639.200000000001</v>
      </c>
      <c r="N396" s="373">
        <v>923.19895671143411</v>
      </c>
      <c r="O396" s="374">
        <v>23670082.690915801</v>
      </c>
      <c r="P396" s="374">
        <f t="shared" si="110"/>
        <v>0.82546817879782552</v>
      </c>
      <c r="Q396" s="402">
        <f t="shared" si="114"/>
        <v>21164.34372983321</v>
      </c>
      <c r="R396" s="374">
        <f t="shared" si="111"/>
        <v>0.17453182120217442</v>
      </c>
      <c r="S396" s="401">
        <f t="shared" si="115"/>
        <v>4474.8562701667906</v>
      </c>
      <c r="T396" s="371">
        <v>33030</v>
      </c>
      <c r="U396" s="372">
        <v>33030</v>
      </c>
      <c r="V396" s="373">
        <v>431.80971875049954</v>
      </c>
      <c r="W396" s="374">
        <v>14262675.010329001</v>
      </c>
      <c r="X396" s="371">
        <v>56631.6</v>
      </c>
      <c r="Y396" s="372">
        <v>56631.6</v>
      </c>
      <c r="Z396" s="373">
        <v>83.423309740332257</v>
      </c>
      <c r="AA396" s="374">
        <v>4724395.5078905998</v>
      </c>
      <c r="AB396" s="371">
        <v>0</v>
      </c>
      <c r="AC396" s="372">
        <v>0</v>
      </c>
      <c r="AD396" s="373">
        <v>0</v>
      </c>
      <c r="AE396" s="374">
        <v>0</v>
      </c>
      <c r="AF396" s="374">
        <f t="shared" si="116"/>
        <v>6.0963600048930075E-2</v>
      </c>
      <c r="AG396" s="374">
        <f t="shared" si="117"/>
        <v>0</v>
      </c>
      <c r="AH396" s="374">
        <f t="shared" si="118"/>
        <v>0.93903639995106991</v>
      </c>
      <c r="AI396" s="374">
        <f t="shared" si="119"/>
        <v>0</v>
      </c>
      <c r="AJ396" s="375">
        <v>160643416.13325721</v>
      </c>
      <c r="AK396" s="376">
        <v>7484.1592799999999</v>
      </c>
      <c r="AL396" s="377">
        <v>7484.1592799999999</v>
      </c>
      <c r="AM396" s="373">
        <v>16846.554459267201</v>
      </c>
      <c r="AN396" s="374">
        <v>126082296.89235</v>
      </c>
      <c r="AO396" s="378">
        <v>678.29088000000013</v>
      </c>
      <c r="AP396" s="379">
        <v>678.29088000000013</v>
      </c>
      <c r="AQ396" s="373">
        <v>17842.246836443086</v>
      </c>
      <c r="AR396" s="374">
        <v>12102233.307868199</v>
      </c>
      <c r="AS396" s="374">
        <f t="shared" si="112"/>
        <v>0.88018635491141284</v>
      </c>
      <c r="AT396" s="374">
        <f t="shared" si="126"/>
        <v>597.0223772368546</v>
      </c>
      <c r="AU396" s="374">
        <f t="shared" si="113"/>
        <v>0.11981364508858727</v>
      </c>
      <c r="AV396" s="374">
        <f t="shared" si="127"/>
        <v>81.268502763145548</v>
      </c>
      <c r="AW396" s="380">
        <v>580.95551999999998</v>
      </c>
      <c r="AX396" s="381">
        <v>580.95551999999998</v>
      </c>
      <c r="AY396" s="373">
        <v>16246.350873402494</v>
      </c>
      <c r="AZ396" s="374">
        <v>9438407.2197600007</v>
      </c>
      <c r="BA396" s="378">
        <v>1397.1702000000002</v>
      </c>
      <c r="BB396" s="379">
        <v>1397.1702000000002</v>
      </c>
      <c r="BC396" s="373">
        <v>26044.458151201761</v>
      </c>
      <c r="BD396" s="374">
        <v>36388540.804006204</v>
      </c>
      <c r="BE396" s="374">
        <f t="shared" si="120"/>
        <v>4.1579424449025522E-2</v>
      </c>
      <c r="BF396" s="374">
        <f t="shared" si="121"/>
        <v>58.093532773329891</v>
      </c>
      <c r="BG396" s="374">
        <f t="shared" si="122"/>
        <v>6.7957372033881192E-2</v>
      </c>
      <c r="BH396" s="374">
        <f t="shared" si="123"/>
        <v>94.948015076052215</v>
      </c>
      <c r="BI396" s="374">
        <f t="shared" si="124"/>
        <v>0.89046320351709329</v>
      </c>
      <c r="BJ396" s="374">
        <f t="shared" si="125"/>
        <v>1244.1286521506181</v>
      </c>
      <c r="BK396" s="375">
        <v>184011478.22398442</v>
      </c>
      <c r="BL396" s="382">
        <v>344654894.35724163</v>
      </c>
      <c r="BM396" s="383">
        <v>0.45</v>
      </c>
      <c r="BN396" s="382">
        <v>155094702.46075875</v>
      </c>
      <c r="BO396" s="395"/>
      <c r="BP396" s="395"/>
      <c r="BS396" s="408">
        <v>10829</v>
      </c>
      <c r="BT396" s="400" t="s">
        <v>2229</v>
      </c>
      <c r="BU396" s="400">
        <v>0.82546817879782552</v>
      </c>
      <c r="BV396" s="400">
        <v>0.17453182120217442</v>
      </c>
      <c r="BW396" s="400">
        <v>6.0963600048930075E-2</v>
      </c>
      <c r="BX396" s="400">
        <v>0.93903639995106991</v>
      </c>
      <c r="BY396" s="407">
        <v>10829</v>
      </c>
      <c r="BZ396" s="406" t="s">
        <v>2229</v>
      </c>
      <c r="CA396" s="406">
        <v>0.88018635491141284</v>
      </c>
      <c r="CB396" s="406">
        <v>0.11981364508858727</v>
      </c>
      <c r="CC396" s="406">
        <v>4.1579424449025522E-2</v>
      </c>
      <c r="CD396" s="406">
        <v>6.7957372033881192E-2</v>
      </c>
      <c r="CE396" s="406">
        <v>0.89046320351709329</v>
      </c>
    </row>
    <row r="397" spans="1:83" x14ac:dyDescent="0.35">
      <c r="A397" s="365">
        <v>6</v>
      </c>
      <c r="B397" s="366" t="s">
        <v>1294</v>
      </c>
      <c r="C397" s="411">
        <v>10830</v>
      </c>
      <c r="D397" s="367" t="s">
        <v>1721</v>
      </c>
      <c r="E397" s="368" t="s">
        <v>2438</v>
      </c>
      <c r="F397" s="369">
        <v>5</v>
      </c>
      <c r="G397" s="370" t="s">
        <v>2469</v>
      </c>
      <c r="H397" s="371">
        <v>64688.399999999994</v>
      </c>
      <c r="I397" s="372">
        <v>64688.399999999994</v>
      </c>
      <c r="J397" s="373">
        <v>537.74377891029917</v>
      </c>
      <c r="K397" s="374">
        <v>34785784.667660996</v>
      </c>
      <c r="L397" s="371">
        <v>14872.8</v>
      </c>
      <c r="M397" s="372">
        <v>14872.8</v>
      </c>
      <c r="N397" s="373">
        <v>751.87309595167017</v>
      </c>
      <c r="O397" s="374">
        <v>11182458.181469999</v>
      </c>
      <c r="P397" s="374">
        <f t="shared" si="110"/>
        <v>0.83550330298501596</v>
      </c>
      <c r="Q397" s="402">
        <f t="shared" si="114"/>
        <v>12426.273524635544</v>
      </c>
      <c r="R397" s="374">
        <f t="shared" si="111"/>
        <v>0.16449669701498404</v>
      </c>
      <c r="S397" s="401">
        <f t="shared" si="115"/>
        <v>2446.5264753644547</v>
      </c>
      <c r="T397" s="371">
        <v>14734.8</v>
      </c>
      <c r="U397" s="372">
        <v>14734.8</v>
      </c>
      <c r="V397" s="373">
        <v>389.86121249491003</v>
      </c>
      <c r="W397" s="374">
        <v>5744526.9938700004</v>
      </c>
      <c r="X397" s="371">
        <v>16476</v>
      </c>
      <c r="Y397" s="372">
        <v>16476</v>
      </c>
      <c r="Z397" s="373">
        <v>89.771213741988333</v>
      </c>
      <c r="AA397" s="374">
        <v>1479070.5176129998</v>
      </c>
      <c r="AB397" s="371">
        <v>0</v>
      </c>
      <c r="AC397" s="372">
        <v>0</v>
      </c>
      <c r="AD397" s="373">
        <v>0</v>
      </c>
      <c r="AE397" s="374">
        <v>0</v>
      </c>
      <c r="AF397" s="374">
        <f t="shared" si="116"/>
        <v>0.14480780345393113</v>
      </c>
      <c r="AG397" s="374">
        <f t="shared" si="117"/>
        <v>0</v>
      </c>
      <c r="AH397" s="374">
        <f t="shared" si="118"/>
        <v>0.85519219654606893</v>
      </c>
      <c r="AI397" s="374">
        <f t="shared" si="119"/>
        <v>0</v>
      </c>
      <c r="AJ397" s="375">
        <v>53191840.360613994</v>
      </c>
      <c r="AK397" s="376">
        <v>785.02799999999991</v>
      </c>
      <c r="AL397" s="377">
        <v>785.02799999999991</v>
      </c>
      <c r="AM397" s="373">
        <v>10236.065133940447</v>
      </c>
      <c r="AN397" s="374">
        <v>8035597.7399669997</v>
      </c>
      <c r="AO397" s="378">
        <v>47.34</v>
      </c>
      <c r="AP397" s="379">
        <v>47.34</v>
      </c>
      <c r="AQ397" s="373">
        <v>13450.153919518378</v>
      </c>
      <c r="AR397" s="374">
        <v>636730.28655000008</v>
      </c>
      <c r="AS397" s="374">
        <f t="shared" si="112"/>
        <v>0.81580748694166227</v>
      </c>
      <c r="AT397" s="374">
        <f t="shared" si="126"/>
        <v>38.620326431818292</v>
      </c>
      <c r="AU397" s="374">
        <f t="shared" si="113"/>
        <v>0.18419251305833773</v>
      </c>
      <c r="AV397" s="374">
        <f t="shared" si="127"/>
        <v>8.7196735681817081</v>
      </c>
      <c r="AW397" s="380">
        <v>73.295999999999992</v>
      </c>
      <c r="AX397" s="381">
        <v>73.295999999999992</v>
      </c>
      <c r="AY397" s="373">
        <v>10837.225685166994</v>
      </c>
      <c r="AZ397" s="374">
        <v>794325.2938199999</v>
      </c>
      <c r="BA397" s="378">
        <v>171.24000000000004</v>
      </c>
      <c r="BB397" s="379">
        <v>171.24000000000004</v>
      </c>
      <c r="BC397" s="373">
        <v>7907.9449667133822</v>
      </c>
      <c r="BD397" s="374">
        <v>1354156.4960999999</v>
      </c>
      <c r="BE397" s="374">
        <f t="shared" si="120"/>
        <v>7.5966974237131613E-3</v>
      </c>
      <c r="BF397" s="374">
        <f t="shared" si="121"/>
        <v>1.3008584668366421</v>
      </c>
      <c r="BG397" s="374">
        <f t="shared" si="122"/>
        <v>0.21494479385345122</v>
      </c>
      <c r="BH397" s="374">
        <f t="shared" si="123"/>
        <v>36.807146499464999</v>
      </c>
      <c r="BI397" s="374">
        <f t="shared" si="124"/>
        <v>0.77745850872283562</v>
      </c>
      <c r="BJ397" s="374">
        <f t="shared" si="125"/>
        <v>133.13199503369839</v>
      </c>
      <c r="BK397" s="375">
        <v>10820809.816436999</v>
      </c>
      <c r="BL397" s="382">
        <v>64012650.177050993</v>
      </c>
      <c r="BM397" s="383">
        <v>0.4</v>
      </c>
      <c r="BN397" s="382">
        <v>25605060.070820399</v>
      </c>
      <c r="BO397" s="395"/>
      <c r="BP397" s="395"/>
      <c r="BS397" s="408">
        <v>10830</v>
      </c>
      <c r="BT397" s="400" t="s">
        <v>1721</v>
      </c>
      <c r="BU397" s="400">
        <v>0.83550330298501596</v>
      </c>
      <c r="BV397" s="400">
        <v>0.16449669701498404</v>
      </c>
      <c r="BW397" s="400">
        <v>0.14480780345393113</v>
      </c>
      <c r="BX397" s="400">
        <v>0.85519219654606893</v>
      </c>
      <c r="BY397" s="407">
        <v>10830</v>
      </c>
      <c r="BZ397" s="406" t="s">
        <v>1721</v>
      </c>
      <c r="CA397" s="406">
        <v>0.81580748694166227</v>
      </c>
      <c r="CB397" s="406">
        <v>0.18419251305833773</v>
      </c>
      <c r="CC397" s="406">
        <v>7.5966974237131613E-3</v>
      </c>
      <c r="CD397" s="406">
        <v>0.21494479385345122</v>
      </c>
      <c r="CE397" s="406">
        <v>0.77745850872283562</v>
      </c>
    </row>
    <row r="398" spans="1:83" x14ac:dyDescent="0.35">
      <c r="A398" s="365">
        <v>6</v>
      </c>
      <c r="B398" s="366" t="s">
        <v>1294</v>
      </c>
      <c r="C398" s="411">
        <v>10831</v>
      </c>
      <c r="D398" s="367" t="s">
        <v>1722</v>
      </c>
      <c r="E398" s="368" t="s">
        <v>2438</v>
      </c>
      <c r="F398" s="369">
        <v>6</v>
      </c>
      <c r="G398" s="370" t="s">
        <v>6307</v>
      </c>
      <c r="H398" s="371">
        <v>114543.59999999999</v>
      </c>
      <c r="I398" s="372">
        <v>114543.59999999999</v>
      </c>
      <c r="J398" s="373">
        <v>439.4312414876955</v>
      </c>
      <c r="K398" s="374">
        <v>50334036.352469996</v>
      </c>
      <c r="L398" s="371">
        <v>14160</v>
      </c>
      <c r="M398" s="372">
        <v>14160</v>
      </c>
      <c r="N398" s="373">
        <v>353.20673552601693</v>
      </c>
      <c r="O398" s="374">
        <v>5001407.3750483999</v>
      </c>
      <c r="P398" s="374">
        <f t="shared" si="110"/>
        <v>0.89305930202899653</v>
      </c>
      <c r="Q398" s="402">
        <f t="shared" si="114"/>
        <v>12645.719716730591</v>
      </c>
      <c r="R398" s="374">
        <f t="shared" si="111"/>
        <v>0.10694069797100343</v>
      </c>
      <c r="S398" s="401">
        <f t="shared" si="115"/>
        <v>1514.2802832694085</v>
      </c>
      <c r="T398" s="371">
        <v>19107.599999999999</v>
      </c>
      <c r="U398" s="372">
        <v>19107.599999999999</v>
      </c>
      <c r="V398" s="373">
        <v>247.81448093167117</v>
      </c>
      <c r="W398" s="374">
        <v>4735139.97585</v>
      </c>
      <c r="X398" s="371">
        <v>28574.399999999998</v>
      </c>
      <c r="Y398" s="372">
        <v>28574.399999999998</v>
      </c>
      <c r="Z398" s="373">
        <v>76.097489664874843</v>
      </c>
      <c r="AA398" s="374">
        <v>2174440.1086799996</v>
      </c>
      <c r="AB398" s="371">
        <v>0</v>
      </c>
      <c r="AC398" s="372">
        <v>0</v>
      </c>
      <c r="AD398" s="373">
        <v>0</v>
      </c>
      <c r="AE398" s="374">
        <v>0</v>
      </c>
      <c r="AF398" s="374">
        <f t="shared" si="116"/>
        <v>1.6720088461388697E-3</v>
      </c>
      <c r="AG398" s="374">
        <f t="shared" si="117"/>
        <v>0</v>
      </c>
      <c r="AH398" s="374">
        <f t="shared" si="118"/>
        <v>0.99832799115386117</v>
      </c>
      <c r="AI398" s="374">
        <f t="shared" si="119"/>
        <v>0</v>
      </c>
      <c r="AJ398" s="375">
        <v>62245023.812048398</v>
      </c>
      <c r="AK398" s="376">
        <v>1092.9237599999999</v>
      </c>
      <c r="AL398" s="377">
        <v>1092.9237599999999</v>
      </c>
      <c r="AM398" s="373">
        <v>15852.099348320511</v>
      </c>
      <c r="AN398" s="374">
        <v>17325136.02366</v>
      </c>
      <c r="AO398" s="378">
        <v>81.871079999999992</v>
      </c>
      <c r="AP398" s="379">
        <v>81.871079999999992</v>
      </c>
      <c r="AQ398" s="373">
        <v>18364.441963022844</v>
      </c>
      <c r="AR398" s="374">
        <v>1503516.6971100001</v>
      </c>
      <c r="AS398" s="374">
        <f t="shared" si="112"/>
        <v>0.90512966227167591</v>
      </c>
      <c r="AT398" s="374">
        <f t="shared" si="126"/>
        <v>74.103942990217348</v>
      </c>
      <c r="AU398" s="374">
        <f t="shared" si="113"/>
        <v>9.4870337728324053E-2</v>
      </c>
      <c r="AV398" s="374">
        <f t="shared" si="127"/>
        <v>7.767137009782636</v>
      </c>
      <c r="AW398" s="380">
        <v>98.323080000000004</v>
      </c>
      <c r="AX398" s="381">
        <v>98.323080000000004</v>
      </c>
      <c r="AY398" s="373">
        <v>12928.579787065253</v>
      </c>
      <c r="AZ398" s="374">
        <v>1271177.7846899999</v>
      </c>
      <c r="BA398" s="378">
        <v>314.68703999999968</v>
      </c>
      <c r="BB398" s="379">
        <v>314.68703999999968</v>
      </c>
      <c r="BC398" s="373">
        <v>6619.18580727062</v>
      </c>
      <c r="BD398" s="374">
        <v>2082971.9888999998</v>
      </c>
      <c r="BE398" s="374">
        <f t="shared" si="120"/>
        <v>0</v>
      </c>
      <c r="BF398" s="374">
        <f t="shared" si="121"/>
        <v>0</v>
      </c>
      <c r="BG398" s="374">
        <f t="shared" si="122"/>
        <v>0.15079060691527837</v>
      </c>
      <c r="BH398" s="374">
        <f t="shared" si="123"/>
        <v>47.451849749972432</v>
      </c>
      <c r="BI398" s="374">
        <f t="shared" si="124"/>
        <v>0.84920939308472165</v>
      </c>
      <c r="BJ398" s="374">
        <f t="shared" si="125"/>
        <v>267.23519025002724</v>
      </c>
      <c r="BK398" s="375">
        <v>22182802.49436</v>
      </c>
      <c r="BL398" s="382">
        <v>84427826.306408405</v>
      </c>
      <c r="BM398" s="383">
        <v>0.43</v>
      </c>
      <c r="BN398" s="382">
        <v>36303965.311755612</v>
      </c>
      <c r="BO398" s="395"/>
      <c r="BP398" s="395"/>
      <c r="BS398" s="408">
        <v>10831</v>
      </c>
      <c r="BT398" s="400" t="s">
        <v>1722</v>
      </c>
      <c r="BU398" s="400">
        <v>0.89305930202899653</v>
      </c>
      <c r="BV398" s="400">
        <v>0.10694069797100343</v>
      </c>
      <c r="BW398" s="400">
        <v>1.6720088461388697E-3</v>
      </c>
      <c r="BX398" s="400">
        <v>0.99832799115386117</v>
      </c>
      <c r="BY398" s="407">
        <v>10831</v>
      </c>
      <c r="BZ398" s="406" t="s">
        <v>1722</v>
      </c>
      <c r="CA398" s="406">
        <v>0.90512966227167591</v>
      </c>
      <c r="CB398" s="406">
        <v>9.4870337728324053E-2</v>
      </c>
      <c r="CC398" s="406">
        <v>0</v>
      </c>
      <c r="CD398" s="406">
        <v>0.15079060691527837</v>
      </c>
      <c r="CE398" s="406">
        <v>0.84920939308472165</v>
      </c>
    </row>
    <row r="399" spans="1:83" x14ac:dyDescent="0.35">
      <c r="A399" s="365">
        <v>6</v>
      </c>
      <c r="B399" s="366" t="s">
        <v>1294</v>
      </c>
      <c r="C399" s="411">
        <v>10832</v>
      </c>
      <c r="D399" s="367" t="s">
        <v>1725</v>
      </c>
      <c r="E399" s="368" t="s">
        <v>2438</v>
      </c>
      <c r="F399" s="369">
        <v>6</v>
      </c>
      <c r="G399" s="370" t="s">
        <v>6307</v>
      </c>
      <c r="H399" s="371">
        <v>48670.799999999996</v>
      </c>
      <c r="I399" s="372">
        <v>48670.799999999996</v>
      </c>
      <c r="J399" s="373">
        <v>1040.9937109298676</v>
      </c>
      <c r="K399" s="374">
        <v>50665996.705925398</v>
      </c>
      <c r="L399" s="371">
        <v>2409.6</v>
      </c>
      <c r="M399" s="372">
        <v>2409.6</v>
      </c>
      <c r="N399" s="373">
        <v>1425.5698616969621</v>
      </c>
      <c r="O399" s="374">
        <v>3435053.1387449997</v>
      </c>
      <c r="P399" s="374">
        <f t="shared" si="110"/>
        <v>0.88696869879373852</v>
      </c>
      <c r="Q399" s="402">
        <f t="shared" si="114"/>
        <v>2137.2397766133922</v>
      </c>
      <c r="R399" s="374">
        <f t="shared" si="111"/>
        <v>0.11303130120626148</v>
      </c>
      <c r="S399" s="401">
        <f t="shared" si="115"/>
        <v>272.36022338660763</v>
      </c>
      <c r="T399" s="371">
        <v>17647.2</v>
      </c>
      <c r="U399" s="372">
        <v>17647.2</v>
      </c>
      <c r="V399" s="373">
        <v>919.27870790014276</v>
      </c>
      <c r="W399" s="374">
        <v>16222695.2140554</v>
      </c>
      <c r="X399" s="371">
        <v>129302.39999999999</v>
      </c>
      <c r="Y399" s="372">
        <v>129302.39999999999</v>
      </c>
      <c r="Z399" s="373">
        <v>25.614451410298649</v>
      </c>
      <c r="AA399" s="374">
        <v>3312010.0420349999</v>
      </c>
      <c r="AB399" s="371">
        <v>0</v>
      </c>
      <c r="AC399" s="372">
        <v>0</v>
      </c>
      <c r="AD399" s="373">
        <v>0</v>
      </c>
      <c r="AE399" s="374">
        <v>0</v>
      </c>
      <c r="AF399" s="374">
        <f t="shared" si="116"/>
        <v>2.3607630669807922E-2</v>
      </c>
      <c r="AG399" s="374">
        <f t="shared" si="117"/>
        <v>0</v>
      </c>
      <c r="AH399" s="374">
        <f t="shared" si="118"/>
        <v>0.97639236933019202</v>
      </c>
      <c r="AI399" s="374">
        <f t="shared" si="119"/>
        <v>0</v>
      </c>
      <c r="AJ399" s="375">
        <v>73635755.100760803</v>
      </c>
      <c r="AK399" s="376">
        <v>1028.8763999999999</v>
      </c>
      <c r="AL399" s="377">
        <v>1028.8763999999999</v>
      </c>
      <c r="AM399" s="373">
        <v>34644.635929846387</v>
      </c>
      <c r="AN399" s="374">
        <v>35645048.294810995</v>
      </c>
      <c r="AO399" s="378">
        <v>20.801640000000003</v>
      </c>
      <c r="AP399" s="379">
        <v>20.801640000000003</v>
      </c>
      <c r="AQ399" s="373">
        <v>34738.798304124095</v>
      </c>
      <c r="AR399" s="374">
        <v>722623.97635500005</v>
      </c>
      <c r="AS399" s="374">
        <f t="shared" si="112"/>
        <v>0.93467147158332031</v>
      </c>
      <c r="AT399" s="374">
        <f t="shared" si="126"/>
        <v>19.442699470146461</v>
      </c>
      <c r="AU399" s="374">
        <f t="shared" si="113"/>
        <v>6.5328528416679729E-2</v>
      </c>
      <c r="AV399" s="374">
        <f t="shared" si="127"/>
        <v>1.358940529853542</v>
      </c>
      <c r="AW399" s="380">
        <v>196.03103999999999</v>
      </c>
      <c r="AX399" s="381">
        <v>196.03103999999999</v>
      </c>
      <c r="AY399" s="373">
        <v>25141.02302495054</v>
      </c>
      <c r="AZ399" s="374">
        <v>4928420.8902449999</v>
      </c>
      <c r="BA399" s="378">
        <v>116.89823999999989</v>
      </c>
      <c r="BB399" s="379">
        <v>116.89823999999989</v>
      </c>
      <c r="BC399" s="373">
        <v>27497.997703900444</v>
      </c>
      <c r="BD399" s="374">
        <v>3214467.5351100001</v>
      </c>
      <c r="BE399" s="374">
        <f t="shared" si="120"/>
        <v>4.4989194674448897E-3</v>
      </c>
      <c r="BF399" s="374">
        <f t="shared" si="121"/>
        <v>0.52591576764604442</v>
      </c>
      <c r="BG399" s="374">
        <f t="shared" si="122"/>
        <v>0.27790480515111537</v>
      </c>
      <c r="BH399" s="374">
        <f t="shared" si="123"/>
        <v>32.486582609708293</v>
      </c>
      <c r="BI399" s="374">
        <f t="shared" si="124"/>
        <v>0.71759627538143977</v>
      </c>
      <c r="BJ399" s="374">
        <f t="shared" si="125"/>
        <v>83.885741622645554</v>
      </c>
      <c r="BK399" s="375">
        <v>44510560.696520992</v>
      </c>
      <c r="BL399" s="382">
        <v>118146315.7972818</v>
      </c>
      <c r="BM399" s="383">
        <v>0.42</v>
      </c>
      <c r="BN399" s="382">
        <v>49621452.634858355</v>
      </c>
      <c r="BO399" s="395"/>
      <c r="BP399" s="395"/>
      <c r="BS399" s="408">
        <v>10832</v>
      </c>
      <c r="BT399" s="400" t="s">
        <v>1725</v>
      </c>
      <c r="BU399" s="400">
        <v>0.88696869879373852</v>
      </c>
      <c r="BV399" s="400">
        <v>0.11303130120626148</v>
      </c>
      <c r="BW399" s="400">
        <v>2.3607630669807922E-2</v>
      </c>
      <c r="BX399" s="400">
        <v>0.97639236933019202</v>
      </c>
      <c r="BY399" s="407">
        <v>10832</v>
      </c>
      <c r="BZ399" s="406" t="s">
        <v>1725</v>
      </c>
      <c r="CA399" s="406">
        <v>0.93467147158332031</v>
      </c>
      <c r="CB399" s="406">
        <v>6.5328528416679729E-2</v>
      </c>
      <c r="CC399" s="406">
        <v>4.4989194674448897E-3</v>
      </c>
      <c r="CD399" s="406">
        <v>0.27790480515111537</v>
      </c>
      <c r="CE399" s="406">
        <v>0.71759627538143977</v>
      </c>
    </row>
    <row r="400" spans="1:83" x14ac:dyDescent="0.35">
      <c r="A400" s="365">
        <v>6</v>
      </c>
      <c r="B400" s="366" t="s">
        <v>1294</v>
      </c>
      <c r="C400" s="411">
        <v>22734</v>
      </c>
      <c r="D400" s="367" t="s">
        <v>1723</v>
      </c>
      <c r="E400" s="368" t="s">
        <v>2438</v>
      </c>
      <c r="F400" s="369">
        <v>5</v>
      </c>
      <c r="G400" s="370" t="s">
        <v>2469</v>
      </c>
      <c r="H400" s="371">
        <v>42271.199999999997</v>
      </c>
      <c r="I400" s="372">
        <v>42271.199999999997</v>
      </c>
      <c r="J400" s="373">
        <v>550.6793950107874</v>
      </c>
      <c r="K400" s="374">
        <v>23277878.842379995</v>
      </c>
      <c r="L400" s="371">
        <v>5384.4</v>
      </c>
      <c r="M400" s="372">
        <v>5384.4</v>
      </c>
      <c r="N400" s="373">
        <v>371.18674929797197</v>
      </c>
      <c r="O400" s="374">
        <v>1998617.9329200001</v>
      </c>
      <c r="P400" s="374">
        <f t="shared" si="110"/>
        <v>0.88629984367847858</v>
      </c>
      <c r="Q400" s="402">
        <f t="shared" si="114"/>
        <v>4772.1928783023995</v>
      </c>
      <c r="R400" s="374">
        <f t="shared" si="111"/>
        <v>0.11370015632152142</v>
      </c>
      <c r="S400" s="401">
        <f t="shared" si="115"/>
        <v>612.20712169759986</v>
      </c>
      <c r="T400" s="371">
        <v>7687.2</v>
      </c>
      <c r="U400" s="372">
        <v>7687.2</v>
      </c>
      <c r="V400" s="373">
        <v>144.45279783015923</v>
      </c>
      <c r="W400" s="374">
        <v>1110437.54748</v>
      </c>
      <c r="X400" s="371">
        <v>7215.5999999999995</v>
      </c>
      <c r="Y400" s="372">
        <v>7215.5999999999995</v>
      </c>
      <c r="Z400" s="373">
        <v>120.08205426110095</v>
      </c>
      <c r="AA400" s="374">
        <v>866464.07072639989</v>
      </c>
      <c r="AB400" s="371">
        <v>73.2</v>
      </c>
      <c r="AC400" s="372">
        <v>73.2</v>
      </c>
      <c r="AD400" s="373">
        <v>37829.984731967212</v>
      </c>
      <c r="AE400" s="374">
        <v>2769154.8823799998</v>
      </c>
      <c r="AF400" s="374">
        <f t="shared" si="116"/>
        <v>0</v>
      </c>
      <c r="AG400" s="374">
        <f t="shared" si="117"/>
        <v>0</v>
      </c>
      <c r="AH400" s="374">
        <f t="shared" si="118"/>
        <v>1</v>
      </c>
      <c r="AI400" s="374">
        <f t="shared" si="119"/>
        <v>73.2</v>
      </c>
      <c r="AJ400" s="375">
        <v>30022553.275886394</v>
      </c>
      <c r="AK400" s="376">
        <v>751.61519999999996</v>
      </c>
      <c r="AL400" s="377">
        <v>751.61519999999996</v>
      </c>
      <c r="AM400" s="373">
        <v>11640.812998646115</v>
      </c>
      <c r="AN400" s="374">
        <v>8749411.9901399985</v>
      </c>
      <c r="AO400" s="378">
        <v>14.509199999999998</v>
      </c>
      <c r="AP400" s="379">
        <v>14.509199999999998</v>
      </c>
      <c r="AQ400" s="373">
        <v>26542.08330402779</v>
      </c>
      <c r="AR400" s="374">
        <v>385104.39507479995</v>
      </c>
      <c r="AS400" s="374">
        <f t="shared" si="112"/>
        <v>0.93006482994106354</v>
      </c>
      <c r="AT400" s="374">
        <f t="shared" si="126"/>
        <v>13.494496630580878</v>
      </c>
      <c r="AU400" s="374">
        <f t="shared" si="113"/>
        <v>6.9935170058936486E-2</v>
      </c>
      <c r="AV400" s="374">
        <f t="shared" si="127"/>
        <v>1.0147033694191212</v>
      </c>
      <c r="AW400" s="380">
        <v>15.186</v>
      </c>
      <c r="AX400" s="381">
        <v>15.186</v>
      </c>
      <c r="AY400" s="373">
        <v>21742.64440142236</v>
      </c>
      <c r="AZ400" s="374">
        <v>330183.79787999997</v>
      </c>
      <c r="BA400" s="378">
        <v>77.131199999999922</v>
      </c>
      <c r="BB400" s="379">
        <v>77.131199999999922</v>
      </c>
      <c r="BC400" s="373">
        <v>11175.365014157705</v>
      </c>
      <c r="BD400" s="374">
        <v>861969.31397999998</v>
      </c>
      <c r="BE400" s="374">
        <f t="shared" si="120"/>
        <v>1.9336037285343399E-2</v>
      </c>
      <c r="BF400" s="374">
        <f t="shared" si="121"/>
        <v>1.4914117590632772</v>
      </c>
      <c r="BG400" s="374">
        <f t="shared" si="122"/>
        <v>8.8827690831934439E-2</v>
      </c>
      <c r="BH400" s="374">
        <f t="shared" si="123"/>
        <v>6.8513863870960945</v>
      </c>
      <c r="BI400" s="374">
        <f t="shared" si="124"/>
        <v>0.89183627188272219</v>
      </c>
      <c r="BJ400" s="374">
        <f t="shared" si="125"/>
        <v>68.788401853840554</v>
      </c>
      <c r="BK400" s="375">
        <v>10326669.497074798</v>
      </c>
      <c r="BL400" s="382">
        <v>40349222.772961192</v>
      </c>
      <c r="BM400" s="383">
        <v>0.52</v>
      </c>
      <c r="BN400" s="382">
        <v>20981595.841939822</v>
      </c>
      <c r="BO400" s="395"/>
      <c r="BP400" s="395"/>
      <c r="BS400" s="408">
        <v>22734</v>
      </c>
      <c r="BT400" s="400" t="s">
        <v>1723</v>
      </c>
      <c r="BU400" s="400">
        <v>0.88629984367847858</v>
      </c>
      <c r="BV400" s="400">
        <v>0.11370015632152142</v>
      </c>
      <c r="BW400" s="400">
        <v>0</v>
      </c>
      <c r="BX400" s="400">
        <v>1</v>
      </c>
      <c r="BY400" s="407">
        <v>22734</v>
      </c>
      <c r="BZ400" s="406" t="s">
        <v>1723</v>
      </c>
      <c r="CA400" s="406">
        <v>0.93006482994106354</v>
      </c>
      <c r="CB400" s="406">
        <v>6.9935170058936486E-2</v>
      </c>
      <c r="CC400" s="406">
        <v>1.9336037285343399E-2</v>
      </c>
      <c r="CD400" s="406">
        <v>8.8827690831934439E-2</v>
      </c>
      <c r="CE400" s="406">
        <v>0.89183627188272219</v>
      </c>
    </row>
    <row r="401" spans="1:83" x14ac:dyDescent="0.35">
      <c r="A401" s="365">
        <v>6</v>
      </c>
      <c r="B401" s="366" t="s">
        <v>1294</v>
      </c>
      <c r="C401" s="411">
        <v>23962</v>
      </c>
      <c r="D401" s="367" t="s">
        <v>1724</v>
      </c>
      <c r="E401" s="368" t="s">
        <v>2438</v>
      </c>
      <c r="F401" s="369">
        <v>5</v>
      </c>
      <c r="G401" s="370" t="s">
        <v>2469</v>
      </c>
      <c r="H401" s="371">
        <v>51141.599999999999</v>
      </c>
      <c r="I401" s="372">
        <v>51141.599999999999</v>
      </c>
      <c r="J401" s="373">
        <v>443.18596967947815</v>
      </c>
      <c r="K401" s="374">
        <v>22665239.586959999</v>
      </c>
      <c r="L401" s="371">
        <v>2661.6</v>
      </c>
      <c r="M401" s="372">
        <v>2661.6</v>
      </c>
      <c r="N401" s="373">
        <v>359.77750637962129</v>
      </c>
      <c r="O401" s="374">
        <v>957583.81097999995</v>
      </c>
      <c r="P401" s="374">
        <f t="shared" si="110"/>
        <v>0.7430095523564153</v>
      </c>
      <c r="Q401" s="402">
        <f t="shared" si="114"/>
        <v>1977.5942245518349</v>
      </c>
      <c r="R401" s="374">
        <f t="shared" si="111"/>
        <v>0.2569904476435847</v>
      </c>
      <c r="S401" s="401">
        <f t="shared" si="115"/>
        <v>684.00577544816497</v>
      </c>
      <c r="T401" s="371">
        <v>52425.599999999999</v>
      </c>
      <c r="U401" s="372">
        <v>52425.599999999999</v>
      </c>
      <c r="V401" s="373">
        <v>101.49328660142372</v>
      </c>
      <c r="W401" s="374">
        <v>5320846.4460515995</v>
      </c>
      <c r="X401" s="371">
        <v>5139.5999999999995</v>
      </c>
      <c r="Y401" s="372">
        <v>5139.5999999999995</v>
      </c>
      <c r="Z401" s="373">
        <v>577.35109707553113</v>
      </c>
      <c r="AA401" s="374">
        <v>2967353.6985293995</v>
      </c>
      <c r="AB401" s="371">
        <v>0</v>
      </c>
      <c r="AC401" s="372">
        <v>0</v>
      </c>
      <c r="AD401" s="373">
        <v>0</v>
      </c>
      <c r="AE401" s="374">
        <v>0</v>
      </c>
      <c r="AF401" s="374">
        <f t="shared" si="116"/>
        <v>7.2562812303100721E-3</v>
      </c>
      <c r="AG401" s="374">
        <f t="shared" si="117"/>
        <v>0</v>
      </c>
      <c r="AH401" s="374">
        <f t="shared" si="118"/>
        <v>0.99274371876968992</v>
      </c>
      <c r="AI401" s="374">
        <f t="shared" si="119"/>
        <v>0</v>
      </c>
      <c r="AJ401" s="375">
        <v>31911023.542521</v>
      </c>
      <c r="AK401" s="376">
        <v>485.00927999999999</v>
      </c>
      <c r="AL401" s="377">
        <v>485.00927999999999</v>
      </c>
      <c r="AM401" s="373">
        <v>11387.126983425967</v>
      </c>
      <c r="AN401" s="374">
        <v>5522862.2595000006</v>
      </c>
      <c r="AO401" s="378">
        <v>8.2810799999999993</v>
      </c>
      <c r="AP401" s="379">
        <v>8.2810799999999993</v>
      </c>
      <c r="AQ401" s="373">
        <v>13682.806945470882</v>
      </c>
      <c r="AR401" s="374">
        <v>113308.41894</v>
      </c>
      <c r="AS401" s="374">
        <f t="shared" si="112"/>
        <v>0.88887678158915573</v>
      </c>
      <c r="AT401" s="374">
        <f t="shared" si="126"/>
        <v>7.3608597384823256</v>
      </c>
      <c r="AU401" s="374">
        <f t="shared" si="113"/>
        <v>0.11112321841084427</v>
      </c>
      <c r="AV401" s="374">
        <f t="shared" si="127"/>
        <v>0.92022026151767422</v>
      </c>
      <c r="AW401" s="380">
        <v>58.819919999999996</v>
      </c>
      <c r="AX401" s="381">
        <v>58.819919999999996</v>
      </c>
      <c r="AY401" s="373">
        <v>15422.000059163631</v>
      </c>
      <c r="AZ401" s="374">
        <v>907120.80972000002</v>
      </c>
      <c r="BA401" s="378">
        <v>73.791600000000088</v>
      </c>
      <c r="BB401" s="379">
        <v>73.791600000000088</v>
      </c>
      <c r="BC401" s="373">
        <v>1037.8760452409206</v>
      </c>
      <c r="BD401" s="374">
        <v>76586.533980000007</v>
      </c>
      <c r="BE401" s="374">
        <f t="shared" si="120"/>
        <v>0</v>
      </c>
      <c r="BF401" s="374">
        <f t="shared" si="121"/>
        <v>0</v>
      </c>
      <c r="BG401" s="374">
        <f t="shared" si="122"/>
        <v>0.66910314544980942</v>
      </c>
      <c r="BH401" s="374">
        <f t="shared" si="123"/>
        <v>49.374191667774213</v>
      </c>
      <c r="BI401" s="374">
        <f t="shared" si="124"/>
        <v>0.33089685455019058</v>
      </c>
      <c r="BJ401" s="374">
        <f t="shared" si="125"/>
        <v>24.417408332225872</v>
      </c>
      <c r="BK401" s="375">
        <v>6619878.0221400009</v>
      </c>
      <c r="BL401" s="382">
        <v>38530901.564661004</v>
      </c>
      <c r="BM401" s="383">
        <v>0.52</v>
      </c>
      <c r="BN401" s="382">
        <v>20036068.813623723</v>
      </c>
      <c r="BO401" s="395"/>
      <c r="BP401" s="395"/>
      <c r="BS401" s="408">
        <v>23962</v>
      </c>
      <c r="BT401" s="400" t="s">
        <v>1724</v>
      </c>
      <c r="BU401" s="400">
        <v>0.7430095523564153</v>
      </c>
      <c r="BV401" s="400">
        <v>0.2569904476435847</v>
      </c>
      <c r="BW401" s="400">
        <v>7.2562812303100721E-3</v>
      </c>
      <c r="BX401" s="400">
        <v>0.99274371876968992</v>
      </c>
      <c r="BY401" s="407">
        <v>23962</v>
      </c>
      <c r="BZ401" s="406" t="s">
        <v>1724</v>
      </c>
      <c r="CA401" s="406">
        <v>0.88887678158915573</v>
      </c>
      <c r="CB401" s="406">
        <v>0.11112321841084427</v>
      </c>
      <c r="CC401" s="406">
        <v>0</v>
      </c>
      <c r="CD401" s="406">
        <v>0.66910314544980942</v>
      </c>
      <c r="CE401" s="406">
        <v>0.33089685455019058</v>
      </c>
    </row>
    <row r="402" spans="1:83" x14ac:dyDescent="0.35">
      <c r="A402" s="365">
        <v>6</v>
      </c>
      <c r="B402" s="366" t="s">
        <v>1295</v>
      </c>
      <c r="C402" s="411">
        <v>10685</v>
      </c>
      <c r="D402" s="367" t="s">
        <v>1726</v>
      </c>
      <c r="E402" s="368" t="s">
        <v>2427</v>
      </c>
      <c r="F402" s="369">
        <v>18</v>
      </c>
      <c r="G402" s="370" t="s">
        <v>2422</v>
      </c>
      <c r="H402" s="371">
        <v>551029.19999999995</v>
      </c>
      <c r="I402" s="372">
        <v>551029.19999999995</v>
      </c>
      <c r="J402" s="373">
        <v>879.80468746624945</v>
      </c>
      <c r="K402" s="374">
        <v>484798073.0907774</v>
      </c>
      <c r="L402" s="371">
        <v>89730</v>
      </c>
      <c r="M402" s="372">
        <v>89730</v>
      </c>
      <c r="N402" s="373">
        <v>824.37587399819461</v>
      </c>
      <c r="O402" s="374">
        <v>73971247.173858002</v>
      </c>
      <c r="P402" s="374">
        <f t="shared" si="110"/>
        <v>0.86293418334720762</v>
      </c>
      <c r="Q402" s="402">
        <f t="shared" si="114"/>
        <v>77431.084271744941</v>
      </c>
      <c r="R402" s="374">
        <f t="shared" si="111"/>
        <v>0.13706581665279227</v>
      </c>
      <c r="S402" s="401">
        <f t="shared" si="115"/>
        <v>12298.915728255051</v>
      </c>
      <c r="T402" s="371">
        <v>54001.2</v>
      </c>
      <c r="U402" s="372">
        <v>54001.2</v>
      </c>
      <c r="V402" s="373">
        <v>785.37403659479799</v>
      </c>
      <c r="W402" s="374">
        <v>42411140.424963005</v>
      </c>
      <c r="X402" s="371">
        <v>122134.79999999999</v>
      </c>
      <c r="Y402" s="372">
        <v>122134.79999999999</v>
      </c>
      <c r="Z402" s="373">
        <v>138.22620132296447</v>
      </c>
      <c r="AA402" s="374">
        <v>16882229.453339998</v>
      </c>
      <c r="AB402" s="371">
        <v>1.2</v>
      </c>
      <c r="AC402" s="372">
        <v>1.2</v>
      </c>
      <c r="AD402" s="373">
        <v>66048268.731841505</v>
      </c>
      <c r="AE402" s="374">
        <v>79257922.478209808</v>
      </c>
      <c r="AF402" s="374">
        <f t="shared" si="116"/>
        <v>5.6383822703352016E-2</v>
      </c>
      <c r="AG402" s="374">
        <f t="shared" si="117"/>
        <v>6.7660587244022422E-2</v>
      </c>
      <c r="AH402" s="374">
        <f t="shared" si="118"/>
        <v>0.94361617729664793</v>
      </c>
      <c r="AI402" s="374">
        <f t="shared" si="119"/>
        <v>1.1323394127559774</v>
      </c>
      <c r="AJ402" s="375">
        <v>697320612.62114835</v>
      </c>
      <c r="AK402" s="376">
        <v>35057.233560000001</v>
      </c>
      <c r="AL402" s="377">
        <v>35057.233560000001</v>
      </c>
      <c r="AM402" s="373">
        <v>15944.042173693832</v>
      </c>
      <c r="AN402" s="374">
        <v>558954010.37367475</v>
      </c>
      <c r="AO402" s="378">
        <v>3054.5797200000002</v>
      </c>
      <c r="AP402" s="379">
        <v>3054.5797200000002</v>
      </c>
      <c r="AQ402" s="373">
        <v>16977.295403950036</v>
      </c>
      <c r="AR402" s="374">
        <v>51858502.241354994</v>
      </c>
      <c r="AS402" s="374">
        <f t="shared" si="112"/>
        <v>0.90408098082044741</v>
      </c>
      <c r="AT402" s="374">
        <f t="shared" si="126"/>
        <v>2761.5874292518479</v>
      </c>
      <c r="AU402" s="374">
        <f t="shared" si="113"/>
        <v>9.5919019179552562E-2</v>
      </c>
      <c r="AV402" s="374">
        <f t="shared" si="127"/>
        <v>292.9922907481523</v>
      </c>
      <c r="AW402" s="380">
        <v>1111.33728</v>
      </c>
      <c r="AX402" s="381">
        <v>1111.33728</v>
      </c>
      <c r="AY402" s="373">
        <v>21373.7622733266</v>
      </c>
      <c r="AZ402" s="374">
        <v>23753458.828205399</v>
      </c>
      <c r="BA402" s="378">
        <v>7012.8016799999914</v>
      </c>
      <c r="BB402" s="379">
        <v>7012.8016799999914</v>
      </c>
      <c r="BC402" s="373">
        <v>17199.961776831391</v>
      </c>
      <c r="BD402" s="374">
        <v>120619920.84449881</v>
      </c>
      <c r="BE402" s="374">
        <f t="shared" si="120"/>
        <v>0.10736147955115695</v>
      </c>
      <c r="BF402" s="374">
        <f t="shared" si="121"/>
        <v>752.90476416363822</v>
      </c>
      <c r="BG402" s="374">
        <f t="shared" si="122"/>
        <v>4.2678182008323809E-2</v>
      </c>
      <c r="BH402" s="374">
        <f t="shared" si="123"/>
        <v>299.29362648731859</v>
      </c>
      <c r="BI402" s="374">
        <f t="shared" si="124"/>
        <v>0.8499603384405191</v>
      </c>
      <c r="BJ402" s="374">
        <f t="shared" si="125"/>
        <v>5960.6032893490337</v>
      </c>
      <c r="BK402" s="375">
        <v>755185892.28773379</v>
      </c>
      <c r="BL402" s="382">
        <v>1452506504.9088821</v>
      </c>
      <c r="BM402" s="383">
        <v>0.45</v>
      </c>
      <c r="BN402" s="382">
        <v>653627927.20899701</v>
      </c>
      <c r="BO402" s="395"/>
      <c r="BP402" s="395"/>
      <c r="BS402" s="408">
        <v>10685</v>
      </c>
      <c r="BT402" s="400" t="s">
        <v>1726</v>
      </c>
      <c r="BU402" s="400">
        <v>0.86293418334720762</v>
      </c>
      <c r="BV402" s="400">
        <v>0.13706581665279227</v>
      </c>
      <c r="BW402" s="400">
        <v>5.6383822703352016E-2</v>
      </c>
      <c r="BX402" s="400">
        <v>0.94361617729664793</v>
      </c>
      <c r="BY402" s="407">
        <v>10685</v>
      </c>
      <c r="BZ402" s="406" t="s">
        <v>1726</v>
      </c>
      <c r="CA402" s="406">
        <v>0.90408098082044741</v>
      </c>
      <c r="CB402" s="406">
        <v>9.5919019179552562E-2</v>
      </c>
      <c r="CC402" s="406">
        <v>0.10736147955115695</v>
      </c>
      <c r="CD402" s="406">
        <v>4.2678182008323809E-2</v>
      </c>
      <c r="CE402" s="406">
        <v>0.8499603384405191</v>
      </c>
    </row>
    <row r="403" spans="1:83" x14ac:dyDescent="0.35">
      <c r="A403" s="365">
        <v>6</v>
      </c>
      <c r="B403" s="366" t="s">
        <v>1295</v>
      </c>
      <c r="C403" s="411">
        <v>10752</v>
      </c>
      <c r="D403" s="367" t="s">
        <v>1727</v>
      </c>
      <c r="E403" s="368" t="s">
        <v>2438</v>
      </c>
      <c r="F403" s="369">
        <v>13</v>
      </c>
      <c r="G403" s="370" t="s">
        <v>6309</v>
      </c>
      <c r="H403" s="371">
        <v>59580</v>
      </c>
      <c r="I403" s="372">
        <v>59580</v>
      </c>
      <c r="J403" s="373">
        <v>1407.7769360548136</v>
      </c>
      <c r="K403" s="374">
        <v>83875349.850145802</v>
      </c>
      <c r="L403" s="371">
        <v>19609.2</v>
      </c>
      <c r="M403" s="372">
        <v>19609.2</v>
      </c>
      <c r="N403" s="373">
        <v>729.91872963970991</v>
      </c>
      <c r="O403" s="374">
        <v>14313122.353251001</v>
      </c>
      <c r="P403" s="374">
        <f t="shared" si="110"/>
        <v>0.91723425762686028</v>
      </c>
      <c r="Q403" s="402">
        <f t="shared" si="114"/>
        <v>17986.230004656631</v>
      </c>
      <c r="R403" s="374">
        <f t="shared" si="111"/>
        <v>8.2765742373139745E-2</v>
      </c>
      <c r="S403" s="401">
        <f t="shared" si="115"/>
        <v>1622.9699953433719</v>
      </c>
      <c r="T403" s="371">
        <v>29349.599999999999</v>
      </c>
      <c r="U403" s="372">
        <v>29349.599999999999</v>
      </c>
      <c r="V403" s="373">
        <v>361.42490521395854</v>
      </c>
      <c r="W403" s="374">
        <v>10607676.398067597</v>
      </c>
      <c r="X403" s="371">
        <v>48517.2</v>
      </c>
      <c r="Y403" s="372">
        <v>48517.2</v>
      </c>
      <c r="Z403" s="373">
        <v>45.03295612123123</v>
      </c>
      <c r="AA403" s="374">
        <v>2184872.9387249998</v>
      </c>
      <c r="AB403" s="371">
        <v>64645.2</v>
      </c>
      <c r="AC403" s="372">
        <v>64645.2</v>
      </c>
      <c r="AD403" s="373">
        <v>632.01464448089882</v>
      </c>
      <c r="AE403" s="374">
        <v>40856713.095396601</v>
      </c>
      <c r="AF403" s="374">
        <f t="shared" si="116"/>
        <v>5.2485945685180769E-3</v>
      </c>
      <c r="AG403" s="374">
        <f t="shared" si="117"/>
        <v>339.29644560076474</v>
      </c>
      <c r="AH403" s="374">
        <f t="shared" si="118"/>
        <v>0.99475140543148188</v>
      </c>
      <c r="AI403" s="374">
        <f t="shared" si="119"/>
        <v>64305.903554399229</v>
      </c>
      <c r="AJ403" s="375">
        <v>151837734.63558599</v>
      </c>
      <c r="AK403" s="376">
        <v>6787.6591199999993</v>
      </c>
      <c r="AL403" s="377">
        <v>6787.6591199999993</v>
      </c>
      <c r="AM403" s="373">
        <v>15335.839855407945</v>
      </c>
      <c r="AN403" s="374">
        <v>104094453.25741921</v>
      </c>
      <c r="AO403" s="378">
        <v>689.60255999999993</v>
      </c>
      <c r="AP403" s="379">
        <v>689.60255999999993</v>
      </c>
      <c r="AQ403" s="373">
        <v>15235.835950287368</v>
      </c>
      <c r="AR403" s="374">
        <v>10506671.4750582</v>
      </c>
      <c r="AS403" s="374">
        <f t="shared" si="112"/>
        <v>0.94234285073745061</v>
      </c>
      <c r="AT403" s="374">
        <f t="shared" si="126"/>
        <v>649.84204226624377</v>
      </c>
      <c r="AU403" s="374">
        <f t="shared" si="113"/>
        <v>5.7657149262549327E-2</v>
      </c>
      <c r="AV403" s="374">
        <f t="shared" si="127"/>
        <v>39.760517733756124</v>
      </c>
      <c r="AW403" s="380">
        <v>492.85463999999996</v>
      </c>
      <c r="AX403" s="381">
        <v>492.85463999999996</v>
      </c>
      <c r="AY403" s="373">
        <v>15381.941826600232</v>
      </c>
      <c r="AZ403" s="374">
        <v>7581061.4014499988</v>
      </c>
      <c r="BA403" s="378">
        <v>1429.3310400000003</v>
      </c>
      <c r="BB403" s="379">
        <v>1429.3310400000003</v>
      </c>
      <c r="BC403" s="373">
        <v>31094.112730144305</v>
      </c>
      <c r="BD403" s="374">
        <v>44443780.486454405</v>
      </c>
      <c r="BE403" s="374">
        <f t="shared" si="120"/>
        <v>3.7976764064463812E-2</v>
      </c>
      <c r="BF403" s="374">
        <f t="shared" si="121"/>
        <v>54.281367676094696</v>
      </c>
      <c r="BG403" s="374">
        <f t="shared" si="122"/>
        <v>8.2103460916753326E-3</v>
      </c>
      <c r="BH403" s="374">
        <f t="shared" si="123"/>
        <v>11.73530251797424</v>
      </c>
      <c r="BI403" s="374">
        <f t="shared" si="124"/>
        <v>0.95381288984386081</v>
      </c>
      <c r="BJ403" s="374">
        <f t="shared" si="125"/>
        <v>1363.3143698059312</v>
      </c>
      <c r="BK403" s="375">
        <v>166625966.6203818</v>
      </c>
      <c r="BL403" s="382">
        <v>318463701.2559678</v>
      </c>
      <c r="BM403" s="383">
        <v>0.33</v>
      </c>
      <c r="BN403" s="382">
        <v>105093021.41446938</v>
      </c>
      <c r="BO403" s="395"/>
      <c r="BP403" s="395"/>
      <c r="BS403" s="408">
        <v>10752</v>
      </c>
      <c r="BT403" s="400" t="s">
        <v>1727</v>
      </c>
      <c r="BU403" s="400">
        <v>0.91723425762686028</v>
      </c>
      <c r="BV403" s="400">
        <v>8.2765742373139745E-2</v>
      </c>
      <c r="BW403" s="400">
        <v>5.2485945685180769E-3</v>
      </c>
      <c r="BX403" s="400">
        <v>0.99475140543148188</v>
      </c>
      <c r="BY403" s="407">
        <v>10752</v>
      </c>
      <c r="BZ403" s="406" t="s">
        <v>1727</v>
      </c>
      <c r="CA403" s="406">
        <v>0.94234285073745061</v>
      </c>
      <c r="CB403" s="406">
        <v>5.7657149262549327E-2</v>
      </c>
      <c r="CC403" s="406">
        <v>3.7976764064463812E-2</v>
      </c>
      <c r="CD403" s="406">
        <v>8.2103460916753326E-3</v>
      </c>
      <c r="CE403" s="406">
        <v>0.95381288984386081</v>
      </c>
    </row>
    <row r="404" spans="1:83" x14ac:dyDescent="0.35">
      <c r="A404" s="365">
        <v>6</v>
      </c>
      <c r="B404" s="366" t="s">
        <v>1295</v>
      </c>
      <c r="C404" s="411">
        <v>10753</v>
      </c>
      <c r="D404" s="367" t="s">
        <v>2230</v>
      </c>
      <c r="E404" s="368" t="s">
        <v>2438</v>
      </c>
      <c r="F404" s="369">
        <v>15</v>
      </c>
      <c r="G404" s="370" t="s">
        <v>6306</v>
      </c>
      <c r="H404" s="371">
        <v>148563.6</v>
      </c>
      <c r="I404" s="372">
        <v>148563.6</v>
      </c>
      <c r="J404" s="373">
        <v>848.84941483876389</v>
      </c>
      <c r="K404" s="374">
        <v>126108124.92634019</v>
      </c>
      <c r="L404" s="371">
        <v>25176</v>
      </c>
      <c r="M404" s="372">
        <v>25176</v>
      </c>
      <c r="N404" s="373">
        <v>1069.9344649287418</v>
      </c>
      <c r="O404" s="374">
        <v>26936670.089046005</v>
      </c>
      <c r="P404" s="374">
        <f t="shared" si="110"/>
        <v>0.89523135745408877</v>
      </c>
      <c r="Q404" s="402">
        <f t="shared" si="114"/>
        <v>22538.34465526414</v>
      </c>
      <c r="R404" s="374">
        <f t="shared" si="111"/>
        <v>0.10476864254591127</v>
      </c>
      <c r="S404" s="401">
        <f t="shared" si="115"/>
        <v>2637.6553447358619</v>
      </c>
      <c r="T404" s="371">
        <v>38336.400000000001</v>
      </c>
      <c r="U404" s="372">
        <v>38336.400000000001</v>
      </c>
      <c r="V404" s="373">
        <v>308.5479141154255</v>
      </c>
      <c r="W404" s="374">
        <v>11828616.254694598</v>
      </c>
      <c r="X404" s="371">
        <v>70725.599999999991</v>
      </c>
      <c r="Y404" s="372">
        <v>70725.599999999991</v>
      </c>
      <c r="Z404" s="373">
        <v>257.14184200006787</v>
      </c>
      <c r="AA404" s="374">
        <v>18186511.060559999</v>
      </c>
      <c r="AB404" s="371">
        <v>3128.4</v>
      </c>
      <c r="AC404" s="372">
        <v>3128.4</v>
      </c>
      <c r="AD404" s="373">
        <v>11189.699412523974</v>
      </c>
      <c r="AE404" s="374">
        <v>35005855.642140001</v>
      </c>
      <c r="AF404" s="374">
        <f t="shared" si="116"/>
        <v>2.6385785579487535E-3</v>
      </c>
      <c r="AG404" s="374">
        <f t="shared" si="117"/>
        <v>8.2545291606868805</v>
      </c>
      <c r="AH404" s="374">
        <f t="shared" si="118"/>
        <v>0.9973614214420512</v>
      </c>
      <c r="AI404" s="374">
        <f t="shared" si="119"/>
        <v>3120.145470839313</v>
      </c>
      <c r="AJ404" s="375">
        <v>218065777.97278079</v>
      </c>
      <c r="AK404" s="376">
        <v>9793.6746000000021</v>
      </c>
      <c r="AL404" s="377">
        <v>9793.6746000000021</v>
      </c>
      <c r="AM404" s="373">
        <v>19631.371992234166</v>
      </c>
      <c r="AN404" s="374">
        <v>192263269.2434952</v>
      </c>
      <c r="AO404" s="378">
        <v>2262.4948800000002</v>
      </c>
      <c r="AP404" s="379">
        <v>2262.4948800000002</v>
      </c>
      <c r="AQ404" s="373">
        <v>25114.660915886092</v>
      </c>
      <c r="AR404" s="374">
        <v>56821791.735128395</v>
      </c>
      <c r="AS404" s="374">
        <f t="shared" si="112"/>
        <v>0.75688760656776244</v>
      </c>
      <c r="AT404" s="374">
        <f t="shared" si="126"/>
        <v>1712.4543345950171</v>
      </c>
      <c r="AU404" s="374">
        <f t="shared" si="113"/>
        <v>0.24311239343223756</v>
      </c>
      <c r="AV404" s="374">
        <f t="shared" si="127"/>
        <v>550.04054540498316</v>
      </c>
      <c r="AW404" s="380">
        <v>1485.0705599999997</v>
      </c>
      <c r="AX404" s="381">
        <v>1485.0705599999997</v>
      </c>
      <c r="AY404" s="373">
        <v>10298.817079143637</v>
      </c>
      <c r="AZ404" s="374">
        <v>15294470.047061402</v>
      </c>
      <c r="BA404" s="378">
        <v>3225.0674399999957</v>
      </c>
      <c r="BB404" s="379">
        <v>3225.0674399999957</v>
      </c>
      <c r="BC404" s="373">
        <v>18038.873709771749</v>
      </c>
      <c r="BD404" s="374">
        <v>58176584.255656801</v>
      </c>
      <c r="BE404" s="374">
        <f t="shared" si="120"/>
        <v>0.12434435690831952</v>
      </c>
      <c r="BF404" s="374">
        <f t="shared" si="121"/>
        <v>401.01893681275982</v>
      </c>
      <c r="BG404" s="374">
        <f t="shared" si="122"/>
        <v>7.2474570965514018E-2</v>
      </c>
      <c r="BH404" s="374">
        <f t="shared" si="123"/>
        <v>233.7353790488483</v>
      </c>
      <c r="BI404" s="374">
        <f t="shared" si="124"/>
        <v>0.80318107212616652</v>
      </c>
      <c r="BJ404" s="374">
        <f t="shared" si="125"/>
        <v>2590.3131241383876</v>
      </c>
      <c r="BK404" s="375">
        <v>322556115.28134179</v>
      </c>
      <c r="BL404" s="382">
        <v>540621893.25412261</v>
      </c>
      <c r="BM404" s="383">
        <v>0.47</v>
      </c>
      <c r="BN404" s="382">
        <v>254092289.82943761</v>
      </c>
      <c r="BO404" s="395"/>
      <c r="BP404" s="395"/>
      <c r="BS404" s="408">
        <v>10753</v>
      </c>
      <c r="BT404" s="400" t="s">
        <v>2230</v>
      </c>
      <c r="BU404" s="400">
        <v>0.89523135745408877</v>
      </c>
      <c r="BV404" s="400">
        <v>0.10476864254591127</v>
      </c>
      <c r="BW404" s="400">
        <v>2.6385785579487535E-3</v>
      </c>
      <c r="BX404" s="400">
        <v>0.9973614214420512</v>
      </c>
      <c r="BY404" s="407">
        <v>10753</v>
      </c>
      <c r="BZ404" s="406" t="s">
        <v>2230</v>
      </c>
      <c r="CA404" s="406">
        <v>0.75688760656776244</v>
      </c>
      <c r="CB404" s="406">
        <v>0.24311239343223756</v>
      </c>
      <c r="CC404" s="406">
        <v>0.12434435690831952</v>
      </c>
      <c r="CD404" s="406">
        <v>7.2474570965514018E-2</v>
      </c>
      <c r="CE404" s="406">
        <v>0.80318107212616652</v>
      </c>
    </row>
    <row r="405" spans="1:83" x14ac:dyDescent="0.35">
      <c r="A405" s="365">
        <v>6</v>
      </c>
      <c r="B405" s="366" t="s">
        <v>1295</v>
      </c>
      <c r="C405" s="411">
        <v>10754</v>
      </c>
      <c r="D405" s="367" t="s">
        <v>1729</v>
      </c>
      <c r="E405" s="368" t="s">
        <v>2438</v>
      </c>
      <c r="F405" s="369">
        <v>10</v>
      </c>
      <c r="G405" s="370" t="s">
        <v>6308</v>
      </c>
      <c r="H405" s="371">
        <v>104208</v>
      </c>
      <c r="I405" s="372">
        <v>104208</v>
      </c>
      <c r="J405" s="373">
        <v>474.01139493265777</v>
      </c>
      <c r="K405" s="374">
        <v>49395779.443142399</v>
      </c>
      <c r="L405" s="371">
        <v>9985.1999999999989</v>
      </c>
      <c r="M405" s="372">
        <v>9985.1999999999989</v>
      </c>
      <c r="N405" s="373">
        <v>395.42909170772742</v>
      </c>
      <c r="O405" s="374">
        <v>3948438.5665199994</v>
      </c>
      <c r="P405" s="374">
        <f t="shared" si="110"/>
        <v>0.81930754439246356</v>
      </c>
      <c r="Q405" s="402">
        <f t="shared" si="114"/>
        <v>8180.9496922676262</v>
      </c>
      <c r="R405" s="374">
        <f t="shared" si="111"/>
        <v>0.18069245560753647</v>
      </c>
      <c r="S405" s="401">
        <f t="shared" si="115"/>
        <v>1804.2503077323729</v>
      </c>
      <c r="T405" s="371">
        <v>10836</v>
      </c>
      <c r="U405" s="372">
        <v>10836</v>
      </c>
      <c r="V405" s="373">
        <v>55.433146245847176</v>
      </c>
      <c r="W405" s="374">
        <v>600673.57272000005</v>
      </c>
      <c r="X405" s="371">
        <v>15814.8</v>
      </c>
      <c r="Y405" s="372">
        <v>15814.8</v>
      </c>
      <c r="Z405" s="373">
        <v>217.70713594354655</v>
      </c>
      <c r="AA405" s="374">
        <v>3442994.8135199999</v>
      </c>
      <c r="AB405" s="371">
        <v>160.79999999999998</v>
      </c>
      <c r="AC405" s="372">
        <v>160.79999999999998</v>
      </c>
      <c r="AD405" s="373">
        <v>65465.74074363432</v>
      </c>
      <c r="AE405" s="374">
        <v>10526891.111576397</v>
      </c>
      <c r="AF405" s="374">
        <f t="shared" si="116"/>
        <v>6.6713203029876639E-4</v>
      </c>
      <c r="AG405" s="374">
        <f t="shared" si="117"/>
        <v>0.10727483047204163</v>
      </c>
      <c r="AH405" s="374">
        <f t="shared" si="118"/>
        <v>0.99933286796970122</v>
      </c>
      <c r="AI405" s="374">
        <f t="shared" si="119"/>
        <v>160.69272516952793</v>
      </c>
      <c r="AJ405" s="375">
        <v>67914777.507478788</v>
      </c>
      <c r="AK405" s="376">
        <v>3899.2799999999997</v>
      </c>
      <c r="AL405" s="377">
        <v>3899.2799999999997</v>
      </c>
      <c r="AM405" s="373">
        <v>10525.910725844926</v>
      </c>
      <c r="AN405" s="374">
        <v>41043473.175072603</v>
      </c>
      <c r="AO405" s="378">
        <v>191.46912</v>
      </c>
      <c r="AP405" s="379">
        <v>191.46912</v>
      </c>
      <c r="AQ405" s="373">
        <v>14669.999274870015</v>
      </c>
      <c r="AR405" s="374">
        <v>2808851.8515599999</v>
      </c>
      <c r="AS405" s="374">
        <f t="shared" si="112"/>
        <v>0.81567503467869684</v>
      </c>
      <c r="AT405" s="374">
        <f t="shared" si="126"/>
        <v>156.17658109589956</v>
      </c>
      <c r="AU405" s="374">
        <f t="shared" si="113"/>
        <v>0.18432496532130319</v>
      </c>
      <c r="AV405" s="374">
        <f t="shared" si="127"/>
        <v>35.292538904100439</v>
      </c>
      <c r="AW405" s="380">
        <v>68.145119999999991</v>
      </c>
      <c r="AX405" s="381">
        <v>68.145119999999991</v>
      </c>
      <c r="AY405" s="373">
        <v>6116.1279126076824</v>
      </c>
      <c r="AZ405" s="374">
        <v>416784.27054</v>
      </c>
      <c r="BA405" s="378">
        <v>246.3063599999989</v>
      </c>
      <c r="BB405" s="379">
        <v>246.3063599999989</v>
      </c>
      <c r="BC405" s="373">
        <v>28043.059325143007</v>
      </c>
      <c r="BD405" s="374">
        <v>6907183.8656399995</v>
      </c>
      <c r="BE405" s="374">
        <f t="shared" si="120"/>
        <v>4.8787003347871435E-2</v>
      </c>
      <c r="BF405" s="374">
        <f t="shared" si="121"/>
        <v>12.016549209921974</v>
      </c>
      <c r="BG405" s="374">
        <f t="shared" si="122"/>
        <v>4.8691281990705527E-2</v>
      </c>
      <c r="BH405" s="374">
        <f t="shared" si="123"/>
        <v>11.992972430864178</v>
      </c>
      <c r="BI405" s="374">
        <f t="shared" si="124"/>
        <v>0.90252171466142306</v>
      </c>
      <c r="BJ405" s="374">
        <f t="shared" si="125"/>
        <v>222.29683835921276</v>
      </c>
      <c r="BK405" s="375">
        <v>51176293.162812598</v>
      </c>
      <c r="BL405" s="382">
        <v>119091070.67029139</v>
      </c>
      <c r="BM405" s="383">
        <v>0.56000000000000005</v>
      </c>
      <c r="BN405" s="382">
        <v>66690999.575363189</v>
      </c>
      <c r="BO405" s="395"/>
      <c r="BP405" s="395"/>
      <c r="BS405" s="408">
        <v>10754</v>
      </c>
      <c r="BT405" s="400" t="s">
        <v>1729</v>
      </c>
      <c r="BU405" s="400">
        <v>0.81930754439246356</v>
      </c>
      <c r="BV405" s="400">
        <v>0.18069245560753647</v>
      </c>
      <c r="BW405" s="400">
        <v>6.6713203029876639E-4</v>
      </c>
      <c r="BX405" s="400">
        <v>0.99933286796970122</v>
      </c>
      <c r="BY405" s="407">
        <v>10754</v>
      </c>
      <c r="BZ405" s="406" t="s">
        <v>1729</v>
      </c>
      <c r="CA405" s="406">
        <v>0.81567503467869684</v>
      </c>
      <c r="CB405" s="406">
        <v>0.18432496532130319</v>
      </c>
      <c r="CC405" s="406">
        <v>4.8787003347871435E-2</v>
      </c>
      <c r="CD405" s="406">
        <v>4.8691281990705527E-2</v>
      </c>
      <c r="CE405" s="406">
        <v>0.90252171466142306</v>
      </c>
    </row>
    <row r="406" spans="1:83" x14ac:dyDescent="0.35">
      <c r="A406" s="365">
        <v>6</v>
      </c>
      <c r="B406" s="366" t="s">
        <v>1295</v>
      </c>
      <c r="C406" s="411">
        <v>10755</v>
      </c>
      <c r="D406" s="367" t="s">
        <v>1730</v>
      </c>
      <c r="E406" s="368" t="s">
        <v>2438</v>
      </c>
      <c r="F406" s="369">
        <v>7</v>
      </c>
      <c r="G406" s="370" t="s">
        <v>6312</v>
      </c>
      <c r="H406" s="371">
        <v>115633.2</v>
      </c>
      <c r="I406" s="372">
        <v>115633.2</v>
      </c>
      <c r="J406" s="373">
        <v>465.15035987373005</v>
      </c>
      <c r="K406" s="374">
        <v>53786824.593350999</v>
      </c>
      <c r="L406" s="371">
        <v>9754.7999999999993</v>
      </c>
      <c r="M406" s="372">
        <v>9754.7999999999993</v>
      </c>
      <c r="N406" s="373">
        <v>392.01042157030389</v>
      </c>
      <c r="O406" s="374">
        <v>3823983.260334</v>
      </c>
      <c r="P406" s="374">
        <f t="shared" si="110"/>
        <v>0.89626782849845599</v>
      </c>
      <c r="Q406" s="402">
        <f t="shared" si="114"/>
        <v>8742.9134134367378</v>
      </c>
      <c r="R406" s="374">
        <f t="shared" si="111"/>
        <v>0.10373217150154403</v>
      </c>
      <c r="S406" s="401">
        <f t="shared" si="115"/>
        <v>1011.8865865632616</v>
      </c>
      <c r="T406" s="371">
        <v>2468.4</v>
      </c>
      <c r="U406" s="372">
        <v>2468.4</v>
      </c>
      <c r="V406" s="373">
        <v>228.080788399368</v>
      </c>
      <c r="W406" s="374">
        <v>562994.61808499997</v>
      </c>
      <c r="X406" s="371">
        <v>24243.599999999999</v>
      </c>
      <c r="Y406" s="372">
        <v>24243.599999999999</v>
      </c>
      <c r="Z406" s="373">
        <v>125.7253892515963</v>
      </c>
      <c r="AA406" s="374">
        <v>3048036.0468599997</v>
      </c>
      <c r="AB406" s="371">
        <v>0</v>
      </c>
      <c r="AC406" s="372">
        <v>0</v>
      </c>
      <c r="AD406" s="373">
        <v>0</v>
      </c>
      <c r="AE406" s="374">
        <v>0</v>
      </c>
      <c r="AF406" s="374">
        <f t="shared" si="116"/>
        <v>4.2024427916788828E-3</v>
      </c>
      <c r="AG406" s="374">
        <f t="shared" si="117"/>
        <v>0</v>
      </c>
      <c r="AH406" s="374">
        <f t="shared" si="118"/>
        <v>0.99579755720832108</v>
      </c>
      <c r="AI406" s="374">
        <f t="shared" si="119"/>
        <v>0</v>
      </c>
      <c r="AJ406" s="375">
        <v>61221838.518629998</v>
      </c>
      <c r="AK406" s="376">
        <v>1335.77448</v>
      </c>
      <c r="AL406" s="377">
        <v>1335.77448</v>
      </c>
      <c r="AM406" s="373">
        <v>21198.858123268077</v>
      </c>
      <c r="AN406" s="374">
        <v>28316893.686202191</v>
      </c>
      <c r="AO406" s="378">
        <v>74.34948</v>
      </c>
      <c r="AP406" s="379">
        <v>74.34948</v>
      </c>
      <c r="AQ406" s="373">
        <v>8653.7675598027035</v>
      </c>
      <c r="AR406" s="374">
        <v>643403.11811219994</v>
      </c>
      <c r="AS406" s="374">
        <f t="shared" si="112"/>
        <v>0.89793705455970674</v>
      </c>
      <c r="AT406" s="374">
        <f t="shared" si="126"/>
        <v>66.76115307924583</v>
      </c>
      <c r="AU406" s="374">
        <f t="shared" si="113"/>
        <v>0.10206294544029322</v>
      </c>
      <c r="AV406" s="374">
        <f t="shared" si="127"/>
        <v>7.5883269207541719</v>
      </c>
      <c r="AW406" s="380">
        <v>22.405199999999997</v>
      </c>
      <c r="AX406" s="381">
        <v>22.405199999999997</v>
      </c>
      <c r="AY406" s="373">
        <v>6292.3126908039212</v>
      </c>
      <c r="AZ406" s="374">
        <v>140980.52429999999</v>
      </c>
      <c r="BA406" s="378">
        <v>892.01903999999968</v>
      </c>
      <c r="BB406" s="379">
        <v>892.01903999999968</v>
      </c>
      <c r="BC406" s="373">
        <v>1726.2878670616722</v>
      </c>
      <c r="BD406" s="374">
        <v>1539881.64594</v>
      </c>
      <c r="BE406" s="374">
        <f t="shared" si="120"/>
        <v>0.17943564331320438</v>
      </c>
      <c r="BF406" s="374">
        <f t="shared" si="121"/>
        <v>160.06001029002692</v>
      </c>
      <c r="BG406" s="374">
        <f t="shared" si="122"/>
        <v>6.8195959586916335E-2</v>
      </c>
      <c r="BH406" s="374">
        <f t="shared" si="123"/>
        <v>60.832094402599886</v>
      </c>
      <c r="BI406" s="374">
        <f t="shared" si="124"/>
        <v>0.75236839709987924</v>
      </c>
      <c r="BJ406" s="374">
        <f t="shared" si="125"/>
        <v>671.12693530737283</v>
      </c>
      <c r="BK406" s="375">
        <v>30641158.97455439</v>
      </c>
      <c r="BL406" s="382">
        <v>91862997.493184388</v>
      </c>
      <c r="BM406" s="383">
        <v>0.64</v>
      </c>
      <c r="BN406" s="382">
        <v>58792318.395638011</v>
      </c>
      <c r="BO406" s="395"/>
      <c r="BP406" s="395"/>
      <c r="BS406" s="408">
        <v>10755</v>
      </c>
      <c r="BT406" s="400" t="s">
        <v>1730</v>
      </c>
      <c r="BU406" s="400">
        <v>0.89626782849845599</v>
      </c>
      <c r="BV406" s="400">
        <v>0.10373217150154403</v>
      </c>
      <c r="BW406" s="400">
        <v>4.2024427916788828E-3</v>
      </c>
      <c r="BX406" s="400">
        <v>0.99579755720832108</v>
      </c>
      <c r="BY406" s="407">
        <v>10755</v>
      </c>
      <c r="BZ406" s="406" t="s">
        <v>1730</v>
      </c>
      <c r="CA406" s="406">
        <v>0.89793705455970674</v>
      </c>
      <c r="CB406" s="406">
        <v>0.10206294544029322</v>
      </c>
      <c r="CC406" s="406">
        <v>0.17943564331320438</v>
      </c>
      <c r="CD406" s="406">
        <v>6.8195959586916335E-2</v>
      </c>
      <c r="CE406" s="406">
        <v>0.75236839709987924</v>
      </c>
    </row>
    <row r="407" spans="1:83" x14ac:dyDescent="0.35">
      <c r="A407" s="365">
        <v>6</v>
      </c>
      <c r="B407" s="366" t="s">
        <v>1295</v>
      </c>
      <c r="C407" s="411">
        <v>28785</v>
      </c>
      <c r="D407" s="367" t="s">
        <v>2231</v>
      </c>
      <c r="E407" s="368" t="s">
        <v>2438</v>
      </c>
      <c r="F407" s="369">
        <v>4</v>
      </c>
      <c r="G407" s="370" t="s">
        <v>6315</v>
      </c>
      <c r="H407" s="371">
        <v>41209.199999999997</v>
      </c>
      <c r="I407" s="372">
        <v>41209.199999999997</v>
      </c>
      <c r="J407" s="373">
        <v>427.18413801374447</v>
      </c>
      <c r="K407" s="374">
        <v>17603916.580235999</v>
      </c>
      <c r="L407" s="371">
        <v>2181.6</v>
      </c>
      <c r="M407" s="372">
        <v>2181.6</v>
      </c>
      <c r="N407" s="373">
        <v>301.80937969416937</v>
      </c>
      <c r="O407" s="374">
        <v>658427.34274079988</v>
      </c>
      <c r="P407" s="374">
        <f t="shared" si="110"/>
        <v>0.90792816782387942</v>
      </c>
      <c r="Q407" s="402">
        <f t="shared" si="114"/>
        <v>1980.7360909245754</v>
      </c>
      <c r="R407" s="374">
        <f t="shared" si="111"/>
        <v>9.2071832176120652E-2</v>
      </c>
      <c r="S407" s="401">
        <f t="shared" si="115"/>
        <v>200.8639090754248</v>
      </c>
      <c r="T407" s="371">
        <v>6570</v>
      </c>
      <c r="U407" s="372">
        <v>6570</v>
      </c>
      <c r="V407" s="373">
        <v>14.39475090237443</v>
      </c>
      <c r="W407" s="374">
        <v>94573.513428599996</v>
      </c>
      <c r="X407" s="371">
        <v>1614</v>
      </c>
      <c r="Y407" s="372">
        <v>1614</v>
      </c>
      <c r="Z407" s="373">
        <v>0</v>
      </c>
      <c r="AA407" s="374">
        <v>0</v>
      </c>
      <c r="AB407" s="371">
        <v>319.2</v>
      </c>
      <c r="AC407" s="372">
        <v>319.2</v>
      </c>
      <c r="AD407" s="373">
        <v>4899.7114010657897</v>
      </c>
      <c r="AE407" s="374">
        <v>1563987.8792202</v>
      </c>
      <c r="AF407" s="374">
        <f t="shared" si="116"/>
        <v>0</v>
      </c>
      <c r="AG407" s="374">
        <f t="shared" si="117"/>
        <v>0</v>
      </c>
      <c r="AH407" s="374">
        <f t="shared" si="118"/>
        <v>1</v>
      </c>
      <c r="AI407" s="374">
        <f t="shared" si="119"/>
        <v>319.2</v>
      </c>
      <c r="AJ407" s="375">
        <v>19920905.315625597</v>
      </c>
      <c r="AK407" s="376">
        <v>311.10132000000004</v>
      </c>
      <c r="AL407" s="377">
        <v>311.10132000000004</v>
      </c>
      <c r="AM407" s="373">
        <v>13799.152170791172</v>
      </c>
      <c r="AN407" s="374">
        <v>4292934.4552139994</v>
      </c>
      <c r="AO407" s="378">
        <v>5.3091600000000003</v>
      </c>
      <c r="AP407" s="379">
        <v>5.3091600000000003</v>
      </c>
      <c r="AQ407" s="373">
        <v>30751.738970119561</v>
      </c>
      <c r="AR407" s="374">
        <v>163265.90247059998</v>
      </c>
      <c r="AS407" s="374">
        <f t="shared" si="112"/>
        <v>1</v>
      </c>
      <c r="AT407" s="374">
        <f t="shared" si="126"/>
        <v>5.3091600000000003</v>
      </c>
      <c r="AU407" s="374">
        <f t="shared" si="113"/>
        <v>0</v>
      </c>
      <c r="AV407" s="374">
        <f t="shared" si="127"/>
        <v>0</v>
      </c>
      <c r="AW407" s="380">
        <v>0.77483999999999986</v>
      </c>
      <c r="AX407" s="381">
        <v>0.77483999999999986</v>
      </c>
      <c r="AY407" s="373">
        <v>6682.3871348923658</v>
      </c>
      <c r="AZ407" s="374">
        <v>5177.7808476</v>
      </c>
      <c r="BA407" s="378">
        <v>72.894839999999917</v>
      </c>
      <c r="BB407" s="379">
        <v>72.894839999999917</v>
      </c>
      <c r="BC407" s="373">
        <v>2279.9812642458669</v>
      </c>
      <c r="BD407" s="374">
        <v>166198.86946019999</v>
      </c>
      <c r="BE407" s="374">
        <f t="shared" si="120"/>
        <v>0</v>
      </c>
      <c r="BF407" s="374">
        <f t="shared" si="121"/>
        <v>0</v>
      </c>
      <c r="BG407" s="374">
        <f t="shared" si="122"/>
        <v>0</v>
      </c>
      <c r="BH407" s="374">
        <f t="shared" si="123"/>
        <v>0</v>
      </c>
      <c r="BI407" s="374">
        <f t="shared" si="124"/>
        <v>1</v>
      </c>
      <c r="BJ407" s="374">
        <f t="shared" si="125"/>
        <v>72.894839999999917</v>
      </c>
      <c r="BK407" s="375">
        <v>4627577.0079923989</v>
      </c>
      <c r="BL407" s="382">
        <v>24548482.323617995</v>
      </c>
      <c r="BM407" s="383">
        <v>0.78</v>
      </c>
      <c r="BN407" s="382">
        <v>19147816.212422036</v>
      </c>
      <c r="BO407" s="395"/>
      <c r="BP407" s="395"/>
      <c r="BS407" s="408">
        <v>28785</v>
      </c>
      <c r="BT407" s="400" t="s">
        <v>2231</v>
      </c>
      <c r="BU407" s="400">
        <v>0.90792816782387942</v>
      </c>
      <c r="BV407" s="400">
        <v>9.2071832176120652E-2</v>
      </c>
      <c r="BW407" s="400">
        <v>0</v>
      </c>
      <c r="BX407" s="400">
        <v>1</v>
      </c>
      <c r="BY407" s="407">
        <v>28785</v>
      </c>
      <c r="BZ407" s="406" t="s">
        <v>2231</v>
      </c>
      <c r="CA407" s="406">
        <v>1</v>
      </c>
      <c r="CB407" s="406">
        <v>0</v>
      </c>
      <c r="CC407" s="406">
        <v>0</v>
      </c>
      <c r="CD407" s="406">
        <v>0</v>
      </c>
      <c r="CE407" s="406">
        <v>1</v>
      </c>
    </row>
    <row r="408" spans="1:83" x14ac:dyDescent="0.35">
      <c r="A408" s="365">
        <v>6</v>
      </c>
      <c r="B408" s="366" t="s">
        <v>1296</v>
      </c>
      <c r="C408" s="411">
        <v>10699</v>
      </c>
      <c r="D408" s="367" t="s">
        <v>1732</v>
      </c>
      <c r="E408" s="368" t="s">
        <v>2427</v>
      </c>
      <c r="F408" s="369">
        <v>17</v>
      </c>
      <c r="G408" s="370" t="s">
        <v>2566</v>
      </c>
      <c r="H408" s="371">
        <v>230653.19999999998</v>
      </c>
      <c r="I408" s="372">
        <v>230653.19999999998</v>
      </c>
      <c r="J408" s="373">
        <v>919.35010155746818</v>
      </c>
      <c r="K408" s="374">
        <v>212051042.84455499</v>
      </c>
      <c r="L408" s="371">
        <v>60543.6</v>
      </c>
      <c r="M408" s="372">
        <v>60543.6</v>
      </c>
      <c r="N408" s="373">
        <v>1083.7784198290785</v>
      </c>
      <c r="O408" s="374">
        <v>65615847.1387638</v>
      </c>
      <c r="P408" s="374">
        <f t="shared" si="110"/>
        <v>0.85444045017148673</v>
      </c>
      <c r="Q408" s="402">
        <f t="shared" si="114"/>
        <v>51730.900839002425</v>
      </c>
      <c r="R408" s="374">
        <f t="shared" si="111"/>
        <v>0.14555954982851327</v>
      </c>
      <c r="S408" s="401">
        <f t="shared" si="115"/>
        <v>8812.6991609975757</v>
      </c>
      <c r="T408" s="371">
        <v>83605.2</v>
      </c>
      <c r="U408" s="372">
        <v>83605.2</v>
      </c>
      <c r="V408" s="373">
        <v>601.48902571461576</v>
      </c>
      <c r="W408" s="374">
        <v>50287610.292675592</v>
      </c>
      <c r="X408" s="371">
        <v>0</v>
      </c>
      <c r="Y408" s="372">
        <v>0</v>
      </c>
      <c r="Z408" s="373">
        <v>0</v>
      </c>
      <c r="AA408" s="374">
        <v>0</v>
      </c>
      <c r="AB408" s="371">
        <v>0</v>
      </c>
      <c r="AC408" s="372">
        <v>0</v>
      </c>
      <c r="AD408" s="373">
        <v>0</v>
      </c>
      <c r="AE408" s="374">
        <v>0</v>
      </c>
      <c r="AF408" s="374">
        <f t="shared" si="116"/>
        <v>5.6074215965637355E-4</v>
      </c>
      <c r="AG408" s="374">
        <f t="shared" si="117"/>
        <v>0</v>
      </c>
      <c r="AH408" s="374">
        <f t="shared" si="118"/>
        <v>0.9994392578403436</v>
      </c>
      <c r="AI408" s="374">
        <f t="shared" si="119"/>
        <v>0</v>
      </c>
      <c r="AJ408" s="375">
        <v>327954500.27599442</v>
      </c>
      <c r="AK408" s="376">
        <v>29100.453119999998</v>
      </c>
      <c r="AL408" s="377">
        <v>29100.453119999998</v>
      </c>
      <c r="AM408" s="373">
        <v>17727.074090433955</v>
      </c>
      <c r="AN408" s="374">
        <v>515865888.52343988</v>
      </c>
      <c r="AO408" s="378">
        <v>3360.2332799999999</v>
      </c>
      <c r="AP408" s="379">
        <v>3360.2332799999999</v>
      </c>
      <c r="AQ408" s="373">
        <v>15531.320600640443</v>
      </c>
      <c r="AR408" s="374">
        <v>52188860.364621609</v>
      </c>
      <c r="AS408" s="374">
        <f t="shared" si="112"/>
        <v>0.90742685703560044</v>
      </c>
      <c r="AT408" s="374">
        <f t="shared" si="126"/>
        <v>3049.1659241768266</v>
      </c>
      <c r="AU408" s="374">
        <f t="shared" si="113"/>
        <v>9.257314296439953E-2</v>
      </c>
      <c r="AV408" s="374">
        <f t="shared" si="127"/>
        <v>311.06735582317316</v>
      </c>
      <c r="AW408" s="380">
        <v>2591.6755200000002</v>
      </c>
      <c r="AX408" s="381">
        <v>2591.6755200000002</v>
      </c>
      <c r="AY408" s="373">
        <v>22267.176281403234</v>
      </c>
      <c r="AZ408" s="374">
        <v>57709295.6680374</v>
      </c>
      <c r="BA408" s="378">
        <v>2967.1540799999998</v>
      </c>
      <c r="BB408" s="379">
        <v>2967.1540799999998</v>
      </c>
      <c r="BC408" s="373">
        <v>26010.788619212046</v>
      </c>
      <c r="BD408" s="374">
        <v>77178017.575512588</v>
      </c>
      <c r="BE408" s="374">
        <f t="shared" si="120"/>
        <v>2.7458871116510169E-2</v>
      </c>
      <c r="BF408" s="374">
        <f t="shared" si="121"/>
        <v>81.474701465547298</v>
      </c>
      <c r="BG408" s="374">
        <f t="shared" si="122"/>
        <v>7.3976544323513915E-2</v>
      </c>
      <c r="BH408" s="374">
        <f t="shared" si="123"/>
        <v>219.49980531381513</v>
      </c>
      <c r="BI408" s="374">
        <f t="shared" si="124"/>
        <v>0.8985645845599759</v>
      </c>
      <c r="BJ408" s="374">
        <f t="shared" si="125"/>
        <v>2666.1795732206374</v>
      </c>
      <c r="BK408" s="375">
        <v>702942062.13161159</v>
      </c>
      <c r="BL408" s="382">
        <v>1030896562.407606</v>
      </c>
      <c r="BM408" s="383">
        <v>0.42</v>
      </c>
      <c r="BN408" s="382">
        <v>432976556.21119452</v>
      </c>
      <c r="BO408" s="395"/>
      <c r="BP408" s="395"/>
      <c r="BS408" s="408">
        <v>10699</v>
      </c>
      <c r="BT408" s="400" t="s">
        <v>1732</v>
      </c>
      <c r="BU408" s="400">
        <v>0.85444045017148673</v>
      </c>
      <c r="BV408" s="400">
        <v>0.14555954982851327</v>
      </c>
      <c r="BW408" s="400">
        <v>5.6074215965637355E-4</v>
      </c>
      <c r="BX408" s="400">
        <v>0.9994392578403436</v>
      </c>
      <c r="BY408" s="407">
        <v>10699</v>
      </c>
      <c r="BZ408" s="406" t="s">
        <v>1732</v>
      </c>
      <c r="CA408" s="406">
        <v>0.90742685703560044</v>
      </c>
      <c r="CB408" s="406">
        <v>9.257314296439953E-2</v>
      </c>
      <c r="CC408" s="406">
        <v>2.7458871116510169E-2</v>
      </c>
      <c r="CD408" s="406">
        <v>7.3976544323513915E-2</v>
      </c>
      <c r="CE408" s="406">
        <v>0.8985645845599759</v>
      </c>
    </row>
    <row r="409" spans="1:83" x14ac:dyDescent="0.35">
      <c r="A409" s="365">
        <v>6</v>
      </c>
      <c r="B409" s="366" t="s">
        <v>1296</v>
      </c>
      <c r="C409" s="411">
        <v>10866</v>
      </c>
      <c r="D409" s="367" t="s">
        <v>1733</v>
      </c>
      <c r="E409" s="368" t="s">
        <v>2438</v>
      </c>
      <c r="F409" s="369">
        <v>5</v>
      </c>
      <c r="G409" s="370" t="s">
        <v>2469</v>
      </c>
      <c r="H409" s="371">
        <v>78974.399999999994</v>
      </c>
      <c r="I409" s="372">
        <v>78974.399999999994</v>
      </c>
      <c r="J409" s="373">
        <v>480.53558389711606</v>
      </c>
      <c r="K409" s="374">
        <v>37950009.416924402</v>
      </c>
      <c r="L409" s="371">
        <v>5984.4</v>
      </c>
      <c r="M409" s="372">
        <v>5984.4</v>
      </c>
      <c r="N409" s="373">
        <v>462.33584282484458</v>
      </c>
      <c r="O409" s="374">
        <v>2766802.6178009999</v>
      </c>
      <c r="P409" s="374">
        <f t="shared" si="110"/>
        <v>0.90191376232768949</v>
      </c>
      <c r="Q409" s="402">
        <f t="shared" si="114"/>
        <v>5397.4127192738251</v>
      </c>
      <c r="R409" s="374">
        <f t="shared" si="111"/>
        <v>9.8086237672310589E-2</v>
      </c>
      <c r="S409" s="401">
        <f t="shared" si="115"/>
        <v>586.98728072617541</v>
      </c>
      <c r="T409" s="371">
        <v>3949.2</v>
      </c>
      <c r="U409" s="372">
        <v>3949.2</v>
      </c>
      <c r="V409" s="373">
        <v>289.78601289121849</v>
      </c>
      <c r="W409" s="374">
        <v>1144422.9221099999</v>
      </c>
      <c r="X409" s="371">
        <v>5642.4</v>
      </c>
      <c r="Y409" s="372">
        <v>5642.4</v>
      </c>
      <c r="Z409" s="373">
        <v>83.469277573373034</v>
      </c>
      <c r="AA409" s="374">
        <v>470967.05177999998</v>
      </c>
      <c r="AB409" s="371">
        <v>2.4</v>
      </c>
      <c r="AC409" s="372">
        <v>2.4</v>
      </c>
      <c r="AD409" s="373">
        <v>1191649.48155625</v>
      </c>
      <c r="AE409" s="374">
        <v>2859958.7557350001</v>
      </c>
      <c r="AF409" s="374">
        <f t="shared" si="116"/>
        <v>0</v>
      </c>
      <c r="AG409" s="374">
        <f t="shared" si="117"/>
        <v>0</v>
      </c>
      <c r="AH409" s="374">
        <f t="shared" si="118"/>
        <v>1</v>
      </c>
      <c r="AI409" s="374">
        <f t="shared" si="119"/>
        <v>2.4</v>
      </c>
      <c r="AJ409" s="375">
        <v>45192160.764350407</v>
      </c>
      <c r="AK409" s="376">
        <v>1139.5808400000001</v>
      </c>
      <c r="AL409" s="377">
        <v>1139.5808400000001</v>
      </c>
      <c r="AM409" s="373">
        <v>14963.134641893066</v>
      </c>
      <c r="AN409" s="374">
        <v>17051701.5442416</v>
      </c>
      <c r="AO409" s="378">
        <v>77.539439999999999</v>
      </c>
      <c r="AP409" s="379">
        <v>77.539439999999999</v>
      </c>
      <c r="AQ409" s="373">
        <v>17451.548681538065</v>
      </c>
      <c r="AR409" s="374">
        <v>1353183.3118991998</v>
      </c>
      <c r="AS409" s="374">
        <f t="shared" si="112"/>
        <v>0.90983319861818623</v>
      </c>
      <c r="AT409" s="374">
        <f t="shared" si="126"/>
        <v>70.547956714262938</v>
      </c>
      <c r="AU409" s="374">
        <f t="shared" si="113"/>
        <v>9.0166801381813669E-2</v>
      </c>
      <c r="AV409" s="374">
        <f t="shared" si="127"/>
        <v>6.9914832857370577</v>
      </c>
      <c r="AW409" s="380">
        <v>38.824440000000003</v>
      </c>
      <c r="AX409" s="381">
        <v>38.824440000000003</v>
      </c>
      <c r="AY409" s="373">
        <v>14869.891650336744</v>
      </c>
      <c r="AZ409" s="374">
        <v>577315.21618499991</v>
      </c>
      <c r="BA409" s="378">
        <v>82.911600000000007</v>
      </c>
      <c r="BB409" s="379">
        <v>82.911600000000007</v>
      </c>
      <c r="BC409" s="373">
        <v>21161.640093243885</v>
      </c>
      <c r="BD409" s="374">
        <v>1754545.4387549998</v>
      </c>
      <c r="BE409" s="374">
        <f t="shared" si="120"/>
        <v>2.5143077047087365E-2</v>
      </c>
      <c r="BF409" s="374">
        <f t="shared" si="121"/>
        <v>2.0846527468972891</v>
      </c>
      <c r="BG409" s="374">
        <f t="shared" si="122"/>
        <v>1.326319676116729E-2</v>
      </c>
      <c r="BH409" s="374">
        <f t="shared" si="123"/>
        <v>1.0996728645831979</v>
      </c>
      <c r="BI409" s="374">
        <f t="shared" si="124"/>
        <v>0.96159372619174532</v>
      </c>
      <c r="BJ409" s="374">
        <f t="shared" si="125"/>
        <v>79.727274388519518</v>
      </c>
      <c r="BK409" s="375">
        <v>20736745.511080798</v>
      </c>
      <c r="BL409" s="382">
        <v>65928906.275431201</v>
      </c>
      <c r="BM409" s="383">
        <v>0.52</v>
      </c>
      <c r="BN409" s="382">
        <v>34283031.263224229</v>
      </c>
      <c r="BO409" s="395"/>
      <c r="BP409" s="395"/>
      <c r="BS409" s="408">
        <v>10866</v>
      </c>
      <c r="BT409" s="400" t="s">
        <v>1733</v>
      </c>
      <c r="BU409" s="400">
        <v>0.90191376232768949</v>
      </c>
      <c r="BV409" s="400">
        <v>9.8086237672310589E-2</v>
      </c>
      <c r="BW409" s="400">
        <v>0</v>
      </c>
      <c r="BX409" s="400">
        <v>1</v>
      </c>
      <c r="BY409" s="407">
        <v>10866</v>
      </c>
      <c r="BZ409" s="406" t="s">
        <v>1733</v>
      </c>
      <c r="CA409" s="406">
        <v>0.90983319861818623</v>
      </c>
      <c r="CB409" s="406">
        <v>9.0166801381813669E-2</v>
      </c>
      <c r="CC409" s="406">
        <v>2.5143077047087365E-2</v>
      </c>
      <c r="CD409" s="406">
        <v>1.326319676116729E-2</v>
      </c>
      <c r="CE409" s="406">
        <v>0.96159372619174532</v>
      </c>
    </row>
    <row r="410" spans="1:83" x14ac:dyDescent="0.35">
      <c r="A410" s="365">
        <v>6</v>
      </c>
      <c r="B410" s="366" t="s">
        <v>1296</v>
      </c>
      <c r="C410" s="411">
        <v>10867</v>
      </c>
      <c r="D410" s="367" t="s">
        <v>1734</v>
      </c>
      <c r="E410" s="368" t="s">
        <v>2438</v>
      </c>
      <c r="F410" s="369">
        <v>6</v>
      </c>
      <c r="G410" s="370" t="s">
        <v>6307</v>
      </c>
      <c r="H410" s="371">
        <v>71158.8</v>
      </c>
      <c r="I410" s="372">
        <v>71158.8</v>
      </c>
      <c r="J410" s="373">
        <v>521.83920229767784</v>
      </c>
      <c r="K410" s="374">
        <v>37133451.428460002</v>
      </c>
      <c r="L410" s="371">
        <v>8292</v>
      </c>
      <c r="M410" s="372">
        <v>8292</v>
      </c>
      <c r="N410" s="373">
        <v>407.6655370010854</v>
      </c>
      <c r="O410" s="374">
        <v>3380362.6328130001</v>
      </c>
      <c r="P410" s="374">
        <f t="shared" si="110"/>
        <v>0.91686535509175759</v>
      </c>
      <c r="Q410" s="402">
        <f t="shared" si="114"/>
        <v>7602.6475244208541</v>
      </c>
      <c r="R410" s="374">
        <f t="shared" si="111"/>
        <v>8.313464490824235E-2</v>
      </c>
      <c r="S410" s="401">
        <f t="shared" si="115"/>
        <v>689.35247557914556</v>
      </c>
      <c r="T410" s="371">
        <v>3560.4</v>
      </c>
      <c r="U410" s="372">
        <v>3560.4</v>
      </c>
      <c r="V410" s="373">
        <v>271.43552944051231</v>
      </c>
      <c r="W410" s="374">
        <v>966419.05902000004</v>
      </c>
      <c r="X410" s="371">
        <v>4981.2</v>
      </c>
      <c r="Y410" s="372">
        <v>4981.2</v>
      </c>
      <c r="Z410" s="373">
        <v>82.29228476270778</v>
      </c>
      <c r="AA410" s="374">
        <v>409914.32885999995</v>
      </c>
      <c r="AB410" s="371">
        <v>8.4</v>
      </c>
      <c r="AC410" s="372">
        <v>8.4</v>
      </c>
      <c r="AD410" s="373">
        <v>377270.89493271429</v>
      </c>
      <c r="AE410" s="374">
        <v>3169075.5174348</v>
      </c>
      <c r="AF410" s="374">
        <f t="shared" si="116"/>
        <v>0</v>
      </c>
      <c r="AG410" s="374">
        <f t="shared" si="117"/>
        <v>0</v>
      </c>
      <c r="AH410" s="374">
        <f t="shared" si="118"/>
        <v>1</v>
      </c>
      <c r="AI410" s="374">
        <f t="shared" si="119"/>
        <v>8.4</v>
      </c>
      <c r="AJ410" s="375">
        <v>45059222.966587797</v>
      </c>
      <c r="AK410" s="376">
        <v>1335.2041200000001</v>
      </c>
      <c r="AL410" s="377">
        <v>1335.2041200000001</v>
      </c>
      <c r="AM410" s="373">
        <v>13498.850693031114</v>
      </c>
      <c r="AN410" s="374">
        <v>18023721.060600001</v>
      </c>
      <c r="AO410" s="378">
        <v>95.122320000000002</v>
      </c>
      <c r="AP410" s="379">
        <v>95.122320000000002</v>
      </c>
      <c r="AQ410" s="373">
        <v>17040.138471607926</v>
      </c>
      <c r="AR410" s="374">
        <v>1620897.5045406001</v>
      </c>
      <c r="AS410" s="374">
        <f t="shared" si="112"/>
        <v>0.95263872271691985</v>
      </c>
      <c r="AT410" s="374">
        <f t="shared" si="126"/>
        <v>90.617205426670125</v>
      </c>
      <c r="AU410" s="374">
        <f t="shared" si="113"/>
        <v>4.7361277283080136E-2</v>
      </c>
      <c r="AV410" s="374">
        <f t="shared" si="127"/>
        <v>4.5051145733298794</v>
      </c>
      <c r="AW410" s="380">
        <v>37.802879999999995</v>
      </c>
      <c r="AX410" s="381">
        <v>37.802879999999995</v>
      </c>
      <c r="AY410" s="373">
        <v>13771.086279140638</v>
      </c>
      <c r="AZ410" s="374">
        <v>520586.72207999998</v>
      </c>
      <c r="BA410" s="378">
        <v>163.64327999999998</v>
      </c>
      <c r="BB410" s="379">
        <v>163.64327999999998</v>
      </c>
      <c r="BC410" s="373">
        <v>9465.7741747782147</v>
      </c>
      <c r="BD410" s="374">
        <v>1549010.3337000001</v>
      </c>
      <c r="BE410" s="374">
        <f t="shared" si="120"/>
        <v>4.8895378605427345E-3</v>
      </c>
      <c r="BF410" s="374">
        <f t="shared" si="121"/>
        <v>0.80014001318339556</v>
      </c>
      <c r="BG410" s="374">
        <f t="shared" si="122"/>
        <v>4.700661824663873E-2</v>
      </c>
      <c r="BH410" s="374">
        <f t="shared" si="123"/>
        <v>7.6923171915878097</v>
      </c>
      <c r="BI410" s="374">
        <f t="shared" si="124"/>
        <v>0.94810384389281854</v>
      </c>
      <c r="BJ410" s="374">
        <f t="shared" si="125"/>
        <v>155.15082279522878</v>
      </c>
      <c r="BK410" s="375">
        <v>21714215.620920602</v>
      </c>
      <c r="BL410" s="382">
        <v>66773438.587508395</v>
      </c>
      <c r="BM410" s="383">
        <v>0.59</v>
      </c>
      <c r="BN410" s="382">
        <v>39396328.766629949</v>
      </c>
      <c r="BO410" s="395"/>
      <c r="BP410" s="395"/>
      <c r="BS410" s="408">
        <v>10867</v>
      </c>
      <c r="BT410" s="400" t="s">
        <v>1734</v>
      </c>
      <c r="BU410" s="400">
        <v>0.91686535509175759</v>
      </c>
      <c r="BV410" s="400">
        <v>8.313464490824235E-2</v>
      </c>
      <c r="BW410" s="400">
        <v>0</v>
      </c>
      <c r="BX410" s="400">
        <v>1</v>
      </c>
      <c r="BY410" s="407">
        <v>10867</v>
      </c>
      <c r="BZ410" s="406" t="s">
        <v>1734</v>
      </c>
      <c r="CA410" s="406">
        <v>0.95263872271691985</v>
      </c>
      <c r="CB410" s="406">
        <v>4.7361277283080136E-2</v>
      </c>
      <c r="CC410" s="406">
        <v>4.8895378605427345E-3</v>
      </c>
      <c r="CD410" s="406">
        <v>4.700661824663873E-2</v>
      </c>
      <c r="CE410" s="406">
        <v>0.94810384389281854</v>
      </c>
    </row>
    <row r="411" spans="1:83" x14ac:dyDescent="0.35">
      <c r="A411" s="365">
        <v>6</v>
      </c>
      <c r="B411" s="366" t="s">
        <v>1296</v>
      </c>
      <c r="C411" s="411">
        <v>10868</v>
      </c>
      <c r="D411" s="367" t="s">
        <v>1735</v>
      </c>
      <c r="E411" s="368" t="s">
        <v>2438</v>
      </c>
      <c r="F411" s="369">
        <v>6</v>
      </c>
      <c r="G411" s="370" t="s">
        <v>6307</v>
      </c>
      <c r="H411" s="371">
        <v>121575.59999999999</v>
      </c>
      <c r="I411" s="372">
        <v>121575.59999999999</v>
      </c>
      <c r="J411" s="373">
        <v>388.27792266140574</v>
      </c>
      <c r="K411" s="374">
        <v>47205121.414313994</v>
      </c>
      <c r="L411" s="371">
        <v>9150</v>
      </c>
      <c r="M411" s="372">
        <v>9150</v>
      </c>
      <c r="N411" s="373">
        <v>448.5586098255738</v>
      </c>
      <c r="O411" s="374">
        <v>4104311.2799040005</v>
      </c>
      <c r="P411" s="374">
        <f t="shared" si="110"/>
        <v>0.8603247108578449</v>
      </c>
      <c r="Q411" s="402">
        <f t="shared" si="114"/>
        <v>7871.9711043492807</v>
      </c>
      <c r="R411" s="374">
        <f t="shared" si="111"/>
        <v>0.13967528914215513</v>
      </c>
      <c r="S411" s="401">
        <f t="shared" si="115"/>
        <v>1278.0288956507195</v>
      </c>
      <c r="T411" s="371">
        <v>796.8</v>
      </c>
      <c r="U411" s="372">
        <v>796.8</v>
      </c>
      <c r="V411" s="373">
        <v>2626.1783390112951</v>
      </c>
      <c r="W411" s="374">
        <v>2092538.9005241997</v>
      </c>
      <c r="X411" s="371">
        <v>12859.199999999999</v>
      </c>
      <c r="Y411" s="372">
        <v>12859.199999999999</v>
      </c>
      <c r="Z411" s="373">
        <v>96.057250670726006</v>
      </c>
      <c r="AA411" s="374">
        <v>1235219.3978249996</v>
      </c>
      <c r="AB411" s="371">
        <v>9348</v>
      </c>
      <c r="AC411" s="372">
        <v>9348</v>
      </c>
      <c r="AD411" s="373">
        <v>635.50959813286272</v>
      </c>
      <c r="AE411" s="374">
        <v>5940743.7233460005</v>
      </c>
      <c r="AF411" s="374">
        <f t="shared" si="116"/>
        <v>5.1884917840958984E-5</v>
      </c>
      <c r="AG411" s="374">
        <f t="shared" si="117"/>
        <v>0.48502021197728457</v>
      </c>
      <c r="AH411" s="374">
        <f t="shared" si="118"/>
        <v>0.99994811508215908</v>
      </c>
      <c r="AI411" s="374">
        <f t="shared" si="119"/>
        <v>9347.514979788024</v>
      </c>
      <c r="AJ411" s="375">
        <v>60577934.715913199</v>
      </c>
      <c r="AK411" s="376">
        <v>2036.7608399999999</v>
      </c>
      <c r="AL411" s="377">
        <v>2036.7608399999999</v>
      </c>
      <c r="AM411" s="373">
        <v>11385.55377117826</v>
      </c>
      <c r="AN411" s="374">
        <v>23189650.0628502</v>
      </c>
      <c r="AO411" s="378">
        <v>67.247040000000013</v>
      </c>
      <c r="AP411" s="379">
        <v>67.247040000000013</v>
      </c>
      <c r="AQ411" s="373">
        <v>17688.432392093389</v>
      </c>
      <c r="AR411" s="374">
        <v>1189494.7206083999</v>
      </c>
      <c r="AS411" s="374">
        <f t="shared" si="112"/>
        <v>0.81916830836543597</v>
      </c>
      <c r="AT411" s="374">
        <f t="shared" si="126"/>
        <v>55.086643999382815</v>
      </c>
      <c r="AU411" s="374">
        <f t="shared" si="113"/>
        <v>0.18083169163456395</v>
      </c>
      <c r="AV411" s="374">
        <f t="shared" si="127"/>
        <v>12.160396000617189</v>
      </c>
      <c r="AW411" s="380">
        <v>64.771799999999999</v>
      </c>
      <c r="AX411" s="381">
        <v>64.771799999999999</v>
      </c>
      <c r="AY411" s="373">
        <v>14319.444247181646</v>
      </c>
      <c r="AZ411" s="374">
        <v>927496.17888960009</v>
      </c>
      <c r="BA411" s="378">
        <v>179.28995999999998</v>
      </c>
      <c r="BB411" s="379">
        <v>179.28995999999998</v>
      </c>
      <c r="BC411" s="373">
        <v>17927.805559737983</v>
      </c>
      <c r="BD411" s="374">
        <v>3214275.5416932004</v>
      </c>
      <c r="BE411" s="374">
        <f t="shared" si="120"/>
        <v>1.6826368205937483E-3</v>
      </c>
      <c r="BF411" s="374">
        <f t="shared" si="121"/>
        <v>0.30167988825878028</v>
      </c>
      <c r="BG411" s="374">
        <f t="shared" si="122"/>
        <v>3.837702967213491E-2</v>
      </c>
      <c r="BH411" s="374">
        <f t="shared" si="123"/>
        <v>6.8806161148358802</v>
      </c>
      <c r="BI411" s="374">
        <f t="shared" si="124"/>
        <v>0.95994033350727137</v>
      </c>
      <c r="BJ411" s="374">
        <f t="shared" si="125"/>
        <v>172.10766399690533</v>
      </c>
      <c r="BK411" s="375">
        <v>28520916.504041396</v>
      </c>
      <c r="BL411" s="382">
        <v>89098851.219954595</v>
      </c>
      <c r="BM411" s="383">
        <v>0.54</v>
      </c>
      <c r="BN411" s="382">
        <v>48113379.658775486</v>
      </c>
      <c r="BO411" s="395"/>
      <c r="BP411" s="395"/>
      <c r="BS411" s="408">
        <v>10868</v>
      </c>
      <c r="BT411" s="400" t="s">
        <v>1735</v>
      </c>
      <c r="BU411" s="400">
        <v>0.8603247108578449</v>
      </c>
      <c r="BV411" s="400">
        <v>0.13967528914215513</v>
      </c>
      <c r="BW411" s="400">
        <v>5.1884917840958984E-5</v>
      </c>
      <c r="BX411" s="400">
        <v>0.99994811508215908</v>
      </c>
      <c r="BY411" s="407">
        <v>10868</v>
      </c>
      <c r="BZ411" s="406" t="s">
        <v>1735</v>
      </c>
      <c r="CA411" s="406">
        <v>0.81916830836543597</v>
      </c>
      <c r="CB411" s="406">
        <v>0.18083169163456395</v>
      </c>
      <c r="CC411" s="406">
        <v>1.6826368205937483E-3</v>
      </c>
      <c r="CD411" s="406">
        <v>3.837702967213491E-2</v>
      </c>
      <c r="CE411" s="406">
        <v>0.95994033350727137</v>
      </c>
    </row>
    <row r="412" spans="1:83" x14ac:dyDescent="0.35">
      <c r="A412" s="365">
        <v>6</v>
      </c>
      <c r="B412" s="366" t="s">
        <v>1296</v>
      </c>
      <c r="C412" s="411">
        <v>10869</v>
      </c>
      <c r="D412" s="367" t="s">
        <v>1736</v>
      </c>
      <c r="E412" s="368" t="s">
        <v>2438</v>
      </c>
      <c r="F412" s="369">
        <v>6</v>
      </c>
      <c r="G412" s="370" t="s">
        <v>6307</v>
      </c>
      <c r="H412" s="371">
        <v>133945.19999999998</v>
      </c>
      <c r="I412" s="372">
        <v>133945.19999999998</v>
      </c>
      <c r="J412" s="373">
        <v>622.91031941571021</v>
      </c>
      <c r="K412" s="374">
        <v>83435847.31620118</v>
      </c>
      <c r="L412" s="371">
        <v>26132.399999999998</v>
      </c>
      <c r="M412" s="372">
        <v>26132.399999999998</v>
      </c>
      <c r="N412" s="373">
        <v>341.08469018691744</v>
      </c>
      <c r="O412" s="374">
        <v>8913361.5578406006</v>
      </c>
      <c r="P412" s="374">
        <f t="shared" si="110"/>
        <v>0.88921144338414593</v>
      </c>
      <c r="Q412" s="402">
        <f t="shared" si="114"/>
        <v>23237.229123091853</v>
      </c>
      <c r="R412" s="374">
        <f t="shared" si="111"/>
        <v>0.110788556615854</v>
      </c>
      <c r="S412" s="401">
        <f t="shared" si="115"/>
        <v>2895.1708769081429</v>
      </c>
      <c r="T412" s="371">
        <v>13458</v>
      </c>
      <c r="U412" s="372">
        <v>13458</v>
      </c>
      <c r="V412" s="373">
        <v>465.42286781671868</v>
      </c>
      <c r="W412" s="374">
        <v>6263660.9550774004</v>
      </c>
      <c r="X412" s="371">
        <v>12891.6</v>
      </c>
      <c r="Y412" s="372">
        <v>12891.6</v>
      </c>
      <c r="Z412" s="373">
        <v>187.05675606529832</v>
      </c>
      <c r="AA412" s="374">
        <v>2411460.8764913999</v>
      </c>
      <c r="AB412" s="371">
        <v>0</v>
      </c>
      <c r="AC412" s="372">
        <v>0</v>
      </c>
      <c r="AD412" s="373">
        <v>0</v>
      </c>
      <c r="AE412" s="374">
        <v>0</v>
      </c>
      <c r="AF412" s="374">
        <f t="shared" si="116"/>
        <v>0</v>
      </c>
      <c r="AG412" s="374">
        <f t="shared" si="117"/>
        <v>0</v>
      </c>
      <c r="AH412" s="374">
        <f t="shared" si="118"/>
        <v>1</v>
      </c>
      <c r="AI412" s="374">
        <f t="shared" si="119"/>
        <v>0</v>
      </c>
      <c r="AJ412" s="375">
        <v>101024330.70561057</v>
      </c>
      <c r="AK412" s="376">
        <v>2243.9619600000001</v>
      </c>
      <c r="AL412" s="377">
        <v>2243.9619600000001</v>
      </c>
      <c r="AM412" s="373">
        <v>14132.668317391797</v>
      </c>
      <c r="AN412" s="374">
        <v>31713170.097524401</v>
      </c>
      <c r="AO412" s="378">
        <v>309.83531999999997</v>
      </c>
      <c r="AP412" s="379">
        <v>309.83531999999997</v>
      </c>
      <c r="AQ412" s="373">
        <v>11669.656550677953</v>
      </c>
      <c r="AR412" s="374">
        <v>3615671.7716693995</v>
      </c>
      <c r="AS412" s="374">
        <f t="shared" si="112"/>
        <v>0.87049052050241904</v>
      </c>
      <c r="AT412" s="374">
        <f t="shared" si="126"/>
        <v>269.70870897683352</v>
      </c>
      <c r="AU412" s="374">
        <f t="shared" si="113"/>
        <v>0.12950947949758085</v>
      </c>
      <c r="AV412" s="374">
        <f t="shared" si="127"/>
        <v>40.126611023166397</v>
      </c>
      <c r="AW412" s="380">
        <v>152.11715999999998</v>
      </c>
      <c r="AX412" s="381">
        <v>152.11715999999998</v>
      </c>
      <c r="AY412" s="373">
        <v>12677.496373430848</v>
      </c>
      <c r="AZ412" s="374">
        <v>1928464.7442365999</v>
      </c>
      <c r="BA412" s="378">
        <v>229.64016000000021</v>
      </c>
      <c r="BB412" s="379">
        <v>229.64016000000021</v>
      </c>
      <c r="BC412" s="373">
        <v>16912.437198568387</v>
      </c>
      <c r="BD412" s="374">
        <v>3883774.7842691997</v>
      </c>
      <c r="BE412" s="374">
        <f t="shared" si="120"/>
        <v>2.7581189248832773E-2</v>
      </c>
      <c r="BF412" s="374">
        <f t="shared" si="121"/>
        <v>6.3337487120922438</v>
      </c>
      <c r="BG412" s="374">
        <f t="shared" si="122"/>
        <v>0.20272364127404979</v>
      </c>
      <c r="BH412" s="374">
        <f t="shared" si="123"/>
        <v>46.55348941795544</v>
      </c>
      <c r="BI412" s="374">
        <f t="shared" si="124"/>
        <v>0.76969516947711736</v>
      </c>
      <c r="BJ412" s="374">
        <f t="shared" si="125"/>
        <v>176.7529218699525</v>
      </c>
      <c r="BK412" s="375">
        <v>41141081.397699602</v>
      </c>
      <c r="BL412" s="382">
        <v>142165412.10331017</v>
      </c>
      <c r="BM412" s="383">
        <v>0.5</v>
      </c>
      <c r="BN412" s="382">
        <v>71082706.051655084</v>
      </c>
      <c r="BO412" s="395"/>
      <c r="BP412" s="395"/>
      <c r="BS412" s="408">
        <v>10869</v>
      </c>
      <c r="BT412" s="400" t="s">
        <v>1736</v>
      </c>
      <c r="BU412" s="400">
        <v>0.88921144338414593</v>
      </c>
      <c r="BV412" s="400">
        <v>0.110788556615854</v>
      </c>
      <c r="BW412" s="400">
        <v>0</v>
      </c>
      <c r="BX412" s="400">
        <v>1</v>
      </c>
      <c r="BY412" s="407">
        <v>10869</v>
      </c>
      <c r="BZ412" s="406" t="s">
        <v>1736</v>
      </c>
      <c r="CA412" s="406">
        <v>0.87049052050241904</v>
      </c>
      <c r="CB412" s="406">
        <v>0.12950947949758085</v>
      </c>
      <c r="CC412" s="406">
        <v>2.7581189248832773E-2</v>
      </c>
      <c r="CD412" s="406">
        <v>0.20272364127404979</v>
      </c>
      <c r="CE412" s="406">
        <v>0.76969516947711736</v>
      </c>
    </row>
    <row r="413" spans="1:83" x14ac:dyDescent="0.35">
      <c r="A413" s="365">
        <v>6</v>
      </c>
      <c r="B413" s="366" t="s">
        <v>1296</v>
      </c>
      <c r="C413" s="411">
        <v>10870</v>
      </c>
      <c r="D413" s="367" t="s">
        <v>2232</v>
      </c>
      <c r="E413" s="368" t="s">
        <v>2438</v>
      </c>
      <c r="F413" s="369">
        <v>14</v>
      </c>
      <c r="G413" s="370" t="s">
        <v>6316</v>
      </c>
      <c r="H413" s="371">
        <v>161156.4</v>
      </c>
      <c r="I413" s="372">
        <v>161156.4</v>
      </c>
      <c r="J413" s="373">
        <v>589.14336915850674</v>
      </c>
      <c r="K413" s="374">
        <v>94944224.457455978</v>
      </c>
      <c r="L413" s="371">
        <v>28604.399999999998</v>
      </c>
      <c r="M413" s="372">
        <v>28604.399999999998</v>
      </c>
      <c r="N413" s="373">
        <v>941.9083181468726</v>
      </c>
      <c r="O413" s="374">
        <v>26942722.295600399</v>
      </c>
      <c r="P413" s="374">
        <f t="shared" si="110"/>
        <v>0.89354309059612858</v>
      </c>
      <c r="Q413" s="402">
        <f t="shared" si="114"/>
        <v>25559.263980647898</v>
      </c>
      <c r="R413" s="374">
        <f t="shared" si="111"/>
        <v>0.10645690940387148</v>
      </c>
      <c r="S413" s="401">
        <f t="shared" si="115"/>
        <v>3045.1360193521014</v>
      </c>
      <c r="T413" s="371">
        <v>21932.399999999998</v>
      </c>
      <c r="U413" s="372">
        <v>21932.399999999998</v>
      </c>
      <c r="V413" s="373">
        <v>310.83026157238606</v>
      </c>
      <c r="W413" s="374">
        <v>6817253.6289101997</v>
      </c>
      <c r="X413" s="371">
        <v>29181.599999999999</v>
      </c>
      <c r="Y413" s="372">
        <v>29181.599999999999</v>
      </c>
      <c r="Z413" s="373">
        <v>52.587542647421664</v>
      </c>
      <c r="AA413" s="374">
        <v>1534588.6345199998</v>
      </c>
      <c r="AB413" s="371">
        <v>1876.8</v>
      </c>
      <c r="AC413" s="372">
        <v>1876.8</v>
      </c>
      <c r="AD413" s="373">
        <v>8180.43047897826</v>
      </c>
      <c r="AE413" s="374">
        <v>15353031.922946397</v>
      </c>
      <c r="AF413" s="374">
        <f t="shared" si="116"/>
        <v>5.3395434212233166E-4</v>
      </c>
      <c r="AG413" s="374">
        <f t="shared" si="117"/>
        <v>1.002125509295192</v>
      </c>
      <c r="AH413" s="374">
        <f t="shared" si="118"/>
        <v>0.99946604565787767</v>
      </c>
      <c r="AI413" s="374">
        <f t="shared" si="119"/>
        <v>1875.7978744907048</v>
      </c>
      <c r="AJ413" s="375">
        <v>145591820.93943298</v>
      </c>
      <c r="AK413" s="376">
        <v>4273.7352000000001</v>
      </c>
      <c r="AL413" s="377">
        <v>4273.7352000000001</v>
      </c>
      <c r="AM413" s="373">
        <v>21368.772131558362</v>
      </c>
      <c r="AN413" s="374">
        <v>91324473.639420003</v>
      </c>
      <c r="AO413" s="378">
        <v>530.50907999999993</v>
      </c>
      <c r="AP413" s="379">
        <v>530.50907999999993</v>
      </c>
      <c r="AQ413" s="373">
        <v>27276.807364381402</v>
      </c>
      <c r="AR413" s="374">
        <v>14470593.980215201</v>
      </c>
      <c r="AS413" s="374">
        <f t="shared" si="112"/>
        <v>0.90751339051647584</v>
      </c>
      <c r="AT413" s="374">
        <f t="shared" si="126"/>
        <v>481.44409389057626</v>
      </c>
      <c r="AU413" s="374">
        <f t="shared" si="113"/>
        <v>9.2486609483524232E-2</v>
      </c>
      <c r="AV413" s="374">
        <f t="shared" si="127"/>
        <v>49.064986109423707</v>
      </c>
      <c r="AW413" s="380">
        <v>315.13391999999999</v>
      </c>
      <c r="AX413" s="381">
        <v>315.13391999999999</v>
      </c>
      <c r="AY413" s="373">
        <v>16436.88243184231</v>
      </c>
      <c r="AZ413" s="374">
        <v>5179819.1933255997</v>
      </c>
      <c r="BA413" s="378">
        <v>448.87835999999965</v>
      </c>
      <c r="BB413" s="379">
        <v>448.87835999999965</v>
      </c>
      <c r="BC413" s="373">
        <v>51597.857771243449</v>
      </c>
      <c r="BD413" s="374">
        <v>23161161.775868997</v>
      </c>
      <c r="BE413" s="374">
        <f t="shared" si="120"/>
        <v>3.6496127005604388E-2</v>
      </c>
      <c r="BF413" s="374">
        <f t="shared" si="121"/>
        <v>16.382321636627395</v>
      </c>
      <c r="BG413" s="374">
        <f t="shared" si="122"/>
        <v>2.4711759012736E-2</v>
      </c>
      <c r="BH413" s="374">
        <f t="shared" si="123"/>
        <v>11.092573858352146</v>
      </c>
      <c r="BI413" s="374">
        <f t="shared" si="124"/>
        <v>0.93879211398165963</v>
      </c>
      <c r="BJ413" s="374">
        <f t="shared" si="125"/>
        <v>421.40346450502011</v>
      </c>
      <c r="BK413" s="375">
        <v>134136048.5888298</v>
      </c>
      <c r="BL413" s="382">
        <v>279727869.52826279</v>
      </c>
      <c r="BM413" s="383">
        <v>0.44</v>
      </c>
      <c r="BN413" s="382">
        <v>123080262.59243563</v>
      </c>
      <c r="BO413" s="395"/>
      <c r="BP413" s="395"/>
      <c r="BS413" s="408">
        <v>10870</v>
      </c>
      <c r="BT413" s="400" t="s">
        <v>2232</v>
      </c>
      <c r="BU413" s="400">
        <v>0.89354309059612858</v>
      </c>
      <c r="BV413" s="400">
        <v>0.10645690940387148</v>
      </c>
      <c r="BW413" s="400">
        <v>5.3395434212233166E-4</v>
      </c>
      <c r="BX413" s="400">
        <v>0.99946604565787767</v>
      </c>
      <c r="BY413" s="407">
        <v>10870</v>
      </c>
      <c r="BZ413" s="406" t="s">
        <v>2232</v>
      </c>
      <c r="CA413" s="406">
        <v>0.90751339051647584</v>
      </c>
      <c r="CB413" s="406">
        <v>9.2486609483524232E-2</v>
      </c>
      <c r="CC413" s="406">
        <v>3.6496127005604388E-2</v>
      </c>
      <c r="CD413" s="406">
        <v>2.4711759012736E-2</v>
      </c>
      <c r="CE413" s="406">
        <v>0.93879211398165963</v>
      </c>
    </row>
    <row r="414" spans="1:83" x14ac:dyDescent="0.35">
      <c r="A414" s="365">
        <v>6</v>
      </c>
      <c r="B414" s="366" t="s">
        <v>1296</v>
      </c>
      <c r="C414" s="411">
        <v>13817</v>
      </c>
      <c r="D414" s="367" t="s">
        <v>1738</v>
      </c>
      <c r="E414" s="368" t="s">
        <v>2438</v>
      </c>
      <c r="F414" s="369">
        <v>6</v>
      </c>
      <c r="G414" s="370" t="s">
        <v>6307</v>
      </c>
      <c r="H414" s="371">
        <v>72542.399999999994</v>
      </c>
      <c r="I414" s="372">
        <v>72542.399999999994</v>
      </c>
      <c r="J414" s="373">
        <v>491.04676233027857</v>
      </c>
      <c r="K414" s="374">
        <v>35621710.651667997</v>
      </c>
      <c r="L414" s="371">
        <v>5050.8</v>
      </c>
      <c r="M414" s="372">
        <v>5050.8</v>
      </c>
      <c r="N414" s="373">
        <v>507.59740439534335</v>
      </c>
      <c r="O414" s="374">
        <v>2563772.9701200002</v>
      </c>
      <c r="P414" s="374">
        <f t="shared" si="110"/>
        <v>0.83980363547526737</v>
      </c>
      <c r="Q414" s="402">
        <f t="shared" si="114"/>
        <v>4241.680202058481</v>
      </c>
      <c r="R414" s="374">
        <f t="shared" si="111"/>
        <v>0.16019636452473263</v>
      </c>
      <c r="S414" s="401">
        <f t="shared" si="115"/>
        <v>809.11979794151955</v>
      </c>
      <c r="T414" s="371">
        <v>4086</v>
      </c>
      <c r="U414" s="372">
        <v>4086</v>
      </c>
      <c r="V414" s="373">
        <v>362.76632788619679</v>
      </c>
      <c r="W414" s="374">
        <v>1482263.2157430002</v>
      </c>
      <c r="X414" s="371">
        <v>7800</v>
      </c>
      <c r="Y414" s="372">
        <v>7800</v>
      </c>
      <c r="Z414" s="373">
        <v>60.808126592307694</v>
      </c>
      <c r="AA414" s="374">
        <v>474303.38742000004</v>
      </c>
      <c r="AB414" s="371">
        <v>87.6</v>
      </c>
      <c r="AC414" s="372">
        <v>87.6</v>
      </c>
      <c r="AD414" s="373">
        <v>31662.995756568496</v>
      </c>
      <c r="AE414" s="374">
        <v>2773678.4282754003</v>
      </c>
      <c r="AF414" s="374">
        <f t="shared" si="116"/>
        <v>0</v>
      </c>
      <c r="AG414" s="374">
        <f t="shared" si="117"/>
        <v>0</v>
      </c>
      <c r="AH414" s="374">
        <f t="shared" si="118"/>
        <v>1</v>
      </c>
      <c r="AI414" s="374">
        <f t="shared" si="119"/>
        <v>87.6</v>
      </c>
      <c r="AJ414" s="375">
        <v>42915728.65322639</v>
      </c>
      <c r="AK414" s="376">
        <v>1143.1751999999999</v>
      </c>
      <c r="AL414" s="377">
        <v>1143.1751999999999</v>
      </c>
      <c r="AM414" s="373">
        <v>14004.91758784428</v>
      </c>
      <c r="AN414" s="374">
        <v>16010074.464467401</v>
      </c>
      <c r="AO414" s="378">
        <v>41.369160000000001</v>
      </c>
      <c r="AP414" s="379">
        <v>41.369160000000001</v>
      </c>
      <c r="AQ414" s="373">
        <v>17990.411281737408</v>
      </c>
      <c r="AR414" s="374">
        <v>744248.20277999993</v>
      </c>
      <c r="AS414" s="374">
        <f t="shared" si="112"/>
        <v>0.75394152445923623</v>
      </c>
      <c r="AT414" s="374">
        <f t="shared" si="126"/>
        <v>31.189927555998057</v>
      </c>
      <c r="AU414" s="374">
        <f t="shared" si="113"/>
        <v>0.24605847554076374</v>
      </c>
      <c r="AV414" s="374">
        <f t="shared" si="127"/>
        <v>10.179232444001942</v>
      </c>
      <c r="AW414" s="380">
        <v>59.655719999999988</v>
      </c>
      <c r="AX414" s="381">
        <v>59.655719999999988</v>
      </c>
      <c r="AY414" s="373">
        <v>11062.494054846713</v>
      </c>
      <c r="AZ414" s="374">
        <v>659941.0478376</v>
      </c>
      <c r="BA414" s="378">
        <v>101.72028000000013</v>
      </c>
      <c r="BB414" s="379">
        <v>101.72028000000013</v>
      </c>
      <c r="BC414" s="373">
        <v>7718.9231346492461</v>
      </c>
      <c r="BD414" s="374">
        <v>785171.02255500003</v>
      </c>
      <c r="BE414" s="374">
        <f t="shared" si="120"/>
        <v>3.2007143132874692E-2</v>
      </c>
      <c r="BF414" s="374">
        <f t="shared" si="121"/>
        <v>3.2557755614760953</v>
      </c>
      <c r="BG414" s="374">
        <f t="shared" si="122"/>
        <v>0.14493443456631819</v>
      </c>
      <c r="BH414" s="374">
        <f t="shared" si="123"/>
        <v>14.742771265727583</v>
      </c>
      <c r="BI414" s="374">
        <f t="shared" si="124"/>
        <v>0.82305842230080717</v>
      </c>
      <c r="BJ414" s="374">
        <f t="shared" si="125"/>
        <v>83.721733172796462</v>
      </c>
      <c r="BK414" s="375">
        <v>18199434.737640001</v>
      </c>
      <c r="BL414" s="382">
        <v>61115163.390866391</v>
      </c>
      <c r="BM414" s="383">
        <v>0.61</v>
      </c>
      <c r="BN414" s="382">
        <v>37280249.668428496</v>
      </c>
      <c r="BO414" s="395"/>
      <c r="BP414" s="395"/>
      <c r="BS414" s="408">
        <v>13817</v>
      </c>
      <c r="BT414" s="400" t="s">
        <v>1738</v>
      </c>
      <c r="BU414" s="400">
        <v>0.83980363547526737</v>
      </c>
      <c r="BV414" s="400">
        <v>0.16019636452473263</v>
      </c>
      <c r="BW414" s="400">
        <v>0</v>
      </c>
      <c r="BX414" s="400">
        <v>1</v>
      </c>
      <c r="BY414" s="407">
        <v>13817</v>
      </c>
      <c r="BZ414" s="406" t="s">
        <v>1738</v>
      </c>
      <c r="CA414" s="406">
        <v>0.75394152445923623</v>
      </c>
      <c r="CB414" s="406">
        <v>0.24605847554076374</v>
      </c>
      <c r="CC414" s="406">
        <v>3.2007143132874692E-2</v>
      </c>
      <c r="CD414" s="406">
        <v>0.14493443456631819</v>
      </c>
      <c r="CE414" s="406">
        <v>0.82305842230080717</v>
      </c>
    </row>
    <row r="415" spans="1:83" x14ac:dyDescent="0.35">
      <c r="A415" s="365">
        <v>6</v>
      </c>
      <c r="B415" s="366" t="s">
        <v>1296</v>
      </c>
      <c r="C415" s="411">
        <v>28849</v>
      </c>
      <c r="D415" s="367" t="s">
        <v>2233</v>
      </c>
      <c r="E415" s="368" t="s">
        <v>2438</v>
      </c>
      <c r="F415" s="369">
        <v>4</v>
      </c>
      <c r="G415" s="370" t="s">
        <v>6315</v>
      </c>
      <c r="H415" s="371">
        <v>0</v>
      </c>
      <c r="I415" s="372">
        <v>0</v>
      </c>
      <c r="J415" s="373">
        <v>0</v>
      </c>
      <c r="K415" s="374">
        <v>0</v>
      </c>
      <c r="L415" s="371">
        <v>0</v>
      </c>
      <c r="M415" s="372">
        <v>0</v>
      </c>
      <c r="N415" s="373">
        <v>0</v>
      </c>
      <c r="O415" s="374">
        <v>0</v>
      </c>
      <c r="P415" s="374">
        <f t="shared" si="110"/>
        <v>0.84451645655516394</v>
      </c>
      <c r="Q415" s="402">
        <f t="shared" si="114"/>
        <v>0</v>
      </c>
      <c r="R415" s="374">
        <f t="shared" si="111"/>
        <v>0.155483543444836</v>
      </c>
      <c r="S415" s="401">
        <f t="shared" si="115"/>
        <v>0</v>
      </c>
      <c r="T415" s="371">
        <v>0</v>
      </c>
      <c r="U415" s="372">
        <v>0</v>
      </c>
      <c r="V415" s="373">
        <v>0</v>
      </c>
      <c r="W415" s="374">
        <v>0</v>
      </c>
      <c r="X415" s="371">
        <v>0</v>
      </c>
      <c r="Y415" s="372">
        <v>0</v>
      </c>
      <c r="Z415" s="373">
        <v>0</v>
      </c>
      <c r="AA415" s="374">
        <v>0</v>
      </c>
      <c r="AB415" s="371">
        <v>0</v>
      </c>
      <c r="AC415" s="372">
        <v>0</v>
      </c>
      <c r="AD415" s="373">
        <v>0</v>
      </c>
      <c r="AE415" s="374">
        <v>0</v>
      </c>
      <c r="AF415" s="374">
        <f t="shared" si="116"/>
        <v>8.5735564305785723E-3</v>
      </c>
      <c r="AG415" s="374">
        <f t="shared" si="117"/>
        <v>0</v>
      </c>
      <c r="AH415" s="374">
        <f t="shared" si="118"/>
        <v>0.99142644356942145</v>
      </c>
      <c r="AI415" s="374">
        <f t="shared" si="119"/>
        <v>0</v>
      </c>
      <c r="AJ415" s="375">
        <v>0</v>
      </c>
      <c r="AK415" s="376">
        <v>632.02739999999994</v>
      </c>
      <c r="AL415" s="377">
        <v>632.02739999999994</v>
      </c>
      <c r="AM415" s="373">
        <v>16229.92531140264</v>
      </c>
      <c r="AN415" s="374">
        <v>10257757.49676</v>
      </c>
      <c r="AO415" s="378">
        <v>12.099600000000001</v>
      </c>
      <c r="AP415" s="379">
        <v>12.099600000000001</v>
      </c>
      <c r="AQ415" s="373">
        <v>24661.989446097388</v>
      </c>
      <c r="AR415" s="374">
        <v>298400.20750199998</v>
      </c>
      <c r="AS415" s="374">
        <f t="shared" si="112"/>
        <v>0.77340198237111879</v>
      </c>
      <c r="AT415" s="374">
        <f t="shared" si="126"/>
        <v>9.3578546258975894</v>
      </c>
      <c r="AU415" s="374">
        <f t="shared" si="113"/>
        <v>0.22659801762888121</v>
      </c>
      <c r="AV415" s="374">
        <f t="shared" si="127"/>
        <v>2.7417453741024111</v>
      </c>
      <c r="AW415" s="380">
        <v>27.049079999999996</v>
      </c>
      <c r="AX415" s="381">
        <v>27.049079999999996</v>
      </c>
      <c r="AY415" s="373">
        <v>17636.325179451578</v>
      </c>
      <c r="AZ415" s="374">
        <v>477046.37068500003</v>
      </c>
      <c r="BA415" s="378">
        <v>50.342759999999977</v>
      </c>
      <c r="BB415" s="379">
        <v>50.342759999999977</v>
      </c>
      <c r="BC415" s="373">
        <v>12255.96155753082</v>
      </c>
      <c r="BD415" s="374">
        <v>616998.93125999998</v>
      </c>
      <c r="BE415" s="374">
        <f t="shared" si="120"/>
        <v>0</v>
      </c>
      <c r="BF415" s="374">
        <f t="shared" si="121"/>
        <v>0</v>
      </c>
      <c r="BG415" s="374">
        <f t="shared" si="122"/>
        <v>0</v>
      </c>
      <c r="BH415" s="374">
        <f t="shared" si="123"/>
        <v>0</v>
      </c>
      <c r="BI415" s="374">
        <f t="shared" si="124"/>
        <v>1</v>
      </c>
      <c r="BJ415" s="374">
        <f t="shared" si="125"/>
        <v>50.342759999999977</v>
      </c>
      <c r="BK415" s="375">
        <v>11650203.006207</v>
      </c>
      <c r="BL415" s="382">
        <v>11650203.006207</v>
      </c>
      <c r="BM415" s="383">
        <v>0.7</v>
      </c>
      <c r="BN415" s="382">
        <v>8155142.1043448998</v>
      </c>
      <c r="BO415" s="395"/>
      <c r="BP415" s="395"/>
      <c r="BS415" s="408">
        <v>28849</v>
      </c>
      <c r="BT415" s="400" t="s">
        <v>2233</v>
      </c>
      <c r="BU415" s="400">
        <v>0.84451645655516394</v>
      </c>
      <c r="BV415" s="400">
        <v>0.155483543444836</v>
      </c>
      <c r="BW415" s="400">
        <v>8.5735564305785723E-3</v>
      </c>
      <c r="BX415" s="400">
        <v>0.99142644356942145</v>
      </c>
      <c r="BY415" s="407">
        <v>28849</v>
      </c>
      <c r="BZ415" s="406" t="s">
        <v>2233</v>
      </c>
      <c r="CA415" s="406">
        <v>0.77340198237111879</v>
      </c>
      <c r="CB415" s="406">
        <v>0.22659801762888121</v>
      </c>
      <c r="CC415" s="406">
        <v>0</v>
      </c>
      <c r="CD415" s="406">
        <v>0</v>
      </c>
      <c r="CE415" s="406">
        <v>1</v>
      </c>
    </row>
    <row r="416" spans="1:83" x14ac:dyDescent="0.35">
      <c r="A416" s="365">
        <v>6</v>
      </c>
      <c r="B416" s="366" t="s">
        <v>1296</v>
      </c>
      <c r="C416" s="411">
        <v>28850</v>
      </c>
      <c r="D416" s="367" t="s">
        <v>2234</v>
      </c>
      <c r="E416" s="368" t="s">
        <v>2438</v>
      </c>
      <c r="F416" s="369">
        <v>3</v>
      </c>
      <c r="G416" s="370" t="s">
        <v>6313</v>
      </c>
      <c r="H416" s="371">
        <v>0</v>
      </c>
      <c r="I416" s="372">
        <v>0</v>
      </c>
      <c r="J416" s="373">
        <v>0</v>
      </c>
      <c r="K416" s="374">
        <v>0</v>
      </c>
      <c r="L416" s="371">
        <v>0</v>
      </c>
      <c r="M416" s="372">
        <v>0</v>
      </c>
      <c r="N416" s="373">
        <v>0</v>
      </c>
      <c r="O416" s="374">
        <v>0</v>
      </c>
      <c r="P416" s="374">
        <f t="shared" si="110"/>
        <v>0.90748885783049094</v>
      </c>
      <c r="Q416" s="402">
        <f t="shared" si="114"/>
        <v>0</v>
      </c>
      <c r="R416" s="374">
        <f t="shared" si="111"/>
        <v>9.2511142169509036E-2</v>
      </c>
      <c r="S416" s="401">
        <f t="shared" si="115"/>
        <v>0</v>
      </c>
      <c r="T416" s="371">
        <v>0</v>
      </c>
      <c r="U416" s="372">
        <v>0</v>
      </c>
      <c r="V416" s="373">
        <v>0</v>
      </c>
      <c r="W416" s="374">
        <v>0</v>
      </c>
      <c r="X416" s="371">
        <v>0</v>
      </c>
      <c r="Y416" s="372">
        <v>0</v>
      </c>
      <c r="Z416" s="373">
        <v>0</v>
      </c>
      <c r="AA416" s="374">
        <v>0</v>
      </c>
      <c r="AB416" s="371">
        <v>0</v>
      </c>
      <c r="AC416" s="372">
        <v>0</v>
      </c>
      <c r="AD416" s="373">
        <v>0</v>
      </c>
      <c r="AE416" s="374">
        <v>0</v>
      </c>
      <c r="AF416" s="374">
        <f t="shared" si="116"/>
        <v>1.1872426702633361E-2</v>
      </c>
      <c r="AG416" s="374">
        <f t="shared" si="117"/>
        <v>0</v>
      </c>
      <c r="AH416" s="374">
        <f t="shared" si="118"/>
        <v>0.98812757329736667</v>
      </c>
      <c r="AI416" s="374">
        <f t="shared" si="119"/>
        <v>0</v>
      </c>
      <c r="AJ416" s="375">
        <v>0</v>
      </c>
      <c r="AK416" s="376">
        <v>680.96651999999995</v>
      </c>
      <c r="AL416" s="377">
        <v>680.96651999999995</v>
      </c>
      <c r="AM416" s="373">
        <v>13747.047530156109</v>
      </c>
      <c r="AN416" s="374">
        <v>9361279.1168850008</v>
      </c>
      <c r="AO416" s="378">
        <v>78.165719999999993</v>
      </c>
      <c r="AP416" s="379">
        <v>78.165719999999993</v>
      </c>
      <c r="AQ416" s="373">
        <v>9567.6698088369194</v>
      </c>
      <c r="AR416" s="374">
        <v>747863.79933000007</v>
      </c>
      <c r="AS416" s="374">
        <f t="shared" si="112"/>
        <v>0.97698697346305741</v>
      </c>
      <c r="AT416" s="374">
        <f t="shared" si="126"/>
        <v>76.366890211360769</v>
      </c>
      <c r="AU416" s="374">
        <f t="shared" si="113"/>
        <v>2.3013026536942593E-2</v>
      </c>
      <c r="AV416" s="374">
        <f t="shared" si="127"/>
        <v>1.7988297886392242</v>
      </c>
      <c r="AW416" s="380">
        <v>30.736440000000002</v>
      </c>
      <c r="AX416" s="381">
        <v>30.736440000000002</v>
      </c>
      <c r="AY416" s="373">
        <v>17173.421385059555</v>
      </c>
      <c r="AZ416" s="374">
        <v>527849.83599659998</v>
      </c>
      <c r="BA416" s="378">
        <v>60.758759999999995</v>
      </c>
      <c r="BB416" s="379">
        <v>60.758759999999995</v>
      </c>
      <c r="BC416" s="373">
        <v>7057.2543578901214</v>
      </c>
      <c r="BD416" s="374">
        <v>428790.02378999995</v>
      </c>
      <c r="BE416" s="374">
        <f t="shared" si="120"/>
        <v>0</v>
      </c>
      <c r="BF416" s="374">
        <f t="shared" si="121"/>
        <v>0</v>
      </c>
      <c r="BG416" s="374">
        <f t="shared" si="122"/>
        <v>0</v>
      </c>
      <c r="BH416" s="374">
        <f t="shared" si="123"/>
        <v>0</v>
      </c>
      <c r="BI416" s="374">
        <f t="shared" si="124"/>
        <v>1</v>
      </c>
      <c r="BJ416" s="374">
        <f t="shared" si="125"/>
        <v>60.758759999999995</v>
      </c>
      <c r="BK416" s="375">
        <v>11065782.776001601</v>
      </c>
      <c r="BL416" s="382">
        <v>11065782.776001601</v>
      </c>
      <c r="BM416" s="383">
        <v>0.64</v>
      </c>
      <c r="BN416" s="382">
        <v>7082100.9766410245</v>
      </c>
      <c r="BO416" s="395"/>
      <c r="BP416" s="395"/>
      <c r="BS416" s="408">
        <v>28850</v>
      </c>
      <c r="BT416" s="400" t="s">
        <v>2234</v>
      </c>
      <c r="BU416" s="400">
        <v>0.90748885783049094</v>
      </c>
      <c r="BV416" s="400">
        <v>9.2511142169509036E-2</v>
      </c>
      <c r="BW416" s="400">
        <v>1.1872426702633361E-2</v>
      </c>
      <c r="BX416" s="400">
        <v>0.98812757329736667</v>
      </c>
      <c r="BY416" s="407">
        <v>28850</v>
      </c>
      <c r="BZ416" s="406" t="s">
        <v>2234</v>
      </c>
      <c r="CA416" s="406">
        <v>0.97698697346305741</v>
      </c>
      <c r="CB416" s="406">
        <v>2.3013026536942593E-2</v>
      </c>
      <c r="CC416" s="406">
        <v>0</v>
      </c>
      <c r="CD416" s="406">
        <v>0</v>
      </c>
      <c r="CE416" s="406">
        <v>1</v>
      </c>
    </row>
    <row r="417" spans="1:83" x14ac:dyDescent="0.35">
      <c r="A417" s="365">
        <v>7</v>
      </c>
      <c r="B417" s="366" t="s">
        <v>1297</v>
      </c>
      <c r="C417" s="411">
        <v>10709</v>
      </c>
      <c r="D417" s="367" t="s">
        <v>1739</v>
      </c>
      <c r="E417" s="368" t="s">
        <v>2427</v>
      </c>
      <c r="F417" s="369">
        <v>17</v>
      </c>
      <c r="G417" s="370" t="s">
        <v>2566</v>
      </c>
      <c r="H417" s="371">
        <v>253084.79999999999</v>
      </c>
      <c r="I417" s="372">
        <v>253084.79999999999</v>
      </c>
      <c r="J417" s="373">
        <v>888.91631031459588</v>
      </c>
      <c r="K417" s="374">
        <v>224971206.61270744</v>
      </c>
      <c r="L417" s="371">
        <v>75043.199999999997</v>
      </c>
      <c r="M417" s="372">
        <v>75043.199999999997</v>
      </c>
      <c r="N417" s="373">
        <v>1018.911395800635</v>
      </c>
      <c r="O417" s="374">
        <v>76462371.657346204</v>
      </c>
      <c r="P417" s="374">
        <f t="shared" si="110"/>
        <v>0.84034045594873841</v>
      </c>
      <c r="Q417" s="402">
        <f t="shared" si="114"/>
        <v>63061.836903852367</v>
      </c>
      <c r="R417" s="374">
        <f t="shared" si="111"/>
        <v>0.15965954405126156</v>
      </c>
      <c r="S417" s="401">
        <f t="shared" si="115"/>
        <v>11981.363096147632</v>
      </c>
      <c r="T417" s="371">
        <v>41881.199999999997</v>
      </c>
      <c r="U417" s="372">
        <v>41881.199999999997</v>
      </c>
      <c r="V417" s="373">
        <v>934.94132175848824</v>
      </c>
      <c r="W417" s="374">
        <v>39156464.484831594</v>
      </c>
      <c r="X417" s="371">
        <v>27619.200000000001</v>
      </c>
      <c r="Y417" s="372">
        <v>27619.200000000001</v>
      </c>
      <c r="Z417" s="373">
        <v>7.2238895268508863</v>
      </c>
      <c r="AA417" s="374">
        <v>199518.04962000001</v>
      </c>
      <c r="AB417" s="371">
        <v>0</v>
      </c>
      <c r="AC417" s="372">
        <v>0</v>
      </c>
      <c r="AD417" s="373">
        <v>0</v>
      </c>
      <c r="AE417" s="374">
        <v>0</v>
      </c>
      <c r="AF417" s="374">
        <f t="shared" si="116"/>
        <v>0</v>
      </c>
      <c r="AG417" s="374">
        <f t="shared" si="117"/>
        <v>0</v>
      </c>
      <c r="AH417" s="374">
        <f t="shared" si="118"/>
        <v>1</v>
      </c>
      <c r="AI417" s="374">
        <f t="shared" si="119"/>
        <v>0</v>
      </c>
      <c r="AJ417" s="375">
        <v>340789560.80450517</v>
      </c>
      <c r="AK417" s="376">
        <v>44067.577559999998</v>
      </c>
      <c r="AL417" s="377">
        <v>44067.577559999998</v>
      </c>
      <c r="AM417" s="373">
        <v>16162.087868272656</v>
      </c>
      <c r="AN417" s="374">
        <v>712224060.66664028</v>
      </c>
      <c r="AO417" s="378">
        <v>5471.44956</v>
      </c>
      <c r="AP417" s="379">
        <v>5471.44956</v>
      </c>
      <c r="AQ417" s="373">
        <v>19020.265106346007</v>
      </c>
      <c r="AR417" s="374">
        <v>104068421.14720021</v>
      </c>
      <c r="AS417" s="374">
        <f t="shared" si="112"/>
        <v>0.80561576100759136</v>
      </c>
      <c r="AT417" s="374">
        <f t="shared" si="126"/>
        <v>4407.8860010940507</v>
      </c>
      <c r="AU417" s="374">
        <f t="shared" si="113"/>
        <v>0.19438423899240867</v>
      </c>
      <c r="AV417" s="374">
        <f t="shared" si="127"/>
        <v>1063.5635589059493</v>
      </c>
      <c r="AW417" s="380">
        <v>2496.1473599999999</v>
      </c>
      <c r="AX417" s="381">
        <v>2496.1473599999999</v>
      </c>
      <c r="AY417" s="373">
        <v>23589.623525192597</v>
      </c>
      <c r="AZ417" s="374">
        <v>58883176.485803396</v>
      </c>
      <c r="BA417" s="378">
        <v>59784.825359999995</v>
      </c>
      <c r="BB417" s="379">
        <v>59784.825359999995</v>
      </c>
      <c r="BC417" s="373">
        <v>1445.3549437940517</v>
      </c>
      <c r="BD417" s="374">
        <v>86410292.897939995</v>
      </c>
      <c r="BE417" s="374">
        <f t="shared" si="120"/>
        <v>3.0088738609148891E-2</v>
      </c>
      <c r="BF417" s="374">
        <f t="shared" si="121"/>
        <v>1798.8499830506557</v>
      </c>
      <c r="BG417" s="374">
        <f t="shared" si="122"/>
        <v>1.0136682134522476E-2</v>
      </c>
      <c r="BH417" s="374">
        <f t="shared" si="123"/>
        <v>606.01977114225815</v>
      </c>
      <c r="BI417" s="374">
        <f t="shared" si="124"/>
        <v>0.9597745792563287</v>
      </c>
      <c r="BJ417" s="374">
        <f t="shared" si="125"/>
        <v>57379.955605807088</v>
      </c>
      <c r="BK417" s="375">
        <v>961585951.19758391</v>
      </c>
      <c r="BL417" s="382">
        <v>1302375512.002089</v>
      </c>
      <c r="BM417" s="383">
        <v>0.37</v>
      </c>
      <c r="BN417" s="382">
        <v>481878939.44077295</v>
      </c>
      <c r="BO417" s="395"/>
      <c r="BP417" s="395"/>
      <c r="BS417" s="408">
        <v>10709</v>
      </c>
      <c r="BT417" s="400" t="s">
        <v>1739</v>
      </c>
      <c r="BU417" s="400">
        <v>0.84034045594873841</v>
      </c>
      <c r="BV417" s="400">
        <v>0.15965954405126156</v>
      </c>
      <c r="BW417" s="400">
        <v>0</v>
      </c>
      <c r="BX417" s="400">
        <v>1</v>
      </c>
      <c r="BY417" s="407">
        <v>10709</v>
      </c>
      <c r="BZ417" s="406" t="s">
        <v>1739</v>
      </c>
      <c r="CA417" s="406">
        <v>0.80561576100759136</v>
      </c>
      <c r="CB417" s="406">
        <v>0.19438423899240867</v>
      </c>
      <c r="CC417" s="406">
        <v>3.0088738609148891E-2</v>
      </c>
      <c r="CD417" s="406">
        <v>1.0136682134522476E-2</v>
      </c>
      <c r="CE417" s="406">
        <v>0.9597745792563287</v>
      </c>
    </row>
    <row r="418" spans="1:83" x14ac:dyDescent="0.35">
      <c r="A418" s="365">
        <v>7</v>
      </c>
      <c r="B418" s="366" t="s">
        <v>1297</v>
      </c>
      <c r="C418" s="411">
        <v>11077</v>
      </c>
      <c r="D418" s="367" t="s">
        <v>1740</v>
      </c>
      <c r="E418" s="368" t="s">
        <v>2438</v>
      </c>
      <c r="F418" s="369">
        <v>5</v>
      </c>
      <c r="G418" s="370" t="s">
        <v>2469</v>
      </c>
      <c r="H418" s="371">
        <v>65612.399999999994</v>
      </c>
      <c r="I418" s="372">
        <v>65612.399999999994</v>
      </c>
      <c r="J418" s="373">
        <v>527.52525338830765</v>
      </c>
      <c r="K418" s="374">
        <v>34612197.935414992</v>
      </c>
      <c r="L418" s="371">
        <v>7022.4</v>
      </c>
      <c r="M418" s="372">
        <v>7022.4</v>
      </c>
      <c r="N418" s="373">
        <v>578.61824512995554</v>
      </c>
      <c r="O418" s="374">
        <v>4063288.7646005997</v>
      </c>
      <c r="P418" s="374">
        <f t="shared" si="110"/>
        <v>0.84043513298658445</v>
      </c>
      <c r="Q418" s="402">
        <f t="shared" si="114"/>
        <v>5901.8716778849903</v>
      </c>
      <c r="R418" s="374">
        <f t="shared" si="111"/>
        <v>0.15956486701341546</v>
      </c>
      <c r="S418" s="401">
        <f t="shared" si="115"/>
        <v>1120.5283221150087</v>
      </c>
      <c r="T418" s="371">
        <v>7814.4</v>
      </c>
      <c r="U418" s="372">
        <v>7814.4</v>
      </c>
      <c r="V418" s="373">
        <v>153.18053565340909</v>
      </c>
      <c r="W418" s="374">
        <v>1197013.9778100001</v>
      </c>
      <c r="X418" s="371">
        <v>313.2</v>
      </c>
      <c r="Y418" s="372">
        <v>313.2</v>
      </c>
      <c r="Z418" s="373">
        <v>61.922561302681991</v>
      </c>
      <c r="AA418" s="374">
        <v>19394.146199999999</v>
      </c>
      <c r="AB418" s="371">
        <v>0</v>
      </c>
      <c r="AC418" s="372">
        <v>0</v>
      </c>
      <c r="AD418" s="373">
        <v>0</v>
      </c>
      <c r="AE418" s="374">
        <v>0</v>
      </c>
      <c r="AF418" s="374">
        <f t="shared" si="116"/>
        <v>0</v>
      </c>
      <c r="AG418" s="374">
        <f t="shared" si="117"/>
        <v>0</v>
      </c>
      <c r="AH418" s="374">
        <f t="shared" si="118"/>
        <v>1</v>
      </c>
      <c r="AI418" s="374">
        <f t="shared" si="119"/>
        <v>0</v>
      </c>
      <c r="AJ418" s="375">
        <v>39891894.824025594</v>
      </c>
      <c r="AK418" s="376">
        <v>795.86928</v>
      </c>
      <c r="AL418" s="377">
        <v>795.86928</v>
      </c>
      <c r="AM418" s="373">
        <v>15216.956860604041</v>
      </c>
      <c r="AN418" s="374">
        <v>12110708.500439998</v>
      </c>
      <c r="AO418" s="378">
        <v>65.879639999999995</v>
      </c>
      <c r="AP418" s="379">
        <v>65.879639999999995</v>
      </c>
      <c r="AQ418" s="373">
        <v>21910.941637586362</v>
      </c>
      <c r="AR418" s="374">
        <v>1443484.9471451999</v>
      </c>
      <c r="AS418" s="374">
        <f t="shared" si="112"/>
        <v>0.9007305281980289</v>
      </c>
      <c r="AT418" s="374">
        <f t="shared" si="126"/>
        <v>59.339802934695989</v>
      </c>
      <c r="AU418" s="374">
        <f t="shared" si="113"/>
        <v>9.9269471801970974E-2</v>
      </c>
      <c r="AV418" s="374">
        <f t="shared" si="127"/>
        <v>6.5398370653039981</v>
      </c>
      <c r="AW418" s="380">
        <v>23.379000000000001</v>
      </c>
      <c r="AX418" s="381">
        <v>23.379000000000001</v>
      </c>
      <c r="AY418" s="373">
        <v>16629.976356987037</v>
      </c>
      <c r="AZ418" s="374">
        <v>388792.21724999999</v>
      </c>
      <c r="BA418" s="378">
        <v>97.240079999999892</v>
      </c>
      <c r="BB418" s="379">
        <v>97.240079999999892</v>
      </c>
      <c r="BC418" s="373">
        <v>2756.9702505386695</v>
      </c>
      <c r="BD418" s="374">
        <v>268088.00771999994</v>
      </c>
      <c r="BE418" s="374">
        <f t="shared" si="120"/>
        <v>8.2805213440153055E-2</v>
      </c>
      <c r="BF418" s="374">
        <f t="shared" si="121"/>
        <v>8.0519855793375488</v>
      </c>
      <c r="BG418" s="374">
        <f t="shared" si="122"/>
        <v>0</v>
      </c>
      <c r="BH418" s="374">
        <f t="shared" si="123"/>
        <v>0</v>
      </c>
      <c r="BI418" s="374">
        <f t="shared" si="124"/>
        <v>0.91719478655984699</v>
      </c>
      <c r="BJ418" s="374">
        <f t="shared" si="125"/>
        <v>89.188094420662352</v>
      </c>
      <c r="BK418" s="375">
        <v>14211073.672555197</v>
      </c>
      <c r="BL418" s="382">
        <v>54102968.496580794</v>
      </c>
      <c r="BM418" s="383">
        <v>0.56999999999999995</v>
      </c>
      <c r="BN418" s="382">
        <v>30838692.043051049</v>
      </c>
      <c r="BO418" s="395"/>
      <c r="BP418" s="395"/>
      <c r="BS418" s="408">
        <v>11077</v>
      </c>
      <c r="BT418" s="400" t="s">
        <v>1740</v>
      </c>
      <c r="BU418" s="400">
        <v>0.84043513298658445</v>
      </c>
      <c r="BV418" s="400">
        <v>0.15956486701341546</v>
      </c>
      <c r="BW418" s="400">
        <v>0</v>
      </c>
      <c r="BX418" s="400">
        <v>1</v>
      </c>
      <c r="BY418" s="407">
        <v>11077</v>
      </c>
      <c r="BZ418" s="406" t="s">
        <v>1740</v>
      </c>
      <c r="CA418" s="406">
        <v>0.9007305281980289</v>
      </c>
      <c r="CB418" s="406">
        <v>9.9269471801970974E-2</v>
      </c>
      <c r="CC418" s="406">
        <v>8.2805213440153055E-2</v>
      </c>
      <c r="CD418" s="406">
        <v>0</v>
      </c>
      <c r="CE418" s="406">
        <v>0.91719478655984699</v>
      </c>
    </row>
    <row r="419" spans="1:83" x14ac:dyDescent="0.35">
      <c r="A419" s="365">
        <v>7</v>
      </c>
      <c r="B419" s="366" t="s">
        <v>1297</v>
      </c>
      <c r="C419" s="411">
        <v>11078</v>
      </c>
      <c r="D419" s="367" t="s">
        <v>2235</v>
      </c>
      <c r="E419" s="368" t="s">
        <v>2438</v>
      </c>
      <c r="F419" s="369">
        <v>9</v>
      </c>
      <c r="G419" s="370" t="s">
        <v>2511</v>
      </c>
      <c r="H419" s="371">
        <v>111980.4</v>
      </c>
      <c r="I419" s="372">
        <v>111980.4</v>
      </c>
      <c r="J419" s="373">
        <v>544.4091189320435</v>
      </c>
      <c r="K419" s="374">
        <v>60963150.901657797</v>
      </c>
      <c r="L419" s="371">
        <v>42565.2</v>
      </c>
      <c r="M419" s="372">
        <v>42565.2</v>
      </c>
      <c r="N419" s="373">
        <v>1035.2779414244876</v>
      </c>
      <c r="O419" s="374">
        <v>44066812.632321596</v>
      </c>
      <c r="P419" s="374">
        <f t="shared" si="110"/>
        <v>0.79857473712338312</v>
      </c>
      <c r="Q419" s="402">
        <f t="shared" si="114"/>
        <v>33991.493400604224</v>
      </c>
      <c r="R419" s="374">
        <f t="shared" si="111"/>
        <v>0.20142526287661688</v>
      </c>
      <c r="S419" s="401">
        <f t="shared" si="115"/>
        <v>8573.7065993957731</v>
      </c>
      <c r="T419" s="371">
        <v>6812.4</v>
      </c>
      <c r="U419" s="372">
        <v>6812.4</v>
      </c>
      <c r="V419" s="373">
        <v>393.83250561528979</v>
      </c>
      <c r="W419" s="374">
        <v>2682944.5612535998</v>
      </c>
      <c r="X419" s="371">
        <v>9945.6</v>
      </c>
      <c r="Y419" s="372">
        <v>9945.6</v>
      </c>
      <c r="Z419" s="373">
        <v>3.0345601864140925</v>
      </c>
      <c r="AA419" s="374">
        <v>30180.521789999999</v>
      </c>
      <c r="AB419" s="371">
        <v>0</v>
      </c>
      <c r="AC419" s="372">
        <v>0</v>
      </c>
      <c r="AD419" s="373">
        <v>0</v>
      </c>
      <c r="AE419" s="374">
        <v>0</v>
      </c>
      <c r="AF419" s="374">
        <f t="shared" si="116"/>
        <v>0</v>
      </c>
      <c r="AG419" s="374">
        <f t="shared" si="117"/>
        <v>0</v>
      </c>
      <c r="AH419" s="374">
        <f t="shared" si="118"/>
        <v>1</v>
      </c>
      <c r="AI419" s="374">
        <f t="shared" si="119"/>
        <v>0</v>
      </c>
      <c r="AJ419" s="375">
        <v>107743088.61702299</v>
      </c>
      <c r="AK419" s="376">
        <v>12088.829039999999</v>
      </c>
      <c r="AL419" s="377">
        <v>12088.829039999999</v>
      </c>
      <c r="AM419" s="373">
        <v>3621.3220029214344</v>
      </c>
      <c r="AN419" s="374">
        <v>43777542.592107594</v>
      </c>
      <c r="AO419" s="378">
        <v>653.34288000000015</v>
      </c>
      <c r="AP419" s="379">
        <v>653.34288000000015</v>
      </c>
      <c r="AQ419" s="373">
        <v>16419.946036090569</v>
      </c>
      <c r="AR419" s="374">
        <v>10727854.832663998</v>
      </c>
      <c r="AS419" s="374">
        <f t="shared" si="112"/>
        <v>0.84303494287507574</v>
      </c>
      <c r="AT419" s="374">
        <f t="shared" si="126"/>
        <v>550.79087751863756</v>
      </c>
      <c r="AU419" s="374">
        <f t="shared" si="113"/>
        <v>0.15696505712492431</v>
      </c>
      <c r="AV419" s="374">
        <f t="shared" si="127"/>
        <v>102.55200248136259</v>
      </c>
      <c r="AW419" s="380">
        <v>414.01272</v>
      </c>
      <c r="AX419" s="381">
        <v>414.01272</v>
      </c>
      <c r="AY419" s="373">
        <v>7033.5747249910573</v>
      </c>
      <c r="AZ419" s="374">
        <v>2911989.4032167997</v>
      </c>
      <c r="BA419" s="378">
        <v>-8745.1545599999972</v>
      </c>
      <c r="BB419" s="379">
        <v>-8745.1545599999972</v>
      </c>
      <c r="BC419" s="373">
        <v>-62.520146049494194</v>
      </c>
      <c r="BD419" s="374">
        <v>546748.34031659993</v>
      </c>
      <c r="BE419" s="374">
        <f t="shared" si="120"/>
        <v>0</v>
      </c>
      <c r="BF419" s="374">
        <f t="shared" si="121"/>
        <v>0</v>
      </c>
      <c r="BG419" s="374">
        <f t="shared" si="122"/>
        <v>1.6537745657987931E-2</v>
      </c>
      <c r="BH419" s="374">
        <f t="shared" si="123"/>
        <v>-144.6251418530733</v>
      </c>
      <c r="BI419" s="374">
        <f t="shared" si="124"/>
        <v>0.98346225434201207</v>
      </c>
      <c r="BJ419" s="374">
        <f t="shared" si="125"/>
        <v>-8600.5294181469235</v>
      </c>
      <c r="BK419" s="375">
        <v>57964135.168304995</v>
      </c>
      <c r="BL419" s="382">
        <v>165707223.78532797</v>
      </c>
      <c r="BM419" s="383">
        <v>0.36</v>
      </c>
      <c r="BN419" s="382">
        <v>59654600.562718071</v>
      </c>
      <c r="BO419" s="395"/>
      <c r="BP419" s="395"/>
      <c r="BS419" s="408">
        <v>11078</v>
      </c>
      <c r="BT419" s="400" t="s">
        <v>2235</v>
      </c>
      <c r="BU419" s="400">
        <v>0.79857473712338312</v>
      </c>
      <c r="BV419" s="400">
        <v>0.20142526287661688</v>
      </c>
      <c r="BW419" s="400">
        <v>0</v>
      </c>
      <c r="BX419" s="400">
        <v>1</v>
      </c>
      <c r="BY419" s="407">
        <v>11078</v>
      </c>
      <c r="BZ419" s="406" t="s">
        <v>2235</v>
      </c>
      <c r="CA419" s="406">
        <v>0.84303494287507574</v>
      </c>
      <c r="CB419" s="406">
        <v>0.15696505712492431</v>
      </c>
      <c r="CC419" s="406">
        <v>0</v>
      </c>
      <c r="CD419" s="406">
        <v>1.6537745657987931E-2</v>
      </c>
      <c r="CE419" s="406">
        <v>0.98346225434201207</v>
      </c>
    </row>
    <row r="420" spans="1:83" x14ac:dyDescent="0.35">
      <c r="A420" s="365">
        <v>7</v>
      </c>
      <c r="B420" s="366" t="s">
        <v>1297</v>
      </c>
      <c r="C420" s="411">
        <v>11079</v>
      </c>
      <c r="D420" s="367" t="s">
        <v>1742</v>
      </c>
      <c r="E420" s="368" t="s">
        <v>2438</v>
      </c>
      <c r="F420" s="369">
        <v>5</v>
      </c>
      <c r="G420" s="370" t="s">
        <v>2469</v>
      </c>
      <c r="H420" s="371">
        <v>44154</v>
      </c>
      <c r="I420" s="372">
        <v>44154</v>
      </c>
      <c r="J420" s="373">
        <v>366.11140900837074</v>
      </c>
      <c r="K420" s="374">
        <v>16165283.153355602</v>
      </c>
      <c r="L420" s="371">
        <v>10358.4</v>
      </c>
      <c r="M420" s="372">
        <v>10358.4</v>
      </c>
      <c r="N420" s="373">
        <v>327.2341014352989</v>
      </c>
      <c r="O420" s="374">
        <v>3389621.7163073998</v>
      </c>
      <c r="P420" s="374">
        <f t="shared" si="110"/>
        <v>0.85150077055892004</v>
      </c>
      <c r="Q420" s="402">
        <f t="shared" si="114"/>
        <v>8820.1855817575179</v>
      </c>
      <c r="R420" s="374">
        <f t="shared" si="111"/>
        <v>0.14849922944108002</v>
      </c>
      <c r="S420" s="401">
        <f t="shared" si="115"/>
        <v>1538.2144182424831</v>
      </c>
      <c r="T420" s="371">
        <v>4659.5999999999995</v>
      </c>
      <c r="U420" s="372">
        <v>4659.5999999999995</v>
      </c>
      <c r="V420" s="373">
        <v>64.183346188385272</v>
      </c>
      <c r="W420" s="374">
        <v>299068.71989939996</v>
      </c>
      <c r="X420" s="371">
        <v>24</v>
      </c>
      <c r="Y420" s="372">
        <v>24</v>
      </c>
      <c r="Z420" s="373">
        <v>128.43125000000001</v>
      </c>
      <c r="AA420" s="374">
        <v>3082.3500000000004</v>
      </c>
      <c r="AB420" s="371">
        <v>0</v>
      </c>
      <c r="AC420" s="372">
        <v>0</v>
      </c>
      <c r="AD420" s="373">
        <v>0</v>
      </c>
      <c r="AE420" s="374">
        <v>0</v>
      </c>
      <c r="AF420" s="374">
        <f t="shared" si="116"/>
        <v>0</v>
      </c>
      <c r="AG420" s="374">
        <f t="shared" si="117"/>
        <v>0</v>
      </c>
      <c r="AH420" s="374">
        <f t="shared" si="118"/>
        <v>1</v>
      </c>
      <c r="AI420" s="374">
        <f t="shared" si="119"/>
        <v>0</v>
      </c>
      <c r="AJ420" s="375">
        <v>19857055.939562403</v>
      </c>
      <c r="AK420" s="376">
        <v>595.41851999999994</v>
      </c>
      <c r="AL420" s="377">
        <v>595.41851999999994</v>
      </c>
      <c r="AM420" s="373">
        <v>12018.160853113202</v>
      </c>
      <c r="AN420" s="374">
        <v>7155835.5482826</v>
      </c>
      <c r="AO420" s="378">
        <v>99.634079999999983</v>
      </c>
      <c r="AP420" s="379">
        <v>99.634079999999983</v>
      </c>
      <c r="AQ420" s="373">
        <v>15672.456694787568</v>
      </c>
      <c r="AR420" s="374">
        <v>1561510.8041249998</v>
      </c>
      <c r="AS420" s="374">
        <f t="shared" si="112"/>
        <v>0.886752698147938</v>
      </c>
      <c r="AT420" s="374">
        <f t="shared" si="126"/>
        <v>88.350789267487485</v>
      </c>
      <c r="AU420" s="374">
        <f t="shared" si="113"/>
        <v>0.11324730185206204</v>
      </c>
      <c r="AV420" s="374">
        <f t="shared" si="127"/>
        <v>11.283290732512496</v>
      </c>
      <c r="AW420" s="380">
        <v>34.49436</v>
      </c>
      <c r="AX420" s="381">
        <v>34.49436</v>
      </c>
      <c r="AY420" s="373">
        <v>7730.0267035828465</v>
      </c>
      <c r="AZ420" s="374">
        <v>266642.32392300002</v>
      </c>
      <c r="BA420" s="378">
        <v>66.278160000000142</v>
      </c>
      <c r="BB420" s="379">
        <v>66.278160000000142</v>
      </c>
      <c r="BC420" s="373">
        <v>8904.5726194691997</v>
      </c>
      <c r="BD420" s="374">
        <v>590178.68880480004</v>
      </c>
      <c r="BE420" s="374">
        <f t="shared" si="120"/>
        <v>1.0217769049255705E-2</v>
      </c>
      <c r="BF420" s="374">
        <f t="shared" si="121"/>
        <v>0.67721493188961901</v>
      </c>
      <c r="BG420" s="374">
        <f t="shared" si="122"/>
        <v>0</v>
      </c>
      <c r="BH420" s="374">
        <f t="shared" si="123"/>
        <v>0</v>
      </c>
      <c r="BI420" s="374">
        <f t="shared" si="124"/>
        <v>0.98978223095074425</v>
      </c>
      <c r="BJ420" s="374">
        <f t="shared" si="125"/>
        <v>65.600945068110519</v>
      </c>
      <c r="BK420" s="375">
        <v>9574167.3651353996</v>
      </c>
      <c r="BL420" s="382">
        <v>29431223.304697804</v>
      </c>
      <c r="BM420" s="383">
        <v>0.33</v>
      </c>
      <c r="BN420" s="382">
        <v>9712303.6905502751</v>
      </c>
      <c r="BO420" s="395"/>
      <c r="BP420" s="395"/>
      <c r="BS420" s="408">
        <v>11079</v>
      </c>
      <c r="BT420" s="400" t="s">
        <v>1742</v>
      </c>
      <c r="BU420" s="400">
        <v>0.85150077055892004</v>
      </c>
      <c r="BV420" s="400">
        <v>0.14849922944108002</v>
      </c>
      <c r="BW420" s="400">
        <v>0</v>
      </c>
      <c r="BX420" s="400">
        <v>1</v>
      </c>
      <c r="BY420" s="407">
        <v>11079</v>
      </c>
      <c r="BZ420" s="406" t="s">
        <v>1742</v>
      </c>
      <c r="CA420" s="406">
        <v>0.886752698147938</v>
      </c>
      <c r="CB420" s="406">
        <v>0.11324730185206204</v>
      </c>
      <c r="CC420" s="406">
        <v>1.0217769049255705E-2</v>
      </c>
      <c r="CD420" s="406">
        <v>0</v>
      </c>
      <c r="CE420" s="406">
        <v>0.98978223095074425</v>
      </c>
    </row>
    <row r="421" spans="1:83" x14ac:dyDescent="0.35">
      <c r="A421" s="365">
        <v>7</v>
      </c>
      <c r="B421" s="366" t="s">
        <v>1297</v>
      </c>
      <c r="C421" s="411">
        <v>11080</v>
      </c>
      <c r="D421" s="367" t="s">
        <v>1743</v>
      </c>
      <c r="E421" s="368" t="s">
        <v>2438</v>
      </c>
      <c r="F421" s="369">
        <v>5</v>
      </c>
      <c r="G421" s="370" t="s">
        <v>2469</v>
      </c>
      <c r="H421" s="371">
        <v>96034.8</v>
      </c>
      <c r="I421" s="372">
        <v>96034.8</v>
      </c>
      <c r="J421" s="373">
        <v>436.2166210667383</v>
      </c>
      <c r="K421" s="374">
        <v>41891975.960819997</v>
      </c>
      <c r="L421" s="371">
        <v>19147.2</v>
      </c>
      <c r="M421" s="372">
        <v>19147.2</v>
      </c>
      <c r="N421" s="373">
        <v>971.0249682622524</v>
      </c>
      <c r="O421" s="374">
        <v>18592409.272310998</v>
      </c>
      <c r="P421" s="374">
        <f t="shared" si="110"/>
        <v>0.88596772914915123</v>
      </c>
      <c r="Q421" s="402">
        <f t="shared" si="114"/>
        <v>16963.801303564629</v>
      </c>
      <c r="R421" s="374">
        <f t="shared" si="111"/>
        <v>0.11403227085084877</v>
      </c>
      <c r="S421" s="401">
        <f t="shared" si="115"/>
        <v>2183.3986964353717</v>
      </c>
      <c r="T421" s="371">
        <v>4490.3999999999996</v>
      </c>
      <c r="U421" s="372">
        <v>4490.3999999999996</v>
      </c>
      <c r="V421" s="373">
        <v>1355.3615626060932</v>
      </c>
      <c r="W421" s="374">
        <v>6086115.5607264005</v>
      </c>
      <c r="X421" s="371">
        <v>3588</v>
      </c>
      <c r="Y421" s="372">
        <v>3588</v>
      </c>
      <c r="Z421" s="373">
        <v>4.7919030936454847</v>
      </c>
      <c r="AA421" s="374">
        <v>17193.348299999998</v>
      </c>
      <c r="AB421" s="371">
        <v>6490.8</v>
      </c>
      <c r="AC421" s="372">
        <v>6490.8</v>
      </c>
      <c r="AD421" s="373">
        <v>680.42681549269741</v>
      </c>
      <c r="AE421" s="374">
        <v>4416514.3740000008</v>
      </c>
      <c r="AF421" s="374">
        <f t="shared" si="116"/>
        <v>2.7386170123670471E-3</v>
      </c>
      <c r="AG421" s="374">
        <f t="shared" si="117"/>
        <v>17.775815303872029</v>
      </c>
      <c r="AH421" s="374">
        <f t="shared" si="118"/>
        <v>0.997261382987633</v>
      </c>
      <c r="AI421" s="374">
        <f t="shared" si="119"/>
        <v>6473.0241846961289</v>
      </c>
      <c r="AJ421" s="375">
        <v>71004208.516157404</v>
      </c>
      <c r="AK421" s="376">
        <v>2391.6</v>
      </c>
      <c r="AL421" s="377">
        <v>2391.6</v>
      </c>
      <c r="AM421" s="373">
        <v>14809.542372152784</v>
      </c>
      <c r="AN421" s="374">
        <v>35418501.537240595</v>
      </c>
      <c r="AO421" s="378">
        <v>486</v>
      </c>
      <c r="AP421" s="379">
        <v>486</v>
      </c>
      <c r="AQ421" s="373">
        <v>17108.7323381358</v>
      </c>
      <c r="AR421" s="374">
        <v>8314843.9163339986</v>
      </c>
      <c r="AS421" s="374">
        <f t="shared" si="112"/>
        <v>0.85460888221904185</v>
      </c>
      <c r="AT421" s="374">
        <f t="shared" si="126"/>
        <v>415.33991675845436</v>
      </c>
      <c r="AU421" s="374">
        <f t="shared" si="113"/>
        <v>0.14539111778095817</v>
      </c>
      <c r="AV421" s="374">
        <f t="shared" si="127"/>
        <v>70.660083241545678</v>
      </c>
      <c r="AW421" s="380">
        <v>104.39999999999999</v>
      </c>
      <c r="AX421" s="381">
        <v>104.39999999999999</v>
      </c>
      <c r="AY421" s="373">
        <v>8898.4521581896552</v>
      </c>
      <c r="AZ421" s="374">
        <v>928998.40531499987</v>
      </c>
      <c r="BA421" s="378">
        <v>43.199999999999996</v>
      </c>
      <c r="BB421" s="379">
        <v>43.199999999999996</v>
      </c>
      <c r="BC421" s="373">
        <v>19292.057626388891</v>
      </c>
      <c r="BD421" s="374">
        <v>833416.88945999998</v>
      </c>
      <c r="BE421" s="374">
        <f t="shared" si="120"/>
        <v>5.5710479481743715E-2</v>
      </c>
      <c r="BF421" s="374">
        <f t="shared" si="121"/>
        <v>2.4066927136113283</v>
      </c>
      <c r="BG421" s="374">
        <f t="shared" si="122"/>
        <v>0</v>
      </c>
      <c r="BH421" s="374">
        <f t="shared" si="123"/>
        <v>0</v>
      </c>
      <c r="BI421" s="374">
        <f t="shared" si="124"/>
        <v>0.94428952051825632</v>
      </c>
      <c r="BJ421" s="374">
        <f t="shared" si="125"/>
        <v>40.793307286388668</v>
      </c>
      <c r="BK421" s="375">
        <v>45495760.748349585</v>
      </c>
      <c r="BL421" s="382">
        <v>116499969.264507</v>
      </c>
      <c r="BM421" s="383">
        <v>0.47</v>
      </c>
      <c r="BN421" s="382">
        <v>54754985.554318286</v>
      </c>
      <c r="BO421" s="395"/>
      <c r="BP421" s="395"/>
      <c r="BS421" s="408">
        <v>11080</v>
      </c>
      <c r="BT421" s="400" t="s">
        <v>1743</v>
      </c>
      <c r="BU421" s="400">
        <v>0.88596772914915123</v>
      </c>
      <c r="BV421" s="400">
        <v>0.11403227085084877</v>
      </c>
      <c r="BW421" s="400">
        <v>2.7386170123670471E-3</v>
      </c>
      <c r="BX421" s="400">
        <v>0.997261382987633</v>
      </c>
      <c r="BY421" s="407">
        <v>11080</v>
      </c>
      <c r="BZ421" s="406" t="s">
        <v>1743</v>
      </c>
      <c r="CA421" s="406">
        <v>0.85460888221904185</v>
      </c>
      <c r="CB421" s="406">
        <v>0.14539111778095817</v>
      </c>
      <c r="CC421" s="406">
        <v>5.5710479481743715E-2</v>
      </c>
      <c r="CD421" s="406">
        <v>0</v>
      </c>
      <c r="CE421" s="406">
        <v>0.94428952051825632</v>
      </c>
    </row>
    <row r="422" spans="1:83" x14ac:dyDescent="0.35">
      <c r="A422" s="365">
        <v>7</v>
      </c>
      <c r="B422" s="366" t="s">
        <v>1297</v>
      </c>
      <c r="C422" s="411">
        <v>11081</v>
      </c>
      <c r="D422" s="367" t="s">
        <v>1744</v>
      </c>
      <c r="E422" s="368" t="s">
        <v>2438</v>
      </c>
      <c r="F422" s="369">
        <v>13</v>
      </c>
      <c r="G422" s="370" t="s">
        <v>6309</v>
      </c>
      <c r="H422" s="371">
        <v>149952</v>
      </c>
      <c r="I422" s="372">
        <v>149952</v>
      </c>
      <c r="J422" s="373">
        <v>515.56910263203827</v>
      </c>
      <c r="K422" s="374">
        <v>77310618.077879399</v>
      </c>
      <c r="L422" s="371">
        <v>5770.8</v>
      </c>
      <c r="M422" s="372">
        <v>5770.8</v>
      </c>
      <c r="N422" s="373">
        <v>3539.8823622192763</v>
      </c>
      <c r="O422" s="374">
        <v>20427953.135894999</v>
      </c>
      <c r="P422" s="374">
        <f t="shared" si="110"/>
        <v>0.81328277108910219</v>
      </c>
      <c r="Q422" s="402">
        <f t="shared" si="114"/>
        <v>4693.2922154009912</v>
      </c>
      <c r="R422" s="374">
        <f t="shared" si="111"/>
        <v>0.18671722891089787</v>
      </c>
      <c r="S422" s="401">
        <f t="shared" si="115"/>
        <v>1077.5077845990095</v>
      </c>
      <c r="T422" s="371">
        <v>29128.799999999999</v>
      </c>
      <c r="U422" s="372">
        <v>29128.799999999999</v>
      </c>
      <c r="V422" s="373">
        <v>108.10664374246107</v>
      </c>
      <c r="W422" s="374">
        <v>3149016.8042454002</v>
      </c>
      <c r="X422" s="371">
        <v>9033.6</v>
      </c>
      <c r="Y422" s="372">
        <v>9033.6</v>
      </c>
      <c r="Z422" s="373">
        <v>4.2079318477683314</v>
      </c>
      <c r="AA422" s="374">
        <v>38012.773139999998</v>
      </c>
      <c r="AB422" s="371">
        <v>18</v>
      </c>
      <c r="AC422" s="372">
        <v>18</v>
      </c>
      <c r="AD422" s="373">
        <v>224132.402133</v>
      </c>
      <c r="AE422" s="374">
        <v>4034383.2383940001</v>
      </c>
      <c r="AF422" s="374">
        <f t="shared" si="116"/>
        <v>0</v>
      </c>
      <c r="AG422" s="374">
        <f t="shared" si="117"/>
        <v>0</v>
      </c>
      <c r="AH422" s="374">
        <f t="shared" si="118"/>
        <v>1</v>
      </c>
      <c r="AI422" s="374">
        <f t="shared" si="119"/>
        <v>18</v>
      </c>
      <c r="AJ422" s="375">
        <v>104959984.0295538</v>
      </c>
      <c r="AK422" s="376">
        <v>4712.3818799999999</v>
      </c>
      <c r="AL422" s="377">
        <v>4712.3818799999999</v>
      </c>
      <c r="AM422" s="373">
        <v>15673.999879046392</v>
      </c>
      <c r="AN422" s="374">
        <v>73861873.017140403</v>
      </c>
      <c r="AO422" s="378">
        <v>416.47091999999998</v>
      </c>
      <c r="AP422" s="379">
        <v>416.47091999999998</v>
      </c>
      <c r="AQ422" s="373">
        <v>14807.829778027721</v>
      </c>
      <c r="AR422" s="374">
        <v>6167030.4908586005</v>
      </c>
      <c r="AS422" s="374">
        <f t="shared" si="112"/>
        <v>0.84197712265250668</v>
      </c>
      <c r="AT422" s="374">
        <f t="shared" si="126"/>
        <v>350.65898689004229</v>
      </c>
      <c r="AU422" s="374">
        <f t="shared" si="113"/>
        <v>0.15802287734749332</v>
      </c>
      <c r="AV422" s="374">
        <f t="shared" si="127"/>
        <v>65.811933109957693</v>
      </c>
      <c r="AW422" s="380">
        <v>440.75268000000005</v>
      </c>
      <c r="AX422" s="381">
        <v>440.75268000000005</v>
      </c>
      <c r="AY422" s="373">
        <v>7263.8718726325142</v>
      </c>
      <c r="AZ422" s="374">
        <v>3201570.9950393997</v>
      </c>
      <c r="BA422" s="378">
        <v>276.71112000000039</v>
      </c>
      <c r="BB422" s="379">
        <v>276.71112000000039</v>
      </c>
      <c r="BC422" s="373">
        <v>33506.89364494996</v>
      </c>
      <c r="BD422" s="374">
        <v>9271730.0682149995</v>
      </c>
      <c r="BE422" s="374">
        <f t="shared" si="120"/>
        <v>1.630315409183403E-2</v>
      </c>
      <c r="BF422" s="374">
        <f t="shared" si="121"/>
        <v>4.5112640282839838</v>
      </c>
      <c r="BG422" s="374">
        <f t="shared" si="122"/>
        <v>0</v>
      </c>
      <c r="BH422" s="374">
        <f t="shared" si="123"/>
        <v>0</v>
      </c>
      <c r="BI422" s="374">
        <f t="shared" si="124"/>
        <v>0.98369684590816597</v>
      </c>
      <c r="BJ422" s="374">
        <f t="shared" si="125"/>
        <v>272.19985597171643</v>
      </c>
      <c r="BK422" s="375">
        <v>92502204.571253404</v>
      </c>
      <c r="BL422" s="382">
        <v>197462188.60080719</v>
      </c>
      <c r="BM422" s="383">
        <v>0.46</v>
      </c>
      <c r="BN422" s="382">
        <v>90832606.756371304</v>
      </c>
      <c r="BO422" s="395"/>
      <c r="BP422" s="395"/>
      <c r="BS422" s="408">
        <v>11081</v>
      </c>
      <c r="BT422" s="400" t="s">
        <v>1744</v>
      </c>
      <c r="BU422" s="400">
        <v>0.81328277108910219</v>
      </c>
      <c r="BV422" s="400">
        <v>0.18671722891089787</v>
      </c>
      <c r="BW422" s="400">
        <v>0</v>
      </c>
      <c r="BX422" s="400">
        <v>1</v>
      </c>
      <c r="BY422" s="407">
        <v>11081</v>
      </c>
      <c r="BZ422" s="406" t="s">
        <v>1744</v>
      </c>
      <c r="CA422" s="406">
        <v>0.84197712265250668</v>
      </c>
      <c r="CB422" s="406">
        <v>0.15802287734749332</v>
      </c>
      <c r="CC422" s="406">
        <v>1.630315409183403E-2</v>
      </c>
      <c r="CD422" s="406">
        <v>0</v>
      </c>
      <c r="CE422" s="406">
        <v>0.98369684590816597</v>
      </c>
    </row>
    <row r="423" spans="1:83" x14ac:dyDescent="0.35">
      <c r="A423" s="365">
        <v>7</v>
      </c>
      <c r="B423" s="366" t="s">
        <v>1297</v>
      </c>
      <c r="C423" s="411">
        <v>11082</v>
      </c>
      <c r="D423" s="367" t="s">
        <v>1745</v>
      </c>
      <c r="E423" s="368" t="s">
        <v>2438</v>
      </c>
      <c r="F423" s="369">
        <v>6</v>
      </c>
      <c r="G423" s="370" t="s">
        <v>6307</v>
      </c>
      <c r="H423" s="371">
        <v>61964.399999999994</v>
      </c>
      <c r="I423" s="372">
        <v>61964.399999999994</v>
      </c>
      <c r="J423" s="373">
        <v>611.17550977786266</v>
      </c>
      <c r="K423" s="374">
        <v>37871123.758079387</v>
      </c>
      <c r="L423" s="371">
        <v>7683.5999999999995</v>
      </c>
      <c r="M423" s="372">
        <v>7683.5999999999995</v>
      </c>
      <c r="N423" s="373">
        <v>645.61901163751372</v>
      </c>
      <c r="O423" s="374">
        <v>4960678.2378179999</v>
      </c>
      <c r="P423" s="374">
        <f t="shared" si="110"/>
        <v>0.80815086597097752</v>
      </c>
      <c r="Q423" s="402">
        <f t="shared" si="114"/>
        <v>6209.5079937746023</v>
      </c>
      <c r="R423" s="374">
        <f t="shared" si="111"/>
        <v>0.19184913402902237</v>
      </c>
      <c r="S423" s="401">
        <f t="shared" si="115"/>
        <v>1474.0920062253963</v>
      </c>
      <c r="T423" s="371">
        <v>2755.2</v>
      </c>
      <c r="U423" s="372">
        <v>2755.2</v>
      </c>
      <c r="V423" s="373">
        <v>327.75028506097561</v>
      </c>
      <c r="W423" s="374">
        <v>903017.58539999998</v>
      </c>
      <c r="X423" s="371">
        <v>2646</v>
      </c>
      <c r="Y423" s="372">
        <v>2646</v>
      </c>
      <c r="Z423" s="373">
        <v>2.1546162358276644</v>
      </c>
      <c r="AA423" s="374">
        <v>5701.11456</v>
      </c>
      <c r="AB423" s="371">
        <v>27.599999999999998</v>
      </c>
      <c r="AC423" s="372">
        <v>27.599999999999998</v>
      </c>
      <c r="AD423" s="373">
        <v>39000.354059543475</v>
      </c>
      <c r="AE423" s="374">
        <v>1076409.7720433997</v>
      </c>
      <c r="AF423" s="374">
        <f t="shared" si="116"/>
        <v>3.608985586061151E-2</v>
      </c>
      <c r="AG423" s="374">
        <f t="shared" si="117"/>
        <v>0.99608002175287758</v>
      </c>
      <c r="AH423" s="374">
        <f t="shared" si="118"/>
        <v>0.96391014413938847</v>
      </c>
      <c r="AI423" s="374">
        <f t="shared" si="119"/>
        <v>26.60391997824712</v>
      </c>
      <c r="AJ423" s="375">
        <v>44816930.46790079</v>
      </c>
      <c r="AK423" s="376">
        <v>1049.0875199999998</v>
      </c>
      <c r="AL423" s="377">
        <v>1049.0875199999998</v>
      </c>
      <c r="AM423" s="373">
        <v>15452.834609202673</v>
      </c>
      <c r="AN423" s="374">
        <v>16211375.937138598</v>
      </c>
      <c r="AO423" s="378">
        <v>97.956360000000004</v>
      </c>
      <c r="AP423" s="379">
        <v>97.956360000000004</v>
      </c>
      <c r="AQ423" s="373">
        <v>15714.346695326367</v>
      </c>
      <c r="AR423" s="374">
        <v>1539320.2020522</v>
      </c>
      <c r="AS423" s="374">
        <f t="shared" si="112"/>
        <v>0.8560105492720067</v>
      </c>
      <c r="AT423" s="374">
        <f t="shared" si="126"/>
        <v>83.85167752828643</v>
      </c>
      <c r="AU423" s="374">
        <f t="shared" si="113"/>
        <v>0.14398945072799335</v>
      </c>
      <c r="AV423" s="374">
        <f t="shared" si="127"/>
        <v>14.104682471713579</v>
      </c>
      <c r="AW423" s="380">
        <v>59.010240000000003</v>
      </c>
      <c r="AX423" s="381">
        <v>59.010240000000003</v>
      </c>
      <c r="AY423" s="373">
        <v>7460.5207289446707</v>
      </c>
      <c r="AZ423" s="374">
        <v>440247.11874000001</v>
      </c>
      <c r="BA423" s="378">
        <v>43.024320000000081</v>
      </c>
      <c r="BB423" s="379">
        <v>43.024320000000081</v>
      </c>
      <c r="BC423" s="373">
        <v>12270.289586680254</v>
      </c>
      <c r="BD423" s="374">
        <v>527920.86566999997</v>
      </c>
      <c r="BE423" s="374">
        <f t="shared" si="120"/>
        <v>0.18464876378069528</v>
      </c>
      <c r="BF423" s="374">
        <f t="shared" si="121"/>
        <v>7.9443875005050586</v>
      </c>
      <c r="BG423" s="374">
        <f t="shared" si="122"/>
        <v>0</v>
      </c>
      <c r="BH423" s="374">
        <f t="shared" si="123"/>
        <v>0</v>
      </c>
      <c r="BI423" s="374">
        <f t="shared" si="124"/>
        <v>0.81535123621930472</v>
      </c>
      <c r="BJ423" s="374">
        <f t="shared" si="125"/>
        <v>35.079932499495023</v>
      </c>
      <c r="BK423" s="375">
        <v>18718864.123600796</v>
      </c>
      <c r="BL423" s="382">
        <v>63535794.591501586</v>
      </c>
      <c r="BM423" s="383">
        <v>0.56999999999999995</v>
      </c>
      <c r="BN423" s="382">
        <v>36215402.917155899</v>
      </c>
      <c r="BO423" s="395"/>
      <c r="BP423" s="395"/>
      <c r="BS423" s="408">
        <v>11082</v>
      </c>
      <c r="BT423" s="400" t="s">
        <v>1745</v>
      </c>
      <c r="BU423" s="400">
        <v>0.80815086597097752</v>
      </c>
      <c r="BV423" s="400">
        <v>0.19184913402902237</v>
      </c>
      <c r="BW423" s="400">
        <v>3.608985586061151E-2</v>
      </c>
      <c r="BX423" s="400">
        <v>0.96391014413938847</v>
      </c>
      <c r="BY423" s="407">
        <v>11082</v>
      </c>
      <c r="BZ423" s="406" t="s">
        <v>1745</v>
      </c>
      <c r="CA423" s="406">
        <v>0.8560105492720067</v>
      </c>
      <c r="CB423" s="406">
        <v>0.14398945072799335</v>
      </c>
      <c r="CC423" s="406">
        <v>0.18464876378069528</v>
      </c>
      <c r="CD423" s="406">
        <v>0</v>
      </c>
      <c r="CE423" s="406">
        <v>0.81535123621930472</v>
      </c>
    </row>
    <row r="424" spans="1:83" x14ac:dyDescent="0.35">
      <c r="A424" s="365">
        <v>7</v>
      </c>
      <c r="B424" s="366" t="s">
        <v>1297</v>
      </c>
      <c r="C424" s="411">
        <v>11083</v>
      </c>
      <c r="D424" s="367" t="s">
        <v>1746</v>
      </c>
      <c r="E424" s="368" t="s">
        <v>2438</v>
      </c>
      <c r="F424" s="369">
        <v>5</v>
      </c>
      <c r="G424" s="370" t="s">
        <v>2469</v>
      </c>
      <c r="H424" s="371">
        <v>60739.199999999997</v>
      </c>
      <c r="I424" s="372">
        <v>60739.199999999997</v>
      </c>
      <c r="J424" s="373">
        <v>469.96226977586139</v>
      </c>
      <c r="K424" s="374">
        <v>28545132.29637</v>
      </c>
      <c r="L424" s="371">
        <v>9025.1999999999989</v>
      </c>
      <c r="M424" s="372">
        <v>9025.1999999999989</v>
      </c>
      <c r="N424" s="373">
        <v>330.95901643225631</v>
      </c>
      <c r="O424" s="374">
        <v>2986971.3151043993</v>
      </c>
      <c r="P424" s="374">
        <f t="shared" si="110"/>
        <v>0.86931616941090151</v>
      </c>
      <c r="Q424" s="402">
        <f t="shared" si="114"/>
        <v>7845.7522921672671</v>
      </c>
      <c r="R424" s="374">
        <f t="shared" si="111"/>
        <v>0.13068383058909844</v>
      </c>
      <c r="S424" s="401">
        <f t="shared" si="115"/>
        <v>1179.4477078327311</v>
      </c>
      <c r="T424" s="371">
        <v>4401.5999999999995</v>
      </c>
      <c r="U424" s="372">
        <v>4401.5999999999995</v>
      </c>
      <c r="V424" s="373">
        <v>173.96829618443294</v>
      </c>
      <c r="W424" s="374">
        <v>765738.85248539993</v>
      </c>
      <c r="X424" s="371">
        <v>1686</v>
      </c>
      <c r="Y424" s="372">
        <v>1686</v>
      </c>
      <c r="Z424" s="373">
        <v>12.908574661921708</v>
      </c>
      <c r="AA424" s="374">
        <v>21763.856879999999</v>
      </c>
      <c r="AB424" s="371">
        <v>674.4</v>
      </c>
      <c r="AC424" s="372">
        <v>674.4</v>
      </c>
      <c r="AD424" s="373">
        <v>2305.6092993959073</v>
      </c>
      <c r="AE424" s="374">
        <v>1554902.9115125998</v>
      </c>
      <c r="AF424" s="374">
        <f t="shared" si="116"/>
        <v>7.1451550175516991E-3</v>
      </c>
      <c r="AG424" s="374">
        <f t="shared" si="117"/>
        <v>4.8186925438368657</v>
      </c>
      <c r="AH424" s="374">
        <f t="shared" si="118"/>
        <v>0.99285484498244825</v>
      </c>
      <c r="AI424" s="374">
        <f t="shared" si="119"/>
        <v>669.58130745616313</v>
      </c>
      <c r="AJ424" s="375">
        <v>33874509.232352398</v>
      </c>
      <c r="AK424" s="376">
        <v>1473.1879200000001</v>
      </c>
      <c r="AL424" s="377">
        <v>1473.1879200000001</v>
      </c>
      <c r="AM424" s="373">
        <v>10727.338287989491</v>
      </c>
      <c r="AN424" s="374">
        <v>15803385.179619599</v>
      </c>
      <c r="AO424" s="378">
        <v>146.07516000000001</v>
      </c>
      <c r="AP424" s="379">
        <v>146.07516000000001</v>
      </c>
      <c r="AQ424" s="373">
        <v>16766.581906303578</v>
      </c>
      <c r="AR424" s="374">
        <v>2449181.1346164001</v>
      </c>
      <c r="AS424" s="374">
        <f t="shared" si="112"/>
        <v>0.87497341874252177</v>
      </c>
      <c r="AT424" s="374">
        <f t="shared" si="126"/>
        <v>127.81188213856088</v>
      </c>
      <c r="AU424" s="374">
        <f t="shared" si="113"/>
        <v>0.1250265812574782</v>
      </c>
      <c r="AV424" s="374">
        <f t="shared" si="127"/>
        <v>18.263277861439132</v>
      </c>
      <c r="AW424" s="380">
        <v>54.800879999999992</v>
      </c>
      <c r="AX424" s="381">
        <v>54.800879999999992</v>
      </c>
      <c r="AY424" s="373">
        <v>5922.696663265262</v>
      </c>
      <c r="AZ424" s="374">
        <v>324568.98911999998</v>
      </c>
      <c r="BA424" s="378">
        <v>30.818759999999944</v>
      </c>
      <c r="BB424" s="379">
        <v>30.818759999999944</v>
      </c>
      <c r="BC424" s="373">
        <v>7435.8834810355902</v>
      </c>
      <c r="BD424" s="374">
        <v>229164.70838999999</v>
      </c>
      <c r="BE424" s="374">
        <f t="shared" si="120"/>
        <v>0.2771370501103223</v>
      </c>
      <c r="BF424" s="374">
        <f t="shared" si="121"/>
        <v>8.5410202344579815</v>
      </c>
      <c r="BG424" s="374">
        <f t="shared" si="122"/>
        <v>2.0050455656226686E-2</v>
      </c>
      <c r="BH424" s="374">
        <f t="shared" si="123"/>
        <v>0.61793018075989159</v>
      </c>
      <c r="BI424" s="374">
        <f t="shared" si="124"/>
        <v>0.70281249423345105</v>
      </c>
      <c r="BJ424" s="374">
        <f t="shared" si="125"/>
        <v>21.659809584782071</v>
      </c>
      <c r="BK424" s="375">
        <v>18806300.011746</v>
      </c>
      <c r="BL424" s="382">
        <v>52680809.244098395</v>
      </c>
      <c r="BM424" s="383">
        <v>0.51</v>
      </c>
      <c r="BN424" s="382">
        <v>26867212.714490183</v>
      </c>
      <c r="BO424" s="395"/>
      <c r="BP424" s="395"/>
      <c r="BS424" s="408">
        <v>11083</v>
      </c>
      <c r="BT424" s="400" t="s">
        <v>1746</v>
      </c>
      <c r="BU424" s="400">
        <v>0.86931616941090151</v>
      </c>
      <c r="BV424" s="400">
        <v>0.13068383058909844</v>
      </c>
      <c r="BW424" s="400">
        <v>7.1451550175516991E-3</v>
      </c>
      <c r="BX424" s="400">
        <v>0.99285484498244825</v>
      </c>
      <c r="BY424" s="407">
        <v>11083</v>
      </c>
      <c r="BZ424" s="406" t="s">
        <v>1746</v>
      </c>
      <c r="CA424" s="406">
        <v>0.87497341874252177</v>
      </c>
      <c r="CB424" s="406">
        <v>0.1250265812574782</v>
      </c>
      <c r="CC424" s="406">
        <v>0.2771370501103223</v>
      </c>
      <c r="CD424" s="406">
        <v>2.0050455656226686E-2</v>
      </c>
      <c r="CE424" s="406">
        <v>0.70281249423345105</v>
      </c>
    </row>
    <row r="425" spans="1:83" x14ac:dyDescent="0.35">
      <c r="A425" s="365">
        <v>7</v>
      </c>
      <c r="B425" s="366" t="s">
        <v>1297</v>
      </c>
      <c r="C425" s="411">
        <v>11084</v>
      </c>
      <c r="D425" s="367" t="s">
        <v>1747</v>
      </c>
      <c r="E425" s="368" t="s">
        <v>2438</v>
      </c>
      <c r="F425" s="369">
        <v>6</v>
      </c>
      <c r="G425" s="370" t="s">
        <v>6307</v>
      </c>
      <c r="H425" s="371">
        <v>91904.4</v>
      </c>
      <c r="I425" s="372">
        <v>91904.4</v>
      </c>
      <c r="J425" s="373">
        <v>468.28203365616884</v>
      </c>
      <c r="K425" s="374">
        <v>43037179.333949998</v>
      </c>
      <c r="L425" s="371">
        <v>18390</v>
      </c>
      <c r="M425" s="372">
        <v>18390</v>
      </c>
      <c r="N425" s="373">
        <v>814.28154266247964</v>
      </c>
      <c r="O425" s="374">
        <v>14974637.569563001</v>
      </c>
      <c r="P425" s="374">
        <f t="shared" si="110"/>
        <v>0.81103420649842295</v>
      </c>
      <c r="Q425" s="402">
        <f t="shared" si="114"/>
        <v>14914.919057505998</v>
      </c>
      <c r="R425" s="374">
        <f t="shared" si="111"/>
        <v>0.18896579350157705</v>
      </c>
      <c r="S425" s="401">
        <f t="shared" si="115"/>
        <v>3475.0809424940021</v>
      </c>
      <c r="T425" s="371">
        <v>13058.4</v>
      </c>
      <c r="U425" s="372">
        <v>13058.4</v>
      </c>
      <c r="V425" s="373">
        <v>107.45163118360594</v>
      </c>
      <c r="W425" s="374">
        <v>1403146.3806479997</v>
      </c>
      <c r="X425" s="371">
        <v>1581.6</v>
      </c>
      <c r="Y425" s="372">
        <v>1581.6</v>
      </c>
      <c r="Z425" s="373">
        <v>2.7448038315629741</v>
      </c>
      <c r="AA425" s="374">
        <v>4341.18174</v>
      </c>
      <c r="AB425" s="371">
        <v>4.8</v>
      </c>
      <c r="AC425" s="372">
        <v>4.8</v>
      </c>
      <c r="AD425" s="373">
        <v>389845.01957875001</v>
      </c>
      <c r="AE425" s="374">
        <v>1871256.0939780001</v>
      </c>
      <c r="AF425" s="374">
        <f t="shared" si="116"/>
        <v>7.5386170045872143E-3</v>
      </c>
      <c r="AG425" s="374">
        <f t="shared" si="117"/>
        <v>3.618536162201863E-2</v>
      </c>
      <c r="AH425" s="374">
        <f t="shared" si="118"/>
        <v>0.99246138299541276</v>
      </c>
      <c r="AI425" s="374">
        <f t="shared" si="119"/>
        <v>4.7638146383779807</v>
      </c>
      <c r="AJ425" s="375">
        <v>61290560.559879005</v>
      </c>
      <c r="AK425" s="376">
        <v>2206.2573599999996</v>
      </c>
      <c r="AL425" s="377">
        <v>2206.2573599999996</v>
      </c>
      <c r="AM425" s="373">
        <v>11334.766771591418</v>
      </c>
      <c r="AN425" s="374">
        <v>25007412.613706999</v>
      </c>
      <c r="AO425" s="378">
        <v>208.56768</v>
      </c>
      <c r="AP425" s="379">
        <v>208.56768</v>
      </c>
      <c r="AQ425" s="373">
        <v>18957.328105811983</v>
      </c>
      <c r="AR425" s="374">
        <v>3953885.9420279996</v>
      </c>
      <c r="AS425" s="374">
        <f t="shared" si="112"/>
        <v>0.67921157979219782</v>
      </c>
      <c r="AT425" s="374">
        <f t="shared" si="126"/>
        <v>141.66158342639358</v>
      </c>
      <c r="AU425" s="374">
        <f t="shared" si="113"/>
        <v>0.32078842020780218</v>
      </c>
      <c r="AV425" s="374">
        <f t="shared" si="127"/>
        <v>66.906096573606419</v>
      </c>
      <c r="AW425" s="380">
        <v>109.41587999999999</v>
      </c>
      <c r="AX425" s="381">
        <v>109.41587999999999</v>
      </c>
      <c r="AY425" s="373">
        <v>9102.3448109725941</v>
      </c>
      <c r="AZ425" s="374">
        <v>995941.06755599997</v>
      </c>
      <c r="BA425" s="378">
        <v>164.30964000000009</v>
      </c>
      <c r="BB425" s="379">
        <v>164.30964000000009</v>
      </c>
      <c r="BC425" s="373">
        <v>9474.3238636637452</v>
      </c>
      <c r="BD425" s="374">
        <v>1556722.7432819998</v>
      </c>
      <c r="BE425" s="374">
        <f t="shared" si="120"/>
        <v>3.6155520371500033E-3</v>
      </c>
      <c r="BF425" s="374">
        <f t="shared" si="121"/>
        <v>0.59407005362538401</v>
      </c>
      <c r="BG425" s="374">
        <f t="shared" si="122"/>
        <v>7.7093267489235862E-3</v>
      </c>
      <c r="BH425" s="374">
        <f t="shared" si="123"/>
        <v>1.2667167027580055</v>
      </c>
      <c r="BI425" s="374">
        <f t="shared" si="124"/>
        <v>0.98867512121392642</v>
      </c>
      <c r="BJ425" s="374">
        <f t="shared" si="125"/>
        <v>162.4488532436167</v>
      </c>
      <c r="BK425" s="375">
        <v>31513962.366573002</v>
      </c>
      <c r="BL425" s="382">
        <v>92804522.926452011</v>
      </c>
      <c r="BM425" s="383">
        <v>0.52</v>
      </c>
      <c r="BN425" s="382">
        <v>48258351.921755046</v>
      </c>
      <c r="BO425" s="395"/>
      <c r="BP425" s="395"/>
      <c r="BS425" s="408">
        <v>11084</v>
      </c>
      <c r="BT425" s="400" t="s">
        <v>1747</v>
      </c>
      <c r="BU425" s="400">
        <v>0.81103420649842295</v>
      </c>
      <c r="BV425" s="400">
        <v>0.18896579350157705</v>
      </c>
      <c r="BW425" s="400">
        <v>7.5386170045872143E-3</v>
      </c>
      <c r="BX425" s="400">
        <v>0.99246138299541276</v>
      </c>
      <c r="BY425" s="407">
        <v>11084</v>
      </c>
      <c r="BZ425" s="406" t="s">
        <v>1747</v>
      </c>
      <c r="CA425" s="406">
        <v>0.67921157979219782</v>
      </c>
      <c r="CB425" s="406">
        <v>0.32078842020780218</v>
      </c>
      <c r="CC425" s="406">
        <v>3.6155520371500033E-3</v>
      </c>
      <c r="CD425" s="406">
        <v>7.7093267489235862E-3</v>
      </c>
      <c r="CE425" s="406">
        <v>0.98867512121392642</v>
      </c>
    </row>
    <row r="426" spans="1:83" x14ac:dyDescent="0.35">
      <c r="A426" s="365">
        <v>7</v>
      </c>
      <c r="B426" s="366" t="s">
        <v>1297</v>
      </c>
      <c r="C426" s="411">
        <v>11085</v>
      </c>
      <c r="D426" s="367" t="s">
        <v>1748</v>
      </c>
      <c r="E426" s="368" t="s">
        <v>2438</v>
      </c>
      <c r="F426" s="369">
        <v>5</v>
      </c>
      <c r="G426" s="370" t="s">
        <v>2469</v>
      </c>
      <c r="H426" s="371">
        <v>73712.399999999994</v>
      </c>
      <c r="I426" s="372">
        <v>73712.399999999994</v>
      </c>
      <c r="J426" s="373">
        <v>404.6970970016198</v>
      </c>
      <c r="K426" s="374">
        <v>29831194.293022197</v>
      </c>
      <c r="L426" s="371">
        <v>10107.6</v>
      </c>
      <c r="M426" s="372">
        <v>10107.6</v>
      </c>
      <c r="N426" s="373">
        <v>922.15346460524745</v>
      </c>
      <c r="O426" s="374">
        <v>9320758.358843999</v>
      </c>
      <c r="P426" s="374">
        <f t="shared" si="110"/>
        <v>0.74546408913928297</v>
      </c>
      <c r="Q426" s="402">
        <f t="shared" si="114"/>
        <v>7534.8528273842167</v>
      </c>
      <c r="R426" s="374">
        <f t="shared" si="111"/>
        <v>0.25453591086071709</v>
      </c>
      <c r="S426" s="401">
        <f t="shared" si="115"/>
        <v>2572.7471726157842</v>
      </c>
      <c r="T426" s="371">
        <v>23941.200000000001</v>
      </c>
      <c r="U426" s="372">
        <v>23941.200000000001</v>
      </c>
      <c r="V426" s="373">
        <v>105.48185725595208</v>
      </c>
      <c r="W426" s="374">
        <v>2525362.2409362001</v>
      </c>
      <c r="X426" s="371">
        <v>2116.7999999999997</v>
      </c>
      <c r="Y426" s="372">
        <v>2116.7999999999997</v>
      </c>
      <c r="Z426" s="373">
        <v>2.7335004373582761</v>
      </c>
      <c r="AA426" s="374">
        <v>5786.2737257999979</v>
      </c>
      <c r="AB426" s="371">
        <v>6</v>
      </c>
      <c r="AC426" s="372">
        <v>6</v>
      </c>
      <c r="AD426" s="373">
        <v>387881.17733500001</v>
      </c>
      <c r="AE426" s="374">
        <v>2327287.0640099999</v>
      </c>
      <c r="AF426" s="374">
        <f t="shared" si="116"/>
        <v>0</v>
      </c>
      <c r="AG426" s="374">
        <f t="shared" si="117"/>
        <v>0</v>
      </c>
      <c r="AH426" s="374">
        <f t="shared" si="118"/>
        <v>1</v>
      </c>
      <c r="AI426" s="374">
        <f t="shared" si="119"/>
        <v>6</v>
      </c>
      <c r="AJ426" s="375">
        <v>44010388.230538197</v>
      </c>
      <c r="AK426" s="376">
        <v>1824.6454799999997</v>
      </c>
      <c r="AL426" s="377">
        <v>1824.6454799999997</v>
      </c>
      <c r="AM426" s="373">
        <v>8705.9135943069905</v>
      </c>
      <c r="AN426" s="374">
        <v>15885205.889122801</v>
      </c>
      <c r="AO426" s="378">
        <v>131.71092000000002</v>
      </c>
      <c r="AP426" s="379">
        <v>131.71092000000002</v>
      </c>
      <c r="AQ426" s="373">
        <v>14643.230756210643</v>
      </c>
      <c r="AR426" s="374">
        <v>1928673.3946727999</v>
      </c>
      <c r="AS426" s="374">
        <f t="shared" si="112"/>
        <v>0.63308255514975076</v>
      </c>
      <c r="AT426" s="374">
        <f t="shared" si="126"/>
        <v>83.383885774724419</v>
      </c>
      <c r="AU426" s="374">
        <f t="shared" si="113"/>
        <v>0.36691744485024913</v>
      </c>
      <c r="AV426" s="374">
        <f t="shared" si="127"/>
        <v>48.327034225275582</v>
      </c>
      <c r="AW426" s="380">
        <v>73.317120000000003</v>
      </c>
      <c r="AX426" s="381">
        <v>73.317120000000003</v>
      </c>
      <c r="AY426" s="373">
        <v>7577.0623509597754</v>
      </c>
      <c r="AZ426" s="374">
        <v>555528.38963280001</v>
      </c>
      <c r="BA426" s="378">
        <v>105.39539999999982</v>
      </c>
      <c r="BB426" s="379">
        <v>105.39539999999982</v>
      </c>
      <c r="BC426" s="373">
        <v>2625.9843634541967</v>
      </c>
      <c r="BD426" s="374">
        <v>276766.67238</v>
      </c>
      <c r="BE426" s="374">
        <f t="shared" si="120"/>
        <v>0</v>
      </c>
      <c r="BF426" s="374">
        <f t="shared" si="121"/>
        <v>0</v>
      </c>
      <c r="BG426" s="374">
        <f t="shared" si="122"/>
        <v>0</v>
      </c>
      <c r="BH426" s="374">
        <f t="shared" si="123"/>
        <v>0</v>
      </c>
      <c r="BI426" s="374">
        <f t="shared" si="124"/>
        <v>1</v>
      </c>
      <c r="BJ426" s="374">
        <f t="shared" si="125"/>
        <v>105.39539999999982</v>
      </c>
      <c r="BK426" s="375">
        <v>18646174.345808402</v>
      </c>
      <c r="BL426" s="382">
        <v>62656562.576346599</v>
      </c>
      <c r="BM426" s="383">
        <v>0.55000000000000004</v>
      </c>
      <c r="BN426" s="382">
        <v>34461109.41699063</v>
      </c>
      <c r="BO426" s="395"/>
      <c r="BP426" s="395"/>
      <c r="BS426" s="408">
        <v>11085</v>
      </c>
      <c r="BT426" s="400" t="s">
        <v>1748</v>
      </c>
      <c r="BU426" s="400">
        <v>0.74546408913928297</v>
      </c>
      <c r="BV426" s="400">
        <v>0.25453591086071709</v>
      </c>
      <c r="BW426" s="400">
        <v>0</v>
      </c>
      <c r="BX426" s="400">
        <v>1</v>
      </c>
      <c r="BY426" s="407">
        <v>11085</v>
      </c>
      <c r="BZ426" s="406" t="s">
        <v>1748</v>
      </c>
      <c r="CA426" s="406">
        <v>0.63308255514975076</v>
      </c>
      <c r="CB426" s="406">
        <v>0.36691744485024913</v>
      </c>
      <c r="CC426" s="406">
        <v>0</v>
      </c>
      <c r="CD426" s="406">
        <v>0</v>
      </c>
      <c r="CE426" s="406">
        <v>1</v>
      </c>
    </row>
    <row r="427" spans="1:83" x14ac:dyDescent="0.35">
      <c r="A427" s="365">
        <v>7</v>
      </c>
      <c r="B427" s="366" t="s">
        <v>1297</v>
      </c>
      <c r="C427" s="411">
        <v>11086</v>
      </c>
      <c r="D427" s="367" t="s">
        <v>1749</v>
      </c>
      <c r="E427" s="368" t="s">
        <v>2438</v>
      </c>
      <c r="F427" s="369">
        <v>6</v>
      </c>
      <c r="G427" s="370" t="s">
        <v>6307</v>
      </c>
      <c r="H427" s="371">
        <v>114160.8</v>
      </c>
      <c r="I427" s="372">
        <v>114160.8</v>
      </c>
      <c r="J427" s="373">
        <v>360.61254285493618</v>
      </c>
      <c r="K427" s="374">
        <v>41167816.382353798</v>
      </c>
      <c r="L427" s="371">
        <v>14568</v>
      </c>
      <c r="M427" s="372">
        <v>14568</v>
      </c>
      <c r="N427" s="373">
        <v>1192.4438918894152</v>
      </c>
      <c r="O427" s="374">
        <v>17371522.617045</v>
      </c>
      <c r="P427" s="374">
        <f t="shared" si="110"/>
        <v>0.85646039153911779</v>
      </c>
      <c r="Q427" s="402">
        <f t="shared" si="114"/>
        <v>12476.914983941868</v>
      </c>
      <c r="R427" s="374">
        <f t="shared" si="111"/>
        <v>0.14353960846088226</v>
      </c>
      <c r="S427" s="401">
        <f t="shared" si="115"/>
        <v>2091.0850160581326</v>
      </c>
      <c r="T427" s="371">
        <v>6046.8</v>
      </c>
      <c r="U427" s="372">
        <v>6046.8</v>
      </c>
      <c r="V427" s="373">
        <v>534.26261220827541</v>
      </c>
      <c r="W427" s="374">
        <v>3230579.163501</v>
      </c>
      <c r="X427" s="371">
        <v>1490.3999999999999</v>
      </c>
      <c r="Y427" s="372">
        <v>1490.3999999999999</v>
      </c>
      <c r="Z427" s="373">
        <v>22.66428957326892</v>
      </c>
      <c r="AA427" s="374">
        <v>33778.857179999999</v>
      </c>
      <c r="AB427" s="371">
        <v>1.2</v>
      </c>
      <c r="AC427" s="372">
        <v>1.2</v>
      </c>
      <c r="AD427" s="373">
        <v>4108732.4589010002</v>
      </c>
      <c r="AE427" s="374">
        <v>4930478.9506812003</v>
      </c>
      <c r="AF427" s="374">
        <f t="shared" si="116"/>
        <v>3.1878280542762386E-3</v>
      </c>
      <c r="AG427" s="374">
        <f t="shared" si="117"/>
        <v>3.8253936651314862E-3</v>
      </c>
      <c r="AH427" s="374">
        <f t="shared" si="118"/>
        <v>0.9968121719457238</v>
      </c>
      <c r="AI427" s="374">
        <f t="shared" si="119"/>
        <v>1.1961746063348686</v>
      </c>
      <c r="AJ427" s="375">
        <v>66734175.970761001</v>
      </c>
      <c r="AK427" s="376">
        <v>2300.9782800000003</v>
      </c>
      <c r="AL427" s="377">
        <v>2300.9782800000003</v>
      </c>
      <c r="AM427" s="373">
        <v>12854.170826721753</v>
      </c>
      <c r="AN427" s="374">
        <v>29577167.879696399</v>
      </c>
      <c r="AO427" s="378">
        <v>197.46155999999999</v>
      </c>
      <c r="AP427" s="379">
        <v>197.46155999999999</v>
      </c>
      <c r="AQ427" s="373">
        <v>19744.280543477929</v>
      </c>
      <c r="AR427" s="374">
        <v>3898736.4371927995</v>
      </c>
      <c r="AS427" s="374">
        <f t="shared" si="112"/>
        <v>0.77787290234393081</v>
      </c>
      <c r="AT427" s="374">
        <f t="shared" si="126"/>
        <v>153.59999677856024</v>
      </c>
      <c r="AU427" s="374">
        <f t="shared" si="113"/>
        <v>0.22212709765606911</v>
      </c>
      <c r="AV427" s="374">
        <f t="shared" si="127"/>
        <v>43.861563221439745</v>
      </c>
      <c r="AW427" s="380">
        <v>81.949439999999996</v>
      </c>
      <c r="AX427" s="381">
        <v>81.949439999999996</v>
      </c>
      <c r="AY427" s="373">
        <v>7974.4075561931832</v>
      </c>
      <c r="AZ427" s="374">
        <v>653498.23356179986</v>
      </c>
      <c r="BA427" s="378">
        <v>130.15319999999943</v>
      </c>
      <c r="BB427" s="379">
        <v>130.15319999999943</v>
      </c>
      <c r="BC427" s="373">
        <v>2472.9904265127661</v>
      </c>
      <c r="BD427" s="374">
        <v>321867.61757999996</v>
      </c>
      <c r="BE427" s="374">
        <f t="shared" si="120"/>
        <v>0.21722100005082298</v>
      </c>
      <c r="BF427" s="374">
        <f t="shared" si="121"/>
        <v>28.272008263814651</v>
      </c>
      <c r="BG427" s="374">
        <f t="shared" si="122"/>
        <v>5.2307725817342249E-2</v>
      </c>
      <c r="BH427" s="374">
        <f t="shared" si="123"/>
        <v>6.8080178998496796</v>
      </c>
      <c r="BI427" s="374">
        <f t="shared" si="124"/>
        <v>0.73047127413183477</v>
      </c>
      <c r="BJ427" s="374">
        <f t="shared" si="125"/>
        <v>95.073173836335101</v>
      </c>
      <c r="BK427" s="375">
        <v>34451270.168030992</v>
      </c>
      <c r="BL427" s="382">
        <v>101185446.13879199</v>
      </c>
      <c r="BM427" s="383">
        <v>0.53</v>
      </c>
      <c r="BN427" s="382">
        <v>53628286.453559756</v>
      </c>
      <c r="BO427" s="395"/>
      <c r="BP427" s="395"/>
      <c r="BS427" s="408">
        <v>11086</v>
      </c>
      <c r="BT427" s="400" t="s">
        <v>1749</v>
      </c>
      <c r="BU427" s="400">
        <v>0.85646039153911779</v>
      </c>
      <c r="BV427" s="400">
        <v>0.14353960846088226</v>
      </c>
      <c r="BW427" s="400">
        <v>3.1878280542762386E-3</v>
      </c>
      <c r="BX427" s="400">
        <v>0.9968121719457238</v>
      </c>
      <c r="BY427" s="407">
        <v>11086</v>
      </c>
      <c r="BZ427" s="406" t="s">
        <v>1749</v>
      </c>
      <c r="CA427" s="406">
        <v>0.77787290234393081</v>
      </c>
      <c r="CB427" s="406">
        <v>0.22212709765606911</v>
      </c>
      <c r="CC427" s="406">
        <v>0.21722100005082298</v>
      </c>
      <c r="CD427" s="406">
        <v>5.2307725817342249E-2</v>
      </c>
      <c r="CE427" s="406">
        <v>0.73047127413183477</v>
      </c>
    </row>
    <row r="428" spans="1:83" x14ac:dyDescent="0.35">
      <c r="A428" s="365">
        <v>7</v>
      </c>
      <c r="B428" s="366" t="s">
        <v>1297</v>
      </c>
      <c r="C428" s="411">
        <v>11087</v>
      </c>
      <c r="D428" s="367" t="s">
        <v>1750</v>
      </c>
      <c r="E428" s="368" t="s">
        <v>2438</v>
      </c>
      <c r="F428" s="369">
        <v>12</v>
      </c>
      <c r="G428" s="370" t="s">
        <v>6311</v>
      </c>
      <c r="H428" s="371">
        <v>118626</v>
      </c>
      <c r="I428" s="372">
        <v>118626</v>
      </c>
      <c r="J428" s="373">
        <v>490.78483943171824</v>
      </c>
      <c r="K428" s="374">
        <v>58219842.362427011</v>
      </c>
      <c r="L428" s="371">
        <v>24886.799999999999</v>
      </c>
      <c r="M428" s="372">
        <v>24886.799999999999</v>
      </c>
      <c r="N428" s="373">
        <v>1308.2309925250734</v>
      </c>
      <c r="O428" s="374">
        <v>32557683.064772993</v>
      </c>
      <c r="P428" s="374">
        <f t="shared" si="110"/>
        <v>0.84139892685195272</v>
      </c>
      <c r="Q428" s="402">
        <f t="shared" si="114"/>
        <v>20939.726812779176</v>
      </c>
      <c r="R428" s="374">
        <f t="shared" si="111"/>
        <v>0.15860107314804719</v>
      </c>
      <c r="S428" s="401">
        <f t="shared" si="115"/>
        <v>3947.0731872208207</v>
      </c>
      <c r="T428" s="371">
        <v>20716.8</v>
      </c>
      <c r="U428" s="372">
        <v>20716.8</v>
      </c>
      <c r="V428" s="373">
        <v>98.400506471559325</v>
      </c>
      <c r="W428" s="374">
        <v>2038543.6124700001</v>
      </c>
      <c r="X428" s="371">
        <v>2965.2</v>
      </c>
      <c r="Y428" s="372">
        <v>2965.2</v>
      </c>
      <c r="Z428" s="373">
        <v>16.361444779441523</v>
      </c>
      <c r="AA428" s="374">
        <v>48514.956060000004</v>
      </c>
      <c r="AB428" s="371">
        <v>223.2</v>
      </c>
      <c r="AC428" s="372">
        <v>223.2</v>
      </c>
      <c r="AD428" s="373">
        <v>38036.599374064521</v>
      </c>
      <c r="AE428" s="374">
        <v>8489768.9802912008</v>
      </c>
      <c r="AF428" s="374">
        <f t="shared" si="116"/>
        <v>0</v>
      </c>
      <c r="AG428" s="374">
        <f t="shared" si="117"/>
        <v>0</v>
      </c>
      <c r="AH428" s="374">
        <f t="shared" si="118"/>
        <v>1</v>
      </c>
      <c r="AI428" s="374">
        <f t="shared" si="119"/>
        <v>223.2</v>
      </c>
      <c r="AJ428" s="375">
        <v>101354352.97602122</v>
      </c>
      <c r="AK428" s="376">
        <v>3568.3665599999995</v>
      </c>
      <c r="AL428" s="377">
        <v>3568.3665599999995</v>
      </c>
      <c r="AM428" s="373">
        <v>12369.99621870854</v>
      </c>
      <c r="AN428" s="374">
        <v>44140680.854165994</v>
      </c>
      <c r="AO428" s="378">
        <v>272.60195999999996</v>
      </c>
      <c r="AP428" s="379">
        <v>272.60195999999996</v>
      </c>
      <c r="AQ428" s="373">
        <v>19874.704082444601</v>
      </c>
      <c r="AR428" s="374">
        <v>5417883.287294399</v>
      </c>
      <c r="AS428" s="374">
        <f t="shared" si="112"/>
        <v>0.78316766522848791</v>
      </c>
      <c r="AT428" s="374">
        <f t="shared" si="126"/>
        <v>213.49304054990961</v>
      </c>
      <c r="AU428" s="374">
        <f t="shared" si="113"/>
        <v>0.21683233477151212</v>
      </c>
      <c r="AV428" s="374">
        <f t="shared" si="127"/>
        <v>59.108919450090347</v>
      </c>
      <c r="AW428" s="380">
        <v>296.06016000000005</v>
      </c>
      <c r="AX428" s="381">
        <v>296.06016000000005</v>
      </c>
      <c r="AY428" s="373">
        <v>4828.983724669336</v>
      </c>
      <c r="AZ428" s="374">
        <v>1429669.6941629997</v>
      </c>
      <c r="BA428" s="378">
        <v>289.60404000000028</v>
      </c>
      <c r="BB428" s="379">
        <v>289.60404000000028</v>
      </c>
      <c r="BC428" s="373">
        <v>1184.3541141380474</v>
      </c>
      <c r="BD428" s="374">
        <v>342993.73624499998</v>
      </c>
      <c r="BE428" s="374">
        <f t="shared" si="120"/>
        <v>0.16368925390490552</v>
      </c>
      <c r="BF428" s="374">
        <f t="shared" si="121"/>
        <v>47.405069235446462</v>
      </c>
      <c r="BG428" s="374">
        <f t="shared" si="122"/>
        <v>0</v>
      </c>
      <c r="BH428" s="374">
        <f t="shared" si="123"/>
        <v>0</v>
      </c>
      <c r="BI428" s="374">
        <f t="shared" si="124"/>
        <v>0.83631074609509448</v>
      </c>
      <c r="BJ428" s="374">
        <f t="shared" si="125"/>
        <v>242.19897076455382</v>
      </c>
      <c r="BK428" s="375">
        <v>51331227.57186839</v>
      </c>
      <c r="BL428" s="382">
        <v>152685580.54788959</v>
      </c>
      <c r="BM428" s="383">
        <v>0.44</v>
      </c>
      <c r="BN428" s="382">
        <v>67181655.441071421</v>
      </c>
      <c r="BO428" s="395"/>
      <c r="BP428" s="395"/>
      <c r="BS428" s="408">
        <v>11087</v>
      </c>
      <c r="BT428" s="400" t="s">
        <v>1750</v>
      </c>
      <c r="BU428" s="400">
        <v>0.84139892685195272</v>
      </c>
      <c r="BV428" s="400">
        <v>0.15860107314804719</v>
      </c>
      <c r="BW428" s="400">
        <v>0</v>
      </c>
      <c r="BX428" s="400">
        <v>1</v>
      </c>
      <c r="BY428" s="407">
        <v>11087</v>
      </c>
      <c r="BZ428" s="406" t="s">
        <v>1750</v>
      </c>
      <c r="CA428" s="406">
        <v>0.78316766522848791</v>
      </c>
      <c r="CB428" s="406">
        <v>0.21683233477151212</v>
      </c>
      <c r="CC428" s="406">
        <v>0.16368925390490552</v>
      </c>
      <c r="CD428" s="406">
        <v>0</v>
      </c>
      <c r="CE428" s="406">
        <v>0.83631074609509448</v>
      </c>
    </row>
    <row r="429" spans="1:83" x14ac:dyDescent="0.35">
      <c r="A429" s="365">
        <v>7</v>
      </c>
      <c r="B429" s="366" t="s">
        <v>1297</v>
      </c>
      <c r="C429" s="411">
        <v>11088</v>
      </c>
      <c r="D429" s="367" t="s">
        <v>1751</v>
      </c>
      <c r="E429" s="368" t="s">
        <v>2438</v>
      </c>
      <c r="F429" s="369">
        <v>5</v>
      </c>
      <c r="G429" s="370" t="s">
        <v>2469</v>
      </c>
      <c r="H429" s="371">
        <v>57998.400000000001</v>
      </c>
      <c r="I429" s="372">
        <v>57998.400000000001</v>
      </c>
      <c r="J429" s="373">
        <v>416.93109788132085</v>
      </c>
      <c r="K429" s="374">
        <v>24181336.587359998</v>
      </c>
      <c r="L429" s="371">
        <v>9904.7999999999993</v>
      </c>
      <c r="M429" s="372">
        <v>9904.7999999999993</v>
      </c>
      <c r="N429" s="373">
        <v>467.48256133541315</v>
      </c>
      <c r="O429" s="374">
        <v>4630321.273515</v>
      </c>
      <c r="P429" s="374">
        <f t="shared" si="110"/>
        <v>0.84991175305046607</v>
      </c>
      <c r="Q429" s="402">
        <f t="shared" si="114"/>
        <v>8418.205931614255</v>
      </c>
      <c r="R429" s="374">
        <f t="shared" si="111"/>
        <v>0.15008824694953399</v>
      </c>
      <c r="S429" s="401">
        <f t="shared" si="115"/>
        <v>1486.5940683857441</v>
      </c>
      <c r="T429" s="371">
        <v>5616</v>
      </c>
      <c r="U429" s="372">
        <v>5616</v>
      </c>
      <c r="V429" s="373">
        <v>179.66766776014958</v>
      </c>
      <c r="W429" s="374">
        <v>1009013.6221410001</v>
      </c>
      <c r="X429" s="371">
        <v>1854</v>
      </c>
      <c r="Y429" s="372">
        <v>1854</v>
      </c>
      <c r="Z429" s="373">
        <v>12.547525307443365</v>
      </c>
      <c r="AA429" s="374">
        <v>23263.111919999999</v>
      </c>
      <c r="AB429" s="371">
        <v>0</v>
      </c>
      <c r="AC429" s="372">
        <v>0</v>
      </c>
      <c r="AD429" s="373">
        <v>0</v>
      </c>
      <c r="AE429" s="374">
        <v>0</v>
      </c>
      <c r="AF429" s="374">
        <f t="shared" si="116"/>
        <v>0</v>
      </c>
      <c r="AG429" s="374">
        <f t="shared" si="117"/>
        <v>0</v>
      </c>
      <c r="AH429" s="374">
        <f t="shared" si="118"/>
        <v>1</v>
      </c>
      <c r="AI429" s="374">
        <f t="shared" si="119"/>
        <v>0</v>
      </c>
      <c r="AJ429" s="375">
        <v>29843934.594935998</v>
      </c>
      <c r="AK429" s="376">
        <v>995.55047999999988</v>
      </c>
      <c r="AL429" s="377">
        <v>995.55047999999988</v>
      </c>
      <c r="AM429" s="373">
        <v>11041.814213378715</v>
      </c>
      <c r="AN429" s="374">
        <v>10992683.440200001</v>
      </c>
      <c r="AO429" s="378">
        <v>128.23764</v>
      </c>
      <c r="AP429" s="379">
        <v>128.23764</v>
      </c>
      <c r="AQ429" s="373">
        <v>14655.375365883216</v>
      </c>
      <c r="AR429" s="374">
        <v>1879370.7502350002</v>
      </c>
      <c r="AS429" s="374">
        <f t="shared" si="112"/>
        <v>0.85259006550710725</v>
      </c>
      <c r="AT429" s="374">
        <f t="shared" si="126"/>
        <v>109.33413788807684</v>
      </c>
      <c r="AU429" s="374">
        <f t="shared" si="113"/>
        <v>0.14740993449289272</v>
      </c>
      <c r="AV429" s="374">
        <f t="shared" si="127"/>
        <v>18.90350211192316</v>
      </c>
      <c r="AW429" s="380">
        <v>43.744919999999993</v>
      </c>
      <c r="AX429" s="381">
        <v>43.744919999999993</v>
      </c>
      <c r="AY429" s="373">
        <v>8275.0943799874367</v>
      </c>
      <c r="AZ429" s="374">
        <v>361993.34164499998</v>
      </c>
      <c r="BA429" s="378">
        <v>74.599680000000106</v>
      </c>
      <c r="BB429" s="379">
        <v>74.599680000000106</v>
      </c>
      <c r="BC429" s="373">
        <v>5452.3947823904791</v>
      </c>
      <c r="BD429" s="374">
        <v>406746.90599999996</v>
      </c>
      <c r="BE429" s="374">
        <f t="shared" si="120"/>
        <v>1.5585703659098154E-2</v>
      </c>
      <c r="BF429" s="374">
        <f t="shared" si="121"/>
        <v>1.162688505543553</v>
      </c>
      <c r="BG429" s="374">
        <f t="shared" si="122"/>
        <v>0.10109726623488091</v>
      </c>
      <c r="BH429" s="374">
        <f t="shared" si="123"/>
        <v>7.5418237099969314</v>
      </c>
      <c r="BI429" s="374">
        <f t="shared" si="124"/>
        <v>0.88331703010602092</v>
      </c>
      <c r="BJ429" s="374">
        <f t="shared" si="125"/>
        <v>65.895167784459616</v>
      </c>
      <c r="BK429" s="375">
        <v>13640794.438080002</v>
      </c>
      <c r="BL429" s="382">
        <v>43484729.033015996</v>
      </c>
      <c r="BM429" s="383">
        <v>0.47</v>
      </c>
      <c r="BN429" s="382">
        <v>20437822.645517517</v>
      </c>
      <c r="BO429" s="395"/>
      <c r="BP429" s="395"/>
      <c r="BS429" s="408">
        <v>11088</v>
      </c>
      <c r="BT429" s="400" t="s">
        <v>1751</v>
      </c>
      <c r="BU429" s="400">
        <v>0.84991175305046607</v>
      </c>
      <c r="BV429" s="400">
        <v>0.15008824694953399</v>
      </c>
      <c r="BW429" s="400">
        <v>0</v>
      </c>
      <c r="BX429" s="400">
        <v>1</v>
      </c>
      <c r="BY429" s="407">
        <v>11088</v>
      </c>
      <c r="BZ429" s="406" t="s">
        <v>1751</v>
      </c>
      <c r="CA429" s="406">
        <v>0.85259006550710725</v>
      </c>
      <c r="CB429" s="406">
        <v>0.14740993449289272</v>
      </c>
      <c r="CC429" s="406">
        <v>1.5585703659098154E-2</v>
      </c>
      <c r="CD429" s="406">
        <v>0.10109726623488091</v>
      </c>
      <c r="CE429" s="406">
        <v>0.88331703010602092</v>
      </c>
    </row>
    <row r="430" spans="1:83" x14ac:dyDescent="0.35">
      <c r="A430" s="365">
        <v>7</v>
      </c>
      <c r="B430" s="366" t="s">
        <v>1297</v>
      </c>
      <c r="C430" s="411">
        <v>11449</v>
      </c>
      <c r="D430" s="367" t="s">
        <v>1752</v>
      </c>
      <c r="E430" s="368" t="s">
        <v>2438</v>
      </c>
      <c r="F430" s="369">
        <v>13</v>
      </c>
      <c r="G430" s="370" t="s">
        <v>6309</v>
      </c>
      <c r="H430" s="371">
        <v>176091.6</v>
      </c>
      <c r="I430" s="372">
        <v>176091.6</v>
      </c>
      <c r="J430" s="373">
        <v>511.1375353942675</v>
      </c>
      <c r="K430" s="374">
        <v>90007026.427633196</v>
      </c>
      <c r="L430" s="371">
        <v>46567.199999999997</v>
      </c>
      <c r="M430" s="372">
        <v>46567.199999999997</v>
      </c>
      <c r="N430" s="373">
        <v>887.00788703563876</v>
      </c>
      <c r="O430" s="374">
        <v>41305473.677165993</v>
      </c>
      <c r="P430" s="374">
        <f t="shared" si="110"/>
        <v>0.84547296771767877</v>
      </c>
      <c r="Q430" s="402">
        <f t="shared" si="114"/>
        <v>39371.308782302687</v>
      </c>
      <c r="R430" s="374">
        <f t="shared" si="111"/>
        <v>0.15452703228232123</v>
      </c>
      <c r="S430" s="401">
        <f t="shared" si="115"/>
        <v>7195.891217697309</v>
      </c>
      <c r="T430" s="371">
        <v>1497.6</v>
      </c>
      <c r="U430" s="372">
        <v>1497.6</v>
      </c>
      <c r="V430" s="373">
        <v>2412.1446531470351</v>
      </c>
      <c r="W430" s="374">
        <v>3612427.8325529997</v>
      </c>
      <c r="X430" s="371">
        <v>457.2</v>
      </c>
      <c r="Y430" s="372">
        <v>457.2</v>
      </c>
      <c r="Z430" s="373">
        <v>269.80135853018373</v>
      </c>
      <c r="AA430" s="374">
        <v>123353.18111999999</v>
      </c>
      <c r="AB430" s="371">
        <v>11574</v>
      </c>
      <c r="AC430" s="372">
        <v>11574</v>
      </c>
      <c r="AD430" s="373">
        <v>735.17538912519444</v>
      </c>
      <c r="AE430" s="374">
        <v>8508919.9537350014</v>
      </c>
      <c r="AF430" s="374">
        <f t="shared" si="116"/>
        <v>5.9785618711420685E-4</v>
      </c>
      <c r="AG430" s="374">
        <f t="shared" si="117"/>
        <v>6.9195875096598298</v>
      </c>
      <c r="AH430" s="374">
        <f t="shared" si="118"/>
        <v>0.99940214381288583</v>
      </c>
      <c r="AI430" s="374">
        <f t="shared" si="119"/>
        <v>11567.080412490341</v>
      </c>
      <c r="AJ430" s="375">
        <v>143557201.07220718</v>
      </c>
      <c r="AK430" s="376">
        <v>7295.1960000000008</v>
      </c>
      <c r="AL430" s="377">
        <v>7295.1960000000008</v>
      </c>
      <c r="AM430" s="373">
        <v>13956.802499005478</v>
      </c>
      <c r="AN430" s="374">
        <v>101817609.76353478</v>
      </c>
      <c r="AO430" s="378">
        <v>790.93200000000002</v>
      </c>
      <c r="AP430" s="379">
        <v>790.93200000000002</v>
      </c>
      <c r="AQ430" s="373">
        <v>28304.088313302786</v>
      </c>
      <c r="AR430" s="374">
        <v>22386609.177817199</v>
      </c>
      <c r="AS430" s="374">
        <f t="shared" si="112"/>
        <v>0.84223861250653409</v>
      </c>
      <c r="AT430" s="374">
        <f t="shared" si="126"/>
        <v>666.15347026701806</v>
      </c>
      <c r="AU430" s="374">
        <f t="shared" si="113"/>
        <v>0.15776138749346594</v>
      </c>
      <c r="AV430" s="374">
        <f t="shared" si="127"/>
        <v>124.77852973298201</v>
      </c>
      <c r="AW430" s="380">
        <v>365.95200000000006</v>
      </c>
      <c r="AX430" s="381">
        <v>365.95200000000006</v>
      </c>
      <c r="AY430" s="373">
        <v>12137.889802206846</v>
      </c>
      <c r="AZ430" s="374">
        <v>4441885.0488972003</v>
      </c>
      <c r="BA430" s="378">
        <v>530.79599999999948</v>
      </c>
      <c r="BB430" s="379">
        <v>530.79599999999948</v>
      </c>
      <c r="BC430" s="373">
        <v>20929.126071145998</v>
      </c>
      <c r="BD430" s="374">
        <v>11109096.40206</v>
      </c>
      <c r="BE430" s="374">
        <f t="shared" si="120"/>
        <v>2.340248498630567E-2</v>
      </c>
      <c r="BF430" s="374">
        <f t="shared" si="121"/>
        <v>12.421945420791092</v>
      </c>
      <c r="BG430" s="374">
        <f t="shared" si="122"/>
        <v>8.2905728612549332E-3</v>
      </c>
      <c r="BH430" s="374">
        <f t="shared" si="123"/>
        <v>4.4006029124626691</v>
      </c>
      <c r="BI430" s="374">
        <f t="shared" si="124"/>
        <v>0.96830694215243951</v>
      </c>
      <c r="BJ430" s="374">
        <f t="shared" si="125"/>
        <v>513.97345166674575</v>
      </c>
      <c r="BK430" s="375">
        <v>139755200.39230919</v>
      </c>
      <c r="BL430" s="382">
        <v>283312401.4645164</v>
      </c>
      <c r="BM430" s="383">
        <v>0.42</v>
      </c>
      <c r="BN430" s="382">
        <v>118991208.61509688</v>
      </c>
      <c r="BO430" s="395"/>
      <c r="BP430" s="395"/>
      <c r="BS430" s="408">
        <v>11449</v>
      </c>
      <c r="BT430" s="400" t="s">
        <v>1752</v>
      </c>
      <c r="BU430" s="400">
        <v>0.84547296771767877</v>
      </c>
      <c r="BV430" s="400">
        <v>0.15452703228232123</v>
      </c>
      <c r="BW430" s="400">
        <v>5.9785618711420685E-4</v>
      </c>
      <c r="BX430" s="400">
        <v>0.99940214381288583</v>
      </c>
      <c r="BY430" s="407">
        <v>11449</v>
      </c>
      <c r="BZ430" s="406" t="s">
        <v>1752</v>
      </c>
      <c r="CA430" s="406">
        <v>0.84223861250653409</v>
      </c>
      <c r="CB430" s="406">
        <v>0.15776138749346594</v>
      </c>
      <c r="CC430" s="406">
        <v>2.340248498630567E-2</v>
      </c>
      <c r="CD430" s="406">
        <v>8.2905728612549332E-3</v>
      </c>
      <c r="CE430" s="406">
        <v>0.96830694215243951</v>
      </c>
    </row>
    <row r="431" spans="1:83" x14ac:dyDescent="0.35">
      <c r="A431" s="365">
        <v>7</v>
      </c>
      <c r="B431" s="366" t="s">
        <v>1297</v>
      </c>
      <c r="C431" s="411">
        <v>28017</v>
      </c>
      <c r="D431" s="367" t="s">
        <v>2236</v>
      </c>
      <c r="E431" s="368" t="s">
        <v>2438</v>
      </c>
      <c r="F431" s="369">
        <v>3</v>
      </c>
      <c r="G431" s="370" t="s">
        <v>6313</v>
      </c>
      <c r="H431" s="371">
        <v>76010.399999999994</v>
      </c>
      <c r="I431" s="372">
        <v>76010.399999999994</v>
      </c>
      <c r="J431" s="373">
        <v>373.92430577105239</v>
      </c>
      <c r="K431" s="374">
        <v>28422136.051379997</v>
      </c>
      <c r="L431" s="371">
        <v>9256.7999999999993</v>
      </c>
      <c r="M431" s="372">
        <v>9256.7999999999993</v>
      </c>
      <c r="N431" s="373">
        <v>456.96564651283381</v>
      </c>
      <c r="O431" s="374">
        <v>4230039.5966400001</v>
      </c>
      <c r="P431" s="374">
        <f t="shared" si="110"/>
        <v>0.85548096451730993</v>
      </c>
      <c r="Q431" s="402">
        <f t="shared" si="114"/>
        <v>7919.0161923438336</v>
      </c>
      <c r="R431" s="374">
        <f t="shared" si="111"/>
        <v>0.14451903548269004</v>
      </c>
      <c r="S431" s="401">
        <f t="shared" si="115"/>
        <v>1337.7838076561652</v>
      </c>
      <c r="T431" s="371">
        <v>2002.8</v>
      </c>
      <c r="U431" s="372">
        <v>2002.8</v>
      </c>
      <c r="V431" s="373">
        <v>239.61900795386458</v>
      </c>
      <c r="W431" s="374">
        <v>479908.94912999996</v>
      </c>
      <c r="X431" s="371">
        <v>1792.8</v>
      </c>
      <c r="Y431" s="372">
        <v>1792.8</v>
      </c>
      <c r="Z431" s="373">
        <v>0</v>
      </c>
      <c r="AA431" s="374">
        <v>0</v>
      </c>
      <c r="AB431" s="371">
        <v>13.2</v>
      </c>
      <c r="AC431" s="372">
        <v>13.2</v>
      </c>
      <c r="AD431" s="373">
        <v>68030.453445454536</v>
      </c>
      <c r="AE431" s="374">
        <v>898001.9854799998</v>
      </c>
      <c r="AF431" s="374">
        <f t="shared" si="116"/>
        <v>0</v>
      </c>
      <c r="AG431" s="374">
        <f t="shared" si="117"/>
        <v>0</v>
      </c>
      <c r="AH431" s="374">
        <f t="shared" si="118"/>
        <v>1</v>
      </c>
      <c r="AI431" s="374">
        <f t="shared" si="119"/>
        <v>13.2</v>
      </c>
      <c r="AJ431" s="375">
        <v>34030086.582630001</v>
      </c>
      <c r="AK431" s="376">
        <v>932.04323999999997</v>
      </c>
      <c r="AL431" s="377">
        <v>932.04323999999997</v>
      </c>
      <c r="AM431" s="373">
        <v>12526.225175330921</v>
      </c>
      <c r="AN431" s="374">
        <v>11674983.497384999</v>
      </c>
      <c r="AO431" s="378">
        <v>95.133240000000015</v>
      </c>
      <c r="AP431" s="379">
        <v>95.133240000000015</v>
      </c>
      <c r="AQ431" s="373">
        <v>21682.778867197205</v>
      </c>
      <c r="AR431" s="374">
        <v>2062753.0058400002</v>
      </c>
      <c r="AS431" s="374">
        <f t="shared" si="112"/>
        <v>0.82680826951721298</v>
      </c>
      <c r="AT431" s="374">
        <f t="shared" si="126"/>
        <v>78.656949537965716</v>
      </c>
      <c r="AU431" s="374">
        <f t="shared" si="113"/>
        <v>0.17319173048278699</v>
      </c>
      <c r="AV431" s="374">
        <f t="shared" si="127"/>
        <v>16.476290462034292</v>
      </c>
      <c r="AW431" s="380">
        <v>30.510360000000002</v>
      </c>
      <c r="AX431" s="381">
        <v>30.510360000000002</v>
      </c>
      <c r="AY431" s="373">
        <v>9510.2963544186277</v>
      </c>
      <c r="AZ431" s="374">
        <v>290162.56547999993</v>
      </c>
      <c r="BA431" s="378">
        <v>41.634120000000117</v>
      </c>
      <c r="BB431" s="379">
        <v>41.634120000000117</v>
      </c>
      <c r="BC431" s="373">
        <v>10294.933447374384</v>
      </c>
      <c r="BD431" s="374">
        <v>428620.49453999999</v>
      </c>
      <c r="BE431" s="374">
        <f t="shared" si="120"/>
        <v>0</v>
      </c>
      <c r="BF431" s="374">
        <f t="shared" si="121"/>
        <v>0</v>
      </c>
      <c r="BG431" s="374">
        <f t="shared" si="122"/>
        <v>0</v>
      </c>
      <c r="BH431" s="374">
        <f t="shared" si="123"/>
        <v>0</v>
      </c>
      <c r="BI431" s="374">
        <f t="shared" si="124"/>
        <v>1</v>
      </c>
      <c r="BJ431" s="374">
        <f t="shared" si="125"/>
        <v>41.634120000000117</v>
      </c>
      <c r="BK431" s="375">
        <v>14456519.563244998</v>
      </c>
      <c r="BL431" s="382">
        <v>48486606.145874999</v>
      </c>
      <c r="BM431" s="383">
        <v>0.7</v>
      </c>
      <c r="BN431" s="382">
        <v>33940624.302112497</v>
      </c>
      <c r="BO431" s="395"/>
      <c r="BP431" s="395"/>
      <c r="BS431" s="408">
        <v>28017</v>
      </c>
      <c r="BT431" s="400" t="s">
        <v>2236</v>
      </c>
      <c r="BU431" s="400">
        <v>0.85548096451730993</v>
      </c>
      <c r="BV431" s="400">
        <v>0.14451903548269004</v>
      </c>
      <c r="BW431" s="400">
        <v>0</v>
      </c>
      <c r="BX431" s="400">
        <v>1</v>
      </c>
      <c r="BY431" s="407">
        <v>28017</v>
      </c>
      <c r="BZ431" s="406" t="s">
        <v>2236</v>
      </c>
      <c r="CA431" s="406">
        <v>0.82680826951721298</v>
      </c>
      <c r="CB431" s="406">
        <v>0.17319173048278699</v>
      </c>
      <c r="CC431" s="406">
        <v>0</v>
      </c>
      <c r="CD431" s="406">
        <v>0</v>
      </c>
      <c r="CE431" s="406">
        <v>1</v>
      </c>
    </row>
    <row r="432" spans="1:83" x14ac:dyDescent="0.35">
      <c r="A432" s="365">
        <v>7</v>
      </c>
      <c r="B432" s="366" t="s">
        <v>1297</v>
      </c>
      <c r="C432" s="411">
        <v>28789</v>
      </c>
      <c r="D432" s="367" t="s">
        <v>2237</v>
      </c>
      <c r="E432" s="368" t="s">
        <v>2438</v>
      </c>
      <c r="F432" s="369">
        <v>3</v>
      </c>
      <c r="G432" s="370" t="s">
        <v>6313</v>
      </c>
      <c r="H432" s="371">
        <v>50504.4</v>
      </c>
      <c r="I432" s="372">
        <v>50504.4</v>
      </c>
      <c r="J432" s="373">
        <v>385.57231450362349</v>
      </c>
      <c r="K432" s="374">
        <v>19473098.400616802</v>
      </c>
      <c r="L432" s="371">
        <v>6789.5999999999995</v>
      </c>
      <c r="M432" s="372">
        <v>6789.5999999999995</v>
      </c>
      <c r="N432" s="373">
        <v>383.36483156804525</v>
      </c>
      <c r="O432" s="374">
        <v>2602893.8604143998</v>
      </c>
      <c r="P432" s="374">
        <f t="shared" si="110"/>
        <v>0.78352541771323214</v>
      </c>
      <c r="Q432" s="402">
        <f t="shared" si="114"/>
        <v>5319.8241761057607</v>
      </c>
      <c r="R432" s="374">
        <f t="shared" si="111"/>
        <v>0.21647458228676791</v>
      </c>
      <c r="S432" s="401">
        <f t="shared" si="115"/>
        <v>1469.7758238942392</v>
      </c>
      <c r="T432" s="371">
        <v>2739.6</v>
      </c>
      <c r="U432" s="372">
        <v>2739.6</v>
      </c>
      <c r="V432" s="373">
        <v>142.58602766097241</v>
      </c>
      <c r="W432" s="374">
        <v>390628.68137999997</v>
      </c>
      <c r="X432" s="371">
        <v>1390.8</v>
      </c>
      <c r="Y432" s="372">
        <v>1390.8</v>
      </c>
      <c r="Z432" s="373">
        <v>0</v>
      </c>
      <c r="AA432" s="374">
        <v>0</v>
      </c>
      <c r="AB432" s="371">
        <v>0</v>
      </c>
      <c r="AC432" s="372">
        <v>0</v>
      </c>
      <c r="AD432" s="373">
        <v>0</v>
      </c>
      <c r="AE432" s="374">
        <v>0</v>
      </c>
      <c r="AF432" s="374">
        <f t="shared" si="116"/>
        <v>0</v>
      </c>
      <c r="AG432" s="374">
        <f t="shared" si="117"/>
        <v>0</v>
      </c>
      <c r="AH432" s="374">
        <f t="shared" si="118"/>
        <v>1</v>
      </c>
      <c r="AI432" s="374">
        <f t="shared" si="119"/>
        <v>0</v>
      </c>
      <c r="AJ432" s="375">
        <v>22466620.942411203</v>
      </c>
      <c r="AK432" s="376">
        <v>0</v>
      </c>
      <c r="AL432" s="377">
        <v>0</v>
      </c>
      <c r="AM432" s="373">
        <v>0</v>
      </c>
      <c r="AN432" s="374">
        <v>0</v>
      </c>
      <c r="AO432" s="378">
        <v>0</v>
      </c>
      <c r="AP432" s="379">
        <v>0</v>
      </c>
      <c r="AQ432" s="373">
        <v>0</v>
      </c>
      <c r="AR432" s="374">
        <v>0</v>
      </c>
      <c r="AS432" s="374">
        <f t="shared" si="112"/>
        <v>0</v>
      </c>
      <c r="AT432" s="374">
        <f t="shared" si="126"/>
        <v>0</v>
      </c>
      <c r="AU432" s="374">
        <f t="shared" si="113"/>
        <v>0</v>
      </c>
      <c r="AV432" s="374">
        <f t="shared" si="127"/>
        <v>0</v>
      </c>
      <c r="AW432" s="380">
        <v>0</v>
      </c>
      <c r="AX432" s="381">
        <v>0</v>
      </c>
      <c r="AY432" s="373">
        <v>0</v>
      </c>
      <c r="AZ432" s="374">
        <v>0</v>
      </c>
      <c r="BA432" s="378">
        <v>0</v>
      </c>
      <c r="BB432" s="379">
        <v>0</v>
      </c>
      <c r="BC432" s="373">
        <v>0</v>
      </c>
      <c r="BD432" s="374">
        <v>0</v>
      </c>
      <c r="BE432" s="374">
        <f t="shared" si="120"/>
        <v>0</v>
      </c>
      <c r="BF432" s="374">
        <f t="shared" si="121"/>
        <v>0</v>
      </c>
      <c r="BG432" s="374">
        <f t="shared" si="122"/>
        <v>0</v>
      </c>
      <c r="BH432" s="374">
        <f t="shared" si="123"/>
        <v>0</v>
      </c>
      <c r="BI432" s="374">
        <f t="shared" si="124"/>
        <v>0</v>
      </c>
      <c r="BJ432" s="374">
        <f t="shared" si="125"/>
        <v>0</v>
      </c>
      <c r="BK432" s="375">
        <v>0</v>
      </c>
      <c r="BL432" s="382">
        <v>22466620.942411203</v>
      </c>
      <c r="BM432" s="383">
        <v>0.62</v>
      </c>
      <c r="BN432" s="382">
        <v>13929304.984294945</v>
      </c>
      <c r="BO432" s="395"/>
      <c r="BP432" s="395"/>
      <c r="BS432" s="408">
        <v>28789</v>
      </c>
      <c r="BT432" s="400" t="s">
        <v>2237</v>
      </c>
      <c r="BU432" s="400">
        <v>0.78352541771323214</v>
      </c>
      <c r="BV432" s="400">
        <v>0.21647458228676791</v>
      </c>
      <c r="BW432" s="400">
        <v>0</v>
      </c>
      <c r="BX432" s="400">
        <v>1</v>
      </c>
      <c r="BY432" s="407">
        <v>28789</v>
      </c>
      <c r="BZ432" s="406" t="s">
        <v>2237</v>
      </c>
      <c r="CA432" s="406" t="e">
        <v>#DIV/0!</v>
      </c>
      <c r="CB432" s="406" t="e">
        <v>#DIV/0!</v>
      </c>
      <c r="CC432" s="406" t="e">
        <v>#DIV/0!</v>
      </c>
      <c r="CD432" s="406" t="e">
        <v>#DIV/0!</v>
      </c>
      <c r="CE432" s="406" t="e">
        <v>#DIV/0!</v>
      </c>
    </row>
    <row r="433" spans="1:83" x14ac:dyDescent="0.35">
      <c r="A433" s="365">
        <v>7</v>
      </c>
      <c r="B433" s="366" t="s">
        <v>1297</v>
      </c>
      <c r="C433" s="411">
        <v>28790</v>
      </c>
      <c r="D433" s="367" t="s">
        <v>2238</v>
      </c>
      <c r="E433" s="368" t="s">
        <v>2438</v>
      </c>
      <c r="F433" s="369">
        <v>2</v>
      </c>
      <c r="G433" s="370" t="s">
        <v>2560</v>
      </c>
      <c r="H433" s="371">
        <v>50859.6</v>
      </c>
      <c r="I433" s="372">
        <v>50859.6</v>
      </c>
      <c r="J433" s="373">
        <v>315.17154202510443</v>
      </c>
      <c r="K433" s="374">
        <v>16029498.558780001</v>
      </c>
      <c r="L433" s="371">
        <v>3372</v>
      </c>
      <c r="M433" s="372">
        <v>3372</v>
      </c>
      <c r="N433" s="373">
        <v>411.56800488167255</v>
      </c>
      <c r="O433" s="374">
        <v>1387807.3124609999</v>
      </c>
      <c r="P433" s="374">
        <f t="shared" si="110"/>
        <v>0.8717197454549348</v>
      </c>
      <c r="Q433" s="402">
        <f t="shared" si="114"/>
        <v>2939.43898167404</v>
      </c>
      <c r="R433" s="374">
        <f t="shared" si="111"/>
        <v>0.12828025454506525</v>
      </c>
      <c r="S433" s="401">
        <f t="shared" si="115"/>
        <v>432.56101832596005</v>
      </c>
      <c r="T433" s="371">
        <v>3321.6</v>
      </c>
      <c r="U433" s="372">
        <v>3321.6</v>
      </c>
      <c r="V433" s="373">
        <v>167.27383392702313</v>
      </c>
      <c r="W433" s="374">
        <v>555616.766772</v>
      </c>
      <c r="X433" s="371">
        <v>927.59999999999991</v>
      </c>
      <c r="Y433" s="372">
        <v>927.59999999999991</v>
      </c>
      <c r="Z433" s="373">
        <v>0</v>
      </c>
      <c r="AA433" s="374">
        <v>0</v>
      </c>
      <c r="AB433" s="371">
        <v>3.5999999999999996</v>
      </c>
      <c r="AC433" s="372">
        <v>3.5999999999999996</v>
      </c>
      <c r="AD433" s="373">
        <v>166293.80995</v>
      </c>
      <c r="AE433" s="374">
        <v>598657.71581999992</v>
      </c>
      <c r="AF433" s="374">
        <f t="shared" si="116"/>
        <v>0</v>
      </c>
      <c r="AG433" s="374">
        <f t="shared" si="117"/>
        <v>0</v>
      </c>
      <c r="AH433" s="374">
        <f t="shared" si="118"/>
        <v>1</v>
      </c>
      <c r="AI433" s="374">
        <f t="shared" si="119"/>
        <v>3.5999999999999996</v>
      </c>
      <c r="AJ433" s="375">
        <v>18571580.353833001</v>
      </c>
      <c r="AK433" s="376">
        <v>0</v>
      </c>
      <c r="AL433" s="377">
        <v>0</v>
      </c>
      <c r="AM433" s="373">
        <v>0</v>
      </c>
      <c r="AN433" s="374">
        <v>0</v>
      </c>
      <c r="AO433" s="378">
        <v>0</v>
      </c>
      <c r="AP433" s="379">
        <v>0</v>
      </c>
      <c r="AQ433" s="373">
        <v>0</v>
      </c>
      <c r="AR433" s="374">
        <v>0</v>
      </c>
      <c r="AS433" s="374">
        <f t="shared" si="112"/>
        <v>0</v>
      </c>
      <c r="AT433" s="374">
        <f t="shared" si="126"/>
        <v>0</v>
      </c>
      <c r="AU433" s="374">
        <f t="shared" si="113"/>
        <v>0</v>
      </c>
      <c r="AV433" s="374">
        <f t="shared" si="127"/>
        <v>0</v>
      </c>
      <c r="AW433" s="380">
        <v>0</v>
      </c>
      <c r="AX433" s="381">
        <v>0</v>
      </c>
      <c r="AY433" s="373">
        <v>0</v>
      </c>
      <c r="AZ433" s="374">
        <v>0</v>
      </c>
      <c r="BA433" s="378">
        <v>0</v>
      </c>
      <c r="BB433" s="379">
        <v>0</v>
      </c>
      <c r="BC433" s="373">
        <v>0</v>
      </c>
      <c r="BD433" s="374">
        <v>0</v>
      </c>
      <c r="BE433" s="374">
        <f t="shared" si="120"/>
        <v>0</v>
      </c>
      <c r="BF433" s="374">
        <f t="shared" si="121"/>
        <v>0</v>
      </c>
      <c r="BG433" s="374">
        <f t="shared" si="122"/>
        <v>0</v>
      </c>
      <c r="BH433" s="374">
        <f t="shared" si="123"/>
        <v>0</v>
      </c>
      <c r="BI433" s="374">
        <f t="shared" si="124"/>
        <v>0</v>
      </c>
      <c r="BJ433" s="374">
        <f t="shared" si="125"/>
        <v>0</v>
      </c>
      <c r="BK433" s="375">
        <v>0</v>
      </c>
      <c r="BL433" s="382">
        <v>18571580.353833001</v>
      </c>
      <c r="BM433" s="383">
        <v>0.63</v>
      </c>
      <c r="BN433" s="382">
        <v>11700095.622914791</v>
      </c>
      <c r="BO433" s="395"/>
      <c r="BP433" s="395"/>
      <c r="BS433" s="408">
        <v>28790</v>
      </c>
      <c r="BT433" s="400" t="s">
        <v>2238</v>
      </c>
      <c r="BU433" s="400">
        <v>0.8717197454549348</v>
      </c>
      <c r="BV433" s="400">
        <v>0.12828025454506525</v>
      </c>
      <c r="BW433" s="400">
        <v>0</v>
      </c>
      <c r="BX433" s="400">
        <v>1</v>
      </c>
      <c r="BY433" s="407">
        <v>28790</v>
      </c>
      <c r="BZ433" s="406" t="s">
        <v>2238</v>
      </c>
      <c r="CA433" s="406" t="e">
        <v>#DIV/0!</v>
      </c>
      <c r="CB433" s="406" t="e">
        <v>#DIV/0!</v>
      </c>
      <c r="CC433" s="406" t="e">
        <v>#DIV/0!</v>
      </c>
      <c r="CD433" s="406" t="e">
        <v>#DIV/0!</v>
      </c>
      <c r="CE433" s="406" t="e">
        <v>#DIV/0!</v>
      </c>
    </row>
    <row r="434" spans="1:83" x14ac:dyDescent="0.35">
      <c r="A434" s="365">
        <v>7</v>
      </c>
      <c r="B434" s="366" t="s">
        <v>1297</v>
      </c>
      <c r="C434" s="411">
        <v>28791</v>
      </c>
      <c r="D434" s="367" t="s">
        <v>2239</v>
      </c>
      <c r="E434" s="368" t="s">
        <v>2438</v>
      </c>
      <c r="F434" s="369">
        <v>3</v>
      </c>
      <c r="G434" s="370" t="s">
        <v>6313</v>
      </c>
      <c r="H434" s="371">
        <v>48697.2</v>
      </c>
      <c r="I434" s="372">
        <v>48697.2</v>
      </c>
      <c r="J434" s="373">
        <v>373.80220647265963</v>
      </c>
      <c r="K434" s="374">
        <v>18203120.809040401</v>
      </c>
      <c r="L434" s="371">
        <v>4946.3999999999996</v>
      </c>
      <c r="M434" s="372">
        <v>4946.3999999999996</v>
      </c>
      <c r="N434" s="373">
        <v>394.86119889131493</v>
      </c>
      <c r="O434" s="374">
        <v>1953141.434196</v>
      </c>
      <c r="P434" s="374">
        <f t="shared" si="110"/>
        <v>0.78674513775165655</v>
      </c>
      <c r="Q434" s="402">
        <f t="shared" si="114"/>
        <v>3891.5561493747937</v>
      </c>
      <c r="R434" s="374">
        <f t="shared" si="111"/>
        <v>0.2132548622483435</v>
      </c>
      <c r="S434" s="401">
        <f t="shared" si="115"/>
        <v>1054.8438506252062</v>
      </c>
      <c r="T434" s="371">
        <v>4911.5999999999995</v>
      </c>
      <c r="U434" s="372">
        <v>4911.5999999999995</v>
      </c>
      <c r="V434" s="373">
        <v>79.438164045321273</v>
      </c>
      <c r="W434" s="374">
        <v>390168.4865249999</v>
      </c>
      <c r="X434" s="371">
        <v>16.8</v>
      </c>
      <c r="Y434" s="372">
        <v>16.8</v>
      </c>
      <c r="Z434" s="373">
        <v>0</v>
      </c>
      <c r="AA434" s="374">
        <v>0</v>
      </c>
      <c r="AB434" s="371">
        <v>7.1999999999999993</v>
      </c>
      <c r="AC434" s="372">
        <v>7.1999999999999993</v>
      </c>
      <c r="AD434" s="373">
        <v>105743.69844583333</v>
      </c>
      <c r="AE434" s="374">
        <v>761354.62880999991</v>
      </c>
      <c r="AF434" s="374">
        <f t="shared" si="116"/>
        <v>0</v>
      </c>
      <c r="AG434" s="374">
        <f t="shared" si="117"/>
        <v>0</v>
      </c>
      <c r="AH434" s="374">
        <f t="shared" si="118"/>
        <v>1</v>
      </c>
      <c r="AI434" s="374">
        <f t="shared" si="119"/>
        <v>7.1999999999999993</v>
      </c>
      <c r="AJ434" s="375">
        <v>21307785.358571399</v>
      </c>
      <c r="AK434" s="376">
        <v>319.78608000000003</v>
      </c>
      <c r="AL434" s="377">
        <v>319.78608000000003</v>
      </c>
      <c r="AM434" s="373">
        <v>18871.314826943686</v>
      </c>
      <c r="AN434" s="374">
        <v>6034783.7929541999</v>
      </c>
      <c r="AO434" s="378">
        <v>15.413759999999998</v>
      </c>
      <c r="AP434" s="379">
        <v>15.413759999999998</v>
      </c>
      <c r="AQ434" s="373">
        <v>32744.471866903343</v>
      </c>
      <c r="AR434" s="374">
        <v>504715.43068320001</v>
      </c>
      <c r="AS434" s="374">
        <f t="shared" si="112"/>
        <v>0.84118046621539888</v>
      </c>
      <c r="AT434" s="374">
        <f t="shared" si="126"/>
        <v>12.965753822932266</v>
      </c>
      <c r="AU434" s="374">
        <f t="shared" si="113"/>
        <v>0.15881953378460115</v>
      </c>
      <c r="AV434" s="374">
        <f t="shared" si="127"/>
        <v>2.4480061770677333</v>
      </c>
      <c r="AW434" s="380">
        <v>6.794999999999999</v>
      </c>
      <c r="AX434" s="381">
        <v>6.794999999999999</v>
      </c>
      <c r="AY434" s="373">
        <v>25171.254863134658</v>
      </c>
      <c r="AZ434" s="374">
        <v>171038.67679499998</v>
      </c>
      <c r="BA434" s="378">
        <v>12.407519999999936</v>
      </c>
      <c r="BB434" s="379">
        <v>12.407519999999936</v>
      </c>
      <c r="BC434" s="373">
        <v>5456.1295553019736</v>
      </c>
      <c r="BD434" s="374">
        <v>67697.03658</v>
      </c>
      <c r="BE434" s="374">
        <f t="shared" si="120"/>
        <v>0</v>
      </c>
      <c r="BF434" s="374">
        <f t="shared" si="121"/>
        <v>0</v>
      </c>
      <c r="BG434" s="374">
        <f t="shared" si="122"/>
        <v>0</v>
      </c>
      <c r="BH434" s="374">
        <f t="shared" si="123"/>
        <v>0</v>
      </c>
      <c r="BI434" s="374">
        <f t="shared" si="124"/>
        <v>1</v>
      </c>
      <c r="BJ434" s="374">
        <f t="shared" si="125"/>
        <v>12.407519999999936</v>
      </c>
      <c r="BK434" s="375">
        <v>6778234.9370124005</v>
      </c>
      <c r="BL434" s="382">
        <v>28086020.295583799</v>
      </c>
      <c r="BM434" s="383">
        <v>0.71</v>
      </c>
      <c r="BN434" s="382">
        <v>19941074.409864496</v>
      </c>
      <c r="BO434" s="395"/>
      <c r="BP434" s="395"/>
      <c r="BS434" s="408">
        <v>28791</v>
      </c>
      <c r="BT434" s="400" t="s">
        <v>2239</v>
      </c>
      <c r="BU434" s="400">
        <v>0.78674513775165655</v>
      </c>
      <c r="BV434" s="400">
        <v>0.2132548622483435</v>
      </c>
      <c r="BW434" s="400">
        <v>0</v>
      </c>
      <c r="BX434" s="400">
        <v>1</v>
      </c>
      <c r="BY434" s="407">
        <v>28791</v>
      </c>
      <c r="BZ434" s="406" t="s">
        <v>2239</v>
      </c>
      <c r="CA434" s="406">
        <v>0.84118046621539888</v>
      </c>
      <c r="CB434" s="406">
        <v>0.15881953378460115</v>
      </c>
      <c r="CC434" s="406">
        <v>0</v>
      </c>
      <c r="CD434" s="406">
        <v>0</v>
      </c>
      <c r="CE434" s="406">
        <v>1</v>
      </c>
    </row>
    <row r="435" spans="1:83" x14ac:dyDescent="0.35">
      <c r="A435" s="365">
        <v>7</v>
      </c>
      <c r="B435" s="366" t="s">
        <v>1298</v>
      </c>
      <c r="C435" s="411">
        <v>10670</v>
      </c>
      <c r="D435" s="367" t="s">
        <v>1753</v>
      </c>
      <c r="E435" s="368" t="s">
        <v>2416</v>
      </c>
      <c r="F435" s="369">
        <v>19</v>
      </c>
      <c r="G435" s="370" t="s">
        <v>6310</v>
      </c>
      <c r="H435" s="371">
        <v>540610.79999999993</v>
      </c>
      <c r="I435" s="372">
        <v>540610.79999999993</v>
      </c>
      <c r="J435" s="373">
        <v>1038.9784254921799</v>
      </c>
      <c r="K435" s="374">
        <v>561682957.7880677</v>
      </c>
      <c r="L435" s="371">
        <v>120374.39999999999</v>
      </c>
      <c r="M435" s="372">
        <v>120374.39999999999</v>
      </c>
      <c r="N435" s="373">
        <v>1946.949904929794</v>
      </c>
      <c r="O435" s="374">
        <v>234362926.63598099</v>
      </c>
      <c r="P435" s="374">
        <f t="shared" si="110"/>
        <v>0.87715213165081796</v>
      </c>
      <c r="Q435" s="402">
        <f t="shared" si="114"/>
        <v>105586.66155618822</v>
      </c>
      <c r="R435" s="374">
        <f t="shared" si="111"/>
        <v>0.12284786834918202</v>
      </c>
      <c r="S435" s="401">
        <f t="shared" si="115"/>
        <v>14787.738443811775</v>
      </c>
      <c r="T435" s="371">
        <v>138104.4</v>
      </c>
      <c r="U435" s="372">
        <v>138104.4</v>
      </c>
      <c r="V435" s="373">
        <v>743.6790543592673</v>
      </c>
      <c r="W435" s="374">
        <v>102705349.594854</v>
      </c>
      <c r="X435" s="371">
        <v>77074.8</v>
      </c>
      <c r="Y435" s="372">
        <v>77074.8</v>
      </c>
      <c r="Z435" s="373">
        <v>35.742358687119527</v>
      </c>
      <c r="AA435" s="374">
        <v>2754835.1473380001</v>
      </c>
      <c r="AB435" s="371">
        <v>58.8</v>
      </c>
      <c r="AC435" s="372">
        <v>58.8</v>
      </c>
      <c r="AD435" s="373">
        <v>1869125.0775464284</v>
      </c>
      <c r="AE435" s="374">
        <v>109904554.55972999</v>
      </c>
      <c r="AF435" s="374">
        <f t="shared" si="116"/>
        <v>5.3069416878716918E-3</v>
      </c>
      <c r="AG435" s="374">
        <f t="shared" si="117"/>
        <v>0.31204817124685547</v>
      </c>
      <c r="AH435" s="374">
        <f t="shared" si="118"/>
        <v>0.99469305831212829</v>
      </c>
      <c r="AI435" s="374">
        <f t="shared" si="119"/>
        <v>58.48795182875314</v>
      </c>
      <c r="AJ435" s="375">
        <v>1011410623.7259707</v>
      </c>
      <c r="AK435" s="376">
        <v>107162.232</v>
      </c>
      <c r="AL435" s="377">
        <v>107162.232</v>
      </c>
      <c r="AM435" s="373">
        <v>15622.108545551246</v>
      </c>
      <c r="AN435" s="374">
        <v>1674100020.2875452</v>
      </c>
      <c r="AO435" s="378">
        <v>11490.467999999999</v>
      </c>
      <c r="AP435" s="379">
        <v>11490.467999999999</v>
      </c>
      <c r="AQ435" s="373">
        <v>17206.237881553181</v>
      </c>
      <c r="AR435" s="374">
        <v>197707725.77837461</v>
      </c>
      <c r="AS435" s="374">
        <f t="shared" si="112"/>
        <v>0.86168635300317797</v>
      </c>
      <c r="AT435" s="374">
        <f t="shared" si="126"/>
        <v>9901.1794652197186</v>
      </c>
      <c r="AU435" s="374">
        <f t="shared" si="113"/>
        <v>0.13831364699682205</v>
      </c>
      <c r="AV435" s="374">
        <f t="shared" si="127"/>
        <v>1589.2885347802799</v>
      </c>
      <c r="AW435" s="380">
        <v>12222</v>
      </c>
      <c r="AX435" s="381">
        <v>12222</v>
      </c>
      <c r="AY435" s="373">
        <v>23568.980657758959</v>
      </c>
      <c r="AZ435" s="374">
        <v>288060081.59912997</v>
      </c>
      <c r="BA435" s="378">
        <v>7731.0600000000031</v>
      </c>
      <c r="BB435" s="379">
        <v>7731.0600000000031</v>
      </c>
      <c r="BC435" s="373">
        <v>16969.346871035996</v>
      </c>
      <c r="BD435" s="374">
        <v>131191038.8207916</v>
      </c>
      <c r="BE435" s="374">
        <f t="shared" si="120"/>
        <v>0.1592352133114979</v>
      </c>
      <c r="BF435" s="374">
        <f t="shared" si="121"/>
        <v>1231.0569882239895</v>
      </c>
      <c r="BG435" s="374">
        <f t="shared" si="122"/>
        <v>3.2821505400353508E-2</v>
      </c>
      <c r="BH435" s="374">
        <f t="shared" si="123"/>
        <v>253.7450275404571</v>
      </c>
      <c r="BI435" s="374">
        <f t="shared" si="124"/>
        <v>0.80794328128814863</v>
      </c>
      <c r="BJ435" s="374">
        <f t="shared" si="125"/>
        <v>6246.2579842355572</v>
      </c>
      <c r="BK435" s="375">
        <v>2291058866.4858418</v>
      </c>
      <c r="BL435" s="382">
        <v>3302469490.2118125</v>
      </c>
      <c r="BM435" s="383">
        <v>0.34</v>
      </c>
      <c r="BN435" s="382">
        <v>1122839626.6720164</v>
      </c>
      <c r="BO435" s="395"/>
      <c r="BP435" s="395"/>
      <c r="BS435" s="408">
        <v>10670</v>
      </c>
      <c r="BT435" s="400" t="s">
        <v>1753</v>
      </c>
      <c r="BU435" s="400">
        <v>0.87715213165081796</v>
      </c>
      <c r="BV435" s="400">
        <v>0.12284786834918202</v>
      </c>
      <c r="BW435" s="400">
        <v>5.3069416878716918E-3</v>
      </c>
      <c r="BX435" s="400">
        <v>0.99469305831212829</v>
      </c>
      <c r="BY435" s="407">
        <v>10670</v>
      </c>
      <c r="BZ435" s="406" t="s">
        <v>1753</v>
      </c>
      <c r="CA435" s="406">
        <v>0.86168635300317797</v>
      </c>
      <c r="CB435" s="406">
        <v>0.13831364699682205</v>
      </c>
      <c r="CC435" s="406">
        <v>0.1592352133114979</v>
      </c>
      <c r="CD435" s="406">
        <v>3.2821505400353508E-2</v>
      </c>
      <c r="CE435" s="406">
        <v>0.80794328128814863</v>
      </c>
    </row>
    <row r="436" spans="1:83" x14ac:dyDescent="0.35">
      <c r="A436" s="365">
        <v>7</v>
      </c>
      <c r="B436" s="366" t="s">
        <v>1298</v>
      </c>
      <c r="C436" s="411">
        <v>10995</v>
      </c>
      <c r="D436" s="367" t="s">
        <v>1754</v>
      </c>
      <c r="E436" s="368" t="s">
        <v>2438</v>
      </c>
      <c r="F436" s="369">
        <v>6</v>
      </c>
      <c r="G436" s="370" t="s">
        <v>6307</v>
      </c>
      <c r="H436" s="371">
        <v>60154.799999999996</v>
      </c>
      <c r="I436" s="372">
        <v>60154.799999999996</v>
      </c>
      <c r="J436" s="373">
        <v>1005.1985879677533</v>
      </c>
      <c r="K436" s="374">
        <v>60467520.019482598</v>
      </c>
      <c r="L436" s="371">
        <v>9190.7999999999993</v>
      </c>
      <c r="M436" s="372">
        <v>9190.7999999999993</v>
      </c>
      <c r="N436" s="373">
        <v>583.02495307481388</v>
      </c>
      <c r="O436" s="374">
        <v>5358465.7387199989</v>
      </c>
      <c r="P436" s="374">
        <f t="shared" si="110"/>
        <v>0.84935383268815545</v>
      </c>
      <c r="Q436" s="402">
        <f t="shared" si="114"/>
        <v>7806.2412054702982</v>
      </c>
      <c r="R436" s="374">
        <f t="shared" si="111"/>
        <v>0.15064616731184458</v>
      </c>
      <c r="S436" s="401">
        <f t="shared" si="115"/>
        <v>1384.5587945297011</v>
      </c>
      <c r="T436" s="371">
        <v>10624.8</v>
      </c>
      <c r="U436" s="372">
        <v>10624.8</v>
      </c>
      <c r="V436" s="373">
        <v>336.73722192511855</v>
      </c>
      <c r="W436" s="374">
        <v>3577765.6355099995</v>
      </c>
      <c r="X436" s="371">
        <v>9050.4</v>
      </c>
      <c r="Y436" s="372">
        <v>9050.4</v>
      </c>
      <c r="Z436" s="373">
        <v>0.57094178599840895</v>
      </c>
      <c r="AA436" s="374">
        <v>5167.2515400000002</v>
      </c>
      <c r="AB436" s="371">
        <v>0</v>
      </c>
      <c r="AC436" s="372">
        <v>0</v>
      </c>
      <c r="AD436" s="373">
        <v>0</v>
      </c>
      <c r="AE436" s="374">
        <v>0</v>
      </c>
      <c r="AF436" s="374">
        <f t="shared" si="116"/>
        <v>1.9903075717548353E-2</v>
      </c>
      <c r="AG436" s="374">
        <f t="shared" si="117"/>
        <v>0</v>
      </c>
      <c r="AH436" s="374">
        <f t="shared" si="118"/>
        <v>0.98009692428245165</v>
      </c>
      <c r="AI436" s="374">
        <f t="shared" si="119"/>
        <v>0</v>
      </c>
      <c r="AJ436" s="375">
        <v>69408918.6452526</v>
      </c>
      <c r="AK436" s="376">
        <v>1800.3671999999999</v>
      </c>
      <c r="AL436" s="377">
        <v>1800.3671999999999</v>
      </c>
      <c r="AM436" s="373">
        <v>9324.4835010101269</v>
      </c>
      <c r="AN436" s="374">
        <v>16787494.2521598</v>
      </c>
      <c r="AO436" s="378">
        <v>139.36559999999997</v>
      </c>
      <c r="AP436" s="379">
        <v>139.36559999999997</v>
      </c>
      <c r="AQ436" s="373">
        <v>15819.349548128092</v>
      </c>
      <c r="AR436" s="374">
        <v>2204673.1413845997</v>
      </c>
      <c r="AS436" s="374">
        <f t="shared" si="112"/>
        <v>0.93587705556606215</v>
      </c>
      <c r="AT436" s="374">
        <f t="shared" si="126"/>
        <v>130.42906737519758</v>
      </c>
      <c r="AU436" s="374">
        <f t="shared" si="113"/>
        <v>6.4122944433937887E-2</v>
      </c>
      <c r="AV436" s="374">
        <f t="shared" si="127"/>
        <v>8.9365326248024122</v>
      </c>
      <c r="AW436" s="380">
        <v>155.34119999999999</v>
      </c>
      <c r="AX436" s="381">
        <v>155.34119999999999</v>
      </c>
      <c r="AY436" s="373">
        <v>9588.0544093904264</v>
      </c>
      <c r="AZ436" s="374">
        <v>1489419.8776199999</v>
      </c>
      <c r="BA436" s="378">
        <v>66.819599999999937</v>
      </c>
      <c r="BB436" s="379">
        <v>66.819599999999937</v>
      </c>
      <c r="BC436" s="373">
        <v>9717.7639203168037</v>
      </c>
      <c r="BD436" s="374">
        <v>649337.09805000003</v>
      </c>
      <c r="BE436" s="374">
        <f t="shared" si="120"/>
        <v>3.8131043420059525E-2</v>
      </c>
      <c r="BF436" s="374">
        <f t="shared" si="121"/>
        <v>2.5479010689110071</v>
      </c>
      <c r="BG436" s="374">
        <f t="shared" si="122"/>
        <v>0</v>
      </c>
      <c r="BH436" s="374">
        <f t="shared" si="123"/>
        <v>0</v>
      </c>
      <c r="BI436" s="374">
        <f t="shared" si="124"/>
        <v>0.96186895657994043</v>
      </c>
      <c r="BJ436" s="374">
        <f t="shared" si="125"/>
        <v>64.27169893108892</v>
      </c>
      <c r="BK436" s="375">
        <v>21130924.369214397</v>
      </c>
      <c r="BL436" s="382">
        <v>90539843.014467001</v>
      </c>
      <c r="BM436" s="383">
        <v>0.43</v>
      </c>
      <c r="BN436" s="382">
        <v>38932132.496220812</v>
      </c>
      <c r="BO436" s="395"/>
      <c r="BP436" s="395"/>
      <c r="BS436" s="408">
        <v>10995</v>
      </c>
      <c r="BT436" s="400" t="s">
        <v>1754</v>
      </c>
      <c r="BU436" s="400">
        <v>0.84935383268815545</v>
      </c>
      <c r="BV436" s="400">
        <v>0.15064616731184458</v>
      </c>
      <c r="BW436" s="400">
        <v>1.9903075717548353E-2</v>
      </c>
      <c r="BX436" s="400">
        <v>0.98009692428245165</v>
      </c>
      <c r="BY436" s="407">
        <v>10995</v>
      </c>
      <c r="BZ436" s="406" t="s">
        <v>1754</v>
      </c>
      <c r="CA436" s="406">
        <v>0.93587705556606215</v>
      </c>
      <c r="CB436" s="406">
        <v>6.4122944433937887E-2</v>
      </c>
      <c r="CC436" s="406">
        <v>3.8131043420059525E-2</v>
      </c>
      <c r="CD436" s="406">
        <v>0</v>
      </c>
      <c r="CE436" s="406">
        <v>0.96186895657994043</v>
      </c>
    </row>
    <row r="437" spans="1:83" x14ac:dyDescent="0.35">
      <c r="A437" s="365">
        <v>7</v>
      </c>
      <c r="B437" s="366" t="s">
        <v>1298</v>
      </c>
      <c r="C437" s="411">
        <v>10996</v>
      </c>
      <c r="D437" s="367" t="s">
        <v>1755</v>
      </c>
      <c r="E437" s="368" t="s">
        <v>2438</v>
      </c>
      <c r="F437" s="369">
        <v>5</v>
      </c>
      <c r="G437" s="370" t="s">
        <v>2469</v>
      </c>
      <c r="H437" s="371">
        <v>62302.799999999996</v>
      </c>
      <c r="I437" s="372">
        <v>62302.799999999996</v>
      </c>
      <c r="J437" s="373">
        <v>430.84324109449335</v>
      </c>
      <c r="K437" s="374">
        <v>26842740.281261999</v>
      </c>
      <c r="L437" s="371">
        <v>8505.6</v>
      </c>
      <c r="M437" s="372">
        <v>8505.6</v>
      </c>
      <c r="N437" s="373">
        <v>474.60294957075337</v>
      </c>
      <c r="O437" s="374">
        <v>4036782.8478689999</v>
      </c>
      <c r="P437" s="374">
        <f t="shared" si="110"/>
        <v>0.85564877016171126</v>
      </c>
      <c r="Q437" s="402">
        <f t="shared" si="114"/>
        <v>7277.806179487452</v>
      </c>
      <c r="R437" s="374">
        <f t="shared" si="111"/>
        <v>0.1443512298382888</v>
      </c>
      <c r="S437" s="401">
        <f t="shared" si="115"/>
        <v>1227.7938205125492</v>
      </c>
      <c r="T437" s="371">
        <v>9940.7999999999993</v>
      </c>
      <c r="U437" s="372">
        <v>9940.7999999999993</v>
      </c>
      <c r="V437" s="373">
        <v>214.15327756681555</v>
      </c>
      <c r="W437" s="374">
        <v>2128854.9016362</v>
      </c>
      <c r="X437" s="371">
        <v>1515.6</v>
      </c>
      <c r="Y437" s="372">
        <v>1515.6</v>
      </c>
      <c r="Z437" s="373">
        <v>0.94569328978622325</v>
      </c>
      <c r="AA437" s="374">
        <v>1433.2927499999998</v>
      </c>
      <c r="AB437" s="371">
        <v>0</v>
      </c>
      <c r="AC437" s="372">
        <v>0</v>
      </c>
      <c r="AD437" s="373">
        <v>0</v>
      </c>
      <c r="AE437" s="374">
        <v>0</v>
      </c>
      <c r="AF437" s="374">
        <f t="shared" si="116"/>
        <v>5.1687307731572635E-4</v>
      </c>
      <c r="AG437" s="374">
        <f t="shared" si="117"/>
        <v>0</v>
      </c>
      <c r="AH437" s="374">
        <f t="shared" si="118"/>
        <v>0.99948312692268426</v>
      </c>
      <c r="AI437" s="374">
        <f t="shared" si="119"/>
        <v>0</v>
      </c>
      <c r="AJ437" s="375">
        <v>33009811.323517203</v>
      </c>
      <c r="AK437" s="376">
        <v>1402.3404000000003</v>
      </c>
      <c r="AL437" s="377">
        <v>1402.3404000000003</v>
      </c>
      <c r="AM437" s="373">
        <v>9824.5666014280105</v>
      </c>
      <c r="AN437" s="374">
        <v>13777386.657673199</v>
      </c>
      <c r="AO437" s="378">
        <v>121.80972</v>
      </c>
      <c r="AP437" s="379">
        <v>121.80972</v>
      </c>
      <c r="AQ437" s="373">
        <v>14623.762276680385</v>
      </c>
      <c r="AR437" s="374">
        <v>1781316.3882690002</v>
      </c>
      <c r="AS437" s="374">
        <f t="shared" si="112"/>
        <v>0.86517915101237297</v>
      </c>
      <c r="AT437" s="374">
        <f t="shared" si="126"/>
        <v>105.38723013465487</v>
      </c>
      <c r="AU437" s="374">
        <f t="shared" si="113"/>
        <v>0.134820848987627</v>
      </c>
      <c r="AV437" s="374">
        <f t="shared" si="127"/>
        <v>16.422489865345128</v>
      </c>
      <c r="AW437" s="380">
        <v>79.956360000000004</v>
      </c>
      <c r="AX437" s="381">
        <v>79.956360000000004</v>
      </c>
      <c r="AY437" s="373">
        <v>8854.4782806320836</v>
      </c>
      <c r="AZ437" s="374">
        <v>707971.85301839991</v>
      </c>
      <c r="BA437" s="378">
        <v>-70.881120000000053</v>
      </c>
      <c r="BB437" s="379">
        <v>-70.881120000000053</v>
      </c>
      <c r="BC437" s="373">
        <v>-10723.04093750211</v>
      </c>
      <c r="BD437" s="374">
        <v>760061.15145600017</v>
      </c>
      <c r="BE437" s="374">
        <f t="shared" si="120"/>
        <v>2.132327940844405E-2</v>
      </c>
      <c r="BF437" s="374">
        <f t="shared" si="121"/>
        <v>-1.5114179265434529</v>
      </c>
      <c r="BG437" s="374">
        <f t="shared" si="122"/>
        <v>0</v>
      </c>
      <c r="BH437" s="374">
        <f t="shared" si="123"/>
        <v>0</v>
      </c>
      <c r="BI437" s="374">
        <f t="shared" si="124"/>
        <v>0.97867672059155597</v>
      </c>
      <c r="BJ437" s="374">
        <f t="shared" si="125"/>
        <v>-69.369702073456608</v>
      </c>
      <c r="BK437" s="375">
        <v>17026736.050416596</v>
      </c>
      <c r="BL437" s="382">
        <v>50036547.3739338</v>
      </c>
      <c r="BM437" s="383">
        <v>0.38</v>
      </c>
      <c r="BN437" s="382">
        <v>19013888.002094842</v>
      </c>
      <c r="BO437" s="395"/>
      <c r="BP437" s="395"/>
      <c r="BS437" s="408">
        <v>10996</v>
      </c>
      <c r="BT437" s="400" t="s">
        <v>1755</v>
      </c>
      <c r="BU437" s="400">
        <v>0.85564877016171126</v>
      </c>
      <c r="BV437" s="400">
        <v>0.1443512298382888</v>
      </c>
      <c r="BW437" s="400">
        <v>5.1687307731572635E-4</v>
      </c>
      <c r="BX437" s="400">
        <v>0.99948312692268426</v>
      </c>
      <c r="BY437" s="407">
        <v>10996</v>
      </c>
      <c r="BZ437" s="406" t="s">
        <v>1755</v>
      </c>
      <c r="CA437" s="406">
        <v>0.86517915101237297</v>
      </c>
      <c r="CB437" s="406">
        <v>0.134820848987627</v>
      </c>
      <c r="CC437" s="406">
        <v>2.132327940844405E-2</v>
      </c>
      <c r="CD437" s="406">
        <v>0</v>
      </c>
      <c r="CE437" s="406">
        <v>0.97867672059155597</v>
      </c>
    </row>
    <row r="438" spans="1:83" x14ac:dyDescent="0.35">
      <c r="A438" s="365">
        <v>7</v>
      </c>
      <c r="B438" s="366" t="s">
        <v>1298</v>
      </c>
      <c r="C438" s="411">
        <v>10997</v>
      </c>
      <c r="D438" s="367" t="s">
        <v>1756</v>
      </c>
      <c r="E438" s="368" t="s">
        <v>2438</v>
      </c>
      <c r="F438" s="369">
        <v>10</v>
      </c>
      <c r="G438" s="370" t="s">
        <v>6308</v>
      </c>
      <c r="H438" s="371">
        <v>95235.599999999991</v>
      </c>
      <c r="I438" s="372">
        <v>95235.599999999991</v>
      </c>
      <c r="J438" s="373">
        <v>649.82123180902931</v>
      </c>
      <c r="K438" s="374">
        <v>61886114.904071987</v>
      </c>
      <c r="L438" s="371">
        <v>585.6</v>
      </c>
      <c r="M438" s="372">
        <v>585.6</v>
      </c>
      <c r="N438" s="373">
        <v>11377.018213005123</v>
      </c>
      <c r="O438" s="374">
        <v>6662381.8655358003</v>
      </c>
      <c r="P438" s="374">
        <f t="shared" si="110"/>
        <v>0.87150686798989818</v>
      </c>
      <c r="Q438" s="402">
        <f t="shared" si="114"/>
        <v>510.35442189488441</v>
      </c>
      <c r="R438" s="374">
        <f t="shared" si="111"/>
        <v>0.12849313201010182</v>
      </c>
      <c r="S438" s="401">
        <f t="shared" si="115"/>
        <v>75.245578105115626</v>
      </c>
      <c r="T438" s="371">
        <v>6332.4</v>
      </c>
      <c r="U438" s="372">
        <v>6332.4</v>
      </c>
      <c r="V438" s="373">
        <v>559.9489279955468</v>
      </c>
      <c r="W438" s="374">
        <v>3545820.5916390005</v>
      </c>
      <c r="X438" s="371">
        <v>376.8</v>
      </c>
      <c r="Y438" s="372">
        <v>376.8</v>
      </c>
      <c r="Z438" s="373">
        <v>75.997760628980899</v>
      </c>
      <c r="AA438" s="374">
        <v>28635.956205000002</v>
      </c>
      <c r="AB438" s="371">
        <v>29666.399999999998</v>
      </c>
      <c r="AC438" s="372">
        <v>29666.399999999998</v>
      </c>
      <c r="AD438" s="373">
        <v>187.0152433400817</v>
      </c>
      <c r="AE438" s="374">
        <v>5548069.0150241992</v>
      </c>
      <c r="AF438" s="374">
        <f t="shared" si="116"/>
        <v>0</v>
      </c>
      <c r="AG438" s="374">
        <f t="shared" si="117"/>
        <v>0</v>
      </c>
      <c r="AH438" s="374">
        <f t="shared" si="118"/>
        <v>1</v>
      </c>
      <c r="AI438" s="374">
        <f t="shared" si="119"/>
        <v>29666.399999999998</v>
      </c>
      <c r="AJ438" s="375">
        <v>77671022.332475975</v>
      </c>
      <c r="AK438" s="376">
        <v>3746.70984</v>
      </c>
      <c r="AL438" s="377">
        <v>3746.70984</v>
      </c>
      <c r="AM438" s="373">
        <v>11151.08681201782</v>
      </c>
      <c r="AN438" s="374">
        <v>41779886.685281396</v>
      </c>
      <c r="AO438" s="378">
        <v>231.24347999999998</v>
      </c>
      <c r="AP438" s="379">
        <v>231.24347999999998</v>
      </c>
      <c r="AQ438" s="373">
        <v>18643.875589368399</v>
      </c>
      <c r="AR438" s="374">
        <v>4311274.6719725989</v>
      </c>
      <c r="AS438" s="374">
        <f t="shared" si="112"/>
        <v>0.83412380266553687</v>
      </c>
      <c r="AT438" s="374">
        <f t="shared" si="126"/>
        <v>192.88569087921201</v>
      </c>
      <c r="AU438" s="374">
        <f t="shared" si="113"/>
        <v>0.16587619733446318</v>
      </c>
      <c r="AV438" s="374">
        <f t="shared" si="127"/>
        <v>38.357789120787984</v>
      </c>
      <c r="AW438" s="380">
        <v>198.52332000000001</v>
      </c>
      <c r="AX438" s="381">
        <v>198.52332000000001</v>
      </c>
      <c r="AY438" s="373">
        <v>10857.80619518654</v>
      </c>
      <c r="AZ438" s="374">
        <v>2155527.7337850002</v>
      </c>
      <c r="BA438" s="378">
        <v>139.62899999999968</v>
      </c>
      <c r="BB438" s="379">
        <v>139.62899999999968</v>
      </c>
      <c r="BC438" s="373">
        <v>2542.9006701330013</v>
      </c>
      <c r="BD438" s="374">
        <v>355062.67767</v>
      </c>
      <c r="BE438" s="374">
        <f t="shared" si="120"/>
        <v>0.18123406602402903</v>
      </c>
      <c r="BF438" s="374">
        <f t="shared" si="121"/>
        <v>25.30553140486909</v>
      </c>
      <c r="BG438" s="374">
        <f t="shared" si="122"/>
        <v>4.7437043480993347E-2</v>
      </c>
      <c r="BH438" s="374">
        <f t="shared" si="123"/>
        <v>6.623586944207605</v>
      </c>
      <c r="BI438" s="374">
        <f t="shared" si="124"/>
        <v>0.77132889049497766</v>
      </c>
      <c r="BJ438" s="374">
        <f t="shared" si="125"/>
        <v>107.69988165092299</v>
      </c>
      <c r="BK438" s="375">
        <v>48601751.768709004</v>
      </c>
      <c r="BL438" s="382">
        <v>126272774.10118498</v>
      </c>
      <c r="BM438" s="383">
        <v>0.47</v>
      </c>
      <c r="BN438" s="382">
        <v>59348203.827556938</v>
      </c>
      <c r="BO438" s="395"/>
      <c r="BP438" s="395"/>
      <c r="BS438" s="408">
        <v>10997</v>
      </c>
      <c r="BT438" s="400" t="s">
        <v>1756</v>
      </c>
      <c r="BU438" s="400">
        <v>0.87150686798989818</v>
      </c>
      <c r="BV438" s="400">
        <v>0.12849313201010182</v>
      </c>
      <c r="BW438" s="400">
        <v>0</v>
      </c>
      <c r="BX438" s="400">
        <v>1</v>
      </c>
      <c r="BY438" s="407">
        <v>10997</v>
      </c>
      <c r="BZ438" s="406" t="s">
        <v>1756</v>
      </c>
      <c r="CA438" s="406">
        <v>0.83412380266553687</v>
      </c>
      <c r="CB438" s="406">
        <v>0.16587619733446318</v>
      </c>
      <c r="CC438" s="406">
        <v>0.18123406602402903</v>
      </c>
      <c r="CD438" s="406">
        <v>4.7437043480993347E-2</v>
      </c>
      <c r="CE438" s="406">
        <v>0.77132889049497766</v>
      </c>
    </row>
    <row r="439" spans="1:83" x14ac:dyDescent="0.35">
      <c r="A439" s="365">
        <v>7</v>
      </c>
      <c r="B439" s="366" t="s">
        <v>1298</v>
      </c>
      <c r="C439" s="411">
        <v>10998</v>
      </c>
      <c r="D439" s="367" t="s">
        <v>2240</v>
      </c>
      <c r="E439" s="368" t="s">
        <v>2438</v>
      </c>
      <c r="F439" s="369">
        <v>15</v>
      </c>
      <c r="G439" s="370" t="s">
        <v>6306</v>
      </c>
      <c r="H439" s="371">
        <v>207351.6</v>
      </c>
      <c r="I439" s="372">
        <v>207351.6</v>
      </c>
      <c r="J439" s="373">
        <v>926.89983508307637</v>
      </c>
      <c r="K439" s="374">
        <v>192194163.84421203</v>
      </c>
      <c r="L439" s="371">
        <v>51742.799999999996</v>
      </c>
      <c r="M439" s="372">
        <v>51742.799999999996</v>
      </c>
      <c r="N439" s="373">
        <v>1126.020137221399</v>
      </c>
      <c r="O439" s="374">
        <v>58263434.756219395</v>
      </c>
      <c r="P439" s="374">
        <f t="shared" si="110"/>
        <v>0.84013826019924176</v>
      </c>
      <c r="Q439" s="402">
        <f t="shared" si="114"/>
        <v>43471.105969837321</v>
      </c>
      <c r="R439" s="374">
        <f t="shared" si="111"/>
        <v>0.15986173980075821</v>
      </c>
      <c r="S439" s="401">
        <f t="shared" si="115"/>
        <v>8271.694030162671</v>
      </c>
      <c r="T439" s="371">
        <v>38654.400000000001</v>
      </c>
      <c r="U439" s="372">
        <v>38654.400000000001</v>
      </c>
      <c r="V439" s="373">
        <v>775.334993929902</v>
      </c>
      <c r="W439" s="374">
        <v>29970108.989364006</v>
      </c>
      <c r="X439" s="371">
        <v>33547.199999999997</v>
      </c>
      <c r="Y439" s="372">
        <v>33547.199999999997</v>
      </c>
      <c r="Z439" s="373">
        <v>2.7610605487194162</v>
      </c>
      <c r="AA439" s="374">
        <v>92625.850439999995</v>
      </c>
      <c r="AB439" s="371">
        <v>27.599999999999998</v>
      </c>
      <c r="AC439" s="372">
        <v>27.599999999999998</v>
      </c>
      <c r="AD439" s="373">
        <v>670013.98966539127</v>
      </c>
      <c r="AE439" s="374">
        <v>18492386.114764798</v>
      </c>
      <c r="AF439" s="374">
        <f t="shared" si="116"/>
        <v>0</v>
      </c>
      <c r="AG439" s="374">
        <f t="shared" si="117"/>
        <v>0</v>
      </c>
      <c r="AH439" s="374">
        <f t="shared" si="118"/>
        <v>1</v>
      </c>
      <c r="AI439" s="374">
        <f t="shared" si="119"/>
        <v>27.599999999999998</v>
      </c>
      <c r="AJ439" s="375">
        <v>299012719.55500025</v>
      </c>
      <c r="AK439" s="376">
        <v>16859.83944</v>
      </c>
      <c r="AL439" s="377">
        <v>16859.83944</v>
      </c>
      <c r="AM439" s="373">
        <v>13051.278456576403</v>
      </c>
      <c r="AN439" s="374">
        <v>220042459.26460916</v>
      </c>
      <c r="AO439" s="378">
        <v>2560.7093999999993</v>
      </c>
      <c r="AP439" s="379">
        <v>2560.7093999999993</v>
      </c>
      <c r="AQ439" s="373">
        <v>19666.419812274758</v>
      </c>
      <c r="AR439" s="374">
        <v>50359986.077638194</v>
      </c>
      <c r="AS439" s="374">
        <f t="shared" si="112"/>
        <v>0.87265517763810385</v>
      </c>
      <c r="AT439" s="374">
        <f t="shared" si="126"/>
        <v>2234.6163163365618</v>
      </c>
      <c r="AU439" s="374">
        <f t="shared" si="113"/>
        <v>0.12734482236189615</v>
      </c>
      <c r="AV439" s="374">
        <f t="shared" si="127"/>
        <v>326.0930836634376</v>
      </c>
      <c r="AW439" s="380">
        <v>1492.6487999999999</v>
      </c>
      <c r="AX439" s="381">
        <v>1492.6487999999999</v>
      </c>
      <c r="AY439" s="373">
        <v>17984.362496284593</v>
      </c>
      <c r="AZ439" s="374">
        <v>26844337.0988442</v>
      </c>
      <c r="BA439" s="378">
        <v>473.59451999999891</v>
      </c>
      <c r="BB439" s="379">
        <v>473.59451999999891</v>
      </c>
      <c r="BC439" s="373">
        <v>55629.976967095521</v>
      </c>
      <c r="BD439" s="374">
        <v>26346052.2393426</v>
      </c>
      <c r="BE439" s="374">
        <f t="shared" si="120"/>
        <v>8.8471273906718759E-2</v>
      </c>
      <c r="BF439" s="374">
        <f t="shared" si="121"/>
        <v>41.899510499640897</v>
      </c>
      <c r="BG439" s="374">
        <f t="shared" si="122"/>
        <v>0</v>
      </c>
      <c r="BH439" s="374">
        <f t="shared" si="123"/>
        <v>0</v>
      </c>
      <c r="BI439" s="374">
        <f t="shared" si="124"/>
        <v>0.91152872609328128</v>
      </c>
      <c r="BJ439" s="374">
        <f t="shared" si="125"/>
        <v>431.69500950035803</v>
      </c>
      <c r="BK439" s="375">
        <v>323592834.68043411</v>
      </c>
      <c r="BL439" s="382">
        <v>622605554.23543429</v>
      </c>
      <c r="BM439" s="383">
        <v>0.45</v>
      </c>
      <c r="BN439" s="382">
        <v>280172499.40594542</v>
      </c>
      <c r="BO439" s="395"/>
      <c r="BP439" s="395"/>
      <c r="BS439" s="408">
        <v>10998</v>
      </c>
      <c r="BT439" s="400" t="s">
        <v>2240</v>
      </c>
      <c r="BU439" s="400">
        <v>0.84013826019924176</v>
      </c>
      <c r="BV439" s="400">
        <v>0.15986173980075821</v>
      </c>
      <c r="BW439" s="400">
        <v>0</v>
      </c>
      <c r="BX439" s="400">
        <v>1</v>
      </c>
      <c r="BY439" s="407">
        <v>10998</v>
      </c>
      <c r="BZ439" s="406" t="s">
        <v>2240</v>
      </c>
      <c r="CA439" s="406">
        <v>0.87265517763810385</v>
      </c>
      <c r="CB439" s="406">
        <v>0.12734482236189615</v>
      </c>
      <c r="CC439" s="406">
        <v>8.8471273906718759E-2</v>
      </c>
      <c r="CD439" s="406">
        <v>0</v>
      </c>
      <c r="CE439" s="406">
        <v>0.91152872609328128</v>
      </c>
    </row>
    <row r="440" spans="1:83" x14ac:dyDescent="0.35">
      <c r="A440" s="365">
        <v>7</v>
      </c>
      <c r="B440" s="366" t="s">
        <v>1298</v>
      </c>
      <c r="C440" s="411">
        <v>10999</v>
      </c>
      <c r="D440" s="367" t="s">
        <v>1758</v>
      </c>
      <c r="E440" s="368" t="s">
        <v>2438</v>
      </c>
      <c r="F440" s="369">
        <v>6</v>
      </c>
      <c r="G440" s="370" t="s">
        <v>6307</v>
      </c>
      <c r="H440" s="371">
        <v>84925.2</v>
      </c>
      <c r="I440" s="372">
        <v>84925.2</v>
      </c>
      <c r="J440" s="373">
        <v>518.79491849578915</v>
      </c>
      <c r="K440" s="374">
        <v>44058762.212238587</v>
      </c>
      <c r="L440" s="371">
        <v>26157.599999999999</v>
      </c>
      <c r="M440" s="372">
        <v>26157.599999999999</v>
      </c>
      <c r="N440" s="373">
        <v>133.96637221164787</v>
      </c>
      <c r="O440" s="374">
        <v>3504238.7777634002</v>
      </c>
      <c r="P440" s="374">
        <f t="shared" si="110"/>
        <v>0.88306326122897916</v>
      </c>
      <c r="Q440" s="402">
        <f t="shared" si="114"/>
        <v>23098.815561923144</v>
      </c>
      <c r="R440" s="374">
        <f t="shared" si="111"/>
        <v>0.11693673877102082</v>
      </c>
      <c r="S440" s="401">
        <f t="shared" si="115"/>
        <v>3058.7844380768538</v>
      </c>
      <c r="T440" s="371">
        <v>3120</v>
      </c>
      <c r="U440" s="372">
        <v>3120</v>
      </c>
      <c r="V440" s="373">
        <v>189.44858121923076</v>
      </c>
      <c r="W440" s="374">
        <v>591079.57340400002</v>
      </c>
      <c r="X440" s="371">
        <v>351.59999999999997</v>
      </c>
      <c r="Y440" s="372">
        <v>351.59999999999997</v>
      </c>
      <c r="Z440" s="373">
        <v>14.626259215017065</v>
      </c>
      <c r="AA440" s="374">
        <v>5142.5927399999991</v>
      </c>
      <c r="AB440" s="371">
        <v>0</v>
      </c>
      <c r="AC440" s="372">
        <v>0</v>
      </c>
      <c r="AD440" s="373">
        <v>0</v>
      </c>
      <c r="AE440" s="374">
        <v>0</v>
      </c>
      <c r="AF440" s="374">
        <f t="shared" si="116"/>
        <v>0</v>
      </c>
      <c r="AG440" s="374">
        <f t="shared" si="117"/>
        <v>0</v>
      </c>
      <c r="AH440" s="374">
        <f t="shared" si="118"/>
        <v>1</v>
      </c>
      <c r="AI440" s="374">
        <f t="shared" si="119"/>
        <v>0</v>
      </c>
      <c r="AJ440" s="375">
        <v>48159223.15614599</v>
      </c>
      <c r="AK440" s="376">
        <v>2179.4788799999997</v>
      </c>
      <c r="AL440" s="377">
        <v>2179.4788799999997</v>
      </c>
      <c r="AM440" s="373">
        <v>9854.540936221325</v>
      </c>
      <c r="AN440" s="374">
        <v>21477763.842589803</v>
      </c>
      <c r="AO440" s="378">
        <v>104.25132000000001</v>
      </c>
      <c r="AP440" s="379">
        <v>104.25132000000001</v>
      </c>
      <c r="AQ440" s="373">
        <v>14841.215983475317</v>
      </c>
      <c r="AR440" s="374">
        <v>1547216.3566824</v>
      </c>
      <c r="AS440" s="374">
        <f t="shared" si="112"/>
        <v>0.90165717273590484</v>
      </c>
      <c r="AT440" s="374">
        <f t="shared" si="126"/>
        <v>93.998950445186097</v>
      </c>
      <c r="AU440" s="374">
        <f t="shared" si="113"/>
        <v>9.8342827264095226E-2</v>
      </c>
      <c r="AV440" s="374">
        <f t="shared" si="127"/>
        <v>10.252369554813917</v>
      </c>
      <c r="AW440" s="380">
        <v>61.931039999999989</v>
      </c>
      <c r="AX440" s="381">
        <v>61.931039999999989</v>
      </c>
      <c r="AY440" s="373">
        <v>5557.3187234930992</v>
      </c>
      <c r="AZ440" s="374">
        <v>344170.52815740003</v>
      </c>
      <c r="BA440" s="378">
        <v>87.786600000000433</v>
      </c>
      <c r="BB440" s="379">
        <v>87.786600000000433</v>
      </c>
      <c r="BC440" s="373">
        <v>8911.5141315416713</v>
      </c>
      <c r="BD440" s="374">
        <v>782311.52645999996</v>
      </c>
      <c r="BE440" s="374">
        <f t="shared" si="120"/>
        <v>6.786223678466341E-2</v>
      </c>
      <c r="BF440" s="374">
        <f t="shared" si="121"/>
        <v>5.9573950357205625</v>
      </c>
      <c r="BG440" s="374">
        <f t="shared" si="122"/>
        <v>0</v>
      </c>
      <c r="BH440" s="374">
        <f t="shared" si="123"/>
        <v>0</v>
      </c>
      <c r="BI440" s="374">
        <f t="shared" si="124"/>
        <v>0.9321377632153367</v>
      </c>
      <c r="BJ440" s="374">
        <f t="shared" si="125"/>
        <v>81.829204964279882</v>
      </c>
      <c r="BK440" s="375">
        <v>24151462.253889605</v>
      </c>
      <c r="BL440" s="382">
        <v>72310685.410035595</v>
      </c>
      <c r="BM440" s="383">
        <v>0.57999999999999996</v>
      </c>
      <c r="BN440" s="382">
        <v>41940197.537820645</v>
      </c>
      <c r="BO440" s="395"/>
      <c r="BP440" s="395"/>
      <c r="BS440" s="408">
        <v>10999</v>
      </c>
      <c r="BT440" s="400" t="s">
        <v>1758</v>
      </c>
      <c r="BU440" s="400">
        <v>0.88306326122897916</v>
      </c>
      <c r="BV440" s="400">
        <v>0.11693673877102082</v>
      </c>
      <c r="BW440" s="400">
        <v>0</v>
      </c>
      <c r="BX440" s="400">
        <v>1</v>
      </c>
      <c r="BY440" s="407">
        <v>10999</v>
      </c>
      <c r="BZ440" s="406" t="s">
        <v>1758</v>
      </c>
      <c r="CA440" s="406">
        <v>0.90165717273590484</v>
      </c>
      <c r="CB440" s="406">
        <v>9.8342827264095226E-2</v>
      </c>
      <c r="CC440" s="406">
        <v>6.786223678466341E-2</v>
      </c>
      <c r="CD440" s="406">
        <v>0</v>
      </c>
      <c r="CE440" s="406">
        <v>0.9321377632153367</v>
      </c>
    </row>
    <row r="441" spans="1:83" x14ac:dyDescent="0.35">
      <c r="A441" s="365">
        <v>7</v>
      </c>
      <c r="B441" s="366" t="s">
        <v>1298</v>
      </c>
      <c r="C441" s="411">
        <v>11000</v>
      </c>
      <c r="D441" s="367" t="s">
        <v>1759</v>
      </c>
      <c r="E441" s="368" t="s">
        <v>2438</v>
      </c>
      <c r="F441" s="369">
        <v>10</v>
      </c>
      <c r="G441" s="370" t="s">
        <v>6308</v>
      </c>
      <c r="H441" s="371">
        <v>139833.60000000001</v>
      </c>
      <c r="I441" s="372">
        <v>139833.60000000001</v>
      </c>
      <c r="J441" s="373">
        <v>509.49245980796468</v>
      </c>
      <c r="K441" s="374">
        <v>71244164.827803016</v>
      </c>
      <c r="L441" s="371">
        <v>18872.399999999998</v>
      </c>
      <c r="M441" s="372">
        <v>18872.399999999998</v>
      </c>
      <c r="N441" s="373">
        <v>587.50504383254906</v>
      </c>
      <c r="O441" s="374">
        <v>11087630.189225398</v>
      </c>
      <c r="P441" s="374">
        <f t="shared" si="110"/>
        <v>0.8870043857487705</v>
      </c>
      <c r="Q441" s="402">
        <f t="shared" si="114"/>
        <v>16739.901569605096</v>
      </c>
      <c r="R441" s="374">
        <f t="shared" si="111"/>
        <v>0.1129956142512295</v>
      </c>
      <c r="S441" s="401">
        <f t="shared" si="115"/>
        <v>2132.4984303949036</v>
      </c>
      <c r="T441" s="371">
        <v>24768</v>
      </c>
      <c r="U441" s="372">
        <v>24768</v>
      </c>
      <c r="V441" s="373">
        <v>372.88948204818314</v>
      </c>
      <c r="W441" s="374">
        <v>9235726.6913693994</v>
      </c>
      <c r="X441" s="371">
        <v>14583.6</v>
      </c>
      <c r="Y441" s="372">
        <v>14583.6</v>
      </c>
      <c r="Z441" s="373">
        <v>0.36311180366987578</v>
      </c>
      <c r="AA441" s="374">
        <v>5295.4773000000005</v>
      </c>
      <c r="AB441" s="371">
        <v>0</v>
      </c>
      <c r="AC441" s="372">
        <v>0</v>
      </c>
      <c r="AD441" s="373">
        <v>0</v>
      </c>
      <c r="AE441" s="374">
        <v>0</v>
      </c>
      <c r="AF441" s="374">
        <f t="shared" si="116"/>
        <v>1.1356973036069496E-2</v>
      </c>
      <c r="AG441" s="374">
        <f t="shared" si="117"/>
        <v>0</v>
      </c>
      <c r="AH441" s="374">
        <f t="shared" si="118"/>
        <v>0.98864302696393047</v>
      </c>
      <c r="AI441" s="374">
        <f t="shared" si="119"/>
        <v>0</v>
      </c>
      <c r="AJ441" s="375">
        <v>91572817.185697824</v>
      </c>
      <c r="AK441" s="376">
        <v>5637.2971200000002</v>
      </c>
      <c r="AL441" s="377">
        <v>5637.2971200000002</v>
      </c>
      <c r="AM441" s="373">
        <v>12149.818806139669</v>
      </c>
      <c r="AN441" s="374">
        <v>68492138.564373001</v>
      </c>
      <c r="AO441" s="378">
        <v>473822.42424000008</v>
      </c>
      <c r="AP441" s="379">
        <v>473822.42424000008</v>
      </c>
      <c r="AQ441" s="373">
        <v>17.170921755977883</v>
      </c>
      <c r="AR441" s="374">
        <v>8135967.7728527999</v>
      </c>
      <c r="AS441" s="374">
        <f t="shared" si="112"/>
        <v>0.8511924313696142</v>
      </c>
      <c r="AT441" s="374">
        <f t="shared" si="126"/>
        <v>403314.06132629048</v>
      </c>
      <c r="AU441" s="374">
        <f t="shared" si="113"/>
        <v>0.14880756863038577</v>
      </c>
      <c r="AV441" s="374">
        <f t="shared" si="127"/>
        <v>70508.36291370957</v>
      </c>
      <c r="AW441" s="380">
        <v>470.47955999999999</v>
      </c>
      <c r="AX441" s="381">
        <v>470.47955999999999</v>
      </c>
      <c r="AY441" s="373">
        <v>12370.329018297414</v>
      </c>
      <c r="AZ441" s="374">
        <v>5819986.9535837993</v>
      </c>
      <c r="BA441" s="378">
        <v>-472724.07432000007</v>
      </c>
      <c r="BB441" s="379">
        <v>-472724.07432000007</v>
      </c>
      <c r="BC441" s="373">
        <v>-4.3857514752129152</v>
      </c>
      <c r="BD441" s="374">
        <v>2073250.3063176002</v>
      </c>
      <c r="BE441" s="374">
        <f t="shared" si="120"/>
        <v>0.13326100007110106</v>
      </c>
      <c r="BF441" s="374">
        <f t="shared" si="121"/>
        <v>-62995.682901568711</v>
      </c>
      <c r="BG441" s="374">
        <f t="shared" si="122"/>
        <v>0</v>
      </c>
      <c r="BH441" s="374">
        <f t="shared" si="123"/>
        <v>0</v>
      </c>
      <c r="BI441" s="374">
        <f t="shared" si="124"/>
        <v>0.86673899992889891</v>
      </c>
      <c r="BJ441" s="374">
        <f t="shared" si="125"/>
        <v>-409728.39141843136</v>
      </c>
      <c r="BK441" s="375">
        <v>84521343.597127199</v>
      </c>
      <c r="BL441" s="382">
        <v>176094160.78282502</v>
      </c>
      <c r="BM441" s="383">
        <v>0.47</v>
      </c>
      <c r="BN441" s="382">
        <v>82764255.567927763</v>
      </c>
      <c r="BO441" s="395"/>
      <c r="BP441" s="395"/>
      <c r="BS441" s="408">
        <v>11000</v>
      </c>
      <c r="BT441" s="400" t="s">
        <v>1759</v>
      </c>
      <c r="BU441" s="400">
        <v>0.8870043857487705</v>
      </c>
      <c r="BV441" s="400">
        <v>0.1129956142512295</v>
      </c>
      <c r="BW441" s="400">
        <v>1.1356973036069496E-2</v>
      </c>
      <c r="BX441" s="400">
        <v>0.98864302696393047</v>
      </c>
      <c r="BY441" s="407">
        <v>11000</v>
      </c>
      <c r="BZ441" s="406" t="s">
        <v>1759</v>
      </c>
      <c r="CA441" s="406">
        <v>0.8511924313696142</v>
      </c>
      <c r="CB441" s="406">
        <v>0.14880756863038577</v>
      </c>
      <c r="CC441" s="406">
        <v>0.13326100007110106</v>
      </c>
      <c r="CD441" s="406">
        <v>0</v>
      </c>
      <c r="CE441" s="406">
        <v>0.86673899992889891</v>
      </c>
    </row>
    <row r="442" spans="1:83" x14ac:dyDescent="0.35">
      <c r="A442" s="365">
        <v>7</v>
      </c>
      <c r="B442" s="366" t="s">
        <v>1298</v>
      </c>
      <c r="C442" s="411">
        <v>11001</v>
      </c>
      <c r="D442" s="367" t="s">
        <v>1760</v>
      </c>
      <c r="E442" s="368" t="s">
        <v>2438</v>
      </c>
      <c r="F442" s="369">
        <v>6</v>
      </c>
      <c r="G442" s="370" t="s">
        <v>6307</v>
      </c>
      <c r="H442" s="371">
        <v>74023.199999999997</v>
      </c>
      <c r="I442" s="372">
        <v>74023.199999999997</v>
      </c>
      <c r="J442" s="373">
        <v>521.6985681481616</v>
      </c>
      <c r="K442" s="374">
        <v>38617797.449744992</v>
      </c>
      <c r="L442" s="371">
        <v>1681.2</v>
      </c>
      <c r="M442" s="372">
        <v>1681.2</v>
      </c>
      <c r="N442" s="373">
        <v>4175.3356599050676</v>
      </c>
      <c r="O442" s="374">
        <v>7019574.3114323998</v>
      </c>
      <c r="P442" s="374">
        <f t="shared" si="110"/>
        <v>0.48513777743916903</v>
      </c>
      <c r="Q442" s="402">
        <f t="shared" si="114"/>
        <v>815.61363143073095</v>
      </c>
      <c r="R442" s="374">
        <f t="shared" si="111"/>
        <v>0.51486222256083092</v>
      </c>
      <c r="S442" s="401">
        <f t="shared" si="115"/>
        <v>865.58636856926898</v>
      </c>
      <c r="T442" s="371">
        <v>15255.599999999999</v>
      </c>
      <c r="U442" s="372">
        <v>15255.599999999999</v>
      </c>
      <c r="V442" s="373">
        <v>137.90916711791078</v>
      </c>
      <c r="W442" s="374">
        <v>2103887.0898839994</v>
      </c>
      <c r="X442" s="371">
        <v>5395.2</v>
      </c>
      <c r="Y442" s="372">
        <v>5395.2</v>
      </c>
      <c r="Z442" s="373">
        <v>0</v>
      </c>
      <c r="AA442" s="374">
        <v>0</v>
      </c>
      <c r="AB442" s="371">
        <v>0</v>
      </c>
      <c r="AC442" s="372">
        <v>0</v>
      </c>
      <c r="AD442" s="373">
        <v>0</v>
      </c>
      <c r="AE442" s="374">
        <v>0</v>
      </c>
      <c r="AF442" s="374">
        <f t="shared" si="116"/>
        <v>0</v>
      </c>
      <c r="AG442" s="374">
        <f t="shared" si="117"/>
        <v>0</v>
      </c>
      <c r="AH442" s="374">
        <f t="shared" si="118"/>
        <v>1</v>
      </c>
      <c r="AI442" s="374">
        <f t="shared" si="119"/>
        <v>0</v>
      </c>
      <c r="AJ442" s="375">
        <v>47741258.851061389</v>
      </c>
      <c r="AK442" s="376">
        <v>2106.76116</v>
      </c>
      <c r="AL442" s="377">
        <v>2106.76116</v>
      </c>
      <c r="AM442" s="373">
        <v>6650.076361338748</v>
      </c>
      <c r="AN442" s="374">
        <v>14010122.5891026</v>
      </c>
      <c r="AO442" s="378">
        <v>125.68967999999998</v>
      </c>
      <c r="AP442" s="379">
        <v>125.68967999999998</v>
      </c>
      <c r="AQ442" s="373">
        <v>12739.282720824815</v>
      </c>
      <c r="AR442" s="374">
        <v>1601196.36861</v>
      </c>
      <c r="AS442" s="374">
        <f t="shared" si="112"/>
        <v>0.92698248184793575</v>
      </c>
      <c r="AT442" s="374">
        <f t="shared" si="126"/>
        <v>116.51213150907283</v>
      </c>
      <c r="AU442" s="374">
        <f t="shared" si="113"/>
        <v>7.3017518152064226E-2</v>
      </c>
      <c r="AV442" s="374">
        <f t="shared" si="127"/>
        <v>9.1775484909271423</v>
      </c>
      <c r="AW442" s="380">
        <v>113.7936</v>
      </c>
      <c r="AX442" s="381">
        <v>113.7936</v>
      </c>
      <c r="AY442" s="373">
        <v>8598.1734156841867</v>
      </c>
      <c r="AZ442" s="374">
        <v>978417.10639500001</v>
      </c>
      <c r="BA442" s="378">
        <v>103.48092000000027</v>
      </c>
      <c r="BB442" s="379">
        <v>103.48092000000027</v>
      </c>
      <c r="BC442" s="373">
        <v>7011.884765423405</v>
      </c>
      <c r="BD442" s="374">
        <v>725596.28645999997</v>
      </c>
      <c r="BE442" s="374">
        <f t="shared" si="120"/>
        <v>0.14256332082155249</v>
      </c>
      <c r="BF442" s="374">
        <f t="shared" si="121"/>
        <v>14.752583596869446</v>
      </c>
      <c r="BG442" s="374">
        <f t="shared" si="122"/>
        <v>5.4080637610717432E-3</v>
      </c>
      <c r="BH442" s="374">
        <f t="shared" si="123"/>
        <v>0.55963141341436562</v>
      </c>
      <c r="BI442" s="374">
        <f t="shared" si="124"/>
        <v>0.85202861541737573</v>
      </c>
      <c r="BJ442" s="374">
        <f t="shared" si="125"/>
        <v>88.16870498971646</v>
      </c>
      <c r="BK442" s="375">
        <v>17315332.350567602</v>
      </c>
      <c r="BL442" s="382">
        <v>65056591.20162899</v>
      </c>
      <c r="BM442" s="383">
        <v>0.42</v>
      </c>
      <c r="BN442" s="382">
        <v>27323768.304684173</v>
      </c>
      <c r="BO442" s="395"/>
      <c r="BP442" s="395"/>
      <c r="BS442" s="408">
        <v>11001</v>
      </c>
      <c r="BT442" s="400" t="s">
        <v>1760</v>
      </c>
      <c r="BU442" s="400">
        <v>0.48513777743916903</v>
      </c>
      <c r="BV442" s="400">
        <v>0.51486222256083092</v>
      </c>
      <c r="BW442" s="400">
        <v>0</v>
      </c>
      <c r="BX442" s="400">
        <v>1</v>
      </c>
      <c r="BY442" s="407">
        <v>11001</v>
      </c>
      <c r="BZ442" s="406" t="s">
        <v>1760</v>
      </c>
      <c r="CA442" s="406">
        <v>0.92698248184793575</v>
      </c>
      <c r="CB442" s="406">
        <v>7.3017518152064226E-2</v>
      </c>
      <c r="CC442" s="406">
        <v>0.14256332082155249</v>
      </c>
      <c r="CD442" s="406">
        <v>5.4080637610717432E-3</v>
      </c>
      <c r="CE442" s="406">
        <v>0.85202861541737573</v>
      </c>
    </row>
    <row r="443" spans="1:83" x14ac:dyDescent="0.35">
      <c r="A443" s="365">
        <v>7</v>
      </c>
      <c r="B443" s="366" t="s">
        <v>1298</v>
      </c>
      <c r="C443" s="411">
        <v>11002</v>
      </c>
      <c r="D443" s="367" t="s">
        <v>1761</v>
      </c>
      <c r="E443" s="368" t="s">
        <v>2438</v>
      </c>
      <c r="F443" s="369">
        <v>13</v>
      </c>
      <c r="G443" s="370" t="s">
        <v>6309</v>
      </c>
      <c r="H443" s="371">
        <v>117200.4</v>
      </c>
      <c r="I443" s="372">
        <v>117200.4</v>
      </c>
      <c r="J443" s="373">
        <v>533.95469550889254</v>
      </c>
      <c r="K443" s="374">
        <v>62579703.895520404</v>
      </c>
      <c r="L443" s="371">
        <v>35991.599999999999</v>
      </c>
      <c r="M443" s="372">
        <v>35991.599999999999</v>
      </c>
      <c r="N443" s="373">
        <v>848.72744132497587</v>
      </c>
      <c r="O443" s="374">
        <v>30547058.577192001</v>
      </c>
      <c r="P443" s="374">
        <f t="shared" si="110"/>
        <v>0.90037344686869847</v>
      </c>
      <c r="Q443" s="402">
        <f t="shared" si="114"/>
        <v>32405.880950319446</v>
      </c>
      <c r="R443" s="374">
        <f t="shared" si="111"/>
        <v>9.962655313130156E-2</v>
      </c>
      <c r="S443" s="401">
        <f t="shared" si="115"/>
        <v>3585.7190496805529</v>
      </c>
      <c r="T443" s="371">
        <v>20464.8</v>
      </c>
      <c r="U443" s="372">
        <v>20464.8</v>
      </c>
      <c r="V443" s="373">
        <v>629.23137422431694</v>
      </c>
      <c r="W443" s="374">
        <v>12877094.227225801</v>
      </c>
      <c r="X443" s="371">
        <v>13476</v>
      </c>
      <c r="Y443" s="372">
        <v>13476</v>
      </c>
      <c r="Z443" s="373">
        <v>5.3547253918076585</v>
      </c>
      <c r="AA443" s="374">
        <v>72160.279380000007</v>
      </c>
      <c r="AB443" s="371">
        <v>69.599999999999994</v>
      </c>
      <c r="AC443" s="372">
        <v>69.599999999999994</v>
      </c>
      <c r="AD443" s="373">
        <v>143196.88558744825</v>
      </c>
      <c r="AE443" s="374">
        <v>9966503.236886397</v>
      </c>
      <c r="AF443" s="374">
        <f t="shared" si="116"/>
        <v>0</v>
      </c>
      <c r="AG443" s="374">
        <f t="shared" si="117"/>
        <v>0</v>
      </c>
      <c r="AH443" s="374">
        <f t="shared" si="118"/>
        <v>1</v>
      </c>
      <c r="AI443" s="374">
        <f t="shared" si="119"/>
        <v>69.599999999999994</v>
      </c>
      <c r="AJ443" s="375">
        <v>116042520.21620458</v>
      </c>
      <c r="AK443" s="376">
        <v>5866.1005199999991</v>
      </c>
      <c r="AL443" s="377">
        <v>5866.1005199999991</v>
      </c>
      <c r="AM443" s="373">
        <v>11691.516406077337</v>
      </c>
      <c r="AN443" s="374">
        <v>68583610.469278783</v>
      </c>
      <c r="AO443" s="378">
        <v>432.33192000000003</v>
      </c>
      <c r="AP443" s="379">
        <v>432.33192000000003</v>
      </c>
      <c r="AQ443" s="373">
        <v>15671.936543723625</v>
      </c>
      <c r="AR443" s="374">
        <v>6775478.4160661986</v>
      </c>
      <c r="AS443" s="374">
        <f t="shared" si="112"/>
        <v>0.83447209791116805</v>
      </c>
      <c r="AT443" s="374">
        <f t="shared" si="126"/>
        <v>360.76892427636329</v>
      </c>
      <c r="AU443" s="374">
        <f t="shared" si="113"/>
        <v>0.16552790208883195</v>
      </c>
      <c r="AV443" s="374">
        <f t="shared" si="127"/>
        <v>71.562995723636732</v>
      </c>
      <c r="AW443" s="380">
        <v>452.83116000000001</v>
      </c>
      <c r="AX443" s="381">
        <v>452.83116000000001</v>
      </c>
      <c r="AY443" s="373">
        <v>13072.751760987472</v>
      </c>
      <c r="AZ443" s="374">
        <v>5919749.3443200001</v>
      </c>
      <c r="BA443" s="378">
        <v>554.59728000000075</v>
      </c>
      <c r="BB443" s="379">
        <v>554.59728000000075</v>
      </c>
      <c r="BC443" s="373">
        <v>9933.5900400993523</v>
      </c>
      <c r="BD443" s="374">
        <v>5509142.0168741988</v>
      </c>
      <c r="BE443" s="374">
        <f t="shared" si="120"/>
        <v>3.6304256583035849E-2</v>
      </c>
      <c r="BF443" s="374">
        <f t="shared" si="121"/>
        <v>20.134241953373802</v>
      </c>
      <c r="BG443" s="374">
        <f t="shared" si="122"/>
        <v>2.8632303366565946E-3</v>
      </c>
      <c r="BH443" s="374">
        <f t="shared" si="123"/>
        <v>1.5879397567232338</v>
      </c>
      <c r="BI443" s="374">
        <f t="shared" si="124"/>
        <v>0.96083251308030759</v>
      </c>
      <c r="BJ443" s="374">
        <f t="shared" si="125"/>
        <v>532.87509828990369</v>
      </c>
      <c r="BK443" s="375">
        <v>86787980.246539176</v>
      </c>
      <c r="BL443" s="382">
        <v>202830500.46274376</v>
      </c>
      <c r="BM443" s="383">
        <v>0.42</v>
      </c>
      <c r="BN443" s="382">
        <v>85188810.194352373</v>
      </c>
      <c r="BO443" s="395"/>
      <c r="BP443" s="395"/>
      <c r="BS443" s="408">
        <v>11002</v>
      </c>
      <c r="BT443" s="400" t="s">
        <v>1761</v>
      </c>
      <c r="BU443" s="400">
        <v>0.90037344686869847</v>
      </c>
      <c r="BV443" s="400">
        <v>9.962655313130156E-2</v>
      </c>
      <c r="BW443" s="400">
        <v>0</v>
      </c>
      <c r="BX443" s="400">
        <v>1</v>
      </c>
      <c r="BY443" s="407">
        <v>11002</v>
      </c>
      <c r="BZ443" s="406" t="s">
        <v>1761</v>
      </c>
      <c r="CA443" s="406">
        <v>0.83447209791116805</v>
      </c>
      <c r="CB443" s="406">
        <v>0.16552790208883195</v>
      </c>
      <c r="CC443" s="406">
        <v>3.6304256583035849E-2</v>
      </c>
      <c r="CD443" s="406">
        <v>2.8632303366565946E-3</v>
      </c>
      <c r="CE443" s="406">
        <v>0.96083251308030759</v>
      </c>
    </row>
    <row r="444" spans="1:83" x14ac:dyDescent="0.35">
      <c r="A444" s="365">
        <v>7</v>
      </c>
      <c r="B444" s="366" t="s">
        <v>1298</v>
      </c>
      <c r="C444" s="411">
        <v>11003</v>
      </c>
      <c r="D444" s="367" t="s">
        <v>1762</v>
      </c>
      <c r="E444" s="368" t="s">
        <v>2438</v>
      </c>
      <c r="F444" s="369">
        <v>5</v>
      </c>
      <c r="G444" s="370" t="s">
        <v>2469</v>
      </c>
      <c r="H444" s="371">
        <v>39872.400000000001</v>
      </c>
      <c r="I444" s="372">
        <v>39872.400000000001</v>
      </c>
      <c r="J444" s="373">
        <v>339.48224837072257</v>
      </c>
      <c r="K444" s="374">
        <v>13535971.999936799</v>
      </c>
      <c r="L444" s="371">
        <v>6474</v>
      </c>
      <c r="M444" s="372">
        <v>6474</v>
      </c>
      <c r="N444" s="373">
        <v>356.7595819048193</v>
      </c>
      <c r="O444" s="374">
        <v>2309661.5332518001</v>
      </c>
      <c r="P444" s="374">
        <f t="shared" si="110"/>
        <v>0.84062411664719483</v>
      </c>
      <c r="Q444" s="402">
        <f t="shared" si="114"/>
        <v>5442.2005311739395</v>
      </c>
      <c r="R444" s="374">
        <f t="shared" si="111"/>
        <v>0.15937588335280517</v>
      </c>
      <c r="S444" s="401">
        <f t="shared" si="115"/>
        <v>1031.7994688260608</v>
      </c>
      <c r="T444" s="371">
        <v>5186.3999999999996</v>
      </c>
      <c r="U444" s="372">
        <v>5186.3999999999996</v>
      </c>
      <c r="V444" s="373">
        <v>103.515468637205</v>
      </c>
      <c r="W444" s="374">
        <v>536872.62653999997</v>
      </c>
      <c r="X444" s="371">
        <v>3574.7999999999997</v>
      </c>
      <c r="Y444" s="372">
        <v>3574.7999999999997</v>
      </c>
      <c r="Z444" s="373">
        <v>0</v>
      </c>
      <c r="AA444" s="374">
        <v>0</v>
      </c>
      <c r="AB444" s="371">
        <v>0</v>
      </c>
      <c r="AC444" s="372">
        <v>0</v>
      </c>
      <c r="AD444" s="373">
        <v>0</v>
      </c>
      <c r="AE444" s="374">
        <v>0</v>
      </c>
      <c r="AF444" s="374">
        <f t="shared" si="116"/>
        <v>0.22301273524227272</v>
      </c>
      <c r="AG444" s="374">
        <f t="shared" si="117"/>
        <v>0</v>
      </c>
      <c r="AH444" s="374">
        <f t="shared" si="118"/>
        <v>0.77698726475772717</v>
      </c>
      <c r="AI444" s="374">
        <f t="shared" si="119"/>
        <v>0</v>
      </c>
      <c r="AJ444" s="375">
        <v>16382506.159728598</v>
      </c>
      <c r="AK444" s="376">
        <v>1410.6938399999999</v>
      </c>
      <c r="AL444" s="377">
        <v>1410.6938399999999</v>
      </c>
      <c r="AM444" s="373">
        <v>8257.697619061837</v>
      </c>
      <c r="AN444" s="374">
        <v>11649083.163793199</v>
      </c>
      <c r="AO444" s="378">
        <v>133.02204000000003</v>
      </c>
      <c r="AP444" s="379">
        <v>133.02204000000003</v>
      </c>
      <c r="AQ444" s="373">
        <v>12093.703155188417</v>
      </c>
      <c r="AR444" s="374">
        <v>1608729.0648576003</v>
      </c>
      <c r="AS444" s="374">
        <f t="shared" si="112"/>
        <v>0.78259715057516033</v>
      </c>
      <c r="AT444" s="374">
        <f t="shared" si="126"/>
        <v>104.10266946769502</v>
      </c>
      <c r="AU444" s="374">
        <f t="shared" si="113"/>
        <v>0.21740284942483967</v>
      </c>
      <c r="AV444" s="374">
        <f t="shared" si="127"/>
        <v>28.919370532305006</v>
      </c>
      <c r="AW444" s="380">
        <v>30.79476</v>
      </c>
      <c r="AX444" s="381">
        <v>30.79476</v>
      </c>
      <c r="AY444" s="373">
        <v>4270.802119256653</v>
      </c>
      <c r="AZ444" s="374">
        <v>131518.32627000002</v>
      </c>
      <c r="BA444" s="378">
        <v>43.663440000000001</v>
      </c>
      <c r="BB444" s="379">
        <v>43.663440000000001</v>
      </c>
      <c r="BC444" s="373">
        <v>12022.455729438632</v>
      </c>
      <c r="BD444" s="374">
        <v>524941.77439499996</v>
      </c>
      <c r="BE444" s="374">
        <f t="shared" si="120"/>
        <v>0</v>
      </c>
      <c r="BF444" s="374">
        <f t="shared" si="121"/>
        <v>0</v>
      </c>
      <c r="BG444" s="374">
        <f t="shared" si="122"/>
        <v>0</v>
      </c>
      <c r="BH444" s="374">
        <f t="shared" si="123"/>
        <v>0</v>
      </c>
      <c r="BI444" s="374">
        <f t="shared" si="124"/>
        <v>1</v>
      </c>
      <c r="BJ444" s="374">
        <f t="shared" si="125"/>
        <v>43.663440000000001</v>
      </c>
      <c r="BK444" s="375">
        <v>13914272.329315798</v>
      </c>
      <c r="BL444" s="382">
        <v>30296778.489044398</v>
      </c>
      <c r="BM444" s="383">
        <v>0.45</v>
      </c>
      <c r="BN444" s="382">
        <v>13633550.32006998</v>
      </c>
      <c r="BO444" s="395"/>
      <c r="BP444" s="395"/>
      <c r="BS444" s="408">
        <v>11003</v>
      </c>
      <c r="BT444" s="400" t="s">
        <v>1762</v>
      </c>
      <c r="BU444" s="400">
        <v>0.84062411664719483</v>
      </c>
      <c r="BV444" s="400">
        <v>0.15937588335280517</v>
      </c>
      <c r="BW444" s="400">
        <v>0.22301273524227272</v>
      </c>
      <c r="BX444" s="400">
        <v>0.77698726475772717</v>
      </c>
      <c r="BY444" s="407">
        <v>11003</v>
      </c>
      <c r="BZ444" s="406" t="s">
        <v>1762</v>
      </c>
      <c r="CA444" s="406">
        <v>0.78259715057516033</v>
      </c>
      <c r="CB444" s="406">
        <v>0.21740284942483967</v>
      </c>
      <c r="CC444" s="406">
        <v>0</v>
      </c>
      <c r="CD444" s="406">
        <v>0</v>
      </c>
      <c r="CE444" s="406">
        <v>1</v>
      </c>
    </row>
    <row r="445" spans="1:83" x14ac:dyDescent="0.35">
      <c r="A445" s="365">
        <v>7</v>
      </c>
      <c r="B445" s="366" t="s">
        <v>1298</v>
      </c>
      <c r="C445" s="411">
        <v>11004</v>
      </c>
      <c r="D445" s="367" t="s">
        <v>1763</v>
      </c>
      <c r="E445" s="368" t="s">
        <v>2438</v>
      </c>
      <c r="F445" s="369">
        <v>12</v>
      </c>
      <c r="G445" s="370" t="s">
        <v>6311</v>
      </c>
      <c r="H445" s="371">
        <v>120010.79999999999</v>
      </c>
      <c r="I445" s="372">
        <v>120010.79999999999</v>
      </c>
      <c r="J445" s="373">
        <v>546.40752401183886</v>
      </c>
      <c r="K445" s="374">
        <v>65574804.082679987</v>
      </c>
      <c r="L445" s="371">
        <v>40620</v>
      </c>
      <c r="M445" s="372">
        <v>40620</v>
      </c>
      <c r="N445" s="373">
        <v>902.27566633500737</v>
      </c>
      <c r="O445" s="374">
        <v>36650437.566528</v>
      </c>
      <c r="P445" s="374">
        <f t="shared" si="110"/>
        <v>0.7803473153541497</v>
      </c>
      <c r="Q445" s="402">
        <f t="shared" si="114"/>
        <v>31697.707949685562</v>
      </c>
      <c r="R445" s="374">
        <f t="shared" si="111"/>
        <v>0.2196526846458503</v>
      </c>
      <c r="S445" s="401">
        <f t="shared" si="115"/>
        <v>8922.2920503144396</v>
      </c>
      <c r="T445" s="371">
        <v>24655.200000000001</v>
      </c>
      <c r="U445" s="372">
        <v>24655.200000000001</v>
      </c>
      <c r="V445" s="373">
        <v>264.37390410870734</v>
      </c>
      <c r="W445" s="374">
        <v>6518191.4805810014</v>
      </c>
      <c r="X445" s="371">
        <v>12549.6</v>
      </c>
      <c r="Y445" s="372">
        <v>12549.6</v>
      </c>
      <c r="Z445" s="373">
        <v>3.7158360967680242</v>
      </c>
      <c r="AA445" s="374">
        <v>46632.256679999999</v>
      </c>
      <c r="AB445" s="371">
        <v>234</v>
      </c>
      <c r="AC445" s="372">
        <v>234</v>
      </c>
      <c r="AD445" s="373">
        <v>27974.671786625637</v>
      </c>
      <c r="AE445" s="374">
        <v>6546073.1980703995</v>
      </c>
      <c r="AF445" s="374">
        <f t="shared" si="116"/>
        <v>3.1832700780282204E-3</v>
      </c>
      <c r="AG445" s="374">
        <f t="shared" si="117"/>
        <v>0.74488519825860355</v>
      </c>
      <c r="AH445" s="374">
        <f t="shared" si="118"/>
        <v>0.99681672992197179</v>
      </c>
      <c r="AI445" s="374">
        <f t="shared" si="119"/>
        <v>233.2551148017414</v>
      </c>
      <c r="AJ445" s="375">
        <v>115336138.58453938</v>
      </c>
      <c r="AK445" s="376">
        <v>3870.3674399999991</v>
      </c>
      <c r="AL445" s="377">
        <v>3870.3674399999991</v>
      </c>
      <c r="AM445" s="373">
        <v>11350.607702814545</v>
      </c>
      <c r="AN445" s="374">
        <v>43931022.477186598</v>
      </c>
      <c r="AO445" s="378">
        <v>477.71495999999996</v>
      </c>
      <c r="AP445" s="379">
        <v>477.71495999999996</v>
      </c>
      <c r="AQ445" s="373">
        <v>15329.670641711115</v>
      </c>
      <c r="AR445" s="374">
        <v>7323212.9974181987</v>
      </c>
      <c r="AS445" s="374">
        <f t="shared" si="112"/>
        <v>0.74799574410851843</v>
      </c>
      <c r="AT445" s="374">
        <f t="shared" si="126"/>
        <v>357.32875697697108</v>
      </c>
      <c r="AU445" s="374">
        <f t="shared" si="113"/>
        <v>0.25200425589148162</v>
      </c>
      <c r="AV445" s="374">
        <f t="shared" si="127"/>
        <v>120.3862030230289</v>
      </c>
      <c r="AW445" s="380">
        <v>254.68451999999999</v>
      </c>
      <c r="AX445" s="381">
        <v>254.68451999999999</v>
      </c>
      <c r="AY445" s="373">
        <v>7521.2957618390001</v>
      </c>
      <c r="AZ445" s="374">
        <v>1915557.6008820001</v>
      </c>
      <c r="BA445" s="378">
        <v>875.78244000000052</v>
      </c>
      <c r="BB445" s="379">
        <v>875.78244000000052</v>
      </c>
      <c r="BC445" s="373">
        <v>10150.998057219547</v>
      </c>
      <c r="BD445" s="374">
        <v>8890065.8469869997</v>
      </c>
      <c r="BE445" s="374">
        <f t="shared" si="120"/>
        <v>2.8113042785246029E-2</v>
      </c>
      <c r="BF445" s="374">
        <f t="shared" si="121"/>
        <v>24.620909206287177</v>
      </c>
      <c r="BG445" s="374">
        <f t="shared" si="122"/>
        <v>0</v>
      </c>
      <c r="BH445" s="374">
        <f t="shared" si="123"/>
        <v>0</v>
      </c>
      <c r="BI445" s="374">
        <f t="shared" si="124"/>
        <v>0.97188695721475393</v>
      </c>
      <c r="BJ445" s="374">
        <f t="shared" si="125"/>
        <v>851.16153079371327</v>
      </c>
      <c r="BK445" s="375">
        <v>62059858.922473803</v>
      </c>
      <c r="BL445" s="382">
        <v>177395997.5070132</v>
      </c>
      <c r="BM445" s="383">
        <v>0.37</v>
      </c>
      <c r="BN445" s="382">
        <v>65636519.077594884</v>
      </c>
      <c r="BO445" s="395"/>
      <c r="BP445" s="395"/>
      <c r="BS445" s="408">
        <v>11004</v>
      </c>
      <c r="BT445" s="400" t="s">
        <v>1763</v>
      </c>
      <c r="BU445" s="400">
        <v>0.7803473153541497</v>
      </c>
      <c r="BV445" s="400">
        <v>0.2196526846458503</v>
      </c>
      <c r="BW445" s="400">
        <v>3.1832700780282204E-3</v>
      </c>
      <c r="BX445" s="400">
        <v>0.99681672992197179</v>
      </c>
      <c r="BY445" s="407">
        <v>11004</v>
      </c>
      <c r="BZ445" s="406" t="s">
        <v>1763</v>
      </c>
      <c r="CA445" s="406">
        <v>0.74799574410851843</v>
      </c>
      <c r="CB445" s="406">
        <v>0.25200425589148162</v>
      </c>
      <c r="CC445" s="406">
        <v>2.8113042785246029E-2</v>
      </c>
      <c r="CD445" s="406">
        <v>0</v>
      </c>
      <c r="CE445" s="406">
        <v>0.97188695721475393</v>
      </c>
    </row>
    <row r="446" spans="1:83" x14ac:dyDescent="0.35">
      <c r="A446" s="365">
        <v>7</v>
      </c>
      <c r="B446" s="366" t="s">
        <v>1298</v>
      </c>
      <c r="C446" s="411">
        <v>11005</v>
      </c>
      <c r="D446" s="367" t="s">
        <v>1764</v>
      </c>
      <c r="E446" s="368" t="s">
        <v>2438</v>
      </c>
      <c r="F446" s="369">
        <v>5</v>
      </c>
      <c r="G446" s="370" t="s">
        <v>2469</v>
      </c>
      <c r="H446" s="371">
        <v>53718</v>
      </c>
      <c r="I446" s="372">
        <v>53718</v>
      </c>
      <c r="J446" s="373">
        <v>432.71867027389709</v>
      </c>
      <c r="K446" s="374">
        <v>23244781.529773206</v>
      </c>
      <c r="L446" s="371">
        <v>8752.7999999999993</v>
      </c>
      <c r="M446" s="372">
        <v>8752.7999999999993</v>
      </c>
      <c r="N446" s="373">
        <v>497.98679868055933</v>
      </c>
      <c r="O446" s="374">
        <v>4358778.8514911998</v>
      </c>
      <c r="P446" s="374">
        <f t="shared" si="110"/>
        <v>0.88180467492565096</v>
      </c>
      <c r="Q446" s="402">
        <f t="shared" si="114"/>
        <v>7718.2599586892375</v>
      </c>
      <c r="R446" s="374">
        <f t="shared" si="111"/>
        <v>0.118195325074349</v>
      </c>
      <c r="S446" s="401">
        <f t="shared" si="115"/>
        <v>1034.5400413107618</v>
      </c>
      <c r="T446" s="371">
        <v>6657.5999999999995</v>
      </c>
      <c r="U446" s="372">
        <v>6657.5999999999995</v>
      </c>
      <c r="V446" s="373">
        <v>116.20592838860851</v>
      </c>
      <c r="W446" s="374">
        <v>773652.58883999998</v>
      </c>
      <c r="X446" s="371">
        <v>1827.6</v>
      </c>
      <c r="Y446" s="372">
        <v>1827.6</v>
      </c>
      <c r="Z446" s="373">
        <v>22.519572193040055</v>
      </c>
      <c r="AA446" s="374">
        <v>41156.770140000001</v>
      </c>
      <c r="AB446" s="371">
        <v>128.4</v>
      </c>
      <c r="AC446" s="372">
        <v>128.4</v>
      </c>
      <c r="AD446" s="373">
        <v>9759.1478840887848</v>
      </c>
      <c r="AE446" s="374">
        <v>1253074.5883170001</v>
      </c>
      <c r="AF446" s="374">
        <f t="shared" si="116"/>
        <v>0</v>
      </c>
      <c r="AG446" s="374">
        <f t="shared" si="117"/>
        <v>0</v>
      </c>
      <c r="AH446" s="374">
        <f t="shared" si="118"/>
        <v>1</v>
      </c>
      <c r="AI446" s="374">
        <f t="shared" si="119"/>
        <v>128.4</v>
      </c>
      <c r="AJ446" s="375">
        <v>29671444.328561403</v>
      </c>
      <c r="AK446" s="376">
        <v>1320.5985600000001</v>
      </c>
      <c r="AL446" s="377">
        <v>1320.5985600000001</v>
      </c>
      <c r="AM446" s="373">
        <v>9648.7857034382941</v>
      </c>
      <c r="AN446" s="374">
        <v>12742172.505709199</v>
      </c>
      <c r="AO446" s="378">
        <v>129.10824</v>
      </c>
      <c r="AP446" s="379">
        <v>129.10824</v>
      </c>
      <c r="AQ446" s="373">
        <v>14736.302436002536</v>
      </c>
      <c r="AR446" s="374">
        <v>1902578.0716199998</v>
      </c>
      <c r="AS446" s="374">
        <f t="shared" si="112"/>
        <v>0.73399333688889346</v>
      </c>
      <c r="AT446" s="374">
        <f t="shared" si="126"/>
        <v>94.764587897452103</v>
      </c>
      <c r="AU446" s="374">
        <f t="shared" si="113"/>
        <v>0.26600666311110649</v>
      </c>
      <c r="AV446" s="374">
        <f t="shared" si="127"/>
        <v>34.343652102547885</v>
      </c>
      <c r="AW446" s="380">
        <v>41.467799999999997</v>
      </c>
      <c r="AX446" s="381">
        <v>41.467799999999997</v>
      </c>
      <c r="AY446" s="373">
        <v>8986.7868490732562</v>
      </c>
      <c r="AZ446" s="374">
        <v>372662.27969999996</v>
      </c>
      <c r="BA446" s="378">
        <v>90.443160000000091</v>
      </c>
      <c r="BB446" s="379">
        <v>90.443160000000091</v>
      </c>
      <c r="BC446" s="373">
        <v>8390.9978917742264</v>
      </c>
      <c r="BD446" s="374">
        <v>758908.36488539982</v>
      </c>
      <c r="BE446" s="374">
        <f t="shared" si="120"/>
        <v>0.14389165185790645</v>
      </c>
      <c r="BF446" s="374">
        <f t="shared" si="121"/>
        <v>13.014015691648943</v>
      </c>
      <c r="BG446" s="374">
        <f t="shared" si="122"/>
        <v>1.9405507088872686E-2</v>
      </c>
      <c r="BH446" s="374">
        <f t="shared" si="123"/>
        <v>1.7550953825200484</v>
      </c>
      <c r="BI446" s="374">
        <f t="shared" si="124"/>
        <v>0.8367028410532209</v>
      </c>
      <c r="BJ446" s="374">
        <f t="shared" si="125"/>
        <v>75.674048925831102</v>
      </c>
      <c r="BK446" s="375">
        <v>15776321.221914599</v>
      </c>
      <c r="BL446" s="382">
        <v>45447765.550476</v>
      </c>
      <c r="BM446" s="383">
        <v>0.53</v>
      </c>
      <c r="BN446" s="382">
        <v>24087315.741752282</v>
      </c>
      <c r="BO446" s="395"/>
      <c r="BP446" s="395"/>
      <c r="BS446" s="408">
        <v>11005</v>
      </c>
      <c r="BT446" s="400" t="s">
        <v>1764</v>
      </c>
      <c r="BU446" s="400">
        <v>0.88180467492565096</v>
      </c>
      <c r="BV446" s="400">
        <v>0.118195325074349</v>
      </c>
      <c r="BW446" s="400">
        <v>0</v>
      </c>
      <c r="BX446" s="400">
        <v>1</v>
      </c>
      <c r="BY446" s="407">
        <v>11005</v>
      </c>
      <c r="BZ446" s="406" t="s">
        <v>1764</v>
      </c>
      <c r="CA446" s="406">
        <v>0.73399333688889346</v>
      </c>
      <c r="CB446" s="406">
        <v>0.26600666311110649</v>
      </c>
      <c r="CC446" s="406">
        <v>0.14389165185790645</v>
      </c>
      <c r="CD446" s="406">
        <v>1.9405507088872686E-2</v>
      </c>
      <c r="CE446" s="406">
        <v>0.8367028410532209</v>
      </c>
    </row>
    <row r="447" spans="1:83" x14ac:dyDescent="0.35">
      <c r="A447" s="365">
        <v>7</v>
      </c>
      <c r="B447" s="366" t="s">
        <v>1298</v>
      </c>
      <c r="C447" s="411">
        <v>11006</v>
      </c>
      <c r="D447" s="367" t="s">
        <v>1765</v>
      </c>
      <c r="E447" s="368" t="s">
        <v>2438</v>
      </c>
      <c r="F447" s="369">
        <v>5</v>
      </c>
      <c r="G447" s="370" t="s">
        <v>2469</v>
      </c>
      <c r="H447" s="371">
        <v>70941.599999999991</v>
      </c>
      <c r="I447" s="372">
        <v>70941.599999999991</v>
      </c>
      <c r="J447" s="373">
        <v>529.26776386561619</v>
      </c>
      <c r="K447" s="374">
        <v>37547101.997048996</v>
      </c>
      <c r="L447" s="371">
        <v>9633.6</v>
      </c>
      <c r="M447" s="372">
        <v>9633.6</v>
      </c>
      <c r="N447" s="373">
        <v>1658.0634059773915</v>
      </c>
      <c r="O447" s="374">
        <v>15973119.6278238</v>
      </c>
      <c r="P447" s="374">
        <f t="shared" si="110"/>
        <v>0.89475654814852035</v>
      </c>
      <c r="Q447" s="402">
        <f t="shared" si="114"/>
        <v>8619.7266822435868</v>
      </c>
      <c r="R447" s="374">
        <f t="shared" si="111"/>
        <v>0.10524345185147974</v>
      </c>
      <c r="S447" s="401">
        <f t="shared" si="115"/>
        <v>1013.8733177564152</v>
      </c>
      <c r="T447" s="371">
        <v>3388.7999999999997</v>
      </c>
      <c r="U447" s="372">
        <v>3388.7999999999997</v>
      </c>
      <c r="V447" s="373">
        <v>911.34314736632439</v>
      </c>
      <c r="W447" s="374">
        <v>3088359.6577949999</v>
      </c>
      <c r="X447" s="371">
        <v>12546</v>
      </c>
      <c r="Y447" s="372">
        <v>12546</v>
      </c>
      <c r="Z447" s="373">
        <v>1.2844353419416545</v>
      </c>
      <c r="AA447" s="374">
        <v>16114.525799999998</v>
      </c>
      <c r="AB447" s="371">
        <v>0</v>
      </c>
      <c r="AC447" s="372">
        <v>0</v>
      </c>
      <c r="AD447" s="373">
        <v>0</v>
      </c>
      <c r="AE447" s="374">
        <v>0</v>
      </c>
      <c r="AF447" s="374">
        <f t="shared" si="116"/>
        <v>0</v>
      </c>
      <c r="AG447" s="374">
        <f t="shared" si="117"/>
        <v>0</v>
      </c>
      <c r="AH447" s="374">
        <f t="shared" si="118"/>
        <v>1</v>
      </c>
      <c r="AI447" s="374">
        <f t="shared" si="119"/>
        <v>0</v>
      </c>
      <c r="AJ447" s="375">
        <v>56624695.80846779</v>
      </c>
      <c r="AK447" s="376">
        <v>1377.492</v>
      </c>
      <c r="AL447" s="377">
        <v>1377.492</v>
      </c>
      <c r="AM447" s="373">
        <v>12473.630445253983</v>
      </c>
      <c r="AN447" s="374">
        <v>17182326.149293799</v>
      </c>
      <c r="AO447" s="378">
        <v>102.81600000000002</v>
      </c>
      <c r="AP447" s="379">
        <v>102.81600000000002</v>
      </c>
      <c r="AQ447" s="373">
        <v>20628.448098885383</v>
      </c>
      <c r="AR447" s="374">
        <v>2120934.5197350001</v>
      </c>
      <c r="AS447" s="374">
        <f t="shared" si="112"/>
        <v>0.86048251529850528</v>
      </c>
      <c r="AT447" s="374">
        <f t="shared" si="126"/>
        <v>88.471370292931127</v>
      </c>
      <c r="AU447" s="374">
        <f t="shared" si="113"/>
        <v>0.13951748470149475</v>
      </c>
      <c r="AV447" s="374">
        <f t="shared" si="127"/>
        <v>14.344629707068886</v>
      </c>
      <c r="AW447" s="380">
        <v>70.391999999999996</v>
      </c>
      <c r="AX447" s="381">
        <v>70.391999999999996</v>
      </c>
      <c r="AY447" s="373">
        <v>10894.595675929082</v>
      </c>
      <c r="AZ447" s="374">
        <v>766892.37881999987</v>
      </c>
      <c r="BA447" s="378">
        <v>78.119999999999763</v>
      </c>
      <c r="BB447" s="379">
        <v>78.119999999999763</v>
      </c>
      <c r="BC447" s="373">
        <v>5338.9995138249005</v>
      </c>
      <c r="BD447" s="374">
        <v>417082.64201999997</v>
      </c>
      <c r="BE447" s="374">
        <f t="shared" si="120"/>
        <v>0.14773133737137248</v>
      </c>
      <c r="BF447" s="374">
        <f t="shared" si="121"/>
        <v>11.540772075451583</v>
      </c>
      <c r="BG447" s="374">
        <f t="shared" si="122"/>
        <v>0</v>
      </c>
      <c r="BH447" s="374">
        <f t="shared" si="123"/>
        <v>0</v>
      </c>
      <c r="BI447" s="374">
        <f t="shared" si="124"/>
        <v>0.85226866262862755</v>
      </c>
      <c r="BJ447" s="374">
        <f t="shared" si="125"/>
        <v>66.579227924548178</v>
      </c>
      <c r="BK447" s="375">
        <v>20487235.689868797</v>
      </c>
      <c r="BL447" s="382">
        <v>77111931.498336583</v>
      </c>
      <c r="BM447" s="383">
        <v>0.49</v>
      </c>
      <c r="BN447" s="382">
        <v>37784846.434184924</v>
      </c>
      <c r="BO447" s="395"/>
      <c r="BP447" s="395"/>
      <c r="BS447" s="408">
        <v>11006</v>
      </c>
      <c r="BT447" s="400" t="s">
        <v>1765</v>
      </c>
      <c r="BU447" s="400">
        <v>0.89475654814852035</v>
      </c>
      <c r="BV447" s="400">
        <v>0.10524345185147974</v>
      </c>
      <c r="BW447" s="400">
        <v>0</v>
      </c>
      <c r="BX447" s="400">
        <v>1</v>
      </c>
      <c r="BY447" s="407">
        <v>11006</v>
      </c>
      <c r="BZ447" s="406" t="s">
        <v>1765</v>
      </c>
      <c r="CA447" s="406">
        <v>0.86048251529850528</v>
      </c>
      <c r="CB447" s="406">
        <v>0.13951748470149475</v>
      </c>
      <c r="CC447" s="406">
        <v>0.14773133737137248</v>
      </c>
      <c r="CD447" s="406">
        <v>0</v>
      </c>
      <c r="CE447" s="406">
        <v>0.85226866262862755</v>
      </c>
    </row>
    <row r="448" spans="1:83" x14ac:dyDescent="0.35">
      <c r="A448" s="365">
        <v>7</v>
      </c>
      <c r="B448" s="366" t="s">
        <v>1298</v>
      </c>
      <c r="C448" s="411">
        <v>11007</v>
      </c>
      <c r="D448" s="367" t="s">
        <v>1766</v>
      </c>
      <c r="E448" s="368" t="s">
        <v>2438</v>
      </c>
      <c r="F448" s="369">
        <v>6</v>
      </c>
      <c r="G448" s="370" t="s">
        <v>6307</v>
      </c>
      <c r="H448" s="371">
        <v>82791.599999999991</v>
      </c>
      <c r="I448" s="372">
        <v>82791.599999999991</v>
      </c>
      <c r="J448" s="373">
        <v>644.49857017618456</v>
      </c>
      <c r="K448" s="374">
        <v>53359067.822598599</v>
      </c>
      <c r="L448" s="371">
        <v>14322</v>
      </c>
      <c r="M448" s="372">
        <v>14322</v>
      </c>
      <c r="N448" s="373">
        <v>459.94046320087978</v>
      </c>
      <c r="O448" s="374">
        <v>6587267.3139629997</v>
      </c>
      <c r="P448" s="374">
        <f t="shared" si="110"/>
        <v>0.86163345342764708</v>
      </c>
      <c r="Q448" s="402">
        <f t="shared" si="114"/>
        <v>12340.314319990761</v>
      </c>
      <c r="R448" s="374">
        <f t="shared" si="111"/>
        <v>0.13836654657235298</v>
      </c>
      <c r="S448" s="401">
        <f t="shared" si="115"/>
        <v>1981.6856800092394</v>
      </c>
      <c r="T448" s="371">
        <v>8143.2</v>
      </c>
      <c r="U448" s="372">
        <v>8143.2</v>
      </c>
      <c r="V448" s="373">
        <v>178.07408047045388</v>
      </c>
      <c r="W448" s="374">
        <v>1450092.8520869999</v>
      </c>
      <c r="X448" s="371">
        <v>5032.8</v>
      </c>
      <c r="Y448" s="372">
        <v>5032.8</v>
      </c>
      <c r="Z448" s="373">
        <v>0</v>
      </c>
      <c r="AA448" s="374">
        <v>0</v>
      </c>
      <c r="AB448" s="371">
        <v>4.8</v>
      </c>
      <c r="AC448" s="372">
        <v>4.8</v>
      </c>
      <c r="AD448" s="373">
        <v>1041492.27730675</v>
      </c>
      <c r="AE448" s="374">
        <v>4999162.9310724</v>
      </c>
      <c r="AF448" s="374">
        <f t="shared" si="116"/>
        <v>0</v>
      </c>
      <c r="AG448" s="374">
        <f t="shared" si="117"/>
        <v>0</v>
      </c>
      <c r="AH448" s="374">
        <f t="shared" si="118"/>
        <v>1</v>
      </c>
      <c r="AI448" s="374">
        <f t="shared" si="119"/>
        <v>4.8</v>
      </c>
      <c r="AJ448" s="375">
        <v>66395590.919721</v>
      </c>
      <c r="AK448" s="376">
        <v>2482.6065599999997</v>
      </c>
      <c r="AL448" s="377">
        <v>2482.6065599999997</v>
      </c>
      <c r="AM448" s="373">
        <v>11491.579827738391</v>
      </c>
      <c r="AN448" s="374">
        <v>28529071.465106998</v>
      </c>
      <c r="AO448" s="378">
        <v>227.13491999999997</v>
      </c>
      <c r="AP448" s="379">
        <v>227.13491999999997</v>
      </c>
      <c r="AQ448" s="373">
        <v>21870.612971809882</v>
      </c>
      <c r="AR448" s="374">
        <v>4967579.9277029987</v>
      </c>
      <c r="AS448" s="374">
        <f t="shared" si="112"/>
        <v>0.90824739697791723</v>
      </c>
      <c r="AT448" s="374">
        <f t="shared" si="126"/>
        <v>206.29469985278743</v>
      </c>
      <c r="AU448" s="374">
        <f t="shared" si="113"/>
        <v>9.1752603022082782E-2</v>
      </c>
      <c r="AV448" s="374">
        <f t="shared" si="127"/>
        <v>20.840220147212527</v>
      </c>
      <c r="AW448" s="380">
        <v>143.24555999999998</v>
      </c>
      <c r="AX448" s="381">
        <v>143.24555999999998</v>
      </c>
      <c r="AY448" s="373">
        <v>3332.6678172014549</v>
      </c>
      <c r="AZ448" s="374">
        <v>477389.867769</v>
      </c>
      <c r="BA448" s="378">
        <v>99.01223999999965</v>
      </c>
      <c r="BB448" s="379">
        <v>99.01223999999965</v>
      </c>
      <c r="BC448" s="373">
        <v>3925.1334010825467</v>
      </c>
      <c r="BD448" s="374">
        <v>388636.25034000003</v>
      </c>
      <c r="BE448" s="374">
        <f t="shared" si="120"/>
        <v>0.2770176167709883</v>
      </c>
      <c r="BF448" s="374">
        <f t="shared" si="121"/>
        <v>27.428134755957021</v>
      </c>
      <c r="BG448" s="374">
        <f t="shared" si="122"/>
        <v>0</v>
      </c>
      <c r="BH448" s="374">
        <f t="shared" si="123"/>
        <v>0</v>
      </c>
      <c r="BI448" s="374">
        <f t="shared" si="124"/>
        <v>0.72298238322901165</v>
      </c>
      <c r="BJ448" s="374">
        <f t="shared" si="125"/>
        <v>71.584105244042618</v>
      </c>
      <c r="BK448" s="375">
        <v>34362677.510918997</v>
      </c>
      <c r="BL448" s="382">
        <v>100758268.43064</v>
      </c>
      <c r="BM448" s="383">
        <v>0.54</v>
      </c>
      <c r="BN448" s="382">
        <v>54409464.952545606</v>
      </c>
      <c r="BO448" s="395"/>
      <c r="BP448" s="395"/>
      <c r="BS448" s="408">
        <v>11007</v>
      </c>
      <c r="BT448" s="400" t="s">
        <v>1766</v>
      </c>
      <c r="BU448" s="400">
        <v>0.86163345342764708</v>
      </c>
      <c r="BV448" s="400">
        <v>0.13836654657235298</v>
      </c>
      <c r="BW448" s="400">
        <v>0</v>
      </c>
      <c r="BX448" s="400">
        <v>1</v>
      </c>
      <c r="BY448" s="407">
        <v>11007</v>
      </c>
      <c r="BZ448" s="406" t="s">
        <v>1766</v>
      </c>
      <c r="CA448" s="406">
        <v>0.90824739697791723</v>
      </c>
      <c r="CB448" s="406">
        <v>9.1752603022082782E-2</v>
      </c>
      <c r="CC448" s="406">
        <v>0.2770176167709883</v>
      </c>
      <c r="CD448" s="406">
        <v>0</v>
      </c>
      <c r="CE448" s="406">
        <v>0.72298238322901165</v>
      </c>
    </row>
    <row r="449" spans="1:83" x14ac:dyDescent="0.35">
      <c r="A449" s="365">
        <v>7</v>
      </c>
      <c r="B449" s="366" t="s">
        <v>1298</v>
      </c>
      <c r="C449" s="411">
        <v>11008</v>
      </c>
      <c r="D449" s="367" t="s">
        <v>1767</v>
      </c>
      <c r="E449" s="368" t="s">
        <v>2438</v>
      </c>
      <c r="F449" s="369">
        <v>10</v>
      </c>
      <c r="G449" s="370" t="s">
        <v>6308</v>
      </c>
      <c r="H449" s="371">
        <v>81283.199999999997</v>
      </c>
      <c r="I449" s="372">
        <v>81283.199999999997</v>
      </c>
      <c r="J449" s="373">
        <v>559.16692408620236</v>
      </c>
      <c r="K449" s="374">
        <v>45450876.923883602</v>
      </c>
      <c r="L449" s="371">
        <v>13818</v>
      </c>
      <c r="M449" s="372">
        <v>13818</v>
      </c>
      <c r="N449" s="373">
        <v>539.81169674142416</v>
      </c>
      <c r="O449" s="374">
        <v>7459118.0255729994</v>
      </c>
      <c r="P449" s="374">
        <f t="shared" si="110"/>
        <v>0.88170905590514248</v>
      </c>
      <c r="Q449" s="402">
        <f t="shared" si="114"/>
        <v>12183.455734497258</v>
      </c>
      <c r="R449" s="374">
        <f t="shared" si="111"/>
        <v>0.11829094409485755</v>
      </c>
      <c r="S449" s="401">
        <f t="shared" si="115"/>
        <v>1634.5442655027416</v>
      </c>
      <c r="T449" s="371">
        <v>14362.8</v>
      </c>
      <c r="U449" s="372">
        <v>14362.8</v>
      </c>
      <c r="V449" s="373">
        <v>99.924920583382075</v>
      </c>
      <c r="W449" s="374">
        <v>1435201.6493549999</v>
      </c>
      <c r="X449" s="371">
        <v>1494</v>
      </c>
      <c r="Y449" s="372">
        <v>1494</v>
      </c>
      <c r="Z449" s="373">
        <v>20.63152610441767</v>
      </c>
      <c r="AA449" s="374">
        <v>30823.5</v>
      </c>
      <c r="AB449" s="371">
        <v>9.6</v>
      </c>
      <c r="AC449" s="372">
        <v>9.6</v>
      </c>
      <c r="AD449" s="373">
        <v>371376.65077968751</v>
      </c>
      <c r="AE449" s="374">
        <v>3565215.8474849998</v>
      </c>
      <c r="AF449" s="374">
        <f t="shared" si="116"/>
        <v>2.1320097927204056E-3</v>
      </c>
      <c r="AG449" s="374">
        <f t="shared" si="117"/>
        <v>2.0467294010115895E-2</v>
      </c>
      <c r="AH449" s="374">
        <f t="shared" si="118"/>
        <v>0.99786799020727956</v>
      </c>
      <c r="AI449" s="374">
        <f t="shared" si="119"/>
        <v>9.5795327059898838</v>
      </c>
      <c r="AJ449" s="375">
        <v>57941235.946296602</v>
      </c>
      <c r="AK449" s="376">
        <v>2941.77288</v>
      </c>
      <c r="AL449" s="377">
        <v>2941.77288</v>
      </c>
      <c r="AM449" s="373">
        <v>9365.6629767920767</v>
      </c>
      <c r="AN449" s="374">
        <v>27551653.348347001</v>
      </c>
      <c r="AO449" s="378">
        <v>203.72003999999995</v>
      </c>
      <c r="AP449" s="379">
        <v>203.72003999999995</v>
      </c>
      <c r="AQ449" s="373">
        <v>19968.879814150838</v>
      </c>
      <c r="AR449" s="374">
        <v>4068060.9944940004</v>
      </c>
      <c r="AS449" s="374">
        <f t="shared" si="112"/>
        <v>0.95264510308760464</v>
      </c>
      <c r="AT449" s="374">
        <f t="shared" si="126"/>
        <v>194.0728985068109</v>
      </c>
      <c r="AU449" s="374">
        <f t="shared" si="113"/>
        <v>4.7354896912395382E-2</v>
      </c>
      <c r="AV449" s="374">
        <f t="shared" si="127"/>
        <v>9.6471414931890624</v>
      </c>
      <c r="AW449" s="380">
        <v>86.20920000000001</v>
      </c>
      <c r="AX449" s="381">
        <v>86.20920000000001</v>
      </c>
      <c r="AY449" s="373">
        <v>9464.6256700560953</v>
      </c>
      <c r="AZ449" s="374">
        <v>815937.80731499998</v>
      </c>
      <c r="BA449" s="378">
        <v>159.5757599999996</v>
      </c>
      <c r="BB449" s="379">
        <v>159.5757599999996</v>
      </c>
      <c r="BC449" s="373">
        <v>5307.4462899628497</v>
      </c>
      <c r="BD449" s="374">
        <v>846939.77538000001</v>
      </c>
      <c r="BE449" s="374">
        <f t="shared" si="120"/>
        <v>2.1836381449557232E-4</v>
      </c>
      <c r="BF449" s="374">
        <f t="shared" si="121"/>
        <v>3.4845571654629884E-2</v>
      </c>
      <c r="BG449" s="374">
        <f t="shared" si="122"/>
        <v>0</v>
      </c>
      <c r="BH449" s="374">
        <f t="shared" si="123"/>
        <v>0</v>
      </c>
      <c r="BI449" s="374">
        <f t="shared" si="124"/>
        <v>0.99978163618550442</v>
      </c>
      <c r="BJ449" s="374">
        <f t="shared" si="125"/>
        <v>159.54091442834496</v>
      </c>
      <c r="BK449" s="375">
        <v>33282591.925535999</v>
      </c>
      <c r="BL449" s="382">
        <v>91223827.871832609</v>
      </c>
      <c r="BM449" s="383">
        <v>0.45</v>
      </c>
      <c r="BN449" s="382">
        <v>41050722.542324677</v>
      </c>
      <c r="BO449" s="395"/>
      <c r="BP449" s="395"/>
      <c r="BS449" s="408">
        <v>11008</v>
      </c>
      <c r="BT449" s="400" t="s">
        <v>1767</v>
      </c>
      <c r="BU449" s="400">
        <v>0.88170905590514248</v>
      </c>
      <c r="BV449" s="400">
        <v>0.11829094409485755</v>
      </c>
      <c r="BW449" s="400">
        <v>2.1320097927204056E-3</v>
      </c>
      <c r="BX449" s="400">
        <v>0.99786799020727956</v>
      </c>
      <c r="BY449" s="407">
        <v>11008</v>
      </c>
      <c r="BZ449" s="406" t="s">
        <v>1767</v>
      </c>
      <c r="CA449" s="406">
        <v>0.95264510308760464</v>
      </c>
      <c r="CB449" s="406">
        <v>4.7354896912395382E-2</v>
      </c>
      <c r="CC449" s="406">
        <v>2.1836381449557232E-4</v>
      </c>
      <c r="CD449" s="406">
        <v>0</v>
      </c>
      <c r="CE449" s="406">
        <v>0.99978163618550442</v>
      </c>
    </row>
    <row r="450" spans="1:83" x14ac:dyDescent="0.35">
      <c r="A450" s="365">
        <v>7</v>
      </c>
      <c r="B450" s="366" t="s">
        <v>1298</v>
      </c>
      <c r="C450" s="411">
        <v>11009</v>
      </c>
      <c r="D450" s="367" t="s">
        <v>1768</v>
      </c>
      <c r="E450" s="368" t="s">
        <v>2438</v>
      </c>
      <c r="F450" s="369">
        <v>10</v>
      </c>
      <c r="G450" s="370" t="s">
        <v>6308</v>
      </c>
      <c r="H450" s="371">
        <v>105576</v>
      </c>
      <c r="I450" s="372">
        <v>105576</v>
      </c>
      <c r="J450" s="373">
        <v>430.03786618265514</v>
      </c>
      <c r="K450" s="374">
        <v>45401677.7601</v>
      </c>
      <c r="L450" s="371">
        <v>19126.8</v>
      </c>
      <c r="M450" s="372">
        <v>19126.8</v>
      </c>
      <c r="N450" s="373">
        <v>740.8807934782609</v>
      </c>
      <c r="O450" s="374">
        <v>14170678.7607</v>
      </c>
      <c r="P450" s="374">
        <f t="shared" si="110"/>
        <v>0.91618871866083207</v>
      </c>
      <c r="Q450" s="402">
        <f t="shared" si="114"/>
        <v>17523.758384082001</v>
      </c>
      <c r="R450" s="374">
        <f t="shared" si="111"/>
        <v>8.3811281339167987E-2</v>
      </c>
      <c r="S450" s="401">
        <f t="shared" si="115"/>
        <v>1603.0416159179981</v>
      </c>
      <c r="T450" s="371">
        <v>10842</v>
      </c>
      <c r="U450" s="372">
        <v>10842</v>
      </c>
      <c r="V450" s="373">
        <v>360.12202103209745</v>
      </c>
      <c r="W450" s="374">
        <v>3904442.9520300007</v>
      </c>
      <c r="X450" s="371">
        <v>402</v>
      </c>
      <c r="Y450" s="372">
        <v>402</v>
      </c>
      <c r="Z450" s="373">
        <v>49.354404179104478</v>
      </c>
      <c r="AA450" s="374">
        <v>19840.47048</v>
      </c>
      <c r="AB450" s="371">
        <v>0</v>
      </c>
      <c r="AC450" s="372">
        <v>0</v>
      </c>
      <c r="AD450" s="373">
        <v>0</v>
      </c>
      <c r="AE450" s="374">
        <v>0</v>
      </c>
      <c r="AF450" s="374">
        <f t="shared" si="116"/>
        <v>0</v>
      </c>
      <c r="AG450" s="374">
        <f t="shared" si="117"/>
        <v>0</v>
      </c>
      <c r="AH450" s="374">
        <f t="shared" si="118"/>
        <v>1</v>
      </c>
      <c r="AI450" s="374">
        <f t="shared" si="119"/>
        <v>0</v>
      </c>
      <c r="AJ450" s="375">
        <v>63496639.943310007</v>
      </c>
      <c r="AK450" s="376">
        <v>3653.0160000000001</v>
      </c>
      <c r="AL450" s="377">
        <v>3653.0160000000001</v>
      </c>
      <c r="AM450" s="373">
        <v>9590.1742140658553</v>
      </c>
      <c r="AN450" s="374">
        <v>35033059.846769996</v>
      </c>
      <c r="AO450" s="378">
        <v>402.13200000000001</v>
      </c>
      <c r="AP450" s="379">
        <v>402.13200000000001</v>
      </c>
      <c r="AQ450" s="373">
        <v>14434.289638332188</v>
      </c>
      <c r="AR450" s="374">
        <v>5804489.760841799</v>
      </c>
      <c r="AS450" s="374">
        <f t="shared" si="112"/>
        <v>0.79105942724569234</v>
      </c>
      <c r="AT450" s="374">
        <f t="shared" si="126"/>
        <v>318.11030959716476</v>
      </c>
      <c r="AU450" s="374">
        <f t="shared" si="113"/>
        <v>0.20894057275430766</v>
      </c>
      <c r="AV450" s="374">
        <f t="shared" si="127"/>
        <v>84.021690402835247</v>
      </c>
      <c r="AW450" s="380">
        <v>157.5</v>
      </c>
      <c r="AX450" s="381">
        <v>157.5</v>
      </c>
      <c r="AY450" s="373">
        <v>7632.1784578095239</v>
      </c>
      <c r="AZ450" s="374">
        <v>1202068.1071049999</v>
      </c>
      <c r="BA450" s="378">
        <v>86.003999999999124</v>
      </c>
      <c r="BB450" s="379">
        <v>86.003999999999124</v>
      </c>
      <c r="BC450" s="373">
        <v>16656.567247453775</v>
      </c>
      <c r="BD450" s="374">
        <v>1432531.40955</v>
      </c>
      <c r="BE450" s="374">
        <f t="shared" si="120"/>
        <v>6.0370132091670199E-2</v>
      </c>
      <c r="BF450" s="374">
        <f t="shared" si="121"/>
        <v>5.1920728404119512</v>
      </c>
      <c r="BG450" s="374">
        <f t="shared" si="122"/>
        <v>0</v>
      </c>
      <c r="BH450" s="374">
        <f t="shared" si="123"/>
        <v>0</v>
      </c>
      <c r="BI450" s="374">
        <f t="shared" si="124"/>
        <v>0.93962986790832981</v>
      </c>
      <c r="BJ450" s="374">
        <f t="shared" si="125"/>
        <v>80.811927159587171</v>
      </c>
      <c r="BK450" s="375">
        <v>43472149.124266803</v>
      </c>
      <c r="BL450" s="382">
        <v>106968789.06757681</v>
      </c>
      <c r="BM450" s="383">
        <v>0.46</v>
      </c>
      <c r="BN450" s="382">
        <v>49205642.971085332</v>
      </c>
      <c r="BO450" s="395"/>
      <c r="BP450" s="395"/>
      <c r="BS450" s="408">
        <v>11009</v>
      </c>
      <c r="BT450" s="400" t="s">
        <v>1768</v>
      </c>
      <c r="BU450" s="400">
        <v>0.91618871866083207</v>
      </c>
      <c r="BV450" s="400">
        <v>8.3811281339167987E-2</v>
      </c>
      <c r="BW450" s="400">
        <v>0</v>
      </c>
      <c r="BX450" s="400">
        <v>1</v>
      </c>
      <c r="BY450" s="407">
        <v>11009</v>
      </c>
      <c r="BZ450" s="406" t="s">
        <v>1768</v>
      </c>
      <c r="CA450" s="406">
        <v>0.79105942724569234</v>
      </c>
      <c r="CB450" s="406">
        <v>0.20894057275430766</v>
      </c>
      <c r="CC450" s="406">
        <v>6.0370132091670199E-2</v>
      </c>
      <c r="CD450" s="406">
        <v>0</v>
      </c>
      <c r="CE450" s="406">
        <v>0.93962986790832981</v>
      </c>
    </row>
    <row r="451" spans="1:83" x14ac:dyDescent="0.35">
      <c r="A451" s="365">
        <v>7</v>
      </c>
      <c r="B451" s="366" t="s">
        <v>1298</v>
      </c>
      <c r="C451" s="411">
        <v>11010</v>
      </c>
      <c r="D451" s="367" t="s">
        <v>1769</v>
      </c>
      <c r="E451" s="368" t="s">
        <v>2438</v>
      </c>
      <c r="F451" s="369">
        <v>6</v>
      </c>
      <c r="G451" s="370" t="s">
        <v>6307</v>
      </c>
      <c r="H451" s="371">
        <v>70923.599999999991</v>
      </c>
      <c r="I451" s="372">
        <v>70923.599999999991</v>
      </c>
      <c r="J451" s="373">
        <v>587.37744511756591</v>
      </c>
      <c r="K451" s="374">
        <v>41658922.966540195</v>
      </c>
      <c r="L451" s="371">
        <v>15235.199999999999</v>
      </c>
      <c r="M451" s="372">
        <v>15235.199999999999</v>
      </c>
      <c r="N451" s="373">
        <v>561.84945264646342</v>
      </c>
      <c r="O451" s="374">
        <v>8559888.7809593994</v>
      </c>
      <c r="P451" s="374">
        <f t="shared" si="110"/>
        <v>0.8654634155727049</v>
      </c>
      <c r="Q451" s="402">
        <f t="shared" si="114"/>
        <v>13185.508228933273</v>
      </c>
      <c r="R451" s="374">
        <f t="shared" si="111"/>
        <v>0.13453658442729505</v>
      </c>
      <c r="S451" s="401">
        <f t="shared" si="115"/>
        <v>2049.6917710667253</v>
      </c>
      <c r="T451" s="371">
        <v>9007.1999999999989</v>
      </c>
      <c r="U451" s="372">
        <v>9007.1999999999989</v>
      </c>
      <c r="V451" s="373">
        <v>256.01570653623764</v>
      </c>
      <c r="W451" s="374">
        <v>2305984.6719131996</v>
      </c>
      <c r="X451" s="371">
        <v>1238.3999999999999</v>
      </c>
      <c r="Y451" s="372">
        <v>1238.3999999999999</v>
      </c>
      <c r="Z451" s="373">
        <v>12.886931007751937</v>
      </c>
      <c r="AA451" s="374">
        <v>15959.175359999996</v>
      </c>
      <c r="AB451" s="371">
        <v>1.2</v>
      </c>
      <c r="AC451" s="372">
        <v>1.2</v>
      </c>
      <c r="AD451" s="373">
        <v>2346974.8656945</v>
      </c>
      <c r="AE451" s="374">
        <v>2816369.8388334</v>
      </c>
      <c r="AF451" s="374">
        <f t="shared" si="116"/>
        <v>0</v>
      </c>
      <c r="AG451" s="374">
        <f t="shared" si="117"/>
        <v>0</v>
      </c>
      <c r="AH451" s="374">
        <f t="shared" si="118"/>
        <v>1</v>
      </c>
      <c r="AI451" s="374">
        <f t="shared" si="119"/>
        <v>1.2</v>
      </c>
      <c r="AJ451" s="375">
        <v>55357125.433606192</v>
      </c>
      <c r="AK451" s="376">
        <v>1652.5319999999999</v>
      </c>
      <c r="AL451" s="377">
        <v>1652.5319999999999</v>
      </c>
      <c r="AM451" s="373">
        <v>12885.960445547922</v>
      </c>
      <c r="AN451" s="374">
        <v>21294461.987002198</v>
      </c>
      <c r="AO451" s="378">
        <v>133.24799999999999</v>
      </c>
      <c r="AP451" s="379">
        <v>133.24799999999999</v>
      </c>
      <c r="AQ451" s="373">
        <v>22357.794912603564</v>
      </c>
      <c r="AR451" s="374">
        <v>2979131.4565145993</v>
      </c>
      <c r="AS451" s="374">
        <f t="shared" si="112"/>
        <v>0.78073820413530359</v>
      </c>
      <c r="AT451" s="374">
        <f t="shared" si="126"/>
        <v>104.03180422462093</v>
      </c>
      <c r="AU451" s="374">
        <f t="shared" si="113"/>
        <v>0.21926179586469643</v>
      </c>
      <c r="AV451" s="374">
        <f t="shared" si="127"/>
        <v>29.21619577537907</v>
      </c>
      <c r="AW451" s="380">
        <v>87.216000000000008</v>
      </c>
      <c r="AX451" s="381">
        <v>87.216000000000008</v>
      </c>
      <c r="AY451" s="373">
        <v>9403.6923014584463</v>
      </c>
      <c r="AZ451" s="374">
        <v>820152.42776399991</v>
      </c>
      <c r="BA451" s="378">
        <v>111.52800000000009</v>
      </c>
      <c r="BB451" s="379">
        <v>111.52800000000009</v>
      </c>
      <c r="BC451" s="373">
        <v>3126.9126312674816</v>
      </c>
      <c r="BD451" s="374">
        <v>348738.31193999999</v>
      </c>
      <c r="BE451" s="374">
        <f t="shared" si="120"/>
        <v>0.12757953834350949</v>
      </c>
      <c r="BF451" s="374">
        <f t="shared" si="121"/>
        <v>14.228690752374938</v>
      </c>
      <c r="BG451" s="374">
        <f t="shared" si="122"/>
        <v>0</v>
      </c>
      <c r="BH451" s="374">
        <f t="shared" si="123"/>
        <v>0</v>
      </c>
      <c r="BI451" s="374">
        <f t="shared" si="124"/>
        <v>0.87242046165649056</v>
      </c>
      <c r="BJ451" s="374">
        <f t="shared" si="125"/>
        <v>97.29930924762516</v>
      </c>
      <c r="BK451" s="375">
        <v>25442484.183220796</v>
      </c>
      <c r="BL451" s="382">
        <v>80799609.616826981</v>
      </c>
      <c r="BM451" s="383">
        <v>0.41</v>
      </c>
      <c r="BN451" s="382">
        <v>33127839.94289906</v>
      </c>
      <c r="BO451" s="395"/>
      <c r="BP451" s="395"/>
      <c r="BS451" s="408">
        <v>11010</v>
      </c>
      <c r="BT451" s="400" t="s">
        <v>1769</v>
      </c>
      <c r="BU451" s="400">
        <v>0.8654634155727049</v>
      </c>
      <c r="BV451" s="400">
        <v>0.13453658442729505</v>
      </c>
      <c r="BW451" s="400">
        <v>0</v>
      </c>
      <c r="BX451" s="400">
        <v>1</v>
      </c>
      <c r="BY451" s="407">
        <v>11010</v>
      </c>
      <c r="BZ451" s="406" t="s">
        <v>1769</v>
      </c>
      <c r="CA451" s="406">
        <v>0.78073820413530359</v>
      </c>
      <c r="CB451" s="406">
        <v>0.21926179586469643</v>
      </c>
      <c r="CC451" s="406">
        <v>0.12757953834350949</v>
      </c>
      <c r="CD451" s="406">
        <v>0</v>
      </c>
      <c r="CE451" s="406">
        <v>0.87242046165649056</v>
      </c>
    </row>
    <row r="452" spans="1:83" x14ac:dyDescent="0.35">
      <c r="A452" s="365">
        <v>7</v>
      </c>
      <c r="B452" s="366" t="s">
        <v>1298</v>
      </c>
      <c r="C452" s="411">
        <v>11011</v>
      </c>
      <c r="D452" s="367" t="s">
        <v>1770</v>
      </c>
      <c r="E452" s="368" t="s">
        <v>2438</v>
      </c>
      <c r="F452" s="369">
        <v>5</v>
      </c>
      <c r="G452" s="370" t="s">
        <v>2469</v>
      </c>
      <c r="H452" s="371">
        <v>50720.4</v>
      </c>
      <c r="I452" s="372">
        <v>50720.4</v>
      </c>
      <c r="J452" s="373">
        <v>598.69731298019735</v>
      </c>
      <c r="K452" s="374">
        <v>30366167.193280801</v>
      </c>
      <c r="L452" s="371">
        <v>9213.6</v>
      </c>
      <c r="M452" s="372">
        <v>9213.6</v>
      </c>
      <c r="N452" s="373">
        <v>314.66302052774165</v>
      </c>
      <c r="O452" s="374">
        <v>2899179.2059344007</v>
      </c>
      <c r="P452" s="374">
        <f t="shared" ref="P452:P515" si="128">IFERROR(VLOOKUP($C452,$BS$4:$BX$899,3,0),0)</f>
        <v>0.87459983172153499</v>
      </c>
      <c r="Q452" s="402">
        <f t="shared" si="114"/>
        <v>8058.2130095495349</v>
      </c>
      <c r="R452" s="374">
        <f t="shared" ref="R452:R515" si="129">IFERROR(VLOOKUP($C452,$BS$4:$BX$899,4,0),0)</f>
        <v>0.1254001682784649</v>
      </c>
      <c r="S452" s="401">
        <f t="shared" si="115"/>
        <v>1155.3869904504643</v>
      </c>
      <c r="T452" s="371">
        <v>28536</v>
      </c>
      <c r="U452" s="372">
        <v>28536</v>
      </c>
      <c r="V452" s="373">
        <v>52.786243979920101</v>
      </c>
      <c r="W452" s="374">
        <v>1506308.2582110001</v>
      </c>
      <c r="X452" s="371">
        <v>4948.8</v>
      </c>
      <c r="Y452" s="372">
        <v>4948.8</v>
      </c>
      <c r="Z452" s="373">
        <v>2.8436746605237633</v>
      </c>
      <c r="AA452" s="374">
        <v>14072.77716</v>
      </c>
      <c r="AB452" s="371">
        <v>0</v>
      </c>
      <c r="AC452" s="372">
        <v>0</v>
      </c>
      <c r="AD452" s="373">
        <v>0</v>
      </c>
      <c r="AE452" s="374">
        <v>0</v>
      </c>
      <c r="AF452" s="374">
        <f t="shared" si="116"/>
        <v>0</v>
      </c>
      <c r="AG452" s="374">
        <f t="shared" si="117"/>
        <v>0</v>
      </c>
      <c r="AH452" s="374">
        <f t="shared" si="118"/>
        <v>1</v>
      </c>
      <c r="AI452" s="374">
        <f t="shared" si="119"/>
        <v>0</v>
      </c>
      <c r="AJ452" s="375">
        <v>34785727.434586197</v>
      </c>
      <c r="AK452" s="376">
        <v>1113.0091199999999</v>
      </c>
      <c r="AL452" s="377">
        <v>1113.0091199999999</v>
      </c>
      <c r="AM452" s="373">
        <v>12131.06002965852</v>
      </c>
      <c r="AN452" s="374">
        <v>13501980.448277403</v>
      </c>
      <c r="AO452" s="378">
        <v>72.243719999999996</v>
      </c>
      <c r="AP452" s="379">
        <v>72.243719999999996</v>
      </c>
      <c r="AQ452" s="373">
        <v>17232.47923733163</v>
      </c>
      <c r="AR452" s="374">
        <v>1244938.4049275997</v>
      </c>
      <c r="AS452" s="374">
        <f t="shared" ref="AS452:AS515" si="130">IFERROR(VLOOKUP($C452,$BY$4:$CE$899,3,0),0)</f>
        <v>0.91722583014491155</v>
      </c>
      <c r="AT452" s="374">
        <f t="shared" si="126"/>
        <v>66.263806049756539</v>
      </c>
      <c r="AU452" s="374">
        <f t="shared" ref="AU452:AU515" si="131">IFERROR(VLOOKUP($C452,$BY$4:$CE$899,4,0),0)</f>
        <v>8.2774169855088411E-2</v>
      </c>
      <c r="AV452" s="374">
        <f t="shared" si="127"/>
        <v>5.9799139502434473</v>
      </c>
      <c r="AW452" s="380">
        <v>54.023759999999996</v>
      </c>
      <c r="AX452" s="381">
        <v>54.023759999999996</v>
      </c>
      <c r="AY452" s="373">
        <v>10348.074830041449</v>
      </c>
      <c r="AZ452" s="374">
        <v>559041.91108019999</v>
      </c>
      <c r="BA452" s="378">
        <v>72.272280000000109</v>
      </c>
      <c r="BB452" s="379">
        <v>72.272280000000109</v>
      </c>
      <c r="BC452" s="373">
        <v>7197.8856258499</v>
      </c>
      <c r="BD452" s="374">
        <v>520207.60535939998</v>
      </c>
      <c r="BE452" s="374">
        <f t="shared" si="120"/>
        <v>8.9074867918908063E-2</v>
      </c>
      <c r="BF452" s="374">
        <f t="shared" si="121"/>
        <v>6.4376437951983503</v>
      </c>
      <c r="BG452" s="374">
        <f t="shared" si="122"/>
        <v>0</v>
      </c>
      <c r="BH452" s="374">
        <f t="shared" si="123"/>
        <v>0</v>
      </c>
      <c r="BI452" s="374">
        <f t="shared" si="124"/>
        <v>0.91092513208109194</v>
      </c>
      <c r="BJ452" s="374">
        <f t="shared" si="125"/>
        <v>65.834636204801754</v>
      </c>
      <c r="BK452" s="375">
        <v>15826168.369644603</v>
      </c>
      <c r="BL452" s="382">
        <v>50611895.804230802</v>
      </c>
      <c r="BM452" s="383">
        <v>0.53</v>
      </c>
      <c r="BN452" s="382">
        <v>26824304.776242327</v>
      </c>
      <c r="BO452" s="395"/>
      <c r="BP452" s="395"/>
      <c r="BS452" s="408">
        <v>11011</v>
      </c>
      <c r="BT452" s="400" t="s">
        <v>1770</v>
      </c>
      <c r="BU452" s="400">
        <v>0.87459983172153499</v>
      </c>
      <c r="BV452" s="400">
        <v>0.1254001682784649</v>
      </c>
      <c r="BW452" s="400">
        <v>0</v>
      </c>
      <c r="BX452" s="400">
        <v>1</v>
      </c>
      <c r="BY452" s="407">
        <v>11011</v>
      </c>
      <c r="BZ452" s="406" t="s">
        <v>1770</v>
      </c>
      <c r="CA452" s="406">
        <v>0.91722583014491155</v>
      </c>
      <c r="CB452" s="406">
        <v>8.2774169855088411E-2</v>
      </c>
      <c r="CC452" s="406">
        <v>8.9074867918908063E-2</v>
      </c>
      <c r="CD452" s="406">
        <v>0</v>
      </c>
      <c r="CE452" s="406">
        <v>0.91092513208109194</v>
      </c>
    </row>
    <row r="453" spans="1:83" x14ac:dyDescent="0.35">
      <c r="A453" s="365">
        <v>7</v>
      </c>
      <c r="B453" s="366" t="s">
        <v>1298</v>
      </c>
      <c r="C453" s="411">
        <v>11012</v>
      </c>
      <c r="D453" s="367" t="s">
        <v>1771</v>
      </c>
      <c r="E453" s="368" t="s">
        <v>2438</v>
      </c>
      <c r="F453" s="369">
        <v>5</v>
      </c>
      <c r="G453" s="370" t="s">
        <v>2469</v>
      </c>
      <c r="H453" s="371">
        <v>42742.799999999996</v>
      </c>
      <c r="I453" s="372">
        <v>42742.799999999996</v>
      </c>
      <c r="J453" s="373">
        <v>474.71507297085827</v>
      </c>
      <c r="K453" s="374">
        <v>20290651.420978799</v>
      </c>
      <c r="L453" s="371">
        <v>4816.8</v>
      </c>
      <c r="M453" s="372">
        <v>4816.8</v>
      </c>
      <c r="N453" s="373">
        <v>381.81796395191827</v>
      </c>
      <c r="O453" s="374">
        <v>1839140.7687635999</v>
      </c>
      <c r="P453" s="374">
        <f t="shared" si="128"/>
        <v>0.80609061137840499</v>
      </c>
      <c r="Q453" s="402">
        <f t="shared" ref="Q453:Q516" si="132">SUM(L453*P453)</f>
        <v>3882.7772568875012</v>
      </c>
      <c r="R453" s="374">
        <f t="shared" si="129"/>
        <v>0.19390938862159507</v>
      </c>
      <c r="S453" s="401">
        <f t="shared" ref="S453:S516" si="133">SUM(L453*R453)</f>
        <v>934.02274311249914</v>
      </c>
      <c r="T453" s="371">
        <v>3316.7999999999997</v>
      </c>
      <c r="U453" s="372">
        <v>3316.7999999999997</v>
      </c>
      <c r="V453" s="373">
        <v>180.23569533285095</v>
      </c>
      <c r="W453" s="374">
        <v>597805.75427999999</v>
      </c>
      <c r="X453" s="371">
        <v>1570.8</v>
      </c>
      <c r="Y453" s="372">
        <v>1570.8</v>
      </c>
      <c r="Z453" s="373">
        <v>1.1773682200152789</v>
      </c>
      <c r="AA453" s="374">
        <v>1849.41</v>
      </c>
      <c r="AB453" s="371">
        <v>418.8</v>
      </c>
      <c r="AC453" s="372">
        <v>418.8</v>
      </c>
      <c r="AD453" s="373">
        <v>1219.5360462750716</v>
      </c>
      <c r="AE453" s="374">
        <v>510741.69618000003</v>
      </c>
      <c r="AF453" s="374">
        <f t="shared" ref="AF453:AF516" si="134">IFERROR(VLOOKUP($C453,$BS$4:$BX$899,5,0),0)</f>
        <v>0</v>
      </c>
      <c r="AG453" s="374">
        <f t="shared" ref="AG453:AG516" si="135">SUM(AF453*AB453)</f>
        <v>0</v>
      </c>
      <c r="AH453" s="374">
        <f t="shared" ref="AH453:AH516" si="136">IFERROR(VLOOKUP($C453,$BS$4:$BX$899,6,0),0)</f>
        <v>1</v>
      </c>
      <c r="AI453" s="374">
        <f t="shared" ref="AI453:AI516" si="137">SUM(AH453*AB453)</f>
        <v>418.8</v>
      </c>
      <c r="AJ453" s="375">
        <v>23240189.050202403</v>
      </c>
      <c r="AK453" s="376">
        <v>931.04448000000002</v>
      </c>
      <c r="AL453" s="377">
        <v>931.04448000000002</v>
      </c>
      <c r="AM453" s="373">
        <v>7732.1473916017421</v>
      </c>
      <c r="AN453" s="374">
        <v>7198973.1474972004</v>
      </c>
      <c r="AO453" s="378">
        <v>46.875599999999991</v>
      </c>
      <c r="AP453" s="379">
        <v>46.875599999999991</v>
      </c>
      <c r="AQ453" s="373">
        <v>11631.735857781023</v>
      </c>
      <c r="AR453" s="374">
        <v>545244.59737500001</v>
      </c>
      <c r="AS453" s="374">
        <f t="shared" si="130"/>
        <v>0.84734061647610837</v>
      </c>
      <c r="AT453" s="374">
        <f t="shared" si="126"/>
        <v>39.719599801687458</v>
      </c>
      <c r="AU453" s="374">
        <f t="shared" si="131"/>
        <v>0.15265938352389163</v>
      </c>
      <c r="AV453" s="374">
        <f t="shared" si="127"/>
        <v>7.1560001983125332</v>
      </c>
      <c r="AW453" s="380">
        <v>26.929439999999996</v>
      </c>
      <c r="AX453" s="381">
        <v>26.929439999999996</v>
      </c>
      <c r="AY453" s="373">
        <v>5416.7321314145411</v>
      </c>
      <c r="AZ453" s="374">
        <v>145869.56292899998</v>
      </c>
      <c r="BA453" s="378">
        <v>45.920639999999842</v>
      </c>
      <c r="BB453" s="379">
        <v>45.920639999999842</v>
      </c>
      <c r="BC453" s="373">
        <v>8302.1604532733272</v>
      </c>
      <c r="BD453" s="374">
        <v>381240.52139699995</v>
      </c>
      <c r="BE453" s="374">
        <f t="shared" ref="BE453:BE516" si="138">IFERROR(VLOOKUP($C453,$BY$4:$CE$899,5,0),0)</f>
        <v>0</v>
      </c>
      <c r="BF453" s="374">
        <f t="shared" ref="BF453:BF516" si="139">SUM(BE453*BA453)</f>
        <v>0</v>
      </c>
      <c r="BG453" s="374">
        <f t="shared" ref="BG453:BG516" si="140">IFERROR(VLOOKUP($C453,$BY$4:$CE$899,6,0),0)</f>
        <v>0</v>
      </c>
      <c r="BH453" s="374">
        <f t="shared" ref="BH453:BH516" si="141">SUM(BG453*BA453)</f>
        <v>0</v>
      </c>
      <c r="BI453" s="374">
        <f t="shared" ref="BI453:BI516" si="142">IFERROR(VLOOKUP($C453,$BY$4:$CE$899,7,0),0)</f>
        <v>1</v>
      </c>
      <c r="BJ453" s="374">
        <f t="shared" ref="BJ453:BJ516" si="143">SUM(BI453*BA453)</f>
        <v>45.920639999999842</v>
      </c>
      <c r="BK453" s="375">
        <v>8271327.8291982003</v>
      </c>
      <c r="BL453" s="382">
        <v>31511516.879400603</v>
      </c>
      <c r="BM453" s="383">
        <v>0.48</v>
      </c>
      <c r="BN453" s="382">
        <v>15125528.10211229</v>
      </c>
      <c r="BO453" s="395"/>
      <c r="BP453" s="395"/>
      <c r="BS453" s="408">
        <v>11012</v>
      </c>
      <c r="BT453" s="400" t="s">
        <v>1771</v>
      </c>
      <c r="BU453" s="400">
        <v>0.80609061137840499</v>
      </c>
      <c r="BV453" s="400">
        <v>0.19390938862159507</v>
      </c>
      <c r="BW453" s="400">
        <v>0</v>
      </c>
      <c r="BX453" s="400">
        <v>1</v>
      </c>
      <c r="BY453" s="407">
        <v>11012</v>
      </c>
      <c r="BZ453" s="406" t="s">
        <v>1771</v>
      </c>
      <c r="CA453" s="406">
        <v>0.84734061647610837</v>
      </c>
      <c r="CB453" s="406">
        <v>0.15265938352389163</v>
      </c>
      <c r="CC453" s="406">
        <v>0</v>
      </c>
      <c r="CD453" s="406">
        <v>0</v>
      </c>
      <c r="CE453" s="406">
        <v>1</v>
      </c>
    </row>
    <row r="454" spans="1:83" x14ac:dyDescent="0.35">
      <c r="A454" s="365">
        <v>7</v>
      </c>
      <c r="B454" s="366" t="s">
        <v>1298</v>
      </c>
      <c r="C454" s="411">
        <v>11445</v>
      </c>
      <c r="D454" s="367" t="s">
        <v>1772</v>
      </c>
      <c r="E454" s="368" t="s">
        <v>2438</v>
      </c>
      <c r="F454" s="369">
        <v>13</v>
      </c>
      <c r="G454" s="370" t="s">
        <v>6309</v>
      </c>
      <c r="H454" s="371">
        <v>131040</v>
      </c>
      <c r="I454" s="372">
        <v>131040</v>
      </c>
      <c r="J454" s="373">
        <v>450.84753604159346</v>
      </c>
      <c r="K454" s="374">
        <v>59079061.122890405</v>
      </c>
      <c r="L454" s="371">
        <v>22266</v>
      </c>
      <c r="M454" s="372">
        <v>22266</v>
      </c>
      <c r="N454" s="373">
        <v>644.2658282809216</v>
      </c>
      <c r="O454" s="374">
        <v>14345222.932503</v>
      </c>
      <c r="P454" s="374">
        <f t="shared" si="128"/>
        <v>0.79703381678398388</v>
      </c>
      <c r="Q454" s="402">
        <f t="shared" si="132"/>
        <v>17746.754964512184</v>
      </c>
      <c r="R454" s="374">
        <f t="shared" si="129"/>
        <v>0.20296618321601614</v>
      </c>
      <c r="S454" s="401">
        <f t="shared" si="133"/>
        <v>4519.2450354878156</v>
      </c>
      <c r="T454" s="371">
        <v>18781.2</v>
      </c>
      <c r="U454" s="372">
        <v>18781.2</v>
      </c>
      <c r="V454" s="373">
        <v>110.58086373841928</v>
      </c>
      <c r="W454" s="374">
        <v>2076841.3180440003</v>
      </c>
      <c r="X454" s="371">
        <v>652.79999999999995</v>
      </c>
      <c r="Y454" s="372">
        <v>652.79999999999995</v>
      </c>
      <c r="Z454" s="373">
        <v>58.411193543198529</v>
      </c>
      <c r="AA454" s="374">
        <v>38130.827144999996</v>
      </c>
      <c r="AB454" s="371">
        <v>0</v>
      </c>
      <c r="AC454" s="372">
        <v>0</v>
      </c>
      <c r="AD454" s="373">
        <v>0</v>
      </c>
      <c r="AE454" s="374">
        <v>0</v>
      </c>
      <c r="AF454" s="374">
        <f t="shared" si="134"/>
        <v>0</v>
      </c>
      <c r="AG454" s="374">
        <f t="shared" si="135"/>
        <v>0</v>
      </c>
      <c r="AH454" s="374">
        <f t="shared" si="136"/>
        <v>1</v>
      </c>
      <c r="AI454" s="374">
        <f t="shared" si="137"/>
        <v>0</v>
      </c>
      <c r="AJ454" s="375">
        <v>75539256.2005824</v>
      </c>
      <c r="AK454" s="376">
        <v>6041.9574000000002</v>
      </c>
      <c r="AL454" s="377">
        <v>6041.9574000000002</v>
      </c>
      <c r="AM454" s="373">
        <v>7247.7883667761716</v>
      </c>
      <c r="AN454" s="374">
        <v>43790828.556277208</v>
      </c>
      <c r="AO454" s="378">
        <v>631.40279999999996</v>
      </c>
      <c r="AP454" s="379">
        <v>631.40279999999996</v>
      </c>
      <c r="AQ454" s="373">
        <v>12246.995939856775</v>
      </c>
      <c r="AR454" s="374">
        <v>7732787.5280141989</v>
      </c>
      <c r="AS454" s="374">
        <f t="shared" si="130"/>
        <v>0.86522790334268618</v>
      </c>
      <c r="AT454" s="374">
        <f t="shared" si="126"/>
        <v>546.30732080870132</v>
      </c>
      <c r="AU454" s="374">
        <f t="shared" si="131"/>
        <v>0.13477209665731374</v>
      </c>
      <c r="AV454" s="374">
        <f t="shared" si="127"/>
        <v>85.095479191298523</v>
      </c>
      <c r="AW454" s="380">
        <v>206.03219999999999</v>
      </c>
      <c r="AX454" s="381">
        <v>206.03219999999999</v>
      </c>
      <c r="AY454" s="373">
        <v>8201.5172127220885</v>
      </c>
      <c r="AZ454" s="374">
        <v>1689776.6346749999</v>
      </c>
      <c r="BA454" s="378">
        <v>383.10588000000013</v>
      </c>
      <c r="BB454" s="379">
        <v>383.10588000000013</v>
      </c>
      <c r="BC454" s="373">
        <v>9862.6726604274481</v>
      </c>
      <c r="BD454" s="374">
        <v>3778447.888725</v>
      </c>
      <c r="BE454" s="374">
        <f t="shared" si="138"/>
        <v>2.0350643052257911E-2</v>
      </c>
      <c r="BF454" s="374">
        <f t="shared" si="139"/>
        <v>7.7964510151011561</v>
      </c>
      <c r="BG454" s="374">
        <f t="shared" si="140"/>
        <v>0</v>
      </c>
      <c r="BH454" s="374">
        <f t="shared" si="141"/>
        <v>0</v>
      </c>
      <c r="BI454" s="374">
        <f t="shared" si="142"/>
        <v>0.97964935694774213</v>
      </c>
      <c r="BJ454" s="374">
        <f t="shared" si="143"/>
        <v>375.309428984899</v>
      </c>
      <c r="BK454" s="375">
        <v>56991840.607691407</v>
      </c>
      <c r="BL454" s="382">
        <v>132531096.80827381</v>
      </c>
      <c r="BM454" s="383">
        <v>0.48</v>
      </c>
      <c r="BN454" s="382">
        <v>63614926.467971422</v>
      </c>
      <c r="BO454" s="395"/>
      <c r="BP454" s="395"/>
      <c r="BS454" s="408">
        <v>11445</v>
      </c>
      <c r="BT454" s="400" t="s">
        <v>1772</v>
      </c>
      <c r="BU454" s="400">
        <v>0.79703381678398388</v>
      </c>
      <c r="BV454" s="400">
        <v>0.20296618321601614</v>
      </c>
      <c r="BW454" s="400">
        <v>0</v>
      </c>
      <c r="BX454" s="400">
        <v>1</v>
      </c>
      <c r="BY454" s="407">
        <v>11445</v>
      </c>
      <c r="BZ454" s="406" t="s">
        <v>1772</v>
      </c>
      <c r="CA454" s="406">
        <v>0.86522790334268618</v>
      </c>
      <c r="CB454" s="406">
        <v>0.13477209665731374</v>
      </c>
      <c r="CC454" s="406">
        <v>2.0350643052257911E-2</v>
      </c>
      <c r="CD454" s="406">
        <v>0</v>
      </c>
      <c r="CE454" s="406">
        <v>0.97964935694774213</v>
      </c>
    </row>
    <row r="455" spans="1:83" x14ac:dyDescent="0.35">
      <c r="A455" s="365">
        <v>7</v>
      </c>
      <c r="B455" s="366" t="s">
        <v>1298</v>
      </c>
      <c r="C455" s="411">
        <v>12275</v>
      </c>
      <c r="D455" s="367" t="s">
        <v>1773</v>
      </c>
      <c r="E455" s="368" t="s">
        <v>2427</v>
      </c>
      <c r="F455" s="369">
        <v>14</v>
      </c>
      <c r="G455" s="370" t="s">
        <v>6316</v>
      </c>
      <c r="H455" s="371">
        <v>91236</v>
      </c>
      <c r="I455" s="372">
        <v>91236</v>
      </c>
      <c r="J455" s="373">
        <v>849.86794312213601</v>
      </c>
      <c r="K455" s="374">
        <v>77538551.658691198</v>
      </c>
      <c r="L455" s="371">
        <v>20496</v>
      </c>
      <c r="M455" s="372">
        <v>20496</v>
      </c>
      <c r="N455" s="373">
        <v>1086.7490920736825</v>
      </c>
      <c r="O455" s="374">
        <v>22274009.391142197</v>
      </c>
      <c r="P455" s="374">
        <f t="shared" si="128"/>
        <v>0.8461905197611701</v>
      </c>
      <c r="Q455" s="402">
        <f t="shared" si="132"/>
        <v>17343.520893024943</v>
      </c>
      <c r="R455" s="374">
        <f t="shared" si="129"/>
        <v>0.15380948023883001</v>
      </c>
      <c r="S455" s="401">
        <f t="shared" si="133"/>
        <v>3152.4791069750599</v>
      </c>
      <c r="T455" s="371">
        <v>40834.799999999996</v>
      </c>
      <c r="U455" s="372">
        <v>40834.799999999996</v>
      </c>
      <c r="V455" s="373">
        <v>221.01044611213962</v>
      </c>
      <c r="W455" s="374">
        <v>9024917.3648999985</v>
      </c>
      <c r="X455" s="371">
        <v>5671.2</v>
      </c>
      <c r="Y455" s="372">
        <v>5671.2</v>
      </c>
      <c r="Z455" s="373">
        <v>15.429142297926365</v>
      </c>
      <c r="AA455" s="374">
        <v>87501.751799999998</v>
      </c>
      <c r="AB455" s="371">
        <v>0</v>
      </c>
      <c r="AC455" s="372">
        <v>0</v>
      </c>
      <c r="AD455" s="373">
        <v>0</v>
      </c>
      <c r="AE455" s="374">
        <v>0</v>
      </c>
      <c r="AF455" s="374">
        <f t="shared" si="134"/>
        <v>6.6725678334145317E-3</v>
      </c>
      <c r="AG455" s="374">
        <f t="shared" si="135"/>
        <v>0</v>
      </c>
      <c r="AH455" s="374">
        <f t="shared" si="136"/>
        <v>0.99332743216658548</v>
      </c>
      <c r="AI455" s="374">
        <f t="shared" si="137"/>
        <v>0</v>
      </c>
      <c r="AJ455" s="375">
        <v>108924980.16653338</v>
      </c>
      <c r="AK455" s="376">
        <v>7253.6259599999994</v>
      </c>
      <c r="AL455" s="377">
        <v>7253.6259599999994</v>
      </c>
      <c r="AM455" s="373">
        <v>17069.976099935131</v>
      </c>
      <c r="AN455" s="374">
        <v>123819221.77506901</v>
      </c>
      <c r="AO455" s="378">
        <v>591.14868000000001</v>
      </c>
      <c r="AP455" s="379">
        <v>591.14868000000001</v>
      </c>
      <c r="AQ455" s="373">
        <v>19451.832056417683</v>
      </c>
      <c r="AR455" s="374">
        <v>11498924.843733</v>
      </c>
      <c r="AS455" s="374">
        <f t="shared" si="130"/>
        <v>0.83574687839055029</v>
      </c>
      <c r="AT455" s="374">
        <f t="shared" si="126"/>
        <v>494.05066397469432</v>
      </c>
      <c r="AU455" s="374">
        <f t="shared" si="131"/>
        <v>0.16425312160944983</v>
      </c>
      <c r="AV455" s="374">
        <f t="shared" si="127"/>
        <v>97.098016025305739</v>
      </c>
      <c r="AW455" s="380">
        <v>594.31655999999998</v>
      </c>
      <c r="AX455" s="381">
        <v>594.31655999999998</v>
      </c>
      <c r="AY455" s="373">
        <v>13258.359862562133</v>
      </c>
      <c r="AZ455" s="374">
        <v>7879662.8247599993</v>
      </c>
      <c r="BA455" s="378">
        <v>855.23724000000095</v>
      </c>
      <c r="BB455" s="379">
        <v>855.23724000000095</v>
      </c>
      <c r="BC455" s="373">
        <v>12729.343360877956</v>
      </c>
      <c r="BD455" s="374">
        <v>10886608.482969599</v>
      </c>
      <c r="BE455" s="374">
        <f t="shared" si="138"/>
        <v>4.5495557232673005E-2</v>
      </c>
      <c r="BF455" s="374">
        <f t="shared" si="139"/>
        <v>38.909494799933341</v>
      </c>
      <c r="BG455" s="374">
        <f t="shared" si="140"/>
        <v>3.1127761216221683E-3</v>
      </c>
      <c r="BH455" s="374">
        <f t="shared" si="141"/>
        <v>2.6621620589940505</v>
      </c>
      <c r="BI455" s="374">
        <f t="shared" si="142"/>
        <v>0.95139166664570485</v>
      </c>
      <c r="BJ455" s="374">
        <f t="shared" si="143"/>
        <v>813.66558314107363</v>
      </c>
      <c r="BK455" s="375">
        <v>154084417.92653161</v>
      </c>
      <c r="BL455" s="382">
        <v>263009398.09306499</v>
      </c>
      <c r="BM455" s="383">
        <v>0.41</v>
      </c>
      <c r="BN455" s="382">
        <v>107833853.21815664</v>
      </c>
      <c r="BO455" s="395"/>
      <c r="BP455" s="395"/>
      <c r="BS455" s="408">
        <v>12275</v>
      </c>
      <c r="BT455" s="400" t="s">
        <v>1773</v>
      </c>
      <c r="BU455" s="400">
        <v>0.8461905197611701</v>
      </c>
      <c r="BV455" s="400">
        <v>0.15380948023883001</v>
      </c>
      <c r="BW455" s="400">
        <v>6.6725678334145317E-3</v>
      </c>
      <c r="BX455" s="400">
        <v>0.99332743216658548</v>
      </c>
      <c r="BY455" s="407">
        <v>12275</v>
      </c>
      <c r="BZ455" s="406" t="s">
        <v>1773</v>
      </c>
      <c r="CA455" s="406">
        <v>0.83574687839055029</v>
      </c>
      <c r="CB455" s="406">
        <v>0.16425312160944983</v>
      </c>
      <c r="CC455" s="406">
        <v>4.5495557232673005E-2</v>
      </c>
      <c r="CD455" s="406">
        <v>3.1127761216221683E-3</v>
      </c>
      <c r="CE455" s="406">
        <v>0.95139166664570485</v>
      </c>
    </row>
    <row r="456" spans="1:83" x14ac:dyDescent="0.35">
      <c r="A456" s="365">
        <v>7</v>
      </c>
      <c r="B456" s="366" t="s">
        <v>1298</v>
      </c>
      <c r="C456" s="411">
        <v>14132</v>
      </c>
      <c r="D456" s="367" t="s">
        <v>1774</v>
      </c>
      <c r="E456" s="368" t="s">
        <v>2438</v>
      </c>
      <c r="F456" s="369">
        <v>5</v>
      </c>
      <c r="G456" s="370" t="s">
        <v>2469</v>
      </c>
      <c r="H456" s="371">
        <v>44624.4</v>
      </c>
      <c r="I456" s="372">
        <v>44624.4</v>
      </c>
      <c r="J456" s="373">
        <v>338.13578845248338</v>
      </c>
      <c r="K456" s="374">
        <v>15089106.678219</v>
      </c>
      <c r="L456" s="371">
        <v>6012</v>
      </c>
      <c r="M456" s="372">
        <v>6012</v>
      </c>
      <c r="N456" s="373">
        <v>332.51019815868261</v>
      </c>
      <c r="O456" s="374">
        <v>1999051.3113299999</v>
      </c>
      <c r="P456" s="374">
        <f t="shared" si="128"/>
        <v>0.82781068719992579</v>
      </c>
      <c r="Q456" s="402">
        <f t="shared" si="132"/>
        <v>4976.7978514459537</v>
      </c>
      <c r="R456" s="374">
        <f t="shared" si="129"/>
        <v>0.17218931280007427</v>
      </c>
      <c r="S456" s="401">
        <f t="shared" si="133"/>
        <v>1035.2021485540465</v>
      </c>
      <c r="T456" s="371">
        <v>4534.8</v>
      </c>
      <c r="U456" s="372">
        <v>4534.8</v>
      </c>
      <c r="V456" s="373">
        <v>204.5317445025139</v>
      </c>
      <c r="W456" s="374">
        <v>927510.55497000006</v>
      </c>
      <c r="X456" s="371">
        <v>2682</v>
      </c>
      <c r="Y456" s="372">
        <v>2682</v>
      </c>
      <c r="Z456" s="373">
        <v>17.498829642058165</v>
      </c>
      <c r="AA456" s="374">
        <v>46931.861100000002</v>
      </c>
      <c r="AB456" s="371">
        <v>42</v>
      </c>
      <c r="AC456" s="372">
        <v>42</v>
      </c>
      <c r="AD456" s="373">
        <v>26415.357875714286</v>
      </c>
      <c r="AE456" s="374">
        <v>1109445.0307799999</v>
      </c>
      <c r="AF456" s="374">
        <f t="shared" si="134"/>
        <v>0</v>
      </c>
      <c r="AG456" s="374">
        <f t="shared" si="135"/>
        <v>0</v>
      </c>
      <c r="AH456" s="374">
        <f t="shared" si="136"/>
        <v>1</v>
      </c>
      <c r="AI456" s="374">
        <f t="shared" si="137"/>
        <v>42</v>
      </c>
      <c r="AJ456" s="375">
        <v>19172045.436398998</v>
      </c>
      <c r="AK456" s="376">
        <v>1392.8253599999998</v>
      </c>
      <c r="AL456" s="377">
        <v>1392.8253599999998</v>
      </c>
      <c r="AM456" s="373">
        <v>7883.7469652446598</v>
      </c>
      <c r="AN456" s="374">
        <v>10980682.705015799</v>
      </c>
      <c r="AO456" s="378">
        <v>120.23688</v>
      </c>
      <c r="AP456" s="379">
        <v>120.23688</v>
      </c>
      <c r="AQ456" s="373">
        <v>9139.1844336779195</v>
      </c>
      <c r="AR456" s="374">
        <v>1098867.02205</v>
      </c>
      <c r="AS456" s="374">
        <f t="shared" si="130"/>
        <v>0.84743971298979248</v>
      </c>
      <c r="AT456" s="374">
        <f t="shared" si="126"/>
        <v>101.89350707798812</v>
      </c>
      <c r="AU456" s="374">
        <f t="shared" si="131"/>
        <v>0.15256028701020749</v>
      </c>
      <c r="AV456" s="374">
        <f t="shared" si="127"/>
        <v>18.343372922011877</v>
      </c>
      <c r="AW456" s="380">
        <v>67.440479999999994</v>
      </c>
      <c r="AX456" s="381">
        <v>67.440479999999994</v>
      </c>
      <c r="AY456" s="373">
        <v>7842.8612643326387</v>
      </c>
      <c r="AZ456" s="374">
        <v>528926.32823999994</v>
      </c>
      <c r="BA456" s="378">
        <v>55.057200000000051</v>
      </c>
      <c r="BB456" s="379">
        <v>55.057200000000051</v>
      </c>
      <c r="BC456" s="373">
        <v>2689.9434188443997</v>
      </c>
      <c r="BD456" s="374">
        <v>148100.75280000002</v>
      </c>
      <c r="BE456" s="374">
        <f t="shared" si="138"/>
        <v>0</v>
      </c>
      <c r="BF456" s="374">
        <f t="shared" si="139"/>
        <v>0</v>
      </c>
      <c r="BG456" s="374">
        <f t="shared" si="140"/>
        <v>2.7321165400748214E-2</v>
      </c>
      <c r="BH456" s="374">
        <f t="shared" si="141"/>
        <v>1.504226867702076</v>
      </c>
      <c r="BI456" s="374">
        <f t="shared" si="142"/>
        <v>0.97267883459925175</v>
      </c>
      <c r="BJ456" s="374">
        <f t="shared" si="143"/>
        <v>53.552973132297971</v>
      </c>
      <c r="BK456" s="375">
        <v>12756576.8081058</v>
      </c>
      <c r="BL456" s="382">
        <v>31928622.244504798</v>
      </c>
      <c r="BM456" s="383">
        <v>0.45</v>
      </c>
      <c r="BN456" s="382">
        <v>14367880.010027159</v>
      </c>
      <c r="BO456" s="395"/>
      <c r="BP456" s="395"/>
      <c r="BS456" s="408">
        <v>14132</v>
      </c>
      <c r="BT456" s="400" t="s">
        <v>1774</v>
      </c>
      <c r="BU456" s="400">
        <v>0.82781068719992579</v>
      </c>
      <c r="BV456" s="400">
        <v>0.17218931280007427</v>
      </c>
      <c r="BW456" s="400">
        <v>0</v>
      </c>
      <c r="BX456" s="400">
        <v>1</v>
      </c>
      <c r="BY456" s="407">
        <v>14132</v>
      </c>
      <c r="BZ456" s="406" t="s">
        <v>1774</v>
      </c>
      <c r="CA456" s="406">
        <v>0.84743971298979248</v>
      </c>
      <c r="CB456" s="406">
        <v>0.15256028701020749</v>
      </c>
      <c r="CC456" s="406">
        <v>0</v>
      </c>
      <c r="CD456" s="406">
        <v>2.7321165400748214E-2</v>
      </c>
      <c r="CE456" s="406">
        <v>0.97267883459925175</v>
      </c>
    </row>
    <row r="457" spans="1:83" x14ac:dyDescent="0.35">
      <c r="A457" s="365">
        <v>7</v>
      </c>
      <c r="B457" s="366" t="s">
        <v>1298</v>
      </c>
      <c r="C457" s="411">
        <v>77649</v>
      </c>
      <c r="D457" s="367" t="s">
        <v>2241</v>
      </c>
      <c r="E457" s="368" t="s">
        <v>2438</v>
      </c>
      <c r="F457" s="369">
        <v>3</v>
      </c>
      <c r="G457" s="370" t="s">
        <v>6313</v>
      </c>
      <c r="H457" s="371">
        <v>35193.599999999999</v>
      </c>
      <c r="I457" s="372">
        <v>35193.599999999999</v>
      </c>
      <c r="J457" s="373">
        <v>432.45654793397097</v>
      </c>
      <c r="K457" s="374">
        <v>15219702.765369</v>
      </c>
      <c r="L457" s="371">
        <v>2270.4</v>
      </c>
      <c r="M457" s="372">
        <v>2270.4</v>
      </c>
      <c r="N457" s="373">
        <v>539.25077881871039</v>
      </c>
      <c r="O457" s="374">
        <v>1224314.96823</v>
      </c>
      <c r="P457" s="374">
        <f t="shared" si="128"/>
        <v>0.80917911248136343</v>
      </c>
      <c r="Q457" s="402">
        <f t="shared" si="132"/>
        <v>1837.1602569776876</v>
      </c>
      <c r="R457" s="374">
        <f t="shared" si="129"/>
        <v>0.19082088751863663</v>
      </c>
      <c r="S457" s="401">
        <f t="shared" si="133"/>
        <v>433.23974302231261</v>
      </c>
      <c r="T457" s="371">
        <v>2898</v>
      </c>
      <c r="U457" s="372">
        <v>2898</v>
      </c>
      <c r="V457" s="373">
        <v>62.307290848861285</v>
      </c>
      <c r="W457" s="374">
        <v>180566.52888</v>
      </c>
      <c r="X457" s="371">
        <v>4.8</v>
      </c>
      <c r="Y457" s="372">
        <v>4.8</v>
      </c>
      <c r="Z457" s="373">
        <v>469.54464999999999</v>
      </c>
      <c r="AA457" s="374">
        <v>2253.81432</v>
      </c>
      <c r="AB457" s="371">
        <v>0</v>
      </c>
      <c r="AC457" s="372">
        <v>0</v>
      </c>
      <c r="AD457" s="373">
        <v>0</v>
      </c>
      <c r="AE457" s="374">
        <v>0</v>
      </c>
      <c r="AF457" s="374">
        <f t="shared" si="134"/>
        <v>2.0387895599892385E-2</v>
      </c>
      <c r="AG457" s="374">
        <f t="shared" si="135"/>
        <v>0</v>
      </c>
      <c r="AH457" s="374">
        <f t="shared" si="136"/>
        <v>0.9796121044001076</v>
      </c>
      <c r="AI457" s="374">
        <f t="shared" si="137"/>
        <v>0</v>
      </c>
      <c r="AJ457" s="375">
        <v>16626838.076799</v>
      </c>
      <c r="AK457" s="376">
        <v>0</v>
      </c>
      <c r="AL457" s="377">
        <v>0</v>
      </c>
      <c r="AM457" s="373">
        <v>0</v>
      </c>
      <c r="AN457" s="374">
        <v>0</v>
      </c>
      <c r="AO457" s="378">
        <v>0</v>
      </c>
      <c r="AP457" s="379">
        <v>0</v>
      </c>
      <c r="AQ457" s="373">
        <v>0</v>
      </c>
      <c r="AR457" s="374">
        <v>0</v>
      </c>
      <c r="AS457" s="374">
        <f t="shared" si="130"/>
        <v>0</v>
      </c>
      <c r="AT457" s="374">
        <f t="shared" ref="AT457:AT520" si="144">SUM(AS457*AO457)</f>
        <v>0</v>
      </c>
      <c r="AU457" s="374">
        <f t="shared" si="131"/>
        <v>0</v>
      </c>
      <c r="AV457" s="374">
        <f t="shared" ref="AV457:AV520" si="145">SUM(AU457*AO457)</f>
        <v>0</v>
      </c>
      <c r="AW457" s="380">
        <v>0</v>
      </c>
      <c r="AX457" s="381">
        <v>0</v>
      </c>
      <c r="AY457" s="373">
        <v>0</v>
      </c>
      <c r="AZ457" s="374">
        <v>0</v>
      </c>
      <c r="BA457" s="378">
        <v>0</v>
      </c>
      <c r="BB457" s="379">
        <v>0</v>
      </c>
      <c r="BC457" s="373">
        <v>0</v>
      </c>
      <c r="BD457" s="374">
        <v>0</v>
      </c>
      <c r="BE457" s="374">
        <f t="shared" si="138"/>
        <v>0</v>
      </c>
      <c r="BF457" s="374">
        <f t="shared" si="139"/>
        <v>0</v>
      </c>
      <c r="BG457" s="374">
        <f t="shared" si="140"/>
        <v>0</v>
      </c>
      <c r="BH457" s="374">
        <f t="shared" si="141"/>
        <v>0</v>
      </c>
      <c r="BI457" s="374">
        <f t="shared" si="142"/>
        <v>0</v>
      </c>
      <c r="BJ457" s="374">
        <f t="shared" si="143"/>
        <v>0</v>
      </c>
      <c r="BK457" s="375">
        <v>0</v>
      </c>
      <c r="BL457" s="382">
        <v>16626838.076799</v>
      </c>
      <c r="BM457" s="383">
        <v>0.73</v>
      </c>
      <c r="BN457" s="382">
        <v>12137591.796063269</v>
      </c>
      <c r="BO457" s="395"/>
      <c r="BP457" s="395"/>
      <c r="BS457" s="408">
        <v>77649</v>
      </c>
      <c r="BT457" s="400" t="s">
        <v>2241</v>
      </c>
      <c r="BU457" s="400">
        <v>0.80917911248136343</v>
      </c>
      <c r="BV457" s="400">
        <v>0.19082088751863663</v>
      </c>
      <c r="BW457" s="400">
        <v>2.0387895599892385E-2</v>
      </c>
      <c r="BX457" s="400">
        <v>0.9796121044001076</v>
      </c>
      <c r="BY457" s="407">
        <v>77649</v>
      </c>
      <c r="BZ457" s="406" t="s">
        <v>2241</v>
      </c>
      <c r="CA457" s="406" t="e">
        <v>#DIV/0!</v>
      </c>
      <c r="CB457" s="406" t="e">
        <v>#DIV/0!</v>
      </c>
      <c r="CC457" s="406" t="e">
        <v>#DIV/0!</v>
      </c>
      <c r="CD457" s="406" t="e">
        <v>#DIV/0!</v>
      </c>
      <c r="CE457" s="406" t="e">
        <v>#DIV/0!</v>
      </c>
    </row>
    <row r="458" spans="1:83" x14ac:dyDescent="0.35">
      <c r="A458" s="365">
        <v>7</v>
      </c>
      <c r="B458" s="366" t="s">
        <v>1298</v>
      </c>
      <c r="C458" s="411">
        <v>77650</v>
      </c>
      <c r="D458" s="367" t="s">
        <v>2242</v>
      </c>
      <c r="E458" s="368" t="s">
        <v>2438</v>
      </c>
      <c r="F458" s="369">
        <v>2</v>
      </c>
      <c r="G458" s="370" t="s">
        <v>2560</v>
      </c>
      <c r="H458" s="371">
        <v>35821.199999999997</v>
      </c>
      <c r="I458" s="372">
        <v>35821.199999999997</v>
      </c>
      <c r="J458" s="373">
        <v>355.22964262838769</v>
      </c>
      <c r="K458" s="374">
        <v>12724752.074519999</v>
      </c>
      <c r="L458" s="371">
        <v>4207.2</v>
      </c>
      <c r="M458" s="372">
        <v>4207.2</v>
      </c>
      <c r="N458" s="373">
        <v>420.89770582572737</v>
      </c>
      <c r="O458" s="374">
        <v>1770800.8279500001</v>
      </c>
      <c r="P458" s="374">
        <f t="shared" si="128"/>
        <v>0.91176768547094245</v>
      </c>
      <c r="Q458" s="402">
        <f t="shared" si="132"/>
        <v>3835.9890063133489</v>
      </c>
      <c r="R458" s="374">
        <f t="shared" si="129"/>
        <v>8.8232314529057596E-2</v>
      </c>
      <c r="S458" s="401">
        <f t="shared" si="133"/>
        <v>371.21099368665108</v>
      </c>
      <c r="T458" s="371">
        <v>2901.6</v>
      </c>
      <c r="U458" s="372">
        <v>2901.6</v>
      </c>
      <c r="V458" s="373">
        <v>210.28689125310174</v>
      </c>
      <c r="W458" s="374">
        <v>610168.44365999999</v>
      </c>
      <c r="X458" s="371">
        <v>3114</v>
      </c>
      <c r="Y458" s="372">
        <v>3114</v>
      </c>
      <c r="Z458" s="373">
        <v>0</v>
      </c>
      <c r="AA458" s="374">
        <v>0</v>
      </c>
      <c r="AB458" s="371">
        <v>8.4</v>
      </c>
      <c r="AC458" s="372">
        <v>8.4</v>
      </c>
      <c r="AD458" s="373">
        <v>96451.428414285721</v>
      </c>
      <c r="AE458" s="374">
        <v>810191.99868000008</v>
      </c>
      <c r="AF458" s="374">
        <f t="shared" si="134"/>
        <v>0</v>
      </c>
      <c r="AG458" s="374">
        <f t="shared" si="135"/>
        <v>0</v>
      </c>
      <c r="AH458" s="374">
        <f t="shared" si="136"/>
        <v>1</v>
      </c>
      <c r="AI458" s="374">
        <f t="shared" si="137"/>
        <v>8.4</v>
      </c>
      <c r="AJ458" s="375">
        <v>15915913.34481</v>
      </c>
      <c r="AK458" s="376">
        <v>0</v>
      </c>
      <c r="AL458" s="377">
        <v>0</v>
      </c>
      <c r="AM458" s="373">
        <v>0</v>
      </c>
      <c r="AN458" s="374">
        <v>0</v>
      </c>
      <c r="AO458" s="378">
        <v>0</v>
      </c>
      <c r="AP458" s="379">
        <v>0</v>
      </c>
      <c r="AQ458" s="373">
        <v>0</v>
      </c>
      <c r="AR458" s="374">
        <v>0</v>
      </c>
      <c r="AS458" s="374">
        <f t="shared" si="130"/>
        <v>0</v>
      </c>
      <c r="AT458" s="374">
        <f t="shared" si="144"/>
        <v>0</v>
      </c>
      <c r="AU458" s="374">
        <f t="shared" si="131"/>
        <v>0</v>
      </c>
      <c r="AV458" s="374">
        <f t="shared" si="145"/>
        <v>0</v>
      </c>
      <c r="AW458" s="380">
        <v>0</v>
      </c>
      <c r="AX458" s="381">
        <v>0</v>
      </c>
      <c r="AY458" s="373">
        <v>0</v>
      </c>
      <c r="AZ458" s="374">
        <v>0</v>
      </c>
      <c r="BA458" s="378">
        <v>0</v>
      </c>
      <c r="BB458" s="379">
        <v>0</v>
      </c>
      <c r="BC458" s="373">
        <v>0</v>
      </c>
      <c r="BD458" s="374">
        <v>0</v>
      </c>
      <c r="BE458" s="374">
        <f t="shared" si="138"/>
        <v>0</v>
      </c>
      <c r="BF458" s="374">
        <f t="shared" si="139"/>
        <v>0</v>
      </c>
      <c r="BG458" s="374">
        <f t="shared" si="140"/>
        <v>0</v>
      </c>
      <c r="BH458" s="374">
        <f t="shared" si="141"/>
        <v>0</v>
      </c>
      <c r="BI458" s="374">
        <f t="shared" si="142"/>
        <v>0</v>
      </c>
      <c r="BJ458" s="374">
        <f t="shared" si="143"/>
        <v>0</v>
      </c>
      <c r="BK458" s="375">
        <v>0</v>
      </c>
      <c r="BL458" s="382">
        <v>15915913.34481</v>
      </c>
      <c r="BM458" s="383">
        <v>0.69</v>
      </c>
      <c r="BN458" s="382">
        <v>10981980.207918899</v>
      </c>
      <c r="BO458" s="395"/>
      <c r="BP458" s="395"/>
      <c r="BS458" s="408">
        <v>77650</v>
      </c>
      <c r="BT458" s="400" t="s">
        <v>2242</v>
      </c>
      <c r="BU458" s="400">
        <v>0.91176768547094245</v>
      </c>
      <c r="BV458" s="400">
        <v>8.8232314529057596E-2</v>
      </c>
      <c r="BW458" s="400">
        <v>0</v>
      </c>
      <c r="BX458" s="400">
        <v>1</v>
      </c>
      <c r="BY458" s="407">
        <v>77650</v>
      </c>
      <c r="BZ458" s="406" t="s">
        <v>2242</v>
      </c>
      <c r="CA458" s="406" t="e">
        <v>#DIV/0!</v>
      </c>
      <c r="CB458" s="406" t="e">
        <v>#DIV/0!</v>
      </c>
      <c r="CC458" s="406" t="e">
        <v>#DIV/0!</v>
      </c>
      <c r="CD458" s="406" t="e">
        <v>#DIV/0!</v>
      </c>
      <c r="CE458" s="406" t="e">
        <v>#DIV/0!</v>
      </c>
    </row>
    <row r="459" spans="1:83" x14ac:dyDescent="0.35">
      <c r="A459" s="365">
        <v>7</v>
      </c>
      <c r="B459" s="366" t="s">
        <v>1298</v>
      </c>
      <c r="C459" s="411">
        <v>77651</v>
      </c>
      <c r="D459" s="367" t="s">
        <v>2243</v>
      </c>
      <c r="E459" s="368" t="s">
        <v>2438</v>
      </c>
      <c r="F459" s="369">
        <v>3</v>
      </c>
      <c r="G459" s="370" t="s">
        <v>6313</v>
      </c>
      <c r="H459" s="371">
        <v>46119.6</v>
      </c>
      <c r="I459" s="372">
        <v>46119.6</v>
      </c>
      <c r="J459" s="373">
        <v>355.24646597872919</v>
      </c>
      <c r="K459" s="374">
        <v>16383824.912352597</v>
      </c>
      <c r="L459" s="371">
        <v>1358.3999999999999</v>
      </c>
      <c r="M459" s="372">
        <v>1358.3999999999999</v>
      </c>
      <c r="N459" s="373">
        <v>1475.8027404076854</v>
      </c>
      <c r="O459" s="374">
        <v>2004730.4425697997</v>
      </c>
      <c r="P459" s="374">
        <f t="shared" si="128"/>
        <v>0.84710626082123353</v>
      </c>
      <c r="Q459" s="402">
        <f t="shared" si="132"/>
        <v>1150.7091446995635</v>
      </c>
      <c r="R459" s="374">
        <f t="shared" si="129"/>
        <v>0.15289373917876645</v>
      </c>
      <c r="S459" s="401">
        <f t="shared" si="133"/>
        <v>207.69085530043631</v>
      </c>
      <c r="T459" s="371">
        <v>363.59999999999997</v>
      </c>
      <c r="U459" s="372">
        <v>363.59999999999997</v>
      </c>
      <c r="V459" s="373">
        <v>1242.9347487623763</v>
      </c>
      <c r="W459" s="374">
        <v>451931.07464999997</v>
      </c>
      <c r="X459" s="371">
        <v>1521.6</v>
      </c>
      <c r="Y459" s="372">
        <v>1521.6</v>
      </c>
      <c r="Z459" s="373">
        <v>0</v>
      </c>
      <c r="AA459" s="374">
        <v>0</v>
      </c>
      <c r="AB459" s="371">
        <v>6907.2</v>
      </c>
      <c r="AC459" s="372">
        <v>6907.2</v>
      </c>
      <c r="AD459" s="373">
        <v>77.504912486970127</v>
      </c>
      <c r="AE459" s="374">
        <v>535341.93153000006</v>
      </c>
      <c r="AF459" s="374">
        <f t="shared" si="134"/>
        <v>0</v>
      </c>
      <c r="AG459" s="374">
        <f t="shared" si="135"/>
        <v>0</v>
      </c>
      <c r="AH459" s="374">
        <f t="shared" si="136"/>
        <v>1</v>
      </c>
      <c r="AI459" s="374">
        <f t="shared" si="137"/>
        <v>6907.2</v>
      </c>
      <c r="AJ459" s="375">
        <v>19375828.361102398</v>
      </c>
      <c r="AK459" s="376">
        <v>0</v>
      </c>
      <c r="AL459" s="377">
        <v>0</v>
      </c>
      <c r="AM459" s="373">
        <v>0</v>
      </c>
      <c r="AN459" s="374">
        <v>0</v>
      </c>
      <c r="AO459" s="378">
        <v>0</v>
      </c>
      <c r="AP459" s="379">
        <v>0</v>
      </c>
      <c r="AQ459" s="373">
        <v>0</v>
      </c>
      <c r="AR459" s="374">
        <v>0</v>
      </c>
      <c r="AS459" s="374">
        <f t="shared" si="130"/>
        <v>0</v>
      </c>
      <c r="AT459" s="374">
        <f t="shared" si="144"/>
        <v>0</v>
      </c>
      <c r="AU459" s="374">
        <f t="shared" si="131"/>
        <v>0</v>
      </c>
      <c r="AV459" s="374">
        <f t="shared" si="145"/>
        <v>0</v>
      </c>
      <c r="AW459" s="380">
        <v>0</v>
      </c>
      <c r="AX459" s="381">
        <v>0</v>
      </c>
      <c r="AY459" s="373">
        <v>0</v>
      </c>
      <c r="AZ459" s="374">
        <v>0</v>
      </c>
      <c r="BA459" s="378">
        <v>0</v>
      </c>
      <c r="BB459" s="379">
        <v>0</v>
      </c>
      <c r="BC459" s="373">
        <v>0</v>
      </c>
      <c r="BD459" s="374">
        <v>0</v>
      </c>
      <c r="BE459" s="374">
        <f t="shared" si="138"/>
        <v>0</v>
      </c>
      <c r="BF459" s="374">
        <f t="shared" si="139"/>
        <v>0</v>
      </c>
      <c r="BG459" s="374">
        <f t="shared" si="140"/>
        <v>0</v>
      </c>
      <c r="BH459" s="374">
        <f t="shared" si="141"/>
        <v>0</v>
      </c>
      <c r="BI459" s="374">
        <f t="shared" si="142"/>
        <v>0</v>
      </c>
      <c r="BJ459" s="374">
        <f t="shared" si="143"/>
        <v>0</v>
      </c>
      <c r="BK459" s="375">
        <v>0</v>
      </c>
      <c r="BL459" s="382">
        <v>19375828.361102398</v>
      </c>
      <c r="BM459" s="383">
        <v>0.77</v>
      </c>
      <c r="BN459" s="382">
        <v>14919387.838048847</v>
      </c>
      <c r="BO459" s="395"/>
      <c r="BP459" s="395"/>
      <c r="BS459" s="408">
        <v>77651</v>
      </c>
      <c r="BT459" s="400" t="s">
        <v>2243</v>
      </c>
      <c r="BU459" s="400">
        <v>0.84710626082123353</v>
      </c>
      <c r="BV459" s="400">
        <v>0.15289373917876645</v>
      </c>
      <c r="BW459" s="400">
        <v>0</v>
      </c>
      <c r="BX459" s="400">
        <v>1</v>
      </c>
      <c r="BY459" s="407">
        <v>77651</v>
      </c>
      <c r="BZ459" s="406" t="s">
        <v>2243</v>
      </c>
      <c r="CA459" s="406" t="e">
        <v>#DIV/0!</v>
      </c>
      <c r="CB459" s="406" t="e">
        <v>#DIV/0!</v>
      </c>
      <c r="CC459" s="406" t="e">
        <v>#DIV/0!</v>
      </c>
      <c r="CD459" s="406" t="e">
        <v>#DIV/0!</v>
      </c>
      <c r="CE459" s="406" t="e">
        <v>#DIV/0!</v>
      </c>
    </row>
    <row r="460" spans="1:83" x14ac:dyDescent="0.35">
      <c r="A460" s="365">
        <v>7</v>
      </c>
      <c r="B460" s="366" t="s">
        <v>1298</v>
      </c>
      <c r="C460" s="411">
        <v>77652</v>
      </c>
      <c r="D460" s="367" t="s">
        <v>2244</v>
      </c>
      <c r="E460" s="368" t="s">
        <v>2438</v>
      </c>
      <c r="F460" s="369">
        <v>3</v>
      </c>
      <c r="G460" s="370" t="s">
        <v>6313</v>
      </c>
      <c r="H460" s="371">
        <v>32443.199999999997</v>
      </c>
      <c r="I460" s="372">
        <v>32443.199999999997</v>
      </c>
      <c r="J460" s="373">
        <v>315.46787633033733</v>
      </c>
      <c r="K460" s="374">
        <v>10234787.405360399</v>
      </c>
      <c r="L460" s="371">
        <v>1560</v>
      </c>
      <c r="M460" s="372">
        <v>1560</v>
      </c>
      <c r="N460" s="373">
        <v>22.450359452692307</v>
      </c>
      <c r="O460" s="374">
        <v>35022.560746199997</v>
      </c>
      <c r="P460" s="374">
        <f t="shared" si="128"/>
        <v>0</v>
      </c>
      <c r="Q460" s="402">
        <f t="shared" si="132"/>
        <v>0</v>
      </c>
      <c r="R460" s="374">
        <f t="shared" si="129"/>
        <v>1</v>
      </c>
      <c r="S460" s="401">
        <f t="shared" si="133"/>
        <v>1560</v>
      </c>
      <c r="T460" s="371">
        <v>2714.4</v>
      </c>
      <c r="U460" s="372">
        <v>2714.4</v>
      </c>
      <c r="V460" s="373">
        <v>137.16222667263486</v>
      </c>
      <c r="W460" s="374">
        <v>372313.14808020007</v>
      </c>
      <c r="X460" s="371">
        <v>128.4</v>
      </c>
      <c r="Y460" s="372">
        <v>128.4</v>
      </c>
      <c r="Z460" s="373">
        <v>0</v>
      </c>
      <c r="AA460" s="374">
        <v>0</v>
      </c>
      <c r="AB460" s="371">
        <v>10.799999999999999</v>
      </c>
      <c r="AC460" s="372">
        <v>10.799999999999999</v>
      </c>
      <c r="AD460" s="373">
        <v>80852.552044444441</v>
      </c>
      <c r="AE460" s="374">
        <v>873207.56207999983</v>
      </c>
      <c r="AF460" s="374">
        <f t="shared" si="134"/>
        <v>0</v>
      </c>
      <c r="AG460" s="374">
        <f t="shared" si="135"/>
        <v>0</v>
      </c>
      <c r="AH460" s="374">
        <f t="shared" si="136"/>
        <v>1</v>
      </c>
      <c r="AI460" s="374">
        <f t="shared" si="137"/>
        <v>10.799999999999999</v>
      </c>
      <c r="AJ460" s="375">
        <v>11515330.676266799</v>
      </c>
      <c r="AK460" s="376">
        <v>0</v>
      </c>
      <c r="AL460" s="377">
        <v>0</v>
      </c>
      <c r="AM460" s="373">
        <v>0</v>
      </c>
      <c r="AN460" s="374">
        <v>0</v>
      </c>
      <c r="AO460" s="378">
        <v>0</v>
      </c>
      <c r="AP460" s="379">
        <v>0</v>
      </c>
      <c r="AQ460" s="373">
        <v>0</v>
      </c>
      <c r="AR460" s="374">
        <v>0</v>
      </c>
      <c r="AS460" s="374">
        <f t="shared" si="130"/>
        <v>0</v>
      </c>
      <c r="AT460" s="374">
        <f t="shared" si="144"/>
        <v>0</v>
      </c>
      <c r="AU460" s="374">
        <f t="shared" si="131"/>
        <v>0</v>
      </c>
      <c r="AV460" s="374">
        <f t="shared" si="145"/>
        <v>0</v>
      </c>
      <c r="AW460" s="380">
        <v>0</v>
      </c>
      <c r="AX460" s="381">
        <v>0</v>
      </c>
      <c r="AY460" s="373">
        <v>0</v>
      </c>
      <c r="AZ460" s="374">
        <v>0</v>
      </c>
      <c r="BA460" s="378">
        <v>0</v>
      </c>
      <c r="BB460" s="379">
        <v>0</v>
      </c>
      <c r="BC460" s="373">
        <v>0</v>
      </c>
      <c r="BD460" s="374">
        <v>0</v>
      </c>
      <c r="BE460" s="374">
        <f t="shared" si="138"/>
        <v>0</v>
      </c>
      <c r="BF460" s="374">
        <f t="shared" si="139"/>
        <v>0</v>
      </c>
      <c r="BG460" s="374">
        <f t="shared" si="140"/>
        <v>0</v>
      </c>
      <c r="BH460" s="374">
        <f t="shared" si="141"/>
        <v>0</v>
      </c>
      <c r="BI460" s="374">
        <f t="shared" si="142"/>
        <v>0</v>
      </c>
      <c r="BJ460" s="374">
        <f t="shared" si="143"/>
        <v>0</v>
      </c>
      <c r="BK460" s="375">
        <v>0</v>
      </c>
      <c r="BL460" s="382">
        <v>11515330.676266799</v>
      </c>
      <c r="BM460" s="383">
        <v>0.78</v>
      </c>
      <c r="BN460" s="382">
        <v>8981957.9274881035</v>
      </c>
      <c r="BO460" s="395"/>
      <c r="BP460" s="395"/>
      <c r="BS460" s="408">
        <v>77652</v>
      </c>
      <c r="BT460" s="400" t="s">
        <v>2244</v>
      </c>
      <c r="BU460" s="400">
        <v>0</v>
      </c>
      <c r="BV460" s="400">
        <v>1</v>
      </c>
      <c r="BW460" s="400">
        <v>0</v>
      </c>
      <c r="BX460" s="400">
        <v>1</v>
      </c>
      <c r="BY460" s="407">
        <v>77652</v>
      </c>
      <c r="BZ460" s="406" t="s">
        <v>2244</v>
      </c>
      <c r="CA460" s="406" t="e">
        <v>#DIV/0!</v>
      </c>
      <c r="CB460" s="406" t="e">
        <v>#DIV/0!</v>
      </c>
      <c r="CC460" s="406" t="e">
        <v>#DIV/0!</v>
      </c>
      <c r="CD460" s="406" t="e">
        <v>#DIV/0!</v>
      </c>
      <c r="CE460" s="406" t="e">
        <v>#DIV/0!</v>
      </c>
    </row>
    <row r="461" spans="1:83" x14ac:dyDescent="0.35">
      <c r="A461" s="365">
        <v>7</v>
      </c>
      <c r="B461" s="366" t="s">
        <v>1299</v>
      </c>
      <c r="C461" s="411">
        <v>10707</v>
      </c>
      <c r="D461" s="367" t="s">
        <v>1775</v>
      </c>
      <c r="E461" s="368" t="s">
        <v>2427</v>
      </c>
      <c r="F461" s="369">
        <v>17</v>
      </c>
      <c r="G461" s="370" t="s">
        <v>2566</v>
      </c>
      <c r="H461" s="371">
        <v>295888.8</v>
      </c>
      <c r="I461" s="372">
        <v>295888.8</v>
      </c>
      <c r="J461" s="373">
        <v>900.18842211630806</v>
      </c>
      <c r="K461" s="374">
        <v>266355671.99388784</v>
      </c>
      <c r="L461" s="371">
        <v>116438.39999999999</v>
      </c>
      <c r="M461" s="372">
        <v>116438.39999999999</v>
      </c>
      <c r="N461" s="373">
        <v>1095.5606183605719</v>
      </c>
      <c r="O461" s="374">
        <v>127565325.50491561</v>
      </c>
      <c r="P461" s="374">
        <f t="shared" si="128"/>
        <v>0.88130871802326127</v>
      </c>
      <c r="Q461" s="402">
        <f t="shared" si="132"/>
        <v>102618.1770326797</v>
      </c>
      <c r="R461" s="374">
        <f t="shared" si="129"/>
        <v>0.11869128197673874</v>
      </c>
      <c r="S461" s="401">
        <f t="shared" si="133"/>
        <v>13820.222967320296</v>
      </c>
      <c r="T461" s="371">
        <v>85084.800000000003</v>
      </c>
      <c r="U461" s="372">
        <v>85084.800000000003</v>
      </c>
      <c r="V461" s="373">
        <v>506.81386418276827</v>
      </c>
      <c r="W461" s="374">
        <v>43122156.271218002</v>
      </c>
      <c r="X461" s="371">
        <v>30765.599999999999</v>
      </c>
      <c r="Y461" s="372">
        <v>30765.599999999999</v>
      </c>
      <c r="Z461" s="373">
        <v>6.4060333294328728</v>
      </c>
      <c r="AA461" s="374">
        <v>197085.45899999997</v>
      </c>
      <c r="AB461" s="371">
        <v>0</v>
      </c>
      <c r="AC461" s="372">
        <v>0</v>
      </c>
      <c r="AD461" s="373">
        <v>0</v>
      </c>
      <c r="AE461" s="374">
        <v>0</v>
      </c>
      <c r="AF461" s="374">
        <f t="shared" si="134"/>
        <v>2.2864641513935216E-3</v>
      </c>
      <c r="AG461" s="374">
        <f t="shared" si="135"/>
        <v>0</v>
      </c>
      <c r="AH461" s="374">
        <f t="shared" si="136"/>
        <v>0.99771353584860634</v>
      </c>
      <c r="AI461" s="374">
        <f t="shared" si="137"/>
        <v>0</v>
      </c>
      <c r="AJ461" s="375">
        <v>437240239.22902143</v>
      </c>
      <c r="AK461" s="376">
        <v>40266.083999999995</v>
      </c>
      <c r="AL461" s="377">
        <v>40266.083999999995</v>
      </c>
      <c r="AM461" s="373">
        <v>15228.162859666141</v>
      </c>
      <c r="AN461" s="374">
        <v>613178484.87299693</v>
      </c>
      <c r="AO461" s="378">
        <v>5799.8399999999992</v>
      </c>
      <c r="AP461" s="379">
        <v>5799.8399999999992</v>
      </c>
      <c r="AQ461" s="373">
        <v>20529.381098198399</v>
      </c>
      <c r="AR461" s="374">
        <v>119067125.66857499</v>
      </c>
      <c r="AS461" s="374">
        <f t="shared" si="130"/>
        <v>0.84681879349223321</v>
      </c>
      <c r="AT461" s="374">
        <f t="shared" si="144"/>
        <v>4911.4135112479935</v>
      </c>
      <c r="AU461" s="374">
        <f t="shared" si="131"/>
        <v>0.15318120650776679</v>
      </c>
      <c r="AV461" s="374">
        <f t="shared" si="145"/>
        <v>888.42648875200598</v>
      </c>
      <c r="AW461" s="380">
        <v>2396.1839999999997</v>
      </c>
      <c r="AX461" s="381">
        <v>2396.1839999999997</v>
      </c>
      <c r="AY461" s="373">
        <v>26348.057680975253</v>
      </c>
      <c r="AZ461" s="374">
        <v>63134794.246229999</v>
      </c>
      <c r="BA461" s="378">
        <v>5772.1080000000011</v>
      </c>
      <c r="BB461" s="379">
        <v>5772.1080000000011</v>
      </c>
      <c r="BC461" s="373">
        <v>19850.00269095536</v>
      </c>
      <c r="BD461" s="374">
        <v>114576359.33248498</v>
      </c>
      <c r="BE461" s="374">
        <f t="shared" si="138"/>
        <v>3.5368655771995619E-2</v>
      </c>
      <c r="BF461" s="374">
        <f t="shared" si="139"/>
        <v>204.15170093078214</v>
      </c>
      <c r="BG461" s="374">
        <f t="shared" si="140"/>
        <v>2.1608478294858724E-3</v>
      </c>
      <c r="BH461" s="374">
        <f t="shared" si="141"/>
        <v>12.472647043358043</v>
      </c>
      <c r="BI461" s="374">
        <f t="shared" si="142"/>
        <v>0.96247049639851856</v>
      </c>
      <c r="BJ461" s="374">
        <f t="shared" si="143"/>
        <v>5555.4836520258614</v>
      </c>
      <c r="BK461" s="375">
        <v>909956764.12028682</v>
      </c>
      <c r="BL461" s="382">
        <v>1347197003.3493083</v>
      </c>
      <c r="BM461" s="383">
        <v>0.33</v>
      </c>
      <c r="BN461" s="382">
        <v>444575011.10527176</v>
      </c>
      <c r="BO461" s="395"/>
      <c r="BP461" s="395"/>
      <c r="BS461" s="408">
        <v>10707</v>
      </c>
      <c r="BT461" s="400" t="s">
        <v>1775</v>
      </c>
      <c r="BU461" s="400">
        <v>0.88130871802326127</v>
      </c>
      <c r="BV461" s="400">
        <v>0.11869128197673874</v>
      </c>
      <c r="BW461" s="400">
        <v>2.2864641513935216E-3</v>
      </c>
      <c r="BX461" s="400">
        <v>0.99771353584860634</v>
      </c>
      <c r="BY461" s="407">
        <v>10707</v>
      </c>
      <c r="BZ461" s="406" t="s">
        <v>1775</v>
      </c>
      <c r="CA461" s="406">
        <v>0.84681879349223321</v>
      </c>
      <c r="CB461" s="406">
        <v>0.15318120650776679</v>
      </c>
      <c r="CC461" s="406">
        <v>3.5368655771995619E-2</v>
      </c>
      <c r="CD461" s="406">
        <v>2.1608478294858724E-3</v>
      </c>
      <c r="CE461" s="406">
        <v>0.96247049639851856</v>
      </c>
    </row>
    <row r="462" spans="1:83" x14ac:dyDescent="0.35">
      <c r="A462" s="365">
        <v>7</v>
      </c>
      <c r="B462" s="366" t="s">
        <v>1299</v>
      </c>
      <c r="C462" s="411">
        <v>11051</v>
      </c>
      <c r="D462" s="367" t="s">
        <v>1776</v>
      </c>
      <c r="E462" s="368" t="s">
        <v>2438</v>
      </c>
      <c r="F462" s="369">
        <v>5</v>
      </c>
      <c r="G462" s="370" t="s">
        <v>2469</v>
      </c>
      <c r="H462" s="371">
        <v>53823.6</v>
      </c>
      <c r="I462" s="372">
        <v>53823.6</v>
      </c>
      <c r="J462" s="373">
        <v>336.44475910309234</v>
      </c>
      <c r="K462" s="374">
        <v>18108668.136061199</v>
      </c>
      <c r="L462" s="371">
        <v>8526</v>
      </c>
      <c r="M462" s="372">
        <v>8526</v>
      </c>
      <c r="N462" s="373">
        <v>473.33209099697393</v>
      </c>
      <c r="O462" s="374">
        <v>4035629.4078401998</v>
      </c>
      <c r="P462" s="374">
        <f t="shared" si="128"/>
        <v>0.86471194552356212</v>
      </c>
      <c r="Q462" s="402">
        <f t="shared" si="132"/>
        <v>7372.5340475338908</v>
      </c>
      <c r="R462" s="374">
        <f t="shared" si="129"/>
        <v>0.13528805447643796</v>
      </c>
      <c r="S462" s="401">
        <f t="shared" si="133"/>
        <v>1153.4659524661101</v>
      </c>
      <c r="T462" s="371">
        <v>3121.2</v>
      </c>
      <c r="U462" s="372">
        <v>3121.2</v>
      </c>
      <c r="V462" s="373">
        <v>275.11946880622838</v>
      </c>
      <c r="W462" s="374">
        <v>858702.886038</v>
      </c>
      <c r="X462" s="371">
        <v>3420</v>
      </c>
      <c r="Y462" s="372">
        <v>3420</v>
      </c>
      <c r="Z462" s="373">
        <v>0.36050877192982456</v>
      </c>
      <c r="AA462" s="374">
        <v>1232.94</v>
      </c>
      <c r="AB462" s="371">
        <v>0</v>
      </c>
      <c r="AC462" s="372">
        <v>0</v>
      </c>
      <c r="AD462" s="373">
        <v>0</v>
      </c>
      <c r="AE462" s="374">
        <v>0</v>
      </c>
      <c r="AF462" s="374">
        <f t="shared" si="134"/>
        <v>0</v>
      </c>
      <c r="AG462" s="374">
        <f t="shared" si="135"/>
        <v>0</v>
      </c>
      <c r="AH462" s="374">
        <f t="shared" si="136"/>
        <v>1</v>
      </c>
      <c r="AI462" s="374">
        <f t="shared" si="137"/>
        <v>0</v>
      </c>
      <c r="AJ462" s="375">
        <v>23004233.369939402</v>
      </c>
      <c r="AK462" s="376">
        <v>551.86199999999997</v>
      </c>
      <c r="AL462" s="377">
        <v>551.86199999999997</v>
      </c>
      <c r="AM462" s="373">
        <v>7854.3483335583887</v>
      </c>
      <c r="AN462" s="374">
        <v>4334516.3800541991</v>
      </c>
      <c r="AO462" s="378">
        <v>102.2196</v>
      </c>
      <c r="AP462" s="379">
        <v>102.2196</v>
      </c>
      <c r="AQ462" s="373">
        <v>14625.429125330173</v>
      </c>
      <c r="AR462" s="374">
        <v>1495005.5150196</v>
      </c>
      <c r="AS462" s="374">
        <f t="shared" si="130"/>
        <v>0.85580032297795661</v>
      </c>
      <c r="AT462" s="374">
        <f t="shared" si="144"/>
        <v>87.47956669467753</v>
      </c>
      <c r="AU462" s="374">
        <f t="shared" si="131"/>
        <v>0.14419967702204339</v>
      </c>
      <c r="AV462" s="374">
        <f t="shared" si="145"/>
        <v>14.740033305322466</v>
      </c>
      <c r="AW462" s="380">
        <v>27.033600000000003</v>
      </c>
      <c r="AX462" s="381">
        <v>27.033600000000003</v>
      </c>
      <c r="AY462" s="373">
        <v>10647.71455377752</v>
      </c>
      <c r="AZ462" s="374">
        <v>287846.05616099999</v>
      </c>
      <c r="BA462" s="378">
        <v>808159.8494399999</v>
      </c>
      <c r="BB462" s="379">
        <v>808159.8494399999</v>
      </c>
      <c r="BC462" s="373">
        <v>0.52027442957770509</v>
      </c>
      <c r="BD462" s="374">
        <v>420464.904675</v>
      </c>
      <c r="BE462" s="374">
        <f t="shared" si="138"/>
        <v>6.7796100740045676E-2</v>
      </c>
      <c r="BF462" s="374">
        <f t="shared" si="139"/>
        <v>54790.086566694379</v>
      </c>
      <c r="BG462" s="374">
        <f t="shared" si="140"/>
        <v>0</v>
      </c>
      <c r="BH462" s="374">
        <f t="shared" si="141"/>
        <v>0</v>
      </c>
      <c r="BI462" s="374">
        <f t="shared" si="142"/>
        <v>0.93220389925995428</v>
      </c>
      <c r="BJ462" s="374">
        <f t="shared" si="143"/>
        <v>753369.76287330547</v>
      </c>
      <c r="BK462" s="375">
        <v>6537832.8559098002</v>
      </c>
      <c r="BL462" s="382">
        <v>29542066.225849204</v>
      </c>
      <c r="BM462" s="383">
        <v>0.5</v>
      </c>
      <c r="BN462" s="382">
        <v>14771033.112924602</v>
      </c>
      <c r="BO462" s="395"/>
      <c r="BP462" s="395"/>
      <c r="BS462" s="408">
        <v>11051</v>
      </c>
      <c r="BT462" s="400" t="s">
        <v>1776</v>
      </c>
      <c r="BU462" s="400">
        <v>0.86471194552356212</v>
      </c>
      <c r="BV462" s="400">
        <v>0.13528805447643796</v>
      </c>
      <c r="BW462" s="400">
        <v>0</v>
      </c>
      <c r="BX462" s="400">
        <v>1</v>
      </c>
      <c r="BY462" s="407">
        <v>11051</v>
      </c>
      <c r="BZ462" s="406" t="s">
        <v>1776</v>
      </c>
      <c r="CA462" s="406">
        <v>0.85580032297795661</v>
      </c>
      <c r="CB462" s="406">
        <v>0.14419967702204339</v>
      </c>
      <c r="CC462" s="406">
        <v>6.7796100740045676E-2</v>
      </c>
      <c r="CD462" s="406">
        <v>0</v>
      </c>
      <c r="CE462" s="406">
        <v>0.93220389925995428</v>
      </c>
    </row>
    <row r="463" spans="1:83" x14ac:dyDescent="0.35">
      <c r="A463" s="365">
        <v>7</v>
      </c>
      <c r="B463" s="366" t="s">
        <v>1299</v>
      </c>
      <c r="C463" s="411">
        <v>11052</v>
      </c>
      <c r="D463" s="367" t="s">
        <v>1777</v>
      </c>
      <c r="E463" s="368" t="s">
        <v>2438</v>
      </c>
      <c r="F463" s="369">
        <v>10</v>
      </c>
      <c r="G463" s="370" t="s">
        <v>6308</v>
      </c>
      <c r="H463" s="371">
        <v>158463.6</v>
      </c>
      <c r="I463" s="372">
        <v>158463.6</v>
      </c>
      <c r="J463" s="373">
        <v>408.06740687110482</v>
      </c>
      <c r="K463" s="374">
        <v>64663830.335460007</v>
      </c>
      <c r="L463" s="371">
        <v>29049.599999999999</v>
      </c>
      <c r="M463" s="372">
        <v>29049.599999999999</v>
      </c>
      <c r="N463" s="373">
        <v>1071.9702726309483</v>
      </c>
      <c r="O463" s="374">
        <v>31140307.631819993</v>
      </c>
      <c r="P463" s="374">
        <f t="shared" si="128"/>
        <v>0.88065543773233457</v>
      </c>
      <c r="Q463" s="402">
        <f t="shared" si="132"/>
        <v>25582.688203949227</v>
      </c>
      <c r="R463" s="374">
        <f t="shared" si="129"/>
        <v>0.11934456226766546</v>
      </c>
      <c r="S463" s="401">
        <f t="shared" si="133"/>
        <v>3466.9117960507742</v>
      </c>
      <c r="T463" s="371">
        <v>17066.399999999998</v>
      </c>
      <c r="U463" s="372">
        <v>17066.399999999998</v>
      </c>
      <c r="V463" s="373">
        <v>686.18544810416961</v>
      </c>
      <c r="W463" s="374">
        <v>11710715.331524998</v>
      </c>
      <c r="X463" s="371">
        <v>11707.199999999999</v>
      </c>
      <c r="Y463" s="372">
        <v>11707.199999999999</v>
      </c>
      <c r="Z463" s="373">
        <v>1.2936855063550636</v>
      </c>
      <c r="AA463" s="374">
        <v>15145.434959999999</v>
      </c>
      <c r="AB463" s="371">
        <v>0</v>
      </c>
      <c r="AC463" s="372">
        <v>0</v>
      </c>
      <c r="AD463" s="373">
        <v>0</v>
      </c>
      <c r="AE463" s="374">
        <v>0</v>
      </c>
      <c r="AF463" s="374">
        <f t="shared" si="134"/>
        <v>0</v>
      </c>
      <c r="AG463" s="374">
        <f t="shared" si="135"/>
        <v>0</v>
      </c>
      <c r="AH463" s="374">
        <f t="shared" si="136"/>
        <v>1</v>
      </c>
      <c r="AI463" s="374">
        <f t="shared" si="137"/>
        <v>0</v>
      </c>
      <c r="AJ463" s="375">
        <v>107529998.73376499</v>
      </c>
      <c r="AK463" s="376">
        <v>5110.5119999999988</v>
      </c>
      <c r="AL463" s="377">
        <v>5110.5119999999988</v>
      </c>
      <c r="AM463" s="373">
        <v>9024.1816302750103</v>
      </c>
      <c r="AN463" s="374">
        <v>46118188.511699989</v>
      </c>
      <c r="AO463" s="378">
        <v>464.06400000000008</v>
      </c>
      <c r="AP463" s="379">
        <v>464.06400000000008</v>
      </c>
      <c r="AQ463" s="373">
        <v>15558.697534545661</v>
      </c>
      <c r="AR463" s="374">
        <v>7220231.4126713993</v>
      </c>
      <c r="AS463" s="374">
        <f t="shared" si="130"/>
        <v>0.83222124656686103</v>
      </c>
      <c r="AT463" s="374">
        <f t="shared" si="144"/>
        <v>386.20392056680384</v>
      </c>
      <c r="AU463" s="374">
        <f t="shared" si="131"/>
        <v>0.16777875343313906</v>
      </c>
      <c r="AV463" s="374">
        <f t="shared" si="145"/>
        <v>77.860079433196262</v>
      </c>
      <c r="AW463" s="380">
        <v>264.97199999999998</v>
      </c>
      <c r="AX463" s="381">
        <v>264.97199999999998</v>
      </c>
      <c r="AY463" s="373">
        <v>8528.0490423893862</v>
      </c>
      <c r="AZ463" s="374">
        <v>2259694.2108600005</v>
      </c>
      <c r="BA463" s="378">
        <v>240.90000000000074</v>
      </c>
      <c r="BB463" s="379">
        <v>240.90000000000074</v>
      </c>
      <c r="BC463" s="373">
        <v>16117.617106600199</v>
      </c>
      <c r="BD463" s="374">
        <v>3882733.96098</v>
      </c>
      <c r="BE463" s="374">
        <f t="shared" si="138"/>
        <v>3.5076838998148764E-2</v>
      </c>
      <c r="BF463" s="374">
        <f t="shared" si="139"/>
        <v>8.4500105146540641</v>
      </c>
      <c r="BG463" s="374">
        <f t="shared" si="140"/>
        <v>1.5976180949540442E-2</v>
      </c>
      <c r="BH463" s="374">
        <f t="shared" si="141"/>
        <v>3.8486619907443043</v>
      </c>
      <c r="BI463" s="374">
        <f t="shared" si="142"/>
        <v>0.94894698005231082</v>
      </c>
      <c r="BJ463" s="374">
        <f t="shared" si="143"/>
        <v>228.60132749460237</v>
      </c>
      <c r="BK463" s="375">
        <v>59480848.096211389</v>
      </c>
      <c r="BL463" s="382">
        <v>167010846.82997638</v>
      </c>
      <c r="BM463" s="383">
        <v>0.41</v>
      </c>
      <c r="BN463" s="382">
        <v>68474447.200290307</v>
      </c>
      <c r="BO463" s="395"/>
      <c r="BP463" s="395"/>
      <c r="BS463" s="408">
        <v>11052</v>
      </c>
      <c r="BT463" s="400" t="s">
        <v>1777</v>
      </c>
      <c r="BU463" s="400">
        <v>0.88065543773233457</v>
      </c>
      <c r="BV463" s="400">
        <v>0.11934456226766546</v>
      </c>
      <c r="BW463" s="400">
        <v>0</v>
      </c>
      <c r="BX463" s="400">
        <v>1</v>
      </c>
      <c r="BY463" s="407">
        <v>11052</v>
      </c>
      <c r="BZ463" s="406" t="s">
        <v>1777</v>
      </c>
      <c r="CA463" s="406">
        <v>0.83222124656686103</v>
      </c>
      <c r="CB463" s="406">
        <v>0.16777875343313906</v>
      </c>
      <c r="CC463" s="406">
        <v>3.5076838998148764E-2</v>
      </c>
      <c r="CD463" s="406">
        <v>1.5976180949540442E-2</v>
      </c>
      <c r="CE463" s="406">
        <v>0.94894698005231082</v>
      </c>
    </row>
    <row r="464" spans="1:83" x14ac:dyDescent="0.35">
      <c r="A464" s="365">
        <v>7</v>
      </c>
      <c r="B464" s="366" t="s">
        <v>1299</v>
      </c>
      <c r="C464" s="411">
        <v>11053</v>
      </c>
      <c r="D464" s="367" t="s">
        <v>1778</v>
      </c>
      <c r="E464" s="368" t="s">
        <v>2438</v>
      </c>
      <c r="F464" s="369">
        <v>6</v>
      </c>
      <c r="G464" s="370" t="s">
        <v>6307</v>
      </c>
      <c r="H464" s="371">
        <v>94933.2</v>
      </c>
      <c r="I464" s="372">
        <v>94933.2</v>
      </c>
      <c r="J464" s="373">
        <v>363.08372358284566</v>
      </c>
      <c r="K464" s="374">
        <v>34468699.747634999</v>
      </c>
      <c r="L464" s="371">
        <v>14468.4</v>
      </c>
      <c r="M464" s="372">
        <v>14468.4</v>
      </c>
      <c r="N464" s="373">
        <v>419.72030504723398</v>
      </c>
      <c r="O464" s="374">
        <v>6072681.2615454001</v>
      </c>
      <c r="P464" s="374">
        <f t="shared" si="128"/>
        <v>0.83795276461472434</v>
      </c>
      <c r="Q464" s="402">
        <f t="shared" si="132"/>
        <v>12123.835779551677</v>
      </c>
      <c r="R464" s="374">
        <f t="shared" si="129"/>
        <v>0.16204723538527563</v>
      </c>
      <c r="S464" s="401">
        <f t="shared" si="133"/>
        <v>2344.564220448322</v>
      </c>
      <c r="T464" s="371">
        <v>8278.7999999999993</v>
      </c>
      <c r="U464" s="372">
        <v>8278.7999999999993</v>
      </c>
      <c r="V464" s="373">
        <v>212.71370771198724</v>
      </c>
      <c r="W464" s="374">
        <v>1761014.2434059998</v>
      </c>
      <c r="X464" s="371">
        <v>4881.5999999999995</v>
      </c>
      <c r="Y464" s="372">
        <v>4881.5999999999995</v>
      </c>
      <c r="Z464" s="373">
        <v>8.6686724309242891</v>
      </c>
      <c r="AA464" s="374">
        <v>42316.991338800006</v>
      </c>
      <c r="AB464" s="371">
        <v>1.2</v>
      </c>
      <c r="AC464" s="372">
        <v>1.2</v>
      </c>
      <c r="AD464" s="373">
        <v>1375785.4693440001</v>
      </c>
      <c r="AE464" s="374">
        <v>1650942.5632128001</v>
      </c>
      <c r="AF464" s="374">
        <f t="shared" si="134"/>
        <v>0</v>
      </c>
      <c r="AG464" s="374">
        <f t="shared" si="135"/>
        <v>0</v>
      </c>
      <c r="AH464" s="374">
        <f t="shared" si="136"/>
        <v>1</v>
      </c>
      <c r="AI464" s="374">
        <f t="shared" si="137"/>
        <v>1.2</v>
      </c>
      <c r="AJ464" s="375">
        <v>43995654.807137989</v>
      </c>
      <c r="AK464" s="376">
        <v>1766.4479999999999</v>
      </c>
      <c r="AL464" s="377">
        <v>1766.4479999999999</v>
      </c>
      <c r="AM464" s="373">
        <v>8563.6860489616447</v>
      </c>
      <c r="AN464" s="374">
        <v>15127306.093816198</v>
      </c>
      <c r="AO464" s="378">
        <v>251.83199999999999</v>
      </c>
      <c r="AP464" s="379">
        <v>251.83199999999999</v>
      </c>
      <c r="AQ464" s="373">
        <v>10424.703143648147</v>
      </c>
      <c r="AR464" s="374">
        <v>2625273.8420711998</v>
      </c>
      <c r="AS464" s="374">
        <f t="shared" si="130"/>
        <v>0.87409205202127815</v>
      </c>
      <c r="AT464" s="374">
        <f t="shared" si="144"/>
        <v>220.12434964462253</v>
      </c>
      <c r="AU464" s="374">
        <f t="shared" si="131"/>
        <v>0.12590794797872187</v>
      </c>
      <c r="AV464" s="374">
        <f t="shared" si="145"/>
        <v>31.707650355377485</v>
      </c>
      <c r="AW464" s="380">
        <v>62.100000000000009</v>
      </c>
      <c r="AX464" s="381">
        <v>62.100000000000009</v>
      </c>
      <c r="AY464" s="373">
        <v>8658.2566241545883</v>
      </c>
      <c r="AZ464" s="374">
        <v>537677.73635999998</v>
      </c>
      <c r="BA464" s="378">
        <v>193.64400000000001</v>
      </c>
      <c r="BB464" s="379">
        <v>193.64400000000001</v>
      </c>
      <c r="BC464" s="373">
        <v>747.28411647146311</v>
      </c>
      <c r="BD464" s="374">
        <v>144707.08545000001</v>
      </c>
      <c r="BE464" s="374">
        <f t="shared" si="138"/>
        <v>0.19560355294268003</v>
      </c>
      <c r="BF464" s="374">
        <f t="shared" si="139"/>
        <v>37.877454406032335</v>
      </c>
      <c r="BG464" s="374">
        <f t="shared" si="140"/>
        <v>0</v>
      </c>
      <c r="BH464" s="374">
        <f t="shared" si="141"/>
        <v>0</v>
      </c>
      <c r="BI464" s="374">
        <f t="shared" si="142"/>
        <v>0.80439644705731994</v>
      </c>
      <c r="BJ464" s="374">
        <f t="shared" si="143"/>
        <v>155.76654559396766</v>
      </c>
      <c r="BK464" s="375">
        <v>18434964.757697396</v>
      </c>
      <c r="BL464" s="382">
        <v>62430619.564835384</v>
      </c>
      <c r="BM464" s="383">
        <v>0.46</v>
      </c>
      <c r="BN464" s="382">
        <v>28718084.999824278</v>
      </c>
      <c r="BO464" s="395"/>
      <c r="BP464" s="395"/>
      <c r="BS464" s="408">
        <v>11053</v>
      </c>
      <c r="BT464" s="400" t="s">
        <v>1778</v>
      </c>
      <c r="BU464" s="400">
        <v>0.83795276461472434</v>
      </c>
      <c r="BV464" s="400">
        <v>0.16204723538527563</v>
      </c>
      <c r="BW464" s="400">
        <v>0</v>
      </c>
      <c r="BX464" s="400">
        <v>1</v>
      </c>
      <c r="BY464" s="407">
        <v>11053</v>
      </c>
      <c r="BZ464" s="406" t="s">
        <v>1778</v>
      </c>
      <c r="CA464" s="406">
        <v>0.87409205202127815</v>
      </c>
      <c r="CB464" s="406">
        <v>0.12590794797872187</v>
      </c>
      <c r="CC464" s="406">
        <v>0.19560355294268003</v>
      </c>
      <c r="CD464" s="406">
        <v>0</v>
      </c>
      <c r="CE464" s="406">
        <v>0.80439644705731994</v>
      </c>
    </row>
    <row r="465" spans="1:83" x14ac:dyDescent="0.35">
      <c r="A465" s="365">
        <v>7</v>
      </c>
      <c r="B465" s="366" t="s">
        <v>1299</v>
      </c>
      <c r="C465" s="411">
        <v>11054</v>
      </c>
      <c r="D465" s="367" t="s">
        <v>1779</v>
      </c>
      <c r="E465" s="368" t="s">
        <v>2438</v>
      </c>
      <c r="F465" s="369">
        <v>6</v>
      </c>
      <c r="G465" s="370" t="s">
        <v>6307</v>
      </c>
      <c r="H465" s="371">
        <v>130815.59999999999</v>
      </c>
      <c r="I465" s="372">
        <v>130815.59999999999</v>
      </c>
      <c r="J465" s="373">
        <v>385.96653422790405</v>
      </c>
      <c r="K465" s="374">
        <v>50490443.754943803</v>
      </c>
      <c r="L465" s="371">
        <v>21637.200000000001</v>
      </c>
      <c r="M465" s="372">
        <v>21637.200000000001</v>
      </c>
      <c r="N465" s="373">
        <v>289.24827672946589</v>
      </c>
      <c r="O465" s="374">
        <v>6258522.8132507997</v>
      </c>
      <c r="P465" s="374">
        <f t="shared" si="128"/>
        <v>0.87545494453354422</v>
      </c>
      <c r="Q465" s="402">
        <f t="shared" si="132"/>
        <v>18942.393725861202</v>
      </c>
      <c r="R465" s="374">
        <f t="shared" si="129"/>
        <v>0.12454505546645583</v>
      </c>
      <c r="S465" s="401">
        <f t="shared" si="133"/>
        <v>2694.8062741387985</v>
      </c>
      <c r="T465" s="371">
        <v>11461.199999999999</v>
      </c>
      <c r="U465" s="372">
        <v>11461.199999999999</v>
      </c>
      <c r="V465" s="373">
        <v>165.90641138514292</v>
      </c>
      <c r="W465" s="374">
        <v>1901486.5621673998</v>
      </c>
      <c r="X465" s="371">
        <v>2257.1999999999998</v>
      </c>
      <c r="Y465" s="372">
        <v>2257.1999999999998</v>
      </c>
      <c r="Z465" s="373">
        <v>35.613896863370542</v>
      </c>
      <c r="AA465" s="374">
        <v>80387.68799999998</v>
      </c>
      <c r="AB465" s="371">
        <v>3.5999999999999996</v>
      </c>
      <c r="AC465" s="372">
        <v>3.5999999999999996</v>
      </c>
      <c r="AD465" s="373">
        <v>511192.72618100006</v>
      </c>
      <c r="AE465" s="374">
        <v>1840293.8142516001</v>
      </c>
      <c r="AF465" s="374">
        <f t="shared" si="134"/>
        <v>6.1261974977538276E-3</v>
      </c>
      <c r="AG465" s="374">
        <f t="shared" si="135"/>
        <v>2.2054310991913777E-2</v>
      </c>
      <c r="AH465" s="374">
        <f t="shared" si="136"/>
        <v>0.99387380250224622</v>
      </c>
      <c r="AI465" s="374">
        <f t="shared" si="137"/>
        <v>3.5779456890080858</v>
      </c>
      <c r="AJ465" s="375">
        <v>60571134.632613607</v>
      </c>
      <c r="AK465" s="376">
        <v>2513.5651199999998</v>
      </c>
      <c r="AL465" s="377">
        <v>2513.5651199999998</v>
      </c>
      <c r="AM465" s="373">
        <v>8822.852367221185</v>
      </c>
      <c r="AN465" s="374">
        <v>22176813.969156601</v>
      </c>
      <c r="AO465" s="378">
        <v>216.78155999999998</v>
      </c>
      <c r="AP465" s="379">
        <v>216.78155999999998</v>
      </c>
      <c r="AQ465" s="373">
        <v>11897.50987937535</v>
      </c>
      <c r="AR465" s="374">
        <v>2579160.7517663999</v>
      </c>
      <c r="AS465" s="374">
        <f t="shared" si="130"/>
        <v>0.78282522767478435</v>
      </c>
      <c r="AT465" s="374">
        <f t="shared" si="144"/>
        <v>169.70207406269492</v>
      </c>
      <c r="AU465" s="374">
        <f t="shared" si="131"/>
        <v>0.21717477232521565</v>
      </c>
      <c r="AV465" s="374">
        <f t="shared" si="145"/>
        <v>47.079485937305073</v>
      </c>
      <c r="AW465" s="380">
        <v>123.62711999999999</v>
      </c>
      <c r="AX465" s="381">
        <v>123.62711999999999</v>
      </c>
      <c r="AY465" s="373">
        <v>7142.5605824061904</v>
      </c>
      <c r="AZ465" s="374">
        <v>883014.19422839989</v>
      </c>
      <c r="BA465" s="378">
        <v>245.37719999999945</v>
      </c>
      <c r="BB465" s="379">
        <v>245.37719999999945</v>
      </c>
      <c r="BC465" s="373">
        <v>4917.2196035328579</v>
      </c>
      <c r="BD465" s="374">
        <v>1206573.5781</v>
      </c>
      <c r="BE465" s="374">
        <f t="shared" si="138"/>
        <v>0</v>
      </c>
      <c r="BF465" s="374">
        <f t="shared" si="139"/>
        <v>0</v>
      </c>
      <c r="BG465" s="374">
        <f t="shared" si="140"/>
        <v>0</v>
      </c>
      <c r="BH465" s="374">
        <f t="shared" si="141"/>
        <v>0</v>
      </c>
      <c r="BI465" s="374">
        <f t="shared" si="142"/>
        <v>1</v>
      </c>
      <c r="BJ465" s="374">
        <f t="shared" si="143"/>
        <v>245.37719999999945</v>
      </c>
      <c r="BK465" s="375">
        <v>26845562.493251398</v>
      </c>
      <c r="BL465" s="382">
        <v>87416697.125865012</v>
      </c>
      <c r="BM465" s="383">
        <v>0.5</v>
      </c>
      <c r="BN465" s="382">
        <v>43708348.562932506</v>
      </c>
      <c r="BO465" s="395"/>
      <c r="BP465" s="395"/>
      <c r="BS465" s="408">
        <v>11054</v>
      </c>
      <c r="BT465" s="400" t="s">
        <v>1779</v>
      </c>
      <c r="BU465" s="400">
        <v>0.87545494453354422</v>
      </c>
      <c r="BV465" s="400">
        <v>0.12454505546645583</v>
      </c>
      <c r="BW465" s="400">
        <v>6.1261974977538276E-3</v>
      </c>
      <c r="BX465" s="400">
        <v>0.99387380250224622</v>
      </c>
      <c r="BY465" s="407">
        <v>11054</v>
      </c>
      <c r="BZ465" s="406" t="s">
        <v>1779</v>
      </c>
      <c r="CA465" s="406">
        <v>0.78282522767478435</v>
      </c>
      <c r="CB465" s="406">
        <v>0.21717477232521565</v>
      </c>
      <c r="CC465" s="406">
        <v>0</v>
      </c>
      <c r="CD465" s="406">
        <v>0</v>
      </c>
      <c r="CE465" s="406">
        <v>1</v>
      </c>
    </row>
    <row r="466" spans="1:83" x14ac:dyDescent="0.35">
      <c r="A466" s="365">
        <v>7</v>
      </c>
      <c r="B466" s="366" t="s">
        <v>1299</v>
      </c>
      <c r="C466" s="411">
        <v>11055</v>
      </c>
      <c r="D466" s="367" t="s">
        <v>1780</v>
      </c>
      <c r="E466" s="368" t="s">
        <v>2438</v>
      </c>
      <c r="F466" s="369">
        <v>13</v>
      </c>
      <c r="G466" s="370" t="s">
        <v>6309</v>
      </c>
      <c r="H466" s="371">
        <v>141999.6</v>
      </c>
      <c r="I466" s="372">
        <v>141999.6</v>
      </c>
      <c r="J466" s="373">
        <v>637.3757914397421</v>
      </c>
      <c r="K466" s="374">
        <v>90507107.434126809</v>
      </c>
      <c r="L466" s="371">
        <v>32623.199999999997</v>
      </c>
      <c r="M466" s="372">
        <v>32623.199999999997</v>
      </c>
      <c r="N466" s="373">
        <v>941.17268862686683</v>
      </c>
      <c r="O466" s="374">
        <v>30704064.855611999</v>
      </c>
      <c r="P466" s="374">
        <f t="shared" si="128"/>
        <v>0.7746077406704116</v>
      </c>
      <c r="Q466" s="402">
        <f t="shared" si="132"/>
        <v>25270.18324543897</v>
      </c>
      <c r="R466" s="374">
        <f t="shared" si="129"/>
        <v>0.22539225932958837</v>
      </c>
      <c r="S466" s="401">
        <f t="shared" si="133"/>
        <v>7353.0167545610266</v>
      </c>
      <c r="T466" s="371">
        <v>8907.6</v>
      </c>
      <c r="U466" s="372">
        <v>8907.6</v>
      </c>
      <c r="V466" s="373">
        <v>336.46212429940726</v>
      </c>
      <c r="W466" s="374">
        <v>2997070.0184094002</v>
      </c>
      <c r="X466" s="371">
        <v>41985.599999999999</v>
      </c>
      <c r="Y466" s="372">
        <v>41985.599999999999</v>
      </c>
      <c r="Z466" s="373">
        <v>1.7759250657368242</v>
      </c>
      <c r="AA466" s="374">
        <v>74563.279439999998</v>
      </c>
      <c r="AB466" s="371">
        <v>0</v>
      </c>
      <c r="AC466" s="372">
        <v>0</v>
      </c>
      <c r="AD466" s="373">
        <v>0</v>
      </c>
      <c r="AE466" s="374">
        <v>0</v>
      </c>
      <c r="AF466" s="374">
        <f t="shared" si="134"/>
        <v>0</v>
      </c>
      <c r="AG466" s="374">
        <f t="shared" si="135"/>
        <v>0</v>
      </c>
      <c r="AH466" s="374">
        <f t="shared" si="136"/>
        <v>1</v>
      </c>
      <c r="AI466" s="374">
        <f t="shared" si="137"/>
        <v>0</v>
      </c>
      <c r="AJ466" s="375">
        <v>124282805.58758821</v>
      </c>
      <c r="AK466" s="376">
        <v>5794.4414399999996</v>
      </c>
      <c r="AL466" s="377">
        <v>5794.4414399999996</v>
      </c>
      <c r="AM466" s="373">
        <v>11569.624153628829</v>
      </c>
      <c r="AN466" s="374">
        <v>67039509.641011812</v>
      </c>
      <c r="AO466" s="378">
        <v>577.34172000000001</v>
      </c>
      <c r="AP466" s="379">
        <v>577.34172000000001</v>
      </c>
      <c r="AQ466" s="373">
        <v>16741.274290481899</v>
      </c>
      <c r="AR466" s="374">
        <v>9665436.0938585997</v>
      </c>
      <c r="AS466" s="374">
        <f t="shared" si="130"/>
        <v>0.84680353181611323</v>
      </c>
      <c r="AT466" s="374">
        <f t="shared" si="144"/>
        <v>488.89500756078957</v>
      </c>
      <c r="AU466" s="374">
        <f t="shared" si="131"/>
        <v>0.1531964681838868</v>
      </c>
      <c r="AV466" s="374">
        <f t="shared" si="145"/>
        <v>88.446712439210486</v>
      </c>
      <c r="AW466" s="380">
        <v>238.45223999999996</v>
      </c>
      <c r="AX466" s="381">
        <v>238.45223999999996</v>
      </c>
      <c r="AY466" s="373">
        <v>10717.295189129698</v>
      </c>
      <c r="AZ466" s="374">
        <v>2555563.0445891996</v>
      </c>
      <c r="BA466" s="378">
        <v>358.65600000000137</v>
      </c>
      <c r="BB466" s="379">
        <v>358.65600000000137</v>
      </c>
      <c r="BC466" s="373">
        <v>3648.7409223183076</v>
      </c>
      <c r="BD466" s="374">
        <v>1308642.8242349999</v>
      </c>
      <c r="BE466" s="374">
        <f t="shared" si="138"/>
        <v>0.26047652311065711</v>
      </c>
      <c r="BF466" s="374">
        <f t="shared" si="139"/>
        <v>93.421467872776191</v>
      </c>
      <c r="BG466" s="374">
        <f t="shared" si="140"/>
        <v>6.469088479598057E-3</v>
      </c>
      <c r="BH466" s="374">
        <f t="shared" si="141"/>
        <v>2.3201773977387297</v>
      </c>
      <c r="BI466" s="374">
        <f t="shared" si="142"/>
        <v>0.73305438840974479</v>
      </c>
      <c r="BJ466" s="374">
        <f t="shared" si="143"/>
        <v>262.91435472948643</v>
      </c>
      <c r="BK466" s="375">
        <v>80569151.603694618</v>
      </c>
      <c r="BL466" s="382">
        <v>204851957.19128281</v>
      </c>
      <c r="BM466" s="383">
        <v>0.51</v>
      </c>
      <c r="BN466" s="382">
        <v>104474498.16755423</v>
      </c>
      <c r="BO466" s="395"/>
      <c r="BP466" s="395"/>
      <c r="BS466" s="408">
        <v>11055</v>
      </c>
      <c r="BT466" s="400" t="s">
        <v>1780</v>
      </c>
      <c r="BU466" s="400">
        <v>0.7746077406704116</v>
      </c>
      <c r="BV466" s="400">
        <v>0.22539225932958837</v>
      </c>
      <c r="BW466" s="400">
        <v>0</v>
      </c>
      <c r="BX466" s="400">
        <v>1</v>
      </c>
      <c r="BY466" s="407">
        <v>11055</v>
      </c>
      <c r="BZ466" s="406" t="s">
        <v>1780</v>
      </c>
      <c r="CA466" s="406">
        <v>0.84680353181611323</v>
      </c>
      <c r="CB466" s="406">
        <v>0.1531964681838868</v>
      </c>
      <c r="CC466" s="406">
        <v>0.26047652311065711</v>
      </c>
      <c r="CD466" s="406">
        <v>6.469088479598057E-3</v>
      </c>
      <c r="CE466" s="406">
        <v>0.73305438840974479</v>
      </c>
    </row>
    <row r="467" spans="1:83" x14ac:dyDescent="0.35">
      <c r="A467" s="365">
        <v>7</v>
      </c>
      <c r="B467" s="366" t="s">
        <v>1299</v>
      </c>
      <c r="C467" s="411">
        <v>11056</v>
      </c>
      <c r="D467" s="367" t="s">
        <v>1781</v>
      </c>
      <c r="E467" s="368" t="s">
        <v>2438</v>
      </c>
      <c r="F467" s="369">
        <v>6</v>
      </c>
      <c r="G467" s="370" t="s">
        <v>6307</v>
      </c>
      <c r="H467" s="371">
        <v>77208</v>
      </c>
      <c r="I467" s="372">
        <v>77208</v>
      </c>
      <c r="J467" s="373">
        <v>357.79629600132108</v>
      </c>
      <c r="K467" s="374">
        <v>27624736.421669997</v>
      </c>
      <c r="L467" s="371">
        <v>12344.4</v>
      </c>
      <c r="M467" s="372">
        <v>12344.4</v>
      </c>
      <c r="N467" s="373">
        <v>432.48211543574416</v>
      </c>
      <c r="O467" s="374">
        <v>5338732.2257850002</v>
      </c>
      <c r="P467" s="374">
        <f t="shared" si="128"/>
        <v>0.81827298797003356</v>
      </c>
      <c r="Q467" s="402">
        <f t="shared" si="132"/>
        <v>10101.089072697281</v>
      </c>
      <c r="R467" s="374">
        <f t="shared" si="129"/>
        <v>0.18172701202996641</v>
      </c>
      <c r="S467" s="401">
        <f t="shared" si="133"/>
        <v>2243.3109273027171</v>
      </c>
      <c r="T467" s="371">
        <v>6772.8</v>
      </c>
      <c r="U467" s="372">
        <v>6772.8</v>
      </c>
      <c r="V467" s="373">
        <v>119.4791094613749</v>
      </c>
      <c r="W467" s="374">
        <v>809208.11255999992</v>
      </c>
      <c r="X467" s="371">
        <v>759.6</v>
      </c>
      <c r="Y467" s="372">
        <v>759.6</v>
      </c>
      <c r="Z467" s="373">
        <v>67.543881279620862</v>
      </c>
      <c r="AA467" s="374">
        <v>51306.332220000011</v>
      </c>
      <c r="AB467" s="371">
        <v>0</v>
      </c>
      <c r="AC467" s="372">
        <v>0</v>
      </c>
      <c r="AD467" s="373">
        <v>0</v>
      </c>
      <c r="AE467" s="374">
        <v>0</v>
      </c>
      <c r="AF467" s="374">
        <f t="shared" si="134"/>
        <v>0</v>
      </c>
      <c r="AG467" s="374">
        <f t="shared" si="135"/>
        <v>0</v>
      </c>
      <c r="AH467" s="374">
        <f t="shared" si="136"/>
        <v>1</v>
      </c>
      <c r="AI467" s="374">
        <f t="shared" si="137"/>
        <v>0</v>
      </c>
      <c r="AJ467" s="375">
        <v>33823983.092234999</v>
      </c>
      <c r="AK467" s="376">
        <v>1150.2784799999999</v>
      </c>
      <c r="AL467" s="377">
        <v>1150.2784799999999</v>
      </c>
      <c r="AM467" s="373">
        <v>10975.493846703104</v>
      </c>
      <c r="AN467" s="374">
        <v>12624874.379234999</v>
      </c>
      <c r="AO467" s="378">
        <v>124.08851999999999</v>
      </c>
      <c r="AP467" s="379">
        <v>124.08851999999999</v>
      </c>
      <c r="AQ467" s="373">
        <v>17704.604594607143</v>
      </c>
      <c r="AR467" s="374">
        <v>2196938.1813300001</v>
      </c>
      <c r="AS467" s="374">
        <f t="shared" si="130"/>
        <v>0.8091766821307621</v>
      </c>
      <c r="AT467" s="374">
        <f t="shared" si="144"/>
        <v>100.40953690411671</v>
      </c>
      <c r="AU467" s="374">
        <f t="shared" si="131"/>
        <v>0.1908233178692379</v>
      </c>
      <c r="AV467" s="374">
        <f t="shared" si="145"/>
        <v>23.678983095883282</v>
      </c>
      <c r="AW467" s="380">
        <v>48.173759999999994</v>
      </c>
      <c r="AX467" s="381">
        <v>48.173759999999994</v>
      </c>
      <c r="AY467" s="373">
        <v>5200.5301788774632</v>
      </c>
      <c r="AZ467" s="374">
        <v>250529.09270999994</v>
      </c>
      <c r="BA467" s="378">
        <v>99.817560000000142</v>
      </c>
      <c r="BB467" s="379">
        <v>99.817560000000142</v>
      </c>
      <c r="BC467" s="373">
        <v>10094.390261693419</v>
      </c>
      <c r="BD467" s="374">
        <v>1007597.40561</v>
      </c>
      <c r="BE467" s="374">
        <f t="shared" si="138"/>
        <v>6.4244441914139527E-2</v>
      </c>
      <c r="BF467" s="374">
        <f t="shared" si="139"/>
        <v>6.412723435431146</v>
      </c>
      <c r="BG467" s="374">
        <f t="shared" si="140"/>
        <v>1.5311959486203513E-2</v>
      </c>
      <c r="BH467" s="374">
        <f t="shared" si="141"/>
        <v>1.5284024347316905</v>
      </c>
      <c r="BI467" s="374">
        <f t="shared" si="142"/>
        <v>0.92044359859965696</v>
      </c>
      <c r="BJ467" s="374">
        <f t="shared" si="143"/>
        <v>91.876434129837307</v>
      </c>
      <c r="BK467" s="375">
        <v>16079939.058884999</v>
      </c>
      <c r="BL467" s="382">
        <v>49903922.15112</v>
      </c>
      <c r="BM467" s="383">
        <v>0.55000000000000004</v>
      </c>
      <c r="BN467" s="382">
        <v>27447157.183116</v>
      </c>
      <c r="BO467" s="395"/>
      <c r="BP467" s="395"/>
      <c r="BS467" s="408">
        <v>11056</v>
      </c>
      <c r="BT467" s="400" t="s">
        <v>1781</v>
      </c>
      <c r="BU467" s="400">
        <v>0.81827298797003356</v>
      </c>
      <c r="BV467" s="400">
        <v>0.18172701202996641</v>
      </c>
      <c r="BW467" s="400">
        <v>0</v>
      </c>
      <c r="BX467" s="400">
        <v>1</v>
      </c>
      <c r="BY467" s="407">
        <v>11056</v>
      </c>
      <c r="BZ467" s="406" t="s">
        <v>1781</v>
      </c>
      <c r="CA467" s="406">
        <v>0.8091766821307621</v>
      </c>
      <c r="CB467" s="406">
        <v>0.1908233178692379</v>
      </c>
      <c r="CC467" s="406">
        <v>6.4244441914139527E-2</v>
      </c>
      <c r="CD467" s="406">
        <v>1.5311959486203513E-2</v>
      </c>
      <c r="CE467" s="406">
        <v>0.92044359859965696</v>
      </c>
    </row>
    <row r="468" spans="1:83" x14ac:dyDescent="0.35">
      <c r="A468" s="365">
        <v>7</v>
      </c>
      <c r="B468" s="366" t="s">
        <v>1299</v>
      </c>
      <c r="C468" s="411">
        <v>11057</v>
      </c>
      <c r="D468" s="367" t="s">
        <v>1782</v>
      </c>
      <c r="E468" s="368" t="s">
        <v>2438</v>
      </c>
      <c r="F468" s="369">
        <v>13</v>
      </c>
      <c r="G468" s="370" t="s">
        <v>6309</v>
      </c>
      <c r="H468" s="371">
        <v>150312</v>
      </c>
      <c r="I468" s="372">
        <v>150312</v>
      </c>
      <c r="J468" s="373">
        <v>360.68019684408426</v>
      </c>
      <c r="K468" s="374">
        <v>54214561.748027995</v>
      </c>
      <c r="L468" s="371">
        <v>20455.2</v>
      </c>
      <c r="M468" s="372">
        <v>20455.2</v>
      </c>
      <c r="N468" s="373">
        <v>562.81157021858508</v>
      </c>
      <c r="O468" s="374">
        <v>11512423.231135203</v>
      </c>
      <c r="P468" s="374">
        <f t="shared" si="128"/>
        <v>0.82610646503021279</v>
      </c>
      <c r="Q468" s="402">
        <f t="shared" si="132"/>
        <v>16898.172963486009</v>
      </c>
      <c r="R468" s="374">
        <f t="shared" si="129"/>
        <v>0.17389353496978724</v>
      </c>
      <c r="S468" s="401">
        <f t="shared" si="133"/>
        <v>3557.0270365139922</v>
      </c>
      <c r="T468" s="371">
        <v>8518.7999999999993</v>
      </c>
      <c r="U468" s="372">
        <v>8518.7999999999993</v>
      </c>
      <c r="V468" s="373">
        <v>297.21337350084514</v>
      </c>
      <c r="W468" s="374">
        <v>2531901.2861789991</v>
      </c>
      <c r="X468" s="371">
        <v>0</v>
      </c>
      <c r="Y468" s="372">
        <v>0</v>
      </c>
      <c r="Z468" s="373">
        <v>0</v>
      </c>
      <c r="AA468" s="374">
        <v>0</v>
      </c>
      <c r="AB468" s="371">
        <v>10273.199999999999</v>
      </c>
      <c r="AC468" s="372">
        <v>10273.199999999999</v>
      </c>
      <c r="AD468" s="373">
        <v>228.70585022812753</v>
      </c>
      <c r="AE468" s="374">
        <v>2349540.9405635996</v>
      </c>
      <c r="AF468" s="374">
        <f t="shared" si="134"/>
        <v>2.3888025831350999E-2</v>
      </c>
      <c r="AG468" s="374">
        <f t="shared" si="135"/>
        <v>245.40646697063505</v>
      </c>
      <c r="AH468" s="374">
        <f t="shared" si="136"/>
        <v>0.97611197416864903</v>
      </c>
      <c r="AI468" s="374">
        <f t="shared" si="137"/>
        <v>10027.793533029364</v>
      </c>
      <c r="AJ468" s="375">
        <v>70608427.20590581</v>
      </c>
      <c r="AK468" s="376">
        <v>3415.8359999999998</v>
      </c>
      <c r="AL468" s="377">
        <v>3415.8359999999998</v>
      </c>
      <c r="AM468" s="373">
        <v>14771.37316347307</v>
      </c>
      <c r="AN468" s="374">
        <v>50456588.221225195</v>
      </c>
      <c r="AO468" s="378">
        <v>290.49599999999998</v>
      </c>
      <c r="AP468" s="379">
        <v>290.49599999999998</v>
      </c>
      <c r="AQ468" s="373">
        <v>15707.401793365831</v>
      </c>
      <c r="AR468" s="374">
        <v>4562937.3913655998</v>
      </c>
      <c r="AS468" s="374">
        <f t="shared" si="130"/>
        <v>0.80202022490323077</v>
      </c>
      <c r="AT468" s="374">
        <f t="shared" si="144"/>
        <v>232.9836672534889</v>
      </c>
      <c r="AU468" s="374">
        <f t="shared" si="131"/>
        <v>0.19797977509676914</v>
      </c>
      <c r="AV468" s="374">
        <f t="shared" si="145"/>
        <v>57.512332746511049</v>
      </c>
      <c r="AW468" s="380">
        <v>129.84</v>
      </c>
      <c r="AX468" s="381">
        <v>129.84</v>
      </c>
      <c r="AY468" s="373">
        <v>12183.400874334566</v>
      </c>
      <c r="AZ468" s="374">
        <v>1581892.7695236001</v>
      </c>
      <c r="BA468" s="378">
        <v>468.98400000000038</v>
      </c>
      <c r="BB468" s="379">
        <v>468.98400000000038</v>
      </c>
      <c r="BC468" s="373">
        <v>11451.070426127109</v>
      </c>
      <c r="BD468" s="374">
        <v>5370368.8127268003</v>
      </c>
      <c r="BE468" s="374">
        <f t="shared" si="138"/>
        <v>1.9241711898246455E-2</v>
      </c>
      <c r="BF468" s="374">
        <f t="shared" si="139"/>
        <v>9.0240550128872226</v>
      </c>
      <c r="BG468" s="374">
        <f t="shared" si="140"/>
        <v>2.6563060001499033E-3</v>
      </c>
      <c r="BH468" s="374">
        <f t="shared" si="141"/>
        <v>1.2457650131743032</v>
      </c>
      <c r="BI468" s="374">
        <f t="shared" si="142"/>
        <v>0.9781019821016036</v>
      </c>
      <c r="BJ468" s="374">
        <f t="shared" si="143"/>
        <v>458.71417997393883</v>
      </c>
      <c r="BK468" s="375">
        <v>61971787.194841199</v>
      </c>
      <c r="BL468" s="382">
        <v>132580214.400747</v>
      </c>
      <c r="BM468" s="383">
        <v>0.5</v>
      </c>
      <c r="BN468" s="382">
        <v>66290107.200373501</v>
      </c>
      <c r="BO468" s="395"/>
      <c r="BP468" s="395"/>
      <c r="BS468" s="408">
        <v>11057</v>
      </c>
      <c r="BT468" s="400" t="s">
        <v>1782</v>
      </c>
      <c r="BU468" s="400">
        <v>0.82610646503021279</v>
      </c>
      <c r="BV468" s="400">
        <v>0.17389353496978724</v>
      </c>
      <c r="BW468" s="400">
        <v>2.3888025831350999E-2</v>
      </c>
      <c r="BX468" s="400">
        <v>0.97611197416864903</v>
      </c>
      <c r="BY468" s="407">
        <v>11057</v>
      </c>
      <c r="BZ468" s="406" t="s">
        <v>1782</v>
      </c>
      <c r="CA468" s="406">
        <v>0.80202022490323077</v>
      </c>
      <c r="CB468" s="406">
        <v>0.19797977509676914</v>
      </c>
      <c r="CC468" s="406">
        <v>1.9241711898246455E-2</v>
      </c>
      <c r="CD468" s="406">
        <v>2.6563060001499033E-3</v>
      </c>
      <c r="CE468" s="406">
        <v>0.9781019821016036</v>
      </c>
    </row>
    <row r="469" spans="1:83" x14ac:dyDescent="0.35">
      <c r="A469" s="365">
        <v>7</v>
      </c>
      <c r="B469" s="366" t="s">
        <v>1299</v>
      </c>
      <c r="C469" s="411">
        <v>11058</v>
      </c>
      <c r="D469" s="367" t="s">
        <v>1783</v>
      </c>
      <c r="E469" s="368" t="s">
        <v>2438</v>
      </c>
      <c r="F469" s="369">
        <v>10</v>
      </c>
      <c r="G469" s="370" t="s">
        <v>6308</v>
      </c>
      <c r="H469" s="371">
        <v>144058.79999999999</v>
      </c>
      <c r="I469" s="372">
        <v>144058.79999999999</v>
      </c>
      <c r="J469" s="373">
        <v>405.87152560092551</v>
      </c>
      <c r="K469" s="374">
        <v>58469364.932238601</v>
      </c>
      <c r="L469" s="371">
        <v>33232.799999999996</v>
      </c>
      <c r="M469" s="372">
        <v>33232.799999999996</v>
      </c>
      <c r="N469" s="373">
        <v>930.83964706894994</v>
      </c>
      <c r="O469" s="374">
        <v>30934407.823112994</v>
      </c>
      <c r="P469" s="374">
        <f t="shared" si="128"/>
        <v>0.86525722300100116</v>
      </c>
      <c r="Q469" s="402">
        <f t="shared" si="132"/>
        <v>28754.920240547668</v>
      </c>
      <c r="R469" s="374">
        <f t="shared" si="129"/>
        <v>0.13474277699899884</v>
      </c>
      <c r="S469" s="401">
        <f t="shared" si="133"/>
        <v>4477.8797594523276</v>
      </c>
      <c r="T469" s="371">
        <v>9523.1999999999989</v>
      </c>
      <c r="U469" s="372">
        <v>9523.1999999999989</v>
      </c>
      <c r="V469" s="373">
        <v>174.66710978950351</v>
      </c>
      <c r="W469" s="374">
        <v>1663389.8199473997</v>
      </c>
      <c r="X469" s="371">
        <v>11463.6</v>
      </c>
      <c r="Y469" s="372">
        <v>11463.6</v>
      </c>
      <c r="Z469" s="373">
        <v>0.77023795404584949</v>
      </c>
      <c r="AA469" s="374">
        <v>8829.6998100000001</v>
      </c>
      <c r="AB469" s="371">
        <v>0</v>
      </c>
      <c r="AC469" s="372">
        <v>0</v>
      </c>
      <c r="AD469" s="373">
        <v>0</v>
      </c>
      <c r="AE469" s="374">
        <v>0</v>
      </c>
      <c r="AF469" s="374">
        <f t="shared" si="134"/>
        <v>0</v>
      </c>
      <c r="AG469" s="374">
        <f t="shared" si="135"/>
        <v>0</v>
      </c>
      <c r="AH469" s="374">
        <f t="shared" si="136"/>
        <v>1</v>
      </c>
      <c r="AI469" s="374">
        <f t="shared" si="137"/>
        <v>0</v>
      </c>
      <c r="AJ469" s="375">
        <v>91075992.275109008</v>
      </c>
      <c r="AK469" s="376">
        <v>4065.1348799999996</v>
      </c>
      <c r="AL469" s="377">
        <v>4065.1348799999996</v>
      </c>
      <c r="AM469" s="373">
        <v>10095.062167777814</v>
      </c>
      <c r="AN469" s="374">
        <v>41037789.334002003</v>
      </c>
      <c r="AO469" s="378">
        <v>576.9248399999999</v>
      </c>
      <c r="AP469" s="379">
        <v>576.9248399999999</v>
      </c>
      <c r="AQ469" s="373">
        <v>18069.257598191816</v>
      </c>
      <c r="AR469" s="374">
        <v>10424603.548755595</v>
      </c>
      <c r="AS469" s="374">
        <f t="shared" si="130"/>
        <v>0.82963790939667925</v>
      </c>
      <c r="AT469" s="374">
        <f t="shared" si="144"/>
        <v>478.63871813661359</v>
      </c>
      <c r="AU469" s="374">
        <f t="shared" si="131"/>
        <v>0.17036209060332072</v>
      </c>
      <c r="AV469" s="374">
        <f t="shared" si="145"/>
        <v>98.286121863386299</v>
      </c>
      <c r="AW469" s="380">
        <v>179.36004</v>
      </c>
      <c r="AX469" s="381">
        <v>179.36004</v>
      </c>
      <c r="AY469" s="373">
        <v>6201.3976920143414</v>
      </c>
      <c r="AZ469" s="374">
        <v>1112282.9380955999</v>
      </c>
      <c r="BA469" s="378">
        <v>261.55092000000008</v>
      </c>
      <c r="BB469" s="379">
        <v>261.55092000000008</v>
      </c>
      <c r="BC469" s="373">
        <v>12057.19943623138</v>
      </c>
      <c r="BD469" s="374">
        <v>3153571.6051697996</v>
      </c>
      <c r="BE469" s="374">
        <f t="shared" si="138"/>
        <v>5.0792674731113638E-2</v>
      </c>
      <c r="BF469" s="374">
        <f t="shared" si="139"/>
        <v>13.284870805183528</v>
      </c>
      <c r="BG469" s="374">
        <f t="shared" si="140"/>
        <v>6.7070889518633537E-3</v>
      </c>
      <c r="BH469" s="374">
        <f t="shared" si="141"/>
        <v>1.7542452858816964</v>
      </c>
      <c r="BI469" s="374">
        <f t="shared" si="142"/>
        <v>0.94250023631702295</v>
      </c>
      <c r="BJ469" s="374">
        <f t="shared" si="143"/>
        <v>246.51180390893484</v>
      </c>
      <c r="BK469" s="375">
        <v>55728247.426022999</v>
      </c>
      <c r="BL469" s="382">
        <v>146804239.701132</v>
      </c>
      <c r="BM469" s="383">
        <v>0.43</v>
      </c>
      <c r="BN469" s="382">
        <v>63125823.071486756</v>
      </c>
      <c r="BO469" s="395"/>
      <c r="BP469" s="395"/>
      <c r="BS469" s="408">
        <v>11058</v>
      </c>
      <c r="BT469" s="400" t="s">
        <v>1783</v>
      </c>
      <c r="BU469" s="400">
        <v>0.86525722300100116</v>
      </c>
      <c r="BV469" s="400">
        <v>0.13474277699899884</v>
      </c>
      <c r="BW469" s="400">
        <v>0</v>
      </c>
      <c r="BX469" s="400">
        <v>1</v>
      </c>
      <c r="BY469" s="407">
        <v>11058</v>
      </c>
      <c r="BZ469" s="406" t="s">
        <v>1783</v>
      </c>
      <c r="CA469" s="406">
        <v>0.82963790939667925</v>
      </c>
      <c r="CB469" s="406">
        <v>0.17036209060332072</v>
      </c>
      <c r="CC469" s="406">
        <v>5.0792674731113638E-2</v>
      </c>
      <c r="CD469" s="406">
        <v>6.7070889518633537E-3</v>
      </c>
      <c r="CE469" s="406">
        <v>0.94250023631702295</v>
      </c>
    </row>
    <row r="470" spans="1:83" x14ac:dyDescent="0.35">
      <c r="A470" s="365">
        <v>7</v>
      </c>
      <c r="B470" s="366" t="s">
        <v>1299</v>
      </c>
      <c r="C470" s="411">
        <v>11059</v>
      </c>
      <c r="D470" s="367" t="s">
        <v>1784</v>
      </c>
      <c r="E470" s="368" t="s">
        <v>2438</v>
      </c>
      <c r="F470" s="369">
        <v>5</v>
      </c>
      <c r="G470" s="370" t="s">
        <v>2469</v>
      </c>
      <c r="H470" s="371">
        <v>65188.799999999996</v>
      </c>
      <c r="I470" s="372">
        <v>65188.799999999996</v>
      </c>
      <c r="J470" s="373">
        <v>330.68176052148226</v>
      </c>
      <c r="K470" s="374">
        <v>21556747.1502828</v>
      </c>
      <c r="L470" s="371">
        <v>1609.2</v>
      </c>
      <c r="M470" s="372">
        <v>1609.2</v>
      </c>
      <c r="N470" s="373">
        <v>2375.5406121189408</v>
      </c>
      <c r="O470" s="374">
        <v>3822719.9530217997</v>
      </c>
      <c r="P470" s="374">
        <f t="shared" si="128"/>
        <v>0.84216458431346697</v>
      </c>
      <c r="Q470" s="402">
        <f t="shared" si="132"/>
        <v>1355.2112490772311</v>
      </c>
      <c r="R470" s="374">
        <f t="shared" si="129"/>
        <v>0.15783541568653309</v>
      </c>
      <c r="S470" s="401">
        <f t="shared" si="133"/>
        <v>253.98875092276904</v>
      </c>
      <c r="T470" s="371">
        <v>5406</v>
      </c>
      <c r="U470" s="372">
        <v>5406</v>
      </c>
      <c r="V470" s="373">
        <v>101.20450920643729</v>
      </c>
      <c r="W470" s="374">
        <v>547111.57677000004</v>
      </c>
      <c r="X470" s="371">
        <v>249.6</v>
      </c>
      <c r="Y470" s="372">
        <v>249.6</v>
      </c>
      <c r="Z470" s="373">
        <v>68.893338108173069</v>
      </c>
      <c r="AA470" s="374">
        <v>17195.777191799996</v>
      </c>
      <c r="AB470" s="371">
        <v>0</v>
      </c>
      <c r="AC470" s="372">
        <v>0</v>
      </c>
      <c r="AD470" s="373">
        <v>0</v>
      </c>
      <c r="AE470" s="374">
        <v>0</v>
      </c>
      <c r="AF470" s="374">
        <f t="shared" si="134"/>
        <v>4.7650731526745864E-2</v>
      </c>
      <c r="AG470" s="374">
        <f t="shared" si="135"/>
        <v>0</v>
      </c>
      <c r="AH470" s="374">
        <f t="shared" si="136"/>
        <v>0.95234926847325418</v>
      </c>
      <c r="AI470" s="374">
        <f t="shared" si="137"/>
        <v>0</v>
      </c>
      <c r="AJ470" s="375">
        <v>25943774.457266398</v>
      </c>
      <c r="AK470" s="376">
        <v>1175.9908800000001</v>
      </c>
      <c r="AL470" s="377">
        <v>1175.9908800000001</v>
      </c>
      <c r="AM470" s="373">
        <v>9744.7348189633904</v>
      </c>
      <c r="AN470" s="374">
        <v>11459719.275119398</v>
      </c>
      <c r="AO470" s="378">
        <v>81.58247999999999</v>
      </c>
      <c r="AP470" s="379">
        <v>81.58247999999999</v>
      </c>
      <c r="AQ470" s="373">
        <v>17756.849077890252</v>
      </c>
      <c r="AR470" s="374">
        <v>1448647.7847599997</v>
      </c>
      <c r="AS470" s="374">
        <f t="shared" si="130"/>
        <v>0.73395681873503138</v>
      </c>
      <c r="AT470" s="374">
        <f t="shared" si="144"/>
        <v>59.878017485314317</v>
      </c>
      <c r="AU470" s="374">
        <f t="shared" si="131"/>
        <v>0.26604318126496868</v>
      </c>
      <c r="AV470" s="374">
        <f t="shared" si="145"/>
        <v>21.70446251468568</v>
      </c>
      <c r="AW470" s="380">
        <v>26.895960000000002</v>
      </c>
      <c r="AX470" s="381">
        <v>26.895960000000002</v>
      </c>
      <c r="AY470" s="373">
        <v>8184.9945646111892</v>
      </c>
      <c r="AZ470" s="374">
        <v>220143.28640999997</v>
      </c>
      <c r="BA470" s="378">
        <v>67.553039999999726</v>
      </c>
      <c r="BB470" s="379">
        <v>67.553039999999726</v>
      </c>
      <c r="BC470" s="373">
        <v>7469.9478098987411</v>
      </c>
      <c r="BD470" s="374">
        <v>504617.68320000003</v>
      </c>
      <c r="BE470" s="374">
        <f t="shared" si="138"/>
        <v>0.18581273321177869</v>
      </c>
      <c r="BF470" s="374">
        <f t="shared" si="139"/>
        <v>12.552214999164564</v>
      </c>
      <c r="BG470" s="374">
        <f t="shared" si="140"/>
        <v>8.9664707748260825E-3</v>
      </c>
      <c r="BH470" s="374">
        <f t="shared" si="141"/>
        <v>0.60571235891065489</v>
      </c>
      <c r="BI470" s="374">
        <f t="shared" si="142"/>
        <v>0.80522079601339525</v>
      </c>
      <c r="BJ470" s="374">
        <f t="shared" si="143"/>
        <v>54.395112641924506</v>
      </c>
      <c r="BK470" s="375">
        <v>13633128.029489398</v>
      </c>
      <c r="BL470" s="382">
        <v>39576902.486755796</v>
      </c>
      <c r="BM470" s="383">
        <v>0.48</v>
      </c>
      <c r="BN470" s="382">
        <v>18996913.19364278</v>
      </c>
      <c r="BO470" s="395"/>
      <c r="BP470" s="395"/>
      <c r="BS470" s="408">
        <v>11059</v>
      </c>
      <c r="BT470" s="400" t="s">
        <v>1784</v>
      </c>
      <c r="BU470" s="400">
        <v>0.84216458431346697</v>
      </c>
      <c r="BV470" s="400">
        <v>0.15783541568653309</v>
      </c>
      <c r="BW470" s="400">
        <v>4.7650731526745864E-2</v>
      </c>
      <c r="BX470" s="400">
        <v>0.95234926847325418</v>
      </c>
      <c r="BY470" s="407">
        <v>11059</v>
      </c>
      <c r="BZ470" s="406" t="s">
        <v>1784</v>
      </c>
      <c r="CA470" s="406">
        <v>0.73395681873503138</v>
      </c>
      <c r="CB470" s="406">
        <v>0.26604318126496868</v>
      </c>
      <c r="CC470" s="406">
        <v>0.18581273321177869</v>
      </c>
      <c r="CD470" s="406">
        <v>8.9664707748260825E-3</v>
      </c>
      <c r="CE470" s="406">
        <v>0.80522079601339525</v>
      </c>
    </row>
    <row r="471" spans="1:83" x14ac:dyDescent="0.35">
      <c r="A471" s="365">
        <v>7</v>
      </c>
      <c r="B471" s="366" t="s">
        <v>1299</v>
      </c>
      <c r="C471" s="411">
        <v>11060</v>
      </c>
      <c r="D471" s="367" t="s">
        <v>1785</v>
      </c>
      <c r="E471" s="368" t="s">
        <v>2438</v>
      </c>
      <c r="F471" s="369">
        <v>5</v>
      </c>
      <c r="G471" s="370" t="s">
        <v>2469</v>
      </c>
      <c r="H471" s="371">
        <v>73124.399999999994</v>
      </c>
      <c r="I471" s="372">
        <v>73124.399999999994</v>
      </c>
      <c r="J471" s="373">
        <v>305.04626271782331</v>
      </c>
      <c r="K471" s="374">
        <v>22306324.933483198</v>
      </c>
      <c r="L471" s="371">
        <v>9042</v>
      </c>
      <c r="M471" s="372">
        <v>9042</v>
      </c>
      <c r="N471" s="373">
        <v>341.02606061393499</v>
      </c>
      <c r="O471" s="374">
        <v>3083557.6400712002</v>
      </c>
      <c r="P471" s="374">
        <f t="shared" si="128"/>
        <v>0.83257200494903705</v>
      </c>
      <c r="Q471" s="402">
        <f t="shared" si="132"/>
        <v>7528.1160687491929</v>
      </c>
      <c r="R471" s="374">
        <f t="shared" si="129"/>
        <v>0.16742799505096298</v>
      </c>
      <c r="S471" s="401">
        <f t="shared" si="133"/>
        <v>1513.8839312508073</v>
      </c>
      <c r="T471" s="371">
        <v>4678.8</v>
      </c>
      <c r="U471" s="372">
        <v>4678.8</v>
      </c>
      <c r="V471" s="373">
        <v>175.19801234932032</v>
      </c>
      <c r="W471" s="374">
        <v>819716.46017999994</v>
      </c>
      <c r="X471" s="371">
        <v>2281.1999999999998</v>
      </c>
      <c r="Y471" s="372">
        <v>2281.1999999999998</v>
      </c>
      <c r="Z471" s="373">
        <v>0.59506704366123098</v>
      </c>
      <c r="AA471" s="374">
        <v>1357.46694</v>
      </c>
      <c r="AB471" s="371">
        <v>75.599999999999994</v>
      </c>
      <c r="AC471" s="372">
        <v>75.599999999999994</v>
      </c>
      <c r="AD471" s="373">
        <v>8022.0360428571421</v>
      </c>
      <c r="AE471" s="374">
        <v>606465.92483999988</v>
      </c>
      <c r="AF471" s="374">
        <f t="shared" si="134"/>
        <v>0</v>
      </c>
      <c r="AG471" s="374">
        <f t="shared" si="135"/>
        <v>0</v>
      </c>
      <c r="AH471" s="374">
        <f t="shared" si="136"/>
        <v>1</v>
      </c>
      <c r="AI471" s="374">
        <f t="shared" si="137"/>
        <v>75.599999999999994</v>
      </c>
      <c r="AJ471" s="375">
        <v>26817422.425514396</v>
      </c>
      <c r="AK471" s="376">
        <v>1144.8738000000001</v>
      </c>
      <c r="AL471" s="377">
        <v>1144.8738000000001</v>
      </c>
      <c r="AM471" s="373">
        <v>6254.3623876972297</v>
      </c>
      <c r="AN471" s="374">
        <v>7160455.6333800014</v>
      </c>
      <c r="AO471" s="378">
        <v>82.262280000000004</v>
      </c>
      <c r="AP471" s="379">
        <v>82.262280000000004</v>
      </c>
      <c r="AQ471" s="373">
        <v>12082.375641864046</v>
      </c>
      <c r="AR471" s="374">
        <v>993923.76811619988</v>
      </c>
      <c r="AS471" s="374">
        <f t="shared" si="130"/>
        <v>0.84642261753563963</v>
      </c>
      <c r="AT471" s="374">
        <f t="shared" si="144"/>
        <v>69.628654362049701</v>
      </c>
      <c r="AU471" s="374">
        <f t="shared" si="131"/>
        <v>0.15357738246436051</v>
      </c>
      <c r="AV471" s="374">
        <f t="shared" si="145"/>
        <v>12.633625637950315</v>
      </c>
      <c r="AW471" s="380">
        <v>35.713679999999997</v>
      </c>
      <c r="AX471" s="381">
        <v>35.713679999999997</v>
      </c>
      <c r="AY471" s="373">
        <v>6412.1118546170546</v>
      </c>
      <c r="AZ471" s="374">
        <v>229000.1109</v>
      </c>
      <c r="BA471" s="378">
        <v>31.884120000000198</v>
      </c>
      <c r="BB471" s="379">
        <v>31.884120000000198</v>
      </c>
      <c r="BC471" s="373">
        <v>13831.698712086054</v>
      </c>
      <c r="BD471" s="374">
        <v>441011.54153999995</v>
      </c>
      <c r="BE471" s="374">
        <f t="shared" si="138"/>
        <v>2.4599444772163682E-2</v>
      </c>
      <c r="BF471" s="374">
        <f t="shared" si="139"/>
        <v>0.7843316490490444</v>
      </c>
      <c r="BG471" s="374">
        <f t="shared" si="140"/>
        <v>0</v>
      </c>
      <c r="BH471" s="374">
        <f t="shared" si="141"/>
        <v>0</v>
      </c>
      <c r="BI471" s="374">
        <f t="shared" si="142"/>
        <v>0.97540055522783631</v>
      </c>
      <c r="BJ471" s="374">
        <f t="shared" si="143"/>
        <v>31.099788350951155</v>
      </c>
      <c r="BK471" s="375">
        <v>8824391.0539362021</v>
      </c>
      <c r="BL471" s="382">
        <v>35641813.479450598</v>
      </c>
      <c r="BM471" s="383">
        <v>0.6</v>
      </c>
      <c r="BN471" s="382">
        <v>21385088.08767036</v>
      </c>
      <c r="BO471" s="395"/>
      <c r="BP471" s="395"/>
      <c r="BS471" s="408">
        <v>11060</v>
      </c>
      <c r="BT471" s="400" t="s">
        <v>1785</v>
      </c>
      <c r="BU471" s="400">
        <v>0.83257200494903705</v>
      </c>
      <c r="BV471" s="400">
        <v>0.16742799505096298</v>
      </c>
      <c r="BW471" s="400">
        <v>0</v>
      </c>
      <c r="BX471" s="400">
        <v>1</v>
      </c>
      <c r="BY471" s="407">
        <v>11060</v>
      </c>
      <c r="BZ471" s="406" t="s">
        <v>1785</v>
      </c>
      <c r="CA471" s="406">
        <v>0.84642261753563963</v>
      </c>
      <c r="CB471" s="406">
        <v>0.15357738246436051</v>
      </c>
      <c r="CC471" s="406">
        <v>2.4599444772163682E-2</v>
      </c>
      <c r="CD471" s="406">
        <v>0</v>
      </c>
      <c r="CE471" s="406">
        <v>0.97540055522783631</v>
      </c>
    </row>
    <row r="472" spans="1:83" x14ac:dyDescent="0.35">
      <c r="A472" s="365">
        <v>7</v>
      </c>
      <c r="B472" s="366" t="s">
        <v>1299</v>
      </c>
      <c r="C472" s="411">
        <v>24704</v>
      </c>
      <c r="D472" s="367" t="s">
        <v>2245</v>
      </c>
      <c r="E472" s="368" t="s">
        <v>2438</v>
      </c>
      <c r="F472" s="369">
        <v>4</v>
      </c>
      <c r="G472" s="370" t="s">
        <v>6315</v>
      </c>
      <c r="H472" s="371">
        <v>49909.2</v>
      </c>
      <c r="I472" s="372">
        <v>49909.2</v>
      </c>
      <c r="J472" s="373">
        <v>387.97021636543963</v>
      </c>
      <c r="K472" s="374">
        <v>19363283.122625999</v>
      </c>
      <c r="L472" s="371">
        <v>6009.5999999999995</v>
      </c>
      <c r="M472" s="372">
        <v>6009.5999999999995</v>
      </c>
      <c r="N472" s="373">
        <v>377.45400696385786</v>
      </c>
      <c r="O472" s="374">
        <v>2268347.6002500001</v>
      </c>
      <c r="P472" s="374">
        <f t="shared" si="128"/>
        <v>0.847028121454244</v>
      </c>
      <c r="Q472" s="402">
        <f t="shared" si="132"/>
        <v>5090.3001986914242</v>
      </c>
      <c r="R472" s="374">
        <f t="shared" si="129"/>
        <v>0.15297187854575597</v>
      </c>
      <c r="S472" s="401">
        <f t="shared" si="133"/>
        <v>919.29980130857507</v>
      </c>
      <c r="T472" s="371">
        <v>3728.3999999999996</v>
      </c>
      <c r="U472" s="372">
        <v>3728.3999999999996</v>
      </c>
      <c r="V472" s="373">
        <v>245.52921723929836</v>
      </c>
      <c r="W472" s="374">
        <v>915431.13355499995</v>
      </c>
      <c r="X472" s="371">
        <v>9345.6</v>
      </c>
      <c r="Y472" s="372">
        <v>9345.6</v>
      </c>
      <c r="Z472" s="373">
        <v>0</v>
      </c>
      <c r="AA472" s="374">
        <v>0</v>
      </c>
      <c r="AB472" s="371">
        <v>853.19999999999993</v>
      </c>
      <c r="AC472" s="372">
        <v>853.19999999999993</v>
      </c>
      <c r="AD472" s="373">
        <v>1223.8432380450072</v>
      </c>
      <c r="AE472" s="374">
        <v>1044183.0507</v>
      </c>
      <c r="AF472" s="374">
        <f t="shared" si="134"/>
        <v>0</v>
      </c>
      <c r="AG472" s="374">
        <f t="shared" si="135"/>
        <v>0</v>
      </c>
      <c r="AH472" s="374">
        <f t="shared" si="136"/>
        <v>1</v>
      </c>
      <c r="AI472" s="374">
        <f t="shared" si="137"/>
        <v>853.19999999999993</v>
      </c>
      <c r="AJ472" s="375">
        <v>23591244.907130998</v>
      </c>
      <c r="AK472" s="376">
        <v>0</v>
      </c>
      <c r="AL472" s="377">
        <v>0</v>
      </c>
      <c r="AM472" s="373">
        <v>0</v>
      </c>
      <c r="AN472" s="374">
        <v>0</v>
      </c>
      <c r="AO472" s="378">
        <v>0</v>
      </c>
      <c r="AP472" s="379">
        <v>0</v>
      </c>
      <c r="AQ472" s="373">
        <v>0</v>
      </c>
      <c r="AR472" s="374">
        <v>0</v>
      </c>
      <c r="AS472" s="374">
        <f t="shared" si="130"/>
        <v>0</v>
      </c>
      <c r="AT472" s="374">
        <f t="shared" si="144"/>
        <v>0</v>
      </c>
      <c r="AU472" s="374">
        <f t="shared" si="131"/>
        <v>1</v>
      </c>
      <c r="AV472" s="374">
        <f t="shared" si="145"/>
        <v>0</v>
      </c>
      <c r="AW472" s="380">
        <v>0</v>
      </c>
      <c r="AX472" s="381">
        <v>0</v>
      </c>
      <c r="AY472" s="373">
        <v>0</v>
      </c>
      <c r="AZ472" s="374">
        <v>0</v>
      </c>
      <c r="BA472" s="378">
        <v>0</v>
      </c>
      <c r="BB472" s="379">
        <v>0</v>
      </c>
      <c r="BC472" s="373">
        <v>0</v>
      </c>
      <c r="BD472" s="374">
        <v>0</v>
      </c>
      <c r="BE472" s="374">
        <f t="shared" si="138"/>
        <v>0</v>
      </c>
      <c r="BF472" s="374">
        <f t="shared" si="139"/>
        <v>0</v>
      </c>
      <c r="BG472" s="374">
        <f t="shared" si="140"/>
        <v>0</v>
      </c>
      <c r="BH472" s="374">
        <f t="shared" si="141"/>
        <v>0</v>
      </c>
      <c r="BI472" s="374">
        <f t="shared" si="142"/>
        <v>0</v>
      </c>
      <c r="BJ472" s="374">
        <f t="shared" si="143"/>
        <v>0</v>
      </c>
      <c r="BK472" s="375">
        <v>0</v>
      </c>
      <c r="BL472" s="382">
        <v>23591244.907130998</v>
      </c>
      <c r="BM472" s="383">
        <v>0.72</v>
      </c>
      <c r="BN472" s="382">
        <v>16985696.333134316</v>
      </c>
      <c r="BO472" s="395"/>
      <c r="BP472" s="395"/>
      <c r="BS472" s="408">
        <v>24704</v>
      </c>
      <c r="BT472" s="400" t="s">
        <v>2245</v>
      </c>
      <c r="BU472" s="400">
        <v>0.847028121454244</v>
      </c>
      <c r="BV472" s="400">
        <v>0.15297187854575597</v>
      </c>
      <c r="BW472" s="400">
        <v>0</v>
      </c>
      <c r="BX472" s="400">
        <v>1</v>
      </c>
      <c r="BY472" s="407">
        <v>24704</v>
      </c>
      <c r="BZ472" s="406" t="s">
        <v>2245</v>
      </c>
      <c r="CA472" s="406">
        <v>0</v>
      </c>
      <c r="CB472" s="406">
        <v>1</v>
      </c>
      <c r="CC472" s="406" t="e">
        <v>#DIV/0!</v>
      </c>
      <c r="CD472" s="406" t="e">
        <v>#DIV/0!</v>
      </c>
      <c r="CE472" s="406" t="e">
        <v>#DIV/0!</v>
      </c>
    </row>
    <row r="473" spans="1:83" x14ac:dyDescent="0.35">
      <c r="A473" s="365">
        <v>7</v>
      </c>
      <c r="B473" s="366" t="s">
        <v>1299</v>
      </c>
      <c r="C473" s="411">
        <v>28843</v>
      </c>
      <c r="D473" s="367" t="s">
        <v>2246</v>
      </c>
      <c r="E473" s="368" t="s">
        <v>2438</v>
      </c>
      <c r="F473" s="369">
        <v>3</v>
      </c>
      <c r="G473" s="370" t="s">
        <v>6313</v>
      </c>
      <c r="H473" s="371">
        <v>38280</v>
      </c>
      <c r="I473" s="372">
        <v>38280</v>
      </c>
      <c r="J473" s="373">
        <v>349.11269442866774</v>
      </c>
      <c r="K473" s="374">
        <v>13364033.9427294</v>
      </c>
      <c r="L473" s="371">
        <v>3560.4</v>
      </c>
      <c r="M473" s="372">
        <v>3560.4</v>
      </c>
      <c r="N473" s="373">
        <v>410.52790122244687</v>
      </c>
      <c r="O473" s="374">
        <v>1461643.5395123998</v>
      </c>
      <c r="P473" s="374">
        <f t="shared" si="128"/>
        <v>0.81284720638846342</v>
      </c>
      <c r="Q473" s="402">
        <f t="shared" si="132"/>
        <v>2894.0611936254854</v>
      </c>
      <c r="R473" s="374">
        <f t="shared" si="129"/>
        <v>0.18715279361153656</v>
      </c>
      <c r="S473" s="401">
        <f t="shared" si="133"/>
        <v>666.33880637451477</v>
      </c>
      <c r="T473" s="371">
        <v>4053.6</v>
      </c>
      <c r="U473" s="372">
        <v>4053.6</v>
      </c>
      <c r="V473" s="373">
        <v>149.64398634991116</v>
      </c>
      <c r="W473" s="374">
        <v>606596.86306799983</v>
      </c>
      <c r="X473" s="371">
        <v>1168.8</v>
      </c>
      <c r="Y473" s="372">
        <v>1168.8</v>
      </c>
      <c r="Z473" s="373">
        <v>0</v>
      </c>
      <c r="AA473" s="374">
        <v>0</v>
      </c>
      <c r="AB473" s="371">
        <v>0</v>
      </c>
      <c r="AC473" s="372">
        <v>0</v>
      </c>
      <c r="AD473" s="373">
        <v>0</v>
      </c>
      <c r="AE473" s="374">
        <v>0</v>
      </c>
      <c r="AF473" s="374">
        <f t="shared" si="134"/>
        <v>8.6016525866912906E-3</v>
      </c>
      <c r="AG473" s="374">
        <f t="shared" si="135"/>
        <v>0</v>
      </c>
      <c r="AH473" s="374">
        <f t="shared" si="136"/>
        <v>0.99139834741330868</v>
      </c>
      <c r="AI473" s="374">
        <f t="shared" si="137"/>
        <v>0</v>
      </c>
      <c r="AJ473" s="375">
        <v>15432274.3453098</v>
      </c>
      <c r="AK473" s="376">
        <v>0</v>
      </c>
      <c r="AL473" s="377">
        <v>0</v>
      </c>
      <c r="AM473" s="373">
        <v>0</v>
      </c>
      <c r="AN473" s="374">
        <v>0</v>
      </c>
      <c r="AO473" s="378">
        <v>0</v>
      </c>
      <c r="AP473" s="379">
        <v>0</v>
      </c>
      <c r="AQ473" s="373">
        <v>0</v>
      </c>
      <c r="AR473" s="374">
        <v>0</v>
      </c>
      <c r="AS473" s="374">
        <f t="shared" si="130"/>
        <v>0</v>
      </c>
      <c r="AT473" s="374">
        <f t="shared" si="144"/>
        <v>0</v>
      </c>
      <c r="AU473" s="374">
        <f t="shared" si="131"/>
        <v>0</v>
      </c>
      <c r="AV473" s="374">
        <f t="shared" si="145"/>
        <v>0</v>
      </c>
      <c r="AW473" s="380">
        <v>0</v>
      </c>
      <c r="AX473" s="381">
        <v>0</v>
      </c>
      <c r="AY473" s="373">
        <v>0</v>
      </c>
      <c r="AZ473" s="374">
        <v>0</v>
      </c>
      <c r="BA473" s="378">
        <v>0</v>
      </c>
      <c r="BB473" s="379">
        <v>0</v>
      </c>
      <c r="BC473" s="373">
        <v>0</v>
      </c>
      <c r="BD473" s="374">
        <v>0</v>
      </c>
      <c r="BE473" s="374">
        <f t="shared" si="138"/>
        <v>0</v>
      </c>
      <c r="BF473" s="374">
        <f t="shared" si="139"/>
        <v>0</v>
      </c>
      <c r="BG473" s="374">
        <f t="shared" si="140"/>
        <v>0</v>
      </c>
      <c r="BH473" s="374">
        <f t="shared" si="141"/>
        <v>0</v>
      </c>
      <c r="BI473" s="374">
        <f t="shared" si="142"/>
        <v>0</v>
      </c>
      <c r="BJ473" s="374">
        <f t="shared" si="143"/>
        <v>0</v>
      </c>
      <c r="BK473" s="375">
        <v>0</v>
      </c>
      <c r="BL473" s="382">
        <v>15432274.3453098</v>
      </c>
      <c r="BM473" s="383">
        <v>0.7</v>
      </c>
      <c r="BN473" s="382">
        <v>10802592.041716859</v>
      </c>
      <c r="BO473" s="395"/>
      <c r="BP473" s="395"/>
      <c r="BS473" s="408">
        <v>28843</v>
      </c>
      <c r="BT473" s="400" t="s">
        <v>2246</v>
      </c>
      <c r="BU473" s="400">
        <v>0.81284720638846342</v>
      </c>
      <c r="BV473" s="400">
        <v>0.18715279361153656</v>
      </c>
      <c r="BW473" s="400">
        <v>8.6016525866912906E-3</v>
      </c>
      <c r="BX473" s="400">
        <v>0.99139834741330868</v>
      </c>
      <c r="BY473" s="407">
        <v>28843</v>
      </c>
      <c r="BZ473" s="406" t="s">
        <v>2246</v>
      </c>
      <c r="CA473" s="406" t="e">
        <v>#DIV/0!</v>
      </c>
      <c r="CB473" s="406" t="e">
        <v>#DIV/0!</v>
      </c>
      <c r="CC473" s="406" t="e">
        <v>#DIV/0!</v>
      </c>
      <c r="CD473" s="406" t="e">
        <v>#DIV/0!</v>
      </c>
      <c r="CE473" s="406" t="e">
        <v>#DIV/0!</v>
      </c>
    </row>
    <row r="474" spans="1:83" x14ac:dyDescent="0.35">
      <c r="A474" s="365">
        <v>7</v>
      </c>
      <c r="B474" s="366" t="s">
        <v>1300</v>
      </c>
      <c r="C474" s="411">
        <v>10708</v>
      </c>
      <c r="D474" s="367" t="s">
        <v>1786</v>
      </c>
      <c r="E474" s="368" t="s">
        <v>2427</v>
      </c>
      <c r="F474" s="369">
        <v>19</v>
      </c>
      <c r="G474" s="370" t="s">
        <v>6310</v>
      </c>
      <c r="H474" s="371">
        <v>425282.39999999997</v>
      </c>
      <c r="I474" s="372">
        <v>425282.39999999997</v>
      </c>
      <c r="J474" s="373">
        <v>734.78222097799096</v>
      </c>
      <c r="K474" s="374">
        <v>312489946.41485029</v>
      </c>
      <c r="L474" s="371">
        <v>202900.8</v>
      </c>
      <c r="M474" s="372">
        <v>202900.8</v>
      </c>
      <c r="N474" s="373">
        <v>1371.1568377437102</v>
      </c>
      <c r="O474" s="374">
        <v>278208819.30366898</v>
      </c>
      <c r="P474" s="374">
        <f t="shared" si="128"/>
        <v>0.85829915690005332</v>
      </c>
      <c r="Q474" s="402">
        <f t="shared" si="132"/>
        <v>174149.58557434633</v>
      </c>
      <c r="R474" s="374">
        <f t="shared" si="129"/>
        <v>0.1417008430999466</v>
      </c>
      <c r="S474" s="401">
        <f t="shared" si="133"/>
        <v>28751.214425653645</v>
      </c>
      <c r="T474" s="371">
        <v>123728.4</v>
      </c>
      <c r="U474" s="372">
        <v>123728.4</v>
      </c>
      <c r="V474" s="373">
        <v>347.9055020831467</v>
      </c>
      <c r="W474" s="374">
        <v>43045791.123944409</v>
      </c>
      <c r="X474" s="371">
        <v>1032</v>
      </c>
      <c r="Y474" s="372">
        <v>1032</v>
      </c>
      <c r="Z474" s="373">
        <v>132.18323456395348</v>
      </c>
      <c r="AA474" s="374">
        <v>136413.09806999998</v>
      </c>
      <c r="AB474" s="371">
        <v>2942.4</v>
      </c>
      <c r="AC474" s="372">
        <v>2942.4</v>
      </c>
      <c r="AD474" s="373">
        <v>12862.710158038335</v>
      </c>
      <c r="AE474" s="374">
        <v>37847238.369011998</v>
      </c>
      <c r="AF474" s="374">
        <f t="shared" si="134"/>
        <v>6.9150340193455985E-3</v>
      </c>
      <c r="AG474" s="374">
        <f t="shared" si="135"/>
        <v>20.346796098522489</v>
      </c>
      <c r="AH474" s="374">
        <f t="shared" si="136"/>
        <v>0.99308496598065443</v>
      </c>
      <c r="AI474" s="374">
        <f t="shared" si="137"/>
        <v>2922.0532039014779</v>
      </c>
      <c r="AJ474" s="375">
        <v>671728208.30954564</v>
      </c>
      <c r="AK474" s="376">
        <v>72136.331999999995</v>
      </c>
      <c r="AL474" s="377">
        <v>72136.331999999995</v>
      </c>
      <c r="AM474" s="373">
        <v>14613.443523025553</v>
      </c>
      <c r="AN474" s="374">
        <v>1054160213.6402209</v>
      </c>
      <c r="AO474" s="378">
        <v>13456.523999999999</v>
      </c>
      <c r="AP474" s="379">
        <v>13456.523999999999</v>
      </c>
      <c r="AQ474" s="373">
        <v>16196.758095915022</v>
      </c>
      <c r="AR474" s="374">
        <v>217952064.03987479</v>
      </c>
      <c r="AS474" s="374">
        <f t="shared" si="130"/>
        <v>0.86919334089081901</v>
      </c>
      <c r="AT474" s="374">
        <f t="shared" si="144"/>
        <v>11696.321052337487</v>
      </c>
      <c r="AU474" s="374">
        <f t="shared" si="131"/>
        <v>0.13080665910918096</v>
      </c>
      <c r="AV474" s="374">
        <f t="shared" si="145"/>
        <v>1760.2029476625121</v>
      </c>
      <c r="AW474" s="380">
        <v>5234.5439999999999</v>
      </c>
      <c r="AX474" s="381">
        <v>5234.5439999999999</v>
      </c>
      <c r="AY474" s="373">
        <v>15906.566749172078</v>
      </c>
      <c r="AZ474" s="374">
        <v>83263623.537478209</v>
      </c>
      <c r="BA474" s="378">
        <v>5064.4560000000056</v>
      </c>
      <c r="BB474" s="379">
        <v>5064.4560000000056</v>
      </c>
      <c r="BC474" s="373">
        <v>19263.550217694003</v>
      </c>
      <c r="BD474" s="374">
        <v>97559402.481301799</v>
      </c>
      <c r="BE474" s="374">
        <f t="shared" si="138"/>
        <v>5.4409434033827669E-2</v>
      </c>
      <c r="BF474" s="374">
        <f t="shared" si="139"/>
        <v>275.55418464922303</v>
      </c>
      <c r="BG474" s="374">
        <f t="shared" si="140"/>
        <v>1.3393012028528764E-3</v>
      </c>
      <c r="BH474" s="374">
        <f t="shared" si="141"/>
        <v>6.7828320125954749</v>
      </c>
      <c r="BI474" s="374">
        <f t="shared" si="142"/>
        <v>0.94425126476331944</v>
      </c>
      <c r="BJ474" s="374">
        <f t="shared" si="143"/>
        <v>4782.1189833381868</v>
      </c>
      <c r="BK474" s="375">
        <v>1452935303.6988757</v>
      </c>
      <c r="BL474" s="382">
        <v>2124663512.0084214</v>
      </c>
      <c r="BM474" s="383">
        <v>0.4</v>
      </c>
      <c r="BN474" s="382">
        <v>849865404.80336857</v>
      </c>
      <c r="BO474" s="395"/>
      <c r="BP474" s="395"/>
      <c r="BS474" s="408">
        <v>10708</v>
      </c>
      <c r="BT474" s="400" t="s">
        <v>1786</v>
      </c>
      <c r="BU474" s="400">
        <v>0.85829915690005332</v>
      </c>
      <c r="BV474" s="400">
        <v>0.1417008430999466</v>
      </c>
      <c r="BW474" s="400">
        <v>6.9150340193455985E-3</v>
      </c>
      <c r="BX474" s="400">
        <v>0.99308496598065443</v>
      </c>
      <c r="BY474" s="407">
        <v>10708</v>
      </c>
      <c r="BZ474" s="406" t="s">
        <v>1786</v>
      </c>
      <c r="CA474" s="406">
        <v>0.86919334089081901</v>
      </c>
      <c r="CB474" s="406">
        <v>0.13080665910918096</v>
      </c>
      <c r="CC474" s="406">
        <v>5.4409434033827669E-2</v>
      </c>
      <c r="CD474" s="406">
        <v>1.3393012028528764E-3</v>
      </c>
      <c r="CE474" s="406">
        <v>0.94425126476331944</v>
      </c>
    </row>
    <row r="475" spans="1:83" x14ac:dyDescent="0.35">
      <c r="A475" s="365">
        <v>7</v>
      </c>
      <c r="B475" s="366" t="s">
        <v>1300</v>
      </c>
      <c r="C475" s="411">
        <v>11061</v>
      </c>
      <c r="D475" s="367" t="s">
        <v>1787</v>
      </c>
      <c r="E475" s="368" t="s">
        <v>2438</v>
      </c>
      <c r="F475" s="369">
        <v>12</v>
      </c>
      <c r="G475" s="370" t="s">
        <v>6311</v>
      </c>
      <c r="H475" s="371">
        <v>178744.8</v>
      </c>
      <c r="I475" s="372">
        <v>178744.8</v>
      </c>
      <c r="J475" s="373">
        <v>474.54324722485131</v>
      </c>
      <c r="K475" s="374">
        <v>84822137.816556603</v>
      </c>
      <c r="L475" s="371">
        <v>17180.399999999998</v>
      </c>
      <c r="M475" s="372">
        <v>17180.399999999998</v>
      </c>
      <c r="N475" s="373">
        <v>1584.1381192131732</v>
      </c>
      <c r="O475" s="374">
        <v>27216126.543329999</v>
      </c>
      <c r="P475" s="374">
        <f t="shared" si="128"/>
        <v>0.78448627478374666</v>
      </c>
      <c r="Q475" s="402">
        <f t="shared" si="132"/>
        <v>13477.787995294679</v>
      </c>
      <c r="R475" s="374">
        <f t="shared" si="129"/>
        <v>0.21551372521625331</v>
      </c>
      <c r="S475" s="401">
        <f t="shared" si="133"/>
        <v>3702.6120047053178</v>
      </c>
      <c r="T475" s="371">
        <v>8889.6</v>
      </c>
      <c r="U475" s="372">
        <v>8889.6</v>
      </c>
      <c r="V475" s="373">
        <v>459.47161230723543</v>
      </c>
      <c r="W475" s="374">
        <v>4084518.8447664003</v>
      </c>
      <c r="X475" s="371">
        <v>7.1999999999999993</v>
      </c>
      <c r="Y475" s="372">
        <v>7.1999999999999993</v>
      </c>
      <c r="Z475" s="373">
        <v>85.620833333333323</v>
      </c>
      <c r="AA475" s="374">
        <v>616.46999999999991</v>
      </c>
      <c r="AB475" s="371">
        <v>22482</v>
      </c>
      <c r="AC475" s="372">
        <v>22482</v>
      </c>
      <c r="AD475" s="373">
        <v>263.84430655324263</v>
      </c>
      <c r="AE475" s="374">
        <v>5931747.6999300011</v>
      </c>
      <c r="AF475" s="374">
        <f t="shared" si="134"/>
        <v>0</v>
      </c>
      <c r="AG475" s="374">
        <f t="shared" si="135"/>
        <v>0</v>
      </c>
      <c r="AH475" s="374">
        <f t="shared" si="136"/>
        <v>1</v>
      </c>
      <c r="AI475" s="374">
        <f t="shared" si="137"/>
        <v>22482</v>
      </c>
      <c r="AJ475" s="375">
        <v>122055147.37458299</v>
      </c>
      <c r="AK475" s="376">
        <v>4174.1216399999994</v>
      </c>
      <c r="AL475" s="377">
        <v>4174.1216399999994</v>
      </c>
      <c r="AM475" s="373">
        <v>13204.607968919185</v>
      </c>
      <c r="AN475" s="374">
        <v>55117639.87078201</v>
      </c>
      <c r="AO475" s="378">
        <v>470.42951999999991</v>
      </c>
      <c r="AP475" s="379">
        <v>470.42951999999991</v>
      </c>
      <c r="AQ475" s="373">
        <v>14906.068144439152</v>
      </c>
      <c r="AR475" s="374">
        <v>7012254.4822757998</v>
      </c>
      <c r="AS475" s="374">
        <f t="shared" si="130"/>
        <v>0.81149789183087284</v>
      </c>
      <c r="AT475" s="374">
        <f t="shared" si="144"/>
        <v>381.75256373500935</v>
      </c>
      <c r="AU475" s="374">
        <f t="shared" si="131"/>
        <v>0.18850210816912719</v>
      </c>
      <c r="AV475" s="374">
        <f t="shared" si="145"/>
        <v>88.676956264990565</v>
      </c>
      <c r="AW475" s="380">
        <v>299.45555999999999</v>
      </c>
      <c r="AX475" s="381">
        <v>299.45555999999999</v>
      </c>
      <c r="AY475" s="373">
        <v>8536.3308261332677</v>
      </c>
      <c r="AZ475" s="374">
        <v>2556251.7278850004</v>
      </c>
      <c r="BA475" s="378">
        <v>188.26511999999974</v>
      </c>
      <c r="BB475" s="379">
        <v>188.26511999999974</v>
      </c>
      <c r="BC475" s="373">
        <v>18838.131266419423</v>
      </c>
      <c r="BD475" s="374">
        <v>3546563.0434481995</v>
      </c>
      <c r="BE475" s="374">
        <f t="shared" si="138"/>
        <v>4.8419455161592177E-2</v>
      </c>
      <c r="BF475" s="374">
        <f t="shared" si="139"/>
        <v>9.1156945363317572</v>
      </c>
      <c r="BG475" s="374">
        <f t="shared" si="140"/>
        <v>0</v>
      </c>
      <c r="BH475" s="374">
        <f t="shared" si="141"/>
        <v>0</v>
      </c>
      <c r="BI475" s="374">
        <f t="shared" si="142"/>
        <v>0.95158054483840782</v>
      </c>
      <c r="BJ475" s="374">
        <f t="shared" si="143"/>
        <v>179.14942546366797</v>
      </c>
      <c r="BK475" s="375">
        <v>68232709.124391004</v>
      </c>
      <c r="BL475" s="382">
        <v>190287856.498974</v>
      </c>
      <c r="BM475" s="383">
        <v>0.52</v>
      </c>
      <c r="BN475" s="382">
        <v>98949685.379466474</v>
      </c>
      <c r="BO475" s="395"/>
      <c r="BP475" s="395"/>
      <c r="BS475" s="408">
        <v>11061</v>
      </c>
      <c r="BT475" s="400" t="s">
        <v>1787</v>
      </c>
      <c r="BU475" s="400">
        <v>0.78448627478374666</v>
      </c>
      <c r="BV475" s="400">
        <v>0.21551372521625331</v>
      </c>
      <c r="BW475" s="400">
        <v>0</v>
      </c>
      <c r="BX475" s="400">
        <v>1</v>
      </c>
      <c r="BY475" s="407">
        <v>11061</v>
      </c>
      <c r="BZ475" s="406" t="s">
        <v>1787</v>
      </c>
      <c r="CA475" s="406">
        <v>0.81149789183087284</v>
      </c>
      <c r="CB475" s="406">
        <v>0.18850210816912719</v>
      </c>
      <c r="CC475" s="406">
        <v>4.8419455161592177E-2</v>
      </c>
      <c r="CD475" s="406">
        <v>0</v>
      </c>
      <c r="CE475" s="406">
        <v>0.95158054483840782</v>
      </c>
    </row>
    <row r="476" spans="1:83" x14ac:dyDescent="0.35">
      <c r="A476" s="365">
        <v>7</v>
      </c>
      <c r="B476" s="366" t="s">
        <v>1300</v>
      </c>
      <c r="C476" s="411">
        <v>11062</v>
      </c>
      <c r="D476" s="367" t="s">
        <v>1788</v>
      </c>
      <c r="E476" s="368" t="s">
        <v>2438</v>
      </c>
      <c r="F476" s="369">
        <v>6</v>
      </c>
      <c r="G476" s="370" t="s">
        <v>6307</v>
      </c>
      <c r="H476" s="371">
        <v>67795.199999999997</v>
      </c>
      <c r="I476" s="372">
        <v>67795.199999999997</v>
      </c>
      <c r="J476" s="373">
        <v>595.7934053171906</v>
      </c>
      <c r="K476" s="374">
        <v>40391933.072159998</v>
      </c>
      <c r="L476" s="371">
        <v>23256</v>
      </c>
      <c r="M476" s="372">
        <v>23256</v>
      </c>
      <c r="N476" s="373">
        <v>943.08500957688329</v>
      </c>
      <c r="O476" s="374">
        <v>21932384.982719999</v>
      </c>
      <c r="P476" s="374">
        <f t="shared" si="128"/>
        <v>0.80793901157859427</v>
      </c>
      <c r="Q476" s="402">
        <f t="shared" si="132"/>
        <v>18789.429653271789</v>
      </c>
      <c r="R476" s="374">
        <f t="shared" si="129"/>
        <v>0.19206098842140579</v>
      </c>
      <c r="S476" s="401">
        <f t="shared" si="133"/>
        <v>4466.5703467282128</v>
      </c>
      <c r="T476" s="371">
        <v>36181.199999999997</v>
      </c>
      <c r="U476" s="372">
        <v>36181.199999999997</v>
      </c>
      <c r="V476" s="373">
        <v>72.083807862094119</v>
      </c>
      <c r="W476" s="374">
        <v>2608078.6690199994</v>
      </c>
      <c r="X476" s="371">
        <v>134.4</v>
      </c>
      <c r="Y476" s="372">
        <v>134.4</v>
      </c>
      <c r="Z476" s="373">
        <v>111.71684017857143</v>
      </c>
      <c r="AA476" s="374">
        <v>15014.743320000001</v>
      </c>
      <c r="AB476" s="371">
        <v>0</v>
      </c>
      <c r="AC476" s="372">
        <v>0</v>
      </c>
      <c r="AD476" s="373">
        <v>0</v>
      </c>
      <c r="AE476" s="374">
        <v>0</v>
      </c>
      <c r="AF476" s="374">
        <f t="shared" si="134"/>
        <v>0</v>
      </c>
      <c r="AG476" s="374">
        <f t="shared" si="135"/>
        <v>0</v>
      </c>
      <c r="AH476" s="374">
        <f t="shared" si="136"/>
        <v>1</v>
      </c>
      <c r="AI476" s="374">
        <f t="shared" si="137"/>
        <v>0</v>
      </c>
      <c r="AJ476" s="375">
        <v>64947411.467219993</v>
      </c>
      <c r="AK476" s="376">
        <v>1084.6521600000001</v>
      </c>
      <c r="AL476" s="377">
        <v>1084.6521600000001</v>
      </c>
      <c r="AM476" s="373">
        <v>9380.2268176863254</v>
      </c>
      <c r="AN476" s="374">
        <v>10174283.2790934</v>
      </c>
      <c r="AO476" s="378">
        <v>169.37711999999996</v>
      </c>
      <c r="AP476" s="379">
        <v>169.37711999999996</v>
      </c>
      <c r="AQ476" s="373">
        <v>13184.864538603562</v>
      </c>
      <c r="AR476" s="374">
        <v>2233214.3831387996</v>
      </c>
      <c r="AS476" s="374">
        <f t="shared" si="130"/>
        <v>0.85341070513853423</v>
      </c>
      <c r="AT476" s="374">
        <f t="shared" si="144"/>
        <v>144.54824741353409</v>
      </c>
      <c r="AU476" s="374">
        <f t="shared" si="131"/>
        <v>0.1465892948614658</v>
      </c>
      <c r="AV476" s="374">
        <f t="shared" si="145"/>
        <v>24.82887258646587</v>
      </c>
      <c r="AW476" s="380">
        <v>47.055120000000002</v>
      </c>
      <c r="AX476" s="381">
        <v>47.055120000000002</v>
      </c>
      <c r="AY476" s="373">
        <v>11992.148340074364</v>
      </c>
      <c r="AZ476" s="374">
        <v>564291.97920000006</v>
      </c>
      <c r="BA476" s="378">
        <v>60.329159999999739</v>
      </c>
      <c r="BB476" s="379">
        <v>60.329159999999739</v>
      </c>
      <c r="BC476" s="373">
        <v>10011.109448565216</v>
      </c>
      <c r="BD476" s="374">
        <v>603961.82370000007</v>
      </c>
      <c r="BE476" s="374">
        <f t="shared" si="138"/>
        <v>0.18339100346020762</v>
      </c>
      <c r="BF476" s="374">
        <f t="shared" si="139"/>
        <v>11.063825190311372</v>
      </c>
      <c r="BG476" s="374">
        <f t="shared" si="140"/>
        <v>0</v>
      </c>
      <c r="BH476" s="374">
        <f t="shared" si="141"/>
        <v>0</v>
      </c>
      <c r="BI476" s="374">
        <f t="shared" si="142"/>
        <v>0.81660899653979235</v>
      </c>
      <c r="BJ476" s="374">
        <f t="shared" si="143"/>
        <v>49.265334809688369</v>
      </c>
      <c r="BK476" s="375">
        <v>13575751.465132199</v>
      </c>
      <c r="BL476" s="382">
        <v>78523162.932352185</v>
      </c>
      <c r="BM476" s="383">
        <v>0.47</v>
      </c>
      <c r="BN476" s="382">
        <v>36905886.578205526</v>
      </c>
      <c r="BO476" s="395"/>
      <c r="BP476" s="395"/>
      <c r="BS476" s="408">
        <v>11062</v>
      </c>
      <c r="BT476" s="400" t="s">
        <v>1788</v>
      </c>
      <c r="BU476" s="400">
        <v>0.80793901157859427</v>
      </c>
      <c r="BV476" s="400">
        <v>0.19206098842140579</v>
      </c>
      <c r="BW476" s="400">
        <v>0</v>
      </c>
      <c r="BX476" s="400">
        <v>1</v>
      </c>
      <c r="BY476" s="407">
        <v>11062</v>
      </c>
      <c r="BZ476" s="406" t="s">
        <v>1788</v>
      </c>
      <c r="CA476" s="406">
        <v>0.85341070513853423</v>
      </c>
      <c r="CB476" s="406">
        <v>0.1465892948614658</v>
      </c>
      <c r="CC476" s="406">
        <v>0.18339100346020762</v>
      </c>
      <c r="CD476" s="406">
        <v>0</v>
      </c>
      <c r="CE476" s="406">
        <v>0.81660899653979235</v>
      </c>
    </row>
    <row r="477" spans="1:83" x14ac:dyDescent="0.35">
      <c r="A477" s="365">
        <v>7</v>
      </c>
      <c r="B477" s="366" t="s">
        <v>1300</v>
      </c>
      <c r="C477" s="411">
        <v>11063</v>
      </c>
      <c r="D477" s="367" t="s">
        <v>1789</v>
      </c>
      <c r="E477" s="368" t="s">
        <v>2438</v>
      </c>
      <c r="F477" s="369">
        <v>6</v>
      </c>
      <c r="G477" s="370" t="s">
        <v>6307</v>
      </c>
      <c r="H477" s="371">
        <v>111560.4</v>
      </c>
      <c r="I477" s="372">
        <v>111560.4</v>
      </c>
      <c r="J477" s="373">
        <v>487.68986492828105</v>
      </c>
      <c r="K477" s="374">
        <v>54406876.407345004</v>
      </c>
      <c r="L477" s="371">
        <v>22707.599999999999</v>
      </c>
      <c r="M477" s="372">
        <v>22707.599999999999</v>
      </c>
      <c r="N477" s="373">
        <v>423.55287356085188</v>
      </c>
      <c r="O477" s="374">
        <v>9617869.2316704001</v>
      </c>
      <c r="P477" s="374">
        <f t="shared" si="128"/>
        <v>0.83319024129566366</v>
      </c>
      <c r="Q477" s="402">
        <f t="shared" si="132"/>
        <v>18919.750723245412</v>
      </c>
      <c r="R477" s="374">
        <f t="shared" si="129"/>
        <v>0.16680975870433631</v>
      </c>
      <c r="S477" s="401">
        <f t="shared" si="133"/>
        <v>3787.8492767545872</v>
      </c>
      <c r="T477" s="371">
        <v>22333.200000000001</v>
      </c>
      <c r="U477" s="372">
        <v>22333.200000000001</v>
      </c>
      <c r="V477" s="373">
        <v>69.771509394847129</v>
      </c>
      <c r="W477" s="374">
        <v>1558221.0736169999</v>
      </c>
      <c r="X477" s="371">
        <v>55.199999999999996</v>
      </c>
      <c r="Y477" s="372">
        <v>55.199999999999996</v>
      </c>
      <c r="Z477" s="373">
        <v>361.08166739130434</v>
      </c>
      <c r="AA477" s="374">
        <v>19931.708039999998</v>
      </c>
      <c r="AB477" s="371">
        <v>19534.8</v>
      </c>
      <c r="AC477" s="372">
        <v>19534.8</v>
      </c>
      <c r="AD477" s="373">
        <v>169.42054946329625</v>
      </c>
      <c r="AE477" s="374">
        <v>3309596.5496555995</v>
      </c>
      <c r="AF477" s="374">
        <f t="shared" si="134"/>
        <v>8.7731953319269355E-4</v>
      </c>
      <c r="AG477" s="374">
        <f t="shared" si="135"/>
        <v>17.138261617012628</v>
      </c>
      <c r="AH477" s="374">
        <f t="shared" si="136"/>
        <v>0.9991226804668073</v>
      </c>
      <c r="AI477" s="374">
        <f t="shared" si="137"/>
        <v>19517.661738382987</v>
      </c>
      <c r="AJ477" s="375">
        <v>68912494.970328003</v>
      </c>
      <c r="AK477" s="376">
        <v>1986.17076</v>
      </c>
      <c r="AL477" s="377">
        <v>1986.17076</v>
      </c>
      <c r="AM477" s="373">
        <v>10002.952066452835</v>
      </c>
      <c r="AN477" s="374">
        <v>19867570.908070199</v>
      </c>
      <c r="AO477" s="378">
        <v>262.32047999999998</v>
      </c>
      <c r="AP477" s="379">
        <v>262.32047999999998</v>
      </c>
      <c r="AQ477" s="373">
        <v>14819.318243896168</v>
      </c>
      <c r="AR477" s="374">
        <v>3887410.6750115994</v>
      </c>
      <c r="AS477" s="374">
        <f t="shared" si="130"/>
        <v>0.8459732827450207</v>
      </c>
      <c r="AT477" s="374">
        <f t="shared" si="144"/>
        <v>221.91611759684952</v>
      </c>
      <c r="AU477" s="374">
        <f t="shared" si="131"/>
        <v>0.15402671725497932</v>
      </c>
      <c r="AV477" s="374">
        <f t="shared" si="145"/>
        <v>40.404362403150458</v>
      </c>
      <c r="AW477" s="380">
        <v>63.790199999999999</v>
      </c>
      <c r="AX477" s="381">
        <v>63.790199999999999</v>
      </c>
      <c r="AY477" s="373">
        <v>9711.4071084210409</v>
      </c>
      <c r="AZ477" s="374">
        <v>619492.60172759986</v>
      </c>
      <c r="BA477" s="378">
        <v>78.059399999999854</v>
      </c>
      <c r="BB477" s="379">
        <v>78.059399999999854</v>
      </c>
      <c r="BC477" s="373">
        <v>6009.0937522041022</v>
      </c>
      <c r="BD477" s="374">
        <v>469066.25284080004</v>
      </c>
      <c r="BE477" s="374">
        <f t="shared" si="138"/>
        <v>9.5733363207096356E-2</v>
      </c>
      <c r="BF477" s="374">
        <f t="shared" si="139"/>
        <v>7.4728888919280037</v>
      </c>
      <c r="BG477" s="374">
        <f t="shared" si="140"/>
        <v>0</v>
      </c>
      <c r="BH477" s="374">
        <f t="shared" si="141"/>
        <v>0</v>
      </c>
      <c r="BI477" s="374">
        <f t="shared" si="142"/>
        <v>0.90426663679290364</v>
      </c>
      <c r="BJ477" s="374">
        <f t="shared" si="143"/>
        <v>70.586511108071846</v>
      </c>
      <c r="BK477" s="375">
        <v>24843540.437650196</v>
      </c>
      <c r="BL477" s="382">
        <v>93756035.407978207</v>
      </c>
      <c r="BM477" s="383">
        <v>0.52</v>
      </c>
      <c r="BN477" s="382">
        <v>48753138.412148669</v>
      </c>
      <c r="BO477" s="395"/>
      <c r="BP477" s="395"/>
      <c r="BS477" s="408">
        <v>11063</v>
      </c>
      <c r="BT477" s="400" t="s">
        <v>1789</v>
      </c>
      <c r="BU477" s="400">
        <v>0.83319024129566366</v>
      </c>
      <c r="BV477" s="400">
        <v>0.16680975870433631</v>
      </c>
      <c r="BW477" s="400">
        <v>8.7731953319269355E-4</v>
      </c>
      <c r="BX477" s="400">
        <v>0.9991226804668073</v>
      </c>
      <c r="BY477" s="407">
        <v>11063</v>
      </c>
      <c r="BZ477" s="406" t="s">
        <v>1789</v>
      </c>
      <c r="CA477" s="406">
        <v>0.8459732827450207</v>
      </c>
      <c r="CB477" s="406">
        <v>0.15402671725497932</v>
      </c>
      <c r="CC477" s="406">
        <v>9.5733363207096356E-2</v>
      </c>
      <c r="CD477" s="406">
        <v>0</v>
      </c>
      <c r="CE477" s="406">
        <v>0.90426663679290364</v>
      </c>
    </row>
    <row r="478" spans="1:83" x14ac:dyDescent="0.35">
      <c r="A478" s="365">
        <v>7</v>
      </c>
      <c r="B478" s="366" t="s">
        <v>1300</v>
      </c>
      <c r="C478" s="411">
        <v>11064</v>
      </c>
      <c r="D478" s="367" t="s">
        <v>1790</v>
      </c>
      <c r="E478" s="368" t="s">
        <v>2438</v>
      </c>
      <c r="F478" s="369">
        <v>6</v>
      </c>
      <c r="G478" s="370" t="s">
        <v>6307</v>
      </c>
      <c r="H478" s="371">
        <v>67981.2</v>
      </c>
      <c r="I478" s="372">
        <v>67981.2</v>
      </c>
      <c r="J478" s="373">
        <v>570.89393795082162</v>
      </c>
      <c r="K478" s="374">
        <v>38810054.974622391</v>
      </c>
      <c r="L478" s="371">
        <v>14406</v>
      </c>
      <c r="M478" s="372">
        <v>14406</v>
      </c>
      <c r="N478" s="373">
        <v>392.1902948039567</v>
      </c>
      <c r="O478" s="374">
        <v>5649893.3869457999</v>
      </c>
      <c r="P478" s="374">
        <f t="shared" si="128"/>
        <v>0.82614617841824711</v>
      </c>
      <c r="Q478" s="402">
        <f t="shared" si="132"/>
        <v>11901.461846293269</v>
      </c>
      <c r="R478" s="374">
        <f t="shared" si="129"/>
        <v>0.17385382158175275</v>
      </c>
      <c r="S478" s="401">
        <f t="shared" si="133"/>
        <v>2504.5381537067301</v>
      </c>
      <c r="T478" s="371">
        <v>15328.8</v>
      </c>
      <c r="U478" s="372">
        <v>15328.8</v>
      </c>
      <c r="V478" s="373">
        <v>140.30611236159388</v>
      </c>
      <c r="W478" s="374">
        <v>2150724.3351684003</v>
      </c>
      <c r="X478" s="371">
        <v>0</v>
      </c>
      <c r="Y478" s="372">
        <v>0</v>
      </c>
      <c r="Z478" s="373">
        <v>0</v>
      </c>
      <c r="AA478" s="374">
        <v>0</v>
      </c>
      <c r="AB478" s="371">
        <v>10.799999999999999</v>
      </c>
      <c r="AC478" s="372">
        <v>10.799999999999999</v>
      </c>
      <c r="AD478" s="373">
        <v>163129.42035072224</v>
      </c>
      <c r="AE478" s="374">
        <v>1761797.7397878</v>
      </c>
      <c r="AF478" s="374">
        <f t="shared" si="134"/>
        <v>0.13068949826086865</v>
      </c>
      <c r="AG478" s="374">
        <f t="shared" si="135"/>
        <v>1.4114465812173813</v>
      </c>
      <c r="AH478" s="374">
        <f t="shared" si="136"/>
        <v>0.86931050173913138</v>
      </c>
      <c r="AI478" s="374">
        <f t="shared" si="137"/>
        <v>9.3885534187826174</v>
      </c>
      <c r="AJ478" s="375">
        <v>48372470.436524391</v>
      </c>
      <c r="AK478" s="376">
        <v>947.84843999999998</v>
      </c>
      <c r="AL478" s="377">
        <v>947.84843999999998</v>
      </c>
      <c r="AM478" s="373">
        <v>10147.373485195798</v>
      </c>
      <c r="AN478" s="374">
        <v>9618172.1280402001</v>
      </c>
      <c r="AO478" s="378">
        <v>116.73707999999998</v>
      </c>
      <c r="AP478" s="379">
        <v>116.73707999999998</v>
      </c>
      <c r="AQ478" s="373">
        <v>9959.9205971932824</v>
      </c>
      <c r="AR478" s="374">
        <v>1162692.0475481998</v>
      </c>
      <c r="AS478" s="374">
        <f t="shared" si="130"/>
        <v>0.84002519002617571</v>
      </c>
      <c r="AT478" s="374">
        <f t="shared" si="144"/>
        <v>98.062087810100863</v>
      </c>
      <c r="AU478" s="374">
        <f t="shared" si="131"/>
        <v>0.15997480997382432</v>
      </c>
      <c r="AV478" s="374">
        <f t="shared" si="145"/>
        <v>18.674992189899125</v>
      </c>
      <c r="AW478" s="380">
        <v>53.753879999999995</v>
      </c>
      <c r="AX478" s="381">
        <v>53.753879999999995</v>
      </c>
      <c r="AY478" s="373">
        <v>7889.6672810409227</v>
      </c>
      <c r="AZ478" s="374">
        <v>424100.22826499998</v>
      </c>
      <c r="BA478" s="378">
        <v>70.646880000000081</v>
      </c>
      <c r="BB478" s="379">
        <v>70.646880000000081</v>
      </c>
      <c r="BC478" s="373">
        <v>11627.163848424714</v>
      </c>
      <c r="BD478" s="374">
        <v>821422.84913999995</v>
      </c>
      <c r="BE478" s="374">
        <f t="shared" si="138"/>
        <v>1.2040868707700483E-2</v>
      </c>
      <c r="BF478" s="374">
        <f t="shared" si="139"/>
        <v>0.85064980668867207</v>
      </c>
      <c r="BG478" s="374">
        <f t="shared" si="140"/>
        <v>0</v>
      </c>
      <c r="BH478" s="374">
        <f t="shared" si="141"/>
        <v>0</v>
      </c>
      <c r="BI478" s="374">
        <f t="shared" si="142"/>
        <v>0.98795913129229951</v>
      </c>
      <c r="BJ478" s="374">
        <f t="shared" si="143"/>
        <v>69.796230193311402</v>
      </c>
      <c r="BK478" s="375">
        <v>12026387.252993399</v>
      </c>
      <c r="BL478" s="382">
        <v>60398857.689517789</v>
      </c>
      <c r="BM478" s="383">
        <v>0.56000000000000005</v>
      </c>
      <c r="BN478" s="382">
        <v>33823360.306129962</v>
      </c>
      <c r="BO478" s="395"/>
      <c r="BP478" s="395"/>
      <c r="BS478" s="408">
        <v>11064</v>
      </c>
      <c r="BT478" s="400" t="s">
        <v>1790</v>
      </c>
      <c r="BU478" s="400">
        <v>0.82614617841824711</v>
      </c>
      <c r="BV478" s="400">
        <v>0.17385382158175275</v>
      </c>
      <c r="BW478" s="400">
        <v>0.13068949826086865</v>
      </c>
      <c r="BX478" s="400">
        <v>0.86931050173913138</v>
      </c>
      <c r="BY478" s="407">
        <v>11064</v>
      </c>
      <c r="BZ478" s="406" t="s">
        <v>1790</v>
      </c>
      <c r="CA478" s="406">
        <v>0.84002519002617571</v>
      </c>
      <c r="CB478" s="406">
        <v>0.15997480997382432</v>
      </c>
      <c r="CC478" s="406">
        <v>1.2040868707700483E-2</v>
      </c>
      <c r="CD478" s="406">
        <v>0</v>
      </c>
      <c r="CE478" s="406">
        <v>0.98795913129229951</v>
      </c>
    </row>
    <row r="479" spans="1:83" x14ac:dyDescent="0.35">
      <c r="A479" s="365">
        <v>7</v>
      </c>
      <c r="B479" s="366" t="s">
        <v>1300</v>
      </c>
      <c r="C479" s="411">
        <v>11065</v>
      </c>
      <c r="D479" s="367" t="s">
        <v>1791</v>
      </c>
      <c r="E479" s="368" t="s">
        <v>2438</v>
      </c>
      <c r="F479" s="369">
        <v>10</v>
      </c>
      <c r="G479" s="370" t="s">
        <v>6308</v>
      </c>
      <c r="H479" s="371">
        <v>107888.4</v>
      </c>
      <c r="I479" s="372">
        <v>107888.4</v>
      </c>
      <c r="J479" s="373">
        <v>542.89215145136643</v>
      </c>
      <c r="K479" s="374">
        <v>58571765.5926456</v>
      </c>
      <c r="L479" s="371">
        <v>22752</v>
      </c>
      <c r="M479" s="372">
        <v>22752</v>
      </c>
      <c r="N479" s="373">
        <v>726.20797480741032</v>
      </c>
      <c r="O479" s="374">
        <v>16522683.842818201</v>
      </c>
      <c r="P479" s="374">
        <f t="shared" si="128"/>
        <v>0.84580485533242233</v>
      </c>
      <c r="Q479" s="402">
        <f t="shared" si="132"/>
        <v>19243.752068523274</v>
      </c>
      <c r="R479" s="374">
        <f t="shared" si="129"/>
        <v>0.15419514466757764</v>
      </c>
      <c r="S479" s="401">
        <f t="shared" si="133"/>
        <v>3508.2479314767265</v>
      </c>
      <c r="T479" s="371">
        <v>9184.7999999999993</v>
      </c>
      <c r="U479" s="372">
        <v>9184.7999999999993</v>
      </c>
      <c r="V479" s="373">
        <v>326.74783143101649</v>
      </c>
      <c r="W479" s="374">
        <v>3001113.4821275999</v>
      </c>
      <c r="X479" s="371">
        <v>5785.2</v>
      </c>
      <c r="Y479" s="372">
        <v>5785.2</v>
      </c>
      <c r="Z479" s="373">
        <v>2.7874989161999584</v>
      </c>
      <c r="AA479" s="374">
        <v>16126.238729999999</v>
      </c>
      <c r="AB479" s="371">
        <v>79.2</v>
      </c>
      <c r="AC479" s="372">
        <v>79.2</v>
      </c>
      <c r="AD479" s="373">
        <v>82107.419020946967</v>
      </c>
      <c r="AE479" s="374">
        <v>6502907.5864589997</v>
      </c>
      <c r="AF479" s="374">
        <f t="shared" si="134"/>
        <v>3.002212697079221E-2</v>
      </c>
      <c r="AG479" s="374">
        <f t="shared" si="135"/>
        <v>2.3777524560867431</v>
      </c>
      <c r="AH479" s="374">
        <f t="shared" si="136"/>
        <v>0.96997787302920779</v>
      </c>
      <c r="AI479" s="374">
        <f t="shared" si="137"/>
        <v>76.822247543913264</v>
      </c>
      <c r="AJ479" s="375">
        <v>84614596.742780402</v>
      </c>
      <c r="AK479" s="376">
        <v>1327.5593999999999</v>
      </c>
      <c r="AL479" s="377">
        <v>1327.5593999999999</v>
      </c>
      <c r="AM479" s="373">
        <v>8495.6383727751854</v>
      </c>
      <c r="AN479" s="374">
        <v>11278464.580778399</v>
      </c>
      <c r="AO479" s="378">
        <v>112.63704</v>
      </c>
      <c r="AP479" s="379">
        <v>112.63704</v>
      </c>
      <c r="AQ479" s="373">
        <v>14170.435332704055</v>
      </c>
      <c r="AR479" s="374">
        <v>1596115.8913872</v>
      </c>
      <c r="AS479" s="374">
        <f t="shared" si="130"/>
        <v>0.81380230646240448</v>
      </c>
      <c r="AT479" s="374">
        <f t="shared" si="144"/>
        <v>91.664282945098108</v>
      </c>
      <c r="AU479" s="374">
        <f t="shared" si="131"/>
        <v>0.18619769353759555</v>
      </c>
      <c r="AV479" s="374">
        <f t="shared" si="145"/>
        <v>20.972757054901891</v>
      </c>
      <c r="AW479" s="380">
        <v>89.113560000000007</v>
      </c>
      <c r="AX479" s="381">
        <v>89.113560000000007</v>
      </c>
      <c r="AY479" s="373">
        <v>5355.1331046588193</v>
      </c>
      <c r="AZ479" s="374">
        <v>477214.97523000004</v>
      </c>
      <c r="BA479" s="378">
        <v>87.428400000000082</v>
      </c>
      <c r="BB479" s="379">
        <v>87.428400000000082</v>
      </c>
      <c r="BC479" s="373">
        <v>20764.762525680424</v>
      </c>
      <c r="BD479" s="374">
        <v>1815429.9640002002</v>
      </c>
      <c r="BE479" s="374">
        <f t="shared" si="138"/>
        <v>1.5540193584684543E-2</v>
      </c>
      <c r="BF479" s="374">
        <f t="shared" si="139"/>
        <v>1.3586542607992353</v>
      </c>
      <c r="BG479" s="374">
        <f t="shared" si="140"/>
        <v>0</v>
      </c>
      <c r="BH479" s="374">
        <f t="shared" si="141"/>
        <v>0</v>
      </c>
      <c r="BI479" s="374">
        <f t="shared" si="142"/>
        <v>0.9844598064153155</v>
      </c>
      <c r="BJ479" s="374">
        <f t="shared" si="143"/>
        <v>86.069745739200854</v>
      </c>
      <c r="BK479" s="375">
        <v>15167225.411395801</v>
      </c>
      <c r="BL479" s="382">
        <v>99781822.154176205</v>
      </c>
      <c r="BM479" s="383">
        <v>0.44</v>
      </c>
      <c r="BN479" s="382">
        <v>43904001.747837529</v>
      </c>
      <c r="BO479" s="395"/>
      <c r="BP479" s="395"/>
      <c r="BS479" s="408">
        <v>11065</v>
      </c>
      <c r="BT479" s="400" t="s">
        <v>1791</v>
      </c>
      <c r="BU479" s="400">
        <v>0.84580485533242233</v>
      </c>
      <c r="BV479" s="400">
        <v>0.15419514466757764</v>
      </c>
      <c r="BW479" s="400">
        <v>3.002212697079221E-2</v>
      </c>
      <c r="BX479" s="400">
        <v>0.96997787302920779</v>
      </c>
      <c r="BY479" s="407">
        <v>11065</v>
      </c>
      <c r="BZ479" s="406" t="s">
        <v>1791</v>
      </c>
      <c r="CA479" s="406">
        <v>0.81380230646240448</v>
      </c>
      <c r="CB479" s="406">
        <v>0.18619769353759555</v>
      </c>
      <c r="CC479" s="406">
        <v>1.5540193584684543E-2</v>
      </c>
      <c r="CD479" s="406">
        <v>0</v>
      </c>
      <c r="CE479" s="406">
        <v>0.9844598064153155</v>
      </c>
    </row>
    <row r="480" spans="1:83" x14ac:dyDescent="0.35">
      <c r="A480" s="365">
        <v>7</v>
      </c>
      <c r="B480" s="366" t="s">
        <v>1300</v>
      </c>
      <c r="C480" s="411">
        <v>11066</v>
      </c>
      <c r="D480" s="367" t="s">
        <v>1792</v>
      </c>
      <c r="E480" s="368" t="s">
        <v>2438</v>
      </c>
      <c r="F480" s="369">
        <v>13</v>
      </c>
      <c r="G480" s="370" t="s">
        <v>6309</v>
      </c>
      <c r="H480" s="371">
        <v>176920.8</v>
      </c>
      <c r="I480" s="372">
        <v>176920.8</v>
      </c>
      <c r="J480" s="373">
        <v>533.06618156157333</v>
      </c>
      <c r="K480" s="374">
        <v>94310495.294818804</v>
      </c>
      <c r="L480" s="371">
        <v>35798.400000000001</v>
      </c>
      <c r="M480" s="372">
        <v>35798.400000000001</v>
      </c>
      <c r="N480" s="373">
        <v>588.97714008430535</v>
      </c>
      <c r="O480" s="374">
        <v>21084439.251593996</v>
      </c>
      <c r="P480" s="374">
        <f t="shared" si="128"/>
        <v>0.85162349886732291</v>
      </c>
      <c r="Q480" s="402">
        <f t="shared" si="132"/>
        <v>30486.758661851974</v>
      </c>
      <c r="R480" s="374">
        <f t="shared" si="129"/>
        <v>0.14837650113267717</v>
      </c>
      <c r="S480" s="401">
        <f t="shared" si="133"/>
        <v>5311.6413381480306</v>
      </c>
      <c r="T480" s="371">
        <v>72932.399999999994</v>
      </c>
      <c r="U480" s="372">
        <v>72932.399999999994</v>
      </c>
      <c r="V480" s="373">
        <v>80.774982401072776</v>
      </c>
      <c r="W480" s="374">
        <v>5891113.3264679993</v>
      </c>
      <c r="X480" s="371">
        <v>112.8</v>
      </c>
      <c r="Y480" s="372">
        <v>112.8</v>
      </c>
      <c r="Z480" s="373">
        <v>0</v>
      </c>
      <c r="AA480" s="374">
        <v>0</v>
      </c>
      <c r="AB480" s="371">
        <v>0</v>
      </c>
      <c r="AC480" s="372">
        <v>0</v>
      </c>
      <c r="AD480" s="373">
        <v>0</v>
      </c>
      <c r="AE480" s="374">
        <v>0</v>
      </c>
      <c r="AF480" s="374">
        <f t="shared" si="134"/>
        <v>0</v>
      </c>
      <c r="AG480" s="374">
        <f t="shared" si="135"/>
        <v>0</v>
      </c>
      <c r="AH480" s="374">
        <f t="shared" si="136"/>
        <v>1</v>
      </c>
      <c r="AI480" s="374">
        <f t="shared" si="137"/>
        <v>0</v>
      </c>
      <c r="AJ480" s="375">
        <v>121286047.8728808</v>
      </c>
      <c r="AK480" s="376">
        <v>4678.8484799999997</v>
      </c>
      <c r="AL480" s="377">
        <v>4678.8484799999997</v>
      </c>
      <c r="AM480" s="373">
        <v>17206.992677862352</v>
      </c>
      <c r="AN480" s="374">
        <v>80508911.536187395</v>
      </c>
      <c r="AO480" s="378">
        <v>448.68</v>
      </c>
      <c r="AP480" s="379">
        <v>448.68</v>
      </c>
      <c r="AQ480" s="373">
        <v>21704.062037927251</v>
      </c>
      <c r="AR480" s="374">
        <v>9738178.5551771987</v>
      </c>
      <c r="AS480" s="374">
        <f t="shared" si="130"/>
        <v>0.82616722276119769</v>
      </c>
      <c r="AT480" s="374">
        <f t="shared" si="144"/>
        <v>370.68470950849417</v>
      </c>
      <c r="AU480" s="374">
        <f t="shared" si="131"/>
        <v>0.17383277723880231</v>
      </c>
      <c r="AV480" s="374">
        <f t="shared" si="145"/>
        <v>77.995290491505813</v>
      </c>
      <c r="AW480" s="380">
        <v>468.42060000000004</v>
      </c>
      <c r="AX480" s="381">
        <v>468.42060000000004</v>
      </c>
      <c r="AY480" s="373">
        <v>6572.2409751441319</v>
      </c>
      <c r="AZ480" s="374">
        <v>3078573.0609215996</v>
      </c>
      <c r="BA480" s="378">
        <v>329.52756000000051</v>
      </c>
      <c r="BB480" s="379">
        <v>329.52756000000051</v>
      </c>
      <c r="BC480" s="373">
        <v>29905.023426629275</v>
      </c>
      <c r="BD480" s="374">
        <v>9854529.4015199989</v>
      </c>
      <c r="BE480" s="374">
        <f t="shared" si="138"/>
        <v>1.8615217770998265E-2</v>
      </c>
      <c r="BF480" s="374">
        <f t="shared" si="139"/>
        <v>6.1342272909457067</v>
      </c>
      <c r="BG480" s="374">
        <f t="shared" si="140"/>
        <v>0</v>
      </c>
      <c r="BH480" s="374">
        <f t="shared" si="141"/>
        <v>0</v>
      </c>
      <c r="BI480" s="374">
        <f t="shared" si="142"/>
        <v>0.98138478222900172</v>
      </c>
      <c r="BJ480" s="374">
        <f t="shared" si="143"/>
        <v>323.39333270905479</v>
      </c>
      <c r="BK480" s="375">
        <v>103180192.55380619</v>
      </c>
      <c r="BL480" s="382">
        <v>224466240.426687</v>
      </c>
      <c r="BM480" s="383">
        <v>0.52</v>
      </c>
      <c r="BN480" s="382">
        <v>116722445.02187724</v>
      </c>
      <c r="BO480" s="395"/>
      <c r="BP480" s="395"/>
      <c r="BS480" s="408">
        <v>11066</v>
      </c>
      <c r="BT480" s="400" t="s">
        <v>1792</v>
      </c>
      <c r="BU480" s="400">
        <v>0.85162349886732291</v>
      </c>
      <c r="BV480" s="400">
        <v>0.14837650113267717</v>
      </c>
      <c r="BW480" s="400">
        <v>0</v>
      </c>
      <c r="BX480" s="400">
        <v>1</v>
      </c>
      <c r="BY480" s="407">
        <v>11066</v>
      </c>
      <c r="BZ480" s="406" t="s">
        <v>1792</v>
      </c>
      <c r="CA480" s="406">
        <v>0.82616722276119769</v>
      </c>
      <c r="CB480" s="406">
        <v>0.17383277723880231</v>
      </c>
      <c r="CC480" s="406">
        <v>1.8615217770998265E-2</v>
      </c>
      <c r="CD480" s="406">
        <v>0</v>
      </c>
      <c r="CE480" s="406">
        <v>0.98138478222900172</v>
      </c>
    </row>
    <row r="481" spans="1:83" x14ac:dyDescent="0.35">
      <c r="A481" s="365">
        <v>7</v>
      </c>
      <c r="B481" s="366" t="s">
        <v>1300</v>
      </c>
      <c r="C481" s="411">
        <v>11067</v>
      </c>
      <c r="D481" s="367" t="s">
        <v>1793</v>
      </c>
      <c r="E481" s="368" t="s">
        <v>2438</v>
      </c>
      <c r="F481" s="369">
        <v>6</v>
      </c>
      <c r="G481" s="370" t="s">
        <v>6307</v>
      </c>
      <c r="H481" s="371">
        <v>93949.2</v>
      </c>
      <c r="I481" s="372">
        <v>93949.2</v>
      </c>
      <c r="J481" s="373">
        <v>395.99488669966536</v>
      </c>
      <c r="K481" s="374">
        <v>37203402.809524201</v>
      </c>
      <c r="L481" s="371">
        <v>10015.199999999999</v>
      </c>
      <c r="M481" s="372">
        <v>10015.199999999999</v>
      </c>
      <c r="N481" s="373">
        <v>390.93517436844002</v>
      </c>
      <c r="O481" s="374">
        <v>3915293.9583347999</v>
      </c>
      <c r="P481" s="374">
        <f t="shared" si="128"/>
        <v>0.78990225021958382</v>
      </c>
      <c r="Q481" s="402">
        <f t="shared" si="132"/>
        <v>7911.0290163991749</v>
      </c>
      <c r="R481" s="374">
        <f t="shared" si="129"/>
        <v>0.21009774978041618</v>
      </c>
      <c r="S481" s="401">
        <f t="shared" si="133"/>
        <v>2104.170983600824</v>
      </c>
      <c r="T481" s="371">
        <v>5054.3999999999996</v>
      </c>
      <c r="U481" s="372">
        <v>5054.3999999999996</v>
      </c>
      <c r="V481" s="373">
        <v>161.9449077965337</v>
      </c>
      <c r="W481" s="374">
        <v>818534.34196679981</v>
      </c>
      <c r="X481" s="371">
        <v>2907.6</v>
      </c>
      <c r="Y481" s="372">
        <v>2907.6</v>
      </c>
      <c r="Z481" s="373">
        <v>0.71578027238959974</v>
      </c>
      <c r="AA481" s="374">
        <v>2081.2027200000002</v>
      </c>
      <c r="AB481" s="371">
        <v>45.6</v>
      </c>
      <c r="AC481" s="372">
        <v>45.6</v>
      </c>
      <c r="AD481" s="373">
        <v>35127.074095802629</v>
      </c>
      <c r="AE481" s="374">
        <v>1601794.5787686</v>
      </c>
      <c r="AF481" s="374">
        <f t="shared" si="134"/>
        <v>0</v>
      </c>
      <c r="AG481" s="374">
        <f t="shared" si="135"/>
        <v>0</v>
      </c>
      <c r="AH481" s="374">
        <f t="shared" si="136"/>
        <v>1</v>
      </c>
      <c r="AI481" s="374">
        <f t="shared" si="137"/>
        <v>45.6</v>
      </c>
      <c r="AJ481" s="375">
        <v>43541106.891314402</v>
      </c>
      <c r="AK481" s="376">
        <v>1550.7907199999997</v>
      </c>
      <c r="AL481" s="377">
        <v>1550.7907199999997</v>
      </c>
      <c r="AM481" s="373">
        <v>12087.918256177081</v>
      </c>
      <c r="AN481" s="374">
        <v>18745831.455797996</v>
      </c>
      <c r="AO481" s="378">
        <v>102.33155999999998</v>
      </c>
      <c r="AP481" s="379">
        <v>102.33155999999998</v>
      </c>
      <c r="AQ481" s="373">
        <v>18477.923587040012</v>
      </c>
      <c r="AR481" s="374">
        <v>1890874.7462225999</v>
      </c>
      <c r="AS481" s="374">
        <f t="shared" si="130"/>
        <v>0.77281368353330993</v>
      </c>
      <c r="AT481" s="374">
        <f t="shared" si="144"/>
        <v>79.0832298253099</v>
      </c>
      <c r="AU481" s="374">
        <f t="shared" si="131"/>
        <v>0.22718631646669013</v>
      </c>
      <c r="AV481" s="374">
        <f t="shared" si="145"/>
        <v>23.248330174690086</v>
      </c>
      <c r="AW481" s="380">
        <v>51.908520000000003</v>
      </c>
      <c r="AX481" s="381">
        <v>51.908520000000003</v>
      </c>
      <c r="AY481" s="373">
        <v>10508.601389136118</v>
      </c>
      <c r="AZ481" s="374">
        <v>545485.94538000005</v>
      </c>
      <c r="BA481" s="378">
        <v>109.48140000000006</v>
      </c>
      <c r="BB481" s="379">
        <v>109.48140000000006</v>
      </c>
      <c r="BC481" s="373">
        <v>4860.2103030103717</v>
      </c>
      <c r="BD481" s="374">
        <v>532102.62826799997</v>
      </c>
      <c r="BE481" s="374">
        <f t="shared" si="138"/>
        <v>5.2612749384691598E-2</v>
      </c>
      <c r="BF481" s="374">
        <f t="shared" si="139"/>
        <v>5.7601174604851781</v>
      </c>
      <c r="BG481" s="374">
        <f t="shared" si="140"/>
        <v>0</v>
      </c>
      <c r="BH481" s="374">
        <f t="shared" si="141"/>
        <v>0</v>
      </c>
      <c r="BI481" s="374">
        <f t="shared" si="142"/>
        <v>0.94738725061530837</v>
      </c>
      <c r="BJ481" s="374">
        <f t="shared" si="143"/>
        <v>103.72128253951489</v>
      </c>
      <c r="BK481" s="375">
        <v>21714294.775668595</v>
      </c>
      <c r="BL481" s="382">
        <v>65255401.666982993</v>
      </c>
      <c r="BM481" s="383">
        <v>0.59</v>
      </c>
      <c r="BN481" s="382">
        <v>38500686.983519964</v>
      </c>
      <c r="BO481" s="395"/>
      <c r="BP481" s="395"/>
      <c r="BS481" s="408">
        <v>11067</v>
      </c>
      <c r="BT481" s="400" t="s">
        <v>1793</v>
      </c>
      <c r="BU481" s="400">
        <v>0.78990225021958382</v>
      </c>
      <c r="BV481" s="400">
        <v>0.21009774978041618</v>
      </c>
      <c r="BW481" s="400">
        <v>0</v>
      </c>
      <c r="BX481" s="400">
        <v>1</v>
      </c>
      <c r="BY481" s="407">
        <v>11067</v>
      </c>
      <c r="BZ481" s="406" t="s">
        <v>1793</v>
      </c>
      <c r="CA481" s="406">
        <v>0.77281368353330993</v>
      </c>
      <c r="CB481" s="406">
        <v>0.22718631646669013</v>
      </c>
      <c r="CC481" s="406">
        <v>5.2612749384691598E-2</v>
      </c>
      <c r="CD481" s="406">
        <v>0</v>
      </c>
      <c r="CE481" s="406">
        <v>0.94738725061530837</v>
      </c>
    </row>
    <row r="482" spans="1:83" x14ac:dyDescent="0.35">
      <c r="A482" s="365">
        <v>7</v>
      </c>
      <c r="B482" s="366" t="s">
        <v>1300</v>
      </c>
      <c r="C482" s="411">
        <v>11068</v>
      </c>
      <c r="D482" s="367" t="s">
        <v>1794</v>
      </c>
      <c r="E482" s="368" t="s">
        <v>2438</v>
      </c>
      <c r="F482" s="369">
        <v>6</v>
      </c>
      <c r="G482" s="370" t="s">
        <v>6307</v>
      </c>
      <c r="H482" s="371">
        <v>104324.4</v>
      </c>
      <c r="I482" s="372">
        <v>104324.4</v>
      </c>
      <c r="J482" s="373">
        <v>455.23869617958405</v>
      </c>
      <c r="K482" s="374">
        <v>47492503.835717395</v>
      </c>
      <c r="L482" s="371">
        <v>14966.4</v>
      </c>
      <c r="M482" s="372">
        <v>14966.4</v>
      </c>
      <c r="N482" s="373">
        <v>1015.8670541230355</v>
      </c>
      <c r="O482" s="374">
        <v>15203872.678826997</v>
      </c>
      <c r="P482" s="374">
        <f t="shared" si="128"/>
        <v>0.85902752924495285</v>
      </c>
      <c r="Q482" s="402">
        <f t="shared" si="132"/>
        <v>12856.549613691663</v>
      </c>
      <c r="R482" s="374">
        <f t="shared" si="129"/>
        <v>0.14097247075504718</v>
      </c>
      <c r="S482" s="401">
        <f t="shared" si="133"/>
        <v>2109.8503863083379</v>
      </c>
      <c r="T482" s="371">
        <v>4837.2</v>
      </c>
      <c r="U482" s="372">
        <v>4837.2</v>
      </c>
      <c r="V482" s="373">
        <v>523.1863922298437</v>
      </c>
      <c r="W482" s="374">
        <v>2530757.2164941998</v>
      </c>
      <c r="X482" s="371">
        <v>6195.5999999999995</v>
      </c>
      <c r="Y482" s="372">
        <v>6195.5999999999995</v>
      </c>
      <c r="Z482" s="373">
        <v>4.8630245303118338</v>
      </c>
      <c r="AA482" s="374">
        <v>30129.354779999994</v>
      </c>
      <c r="AB482" s="371">
        <v>0</v>
      </c>
      <c r="AC482" s="372">
        <v>0</v>
      </c>
      <c r="AD482" s="373">
        <v>0</v>
      </c>
      <c r="AE482" s="374">
        <v>0</v>
      </c>
      <c r="AF482" s="374">
        <f t="shared" si="134"/>
        <v>5.4898304393902336E-3</v>
      </c>
      <c r="AG482" s="374">
        <f t="shared" si="135"/>
        <v>0</v>
      </c>
      <c r="AH482" s="374">
        <f t="shared" si="136"/>
        <v>0.99451016956060978</v>
      </c>
      <c r="AI482" s="374">
        <f t="shared" si="137"/>
        <v>0</v>
      </c>
      <c r="AJ482" s="375">
        <v>65257263.085818596</v>
      </c>
      <c r="AK482" s="376">
        <v>1405.0324800000003</v>
      </c>
      <c r="AL482" s="377">
        <v>1405.0324800000003</v>
      </c>
      <c r="AM482" s="373">
        <v>13621.31074489751</v>
      </c>
      <c r="AN482" s="374">
        <v>19138384.016754001</v>
      </c>
      <c r="AO482" s="378">
        <v>96.452879999999993</v>
      </c>
      <c r="AP482" s="379">
        <v>96.452879999999993</v>
      </c>
      <c r="AQ482" s="373">
        <v>17242.239250305436</v>
      </c>
      <c r="AR482" s="374">
        <v>1663063.6333410002</v>
      </c>
      <c r="AS482" s="374">
        <f t="shared" si="130"/>
        <v>0.82698823150791434</v>
      </c>
      <c r="AT482" s="374">
        <f t="shared" si="144"/>
        <v>79.76539665504508</v>
      </c>
      <c r="AU482" s="374">
        <f t="shared" si="131"/>
        <v>0.17301176849208572</v>
      </c>
      <c r="AV482" s="374">
        <f t="shared" si="145"/>
        <v>16.687483344954924</v>
      </c>
      <c r="AW482" s="380">
        <v>42.054359999999996</v>
      </c>
      <c r="AX482" s="381">
        <v>42.054359999999996</v>
      </c>
      <c r="AY482" s="373">
        <v>10095.479840663371</v>
      </c>
      <c r="AZ482" s="374">
        <v>424558.943592</v>
      </c>
      <c r="BA482" s="378">
        <v>75.317639999999486</v>
      </c>
      <c r="BB482" s="379">
        <v>75.317639999999486</v>
      </c>
      <c r="BC482" s="373">
        <v>12041.316474069103</v>
      </c>
      <c r="BD482" s="374">
        <v>906923.53931999987</v>
      </c>
      <c r="BE482" s="374">
        <f t="shared" si="138"/>
        <v>5.4245298329665481E-3</v>
      </c>
      <c r="BF482" s="374">
        <f t="shared" si="139"/>
        <v>0.40856278512863181</v>
      </c>
      <c r="BG482" s="374">
        <f t="shared" si="140"/>
        <v>4.4958160489739746E-2</v>
      </c>
      <c r="BH482" s="374">
        <f t="shared" si="141"/>
        <v>3.3861425468284185</v>
      </c>
      <c r="BI482" s="374">
        <f t="shared" si="142"/>
        <v>0.94961730967729374</v>
      </c>
      <c r="BJ482" s="374">
        <f t="shared" si="143"/>
        <v>71.522934668042438</v>
      </c>
      <c r="BK482" s="375">
        <v>22132930.133007001</v>
      </c>
      <c r="BL482" s="382">
        <v>87390193.218825594</v>
      </c>
      <c r="BM482" s="383">
        <v>0.54</v>
      </c>
      <c r="BN482" s="382">
        <v>47190704.338165827</v>
      </c>
      <c r="BO482" s="395"/>
      <c r="BP482" s="395"/>
      <c r="BS482" s="408">
        <v>11068</v>
      </c>
      <c r="BT482" s="400" t="s">
        <v>1794</v>
      </c>
      <c r="BU482" s="400">
        <v>0.85902752924495285</v>
      </c>
      <c r="BV482" s="400">
        <v>0.14097247075504718</v>
      </c>
      <c r="BW482" s="400">
        <v>5.4898304393902336E-3</v>
      </c>
      <c r="BX482" s="400">
        <v>0.99451016956060978</v>
      </c>
      <c r="BY482" s="407">
        <v>11068</v>
      </c>
      <c r="BZ482" s="406" t="s">
        <v>1794</v>
      </c>
      <c r="CA482" s="406">
        <v>0.82698823150791434</v>
      </c>
      <c r="CB482" s="406">
        <v>0.17301176849208572</v>
      </c>
      <c r="CC482" s="406">
        <v>5.4245298329665481E-3</v>
      </c>
      <c r="CD482" s="406">
        <v>4.4958160489739746E-2</v>
      </c>
      <c r="CE482" s="406">
        <v>0.94961730967729374</v>
      </c>
    </row>
    <row r="483" spans="1:83" x14ac:dyDescent="0.35">
      <c r="A483" s="365">
        <v>7</v>
      </c>
      <c r="B483" s="366" t="s">
        <v>1300</v>
      </c>
      <c r="C483" s="411">
        <v>11069</v>
      </c>
      <c r="D483" s="367" t="s">
        <v>1795</v>
      </c>
      <c r="E483" s="368" t="s">
        <v>2438</v>
      </c>
      <c r="F483" s="369">
        <v>12</v>
      </c>
      <c r="G483" s="370" t="s">
        <v>6311</v>
      </c>
      <c r="H483" s="371">
        <v>171085.19999999998</v>
      </c>
      <c r="I483" s="372">
        <v>171085.19999999998</v>
      </c>
      <c r="J483" s="373">
        <v>638.60442991653292</v>
      </c>
      <c r="K483" s="374">
        <v>109255766.61315601</v>
      </c>
      <c r="L483" s="371">
        <v>28556.399999999998</v>
      </c>
      <c r="M483" s="372">
        <v>28556.399999999998</v>
      </c>
      <c r="N483" s="373">
        <v>838.63461933310907</v>
      </c>
      <c r="O483" s="374">
        <v>23948385.643523995</v>
      </c>
      <c r="P483" s="374">
        <f t="shared" si="128"/>
        <v>0.86969598685110328</v>
      </c>
      <c r="Q483" s="402">
        <f t="shared" si="132"/>
        <v>24835.386478914843</v>
      </c>
      <c r="R483" s="374">
        <f t="shared" si="129"/>
        <v>0.13030401314889667</v>
      </c>
      <c r="S483" s="401">
        <f t="shared" si="133"/>
        <v>3721.0135210851527</v>
      </c>
      <c r="T483" s="371">
        <v>12300</v>
      </c>
      <c r="U483" s="372">
        <v>12300</v>
      </c>
      <c r="V483" s="373">
        <v>408.12642652775611</v>
      </c>
      <c r="W483" s="374">
        <v>5019955.0462913997</v>
      </c>
      <c r="X483" s="371">
        <v>4815.5999999999995</v>
      </c>
      <c r="Y483" s="372">
        <v>4815.5999999999995</v>
      </c>
      <c r="Z483" s="373">
        <v>3.8990101706952407</v>
      </c>
      <c r="AA483" s="374">
        <v>18776.073377999997</v>
      </c>
      <c r="AB483" s="371">
        <v>7.1999999999999993</v>
      </c>
      <c r="AC483" s="372">
        <v>7.1999999999999993</v>
      </c>
      <c r="AD483" s="373">
        <v>671709.17964374996</v>
      </c>
      <c r="AE483" s="374">
        <v>4836306.0934349988</v>
      </c>
      <c r="AF483" s="374">
        <f t="shared" si="134"/>
        <v>4.8564971997704827E-2</v>
      </c>
      <c r="AG483" s="374">
        <f t="shared" si="135"/>
        <v>0.34966779838347473</v>
      </c>
      <c r="AH483" s="374">
        <f t="shared" si="136"/>
        <v>0.95143502800229518</v>
      </c>
      <c r="AI483" s="374">
        <f t="shared" si="137"/>
        <v>6.8503322016165242</v>
      </c>
      <c r="AJ483" s="375">
        <v>143079189.46978438</v>
      </c>
      <c r="AK483" s="376">
        <v>2837.9182799999994</v>
      </c>
      <c r="AL483" s="377">
        <v>2837.9182799999994</v>
      </c>
      <c r="AM483" s="373">
        <v>11291.510807404224</v>
      </c>
      <c r="AN483" s="374">
        <v>32044384.92915</v>
      </c>
      <c r="AO483" s="378">
        <v>289.48271999999997</v>
      </c>
      <c r="AP483" s="379">
        <v>289.48271999999997</v>
      </c>
      <c r="AQ483" s="373">
        <v>18334.879740307821</v>
      </c>
      <c r="AR483" s="374">
        <v>5307630.8580972012</v>
      </c>
      <c r="AS483" s="374">
        <f t="shared" si="130"/>
        <v>0.85965006580543213</v>
      </c>
      <c r="AT483" s="374">
        <f t="shared" si="144"/>
        <v>248.85383929753547</v>
      </c>
      <c r="AU483" s="374">
        <f t="shared" si="131"/>
        <v>0.14034993419456793</v>
      </c>
      <c r="AV483" s="374">
        <f t="shared" si="145"/>
        <v>40.628880702464528</v>
      </c>
      <c r="AW483" s="380">
        <v>114.80063999999999</v>
      </c>
      <c r="AX483" s="381">
        <v>114.80063999999999</v>
      </c>
      <c r="AY483" s="373">
        <v>10023.144887694005</v>
      </c>
      <c r="AZ483" s="374">
        <v>1150663.4479199997</v>
      </c>
      <c r="BA483" s="378">
        <v>152.72952000000063</v>
      </c>
      <c r="BB483" s="379">
        <v>152.72952000000063</v>
      </c>
      <c r="BC483" s="373">
        <v>19253.002666557109</v>
      </c>
      <c r="BD483" s="374">
        <v>2940501.8558219997</v>
      </c>
      <c r="BE483" s="374">
        <f t="shared" si="138"/>
        <v>1.2649797083906913E-2</v>
      </c>
      <c r="BF483" s="374">
        <f t="shared" si="139"/>
        <v>1.9319974367225106</v>
      </c>
      <c r="BG483" s="374">
        <f t="shared" si="140"/>
        <v>0</v>
      </c>
      <c r="BH483" s="374">
        <f t="shared" si="141"/>
        <v>0</v>
      </c>
      <c r="BI483" s="374">
        <f t="shared" si="142"/>
        <v>0.9873502029160931</v>
      </c>
      <c r="BJ483" s="374">
        <f t="shared" si="143"/>
        <v>150.79752256327814</v>
      </c>
      <c r="BK483" s="375">
        <v>41443181.090989202</v>
      </c>
      <c r="BL483" s="382">
        <v>184522370.56077358</v>
      </c>
      <c r="BM483" s="383">
        <v>0.54</v>
      </c>
      <c r="BN483" s="382">
        <v>99642080.102817744</v>
      </c>
      <c r="BO483" s="395"/>
      <c r="BP483" s="395"/>
      <c r="BS483" s="408">
        <v>11069</v>
      </c>
      <c r="BT483" s="400" t="s">
        <v>1795</v>
      </c>
      <c r="BU483" s="400">
        <v>0.86969598685110328</v>
      </c>
      <c r="BV483" s="400">
        <v>0.13030401314889667</v>
      </c>
      <c r="BW483" s="400">
        <v>4.8564971997704827E-2</v>
      </c>
      <c r="BX483" s="400">
        <v>0.95143502800229518</v>
      </c>
      <c r="BY483" s="407">
        <v>11069</v>
      </c>
      <c r="BZ483" s="406" t="s">
        <v>1795</v>
      </c>
      <c r="CA483" s="406">
        <v>0.85965006580543213</v>
      </c>
      <c r="CB483" s="406">
        <v>0.14034993419456793</v>
      </c>
      <c r="CC483" s="406">
        <v>1.2649797083906913E-2</v>
      </c>
      <c r="CD483" s="406">
        <v>0</v>
      </c>
      <c r="CE483" s="406">
        <v>0.9873502029160931</v>
      </c>
    </row>
    <row r="484" spans="1:83" x14ac:dyDescent="0.35">
      <c r="A484" s="365">
        <v>7</v>
      </c>
      <c r="B484" s="366" t="s">
        <v>1300</v>
      </c>
      <c r="C484" s="411">
        <v>11070</v>
      </c>
      <c r="D484" s="367" t="s">
        <v>1796</v>
      </c>
      <c r="E484" s="368" t="s">
        <v>2438</v>
      </c>
      <c r="F484" s="369">
        <v>13</v>
      </c>
      <c r="G484" s="370" t="s">
        <v>6309</v>
      </c>
      <c r="H484" s="371">
        <v>223544.4</v>
      </c>
      <c r="I484" s="372">
        <v>223544.4</v>
      </c>
      <c r="J484" s="373">
        <v>477.41460113221808</v>
      </c>
      <c r="K484" s="374">
        <v>106723360.561341</v>
      </c>
      <c r="L484" s="371">
        <v>43026</v>
      </c>
      <c r="M484" s="372">
        <v>43026</v>
      </c>
      <c r="N484" s="373">
        <v>698.59258295919676</v>
      </c>
      <c r="O484" s="374">
        <v>30057644.474402402</v>
      </c>
      <c r="P484" s="374">
        <f t="shared" si="128"/>
        <v>0.89059697577152275</v>
      </c>
      <c r="Q484" s="402">
        <f t="shared" si="132"/>
        <v>38318.825479545536</v>
      </c>
      <c r="R484" s="374">
        <f t="shared" si="129"/>
        <v>0.10940302422847721</v>
      </c>
      <c r="S484" s="401">
        <f t="shared" si="133"/>
        <v>4707.1745204544604</v>
      </c>
      <c r="T484" s="371">
        <v>20599.2</v>
      </c>
      <c r="U484" s="372">
        <v>20599.2</v>
      </c>
      <c r="V484" s="373">
        <v>312.74690188870443</v>
      </c>
      <c r="W484" s="374">
        <v>6442335.9813858001</v>
      </c>
      <c r="X484" s="371">
        <v>8157.5999999999995</v>
      </c>
      <c r="Y484" s="372">
        <v>8157.5999999999995</v>
      </c>
      <c r="Z484" s="373">
        <v>7.0101773904089439</v>
      </c>
      <c r="AA484" s="374">
        <v>57186.223079999996</v>
      </c>
      <c r="AB484" s="371">
        <v>10700.4</v>
      </c>
      <c r="AC484" s="372">
        <v>10700.4</v>
      </c>
      <c r="AD484" s="373">
        <v>1142.3980871382751</v>
      </c>
      <c r="AE484" s="374">
        <v>12224116.491614398</v>
      </c>
      <c r="AF484" s="374">
        <f t="shared" si="134"/>
        <v>0</v>
      </c>
      <c r="AG484" s="374">
        <f t="shared" si="135"/>
        <v>0</v>
      </c>
      <c r="AH484" s="374">
        <f t="shared" si="136"/>
        <v>1</v>
      </c>
      <c r="AI484" s="374">
        <f t="shared" si="137"/>
        <v>10700.4</v>
      </c>
      <c r="AJ484" s="375">
        <v>155504643.73182362</v>
      </c>
      <c r="AK484" s="376">
        <v>4188.0600000000004</v>
      </c>
      <c r="AL484" s="377">
        <v>4188.0600000000004</v>
      </c>
      <c r="AM484" s="373">
        <v>14414.084138816203</v>
      </c>
      <c r="AN484" s="374">
        <v>60367049.218410589</v>
      </c>
      <c r="AO484" s="378">
        <v>461.71199999999999</v>
      </c>
      <c r="AP484" s="379">
        <v>461.71199999999999</v>
      </c>
      <c r="AQ484" s="373">
        <v>23508.38050286932</v>
      </c>
      <c r="AR484" s="374">
        <v>10854101.378740799</v>
      </c>
      <c r="AS484" s="374">
        <f t="shared" si="130"/>
        <v>0.87786684043408203</v>
      </c>
      <c r="AT484" s="374">
        <f t="shared" si="144"/>
        <v>405.32165463050086</v>
      </c>
      <c r="AU484" s="374">
        <f t="shared" si="131"/>
        <v>0.12213315956591793</v>
      </c>
      <c r="AV484" s="374">
        <f t="shared" si="145"/>
        <v>56.390345369499094</v>
      </c>
      <c r="AW484" s="380">
        <v>338.29200000000003</v>
      </c>
      <c r="AX484" s="381">
        <v>338.29200000000003</v>
      </c>
      <c r="AY484" s="373">
        <v>4152.4090523571349</v>
      </c>
      <c r="AZ484" s="374">
        <v>1404726.7631399999</v>
      </c>
      <c r="BA484" s="378">
        <v>276.69599999999991</v>
      </c>
      <c r="BB484" s="379">
        <v>276.69599999999991</v>
      </c>
      <c r="BC484" s="373">
        <v>6460.671146836241</v>
      </c>
      <c r="BD484" s="374">
        <v>1787641.8636449999</v>
      </c>
      <c r="BE484" s="374">
        <f t="shared" si="138"/>
        <v>0.12631390368347373</v>
      </c>
      <c r="BF484" s="374">
        <f t="shared" si="139"/>
        <v>34.950551893602437</v>
      </c>
      <c r="BG484" s="374">
        <f t="shared" si="140"/>
        <v>0</v>
      </c>
      <c r="BH484" s="374">
        <f t="shared" si="141"/>
        <v>0</v>
      </c>
      <c r="BI484" s="374">
        <f t="shared" si="142"/>
        <v>0.87368609631652627</v>
      </c>
      <c r="BJ484" s="374">
        <f t="shared" si="143"/>
        <v>241.74544810639748</v>
      </c>
      <c r="BK484" s="375">
        <v>74413519.223936379</v>
      </c>
      <c r="BL484" s="382">
        <v>229918162.95576</v>
      </c>
      <c r="BM484" s="383">
        <v>0.49</v>
      </c>
      <c r="BN484" s="382">
        <v>112659899.84832241</v>
      </c>
      <c r="BO484" s="395"/>
      <c r="BP484" s="395"/>
      <c r="BS484" s="408">
        <v>11070</v>
      </c>
      <c r="BT484" s="400" t="s">
        <v>1796</v>
      </c>
      <c r="BU484" s="400">
        <v>0.89059697577152275</v>
      </c>
      <c r="BV484" s="400">
        <v>0.10940302422847721</v>
      </c>
      <c r="BW484" s="400">
        <v>0</v>
      </c>
      <c r="BX484" s="400">
        <v>1</v>
      </c>
      <c r="BY484" s="407">
        <v>11070</v>
      </c>
      <c r="BZ484" s="406" t="s">
        <v>1796</v>
      </c>
      <c r="CA484" s="406">
        <v>0.87786684043408203</v>
      </c>
      <c r="CB484" s="406">
        <v>0.12213315956591793</v>
      </c>
      <c r="CC484" s="406">
        <v>0.12631390368347373</v>
      </c>
      <c r="CD484" s="406">
        <v>0</v>
      </c>
      <c r="CE484" s="406">
        <v>0.87368609631652627</v>
      </c>
    </row>
    <row r="485" spans="1:83" x14ac:dyDescent="0.35">
      <c r="A485" s="365">
        <v>7</v>
      </c>
      <c r="B485" s="366" t="s">
        <v>1300</v>
      </c>
      <c r="C485" s="411">
        <v>11071</v>
      </c>
      <c r="D485" s="367" t="s">
        <v>1797</v>
      </c>
      <c r="E485" s="368" t="s">
        <v>2438</v>
      </c>
      <c r="F485" s="369">
        <v>5</v>
      </c>
      <c r="G485" s="370" t="s">
        <v>2469</v>
      </c>
      <c r="H485" s="371">
        <v>40185.599999999999</v>
      </c>
      <c r="I485" s="372">
        <v>40185.599999999999</v>
      </c>
      <c r="J485" s="373">
        <v>430.39134488092748</v>
      </c>
      <c r="K485" s="374">
        <v>17295534.428847</v>
      </c>
      <c r="L485" s="371">
        <v>9885.6</v>
      </c>
      <c r="M485" s="372">
        <v>9885.6</v>
      </c>
      <c r="N485" s="373">
        <v>401.87354402300315</v>
      </c>
      <c r="O485" s="374">
        <v>3972761.1067937999</v>
      </c>
      <c r="P485" s="374">
        <f t="shared" si="128"/>
        <v>0.88462892451866992</v>
      </c>
      <c r="Q485" s="402">
        <f t="shared" si="132"/>
        <v>8745.0876962217644</v>
      </c>
      <c r="R485" s="374">
        <f t="shared" si="129"/>
        <v>0.11537107548133009</v>
      </c>
      <c r="S485" s="401">
        <f t="shared" si="133"/>
        <v>1140.5123037782369</v>
      </c>
      <c r="T485" s="371">
        <v>2661.6</v>
      </c>
      <c r="U485" s="372">
        <v>2661.6</v>
      </c>
      <c r="V485" s="373">
        <v>324.41192694274116</v>
      </c>
      <c r="W485" s="374">
        <v>863454.78475079988</v>
      </c>
      <c r="X485" s="371">
        <v>2360.4</v>
      </c>
      <c r="Y485" s="372">
        <v>2360.4</v>
      </c>
      <c r="Z485" s="373">
        <v>1.1982563802745296</v>
      </c>
      <c r="AA485" s="374">
        <v>2828.36436</v>
      </c>
      <c r="AB485" s="371">
        <v>10747.199999999999</v>
      </c>
      <c r="AC485" s="372">
        <v>10747.199999999999</v>
      </c>
      <c r="AD485" s="373">
        <v>134.9151065319339</v>
      </c>
      <c r="AE485" s="374">
        <v>1449959.6329199998</v>
      </c>
      <c r="AF485" s="374">
        <f t="shared" si="134"/>
        <v>2.4642479962041397E-3</v>
      </c>
      <c r="AG485" s="374">
        <f t="shared" si="135"/>
        <v>26.483766064805128</v>
      </c>
      <c r="AH485" s="374">
        <f t="shared" si="136"/>
        <v>0.99753575200379585</v>
      </c>
      <c r="AI485" s="374">
        <f t="shared" si="137"/>
        <v>10720.716233935194</v>
      </c>
      <c r="AJ485" s="375">
        <v>23584538.317671601</v>
      </c>
      <c r="AK485" s="376">
        <v>594.07488000000001</v>
      </c>
      <c r="AL485" s="377">
        <v>594.07488000000001</v>
      </c>
      <c r="AM485" s="373">
        <v>9629.6681715971572</v>
      </c>
      <c r="AN485" s="374">
        <v>5720743.9634814011</v>
      </c>
      <c r="AO485" s="378">
        <v>84.364199999999997</v>
      </c>
      <c r="AP485" s="379">
        <v>84.364199999999997</v>
      </c>
      <c r="AQ485" s="373">
        <v>15953.101652755553</v>
      </c>
      <c r="AR485" s="374">
        <v>1345870.6584534</v>
      </c>
      <c r="AS485" s="374">
        <f t="shared" si="130"/>
        <v>0.87663023250046845</v>
      </c>
      <c r="AT485" s="374">
        <f t="shared" si="144"/>
        <v>73.956208260716025</v>
      </c>
      <c r="AU485" s="374">
        <f t="shared" si="131"/>
        <v>0.12336976749953155</v>
      </c>
      <c r="AV485" s="374">
        <f t="shared" si="145"/>
        <v>10.407991739283979</v>
      </c>
      <c r="AW485" s="380">
        <v>78.274560000000008</v>
      </c>
      <c r="AX485" s="381">
        <v>78.274560000000008</v>
      </c>
      <c r="AY485" s="373">
        <v>2563.5136454296262</v>
      </c>
      <c r="AZ485" s="374">
        <v>200657.90265000003</v>
      </c>
      <c r="BA485" s="378">
        <v>-13.268399999999934</v>
      </c>
      <c r="BB485" s="379">
        <v>-13.268399999999934</v>
      </c>
      <c r="BC485" s="373">
        <v>-64865.853938681699</v>
      </c>
      <c r="BD485" s="374">
        <v>860666.09639999992</v>
      </c>
      <c r="BE485" s="374">
        <f t="shared" si="138"/>
        <v>3.4126247706194129E-2</v>
      </c>
      <c r="BF485" s="374">
        <f t="shared" si="139"/>
        <v>-0.45280070506486392</v>
      </c>
      <c r="BG485" s="374">
        <f t="shared" si="140"/>
        <v>0</v>
      </c>
      <c r="BH485" s="374">
        <f t="shared" si="141"/>
        <v>0</v>
      </c>
      <c r="BI485" s="374">
        <f t="shared" si="142"/>
        <v>0.9658737522938059</v>
      </c>
      <c r="BJ485" s="374">
        <f t="shared" si="143"/>
        <v>-12.815599294935071</v>
      </c>
      <c r="BK485" s="375">
        <v>8127938.6209848011</v>
      </c>
      <c r="BL485" s="382">
        <v>31712476.938656401</v>
      </c>
      <c r="BM485" s="383">
        <v>0.39</v>
      </c>
      <c r="BN485" s="382">
        <v>12367866.006075997</v>
      </c>
      <c r="BO485" s="395"/>
      <c r="BP485" s="395"/>
      <c r="BS485" s="408">
        <v>11071</v>
      </c>
      <c r="BT485" s="400" t="s">
        <v>1797</v>
      </c>
      <c r="BU485" s="400">
        <v>0.88462892451866992</v>
      </c>
      <c r="BV485" s="400">
        <v>0.11537107548133009</v>
      </c>
      <c r="BW485" s="400">
        <v>2.4642479962041397E-3</v>
      </c>
      <c r="BX485" s="400">
        <v>0.99753575200379585</v>
      </c>
      <c r="BY485" s="407">
        <v>11071</v>
      </c>
      <c r="BZ485" s="406" t="s">
        <v>1797</v>
      </c>
      <c r="CA485" s="406">
        <v>0.87663023250046845</v>
      </c>
      <c r="CB485" s="406">
        <v>0.12336976749953155</v>
      </c>
      <c r="CC485" s="406">
        <v>3.4126247706194129E-2</v>
      </c>
      <c r="CD485" s="406">
        <v>0</v>
      </c>
      <c r="CE485" s="406">
        <v>0.9658737522938059</v>
      </c>
    </row>
    <row r="486" spans="1:83" x14ac:dyDescent="0.35">
      <c r="A486" s="365">
        <v>7</v>
      </c>
      <c r="B486" s="366" t="s">
        <v>1300</v>
      </c>
      <c r="C486" s="411">
        <v>11072</v>
      </c>
      <c r="D486" s="367" t="s">
        <v>1798</v>
      </c>
      <c r="E486" s="368" t="s">
        <v>2438</v>
      </c>
      <c r="F486" s="369">
        <v>5</v>
      </c>
      <c r="G486" s="370" t="s">
        <v>2469</v>
      </c>
      <c r="H486" s="371">
        <v>64945.2</v>
      </c>
      <c r="I486" s="372">
        <v>64945.2</v>
      </c>
      <c r="J486" s="373">
        <v>300.12422092935276</v>
      </c>
      <c r="K486" s="374">
        <v>19491627.553100999</v>
      </c>
      <c r="L486" s="371">
        <v>9037.1999999999989</v>
      </c>
      <c r="M486" s="372">
        <v>9037.1999999999989</v>
      </c>
      <c r="N486" s="373">
        <v>323.68632271902806</v>
      </c>
      <c r="O486" s="374">
        <v>2925218.0356764002</v>
      </c>
      <c r="P486" s="374">
        <f t="shared" si="128"/>
        <v>0.80140542660367176</v>
      </c>
      <c r="Q486" s="402">
        <f t="shared" si="132"/>
        <v>7242.4611213027019</v>
      </c>
      <c r="R486" s="374">
        <f t="shared" si="129"/>
        <v>0.19859457339632824</v>
      </c>
      <c r="S486" s="401">
        <f t="shared" si="133"/>
        <v>1794.7388786972974</v>
      </c>
      <c r="T486" s="371">
        <v>4450.8</v>
      </c>
      <c r="U486" s="372">
        <v>4450.8</v>
      </c>
      <c r="V486" s="373">
        <v>127.38384104273389</v>
      </c>
      <c r="W486" s="374">
        <v>566959.99971300003</v>
      </c>
      <c r="X486" s="371">
        <v>33.6</v>
      </c>
      <c r="Y486" s="372">
        <v>33.6</v>
      </c>
      <c r="Z486" s="373">
        <v>183.47321428571431</v>
      </c>
      <c r="AA486" s="374">
        <v>6164.7000000000007</v>
      </c>
      <c r="AB486" s="371">
        <v>0</v>
      </c>
      <c r="AC486" s="372">
        <v>0</v>
      </c>
      <c r="AD486" s="373">
        <v>0</v>
      </c>
      <c r="AE486" s="374">
        <v>0</v>
      </c>
      <c r="AF486" s="374">
        <f t="shared" si="134"/>
        <v>0</v>
      </c>
      <c r="AG486" s="374">
        <f t="shared" si="135"/>
        <v>0</v>
      </c>
      <c r="AH486" s="374">
        <f t="shared" si="136"/>
        <v>1</v>
      </c>
      <c r="AI486" s="374">
        <f t="shared" si="137"/>
        <v>0</v>
      </c>
      <c r="AJ486" s="375">
        <v>22989970.2884904</v>
      </c>
      <c r="AK486" s="376">
        <v>659.4899999999999</v>
      </c>
      <c r="AL486" s="377">
        <v>659.4899999999999</v>
      </c>
      <c r="AM486" s="373">
        <v>9294.7231378346896</v>
      </c>
      <c r="AN486" s="374">
        <v>6129776.9621705981</v>
      </c>
      <c r="AO486" s="378">
        <v>59.383199999999988</v>
      </c>
      <c r="AP486" s="379">
        <v>59.383199999999988</v>
      </c>
      <c r="AQ486" s="373">
        <v>12447.833098047935</v>
      </c>
      <c r="AR486" s="374">
        <v>739192.16242800001</v>
      </c>
      <c r="AS486" s="374">
        <f t="shared" si="130"/>
        <v>0.82234567320538787</v>
      </c>
      <c r="AT486" s="374">
        <f t="shared" si="144"/>
        <v>48.833517581090177</v>
      </c>
      <c r="AU486" s="374">
        <f t="shared" si="131"/>
        <v>0.17765432679461224</v>
      </c>
      <c r="AV486" s="374">
        <f t="shared" si="145"/>
        <v>10.549682418909816</v>
      </c>
      <c r="AW486" s="380">
        <v>28.642799999999998</v>
      </c>
      <c r="AX486" s="381">
        <v>28.642799999999998</v>
      </c>
      <c r="AY486" s="373">
        <v>12467.188237881772</v>
      </c>
      <c r="AZ486" s="374">
        <v>357095.17926</v>
      </c>
      <c r="BA486" s="378">
        <v>28.469760000000122</v>
      </c>
      <c r="BB486" s="379">
        <v>28.469760000000122</v>
      </c>
      <c r="BC486" s="373">
        <v>7965.9552103705482</v>
      </c>
      <c r="BD486" s="374">
        <v>226788.83301</v>
      </c>
      <c r="BE486" s="374">
        <f t="shared" si="138"/>
        <v>0</v>
      </c>
      <c r="BF486" s="374">
        <f t="shared" si="139"/>
        <v>0</v>
      </c>
      <c r="BG486" s="374">
        <f t="shared" si="140"/>
        <v>0</v>
      </c>
      <c r="BH486" s="374">
        <f t="shared" si="141"/>
        <v>0</v>
      </c>
      <c r="BI486" s="374">
        <f t="shared" si="142"/>
        <v>1</v>
      </c>
      <c r="BJ486" s="374">
        <f t="shared" si="143"/>
        <v>28.469760000000122</v>
      </c>
      <c r="BK486" s="375">
        <v>7452853.1368685979</v>
      </c>
      <c r="BL486" s="382">
        <v>30442823.425358996</v>
      </c>
      <c r="BM486" s="383">
        <v>0.56000000000000005</v>
      </c>
      <c r="BN486" s="382">
        <v>17047981.11820104</v>
      </c>
      <c r="BO486" s="395"/>
      <c r="BP486" s="395"/>
      <c r="BS486" s="408">
        <v>11072</v>
      </c>
      <c r="BT486" s="400" t="s">
        <v>1798</v>
      </c>
      <c r="BU486" s="400">
        <v>0.80140542660367176</v>
      </c>
      <c r="BV486" s="400">
        <v>0.19859457339632824</v>
      </c>
      <c r="BW486" s="400">
        <v>0</v>
      </c>
      <c r="BX486" s="400">
        <v>1</v>
      </c>
      <c r="BY486" s="407">
        <v>11072</v>
      </c>
      <c r="BZ486" s="406" t="s">
        <v>1798</v>
      </c>
      <c r="CA486" s="406">
        <v>0.82234567320538787</v>
      </c>
      <c r="CB486" s="406">
        <v>0.17765432679461224</v>
      </c>
      <c r="CC486" s="406">
        <v>0</v>
      </c>
      <c r="CD486" s="406">
        <v>0</v>
      </c>
      <c r="CE486" s="406">
        <v>1</v>
      </c>
    </row>
    <row r="487" spans="1:83" x14ac:dyDescent="0.35">
      <c r="A487" s="365">
        <v>7</v>
      </c>
      <c r="B487" s="366" t="s">
        <v>1300</v>
      </c>
      <c r="C487" s="411">
        <v>11073</v>
      </c>
      <c r="D487" s="367" t="s">
        <v>1799</v>
      </c>
      <c r="E487" s="368" t="s">
        <v>2438</v>
      </c>
      <c r="F487" s="369">
        <v>6</v>
      </c>
      <c r="G487" s="370" t="s">
        <v>6307</v>
      </c>
      <c r="H487" s="371">
        <v>98929.2</v>
      </c>
      <c r="I487" s="372">
        <v>98929.2</v>
      </c>
      <c r="J487" s="373">
        <v>567.35120654623904</v>
      </c>
      <c r="K487" s="374">
        <v>56127600.982654192</v>
      </c>
      <c r="L487" s="371">
        <v>14229.6</v>
      </c>
      <c r="M487" s="372">
        <v>14229.6</v>
      </c>
      <c r="N487" s="373">
        <v>534.48842581704332</v>
      </c>
      <c r="O487" s="374">
        <v>7605556.5040061995</v>
      </c>
      <c r="P487" s="374">
        <f t="shared" si="128"/>
        <v>0.84965648144317996</v>
      </c>
      <c r="Q487" s="402">
        <f t="shared" si="132"/>
        <v>12090.271868343874</v>
      </c>
      <c r="R487" s="374">
        <f t="shared" si="129"/>
        <v>0.1503435185568201</v>
      </c>
      <c r="S487" s="401">
        <f t="shared" si="133"/>
        <v>2139.3281316561274</v>
      </c>
      <c r="T487" s="371">
        <v>10328.4</v>
      </c>
      <c r="U487" s="372">
        <v>10328.4</v>
      </c>
      <c r="V487" s="373">
        <v>179.32497166986172</v>
      </c>
      <c r="W487" s="374">
        <v>1852140.0373949998</v>
      </c>
      <c r="X487" s="371">
        <v>46.8</v>
      </c>
      <c r="Y487" s="372">
        <v>46.8</v>
      </c>
      <c r="Z487" s="373">
        <v>135.88684871794871</v>
      </c>
      <c r="AA487" s="374">
        <v>6359.5045199999995</v>
      </c>
      <c r="AB487" s="371">
        <v>4.8</v>
      </c>
      <c r="AC487" s="372">
        <v>4.8</v>
      </c>
      <c r="AD487" s="373">
        <v>504964.4578495</v>
      </c>
      <c r="AE487" s="374">
        <v>2423829.3976775999</v>
      </c>
      <c r="AF487" s="374">
        <f t="shared" si="134"/>
        <v>0</v>
      </c>
      <c r="AG487" s="374">
        <f t="shared" si="135"/>
        <v>0</v>
      </c>
      <c r="AH487" s="374">
        <f t="shared" si="136"/>
        <v>1</v>
      </c>
      <c r="AI487" s="374">
        <f t="shared" si="137"/>
        <v>4.8</v>
      </c>
      <c r="AJ487" s="375">
        <v>68015486.426252991</v>
      </c>
      <c r="AK487" s="376">
        <v>2342472.6532800002</v>
      </c>
      <c r="AL487" s="377">
        <v>2342472.6532800002</v>
      </c>
      <c r="AM487" s="373">
        <v>6.4149764431737868</v>
      </c>
      <c r="AN487" s="374">
        <v>15026906.88957</v>
      </c>
      <c r="AO487" s="378">
        <v>77.369879999999981</v>
      </c>
      <c r="AP487" s="379">
        <v>77.369879999999981</v>
      </c>
      <c r="AQ487" s="373">
        <v>13077.038796965953</v>
      </c>
      <c r="AR487" s="374">
        <v>1011768.9224765999</v>
      </c>
      <c r="AS487" s="374">
        <f t="shared" si="130"/>
        <v>0.78185259348633074</v>
      </c>
      <c r="AT487" s="374">
        <f t="shared" si="144"/>
        <v>60.491841335726178</v>
      </c>
      <c r="AU487" s="374">
        <f t="shared" si="131"/>
        <v>0.21814740651366929</v>
      </c>
      <c r="AV487" s="374">
        <f t="shared" si="145"/>
        <v>16.878038664273806</v>
      </c>
      <c r="AW487" s="380">
        <v>44.954519999999995</v>
      </c>
      <c r="AX487" s="381">
        <v>44.954519999999995</v>
      </c>
      <c r="AY487" s="373">
        <v>9262.8942229613385</v>
      </c>
      <c r="AZ487" s="374">
        <v>416408.96360399993</v>
      </c>
      <c r="BA487" s="378">
        <v>-2341366.5008400003</v>
      </c>
      <c r="BB487" s="379">
        <v>-2341366.5008400003</v>
      </c>
      <c r="BC487" s="373">
        <v>-0.26610839864731511</v>
      </c>
      <c r="BD487" s="374">
        <v>623057.29018500005</v>
      </c>
      <c r="BE487" s="374">
        <f t="shared" si="138"/>
        <v>0</v>
      </c>
      <c r="BF487" s="374">
        <f t="shared" si="139"/>
        <v>0</v>
      </c>
      <c r="BG487" s="374">
        <f t="shared" si="140"/>
        <v>0</v>
      </c>
      <c r="BH487" s="374">
        <f t="shared" si="141"/>
        <v>0</v>
      </c>
      <c r="BI487" s="374">
        <f t="shared" si="142"/>
        <v>1</v>
      </c>
      <c r="BJ487" s="374">
        <f t="shared" si="143"/>
        <v>-2341366.5008400003</v>
      </c>
      <c r="BK487" s="375">
        <v>17078142.065835599</v>
      </c>
      <c r="BL487" s="382">
        <v>85093628.492088586</v>
      </c>
      <c r="BM487" s="383">
        <v>0.56000000000000005</v>
      </c>
      <c r="BN487" s="382">
        <v>47652431.95556961</v>
      </c>
      <c r="BO487" s="395"/>
      <c r="BP487" s="395"/>
      <c r="BS487" s="408">
        <v>11073</v>
      </c>
      <c r="BT487" s="400" t="s">
        <v>1799</v>
      </c>
      <c r="BU487" s="400">
        <v>0.84965648144317996</v>
      </c>
      <c r="BV487" s="400">
        <v>0.1503435185568201</v>
      </c>
      <c r="BW487" s="400">
        <v>0</v>
      </c>
      <c r="BX487" s="400">
        <v>1</v>
      </c>
      <c r="BY487" s="407">
        <v>11073</v>
      </c>
      <c r="BZ487" s="406" t="s">
        <v>1799</v>
      </c>
      <c r="CA487" s="406">
        <v>0.78185259348633074</v>
      </c>
      <c r="CB487" s="406">
        <v>0.21814740651366929</v>
      </c>
      <c r="CC487" s="406">
        <v>0</v>
      </c>
      <c r="CD487" s="406">
        <v>0</v>
      </c>
      <c r="CE487" s="406">
        <v>1</v>
      </c>
    </row>
    <row r="488" spans="1:83" x14ac:dyDescent="0.35">
      <c r="A488" s="365">
        <v>7</v>
      </c>
      <c r="B488" s="366" t="s">
        <v>1300</v>
      </c>
      <c r="C488" s="411">
        <v>11074</v>
      </c>
      <c r="D488" s="367" t="s">
        <v>1800</v>
      </c>
      <c r="E488" s="368" t="s">
        <v>2438</v>
      </c>
      <c r="F488" s="369">
        <v>5</v>
      </c>
      <c r="G488" s="370" t="s">
        <v>2469</v>
      </c>
      <c r="H488" s="371">
        <v>50883.6</v>
      </c>
      <c r="I488" s="372">
        <v>50883.6</v>
      </c>
      <c r="J488" s="373">
        <v>399.98759684451574</v>
      </c>
      <c r="K488" s="374">
        <v>20352808.882797599</v>
      </c>
      <c r="L488" s="371">
        <v>8984.4</v>
      </c>
      <c r="M488" s="372">
        <v>8984.4</v>
      </c>
      <c r="N488" s="373">
        <v>435.03186756845196</v>
      </c>
      <c r="O488" s="374">
        <v>3908500.3109819996</v>
      </c>
      <c r="P488" s="374">
        <f t="shared" si="128"/>
        <v>0.8583262622381943</v>
      </c>
      <c r="Q488" s="402">
        <f t="shared" si="132"/>
        <v>7711.5464704528322</v>
      </c>
      <c r="R488" s="374">
        <f t="shared" si="129"/>
        <v>0.14167373776180572</v>
      </c>
      <c r="S488" s="401">
        <f t="shared" si="133"/>
        <v>1272.8535295471672</v>
      </c>
      <c r="T488" s="371">
        <v>5133.5999999999995</v>
      </c>
      <c r="U488" s="372">
        <v>5133.5999999999995</v>
      </c>
      <c r="V488" s="373">
        <v>224.3779798503974</v>
      </c>
      <c r="W488" s="374">
        <v>1151866.79736</v>
      </c>
      <c r="X488" s="371">
        <v>135.6</v>
      </c>
      <c r="Y488" s="372">
        <v>135.6</v>
      </c>
      <c r="Z488" s="373">
        <v>36.369911504424778</v>
      </c>
      <c r="AA488" s="374">
        <v>4931.7599999999993</v>
      </c>
      <c r="AB488" s="371">
        <v>1.2</v>
      </c>
      <c r="AC488" s="372">
        <v>1.2</v>
      </c>
      <c r="AD488" s="373">
        <v>803648.27237499994</v>
      </c>
      <c r="AE488" s="374">
        <v>964377.92684999993</v>
      </c>
      <c r="AF488" s="374">
        <f t="shared" si="134"/>
        <v>0</v>
      </c>
      <c r="AG488" s="374">
        <f t="shared" si="135"/>
        <v>0</v>
      </c>
      <c r="AH488" s="374">
        <f t="shared" si="136"/>
        <v>1</v>
      </c>
      <c r="AI488" s="374">
        <f t="shared" si="137"/>
        <v>1.2</v>
      </c>
      <c r="AJ488" s="375">
        <v>26382485.677989598</v>
      </c>
      <c r="AK488" s="376">
        <v>132.99804</v>
      </c>
      <c r="AL488" s="377">
        <v>132.99804</v>
      </c>
      <c r="AM488" s="373">
        <v>46731.235883858142</v>
      </c>
      <c r="AN488" s="374">
        <v>6215162.7793308003</v>
      </c>
      <c r="AO488" s="378">
        <v>44.959079999999993</v>
      </c>
      <c r="AP488" s="379">
        <v>44.959079999999993</v>
      </c>
      <c r="AQ488" s="373">
        <v>25395.529084607606</v>
      </c>
      <c r="AR488" s="374">
        <v>1141759.6237571998</v>
      </c>
      <c r="AS488" s="374">
        <f t="shared" si="130"/>
        <v>0.83504359684446905</v>
      </c>
      <c r="AT488" s="374">
        <f t="shared" si="144"/>
        <v>37.542791874018228</v>
      </c>
      <c r="AU488" s="374">
        <f t="shared" si="131"/>
        <v>0.16495640315553092</v>
      </c>
      <c r="AV488" s="374">
        <f t="shared" si="145"/>
        <v>7.4162881259817661</v>
      </c>
      <c r="AW488" s="380">
        <v>21.933000000000003</v>
      </c>
      <c r="AX488" s="381">
        <v>21.933000000000003</v>
      </c>
      <c r="AY488" s="373">
        <v>16157.764988373679</v>
      </c>
      <c r="AZ488" s="374">
        <v>354388.25948999997</v>
      </c>
      <c r="BA488" s="378">
        <v>29.739840000000015</v>
      </c>
      <c r="BB488" s="379">
        <v>29.739840000000015</v>
      </c>
      <c r="BC488" s="373">
        <v>15861.149512573023</v>
      </c>
      <c r="BD488" s="374">
        <v>471708.04871999996</v>
      </c>
      <c r="BE488" s="374">
        <f t="shared" si="138"/>
        <v>0</v>
      </c>
      <c r="BF488" s="374">
        <f t="shared" si="139"/>
        <v>0</v>
      </c>
      <c r="BG488" s="374">
        <f t="shared" si="140"/>
        <v>6.4997623938237974E-3</v>
      </c>
      <c r="BH488" s="374">
        <f t="shared" si="141"/>
        <v>0.19330189363033681</v>
      </c>
      <c r="BI488" s="374">
        <f t="shared" si="142"/>
        <v>0.99350023760617623</v>
      </c>
      <c r="BJ488" s="374">
        <f t="shared" si="143"/>
        <v>29.546538106369677</v>
      </c>
      <c r="BK488" s="375">
        <v>8183018.7112980001</v>
      </c>
      <c r="BL488" s="382">
        <v>34565504.389287598</v>
      </c>
      <c r="BM488" s="383">
        <v>0.6</v>
      </c>
      <c r="BN488" s="382">
        <v>20739302.63357256</v>
      </c>
      <c r="BO488" s="395"/>
      <c r="BP488" s="395"/>
      <c r="BS488" s="408">
        <v>11074</v>
      </c>
      <c r="BT488" s="400" t="s">
        <v>1800</v>
      </c>
      <c r="BU488" s="400">
        <v>0.8583262622381943</v>
      </c>
      <c r="BV488" s="400">
        <v>0.14167373776180572</v>
      </c>
      <c r="BW488" s="400">
        <v>0</v>
      </c>
      <c r="BX488" s="400">
        <v>1</v>
      </c>
      <c r="BY488" s="407">
        <v>11074</v>
      </c>
      <c r="BZ488" s="406" t="s">
        <v>1800</v>
      </c>
      <c r="CA488" s="406">
        <v>0.83504359684446905</v>
      </c>
      <c r="CB488" s="406">
        <v>0.16495640315553092</v>
      </c>
      <c r="CC488" s="406">
        <v>0</v>
      </c>
      <c r="CD488" s="406">
        <v>6.4997623938237974E-3</v>
      </c>
      <c r="CE488" s="406">
        <v>0.99350023760617623</v>
      </c>
    </row>
    <row r="489" spans="1:83" x14ac:dyDescent="0.35">
      <c r="A489" s="365">
        <v>7</v>
      </c>
      <c r="B489" s="366" t="s">
        <v>1300</v>
      </c>
      <c r="C489" s="411">
        <v>11075</v>
      </c>
      <c r="D489" s="367" t="s">
        <v>1801</v>
      </c>
      <c r="E489" s="368" t="s">
        <v>2438</v>
      </c>
      <c r="F489" s="369">
        <v>5</v>
      </c>
      <c r="G489" s="370" t="s">
        <v>2469</v>
      </c>
      <c r="H489" s="371">
        <v>55537.2</v>
      </c>
      <c r="I489" s="372">
        <v>55537.2</v>
      </c>
      <c r="J489" s="373">
        <v>387.1237785114086</v>
      </c>
      <c r="K489" s="374">
        <v>21499770.711943801</v>
      </c>
      <c r="L489" s="371">
        <v>21292.799999999999</v>
      </c>
      <c r="M489" s="372">
        <v>21292.799999999999</v>
      </c>
      <c r="N489" s="373">
        <v>245.67747281404982</v>
      </c>
      <c r="O489" s="374">
        <v>5231161.2931349995</v>
      </c>
      <c r="P489" s="374">
        <f t="shared" si="128"/>
        <v>0.88124444615189812</v>
      </c>
      <c r="Q489" s="402">
        <f t="shared" si="132"/>
        <v>18764.161743023134</v>
      </c>
      <c r="R489" s="374">
        <f t="shared" si="129"/>
        <v>0.11875555384810192</v>
      </c>
      <c r="S489" s="401">
        <f t="shared" si="133"/>
        <v>2528.6382569768643</v>
      </c>
      <c r="T489" s="371">
        <v>5005.2</v>
      </c>
      <c r="U489" s="372">
        <v>5005.2</v>
      </c>
      <c r="V489" s="373">
        <v>202.25418527930952</v>
      </c>
      <c r="W489" s="374">
        <v>1012322.64816</v>
      </c>
      <c r="X489" s="371">
        <v>3919.2</v>
      </c>
      <c r="Y489" s="372">
        <v>3919.2</v>
      </c>
      <c r="Z489" s="373">
        <v>0.7742052816901408</v>
      </c>
      <c r="AA489" s="374">
        <v>3034.2653399999995</v>
      </c>
      <c r="AB489" s="371">
        <v>1.2</v>
      </c>
      <c r="AC489" s="372">
        <v>1.2</v>
      </c>
      <c r="AD489" s="373">
        <v>589656.12362500001</v>
      </c>
      <c r="AE489" s="374">
        <v>707587.34834999999</v>
      </c>
      <c r="AF489" s="374">
        <f t="shared" si="134"/>
        <v>0</v>
      </c>
      <c r="AG489" s="374">
        <f t="shared" si="135"/>
        <v>0</v>
      </c>
      <c r="AH489" s="374">
        <f t="shared" si="136"/>
        <v>1</v>
      </c>
      <c r="AI489" s="374">
        <f t="shared" si="137"/>
        <v>1.2</v>
      </c>
      <c r="AJ489" s="375">
        <v>28453876.266928799</v>
      </c>
      <c r="AK489" s="376">
        <v>896.77079999999989</v>
      </c>
      <c r="AL489" s="377">
        <v>896.77079999999989</v>
      </c>
      <c r="AM489" s="373">
        <v>16320.351726595693</v>
      </c>
      <c r="AN489" s="374">
        <v>14635614.874140598</v>
      </c>
      <c r="AO489" s="378">
        <v>148.88412</v>
      </c>
      <c r="AP489" s="379">
        <v>148.88412</v>
      </c>
      <c r="AQ489" s="373">
        <v>25190.046291878545</v>
      </c>
      <c r="AR489" s="374">
        <v>3750397.8749256004</v>
      </c>
      <c r="AS489" s="374">
        <f t="shared" si="130"/>
        <v>0.89558692573166832</v>
      </c>
      <c r="AT489" s="374">
        <f t="shared" si="144"/>
        <v>133.33867132106479</v>
      </c>
      <c r="AU489" s="374">
        <f t="shared" si="131"/>
        <v>0.10441307426833167</v>
      </c>
      <c r="AV489" s="374">
        <f t="shared" si="145"/>
        <v>15.545448678935204</v>
      </c>
      <c r="AW489" s="380">
        <v>45.072000000000003</v>
      </c>
      <c r="AX489" s="381">
        <v>45.072000000000003</v>
      </c>
      <c r="AY489" s="373">
        <v>16659.571064962725</v>
      </c>
      <c r="AZ489" s="374">
        <v>750880.18703999999</v>
      </c>
      <c r="BA489" s="378">
        <v>71.287080000000074</v>
      </c>
      <c r="BB489" s="379">
        <v>71.287080000000074</v>
      </c>
      <c r="BC489" s="373">
        <v>25014.08943892776</v>
      </c>
      <c r="BD489" s="374">
        <v>1783181.3949600002</v>
      </c>
      <c r="BE489" s="374">
        <f t="shared" si="138"/>
        <v>5.7256389478138457E-2</v>
      </c>
      <c r="BF489" s="374">
        <f t="shared" si="139"/>
        <v>4.0816408172392187</v>
      </c>
      <c r="BG489" s="374">
        <f t="shared" si="140"/>
        <v>0</v>
      </c>
      <c r="BH489" s="374">
        <f t="shared" si="141"/>
        <v>0</v>
      </c>
      <c r="BI489" s="374">
        <f t="shared" si="142"/>
        <v>0.94274361052186151</v>
      </c>
      <c r="BJ489" s="374">
        <f t="shared" si="143"/>
        <v>67.205439182760855</v>
      </c>
      <c r="BK489" s="375">
        <v>20920074.331066199</v>
      </c>
      <c r="BL489" s="382">
        <v>49373950.597994998</v>
      </c>
      <c r="BM489" s="383">
        <v>0.46</v>
      </c>
      <c r="BN489" s="382">
        <v>22712017.275077701</v>
      </c>
      <c r="BO489" s="395"/>
      <c r="BP489" s="395"/>
      <c r="BS489" s="408">
        <v>11075</v>
      </c>
      <c r="BT489" s="400" t="s">
        <v>1801</v>
      </c>
      <c r="BU489" s="400">
        <v>0.88124444615189812</v>
      </c>
      <c r="BV489" s="400">
        <v>0.11875555384810192</v>
      </c>
      <c r="BW489" s="400">
        <v>0</v>
      </c>
      <c r="BX489" s="400">
        <v>1</v>
      </c>
      <c r="BY489" s="407">
        <v>11075</v>
      </c>
      <c r="BZ489" s="406" t="s">
        <v>1801</v>
      </c>
      <c r="CA489" s="406">
        <v>0.89558692573166832</v>
      </c>
      <c r="CB489" s="406">
        <v>0.10441307426833167</v>
      </c>
      <c r="CC489" s="406">
        <v>5.7256389478138457E-2</v>
      </c>
      <c r="CD489" s="406">
        <v>0</v>
      </c>
      <c r="CE489" s="406">
        <v>0.94274361052186151</v>
      </c>
    </row>
    <row r="490" spans="1:83" x14ac:dyDescent="0.35">
      <c r="A490" s="365">
        <v>7</v>
      </c>
      <c r="B490" s="366" t="s">
        <v>1300</v>
      </c>
      <c r="C490" s="411">
        <v>11076</v>
      </c>
      <c r="D490" s="367" t="s">
        <v>1802</v>
      </c>
      <c r="E490" s="368" t="s">
        <v>2438</v>
      </c>
      <c r="F490" s="369">
        <v>6</v>
      </c>
      <c r="G490" s="370" t="s">
        <v>6307</v>
      </c>
      <c r="H490" s="371">
        <v>52875.6</v>
      </c>
      <c r="I490" s="372">
        <v>52875.6</v>
      </c>
      <c r="J490" s="373">
        <v>613.46429544288856</v>
      </c>
      <c r="K490" s="374">
        <v>32437292.700119998</v>
      </c>
      <c r="L490" s="371">
        <v>10178.4</v>
      </c>
      <c r="M490" s="372">
        <v>10178.4</v>
      </c>
      <c r="N490" s="373">
        <v>429.54235843845794</v>
      </c>
      <c r="O490" s="374">
        <v>4372053.9411300002</v>
      </c>
      <c r="P490" s="374">
        <f t="shared" si="128"/>
        <v>0.86187773712052562</v>
      </c>
      <c r="Q490" s="402">
        <f t="shared" si="132"/>
        <v>8772.5363595075578</v>
      </c>
      <c r="R490" s="374">
        <f t="shared" si="129"/>
        <v>0.13812226287947441</v>
      </c>
      <c r="S490" s="401">
        <f t="shared" si="133"/>
        <v>1405.8636404924423</v>
      </c>
      <c r="T490" s="371">
        <v>23712</v>
      </c>
      <c r="U490" s="372">
        <v>23712</v>
      </c>
      <c r="V490" s="373">
        <v>84.410165149291501</v>
      </c>
      <c r="W490" s="374">
        <v>2001533.83602</v>
      </c>
      <c r="X490" s="371">
        <v>4840.8</v>
      </c>
      <c r="Y490" s="372">
        <v>4840.8</v>
      </c>
      <c r="Z490" s="373">
        <v>0.12734878532473973</v>
      </c>
      <c r="AA490" s="374">
        <v>616.47000000000014</v>
      </c>
      <c r="AB490" s="371">
        <v>0</v>
      </c>
      <c r="AC490" s="372">
        <v>0</v>
      </c>
      <c r="AD490" s="373">
        <v>0</v>
      </c>
      <c r="AE490" s="374">
        <v>0</v>
      </c>
      <c r="AF490" s="374">
        <f t="shared" si="134"/>
        <v>0</v>
      </c>
      <c r="AG490" s="374">
        <f t="shared" si="135"/>
        <v>0</v>
      </c>
      <c r="AH490" s="374">
        <f t="shared" si="136"/>
        <v>1</v>
      </c>
      <c r="AI490" s="374">
        <f t="shared" si="137"/>
        <v>0</v>
      </c>
      <c r="AJ490" s="375">
        <v>38811496.947269998</v>
      </c>
      <c r="AK490" s="376">
        <v>935.03759999999988</v>
      </c>
      <c r="AL490" s="377">
        <v>935.03759999999988</v>
      </c>
      <c r="AM490" s="373">
        <v>10707.914386138054</v>
      </c>
      <c r="AN490" s="374">
        <v>10012302.568619998</v>
      </c>
      <c r="AO490" s="378">
        <v>111.32964</v>
      </c>
      <c r="AP490" s="379">
        <v>111.32964</v>
      </c>
      <c r="AQ490" s="373">
        <v>13487.618699386796</v>
      </c>
      <c r="AR490" s="374">
        <v>1501571.7342600003</v>
      </c>
      <c r="AS490" s="374">
        <f t="shared" si="130"/>
        <v>0.85047693572185745</v>
      </c>
      <c r="AT490" s="374">
        <f t="shared" si="144"/>
        <v>94.683291082217522</v>
      </c>
      <c r="AU490" s="374">
        <f t="shared" si="131"/>
        <v>0.14952306427814258</v>
      </c>
      <c r="AV490" s="374">
        <f t="shared" si="145"/>
        <v>16.646348917782472</v>
      </c>
      <c r="AW490" s="380">
        <v>84.277439999999999</v>
      </c>
      <c r="AX490" s="381">
        <v>84.277439999999999</v>
      </c>
      <c r="AY490" s="373">
        <v>9636.1620593838634</v>
      </c>
      <c r="AZ490" s="374">
        <v>812111.06978999998</v>
      </c>
      <c r="BA490" s="378">
        <v>60.546479999999789</v>
      </c>
      <c r="BB490" s="379">
        <v>60.546479999999789</v>
      </c>
      <c r="BC490" s="373">
        <v>12353.514491015871</v>
      </c>
      <c r="BD490" s="374">
        <v>747961.81805999996</v>
      </c>
      <c r="BE490" s="374">
        <f t="shared" si="138"/>
        <v>3.8663213818863958E-2</v>
      </c>
      <c r="BF490" s="374">
        <f t="shared" si="139"/>
        <v>2.3409215022195622</v>
      </c>
      <c r="BG490" s="374">
        <f t="shared" si="140"/>
        <v>0</v>
      </c>
      <c r="BH490" s="374">
        <f t="shared" si="141"/>
        <v>0</v>
      </c>
      <c r="BI490" s="374">
        <f t="shared" si="142"/>
        <v>0.96133678618113605</v>
      </c>
      <c r="BJ490" s="374">
        <f t="shared" si="143"/>
        <v>58.205558497780231</v>
      </c>
      <c r="BK490" s="375">
        <v>13073947.190729998</v>
      </c>
      <c r="BL490" s="382">
        <v>51885444.137999997</v>
      </c>
      <c r="BM490" s="383">
        <v>0.45</v>
      </c>
      <c r="BN490" s="382">
        <v>23348449.862099998</v>
      </c>
      <c r="BO490" s="395"/>
      <c r="BP490" s="395"/>
      <c r="BS490" s="408">
        <v>11076</v>
      </c>
      <c r="BT490" s="400" t="s">
        <v>1802</v>
      </c>
      <c r="BU490" s="400">
        <v>0.86187773712052562</v>
      </c>
      <c r="BV490" s="400">
        <v>0.13812226287947441</v>
      </c>
      <c r="BW490" s="400">
        <v>0</v>
      </c>
      <c r="BX490" s="400">
        <v>1</v>
      </c>
      <c r="BY490" s="407">
        <v>11076</v>
      </c>
      <c r="BZ490" s="406" t="s">
        <v>1802</v>
      </c>
      <c r="CA490" s="406">
        <v>0.85047693572185745</v>
      </c>
      <c r="CB490" s="406">
        <v>0.14952306427814258</v>
      </c>
      <c r="CC490" s="406">
        <v>3.8663213818863958E-2</v>
      </c>
      <c r="CD490" s="406">
        <v>0</v>
      </c>
      <c r="CE490" s="406">
        <v>0.96133678618113605</v>
      </c>
    </row>
    <row r="491" spans="1:83" x14ac:dyDescent="0.35">
      <c r="A491" s="365">
        <v>7</v>
      </c>
      <c r="B491" s="366" t="s">
        <v>1300</v>
      </c>
      <c r="C491" s="411">
        <v>27988</v>
      </c>
      <c r="D491" s="367" t="s">
        <v>2247</v>
      </c>
      <c r="E491" s="368" t="s">
        <v>2438</v>
      </c>
      <c r="F491" s="369">
        <v>2</v>
      </c>
      <c r="G491" s="370" t="s">
        <v>2560</v>
      </c>
      <c r="H491" s="371">
        <v>39946.799999999996</v>
      </c>
      <c r="I491" s="372">
        <v>39946.799999999996</v>
      </c>
      <c r="J491" s="373">
        <v>511.36481410773837</v>
      </c>
      <c r="K491" s="374">
        <v>20427387.956199002</v>
      </c>
      <c r="L491" s="371">
        <v>5121.5999999999995</v>
      </c>
      <c r="M491" s="372">
        <v>5121.5999999999995</v>
      </c>
      <c r="N491" s="373">
        <v>469.92670829358013</v>
      </c>
      <c r="O491" s="374">
        <v>2406776.6291963998</v>
      </c>
      <c r="P491" s="374">
        <f t="shared" si="128"/>
        <v>0.83187985228305072</v>
      </c>
      <c r="Q491" s="402">
        <f t="shared" si="132"/>
        <v>4260.555851452872</v>
      </c>
      <c r="R491" s="374">
        <f t="shared" si="129"/>
        <v>0.16812014771694928</v>
      </c>
      <c r="S491" s="401">
        <f t="shared" si="133"/>
        <v>861.04414854712729</v>
      </c>
      <c r="T491" s="371">
        <v>5865.5999999999995</v>
      </c>
      <c r="U491" s="372">
        <v>5865.5999999999995</v>
      </c>
      <c r="V491" s="373">
        <v>122.85339042716858</v>
      </c>
      <c r="W491" s="374">
        <v>720608.84688959992</v>
      </c>
      <c r="X491" s="371">
        <v>2383.1999999999998</v>
      </c>
      <c r="Y491" s="372">
        <v>2383.1999999999998</v>
      </c>
      <c r="Z491" s="373">
        <v>0.30161296576032226</v>
      </c>
      <c r="AA491" s="374">
        <v>718.80401999999992</v>
      </c>
      <c r="AB491" s="371">
        <v>199.2</v>
      </c>
      <c r="AC491" s="372">
        <v>199.2</v>
      </c>
      <c r="AD491" s="373">
        <v>3116.0082716867469</v>
      </c>
      <c r="AE491" s="374">
        <v>620708.84771999996</v>
      </c>
      <c r="AF491" s="374">
        <f t="shared" si="134"/>
        <v>0</v>
      </c>
      <c r="AG491" s="374">
        <f t="shared" si="135"/>
        <v>0</v>
      </c>
      <c r="AH491" s="374">
        <f t="shared" si="136"/>
        <v>1</v>
      </c>
      <c r="AI491" s="374">
        <f t="shared" si="137"/>
        <v>199.2</v>
      </c>
      <c r="AJ491" s="375">
        <v>24176201.084025003</v>
      </c>
      <c r="AK491" s="376">
        <v>93.5184</v>
      </c>
      <c r="AL491" s="377">
        <v>93.5184</v>
      </c>
      <c r="AM491" s="373">
        <v>51948.914321472563</v>
      </c>
      <c r="AN491" s="374">
        <v>4858179.3490811996</v>
      </c>
      <c r="AO491" s="378">
        <v>33.602879999999999</v>
      </c>
      <c r="AP491" s="379">
        <v>33.602879999999999</v>
      </c>
      <c r="AQ491" s="373">
        <v>14109.521775419247</v>
      </c>
      <c r="AR491" s="374">
        <v>474120.56707679993</v>
      </c>
      <c r="AS491" s="374">
        <f t="shared" si="130"/>
        <v>0.79361380907791435</v>
      </c>
      <c r="AT491" s="374">
        <f t="shared" si="144"/>
        <v>26.667709592788064</v>
      </c>
      <c r="AU491" s="374">
        <f t="shared" si="131"/>
        <v>0.20638619092208574</v>
      </c>
      <c r="AV491" s="374">
        <f t="shared" si="145"/>
        <v>6.9351704072119364</v>
      </c>
      <c r="AW491" s="380">
        <v>17.10444</v>
      </c>
      <c r="AX491" s="381">
        <v>17.10444</v>
      </c>
      <c r="AY491" s="373">
        <v>11349.521921816789</v>
      </c>
      <c r="AZ491" s="374">
        <v>194127.21674039998</v>
      </c>
      <c r="BA491" s="378">
        <v>358.43844000000001</v>
      </c>
      <c r="BB491" s="379">
        <v>358.43844000000001</v>
      </c>
      <c r="BC491" s="373">
        <v>761.27256061040771</v>
      </c>
      <c r="BD491" s="374">
        <v>272869.34904</v>
      </c>
      <c r="BE491" s="374">
        <f t="shared" si="138"/>
        <v>0</v>
      </c>
      <c r="BF491" s="374">
        <f t="shared" si="139"/>
        <v>0</v>
      </c>
      <c r="BG491" s="374">
        <f t="shared" si="140"/>
        <v>0</v>
      </c>
      <c r="BH491" s="374">
        <f t="shared" si="141"/>
        <v>0</v>
      </c>
      <c r="BI491" s="374">
        <f t="shared" si="142"/>
        <v>1</v>
      </c>
      <c r="BJ491" s="374">
        <f t="shared" si="143"/>
        <v>358.43844000000001</v>
      </c>
      <c r="BK491" s="375">
        <v>5799296.4819383994</v>
      </c>
      <c r="BL491" s="382">
        <v>29975497.565963402</v>
      </c>
      <c r="BM491" s="383">
        <v>0.82</v>
      </c>
      <c r="BN491" s="382">
        <v>24579908.004089989</v>
      </c>
      <c r="BO491" s="395"/>
      <c r="BP491" s="395"/>
      <c r="BS491" s="408">
        <v>27988</v>
      </c>
      <c r="BT491" s="400" t="s">
        <v>2247</v>
      </c>
      <c r="BU491" s="400">
        <v>0.83187985228305072</v>
      </c>
      <c r="BV491" s="400">
        <v>0.16812014771694928</v>
      </c>
      <c r="BW491" s="400">
        <v>0</v>
      </c>
      <c r="BX491" s="400">
        <v>1</v>
      </c>
      <c r="BY491" s="407">
        <v>27988</v>
      </c>
      <c r="BZ491" s="406" t="s">
        <v>2247</v>
      </c>
      <c r="CA491" s="406">
        <v>0.79361380907791435</v>
      </c>
      <c r="CB491" s="406">
        <v>0.20638619092208574</v>
      </c>
      <c r="CC491" s="406">
        <v>0</v>
      </c>
      <c r="CD491" s="406">
        <v>0</v>
      </c>
      <c r="CE491" s="406">
        <v>1</v>
      </c>
    </row>
    <row r="492" spans="1:83" x14ac:dyDescent="0.35">
      <c r="A492" s="365">
        <v>7</v>
      </c>
      <c r="B492" s="366" t="s">
        <v>1300</v>
      </c>
      <c r="C492" s="411">
        <v>27989</v>
      </c>
      <c r="D492" s="367" t="s">
        <v>2248</v>
      </c>
      <c r="E492" s="368" t="s">
        <v>2438</v>
      </c>
      <c r="F492" s="369">
        <v>3</v>
      </c>
      <c r="G492" s="370" t="s">
        <v>6313</v>
      </c>
      <c r="H492" s="371">
        <v>50642.400000000001</v>
      </c>
      <c r="I492" s="372">
        <v>50642.400000000001</v>
      </c>
      <c r="J492" s="373">
        <v>395.05528946448038</v>
      </c>
      <c r="K492" s="374">
        <v>20006547.991176002</v>
      </c>
      <c r="L492" s="371">
        <v>7158</v>
      </c>
      <c r="M492" s="372">
        <v>7158</v>
      </c>
      <c r="N492" s="373">
        <v>315.65395032925403</v>
      </c>
      <c r="O492" s="374">
        <v>2259450.9764568005</v>
      </c>
      <c r="P492" s="374">
        <f t="shared" si="128"/>
        <v>0.88504468463586239</v>
      </c>
      <c r="Q492" s="402">
        <f t="shared" si="132"/>
        <v>6335.1498526235027</v>
      </c>
      <c r="R492" s="374">
        <f t="shared" si="129"/>
        <v>0.11495531536413754</v>
      </c>
      <c r="S492" s="401">
        <f t="shared" si="133"/>
        <v>822.85014737649658</v>
      </c>
      <c r="T492" s="371">
        <v>3409.2</v>
      </c>
      <c r="U492" s="372">
        <v>3409.2</v>
      </c>
      <c r="V492" s="373">
        <v>239.54343970256951</v>
      </c>
      <c r="W492" s="374">
        <v>816651.494634</v>
      </c>
      <c r="X492" s="371">
        <v>18</v>
      </c>
      <c r="Y492" s="372">
        <v>18</v>
      </c>
      <c r="Z492" s="373">
        <v>0</v>
      </c>
      <c r="AA492" s="374">
        <v>0</v>
      </c>
      <c r="AB492" s="371">
        <v>2162.4</v>
      </c>
      <c r="AC492" s="372">
        <v>2162.4</v>
      </c>
      <c r="AD492" s="373">
        <v>354.36320020116534</v>
      </c>
      <c r="AE492" s="374">
        <v>766274.984115</v>
      </c>
      <c r="AF492" s="374">
        <f t="shared" si="134"/>
        <v>0</v>
      </c>
      <c r="AG492" s="374">
        <f t="shared" si="135"/>
        <v>0</v>
      </c>
      <c r="AH492" s="374">
        <f t="shared" si="136"/>
        <v>1</v>
      </c>
      <c r="AI492" s="374">
        <f t="shared" si="137"/>
        <v>2162.4</v>
      </c>
      <c r="AJ492" s="375">
        <v>23848925.4463818</v>
      </c>
      <c r="AK492" s="376">
        <v>0</v>
      </c>
      <c r="AL492" s="377">
        <v>0</v>
      </c>
      <c r="AM492" s="373">
        <v>0</v>
      </c>
      <c r="AN492" s="374">
        <v>0</v>
      </c>
      <c r="AO492" s="378">
        <v>0</v>
      </c>
      <c r="AP492" s="379">
        <v>0</v>
      </c>
      <c r="AQ492" s="373">
        <v>0</v>
      </c>
      <c r="AR492" s="374">
        <v>0</v>
      </c>
      <c r="AS492" s="374">
        <f t="shared" si="130"/>
        <v>0</v>
      </c>
      <c r="AT492" s="374">
        <f t="shared" si="144"/>
        <v>0</v>
      </c>
      <c r="AU492" s="374">
        <f t="shared" si="131"/>
        <v>0</v>
      </c>
      <c r="AV492" s="374">
        <f t="shared" si="145"/>
        <v>0</v>
      </c>
      <c r="AW492" s="380">
        <v>0</v>
      </c>
      <c r="AX492" s="381">
        <v>0</v>
      </c>
      <c r="AY492" s="373">
        <v>0</v>
      </c>
      <c r="AZ492" s="374">
        <v>0</v>
      </c>
      <c r="BA492" s="378">
        <v>0</v>
      </c>
      <c r="BB492" s="379">
        <v>0</v>
      </c>
      <c r="BC492" s="373">
        <v>0</v>
      </c>
      <c r="BD492" s="374">
        <v>0</v>
      </c>
      <c r="BE492" s="374">
        <f t="shared" si="138"/>
        <v>0</v>
      </c>
      <c r="BF492" s="374">
        <f t="shared" si="139"/>
        <v>0</v>
      </c>
      <c r="BG492" s="374">
        <f t="shared" si="140"/>
        <v>0</v>
      </c>
      <c r="BH492" s="374">
        <f t="shared" si="141"/>
        <v>0</v>
      </c>
      <c r="BI492" s="374">
        <f t="shared" si="142"/>
        <v>0</v>
      </c>
      <c r="BJ492" s="374">
        <f t="shared" si="143"/>
        <v>0</v>
      </c>
      <c r="BK492" s="375">
        <v>0</v>
      </c>
      <c r="BL492" s="382">
        <v>23848925.4463818</v>
      </c>
      <c r="BM492" s="383">
        <v>0.85</v>
      </c>
      <c r="BN492" s="382">
        <v>20271586.629424531</v>
      </c>
      <c r="BO492" s="395"/>
      <c r="BP492" s="395"/>
      <c r="BS492" s="408">
        <v>27989</v>
      </c>
      <c r="BT492" s="400" t="s">
        <v>2248</v>
      </c>
      <c r="BU492" s="400">
        <v>0.88504468463586239</v>
      </c>
      <c r="BV492" s="400">
        <v>0.11495531536413754</v>
      </c>
      <c r="BW492" s="400">
        <v>0</v>
      </c>
      <c r="BX492" s="400">
        <v>1</v>
      </c>
      <c r="BY492" s="407">
        <v>27989</v>
      </c>
      <c r="BZ492" s="406" t="s">
        <v>2248</v>
      </c>
      <c r="CA492" s="406" t="e">
        <v>#DIV/0!</v>
      </c>
      <c r="CB492" s="406" t="e">
        <v>#DIV/0!</v>
      </c>
      <c r="CC492" s="406" t="e">
        <v>#DIV/0!</v>
      </c>
      <c r="CD492" s="406" t="e">
        <v>#DIV/0!</v>
      </c>
      <c r="CE492" s="406" t="e">
        <v>#DIV/0!</v>
      </c>
    </row>
    <row r="493" spans="1:83" x14ac:dyDescent="0.35">
      <c r="A493" s="365">
        <v>7</v>
      </c>
      <c r="B493" s="366" t="s">
        <v>1300</v>
      </c>
      <c r="C493" s="411">
        <v>27990</v>
      </c>
      <c r="D493" s="367" t="s">
        <v>2249</v>
      </c>
      <c r="E493" s="368" t="s">
        <v>2438</v>
      </c>
      <c r="F493" s="369">
        <v>3</v>
      </c>
      <c r="G493" s="370" t="s">
        <v>6313</v>
      </c>
      <c r="H493" s="371">
        <v>51882</v>
      </c>
      <c r="I493" s="372">
        <v>51882</v>
      </c>
      <c r="J493" s="373">
        <v>430.06126195013303</v>
      </c>
      <c r="K493" s="374">
        <v>22312438.392496802</v>
      </c>
      <c r="L493" s="371">
        <v>5562</v>
      </c>
      <c r="M493" s="372">
        <v>5562</v>
      </c>
      <c r="N493" s="373">
        <v>451.83869836062576</v>
      </c>
      <c r="O493" s="374">
        <v>2513126.8402818004</v>
      </c>
      <c r="P493" s="374">
        <f t="shared" si="128"/>
        <v>0.79440593068272525</v>
      </c>
      <c r="Q493" s="402">
        <f t="shared" si="132"/>
        <v>4418.4857864573178</v>
      </c>
      <c r="R493" s="374">
        <f t="shared" si="129"/>
        <v>0.2055940693172747</v>
      </c>
      <c r="S493" s="401">
        <f t="shared" si="133"/>
        <v>1143.5142135426818</v>
      </c>
      <c r="T493" s="371">
        <v>2583.6</v>
      </c>
      <c r="U493" s="372">
        <v>2583.6</v>
      </c>
      <c r="V493" s="373">
        <v>143.43483558522991</v>
      </c>
      <c r="W493" s="374">
        <v>370578.24121799995</v>
      </c>
      <c r="X493" s="371">
        <v>0</v>
      </c>
      <c r="Y493" s="372">
        <v>0</v>
      </c>
      <c r="Z493" s="373">
        <v>0</v>
      </c>
      <c r="AA493" s="374">
        <v>0</v>
      </c>
      <c r="AB493" s="371">
        <v>1558.8</v>
      </c>
      <c r="AC493" s="372">
        <v>1558.8</v>
      </c>
      <c r="AD493" s="373">
        <v>244.27054262702077</v>
      </c>
      <c r="AE493" s="374">
        <v>380768.92184699996</v>
      </c>
      <c r="AF493" s="374">
        <f t="shared" si="134"/>
        <v>1.6190134347353829E-4</v>
      </c>
      <c r="AG493" s="374">
        <f t="shared" si="135"/>
        <v>0.25237181420655147</v>
      </c>
      <c r="AH493" s="374">
        <f t="shared" si="136"/>
        <v>0.99983809865652651</v>
      </c>
      <c r="AI493" s="374">
        <f t="shared" si="137"/>
        <v>1558.5476281857934</v>
      </c>
      <c r="AJ493" s="375">
        <v>25576912.395843603</v>
      </c>
      <c r="AK493" s="376">
        <v>0</v>
      </c>
      <c r="AL493" s="377">
        <v>0</v>
      </c>
      <c r="AM493" s="373">
        <v>0</v>
      </c>
      <c r="AN493" s="374">
        <v>0</v>
      </c>
      <c r="AO493" s="378">
        <v>0</v>
      </c>
      <c r="AP493" s="379">
        <v>0</v>
      </c>
      <c r="AQ493" s="373">
        <v>0</v>
      </c>
      <c r="AR493" s="374">
        <v>0</v>
      </c>
      <c r="AS493" s="374">
        <f t="shared" si="130"/>
        <v>0.99410247470916813</v>
      </c>
      <c r="AT493" s="374">
        <f t="shared" si="144"/>
        <v>0</v>
      </c>
      <c r="AU493" s="374">
        <f t="shared" si="131"/>
        <v>5.8975252908318749E-3</v>
      </c>
      <c r="AV493" s="374">
        <f t="shared" si="145"/>
        <v>0</v>
      </c>
      <c r="AW493" s="380">
        <v>0</v>
      </c>
      <c r="AX493" s="381">
        <v>0</v>
      </c>
      <c r="AY493" s="373">
        <v>0</v>
      </c>
      <c r="AZ493" s="374">
        <v>0</v>
      </c>
      <c r="BA493" s="378">
        <v>0</v>
      </c>
      <c r="BB493" s="379">
        <v>0</v>
      </c>
      <c r="BC493" s="373">
        <v>0</v>
      </c>
      <c r="BD493" s="374">
        <v>0</v>
      </c>
      <c r="BE493" s="374">
        <f t="shared" si="138"/>
        <v>0</v>
      </c>
      <c r="BF493" s="374">
        <f t="shared" si="139"/>
        <v>0</v>
      </c>
      <c r="BG493" s="374">
        <f t="shared" si="140"/>
        <v>0</v>
      </c>
      <c r="BH493" s="374">
        <f t="shared" si="141"/>
        <v>0</v>
      </c>
      <c r="BI493" s="374">
        <f t="shared" si="142"/>
        <v>1</v>
      </c>
      <c r="BJ493" s="374">
        <f t="shared" si="143"/>
        <v>0</v>
      </c>
      <c r="BK493" s="375">
        <v>0</v>
      </c>
      <c r="BL493" s="382">
        <v>25576912.395843603</v>
      </c>
      <c r="BM493" s="383">
        <v>0.84</v>
      </c>
      <c r="BN493" s="382">
        <v>21484606.412508626</v>
      </c>
      <c r="BO493" s="395"/>
      <c r="BP493" s="395"/>
      <c r="BS493" s="408">
        <v>27990</v>
      </c>
      <c r="BT493" s="400" t="s">
        <v>2249</v>
      </c>
      <c r="BU493" s="400">
        <v>0.79440593068272525</v>
      </c>
      <c r="BV493" s="400">
        <v>0.2055940693172747</v>
      </c>
      <c r="BW493" s="400">
        <v>1.6190134347353829E-4</v>
      </c>
      <c r="BX493" s="400">
        <v>0.99983809865652651</v>
      </c>
      <c r="BY493" s="407">
        <v>27990</v>
      </c>
      <c r="BZ493" s="406" t="s">
        <v>2249</v>
      </c>
      <c r="CA493" s="406">
        <v>0.99410247470916813</v>
      </c>
      <c r="CB493" s="406">
        <v>5.8975252908318749E-3</v>
      </c>
      <c r="CC493" s="406">
        <v>0</v>
      </c>
      <c r="CD493" s="406">
        <v>0</v>
      </c>
      <c r="CE493" s="406">
        <v>1</v>
      </c>
    </row>
    <row r="494" spans="1:83" x14ac:dyDescent="0.35">
      <c r="A494" s="365">
        <v>8</v>
      </c>
      <c r="B494" s="366" t="s">
        <v>1303</v>
      </c>
      <c r="C494" s="411">
        <v>10705</v>
      </c>
      <c r="D494" s="367" t="s">
        <v>1825</v>
      </c>
      <c r="E494" s="368" t="s">
        <v>2427</v>
      </c>
      <c r="F494" s="369">
        <v>17</v>
      </c>
      <c r="G494" s="370" t="s">
        <v>2566</v>
      </c>
      <c r="H494" s="371">
        <v>303312</v>
      </c>
      <c r="I494" s="372">
        <v>303312</v>
      </c>
      <c r="J494" s="373">
        <v>776.92064798041611</v>
      </c>
      <c r="K494" s="374">
        <v>235649355.58023596</v>
      </c>
      <c r="L494" s="371">
        <v>100184.4</v>
      </c>
      <c r="M494" s="372">
        <v>100184.4</v>
      </c>
      <c r="N494" s="373">
        <v>940.79915022610692</v>
      </c>
      <c r="O494" s="374">
        <v>94253398.385912374</v>
      </c>
      <c r="P494" s="374">
        <f t="shared" si="128"/>
        <v>0.8752438413287863</v>
      </c>
      <c r="Q494" s="402">
        <f t="shared" si="132"/>
        <v>87685.779097219653</v>
      </c>
      <c r="R494" s="374">
        <f t="shared" si="129"/>
        <v>0.12475615867121366</v>
      </c>
      <c r="S494" s="401">
        <f t="shared" si="133"/>
        <v>12498.620902780338</v>
      </c>
      <c r="T494" s="371">
        <v>49780.799999999996</v>
      </c>
      <c r="U494" s="372">
        <v>49780.799999999996</v>
      </c>
      <c r="V494" s="373">
        <v>628.37043937732631</v>
      </c>
      <c r="W494" s="374">
        <v>31280783.168554801</v>
      </c>
      <c r="X494" s="371">
        <v>30730.799999999999</v>
      </c>
      <c r="Y494" s="372">
        <v>30730.799999999999</v>
      </c>
      <c r="Z494" s="373">
        <v>36.924929718067865</v>
      </c>
      <c r="AA494" s="374">
        <v>1134732.6301799999</v>
      </c>
      <c r="AB494" s="371">
        <v>0</v>
      </c>
      <c r="AC494" s="372">
        <v>0</v>
      </c>
      <c r="AD494" s="373">
        <v>0</v>
      </c>
      <c r="AE494" s="374">
        <v>0</v>
      </c>
      <c r="AF494" s="374">
        <f t="shared" si="134"/>
        <v>0</v>
      </c>
      <c r="AG494" s="374">
        <f t="shared" si="135"/>
        <v>0</v>
      </c>
      <c r="AH494" s="374">
        <f t="shared" si="136"/>
        <v>1</v>
      </c>
      <c r="AI494" s="374">
        <f t="shared" si="137"/>
        <v>0</v>
      </c>
      <c r="AJ494" s="375">
        <v>362318269.7648831</v>
      </c>
      <c r="AK494" s="376">
        <v>35438.015520000001</v>
      </c>
      <c r="AL494" s="377">
        <v>35438.015520000001</v>
      </c>
      <c r="AM494" s="373">
        <v>13124.288402063559</v>
      </c>
      <c r="AN494" s="374">
        <v>465098736.0812844</v>
      </c>
      <c r="AO494" s="378">
        <v>4172.5771199999999</v>
      </c>
      <c r="AP494" s="379">
        <v>4172.5771199999999</v>
      </c>
      <c r="AQ494" s="373">
        <v>17004.335532060963</v>
      </c>
      <c r="AR494" s="374">
        <v>70951901.381880596</v>
      </c>
      <c r="AS494" s="374">
        <f t="shared" si="130"/>
        <v>0.8409262130608619</v>
      </c>
      <c r="AT494" s="374">
        <f t="shared" si="144"/>
        <v>3508.8294762259975</v>
      </c>
      <c r="AU494" s="374">
        <f t="shared" si="131"/>
        <v>0.1590737869391381</v>
      </c>
      <c r="AV494" s="374">
        <f t="shared" si="145"/>
        <v>663.74764377400243</v>
      </c>
      <c r="AW494" s="380">
        <v>1951.5998399999999</v>
      </c>
      <c r="AX494" s="381">
        <v>1951.5998399999999</v>
      </c>
      <c r="AY494" s="373">
        <v>13903.425853808432</v>
      </c>
      <c r="AZ494" s="374">
        <v>27133923.671744399</v>
      </c>
      <c r="BA494" s="378">
        <v>6800.6203200000045</v>
      </c>
      <c r="BB494" s="379">
        <v>6800.6203200000045</v>
      </c>
      <c r="BC494" s="373">
        <v>11020.274552393619</v>
      </c>
      <c r="BD494" s="374">
        <v>74944703.052986994</v>
      </c>
      <c r="BE494" s="374">
        <f t="shared" si="138"/>
        <v>2.0050227027824108E-2</v>
      </c>
      <c r="BF494" s="374">
        <f t="shared" si="139"/>
        <v>136.35398134603392</v>
      </c>
      <c r="BG494" s="374">
        <f t="shared" si="140"/>
        <v>1.3813812034127302E-2</v>
      </c>
      <c r="BH494" s="374">
        <f t="shared" si="141"/>
        <v>93.942490815946726</v>
      </c>
      <c r="BI494" s="374">
        <f t="shared" si="142"/>
        <v>0.96613596093804854</v>
      </c>
      <c r="BJ494" s="374">
        <f t="shared" si="143"/>
        <v>6570.3238478380235</v>
      </c>
      <c r="BK494" s="375">
        <v>638129264.18789637</v>
      </c>
      <c r="BL494" s="382">
        <v>1000447533.9527795</v>
      </c>
      <c r="BM494" s="383">
        <v>0.43</v>
      </c>
      <c r="BN494" s="382">
        <v>430192439.59969521</v>
      </c>
      <c r="BO494" s="395"/>
      <c r="BP494" s="395"/>
      <c r="BS494" s="408">
        <v>10711</v>
      </c>
      <c r="BT494" s="400" t="s">
        <v>1806</v>
      </c>
      <c r="BU494" s="400">
        <v>0.89136094847613812</v>
      </c>
      <c r="BV494" s="400">
        <v>0.10863905152386182</v>
      </c>
      <c r="BW494" s="400">
        <v>0</v>
      </c>
      <c r="BX494" s="400">
        <v>1</v>
      </c>
      <c r="BY494" s="407">
        <v>10711</v>
      </c>
      <c r="BZ494" s="406" t="s">
        <v>1806</v>
      </c>
      <c r="CA494" s="406">
        <v>0.8857287282922961</v>
      </c>
      <c r="CB494" s="406">
        <v>0.11427127170770386</v>
      </c>
      <c r="CC494" s="406">
        <v>3.80758575673458E-2</v>
      </c>
      <c r="CD494" s="406">
        <v>1.5897783260512378E-2</v>
      </c>
      <c r="CE494" s="406">
        <v>0.94602635917214184</v>
      </c>
    </row>
    <row r="495" spans="1:83" x14ac:dyDescent="0.35">
      <c r="A495" s="365">
        <v>8</v>
      </c>
      <c r="B495" s="366" t="s">
        <v>1303</v>
      </c>
      <c r="C495" s="411">
        <v>11030</v>
      </c>
      <c r="D495" s="367" t="s">
        <v>1826</v>
      </c>
      <c r="E495" s="368" t="s">
        <v>2438</v>
      </c>
      <c r="F495" s="369">
        <v>5</v>
      </c>
      <c r="G495" s="370" t="s">
        <v>2469</v>
      </c>
      <c r="H495" s="371">
        <v>52524</v>
      </c>
      <c r="I495" s="372">
        <v>52524</v>
      </c>
      <c r="J495" s="373">
        <v>389.51890045236462</v>
      </c>
      <c r="K495" s="374">
        <v>20459090.727359999</v>
      </c>
      <c r="L495" s="371">
        <v>5319.5999999999995</v>
      </c>
      <c r="M495" s="372">
        <v>5319.5999999999995</v>
      </c>
      <c r="N495" s="373">
        <v>371.22929683058874</v>
      </c>
      <c r="O495" s="374">
        <v>1974791.3674199996</v>
      </c>
      <c r="P495" s="374">
        <f t="shared" si="128"/>
        <v>0.83140963967501891</v>
      </c>
      <c r="Q495" s="402">
        <f t="shared" si="132"/>
        <v>4422.7667192152303</v>
      </c>
      <c r="R495" s="374">
        <f t="shared" si="129"/>
        <v>0.16859036032498112</v>
      </c>
      <c r="S495" s="401">
        <f t="shared" si="133"/>
        <v>896.8332807847695</v>
      </c>
      <c r="T495" s="371">
        <v>19171.2</v>
      </c>
      <c r="U495" s="372">
        <v>19171.2</v>
      </c>
      <c r="V495" s="373">
        <v>29.863834946169256</v>
      </c>
      <c r="W495" s="374">
        <v>572525.55252000003</v>
      </c>
      <c r="X495" s="371">
        <v>4777.2</v>
      </c>
      <c r="Y495" s="372">
        <v>4777.2</v>
      </c>
      <c r="Z495" s="373">
        <v>16.271545762371264</v>
      </c>
      <c r="AA495" s="374">
        <v>77732.428415999995</v>
      </c>
      <c r="AB495" s="371">
        <v>286.8</v>
      </c>
      <c r="AC495" s="372">
        <v>286.8</v>
      </c>
      <c r="AD495" s="373">
        <v>5366.3369583682006</v>
      </c>
      <c r="AE495" s="374">
        <v>1539065.4396599999</v>
      </c>
      <c r="AF495" s="374">
        <f t="shared" si="134"/>
        <v>0</v>
      </c>
      <c r="AG495" s="374">
        <f t="shared" si="135"/>
        <v>0</v>
      </c>
      <c r="AH495" s="374">
        <f t="shared" si="136"/>
        <v>1</v>
      </c>
      <c r="AI495" s="374">
        <f t="shared" si="137"/>
        <v>286.8</v>
      </c>
      <c r="AJ495" s="375">
        <v>24623205.515375998</v>
      </c>
      <c r="AK495" s="376">
        <v>1574.9179200000001</v>
      </c>
      <c r="AL495" s="377">
        <v>1574.9179200000001</v>
      </c>
      <c r="AM495" s="373">
        <v>10120.055061040894</v>
      </c>
      <c r="AN495" s="374">
        <v>15938256.067019999</v>
      </c>
      <c r="AO495" s="378">
        <v>77.854439999999997</v>
      </c>
      <c r="AP495" s="379">
        <v>77.854439999999997</v>
      </c>
      <c r="AQ495" s="373">
        <v>11544.933808014033</v>
      </c>
      <c r="AR495" s="374">
        <v>898824.35646000004</v>
      </c>
      <c r="AS495" s="374">
        <f t="shared" si="130"/>
        <v>0.89845667200267765</v>
      </c>
      <c r="AT495" s="374">
        <f t="shared" si="144"/>
        <v>69.948841063032148</v>
      </c>
      <c r="AU495" s="374">
        <f t="shared" si="131"/>
        <v>0.10154332799732239</v>
      </c>
      <c r="AV495" s="374">
        <f t="shared" si="145"/>
        <v>7.9055989369678565</v>
      </c>
      <c r="AW495" s="380">
        <v>50.149079999999991</v>
      </c>
      <c r="AX495" s="381">
        <v>50.149079999999991</v>
      </c>
      <c r="AY495" s="373">
        <v>8722.638914213383</v>
      </c>
      <c r="AZ495" s="374">
        <v>437432.31672</v>
      </c>
      <c r="BA495" s="378">
        <v>53.24783999999967</v>
      </c>
      <c r="BB495" s="379">
        <v>53.24783999999967</v>
      </c>
      <c r="BC495" s="373">
        <v>11506.679598271099</v>
      </c>
      <c r="BD495" s="374">
        <v>612705.83418000001</v>
      </c>
      <c r="BE495" s="374">
        <f t="shared" si="138"/>
        <v>1.6275086872567717E-2</v>
      </c>
      <c r="BF495" s="374">
        <f t="shared" si="139"/>
        <v>0.86661322177658084</v>
      </c>
      <c r="BG495" s="374">
        <f t="shared" si="140"/>
        <v>1.3796415551529176E-2</v>
      </c>
      <c r="BH495" s="374">
        <f t="shared" si="141"/>
        <v>0.73462932786133273</v>
      </c>
      <c r="BI495" s="374">
        <f t="shared" si="142"/>
        <v>0.96992849757590316</v>
      </c>
      <c r="BJ495" s="374">
        <f t="shared" si="143"/>
        <v>51.64659745036176</v>
      </c>
      <c r="BK495" s="375">
        <v>17887218.574380003</v>
      </c>
      <c r="BL495" s="382">
        <v>42510424.089755997</v>
      </c>
      <c r="BM495" s="383">
        <v>0.61</v>
      </c>
      <c r="BN495" s="382">
        <v>25931358.694751158</v>
      </c>
      <c r="BO495" s="395"/>
      <c r="BP495" s="395"/>
      <c r="BS495" s="408">
        <v>11104</v>
      </c>
      <c r="BT495" s="400" t="s">
        <v>1807</v>
      </c>
      <c r="BU495" s="400">
        <v>0.84554752504345232</v>
      </c>
      <c r="BV495" s="400">
        <v>0.15445247495654774</v>
      </c>
      <c r="BW495" s="400">
        <v>0</v>
      </c>
      <c r="BX495" s="400">
        <v>1</v>
      </c>
      <c r="BY495" s="407">
        <v>11104</v>
      </c>
      <c r="BZ495" s="406" t="s">
        <v>1807</v>
      </c>
      <c r="CA495" s="406">
        <v>0.89226823068650241</v>
      </c>
      <c r="CB495" s="406">
        <v>0.10773176931349752</v>
      </c>
      <c r="CC495" s="406">
        <v>0</v>
      </c>
      <c r="CD495" s="406">
        <v>9.0699130397156047E-3</v>
      </c>
      <c r="CE495" s="406">
        <v>0.9909300869602844</v>
      </c>
    </row>
    <row r="496" spans="1:83" x14ac:dyDescent="0.35">
      <c r="A496" s="365">
        <v>8</v>
      </c>
      <c r="B496" s="366" t="s">
        <v>1303</v>
      </c>
      <c r="C496" s="411">
        <v>11031</v>
      </c>
      <c r="D496" s="367" t="s">
        <v>1827</v>
      </c>
      <c r="E496" s="368" t="s">
        <v>2438</v>
      </c>
      <c r="F496" s="369">
        <v>6</v>
      </c>
      <c r="G496" s="370" t="s">
        <v>6307</v>
      </c>
      <c r="H496" s="371">
        <v>116893.2</v>
      </c>
      <c r="I496" s="372">
        <v>116893.2</v>
      </c>
      <c r="J496" s="373">
        <v>418.87486542567063</v>
      </c>
      <c r="K496" s="374">
        <v>48963623.419176005</v>
      </c>
      <c r="L496" s="371">
        <v>15987.599999999999</v>
      </c>
      <c r="M496" s="372">
        <v>15987.599999999999</v>
      </c>
      <c r="N496" s="373">
        <v>371.81530337855588</v>
      </c>
      <c r="O496" s="374">
        <v>5944434.3442949997</v>
      </c>
      <c r="P496" s="374">
        <f t="shared" si="128"/>
        <v>0.85757534573957694</v>
      </c>
      <c r="Q496" s="402">
        <f t="shared" si="132"/>
        <v>13710.571597546059</v>
      </c>
      <c r="R496" s="374">
        <f t="shared" si="129"/>
        <v>0.14242465426042306</v>
      </c>
      <c r="S496" s="401">
        <f t="shared" si="133"/>
        <v>2277.0284024539396</v>
      </c>
      <c r="T496" s="371">
        <v>15768</v>
      </c>
      <c r="U496" s="372">
        <v>15768</v>
      </c>
      <c r="V496" s="373">
        <v>93.546507568493141</v>
      </c>
      <c r="W496" s="374">
        <v>1475041.3313399998</v>
      </c>
      <c r="X496" s="371">
        <v>10106.4</v>
      </c>
      <c r="Y496" s="372">
        <v>10106.4</v>
      </c>
      <c r="Z496" s="373">
        <v>28.297207599145096</v>
      </c>
      <c r="AA496" s="374">
        <v>285982.89887999999</v>
      </c>
      <c r="AB496" s="371">
        <v>30</v>
      </c>
      <c r="AC496" s="372">
        <v>30</v>
      </c>
      <c r="AD496" s="373">
        <v>167045.24989179999</v>
      </c>
      <c r="AE496" s="374">
        <v>5011357.496754</v>
      </c>
      <c r="AF496" s="374">
        <f t="shared" si="134"/>
        <v>0</v>
      </c>
      <c r="AG496" s="374">
        <f t="shared" si="135"/>
        <v>0</v>
      </c>
      <c r="AH496" s="374">
        <f t="shared" si="136"/>
        <v>1</v>
      </c>
      <c r="AI496" s="374">
        <f t="shared" si="137"/>
        <v>30</v>
      </c>
      <c r="AJ496" s="375">
        <v>61680439.490445003</v>
      </c>
      <c r="AK496" s="376">
        <v>1874.1528000000001</v>
      </c>
      <c r="AL496" s="377">
        <v>1874.1528000000001</v>
      </c>
      <c r="AM496" s="373">
        <v>10112.849350810669</v>
      </c>
      <c r="AN496" s="374">
        <v>18953024.926799998</v>
      </c>
      <c r="AO496" s="378">
        <v>149.35332</v>
      </c>
      <c r="AP496" s="379">
        <v>149.35332</v>
      </c>
      <c r="AQ496" s="373">
        <v>15351.13626908327</v>
      </c>
      <c r="AR496" s="374">
        <v>2292743.1675599995</v>
      </c>
      <c r="AS496" s="374">
        <f t="shared" si="130"/>
        <v>0.81584061725965196</v>
      </c>
      <c r="AT496" s="374">
        <f t="shared" si="144"/>
        <v>121.84850477857832</v>
      </c>
      <c r="AU496" s="374">
        <f t="shared" si="131"/>
        <v>0.18415938274034807</v>
      </c>
      <c r="AV496" s="374">
        <f t="shared" si="145"/>
        <v>27.504815221421683</v>
      </c>
      <c r="AW496" s="380">
        <v>59.378999999999991</v>
      </c>
      <c r="AX496" s="381">
        <v>59.378999999999991</v>
      </c>
      <c r="AY496" s="373">
        <v>11733.849635729806</v>
      </c>
      <c r="AZ496" s="374">
        <v>696744.2575200001</v>
      </c>
      <c r="BA496" s="378">
        <v>261.34031999999974</v>
      </c>
      <c r="BB496" s="379">
        <v>261.34031999999974</v>
      </c>
      <c r="BC496" s="373">
        <v>12459.528934685635</v>
      </c>
      <c r="BD496" s="374">
        <v>3256177.2788399998</v>
      </c>
      <c r="BE496" s="374">
        <f t="shared" si="138"/>
        <v>2.9548743042479866E-2</v>
      </c>
      <c r="BF496" s="374">
        <f t="shared" si="139"/>
        <v>7.7222779623194535</v>
      </c>
      <c r="BG496" s="374">
        <f t="shared" si="140"/>
        <v>7.442902295934666E-3</v>
      </c>
      <c r="BH496" s="374">
        <f t="shared" si="141"/>
        <v>1.9451304677482983</v>
      </c>
      <c r="BI496" s="374">
        <f t="shared" si="142"/>
        <v>0.96300835466158552</v>
      </c>
      <c r="BJ496" s="374">
        <f t="shared" si="143"/>
        <v>251.67291156993198</v>
      </c>
      <c r="BK496" s="375">
        <v>25198689.630719997</v>
      </c>
      <c r="BL496" s="382">
        <v>86879129.121165007</v>
      </c>
      <c r="BM496" s="383">
        <v>0.51</v>
      </c>
      <c r="BN496" s="382">
        <v>44308355.851794153</v>
      </c>
      <c r="BO496" s="395"/>
      <c r="BP496" s="395"/>
      <c r="BS496" s="408">
        <v>11105</v>
      </c>
      <c r="BT496" s="400" t="s">
        <v>1808</v>
      </c>
      <c r="BU496" s="400">
        <v>0.89443504991802425</v>
      </c>
      <c r="BV496" s="400">
        <v>0.10556495008197572</v>
      </c>
      <c r="BW496" s="400">
        <v>0</v>
      </c>
      <c r="BX496" s="400">
        <v>1</v>
      </c>
      <c r="BY496" s="407">
        <v>11105</v>
      </c>
      <c r="BZ496" s="406" t="s">
        <v>1808</v>
      </c>
      <c r="CA496" s="406">
        <v>0.84518200151771183</v>
      </c>
      <c r="CB496" s="406">
        <v>0.15481799848228811</v>
      </c>
      <c r="CC496" s="406">
        <v>2.1968662547824087E-3</v>
      </c>
      <c r="CD496" s="406">
        <v>8.879226432694777E-2</v>
      </c>
      <c r="CE496" s="406">
        <v>0.90901086941826981</v>
      </c>
    </row>
    <row r="497" spans="1:83" x14ac:dyDescent="0.35">
      <c r="A497" s="365">
        <v>8</v>
      </c>
      <c r="B497" s="366" t="s">
        <v>1303</v>
      </c>
      <c r="C497" s="411">
        <v>11032</v>
      </c>
      <c r="D497" s="367" t="s">
        <v>1828</v>
      </c>
      <c r="E497" s="368" t="s">
        <v>2438</v>
      </c>
      <c r="F497" s="369">
        <v>6</v>
      </c>
      <c r="G497" s="370" t="s">
        <v>6307</v>
      </c>
      <c r="H497" s="371">
        <v>80385.599999999991</v>
      </c>
      <c r="I497" s="372">
        <v>80385.599999999991</v>
      </c>
      <c r="J497" s="373">
        <v>408.71198280802525</v>
      </c>
      <c r="K497" s="374">
        <v>32854557.965212792</v>
      </c>
      <c r="L497" s="371">
        <v>7198.8</v>
      </c>
      <c r="M497" s="372">
        <v>7198.8</v>
      </c>
      <c r="N497" s="373">
        <v>387.05071347782962</v>
      </c>
      <c r="O497" s="374">
        <v>2786300.6761841998</v>
      </c>
      <c r="P497" s="374">
        <f t="shared" si="128"/>
        <v>0.85497482053753548</v>
      </c>
      <c r="Q497" s="402">
        <f t="shared" si="132"/>
        <v>6154.7927380856108</v>
      </c>
      <c r="R497" s="374">
        <f t="shared" si="129"/>
        <v>0.1450251794624646</v>
      </c>
      <c r="S497" s="401">
        <f t="shared" si="133"/>
        <v>1044.0072619143903</v>
      </c>
      <c r="T497" s="371">
        <v>3384</v>
      </c>
      <c r="U497" s="372">
        <v>3384</v>
      </c>
      <c r="V497" s="373">
        <v>267.46563826241135</v>
      </c>
      <c r="W497" s="374">
        <v>905103.71987999999</v>
      </c>
      <c r="X497" s="371">
        <v>5098.8</v>
      </c>
      <c r="Y497" s="372">
        <v>5098.8</v>
      </c>
      <c r="Z497" s="373">
        <v>24.961304106848672</v>
      </c>
      <c r="AA497" s="374">
        <v>127272.69738000001</v>
      </c>
      <c r="AB497" s="371">
        <v>272.39999999999998</v>
      </c>
      <c r="AC497" s="372">
        <v>272.39999999999998</v>
      </c>
      <c r="AD497" s="373">
        <v>12208.70445273348</v>
      </c>
      <c r="AE497" s="374">
        <v>3325651.0929245995</v>
      </c>
      <c r="AF497" s="374">
        <f t="shared" si="134"/>
        <v>0</v>
      </c>
      <c r="AG497" s="374">
        <f t="shared" si="135"/>
        <v>0</v>
      </c>
      <c r="AH497" s="374">
        <f t="shared" si="136"/>
        <v>1</v>
      </c>
      <c r="AI497" s="374">
        <f t="shared" si="137"/>
        <v>272.39999999999998</v>
      </c>
      <c r="AJ497" s="375">
        <v>39998886.151581593</v>
      </c>
      <c r="AK497" s="376">
        <v>1890.71244</v>
      </c>
      <c r="AL497" s="377">
        <v>1890.71244</v>
      </c>
      <c r="AM497" s="373">
        <v>8417.3944821951864</v>
      </c>
      <c r="AN497" s="374">
        <v>15914872.459873797</v>
      </c>
      <c r="AO497" s="378">
        <v>92.491439999999997</v>
      </c>
      <c r="AP497" s="379">
        <v>92.491439999999997</v>
      </c>
      <c r="AQ497" s="373">
        <v>13130.74693450767</v>
      </c>
      <c r="AR497" s="374">
        <v>1214481.6922482001</v>
      </c>
      <c r="AS497" s="374">
        <f t="shared" si="130"/>
        <v>0.83971436862119686</v>
      </c>
      <c r="AT497" s="374">
        <f t="shared" si="144"/>
        <v>77.666391142465315</v>
      </c>
      <c r="AU497" s="374">
        <f t="shared" si="131"/>
        <v>0.16028563137880311</v>
      </c>
      <c r="AV497" s="374">
        <f t="shared" si="145"/>
        <v>14.825048857534686</v>
      </c>
      <c r="AW497" s="380">
        <v>28.129920000000002</v>
      </c>
      <c r="AX497" s="381">
        <v>28.129920000000002</v>
      </c>
      <c r="AY497" s="373">
        <v>9794.0333552317243</v>
      </c>
      <c r="AZ497" s="374">
        <v>275505.37475999998</v>
      </c>
      <c r="BA497" s="378">
        <v>155.3069999999997</v>
      </c>
      <c r="BB497" s="379">
        <v>155.3069999999997</v>
      </c>
      <c r="BC497" s="373">
        <v>10897.086789777688</v>
      </c>
      <c r="BD497" s="374">
        <v>1692393.8580600002</v>
      </c>
      <c r="BE497" s="374">
        <f t="shared" si="138"/>
        <v>0</v>
      </c>
      <c r="BF497" s="374">
        <f t="shared" si="139"/>
        <v>0</v>
      </c>
      <c r="BG497" s="374">
        <f t="shared" si="140"/>
        <v>1.5338959220448312E-2</v>
      </c>
      <c r="BH497" s="374">
        <f t="shared" si="141"/>
        <v>2.3822477396501616</v>
      </c>
      <c r="BI497" s="374">
        <f t="shared" si="142"/>
        <v>0.98466104077955174</v>
      </c>
      <c r="BJ497" s="374">
        <f t="shared" si="143"/>
        <v>152.92475226034955</v>
      </c>
      <c r="BK497" s="375">
        <v>19097253.384941995</v>
      </c>
      <c r="BL497" s="382">
        <v>59096139.536523588</v>
      </c>
      <c r="BM497" s="383">
        <v>0.68</v>
      </c>
      <c r="BN497" s="382">
        <v>40185374.88483604</v>
      </c>
      <c r="BO497" s="395"/>
      <c r="BP497" s="395"/>
      <c r="BS497" s="408">
        <v>11106</v>
      </c>
      <c r="BT497" s="400" t="s">
        <v>1809</v>
      </c>
      <c r="BU497" s="400">
        <v>0.85531771548543412</v>
      </c>
      <c r="BV497" s="400">
        <v>0.14468228451456591</v>
      </c>
      <c r="BW497" s="400">
        <v>0</v>
      </c>
      <c r="BX497" s="400">
        <v>1</v>
      </c>
      <c r="BY497" s="407">
        <v>11106</v>
      </c>
      <c r="BZ497" s="406" t="s">
        <v>1809</v>
      </c>
      <c r="CA497" s="406">
        <v>0.85380848935984877</v>
      </c>
      <c r="CB497" s="406">
        <v>0.14619151064015121</v>
      </c>
      <c r="CC497" s="406">
        <v>3.0524181750647937E-2</v>
      </c>
      <c r="CD497" s="406">
        <v>1.2420499135736118E-2</v>
      </c>
      <c r="CE497" s="406">
        <v>0.95705531911361597</v>
      </c>
    </row>
    <row r="498" spans="1:83" x14ac:dyDescent="0.35">
      <c r="A498" s="365">
        <v>8</v>
      </c>
      <c r="B498" s="366" t="s">
        <v>1303</v>
      </c>
      <c r="C498" s="411">
        <v>11033</v>
      </c>
      <c r="D498" s="367" t="s">
        <v>1829</v>
      </c>
      <c r="E498" s="368" t="s">
        <v>2438</v>
      </c>
      <c r="F498" s="369">
        <v>2</v>
      </c>
      <c r="G498" s="370" t="s">
        <v>2560</v>
      </c>
      <c r="H498" s="371">
        <v>34356</v>
      </c>
      <c r="I498" s="372">
        <v>34356</v>
      </c>
      <c r="J498" s="373">
        <v>378.34191850943068</v>
      </c>
      <c r="K498" s="374">
        <v>12998314.952310001</v>
      </c>
      <c r="L498" s="371">
        <v>6076.8</v>
      </c>
      <c r="M498" s="372">
        <v>6076.8</v>
      </c>
      <c r="N498" s="373">
        <v>400.57301089060036</v>
      </c>
      <c r="O498" s="374">
        <v>2434202.0725800004</v>
      </c>
      <c r="P498" s="374">
        <f t="shared" si="128"/>
        <v>0.78868585280809922</v>
      </c>
      <c r="Q498" s="402">
        <f t="shared" si="132"/>
        <v>4792.6861903442577</v>
      </c>
      <c r="R498" s="374">
        <f t="shared" si="129"/>
        <v>0.21131414719190075</v>
      </c>
      <c r="S498" s="401">
        <f t="shared" si="133"/>
        <v>1284.1138096557424</v>
      </c>
      <c r="T498" s="371">
        <v>2878.7999999999997</v>
      </c>
      <c r="U498" s="372">
        <v>2878.7999999999997</v>
      </c>
      <c r="V498" s="373">
        <v>130.52683684868697</v>
      </c>
      <c r="W498" s="374">
        <v>375760.65792000003</v>
      </c>
      <c r="X498" s="371">
        <v>3264</v>
      </c>
      <c r="Y498" s="372">
        <v>3264</v>
      </c>
      <c r="Z498" s="373">
        <v>0.51372499999999999</v>
      </c>
      <c r="AA498" s="374">
        <v>1676.7983999999999</v>
      </c>
      <c r="AB498" s="371">
        <v>0</v>
      </c>
      <c r="AC498" s="372">
        <v>0</v>
      </c>
      <c r="AD498" s="373">
        <v>0</v>
      </c>
      <c r="AE498" s="374">
        <v>0</v>
      </c>
      <c r="AF498" s="374">
        <f t="shared" si="134"/>
        <v>0</v>
      </c>
      <c r="AG498" s="374">
        <f t="shared" si="135"/>
        <v>0</v>
      </c>
      <c r="AH498" s="374">
        <f t="shared" si="136"/>
        <v>1</v>
      </c>
      <c r="AI498" s="374">
        <f t="shared" si="137"/>
        <v>0</v>
      </c>
      <c r="AJ498" s="375">
        <v>15809954.481210001</v>
      </c>
      <c r="AK498" s="376">
        <v>442.37604000000016</v>
      </c>
      <c r="AL498" s="377">
        <v>442.37604000000016</v>
      </c>
      <c r="AM498" s="373">
        <v>9557.3378002095196</v>
      </c>
      <c r="AN498" s="374">
        <v>4227937.2489989996</v>
      </c>
      <c r="AO498" s="378">
        <v>57.15720000000001</v>
      </c>
      <c r="AP498" s="379">
        <v>57.15720000000001</v>
      </c>
      <c r="AQ498" s="373">
        <v>14098.634774621567</v>
      </c>
      <c r="AR498" s="374">
        <v>805838.48754</v>
      </c>
      <c r="AS498" s="374">
        <f t="shared" si="130"/>
        <v>0.79734727069375189</v>
      </c>
      <c r="AT498" s="374">
        <f t="shared" si="144"/>
        <v>45.574137420496925</v>
      </c>
      <c r="AU498" s="374">
        <f t="shared" si="131"/>
        <v>0.20265272930624809</v>
      </c>
      <c r="AV498" s="374">
        <f t="shared" si="145"/>
        <v>11.583062579503085</v>
      </c>
      <c r="AW498" s="380">
        <v>17.355840000000001</v>
      </c>
      <c r="AX498" s="381">
        <v>17.355840000000001</v>
      </c>
      <c r="AY498" s="373">
        <v>9678.4337964627466</v>
      </c>
      <c r="AZ498" s="374">
        <v>167977.34842200001</v>
      </c>
      <c r="BA498" s="378">
        <v>64.498679999999908</v>
      </c>
      <c r="BB498" s="379">
        <v>64.498679999999908</v>
      </c>
      <c r="BC498" s="373">
        <v>8040.744534074197</v>
      </c>
      <c r="BD498" s="374">
        <v>518617.408665</v>
      </c>
      <c r="BE498" s="374">
        <f t="shared" si="138"/>
        <v>8.4805166477567528E-2</v>
      </c>
      <c r="BF498" s="374">
        <f t="shared" si="139"/>
        <v>5.4698212949833476</v>
      </c>
      <c r="BG498" s="374">
        <f t="shared" si="140"/>
        <v>0</v>
      </c>
      <c r="BH498" s="374">
        <f t="shared" si="141"/>
        <v>0</v>
      </c>
      <c r="BI498" s="374">
        <f t="shared" si="142"/>
        <v>0.91519483352243247</v>
      </c>
      <c r="BJ498" s="374">
        <f t="shared" si="143"/>
        <v>59.02885870501656</v>
      </c>
      <c r="BK498" s="375">
        <v>5720370.4936260004</v>
      </c>
      <c r="BL498" s="382">
        <v>21530324.974835999</v>
      </c>
      <c r="BM498" s="383">
        <v>0.57999999999999996</v>
      </c>
      <c r="BN498" s="382">
        <v>12487588.485404879</v>
      </c>
      <c r="BO498" s="395"/>
      <c r="BP498" s="395"/>
      <c r="BS498" s="408">
        <v>11107</v>
      </c>
      <c r="BT498" s="400" t="s">
        <v>1810</v>
      </c>
      <c r="BU498" s="400">
        <v>0.8515857846959537</v>
      </c>
      <c r="BV498" s="400">
        <v>0.14841421530404633</v>
      </c>
      <c r="BW498" s="400">
        <v>0</v>
      </c>
      <c r="BX498" s="400">
        <v>1</v>
      </c>
      <c r="BY498" s="407">
        <v>11107</v>
      </c>
      <c r="BZ498" s="406" t="s">
        <v>1810</v>
      </c>
      <c r="CA498" s="406">
        <v>0.90385051003879557</v>
      </c>
      <c r="CB498" s="406">
        <v>9.6149489961204412E-2</v>
      </c>
      <c r="CC498" s="406">
        <v>0</v>
      </c>
      <c r="CD498" s="406">
        <v>3.0027224568005065E-2</v>
      </c>
      <c r="CE498" s="406">
        <v>0.96997277543199489</v>
      </c>
    </row>
    <row r="499" spans="1:83" x14ac:dyDescent="0.35">
      <c r="A499" s="365">
        <v>8</v>
      </c>
      <c r="B499" s="366" t="s">
        <v>1303</v>
      </c>
      <c r="C499" s="411">
        <v>11034</v>
      </c>
      <c r="D499" s="367" t="s">
        <v>1830</v>
      </c>
      <c r="E499" s="368" t="s">
        <v>2438</v>
      </c>
      <c r="F499" s="369">
        <v>5</v>
      </c>
      <c r="G499" s="370" t="s">
        <v>2469</v>
      </c>
      <c r="H499" s="371">
        <v>53353.2</v>
      </c>
      <c r="I499" s="372">
        <v>53353.2</v>
      </c>
      <c r="J499" s="373">
        <v>336.87127776928094</v>
      </c>
      <c r="K499" s="374">
        <v>17973160.657079998</v>
      </c>
      <c r="L499" s="371">
        <v>5451.5999999999995</v>
      </c>
      <c r="M499" s="372">
        <v>5451.5999999999995</v>
      </c>
      <c r="N499" s="373">
        <v>489.71573475676865</v>
      </c>
      <c r="O499" s="374">
        <v>2669734.2995999996</v>
      </c>
      <c r="P499" s="374">
        <f t="shared" si="128"/>
        <v>0.78508225036252965</v>
      </c>
      <c r="Q499" s="402">
        <f t="shared" si="132"/>
        <v>4279.9543960763658</v>
      </c>
      <c r="R499" s="374">
        <f t="shared" si="129"/>
        <v>0.21491774963747032</v>
      </c>
      <c r="S499" s="401">
        <f t="shared" si="133"/>
        <v>1171.645603923633</v>
      </c>
      <c r="T499" s="371">
        <v>5610</v>
      </c>
      <c r="U499" s="372">
        <v>5610</v>
      </c>
      <c r="V499" s="373">
        <v>160.3997798395722</v>
      </c>
      <c r="W499" s="374">
        <v>899842.76490000007</v>
      </c>
      <c r="X499" s="371">
        <v>7064.4</v>
      </c>
      <c r="Y499" s="372">
        <v>7064.4</v>
      </c>
      <c r="Z499" s="373">
        <v>17.450069780873111</v>
      </c>
      <c r="AA499" s="374">
        <v>123274.27296</v>
      </c>
      <c r="AB499" s="371">
        <v>4.8</v>
      </c>
      <c r="AC499" s="372">
        <v>4.8</v>
      </c>
      <c r="AD499" s="373">
        <v>365403.08858749998</v>
      </c>
      <c r="AE499" s="374">
        <v>1753934.8252199998</v>
      </c>
      <c r="AF499" s="374">
        <f t="shared" si="134"/>
        <v>0</v>
      </c>
      <c r="AG499" s="374">
        <f t="shared" si="135"/>
        <v>0</v>
      </c>
      <c r="AH499" s="374">
        <f t="shared" si="136"/>
        <v>1</v>
      </c>
      <c r="AI499" s="374">
        <f t="shared" si="137"/>
        <v>4.8</v>
      </c>
      <c r="AJ499" s="375">
        <v>23419946.819759998</v>
      </c>
      <c r="AK499" s="376">
        <v>1202.8768799999998</v>
      </c>
      <c r="AL499" s="377">
        <v>1202.8768799999998</v>
      </c>
      <c r="AM499" s="373">
        <v>7412.9838534597156</v>
      </c>
      <c r="AN499" s="374">
        <v>8916906.8891399987</v>
      </c>
      <c r="AO499" s="378">
        <v>92.029079999999993</v>
      </c>
      <c r="AP499" s="379">
        <v>92.029079999999993</v>
      </c>
      <c r="AQ499" s="373">
        <v>12100.918647779594</v>
      </c>
      <c r="AR499" s="374">
        <v>1113636.4103099999</v>
      </c>
      <c r="AS499" s="374">
        <f t="shared" si="130"/>
        <v>0.78197792051140536</v>
      </c>
      <c r="AT499" s="374">
        <f t="shared" si="144"/>
        <v>71.964708604977758</v>
      </c>
      <c r="AU499" s="374">
        <f t="shared" si="131"/>
        <v>0.21802207948859462</v>
      </c>
      <c r="AV499" s="374">
        <f t="shared" si="145"/>
        <v>20.064371395022231</v>
      </c>
      <c r="AW499" s="380">
        <v>44.15352</v>
      </c>
      <c r="AX499" s="381">
        <v>44.15352</v>
      </c>
      <c r="AY499" s="373">
        <v>7329.6139447092783</v>
      </c>
      <c r="AZ499" s="374">
        <v>323628.25589999999</v>
      </c>
      <c r="BA499" s="378">
        <v>68.826960000000184</v>
      </c>
      <c r="BB499" s="379">
        <v>68.826960000000184</v>
      </c>
      <c r="BC499" s="373">
        <v>11943.646317809151</v>
      </c>
      <c r="BD499" s="374">
        <v>822044.86736999988</v>
      </c>
      <c r="BE499" s="374">
        <f t="shared" si="138"/>
        <v>6.8929004895694951E-2</v>
      </c>
      <c r="BF499" s="374">
        <f t="shared" si="139"/>
        <v>4.7441738627958134</v>
      </c>
      <c r="BG499" s="374">
        <f t="shared" si="140"/>
        <v>4.4037596987308761E-2</v>
      </c>
      <c r="BH499" s="374">
        <f t="shared" si="141"/>
        <v>3.0309739263416287</v>
      </c>
      <c r="BI499" s="374">
        <f t="shared" si="142"/>
        <v>0.88703339811699633</v>
      </c>
      <c r="BJ499" s="374">
        <f t="shared" si="143"/>
        <v>61.051812210862742</v>
      </c>
      <c r="BK499" s="375">
        <v>11176216.422719998</v>
      </c>
      <c r="BL499" s="382">
        <v>34596163.242479995</v>
      </c>
      <c r="BM499" s="383">
        <v>0.5</v>
      </c>
      <c r="BN499" s="382">
        <v>17298081.621239997</v>
      </c>
      <c r="BO499" s="395"/>
      <c r="BP499" s="395"/>
      <c r="BS499" s="408">
        <v>11108</v>
      </c>
      <c r="BT499" s="400" t="s">
        <v>1811</v>
      </c>
      <c r="BU499" s="400">
        <v>0.89668944184459276</v>
      </c>
      <c r="BV499" s="400">
        <v>0.10331055815540725</v>
      </c>
      <c r="BW499" s="400">
        <v>0.11126224844371294</v>
      </c>
      <c r="BX499" s="400">
        <v>0.88873775155628709</v>
      </c>
      <c r="BY499" s="407">
        <v>11108</v>
      </c>
      <c r="BZ499" s="406" t="s">
        <v>1811</v>
      </c>
      <c r="CA499" s="406">
        <v>0.87858199689017746</v>
      </c>
      <c r="CB499" s="406">
        <v>0.12141800310982255</v>
      </c>
      <c r="CC499" s="406">
        <v>0.11306797103639686</v>
      </c>
      <c r="CD499" s="406">
        <v>4.2045772019254107E-2</v>
      </c>
      <c r="CE499" s="406">
        <v>0.84488625694434905</v>
      </c>
    </row>
    <row r="500" spans="1:83" x14ac:dyDescent="0.35">
      <c r="A500" s="365">
        <v>8</v>
      </c>
      <c r="B500" s="366" t="s">
        <v>1303</v>
      </c>
      <c r="C500" s="411">
        <v>11035</v>
      </c>
      <c r="D500" s="367" t="s">
        <v>1831</v>
      </c>
      <c r="E500" s="368" t="s">
        <v>2438</v>
      </c>
      <c r="F500" s="369">
        <v>5</v>
      </c>
      <c r="G500" s="370" t="s">
        <v>2469</v>
      </c>
      <c r="H500" s="371">
        <v>67039.199999999997</v>
      </c>
      <c r="I500" s="372">
        <v>67039.199999999997</v>
      </c>
      <c r="J500" s="373">
        <v>462.58746357643292</v>
      </c>
      <c r="K500" s="374">
        <v>31011493.488193199</v>
      </c>
      <c r="L500" s="371">
        <v>9477.6</v>
      </c>
      <c r="M500" s="372">
        <v>9477.6</v>
      </c>
      <c r="N500" s="373">
        <v>494.65226014180803</v>
      </c>
      <c r="O500" s="374">
        <v>4688116.2607199997</v>
      </c>
      <c r="P500" s="374">
        <f t="shared" si="128"/>
        <v>0.86615016668472544</v>
      </c>
      <c r="Q500" s="402">
        <f t="shared" si="132"/>
        <v>8209.0248197711535</v>
      </c>
      <c r="R500" s="374">
        <f t="shared" si="129"/>
        <v>0.1338498333152745</v>
      </c>
      <c r="S500" s="401">
        <f t="shared" si="133"/>
        <v>1268.5751802288457</v>
      </c>
      <c r="T500" s="371">
        <v>2192.4</v>
      </c>
      <c r="U500" s="372">
        <v>2192.4</v>
      </c>
      <c r="V500" s="373">
        <v>280.76997367268746</v>
      </c>
      <c r="W500" s="374">
        <v>615560.09028</v>
      </c>
      <c r="X500" s="371">
        <v>11974.8</v>
      </c>
      <c r="Y500" s="372">
        <v>11974.8</v>
      </c>
      <c r="Z500" s="373">
        <v>4.352376630924943</v>
      </c>
      <c r="AA500" s="374">
        <v>52118.839680000005</v>
      </c>
      <c r="AB500" s="371">
        <v>0</v>
      </c>
      <c r="AC500" s="372">
        <v>0</v>
      </c>
      <c r="AD500" s="373">
        <v>0</v>
      </c>
      <c r="AE500" s="374">
        <v>0</v>
      </c>
      <c r="AF500" s="374">
        <f t="shared" si="134"/>
        <v>0</v>
      </c>
      <c r="AG500" s="374">
        <f t="shared" si="135"/>
        <v>0</v>
      </c>
      <c r="AH500" s="374">
        <f t="shared" si="136"/>
        <v>1</v>
      </c>
      <c r="AI500" s="374">
        <f t="shared" si="137"/>
        <v>0</v>
      </c>
      <c r="AJ500" s="375">
        <v>36367288.678873196</v>
      </c>
      <c r="AK500" s="376">
        <v>1110.1175999999998</v>
      </c>
      <c r="AL500" s="377">
        <v>1110.1175999999998</v>
      </c>
      <c r="AM500" s="373">
        <v>10482.391645966158</v>
      </c>
      <c r="AN500" s="374">
        <v>11636687.456279999</v>
      </c>
      <c r="AO500" s="378">
        <v>107.50704</v>
      </c>
      <c r="AP500" s="379">
        <v>107.50704</v>
      </c>
      <c r="AQ500" s="373">
        <v>17277.025923883681</v>
      </c>
      <c r="AR500" s="374">
        <v>1857401.9170799998</v>
      </c>
      <c r="AS500" s="374">
        <f t="shared" si="130"/>
        <v>0.86697418223384015</v>
      </c>
      <c r="AT500" s="374">
        <f t="shared" si="144"/>
        <v>93.205828088380741</v>
      </c>
      <c r="AU500" s="374">
        <f t="shared" si="131"/>
        <v>0.13302581776615985</v>
      </c>
      <c r="AV500" s="374">
        <f t="shared" si="145"/>
        <v>14.301211911619259</v>
      </c>
      <c r="AW500" s="380">
        <v>27.469199999999997</v>
      </c>
      <c r="AX500" s="381">
        <v>27.469199999999997</v>
      </c>
      <c r="AY500" s="373">
        <v>9021.5953955703135</v>
      </c>
      <c r="AZ500" s="374">
        <v>247816.00824000002</v>
      </c>
      <c r="BA500" s="378">
        <v>257.30687999999981</v>
      </c>
      <c r="BB500" s="379">
        <v>257.30687999999981</v>
      </c>
      <c r="BC500" s="373">
        <v>18770.556761327185</v>
      </c>
      <c r="BD500" s="374">
        <v>4829793.3961199988</v>
      </c>
      <c r="BE500" s="374">
        <f t="shared" si="138"/>
        <v>1.9034147545496833E-3</v>
      </c>
      <c r="BF500" s="374">
        <f t="shared" si="139"/>
        <v>0.48976171183914446</v>
      </c>
      <c r="BG500" s="374">
        <f t="shared" si="140"/>
        <v>2.1362014546795424E-2</v>
      </c>
      <c r="BH500" s="374">
        <f t="shared" si="141"/>
        <v>5.49659331355054</v>
      </c>
      <c r="BI500" s="374">
        <f t="shared" si="142"/>
        <v>0.97673457069865488</v>
      </c>
      <c r="BJ500" s="374">
        <f t="shared" si="143"/>
        <v>251.32052497461012</v>
      </c>
      <c r="BK500" s="375">
        <v>18571698.777719997</v>
      </c>
      <c r="BL500" s="382">
        <v>54938987.456593193</v>
      </c>
      <c r="BM500" s="383">
        <v>0.43</v>
      </c>
      <c r="BN500" s="382">
        <v>23623764.606335074</v>
      </c>
      <c r="BO500" s="395"/>
      <c r="BP500" s="395"/>
      <c r="BS500" s="408">
        <v>11109</v>
      </c>
      <c r="BT500" s="400" t="s">
        <v>1812</v>
      </c>
      <c r="BU500" s="400">
        <v>0.88403870268441564</v>
      </c>
      <c r="BV500" s="400">
        <v>0.11596129731558427</v>
      </c>
      <c r="BW500" s="400">
        <v>0</v>
      </c>
      <c r="BX500" s="400">
        <v>1</v>
      </c>
      <c r="BY500" s="407">
        <v>11109</v>
      </c>
      <c r="BZ500" s="406" t="s">
        <v>1812</v>
      </c>
      <c r="CA500" s="406">
        <v>0.94627506415065032</v>
      </c>
      <c r="CB500" s="406">
        <v>5.3724935849349766E-2</v>
      </c>
      <c r="CC500" s="406">
        <v>9.2813754361365977E-2</v>
      </c>
      <c r="CD500" s="406">
        <v>1.717588182786774E-2</v>
      </c>
      <c r="CE500" s="406">
        <v>0.89001036381076626</v>
      </c>
    </row>
    <row r="501" spans="1:83" x14ac:dyDescent="0.35">
      <c r="A501" s="365">
        <v>8</v>
      </c>
      <c r="B501" s="366" t="s">
        <v>1303</v>
      </c>
      <c r="C501" s="411">
        <v>11036</v>
      </c>
      <c r="D501" s="367" t="s">
        <v>1832</v>
      </c>
      <c r="E501" s="368" t="s">
        <v>2438</v>
      </c>
      <c r="F501" s="369">
        <v>10</v>
      </c>
      <c r="G501" s="370" t="s">
        <v>6308</v>
      </c>
      <c r="H501" s="371">
        <v>202108.79999999999</v>
      </c>
      <c r="I501" s="372">
        <v>202108.79999999999</v>
      </c>
      <c r="J501" s="373">
        <v>364.22789550628175</v>
      </c>
      <c r="K501" s="374">
        <v>73613662.8873</v>
      </c>
      <c r="L501" s="371">
        <v>28972.799999999999</v>
      </c>
      <c r="M501" s="372">
        <v>28972.799999999999</v>
      </c>
      <c r="N501" s="373">
        <v>609.016766035454</v>
      </c>
      <c r="O501" s="374">
        <v>17644920.958992001</v>
      </c>
      <c r="P501" s="374">
        <f t="shared" si="128"/>
        <v>0.80095746028399128</v>
      </c>
      <c r="Q501" s="402">
        <f t="shared" si="132"/>
        <v>23205.980305316021</v>
      </c>
      <c r="R501" s="374">
        <f t="shared" si="129"/>
        <v>0.19904253971600872</v>
      </c>
      <c r="S501" s="401">
        <f t="shared" si="133"/>
        <v>5766.8196946839771</v>
      </c>
      <c r="T501" s="371">
        <v>12106.8</v>
      </c>
      <c r="U501" s="372">
        <v>12106.8</v>
      </c>
      <c r="V501" s="373">
        <v>234.42021791555158</v>
      </c>
      <c r="W501" s="374">
        <v>2838078.6942599998</v>
      </c>
      <c r="X501" s="371">
        <v>8893.1999999999989</v>
      </c>
      <c r="Y501" s="372">
        <v>8893.1999999999989</v>
      </c>
      <c r="Z501" s="373">
        <v>31.951185642963164</v>
      </c>
      <c r="AA501" s="374">
        <v>284148.28415999998</v>
      </c>
      <c r="AB501" s="371">
        <v>76.8</v>
      </c>
      <c r="AC501" s="372">
        <v>76.8</v>
      </c>
      <c r="AD501" s="373">
        <v>110501.70487796875</v>
      </c>
      <c r="AE501" s="374">
        <v>8486530.9346279986</v>
      </c>
      <c r="AF501" s="374">
        <f t="shared" si="134"/>
        <v>0</v>
      </c>
      <c r="AG501" s="374">
        <f t="shared" si="135"/>
        <v>0</v>
      </c>
      <c r="AH501" s="374">
        <f t="shared" si="136"/>
        <v>1</v>
      </c>
      <c r="AI501" s="374">
        <f t="shared" si="137"/>
        <v>76.8</v>
      </c>
      <c r="AJ501" s="375">
        <v>102867341.75934</v>
      </c>
      <c r="AK501" s="376">
        <v>5087.9662800000006</v>
      </c>
      <c r="AL501" s="377">
        <v>5087.9662800000006</v>
      </c>
      <c r="AM501" s="373">
        <v>8387.4989950640938</v>
      </c>
      <c r="AN501" s="374">
        <v>42675312.060419999</v>
      </c>
      <c r="AO501" s="378">
        <v>384.16655999999995</v>
      </c>
      <c r="AP501" s="379">
        <v>384.16655999999995</v>
      </c>
      <c r="AQ501" s="373">
        <v>13259.556083330106</v>
      </c>
      <c r="AR501" s="374">
        <v>5093878.0476599997</v>
      </c>
      <c r="AS501" s="374">
        <f t="shared" si="130"/>
        <v>0.77364093187710292</v>
      </c>
      <c r="AT501" s="374">
        <f t="shared" si="144"/>
        <v>297.20697547442091</v>
      </c>
      <c r="AU501" s="374">
        <f t="shared" si="131"/>
        <v>0.22635906812289711</v>
      </c>
      <c r="AV501" s="374">
        <f t="shared" si="145"/>
        <v>86.959584525579032</v>
      </c>
      <c r="AW501" s="380">
        <v>223.63140000000001</v>
      </c>
      <c r="AX501" s="381">
        <v>223.63140000000001</v>
      </c>
      <c r="AY501" s="373">
        <v>7149.3808179888856</v>
      </c>
      <c r="AZ501" s="374">
        <v>1598826.0414599997</v>
      </c>
      <c r="BA501" s="378">
        <v>243.87731999999914</v>
      </c>
      <c r="BB501" s="379">
        <v>243.87731999999914</v>
      </c>
      <c r="BC501" s="373">
        <v>16493.923562387903</v>
      </c>
      <c r="BD501" s="374">
        <v>4022493.8746800004</v>
      </c>
      <c r="BE501" s="374">
        <f t="shared" si="138"/>
        <v>1.198078936725494E-2</v>
      </c>
      <c r="BF501" s="374">
        <f t="shared" si="139"/>
        <v>2.9218428023706204</v>
      </c>
      <c r="BG501" s="374">
        <f t="shared" si="140"/>
        <v>2.4785087995925197E-2</v>
      </c>
      <c r="BH501" s="374">
        <f t="shared" si="141"/>
        <v>6.0445208364103866</v>
      </c>
      <c r="BI501" s="374">
        <f t="shared" si="142"/>
        <v>0.96323412263681985</v>
      </c>
      <c r="BJ501" s="374">
        <f t="shared" si="143"/>
        <v>234.91095636121813</v>
      </c>
      <c r="BK501" s="375">
        <v>53390510.024219997</v>
      </c>
      <c r="BL501" s="382">
        <v>156257851.78356001</v>
      </c>
      <c r="BM501" s="383">
        <v>0.46</v>
      </c>
      <c r="BN501" s="382">
        <v>71878611.82043761</v>
      </c>
      <c r="BO501" s="395"/>
      <c r="BP501" s="395"/>
      <c r="BS501" s="408">
        <v>11110</v>
      </c>
      <c r="BT501" s="400" t="s">
        <v>1813</v>
      </c>
      <c r="BU501" s="400">
        <v>0.77115974462438497</v>
      </c>
      <c r="BV501" s="400">
        <v>0.22884025537561498</v>
      </c>
      <c r="BW501" s="400">
        <v>0.48949649232421338</v>
      </c>
      <c r="BX501" s="400">
        <v>0.51050350767578667</v>
      </c>
      <c r="BY501" s="407">
        <v>11110</v>
      </c>
      <c r="BZ501" s="406" t="s">
        <v>1813</v>
      </c>
      <c r="CA501" s="406">
        <v>0.86903574890933077</v>
      </c>
      <c r="CB501" s="406">
        <v>0.13096425109066917</v>
      </c>
      <c r="CC501" s="406">
        <v>8.2651555480068653E-3</v>
      </c>
      <c r="CD501" s="406">
        <v>2.6863132359353958E-2</v>
      </c>
      <c r="CE501" s="406">
        <v>0.96487171209263922</v>
      </c>
    </row>
    <row r="502" spans="1:83" x14ac:dyDescent="0.35">
      <c r="A502" s="365">
        <v>8</v>
      </c>
      <c r="B502" s="366" t="s">
        <v>1303</v>
      </c>
      <c r="C502" s="411">
        <v>11037</v>
      </c>
      <c r="D502" s="367" t="s">
        <v>1833</v>
      </c>
      <c r="E502" s="368" t="s">
        <v>2438</v>
      </c>
      <c r="F502" s="369">
        <v>5</v>
      </c>
      <c r="G502" s="370" t="s">
        <v>2469</v>
      </c>
      <c r="H502" s="371">
        <v>83800.800000000003</v>
      </c>
      <c r="I502" s="372">
        <v>83800.800000000003</v>
      </c>
      <c r="J502" s="373">
        <v>315.35432337178167</v>
      </c>
      <c r="K502" s="374">
        <v>26426944.582014002</v>
      </c>
      <c r="L502" s="371">
        <v>7927.2</v>
      </c>
      <c r="M502" s="372">
        <v>7927.2</v>
      </c>
      <c r="N502" s="373">
        <v>410.16360807599153</v>
      </c>
      <c r="O502" s="374">
        <v>3251448.9539399999</v>
      </c>
      <c r="P502" s="374">
        <f t="shared" si="128"/>
        <v>0.87122883748408797</v>
      </c>
      <c r="Q502" s="402">
        <f t="shared" si="132"/>
        <v>6906.4052405038619</v>
      </c>
      <c r="R502" s="374">
        <f t="shared" si="129"/>
        <v>0.12877116251591206</v>
      </c>
      <c r="S502" s="401">
        <f t="shared" si="133"/>
        <v>1020.794759496138</v>
      </c>
      <c r="T502" s="371">
        <v>4596</v>
      </c>
      <c r="U502" s="372">
        <v>4596</v>
      </c>
      <c r="V502" s="373">
        <v>198.20824992167101</v>
      </c>
      <c r="W502" s="374">
        <v>910965.11664000002</v>
      </c>
      <c r="X502" s="371">
        <v>4790.3999999999996</v>
      </c>
      <c r="Y502" s="372">
        <v>4790.3999999999996</v>
      </c>
      <c r="Z502" s="373">
        <v>7.9545014278557122</v>
      </c>
      <c r="AA502" s="374">
        <v>38105.243640000001</v>
      </c>
      <c r="AB502" s="371">
        <v>0</v>
      </c>
      <c r="AC502" s="372">
        <v>0</v>
      </c>
      <c r="AD502" s="373">
        <v>0</v>
      </c>
      <c r="AE502" s="374">
        <v>0</v>
      </c>
      <c r="AF502" s="374">
        <f t="shared" si="134"/>
        <v>0</v>
      </c>
      <c r="AG502" s="374">
        <f t="shared" si="135"/>
        <v>0</v>
      </c>
      <c r="AH502" s="374">
        <f t="shared" si="136"/>
        <v>1</v>
      </c>
      <c r="AI502" s="374">
        <f t="shared" si="137"/>
        <v>0</v>
      </c>
      <c r="AJ502" s="375">
        <v>30627463.896234006</v>
      </c>
      <c r="AK502" s="376">
        <v>1329.6271199999999</v>
      </c>
      <c r="AL502" s="377">
        <v>1329.6271199999999</v>
      </c>
      <c r="AM502" s="373">
        <v>10018.735077966821</v>
      </c>
      <c r="AN502" s="374">
        <v>13321181.867759999</v>
      </c>
      <c r="AO502" s="378">
        <v>97.530600000000007</v>
      </c>
      <c r="AP502" s="379">
        <v>97.530600000000007</v>
      </c>
      <c r="AQ502" s="373">
        <v>12465.473869739342</v>
      </c>
      <c r="AR502" s="374">
        <v>1215765.1458000001</v>
      </c>
      <c r="AS502" s="374">
        <f t="shared" si="130"/>
        <v>0.84100216009005446</v>
      </c>
      <c r="AT502" s="374">
        <f t="shared" si="144"/>
        <v>82.023445274879066</v>
      </c>
      <c r="AU502" s="374">
        <f t="shared" si="131"/>
        <v>0.15899783990994554</v>
      </c>
      <c r="AV502" s="374">
        <f t="shared" si="145"/>
        <v>15.507154725120936</v>
      </c>
      <c r="AW502" s="380">
        <v>58.191239999999993</v>
      </c>
      <c r="AX502" s="381">
        <v>58.191239999999993</v>
      </c>
      <c r="AY502" s="373">
        <v>8795.3425309376471</v>
      </c>
      <c r="AZ502" s="374">
        <v>511811.88809999998</v>
      </c>
      <c r="BA502" s="378">
        <v>21.773999999999944</v>
      </c>
      <c r="BB502" s="379">
        <v>21.773999999999944</v>
      </c>
      <c r="BC502" s="373">
        <v>41910.163976302116</v>
      </c>
      <c r="BD502" s="374">
        <v>912551.91041999997</v>
      </c>
      <c r="BE502" s="374">
        <f t="shared" si="138"/>
        <v>4.6303646787430174E-2</v>
      </c>
      <c r="BF502" s="374">
        <f t="shared" si="139"/>
        <v>1.0082156051495019</v>
      </c>
      <c r="BG502" s="374">
        <f t="shared" si="140"/>
        <v>1.2496180833052038E-2</v>
      </c>
      <c r="BH502" s="374">
        <f t="shared" si="141"/>
        <v>0.27209184145887438</v>
      </c>
      <c r="BI502" s="374">
        <f t="shared" si="142"/>
        <v>0.94120017237951781</v>
      </c>
      <c r="BJ502" s="374">
        <f t="shared" si="143"/>
        <v>20.493692553391568</v>
      </c>
      <c r="BK502" s="375">
        <v>15961310.81208</v>
      </c>
      <c r="BL502" s="382">
        <v>46588774.708314002</v>
      </c>
      <c r="BM502" s="383">
        <v>0.46</v>
      </c>
      <c r="BN502" s="382">
        <v>21430836.365824442</v>
      </c>
      <c r="BO502" s="395"/>
      <c r="BP502" s="395"/>
      <c r="BS502" s="408">
        <v>11111</v>
      </c>
      <c r="BT502" s="400" t="s">
        <v>1814</v>
      </c>
      <c r="BU502" s="400">
        <v>0.8716207579507057</v>
      </c>
      <c r="BV502" s="400">
        <v>0.12837924204929432</v>
      </c>
      <c r="BW502" s="400">
        <v>4.2878357768911628E-3</v>
      </c>
      <c r="BX502" s="400">
        <v>0.99571216422310882</v>
      </c>
      <c r="BY502" s="407">
        <v>11111</v>
      </c>
      <c r="BZ502" s="406" t="s">
        <v>1814</v>
      </c>
      <c r="CA502" s="406">
        <v>0.83284140670469908</v>
      </c>
      <c r="CB502" s="406">
        <v>0.16715859329530089</v>
      </c>
      <c r="CC502" s="406">
        <v>2.9114852798210307E-2</v>
      </c>
      <c r="CD502" s="406">
        <v>5.3030721737374522E-3</v>
      </c>
      <c r="CE502" s="406">
        <v>0.96558207502805227</v>
      </c>
    </row>
    <row r="503" spans="1:83" x14ac:dyDescent="0.35">
      <c r="A503" s="365">
        <v>8</v>
      </c>
      <c r="B503" s="366" t="s">
        <v>1303</v>
      </c>
      <c r="C503" s="411">
        <v>11038</v>
      </c>
      <c r="D503" s="367" t="s">
        <v>1834</v>
      </c>
      <c r="E503" s="368" t="s">
        <v>2438</v>
      </c>
      <c r="F503" s="369">
        <v>5</v>
      </c>
      <c r="G503" s="370" t="s">
        <v>2469</v>
      </c>
      <c r="H503" s="371">
        <v>61543.199999999997</v>
      </c>
      <c r="I503" s="372">
        <v>61543.199999999997</v>
      </c>
      <c r="J503" s="373">
        <v>373.39112860137271</v>
      </c>
      <c r="K503" s="374">
        <v>22979684.90574</v>
      </c>
      <c r="L503" s="371">
        <v>8349.6</v>
      </c>
      <c r="M503" s="372">
        <v>8349.6</v>
      </c>
      <c r="N503" s="373">
        <v>333.58103085656796</v>
      </c>
      <c r="O503" s="374">
        <v>2785268.1752399998</v>
      </c>
      <c r="P503" s="374">
        <f t="shared" si="128"/>
        <v>0.7808760866312594</v>
      </c>
      <c r="Q503" s="402">
        <f t="shared" si="132"/>
        <v>6520.0029729363641</v>
      </c>
      <c r="R503" s="374">
        <f t="shared" si="129"/>
        <v>0.2191239133687406</v>
      </c>
      <c r="S503" s="401">
        <f t="shared" si="133"/>
        <v>1829.5970270636365</v>
      </c>
      <c r="T503" s="371">
        <v>2425.1999999999998</v>
      </c>
      <c r="U503" s="372">
        <v>2425.1999999999998</v>
      </c>
      <c r="V503" s="373">
        <v>273.46895930232563</v>
      </c>
      <c r="W503" s="374">
        <v>663216.9201000001</v>
      </c>
      <c r="X503" s="371">
        <v>3753.6</v>
      </c>
      <c r="Y503" s="372">
        <v>3753.6</v>
      </c>
      <c r="Z503" s="373">
        <v>6.1095172634271098</v>
      </c>
      <c r="AA503" s="374">
        <v>22932.683999999997</v>
      </c>
      <c r="AB503" s="371">
        <v>546</v>
      </c>
      <c r="AC503" s="372">
        <v>546</v>
      </c>
      <c r="AD503" s="373">
        <v>2343.0737564835163</v>
      </c>
      <c r="AE503" s="374">
        <v>1279318.2710399998</v>
      </c>
      <c r="AF503" s="374">
        <f t="shared" si="134"/>
        <v>0</v>
      </c>
      <c r="AG503" s="374">
        <f t="shared" si="135"/>
        <v>0</v>
      </c>
      <c r="AH503" s="374">
        <f t="shared" si="136"/>
        <v>1</v>
      </c>
      <c r="AI503" s="374">
        <f t="shared" si="137"/>
        <v>546</v>
      </c>
      <c r="AJ503" s="375">
        <v>27730420.956119999</v>
      </c>
      <c r="AK503" s="376">
        <v>1463.8120799999999</v>
      </c>
      <c r="AL503" s="377">
        <v>1463.8120799999999</v>
      </c>
      <c r="AM503" s="373">
        <v>10565.330104134679</v>
      </c>
      <c r="AN503" s="374">
        <v>15465657.835619999</v>
      </c>
      <c r="AO503" s="378">
        <v>163587.59591999996</v>
      </c>
      <c r="AP503" s="379">
        <v>163587.59591999996</v>
      </c>
      <c r="AQ503" s="373">
        <v>8.2085812871575339</v>
      </c>
      <c r="AR503" s="374">
        <v>1342822.0786799998</v>
      </c>
      <c r="AS503" s="374">
        <f t="shared" si="130"/>
        <v>0.7621634674536002</v>
      </c>
      <c r="AT503" s="374">
        <f t="shared" si="144"/>
        <v>124680.4893387856</v>
      </c>
      <c r="AU503" s="374">
        <f t="shared" si="131"/>
        <v>0.23783653254639975</v>
      </c>
      <c r="AV503" s="374">
        <f t="shared" si="145"/>
        <v>38907.106581214364</v>
      </c>
      <c r="AW503" s="380">
        <v>35023.046040000001</v>
      </c>
      <c r="AX503" s="381">
        <v>35023.046040000001</v>
      </c>
      <c r="AY503" s="373">
        <v>8.8461207687690901</v>
      </c>
      <c r="AZ503" s="374">
        <v>309818.09496000007</v>
      </c>
      <c r="BA503" s="378">
        <v>-198386.12268</v>
      </c>
      <c r="BB503" s="379">
        <v>-198386.12268</v>
      </c>
      <c r="BC503" s="373">
        <v>-2.6418270942538893</v>
      </c>
      <c r="BD503" s="374">
        <v>524101.83402000001</v>
      </c>
      <c r="BE503" s="374">
        <f t="shared" si="138"/>
        <v>0</v>
      </c>
      <c r="BF503" s="374">
        <f t="shared" si="139"/>
        <v>0</v>
      </c>
      <c r="BG503" s="374">
        <f t="shared" si="140"/>
        <v>7.4697594030461542E-2</v>
      </c>
      <c r="BH503" s="374">
        <f t="shared" si="141"/>
        <v>-14818.96605322798</v>
      </c>
      <c r="BI503" s="374">
        <f t="shared" si="142"/>
        <v>0.9253024059695385</v>
      </c>
      <c r="BJ503" s="374">
        <f t="shared" si="143"/>
        <v>-183567.15662677202</v>
      </c>
      <c r="BK503" s="375">
        <v>17642399.843279999</v>
      </c>
      <c r="BL503" s="382">
        <v>45372820.799400002</v>
      </c>
      <c r="BM503" s="383">
        <v>0.56000000000000005</v>
      </c>
      <c r="BN503" s="382">
        <v>25408779.647664003</v>
      </c>
      <c r="BO503" s="395"/>
      <c r="BP503" s="395"/>
      <c r="BS503" s="408">
        <v>11112</v>
      </c>
      <c r="BT503" s="400" t="s">
        <v>1815</v>
      </c>
      <c r="BU503" s="400">
        <v>0.85165114834705569</v>
      </c>
      <c r="BV503" s="400">
        <v>0.14834885165294429</v>
      </c>
      <c r="BW503" s="400">
        <v>0</v>
      </c>
      <c r="BX503" s="400">
        <v>1</v>
      </c>
      <c r="BY503" s="407">
        <v>11112</v>
      </c>
      <c r="BZ503" s="406" t="s">
        <v>1815</v>
      </c>
      <c r="CA503" s="406">
        <v>0.8307555587583817</v>
      </c>
      <c r="CB503" s="406">
        <v>0.16924444124161833</v>
      </c>
      <c r="CC503" s="406">
        <v>0</v>
      </c>
      <c r="CD503" s="406">
        <v>2.7919784678946398E-3</v>
      </c>
      <c r="CE503" s="406">
        <v>0.99720802153210542</v>
      </c>
    </row>
    <row r="504" spans="1:83" x14ac:dyDescent="0.35">
      <c r="A504" s="365">
        <v>8</v>
      </c>
      <c r="B504" s="366" t="s">
        <v>1303</v>
      </c>
      <c r="C504" s="411">
        <v>11039</v>
      </c>
      <c r="D504" s="367" t="s">
        <v>1835</v>
      </c>
      <c r="E504" s="368" t="s">
        <v>2438</v>
      </c>
      <c r="F504" s="369">
        <v>6</v>
      </c>
      <c r="G504" s="370" t="s">
        <v>6307</v>
      </c>
      <c r="H504" s="371">
        <v>79222.8</v>
      </c>
      <c r="I504" s="372">
        <v>79222.8</v>
      </c>
      <c r="J504" s="373">
        <v>463.75549877916961</v>
      </c>
      <c r="K504" s="374">
        <v>36740009.128682397</v>
      </c>
      <c r="L504" s="371">
        <v>6961.2</v>
      </c>
      <c r="M504" s="372">
        <v>6961.2</v>
      </c>
      <c r="N504" s="373">
        <v>409.52307908808831</v>
      </c>
      <c r="O504" s="374">
        <v>2850772.0581480004</v>
      </c>
      <c r="P504" s="374">
        <f t="shared" si="128"/>
        <v>0.81916284681318552</v>
      </c>
      <c r="Q504" s="402">
        <f t="shared" si="132"/>
        <v>5702.3564092359466</v>
      </c>
      <c r="R504" s="374">
        <f t="shared" si="129"/>
        <v>0.18083715318681437</v>
      </c>
      <c r="S504" s="401">
        <f t="shared" si="133"/>
        <v>1258.8435907640521</v>
      </c>
      <c r="T504" s="371">
        <v>29017.200000000001</v>
      </c>
      <c r="U504" s="372">
        <v>29017.200000000001</v>
      </c>
      <c r="V504" s="373">
        <v>20.764169215499773</v>
      </c>
      <c r="W504" s="374">
        <v>602518.05096000002</v>
      </c>
      <c r="X504" s="371">
        <v>5439.5999999999995</v>
      </c>
      <c r="Y504" s="372">
        <v>5439.5999999999995</v>
      </c>
      <c r="Z504" s="373">
        <v>9.9023242003088452</v>
      </c>
      <c r="AA504" s="374">
        <v>53864.68271999999</v>
      </c>
      <c r="AB504" s="371">
        <v>0</v>
      </c>
      <c r="AC504" s="372">
        <v>0</v>
      </c>
      <c r="AD504" s="373">
        <v>0</v>
      </c>
      <c r="AE504" s="374">
        <v>0</v>
      </c>
      <c r="AF504" s="374">
        <f t="shared" si="134"/>
        <v>0</v>
      </c>
      <c r="AG504" s="374">
        <f t="shared" si="135"/>
        <v>0</v>
      </c>
      <c r="AH504" s="374">
        <f t="shared" si="136"/>
        <v>1</v>
      </c>
      <c r="AI504" s="374">
        <f t="shared" si="137"/>
        <v>0</v>
      </c>
      <c r="AJ504" s="375">
        <v>40247163.920510396</v>
      </c>
      <c r="AK504" s="376">
        <v>2264.9290799999999</v>
      </c>
      <c r="AL504" s="377">
        <v>2264.9290799999999</v>
      </c>
      <c r="AM504" s="373">
        <v>7756.1997485309348</v>
      </c>
      <c r="AN504" s="374">
        <v>17567242.3607364</v>
      </c>
      <c r="AO504" s="378">
        <v>98.628959999999992</v>
      </c>
      <c r="AP504" s="379">
        <v>98.628959999999992</v>
      </c>
      <c r="AQ504" s="373">
        <v>13187.155389538731</v>
      </c>
      <c r="AR504" s="374">
        <v>1300635.4214285999</v>
      </c>
      <c r="AS504" s="374">
        <f t="shared" si="130"/>
        <v>0.77671748078257119</v>
      </c>
      <c r="AT504" s="374">
        <f t="shared" si="144"/>
        <v>76.606837343404976</v>
      </c>
      <c r="AU504" s="374">
        <f t="shared" si="131"/>
        <v>0.22328251921742881</v>
      </c>
      <c r="AV504" s="374">
        <f t="shared" si="145"/>
        <v>22.022122656595016</v>
      </c>
      <c r="AW504" s="380">
        <v>31.604880000000001</v>
      </c>
      <c r="AX504" s="381">
        <v>31.604880000000001</v>
      </c>
      <c r="AY504" s="373">
        <v>9303.4365920705895</v>
      </c>
      <c r="AZ504" s="374">
        <v>294033.99707999994</v>
      </c>
      <c r="BA504" s="378">
        <v>106.15859999999971</v>
      </c>
      <c r="BB504" s="379">
        <v>106.15859999999971</v>
      </c>
      <c r="BC504" s="373">
        <v>8337.7273372105719</v>
      </c>
      <c r="BD504" s="374">
        <v>885121.46129999973</v>
      </c>
      <c r="BE504" s="374">
        <f t="shared" si="138"/>
        <v>0</v>
      </c>
      <c r="BF504" s="374">
        <f t="shared" si="139"/>
        <v>0</v>
      </c>
      <c r="BG504" s="374">
        <f t="shared" si="140"/>
        <v>1.7097878784144756E-2</v>
      </c>
      <c r="BH504" s="374">
        <f t="shared" si="141"/>
        <v>1.8150868746945046</v>
      </c>
      <c r="BI504" s="374">
        <f t="shared" si="142"/>
        <v>0.9829021212158553</v>
      </c>
      <c r="BJ504" s="374">
        <f t="shared" si="143"/>
        <v>104.34351312530521</v>
      </c>
      <c r="BK504" s="375">
        <v>20047033.240544997</v>
      </c>
      <c r="BL504" s="382">
        <v>60294197.161055394</v>
      </c>
      <c r="BM504" s="383">
        <v>0.64</v>
      </c>
      <c r="BN504" s="382">
        <v>38588286.18307545</v>
      </c>
      <c r="BO504" s="395"/>
      <c r="BP504" s="395"/>
      <c r="BS504" s="408">
        <v>11451</v>
      </c>
      <c r="BT504" s="400" t="s">
        <v>1816</v>
      </c>
      <c r="BU504" s="400">
        <v>0.895741971614607</v>
      </c>
      <c r="BV504" s="400">
        <v>0.10425802838539298</v>
      </c>
      <c r="BW504" s="400">
        <v>0</v>
      </c>
      <c r="BX504" s="400">
        <v>1</v>
      </c>
      <c r="BY504" s="407">
        <v>11451</v>
      </c>
      <c r="BZ504" s="406" t="s">
        <v>1816</v>
      </c>
      <c r="CA504" s="406">
        <v>0.91768580115057286</v>
      </c>
      <c r="CB504" s="406">
        <v>8.2314198849427159E-2</v>
      </c>
      <c r="CC504" s="406">
        <v>2.3795418663100688E-2</v>
      </c>
      <c r="CD504" s="406">
        <v>1.0680007140731451E-2</v>
      </c>
      <c r="CE504" s="406">
        <v>0.96552457419616788</v>
      </c>
    </row>
    <row r="505" spans="1:83" x14ac:dyDescent="0.35">
      <c r="A505" s="365">
        <v>8</v>
      </c>
      <c r="B505" s="366" t="s">
        <v>1303</v>
      </c>
      <c r="C505" s="411">
        <v>11447</v>
      </c>
      <c r="D505" s="367" t="s">
        <v>1836</v>
      </c>
      <c r="E505" s="368" t="s">
        <v>2438</v>
      </c>
      <c r="F505" s="369">
        <v>12</v>
      </c>
      <c r="G505" s="370" t="s">
        <v>6311</v>
      </c>
      <c r="H505" s="371">
        <v>110464.8</v>
      </c>
      <c r="I505" s="372">
        <v>110464.8</v>
      </c>
      <c r="J505" s="373">
        <v>463.10746111659461</v>
      </c>
      <c r="K505" s="374">
        <v>51157073.070752405</v>
      </c>
      <c r="L505" s="371">
        <v>23238</v>
      </c>
      <c r="M505" s="372">
        <v>23238</v>
      </c>
      <c r="N505" s="373">
        <v>589.05246624218944</v>
      </c>
      <c r="O505" s="374">
        <v>13688401.210535998</v>
      </c>
      <c r="P505" s="374">
        <f t="shared" si="128"/>
        <v>0.92337862783852975</v>
      </c>
      <c r="Q505" s="402">
        <f t="shared" si="132"/>
        <v>21457.472553711756</v>
      </c>
      <c r="R505" s="374">
        <f t="shared" si="129"/>
        <v>7.6621372161470344E-2</v>
      </c>
      <c r="S505" s="401">
        <f t="shared" si="133"/>
        <v>1780.5274462882478</v>
      </c>
      <c r="T505" s="371">
        <v>5941.2</v>
      </c>
      <c r="U505" s="372">
        <v>5941.2</v>
      </c>
      <c r="V505" s="373">
        <v>591.86258080094922</v>
      </c>
      <c r="W505" s="374">
        <v>3516373.9650545996</v>
      </c>
      <c r="X505" s="371">
        <v>15123.599999999999</v>
      </c>
      <c r="Y505" s="372">
        <v>15123.599999999999</v>
      </c>
      <c r="Z505" s="373">
        <v>6.575215311830517</v>
      </c>
      <c r="AA505" s="374">
        <v>99440.926290000003</v>
      </c>
      <c r="AB505" s="371">
        <v>2.4</v>
      </c>
      <c r="AC505" s="372">
        <v>2.4</v>
      </c>
      <c r="AD505" s="373">
        <v>2282192.9308034997</v>
      </c>
      <c r="AE505" s="374">
        <v>5477263.033928399</v>
      </c>
      <c r="AF505" s="374">
        <f t="shared" si="134"/>
        <v>0</v>
      </c>
      <c r="AG505" s="374">
        <f t="shared" si="135"/>
        <v>0</v>
      </c>
      <c r="AH505" s="374">
        <f t="shared" si="136"/>
        <v>1</v>
      </c>
      <c r="AI505" s="374">
        <f t="shared" si="137"/>
        <v>2.4</v>
      </c>
      <c r="AJ505" s="375">
        <v>73938552.206561401</v>
      </c>
      <c r="AK505" s="376">
        <v>2444.0296799999996</v>
      </c>
      <c r="AL505" s="377">
        <v>2444.0296799999996</v>
      </c>
      <c r="AM505" s="373">
        <v>9900.245860190209</v>
      </c>
      <c r="AN505" s="374">
        <v>24196494.721601997</v>
      </c>
      <c r="AO505" s="378">
        <v>322.62743999999998</v>
      </c>
      <c r="AP505" s="379">
        <v>322.62743999999998</v>
      </c>
      <c r="AQ505" s="373">
        <v>12108.549967166462</v>
      </c>
      <c r="AR505" s="374">
        <v>3906550.4780189996</v>
      </c>
      <c r="AS505" s="374">
        <f t="shared" si="130"/>
        <v>0.8838408786587314</v>
      </c>
      <c r="AT505" s="374">
        <f t="shared" si="144"/>
        <v>285.1513200490171</v>
      </c>
      <c r="AU505" s="374">
        <f t="shared" si="131"/>
        <v>0.11615912134126864</v>
      </c>
      <c r="AV505" s="374">
        <f t="shared" si="145"/>
        <v>37.476119950982863</v>
      </c>
      <c r="AW505" s="380">
        <v>80.879280000000008</v>
      </c>
      <c r="AX505" s="381">
        <v>80.879280000000008</v>
      </c>
      <c r="AY505" s="373">
        <v>11098.432294723691</v>
      </c>
      <c r="AZ505" s="374">
        <v>897633.21312600002</v>
      </c>
      <c r="BA505" s="378">
        <v>250.36044000000004</v>
      </c>
      <c r="BB505" s="379">
        <v>250.36044000000004</v>
      </c>
      <c r="BC505" s="373">
        <v>20429.82988058736</v>
      </c>
      <c r="BD505" s="374">
        <v>5114821.1980289994</v>
      </c>
      <c r="BE505" s="374">
        <f t="shared" si="138"/>
        <v>8.8571704010504699E-3</v>
      </c>
      <c r="BF505" s="374">
        <f t="shared" si="139"/>
        <v>2.2174850787619724</v>
      </c>
      <c r="BG505" s="374">
        <f t="shared" si="140"/>
        <v>3.0455535188982146E-3</v>
      </c>
      <c r="BH505" s="374">
        <f t="shared" si="141"/>
        <v>0.76248611903490549</v>
      </c>
      <c r="BI505" s="374">
        <f t="shared" si="142"/>
        <v>0.98809727608005127</v>
      </c>
      <c r="BJ505" s="374">
        <f t="shared" si="143"/>
        <v>247.38046880220315</v>
      </c>
      <c r="BK505" s="375">
        <v>34115499.610775992</v>
      </c>
      <c r="BL505" s="382">
        <v>108054051.81733739</v>
      </c>
      <c r="BM505" s="383">
        <v>0.44</v>
      </c>
      <c r="BN505" s="382">
        <v>47543782.799628451</v>
      </c>
      <c r="BO505" s="395"/>
      <c r="BP505" s="395"/>
      <c r="BS505" s="408">
        <v>40840</v>
      </c>
      <c r="BT505" s="400" t="s">
        <v>2250</v>
      </c>
      <c r="BU505" s="400">
        <v>0.83652321454178857</v>
      </c>
      <c r="BV505" s="400">
        <v>0.16347678545821145</v>
      </c>
      <c r="BW505" s="400">
        <v>2.6706082901264481E-3</v>
      </c>
      <c r="BX505" s="400">
        <v>0.99732939170987356</v>
      </c>
      <c r="BY505" s="407">
        <v>40840</v>
      </c>
      <c r="BZ505" s="406" t="s">
        <v>2250</v>
      </c>
      <c r="CA505" s="406">
        <v>0.87534721668956961</v>
      </c>
      <c r="CB505" s="406">
        <v>0.12465278331043034</v>
      </c>
      <c r="CC505" s="406">
        <v>1.597068627989506E-2</v>
      </c>
      <c r="CD505" s="406">
        <v>0</v>
      </c>
      <c r="CE505" s="406">
        <v>0.98402931372010494</v>
      </c>
    </row>
    <row r="506" spans="1:83" x14ac:dyDescent="0.35">
      <c r="A506" s="365">
        <v>8</v>
      </c>
      <c r="B506" s="366" t="s">
        <v>1303</v>
      </c>
      <c r="C506" s="411">
        <v>14133</v>
      </c>
      <c r="D506" s="367" t="s">
        <v>1837</v>
      </c>
      <c r="E506" s="368" t="s">
        <v>2438</v>
      </c>
      <c r="F506" s="369">
        <v>6</v>
      </c>
      <c r="G506" s="370" t="s">
        <v>6307</v>
      </c>
      <c r="H506" s="371">
        <v>65594.399999999994</v>
      </c>
      <c r="I506" s="372">
        <v>65594.399999999994</v>
      </c>
      <c r="J506" s="373">
        <v>441.82663839504596</v>
      </c>
      <c r="K506" s="374">
        <v>28981353.249540001</v>
      </c>
      <c r="L506" s="371">
        <v>6925.2</v>
      </c>
      <c r="M506" s="372">
        <v>6925.2</v>
      </c>
      <c r="N506" s="373">
        <v>421.77792800207936</v>
      </c>
      <c r="O506" s="374">
        <v>2920896.5069999998</v>
      </c>
      <c r="P506" s="374">
        <f t="shared" si="128"/>
        <v>0.82998543720056561</v>
      </c>
      <c r="Q506" s="402">
        <f t="shared" si="132"/>
        <v>5747.8151497013569</v>
      </c>
      <c r="R506" s="374">
        <f t="shared" si="129"/>
        <v>0.17001456279943436</v>
      </c>
      <c r="S506" s="401">
        <f t="shared" si="133"/>
        <v>1177.3848502986427</v>
      </c>
      <c r="T506" s="371">
        <v>15926.4</v>
      </c>
      <c r="U506" s="372">
        <v>15926.4</v>
      </c>
      <c r="V506" s="373">
        <v>54.711975710518381</v>
      </c>
      <c r="W506" s="374">
        <v>871364.80995599995</v>
      </c>
      <c r="X506" s="371">
        <v>7236</v>
      </c>
      <c r="Y506" s="372">
        <v>7236</v>
      </c>
      <c r="Z506" s="373">
        <v>16.114777976782754</v>
      </c>
      <c r="AA506" s="374">
        <v>116606.53344000001</v>
      </c>
      <c r="AB506" s="371">
        <v>331.2</v>
      </c>
      <c r="AC506" s="372">
        <v>331.2</v>
      </c>
      <c r="AD506" s="373">
        <v>6036.0081648550722</v>
      </c>
      <c r="AE506" s="374">
        <v>1999125.9041999998</v>
      </c>
      <c r="AF506" s="374">
        <f t="shared" si="134"/>
        <v>0</v>
      </c>
      <c r="AG506" s="374">
        <f t="shared" si="135"/>
        <v>0</v>
      </c>
      <c r="AH506" s="374">
        <f t="shared" si="136"/>
        <v>1</v>
      </c>
      <c r="AI506" s="374">
        <f t="shared" si="137"/>
        <v>331.2</v>
      </c>
      <c r="AJ506" s="375">
        <v>34889347.004136004</v>
      </c>
      <c r="AK506" s="376">
        <v>1551.2760000000001</v>
      </c>
      <c r="AL506" s="377">
        <v>1551.2760000000001</v>
      </c>
      <c r="AM506" s="373">
        <v>8849.1156973227207</v>
      </c>
      <c r="AN506" s="374">
        <v>13727420.802480001</v>
      </c>
      <c r="AO506" s="378">
        <v>129.98400000000001</v>
      </c>
      <c r="AP506" s="379">
        <v>129.98400000000001</v>
      </c>
      <c r="AQ506" s="373">
        <v>13578.67372322747</v>
      </c>
      <c r="AR506" s="374">
        <v>1765010.3252399997</v>
      </c>
      <c r="AS506" s="374">
        <f t="shared" si="130"/>
        <v>0.919651900812129</v>
      </c>
      <c r="AT506" s="374">
        <f t="shared" si="144"/>
        <v>119.54003267516379</v>
      </c>
      <c r="AU506" s="374">
        <f t="shared" si="131"/>
        <v>8.0348099187871017E-2</v>
      </c>
      <c r="AV506" s="374">
        <f t="shared" si="145"/>
        <v>10.443967324836226</v>
      </c>
      <c r="AW506" s="380">
        <v>686.07600000000002</v>
      </c>
      <c r="AX506" s="381">
        <v>686.07600000000002</v>
      </c>
      <c r="AY506" s="373">
        <v>625.41231752750423</v>
      </c>
      <c r="AZ506" s="374">
        <v>429080.38115999999</v>
      </c>
      <c r="BA506" s="378">
        <v>-496.57200000000034</v>
      </c>
      <c r="BB506" s="379">
        <v>-496.57200000000034</v>
      </c>
      <c r="BC506" s="373">
        <v>-1717.8434645126979</v>
      </c>
      <c r="BD506" s="374">
        <v>853032.96486000007</v>
      </c>
      <c r="BE506" s="374">
        <f t="shared" si="138"/>
        <v>1.8685705721254071E-2</v>
      </c>
      <c r="BF506" s="374">
        <f t="shared" si="139"/>
        <v>-9.2787982614145825</v>
      </c>
      <c r="BG506" s="374">
        <f t="shared" si="140"/>
        <v>5.7309280176583599E-2</v>
      </c>
      <c r="BH506" s="374">
        <f t="shared" si="141"/>
        <v>-28.45818387584649</v>
      </c>
      <c r="BI506" s="374">
        <f t="shared" si="142"/>
        <v>0.92400501410216229</v>
      </c>
      <c r="BJ506" s="374">
        <f t="shared" si="143"/>
        <v>-458.83501786273928</v>
      </c>
      <c r="BK506" s="375">
        <v>16774544.47374</v>
      </c>
      <c r="BL506" s="382">
        <v>51663891.477876008</v>
      </c>
      <c r="BM506" s="383">
        <v>0.61</v>
      </c>
      <c r="BN506" s="382">
        <v>31514973.801504362</v>
      </c>
      <c r="BO506" s="395"/>
      <c r="BP506" s="395"/>
      <c r="BS506" s="408">
        <v>11040</v>
      </c>
      <c r="BT506" s="400" t="s">
        <v>1817</v>
      </c>
      <c r="BU506" s="400">
        <v>0.83703236917960666</v>
      </c>
      <c r="BV506" s="400">
        <v>0.16296763082039345</v>
      </c>
      <c r="BW506" s="400">
        <v>4.3546855245686411E-2</v>
      </c>
      <c r="BX506" s="400">
        <v>0.95645314475431353</v>
      </c>
      <c r="BY506" s="407">
        <v>11040</v>
      </c>
      <c r="BZ506" s="406" t="s">
        <v>1817</v>
      </c>
      <c r="CA506" s="406">
        <v>0.86753116586548162</v>
      </c>
      <c r="CB506" s="406">
        <v>0.1324688341345184</v>
      </c>
      <c r="CC506" s="406">
        <v>1.6791451517052178E-2</v>
      </c>
      <c r="CD506" s="406">
        <v>4.3557865186466E-3</v>
      </c>
      <c r="CE506" s="406">
        <v>0.97885276196430127</v>
      </c>
    </row>
    <row r="507" spans="1:83" x14ac:dyDescent="0.35">
      <c r="A507" s="365">
        <v>8</v>
      </c>
      <c r="B507" s="366" t="s">
        <v>1303</v>
      </c>
      <c r="C507" s="411">
        <v>28861</v>
      </c>
      <c r="D507" s="367" t="s">
        <v>2251</v>
      </c>
      <c r="E507" s="368" t="s">
        <v>2438</v>
      </c>
      <c r="F507" s="369">
        <v>3</v>
      </c>
      <c r="G507" s="370" t="s">
        <v>6313</v>
      </c>
      <c r="H507" s="371">
        <v>43591.199999999997</v>
      </c>
      <c r="I507" s="372">
        <v>43591.199999999997</v>
      </c>
      <c r="J507" s="373">
        <v>431.83950338875735</v>
      </c>
      <c r="K507" s="374">
        <v>18824402.160119999</v>
      </c>
      <c r="L507" s="371">
        <v>5517.5999999999995</v>
      </c>
      <c r="M507" s="372">
        <v>5517.5999999999995</v>
      </c>
      <c r="N507" s="373">
        <v>404.24509653381904</v>
      </c>
      <c r="O507" s="374">
        <v>2230462.7446349999</v>
      </c>
      <c r="P507" s="374">
        <f t="shared" si="128"/>
        <v>0.82653521351762604</v>
      </c>
      <c r="Q507" s="402">
        <f t="shared" si="132"/>
        <v>4560.490694104853</v>
      </c>
      <c r="R507" s="374">
        <f t="shared" si="129"/>
        <v>0.17346478648237393</v>
      </c>
      <c r="S507" s="401">
        <f t="shared" si="133"/>
        <v>957.10930589514624</v>
      </c>
      <c r="T507" s="371">
        <v>6806.4</v>
      </c>
      <c r="U507" s="372">
        <v>6806.4</v>
      </c>
      <c r="V507" s="373">
        <v>75.679155641748935</v>
      </c>
      <c r="W507" s="374">
        <v>515102.60495999991</v>
      </c>
      <c r="X507" s="371">
        <v>3829.2</v>
      </c>
      <c r="Y507" s="372">
        <v>3829.2</v>
      </c>
      <c r="Z507" s="373">
        <v>14.100310372923847</v>
      </c>
      <c r="AA507" s="374">
        <v>53992.908479999991</v>
      </c>
      <c r="AB507" s="371">
        <v>0</v>
      </c>
      <c r="AC507" s="372">
        <v>0</v>
      </c>
      <c r="AD507" s="373">
        <v>0</v>
      </c>
      <c r="AE507" s="374">
        <v>0</v>
      </c>
      <c r="AF507" s="374">
        <f t="shared" si="134"/>
        <v>0</v>
      </c>
      <c r="AG507" s="374">
        <f t="shared" si="135"/>
        <v>0</v>
      </c>
      <c r="AH507" s="374">
        <f t="shared" si="136"/>
        <v>1</v>
      </c>
      <c r="AI507" s="374">
        <f t="shared" si="137"/>
        <v>0</v>
      </c>
      <c r="AJ507" s="375">
        <v>21623960.418194998</v>
      </c>
      <c r="AK507" s="376">
        <v>1046.5431599999999</v>
      </c>
      <c r="AL507" s="377">
        <v>1046.5431599999999</v>
      </c>
      <c r="AM507" s="373">
        <v>8552.4984497533769</v>
      </c>
      <c r="AN507" s="374">
        <v>8950558.7534999996</v>
      </c>
      <c r="AO507" s="378">
        <v>58.033919999999995</v>
      </c>
      <c r="AP507" s="379">
        <v>58.033919999999995</v>
      </c>
      <c r="AQ507" s="373">
        <v>16316.708897141536</v>
      </c>
      <c r="AR507" s="374">
        <v>946922.57880000002</v>
      </c>
      <c r="AS507" s="374">
        <f t="shared" si="130"/>
        <v>0.69502226504518116</v>
      </c>
      <c r="AT507" s="374">
        <f t="shared" si="144"/>
        <v>40.334866527850835</v>
      </c>
      <c r="AU507" s="374">
        <f t="shared" si="131"/>
        <v>0.30497773495481889</v>
      </c>
      <c r="AV507" s="374">
        <f t="shared" si="145"/>
        <v>17.69905347214916</v>
      </c>
      <c r="AW507" s="380">
        <v>27.365759999999998</v>
      </c>
      <c r="AX507" s="381">
        <v>27.365759999999998</v>
      </c>
      <c r="AY507" s="373">
        <v>7813.5993803936017</v>
      </c>
      <c r="AZ507" s="374">
        <v>213825.08538</v>
      </c>
      <c r="BA507" s="378">
        <v>60.175919999999991</v>
      </c>
      <c r="BB507" s="379">
        <v>60.175919999999991</v>
      </c>
      <c r="BC507" s="373">
        <v>18689.179166683287</v>
      </c>
      <c r="BD507" s="374">
        <v>1124638.5504000001</v>
      </c>
      <c r="BE507" s="374">
        <f t="shared" si="138"/>
        <v>4.4429778304033406E-3</v>
      </c>
      <c r="BF507" s="374">
        <f t="shared" si="139"/>
        <v>0.26736027848412497</v>
      </c>
      <c r="BG507" s="374">
        <f t="shared" si="140"/>
        <v>1.633333549011869E-2</v>
      </c>
      <c r="BH507" s="374">
        <f t="shared" si="141"/>
        <v>0.98287348978654288</v>
      </c>
      <c r="BI507" s="374">
        <f t="shared" si="142"/>
        <v>0.97922368667947801</v>
      </c>
      <c r="BJ507" s="374">
        <f t="shared" si="143"/>
        <v>58.925686231729323</v>
      </c>
      <c r="BK507" s="375">
        <v>11235944.968079999</v>
      </c>
      <c r="BL507" s="382">
        <v>32859905.386274997</v>
      </c>
      <c r="BM507" s="383">
        <v>0.65</v>
      </c>
      <c r="BN507" s="382">
        <v>21358938.501078747</v>
      </c>
      <c r="BO507" s="395"/>
      <c r="BP507" s="395"/>
      <c r="BS507" s="408">
        <v>11041</v>
      </c>
      <c r="BT507" s="400" t="s">
        <v>1818</v>
      </c>
      <c r="BU507" s="400">
        <v>0.83751523586191623</v>
      </c>
      <c r="BV507" s="400">
        <v>0.16248476413808388</v>
      </c>
      <c r="BW507" s="400">
        <v>0</v>
      </c>
      <c r="BX507" s="400">
        <v>1</v>
      </c>
      <c r="BY507" s="407">
        <v>11041</v>
      </c>
      <c r="BZ507" s="406" t="s">
        <v>1818</v>
      </c>
      <c r="CA507" s="406">
        <v>0.83032315640226007</v>
      </c>
      <c r="CB507" s="406">
        <v>0.16967684359773996</v>
      </c>
      <c r="CC507" s="406">
        <v>3.4795637812616515E-3</v>
      </c>
      <c r="CD507" s="406">
        <v>0</v>
      </c>
      <c r="CE507" s="406">
        <v>0.99652043621873831</v>
      </c>
    </row>
    <row r="508" spans="1:83" x14ac:dyDescent="0.35">
      <c r="A508" s="365">
        <v>8</v>
      </c>
      <c r="B508" s="366" t="s">
        <v>1301</v>
      </c>
      <c r="C508" s="411">
        <v>10711</v>
      </c>
      <c r="D508" s="367" t="s">
        <v>1806</v>
      </c>
      <c r="E508" s="368" t="s">
        <v>2427</v>
      </c>
      <c r="F508" s="369">
        <v>17</v>
      </c>
      <c r="G508" s="370" t="s">
        <v>2566</v>
      </c>
      <c r="H508" s="371">
        <v>217390.8</v>
      </c>
      <c r="I508" s="372">
        <v>217390.8</v>
      </c>
      <c r="J508" s="373">
        <v>690.4117072072047</v>
      </c>
      <c r="K508" s="374">
        <v>150089153.35913998</v>
      </c>
      <c r="L508" s="371">
        <v>71714.399999999994</v>
      </c>
      <c r="M508" s="372">
        <v>71714.399999999994</v>
      </c>
      <c r="N508" s="373">
        <v>1211.323960114086</v>
      </c>
      <c r="O508" s="374">
        <v>86869371.005205601</v>
      </c>
      <c r="P508" s="374">
        <f t="shared" si="128"/>
        <v>0.89136094847613812</v>
      </c>
      <c r="Q508" s="402">
        <f t="shared" si="132"/>
        <v>63923.415603397152</v>
      </c>
      <c r="R508" s="374">
        <f t="shared" si="129"/>
        <v>0.10863905152386182</v>
      </c>
      <c r="S508" s="401">
        <f t="shared" si="133"/>
        <v>7790.9843966028347</v>
      </c>
      <c r="T508" s="371">
        <v>76263.599999999991</v>
      </c>
      <c r="U508" s="372">
        <v>76263.599999999991</v>
      </c>
      <c r="V508" s="373">
        <v>284.07584871028121</v>
      </c>
      <c r="W508" s="374">
        <v>21664646.895701401</v>
      </c>
      <c r="X508" s="371">
        <v>8154</v>
      </c>
      <c r="Y508" s="372">
        <v>8154</v>
      </c>
      <c r="Z508" s="373">
        <v>139.64329245474613</v>
      </c>
      <c r="AA508" s="374">
        <v>1138651.406676</v>
      </c>
      <c r="AB508" s="371">
        <v>1.2</v>
      </c>
      <c r="AC508" s="372">
        <v>1.2</v>
      </c>
      <c r="AD508" s="373">
        <v>24217497.895599999</v>
      </c>
      <c r="AE508" s="374">
        <v>29060997.474719997</v>
      </c>
      <c r="AF508" s="374">
        <f t="shared" si="134"/>
        <v>0</v>
      </c>
      <c r="AG508" s="374">
        <f t="shared" si="135"/>
        <v>0</v>
      </c>
      <c r="AH508" s="374">
        <f t="shared" si="136"/>
        <v>1</v>
      </c>
      <c r="AI508" s="374">
        <f t="shared" si="137"/>
        <v>1.2</v>
      </c>
      <c r="AJ508" s="375">
        <v>288822820.14144295</v>
      </c>
      <c r="AK508" s="376">
        <v>20050.798559999999</v>
      </c>
      <c r="AL508" s="377">
        <v>20050.798559999999</v>
      </c>
      <c r="AM508" s="373">
        <v>17110.890532654175</v>
      </c>
      <c r="AN508" s="374">
        <v>343087019.25245994</v>
      </c>
      <c r="AO508" s="378">
        <v>4209.1099426800001</v>
      </c>
      <c r="AP508" s="379">
        <v>4209.1099426800001</v>
      </c>
      <c r="AQ508" s="373">
        <v>12166.774825773033</v>
      </c>
      <c r="AR508" s="374">
        <v>51211292.889509998</v>
      </c>
      <c r="AS508" s="374">
        <f t="shared" si="130"/>
        <v>0.8857287282922961</v>
      </c>
      <c r="AT508" s="374">
        <f t="shared" si="144"/>
        <v>3728.1295967724159</v>
      </c>
      <c r="AU508" s="374">
        <f t="shared" si="131"/>
        <v>0.11427127170770386</v>
      </c>
      <c r="AV508" s="374">
        <f t="shared" si="145"/>
        <v>480.98034590758414</v>
      </c>
      <c r="AW508" s="380">
        <v>1555.66488</v>
      </c>
      <c r="AX508" s="381">
        <v>1555.66488</v>
      </c>
      <c r="AY508" s="373">
        <v>12155.742991324583</v>
      </c>
      <c r="AZ508" s="374">
        <v>18910262.461909801</v>
      </c>
      <c r="BA508" s="378">
        <v>696.5736973199995</v>
      </c>
      <c r="BB508" s="379">
        <v>696.5736973199995</v>
      </c>
      <c r="BC508" s="373">
        <v>86445.591908586604</v>
      </c>
      <c r="BD508" s="374">
        <v>60215725.572780006</v>
      </c>
      <c r="BE508" s="374">
        <f t="shared" si="138"/>
        <v>3.80758575673458E-2</v>
      </c>
      <c r="BF508" s="374">
        <f t="shared" si="139"/>
        <v>26.522640884315745</v>
      </c>
      <c r="BG508" s="374">
        <f t="shared" si="140"/>
        <v>1.5897783260512378E-2</v>
      </c>
      <c r="BH508" s="374">
        <f t="shared" si="141"/>
        <v>11.073977664967103</v>
      </c>
      <c r="BI508" s="374">
        <f t="shared" si="142"/>
        <v>0.94602635917214184</v>
      </c>
      <c r="BJ508" s="374">
        <f t="shared" si="143"/>
        <v>658.97707877071662</v>
      </c>
      <c r="BK508" s="375">
        <v>473424300.1766597</v>
      </c>
      <c r="BL508" s="382">
        <v>762247120.3181026</v>
      </c>
      <c r="BM508" s="383">
        <v>0.31</v>
      </c>
      <c r="BN508" s="382">
        <v>236296607.29861179</v>
      </c>
      <c r="BO508" s="395"/>
      <c r="BP508" s="395"/>
      <c r="BS508" s="408">
        <v>11043</v>
      </c>
      <c r="BT508" s="400" t="s">
        <v>1819</v>
      </c>
      <c r="BU508" s="400">
        <v>0.85029147358473978</v>
      </c>
      <c r="BV508" s="400">
        <v>0.14970852641526025</v>
      </c>
      <c r="BW508" s="400">
        <v>0</v>
      </c>
      <c r="BX508" s="400">
        <v>1</v>
      </c>
      <c r="BY508" s="407">
        <v>11043</v>
      </c>
      <c r="BZ508" s="406" t="s">
        <v>1819</v>
      </c>
      <c r="CA508" s="406">
        <v>0.87758858890155389</v>
      </c>
      <c r="CB508" s="406">
        <v>0.12241141109844618</v>
      </c>
      <c r="CC508" s="406">
        <v>0</v>
      </c>
      <c r="CD508" s="406">
        <v>1.6362640417736746E-2</v>
      </c>
      <c r="CE508" s="406">
        <v>0.98363735958226328</v>
      </c>
    </row>
    <row r="509" spans="1:83" x14ac:dyDescent="0.35">
      <c r="A509" s="365">
        <v>8</v>
      </c>
      <c r="B509" s="366" t="s">
        <v>1301</v>
      </c>
      <c r="C509" s="411">
        <v>11104</v>
      </c>
      <c r="D509" s="367" t="s">
        <v>1807</v>
      </c>
      <c r="E509" s="368" t="s">
        <v>2438</v>
      </c>
      <c r="F509" s="369">
        <v>6</v>
      </c>
      <c r="G509" s="370" t="s">
        <v>6307</v>
      </c>
      <c r="H509" s="371">
        <v>87999.599999999991</v>
      </c>
      <c r="I509" s="372">
        <v>87999.599999999991</v>
      </c>
      <c r="J509" s="373">
        <v>393.19344587039262</v>
      </c>
      <c r="K509" s="374">
        <v>34600865.9592162</v>
      </c>
      <c r="L509" s="371">
        <v>10682.4</v>
      </c>
      <c r="M509" s="372">
        <v>10682.4</v>
      </c>
      <c r="N509" s="373">
        <v>1107.315345900809</v>
      </c>
      <c r="O509" s="374">
        <v>11828785.451050801</v>
      </c>
      <c r="P509" s="374">
        <f t="shared" si="128"/>
        <v>0.84554752504345232</v>
      </c>
      <c r="Q509" s="402">
        <f t="shared" si="132"/>
        <v>9032.476881524175</v>
      </c>
      <c r="R509" s="374">
        <f t="shared" si="129"/>
        <v>0.15445247495654774</v>
      </c>
      <c r="S509" s="401">
        <f t="shared" si="133"/>
        <v>1649.9231184758255</v>
      </c>
      <c r="T509" s="371">
        <v>6996</v>
      </c>
      <c r="U509" s="372">
        <v>6996</v>
      </c>
      <c r="V509" s="373">
        <v>243.31411428662096</v>
      </c>
      <c r="W509" s="374">
        <v>1702225.5435492003</v>
      </c>
      <c r="X509" s="371">
        <v>426</v>
      </c>
      <c r="Y509" s="372">
        <v>426</v>
      </c>
      <c r="Z509" s="373">
        <v>96.1027528169014</v>
      </c>
      <c r="AA509" s="374">
        <v>40939.772699999994</v>
      </c>
      <c r="AB509" s="371">
        <v>1591.2</v>
      </c>
      <c r="AC509" s="372">
        <v>1591.2</v>
      </c>
      <c r="AD509" s="373">
        <v>1358.1823194966064</v>
      </c>
      <c r="AE509" s="374">
        <v>2161139.7067830004</v>
      </c>
      <c r="AF509" s="374">
        <f t="shared" si="134"/>
        <v>0</v>
      </c>
      <c r="AG509" s="374">
        <f t="shared" si="135"/>
        <v>0</v>
      </c>
      <c r="AH509" s="374">
        <f t="shared" si="136"/>
        <v>1</v>
      </c>
      <c r="AI509" s="374">
        <f t="shared" si="137"/>
        <v>1591.2</v>
      </c>
      <c r="AJ509" s="375">
        <v>50333956.433299199</v>
      </c>
      <c r="AK509" s="376">
        <v>821.11068</v>
      </c>
      <c r="AL509" s="377">
        <v>821.11068</v>
      </c>
      <c r="AM509" s="373">
        <v>9287.4151287341665</v>
      </c>
      <c r="AN509" s="374">
        <v>7625995.7517971992</v>
      </c>
      <c r="AO509" s="378">
        <v>82.643039999999999</v>
      </c>
      <c r="AP509" s="379">
        <v>82.643039999999999</v>
      </c>
      <c r="AQ509" s="373">
        <v>15948.606693485621</v>
      </c>
      <c r="AR509" s="374">
        <v>1318041.3409139998</v>
      </c>
      <c r="AS509" s="374">
        <f t="shared" si="130"/>
        <v>0.89226823068650241</v>
      </c>
      <c r="AT509" s="374">
        <f t="shared" si="144"/>
        <v>73.739759079353846</v>
      </c>
      <c r="AU509" s="374">
        <f t="shared" si="131"/>
        <v>0.10773176931349752</v>
      </c>
      <c r="AV509" s="374">
        <f t="shared" si="145"/>
        <v>8.9032809206461483</v>
      </c>
      <c r="AW509" s="380">
        <v>15.624599999999997</v>
      </c>
      <c r="AX509" s="381">
        <v>15.624599999999997</v>
      </c>
      <c r="AY509" s="373">
        <v>16756.969717061558</v>
      </c>
      <c r="AZ509" s="374">
        <v>261820.94904119999</v>
      </c>
      <c r="BA509" s="378">
        <v>58.266239999999947</v>
      </c>
      <c r="BB509" s="379">
        <v>58.266239999999947</v>
      </c>
      <c r="BC509" s="373">
        <v>31013.838269639531</v>
      </c>
      <c r="BD509" s="374">
        <v>1807059.74394</v>
      </c>
      <c r="BE509" s="374">
        <f t="shared" si="138"/>
        <v>0</v>
      </c>
      <c r="BF509" s="374">
        <f t="shared" si="139"/>
        <v>0</v>
      </c>
      <c r="BG509" s="374">
        <f t="shared" si="140"/>
        <v>9.0699130397156047E-3</v>
      </c>
      <c r="BH509" s="374">
        <f t="shared" si="141"/>
        <v>0.52846972995119845</v>
      </c>
      <c r="BI509" s="374">
        <f t="shared" si="142"/>
        <v>0.9909300869602844</v>
      </c>
      <c r="BJ509" s="374">
        <f t="shared" si="143"/>
        <v>57.737770270048749</v>
      </c>
      <c r="BK509" s="375">
        <v>11012917.785692399</v>
      </c>
      <c r="BL509" s="382">
        <v>61346874.2189916</v>
      </c>
      <c r="BM509" s="383">
        <v>0.47</v>
      </c>
      <c r="BN509" s="382">
        <v>28833030.882926051</v>
      </c>
      <c r="BO509" s="395"/>
      <c r="BP509" s="395"/>
      <c r="BS509" s="408">
        <v>11046</v>
      </c>
      <c r="BT509" s="400" t="s">
        <v>1820</v>
      </c>
      <c r="BU509" s="400">
        <v>0.89684530827579401</v>
      </c>
      <c r="BV509" s="400">
        <v>0.10315469172420606</v>
      </c>
      <c r="BW509" s="400">
        <v>1.3314221520717668E-2</v>
      </c>
      <c r="BX509" s="400">
        <v>0.98668577847928229</v>
      </c>
      <c r="BY509" s="407">
        <v>11046</v>
      </c>
      <c r="BZ509" s="406" t="s">
        <v>1820</v>
      </c>
      <c r="CA509" s="406">
        <v>0.77202362635209409</v>
      </c>
      <c r="CB509" s="406">
        <v>0.22797637364790593</v>
      </c>
      <c r="CC509" s="406">
        <v>4.0477823188572022E-2</v>
      </c>
      <c r="CD509" s="406">
        <v>9.6976813647846522E-4</v>
      </c>
      <c r="CE509" s="406">
        <v>0.95855240867494951</v>
      </c>
    </row>
    <row r="510" spans="1:83" x14ac:dyDescent="0.35">
      <c r="A510" s="365">
        <v>8</v>
      </c>
      <c r="B510" s="366" t="s">
        <v>1301</v>
      </c>
      <c r="C510" s="411">
        <v>11105</v>
      </c>
      <c r="D510" s="367" t="s">
        <v>1808</v>
      </c>
      <c r="E510" s="368" t="s">
        <v>2438</v>
      </c>
      <c r="F510" s="369">
        <v>6</v>
      </c>
      <c r="G510" s="370" t="s">
        <v>6307</v>
      </c>
      <c r="H510" s="371">
        <v>71241.599999999991</v>
      </c>
      <c r="I510" s="372">
        <v>71241.599999999991</v>
      </c>
      <c r="J510" s="373">
        <v>437.4376303089964</v>
      </c>
      <c r="K510" s="374">
        <v>31163756.683421396</v>
      </c>
      <c r="L510" s="371">
        <v>12573.6</v>
      </c>
      <c r="M510" s="372">
        <v>12573.6</v>
      </c>
      <c r="N510" s="373">
        <v>380.80436811891587</v>
      </c>
      <c r="O510" s="374">
        <v>4788081.8029800011</v>
      </c>
      <c r="P510" s="374">
        <f t="shared" si="128"/>
        <v>0.89443504991802425</v>
      </c>
      <c r="Q510" s="402">
        <f t="shared" si="132"/>
        <v>11246.26854364927</v>
      </c>
      <c r="R510" s="374">
        <f t="shared" si="129"/>
        <v>0.10556495008197572</v>
      </c>
      <c r="S510" s="401">
        <f t="shared" si="133"/>
        <v>1327.3314563507299</v>
      </c>
      <c r="T510" s="371">
        <v>7870.7999999999993</v>
      </c>
      <c r="U510" s="372">
        <v>7870.7999999999993</v>
      </c>
      <c r="V510" s="373">
        <v>128.54489765589267</v>
      </c>
      <c r="W510" s="374">
        <v>1011751.1804699999</v>
      </c>
      <c r="X510" s="371">
        <v>4902</v>
      </c>
      <c r="Y510" s="372">
        <v>4902</v>
      </c>
      <c r="Z510" s="373">
        <v>71.202662276621794</v>
      </c>
      <c r="AA510" s="374">
        <v>349035.45048000006</v>
      </c>
      <c r="AB510" s="371">
        <v>340.8</v>
      </c>
      <c r="AC510" s="372">
        <v>340.8</v>
      </c>
      <c r="AD510" s="373">
        <v>5204.4683838028177</v>
      </c>
      <c r="AE510" s="374">
        <v>1773682.8252000003</v>
      </c>
      <c r="AF510" s="374">
        <f t="shared" si="134"/>
        <v>0</v>
      </c>
      <c r="AG510" s="374">
        <f t="shared" si="135"/>
        <v>0</v>
      </c>
      <c r="AH510" s="374">
        <f t="shared" si="136"/>
        <v>1</v>
      </c>
      <c r="AI510" s="374">
        <f t="shared" si="137"/>
        <v>340.8</v>
      </c>
      <c r="AJ510" s="375">
        <v>39086307.942551389</v>
      </c>
      <c r="AK510" s="376">
        <v>930.79223999999999</v>
      </c>
      <c r="AL510" s="377">
        <v>930.79223999999999</v>
      </c>
      <c r="AM510" s="373">
        <v>8730.7936767794708</v>
      </c>
      <c r="AN510" s="374">
        <v>8126555.0033873999</v>
      </c>
      <c r="AO510" s="378">
        <v>63.58979999999999</v>
      </c>
      <c r="AP510" s="379">
        <v>63.58979999999999</v>
      </c>
      <c r="AQ510" s="373">
        <v>14474.216295537964</v>
      </c>
      <c r="AR510" s="374">
        <v>920412.51938999991</v>
      </c>
      <c r="AS510" s="374">
        <f t="shared" si="130"/>
        <v>0.84518200151771183</v>
      </c>
      <c r="AT510" s="374">
        <f t="shared" si="144"/>
        <v>53.74495444011098</v>
      </c>
      <c r="AU510" s="374">
        <f t="shared" si="131"/>
        <v>0.15481799848228811</v>
      </c>
      <c r="AV510" s="374">
        <f t="shared" si="145"/>
        <v>9.8448455598890021</v>
      </c>
      <c r="AW510" s="380">
        <v>30.941520000000001</v>
      </c>
      <c r="AX510" s="381">
        <v>30.941520000000001</v>
      </c>
      <c r="AY510" s="373">
        <v>6649.4599043615181</v>
      </c>
      <c r="AZ510" s="374">
        <v>205744.39662000001</v>
      </c>
      <c r="BA510" s="378">
        <v>65.819999999999808</v>
      </c>
      <c r="BB510" s="379">
        <v>65.819999999999808</v>
      </c>
      <c r="BC510" s="373">
        <v>10100.461021877878</v>
      </c>
      <c r="BD510" s="374">
        <v>664812.34446000005</v>
      </c>
      <c r="BE510" s="374">
        <f t="shared" si="138"/>
        <v>2.1968662547824087E-3</v>
      </c>
      <c r="BF510" s="374">
        <f t="shared" si="139"/>
        <v>0.14459773688977773</v>
      </c>
      <c r="BG510" s="374">
        <f t="shared" si="140"/>
        <v>8.879226432694777E-2</v>
      </c>
      <c r="BH510" s="374">
        <f t="shared" si="141"/>
        <v>5.8443068379996852</v>
      </c>
      <c r="BI510" s="374">
        <f t="shared" si="142"/>
        <v>0.90901086941826981</v>
      </c>
      <c r="BJ510" s="374">
        <f t="shared" si="143"/>
        <v>59.831095425110341</v>
      </c>
      <c r="BK510" s="375">
        <v>9917524.2638573982</v>
      </c>
      <c r="BL510" s="382">
        <v>49003832.206408784</v>
      </c>
      <c r="BM510" s="383">
        <v>0.49</v>
      </c>
      <c r="BN510" s="382">
        <v>24011877.781140305</v>
      </c>
      <c r="BO510" s="395"/>
      <c r="BP510" s="395"/>
      <c r="BS510" s="408">
        <v>11047</v>
      </c>
      <c r="BT510" s="400" t="s">
        <v>1821</v>
      </c>
      <c r="BU510" s="400">
        <v>0.86881637162816638</v>
      </c>
      <c r="BV510" s="400">
        <v>0.1311836283718335</v>
      </c>
      <c r="BW510" s="400">
        <v>0</v>
      </c>
      <c r="BX510" s="400">
        <v>1</v>
      </c>
      <c r="BY510" s="407">
        <v>11047</v>
      </c>
      <c r="BZ510" s="406" t="s">
        <v>1821</v>
      </c>
      <c r="CA510" s="406">
        <v>0.84600751445127598</v>
      </c>
      <c r="CB510" s="406">
        <v>0.15399248554872402</v>
      </c>
      <c r="CC510" s="406">
        <v>2.7702275623397777E-3</v>
      </c>
      <c r="CD510" s="406">
        <v>1.113982043980803E-2</v>
      </c>
      <c r="CE510" s="406">
        <v>0.98608995199785221</v>
      </c>
    </row>
    <row r="511" spans="1:83" x14ac:dyDescent="0.35">
      <c r="A511" s="365">
        <v>8</v>
      </c>
      <c r="B511" s="366" t="s">
        <v>1301</v>
      </c>
      <c r="C511" s="411">
        <v>11106</v>
      </c>
      <c r="D511" s="367" t="s">
        <v>1809</v>
      </c>
      <c r="E511" s="368" t="s">
        <v>2438</v>
      </c>
      <c r="F511" s="369">
        <v>5</v>
      </c>
      <c r="G511" s="370" t="s">
        <v>2469</v>
      </c>
      <c r="H511" s="371">
        <v>53730</v>
      </c>
      <c r="I511" s="372">
        <v>53730</v>
      </c>
      <c r="J511" s="373">
        <v>461.79641468789498</v>
      </c>
      <c r="K511" s="374">
        <v>24812321.361180596</v>
      </c>
      <c r="L511" s="371">
        <v>8652</v>
      </c>
      <c r="M511" s="372">
        <v>8652</v>
      </c>
      <c r="N511" s="373">
        <v>442.83996619438278</v>
      </c>
      <c r="O511" s="374">
        <v>3831451.3875138001</v>
      </c>
      <c r="P511" s="374">
        <f t="shared" si="128"/>
        <v>0.85531771548543412</v>
      </c>
      <c r="Q511" s="402">
        <f t="shared" si="132"/>
        <v>7400.2088743799759</v>
      </c>
      <c r="R511" s="374">
        <f t="shared" si="129"/>
        <v>0.14468228451456591</v>
      </c>
      <c r="S511" s="401">
        <f t="shared" si="133"/>
        <v>1251.7911256200243</v>
      </c>
      <c r="T511" s="371">
        <v>11972.4</v>
      </c>
      <c r="U511" s="372">
        <v>11972.4</v>
      </c>
      <c r="V511" s="373">
        <v>64.88916651603688</v>
      </c>
      <c r="W511" s="374">
        <v>776879.0571965999</v>
      </c>
      <c r="X511" s="371">
        <v>5551.2</v>
      </c>
      <c r="Y511" s="372">
        <v>5551.2</v>
      </c>
      <c r="Z511" s="373">
        <v>46.115536305663646</v>
      </c>
      <c r="AA511" s="374">
        <v>255996.56514000002</v>
      </c>
      <c r="AB511" s="371">
        <v>3169.2</v>
      </c>
      <c r="AC511" s="372">
        <v>3169.2</v>
      </c>
      <c r="AD511" s="373">
        <v>810.41042715827336</v>
      </c>
      <c r="AE511" s="374">
        <v>2568352.7257499998</v>
      </c>
      <c r="AF511" s="374">
        <f t="shared" si="134"/>
        <v>0</v>
      </c>
      <c r="AG511" s="374">
        <f t="shared" si="135"/>
        <v>0</v>
      </c>
      <c r="AH511" s="374">
        <f t="shared" si="136"/>
        <v>1</v>
      </c>
      <c r="AI511" s="374">
        <f t="shared" si="137"/>
        <v>3169.2</v>
      </c>
      <c r="AJ511" s="375">
        <v>32245001.096780997</v>
      </c>
      <c r="AK511" s="376">
        <v>799.69763999999986</v>
      </c>
      <c r="AL511" s="377">
        <v>799.69763999999986</v>
      </c>
      <c r="AM511" s="373">
        <v>13055.95029773203</v>
      </c>
      <c r="AN511" s="374">
        <v>10440812.6410536</v>
      </c>
      <c r="AO511" s="378">
        <v>80.078519999999997</v>
      </c>
      <c r="AP511" s="379">
        <v>80.078519999999997</v>
      </c>
      <c r="AQ511" s="373">
        <v>17854.08007204179</v>
      </c>
      <c r="AR511" s="374">
        <v>1429728.3081305998</v>
      </c>
      <c r="AS511" s="374">
        <f t="shared" si="130"/>
        <v>0.85380848935984877</v>
      </c>
      <c r="AT511" s="374">
        <f t="shared" si="144"/>
        <v>68.371720191372432</v>
      </c>
      <c r="AU511" s="374">
        <f t="shared" si="131"/>
        <v>0.14619151064015121</v>
      </c>
      <c r="AV511" s="374">
        <f t="shared" si="145"/>
        <v>11.706799808627562</v>
      </c>
      <c r="AW511" s="380">
        <v>21.280439999999999</v>
      </c>
      <c r="AX511" s="381">
        <v>21.280439999999999</v>
      </c>
      <c r="AY511" s="373">
        <v>17240.299526861287</v>
      </c>
      <c r="AZ511" s="374">
        <v>366881.15966339997</v>
      </c>
      <c r="BA511" s="378">
        <v>250.11636000000018</v>
      </c>
      <c r="BB511" s="379">
        <v>250.11636000000018</v>
      </c>
      <c r="BC511" s="373">
        <v>11730.338802227883</v>
      </c>
      <c r="BD511" s="374">
        <v>2933949.6427800003</v>
      </c>
      <c r="BE511" s="374">
        <f t="shared" si="138"/>
        <v>3.0524181750647937E-2</v>
      </c>
      <c r="BF511" s="374">
        <f t="shared" si="139"/>
        <v>7.6345972314504955</v>
      </c>
      <c r="BG511" s="374">
        <f t="shared" si="140"/>
        <v>1.2420499135736118E-2</v>
      </c>
      <c r="BH511" s="374">
        <f t="shared" si="141"/>
        <v>3.1065700332134663</v>
      </c>
      <c r="BI511" s="374">
        <f t="shared" si="142"/>
        <v>0.95705531911361597</v>
      </c>
      <c r="BJ511" s="374">
        <f t="shared" si="143"/>
        <v>239.37519273533624</v>
      </c>
      <c r="BK511" s="375">
        <v>15171371.7516276</v>
      </c>
      <c r="BL511" s="382">
        <v>47416372.848408595</v>
      </c>
      <c r="BM511" s="383">
        <v>0.42</v>
      </c>
      <c r="BN511" s="382">
        <v>19914876.596331608</v>
      </c>
      <c r="BO511" s="395"/>
      <c r="BP511" s="395"/>
      <c r="BS511" s="408">
        <v>11048</v>
      </c>
      <c r="BT511" s="400" t="s">
        <v>1822</v>
      </c>
      <c r="BU511" s="400">
        <v>0.85216848350670271</v>
      </c>
      <c r="BV511" s="400">
        <v>0.14783151649329734</v>
      </c>
      <c r="BW511" s="400">
        <v>0</v>
      </c>
      <c r="BX511" s="400">
        <v>1</v>
      </c>
      <c r="BY511" s="407">
        <v>11048</v>
      </c>
      <c r="BZ511" s="406" t="s">
        <v>1822</v>
      </c>
      <c r="CA511" s="406">
        <v>0.82470833546060518</v>
      </c>
      <c r="CB511" s="406">
        <v>0.17529166453939479</v>
      </c>
      <c r="CC511" s="406">
        <v>2.5266327558166896E-2</v>
      </c>
      <c r="CD511" s="406">
        <v>9.403410295275071E-4</v>
      </c>
      <c r="CE511" s="406">
        <v>0.97379333141230562</v>
      </c>
    </row>
    <row r="512" spans="1:83" x14ac:dyDescent="0.35">
      <c r="A512" s="365">
        <v>8</v>
      </c>
      <c r="B512" s="366" t="s">
        <v>1301</v>
      </c>
      <c r="C512" s="411">
        <v>11107</v>
      </c>
      <c r="D512" s="367" t="s">
        <v>1810</v>
      </c>
      <c r="E512" s="368" t="s">
        <v>2438</v>
      </c>
      <c r="F512" s="369">
        <v>5</v>
      </c>
      <c r="G512" s="370" t="s">
        <v>2469</v>
      </c>
      <c r="H512" s="371">
        <v>51619.199999999997</v>
      </c>
      <c r="I512" s="372">
        <v>51619.199999999997</v>
      </c>
      <c r="J512" s="373">
        <v>371.93225550370795</v>
      </c>
      <c r="K512" s="374">
        <v>19198845.483297002</v>
      </c>
      <c r="L512" s="371">
        <v>4473.5999999999995</v>
      </c>
      <c r="M512" s="372">
        <v>4473.5999999999995</v>
      </c>
      <c r="N512" s="373">
        <v>379.96219950375536</v>
      </c>
      <c r="O512" s="374">
        <v>1699798.8956999998</v>
      </c>
      <c r="P512" s="374">
        <f t="shared" si="128"/>
        <v>0.8515857846959537</v>
      </c>
      <c r="Q512" s="402">
        <f t="shared" si="132"/>
        <v>3809.6541664158181</v>
      </c>
      <c r="R512" s="374">
        <f t="shared" si="129"/>
        <v>0.14841421530404633</v>
      </c>
      <c r="S512" s="401">
        <f t="shared" si="133"/>
        <v>663.94583358418163</v>
      </c>
      <c r="T512" s="371">
        <v>2868</v>
      </c>
      <c r="U512" s="372">
        <v>2868</v>
      </c>
      <c r="V512" s="373">
        <v>154.03990388075312</v>
      </c>
      <c r="W512" s="374">
        <v>441786.44432999991</v>
      </c>
      <c r="X512" s="371">
        <v>1767.6</v>
      </c>
      <c r="Y512" s="372">
        <v>1767.6</v>
      </c>
      <c r="Z512" s="373">
        <v>32.063694229463678</v>
      </c>
      <c r="AA512" s="374">
        <v>56675.785919999995</v>
      </c>
      <c r="AB512" s="371">
        <v>0</v>
      </c>
      <c r="AC512" s="372">
        <v>0</v>
      </c>
      <c r="AD512" s="373">
        <v>0</v>
      </c>
      <c r="AE512" s="374">
        <v>0</v>
      </c>
      <c r="AF512" s="374">
        <f t="shared" si="134"/>
        <v>0</v>
      </c>
      <c r="AG512" s="374">
        <f t="shared" si="135"/>
        <v>0</v>
      </c>
      <c r="AH512" s="374">
        <f t="shared" si="136"/>
        <v>1</v>
      </c>
      <c r="AI512" s="374">
        <f t="shared" si="137"/>
        <v>0</v>
      </c>
      <c r="AJ512" s="375">
        <v>21397106.609247003</v>
      </c>
      <c r="AK512" s="376">
        <v>796.27943999999991</v>
      </c>
      <c r="AL512" s="377">
        <v>796.27943999999991</v>
      </c>
      <c r="AM512" s="373">
        <v>7968.2056209259908</v>
      </c>
      <c r="AN512" s="374">
        <v>6344918.3096357994</v>
      </c>
      <c r="AO512" s="378">
        <v>36.591839999999998</v>
      </c>
      <c r="AP512" s="379">
        <v>36.591839999999998</v>
      </c>
      <c r="AQ512" s="373">
        <v>11840.235520181548</v>
      </c>
      <c r="AR512" s="374">
        <v>433256.00371679995</v>
      </c>
      <c r="AS512" s="374">
        <f t="shared" si="130"/>
        <v>0.90385051003879557</v>
      </c>
      <c r="AT512" s="374">
        <f t="shared" si="144"/>
        <v>33.073553247257998</v>
      </c>
      <c r="AU512" s="374">
        <f t="shared" si="131"/>
        <v>9.6149489961204412E-2</v>
      </c>
      <c r="AV512" s="374">
        <f t="shared" si="145"/>
        <v>3.5182867527419979</v>
      </c>
      <c r="AW512" s="380">
        <v>21.055559999999996</v>
      </c>
      <c r="AX512" s="381">
        <v>21.055559999999996</v>
      </c>
      <c r="AY512" s="373">
        <v>7753.1154602394818</v>
      </c>
      <c r="AZ512" s="374">
        <v>163246.18776</v>
      </c>
      <c r="BA512" s="378">
        <v>24.389639999999975</v>
      </c>
      <c r="BB512" s="379">
        <v>24.389639999999975</v>
      </c>
      <c r="BC512" s="373">
        <v>22621.674009948511</v>
      </c>
      <c r="BD512" s="374">
        <v>551734.48530000006</v>
      </c>
      <c r="BE512" s="374">
        <f t="shared" si="138"/>
        <v>0</v>
      </c>
      <c r="BF512" s="374">
        <f t="shared" si="139"/>
        <v>0</v>
      </c>
      <c r="BG512" s="374">
        <f t="shared" si="140"/>
        <v>3.0027224568005065E-2</v>
      </c>
      <c r="BH512" s="374">
        <f t="shared" si="141"/>
        <v>0.73235319741279825</v>
      </c>
      <c r="BI512" s="374">
        <f t="shared" si="142"/>
        <v>0.96997277543199489</v>
      </c>
      <c r="BJ512" s="374">
        <f t="shared" si="143"/>
        <v>23.657286802587176</v>
      </c>
      <c r="BK512" s="375">
        <v>7493154.9864125997</v>
      </c>
      <c r="BL512" s="382">
        <v>28890261.595659602</v>
      </c>
      <c r="BM512" s="383">
        <v>0.57999999999999996</v>
      </c>
      <c r="BN512" s="382">
        <v>16756351.725482568</v>
      </c>
      <c r="BO512" s="395"/>
      <c r="BP512" s="395"/>
      <c r="BS512" s="408">
        <v>11049</v>
      </c>
      <c r="BT512" s="400" t="s">
        <v>1823</v>
      </c>
      <c r="BU512" s="400">
        <v>0.8598302152372076</v>
      </c>
      <c r="BV512" s="400">
        <v>0.1401697847627924</v>
      </c>
      <c r="BW512" s="400">
        <v>0</v>
      </c>
      <c r="BX512" s="400">
        <v>1</v>
      </c>
      <c r="BY512" s="407">
        <v>11049</v>
      </c>
      <c r="BZ512" s="406" t="s">
        <v>1823</v>
      </c>
      <c r="CA512" s="406">
        <v>0.8106176420578286</v>
      </c>
      <c r="CB512" s="406">
        <v>0.18938235794217143</v>
      </c>
      <c r="CC512" s="406">
        <v>1.1516405410275049E-2</v>
      </c>
      <c r="CD512" s="406">
        <v>0</v>
      </c>
      <c r="CE512" s="406">
        <v>0.9884835945897249</v>
      </c>
    </row>
    <row r="513" spans="1:83" x14ac:dyDescent="0.35">
      <c r="A513" s="365">
        <v>8</v>
      </c>
      <c r="B513" s="366" t="s">
        <v>1301</v>
      </c>
      <c r="C513" s="411">
        <v>11108</v>
      </c>
      <c r="D513" s="367" t="s">
        <v>1811</v>
      </c>
      <c r="E513" s="368" t="s">
        <v>2438</v>
      </c>
      <c r="F513" s="369">
        <v>6</v>
      </c>
      <c r="G513" s="370" t="s">
        <v>6307</v>
      </c>
      <c r="H513" s="371">
        <v>96211.199999999997</v>
      </c>
      <c r="I513" s="372">
        <v>96211.199999999997</v>
      </c>
      <c r="J513" s="373">
        <v>335.63067865165385</v>
      </c>
      <c r="K513" s="374">
        <v>32291430.349889997</v>
      </c>
      <c r="L513" s="371">
        <v>25021.200000000001</v>
      </c>
      <c r="M513" s="372">
        <v>25021.200000000001</v>
      </c>
      <c r="N513" s="373">
        <v>614.51129870809552</v>
      </c>
      <c r="O513" s="374">
        <v>15375810.107235</v>
      </c>
      <c r="P513" s="374">
        <f t="shared" si="128"/>
        <v>0.89668944184459276</v>
      </c>
      <c r="Q513" s="402">
        <f t="shared" si="132"/>
        <v>22436.245862281925</v>
      </c>
      <c r="R513" s="374">
        <f t="shared" si="129"/>
        <v>0.10331055815540725</v>
      </c>
      <c r="S513" s="401">
        <f t="shared" si="133"/>
        <v>2584.9541377180763</v>
      </c>
      <c r="T513" s="371">
        <v>7633.2</v>
      </c>
      <c r="U513" s="372">
        <v>7633.2</v>
      </c>
      <c r="V513" s="373">
        <v>385.06059105093539</v>
      </c>
      <c r="W513" s="374">
        <v>2939244.50361</v>
      </c>
      <c r="X513" s="371">
        <v>4369.2</v>
      </c>
      <c r="Y513" s="372">
        <v>4369.2</v>
      </c>
      <c r="Z513" s="373">
        <v>46.276167399066189</v>
      </c>
      <c r="AA513" s="374">
        <v>202189.83059999999</v>
      </c>
      <c r="AB513" s="371">
        <v>0</v>
      </c>
      <c r="AC513" s="372">
        <v>0</v>
      </c>
      <c r="AD513" s="373">
        <v>0</v>
      </c>
      <c r="AE513" s="374">
        <v>0</v>
      </c>
      <c r="AF513" s="374">
        <f t="shared" si="134"/>
        <v>0.11126224844371294</v>
      </c>
      <c r="AG513" s="374">
        <f t="shared" si="135"/>
        <v>0</v>
      </c>
      <c r="AH513" s="374">
        <f t="shared" si="136"/>
        <v>0.88873775155628709</v>
      </c>
      <c r="AI513" s="374">
        <f t="shared" si="137"/>
        <v>0</v>
      </c>
      <c r="AJ513" s="375">
        <v>50808674.791334994</v>
      </c>
      <c r="AK513" s="376">
        <v>4669.9679999999998</v>
      </c>
      <c r="AL513" s="377">
        <v>4669.9679999999998</v>
      </c>
      <c r="AM513" s="373">
        <v>1850.9217479263241</v>
      </c>
      <c r="AN513" s="374">
        <v>8643745.3333199993</v>
      </c>
      <c r="AO513" s="378">
        <v>192.16800000000001</v>
      </c>
      <c r="AP513" s="379">
        <v>192.16800000000001</v>
      </c>
      <c r="AQ513" s="373">
        <v>11107.280240583239</v>
      </c>
      <c r="AR513" s="374">
        <v>2134463.8292724001</v>
      </c>
      <c r="AS513" s="374">
        <f t="shared" si="130"/>
        <v>0.87858199689017746</v>
      </c>
      <c r="AT513" s="374">
        <f t="shared" si="144"/>
        <v>168.83534517839163</v>
      </c>
      <c r="AU513" s="374">
        <f t="shared" si="131"/>
        <v>0.12141800310982255</v>
      </c>
      <c r="AV513" s="374">
        <f t="shared" si="145"/>
        <v>23.332654821608379</v>
      </c>
      <c r="AW513" s="380">
        <v>147.20399999999998</v>
      </c>
      <c r="AX513" s="381">
        <v>147.20399999999998</v>
      </c>
      <c r="AY513" s="373">
        <v>2926.9047803130352</v>
      </c>
      <c r="AZ513" s="374">
        <v>430852.09128119994</v>
      </c>
      <c r="BA513" s="378">
        <v>-3607.1639999999998</v>
      </c>
      <c r="BB513" s="379">
        <v>-3607.1639999999998</v>
      </c>
      <c r="BC513" s="373">
        <v>-178.73108627996956</v>
      </c>
      <c r="BD513" s="374">
        <v>644712.34011000011</v>
      </c>
      <c r="BE513" s="374">
        <f t="shared" si="138"/>
        <v>0.11306797103639686</v>
      </c>
      <c r="BF513" s="374">
        <f t="shared" si="139"/>
        <v>-407.85471467553344</v>
      </c>
      <c r="BG513" s="374">
        <f t="shared" si="140"/>
        <v>4.2045772019254107E-2</v>
      </c>
      <c r="BH513" s="374">
        <f t="shared" si="141"/>
        <v>-151.66599518006072</v>
      </c>
      <c r="BI513" s="374">
        <f t="shared" si="142"/>
        <v>0.84488625694434905</v>
      </c>
      <c r="BJ513" s="374">
        <f t="shared" si="143"/>
        <v>-3047.6432901444055</v>
      </c>
      <c r="BK513" s="375">
        <v>11853773.5939836</v>
      </c>
      <c r="BL513" s="382">
        <v>62662448.385318592</v>
      </c>
      <c r="BM513" s="383">
        <v>0.37</v>
      </c>
      <c r="BN513" s="382">
        <v>23185105.902567878</v>
      </c>
      <c r="BO513" s="395"/>
      <c r="BP513" s="395"/>
      <c r="BS513" s="408">
        <v>11050</v>
      </c>
      <c r="BT513" s="400" t="s">
        <v>1824</v>
      </c>
      <c r="BU513" s="400">
        <v>0.86881219505471785</v>
      </c>
      <c r="BV513" s="400">
        <v>0.13118780494528212</v>
      </c>
      <c r="BW513" s="400">
        <v>0</v>
      </c>
      <c r="BX513" s="400">
        <v>1</v>
      </c>
      <c r="BY513" s="407">
        <v>11050</v>
      </c>
      <c r="BZ513" s="406" t="s">
        <v>1824</v>
      </c>
      <c r="CA513" s="406">
        <v>0.90022483674383158</v>
      </c>
      <c r="CB513" s="406">
        <v>9.9775163256168378E-2</v>
      </c>
      <c r="CC513" s="406">
        <v>1.8037644971698321E-2</v>
      </c>
      <c r="CD513" s="406">
        <v>3.0168440547513425E-2</v>
      </c>
      <c r="CE513" s="406">
        <v>0.95179391448078821</v>
      </c>
    </row>
    <row r="514" spans="1:83" x14ac:dyDescent="0.35">
      <c r="A514" s="365">
        <v>8</v>
      </c>
      <c r="B514" s="366" t="s">
        <v>1301</v>
      </c>
      <c r="C514" s="411">
        <v>11109</v>
      </c>
      <c r="D514" s="367" t="s">
        <v>1812</v>
      </c>
      <c r="E514" s="368" t="s">
        <v>2438</v>
      </c>
      <c r="F514" s="369">
        <v>6</v>
      </c>
      <c r="G514" s="370" t="s">
        <v>6307</v>
      </c>
      <c r="H514" s="371">
        <v>96324</v>
      </c>
      <c r="I514" s="372">
        <v>96324</v>
      </c>
      <c r="J514" s="373">
        <v>432.01897345870191</v>
      </c>
      <c r="K514" s="374">
        <v>41613795.599436</v>
      </c>
      <c r="L514" s="371">
        <v>10330.799999999999</v>
      </c>
      <c r="M514" s="372">
        <v>10330.799999999999</v>
      </c>
      <c r="N514" s="373">
        <v>404.14992080212573</v>
      </c>
      <c r="O514" s="374">
        <v>4175192.0018226001</v>
      </c>
      <c r="P514" s="374">
        <f t="shared" si="128"/>
        <v>0.88403870268441564</v>
      </c>
      <c r="Q514" s="402">
        <f t="shared" si="132"/>
        <v>9132.8270296921601</v>
      </c>
      <c r="R514" s="374">
        <f t="shared" si="129"/>
        <v>0.11596129731558427</v>
      </c>
      <c r="S514" s="401">
        <f t="shared" si="133"/>
        <v>1197.9729703078378</v>
      </c>
      <c r="T514" s="371">
        <v>5038.8</v>
      </c>
      <c r="U514" s="372">
        <v>5038.8</v>
      </c>
      <c r="V514" s="373">
        <v>141.01467410514408</v>
      </c>
      <c r="W514" s="374">
        <v>710544.73988100002</v>
      </c>
      <c r="X514" s="371">
        <v>3622.7999999999997</v>
      </c>
      <c r="Y514" s="372">
        <v>3622.7999999999997</v>
      </c>
      <c r="Z514" s="373">
        <v>43.258316574196755</v>
      </c>
      <c r="AA514" s="374">
        <v>156716.22928499998</v>
      </c>
      <c r="AB514" s="371">
        <v>0</v>
      </c>
      <c r="AC514" s="372">
        <v>0</v>
      </c>
      <c r="AD514" s="373">
        <v>0</v>
      </c>
      <c r="AE514" s="374">
        <v>0</v>
      </c>
      <c r="AF514" s="374">
        <f t="shared" si="134"/>
        <v>0</v>
      </c>
      <c r="AG514" s="374">
        <f t="shared" si="135"/>
        <v>0</v>
      </c>
      <c r="AH514" s="374">
        <f t="shared" si="136"/>
        <v>1</v>
      </c>
      <c r="AI514" s="374">
        <f t="shared" si="137"/>
        <v>0</v>
      </c>
      <c r="AJ514" s="375">
        <v>46656248.570424601</v>
      </c>
      <c r="AK514" s="376">
        <v>1180.2526799999998</v>
      </c>
      <c r="AL514" s="377">
        <v>1180.2526799999998</v>
      </c>
      <c r="AM514" s="373">
        <v>11490.303734652822</v>
      </c>
      <c r="AN514" s="374">
        <v>13561461.776837999</v>
      </c>
      <c r="AO514" s="378">
        <v>74.93544</v>
      </c>
      <c r="AP514" s="379">
        <v>74.93544</v>
      </c>
      <c r="AQ514" s="373">
        <v>20713.009590935875</v>
      </c>
      <c r="AR514" s="374">
        <v>1552138.4874209999</v>
      </c>
      <c r="AS514" s="374">
        <f t="shared" si="130"/>
        <v>0.94627506415065032</v>
      </c>
      <c r="AT514" s="374">
        <f t="shared" si="144"/>
        <v>70.909538293157212</v>
      </c>
      <c r="AU514" s="374">
        <f t="shared" si="131"/>
        <v>5.3724935849349766E-2</v>
      </c>
      <c r="AV514" s="374">
        <f t="shared" si="145"/>
        <v>4.0259017068427987</v>
      </c>
      <c r="AW514" s="380">
        <v>41.476679999999995</v>
      </c>
      <c r="AX514" s="381">
        <v>41.476679999999995</v>
      </c>
      <c r="AY514" s="373">
        <v>10294.727125772844</v>
      </c>
      <c r="AZ514" s="374">
        <v>426991.10268299998</v>
      </c>
      <c r="BA514" s="378">
        <v>69.65832000000006</v>
      </c>
      <c r="BB514" s="379">
        <v>69.65832000000006</v>
      </c>
      <c r="BC514" s="373">
        <v>11118.316804591313</v>
      </c>
      <c r="BD514" s="374">
        <v>774483.26983559981</v>
      </c>
      <c r="BE514" s="374">
        <f t="shared" si="138"/>
        <v>9.2813754361365977E-2</v>
      </c>
      <c r="BF514" s="374">
        <f t="shared" si="139"/>
        <v>6.4652502017054321</v>
      </c>
      <c r="BG514" s="374">
        <f t="shared" si="140"/>
        <v>1.717588182786774E-2</v>
      </c>
      <c r="BH514" s="374">
        <f t="shared" si="141"/>
        <v>1.196443072647797</v>
      </c>
      <c r="BI514" s="374">
        <f t="shared" si="142"/>
        <v>0.89001036381076626</v>
      </c>
      <c r="BJ514" s="374">
        <f t="shared" si="143"/>
        <v>61.996626725646827</v>
      </c>
      <c r="BK514" s="375">
        <v>16315074.6367776</v>
      </c>
      <c r="BL514" s="382">
        <v>62971323.207202204</v>
      </c>
      <c r="BM514" s="383">
        <v>0.49</v>
      </c>
      <c r="BN514" s="382">
        <v>30855948.37152908</v>
      </c>
      <c r="BO514" s="395"/>
      <c r="BP514" s="395"/>
      <c r="BS514" s="408">
        <v>10705</v>
      </c>
      <c r="BT514" s="400" t="s">
        <v>1825</v>
      </c>
      <c r="BU514" s="400">
        <v>0.8752438413287863</v>
      </c>
      <c r="BV514" s="400">
        <v>0.12475615867121366</v>
      </c>
      <c r="BW514" s="400">
        <v>0</v>
      </c>
      <c r="BX514" s="400">
        <v>1</v>
      </c>
      <c r="BY514" s="407">
        <v>10705</v>
      </c>
      <c r="BZ514" s="406" t="s">
        <v>1825</v>
      </c>
      <c r="CA514" s="406">
        <v>0.8409262130608619</v>
      </c>
      <c r="CB514" s="406">
        <v>0.1590737869391381</v>
      </c>
      <c r="CC514" s="406">
        <v>2.0050227027824108E-2</v>
      </c>
      <c r="CD514" s="406">
        <v>1.3813812034127302E-2</v>
      </c>
      <c r="CE514" s="406">
        <v>0.96613596093804854</v>
      </c>
    </row>
    <row r="515" spans="1:83" x14ac:dyDescent="0.35">
      <c r="A515" s="365">
        <v>8</v>
      </c>
      <c r="B515" s="366" t="s">
        <v>1301</v>
      </c>
      <c r="C515" s="411">
        <v>11110</v>
      </c>
      <c r="D515" s="367" t="s">
        <v>1813</v>
      </c>
      <c r="E515" s="368" t="s">
        <v>2438</v>
      </c>
      <c r="F515" s="369">
        <v>10</v>
      </c>
      <c r="G515" s="370" t="s">
        <v>6308</v>
      </c>
      <c r="H515" s="371">
        <v>123744</v>
      </c>
      <c r="I515" s="372">
        <v>123744</v>
      </c>
      <c r="J515" s="373">
        <v>527.69609023821283</v>
      </c>
      <c r="K515" s="374">
        <v>65299224.990437411</v>
      </c>
      <c r="L515" s="371">
        <v>17427.599999999999</v>
      </c>
      <c r="M515" s="372">
        <v>17427.599999999999</v>
      </c>
      <c r="N515" s="373">
        <v>813.64258531677342</v>
      </c>
      <c r="O515" s="374">
        <v>14179837.519866599</v>
      </c>
      <c r="P515" s="374">
        <f t="shared" si="128"/>
        <v>0.77115974462438497</v>
      </c>
      <c r="Q515" s="402">
        <f t="shared" si="132"/>
        <v>13439.46356541593</v>
      </c>
      <c r="R515" s="374">
        <f t="shared" si="129"/>
        <v>0.22884025537561498</v>
      </c>
      <c r="S515" s="401">
        <f t="shared" si="133"/>
        <v>3988.136434584067</v>
      </c>
      <c r="T515" s="371">
        <v>5040</v>
      </c>
      <c r="U515" s="372">
        <v>5040</v>
      </c>
      <c r="V515" s="373">
        <v>275.19151080178568</v>
      </c>
      <c r="W515" s="374">
        <v>1386965.2144409998</v>
      </c>
      <c r="X515" s="371">
        <v>6591.5999999999995</v>
      </c>
      <c r="Y515" s="372">
        <v>6591.5999999999995</v>
      </c>
      <c r="Z515" s="373">
        <v>38.670502075368645</v>
      </c>
      <c r="AA515" s="374">
        <v>254900.48147999993</v>
      </c>
      <c r="AB515" s="371">
        <v>79.2</v>
      </c>
      <c r="AC515" s="372">
        <v>79.2</v>
      </c>
      <c r="AD515" s="373">
        <v>135977.90916856061</v>
      </c>
      <c r="AE515" s="374">
        <v>10769450.40615</v>
      </c>
      <c r="AF515" s="374">
        <f t="shared" si="134"/>
        <v>0.48949649232421338</v>
      </c>
      <c r="AG515" s="374">
        <f t="shared" si="135"/>
        <v>38.768122192077705</v>
      </c>
      <c r="AH515" s="374">
        <f t="shared" si="136"/>
        <v>0.51050350767578667</v>
      </c>
      <c r="AI515" s="374">
        <f t="shared" si="137"/>
        <v>40.431877807922305</v>
      </c>
      <c r="AJ515" s="375">
        <v>91890378.612375006</v>
      </c>
      <c r="AK515" s="376">
        <v>3370.2944400000001</v>
      </c>
      <c r="AL515" s="377">
        <v>3370.2944400000001</v>
      </c>
      <c r="AM515" s="373">
        <v>12076.187863355048</v>
      </c>
      <c r="AN515" s="374">
        <v>40700308.812261</v>
      </c>
      <c r="AO515" s="378">
        <v>209.68643999999998</v>
      </c>
      <c r="AP515" s="379">
        <v>209.68643999999998</v>
      </c>
      <c r="AQ515" s="373">
        <v>21250.87052244008</v>
      </c>
      <c r="AR515" s="374">
        <v>4456019.3867514003</v>
      </c>
      <c r="AS515" s="374">
        <f t="shared" si="130"/>
        <v>0.86903574890933077</v>
      </c>
      <c r="AT515" s="374">
        <f t="shared" si="144"/>
        <v>182.22501242153143</v>
      </c>
      <c r="AU515" s="374">
        <f t="shared" si="131"/>
        <v>0.13096425109066917</v>
      </c>
      <c r="AV515" s="374">
        <f t="shared" si="145"/>
        <v>27.461427578468534</v>
      </c>
      <c r="AW515" s="380">
        <v>84.962400000000002</v>
      </c>
      <c r="AX515" s="381">
        <v>84.962400000000002</v>
      </c>
      <c r="AY515" s="373">
        <v>9772.06284472896</v>
      </c>
      <c r="AZ515" s="374">
        <v>830257.91223899985</v>
      </c>
      <c r="BA515" s="378">
        <v>263.33640000000014</v>
      </c>
      <c r="BB515" s="379">
        <v>263.33640000000014</v>
      </c>
      <c r="BC515" s="373">
        <v>20682.60309995123</v>
      </c>
      <c r="BD515" s="374">
        <v>5446482.24297</v>
      </c>
      <c r="BE515" s="374">
        <f t="shared" si="138"/>
        <v>8.2651555480068653E-3</v>
      </c>
      <c r="BF515" s="374">
        <f t="shared" si="139"/>
        <v>2.1765163074521561</v>
      </c>
      <c r="BG515" s="374">
        <f t="shared" si="140"/>
        <v>2.6863132359353958E-2</v>
      </c>
      <c r="BH515" s="374">
        <f t="shared" si="141"/>
        <v>7.0740405682357812</v>
      </c>
      <c r="BI515" s="374">
        <f t="shared" si="142"/>
        <v>0.96487171209263922</v>
      </c>
      <c r="BJ515" s="374">
        <f t="shared" si="143"/>
        <v>254.08584312431222</v>
      </c>
      <c r="BK515" s="375">
        <v>51433068.354221396</v>
      </c>
      <c r="BL515" s="382">
        <v>143323446.96659639</v>
      </c>
      <c r="BM515" s="383">
        <v>0.48</v>
      </c>
      <c r="BN515" s="382">
        <v>68795254.543966264</v>
      </c>
      <c r="BO515" s="395"/>
      <c r="BP515" s="395"/>
      <c r="BS515" s="408">
        <v>11030</v>
      </c>
      <c r="BT515" s="400" t="s">
        <v>1826</v>
      </c>
      <c r="BU515" s="400">
        <v>0.83140963967501891</v>
      </c>
      <c r="BV515" s="400">
        <v>0.16859036032498112</v>
      </c>
      <c r="BW515" s="400">
        <v>0</v>
      </c>
      <c r="BX515" s="400">
        <v>1</v>
      </c>
      <c r="BY515" s="407">
        <v>11030</v>
      </c>
      <c r="BZ515" s="406" t="s">
        <v>1826</v>
      </c>
      <c r="CA515" s="406">
        <v>0.89845667200267765</v>
      </c>
      <c r="CB515" s="406">
        <v>0.10154332799732239</v>
      </c>
      <c r="CC515" s="406">
        <v>1.6275086872567717E-2</v>
      </c>
      <c r="CD515" s="406">
        <v>1.3796415551529176E-2</v>
      </c>
      <c r="CE515" s="406">
        <v>0.96992849757590316</v>
      </c>
    </row>
    <row r="516" spans="1:83" x14ac:dyDescent="0.35">
      <c r="A516" s="365">
        <v>8</v>
      </c>
      <c r="B516" s="366" t="s">
        <v>1301</v>
      </c>
      <c r="C516" s="411">
        <v>11111</v>
      </c>
      <c r="D516" s="367" t="s">
        <v>1814</v>
      </c>
      <c r="E516" s="368" t="s">
        <v>2438</v>
      </c>
      <c r="F516" s="369">
        <v>6</v>
      </c>
      <c r="G516" s="370" t="s">
        <v>6307</v>
      </c>
      <c r="H516" s="371">
        <v>102540</v>
      </c>
      <c r="I516" s="372">
        <v>102540</v>
      </c>
      <c r="J516" s="373">
        <v>368.12262780621421</v>
      </c>
      <c r="K516" s="374">
        <v>37747294.255249202</v>
      </c>
      <c r="L516" s="371">
        <v>11042.4</v>
      </c>
      <c r="M516" s="372">
        <v>11042.4</v>
      </c>
      <c r="N516" s="373">
        <v>396.10236991599658</v>
      </c>
      <c r="O516" s="374">
        <v>4373920.8095604004</v>
      </c>
      <c r="P516" s="374">
        <f t="shared" ref="P516:P579" si="146">IFERROR(VLOOKUP($C516,$BS$4:$BX$899,3,0),0)</f>
        <v>0.8716207579507057</v>
      </c>
      <c r="Q516" s="402">
        <f t="shared" si="132"/>
        <v>9624.7850575948723</v>
      </c>
      <c r="R516" s="374">
        <f t="shared" ref="R516:R579" si="147">IFERROR(VLOOKUP($C516,$BS$4:$BX$899,4,0),0)</f>
        <v>0.12837924204929432</v>
      </c>
      <c r="S516" s="401">
        <f t="shared" si="133"/>
        <v>1417.6149424051275</v>
      </c>
      <c r="T516" s="371">
        <v>9286.7999999999993</v>
      </c>
      <c r="U516" s="372">
        <v>9286.7999999999993</v>
      </c>
      <c r="V516" s="373">
        <v>69.176044469117457</v>
      </c>
      <c r="W516" s="374">
        <v>642424.08977580001</v>
      </c>
      <c r="X516" s="371">
        <v>105.6</v>
      </c>
      <c r="Y516" s="372">
        <v>105.6</v>
      </c>
      <c r="Z516" s="373">
        <v>377.28431022727273</v>
      </c>
      <c r="AA516" s="374">
        <v>39841.223160000001</v>
      </c>
      <c r="AB516" s="371">
        <v>128.4</v>
      </c>
      <c r="AC516" s="372">
        <v>128.4</v>
      </c>
      <c r="AD516" s="373">
        <v>16300.859138785047</v>
      </c>
      <c r="AE516" s="374">
        <v>2093030.31342</v>
      </c>
      <c r="AF516" s="374">
        <f t="shared" si="134"/>
        <v>4.2878357768911628E-3</v>
      </c>
      <c r="AG516" s="374">
        <f t="shared" si="135"/>
        <v>0.55055811375282537</v>
      </c>
      <c r="AH516" s="374">
        <f t="shared" si="136"/>
        <v>0.99571216422310882</v>
      </c>
      <c r="AI516" s="374">
        <f t="shared" si="137"/>
        <v>127.84944188624718</v>
      </c>
      <c r="AJ516" s="375">
        <v>44896510.691165403</v>
      </c>
      <c r="AK516" s="376">
        <v>1364.3468400000002</v>
      </c>
      <c r="AL516" s="377">
        <v>1364.3468400000002</v>
      </c>
      <c r="AM516" s="373">
        <v>9934.6350612987808</v>
      </c>
      <c r="AN516" s="374">
        <v>13554287.952436199</v>
      </c>
      <c r="AO516" s="378">
        <v>87.167759999999987</v>
      </c>
      <c r="AP516" s="379">
        <v>87.167759999999987</v>
      </c>
      <c r="AQ516" s="373">
        <v>14613.127493398937</v>
      </c>
      <c r="AR516" s="374">
        <v>1273793.5901939999</v>
      </c>
      <c r="AS516" s="374">
        <f t="shared" ref="AS516:AS579" si="148">IFERROR(VLOOKUP($C516,$BY$4:$CE$899,3,0),0)</f>
        <v>0.83284140670469908</v>
      </c>
      <c r="AT516" s="374">
        <f t="shared" si="144"/>
        <v>72.596919857697586</v>
      </c>
      <c r="AU516" s="374">
        <f t="shared" ref="AU516:AU579" si="149">IFERROR(VLOOKUP($C516,$BY$4:$CE$899,4,0),0)</f>
        <v>0.16715859329530089</v>
      </c>
      <c r="AV516" s="374">
        <f t="shared" si="145"/>
        <v>14.570840142302394</v>
      </c>
      <c r="AW516" s="380">
        <v>46.006319999999995</v>
      </c>
      <c r="AX516" s="381">
        <v>46.006319999999995</v>
      </c>
      <c r="AY516" s="373">
        <v>7295.0330167116181</v>
      </c>
      <c r="AZ516" s="374">
        <v>335617.62337740004</v>
      </c>
      <c r="BA516" s="378">
        <v>67.043999999999571</v>
      </c>
      <c r="BB516" s="379">
        <v>67.043999999999571</v>
      </c>
      <c r="BC516" s="373">
        <v>10776.381831931336</v>
      </c>
      <c r="BD516" s="374">
        <v>722491.74353999982</v>
      </c>
      <c r="BE516" s="374">
        <f t="shared" si="138"/>
        <v>2.9114852798210307E-2</v>
      </c>
      <c r="BF516" s="374">
        <f t="shared" si="139"/>
        <v>1.9519761910031994</v>
      </c>
      <c r="BG516" s="374">
        <f t="shared" si="140"/>
        <v>5.3030721737374522E-3</v>
      </c>
      <c r="BH516" s="374">
        <f t="shared" si="141"/>
        <v>0.35553917081605146</v>
      </c>
      <c r="BI516" s="374">
        <f t="shared" si="142"/>
        <v>0.96558207502805227</v>
      </c>
      <c r="BJ516" s="374">
        <f t="shared" si="143"/>
        <v>64.736484638180315</v>
      </c>
      <c r="BK516" s="375">
        <v>15886190.909547599</v>
      </c>
      <c r="BL516" s="382">
        <v>60782701.600713</v>
      </c>
      <c r="BM516" s="383">
        <v>0.53</v>
      </c>
      <c r="BN516" s="382">
        <v>32214831.848377891</v>
      </c>
      <c r="BO516" s="395"/>
      <c r="BP516" s="395"/>
      <c r="BS516" s="408">
        <v>11031</v>
      </c>
      <c r="BT516" s="400" t="s">
        <v>1827</v>
      </c>
      <c r="BU516" s="400">
        <v>0.85757534573957694</v>
      </c>
      <c r="BV516" s="400">
        <v>0.14242465426042306</v>
      </c>
      <c r="BW516" s="400">
        <v>0</v>
      </c>
      <c r="BX516" s="400">
        <v>1</v>
      </c>
      <c r="BY516" s="407">
        <v>11031</v>
      </c>
      <c r="BZ516" s="406" t="s">
        <v>1827</v>
      </c>
      <c r="CA516" s="406">
        <v>0.81584061725965196</v>
      </c>
      <c r="CB516" s="406">
        <v>0.18415938274034807</v>
      </c>
      <c r="CC516" s="406">
        <v>2.9548743042479866E-2</v>
      </c>
      <c r="CD516" s="406">
        <v>7.442902295934666E-3</v>
      </c>
      <c r="CE516" s="406">
        <v>0.96300835466158552</v>
      </c>
    </row>
    <row r="517" spans="1:83" x14ac:dyDescent="0.35">
      <c r="A517" s="365">
        <v>8</v>
      </c>
      <c r="B517" s="366" t="s">
        <v>1301</v>
      </c>
      <c r="C517" s="411">
        <v>11112</v>
      </c>
      <c r="D517" s="367" t="s">
        <v>1815</v>
      </c>
      <c r="E517" s="368" t="s">
        <v>2438</v>
      </c>
      <c r="F517" s="369">
        <v>6</v>
      </c>
      <c r="G517" s="370" t="s">
        <v>6307</v>
      </c>
      <c r="H517" s="371">
        <v>102938.4</v>
      </c>
      <c r="I517" s="372">
        <v>102938.4</v>
      </c>
      <c r="J517" s="373">
        <v>401.35940804923524</v>
      </c>
      <c r="K517" s="374">
        <v>41315295.289535396</v>
      </c>
      <c r="L517" s="371">
        <v>8887.1999999999989</v>
      </c>
      <c r="M517" s="372">
        <v>8887.1999999999989</v>
      </c>
      <c r="N517" s="373">
        <v>547.68746518640285</v>
      </c>
      <c r="O517" s="374">
        <v>4867408.0406045988</v>
      </c>
      <c r="P517" s="374">
        <f t="shared" si="146"/>
        <v>0.85165114834705569</v>
      </c>
      <c r="Q517" s="402">
        <f t="shared" ref="Q517:Q580" si="150">SUM(L517*P517)</f>
        <v>7568.7940855899524</v>
      </c>
      <c r="R517" s="374">
        <f t="shared" si="147"/>
        <v>0.14834885165294429</v>
      </c>
      <c r="S517" s="401">
        <f t="shared" ref="S517:S580" si="151">SUM(L517*R517)</f>
        <v>1318.4059144100463</v>
      </c>
      <c r="T517" s="371">
        <v>7345.2</v>
      </c>
      <c r="U517" s="372">
        <v>7345.2</v>
      </c>
      <c r="V517" s="373">
        <v>127.28168435304688</v>
      </c>
      <c r="W517" s="374">
        <v>934909.42790999997</v>
      </c>
      <c r="X517" s="371">
        <v>295.2</v>
      </c>
      <c r="Y517" s="372">
        <v>295.2</v>
      </c>
      <c r="Z517" s="373">
        <v>394.69533516260162</v>
      </c>
      <c r="AA517" s="374">
        <v>116514.06293999999</v>
      </c>
      <c r="AB517" s="371">
        <v>0</v>
      </c>
      <c r="AC517" s="372">
        <v>0</v>
      </c>
      <c r="AD517" s="373">
        <v>0</v>
      </c>
      <c r="AE517" s="374">
        <v>0</v>
      </c>
      <c r="AF517" s="374">
        <f t="shared" ref="AF517:AF580" si="152">IFERROR(VLOOKUP($C517,$BS$4:$BX$899,5,0),0)</f>
        <v>0</v>
      </c>
      <c r="AG517" s="374">
        <f t="shared" ref="AG517:AG580" si="153">SUM(AF517*AB517)</f>
        <v>0</v>
      </c>
      <c r="AH517" s="374">
        <f t="shared" ref="AH517:AH580" si="154">IFERROR(VLOOKUP($C517,$BS$4:$BX$899,6,0),0)</f>
        <v>1</v>
      </c>
      <c r="AI517" s="374">
        <f t="shared" ref="AI517:AI580" si="155">SUM(AH517*AB517)</f>
        <v>0</v>
      </c>
      <c r="AJ517" s="375">
        <v>47234126.820989996</v>
      </c>
      <c r="AK517" s="376">
        <v>2138.3561999999997</v>
      </c>
      <c r="AL517" s="377">
        <v>2138.3561999999997</v>
      </c>
      <c r="AM517" s="373">
        <v>7544.3560615859988</v>
      </c>
      <c r="AN517" s="374">
        <v>16132520.5593</v>
      </c>
      <c r="AO517" s="378">
        <v>56.566080000000007</v>
      </c>
      <c r="AP517" s="379">
        <v>56.566080000000007</v>
      </c>
      <c r="AQ517" s="373">
        <v>17542.762129972591</v>
      </c>
      <c r="AR517" s="374">
        <v>992325.28606500011</v>
      </c>
      <c r="AS517" s="374">
        <f t="shared" si="148"/>
        <v>0.8307555587583817</v>
      </c>
      <c r="AT517" s="374">
        <f t="shared" si="144"/>
        <v>46.992585397171325</v>
      </c>
      <c r="AU517" s="374">
        <f t="shared" si="149"/>
        <v>0.16924444124161833</v>
      </c>
      <c r="AV517" s="374">
        <f t="shared" si="145"/>
        <v>9.5734946028286831</v>
      </c>
      <c r="AW517" s="380">
        <v>52.08672</v>
      </c>
      <c r="AX517" s="381">
        <v>52.08672</v>
      </c>
      <c r="AY517" s="373">
        <v>3589.6874052541607</v>
      </c>
      <c r="AZ517" s="374">
        <v>186975.04276499999</v>
      </c>
      <c r="BA517" s="378">
        <v>45.015720000000265</v>
      </c>
      <c r="BB517" s="379">
        <v>45.015720000000265</v>
      </c>
      <c r="BC517" s="373">
        <v>14272.719550636893</v>
      </c>
      <c r="BD517" s="374">
        <v>642496.74693000002</v>
      </c>
      <c r="BE517" s="374">
        <f t="shared" ref="BE517:BE580" si="156">IFERROR(VLOOKUP($C517,$BY$4:$CE$899,5,0),0)</f>
        <v>0</v>
      </c>
      <c r="BF517" s="374">
        <f t="shared" ref="BF517:BF580" si="157">SUM(BE517*BA517)</f>
        <v>0</v>
      </c>
      <c r="BG517" s="374">
        <f t="shared" ref="BG517:BG580" si="158">IFERROR(VLOOKUP($C517,$BY$4:$CE$899,6,0),0)</f>
        <v>2.7919784678946398E-3</v>
      </c>
      <c r="BH517" s="374">
        <f t="shared" ref="BH517:BH580" si="159">SUM(BG517*BA517)</f>
        <v>0.12568292095677483</v>
      </c>
      <c r="BI517" s="374">
        <f t="shared" ref="BI517:BI580" si="160">IFERROR(VLOOKUP($C517,$BY$4:$CE$899,7,0),0)</f>
        <v>0.99720802153210542</v>
      </c>
      <c r="BJ517" s="374">
        <f t="shared" ref="BJ517:BJ580" si="161">SUM(BI517*BA517)</f>
        <v>44.890037079043495</v>
      </c>
      <c r="BK517" s="375">
        <v>17954317.635059997</v>
      </c>
      <c r="BL517" s="382">
        <v>65188444.456049994</v>
      </c>
      <c r="BM517" s="383">
        <v>0.61</v>
      </c>
      <c r="BN517" s="382">
        <v>39764951.118190497</v>
      </c>
      <c r="BO517" s="395"/>
      <c r="BP517" s="395"/>
      <c r="BS517" s="408">
        <v>11032</v>
      </c>
      <c r="BT517" s="400" t="s">
        <v>1828</v>
      </c>
      <c r="BU517" s="400">
        <v>0.85497482053753548</v>
      </c>
      <c r="BV517" s="400">
        <v>0.1450251794624646</v>
      </c>
      <c r="BW517" s="400">
        <v>0</v>
      </c>
      <c r="BX517" s="400">
        <v>1</v>
      </c>
      <c r="BY517" s="407">
        <v>11032</v>
      </c>
      <c r="BZ517" s="406" t="s">
        <v>1828</v>
      </c>
      <c r="CA517" s="406">
        <v>0.83971436862119686</v>
      </c>
      <c r="CB517" s="406">
        <v>0.16028563137880311</v>
      </c>
      <c r="CC517" s="406">
        <v>0</v>
      </c>
      <c r="CD517" s="406">
        <v>1.5338959220448312E-2</v>
      </c>
      <c r="CE517" s="406">
        <v>0.98466104077955174</v>
      </c>
    </row>
    <row r="518" spans="1:83" x14ac:dyDescent="0.35">
      <c r="A518" s="365">
        <v>8</v>
      </c>
      <c r="B518" s="366" t="s">
        <v>1301</v>
      </c>
      <c r="C518" s="411">
        <v>11451</v>
      </c>
      <c r="D518" s="367" t="s">
        <v>1816</v>
      </c>
      <c r="E518" s="368" t="s">
        <v>2438</v>
      </c>
      <c r="F518" s="369">
        <v>13</v>
      </c>
      <c r="G518" s="370" t="s">
        <v>6309</v>
      </c>
      <c r="H518" s="371">
        <v>125665.2</v>
      </c>
      <c r="I518" s="372">
        <v>125665.2</v>
      </c>
      <c r="J518" s="373">
        <v>570.45031425120089</v>
      </c>
      <c r="K518" s="374">
        <v>71685752.830440015</v>
      </c>
      <c r="L518" s="371">
        <v>29436</v>
      </c>
      <c r="M518" s="372">
        <v>29436</v>
      </c>
      <c r="N518" s="373">
        <v>725.33197153383617</v>
      </c>
      <c r="O518" s="374">
        <v>21350871.914070003</v>
      </c>
      <c r="P518" s="374">
        <f t="shared" si="146"/>
        <v>0.895741971614607</v>
      </c>
      <c r="Q518" s="402">
        <f t="shared" si="150"/>
        <v>26367.060676447571</v>
      </c>
      <c r="R518" s="374">
        <f t="shared" si="147"/>
        <v>0.10425802838539298</v>
      </c>
      <c r="S518" s="401">
        <f t="shared" si="151"/>
        <v>3068.939323552428</v>
      </c>
      <c r="T518" s="371">
        <v>10459.199999999999</v>
      </c>
      <c r="U518" s="372">
        <v>10459.199999999999</v>
      </c>
      <c r="V518" s="373">
        <v>524.38738712999088</v>
      </c>
      <c r="W518" s="374">
        <v>5484672.5594699997</v>
      </c>
      <c r="X518" s="371">
        <v>10960.8</v>
      </c>
      <c r="Y518" s="372">
        <v>10960.8</v>
      </c>
      <c r="Z518" s="373">
        <v>20.663961013794616</v>
      </c>
      <c r="AA518" s="374">
        <v>226493.54388000001</v>
      </c>
      <c r="AB518" s="371">
        <v>0</v>
      </c>
      <c r="AC518" s="372">
        <v>0</v>
      </c>
      <c r="AD518" s="373">
        <v>0</v>
      </c>
      <c r="AE518" s="374">
        <v>0</v>
      </c>
      <c r="AF518" s="374">
        <f t="shared" si="152"/>
        <v>0</v>
      </c>
      <c r="AG518" s="374">
        <f t="shared" si="153"/>
        <v>0</v>
      </c>
      <c r="AH518" s="374">
        <f t="shared" si="154"/>
        <v>1</v>
      </c>
      <c r="AI518" s="374">
        <f t="shared" si="155"/>
        <v>0</v>
      </c>
      <c r="AJ518" s="375">
        <v>98747790.847860023</v>
      </c>
      <c r="AK518" s="376">
        <v>4255.5119999999997</v>
      </c>
      <c r="AL518" s="377">
        <v>4255.5119999999997</v>
      </c>
      <c r="AM518" s="373">
        <v>13602.168239077226</v>
      </c>
      <c r="AN518" s="374">
        <v>57884190.167411998</v>
      </c>
      <c r="AO518" s="378">
        <v>579.21600000000001</v>
      </c>
      <c r="AP518" s="379">
        <v>579.21600000000001</v>
      </c>
      <c r="AQ518" s="373">
        <v>17006.759629343458</v>
      </c>
      <c r="AR518" s="374">
        <v>9850587.2854698002</v>
      </c>
      <c r="AS518" s="374">
        <f t="shared" si="148"/>
        <v>0.91768580115057286</v>
      </c>
      <c r="AT518" s="374">
        <f t="shared" si="144"/>
        <v>531.53829899923016</v>
      </c>
      <c r="AU518" s="374">
        <f t="shared" si="149"/>
        <v>8.2314198849427159E-2</v>
      </c>
      <c r="AV518" s="374">
        <f t="shared" si="145"/>
        <v>47.677701000769801</v>
      </c>
      <c r="AW518" s="380">
        <v>342.63599999999997</v>
      </c>
      <c r="AX518" s="381">
        <v>342.63599999999997</v>
      </c>
      <c r="AY518" s="373">
        <v>5711.0862046019683</v>
      </c>
      <c r="AZ518" s="374">
        <v>1956823.7327999999</v>
      </c>
      <c r="BA518" s="378">
        <v>391.53600000000029</v>
      </c>
      <c r="BB518" s="379">
        <v>391.53600000000029</v>
      </c>
      <c r="BC518" s="373">
        <v>28478.025721789545</v>
      </c>
      <c r="BD518" s="374">
        <v>11150172.279006599</v>
      </c>
      <c r="BE518" s="374">
        <f t="shared" si="156"/>
        <v>2.3795418663100688E-2</v>
      </c>
      <c r="BF518" s="374">
        <f t="shared" si="157"/>
        <v>9.3167630416757969</v>
      </c>
      <c r="BG518" s="374">
        <f t="shared" si="158"/>
        <v>1.0680007140731451E-2</v>
      </c>
      <c r="BH518" s="374">
        <f t="shared" si="159"/>
        <v>4.1816072758534322</v>
      </c>
      <c r="BI518" s="374">
        <f t="shared" si="160"/>
        <v>0.96552457419616788</v>
      </c>
      <c r="BJ518" s="374">
        <f t="shared" si="161"/>
        <v>378.03762968247105</v>
      </c>
      <c r="BK518" s="375">
        <v>80841773.464688405</v>
      </c>
      <c r="BL518" s="382">
        <v>179589564.31254843</v>
      </c>
      <c r="BM518" s="383">
        <v>0.39</v>
      </c>
      <c r="BN518" s="382">
        <v>70039930.081893891</v>
      </c>
      <c r="BO518" s="395"/>
      <c r="BP518" s="395"/>
      <c r="BS518" s="408">
        <v>11033</v>
      </c>
      <c r="BT518" s="400" t="s">
        <v>1829</v>
      </c>
      <c r="BU518" s="400">
        <v>0.78868585280809922</v>
      </c>
      <c r="BV518" s="400">
        <v>0.21131414719190075</v>
      </c>
      <c r="BW518" s="400">
        <v>0</v>
      </c>
      <c r="BX518" s="400">
        <v>1</v>
      </c>
      <c r="BY518" s="407">
        <v>11033</v>
      </c>
      <c r="BZ518" s="406" t="s">
        <v>1829</v>
      </c>
      <c r="CA518" s="406">
        <v>0.79734727069375189</v>
      </c>
      <c r="CB518" s="406">
        <v>0.20265272930624809</v>
      </c>
      <c r="CC518" s="406">
        <v>8.4805166477567528E-2</v>
      </c>
      <c r="CD518" s="406">
        <v>0</v>
      </c>
      <c r="CE518" s="406">
        <v>0.91519483352243247</v>
      </c>
    </row>
    <row r="519" spans="1:83" x14ac:dyDescent="0.35">
      <c r="A519" s="365">
        <v>8</v>
      </c>
      <c r="B519" s="366" t="s">
        <v>1301</v>
      </c>
      <c r="C519" s="411">
        <v>40840</v>
      </c>
      <c r="D519" s="367" t="s">
        <v>2250</v>
      </c>
      <c r="E519" s="368" t="s">
        <v>2438</v>
      </c>
      <c r="F519" s="369">
        <v>2</v>
      </c>
      <c r="G519" s="370" t="s">
        <v>2560</v>
      </c>
      <c r="H519" s="371">
        <v>42212.4</v>
      </c>
      <c r="I519" s="372">
        <v>42212.4</v>
      </c>
      <c r="J519" s="373">
        <v>342.53670697113171</v>
      </c>
      <c r="K519" s="374">
        <v>14459296.489348201</v>
      </c>
      <c r="L519" s="371">
        <v>2493.6</v>
      </c>
      <c r="M519" s="372">
        <v>2493.6</v>
      </c>
      <c r="N519" s="373">
        <v>387.41187921366702</v>
      </c>
      <c r="O519" s="374">
        <v>966050.26200720004</v>
      </c>
      <c r="P519" s="374">
        <f t="shared" si="146"/>
        <v>0.83652321454178857</v>
      </c>
      <c r="Q519" s="402">
        <f t="shared" si="150"/>
        <v>2085.9542877814038</v>
      </c>
      <c r="R519" s="374">
        <f t="shared" si="147"/>
        <v>0.16347678545821145</v>
      </c>
      <c r="S519" s="401">
        <f t="shared" si="151"/>
        <v>407.64571221859609</v>
      </c>
      <c r="T519" s="371">
        <v>3120</v>
      </c>
      <c r="U519" s="372">
        <v>3120</v>
      </c>
      <c r="V519" s="373">
        <v>108.32343703000001</v>
      </c>
      <c r="W519" s="374">
        <v>337969.12353360001</v>
      </c>
      <c r="X519" s="371">
        <v>8.4</v>
      </c>
      <c r="Y519" s="372">
        <v>8.4</v>
      </c>
      <c r="Z519" s="373">
        <v>1307.2980242857143</v>
      </c>
      <c r="AA519" s="374">
        <v>10981.303404</v>
      </c>
      <c r="AB519" s="371">
        <v>15.6</v>
      </c>
      <c r="AC519" s="372">
        <v>15.6</v>
      </c>
      <c r="AD519" s="373">
        <v>25480.638286692305</v>
      </c>
      <c r="AE519" s="374">
        <v>397497.95727239997</v>
      </c>
      <c r="AF519" s="374">
        <f t="shared" si="152"/>
        <v>2.6706082901264481E-3</v>
      </c>
      <c r="AG519" s="374">
        <f t="shared" si="153"/>
        <v>4.1661489325972592E-2</v>
      </c>
      <c r="AH519" s="374">
        <f t="shared" si="154"/>
        <v>0.99732939170987356</v>
      </c>
      <c r="AI519" s="374">
        <f t="shared" si="155"/>
        <v>15.558338510674027</v>
      </c>
      <c r="AJ519" s="375">
        <v>16171795.1355654</v>
      </c>
      <c r="AK519" s="376">
        <v>489.60287999999991</v>
      </c>
      <c r="AL519" s="377">
        <v>489.60287999999991</v>
      </c>
      <c r="AM519" s="373">
        <v>9527.840712807083</v>
      </c>
      <c r="AN519" s="374">
        <v>4664858.2531715995</v>
      </c>
      <c r="AO519" s="378">
        <v>16.72608</v>
      </c>
      <c r="AP519" s="379">
        <v>16.72608</v>
      </c>
      <c r="AQ519" s="373">
        <v>19522.450780505653</v>
      </c>
      <c r="AR519" s="374">
        <v>326534.07355079998</v>
      </c>
      <c r="AS519" s="374">
        <f t="shared" si="148"/>
        <v>0.87534721668956961</v>
      </c>
      <c r="AT519" s="374">
        <f t="shared" si="144"/>
        <v>14.641127574127076</v>
      </c>
      <c r="AU519" s="374">
        <f t="shared" si="149"/>
        <v>0.12465278331043034</v>
      </c>
      <c r="AV519" s="374">
        <f t="shared" si="145"/>
        <v>2.0849524258729226</v>
      </c>
      <c r="AW519" s="380">
        <v>5.7923999999999998</v>
      </c>
      <c r="AX519" s="381">
        <v>5.7923999999999998</v>
      </c>
      <c r="AY519" s="373">
        <v>14861.07553956909</v>
      </c>
      <c r="AZ519" s="374">
        <v>86081.293955399989</v>
      </c>
      <c r="BA519" s="378">
        <v>18.022680000000108</v>
      </c>
      <c r="BB519" s="379">
        <v>18.022680000000108</v>
      </c>
      <c r="BC519" s="373">
        <v>9153.8441558635568</v>
      </c>
      <c r="BD519" s="374">
        <v>164976.80399099999</v>
      </c>
      <c r="BE519" s="374">
        <f t="shared" si="156"/>
        <v>1.597068627989506E-2</v>
      </c>
      <c r="BF519" s="374">
        <f t="shared" si="157"/>
        <v>0.28783456820294084</v>
      </c>
      <c r="BG519" s="374">
        <f t="shared" si="158"/>
        <v>0</v>
      </c>
      <c r="BH519" s="374">
        <f t="shared" si="159"/>
        <v>0</v>
      </c>
      <c r="BI519" s="374">
        <f t="shared" si="160"/>
        <v>0.98402931372010494</v>
      </c>
      <c r="BJ519" s="374">
        <f t="shared" si="161"/>
        <v>17.734845431797165</v>
      </c>
      <c r="BK519" s="375">
        <v>5242450.4246687992</v>
      </c>
      <c r="BL519" s="382">
        <v>21414245.5602342</v>
      </c>
      <c r="BM519" s="383">
        <v>0.75</v>
      </c>
      <c r="BN519" s="382">
        <v>16060684.170175649</v>
      </c>
      <c r="BO519" s="395"/>
      <c r="BP519" s="395"/>
      <c r="BS519" s="408">
        <v>11034</v>
      </c>
      <c r="BT519" s="400" t="s">
        <v>1830</v>
      </c>
      <c r="BU519" s="400">
        <v>0.78508225036252965</v>
      </c>
      <c r="BV519" s="400">
        <v>0.21491774963747032</v>
      </c>
      <c r="BW519" s="400">
        <v>0</v>
      </c>
      <c r="BX519" s="400">
        <v>1</v>
      </c>
      <c r="BY519" s="407">
        <v>11034</v>
      </c>
      <c r="BZ519" s="406" t="s">
        <v>1830</v>
      </c>
      <c r="CA519" s="406">
        <v>0.78197792051140536</v>
      </c>
      <c r="CB519" s="406">
        <v>0.21802207948859462</v>
      </c>
      <c r="CC519" s="406">
        <v>6.8929004895694951E-2</v>
      </c>
      <c r="CD519" s="406">
        <v>4.4037596987308761E-2</v>
      </c>
      <c r="CE519" s="406">
        <v>0.88703339811699633</v>
      </c>
    </row>
    <row r="520" spans="1:83" x14ac:dyDescent="0.35">
      <c r="A520" s="365">
        <v>8</v>
      </c>
      <c r="B520" s="366" t="s">
        <v>1302</v>
      </c>
      <c r="C520" s="411">
        <v>11040</v>
      </c>
      <c r="D520" s="367" t="s">
        <v>1817</v>
      </c>
      <c r="E520" s="368" t="s">
        <v>2427</v>
      </c>
      <c r="F520" s="369">
        <v>16</v>
      </c>
      <c r="G520" s="370" t="s">
        <v>2759</v>
      </c>
      <c r="H520" s="371">
        <v>187046.39999999999</v>
      </c>
      <c r="I520" s="372">
        <v>187046.39999999999</v>
      </c>
      <c r="J520" s="373">
        <v>703.32235861648974</v>
      </c>
      <c r="K520" s="374">
        <v>131553915.21872339</v>
      </c>
      <c r="L520" s="371">
        <v>42300</v>
      </c>
      <c r="M520" s="372">
        <v>42300</v>
      </c>
      <c r="N520" s="373">
        <v>986.01712562617013</v>
      </c>
      <c r="O520" s="374">
        <v>41708524.413986996</v>
      </c>
      <c r="P520" s="374">
        <f t="shared" si="146"/>
        <v>0.83703236917960666</v>
      </c>
      <c r="Q520" s="402">
        <f t="shared" si="150"/>
        <v>35406.469216297359</v>
      </c>
      <c r="R520" s="374">
        <f t="shared" si="147"/>
        <v>0.16296763082039345</v>
      </c>
      <c r="S520" s="401">
        <f t="shared" si="151"/>
        <v>6893.530783702643</v>
      </c>
      <c r="T520" s="371">
        <v>51434.400000000001</v>
      </c>
      <c r="U520" s="372">
        <v>51434.400000000001</v>
      </c>
      <c r="V520" s="373">
        <v>318.01448445651158</v>
      </c>
      <c r="W520" s="374">
        <v>16356884.19933</v>
      </c>
      <c r="X520" s="371">
        <v>282</v>
      </c>
      <c r="Y520" s="372">
        <v>282</v>
      </c>
      <c r="Z520" s="373">
        <v>841.1580125531915</v>
      </c>
      <c r="AA520" s="374">
        <v>237206.55954000002</v>
      </c>
      <c r="AB520" s="371">
        <v>10518</v>
      </c>
      <c r="AC520" s="372">
        <v>10518</v>
      </c>
      <c r="AD520" s="373">
        <v>1674.8733994543638</v>
      </c>
      <c r="AE520" s="374">
        <v>17616318.415461</v>
      </c>
      <c r="AF520" s="374">
        <f t="shared" si="152"/>
        <v>4.3546855245686411E-2</v>
      </c>
      <c r="AG520" s="374">
        <f t="shared" si="153"/>
        <v>458.02582347412965</v>
      </c>
      <c r="AH520" s="374">
        <f t="shared" si="154"/>
        <v>0.95645314475431353</v>
      </c>
      <c r="AI520" s="374">
        <f t="shared" si="155"/>
        <v>10059.97417652587</v>
      </c>
      <c r="AJ520" s="375">
        <v>207472848.80704141</v>
      </c>
      <c r="AK520" s="376">
        <v>15638.808119999998</v>
      </c>
      <c r="AL520" s="377">
        <v>15638.808119999998</v>
      </c>
      <c r="AM520" s="373">
        <v>14791.114579477633</v>
      </c>
      <c r="AN520" s="374">
        <v>231315402.78938517</v>
      </c>
      <c r="AO520" s="378">
        <v>1575.8125200000002</v>
      </c>
      <c r="AP520" s="379">
        <v>1575.8125200000002</v>
      </c>
      <c r="AQ520" s="373">
        <v>14442.902476107753</v>
      </c>
      <c r="AR520" s="374">
        <v>22759306.546989601</v>
      </c>
      <c r="AS520" s="374">
        <f t="shared" si="148"/>
        <v>0.86753116586548162</v>
      </c>
      <c r="AT520" s="374">
        <f t="shared" si="144"/>
        <v>1367.0664726610228</v>
      </c>
      <c r="AU520" s="374">
        <f t="shared" si="149"/>
        <v>0.1324688341345184</v>
      </c>
      <c r="AV520" s="374">
        <f t="shared" si="145"/>
        <v>208.74604733897749</v>
      </c>
      <c r="AW520" s="380">
        <v>1115.4395999999999</v>
      </c>
      <c r="AX520" s="381">
        <v>1115.4395999999999</v>
      </c>
      <c r="AY520" s="373">
        <v>10467.023367072499</v>
      </c>
      <c r="AZ520" s="374">
        <v>11675332.357758</v>
      </c>
      <c r="BA520" s="378">
        <v>2463.032519999997</v>
      </c>
      <c r="BB520" s="379">
        <v>2463.032519999997</v>
      </c>
      <c r="BC520" s="373">
        <v>13636.031360249779</v>
      </c>
      <c r="BD520" s="374">
        <v>33585988.684035003</v>
      </c>
      <c r="BE520" s="374">
        <f t="shared" si="156"/>
        <v>1.6791451517052178E-2</v>
      </c>
      <c r="BF520" s="374">
        <f t="shared" si="157"/>
        <v>41.357891144502801</v>
      </c>
      <c r="BG520" s="374">
        <f t="shared" si="158"/>
        <v>4.3557865186466E-3</v>
      </c>
      <c r="BH520" s="374">
        <f t="shared" si="159"/>
        <v>10.728443845604149</v>
      </c>
      <c r="BI520" s="374">
        <f t="shared" si="160"/>
        <v>0.97885276196430127</v>
      </c>
      <c r="BJ520" s="374">
        <f t="shared" si="161"/>
        <v>2410.9461850098901</v>
      </c>
      <c r="BK520" s="375">
        <v>299336030.37816775</v>
      </c>
      <c r="BL520" s="382">
        <v>506808879.18520916</v>
      </c>
      <c r="BM520" s="383">
        <v>0.5</v>
      </c>
      <c r="BN520" s="382">
        <v>253404439.59260458</v>
      </c>
      <c r="BO520" s="395"/>
      <c r="BP520" s="395"/>
      <c r="BS520" s="408">
        <v>11035</v>
      </c>
      <c r="BT520" s="400" t="s">
        <v>1831</v>
      </c>
      <c r="BU520" s="400">
        <v>0.86615016668472544</v>
      </c>
      <c r="BV520" s="400">
        <v>0.1338498333152745</v>
      </c>
      <c r="BW520" s="400">
        <v>0</v>
      </c>
      <c r="BX520" s="400">
        <v>1</v>
      </c>
      <c r="BY520" s="407">
        <v>11035</v>
      </c>
      <c r="BZ520" s="406" t="s">
        <v>1831</v>
      </c>
      <c r="CA520" s="406">
        <v>0.86697418223384015</v>
      </c>
      <c r="CB520" s="406">
        <v>0.13302581776615985</v>
      </c>
      <c r="CC520" s="406">
        <v>1.9034147545496833E-3</v>
      </c>
      <c r="CD520" s="406">
        <v>2.1362014546795424E-2</v>
      </c>
      <c r="CE520" s="406">
        <v>0.97673457069865488</v>
      </c>
    </row>
    <row r="521" spans="1:83" x14ac:dyDescent="0.35">
      <c r="A521" s="365">
        <v>8</v>
      </c>
      <c r="B521" s="366" t="s">
        <v>1302</v>
      </c>
      <c r="C521" s="411">
        <v>11041</v>
      </c>
      <c r="D521" s="367" t="s">
        <v>1818</v>
      </c>
      <c r="E521" s="368" t="s">
        <v>2438</v>
      </c>
      <c r="F521" s="369">
        <v>6</v>
      </c>
      <c r="G521" s="370" t="s">
        <v>6307</v>
      </c>
      <c r="H521" s="371">
        <v>92638.8</v>
      </c>
      <c r="I521" s="372">
        <v>92638.8</v>
      </c>
      <c r="J521" s="373">
        <v>445.16880540986284</v>
      </c>
      <c r="K521" s="374">
        <v>41239903.930603206</v>
      </c>
      <c r="L521" s="371">
        <v>11818.8</v>
      </c>
      <c r="M521" s="372">
        <v>11818.8</v>
      </c>
      <c r="N521" s="373">
        <v>352.21493517945981</v>
      </c>
      <c r="O521" s="374">
        <v>4162757.8758989996</v>
      </c>
      <c r="P521" s="374">
        <f t="shared" si="146"/>
        <v>0.83751523586191623</v>
      </c>
      <c r="Q521" s="402">
        <f t="shared" si="150"/>
        <v>9898.4250696048148</v>
      </c>
      <c r="R521" s="374">
        <f t="shared" si="147"/>
        <v>0.16248476413808388</v>
      </c>
      <c r="S521" s="401">
        <f t="shared" si="151"/>
        <v>1920.3749303951856</v>
      </c>
      <c r="T521" s="371">
        <v>4028.3999999999996</v>
      </c>
      <c r="U521" s="372">
        <v>4028.3999999999996</v>
      </c>
      <c r="V521" s="373">
        <v>245.02802973503131</v>
      </c>
      <c r="W521" s="374">
        <v>987070.91498460004</v>
      </c>
      <c r="X521" s="371">
        <v>8121.5999999999995</v>
      </c>
      <c r="Y521" s="372">
        <v>8121.5999999999995</v>
      </c>
      <c r="Z521" s="373">
        <v>12.381555839539006</v>
      </c>
      <c r="AA521" s="374">
        <v>100558.04390639998</v>
      </c>
      <c r="AB521" s="371">
        <v>292.8</v>
      </c>
      <c r="AC521" s="372">
        <v>292.8</v>
      </c>
      <c r="AD521" s="373">
        <v>8057.6173702499991</v>
      </c>
      <c r="AE521" s="374">
        <v>2359270.3660092</v>
      </c>
      <c r="AF521" s="374">
        <f t="shared" si="152"/>
        <v>0</v>
      </c>
      <c r="AG521" s="374">
        <f t="shared" si="153"/>
        <v>0</v>
      </c>
      <c r="AH521" s="374">
        <f t="shared" si="154"/>
        <v>1</v>
      </c>
      <c r="AI521" s="374">
        <f t="shared" si="155"/>
        <v>292.8</v>
      </c>
      <c r="AJ521" s="375">
        <v>48849561.131402403</v>
      </c>
      <c r="AK521" s="376">
        <v>1501.8249600000001</v>
      </c>
      <c r="AL521" s="377">
        <v>1501.8249600000001</v>
      </c>
      <c r="AM521" s="373">
        <v>14478.632807759963</v>
      </c>
      <c r="AN521" s="374">
        <v>21744372.137368795</v>
      </c>
      <c r="AO521" s="378">
        <v>108.21911999999999</v>
      </c>
      <c r="AP521" s="379">
        <v>108.21911999999999</v>
      </c>
      <c r="AQ521" s="373">
        <v>18984.081768500797</v>
      </c>
      <c r="AR521" s="374">
        <v>2054440.6229951999</v>
      </c>
      <c r="AS521" s="374">
        <f t="shared" si="148"/>
        <v>0.83032315640226007</v>
      </c>
      <c r="AT521" s="374">
        <f t="shared" ref="AT521:AT584" si="162">SUM(AS521*AO521)</f>
        <v>89.856841301474944</v>
      </c>
      <c r="AU521" s="374">
        <f t="shared" si="149"/>
        <v>0.16967684359773996</v>
      </c>
      <c r="AV521" s="374">
        <f t="shared" ref="AV521:AV584" si="163">SUM(AU521*AO521)</f>
        <v>18.362278698525049</v>
      </c>
      <c r="AW521" s="380">
        <v>32.037719999999993</v>
      </c>
      <c r="AX521" s="381">
        <v>32.037719999999993</v>
      </c>
      <c r="AY521" s="373">
        <v>15056.612610410479</v>
      </c>
      <c r="AZ521" s="374">
        <v>482379.53896079992</v>
      </c>
      <c r="BA521" s="378">
        <v>139.88495999999986</v>
      </c>
      <c r="BB521" s="379">
        <v>139.88495999999986</v>
      </c>
      <c r="BC521" s="373">
        <v>10134.281404820085</v>
      </c>
      <c r="BD521" s="374">
        <v>1417633.5489420001</v>
      </c>
      <c r="BE521" s="374">
        <f t="shared" si="156"/>
        <v>3.4795637812616515E-3</v>
      </c>
      <c r="BF521" s="374">
        <f t="shared" si="157"/>
        <v>0.48673864035923442</v>
      </c>
      <c r="BG521" s="374">
        <f t="shared" si="158"/>
        <v>0</v>
      </c>
      <c r="BH521" s="374">
        <f t="shared" si="159"/>
        <v>0</v>
      </c>
      <c r="BI521" s="374">
        <f t="shared" si="160"/>
        <v>0.99652043621873831</v>
      </c>
      <c r="BJ521" s="374">
        <f t="shared" si="161"/>
        <v>139.39822135964062</v>
      </c>
      <c r="BK521" s="375">
        <v>25698825.848266795</v>
      </c>
      <c r="BL521" s="382">
        <v>74548386.979669198</v>
      </c>
      <c r="BM521" s="383">
        <v>0.64</v>
      </c>
      <c r="BN521" s="382">
        <v>47710967.666988291</v>
      </c>
      <c r="BO521" s="395"/>
      <c r="BP521" s="395"/>
      <c r="BS521" s="408">
        <v>11036</v>
      </c>
      <c r="BT521" s="400" t="s">
        <v>1832</v>
      </c>
      <c r="BU521" s="400">
        <v>0.80095746028399128</v>
      </c>
      <c r="BV521" s="400">
        <v>0.19904253971600872</v>
      </c>
      <c r="BW521" s="400">
        <v>0</v>
      </c>
      <c r="BX521" s="400">
        <v>1</v>
      </c>
      <c r="BY521" s="407">
        <v>11036</v>
      </c>
      <c r="BZ521" s="406" t="s">
        <v>1832</v>
      </c>
      <c r="CA521" s="406">
        <v>0.77364093187710292</v>
      </c>
      <c r="CB521" s="406">
        <v>0.22635906812289711</v>
      </c>
      <c r="CC521" s="406">
        <v>1.198078936725494E-2</v>
      </c>
      <c r="CD521" s="406">
        <v>2.4785087995925197E-2</v>
      </c>
      <c r="CE521" s="406">
        <v>0.96323412263681985</v>
      </c>
    </row>
    <row r="522" spans="1:83" x14ac:dyDescent="0.35">
      <c r="A522" s="365">
        <v>8</v>
      </c>
      <c r="B522" s="366" t="s">
        <v>1302</v>
      </c>
      <c r="C522" s="411">
        <v>11043</v>
      </c>
      <c r="D522" s="367" t="s">
        <v>1819</v>
      </c>
      <c r="E522" s="368" t="s">
        <v>2438</v>
      </c>
      <c r="F522" s="369">
        <v>6</v>
      </c>
      <c r="G522" s="370" t="s">
        <v>6307</v>
      </c>
      <c r="H522" s="371">
        <v>109502.39999999999</v>
      </c>
      <c r="I522" s="372">
        <v>109502.39999999999</v>
      </c>
      <c r="J522" s="373">
        <v>404.09838283452422</v>
      </c>
      <c r="K522" s="374">
        <v>44249742.756499201</v>
      </c>
      <c r="L522" s="371">
        <v>10330.799999999999</v>
      </c>
      <c r="M522" s="372">
        <v>10330.799999999999</v>
      </c>
      <c r="N522" s="373">
        <v>366.85136263619466</v>
      </c>
      <c r="O522" s="374">
        <v>3789868.0571219996</v>
      </c>
      <c r="P522" s="374">
        <f t="shared" si="146"/>
        <v>0.85029147358473978</v>
      </c>
      <c r="Q522" s="402">
        <f t="shared" si="150"/>
        <v>8784.1911553092286</v>
      </c>
      <c r="R522" s="374">
        <f t="shared" si="147"/>
        <v>0.14970852641526025</v>
      </c>
      <c r="S522" s="401">
        <f t="shared" si="151"/>
        <v>1546.6088446907704</v>
      </c>
      <c r="T522" s="371">
        <v>7022.4</v>
      </c>
      <c r="U522" s="372">
        <v>7022.4</v>
      </c>
      <c r="V522" s="373">
        <v>189.48885327238551</v>
      </c>
      <c r="W522" s="374">
        <v>1330666.5232199999</v>
      </c>
      <c r="X522" s="371">
        <v>6350.4</v>
      </c>
      <c r="Y522" s="372">
        <v>6350.4</v>
      </c>
      <c r="Z522" s="373">
        <v>4.2054196381330309</v>
      </c>
      <c r="AA522" s="374">
        <v>26706.096869999998</v>
      </c>
      <c r="AB522" s="371">
        <v>0</v>
      </c>
      <c r="AC522" s="372">
        <v>0</v>
      </c>
      <c r="AD522" s="373">
        <v>0</v>
      </c>
      <c r="AE522" s="374">
        <v>0</v>
      </c>
      <c r="AF522" s="374">
        <f t="shared" si="152"/>
        <v>0</v>
      </c>
      <c r="AG522" s="374">
        <f t="shared" si="153"/>
        <v>0</v>
      </c>
      <c r="AH522" s="374">
        <f t="shared" si="154"/>
        <v>1</v>
      </c>
      <c r="AI522" s="374">
        <f t="shared" si="155"/>
        <v>0</v>
      </c>
      <c r="AJ522" s="375">
        <v>49396983.433711201</v>
      </c>
      <c r="AK522" s="376">
        <v>1918.5556800000002</v>
      </c>
      <c r="AL522" s="377">
        <v>1918.5556800000002</v>
      </c>
      <c r="AM522" s="373">
        <v>13024.098694808796</v>
      </c>
      <c r="AN522" s="374">
        <v>24987458.527806003</v>
      </c>
      <c r="AO522" s="378">
        <v>89.501039999999989</v>
      </c>
      <c r="AP522" s="379">
        <v>89.501039999999989</v>
      </c>
      <c r="AQ522" s="373">
        <v>15148.099520944113</v>
      </c>
      <c r="AR522" s="374">
        <v>1355770.6611479998</v>
      </c>
      <c r="AS522" s="374">
        <f t="shared" si="148"/>
        <v>0.87758858890155389</v>
      </c>
      <c r="AT522" s="374">
        <f t="shared" si="162"/>
        <v>78.545091398821526</v>
      </c>
      <c r="AU522" s="374">
        <f t="shared" si="149"/>
        <v>0.12241141109844618</v>
      </c>
      <c r="AV522" s="374">
        <f t="shared" si="163"/>
        <v>10.955948601178473</v>
      </c>
      <c r="AW522" s="380">
        <v>53.19144</v>
      </c>
      <c r="AX522" s="381">
        <v>53.19144</v>
      </c>
      <c r="AY522" s="373">
        <v>10337.537247666165</v>
      </c>
      <c r="AZ522" s="374">
        <v>549868.49225699995</v>
      </c>
      <c r="BA522" s="378">
        <v>81.212880000000027</v>
      </c>
      <c r="BB522" s="379">
        <v>81.212880000000027</v>
      </c>
      <c r="BC522" s="373">
        <v>13562.716806866099</v>
      </c>
      <c r="BD522" s="374">
        <v>1101467.2925100001</v>
      </c>
      <c r="BE522" s="374">
        <f t="shared" si="156"/>
        <v>0</v>
      </c>
      <c r="BF522" s="374">
        <f t="shared" si="157"/>
        <v>0</v>
      </c>
      <c r="BG522" s="374">
        <f t="shared" si="158"/>
        <v>1.6362640417736746E-2</v>
      </c>
      <c r="BH522" s="374">
        <f t="shared" si="159"/>
        <v>1.3288571527288047</v>
      </c>
      <c r="BI522" s="374">
        <f t="shared" si="160"/>
        <v>0.98363735958226328</v>
      </c>
      <c r="BJ522" s="374">
        <f t="shared" si="161"/>
        <v>79.884022847271225</v>
      </c>
      <c r="BK522" s="375">
        <v>27994564.973721001</v>
      </c>
      <c r="BL522" s="382">
        <v>77391548.407432199</v>
      </c>
      <c r="BM522" s="383">
        <v>0.66</v>
      </c>
      <c r="BN522" s="382">
        <v>51078421.948905252</v>
      </c>
      <c r="BO522" s="395"/>
      <c r="BP522" s="395"/>
      <c r="BS522" s="408">
        <v>11037</v>
      </c>
      <c r="BT522" s="400" t="s">
        <v>1833</v>
      </c>
      <c r="BU522" s="400">
        <v>0.87122883748408797</v>
      </c>
      <c r="BV522" s="400">
        <v>0.12877116251591206</v>
      </c>
      <c r="BW522" s="400">
        <v>0</v>
      </c>
      <c r="BX522" s="400">
        <v>1</v>
      </c>
      <c r="BY522" s="407">
        <v>11037</v>
      </c>
      <c r="BZ522" s="406" t="s">
        <v>1833</v>
      </c>
      <c r="CA522" s="406">
        <v>0.84100216009005446</v>
      </c>
      <c r="CB522" s="406">
        <v>0.15899783990994554</v>
      </c>
      <c r="CC522" s="406">
        <v>4.6303646787430174E-2</v>
      </c>
      <c r="CD522" s="406">
        <v>1.2496180833052038E-2</v>
      </c>
      <c r="CE522" s="406">
        <v>0.94120017237951781</v>
      </c>
    </row>
    <row r="523" spans="1:83" x14ac:dyDescent="0.35">
      <c r="A523" s="365">
        <v>8</v>
      </c>
      <c r="B523" s="366" t="s">
        <v>1302</v>
      </c>
      <c r="C523" s="411">
        <v>11046</v>
      </c>
      <c r="D523" s="367" t="s">
        <v>1820</v>
      </c>
      <c r="E523" s="368" t="s">
        <v>2438</v>
      </c>
      <c r="F523" s="369">
        <v>10</v>
      </c>
      <c r="G523" s="370" t="s">
        <v>6308</v>
      </c>
      <c r="H523" s="371">
        <v>115374</v>
      </c>
      <c r="I523" s="372">
        <v>115374</v>
      </c>
      <c r="J523" s="373">
        <v>616.89439535838562</v>
      </c>
      <c r="K523" s="374">
        <v>71173573.970078379</v>
      </c>
      <c r="L523" s="371">
        <v>17740.8</v>
      </c>
      <c r="M523" s="372">
        <v>17740.8</v>
      </c>
      <c r="N523" s="373">
        <v>861.96480195667607</v>
      </c>
      <c r="O523" s="374">
        <v>15291945.158552999</v>
      </c>
      <c r="P523" s="374">
        <f t="shared" si="146"/>
        <v>0.89684530827579401</v>
      </c>
      <c r="Q523" s="402">
        <f t="shared" si="150"/>
        <v>15910.753245059206</v>
      </c>
      <c r="R523" s="374">
        <f t="shared" si="147"/>
        <v>0.10315469172420606</v>
      </c>
      <c r="S523" s="401">
        <f t="shared" si="151"/>
        <v>1830.0467549407949</v>
      </c>
      <c r="T523" s="371">
        <v>7320</v>
      </c>
      <c r="U523" s="372">
        <v>7320</v>
      </c>
      <c r="V523" s="373">
        <v>258.82880349180328</v>
      </c>
      <c r="W523" s="374">
        <v>1894626.8415600001</v>
      </c>
      <c r="X523" s="371">
        <v>6813.5999999999995</v>
      </c>
      <c r="Y523" s="372">
        <v>6813.5999999999995</v>
      </c>
      <c r="Z523" s="373">
        <v>10.738282027122226</v>
      </c>
      <c r="AA523" s="374">
        <v>73166.35841999999</v>
      </c>
      <c r="AB523" s="371">
        <v>1274.3999999999999</v>
      </c>
      <c r="AC523" s="372">
        <v>1274.3999999999999</v>
      </c>
      <c r="AD523" s="373">
        <v>2708.9207820856873</v>
      </c>
      <c r="AE523" s="374">
        <v>3452248.6446899995</v>
      </c>
      <c r="AF523" s="374">
        <f t="shared" si="152"/>
        <v>1.3314221520717668E-2</v>
      </c>
      <c r="AG523" s="374">
        <f t="shared" si="153"/>
        <v>16.967643906002593</v>
      </c>
      <c r="AH523" s="374">
        <f t="shared" si="154"/>
        <v>0.98668577847928229</v>
      </c>
      <c r="AI523" s="374">
        <f t="shared" si="155"/>
        <v>1257.4323560939972</v>
      </c>
      <c r="AJ523" s="375">
        <v>91885560.973301381</v>
      </c>
      <c r="AK523" s="376">
        <v>4734.1370399999996</v>
      </c>
      <c r="AL523" s="377">
        <v>4734.1370399999996</v>
      </c>
      <c r="AM523" s="373">
        <v>20459.358220540234</v>
      </c>
      <c r="AN523" s="374">
        <v>96857405.566487998</v>
      </c>
      <c r="AO523" s="378">
        <v>343.48200000000003</v>
      </c>
      <c r="AP523" s="379">
        <v>343.48200000000003</v>
      </c>
      <c r="AQ523" s="373">
        <v>27936.743657309551</v>
      </c>
      <c r="AR523" s="374">
        <v>9595768.5848999992</v>
      </c>
      <c r="AS523" s="374">
        <f t="shared" si="148"/>
        <v>0.77202362635209409</v>
      </c>
      <c r="AT523" s="374">
        <f t="shared" si="162"/>
        <v>265.17621922667001</v>
      </c>
      <c r="AU523" s="374">
        <f t="shared" si="149"/>
        <v>0.22797637364790593</v>
      </c>
      <c r="AV523" s="374">
        <f t="shared" si="163"/>
        <v>78.305780773330028</v>
      </c>
      <c r="AW523" s="380">
        <v>258.9452399999999</v>
      </c>
      <c r="AX523" s="381">
        <v>258.9452399999999</v>
      </c>
      <c r="AY523" s="373">
        <v>11383.000856464481</v>
      </c>
      <c r="AZ523" s="374">
        <v>2947573.8886973993</v>
      </c>
      <c r="BA523" s="378">
        <v>270.48575999999974</v>
      </c>
      <c r="BB523" s="379">
        <v>270.48575999999974</v>
      </c>
      <c r="BC523" s="373">
        <v>32001.778636036175</v>
      </c>
      <c r="BD523" s="374">
        <v>8656025.4157200009</v>
      </c>
      <c r="BE523" s="374">
        <f t="shared" si="156"/>
        <v>4.0477823188572022E-2</v>
      </c>
      <c r="BF523" s="374">
        <f t="shared" si="157"/>
        <v>10.948674768306516</v>
      </c>
      <c r="BG523" s="374">
        <f t="shared" si="158"/>
        <v>9.6976813647846522E-4</v>
      </c>
      <c r="BH523" s="374">
        <f t="shared" si="159"/>
        <v>0.26230847141916114</v>
      </c>
      <c r="BI523" s="374">
        <f t="shared" si="160"/>
        <v>0.95855240867494951</v>
      </c>
      <c r="BJ523" s="374">
        <f t="shared" si="161"/>
        <v>259.27477676027405</v>
      </c>
      <c r="BK523" s="375">
        <v>118056773.45580539</v>
      </c>
      <c r="BL523" s="382">
        <v>209942334.42910677</v>
      </c>
      <c r="BM523" s="383">
        <v>0.56999999999999995</v>
      </c>
      <c r="BN523" s="382">
        <v>119667130.62459084</v>
      </c>
      <c r="BO523" s="395"/>
      <c r="BP523" s="395"/>
      <c r="BS523" s="408">
        <v>11038</v>
      </c>
      <c r="BT523" s="400" t="s">
        <v>1834</v>
      </c>
      <c r="BU523" s="400">
        <v>0.7808760866312594</v>
      </c>
      <c r="BV523" s="400">
        <v>0.2191239133687406</v>
      </c>
      <c r="BW523" s="400">
        <v>0</v>
      </c>
      <c r="BX523" s="400">
        <v>1</v>
      </c>
      <c r="BY523" s="407">
        <v>11038</v>
      </c>
      <c r="BZ523" s="406" t="s">
        <v>1834</v>
      </c>
      <c r="CA523" s="406">
        <v>0.7621634674536002</v>
      </c>
      <c r="CB523" s="406">
        <v>0.23783653254639975</v>
      </c>
      <c r="CC523" s="406">
        <v>0</v>
      </c>
      <c r="CD523" s="406">
        <v>7.4697594030461542E-2</v>
      </c>
      <c r="CE523" s="406">
        <v>0.9253024059695385</v>
      </c>
    </row>
    <row r="524" spans="1:83" x14ac:dyDescent="0.35">
      <c r="A524" s="365">
        <v>8</v>
      </c>
      <c r="B524" s="366" t="s">
        <v>1302</v>
      </c>
      <c r="C524" s="411">
        <v>11047</v>
      </c>
      <c r="D524" s="367" t="s">
        <v>1821</v>
      </c>
      <c r="E524" s="368" t="s">
        <v>2438</v>
      </c>
      <c r="F524" s="369">
        <v>6</v>
      </c>
      <c r="G524" s="370" t="s">
        <v>6307</v>
      </c>
      <c r="H524" s="371">
        <v>90280.8</v>
      </c>
      <c r="I524" s="372">
        <v>90280.8</v>
      </c>
      <c r="J524" s="373">
        <v>375.38175381810083</v>
      </c>
      <c r="K524" s="374">
        <v>33889765.0401012</v>
      </c>
      <c r="L524" s="371">
        <v>12435.6</v>
      </c>
      <c r="M524" s="372">
        <v>12435.6</v>
      </c>
      <c r="N524" s="373">
        <v>380.41573407232465</v>
      </c>
      <c r="O524" s="374">
        <v>4730697.9026298001</v>
      </c>
      <c r="P524" s="374">
        <f t="shared" si="146"/>
        <v>0.86881637162816638</v>
      </c>
      <c r="Q524" s="402">
        <f t="shared" si="150"/>
        <v>10804.252871019225</v>
      </c>
      <c r="R524" s="374">
        <f t="shared" si="147"/>
        <v>0.1311836283718335</v>
      </c>
      <c r="S524" s="401">
        <f t="shared" si="151"/>
        <v>1631.3471289807728</v>
      </c>
      <c r="T524" s="371">
        <v>5738.4</v>
      </c>
      <c r="U524" s="372">
        <v>5738.4</v>
      </c>
      <c r="V524" s="373">
        <v>228.03831628711836</v>
      </c>
      <c r="W524" s="374">
        <v>1308575.074182</v>
      </c>
      <c r="X524" s="371">
        <v>8482.7999999999993</v>
      </c>
      <c r="Y524" s="372">
        <v>8482.7999999999993</v>
      </c>
      <c r="Z524" s="373">
        <v>3.3260180013438951</v>
      </c>
      <c r="AA524" s="374">
        <v>28213.94550179999</v>
      </c>
      <c r="AB524" s="371">
        <v>0</v>
      </c>
      <c r="AC524" s="372">
        <v>0</v>
      </c>
      <c r="AD524" s="373">
        <v>0</v>
      </c>
      <c r="AE524" s="374">
        <v>0</v>
      </c>
      <c r="AF524" s="374">
        <f t="shared" si="152"/>
        <v>0</v>
      </c>
      <c r="AG524" s="374">
        <f t="shared" si="153"/>
        <v>0</v>
      </c>
      <c r="AH524" s="374">
        <f t="shared" si="154"/>
        <v>1</v>
      </c>
      <c r="AI524" s="374">
        <f t="shared" si="155"/>
        <v>0</v>
      </c>
      <c r="AJ524" s="375">
        <v>39957251.962414794</v>
      </c>
      <c r="AK524" s="376">
        <v>1693.9710000000002</v>
      </c>
      <c r="AL524" s="377">
        <v>1693.9710000000002</v>
      </c>
      <c r="AM524" s="373">
        <v>8710.3402685920846</v>
      </c>
      <c r="AN524" s="374">
        <v>14755063.815127205</v>
      </c>
      <c r="AO524" s="378">
        <v>98.371319999999997</v>
      </c>
      <c r="AP524" s="379">
        <v>98.371319999999997</v>
      </c>
      <c r="AQ524" s="373">
        <v>12401.679620584537</v>
      </c>
      <c r="AR524" s="374">
        <v>1219969.5944940001</v>
      </c>
      <c r="AS524" s="374">
        <f t="shared" si="148"/>
        <v>0.84600751445127598</v>
      </c>
      <c r="AT524" s="374">
        <f t="shared" si="162"/>
        <v>83.222875926491085</v>
      </c>
      <c r="AU524" s="374">
        <f t="shared" si="149"/>
        <v>0.15399248554872402</v>
      </c>
      <c r="AV524" s="374">
        <f t="shared" si="163"/>
        <v>15.148444073508905</v>
      </c>
      <c r="AW524" s="380">
        <v>49.387799999999999</v>
      </c>
      <c r="AX524" s="381">
        <v>49.387799999999999</v>
      </c>
      <c r="AY524" s="373">
        <v>7510.3520626146537</v>
      </c>
      <c r="AZ524" s="374">
        <v>370919.76559799997</v>
      </c>
      <c r="BA524" s="378">
        <v>-310.72968000000003</v>
      </c>
      <c r="BB524" s="379">
        <v>-310.72968000000003</v>
      </c>
      <c r="BC524" s="373">
        <v>-4062.8753813604153</v>
      </c>
      <c r="BD524" s="374">
        <v>1262455.96713</v>
      </c>
      <c r="BE524" s="374">
        <f t="shared" si="156"/>
        <v>2.7702275623397777E-3</v>
      </c>
      <c r="BF524" s="374">
        <f t="shared" si="157"/>
        <v>-0.86079192397301929</v>
      </c>
      <c r="BG524" s="374">
        <f t="shared" si="158"/>
        <v>1.113982043980803E-2</v>
      </c>
      <c r="BH524" s="374">
        <f t="shared" si="159"/>
        <v>-3.4614728405190087</v>
      </c>
      <c r="BI524" s="374">
        <f t="shared" si="160"/>
        <v>0.98608995199785221</v>
      </c>
      <c r="BJ524" s="374">
        <f t="shared" si="161"/>
        <v>-306.40741523550798</v>
      </c>
      <c r="BK524" s="375">
        <v>17608409.142349206</v>
      </c>
      <c r="BL524" s="382">
        <v>57565661.104764</v>
      </c>
      <c r="BM524" s="383">
        <v>0.56000000000000005</v>
      </c>
      <c r="BN524" s="382">
        <v>32236770.218667842</v>
      </c>
      <c r="BO524" s="395"/>
      <c r="BP524" s="395"/>
      <c r="BS524" s="408">
        <v>11039</v>
      </c>
      <c r="BT524" s="400" t="s">
        <v>1835</v>
      </c>
      <c r="BU524" s="400">
        <v>0.81916284681318552</v>
      </c>
      <c r="BV524" s="400">
        <v>0.18083715318681437</v>
      </c>
      <c r="BW524" s="400">
        <v>0</v>
      </c>
      <c r="BX524" s="400">
        <v>1</v>
      </c>
      <c r="BY524" s="407">
        <v>11039</v>
      </c>
      <c r="BZ524" s="406" t="s">
        <v>1835</v>
      </c>
      <c r="CA524" s="406">
        <v>0.77671748078257119</v>
      </c>
      <c r="CB524" s="406">
        <v>0.22328251921742881</v>
      </c>
      <c r="CC524" s="406">
        <v>0</v>
      </c>
      <c r="CD524" s="406">
        <v>1.7097878784144756E-2</v>
      </c>
      <c r="CE524" s="406">
        <v>0.9829021212158553</v>
      </c>
    </row>
    <row r="525" spans="1:83" x14ac:dyDescent="0.35">
      <c r="A525" s="365">
        <v>8</v>
      </c>
      <c r="B525" s="366" t="s">
        <v>1302</v>
      </c>
      <c r="C525" s="411">
        <v>11048</v>
      </c>
      <c r="D525" s="367" t="s">
        <v>1822</v>
      </c>
      <c r="E525" s="368" t="s">
        <v>2438</v>
      </c>
      <c r="F525" s="369">
        <v>6</v>
      </c>
      <c r="G525" s="370" t="s">
        <v>6307</v>
      </c>
      <c r="H525" s="371">
        <v>54411.6</v>
      </c>
      <c r="I525" s="372">
        <v>54411.6</v>
      </c>
      <c r="J525" s="373">
        <v>596.44309496848473</v>
      </c>
      <c r="K525" s="374">
        <v>32453423.106187202</v>
      </c>
      <c r="L525" s="371">
        <v>10628.4</v>
      </c>
      <c r="M525" s="372">
        <v>10628.4</v>
      </c>
      <c r="N525" s="373">
        <v>511.82423722072934</v>
      </c>
      <c r="O525" s="374">
        <v>5439872.7228767993</v>
      </c>
      <c r="P525" s="374">
        <f t="shared" si="146"/>
        <v>0.85216848350670271</v>
      </c>
      <c r="Q525" s="402">
        <f t="shared" si="150"/>
        <v>9057.187510102638</v>
      </c>
      <c r="R525" s="374">
        <f t="shared" si="147"/>
        <v>0.14783151649329734</v>
      </c>
      <c r="S525" s="401">
        <f t="shared" si="151"/>
        <v>1571.2124898973614</v>
      </c>
      <c r="T525" s="371">
        <v>12620.4</v>
      </c>
      <c r="U525" s="372">
        <v>12620.4</v>
      </c>
      <c r="V525" s="373">
        <v>92.105123656936399</v>
      </c>
      <c r="W525" s="374">
        <v>1162403.5026</v>
      </c>
      <c r="X525" s="371">
        <v>1348.8</v>
      </c>
      <c r="Y525" s="372">
        <v>1348.8</v>
      </c>
      <c r="Z525" s="373">
        <v>12.952817170818506</v>
      </c>
      <c r="AA525" s="374">
        <v>17470.7598</v>
      </c>
      <c r="AB525" s="371">
        <v>6543.5999999999995</v>
      </c>
      <c r="AC525" s="372">
        <v>6543.5999999999995</v>
      </c>
      <c r="AD525" s="373">
        <v>436.38786060425457</v>
      </c>
      <c r="AE525" s="374">
        <v>2855547.6046500001</v>
      </c>
      <c r="AF525" s="374">
        <f t="shared" si="152"/>
        <v>0</v>
      </c>
      <c r="AG525" s="374">
        <f t="shared" si="153"/>
        <v>0</v>
      </c>
      <c r="AH525" s="374">
        <f t="shared" si="154"/>
        <v>1</v>
      </c>
      <c r="AI525" s="374">
        <f t="shared" si="155"/>
        <v>6543.5999999999995</v>
      </c>
      <c r="AJ525" s="375">
        <v>41928717.696114004</v>
      </c>
      <c r="AK525" s="376">
        <v>1853.6532</v>
      </c>
      <c r="AL525" s="377">
        <v>1853.6532</v>
      </c>
      <c r="AM525" s="373">
        <v>12808.677534656968</v>
      </c>
      <c r="AN525" s="374">
        <v>23742846.099885002</v>
      </c>
      <c r="AO525" s="378">
        <v>132.25200000000001</v>
      </c>
      <c r="AP525" s="379">
        <v>132.25200000000001</v>
      </c>
      <c r="AQ525" s="373">
        <v>14973.361389166135</v>
      </c>
      <c r="AR525" s="374">
        <v>1980256.9904399998</v>
      </c>
      <c r="AS525" s="374">
        <f t="shared" si="148"/>
        <v>0.82470833546060518</v>
      </c>
      <c r="AT525" s="374">
        <f t="shared" si="162"/>
        <v>109.06932678133596</v>
      </c>
      <c r="AU525" s="374">
        <f t="shared" si="149"/>
        <v>0.17529166453939479</v>
      </c>
      <c r="AV525" s="374">
        <f t="shared" si="163"/>
        <v>23.182673218664043</v>
      </c>
      <c r="AW525" s="380">
        <v>73.667999999999992</v>
      </c>
      <c r="AX525" s="381">
        <v>73.667999999999992</v>
      </c>
      <c r="AY525" s="373">
        <v>16014.65628761199</v>
      </c>
      <c r="AZ525" s="374">
        <v>1179767.6993958</v>
      </c>
      <c r="BA525" s="378">
        <v>229.75079999999969</v>
      </c>
      <c r="BB525" s="379">
        <v>229.75079999999969</v>
      </c>
      <c r="BC525" s="373">
        <v>17452.364581712034</v>
      </c>
      <c r="BD525" s="374">
        <v>4009694.7245399999</v>
      </c>
      <c r="BE525" s="374">
        <f t="shared" si="156"/>
        <v>2.5266327558166896E-2</v>
      </c>
      <c r="BF525" s="374">
        <f t="shared" si="157"/>
        <v>5.8049589695508832</v>
      </c>
      <c r="BG525" s="374">
        <f t="shared" si="158"/>
        <v>9.403410295275071E-4</v>
      </c>
      <c r="BH525" s="374">
        <f t="shared" si="159"/>
        <v>0.21604410380676808</v>
      </c>
      <c r="BI525" s="374">
        <f t="shared" si="160"/>
        <v>0.97379333141230562</v>
      </c>
      <c r="BJ525" s="374">
        <f t="shared" si="161"/>
        <v>223.72979692664205</v>
      </c>
      <c r="BK525" s="375">
        <v>30912565.514260802</v>
      </c>
      <c r="BL525" s="382">
        <v>72841283.210374802</v>
      </c>
      <c r="BM525" s="383">
        <v>0.6</v>
      </c>
      <c r="BN525" s="382">
        <v>43704769.92622488</v>
      </c>
      <c r="BO525" s="395"/>
      <c r="BP525" s="395"/>
      <c r="BS525" s="408">
        <v>11447</v>
      </c>
      <c r="BT525" s="400" t="s">
        <v>1836</v>
      </c>
      <c r="BU525" s="400">
        <v>0.92337862783852975</v>
      </c>
      <c r="BV525" s="400">
        <v>7.6621372161470344E-2</v>
      </c>
      <c r="BW525" s="400">
        <v>0</v>
      </c>
      <c r="BX525" s="400">
        <v>1</v>
      </c>
      <c r="BY525" s="407">
        <v>11447</v>
      </c>
      <c r="BZ525" s="406" t="s">
        <v>1836</v>
      </c>
      <c r="CA525" s="406">
        <v>0.8838408786587314</v>
      </c>
      <c r="CB525" s="406">
        <v>0.11615912134126864</v>
      </c>
      <c r="CC525" s="406">
        <v>8.8571704010504699E-3</v>
      </c>
      <c r="CD525" s="406">
        <v>3.0455535188982146E-3</v>
      </c>
      <c r="CE525" s="406">
        <v>0.98809727608005127</v>
      </c>
    </row>
    <row r="526" spans="1:83" x14ac:dyDescent="0.35">
      <c r="A526" s="365">
        <v>8</v>
      </c>
      <c r="B526" s="366" t="s">
        <v>1302</v>
      </c>
      <c r="C526" s="411">
        <v>11049</v>
      </c>
      <c r="D526" s="367" t="s">
        <v>1823</v>
      </c>
      <c r="E526" s="368" t="s">
        <v>2438</v>
      </c>
      <c r="F526" s="369">
        <v>6</v>
      </c>
      <c r="G526" s="370" t="s">
        <v>6307</v>
      </c>
      <c r="H526" s="371">
        <v>75498</v>
      </c>
      <c r="I526" s="372">
        <v>75498</v>
      </c>
      <c r="J526" s="373">
        <v>393.13428292524833</v>
      </c>
      <c r="K526" s="374">
        <v>29680852.092290398</v>
      </c>
      <c r="L526" s="371">
        <v>9656.4</v>
      </c>
      <c r="M526" s="372">
        <v>9656.4</v>
      </c>
      <c r="N526" s="373">
        <v>449.61956891673918</v>
      </c>
      <c r="O526" s="374">
        <v>4341706.4052876001</v>
      </c>
      <c r="P526" s="374">
        <f t="shared" si="146"/>
        <v>0.8598302152372076</v>
      </c>
      <c r="Q526" s="402">
        <f t="shared" si="150"/>
        <v>8302.8644904165703</v>
      </c>
      <c r="R526" s="374">
        <f t="shared" si="147"/>
        <v>0.1401697847627924</v>
      </c>
      <c r="S526" s="401">
        <f t="shared" si="151"/>
        <v>1353.5355095834286</v>
      </c>
      <c r="T526" s="371">
        <v>3819.6</v>
      </c>
      <c r="U526" s="372">
        <v>3819.6</v>
      </c>
      <c r="V526" s="373">
        <v>242.72208945083256</v>
      </c>
      <c r="W526" s="374">
        <v>927101.29286639998</v>
      </c>
      <c r="X526" s="371">
        <v>7620</v>
      </c>
      <c r="Y526" s="372">
        <v>7620</v>
      </c>
      <c r="Z526" s="373">
        <v>7.2333289015748035</v>
      </c>
      <c r="AA526" s="374">
        <v>55117.966230000005</v>
      </c>
      <c r="AB526" s="371">
        <v>0</v>
      </c>
      <c r="AC526" s="372">
        <v>0</v>
      </c>
      <c r="AD526" s="373">
        <v>0</v>
      </c>
      <c r="AE526" s="374">
        <v>0</v>
      </c>
      <c r="AF526" s="374">
        <f t="shared" si="152"/>
        <v>0</v>
      </c>
      <c r="AG526" s="374">
        <f t="shared" si="153"/>
        <v>0</v>
      </c>
      <c r="AH526" s="374">
        <f t="shared" si="154"/>
        <v>1</v>
      </c>
      <c r="AI526" s="374">
        <f t="shared" si="155"/>
        <v>0</v>
      </c>
      <c r="AJ526" s="375">
        <v>35004777.756674394</v>
      </c>
      <c r="AK526" s="376">
        <v>1198.5093599999998</v>
      </c>
      <c r="AL526" s="377">
        <v>1198.5093599999998</v>
      </c>
      <c r="AM526" s="373">
        <v>13346.991803543364</v>
      </c>
      <c r="AN526" s="374">
        <v>15996494.604389999</v>
      </c>
      <c r="AO526" s="378">
        <v>72.973799999999997</v>
      </c>
      <c r="AP526" s="379">
        <v>72.973799999999997</v>
      </c>
      <c r="AQ526" s="373">
        <v>21761.246204254126</v>
      </c>
      <c r="AR526" s="374">
        <v>1588000.8282599996</v>
      </c>
      <c r="AS526" s="374">
        <f t="shared" si="148"/>
        <v>0.8106176420578286</v>
      </c>
      <c r="AT526" s="374">
        <f t="shared" si="162"/>
        <v>59.153849687999568</v>
      </c>
      <c r="AU526" s="374">
        <f t="shared" si="149"/>
        <v>0.18938235794217143</v>
      </c>
      <c r="AV526" s="374">
        <f t="shared" si="163"/>
        <v>13.819950312000429</v>
      </c>
      <c r="AW526" s="380">
        <v>20.1678</v>
      </c>
      <c r="AX526" s="381">
        <v>20.1678</v>
      </c>
      <c r="AY526" s="373">
        <v>18806.036668848363</v>
      </c>
      <c r="AZ526" s="374">
        <v>379276.38633000001</v>
      </c>
      <c r="BA526" s="378">
        <v>73.640160000000208</v>
      </c>
      <c r="BB526" s="379">
        <v>73.640160000000208</v>
      </c>
      <c r="BC526" s="373">
        <v>13473.992439723068</v>
      </c>
      <c r="BD526" s="374">
        <v>992226.95909999986</v>
      </c>
      <c r="BE526" s="374">
        <f t="shared" si="156"/>
        <v>1.1516405410275049E-2</v>
      </c>
      <c r="BF526" s="374">
        <f t="shared" si="157"/>
        <v>0.84806993703752265</v>
      </c>
      <c r="BG526" s="374">
        <f t="shared" si="158"/>
        <v>0</v>
      </c>
      <c r="BH526" s="374">
        <f t="shared" si="159"/>
        <v>0</v>
      </c>
      <c r="BI526" s="374">
        <f t="shared" si="160"/>
        <v>0.9884835945897249</v>
      </c>
      <c r="BJ526" s="374">
        <f t="shared" si="161"/>
        <v>72.792090062962686</v>
      </c>
      <c r="BK526" s="375">
        <v>18955998.778080001</v>
      </c>
      <c r="BL526" s="382">
        <v>53960776.534754395</v>
      </c>
      <c r="BM526" s="383">
        <v>0.57999999999999996</v>
      </c>
      <c r="BN526" s="382">
        <v>31297250.390157547</v>
      </c>
      <c r="BO526" s="395"/>
      <c r="BP526" s="395"/>
      <c r="BS526" s="408">
        <v>14133</v>
      </c>
      <c r="BT526" s="400" t="s">
        <v>1837</v>
      </c>
      <c r="BU526" s="400">
        <v>0.82998543720056561</v>
      </c>
      <c r="BV526" s="400">
        <v>0.17001456279943436</v>
      </c>
      <c r="BW526" s="400">
        <v>0</v>
      </c>
      <c r="BX526" s="400">
        <v>1</v>
      </c>
      <c r="BY526" s="407">
        <v>14133</v>
      </c>
      <c r="BZ526" s="406" t="s">
        <v>1837</v>
      </c>
      <c r="CA526" s="406">
        <v>0.919651900812129</v>
      </c>
      <c r="CB526" s="406">
        <v>8.0348099187871017E-2</v>
      </c>
      <c r="CC526" s="406">
        <v>1.8685705721254071E-2</v>
      </c>
      <c r="CD526" s="406">
        <v>5.7309280176583599E-2</v>
      </c>
      <c r="CE526" s="406">
        <v>0.92400501410216229</v>
      </c>
    </row>
    <row r="527" spans="1:83" x14ac:dyDescent="0.35">
      <c r="A527" s="365">
        <v>8</v>
      </c>
      <c r="B527" s="366" t="s">
        <v>1302</v>
      </c>
      <c r="C527" s="411">
        <v>11050</v>
      </c>
      <c r="D527" s="367" t="s">
        <v>1824</v>
      </c>
      <c r="E527" s="368" t="s">
        <v>2438</v>
      </c>
      <c r="F527" s="369">
        <v>2</v>
      </c>
      <c r="G527" s="370" t="s">
        <v>2560</v>
      </c>
      <c r="H527" s="371">
        <v>31911.599999999999</v>
      </c>
      <c r="I527" s="372">
        <v>31911.599999999999</v>
      </c>
      <c r="J527" s="373">
        <v>384.5147572148685</v>
      </c>
      <c r="K527" s="374">
        <v>12270481.126337998</v>
      </c>
      <c r="L527" s="371">
        <v>4077.6</v>
      </c>
      <c r="M527" s="372">
        <v>4077.6</v>
      </c>
      <c r="N527" s="373">
        <v>411.33906323572694</v>
      </c>
      <c r="O527" s="374">
        <v>1677276.1642500001</v>
      </c>
      <c r="P527" s="374">
        <f t="shared" si="146"/>
        <v>0.86881219505471785</v>
      </c>
      <c r="Q527" s="402">
        <f t="shared" si="150"/>
        <v>3542.6686065551175</v>
      </c>
      <c r="R527" s="374">
        <f t="shared" si="147"/>
        <v>0.13118780494528212</v>
      </c>
      <c r="S527" s="401">
        <f t="shared" si="151"/>
        <v>534.93139344488236</v>
      </c>
      <c r="T527" s="371">
        <v>1894.8</v>
      </c>
      <c r="U527" s="372">
        <v>1894.8</v>
      </c>
      <c r="V527" s="373">
        <v>176.32512574414184</v>
      </c>
      <c r="W527" s="374">
        <v>334100.84825999994</v>
      </c>
      <c r="X527" s="371">
        <v>3126</v>
      </c>
      <c r="Y527" s="372">
        <v>3126</v>
      </c>
      <c r="Z527" s="373">
        <v>55.433589798464489</v>
      </c>
      <c r="AA527" s="374">
        <v>173285.40171000001</v>
      </c>
      <c r="AB527" s="371">
        <v>0</v>
      </c>
      <c r="AC527" s="372">
        <v>0</v>
      </c>
      <c r="AD527" s="373">
        <v>0</v>
      </c>
      <c r="AE527" s="374">
        <v>0</v>
      </c>
      <c r="AF527" s="374">
        <f t="shared" si="152"/>
        <v>0</v>
      </c>
      <c r="AG527" s="374">
        <f t="shared" si="153"/>
        <v>0</v>
      </c>
      <c r="AH527" s="374">
        <f t="shared" si="154"/>
        <v>1</v>
      </c>
      <c r="AI527" s="374">
        <f t="shared" si="155"/>
        <v>0</v>
      </c>
      <c r="AJ527" s="375">
        <v>14455143.540557997</v>
      </c>
      <c r="AK527" s="376">
        <v>375.48059999999992</v>
      </c>
      <c r="AL527" s="377">
        <v>375.48059999999992</v>
      </c>
      <c r="AM527" s="373">
        <v>12485.438867833387</v>
      </c>
      <c r="AN527" s="374">
        <v>4688040.0773574002</v>
      </c>
      <c r="AO527" s="378">
        <v>47.550360000000005</v>
      </c>
      <c r="AP527" s="379">
        <v>47.550360000000005</v>
      </c>
      <c r="AQ527" s="373">
        <v>16171.350674632115</v>
      </c>
      <c r="AR527" s="374">
        <v>768953.54626500001</v>
      </c>
      <c r="AS527" s="374">
        <f t="shared" si="148"/>
        <v>0.90022483674383158</v>
      </c>
      <c r="AT527" s="374">
        <f t="shared" si="162"/>
        <v>42.806015068110426</v>
      </c>
      <c r="AU527" s="374">
        <f t="shared" si="149"/>
        <v>9.9775163256168378E-2</v>
      </c>
      <c r="AV527" s="374">
        <f t="shared" si="163"/>
        <v>4.7443449318895787</v>
      </c>
      <c r="AW527" s="380">
        <v>11.489280000000001</v>
      </c>
      <c r="AX527" s="381">
        <v>11.489280000000001</v>
      </c>
      <c r="AY527" s="373">
        <v>10522.71313607119</v>
      </c>
      <c r="AZ527" s="374">
        <v>120898.39758</v>
      </c>
      <c r="BA527" s="378">
        <v>18.855360000000026</v>
      </c>
      <c r="BB527" s="379">
        <v>18.855360000000026</v>
      </c>
      <c r="BC527" s="373">
        <v>30098.724288478141</v>
      </c>
      <c r="BD527" s="374">
        <v>567522.28200000001</v>
      </c>
      <c r="BE527" s="374">
        <f t="shared" si="156"/>
        <v>1.8037644971698321E-2</v>
      </c>
      <c r="BF527" s="374">
        <f t="shared" si="157"/>
        <v>0.34010628949356214</v>
      </c>
      <c r="BG527" s="374">
        <f t="shared" si="158"/>
        <v>3.0168440547513425E-2</v>
      </c>
      <c r="BH527" s="374">
        <f t="shared" si="159"/>
        <v>0.5688368071619635</v>
      </c>
      <c r="BI527" s="374">
        <f t="shared" si="160"/>
        <v>0.95179391448078821</v>
      </c>
      <c r="BJ527" s="374">
        <f t="shared" si="161"/>
        <v>17.946416903344499</v>
      </c>
      <c r="BK527" s="375">
        <v>6145414.3032024</v>
      </c>
      <c r="BL527" s="382">
        <v>20600557.843760397</v>
      </c>
      <c r="BM527" s="383">
        <v>0.59</v>
      </c>
      <c r="BN527" s="382">
        <v>12154329.127818633</v>
      </c>
      <c r="BO527" s="395"/>
      <c r="BP527" s="395"/>
      <c r="BS527" s="408">
        <v>28861</v>
      </c>
      <c r="BT527" s="400" t="s">
        <v>2251</v>
      </c>
      <c r="BU527" s="400">
        <v>0.82653521351762604</v>
      </c>
      <c r="BV527" s="400">
        <v>0.17346478648237393</v>
      </c>
      <c r="BW527" s="400">
        <v>0</v>
      </c>
      <c r="BX527" s="400">
        <v>1</v>
      </c>
      <c r="BY527" s="407">
        <v>28861</v>
      </c>
      <c r="BZ527" s="406" t="s">
        <v>2251</v>
      </c>
      <c r="CA527" s="406">
        <v>0.69502226504518116</v>
      </c>
      <c r="CB527" s="406">
        <v>0.30497773495481889</v>
      </c>
      <c r="CC527" s="406">
        <v>4.4429778304033406E-3</v>
      </c>
      <c r="CD527" s="406">
        <v>1.633333549011869E-2</v>
      </c>
      <c r="CE527" s="406">
        <v>0.97922368667947801</v>
      </c>
    </row>
    <row r="528" spans="1:83" x14ac:dyDescent="0.35">
      <c r="A528" s="365">
        <v>8</v>
      </c>
      <c r="B528" s="366" t="s">
        <v>1304</v>
      </c>
      <c r="C528" s="411">
        <v>10710</v>
      </c>
      <c r="D528" s="367" t="s">
        <v>1838</v>
      </c>
      <c r="E528" s="368" t="s">
        <v>2416</v>
      </c>
      <c r="F528" s="369">
        <v>19</v>
      </c>
      <c r="G528" s="370" t="s">
        <v>6310</v>
      </c>
      <c r="H528" s="371">
        <v>455806.8</v>
      </c>
      <c r="I528" s="372">
        <v>455806.8</v>
      </c>
      <c r="J528" s="373">
        <v>935.26826381909439</v>
      </c>
      <c r="K528" s="374">
        <v>426301634.47293717</v>
      </c>
      <c r="L528" s="371">
        <v>173899.19999999998</v>
      </c>
      <c r="M528" s="372">
        <v>173899.19999999998</v>
      </c>
      <c r="N528" s="373">
        <v>1525.9657175460611</v>
      </c>
      <c r="O528" s="374">
        <v>265364217.50868598</v>
      </c>
      <c r="P528" s="374">
        <f t="shared" si="146"/>
        <v>0.87885293532921893</v>
      </c>
      <c r="Q528" s="402">
        <f t="shared" si="150"/>
        <v>152831.8223714029</v>
      </c>
      <c r="R528" s="374">
        <f t="shared" si="147"/>
        <v>0.12114706467078107</v>
      </c>
      <c r="S528" s="401">
        <f t="shared" si="151"/>
        <v>21067.377628597089</v>
      </c>
      <c r="T528" s="371">
        <v>84472.8</v>
      </c>
      <c r="U528" s="372">
        <v>84472.8</v>
      </c>
      <c r="V528" s="373">
        <v>884.69609495660143</v>
      </c>
      <c r="W528" s="374">
        <v>74732756.29005</v>
      </c>
      <c r="X528" s="371">
        <v>44948.4</v>
      </c>
      <c r="Y528" s="372">
        <v>44948.4</v>
      </c>
      <c r="Z528" s="373">
        <v>6.2926272215473746</v>
      </c>
      <c r="AA528" s="374">
        <v>282843.52540500002</v>
      </c>
      <c r="AB528" s="371">
        <v>0</v>
      </c>
      <c r="AC528" s="372">
        <v>0</v>
      </c>
      <c r="AD528" s="373">
        <v>0</v>
      </c>
      <c r="AE528" s="374">
        <v>0</v>
      </c>
      <c r="AF528" s="374">
        <f t="shared" si="152"/>
        <v>6.6751695340459853E-3</v>
      </c>
      <c r="AG528" s="374">
        <f t="shared" si="153"/>
        <v>0</v>
      </c>
      <c r="AH528" s="374">
        <f t="shared" si="154"/>
        <v>0.99332483046595399</v>
      </c>
      <c r="AI528" s="374">
        <f t="shared" si="155"/>
        <v>0</v>
      </c>
      <c r="AJ528" s="375">
        <v>766681451.79707825</v>
      </c>
      <c r="AK528" s="376">
        <v>54655.789679999987</v>
      </c>
      <c r="AL528" s="377">
        <v>54655.789679999987</v>
      </c>
      <c r="AM528" s="373">
        <v>18821.768544855775</v>
      </c>
      <c r="AN528" s="374">
        <v>1028718622.9932766</v>
      </c>
      <c r="AO528" s="378">
        <v>9949.9385999999995</v>
      </c>
      <c r="AP528" s="379">
        <v>9949.9385999999995</v>
      </c>
      <c r="AQ528" s="373">
        <v>20989.994836924841</v>
      </c>
      <c r="AR528" s="374">
        <v>208849159.84171918</v>
      </c>
      <c r="AS528" s="374">
        <f t="shared" si="148"/>
        <v>0.85701227266529567</v>
      </c>
      <c r="AT528" s="374">
        <f t="shared" si="162"/>
        <v>8527.2194924661489</v>
      </c>
      <c r="AU528" s="374">
        <f t="shared" si="149"/>
        <v>0.14298772733470422</v>
      </c>
      <c r="AV528" s="374">
        <f t="shared" si="163"/>
        <v>1422.7191075338485</v>
      </c>
      <c r="AW528" s="380">
        <v>6968.1856799999987</v>
      </c>
      <c r="AX528" s="381">
        <v>6968.1856799999987</v>
      </c>
      <c r="AY528" s="373">
        <v>13548.544899672223</v>
      </c>
      <c r="AZ528" s="374">
        <v>94408776.554732993</v>
      </c>
      <c r="BA528" s="378">
        <v>3520.6858800000123</v>
      </c>
      <c r="BB528" s="379">
        <v>3520.6858800000123</v>
      </c>
      <c r="BC528" s="373">
        <v>39671.297160027265</v>
      </c>
      <c r="BD528" s="374">
        <v>139670175.75259259</v>
      </c>
      <c r="BE528" s="374">
        <f t="shared" si="156"/>
        <v>9.615314089011702E-2</v>
      </c>
      <c r="BF528" s="374">
        <f t="shared" si="157"/>
        <v>338.5250054494868</v>
      </c>
      <c r="BG528" s="374">
        <f t="shared" si="158"/>
        <v>1.8380992684466787E-3</v>
      </c>
      <c r="BH528" s="374">
        <f t="shared" si="159"/>
        <v>6.4713701404585739</v>
      </c>
      <c r="BI528" s="374">
        <f t="shared" si="160"/>
        <v>0.90200875984143625</v>
      </c>
      <c r="BJ528" s="374">
        <f t="shared" si="161"/>
        <v>3175.6895044100665</v>
      </c>
      <c r="BK528" s="375">
        <v>1471646735.1423213</v>
      </c>
      <c r="BL528" s="382">
        <v>2238328186.9393997</v>
      </c>
      <c r="BM528" s="383">
        <v>0.38</v>
      </c>
      <c r="BN528" s="382">
        <v>850564711.03697193</v>
      </c>
      <c r="BO528" s="395"/>
      <c r="BP528" s="395"/>
      <c r="BS528" s="408">
        <v>10710</v>
      </c>
      <c r="BT528" s="400" t="s">
        <v>1838</v>
      </c>
      <c r="BU528" s="400">
        <v>0.87885293532921893</v>
      </c>
      <c r="BV528" s="400">
        <v>0.12114706467078107</v>
      </c>
      <c r="BW528" s="400">
        <v>6.6751695340459853E-3</v>
      </c>
      <c r="BX528" s="400">
        <v>0.99332483046595399</v>
      </c>
      <c r="BY528" s="407">
        <v>10710</v>
      </c>
      <c r="BZ528" s="406" t="s">
        <v>1838</v>
      </c>
      <c r="CA528" s="406">
        <v>0.85701227266529567</v>
      </c>
      <c r="CB528" s="406">
        <v>0.14298772733470422</v>
      </c>
      <c r="CC528" s="406">
        <v>9.615314089011702E-2</v>
      </c>
      <c r="CD528" s="406">
        <v>1.8380992684466787E-3</v>
      </c>
      <c r="CE528" s="406">
        <v>0.90200875984143625</v>
      </c>
    </row>
    <row r="529" spans="1:83" x14ac:dyDescent="0.35">
      <c r="A529" s="365">
        <v>8</v>
      </c>
      <c r="B529" s="366" t="s">
        <v>1304</v>
      </c>
      <c r="C529" s="411">
        <v>11089</v>
      </c>
      <c r="D529" s="367" t="s">
        <v>1839</v>
      </c>
      <c r="E529" s="368" t="s">
        <v>2438</v>
      </c>
      <c r="F529" s="369">
        <v>6</v>
      </c>
      <c r="G529" s="370" t="s">
        <v>6307</v>
      </c>
      <c r="H529" s="371">
        <v>65599.199999999997</v>
      </c>
      <c r="I529" s="372">
        <v>65599.199999999997</v>
      </c>
      <c r="J529" s="373">
        <v>555.86759108220838</v>
      </c>
      <c r="K529" s="374">
        <v>36464469.280919999</v>
      </c>
      <c r="L529" s="371">
        <v>0</v>
      </c>
      <c r="M529" s="372">
        <v>0</v>
      </c>
      <c r="N529" s="373">
        <v>0</v>
      </c>
      <c r="O529" s="374">
        <v>0</v>
      </c>
      <c r="P529" s="374">
        <f t="shared" si="146"/>
        <v>0.82911647525167842</v>
      </c>
      <c r="Q529" s="402">
        <f t="shared" si="150"/>
        <v>0</v>
      </c>
      <c r="R529" s="374">
        <f t="shared" si="147"/>
        <v>0.17088352474832161</v>
      </c>
      <c r="S529" s="401">
        <f t="shared" si="151"/>
        <v>0</v>
      </c>
      <c r="T529" s="371">
        <v>996</v>
      </c>
      <c r="U529" s="372">
        <v>996</v>
      </c>
      <c r="V529" s="373">
        <v>947.10217210843371</v>
      </c>
      <c r="W529" s="374">
        <v>943313.76341999997</v>
      </c>
      <c r="X529" s="371">
        <v>159.6</v>
      </c>
      <c r="Y529" s="372">
        <v>159.6</v>
      </c>
      <c r="Z529" s="373">
        <v>180.59944436090228</v>
      </c>
      <c r="AA529" s="374">
        <v>28823.671320000005</v>
      </c>
      <c r="AB529" s="371">
        <v>20947.2</v>
      </c>
      <c r="AC529" s="372">
        <v>20947.2</v>
      </c>
      <c r="AD529" s="373">
        <v>87.30376143159944</v>
      </c>
      <c r="AE529" s="374">
        <v>1828769.3514599998</v>
      </c>
      <c r="AF529" s="374">
        <f t="shared" si="152"/>
        <v>0</v>
      </c>
      <c r="AG529" s="374">
        <f t="shared" si="153"/>
        <v>0</v>
      </c>
      <c r="AH529" s="374">
        <f t="shared" si="154"/>
        <v>1</v>
      </c>
      <c r="AI529" s="374">
        <f t="shared" si="155"/>
        <v>20947.2</v>
      </c>
      <c r="AJ529" s="375">
        <v>39265376.067120001</v>
      </c>
      <c r="AK529" s="376">
        <v>1321.3990799999999</v>
      </c>
      <c r="AL529" s="377">
        <v>1321.3990799999999</v>
      </c>
      <c r="AM529" s="373">
        <v>12668.513039951564</v>
      </c>
      <c r="AN529" s="374">
        <v>16740161.475959998</v>
      </c>
      <c r="AO529" s="378">
        <v>44.298839999999998</v>
      </c>
      <c r="AP529" s="379">
        <v>44.298839999999998</v>
      </c>
      <c r="AQ529" s="373">
        <v>18785.432146755986</v>
      </c>
      <c r="AR529" s="374">
        <v>832172.85299999989</v>
      </c>
      <c r="AS529" s="374">
        <f t="shared" si="148"/>
        <v>0.77055781909771093</v>
      </c>
      <c r="AT529" s="374">
        <f t="shared" si="162"/>
        <v>34.134817538958437</v>
      </c>
      <c r="AU529" s="374">
        <f t="shared" si="149"/>
        <v>0.22944218090228904</v>
      </c>
      <c r="AV529" s="374">
        <f t="shared" si="163"/>
        <v>10.164022461041558</v>
      </c>
      <c r="AW529" s="380">
        <v>42.834240000000001</v>
      </c>
      <c r="AX529" s="381">
        <v>42.834240000000001</v>
      </c>
      <c r="AY529" s="373">
        <v>11707.337847945942</v>
      </c>
      <c r="AZ529" s="374">
        <v>501474.91914000001</v>
      </c>
      <c r="BA529" s="378">
        <v>13.094639999999862</v>
      </c>
      <c r="BB529" s="379">
        <v>13.094639999999862</v>
      </c>
      <c r="BC529" s="373">
        <v>60591.322006562099</v>
      </c>
      <c r="BD529" s="374">
        <v>793421.54879999999</v>
      </c>
      <c r="BE529" s="374">
        <f t="shared" si="156"/>
        <v>0.13143464688051396</v>
      </c>
      <c r="BF529" s="374">
        <f t="shared" si="157"/>
        <v>1.7210893844274351</v>
      </c>
      <c r="BG529" s="374">
        <f t="shared" si="158"/>
        <v>2.9513339064078783E-2</v>
      </c>
      <c r="BH529" s="374">
        <f t="shared" si="159"/>
        <v>0.38646655024204452</v>
      </c>
      <c r="BI529" s="374">
        <f t="shared" si="160"/>
        <v>0.8390520140554073</v>
      </c>
      <c r="BJ529" s="374">
        <f t="shared" si="161"/>
        <v>10.987084065330382</v>
      </c>
      <c r="BK529" s="375">
        <v>18867230.796899997</v>
      </c>
      <c r="BL529" s="382">
        <v>58132606.864019997</v>
      </c>
      <c r="BM529" s="383">
        <v>0.57999999999999996</v>
      </c>
      <c r="BN529" s="382">
        <v>33716911.981131598</v>
      </c>
      <c r="BO529" s="395"/>
      <c r="BP529" s="395"/>
      <c r="BS529" s="408">
        <v>11089</v>
      </c>
      <c r="BT529" s="400" t="s">
        <v>1839</v>
      </c>
      <c r="BU529" s="400">
        <v>0.82911647525167842</v>
      </c>
      <c r="BV529" s="400">
        <v>0.17088352474832161</v>
      </c>
      <c r="BW529" s="400">
        <v>0</v>
      </c>
      <c r="BX529" s="400">
        <v>1</v>
      </c>
      <c r="BY529" s="407">
        <v>11089</v>
      </c>
      <c r="BZ529" s="406" t="s">
        <v>1839</v>
      </c>
      <c r="CA529" s="406">
        <v>0.77055781909771093</v>
      </c>
      <c r="CB529" s="406">
        <v>0.22944218090228904</v>
      </c>
      <c r="CC529" s="406">
        <v>0.13143464688051396</v>
      </c>
      <c r="CD529" s="406">
        <v>2.9513339064078783E-2</v>
      </c>
      <c r="CE529" s="406">
        <v>0.8390520140554073</v>
      </c>
    </row>
    <row r="530" spans="1:83" x14ac:dyDescent="0.35">
      <c r="A530" s="365">
        <v>8</v>
      </c>
      <c r="B530" s="366" t="s">
        <v>1304</v>
      </c>
      <c r="C530" s="411">
        <v>11090</v>
      </c>
      <c r="D530" s="367" t="s">
        <v>1840</v>
      </c>
      <c r="E530" s="368" t="s">
        <v>2438</v>
      </c>
      <c r="F530" s="369">
        <v>5</v>
      </c>
      <c r="G530" s="370" t="s">
        <v>2469</v>
      </c>
      <c r="H530" s="371">
        <v>51069.599999999999</v>
      </c>
      <c r="I530" s="372">
        <v>51069.599999999999</v>
      </c>
      <c r="J530" s="373">
        <v>488.72511692278772</v>
      </c>
      <c r="K530" s="374">
        <v>24958996.231199998</v>
      </c>
      <c r="L530" s="371">
        <v>8306.4</v>
      </c>
      <c r="M530" s="372">
        <v>8306.4</v>
      </c>
      <c r="N530" s="373">
        <v>435.16515178416643</v>
      </c>
      <c r="O530" s="374">
        <v>3614655.81678</v>
      </c>
      <c r="P530" s="374">
        <f t="shared" si="146"/>
        <v>0.80307885734634454</v>
      </c>
      <c r="Q530" s="402">
        <f t="shared" si="150"/>
        <v>6670.6942206616759</v>
      </c>
      <c r="R530" s="374">
        <f t="shared" si="147"/>
        <v>0.19692114265365548</v>
      </c>
      <c r="S530" s="401">
        <f t="shared" si="151"/>
        <v>1635.7057793383237</v>
      </c>
      <c r="T530" s="371">
        <v>12554.4</v>
      </c>
      <c r="U530" s="372">
        <v>12554.4</v>
      </c>
      <c r="V530" s="373">
        <v>63.780466239724717</v>
      </c>
      <c r="W530" s="374">
        <v>800725.48535999993</v>
      </c>
      <c r="X530" s="371">
        <v>0</v>
      </c>
      <c r="Y530" s="372">
        <v>0</v>
      </c>
      <c r="Z530" s="373">
        <v>0</v>
      </c>
      <c r="AA530" s="374">
        <v>0</v>
      </c>
      <c r="AB530" s="371">
        <v>9883.1999999999989</v>
      </c>
      <c r="AC530" s="372">
        <v>9883.1999999999989</v>
      </c>
      <c r="AD530" s="373">
        <v>105.52832163064595</v>
      </c>
      <c r="AE530" s="374">
        <v>1042957.5083399999</v>
      </c>
      <c r="AF530" s="374">
        <f t="shared" si="152"/>
        <v>0</v>
      </c>
      <c r="AG530" s="374">
        <f t="shared" si="153"/>
        <v>0</v>
      </c>
      <c r="AH530" s="374">
        <f t="shared" si="154"/>
        <v>1</v>
      </c>
      <c r="AI530" s="374">
        <f t="shared" si="155"/>
        <v>9883.1999999999989</v>
      </c>
      <c r="AJ530" s="375">
        <v>30417335.041680001</v>
      </c>
      <c r="AK530" s="376">
        <v>1075.8716400000001</v>
      </c>
      <c r="AL530" s="377">
        <v>1075.8716400000001</v>
      </c>
      <c r="AM530" s="373">
        <v>7808.5696107437116</v>
      </c>
      <c r="AN530" s="374">
        <v>8401018.593164999</v>
      </c>
      <c r="AO530" s="378">
        <v>105.85307999999999</v>
      </c>
      <c r="AP530" s="379">
        <v>105.85307999999999</v>
      </c>
      <c r="AQ530" s="373">
        <v>14164.909457334639</v>
      </c>
      <c r="AR530" s="374">
        <v>1499399.2939800001</v>
      </c>
      <c r="AS530" s="374">
        <f t="shared" si="148"/>
        <v>0.70783362127163751</v>
      </c>
      <c r="AT530" s="374">
        <f t="shared" si="162"/>
        <v>74.926368939156347</v>
      </c>
      <c r="AU530" s="374">
        <f t="shared" si="149"/>
        <v>0.29216637872836249</v>
      </c>
      <c r="AV530" s="374">
        <f t="shared" si="163"/>
        <v>30.926711060843651</v>
      </c>
      <c r="AW530" s="380">
        <v>69.926039999999986</v>
      </c>
      <c r="AX530" s="381">
        <v>69.926039999999986</v>
      </c>
      <c r="AY530" s="373">
        <v>5198.838778944154</v>
      </c>
      <c r="AZ530" s="374">
        <v>363534.20841000002</v>
      </c>
      <c r="BA530" s="378">
        <v>41.518919999999817</v>
      </c>
      <c r="BB530" s="379">
        <v>41.518919999999817</v>
      </c>
      <c r="BC530" s="373">
        <v>10910.897109317919</v>
      </c>
      <c r="BD530" s="374">
        <v>453008.6642099999</v>
      </c>
      <c r="BE530" s="374">
        <f t="shared" si="156"/>
        <v>1.3091231732492518E-2</v>
      </c>
      <c r="BF530" s="374">
        <f t="shared" si="157"/>
        <v>0.54353380300281584</v>
      </c>
      <c r="BG530" s="374">
        <f t="shared" si="158"/>
        <v>0</v>
      </c>
      <c r="BH530" s="374">
        <f t="shared" si="159"/>
        <v>0</v>
      </c>
      <c r="BI530" s="374">
        <f t="shared" si="160"/>
        <v>0.98690876826750751</v>
      </c>
      <c r="BJ530" s="374">
        <f t="shared" si="161"/>
        <v>40.975386196997</v>
      </c>
      <c r="BK530" s="375">
        <v>10716960.759764999</v>
      </c>
      <c r="BL530" s="382">
        <v>41134295.801445</v>
      </c>
      <c r="BM530" s="383">
        <v>0.51</v>
      </c>
      <c r="BN530" s="382">
        <v>20978490.858736951</v>
      </c>
      <c r="BO530" s="395"/>
      <c r="BP530" s="395"/>
      <c r="BS530" s="408">
        <v>11090</v>
      </c>
      <c r="BT530" s="400" t="s">
        <v>1840</v>
      </c>
      <c r="BU530" s="400">
        <v>0.80307885734634454</v>
      </c>
      <c r="BV530" s="400">
        <v>0.19692114265365548</v>
      </c>
      <c r="BW530" s="400">
        <v>0</v>
      </c>
      <c r="BX530" s="400">
        <v>1</v>
      </c>
      <c r="BY530" s="407">
        <v>11090</v>
      </c>
      <c r="BZ530" s="406" t="s">
        <v>1840</v>
      </c>
      <c r="CA530" s="406">
        <v>0.70783362127163751</v>
      </c>
      <c r="CB530" s="406">
        <v>0.29216637872836249</v>
      </c>
      <c r="CC530" s="406">
        <v>1.3091231732492518E-2</v>
      </c>
      <c r="CD530" s="406">
        <v>0</v>
      </c>
      <c r="CE530" s="406">
        <v>0.98690876826750751</v>
      </c>
    </row>
    <row r="531" spans="1:83" x14ac:dyDescent="0.35">
      <c r="A531" s="365">
        <v>8</v>
      </c>
      <c r="B531" s="366" t="s">
        <v>1304</v>
      </c>
      <c r="C531" s="411">
        <v>11091</v>
      </c>
      <c r="D531" s="367" t="s">
        <v>1841</v>
      </c>
      <c r="E531" s="368" t="s">
        <v>2438</v>
      </c>
      <c r="F531" s="369">
        <v>6</v>
      </c>
      <c r="G531" s="370" t="s">
        <v>6307</v>
      </c>
      <c r="H531" s="371">
        <v>95439.599999999991</v>
      </c>
      <c r="I531" s="372">
        <v>95439.599999999991</v>
      </c>
      <c r="J531" s="373">
        <v>581.56424232079769</v>
      </c>
      <c r="K531" s="374">
        <v>55504258.661399998</v>
      </c>
      <c r="L531" s="371">
        <v>18354</v>
      </c>
      <c r="M531" s="372">
        <v>18354</v>
      </c>
      <c r="N531" s="373">
        <v>533.0387256497221</v>
      </c>
      <c r="O531" s="374">
        <v>9783392.770575</v>
      </c>
      <c r="P531" s="374">
        <f t="shared" si="146"/>
        <v>0.86906338664611216</v>
      </c>
      <c r="Q531" s="402">
        <f t="shared" si="150"/>
        <v>15950.789398502742</v>
      </c>
      <c r="R531" s="374">
        <f t="shared" si="147"/>
        <v>0.13093661335388782</v>
      </c>
      <c r="S531" s="401">
        <f t="shared" si="151"/>
        <v>2403.2106014972569</v>
      </c>
      <c r="T531" s="371">
        <v>8029.2</v>
      </c>
      <c r="U531" s="372">
        <v>8029.2</v>
      </c>
      <c r="V531" s="373">
        <v>247.87250444627111</v>
      </c>
      <c r="W531" s="374">
        <v>1990217.9127</v>
      </c>
      <c r="X531" s="371">
        <v>2.4</v>
      </c>
      <c r="Y531" s="372">
        <v>2.4</v>
      </c>
      <c r="Z531" s="373">
        <v>22420.911155000002</v>
      </c>
      <c r="AA531" s="374">
        <v>53810.186772000001</v>
      </c>
      <c r="AB531" s="371">
        <v>4129.2</v>
      </c>
      <c r="AC531" s="372">
        <v>4129.2</v>
      </c>
      <c r="AD531" s="373">
        <v>1191.5600558958151</v>
      </c>
      <c r="AE531" s="374">
        <v>4920189.7828049995</v>
      </c>
      <c r="AF531" s="374">
        <f t="shared" si="152"/>
        <v>0</v>
      </c>
      <c r="AG531" s="374">
        <f t="shared" si="153"/>
        <v>0</v>
      </c>
      <c r="AH531" s="374">
        <f t="shared" si="154"/>
        <v>1</v>
      </c>
      <c r="AI531" s="374">
        <f t="shared" si="155"/>
        <v>4129.2</v>
      </c>
      <c r="AJ531" s="375">
        <v>72251869.314252004</v>
      </c>
      <c r="AK531" s="376">
        <v>3463.5578399999995</v>
      </c>
      <c r="AL531" s="377">
        <v>3463.5578399999995</v>
      </c>
      <c r="AM531" s="373">
        <v>12796.173713052243</v>
      </c>
      <c r="AN531" s="374">
        <v>44320287.785843998</v>
      </c>
      <c r="AO531" s="378">
        <v>625.64400000000001</v>
      </c>
      <c r="AP531" s="379">
        <v>625.64400000000001</v>
      </c>
      <c r="AQ531" s="373">
        <v>16553.674448184589</v>
      </c>
      <c r="AR531" s="374">
        <v>10356707.09646</v>
      </c>
      <c r="AS531" s="374">
        <f t="shared" si="148"/>
        <v>0.8617668147736508</v>
      </c>
      <c r="AT531" s="374">
        <f t="shared" si="162"/>
        <v>539.15923706224601</v>
      </c>
      <c r="AU531" s="374">
        <f t="shared" si="149"/>
        <v>0.13823318522634917</v>
      </c>
      <c r="AV531" s="374">
        <f t="shared" si="163"/>
        <v>86.484762937753999</v>
      </c>
      <c r="AW531" s="380">
        <v>192.32471999999999</v>
      </c>
      <c r="AX531" s="381">
        <v>192.32471999999999</v>
      </c>
      <c r="AY531" s="373">
        <v>9452.3571662550712</v>
      </c>
      <c r="AZ531" s="374">
        <v>1817921.9453399999</v>
      </c>
      <c r="BA531" s="378">
        <v>305.35332000000068</v>
      </c>
      <c r="BB531" s="379">
        <v>305.35332000000068</v>
      </c>
      <c r="BC531" s="373">
        <v>7563.1234196503738</v>
      </c>
      <c r="BD531" s="374">
        <v>2309424.8457599999</v>
      </c>
      <c r="BE531" s="374">
        <f t="shared" si="156"/>
        <v>4.7927044729025439E-2</v>
      </c>
      <c r="BF531" s="374">
        <f t="shared" si="157"/>
        <v>14.634682225796452</v>
      </c>
      <c r="BG531" s="374">
        <f t="shared" si="158"/>
        <v>2.4075802122947118E-2</v>
      </c>
      <c r="BH531" s="374">
        <f t="shared" si="159"/>
        <v>7.3516261099049673</v>
      </c>
      <c r="BI531" s="374">
        <f t="shared" si="160"/>
        <v>0.92799715314802744</v>
      </c>
      <c r="BJ531" s="374">
        <f t="shared" si="161"/>
        <v>283.36701166429924</v>
      </c>
      <c r="BK531" s="375">
        <v>58804341.673404001</v>
      </c>
      <c r="BL531" s="382">
        <v>131056210.987656</v>
      </c>
      <c r="BM531" s="383">
        <v>0.38</v>
      </c>
      <c r="BN531" s="382">
        <v>49801360.175309278</v>
      </c>
      <c r="BO531" s="395"/>
      <c r="BP531" s="395"/>
      <c r="BS531" s="408">
        <v>11091</v>
      </c>
      <c r="BT531" s="400" t="s">
        <v>1841</v>
      </c>
      <c r="BU531" s="400">
        <v>0.86906338664611216</v>
      </c>
      <c r="BV531" s="400">
        <v>0.13093661335388782</v>
      </c>
      <c r="BW531" s="400">
        <v>0</v>
      </c>
      <c r="BX531" s="400">
        <v>1</v>
      </c>
      <c r="BY531" s="407">
        <v>11091</v>
      </c>
      <c r="BZ531" s="406" t="s">
        <v>1841</v>
      </c>
      <c r="CA531" s="406">
        <v>0.8617668147736508</v>
      </c>
      <c r="CB531" s="406">
        <v>0.13823318522634917</v>
      </c>
      <c r="CC531" s="406">
        <v>4.7927044729025439E-2</v>
      </c>
      <c r="CD531" s="406">
        <v>2.4075802122947118E-2</v>
      </c>
      <c r="CE531" s="406">
        <v>0.92799715314802744</v>
      </c>
    </row>
    <row r="532" spans="1:83" x14ac:dyDescent="0.35">
      <c r="A532" s="365">
        <v>8</v>
      </c>
      <c r="B532" s="366" t="s">
        <v>1304</v>
      </c>
      <c r="C532" s="411">
        <v>11092</v>
      </c>
      <c r="D532" s="367" t="s">
        <v>1842</v>
      </c>
      <c r="E532" s="368" t="s">
        <v>2438</v>
      </c>
      <c r="F532" s="369">
        <v>9</v>
      </c>
      <c r="G532" s="370" t="s">
        <v>2511</v>
      </c>
      <c r="H532" s="371">
        <v>84988.800000000003</v>
      </c>
      <c r="I532" s="372">
        <v>84988.800000000003</v>
      </c>
      <c r="J532" s="373">
        <v>510.57755379475878</v>
      </c>
      <c r="K532" s="374">
        <v>43393373.603951998</v>
      </c>
      <c r="L532" s="371">
        <v>838.8</v>
      </c>
      <c r="M532" s="372">
        <v>838.8</v>
      </c>
      <c r="N532" s="373">
        <v>11837.295546566524</v>
      </c>
      <c r="O532" s="374">
        <v>9929123.5044599995</v>
      </c>
      <c r="P532" s="374">
        <f t="shared" si="146"/>
        <v>0.86191405190154635</v>
      </c>
      <c r="Q532" s="402">
        <f t="shared" si="150"/>
        <v>722.97350673501705</v>
      </c>
      <c r="R532" s="374">
        <f t="shared" si="147"/>
        <v>0.13808594809845368</v>
      </c>
      <c r="S532" s="401">
        <f t="shared" si="151"/>
        <v>115.82649326498294</v>
      </c>
      <c r="T532" s="371">
        <v>1311.6</v>
      </c>
      <c r="U532" s="372">
        <v>1311.6</v>
      </c>
      <c r="V532" s="373">
        <v>2343.9307092634949</v>
      </c>
      <c r="W532" s="374">
        <v>3074299.5182699999</v>
      </c>
      <c r="X532" s="371">
        <v>7024.8</v>
      </c>
      <c r="Y532" s="372">
        <v>7024.8</v>
      </c>
      <c r="Z532" s="373">
        <v>7.3976751024940217</v>
      </c>
      <c r="AA532" s="374">
        <v>51967.188060000008</v>
      </c>
      <c r="AB532" s="371">
        <v>45356.4</v>
      </c>
      <c r="AC532" s="372">
        <v>45356.4</v>
      </c>
      <c r="AD532" s="373">
        <v>88.159568854075729</v>
      </c>
      <c r="AE532" s="374">
        <v>3998600.6687730006</v>
      </c>
      <c r="AF532" s="374">
        <f t="shared" si="152"/>
        <v>0</v>
      </c>
      <c r="AG532" s="374">
        <f t="shared" si="153"/>
        <v>0</v>
      </c>
      <c r="AH532" s="374">
        <f t="shared" si="154"/>
        <v>1</v>
      </c>
      <c r="AI532" s="374">
        <f t="shared" si="155"/>
        <v>45356.4</v>
      </c>
      <c r="AJ532" s="375">
        <v>60447364.483515002</v>
      </c>
      <c r="AK532" s="376">
        <v>2773.1518799999999</v>
      </c>
      <c r="AL532" s="377">
        <v>2773.1518799999999</v>
      </c>
      <c r="AM532" s="373">
        <v>11937.4632692389</v>
      </c>
      <c r="AN532" s="374">
        <v>33104398.707520802</v>
      </c>
      <c r="AO532" s="378">
        <v>427.70483999999999</v>
      </c>
      <c r="AP532" s="379">
        <v>427.70483999999999</v>
      </c>
      <c r="AQ532" s="373">
        <v>15613.539665204629</v>
      </c>
      <c r="AR532" s="374">
        <v>6677986.484339999</v>
      </c>
      <c r="AS532" s="374">
        <f t="shared" si="148"/>
        <v>0.82504069651834988</v>
      </c>
      <c r="AT532" s="374">
        <f t="shared" si="162"/>
        <v>352.87389909786941</v>
      </c>
      <c r="AU532" s="374">
        <f t="shared" si="149"/>
        <v>0.17495930348165015</v>
      </c>
      <c r="AV532" s="374">
        <f t="shared" si="163"/>
        <v>74.830940902130621</v>
      </c>
      <c r="AW532" s="380">
        <v>203.41703999999999</v>
      </c>
      <c r="AX532" s="381">
        <v>203.41703999999999</v>
      </c>
      <c r="AY532" s="373">
        <v>10081.729553423844</v>
      </c>
      <c r="AZ532" s="374">
        <v>2050795.583838</v>
      </c>
      <c r="BA532" s="378">
        <v>1086.52008</v>
      </c>
      <c r="BB532" s="379">
        <v>1086.52008</v>
      </c>
      <c r="BC532" s="373">
        <v>10055.72953549096</v>
      </c>
      <c r="BD532" s="374">
        <v>10925752.059360001</v>
      </c>
      <c r="BE532" s="374">
        <f t="shared" si="156"/>
        <v>2.3802172225046544E-2</v>
      </c>
      <c r="BF532" s="374">
        <f t="shared" si="157"/>
        <v>25.861538070131349</v>
      </c>
      <c r="BG532" s="374">
        <f t="shared" si="158"/>
        <v>1.7700287374805077E-3</v>
      </c>
      <c r="BH532" s="374">
        <f t="shared" si="159"/>
        <v>1.9231717654496203</v>
      </c>
      <c r="BI532" s="374">
        <f t="shared" si="160"/>
        <v>0.9744277990374729</v>
      </c>
      <c r="BJ532" s="374">
        <f t="shared" si="161"/>
        <v>1058.735370164419</v>
      </c>
      <c r="BK532" s="375">
        <v>52758932.835058808</v>
      </c>
      <c r="BL532" s="382">
        <v>113206297.3185738</v>
      </c>
      <c r="BM532" s="383">
        <v>0.37</v>
      </c>
      <c r="BN532" s="382">
        <v>41886330.007872306</v>
      </c>
      <c r="BO532" s="395"/>
      <c r="BP532" s="395"/>
      <c r="BS532" s="408">
        <v>11092</v>
      </c>
      <c r="BT532" s="400" t="s">
        <v>1842</v>
      </c>
      <c r="BU532" s="400">
        <v>0.86191405190154635</v>
      </c>
      <c r="BV532" s="400">
        <v>0.13808594809845368</v>
      </c>
      <c r="BW532" s="400">
        <v>0</v>
      </c>
      <c r="BX532" s="400">
        <v>1</v>
      </c>
      <c r="BY532" s="407">
        <v>11092</v>
      </c>
      <c r="BZ532" s="406" t="s">
        <v>1842</v>
      </c>
      <c r="CA532" s="406">
        <v>0.82504069651834988</v>
      </c>
      <c r="CB532" s="406">
        <v>0.17495930348165015</v>
      </c>
      <c r="CC532" s="406">
        <v>2.3802172225046544E-2</v>
      </c>
      <c r="CD532" s="406">
        <v>1.7700287374805077E-3</v>
      </c>
      <c r="CE532" s="406">
        <v>0.9744277990374729</v>
      </c>
    </row>
    <row r="533" spans="1:83" x14ac:dyDescent="0.35">
      <c r="A533" s="365">
        <v>8</v>
      </c>
      <c r="B533" s="366" t="s">
        <v>1304</v>
      </c>
      <c r="C533" s="411">
        <v>11093</v>
      </c>
      <c r="D533" s="367" t="s">
        <v>1843</v>
      </c>
      <c r="E533" s="368" t="s">
        <v>2438</v>
      </c>
      <c r="F533" s="369">
        <v>6</v>
      </c>
      <c r="G533" s="370" t="s">
        <v>6307</v>
      </c>
      <c r="H533" s="371">
        <v>79226.399999999994</v>
      </c>
      <c r="I533" s="372">
        <v>79226.399999999994</v>
      </c>
      <c r="J533" s="373">
        <v>382.49150470070583</v>
      </c>
      <c r="K533" s="374">
        <v>30303424.94802</v>
      </c>
      <c r="L533" s="371">
        <v>7.1999999999999993</v>
      </c>
      <c r="M533" s="372">
        <v>7.1999999999999993</v>
      </c>
      <c r="N533" s="373">
        <v>899205.23217500001</v>
      </c>
      <c r="O533" s="374">
        <v>6474277.6716599995</v>
      </c>
      <c r="P533" s="374">
        <f t="shared" si="146"/>
        <v>0.88266510051534075</v>
      </c>
      <c r="Q533" s="402">
        <f t="shared" si="150"/>
        <v>6.3551887237104525</v>
      </c>
      <c r="R533" s="374">
        <f t="shared" si="147"/>
        <v>0.11733489948465928</v>
      </c>
      <c r="S533" s="401">
        <f t="shared" si="151"/>
        <v>0.84481127628954666</v>
      </c>
      <c r="T533" s="371">
        <v>2008.8</v>
      </c>
      <c r="U533" s="372">
        <v>2008.8</v>
      </c>
      <c r="V533" s="373">
        <v>614.7735413381123</v>
      </c>
      <c r="W533" s="374">
        <v>1234957.08984</v>
      </c>
      <c r="X533" s="371">
        <v>1689.6</v>
      </c>
      <c r="Y533" s="372">
        <v>1689.6</v>
      </c>
      <c r="Z533" s="373">
        <v>26.627592684659092</v>
      </c>
      <c r="AA533" s="374">
        <v>44989.980600000003</v>
      </c>
      <c r="AB533" s="371">
        <v>18884.399999999998</v>
      </c>
      <c r="AC533" s="372">
        <v>18884.399999999998</v>
      </c>
      <c r="AD533" s="373">
        <v>83.433353523543232</v>
      </c>
      <c r="AE533" s="374">
        <v>1575588.8212799996</v>
      </c>
      <c r="AF533" s="374">
        <f t="shared" si="152"/>
        <v>0</v>
      </c>
      <c r="AG533" s="374">
        <f t="shared" si="153"/>
        <v>0</v>
      </c>
      <c r="AH533" s="374">
        <f t="shared" si="154"/>
        <v>1</v>
      </c>
      <c r="AI533" s="374">
        <f t="shared" si="155"/>
        <v>18884.399999999998</v>
      </c>
      <c r="AJ533" s="375">
        <v>39633238.511400007</v>
      </c>
      <c r="AK533" s="376">
        <v>1159.3972799999999</v>
      </c>
      <c r="AL533" s="377">
        <v>1159.3972799999999</v>
      </c>
      <c r="AM533" s="373">
        <v>8734.4177825740644</v>
      </c>
      <c r="AN533" s="374">
        <v>10126660.219500002</v>
      </c>
      <c r="AO533" s="378">
        <v>151.97363999999999</v>
      </c>
      <c r="AP533" s="379">
        <v>151.97363999999999</v>
      </c>
      <c r="AQ533" s="373">
        <v>12193.352300964825</v>
      </c>
      <c r="AR533" s="374">
        <v>1853068.1329799998</v>
      </c>
      <c r="AS533" s="374">
        <f t="shared" si="148"/>
        <v>0.8964341865124118</v>
      </c>
      <c r="AT533" s="374">
        <f t="shared" si="162"/>
        <v>136.23436634473012</v>
      </c>
      <c r="AU533" s="374">
        <f t="shared" si="149"/>
        <v>0.10356581348758821</v>
      </c>
      <c r="AV533" s="374">
        <f t="shared" si="163"/>
        <v>15.739273655269875</v>
      </c>
      <c r="AW533" s="380">
        <v>42.21996</v>
      </c>
      <c r="AX533" s="381">
        <v>42.21996</v>
      </c>
      <c r="AY533" s="373">
        <v>6542.38533196147</v>
      </c>
      <c r="AZ533" s="374">
        <v>276219.24702000001</v>
      </c>
      <c r="BA533" s="378">
        <v>29.781000000000095</v>
      </c>
      <c r="BB533" s="379">
        <v>29.781000000000095</v>
      </c>
      <c r="BC533" s="373">
        <v>22869.896423894355</v>
      </c>
      <c r="BD533" s="374">
        <v>681088.38539999991</v>
      </c>
      <c r="BE533" s="374">
        <f t="shared" si="156"/>
        <v>7.5701854618968098E-2</v>
      </c>
      <c r="BF533" s="374">
        <f t="shared" si="157"/>
        <v>2.254476932407496</v>
      </c>
      <c r="BG533" s="374">
        <f t="shared" si="158"/>
        <v>2.8900413114177726E-2</v>
      </c>
      <c r="BH533" s="374">
        <f t="shared" si="159"/>
        <v>0.86068320295332956</v>
      </c>
      <c r="BI533" s="374">
        <f t="shared" si="160"/>
        <v>0.89539773226685415</v>
      </c>
      <c r="BJ533" s="374">
        <f t="shared" si="161"/>
        <v>26.665839864639267</v>
      </c>
      <c r="BK533" s="375">
        <v>12937035.984900001</v>
      </c>
      <c r="BL533" s="382">
        <v>52570274.496300012</v>
      </c>
      <c r="BM533" s="383">
        <v>0.48</v>
      </c>
      <c r="BN533" s="382">
        <v>25233731.758224003</v>
      </c>
      <c r="BO533" s="395"/>
      <c r="BP533" s="395"/>
      <c r="BS533" s="408">
        <v>11093</v>
      </c>
      <c r="BT533" s="400" t="s">
        <v>1843</v>
      </c>
      <c r="BU533" s="400">
        <v>0.88266510051534075</v>
      </c>
      <c r="BV533" s="400">
        <v>0.11733489948465928</v>
      </c>
      <c r="BW533" s="400">
        <v>0</v>
      </c>
      <c r="BX533" s="400">
        <v>1</v>
      </c>
      <c r="BY533" s="407">
        <v>11093</v>
      </c>
      <c r="BZ533" s="406" t="s">
        <v>1843</v>
      </c>
      <c r="CA533" s="406">
        <v>0.8964341865124118</v>
      </c>
      <c r="CB533" s="406">
        <v>0.10356581348758821</v>
      </c>
      <c r="CC533" s="406">
        <v>7.5701854618968098E-2</v>
      </c>
      <c r="CD533" s="406">
        <v>2.8900413114177726E-2</v>
      </c>
      <c r="CE533" s="406">
        <v>0.89539773226685415</v>
      </c>
    </row>
    <row r="534" spans="1:83" x14ac:dyDescent="0.35">
      <c r="A534" s="365">
        <v>8</v>
      </c>
      <c r="B534" s="366" t="s">
        <v>1304</v>
      </c>
      <c r="C534" s="411">
        <v>11094</v>
      </c>
      <c r="D534" s="367" t="s">
        <v>1844</v>
      </c>
      <c r="E534" s="368" t="s">
        <v>2438</v>
      </c>
      <c r="F534" s="369">
        <v>2</v>
      </c>
      <c r="G534" s="370" t="s">
        <v>2560</v>
      </c>
      <c r="H534" s="371">
        <v>23611.200000000001</v>
      </c>
      <c r="I534" s="372">
        <v>23611.200000000001</v>
      </c>
      <c r="J534" s="373">
        <v>376.00805835535681</v>
      </c>
      <c r="K534" s="374">
        <v>8878001.4674400017</v>
      </c>
      <c r="L534" s="371">
        <v>5098.8</v>
      </c>
      <c r="M534" s="372">
        <v>5098.8</v>
      </c>
      <c r="N534" s="373">
        <v>332.06003967992473</v>
      </c>
      <c r="O534" s="374">
        <v>1693107.7303200003</v>
      </c>
      <c r="P534" s="374">
        <f t="shared" si="146"/>
        <v>0.7705166221486891</v>
      </c>
      <c r="Q534" s="402">
        <f t="shared" si="150"/>
        <v>3928.7101530117361</v>
      </c>
      <c r="R534" s="374">
        <f t="shared" si="147"/>
        <v>0.22948337785131093</v>
      </c>
      <c r="S534" s="401">
        <f t="shared" si="151"/>
        <v>1170.0898469882643</v>
      </c>
      <c r="T534" s="371">
        <v>214.79999999999998</v>
      </c>
      <c r="U534" s="372">
        <v>214.79999999999998</v>
      </c>
      <c r="V534" s="373">
        <v>1264.4522932960895</v>
      </c>
      <c r="W534" s="374">
        <v>271604.35259999998</v>
      </c>
      <c r="X534" s="371">
        <v>1448.3999999999999</v>
      </c>
      <c r="Y534" s="372">
        <v>1448.3999999999999</v>
      </c>
      <c r="Z534" s="373">
        <v>27.160602444076222</v>
      </c>
      <c r="AA534" s="374">
        <v>39339.416579999997</v>
      </c>
      <c r="AB534" s="371">
        <v>7036.8</v>
      </c>
      <c r="AC534" s="372">
        <v>7036.8</v>
      </c>
      <c r="AD534" s="373">
        <v>71.172814145634376</v>
      </c>
      <c r="AE534" s="374">
        <v>500828.85858</v>
      </c>
      <c r="AF534" s="374">
        <f t="shared" si="152"/>
        <v>0</v>
      </c>
      <c r="AG534" s="374">
        <f t="shared" si="153"/>
        <v>0</v>
      </c>
      <c r="AH534" s="374">
        <f t="shared" si="154"/>
        <v>1</v>
      </c>
      <c r="AI534" s="374">
        <f t="shared" si="155"/>
        <v>7036.8</v>
      </c>
      <c r="AJ534" s="375">
        <v>11382881.825520005</v>
      </c>
      <c r="AK534" s="376">
        <v>333.98699999999997</v>
      </c>
      <c r="AL534" s="377">
        <v>333.98699999999997</v>
      </c>
      <c r="AM534" s="373">
        <v>8406.9441083599067</v>
      </c>
      <c r="AN534" s="374">
        <v>2807810.0419187997</v>
      </c>
      <c r="AO534" s="378">
        <v>41.50307999999999</v>
      </c>
      <c r="AP534" s="379">
        <v>41.50307999999999</v>
      </c>
      <c r="AQ534" s="373">
        <v>14184.768668734949</v>
      </c>
      <c r="AR534" s="374">
        <v>588711.58883999998</v>
      </c>
      <c r="AS534" s="374">
        <f t="shared" si="148"/>
        <v>0.74781459561118024</v>
      </c>
      <c r="AT534" s="374">
        <f t="shared" si="162"/>
        <v>31.036608986818454</v>
      </c>
      <c r="AU534" s="374">
        <f t="shared" si="149"/>
        <v>0.25218540438881976</v>
      </c>
      <c r="AV534" s="374">
        <f t="shared" si="163"/>
        <v>10.466471013181534</v>
      </c>
      <c r="AW534" s="380">
        <v>8.0894400000000015</v>
      </c>
      <c r="AX534" s="381">
        <v>8.0894400000000015</v>
      </c>
      <c r="AY534" s="373">
        <v>10069.122786002492</v>
      </c>
      <c r="AZ534" s="374">
        <v>81453.564630000008</v>
      </c>
      <c r="BA534" s="378">
        <v>28.95408000000004</v>
      </c>
      <c r="BB534" s="379">
        <v>28.95408000000004</v>
      </c>
      <c r="BC534" s="373">
        <v>4592.7888794946975</v>
      </c>
      <c r="BD534" s="374">
        <v>132979.97664000001</v>
      </c>
      <c r="BE534" s="374">
        <f t="shared" si="156"/>
        <v>0.16116859516392226</v>
      </c>
      <c r="BF534" s="374">
        <f t="shared" si="157"/>
        <v>4.6664883978638247</v>
      </c>
      <c r="BG534" s="374">
        <f t="shared" si="158"/>
        <v>0</v>
      </c>
      <c r="BH534" s="374">
        <f t="shared" si="159"/>
        <v>0</v>
      </c>
      <c r="BI534" s="374">
        <f t="shared" si="160"/>
        <v>0.83883140483607777</v>
      </c>
      <c r="BJ534" s="374">
        <f t="shared" si="161"/>
        <v>24.287591602136217</v>
      </c>
      <c r="BK534" s="375">
        <v>3610955.1720287995</v>
      </c>
      <c r="BL534" s="382">
        <v>14993836.997548804</v>
      </c>
      <c r="BM534" s="383">
        <v>0.5</v>
      </c>
      <c r="BN534" s="382">
        <v>7496918.4987744018</v>
      </c>
      <c r="BO534" s="395"/>
      <c r="BP534" s="395"/>
      <c r="BS534" s="408">
        <v>11094</v>
      </c>
      <c r="BT534" s="400" t="s">
        <v>1844</v>
      </c>
      <c r="BU534" s="400">
        <v>0.7705166221486891</v>
      </c>
      <c r="BV534" s="400">
        <v>0.22948337785131093</v>
      </c>
      <c r="BW534" s="400">
        <v>0</v>
      </c>
      <c r="BX534" s="400">
        <v>1</v>
      </c>
      <c r="BY534" s="407">
        <v>11094</v>
      </c>
      <c r="BZ534" s="406" t="s">
        <v>1844</v>
      </c>
      <c r="CA534" s="406">
        <v>0.74781459561118024</v>
      </c>
      <c r="CB534" s="406">
        <v>0.25218540438881976</v>
      </c>
      <c r="CC534" s="406">
        <v>0.16116859516392226</v>
      </c>
      <c r="CD534" s="406">
        <v>0</v>
      </c>
      <c r="CE534" s="406">
        <v>0.83883140483607777</v>
      </c>
    </row>
    <row r="535" spans="1:83" x14ac:dyDescent="0.35">
      <c r="A535" s="365">
        <v>8</v>
      </c>
      <c r="B535" s="366" t="s">
        <v>1304</v>
      </c>
      <c r="C535" s="411">
        <v>11095</v>
      </c>
      <c r="D535" s="367" t="s">
        <v>1845</v>
      </c>
      <c r="E535" s="368" t="s">
        <v>2438</v>
      </c>
      <c r="F535" s="369">
        <v>14</v>
      </c>
      <c r="G535" s="370" t="s">
        <v>6316</v>
      </c>
      <c r="H535" s="371">
        <v>203406</v>
      </c>
      <c r="I535" s="372">
        <v>203406</v>
      </c>
      <c r="J535" s="373">
        <v>614.57304762363049</v>
      </c>
      <c r="K535" s="374">
        <v>125007845.32493219</v>
      </c>
      <c r="L535" s="371">
        <v>35071.199999999997</v>
      </c>
      <c r="M535" s="372">
        <v>35071.199999999997</v>
      </c>
      <c r="N535" s="373">
        <v>871.7956301230754</v>
      </c>
      <c r="O535" s="374">
        <v>30574918.9031724</v>
      </c>
      <c r="P535" s="374">
        <f t="shared" si="146"/>
        <v>0.79659261547687998</v>
      </c>
      <c r="Q535" s="402">
        <f t="shared" si="150"/>
        <v>27937.458935912749</v>
      </c>
      <c r="R535" s="374">
        <f t="shared" si="147"/>
        <v>0.20340738452312004</v>
      </c>
      <c r="S535" s="401">
        <f t="shared" si="151"/>
        <v>7133.7410640872467</v>
      </c>
      <c r="T535" s="371">
        <v>20074.8</v>
      </c>
      <c r="U535" s="372">
        <v>20074.8</v>
      </c>
      <c r="V535" s="373">
        <v>363.19248364991927</v>
      </c>
      <c r="W535" s="374">
        <v>7291016.4707753994</v>
      </c>
      <c r="X535" s="371">
        <v>9391.1999999999989</v>
      </c>
      <c r="Y535" s="372">
        <v>9391.1999999999989</v>
      </c>
      <c r="Z535" s="373">
        <v>8.3019391025428071</v>
      </c>
      <c r="AA535" s="374">
        <v>77965.170499800006</v>
      </c>
      <c r="AB535" s="371">
        <v>1.2</v>
      </c>
      <c r="AC535" s="372">
        <v>1.2</v>
      </c>
      <c r="AD535" s="373">
        <v>8964960.7359145004</v>
      </c>
      <c r="AE535" s="374">
        <v>10757952.883097401</v>
      </c>
      <c r="AF535" s="374">
        <f t="shared" si="152"/>
        <v>0</v>
      </c>
      <c r="AG535" s="374">
        <f t="shared" si="153"/>
        <v>0</v>
      </c>
      <c r="AH535" s="374">
        <f t="shared" si="154"/>
        <v>1</v>
      </c>
      <c r="AI535" s="374">
        <f t="shared" si="155"/>
        <v>1.2</v>
      </c>
      <c r="AJ535" s="375">
        <v>173709698.7524772</v>
      </c>
      <c r="AK535" s="376">
        <v>10629.249839999999</v>
      </c>
      <c r="AL535" s="377">
        <v>10629.249839999999</v>
      </c>
      <c r="AM535" s="373">
        <v>12415.428420098668</v>
      </c>
      <c r="AN535" s="374">
        <v>131966690.5478652</v>
      </c>
      <c r="AO535" s="378">
        <v>1077.8302800000001</v>
      </c>
      <c r="AP535" s="379">
        <v>1077.8302800000001</v>
      </c>
      <c r="AQ535" s="373">
        <v>17322.570652339436</v>
      </c>
      <c r="AR535" s="374">
        <v>18670791.176530801</v>
      </c>
      <c r="AS535" s="374">
        <f t="shared" si="148"/>
        <v>0.80393610965136475</v>
      </c>
      <c r="AT535" s="374">
        <f t="shared" si="162"/>
        <v>866.50668216764132</v>
      </c>
      <c r="AU535" s="374">
        <f t="shared" si="149"/>
        <v>0.19606389034863517</v>
      </c>
      <c r="AV535" s="374">
        <f t="shared" si="163"/>
        <v>211.32359783235876</v>
      </c>
      <c r="AW535" s="380">
        <v>597.75168000000008</v>
      </c>
      <c r="AX535" s="381">
        <v>597.75168000000008</v>
      </c>
      <c r="AY535" s="373">
        <v>7413.3201269205965</v>
      </c>
      <c r="AZ535" s="374">
        <v>4431324.5602446003</v>
      </c>
      <c r="BA535" s="378">
        <v>860.89044000000058</v>
      </c>
      <c r="BB535" s="379">
        <v>860.89044000000058</v>
      </c>
      <c r="BC535" s="373">
        <v>16435.699766347258</v>
      </c>
      <c r="BD535" s="374">
        <v>14149336.803558597</v>
      </c>
      <c r="BE535" s="374">
        <f t="shared" si="156"/>
        <v>1.5568432051192169E-2</v>
      </c>
      <c r="BF535" s="374">
        <f t="shared" si="157"/>
        <v>13.402714318660937</v>
      </c>
      <c r="BG535" s="374">
        <f t="shared" si="158"/>
        <v>3.824860672334222E-3</v>
      </c>
      <c r="BH535" s="374">
        <f t="shared" si="159"/>
        <v>3.2927859871445064</v>
      </c>
      <c r="BI535" s="374">
        <f t="shared" si="160"/>
        <v>0.98060670727647359</v>
      </c>
      <c r="BJ535" s="374">
        <f t="shared" si="161"/>
        <v>844.19493969419511</v>
      </c>
      <c r="BK535" s="375">
        <v>169218143.08819917</v>
      </c>
      <c r="BL535" s="382">
        <v>342927841.84067637</v>
      </c>
      <c r="BM535" s="383">
        <v>0.56000000000000005</v>
      </c>
      <c r="BN535" s="382">
        <v>192039591.43077877</v>
      </c>
      <c r="BO535" s="395"/>
      <c r="BP535" s="395"/>
      <c r="BS535" s="408">
        <v>11095</v>
      </c>
      <c r="BT535" s="400" t="s">
        <v>1845</v>
      </c>
      <c r="BU535" s="400">
        <v>0.79659261547687998</v>
      </c>
      <c r="BV535" s="400">
        <v>0.20340738452312004</v>
      </c>
      <c r="BW535" s="400">
        <v>0</v>
      </c>
      <c r="BX535" s="400">
        <v>1</v>
      </c>
      <c r="BY535" s="407">
        <v>11095</v>
      </c>
      <c r="BZ535" s="406" t="s">
        <v>1845</v>
      </c>
      <c r="CA535" s="406">
        <v>0.80393610965136475</v>
      </c>
      <c r="CB535" s="406">
        <v>0.19606389034863517</v>
      </c>
      <c r="CC535" s="406">
        <v>1.5568432051192169E-2</v>
      </c>
      <c r="CD535" s="406">
        <v>3.824860672334222E-3</v>
      </c>
      <c r="CE535" s="406">
        <v>0.98060670727647359</v>
      </c>
    </row>
    <row r="536" spans="1:83" x14ac:dyDescent="0.35">
      <c r="A536" s="365">
        <v>8</v>
      </c>
      <c r="B536" s="366" t="s">
        <v>1304</v>
      </c>
      <c r="C536" s="411">
        <v>11096</v>
      </c>
      <c r="D536" s="367" t="s">
        <v>1846</v>
      </c>
      <c r="E536" s="368" t="s">
        <v>2438</v>
      </c>
      <c r="F536" s="369">
        <v>6</v>
      </c>
      <c r="G536" s="370" t="s">
        <v>6307</v>
      </c>
      <c r="H536" s="371">
        <v>100081.2</v>
      </c>
      <c r="I536" s="372">
        <v>100081.2</v>
      </c>
      <c r="J536" s="373">
        <v>337.54547543731485</v>
      </c>
      <c r="K536" s="374">
        <v>33781956.236336991</v>
      </c>
      <c r="L536" s="371">
        <v>8527.1999999999989</v>
      </c>
      <c r="M536" s="372">
        <v>8527.1999999999989</v>
      </c>
      <c r="N536" s="373">
        <v>510.40332181768929</v>
      </c>
      <c r="O536" s="374">
        <v>4352311.2058037994</v>
      </c>
      <c r="P536" s="374">
        <f t="shared" si="146"/>
        <v>0.79805864475073085</v>
      </c>
      <c r="Q536" s="402">
        <f t="shared" si="150"/>
        <v>6805.2056755184312</v>
      </c>
      <c r="R536" s="374">
        <f t="shared" si="147"/>
        <v>0.20194135524926912</v>
      </c>
      <c r="S536" s="401">
        <f t="shared" si="151"/>
        <v>1721.9943244815674</v>
      </c>
      <c r="T536" s="371">
        <v>6939.5999999999995</v>
      </c>
      <c r="U536" s="372">
        <v>6939.5999999999995</v>
      </c>
      <c r="V536" s="373">
        <v>179.97097934679232</v>
      </c>
      <c r="W536" s="374">
        <v>1248926.6082749998</v>
      </c>
      <c r="X536" s="371">
        <v>56.4</v>
      </c>
      <c r="Y536" s="372">
        <v>56.4</v>
      </c>
      <c r="Z536" s="373">
        <v>456.5485005319149</v>
      </c>
      <c r="AA536" s="374">
        <v>25749.335429999999</v>
      </c>
      <c r="AB536" s="371">
        <v>3040.7999999999997</v>
      </c>
      <c r="AC536" s="372">
        <v>3040.7999999999997</v>
      </c>
      <c r="AD536" s="373">
        <v>588.25475926894239</v>
      </c>
      <c r="AE536" s="374">
        <v>1788765.0719849998</v>
      </c>
      <c r="AF536" s="374">
        <f t="shared" si="152"/>
        <v>0</v>
      </c>
      <c r="AG536" s="374">
        <f t="shared" si="153"/>
        <v>0</v>
      </c>
      <c r="AH536" s="374">
        <f t="shared" si="154"/>
        <v>1</v>
      </c>
      <c r="AI536" s="374">
        <f t="shared" si="155"/>
        <v>3040.7999999999997</v>
      </c>
      <c r="AJ536" s="375">
        <v>41197708.457830787</v>
      </c>
      <c r="AK536" s="376">
        <v>1455.4512</v>
      </c>
      <c r="AL536" s="377">
        <v>1455.4512</v>
      </c>
      <c r="AM536" s="373">
        <v>9899.8469509640727</v>
      </c>
      <c r="AN536" s="374">
        <v>14408744.124597</v>
      </c>
      <c r="AO536" s="378">
        <v>69.559560000000005</v>
      </c>
      <c r="AP536" s="379">
        <v>69.559560000000005</v>
      </c>
      <c r="AQ536" s="373">
        <v>17464.632013989161</v>
      </c>
      <c r="AR536" s="374">
        <v>1214832.118455</v>
      </c>
      <c r="AS536" s="374">
        <f t="shared" si="148"/>
        <v>0.75405816373625345</v>
      </c>
      <c r="AT536" s="374">
        <f t="shared" si="162"/>
        <v>52.451954083901747</v>
      </c>
      <c r="AU536" s="374">
        <f t="shared" si="149"/>
        <v>0.24594183626374658</v>
      </c>
      <c r="AV536" s="374">
        <f t="shared" si="163"/>
        <v>17.107605916098258</v>
      </c>
      <c r="AW536" s="380">
        <v>73.946039999999996</v>
      </c>
      <c r="AX536" s="381">
        <v>73.946039999999996</v>
      </c>
      <c r="AY536" s="373">
        <v>8418.196504234711</v>
      </c>
      <c r="AZ536" s="374">
        <v>622492.29543000006</v>
      </c>
      <c r="BA536" s="378">
        <v>104.88551999999976</v>
      </c>
      <c r="BB536" s="379">
        <v>104.88551999999976</v>
      </c>
      <c r="BC536" s="373">
        <v>8318.2511681307587</v>
      </c>
      <c r="BD536" s="374">
        <v>872464.09926000005</v>
      </c>
      <c r="BE536" s="374">
        <f t="shared" si="156"/>
        <v>6.6272015420509894E-2</v>
      </c>
      <c r="BF536" s="374">
        <f t="shared" si="157"/>
        <v>6.9509747988281827</v>
      </c>
      <c r="BG536" s="374">
        <f t="shared" si="158"/>
        <v>0</v>
      </c>
      <c r="BH536" s="374">
        <f t="shared" si="159"/>
        <v>0</v>
      </c>
      <c r="BI536" s="374">
        <f t="shared" si="160"/>
        <v>0.93372798457949013</v>
      </c>
      <c r="BJ536" s="374">
        <f t="shared" si="161"/>
        <v>97.934545201171574</v>
      </c>
      <c r="BK536" s="375">
        <v>17118532.637742002</v>
      </c>
      <c r="BL536" s="382">
        <v>58316241.095572785</v>
      </c>
      <c r="BM536" s="383">
        <v>0.53</v>
      </c>
      <c r="BN536" s="382">
        <v>30907607.780653577</v>
      </c>
      <c r="BO536" s="395"/>
      <c r="BP536" s="395"/>
      <c r="BS536" s="408">
        <v>11096</v>
      </c>
      <c r="BT536" s="400" t="s">
        <v>1846</v>
      </c>
      <c r="BU536" s="400">
        <v>0.79805864475073085</v>
      </c>
      <c r="BV536" s="400">
        <v>0.20194135524926912</v>
      </c>
      <c r="BW536" s="400">
        <v>0</v>
      </c>
      <c r="BX536" s="400">
        <v>1</v>
      </c>
      <c r="BY536" s="407">
        <v>11096</v>
      </c>
      <c r="BZ536" s="406" t="s">
        <v>1846</v>
      </c>
      <c r="CA536" s="406">
        <v>0.75405816373625345</v>
      </c>
      <c r="CB536" s="406">
        <v>0.24594183626374658</v>
      </c>
      <c r="CC536" s="406">
        <v>6.6272015420509894E-2</v>
      </c>
      <c r="CD536" s="406">
        <v>0</v>
      </c>
      <c r="CE536" s="406">
        <v>0.93372798457949013</v>
      </c>
    </row>
    <row r="537" spans="1:83" x14ac:dyDescent="0.35">
      <c r="A537" s="365">
        <v>8</v>
      </c>
      <c r="B537" s="366" t="s">
        <v>1304</v>
      </c>
      <c r="C537" s="411">
        <v>11097</v>
      </c>
      <c r="D537" s="367" t="s">
        <v>1847</v>
      </c>
      <c r="E537" s="368" t="s">
        <v>2438</v>
      </c>
      <c r="F537" s="369">
        <v>10</v>
      </c>
      <c r="G537" s="370" t="s">
        <v>6308</v>
      </c>
      <c r="H537" s="371">
        <v>102608.4</v>
      </c>
      <c r="I537" s="372">
        <v>102608.4</v>
      </c>
      <c r="J537" s="373">
        <v>605.60996152361804</v>
      </c>
      <c r="K537" s="374">
        <v>62140669.176000006</v>
      </c>
      <c r="L537" s="371">
        <v>0</v>
      </c>
      <c r="M537" s="372">
        <v>0</v>
      </c>
      <c r="N537" s="373">
        <v>0</v>
      </c>
      <c r="O537" s="374">
        <v>0</v>
      </c>
      <c r="P537" s="374">
        <f t="shared" si="146"/>
        <v>0.81903114904834651</v>
      </c>
      <c r="Q537" s="402">
        <f t="shared" si="150"/>
        <v>0</v>
      </c>
      <c r="R537" s="374">
        <f t="shared" si="147"/>
        <v>0.18096885095165346</v>
      </c>
      <c r="S537" s="401">
        <f t="shared" si="151"/>
        <v>0</v>
      </c>
      <c r="T537" s="371">
        <v>6602.4</v>
      </c>
      <c r="U537" s="372">
        <v>6602.4</v>
      </c>
      <c r="V537" s="373">
        <v>546.62740184451104</v>
      </c>
      <c r="W537" s="374">
        <v>3609052.7579381997</v>
      </c>
      <c r="X537" s="371">
        <v>0</v>
      </c>
      <c r="Y537" s="372">
        <v>0</v>
      </c>
      <c r="Z537" s="373">
        <v>0</v>
      </c>
      <c r="AA537" s="374">
        <v>0</v>
      </c>
      <c r="AB537" s="371">
        <v>36783.599999999999</v>
      </c>
      <c r="AC537" s="372">
        <v>36783.599999999999</v>
      </c>
      <c r="AD537" s="373">
        <v>127.1308515205037</v>
      </c>
      <c r="AE537" s="374">
        <v>4676330.3899895996</v>
      </c>
      <c r="AF537" s="374">
        <f t="shared" si="152"/>
        <v>0</v>
      </c>
      <c r="AG537" s="374">
        <f t="shared" si="153"/>
        <v>0</v>
      </c>
      <c r="AH537" s="374">
        <f t="shared" si="154"/>
        <v>1</v>
      </c>
      <c r="AI537" s="374">
        <f t="shared" si="155"/>
        <v>36783.599999999999</v>
      </c>
      <c r="AJ537" s="375">
        <v>70426052.323927805</v>
      </c>
      <c r="AK537" s="376">
        <v>2971.8379200000004</v>
      </c>
      <c r="AL537" s="377">
        <v>2971.8379200000004</v>
      </c>
      <c r="AM537" s="373">
        <v>15490.153412437779</v>
      </c>
      <c r="AN537" s="374">
        <v>46034225.297699995</v>
      </c>
      <c r="AO537" s="378">
        <v>138.62495999999999</v>
      </c>
      <c r="AP537" s="379">
        <v>138.62495999999999</v>
      </c>
      <c r="AQ537" s="373">
        <v>26115.878017205563</v>
      </c>
      <c r="AR537" s="374">
        <v>3620312.5455</v>
      </c>
      <c r="AS537" s="374">
        <f t="shared" si="148"/>
        <v>0.78167845861748952</v>
      </c>
      <c r="AT537" s="374">
        <f t="shared" si="162"/>
        <v>108.36014505871113</v>
      </c>
      <c r="AU537" s="374">
        <f t="shared" si="149"/>
        <v>0.21832154138251045</v>
      </c>
      <c r="AV537" s="374">
        <f t="shared" si="163"/>
        <v>30.264814941288854</v>
      </c>
      <c r="AW537" s="380">
        <v>134.15736000000001</v>
      </c>
      <c r="AX537" s="381">
        <v>134.15736000000001</v>
      </c>
      <c r="AY537" s="373">
        <v>6514.7939345183886</v>
      </c>
      <c r="AZ537" s="374">
        <v>874007.55519899994</v>
      </c>
      <c r="BA537" s="378">
        <v>145.06547999999975</v>
      </c>
      <c r="BB537" s="379">
        <v>145.06547999999975</v>
      </c>
      <c r="BC537" s="373">
        <v>31429.696596396385</v>
      </c>
      <c r="BD537" s="374">
        <v>4559364.0230106004</v>
      </c>
      <c r="BE537" s="374">
        <f t="shared" si="156"/>
        <v>1.1307215434384406E-2</v>
      </c>
      <c r="BF537" s="374">
        <f t="shared" si="157"/>
        <v>1.6402866344523794</v>
      </c>
      <c r="BG537" s="374">
        <f t="shared" si="158"/>
        <v>9.9999625466559508E-3</v>
      </c>
      <c r="BH537" s="374">
        <f t="shared" si="159"/>
        <v>1.4506493668126654</v>
      </c>
      <c r="BI537" s="374">
        <f t="shared" si="160"/>
        <v>0.97869282201895968</v>
      </c>
      <c r="BJ537" s="374">
        <f t="shared" si="161"/>
        <v>141.9745439987347</v>
      </c>
      <c r="BK537" s="375">
        <v>55087909.421409592</v>
      </c>
      <c r="BL537" s="382">
        <v>125513961.7453374</v>
      </c>
      <c r="BM537" s="383">
        <v>0.54</v>
      </c>
      <c r="BN537" s="382">
        <v>67777539.342482194</v>
      </c>
      <c r="BO537" s="395"/>
      <c r="BP537" s="395"/>
      <c r="BS537" s="408">
        <v>11097</v>
      </c>
      <c r="BT537" s="400" t="s">
        <v>1847</v>
      </c>
      <c r="BU537" s="400">
        <v>0.81903114904834651</v>
      </c>
      <c r="BV537" s="400">
        <v>0.18096885095165346</v>
      </c>
      <c r="BW537" s="400">
        <v>0</v>
      </c>
      <c r="BX537" s="400">
        <v>1</v>
      </c>
      <c r="BY537" s="407">
        <v>11097</v>
      </c>
      <c r="BZ537" s="406" t="s">
        <v>1847</v>
      </c>
      <c r="CA537" s="406">
        <v>0.78167845861748952</v>
      </c>
      <c r="CB537" s="406">
        <v>0.21832154138251045</v>
      </c>
      <c r="CC537" s="406">
        <v>1.1307215434384406E-2</v>
      </c>
      <c r="CD537" s="406">
        <v>9.9999625466559508E-3</v>
      </c>
      <c r="CE537" s="406">
        <v>0.97869282201895968</v>
      </c>
    </row>
    <row r="538" spans="1:83" x14ac:dyDescent="0.35">
      <c r="A538" s="365">
        <v>8</v>
      </c>
      <c r="B538" s="366" t="s">
        <v>1304</v>
      </c>
      <c r="C538" s="411">
        <v>11098</v>
      </c>
      <c r="D538" s="367" t="s">
        <v>1848</v>
      </c>
      <c r="E538" s="368" t="s">
        <v>2438</v>
      </c>
      <c r="F538" s="369">
        <v>10</v>
      </c>
      <c r="G538" s="370" t="s">
        <v>6308</v>
      </c>
      <c r="H538" s="371">
        <v>138306</v>
      </c>
      <c r="I538" s="372">
        <v>138306</v>
      </c>
      <c r="J538" s="373">
        <v>336.0727550825344</v>
      </c>
      <c r="K538" s="374">
        <v>46480878.464445002</v>
      </c>
      <c r="L538" s="371">
        <v>325.2</v>
      </c>
      <c r="M538" s="372">
        <v>325.2</v>
      </c>
      <c r="N538" s="373">
        <v>29362.516145535054</v>
      </c>
      <c r="O538" s="374">
        <v>9548690.2505279984</v>
      </c>
      <c r="P538" s="374">
        <f t="shared" si="146"/>
        <v>0.83434131675290946</v>
      </c>
      <c r="Q538" s="402">
        <f t="shared" si="150"/>
        <v>271.32779620804615</v>
      </c>
      <c r="R538" s="374">
        <f t="shared" si="147"/>
        <v>0.16565868324709057</v>
      </c>
      <c r="S538" s="401">
        <f t="shared" si="151"/>
        <v>53.872203791953851</v>
      </c>
      <c r="T538" s="371">
        <v>5400</v>
      </c>
      <c r="U538" s="372">
        <v>5400</v>
      </c>
      <c r="V538" s="373">
        <v>368.06328107311111</v>
      </c>
      <c r="W538" s="374">
        <v>1987541.7177947999</v>
      </c>
      <c r="X538" s="371">
        <v>370.8</v>
      </c>
      <c r="Y538" s="372">
        <v>370.8</v>
      </c>
      <c r="Z538" s="373">
        <v>104.69349741100324</v>
      </c>
      <c r="AA538" s="374">
        <v>38820.348839999999</v>
      </c>
      <c r="AB538" s="371">
        <v>29190</v>
      </c>
      <c r="AC538" s="372">
        <v>29190</v>
      </c>
      <c r="AD538" s="373">
        <v>126.82154947040084</v>
      </c>
      <c r="AE538" s="374">
        <v>3701921.0290410006</v>
      </c>
      <c r="AF538" s="374">
        <f t="shared" si="152"/>
        <v>0</v>
      </c>
      <c r="AG538" s="374">
        <f t="shared" si="153"/>
        <v>0</v>
      </c>
      <c r="AH538" s="374">
        <f t="shared" si="154"/>
        <v>1</v>
      </c>
      <c r="AI538" s="374">
        <f t="shared" si="155"/>
        <v>29190</v>
      </c>
      <c r="AJ538" s="375">
        <v>61757851.810648799</v>
      </c>
      <c r="AK538" s="376">
        <v>3053.4482399999997</v>
      </c>
      <c r="AL538" s="377">
        <v>3053.4482399999997</v>
      </c>
      <c r="AM538" s="373">
        <v>7153.447222081616</v>
      </c>
      <c r="AN538" s="374">
        <v>21842680.830197997</v>
      </c>
      <c r="AO538" s="378">
        <v>302.77943999999997</v>
      </c>
      <c r="AP538" s="379">
        <v>302.77943999999997</v>
      </c>
      <c r="AQ538" s="373">
        <v>14719.343085766986</v>
      </c>
      <c r="AR538" s="374">
        <v>4456714.4566763993</v>
      </c>
      <c r="AS538" s="374">
        <f t="shared" si="148"/>
        <v>0.83746263934463294</v>
      </c>
      <c r="AT538" s="374">
        <f t="shared" si="162"/>
        <v>253.56646896168991</v>
      </c>
      <c r="AU538" s="374">
        <f t="shared" si="149"/>
        <v>0.162537360655367</v>
      </c>
      <c r="AV538" s="374">
        <f t="shared" si="163"/>
        <v>49.212971038310052</v>
      </c>
      <c r="AW538" s="380">
        <v>156.19871999999998</v>
      </c>
      <c r="AX538" s="381">
        <v>156.19871999999998</v>
      </c>
      <c r="AY538" s="373">
        <v>7553.5796139686681</v>
      </c>
      <c r="AZ538" s="374">
        <v>1179859.4671199999</v>
      </c>
      <c r="BA538" s="378">
        <v>156.13848000000021</v>
      </c>
      <c r="BB538" s="379">
        <v>156.13848000000021</v>
      </c>
      <c r="BC538" s="373">
        <v>20084.1595648939</v>
      </c>
      <c r="BD538" s="374">
        <v>3135910.1465399992</v>
      </c>
      <c r="BE538" s="374">
        <f t="shared" si="156"/>
        <v>1.7738595158867099E-2</v>
      </c>
      <c r="BF538" s="374">
        <f t="shared" si="157"/>
        <v>2.7696772854408711</v>
      </c>
      <c r="BG538" s="374">
        <f t="shared" si="158"/>
        <v>1.23812433391424E-3</v>
      </c>
      <c r="BH538" s="374">
        <f t="shared" si="159"/>
        <v>0.19331885154838213</v>
      </c>
      <c r="BI538" s="374">
        <f t="shared" si="160"/>
        <v>0.98102328050721865</v>
      </c>
      <c r="BJ538" s="374">
        <f t="shared" si="161"/>
        <v>153.17548386301095</v>
      </c>
      <c r="BK538" s="375">
        <v>30615164.900534399</v>
      </c>
      <c r="BL538" s="382">
        <v>92373016.71118319</v>
      </c>
      <c r="BM538" s="383">
        <v>0.49</v>
      </c>
      <c r="BN538" s="382">
        <v>45262778.188479759</v>
      </c>
      <c r="BO538" s="395"/>
      <c r="BP538" s="395"/>
      <c r="BS538" s="408">
        <v>11098</v>
      </c>
      <c r="BT538" s="400" t="s">
        <v>1848</v>
      </c>
      <c r="BU538" s="400">
        <v>0.83434131675290946</v>
      </c>
      <c r="BV538" s="400">
        <v>0.16565868324709057</v>
      </c>
      <c r="BW538" s="400">
        <v>0</v>
      </c>
      <c r="BX538" s="400">
        <v>1</v>
      </c>
      <c r="BY538" s="407">
        <v>11098</v>
      </c>
      <c r="BZ538" s="406" t="s">
        <v>1848</v>
      </c>
      <c r="CA538" s="406">
        <v>0.83746263934463294</v>
      </c>
      <c r="CB538" s="406">
        <v>0.162537360655367</v>
      </c>
      <c r="CC538" s="406">
        <v>1.7738595158867099E-2</v>
      </c>
      <c r="CD538" s="406">
        <v>1.23812433391424E-3</v>
      </c>
      <c r="CE538" s="406">
        <v>0.98102328050721865</v>
      </c>
    </row>
    <row r="539" spans="1:83" x14ac:dyDescent="0.35">
      <c r="A539" s="365">
        <v>8</v>
      </c>
      <c r="B539" s="366" t="s">
        <v>1304</v>
      </c>
      <c r="C539" s="411">
        <v>11099</v>
      </c>
      <c r="D539" s="367" t="s">
        <v>1849</v>
      </c>
      <c r="E539" s="368" t="s">
        <v>2438</v>
      </c>
      <c r="F539" s="369">
        <v>5</v>
      </c>
      <c r="G539" s="370" t="s">
        <v>2469</v>
      </c>
      <c r="H539" s="371">
        <v>61496.399999999994</v>
      </c>
      <c r="I539" s="372">
        <v>61496.399999999994</v>
      </c>
      <c r="J539" s="373">
        <v>342.75575216988312</v>
      </c>
      <c r="K539" s="374">
        <v>21078244.83774</v>
      </c>
      <c r="L539" s="371">
        <v>126</v>
      </c>
      <c r="M539" s="372">
        <v>126</v>
      </c>
      <c r="N539" s="373">
        <v>21948.215658333331</v>
      </c>
      <c r="O539" s="374">
        <v>2765475.1729499996</v>
      </c>
      <c r="P539" s="374">
        <f t="shared" si="146"/>
        <v>0.85096873930697492</v>
      </c>
      <c r="Q539" s="402">
        <f t="shared" si="150"/>
        <v>107.22206115267883</v>
      </c>
      <c r="R539" s="374">
        <f t="shared" si="147"/>
        <v>0.14903126069302505</v>
      </c>
      <c r="S539" s="401">
        <f t="shared" si="151"/>
        <v>18.777938847321156</v>
      </c>
      <c r="T539" s="371">
        <v>121.19999999999999</v>
      </c>
      <c r="U539" s="372">
        <v>121.19999999999999</v>
      </c>
      <c r="V539" s="373">
        <v>4731.6920876237627</v>
      </c>
      <c r="W539" s="374">
        <v>573481.08102000004</v>
      </c>
      <c r="X539" s="371">
        <v>1591.2</v>
      </c>
      <c r="Y539" s="372">
        <v>1591.2</v>
      </c>
      <c r="Z539" s="373">
        <v>12.740070060331826</v>
      </c>
      <c r="AA539" s="374">
        <v>20271.999480000002</v>
      </c>
      <c r="AB539" s="371">
        <v>8860.7999999999993</v>
      </c>
      <c r="AC539" s="372">
        <v>8860.7999999999993</v>
      </c>
      <c r="AD539" s="373">
        <v>155.15691650866739</v>
      </c>
      <c r="AE539" s="374">
        <v>1374814.4057999998</v>
      </c>
      <c r="AF539" s="374">
        <f t="shared" si="152"/>
        <v>0</v>
      </c>
      <c r="AG539" s="374">
        <f t="shared" si="153"/>
        <v>0</v>
      </c>
      <c r="AH539" s="374">
        <f t="shared" si="154"/>
        <v>1</v>
      </c>
      <c r="AI539" s="374">
        <f t="shared" si="155"/>
        <v>8860.7999999999993</v>
      </c>
      <c r="AJ539" s="375">
        <v>25812287.496990003</v>
      </c>
      <c r="AK539" s="376">
        <v>1450.9113599999998</v>
      </c>
      <c r="AL539" s="377">
        <v>1450.9113599999998</v>
      </c>
      <c r="AM539" s="373">
        <v>9134.4800347831042</v>
      </c>
      <c r="AN539" s="374">
        <v>13253320.850159999</v>
      </c>
      <c r="AO539" s="378">
        <v>75.552479999999989</v>
      </c>
      <c r="AP539" s="379">
        <v>75.552479999999989</v>
      </c>
      <c r="AQ539" s="373">
        <v>16160.402822107233</v>
      </c>
      <c r="AR539" s="374">
        <v>1220958.5110092</v>
      </c>
      <c r="AS539" s="374">
        <f t="shared" si="148"/>
        <v>0.83670512984490941</v>
      </c>
      <c r="AT539" s="374">
        <f t="shared" si="162"/>
        <v>63.215147588504912</v>
      </c>
      <c r="AU539" s="374">
        <f t="shared" si="149"/>
        <v>0.16329487015509053</v>
      </c>
      <c r="AV539" s="374">
        <f t="shared" si="163"/>
        <v>12.337332411495073</v>
      </c>
      <c r="AW539" s="380">
        <v>40.343039999999995</v>
      </c>
      <c r="AX539" s="381">
        <v>40.343039999999995</v>
      </c>
      <c r="AY539" s="373">
        <v>8653.6453038739783</v>
      </c>
      <c r="AZ539" s="374">
        <v>349114.35863999999</v>
      </c>
      <c r="BA539" s="378">
        <v>70.675080000000008</v>
      </c>
      <c r="BB539" s="379">
        <v>70.675080000000008</v>
      </c>
      <c r="BC539" s="373">
        <v>13725.646490672523</v>
      </c>
      <c r="BD539" s="374">
        <v>970061.16377999994</v>
      </c>
      <c r="BE539" s="374">
        <f t="shared" si="156"/>
        <v>1.0330102078747181E-2</v>
      </c>
      <c r="BF539" s="374">
        <f t="shared" si="157"/>
        <v>0.73008079082362343</v>
      </c>
      <c r="BG539" s="374">
        <f t="shared" si="158"/>
        <v>8.5886772101415945E-3</v>
      </c>
      <c r="BH539" s="374">
        <f t="shared" si="159"/>
        <v>0.60700544892093411</v>
      </c>
      <c r="BI539" s="374">
        <f t="shared" si="160"/>
        <v>0.98108122071111126</v>
      </c>
      <c r="BJ539" s="374">
        <f t="shared" si="161"/>
        <v>69.337993760255458</v>
      </c>
      <c r="BK539" s="375">
        <v>15793454.883589199</v>
      </c>
      <c r="BL539" s="382">
        <v>41605742.380579203</v>
      </c>
      <c r="BM539" s="383">
        <v>0.54</v>
      </c>
      <c r="BN539" s="382">
        <v>22467100.885512773</v>
      </c>
      <c r="BO539" s="395"/>
      <c r="BP539" s="395"/>
      <c r="BS539" s="408">
        <v>11099</v>
      </c>
      <c r="BT539" s="400" t="s">
        <v>1849</v>
      </c>
      <c r="BU539" s="400">
        <v>0.85096873930697492</v>
      </c>
      <c r="BV539" s="400">
        <v>0.14903126069302505</v>
      </c>
      <c r="BW539" s="400">
        <v>0</v>
      </c>
      <c r="BX539" s="400">
        <v>1</v>
      </c>
      <c r="BY539" s="407">
        <v>11099</v>
      </c>
      <c r="BZ539" s="406" t="s">
        <v>1849</v>
      </c>
      <c r="CA539" s="406">
        <v>0.83670512984490941</v>
      </c>
      <c r="CB539" s="406">
        <v>0.16329487015509053</v>
      </c>
      <c r="CC539" s="406">
        <v>1.0330102078747181E-2</v>
      </c>
      <c r="CD539" s="406">
        <v>8.5886772101415945E-3</v>
      </c>
      <c r="CE539" s="406">
        <v>0.98108122071111126</v>
      </c>
    </row>
    <row r="540" spans="1:83" x14ac:dyDescent="0.35">
      <c r="A540" s="365">
        <v>8</v>
      </c>
      <c r="B540" s="366" t="s">
        <v>1304</v>
      </c>
      <c r="C540" s="411">
        <v>11100</v>
      </c>
      <c r="D540" s="367" t="s">
        <v>1850</v>
      </c>
      <c r="E540" s="368" t="s">
        <v>2438</v>
      </c>
      <c r="F540" s="369">
        <v>5</v>
      </c>
      <c r="G540" s="370" t="s">
        <v>2469</v>
      </c>
      <c r="H540" s="371">
        <v>48154.799999999996</v>
      </c>
      <c r="I540" s="372">
        <v>48154.799999999996</v>
      </c>
      <c r="J540" s="373">
        <v>327.70114364050937</v>
      </c>
      <c r="K540" s="374">
        <v>15780383.031779999</v>
      </c>
      <c r="L540" s="371">
        <v>0</v>
      </c>
      <c r="M540" s="372">
        <v>0</v>
      </c>
      <c r="N540" s="373">
        <v>0</v>
      </c>
      <c r="O540" s="374">
        <v>0</v>
      </c>
      <c r="P540" s="374">
        <f t="shared" si="146"/>
        <v>0.87015671923912374</v>
      </c>
      <c r="Q540" s="402">
        <f t="shared" si="150"/>
        <v>0</v>
      </c>
      <c r="R540" s="374">
        <f t="shared" si="147"/>
        <v>0.1298432807608762</v>
      </c>
      <c r="S540" s="401">
        <f t="shared" si="151"/>
        <v>0</v>
      </c>
      <c r="T540" s="371">
        <v>877.19999999999993</v>
      </c>
      <c r="U540" s="372">
        <v>877.19999999999993</v>
      </c>
      <c r="V540" s="373">
        <v>794.3270766073872</v>
      </c>
      <c r="W540" s="374">
        <v>696783.71160000004</v>
      </c>
      <c r="X540" s="371">
        <v>2772</v>
      </c>
      <c r="Y540" s="372">
        <v>2772</v>
      </c>
      <c r="Z540" s="373">
        <v>5.1594891774891769</v>
      </c>
      <c r="AA540" s="374">
        <v>14302.103999999998</v>
      </c>
      <c r="AB540" s="371">
        <v>9948</v>
      </c>
      <c r="AC540" s="372">
        <v>9948</v>
      </c>
      <c r="AD540" s="373">
        <v>84.342862352231592</v>
      </c>
      <c r="AE540" s="374">
        <v>839042.79467999982</v>
      </c>
      <c r="AF540" s="374">
        <f t="shared" si="152"/>
        <v>0</v>
      </c>
      <c r="AG540" s="374">
        <f t="shared" si="153"/>
        <v>0</v>
      </c>
      <c r="AH540" s="374">
        <f t="shared" si="154"/>
        <v>1</v>
      </c>
      <c r="AI540" s="374">
        <f t="shared" si="155"/>
        <v>9948</v>
      </c>
      <c r="AJ540" s="375">
        <v>17330511.64206</v>
      </c>
      <c r="AK540" s="376">
        <v>1034.5317599999998</v>
      </c>
      <c r="AL540" s="377">
        <v>1034.5317599999998</v>
      </c>
      <c r="AM540" s="373">
        <v>10478.003341163738</v>
      </c>
      <c r="AN540" s="374">
        <v>10839827.237820001</v>
      </c>
      <c r="AO540" s="378">
        <v>54.846119999999999</v>
      </c>
      <c r="AP540" s="379">
        <v>54.846119999999999</v>
      </c>
      <c r="AQ540" s="373">
        <v>19889.183866537867</v>
      </c>
      <c r="AR540" s="374">
        <v>1090844.5650461998</v>
      </c>
      <c r="AS540" s="374">
        <f t="shared" si="148"/>
        <v>0.89909700328814646</v>
      </c>
      <c r="AT540" s="374">
        <f t="shared" si="162"/>
        <v>49.311982133982077</v>
      </c>
      <c r="AU540" s="374">
        <f t="shared" si="149"/>
        <v>0.10090299671185352</v>
      </c>
      <c r="AV540" s="374">
        <f t="shared" si="163"/>
        <v>5.5341378660179235</v>
      </c>
      <c r="AW540" s="380">
        <v>51.658319999999996</v>
      </c>
      <c r="AX540" s="381">
        <v>51.658319999999996</v>
      </c>
      <c r="AY540" s="373">
        <v>8857.4321081289527</v>
      </c>
      <c r="AZ540" s="374">
        <v>457560.06222000002</v>
      </c>
      <c r="BA540" s="378">
        <v>14.15064000000036</v>
      </c>
      <c r="BB540" s="379">
        <v>14.15064000000036</v>
      </c>
      <c r="BC540" s="373">
        <v>50404.315573004606</v>
      </c>
      <c r="BD540" s="374">
        <v>713253.32412</v>
      </c>
      <c r="BE540" s="374">
        <f t="shared" si="156"/>
        <v>0</v>
      </c>
      <c r="BF540" s="374">
        <f t="shared" si="157"/>
        <v>0</v>
      </c>
      <c r="BG540" s="374">
        <f t="shared" si="158"/>
        <v>3.6049473725910321E-3</v>
      </c>
      <c r="BH540" s="374">
        <f t="shared" si="159"/>
        <v>5.1012312488482862E-2</v>
      </c>
      <c r="BI540" s="374">
        <f t="shared" si="160"/>
        <v>0.99639505262740902</v>
      </c>
      <c r="BJ540" s="374">
        <f t="shared" si="161"/>
        <v>14.099627687511878</v>
      </c>
      <c r="BK540" s="375">
        <v>13101485.189206202</v>
      </c>
      <c r="BL540" s="382">
        <v>30431996.831266202</v>
      </c>
      <c r="BM540" s="383">
        <v>0.5</v>
      </c>
      <c r="BN540" s="382">
        <v>15215998.415633101</v>
      </c>
      <c r="BO540" s="395"/>
      <c r="BP540" s="395"/>
      <c r="BS540" s="408">
        <v>11100</v>
      </c>
      <c r="BT540" s="400" t="s">
        <v>1850</v>
      </c>
      <c r="BU540" s="400">
        <v>0.87015671923912374</v>
      </c>
      <c r="BV540" s="400">
        <v>0.1298432807608762</v>
      </c>
      <c r="BW540" s="400">
        <v>0</v>
      </c>
      <c r="BX540" s="400">
        <v>1</v>
      </c>
      <c r="BY540" s="407">
        <v>11100</v>
      </c>
      <c r="BZ540" s="406" t="s">
        <v>1850</v>
      </c>
      <c r="CA540" s="406">
        <v>0.89909700328814646</v>
      </c>
      <c r="CB540" s="406">
        <v>0.10090299671185352</v>
      </c>
      <c r="CC540" s="406">
        <v>0</v>
      </c>
      <c r="CD540" s="406">
        <v>3.6049473725910321E-3</v>
      </c>
      <c r="CE540" s="406">
        <v>0.99639505262740902</v>
      </c>
    </row>
    <row r="541" spans="1:83" x14ac:dyDescent="0.35">
      <c r="A541" s="365">
        <v>8</v>
      </c>
      <c r="B541" s="366" t="s">
        <v>1304</v>
      </c>
      <c r="C541" s="411">
        <v>11101</v>
      </c>
      <c r="D541" s="367" t="s">
        <v>1851</v>
      </c>
      <c r="E541" s="368" t="s">
        <v>2438</v>
      </c>
      <c r="F541" s="369">
        <v>5</v>
      </c>
      <c r="G541" s="370" t="s">
        <v>2469</v>
      </c>
      <c r="H541" s="371">
        <v>74383.199999999997</v>
      </c>
      <c r="I541" s="372">
        <v>74383.199999999997</v>
      </c>
      <c r="J541" s="373">
        <v>370.38741154942244</v>
      </c>
      <c r="K541" s="374">
        <v>27550600.910762999</v>
      </c>
      <c r="L541" s="371">
        <v>0</v>
      </c>
      <c r="M541" s="372">
        <v>0</v>
      </c>
      <c r="N541" s="373">
        <v>0</v>
      </c>
      <c r="O541" s="374">
        <v>0</v>
      </c>
      <c r="P541" s="374">
        <f t="shared" si="146"/>
        <v>0.85771832386484081</v>
      </c>
      <c r="Q541" s="402">
        <f t="shared" si="150"/>
        <v>0</v>
      </c>
      <c r="R541" s="374">
        <f t="shared" si="147"/>
        <v>0.14228167613515913</v>
      </c>
      <c r="S541" s="401">
        <f t="shared" si="151"/>
        <v>0</v>
      </c>
      <c r="T541" s="371">
        <v>22339.200000000001</v>
      </c>
      <c r="U541" s="372">
        <v>22339.200000000001</v>
      </c>
      <c r="V541" s="373">
        <v>58.931022355312635</v>
      </c>
      <c r="W541" s="374">
        <v>1316471.8945998</v>
      </c>
      <c r="X541" s="371">
        <v>4510.8</v>
      </c>
      <c r="Y541" s="372">
        <v>4510.8</v>
      </c>
      <c r="Z541" s="373">
        <v>10.057065449587656</v>
      </c>
      <c r="AA541" s="374">
        <v>45365.410830000001</v>
      </c>
      <c r="AB541" s="371">
        <v>0</v>
      </c>
      <c r="AC541" s="372">
        <v>0</v>
      </c>
      <c r="AD541" s="373">
        <v>0</v>
      </c>
      <c r="AE541" s="374">
        <v>0</v>
      </c>
      <c r="AF541" s="374">
        <f t="shared" si="152"/>
        <v>0</v>
      </c>
      <c r="AG541" s="374">
        <f t="shared" si="153"/>
        <v>0</v>
      </c>
      <c r="AH541" s="374">
        <f t="shared" si="154"/>
        <v>1</v>
      </c>
      <c r="AI541" s="374">
        <f t="shared" si="155"/>
        <v>0</v>
      </c>
      <c r="AJ541" s="375">
        <v>28912438.216192797</v>
      </c>
      <c r="AK541" s="376">
        <v>1509.89436</v>
      </c>
      <c r="AL541" s="377">
        <v>1509.89436</v>
      </c>
      <c r="AM541" s="373">
        <v>9280.0179702940277</v>
      </c>
      <c r="AN541" s="374">
        <v>14011846.794045599</v>
      </c>
      <c r="AO541" s="378">
        <v>161.27268000000001</v>
      </c>
      <c r="AP541" s="379">
        <v>161.27268000000001</v>
      </c>
      <c r="AQ541" s="373">
        <v>14100.593118329774</v>
      </c>
      <c r="AR541" s="374">
        <v>2274040.4417825998</v>
      </c>
      <c r="AS541" s="374">
        <f t="shared" si="148"/>
        <v>0.91333748921786306</v>
      </c>
      <c r="AT541" s="374">
        <f t="shared" si="162"/>
        <v>147.29638463063588</v>
      </c>
      <c r="AU541" s="374">
        <f t="shared" si="149"/>
        <v>8.6662510782136923E-2</v>
      </c>
      <c r="AV541" s="374">
        <f t="shared" si="163"/>
        <v>13.976295369364118</v>
      </c>
      <c r="AW541" s="380">
        <v>56.774039999999999</v>
      </c>
      <c r="AX541" s="381">
        <v>56.774039999999999</v>
      </c>
      <c r="AY541" s="373">
        <v>9532.0979524092345</v>
      </c>
      <c r="AZ541" s="374">
        <v>541175.71043400001</v>
      </c>
      <c r="BA541" s="378">
        <v>39.757439999999768</v>
      </c>
      <c r="BB541" s="379">
        <v>39.757439999999768</v>
      </c>
      <c r="BC541" s="373">
        <v>22462.53755218659</v>
      </c>
      <c r="BD541" s="374">
        <v>893052.98897880001</v>
      </c>
      <c r="BE541" s="374">
        <f t="shared" si="156"/>
        <v>0.1089278860149577</v>
      </c>
      <c r="BF541" s="374">
        <f t="shared" si="157"/>
        <v>4.3306938925664946</v>
      </c>
      <c r="BG541" s="374">
        <f t="shared" si="158"/>
        <v>0</v>
      </c>
      <c r="BH541" s="374">
        <f t="shared" si="159"/>
        <v>0</v>
      </c>
      <c r="BI541" s="374">
        <f t="shared" si="160"/>
        <v>0.89107211398504227</v>
      </c>
      <c r="BJ541" s="374">
        <f t="shared" si="161"/>
        <v>35.426746107433274</v>
      </c>
      <c r="BK541" s="375">
        <v>17720115.935240999</v>
      </c>
      <c r="BL541" s="382">
        <v>46632554.151433796</v>
      </c>
      <c r="BM541" s="383">
        <v>0.41</v>
      </c>
      <c r="BN541" s="382">
        <v>19119347.202087857</v>
      </c>
      <c r="BO541" s="395"/>
      <c r="BP541" s="395"/>
      <c r="BS541" s="408">
        <v>11101</v>
      </c>
      <c r="BT541" s="400" t="s">
        <v>1851</v>
      </c>
      <c r="BU541" s="400">
        <v>0.85771832386484081</v>
      </c>
      <c r="BV541" s="400">
        <v>0.14228167613515913</v>
      </c>
      <c r="BW541" s="400">
        <v>0</v>
      </c>
      <c r="BX541" s="400">
        <v>1</v>
      </c>
      <c r="BY541" s="407">
        <v>11101</v>
      </c>
      <c r="BZ541" s="406" t="s">
        <v>1851</v>
      </c>
      <c r="CA541" s="406">
        <v>0.91333748921786306</v>
      </c>
      <c r="CB541" s="406">
        <v>8.6662510782136923E-2</v>
      </c>
      <c r="CC541" s="406">
        <v>0.1089278860149577</v>
      </c>
      <c r="CD541" s="406">
        <v>0</v>
      </c>
      <c r="CE541" s="406">
        <v>0.89107211398504227</v>
      </c>
    </row>
    <row r="542" spans="1:83" x14ac:dyDescent="0.35">
      <c r="A542" s="365">
        <v>8</v>
      </c>
      <c r="B542" s="366" t="s">
        <v>1304</v>
      </c>
      <c r="C542" s="411">
        <v>11102</v>
      </c>
      <c r="D542" s="367" t="s">
        <v>1852</v>
      </c>
      <c r="E542" s="368" t="s">
        <v>2438</v>
      </c>
      <c r="F542" s="369">
        <v>6</v>
      </c>
      <c r="G542" s="370" t="s">
        <v>6307</v>
      </c>
      <c r="H542" s="371">
        <v>66085.2</v>
      </c>
      <c r="I542" s="372">
        <v>66085.2</v>
      </c>
      <c r="J542" s="373">
        <v>456.21156879482851</v>
      </c>
      <c r="K542" s="374">
        <v>30148832.766119998</v>
      </c>
      <c r="L542" s="371">
        <v>8878.7999999999993</v>
      </c>
      <c r="M542" s="372">
        <v>8878.7999999999993</v>
      </c>
      <c r="N542" s="373">
        <v>517.00349449587782</v>
      </c>
      <c r="O542" s="374">
        <v>4590370.6269299993</v>
      </c>
      <c r="P542" s="374">
        <f t="shared" si="146"/>
        <v>0.80578653407857059</v>
      </c>
      <c r="Q542" s="402">
        <f t="shared" si="150"/>
        <v>7154.4174787768115</v>
      </c>
      <c r="R542" s="374">
        <f t="shared" si="147"/>
        <v>0.19421346592142938</v>
      </c>
      <c r="S542" s="401">
        <f t="shared" si="151"/>
        <v>1724.382521223187</v>
      </c>
      <c r="T542" s="371">
        <v>2582.4</v>
      </c>
      <c r="U542" s="372">
        <v>2582.4</v>
      </c>
      <c r="V542" s="373">
        <v>300.69861605483271</v>
      </c>
      <c r="W542" s="374">
        <v>776524.10609999998</v>
      </c>
      <c r="X542" s="371">
        <v>3849.6</v>
      </c>
      <c r="Y542" s="372">
        <v>3849.6</v>
      </c>
      <c r="Z542" s="373">
        <v>4.4316788185785541</v>
      </c>
      <c r="AA542" s="374">
        <v>17060.190780000001</v>
      </c>
      <c r="AB542" s="371">
        <v>10258.799999999999</v>
      </c>
      <c r="AC542" s="372">
        <v>10258.799999999999</v>
      </c>
      <c r="AD542" s="373">
        <v>124.35972849163645</v>
      </c>
      <c r="AE542" s="374">
        <v>1275781.5826499998</v>
      </c>
      <c r="AF542" s="374">
        <f t="shared" si="152"/>
        <v>0</v>
      </c>
      <c r="AG542" s="374">
        <f t="shared" si="153"/>
        <v>0</v>
      </c>
      <c r="AH542" s="374">
        <f t="shared" si="154"/>
        <v>1</v>
      </c>
      <c r="AI542" s="374">
        <f t="shared" si="155"/>
        <v>10258.799999999999</v>
      </c>
      <c r="AJ542" s="375">
        <v>36808569.272579998</v>
      </c>
      <c r="AK542" s="376">
        <v>1144.6520399999999</v>
      </c>
      <c r="AL542" s="377">
        <v>1144.6520399999999</v>
      </c>
      <c r="AM542" s="373">
        <v>9961.526712257466</v>
      </c>
      <c r="AN542" s="374">
        <v>11402481.8727</v>
      </c>
      <c r="AO542" s="378">
        <v>64.2072</v>
      </c>
      <c r="AP542" s="379">
        <v>64.2072</v>
      </c>
      <c r="AQ542" s="373">
        <v>12746.401910066161</v>
      </c>
      <c r="AR542" s="374">
        <v>818410.77671999997</v>
      </c>
      <c r="AS542" s="374">
        <f t="shared" si="148"/>
        <v>0.92468529108691333</v>
      </c>
      <c r="AT542" s="374">
        <f t="shared" si="162"/>
        <v>59.371453421875664</v>
      </c>
      <c r="AU542" s="374">
        <f t="shared" si="149"/>
        <v>7.5314708913086711E-2</v>
      </c>
      <c r="AV542" s="374">
        <f t="shared" si="163"/>
        <v>4.8357465781243407</v>
      </c>
      <c r="AW542" s="380">
        <v>32.85792</v>
      </c>
      <c r="AX542" s="381">
        <v>32.85792</v>
      </c>
      <c r="AY542" s="373">
        <v>8898.5554222543597</v>
      </c>
      <c r="AZ542" s="374">
        <v>292388.02217999997</v>
      </c>
      <c r="BA542" s="378">
        <v>53.238479999999903</v>
      </c>
      <c r="BB542" s="379">
        <v>53.238479999999903</v>
      </c>
      <c r="BC542" s="373">
        <v>13304.321180469487</v>
      </c>
      <c r="BD542" s="374">
        <v>708301.83707999997</v>
      </c>
      <c r="BE542" s="374">
        <f t="shared" si="156"/>
        <v>2.6294328900658779E-2</v>
      </c>
      <c r="BF542" s="374">
        <f t="shared" si="157"/>
        <v>1.3998701032911418</v>
      </c>
      <c r="BG542" s="374">
        <f t="shared" si="158"/>
        <v>9.5325778304204568E-3</v>
      </c>
      <c r="BH542" s="374">
        <f t="shared" si="159"/>
        <v>0.50749995417328198</v>
      </c>
      <c r="BI542" s="374">
        <f t="shared" si="160"/>
        <v>0.96417309326892076</v>
      </c>
      <c r="BJ542" s="374">
        <f t="shared" si="161"/>
        <v>51.331109942535477</v>
      </c>
      <c r="BK542" s="375">
        <v>13221582.508680001</v>
      </c>
      <c r="BL542" s="382">
        <v>50030151.781259999</v>
      </c>
      <c r="BM542" s="383">
        <v>0.52</v>
      </c>
      <c r="BN542" s="382">
        <v>26015678.9262552</v>
      </c>
      <c r="BO542" s="395"/>
      <c r="BP542" s="395"/>
      <c r="BS542" s="408">
        <v>11102</v>
      </c>
      <c r="BT542" s="400" t="s">
        <v>1852</v>
      </c>
      <c r="BU542" s="400">
        <v>0.80578653407857059</v>
      </c>
      <c r="BV542" s="400">
        <v>0.19421346592142938</v>
      </c>
      <c r="BW542" s="400">
        <v>0</v>
      </c>
      <c r="BX542" s="400">
        <v>1</v>
      </c>
      <c r="BY542" s="407">
        <v>11102</v>
      </c>
      <c r="BZ542" s="406" t="s">
        <v>1852</v>
      </c>
      <c r="CA542" s="406">
        <v>0.92468529108691333</v>
      </c>
      <c r="CB542" s="406">
        <v>7.5314708913086711E-2</v>
      </c>
      <c r="CC542" s="406">
        <v>2.6294328900658779E-2</v>
      </c>
      <c r="CD542" s="406">
        <v>9.5325778304204568E-3</v>
      </c>
      <c r="CE542" s="406">
        <v>0.96417309326892076</v>
      </c>
    </row>
    <row r="543" spans="1:83" x14ac:dyDescent="0.35">
      <c r="A543" s="365">
        <v>8</v>
      </c>
      <c r="B543" s="366" t="s">
        <v>1304</v>
      </c>
      <c r="C543" s="411">
        <v>11103</v>
      </c>
      <c r="D543" s="367" t="s">
        <v>1853</v>
      </c>
      <c r="E543" s="368" t="s">
        <v>2438</v>
      </c>
      <c r="F543" s="369">
        <v>5</v>
      </c>
      <c r="G543" s="370" t="s">
        <v>2469</v>
      </c>
      <c r="H543" s="371">
        <v>67272</v>
      </c>
      <c r="I543" s="372">
        <v>67272</v>
      </c>
      <c r="J543" s="373">
        <v>457.30445084106316</v>
      </c>
      <c r="K543" s="374">
        <v>30763785.01698</v>
      </c>
      <c r="L543" s="371">
        <v>6471.5999999999995</v>
      </c>
      <c r="M543" s="372">
        <v>6471.5999999999995</v>
      </c>
      <c r="N543" s="373">
        <v>536.00464264787695</v>
      </c>
      <c r="O543" s="374">
        <v>3468807.64536</v>
      </c>
      <c r="P543" s="374">
        <f t="shared" si="146"/>
        <v>0.84692284616292346</v>
      </c>
      <c r="Q543" s="402">
        <f t="shared" si="150"/>
        <v>5480.9458912279752</v>
      </c>
      <c r="R543" s="374">
        <f t="shared" si="147"/>
        <v>0.15307715383707654</v>
      </c>
      <c r="S543" s="401">
        <f t="shared" si="151"/>
        <v>990.65410877202441</v>
      </c>
      <c r="T543" s="371">
        <v>4779.5999999999995</v>
      </c>
      <c r="U543" s="372">
        <v>4779.5999999999995</v>
      </c>
      <c r="V543" s="373">
        <v>241.98678843836302</v>
      </c>
      <c r="W543" s="374">
        <v>1156600.0540199997</v>
      </c>
      <c r="X543" s="371">
        <v>2094</v>
      </c>
      <c r="Y543" s="372">
        <v>2094</v>
      </c>
      <c r="Z543" s="373">
        <v>13.401598538681949</v>
      </c>
      <c r="AA543" s="374">
        <v>28062.947340000002</v>
      </c>
      <c r="AB543" s="371">
        <v>634.79999999999995</v>
      </c>
      <c r="AC543" s="372">
        <v>634.79999999999995</v>
      </c>
      <c r="AD543" s="373">
        <v>1916.668158884688</v>
      </c>
      <c r="AE543" s="374">
        <v>1216700.9472599998</v>
      </c>
      <c r="AF543" s="374">
        <f t="shared" si="152"/>
        <v>0</v>
      </c>
      <c r="AG543" s="374">
        <f t="shared" si="153"/>
        <v>0</v>
      </c>
      <c r="AH543" s="374">
        <f t="shared" si="154"/>
        <v>1</v>
      </c>
      <c r="AI543" s="374">
        <f t="shared" si="155"/>
        <v>634.79999999999995</v>
      </c>
      <c r="AJ543" s="375">
        <v>36633956.610959999</v>
      </c>
      <c r="AK543" s="376">
        <v>1137.2453999999998</v>
      </c>
      <c r="AL543" s="377">
        <v>1137.2453999999998</v>
      </c>
      <c r="AM543" s="373">
        <v>10214.481679943485</v>
      </c>
      <c r="AN543" s="374">
        <v>11616372.303899998</v>
      </c>
      <c r="AO543" s="378">
        <v>50.881799999999998</v>
      </c>
      <c r="AP543" s="379">
        <v>50.881799999999998</v>
      </c>
      <c r="AQ543" s="373">
        <v>18539.218967489356</v>
      </c>
      <c r="AR543" s="374">
        <v>943308.83165999991</v>
      </c>
      <c r="AS543" s="374">
        <f t="shared" si="148"/>
        <v>0.75076886479873584</v>
      </c>
      <c r="AT543" s="374">
        <f t="shared" si="162"/>
        <v>38.200471224916313</v>
      </c>
      <c r="AU543" s="374">
        <f t="shared" si="149"/>
        <v>0.24923113520126416</v>
      </c>
      <c r="AV543" s="374">
        <f t="shared" si="163"/>
        <v>12.681328775083683</v>
      </c>
      <c r="AW543" s="380">
        <v>57.42</v>
      </c>
      <c r="AX543" s="381">
        <v>57.42</v>
      </c>
      <c r="AY543" s="373">
        <v>6855.7003855799367</v>
      </c>
      <c r="AZ543" s="374">
        <v>393654.31613999995</v>
      </c>
      <c r="BA543" s="378">
        <v>36.203520000000175</v>
      </c>
      <c r="BB543" s="379">
        <v>36.203520000000175</v>
      </c>
      <c r="BC543" s="373">
        <v>13354.813462889731</v>
      </c>
      <c r="BD543" s="374">
        <v>483491.25630000001</v>
      </c>
      <c r="BE543" s="374">
        <f t="shared" si="156"/>
        <v>0</v>
      </c>
      <c r="BF543" s="374">
        <f t="shared" si="157"/>
        <v>0</v>
      </c>
      <c r="BG543" s="374">
        <f t="shared" si="158"/>
        <v>0</v>
      </c>
      <c r="BH543" s="374">
        <f t="shared" si="159"/>
        <v>0</v>
      </c>
      <c r="BI543" s="374">
        <f t="shared" si="160"/>
        <v>1</v>
      </c>
      <c r="BJ543" s="374">
        <f t="shared" si="161"/>
        <v>36.203520000000175</v>
      </c>
      <c r="BK543" s="375">
        <v>13436826.707999999</v>
      </c>
      <c r="BL543" s="382">
        <v>50070783.318959996</v>
      </c>
      <c r="BM543" s="383">
        <v>0.56000000000000005</v>
      </c>
      <c r="BN543" s="382">
        <v>28039638.658617601</v>
      </c>
      <c r="BO543" s="395"/>
      <c r="BP543" s="395"/>
      <c r="BS543" s="408">
        <v>11103</v>
      </c>
      <c r="BT543" s="400" t="s">
        <v>1853</v>
      </c>
      <c r="BU543" s="400">
        <v>0.84692284616292346</v>
      </c>
      <c r="BV543" s="400">
        <v>0.15307715383707654</v>
      </c>
      <c r="BW543" s="400">
        <v>0</v>
      </c>
      <c r="BX543" s="400">
        <v>1</v>
      </c>
      <c r="BY543" s="407">
        <v>11103</v>
      </c>
      <c r="BZ543" s="406" t="s">
        <v>1853</v>
      </c>
      <c r="CA543" s="406">
        <v>0.75076886479873584</v>
      </c>
      <c r="CB543" s="406">
        <v>0.24923113520126416</v>
      </c>
      <c r="CC543" s="406">
        <v>0</v>
      </c>
      <c r="CD543" s="406">
        <v>0</v>
      </c>
      <c r="CE543" s="406">
        <v>1</v>
      </c>
    </row>
    <row r="544" spans="1:83" x14ac:dyDescent="0.35">
      <c r="A544" s="365">
        <v>8</v>
      </c>
      <c r="B544" s="366" t="s">
        <v>1304</v>
      </c>
      <c r="C544" s="411">
        <v>11450</v>
      </c>
      <c r="D544" s="367" t="s">
        <v>2252</v>
      </c>
      <c r="E544" s="368" t="s">
        <v>2438</v>
      </c>
      <c r="F544" s="369">
        <v>15</v>
      </c>
      <c r="G544" s="370" t="s">
        <v>6306</v>
      </c>
      <c r="H544" s="371">
        <v>227985.6</v>
      </c>
      <c r="I544" s="372">
        <v>227985.6</v>
      </c>
      <c r="J544" s="373">
        <v>633.07644183960304</v>
      </c>
      <c r="K544" s="374">
        <v>144332312.438667</v>
      </c>
      <c r="L544" s="371">
        <v>50722.799999999996</v>
      </c>
      <c r="M544" s="372">
        <v>50722.799999999996</v>
      </c>
      <c r="N544" s="373">
        <v>1194.1125305661599</v>
      </c>
      <c r="O544" s="374">
        <v>60568731.065401211</v>
      </c>
      <c r="P544" s="374">
        <f t="shared" si="146"/>
        <v>0.83365814929596194</v>
      </c>
      <c r="Q544" s="402">
        <f t="shared" si="150"/>
        <v>42285.475575109216</v>
      </c>
      <c r="R544" s="374">
        <f t="shared" si="147"/>
        <v>0.16634185070403806</v>
      </c>
      <c r="S544" s="401">
        <f t="shared" si="151"/>
        <v>8437.3244248907813</v>
      </c>
      <c r="T544" s="371">
        <v>32632.799999999999</v>
      </c>
      <c r="U544" s="372">
        <v>32632.799999999999</v>
      </c>
      <c r="V544" s="373">
        <v>338.78890753278296</v>
      </c>
      <c r="W544" s="374">
        <v>11055630.661735799</v>
      </c>
      <c r="X544" s="371">
        <v>16650</v>
      </c>
      <c r="Y544" s="372">
        <v>16650</v>
      </c>
      <c r="Z544" s="373">
        <v>4.6049013117117115</v>
      </c>
      <c r="AA544" s="374">
        <v>76671.606839999993</v>
      </c>
      <c r="AB544" s="371">
        <v>0</v>
      </c>
      <c r="AC544" s="372">
        <v>0</v>
      </c>
      <c r="AD544" s="373">
        <v>0</v>
      </c>
      <c r="AE544" s="374">
        <v>0</v>
      </c>
      <c r="AF544" s="374">
        <f t="shared" si="152"/>
        <v>0</v>
      </c>
      <c r="AG544" s="374">
        <f t="shared" si="153"/>
        <v>0</v>
      </c>
      <c r="AH544" s="374">
        <f t="shared" si="154"/>
        <v>1</v>
      </c>
      <c r="AI544" s="374">
        <f t="shared" si="155"/>
        <v>0</v>
      </c>
      <c r="AJ544" s="375">
        <v>216033345.77264401</v>
      </c>
      <c r="AK544" s="376">
        <v>12120.726479999999</v>
      </c>
      <c r="AL544" s="377">
        <v>12120.726479999999</v>
      </c>
      <c r="AM544" s="373">
        <v>13180.974350092272</v>
      </c>
      <c r="AN544" s="374">
        <v>159762984.8373642</v>
      </c>
      <c r="AO544" s="378">
        <v>1431.1493999999998</v>
      </c>
      <c r="AP544" s="379">
        <v>1431.1493999999998</v>
      </c>
      <c r="AQ544" s="373">
        <v>16726.485935075125</v>
      </c>
      <c r="AR544" s="374">
        <v>23938100.310091201</v>
      </c>
      <c r="AS544" s="374">
        <f t="shared" si="148"/>
        <v>0.83377518030670161</v>
      </c>
      <c r="AT544" s="374">
        <f t="shared" si="162"/>
        <v>1193.2568490308277</v>
      </c>
      <c r="AU544" s="374">
        <f t="shared" si="149"/>
        <v>0.16622481969329839</v>
      </c>
      <c r="AV544" s="374">
        <f t="shared" si="163"/>
        <v>237.89255096917213</v>
      </c>
      <c r="AW544" s="380">
        <v>487.30176000000006</v>
      </c>
      <c r="AX544" s="381">
        <v>487.30176000000006</v>
      </c>
      <c r="AY544" s="373">
        <v>14816.019478800974</v>
      </c>
      <c r="AZ544" s="374">
        <v>7219872.3682139982</v>
      </c>
      <c r="BA544" s="378">
        <v>1396.7886000000003</v>
      </c>
      <c r="BB544" s="379">
        <v>1396.7886000000003</v>
      </c>
      <c r="BC544" s="373">
        <v>14023.355193178118</v>
      </c>
      <c r="BD544" s="374">
        <v>19587662.667581998</v>
      </c>
      <c r="BE544" s="374">
        <f t="shared" si="156"/>
        <v>5.1615308932747649E-2</v>
      </c>
      <c r="BF544" s="374">
        <f t="shared" si="157"/>
        <v>72.095675102740103</v>
      </c>
      <c r="BG544" s="374">
        <f t="shared" si="158"/>
        <v>3.3814052340395383E-3</v>
      </c>
      <c r="BH544" s="374">
        <f t="shared" si="159"/>
        <v>4.7231082828867601</v>
      </c>
      <c r="BI544" s="374">
        <f t="shared" si="160"/>
        <v>0.9450032858332128</v>
      </c>
      <c r="BJ544" s="374">
        <f t="shared" si="161"/>
        <v>1319.9698166143735</v>
      </c>
      <c r="BK544" s="375">
        <v>210508620.18325141</v>
      </c>
      <c r="BL544" s="382">
        <v>426541965.95589542</v>
      </c>
      <c r="BM544" s="383">
        <v>0.44</v>
      </c>
      <c r="BN544" s="382">
        <v>187678465.020594</v>
      </c>
      <c r="BO544" s="395"/>
      <c r="BP544" s="395"/>
      <c r="BS544" s="408">
        <v>11450</v>
      </c>
      <c r="BT544" s="400" t="s">
        <v>2252</v>
      </c>
      <c r="BU544" s="400">
        <v>0.83365814929596194</v>
      </c>
      <c r="BV544" s="400">
        <v>0.16634185070403806</v>
      </c>
      <c r="BW544" s="400">
        <v>0</v>
      </c>
      <c r="BX544" s="400">
        <v>1</v>
      </c>
      <c r="BY544" s="407">
        <v>11450</v>
      </c>
      <c r="BZ544" s="406" t="s">
        <v>2252</v>
      </c>
      <c r="CA544" s="406">
        <v>0.83377518030670161</v>
      </c>
      <c r="CB544" s="406">
        <v>0.16622481969329839</v>
      </c>
      <c r="CC544" s="406">
        <v>5.1615308932747649E-2</v>
      </c>
      <c r="CD544" s="406">
        <v>3.3814052340395383E-3</v>
      </c>
      <c r="CE544" s="406">
        <v>0.9450032858332128</v>
      </c>
    </row>
    <row r="545" spans="1:83" x14ac:dyDescent="0.35">
      <c r="A545" s="365">
        <v>8</v>
      </c>
      <c r="B545" s="366" t="s">
        <v>1304</v>
      </c>
      <c r="C545" s="411">
        <v>21323</v>
      </c>
      <c r="D545" s="367" t="s">
        <v>6207</v>
      </c>
      <c r="E545" s="368" t="s">
        <v>2438</v>
      </c>
      <c r="F545" s="369">
        <v>5</v>
      </c>
      <c r="G545" s="370" t="s">
        <v>2469</v>
      </c>
      <c r="H545" s="371">
        <v>38802</v>
      </c>
      <c r="I545" s="372">
        <v>38802</v>
      </c>
      <c r="J545" s="373">
        <v>476.35023921524663</v>
      </c>
      <c r="K545" s="374">
        <v>18483341.982030001</v>
      </c>
      <c r="L545" s="371">
        <v>189.6</v>
      </c>
      <c r="M545" s="372">
        <v>189.6</v>
      </c>
      <c r="N545" s="373">
        <v>13424.40158607595</v>
      </c>
      <c r="O545" s="374">
        <v>2545266.5407199999</v>
      </c>
      <c r="P545" s="374">
        <f t="shared" si="146"/>
        <v>0.90616298874048873</v>
      </c>
      <c r="Q545" s="402">
        <f t="shared" si="150"/>
        <v>171.80850266519667</v>
      </c>
      <c r="R545" s="374">
        <f t="shared" si="147"/>
        <v>9.3837011259511299E-2</v>
      </c>
      <c r="S545" s="401">
        <f t="shared" si="151"/>
        <v>17.791497334803342</v>
      </c>
      <c r="T545" s="371">
        <v>7066.8</v>
      </c>
      <c r="U545" s="372">
        <v>7066.8</v>
      </c>
      <c r="V545" s="373">
        <v>110.00633233121074</v>
      </c>
      <c r="W545" s="374">
        <v>777392.74931820005</v>
      </c>
      <c r="X545" s="371">
        <v>3531.6</v>
      </c>
      <c r="Y545" s="372">
        <v>3531.6</v>
      </c>
      <c r="Z545" s="373">
        <v>3.7952459904858986</v>
      </c>
      <c r="AA545" s="374">
        <v>13403.290739999999</v>
      </c>
      <c r="AB545" s="371">
        <v>11332.8</v>
      </c>
      <c r="AC545" s="372">
        <v>11332.8</v>
      </c>
      <c r="AD545" s="373">
        <v>105.05855760006354</v>
      </c>
      <c r="AE545" s="374">
        <v>1190607.62157</v>
      </c>
      <c r="AF545" s="374">
        <f t="shared" si="152"/>
        <v>0</v>
      </c>
      <c r="AG545" s="374">
        <f t="shared" si="153"/>
        <v>0</v>
      </c>
      <c r="AH545" s="374">
        <f t="shared" si="154"/>
        <v>1</v>
      </c>
      <c r="AI545" s="374">
        <f t="shared" si="155"/>
        <v>11332.8</v>
      </c>
      <c r="AJ545" s="375">
        <v>23010012.184378199</v>
      </c>
      <c r="AK545" s="376">
        <v>1522.83852</v>
      </c>
      <c r="AL545" s="377">
        <v>1522.83852</v>
      </c>
      <c r="AM545" s="373">
        <v>8622.2653627122581</v>
      </c>
      <c r="AN545" s="374">
        <v>13130317.823999999</v>
      </c>
      <c r="AO545" s="378">
        <v>177.30720000000002</v>
      </c>
      <c r="AP545" s="379">
        <v>177.30720000000002</v>
      </c>
      <c r="AQ545" s="373">
        <v>12952.145013400468</v>
      </c>
      <c r="AR545" s="374">
        <v>2296508.5663199998</v>
      </c>
      <c r="AS545" s="374">
        <f t="shared" si="148"/>
        <v>0.84599769787633383</v>
      </c>
      <c r="AT545" s="374">
        <f t="shared" si="162"/>
        <v>150.00148301689873</v>
      </c>
      <c r="AU545" s="374">
        <f t="shared" si="149"/>
        <v>0.15400230212366614</v>
      </c>
      <c r="AV545" s="374">
        <f t="shared" si="163"/>
        <v>27.305716983101302</v>
      </c>
      <c r="AW545" s="380">
        <v>67.002359999999996</v>
      </c>
      <c r="AX545" s="381">
        <v>67.002359999999996</v>
      </c>
      <c r="AY545" s="373">
        <v>8735.9617425356355</v>
      </c>
      <c r="AZ545" s="374">
        <v>585330.0536195999</v>
      </c>
      <c r="BA545" s="378">
        <v>54.577319999999965</v>
      </c>
      <c r="BB545" s="379">
        <v>54.577319999999965</v>
      </c>
      <c r="BC545" s="373">
        <v>18487.77912143727</v>
      </c>
      <c r="BD545" s="374">
        <v>1009013.4372</v>
      </c>
      <c r="BE545" s="374">
        <f t="shared" si="156"/>
        <v>8.4963477706246585E-2</v>
      </c>
      <c r="BF545" s="374">
        <f t="shared" si="157"/>
        <v>4.6370789110866832</v>
      </c>
      <c r="BG545" s="374">
        <f t="shared" si="158"/>
        <v>3.8621975697246554E-3</v>
      </c>
      <c r="BH545" s="374">
        <f t="shared" si="159"/>
        <v>0.21078839266608471</v>
      </c>
      <c r="BI545" s="374">
        <f t="shared" si="160"/>
        <v>0.91117432472402871</v>
      </c>
      <c r="BJ545" s="374">
        <f t="shared" si="161"/>
        <v>49.729452696247193</v>
      </c>
      <c r="BK545" s="375">
        <v>17021169.881139599</v>
      </c>
      <c r="BL545" s="382">
        <v>40031182.065517798</v>
      </c>
      <c r="BM545" s="383">
        <v>0.56999999999999995</v>
      </c>
      <c r="BN545" s="382">
        <v>22817773.777345143</v>
      </c>
      <c r="BO545" s="395"/>
      <c r="BP545" s="395"/>
      <c r="BS545" s="408">
        <v>21323</v>
      </c>
      <c r="BT545" s="400" t="s">
        <v>1855</v>
      </c>
      <c r="BU545" s="400">
        <v>0.90616298874048873</v>
      </c>
      <c r="BV545" s="400">
        <v>9.3837011259511299E-2</v>
      </c>
      <c r="BW545" s="400">
        <v>0</v>
      </c>
      <c r="BX545" s="400">
        <v>1</v>
      </c>
      <c r="BY545" s="407">
        <v>21323</v>
      </c>
      <c r="BZ545" s="406" t="s">
        <v>1855</v>
      </c>
      <c r="CA545" s="406">
        <v>0.84599769787633383</v>
      </c>
      <c r="CB545" s="406">
        <v>0.15400230212366614</v>
      </c>
      <c r="CC545" s="406">
        <v>8.4963477706246585E-2</v>
      </c>
      <c r="CD545" s="406">
        <v>3.8621975697246554E-3</v>
      </c>
      <c r="CE545" s="406">
        <v>0.91117432472402871</v>
      </c>
    </row>
    <row r="546" spans="1:83" x14ac:dyDescent="0.35">
      <c r="A546" s="365">
        <v>8</v>
      </c>
      <c r="B546" s="366" t="s">
        <v>1305</v>
      </c>
      <c r="C546" s="411">
        <v>10706</v>
      </c>
      <c r="D546" s="367" t="s">
        <v>1856</v>
      </c>
      <c r="E546" s="368" t="s">
        <v>2427</v>
      </c>
      <c r="F546" s="369">
        <v>17</v>
      </c>
      <c r="G546" s="370" t="s">
        <v>2566</v>
      </c>
      <c r="H546" s="371">
        <v>252265.19999999998</v>
      </c>
      <c r="I546" s="372">
        <v>252265.19999999998</v>
      </c>
      <c r="J546" s="373">
        <v>846.08105183574662</v>
      </c>
      <c r="K546" s="374">
        <v>213436805.75755498</v>
      </c>
      <c r="L546" s="371">
        <v>72776.399999999994</v>
      </c>
      <c r="M546" s="372">
        <v>72776.399999999994</v>
      </c>
      <c r="N546" s="373">
        <v>1523.2520312084687</v>
      </c>
      <c r="O546" s="374">
        <v>110856799.12403999</v>
      </c>
      <c r="P546" s="374">
        <f t="shared" si="146"/>
        <v>0.88299653799225353</v>
      </c>
      <c r="Q546" s="402">
        <f t="shared" si="150"/>
        <v>64261.309247539437</v>
      </c>
      <c r="R546" s="374">
        <f t="shared" si="147"/>
        <v>0.1170034620077465</v>
      </c>
      <c r="S546" s="401">
        <f t="shared" si="151"/>
        <v>8515.0907524605609</v>
      </c>
      <c r="T546" s="371">
        <v>54952.799999999996</v>
      </c>
      <c r="U546" s="372">
        <v>54952.799999999996</v>
      </c>
      <c r="V546" s="373">
        <v>534.67033131010612</v>
      </c>
      <c r="W546" s="374">
        <v>29381631.782417998</v>
      </c>
      <c r="X546" s="371">
        <v>50696.4</v>
      </c>
      <c r="Y546" s="372">
        <v>50696.4</v>
      </c>
      <c r="Z546" s="373">
        <v>10.172265721471348</v>
      </c>
      <c r="AA546" s="374">
        <v>515697.25192200008</v>
      </c>
      <c r="AB546" s="371">
        <v>4.8</v>
      </c>
      <c r="AC546" s="372">
        <v>4.8</v>
      </c>
      <c r="AD546" s="373">
        <v>8070222.5249868762</v>
      </c>
      <c r="AE546" s="374">
        <v>38737068.119937003</v>
      </c>
      <c r="AF546" s="374">
        <f t="shared" si="152"/>
        <v>1.0564690890077241E-2</v>
      </c>
      <c r="AG546" s="374">
        <f t="shared" si="153"/>
        <v>5.0710516272370755E-2</v>
      </c>
      <c r="AH546" s="374">
        <f t="shared" si="154"/>
        <v>0.98943530910992272</v>
      </c>
      <c r="AI546" s="374">
        <f t="shared" si="155"/>
        <v>4.7492894837276287</v>
      </c>
      <c r="AJ546" s="375">
        <v>392928002.03587198</v>
      </c>
      <c r="AK546" s="376">
        <v>24030.335160000002</v>
      </c>
      <c r="AL546" s="377">
        <v>24030.335160000002</v>
      </c>
      <c r="AM546" s="373">
        <v>13815.049262031142</v>
      </c>
      <c r="AN546" s="374">
        <v>331980264.01851904</v>
      </c>
      <c r="AO546" s="378">
        <v>3308.9351999999999</v>
      </c>
      <c r="AP546" s="379">
        <v>3308.9351999999999</v>
      </c>
      <c r="AQ546" s="373">
        <v>20122.284713352317</v>
      </c>
      <c r="AR546" s="374">
        <v>66583336.192433387</v>
      </c>
      <c r="AS546" s="374">
        <f t="shared" si="148"/>
        <v>0.83498103435053028</v>
      </c>
      <c r="AT546" s="374">
        <f t="shared" si="162"/>
        <v>2762.8981358948786</v>
      </c>
      <c r="AU546" s="374">
        <f t="shared" si="149"/>
        <v>0.16501896564946975</v>
      </c>
      <c r="AV546" s="374">
        <f t="shared" si="163"/>
        <v>546.03706410512132</v>
      </c>
      <c r="AW546" s="380">
        <v>1952.8824</v>
      </c>
      <c r="AX546" s="381">
        <v>1952.8824</v>
      </c>
      <c r="AY546" s="373">
        <v>24260.6787034058</v>
      </c>
      <c r="AZ546" s="374">
        <v>47378252.451936007</v>
      </c>
      <c r="BA546" s="378">
        <v>3503.5119599999985</v>
      </c>
      <c r="BB546" s="379">
        <v>3503.5119599999985</v>
      </c>
      <c r="BC546" s="373">
        <v>25580.969315430179</v>
      </c>
      <c r="BD546" s="374">
        <v>89623231.945002601</v>
      </c>
      <c r="BE546" s="374">
        <f t="shared" si="156"/>
        <v>4.1106536228557547E-2</v>
      </c>
      <c r="BF546" s="374">
        <f t="shared" si="157"/>
        <v>144.01724131092459</v>
      </c>
      <c r="BG546" s="374">
        <f t="shared" si="158"/>
        <v>4.7251278002165041E-3</v>
      </c>
      <c r="BH546" s="374">
        <f t="shared" si="159"/>
        <v>16.554541760587007</v>
      </c>
      <c r="BI546" s="374">
        <f t="shared" si="160"/>
        <v>0.95416833597122586</v>
      </c>
      <c r="BJ546" s="374">
        <f t="shared" si="161"/>
        <v>3342.9401769284864</v>
      </c>
      <c r="BK546" s="375">
        <v>535565084.60789102</v>
      </c>
      <c r="BL546" s="382">
        <v>928493086.64376307</v>
      </c>
      <c r="BM546" s="383">
        <v>0.28000000000000003</v>
      </c>
      <c r="BN546" s="382">
        <v>259978064.2602537</v>
      </c>
      <c r="BO546" s="395"/>
      <c r="BP546" s="395"/>
      <c r="BS546" s="408">
        <v>10706</v>
      </c>
      <c r="BT546" s="400" t="s">
        <v>1856</v>
      </c>
      <c r="BU546" s="400">
        <v>0.88299653799225353</v>
      </c>
      <c r="BV546" s="400">
        <v>0.1170034620077465</v>
      </c>
      <c r="BW546" s="400">
        <v>1.0564690890077241E-2</v>
      </c>
      <c r="BX546" s="400">
        <v>0.98943530910992272</v>
      </c>
      <c r="BY546" s="407">
        <v>10706</v>
      </c>
      <c r="BZ546" s="406" t="s">
        <v>1856</v>
      </c>
      <c r="CA546" s="406">
        <v>0.83498103435053028</v>
      </c>
      <c r="CB546" s="406">
        <v>0.16501896564946975</v>
      </c>
      <c r="CC546" s="406">
        <v>4.1106536228557547E-2</v>
      </c>
      <c r="CD546" s="406">
        <v>4.7251278002165041E-3</v>
      </c>
      <c r="CE546" s="406">
        <v>0.95416833597122586</v>
      </c>
    </row>
    <row r="547" spans="1:83" x14ac:dyDescent="0.35">
      <c r="A547" s="365">
        <v>8</v>
      </c>
      <c r="B547" s="366" t="s">
        <v>1305</v>
      </c>
      <c r="C547" s="411">
        <v>11042</v>
      </c>
      <c r="D547" s="367" t="s">
        <v>1857</v>
      </c>
      <c r="E547" s="368" t="s">
        <v>2438</v>
      </c>
      <c r="F547" s="369">
        <v>10</v>
      </c>
      <c r="G547" s="370" t="s">
        <v>6308</v>
      </c>
      <c r="H547" s="371">
        <v>132363.6</v>
      </c>
      <c r="I547" s="372">
        <v>132363.6</v>
      </c>
      <c r="J547" s="373">
        <v>538.22619178000605</v>
      </c>
      <c r="K547" s="374">
        <v>71241556.358292013</v>
      </c>
      <c r="L547" s="371">
        <v>22767.599999999999</v>
      </c>
      <c r="M547" s="372">
        <v>22767.599999999999</v>
      </c>
      <c r="N547" s="373">
        <v>510.89759005889948</v>
      </c>
      <c r="O547" s="374">
        <v>11631911.971424999</v>
      </c>
      <c r="P547" s="374">
        <f t="shared" si="146"/>
        <v>0.88475501982065152</v>
      </c>
      <c r="Q547" s="402">
        <f t="shared" si="150"/>
        <v>20143.748389268665</v>
      </c>
      <c r="R547" s="374">
        <f t="shared" si="147"/>
        <v>0.11524498017934844</v>
      </c>
      <c r="S547" s="401">
        <f t="shared" si="151"/>
        <v>2623.8516107313335</v>
      </c>
      <c r="T547" s="371">
        <v>16712.399999999998</v>
      </c>
      <c r="U547" s="372">
        <v>16712.399999999998</v>
      </c>
      <c r="V547" s="373">
        <v>144.27788940407123</v>
      </c>
      <c r="W547" s="374">
        <v>2411229.7988765999</v>
      </c>
      <c r="X547" s="371">
        <v>2727.6</v>
      </c>
      <c r="Y547" s="372">
        <v>2727.6</v>
      </c>
      <c r="Z547" s="373">
        <v>67.593462930048403</v>
      </c>
      <c r="AA547" s="374">
        <v>184367.92948800002</v>
      </c>
      <c r="AB547" s="371">
        <v>0</v>
      </c>
      <c r="AC547" s="372">
        <v>0</v>
      </c>
      <c r="AD547" s="373">
        <v>0</v>
      </c>
      <c r="AE547" s="374">
        <v>0</v>
      </c>
      <c r="AF547" s="374">
        <f t="shared" si="152"/>
        <v>4.4688903072352253E-5</v>
      </c>
      <c r="AG547" s="374">
        <f t="shared" si="153"/>
        <v>0</v>
      </c>
      <c r="AH547" s="374">
        <f t="shared" si="154"/>
        <v>0.9999553110969277</v>
      </c>
      <c r="AI547" s="374">
        <f t="shared" si="155"/>
        <v>0</v>
      </c>
      <c r="AJ547" s="375">
        <v>85469066.058081612</v>
      </c>
      <c r="AK547" s="376">
        <v>3466.5517199999999</v>
      </c>
      <c r="AL547" s="377">
        <v>3466.5517199999999</v>
      </c>
      <c r="AM547" s="373">
        <v>16966.780232621717</v>
      </c>
      <c r="AN547" s="374">
        <v>58816221.198256813</v>
      </c>
      <c r="AO547" s="378">
        <v>395.39304000000004</v>
      </c>
      <c r="AP547" s="379">
        <v>395.39304000000004</v>
      </c>
      <c r="AQ547" s="373">
        <v>20430.342466108657</v>
      </c>
      <c r="AR547" s="374">
        <v>8078015.2159158001</v>
      </c>
      <c r="AS547" s="374">
        <f t="shared" si="148"/>
        <v>0.88621587230454391</v>
      </c>
      <c r="AT547" s="374">
        <f t="shared" si="162"/>
        <v>350.40358784674544</v>
      </c>
      <c r="AU547" s="374">
        <f t="shared" si="149"/>
        <v>0.113784127695456</v>
      </c>
      <c r="AV547" s="374">
        <f t="shared" si="163"/>
        <v>44.989452153254547</v>
      </c>
      <c r="AW547" s="380">
        <v>150.89927999999998</v>
      </c>
      <c r="AX547" s="381">
        <v>150.89927999999998</v>
      </c>
      <c r="AY547" s="373">
        <v>14642.491450615275</v>
      </c>
      <c r="AZ547" s="374">
        <v>2209541.4173040004</v>
      </c>
      <c r="BA547" s="378">
        <v>486.27540000000022</v>
      </c>
      <c r="BB547" s="379">
        <v>486.27540000000022</v>
      </c>
      <c r="BC547" s="373">
        <v>16413.122874556262</v>
      </c>
      <c r="BD547" s="374">
        <v>7981297.8910739999</v>
      </c>
      <c r="BE547" s="374">
        <f t="shared" si="156"/>
        <v>3.6461138199328419E-2</v>
      </c>
      <c r="BF547" s="374">
        <f t="shared" si="157"/>
        <v>17.730154562333716</v>
      </c>
      <c r="BG547" s="374">
        <f t="shared" si="158"/>
        <v>1.9865946028836658E-2</v>
      </c>
      <c r="BH547" s="374">
        <f t="shared" si="159"/>
        <v>9.6603208515509618</v>
      </c>
      <c r="BI547" s="374">
        <f t="shared" si="160"/>
        <v>0.94367291577183487</v>
      </c>
      <c r="BJ547" s="374">
        <f t="shared" si="161"/>
        <v>458.88492458611552</v>
      </c>
      <c r="BK547" s="375">
        <v>77085075.722550616</v>
      </c>
      <c r="BL547" s="382">
        <v>162554141.78063223</v>
      </c>
      <c r="BM547" s="383">
        <v>0.46</v>
      </c>
      <c r="BN547" s="382">
        <v>74774905.219090834</v>
      </c>
      <c r="BO547" s="395"/>
      <c r="BP547" s="395"/>
      <c r="BS547" s="408">
        <v>11042</v>
      </c>
      <c r="BT547" s="400" t="s">
        <v>1857</v>
      </c>
      <c r="BU547" s="400">
        <v>0.88475501982065152</v>
      </c>
      <c r="BV547" s="400">
        <v>0.11524498017934844</v>
      </c>
      <c r="BW547" s="400">
        <v>4.4688903072352253E-5</v>
      </c>
      <c r="BX547" s="400">
        <v>0.9999553110969277</v>
      </c>
      <c r="BY547" s="407">
        <v>11042</v>
      </c>
      <c r="BZ547" s="406" t="s">
        <v>1857</v>
      </c>
      <c r="CA547" s="406">
        <v>0.88621587230454391</v>
      </c>
      <c r="CB547" s="406">
        <v>0.113784127695456</v>
      </c>
      <c r="CC547" s="406">
        <v>3.6461138199328419E-2</v>
      </c>
      <c r="CD547" s="406">
        <v>1.9865946028836658E-2</v>
      </c>
      <c r="CE547" s="406">
        <v>0.94367291577183487</v>
      </c>
    </row>
    <row r="548" spans="1:83" x14ac:dyDescent="0.35">
      <c r="A548" s="365">
        <v>8</v>
      </c>
      <c r="B548" s="366" t="s">
        <v>1305</v>
      </c>
      <c r="C548" s="411">
        <v>11044</v>
      </c>
      <c r="D548" s="367" t="s">
        <v>1858</v>
      </c>
      <c r="E548" s="368" t="s">
        <v>2438</v>
      </c>
      <c r="F548" s="369">
        <v>5</v>
      </c>
      <c r="G548" s="370" t="s">
        <v>2469</v>
      </c>
      <c r="H548" s="371">
        <v>44241.599999999999</v>
      </c>
      <c r="I548" s="372">
        <v>44241.599999999999</v>
      </c>
      <c r="J548" s="373">
        <v>446.49058571898399</v>
      </c>
      <c r="K548" s="374">
        <v>19753457.897145003</v>
      </c>
      <c r="L548" s="371">
        <v>11544</v>
      </c>
      <c r="M548" s="372">
        <v>11544</v>
      </c>
      <c r="N548" s="373">
        <v>332.42867060810812</v>
      </c>
      <c r="O548" s="374">
        <v>3837556.5734999999</v>
      </c>
      <c r="P548" s="374">
        <f t="shared" si="146"/>
        <v>0.8453012425603007</v>
      </c>
      <c r="Q548" s="402">
        <f t="shared" si="150"/>
        <v>9758.1575441161112</v>
      </c>
      <c r="R548" s="374">
        <f t="shared" si="147"/>
        <v>0.15469875743969927</v>
      </c>
      <c r="S548" s="401">
        <f t="shared" si="151"/>
        <v>1785.8424558838883</v>
      </c>
      <c r="T548" s="371">
        <v>12740.4</v>
      </c>
      <c r="U548" s="372">
        <v>12740.4</v>
      </c>
      <c r="V548" s="373">
        <v>72.327394524112265</v>
      </c>
      <c r="W548" s="374">
        <v>921479.93719499989</v>
      </c>
      <c r="X548" s="371">
        <v>4484.3999999999996</v>
      </c>
      <c r="Y548" s="372">
        <v>4484.3999999999996</v>
      </c>
      <c r="Z548" s="373">
        <v>51.338819875568632</v>
      </c>
      <c r="AA548" s="374">
        <v>230223.80384999997</v>
      </c>
      <c r="AB548" s="371">
        <v>0</v>
      </c>
      <c r="AC548" s="372">
        <v>0</v>
      </c>
      <c r="AD548" s="373">
        <v>0</v>
      </c>
      <c r="AE548" s="374">
        <v>0</v>
      </c>
      <c r="AF548" s="374">
        <f t="shared" si="152"/>
        <v>0</v>
      </c>
      <c r="AG548" s="374">
        <f t="shared" si="153"/>
        <v>0</v>
      </c>
      <c r="AH548" s="374">
        <f t="shared" si="154"/>
        <v>1</v>
      </c>
      <c r="AI548" s="374">
        <f t="shared" si="155"/>
        <v>0</v>
      </c>
      <c r="AJ548" s="375">
        <v>24742718.211690001</v>
      </c>
      <c r="AK548" s="376">
        <v>673.42391999999995</v>
      </c>
      <c r="AL548" s="377">
        <v>673.42391999999995</v>
      </c>
      <c r="AM548" s="373">
        <v>10527.756214517594</v>
      </c>
      <c r="AN548" s="374">
        <v>7089642.8587847985</v>
      </c>
      <c r="AO548" s="378">
        <v>66.103560000000002</v>
      </c>
      <c r="AP548" s="379">
        <v>66.103560000000002</v>
      </c>
      <c r="AQ548" s="373">
        <v>11008.833835273017</v>
      </c>
      <c r="AR548" s="374">
        <v>727723.10796000005</v>
      </c>
      <c r="AS548" s="374">
        <f t="shared" si="148"/>
        <v>0.81025872789436049</v>
      </c>
      <c r="AT548" s="374">
        <f t="shared" si="162"/>
        <v>53.560986434888534</v>
      </c>
      <c r="AU548" s="374">
        <f t="shared" si="149"/>
        <v>0.18974127210563946</v>
      </c>
      <c r="AV548" s="374">
        <f t="shared" si="163"/>
        <v>12.542573565111464</v>
      </c>
      <c r="AW548" s="380">
        <v>48.619799999999998</v>
      </c>
      <c r="AX548" s="381">
        <v>48.619799999999998</v>
      </c>
      <c r="AY548" s="373">
        <v>7533.6126414547152</v>
      </c>
      <c r="AZ548" s="374">
        <v>366282.73990499997</v>
      </c>
      <c r="BA548" s="378">
        <v>66.473520000000093</v>
      </c>
      <c r="BB548" s="379">
        <v>66.473520000000093</v>
      </c>
      <c r="BC548" s="373">
        <v>16051.617910635672</v>
      </c>
      <c r="BD548" s="374">
        <v>1067007.544215</v>
      </c>
      <c r="BE548" s="374">
        <f t="shared" si="156"/>
        <v>2.3946389989324437E-2</v>
      </c>
      <c r="BF548" s="374">
        <f t="shared" si="157"/>
        <v>1.59180083388316</v>
      </c>
      <c r="BG548" s="374">
        <f t="shared" si="158"/>
        <v>1.9754320487734432E-2</v>
      </c>
      <c r="BH548" s="374">
        <f t="shared" si="159"/>
        <v>1.3131392180278263</v>
      </c>
      <c r="BI548" s="374">
        <f t="shared" si="160"/>
        <v>0.95629928952294108</v>
      </c>
      <c r="BJ548" s="374">
        <f t="shared" si="161"/>
        <v>63.568579948089102</v>
      </c>
      <c r="BK548" s="375">
        <v>9250656.2508647982</v>
      </c>
      <c r="BL548" s="382">
        <v>33993374.462554798</v>
      </c>
      <c r="BM548" s="383">
        <v>0.44</v>
      </c>
      <c r="BN548" s="382">
        <v>14957084.763524111</v>
      </c>
      <c r="BO548" s="395"/>
      <c r="BP548" s="395"/>
      <c r="BS548" s="408">
        <v>11044</v>
      </c>
      <c r="BT548" s="400" t="s">
        <v>1858</v>
      </c>
      <c r="BU548" s="400">
        <v>0.8453012425603007</v>
      </c>
      <c r="BV548" s="400">
        <v>0.15469875743969927</v>
      </c>
      <c r="BW548" s="400">
        <v>0</v>
      </c>
      <c r="BX548" s="400">
        <v>1</v>
      </c>
      <c r="BY548" s="407">
        <v>11044</v>
      </c>
      <c r="BZ548" s="406" t="s">
        <v>1858</v>
      </c>
      <c r="CA548" s="406">
        <v>0.81025872789436049</v>
      </c>
      <c r="CB548" s="406">
        <v>0.18974127210563946</v>
      </c>
      <c r="CC548" s="406">
        <v>2.3946389989324437E-2</v>
      </c>
      <c r="CD548" s="406">
        <v>1.9754320487734432E-2</v>
      </c>
      <c r="CE548" s="406">
        <v>0.95629928952294108</v>
      </c>
    </row>
    <row r="549" spans="1:83" x14ac:dyDescent="0.35">
      <c r="A549" s="365">
        <v>8</v>
      </c>
      <c r="B549" s="366" t="s">
        <v>1305</v>
      </c>
      <c r="C549" s="411">
        <v>11045</v>
      </c>
      <c r="D549" s="367" t="s">
        <v>1859</v>
      </c>
      <c r="E549" s="368" t="s">
        <v>2438</v>
      </c>
      <c r="F549" s="369">
        <v>5</v>
      </c>
      <c r="G549" s="370" t="s">
        <v>2469</v>
      </c>
      <c r="H549" s="371">
        <v>56684.4</v>
      </c>
      <c r="I549" s="372">
        <v>56684.4</v>
      </c>
      <c r="J549" s="373">
        <v>383.14423746566246</v>
      </c>
      <c r="K549" s="374">
        <v>21718301.214198597</v>
      </c>
      <c r="L549" s="371">
        <v>8676</v>
      </c>
      <c r="M549" s="372">
        <v>8676</v>
      </c>
      <c r="N549" s="373">
        <v>562.88140545850626</v>
      </c>
      <c r="O549" s="374">
        <v>4883559.0737580005</v>
      </c>
      <c r="P549" s="374">
        <f t="shared" si="146"/>
        <v>0.94543697417487116</v>
      </c>
      <c r="Q549" s="402">
        <f t="shared" si="150"/>
        <v>8202.6111879411819</v>
      </c>
      <c r="R549" s="374">
        <f t="shared" si="147"/>
        <v>5.4563025825128834E-2</v>
      </c>
      <c r="S549" s="401">
        <f t="shared" si="151"/>
        <v>473.38881205881779</v>
      </c>
      <c r="T549" s="371">
        <v>21086.399999999998</v>
      </c>
      <c r="U549" s="372">
        <v>21086.399999999998</v>
      </c>
      <c r="V549" s="373">
        <v>74.926615837411802</v>
      </c>
      <c r="W549" s="374">
        <v>1579932.592194</v>
      </c>
      <c r="X549" s="371">
        <v>331.2</v>
      </c>
      <c r="Y549" s="372">
        <v>331.2</v>
      </c>
      <c r="Z549" s="373">
        <v>184.8479338768116</v>
      </c>
      <c r="AA549" s="374">
        <v>61221.635699999999</v>
      </c>
      <c r="AB549" s="371">
        <v>0</v>
      </c>
      <c r="AC549" s="372">
        <v>0</v>
      </c>
      <c r="AD549" s="373">
        <v>0</v>
      </c>
      <c r="AE549" s="374">
        <v>0</v>
      </c>
      <c r="AF549" s="374">
        <f t="shared" si="152"/>
        <v>0</v>
      </c>
      <c r="AG549" s="374">
        <f t="shared" si="153"/>
        <v>0</v>
      </c>
      <c r="AH549" s="374">
        <f t="shared" si="154"/>
        <v>1</v>
      </c>
      <c r="AI549" s="374">
        <f t="shared" si="155"/>
        <v>0</v>
      </c>
      <c r="AJ549" s="375">
        <v>28243014.515850592</v>
      </c>
      <c r="AK549" s="376">
        <v>1286.97408</v>
      </c>
      <c r="AL549" s="377">
        <v>1286.97408</v>
      </c>
      <c r="AM549" s="373">
        <v>10166.675472297624</v>
      </c>
      <c r="AN549" s="374">
        <v>13084247.8126188</v>
      </c>
      <c r="AO549" s="378">
        <v>111.15600000000001</v>
      </c>
      <c r="AP549" s="379">
        <v>111.15600000000001</v>
      </c>
      <c r="AQ549" s="373">
        <v>15680.346371656051</v>
      </c>
      <c r="AR549" s="374">
        <v>1742964.5812878001</v>
      </c>
      <c r="AS549" s="374">
        <f t="shared" si="148"/>
        <v>0.80533989454661392</v>
      </c>
      <c r="AT549" s="374">
        <f t="shared" si="162"/>
        <v>89.518361318223427</v>
      </c>
      <c r="AU549" s="374">
        <f t="shared" si="149"/>
        <v>0.19466010545338602</v>
      </c>
      <c r="AV549" s="374">
        <f t="shared" si="163"/>
        <v>21.637638681776579</v>
      </c>
      <c r="AW549" s="380">
        <v>39.950879999999998</v>
      </c>
      <c r="AX549" s="381">
        <v>39.950879999999998</v>
      </c>
      <c r="AY549" s="373">
        <v>10775.318763441506</v>
      </c>
      <c r="AZ549" s="374">
        <v>430483.46687999996</v>
      </c>
      <c r="BA549" s="378">
        <v>112.09331999999995</v>
      </c>
      <c r="BB549" s="379">
        <v>112.09331999999995</v>
      </c>
      <c r="BC549" s="373">
        <v>15339.292584607188</v>
      </c>
      <c r="BD549" s="374">
        <v>1719432.23226</v>
      </c>
      <c r="BE549" s="374">
        <f t="shared" si="156"/>
        <v>8.673710879983882E-3</v>
      </c>
      <c r="BF549" s="374">
        <f t="shared" si="157"/>
        <v>0.97226504925751445</v>
      </c>
      <c r="BG549" s="374">
        <f t="shared" si="158"/>
        <v>3.7771454514593718E-2</v>
      </c>
      <c r="BH549" s="374">
        <f t="shared" si="159"/>
        <v>4.2339277377697959</v>
      </c>
      <c r="BI549" s="374">
        <f t="shared" si="160"/>
        <v>0.95355483460542245</v>
      </c>
      <c r="BJ549" s="374">
        <f t="shared" si="161"/>
        <v>106.88712721297264</v>
      </c>
      <c r="BK549" s="375">
        <v>16977128.093046598</v>
      </c>
      <c r="BL549" s="382">
        <v>45220142.608897194</v>
      </c>
      <c r="BM549" s="383">
        <v>0.56000000000000005</v>
      </c>
      <c r="BN549" s="382">
        <v>25323279.860982433</v>
      </c>
      <c r="BO549" s="395"/>
      <c r="BP549" s="395"/>
      <c r="BS549" s="408">
        <v>11045</v>
      </c>
      <c r="BT549" s="400" t="s">
        <v>1859</v>
      </c>
      <c r="BU549" s="400">
        <v>0.94543697417487116</v>
      </c>
      <c r="BV549" s="400">
        <v>5.4563025825128834E-2</v>
      </c>
      <c r="BW549" s="400">
        <v>0</v>
      </c>
      <c r="BX549" s="400">
        <v>1</v>
      </c>
      <c r="BY549" s="407">
        <v>11045</v>
      </c>
      <c r="BZ549" s="406" t="s">
        <v>1859</v>
      </c>
      <c r="CA549" s="406">
        <v>0.80533989454661392</v>
      </c>
      <c r="CB549" s="406">
        <v>0.19466010545338602</v>
      </c>
      <c r="CC549" s="406">
        <v>8.673710879983882E-3</v>
      </c>
      <c r="CD549" s="406">
        <v>3.7771454514593718E-2</v>
      </c>
      <c r="CE549" s="406">
        <v>0.95355483460542245</v>
      </c>
    </row>
    <row r="550" spans="1:83" x14ac:dyDescent="0.35">
      <c r="A550" s="365">
        <v>8</v>
      </c>
      <c r="B550" s="366" t="s">
        <v>1305</v>
      </c>
      <c r="C550" s="411">
        <v>11448</v>
      </c>
      <c r="D550" s="367" t="s">
        <v>1860</v>
      </c>
      <c r="E550" s="368" t="s">
        <v>2438</v>
      </c>
      <c r="F550" s="369">
        <v>13</v>
      </c>
      <c r="G550" s="370" t="s">
        <v>6309</v>
      </c>
      <c r="H550" s="371">
        <v>156049.19999999998</v>
      </c>
      <c r="I550" s="372">
        <v>156049.19999999998</v>
      </c>
      <c r="J550" s="373">
        <v>714.96055299732393</v>
      </c>
      <c r="K550" s="374">
        <v>111569022.32678999</v>
      </c>
      <c r="L550" s="371">
        <v>49183.199999999997</v>
      </c>
      <c r="M550" s="372">
        <v>49183.199999999997</v>
      </c>
      <c r="N550" s="373">
        <v>970.71286809031153</v>
      </c>
      <c r="O550" s="374">
        <v>47742765.133859411</v>
      </c>
      <c r="P550" s="374">
        <f t="shared" si="146"/>
        <v>0.82767606379620395</v>
      </c>
      <c r="Q550" s="402">
        <f t="shared" si="150"/>
        <v>40707.757380901458</v>
      </c>
      <c r="R550" s="374">
        <f t="shared" si="147"/>
        <v>0.17232393620379591</v>
      </c>
      <c r="S550" s="401">
        <f t="shared" si="151"/>
        <v>8475.4426190985341</v>
      </c>
      <c r="T550" s="371">
        <v>42679.199999999997</v>
      </c>
      <c r="U550" s="372">
        <v>42679.199999999997</v>
      </c>
      <c r="V550" s="373">
        <v>283.25907888348422</v>
      </c>
      <c r="W550" s="374">
        <v>12089270.879484</v>
      </c>
      <c r="X550" s="371">
        <v>20540.399999999998</v>
      </c>
      <c r="Y550" s="372">
        <v>20540.399999999998</v>
      </c>
      <c r="Z550" s="373">
        <v>12.798866077116317</v>
      </c>
      <c r="AA550" s="374">
        <v>262893.82877039997</v>
      </c>
      <c r="AB550" s="371">
        <v>0</v>
      </c>
      <c r="AC550" s="372">
        <v>0</v>
      </c>
      <c r="AD550" s="373">
        <v>0</v>
      </c>
      <c r="AE550" s="374">
        <v>0</v>
      </c>
      <c r="AF550" s="374">
        <f t="shared" si="152"/>
        <v>1.7687706711614151E-5</v>
      </c>
      <c r="AG550" s="374">
        <f t="shared" si="153"/>
        <v>0</v>
      </c>
      <c r="AH550" s="374">
        <f t="shared" si="154"/>
        <v>0.99998231229328838</v>
      </c>
      <c r="AI550" s="374">
        <f t="shared" si="155"/>
        <v>0</v>
      </c>
      <c r="AJ550" s="375">
        <v>171663952.1689038</v>
      </c>
      <c r="AK550" s="376">
        <v>14299.473599999999</v>
      </c>
      <c r="AL550" s="377">
        <v>14299.473599999999</v>
      </c>
      <c r="AM550" s="373">
        <v>18573.837079659312</v>
      </c>
      <c r="AN550" s="374">
        <v>265596092.97128943</v>
      </c>
      <c r="AO550" s="378">
        <v>2460.7570799999999</v>
      </c>
      <c r="AP550" s="379">
        <v>2460.7570799999999</v>
      </c>
      <c r="AQ550" s="373">
        <v>19944.597490477197</v>
      </c>
      <c r="AR550" s="374">
        <v>49078809.482441992</v>
      </c>
      <c r="AS550" s="374">
        <f t="shared" si="148"/>
        <v>0.84243715589685841</v>
      </c>
      <c r="AT550" s="374">
        <f t="shared" si="162"/>
        <v>2073.0331958282582</v>
      </c>
      <c r="AU550" s="374">
        <f t="shared" si="149"/>
        <v>0.15756284410314167</v>
      </c>
      <c r="AV550" s="374">
        <f t="shared" si="163"/>
        <v>387.7238841717421</v>
      </c>
      <c r="AW550" s="380">
        <v>699.50088000000005</v>
      </c>
      <c r="AX550" s="381">
        <v>699.50088000000005</v>
      </c>
      <c r="AY550" s="373">
        <v>17913.160413060235</v>
      </c>
      <c r="AZ550" s="374">
        <v>12530271.472516799</v>
      </c>
      <c r="BA550" s="378">
        <v>2155.3460400000017</v>
      </c>
      <c r="BB550" s="379">
        <v>2155.3460400000017</v>
      </c>
      <c r="BC550" s="373">
        <v>30395.20532272616</v>
      </c>
      <c r="BD550" s="374">
        <v>65512185.427324802</v>
      </c>
      <c r="BE550" s="374">
        <f t="shared" si="156"/>
        <v>6.2196113779101878E-2</v>
      </c>
      <c r="BF550" s="374">
        <f t="shared" si="157"/>
        <v>134.05414753717676</v>
      </c>
      <c r="BG550" s="374">
        <f t="shared" si="158"/>
        <v>1.3284171625085916E-2</v>
      </c>
      <c r="BH550" s="374">
        <f t="shared" si="159"/>
        <v>28.631986706809318</v>
      </c>
      <c r="BI550" s="374">
        <f t="shared" si="160"/>
        <v>0.92451971459581217</v>
      </c>
      <c r="BJ550" s="374">
        <f t="shared" si="161"/>
        <v>1992.6599057560156</v>
      </c>
      <c r="BK550" s="375">
        <v>392717359.35357296</v>
      </c>
      <c r="BL550" s="382">
        <v>564381311.52247679</v>
      </c>
      <c r="BM550" s="383">
        <v>0.41</v>
      </c>
      <c r="BN550" s="382">
        <v>231396337.72421548</v>
      </c>
      <c r="BO550" s="395"/>
      <c r="BP550" s="395"/>
      <c r="BS550" s="408">
        <v>11448</v>
      </c>
      <c r="BT550" s="400" t="s">
        <v>1860</v>
      </c>
      <c r="BU550" s="400">
        <v>0.82767606379620395</v>
      </c>
      <c r="BV550" s="400">
        <v>0.17232393620379591</v>
      </c>
      <c r="BW550" s="400">
        <v>1.7687706711614151E-5</v>
      </c>
      <c r="BX550" s="400">
        <v>0.99998231229328838</v>
      </c>
      <c r="BY550" s="407">
        <v>11448</v>
      </c>
      <c r="BZ550" s="406" t="s">
        <v>1860</v>
      </c>
      <c r="CA550" s="406">
        <v>0.84243715589685841</v>
      </c>
      <c r="CB550" s="406">
        <v>0.15756284410314167</v>
      </c>
      <c r="CC550" s="406">
        <v>6.2196113779101878E-2</v>
      </c>
      <c r="CD550" s="406">
        <v>1.3284171625085916E-2</v>
      </c>
      <c r="CE550" s="406">
        <v>0.92451971459581217</v>
      </c>
    </row>
    <row r="551" spans="1:83" x14ac:dyDescent="0.35">
      <c r="A551" s="365">
        <v>8</v>
      </c>
      <c r="B551" s="366" t="s">
        <v>1305</v>
      </c>
      <c r="C551" s="411">
        <v>21356</v>
      </c>
      <c r="D551" s="367" t="s">
        <v>1861</v>
      </c>
      <c r="E551" s="368" t="s">
        <v>2438</v>
      </c>
      <c r="F551" s="369">
        <v>3</v>
      </c>
      <c r="G551" s="370" t="s">
        <v>6313</v>
      </c>
      <c r="H551" s="371">
        <v>52354.799999999996</v>
      </c>
      <c r="I551" s="372">
        <v>52354.799999999996</v>
      </c>
      <c r="J551" s="373">
        <v>311.01333769727705</v>
      </c>
      <c r="K551" s="374">
        <v>16283041.092473399</v>
      </c>
      <c r="L551" s="371">
        <v>5294.4</v>
      </c>
      <c r="M551" s="372">
        <v>5294.4</v>
      </c>
      <c r="N551" s="373">
        <v>331.1775020625567</v>
      </c>
      <c r="O551" s="374">
        <v>1753386.16692</v>
      </c>
      <c r="P551" s="374">
        <f t="shared" si="146"/>
        <v>0.90001989989578923</v>
      </c>
      <c r="Q551" s="402">
        <f t="shared" si="150"/>
        <v>4765.0653580082662</v>
      </c>
      <c r="R551" s="374">
        <f t="shared" si="147"/>
        <v>9.9980100104210767E-2</v>
      </c>
      <c r="S551" s="401">
        <f t="shared" si="151"/>
        <v>529.33464199173341</v>
      </c>
      <c r="T551" s="371">
        <v>3566.4</v>
      </c>
      <c r="U551" s="372">
        <v>3566.4</v>
      </c>
      <c r="V551" s="373">
        <v>179.05200369279947</v>
      </c>
      <c r="W551" s="374">
        <v>638571.06597000011</v>
      </c>
      <c r="X551" s="371">
        <v>702</v>
      </c>
      <c r="Y551" s="372">
        <v>702</v>
      </c>
      <c r="Z551" s="373">
        <v>0</v>
      </c>
      <c r="AA551" s="374">
        <v>0</v>
      </c>
      <c r="AB551" s="371">
        <v>0</v>
      </c>
      <c r="AC551" s="372">
        <v>0</v>
      </c>
      <c r="AD551" s="373">
        <v>0</v>
      </c>
      <c r="AE551" s="374">
        <v>0</v>
      </c>
      <c r="AF551" s="374">
        <f t="shared" si="152"/>
        <v>0</v>
      </c>
      <c r="AG551" s="374">
        <f t="shared" si="153"/>
        <v>0</v>
      </c>
      <c r="AH551" s="374">
        <f t="shared" si="154"/>
        <v>1</v>
      </c>
      <c r="AI551" s="374">
        <f t="shared" si="155"/>
        <v>0</v>
      </c>
      <c r="AJ551" s="375">
        <v>18674998.325363398</v>
      </c>
      <c r="AK551" s="376">
        <v>735.26519999999994</v>
      </c>
      <c r="AL551" s="377">
        <v>735.26519999999994</v>
      </c>
      <c r="AM551" s="373">
        <v>9715.4443260880562</v>
      </c>
      <c r="AN551" s="374">
        <v>7143428.115509999</v>
      </c>
      <c r="AO551" s="378">
        <v>55.450320000000005</v>
      </c>
      <c r="AP551" s="379">
        <v>55.450320000000005</v>
      </c>
      <c r="AQ551" s="373">
        <v>11016.44988216479</v>
      </c>
      <c r="AR551" s="374">
        <v>610865.67122999998</v>
      </c>
      <c r="AS551" s="374">
        <f t="shared" si="148"/>
        <v>0.8231230112956891</v>
      </c>
      <c r="AT551" s="374">
        <f t="shared" si="162"/>
        <v>45.642434375709577</v>
      </c>
      <c r="AU551" s="374">
        <f t="shared" si="149"/>
        <v>0.1768769887043109</v>
      </c>
      <c r="AV551" s="374">
        <f t="shared" si="163"/>
        <v>9.8078856242904262</v>
      </c>
      <c r="AW551" s="380">
        <v>43.224119999999999</v>
      </c>
      <c r="AX551" s="381">
        <v>43.224119999999999</v>
      </c>
      <c r="AY551" s="373">
        <v>8252.8508367550348</v>
      </c>
      <c r="AZ551" s="374">
        <v>356722.21491000004</v>
      </c>
      <c r="BA551" s="378">
        <v>34.877879999999955</v>
      </c>
      <c r="BB551" s="379">
        <v>34.877879999999955</v>
      </c>
      <c r="BC551" s="373">
        <v>18764.433577098171</v>
      </c>
      <c r="BD551" s="374">
        <v>654463.66256999993</v>
      </c>
      <c r="BE551" s="374">
        <f t="shared" si="156"/>
        <v>5.7477598148509227E-3</v>
      </c>
      <c r="BF551" s="374">
        <f t="shared" si="157"/>
        <v>0.20046967709119243</v>
      </c>
      <c r="BG551" s="374">
        <f t="shared" si="158"/>
        <v>0</v>
      </c>
      <c r="BH551" s="374">
        <f t="shared" si="159"/>
        <v>0</v>
      </c>
      <c r="BI551" s="374">
        <f t="shared" si="160"/>
        <v>0.99425224018514913</v>
      </c>
      <c r="BJ551" s="374">
        <f t="shared" si="161"/>
        <v>34.677410322908763</v>
      </c>
      <c r="BK551" s="375">
        <v>8765479.6642199997</v>
      </c>
      <c r="BL551" s="382">
        <v>27440477.989583395</v>
      </c>
      <c r="BM551" s="383">
        <v>0.52</v>
      </c>
      <c r="BN551" s="382">
        <v>14269048.554583367</v>
      </c>
      <c r="BO551" s="395"/>
      <c r="BP551" s="395"/>
      <c r="BS551" s="408">
        <v>21356</v>
      </c>
      <c r="BT551" s="400" t="s">
        <v>1861</v>
      </c>
      <c r="BU551" s="400">
        <v>0.90001989989578923</v>
      </c>
      <c r="BV551" s="400">
        <v>9.9980100104210767E-2</v>
      </c>
      <c r="BW551" s="400">
        <v>0</v>
      </c>
      <c r="BX551" s="400">
        <v>1</v>
      </c>
      <c r="BY551" s="407">
        <v>21356</v>
      </c>
      <c r="BZ551" s="406" t="s">
        <v>1861</v>
      </c>
      <c r="CA551" s="406">
        <v>0.8231230112956891</v>
      </c>
      <c r="CB551" s="406">
        <v>0.1768769887043109</v>
      </c>
      <c r="CC551" s="406">
        <v>5.7477598148509227E-3</v>
      </c>
      <c r="CD551" s="406">
        <v>0</v>
      </c>
      <c r="CE551" s="406">
        <v>0.99425224018514913</v>
      </c>
    </row>
    <row r="552" spans="1:83" x14ac:dyDescent="0.35">
      <c r="A552" s="365">
        <v>8</v>
      </c>
      <c r="B552" s="366" t="s">
        <v>1305</v>
      </c>
      <c r="C552" s="411">
        <v>28778</v>
      </c>
      <c r="D552" s="367" t="s">
        <v>2253</v>
      </c>
      <c r="E552" s="368" t="s">
        <v>2438</v>
      </c>
      <c r="F552" s="369">
        <v>2</v>
      </c>
      <c r="G552" s="370" t="s">
        <v>2560</v>
      </c>
      <c r="H552" s="371">
        <v>27226.799999999999</v>
      </c>
      <c r="I552" s="372">
        <v>27226.799999999999</v>
      </c>
      <c r="J552" s="373">
        <v>307.67003608797216</v>
      </c>
      <c r="K552" s="374">
        <v>8376870.5385600002</v>
      </c>
      <c r="L552" s="371">
        <v>3774</v>
      </c>
      <c r="M552" s="372">
        <v>3774</v>
      </c>
      <c r="N552" s="373">
        <v>288.49546398648653</v>
      </c>
      <c r="O552" s="374">
        <v>1088781.8810850002</v>
      </c>
      <c r="P552" s="374">
        <f t="shared" si="146"/>
        <v>0.8313138339177949</v>
      </c>
      <c r="Q552" s="402">
        <f t="shared" si="150"/>
        <v>3137.3784092057581</v>
      </c>
      <c r="R552" s="374">
        <f t="shared" si="147"/>
        <v>0.1686861660822051</v>
      </c>
      <c r="S552" s="401">
        <f t="shared" si="151"/>
        <v>636.62159079424202</v>
      </c>
      <c r="T552" s="371">
        <v>2197.1999999999998</v>
      </c>
      <c r="U552" s="372">
        <v>2197.1999999999998</v>
      </c>
      <c r="V552" s="373">
        <v>151.21798110813762</v>
      </c>
      <c r="W552" s="374">
        <v>332256.14809079998</v>
      </c>
      <c r="X552" s="371">
        <v>2194.7999999999997</v>
      </c>
      <c r="Y552" s="372">
        <v>2194.7999999999997</v>
      </c>
      <c r="Z552" s="373">
        <v>0</v>
      </c>
      <c r="AA552" s="374">
        <v>0</v>
      </c>
      <c r="AB552" s="371">
        <v>0</v>
      </c>
      <c r="AC552" s="372">
        <v>0</v>
      </c>
      <c r="AD552" s="373">
        <v>0</v>
      </c>
      <c r="AE552" s="374">
        <v>0</v>
      </c>
      <c r="AF552" s="374">
        <f t="shared" si="152"/>
        <v>0</v>
      </c>
      <c r="AG552" s="374">
        <f t="shared" si="153"/>
        <v>0</v>
      </c>
      <c r="AH552" s="374">
        <f t="shared" si="154"/>
        <v>1</v>
      </c>
      <c r="AI552" s="374">
        <f t="shared" si="155"/>
        <v>0</v>
      </c>
      <c r="AJ552" s="375">
        <v>9797908.5677358005</v>
      </c>
      <c r="AK552" s="376">
        <v>554.86260000000004</v>
      </c>
      <c r="AL552" s="377">
        <v>554.86260000000004</v>
      </c>
      <c r="AM552" s="373">
        <v>10107.571914344198</v>
      </c>
      <c r="AN552" s="374">
        <v>5608313.6320799999</v>
      </c>
      <c r="AO552" s="378">
        <v>49.704360000000001</v>
      </c>
      <c r="AP552" s="379">
        <v>49.704360000000001</v>
      </c>
      <c r="AQ552" s="373">
        <v>13830.814560541567</v>
      </c>
      <c r="AR552" s="374">
        <v>687451.78601039981</v>
      </c>
      <c r="AS552" s="374">
        <f t="shared" si="148"/>
        <v>0.85221079225116314</v>
      </c>
      <c r="AT552" s="374">
        <f t="shared" si="162"/>
        <v>42.358592013937027</v>
      </c>
      <c r="AU552" s="374">
        <f t="shared" si="149"/>
        <v>0.14778920774883697</v>
      </c>
      <c r="AV552" s="374">
        <f t="shared" si="163"/>
        <v>7.3457679860629828</v>
      </c>
      <c r="AW552" s="380">
        <v>15.113160000000002</v>
      </c>
      <c r="AX552" s="381">
        <v>15.113160000000002</v>
      </c>
      <c r="AY552" s="373">
        <v>9239.6865389898594</v>
      </c>
      <c r="AZ552" s="374">
        <v>139640.86101359999</v>
      </c>
      <c r="BA552" s="378">
        <v>27.068639999999984</v>
      </c>
      <c r="BB552" s="379">
        <v>27.068639999999984</v>
      </c>
      <c r="BC552" s="373">
        <v>22049.281422339664</v>
      </c>
      <c r="BD552" s="374">
        <v>596844.06108000001</v>
      </c>
      <c r="BE552" s="374">
        <f t="shared" si="156"/>
        <v>0</v>
      </c>
      <c r="BF552" s="374">
        <f t="shared" si="157"/>
        <v>0</v>
      </c>
      <c r="BG552" s="374">
        <f t="shared" si="158"/>
        <v>0</v>
      </c>
      <c r="BH552" s="374">
        <f t="shared" si="159"/>
        <v>0</v>
      </c>
      <c r="BI552" s="374">
        <f t="shared" si="160"/>
        <v>1</v>
      </c>
      <c r="BJ552" s="374">
        <f t="shared" si="161"/>
        <v>27.068639999999984</v>
      </c>
      <c r="BK552" s="375">
        <v>7032250.3401839994</v>
      </c>
      <c r="BL552" s="382">
        <v>16830158.907919802</v>
      </c>
      <c r="BM552" s="383">
        <v>0.7</v>
      </c>
      <c r="BN552" s="382">
        <v>11781111.23554386</v>
      </c>
      <c r="BO552" s="395"/>
      <c r="BP552" s="395"/>
      <c r="BS552" s="408">
        <v>28778</v>
      </c>
      <c r="BT552" s="400" t="s">
        <v>2253</v>
      </c>
      <c r="BU552" s="400">
        <v>0.8313138339177949</v>
      </c>
      <c r="BV552" s="400">
        <v>0.1686861660822051</v>
      </c>
      <c r="BW552" s="400">
        <v>0</v>
      </c>
      <c r="BX552" s="400">
        <v>1</v>
      </c>
      <c r="BY552" s="407">
        <v>28778</v>
      </c>
      <c r="BZ552" s="406" t="s">
        <v>2253</v>
      </c>
      <c r="CA552" s="406">
        <v>0.85221079225116314</v>
      </c>
      <c r="CB552" s="406">
        <v>0.14778920774883697</v>
      </c>
      <c r="CC552" s="406">
        <v>0</v>
      </c>
      <c r="CD552" s="406">
        <v>0</v>
      </c>
      <c r="CE552" s="406">
        <v>1</v>
      </c>
    </row>
    <row r="553" spans="1:83" x14ac:dyDescent="0.35">
      <c r="A553" s="365">
        <v>8</v>
      </c>
      <c r="B553" s="366" t="s">
        <v>1305</v>
      </c>
      <c r="C553" s="411">
        <v>28811</v>
      </c>
      <c r="D553" s="367" t="s">
        <v>2254</v>
      </c>
      <c r="E553" s="368" t="s">
        <v>2438</v>
      </c>
      <c r="F553" s="369">
        <v>4</v>
      </c>
      <c r="G553" s="370" t="s">
        <v>6315</v>
      </c>
      <c r="H553" s="371">
        <v>62072.399999999994</v>
      </c>
      <c r="I553" s="372">
        <v>62072.399999999994</v>
      </c>
      <c r="J553" s="373">
        <v>441.45919589769369</v>
      </c>
      <c r="K553" s="374">
        <v>27402431.791439999</v>
      </c>
      <c r="L553" s="371">
        <v>4434</v>
      </c>
      <c r="M553" s="372">
        <v>4434</v>
      </c>
      <c r="N553" s="373">
        <v>412.36340094587285</v>
      </c>
      <c r="O553" s="374">
        <v>1828419.3197940001</v>
      </c>
      <c r="P553" s="374">
        <f t="shared" si="146"/>
        <v>0.8315346967052919</v>
      </c>
      <c r="Q553" s="402">
        <f t="shared" si="150"/>
        <v>3687.0248451912644</v>
      </c>
      <c r="R553" s="374">
        <f t="shared" si="147"/>
        <v>0.16846530329470805</v>
      </c>
      <c r="S553" s="401">
        <f t="shared" si="151"/>
        <v>746.97515480873551</v>
      </c>
      <c r="T553" s="371">
        <v>6738</v>
      </c>
      <c r="U553" s="372">
        <v>6738</v>
      </c>
      <c r="V553" s="373">
        <v>74.7153497252894</v>
      </c>
      <c r="W553" s="374">
        <v>503432.026449</v>
      </c>
      <c r="X553" s="371">
        <v>2091.6</v>
      </c>
      <c r="Y553" s="372">
        <v>2091.6</v>
      </c>
      <c r="Z553" s="373">
        <v>0</v>
      </c>
      <c r="AA553" s="374">
        <v>0</v>
      </c>
      <c r="AB553" s="371">
        <v>0</v>
      </c>
      <c r="AC553" s="372">
        <v>0</v>
      </c>
      <c r="AD553" s="373">
        <v>0</v>
      </c>
      <c r="AE553" s="374">
        <v>0</v>
      </c>
      <c r="AF553" s="374">
        <f t="shared" si="152"/>
        <v>0</v>
      </c>
      <c r="AG553" s="374">
        <f t="shared" si="153"/>
        <v>0</v>
      </c>
      <c r="AH553" s="374">
        <f t="shared" si="154"/>
        <v>1</v>
      </c>
      <c r="AI553" s="374">
        <f t="shared" si="155"/>
        <v>0</v>
      </c>
      <c r="AJ553" s="375">
        <v>29734283.137682997</v>
      </c>
      <c r="AK553" s="376">
        <v>882.86819999999989</v>
      </c>
      <c r="AL553" s="377">
        <v>882.86819999999989</v>
      </c>
      <c r="AM553" s="373">
        <v>15383.919521124446</v>
      </c>
      <c r="AN553" s="374">
        <v>13581973.33656</v>
      </c>
      <c r="AO553" s="378">
        <v>26.174879999999995</v>
      </c>
      <c r="AP553" s="379">
        <v>26.174879999999995</v>
      </c>
      <c r="AQ553" s="373">
        <v>20035.967427930907</v>
      </c>
      <c r="AR553" s="374">
        <v>524439.04311000009</v>
      </c>
      <c r="AS553" s="374">
        <f t="shared" si="148"/>
        <v>0.72794115054078168</v>
      </c>
      <c r="AT553" s="374">
        <f t="shared" si="162"/>
        <v>19.053772262466893</v>
      </c>
      <c r="AU553" s="374">
        <f t="shared" si="149"/>
        <v>0.27205884945921832</v>
      </c>
      <c r="AV553" s="374">
        <f t="shared" si="163"/>
        <v>7.1211077375331033</v>
      </c>
      <c r="AW553" s="380">
        <v>19.211279999999999</v>
      </c>
      <c r="AX553" s="381">
        <v>19.211279999999999</v>
      </c>
      <c r="AY553" s="373">
        <v>14137.080232550876</v>
      </c>
      <c r="AZ553" s="374">
        <v>271591.40672999999</v>
      </c>
      <c r="BA553" s="378">
        <v>36.308520000000108</v>
      </c>
      <c r="BB553" s="379">
        <v>36.308520000000108</v>
      </c>
      <c r="BC553" s="373">
        <v>16065.547243456858</v>
      </c>
      <c r="BD553" s="374">
        <v>583316.24339999992</v>
      </c>
      <c r="BE553" s="374">
        <f t="shared" si="156"/>
        <v>0</v>
      </c>
      <c r="BF553" s="374">
        <f t="shared" si="157"/>
        <v>0</v>
      </c>
      <c r="BG553" s="374">
        <f t="shared" si="158"/>
        <v>0</v>
      </c>
      <c r="BH553" s="374">
        <f t="shared" si="159"/>
        <v>0</v>
      </c>
      <c r="BI553" s="374">
        <f t="shared" si="160"/>
        <v>1</v>
      </c>
      <c r="BJ553" s="374">
        <f t="shared" si="161"/>
        <v>36.308520000000108</v>
      </c>
      <c r="BK553" s="375">
        <v>14961320.0298</v>
      </c>
      <c r="BL553" s="382">
        <v>44695603.167482994</v>
      </c>
      <c r="BM553" s="383">
        <v>0.74</v>
      </c>
      <c r="BN553" s="382">
        <v>33074746.343937416</v>
      </c>
      <c r="BO553" s="395"/>
      <c r="BP553" s="395"/>
      <c r="BS553" s="408">
        <v>28811</v>
      </c>
      <c r="BT553" s="400" t="s">
        <v>2254</v>
      </c>
      <c r="BU553" s="400">
        <v>0.8315346967052919</v>
      </c>
      <c r="BV553" s="400">
        <v>0.16846530329470805</v>
      </c>
      <c r="BW553" s="400">
        <v>0</v>
      </c>
      <c r="BX553" s="400">
        <v>1</v>
      </c>
      <c r="BY553" s="407">
        <v>28811</v>
      </c>
      <c r="BZ553" s="406" t="s">
        <v>2254</v>
      </c>
      <c r="CA553" s="406">
        <v>0.72794115054078168</v>
      </c>
      <c r="CB553" s="406">
        <v>0.27205884945921832</v>
      </c>
      <c r="CC553" s="406">
        <v>0</v>
      </c>
      <c r="CD553" s="406">
        <v>0</v>
      </c>
      <c r="CE553" s="406">
        <v>1</v>
      </c>
    </row>
    <row r="554" spans="1:83" x14ac:dyDescent="0.35">
      <c r="A554" s="365">
        <v>8</v>
      </c>
      <c r="B554" s="366" t="s">
        <v>1305</v>
      </c>
      <c r="C554" s="411">
        <v>28815</v>
      </c>
      <c r="D554" s="367" t="s">
        <v>2255</v>
      </c>
      <c r="E554" s="368" t="s">
        <v>2438</v>
      </c>
      <c r="F554" s="369">
        <v>4</v>
      </c>
      <c r="G554" s="370" t="s">
        <v>6315</v>
      </c>
      <c r="H554" s="371">
        <v>51994.799999999996</v>
      </c>
      <c r="I554" s="372">
        <v>51994.799999999996</v>
      </c>
      <c r="J554" s="373">
        <v>498.31514654621617</v>
      </c>
      <c r="K554" s="374">
        <v>25909796.381641198</v>
      </c>
      <c r="L554" s="371">
        <v>5366.4</v>
      </c>
      <c r="M554" s="372">
        <v>5366.4</v>
      </c>
      <c r="N554" s="373">
        <v>428.78943966905189</v>
      </c>
      <c r="O554" s="374">
        <v>2301055.64904</v>
      </c>
      <c r="P554" s="374">
        <f t="shared" si="146"/>
        <v>0.8065836653599926</v>
      </c>
      <c r="Q554" s="402">
        <f t="shared" si="150"/>
        <v>4328.4505817878644</v>
      </c>
      <c r="R554" s="374">
        <f t="shared" si="147"/>
        <v>0.19341633464000738</v>
      </c>
      <c r="S554" s="401">
        <f t="shared" si="151"/>
        <v>1037.9494182121355</v>
      </c>
      <c r="T554" s="371">
        <v>8180.4</v>
      </c>
      <c r="U554" s="372">
        <v>8180.4</v>
      </c>
      <c r="V554" s="373">
        <v>78.827661093589555</v>
      </c>
      <c r="W554" s="374">
        <v>644841.79880999995</v>
      </c>
      <c r="X554" s="371">
        <v>364.8</v>
      </c>
      <c r="Y554" s="372">
        <v>364.8</v>
      </c>
      <c r="Z554" s="373">
        <v>88.370839309210524</v>
      </c>
      <c r="AA554" s="374">
        <v>32237.68218</v>
      </c>
      <c r="AB554" s="371">
        <v>0</v>
      </c>
      <c r="AC554" s="372">
        <v>0</v>
      </c>
      <c r="AD554" s="373">
        <v>0</v>
      </c>
      <c r="AE554" s="374">
        <v>0</v>
      </c>
      <c r="AF554" s="374">
        <f t="shared" si="152"/>
        <v>0</v>
      </c>
      <c r="AG554" s="374">
        <f t="shared" si="153"/>
        <v>0</v>
      </c>
      <c r="AH554" s="374">
        <f t="shared" si="154"/>
        <v>1</v>
      </c>
      <c r="AI554" s="374">
        <f t="shared" si="155"/>
        <v>0</v>
      </c>
      <c r="AJ554" s="375">
        <v>28887931.511671197</v>
      </c>
      <c r="AK554" s="376">
        <v>729.25968</v>
      </c>
      <c r="AL554" s="377">
        <v>729.25968</v>
      </c>
      <c r="AM554" s="373">
        <v>14899.259529774085</v>
      </c>
      <c r="AN554" s="374">
        <v>10865429.236919999</v>
      </c>
      <c r="AO554" s="378">
        <v>41.888759999999991</v>
      </c>
      <c r="AP554" s="379">
        <v>41.888759999999991</v>
      </c>
      <c r="AQ554" s="373">
        <v>15589.98559756842</v>
      </c>
      <c r="AR554" s="374">
        <v>653045.16509999998</v>
      </c>
      <c r="AS554" s="374">
        <f t="shared" si="148"/>
        <v>0.73333144534753103</v>
      </c>
      <c r="AT554" s="374">
        <f t="shared" si="162"/>
        <v>30.718344914615837</v>
      </c>
      <c r="AU554" s="374">
        <f t="shared" si="149"/>
        <v>0.26666855465246903</v>
      </c>
      <c r="AV554" s="374">
        <f t="shared" si="163"/>
        <v>11.170415085384155</v>
      </c>
      <c r="AW554" s="380">
        <v>30.504959999999997</v>
      </c>
      <c r="AX554" s="381">
        <v>30.504959999999997</v>
      </c>
      <c r="AY554" s="373">
        <v>9326.9476885070508</v>
      </c>
      <c r="AZ554" s="374">
        <v>284518.16616000002</v>
      </c>
      <c r="BA554" s="378">
        <v>143.39988</v>
      </c>
      <c r="BB554" s="379">
        <v>143.39988</v>
      </c>
      <c r="BC554" s="373">
        <v>7666.9156970005834</v>
      </c>
      <c r="BD554" s="374">
        <v>1099434.7909200001</v>
      </c>
      <c r="BE554" s="374">
        <f t="shared" si="156"/>
        <v>1.3451562040914281E-2</v>
      </c>
      <c r="BF554" s="374">
        <f t="shared" si="157"/>
        <v>1.9289523824796628</v>
      </c>
      <c r="BG554" s="374">
        <f t="shared" si="158"/>
        <v>0</v>
      </c>
      <c r="BH554" s="374">
        <f t="shared" si="159"/>
        <v>0</v>
      </c>
      <c r="BI554" s="374">
        <f t="shared" si="160"/>
        <v>0.98654843795908576</v>
      </c>
      <c r="BJ554" s="374">
        <f t="shared" si="161"/>
        <v>141.47092761752035</v>
      </c>
      <c r="BK554" s="375">
        <v>12902427.359100001</v>
      </c>
      <c r="BL554" s="382">
        <v>41790358.870771199</v>
      </c>
      <c r="BM554" s="383">
        <v>0.73</v>
      </c>
      <c r="BN554" s="382">
        <v>30506961.975662977</v>
      </c>
      <c r="BO554" s="395"/>
      <c r="BP554" s="395"/>
      <c r="BS554" s="408">
        <v>28815</v>
      </c>
      <c r="BT554" s="400" t="s">
        <v>2255</v>
      </c>
      <c r="BU554" s="400">
        <v>0.8065836653599926</v>
      </c>
      <c r="BV554" s="400">
        <v>0.19341633464000738</v>
      </c>
      <c r="BW554" s="400">
        <v>0</v>
      </c>
      <c r="BX554" s="400">
        <v>1</v>
      </c>
      <c r="BY554" s="407">
        <v>28815</v>
      </c>
      <c r="BZ554" s="406" t="s">
        <v>2255</v>
      </c>
      <c r="CA554" s="406">
        <v>0.73333144534753103</v>
      </c>
      <c r="CB554" s="406">
        <v>0.26666855465246903</v>
      </c>
      <c r="CC554" s="406">
        <v>1.3451562040914281E-2</v>
      </c>
      <c r="CD554" s="406">
        <v>0</v>
      </c>
      <c r="CE554" s="406">
        <v>0.98654843795908576</v>
      </c>
    </row>
    <row r="555" spans="1:83" x14ac:dyDescent="0.35">
      <c r="A555" s="365">
        <v>8</v>
      </c>
      <c r="B555" s="366" t="s">
        <v>1306</v>
      </c>
      <c r="C555" s="411">
        <v>10704</v>
      </c>
      <c r="D555" s="367" t="s">
        <v>1865</v>
      </c>
      <c r="E555" s="368" t="s">
        <v>2427</v>
      </c>
      <c r="F555" s="369">
        <v>16</v>
      </c>
      <c r="G555" s="370" t="s">
        <v>2759</v>
      </c>
      <c r="H555" s="371">
        <v>199302</v>
      </c>
      <c r="I555" s="372">
        <v>199302</v>
      </c>
      <c r="J555" s="373">
        <v>817.0481124673089</v>
      </c>
      <c r="K555" s="374">
        <v>162839322.9109596</v>
      </c>
      <c r="L555" s="371">
        <v>49654.799999999996</v>
      </c>
      <c r="M555" s="372">
        <v>49654.799999999996</v>
      </c>
      <c r="N555" s="373">
        <v>1111.973034331666</v>
      </c>
      <c r="O555" s="374">
        <v>55214798.625132002</v>
      </c>
      <c r="P555" s="374">
        <f t="shared" si="146"/>
        <v>0.85561564673488943</v>
      </c>
      <c r="Q555" s="402">
        <f t="shared" si="150"/>
        <v>42485.423815491587</v>
      </c>
      <c r="R555" s="374">
        <f t="shared" si="147"/>
        <v>0.14438435326511057</v>
      </c>
      <c r="S555" s="401">
        <f t="shared" si="151"/>
        <v>7169.3761845084118</v>
      </c>
      <c r="T555" s="371">
        <v>70806</v>
      </c>
      <c r="U555" s="372">
        <v>70806</v>
      </c>
      <c r="V555" s="373">
        <v>255.76888434437757</v>
      </c>
      <c r="W555" s="374">
        <v>18109971.624887999</v>
      </c>
      <c r="X555" s="371">
        <v>4.8</v>
      </c>
      <c r="Y555" s="372">
        <v>4.8</v>
      </c>
      <c r="Z555" s="373">
        <v>14132.317887499999</v>
      </c>
      <c r="AA555" s="374">
        <v>67835.12586</v>
      </c>
      <c r="AB555" s="371">
        <v>10599.6</v>
      </c>
      <c r="AC555" s="372">
        <v>10599.6</v>
      </c>
      <c r="AD555" s="373">
        <v>1362.3573193436546</v>
      </c>
      <c r="AE555" s="374">
        <v>14440442.642115002</v>
      </c>
      <c r="AF555" s="374">
        <f t="shared" si="152"/>
        <v>5.8123996279179687E-3</v>
      </c>
      <c r="AG555" s="374">
        <f t="shared" si="153"/>
        <v>61.609111096079303</v>
      </c>
      <c r="AH555" s="374">
        <f t="shared" si="154"/>
        <v>0.99418760037208198</v>
      </c>
      <c r="AI555" s="374">
        <f t="shared" si="155"/>
        <v>10537.99088890392</v>
      </c>
      <c r="AJ555" s="375">
        <v>250672370.9289546</v>
      </c>
      <c r="AK555" s="376">
        <v>18734.928239999997</v>
      </c>
      <c r="AL555" s="377">
        <v>18734.928239999997</v>
      </c>
      <c r="AM555" s="373">
        <v>14102.357352397834</v>
      </c>
      <c r="AN555" s="374">
        <v>264206653.01200977</v>
      </c>
      <c r="AO555" s="378">
        <v>1731.2528400000001</v>
      </c>
      <c r="AP555" s="379">
        <v>1731.2528400000001</v>
      </c>
      <c r="AQ555" s="373">
        <v>19920.382813740482</v>
      </c>
      <c r="AR555" s="374">
        <v>34487219.320175402</v>
      </c>
      <c r="AS555" s="374">
        <f t="shared" si="148"/>
        <v>0.79022433670578096</v>
      </c>
      <c r="AT555" s="374">
        <f t="shared" si="162"/>
        <v>1368.0781271589997</v>
      </c>
      <c r="AU555" s="374">
        <f t="shared" si="149"/>
        <v>0.20977566329421904</v>
      </c>
      <c r="AV555" s="374">
        <f t="shared" si="163"/>
        <v>363.17471284100048</v>
      </c>
      <c r="AW555" s="380">
        <v>1802.62572</v>
      </c>
      <c r="AX555" s="381">
        <v>1802.62572</v>
      </c>
      <c r="AY555" s="373">
        <v>8730.8053268279109</v>
      </c>
      <c r="AZ555" s="374">
        <v>15738374.238452999</v>
      </c>
      <c r="BA555" s="378">
        <v>1441.506839999998</v>
      </c>
      <c r="BB555" s="379">
        <v>1441.506839999998</v>
      </c>
      <c r="BC555" s="373">
        <v>32246.646166811159</v>
      </c>
      <c r="BD555" s="374">
        <v>46483761.016518004</v>
      </c>
      <c r="BE555" s="374">
        <f t="shared" si="156"/>
        <v>3.0928833942566906E-2</v>
      </c>
      <c r="BF555" s="374">
        <f t="shared" si="157"/>
        <v>44.584125681434301</v>
      </c>
      <c r="BG555" s="374">
        <f t="shared" si="158"/>
        <v>2.2953798962028937E-3</v>
      </c>
      <c r="BH555" s="374">
        <f t="shared" si="159"/>
        <v>3.3088058207749569</v>
      </c>
      <c r="BI555" s="374">
        <f t="shared" si="160"/>
        <v>0.96677578616123017</v>
      </c>
      <c r="BJ555" s="374">
        <f t="shared" si="161"/>
        <v>1393.6139084977888</v>
      </c>
      <c r="BK555" s="375">
        <v>360916007.58715612</v>
      </c>
      <c r="BL555" s="382">
        <v>611588378.51611066</v>
      </c>
      <c r="BM555" s="383">
        <v>0.37</v>
      </c>
      <c r="BN555" s="382">
        <v>226287700.05096093</v>
      </c>
      <c r="BO555" s="395"/>
      <c r="BP555" s="395"/>
      <c r="BS555" s="408">
        <v>10704</v>
      </c>
      <c r="BT555" s="400" t="s">
        <v>1865</v>
      </c>
      <c r="BU555" s="400">
        <v>0.85561564673488943</v>
      </c>
      <c r="BV555" s="400">
        <v>0.14438435326511057</v>
      </c>
      <c r="BW555" s="400">
        <v>5.8123996279179687E-3</v>
      </c>
      <c r="BX555" s="400">
        <v>0.99418760037208198</v>
      </c>
      <c r="BY555" s="407">
        <v>10704</v>
      </c>
      <c r="BZ555" s="406" t="s">
        <v>1865</v>
      </c>
      <c r="CA555" s="406">
        <v>0.79022433670578096</v>
      </c>
      <c r="CB555" s="406">
        <v>0.20977566329421904</v>
      </c>
      <c r="CC555" s="406">
        <v>3.0928833942566906E-2</v>
      </c>
      <c r="CD555" s="406">
        <v>2.2953798962028937E-3</v>
      </c>
      <c r="CE555" s="406">
        <v>0.96677578616123017</v>
      </c>
    </row>
    <row r="556" spans="1:83" x14ac:dyDescent="0.35">
      <c r="A556" s="365">
        <v>8</v>
      </c>
      <c r="B556" s="366" t="s">
        <v>1306</v>
      </c>
      <c r="C556" s="411">
        <v>10991</v>
      </c>
      <c r="D556" s="367" t="s">
        <v>1866</v>
      </c>
      <c r="E556" s="368" t="s">
        <v>2438</v>
      </c>
      <c r="F556" s="369">
        <v>10</v>
      </c>
      <c r="G556" s="370" t="s">
        <v>6308</v>
      </c>
      <c r="H556" s="371">
        <v>112236</v>
      </c>
      <c r="I556" s="372">
        <v>112236</v>
      </c>
      <c r="J556" s="373">
        <v>491.48832697604513</v>
      </c>
      <c r="K556" s="374">
        <v>55162683.866483398</v>
      </c>
      <c r="L556" s="371">
        <v>17352</v>
      </c>
      <c r="M556" s="372">
        <v>17352</v>
      </c>
      <c r="N556" s="373">
        <v>407.50475340421855</v>
      </c>
      <c r="O556" s="374">
        <v>7071022.4810700007</v>
      </c>
      <c r="P556" s="374">
        <f t="shared" si="146"/>
        <v>0.87290627759056283</v>
      </c>
      <c r="Q556" s="402">
        <f t="shared" si="150"/>
        <v>15146.669728751447</v>
      </c>
      <c r="R556" s="374">
        <f t="shared" si="147"/>
        <v>0.12709372240943714</v>
      </c>
      <c r="S556" s="401">
        <f t="shared" si="151"/>
        <v>2205.3302712485533</v>
      </c>
      <c r="T556" s="371">
        <v>11092.8</v>
      </c>
      <c r="U556" s="372">
        <v>11092.8</v>
      </c>
      <c r="V556" s="373">
        <v>201.79933824643012</v>
      </c>
      <c r="W556" s="374">
        <v>2238519.6993</v>
      </c>
      <c r="X556" s="371">
        <v>6331.2</v>
      </c>
      <c r="Y556" s="372">
        <v>6331.2</v>
      </c>
      <c r="Z556" s="373">
        <v>14.704258368081881</v>
      </c>
      <c r="AA556" s="374">
        <v>93095.600579999998</v>
      </c>
      <c r="AB556" s="371">
        <v>1047.5999999999999</v>
      </c>
      <c r="AC556" s="372">
        <v>1047.5999999999999</v>
      </c>
      <c r="AD556" s="373">
        <v>2947.7811191294386</v>
      </c>
      <c r="AE556" s="374">
        <v>3088095.5003999998</v>
      </c>
      <c r="AF556" s="374">
        <f t="shared" si="152"/>
        <v>0</v>
      </c>
      <c r="AG556" s="374">
        <f t="shared" si="153"/>
        <v>0</v>
      </c>
      <c r="AH556" s="374">
        <f t="shared" si="154"/>
        <v>1</v>
      </c>
      <c r="AI556" s="374">
        <f t="shared" si="155"/>
        <v>1047.5999999999999</v>
      </c>
      <c r="AJ556" s="375">
        <v>67653417.147833407</v>
      </c>
      <c r="AK556" s="376">
        <v>2247.02448</v>
      </c>
      <c r="AL556" s="377">
        <v>2247.02448</v>
      </c>
      <c r="AM556" s="373">
        <v>11913.813924614653</v>
      </c>
      <c r="AN556" s="374">
        <v>26770631.538773999</v>
      </c>
      <c r="AO556" s="378">
        <v>137.35356000000002</v>
      </c>
      <c r="AP556" s="379">
        <v>137.35356000000002</v>
      </c>
      <c r="AQ556" s="373">
        <v>18464.438395772195</v>
      </c>
      <c r="AR556" s="374">
        <v>2536156.3470600001</v>
      </c>
      <c r="AS556" s="374">
        <f t="shared" si="148"/>
        <v>0.86886527412021108</v>
      </c>
      <c r="AT556" s="374">
        <f t="shared" si="162"/>
        <v>119.34173856078688</v>
      </c>
      <c r="AU556" s="374">
        <f t="shared" si="149"/>
        <v>0.13113472587978894</v>
      </c>
      <c r="AV556" s="374">
        <f t="shared" si="163"/>
        <v>18.011821439213147</v>
      </c>
      <c r="AW556" s="380">
        <v>99.163920000000005</v>
      </c>
      <c r="AX556" s="381">
        <v>99.163920000000005</v>
      </c>
      <c r="AY556" s="373">
        <v>11922.75227744123</v>
      </c>
      <c r="AZ556" s="374">
        <v>1182306.85302</v>
      </c>
      <c r="BA556" s="378">
        <v>170.76324000000022</v>
      </c>
      <c r="BB556" s="379">
        <v>170.76324000000022</v>
      </c>
      <c r="BC556" s="373">
        <v>9166.5068129416959</v>
      </c>
      <c r="BD556" s="374">
        <v>1565302.40286</v>
      </c>
      <c r="BE556" s="374">
        <f t="shared" si="156"/>
        <v>0</v>
      </c>
      <c r="BF556" s="374">
        <f t="shared" si="157"/>
        <v>0</v>
      </c>
      <c r="BG556" s="374">
        <f t="shared" si="158"/>
        <v>0</v>
      </c>
      <c r="BH556" s="374">
        <f t="shared" si="159"/>
        <v>0</v>
      </c>
      <c r="BI556" s="374">
        <f t="shared" si="160"/>
        <v>1</v>
      </c>
      <c r="BJ556" s="374">
        <f t="shared" si="161"/>
        <v>170.76324000000022</v>
      </c>
      <c r="BK556" s="375">
        <v>32054397.141713999</v>
      </c>
      <c r="BL556" s="382">
        <v>99707814.289547414</v>
      </c>
      <c r="BM556" s="383">
        <v>0.56000000000000005</v>
      </c>
      <c r="BN556" s="382">
        <v>55836376.002146557</v>
      </c>
      <c r="BO556" s="395"/>
      <c r="BP556" s="395"/>
      <c r="BS556" s="408">
        <v>10991</v>
      </c>
      <c r="BT556" s="400" t="s">
        <v>1866</v>
      </c>
      <c r="BU556" s="400">
        <v>0.87290627759056283</v>
      </c>
      <c r="BV556" s="400">
        <v>0.12709372240943714</v>
      </c>
      <c r="BW556" s="400">
        <v>0</v>
      </c>
      <c r="BX556" s="400">
        <v>1</v>
      </c>
      <c r="BY556" s="407">
        <v>10991</v>
      </c>
      <c r="BZ556" s="406" t="s">
        <v>1866</v>
      </c>
      <c r="CA556" s="406">
        <v>0.86886527412021108</v>
      </c>
      <c r="CB556" s="406">
        <v>0.13113472587978894</v>
      </c>
      <c r="CC556" s="406">
        <v>0</v>
      </c>
      <c r="CD556" s="406">
        <v>0</v>
      </c>
      <c r="CE556" s="406">
        <v>1</v>
      </c>
    </row>
    <row r="557" spans="1:83" x14ac:dyDescent="0.35">
      <c r="A557" s="365">
        <v>8</v>
      </c>
      <c r="B557" s="366" t="s">
        <v>1306</v>
      </c>
      <c r="C557" s="411">
        <v>10992</v>
      </c>
      <c r="D557" s="367" t="s">
        <v>1867</v>
      </c>
      <c r="E557" s="368" t="s">
        <v>2438</v>
      </c>
      <c r="F557" s="369">
        <v>6</v>
      </c>
      <c r="G557" s="370" t="s">
        <v>6307</v>
      </c>
      <c r="H557" s="371">
        <v>78024</v>
      </c>
      <c r="I557" s="372">
        <v>78024</v>
      </c>
      <c r="J557" s="373">
        <v>522.39073610905871</v>
      </c>
      <c r="K557" s="374">
        <v>40759014.794173196</v>
      </c>
      <c r="L557" s="371">
        <v>11120.4</v>
      </c>
      <c r="M557" s="372">
        <v>11120.4</v>
      </c>
      <c r="N557" s="373">
        <v>559.46526789656843</v>
      </c>
      <c r="O557" s="374">
        <v>6221477.5651169997</v>
      </c>
      <c r="P557" s="374">
        <f t="shared" si="146"/>
        <v>0.89289336390020901</v>
      </c>
      <c r="Q557" s="402">
        <f t="shared" si="150"/>
        <v>9929.3313639158841</v>
      </c>
      <c r="R557" s="374">
        <f t="shared" si="147"/>
        <v>0.10710663609979096</v>
      </c>
      <c r="S557" s="401">
        <f t="shared" si="151"/>
        <v>1191.0686360841153</v>
      </c>
      <c r="T557" s="371">
        <v>7446</v>
      </c>
      <c r="U557" s="372">
        <v>7446</v>
      </c>
      <c r="V557" s="373">
        <v>364.03166161563257</v>
      </c>
      <c r="W557" s="374">
        <v>2710579.75239</v>
      </c>
      <c r="X557" s="371">
        <v>489.59999999999997</v>
      </c>
      <c r="Y557" s="372">
        <v>489.59999999999997</v>
      </c>
      <c r="Z557" s="373">
        <v>87.358432598039229</v>
      </c>
      <c r="AA557" s="374">
        <v>42770.688600000001</v>
      </c>
      <c r="AB557" s="371">
        <v>12843.6</v>
      </c>
      <c r="AC557" s="372">
        <v>12843.6</v>
      </c>
      <c r="AD557" s="373">
        <v>169.33327324815474</v>
      </c>
      <c r="AE557" s="374">
        <v>2174848.8282900001</v>
      </c>
      <c r="AF557" s="374">
        <f t="shared" si="152"/>
        <v>0</v>
      </c>
      <c r="AG557" s="374">
        <f t="shared" si="153"/>
        <v>0</v>
      </c>
      <c r="AH557" s="374">
        <f t="shared" si="154"/>
        <v>1</v>
      </c>
      <c r="AI557" s="374">
        <f t="shared" si="155"/>
        <v>12843.6</v>
      </c>
      <c r="AJ557" s="375">
        <v>51908691.628570199</v>
      </c>
      <c r="AK557" s="376">
        <v>1637.4352800000001</v>
      </c>
      <c r="AL557" s="377">
        <v>1637.4352800000001</v>
      </c>
      <c r="AM557" s="373">
        <v>14701.778695818863</v>
      </c>
      <c r="AN557" s="374">
        <v>24073211.115286198</v>
      </c>
      <c r="AO557" s="378">
        <v>87.382320000000007</v>
      </c>
      <c r="AP557" s="379">
        <v>87.382320000000007</v>
      </c>
      <c r="AQ557" s="373">
        <v>26175.977189550471</v>
      </c>
      <c r="AR557" s="374">
        <v>2287317.61509</v>
      </c>
      <c r="AS557" s="374">
        <f t="shared" si="148"/>
        <v>0.73681194777739112</v>
      </c>
      <c r="AT557" s="374">
        <f t="shared" si="162"/>
        <v>64.384337400507292</v>
      </c>
      <c r="AU557" s="374">
        <f t="shared" si="149"/>
        <v>0.26318805222260883</v>
      </c>
      <c r="AV557" s="374">
        <f t="shared" si="163"/>
        <v>22.997982599492719</v>
      </c>
      <c r="AW557" s="380">
        <v>66.213239999999999</v>
      </c>
      <c r="AX557" s="381">
        <v>66.213239999999999</v>
      </c>
      <c r="AY557" s="373">
        <v>16016.263245840257</v>
      </c>
      <c r="AZ557" s="374">
        <v>1060488.6821999999</v>
      </c>
      <c r="BA557" s="378">
        <v>90.356999999999871</v>
      </c>
      <c r="BB557" s="379">
        <v>90.356999999999871</v>
      </c>
      <c r="BC557" s="373">
        <v>9840.5414708323788</v>
      </c>
      <c r="BD557" s="374">
        <v>889161.80567999999</v>
      </c>
      <c r="BE557" s="374">
        <f t="shared" si="156"/>
        <v>0</v>
      </c>
      <c r="BF557" s="374">
        <f t="shared" si="157"/>
        <v>0</v>
      </c>
      <c r="BG557" s="374">
        <f t="shared" si="158"/>
        <v>9.7314279672479163E-3</v>
      </c>
      <c r="BH557" s="374">
        <f t="shared" si="159"/>
        <v>0.87930263683661869</v>
      </c>
      <c r="BI557" s="374">
        <f t="shared" si="160"/>
        <v>0.99026857203275209</v>
      </c>
      <c r="BJ557" s="374">
        <f t="shared" si="161"/>
        <v>89.477697363163259</v>
      </c>
      <c r="BK557" s="375">
        <v>28310179.218256198</v>
      </c>
      <c r="BL557" s="382">
        <v>80218870.846826404</v>
      </c>
      <c r="BM557" s="383">
        <v>0.55000000000000004</v>
      </c>
      <c r="BN557" s="382">
        <v>44120378.965754524</v>
      </c>
      <c r="BO557" s="395"/>
      <c r="BP557" s="395"/>
      <c r="BS557" s="408">
        <v>10992</v>
      </c>
      <c r="BT557" s="400" t="s">
        <v>1867</v>
      </c>
      <c r="BU557" s="400">
        <v>0.89289336390020901</v>
      </c>
      <c r="BV557" s="400">
        <v>0.10710663609979096</v>
      </c>
      <c r="BW557" s="400">
        <v>0</v>
      </c>
      <c r="BX557" s="400">
        <v>1</v>
      </c>
      <c r="BY557" s="407">
        <v>10992</v>
      </c>
      <c r="BZ557" s="406" t="s">
        <v>1867</v>
      </c>
      <c r="CA557" s="406">
        <v>0.73681194777739112</v>
      </c>
      <c r="CB557" s="406">
        <v>0.26318805222260883</v>
      </c>
      <c r="CC557" s="406">
        <v>0</v>
      </c>
      <c r="CD557" s="406">
        <v>9.7314279672479163E-3</v>
      </c>
      <c r="CE557" s="406">
        <v>0.99026857203275209</v>
      </c>
    </row>
    <row r="558" spans="1:83" x14ac:dyDescent="0.35">
      <c r="A558" s="365">
        <v>8</v>
      </c>
      <c r="B558" s="366" t="s">
        <v>1306</v>
      </c>
      <c r="C558" s="411">
        <v>10993</v>
      </c>
      <c r="D558" s="367" t="s">
        <v>1868</v>
      </c>
      <c r="E558" s="368" t="s">
        <v>2438</v>
      </c>
      <c r="F558" s="369">
        <v>10</v>
      </c>
      <c r="G558" s="370" t="s">
        <v>6308</v>
      </c>
      <c r="H558" s="371">
        <v>115287.59999999999</v>
      </c>
      <c r="I558" s="372">
        <v>115287.59999999999</v>
      </c>
      <c r="J558" s="373">
        <v>548.43138469497148</v>
      </c>
      <c r="K558" s="374">
        <v>63227338.106159993</v>
      </c>
      <c r="L558" s="371">
        <v>12087.6</v>
      </c>
      <c r="M558" s="372">
        <v>12087.6</v>
      </c>
      <c r="N558" s="373">
        <v>567.81509657996628</v>
      </c>
      <c r="O558" s="374">
        <v>6863521.7614200003</v>
      </c>
      <c r="P558" s="374">
        <f t="shared" si="146"/>
        <v>0.85931361198449452</v>
      </c>
      <c r="Q558" s="402">
        <f t="shared" si="150"/>
        <v>10387.039216223777</v>
      </c>
      <c r="R558" s="374">
        <f t="shared" si="147"/>
        <v>0.14068638801550551</v>
      </c>
      <c r="S558" s="401">
        <f t="shared" si="151"/>
        <v>1700.5607837762245</v>
      </c>
      <c r="T558" s="371">
        <v>14090.4</v>
      </c>
      <c r="U558" s="372">
        <v>14090.4</v>
      </c>
      <c r="V558" s="373">
        <v>133.90573320558676</v>
      </c>
      <c r="W558" s="374">
        <v>1886785.3431599995</v>
      </c>
      <c r="X558" s="371">
        <v>0</v>
      </c>
      <c r="Y558" s="372">
        <v>0</v>
      </c>
      <c r="Z558" s="373">
        <v>0</v>
      </c>
      <c r="AA558" s="374">
        <v>0</v>
      </c>
      <c r="AB558" s="371">
        <v>9.6</v>
      </c>
      <c r="AC558" s="372">
        <v>9.6</v>
      </c>
      <c r="AD558" s="373">
        <v>372051.04327343748</v>
      </c>
      <c r="AE558" s="374">
        <v>3571690.0154249999</v>
      </c>
      <c r="AF558" s="374">
        <f t="shared" si="152"/>
        <v>0</v>
      </c>
      <c r="AG558" s="374">
        <f t="shared" si="153"/>
        <v>0</v>
      </c>
      <c r="AH558" s="374">
        <f t="shared" si="154"/>
        <v>1</v>
      </c>
      <c r="AI558" s="374">
        <f t="shared" si="155"/>
        <v>9.6</v>
      </c>
      <c r="AJ558" s="375">
        <v>75549335.226164997</v>
      </c>
      <c r="AK558" s="376">
        <v>4255.67148</v>
      </c>
      <c r="AL558" s="377">
        <v>4255.67148</v>
      </c>
      <c r="AM558" s="373">
        <v>9033.7737478955023</v>
      </c>
      <c r="AN558" s="374">
        <v>38444773.295691602</v>
      </c>
      <c r="AO558" s="378">
        <v>305.43407999999994</v>
      </c>
      <c r="AP558" s="379">
        <v>305.43407999999994</v>
      </c>
      <c r="AQ558" s="373">
        <v>11554.304697768503</v>
      </c>
      <c r="AR558" s="374">
        <v>3529078.4254025999</v>
      </c>
      <c r="AS558" s="374">
        <f t="shared" si="148"/>
        <v>0.86922189998371924</v>
      </c>
      <c r="AT558" s="374">
        <f t="shared" si="162"/>
        <v>265.48999133737925</v>
      </c>
      <c r="AU558" s="374">
        <f t="shared" si="149"/>
        <v>0.13077810001628082</v>
      </c>
      <c r="AV558" s="374">
        <f t="shared" si="163"/>
        <v>39.944088662620707</v>
      </c>
      <c r="AW558" s="380">
        <v>163.87752</v>
      </c>
      <c r="AX558" s="381">
        <v>163.87752</v>
      </c>
      <c r="AY558" s="373">
        <v>9107.7936844540964</v>
      </c>
      <c r="AZ558" s="374">
        <v>1492562.6416799999</v>
      </c>
      <c r="BA558" s="378">
        <v>227.09099999999964</v>
      </c>
      <c r="BB558" s="379">
        <v>227.09099999999964</v>
      </c>
      <c r="BC558" s="373">
        <v>12327.320152471055</v>
      </c>
      <c r="BD558" s="374">
        <v>2799423.4607448</v>
      </c>
      <c r="BE558" s="374">
        <f t="shared" si="156"/>
        <v>1.4674914677988584E-2</v>
      </c>
      <c r="BF558" s="374">
        <f t="shared" si="157"/>
        <v>3.3325410491391003</v>
      </c>
      <c r="BG558" s="374">
        <f t="shared" si="158"/>
        <v>1.803809913834247E-3</v>
      </c>
      <c r="BH558" s="374">
        <f t="shared" si="159"/>
        <v>0.40962899714253231</v>
      </c>
      <c r="BI558" s="374">
        <f t="shared" si="160"/>
        <v>0.98352127540817713</v>
      </c>
      <c r="BJ558" s="374">
        <f t="shared" si="161"/>
        <v>223.348829953718</v>
      </c>
      <c r="BK558" s="375">
        <v>46265837.823518999</v>
      </c>
      <c r="BL558" s="382">
        <v>121815173.04968399</v>
      </c>
      <c r="BM558" s="383">
        <v>0.56999999999999995</v>
      </c>
      <c r="BN558" s="382">
        <v>69434648.638319865</v>
      </c>
      <c r="BO558" s="395"/>
      <c r="BP558" s="395"/>
      <c r="BS558" s="408">
        <v>10993</v>
      </c>
      <c r="BT558" s="400" t="s">
        <v>1868</v>
      </c>
      <c r="BU558" s="400">
        <v>0.85931361198449452</v>
      </c>
      <c r="BV558" s="400">
        <v>0.14068638801550551</v>
      </c>
      <c r="BW558" s="400">
        <v>0</v>
      </c>
      <c r="BX558" s="400">
        <v>1</v>
      </c>
      <c r="BY558" s="407">
        <v>10993</v>
      </c>
      <c r="BZ558" s="406" t="s">
        <v>1868</v>
      </c>
      <c r="CA558" s="406">
        <v>0.86922189998371924</v>
      </c>
      <c r="CB558" s="406">
        <v>0.13077810001628082</v>
      </c>
      <c r="CC558" s="406">
        <v>1.4674914677988584E-2</v>
      </c>
      <c r="CD558" s="406">
        <v>1.803809913834247E-3</v>
      </c>
      <c r="CE558" s="406">
        <v>0.98352127540817713</v>
      </c>
    </row>
    <row r="559" spans="1:83" x14ac:dyDescent="0.35">
      <c r="A559" s="365">
        <v>8</v>
      </c>
      <c r="B559" s="366" t="s">
        <v>1306</v>
      </c>
      <c r="C559" s="411">
        <v>10994</v>
      </c>
      <c r="D559" s="367" t="s">
        <v>1869</v>
      </c>
      <c r="E559" s="368" t="s">
        <v>2438</v>
      </c>
      <c r="F559" s="369">
        <v>6</v>
      </c>
      <c r="G559" s="370" t="s">
        <v>6307</v>
      </c>
      <c r="H559" s="371">
        <v>88141.2</v>
      </c>
      <c r="I559" s="372">
        <v>88141.2</v>
      </c>
      <c r="J559" s="373">
        <v>627.53152018148148</v>
      </c>
      <c r="K559" s="374">
        <v>55311381.226619996</v>
      </c>
      <c r="L559" s="371">
        <v>10797.6</v>
      </c>
      <c r="M559" s="372">
        <v>10797.6</v>
      </c>
      <c r="N559" s="373">
        <v>423.98762205156703</v>
      </c>
      <c r="O559" s="374">
        <v>4578048.7478640005</v>
      </c>
      <c r="P559" s="374">
        <f t="shared" si="146"/>
        <v>0.81855937908316134</v>
      </c>
      <c r="Q559" s="402">
        <f t="shared" si="150"/>
        <v>8838.4767515883432</v>
      </c>
      <c r="R559" s="374">
        <f t="shared" si="147"/>
        <v>0.18144062091683869</v>
      </c>
      <c r="S559" s="401">
        <f t="shared" si="151"/>
        <v>1959.1232484116574</v>
      </c>
      <c r="T559" s="371">
        <v>4024.7999999999997</v>
      </c>
      <c r="U559" s="372">
        <v>4024.7999999999997</v>
      </c>
      <c r="V559" s="373">
        <v>312.95900311568278</v>
      </c>
      <c r="W559" s="374">
        <v>1259597.3957400001</v>
      </c>
      <c r="X559" s="371">
        <v>7056</v>
      </c>
      <c r="Y559" s="372">
        <v>7056</v>
      </c>
      <c r="Z559" s="373">
        <v>13.011046675170068</v>
      </c>
      <c r="AA559" s="374">
        <v>91805.945339999991</v>
      </c>
      <c r="AB559" s="371">
        <v>2.4</v>
      </c>
      <c r="AC559" s="372">
        <v>2.4</v>
      </c>
      <c r="AD559" s="373">
        <v>804512.87155000004</v>
      </c>
      <c r="AE559" s="374">
        <v>1930830.89172</v>
      </c>
      <c r="AF559" s="374">
        <f t="shared" si="152"/>
        <v>0</v>
      </c>
      <c r="AG559" s="374">
        <f t="shared" si="153"/>
        <v>0</v>
      </c>
      <c r="AH559" s="374">
        <f t="shared" si="154"/>
        <v>1</v>
      </c>
      <c r="AI559" s="374">
        <f t="shared" si="155"/>
        <v>2.4</v>
      </c>
      <c r="AJ559" s="375">
        <v>63171664.207283996</v>
      </c>
      <c r="AK559" s="376">
        <v>1881.8293199999998</v>
      </c>
      <c r="AL559" s="377">
        <v>1881.8293199999998</v>
      </c>
      <c r="AM559" s="373">
        <v>11131.390962705058</v>
      </c>
      <c r="AN559" s="374">
        <v>20947377.886001404</v>
      </c>
      <c r="AO559" s="378">
        <v>103.72164000000001</v>
      </c>
      <c r="AP559" s="379">
        <v>103.72164000000001</v>
      </c>
      <c r="AQ559" s="373">
        <v>21975.001181817021</v>
      </c>
      <c r="AR559" s="374">
        <v>2279283.1615799996</v>
      </c>
      <c r="AS559" s="374">
        <f t="shared" si="148"/>
        <v>0.80126167266291148</v>
      </c>
      <c r="AT559" s="374">
        <f t="shared" si="162"/>
        <v>83.108174757740358</v>
      </c>
      <c r="AU559" s="374">
        <f t="shared" si="149"/>
        <v>0.19873832733708849</v>
      </c>
      <c r="AV559" s="374">
        <f t="shared" si="163"/>
        <v>20.613465242259654</v>
      </c>
      <c r="AW559" s="380">
        <v>77.385359999999991</v>
      </c>
      <c r="AX559" s="381">
        <v>77.385359999999991</v>
      </c>
      <c r="AY559" s="373">
        <v>9223.0684447290823</v>
      </c>
      <c r="AZ559" s="374">
        <v>713730.4719</v>
      </c>
      <c r="BA559" s="378">
        <v>66.172079999999795</v>
      </c>
      <c r="BB559" s="379">
        <v>66.172079999999795</v>
      </c>
      <c r="BC559" s="373">
        <v>14863.710770327954</v>
      </c>
      <c r="BD559" s="374">
        <v>983562.65819099999</v>
      </c>
      <c r="BE559" s="374">
        <f t="shared" si="156"/>
        <v>3.7968517861719106E-2</v>
      </c>
      <c r="BF559" s="374">
        <f t="shared" si="157"/>
        <v>2.5124558014270977</v>
      </c>
      <c r="BG559" s="374">
        <f t="shared" si="158"/>
        <v>3.0878728707019139E-2</v>
      </c>
      <c r="BH559" s="374">
        <f t="shared" si="159"/>
        <v>2.0433097062991608</v>
      </c>
      <c r="BI559" s="374">
        <f t="shared" si="160"/>
        <v>0.9311527534312618</v>
      </c>
      <c r="BJ559" s="374">
        <f t="shared" si="161"/>
        <v>61.616314492273538</v>
      </c>
      <c r="BK559" s="375">
        <v>24923954.177672405</v>
      </c>
      <c r="BL559" s="382">
        <v>88095618.384956405</v>
      </c>
      <c r="BM559" s="383">
        <v>0.64</v>
      </c>
      <c r="BN559" s="382">
        <v>56381195.7663721</v>
      </c>
      <c r="BO559" s="395"/>
      <c r="BP559" s="395"/>
      <c r="BS559" s="408">
        <v>10994</v>
      </c>
      <c r="BT559" s="400" t="s">
        <v>1869</v>
      </c>
      <c r="BU559" s="400">
        <v>0.81855937908316134</v>
      </c>
      <c r="BV559" s="400">
        <v>0.18144062091683869</v>
      </c>
      <c r="BW559" s="400">
        <v>0</v>
      </c>
      <c r="BX559" s="400">
        <v>1</v>
      </c>
      <c r="BY559" s="407">
        <v>10994</v>
      </c>
      <c r="BZ559" s="406" t="s">
        <v>1869</v>
      </c>
      <c r="CA559" s="406">
        <v>0.80126167266291148</v>
      </c>
      <c r="CB559" s="406">
        <v>0.19873832733708849</v>
      </c>
      <c r="CC559" s="406">
        <v>3.7968517861719106E-2</v>
      </c>
      <c r="CD559" s="406">
        <v>3.0878728707019139E-2</v>
      </c>
      <c r="CE559" s="406">
        <v>0.9311527534312618</v>
      </c>
    </row>
    <row r="560" spans="1:83" x14ac:dyDescent="0.35">
      <c r="A560" s="365">
        <v>8</v>
      </c>
      <c r="B560" s="366" t="s">
        <v>1306</v>
      </c>
      <c r="C560" s="411">
        <v>23367</v>
      </c>
      <c r="D560" s="367" t="s">
        <v>1870</v>
      </c>
      <c r="E560" s="368" t="s">
        <v>2438</v>
      </c>
      <c r="F560" s="369">
        <v>5</v>
      </c>
      <c r="G560" s="370" t="s">
        <v>2469</v>
      </c>
      <c r="H560" s="371">
        <v>61263.6</v>
      </c>
      <c r="I560" s="372">
        <v>61263.6</v>
      </c>
      <c r="J560" s="373">
        <v>411.81966712558523</v>
      </c>
      <c r="K560" s="374">
        <v>25229555.358915001</v>
      </c>
      <c r="L560" s="371">
        <v>5769.5999999999995</v>
      </c>
      <c r="M560" s="372">
        <v>5769.5999999999995</v>
      </c>
      <c r="N560" s="373">
        <v>567.23381814683864</v>
      </c>
      <c r="O560" s="374">
        <v>3272712.2371799997</v>
      </c>
      <c r="P560" s="374">
        <f t="shared" si="146"/>
        <v>0.80546278495643264</v>
      </c>
      <c r="Q560" s="402">
        <f t="shared" si="150"/>
        <v>4647.1980840846336</v>
      </c>
      <c r="R560" s="374">
        <f t="shared" si="147"/>
        <v>0.19453721504356733</v>
      </c>
      <c r="S560" s="401">
        <f t="shared" si="151"/>
        <v>1122.4019159153659</v>
      </c>
      <c r="T560" s="371">
        <v>3240</v>
      </c>
      <c r="U560" s="372">
        <v>3240</v>
      </c>
      <c r="V560" s="373">
        <v>315.76925279629626</v>
      </c>
      <c r="W560" s="374">
        <v>1023092.3790599998</v>
      </c>
      <c r="X560" s="371">
        <v>2938.7999999999997</v>
      </c>
      <c r="Y560" s="372">
        <v>2938.7999999999997</v>
      </c>
      <c r="Z560" s="373">
        <v>10.321907860351164</v>
      </c>
      <c r="AA560" s="374">
        <v>30334.022819999998</v>
      </c>
      <c r="AB560" s="371">
        <v>4572</v>
      </c>
      <c r="AC560" s="372">
        <v>4572</v>
      </c>
      <c r="AD560" s="373">
        <v>572.68471935695538</v>
      </c>
      <c r="AE560" s="374">
        <v>2618314.5369000002</v>
      </c>
      <c r="AF560" s="374">
        <f t="shared" si="152"/>
        <v>0</v>
      </c>
      <c r="AG560" s="374">
        <f t="shared" si="153"/>
        <v>0</v>
      </c>
      <c r="AH560" s="374">
        <f t="shared" si="154"/>
        <v>1</v>
      </c>
      <c r="AI560" s="374">
        <f t="shared" si="155"/>
        <v>4572</v>
      </c>
      <c r="AJ560" s="375">
        <v>32174008.534874998</v>
      </c>
      <c r="AK560" s="376">
        <v>1926.4703999999997</v>
      </c>
      <c r="AL560" s="377">
        <v>1926.4703999999997</v>
      </c>
      <c r="AM560" s="373">
        <v>10522.630488278877</v>
      </c>
      <c r="AN560" s="374">
        <v>20271536.1658068</v>
      </c>
      <c r="AO560" s="378">
        <v>135.88800000000001</v>
      </c>
      <c r="AP560" s="379">
        <v>135.88800000000001</v>
      </c>
      <c r="AQ560" s="373">
        <v>14849.953967957435</v>
      </c>
      <c r="AR560" s="374">
        <v>2017930.5447978</v>
      </c>
      <c r="AS560" s="374">
        <f t="shared" si="148"/>
        <v>0.6952890606651615</v>
      </c>
      <c r="AT560" s="374">
        <f t="shared" si="162"/>
        <v>94.481439875667462</v>
      </c>
      <c r="AU560" s="374">
        <f t="shared" si="149"/>
        <v>0.30471093933483845</v>
      </c>
      <c r="AV560" s="374">
        <f t="shared" si="163"/>
        <v>41.406560124332529</v>
      </c>
      <c r="AW560" s="380">
        <v>38.014799999999994</v>
      </c>
      <c r="AX560" s="381">
        <v>38.014799999999994</v>
      </c>
      <c r="AY560" s="373">
        <v>10769.884049370246</v>
      </c>
      <c r="AZ560" s="374">
        <v>409414.98815999995</v>
      </c>
      <c r="BA560" s="378">
        <v>137.04600000000002</v>
      </c>
      <c r="BB560" s="379">
        <v>137.04600000000002</v>
      </c>
      <c r="BC560" s="373">
        <v>5323.7662943829073</v>
      </c>
      <c r="BD560" s="374">
        <v>729600.87557999999</v>
      </c>
      <c r="BE560" s="374">
        <f t="shared" si="156"/>
        <v>0</v>
      </c>
      <c r="BF560" s="374">
        <f t="shared" si="157"/>
        <v>0</v>
      </c>
      <c r="BG560" s="374">
        <f t="shared" si="158"/>
        <v>1.2014298283838631E-2</v>
      </c>
      <c r="BH560" s="374">
        <f t="shared" si="159"/>
        <v>1.6465115226069493</v>
      </c>
      <c r="BI560" s="374">
        <f t="shared" si="160"/>
        <v>0.9879857017161614</v>
      </c>
      <c r="BJ560" s="374">
        <f t="shared" si="161"/>
        <v>135.39948847739308</v>
      </c>
      <c r="BK560" s="375">
        <v>23428482.574344601</v>
      </c>
      <c r="BL560" s="382">
        <v>55602491.109219596</v>
      </c>
      <c r="BM560" s="383">
        <v>0.67</v>
      </c>
      <c r="BN560" s="382">
        <v>37253669.043177128</v>
      </c>
      <c r="BO560" s="395"/>
      <c r="BP560" s="395"/>
      <c r="BS560" s="408">
        <v>23367</v>
      </c>
      <c r="BT560" s="400" t="s">
        <v>1870</v>
      </c>
      <c r="BU560" s="400">
        <v>0.80546278495643264</v>
      </c>
      <c r="BV560" s="400">
        <v>0.19453721504356733</v>
      </c>
      <c r="BW560" s="400">
        <v>0</v>
      </c>
      <c r="BX560" s="400">
        <v>1</v>
      </c>
      <c r="BY560" s="407">
        <v>23367</v>
      </c>
      <c r="BZ560" s="406" t="s">
        <v>1870</v>
      </c>
      <c r="CA560" s="406">
        <v>0.6952890606651615</v>
      </c>
      <c r="CB560" s="406">
        <v>0.30471093933483845</v>
      </c>
      <c r="CC560" s="406">
        <v>0</v>
      </c>
      <c r="CD560" s="406">
        <v>1.2014298283838631E-2</v>
      </c>
      <c r="CE560" s="406">
        <v>0.9879857017161614</v>
      </c>
    </row>
    <row r="561" spans="1:83" x14ac:dyDescent="0.35">
      <c r="A561" s="365">
        <v>8</v>
      </c>
      <c r="B561" s="366" t="s">
        <v>1307</v>
      </c>
      <c r="C561" s="411">
        <v>10671</v>
      </c>
      <c r="D561" s="367" t="s">
        <v>1871</v>
      </c>
      <c r="E561" s="368" t="s">
        <v>2416</v>
      </c>
      <c r="F561" s="369">
        <v>20</v>
      </c>
      <c r="G561" s="370" t="s">
        <v>3032</v>
      </c>
      <c r="H561" s="371">
        <v>426187.2</v>
      </c>
      <c r="I561" s="372">
        <v>426187.2</v>
      </c>
      <c r="J561" s="373">
        <v>1366.62914283902</v>
      </c>
      <c r="K561" s="374">
        <v>582439847.82496202</v>
      </c>
      <c r="L561" s="371">
        <v>127926</v>
      </c>
      <c r="M561" s="372">
        <v>127926</v>
      </c>
      <c r="N561" s="373">
        <v>2672.8500995283994</v>
      </c>
      <c r="O561" s="374">
        <v>341927021.83227003</v>
      </c>
      <c r="P561" s="374">
        <f t="shared" si="146"/>
        <v>0.89841232504622204</v>
      </c>
      <c r="Q561" s="402">
        <f t="shared" si="150"/>
        <v>114930.29509386299</v>
      </c>
      <c r="R561" s="374">
        <f t="shared" si="147"/>
        <v>0.101587674953778</v>
      </c>
      <c r="S561" s="401">
        <f t="shared" si="151"/>
        <v>12995.704906137005</v>
      </c>
      <c r="T561" s="371">
        <v>87260.4</v>
      </c>
      <c r="U561" s="372">
        <v>87260.4</v>
      </c>
      <c r="V561" s="373">
        <v>1014.6128729444284</v>
      </c>
      <c r="W561" s="374">
        <v>88535525.138280004</v>
      </c>
      <c r="X561" s="371">
        <v>52434</v>
      </c>
      <c r="Y561" s="372">
        <v>52434</v>
      </c>
      <c r="Z561" s="373">
        <v>19.014961539077696</v>
      </c>
      <c r="AA561" s="374">
        <v>997030.49333999993</v>
      </c>
      <c r="AB561" s="371">
        <v>1142.3999999999999</v>
      </c>
      <c r="AC561" s="372">
        <v>1142.3999999999999</v>
      </c>
      <c r="AD561" s="373">
        <v>46179.848644065125</v>
      </c>
      <c r="AE561" s="374">
        <v>52755859.090979993</v>
      </c>
      <c r="AF561" s="374">
        <f t="shared" si="152"/>
        <v>6.5793122276980494E-4</v>
      </c>
      <c r="AG561" s="374">
        <f t="shared" si="153"/>
        <v>0.75162062889222503</v>
      </c>
      <c r="AH561" s="374">
        <f t="shared" si="154"/>
        <v>0.9993420687772302</v>
      </c>
      <c r="AI561" s="374">
        <f t="shared" si="155"/>
        <v>1141.6483793711077</v>
      </c>
      <c r="AJ561" s="375">
        <v>1066655284.379832</v>
      </c>
      <c r="AK561" s="376">
        <v>113791.97220000002</v>
      </c>
      <c r="AL561" s="377">
        <v>113791.97220000002</v>
      </c>
      <c r="AM561" s="373">
        <v>16385.223712968389</v>
      </c>
      <c r="AN561" s="374">
        <v>1864506921.2368801</v>
      </c>
      <c r="AO561" s="378">
        <v>16184.113439999997</v>
      </c>
      <c r="AP561" s="379">
        <v>16184.113439999997</v>
      </c>
      <c r="AQ561" s="373">
        <v>18902.503854530099</v>
      </c>
      <c r="AR561" s="374">
        <v>305920266.68175232</v>
      </c>
      <c r="AS561" s="374">
        <f t="shared" si="148"/>
        <v>0.87927643667636957</v>
      </c>
      <c r="AT561" s="374">
        <f t="shared" si="162"/>
        <v>14230.309596289339</v>
      </c>
      <c r="AU561" s="374">
        <f t="shared" si="149"/>
        <v>0.12072356332363049</v>
      </c>
      <c r="AV561" s="374">
        <f t="shared" si="163"/>
        <v>1953.8038437106591</v>
      </c>
      <c r="AW561" s="380">
        <v>8717.6279999999988</v>
      </c>
      <c r="AX561" s="381">
        <v>8717.6279999999988</v>
      </c>
      <c r="AY561" s="373">
        <v>16465.020998074247</v>
      </c>
      <c r="AZ561" s="374">
        <v>143535928.07339999</v>
      </c>
      <c r="BA561" s="378">
        <v>7515.1133999999702</v>
      </c>
      <c r="BB561" s="379">
        <v>7515.1133999999702</v>
      </c>
      <c r="BC561" s="373">
        <v>24067.275469728334</v>
      </c>
      <c r="BD561" s="374">
        <v>180868304.38404599</v>
      </c>
      <c r="BE561" s="374">
        <f t="shared" si="156"/>
        <v>6.7712082365932208E-2</v>
      </c>
      <c r="BF561" s="374">
        <f t="shared" si="157"/>
        <v>508.8639775301188</v>
      </c>
      <c r="BG561" s="374">
        <f t="shared" si="158"/>
        <v>5.9896296277565791E-3</v>
      </c>
      <c r="BH561" s="374">
        <f t="shared" si="159"/>
        <v>45.012745876590301</v>
      </c>
      <c r="BI561" s="374">
        <f t="shared" si="160"/>
        <v>0.9262982880063112</v>
      </c>
      <c r="BJ561" s="374">
        <f t="shared" si="161"/>
        <v>6961.2366765932611</v>
      </c>
      <c r="BK561" s="375">
        <v>2494831420.3760786</v>
      </c>
      <c r="BL561" s="382">
        <v>3561486704.7559109</v>
      </c>
      <c r="BM561" s="383">
        <v>0.41</v>
      </c>
      <c r="BN561" s="382">
        <v>1460209548.9499233</v>
      </c>
      <c r="BO561" s="395"/>
      <c r="BP561" s="395"/>
      <c r="BS561" s="408">
        <v>10671</v>
      </c>
      <c r="BT561" s="400" t="s">
        <v>1871</v>
      </c>
      <c r="BU561" s="400">
        <v>0.89841232504622204</v>
      </c>
      <c r="BV561" s="400">
        <v>0.101587674953778</v>
      </c>
      <c r="BW561" s="400">
        <v>6.5793122276980494E-4</v>
      </c>
      <c r="BX561" s="400">
        <v>0.9993420687772302</v>
      </c>
      <c r="BY561" s="407">
        <v>10671</v>
      </c>
      <c r="BZ561" s="406" t="s">
        <v>1871</v>
      </c>
      <c r="CA561" s="406">
        <v>0.87927643667636957</v>
      </c>
      <c r="CB561" s="406">
        <v>0.12072356332363049</v>
      </c>
      <c r="CC561" s="406">
        <v>6.7712082365932208E-2</v>
      </c>
      <c r="CD561" s="406">
        <v>5.9896296277565791E-3</v>
      </c>
      <c r="CE561" s="406">
        <v>0.9262982880063112</v>
      </c>
    </row>
    <row r="562" spans="1:83" x14ac:dyDescent="0.35">
      <c r="A562" s="365">
        <v>8</v>
      </c>
      <c r="B562" s="366" t="s">
        <v>1307</v>
      </c>
      <c r="C562" s="411">
        <v>11013</v>
      </c>
      <c r="D562" s="367" t="s">
        <v>1872</v>
      </c>
      <c r="E562" s="368" t="s">
        <v>2438</v>
      </c>
      <c r="F562" s="369">
        <v>6</v>
      </c>
      <c r="G562" s="370" t="s">
        <v>6307</v>
      </c>
      <c r="H562" s="371">
        <v>106380</v>
      </c>
      <c r="I562" s="372">
        <v>106380</v>
      </c>
      <c r="J562" s="373">
        <v>465.51563492230684</v>
      </c>
      <c r="K562" s="374">
        <v>49521553.243035004</v>
      </c>
      <c r="L562" s="371">
        <v>11038.8</v>
      </c>
      <c r="M562" s="372">
        <v>11038.8</v>
      </c>
      <c r="N562" s="373">
        <v>517.20035102114355</v>
      </c>
      <c r="O562" s="374">
        <v>5709271.2348521994</v>
      </c>
      <c r="P562" s="374">
        <f t="shared" si="146"/>
        <v>0.7804756254407581</v>
      </c>
      <c r="Q562" s="402">
        <f t="shared" si="150"/>
        <v>8615.5143341154399</v>
      </c>
      <c r="R562" s="374">
        <f t="shared" si="147"/>
        <v>0.21952437455924192</v>
      </c>
      <c r="S562" s="401">
        <f t="shared" si="151"/>
        <v>2423.2856658845594</v>
      </c>
      <c r="T562" s="371">
        <v>11436</v>
      </c>
      <c r="U562" s="372">
        <v>11436</v>
      </c>
      <c r="V562" s="373">
        <v>216.04200853095489</v>
      </c>
      <c r="W562" s="374">
        <v>2470656.4095600001</v>
      </c>
      <c r="X562" s="371">
        <v>7833.5999999999995</v>
      </c>
      <c r="Y562" s="372">
        <v>7833.5999999999995</v>
      </c>
      <c r="Z562" s="373">
        <v>11.240630373774509</v>
      </c>
      <c r="AA562" s="374">
        <v>88054.602095999988</v>
      </c>
      <c r="AB562" s="371">
        <v>51.6</v>
      </c>
      <c r="AC562" s="372">
        <v>51.6</v>
      </c>
      <c r="AD562" s="373">
        <v>65506.311513069762</v>
      </c>
      <c r="AE562" s="374">
        <v>3380125.6740743998</v>
      </c>
      <c r="AF562" s="374">
        <f t="shared" si="152"/>
        <v>0</v>
      </c>
      <c r="AG562" s="374">
        <f t="shared" si="153"/>
        <v>0</v>
      </c>
      <c r="AH562" s="374">
        <f t="shared" si="154"/>
        <v>1</v>
      </c>
      <c r="AI562" s="374">
        <f t="shared" si="155"/>
        <v>51.6</v>
      </c>
      <c r="AJ562" s="375">
        <v>61169661.163617603</v>
      </c>
      <c r="AK562" s="376">
        <v>2027.4465599999999</v>
      </c>
      <c r="AL562" s="377">
        <v>2027.4465599999999</v>
      </c>
      <c r="AM562" s="373">
        <v>11374.468613833846</v>
      </c>
      <c r="AN562" s="374">
        <v>23061127.262945399</v>
      </c>
      <c r="AO562" s="378">
        <v>148.31735999999998</v>
      </c>
      <c r="AP562" s="379">
        <v>148.31735999999998</v>
      </c>
      <c r="AQ562" s="373">
        <v>19386.701437444681</v>
      </c>
      <c r="AR562" s="374">
        <v>2875384.3763099997</v>
      </c>
      <c r="AS562" s="374">
        <f t="shared" si="148"/>
        <v>0.91028891319183081</v>
      </c>
      <c r="AT562" s="374">
        <f t="shared" si="162"/>
        <v>135.0116484418815</v>
      </c>
      <c r="AU562" s="374">
        <f t="shared" si="149"/>
        <v>8.9711086808169249E-2</v>
      </c>
      <c r="AV562" s="374">
        <f t="shared" si="163"/>
        <v>13.305711558118487</v>
      </c>
      <c r="AW562" s="380">
        <v>81.051360000000003</v>
      </c>
      <c r="AX562" s="381">
        <v>81.051360000000003</v>
      </c>
      <c r="AY562" s="373">
        <v>16286.020461810882</v>
      </c>
      <c r="AZ562" s="374">
        <v>1320004.1074176</v>
      </c>
      <c r="BA562" s="378">
        <v>67.044959999999847</v>
      </c>
      <c r="BB562" s="379">
        <v>67.044959999999847</v>
      </c>
      <c r="BC562" s="373">
        <v>22596.974420448656</v>
      </c>
      <c r="BD562" s="374">
        <v>1515013.2461399999</v>
      </c>
      <c r="BE562" s="374">
        <f t="shared" si="156"/>
        <v>9.2725091182236333E-2</v>
      </c>
      <c r="BF562" s="374">
        <f t="shared" si="157"/>
        <v>6.2167500293093738</v>
      </c>
      <c r="BG562" s="374">
        <f t="shared" si="158"/>
        <v>4.5522603369274973E-2</v>
      </c>
      <c r="BH562" s="374">
        <f t="shared" si="159"/>
        <v>3.0520611219888987</v>
      </c>
      <c r="BI562" s="374">
        <f t="shared" si="160"/>
        <v>0.8617523054484888</v>
      </c>
      <c r="BJ562" s="374">
        <f t="shared" si="161"/>
        <v>57.776148848701581</v>
      </c>
      <c r="BK562" s="375">
        <v>28771528.992812995</v>
      </c>
      <c r="BL562" s="382">
        <v>89941190.156430602</v>
      </c>
      <c r="BM562" s="383">
        <v>0.59</v>
      </c>
      <c r="BN562" s="382">
        <v>53065302.192294054</v>
      </c>
      <c r="BO562" s="395"/>
      <c r="BP562" s="395"/>
      <c r="BS562" s="408">
        <v>11013</v>
      </c>
      <c r="BT562" s="400" t="s">
        <v>1872</v>
      </c>
      <c r="BU562" s="400">
        <v>0.7804756254407581</v>
      </c>
      <c r="BV562" s="400">
        <v>0.21952437455924192</v>
      </c>
      <c r="BW562" s="400">
        <v>0</v>
      </c>
      <c r="BX562" s="400">
        <v>1</v>
      </c>
      <c r="BY562" s="407">
        <v>11013</v>
      </c>
      <c r="BZ562" s="406" t="s">
        <v>1872</v>
      </c>
      <c r="CA562" s="406">
        <v>0.91028891319183081</v>
      </c>
      <c r="CB562" s="406">
        <v>8.9711086808169249E-2</v>
      </c>
      <c r="CC562" s="406">
        <v>9.2725091182236333E-2</v>
      </c>
      <c r="CD562" s="406">
        <v>4.5522603369274973E-2</v>
      </c>
      <c r="CE562" s="406">
        <v>0.8617523054484888</v>
      </c>
    </row>
    <row r="563" spans="1:83" x14ac:dyDescent="0.35">
      <c r="A563" s="365">
        <v>8</v>
      </c>
      <c r="B563" s="366" t="s">
        <v>1307</v>
      </c>
      <c r="C563" s="411">
        <v>11014</v>
      </c>
      <c r="D563" s="367" t="s">
        <v>1873</v>
      </c>
      <c r="E563" s="368" t="s">
        <v>2438</v>
      </c>
      <c r="F563" s="369">
        <v>6</v>
      </c>
      <c r="G563" s="370" t="s">
        <v>6307</v>
      </c>
      <c r="H563" s="371">
        <v>96818.4</v>
      </c>
      <c r="I563" s="372">
        <v>96818.4</v>
      </c>
      <c r="J563" s="373">
        <v>344.43089701404284</v>
      </c>
      <c r="K563" s="374">
        <v>33347248.359464403</v>
      </c>
      <c r="L563" s="371">
        <v>11293.199999999999</v>
      </c>
      <c r="M563" s="372">
        <v>11293.199999999999</v>
      </c>
      <c r="N563" s="373">
        <v>456.49478057427473</v>
      </c>
      <c r="O563" s="374">
        <v>5155286.8559813993</v>
      </c>
      <c r="P563" s="374">
        <f t="shared" si="146"/>
        <v>0.86311677862370617</v>
      </c>
      <c r="Q563" s="402">
        <f t="shared" si="150"/>
        <v>9747.3504043532375</v>
      </c>
      <c r="R563" s="374">
        <f t="shared" si="147"/>
        <v>0.13688322137629388</v>
      </c>
      <c r="S563" s="401">
        <f t="shared" si="151"/>
        <v>1545.8495956467621</v>
      </c>
      <c r="T563" s="371">
        <v>7496.4</v>
      </c>
      <c r="U563" s="372">
        <v>7496.4</v>
      </c>
      <c r="V563" s="373">
        <v>176.04843258532097</v>
      </c>
      <c r="W563" s="374">
        <v>1319729.4700326</v>
      </c>
      <c r="X563" s="371">
        <v>10057.199999999999</v>
      </c>
      <c r="Y563" s="372">
        <v>10057.199999999999</v>
      </c>
      <c r="Z563" s="373">
        <v>3.479427979954659</v>
      </c>
      <c r="AA563" s="374">
        <v>34993.303079999991</v>
      </c>
      <c r="AB563" s="371">
        <v>0</v>
      </c>
      <c r="AC563" s="372">
        <v>0</v>
      </c>
      <c r="AD563" s="373">
        <v>0</v>
      </c>
      <c r="AE563" s="374">
        <v>0</v>
      </c>
      <c r="AF563" s="374">
        <f t="shared" si="152"/>
        <v>0</v>
      </c>
      <c r="AG563" s="374">
        <f t="shared" si="153"/>
        <v>0</v>
      </c>
      <c r="AH563" s="374">
        <f t="shared" si="154"/>
        <v>1</v>
      </c>
      <c r="AI563" s="374">
        <f t="shared" si="155"/>
        <v>0</v>
      </c>
      <c r="AJ563" s="375">
        <v>39857257.988558404</v>
      </c>
      <c r="AK563" s="376">
        <v>1998.8186399999995</v>
      </c>
      <c r="AL563" s="377">
        <v>1998.8186399999995</v>
      </c>
      <c r="AM563" s="373">
        <v>11010.509524220768</v>
      </c>
      <c r="AN563" s="374">
        <v>22008011.672909997</v>
      </c>
      <c r="AO563" s="378">
        <v>173.58347999999998</v>
      </c>
      <c r="AP563" s="379">
        <v>173.58347999999998</v>
      </c>
      <c r="AQ563" s="373">
        <v>15781.841364044552</v>
      </c>
      <c r="AR563" s="374">
        <v>2739466.9447788</v>
      </c>
      <c r="AS563" s="374">
        <f t="shared" si="148"/>
        <v>0.90283249813598554</v>
      </c>
      <c r="AT563" s="374">
        <f t="shared" si="162"/>
        <v>156.71680688353786</v>
      </c>
      <c r="AU563" s="374">
        <f t="shared" si="149"/>
        <v>9.7167501864014447E-2</v>
      </c>
      <c r="AV563" s="374">
        <f t="shared" si="163"/>
        <v>16.866673116462113</v>
      </c>
      <c r="AW563" s="380">
        <v>50.054040000000008</v>
      </c>
      <c r="AX563" s="381">
        <v>50.054040000000008</v>
      </c>
      <c r="AY563" s="373">
        <v>8619.1385998532769</v>
      </c>
      <c r="AZ563" s="374">
        <v>431422.70824259997</v>
      </c>
      <c r="BA563" s="378">
        <v>70.565040000000451</v>
      </c>
      <c r="BB563" s="379">
        <v>70.565040000000451</v>
      </c>
      <c r="BC563" s="373">
        <v>18515.965125356575</v>
      </c>
      <c r="BD563" s="374">
        <v>1306579.8197094002</v>
      </c>
      <c r="BE563" s="374">
        <f t="shared" si="156"/>
        <v>0</v>
      </c>
      <c r="BF563" s="374">
        <f t="shared" si="157"/>
        <v>0</v>
      </c>
      <c r="BG563" s="374">
        <f t="shared" si="158"/>
        <v>8.4165946951911281E-3</v>
      </c>
      <c r="BH563" s="374">
        <f t="shared" si="159"/>
        <v>0.59391734132995355</v>
      </c>
      <c r="BI563" s="374">
        <f t="shared" si="160"/>
        <v>0.99158340530480882</v>
      </c>
      <c r="BJ563" s="374">
        <f t="shared" si="161"/>
        <v>69.971122658670495</v>
      </c>
      <c r="BK563" s="375">
        <v>26485481.145640798</v>
      </c>
      <c r="BL563" s="382">
        <v>66342739.134199202</v>
      </c>
      <c r="BM563" s="383">
        <v>0.56999999999999995</v>
      </c>
      <c r="BN563" s="382">
        <v>37815361.306493543</v>
      </c>
      <c r="BO563" s="395"/>
      <c r="BP563" s="395"/>
      <c r="BS563" s="408">
        <v>11014</v>
      </c>
      <c r="BT563" s="400" t="s">
        <v>1873</v>
      </c>
      <c r="BU563" s="400">
        <v>0.86311677862370617</v>
      </c>
      <c r="BV563" s="400">
        <v>0.13688322137629388</v>
      </c>
      <c r="BW563" s="400">
        <v>0</v>
      </c>
      <c r="BX563" s="400">
        <v>1</v>
      </c>
      <c r="BY563" s="407">
        <v>11014</v>
      </c>
      <c r="BZ563" s="406" t="s">
        <v>1873</v>
      </c>
      <c r="CA563" s="406">
        <v>0.90283249813598554</v>
      </c>
      <c r="CB563" s="406">
        <v>9.7167501864014447E-2</v>
      </c>
      <c r="CC563" s="406">
        <v>0</v>
      </c>
      <c r="CD563" s="406">
        <v>8.4165946951911281E-3</v>
      </c>
      <c r="CE563" s="406">
        <v>0.99158340530480882</v>
      </c>
    </row>
    <row r="564" spans="1:83" x14ac:dyDescent="0.35">
      <c r="A564" s="365">
        <v>8</v>
      </c>
      <c r="B564" s="366" t="s">
        <v>1307</v>
      </c>
      <c r="C564" s="411">
        <v>11015</v>
      </c>
      <c r="D564" s="367" t="s">
        <v>2256</v>
      </c>
      <c r="E564" s="368" t="s">
        <v>2438</v>
      </c>
      <c r="F564" s="369">
        <v>14</v>
      </c>
      <c r="G564" s="370" t="s">
        <v>6316</v>
      </c>
      <c r="H564" s="371">
        <v>213154.8</v>
      </c>
      <c r="I564" s="372">
        <v>213154.8</v>
      </c>
      <c r="J564" s="373">
        <v>677.31836902476516</v>
      </c>
      <c r="K564" s="374">
        <v>144373661.4858</v>
      </c>
      <c r="L564" s="371">
        <v>39199.199999999997</v>
      </c>
      <c r="M564" s="372">
        <v>39199.199999999997</v>
      </c>
      <c r="N564" s="373">
        <v>1321.4235030156585</v>
      </c>
      <c r="O564" s="374">
        <v>51798744.179411396</v>
      </c>
      <c r="P564" s="374">
        <f t="shared" si="146"/>
        <v>0.8557419678370991</v>
      </c>
      <c r="Q564" s="402">
        <f t="shared" si="150"/>
        <v>33544.400545640012</v>
      </c>
      <c r="R564" s="374">
        <f t="shared" si="147"/>
        <v>0.14425803216290078</v>
      </c>
      <c r="S564" s="401">
        <f t="shared" si="151"/>
        <v>5654.7994543599798</v>
      </c>
      <c r="T564" s="371">
        <v>19584</v>
      </c>
      <c r="U564" s="372">
        <v>19584</v>
      </c>
      <c r="V564" s="373">
        <v>596.46179629289213</v>
      </c>
      <c r="W564" s="374">
        <v>11681107.818599999</v>
      </c>
      <c r="X564" s="371">
        <v>33306</v>
      </c>
      <c r="Y564" s="372">
        <v>33306</v>
      </c>
      <c r="Z564" s="373">
        <v>2.0249149702756259</v>
      </c>
      <c r="AA564" s="374">
        <v>67441.817999999999</v>
      </c>
      <c r="AB564" s="371">
        <v>8032.7999999999993</v>
      </c>
      <c r="AC564" s="372">
        <v>8032.7999999999993</v>
      </c>
      <c r="AD564" s="373">
        <v>2166.5769893798179</v>
      </c>
      <c r="AE564" s="374">
        <v>17403679.640290201</v>
      </c>
      <c r="AF564" s="374">
        <f t="shared" si="152"/>
        <v>0</v>
      </c>
      <c r="AG564" s="374">
        <f t="shared" si="153"/>
        <v>0</v>
      </c>
      <c r="AH564" s="374">
        <f t="shared" si="154"/>
        <v>1</v>
      </c>
      <c r="AI564" s="374">
        <f t="shared" si="155"/>
        <v>8032.7999999999993</v>
      </c>
      <c r="AJ564" s="375">
        <v>225324634.94210157</v>
      </c>
      <c r="AK564" s="376">
        <v>14064.852000000003</v>
      </c>
      <c r="AL564" s="377">
        <v>14064.852000000003</v>
      </c>
      <c r="AM564" s="373">
        <v>13667.26512384096</v>
      </c>
      <c r="AN564" s="374">
        <v>192228061.21158481</v>
      </c>
      <c r="AO564" s="378">
        <v>1562.7839999999999</v>
      </c>
      <c r="AP564" s="379">
        <v>1562.7839999999999</v>
      </c>
      <c r="AQ564" s="373">
        <v>14557.51138237914</v>
      </c>
      <c r="AR564" s="374">
        <v>22750245.8682</v>
      </c>
      <c r="AS564" s="374">
        <f t="shared" si="148"/>
        <v>0.87578537429215109</v>
      </c>
      <c r="AT564" s="374">
        <f t="shared" si="162"/>
        <v>1368.663370377785</v>
      </c>
      <c r="AU564" s="374">
        <f t="shared" si="149"/>
        <v>0.12421462570784894</v>
      </c>
      <c r="AV564" s="374">
        <f t="shared" si="163"/>
        <v>194.12062962221498</v>
      </c>
      <c r="AW564" s="380">
        <v>850.46399999999983</v>
      </c>
      <c r="AX564" s="381">
        <v>850.46399999999983</v>
      </c>
      <c r="AY564" s="373">
        <v>12798.129845848856</v>
      </c>
      <c r="AZ564" s="374">
        <v>10884348.70122</v>
      </c>
      <c r="BA564" s="378">
        <v>968.24399999999571</v>
      </c>
      <c r="BB564" s="379">
        <v>968.24399999999571</v>
      </c>
      <c r="BC564" s="373">
        <v>20746.089134731214</v>
      </c>
      <c r="BD564" s="374">
        <v>20087276.328168601</v>
      </c>
      <c r="BE564" s="374">
        <f t="shared" si="156"/>
        <v>3.7398056799364941E-2</v>
      </c>
      <c r="BF564" s="374">
        <f t="shared" si="157"/>
        <v>36.21044410764415</v>
      </c>
      <c r="BG564" s="374">
        <f t="shared" si="158"/>
        <v>3.0682914635847517E-3</v>
      </c>
      <c r="BH564" s="374">
        <f t="shared" si="159"/>
        <v>2.9708547998671411</v>
      </c>
      <c r="BI564" s="374">
        <f t="shared" si="160"/>
        <v>0.9595336517370503</v>
      </c>
      <c r="BJ564" s="374">
        <f t="shared" si="161"/>
        <v>929.06270109248442</v>
      </c>
      <c r="BK564" s="375">
        <v>245949932.10917342</v>
      </c>
      <c r="BL564" s="382">
        <v>471274567.05127501</v>
      </c>
      <c r="BM564" s="383">
        <v>0.49</v>
      </c>
      <c r="BN564" s="382">
        <v>230924537.85512474</v>
      </c>
      <c r="BO564" s="395"/>
      <c r="BP564" s="395"/>
      <c r="BS564" s="408">
        <v>11015</v>
      </c>
      <c r="BT564" s="400" t="s">
        <v>2256</v>
      </c>
      <c r="BU564" s="400">
        <v>0.8557419678370991</v>
      </c>
      <c r="BV564" s="400">
        <v>0.14425803216290078</v>
      </c>
      <c r="BW564" s="400">
        <v>0</v>
      </c>
      <c r="BX564" s="400">
        <v>1</v>
      </c>
      <c r="BY564" s="407">
        <v>11015</v>
      </c>
      <c r="BZ564" s="406" t="s">
        <v>2256</v>
      </c>
      <c r="CA564" s="406">
        <v>0.87578537429215109</v>
      </c>
      <c r="CB564" s="406">
        <v>0.12421462570784894</v>
      </c>
      <c r="CC564" s="406">
        <v>3.7398056799364941E-2</v>
      </c>
      <c r="CD564" s="406">
        <v>3.0682914635847517E-3</v>
      </c>
      <c r="CE564" s="406">
        <v>0.9595336517370503</v>
      </c>
    </row>
    <row r="565" spans="1:83" x14ac:dyDescent="0.35">
      <c r="A565" s="365">
        <v>8</v>
      </c>
      <c r="B565" s="366" t="s">
        <v>1307</v>
      </c>
      <c r="C565" s="411">
        <v>11016</v>
      </c>
      <c r="D565" s="367" t="s">
        <v>1875</v>
      </c>
      <c r="E565" s="368" t="s">
        <v>2438</v>
      </c>
      <c r="F565" s="369">
        <v>2</v>
      </c>
      <c r="G565" s="370" t="s">
        <v>2560</v>
      </c>
      <c r="H565" s="371">
        <v>16443.599999999999</v>
      </c>
      <c r="I565" s="372">
        <v>16443.599999999999</v>
      </c>
      <c r="J565" s="373">
        <v>255.10249607020361</v>
      </c>
      <c r="K565" s="374">
        <v>4194803.4043800002</v>
      </c>
      <c r="L565" s="371">
        <v>6832.8</v>
      </c>
      <c r="M565" s="372">
        <v>6832.8</v>
      </c>
      <c r="N565" s="373">
        <v>345.14741338250792</v>
      </c>
      <c r="O565" s="374">
        <v>2358323.2461600001</v>
      </c>
      <c r="P565" s="374">
        <f t="shared" si="146"/>
        <v>0.8063509141744617</v>
      </c>
      <c r="Q565" s="402">
        <f t="shared" si="150"/>
        <v>5509.6345263712619</v>
      </c>
      <c r="R565" s="374">
        <f t="shared" si="147"/>
        <v>0.19364908582553833</v>
      </c>
      <c r="S565" s="401">
        <f t="shared" si="151"/>
        <v>1323.1654736287383</v>
      </c>
      <c r="T565" s="371">
        <v>2602.7999999999997</v>
      </c>
      <c r="U565" s="372">
        <v>2602.7999999999997</v>
      </c>
      <c r="V565" s="373">
        <v>200.28785343476255</v>
      </c>
      <c r="W565" s="374">
        <v>521309.22491999989</v>
      </c>
      <c r="X565" s="371">
        <v>3.5999999999999996</v>
      </c>
      <c r="Y565" s="372">
        <v>3.5999999999999996</v>
      </c>
      <c r="Z565" s="373">
        <v>68.49666666666667</v>
      </c>
      <c r="AA565" s="374">
        <v>246.58799999999999</v>
      </c>
      <c r="AB565" s="371">
        <v>0</v>
      </c>
      <c r="AC565" s="372">
        <v>0</v>
      </c>
      <c r="AD565" s="373">
        <v>0</v>
      </c>
      <c r="AE565" s="374">
        <v>0</v>
      </c>
      <c r="AF565" s="374">
        <f t="shared" si="152"/>
        <v>0</v>
      </c>
      <c r="AG565" s="374">
        <f t="shared" si="153"/>
        <v>0</v>
      </c>
      <c r="AH565" s="374">
        <f t="shared" si="154"/>
        <v>1</v>
      </c>
      <c r="AI565" s="374">
        <f t="shared" si="155"/>
        <v>0</v>
      </c>
      <c r="AJ565" s="375">
        <v>7074682.4634600002</v>
      </c>
      <c r="AK565" s="376">
        <v>0</v>
      </c>
      <c r="AL565" s="377">
        <v>0</v>
      </c>
      <c r="AM565" s="373">
        <v>0</v>
      </c>
      <c r="AN565" s="374">
        <v>0</v>
      </c>
      <c r="AO565" s="378">
        <v>0</v>
      </c>
      <c r="AP565" s="379">
        <v>0</v>
      </c>
      <c r="AQ565" s="373">
        <v>0</v>
      </c>
      <c r="AR565" s="374">
        <v>0</v>
      </c>
      <c r="AS565" s="374">
        <f t="shared" si="148"/>
        <v>0</v>
      </c>
      <c r="AT565" s="374">
        <f t="shared" si="162"/>
        <v>0</v>
      </c>
      <c r="AU565" s="374">
        <f t="shared" si="149"/>
        <v>0</v>
      </c>
      <c r="AV565" s="374">
        <f t="shared" si="163"/>
        <v>0</v>
      </c>
      <c r="AW565" s="380">
        <v>0</v>
      </c>
      <c r="AX565" s="381">
        <v>0</v>
      </c>
      <c r="AY565" s="373">
        <v>0</v>
      </c>
      <c r="AZ565" s="374">
        <v>0</v>
      </c>
      <c r="BA565" s="378">
        <v>0</v>
      </c>
      <c r="BB565" s="379">
        <v>0</v>
      </c>
      <c r="BC565" s="373">
        <v>0</v>
      </c>
      <c r="BD565" s="374">
        <v>0</v>
      </c>
      <c r="BE565" s="374">
        <f t="shared" si="156"/>
        <v>0</v>
      </c>
      <c r="BF565" s="374">
        <f t="shared" si="157"/>
        <v>0</v>
      </c>
      <c r="BG565" s="374">
        <f t="shared" si="158"/>
        <v>0</v>
      </c>
      <c r="BH565" s="374">
        <f t="shared" si="159"/>
        <v>0</v>
      </c>
      <c r="BI565" s="374">
        <f t="shared" si="160"/>
        <v>0</v>
      </c>
      <c r="BJ565" s="374">
        <f t="shared" si="161"/>
        <v>0</v>
      </c>
      <c r="BK565" s="375">
        <v>0</v>
      </c>
      <c r="BL565" s="382">
        <v>7074682.4634600002</v>
      </c>
      <c r="BM565" s="383">
        <v>0.46</v>
      </c>
      <c r="BN565" s="382">
        <v>3254353.9331916003</v>
      </c>
      <c r="BO565" s="395"/>
      <c r="BP565" s="395"/>
      <c r="BS565" s="408">
        <v>11016</v>
      </c>
      <c r="BT565" s="400" t="s">
        <v>1875</v>
      </c>
      <c r="BU565" s="400">
        <v>0.8063509141744617</v>
      </c>
      <c r="BV565" s="400">
        <v>0.19364908582553833</v>
      </c>
      <c r="BW565" s="400">
        <v>0</v>
      </c>
      <c r="BX565" s="400">
        <v>1</v>
      </c>
      <c r="BY565" s="407">
        <v>11016</v>
      </c>
      <c r="BZ565" s="406" t="s">
        <v>1875</v>
      </c>
      <c r="CA565" s="406" t="e">
        <v>#DIV/0!</v>
      </c>
      <c r="CB565" s="406" t="e">
        <v>#DIV/0!</v>
      </c>
      <c r="CC565" s="406" t="e">
        <v>#DIV/0!</v>
      </c>
      <c r="CD565" s="406" t="e">
        <v>#DIV/0!</v>
      </c>
      <c r="CE565" s="406" t="e">
        <v>#DIV/0!</v>
      </c>
    </row>
    <row r="566" spans="1:83" x14ac:dyDescent="0.35">
      <c r="A566" s="365">
        <v>8</v>
      </c>
      <c r="B566" s="366" t="s">
        <v>1307</v>
      </c>
      <c r="C566" s="411">
        <v>11017</v>
      </c>
      <c r="D566" s="367" t="s">
        <v>1876</v>
      </c>
      <c r="E566" s="368" t="s">
        <v>2438</v>
      </c>
      <c r="F566" s="369">
        <v>6</v>
      </c>
      <c r="G566" s="370" t="s">
        <v>6307</v>
      </c>
      <c r="H566" s="371">
        <v>88446</v>
      </c>
      <c r="I566" s="372">
        <v>88446</v>
      </c>
      <c r="J566" s="373">
        <v>364.30940282545282</v>
      </c>
      <c r="K566" s="374">
        <v>32221709.442299999</v>
      </c>
      <c r="L566" s="371">
        <v>9313.1999999999989</v>
      </c>
      <c r="M566" s="372">
        <v>9313.1999999999989</v>
      </c>
      <c r="N566" s="373">
        <v>371.14072884937508</v>
      </c>
      <c r="O566" s="374">
        <v>3456507.8359199995</v>
      </c>
      <c r="P566" s="374">
        <f t="shared" si="146"/>
        <v>0.84681829790816232</v>
      </c>
      <c r="Q566" s="402">
        <f t="shared" si="150"/>
        <v>7886.5881720782963</v>
      </c>
      <c r="R566" s="374">
        <f t="shared" si="147"/>
        <v>0.15318170209183768</v>
      </c>
      <c r="S566" s="401">
        <f t="shared" si="151"/>
        <v>1426.6118279217026</v>
      </c>
      <c r="T566" s="371">
        <v>3639.6</v>
      </c>
      <c r="U566" s="372">
        <v>3639.6</v>
      </c>
      <c r="V566" s="373">
        <v>263.47181857072206</v>
      </c>
      <c r="W566" s="374">
        <v>958932.03087000002</v>
      </c>
      <c r="X566" s="371">
        <v>5282.4</v>
      </c>
      <c r="Y566" s="372">
        <v>5282.4</v>
      </c>
      <c r="Z566" s="373">
        <v>3.1906500454338937</v>
      </c>
      <c r="AA566" s="374">
        <v>16854.289799999999</v>
      </c>
      <c r="AB566" s="371">
        <v>0</v>
      </c>
      <c r="AC566" s="372">
        <v>0</v>
      </c>
      <c r="AD566" s="373">
        <v>0</v>
      </c>
      <c r="AE566" s="374">
        <v>0</v>
      </c>
      <c r="AF566" s="374">
        <f t="shared" si="152"/>
        <v>0</v>
      </c>
      <c r="AG566" s="374">
        <f t="shared" si="153"/>
        <v>0</v>
      </c>
      <c r="AH566" s="374">
        <f t="shared" si="154"/>
        <v>1</v>
      </c>
      <c r="AI566" s="374">
        <f t="shared" si="155"/>
        <v>0</v>
      </c>
      <c r="AJ566" s="375">
        <v>36654003.598889999</v>
      </c>
      <c r="AK566" s="376">
        <v>1713.0146399999996</v>
      </c>
      <c r="AL566" s="377">
        <v>1713.0146399999996</v>
      </c>
      <c r="AM566" s="373">
        <v>9748.4411349671846</v>
      </c>
      <c r="AN566" s="374">
        <v>16699222.381377</v>
      </c>
      <c r="AO566" s="378">
        <v>115.42703999999999</v>
      </c>
      <c r="AP566" s="379">
        <v>115.42703999999999</v>
      </c>
      <c r="AQ566" s="373">
        <v>11625.881968817706</v>
      </c>
      <c r="AR566" s="374">
        <v>1341941.1430500001</v>
      </c>
      <c r="AS566" s="374">
        <f t="shared" si="148"/>
        <v>0.88931581232213119</v>
      </c>
      <c r="AT566" s="374">
        <f t="shared" si="162"/>
        <v>102.65109184153913</v>
      </c>
      <c r="AU566" s="374">
        <f t="shared" si="149"/>
        <v>0.11068418767786881</v>
      </c>
      <c r="AV566" s="374">
        <f t="shared" si="163"/>
        <v>12.775948158460869</v>
      </c>
      <c r="AW566" s="380">
        <v>58.717320000000008</v>
      </c>
      <c r="AX566" s="381">
        <v>58.717320000000008</v>
      </c>
      <c r="AY566" s="373">
        <v>8280.0886302372091</v>
      </c>
      <c r="AZ566" s="374">
        <v>486184.61372999992</v>
      </c>
      <c r="BA566" s="378">
        <v>81.415559999999942</v>
      </c>
      <c r="BB566" s="379">
        <v>81.415559999999942</v>
      </c>
      <c r="BC566" s="373">
        <v>5570.937807588627</v>
      </c>
      <c r="BD566" s="374">
        <v>453561.02133000002</v>
      </c>
      <c r="BE566" s="374">
        <f t="shared" si="156"/>
        <v>3.6584984620904967E-2</v>
      </c>
      <c r="BF566" s="374">
        <f t="shared" si="157"/>
        <v>2.9785870105023635</v>
      </c>
      <c r="BG566" s="374">
        <f t="shared" si="158"/>
        <v>0</v>
      </c>
      <c r="BH566" s="374">
        <f t="shared" si="159"/>
        <v>0</v>
      </c>
      <c r="BI566" s="374">
        <f t="shared" si="160"/>
        <v>0.96341501537909502</v>
      </c>
      <c r="BJ566" s="374">
        <f t="shared" si="161"/>
        <v>78.436972989497576</v>
      </c>
      <c r="BK566" s="375">
        <v>18980909.159486998</v>
      </c>
      <c r="BL566" s="382">
        <v>55634912.758377001</v>
      </c>
      <c r="BM566" s="383">
        <v>0.56999999999999995</v>
      </c>
      <c r="BN566" s="382">
        <v>31711900.272274889</v>
      </c>
      <c r="BO566" s="395"/>
      <c r="BP566" s="395"/>
      <c r="BS566" s="408">
        <v>11017</v>
      </c>
      <c r="BT566" s="400" t="s">
        <v>1876</v>
      </c>
      <c r="BU566" s="400">
        <v>0.84681829790816232</v>
      </c>
      <c r="BV566" s="400">
        <v>0.15318170209183768</v>
      </c>
      <c r="BW566" s="400">
        <v>0</v>
      </c>
      <c r="BX566" s="400">
        <v>1</v>
      </c>
      <c r="BY566" s="407">
        <v>11017</v>
      </c>
      <c r="BZ566" s="406" t="s">
        <v>1876</v>
      </c>
      <c r="CA566" s="406">
        <v>0.88931581232213119</v>
      </c>
      <c r="CB566" s="406">
        <v>0.11068418767786881</v>
      </c>
      <c r="CC566" s="406">
        <v>3.6584984620904967E-2</v>
      </c>
      <c r="CD566" s="406">
        <v>0</v>
      </c>
      <c r="CE566" s="406">
        <v>0.96341501537909502</v>
      </c>
    </row>
    <row r="567" spans="1:83" x14ac:dyDescent="0.35">
      <c r="A567" s="365">
        <v>8</v>
      </c>
      <c r="B567" s="366" t="s">
        <v>1307</v>
      </c>
      <c r="C567" s="411">
        <v>11018</v>
      </c>
      <c r="D567" s="367" t="s">
        <v>1877</v>
      </c>
      <c r="E567" s="368" t="s">
        <v>2438</v>
      </c>
      <c r="F567" s="369">
        <v>13</v>
      </c>
      <c r="G567" s="370" t="s">
        <v>6309</v>
      </c>
      <c r="H567" s="371">
        <v>147069.6</v>
      </c>
      <c r="I567" s="372">
        <v>147069.6</v>
      </c>
      <c r="J567" s="373">
        <v>553.61055149002925</v>
      </c>
      <c r="K567" s="374">
        <v>81419282.363418013</v>
      </c>
      <c r="L567" s="371">
        <v>24163.200000000001</v>
      </c>
      <c r="M567" s="372">
        <v>24163.200000000001</v>
      </c>
      <c r="N567" s="373">
        <v>862.8736702858065</v>
      </c>
      <c r="O567" s="374">
        <v>20849789.069850001</v>
      </c>
      <c r="P567" s="374">
        <f t="shared" si="146"/>
        <v>0.89965555683844378</v>
      </c>
      <c r="Q567" s="402">
        <f t="shared" si="150"/>
        <v>21738.557150998684</v>
      </c>
      <c r="R567" s="374">
        <f t="shared" si="147"/>
        <v>0.10034444316155625</v>
      </c>
      <c r="S567" s="401">
        <f t="shared" si="151"/>
        <v>2424.6428490013159</v>
      </c>
      <c r="T567" s="371">
        <v>11389.199999999999</v>
      </c>
      <c r="U567" s="372">
        <v>11389.199999999999</v>
      </c>
      <c r="V567" s="373">
        <v>380.09311658676637</v>
      </c>
      <c r="W567" s="374">
        <v>4328956.5234299991</v>
      </c>
      <c r="X567" s="371">
        <v>43011.6</v>
      </c>
      <c r="Y567" s="372">
        <v>43011.6</v>
      </c>
      <c r="Z567" s="373">
        <v>2.2498383066428591</v>
      </c>
      <c r="AA567" s="374">
        <v>96769.145309999993</v>
      </c>
      <c r="AB567" s="371">
        <v>0</v>
      </c>
      <c r="AC567" s="372">
        <v>0</v>
      </c>
      <c r="AD567" s="373">
        <v>0</v>
      </c>
      <c r="AE567" s="374">
        <v>0</v>
      </c>
      <c r="AF567" s="374">
        <f t="shared" si="152"/>
        <v>0</v>
      </c>
      <c r="AG567" s="374">
        <f t="shared" si="153"/>
        <v>0</v>
      </c>
      <c r="AH567" s="374">
        <f t="shared" si="154"/>
        <v>1</v>
      </c>
      <c r="AI567" s="374">
        <f t="shared" si="155"/>
        <v>0</v>
      </c>
      <c r="AJ567" s="375">
        <v>106694797.10200801</v>
      </c>
      <c r="AK567" s="376">
        <v>4486.8128399999996</v>
      </c>
      <c r="AL567" s="377">
        <v>4486.8128399999996</v>
      </c>
      <c r="AM567" s="373">
        <v>13448.144977731676</v>
      </c>
      <c r="AN567" s="374">
        <v>60339309.560267992</v>
      </c>
      <c r="AO567" s="378">
        <v>294.01679999999999</v>
      </c>
      <c r="AP567" s="379">
        <v>294.01679999999999</v>
      </c>
      <c r="AQ567" s="373">
        <v>21532.879173996178</v>
      </c>
      <c r="AR567" s="374">
        <v>6331028.2295249989</v>
      </c>
      <c r="AS567" s="374">
        <f t="shared" si="148"/>
        <v>0.86712745102573729</v>
      </c>
      <c r="AT567" s="374">
        <f t="shared" si="162"/>
        <v>254.95003834274399</v>
      </c>
      <c r="AU567" s="374">
        <f t="shared" si="149"/>
        <v>0.13287254897426265</v>
      </c>
      <c r="AV567" s="374">
        <f t="shared" si="163"/>
        <v>39.066761657255988</v>
      </c>
      <c r="AW567" s="380">
        <v>152.88708</v>
      </c>
      <c r="AX567" s="381">
        <v>152.88708</v>
      </c>
      <c r="AY567" s="373">
        <v>14504.502050964673</v>
      </c>
      <c r="AZ567" s="374">
        <v>2217550.9654259998</v>
      </c>
      <c r="BA567" s="378">
        <v>236.04936000000001</v>
      </c>
      <c r="BB567" s="379">
        <v>236.04936000000001</v>
      </c>
      <c r="BC567" s="373">
        <v>22919.321171491418</v>
      </c>
      <c r="BD567" s="374">
        <v>5410091.0941649992</v>
      </c>
      <c r="BE567" s="374">
        <f t="shared" si="156"/>
        <v>7.9644241547474383E-3</v>
      </c>
      <c r="BF567" s="374">
        <f t="shared" si="157"/>
        <v>1.8799972244966738</v>
      </c>
      <c r="BG567" s="374">
        <f t="shared" si="158"/>
        <v>1.0187068577713405E-2</v>
      </c>
      <c r="BH567" s="374">
        <f t="shared" si="159"/>
        <v>2.4046510180453597</v>
      </c>
      <c r="BI567" s="374">
        <f t="shared" si="160"/>
        <v>0.98184850726753914</v>
      </c>
      <c r="BJ567" s="374">
        <f t="shared" si="161"/>
        <v>231.76471175745797</v>
      </c>
      <c r="BK567" s="375">
        <v>74297979.849383995</v>
      </c>
      <c r="BL567" s="382">
        <v>180992776.95139199</v>
      </c>
      <c r="BM567" s="383">
        <v>0.54</v>
      </c>
      <c r="BN567" s="382">
        <v>97736099.553751677</v>
      </c>
      <c r="BO567" s="395"/>
      <c r="BP567" s="395"/>
      <c r="BS567" s="408">
        <v>11018</v>
      </c>
      <c r="BT567" s="400" t="s">
        <v>1877</v>
      </c>
      <c r="BU567" s="400">
        <v>0.89965555683844378</v>
      </c>
      <c r="BV567" s="400">
        <v>0.10034444316155625</v>
      </c>
      <c r="BW567" s="400">
        <v>0</v>
      </c>
      <c r="BX567" s="400">
        <v>1</v>
      </c>
      <c r="BY567" s="407">
        <v>11018</v>
      </c>
      <c r="BZ567" s="406" t="s">
        <v>1877</v>
      </c>
      <c r="CA567" s="406">
        <v>0.86712745102573729</v>
      </c>
      <c r="CB567" s="406">
        <v>0.13287254897426265</v>
      </c>
      <c r="CC567" s="406">
        <v>7.9644241547474383E-3</v>
      </c>
      <c r="CD567" s="406">
        <v>1.0187068577713405E-2</v>
      </c>
      <c r="CE567" s="406">
        <v>0.98184850726753914</v>
      </c>
    </row>
    <row r="568" spans="1:83" x14ac:dyDescent="0.35">
      <c r="A568" s="365">
        <v>8</v>
      </c>
      <c r="B568" s="366" t="s">
        <v>1307</v>
      </c>
      <c r="C568" s="411">
        <v>11019</v>
      </c>
      <c r="D568" s="367" t="s">
        <v>1878</v>
      </c>
      <c r="E568" s="368" t="s">
        <v>2438</v>
      </c>
      <c r="F568" s="369">
        <v>5</v>
      </c>
      <c r="G568" s="370" t="s">
        <v>2469</v>
      </c>
      <c r="H568" s="371">
        <v>75820.800000000003</v>
      </c>
      <c r="I568" s="372">
        <v>75820.800000000003</v>
      </c>
      <c r="J568" s="373">
        <v>359.83447841166276</v>
      </c>
      <c r="K568" s="374">
        <v>27282938.020755</v>
      </c>
      <c r="L568" s="371">
        <v>15625.199999999999</v>
      </c>
      <c r="M568" s="372">
        <v>15625.199999999999</v>
      </c>
      <c r="N568" s="373">
        <v>206.90482966050993</v>
      </c>
      <c r="O568" s="374">
        <v>3232929.3444113997</v>
      </c>
      <c r="P568" s="374">
        <f t="shared" si="146"/>
        <v>0.81642241494855372</v>
      </c>
      <c r="Q568" s="402">
        <f t="shared" si="150"/>
        <v>12756.76351805414</v>
      </c>
      <c r="R568" s="374">
        <f t="shared" si="147"/>
        <v>0.1835775850514462</v>
      </c>
      <c r="S568" s="401">
        <f t="shared" si="151"/>
        <v>2868.4364819458569</v>
      </c>
      <c r="T568" s="371">
        <v>4645.2</v>
      </c>
      <c r="U568" s="372">
        <v>4645.2</v>
      </c>
      <c r="V568" s="373">
        <v>173.43381215125291</v>
      </c>
      <c r="W568" s="374">
        <v>805634.744205</v>
      </c>
      <c r="X568" s="371">
        <v>75.599999999999994</v>
      </c>
      <c r="Y568" s="372">
        <v>75.599999999999994</v>
      </c>
      <c r="Z568" s="373">
        <v>11.432419841269841</v>
      </c>
      <c r="AA568" s="374">
        <v>864.29093999999986</v>
      </c>
      <c r="AB568" s="371">
        <v>2.4</v>
      </c>
      <c r="AC568" s="372">
        <v>2.4</v>
      </c>
      <c r="AD568" s="373">
        <v>600439.622355</v>
      </c>
      <c r="AE568" s="374">
        <v>1441055.093652</v>
      </c>
      <c r="AF568" s="374">
        <f t="shared" si="152"/>
        <v>0</v>
      </c>
      <c r="AG568" s="374">
        <f t="shared" si="153"/>
        <v>0</v>
      </c>
      <c r="AH568" s="374">
        <f t="shared" si="154"/>
        <v>1</v>
      </c>
      <c r="AI568" s="374">
        <f t="shared" si="155"/>
        <v>2.4</v>
      </c>
      <c r="AJ568" s="375">
        <v>32763421.493963402</v>
      </c>
      <c r="AK568" s="376">
        <v>1126.9070400000001</v>
      </c>
      <c r="AL568" s="377">
        <v>1126.9070400000001</v>
      </c>
      <c r="AM568" s="373">
        <v>8389.2812434516327</v>
      </c>
      <c r="AN568" s="374">
        <v>9453940.0937855989</v>
      </c>
      <c r="AO568" s="378">
        <v>62.015999999999998</v>
      </c>
      <c r="AP568" s="379">
        <v>62.015999999999998</v>
      </c>
      <c r="AQ568" s="373">
        <v>16970.645530350233</v>
      </c>
      <c r="AR568" s="374">
        <v>1052451.5532102</v>
      </c>
      <c r="AS568" s="374">
        <f t="shared" si="148"/>
        <v>0.76516947121589873</v>
      </c>
      <c r="AT568" s="374">
        <f t="shared" si="162"/>
        <v>47.452749926925172</v>
      </c>
      <c r="AU568" s="374">
        <f t="shared" si="149"/>
        <v>0.23483052878410132</v>
      </c>
      <c r="AV568" s="374">
        <f t="shared" si="163"/>
        <v>14.563250073074828</v>
      </c>
      <c r="AW568" s="380">
        <v>37.767119999999998</v>
      </c>
      <c r="AX568" s="381">
        <v>37.767119999999998</v>
      </c>
      <c r="AY568" s="373">
        <v>7861.1060501833344</v>
      </c>
      <c r="AZ568" s="374">
        <v>296891.33552999998</v>
      </c>
      <c r="BA568" s="378">
        <v>49.842120000000072</v>
      </c>
      <c r="BB568" s="379">
        <v>49.842120000000072</v>
      </c>
      <c r="BC568" s="373">
        <v>13145.960427445683</v>
      </c>
      <c r="BD568" s="374">
        <v>655222.53714000003</v>
      </c>
      <c r="BE568" s="374">
        <f t="shared" si="156"/>
        <v>0</v>
      </c>
      <c r="BF568" s="374">
        <f t="shared" si="157"/>
        <v>0</v>
      </c>
      <c r="BG568" s="374">
        <f t="shared" si="158"/>
        <v>0</v>
      </c>
      <c r="BH568" s="374">
        <f t="shared" si="159"/>
        <v>0</v>
      </c>
      <c r="BI568" s="374">
        <f t="shared" si="160"/>
        <v>1</v>
      </c>
      <c r="BJ568" s="374">
        <f t="shared" si="161"/>
        <v>49.842120000000072</v>
      </c>
      <c r="BK568" s="375">
        <v>11458505.5196658</v>
      </c>
      <c r="BL568" s="382">
        <v>44221927.013629198</v>
      </c>
      <c r="BM568" s="383">
        <v>0.54</v>
      </c>
      <c r="BN568" s="382">
        <v>23879840.587359767</v>
      </c>
      <c r="BO568" s="395"/>
      <c r="BP568" s="395"/>
      <c r="BS568" s="408">
        <v>11019</v>
      </c>
      <c r="BT568" s="400" t="s">
        <v>1878</v>
      </c>
      <c r="BU568" s="400">
        <v>0.81642241494855372</v>
      </c>
      <c r="BV568" s="400">
        <v>0.1835775850514462</v>
      </c>
      <c r="BW568" s="400">
        <v>0</v>
      </c>
      <c r="BX568" s="400">
        <v>1</v>
      </c>
      <c r="BY568" s="407">
        <v>11019</v>
      </c>
      <c r="BZ568" s="406" t="s">
        <v>1878</v>
      </c>
      <c r="CA568" s="406">
        <v>0.76516947121589873</v>
      </c>
      <c r="CB568" s="406">
        <v>0.23483052878410132</v>
      </c>
      <c r="CC568" s="406">
        <v>0</v>
      </c>
      <c r="CD568" s="406">
        <v>0</v>
      </c>
      <c r="CE568" s="406">
        <v>1</v>
      </c>
    </row>
    <row r="569" spans="1:83" x14ac:dyDescent="0.35">
      <c r="A569" s="365">
        <v>8</v>
      </c>
      <c r="B569" s="366" t="s">
        <v>1307</v>
      </c>
      <c r="C569" s="411">
        <v>11020</v>
      </c>
      <c r="D569" s="367" t="s">
        <v>1879</v>
      </c>
      <c r="E569" s="368" t="s">
        <v>2438</v>
      </c>
      <c r="F569" s="369">
        <v>6</v>
      </c>
      <c r="G569" s="370" t="s">
        <v>6307</v>
      </c>
      <c r="H569" s="371">
        <v>68571.599999999991</v>
      </c>
      <c r="I569" s="372">
        <v>68571.599999999991</v>
      </c>
      <c r="J569" s="373">
        <v>497.55728680144551</v>
      </c>
      <c r="K569" s="374">
        <v>34118299.247633994</v>
      </c>
      <c r="L569" s="371">
        <v>7839.5999999999995</v>
      </c>
      <c r="M569" s="372">
        <v>7839.5999999999995</v>
      </c>
      <c r="N569" s="373">
        <v>381.1007616213837</v>
      </c>
      <c r="O569" s="374">
        <v>2987677.5308069997</v>
      </c>
      <c r="P569" s="374">
        <f t="shared" si="146"/>
        <v>0.85212034817972437</v>
      </c>
      <c r="Q569" s="402">
        <f t="shared" si="150"/>
        <v>6680.282681589767</v>
      </c>
      <c r="R569" s="374">
        <f t="shared" si="147"/>
        <v>0.14787965182027565</v>
      </c>
      <c r="S569" s="401">
        <f t="shared" si="151"/>
        <v>1159.3173184102329</v>
      </c>
      <c r="T569" s="371">
        <v>9420</v>
      </c>
      <c r="U569" s="372">
        <v>9420</v>
      </c>
      <c r="V569" s="373">
        <v>116.50144297452229</v>
      </c>
      <c r="W569" s="374">
        <v>1097443.5928199999</v>
      </c>
      <c r="X569" s="371">
        <v>260.39999999999998</v>
      </c>
      <c r="Y569" s="372">
        <v>260.39999999999998</v>
      </c>
      <c r="Z569" s="373">
        <v>18.565121889400924</v>
      </c>
      <c r="AA569" s="374">
        <v>4834.3577400000004</v>
      </c>
      <c r="AB569" s="371">
        <v>0</v>
      </c>
      <c r="AC569" s="372">
        <v>0</v>
      </c>
      <c r="AD569" s="373">
        <v>0</v>
      </c>
      <c r="AE569" s="374">
        <v>0</v>
      </c>
      <c r="AF569" s="374">
        <f t="shared" si="152"/>
        <v>0</v>
      </c>
      <c r="AG569" s="374">
        <f t="shared" si="153"/>
        <v>0</v>
      </c>
      <c r="AH569" s="374">
        <f t="shared" si="154"/>
        <v>1</v>
      </c>
      <c r="AI569" s="374">
        <f t="shared" si="155"/>
        <v>0</v>
      </c>
      <c r="AJ569" s="375">
        <v>38208254.729001001</v>
      </c>
      <c r="AK569" s="376">
        <v>1158.74568</v>
      </c>
      <c r="AL569" s="377">
        <v>1158.74568</v>
      </c>
      <c r="AM569" s="373">
        <v>11530.046718827896</v>
      </c>
      <c r="AN569" s="374">
        <v>13360391.825639999</v>
      </c>
      <c r="AO569" s="378">
        <v>81.601680000000002</v>
      </c>
      <c r="AP569" s="379">
        <v>81.601680000000002</v>
      </c>
      <c r="AQ569" s="373">
        <v>19135.560091409883</v>
      </c>
      <c r="AR569" s="374">
        <v>1561493.8512000002</v>
      </c>
      <c r="AS569" s="374">
        <f t="shared" si="148"/>
        <v>0.79813340913397768</v>
      </c>
      <c r="AT569" s="374">
        <f t="shared" si="162"/>
        <v>65.129027049459921</v>
      </c>
      <c r="AU569" s="374">
        <f t="shared" si="149"/>
        <v>0.20186659086602235</v>
      </c>
      <c r="AV569" s="374">
        <f t="shared" si="163"/>
        <v>16.47265295054008</v>
      </c>
      <c r="AW569" s="380">
        <v>45.37032</v>
      </c>
      <c r="AX569" s="381">
        <v>45.37032</v>
      </c>
      <c r="AY569" s="373">
        <v>9258.2080690636521</v>
      </c>
      <c r="AZ569" s="374">
        <v>420047.86271999998</v>
      </c>
      <c r="BA569" s="378">
        <v>1180754.9479199999</v>
      </c>
      <c r="BB569" s="379">
        <v>1180754.9479199999</v>
      </c>
      <c r="BC569" s="373">
        <v>0.51942711784558548</v>
      </c>
      <c r="BD569" s="374">
        <v>613316.13948000001</v>
      </c>
      <c r="BE569" s="374">
        <f t="shared" si="156"/>
        <v>0</v>
      </c>
      <c r="BF569" s="374">
        <f t="shared" si="157"/>
        <v>0</v>
      </c>
      <c r="BG569" s="374">
        <f t="shared" si="158"/>
        <v>3.7172189754415201E-3</v>
      </c>
      <c r="BH569" s="374">
        <f t="shared" si="159"/>
        <v>4389.124697754688</v>
      </c>
      <c r="BI569" s="374">
        <f t="shared" si="160"/>
        <v>0.99628278102455847</v>
      </c>
      <c r="BJ569" s="374">
        <f t="shared" si="161"/>
        <v>1176365.8232222453</v>
      </c>
      <c r="BK569" s="375">
        <v>15955249.679039998</v>
      </c>
      <c r="BL569" s="382">
        <v>54163504.408041</v>
      </c>
      <c r="BM569" s="383">
        <v>0.65</v>
      </c>
      <c r="BN569" s="382">
        <v>35206277.865226649</v>
      </c>
      <c r="BO569" s="395"/>
      <c r="BP569" s="395"/>
      <c r="BS569" s="408">
        <v>11020</v>
      </c>
      <c r="BT569" s="400" t="s">
        <v>1879</v>
      </c>
      <c r="BU569" s="400">
        <v>0.85212034817972437</v>
      </c>
      <c r="BV569" s="400">
        <v>0.14787965182027565</v>
      </c>
      <c r="BW569" s="400">
        <v>0</v>
      </c>
      <c r="BX569" s="400">
        <v>1</v>
      </c>
      <c r="BY569" s="407">
        <v>11020</v>
      </c>
      <c r="BZ569" s="406" t="s">
        <v>1879</v>
      </c>
      <c r="CA569" s="406">
        <v>0.79813340913397768</v>
      </c>
      <c r="CB569" s="406">
        <v>0.20186659086602235</v>
      </c>
      <c r="CC569" s="406">
        <v>0</v>
      </c>
      <c r="CD569" s="406">
        <v>3.7172189754415201E-3</v>
      </c>
      <c r="CE569" s="406">
        <v>0.99628278102455847</v>
      </c>
    </row>
    <row r="570" spans="1:83" x14ac:dyDescent="0.35">
      <c r="A570" s="365">
        <v>8</v>
      </c>
      <c r="B570" s="366" t="s">
        <v>1307</v>
      </c>
      <c r="C570" s="411">
        <v>11021</v>
      </c>
      <c r="D570" s="367" t="s">
        <v>1880</v>
      </c>
      <c r="E570" s="368" t="s">
        <v>2438</v>
      </c>
      <c r="F570" s="369">
        <v>6</v>
      </c>
      <c r="G570" s="370" t="s">
        <v>6307</v>
      </c>
      <c r="H570" s="371">
        <v>72834</v>
      </c>
      <c r="I570" s="372">
        <v>72834</v>
      </c>
      <c r="J570" s="373">
        <v>339.99050946783098</v>
      </c>
      <c r="K570" s="374">
        <v>24762868.766580001</v>
      </c>
      <c r="L570" s="371">
        <v>16844.399999999998</v>
      </c>
      <c r="M570" s="372">
        <v>16844.399999999998</v>
      </c>
      <c r="N570" s="373">
        <v>307.36074889221339</v>
      </c>
      <c r="O570" s="374">
        <v>5177307.3986399984</v>
      </c>
      <c r="P570" s="374">
        <f t="shared" si="146"/>
        <v>0.86905987774686155</v>
      </c>
      <c r="Q570" s="402">
        <f t="shared" si="150"/>
        <v>14638.792204719233</v>
      </c>
      <c r="R570" s="374">
        <f t="shared" si="147"/>
        <v>0.13094012225313847</v>
      </c>
      <c r="S570" s="401">
        <f t="shared" si="151"/>
        <v>2205.6077952807655</v>
      </c>
      <c r="T570" s="371">
        <v>4669.2</v>
      </c>
      <c r="U570" s="372">
        <v>4669.2</v>
      </c>
      <c r="V570" s="373">
        <v>206.08861967360573</v>
      </c>
      <c r="W570" s="374">
        <v>962268.98297999986</v>
      </c>
      <c r="X570" s="371">
        <v>15.6</v>
      </c>
      <c r="Y570" s="372">
        <v>15.6</v>
      </c>
      <c r="Z570" s="373">
        <v>1426.9699807692307</v>
      </c>
      <c r="AA570" s="374">
        <v>22260.731699999997</v>
      </c>
      <c r="AB570" s="371">
        <v>0</v>
      </c>
      <c r="AC570" s="372">
        <v>0</v>
      </c>
      <c r="AD570" s="373">
        <v>0</v>
      </c>
      <c r="AE570" s="374">
        <v>0</v>
      </c>
      <c r="AF570" s="374">
        <f t="shared" si="152"/>
        <v>0</v>
      </c>
      <c r="AG570" s="374">
        <f t="shared" si="153"/>
        <v>0</v>
      </c>
      <c r="AH570" s="374">
        <f t="shared" si="154"/>
        <v>1</v>
      </c>
      <c r="AI570" s="374">
        <f t="shared" si="155"/>
        <v>0</v>
      </c>
      <c r="AJ570" s="375">
        <v>30924705.879899997</v>
      </c>
      <c r="AK570" s="376">
        <v>1524.7320000000002</v>
      </c>
      <c r="AL570" s="377">
        <v>1524.7320000000002</v>
      </c>
      <c r="AM570" s="373">
        <v>8990.3957215431947</v>
      </c>
      <c r="AN570" s="374">
        <v>13707944.0493</v>
      </c>
      <c r="AO570" s="378">
        <v>125.56800000000001</v>
      </c>
      <c r="AP570" s="379">
        <v>125.56800000000001</v>
      </c>
      <c r="AQ570" s="373">
        <v>15065.751499426604</v>
      </c>
      <c r="AR570" s="374">
        <v>1891776.28428</v>
      </c>
      <c r="AS570" s="374">
        <f t="shared" si="148"/>
        <v>0.90823351986037193</v>
      </c>
      <c r="AT570" s="374">
        <f t="shared" si="162"/>
        <v>114.04506662182719</v>
      </c>
      <c r="AU570" s="374">
        <f t="shared" si="149"/>
        <v>9.176648013962807E-2</v>
      </c>
      <c r="AV570" s="374">
        <f t="shared" si="163"/>
        <v>11.522933378172819</v>
      </c>
      <c r="AW570" s="380">
        <v>65.52</v>
      </c>
      <c r="AX570" s="381">
        <v>65.52</v>
      </c>
      <c r="AY570" s="373">
        <v>9726.8277509157524</v>
      </c>
      <c r="AZ570" s="374">
        <v>637301.75424000004</v>
      </c>
      <c r="BA570" s="378">
        <v>65.66399999999976</v>
      </c>
      <c r="BB570" s="379">
        <v>65.66399999999976</v>
      </c>
      <c r="BC570" s="373">
        <v>8992.7786567982785</v>
      </c>
      <c r="BD570" s="374">
        <v>590501.81772000005</v>
      </c>
      <c r="BE570" s="374">
        <f t="shared" si="156"/>
        <v>0</v>
      </c>
      <c r="BF570" s="374">
        <f t="shared" si="157"/>
        <v>0</v>
      </c>
      <c r="BG570" s="374">
        <f t="shared" si="158"/>
        <v>0</v>
      </c>
      <c r="BH570" s="374">
        <f t="shared" si="159"/>
        <v>0</v>
      </c>
      <c r="BI570" s="374">
        <f t="shared" si="160"/>
        <v>1</v>
      </c>
      <c r="BJ570" s="374">
        <f t="shared" si="161"/>
        <v>65.66399999999976</v>
      </c>
      <c r="BK570" s="375">
        <v>16827523.905540001</v>
      </c>
      <c r="BL570" s="382">
        <v>47752229.785439998</v>
      </c>
      <c r="BM570" s="383">
        <v>0.62</v>
      </c>
      <c r="BN570" s="382">
        <v>29606382.466972798</v>
      </c>
      <c r="BO570" s="395"/>
      <c r="BP570" s="395"/>
      <c r="BS570" s="408">
        <v>11021</v>
      </c>
      <c r="BT570" s="400" t="s">
        <v>1880</v>
      </c>
      <c r="BU570" s="400">
        <v>0.86905987774686155</v>
      </c>
      <c r="BV570" s="400">
        <v>0.13094012225313847</v>
      </c>
      <c r="BW570" s="400">
        <v>0</v>
      </c>
      <c r="BX570" s="400">
        <v>1</v>
      </c>
      <c r="BY570" s="407">
        <v>11021</v>
      </c>
      <c r="BZ570" s="406" t="s">
        <v>1880</v>
      </c>
      <c r="CA570" s="406">
        <v>0.90823351986037193</v>
      </c>
      <c r="CB570" s="406">
        <v>9.176648013962807E-2</v>
      </c>
      <c r="CC570" s="406">
        <v>0</v>
      </c>
      <c r="CD570" s="406">
        <v>0</v>
      </c>
      <c r="CE570" s="406">
        <v>1</v>
      </c>
    </row>
    <row r="571" spans="1:83" x14ac:dyDescent="0.35">
      <c r="A571" s="365">
        <v>8</v>
      </c>
      <c r="B571" s="366" t="s">
        <v>1307</v>
      </c>
      <c r="C571" s="411">
        <v>11022</v>
      </c>
      <c r="D571" s="367" t="s">
        <v>1881</v>
      </c>
      <c r="E571" s="368" t="s">
        <v>2438</v>
      </c>
      <c r="F571" s="369">
        <v>6</v>
      </c>
      <c r="G571" s="370" t="s">
        <v>6307</v>
      </c>
      <c r="H571" s="371">
        <v>89084.4</v>
      </c>
      <c r="I571" s="372">
        <v>89084.4</v>
      </c>
      <c r="J571" s="373">
        <v>460.15033765658637</v>
      </c>
      <c r="K571" s="374">
        <v>40992216.7399344</v>
      </c>
      <c r="L571" s="371">
        <v>13029.6</v>
      </c>
      <c r="M571" s="372">
        <v>13029.6</v>
      </c>
      <c r="N571" s="373">
        <v>471.5402213390127</v>
      </c>
      <c r="O571" s="374">
        <v>6143980.4679588005</v>
      </c>
      <c r="P571" s="374">
        <f t="shared" si="146"/>
        <v>0.85690198012760099</v>
      </c>
      <c r="Q571" s="402">
        <f t="shared" si="150"/>
        <v>11165.09004027059</v>
      </c>
      <c r="R571" s="374">
        <f t="shared" si="147"/>
        <v>0.14309801987239906</v>
      </c>
      <c r="S571" s="401">
        <f t="shared" si="151"/>
        <v>1864.5099597294109</v>
      </c>
      <c r="T571" s="371">
        <v>8888.4</v>
      </c>
      <c r="U571" s="372">
        <v>8888.4</v>
      </c>
      <c r="V571" s="373">
        <v>127.17187122991766</v>
      </c>
      <c r="W571" s="374">
        <v>1130354.4602400002</v>
      </c>
      <c r="X571" s="371">
        <v>4964.3999999999996</v>
      </c>
      <c r="Y571" s="372">
        <v>4964.3999999999996</v>
      </c>
      <c r="Z571" s="373">
        <v>10.167458436064781</v>
      </c>
      <c r="AA571" s="374">
        <v>50475.330659999992</v>
      </c>
      <c r="AB571" s="371">
        <v>3.5999999999999996</v>
      </c>
      <c r="AC571" s="372">
        <v>3.5999999999999996</v>
      </c>
      <c r="AD571" s="373">
        <v>754057.71315833332</v>
      </c>
      <c r="AE571" s="374">
        <v>2714607.7673699996</v>
      </c>
      <c r="AF571" s="374">
        <f t="shared" si="152"/>
        <v>0</v>
      </c>
      <c r="AG571" s="374">
        <f t="shared" si="153"/>
        <v>0</v>
      </c>
      <c r="AH571" s="374">
        <f t="shared" si="154"/>
        <v>1</v>
      </c>
      <c r="AI571" s="374">
        <f t="shared" si="155"/>
        <v>3.5999999999999996</v>
      </c>
      <c r="AJ571" s="375">
        <v>51031634.7661632</v>
      </c>
      <c r="AK571" s="376">
        <v>2143.28604</v>
      </c>
      <c r="AL571" s="377">
        <v>2143.28604</v>
      </c>
      <c r="AM571" s="373">
        <v>16956.468334904475</v>
      </c>
      <c r="AN571" s="374">
        <v>36342561.869902804</v>
      </c>
      <c r="AO571" s="378">
        <v>182.14163999999997</v>
      </c>
      <c r="AP571" s="379">
        <v>182.14163999999997</v>
      </c>
      <c r="AQ571" s="373">
        <v>20299.611733761707</v>
      </c>
      <c r="AR571" s="374">
        <v>3697404.5725505999</v>
      </c>
      <c r="AS571" s="374">
        <f t="shared" si="148"/>
        <v>0.78953603175327103</v>
      </c>
      <c r="AT571" s="374">
        <f t="shared" si="162"/>
        <v>143.80738766263283</v>
      </c>
      <c r="AU571" s="374">
        <f t="shared" si="149"/>
        <v>0.21046396824672897</v>
      </c>
      <c r="AV571" s="374">
        <f t="shared" si="163"/>
        <v>38.334252337367133</v>
      </c>
      <c r="AW571" s="380">
        <v>80.495159999999998</v>
      </c>
      <c r="AX571" s="381">
        <v>80.495159999999998</v>
      </c>
      <c r="AY571" s="373">
        <v>11092.363636024824</v>
      </c>
      <c r="AZ571" s="374">
        <v>892881.58565999998</v>
      </c>
      <c r="BA571" s="378">
        <v>106.89792000000004</v>
      </c>
      <c r="BB571" s="379">
        <v>106.89792000000004</v>
      </c>
      <c r="BC571" s="373">
        <v>15149.851839773864</v>
      </c>
      <c r="BD571" s="374">
        <v>1619487.64998</v>
      </c>
      <c r="BE571" s="374">
        <f t="shared" si="156"/>
        <v>6.4663214623470369E-2</v>
      </c>
      <c r="BF571" s="374">
        <f t="shared" si="157"/>
        <v>6.9123631437625681</v>
      </c>
      <c r="BG571" s="374">
        <f t="shared" si="158"/>
        <v>9.3975918152488201E-3</v>
      </c>
      <c r="BH571" s="374">
        <f t="shared" si="159"/>
        <v>1.0045830180591235</v>
      </c>
      <c r="BI571" s="374">
        <f t="shared" si="160"/>
        <v>0.92593919356128085</v>
      </c>
      <c r="BJ571" s="374">
        <f t="shared" si="161"/>
        <v>98.980973838178357</v>
      </c>
      <c r="BK571" s="375">
        <v>42552335.678093411</v>
      </c>
      <c r="BL571" s="382">
        <v>93583970.444256604</v>
      </c>
      <c r="BM571" s="383">
        <v>0.61</v>
      </c>
      <c r="BN571" s="382">
        <v>57086221.970996529</v>
      </c>
      <c r="BO571" s="395"/>
      <c r="BP571" s="395"/>
      <c r="BS571" s="408">
        <v>11022</v>
      </c>
      <c r="BT571" s="400" t="s">
        <v>1881</v>
      </c>
      <c r="BU571" s="400">
        <v>0.85690198012760099</v>
      </c>
      <c r="BV571" s="400">
        <v>0.14309801987239906</v>
      </c>
      <c r="BW571" s="400">
        <v>0</v>
      </c>
      <c r="BX571" s="400">
        <v>1</v>
      </c>
      <c r="BY571" s="407">
        <v>11022</v>
      </c>
      <c r="BZ571" s="406" t="s">
        <v>1881</v>
      </c>
      <c r="CA571" s="406">
        <v>0.78953603175327103</v>
      </c>
      <c r="CB571" s="406">
        <v>0.21046396824672897</v>
      </c>
      <c r="CC571" s="406">
        <v>6.4663214623470369E-2</v>
      </c>
      <c r="CD571" s="406">
        <v>9.3975918152488201E-3</v>
      </c>
      <c r="CE571" s="406">
        <v>0.92593919356128085</v>
      </c>
    </row>
    <row r="572" spans="1:83" x14ac:dyDescent="0.35">
      <c r="A572" s="365">
        <v>8</v>
      </c>
      <c r="B572" s="366" t="s">
        <v>1307</v>
      </c>
      <c r="C572" s="411">
        <v>11023</v>
      </c>
      <c r="D572" s="367" t="s">
        <v>1882</v>
      </c>
      <c r="E572" s="368" t="s">
        <v>2438</v>
      </c>
      <c r="F572" s="369">
        <v>13</v>
      </c>
      <c r="G572" s="370" t="s">
        <v>6309</v>
      </c>
      <c r="H572" s="371">
        <v>170456.4</v>
      </c>
      <c r="I572" s="372">
        <v>170456.4</v>
      </c>
      <c r="J572" s="373">
        <v>458.1395721483488</v>
      </c>
      <c r="K572" s="374">
        <v>78092822.165947795</v>
      </c>
      <c r="L572" s="371">
        <v>23995.200000000001</v>
      </c>
      <c r="M572" s="372">
        <v>23995.200000000001</v>
      </c>
      <c r="N572" s="373">
        <v>833.29437253200649</v>
      </c>
      <c r="O572" s="374">
        <v>19995065.127780002</v>
      </c>
      <c r="P572" s="374">
        <f t="shared" si="146"/>
        <v>0.80014639534716658</v>
      </c>
      <c r="Q572" s="402">
        <f t="shared" si="150"/>
        <v>19199.672785634331</v>
      </c>
      <c r="R572" s="374">
        <f t="shared" si="147"/>
        <v>0.19985360465283342</v>
      </c>
      <c r="S572" s="401">
        <f t="shared" si="151"/>
        <v>4795.5272143656684</v>
      </c>
      <c r="T572" s="371">
        <v>22707.599999999999</v>
      </c>
      <c r="U572" s="372">
        <v>22707.599999999999</v>
      </c>
      <c r="V572" s="373">
        <v>183.90381737766211</v>
      </c>
      <c r="W572" s="374">
        <v>4176014.3234849996</v>
      </c>
      <c r="X572" s="371">
        <v>991.19999999999993</v>
      </c>
      <c r="Y572" s="372">
        <v>991.19999999999993</v>
      </c>
      <c r="Z572" s="373">
        <v>111.75446773607749</v>
      </c>
      <c r="AA572" s="374">
        <v>110771.02842</v>
      </c>
      <c r="AB572" s="371">
        <v>0</v>
      </c>
      <c r="AC572" s="372">
        <v>0</v>
      </c>
      <c r="AD572" s="373">
        <v>0</v>
      </c>
      <c r="AE572" s="374">
        <v>0</v>
      </c>
      <c r="AF572" s="374">
        <f t="shared" si="152"/>
        <v>0</v>
      </c>
      <c r="AG572" s="374">
        <f t="shared" si="153"/>
        <v>0</v>
      </c>
      <c r="AH572" s="374">
        <f t="shared" si="154"/>
        <v>1</v>
      </c>
      <c r="AI572" s="374">
        <f t="shared" si="155"/>
        <v>0</v>
      </c>
      <c r="AJ572" s="375">
        <v>102374672.6456328</v>
      </c>
      <c r="AK572" s="376">
        <v>5518.8505200000009</v>
      </c>
      <c r="AL572" s="377">
        <v>5518.8505200000009</v>
      </c>
      <c r="AM572" s="373">
        <v>13257.458716676023</v>
      </c>
      <c r="AN572" s="374">
        <v>73165932.932406008</v>
      </c>
      <c r="AO572" s="378">
        <v>387.16800000000006</v>
      </c>
      <c r="AP572" s="379">
        <v>387.16800000000006</v>
      </c>
      <c r="AQ572" s="373">
        <v>16459.862846198546</v>
      </c>
      <c r="AR572" s="374">
        <v>6372732.1784370001</v>
      </c>
      <c r="AS572" s="374">
        <f t="shared" si="148"/>
        <v>0.84753532858675662</v>
      </c>
      <c r="AT572" s="374">
        <f t="shared" si="162"/>
        <v>328.13855809827743</v>
      </c>
      <c r="AU572" s="374">
        <f t="shared" si="149"/>
        <v>0.15246467141324341</v>
      </c>
      <c r="AV572" s="374">
        <f t="shared" si="163"/>
        <v>59.029441901722635</v>
      </c>
      <c r="AW572" s="380">
        <v>173.38835999999998</v>
      </c>
      <c r="AX572" s="381">
        <v>173.38835999999998</v>
      </c>
      <c r="AY572" s="373">
        <v>15468.205234607443</v>
      </c>
      <c r="AZ572" s="374">
        <v>2682006.7377719996</v>
      </c>
      <c r="BA572" s="378">
        <v>403.35311999999846</v>
      </c>
      <c r="BB572" s="379">
        <v>403.35311999999846</v>
      </c>
      <c r="BC572" s="373">
        <v>14291.643296474371</v>
      </c>
      <c r="BD572" s="374">
        <v>5764578.9135600002</v>
      </c>
      <c r="BE572" s="374">
        <f t="shared" si="156"/>
        <v>1.2998379509548005E-2</v>
      </c>
      <c r="BF572" s="374">
        <f t="shared" si="157"/>
        <v>5.242936930120238</v>
      </c>
      <c r="BG572" s="374">
        <f t="shared" si="158"/>
        <v>5.5701567721889046E-3</v>
      </c>
      <c r="BH572" s="374">
        <f t="shared" si="159"/>
        <v>2.2467401129515152</v>
      </c>
      <c r="BI572" s="374">
        <f t="shared" si="160"/>
        <v>0.98143146371826306</v>
      </c>
      <c r="BJ572" s="374">
        <f t="shared" si="161"/>
        <v>395.86344295692669</v>
      </c>
      <c r="BK572" s="375">
        <v>87985250.762175009</v>
      </c>
      <c r="BL572" s="382">
        <v>190359923.40780783</v>
      </c>
      <c r="BM572" s="383">
        <v>0.55000000000000004</v>
      </c>
      <c r="BN572" s="382">
        <v>104697957.87429431</v>
      </c>
      <c r="BO572" s="395"/>
      <c r="BP572" s="395"/>
      <c r="BS572" s="408">
        <v>11023</v>
      </c>
      <c r="BT572" s="400" t="s">
        <v>1882</v>
      </c>
      <c r="BU572" s="400">
        <v>0.80014639534716658</v>
      </c>
      <c r="BV572" s="400">
        <v>0.19985360465283342</v>
      </c>
      <c r="BW572" s="400">
        <v>0</v>
      </c>
      <c r="BX572" s="400">
        <v>1</v>
      </c>
      <c r="BY572" s="407">
        <v>11023</v>
      </c>
      <c r="BZ572" s="406" t="s">
        <v>1882</v>
      </c>
      <c r="CA572" s="406">
        <v>0.84753532858675662</v>
      </c>
      <c r="CB572" s="406">
        <v>0.15246467141324341</v>
      </c>
      <c r="CC572" s="406">
        <v>1.2998379509548005E-2</v>
      </c>
      <c r="CD572" s="406">
        <v>5.5701567721889046E-3</v>
      </c>
      <c r="CE572" s="406">
        <v>0.98143146371826306</v>
      </c>
    </row>
    <row r="573" spans="1:83" x14ac:dyDescent="0.35">
      <c r="A573" s="365">
        <v>8</v>
      </c>
      <c r="B573" s="366" t="s">
        <v>1307</v>
      </c>
      <c r="C573" s="411">
        <v>11024</v>
      </c>
      <c r="D573" s="367" t="s">
        <v>1883</v>
      </c>
      <c r="E573" s="368" t="s">
        <v>2438</v>
      </c>
      <c r="F573" s="369">
        <v>9</v>
      </c>
      <c r="G573" s="370" t="s">
        <v>2511</v>
      </c>
      <c r="H573" s="371">
        <v>117940.79999999999</v>
      </c>
      <c r="I573" s="372">
        <v>117940.79999999999</v>
      </c>
      <c r="J573" s="373">
        <v>290.64970149907407</v>
      </c>
      <c r="K573" s="374">
        <v>34279458.314561993</v>
      </c>
      <c r="L573" s="371">
        <v>12046.8</v>
      </c>
      <c r="M573" s="372">
        <v>12046.8</v>
      </c>
      <c r="N573" s="373">
        <v>261.28914740337683</v>
      </c>
      <c r="O573" s="374">
        <v>3147698.100939</v>
      </c>
      <c r="P573" s="374">
        <f t="shared" si="146"/>
        <v>0.85506357937030086</v>
      </c>
      <c r="Q573" s="402">
        <f t="shared" si="150"/>
        <v>10300.77992795814</v>
      </c>
      <c r="R573" s="374">
        <f t="shared" si="147"/>
        <v>0.14493642062969911</v>
      </c>
      <c r="S573" s="401">
        <f t="shared" si="151"/>
        <v>1746.0200720418591</v>
      </c>
      <c r="T573" s="371">
        <v>5370</v>
      </c>
      <c r="U573" s="372">
        <v>5370</v>
      </c>
      <c r="V573" s="373">
        <v>207.15274701675978</v>
      </c>
      <c r="W573" s="374">
        <v>1112410.2514800001</v>
      </c>
      <c r="X573" s="371">
        <v>9940.7999999999993</v>
      </c>
      <c r="Y573" s="372">
        <v>9940.7999999999993</v>
      </c>
      <c r="Z573" s="373">
        <v>5.0644454188797683</v>
      </c>
      <c r="AA573" s="374">
        <v>50344.639019999995</v>
      </c>
      <c r="AB573" s="371">
        <v>0</v>
      </c>
      <c r="AC573" s="372">
        <v>0</v>
      </c>
      <c r="AD573" s="373">
        <v>0</v>
      </c>
      <c r="AE573" s="374">
        <v>0</v>
      </c>
      <c r="AF573" s="374">
        <f t="shared" si="152"/>
        <v>0</v>
      </c>
      <c r="AG573" s="374">
        <f t="shared" si="153"/>
        <v>0</v>
      </c>
      <c r="AH573" s="374">
        <f t="shared" si="154"/>
        <v>1</v>
      </c>
      <c r="AI573" s="374">
        <f t="shared" si="155"/>
        <v>0</v>
      </c>
      <c r="AJ573" s="375">
        <v>38589911.306000993</v>
      </c>
      <c r="AK573" s="376">
        <v>2542.2236399999997</v>
      </c>
      <c r="AL573" s="377">
        <v>2542.2236399999997</v>
      </c>
      <c r="AM573" s="373">
        <v>11687.543816201003</v>
      </c>
      <c r="AN573" s="374">
        <v>29712350.183082003</v>
      </c>
      <c r="AO573" s="378">
        <v>541.95227999999997</v>
      </c>
      <c r="AP573" s="379">
        <v>541.95227999999997</v>
      </c>
      <c r="AQ573" s="373">
        <v>6355.5934805123425</v>
      </c>
      <c r="AR573" s="374">
        <v>3444428.3775167996</v>
      </c>
      <c r="AS573" s="374">
        <f t="shared" si="148"/>
        <v>0.81985063722900031</v>
      </c>
      <c r="AT573" s="374">
        <f t="shared" si="162"/>
        <v>444.31992210570957</v>
      </c>
      <c r="AU573" s="374">
        <f t="shared" si="149"/>
        <v>0.18014936277099972</v>
      </c>
      <c r="AV573" s="374">
        <f t="shared" si="163"/>
        <v>97.632357894290408</v>
      </c>
      <c r="AW573" s="380">
        <v>67.140479999999997</v>
      </c>
      <c r="AX573" s="381">
        <v>67.140479999999997</v>
      </c>
      <c r="AY573" s="373">
        <v>9891.6926795876334</v>
      </c>
      <c r="AZ573" s="374">
        <v>664132.99451999983</v>
      </c>
      <c r="BA573" s="378">
        <v>151.37820000000076</v>
      </c>
      <c r="BB573" s="379">
        <v>151.37820000000076</v>
      </c>
      <c r="BC573" s="373">
        <v>16957.573625132201</v>
      </c>
      <c r="BD573" s="374">
        <v>2567006.9717400004</v>
      </c>
      <c r="BE573" s="374">
        <f t="shared" si="156"/>
        <v>1.6133190997039099E-2</v>
      </c>
      <c r="BF573" s="374">
        <f t="shared" si="157"/>
        <v>2.4422134133879965</v>
      </c>
      <c r="BG573" s="374">
        <f t="shared" si="158"/>
        <v>9.534914255702966E-3</v>
      </c>
      <c r="BH573" s="374">
        <f t="shared" si="159"/>
        <v>1.443378157182662</v>
      </c>
      <c r="BI573" s="374">
        <f t="shared" si="160"/>
        <v>0.9743318947472579</v>
      </c>
      <c r="BJ573" s="374">
        <f t="shared" si="161"/>
        <v>147.49260842943011</v>
      </c>
      <c r="BK573" s="375">
        <v>36387918.526858799</v>
      </c>
      <c r="BL573" s="382">
        <v>74977829.832859784</v>
      </c>
      <c r="BM573" s="383">
        <v>0.57999999999999996</v>
      </c>
      <c r="BN573" s="382">
        <v>43487141.303058669</v>
      </c>
      <c r="BO573" s="395"/>
      <c r="BP573" s="395"/>
      <c r="BS573" s="408">
        <v>11024</v>
      </c>
      <c r="BT573" s="400" t="s">
        <v>1883</v>
      </c>
      <c r="BU573" s="400">
        <v>0.85506357937030086</v>
      </c>
      <c r="BV573" s="400">
        <v>0.14493642062969911</v>
      </c>
      <c r="BW573" s="400">
        <v>0</v>
      </c>
      <c r="BX573" s="400">
        <v>1</v>
      </c>
      <c r="BY573" s="407">
        <v>11024</v>
      </c>
      <c r="BZ573" s="406" t="s">
        <v>1883</v>
      </c>
      <c r="CA573" s="406">
        <v>0.81985063722900031</v>
      </c>
      <c r="CB573" s="406">
        <v>0.18014936277099972</v>
      </c>
      <c r="CC573" s="406">
        <v>1.6133190997039099E-2</v>
      </c>
      <c r="CD573" s="406">
        <v>9.534914255702966E-3</v>
      </c>
      <c r="CE573" s="406">
        <v>0.9743318947472579</v>
      </c>
    </row>
    <row r="574" spans="1:83" x14ac:dyDescent="0.35">
      <c r="A574" s="365">
        <v>8</v>
      </c>
      <c r="B574" s="366" t="s">
        <v>1307</v>
      </c>
      <c r="C574" s="411">
        <v>11025</v>
      </c>
      <c r="D574" s="367" t="s">
        <v>1884</v>
      </c>
      <c r="E574" s="368" t="s">
        <v>2438</v>
      </c>
      <c r="F574" s="369">
        <v>10</v>
      </c>
      <c r="G574" s="370" t="s">
        <v>6308</v>
      </c>
      <c r="H574" s="371">
        <v>157568.4</v>
      </c>
      <c r="I574" s="372">
        <v>157568.4</v>
      </c>
      <c r="J574" s="373">
        <v>418.04835443081481</v>
      </c>
      <c r="K574" s="374">
        <v>65871210.330296397</v>
      </c>
      <c r="L574" s="371">
        <v>17236.8</v>
      </c>
      <c r="M574" s="372">
        <v>17236.8</v>
      </c>
      <c r="N574" s="373">
        <v>898.12985410742124</v>
      </c>
      <c r="O574" s="374">
        <v>15480884.669278799</v>
      </c>
      <c r="P574" s="374">
        <f t="shared" si="146"/>
        <v>0.83982790663955531</v>
      </c>
      <c r="Q574" s="402">
        <f t="shared" si="150"/>
        <v>14475.945661164686</v>
      </c>
      <c r="R574" s="374">
        <f t="shared" si="147"/>
        <v>0.16017209336044463</v>
      </c>
      <c r="S574" s="401">
        <f t="shared" si="151"/>
        <v>2760.8543388353119</v>
      </c>
      <c r="T574" s="371">
        <v>10869.6</v>
      </c>
      <c r="U574" s="372">
        <v>10869.6</v>
      </c>
      <c r="V574" s="373">
        <v>499.20328395043055</v>
      </c>
      <c r="W574" s="374">
        <v>5426140.0152276</v>
      </c>
      <c r="X574" s="371">
        <v>12835.199999999999</v>
      </c>
      <c r="Y574" s="372">
        <v>12835.199999999999</v>
      </c>
      <c r="Z574" s="373">
        <v>6.7447058994016462</v>
      </c>
      <c r="AA574" s="374">
        <v>86569.649160000001</v>
      </c>
      <c r="AB574" s="371">
        <v>0</v>
      </c>
      <c r="AC574" s="372">
        <v>0</v>
      </c>
      <c r="AD574" s="373">
        <v>0</v>
      </c>
      <c r="AE574" s="374">
        <v>0</v>
      </c>
      <c r="AF574" s="374">
        <f t="shared" si="152"/>
        <v>0</v>
      </c>
      <c r="AG574" s="374">
        <f t="shared" si="153"/>
        <v>0</v>
      </c>
      <c r="AH574" s="374">
        <f t="shared" si="154"/>
        <v>1</v>
      </c>
      <c r="AI574" s="374">
        <f t="shared" si="155"/>
        <v>0</v>
      </c>
      <c r="AJ574" s="375">
        <v>86864804.663962796</v>
      </c>
      <c r="AK574" s="376">
        <v>4398.2464799999998</v>
      </c>
      <c r="AL574" s="377">
        <v>4398.2464799999998</v>
      </c>
      <c r="AM574" s="373">
        <v>10515.368259424697</v>
      </c>
      <c r="AN574" s="374">
        <v>46249181.4329184</v>
      </c>
      <c r="AO574" s="378">
        <v>259.767</v>
      </c>
      <c r="AP574" s="379">
        <v>259.767</v>
      </c>
      <c r="AQ574" s="373">
        <v>12743.972972086523</v>
      </c>
      <c r="AR574" s="374">
        <v>3310463.6270399997</v>
      </c>
      <c r="AS574" s="374">
        <f t="shared" si="148"/>
        <v>0.89592445631608897</v>
      </c>
      <c r="AT574" s="374">
        <f t="shared" si="162"/>
        <v>232.73160824386147</v>
      </c>
      <c r="AU574" s="374">
        <f t="shared" si="149"/>
        <v>0.104075543683911</v>
      </c>
      <c r="AV574" s="374">
        <f t="shared" si="163"/>
        <v>27.035391756138509</v>
      </c>
      <c r="AW574" s="380">
        <v>157.6584</v>
      </c>
      <c r="AX574" s="381">
        <v>157.6584</v>
      </c>
      <c r="AY574" s="373">
        <v>12531.332533946812</v>
      </c>
      <c r="AZ574" s="374">
        <v>1975669.83717</v>
      </c>
      <c r="BA574" s="378">
        <v>271.09512000000058</v>
      </c>
      <c r="BB574" s="379">
        <v>271.09512000000058</v>
      </c>
      <c r="BC574" s="373">
        <v>14407.77267126753</v>
      </c>
      <c r="BD574" s="374">
        <v>3905876.8612500001</v>
      </c>
      <c r="BE574" s="374">
        <f t="shared" si="156"/>
        <v>4.7942715204844222E-3</v>
      </c>
      <c r="BF574" s="374">
        <f t="shared" si="157"/>
        <v>1.2997036131583097</v>
      </c>
      <c r="BG574" s="374">
        <f t="shared" si="158"/>
        <v>6.6416472137990484E-3</v>
      </c>
      <c r="BH574" s="374">
        <f t="shared" si="159"/>
        <v>1.8005181484225226</v>
      </c>
      <c r="BI574" s="374">
        <f t="shared" si="160"/>
        <v>0.98856408126571649</v>
      </c>
      <c r="BJ574" s="374">
        <f t="shared" si="161"/>
        <v>267.99489823841975</v>
      </c>
      <c r="BK574" s="375">
        <v>55441191.758378394</v>
      </c>
      <c r="BL574" s="382">
        <v>142305996.4223412</v>
      </c>
      <c r="BM574" s="383">
        <v>0.59</v>
      </c>
      <c r="BN574" s="382">
        <v>83960537.889181301</v>
      </c>
      <c r="BO574" s="395"/>
      <c r="BP574" s="395"/>
      <c r="BS574" s="408">
        <v>11025</v>
      </c>
      <c r="BT574" s="400" t="s">
        <v>1884</v>
      </c>
      <c r="BU574" s="400">
        <v>0.83982790663955531</v>
      </c>
      <c r="BV574" s="400">
        <v>0.16017209336044463</v>
      </c>
      <c r="BW574" s="400">
        <v>0</v>
      </c>
      <c r="BX574" s="400">
        <v>1</v>
      </c>
      <c r="BY574" s="407">
        <v>11025</v>
      </c>
      <c r="BZ574" s="406" t="s">
        <v>1884</v>
      </c>
      <c r="CA574" s="406">
        <v>0.89592445631608897</v>
      </c>
      <c r="CB574" s="406">
        <v>0.104075543683911</v>
      </c>
      <c r="CC574" s="406">
        <v>4.7942715204844222E-3</v>
      </c>
      <c r="CD574" s="406">
        <v>6.6416472137990484E-3</v>
      </c>
      <c r="CE574" s="406">
        <v>0.98856408126571649</v>
      </c>
    </row>
    <row r="575" spans="1:83" x14ac:dyDescent="0.35">
      <c r="A575" s="365">
        <v>8</v>
      </c>
      <c r="B575" s="366" t="s">
        <v>1307</v>
      </c>
      <c r="C575" s="411">
        <v>11026</v>
      </c>
      <c r="D575" s="367" t="s">
        <v>1885</v>
      </c>
      <c r="E575" s="368" t="s">
        <v>2438</v>
      </c>
      <c r="F575" s="369">
        <v>5</v>
      </c>
      <c r="G575" s="370" t="s">
        <v>2469</v>
      </c>
      <c r="H575" s="371">
        <v>59126.399999999994</v>
      </c>
      <c r="I575" s="372">
        <v>59126.399999999994</v>
      </c>
      <c r="J575" s="373">
        <v>358.86867103121449</v>
      </c>
      <c r="K575" s="374">
        <v>21218612.590859998</v>
      </c>
      <c r="L575" s="371">
        <v>8690.4</v>
      </c>
      <c r="M575" s="372">
        <v>8690.4</v>
      </c>
      <c r="N575" s="373">
        <v>400.51971626967691</v>
      </c>
      <c r="O575" s="374">
        <v>3480676.5422700001</v>
      </c>
      <c r="P575" s="374">
        <f t="shared" si="146"/>
        <v>0.83695678163191456</v>
      </c>
      <c r="Q575" s="402">
        <f t="shared" si="150"/>
        <v>7273.4892150939904</v>
      </c>
      <c r="R575" s="374">
        <f t="shared" si="147"/>
        <v>0.16304321836808539</v>
      </c>
      <c r="S575" s="401">
        <f t="shared" si="151"/>
        <v>1416.9107849060092</v>
      </c>
      <c r="T575" s="371">
        <v>6304.8</v>
      </c>
      <c r="U575" s="372">
        <v>6304.8</v>
      </c>
      <c r="V575" s="373">
        <v>89.857483840883134</v>
      </c>
      <c r="W575" s="374">
        <v>566533.46412000002</v>
      </c>
      <c r="X575" s="371">
        <v>1382.3999999999999</v>
      </c>
      <c r="Y575" s="372">
        <v>1382.3999999999999</v>
      </c>
      <c r="Z575" s="373">
        <v>6.0924574218750003</v>
      </c>
      <c r="AA575" s="374">
        <v>8422.2131399999998</v>
      </c>
      <c r="AB575" s="371">
        <v>0</v>
      </c>
      <c r="AC575" s="372">
        <v>0</v>
      </c>
      <c r="AD575" s="373">
        <v>0</v>
      </c>
      <c r="AE575" s="374">
        <v>0</v>
      </c>
      <c r="AF575" s="374">
        <f t="shared" si="152"/>
        <v>0</v>
      </c>
      <c r="AG575" s="374">
        <f t="shared" si="153"/>
        <v>0</v>
      </c>
      <c r="AH575" s="374">
        <f t="shared" si="154"/>
        <v>1</v>
      </c>
      <c r="AI575" s="374">
        <f t="shared" si="155"/>
        <v>0</v>
      </c>
      <c r="AJ575" s="375">
        <v>25274244.810389999</v>
      </c>
      <c r="AK575" s="376">
        <v>1017.4901999999998</v>
      </c>
      <c r="AL575" s="377">
        <v>1017.4901999999998</v>
      </c>
      <c r="AM575" s="373">
        <v>7258.4058771076125</v>
      </c>
      <c r="AN575" s="374">
        <v>7385356.8475793991</v>
      </c>
      <c r="AO575" s="378">
        <v>88.020240000000001</v>
      </c>
      <c r="AP575" s="379">
        <v>88.020240000000001</v>
      </c>
      <c r="AQ575" s="373">
        <v>11749.917678922482</v>
      </c>
      <c r="AR575" s="374">
        <v>1034230.5740789998</v>
      </c>
      <c r="AS575" s="374">
        <f t="shared" si="148"/>
        <v>0.84586571687076872</v>
      </c>
      <c r="AT575" s="374">
        <f t="shared" si="162"/>
        <v>74.453303406737106</v>
      </c>
      <c r="AU575" s="374">
        <f t="shared" si="149"/>
        <v>0.15413428312923128</v>
      </c>
      <c r="AV575" s="374">
        <f t="shared" si="163"/>
        <v>13.566936593262888</v>
      </c>
      <c r="AW575" s="380">
        <v>35.08128</v>
      </c>
      <c r="AX575" s="381">
        <v>35.08128</v>
      </c>
      <c r="AY575" s="373">
        <v>4098.9893242207809</v>
      </c>
      <c r="AZ575" s="374">
        <v>143797.7922</v>
      </c>
      <c r="BA575" s="378">
        <v>38.361480000000014</v>
      </c>
      <c r="BB575" s="379">
        <v>38.361480000000014</v>
      </c>
      <c r="BC575" s="373">
        <v>12461.952006544057</v>
      </c>
      <c r="BD575" s="374">
        <v>478058.92265999992</v>
      </c>
      <c r="BE575" s="374">
        <f t="shared" si="156"/>
        <v>1.6070088384196587E-2</v>
      </c>
      <c r="BF575" s="374">
        <f t="shared" si="157"/>
        <v>0.61647237414858991</v>
      </c>
      <c r="BG575" s="374">
        <f t="shared" si="158"/>
        <v>0</v>
      </c>
      <c r="BH575" s="374">
        <f t="shared" si="159"/>
        <v>0</v>
      </c>
      <c r="BI575" s="374">
        <f t="shared" si="160"/>
        <v>0.98392991161580345</v>
      </c>
      <c r="BJ575" s="374">
        <f t="shared" si="161"/>
        <v>37.745007625851429</v>
      </c>
      <c r="BK575" s="375">
        <v>9041444.1365183983</v>
      </c>
      <c r="BL575" s="382">
        <v>34315688.946908399</v>
      </c>
      <c r="BM575" s="383">
        <v>0.56999999999999995</v>
      </c>
      <c r="BN575" s="382">
        <v>19559942.699737787</v>
      </c>
      <c r="BO575" s="395"/>
      <c r="BP575" s="395"/>
      <c r="BS575" s="408">
        <v>11026</v>
      </c>
      <c r="BT575" s="400" t="s">
        <v>1885</v>
      </c>
      <c r="BU575" s="400">
        <v>0.83695678163191456</v>
      </c>
      <c r="BV575" s="400">
        <v>0.16304321836808539</v>
      </c>
      <c r="BW575" s="400">
        <v>0</v>
      </c>
      <c r="BX575" s="400">
        <v>1</v>
      </c>
      <c r="BY575" s="407">
        <v>11026</v>
      </c>
      <c r="BZ575" s="406" t="s">
        <v>1885</v>
      </c>
      <c r="CA575" s="406">
        <v>0.84586571687076872</v>
      </c>
      <c r="CB575" s="406">
        <v>0.15413428312923128</v>
      </c>
      <c r="CC575" s="406">
        <v>1.6070088384196587E-2</v>
      </c>
      <c r="CD575" s="406">
        <v>0</v>
      </c>
      <c r="CE575" s="406">
        <v>0.98392991161580345</v>
      </c>
    </row>
    <row r="576" spans="1:83" x14ac:dyDescent="0.35">
      <c r="A576" s="365">
        <v>8</v>
      </c>
      <c r="B576" s="366" t="s">
        <v>1307</v>
      </c>
      <c r="C576" s="411">
        <v>11027</v>
      </c>
      <c r="D576" s="367" t="s">
        <v>1886</v>
      </c>
      <c r="E576" s="368" t="s">
        <v>2438</v>
      </c>
      <c r="F576" s="369">
        <v>5</v>
      </c>
      <c r="G576" s="370" t="s">
        <v>2469</v>
      </c>
      <c r="H576" s="371">
        <v>51913.2</v>
      </c>
      <c r="I576" s="372">
        <v>51913.2</v>
      </c>
      <c r="J576" s="373">
        <v>344.92766057794546</v>
      </c>
      <c r="K576" s="374">
        <v>17906298.629114997</v>
      </c>
      <c r="L576" s="371">
        <v>5774.4</v>
      </c>
      <c r="M576" s="372">
        <v>5774.4</v>
      </c>
      <c r="N576" s="373">
        <v>339.32011328189941</v>
      </c>
      <c r="O576" s="374">
        <v>1959370.0621349998</v>
      </c>
      <c r="P576" s="374">
        <f t="shared" si="146"/>
        <v>0.87295927268391149</v>
      </c>
      <c r="Q576" s="402">
        <f t="shared" si="150"/>
        <v>5040.8160241859778</v>
      </c>
      <c r="R576" s="374">
        <f t="shared" si="147"/>
        <v>0.12704072731608854</v>
      </c>
      <c r="S576" s="401">
        <f t="shared" si="151"/>
        <v>733.58397581402164</v>
      </c>
      <c r="T576" s="371">
        <v>4780.8</v>
      </c>
      <c r="U576" s="372">
        <v>4780.8</v>
      </c>
      <c r="V576" s="373">
        <v>143.75963573983432</v>
      </c>
      <c r="W576" s="374">
        <v>687286.06654499995</v>
      </c>
      <c r="X576" s="371">
        <v>4501.2</v>
      </c>
      <c r="Y576" s="372">
        <v>4501.2</v>
      </c>
      <c r="Z576" s="373">
        <v>16.15734288189816</v>
      </c>
      <c r="AA576" s="374">
        <v>72727.431779999999</v>
      </c>
      <c r="AB576" s="371">
        <v>6</v>
      </c>
      <c r="AC576" s="372">
        <v>6</v>
      </c>
      <c r="AD576" s="373">
        <v>313604.45370000001</v>
      </c>
      <c r="AE576" s="374">
        <v>1881626.7222000002</v>
      </c>
      <c r="AF576" s="374">
        <f t="shared" si="152"/>
        <v>0</v>
      </c>
      <c r="AG576" s="374">
        <f t="shared" si="153"/>
        <v>0</v>
      </c>
      <c r="AH576" s="374">
        <f t="shared" si="154"/>
        <v>1</v>
      </c>
      <c r="AI576" s="374">
        <f t="shared" si="155"/>
        <v>6</v>
      </c>
      <c r="AJ576" s="375">
        <v>22507308.911774993</v>
      </c>
      <c r="AK576" s="376">
        <v>783.51924000000008</v>
      </c>
      <c r="AL576" s="377">
        <v>783.51924000000008</v>
      </c>
      <c r="AM576" s="373">
        <v>10338.943018951264</v>
      </c>
      <c r="AN576" s="374">
        <v>8100760.7766120005</v>
      </c>
      <c r="AO576" s="378">
        <v>61.898039999999995</v>
      </c>
      <c r="AP576" s="379">
        <v>61.898039999999995</v>
      </c>
      <c r="AQ576" s="373">
        <v>14104.276317376123</v>
      </c>
      <c r="AR576" s="374">
        <v>873027.05966399994</v>
      </c>
      <c r="AS576" s="374">
        <f t="shared" si="148"/>
        <v>0.87909477328729746</v>
      </c>
      <c r="AT576" s="374">
        <f t="shared" si="162"/>
        <v>54.414243440728065</v>
      </c>
      <c r="AU576" s="374">
        <f t="shared" si="149"/>
        <v>0.12090522671270254</v>
      </c>
      <c r="AV576" s="374">
        <f t="shared" si="163"/>
        <v>7.48379655927193</v>
      </c>
      <c r="AW576" s="380">
        <v>26.658719999999999</v>
      </c>
      <c r="AX576" s="381">
        <v>26.658719999999999</v>
      </c>
      <c r="AY576" s="373">
        <v>7890.8711288463965</v>
      </c>
      <c r="AZ576" s="374">
        <v>210360.52398</v>
      </c>
      <c r="BA576" s="378">
        <v>40.159560000000006</v>
      </c>
      <c r="BB576" s="379">
        <v>40.159560000000006</v>
      </c>
      <c r="BC576" s="373">
        <v>7559.1777863104071</v>
      </c>
      <c r="BD576" s="374">
        <v>303573.25386</v>
      </c>
      <c r="BE576" s="374">
        <f t="shared" si="156"/>
        <v>0</v>
      </c>
      <c r="BF576" s="374">
        <f t="shared" si="157"/>
        <v>0</v>
      </c>
      <c r="BG576" s="374">
        <f t="shared" si="158"/>
        <v>0</v>
      </c>
      <c r="BH576" s="374">
        <f t="shared" si="159"/>
        <v>0</v>
      </c>
      <c r="BI576" s="374">
        <f t="shared" si="160"/>
        <v>1</v>
      </c>
      <c r="BJ576" s="374">
        <f t="shared" si="161"/>
        <v>40.159560000000006</v>
      </c>
      <c r="BK576" s="375">
        <v>9487721.614116</v>
      </c>
      <c r="BL576" s="382">
        <v>31995030.525890991</v>
      </c>
      <c r="BM576" s="383">
        <v>0.53</v>
      </c>
      <c r="BN576" s="382">
        <v>16957366.178722225</v>
      </c>
      <c r="BO576" s="395"/>
      <c r="BP576" s="395"/>
      <c r="BS576" s="408">
        <v>11027</v>
      </c>
      <c r="BT576" s="400" t="s">
        <v>1886</v>
      </c>
      <c r="BU576" s="400">
        <v>0.87295927268391149</v>
      </c>
      <c r="BV576" s="400">
        <v>0.12704072731608854</v>
      </c>
      <c r="BW576" s="400">
        <v>0</v>
      </c>
      <c r="BX576" s="400">
        <v>1</v>
      </c>
      <c r="BY576" s="407">
        <v>11027</v>
      </c>
      <c r="BZ576" s="406" t="s">
        <v>1886</v>
      </c>
      <c r="CA576" s="406">
        <v>0.87909477328729746</v>
      </c>
      <c r="CB576" s="406">
        <v>0.12090522671270254</v>
      </c>
      <c r="CC576" s="406">
        <v>0</v>
      </c>
      <c r="CD576" s="406">
        <v>0</v>
      </c>
      <c r="CE576" s="406">
        <v>1</v>
      </c>
    </row>
    <row r="577" spans="1:83" x14ac:dyDescent="0.35">
      <c r="A577" s="365">
        <v>8</v>
      </c>
      <c r="B577" s="366" t="s">
        <v>1307</v>
      </c>
      <c r="C577" s="411">
        <v>11028</v>
      </c>
      <c r="D577" s="367" t="s">
        <v>1887</v>
      </c>
      <c r="E577" s="368" t="s">
        <v>2438</v>
      </c>
      <c r="F577" s="369">
        <v>5</v>
      </c>
      <c r="G577" s="370" t="s">
        <v>2469</v>
      </c>
      <c r="H577" s="371">
        <v>50586</v>
      </c>
      <c r="I577" s="372">
        <v>50586</v>
      </c>
      <c r="J577" s="373">
        <v>377.67005272013995</v>
      </c>
      <c r="K577" s="374">
        <v>19104817.286901001</v>
      </c>
      <c r="L577" s="371">
        <v>3228</v>
      </c>
      <c r="M577" s="372">
        <v>3228</v>
      </c>
      <c r="N577" s="373">
        <v>455.88552344609661</v>
      </c>
      <c r="O577" s="374">
        <v>1471598.4696839999</v>
      </c>
      <c r="P577" s="374">
        <f t="shared" si="146"/>
        <v>0.84641673716952681</v>
      </c>
      <c r="Q577" s="402">
        <f t="shared" si="150"/>
        <v>2732.2332275832327</v>
      </c>
      <c r="R577" s="374">
        <f t="shared" si="147"/>
        <v>0.15358326283047327</v>
      </c>
      <c r="S577" s="401">
        <f t="shared" si="151"/>
        <v>495.76677241676771</v>
      </c>
      <c r="T577" s="371">
        <v>4242</v>
      </c>
      <c r="U577" s="372">
        <v>4242</v>
      </c>
      <c r="V577" s="373">
        <v>103.36147</v>
      </c>
      <c r="W577" s="374">
        <v>438459.35573999997</v>
      </c>
      <c r="X577" s="371">
        <v>1218</v>
      </c>
      <c r="Y577" s="372">
        <v>1218</v>
      </c>
      <c r="Z577" s="373">
        <v>74.486804767487698</v>
      </c>
      <c r="AA577" s="374">
        <v>90724.928206800018</v>
      </c>
      <c r="AB577" s="371">
        <v>0</v>
      </c>
      <c r="AC577" s="372">
        <v>0</v>
      </c>
      <c r="AD577" s="373">
        <v>0</v>
      </c>
      <c r="AE577" s="374">
        <v>0</v>
      </c>
      <c r="AF577" s="374">
        <f t="shared" si="152"/>
        <v>0</v>
      </c>
      <c r="AG577" s="374">
        <f t="shared" si="153"/>
        <v>0</v>
      </c>
      <c r="AH577" s="374">
        <f t="shared" si="154"/>
        <v>1</v>
      </c>
      <c r="AI577" s="374">
        <f t="shared" si="155"/>
        <v>0</v>
      </c>
      <c r="AJ577" s="375">
        <v>21105600.040531803</v>
      </c>
      <c r="AK577" s="376">
        <v>1229.8555199999998</v>
      </c>
      <c r="AL577" s="377">
        <v>1229.8555199999998</v>
      </c>
      <c r="AM577" s="373">
        <v>9258.0540190579468</v>
      </c>
      <c r="AN577" s="374">
        <v>11386068.839796599</v>
      </c>
      <c r="AO577" s="378">
        <v>36.450839999999999</v>
      </c>
      <c r="AP577" s="379">
        <v>36.450839999999999</v>
      </c>
      <c r="AQ577" s="373">
        <v>15490.815317836297</v>
      </c>
      <c r="AR577" s="374">
        <v>564653.23062000005</v>
      </c>
      <c r="AS577" s="374">
        <f t="shared" si="148"/>
        <v>0.67782598537468364</v>
      </c>
      <c r="AT577" s="374">
        <f t="shared" si="162"/>
        <v>24.707326540734933</v>
      </c>
      <c r="AU577" s="374">
        <f t="shared" si="149"/>
        <v>0.32217401462531636</v>
      </c>
      <c r="AV577" s="374">
        <f t="shared" si="163"/>
        <v>11.743513459265067</v>
      </c>
      <c r="AW577" s="380">
        <v>32.374199999999995</v>
      </c>
      <c r="AX577" s="381">
        <v>32.374199999999995</v>
      </c>
      <c r="AY577" s="373">
        <v>9509.3156717386082</v>
      </c>
      <c r="AZ577" s="374">
        <v>307856.48742000002</v>
      </c>
      <c r="BA577" s="378">
        <v>72.693120000000093</v>
      </c>
      <c r="BB577" s="379">
        <v>72.693120000000093</v>
      </c>
      <c r="BC577" s="373">
        <v>7058.27430436332</v>
      </c>
      <c r="BD577" s="374">
        <v>513087.98099999997</v>
      </c>
      <c r="BE577" s="374">
        <f t="shared" si="156"/>
        <v>0</v>
      </c>
      <c r="BF577" s="374">
        <f t="shared" si="157"/>
        <v>0</v>
      </c>
      <c r="BG577" s="374">
        <f t="shared" si="158"/>
        <v>0</v>
      </c>
      <c r="BH577" s="374">
        <f t="shared" si="159"/>
        <v>0</v>
      </c>
      <c r="BI577" s="374">
        <f t="shared" si="160"/>
        <v>1</v>
      </c>
      <c r="BJ577" s="374">
        <f t="shared" si="161"/>
        <v>72.693120000000093</v>
      </c>
      <c r="BK577" s="375">
        <v>12771666.5388366</v>
      </c>
      <c r="BL577" s="382">
        <v>33877266.579368405</v>
      </c>
      <c r="BM577" s="383">
        <v>0.67</v>
      </c>
      <c r="BN577" s="382">
        <v>22697768.608176831</v>
      </c>
      <c r="BO577" s="395"/>
      <c r="BP577" s="395"/>
      <c r="BS577" s="408">
        <v>11028</v>
      </c>
      <c r="BT577" s="400" t="s">
        <v>1887</v>
      </c>
      <c r="BU577" s="400">
        <v>0.84641673716952681</v>
      </c>
      <c r="BV577" s="400">
        <v>0.15358326283047327</v>
      </c>
      <c r="BW577" s="400">
        <v>0</v>
      </c>
      <c r="BX577" s="400">
        <v>1</v>
      </c>
      <c r="BY577" s="407">
        <v>11028</v>
      </c>
      <c r="BZ577" s="406" t="s">
        <v>1887</v>
      </c>
      <c r="CA577" s="406">
        <v>0.67782598537468364</v>
      </c>
      <c r="CB577" s="406">
        <v>0.32217401462531636</v>
      </c>
      <c r="CC577" s="406">
        <v>0</v>
      </c>
      <c r="CD577" s="406">
        <v>0</v>
      </c>
      <c r="CE577" s="406">
        <v>1</v>
      </c>
    </row>
    <row r="578" spans="1:83" x14ac:dyDescent="0.35">
      <c r="A578" s="365">
        <v>8</v>
      </c>
      <c r="B578" s="366" t="s">
        <v>1307</v>
      </c>
      <c r="C578" s="411">
        <v>11029</v>
      </c>
      <c r="D578" s="367" t="s">
        <v>1888</v>
      </c>
      <c r="E578" s="368" t="s">
        <v>2438</v>
      </c>
      <c r="F578" s="369">
        <v>5</v>
      </c>
      <c r="G578" s="370" t="s">
        <v>2469</v>
      </c>
      <c r="H578" s="371">
        <v>47022</v>
      </c>
      <c r="I578" s="372">
        <v>47022</v>
      </c>
      <c r="J578" s="373">
        <v>438.51153813857348</v>
      </c>
      <c r="K578" s="374">
        <v>20619689.546352003</v>
      </c>
      <c r="L578" s="371">
        <v>6213.5999999999995</v>
      </c>
      <c r="M578" s="372">
        <v>6213.5999999999995</v>
      </c>
      <c r="N578" s="373">
        <v>465.4370326863654</v>
      </c>
      <c r="O578" s="374">
        <v>2892039.5462999996</v>
      </c>
      <c r="P578" s="374">
        <f t="shared" si="146"/>
        <v>0.83714031748197193</v>
      </c>
      <c r="Q578" s="402">
        <f t="shared" si="150"/>
        <v>5201.6550767059807</v>
      </c>
      <c r="R578" s="374">
        <f t="shared" si="147"/>
        <v>0.1628596825180281</v>
      </c>
      <c r="S578" s="401">
        <f t="shared" si="151"/>
        <v>1011.9449232940193</v>
      </c>
      <c r="T578" s="371">
        <v>2804.4</v>
      </c>
      <c r="U578" s="372">
        <v>2804.4</v>
      </c>
      <c r="V578" s="373">
        <v>254.593932605905</v>
      </c>
      <c r="W578" s="374">
        <v>713983.22459999996</v>
      </c>
      <c r="X578" s="371">
        <v>9601.1999999999989</v>
      </c>
      <c r="Y578" s="372">
        <v>9601.1999999999989</v>
      </c>
      <c r="Z578" s="373">
        <v>2.0573398887639045</v>
      </c>
      <c r="AA578" s="374">
        <v>19752.931739999996</v>
      </c>
      <c r="AB578" s="371">
        <v>9.6</v>
      </c>
      <c r="AC578" s="372">
        <v>9.6</v>
      </c>
      <c r="AD578" s="373">
        <v>186012.63034999999</v>
      </c>
      <c r="AE578" s="374">
        <v>1785721.2513599999</v>
      </c>
      <c r="AF578" s="374">
        <f t="shared" si="152"/>
        <v>0</v>
      </c>
      <c r="AG578" s="374">
        <f t="shared" si="153"/>
        <v>0</v>
      </c>
      <c r="AH578" s="374">
        <f t="shared" si="154"/>
        <v>1</v>
      </c>
      <c r="AI578" s="374">
        <f t="shared" si="155"/>
        <v>9.6</v>
      </c>
      <c r="AJ578" s="375">
        <v>26031186.500351999</v>
      </c>
      <c r="AK578" s="376">
        <v>955.41899999999987</v>
      </c>
      <c r="AL578" s="377">
        <v>955.41899999999987</v>
      </c>
      <c r="AM578" s="373">
        <v>12763.415955963614</v>
      </c>
      <c r="AN578" s="374">
        <v>12194410.109230798</v>
      </c>
      <c r="AO578" s="378">
        <v>88.265879999999996</v>
      </c>
      <c r="AP578" s="379">
        <v>88.265879999999996</v>
      </c>
      <c r="AQ578" s="373">
        <v>12509.191073606245</v>
      </c>
      <c r="AR578" s="374">
        <v>1104134.7582</v>
      </c>
      <c r="AS578" s="374">
        <f t="shared" si="148"/>
        <v>0.71458912599242908</v>
      </c>
      <c r="AT578" s="374">
        <f t="shared" si="162"/>
        <v>63.073838044152623</v>
      </c>
      <c r="AU578" s="374">
        <f t="shared" si="149"/>
        <v>0.28541087400757092</v>
      </c>
      <c r="AV578" s="374">
        <f t="shared" si="163"/>
        <v>25.192041955847372</v>
      </c>
      <c r="AW578" s="380">
        <v>29.626679999999993</v>
      </c>
      <c r="AX578" s="381">
        <v>29.626679999999993</v>
      </c>
      <c r="AY578" s="373">
        <v>10644.922839818706</v>
      </c>
      <c r="AZ578" s="374">
        <v>315373.72259999998</v>
      </c>
      <c r="BA578" s="378">
        <v>51.088560000000108</v>
      </c>
      <c r="BB578" s="379">
        <v>51.088560000000108</v>
      </c>
      <c r="BC578" s="373">
        <v>4020.3568403572067</v>
      </c>
      <c r="BD578" s="374">
        <v>205394.24166</v>
      </c>
      <c r="BE578" s="374">
        <f t="shared" si="156"/>
        <v>7.2240814294151023E-2</v>
      </c>
      <c r="BF578" s="374">
        <f t="shared" si="157"/>
        <v>3.6906791755156001</v>
      </c>
      <c r="BG578" s="374">
        <f t="shared" si="158"/>
        <v>3.5463251386685504E-2</v>
      </c>
      <c r="BH578" s="374">
        <f t="shared" si="159"/>
        <v>1.8117664462637695</v>
      </c>
      <c r="BI578" s="374">
        <f t="shared" si="160"/>
        <v>0.89229593431916343</v>
      </c>
      <c r="BJ578" s="374">
        <f t="shared" si="161"/>
        <v>45.586114378220735</v>
      </c>
      <c r="BK578" s="375">
        <v>13819312.831690799</v>
      </c>
      <c r="BL578" s="382">
        <v>39850499.332042798</v>
      </c>
      <c r="BM578" s="383">
        <v>0.55000000000000004</v>
      </c>
      <c r="BN578" s="382">
        <v>21917774.632623542</v>
      </c>
      <c r="BO578" s="395"/>
      <c r="BP578" s="395"/>
      <c r="BS578" s="408">
        <v>11029</v>
      </c>
      <c r="BT578" s="400" t="s">
        <v>1888</v>
      </c>
      <c r="BU578" s="400">
        <v>0.83714031748197193</v>
      </c>
      <c r="BV578" s="400">
        <v>0.1628596825180281</v>
      </c>
      <c r="BW578" s="400">
        <v>0</v>
      </c>
      <c r="BX578" s="400">
        <v>1</v>
      </c>
      <c r="BY578" s="407">
        <v>11029</v>
      </c>
      <c r="BZ578" s="406" t="s">
        <v>1888</v>
      </c>
      <c r="CA578" s="406">
        <v>0.71458912599242908</v>
      </c>
      <c r="CB578" s="406">
        <v>0.28541087400757092</v>
      </c>
      <c r="CC578" s="406">
        <v>7.2240814294151023E-2</v>
      </c>
      <c r="CD578" s="406">
        <v>3.5463251386685504E-2</v>
      </c>
      <c r="CE578" s="406">
        <v>0.89229593431916343</v>
      </c>
    </row>
    <row r="579" spans="1:83" x14ac:dyDescent="0.35">
      <c r="A579" s="365">
        <v>8</v>
      </c>
      <c r="B579" s="366" t="s">
        <v>1307</v>
      </c>
      <c r="C579" s="411">
        <v>11446</v>
      </c>
      <c r="D579" s="367" t="s">
        <v>1889</v>
      </c>
      <c r="E579" s="368" t="s">
        <v>2438</v>
      </c>
      <c r="F579" s="369">
        <v>10</v>
      </c>
      <c r="G579" s="370" t="s">
        <v>6308</v>
      </c>
      <c r="H579" s="371">
        <v>222976.8</v>
      </c>
      <c r="I579" s="372">
        <v>222976.8</v>
      </c>
      <c r="J579" s="373">
        <v>439.75316943034966</v>
      </c>
      <c r="K579" s="374">
        <v>98054754.509437189</v>
      </c>
      <c r="L579" s="371">
        <v>26511.599999999999</v>
      </c>
      <c r="M579" s="372">
        <v>26511.599999999999</v>
      </c>
      <c r="N579" s="373">
        <v>1061.4171909926222</v>
      </c>
      <c r="O579" s="374">
        <v>28139868.000720002</v>
      </c>
      <c r="P579" s="374">
        <f t="shared" si="146"/>
        <v>0.91066059079396977</v>
      </c>
      <c r="Q579" s="402">
        <f t="shared" si="150"/>
        <v>24143.069318893409</v>
      </c>
      <c r="R579" s="374">
        <f t="shared" si="147"/>
        <v>8.9339409206030229E-2</v>
      </c>
      <c r="S579" s="401">
        <f t="shared" si="151"/>
        <v>2368.5306811065907</v>
      </c>
      <c r="T579" s="371">
        <v>12861.6</v>
      </c>
      <c r="U579" s="372">
        <v>12861.6</v>
      </c>
      <c r="V579" s="373">
        <v>335.92510343114384</v>
      </c>
      <c r="W579" s="374">
        <v>4320534.3102899995</v>
      </c>
      <c r="X579" s="371">
        <v>8019.5999999999995</v>
      </c>
      <c r="Y579" s="372">
        <v>8019.5999999999995</v>
      </c>
      <c r="Z579" s="373">
        <v>15.633598024839143</v>
      </c>
      <c r="AA579" s="374">
        <v>125375.20271999999</v>
      </c>
      <c r="AB579" s="371">
        <v>775.19999999999993</v>
      </c>
      <c r="AC579" s="372">
        <v>775.19999999999993</v>
      </c>
      <c r="AD579" s="373">
        <v>13988.115439047988</v>
      </c>
      <c r="AE579" s="374">
        <v>10843587.08835</v>
      </c>
      <c r="AF579" s="374">
        <f t="shared" si="152"/>
        <v>0</v>
      </c>
      <c r="AG579" s="374">
        <f t="shared" si="153"/>
        <v>0</v>
      </c>
      <c r="AH579" s="374">
        <f t="shared" si="154"/>
        <v>1</v>
      </c>
      <c r="AI579" s="374">
        <f t="shared" si="155"/>
        <v>775.19999999999993</v>
      </c>
      <c r="AJ579" s="375">
        <v>141484119.11151719</v>
      </c>
      <c r="AK579" s="376">
        <v>6113.2560000000003</v>
      </c>
      <c r="AL579" s="377">
        <v>6113.2560000000003</v>
      </c>
      <c r="AM579" s="373">
        <v>13478.023770832564</v>
      </c>
      <c r="AN579" s="374">
        <v>82394609.685184807</v>
      </c>
      <c r="AO579" s="378">
        <v>483.06</v>
      </c>
      <c r="AP579" s="379">
        <v>483.06</v>
      </c>
      <c r="AQ579" s="373">
        <v>18365.670102747488</v>
      </c>
      <c r="AR579" s="374">
        <v>8871720.5998332016</v>
      </c>
      <c r="AS579" s="374">
        <f t="shared" si="148"/>
        <v>0.83171027207754145</v>
      </c>
      <c r="AT579" s="374">
        <f t="shared" si="162"/>
        <v>401.76596402977719</v>
      </c>
      <c r="AU579" s="374">
        <f t="shared" si="149"/>
        <v>0.16828972792245855</v>
      </c>
      <c r="AV579" s="374">
        <f t="shared" si="163"/>
        <v>81.294035970222836</v>
      </c>
      <c r="AW579" s="380">
        <v>278.55600000000004</v>
      </c>
      <c r="AX579" s="381">
        <v>278.55600000000004</v>
      </c>
      <c r="AY579" s="373">
        <v>8828.6627817386798</v>
      </c>
      <c r="AZ579" s="374">
        <v>2459276.9898299999</v>
      </c>
      <c r="BA579" s="378">
        <v>245.8080000000005</v>
      </c>
      <c r="BB579" s="379">
        <v>245.8080000000005</v>
      </c>
      <c r="BC579" s="373">
        <v>25727.886704012835</v>
      </c>
      <c r="BD579" s="374">
        <v>6324120.3749399995</v>
      </c>
      <c r="BE579" s="374">
        <f t="shared" si="156"/>
        <v>4.4500373837680733E-2</v>
      </c>
      <c r="BF579" s="374">
        <f t="shared" si="157"/>
        <v>10.938547892292648</v>
      </c>
      <c r="BG579" s="374">
        <f t="shared" si="158"/>
        <v>1.791242529229703E-2</v>
      </c>
      <c r="BH579" s="374">
        <f t="shared" si="159"/>
        <v>4.4030174362489571</v>
      </c>
      <c r="BI579" s="374">
        <f t="shared" si="160"/>
        <v>0.93758720087002223</v>
      </c>
      <c r="BJ579" s="374">
        <f t="shared" si="161"/>
        <v>230.4664346714589</v>
      </c>
      <c r="BK579" s="375">
        <v>100049727.64978801</v>
      </c>
      <c r="BL579" s="382">
        <v>241533846.76130521</v>
      </c>
      <c r="BM579" s="383">
        <v>0.59</v>
      </c>
      <c r="BN579" s="382">
        <v>142504969.58917007</v>
      </c>
      <c r="BO579" s="395"/>
      <c r="BP579" s="395"/>
      <c r="BS579" s="408">
        <v>11446</v>
      </c>
      <c r="BT579" s="400" t="s">
        <v>1889</v>
      </c>
      <c r="BU579" s="400">
        <v>0.91066059079396977</v>
      </c>
      <c r="BV579" s="400">
        <v>8.9339409206030229E-2</v>
      </c>
      <c r="BW579" s="400">
        <v>0</v>
      </c>
      <c r="BX579" s="400">
        <v>1</v>
      </c>
      <c r="BY579" s="407">
        <v>11446</v>
      </c>
      <c r="BZ579" s="406" t="s">
        <v>1889</v>
      </c>
      <c r="CA579" s="406">
        <v>0.83171027207754145</v>
      </c>
      <c r="CB579" s="406">
        <v>0.16828972792245855</v>
      </c>
      <c r="CC579" s="406">
        <v>4.4500373837680733E-2</v>
      </c>
      <c r="CD579" s="406">
        <v>1.791242529229703E-2</v>
      </c>
      <c r="CE579" s="406">
        <v>0.93758720087002223</v>
      </c>
    </row>
    <row r="580" spans="1:83" x14ac:dyDescent="0.35">
      <c r="A580" s="365">
        <v>8</v>
      </c>
      <c r="B580" s="366" t="s">
        <v>1307</v>
      </c>
      <c r="C580" s="411">
        <v>25058</v>
      </c>
      <c r="D580" s="367" t="s">
        <v>2257</v>
      </c>
      <c r="E580" s="368" t="s">
        <v>2438</v>
      </c>
      <c r="F580" s="369">
        <v>3</v>
      </c>
      <c r="G580" s="370" t="s">
        <v>6313</v>
      </c>
      <c r="H580" s="371">
        <v>45368.4</v>
      </c>
      <c r="I580" s="372">
        <v>45368.4</v>
      </c>
      <c r="J580" s="373">
        <v>408.66974143003938</v>
      </c>
      <c r="K580" s="374">
        <v>18540692.297094598</v>
      </c>
      <c r="L580" s="371">
        <v>4306.8</v>
      </c>
      <c r="M580" s="372">
        <v>4306.8</v>
      </c>
      <c r="N580" s="373">
        <v>378.33233967679018</v>
      </c>
      <c r="O580" s="374">
        <v>1629401.72052</v>
      </c>
      <c r="P580" s="374">
        <f t="shared" ref="P580:P643" si="164">IFERROR(VLOOKUP($C580,$BS$4:$BX$899,3,0),0)</f>
        <v>0.79102771123174309</v>
      </c>
      <c r="Q580" s="402">
        <f t="shared" si="150"/>
        <v>3406.7981467328714</v>
      </c>
      <c r="R580" s="374">
        <f t="shared" ref="R580:R643" si="165">IFERROR(VLOOKUP($C580,$BS$4:$BX$899,4,0),0)</f>
        <v>0.20897228876825685</v>
      </c>
      <c r="S580" s="401">
        <f t="shared" si="151"/>
        <v>900.00185326712869</v>
      </c>
      <c r="T580" s="371">
        <v>2356.7999999999997</v>
      </c>
      <c r="U580" s="372">
        <v>2356.7999999999997</v>
      </c>
      <c r="V580" s="373">
        <v>328.45023569246439</v>
      </c>
      <c r="W580" s="374">
        <v>774091.51547999994</v>
      </c>
      <c r="X580" s="371">
        <v>3284.4</v>
      </c>
      <c r="Y580" s="372">
        <v>3284.4</v>
      </c>
      <c r="Z580" s="373">
        <v>1.2245312020460359</v>
      </c>
      <c r="AA580" s="374">
        <v>4021.8502800000006</v>
      </c>
      <c r="AB580" s="371">
        <v>0</v>
      </c>
      <c r="AC580" s="372">
        <v>0</v>
      </c>
      <c r="AD580" s="373">
        <v>0</v>
      </c>
      <c r="AE580" s="374">
        <v>0</v>
      </c>
      <c r="AF580" s="374">
        <f t="shared" si="152"/>
        <v>0</v>
      </c>
      <c r="AG580" s="374">
        <f t="shared" si="153"/>
        <v>0</v>
      </c>
      <c r="AH580" s="374">
        <f t="shared" si="154"/>
        <v>1</v>
      </c>
      <c r="AI580" s="374">
        <f t="shared" si="155"/>
        <v>0</v>
      </c>
      <c r="AJ580" s="375">
        <v>20948207.383374602</v>
      </c>
      <c r="AK580" s="376">
        <v>865.65275999999994</v>
      </c>
      <c r="AL580" s="377">
        <v>865.65275999999994</v>
      </c>
      <c r="AM580" s="373">
        <v>10925.578265492968</v>
      </c>
      <c r="AN580" s="374">
        <v>9457756.9801199995</v>
      </c>
      <c r="AO580" s="378">
        <v>50.506799999999998</v>
      </c>
      <c r="AP580" s="379">
        <v>50.506799999999998</v>
      </c>
      <c r="AQ580" s="373">
        <v>18004.432401577611</v>
      </c>
      <c r="AR580" s="374">
        <v>909346.26642</v>
      </c>
      <c r="AS580" s="374">
        <f t="shared" ref="AS580:AS643" si="166">IFERROR(VLOOKUP($C580,$BY$4:$CE$899,3,0),0)</f>
        <v>0.83303210795845128</v>
      </c>
      <c r="AT580" s="374">
        <f t="shared" si="162"/>
        <v>42.073786070235904</v>
      </c>
      <c r="AU580" s="374">
        <f t="shared" ref="AU580:AU643" si="167">IFERROR(VLOOKUP($C580,$BY$4:$CE$899,4,0),0)</f>
        <v>0.16696789204154877</v>
      </c>
      <c r="AV580" s="374">
        <f t="shared" si="163"/>
        <v>8.4330139297640958</v>
      </c>
      <c r="AW580" s="380">
        <v>23.457119999999993</v>
      </c>
      <c r="AX580" s="381">
        <v>23.457119999999993</v>
      </c>
      <c r="AY580" s="373">
        <v>10058.735289754242</v>
      </c>
      <c r="AZ580" s="374">
        <v>235948.96073999995</v>
      </c>
      <c r="BA580" s="378">
        <v>26.731319999999982</v>
      </c>
      <c r="BB580" s="379">
        <v>26.731319999999982</v>
      </c>
      <c r="BC580" s="373">
        <v>15304.858965438305</v>
      </c>
      <c r="BD580" s="374">
        <v>409119.08256000001</v>
      </c>
      <c r="BE580" s="374">
        <f t="shared" si="156"/>
        <v>0</v>
      </c>
      <c r="BF580" s="374">
        <f t="shared" si="157"/>
        <v>0</v>
      </c>
      <c r="BG580" s="374">
        <f t="shared" si="158"/>
        <v>0</v>
      </c>
      <c r="BH580" s="374">
        <f t="shared" si="159"/>
        <v>0</v>
      </c>
      <c r="BI580" s="374">
        <f t="shared" si="160"/>
        <v>1</v>
      </c>
      <c r="BJ580" s="374">
        <f t="shared" si="161"/>
        <v>26.731319999999982</v>
      </c>
      <c r="BK580" s="375">
        <v>11012171.289839998</v>
      </c>
      <c r="BL580" s="382">
        <v>31960378.673214599</v>
      </c>
      <c r="BM580" s="383">
        <v>0.77</v>
      </c>
      <c r="BN580" s="382">
        <v>24609491.578375243</v>
      </c>
      <c r="BO580" s="395"/>
      <c r="BP580" s="395"/>
      <c r="BS580" s="408">
        <v>25058</v>
      </c>
      <c r="BT580" s="400" t="s">
        <v>2257</v>
      </c>
      <c r="BU580" s="400">
        <v>0.79102771123174309</v>
      </c>
      <c r="BV580" s="400">
        <v>0.20897228876825685</v>
      </c>
      <c r="BW580" s="400">
        <v>0</v>
      </c>
      <c r="BX580" s="400">
        <v>1</v>
      </c>
      <c r="BY580" s="407">
        <v>25058</v>
      </c>
      <c r="BZ580" s="406" t="s">
        <v>2257</v>
      </c>
      <c r="CA580" s="406">
        <v>0.83303210795845128</v>
      </c>
      <c r="CB580" s="406">
        <v>0.16696789204154877</v>
      </c>
      <c r="CC580" s="406">
        <v>0</v>
      </c>
      <c r="CD580" s="406">
        <v>0</v>
      </c>
      <c r="CE580" s="406">
        <v>1</v>
      </c>
    </row>
    <row r="581" spans="1:83" x14ac:dyDescent="0.35">
      <c r="A581" s="365">
        <v>8</v>
      </c>
      <c r="B581" s="366" t="s">
        <v>1307</v>
      </c>
      <c r="C581" s="411">
        <v>25059</v>
      </c>
      <c r="D581" s="367" t="s">
        <v>2258</v>
      </c>
      <c r="E581" s="368" t="s">
        <v>2438</v>
      </c>
      <c r="F581" s="369">
        <v>3</v>
      </c>
      <c r="G581" s="370" t="s">
        <v>6313</v>
      </c>
      <c r="H581" s="371">
        <v>42852</v>
      </c>
      <c r="I581" s="372">
        <v>42852</v>
      </c>
      <c r="J581" s="373">
        <v>313.75916735693085</v>
      </c>
      <c r="K581" s="374">
        <v>13445207.8395792</v>
      </c>
      <c r="L581" s="371">
        <v>3721.2</v>
      </c>
      <c r="M581" s="372">
        <v>3721.2</v>
      </c>
      <c r="N581" s="373">
        <v>349.93489154143828</v>
      </c>
      <c r="O581" s="374">
        <v>1302177.7184040002</v>
      </c>
      <c r="P581" s="374">
        <f t="shared" si="164"/>
        <v>0.88128654405984863</v>
      </c>
      <c r="Q581" s="402">
        <f t="shared" ref="Q581:Q644" si="168">SUM(L581*P581)</f>
        <v>3279.4434877555086</v>
      </c>
      <c r="R581" s="374">
        <f t="shared" si="165"/>
        <v>0.11871345594015129</v>
      </c>
      <c r="S581" s="401">
        <f t="shared" ref="S581:S644" si="169">SUM(L581*R581)</f>
        <v>441.75651224449092</v>
      </c>
      <c r="T581" s="371">
        <v>3316.7999999999997</v>
      </c>
      <c r="U581" s="372">
        <v>3316.7999999999997</v>
      </c>
      <c r="V581" s="373">
        <v>226.37236366136037</v>
      </c>
      <c r="W581" s="374">
        <v>750831.85579199996</v>
      </c>
      <c r="X581" s="371">
        <v>3536.4</v>
      </c>
      <c r="Y581" s="372">
        <v>3536.4</v>
      </c>
      <c r="Z581" s="373">
        <v>16.22583067526298</v>
      </c>
      <c r="AA581" s="374">
        <v>57381.027600000001</v>
      </c>
      <c r="AB581" s="371">
        <v>0</v>
      </c>
      <c r="AC581" s="372">
        <v>0</v>
      </c>
      <c r="AD581" s="373">
        <v>0</v>
      </c>
      <c r="AE581" s="374">
        <v>0</v>
      </c>
      <c r="AF581" s="374">
        <f t="shared" ref="AF581:AF644" si="170">IFERROR(VLOOKUP($C581,$BS$4:$BX$899,5,0),0)</f>
        <v>0</v>
      </c>
      <c r="AG581" s="374">
        <f t="shared" ref="AG581:AG644" si="171">SUM(AF581*AB581)</f>
        <v>0</v>
      </c>
      <c r="AH581" s="374">
        <f t="shared" ref="AH581:AH644" si="172">IFERROR(VLOOKUP($C581,$BS$4:$BX$899,6,0),0)</f>
        <v>1</v>
      </c>
      <c r="AI581" s="374">
        <f t="shared" ref="AI581:AI644" si="173">SUM(AH581*AB581)</f>
        <v>0</v>
      </c>
      <c r="AJ581" s="375">
        <v>15555598.441375202</v>
      </c>
      <c r="AK581" s="376">
        <v>565.42043999999987</v>
      </c>
      <c r="AL581" s="377">
        <v>565.42043999999987</v>
      </c>
      <c r="AM581" s="373">
        <v>13651.544018354203</v>
      </c>
      <c r="AN581" s="374">
        <v>7718862.0255372003</v>
      </c>
      <c r="AO581" s="378">
        <v>29.25648</v>
      </c>
      <c r="AP581" s="379">
        <v>29.25648</v>
      </c>
      <c r="AQ581" s="373">
        <v>18056.035041795869</v>
      </c>
      <c r="AR581" s="374">
        <v>528256.02807959996</v>
      </c>
      <c r="AS581" s="374">
        <f t="shared" si="166"/>
        <v>0.81535227465439919</v>
      </c>
      <c r="AT581" s="374">
        <f t="shared" si="162"/>
        <v>23.854337516380937</v>
      </c>
      <c r="AU581" s="374">
        <f t="shared" si="167"/>
        <v>0.18464772534560087</v>
      </c>
      <c r="AV581" s="374">
        <f t="shared" si="163"/>
        <v>5.4021424836190644</v>
      </c>
      <c r="AW581" s="380">
        <v>20.291879999999999</v>
      </c>
      <c r="AX581" s="381">
        <v>20.291879999999999</v>
      </c>
      <c r="AY581" s="373">
        <v>10719.234757449778</v>
      </c>
      <c r="AZ581" s="374">
        <v>217513.42538999999</v>
      </c>
      <c r="BA581" s="378">
        <v>20.070480000000043</v>
      </c>
      <c r="BB581" s="379">
        <v>20.070480000000043</v>
      </c>
      <c r="BC581" s="373">
        <v>18774.886615566702</v>
      </c>
      <c r="BD581" s="374">
        <v>376820.98631999997</v>
      </c>
      <c r="BE581" s="374">
        <f t="shared" ref="BE581:BE644" si="174">IFERROR(VLOOKUP($C581,$BY$4:$CE$899,5,0),0)</f>
        <v>0</v>
      </c>
      <c r="BF581" s="374">
        <f t="shared" ref="BF581:BF644" si="175">SUM(BE581*BA581)</f>
        <v>0</v>
      </c>
      <c r="BG581" s="374">
        <f t="shared" ref="BG581:BG644" si="176">IFERROR(VLOOKUP($C581,$BY$4:$CE$899,6,0),0)</f>
        <v>0</v>
      </c>
      <c r="BH581" s="374">
        <f t="shared" ref="BH581:BH644" si="177">SUM(BG581*BA581)</f>
        <v>0</v>
      </c>
      <c r="BI581" s="374">
        <f t="shared" ref="BI581:BI644" si="178">IFERROR(VLOOKUP($C581,$BY$4:$CE$899,7,0),0)</f>
        <v>1</v>
      </c>
      <c r="BJ581" s="374">
        <f t="shared" ref="BJ581:BJ644" si="179">SUM(BI581*BA581)</f>
        <v>20.070480000000043</v>
      </c>
      <c r="BK581" s="375">
        <v>8841452.4653268009</v>
      </c>
      <c r="BL581" s="382">
        <v>24397050.906702004</v>
      </c>
      <c r="BM581" s="383">
        <v>0.69</v>
      </c>
      <c r="BN581" s="382">
        <v>16833965.125624381</v>
      </c>
      <c r="BO581" s="395"/>
      <c r="BP581" s="395"/>
      <c r="BS581" s="408">
        <v>25059</v>
      </c>
      <c r="BT581" s="400" t="s">
        <v>2258</v>
      </c>
      <c r="BU581" s="400">
        <v>0.88128654405984863</v>
      </c>
      <c r="BV581" s="400">
        <v>0.11871345594015129</v>
      </c>
      <c r="BW581" s="400">
        <v>0</v>
      </c>
      <c r="BX581" s="400">
        <v>1</v>
      </c>
      <c r="BY581" s="407">
        <v>25059</v>
      </c>
      <c r="BZ581" s="406" t="s">
        <v>2258</v>
      </c>
      <c r="CA581" s="406">
        <v>0.81535227465439919</v>
      </c>
      <c r="CB581" s="406">
        <v>0.18464772534560087</v>
      </c>
      <c r="CC581" s="406">
        <v>0</v>
      </c>
      <c r="CD581" s="406">
        <v>0</v>
      </c>
      <c r="CE581" s="406">
        <v>1</v>
      </c>
    </row>
    <row r="582" spans="1:83" x14ac:dyDescent="0.35">
      <c r="A582" s="365">
        <v>9</v>
      </c>
      <c r="B582" s="366" t="s">
        <v>1308</v>
      </c>
      <c r="C582" s="411">
        <v>4007</v>
      </c>
      <c r="D582" s="367" t="s">
        <v>2259</v>
      </c>
      <c r="E582" s="368" t="s">
        <v>2438</v>
      </c>
      <c r="F582" s="369">
        <v>2</v>
      </c>
      <c r="G582" s="370" t="s">
        <v>2560</v>
      </c>
      <c r="H582" s="371">
        <v>36428.400000000001</v>
      </c>
      <c r="I582" s="372">
        <v>36428.400000000001</v>
      </c>
      <c r="J582" s="373">
        <v>422.34423972739404</v>
      </c>
      <c r="K582" s="374">
        <v>15385324.902485402</v>
      </c>
      <c r="L582" s="371">
        <v>3105.6</v>
      </c>
      <c r="M582" s="372">
        <v>3105.6</v>
      </c>
      <c r="N582" s="373">
        <v>253.55477002897987</v>
      </c>
      <c r="O582" s="374">
        <v>787439.69380199991</v>
      </c>
      <c r="P582" s="374">
        <f t="shared" si="164"/>
        <v>0.87851134931857433</v>
      </c>
      <c r="Q582" s="402">
        <f t="shared" si="168"/>
        <v>2728.3048464437643</v>
      </c>
      <c r="R582" s="374">
        <f t="shared" si="165"/>
        <v>0.12148865068142572</v>
      </c>
      <c r="S582" s="401">
        <f t="shared" si="169"/>
        <v>377.29515355623573</v>
      </c>
      <c r="T582" s="371">
        <v>4750.8</v>
      </c>
      <c r="U582" s="372">
        <v>4750.8</v>
      </c>
      <c r="V582" s="373">
        <v>128.6677451658247</v>
      </c>
      <c r="W582" s="374">
        <v>611274.7237338</v>
      </c>
      <c r="X582" s="371">
        <v>2971.2</v>
      </c>
      <c r="Y582" s="372">
        <v>2971.2</v>
      </c>
      <c r="Z582" s="373">
        <v>0</v>
      </c>
      <c r="AA582" s="374">
        <v>0</v>
      </c>
      <c r="AB582" s="371">
        <v>523.19999999999993</v>
      </c>
      <c r="AC582" s="372">
        <v>523.19999999999993</v>
      </c>
      <c r="AD582" s="373">
        <v>1752.1708594701836</v>
      </c>
      <c r="AE582" s="374">
        <v>916735.79367479996</v>
      </c>
      <c r="AF582" s="374">
        <f t="shared" si="170"/>
        <v>3.4518820207892438E-2</v>
      </c>
      <c r="AG582" s="374">
        <f t="shared" si="171"/>
        <v>18.060246732769322</v>
      </c>
      <c r="AH582" s="374">
        <f t="shared" si="172"/>
        <v>0.96548117979210757</v>
      </c>
      <c r="AI582" s="374">
        <f t="shared" si="173"/>
        <v>505.13975326723062</v>
      </c>
      <c r="AJ582" s="375">
        <v>17700775.113696001</v>
      </c>
      <c r="AK582" s="376">
        <v>413.44799999999992</v>
      </c>
      <c r="AL582" s="377">
        <v>413.44799999999992</v>
      </c>
      <c r="AM582" s="373">
        <v>9333.951502710861</v>
      </c>
      <c r="AN582" s="374">
        <v>3859103.5808927994</v>
      </c>
      <c r="AO582" s="378">
        <v>0</v>
      </c>
      <c r="AP582" s="379">
        <v>0</v>
      </c>
      <c r="AQ582" s="373">
        <v>0</v>
      </c>
      <c r="AR582" s="374">
        <v>0</v>
      </c>
      <c r="AS582" s="374">
        <f t="shared" si="166"/>
        <v>1</v>
      </c>
      <c r="AT582" s="374">
        <f t="shared" si="162"/>
        <v>0</v>
      </c>
      <c r="AU582" s="374">
        <f t="shared" si="167"/>
        <v>0</v>
      </c>
      <c r="AV582" s="374">
        <f t="shared" si="163"/>
        <v>0</v>
      </c>
      <c r="AW582" s="380">
        <v>2.4119999999999995</v>
      </c>
      <c r="AX582" s="381">
        <v>2.4119999999999995</v>
      </c>
      <c r="AY582" s="373">
        <v>62032.605563184094</v>
      </c>
      <c r="AZ582" s="374">
        <v>149622.64461839999</v>
      </c>
      <c r="BA582" s="378">
        <v>14.555999999999983</v>
      </c>
      <c r="BB582" s="379">
        <v>14.555999999999983</v>
      </c>
      <c r="BC582" s="373">
        <v>5699.416768755158</v>
      </c>
      <c r="BD582" s="374">
        <v>82960.710485999982</v>
      </c>
      <c r="BE582" s="374">
        <f t="shared" si="174"/>
        <v>0</v>
      </c>
      <c r="BF582" s="374">
        <f t="shared" si="175"/>
        <v>0</v>
      </c>
      <c r="BG582" s="374">
        <f t="shared" si="176"/>
        <v>0</v>
      </c>
      <c r="BH582" s="374">
        <f t="shared" si="177"/>
        <v>0</v>
      </c>
      <c r="BI582" s="374">
        <f t="shared" si="178"/>
        <v>1</v>
      </c>
      <c r="BJ582" s="374">
        <f t="shared" si="179"/>
        <v>14.555999999999983</v>
      </c>
      <c r="BK582" s="375">
        <v>4091686.9359971993</v>
      </c>
      <c r="BL582" s="382">
        <v>21792462.049693201</v>
      </c>
      <c r="BM582" s="383">
        <v>0</v>
      </c>
      <c r="BN582" s="382">
        <v>0</v>
      </c>
      <c r="BO582" s="395"/>
      <c r="BP582" s="395"/>
      <c r="BS582" s="408">
        <v>4007</v>
      </c>
      <c r="BT582" s="400" t="s">
        <v>2259</v>
      </c>
      <c r="BU582" s="400">
        <v>0.87851134931857433</v>
      </c>
      <c r="BV582" s="400">
        <v>0.12148865068142572</v>
      </c>
      <c r="BW582" s="400">
        <v>3.4518820207892438E-2</v>
      </c>
      <c r="BX582" s="400">
        <v>0.96548117979210757</v>
      </c>
      <c r="BY582" s="407">
        <v>4007</v>
      </c>
      <c r="BZ582" s="406" t="s">
        <v>2259</v>
      </c>
      <c r="CA582" s="406">
        <v>1</v>
      </c>
      <c r="CB582" s="406">
        <v>0</v>
      </c>
      <c r="CC582" s="406">
        <v>0</v>
      </c>
      <c r="CD582" s="406">
        <v>0</v>
      </c>
      <c r="CE582" s="406">
        <v>1</v>
      </c>
    </row>
    <row r="583" spans="1:83" x14ac:dyDescent="0.35">
      <c r="A583" s="365">
        <v>9</v>
      </c>
      <c r="B583" s="366" t="s">
        <v>1308</v>
      </c>
      <c r="C583" s="411">
        <v>10702</v>
      </c>
      <c r="D583" s="367" t="s">
        <v>1893</v>
      </c>
      <c r="E583" s="368" t="s">
        <v>2427</v>
      </c>
      <c r="F583" s="369">
        <v>17</v>
      </c>
      <c r="G583" s="370" t="s">
        <v>2566</v>
      </c>
      <c r="H583" s="371">
        <v>230587.19999999998</v>
      </c>
      <c r="I583" s="372">
        <v>230587.19999999998</v>
      </c>
      <c r="J583" s="373">
        <v>1365.3591338040549</v>
      </c>
      <c r="K583" s="374">
        <v>314834339.65830231</v>
      </c>
      <c r="L583" s="371">
        <v>162337.19999999998</v>
      </c>
      <c r="M583" s="372">
        <v>162337.19999999998</v>
      </c>
      <c r="N583" s="373">
        <v>719.66033871301227</v>
      </c>
      <c r="O583" s="374">
        <v>116827644.337722</v>
      </c>
      <c r="P583" s="374">
        <f t="shared" si="164"/>
        <v>0.86990903339762615</v>
      </c>
      <c r="Q583" s="402">
        <f t="shared" si="168"/>
        <v>141218.59673647711</v>
      </c>
      <c r="R583" s="374">
        <f t="shared" si="165"/>
        <v>0.13009096660237382</v>
      </c>
      <c r="S583" s="401">
        <f t="shared" si="169"/>
        <v>21118.603263522877</v>
      </c>
      <c r="T583" s="371">
        <v>76404</v>
      </c>
      <c r="U583" s="372">
        <v>76404</v>
      </c>
      <c r="V583" s="373">
        <v>486.64431622553786</v>
      </c>
      <c r="W583" s="374">
        <v>37181572.336895995</v>
      </c>
      <c r="X583" s="371">
        <v>1038</v>
      </c>
      <c r="Y583" s="372">
        <v>1038</v>
      </c>
      <c r="Z583" s="373">
        <v>182.37903857745661</v>
      </c>
      <c r="AA583" s="374">
        <v>189309.44204339996</v>
      </c>
      <c r="AB583" s="371">
        <v>484.79999999999995</v>
      </c>
      <c r="AC583" s="372">
        <v>484.79999999999995</v>
      </c>
      <c r="AD583" s="373">
        <v>35641.57225058911</v>
      </c>
      <c r="AE583" s="374">
        <v>17279034.227085598</v>
      </c>
      <c r="AF583" s="374">
        <f t="shared" si="170"/>
        <v>0</v>
      </c>
      <c r="AG583" s="374">
        <f t="shared" si="171"/>
        <v>0</v>
      </c>
      <c r="AH583" s="374">
        <f t="shared" si="172"/>
        <v>1</v>
      </c>
      <c r="AI583" s="374">
        <f t="shared" si="173"/>
        <v>484.79999999999995</v>
      </c>
      <c r="AJ583" s="375">
        <v>486311900.00204933</v>
      </c>
      <c r="AK583" s="376">
        <v>44359.280400000003</v>
      </c>
      <c r="AL583" s="377">
        <v>44359.280400000003</v>
      </c>
      <c r="AM583" s="373">
        <v>17013.799350161771</v>
      </c>
      <c r="AN583" s="374">
        <v>754719896.0431639</v>
      </c>
      <c r="AO583" s="378">
        <v>5351.9255999999996</v>
      </c>
      <c r="AP583" s="379">
        <v>5351.9255999999996</v>
      </c>
      <c r="AQ583" s="373">
        <v>19563.293724442246</v>
      </c>
      <c r="AR583" s="374">
        <v>104701292.50416179</v>
      </c>
      <c r="AS583" s="374">
        <f t="shared" si="166"/>
        <v>0.84663780635332642</v>
      </c>
      <c r="AT583" s="374">
        <f t="shared" si="162"/>
        <v>4531.1425497502096</v>
      </c>
      <c r="AU583" s="374">
        <f t="shared" si="167"/>
        <v>0.15336219364667364</v>
      </c>
      <c r="AV583" s="374">
        <f t="shared" si="163"/>
        <v>820.78305024978999</v>
      </c>
      <c r="AW583" s="380">
        <v>3224.8947480000002</v>
      </c>
      <c r="AX583" s="381">
        <v>3224.8947480000002</v>
      </c>
      <c r="AY583" s="373">
        <v>12268.824491331581</v>
      </c>
      <c r="AZ583" s="374">
        <v>39565667.666228987</v>
      </c>
      <c r="BA583" s="378">
        <v>5356.8668519999937</v>
      </c>
      <c r="BB583" s="379">
        <v>5356.8668519999937</v>
      </c>
      <c r="BC583" s="373">
        <v>12817.140426745156</v>
      </c>
      <c r="BD583" s="374">
        <v>68659714.689460188</v>
      </c>
      <c r="BE583" s="374">
        <f t="shared" si="174"/>
        <v>6.1584532405121475E-2</v>
      </c>
      <c r="BF583" s="374">
        <f t="shared" si="175"/>
        <v>329.90014023691469</v>
      </c>
      <c r="BG583" s="374">
        <f t="shared" si="176"/>
        <v>6.8545722482856982E-3</v>
      </c>
      <c r="BH583" s="374">
        <f t="shared" si="177"/>
        <v>36.719030861480725</v>
      </c>
      <c r="BI583" s="374">
        <f t="shared" si="178"/>
        <v>0.93156089534659281</v>
      </c>
      <c r="BJ583" s="374">
        <f t="shared" si="179"/>
        <v>4990.247680901598</v>
      </c>
      <c r="BK583" s="375">
        <v>967646570.9030149</v>
      </c>
      <c r="BL583" s="382">
        <v>1453958470.9050641</v>
      </c>
      <c r="BM583" s="383">
        <v>0.41</v>
      </c>
      <c r="BN583" s="382">
        <v>596122973.07107627</v>
      </c>
      <c r="BO583" s="395"/>
      <c r="BP583" s="395"/>
      <c r="BS583" s="408">
        <v>10702</v>
      </c>
      <c r="BT583" s="400" t="s">
        <v>1893</v>
      </c>
      <c r="BU583" s="400">
        <v>0.86990903339762615</v>
      </c>
      <c r="BV583" s="400">
        <v>0.13009096660237382</v>
      </c>
      <c r="BW583" s="400">
        <v>0</v>
      </c>
      <c r="BX583" s="400">
        <v>1</v>
      </c>
      <c r="BY583" s="407">
        <v>10702</v>
      </c>
      <c r="BZ583" s="406" t="s">
        <v>1893</v>
      </c>
      <c r="CA583" s="406">
        <v>0.84663780635332642</v>
      </c>
      <c r="CB583" s="406">
        <v>0.15336219364667364</v>
      </c>
      <c r="CC583" s="406">
        <v>6.1584532405121475E-2</v>
      </c>
      <c r="CD583" s="406">
        <v>6.8545722482856982E-3</v>
      </c>
      <c r="CE583" s="406">
        <v>0.93156089534659281</v>
      </c>
    </row>
    <row r="584" spans="1:83" x14ac:dyDescent="0.35">
      <c r="A584" s="365">
        <v>9</v>
      </c>
      <c r="B584" s="366" t="s">
        <v>1308</v>
      </c>
      <c r="C584" s="411">
        <v>10970</v>
      </c>
      <c r="D584" s="367" t="s">
        <v>1894</v>
      </c>
      <c r="E584" s="368" t="s">
        <v>2438</v>
      </c>
      <c r="F584" s="369">
        <v>6</v>
      </c>
      <c r="G584" s="370" t="s">
        <v>6307</v>
      </c>
      <c r="H584" s="371">
        <v>102003.59999999999</v>
      </c>
      <c r="I584" s="372">
        <v>102003.59999999999</v>
      </c>
      <c r="J584" s="373">
        <v>452.07756739838004</v>
      </c>
      <c r="K584" s="374">
        <v>46113539.353877395</v>
      </c>
      <c r="L584" s="371">
        <v>16284</v>
      </c>
      <c r="M584" s="372">
        <v>16284</v>
      </c>
      <c r="N584" s="373">
        <v>414.68780961963887</v>
      </c>
      <c r="O584" s="374">
        <v>6752776.291846199</v>
      </c>
      <c r="P584" s="374">
        <f t="shared" si="164"/>
        <v>0.8038386139047341</v>
      </c>
      <c r="Q584" s="402">
        <f t="shared" si="168"/>
        <v>13089.70798882469</v>
      </c>
      <c r="R584" s="374">
        <f t="shared" si="165"/>
        <v>0.19616138609526584</v>
      </c>
      <c r="S584" s="401">
        <f t="shared" si="169"/>
        <v>3194.2920111753092</v>
      </c>
      <c r="T584" s="371">
        <v>9621.6</v>
      </c>
      <c r="U584" s="372">
        <v>9621.6</v>
      </c>
      <c r="V584" s="373">
        <v>153.63093745653529</v>
      </c>
      <c r="W584" s="374">
        <v>1478175.4278318</v>
      </c>
      <c r="X584" s="371">
        <v>414</v>
      </c>
      <c r="Y584" s="372">
        <v>414</v>
      </c>
      <c r="Z584" s="373">
        <v>95.202921376811602</v>
      </c>
      <c r="AA584" s="374">
        <v>39414.009450000005</v>
      </c>
      <c r="AB584" s="371">
        <v>0</v>
      </c>
      <c r="AC584" s="372">
        <v>0</v>
      </c>
      <c r="AD584" s="373">
        <v>0</v>
      </c>
      <c r="AE584" s="374">
        <v>0</v>
      </c>
      <c r="AF584" s="374">
        <f t="shared" si="170"/>
        <v>2.6541161148746245E-2</v>
      </c>
      <c r="AG584" s="374">
        <f t="shared" si="171"/>
        <v>0</v>
      </c>
      <c r="AH584" s="374">
        <f t="shared" si="172"/>
        <v>0.97345883885125373</v>
      </c>
      <c r="AI584" s="374">
        <f t="shared" si="173"/>
        <v>0</v>
      </c>
      <c r="AJ584" s="375">
        <v>54383905.083005399</v>
      </c>
      <c r="AK584" s="376">
        <v>630.32064000000003</v>
      </c>
      <c r="AL584" s="377">
        <v>630.32064000000003</v>
      </c>
      <c r="AM584" s="373">
        <v>22161.296584237509</v>
      </c>
      <c r="AN584" s="374">
        <v>13968722.646206401</v>
      </c>
      <c r="AO584" s="378">
        <v>79.895160000000004</v>
      </c>
      <c r="AP584" s="379">
        <v>79.895160000000004</v>
      </c>
      <c r="AQ584" s="373">
        <v>25478.254001806868</v>
      </c>
      <c r="AR584" s="374">
        <v>2035589.1799950001</v>
      </c>
      <c r="AS584" s="374">
        <f t="shared" si="166"/>
        <v>0.82031512032752185</v>
      </c>
      <c r="AT584" s="374">
        <f t="shared" si="162"/>
        <v>65.539207788986616</v>
      </c>
      <c r="AU584" s="374">
        <f t="shared" si="167"/>
        <v>0.17968487967247812</v>
      </c>
      <c r="AV584" s="374">
        <f t="shared" si="163"/>
        <v>14.355952211013388</v>
      </c>
      <c r="AW584" s="380">
        <v>25.908359999999998</v>
      </c>
      <c r="AX584" s="381">
        <v>25.908359999999998</v>
      </c>
      <c r="AY584" s="373">
        <v>30390.444646438449</v>
      </c>
      <c r="AZ584" s="374">
        <v>787366.58045999997</v>
      </c>
      <c r="BA584" s="378">
        <v>8.0150399999998392</v>
      </c>
      <c r="BB584" s="379">
        <v>8.0150399999998392</v>
      </c>
      <c r="BC584" s="373">
        <v>41586.404861361472</v>
      </c>
      <c r="BD584" s="374">
        <v>333316.69841999997</v>
      </c>
      <c r="BE584" s="374">
        <f t="shared" si="174"/>
        <v>0.22633950744185963</v>
      </c>
      <c r="BF584" s="374">
        <f t="shared" si="175"/>
        <v>1.8141202057267662</v>
      </c>
      <c r="BG584" s="374">
        <f t="shared" si="176"/>
        <v>1.6328245955234227E-2</v>
      </c>
      <c r="BH584" s="374">
        <f t="shared" si="177"/>
        <v>0.13087154446103791</v>
      </c>
      <c r="BI584" s="374">
        <f t="shared" si="178"/>
        <v>0.7573322466029061</v>
      </c>
      <c r="BJ584" s="374">
        <f t="shared" si="179"/>
        <v>6.0700482498120349</v>
      </c>
      <c r="BK584" s="375">
        <v>17124995.105081402</v>
      </c>
      <c r="BL584" s="382">
        <v>71508900.188086808</v>
      </c>
      <c r="BM584" s="383">
        <v>0.51</v>
      </c>
      <c r="BN584" s="382">
        <v>36469539.095924273</v>
      </c>
      <c r="BO584" s="395"/>
      <c r="BP584" s="395"/>
      <c r="BS584" s="408">
        <v>10970</v>
      </c>
      <c r="BT584" s="400" t="s">
        <v>1894</v>
      </c>
      <c r="BU584" s="400">
        <v>0.8038386139047341</v>
      </c>
      <c r="BV584" s="400">
        <v>0.19616138609526584</v>
      </c>
      <c r="BW584" s="400">
        <v>2.6541161148746245E-2</v>
      </c>
      <c r="BX584" s="400">
        <v>0.97345883885125373</v>
      </c>
      <c r="BY584" s="407">
        <v>10970</v>
      </c>
      <c r="BZ584" s="406" t="s">
        <v>1894</v>
      </c>
      <c r="CA584" s="406">
        <v>0.82031512032752185</v>
      </c>
      <c r="CB584" s="406">
        <v>0.17968487967247812</v>
      </c>
      <c r="CC584" s="406">
        <v>0.22633950744185963</v>
      </c>
      <c r="CD584" s="406">
        <v>1.6328245955234227E-2</v>
      </c>
      <c r="CE584" s="406">
        <v>0.7573322466029061</v>
      </c>
    </row>
    <row r="585" spans="1:83" x14ac:dyDescent="0.35">
      <c r="A585" s="365">
        <v>9</v>
      </c>
      <c r="B585" s="366" t="s">
        <v>1308</v>
      </c>
      <c r="C585" s="411">
        <v>10971</v>
      </c>
      <c r="D585" s="367" t="s">
        <v>1895</v>
      </c>
      <c r="E585" s="368" t="s">
        <v>2438</v>
      </c>
      <c r="F585" s="369">
        <v>6</v>
      </c>
      <c r="G585" s="370" t="s">
        <v>6307</v>
      </c>
      <c r="H585" s="371">
        <v>107151.59999999999</v>
      </c>
      <c r="I585" s="372">
        <v>107151.59999999999</v>
      </c>
      <c r="J585" s="373">
        <v>374.90578439295354</v>
      </c>
      <c r="K585" s="374">
        <v>40171754.646959998</v>
      </c>
      <c r="L585" s="371">
        <v>15558</v>
      </c>
      <c r="M585" s="372">
        <v>15558</v>
      </c>
      <c r="N585" s="373">
        <v>408.38707757076742</v>
      </c>
      <c r="O585" s="374">
        <v>6353686.1528459992</v>
      </c>
      <c r="P585" s="374">
        <f t="shared" si="164"/>
        <v>0.87188441445138387</v>
      </c>
      <c r="Q585" s="402">
        <f t="shared" si="168"/>
        <v>13564.77772003463</v>
      </c>
      <c r="R585" s="374">
        <f t="shared" si="165"/>
        <v>0.12811558554861624</v>
      </c>
      <c r="S585" s="401">
        <f t="shared" si="169"/>
        <v>1993.2222799653714</v>
      </c>
      <c r="T585" s="371">
        <v>6751.2</v>
      </c>
      <c r="U585" s="372">
        <v>6751.2</v>
      </c>
      <c r="V585" s="373">
        <v>370.93693510931388</v>
      </c>
      <c r="W585" s="374">
        <v>2504269.4363099998</v>
      </c>
      <c r="X585" s="371">
        <v>4315.2</v>
      </c>
      <c r="Y585" s="372">
        <v>4315.2</v>
      </c>
      <c r="Z585" s="373">
        <v>9.0159023220244734</v>
      </c>
      <c r="AA585" s="374">
        <v>38905.421700000006</v>
      </c>
      <c r="AB585" s="371">
        <v>368.4</v>
      </c>
      <c r="AC585" s="372">
        <v>368.4</v>
      </c>
      <c r="AD585" s="373">
        <v>3988.7683980456027</v>
      </c>
      <c r="AE585" s="374">
        <v>1469462.2778399999</v>
      </c>
      <c r="AF585" s="374">
        <f t="shared" si="170"/>
        <v>0</v>
      </c>
      <c r="AG585" s="374">
        <f t="shared" si="171"/>
        <v>0</v>
      </c>
      <c r="AH585" s="374">
        <f t="shared" si="172"/>
        <v>1</v>
      </c>
      <c r="AI585" s="374">
        <f t="shared" si="173"/>
        <v>368.4</v>
      </c>
      <c r="AJ585" s="375">
        <v>50538077.935656004</v>
      </c>
      <c r="AK585" s="376">
        <v>1168.5080400000002</v>
      </c>
      <c r="AL585" s="377">
        <v>1168.5080400000002</v>
      </c>
      <c r="AM585" s="373">
        <v>11496.42272022313</v>
      </c>
      <c r="AN585" s="374">
        <v>13433662.379819401</v>
      </c>
      <c r="AO585" s="378">
        <v>87.003119999999981</v>
      </c>
      <c r="AP585" s="379">
        <v>87.003119999999981</v>
      </c>
      <c r="AQ585" s="373">
        <v>19685.491128594011</v>
      </c>
      <c r="AR585" s="374">
        <v>1712699.1469199997</v>
      </c>
      <c r="AS585" s="374">
        <f t="shared" si="166"/>
        <v>0.84380988512135036</v>
      </c>
      <c r="AT585" s="374">
        <f t="shared" ref="AT585:AT648" si="180">SUM(AS585*AO585)</f>
        <v>73.414092692399038</v>
      </c>
      <c r="AU585" s="374">
        <f t="shared" si="167"/>
        <v>0.15619011487864962</v>
      </c>
      <c r="AV585" s="374">
        <f t="shared" ref="AV585:AV648" si="181">SUM(AU585*AO585)</f>
        <v>13.589027307600935</v>
      </c>
      <c r="AW585" s="380">
        <v>57.067439999999998</v>
      </c>
      <c r="AX585" s="381">
        <v>57.067439999999998</v>
      </c>
      <c r="AY585" s="373">
        <v>15010.018653088346</v>
      </c>
      <c r="AZ585" s="374">
        <v>856583.33888399997</v>
      </c>
      <c r="BA585" s="378">
        <v>31.379039999999854</v>
      </c>
      <c r="BB585" s="379">
        <v>31.379039999999854</v>
      </c>
      <c r="BC585" s="373">
        <v>24686.135328231954</v>
      </c>
      <c r="BD585" s="374">
        <v>774627.22791000002</v>
      </c>
      <c r="BE585" s="374">
        <f t="shared" si="174"/>
        <v>3.9042086868543859E-2</v>
      </c>
      <c r="BF585" s="374">
        <f t="shared" si="175"/>
        <v>1.2251032055315068</v>
      </c>
      <c r="BG585" s="374">
        <f t="shared" si="176"/>
        <v>5.408703080495024E-4</v>
      </c>
      <c r="BH585" s="374">
        <f t="shared" si="177"/>
        <v>1.6971991031097578E-2</v>
      </c>
      <c r="BI585" s="374">
        <f t="shared" si="178"/>
        <v>0.96041704282340667</v>
      </c>
      <c r="BJ585" s="374">
        <f t="shared" si="179"/>
        <v>30.136964803437252</v>
      </c>
      <c r="BK585" s="375">
        <v>16777572.0935334</v>
      </c>
      <c r="BL585" s="382">
        <v>67315650.029189408</v>
      </c>
      <c r="BM585" s="383">
        <v>0.47</v>
      </c>
      <c r="BN585" s="382">
        <v>31638355.513719019</v>
      </c>
      <c r="BO585" s="395"/>
      <c r="BP585" s="395"/>
      <c r="BS585" s="408">
        <v>10971</v>
      </c>
      <c r="BT585" s="400" t="s">
        <v>1895</v>
      </c>
      <c r="BU585" s="400">
        <v>0.87188441445138387</v>
      </c>
      <c r="BV585" s="400">
        <v>0.12811558554861624</v>
      </c>
      <c r="BW585" s="400">
        <v>0</v>
      </c>
      <c r="BX585" s="400">
        <v>1</v>
      </c>
      <c r="BY585" s="407">
        <v>10971</v>
      </c>
      <c r="BZ585" s="406" t="s">
        <v>1895</v>
      </c>
      <c r="CA585" s="406">
        <v>0.84380988512135036</v>
      </c>
      <c r="CB585" s="406">
        <v>0.15619011487864962</v>
      </c>
      <c r="CC585" s="406">
        <v>3.9042086868543859E-2</v>
      </c>
      <c r="CD585" s="406">
        <v>5.408703080495024E-4</v>
      </c>
      <c r="CE585" s="406">
        <v>0.96041704282340667</v>
      </c>
    </row>
    <row r="586" spans="1:83" x14ac:dyDescent="0.35">
      <c r="A586" s="365">
        <v>9</v>
      </c>
      <c r="B586" s="366" t="s">
        <v>1308</v>
      </c>
      <c r="C586" s="411">
        <v>10972</v>
      </c>
      <c r="D586" s="367" t="s">
        <v>1896</v>
      </c>
      <c r="E586" s="368" t="s">
        <v>2438</v>
      </c>
      <c r="F586" s="369">
        <v>7</v>
      </c>
      <c r="G586" s="370" t="s">
        <v>6312</v>
      </c>
      <c r="H586" s="371">
        <v>197540.4</v>
      </c>
      <c r="I586" s="372">
        <v>197540.4</v>
      </c>
      <c r="J586" s="373">
        <v>535.13429596783749</v>
      </c>
      <c r="K586" s="374">
        <v>105710642.879205</v>
      </c>
      <c r="L586" s="371">
        <v>20922</v>
      </c>
      <c r="M586" s="372">
        <v>20922</v>
      </c>
      <c r="N586" s="373">
        <v>525.28446309065089</v>
      </c>
      <c r="O586" s="374">
        <v>10990001.536782598</v>
      </c>
      <c r="P586" s="374">
        <f t="shared" si="164"/>
        <v>0.84372694110133917</v>
      </c>
      <c r="Q586" s="402">
        <f t="shared" si="168"/>
        <v>17652.455061722219</v>
      </c>
      <c r="R586" s="374">
        <f t="shared" si="165"/>
        <v>0.15627305889866078</v>
      </c>
      <c r="S586" s="401">
        <f t="shared" si="169"/>
        <v>3269.5449382777806</v>
      </c>
      <c r="T586" s="371">
        <v>10676.4</v>
      </c>
      <c r="U586" s="372">
        <v>10676.4</v>
      </c>
      <c r="V586" s="373">
        <v>237.7891720310779</v>
      </c>
      <c r="W586" s="374">
        <v>2538732.3162726001</v>
      </c>
      <c r="X586" s="371">
        <v>5600.4</v>
      </c>
      <c r="Y586" s="372">
        <v>5600.4</v>
      </c>
      <c r="Z586" s="373">
        <v>2.5488729507178056</v>
      </c>
      <c r="AA586" s="374">
        <v>14274.708073199998</v>
      </c>
      <c r="AB586" s="371">
        <v>188.4</v>
      </c>
      <c r="AC586" s="372">
        <v>188.4</v>
      </c>
      <c r="AD586" s="373">
        <v>13727.429357146497</v>
      </c>
      <c r="AE586" s="374">
        <v>2586247.6908864002</v>
      </c>
      <c r="AF586" s="374">
        <f t="shared" si="170"/>
        <v>5.6444746771322344E-4</v>
      </c>
      <c r="AG586" s="374">
        <f t="shared" si="171"/>
        <v>0.1063419029171713</v>
      </c>
      <c r="AH586" s="374">
        <f t="shared" si="172"/>
        <v>0.99943555253228678</v>
      </c>
      <c r="AI586" s="374">
        <f t="shared" si="173"/>
        <v>188.29365809708284</v>
      </c>
      <c r="AJ586" s="375">
        <v>121839899.13121979</v>
      </c>
      <c r="AK586" s="376">
        <v>2442.5159999999996</v>
      </c>
      <c r="AL586" s="377">
        <v>2442.5159999999996</v>
      </c>
      <c r="AM586" s="373">
        <v>15468.342478848697</v>
      </c>
      <c r="AN586" s="374">
        <v>37781673.998067603</v>
      </c>
      <c r="AO586" s="378">
        <v>126.80759999999999</v>
      </c>
      <c r="AP586" s="379">
        <v>126.80759999999999</v>
      </c>
      <c r="AQ586" s="373">
        <v>16622.525342580415</v>
      </c>
      <c r="AR586" s="374">
        <v>2107862.5446318001</v>
      </c>
      <c r="AS586" s="374">
        <f t="shared" si="166"/>
        <v>0.82290531578433335</v>
      </c>
      <c r="AT586" s="374">
        <f t="shared" si="180"/>
        <v>104.35064812185342</v>
      </c>
      <c r="AU586" s="374">
        <f t="shared" si="167"/>
        <v>0.17709468421566654</v>
      </c>
      <c r="AV586" s="374">
        <f t="shared" si="181"/>
        <v>22.456951878146555</v>
      </c>
      <c r="AW586" s="380">
        <v>69.590159999999997</v>
      </c>
      <c r="AX586" s="381">
        <v>69.590159999999997</v>
      </c>
      <c r="AY586" s="373">
        <v>15886.648021004696</v>
      </c>
      <c r="AZ586" s="374">
        <v>1105554.3776454001</v>
      </c>
      <c r="BA586" s="378">
        <v>59.476440000000181</v>
      </c>
      <c r="BB586" s="379">
        <v>59.476440000000181</v>
      </c>
      <c r="BC586" s="373">
        <v>19058.811198518211</v>
      </c>
      <c r="BD586" s="374">
        <v>1133550.2407199999</v>
      </c>
      <c r="BE586" s="374">
        <f t="shared" si="174"/>
        <v>6.9894321004842349E-3</v>
      </c>
      <c r="BF586" s="374">
        <f t="shared" si="175"/>
        <v>0.41570653895852583</v>
      </c>
      <c r="BG586" s="374">
        <f t="shared" si="176"/>
        <v>0</v>
      </c>
      <c r="BH586" s="374">
        <f t="shared" si="177"/>
        <v>0</v>
      </c>
      <c r="BI586" s="374">
        <f t="shared" si="178"/>
        <v>0.99301056789951581</v>
      </c>
      <c r="BJ586" s="374">
        <f t="shared" si="179"/>
        <v>59.060733461041657</v>
      </c>
      <c r="BK586" s="375">
        <v>42128641.161064804</v>
      </c>
      <c r="BL586" s="382">
        <v>163968540.29228461</v>
      </c>
      <c r="BM586" s="383">
        <v>0.64</v>
      </c>
      <c r="BN586" s="382">
        <v>104939865.78706215</v>
      </c>
      <c r="BO586" s="395"/>
      <c r="BP586" s="395"/>
      <c r="BS586" s="408">
        <v>10972</v>
      </c>
      <c r="BT586" s="400" t="s">
        <v>1896</v>
      </c>
      <c r="BU586" s="400">
        <v>0.84372694110133917</v>
      </c>
      <c r="BV586" s="400">
        <v>0.15627305889866078</v>
      </c>
      <c r="BW586" s="400">
        <v>5.6444746771322344E-4</v>
      </c>
      <c r="BX586" s="400">
        <v>0.99943555253228678</v>
      </c>
      <c r="BY586" s="407">
        <v>10972</v>
      </c>
      <c r="BZ586" s="406" t="s">
        <v>1896</v>
      </c>
      <c r="CA586" s="406">
        <v>0.82290531578433335</v>
      </c>
      <c r="CB586" s="406">
        <v>0.17709468421566654</v>
      </c>
      <c r="CC586" s="406">
        <v>6.9894321004842349E-3</v>
      </c>
      <c r="CD586" s="406">
        <v>0</v>
      </c>
      <c r="CE586" s="406">
        <v>0.99301056789951581</v>
      </c>
    </row>
    <row r="587" spans="1:83" x14ac:dyDescent="0.35">
      <c r="A587" s="365">
        <v>9</v>
      </c>
      <c r="B587" s="366" t="s">
        <v>1308</v>
      </c>
      <c r="C587" s="411">
        <v>10973</v>
      </c>
      <c r="D587" s="367" t="s">
        <v>1897</v>
      </c>
      <c r="E587" s="368" t="s">
        <v>2438</v>
      </c>
      <c r="F587" s="369">
        <v>13</v>
      </c>
      <c r="G587" s="370" t="s">
        <v>6309</v>
      </c>
      <c r="H587" s="371">
        <v>155604</v>
      </c>
      <c r="I587" s="372">
        <v>155604</v>
      </c>
      <c r="J587" s="373">
        <v>728.18911532000459</v>
      </c>
      <c r="K587" s="374">
        <v>113309139.100254</v>
      </c>
      <c r="L587" s="371">
        <v>14750.4</v>
      </c>
      <c r="M587" s="372">
        <v>14750.4</v>
      </c>
      <c r="N587" s="373">
        <v>1119.7999300966076</v>
      </c>
      <c r="O587" s="374">
        <v>16517496.888897</v>
      </c>
      <c r="P587" s="374">
        <f t="shared" si="164"/>
        <v>0.83520211902547103</v>
      </c>
      <c r="Q587" s="402">
        <f t="shared" si="168"/>
        <v>12319.565336473308</v>
      </c>
      <c r="R587" s="374">
        <f t="shared" si="165"/>
        <v>0.16479788097452897</v>
      </c>
      <c r="S587" s="401">
        <f t="shared" si="169"/>
        <v>2430.8346635266921</v>
      </c>
      <c r="T587" s="371">
        <v>18109.2</v>
      </c>
      <c r="U587" s="372">
        <v>18109.2</v>
      </c>
      <c r="V587" s="373">
        <v>174.44083273659797</v>
      </c>
      <c r="W587" s="374">
        <v>3158983.9281935999</v>
      </c>
      <c r="X587" s="371">
        <v>2595.6</v>
      </c>
      <c r="Y587" s="372">
        <v>2595.6</v>
      </c>
      <c r="Z587" s="373">
        <v>116.8615834858992</v>
      </c>
      <c r="AA587" s="374">
        <v>303325.92609599995</v>
      </c>
      <c r="AB587" s="371">
        <v>24567.599999999999</v>
      </c>
      <c r="AC587" s="372">
        <v>24567.599999999999</v>
      </c>
      <c r="AD587" s="373">
        <v>173.09815651799931</v>
      </c>
      <c r="AE587" s="374">
        <v>4252606.2700715996</v>
      </c>
      <c r="AF587" s="374">
        <f t="shared" si="170"/>
        <v>0</v>
      </c>
      <c r="AG587" s="374">
        <f t="shared" si="171"/>
        <v>0</v>
      </c>
      <c r="AH587" s="374">
        <f t="shared" si="172"/>
        <v>1</v>
      </c>
      <c r="AI587" s="374">
        <f t="shared" si="173"/>
        <v>24567.599999999999</v>
      </c>
      <c r="AJ587" s="375">
        <v>137541552.11351222</v>
      </c>
      <c r="AK587" s="376">
        <v>2383.8199199999999</v>
      </c>
      <c r="AL587" s="377">
        <v>2383.8199199999999</v>
      </c>
      <c r="AM587" s="373">
        <v>26656.209695394944</v>
      </c>
      <c r="AN587" s="374">
        <v>63543603.663579598</v>
      </c>
      <c r="AO587" s="378">
        <v>165.78335999999999</v>
      </c>
      <c r="AP587" s="379">
        <v>165.78335999999999</v>
      </c>
      <c r="AQ587" s="373">
        <v>15575.779309691879</v>
      </c>
      <c r="AR587" s="374">
        <v>2582205.0285792002</v>
      </c>
      <c r="AS587" s="374">
        <f t="shared" si="166"/>
        <v>0.79534467744152193</v>
      </c>
      <c r="AT587" s="374">
        <f t="shared" si="180"/>
        <v>131.85491298437171</v>
      </c>
      <c r="AU587" s="374">
        <f t="shared" si="167"/>
        <v>0.20465532255847796</v>
      </c>
      <c r="AV587" s="374">
        <f t="shared" si="181"/>
        <v>33.928447015628272</v>
      </c>
      <c r="AW587" s="380">
        <v>157.38623999999996</v>
      </c>
      <c r="AX587" s="381">
        <v>157.38623999999996</v>
      </c>
      <c r="AY587" s="373">
        <v>15948.203188710782</v>
      </c>
      <c r="AZ587" s="374">
        <v>2510027.7346271998</v>
      </c>
      <c r="BA587" s="378">
        <v>314.51903999999985</v>
      </c>
      <c r="BB587" s="379">
        <v>314.51903999999985</v>
      </c>
      <c r="BC587" s="373">
        <v>14015.54154215275</v>
      </c>
      <c r="BD587" s="374">
        <v>4408154.6709180009</v>
      </c>
      <c r="BE587" s="374">
        <f t="shared" si="174"/>
        <v>9.5096290871306416E-3</v>
      </c>
      <c r="BF587" s="374">
        <f t="shared" si="175"/>
        <v>2.9909594112404041</v>
      </c>
      <c r="BG587" s="374">
        <f t="shared" si="176"/>
        <v>1.1226539437236045E-2</v>
      </c>
      <c r="BH587" s="374">
        <f t="shared" si="177"/>
        <v>3.5309604063216193</v>
      </c>
      <c r="BI587" s="374">
        <f t="shared" si="178"/>
        <v>0.97926383147563323</v>
      </c>
      <c r="BJ587" s="374">
        <f t="shared" si="179"/>
        <v>307.99712018243781</v>
      </c>
      <c r="BK587" s="375">
        <v>73043991.097703993</v>
      </c>
      <c r="BL587" s="382">
        <v>210585543.21121621</v>
      </c>
      <c r="BM587" s="383">
        <v>0.57999999999999996</v>
      </c>
      <c r="BN587" s="382">
        <v>122139615.06250539</v>
      </c>
      <c r="BO587" s="395"/>
      <c r="BP587" s="395"/>
      <c r="BS587" s="408">
        <v>10973</v>
      </c>
      <c r="BT587" s="400" t="s">
        <v>1897</v>
      </c>
      <c r="BU587" s="400">
        <v>0.83520211902547103</v>
      </c>
      <c r="BV587" s="400">
        <v>0.16479788097452897</v>
      </c>
      <c r="BW587" s="400">
        <v>0</v>
      </c>
      <c r="BX587" s="400">
        <v>1</v>
      </c>
      <c r="BY587" s="407">
        <v>10973</v>
      </c>
      <c r="BZ587" s="406" t="s">
        <v>1897</v>
      </c>
      <c r="CA587" s="406">
        <v>0.79534467744152193</v>
      </c>
      <c r="CB587" s="406">
        <v>0.20465532255847796</v>
      </c>
      <c r="CC587" s="406">
        <v>9.5096290871306416E-3</v>
      </c>
      <c r="CD587" s="406">
        <v>1.1226539437236045E-2</v>
      </c>
      <c r="CE587" s="406">
        <v>0.97926383147563323</v>
      </c>
    </row>
    <row r="588" spans="1:83" x14ac:dyDescent="0.35">
      <c r="A588" s="365">
        <v>9</v>
      </c>
      <c r="B588" s="366" t="s">
        <v>1308</v>
      </c>
      <c r="C588" s="411">
        <v>10974</v>
      </c>
      <c r="D588" s="367" t="s">
        <v>1898</v>
      </c>
      <c r="E588" s="368" t="s">
        <v>2438</v>
      </c>
      <c r="F588" s="369">
        <v>10</v>
      </c>
      <c r="G588" s="370" t="s">
        <v>6308</v>
      </c>
      <c r="H588" s="371">
        <v>129000</v>
      </c>
      <c r="I588" s="372">
        <v>129000</v>
      </c>
      <c r="J588" s="373">
        <v>585.71352013340459</v>
      </c>
      <c r="K588" s="374">
        <v>75557044.097209185</v>
      </c>
      <c r="L588" s="371">
        <v>25203.599999999999</v>
      </c>
      <c r="M588" s="372">
        <v>25203.599999999999</v>
      </c>
      <c r="N588" s="373">
        <v>836.73890674308427</v>
      </c>
      <c r="O588" s="374">
        <v>21088832.709989998</v>
      </c>
      <c r="P588" s="374">
        <f t="shared" si="164"/>
        <v>0.84996167823237945</v>
      </c>
      <c r="Q588" s="402">
        <f t="shared" si="168"/>
        <v>21422.094153497597</v>
      </c>
      <c r="R588" s="374">
        <f t="shared" si="165"/>
        <v>0.1500383217676205</v>
      </c>
      <c r="S588" s="401">
        <f t="shared" si="169"/>
        <v>3781.5058465023999</v>
      </c>
      <c r="T588" s="371">
        <v>10135.199999999999</v>
      </c>
      <c r="U588" s="372">
        <v>10135.199999999999</v>
      </c>
      <c r="V588" s="373">
        <v>338.45703544133318</v>
      </c>
      <c r="W588" s="374">
        <v>3430329.7456049998</v>
      </c>
      <c r="X588" s="371">
        <v>225.6</v>
      </c>
      <c r="Y588" s="372">
        <v>225.6</v>
      </c>
      <c r="Z588" s="373">
        <v>406.181589893617</v>
      </c>
      <c r="AA588" s="374">
        <v>91634.566679999989</v>
      </c>
      <c r="AB588" s="371">
        <v>9315.6</v>
      </c>
      <c r="AC588" s="372">
        <v>9315.6</v>
      </c>
      <c r="AD588" s="373">
        <v>398.15600386107178</v>
      </c>
      <c r="AE588" s="374">
        <v>3709062.0695682005</v>
      </c>
      <c r="AF588" s="374">
        <f t="shared" si="170"/>
        <v>0</v>
      </c>
      <c r="AG588" s="374">
        <f t="shared" si="171"/>
        <v>0</v>
      </c>
      <c r="AH588" s="374">
        <f t="shared" si="172"/>
        <v>1</v>
      </c>
      <c r="AI588" s="374">
        <f t="shared" si="173"/>
        <v>9315.6</v>
      </c>
      <c r="AJ588" s="375">
        <v>103876903.18905239</v>
      </c>
      <c r="AK588" s="376">
        <v>3493.8480000000004</v>
      </c>
      <c r="AL588" s="377">
        <v>3493.8480000000004</v>
      </c>
      <c r="AM588" s="373">
        <v>17143.816260033007</v>
      </c>
      <c r="AN588" s="374">
        <v>59897888.152483806</v>
      </c>
      <c r="AO588" s="378">
        <v>526.23599999999999</v>
      </c>
      <c r="AP588" s="379">
        <v>526.23599999999999</v>
      </c>
      <c r="AQ588" s="373">
        <v>10427.247863439217</v>
      </c>
      <c r="AR588" s="374">
        <v>5487193.2066647997</v>
      </c>
      <c r="AS588" s="374">
        <f t="shared" si="166"/>
        <v>0.82265513517314615</v>
      </c>
      <c r="AT588" s="374">
        <f t="shared" si="180"/>
        <v>432.91074771297571</v>
      </c>
      <c r="AU588" s="374">
        <f t="shared" si="167"/>
        <v>0.17734486482685388</v>
      </c>
      <c r="AV588" s="374">
        <f t="shared" si="181"/>
        <v>93.325252287024284</v>
      </c>
      <c r="AW588" s="380">
        <v>199.17599999999999</v>
      </c>
      <c r="AX588" s="381">
        <v>199.17599999999999</v>
      </c>
      <c r="AY588" s="373">
        <v>3610.2815173514882</v>
      </c>
      <c r="AZ588" s="374">
        <v>719081.43149999995</v>
      </c>
      <c r="BA588" s="378">
        <v>120.2999999999991</v>
      </c>
      <c r="BB588" s="379">
        <v>120.2999999999991</v>
      </c>
      <c r="BC588" s="373">
        <v>32507.582789900487</v>
      </c>
      <c r="BD588" s="374">
        <v>3910662.2096249992</v>
      </c>
      <c r="BE588" s="374">
        <f t="shared" si="174"/>
        <v>6.463034812440023E-2</v>
      </c>
      <c r="BF588" s="374">
        <f t="shared" si="175"/>
        <v>7.77503087936529</v>
      </c>
      <c r="BG588" s="374">
        <f t="shared" si="176"/>
        <v>0</v>
      </c>
      <c r="BH588" s="374">
        <f t="shared" si="177"/>
        <v>0</v>
      </c>
      <c r="BI588" s="374">
        <f t="shared" si="178"/>
        <v>0.93536965187559973</v>
      </c>
      <c r="BJ588" s="374">
        <f t="shared" si="179"/>
        <v>112.52496912063381</v>
      </c>
      <c r="BK588" s="375">
        <v>70014825.000273615</v>
      </c>
      <c r="BL588" s="382">
        <v>173891728.18932599</v>
      </c>
      <c r="BM588" s="383">
        <v>0.55000000000000004</v>
      </c>
      <c r="BN588" s="382">
        <v>95640450.504129305</v>
      </c>
      <c r="BO588" s="395"/>
      <c r="BP588" s="395"/>
      <c r="BS588" s="408">
        <v>10974</v>
      </c>
      <c r="BT588" s="400" t="s">
        <v>1898</v>
      </c>
      <c r="BU588" s="400">
        <v>0.84996167823237945</v>
      </c>
      <c r="BV588" s="400">
        <v>0.1500383217676205</v>
      </c>
      <c r="BW588" s="400">
        <v>0</v>
      </c>
      <c r="BX588" s="400">
        <v>1</v>
      </c>
      <c r="BY588" s="407">
        <v>10974</v>
      </c>
      <c r="BZ588" s="406" t="s">
        <v>1898</v>
      </c>
      <c r="CA588" s="406">
        <v>0.82265513517314615</v>
      </c>
      <c r="CB588" s="406">
        <v>0.17734486482685388</v>
      </c>
      <c r="CC588" s="406">
        <v>6.463034812440023E-2</v>
      </c>
      <c r="CD588" s="406">
        <v>0</v>
      </c>
      <c r="CE588" s="406">
        <v>0.93536965187559973</v>
      </c>
    </row>
    <row r="589" spans="1:83" x14ac:dyDescent="0.35">
      <c r="A589" s="365">
        <v>9</v>
      </c>
      <c r="B589" s="366" t="s">
        <v>1308</v>
      </c>
      <c r="C589" s="411">
        <v>10975</v>
      </c>
      <c r="D589" s="367" t="s">
        <v>1899</v>
      </c>
      <c r="E589" s="368" t="s">
        <v>2438</v>
      </c>
      <c r="F589" s="369">
        <v>9</v>
      </c>
      <c r="G589" s="370" t="s">
        <v>2511</v>
      </c>
      <c r="H589" s="371">
        <v>104360.4</v>
      </c>
      <c r="I589" s="372">
        <v>104360.4</v>
      </c>
      <c r="J589" s="373">
        <v>533.77942590149144</v>
      </c>
      <c r="K589" s="374">
        <v>55705434.398850001</v>
      </c>
      <c r="L589" s="371">
        <v>14167.199999999999</v>
      </c>
      <c r="M589" s="372">
        <v>14167.199999999999</v>
      </c>
      <c r="N589" s="373">
        <v>458.36989110409962</v>
      </c>
      <c r="O589" s="374">
        <v>6493817.9212499997</v>
      </c>
      <c r="P589" s="374">
        <f t="shared" si="164"/>
        <v>0.87391733811156858</v>
      </c>
      <c r="Q589" s="402">
        <f t="shared" si="168"/>
        <v>12380.961712494214</v>
      </c>
      <c r="R589" s="374">
        <f t="shared" si="165"/>
        <v>0.12608266188843137</v>
      </c>
      <c r="S589" s="401">
        <f t="shared" si="169"/>
        <v>1786.2382875057847</v>
      </c>
      <c r="T589" s="371">
        <v>27600</v>
      </c>
      <c r="U589" s="372">
        <v>27600</v>
      </c>
      <c r="V589" s="373">
        <v>122.67670357282609</v>
      </c>
      <c r="W589" s="374">
        <v>3385877.0186100001</v>
      </c>
      <c r="X589" s="371">
        <v>5673.5999999999995</v>
      </c>
      <c r="Y589" s="372">
        <v>5673.5999999999995</v>
      </c>
      <c r="Z589" s="373">
        <v>4.0349360987732652</v>
      </c>
      <c r="AA589" s="374">
        <v>22892.613449999993</v>
      </c>
      <c r="AB589" s="371">
        <v>2204.4</v>
      </c>
      <c r="AC589" s="372">
        <v>2204.4</v>
      </c>
      <c r="AD589" s="373">
        <v>2052.8126600979858</v>
      </c>
      <c r="AE589" s="374">
        <v>4525220.2279200004</v>
      </c>
      <c r="AF589" s="374">
        <f t="shared" si="170"/>
        <v>0</v>
      </c>
      <c r="AG589" s="374">
        <f t="shared" si="171"/>
        <v>0</v>
      </c>
      <c r="AH589" s="374">
        <f t="shared" si="172"/>
        <v>1</v>
      </c>
      <c r="AI589" s="374">
        <f t="shared" si="173"/>
        <v>2204.4</v>
      </c>
      <c r="AJ589" s="375">
        <v>70133242.180079997</v>
      </c>
      <c r="AK589" s="376">
        <v>1048.9023599999998</v>
      </c>
      <c r="AL589" s="377">
        <v>1048.9023599999998</v>
      </c>
      <c r="AM589" s="373">
        <v>29155.006452631111</v>
      </c>
      <c r="AN589" s="374">
        <v>30580755.073979996</v>
      </c>
      <c r="AO589" s="378">
        <v>78.098640000000003</v>
      </c>
      <c r="AP589" s="379">
        <v>78.098640000000003</v>
      </c>
      <c r="AQ589" s="373">
        <v>34603.158384704264</v>
      </c>
      <c r="AR589" s="374">
        <v>2702459.6095499997</v>
      </c>
      <c r="AS589" s="374">
        <f t="shared" si="166"/>
        <v>0.89159318530988774</v>
      </c>
      <c r="AT589" s="374">
        <f t="shared" si="180"/>
        <v>69.632215205970212</v>
      </c>
      <c r="AU589" s="374">
        <f t="shared" si="167"/>
        <v>0.10840681469011226</v>
      </c>
      <c r="AV589" s="374">
        <f t="shared" si="181"/>
        <v>8.4664247940297894</v>
      </c>
      <c r="AW589" s="380">
        <v>73.404000000000011</v>
      </c>
      <c r="AX589" s="381">
        <v>73.404000000000011</v>
      </c>
      <c r="AY589" s="373">
        <v>15766.662841262054</v>
      </c>
      <c r="AZ589" s="374">
        <v>1157336.1192000001</v>
      </c>
      <c r="BA589" s="378">
        <v>30.870840000000086</v>
      </c>
      <c r="BB589" s="379">
        <v>30.870840000000086</v>
      </c>
      <c r="BC589" s="373">
        <v>110492.63725980214</v>
      </c>
      <c r="BD589" s="374">
        <v>3411000.5260254</v>
      </c>
      <c r="BE589" s="374">
        <f t="shared" si="174"/>
        <v>7.0698850706716138E-2</v>
      </c>
      <c r="BF589" s="374">
        <f t="shared" si="175"/>
        <v>2.1825329083509271</v>
      </c>
      <c r="BG589" s="374">
        <f t="shared" si="176"/>
        <v>0</v>
      </c>
      <c r="BH589" s="374">
        <f t="shared" si="177"/>
        <v>0</v>
      </c>
      <c r="BI589" s="374">
        <f t="shared" si="178"/>
        <v>0.92930114929328389</v>
      </c>
      <c r="BJ589" s="374">
        <f t="shared" si="179"/>
        <v>28.688307091649161</v>
      </c>
      <c r="BK589" s="375">
        <v>37851551.328755394</v>
      </c>
      <c r="BL589" s="382">
        <v>107984793.50883539</v>
      </c>
      <c r="BM589" s="383">
        <v>0.49</v>
      </c>
      <c r="BN589" s="382">
        <v>52912548.819329344</v>
      </c>
      <c r="BO589" s="395"/>
      <c r="BP589" s="395"/>
      <c r="BS589" s="408">
        <v>10975</v>
      </c>
      <c r="BT589" s="400" t="s">
        <v>1899</v>
      </c>
      <c r="BU589" s="400">
        <v>0.87391733811156858</v>
      </c>
      <c r="BV589" s="400">
        <v>0.12608266188843137</v>
      </c>
      <c r="BW589" s="400">
        <v>0</v>
      </c>
      <c r="BX589" s="400">
        <v>1</v>
      </c>
      <c r="BY589" s="407">
        <v>10975</v>
      </c>
      <c r="BZ589" s="406" t="s">
        <v>1899</v>
      </c>
      <c r="CA589" s="406">
        <v>0.89159318530988774</v>
      </c>
      <c r="CB589" s="406">
        <v>0.10840681469011226</v>
      </c>
      <c r="CC589" s="406">
        <v>7.0698850706716138E-2</v>
      </c>
      <c r="CD589" s="406">
        <v>0</v>
      </c>
      <c r="CE589" s="406">
        <v>0.92930114929328389</v>
      </c>
    </row>
    <row r="590" spans="1:83" x14ac:dyDescent="0.35">
      <c r="A590" s="365">
        <v>9</v>
      </c>
      <c r="B590" s="366" t="s">
        <v>1308</v>
      </c>
      <c r="C590" s="411">
        <v>10976</v>
      </c>
      <c r="D590" s="367" t="s">
        <v>1900</v>
      </c>
      <c r="E590" s="368" t="s">
        <v>2438</v>
      </c>
      <c r="F590" s="369">
        <v>5</v>
      </c>
      <c r="G590" s="370" t="s">
        <v>2469</v>
      </c>
      <c r="H590" s="371">
        <v>95037.599999999991</v>
      </c>
      <c r="I590" s="372">
        <v>95037.599999999991</v>
      </c>
      <c r="J590" s="373">
        <v>461.12451458760955</v>
      </c>
      <c r="K590" s="374">
        <v>43824167.167571396</v>
      </c>
      <c r="L590" s="371">
        <v>0</v>
      </c>
      <c r="M590" s="372">
        <v>0</v>
      </c>
      <c r="N590" s="373">
        <v>0</v>
      </c>
      <c r="O590" s="374">
        <v>0</v>
      </c>
      <c r="P590" s="374">
        <f t="shared" si="164"/>
        <v>0.83183200162339721</v>
      </c>
      <c r="Q590" s="402">
        <f t="shared" si="168"/>
        <v>0</v>
      </c>
      <c r="R590" s="374">
        <f t="shared" si="165"/>
        <v>0.16816799837660276</v>
      </c>
      <c r="S590" s="401">
        <f t="shared" si="169"/>
        <v>0</v>
      </c>
      <c r="T590" s="371">
        <v>0</v>
      </c>
      <c r="U590" s="372">
        <v>0</v>
      </c>
      <c r="V590" s="373">
        <v>0</v>
      </c>
      <c r="W590" s="374">
        <v>0</v>
      </c>
      <c r="X590" s="371">
        <v>0</v>
      </c>
      <c r="Y590" s="372">
        <v>0</v>
      </c>
      <c r="Z590" s="373">
        <v>0</v>
      </c>
      <c r="AA590" s="374">
        <v>0</v>
      </c>
      <c r="AB590" s="371">
        <v>0</v>
      </c>
      <c r="AC590" s="372">
        <v>0</v>
      </c>
      <c r="AD590" s="373">
        <v>0</v>
      </c>
      <c r="AE590" s="374">
        <v>0</v>
      </c>
      <c r="AF590" s="374">
        <f t="shared" si="170"/>
        <v>0</v>
      </c>
      <c r="AG590" s="374">
        <f t="shared" si="171"/>
        <v>0</v>
      </c>
      <c r="AH590" s="374">
        <f t="shared" si="172"/>
        <v>1</v>
      </c>
      <c r="AI590" s="374">
        <f t="shared" si="173"/>
        <v>0</v>
      </c>
      <c r="AJ590" s="375">
        <v>43824167.167571396</v>
      </c>
      <c r="AK590" s="376">
        <v>1229.8960799999998</v>
      </c>
      <c r="AL590" s="377">
        <v>1229.8960799999998</v>
      </c>
      <c r="AM590" s="373">
        <v>20255.544618374097</v>
      </c>
      <c r="AN590" s="374">
        <v>24912214.924403392</v>
      </c>
      <c r="AO590" s="378">
        <v>76.885680000000008</v>
      </c>
      <c r="AP590" s="379">
        <v>76.885680000000008</v>
      </c>
      <c r="AQ590" s="373">
        <v>38185.353545458645</v>
      </c>
      <c r="AR590" s="374">
        <v>2935906.8733829991</v>
      </c>
      <c r="AS590" s="374">
        <f t="shared" si="166"/>
        <v>0.90571098831107677</v>
      </c>
      <c r="AT590" s="374">
        <f t="shared" si="180"/>
        <v>69.636205219769195</v>
      </c>
      <c r="AU590" s="374">
        <f t="shared" si="167"/>
        <v>9.4289011688923327E-2</v>
      </c>
      <c r="AV590" s="374">
        <f t="shared" si="181"/>
        <v>7.2494747802308188</v>
      </c>
      <c r="AW590" s="380">
        <v>20.916480000000004</v>
      </c>
      <c r="AX590" s="381">
        <v>20.916480000000004</v>
      </c>
      <c r="AY590" s="373">
        <v>52145.840861339952</v>
      </c>
      <c r="AZ590" s="374">
        <v>1090707.4374594002</v>
      </c>
      <c r="BA590" s="378">
        <v>6.0924000000002536</v>
      </c>
      <c r="BB590" s="379">
        <v>6.0924000000002536</v>
      </c>
      <c r="BC590" s="373">
        <v>133851.7722350742</v>
      </c>
      <c r="BD590" s="374">
        <v>815478.53716499999</v>
      </c>
      <c r="BE590" s="374">
        <f t="shared" si="174"/>
        <v>3.1321733615206002E-2</v>
      </c>
      <c r="BF590" s="374">
        <f t="shared" si="175"/>
        <v>0.19082452987728898</v>
      </c>
      <c r="BG590" s="374">
        <f t="shared" si="176"/>
        <v>0</v>
      </c>
      <c r="BH590" s="374">
        <f t="shared" si="177"/>
        <v>0</v>
      </c>
      <c r="BI590" s="374">
        <f t="shared" si="178"/>
        <v>0.96867826638479404</v>
      </c>
      <c r="BJ590" s="374">
        <f t="shared" si="179"/>
        <v>5.9015754701229648</v>
      </c>
      <c r="BK590" s="375">
        <v>29754307.772410795</v>
      </c>
      <c r="BL590" s="382">
        <v>73578474.939982191</v>
      </c>
      <c r="BM590" s="383">
        <v>0.52</v>
      </c>
      <c r="BN590" s="382">
        <v>38260806.96879074</v>
      </c>
      <c r="BO590" s="395"/>
      <c r="BP590" s="395"/>
      <c r="BS590" s="408">
        <v>10976</v>
      </c>
      <c r="BT590" s="400" t="s">
        <v>1900</v>
      </c>
      <c r="BU590" s="400">
        <v>0.83183200162339721</v>
      </c>
      <c r="BV590" s="400">
        <v>0.16816799837660276</v>
      </c>
      <c r="BW590" s="400">
        <v>0</v>
      </c>
      <c r="BX590" s="400">
        <v>1</v>
      </c>
      <c r="BY590" s="407">
        <v>10976</v>
      </c>
      <c r="BZ590" s="406" t="s">
        <v>1900</v>
      </c>
      <c r="CA590" s="406">
        <v>0.90571098831107677</v>
      </c>
      <c r="CB590" s="406">
        <v>9.4289011688923327E-2</v>
      </c>
      <c r="CC590" s="406">
        <v>3.1321733615206002E-2</v>
      </c>
      <c r="CD590" s="406">
        <v>0</v>
      </c>
      <c r="CE590" s="406">
        <v>0.96867826638479404</v>
      </c>
    </row>
    <row r="591" spans="1:83" x14ac:dyDescent="0.35">
      <c r="A591" s="365">
        <v>9</v>
      </c>
      <c r="B591" s="366" t="s">
        <v>1308</v>
      </c>
      <c r="C591" s="411">
        <v>10977</v>
      </c>
      <c r="D591" s="367" t="s">
        <v>1901</v>
      </c>
      <c r="E591" s="368" t="s">
        <v>2438</v>
      </c>
      <c r="F591" s="369">
        <v>6</v>
      </c>
      <c r="G591" s="370" t="s">
        <v>6307</v>
      </c>
      <c r="H591" s="371">
        <v>58233.599999999999</v>
      </c>
      <c r="I591" s="372">
        <v>58233.599999999999</v>
      </c>
      <c r="J591" s="373">
        <v>500.15071987414478</v>
      </c>
      <c r="K591" s="374">
        <v>29125576.960862998</v>
      </c>
      <c r="L591" s="371">
        <v>4363.2</v>
      </c>
      <c r="M591" s="372">
        <v>4363.2</v>
      </c>
      <c r="N591" s="373">
        <v>650.53328777984052</v>
      </c>
      <c r="O591" s="374">
        <v>2838406.8412410002</v>
      </c>
      <c r="P591" s="374">
        <f t="shared" si="164"/>
        <v>0.7441357248911955</v>
      </c>
      <c r="Q591" s="402">
        <f t="shared" si="168"/>
        <v>3246.8129948452643</v>
      </c>
      <c r="R591" s="374">
        <f t="shared" si="165"/>
        <v>0.2558642751088045</v>
      </c>
      <c r="S591" s="401">
        <f t="shared" si="169"/>
        <v>1116.3870051547358</v>
      </c>
      <c r="T591" s="371">
        <v>16087.199999999999</v>
      </c>
      <c r="U591" s="372">
        <v>16087.199999999999</v>
      </c>
      <c r="V591" s="373">
        <v>92.718330351521701</v>
      </c>
      <c r="W591" s="374">
        <v>1491578.3240309998</v>
      </c>
      <c r="X591" s="371">
        <v>6151.2</v>
      </c>
      <c r="Y591" s="372">
        <v>6151.2</v>
      </c>
      <c r="Z591" s="373">
        <v>21.138490918845104</v>
      </c>
      <c r="AA591" s="374">
        <v>130027.08534000001</v>
      </c>
      <c r="AB591" s="371">
        <v>0</v>
      </c>
      <c r="AC591" s="372">
        <v>0</v>
      </c>
      <c r="AD591" s="373">
        <v>0</v>
      </c>
      <c r="AE591" s="374">
        <v>0</v>
      </c>
      <c r="AF591" s="374">
        <f t="shared" si="170"/>
        <v>0</v>
      </c>
      <c r="AG591" s="374">
        <f t="shared" si="171"/>
        <v>0</v>
      </c>
      <c r="AH591" s="374">
        <f t="shared" si="172"/>
        <v>1</v>
      </c>
      <c r="AI591" s="374">
        <f t="shared" si="173"/>
        <v>0</v>
      </c>
      <c r="AJ591" s="375">
        <v>33585589.211474992</v>
      </c>
      <c r="AK591" s="376">
        <v>1031.9003999999998</v>
      </c>
      <c r="AL591" s="377">
        <v>1031.9003999999998</v>
      </c>
      <c r="AM591" s="373">
        <v>14175.555751777209</v>
      </c>
      <c r="AN591" s="374">
        <v>14627761.650481198</v>
      </c>
      <c r="AO591" s="378">
        <v>56.384399999999992</v>
      </c>
      <c r="AP591" s="379">
        <v>56.384399999999992</v>
      </c>
      <c r="AQ591" s="373">
        <v>7520.5012582735662</v>
      </c>
      <c r="AR591" s="374">
        <v>424038.95114700001</v>
      </c>
      <c r="AS591" s="374">
        <f t="shared" si="166"/>
        <v>0.90510287052367955</v>
      </c>
      <c r="AT591" s="374">
        <f t="shared" si="180"/>
        <v>51.033682292755351</v>
      </c>
      <c r="AU591" s="374">
        <f t="shared" si="167"/>
        <v>9.4897129476320494E-2</v>
      </c>
      <c r="AV591" s="374">
        <f t="shared" si="181"/>
        <v>5.3507177072446446</v>
      </c>
      <c r="AW591" s="380">
        <v>23.291999999999994</v>
      </c>
      <c r="AX591" s="381">
        <v>23.291999999999994</v>
      </c>
      <c r="AY591" s="373">
        <v>13816.752182612059</v>
      </c>
      <c r="AZ591" s="374">
        <v>321819.7918374</v>
      </c>
      <c r="BA591" s="378">
        <v>225.52080000000015</v>
      </c>
      <c r="BB591" s="379">
        <v>225.52080000000015</v>
      </c>
      <c r="BC591" s="373">
        <v>2882.6594772632925</v>
      </c>
      <c r="BD591" s="374">
        <v>650099.67143999995</v>
      </c>
      <c r="BE591" s="374">
        <f t="shared" si="174"/>
        <v>0</v>
      </c>
      <c r="BF591" s="374">
        <f t="shared" si="175"/>
        <v>0</v>
      </c>
      <c r="BG591" s="374">
        <f t="shared" si="176"/>
        <v>1.0741068028014956E-2</v>
      </c>
      <c r="BH591" s="374">
        <f t="shared" si="177"/>
        <v>2.4223342545323567</v>
      </c>
      <c r="BI591" s="374">
        <f t="shared" si="178"/>
        <v>0.989258931971985</v>
      </c>
      <c r="BJ591" s="374">
        <f t="shared" si="179"/>
        <v>223.09846574546779</v>
      </c>
      <c r="BK591" s="375">
        <v>16023720.064905597</v>
      </c>
      <c r="BL591" s="382">
        <v>49609309.276380591</v>
      </c>
      <c r="BM591" s="383">
        <v>0.62</v>
      </c>
      <c r="BN591" s="382">
        <v>30757771.751355965</v>
      </c>
      <c r="BO591" s="395"/>
      <c r="BP591" s="395"/>
      <c r="BS591" s="408">
        <v>10977</v>
      </c>
      <c r="BT591" s="400" t="s">
        <v>1901</v>
      </c>
      <c r="BU591" s="400">
        <v>0.7441357248911955</v>
      </c>
      <c r="BV591" s="400">
        <v>0.2558642751088045</v>
      </c>
      <c r="BW591" s="400">
        <v>0</v>
      </c>
      <c r="BX591" s="400">
        <v>1</v>
      </c>
      <c r="BY591" s="407">
        <v>10977</v>
      </c>
      <c r="BZ591" s="406" t="s">
        <v>1901</v>
      </c>
      <c r="CA591" s="406">
        <v>0.90510287052367955</v>
      </c>
      <c r="CB591" s="406">
        <v>9.4897129476320494E-2</v>
      </c>
      <c r="CC591" s="406">
        <v>0</v>
      </c>
      <c r="CD591" s="406">
        <v>1.0741068028014956E-2</v>
      </c>
      <c r="CE591" s="406">
        <v>0.989258931971985</v>
      </c>
    </row>
    <row r="592" spans="1:83" x14ac:dyDescent="0.35">
      <c r="A592" s="365">
        <v>9</v>
      </c>
      <c r="B592" s="366" t="s">
        <v>1308</v>
      </c>
      <c r="C592" s="411">
        <v>10978</v>
      </c>
      <c r="D592" s="367" t="s">
        <v>2260</v>
      </c>
      <c r="E592" s="368" t="s">
        <v>2438</v>
      </c>
      <c r="F592" s="369">
        <v>15</v>
      </c>
      <c r="G592" s="370" t="s">
        <v>6306</v>
      </c>
      <c r="H592" s="371">
        <v>178706.4</v>
      </c>
      <c r="I592" s="372">
        <v>178706.4</v>
      </c>
      <c r="J592" s="373">
        <v>781.73800637304771</v>
      </c>
      <c r="K592" s="374">
        <v>139701584.86210442</v>
      </c>
      <c r="L592" s="371">
        <v>45606</v>
      </c>
      <c r="M592" s="372">
        <v>45606</v>
      </c>
      <c r="N592" s="373">
        <v>788.93021137259575</v>
      </c>
      <c r="O592" s="374">
        <v>35979951.219858602</v>
      </c>
      <c r="P592" s="374">
        <f t="shared" si="164"/>
        <v>0.82623897079232422</v>
      </c>
      <c r="Q592" s="402">
        <f t="shared" si="168"/>
        <v>37681.454501954737</v>
      </c>
      <c r="R592" s="374">
        <f t="shared" si="165"/>
        <v>0.17376102920767578</v>
      </c>
      <c r="S592" s="401">
        <f t="shared" si="169"/>
        <v>7924.5454980452614</v>
      </c>
      <c r="T592" s="371">
        <v>67585.2</v>
      </c>
      <c r="U592" s="372">
        <v>67585.2</v>
      </c>
      <c r="V592" s="373">
        <v>165.61920265469359</v>
      </c>
      <c r="W592" s="374">
        <v>11193406.935257997</v>
      </c>
      <c r="X592" s="371">
        <v>9792</v>
      </c>
      <c r="Y592" s="372">
        <v>9792</v>
      </c>
      <c r="Z592" s="373">
        <v>7.693346657475491</v>
      </c>
      <c r="AA592" s="374">
        <v>75333.250470000014</v>
      </c>
      <c r="AB592" s="371">
        <v>7.1999999999999993</v>
      </c>
      <c r="AC592" s="372">
        <v>7.1999999999999993</v>
      </c>
      <c r="AD592" s="373">
        <v>1549274.4243107501</v>
      </c>
      <c r="AE592" s="374">
        <v>11154775.8550374</v>
      </c>
      <c r="AF592" s="374">
        <f t="shared" si="170"/>
        <v>0</v>
      </c>
      <c r="AG592" s="374">
        <f t="shared" si="171"/>
        <v>0</v>
      </c>
      <c r="AH592" s="374">
        <f t="shared" si="172"/>
        <v>1</v>
      </c>
      <c r="AI592" s="374">
        <f t="shared" si="173"/>
        <v>7.1999999999999993</v>
      </c>
      <c r="AJ592" s="375">
        <v>198105052.12272841</v>
      </c>
      <c r="AK592" s="376">
        <v>10170.492</v>
      </c>
      <c r="AL592" s="377">
        <v>10170.492</v>
      </c>
      <c r="AM592" s="373">
        <v>21573.196570575703</v>
      </c>
      <c r="AN592" s="374">
        <v>219410023.13546762</v>
      </c>
      <c r="AO592" s="378">
        <v>1377.2759999999996</v>
      </c>
      <c r="AP592" s="379">
        <v>1377.2759999999996</v>
      </c>
      <c r="AQ592" s="373">
        <v>22382.992717652676</v>
      </c>
      <c r="AR592" s="374">
        <v>30827558.678197797</v>
      </c>
      <c r="AS592" s="374">
        <f t="shared" si="166"/>
        <v>0.84306343259112626</v>
      </c>
      <c r="AT592" s="374">
        <f t="shared" si="180"/>
        <v>1161.1310321853757</v>
      </c>
      <c r="AU592" s="374">
        <f t="shared" si="167"/>
        <v>0.15693656740887374</v>
      </c>
      <c r="AV592" s="374">
        <f t="shared" si="181"/>
        <v>216.14496781462393</v>
      </c>
      <c r="AW592" s="380">
        <v>568.91999999999996</v>
      </c>
      <c r="AX592" s="381">
        <v>568.91999999999996</v>
      </c>
      <c r="AY592" s="373">
        <v>13578.665207445689</v>
      </c>
      <c r="AZ592" s="374">
        <v>7725174.2098200005</v>
      </c>
      <c r="BA592" s="378">
        <v>380.95200000000142</v>
      </c>
      <c r="BB592" s="379">
        <v>380.95200000000142</v>
      </c>
      <c r="BC592" s="373">
        <v>49014.191160432631</v>
      </c>
      <c r="BD592" s="374">
        <v>18672054.150949202</v>
      </c>
      <c r="BE592" s="374">
        <f t="shared" si="174"/>
        <v>3.9263572120503305E-2</v>
      </c>
      <c r="BF592" s="374">
        <f t="shared" si="175"/>
        <v>14.957536326450031</v>
      </c>
      <c r="BG592" s="374">
        <f t="shared" si="176"/>
        <v>3.2066631130335524E-3</v>
      </c>
      <c r="BH592" s="374">
        <f t="shared" si="177"/>
        <v>1.2215847262363624</v>
      </c>
      <c r="BI592" s="374">
        <f t="shared" si="178"/>
        <v>0.95752976476646312</v>
      </c>
      <c r="BJ592" s="374">
        <f t="shared" si="179"/>
        <v>364.77287894731501</v>
      </c>
      <c r="BK592" s="375">
        <v>276634810.1744346</v>
      </c>
      <c r="BL592" s="382">
        <v>474739862.29716301</v>
      </c>
      <c r="BM592" s="383">
        <v>0.51</v>
      </c>
      <c r="BN592" s="382">
        <v>242117329.77155313</v>
      </c>
      <c r="BO592" s="395"/>
      <c r="BP592" s="395"/>
      <c r="BS592" s="408">
        <v>10978</v>
      </c>
      <c r="BT592" s="400" t="s">
        <v>2260</v>
      </c>
      <c r="BU592" s="400">
        <v>0.82623897079232422</v>
      </c>
      <c r="BV592" s="400">
        <v>0.17376102920767578</v>
      </c>
      <c r="BW592" s="400">
        <v>0</v>
      </c>
      <c r="BX592" s="400">
        <v>1</v>
      </c>
      <c r="BY592" s="407">
        <v>10978</v>
      </c>
      <c r="BZ592" s="406" t="s">
        <v>2260</v>
      </c>
      <c r="CA592" s="406">
        <v>0.84306343259112626</v>
      </c>
      <c r="CB592" s="406">
        <v>0.15693656740887374</v>
      </c>
      <c r="CC592" s="406">
        <v>3.9263572120503305E-2</v>
      </c>
      <c r="CD592" s="406">
        <v>3.2066631130335524E-3</v>
      </c>
      <c r="CE592" s="406">
        <v>0.95752976476646312</v>
      </c>
    </row>
    <row r="593" spans="1:83" x14ac:dyDescent="0.35">
      <c r="A593" s="365">
        <v>9</v>
      </c>
      <c r="B593" s="366" t="s">
        <v>1308</v>
      </c>
      <c r="C593" s="411">
        <v>10979</v>
      </c>
      <c r="D593" s="367" t="s">
        <v>1903</v>
      </c>
      <c r="E593" s="368" t="s">
        <v>2438</v>
      </c>
      <c r="F593" s="369">
        <v>6</v>
      </c>
      <c r="G593" s="370" t="s">
        <v>6307</v>
      </c>
      <c r="H593" s="371">
        <v>115486.8</v>
      </c>
      <c r="I593" s="372">
        <v>115486.8</v>
      </c>
      <c r="J593" s="373">
        <v>410.28362688995628</v>
      </c>
      <c r="K593" s="374">
        <v>47382343.161915004</v>
      </c>
      <c r="L593" s="371">
        <v>10779.6</v>
      </c>
      <c r="M593" s="372">
        <v>10779.6</v>
      </c>
      <c r="N593" s="373">
        <v>402.32499132683961</v>
      </c>
      <c r="O593" s="374">
        <v>4336902.4765068004</v>
      </c>
      <c r="P593" s="374">
        <f t="shared" si="164"/>
        <v>0.86214890632806174</v>
      </c>
      <c r="Q593" s="402">
        <f t="shared" si="168"/>
        <v>9293.620350653975</v>
      </c>
      <c r="R593" s="374">
        <f t="shared" si="165"/>
        <v>0.13785109367193826</v>
      </c>
      <c r="S593" s="401">
        <f t="shared" si="169"/>
        <v>1485.9796493460258</v>
      </c>
      <c r="T593" s="371">
        <v>7209.5999999999995</v>
      </c>
      <c r="U593" s="372">
        <v>7209.5999999999995</v>
      </c>
      <c r="V593" s="373">
        <v>178.08117227238679</v>
      </c>
      <c r="W593" s="374">
        <v>1283894.0196149996</v>
      </c>
      <c r="X593" s="371">
        <v>2434.7999999999997</v>
      </c>
      <c r="Y593" s="372">
        <v>2434.7999999999997</v>
      </c>
      <c r="Z593" s="373">
        <v>7.5334517742730416</v>
      </c>
      <c r="AA593" s="374">
        <v>18342.448379999998</v>
      </c>
      <c r="AB593" s="371">
        <v>283.2</v>
      </c>
      <c r="AC593" s="372">
        <v>283.2</v>
      </c>
      <c r="AD593" s="373">
        <v>5044.7860304025426</v>
      </c>
      <c r="AE593" s="374">
        <v>1428683.40381</v>
      </c>
      <c r="AF593" s="374">
        <f t="shared" si="170"/>
        <v>0</v>
      </c>
      <c r="AG593" s="374">
        <f t="shared" si="171"/>
        <v>0</v>
      </c>
      <c r="AH593" s="374">
        <f t="shared" si="172"/>
        <v>1</v>
      </c>
      <c r="AI593" s="374">
        <f t="shared" si="173"/>
        <v>283.2</v>
      </c>
      <c r="AJ593" s="375">
        <v>54450165.510226808</v>
      </c>
      <c r="AK593" s="376">
        <v>1141.60608</v>
      </c>
      <c r="AL593" s="377">
        <v>1141.60608</v>
      </c>
      <c r="AM593" s="373">
        <v>14433.76362398753</v>
      </c>
      <c r="AN593" s="374">
        <v>16477672.310426999</v>
      </c>
      <c r="AO593" s="378">
        <v>90690.786479999981</v>
      </c>
      <c r="AP593" s="379">
        <v>90690.786479999981</v>
      </c>
      <c r="AQ593" s="373">
        <v>19.925032844141239</v>
      </c>
      <c r="AR593" s="374">
        <v>1807016.8992749997</v>
      </c>
      <c r="AS593" s="374">
        <f t="shared" si="166"/>
        <v>0.89850583329708578</v>
      </c>
      <c r="AT593" s="374">
        <f t="shared" si="180"/>
        <v>81486.20067858047</v>
      </c>
      <c r="AU593" s="374">
        <f t="shared" si="167"/>
        <v>0.10149416670291422</v>
      </c>
      <c r="AV593" s="374">
        <f t="shared" si="181"/>
        <v>9204.5858014195182</v>
      </c>
      <c r="AW593" s="380">
        <v>27.28716</v>
      </c>
      <c r="AX593" s="381">
        <v>27.28716</v>
      </c>
      <c r="AY593" s="373">
        <v>15919.515245082302</v>
      </c>
      <c r="AZ593" s="374">
        <v>434398.35961500002</v>
      </c>
      <c r="BA593" s="378">
        <v>-90527.033999999985</v>
      </c>
      <c r="BB593" s="379">
        <v>-90527.033999999985</v>
      </c>
      <c r="BC593" s="373">
        <v>-14.688728484576222</v>
      </c>
      <c r="BD593" s="374">
        <v>1329727.0229399998</v>
      </c>
      <c r="BE593" s="374">
        <f t="shared" si="174"/>
        <v>0</v>
      </c>
      <c r="BF593" s="374">
        <f t="shared" si="175"/>
        <v>0</v>
      </c>
      <c r="BG593" s="374">
        <f t="shared" si="176"/>
        <v>1.409247685153444E-2</v>
      </c>
      <c r="BH593" s="374">
        <f t="shared" si="177"/>
        <v>-1275.750131083071</v>
      </c>
      <c r="BI593" s="374">
        <f t="shared" si="178"/>
        <v>0.98590752314846553</v>
      </c>
      <c r="BJ593" s="374">
        <f t="shared" si="179"/>
        <v>-89251.283868916915</v>
      </c>
      <c r="BK593" s="375">
        <v>20048814.592257001</v>
      </c>
      <c r="BL593" s="382">
        <v>74498980.102483809</v>
      </c>
      <c r="BM593" s="383">
        <v>0.55000000000000004</v>
      </c>
      <c r="BN593" s="382">
        <v>40974439.056366101</v>
      </c>
      <c r="BO593" s="395"/>
      <c r="BP593" s="395"/>
      <c r="BS593" s="408">
        <v>10979</v>
      </c>
      <c r="BT593" s="400" t="s">
        <v>1903</v>
      </c>
      <c r="BU593" s="400">
        <v>0.86214890632806174</v>
      </c>
      <c r="BV593" s="400">
        <v>0.13785109367193826</v>
      </c>
      <c r="BW593" s="400">
        <v>0</v>
      </c>
      <c r="BX593" s="400">
        <v>1</v>
      </c>
      <c r="BY593" s="407">
        <v>10979</v>
      </c>
      <c r="BZ593" s="406" t="s">
        <v>1903</v>
      </c>
      <c r="CA593" s="406">
        <v>0.89850583329708578</v>
      </c>
      <c r="CB593" s="406">
        <v>0.10149416670291422</v>
      </c>
      <c r="CC593" s="406">
        <v>0</v>
      </c>
      <c r="CD593" s="406">
        <v>1.409247685153444E-2</v>
      </c>
      <c r="CE593" s="406">
        <v>0.98590752314846553</v>
      </c>
    </row>
    <row r="594" spans="1:83" x14ac:dyDescent="0.35">
      <c r="A594" s="365">
        <v>9</v>
      </c>
      <c r="B594" s="366" t="s">
        <v>1308</v>
      </c>
      <c r="C594" s="411">
        <v>10980</v>
      </c>
      <c r="D594" s="367" t="s">
        <v>1904</v>
      </c>
      <c r="E594" s="368" t="s">
        <v>2438</v>
      </c>
      <c r="F594" s="369">
        <v>13</v>
      </c>
      <c r="G594" s="370" t="s">
        <v>6309</v>
      </c>
      <c r="H594" s="371">
        <v>140258.4</v>
      </c>
      <c r="I594" s="372">
        <v>140258.4</v>
      </c>
      <c r="J594" s="373">
        <v>466.75458817290087</v>
      </c>
      <c r="K594" s="374">
        <v>65466251.729789995</v>
      </c>
      <c r="L594" s="371">
        <v>19495.2</v>
      </c>
      <c r="M594" s="372">
        <v>19495.2</v>
      </c>
      <c r="N594" s="373">
        <v>497.66238199095159</v>
      </c>
      <c r="O594" s="374">
        <v>9702027.6693900004</v>
      </c>
      <c r="P594" s="374">
        <f t="shared" si="164"/>
        <v>0.83705112016193628</v>
      </c>
      <c r="Q594" s="402">
        <f t="shared" si="168"/>
        <v>16318.478997780981</v>
      </c>
      <c r="R594" s="374">
        <f t="shared" si="165"/>
        <v>0.16294887983806366</v>
      </c>
      <c r="S594" s="401">
        <f t="shared" si="169"/>
        <v>3176.7210022190188</v>
      </c>
      <c r="T594" s="371">
        <v>6008.4</v>
      </c>
      <c r="U594" s="372">
        <v>6008.4</v>
      </c>
      <c r="V594" s="373">
        <v>472.74242652786103</v>
      </c>
      <c r="W594" s="374">
        <v>2840425.5955500002</v>
      </c>
      <c r="X594" s="371">
        <v>9666</v>
      </c>
      <c r="Y594" s="372">
        <v>9666</v>
      </c>
      <c r="Z594" s="373">
        <v>10.445932998137803</v>
      </c>
      <c r="AA594" s="374">
        <v>100970.38836</v>
      </c>
      <c r="AB594" s="371">
        <v>75.599999999999994</v>
      </c>
      <c r="AC594" s="372">
        <v>75.599999999999994</v>
      </c>
      <c r="AD594" s="373">
        <v>54979.233733682537</v>
      </c>
      <c r="AE594" s="374">
        <v>4156430.0702663995</v>
      </c>
      <c r="AF594" s="374">
        <f t="shared" si="170"/>
        <v>0</v>
      </c>
      <c r="AG594" s="374">
        <f t="shared" si="171"/>
        <v>0</v>
      </c>
      <c r="AH594" s="374">
        <f t="shared" si="172"/>
        <v>1</v>
      </c>
      <c r="AI594" s="374">
        <f t="shared" si="173"/>
        <v>75.599999999999994</v>
      </c>
      <c r="AJ594" s="375">
        <v>82266105.453356385</v>
      </c>
      <c r="AK594" s="376">
        <v>2065.8267599999999</v>
      </c>
      <c r="AL594" s="377">
        <v>2065.8267599999999</v>
      </c>
      <c r="AM594" s="373">
        <v>22566.050312567833</v>
      </c>
      <c r="AN594" s="374">
        <v>46617550.603208989</v>
      </c>
      <c r="AO594" s="378">
        <v>187.57175999999998</v>
      </c>
      <c r="AP594" s="379">
        <v>187.57175999999998</v>
      </c>
      <c r="AQ594" s="373">
        <v>30600.84457577196</v>
      </c>
      <c r="AR594" s="374">
        <v>5739854.2745639998</v>
      </c>
      <c r="AS594" s="374">
        <f t="shared" si="166"/>
        <v>0.86245692816670538</v>
      </c>
      <c r="AT594" s="374">
        <f t="shared" si="180"/>
        <v>161.77256394042249</v>
      </c>
      <c r="AU594" s="374">
        <f t="shared" si="167"/>
        <v>0.13754307183329476</v>
      </c>
      <c r="AV594" s="374">
        <f t="shared" si="181"/>
        <v>25.799196059577522</v>
      </c>
      <c r="AW594" s="380">
        <v>127864.04628000001</v>
      </c>
      <c r="AX594" s="381">
        <v>127864.04628000001</v>
      </c>
      <c r="AY594" s="373">
        <v>13.442728460477747</v>
      </c>
      <c r="AZ594" s="374">
        <v>1718841.6539999999</v>
      </c>
      <c r="BA594" s="378">
        <v>-127615.19640000002</v>
      </c>
      <c r="BB594" s="379">
        <v>-127615.19640000002</v>
      </c>
      <c r="BC594" s="373">
        <v>-42.488897747857862</v>
      </c>
      <c r="BD594" s="374">
        <v>5422229.0309123993</v>
      </c>
      <c r="BE594" s="374">
        <f t="shared" si="174"/>
        <v>1.9344398880495463E-2</v>
      </c>
      <c r="BF594" s="374">
        <f t="shared" si="175"/>
        <v>-2468.6392623743691</v>
      </c>
      <c r="BG594" s="374">
        <f t="shared" si="176"/>
        <v>2.000491106777539E-2</v>
      </c>
      <c r="BH594" s="374">
        <f t="shared" si="177"/>
        <v>-2552.9306548786903</v>
      </c>
      <c r="BI594" s="374">
        <f t="shared" si="178"/>
        <v>0.96065069005172921</v>
      </c>
      <c r="BJ594" s="374">
        <f t="shared" si="179"/>
        <v>-122593.62648274696</v>
      </c>
      <c r="BK594" s="375">
        <v>59498475.562685385</v>
      </c>
      <c r="BL594" s="382">
        <v>141764581.01604176</v>
      </c>
      <c r="BM594" s="383">
        <v>0.52</v>
      </c>
      <c r="BN594" s="382">
        <v>73717582.12834172</v>
      </c>
      <c r="BO594" s="395"/>
      <c r="BP594" s="395"/>
      <c r="BS594" s="408">
        <v>10980</v>
      </c>
      <c r="BT594" s="400" t="s">
        <v>1904</v>
      </c>
      <c r="BU594" s="400">
        <v>0.83705112016193628</v>
      </c>
      <c r="BV594" s="400">
        <v>0.16294887983806366</v>
      </c>
      <c r="BW594" s="400">
        <v>0</v>
      </c>
      <c r="BX594" s="400">
        <v>1</v>
      </c>
      <c r="BY594" s="407">
        <v>10980</v>
      </c>
      <c r="BZ594" s="406" t="s">
        <v>1904</v>
      </c>
      <c r="CA594" s="406">
        <v>0.86245692816670538</v>
      </c>
      <c r="CB594" s="406">
        <v>0.13754307183329476</v>
      </c>
      <c r="CC594" s="406">
        <v>1.9344398880495463E-2</v>
      </c>
      <c r="CD594" s="406">
        <v>2.000491106777539E-2</v>
      </c>
      <c r="CE594" s="406">
        <v>0.96065069005172921</v>
      </c>
    </row>
    <row r="595" spans="1:83" x14ac:dyDescent="0.35">
      <c r="A595" s="365">
        <v>9</v>
      </c>
      <c r="B595" s="366" t="s">
        <v>1308</v>
      </c>
      <c r="C595" s="411">
        <v>10981</v>
      </c>
      <c r="D595" s="367" t="s">
        <v>1905</v>
      </c>
      <c r="E595" s="368" t="s">
        <v>2438</v>
      </c>
      <c r="F595" s="369">
        <v>6</v>
      </c>
      <c r="G595" s="370" t="s">
        <v>6307</v>
      </c>
      <c r="H595" s="371">
        <v>103671.59999999999</v>
      </c>
      <c r="I595" s="372">
        <v>103671.59999999999</v>
      </c>
      <c r="J595" s="373">
        <v>423.40600655918308</v>
      </c>
      <c r="K595" s="374">
        <v>43895178.149600998</v>
      </c>
      <c r="L595" s="371">
        <v>15745.199999999999</v>
      </c>
      <c r="M595" s="372">
        <v>15745.199999999999</v>
      </c>
      <c r="N595" s="373">
        <v>321.98638735454614</v>
      </c>
      <c r="O595" s="374">
        <v>5069740.0661747996</v>
      </c>
      <c r="P595" s="374">
        <f t="shared" si="164"/>
        <v>0.81199692283254488</v>
      </c>
      <c r="Q595" s="402">
        <f t="shared" si="168"/>
        <v>12785.053949382986</v>
      </c>
      <c r="R595" s="374">
        <f t="shared" si="165"/>
        <v>0.18800307716745512</v>
      </c>
      <c r="S595" s="401">
        <f t="shared" si="169"/>
        <v>2960.1460506170142</v>
      </c>
      <c r="T595" s="371">
        <v>12469.199999999999</v>
      </c>
      <c r="U595" s="372">
        <v>12469.199999999999</v>
      </c>
      <c r="V595" s="373">
        <v>123.95954554460593</v>
      </c>
      <c r="W595" s="374">
        <v>1545676.3653048002</v>
      </c>
      <c r="X595" s="371">
        <v>4209.5999999999995</v>
      </c>
      <c r="Y595" s="372">
        <v>4209.5999999999995</v>
      </c>
      <c r="Z595" s="373">
        <v>8.5097052522805026</v>
      </c>
      <c r="AA595" s="374">
        <v>35822.45523</v>
      </c>
      <c r="AB595" s="371">
        <v>0</v>
      </c>
      <c r="AC595" s="372">
        <v>0</v>
      </c>
      <c r="AD595" s="373">
        <v>0</v>
      </c>
      <c r="AE595" s="374">
        <v>0</v>
      </c>
      <c r="AF595" s="374">
        <f t="shared" si="170"/>
        <v>0</v>
      </c>
      <c r="AG595" s="374">
        <f t="shared" si="171"/>
        <v>0</v>
      </c>
      <c r="AH595" s="374">
        <f t="shared" si="172"/>
        <v>1</v>
      </c>
      <c r="AI595" s="374">
        <f t="shared" si="173"/>
        <v>0</v>
      </c>
      <c r="AJ595" s="375">
        <v>50546417.036310591</v>
      </c>
      <c r="AK595" s="376">
        <v>1591.1759999999997</v>
      </c>
      <c r="AL595" s="377">
        <v>1591.1759999999997</v>
      </c>
      <c r="AM595" s="373">
        <v>11297.843973572379</v>
      </c>
      <c r="AN595" s="374">
        <v>17976858.182493001</v>
      </c>
      <c r="AO595" s="378">
        <v>89.011199999999988</v>
      </c>
      <c r="AP595" s="379">
        <v>89.011199999999988</v>
      </c>
      <c r="AQ595" s="373">
        <v>16045.592154962524</v>
      </c>
      <c r="AR595" s="374">
        <v>1428237.4124238</v>
      </c>
      <c r="AS595" s="374">
        <f t="shared" si="166"/>
        <v>0.89498582169090035</v>
      </c>
      <c r="AT595" s="374">
        <f t="shared" si="180"/>
        <v>79.663761971693063</v>
      </c>
      <c r="AU595" s="374">
        <f t="shared" si="167"/>
        <v>0.10501417830909962</v>
      </c>
      <c r="AV595" s="374">
        <f t="shared" si="181"/>
        <v>9.3474380283069269</v>
      </c>
      <c r="AW595" s="380">
        <v>45.617999999999988</v>
      </c>
      <c r="AX595" s="381">
        <v>45.617999999999988</v>
      </c>
      <c r="AY595" s="373">
        <v>8866.1199732605564</v>
      </c>
      <c r="AZ595" s="374">
        <v>404454.66094019997</v>
      </c>
      <c r="BA595" s="378">
        <v>190745.64959999995</v>
      </c>
      <c r="BB595" s="379">
        <v>190745.64959999995</v>
      </c>
      <c r="BC595" s="373">
        <v>5.8556219561895606</v>
      </c>
      <c r="BD595" s="374">
        <v>1116934.4138454001</v>
      </c>
      <c r="BE595" s="374">
        <f t="shared" si="174"/>
        <v>2.4309220258082409E-2</v>
      </c>
      <c r="BF595" s="374">
        <f t="shared" si="175"/>
        <v>4636.8780093974074</v>
      </c>
      <c r="BG595" s="374">
        <f t="shared" si="176"/>
        <v>0</v>
      </c>
      <c r="BH595" s="374">
        <f t="shared" si="177"/>
        <v>0</v>
      </c>
      <c r="BI595" s="374">
        <f t="shared" si="178"/>
        <v>0.97569077974191754</v>
      </c>
      <c r="BJ595" s="374">
        <f t="shared" si="179"/>
        <v>186108.77159060253</v>
      </c>
      <c r="BK595" s="375">
        <v>20926484.669702403</v>
      </c>
      <c r="BL595" s="382">
        <v>71472901.706012994</v>
      </c>
      <c r="BM595" s="383">
        <v>0.63</v>
      </c>
      <c r="BN595" s="382">
        <v>45027928.074788183</v>
      </c>
      <c r="BO595" s="395"/>
      <c r="BP595" s="395"/>
      <c r="BS595" s="408">
        <v>10981</v>
      </c>
      <c r="BT595" s="400" t="s">
        <v>1905</v>
      </c>
      <c r="BU595" s="400">
        <v>0.81199692283254488</v>
      </c>
      <c r="BV595" s="400">
        <v>0.18800307716745512</v>
      </c>
      <c r="BW595" s="400">
        <v>0</v>
      </c>
      <c r="BX595" s="400">
        <v>1</v>
      </c>
      <c r="BY595" s="407">
        <v>10981</v>
      </c>
      <c r="BZ595" s="406" t="s">
        <v>1905</v>
      </c>
      <c r="CA595" s="406">
        <v>0.89498582169090035</v>
      </c>
      <c r="CB595" s="406">
        <v>0.10501417830909962</v>
      </c>
      <c r="CC595" s="406">
        <v>2.4309220258082409E-2</v>
      </c>
      <c r="CD595" s="406">
        <v>0</v>
      </c>
      <c r="CE595" s="406">
        <v>0.97569077974191754</v>
      </c>
    </row>
    <row r="596" spans="1:83" x14ac:dyDescent="0.35">
      <c r="A596" s="365">
        <v>9</v>
      </c>
      <c r="B596" s="366" t="s">
        <v>1308</v>
      </c>
      <c r="C596" s="411">
        <v>10982</v>
      </c>
      <c r="D596" s="367" t="s">
        <v>1906</v>
      </c>
      <c r="E596" s="368" t="s">
        <v>2438</v>
      </c>
      <c r="F596" s="369">
        <v>5</v>
      </c>
      <c r="G596" s="370" t="s">
        <v>2469</v>
      </c>
      <c r="H596" s="371">
        <v>64374</v>
      </c>
      <c r="I596" s="372">
        <v>64374</v>
      </c>
      <c r="J596" s="373">
        <v>544.13766077281207</v>
      </c>
      <c r="K596" s="374">
        <v>35028317.774589002</v>
      </c>
      <c r="L596" s="371">
        <v>5658</v>
      </c>
      <c r="M596" s="372">
        <v>5658</v>
      </c>
      <c r="N596" s="373">
        <v>535.11141206352079</v>
      </c>
      <c r="O596" s="374">
        <v>3027660.3694554004</v>
      </c>
      <c r="P596" s="374">
        <f t="shared" si="164"/>
        <v>0.89962974706285781</v>
      </c>
      <c r="Q596" s="402">
        <f t="shared" si="168"/>
        <v>5090.1051088816494</v>
      </c>
      <c r="R596" s="374">
        <f t="shared" si="165"/>
        <v>0.10037025293714223</v>
      </c>
      <c r="S596" s="401">
        <f t="shared" si="169"/>
        <v>567.89489111835076</v>
      </c>
      <c r="T596" s="371">
        <v>8109.5999999999995</v>
      </c>
      <c r="U596" s="372">
        <v>8109.5999999999995</v>
      </c>
      <c r="V596" s="373">
        <v>113.03009833375259</v>
      </c>
      <c r="W596" s="374">
        <v>916628.88544739992</v>
      </c>
      <c r="X596" s="371">
        <v>110.39999999999999</v>
      </c>
      <c r="Y596" s="372">
        <v>110.39999999999999</v>
      </c>
      <c r="Z596" s="373">
        <v>183.93588586956523</v>
      </c>
      <c r="AA596" s="374">
        <v>20306.521799999999</v>
      </c>
      <c r="AB596" s="371">
        <v>13.2</v>
      </c>
      <c r="AC596" s="372">
        <v>13.2</v>
      </c>
      <c r="AD596" s="373">
        <v>69507.381062909102</v>
      </c>
      <c r="AE596" s="374">
        <v>917497.43003040005</v>
      </c>
      <c r="AF596" s="374">
        <f t="shared" si="170"/>
        <v>0</v>
      </c>
      <c r="AG596" s="374">
        <f t="shared" si="171"/>
        <v>0</v>
      </c>
      <c r="AH596" s="374">
        <f t="shared" si="172"/>
        <v>1</v>
      </c>
      <c r="AI596" s="374">
        <f t="shared" si="173"/>
        <v>13.2</v>
      </c>
      <c r="AJ596" s="375">
        <v>39910410.981322192</v>
      </c>
      <c r="AK596" s="376">
        <v>859.88807999999995</v>
      </c>
      <c r="AL596" s="377">
        <v>859.88807999999995</v>
      </c>
      <c r="AM596" s="373">
        <v>13480.154025393631</v>
      </c>
      <c r="AN596" s="374">
        <v>11591423.763</v>
      </c>
      <c r="AO596" s="378">
        <v>31.922759999999997</v>
      </c>
      <c r="AP596" s="379">
        <v>31.922759999999997</v>
      </c>
      <c r="AQ596" s="373">
        <v>13530.692255086968</v>
      </c>
      <c r="AR596" s="374">
        <v>431937.041493</v>
      </c>
      <c r="AS596" s="374">
        <f t="shared" si="166"/>
        <v>0.90632714580313267</v>
      </c>
      <c r="AT596" s="374">
        <f t="shared" si="180"/>
        <v>28.932463956958408</v>
      </c>
      <c r="AU596" s="374">
        <f t="shared" si="167"/>
        <v>9.3672854196867272E-2</v>
      </c>
      <c r="AV596" s="374">
        <f t="shared" si="181"/>
        <v>2.9902960430415866</v>
      </c>
      <c r="AW596" s="380">
        <v>15.26688</v>
      </c>
      <c r="AX596" s="381">
        <v>15.26688</v>
      </c>
      <c r="AY596" s="373">
        <v>10553.961328326417</v>
      </c>
      <c r="AZ596" s="374">
        <v>161126.0611242</v>
      </c>
      <c r="BA596" s="378">
        <v>82.946880000000121</v>
      </c>
      <c r="BB596" s="379">
        <v>82.946880000000121</v>
      </c>
      <c r="BC596" s="373">
        <v>4876.576316071194</v>
      </c>
      <c r="BD596" s="374">
        <v>404496.7905</v>
      </c>
      <c r="BE596" s="374">
        <f t="shared" si="174"/>
        <v>0</v>
      </c>
      <c r="BF596" s="374">
        <f t="shared" si="175"/>
        <v>0</v>
      </c>
      <c r="BG596" s="374">
        <f t="shared" si="176"/>
        <v>1.4576725297962322E-2</v>
      </c>
      <c r="BH596" s="374">
        <f t="shared" si="177"/>
        <v>1.2090938840830467</v>
      </c>
      <c r="BI596" s="374">
        <f t="shared" si="178"/>
        <v>0.98542327470203772</v>
      </c>
      <c r="BJ596" s="374">
        <f t="shared" si="179"/>
        <v>81.737786115917075</v>
      </c>
      <c r="BK596" s="375">
        <v>12588983.656117201</v>
      </c>
      <c r="BL596" s="382">
        <v>52499394.637439393</v>
      </c>
      <c r="BM596" s="383">
        <v>0.65</v>
      </c>
      <c r="BN596" s="382">
        <v>34124606.51433561</v>
      </c>
      <c r="BO596" s="395"/>
      <c r="BP596" s="395"/>
      <c r="BS596" s="408">
        <v>10982</v>
      </c>
      <c r="BT596" s="400" t="s">
        <v>1906</v>
      </c>
      <c r="BU596" s="400">
        <v>0.89962974706285781</v>
      </c>
      <c r="BV596" s="400">
        <v>0.10037025293714223</v>
      </c>
      <c r="BW596" s="400">
        <v>0</v>
      </c>
      <c r="BX596" s="400">
        <v>1</v>
      </c>
      <c r="BY596" s="407">
        <v>10982</v>
      </c>
      <c r="BZ596" s="406" t="s">
        <v>1906</v>
      </c>
      <c r="CA596" s="406">
        <v>0.90632714580313267</v>
      </c>
      <c r="CB596" s="406">
        <v>9.3672854196867272E-2</v>
      </c>
      <c r="CC596" s="406">
        <v>0</v>
      </c>
      <c r="CD596" s="406">
        <v>1.4576725297962322E-2</v>
      </c>
      <c r="CE596" s="406">
        <v>0.98542327470203772</v>
      </c>
    </row>
    <row r="597" spans="1:83" x14ac:dyDescent="0.35">
      <c r="A597" s="365">
        <v>9</v>
      </c>
      <c r="B597" s="366" t="s">
        <v>1308</v>
      </c>
      <c r="C597" s="411">
        <v>10983</v>
      </c>
      <c r="D597" s="367" t="s">
        <v>1907</v>
      </c>
      <c r="E597" s="368" t="s">
        <v>2438</v>
      </c>
      <c r="F597" s="369">
        <v>5</v>
      </c>
      <c r="G597" s="370" t="s">
        <v>2469</v>
      </c>
      <c r="H597" s="371">
        <v>56070</v>
      </c>
      <c r="I597" s="372">
        <v>56070</v>
      </c>
      <c r="J597" s="373">
        <v>404.68667513422156</v>
      </c>
      <c r="K597" s="374">
        <v>22690781.874775805</v>
      </c>
      <c r="L597" s="371">
        <v>8482.7999999999993</v>
      </c>
      <c r="M597" s="372">
        <v>8482.7999999999993</v>
      </c>
      <c r="N597" s="373">
        <v>395.33676198309519</v>
      </c>
      <c r="O597" s="374">
        <v>3353562.6845501997</v>
      </c>
      <c r="P597" s="374">
        <f t="shared" si="164"/>
        <v>0.85363250368065324</v>
      </c>
      <c r="Q597" s="402">
        <f t="shared" si="168"/>
        <v>7241.1938022222448</v>
      </c>
      <c r="R597" s="374">
        <f t="shared" si="165"/>
        <v>0.14636749631934673</v>
      </c>
      <c r="S597" s="401">
        <f t="shared" si="169"/>
        <v>1241.6061977777542</v>
      </c>
      <c r="T597" s="371">
        <v>5223.5999999999995</v>
      </c>
      <c r="U597" s="372">
        <v>5223.5999999999995</v>
      </c>
      <c r="V597" s="373">
        <v>362.61613229175288</v>
      </c>
      <c r="W597" s="374">
        <v>1894161.6286392002</v>
      </c>
      <c r="X597" s="371">
        <v>3352.7999999999997</v>
      </c>
      <c r="Y597" s="372">
        <v>3352.7999999999997</v>
      </c>
      <c r="Z597" s="373">
        <v>3.6504996957766642</v>
      </c>
      <c r="AA597" s="374">
        <v>12239.395379999998</v>
      </c>
      <c r="AB597" s="371">
        <v>0</v>
      </c>
      <c r="AC597" s="372">
        <v>0</v>
      </c>
      <c r="AD597" s="373">
        <v>0</v>
      </c>
      <c r="AE597" s="374">
        <v>0</v>
      </c>
      <c r="AF597" s="374">
        <f t="shared" si="170"/>
        <v>0</v>
      </c>
      <c r="AG597" s="374">
        <f t="shared" si="171"/>
        <v>0</v>
      </c>
      <c r="AH597" s="374">
        <f t="shared" si="172"/>
        <v>1</v>
      </c>
      <c r="AI597" s="374">
        <f t="shared" si="173"/>
        <v>0</v>
      </c>
      <c r="AJ597" s="375">
        <v>27950745.583345205</v>
      </c>
      <c r="AK597" s="376">
        <v>433.38000000000005</v>
      </c>
      <c r="AL597" s="377">
        <v>433.38000000000005</v>
      </c>
      <c r="AM597" s="373">
        <v>32873.70400015921</v>
      </c>
      <c r="AN597" s="374">
        <v>14246805.839589</v>
      </c>
      <c r="AO597" s="378">
        <v>36.839999999999996</v>
      </c>
      <c r="AP597" s="379">
        <v>36.839999999999996</v>
      </c>
      <c r="AQ597" s="373">
        <v>32803.385775097726</v>
      </c>
      <c r="AR597" s="374">
        <v>1208476.7319546002</v>
      </c>
      <c r="AS597" s="374">
        <f t="shared" si="166"/>
        <v>0.86199151710745092</v>
      </c>
      <c r="AT597" s="374">
        <f t="shared" si="180"/>
        <v>31.75576749023849</v>
      </c>
      <c r="AU597" s="374">
        <f t="shared" si="167"/>
        <v>0.13800848289254905</v>
      </c>
      <c r="AV597" s="374">
        <f t="shared" si="181"/>
        <v>5.0842325097615069</v>
      </c>
      <c r="AW597" s="380">
        <v>15.12</v>
      </c>
      <c r="AX597" s="381">
        <v>15.12</v>
      </c>
      <c r="AY597" s="373">
        <v>17363.306469603176</v>
      </c>
      <c r="AZ597" s="374">
        <v>262533.19382039999</v>
      </c>
      <c r="BA597" s="378">
        <v>14.507999999999917</v>
      </c>
      <c r="BB597" s="379">
        <v>14.507999999999917</v>
      </c>
      <c r="BC597" s="373">
        <v>30683.19911050472</v>
      </c>
      <c r="BD597" s="374">
        <v>445151.85269519995</v>
      </c>
      <c r="BE597" s="374">
        <f t="shared" si="174"/>
        <v>6.6433488765571702E-2</v>
      </c>
      <c r="BF597" s="374">
        <f t="shared" si="175"/>
        <v>0.96381705501090875</v>
      </c>
      <c r="BG597" s="374">
        <f t="shared" si="176"/>
        <v>0</v>
      </c>
      <c r="BH597" s="374">
        <f t="shared" si="177"/>
        <v>0</v>
      </c>
      <c r="BI597" s="374">
        <f t="shared" si="178"/>
        <v>0.93356651123442824</v>
      </c>
      <c r="BJ597" s="374">
        <f t="shared" si="179"/>
        <v>13.544182944989007</v>
      </c>
      <c r="BK597" s="375">
        <v>16162967.618059201</v>
      </c>
      <c r="BL597" s="382">
        <v>44113713.201404408</v>
      </c>
      <c r="BM597" s="383">
        <v>0.46</v>
      </c>
      <c r="BN597" s="382">
        <v>20292308.072646029</v>
      </c>
      <c r="BO597" s="395"/>
      <c r="BP597" s="395"/>
      <c r="BS597" s="408">
        <v>10983</v>
      </c>
      <c r="BT597" s="400" t="s">
        <v>1907</v>
      </c>
      <c r="BU597" s="400">
        <v>0.85363250368065324</v>
      </c>
      <c r="BV597" s="400">
        <v>0.14636749631934673</v>
      </c>
      <c r="BW597" s="400">
        <v>0</v>
      </c>
      <c r="BX597" s="400">
        <v>1</v>
      </c>
      <c r="BY597" s="407">
        <v>10983</v>
      </c>
      <c r="BZ597" s="406" t="s">
        <v>1907</v>
      </c>
      <c r="CA597" s="406">
        <v>0.86199151710745092</v>
      </c>
      <c r="CB597" s="406">
        <v>0.13800848289254905</v>
      </c>
      <c r="CC597" s="406">
        <v>6.6433488765571702E-2</v>
      </c>
      <c r="CD597" s="406">
        <v>0</v>
      </c>
      <c r="CE597" s="406">
        <v>0.93356651123442824</v>
      </c>
    </row>
    <row r="598" spans="1:83" x14ac:dyDescent="0.35">
      <c r="A598" s="365">
        <v>9</v>
      </c>
      <c r="B598" s="366" t="s">
        <v>1309</v>
      </c>
      <c r="C598" s="411">
        <v>10666</v>
      </c>
      <c r="D598" s="367" t="s">
        <v>1908</v>
      </c>
      <c r="E598" s="368" t="s">
        <v>2416</v>
      </c>
      <c r="F598" s="369">
        <v>20</v>
      </c>
      <c r="G598" s="370" t="s">
        <v>3032</v>
      </c>
      <c r="H598" s="371">
        <v>519678</v>
      </c>
      <c r="I598" s="372">
        <v>519678</v>
      </c>
      <c r="J598" s="373">
        <v>743.68160524784037</v>
      </c>
      <c r="K598" s="374">
        <v>386474969.25198716</v>
      </c>
      <c r="L598" s="371">
        <v>219132</v>
      </c>
      <c r="M598" s="372">
        <v>219132</v>
      </c>
      <c r="N598" s="373">
        <v>3535.2676730331959</v>
      </c>
      <c r="O598" s="374">
        <v>774690275.72711027</v>
      </c>
      <c r="P598" s="374">
        <f t="shared" si="164"/>
        <v>0.82761243955149233</v>
      </c>
      <c r="Q598" s="402">
        <f t="shared" si="168"/>
        <v>181356.36910379762</v>
      </c>
      <c r="R598" s="374">
        <f t="shared" si="165"/>
        <v>0.17238756044850778</v>
      </c>
      <c r="S598" s="401">
        <f t="shared" si="169"/>
        <v>37775.630896202405</v>
      </c>
      <c r="T598" s="371">
        <v>175654.8</v>
      </c>
      <c r="U598" s="372">
        <v>175654.8</v>
      </c>
      <c r="V598" s="373">
        <v>1139.6641145705157</v>
      </c>
      <c r="W598" s="374">
        <v>200187472.11206102</v>
      </c>
      <c r="X598" s="371">
        <v>85040.4</v>
      </c>
      <c r="Y598" s="372">
        <v>85040.4</v>
      </c>
      <c r="Z598" s="373">
        <v>35.790321638823436</v>
      </c>
      <c r="AA598" s="374">
        <v>3043623.2682942003</v>
      </c>
      <c r="AB598" s="371">
        <v>0</v>
      </c>
      <c r="AC598" s="372">
        <v>0</v>
      </c>
      <c r="AD598" s="373">
        <v>0</v>
      </c>
      <c r="AE598" s="374">
        <v>0</v>
      </c>
      <c r="AF598" s="374">
        <f t="shared" si="170"/>
        <v>0</v>
      </c>
      <c r="AG598" s="374">
        <f t="shared" si="171"/>
        <v>0</v>
      </c>
      <c r="AH598" s="374">
        <f t="shared" si="172"/>
        <v>1</v>
      </c>
      <c r="AI598" s="374">
        <f t="shared" si="173"/>
        <v>0</v>
      </c>
      <c r="AJ598" s="375">
        <v>1364396340.3594525</v>
      </c>
      <c r="AK598" s="376">
        <v>149977.95600000001</v>
      </c>
      <c r="AL598" s="377">
        <v>149977.95600000001</v>
      </c>
      <c r="AM598" s="373">
        <v>20043.303726235139</v>
      </c>
      <c r="AN598" s="374">
        <v>3006053724.34793</v>
      </c>
      <c r="AO598" s="378">
        <v>19883.711999999996</v>
      </c>
      <c r="AP598" s="379">
        <v>19883.711999999996</v>
      </c>
      <c r="AQ598" s="373">
        <v>23701.54024895747</v>
      </c>
      <c r="AR598" s="374">
        <v>471274600.26667851</v>
      </c>
      <c r="AS598" s="374">
        <f t="shared" si="166"/>
        <v>0.87671589616959666</v>
      </c>
      <c r="AT598" s="374">
        <f t="shared" si="180"/>
        <v>17432.366385258159</v>
      </c>
      <c r="AU598" s="374">
        <f t="shared" si="167"/>
        <v>0.12328410383040327</v>
      </c>
      <c r="AV598" s="374">
        <f t="shared" si="181"/>
        <v>2451.3456147418351</v>
      </c>
      <c r="AW598" s="380">
        <v>17040.576000000001</v>
      </c>
      <c r="AX598" s="381">
        <v>17040.576000000001</v>
      </c>
      <c r="AY598" s="373">
        <v>17232.320281880857</v>
      </c>
      <c r="AZ598" s="374">
        <v>293648663.41973215</v>
      </c>
      <c r="BA598" s="378">
        <v>30113.447999999978</v>
      </c>
      <c r="BB598" s="379">
        <v>30113.447999999978</v>
      </c>
      <c r="BC598" s="373">
        <v>8589.5861385417156</v>
      </c>
      <c r="BD598" s="374">
        <v>258662055.52449656</v>
      </c>
      <c r="BE598" s="374">
        <f t="shared" si="174"/>
        <v>0.10643121432398531</v>
      </c>
      <c r="BF598" s="374">
        <f t="shared" si="175"/>
        <v>3205.0108381221844</v>
      </c>
      <c r="BG598" s="374">
        <f t="shared" si="176"/>
        <v>1.0220213276130031E-2</v>
      </c>
      <c r="BH598" s="374">
        <f t="shared" si="177"/>
        <v>307.7658610396511</v>
      </c>
      <c r="BI598" s="374">
        <f t="shared" si="178"/>
        <v>0.88334857239988462</v>
      </c>
      <c r="BJ598" s="374">
        <f t="shared" si="179"/>
        <v>26600.671300838141</v>
      </c>
      <c r="BK598" s="375">
        <v>4029639043.5588369</v>
      </c>
      <c r="BL598" s="382">
        <v>5394035383.9182892</v>
      </c>
      <c r="BM598" s="383">
        <v>0.33</v>
      </c>
      <c r="BN598" s="382">
        <v>1780031676.6930356</v>
      </c>
      <c r="BO598" s="395"/>
      <c r="BP598" s="395"/>
      <c r="BS598" s="408">
        <v>10666</v>
      </c>
      <c r="BT598" s="400" t="s">
        <v>1908</v>
      </c>
      <c r="BU598" s="400">
        <v>0.82761243955149233</v>
      </c>
      <c r="BV598" s="400">
        <v>0.17238756044850778</v>
      </c>
      <c r="BW598" s="400">
        <v>0</v>
      </c>
      <c r="BX598" s="400">
        <v>1</v>
      </c>
      <c r="BY598" s="407">
        <v>10666</v>
      </c>
      <c r="BZ598" s="406" t="s">
        <v>1908</v>
      </c>
      <c r="CA598" s="406">
        <v>0.87671589616959666</v>
      </c>
      <c r="CB598" s="406">
        <v>0.12328410383040327</v>
      </c>
      <c r="CC598" s="406">
        <v>0.10643121432398531</v>
      </c>
      <c r="CD598" s="406">
        <v>1.0220213276130031E-2</v>
      </c>
      <c r="CE598" s="406">
        <v>0.88334857239988462</v>
      </c>
    </row>
    <row r="599" spans="1:83" x14ac:dyDescent="0.35">
      <c r="A599" s="365">
        <v>9</v>
      </c>
      <c r="B599" s="366" t="s">
        <v>1309</v>
      </c>
      <c r="C599" s="411">
        <v>10871</v>
      </c>
      <c r="D599" s="367" t="s">
        <v>1909</v>
      </c>
      <c r="E599" s="368" t="s">
        <v>2438</v>
      </c>
      <c r="F599" s="369">
        <v>13</v>
      </c>
      <c r="G599" s="370" t="s">
        <v>6309</v>
      </c>
      <c r="H599" s="371">
        <v>166084.79999999999</v>
      </c>
      <c r="I599" s="372">
        <v>166084.79999999999</v>
      </c>
      <c r="J599" s="373">
        <v>476.84581812847529</v>
      </c>
      <c r="K599" s="374">
        <v>79196842.33470419</v>
      </c>
      <c r="L599" s="371">
        <v>22394.399999999998</v>
      </c>
      <c r="M599" s="372">
        <v>22394.399999999998</v>
      </c>
      <c r="N599" s="373">
        <v>421.67490664178541</v>
      </c>
      <c r="O599" s="374">
        <v>9443156.5292987991</v>
      </c>
      <c r="P599" s="374">
        <f t="shared" si="164"/>
        <v>0.84039535462230497</v>
      </c>
      <c r="Q599" s="402">
        <f t="shared" si="168"/>
        <v>18820.149729553745</v>
      </c>
      <c r="R599" s="374">
        <f t="shared" si="165"/>
        <v>0.159604645377695</v>
      </c>
      <c r="S599" s="401">
        <f t="shared" si="169"/>
        <v>3574.2502704462527</v>
      </c>
      <c r="T599" s="371">
        <v>14166</v>
      </c>
      <c r="U599" s="372">
        <v>14166</v>
      </c>
      <c r="V599" s="373">
        <v>341.72304644387975</v>
      </c>
      <c r="W599" s="374">
        <v>4840848.6759240003</v>
      </c>
      <c r="X599" s="371">
        <v>16428</v>
      </c>
      <c r="Y599" s="372">
        <v>16428</v>
      </c>
      <c r="Z599" s="373">
        <v>38.603495498173849</v>
      </c>
      <c r="AA599" s="374">
        <v>634178.22404400003</v>
      </c>
      <c r="AB599" s="371">
        <v>831.6</v>
      </c>
      <c r="AC599" s="372">
        <v>831.6</v>
      </c>
      <c r="AD599" s="373">
        <v>10141.109784072873</v>
      </c>
      <c r="AE599" s="374">
        <v>8433346.8964350019</v>
      </c>
      <c r="AF599" s="374">
        <f t="shared" si="170"/>
        <v>0</v>
      </c>
      <c r="AG599" s="374">
        <f t="shared" si="171"/>
        <v>0</v>
      </c>
      <c r="AH599" s="374">
        <f t="shared" si="172"/>
        <v>1</v>
      </c>
      <c r="AI599" s="374">
        <f t="shared" si="173"/>
        <v>831.6</v>
      </c>
      <c r="AJ599" s="375">
        <v>102548372.66040599</v>
      </c>
      <c r="AK599" s="376">
        <v>5821.7181600000004</v>
      </c>
      <c r="AL599" s="377">
        <v>5821.7181600000004</v>
      </c>
      <c r="AM599" s="373">
        <v>10028.54879541747</v>
      </c>
      <c r="AN599" s="374">
        <v>58383384.640728012</v>
      </c>
      <c r="AO599" s="378">
        <v>394.8236399999999</v>
      </c>
      <c r="AP599" s="379">
        <v>394.8236399999999</v>
      </c>
      <c r="AQ599" s="373">
        <v>15219.414881975154</v>
      </c>
      <c r="AR599" s="374">
        <v>6008984.7823715992</v>
      </c>
      <c r="AS599" s="374">
        <f t="shared" si="166"/>
        <v>0.83346423035026496</v>
      </c>
      <c r="AT599" s="374">
        <f t="shared" si="180"/>
        <v>329.07138123669</v>
      </c>
      <c r="AU599" s="374">
        <f t="shared" si="167"/>
        <v>0.16653576964973507</v>
      </c>
      <c r="AV599" s="374">
        <f t="shared" si="181"/>
        <v>65.752258763309911</v>
      </c>
      <c r="AW599" s="380">
        <v>308.92584000000005</v>
      </c>
      <c r="AX599" s="381">
        <v>308.92584000000005</v>
      </c>
      <c r="AY599" s="373">
        <v>9160.3909469379432</v>
      </c>
      <c r="AZ599" s="374">
        <v>2829881.4680112</v>
      </c>
      <c r="BA599" s="378">
        <v>490.54476000000034</v>
      </c>
      <c r="BB599" s="379">
        <v>490.54476000000034</v>
      </c>
      <c r="BC599" s="373">
        <v>6423.1663696193555</v>
      </c>
      <c r="BD599" s="374">
        <v>3150850.6052250001</v>
      </c>
      <c r="BE599" s="374">
        <f t="shared" si="174"/>
        <v>4.0008632829336116E-2</v>
      </c>
      <c r="BF599" s="374">
        <f t="shared" si="175"/>
        <v>19.62602518919482</v>
      </c>
      <c r="BG599" s="374">
        <f t="shared" si="176"/>
        <v>6.9911359731581607E-2</v>
      </c>
      <c r="BH599" s="374">
        <f t="shared" si="177"/>
        <v>34.29465118080239</v>
      </c>
      <c r="BI599" s="374">
        <f t="shared" si="178"/>
        <v>0.89008000743908233</v>
      </c>
      <c r="BJ599" s="374">
        <f t="shared" si="179"/>
        <v>436.62408363000316</v>
      </c>
      <c r="BK599" s="375">
        <v>70373101.496335804</v>
      </c>
      <c r="BL599" s="382">
        <v>172921474.1567418</v>
      </c>
      <c r="BM599" s="383">
        <v>0.48</v>
      </c>
      <c r="BN599" s="382">
        <v>83002307.595236063</v>
      </c>
      <c r="BO599" s="395"/>
      <c r="BP599" s="395"/>
      <c r="BS599" s="408">
        <v>10871</v>
      </c>
      <c r="BT599" s="400" t="s">
        <v>1909</v>
      </c>
      <c r="BU599" s="400">
        <v>0.84039535462230497</v>
      </c>
      <c r="BV599" s="400">
        <v>0.159604645377695</v>
      </c>
      <c r="BW599" s="400">
        <v>0</v>
      </c>
      <c r="BX599" s="400">
        <v>1</v>
      </c>
      <c r="BY599" s="407">
        <v>10871</v>
      </c>
      <c r="BZ599" s="406" t="s">
        <v>1909</v>
      </c>
      <c r="CA599" s="406">
        <v>0.83346423035026496</v>
      </c>
      <c r="CB599" s="406">
        <v>0.16653576964973507</v>
      </c>
      <c r="CC599" s="406">
        <v>4.0008632829336116E-2</v>
      </c>
      <c r="CD599" s="406">
        <v>6.9911359731581607E-2</v>
      </c>
      <c r="CE599" s="406">
        <v>0.89008000743908233</v>
      </c>
    </row>
    <row r="600" spans="1:83" x14ac:dyDescent="0.35">
      <c r="A600" s="365">
        <v>9</v>
      </c>
      <c r="B600" s="366" t="s">
        <v>1309</v>
      </c>
      <c r="C600" s="411">
        <v>10872</v>
      </c>
      <c r="D600" s="367" t="s">
        <v>1910</v>
      </c>
      <c r="E600" s="368" t="s">
        <v>2438</v>
      </c>
      <c r="F600" s="369">
        <v>6</v>
      </c>
      <c r="G600" s="370" t="s">
        <v>6307</v>
      </c>
      <c r="H600" s="371">
        <v>105201.59999999999</v>
      </c>
      <c r="I600" s="372">
        <v>105201.59999999999</v>
      </c>
      <c r="J600" s="373">
        <v>440.7800301557524</v>
      </c>
      <c r="K600" s="374">
        <v>46370764.420433395</v>
      </c>
      <c r="L600" s="371">
        <v>10179.6</v>
      </c>
      <c r="M600" s="372">
        <v>10179.6</v>
      </c>
      <c r="N600" s="373">
        <v>369.98892359542612</v>
      </c>
      <c r="O600" s="374">
        <v>3766339.246632</v>
      </c>
      <c r="P600" s="374">
        <f t="shared" si="164"/>
        <v>0.87662808385646185</v>
      </c>
      <c r="Q600" s="402">
        <f t="shared" si="168"/>
        <v>8923.7232424252397</v>
      </c>
      <c r="R600" s="374">
        <f t="shared" si="165"/>
        <v>0.12337191614353822</v>
      </c>
      <c r="S600" s="401">
        <f t="shared" si="169"/>
        <v>1255.8767575747618</v>
      </c>
      <c r="T600" s="371">
        <v>42639.6</v>
      </c>
      <c r="U600" s="372">
        <v>42639.6</v>
      </c>
      <c r="V600" s="373">
        <v>51.771445421157793</v>
      </c>
      <c r="W600" s="374">
        <v>2207513.7241799999</v>
      </c>
      <c r="X600" s="371">
        <v>9015.6</v>
      </c>
      <c r="Y600" s="372">
        <v>9015.6</v>
      </c>
      <c r="Z600" s="373">
        <v>48.186351976573938</v>
      </c>
      <c r="AA600" s="374">
        <v>434428.87488000002</v>
      </c>
      <c r="AB600" s="371">
        <v>1.2</v>
      </c>
      <c r="AC600" s="372">
        <v>1.2</v>
      </c>
      <c r="AD600" s="373">
        <v>3363013.3792500002</v>
      </c>
      <c r="AE600" s="374">
        <v>4035616.0551</v>
      </c>
      <c r="AF600" s="374">
        <f t="shared" si="170"/>
        <v>0</v>
      </c>
      <c r="AG600" s="374">
        <f t="shared" si="171"/>
        <v>0</v>
      </c>
      <c r="AH600" s="374">
        <f t="shared" si="172"/>
        <v>1</v>
      </c>
      <c r="AI600" s="374">
        <f t="shared" si="173"/>
        <v>1.2</v>
      </c>
      <c r="AJ600" s="375">
        <v>56814662.321225397</v>
      </c>
      <c r="AK600" s="376">
        <v>2555.7157199999997</v>
      </c>
      <c r="AL600" s="377">
        <v>2555.7157199999997</v>
      </c>
      <c r="AM600" s="373">
        <v>11218.644880879006</v>
      </c>
      <c r="AN600" s="374">
        <v>28671667.079160001</v>
      </c>
      <c r="AO600" s="378">
        <v>154.12272000000002</v>
      </c>
      <c r="AP600" s="379">
        <v>154.12272000000002</v>
      </c>
      <c r="AQ600" s="373">
        <v>14215.378521414621</v>
      </c>
      <c r="AR600" s="374">
        <v>2190912.8035499998</v>
      </c>
      <c r="AS600" s="374">
        <f t="shared" si="166"/>
        <v>0.83257097354644749</v>
      </c>
      <c r="AT600" s="374">
        <f t="shared" si="180"/>
        <v>128.31810303602654</v>
      </c>
      <c r="AU600" s="374">
        <f t="shared" si="167"/>
        <v>0.16742902645355259</v>
      </c>
      <c r="AV600" s="374">
        <f t="shared" si="181"/>
        <v>25.804616963973483</v>
      </c>
      <c r="AW600" s="380">
        <v>90.075000000000003</v>
      </c>
      <c r="AX600" s="381">
        <v>90.075000000000003</v>
      </c>
      <c r="AY600" s="373">
        <v>10052.443228522898</v>
      </c>
      <c r="AZ600" s="374">
        <v>905473.82380920008</v>
      </c>
      <c r="BA600" s="378">
        <v>116.43540000000039</v>
      </c>
      <c r="BB600" s="379">
        <v>116.43540000000039</v>
      </c>
      <c r="BC600" s="373">
        <v>17729.740183655427</v>
      </c>
      <c r="BD600" s="374">
        <v>2064369.3901799999</v>
      </c>
      <c r="BE600" s="374">
        <f t="shared" si="174"/>
        <v>4.2042892626238768E-2</v>
      </c>
      <c r="BF600" s="374">
        <f t="shared" si="175"/>
        <v>4.8952810200931776</v>
      </c>
      <c r="BG600" s="374">
        <f t="shared" si="176"/>
        <v>3.9980482501909317E-2</v>
      </c>
      <c r="BH600" s="374">
        <f t="shared" si="177"/>
        <v>4.6551434723028278</v>
      </c>
      <c r="BI600" s="374">
        <f t="shared" si="178"/>
        <v>0.91797662487185194</v>
      </c>
      <c r="BJ600" s="374">
        <f t="shared" si="179"/>
        <v>106.88497550760438</v>
      </c>
      <c r="BK600" s="375">
        <v>33832423.096699201</v>
      </c>
      <c r="BL600" s="382">
        <v>90647085.417924598</v>
      </c>
      <c r="BM600" s="383">
        <v>0.59</v>
      </c>
      <c r="BN600" s="382">
        <v>53481780.396575511</v>
      </c>
      <c r="BO600" s="395"/>
      <c r="BP600" s="395"/>
      <c r="BS600" s="408">
        <v>10872</v>
      </c>
      <c r="BT600" s="400" t="s">
        <v>1910</v>
      </c>
      <c r="BU600" s="400">
        <v>0.87662808385646185</v>
      </c>
      <c r="BV600" s="400">
        <v>0.12337191614353822</v>
      </c>
      <c r="BW600" s="400">
        <v>0</v>
      </c>
      <c r="BX600" s="400">
        <v>1</v>
      </c>
      <c r="BY600" s="407">
        <v>10872</v>
      </c>
      <c r="BZ600" s="406" t="s">
        <v>1910</v>
      </c>
      <c r="CA600" s="406">
        <v>0.83257097354644749</v>
      </c>
      <c r="CB600" s="406">
        <v>0.16742902645355259</v>
      </c>
      <c r="CC600" s="406">
        <v>4.2042892626238768E-2</v>
      </c>
      <c r="CD600" s="406">
        <v>3.9980482501909317E-2</v>
      </c>
      <c r="CE600" s="406">
        <v>0.91797662487185194</v>
      </c>
    </row>
    <row r="601" spans="1:83" x14ac:dyDescent="0.35">
      <c r="A601" s="365">
        <v>9</v>
      </c>
      <c r="B601" s="366" t="s">
        <v>1309</v>
      </c>
      <c r="C601" s="411">
        <v>10873</v>
      </c>
      <c r="D601" s="367" t="s">
        <v>1911</v>
      </c>
      <c r="E601" s="368" t="s">
        <v>2438</v>
      </c>
      <c r="F601" s="369">
        <v>6</v>
      </c>
      <c r="G601" s="370" t="s">
        <v>6307</v>
      </c>
      <c r="H601" s="371">
        <v>95949.599999999991</v>
      </c>
      <c r="I601" s="372">
        <v>95949.599999999991</v>
      </c>
      <c r="J601" s="373">
        <v>445.79546334029118</v>
      </c>
      <c r="K601" s="374">
        <v>42773896.389315598</v>
      </c>
      <c r="L601" s="371">
        <v>11028</v>
      </c>
      <c r="M601" s="372">
        <v>11028</v>
      </c>
      <c r="N601" s="373">
        <v>344.68806513329707</v>
      </c>
      <c r="O601" s="374">
        <v>3801219.9822900002</v>
      </c>
      <c r="P601" s="374">
        <f t="shared" si="164"/>
        <v>0.85094144490194545</v>
      </c>
      <c r="Q601" s="402">
        <f t="shared" si="168"/>
        <v>9384.1822543786548</v>
      </c>
      <c r="R601" s="374">
        <f t="shared" si="165"/>
        <v>0.14905855509805457</v>
      </c>
      <c r="S601" s="401">
        <f t="shared" si="169"/>
        <v>1643.8177456213459</v>
      </c>
      <c r="T601" s="371">
        <v>8512.7999999999993</v>
      </c>
      <c r="U601" s="372">
        <v>8512.7999999999993</v>
      </c>
      <c r="V601" s="373">
        <v>129.90768435297434</v>
      </c>
      <c r="W601" s="374">
        <v>1105878.13536</v>
      </c>
      <c r="X601" s="371">
        <v>662.4</v>
      </c>
      <c r="Y601" s="372">
        <v>662.4</v>
      </c>
      <c r="Z601" s="373">
        <v>97.322967663043471</v>
      </c>
      <c r="AA601" s="374">
        <v>64466.733779999995</v>
      </c>
      <c r="AB601" s="371">
        <v>466.79999999999995</v>
      </c>
      <c r="AC601" s="372">
        <v>466.79999999999995</v>
      </c>
      <c r="AD601" s="373">
        <v>5465.6985600257067</v>
      </c>
      <c r="AE601" s="374">
        <v>2551388.0878199995</v>
      </c>
      <c r="AF601" s="374">
        <f t="shared" si="170"/>
        <v>3.3164955423265148E-2</v>
      </c>
      <c r="AG601" s="374">
        <f t="shared" si="171"/>
        <v>15.48140119158017</v>
      </c>
      <c r="AH601" s="374">
        <f t="shared" si="172"/>
        <v>0.96683504457673486</v>
      </c>
      <c r="AI601" s="374">
        <f t="shared" si="173"/>
        <v>451.31859880841978</v>
      </c>
      <c r="AJ601" s="375">
        <v>50296849.328565598</v>
      </c>
      <c r="AK601" s="376">
        <v>1163.3220000000001</v>
      </c>
      <c r="AL601" s="377">
        <v>1163.3220000000001</v>
      </c>
      <c r="AM601" s="373">
        <v>9000.1148374548065</v>
      </c>
      <c r="AN601" s="374">
        <v>10470031.592937602</v>
      </c>
      <c r="AO601" s="378">
        <v>78.849599999999995</v>
      </c>
      <c r="AP601" s="379">
        <v>78.849599999999995</v>
      </c>
      <c r="AQ601" s="373">
        <v>17853.744461359347</v>
      </c>
      <c r="AR601" s="374">
        <v>1407760.6092804</v>
      </c>
      <c r="AS601" s="374">
        <f t="shared" si="166"/>
        <v>0.91801928208163663</v>
      </c>
      <c r="AT601" s="374">
        <f t="shared" si="180"/>
        <v>72.385453184424208</v>
      </c>
      <c r="AU601" s="374">
        <f t="shared" si="167"/>
        <v>8.1980717918363491E-2</v>
      </c>
      <c r="AV601" s="374">
        <f t="shared" si="181"/>
        <v>6.464146815575794</v>
      </c>
      <c r="AW601" s="380">
        <v>58.527599999999993</v>
      </c>
      <c r="AX601" s="381">
        <v>58.527599999999993</v>
      </c>
      <c r="AY601" s="373">
        <v>11736.498594509259</v>
      </c>
      <c r="AZ601" s="374">
        <v>686909.09513999999</v>
      </c>
      <c r="BA601" s="378">
        <v>66.778800000000004</v>
      </c>
      <c r="BB601" s="379">
        <v>66.778800000000004</v>
      </c>
      <c r="BC601" s="373">
        <v>3504.7475471257344</v>
      </c>
      <c r="BD601" s="374">
        <v>234042.83550000002</v>
      </c>
      <c r="BE601" s="374">
        <f t="shared" si="174"/>
        <v>3.9878155610416501E-2</v>
      </c>
      <c r="BF601" s="374">
        <f t="shared" si="175"/>
        <v>2.6630153778768815</v>
      </c>
      <c r="BG601" s="374">
        <f t="shared" si="176"/>
        <v>5.5183363860794775E-2</v>
      </c>
      <c r="BH601" s="374">
        <f t="shared" si="177"/>
        <v>3.6850788185872423</v>
      </c>
      <c r="BI601" s="374">
        <f t="shared" si="178"/>
        <v>0.90493848052878867</v>
      </c>
      <c r="BJ601" s="374">
        <f t="shared" si="179"/>
        <v>60.430705803535879</v>
      </c>
      <c r="BK601" s="375">
        <v>12798744.132858003</v>
      </c>
      <c r="BL601" s="382">
        <v>63095593.461423598</v>
      </c>
      <c r="BM601" s="383">
        <v>0.53</v>
      </c>
      <c r="BN601" s="382">
        <v>33440664.534554508</v>
      </c>
      <c r="BO601" s="395"/>
      <c r="BP601" s="395"/>
      <c r="BS601" s="408">
        <v>10873</v>
      </c>
      <c r="BT601" s="400" t="s">
        <v>1911</v>
      </c>
      <c r="BU601" s="400">
        <v>0.85094144490194545</v>
      </c>
      <c r="BV601" s="400">
        <v>0.14905855509805457</v>
      </c>
      <c r="BW601" s="400">
        <v>3.3164955423265148E-2</v>
      </c>
      <c r="BX601" s="400">
        <v>0.96683504457673486</v>
      </c>
      <c r="BY601" s="407">
        <v>10873</v>
      </c>
      <c r="BZ601" s="406" t="s">
        <v>1911</v>
      </c>
      <c r="CA601" s="406">
        <v>0.91801928208163663</v>
      </c>
      <c r="CB601" s="406">
        <v>8.1980717918363491E-2</v>
      </c>
      <c r="CC601" s="406">
        <v>3.9878155610416501E-2</v>
      </c>
      <c r="CD601" s="406">
        <v>5.5183363860794775E-2</v>
      </c>
      <c r="CE601" s="406">
        <v>0.90493848052878867</v>
      </c>
    </row>
    <row r="602" spans="1:83" x14ac:dyDescent="0.35">
      <c r="A602" s="365">
        <v>9</v>
      </c>
      <c r="B602" s="366" t="s">
        <v>1309</v>
      </c>
      <c r="C602" s="411">
        <v>10874</v>
      </c>
      <c r="D602" s="367" t="s">
        <v>1912</v>
      </c>
      <c r="E602" s="368" t="s">
        <v>2438</v>
      </c>
      <c r="F602" s="369">
        <v>5</v>
      </c>
      <c r="G602" s="370" t="s">
        <v>2469</v>
      </c>
      <c r="H602" s="371">
        <v>64725.599999999999</v>
      </c>
      <c r="I602" s="372">
        <v>64725.599999999999</v>
      </c>
      <c r="J602" s="373">
        <v>486.31724607671777</v>
      </c>
      <c r="K602" s="374">
        <v>31477175.542663202</v>
      </c>
      <c r="L602" s="371">
        <v>9667.1999999999989</v>
      </c>
      <c r="M602" s="372">
        <v>9667.1999999999989</v>
      </c>
      <c r="N602" s="373">
        <v>341.24922720649209</v>
      </c>
      <c r="O602" s="374">
        <v>3298924.5292505999</v>
      </c>
      <c r="P602" s="374">
        <f t="shared" si="164"/>
        <v>0.88633537813828667</v>
      </c>
      <c r="Q602" s="402">
        <f t="shared" si="168"/>
        <v>8568.3813675384445</v>
      </c>
      <c r="R602" s="374">
        <f t="shared" si="165"/>
        <v>0.11366462186171328</v>
      </c>
      <c r="S602" s="401">
        <f t="shared" si="169"/>
        <v>1098.8186324615544</v>
      </c>
      <c r="T602" s="371">
        <v>3295.2</v>
      </c>
      <c r="U602" s="372">
        <v>3295.2</v>
      </c>
      <c r="V602" s="373">
        <v>128.53529334359069</v>
      </c>
      <c r="W602" s="374">
        <v>423549.49862580001</v>
      </c>
      <c r="X602" s="371">
        <v>4068</v>
      </c>
      <c r="Y602" s="372">
        <v>4068</v>
      </c>
      <c r="Z602" s="373">
        <v>9.4473875958702074</v>
      </c>
      <c r="AA602" s="374">
        <v>38431.972740000005</v>
      </c>
      <c r="AB602" s="371">
        <v>166.79999999999998</v>
      </c>
      <c r="AC602" s="372">
        <v>166.79999999999998</v>
      </c>
      <c r="AD602" s="373">
        <v>7547.3224640287772</v>
      </c>
      <c r="AE602" s="374">
        <v>1258893.3869999999</v>
      </c>
      <c r="AF602" s="374">
        <f t="shared" si="170"/>
        <v>2.3113461632633075E-3</v>
      </c>
      <c r="AG602" s="374">
        <f t="shared" si="171"/>
        <v>0.38553254003231968</v>
      </c>
      <c r="AH602" s="374">
        <f t="shared" si="172"/>
        <v>0.99768865383673666</v>
      </c>
      <c r="AI602" s="374">
        <f t="shared" si="173"/>
        <v>166.41446745996765</v>
      </c>
      <c r="AJ602" s="375">
        <v>36496974.930279605</v>
      </c>
      <c r="AK602" s="376">
        <v>972</v>
      </c>
      <c r="AL602" s="377">
        <v>972</v>
      </c>
      <c r="AM602" s="373">
        <v>17033.324979346296</v>
      </c>
      <c r="AN602" s="374">
        <v>16556391.879924601</v>
      </c>
      <c r="AO602" s="378">
        <v>102</v>
      </c>
      <c r="AP602" s="379">
        <v>102</v>
      </c>
      <c r="AQ602" s="373">
        <v>16298.961778105882</v>
      </c>
      <c r="AR602" s="374">
        <v>1662494.1013668</v>
      </c>
      <c r="AS602" s="374">
        <f t="shared" si="166"/>
        <v>0.90537094449739042</v>
      </c>
      <c r="AT602" s="374">
        <f t="shared" si="180"/>
        <v>92.347836338733828</v>
      </c>
      <c r="AU602" s="374">
        <f t="shared" si="167"/>
        <v>9.462905550260961E-2</v>
      </c>
      <c r="AV602" s="374">
        <f t="shared" si="181"/>
        <v>9.6521636612661794</v>
      </c>
      <c r="AW602" s="380">
        <v>27.599999999999998</v>
      </c>
      <c r="AX602" s="381">
        <v>27.599999999999998</v>
      </c>
      <c r="AY602" s="373">
        <v>9510.4792456521736</v>
      </c>
      <c r="AZ602" s="374">
        <v>262489.22717999999</v>
      </c>
      <c r="BA602" s="378">
        <v>51.6</v>
      </c>
      <c r="BB602" s="379">
        <v>51.6</v>
      </c>
      <c r="BC602" s="373">
        <v>15636.355348837209</v>
      </c>
      <c r="BD602" s="374">
        <v>806835.93599999999</v>
      </c>
      <c r="BE602" s="374">
        <f t="shared" si="174"/>
        <v>2.4755501222493887E-2</v>
      </c>
      <c r="BF602" s="374">
        <f t="shared" si="175"/>
        <v>1.2773838630806846</v>
      </c>
      <c r="BG602" s="374">
        <f t="shared" si="176"/>
        <v>0</v>
      </c>
      <c r="BH602" s="374">
        <f t="shared" si="177"/>
        <v>0</v>
      </c>
      <c r="BI602" s="374">
        <f t="shared" si="178"/>
        <v>0.97524449877750607</v>
      </c>
      <c r="BJ602" s="374">
        <f t="shared" si="179"/>
        <v>50.322616136919315</v>
      </c>
      <c r="BK602" s="375">
        <v>19288211.144471403</v>
      </c>
      <c r="BL602" s="382">
        <v>55785186.074751005</v>
      </c>
      <c r="BM602" s="383">
        <v>0.53</v>
      </c>
      <c r="BN602" s="382">
        <v>29566148.619618032</v>
      </c>
      <c r="BO602" s="395"/>
      <c r="BP602" s="395"/>
      <c r="BS602" s="408">
        <v>10874</v>
      </c>
      <c r="BT602" s="400" t="s">
        <v>1912</v>
      </c>
      <c r="BU602" s="400">
        <v>0.88633537813828667</v>
      </c>
      <c r="BV602" s="400">
        <v>0.11366462186171328</v>
      </c>
      <c r="BW602" s="400">
        <v>2.3113461632633075E-3</v>
      </c>
      <c r="BX602" s="400">
        <v>0.99768865383673666</v>
      </c>
      <c r="BY602" s="407">
        <v>10874</v>
      </c>
      <c r="BZ602" s="406" t="s">
        <v>1912</v>
      </c>
      <c r="CA602" s="406">
        <v>0.90537094449739042</v>
      </c>
      <c r="CB602" s="406">
        <v>9.462905550260961E-2</v>
      </c>
      <c r="CC602" s="406">
        <v>2.4755501222493887E-2</v>
      </c>
      <c r="CD602" s="406">
        <v>0</v>
      </c>
      <c r="CE602" s="406">
        <v>0.97524449877750607</v>
      </c>
    </row>
    <row r="603" spans="1:83" x14ac:dyDescent="0.35">
      <c r="A603" s="365">
        <v>9</v>
      </c>
      <c r="B603" s="366" t="s">
        <v>1309</v>
      </c>
      <c r="C603" s="411">
        <v>10875</v>
      </c>
      <c r="D603" s="367" t="s">
        <v>1913</v>
      </c>
      <c r="E603" s="368" t="s">
        <v>2438</v>
      </c>
      <c r="F603" s="369">
        <v>10</v>
      </c>
      <c r="G603" s="370" t="s">
        <v>6308</v>
      </c>
      <c r="H603" s="371">
        <v>99673.2</v>
      </c>
      <c r="I603" s="372">
        <v>99673.2</v>
      </c>
      <c r="J603" s="373">
        <v>484.77046483719795</v>
      </c>
      <c r="K603" s="374">
        <v>48318623.495811</v>
      </c>
      <c r="L603" s="371">
        <v>10804.8</v>
      </c>
      <c r="M603" s="372">
        <v>10804.8</v>
      </c>
      <c r="N603" s="373">
        <v>484.39784102565523</v>
      </c>
      <c r="O603" s="374">
        <v>5233821.7927139988</v>
      </c>
      <c r="P603" s="374">
        <f t="shared" si="164"/>
        <v>0.8642796380517086</v>
      </c>
      <c r="Q603" s="402">
        <f t="shared" si="168"/>
        <v>9338.3686332211</v>
      </c>
      <c r="R603" s="374">
        <f t="shared" si="165"/>
        <v>0.13572036194829151</v>
      </c>
      <c r="S603" s="401">
        <f t="shared" si="169"/>
        <v>1466.4313667788999</v>
      </c>
      <c r="T603" s="371">
        <v>11238</v>
      </c>
      <c r="U603" s="372">
        <v>11238</v>
      </c>
      <c r="V603" s="373">
        <v>194.29852967431927</v>
      </c>
      <c r="W603" s="374">
        <v>2183526.8764800001</v>
      </c>
      <c r="X603" s="371">
        <v>4203.5999999999995</v>
      </c>
      <c r="Y603" s="372">
        <v>4203.5999999999995</v>
      </c>
      <c r="Z603" s="373">
        <v>4.5462389380530972</v>
      </c>
      <c r="AA603" s="374">
        <v>19110.569999999996</v>
      </c>
      <c r="AB603" s="371">
        <v>2230.7999999999997</v>
      </c>
      <c r="AC603" s="372">
        <v>2230.7999999999997</v>
      </c>
      <c r="AD603" s="373">
        <v>2420.9011240398063</v>
      </c>
      <c r="AE603" s="374">
        <v>5400546.2275079992</v>
      </c>
      <c r="AF603" s="374">
        <f t="shared" si="170"/>
        <v>0</v>
      </c>
      <c r="AG603" s="374">
        <f t="shared" si="171"/>
        <v>0</v>
      </c>
      <c r="AH603" s="374">
        <f t="shared" si="172"/>
        <v>1</v>
      </c>
      <c r="AI603" s="374">
        <f t="shared" si="173"/>
        <v>2230.7999999999997</v>
      </c>
      <c r="AJ603" s="375">
        <v>61155628.962513</v>
      </c>
      <c r="AK603" s="376">
        <v>3208.9236000000001</v>
      </c>
      <c r="AL603" s="377">
        <v>3208.9236000000001</v>
      </c>
      <c r="AM603" s="373">
        <v>9064.4706377241273</v>
      </c>
      <c r="AN603" s="374">
        <v>29087193.750900004</v>
      </c>
      <c r="AO603" s="378">
        <v>195.85823999999997</v>
      </c>
      <c r="AP603" s="379">
        <v>195.85823999999997</v>
      </c>
      <c r="AQ603" s="373">
        <v>10957.459968385298</v>
      </c>
      <c r="AR603" s="374">
        <v>2146108.8242783998</v>
      </c>
      <c r="AS603" s="374">
        <f t="shared" si="166"/>
        <v>0.87678529391569338</v>
      </c>
      <c r="AT603" s="374">
        <f t="shared" si="180"/>
        <v>171.72562452421039</v>
      </c>
      <c r="AU603" s="374">
        <f t="shared" si="167"/>
        <v>0.12321470608430667</v>
      </c>
      <c r="AV603" s="374">
        <f t="shared" si="181"/>
        <v>24.132615475789592</v>
      </c>
      <c r="AW603" s="380">
        <v>114.57047999999998</v>
      </c>
      <c r="AX603" s="381">
        <v>114.57047999999998</v>
      </c>
      <c r="AY603" s="373">
        <v>9349.0079104146207</v>
      </c>
      <c r="AZ603" s="374">
        <v>1071120.3238199998</v>
      </c>
      <c r="BA603" s="378">
        <v>90.727920000000012</v>
      </c>
      <c r="BB603" s="379">
        <v>90.727920000000012</v>
      </c>
      <c r="BC603" s="373">
        <v>8541.9302203775842</v>
      </c>
      <c r="BD603" s="374">
        <v>774991.56167999993</v>
      </c>
      <c r="BE603" s="374">
        <f t="shared" si="174"/>
        <v>6.0923808251083407E-2</v>
      </c>
      <c r="BF603" s="374">
        <f t="shared" si="175"/>
        <v>5.5274904010996364</v>
      </c>
      <c r="BG603" s="374">
        <f t="shared" si="176"/>
        <v>0</v>
      </c>
      <c r="BH603" s="374">
        <f t="shared" si="177"/>
        <v>0</v>
      </c>
      <c r="BI603" s="374">
        <f t="shared" si="178"/>
        <v>0.93907619174891654</v>
      </c>
      <c r="BJ603" s="374">
        <f t="shared" si="179"/>
        <v>85.200429598900371</v>
      </c>
      <c r="BK603" s="375">
        <v>33079414.460678402</v>
      </c>
      <c r="BL603" s="382">
        <v>94235043.423191398</v>
      </c>
      <c r="BM603" s="383">
        <v>0.49</v>
      </c>
      <c r="BN603" s="382">
        <v>46175171.277363785</v>
      </c>
      <c r="BO603" s="395"/>
      <c r="BP603" s="395"/>
      <c r="BS603" s="408">
        <v>10875</v>
      </c>
      <c r="BT603" s="400" t="s">
        <v>1913</v>
      </c>
      <c r="BU603" s="400">
        <v>0.8642796380517086</v>
      </c>
      <c r="BV603" s="400">
        <v>0.13572036194829151</v>
      </c>
      <c r="BW603" s="400">
        <v>0</v>
      </c>
      <c r="BX603" s="400">
        <v>1</v>
      </c>
      <c r="BY603" s="407">
        <v>10875</v>
      </c>
      <c r="BZ603" s="406" t="s">
        <v>1913</v>
      </c>
      <c r="CA603" s="406">
        <v>0.87678529391569338</v>
      </c>
      <c r="CB603" s="406">
        <v>0.12321470608430667</v>
      </c>
      <c r="CC603" s="406">
        <v>6.0923808251083407E-2</v>
      </c>
      <c r="CD603" s="406">
        <v>0</v>
      </c>
      <c r="CE603" s="406">
        <v>0.93907619174891654</v>
      </c>
    </row>
    <row r="604" spans="1:83" x14ac:dyDescent="0.35">
      <c r="A604" s="365">
        <v>9</v>
      </c>
      <c r="B604" s="366" t="s">
        <v>1309</v>
      </c>
      <c r="C604" s="411">
        <v>10876</v>
      </c>
      <c r="D604" s="367" t="s">
        <v>1914</v>
      </c>
      <c r="E604" s="368" t="s">
        <v>2438</v>
      </c>
      <c r="F604" s="369">
        <v>12</v>
      </c>
      <c r="G604" s="370" t="s">
        <v>6311</v>
      </c>
      <c r="H604" s="371">
        <v>100060.8</v>
      </c>
      <c r="I604" s="372">
        <v>100060.8</v>
      </c>
      <c r="J604" s="373">
        <v>745.38727535018711</v>
      </c>
      <c r="K604" s="374">
        <v>74584047.081359997</v>
      </c>
      <c r="L604" s="371">
        <v>13963.199999999999</v>
      </c>
      <c r="M604" s="372">
        <v>13963.199999999999</v>
      </c>
      <c r="N604" s="373">
        <v>559.71398340924725</v>
      </c>
      <c r="O604" s="374">
        <v>7815398.2931400007</v>
      </c>
      <c r="P604" s="374">
        <f t="shared" si="164"/>
        <v>0.88611401692204761</v>
      </c>
      <c r="Q604" s="402">
        <f t="shared" si="168"/>
        <v>12372.987241085933</v>
      </c>
      <c r="R604" s="374">
        <f t="shared" si="165"/>
        <v>0.11388598307795239</v>
      </c>
      <c r="S604" s="401">
        <f t="shared" si="169"/>
        <v>1590.2127589140648</v>
      </c>
      <c r="T604" s="371">
        <v>6565.2</v>
      </c>
      <c r="U604" s="372">
        <v>6565.2</v>
      </c>
      <c r="V604" s="373">
        <v>1748.2286264069642</v>
      </c>
      <c r="W604" s="374">
        <v>11477470.578087</v>
      </c>
      <c r="X604" s="371">
        <v>7836</v>
      </c>
      <c r="Y604" s="372">
        <v>7836</v>
      </c>
      <c r="Z604" s="373">
        <v>55.355166830015314</v>
      </c>
      <c r="AA604" s="374">
        <v>433763.08727999998</v>
      </c>
      <c r="AB604" s="371">
        <v>67051.199999999997</v>
      </c>
      <c r="AC604" s="372">
        <v>67051.199999999997</v>
      </c>
      <c r="AD604" s="373">
        <v>77.651699860852602</v>
      </c>
      <c r="AE604" s="374">
        <v>5206639.6577099999</v>
      </c>
      <c r="AF604" s="374">
        <f t="shared" si="170"/>
        <v>2.3535699540593279E-3</v>
      </c>
      <c r="AG604" s="374">
        <f t="shared" si="171"/>
        <v>157.80968970362281</v>
      </c>
      <c r="AH604" s="374">
        <f t="shared" si="172"/>
        <v>0.99764643004594067</v>
      </c>
      <c r="AI604" s="374">
        <f t="shared" si="173"/>
        <v>66893.390310296367</v>
      </c>
      <c r="AJ604" s="375">
        <v>99517318.697577</v>
      </c>
      <c r="AK604" s="376">
        <v>4395.4240800000007</v>
      </c>
      <c r="AL604" s="377">
        <v>4395.4240800000007</v>
      </c>
      <c r="AM604" s="373">
        <v>15998.389856986221</v>
      </c>
      <c r="AN604" s="374">
        <v>70319708.018625006</v>
      </c>
      <c r="AO604" s="378">
        <v>33.441960000000002</v>
      </c>
      <c r="AP604" s="379">
        <v>33.441960000000002</v>
      </c>
      <c r="AQ604" s="373">
        <v>153373.84184862368</v>
      </c>
      <c r="AR604" s="374">
        <v>5129121.8841479989</v>
      </c>
      <c r="AS604" s="374">
        <f t="shared" si="166"/>
        <v>0.88979590796721841</v>
      </c>
      <c r="AT604" s="374">
        <f t="shared" si="180"/>
        <v>29.7565191624034</v>
      </c>
      <c r="AU604" s="374">
        <f t="shared" si="167"/>
        <v>0.11020409203278153</v>
      </c>
      <c r="AV604" s="374">
        <f t="shared" si="181"/>
        <v>3.685440837596599</v>
      </c>
      <c r="AW604" s="380">
        <v>589.46771999999999</v>
      </c>
      <c r="AX604" s="381">
        <v>589.46771999999999</v>
      </c>
      <c r="AY604" s="373">
        <v>14499.175493193419</v>
      </c>
      <c r="AZ604" s="374">
        <v>8546795.9198525995</v>
      </c>
      <c r="BA604" s="378">
        <v>1151.7446399999994</v>
      </c>
      <c r="BB604" s="379">
        <v>1151.7446399999994</v>
      </c>
      <c r="BC604" s="373">
        <v>6475.7601933272317</v>
      </c>
      <c r="BD604" s="374">
        <v>7458422.0925899995</v>
      </c>
      <c r="BE604" s="374">
        <f t="shared" si="174"/>
        <v>5.2880739415047402E-2</v>
      </c>
      <c r="BF604" s="374">
        <f t="shared" si="175"/>
        <v>60.905108180517551</v>
      </c>
      <c r="BG604" s="374">
        <f t="shared" si="176"/>
        <v>0.1014362867101201</v>
      </c>
      <c r="BH604" s="374">
        <f t="shared" si="177"/>
        <v>116.828699519884</v>
      </c>
      <c r="BI604" s="374">
        <f t="shared" si="178"/>
        <v>0.84568297387483249</v>
      </c>
      <c r="BJ604" s="374">
        <f t="shared" si="179"/>
        <v>974.01083229959784</v>
      </c>
      <c r="BK604" s="375">
        <v>91454047.915215611</v>
      </c>
      <c r="BL604" s="382">
        <v>190971366.61279261</v>
      </c>
      <c r="BM604" s="383">
        <v>0.43</v>
      </c>
      <c r="BN604" s="382">
        <v>82117687.64350082</v>
      </c>
      <c r="BO604" s="395"/>
      <c r="BP604" s="395"/>
      <c r="BS604" s="408">
        <v>10876</v>
      </c>
      <c r="BT604" s="400" t="s">
        <v>1914</v>
      </c>
      <c r="BU604" s="400">
        <v>0.88611401692204761</v>
      </c>
      <c r="BV604" s="400">
        <v>0.11388598307795239</v>
      </c>
      <c r="BW604" s="400">
        <v>2.3535699540593279E-3</v>
      </c>
      <c r="BX604" s="400">
        <v>0.99764643004594067</v>
      </c>
      <c r="BY604" s="407">
        <v>10876</v>
      </c>
      <c r="BZ604" s="406" t="s">
        <v>1914</v>
      </c>
      <c r="CA604" s="406">
        <v>0.88979590796721841</v>
      </c>
      <c r="CB604" s="406">
        <v>0.11020409203278153</v>
      </c>
      <c r="CC604" s="406">
        <v>5.2880739415047402E-2</v>
      </c>
      <c r="CD604" s="406">
        <v>0.1014362867101201</v>
      </c>
      <c r="CE604" s="406">
        <v>0.84568297387483249</v>
      </c>
    </row>
    <row r="605" spans="1:83" x14ac:dyDescent="0.35">
      <c r="A605" s="365">
        <v>9</v>
      </c>
      <c r="B605" s="366" t="s">
        <v>1309</v>
      </c>
      <c r="C605" s="411">
        <v>10877</v>
      </c>
      <c r="D605" s="367" t="s">
        <v>1915</v>
      </c>
      <c r="E605" s="368" t="s">
        <v>2438</v>
      </c>
      <c r="F605" s="369">
        <v>13</v>
      </c>
      <c r="G605" s="370" t="s">
        <v>6309</v>
      </c>
      <c r="H605" s="371">
        <v>189144</v>
      </c>
      <c r="I605" s="372">
        <v>189144</v>
      </c>
      <c r="J605" s="373">
        <v>531.87144747589139</v>
      </c>
      <c r="K605" s="374">
        <v>100600293.06138</v>
      </c>
      <c r="L605" s="371">
        <v>20677.2</v>
      </c>
      <c r="M605" s="372">
        <v>20677.2</v>
      </c>
      <c r="N605" s="373">
        <v>459.10001642026003</v>
      </c>
      <c r="O605" s="374">
        <v>9492902.8595250007</v>
      </c>
      <c r="P605" s="374">
        <f t="shared" si="164"/>
        <v>0.81167629376495554</v>
      </c>
      <c r="Q605" s="402">
        <f t="shared" si="168"/>
        <v>16783.193061436737</v>
      </c>
      <c r="R605" s="374">
        <f t="shared" si="165"/>
        <v>0.18832370623504449</v>
      </c>
      <c r="S605" s="401">
        <f t="shared" si="169"/>
        <v>3894.0069385632619</v>
      </c>
      <c r="T605" s="371">
        <v>22068</v>
      </c>
      <c r="U605" s="372">
        <v>22068</v>
      </c>
      <c r="V605" s="373">
        <v>253.53711533442089</v>
      </c>
      <c r="W605" s="374">
        <v>5595057.0612000003</v>
      </c>
      <c r="X605" s="371">
        <v>11476.8</v>
      </c>
      <c r="Y605" s="372">
        <v>11476.8</v>
      </c>
      <c r="Z605" s="373">
        <v>18.614312939146799</v>
      </c>
      <c r="AA605" s="374">
        <v>213632.74673999997</v>
      </c>
      <c r="AB605" s="371">
        <v>194.4</v>
      </c>
      <c r="AC605" s="372">
        <v>194.4</v>
      </c>
      <c r="AD605" s="373">
        <v>32715.755299228396</v>
      </c>
      <c r="AE605" s="374">
        <v>6359942.83017</v>
      </c>
      <c r="AF605" s="374">
        <f t="shared" si="170"/>
        <v>0</v>
      </c>
      <c r="AG605" s="374">
        <f t="shared" si="171"/>
        <v>0</v>
      </c>
      <c r="AH605" s="374">
        <f t="shared" si="172"/>
        <v>1</v>
      </c>
      <c r="AI605" s="374">
        <f t="shared" si="173"/>
        <v>194.4</v>
      </c>
      <c r="AJ605" s="375">
        <v>122261828.55901499</v>
      </c>
      <c r="AK605" s="376">
        <v>5826.1921199999997</v>
      </c>
      <c r="AL605" s="377">
        <v>5826.1921199999997</v>
      </c>
      <c r="AM605" s="373">
        <v>9384.754415330608</v>
      </c>
      <c r="AN605" s="374">
        <v>54677382.222734392</v>
      </c>
      <c r="AO605" s="378">
        <v>371.62956000000003</v>
      </c>
      <c r="AP605" s="379">
        <v>371.62956000000003</v>
      </c>
      <c r="AQ605" s="373">
        <v>12051.465308558878</v>
      </c>
      <c r="AR605" s="374">
        <v>4478680.7499750005</v>
      </c>
      <c r="AS605" s="374">
        <f t="shared" si="166"/>
        <v>0.80793106165586781</v>
      </c>
      <c r="AT605" s="374">
        <f t="shared" si="180"/>
        <v>300.25106495350303</v>
      </c>
      <c r="AU605" s="374">
        <f t="shared" si="167"/>
        <v>0.19206893834413219</v>
      </c>
      <c r="AV605" s="374">
        <f t="shared" si="181"/>
        <v>71.37849504649698</v>
      </c>
      <c r="AW605" s="380">
        <v>237.49415999999999</v>
      </c>
      <c r="AX605" s="381">
        <v>237.49415999999999</v>
      </c>
      <c r="AY605" s="373">
        <v>8507.4588546514169</v>
      </c>
      <c r="AZ605" s="374">
        <v>2020471.7944200004</v>
      </c>
      <c r="BA605" s="378">
        <v>324.24828000000156</v>
      </c>
      <c r="BB605" s="379">
        <v>324.24828000000156</v>
      </c>
      <c r="BC605" s="373">
        <v>10627.170241211405</v>
      </c>
      <c r="BD605" s="374">
        <v>3445841.6719799996</v>
      </c>
      <c r="BE605" s="374">
        <f t="shared" si="174"/>
        <v>1.4305415481868498E-2</v>
      </c>
      <c r="BF605" s="374">
        <f t="shared" si="175"/>
        <v>4.6385063646812537</v>
      </c>
      <c r="BG605" s="374">
        <f t="shared" si="176"/>
        <v>6.1148387702470684E-3</v>
      </c>
      <c r="BH605" s="374">
        <f t="shared" si="177"/>
        <v>1.9827259537299367</v>
      </c>
      <c r="BI605" s="374">
        <f t="shared" si="178"/>
        <v>0.97957974574788442</v>
      </c>
      <c r="BJ605" s="374">
        <f t="shared" si="179"/>
        <v>317.62704768159034</v>
      </c>
      <c r="BK605" s="375">
        <v>64622376.4391094</v>
      </c>
      <c r="BL605" s="382">
        <v>186884204.99812439</v>
      </c>
      <c r="BM605" s="383">
        <v>0.55000000000000004</v>
      </c>
      <c r="BN605" s="382">
        <v>102786312.74896842</v>
      </c>
      <c r="BO605" s="395"/>
      <c r="BP605" s="395"/>
      <c r="BS605" s="408">
        <v>10877</v>
      </c>
      <c r="BT605" s="400" t="s">
        <v>1915</v>
      </c>
      <c r="BU605" s="400">
        <v>0.81167629376495554</v>
      </c>
      <c r="BV605" s="400">
        <v>0.18832370623504449</v>
      </c>
      <c r="BW605" s="400">
        <v>0</v>
      </c>
      <c r="BX605" s="400">
        <v>1</v>
      </c>
      <c r="BY605" s="407">
        <v>10877</v>
      </c>
      <c r="BZ605" s="406" t="s">
        <v>1915</v>
      </c>
      <c r="CA605" s="406">
        <v>0.80793106165586781</v>
      </c>
      <c r="CB605" s="406">
        <v>0.19206893834413219</v>
      </c>
      <c r="CC605" s="406">
        <v>1.4305415481868498E-2</v>
      </c>
      <c r="CD605" s="406">
        <v>6.1148387702470684E-3</v>
      </c>
      <c r="CE605" s="406">
        <v>0.97957974574788442</v>
      </c>
    </row>
    <row r="606" spans="1:83" x14ac:dyDescent="0.35">
      <c r="A606" s="365">
        <v>9</v>
      </c>
      <c r="B606" s="366" t="s">
        <v>1309</v>
      </c>
      <c r="C606" s="411">
        <v>10878</v>
      </c>
      <c r="D606" s="367" t="s">
        <v>1916</v>
      </c>
      <c r="E606" s="368" t="s">
        <v>2438</v>
      </c>
      <c r="F606" s="369">
        <v>6</v>
      </c>
      <c r="G606" s="370" t="s">
        <v>6307</v>
      </c>
      <c r="H606" s="371">
        <v>99330</v>
      </c>
      <c r="I606" s="372">
        <v>99330</v>
      </c>
      <c r="J606" s="373">
        <v>549.81586619352458</v>
      </c>
      <c r="K606" s="374">
        <v>54613209.989002794</v>
      </c>
      <c r="L606" s="371">
        <v>13816.8</v>
      </c>
      <c r="M606" s="372">
        <v>13816.8</v>
      </c>
      <c r="N606" s="373">
        <v>518.57475228552198</v>
      </c>
      <c r="O606" s="374">
        <v>7165043.6373785995</v>
      </c>
      <c r="P606" s="374">
        <f t="shared" si="164"/>
        <v>0.84428555295359098</v>
      </c>
      <c r="Q606" s="402">
        <f t="shared" si="168"/>
        <v>11665.324628049175</v>
      </c>
      <c r="R606" s="374">
        <f t="shared" si="165"/>
        <v>0.15571444704640902</v>
      </c>
      <c r="S606" s="401">
        <f t="shared" si="169"/>
        <v>2151.475371950824</v>
      </c>
      <c r="T606" s="371">
        <v>11656.8</v>
      </c>
      <c r="U606" s="372">
        <v>11656.8</v>
      </c>
      <c r="V606" s="373">
        <v>300.99086403386866</v>
      </c>
      <c r="W606" s="374">
        <v>3508590.3038699999</v>
      </c>
      <c r="X606" s="371">
        <v>11786.4</v>
      </c>
      <c r="Y606" s="372">
        <v>11786.4</v>
      </c>
      <c r="Z606" s="373">
        <v>5.653276354103034</v>
      </c>
      <c r="AA606" s="374">
        <v>66631.776419999995</v>
      </c>
      <c r="AB606" s="371">
        <v>603.6</v>
      </c>
      <c r="AC606" s="372">
        <v>603.6</v>
      </c>
      <c r="AD606" s="373">
        <v>5742.5528645129225</v>
      </c>
      <c r="AE606" s="374">
        <v>3466204.9090200001</v>
      </c>
      <c r="AF606" s="374">
        <f t="shared" si="170"/>
        <v>0</v>
      </c>
      <c r="AG606" s="374">
        <f t="shared" si="171"/>
        <v>0</v>
      </c>
      <c r="AH606" s="374">
        <f t="shared" si="172"/>
        <v>1</v>
      </c>
      <c r="AI606" s="374">
        <f t="shared" si="173"/>
        <v>603.6</v>
      </c>
      <c r="AJ606" s="375">
        <v>68819680.615691394</v>
      </c>
      <c r="AK606" s="376">
        <v>2605.0016400000004</v>
      </c>
      <c r="AL606" s="377">
        <v>2605.0016400000004</v>
      </c>
      <c r="AM606" s="373">
        <v>9410.293993013378</v>
      </c>
      <c r="AN606" s="374">
        <v>24513831.284682002</v>
      </c>
      <c r="AO606" s="378">
        <v>273.75072</v>
      </c>
      <c r="AP606" s="379">
        <v>273.75072</v>
      </c>
      <c r="AQ606" s="373">
        <v>10582.324336352431</v>
      </c>
      <c r="AR606" s="374">
        <v>2896918.9063500003</v>
      </c>
      <c r="AS606" s="374">
        <f t="shared" si="166"/>
        <v>0.91156065760059424</v>
      </c>
      <c r="AT606" s="374">
        <f t="shared" si="180"/>
        <v>249.54038634183615</v>
      </c>
      <c r="AU606" s="374">
        <f t="shared" si="167"/>
        <v>8.8439342399405846E-2</v>
      </c>
      <c r="AV606" s="374">
        <f t="shared" si="181"/>
        <v>24.210333658163879</v>
      </c>
      <c r="AW606" s="380">
        <v>184.33836000000002</v>
      </c>
      <c r="AX606" s="381">
        <v>184.33836000000002</v>
      </c>
      <c r="AY606" s="373">
        <v>10319.702762250894</v>
      </c>
      <c r="AZ606" s="374">
        <v>1902317.0828807999</v>
      </c>
      <c r="BA606" s="378">
        <v>55.66643999999966</v>
      </c>
      <c r="BB606" s="379">
        <v>55.66643999999966</v>
      </c>
      <c r="BC606" s="373">
        <v>47542.381543738309</v>
      </c>
      <c r="BD606" s="374">
        <v>2646515.1296615996</v>
      </c>
      <c r="BE606" s="374">
        <f t="shared" si="174"/>
        <v>1.6194366470627851E-2</v>
      </c>
      <c r="BF606" s="374">
        <f t="shared" si="175"/>
        <v>0.90148272947521157</v>
      </c>
      <c r="BG606" s="374">
        <f t="shared" si="176"/>
        <v>8.4339403211195485E-3</v>
      </c>
      <c r="BH606" s="374">
        <f t="shared" si="177"/>
        <v>0.46948743284917921</v>
      </c>
      <c r="BI606" s="374">
        <f t="shared" si="178"/>
        <v>0.97537169320825257</v>
      </c>
      <c r="BJ606" s="374">
        <f t="shared" si="179"/>
        <v>54.29546983767527</v>
      </c>
      <c r="BK606" s="375">
        <v>31959582.403574403</v>
      </c>
      <c r="BL606" s="382">
        <v>100779263.0192658</v>
      </c>
      <c r="BM606" s="383">
        <v>0.49</v>
      </c>
      <c r="BN606" s="382">
        <v>49381838.879440241</v>
      </c>
      <c r="BO606" s="395"/>
      <c r="BP606" s="395"/>
      <c r="BS606" s="408">
        <v>10878</v>
      </c>
      <c r="BT606" s="400" t="s">
        <v>1916</v>
      </c>
      <c r="BU606" s="400">
        <v>0.84428555295359098</v>
      </c>
      <c r="BV606" s="400">
        <v>0.15571444704640902</v>
      </c>
      <c r="BW606" s="400">
        <v>0</v>
      </c>
      <c r="BX606" s="400">
        <v>1</v>
      </c>
      <c r="BY606" s="407">
        <v>10878</v>
      </c>
      <c r="BZ606" s="406" t="s">
        <v>1916</v>
      </c>
      <c r="CA606" s="406">
        <v>0.91156065760059424</v>
      </c>
      <c r="CB606" s="406">
        <v>8.8439342399405846E-2</v>
      </c>
      <c r="CC606" s="406">
        <v>1.6194366470627851E-2</v>
      </c>
      <c r="CD606" s="406">
        <v>8.4339403211195485E-3</v>
      </c>
      <c r="CE606" s="406">
        <v>0.97537169320825257</v>
      </c>
    </row>
    <row r="607" spans="1:83" x14ac:dyDescent="0.35">
      <c r="A607" s="365">
        <v>9</v>
      </c>
      <c r="B607" s="366" t="s">
        <v>1309</v>
      </c>
      <c r="C607" s="411">
        <v>10879</v>
      </c>
      <c r="D607" s="367" t="s">
        <v>1917</v>
      </c>
      <c r="E607" s="368" t="s">
        <v>2438</v>
      </c>
      <c r="F607" s="369">
        <v>7</v>
      </c>
      <c r="G607" s="370" t="s">
        <v>6312</v>
      </c>
      <c r="H607" s="371">
        <v>147284.4</v>
      </c>
      <c r="I607" s="372">
        <v>147284.4</v>
      </c>
      <c r="J607" s="373">
        <v>433.10125289928868</v>
      </c>
      <c r="K607" s="374">
        <v>63789058.172519989</v>
      </c>
      <c r="L607" s="371">
        <v>16894.8</v>
      </c>
      <c r="M607" s="372">
        <v>16894.8</v>
      </c>
      <c r="N607" s="373">
        <v>459.32349654094753</v>
      </c>
      <c r="O607" s="374">
        <v>7760178.6093600001</v>
      </c>
      <c r="P607" s="374">
        <f t="shared" si="164"/>
        <v>0.84414630720725814</v>
      </c>
      <c r="Q607" s="402">
        <f t="shared" si="168"/>
        <v>14261.683031005185</v>
      </c>
      <c r="R607" s="374">
        <f t="shared" si="165"/>
        <v>0.15585369279274183</v>
      </c>
      <c r="S607" s="401">
        <f t="shared" si="169"/>
        <v>2633.1169689948147</v>
      </c>
      <c r="T607" s="371">
        <v>13834.8</v>
      </c>
      <c r="U607" s="372">
        <v>13834.8</v>
      </c>
      <c r="V607" s="373">
        <v>294.83624191061671</v>
      </c>
      <c r="W607" s="374">
        <v>4079000.4395849998</v>
      </c>
      <c r="X607" s="371">
        <v>8668.7999999999993</v>
      </c>
      <c r="Y607" s="372">
        <v>8668.7999999999993</v>
      </c>
      <c r="Z607" s="373">
        <v>5.9084064091915831</v>
      </c>
      <c r="AA607" s="374">
        <v>51218.793479999993</v>
      </c>
      <c r="AB607" s="371">
        <v>0</v>
      </c>
      <c r="AC607" s="372">
        <v>0</v>
      </c>
      <c r="AD607" s="373">
        <v>0</v>
      </c>
      <c r="AE607" s="374">
        <v>0</v>
      </c>
      <c r="AF607" s="374">
        <f t="shared" si="170"/>
        <v>0</v>
      </c>
      <c r="AG607" s="374">
        <f t="shared" si="171"/>
        <v>0</v>
      </c>
      <c r="AH607" s="374">
        <f t="shared" si="172"/>
        <v>1</v>
      </c>
      <c r="AI607" s="374">
        <f t="shared" si="173"/>
        <v>0</v>
      </c>
      <c r="AJ607" s="375">
        <v>75679456.014944986</v>
      </c>
      <c r="AK607" s="376">
        <v>2868.6064800000004</v>
      </c>
      <c r="AL607" s="377">
        <v>2868.6064800000004</v>
      </c>
      <c r="AM607" s="373">
        <v>12330.797810224563</v>
      </c>
      <c r="AN607" s="374">
        <v>35372206.501979999</v>
      </c>
      <c r="AO607" s="378">
        <v>253.48632000000001</v>
      </c>
      <c r="AP607" s="379">
        <v>253.48632000000001</v>
      </c>
      <c r="AQ607" s="373">
        <v>17787.571202422281</v>
      </c>
      <c r="AR607" s="374">
        <v>4508905.9658399988</v>
      </c>
      <c r="AS607" s="374">
        <f t="shared" si="166"/>
        <v>0.80566557179092579</v>
      </c>
      <c r="AT607" s="374">
        <f t="shared" si="180"/>
        <v>204.2252009439776</v>
      </c>
      <c r="AU607" s="374">
        <f t="shared" si="167"/>
        <v>0.19433442820907423</v>
      </c>
      <c r="AV607" s="374">
        <f t="shared" si="181"/>
        <v>49.261119056022416</v>
      </c>
      <c r="AW607" s="380">
        <v>195.99408000000003</v>
      </c>
      <c r="AX607" s="381">
        <v>195.99408000000003</v>
      </c>
      <c r="AY607" s="373">
        <v>9974.9776197893316</v>
      </c>
      <c r="AZ607" s="374">
        <v>1955036.5616112</v>
      </c>
      <c r="BA607" s="378">
        <v>249.06659999999991</v>
      </c>
      <c r="BB607" s="379">
        <v>249.06659999999991</v>
      </c>
      <c r="BC607" s="373">
        <v>11640.801505621392</v>
      </c>
      <c r="BD607" s="374">
        <v>2899334.8522799998</v>
      </c>
      <c r="BE607" s="374">
        <f t="shared" si="174"/>
        <v>3.2104259107720405E-2</v>
      </c>
      <c r="BF607" s="374">
        <f t="shared" si="175"/>
        <v>7.9960986614789524</v>
      </c>
      <c r="BG607" s="374">
        <f t="shared" si="176"/>
        <v>3.9822716483605847E-3</v>
      </c>
      <c r="BH607" s="374">
        <f t="shared" si="177"/>
        <v>0.99185085973356601</v>
      </c>
      <c r="BI607" s="374">
        <f t="shared" si="178"/>
        <v>0.96391346924391896</v>
      </c>
      <c r="BJ607" s="374">
        <f t="shared" si="179"/>
        <v>240.07865047878738</v>
      </c>
      <c r="BK607" s="375">
        <v>44735483.881711192</v>
      </c>
      <c r="BL607" s="382">
        <v>120414939.89665619</v>
      </c>
      <c r="BM607" s="383">
        <v>0.51</v>
      </c>
      <c r="BN607" s="382">
        <v>61411619.347294658</v>
      </c>
      <c r="BO607" s="395"/>
      <c r="BP607" s="395"/>
      <c r="BS607" s="408">
        <v>10879</v>
      </c>
      <c r="BT607" s="400" t="s">
        <v>1917</v>
      </c>
      <c r="BU607" s="400">
        <v>0.84414630720725814</v>
      </c>
      <c r="BV607" s="400">
        <v>0.15585369279274183</v>
      </c>
      <c r="BW607" s="400">
        <v>0</v>
      </c>
      <c r="BX607" s="400">
        <v>1</v>
      </c>
      <c r="BY607" s="407">
        <v>10879</v>
      </c>
      <c r="BZ607" s="406" t="s">
        <v>1917</v>
      </c>
      <c r="CA607" s="406">
        <v>0.80566557179092579</v>
      </c>
      <c r="CB607" s="406">
        <v>0.19433442820907423</v>
      </c>
      <c r="CC607" s="406">
        <v>3.2104259107720405E-2</v>
      </c>
      <c r="CD607" s="406">
        <v>3.9822716483605847E-3</v>
      </c>
      <c r="CE607" s="406">
        <v>0.96391346924391896</v>
      </c>
    </row>
    <row r="608" spans="1:83" x14ac:dyDescent="0.35">
      <c r="A608" s="365">
        <v>9</v>
      </c>
      <c r="B608" s="366" t="s">
        <v>1309</v>
      </c>
      <c r="C608" s="411">
        <v>10880</v>
      </c>
      <c r="D608" s="367" t="s">
        <v>1918</v>
      </c>
      <c r="E608" s="368" t="s">
        <v>2438</v>
      </c>
      <c r="F608" s="369">
        <v>6</v>
      </c>
      <c r="G608" s="370" t="s">
        <v>6307</v>
      </c>
      <c r="H608" s="371">
        <v>106524</v>
      </c>
      <c r="I608" s="372">
        <v>106524</v>
      </c>
      <c r="J608" s="373">
        <v>395.86121850737862</v>
      </c>
      <c r="K608" s="374">
        <v>42168720.440279998</v>
      </c>
      <c r="L608" s="371">
        <v>13266</v>
      </c>
      <c r="M608" s="372">
        <v>13266</v>
      </c>
      <c r="N608" s="373">
        <v>495.63301725626411</v>
      </c>
      <c r="O608" s="374">
        <v>6575067.6069215992</v>
      </c>
      <c r="P608" s="374">
        <f t="shared" si="164"/>
        <v>0.86145649494337406</v>
      </c>
      <c r="Q608" s="402">
        <f t="shared" si="168"/>
        <v>11428.081861918799</v>
      </c>
      <c r="R608" s="374">
        <f t="shared" si="165"/>
        <v>0.13854350505662594</v>
      </c>
      <c r="S608" s="401">
        <f t="shared" si="169"/>
        <v>1837.9181380811997</v>
      </c>
      <c r="T608" s="371">
        <v>6279.5999999999995</v>
      </c>
      <c r="U608" s="372">
        <v>6279.5999999999995</v>
      </c>
      <c r="V608" s="373">
        <v>220.02893780240782</v>
      </c>
      <c r="W608" s="374">
        <v>1381693.7178240002</v>
      </c>
      <c r="X608" s="371">
        <v>5310</v>
      </c>
      <c r="Y608" s="372">
        <v>5310</v>
      </c>
      <c r="Z608" s="373">
        <v>2.2478516271186439</v>
      </c>
      <c r="AA608" s="374">
        <v>11936.092139999999</v>
      </c>
      <c r="AB608" s="371">
        <v>3.5999999999999996</v>
      </c>
      <c r="AC608" s="372">
        <v>3.5999999999999996</v>
      </c>
      <c r="AD608" s="373">
        <v>583460.77136666665</v>
      </c>
      <c r="AE608" s="374">
        <v>2100458.7769199996</v>
      </c>
      <c r="AF608" s="374">
        <f t="shared" si="170"/>
        <v>0</v>
      </c>
      <c r="AG608" s="374">
        <f t="shared" si="171"/>
        <v>0</v>
      </c>
      <c r="AH608" s="374">
        <f t="shared" si="172"/>
        <v>1</v>
      </c>
      <c r="AI608" s="374">
        <f t="shared" si="173"/>
        <v>3.5999999999999996</v>
      </c>
      <c r="AJ608" s="375">
        <v>52237876.634085588</v>
      </c>
      <c r="AK608" s="376">
        <v>1326.0022799999999</v>
      </c>
      <c r="AL608" s="377">
        <v>1326.0022799999999</v>
      </c>
      <c r="AM608" s="373">
        <v>10588.461215406056</v>
      </c>
      <c r="AN608" s="374">
        <v>14040323.71332</v>
      </c>
      <c r="AO608" s="378">
        <v>144.90323999999998</v>
      </c>
      <c r="AP608" s="379">
        <v>144.90323999999998</v>
      </c>
      <c r="AQ608" s="373">
        <v>14453.564918312386</v>
      </c>
      <c r="AR608" s="374">
        <v>2094368.3862137997</v>
      </c>
      <c r="AS608" s="374">
        <f t="shared" si="166"/>
        <v>0.8590324699920957</v>
      </c>
      <c r="AT608" s="374">
        <f t="shared" si="180"/>
        <v>124.47658816705743</v>
      </c>
      <c r="AU608" s="374">
        <f t="shared" si="167"/>
        <v>0.14096753000790432</v>
      </c>
      <c r="AV608" s="374">
        <f t="shared" si="181"/>
        <v>20.426651832942561</v>
      </c>
      <c r="AW608" s="380">
        <v>60.428280000000001</v>
      </c>
      <c r="AX608" s="381">
        <v>60.428280000000001</v>
      </c>
      <c r="AY608" s="373">
        <v>9564.3610269893488</v>
      </c>
      <c r="AZ608" s="374">
        <v>577957.88615999999</v>
      </c>
      <c r="BA608" s="378">
        <v>95.624879999999777</v>
      </c>
      <c r="BB608" s="379">
        <v>95.624879999999777</v>
      </c>
      <c r="BC608" s="373">
        <v>10696.420655900456</v>
      </c>
      <c r="BD608" s="374">
        <v>1022843.9416500001</v>
      </c>
      <c r="BE608" s="374">
        <f t="shared" si="174"/>
        <v>8.3300563442009298E-2</v>
      </c>
      <c r="BF608" s="374">
        <f t="shared" si="175"/>
        <v>7.9656063830745074</v>
      </c>
      <c r="BG608" s="374">
        <f t="shared" si="176"/>
        <v>3.8783541609757125E-3</v>
      </c>
      <c r="BH608" s="374">
        <f t="shared" si="177"/>
        <v>0.37086715124080233</v>
      </c>
      <c r="BI608" s="374">
        <f t="shared" si="178"/>
        <v>0.91282108239701498</v>
      </c>
      <c r="BJ608" s="374">
        <f t="shared" si="179"/>
        <v>87.28840646568446</v>
      </c>
      <c r="BK608" s="375">
        <v>17735493.927343801</v>
      </c>
      <c r="BL608" s="382">
        <v>69973370.561429381</v>
      </c>
      <c r="BM608" s="383">
        <v>0.47</v>
      </c>
      <c r="BN608" s="382">
        <v>32887484.163871806</v>
      </c>
      <c r="BO608" s="395"/>
      <c r="BP608" s="395"/>
      <c r="BS608" s="408">
        <v>10880</v>
      </c>
      <c r="BT608" s="400" t="s">
        <v>1918</v>
      </c>
      <c r="BU608" s="400">
        <v>0.86145649494337406</v>
      </c>
      <c r="BV608" s="400">
        <v>0.13854350505662594</v>
      </c>
      <c r="BW608" s="400">
        <v>0</v>
      </c>
      <c r="BX608" s="400">
        <v>1</v>
      </c>
      <c r="BY608" s="407">
        <v>10880</v>
      </c>
      <c r="BZ608" s="406" t="s">
        <v>1918</v>
      </c>
      <c r="CA608" s="406">
        <v>0.8590324699920957</v>
      </c>
      <c r="CB608" s="406">
        <v>0.14096753000790432</v>
      </c>
      <c r="CC608" s="406">
        <v>8.3300563442009298E-2</v>
      </c>
      <c r="CD608" s="406">
        <v>3.8783541609757125E-3</v>
      </c>
      <c r="CE608" s="406">
        <v>0.91282108239701498</v>
      </c>
    </row>
    <row r="609" spans="1:83" x14ac:dyDescent="0.35">
      <c r="A609" s="365">
        <v>9</v>
      </c>
      <c r="B609" s="366" t="s">
        <v>1309</v>
      </c>
      <c r="C609" s="411">
        <v>10881</v>
      </c>
      <c r="D609" s="367" t="s">
        <v>1919</v>
      </c>
      <c r="E609" s="368" t="s">
        <v>2438</v>
      </c>
      <c r="F609" s="369">
        <v>13</v>
      </c>
      <c r="G609" s="370" t="s">
        <v>6309</v>
      </c>
      <c r="H609" s="371">
        <v>135074.4</v>
      </c>
      <c r="I609" s="372">
        <v>135074.4</v>
      </c>
      <c r="J609" s="373">
        <v>721.52918640280461</v>
      </c>
      <c r="K609" s="374">
        <v>97460121.935846984</v>
      </c>
      <c r="L609" s="371">
        <v>31154.399999999998</v>
      </c>
      <c r="M609" s="372">
        <v>31154.399999999998</v>
      </c>
      <c r="N609" s="373">
        <v>758.52461883618366</v>
      </c>
      <c r="O609" s="374">
        <v>23631379.38507</v>
      </c>
      <c r="P609" s="374">
        <f t="shared" si="164"/>
        <v>0.75998816331906649</v>
      </c>
      <c r="Q609" s="402">
        <f t="shared" si="168"/>
        <v>23676.975235307524</v>
      </c>
      <c r="R609" s="374">
        <f t="shared" si="165"/>
        <v>0.24001183668093351</v>
      </c>
      <c r="S609" s="401">
        <f t="shared" si="169"/>
        <v>7477.4247646924741</v>
      </c>
      <c r="T609" s="371">
        <v>22113.599999999999</v>
      </c>
      <c r="U609" s="372">
        <v>22113.599999999999</v>
      </c>
      <c r="V609" s="373">
        <v>224.63999981549816</v>
      </c>
      <c r="W609" s="374">
        <v>4967599.0999199999</v>
      </c>
      <c r="X609" s="371">
        <v>20419.2</v>
      </c>
      <c r="Y609" s="372">
        <v>20419.2</v>
      </c>
      <c r="Z609" s="373">
        <v>1.6823600105195111</v>
      </c>
      <c r="AA609" s="374">
        <v>34352.445526800002</v>
      </c>
      <c r="AB609" s="371">
        <v>2575.1999999999998</v>
      </c>
      <c r="AC609" s="372">
        <v>2575.1999999999998</v>
      </c>
      <c r="AD609" s="373">
        <v>7653.1277278527496</v>
      </c>
      <c r="AE609" s="374">
        <v>19708334.5247664</v>
      </c>
      <c r="AF609" s="374">
        <f t="shared" si="170"/>
        <v>0</v>
      </c>
      <c r="AG609" s="374">
        <f t="shared" si="171"/>
        <v>0</v>
      </c>
      <c r="AH609" s="374">
        <f t="shared" si="172"/>
        <v>1</v>
      </c>
      <c r="AI609" s="374">
        <f t="shared" si="173"/>
        <v>2575.1999999999998</v>
      </c>
      <c r="AJ609" s="375">
        <v>145801787.39113018</v>
      </c>
      <c r="AK609" s="376">
        <v>7295.9596799999999</v>
      </c>
      <c r="AL609" s="377">
        <v>7295.9596799999999</v>
      </c>
      <c r="AM609" s="373">
        <v>13395.930713124499</v>
      </c>
      <c r="AN609" s="374">
        <v>97736170.359029993</v>
      </c>
      <c r="AO609" s="378">
        <v>892.69091999999989</v>
      </c>
      <c r="AP609" s="379">
        <v>892.69091999999989</v>
      </c>
      <c r="AQ609" s="373">
        <v>18654.986702253005</v>
      </c>
      <c r="AR609" s="374">
        <v>16653137.241821999</v>
      </c>
      <c r="AS609" s="374">
        <f t="shared" si="166"/>
        <v>0.76706241668626352</v>
      </c>
      <c r="AT609" s="374">
        <f t="shared" si="180"/>
        <v>684.74965444908389</v>
      </c>
      <c r="AU609" s="374">
        <f t="shared" si="167"/>
        <v>0.23293758331373646</v>
      </c>
      <c r="AV609" s="374">
        <f t="shared" si="181"/>
        <v>207.94126555091603</v>
      </c>
      <c r="AW609" s="380">
        <v>370.00068000000005</v>
      </c>
      <c r="AX609" s="381">
        <v>370.00068000000005</v>
      </c>
      <c r="AY609" s="373">
        <v>11550.109042583379</v>
      </c>
      <c r="AZ609" s="374">
        <v>4273548.1998299994</v>
      </c>
      <c r="BA609" s="378">
        <v>681.97332000000029</v>
      </c>
      <c r="BB609" s="379">
        <v>681.97332000000029</v>
      </c>
      <c r="BC609" s="373">
        <v>5645.6532636833927</v>
      </c>
      <c r="BD609" s="374">
        <v>3850184.8998030005</v>
      </c>
      <c r="BE609" s="374">
        <f t="shared" si="174"/>
        <v>0.203687810525882</v>
      </c>
      <c r="BF609" s="374">
        <f t="shared" si="175"/>
        <v>138.90965238786674</v>
      </c>
      <c r="BG609" s="374">
        <f t="shared" si="176"/>
        <v>2.4351476201627736E-2</v>
      </c>
      <c r="BH609" s="374">
        <f t="shared" si="177"/>
        <v>16.607057072125063</v>
      </c>
      <c r="BI609" s="374">
        <f t="shared" si="178"/>
        <v>0.77196071327249027</v>
      </c>
      <c r="BJ609" s="374">
        <f t="shared" si="179"/>
        <v>526.45661054000846</v>
      </c>
      <c r="BK609" s="375">
        <v>122513040.70048499</v>
      </c>
      <c r="BL609" s="382">
        <v>268314828.09161517</v>
      </c>
      <c r="BM609" s="383">
        <v>0.47</v>
      </c>
      <c r="BN609" s="382">
        <v>126107969.20305912</v>
      </c>
      <c r="BO609" s="395"/>
      <c r="BP609" s="395"/>
      <c r="BS609" s="408">
        <v>10881</v>
      </c>
      <c r="BT609" s="400" t="s">
        <v>1919</v>
      </c>
      <c r="BU609" s="400">
        <v>0.75998816331906649</v>
      </c>
      <c r="BV609" s="400">
        <v>0.24001183668093351</v>
      </c>
      <c r="BW609" s="400">
        <v>0</v>
      </c>
      <c r="BX609" s="400">
        <v>1</v>
      </c>
      <c r="BY609" s="407">
        <v>10881</v>
      </c>
      <c r="BZ609" s="406" t="s">
        <v>1919</v>
      </c>
      <c r="CA609" s="406">
        <v>0.76706241668626352</v>
      </c>
      <c r="CB609" s="406">
        <v>0.23293758331373646</v>
      </c>
      <c r="CC609" s="406">
        <v>0.203687810525882</v>
      </c>
      <c r="CD609" s="406">
        <v>2.4351476201627736E-2</v>
      </c>
      <c r="CE609" s="406">
        <v>0.77196071327249027</v>
      </c>
    </row>
    <row r="610" spans="1:83" x14ac:dyDescent="0.35">
      <c r="A610" s="365">
        <v>9</v>
      </c>
      <c r="B610" s="366" t="s">
        <v>1309</v>
      </c>
      <c r="C610" s="411">
        <v>10882</v>
      </c>
      <c r="D610" s="367" t="s">
        <v>1920</v>
      </c>
      <c r="E610" s="368" t="s">
        <v>2438</v>
      </c>
      <c r="F610" s="369">
        <v>10</v>
      </c>
      <c r="G610" s="370" t="s">
        <v>6308</v>
      </c>
      <c r="H610" s="371">
        <v>119834.4</v>
      </c>
      <c r="I610" s="372">
        <v>119834.4</v>
      </c>
      <c r="J610" s="373">
        <v>437.17716618533581</v>
      </c>
      <c r="K610" s="374">
        <v>52388863.403520003</v>
      </c>
      <c r="L610" s="371">
        <v>16748.399999999998</v>
      </c>
      <c r="M610" s="372">
        <v>16748.399999999998</v>
      </c>
      <c r="N610" s="373">
        <v>375.89236533459911</v>
      </c>
      <c r="O610" s="374">
        <v>6295595.6915699989</v>
      </c>
      <c r="P610" s="374">
        <f t="shared" si="164"/>
        <v>0.80110417494301744</v>
      </c>
      <c r="Q610" s="402">
        <f t="shared" si="168"/>
        <v>13417.213163615632</v>
      </c>
      <c r="R610" s="374">
        <f t="shared" si="165"/>
        <v>0.19889582505698258</v>
      </c>
      <c r="S610" s="401">
        <f t="shared" si="169"/>
        <v>3331.1868363843669</v>
      </c>
      <c r="T610" s="371">
        <v>4958.3999999999996</v>
      </c>
      <c r="U610" s="372">
        <v>4958.3999999999996</v>
      </c>
      <c r="V610" s="373">
        <v>372.17660517909002</v>
      </c>
      <c r="W610" s="374">
        <v>1845400.4791199998</v>
      </c>
      <c r="X610" s="371">
        <v>9315.6</v>
      </c>
      <c r="Y610" s="372">
        <v>9315.6</v>
      </c>
      <c r="Z610" s="373">
        <v>7.8220140409635458E-2</v>
      </c>
      <c r="AA610" s="374">
        <v>728.66754000000014</v>
      </c>
      <c r="AB610" s="371">
        <v>159.6</v>
      </c>
      <c r="AC610" s="372">
        <v>159.6</v>
      </c>
      <c r="AD610" s="373">
        <v>22235.272493274435</v>
      </c>
      <c r="AE610" s="374">
        <v>3548749.4899265999</v>
      </c>
      <c r="AF610" s="374">
        <f t="shared" si="170"/>
        <v>0</v>
      </c>
      <c r="AG610" s="374">
        <f t="shared" si="171"/>
        <v>0</v>
      </c>
      <c r="AH610" s="374">
        <f t="shared" si="172"/>
        <v>1</v>
      </c>
      <c r="AI610" s="374">
        <f t="shared" si="173"/>
        <v>159.6</v>
      </c>
      <c r="AJ610" s="375">
        <v>64079337.731676601</v>
      </c>
      <c r="AK610" s="376">
        <v>2685.2759999999998</v>
      </c>
      <c r="AL610" s="377">
        <v>2685.2759999999998</v>
      </c>
      <c r="AM610" s="373">
        <v>8312.0513535144983</v>
      </c>
      <c r="AN610" s="374">
        <v>22320152.010359995</v>
      </c>
      <c r="AO610" s="378">
        <v>224.80800000000002</v>
      </c>
      <c r="AP610" s="379">
        <v>224.80800000000002</v>
      </c>
      <c r="AQ610" s="373">
        <v>13223.233237162376</v>
      </c>
      <c r="AR610" s="374">
        <v>2972688.6175799998</v>
      </c>
      <c r="AS610" s="374">
        <f t="shared" si="166"/>
        <v>0.78703634961761582</v>
      </c>
      <c r="AT610" s="374">
        <f t="shared" si="180"/>
        <v>176.93206768483699</v>
      </c>
      <c r="AU610" s="374">
        <f t="shared" si="167"/>
        <v>0.21296365038238416</v>
      </c>
      <c r="AV610" s="374">
        <f t="shared" si="181"/>
        <v>47.87593231516302</v>
      </c>
      <c r="AW610" s="380">
        <v>1021.14</v>
      </c>
      <c r="AX610" s="381">
        <v>1021.14</v>
      </c>
      <c r="AY610" s="373">
        <v>615.99186356425162</v>
      </c>
      <c r="AZ610" s="374">
        <v>629013.93155999994</v>
      </c>
      <c r="BA610" s="378">
        <v>-722.41199999999981</v>
      </c>
      <c r="BB610" s="379">
        <v>-722.41199999999981</v>
      </c>
      <c r="BC610" s="373">
        <v>-2028.0399676085119</v>
      </c>
      <c r="BD610" s="374">
        <v>1465080.4090799999</v>
      </c>
      <c r="BE610" s="374">
        <f t="shared" si="174"/>
        <v>3.5678113567640522E-2</v>
      </c>
      <c r="BF610" s="374">
        <f t="shared" si="175"/>
        <v>-25.774297378626319</v>
      </c>
      <c r="BG610" s="374">
        <f t="shared" si="176"/>
        <v>3.3320561224365282E-2</v>
      </c>
      <c r="BH610" s="374">
        <f t="shared" si="177"/>
        <v>-24.071173275216164</v>
      </c>
      <c r="BI610" s="374">
        <f t="shared" si="178"/>
        <v>0.93100132520799417</v>
      </c>
      <c r="BJ610" s="374">
        <f t="shared" si="179"/>
        <v>-672.56652934615727</v>
      </c>
      <c r="BK610" s="375">
        <v>27386934.968579993</v>
      </c>
      <c r="BL610" s="382">
        <v>91466272.700256586</v>
      </c>
      <c r="BM610" s="383">
        <v>0.56000000000000005</v>
      </c>
      <c r="BN610" s="382">
        <v>51221112.712143689</v>
      </c>
      <c r="BO610" s="395"/>
      <c r="BP610" s="395"/>
      <c r="BS610" s="408">
        <v>10882</v>
      </c>
      <c r="BT610" s="400" t="s">
        <v>1920</v>
      </c>
      <c r="BU610" s="400">
        <v>0.80110417494301744</v>
      </c>
      <c r="BV610" s="400">
        <v>0.19889582505698258</v>
      </c>
      <c r="BW610" s="400">
        <v>0</v>
      </c>
      <c r="BX610" s="400">
        <v>1</v>
      </c>
      <c r="BY610" s="407">
        <v>10882</v>
      </c>
      <c r="BZ610" s="406" t="s">
        <v>1920</v>
      </c>
      <c r="CA610" s="406">
        <v>0.78703634961761582</v>
      </c>
      <c r="CB610" s="406">
        <v>0.21296365038238416</v>
      </c>
      <c r="CC610" s="406">
        <v>3.5678113567640522E-2</v>
      </c>
      <c r="CD610" s="406">
        <v>3.3320561224365282E-2</v>
      </c>
      <c r="CE610" s="406">
        <v>0.93100132520799417</v>
      </c>
    </row>
    <row r="611" spans="1:83" x14ac:dyDescent="0.35">
      <c r="A611" s="365">
        <v>9</v>
      </c>
      <c r="B611" s="366" t="s">
        <v>1309</v>
      </c>
      <c r="C611" s="411">
        <v>10883</v>
      </c>
      <c r="D611" s="367" t="s">
        <v>1921</v>
      </c>
      <c r="E611" s="368" t="s">
        <v>2438</v>
      </c>
      <c r="F611" s="369">
        <v>10</v>
      </c>
      <c r="G611" s="370" t="s">
        <v>6308</v>
      </c>
      <c r="H611" s="371">
        <v>155967.6</v>
      </c>
      <c r="I611" s="372">
        <v>155967.6</v>
      </c>
      <c r="J611" s="373">
        <v>574.33899453050628</v>
      </c>
      <c r="K611" s="374">
        <v>89578274.563336194</v>
      </c>
      <c r="L611" s="371">
        <v>19749.599999999999</v>
      </c>
      <c r="M611" s="372">
        <v>19749.599999999999</v>
      </c>
      <c r="N611" s="373">
        <v>593.06301841049947</v>
      </c>
      <c r="O611" s="374">
        <v>11712757.3884</v>
      </c>
      <c r="P611" s="374">
        <f t="shared" si="164"/>
        <v>0.8595959308874026</v>
      </c>
      <c r="Q611" s="402">
        <f t="shared" si="168"/>
        <v>16976.675796653846</v>
      </c>
      <c r="R611" s="374">
        <f t="shared" si="165"/>
        <v>0.14040406911259745</v>
      </c>
      <c r="S611" s="401">
        <f t="shared" si="169"/>
        <v>2772.9242033461546</v>
      </c>
      <c r="T611" s="371">
        <v>52725.599999999999</v>
      </c>
      <c r="U611" s="372">
        <v>52725.599999999999</v>
      </c>
      <c r="V611" s="373">
        <v>187.20893370635898</v>
      </c>
      <c r="W611" s="374">
        <v>9870703.3550279997</v>
      </c>
      <c r="X611" s="371">
        <v>8212.7999999999993</v>
      </c>
      <c r="Y611" s="372">
        <v>8212.7999999999993</v>
      </c>
      <c r="Z611" s="373">
        <v>4.4546352790765633</v>
      </c>
      <c r="AA611" s="374">
        <v>36585.028619999997</v>
      </c>
      <c r="AB611" s="371">
        <v>22.8</v>
      </c>
      <c r="AC611" s="372">
        <v>22.8</v>
      </c>
      <c r="AD611" s="373">
        <v>223198.26297894737</v>
      </c>
      <c r="AE611" s="374">
        <v>5088920.39592</v>
      </c>
      <c r="AF611" s="374">
        <f t="shared" si="170"/>
        <v>1.3533720915583113E-3</v>
      </c>
      <c r="AG611" s="374">
        <f t="shared" si="171"/>
        <v>3.08568836875295E-2</v>
      </c>
      <c r="AH611" s="374">
        <f t="shared" si="172"/>
        <v>0.99864662790844172</v>
      </c>
      <c r="AI611" s="374">
        <f t="shared" si="173"/>
        <v>22.76914311631247</v>
      </c>
      <c r="AJ611" s="375">
        <v>116287240.7313042</v>
      </c>
      <c r="AK611" s="376">
        <v>4112.1726000000008</v>
      </c>
      <c r="AL611" s="377">
        <v>4112.1726000000008</v>
      </c>
      <c r="AM611" s="373">
        <v>9744.0435341259727</v>
      </c>
      <c r="AN611" s="374">
        <v>40069188.834239997</v>
      </c>
      <c r="AO611" s="378">
        <v>392.19155999999998</v>
      </c>
      <c r="AP611" s="379">
        <v>392.19155999999998</v>
      </c>
      <c r="AQ611" s="373">
        <v>12876.216570545272</v>
      </c>
      <c r="AR611" s="374">
        <v>5049943.4637000002</v>
      </c>
      <c r="AS611" s="374">
        <f t="shared" si="166"/>
        <v>0.88960204890065686</v>
      </c>
      <c r="AT611" s="374">
        <f t="shared" si="180"/>
        <v>348.8944153375449</v>
      </c>
      <c r="AU611" s="374">
        <f t="shared" si="167"/>
        <v>0.11039795109934311</v>
      </c>
      <c r="AV611" s="374">
        <f t="shared" si="181"/>
        <v>43.297144662455089</v>
      </c>
      <c r="AW611" s="380">
        <v>411.99563999999998</v>
      </c>
      <c r="AX611" s="381">
        <v>411.99563999999998</v>
      </c>
      <c r="AY611" s="373">
        <v>6153.2808198067332</v>
      </c>
      <c r="AZ611" s="374">
        <v>2535124.8694559997</v>
      </c>
      <c r="BA611" s="378">
        <v>638.91095999999993</v>
      </c>
      <c r="BB611" s="379">
        <v>638.91095999999993</v>
      </c>
      <c r="BC611" s="373">
        <v>8761.4158277078241</v>
      </c>
      <c r="BD611" s="374">
        <v>5597764.5974399997</v>
      </c>
      <c r="BE611" s="374">
        <f t="shared" si="174"/>
        <v>1.2316323437666494E-2</v>
      </c>
      <c r="BF611" s="374">
        <f t="shared" si="175"/>
        <v>7.8690340312299991</v>
      </c>
      <c r="BG611" s="374">
        <f t="shared" si="176"/>
        <v>1.0663716495976456E-2</v>
      </c>
      <c r="BH611" s="374">
        <f t="shared" si="177"/>
        <v>6.8131653436121526</v>
      </c>
      <c r="BI611" s="374">
        <f t="shared" si="178"/>
        <v>0.97701996006635705</v>
      </c>
      <c r="BJ611" s="374">
        <f t="shared" si="179"/>
        <v>624.22876062515775</v>
      </c>
      <c r="BK611" s="375">
        <v>53252021.764835998</v>
      </c>
      <c r="BL611" s="382">
        <v>169539262.49614018</v>
      </c>
      <c r="BM611" s="383">
        <v>0.39</v>
      </c>
      <c r="BN611" s="382">
        <v>66120312.37349467</v>
      </c>
      <c r="BO611" s="395"/>
      <c r="BP611" s="395"/>
      <c r="BS611" s="408">
        <v>10883</v>
      </c>
      <c r="BT611" s="400" t="s">
        <v>1921</v>
      </c>
      <c r="BU611" s="400">
        <v>0.8595959308874026</v>
      </c>
      <c r="BV611" s="400">
        <v>0.14040406911259745</v>
      </c>
      <c r="BW611" s="400">
        <v>1.3533720915583113E-3</v>
      </c>
      <c r="BX611" s="400">
        <v>0.99864662790844172</v>
      </c>
      <c r="BY611" s="407">
        <v>10883</v>
      </c>
      <c r="BZ611" s="406" t="s">
        <v>1921</v>
      </c>
      <c r="CA611" s="406">
        <v>0.88960204890065686</v>
      </c>
      <c r="CB611" s="406">
        <v>0.11039795109934311</v>
      </c>
      <c r="CC611" s="406">
        <v>1.2316323437666494E-2</v>
      </c>
      <c r="CD611" s="406">
        <v>1.0663716495976456E-2</v>
      </c>
      <c r="CE611" s="406">
        <v>0.97701996006635705</v>
      </c>
    </row>
    <row r="612" spans="1:83" x14ac:dyDescent="0.35">
      <c r="A612" s="365">
        <v>9</v>
      </c>
      <c r="B612" s="366" t="s">
        <v>1309</v>
      </c>
      <c r="C612" s="411">
        <v>10884</v>
      </c>
      <c r="D612" s="367" t="s">
        <v>1922</v>
      </c>
      <c r="E612" s="368" t="s">
        <v>2438</v>
      </c>
      <c r="F612" s="369">
        <v>13</v>
      </c>
      <c r="G612" s="370" t="s">
        <v>6309</v>
      </c>
      <c r="H612" s="371">
        <v>147610.79999999999</v>
      </c>
      <c r="I612" s="372">
        <v>147610.79999999999</v>
      </c>
      <c r="J612" s="373">
        <v>709.84274257703089</v>
      </c>
      <c r="K612" s="374">
        <v>104780455.10598959</v>
      </c>
      <c r="L612" s="371">
        <v>23953.200000000001</v>
      </c>
      <c r="M612" s="372">
        <v>23953.200000000001</v>
      </c>
      <c r="N612" s="373">
        <v>680.11495144376522</v>
      </c>
      <c r="O612" s="374">
        <v>16290929.454922797</v>
      </c>
      <c r="P612" s="374">
        <f t="shared" si="164"/>
        <v>0.88294883080370967</v>
      </c>
      <c r="Q612" s="402">
        <f t="shared" si="168"/>
        <v>21149.449934007418</v>
      </c>
      <c r="R612" s="374">
        <f t="shared" si="165"/>
        <v>0.11705116919629042</v>
      </c>
      <c r="S612" s="401">
        <f t="shared" si="169"/>
        <v>2803.750065992584</v>
      </c>
      <c r="T612" s="371">
        <v>53826</v>
      </c>
      <c r="U612" s="372">
        <v>53826</v>
      </c>
      <c r="V612" s="373">
        <v>171.48434842492478</v>
      </c>
      <c r="W612" s="374">
        <v>9230316.5383200012</v>
      </c>
      <c r="X612" s="371">
        <v>11608.8</v>
      </c>
      <c r="Y612" s="372">
        <v>11608.8</v>
      </c>
      <c r="Z612" s="373">
        <v>7.3249091999173039</v>
      </c>
      <c r="AA612" s="374">
        <v>85033.40591999999</v>
      </c>
      <c r="AB612" s="371">
        <v>5178</v>
      </c>
      <c r="AC612" s="372">
        <v>5178</v>
      </c>
      <c r="AD612" s="373">
        <v>1781.2482645718424</v>
      </c>
      <c r="AE612" s="374">
        <v>9223303.5139530003</v>
      </c>
      <c r="AF612" s="374">
        <f t="shared" si="170"/>
        <v>0</v>
      </c>
      <c r="AG612" s="374">
        <f t="shared" si="171"/>
        <v>0</v>
      </c>
      <c r="AH612" s="374">
        <f t="shared" si="172"/>
        <v>1</v>
      </c>
      <c r="AI612" s="374">
        <f t="shared" si="173"/>
        <v>5178</v>
      </c>
      <c r="AJ612" s="375">
        <v>139610038.01910537</v>
      </c>
      <c r="AK612" s="376">
        <v>9928.5120000000006</v>
      </c>
      <c r="AL612" s="377">
        <v>9928.5120000000006</v>
      </c>
      <c r="AM612" s="373">
        <v>11192.457481515841</v>
      </c>
      <c r="AN612" s="374">
        <v>111124448.41471982</v>
      </c>
      <c r="AO612" s="378">
        <v>819.75599999999997</v>
      </c>
      <c r="AP612" s="379">
        <v>819.75599999999997</v>
      </c>
      <c r="AQ612" s="373">
        <v>16727.896454428144</v>
      </c>
      <c r="AR612" s="374">
        <v>13712793.485896198</v>
      </c>
      <c r="AS612" s="374">
        <f t="shared" si="166"/>
        <v>0.83156146882563364</v>
      </c>
      <c r="AT612" s="374">
        <f t="shared" si="180"/>
        <v>681.6775034386261</v>
      </c>
      <c r="AU612" s="374">
        <f t="shared" si="167"/>
        <v>0.16843853117436641</v>
      </c>
      <c r="AV612" s="374">
        <f t="shared" si="181"/>
        <v>138.0784965613739</v>
      </c>
      <c r="AW612" s="380">
        <v>596.36400000000003</v>
      </c>
      <c r="AX612" s="381">
        <v>596.36400000000003</v>
      </c>
      <c r="AY612" s="373">
        <v>12148.160937682354</v>
      </c>
      <c r="AZ612" s="374">
        <v>7244725.84944</v>
      </c>
      <c r="BA612" s="378">
        <v>427.21200000000067</v>
      </c>
      <c r="BB612" s="379">
        <v>427.21200000000067</v>
      </c>
      <c r="BC612" s="373">
        <v>30544.326068703074</v>
      </c>
      <c r="BD612" s="374">
        <v>13048902.628462799</v>
      </c>
      <c r="BE612" s="374">
        <f t="shared" si="174"/>
        <v>2.0132183690122634E-2</v>
      </c>
      <c r="BF612" s="374">
        <f t="shared" si="175"/>
        <v>8.6007104586246843</v>
      </c>
      <c r="BG612" s="374">
        <f t="shared" si="176"/>
        <v>3.519290895327926E-3</v>
      </c>
      <c r="BH612" s="374">
        <f t="shared" si="177"/>
        <v>1.5034833019748364</v>
      </c>
      <c r="BI612" s="374">
        <f t="shared" si="178"/>
        <v>0.97634852541454942</v>
      </c>
      <c r="BJ612" s="374">
        <f t="shared" si="179"/>
        <v>417.10780623940116</v>
      </c>
      <c r="BK612" s="375">
        <v>145130870.37851882</v>
      </c>
      <c r="BL612" s="382">
        <v>284740908.39762419</v>
      </c>
      <c r="BM612" s="383">
        <v>0.53</v>
      </c>
      <c r="BN612" s="382">
        <v>150912681.45074084</v>
      </c>
      <c r="BO612" s="395"/>
      <c r="BP612" s="395"/>
      <c r="BS612" s="408">
        <v>10884</v>
      </c>
      <c r="BT612" s="400" t="s">
        <v>1922</v>
      </c>
      <c r="BU612" s="400">
        <v>0.88294883080370967</v>
      </c>
      <c r="BV612" s="400">
        <v>0.11705116919629042</v>
      </c>
      <c r="BW612" s="400">
        <v>0</v>
      </c>
      <c r="BX612" s="400">
        <v>1</v>
      </c>
      <c r="BY612" s="407">
        <v>10884</v>
      </c>
      <c r="BZ612" s="406" t="s">
        <v>1922</v>
      </c>
      <c r="CA612" s="406">
        <v>0.83156146882563364</v>
      </c>
      <c r="CB612" s="406">
        <v>0.16843853117436641</v>
      </c>
      <c r="CC612" s="406">
        <v>2.0132183690122634E-2</v>
      </c>
      <c r="CD612" s="406">
        <v>3.519290895327926E-3</v>
      </c>
      <c r="CE612" s="406">
        <v>0.97634852541454942</v>
      </c>
    </row>
    <row r="613" spans="1:83" x14ac:dyDescent="0.35">
      <c r="A613" s="365">
        <v>9</v>
      </c>
      <c r="B613" s="366" t="s">
        <v>1309</v>
      </c>
      <c r="C613" s="411">
        <v>10885</v>
      </c>
      <c r="D613" s="367" t="s">
        <v>1923</v>
      </c>
      <c r="E613" s="368" t="s">
        <v>2438</v>
      </c>
      <c r="F613" s="369">
        <v>6</v>
      </c>
      <c r="G613" s="370" t="s">
        <v>6307</v>
      </c>
      <c r="H613" s="371">
        <v>118172.4</v>
      </c>
      <c r="I613" s="372">
        <v>118172.4</v>
      </c>
      <c r="J613" s="373">
        <v>485.21443364922777</v>
      </c>
      <c r="K613" s="374">
        <v>57338954.138970003</v>
      </c>
      <c r="L613" s="371">
        <v>13410</v>
      </c>
      <c r="M613" s="372">
        <v>13410</v>
      </c>
      <c r="N613" s="373">
        <v>459.00268200939598</v>
      </c>
      <c r="O613" s="374">
        <v>6155225.9657460004</v>
      </c>
      <c r="P613" s="374">
        <f t="shared" si="164"/>
        <v>0.87495875411249513</v>
      </c>
      <c r="Q613" s="402">
        <f t="shared" si="168"/>
        <v>11733.196892648559</v>
      </c>
      <c r="R613" s="374">
        <f t="shared" si="165"/>
        <v>0.12504124588750484</v>
      </c>
      <c r="S613" s="401">
        <f t="shared" si="169"/>
        <v>1676.8031073514398</v>
      </c>
      <c r="T613" s="371">
        <v>9826.7999999999993</v>
      </c>
      <c r="U613" s="372">
        <v>9826.7999999999993</v>
      </c>
      <c r="V613" s="373">
        <v>183.74303395133714</v>
      </c>
      <c r="W613" s="374">
        <v>1805606.0460329996</v>
      </c>
      <c r="X613" s="371">
        <v>5863.2</v>
      </c>
      <c r="Y613" s="372">
        <v>5863.2</v>
      </c>
      <c r="Z613" s="373">
        <v>2.1154619320507573</v>
      </c>
      <c r="AA613" s="374">
        <v>12403.376399999999</v>
      </c>
      <c r="AB613" s="371">
        <v>1.2</v>
      </c>
      <c r="AC613" s="372">
        <v>1.2</v>
      </c>
      <c r="AD613" s="373">
        <v>4384035.1383250002</v>
      </c>
      <c r="AE613" s="374">
        <v>5260842.1659899997</v>
      </c>
      <c r="AF613" s="374">
        <f t="shared" si="170"/>
        <v>1.2161732551799505E-2</v>
      </c>
      <c r="AG613" s="374">
        <f t="shared" si="171"/>
        <v>1.4594079062159405E-2</v>
      </c>
      <c r="AH613" s="374">
        <f t="shared" si="172"/>
        <v>0.98783826744820047</v>
      </c>
      <c r="AI613" s="374">
        <f t="shared" si="173"/>
        <v>1.1854059209378405</v>
      </c>
      <c r="AJ613" s="375">
        <v>70573031.693139002</v>
      </c>
      <c r="AK613" s="376">
        <v>1800.2672399999997</v>
      </c>
      <c r="AL613" s="377">
        <v>1800.2672399999997</v>
      </c>
      <c r="AM613" s="373">
        <v>15658.960235453711</v>
      </c>
      <c r="AN613" s="374">
        <v>28190313.124349996</v>
      </c>
      <c r="AO613" s="378">
        <v>200.67491999999999</v>
      </c>
      <c r="AP613" s="379">
        <v>200.67491999999999</v>
      </c>
      <c r="AQ613" s="373">
        <v>16836.241490240038</v>
      </c>
      <c r="AR613" s="374">
        <v>3378611.4141546004</v>
      </c>
      <c r="AS613" s="374">
        <f t="shared" si="166"/>
        <v>0.83812591797128921</v>
      </c>
      <c r="AT613" s="374">
        <f t="shared" si="180"/>
        <v>168.19085153881502</v>
      </c>
      <c r="AU613" s="374">
        <f t="shared" si="167"/>
        <v>0.1618740820287107</v>
      </c>
      <c r="AV613" s="374">
        <f t="shared" si="181"/>
        <v>32.484068461184954</v>
      </c>
      <c r="AW613" s="380">
        <v>43.878720000000001</v>
      </c>
      <c r="AX613" s="381">
        <v>43.878720000000001</v>
      </c>
      <c r="AY613" s="373">
        <v>20102.660171240183</v>
      </c>
      <c r="AZ613" s="374">
        <v>882078.9969090001</v>
      </c>
      <c r="BA613" s="378">
        <v>819.70380000000023</v>
      </c>
      <c r="BB613" s="379">
        <v>819.70380000000023</v>
      </c>
      <c r="BC613" s="373">
        <v>1200.1743615193677</v>
      </c>
      <c r="BD613" s="374">
        <v>983787.48479999974</v>
      </c>
      <c r="BE613" s="374">
        <f t="shared" si="174"/>
        <v>0.24272645470905818</v>
      </c>
      <c r="BF613" s="374">
        <f t="shared" si="175"/>
        <v>198.96379728554294</v>
      </c>
      <c r="BG613" s="374">
        <f t="shared" si="176"/>
        <v>2.7994401119776045E-3</v>
      </c>
      <c r="BH613" s="374">
        <f t="shared" si="177"/>
        <v>2.2947116976604685</v>
      </c>
      <c r="BI613" s="374">
        <f t="shared" si="178"/>
        <v>0.75447410517896418</v>
      </c>
      <c r="BJ613" s="374">
        <f t="shared" si="179"/>
        <v>618.44529101679677</v>
      </c>
      <c r="BK613" s="375">
        <v>33434791.020213597</v>
      </c>
      <c r="BL613" s="382">
        <v>104007822.71335259</v>
      </c>
      <c r="BM613" s="383">
        <v>0.59</v>
      </c>
      <c r="BN613" s="382">
        <v>61364615.400878027</v>
      </c>
      <c r="BO613" s="395"/>
      <c r="BP613" s="395"/>
      <c r="BS613" s="408">
        <v>10885</v>
      </c>
      <c r="BT613" s="400" t="s">
        <v>1923</v>
      </c>
      <c r="BU613" s="400">
        <v>0.87495875411249513</v>
      </c>
      <c r="BV613" s="400">
        <v>0.12504124588750484</v>
      </c>
      <c r="BW613" s="400">
        <v>1.2161732551799505E-2</v>
      </c>
      <c r="BX613" s="400">
        <v>0.98783826744820047</v>
      </c>
      <c r="BY613" s="407">
        <v>10885</v>
      </c>
      <c r="BZ613" s="406" t="s">
        <v>1923</v>
      </c>
      <c r="CA613" s="406">
        <v>0.83812591797128921</v>
      </c>
      <c r="CB613" s="406">
        <v>0.1618740820287107</v>
      </c>
      <c r="CC613" s="406">
        <v>0.24272645470905818</v>
      </c>
      <c r="CD613" s="406">
        <v>2.7994401119776045E-3</v>
      </c>
      <c r="CE613" s="406">
        <v>0.75447410517896418</v>
      </c>
    </row>
    <row r="614" spans="1:83" x14ac:dyDescent="0.35">
      <c r="A614" s="365">
        <v>9</v>
      </c>
      <c r="B614" s="366" t="s">
        <v>1309</v>
      </c>
      <c r="C614" s="411">
        <v>10886</v>
      </c>
      <c r="D614" s="367" t="s">
        <v>1924</v>
      </c>
      <c r="E614" s="368" t="s">
        <v>2438</v>
      </c>
      <c r="F614" s="369">
        <v>10</v>
      </c>
      <c r="G614" s="370" t="s">
        <v>6308</v>
      </c>
      <c r="H614" s="371">
        <v>131252.4</v>
      </c>
      <c r="I614" s="372">
        <v>131252.4</v>
      </c>
      <c r="J614" s="373">
        <v>504.81028311141284</v>
      </c>
      <c r="K614" s="374">
        <v>66257561.203052402</v>
      </c>
      <c r="L614" s="371">
        <v>16585.2</v>
      </c>
      <c r="M614" s="372">
        <v>16585.2</v>
      </c>
      <c r="N614" s="373">
        <v>700.17636042077277</v>
      </c>
      <c r="O614" s="374">
        <v>11612564.9728506</v>
      </c>
      <c r="P614" s="374">
        <f t="shared" si="164"/>
        <v>0.80487529066683217</v>
      </c>
      <c r="Q614" s="402">
        <f t="shared" si="168"/>
        <v>13349.017670767545</v>
      </c>
      <c r="R614" s="374">
        <f t="shared" si="165"/>
        <v>0.19512470933316789</v>
      </c>
      <c r="S614" s="401">
        <f t="shared" si="169"/>
        <v>3236.1823292324561</v>
      </c>
      <c r="T614" s="371">
        <v>9891.6</v>
      </c>
      <c r="U614" s="372">
        <v>9891.6</v>
      </c>
      <c r="V614" s="373">
        <v>370.30579352177602</v>
      </c>
      <c r="W614" s="374">
        <v>3662916.7871999997</v>
      </c>
      <c r="X614" s="371">
        <v>880.8</v>
      </c>
      <c r="Y614" s="372">
        <v>880.8</v>
      </c>
      <c r="Z614" s="373">
        <v>22.26095006811989</v>
      </c>
      <c r="AA614" s="374">
        <v>19607.444819999997</v>
      </c>
      <c r="AB614" s="371">
        <v>6454.8</v>
      </c>
      <c r="AC614" s="372">
        <v>6454.8</v>
      </c>
      <c r="AD614" s="373">
        <v>551.95004618191115</v>
      </c>
      <c r="AE614" s="374">
        <v>3562727.1580950003</v>
      </c>
      <c r="AF614" s="374">
        <f t="shared" si="170"/>
        <v>0</v>
      </c>
      <c r="AG614" s="374">
        <f t="shared" si="171"/>
        <v>0</v>
      </c>
      <c r="AH614" s="374">
        <f t="shared" si="172"/>
        <v>1</v>
      </c>
      <c r="AI614" s="374">
        <f t="shared" si="173"/>
        <v>6454.8</v>
      </c>
      <c r="AJ614" s="375">
        <v>85115377.566018015</v>
      </c>
      <c r="AK614" s="376">
        <v>2933.6879999999996</v>
      </c>
      <c r="AL614" s="377">
        <v>2933.6879999999996</v>
      </c>
      <c r="AM614" s="373">
        <v>8886.7423307795525</v>
      </c>
      <c r="AN614" s="374">
        <v>26070929.334899999</v>
      </c>
      <c r="AO614" s="378">
        <v>194.04</v>
      </c>
      <c r="AP614" s="379">
        <v>194.04</v>
      </c>
      <c r="AQ614" s="373">
        <v>8448.5519510080394</v>
      </c>
      <c r="AR614" s="374">
        <v>1639357.0205736</v>
      </c>
      <c r="AS614" s="374">
        <f t="shared" si="166"/>
        <v>0.85064169312836568</v>
      </c>
      <c r="AT614" s="374">
        <f t="shared" si="180"/>
        <v>165.05851413462807</v>
      </c>
      <c r="AU614" s="374">
        <f t="shared" si="167"/>
        <v>0.1493583068716344</v>
      </c>
      <c r="AV614" s="374">
        <f t="shared" si="181"/>
        <v>28.981485865371937</v>
      </c>
      <c r="AW614" s="380">
        <v>118.05600000000001</v>
      </c>
      <c r="AX614" s="381">
        <v>118.05600000000001</v>
      </c>
      <c r="AY614" s="373">
        <v>7201.4637851646676</v>
      </c>
      <c r="AZ614" s="374">
        <v>850176.00862140011</v>
      </c>
      <c r="BA614" s="378">
        <v>118.87200000000041</v>
      </c>
      <c r="BB614" s="379">
        <v>118.87200000000041</v>
      </c>
      <c r="BC614" s="373">
        <v>9562.5207123864002</v>
      </c>
      <c r="BD614" s="374">
        <v>1136715.9621228001</v>
      </c>
      <c r="BE614" s="374">
        <f t="shared" si="174"/>
        <v>0.12268343383947691</v>
      </c>
      <c r="BF614" s="374">
        <f t="shared" si="175"/>
        <v>14.58362514736635</v>
      </c>
      <c r="BG614" s="374">
        <f t="shared" si="176"/>
        <v>7.5770083577017915E-3</v>
      </c>
      <c r="BH614" s="374">
        <f t="shared" si="177"/>
        <v>0.90069413749673044</v>
      </c>
      <c r="BI614" s="374">
        <f t="shared" si="178"/>
        <v>0.86973955780282131</v>
      </c>
      <c r="BJ614" s="374">
        <f t="shared" si="179"/>
        <v>103.38768071513734</v>
      </c>
      <c r="BK614" s="375">
        <v>29697178.3262178</v>
      </c>
      <c r="BL614" s="382">
        <v>114812555.89223582</v>
      </c>
      <c r="BM614" s="383">
        <v>0.51</v>
      </c>
      <c r="BN614" s="382">
        <v>58554403.505040266</v>
      </c>
      <c r="BO614" s="395"/>
      <c r="BP614" s="395"/>
      <c r="BS614" s="408">
        <v>10886</v>
      </c>
      <c r="BT614" s="400" t="s">
        <v>1924</v>
      </c>
      <c r="BU614" s="400">
        <v>0.80487529066683217</v>
      </c>
      <c r="BV614" s="400">
        <v>0.19512470933316789</v>
      </c>
      <c r="BW614" s="400">
        <v>0</v>
      </c>
      <c r="BX614" s="400">
        <v>1</v>
      </c>
      <c r="BY614" s="407">
        <v>10886</v>
      </c>
      <c r="BZ614" s="406" t="s">
        <v>1924</v>
      </c>
      <c r="CA614" s="406">
        <v>0.85064169312836568</v>
      </c>
      <c r="CB614" s="406">
        <v>0.1493583068716344</v>
      </c>
      <c r="CC614" s="406">
        <v>0.12268343383947691</v>
      </c>
      <c r="CD614" s="406">
        <v>7.5770083577017915E-3</v>
      </c>
      <c r="CE614" s="406">
        <v>0.86973955780282131</v>
      </c>
    </row>
    <row r="615" spans="1:83" x14ac:dyDescent="0.35">
      <c r="A615" s="365">
        <v>9</v>
      </c>
      <c r="B615" s="366" t="s">
        <v>1309</v>
      </c>
      <c r="C615" s="411">
        <v>10887</v>
      </c>
      <c r="D615" s="367" t="s">
        <v>1925</v>
      </c>
      <c r="E615" s="368" t="s">
        <v>2438</v>
      </c>
      <c r="F615" s="369">
        <v>10</v>
      </c>
      <c r="G615" s="370" t="s">
        <v>6308</v>
      </c>
      <c r="H615" s="371">
        <v>104786.4</v>
      </c>
      <c r="I615" s="372">
        <v>104786.4</v>
      </c>
      <c r="J615" s="373">
        <v>639.2081608244772</v>
      </c>
      <c r="K615" s="374">
        <v>66980322.023417994</v>
      </c>
      <c r="L615" s="371">
        <v>15044.4</v>
      </c>
      <c r="M615" s="372">
        <v>15044.4</v>
      </c>
      <c r="N615" s="373">
        <v>559.12670178671124</v>
      </c>
      <c r="O615" s="374">
        <v>8411725.7523599975</v>
      </c>
      <c r="P615" s="374">
        <f t="shared" si="164"/>
        <v>0.87261755012170039</v>
      </c>
      <c r="Q615" s="402">
        <f t="shared" si="168"/>
        <v>13128.007471050909</v>
      </c>
      <c r="R615" s="374">
        <f t="shared" si="165"/>
        <v>0.12738244987829964</v>
      </c>
      <c r="S615" s="401">
        <f t="shared" si="169"/>
        <v>1916.392528949091</v>
      </c>
      <c r="T615" s="371">
        <v>39650.400000000001</v>
      </c>
      <c r="U615" s="372">
        <v>39650.400000000001</v>
      </c>
      <c r="V615" s="373">
        <v>283.07653006325285</v>
      </c>
      <c r="W615" s="374">
        <v>11224097.647620002</v>
      </c>
      <c r="X615" s="371">
        <v>18320.399999999998</v>
      </c>
      <c r="Y615" s="372">
        <v>18320.399999999998</v>
      </c>
      <c r="Z615" s="373">
        <v>25.075513853409316</v>
      </c>
      <c r="AA615" s="374">
        <v>459393.44399999996</v>
      </c>
      <c r="AB615" s="371">
        <v>24367.200000000001</v>
      </c>
      <c r="AC615" s="372">
        <v>24367.200000000001</v>
      </c>
      <c r="AD615" s="373">
        <v>270.00936686693586</v>
      </c>
      <c r="AE615" s="374">
        <v>6579372.2443199996</v>
      </c>
      <c r="AF615" s="374">
        <f t="shared" si="170"/>
        <v>9.8044947761831728E-4</v>
      </c>
      <c r="AG615" s="374">
        <f t="shared" si="171"/>
        <v>23.89080851102106</v>
      </c>
      <c r="AH615" s="374">
        <f t="shared" si="172"/>
        <v>0.99901955052238167</v>
      </c>
      <c r="AI615" s="374">
        <f t="shared" si="173"/>
        <v>24343.309191488981</v>
      </c>
      <c r="AJ615" s="375">
        <v>93654911.111718014</v>
      </c>
      <c r="AK615" s="376">
        <v>3412.3462800000002</v>
      </c>
      <c r="AL615" s="377">
        <v>3412.3462800000002</v>
      </c>
      <c r="AM615" s="373">
        <v>9073.1704972976531</v>
      </c>
      <c r="AN615" s="374">
        <v>30960799.5942594</v>
      </c>
      <c r="AO615" s="378">
        <v>341.93544000000003</v>
      </c>
      <c r="AP615" s="379">
        <v>341.93544000000003</v>
      </c>
      <c r="AQ615" s="373">
        <v>8818.7850280824932</v>
      </c>
      <c r="AR615" s="374">
        <v>3015455.1388427997</v>
      </c>
      <c r="AS615" s="374">
        <f t="shared" si="166"/>
        <v>0.84366242770777422</v>
      </c>
      <c r="AT615" s="374">
        <f t="shared" si="180"/>
        <v>288.47808342972598</v>
      </c>
      <c r="AU615" s="374">
        <f t="shared" si="167"/>
        <v>0.15633757229222578</v>
      </c>
      <c r="AV615" s="374">
        <f t="shared" si="181"/>
        <v>53.457356570274037</v>
      </c>
      <c r="AW615" s="380">
        <v>392.80356000000006</v>
      </c>
      <c r="AX615" s="381">
        <v>392.80356000000006</v>
      </c>
      <c r="AY615" s="373">
        <v>10887.454426495013</v>
      </c>
      <c r="AZ615" s="374">
        <v>4276630.8580649998</v>
      </c>
      <c r="BA615" s="378">
        <v>165.85799999999983</v>
      </c>
      <c r="BB615" s="379">
        <v>165.85799999999983</v>
      </c>
      <c r="BC615" s="373">
        <v>18029.872347067991</v>
      </c>
      <c r="BD615" s="374">
        <v>2990398.5677399999</v>
      </c>
      <c r="BE615" s="374">
        <f t="shared" si="174"/>
        <v>1.1018233901479289E-2</v>
      </c>
      <c r="BF615" s="374">
        <f t="shared" si="175"/>
        <v>1.8274622384315502</v>
      </c>
      <c r="BG615" s="374">
        <f t="shared" si="176"/>
        <v>3.3145590175115772E-2</v>
      </c>
      <c r="BH615" s="374">
        <f t="shared" si="177"/>
        <v>5.4974612952643458</v>
      </c>
      <c r="BI615" s="374">
        <f t="shared" si="178"/>
        <v>0.95583617592340497</v>
      </c>
      <c r="BJ615" s="374">
        <f t="shared" si="179"/>
        <v>158.53307646630395</v>
      </c>
      <c r="BK615" s="375">
        <v>41243284.158907205</v>
      </c>
      <c r="BL615" s="382">
        <v>134898195.27062523</v>
      </c>
      <c r="BM615" s="383">
        <v>0.36</v>
      </c>
      <c r="BN615" s="382">
        <v>48563350.297425084</v>
      </c>
      <c r="BO615" s="395"/>
      <c r="BP615" s="395"/>
      <c r="BS615" s="408">
        <v>10887</v>
      </c>
      <c r="BT615" s="400" t="s">
        <v>1925</v>
      </c>
      <c r="BU615" s="400">
        <v>0.87261755012170039</v>
      </c>
      <c r="BV615" s="400">
        <v>0.12738244987829964</v>
      </c>
      <c r="BW615" s="400">
        <v>9.8044947761831728E-4</v>
      </c>
      <c r="BX615" s="400">
        <v>0.99901955052238167</v>
      </c>
      <c r="BY615" s="407">
        <v>10887</v>
      </c>
      <c r="BZ615" s="406" t="s">
        <v>1925</v>
      </c>
      <c r="CA615" s="406">
        <v>0.84366242770777422</v>
      </c>
      <c r="CB615" s="406">
        <v>0.15633757229222578</v>
      </c>
      <c r="CC615" s="406">
        <v>1.1018233901479289E-2</v>
      </c>
      <c r="CD615" s="406">
        <v>3.3145590175115772E-2</v>
      </c>
      <c r="CE615" s="406">
        <v>0.95583617592340497</v>
      </c>
    </row>
    <row r="616" spans="1:83" x14ac:dyDescent="0.35">
      <c r="A616" s="365">
        <v>9</v>
      </c>
      <c r="B616" s="366" t="s">
        <v>1309</v>
      </c>
      <c r="C616" s="411">
        <v>10888</v>
      </c>
      <c r="D616" s="367" t="s">
        <v>1926</v>
      </c>
      <c r="E616" s="368" t="s">
        <v>2438</v>
      </c>
      <c r="F616" s="369">
        <v>5</v>
      </c>
      <c r="G616" s="370" t="s">
        <v>2469</v>
      </c>
      <c r="H616" s="371">
        <v>50911.199999999997</v>
      </c>
      <c r="I616" s="372">
        <v>50911.199999999997</v>
      </c>
      <c r="J616" s="373">
        <v>547.84978698738985</v>
      </c>
      <c r="K616" s="374">
        <v>27891690.0752724</v>
      </c>
      <c r="L616" s="371">
        <v>11072.4</v>
      </c>
      <c r="M616" s="372">
        <v>11072.4</v>
      </c>
      <c r="N616" s="373">
        <v>401.00601270049856</v>
      </c>
      <c r="O616" s="374">
        <v>4440098.9750250001</v>
      </c>
      <c r="P616" s="374">
        <f t="shared" si="164"/>
        <v>0.89193713395740271</v>
      </c>
      <c r="Q616" s="402">
        <f t="shared" si="168"/>
        <v>9875.8847220299449</v>
      </c>
      <c r="R616" s="374">
        <f t="shared" si="165"/>
        <v>0.10806286604259727</v>
      </c>
      <c r="S616" s="401">
        <f t="shared" si="169"/>
        <v>1196.5152779700538</v>
      </c>
      <c r="T616" s="371">
        <v>19645.2</v>
      </c>
      <c r="U616" s="372">
        <v>19645.2</v>
      </c>
      <c r="V616" s="373">
        <v>156.05842716999572</v>
      </c>
      <c r="W616" s="374">
        <v>3065799.0134399999</v>
      </c>
      <c r="X616" s="371">
        <v>7941.5999999999995</v>
      </c>
      <c r="Y616" s="372">
        <v>7941.5999999999995</v>
      </c>
      <c r="Z616" s="373">
        <v>16.939418177697192</v>
      </c>
      <c r="AA616" s="374">
        <v>134526.0834</v>
      </c>
      <c r="AB616" s="371">
        <v>1947.6</v>
      </c>
      <c r="AC616" s="372">
        <v>1947.6</v>
      </c>
      <c r="AD616" s="373">
        <v>1237.1881227510783</v>
      </c>
      <c r="AE616" s="374">
        <v>2409547.5878699999</v>
      </c>
      <c r="AF616" s="374">
        <f t="shared" si="170"/>
        <v>0</v>
      </c>
      <c r="AG616" s="374">
        <f t="shared" si="171"/>
        <v>0</v>
      </c>
      <c r="AH616" s="374">
        <f t="shared" si="172"/>
        <v>1</v>
      </c>
      <c r="AI616" s="374">
        <f t="shared" si="173"/>
        <v>1947.6</v>
      </c>
      <c r="AJ616" s="375">
        <v>37941661.735007405</v>
      </c>
      <c r="AK616" s="376">
        <v>1351.8239999999998</v>
      </c>
      <c r="AL616" s="377">
        <v>1351.8239999999998</v>
      </c>
      <c r="AM616" s="373">
        <v>10615.580109934132</v>
      </c>
      <c r="AN616" s="374">
        <v>14350395.966531595</v>
      </c>
      <c r="AO616" s="378">
        <v>100.86000000000001</v>
      </c>
      <c r="AP616" s="379">
        <v>100.86000000000001</v>
      </c>
      <c r="AQ616" s="373">
        <v>13616.844480541342</v>
      </c>
      <c r="AR616" s="374">
        <v>1373394.9343073999</v>
      </c>
      <c r="AS616" s="374">
        <f t="shared" si="166"/>
        <v>0.91554625202408169</v>
      </c>
      <c r="AT616" s="374">
        <f t="shared" si="180"/>
        <v>92.341994979148893</v>
      </c>
      <c r="AU616" s="374">
        <f t="shared" si="167"/>
        <v>8.4453747975918286E-2</v>
      </c>
      <c r="AV616" s="374">
        <f t="shared" si="181"/>
        <v>8.5180050208511187</v>
      </c>
      <c r="AW616" s="380">
        <v>72.85199999999999</v>
      </c>
      <c r="AX616" s="381">
        <v>72.85199999999999</v>
      </c>
      <c r="AY616" s="373">
        <v>13886.635781584584</v>
      </c>
      <c r="AZ616" s="374">
        <v>1011669.18996</v>
      </c>
      <c r="BA616" s="378">
        <v>49.596000000000167</v>
      </c>
      <c r="BB616" s="379">
        <v>49.596000000000167</v>
      </c>
      <c r="BC616" s="373">
        <v>17615.40402703841</v>
      </c>
      <c r="BD616" s="374">
        <v>873653.57812499988</v>
      </c>
      <c r="BE616" s="374">
        <f t="shared" si="174"/>
        <v>2.1966009268036473E-2</v>
      </c>
      <c r="BF616" s="374">
        <f t="shared" si="175"/>
        <v>1.0894261956575406</v>
      </c>
      <c r="BG616" s="374">
        <f t="shared" si="176"/>
        <v>8.1895765907720654E-3</v>
      </c>
      <c r="BH616" s="374">
        <f t="shared" si="177"/>
        <v>0.40617024059593271</v>
      </c>
      <c r="BI616" s="374">
        <f t="shared" si="178"/>
        <v>0.96984441414119149</v>
      </c>
      <c r="BJ616" s="374">
        <f t="shared" si="179"/>
        <v>48.100403563746696</v>
      </c>
      <c r="BK616" s="375">
        <v>17609113.668923993</v>
      </c>
      <c r="BL616" s="382">
        <v>55550775.403931394</v>
      </c>
      <c r="BM616" s="383">
        <v>0.47</v>
      </c>
      <c r="BN616" s="382">
        <v>26108864.439847752</v>
      </c>
      <c r="BO616" s="395"/>
      <c r="BP616" s="395"/>
      <c r="BS616" s="408">
        <v>10888</v>
      </c>
      <c r="BT616" s="400" t="s">
        <v>1926</v>
      </c>
      <c r="BU616" s="400">
        <v>0.89193713395740271</v>
      </c>
      <c r="BV616" s="400">
        <v>0.10806286604259727</v>
      </c>
      <c r="BW616" s="400">
        <v>0</v>
      </c>
      <c r="BX616" s="400">
        <v>1</v>
      </c>
      <c r="BY616" s="407">
        <v>10888</v>
      </c>
      <c r="BZ616" s="406" t="s">
        <v>1926</v>
      </c>
      <c r="CA616" s="406">
        <v>0.91554625202408169</v>
      </c>
      <c r="CB616" s="406">
        <v>8.4453747975918286E-2</v>
      </c>
      <c r="CC616" s="406">
        <v>2.1966009268036473E-2</v>
      </c>
      <c r="CD616" s="406">
        <v>8.1895765907720654E-3</v>
      </c>
      <c r="CE616" s="406">
        <v>0.96984441414119149</v>
      </c>
    </row>
    <row r="617" spans="1:83" x14ac:dyDescent="0.35">
      <c r="A617" s="365">
        <v>9</v>
      </c>
      <c r="B617" s="366" t="s">
        <v>1309</v>
      </c>
      <c r="C617" s="411">
        <v>10889</v>
      </c>
      <c r="D617" s="367" t="s">
        <v>1927</v>
      </c>
      <c r="E617" s="368" t="s">
        <v>2438</v>
      </c>
      <c r="F617" s="369">
        <v>10</v>
      </c>
      <c r="G617" s="370" t="s">
        <v>6308</v>
      </c>
      <c r="H617" s="371">
        <v>138312</v>
      </c>
      <c r="I617" s="372">
        <v>138312</v>
      </c>
      <c r="J617" s="373">
        <v>621.33512007080083</v>
      </c>
      <c r="K617" s="374">
        <v>85938103.127232611</v>
      </c>
      <c r="L617" s="371">
        <v>4837.2</v>
      </c>
      <c r="M617" s="372">
        <v>4837.2</v>
      </c>
      <c r="N617" s="373">
        <v>2146.9147159412059</v>
      </c>
      <c r="O617" s="374">
        <v>10385055.8639508</v>
      </c>
      <c r="P617" s="374">
        <f t="shared" si="164"/>
        <v>0.86797358901674793</v>
      </c>
      <c r="Q617" s="402">
        <f t="shared" si="168"/>
        <v>4198.5618447918132</v>
      </c>
      <c r="R617" s="374">
        <f t="shared" si="165"/>
        <v>0.13202641098325205</v>
      </c>
      <c r="S617" s="401">
        <f t="shared" si="169"/>
        <v>638.63815520818673</v>
      </c>
      <c r="T617" s="371">
        <v>13510.8</v>
      </c>
      <c r="U617" s="372">
        <v>13510.8</v>
      </c>
      <c r="V617" s="373">
        <v>710.66088513047328</v>
      </c>
      <c r="W617" s="374">
        <v>9601597.086820798</v>
      </c>
      <c r="X617" s="371">
        <v>18685.2</v>
      </c>
      <c r="Y617" s="372">
        <v>18685.2</v>
      </c>
      <c r="Z617" s="373">
        <v>16.804756033652303</v>
      </c>
      <c r="AA617" s="374">
        <v>314000.22744000005</v>
      </c>
      <c r="AB617" s="371">
        <v>90331.199999999997</v>
      </c>
      <c r="AC617" s="372">
        <v>90331.199999999997</v>
      </c>
      <c r="AD617" s="373">
        <v>105.47975848925952</v>
      </c>
      <c r="AE617" s="374">
        <v>9528113.1600449998</v>
      </c>
      <c r="AF617" s="374">
        <f t="shared" si="170"/>
        <v>0</v>
      </c>
      <c r="AG617" s="374">
        <f t="shared" si="171"/>
        <v>0</v>
      </c>
      <c r="AH617" s="374">
        <f t="shared" si="172"/>
        <v>1</v>
      </c>
      <c r="AI617" s="374">
        <f t="shared" si="173"/>
        <v>90331.199999999997</v>
      </c>
      <c r="AJ617" s="375">
        <v>115766869.46548921</v>
      </c>
      <c r="AK617" s="376">
        <v>5934.4259999999995</v>
      </c>
      <c r="AL617" s="377">
        <v>5934.4259999999995</v>
      </c>
      <c r="AM617" s="373">
        <v>8858.5771936661786</v>
      </c>
      <c r="AN617" s="374">
        <v>52570570.821099602</v>
      </c>
      <c r="AO617" s="378">
        <v>525.51311999999984</v>
      </c>
      <c r="AP617" s="379">
        <v>525.51311999999984</v>
      </c>
      <c r="AQ617" s="373">
        <v>8963.6394100908492</v>
      </c>
      <c r="AR617" s="374">
        <v>4710510.1129518002</v>
      </c>
      <c r="AS617" s="374">
        <f t="shared" si="166"/>
        <v>0.8986078178142981</v>
      </c>
      <c r="AT617" s="374">
        <f t="shared" si="180"/>
        <v>472.23019799598325</v>
      </c>
      <c r="AU617" s="374">
        <f t="shared" si="167"/>
        <v>0.10139218218570187</v>
      </c>
      <c r="AV617" s="374">
        <f t="shared" si="181"/>
        <v>53.282922004016591</v>
      </c>
      <c r="AW617" s="380">
        <v>579.01439999999991</v>
      </c>
      <c r="AX617" s="381">
        <v>579.01439999999991</v>
      </c>
      <c r="AY617" s="373">
        <v>8179.5234834853854</v>
      </c>
      <c r="AZ617" s="374">
        <v>4736061.8820761992</v>
      </c>
      <c r="BA617" s="378">
        <v>441.00612000000126</v>
      </c>
      <c r="BB617" s="379">
        <v>441.00612000000126</v>
      </c>
      <c r="BC617" s="373">
        <v>9101.7280908210269</v>
      </c>
      <c r="BD617" s="374">
        <v>4013917.7906280002</v>
      </c>
      <c r="BE617" s="374">
        <f t="shared" si="174"/>
        <v>4.4701109911874148E-2</v>
      </c>
      <c r="BF617" s="374">
        <f t="shared" si="175"/>
        <v>19.713463041929217</v>
      </c>
      <c r="BG617" s="374">
        <f t="shared" si="176"/>
        <v>2.2512090143119876E-2</v>
      </c>
      <c r="BH617" s="374">
        <f t="shared" si="177"/>
        <v>9.9279695271075692</v>
      </c>
      <c r="BI617" s="374">
        <f t="shared" si="178"/>
        <v>0.93278679994500602</v>
      </c>
      <c r="BJ617" s="374">
        <f t="shared" si="179"/>
        <v>411.36468743096447</v>
      </c>
      <c r="BK617" s="375">
        <v>66031060.606755599</v>
      </c>
      <c r="BL617" s="382">
        <v>181797930.07224482</v>
      </c>
      <c r="BM617" s="383">
        <v>0.53</v>
      </c>
      <c r="BN617" s="382">
        <v>96352902.938289762</v>
      </c>
      <c r="BO617" s="395"/>
      <c r="BP617" s="395"/>
      <c r="BS617" s="408">
        <v>10889</v>
      </c>
      <c r="BT617" s="400" t="s">
        <v>1927</v>
      </c>
      <c r="BU617" s="400">
        <v>0.86797358901674793</v>
      </c>
      <c r="BV617" s="400">
        <v>0.13202641098325205</v>
      </c>
      <c r="BW617" s="400">
        <v>0</v>
      </c>
      <c r="BX617" s="400">
        <v>1</v>
      </c>
      <c r="BY617" s="407">
        <v>10889</v>
      </c>
      <c r="BZ617" s="406" t="s">
        <v>1927</v>
      </c>
      <c r="CA617" s="406">
        <v>0.8986078178142981</v>
      </c>
      <c r="CB617" s="406">
        <v>0.10139218218570187</v>
      </c>
      <c r="CC617" s="406">
        <v>4.4701109911874148E-2</v>
      </c>
      <c r="CD617" s="406">
        <v>2.2512090143119876E-2</v>
      </c>
      <c r="CE617" s="406">
        <v>0.93278679994500602</v>
      </c>
    </row>
    <row r="618" spans="1:83" x14ac:dyDescent="0.35">
      <c r="A618" s="365">
        <v>9</v>
      </c>
      <c r="B618" s="366" t="s">
        <v>1309</v>
      </c>
      <c r="C618" s="411">
        <v>10890</v>
      </c>
      <c r="D618" s="367" t="s">
        <v>2261</v>
      </c>
      <c r="E618" s="368" t="s">
        <v>2438</v>
      </c>
      <c r="F618" s="369">
        <v>15</v>
      </c>
      <c r="G618" s="370" t="s">
        <v>6306</v>
      </c>
      <c r="H618" s="371">
        <v>320720.39999999997</v>
      </c>
      <c r="I618" s="372">
        <v>320720.39999999997</v>
      </c>
      <c r="J618" s="373">
        <v>594.28100262954661</v>
      </c>
      <c r="K618" s="374">
        <v>190598040.87574923</v>
      </c>
      <c r="L618" s="371">
        <v>39962.400000000001</v>
      </c>
      <c r="M618" s="372">
        <v>39962.400000000001</v>
      </c>
      <c r="N618" s="373">
        <v>778.89736979107863</v>
      </c>
      <c r="O618" s="374">
        <v>31126608.250539001</v>
      </c>
      <c r="P618" s="374">
        <f t="shared" si="164"/>
        <v>0.91451140537030662</v>
      </c>
      <c r="Q618" s="402">
        <f t="shared" si="168"/>
        <v>36546.070585970345</v>
      </c>
      <c r="R618" s="374">
        <f t="shared" si="165"/>
        <v>8.5488594629693451E-2</v>
      </c>
      <c r="S618" s="401">
        <f t="shared" si="169"/>
        <v>3416.3294140296616</v>
      </c>
      <c r="T618" s="371">
        <v>103609.2</v>
      </c>
      <c r="U618" s="372">
        <v>103609.2</v>
      </c>
      <c r="V618" s="373">
        <v>373.14288004329347</v>
      </c>
      <c r="W618" s="374">
        <v>38661035.286981598</v>
      </c>
      <c r="X618" s="371">
        <v>55000.799999999996</v>
      </c>
      <c r="Y618" s="372">
        <v>55000.799999999996</v>
      </c>
      <c r="Z618" s="373">
        <v>91.691932131714452</v>
      </c>
      <c r="AA618" s="374">
        <v>5043129.6207900001</v>
      </c>
      <c r="AB618" s="371">
        <v>606</v>
      </c>
      <c r="AC618" s="372">
        <v>606</v>
      </c>
      <c r="AD618" s="373">
        <v>79460.324956331679</v>
      </c>
      <c r="AE618" s="374">
        <v>48152956.923536994</v>
      </c>
      <c r="AF618" s="374">
        <f t="shared" si="170"/>
        <v>7.3094897798053307E-4</v>
      </c>
      <c r="AG618" s="374">
        <f t="shared" si="171"/>
        <v>0.44295508065620304</v>
      </c>
      <c r="AH618" s="374">
        <f t="shared" si="172"/>
        <v>0.99926905102201946</v>
      </c>
      <c r="AI618" s="374">
        <f t="shared" si="173"/>
        <v>605.55704491934375</v>
      </c>
      <c r="AJ618" s="375">
        <v>313581770.95759684</v>
      </c>
      <c r="AK618" s="376">
        <v>10474.00272</v>
      </c>
      <c r="AL618" s="377">
        <v>10474.00272</v>
      </c>
      <c r="AM618" s="373">
        <v>19325.635150339771</v>
      </c>
      <c r="AN618" s="374">
        <v>202416755.13038638</v>
      </c>
      <c r="AO618" s="378">
        <v>948.51851999999997</v>
      </c>
      <c r="AP618" s="379">
        <v>948.51851999999997</v>
      </c>
      <c r="AQ618" s="373">
        <v>22404.142038669735</v>
      </c>
      <c r="AR618" s="374">
        <v>21250743.648388799</v>
      </c>
      <c r="AS618" s="374">
        <f t="shared" si="166"/>
        <v>0.90663188806012285</v>
      </c>
      <c r="AT618" s="374">
        <f t="shared" si="180"/>
        <v>859.95713664759342</v>
      </c>
      <c r="AU618" s="374">
        <f t="shared" si="167"/>
        <v>9.3368111939877207E-2</v>
      </c>
      <c r="AV618" s="374">
        <f t="shared" si="181"/>
        <v>88.561383352406651</v>
      </c>
      <c r="AW618" s="380">
        <v>1150.4916000000001</v>
      </c>
      <c r="AX618" s="381">
        <v>1150.4916000000001</v>
      </c>
      <c r="AY618" s="373">
        <v>21039.755090435079</v>
      </c>
      <c r="AZ618" s="374">
        <v>24206061.497602802</v>
      </c>
      <c r="BA618" s="378">
        <v>1699.276439999999</v>
      </c>
      <c r="BB618" s="379">
        <v>1699.276439999999</v>
      </c>
      <c r="BC618" s="373">
        <v>7087.9902736999093</v>
      </c>
      <c r="BD618" s="374">
        <v>12044454.879047399</v>
      </c>
      <c r="BE618" s="374">
        <f t="shared" si="174"/>
        <v>0.16646446982610494</v>
      </c>
      <c r="BF618" s="374">
        <f t="shared" si="175"/>
        <v>282.86915167259082</v>
      </c>
      <c r="BG618" s="374">
        <f t="shared" si="176"/>
        <v>0.20388645830383309</v>
      </c>
      <c r="BH618" s="374">
        <f t="shared" si="177"/>
        <v>346.45945503074574</v>
      </c>
      <c r="BI618" s="374">
        <f t="shared" si="178"/>
        <v>0.62964907187006203</v>
      </c>
      <c r="BJ618" s="374">
        <f t="shared" si="179"/>
        <v>1069.9478332966626</v>
      </c>
      <c r="BK618" s="375">
        <v>259918015.15542537</v>
      </c>
      <c r="BL618" s="382">
        <v>573499786.11302221</v>
      </c>
      <c r="BM618" s="383">
        <v>0.47</v>
      </c>
      <c r="BN618" s="382">
        <v>269544899.47312045</v>
      </c>
      <c r="BO618" s="395"/>
      <c r="BP618" s="395"/>
      <c r="BS618" s="408">
        <v>10890</v>
      </c>
      <c r="BT618" s="400" t="s">
        <v>2261</v>
      </c>
      <c r="BU618" s="400">
        <v>0.91451140537030662</v>
      </c>
      <c r="BV618" s="400">
        <v>8.5488594629693451E-2</v>
      </c>
      <c r="BW618" s="400">
        <v>7.3094897798053307E-4</v>
      </c>
      <c r="BX618" s="400">
        <v>0.99926905102201946</v>
      </c>
      <c r="BY618" s="407">
        <v>10890</v>
      </c>
      <c r="BZ618" s="406" t="s">
        <v>2261</v>
      </c>
      <c r="CA618" s="406">
        <v>0.90663188806012285</v>
      </c>
      <c r="CB618" s="406">
        <v>9.3368111939877207E-2</v>
      </c>
      <c r="CC618" s="406">
        <v>0.16646446982610494</v>
      </c>
      <c r="CD618" s="406">
        <v>0.20388645830383309</v>
      </c>
      <c r="CE618" s="406">
        <v>0.62964907187006203</v>
      </c>
    </row>
    <row r="619" spans="1:83" x14ac:dyDescent="0.35">
      <c r="A619" s="365">
        <v>9</v>
      </c>
      <c r="B619" s="366" t="s">
        <v>1309</v>
      </c>
      <c r="C619" s="411">
        <v>10891</v>
      </c>
      <c r="D619" s="367" t="s">
        <v>2262</v>
      </c>
      <c r="E619" s="368" t="s">
        <v>2438</v>
      </c>
      <c r="F619" s="369">
        <v>6</v>
      </c>
      <c r="G619" s="370" t="s">
        <v>6307</v>
      </c>
      <c r="H619" s="371">
        <v>73692</v>
      </c>
      <c r="I619" s="372">
        <v>73692</v>
      </c>
      <c r="J619" s="373">
        <v>598.23835332709655</v>
      </c>
      <c r="K619" s="374">
        <v>44085380.7333804</v>
      </c>
      <c r="L619" s="371">
        <v>7177.2</v>
      </c>
      <c r="M619" s="372">
        <v>7177.2</v>
      </c>
      <c r="N619" s="373">
        <v>466.14494318174224</v>
      </c>
      <c r="O619" s="374">
        <v>3345615.4862040002</v>
      </c>
      <c r="P619" s="374">
        <f t="shared" si="164"/>
        <v>0.81580842067293535</v>
      </c>
      <c r="Q619" s="402">
        <f t="shared" si="168"/>
        <v>5855.2201968537911</v>
      </c>
      <c r="R619" s="374">
        <f t="shared" si="165"/>
        <v>0.18419157932706465</v>
      </c>
      <c r="S619" s="401">
        <f t="shared" si="169"/>
        <v>1321.9798031462083</v>
      </c>
      <c r="T619" s="371">
        <v>29780.399999999998</v>
      </c>
      <c r="U619" s="372">
        <v>29780.399999999998</v>
      </c>
      <c r="V619" s="373">
        <v>122.71527120240158</v>
      </c>
      <c r="W619" s="374">
        <v>3654509.8625159999</v>
      </c>
      <c r="X619" s="371">
        <v>4626</v>
      </c>
      <c r="Y619" s="372">
        <v>4626</v>
      </c>
      <c r="Z619" s="373">
        <v>61.797530087029834</v>
      </c>
      <c r="AA619" s="374">
        <v>285875.3741826</v>
      </c>
      <c r="AB619" s="371">
        <v>0</v>
      </c>
      <c r="AC619" s="372">
        <v>0</v>
      </c>
      <c r="AD619" s="373">
        <v>0</v>
      </c>
      <c r="AE619" s="374">
        <v>0</v>
      </c>
      <c r="AF619" s="374">
        <f t="shared" si="170"/>
        <v>8.5379135916095359E-4</v>
      </c>
      <c r="AG619" s="374">
        <f t="shared" si="171"/>
        <v>0</v>
      </c>
      <c r="AH619" s="374">
        <f t="shared" si="172"/>
        <v>0.99914620864083903</v>
      </c>
      <c r="AI619" s="374">
        <f t="shared" si="173"/>
        <v>0</v>
      </c>
      <c r="AJ619" s="375">
        <v>51371381.456282996</v>
      </c>
      <c r="AK619" s="376">
        <v>2000.2954800000002</v>
      </c>
      <c r="AL619" s="377">
        <v>2000.2954800000002</v>
      </c>
      <c r="AM619" s="373">
        <v>11097.446680909661</v>
      </c>
      <c r="AN619" s="374">
        <v>22198172.4353646</v>
      </c>
      <c r="AO619" s="378">
        <v>77.44019999999999</v>
      </c>
      <c r="AP619" s="379">
        <v>77.44019999999999</v>
      </c>
      <c r="AQ619" s="373">
        <v>12078.454211572287</v>
      </c>
      <c r="AR619" s="374">
        <v>935357.90983500006</v>
      </c>
      <c r="AS619" s="374">
        <f t="shared" si="166"/>
        <v>0.82990686296963545</v>
      </c>
      <c r="AT619" s="374">
        <f t="shared" si="180"/>
        <v>64.268153449741149</v>
      </c>
      <c r="AU619" s="374">
        <f t="shared" si="167"/>
        <v>0.17009313703036452</v>
      </c>
      <c r="AV619" s="374">
        <f t="shared" si="181"/>
        <v>13.172046550258832</v>
      </c>
      <c r="AW619" s="380">
        <v>167.64947999999998</v>
      </c>
      <c r="AX619" s="381">
        <v>167.64947999999998</v>
      </c>
      <c r="AY619" s="373">
        <v>7816.7346309943832</v>
      </c>
      <c r="AZ619" s="374">
        <v>1310471.4961842</v>
      </c>
      <c r="BA619" s="378">
        <v>87.592800000000054</v>
      </c>
      <c r="BB619" s="379">
        <v>87.592800000000054</v>
      </c>
      <c r="BC619" s="373">
        <v>12329.356787249631</v>
      </c>
      <c r="BD619" s="374">
        <v>1079962.8831942002</v>
      </c>
      <c r="BE619" s="374">
        <f t="shared" si="174"/>
        <v>5.4178727799602594E-3</v>
      </c>
      <c r="BF619" s="374">
        <f t="shared" si="175"/>
        <v>0.47456664684050331</v>
      </c>
      <c r="BG619" s="374">
        <f t="shared" si="176"/>
        <v>5.0870032892880862E-2</v>
      </c>
      <c r="BH619" s="374">
        <f t="shared" si="177"/>
        <v>4.4558486171795373</v>
      </c>
      <c r="BI619" s="374">
        <f t="shared" si="178"/>
        <v>0.94371209432715886</v>
      </c>
      <c r="BJ619" s="374">
        <f t="shared" si="179"/>
        <v>82.662384735980012</v>
      </c>
      <c r="BK619" s="375">
        <v>25523964.724578001</v>
      </c>
      <c r="BL619" s="382">
        <v>76895346.180860996</v>
      </c>
      <c r="BM619" s="383">
        <v>0.53</v>
      </c>
      <c r="BN619" s="382">
        <v>40754533.475856327</v>
      </c>
      <c r="BO619" s="395"/>
      <c r="BP619" s="395"/>
      <c r="BS619" s="408">
        <v>10891</v>
      </c>
      <c r="BT619" s="400" t="s">
        <v>2262</v>
      </c>
      <c r="BU619" s="400">
        <v>0.81580842067293535</v>
      </c>
      <c r="BV619" s="400">
        <v>0.18419157932706465</v>
      </c>
      <c r="BW619" s="400">
        <v>8.5379135916095359E-4</v>
      </c>
      <c r="BX619" s="400">
        <v>0.99914620864083903</v>
      </c>
      <c r="BY619" s="407">
        <v>10891</v>
      </c>
      <c r="BZ619" s="406" t="s">
        <v>2262</v>
      </c>
      <c r="CA619" s="406">
        <v>0.82990686296963545</v>
      </c>
      <c r="CB619" s="406">
        <v>0.17009313703036452</v>
      </c>
      <c r="CC619" s="406">
        <v>5.4178727799602594E-3</v>
      </c>
      <c r="CD619" s="406">
        <v>5.0870032892880862E-2</v>
      </c>
      <c r="CE619" s="406">
        <v>0.94371209432715886</v>
      </c>
    </row>
    <row r="620" spans="1:83" x14ac:dyDescent="0.35">
      <c r="A620" s="365">
        <v>9</v>
      </c>
      <c r="B620" s="366" t="s">
        <v>1309</v>
      </c>
      <c r="C620" s="411">
        <v>10892</v>
      </c>
      <c r="D620" s="367" t="s">
        <v>1930</v>
      </c>
      <c r="E620" s="368" t="s">
        <v>2438</v>
      </c>
      <c r="F620" s="369">
        <v>5</v>
      </c>
      <c r="G620" s="370" t="s">
        <v>2469</v>
      </c>
      <c r="H620" s="371">
        <v>76882.8</v>
      </c>
      <c r="I620" s="372">
        <v>76882.8</v>
      </c>
      <c r="J620" s="373">
        <v>449.14766109038692</v>
      </c>
      <c r="K620" s="374">
        <v>34531729.798079997</v>
      </c>
      <c r="L620" s="371">
        <v>7588.7999999999993</v>
      </c>
      <c r="M620" s="372">
        <v>7588.7999999999993</v>
      </c>
      <c r="N620" s="373">
        <v>341.19544652909548</v>
      </c>
      <c r="O620" s="374">
        <v>2589264.0046199993</v>
      </c>
      <c r="P620" s="374">
        <f t="shared" si="164"/>
        <v>0.86297857264961741</v>
      </c>
      <c r="Q620" s="402">
        <f t="shared" si="168"/>
        <v>6548.971792123416</v>
      </c>
      <c r="R620" s="374">
        <f t="shared" si="165"/>
        <v>0.13702142735038259</v>
      </c>
      <c r="S620" s="401">
        <f t="shared" si="169"/>
        <v>1039.8282078765833</v>
      </c>
      <c r="T620" s="371">
        <v>5464.8</v>
      </c>
      <c r="U620" s="372">
        <v>5464.8</v>
      </c>
      <c r="V620" s="373">
        <v>183.72525185111988</v>
      </c>
      <c r="W620" s="374">
        <v>1004021.7563159999</v>
      </c>
      <c r="X620" s="371">
        <v>0</v>
      </c>
      <c r="Y620" s="372">
        <v>0</v>
      </c>
      <c r="Z620" s="373">
        <v>0</v>
      </c>
      <c r="AA620" s="374">
        <v>0</v>
      </c>
      <c r="AB620" s="371">
        <v>2564.4</v>
      </c>
      <c r="AC620" s="372">
        <v>2564.4</v>
      </c>
      <c r="AD620" s="373">
        <v>426.35280594291061</v>
      </c>
      <c r="AE620" s="374">
        <v>1093339.1355600001</v>
      </c>
      <c r="AF620" s="374">
        <f t="shared" si="170"/>
        <v>0</v>
      </c>
      <c r="AG620" s="374">
        <f t="shared" si="171"/>
        <v>0</v>
      </c>
      <c r="AH620" s="374">
        <f t="shared" si="172"/>
        <v>1</v>
      </c>
      <c r="AI620" s="374">
        <f t="shared" si="173"/>
        <v>2564.4</v>
      </c>
      <c r="AJ620" s="375">
        <v>39218354.694575995</v>
      </c>
      <c r="AK620" s="376">
        <v>1163.86608</v>
      </c>
      <c r="AL620" s="377">
        <v>1163.86608</v>
      </c>
      <c r="AM620" s="373">
        <v>8554.6823703118844</v>
      </c>
      <c r="AN620" s="374">
        <v>9956504.6359800007</v>
      </c>
      <c r="AO620" s="378">
        <v>69.160679999999999</v>
      </c>
      <c r="AP620" s="379">
        <v>69.160679999999999</v>
      </c>
      <c r="AQ620" s="373">
        <v>10222.569420080888</v>
      </c>
      <c r="AR620" s="374">
        <v>706999.85243999993</v>
      </c>
      <c r="AS620" s="374">
        <f t="shared" si="166"/>
        <v>0.90340514730758636</v>
      </c>
      <c r="AT620" s="374">
        <f t="shared" si="180"/>
        <v>62.480114303292844</v>
      </c>
      <c r="AU620" s="374">
        <f t="shared" si="167"/>
        <v>9.6594852692413663E-2</v>
      </c>
      <c r="AV620" s="374">
        <f t="shared" si="181"/>
        <v>6.6805656967071601</v>
      </c>
      <c r="AW620" s="380">
        <v>31.08192</v>
      </c>
      <c r="AX620" s="381">
        <v>31.08192</v>
      </c>
      <c r="AY620" s="373">
        <v>6248.2237483398712</v>
      </c>
      <c r="AZ620" s="374">
        <v>194206.79068800001</v>
      </c>
      <c r="BA620" s="378">
        <v>22.11228000000013</v>
      </c>
      <c r="BB620" s="379">
        <v>22.11228000000013</v>
      </c>
      <c r="BC620" s="373">
        <v>11982.874200218088</v>
      </c>
      <c r="BD620" s="374">
        <v>264968.66952</v>
      </c>
      <c r="BE620" s="374">
        <f t="shared" si="174"/>
        <v>0</v>
      </c>
      <c r="BF620" s="374">
        <f t="shared" si="175"/>
        <v>0</v>
      </c>
      <c r="BG620" s="374">
        <f t="shared" si="176"/>
        <v>4.1858778889118722E-3</v>
      </c>
      <c r="BH620" s="374">
        <f t="shared" si="177"/>
        <v>9.2559303925428757E-2</v>
      </c>
      <c r="BI620" s="374">
        <f t="shared" si="178"/>
        <v>0.99581412211108822</v>
      </c>
      <c r="BJ620" s="374">
        <f t="shared" si="179"/>
        <v>22.019720696074703</v>
      </c>
      <c r="BK620" s="375">
        <v>11122679.948628001</v>
      </c>
      <c r="BL620" s="382">
        <v>50341034.643203996</v>
      </c>
      <c r="BM620" s="383">
        <v>0.53</v>
      </c>
      <c r="BN620" s="382">
        <v>26680748.360898118</v>
      </c>
      <c r="BO620" s="395"/>
      <c r="BP620" s="395"/>
      <c r="BS620" s="408">
        <v>10892</v>
      </c>
      <c r="BT620" s="400" t="s">
        <v>1930</v>
      </c>
      <c r="BU620" s="400">
        <v>0.86297857264961741</v>
      </c>
      <c r="BV620" s="400">
        <v>0.13702142735038259</v>
      </c>
      <c r="BW620" s="400">
        <v>0</v>
      </c>
      <c r="BX620" s="400">
        <v>1</v>
      </c>
      <c r="BY620" s="407">
        <v>10892</v>
      </c>
      <c r="BZ620" s="406" t="s">
        <v>1930</v>
      </c>
      <c r="CA620" s="406">
        <v>0.90340514730758636</v>
      </c>
      <c r="CB620" s="406">
        <v>9.6594852692413663E-2</v>
      </c>
      <c r="CC620" s="406">
        <v>0</v>
      </c>
      <c r="CD620" s="406">
        <v>4.1858778889118722E-3</v>
      </c>
      <c r="CE620" s="406">
        <v>0.99581412211108822</v>
      </c>
    </row>
    <row r="621" spans="1:83" x14ac:dyDescent="0.35">
      <c r="A621" s="365">
        <v>9</v>
      </c>
      <c r="B621" s="366" t="s">
        <v>1309</v>
      </c>
      <c r="C621" s="411">
        <v>10893</v>
      </c>
      <c r="D621" s="367" t="s">
        <v>1931</v>
      </c>
      <c r="E621" s="368" t="s">
        <v>2438</v>
      </c>
      <c r="F621" s="369">
        <v>5</v>
      </c>
      <c r="G621" s="370" t="s">
        <v>2469</v>
      </c>
      <c r="H621" s="371">
        <v>57882</v>
      </c>
      <c r="I621" s="372">
        <v>57882</v>
      </c>
      <c r="J621" s="373">
        <v>343.35265735472171</v>
      </c>
      <c r="K621" s="374">
        <v>19873938.513006002</v>
      </c>
      <c r="L621" s="371">
        <v>6751.2</v>
      </c>
      <c r="M621" s="372">
        <v>6751.2</v>
      </c>
      <c r="N621" s="373">
        <v>348.93490969445429</v>
      </c>
      <c r="O621" s="374">
        <v>2355729.3623291999</v>
      </c>
      <c r="P621" s="374">
        <f t="shared" si="164"/>
        <v>0.87629930090446539</v>
      </c>
      <c r="Q621" s="402">
        <f t="shared" si="168"/>
        <v>5916.0718402662269</v>
      </c>
      <c r="R621" s="374">
        <f t="shared" si="165"/>
        <v>0.12370069909553462</v>
      </c>
      <c r="S621" s="401">
        <f t="shared" si="169"/>
        <v>835.12815973377326</v>
      </c>
      <c r="T621" s="371">
        <v>4166.3999999999996</v>
      </c>
      <c r="U621" s="372">
        <v>4166.3999999999996</v>
      </c>
      <c r="V621" s="373">
        <v>222.27106090538598</v>
      </c>
      <c r="W621" s="374">
        <v>926070.14815620007</v>
      </c>
      <c r="X621" s="371">
        <v>4414.8</v>
      </c>
      <c r="Y621" s="372">
        <v>4414.8</v>
      </c>
      <c r="Z621" s="373">
        <v>1.0629178309323186</v>
      </c>
      <c r="AA621" s="374">
        <v>4692.5696400000006</v>
      </c>
      <c r="AB621" s="371">
        <v>0</v>
      </c>
      <c r="AC621" s="372">
        <v>0</v>
      </c>
      <c r="AD621" s="373">
        <v>0</v>
      </c>
      <c r="AE621" s="374">
        <v>0</v>
      </c>
      <c r="AF621" s="374">
        <f t="shared" si="170"/>
        <v>0</v>
      </c>
      <c r="AG621" s="374">
        <f t="shared" si="171"/>
        <v>0</v>
      </c>
      <c r="AH621" s="374">
        <f t="shared" si="172"/>
        <v>1</v>
      </c>
      <c r="AI621" s="374">
        <f t="shared" si="173"/>
        <v>0</v>
      </c>
      <c r="AJ621" s="375">
        <v>23160430.593131401</v>
      </c>
      <c r="AK621" s="376">
        <v>1217.4893999999999</v>
      </c>
      <c r="AL621" s="377">
        <v>1217.4893999999999</v>
      </c>
      <c r="AM621" s="373">
        <v>9154.2923364065409</v>
      </c>
      <c r="AN621" s="374">
        <v>11145253.884076197</v>
      </c>
      <c r="AO621" s="378">
        <v>95.093160000000012</v>
      </c>
      <c r="AP621" s="379">
        <v>95.093160000000012</v>
      </c>
      <c r="AQ621" s="373">
        <v>12500.629565438774</v>
      </c>
      <c r="AR621" s="374">
        <v>1188724.3673669999</v>
      </c>
      <c r="AS621" s="374">
        <f t="shared" si="166"/>
        <v>0.86739554568974853</v>
      </c>
      <c r="AT621" s="374">
        <f t="shared" si="180"/>
        <v>82.483383409562578</v>
      </c>
      <c r="AU621" s="374">
        <f t="shared" si="167"/>
        <v>0.13260445431025153</v>
      </c>
      <c r="AV621" s="374">
        <f t="shared" si="181"/>
        <v>12.609776590437439</v>
      </c>
      <c r="AW621" s="380">
        <v>49.227599999999995</v>
      </c>
      <c r="AX621" s="381">
        <v>49.227599999999995</v>
      </c>
      <c r="AY621" s="373">
        <v>9079.7519467250095</v>
      </c>
      <c r="AZ621" s="374">
        <v>446974.39693260001</v>
      </c>
      <c r="BA621" s="378">
        <v>53.625239999999906</v>
      </c>
      <c r="BB621" s="379">
        <v>53.625239999999906</v>
      </c>
      <c r="BC621" s="373">
        <v>16534.243441707702</v>
      </c>
      <c r="BD621" s="374">
        <v>886652.77278</v>
      </c>
      <c r="BE621" s="374">
        <f t="shared" si="174"/>
        <v>0</v>
      </c>
      <c r="BF621" s="374">
        <f t="shared" si="175"/>
        <v>0</v>
      </c>
      <c r="BG621" s="374">
        <f t="shared" si="176"/>
        <v>0</v>
      </c>
      <c r="BH621" s="374">
        <f t="shared" si="177"/>
        <v>0</v>
      </c>
      <c r="BI621" s="374">
        <f t="shared" si="178"/>
        <v>1</v>
      </c>
      <c r="BJ621" s="374">
        <f t="shared" si="179"/>
        <v>53.625239999999906</v>
      </c>
      <c r="BK621" s="375">
        <v>13667605.421155795</v>
      </c>
      <c r="BL621" s="382">
        <v>36828036.014287196</v>
      </c>
      <c r="BM621" s="383">
        <v>0.55000000000000004</v>
      </c>
      <c r="BN621" s="382">
        <v>20255419.80785796</v>
      </c>
      <c r="BO621" s="395"/>
      <c r="BP621" s="395"/>
      <c r="BS621" s="408">
        <v>10893</v>
      </c>
      <c r="BT621" s="400" t="s">
        <v>1931</v>
      </c>
      <c r="BU621" s="400">
        <v>0.87629930090446539</v>
      </c>
      <c r="BV621" s="400">
        <v>0.12370069909553462</v>
      </c>
      <c r="BW621" s="400">
        <v>0</v>
      </c>
      <c r="BX621" s="400">
        <v>1</v>
      </c>
      <c r="BY621" s="407">
        <v>10893</v>
      </c>
      <c r="BZ621" s="406" t="s">
        <v>1931</v>
      </c>
      <c r="CA621" s="406">
        <v>0.86739554568974853</v>
      </c>
      <c r="CB621" s="406">
        <v>0.13260445431025153</v>
      </c>
      <c r="CC621" s="406">
        <v>0</v>
      </c>
      <c r="CD621" s="406">
        <v>0</v>
      </c>
      <c r="CE621" s="406">
        <v>1</v>
      </c>
    </row>
    <row r="622" spans="1:83" x14ac:dyDescent="0.35">
      <c r="A622" s="365">
        <v>9</v>
      </c>
      <c r="B622" s="366" t="s">
        <v>1309</v>
      </c>
      <c r="C622" s="411">
        <v>10894</v>
      </c>
      <c r="D622" s="367" t="s">
        <v>1932</v>
      </c>
      <c r="E622" s="368" t="s">
        <v>2438</v>
      </c>
      <c r="F622" s="369">
        <v>6</v>
      </c>
      <c r="G622" s="370" t="s">
        <v>6307</v>
      </c>
      <c r="H622" s="371">
        <v>60886.799999999996</v>
      </c>
      <c r="I622" s="372">
        <v>60886.799999999996</v>
      </c>
      <c r="J622" s="373">
        <v>353.22681660064251</v>
      </c>
      <c r="K622" s="374">
        <v>21506850.537</v>
      </c>
      <c r="L622" s="371">
        <v>5728.8</v>
      </c>
      <c r="M622" s="372">
        <v>5728.8</v>
      </c>
      <c r="N622" s="373">
        <v>427.52447596187682</v>
      </c>
      <c r="O622" s="374">
        <v>2449202.2178904</v>
      </c>
      <c r="P622" s="374">
        <f t="shared" si="164"/>
        <v>0.90618579009645417</v>
      </c>
      <c r="Q622" s="402">
        <f t="shared" si="168"/>
        <v>5191.3571543045664</v>
      </c>
      <c r="R622" s="374">
        <f t="shared" si="165"/>
        <v>9.3814209903545845E-2</v>
      </c>
      <c r="S622" s="401">
        <f t="shared" si="169"/>
        <v>537.44284569543345</v>
      </c>
      <c r="T622" s="371">
        <v>4304.3999999999996</v>
      </c>
      <c r="U622" s="372">
        <v>4304.3999999999996</v>
      </c>
      <c r="V622" s="373">
        <v>276.78620773626989</v>
      </c>
      <c r="W622" s="374">
        <v>1191398.5525799999</v>
      </c>
      <c r="X622" s="371">
        <v>4632</v>
      </c>
      <c r="Y622" s="372">
        <v>4632</v>
      </c>
      <c r="Z622" s="373">
        <v>131.28498438963732</v>
      </c>
      <c r="AA622" s="374">
        <v>608112.04769280006</v>
      </c>
      <c r="AB622" s="371">
        <v>1740</v>
      </c>
      <c r="AC622" s="372">
        <v>1740</v>
      </c>
      <c r="AD622" s="373">
        <v>1568.9318310127587</v>
      </c>
      <c r="AE622" s="374">
        <v>2729941.3859622004</v>
      </c>
      <c r="AF622" s="374">
        <f t="shared" si="170"/>
        <v>2.2931821474963649E-3</v>
      </c>
      <c r="AG622" s="374">
        <f t="shared" si="171"/>
        <v>3.9901369366436747</v>
      </c>
      <c r="AH622" s="374">
        <f t="shared" si="172"/>
        <v>0.99770681785250359</v>
      </c>
      <c r="AI622" s="374">
        <f t="shared" si="173"/>
        <v>1736.0098630633563</v>
      </c>
      <c r="AJ622" s="375">
        <v>28485504.741125401</v>
      </c>
      <c r="AK622" s="376">
        <v>1580.3999999999999</v>
      </c>
      <c r="AL622" s="377">
        <v>1580.3999999999999</v>
      </c>
      <c r="AM622" s="373">
        <v>12361.199460478359</v>
      </c>
      <c r="AN622" s="374">
        <v>19535639.627339996</v>
      </c>
      <c r="AO622" s="378">
        <v>61.199999999999996</v>
      </c>
      <c r="AP622" s="379">
        <v>61.199999999999996</v>
      </c>
      <c r="AQ622" s="373">
        <v>12521.573442156863</v>
      </c>
      <c r="AR622" s="374">
        <v>766320.29466000001</v>
      </c>
      <c r="AS622" s="374">
        <f t="shared" si="166"/>
        <v>0.94987281570424387</v>
      </c>
      <c r="AT622" s="374">
        <f t="shared" si="180"/>
        <v>58.132216321099719</v>
      </c>
      <c r="AU622" s="374">
        <f t="shared" si="167"/>
        <v>5.0127184295756182E-2</v>
      </c>
      <c r="AV622" s="374">
        <f t="shared" si="181"/>
        <v>3.0677836789002781</v>
      </c>
      <c r="AW622" s="380">
        <v>55.199999999999996</v>
      </c>
      <c r="AX622" s="381">
        <v>55.199999999999996</v>
      </c>
      <c r="AY622" s="373">
        <v>13171.815859423916</v>
      </c>
      <c r="AZ622" s="374">
        <v>727084.23544020008</v>
      </c>
      <c r="BA622" s="378">
        <v>127.19999999999999</v>
      </c>
      <c r="BB622" s="379">
        <v>127.19999999999999</v>
      </c>
      <c r="BC622" s="373">
        <v>10272.929746226415</v>
      </c>
      <c r="BD622" s="374">
        <v>1306716.6637199998</v>
      </c>
      <c r="BE622" s="374">
        <f t="shared" si="174"/>
        <v>4.2356179591322138E-2</v>
      </c>
      <c r="BF622" s="374">
        <f t="shared" si="175"/>
        <v>5.3877060440161753</v>
      </c>
      <c r="BG622" s="374">
        <f t="shared" si="176"/>
        <v>7.2084652823438872E-2</v>
      </c>
      <c r="BH622" s="374">
        <f t="shared" si="177"/>
        <v>9.1691678391414229</v>
      </c>
      <c r="BI622" s="374">
        <f t="shared" si="178"/>
        <v>0.885559167585239</v>
      </c>
      <c r="BJ622" s="374">
        <f t="shared" si="179"/>
        <v>112.6431261168424</v>
      </c>
      <c r="BK622" s="375">
        <v>22335760.821160194</v>
      </c>
      <c r="BL622" s="382">
        <v>50821265.562285595</v>
      </c>
      <c r="BM622" s="383">
        <v>0.53</v>
      </c>
      <c r="BN622" s="382">
        <v>26935270.748011366</v>
      </c>
      <c r="BO622" s="395"/>
      <c r="BP622" s="395"/>
      <c r="BS622" s="408">
        <v>10894</v>
      </c>
      <c r="BT622" s="400" t="s">
        <v>1932</v>
      </c>
      <c r="BU622" s="400">
        <v>0.90618579009645417</v>
      </c>
      <c r="BV622" s="400">
        <v>9.3814209903545845E-2</v>
      </c>
      <c r="BW622" s="400">
        <v>2.2931821474963649E-3</v>
      </c>
      <c r="BX622" s="400">
        <v>0.99770681785250359</v>
      </c>
      <c r="BY622" s="407">
        <v>10894</v>
      </c>
      <c r="BZ622" s="406" t="s">
        <v>1932</v>
      </c>
      <c r="CA622" s="406">
        <v>0.94987281570424387</v>
      </c>
      <c r="CB622" s="406">
        <v>5.0127184295756182E-2</v>
      </c>
      <c r="CC622" s="406">
        <v>4.2356179591322138E-2</v>
      </c>
      <c r="CD622" s="406">
        <v>7.2084652823438872E-2</v>
      </c>
      <c r="CE622" s="406">
        <v>0.885559167585239</v>
      </c>
    </row>
    <row r="623" spans="1:83" x14ac:dyDescent="0.35">
      <c r="A623" s="365">
        <v>9</v>
      </c>
      <c r="B623" s="366" t="s">
        <v>1309</v>
      </c>
      <c r="C623" s="411">
        <v>11602</v>
      </c>
      <c r="D623" s="367" t="s">
        <v>2263</v>
      </c>
      <c r="E623" s="368" t="s">
        <v>2438</v>
      </c>
      <c r="F623" s="369">
        <v>5</v>
      </c>
      <c r="G623" s="370" t="s">
        <v>2469</v>
      </c>
      <c r="H623" s="371">
        <v>54163.199999999997</v>
      </c>
      <c r="I623" s="372">
        <v>54163.199999999997</v>
      </c>
      <c r="J623" s="373">
        <v>1007.4419830645716</v>
      </c>
      <c r="K623" s="374">
        <v>54566281.617123</v>
      </c>
      <c r="L623" s="371">
        <v>5755.2</v>
      </c>
      <c r="M623" s="372">
        <v>5755.2</v>
      </c>
      <c r="N623" s="373">
        <v>536.69204016273966</v>
      </c>
      <c r="O623" s="374">
        <v>3088770.0295445994</v>
      </c>
      <c r="P623" s="374">
        <f t="shared" si="164"/>
        <v>0.80553001308965644</v>
      </c>
      <c r="Q623" s="402">
        <f t="shared" si="168"/>
        <v>4635.9863313335909</v>
      </c>
      <c r="R623" s="374">
        <f t="shared" si="165"/>
        <v>0.19446998691034362</v>
      </c>
      <c r="S623" s="401">
        <f t="shared" si="169"/>
        <v>1119.2136686664096</v>
      </c>
      <c r="T623" s="371">
        <v>3789.6</v>
      </c>
      <c r="U623" s="372">
        <v>3789.6</v>
      </c>
      <c r="V623" s="373">
        <v>383.61807925728311</v>
      </c>
      <c r="W623" s="374">
        <v>1453759.0731534001</v>
      </c>
      <c r="X623" s="371">
        <v>1102.8</v>
      </c>
      <c r="Y623" s="372">
        <v>1102.8</v>
      </c>
      <c r="Z623" s="373">
        <v>1.0422412551686615</v>
      </c>
      <c r="AA623" s="374">
        <v>1149.3836561999999</v>
      </c>
      <c r="AB623" s="371">
        <v>0</v>
      </c>
      <c r="AC623" s="372">
        <v>0</v>
      </c>
      <c r="AD623" s="373">
        <v>0</v>
      </c>
      <c r="AE623" s="374">
        <v>0</v>
      </c>
      <c r="AF623" s="374">
        <f t="shared" si="170"/>
        <v>0</v>
      </c>
      <c r="AG623" s="374">
        <f t="shared" si="171"/>
        <v>0</v>
      </c>
      <c r="AH623" s="374">
        <f t="shared" si="172"/>
        <v>1</v>
      </c>
      <c r="AI623" s="374">
        <f t="shared" si="173"/>
        <v>0</v>
      </c>
      <c r="AJ623" s="375">
        <v>59109960.103477195</v>
      </c>
      <c r="AK623" s="376">
        <v>894.25200000000007</v>
      </c>
      <c r="AL623" s="377">
        <v>894.25200000000007</v>
      </c>
      <c r="AM623" s="373">
        <v>14799.614975633713</v>
      </c>
      <c r="AN623" s="374">
        <v>13234585.291190401</v>
      </c>
      <c r="AO623" s="378">
        <v>63.246839999999999</v>
      </c>
      <c r="AP623" s="379">
        <v>63.246839999999999</v>
      </c>
      <c r="AQ623" s="373">
        <v>19334.744506637802</v>
      </c>
      <c r="AR623" s="374">
        <v>1222861.4922521999</v>
      </c>
      <c r="AS623" s="374">
        <f t="shared" si="166"/>
        <v>0.70485414860674644</v>
      </c>
      <c r="AT623" s="374">
        <f t="shared" si="180"/>
        <v>44.579797560267117</v>
      </c>
      <c r="AU623" s="374">
        <f t="shared" si="167"/>
        <v>0.29514585139325344</v>
      </c>
      <c r="AV623" s="374">
        <f t="shared" si="181"/>
        <v>18.667042439732878</v>
      </c>
      <c r="AW623" s="380">
        <v>28.563239999999997</v>
      </c>
      <c r="AX623" s="381">
        <v>28.563239999999997</v>
      </c>
      <c r="AY623" s="373">
        <v>14908.349269557657</v>
      </c>
      <c r="AZ623" s="374">
        <v>425830.75819020002</v>
      </c>
      <c r="BA623" s="378">
        <v>8.9719200000000132</v>
      </c>
      <c r="BB623" s="379">
        <v>8.9719200000000132</v>
      </c>
      <c r="BC623" s="373">
        <v>24316.151760158322</v>
      </c>
      <c r="BD623" s="374">
        <v>218162.56829999998</v>
      </c>
      <c r="BE623" s="374">
        <f t="shared" si="174"/>
        <v>0</v>
      </c>
      <c r="BF623" s="374">
        <f t="shared" si="175"/>
        <v>0</v>
      </c>
      <c r="BG623" s="374">
        <f t="shared" si="176"/>
        <v>0</v>
      </c>
      <c r="BH623" s="374">
        <f t="shared" si="177"/>
        <v>0</v>
      </c>
      <c r="BI623" s="374">
        <f t="shared" si="178"/>
        <v>1</v>
      </c>
      <c r="BJ623" s="374">
        <f t="shared" si="179"/>
        <v>8.9719200000000132</v>
      </c>
      <c r="BK623" s="375">
        <v>15101440.109932801</v>
      </c>
      <c r="BL623" s="382">
        <v>74211400.21340999</v>
      </c>
      <c r="BM623" s="383">
        <v>0.62</v>
      </c>
      <c r="BN623" s="382">
        <v>46011068.13231419</v>
      </c>
      <c r="BO623" s="395"/>
      <c r="BP623" s="395"/>
      <c r="BS623" s="408">
        <v>11602</v>
      </c>
      <c r="BT623" s="400" t="s">
        <v>2263</v>
      </c>
      <c r="BU623" s="400">
        <v>0.80553001308965644</v>
      </c>
      <c r="BV623" s="400">
        <v>0.19446998691034362</v>
      </c>
      <c r="BW623" s="400">
        <v>0</v>
      </c>
      <c r="BX623" s="400">
        <v>1</v>
      </c>
      <c r="BY623" s="407">
        <v>11602</v>
      </c>
      <c r="BZ623" s="406" t="s">
        <v>2263</v>
      </c>
      <c r="CA623" s="406">
        <v>0.70485414860674644</v>
      </c>
      <c r="CB623" s="406">
        <v>0.29514585139325344</v>
      </c>
      <c r="CC623" s="406">
        <v>0</v>
      </c>
      <c r="CD623" s="406">
        <v>0</v>
      </c>
      <c r="CE623" s="406">
        <v>1</v>
      </c>
    </row>
    <row r="624" spans="1:83" x14ac:dyDescent="0.35">
      <c r="A624" s="365">
        <v>9</v>
      </c>
      <c r="B624" s="366" t="s">
        <v>1309</v>
      </c>
      <c r="C624" s="411">
        <v>11608</v>
      </c>
      <c r="D624" s="367" t="s">
        <v>1934</v>
      </c>
      <c r="E624" s="368" t="s">
        <v>2438</v>
      </c>
      <c r="F624" s="369">
        <v>5</v>
      </c>
      <c r="G624" s="370" t="s">
        <v>2469</v>
      </c>
      <c r="H624" s="371">
        <v>52286.400000000001</v>
      </c>
      <c r="I624" s="372">
        <v>52286.400000000001</v>
      </c>
      <c r="J624" s="373">
        <v>604.6559520552189</v>
      </c>
      <c r="K624" s="374">
        <v>31615282.97154</v>
      </c>
      <c r="L624" s="371">
        <v>4898.3999999999996</v>
      </c>
      <c r="M624" s="372">
        <v>4898.3999999999996</v>
      </c>
      <c r="N624" s="373">
        <v>742.5611231343704</v>
      </c>
      <c r="O624" s="374">
        <v>3637361.4055613996</v>
      </c>
      <c r="P624" s="374">
        <f t="shared" si="164"/>
        <v>0.83114637373648448</v>
      </c>
      <c r="Q624" s="402">
        <f t="shared" si="168"/>
        <v>4071.2873971107952</v>
      </c>
      <c r="R624" s="374">
        <f t="shared" si="165"/>
        <v>0.16885362626351547</v>
      </c>
      <c r="S624" s="401">
        <f t="shared" si="169"/>
        <v>827.11260288920414</v>
      </c>
      <c r="T624" s="371">
        <v>2629.2</v>
      </c>
      <c r="U624" s="372">
        <v>2629.2</v>
      </c>
      <c r="V624" s="373">
        <v>474.35261892240982</v>
      </c>
      <c r="W624" s="374">
        <v>1247167.9056707998</v>
      </c>
      <c r="X624" s="371">
        <v>1989.6</v>
      </c>
      <c r="Y624" s="372">
        <v>1989.6</v>
      </c>
      <c r="Z624" s="373">
        <v>4.6947896260554884</v>
      </c>
      <c r="AA624" s="374">
        <v>9340.7534399999986</v>
      </c>
      <c r="AB624" s="371">
        <v>16.8</v>
      </c>
      <c r="AC624" s="372">
        <v>16.8</v>
      </c>
      <c r="AD624" s="373">
        <v>87139.208728571422</v>
      </c>
      <c r="AE624" s="374">
        <v>1463938.70664</v>
      </c>
      <c r="AF624" s="374">
        <f t="shared" si="170"/>
        <v>0</v>
      </c>
      <c r="AG624" s="374">
        <f t="shared" si="171"/>
        <v>0</v>
      </c>
      <c r="AH624" s="374">
        <f t="shared" si="172"/>
        <v>1</v>
      </c>
      <c r="AI624" s="374">
        <f t="shared" si="173"/>
        <v>16.8</v>
      </c>
      <c r="AJ624" s="375">
        <v>37973091.742852196</v>
      </c>
      <c r="AK624" s="376">
        <v>1266.6858</v>
      </c>
      <c r="AL624" s="377">
        <v>1266.6858</v>
      </c>
      <c r="AM624" s="373">
        <v>10031.711175841712</v>
      </c>
      <c r="AN624" s="374">
        <v>12707026.096139999</v>
      </c>
      <c r="AO624" s="378">
        <v>85.152720000000002</v>
      </c>
      <c r="AP624" s="379">
        <v>85.152720000000002</v>
      </c>
      <c r="AQ624" s="373">
        <v>18036.727173283485</v>
      </c>
      <c r="AR624" s="374">
        <v>1535876.378703</v>
      </c>
      <c r="AS624" s="374">
        <f t="shared" si="166"/>
        <v>0.82137869280099751</v>
      </c>
      <c r="AT624" s="374">
        <f t="shared" si="180"/>
        <v>69.942629842049357</v>
      </c>
      <c r="AU624" s="374">
        <f t="shared" si="167"/>
        <v>0.17862130719900246</v>
      </c>
      <c r="AV624" s="374">
        <f t="shared" si="181"/>
        <v>15.210090157950642</v>
      </c>
      <c r="AW624" s="380">
        <v>34.069919999999996</v>
      </c>
      <c r="AX624" s="381">
        <v>34.069919999999996</v>
      </c>
      <c r="AY624" s="373">
        <v>5185.7219900780519</v>
      </c>
      <c r="AZ624" s="374">
        <v>176677.1333442</v>
      </c>
      <c r="BA624" s="378">
        <v>54.619080000000174</v>
      </c>
      <c r="BB624" s="379">
        <v>54.619080000000174</v>
      </c>
      <c r="BC624" s="373">
        <v>8438.4196106415293</v>
      </c>
      <c r="BD624" s="374">
        <v>460898.71578720002</v>
      </c>
      <c r="BE624" s="374">
        <f t="shared" si="174"/>
        <v>0</v>
      </c>
      <c r="BF624" s="374">
        <f t="shared" si="175"/>
        <v>0</v>
      </c>
      <c r="BG624" s="374">
        <f t="shared" si="176"/>
        <v>0</v>
      </c>
      <c r="BH624" s="374">
        <f t="shared" si="177"/>
        <v>0</v>
      </c>
      <c r="BI624" s="374">
        <f t="shared" si="178"/>
        <v>1</v>
      </c>
      <c r="BJ624" s="374">
        <f t="shared" si="179"/>
        <v>54.619080000000174</v>
      </c>
      <c r="BK624" s="375">
        <v>14880478.323974399</v>
      </c>
      <c r="BL624" s="382">
        <v>52853570.066826597</v>
      </c>
      <c r="BM624" s="383">
        <v>0.57999999999999996</v>
      </c>
      <c r="BN624" s="382">
        <v>30655070.638759423</v>
      </c>
      <c r="BO624" s="395"/>
      <c r="BP624" s="395"/>
      <c r="BS624" s="408">
        <v>11608</v>
      </c>
      <c r="BT624" s="400" t="s">
        <v>1934</v>
      </c>
      <c r="BU624" s="400">
        <v>0.83114637373648448</v>
      </c>
      <c r="BV624" s="400">
        <v>0.16885362626351547</v>
      </c>
      <c r="BW624" s="400">
        <v>0</v>
      </c>
      <c r="BX624" s="400">
        <v>1</v>
      </c>
      <c r="BY624" s="407">
        <v>11608</v>
      </c>
      <c r="BZ624" s="406" t="s">
        <v>1934</v>
      </c>
      <c r="CA624" s="406">
        <v>0.82137869280099751</v>
      </c>
      <c r="CB624" s="406">
        <v>0.17862130719900246</v>
      </c>
      <c r="CC624" s="406">
        <v>0</v>
      </c>
      <c r="CD624" s="406">
        <v>0</v>
      </c>
      <c r="CE624" s="406">
        <v>1</v>
      </c>
    </row>
    <row r="625" spans="1:83" x14ac:dyDescent="0.35">
      <c r="A625" s="365">
        <v>9</v>
      </c>
      <c r="B625" s="366" t="s">
        <v>1309</v>
      </c>
      <c r="C625" s="411">
        <v>22456</v>
      </c>
      <c r="D625" s="367" t="s">
        <v>1935</v>
      </c>
      <c r="E625" s="368" t="s">
        <v>2438</v>
      </c>
      <c r="F625" s="369">
        <v>6</v>
      </c>
      <c r="G625" s="370" t="s">
        <v>6307</v>
      </c>
      <c r="H625" s="371">
        <v>63999.6</v>
      </c>
      <c r="I625" s="372">
        <v>63999.6</v>
      </c>
      <c r="J625" s="373">
        <v>589.88138832420827</v>
      </c>
      <c r="K625" s="374">
        <v>37752172.900193997</v>
      </c>
      <c r="L625" s="371">
        <v>0</v>
      </c>
      <c r="M625" s="372">
        <v>0</v>
      </c>
      <c r="N625" s="373">
        <v>0</v>
      </c>
      <c r="O625" s="374">
        <v>0</v>
      </c>
      <c r="P625" s="374">
        <f t="shared" si="164"/>
        <v>0.84912385863232187</v>
      </c>
      <c r="Q625" s="402">
        <f t="shared" si="168"/>
        <v>0</v>
      </c>
      <c r="R625" s="374">
        <f t="shared" si="165"/>
        <v>0.15087614136767813</v>
      </c>
      <c r="S625" s="401">
        <f t="shared" si="169"/>
        <v>0</v>
      </c>
      <c r="T625" s="371">
        <v>6</v>
      </c>
      <c r="U625" s="372">
        <v>6</v>
      </c>
      <c r="V625" s="373">
        <v>229812.20738000001</v>
      </c>
      <c r="W625" s="374">
        <v>1378873.24428</v>
      </c>
      <c r="X625" s="371">
        <v>0</v>
      </c>
      <c r="Y625" s="372">
        <v>0</v>
      </c>
      <c r="Z625" s="373">
        <v>0</v>
      </c>
      <c r="AA625" s="374">
        <v>0</v>
      </c>
      <c r="AB625" s="371">
        <v>16143.599999999999</v>
      </c>
      <c r="AC625" s="372">
        <v>16143.599999999999</v>
      </c>
      <c r="AD625" s="373">
        <v>86.660821283356867</v>
      </c>
      <c r="AE625" s="374">
        <v>1399017.6344699997</v>
      </c>
      <c r="AF625" s="374">
        <f t="shared" si="170"/>
        <v>4.8470940129135398E-4</v>
      </c>
      <c r="AG625" s="374">
        <f t="shared" si="171"/>
        <v>7.8249546906871013</v>
      </c>
      <c r="AH625" s="374">
        <f t="shared" si="172"/>
        <v>0.99951529059870869</v>
      </c>
      <c r="AI625" s="374">
        <f t="shared" si="173"/>
        <v>16135.775045309312</v>
      </c>
      <c r="AJ625" s="375">
        <v>40530063.778944001</v>
      </c>
      <c r="AK625" s="376">
        <v>1415.3140799999999</v>
      </c>
      <c r="AL625" s="377">
        <v>1415.3140799999999</v>
      </c>
      <c r="AM625" s="373">
        <v>8083.6371583472128</v>
      </c>
      <c r="AN625" s="374">
        <v>11440885.487819999</v>
      </c>
      <c r="AO625" s="378">
        <v>66.73787999999999</v>
      </c>
      <c r="AP625" s="379">
        <v>66.73787999999999</v>
      </c>
      <c r="AQ625" s="373">
        <v>16469.370486596221</v>
      </c>
      <c r="AR625" s="374">
        <v>1099130.87121</v>
      </c>
      <c r="AS625" s="374">
        <f t="shared" si="166"/>
        <v>0.93263609661105262</v>
      </c>
      <c r="AT625" s="374">
        <f t="shared" si="180"/>
        <v>62.242155899296826</v>
      </c>
      <c r="AU625" s="374">
        <f t="shared" si="167"/>
        <v>6.7363903388947377E-2</v>
      </c>
      <c r="AV625" s="374">
        <f t="shared" si="181"/>
        <v>4.4957241007031623</v>
      </c>
      <c r="AW625" s="380">
        <v>43.126319999999993</v>
      </c>
      <c r="AX625" s="381">
        <v>43.126319999999993</v>
      </c>
      <c r="AY625" s="373">
        <v>8126.9772347837716</v>
      </c>
      <c r="AZ625" s="374">
        <v>350486.62086000002</v>
      </c>
      <c r="BA625" s="378">
        <v>38.968919999999876</v>
      </c>
      <c r="BB625" s="379">
        <v>38.968919999999876</v>
      </c>
      <c r="BC625" s="373">
        <v>22532.262840232746</v>
      </c>
      <c r="BD625" s="374">
        <v>878057.94803999993</v>
      </c>
      <c r="BE625" s="374">
        <f t="shared" si="174"/>
        <v>0</v>
      </c>
      <c r="BF625" s="374">
        <f t="shared" si="175"/>
        <v>0</v>
      </c>
      <c r="BG625" s="374">
        <f t="shared" si="176"/>
        <v>8.5347763771645834E-3</v>
      </c>
      <c r="BH625" s="374">
        <f t="shared" si="177"/>
        <v>0.33259101785961542</v>
      </c>
      <c r="BI625" s="374">
        <f t="shared" si="178"/>
        <v>0.9914652236228354</v>
      </c>
      <c r="BJ625" s="374">
        <f t="shared" si="179"/>
        <v>38.636328982140263</v>
      </c>
      <c r="BK625" s="375">
        <v>13768560.927929997</v>
      </c>
      <c r="BL625" s="382">
        <v>54298624.706873998</v>
      </c>
      <c r="BM625" s="383">
        <v>0.63</v>
      </c>
      <c r="BN625" s="382">
        <v>34208133.565330617</v>
      </c>
      <c r="BO625" s="395"/>
      <c r="BP625" s="395"/>
      <c r="BS625" s="408">
        <v>22456</v>
      </c>
      <c r="BT625" s="400" t="s">
        <v>1935</v>
      </c>
      <c r="BU625" s="400">
        <v>0.84912385863232187</v>
      </c>
      <c r="BV625" s="400">
        <v>0.15087614136767813</v>
      </c>
      <c r="BW625" s="400">
        <v>4.8470940129135398E-4</v>
      </c>
      <c r="BX625" s="400">
        <v>0.99951529059870869</v>
      </c>
      <c r="BY625" s="407">
        <v>22456</v>
      </c>
      <c r="BZ625" s="406" t="s">
        <v>1935</v>
      </c>
      <c r="CA625" s="406">
        <v>0.93263609661105262</v>
      </c>
      <c r="CB625" s="406">
        <v>6.7363903388947377E-2</v>
      </c>
      <c r="CC625" s="406">
        <v>0</v>
      </c>
      <c r="CD625" s="406">
        <v>8.5347763771645834E-3</v>
      </c>
      <c r="CE625" s="406">
        <v>0.9914652236228354</v>
      </c>
    </row>
    <row r="626" spans="1:83" x14ac:dyDescent="0.35">
      <c r="A626" s="365">
        <v>9</v>
      </c>
      <c r="B626" s="366" t="s">
        <v>1309</v>
      </c>
      <c r="C626" s="411">
        <v>23839</v>
      </c>
      <c r="D626" s="367" t="s">
        <v>1936</v>
      </c>
      <c r="E626" s="368" t="s">
        <v>2427</v>
      </c>
      <c r="F626" s="369">
        <v>14</v>
      </c>
      <c r="G626" s="370" t="s">
        <v>6316</v>
      </c>
      <c r="H626" s="371">
        <v>123586.79999999999</v>
      </c>
      <c r="I626" s="372">
        <v>123586.79999999999</v>
      </c>
      <c r="J626" s="373">
        <v>743.16852489537712</v>
      </c>
      <c r="K626" s="374">
        <v>91845819.852539986</v>
      </c>
      <c r="L626" s="371">
        <v>34215.599999999999</v>
      </c>
      <c r="M626" s="372">
        <v>34215.599999999999</v>
      </c>
      <c r="N626" s="373">
        <v>735.60898794793604</v>
      </c>
      <c r="O626" s="374">
        <v>25169302.888031401</v>
      </c>
      <c r="P626" s="374">
        <f t="shared" si="164"/>
        <v>0.89887962970152546</v>
      </c>
      <c r="Q626" s="402">
        <f t="shared" si="168"/>
        <v>30755.705858015514</v>
      </c>
      <c r="R626" s="374">
        <f t="shared" si="165"/>
        <v>0.10112037029847455</v>
      </c>
      <c r="S626" s="401">
        <f t="shared" si="169"/>
        <v>3459.8941419844859</v>
      </c>
      <c r="T626" s="371">
        <v>53773.2</v>
      </c>
      <c r="U626" s="372">
        <v>53773.2</v>
      </c>
      <c r="V626" s="373">
        <v>344.5110882561201</v>
      </c>
      <c r="W626" s="374">
        <v>18525463.651013996</v>
      </c>
      <c r="X626" s="371">
        <v>48709.2</v>
      </c>
      <c r="Y626" s="372">
        <v>48709.2</v>
      </c>
      <c r="Z626" s="373">
        <v>146.29670404292824</v>
      </c>
      <c r="AA626" s="374">
        <v>7125995.4165677996</v>
      </c>
      <c r="AB626" s="371">
        <v>0</v>
      </c>
      <c r="AC626" s="372">
        <v>0</v>
      </c>
      <c r="AD626" s="373">
        <v>0</v>
      </c>
      <c r="AE626" s="374">
        <v>0</v>
      </c>
      <c r="AF626" s="374">
        <f t="shared" si="170"/>
        <v>0.34714029427850118</v>
      </c>
      <c r="AG626" s="374">
        <f t="shared" si="171"/>
        <v>0</v>
      </c>
      <c r="AH626" s="374">
        <f t="shared" si="172"/>
        <v>0.65285970572149876</v>
      </c>
      <c r="AI626" s="374">
        <f t="shared" si="173"/>
        <v>0</v>
      </c>
      <c r="AJ626" s="375">
        <v>142666581.80815318</v>
      </c>
      <c r="AK626" s="376">
        <v>10701.699719999999</v>
      </c>
      <c r="AL626" s="377">
        <v>10701.699719999999</v>
      </c>
      <c r="AM626" s="373">
        <v>15229.705113311906</v>
      </c>
      <c r="AN626" s="374">
        <v>162983730.94681257</v>
      </c>
      <c r="AO626" s="378">
        <v>1029.9241199999999</v>
      </c>
      <c r="AP626" s="379">
        <v>1029.9241199999999</v>
      </c>
      <c r="AQ626" s="373">
        <v>22787.740456530526</v>
      </c>
      <c r="AR626" s="374">
        <v>23469643.536480598</v>
      </c>
      <c r="AS626" s="374">
        <f t="shared" si="166"/>
        <v>0.87261793299991863</v>
      </c>
      <c r="AT626" s="374">
        <f t="shared" si="180"/>
        <v>898.73025674116002</v>
      </c>
      <c r="AU626" s="374">
        <f t="shared" si="167"/>
        <v>0.12738206700008145</v>
      </c>
      <c r="AV626" s="374">
        <f t="shared" si="181"/>
        <v>131.19386325883991</v>
      </c>
      <c r="AW626" s="380">
        <v>1311.90744</v>
      </c>
      <c r="AX626" s="381">
        <v>1311.90744</v>
      </c>
      <c r="AY626" s="373">
        <v>15021.639696034654</v>
      </c>
      <c r="AZ626" s="374">
        <v>19707000.8782272</v>
      </c>
      <c r="BA626" s="378">
        <v>1404.6807600000002</v>
      </c>
      <c r="BB626" s="379">
        <v>1404.6807600000002</v>
      </c>
      <c r="BC626" s="373">
        <v>22941.235222656993</v>
      </c>
      <c r="BD626" s="374">
        <v>32225111.727900598</v>
      </c>
      <c r="BE626" s="374">
        <f t="shared" si="174"/>
        <v>4.2588600657577594E-2</v>
      </c>
      <c r="BF626" s="374">
        <f t="shared" si="175"/>
        <v>59.823387939022602</v>
      </c>
      <c r="BG626" s="374">
        <f t="shared" si="176"/>
        <v>1.9318035226608812E-2</v>
      </c>
      <c r="BH626" s="374">
        <f t="shared" si="177"/>
        <v>27.135672403819644</v>
      </c>
      <c r="BI626" s="374">
        <f t="shared" si="178"/>
        <v>0.93809336411581357</v>
      </c>
      <c r="BJ626" s="374">
        <f t="shared" si="179"/>
        <v>1317.7216996571578</v>
      </c>
      <c r="BK626" s="375">
        <v>238385487.08942097</v>
      </c>
      <c r="BL626" s="382">
        <v>381052068.89757419</v>
      </c>
      <c r="BM626" s="383">
        <v>0.41</v>
      </c>
      <c r="BN626" s="382">
        <v>156231348.24800542</v>
      </c>
      <c r="BO626" s="395"/>
      <c r="BP626" s="395"/>
      <c r="BS626" s="408">
        <v>23839</v>
      </c>
      <c r="BT626" s="400" t="s">
        <v>1936</v>
      </c>
      <c r="BU626" s="400">
        <v>0.89887962970152546</v>
      </c>
      <c r="BV626" s="400">
        <v>0.10112037029847455</v>
      </c>
      <c r="BW626" s="400">
        <v>0.34714029427850118</v>
      </c>
      <c r="BX626" s="400">
        <v>0.65285970572149876</v>
      </c>
      <c r="BY626" s="407">
        <v>23839</v>
      </c>
      <c r="BZ626" s="406" t="s">
        <v>1936</v>
      </c>
      <c r="CA626" s="406">
        <v>0.87261793299991863</v>
      </c>
      <c r="CB626" s="406">
        <v>0.12738206700008145</v>
      </c>
      <c r="CC626" s="406">
        <v>4.2588600657577594E-2</v>
      </c>
      <c r="CD626" s="406">
        <v>1.9318035226608812E-2</v>
      </c>
      <c r="CE626" s="406">
        <v>0.93809336411581357</v>
      </c>
    </row>
    <row r="627" spans="1:83" x14ac:dyDescent="0.35">
      <c r="A627" s="365">
        <v>9</v>
      </c>
      <c r="B627" s="366" t="s">
        <v>1309</v>
      </c>
      <c r="C627" s="411">
        <v>24692</v>
      </c>
      <c r="D627" s="367" t="s">
        <v>1937</v>
      </c>
      <c r="E627" s="368" t="s">
        <v>2438</v>
      </c>
      <c r="F627" s="369">
        <v>4</v>
      </c>
      <c r="G627" s="370" t="s">
        <v>6315</v>
      </c>
      <c r="H627" s="371">
        <v>59288.399999999994</v>
      </c>
      <c r="I627" s="372">
        <v>59288.399999999994</v>
      </c>
      <c r="J627" s="373">
        <v>344.06920210679664</v>
      </c>
      <c r="K627" s="374">
        <v>20399312.482188601</v>
      </c>
      <c r="L627" s="371">
        <v>11184</v>
      </c>
      <c r="M627" s="372">
        <v>11184</v>
      </c>
      <c r="N627" s="373">
        <v>342.81880604753223</v>
      </c>
      <c r="O627" s="374">
        <v>3834085.5268356004</v>
      </c>
      <c r="P627" s="374">
        <f t="shared" si="164"/>
        <v>0.87458942068335932</v>
      </c>
      <c r="Q627" s="402">
        <f t="shared" si="168"/>
        <v>9781.4080809226907</v>
      </c>
      <c r="R627" s="374">
        <f t="shared" si="165"/>
        <v>0.12541057931664065</v>
      </c>
      <c r="S627" s="401">
        <f t="shared" si="169"/>
        <v>1402.5919190773091</v>
      </c>
      <c r="T627" s="371">
        <v>19561.2</v>
      </c>
      <c r="U627" s="372">
        <v>19561.2</v>
      </c>
      <c r="V627" s="373">
        <v>107.26550266854794</v>
      </c>
      <c r="W627" s="374">
        <v>2098241.9508000002</v>
      </c>
      <c r="X627" s="371">
        <v>7540.7999999999993</v>
      </c>
      <c r="Y627" s="372">
        <v>7540.7999999999993</v>
      </c>
      <c r="Z627" s="373">
        <v>1.0627665499681731</v>
      </c>
      <c r="AA627" s="374">
        <v>8014.1099999999988</v>
      </c>
      <c r="AB627" s="371">
        <v>22.8</v>
      </c>
      <c r="AC627" s="372">
        <v>22.8</v>
      </c>
      <c r="AD627" s="373">
        <v>82746.334665789473</v>
      </c>
      <c r="AE627" s="374">
        <v>1886616.43038</v>
      </c>
      <c r="AF627" s="374">
        <f t="shared" si="170"/>
        <v>1.927881545729677E-4</v>
      </c>
      <c r="AG627" s="374">
        <f t="shared" si="171"/>
        <v>4.3955699242636641E-3</v>
      </c>
      <c r="AH627" s="374">
        <f t="shared" si="172"/>
        <v>0.99980721184542698</v>
      </c>
      <c r="AI627" s="374">
        <f t="shared" si="173"/>
        <v>22.795604430075734</v>
      </c>
      <c r="AJ627" s="375">
        <v>28226270.500204206</v>
      </c>
      <c r="AK627" s="376">
        <v>897.89255999999989</v>
      </c>
      <c r="AL627" s="377">
        <v>897.89255999999989</v>
      </c>
      <c r="AM627" s="373">
        <v>11701.687647125178</v>
      </c>
      <c r="AN627" s="374">
        <v>10506858.277797602</v>
      </c>
      <c r="AO627" s="378">
        <v>34.809959999999997</v>
      </c>
      <c r="AP627" s="379">
        <v>34.809959999999997</v>
      </c>
      <c r="AQ627" s="373">
        <v>20677.621185315929</v>
      </c>
      <c r="AR627" s="374">
        <v>719787.166356</v>
      </c>
      <c r="AS627" s="374">
        <f t="shared" si="166"/>
        <v>0.71191504107418091</v>
      </c>
      <c r="AT627" s="374">
        <f t="shared" si="180"/>
        <v>24.78173410319059</v>
      </c>
      <c r="AU627" s="374">
        <f t="shared" si="167"/>
        <v>0.28808495892581909</v>
      </c>
      <c r="AV627" s="374">
        <f t="shared" si="181"/>
        <v>10.028225896809404</v>
      </c>
      <c r="AW627" s="380">
        <v>41.88984</v>
      </c>
      <c r="AX627" s="381">
        <v>41.88984</v>
      </c>
      <c r="AY627" s="373">
        <v>13870.569407746603</v>
      </c>
      <c r="AZ627" s="374">
        <v>581035.93319939997</v>
      </c>
      <c r="BA627" s="378">
        <v>97.02431999999996</v>
      </c>
      <c r="BB627" s="379">
        <v>97.02431999999996</v>
      </c>
      <c r="BC627" s="373">
        <v>6961.0164473196019</v>
      </c>
      <c r="BD627" s="374">
        <v>675387.8873099999</v>
      </c>
      <c r="BE627" s="374">
        <f t="shared" si="174"/>
        <v>0.22917277077839632</v>
      </c>
      <c r="BF627" s="374">
        <f t="shared" si="175"/>
        <v>22.235332247289765</v>
      </c>
      <c r="BG627" s="374">
        <f t="shared" si="176"/>
        <v>0</v>
      </c>
      <c r="BH627" s="374">
        <f t="shared" si="177"/>
        <v>0</v>
      </c>
      <c r="BI627" s="374">
        <f t="shared" si="178"/>
        <v>0.77082722922160363</v>
      </c>
      <c r="BJ627" s="374">
        <f t="shared" si="179"/>
        <v>74.788987752710185</v>
      </c>
      <c r="BK627" s="375">
        <v>12483069.264663002</v>
      </c>
      <c r="BL627" s="382">
        <v>40709339.764867209</v>
      </c>
      <c r="BM627" s="383">
        <v>0.66</v>
      </c>
      <c r="BN627" s="382">
        <v>26868164.244812358</v>
      </c>
      <c r="BO627" s="395"/>
      <c r="BP627" s="395"/>
      <c r="BS627" s="408">
        <v>24692</v>
      </c>
      <c r="BT627" s="400" t="s">
        <v>1937</v>
      </c>
      <c r="BU627" s="400">
        <v>0.87458942068335932</v>
      </c>
      <c r="BV627" s="400">
        <v>0.12541057931664065</v>
      </c>
      <c r="BW627" s="400">
        <v>1.927881545729677E-4</v>
      </c>
      <c r="BX627" s="400">
        <v>0.99980721184542698</v>
      </c>
      <c r="BY627" s="407">
        <v>24692</v>
      </c>
      <c r="BZ627" s="406" t="s">
        <v>1937</v>
      </c>
      <c r="CA627" s="406">
        <v>0.71191504107418091</v>
      </c>
      <c r="CB627" s="406">
        <v>0.28808495892581909</v>
      </c>
      <c r="CC627" s="406">
        <v>0.22917277077839632</v>
      </c>
      <c r="CD627" s="406">
        <v>0</v>
      </c>
      <c r="CE627" s="406">
        <v>0.77082722922160363</v>
      </c>
    </row>
    <row r="628" spans="1:83" x14ac:dyDescent="0.35">
      <c r="A628" s="365">
        <v>9</v>
      </c>
      <c r="B628" s="366" t="s">
        <v>1309</v>
      </c>
      <c r="C628" s="411">
        <v>27839</v>
      </c>
      <c r="D628" s="367" t="s">
        <v>2264</v>
      </c>
      <c r="E628" s="368" t="s">
        <v>2438</v>
      </c>
      <c r="F628" s="369">
        <v>3</v>
      </c>
      <c r="G628" s="370" t="s">
        <v>6313</v>
      </c>
      <c r="H628" s="371">
        <v>49627.199999999997</v>
      </c>
      <c r="I628" s="372">
        <v>49627.199999999997</v>
      </c>
      <c r="J628" s="373">
        <v>448.15423960332237</v>
      </c>
      <c r="K628" s="374">
        <v>22240640.079641998</v>
      </c>
      <c r="L628" s="371">
        <v>6733.2</v>
      </c>
      <c r="M628" s="372">
        <v>6733.2</v>
      </c>
      <c r="N628" s="373">
        <v>432.19685165567637</v>
      </c>
      <c r="O628" s="374">
        <v>2910067.8415680001</v>
      </c>
      <c r="P628" s="374">
        <f t="shared" si="164"/>
        <v>0.84550181437084737</v>
      </c>
      <c r="Q628" s="402">
        <f t="shared" si="168"/>
        <v>5692.9328165217894</v>
      </c>
      <c r="R628" s="374">
        <f t="shared" si="165"/>
        <v>0.15449818562915249</v>
      </c>
      <c r="S628" s="401">
        <f t="shared" si="169"/>
        <v>1040.2671834782095</v>
      </c>
      <c r="T628" s="371">
        <v>2210.4</v>
      </c>
      <c r="U628" s="372">
        <v>2210.4</v>
      </c>
      <c r="V628" s="373">
        <v>261.58698507057545</v>
      </c>
      <c r="W628" s="374">
        <v>578211.87179999996</v>
      </c>
      <c r="X628" s="371">
        <v>39.6</v>
      </c>
      <c r="Y628" s="372">
        <v>39.6</v>
      </c>
      <c r="Z628" s="373">
        <v>3.1134848484848483</v>
      </c>
      <c r="AA628" s="374">
        <v>123.294</v>
      </c>
      <c r="AB628" s="371">
        <v>265.2</v>
      </c>
      <c r="AC628" s="372">
        <v>265.2</v>
      </c>
      <c r="AD628" s="373">
        <v>3633.0585509049774</v>
      </c>
      <c r="AE628" s="374">
        <v>963487.12769999995</v>
      </c>
      <c r="AF628" s="374">
        <f t="shared" si="170"/>
        <v>0</v>
      </c>
      <c r="AG628" s="374">
        <f t="shared" si="171"/>
        <v>0</v>
      </c>
      <c r="AH628" s="374">
        <f t="shared" si="172"/>
        <v>1</v>
      </c>
      <c r="AI628" s="374">
        <f t="shared" si="173"/>
        <v>265.2</v>
      </c>
      <c r="AJ628" s="375">
        <v>26692530.214710001</v>
      </c>
      <c r="AK628" s="376">
        <v>508.49207999999993</v>
      </c>
      <c r="AL628" s="377">
        <v>508.49207999999993</v>
      </c>
      <c r="AM628" s="373">
        <v>11146.697280394223</v>
      </c>
      <c r="AN628" s="374">
        <v>5668007.2852380006</v>
      </c>
      <c r="AO628" s="378">
        <v>39.425279999999994</v>
      </c>
      <c r="AP628" s="379">
        <v>39.425279999999994</v>
      </c>
      <c r="AQ628" s="373">
        <v>9807.8631225650151</v>
      </c>
      <c r="AR628" s="374">
        <v>386677.7498088</v>
      </c>
      <c r="AS628" s="374">
        <f t="shared" si="166"/>
        <v>0.87243900724986201</v>
      </c>
      <c r="AT628" s="374">
        <f t="shared" si="180"/>
        <v>34.396152143747834</v>
      </c>
      <c r="AU628" s="374">
        <f t="shared" si="167"/>
        <v>0.12756099275013796</v>
      </c>
      <c r="AV628" s="374">
        <f t="shared" si="181"/>
        <v>5.0291278562521589</v>
      </c>
      <c r="AW628" s="380">
        <v>13.437959999999999</v>
      </c>
      <c r="AX628" s="381">
        <v>13.437959999999999</v>
      </c>
      <c r="AY628" s="373">
        <v>6754.6742809176394</v>
      </c>
      <c r="AZ628" s="374">
        <v>90769.042799999996</v>
      </c>
      <c r="BA628" s="378">
        <v>5.2600800000000785</v>
      </c>
      <c r="BB628" s="379">
        <v>5.2600800000000785</v>
      </c>
      <c r="BC628" s="373">
        <v>1371.9178833781789</v>
      </c>
      <c r="BD628" s="374">
        <v>7216.3978199999992</v>
      </c>
      <c r="BE628" s="374">
        <f t="shared" si="174"/>
        <v>0</v>
      </c>
      <c r="BF628" s="374">
        <f t="shared" si="175"/>
        <v>0</v>
      </c>
      <c r="BG628" s="374">
        <f t="shared" si="176"/>
        <v>0</v>
      </c>
      <c r="BH628" s="374">
        <f t="shared" si="177"/>
        <v>0</v>
      </c>
      <c r="BI628" s="374">
        <f t="shared" si="178"/>
        <v>1</v>
      </c>
      <c r="BJ628" s="374">
        <f t="shared" si="179"/>
        <v>5.2600800000000785</v>
      </c>
      <c r="BK628" s="375">
        <v>6152670.4756668005</v>
      </c>
      <c r="BL628" s="382">
        <v>32845200.690376803</v>
      </c>
      <c r="BM628" s="383">
        <v>0.75</v>
      </c>
      <c r="BN628" s="382">
        <v>24633900.517782602</v>
      </c>
      <c r="BO628" s="395"/>
      <c r="BP628" s="395"/>
      <c r="BS628" s="408">
        <v>27839</v>
      </c>
      <c r="BT628" s="400" t="s">
        <v>2264</v>
      </c>
      <c r="BU628" s="400">
        <v>0.84550181437084737</v>
      </c>
      <c r="BV628" s="400">
        <v>0.15449818562915249</v>
      </c>
      <c r="BW628" s="400">
        <v>0</v>
      </c>
      <c r="BX628" s="400">
        <v>1</v>
      </c>
      <c r="BY628" s="407">
        <v>27839</v>
      </c>
      <c r="BZ628" s="406" t="s">
        <v>2264</v>
      </c>
      <c r="CA628" s="406">
        <v>0.87243900724986201</v>
      </c>
      <c r="CB628" s="406">
        <v>0.12756099275013796</v>
      </c>
      <c r="CC628" s="406">
        <v>0</v>
      </c>
      <c r="CD628" s="406">
        <v>0</v>
      </c>
      <c r="CE628" s="406">
        <v>1</v>
      </c>
    </row>
    <row r="629" spans="1:83" x14ac:dyDescent="0.35">
      <c r="A629" s="365">
        <v>9</v>
      </c>
      <c r="B629" s="366" t="s">
        <v>1309</v>
      </c>
      <c r="C629" s="411">
        <v>27840</v>
      </c>
      <c r="D629" s="367" t="s">
        <v>2265</v>
      </c>
      <c r="E629" s="368" t="s">
        <v>2438</v>
      </c>
      <c r="F629" s="369">
        <v>3</v>
      </c>
      <c r="G629" s="370" t="s">
        <v>6313</v>
      </c>
      <c r="H629" s="371">
        <v>40615.199999999997</v>
      </c>
      <c r="I629" s="372">
        <v>40615.199999999997</v>
      </c>
      <c r="J629" s="373">
        <v>364.67387853532176</v>
      </c>
      <c r="K629" s="374">
        <v>14811302.511487799</v>
      </c>
      <c r="L629" s="371">
        <v>4089.6</v>
      </c>
      <c r="M629" s="372">
        <v>4089.6</v>
      </c>
      <c r="N629" s="373">
        <v>458.9481674295775</v>
      </c>
      <c r="O629" s="374">
        <v>1876914.42552</v>
      </c>
      <c r="P629" s="374">
        <f t="shared" si="164"/>
        <v>0.84527966745231586</v>
      </c>
      <c r="Q629" s="402">
        <f t="shared" si="168"/>
        <v>3456.8557280129908</v>
      </c>
      <c r="R629" s="374">
        <f t="shared" si="165"/>
        <v>0.15472033254768416</v>
      </c>
      <c r="S629" s="401">
        <f t="shared" si="169"/>
        <v>632.74427198700914</v>
      </c>
      <c r="T629" s="371">
        <v>2659.2</v>
      </c>
      <c r="U629" s="372">
        <v>2659.2</v>
      </c>
      <c r="V629" s="373">
        <v>188.33816884025273</v>
      </c>
      <c r="W629" s="374">
        <v>500828.85858000006</v>
      </c>
      <c r="X629" s="371">
        <v>3433.2</v>
      </c>
      <c r="Y629" s="372">
        <v>3433.2</v>
      </c>
      <c r="Z629" s="373">
        <v>0.29268498776651519</v>
      </c>
      <c r="AA629" s="374">
        <v>1004.8460999999999</v>
      </c>
      <c r="AB629" s="371">
        <v>187.2</v>
      </c>
      <c r="AC629" s="372">
        <v>187.2</v>
      </c>
      <c r="AD629" s="373">
        <v>6565.1091201923073</v>
      </c>
      <c r="AE629" s="374">
        <v>1228988.4272999999</v>
      </c>
      <c r="AF629" s="374">
        <f t="shared" si="170"/>
        <v>3.0578002498006109E-2</v>
      </c>
      <c r="AG629" s="374">
        <f t="shared" si="171"/>
        <v>5.7242020676267433</v>
      </c>
      <c r="AH629" s="374">
        <f t="shared" si="172"/>
        <v>0.96942199750199387</v>
      </c>
      <c r="AI629" s="374">
        <f t="shared" si="173"/>
        <v>181.47579793237324</v>
      </c>
      <c r="AJ629" s="375">
        <v>18419039.068987798</v>
      </c>
      <c r="AK629" s="376">
        <v>724.96943999999996</v>
      </c>
      <c r="AL629" s="377">
        <v>724.96943999999996</v>
      </c>
      <c r="AM629" s="373">
        <v>8196.6177098996068</v>
      </c>
      <c r="AN629" s="374">
        <v>5942297.3510400001</v>
      </c>
      <c r="AO629" s="378">
        <v>52.810320000000011</v>
      </c>
      <c r="AP629" s="379">
        <v>52.810320000000011</v>
      </c>
      <c r="AQ629" s="373">
        <v>12407.850555959514</v>
      </c>
      <c r="AR629" s="374">
        <v>655262.5583724</v>
      </c>
      <c r="AS629" s="374">
        <f t="shared" si="166"/>
        <v>0.79837247889064666</v>
      </c>
      <c r="AT629" s="374">
        <f t="shared" si="180"/>
        <v>42.162306089408304</v>
      </c>
      <c r="AU629" s="374">
        <f t="shared" si="167"/>
        <v>0.20162752110935342</v>
      </c>
      <c r="AV629" s="374">
        <f t="shared" si="181"/>
        <v>10.648013910591711</v>
      </c>
      <c r="AW629" s="380">
        <v>56.05968</v>
      </c>
      <c r="AX629" s="381">
        <v>56.05968</v>
      </c>
      <c r="AY629" s="373">
        <v>7893.9071209468193</v>
      </c>
      <c r="AZ629" s="374">
        <v>442529.90714999998</v>
      </c>
      <c r="BA629" s="378">
        <v>55.586879999999908</v>
      </c>
      <c r="BB629" s="379">
        <v>55.586879999999908</v>
      </c>
      <c r="BC629" s="373">
        <v>2203.4466672711296</v>
      </c>
      <c r="BD629" s="374">
        <v>122482.72548000001</v>
      </c>
      <c r="BE629" s="374">
        <f t="shared" si="174"/>
        <v>0</v>
      </c>
      <c r="BF629" s="374">
        <f t="shared" si="175"/>
        <v>0</v>
      </c>
      <c r="BG629" s="374">
        <f t="shared" si="176"/>
        <v>2.5428218258873387E-2</v>
      </c>
      <c r="BH629" s="374">
        <f t="shared" si="177"/>
        <v>1.4134753169698016</v>
      </c>
      <c r="BI629" s="374">
        <f t="shared" si="178"/>
        <v>0.97457178174112657</v>
      </c>
      <c r="BJ629" s="374">
        <f t="shared" si="179"/>
        <v>54.173404683030107</v>
      </c>
      <c r="BK629" s="375">
        <v>7162572.5420423998</v>
      </c>
      <c r="BL629" s="382">
        <v>25581611.611030199</v>
      </c>
      <c r="BM629" s="383">
        <v>0.71</v>
      </c>
      <c r="BN629" s="382">
        <v>18162944.243831441</v>
      </c>
      <c r="BO629" s="395"/>
      <c r="BP629" s="395"/>
      <c r="BS629" s="408">
        <v>27840</v>
      </c>
      <c r="BT629" s="400" t="s">
        <v>2265</v>
      </c>
      <c r="BU629" s="400">
        <v>0.84527966745231586</v>
      </c>
      <c r="BV629" s="400">
        <v>0.15472033254768416</v>
      </c>
      <c r="BW629" s="400">
        <v>3.0578002498006109E-2</v>
      </c>
      <c r="BX629" s="400">
        <v>0.96942199750199387</v>
      </c>
      <c r="BY629" s="407">
        <v>27840</v>
      </c>
      <c r="BZ629" s="406" t="s">
        <v>2265</v>
      </c>
      <c r="CA629" s="406">
        <v>0.79837247889064666</v>
      </c>
      <c r="CB629" s="406">
        <v>0.20162752110935342</v>
      </c>
      <c r="CC629" s="406">
        <v>0</v>
      </c>
      <c r="CD629" s="406">
        <v>2.5428218258873387E-2</v>
      </c>
      <c r="CE629" s="406">
        <v>0.97457178174112657</v>
      </c>
    </row>
    <row r="630" spans="1:83" x14ac:dyDescent="0.35">
      <c r="A630" s="365">
        <v>9</v>
      </c>
      <c r="B630" s="366" t="s">
        <v>1309</v>
      </c>
      <c r="C630" s="411">
        <v>27841</v>
      </c>
      <c r="D630" s="367" t="s">
        <v>2266</v>
      </c>
      <c r="E630" s="368" t="s">
        <v>2438</v>
      </c>
      <c r="F630" s="369">
        <v>3</v>
      </c>
      <c r="G630" s="370" t="s">
        <v>6313</v>
      </c>
      <c r="H630" s="371">
        <v>48903.6</v>
      </c>
      <c r="I630" s="372">
        <v>48903.6</v>
      </c>
      <c r="J630" s="373">
        <v>264.25596797767037</v>
      </c>
      <c r="K630" s="374">
        <v>12923068.155592801</v>
      </c>
      <c r="L630" s="371">
        <v>12462</v>
      </c>
      <c r="M630" s="372">
        <v>12462</v>
      </c>
      <c r="N630" s="373">
        <v>115.04344887260471</v>
      </c>
      <c r="O630" s="374">
        <v>1433671.4598504</v>
      </c>
      <c r="P630" s="374">
        <f t="shared" si="164"/>
        <v>0.78675583662556736</v>
      </c>
      <c r="Q630" s="402">
        <f t="shared" si="168"/>
        <v>9804.5512360278208</v>
      </c>
      <c r="R630" s="374">
        <f t="shared" si="165"/>
        <v>0.21324416337443261</v>
      </c>
      <c r="S630" s="401">
        <f t="shared" si="169"/>
        <v>2657.4487639721792</v>
      </c>
      <c r="T630" s="371">
        <v>78</v>
      </c>
      <c r="U630" s="372">
        <v>78</v>
      </c>
      <c r="V630" s="373">
        <v>6428.2268568384616</v>
      </c>
      <c r="W630" s="374">
        <v>501401.69483340002</v>
      </c>
      <c r="X630" s="371">
        <v>3354</v>
      </c>
      <c r="Y630" s="372">
        <v>3354</v>
      </c>
      <c r="Z630" s="373">
        <v>11.867874606440072</v>
      </c>
      <c r="AA630" s="374">
        <v>39804.851430000002</v>
      </c>
      <c r="AB630" s="371">
        <v>5516.4</v>
      </c>
      <c r="AC630" s="372">
        <v>5516.4</v>
      </c>
      <c r="AD630" s="373">
        <v>187.45274311507507</v>
      </c>
      <c r="AE630" s="374">
        <v>1034064.31212</v>
      </c>
      <c r="AF630" s="374">
        <f t="shared" si="170"/>
        <v>0</v>
      </c>
      <c r="AG630" s="374">
        <f t="shared" si="171"/>
        <v>0</v>
      </c>
      <c r="AH630" s="374">
        <f t="shared" si="172"/>
        <v>1</v>
      </c>
      <c r="AI630" s="374">
        <f t="shared" si="173"/>
        <v>5516.4</v>
      </c>
      <c r="AJ630" s="375">
        <v>15932010.473826602</v>
      </c>
      <c r="AK630" s="376">
        <v>968.55467999999985</v>
      </c>
      <c r="AL630" s="377">
        <v>968.55467999999985</v>
      </c>
      <c r="AM630" s="373">
        <v>9973.9207368915922</v>
      </c>
      <c r="AN630" s="374">
        <v>9660287.6076653991</v>
      </c>
      <c r="AO630" s="378">
        <v>35.545319999999997</v>
      </c>
      <c r="AP630" s="379">
        <v>35.545319999999997</v>
      </c>
      <c r="AQ630" s="373">
        <v>10175.924308027048</v>
      </c>
      <c r="AR630" s="374">
        <v>361706.48582459998</v>
      </c>
      <c r="AS630" s="374">
        <f t="shared" si="166"/>
        <v>0.7540615134334705</v>
      </c>
      <c r="AT630" s="374">
        <f t="shared" si="180"/>
        <v>26.803357794677005</v>
      </c>
      <c r="AU630" s="374">
        <f t="shared" si="167"/>
        <v>0.24593848656652958</v>
      </c>
      <c r="AV630" s="374">
        <f t="shared" si="181"/>
        <v>8.7419622053229951</v>
      </c>
      <c r="AW630" s="380">
        <v>20.551079999999995</v>
      </c>
      <c r="AX630" s="381">
        <v>20.551079999999995</v>
      </c>
      <c r="AY630" s="373">
        <v>8899.9665322990313</v>
      </c>
      <c r="AZ630" s="374">
        <v>182903.92420259994</v>
      </c>
      <c r="BA630" s="378">
        <v>25.527840000000054</v>
      </c>
      <c r="BB630" s="379">
        <v>25.527840000000054</v>
      </c>
      <c r="BC630" s="373">
        <v>8619.2478734980923</v>
      </c>
      <c r="BD630" s="374">
        <v>220030.780635</v>
      </c>
      <c r="BE630" s="374">
        <f t="shared" si="174"/>
        <v>0</v>
      </c>
      <c r="BF630" s="374">
        <f t="shared" si="175"/>
        <v>0</v>
      </c>
      <c r="BG630" s="374">
        <f t="shared" si="176"/>
        <v>0</v>
      </c>
      <c r="BH630" s="374">
        <f t="shared" si="177"/>
        <v>0</v>
      </c>
      <c r="BI630" s="374">
        <f t="shared" si="178"/>
        <v>1</v>
      </c>
      <c r="BJ630" s="374">
        <f t="shared" si="179"/>
        <v>25.527840000000054</v>
      </c>
      <c r="BK630" s="375">
        <v>10424928.798327599</v>
      </c>
      <c r="BL630" s="382">
        <v>26356939.272154201</v>
      </c>
      <c r="BM630" s="383">
        <v>0.8</v>
      </c>
      <c r="BN630" s="382">
        <v>21085551.417723361</v>
      </c>
      <c r="BO630" s="395"/>
      <c r="BP630" s="395"/>
      <c r="BS630" s="408">
        <v>27841</v>
      </c>
      <c r="BT630" s="400" t="s">
        <v>2266</v>
      </c>
      <c r="BU630" s="400">
        <v>0.78675583662556736</v>
      </c>
      <c r="BV630" s="400">
        <v>0.21324416337443261</v>
      </c>
      <c r="BW630" s="400">
        <v>0</v>
      </c>
      <c r="BX630" s="400">
        <v>1</v>
      </c>
      <c r="BY630" s="407">
        <v>27841</v>
      </c>
      <c r="BZ630" s="406" t="s">
        <v>2266</v>
      </c>
      <c r="CA630" s="406">
        <v>0.7540615134334705</v>
      </c>
      <c r="CB630" s="406">
        <v>0.24593848656652958</v>
      </c>
      <c r="CC630" s="406">
        <v>0</v>
      </c>
      <c r="CD630" s="406">
        <v>0</v>
      </c>
      <c r="CE630" s="406">
        <v>1</v>
      </c>
    </row>
    <row r="631" spans="1:83" x14ac:dyDescent="0.35">
      <c r="A631" s="365">
        <v>9</v>
      </c>
      <c r="B631" s="366" t="s">
        <v>1310</v>
      </c>
      <c r="C631" s="411">
        <v>10667</v>
      </c>
      <c r="D631" s="367" t="s">
        <v>1941</v>
      </c>
      <c r="E631" s="368" t="s">
        <v>2416</v>
      </c>
      <c r="F631" s="369">
        <v>19</v>
      </c>
      <c r="G631" s="370" t="s">
        <v>6310</v>
      </c>
      <c r="H631" s="371">
        <v>381876</v>
      </c>
      <c r="I631" s="372">
        <v>381876</v>
      </c>
      <c r="J631" s="373">
        <v>1337.7125824798102</v>
      </c>
      <c r="K631" s="374">
        <v>510840330.14705998</v>
      </c>
      <c r="L631" s="371">
        <v>114080.4</v>
      </c>
      <c r="M631" s="372">
        <v>114080.4</v>
      </c>
      <c r="N631" s="373">
        <v>1978.2800276847697</v>
      </c>
      <c r="O631" s="374">
        <v>225682976.87028959</v>
      </c>
      <c r="P631" s="374">
        <f t="shared" si="164"/>
        <v>0.85323492635470088</v>
      </c>
      <c r="Q631" s="402">
        <f t="shared" si="168"/>
        <v>97337.381692514813</v>
      </c>
      <c r="R631" s="374">
        <f t="shared" si="165"/>
        <v>0.14676507364529917</v>
      </c>
      <c r="S631" s="401">
        <f t="shared" si="169"/>
        <v>16743.018307485188</v>
      </c>
      <c r="T631" s="371">
        <v>77218.8</v>
      </c>
      <c r="U631" s="372">
        <v>77218.8</v>
      </c>
      <c r="V631" s="373">
        <v>898.38496045247007</v>
      </c>
      <c r="W631" s="374">
        <v>69372208.584187195</v>
      </c>
      <c r="X631" s="371">
        <v>5239.2</v>
      </c>
      <c r="Y631" s="372">
        <v>5239.2</v>
      </c>
      <c r="Z631" s="373">
        <v>215.12134595155752</v>
      </c>
      <c r="AA631" s="374">
        <v>1127063.7557094002</v>
      </c>
      <c r="AB631" s="371">
        <v>13.2</v>
      </c>
      <c r="AC631" s="372">
        <v>13.2</v>
      </c>
      <c r="AD631" s="373">
        <v>2619121.9491420453</v>
      </c>
      <c r="AE631" s="374">
        <v>34572409.728674993</v>
      </c>
      <c r="AF631" s="374">
        <f t="shared" si="170"/>
        <v>0</v>
      </c>
      <c r="AG631" s="374">
        <f t="shared" si="171"/>
        <v>0</v>
      </c>
      <c r="AH631" s="374">
        <f t="shared" si="172"/>
        <v>1</v>
      </c>
      <c r="AI631" s="374">
        <f t="shared" si="173"/>
        <v>13.2</v>
      </c>
      <c r="AJ631" s="375">
        <v>841594989.08592117</v>
      </c>
      <c r="AK631" s="376">
        <v>60813.599999999999</v>
      </c>
      <c r="AL631" s="377">
        <v>60813.599999999999</v>
      </c>
      <c r="AM631" s="373">
        <v>22597.630099808495</v>
      </c>
      <c r="AN631" s="374">
        <v>1374243237.837714</v>
      </c>
      <c r="AO631" s="378">
        <v>8570.4</v>
      </c>
      <c r="AP631" s="379">
        <v>8570.4</v>
      </c>
      <c r="AQ631" s="373">
        <v>30625.937172365724</v>
      </c>
      <c r="AR631" s="374">
        <v>262476531.94204319</v>
      </c>
      <c r="AS631" s="374">
        <f t="shared" si="166"/>
        <v>0.82330190241837442</v>
      </c>
      <c r="AT631" s="374">
        <f t="shared" si="180"/>
        <v>7056.026624486436</v>
      </c>
      <c r="AU631" s="374">
        <f t="shared" si="167"/>
        <v>0.17669809758162552</v>
      </c>
      <c r="AV631" s="374">
        <f t="shared" si="181"/>
        <v>1514.3733755135634</v>
      </c>
      <c r="AW631" s="380">
        <v>5133.5999999999995</v>
      </c>
      <c r="AX631" s="381">
        <v>5133.5999999999995</v>
      </c>
      <c r="AY631" s="373">
        <v>19396.036715205119</v>
      </c>
      <c r="AZ631" s="374">
        <v>99571494.081176981</v>
      </c>
      <c r="BA631" s="378">
        <v>6918</v>
      </c>
      <c r="BB631" s="379">
        <v>6918</v>
      </c>
      <c r="BC631" s="373">
        <v>18205.794541216565</v>
      </c>
      <c r="BD631" s="374">
        <v>125947686.63613619</v>
      </c>
      <c r="BE631" s="374">
        <f t="shared" si="174"/>
        <v>4.7373489162920009E-2</v>
      </c>
      <c r="BF631" s="374">
        <f t="shared" si="175"/>
        <v>327.7297980290806</v>
      </c>
      <c r="BG631" s="374">
        <f t="shared" si="176"/>
        <v>1.6944697494882595E-2</v>
      </c>
      <c r="BH631" s="374">
        <f t="shared" si="177"/>
        <v>117.22341726959779</v>
      </c>
      <c r="BI631" s="374">
        <f t="shared" si="178"/>
        <v>0.93568181334219747</v>
      </c>
      <c r="BJ631" s="374">
        <f t="shared" si="179"/>
        <v>6473.0467847013224</v>
      </c>
      <c r="BK631" s="375">
        <v>1862238950.4970703</v>
      </c>
      <c r="BL631" s="382">
        <v>2703833939.5829916</v>
      </c>
      <c r="BM631" s="383">
        <v>0.4</v>
      </c>
      <c r="BN631" s="382">
        <v>1081533575.8331966</v>
      </c>
      <c r="BO631" s="395"/>
      <c r="BP631" s="395"/>
      <c r="BS631" s="408">
        <v>10667</v>
      </c>
      <c r="BT631" s="400" t="s">
        <v>1941</v>
      </c>
      <c r="BU631" s="400">
        <v>0.85323492635470088</v>
      </c>
      <c r="BV631" s="400">
        <v>0.14676507364529917</v>
      </c>
      <c r="BW631" s="400">
        <v>0</v>
      </c>
      <c r="BX631" s="400">
        <v>1</v>
      </c>
      <c r="BY631" s="407">
        <v>10667</v>
      </c>
      <c r="BZ631" s="406" t="s">
        <v>1941</v>
      </c>
      <c r="CA631" s="406">
        <v>0.82330190241837442</v>
      </c>
      <c r="CB631" s="406">
        <v>0.17669809758162552</v>
      </c>
      <c r="CC631" s="406">
        <v>4.7373489162920009E-2</v>
      </c>
      <c r="CD631" s="406">
        <v>1.6944697494882595E-2</v>
      </c>
      <c r="CE631" s="406">
        <v>0.93568181334219747</v>
      </c>
    </row>
    <row r="632" spans="1:83" x14ac:dyDescent="0.35">
      <c r="A632" s="365">
        <v>9</v>
      </c>
      <c r="B632" s="366" t="s">
        <v>1310</v>
      </c>
      <c r="C632" s="411">
        <v>10895</v>
      </c>
      <c r="D632" s="367" t="s">
        <v>1942</v>
      </c>
      <c r="E632" s="368" t="s">
        <v>2438</v>
      </c>
      <c r="F632" s="369">
        <v>9</v>
      </c>
      <c r="G632" s="370" t="s">
        <v>2511</v>
      </c>
      <c r="H632" s="371">
        <v>83973.599999999991</v>
      </c>
      <c r="I632" s="372">
        <v>83973.599999999991</v>
      </c>
      <c r="J632" s="373">
        <v>579.32063256442029</v>
      </c>
      <c r="K632" s="374">
        <v>48647639.070711598</v>
      </c>
      <c r="L632" s="371">
        <v>11506.8</v>
      </c>
      <c r="M632" s="372">
        <v>11506.8</v>
      </c>
      <c r="N632" s="373">
        <v>486.41164593523825</v>
      </c>
      <c r="O632" s="374">
        <v>5597041.527447599</v>
      </c>
      <c r="P632" s="374">
        <f t="shared" si="164"/>
        <v>0.81000505389304434</v>
      </c>
      <c r="Q632" s="402">
        <f t="shared" si="168"/>
        <v>9320.5661541364825</v>
      </c>
      <c r="R632" s="374">
        <f t="shared" si="165"/>
        <v>0.18999494610695572</v>
      </c>
      <c r="S632" s="401">
        <f t="shared" si="169"/>
        <v>2186.2338458635181</v>
      </c>
      <c r="T632" s="371">
        <v>29440.799999999999</v>
      </c>
      <c r="U632" s="372">
        <v>29440.799999999999</v>
      </c>
      <c r="V632" s="373">
        <v>76.537528727480222</v>
      </c>
      <c r="W632" s="374">
        <v>2253326.0757599995</v>
      </c>
      <c r="X632" s="371">
        <v>6384</v>
      </c>
      <c r="Y632" s="372">
        <v>6384</v>
      </c>
      <c r="Z632" s="373">
        <v>0.53690056390977448</v>
      </c>
      <c r="AA632" s="374">
        <v>3427.5732000000003</v>
      </c>
      <c r="AB632" s="371">
        <v>0</v>
      </c>
      <c r="AC632" s="372">
        <v>0</v>
      </c>
      <c r="AD632" s="373">
        <v>0</v>
      </c>
      <c r="AE632" s="374">
        <v>0</v>
      </c>
      <c r="AF632" s="374">
        <f t="shared" si="170"/>
        <v>5.8335879370379634E-4</v>
      </c>
      <c r="AG632" s="374">
        <f t="shared" si="171"/>
        <v>0</v>
      </c>
      <c r="AH632" s="374">
        <f t="shared" si="172"/>
        <v>0.99941664120629625</v>
      </c>
      <c r="AI632" s="374">
        <f t="shared" si="173"/>
        <v>0</v>
      </c>
      <c r="AJ632" s="375">
        <v>56501434.247119196</v>
      </c>
      <c r="AK632" s="376">
        <v>2366.5708800000002</v>
      </c>
      <c r="AL632" s="377">
        <v>2366.5708800000002</v>
      </c>
      <c r="AM632" s="373">
        <v>13123.18826116765</v>
      </c>
      <c r="AN632" s="374">
        <v>31056955.191637199</v>
      </c>
      <c r="AO632" s="378">
        <v>139.9074</v>
      </c>
      <c r="AP632" s="379">
        <v>139.9074</v>
      </c>
      <c r="AQ632" s="373">
        <v>23414.266923230651</v>
      </c>
      <c r="AR632" s="374">
        <v>3275829.2081351997</v>
      </c>
      <c r="AS632" s="374">
        <f t="shared" si="166"/>
        <v>0.77472810034974715</v>
      </c>
      <c r="AT632" s="374">
        <f t="shared" si="180"/>
        <v>108.39019422687221</v>
      </c>
      <c r="AU632" s="374">
        <f t="shared" si="167"/>
        <v>0.22527189965025285</v>
      </c>
      <c r="AV632" s="374">
        <f t="shared" si="181"/>
        <v>31.517205773127785</v>
      </c>
      <c r="AW632" s="380">
        <v>74.462999999999994</v>
      </c>
      <c r="AX632" s="381">
        <v>74.462999999999994</v>
      </c>
      <c r="AY632" s="373">
        <v>15533.143169896459</v>
      </c>
      <c r="AZ632" s="374">
        <v>1156644.4398599998</v>
      </c>
      <c r="BA632" s="378">
        <v>91.132679999999482</v>
      </c>
      <c r="BB632" s="379">
        <v>91.132679999999482</v>
      </c>
      <c r="BC632" s="373">
        <v>17120.731682024591</v>
      </c>
      <c r="BD632" s="374">
        <v>1560258.1617437999</v>
      </c>
      <c r="BE632" s="374">
        <f t="shared" si="174"/>
        <v>3.9171766723330115E-2</v>
      </c>
      <c r="BF632" s="374">
        <f t="shared" si="175"/>
        <v>3.5698280818318717</v>
      </c>
      <c r="BG632" s="374">
        <f t="shared" si="176"/>
        <v>0</v>
      </c>
      <c r="BH632" s="374">
        <f t="shared" si="177"/>
        <v>0</v>
      </c>
      <c r="BI632" s="374">
        <f t="shared" si="178"/>
        <v>0.96082823327666989</v>
      </c>
      <c r="BJ632" s="374">
        <f t="shared" si="179"/>
        <v>87.56285191816761</v>
      </c>
      <c r="BK632" s="375">
        <v>37049687.001376197</v>
      </c>
      <c r="BL632" s="382">
        <v>93551121.2484954</v>
      </c>
      <c r="BM632" s="383">
        <v>0.57999999999999996</v>
      </c>
      <c r="BN632" s="382">
        <v>54259650.324127331</v>
      </c>
      <c r="BO632" s="395"/>
      <c r="BP632" s="395"/>
      <c r="BS632" s="408">
        <v>10895</v>
      </c>
      <c r="BT632" s="400" t="s">
        <v>1942</v>
      </c>
      <c r="BU632" s="400">
        <v>0.81000505389304434</v>
      </c>
      <c r="BV632" s="400">
        <v>0.18999494610695572</v>
      </c>
      <c r="BW632" s="400">
        <v>5.8335879370379634E-4</v>
      </c>
      <c r="BX632" s="400">
        <v>0.99941664120629625</v>
      </c>
      <c r="BY632" s="407">
        <v>10895</v>
      </c>
      <c r="BZ632" s="406" t="s">
        <v>1942</v>
      </c>
      <c r="CA632" s="406">
        <v>0.77472810034974715</v>
      </c>
      <c r="CB632" s="406">
        <v>0.22527189965025285</v>
      </c>
      <c r="CC632" s="406">
        <v>3.9171766723330115E-2</v>
      </c>
      <c r="CD632" s="406">
        <v>0</v>
      </c>
      <c r="CE632" s="406">
        <v>0.96082823327666989</v>
      </c>
    </row>
    <row r="633" spans="1:83" x14ac:dyDescent="0.35">
      <c r="A633" s="365">
        <v>9</v>
      </c>
      <c r="B633" s="366" t="s">
        <v>1310</v>
      </c>
      <c r="C633" s="411">
        <v>10896</v>
      </c>
      <c r="D633" s="367" t="s">
        <v>1943</v>
      </c>
      <c r="E633" s="368" t="s">
        <v>2438</v>
      </c>
      <c r="F633" s="369">
        <v>7</v>
      </c>
      <c r="G633" s="370" t="s">
        <v>6312</v>
      </c>
      <c r="H633" s="371">
        <v>120518.39999999999</v>
      </c>
      <c r="I633" s="372">
        <v>120518.39999999999</v>
      </c>
      <c r="J633" s="373">
        <v>554.42764986010434</v>
      </c>
      <c r="K633" s="374">
        <v>66818733.276899993</v>
      </c>
      <c r="L633" s="371">
        <v>13374</v>
      </c>
      <c r="M633" s="372">
        <v>13374</v>
      </c>
      <c r="N633" s="373">
        <v>462.94942586361594</v>
      </c>
      <c r="O633" s="374">
        <v>6191485.6214999994</v>
      </c>
      <c r="P633" s="374">
        <f t="shared" si="164"/>
        <v>0.85471605872484058</v>
      </c>
      <c r="Q633" s="402">
        <f t="shared" si="168"/>
        <v>11430.972569386018</v>
      </c>
      <c r="R633" s="374">
        <f t="shared" si="165"/>
        <v>0.14528394127515942</v>
      </c>
      <c r="S633" s="401">
        <f t="shared" si="169"/>
        <v>1943.0274306139822</v>
      </c>
      <c r="T633" s="371">
        <v>8658</v>
      </c>
      <c r="U633" s="372">
        <v>8658</v>
      </c>
      <c r="V633" s="373">
        <v>180.67697569646569</v>
      </c>
      <c r="W633" s="374">
        <v>1564301.2555799999</v>
      </c>
      <c r="X633" s="371">
        <v>2823.6</v>
      </c>
      <c r="Y633" s="372">
        <v>2823.6</v>
      </c>
      <c r="Z633" s="373">
        <v>19.867817679558012</v>
      </c>
      <c r="AA633" s="374">
        <v>56098.770000000004</v>
      </c>
      <c r="AB633" s="371">
        <v>8.4</v>
      </c>
      <c r="AC633" s="372">
        <v>8.4</v>
      </c>
      <c r="AD633" s="373">
        <v>418303.07648571429</v>
      </c>
      <c r="AE633" s="374">
        <v>3513745.8424800001</v>
      </c>
      <c r="AF633" s="374">
        <f t="shared" si="170"/>
        <v>0</v>
      </c>
      <c r="AG633" s="374">
        <f t="shared" si="171"/>
        <v>0</v>
      </c>
      <c r="AH633" s="374">
        <f t="shared" si="172"/>
        <v>1</v>
      </c>
      <c r="AI633" s="374">
        <f t="shared" si="173"/>
        <v>8.4</v>
      </c>
      <c r="AJ633" s="375">
        <v>78144364.766459987</v>
      </c>
      <c r="AK633" s="376">
        <v>3784.9898399999997</v>
      </c>
      <c r="AL633" s="377">
        <v>3784.9898399999997</v>
      </c>
      <c r="AM633" s="373">
        <v>9393.1843044524539</v>
      </c>
      <c r="AN633" s="374">
        <v>35553107.157600001</v>
      </c>
      <c r="AO633" s="378">
        <v>248.74571999999998</v>
      </c>
      <c r="AP633" s="379">
        <v>248.74571999999998</v>
      </c>
      <c r="AQ633" s="373">
        <v>12203.347002071032</v>
      </c>
      <c r="AR633" s="374">
        <v>3035530.3364400002</v>
      </c>
      <c r="AS633" s="374">
        <f t="shared" si="166"/>
        <v>0.81575458585733862</v>
      </c>
      <c r="AT633" s="374">
        <f t="shared" si="180"/>
        <v>202.91546180238549</v>
      </c>
      <c r="AU633" s="374">
        <f t="shared" si="167"/>
        <v>0.18424541414266138</v>
      </c>
      <c r="AV633" s="374">
        <f t="shared" si="181"/>
        <v>45.830258197614484</v>
      </c>
      <c r="AW633" s="380">
        <v>126.93983999999999</v>
      </c>
      <c r="AX633" s="381">
        <v>126.93983999999999</v>
      </c>
      <c r="AY633" s="373">
        <v>7403.0981994305339</v>
      </c>
      <c r="AZ633" s="374">
        <v>939748.10094000003</v>
      </c>
      <c r="BA633" s="378">
        <v>173.6578800000006</v>
      </c>
      <c r="BB633" s="379">
        <v>173.6578800000006</v>
      </c>
      <c r="BC633" s="373">
        <v>12126.190320761676</v>
      </c>
      <c r="BD633" s="374">
        <v>2105808.5035799998</v>
      </c>
      <c r="BE633" s="374">
        <f t="shared" si="174"/>
        <v>2.7032820803441774E-2</v>
      </c>
      <c r="BF633" s="374">
        <f t="shared" si="175"/>
        <v>4.6944623511456118</v>
      </c>
      <c r="BG633" s="374">
        <f t="shared" si="176"/>
        <v>2.623862657420642E-2</v>
      </c>
      <c r="BH633" s="374">
        <f t="shared" si="177"/>
        <v>4.5565442649883652</v>
      </c>
      <c r="BI633" s="374">
        <f t="shared" si="178"/>
        <v>0.94672855262235178</v>
      </c>
      <c r="BJ633" s="374">
        <f t="shared" si="179"/>
        <v>164.40687338386661</v>
      </c>
      <c r="BK633" s="375">
        <v>41634194.098559991</v>
      </c>
      <c r="BL633" s="382">
        <v>119778558.86501998</v>
      </c>
      <c r="BM633" s="383">
        <v>0.65</v>
      </c>
      <c r="BN633" s="382">
        <v>77856063.262262985</v>
      </c>
      <c r="BO633" s="395"/>
      <c r="BP633" s="395"/>
      <c r="BS633" s="408">
        <v>10896</v>
      </c>
      <c r="BT633" s="400" t="s">
        <v>1943</v>
      </c>
      <c r="BU633" s="400">
        <v>0.85471605872484058</v>
      </c>
      <c r="BV633" s="400">
        <v>0.14528394127515942</v>
      </c>
      <c r="BW633" s="400">
        <v>0</v>
      </c>
      <c r="BX633" s="400">
        <v>1</v>
      </c>
      <c r="BY633" s="407">
        <v>10896</v>
      </c>
      <c r="BZ633" s="406" t="s">
        <v>1943</v>
      </c>
      <c r="CA633" s="406">
        <v>0.81575458585733862</v>
      </c>
      <c r="CB633" s="406">
        <v>0.18424541414266138</v>
      </c>
      <c r="CC633" s="406">
        <v>2.7032820803441774E-2</v>
      </c>
      <c r="CD633" s="406">
        <v>2.623862657420642E-2</v>
      </c>
      <c r="CE633" s="406">
        <v>0.94672855262235178</v>
      </c>
    </row>
    <row r="634" spans="1:83" x14ac:dyDescent="0.35">
      <c r="A634" s="365">
        <v>9</v>
      </c>
      <c r="B634" s="366" t="s">
        <v>1310</v>
      </c>
      <c r="C634" s="411">
        <v>10897</v>
      </c>
      <c r="D634" s="367" t="s">
        <v>2267</v>
      </c>
      <c r="E634" s="368" t="s">
        <v>2438</v>
      </c>
      <c r="F634" s="369">
        <v>17</v>
      </c>
      <c r="G634" s="370" t="s">
        <v>2566</v>
      </c>
      <c r="H634" s="371">
        <v>186507.6</v>
      </c>
      <c r="I634" s="372">
        <v>186507.6</v>
      </c>
      <c r="J634" s="373">
        <v>782.80478801263325</v>
      </c>
      <c r="K634" s="374">
        <v>145999042.280745</v>
      </c>
      <c r="L634" s="371">
        <v>52424.4</v>
      </c>
      <c r="M634" s="372">
        <v>52424.4</v>
      </c>
      <c r="N634" s="373">
        <v>1208.9432783660357</v>
      </c>
      <c r="O634" s="374">
        <v>63378126.002372399</v>
      </c>
      <c r="P634" s="374">
        <f t="shared" si="164"/>
        <v>0.84133644480564185</v>
      </c>
      <c r="Q634" s="402">
        <f t="shared" si="168"/>
        <v>44106.558317068891</v>
      </c>
      <c r="R634" s="374">
        <f t="shared" si="165"/>
        <v>0.15866355519435818</v>
      </c>
      <c r="S634" s="401">
        <f t="shared" si="169"/>
        <v>8317.8416829311118</v>
      </c>
      <c r="T634" s="371">
        <v>44558.400000000001</v>
      </c>
      <c r="U634" s="372">
        <v>44558.400000000001</v>
      </c>
      <c r="V634" s="373">
        <v>486.21373405149194</v>
      </c>
      <c r="W634" s="374">
        <v>21664906.047359999</v>
      </c>
      <c r="X634" s="371">
        <v>19118.399999999998</v>
      </c>
      <c r="Y634" s="372">
        <v>19118.399999999998</v>
      </c>
      <c r="Z634" s="373">
        <v>3.4132466827768013</v>
      </c>
      <c r="AA634" s="374">
        <v>65255.815379999993</v>
      </c>
      <c r="AB634" s="371">
        <v>4131.5999999999995</v>
      </c>
      <c r="AC634" s="372">
        <v>4131.5999999999995</v>
      </c>
      <c r="AD634" s="373">
        <v>2920.5731780641881</v>
      </c>
      <c r="AE634" s="374">
        <v>12066640.142489998</v>
      </c>
      <c r="AF634" s="374">
        <f t="shared" si="170"/>
        <v>0</v>
      </c>
      <c r="AG634" s="374">
        <f t="shared" si="171"/>
        <v>0</v>
      </c>
      <c r="AH634" s="374">
        <f t="shared" si="172"/>
        <v>1</v>
      </c>
      <c r="AI634" s="374">
        <f t="shared" si="173"/>
        <v>4131.5999999999995</v>
      </c>
      <c r="AJ634" s="375">
        <v>243173970.28834742</v>
      </c>
      <c r="AK634" s="376">
        <v>19016.351999999999</v>
      </c>
      <c r="AL634" s="377">
        <v>19016.351999999999</v>
      </c>
      <c r="AM634" s="373">
        <v>12711.638354178498</v>
      </c>
      <c r="AN634" s="374">
        <v>241728989.43975899</v>
      </c>
      <c r="AO634" s="378">
        <v>2776.1279999999992</v>
      </c>
      <c r="AP634" s="379">
        <v>2776.1279999999992</v>
      </c>
      <c r="AQ634" s="373">
        <v>19097.925659643432</v>
      </c>
      <c r="AR634" s="374">
        <v>53018286.165654585</v>
      </c>
      <c r="AS634" s="374">
        <f t="shared" si="166"/>
        <v>0.8153044849601071</v>
      </c>
      <c r="AT634" s="374">
        <f t="shared" si="180"/>
        <v>2263.3896092233317</v>
      </c>
      <c r="AU634" s="374">
        <f t="shared" si="167"/>
        <v>0.18469551503989279</v>
      </c>
      <c r="AV634" s="374">
        <f t="shared" si="181"/>
        <v>512.7383907766673</v>
      </c>
      <c r="AW634" s="380">
        <v>2024.8920000000001</v>
      </c>
      <c r="AX634" s="381">
        <v>2024.8920000000001</v>
      </c>
      <c r="AY634" s="373">
        <v>7677.6597181849702</v>
      </c>
      <c r="AZ634" s="374">
        <v>15546431.742075002</v>
      </c>
      <c r="BA634" s="378">
        <v>2032.6199999999949</v>
      </c>
      <c r="BB634" s="379">
        <v>2032.6199999999949</v>
      </c>
      <c r="BC634" s="373">
        <v>16937.794398316011</v>
      </c>
      <c r="BD634" s="374">
        <v>34428099.649905004</v>
      </c>
      <c r="BE634" s="374">
        <f t="shared" si="174"/>
        <v>2.863744976101909E-2</v>
      </c>
      <c r="BF634" s="374">
        <f t="shared" si="175"/>
        <v>58.209053133242477</v>
      </c>
      <c r="BG634" s="374">
        <f t="shared" si="176"/>
        <v>2.6781479645864924E-3</v>
      </c>
      <c r="BH634" s="374">
        <f t="shared" si="177"/>
        <v>5.443657115777782</v>
      </c>
      <c r="BI634" s="374">
        <f t="shared" si="178"/>
        <v>0.96868440227439434</v>
      </c>
      <c r="BJ634" s="374">
        <f t="shared" si="179"/>
        <v>1968.9672897509745</v>
      </c>
      <c r="BK634" s="375">
        <v>344721806.99739361</v>
      </c>
      <c r="BL634" s="382">
        <v>587895777.28574109</v>
      </c>
      <c r="BM634" s="383">
        <v>0.41</v>
      </c>
      <c r="BN634" s="382">
        <v>241037268.68715385</v>
      </c>
      <c r="BO634" s="395"/>
      <c r="BP634" s="395"/>
      <c r="BS634" s="408">
        <v>10897</v>
      </c>
      <c r="BT634" s="400" t="s">
        <v>2267</v>
      </c>
      <c r="BU634" s="400">
        <v>0.84133644480564185</v>
      </c>
      <c r="BV634" s="400">
        <v>0.15866355519435818</v>
      </c>
      <c r="BW634" s="400">
        <v>0</v>
      </c>
      <c r="BX634" s="400">
        <v>1</v>
      </c>
      <c r="BY634" s="407">
        <v>10897</v>
      </c>
      <c r="BZ634" s="406" t="s">
        <v>2267</v>
      </c>
      <c r="CA634" s="406">
        <v>0.8153044849601071</v>
      </c>
      <c r="CB634" s="406">
        <v>0.18469551503989279</v>
      </c>
      <c r="CC634" s="406">
        <v>2.863744976101909E-2</v>
      </c>
      <c r="CD634" s="406">
        <v>2.6781479645864924E-3</v>
      </c>
      <c r="CE634" s="406">
        <v>0.96868440227439434</v>
      </c>
    </row>
    <row r="635" spans="1:83" x14ac:dyDescent="0.35">
      <c r="A635" s="365">
        <v>9</v>
      </c>
      <c r="B635" s="366" t="s">
        <v>1310</v>
      </c>
      <c r="C635" s="411">
        <v>10898</v>
      </c>
      <c r="D635" s="367" t="s">
        <v>1945</v>
      </c>
      <c r="E635" s="368" t="s">
        <v>2438</v>
      </c>
      <c r="F635" s="369">
        <v>6</v>
      </c>
      <c r="G635" s="370" t="s">
        <v>6307</v>
      </c>
      <c r="H635" s="371">
        <v>93002.4</v>
      </c>
      <c r="I635" s="372">
        <v>93002.4</v>
      </c>
      <c r="J635" s="373">
        <v>602.24375087481621</v>
      </c>
      <c r="K635" s="374">
        <v>56010114.216360003</v>
      </c>
      <c r="L635" s="371">
        <v>15970.8</v>
      </c>
      <c r="M635" s="372">
        <v>15970.8</v>
      </c>
      <c r="N635" s="373">
        <v>411.3676193891352</v>
      </c>
      <c r="O635" s="374">
        <v>6569869.9757400006</v>
      </c>
      <c r="P635" s="374">
        <f t="shared" si="164"/>
        <v>0.8818148260122084</v>
      </c>
      <c r="Q635" s="402">
        <f t="shared" si="168"/>
        <v>14083.288223275777</v>
      </c>
      <c r="R635" s="374">
        <f t="shared" si="165"/>
        <v>0.11818517398779159</v>
      </c>
      <c r="S635" s="401">
        <f t="shared" si="169"/>
        <v>1887.5117767242218</v>
      </c>
      <c r="T635" s="371">
        <v>8793.6</v>
      </c>
      <c r="U635" s="372">
        <v>8793.6</v>
      </c>
      <c r="V635" s="373">
        <v>258.38250347298037</v>
      </c>
      <c r="W635" s="374">
        <v>2272112.3825400001</v>
      </c>
      <c r="X635" s="371">
        <v>6356.4</v>
      </c>
      <c r="Y635" s="372">
        <v>6356.4</v>
      </c>
      <c r="Z635" s="373">
        <v>3.2315116103454784</v>
      </c>
      <c r="AA635" s="374">
        <v>20540.780399999996</v>
      </c>
      <c r="AB635" s="371">
        <v>26554.799999999999</v>
      </c>
      <c r="AC635" s="372">
        <v>26554.799999999999</v>
      </c>
      <c r="AD635" s="373">
        <v>122.53175829680509</v>
      </c>
      <c r="AE635" s="374">
        <v>3253806.3352199998</v>
      </c>
      <c r="AF635" s="374">
        <f t="shared" si="170"/>
        <v>0</v>
      </c>
      <c r="AG635" s="374">
        <f t="shared" si="171"/>
        <v>0</v>
      </c>
      <c r="AH635" s="374">
        <f t="shared" si="172"/>
        <v>1</v>
      </c>
      <c r="AI635" s="374">
        <f t="shared" si="173"/>
        <v>26554.799999999999</v>
      </c>
      <c r="AJ635" s="375">
        <v>68126443.690260008</v>
      </c>
      <c r="AK635" s="376">
        <v>2889.096</v>
      </c>
      <c r="AL635" s="377">
        <v>2889.096</v>
      </c>
      <c r="AM635" s="373">
        <v>10267.739326252919</v>
      </c>
      <c r="AN635" s="374">
        <v>29664484.616520002</v>
      </c>
      <c r="AO635" s="378">
        <v>188.93904000000001</v>
      </c>
      <c r="AP635" s="379">
        <v>188.93904000000001</v>
      </c>
      <c r="AQ635" s="373">
        <v>14374.16705324638</v>
      </c>
      <c r="AR635" s="374">
        <v>2715841.3238399997</v>
      </c>
      <c r="AS635" s="374">
        <f t="shared" si="166"/>
        <v>0.82744232627060166</v>
      </c>
      <c r="AT635" s="374">
        <f t="shared" si="180"/>
        <v>156.33615878093426</v>
      </c>
      <c r="AU635" s="374">
        <f t="shared" si="167"/>
        <v>0.17255767372939834</v>
      </c>
      <c r="AV635" s="374">
        <f t="shared" si="181"/>
        <v>32.602881219065743</v>
      </c>
      <c r="AW635" s="380">
        <v>93.925440000000009</v>
      </c>
      <c r="AX635" s="381">
        <v>93.925440000000009</v>
      </c>
      <c r="AY635" s="373">
        <v>12544.411652050818</v>
      </c>
      <c r="AZ635" s="374">
        <v>1178239.38396</v>
      </c>
      <c r="BA635" s="378">
        <v>127.67700000000018</v>
      </c>
      <c r="BB635" s="379">
        <v>127.67700000000018</v>
      </c>
      <c r="BC635" s="373">
        <v>14078.867860617005</v>
      </c>
      <c r="BD635" s="374">
        <v>1797547.6118399999</v>
      </c>
      <c r="BE635" s="374">
        <f t="shared" si="174"/>
        <v>4.0902344135819405E-2</v>
      </c>
      <c r="BF635" s="374">
        <f t="shared" si="175"/>
        <v>5.2222885922290212</v>
      </c>
      <c r="BG635" s="374">
        <f t="shared" si="176"/>
        <v>0</v>
      </c>
      <c r="BH635" s="374">
        <f t="shared" si="177"/>
        <v>0</v>
      </c>
      <c r="BI635" s="374">
        <f t="shared" si="178"/>
        <v>0.95909765586418061</v>
      </c>
      <c r="BJ635" s="374">
        <f t="shared" si="179"/>
        <v>122.45471140777116</v>
      </c>
      <c r="BK635" s="375">
        <v>35356112.936160006</v>
      </c>
      <c r="BL635" s="382">
        <v>103482556.62642002</v>
      </c>
      <c r="BM635" s="383">
        <v>0.57999999999999996</v>
      </c>
      <c r="BN635" s="382">
        <v>60019882.843323611</v>
      </c>
      <c r="BO635" s="395"/>
      <c r="BP635" s="395"/>
      <c r="BS635" s="408">
        <v>10898</v>
      </c>
      <c r="BT635" s="400" t="s">
        <v>1945</v>
      </c>
      <c r="BU635" s="400">
        <v>0.8818148260122084</v>
      </c>
      <c r="BV635" s="400">
        <v>0.11818517398779159</v>
      </c>
      <c r="BW635" s="400">
        <v>0</v>
      </c>
      <c r="BX635" s="400">
        <v>1</v>
      </c>
      <c r="BY635" s="407">
        <v>10898</v>
      </c>
      <c r="BZ635" s="406" t="s">
        <v>1945</v>
      </c>
      <c r="CA635" s="406">
        <v>0.82744232627060166</v>
      </c>
      <c r="CB635" s="406">
        <v>0.17255767372939834</v>
      </c>
      <c r="CC635" s="406">
        <v>4.0902344135819405E-2</v>
      </c>
      <c r="CD635" s="406">
        <v>0</v>
      </c>
      <c r="CE635" s="406">
        <v>0.95909765586418061</v>
      </c>
    </row>
    <row r="636" spans="1:83" x14ac:dyDescent="0.35">
      <c r="A636" s="365">
        <v>9</v>
      </c>
      <c r="B636" s="366" t="s">
        <v>1310</v>
      </c>
      <c r="C636" s="411">
        <v>10899</v>
      </c>
      <c r="D636" s="367" t="s">
        <v>1946</v>
      </c>
      <c r="E636" s="368" t="s">
        <v>2438</v>
      </c>
      <c r="F636" s="369">
        <v>10</v>
      </c>
      <c r="G636" s="370" t="s">
        <v>6308</v>
      </c>
      <c r="H636" s="371">
        <v>114556.8</v>
      </c>
      <c r="I636" s="372">
        <v>114556.8</v>
      </c>
      <c r="J636" s="373">
        <v>508.11533265731583</v>
      </c>
      <c r="K636" s="374">
        <v>58208066.540157601</v>
      </c>
      <c r="L636" s="371">
        <v>14493.6</v>
      </c>
      <c r="M636" s="372">
        <v>14493.6</v>
      </c>
      <c r="N636" s="373">
        <v>461.77340032497102</v>
      </c>
      <c r="O636" s="374">
        <v>6692758.9549500002</v>
      </c>
      <c r="P636" s="374">
        <f t="shared" si="164"/>
        <v>0.87306735957946258</v>
      </c>
      <c r="Q636" s="402">
        <f t="shared" si="168"/>
        <v>12653.889082800899</v>
      </c>
      <c r="R636" s="374">
        <f t="shared" si="165"/>
        <v>0.1269326404205374</v>
      </c>
      <c r="S636" s="401">
        <f t="shared" si="169"/>
        <v>1839.7109171991008</v>
      </c>
      <c r="T636" s="371">
        <v>14380.8</v>
      </c>
      <c r="U636" s="372">
        <v>14380.8</v>
      </c>
      <c r="V636" s="373">
        <v>94.788371129213942</v>
      </c>
      <c r="W636" s="374">
        <v>1363132.6075349997</v>
      </c>
      <c r="X636" s="371">
        <v>248.39999999999998</v>
      </c>
      <c r="Y636" s="372">
        <v>248.39999999999998</v>
      </c>
      <c r="Z636" s="373">
        <v>172.92926570048309</v>
      </c>
      <c r="AA636" s="374">
        <v>42955.629599999993</v>
      </c>
      <c r="AB636" s="371">
        <v>33.6</v>
      </c>
      <c r="AC636" s="372">
        <v>33.6</v>
      </c>
      <c r="AD636" s="373">
        <v>72672.712728571423</v>
      </c>
      <c r="AE636" s="374">
        <v>2441803.1476799999</v>
      </c>
      <c r="AF636" s="374">
        <f t="shared" si="170"/>
        <v>0</v>
      </c>
      <c r="AG636" s="374">
        <f t="shared" si="171"/>
        <v>0</v>
      </c>
      <c r="AH636" s="374">
        <f t="shared" si="172"/>
        <v>1</v>
      </c>
      <c r="AI636" s="374">
        <f t="shared" si="173"/>
        <v>33.6</v>
      </c>
      <c r="AJ636" s="375">
        <v>68748716.879922599</v>
      </c>
      <c r="AK636" s="376">
        <v>4260.4407599999995</v>
      </c>
      <c r="AL636" s="377">
        <v>4260.4407599999995</v>
      </c>
      <c r="AM636" s="373">
        <v>10180.555929410461</v>
      </c>
      <c r="AN636" s="374">
        <v>43373655.441120006</v>
      </c>
      <c r="AO636" s="378">
        <v>224.57100000000005</v>
      </c>
      <c r="AP636" s="379">
        <v>224.57100000000005</v>
      </c>
      <c r="AQ636" s="373">
        <v>14754.605843541682</v>
      </c>
      <c r="AR636" s="374">
        <v>3313456.5888899998</v>
      </c>
      <c r="AS636" s="374">
        <f t="shared" si="166"/>
        <v>0.81014652028963585</v>
      </c>
      <c r="AT636" s="374">
        <f t="shared" si="180"/>
        <v>181.93541420796385</v>
      </c>
      <c r="AU636" s="374">
        <f t="shared" si="167"/>
        <v>0.18985347971036415</v>
      </c>
      <c r="AV636" s="374">
        <f t="shared" si="181"/>
        <v>42.635585792036196</v>
      </c>
      <c r="AW636" s="380">
        <v>171.21240000000003</v>
      </c>
      <c r="AX636" s="381">
        <v>171.21240000000003</v>
      </c>
      <c r="AY636" s="373">
        <v>5909.0076999971961</v>
      </c>
      <c r="AZ636" s="374">
        <v>1011695.3899350001</v>
      </c>
      <c r="BA636" s="378">
        <v>191.1042000000003</v>
      </c>
      <c r="BB636" s="379">
        <v>191.1042000000003</v>
      </c>
      <c r="BC636" s="373">
        <v>17353.813630469635</v>
      </c>
      <c r="BD636" s="374">
        <v>3316386.6708000004</v>
      </c>
      <c r="BE636" s="374">
        <f t="shared" si="174"/>
        <v>3.8143550346096248E-3</v>
      </c>
      <c r="BF636" s="374">
        <f t="shared" si="175"/>
        <v>0.72893926740504578</v>
      </c>
      <c r="BG636" s="374">
        <f t="shared" si="176"/>
        <v>8.7983326061578018E-3</v>
      </c>
      <c r="BH636" s="374">
        <f t="shared" si="177"/>
        <v>1.6813983140337045</v>
      </c>
      <c r="BI636" s="374">
        <f t="shared" si="178"/>
        <v>0.98738731235923261</v>
      </c>
      <c r="BJ636" s="374">
        <f t="shared" si="179"/>
        <v>188.69386241856157</v>
      </c>
      <c r="BK636" s="375">
        <v>51015194.090745009</v>
      </c>
      <c r="BL636" s="382">
        <v>119763910.9706676</v>
      </c>
      <c r="BM636" s="383">
        <v>0.57999999999999996</v>
      </c>
      <c r="BN636" s="382">
        <v>69463068.362987205</v>
      </c>
      <c r="BO636" s="395"/>
      <c r="BP636" s="395"/>
      <c r="BS636" s="408">
        <v>10899</v>
      </c>
      <c r="BT636" s="400" t="s">
        <v>1946</v>
      </c>
      <c r="BU636" s="400">
        <v>0.87306735957946258</v>
      </c>
      <c r="BV636" s="400">
        <v>0.1269326404205374</v>
      </c>
      <c r="BW636" s="400">
        <v>0</v>
      </c>
      <c r="BX636" s="400">
        <v>1</v>
      </c>
      <c r="BY636" s="407">
        <v>10899</v>
      </c>
      <c r="BZ636" s="406" t="s">
        <v>1946</v>
      </c>
      <c r="CA636" s="406">
        <v>0.81014652028963585</v>
      </c>
      <c r="CB636" s="406">
        <v>0.18985347971036415</v>
      </c>
      <c r="CC636" s="406">
        <v>3.8143550346096248E-3</v>
      </c>
      <c r="CD636" s="406">
        <v>8.7983326061578018E-3</v>
      </c>
      <c r="CE636" s="406">
        <v>0.98738731235923261</v>
      </c>
    </row>
    <row r="637" spans="1:83" x14ac:dyDescent="0.35">
      <c r="A637" s="365">
        <v>9</v>
      </c>
      <c r="B637" s="366" t="s">
        <v>1310</v>
      </c>
      <c r="C637" s="411">
        <v>10900</v>
      </c>
      <c r="D637" s="367" t="s">
        <v>1947</v>
      </c>
      <c r="E637" s="368" t="s">
        <v>2438</v>
      </c>
      <c r="F637" s="369">
        <v>13</v>
      </c>
      <c r="G637" s="370" t="s">
        <v>6309</v>
      </c>
      <c r="H637" s="371">
        <v>161320.79999999999</v>
      </c>
      <c r="I637" s="372">
        <v>161320.79999999999</v>
      </c>
      <c r="J637" s="373">
        <v>542.30169183827002</v>
      </c>
      <c r="K637" s="374">
        <v>87484542.768703178</v>
      </c>
      <c r="L637" s="371">
        <v>36820.799999999996</v>
      </c>
      <c r="M637" s="372">
        <v>36820.799999999996</v>
      </c>
      <c r="N637" s="373">
        <v>646.02075619053892</v>
      </c>
      <c r="O637" s="374">
        <v>23787001.059540592</v>
      </c>
      <c r="P637" s="374">
        <f t="shared" si="164"/>
        <v>0.92857300298395773</v>
      </c>
      <c r="Q637" s="402">
        <f t="shared" si="168"/>
        <v>34190.800828271706</v>
      </c>
      <c r="R637" s="374">
        <f t="shared" si="165"/>
        <v>7.1426997016042243E-2</v>
      </c>
      <c r="S637" s="401">
        <f t="shared" si="169"/>
        <v>2629.9991717282878</v>
      </c>
      <c r="T637" s="371">
        <v>15692.4</v>
      </c>
      <c r="U637" s="372">
        <v>15692.4</v>
      </c>
      <c r="V637" s="373">
        <v>219.57077994031508</v>
      </c>
      <c r="W637" s="374">
        <v>3445592.5071354001</v>
      </c>
      <c r="X637" s="371">
        <v>5044.8</v>
      </c>
      <c r="Y637" s="372">
        <v>5044.8</v>
      </c>
      <c r="Z637" s="373">
        <v>3.2134574102045672</v>
      </c>
      <c r="AA637" s="374">
        <v>16211.249943000001</v>
      </c>
      <c r="AB637" s="371">
        <v>4368</v>
      </c>
      <c r="AC637" s="372">
        <v>4368</v>
      </c>
      <c r="AD637" s="373">
        <v>778.92569426304942</v>
      </c>
      <c r="AE637" s="374">
        <v>3402347.4325409997</v>
      </c>
      <c r="AF637" s="374">
        <f t="shared" si="170"/>
        <v>0</v>
      </c>
      <c r="AG637" s="374">
        <f t="shared" si="171"/>
        <v>0</v>
      </c>
      <c r="AH637" s="374">
        <f t="shared" si="172"/>
        <v>1</v>
      </c>
      <c r="AI637" s="374">
        <f t="shared" si="173"/>
        <v>4368</v>
      </c>
      <c r="AJ637" s="375">
        <v>118135695.01786317</v>
      </c>
      <c r="AK637" s="376">
        <v>8163.6479999999992</v>
      </c>
      <c r="AL637" s="377">
        <v>8163.6479999999992</v>
      </c>
      <c r="AM637" s="373">
        <v>7648.9385639869079</v>
      </c>
      <c r="AN637" s="374">
        <v>62443242.010014586</v>
      </c>
      <c r="AO637" s="378">
        <v>657.75599999999997</v>
      </c>
      <c r="AP637" s="379">
        <v>657.75599999999997</v>
      </c>
      <c r="AQ637" s="373">
        <v>11251.752770237901</v>
      </c>
      <c r="AR637" s="374">
        <v>7400907.8951406004</v>
      </c>
      <c r="AS637" s="374">
        <f t="shared" si="166"/>
        <v>0.88945518132274259</v>
      </c>
      <c r="AT637" s="374">
        <f t="shared" si="180"/>
        <v>585.0444822461219</v>
      </c>
      <c r="AU637" s="374">
        <f t="shared" si="167"/>
        <v>0.11054481867725735</v>
      </c>
      <c r="AV637" s="374">
        <f t="shared" si="181"/>
        <v>72.711517753878084</v>
      </c>
      <c r="AW637" s="380">
        <v>548.00400000000002</v>
      </c>
      <c r="AX637" s="381">
        <v>548.00400000000002</v>
      </c>
      <c r="AY637" s="373">
        <v>4986.8552766592938</v>
      </c>
      <c r="AZ637" s="374">
        <v>2732816.6390303997</v>
      </c>
      <c r="BA637" s="378">
        <v>226.21200000000039</v>
      </c>
      <c r="BB637" s="379">
        <v>226.21200000000039</v>
      </c>
      <c r="BC637" s="373">
        <v>24368.77328238816</v>
      </c>
      <c r="BD637" s="374">
        <v>5512508.9417556003</v>
      </c>
      <c r="BE637" s="374">
        <f t="shared" si="174"/>
        <v>3.5065269090353408E-2</v>
      </c>
      <c r="BF637" s="374">
        <f t="shared" si="175"/>
        <v>7.9321846514670389</v>
      </c>
      <c r="BG637" s="374">
        <f t="shared" si="176"/>
        <v>7.5909207929733557E-4</v>
      </c>
      <c r="BH637" s="374">
        <f t="shared" si="177"/>
        <v>0.17171573744200916</v>
      </c>
      <c r="BI637" s="374">
        <f t="shared" si="178"/>
        <v>0.96417563883034929</v>
      </c>
      <c r="BJ637" s="374">
        <f t="shared" si="179"/>
        <v>218.10809961109135</v>
      </c>
      <c r="BK637" s="375">
        <v>78089475.485941172</v>
      </c>
      <c r="BL637" s="382">
        <v>196225170.50380433</v>
      </c>
      <c r="BM637" s="383">
        <v>0.55000000000000004</v>
      </c>
      <c r="BN637" s="382">
        <v>107923843.77709238</v>
      </c>
      <c r="BO637" s="395"/>
      <c r="BP637" s="395"/>
      <c r="BS637" s="408">
        <v>10900</v>
      </c>
      <c r="BT637" s="400" t="s">
        <v>1947</v>
      </c>
      <c r="BU637" s="400">
        <v>0.92857300298395773</v>
      </c>
      <c r="BV637" s="400">
        <v>7.1426997016042243E-2</v>
      </c>
      <c r="BW637" s="400">
        <v>0</v>
      </c>
      <c r="BX637" s="400">
        <v>1</v>
      </c>
      <c r="BY637" s="407">
        <v>10900</v>
      </c>
      <c r="BZ637" s="406" t="s">
        <v>1947</v>
      </c>
      <c r="CA637" s="406">
        <v>0.88945518132274259</v>
      </c>
      <c r="CB637" s="406">
        <v>0.11054481867725735</v>
      </c>
      <c r="CC637" s="406">
        <v>3.5065269090353408E-2</v>
      </c>
      <c r="CD637" s="406">
        <v>7.5909207929733557E-4</v>
      </c>
      <c r="CE637" s="406">
        <v>0.96417563883034929</v>
      </c>
    </row>
    <row r="638" spans="1:83" x14ac:dyDescent="0.35">
      <c r="A638" s="365">
        <v>9</v>
      </c>
      <c r="B638" s="366" t="s">
        <v>1310</v>
      </c>
      <c r="C638" s="411">
        <v>10901</v>
      </c>
      <c r="D638" s="367" t="s">
        <v>1948</v>
      </c>
      <c r="E638" s="368" t="s">
        <v>2438</v>
      </c>
      <c r="F638" s="369">
        <v>6</v>
      </c>
      <c r="G638" s="370" t="s">
        <v>6307</v>
      </c>
      <c r="H638" s="371">
        <v>117612</v>
      </c>
      <c r="I638" s="372">
        <v>117612</v>
      </c>
      <c r="J638" s="373">
        <v>411.01742356372318</v>
      </c>
      <c r="K638" s="374">
        <v>48340581.220176615</v>
      </c>
      <c r="L638" s="371">
        <v>17527.2</v>
      </c>
      <c r="M638" s="372">
        <v>17527.2</v>
      </c>
      <c r="N638" s="373">
        <v>400.93494226105713</v>
      </c>
      <c r="O638" s="374">
        <v>7027266.9199980004</v>
      </c>
      <c r="P638" s="374">
        <f t="shared" si="164"/>
        <v>0.8826507911947602</v>
      </c>
      <c r="Q638" s="402">
        <f t="shared" si="168"/>
        <v>15470.396947428802</v>
      </c>
      <c r="R638" s="374">
        <f t="shared" si="165"/>
        <v>0.11734920880523984</v>
      </c>
      <c r="S638" s="401">
        <f t="shared" si="169"/>
        <v>2056.8030525711997</v>
      </c>
      <c r="T638" s="371">
        <v>8809.1999999999989</v>
      </c>
      <c r="U638" s="372">
        <v>8809.1999999999989</v>
      </c>
      <c r="V638" s="373">
        <v>179.87601860202972</v>
      </c>
      <c r="W638" s="374">
        <v>1584563.8230689999</v>
      </c>
      <c r="X638" s="371">
        <v>5952</v>
      </c>
      <c r="Y638" s="372">
        <v>5952</v>
      </c>
      <c r="Z638" s="373">
        <v>2.1662416078629034</v>
      </c>
      <c r="AA638" s="374">
        <v>12893.470050000002</v>
      </c>
      <c r="AB638" s="371">
        <v>16922.399999999998</v>
      </c>
      <c r="AC638" s="372">
        <v>16922.399999999998</v>
      </c>
      <c r="AD638" s="373">
        <v>149.46567677421643</v>
      </c>
      <c r="AE638" s="374">
        <v>2529317.9686439997</v>
      </c>
      <c r="AF638" s="374">
        <f t="shared" si="170"/>
        <v>0</v>
      </c>
      <c r="AG638" s="374">
        <f t="shared" si="171"/>
        <v>0</v>
      </c>
      <c r="AH638" s="374">
        <f t="shared" si="172"/>
        <v>1</v>
      </c>
      <c r="AI638" s="374">
        <f t="shared" si="173"/>
        <v>16922.399999999998</v>
      </c>
      <c r="AJ638" s="375">
        <v>59494623.401937611</v>
      </c>
      <c r="AK638" s="376">
        <v>2202.6719999999996</v>
      </c>
      <c r="AL638" s="377">
        <v>2202.6719999999996</v>
      </c>
      <c r="AM638" s="373">
        <v>10217.344105549535</v>
      </c>
      <c r="AN638" s="374">
        <v>22505457.775659002</v>
      </c>
      <c r="AO638" s="378">
        <v>181.82400000000001</v>
      </c>
      <c r="AP638" s="379">
        <v>181.82400000000001</v>
      </c>
      <c r="AQ638" s="373">
        <v>14095.253401778642</v>
      </c>
      <c r="AR638" s="374">
        <v>2562855.3545249999</v>
      </c>
      <c r="AS638" s="374">
        <f t="shared" si="166"/>
        <v>0.86705409691248481</v>
      </c>
      <c r="AT638" s="374">
        <f t="shared" si="180"/>
        <v>157.65124411701564</v>
      </c>
      <c r="AU638" s="374">
        <f t="shared" si="167"/>
        <v>0.13294590308751517</v>
      </c>
      <c r="AV638" s="374">
        <f t="shared" si="181"/>
        <v>24.172755882984358</v>
      </c>
      <c r="AW638" s="380">
        <v>63.131999999999998</v>
      </c>
      <c r="AX638" s="381">
        <v>63.131999999999998</v>
      </c>
      <c r="AY638" s="373">
        <v>9420.3699370366849</v>
      </c>
      <c r="AZ638" s="374">
        <v>594726.79486499995</v>
      </c>
      <c r="BA638" s="378">
        <v>96.420000000000258</v>
      </c>
      <c r="BB638" s="379">
        <v>96.420000000000258</v>
      </c>
      <c r="BC638" s="373">
        <v>21926.352029558122</v>
      </c>
      <c r="BD638" s="374">
        <v>2114138.8626899999</v>
      </c>
      <c r="BE638" s="374">
        <f t="shared" si="174"/>
        <v>3.6154739256877268E-2</v>
      </c>
      <c r="BF638" s="374">
        <f t="shared" si="175"/>
        <v>3.4860399591481155</v>
      </c>
      <c r="BG638" s="374">
        <f t="shared" si="176"/>
        <v>3.7079586385471695E-3</v>
      </c>
      <c r="BH638" s="374">
        <f t="shared" si="177"/>
        <v>0.35752137192871902</v>
      </c>
      <c r="BI638" s="374">
        <f t="shared" si="178"/>
        <v>0.9601373021045756</v>
      </c>
      <c r="BJ638" s="374">
        <f t="shared" si="179"/>
        <v>92.57643866892343</v>
      </c>
      <c r="BK638" s="375">
        <v>27777178.787739001</v>
      </c>
      <c r="BL638" s="382">
        <v>87271802.189676613</v>
      </c>
      <c r="BM638" s="383">
        <v>0.65</v>
      </c>
      <c r="BN638" s="382">
        <v>56726671.423289798</v>
      </c>
      <c r="BO638" s="395"/>
      <c r="BP638" s="395"/>
      <c r="BS638" s="408">
        <v>10901</v>
      </c>
      <c r="BT638" s="400" t="s">
        <v>1948</v>
      </c>
      <c r="BU638" s="400">
        <v>0.8826507911947602</v>
      </c>
      <c r="BV638" s="400">
        <v>0.11734920880523984</v>
      </c>
      <c r="BW638" s="400">
        <v>0</v>
      </c>
      <c r="BX638" s="400">
        <v>1</v>
      </c>
      <c r="BY638" s="407">
        <v>10901</v>
      </c>
      <c r="BZ638" s="406" t="s">
        <v>1948</v>
      </c>
      <c r="CA638" s="406">
        <v>0.86705409691248481</v>
      </c>
      <c r="CB638" s="406">
        <v>0.13294590308751517</v>
      </c>
      <c r="CC638" s="406">
        <v>3.6154739256877268E-2</v>
      </c>
      <c r="CD638" s="406">
        <v>3.7079586385471695E-3</v>
      </c>
      <c r="CE638" s="406">
        <v>0.9601373021045756</v>
      </c>
    </row>
    <row r="639" spans="1:83" x14ac:dyDescent="0.35">
      <c r="A639" s="365">
        <v>9</v>
      </c>
      <c r="B639" s="366" t="s">
        <v>1310</v>
      </c>
      <c r="C639" s="411">
        <v>10902</v>
      </c>
      <c r="D639" s="367" t="s">
        <v>1949</v>
      </c>
      <c r="E639" s="368" t="s">
        <v>2438</v>
      </c>
      <c r="F639" s="369">
        <v>9</v>
      </c>
      <c r="G639" s="370" t="s">
        <v>2511</v>
      </c>
      <c r="H639" s="371">
        <v>80144.399999999994</v>
      </c>
      <c r="I639" s="372">
        <v>80144.399999999994</v>
      </c>
      <c r="J639" s="373">
        <v>584.03668936469671</v>
      </c>
      <c r="K639" s="374">
        <v>46807270.047119997</v>
      </c>
      <c r="L639" s="371">
        <v>14326.8</v>
      </c>
      <c r="M639" s="372">
        <v>14326.8</v>
      </c>
      <c r="N639" s="373">
        <v>549.34986446938603</v>
      </c>
      <c r="O639" s="374">
        <v>7870425.6382799996</v>
      </c>
      <c r="P639" s="374">
        <f t="shared" si="164"/>
        <v>0.79969489910020608</v>
      </c>
      <c r="Q639" s="402">
        <f t="shared" si="168"/>
        <v>11457.068880428831</v>
      </c>
      <c r="R639" s="374">
        <f t="shared" si="165"/>
        <v>0.20030510089979386</v>
      </c>
      <c r="S639" s="401">
        <f t="shared" si="169"/>
        <v>2869.7311195711668</v>
      </c>
      <c r="T639" s="371">
        <v>28887.599999999999</v>
      </c>
      <c r="U639" s="372">
        <v>28887.599999999999</v>
      </c>
      <c r="V639" s="373">
        <v>52.616682069123087</v>
      </c>
      <c r="W639" s="374">
        <v>1519969.66494</v>
      </c>
      <c r="X639" s="371">
        <v>7701.5999999999995</v>
      </c>
      <c r="Y639" s="372">
        <v>7701.5999999999995</v>
      </c>
      <c r="Z639" s="373">
        <v>0.20187199283265814</v>
      </c>
      <c r="AA639" s="374">
        <v>1554.7373399999999</v>
      </c>
      <c r="AB639" s="371">
        <v>0</v>
      </c>
      <c r="AC639" s="372">
        <v>0</v>
      </c>
      <c r="AD639" s="373">
        <v>0</v>
      </c>
      <c r="AE639" s="374">
        <v>0</v>
      </c>
      <c r="AF639" s="374">
        <f t="shared" si="170"/>
        <v>0</v>
      </c>
      <c r="AG639" s="374">
        <f t="shared" si="171"/>
        <v>0</v>
      </c>
      <c r="AH639" s="374">
        <f t="shared" si="172"/>
        <v>1</v>
      </c>
      <c r="AI639" s="374">
        <f t="shared" si="173"/>
        <v>0</v>
      </c>
      <c r="AJ639" s="375">
        <v>56199220.087679997</v>
      </c>
      <c r="AK639" s="376">
        <v>2666.2569599999997</v>
      </c>
      <c r="AL639" s="377">
        <v>2666.2569599999997</v>
      </c>
      <c r="AM639" s="373">
        <v>8515.8926159540151</v>
      </c>
      <c r="AN639" s="374">
        <v>22705557.957899999</v>
      </c>
      <c r="AO639" s="378">
        <v>343.68335999999999</v>
      </c>
      <c r="AP639" s="379">
        <v>343.68335999999999</v>
      </c>
      <c r="AQ639" s="373">
        <v>12492.952369180748</v>
      </c>
      <c r="AR639" s="374">
        <v>4293619.8465599995</v>
      </c>
      <c r="AS639" s="374">
        <f t="shared" si="166"/>
        <v>0.83031072609194057</v>
      </c>
      <c r="AT639" s="374">
        <f t="shared" si="180"/>
        <v>285.36398018731779</v>
      </c>
      <c r="AU639" s="374">
        <f t="shared" si="167"/>
        <v>0.16968927390805943</v>
      </c>
      <c r="AV639" s="374">
        <f t="shared" si="181"/>
        <v>58.319379812682193</v>
      </c>
      <c r="AW639" s="380">
        <v>122.5134</v>
      </c>
      <c r="AX639" s="381">
        <v>122.5134</v>
      </c>
      <c r="AY639" s="373">
        <v>8666.3182664100405</v>
      </c>
      <c r="AZ639" s="374">
        <v>1061740.1162999999</v>
      </c>
      <c r="BA639" s="378">
        <v>279.01907999999975</v>
      </c>
      <c r="BB639" s="379">
        <v>279.01907999999975</v>
      </c>
      <c r="BC639" s="373">
        <v>9524.8265269170915</v>
      </c>
      <c r="BD639" s="374">
        <v>2657608.3346999995</v>
      </c>
      <c r="BE639" s="374">
        <f t="shared" si="174"/>
        <v>1.9188743839305741E-2</v>
      </c>
      <c r="BF639" s="374">
        <f t="shared" si="175"/>
        <v>5.3540256523987511</v>
      </c>
      <c r="BG639" s="374">
        <f t="shared" si="176"/>
        <v>1.1728256618517949E-3</v>
      </c>
      <c r="BH639" s="374">
        <f t="shared" si="177"/>
        <v>0.32724073717027863</v>
      </c>
      <c r="BI639" s="374">
        <f t="shared" si="178"/>
        <v>0.97963843049884247</v>
      </c>
      <c r="BJ639" s="374">
        <f t="shared" si="179"/>
        <v>273.33781361043071</v>
      </c>
      <c r="BK639" s="375">
        <v>30718526.255459998</v>
      </c>
      <c r="BL639" s="382">
        <v>86917746.343139991</v>
      </c>
      <c r="BM639" s="383">
        <v>0.51</v>
      </c>
      <c r="BN639" s="382">
        <v>44328050.635001399</v>
      </c>
      <c r="BO639" s="395"/>
      <c r="BP639" s="395"/>
      <c r="BS639" s="408">
        <v>10902</v>
      </c>
      <c r="BT639" s="400" t="s">
        <v>1949</v>
      </c>
      <c r="BU639" s="400">
        <v>0.79969489910020608</v>
      </c>
      <c r="BV639" s="400">
        <v>0.20030510089979386</v>
      </c>
      <c r="BW639" s="400">
        <v>0</v>
      </c>
      <c r="BX639" s="400">
        <v>1</v>
      </c>
      <c r="BY639" s="407">
        <v>10902</v>
      </c>
      <c r="BZ639" s="406" t="s">
        <v>1949</v>
      </c>
      <c r="CA639" s="406">
        <v>0.83031072609194057</v>
      </c>
      <c r="CB639" s="406">
        <v>0.16968927390805943</v>
      </c>
      <c r="CC639" s="406">
        <v>1.9188743839305741E-2</v>
      </c>
      <c r="CD639" s="406">
        <v>1.1728256618517949E-3</v>
      </c>
      <c r="CE639" s="406">
        <v>0.97963843049884247</v>
      </c>
    </row>
    <row r="640" spans="1:83" x14ac:dyDescent="0.35">
      <c r="A640" s="365">
        <v>9</v>
      </c>
      <c r="B640" s="366" t="s">
        <v>1310</v>
      </c>
      <c r="C640" s="411">
        <v>10904</v>
      </c>
      <c r="D640" s="367" t="s">
        <v>1950</v>
      </c>
      <c r="E640" s="368" t="s">
        <v>2438</v>
      </c>
      <c r="F640" s="369">
        <v>13</v>
      </c>
      <c r="G640" s="370" t="s">
        <v>6309</v>
      </c>
      <c r="H640" s="371">
        <v>170023.19999999998</v>
      </c>
      <c r="I640" s="372">
        <v>170023.19999999998</v>
      </c>
      <c r="J640" s="373">
        <v>433.00506485405401</v>
      </c>
      <c r="K640" s="374">
        <v>73620906.742693782</v>
      </c>
      <c r="L640" s="371">
        <v>39738</v>
      </c>
      <c r="M640" s="372">
        <v>39738</v>
      </c>
      <c r="N640" s="373">
        <v>540.58022002909559</v>
      </c>
      <c r="O640" s="374">
        <v>21481576.783516202</v>
      </c>
      <c r="P640" s="374">
        <f t="shared" si="164"/>
        <v>0.80538071516650189</v>
      </c>
      <c r="Q640" s="402">
        <f t="shared" si="168"/>
        <v>32004.218859286451</v>
      </c>
      <c r="R640" s="374">
        <f t="shared" si="165"/>
        <v>0.19461928483349814</v>
      </c>
      <c r="S640" s="401">
        <f t="shared" si="169"/>
        <v>7733.7811407135487</v>
      </c>
      <c r="T640" s="371">
        <v>14934</v>
      </c>
      <c r="U640" s="372">
        <v>14934</v>
      </c>
      <c r="V640" s="373">
        <v>263.23737854041786</v>
      </c>
      <c r="W640" s="374">
        <v>3931187.0111226002</v>
      </c>
      <c r="X640" s="371">
        <v>1417.2</v>
      </c>
      <c r="Y640" s="372">
        <v>1417.2</v>
      </c>
      <c r="Z640" s="373">
        <v>20.320873040643523</v>
      </c>
      <c r="AA640" s="374">
        <v>28798.741273200001</v>
      </c>
      <c r="AB640" s="371">
        <v>0</v>
      </c>
      <c r="AC640" s="372">
        <v>0</v>
      </c>
      <c r="AD640" s="373">
        <v>0</v>
      </c>
      <c r="AE640" s="374">
        <v>0</v>
      </c>
      <c r="AF640" s="374">
        <f t="shared" si="170"/>
        <v>0</v>
      </c>
      <c r="AG640" s="374">
        <f t="shared" si="171"/>
        <v>0</v>
      </c>
      <c r="AH640" s="374">
        <f t="shared" si="172"/>
        <v>1</v>
      </c>
      <c r="AI640" s="374">
        <f t="shared" si="173"/>
        <v>0</v>
      </c>
      <c r="AJ640" s="375">
        <v>99062469.278605774</v>
      </c>
      <c r="AK640" s="376">
        <v>6999.6230399999986</v>
      </c>
      <c r="AL640" s="377">
        <v>6999.6230399999986</v>
      </c>
      <c r="AM640" s="373">
        <v>8809.5664499468821</v>
      </c>
      <c r="AN640" s="374">
        <v>61663644.295459189</v>
      </c>
      <c r="AO640" s="378">
        <v>883.90883999999994</v>
      </c>
      <c r="AP640" s="379">
        <v>883.90883999999994</v>
      </c>
      <c r="AQ640" s="373">
        <v>15512.576283340259</v>
      </c>
      <c r="AR640" s="374">
        <v>13711703.308018798</v>
      </c>
      <c r="AS640" s="374">
        <f t="shared" si="166"/>
        <v>0.86558606584792697</v>
      </c>
      <c r="AT640" s="374">
        <f t="shared" si="180"/>
        <v>765.09917538380466</v>
      </c>
      <c r="AU640" s="374">
        <f t="shared" si="167"/>
        <v>0.13441393415207295</v>
      </c>
      <c r="AV640" s="374">
        <f t="shared" si="181"/>
        <v>118.80966461619518</v>
      </c>
      <c r="AW640" s="380">
        <v>333.64656000000002</v>
      </c>
      <c r="AX640" s="381">
        <v>333.64656000000002</v>
      </c>
      <c r="AY640" s="373">
        <v>7508.8055145684693</v>
      </c>
      <c r="AZ640" s="374">
        <v>2505287.1296448</v>
      </c>
      <c r="BA640" s="378">
        <v>1639.7658000000026</v>
      </c>
      <c r="BB640" s="379">
        <v>1639.7658000000026</v>
      </c>
      <c r="BC640" s="373">
        <v>3821.6798754635511</v>
      </c>
      <c r="BD640" s="374">
        <v>6266659.9583334001</v>
      </c>
      <c r="BE640" s="374">
        <f t="shared" si="174"/>
        <v>6.5019920605407469E-2</v>
      </c>
      <c r="BF640" s="374">
        <f t="shared" si="175"/>
        <v>106.61744212746264</v>
      </c>
      <c r="BG640" s="374">
        <f t="shared" si="176"/>
        <v>8.3052902055623327E-3</v>
      </c>
      <c r="BH640" s="374">
        <f t="shared" si="177"/>
        <v>13.618730838156104</v>
      </c>
      <c r="BI640" s="374">
        <f t="shared" si="178"/>
        <v>0.92667478918903023</v>
      </c>
      <c r="BJ640" s="374">
        <f t="shared" si="179"/>
        <v>1519.529627034384</v>
      </c>
      <c r="BK640" s="375">
        <v>84147294.691456184</v>
      </c>
      <c r="BL640" s="382">
        <v>183209763.97006196</v>
      </c>
      <c r="BM640" s="383">
        <v>0.53</v>
      </c>
      <c r="BN640" s="382">
        <v>97101174.904132843</v>
      </c>
      <c r="BO640" s="395"/>
      <c r="BP640" s="395"/>
      <c r="BS640" s="408">
        <v>10904</v>
      </c>
      <c r="BT640" s="400" t="s">
        <v>1950</v>
      </c>
      <c r="BU640" s="400">
        <v>0.80538071516650189</v>
      </c>
      <c r="BV640" s="400">
        <v>0.19461928483349814</v>
      </c>
      <c r="BW640" s="400">
        <v>0</v>
      </c>
      <c r="BX640" s="400">
        <v>1</v>
      </c>
      <c r="BY640" s="407">
        <v>10904</v>
      </c>
      <c r="BZ640" s="406" t="s">
        <v>1950</v>
      </c>
      <c r="CA640" s="406">
        <v>0.86558606584792697</v>
      </c>
      <c r="CB640" s="406">
        <v>0.13441393415207295</v>
      </c>
      <c r="CC640" s="406">
        <v>6.5019920605407469E-2</v>
      </c>
      <c r="CD640" s="406">
        <v>8.3052902055623327E-3</v>
      </c>
      <c r="CE640" s="406">
        <v>0.92667478918903023</v>
      </c>
    </row>
    <row r="641" spans="1:83" x14ac:dyDescent="0.35">
      <c r="A641" s="365">
        <v>9</v>
      </c>
      <c r="B641" s="366" t="s">
        <v>1310</v>
      </c>
      <c r="C641" s="411">
        <v>10905</v>
      </c>
      <c r="D641" s="367" t="s">
        <v>1951</v>
      </c>
      <c r="E641" s="368" t="s">
        <v>2438</v>
      </c>
      <c r="F641" s="369">
        <v>13</v>
      </c>
      <c r="G641" s="370" t="s">
        <v>6309</v>
      </c>
      <c r="H641" s="371">
        <v>148836</v>
      </c>
      <c r="I641" s="372">
        <v>148836</v>
      </c>
      <c r="J641" s="373">
        <v>565.54256867529625</v>
      </c>
      <c r="K641" s="374">
        <v>84173093.751356393</v>
      </c>
      <c r="L641" s="371">
        <v>20006.399999999998</v>
      </c>
      <c r="M641" s="372">
        <v>20006.399999999998</v>
      </c>
      <c r="N641" s="373">
        <v>492.74470025347887</v>
      </c>
      <c r="O641" s="374">
        <v>9858047.5711511988</v>
      </c>
      <c r="P641" s="374">
        <f t="shared" si="164"/>
        <v>0.82145321956801465</v>
      </c>
      <c r="Q641" s="402">
        <f t="shared" si="168"/>
        <v>16434.321691965528</v>
      </c>
      <c r="R641" s="374">
        <f t="shared" si="165"/>
        <v>0.17854678043198538</v>
      </c>
      <c r="S641" s="401">
        <f t="shared" si="169"/>
        <v>3572.0783080344718</v>
      </c>
      <c r="T641" s="371">
        <v>9207.6</v>
      </c>
      <c r="U641" s="372">
        <v>9207.6</v>
      </c>
      <c r="V641" s="373">
        <v>447.39659875355142</v>
      </c>
      <c r="W641" s="374">
        <v>4119448.9226832003</v>
      </c>
      <c r="X641" s="371">
        <v>10141.199999999999</v>
      </c>
      <c r="Y641" s="372">
        <v>10141.199999999999</v>
      </c>
      <c r="Z641" s="373">
        <v>6.9583567980120691</v>
      </c>
      <c r="AA641" s="374">
        <v>70566.08795999999</v>
      </c>
      <c r="AB641" s="371">
        <v>3037.2</v>
      </c>
      <c r="AC641" s="372">
        <v>3037.2</v>
      </c>
      <c r="AD641" s="373">
        <v>1573.120373101541</v>
      </c>
      <c r="AE641" s="374">
        <v>4777881.1971840002</v>
      </c>
      <c r="AF641" s="374">
        <f t="shared" si="170"/>
        <v>8.5108005958721648E-3</v>
      </c>
      <c r="AG641" s="374">
        <f t="shared" si="171"/>
        <v>25.849003569782937</v>
      </c>
      <c r="AH641" s="374">
        <f t="shared" si="172"/>
        <v>0.99148919940412783</v>
      </c>
      <c r="AI641" s="374">
        <f t="shared" si="173"/>
        <v>3011.350996430217</v>
      </c>
      <c r="AJ641" s="375">
        <v>102999037.53033479</v>
      </c>
      <c r="AK641" s="376">
        <v>4294.6829999999991</v>
      </c>
      <c r="AL641" s="377">
        <v>4294.6829999999991</v>
      </c>
      <c r="AM641" s="373">
        <v>17055.451206614598</v>
      </c>
      <c r="AN641" s="374">
        <v>73247756.35437718</v>
      </c>
      <c r="AO641" s="378">
        <v>468.72503999999998</v>
      </c>
      <c r="AP641" s="379">
        <v>468.72503999999998</v>
      </c>
      <c r="AQ641" s="373">
        <v>17837.465580588996</v>
      </c>
      <c r="AR641" s="374">
        <v>8360866.7677602004</v>
      </c>
      <c r="AS641" s="374">
        <f t="shared" si="166"/>
        <v>0.82816659904706591</v>
      </c>
      <c r="AT641" s="374">
        <f t="shared" si="180"/>
        <v>388.1824222649999</v>
      </c>
      <c r="AU641" s="374">
        <f t="shared" si="167"/>
        <v>0.17183340095293401</v>
      </c>
      <c r="AV641" s="374">
        <f t="shared" si="181"/>
        <v>80.542617735000022</v>
      </c>
      <c r="AW641" s="380">
        <v>193.2792</v>
      </c>
      <c r="AX641" s="381">
        <v>193.2792</v>
      </c>
      <c r="AY641" s="373">
        <v>14736.372233013175</v>
      </c>
      <c r="AZ641" s="374">
        <v>2848234.2360990001</v>
      </c>
      <c r="BA641" s="378">
        <v>733.06488000000058</v>
      </c>
      <c r="BB641" s="379">
        <v>733.06488000000058</v>
      </c>
      <c r="BC641" s="373">
        <v>3245.1483449200268</v>
      </c>
      <c r="BD641" s="374">
        <v>2378904.2820509998</v>
      </c>
      <c r="BE641" s="374">
        <f t="shared" si="174"/>
        <v>3.4700737678943619E-2</v>
      </c>
      <c r="BF641" s="374">
        <f t="shared" si="175"/>
        <v>25.437892102526302</v>
      </c>
      <c r="BG641" s="374">
        <f t="shared" si="176"/>
        <v>2.3309629780461603E-3</v>
      </c>
      <c r="BH641" s="374">
        <f t="shared" si="177"/>
        <v>1.7087470957858526</v>
      </c>
      <c r="BI641" s="374">
        <f t="shared" si="178"/>
        <v>0.9629682993430102</v>
      </c>
      <c r="BJ641" s="374">
        <f t="shared" si="179"/>
        <v>705.9182408016884</v>
      </c>
      <c r="BK641" s="375">
        <v>86835761.640287384</v>
      </c>
      <c r="BL641" s="382">
        <v>189834799.17062217</v>
      </c>
      <c r="BM641" s="383">
        <v>0.62</v>
      </c>
      <c r="BN641" s="382">
        <v>117697575.48578574</v>
      </c>
      <c r="BO641" s="395"/>
      <c r="BP641" s="395"/>
      <c r="BS641" s="408">
        <v>10905</v>
      </c>
      <c r="BT641" s="400" t="s">
        <v>1951</v>
      </c>
      <c r="BU641" s="400">
        <v>0.82145321956801465</v>
      </c>
      <c r="BV641" s="400">
        <v>0.17854678043198538</v>
      </c>
      <c r="BW641" s="400">
        <v>8.5108005958721648E-3</v>
      </c>
      <c r="BX641" s="400">
        <v>0.99148919940412783</v>
      </c>
      <c r="BY641" s="407">
        <v>10905</v>
      </c>
      <c r="BZ641" s="406" t="s">
        <v>1951</v>
      </c>
      <c r="CA641" s="406">
        <v>0.82816659904706591</v>
      </c>
      <c r="CB641" s="406">
        <v>0.17183340095293401</v>
      </c>
      <c r="CC641" s="406">
        <v>3.4700737678943619E-2</v>
      </c>
      <c r="CD641" s="406">
        <v>2.3309629780461603E-3</v>
      </c>
      <c r="CE641" s="406">
        <v>0.9629682993430102</v>
      </c>
    </row>
    <row r="642" spans="1:83" x14ac:dyDescent="0.35">
      <c r="A642" s="365">
        <v>9</v>
      </c>
      <c r="B642" s="366" t="s">
        <v>1310</v>
      </c>
      <c r="C642" s="411">
        <v>10906</v>
      </c>
      <c r="D642" s="367" t="s">
        <v>1952</v>
      </c>
      <c r="E642" s="368" t="s">
        <v>2438</v>
      </c>
      <c r="F642" s="369">
        <v>6</v>
      </c>
      <c r="G642" s="370" t="s">
        <v>6307</v>
      </c>
      <c r="H642" s="371">
        <v>74671.199999999997</v>
      </c>
      <c r="I642" s="372">
        <v>74671.199999999997</v>
      </c>
      <c r="J642" s="373">
        <v>421.80794263134379</v>
      </c>
      <c r="K642" s="374">
        <v>31496905.245813597</v>
      </c>
      <c r="L642" s="371">
        <v>9710.4</v>
      </c>
      <c r="M642" s="372">
        <v>9710.4</v>
      </c>
      <c r="N642" s="373">
        <v>348.87984020637663</v>
      </c>
      <c r="O642" s="374">
        <v>3387762.8003399996</v>
      </c>
      <c r="P642" s="374">
        <f t="shared" si="164"/>
        <v>0.83544448451820441</v>
      </c>
      <c r="Q642" s="402">
        <f t="shared" si="168"/>
        <v>8112.5001224655716</v>
      </c>
      <c r="R642" s="374">
        <f t="shared" si="165"/>
        <v>0.16455551548179556</v>
      </c>
      <c r="S642" s="401">
        <f t="shared" si="169"/>
        <v>1597.8998775344276</v>
      </c>
      <c r="T642" s="371">
        <v>5690.4</v>
      </c>
      <c r="U642" s="372">
        <v>5690.4</v>
      </c>
      <c r="V642" s="373">
        <v>153.26100277309152</v>
      </c>
      <c r="W642" s="374">
        <v>872116.41017999989</v>
      </c>
      <c r="X642" s="371">
        <v>3931.2</v>
      </c>
      <c r="Y642" s="372">
        <v>3931.2</v>
      </c>
      <c r="Z642" s="373">
        <v>0.31645209096459098</v>
      </c>
      <c r="AA642" s="374">
        <v>1244.03646</v>
      </c>
      <c r="AB642" s="371">
        <v>0</v>
      </c>
      <c r="AC642" s="372">
        <v>0</v>
      </c>
      <c r="AD642" s="373">
        <v>0</v>
      </c>
      <c r="AE642" s="374">
        <v>0</v>
      </c>
      <c r="AF642" s="374">
        <f t="shared" si="170"/>
        <v>0</v>
      </c>
      <c r="AG642" s="374">
        <f t="shared" si="171"/>
        <v>0</v>
      </c>
      <c r="AH642" s="374">
        <f t="shared" si="172"/>
        <v>1</v>
      </c>
      <c r="AI642" s="374">
        <f t="shared" si="173"/>
        <v>0</v>
      </c>
      <c r="AJ642" s="375">
        <v>35758028.492793597</v>
      </c>
      <c r="AK642" s="376">
        <v>1202.68488</v>
      </c>
      <c r="AL642" s="377">
        <v>1202.68488</v>
      </c>
      <c r="AM642" s="373">
        <v>11715.385044343786</v>
      </c>
      <c r="AN642" s="374">
        <v>14089916.456210401</v>
      </c>
      <c r="AO642" s="378">
        <v>108.80687999999999</v>
      </c>
      <c r="AP642" s="379">
        <v>108.80687999999999</v>
      </c>
      <c r="AQ642" s="373">
        <v>19959.005259042446</v>
      </c>
      <c r="AR642" s="374">
        <v>2171677.09014</v>
      </c>
      <c r="AS642" s="374">
        <f t="shared" si="166"/>
        <v>0.87401079039685337</v>
      </c>
      <c r="AT642" s="374">
        <f t="shared" si="180"/>
        <v>95.098387189415575</v>
      </c>
      <c r="AU642" s="374">
        <f t="shared" si="167"/>
        <v>0.12598920960314663</v>
      </c>
      <c r="AV642" s="374">
        <f t="shared" si="181"/>
        <v>13.708492810584422</v>
      </c>
      <c r="AW642" s="380">
        <v>63.861839999999994</v>
      </c>
      <c r="AX642" s="381">
        <v>63.861839999999994</v>
      </c>
      <c r="AY642" s="373">
        <v>7004.5037148945294</v>
      </c>
      <c r="AZ642" s="374">
        <v>447320.49552</v>
      </c>
      <c r="BA642" s="378">
        <v>256.13100000000003</v>
      </c>
      <c r="BB642" s="379">
        <v>256.13100000000003</v>
      </c>
      <c r="BC642" s="373">
        <v>4794.1909471169038</v>
      </c>
      <c r="BD642" s="374">
        <v>1227940.9214759998</v>
      </c>
      <c r="BE642" s="374">
        <f t="shared" si="174"/>
        <v>6.9820092547242044E-2</v>
      </c>
      <c r="BF642" s="374">
        <f t="shared" si="175"/>
        <v>17.883090124217652</v>
      </c>
      <c r="BG642" s="374">
        <f t="shared" si="176"/>
        <v>0</v>
      </c>
      <c r="BH642" s="374">
        <f t="shared" si="177"/>
        <v>0</v>
      </c>
      <c r="BI642" s="374">
        <f t="shared" si="178"/>
        <v>0.93017990745275791</v>
      </c>
      <c r="BJ642" s="374">
        <f t="shared" si="179"/>
        <v>238.24790987578237</v>
      </c>
      <c r="BK642" s="375">
        <v>17936854.963346399</v>
      </c>
      <c r="BL642" s="382">
        <v>53694883.456139997</v>
      </c>
      <c r="BM642" s="383">
        <v>0.6</v>
      </c>
      <c r="BN642" s="382">
        <v>32216930.073683996</v>
      </c>
      <c r="BO642" s="395"/>
      <c r="BP642" s="395"/>
      <c r="BS642" s="408">
        <v>10906</v>
      </c>
      <c r="BT642" s="400" t="s">
        <v>1952</v>
      </c>
      <c r="BU642" s="400">
        <v>0.83544448451820441</v>
      </c>
      <c r="BV642" s="400">
        <v>0.16455551548179556</v>
      </c>
      <c r="BW642" s="400">
        <v>0</v>
      </c>
      <c r="BX642" s="400">
        <v>1</v>
      </c>
      <c r="BY642" s="407">
        <v>10906</v>
      </c>
      <c r="BZ642" s="406" t="s">
        <v>1952</v>
      </c>
      <c r="CA642" s="406">
        <v>0.87401079039685337</v>
      </c>
      <c r="CB642" s="406">
        <v>0.12598920960314663</v>
      </c>
      <c r="CC642" s="406">
        <v>6.9820092547242044E-2</v>
      </c>
      <c r="CD642" s="406">
        <v>0</v>
      </c>
      <c r="CE642" s="406">
        <v>0.93017990745275791</v>
      </c>
    </row>
    <row r="643" spans="1:83" x14ac:dyDescent="0.35">
      <c r="A643" s="365">
        <v>9</v>
      </c>
      <c r="B643" s="366" t="s">
        <v>1310</v>
      </c>
      <c r="C643" s="411">
        <v>10907</v>
      </c>
      <c r="D643" s="367" t="s">
        <v>1953</v>
      </c>
      <c r="E643" s="368" t="s">
        <v>2438</v>
      </c>
      <c r="F643" s="369">
        <v>5</v>
      </c>
      <c r="G643" s="370" t="s">
        <v>2469</v>
      </c>
      <c r="H643" s="371">
        <v>51931.199999999997</v>
      </c>
      <c r="I643" s="372">
        <v>51931.199999999997</v>
      </c>
      <c r="J643" s="373">
        <v>614.12582994731486</v>
      </c>
      <c r="K643" s="374">
        <v>31892291.300159995</v>
      </c>
      <c r="L643" s="371">
        <v>13584</v>
      </c>
      <c r="M643" s="372">
        <v>13584</v>
      </c>
      <c r="N643" s="373">
        <v>436.60430347835688</v>
      </c>
      <c r="O643" s="374">
        <v>5930832.8584500002</v>
      </c>
      <c r="P643" s="374">
        <f t="shared" si="164"/>
        <v>0.8506589222021208</v>
      </c>
      <c r="Q643" s="402">
        <f t="shared" si="168"/>
        <v>11555.350799193609</v>
      </c>
      <c r="R643" s="374">
        <f t="shared" si="165"/>
        <v>0.14934107779787925</v>
      </c>
      <c r="S643" s="401">
        <f t="shared" si="169"/>
        <v>2028.6492008063917</v>
      </c>
      <c r="T643" s="371">
        <v>11232</v>
      </c>
      <c r="U643" s="372">
        <v>11232</v>
      </c>
      <c r="V643" s="373">
        <v>69.588771372863249</v>
      </c>
      <c r="W643" s="374">
        <v>781621.08006000007</v>
      </c>
      <c r="X643" s="371">
        <v>1828.8</v>
      </c>
      <c r="Y643" s="372">
        <v>1828.8</v>
      </c>
      <c r="Z643" s="373">
        <v>2.7297539698162727</v>
      </c>
      <c r="AA643" s="374">
        <v>4992.1740599999994</v>
      </c>
      <c r="AB643" s="371">
        <v>3.5999999999999996</v>
      </c>
      <c r="AC643" s="372">
        <v>3.5999999999999996</v>
      </c>
      <c r="AD643" s="373">
        <v>338321.4758666667</v>
      </c>
      <c r="AE643" s="374">
        <v>1217957.3131200001</v>
      </c>
      <c r="AF643" s="374">
        <f t="shared" si="170"/>
        <v>0</v>
      </c>
      <c r="AG643" s="374">
        <f t="shared" si="171"/>
        <v>0</v>
      </c>
      <c r="AH643" s="374">
        <f t="shared" si="172"/>
        <v>1</v>
      </c>
      <c r="AI643" s="374">
        <f t="shared" si="173"/>
        <v>3.5999999999999996</v>
      </c>
      <c r="AJ643" s="375">
        <v>39827694.725849994</v>
      </c>
      <c r="AK643" s="376">
        <v>1235.5413599999999</v>
      </c>
      <c r="AL643" s="377">
        <v>1235.5413599999999</v>
      </c>
      <c r="AM643" s="373">
        <v>9856.055868449439</v>
      </c>
      <c r="AN643" s="374">
        <v>12177564.671940001</v>
      </c>
      <c r="AO643" s="378">
        <v>195.66108</v>
      </c>
      <c r="AP643" s="379">
        <v>195.66108</v>
      </c>
      <c r="AQ643" s="373">
        <v>14296.86420406143</v>
      </c>
      <c r="AR643" s="374">
        <v>2797339.89078</v>
      </c>
      <c r="AS643" s="374">
        <f t="shared" si="166"/>
        <v>0.84170744747198678</v>
      </c>
      <c r="AT643" s="374">
        <f t="shared" si="180"/>
        <v>164.6893882164122</v>
      </c>
      <c r="AU643" s="374">
        <f t="shared" si="167"/>
        <v>0.15829255252801325</v>
      </c>
      <c r="AV643" s="374">
        <f t="shared" si="181"/>
        <v>30.971691783587801</v>
      </c>
      <c r="AW643" s="380">
        <v>66.969480000000004</v>
      </c>
      <c r="AX643" s="381">
        <v>66.969480000000004</v>
      </c>
      <c r="AY643" s="373">
        <v>5306.8380990863297</v>
      </c>
      <c r="AZ643" s="374">
        <v>355396.18793999997</v>
      </c>
      <c r="BA643" s="378">
        <v>67.253519999999867</v>
      </c>
      <c r="BB643" s="379">
        <v>67.253519999999867</v>
      </c>
      <c r="BC643" s="373">
        <v>12406.393760505051</v>
      </c>
      <c r="BD643" s="374">
        <v>834373.65090000001</v>
      </c>
      <c r="BE643" s="374">
        <f t="shared" si="174"/>
        <v>4.4583182486497668E-2</v>
      </c>
      <c r="BF643" s="374">
        <f t="shared" si="175"/>
        <v>2.9983759550193145</v>
      </c>
      <c r="BG643" s="374">
        <f t="shared" si="176"/>
        <v>0</v>
      </c>
      <c r="BH643" s="374">
        <f t="shared" si="177"/>
        <v>0</v>
      </c>
      <c r="BI643" s="374">
        <f t="shared" si="178"/>
        <v>0.95541681751350238</v>
      </c>
      <c r="BJ643" s="374">
        <f t="shared" si="179"/>
        <v>64.255144044980554</v>
      </c>
      <c r="BK643" s="375">
        <v>16164674.401560001</v>
      </c>
      <c r="BL643" s="382">
        <v>55992369.127409995</v>
      </c>
      <c r="BM643" s="383">
        <v>0.5</v>
      </c>
      <c r="BN643" s="382">
        <v>27996184.563704997</v>
      </c>
      <c r="BO643" s="395"/>
      <c r="BP643" s="395"/>
      <c r="BS643" s="408">
        <v>10907</v>
      </c>
      <c r="BT643" s="400" t="s">
        <v>1953</v>
      </c>
      <c r="BU643" s="400">
        <v>0.8506589222021208</v>
      </c>
      <c r="BV643" s="400">
        <v>0.14934107779787925</v>
      </c>
      <c r="BW643" s="400">
        <v>0</v>
      </c>
      <c r="BX643" s="400">
        <v>1</v>
      </c>
      <c r="BY643" s="407">
        <v>10907</v>
      </c>
      <c r="BZ643" s="406" t="s">
        <v>1953</v>
      </c>
      <c r="CA643" s="406">
        <v>0.84170744747198678</v>
      </c>
      <c r="CB643" s="406">
        <v>0.15829255252801325</v>
      </c>
      <c r="CC643" s="406">
        <v>4.4583182486497668E-2</v>
      </c>
      <c r="CD643" s="406">
        <v>0</v>
      </c>
      <c r="CE643" s="406">
        <v>0.95541681751350238</v>
      </c>
    </row>
    <row r="644" spans="1:83" x14ac:dyDescent="0.35">
      <c r="A644" s="365">
        <v>9</v>
      </c>
      <c r="B644" s="366" t="s">
        <v>1310</v>
      </c>
      <c r="C644" s="411">
        <v>10908</v>
      </c>
      <c r="D644" s="367" t="s">
        <v>1954</v>
      </c>
      <c r="E644" s="368" t="s">
        <v>2438</v>
      </c>
      <c r="F644" s="369">
        <v>6</v>
      </c>
      <c r="G644" s="370" t="s">
        <v>6307</v>
      </c>
      <c r="H644" s="371">
        <v>94501.2</v>
      </c>
      <c r="I644" s="372">
        <v>94501.2</v>
      </c>
      <c r="J644" s="373">
        <v>460.73653659211305</v>
      </c>
      <c r="K644" s="374">
        <v>43540155.591798596</v>
      </c>
      <c r="L644" s="371">
        <v>10084.799999999999</v>
      </c>
      <c r="M644" s="372">
        <v>10084.799999999999</v>
      </c>
      <c r="N644" s="373">
        <v>451.86041875713943</v>
      </c>
      <c r="O644" s="374">
        <v>4556921.9510819996</v>
      </c>
      <c r="P644" s="374">
        <f t="shared" ref="P644:P707" si="182">IFERROR(VLOOKUP($C644,$BS$4:$BX$899,3,0),0)</f>
        <v>0.8501530162376677</v>
      </c>
      <c r="Q644" s="402">
        <f t="shared" si="168"/>
        <v>8573.6231381536309</v>
      </c>
      <c r="R644" s="374">
        <f t="shared" ref="R644:R707" si="183">IFERROR(VLOOKUP($C644,$BS$4:$BX$899,4,0),0)</f>
        <v>0.1498469837623323</v>
      </c>
      <c r="S644" s="401">
        <f t="shared" si="169"/>
        <v>1511.1768618463686</v>
      </c>
      <c r="T644" s="371">
        <v>4852.8</v>
      </c>
      <c r="U644" s="372">
        <v>4852.8</v>
      </c>
      <c r="V644" s="373">
        <v>270.06073550074183</v>
      </c>
      <c r="W644" s="374">
        <v>1310550.7372379999</v>
      </c>
      <c r="X644" s="371">
        <v>4226.3999999999996</v>
      </c>
      <c r="Y644" s="372">
        <v>4226.3999999999996</v>
      </c>
      <c r="Z644" s="373">
        <v>5.3608268540601935</v>
      </c>
      <c r="AA644" s="374">
        <v>22656.998616000001</v>
      </c>
      <c r="AB644" s="371">
        <v>0</v>
      </c>
      <c r="AC644" s="372">
        <v>0</v>
      </c>
      <c r="AD644" s="373">
        <v>0</v>
      </c>
      <c r="AE644" s="374">
        <v>0</v>
      </c>
      <c r="AF644" s="374">
        <f t="shared" si="170"/>
        <v>0</v>
      </c>
      <c r="AG644" s="374">
        <f t="shared" si="171"/>
        <v>0</v>
      </c>
      <c r="AH644" s="374">
        <f t="shared" si="172"/>
        <v>1</v>
      </c>
      <c r="AI644" s="374">
        <f t="shared" si="173"/>
        <v>0</v>
      </c>
      <c r="AJ644" s="375">
        <v>49430285.278734595</v>
      </c>
      <c r="AK644" s="376">
        <v>1917.6531599999998</v>
      </c>
      <c r="AL644" s="377">
        <v>1917.6531599999998</v>
      </c>
      <c r="AM644" s="373">
        <v>7604.7593567950516</v>
      </c>
      <c r="AN644" s="374">
        <v>14583290.811597597</v>
      </c>
      <c r="AO644" s="378">
        <v>163.68359999999998</v>
      </c>
      <c r="AP644" s="379">
        <v>163.68359999999998</v>
      </c>
      <c r="AQ644" s="373">
        <v>10832.156937035843</v>
      </c>
      <c r="AR644" s="374">
        <v>1773046.443219</v>
      </c>
      <c r="AS644" s="374">
        <f t="shared" ref="AS644:AS707" si="184">IFERROR(VLOOKUP($C644,$BY$4:$CE$899,3,0),0)</f>
        <v>0.83755745615884858</v>
      </c>
      <c r="AT644" s="374">
        <f t="shared" si="180"/>
        <v>137.09441963092249</v>
      </c>
      <c r="AU644" s="374">
        <f t="shared" ref="AU644:AU707" si="185">IFERROR(VLOOKUP($C644,$BY$4:$CE$899,4,0),0)</f>
        <v>0.16244254384115142</v>
      </c>
      <c r="AV644" s="374">
        <f t="shared" si="181"/>
        <v>26.589180369077489</v>
      </c>
      <c r="AW644" s="380">
        <v>55.542120000000004</v>
      </c>
      <c r="AX644" s="381">
        <v>55.542120000000004</v>
      </c>
      <c r="AY644" s="373">
        <v>10141.939590872655</v>
      </c>
      <c r="AZ644" s="374">
        <v>563304.82578899991</v>
      </c>
      <c r="BA644" s="378">
        <v>85.388999999999854</v>
      </c>
      <c r="BB644" s="379">
        <v>85.388999999999854</v>
      </c>
      <c r="BC644" s="373">
        <v>10893.608744861769</v>
      </c>
      <c r="BD644" s="374">
        <v>930194.35711500002</v>
      </c>
      <c r="BE644" s="374">
        <f t="shared" si="174"/>
        <v>1.7036200766847736E-2</v>
      </c>
      <c r="BF644" s="374">
        <f t="shared" si="175"/>
        <v>1.4547041472803588</v>
      </c>
      <c r="BG644" s="374">
        <f t="shared" si="176"/>
        <v>0</v>
      </c>
      <c r="BH644" s="374">
        <f t="shared" si="177"/>
        <v>0</v>
      </c>
      <c r="BI644" s="374">
        <f t="shared" si="178"/>
        <v>0.98296379923315225</v>
      </c>
      <c r="BJ644" s="374">
        <f t="shared" si="179"/>
        <v>83.934295852719487</v>
      </c>
      <c r="BK644" s="375">
        <v>17849836.437720597</v>
      </c>
      <c r="BL644" s="382">
        <v>67280121.716455191</v>
      </c>
      <c r="BM644" s="383">
        <v>0.62</v>
      </c>
      <c r="BN644" s="382">
        <v>41713675.464202218</v>
      </c>
      <c r="BO644" s="395"/>
      <c r="BP644" s="395"/>
      <c r="BS644" s="408">
        <v>10908</v>
      </c>
      <c r="BT644" s="400" t="s">
        <v>1954</v>
      </c>
      <c r="BU644" s="400">
        <v>0.8501530162376677</v>
      </c>
      <c r="BV644" s="400">
        <v>0.1498469837623323</v>
      </c>
      <c r="BW644" s="400">
        <v>0</v>
      </c>
      <c r="BX644" s="400">
        <v>1</v>
      </c>
      <c r="BY644" s="407">
        <v>10908</v>
      </c>
      <c r="BZ644" s="406" t="s">
        <v>1954</v>
      </c>
      <c r="CA644" s="406">
        <v>0.83755745615884858</v>
      </c>
      <c r="CB644" s="406">
        <v>0.16244254384115142</v>
      </c>
      <c r="CC644" s="406">
        <v>1.7036200766847736E-2</v>
      </c>
      <c r="CD644" s="406">
        <v>0</v>
      </c>
      <c r="CE644" s="406">
        <v>0.98296379923315225</v>
      </c>
    </row>
    <row r="645" spans="1:83" x14ac:dyDescent="0.35">
      <c r="A645" s="365">
        <v>9</v>
      </c>
      <c r="B645" s="366" t="s">
        <v>1310</v>
      </c>
      <c r="C645" s="411">
        <v>10909</v>
      </c>
      <c r="D645" s="367" t="s">
        <v>1955</v>
      </c>
      <c r="E645" s="368" t="s">
        <v>2438</v>
      </c>
      <c r="F645" s="369">
        <v>6</v>
      </c>
      <c r="G645" s="370" t="s">
        <v>6307</v>
      </c>
      <c r="H645" s="371">
        <v>85454.399999999994</v>
      </c>
      <c r="I645" s="372">
        <v>85454.399999999994</v>
      </c>
      <c r="J645" s="373">
        <v>360.27505898889933</v>
      </c>
      <c r="K645" s="374">
        <v>30787089.000860997</v>
      </c>
      <c r="L645" s="371">
        <v>7634.4</v>
      </c>
      <c r="M645" s="372">
        <v>7634.4</v>
      </c>
      <c r="N645" s="373">
        <v>327.29773430524995</v>
      </c>
      <c r="O645" s="374">
        <v>2498721.82278</v>
      </c>
      <c r="P645" s="374">
        <f t="shared" si="182"/>
        <v>0.80983126233262293</v>
      </c>
      <c r="Q645" s="402">
        <f t="shared" ref="Q645:Q708" si="186">SUM(L645*P645)</f>
        <v>6182.5757891521762</v>
      </c>
      <c r="R645" s="374">
        <f t="shared" si="183"/>
        <v>0.19016873766737705</v>
      </c>
      <c r="S645" s="401">
        <f t="shared" ref="S645:S708" si="187">SUM(L645*R645)</f>
        <v>1451.8242108478232</v>
      </c>
      <c r="T645" s="371">
        <v>5336.4</v>
      </c>
      <c r="U645" s="372">
        <v>5336.4</v>
      </c>
      <c r="V645" s="373">
        <v>129.60841612322915</v>
      </c>
      <c r="W645" s="374">
        <v>691642.35179999995</v>
      </c>
      <c r="X645" s="371">
        <v>190.79999999999998</v>
      </c>
      <c r="Y645" s="372">
        <v>190.79999999999998</v>
      </c>
      <c r="Z645" s="373">
        <v>28.342111320754718</v>
      </c>
      <c r="AA645" s="374">
        <v>5407.6748399999997</v>
      </c>
      <c r="AB645" s="371">
        <v>4.8</v>
      </c>
      <c r="AC645" s="372">
        <v>4.8</v>
      </c>
      <c r="AD645" s="373">
        <v>208758.31844999999</v>
      </c>
      <c r="AE645" s="374">
        <v>1002039.9285599999</v>
      </c>
      <c r="AF645" s="374">
        <f t="shared" ref="AF645:AF708" si="188">IFERROR(VLOOKUP($C645,$BS$4:$BX$899,5,0),0)</f>
        <v>0</v>
      </c>
      <c r="AG645" s="374">
        <f t="shared" ref="AG645:AG708" si="189">SUM(AF645*AB645)</f>
        <v>0</v>
      </c>
      <c r="AH645" s="374">
        <f t="shared" ref="AH645:AH708" si="190">IFERROR(VLOOKUP($C645,$BS$4:$BX$899,6,0),0)</f>
        <v>1</v>
      </c>
      <c r="AI645" s="374">
        <f t="shared" ref="AI645:AI708" si="191">SUM(AH645*AB645)</f>
        <v>4.8</v>
      </c>
      <c r="AJ645" s="375">
        <v>34984900.778841004</v>
      </c>
      <c r="AK645" s="376">
        <v>2738.4</v>
      </c>
      <c r="AL645" s="377">
        <v>2738.4</v>
      </c>
      <c r="AM645" s="373">
        <v>5073.6410342482468</v>
      </c>
      <c r="AN645" s="374">
        <v>13893658.608185399</v>
      </c>
      <c r="AO645" s="378">
        <v>195.6</v>
      </c>
      <c r="AP645" s="379">
        <v>195.6</v>
      </c>
      <c r="AQ645" s="373">
        <v>10013.811351840492</v>
      </c>
      <c r="AR645" s="374">
        <v>1958701.5004200002</v>
      </c>
      <c r="AS645" s="374">
        <f t="shared" si="184"/>
        <v>0.84359229858438933</v>
      </c>
      <c r="AT645" s="374">
        <f t="shared" si="180"/>
        <v>165.00665360310654</v>
      </c>
      <c r="AU645" s="374">
        <f t="shared" si="185"/>
        <v>0.15640770141561069</v>
      </c>
      <c r="AV645" s="374">
        <f t="shared" si="181"/>
        <v>30.593346396893452</v>
      </c>
      <c r="AW645" s="380">
        <v>75.599999999999994</v>
      </c>
      <c r="AX645" s="381">
        <v>75.599999999999994</v>
      </c>
      <c r="AY645" s="373">
        <v>5124.6433515873023</v>
      </c>
      <c r="AZ645" s="374">
        <v>387423.03737999999</v>
      </c>
      <c r="BA645" s="378">
        <v>116.39999999999999</v>
      </c>
      <c r="BB645" s="379">
        <v>116.39999999999999</v>
      </c>
      <c r="BC645" s="373">
        <v>8487.2560211340206</v>
      </c>
      <c r="BD645" s="374">
        <v>987916.60085999989</v>
      </c>
      <c r="BE645" s="374">
        <f t="shared" ref="BE645:BE708" si="192">IFERROR(VLOOKUP($C645,$BY$4:$CE$899,5,0),0)</f>
        <v>1.0565247475644331E-2</v>
      </c>
      <c r="BF645" s="374">
        <f t="shared" ref="BF645:BF708" si="193">SUM(BE645*BA645)</f>
        <v>1.2297948061650001</v>
      </c>
      <c r="BG645" s="374">
        <f t="shared" ref="BG645:BG708" si="194">IFERROR(VLOOKUP($C645,$BY$4:$CE$899,6,0),0)</f>
        <v>1.8708093246544894E-2</v>
      </c>
      <c r="BH645" s="374">
        <f t="shared" ref="BH645:BH708" si="195">SUM(BG645*BA645)</f>
        <v>2.1776220538978257</v>
      </c>
      <c r="BI645" s="374">
        <f t="shared" ref="BI645:BI708" si="196">IFERROR(VLOOKUP($C645,$BY$4:$CE$899,7,0),0)</f>
        <v>0.97072665927781077</v>
      </c>
      <c r="BJ645" s="374">
        <f t="shared" ref="BJ645:BJ708" si="197">SUM(BI645*BA645)</f>
        <v>112.99258313993717</v>
      </c>
      <c r="BK645" s="375">
        <v>17227699.746845402</v>
      </c>
      <c r="BL645" s="382">
        <v>52212600.525686406</v>
      </c>
      <c r="BM645" s="383">
        <v>0.67</v>
      </c>
      <c r="BN645" s="382">
        <v>34982442.352209896</v>
      </c>
      <c r="BO645" s="395"/>
      <c r="BP645" s="395"/>
      <c r="BS645" s="408">
        <v>10909</v>
      </c>
      <c r="BT645" s="400" t="s">
        <v>1955</v>
      </c>
      <c r="BU645" s="400">
        <v>0.80983126233262293</v>
      </c>
      <c r="BV645" s="400">
        <v>0.19016873766737705</v>
      </c>
      <c r="BW645" s="400">
        <v>0</v>
      </c>
      <c r="BX645" s="400">
        <v>1</v>
      </c>
      <c r="BY645" s="407">
        <v>10909</v>
      </c>
      <c r="BZ645" s="406" t="s">
        <v>1955</v>
      </c>
      <c r="CA645" s="406">
        <v>0.84359229858438933</v>
      </c>
      <c r="CB645" s="406">
        <v>0.15640770141561069</v>
      </c>
      <c r="CC645" s="406">
        <v>1.0565247475644331E-2</v>
      </c>
      <c r="CD645" s="406">
        <v>1.8708093246544894E-2</v>
      </c>
      <c r="CE645" s="406">
        <v>0.97072665927781077</v>
      </c>
    </row>
    <row r="646" spans="1:83" x14ac:dyDescent="0.35">
      <c r="A646" s="365">
        <v>9</v>
      </c>
      <c r="B646" s="366" t="s">
        <v>1310</v>
      </c>
      <c r="C646" s="411">
        <v>10910</v>
      </c>
      <c r="D646" s="367" t="s">
        <v>1956</v>
      </c>
      <c r="E646" s="368" t="s">
        <v>2438</v>
      </c>
      <c r="F646" s="369">
        <v>5</v>
      </c>
      <c r="G646" s="370" t="s">
        <v>2469</v>
      </c>
      <c r="H646" s="371">
        <v>50520</v>
      </c>
      <c r="I646" s="372">
        <v>50520</v>
      </c>
      <c r="J646" s="373">
        <v>367.39503409026128</v>
      </c>
      <c r="K646" s="374">
        <v>18560797.122239999</v>
      </c>
      <c r="L646" s="371">
        <v>0</v>
      </c>
      <c r="M646" s="372">
        <v>0</v>
      </c>
      <c r="N646" s="373">
        <v>0</v>
      </c>
      <c r="O646" s="374">
        <v>0</v>
      </c>
      <c r="P646" s="374">
        <f t="shared" si="182"/>
        <v>0.8165990434087983</v>
      </c>
      <c r="Q646" s="402">
        <f t="shared" si="186"/>
        <v>0</v>
      </c>
      <c r="R646" s="374">
        <f t="shared" si="183"/>
        <v>0.18340095659120173</v>
      </c>
      <c r="S646" s="401">
        <f t="shared" si="187"/>
        <v>0</v>
      </c>
      <c r="T646" s="371">
        <v>2268</v>
      </c>
      <c r="U646" s="372">
        <v>2268</v>
      </c>
      <c r="V646" s="373">
        <v>390.36467783068781</v>
      </c>
      <c r="W646" s="374">
        <v>885347.08931999991</v>
      </c>
      <c r="X646" s="371">
        <v>0</v>
      </c>
      <c r="Y646" s="372">
        <v>0</v>
      </c>
      <c r="Z646" s="373">
        <v>0</v>
      </c>
      <c r="AA646" s="374">
        <v>0</v>
      </c>
      <c r="AB646" s="371">
        <v>9250.7999999999993</v>
      </c>
      <c r="AC646" s="372">
        <v>9250.7999999999993</v>
      </c>
      <c r="AD646" s="373">
        <v>116.72386441821249</v>
      </c>
      <c r="AE646" s="374">
        <v>1079789.1249599999</v>
      </c>
      <c r="AF646" s="374">
        <f t="shared" si="188"/>
        <v>0</v>
      </c>
      <c r="AG646" s="374">
        <f t="shared" si="189"/>
        <v>0</v>
      </c>
      <c r="AH646" s="374">
        <f t="shared" si="190"/>
        <v>1</v>
      </c>
      <c r="AI646" s="374">
        <f t="shared" si="191"/>
        <v>9250.7999999999993</v>
      </c>
      <c r="AJ646" s="375">
        <v>20525933.336520001</v>
      </c>
      <c r="AK646" s="376">
        <v>1180.8</v>
      </c>
      <c r="AL646" s="377">
        <v>1180.8</v>
      </c>
      <c r="AM646" s="373">
        <v>12630.9240495249</v>
      </c>
      <c r="AN646" s="374">
        <v>14914595.117679002</v>
      </c>
      <c r="AO646" s="378">
        <v>92.399999999999991</v>
      </c>
      <c r="AP646" s="379">
        <v>92.399999999999991</v>
      </c>
      <c r="AQ646" s="373">
        <v>20415.090439974025</v>
      </c>
      <c r="AR646" s="374">
        <v>1886354.3566535998</v>
      </c>
      <c r="AS646" s="374">
        <f t="shared" si="184"/>
        <v>0.79819334885979443</v>
      </c>
      <c r="AT646" s="374">
        <f t="shared" si="180"/>
        <v>73.753065434644995</v>
      </c>
      <c r="AU646" s="374">
        <f t="shared" si="185"/>
        <v>0.2018066511402056</v>
      </c>
      <c r="AV646" s="374">
        <f t="shared" si="181"/>
        <v>18.646934565354996</v>
      </c>
      <c r="AW646" s="380">
        <v>48</v>
      </c>
      <c r="AX646" s="381">
        <v>48</v>
      </c>
      <c r="AY646" s="373">
        <v>8431.7427387500011</v>
      </c>
      <c r="AZ646" s="374">
        <v>404723.65146000008</v>
      </c>
      <c r="BA646" s="378">
        <v>132.07199999999992</v>
      </c>
      <c r="BB646" s="379">
        <v>132.07199999999992</v>
      </c>
      <c r="BC646" s="373">
        <v>4983.1698414501207</v>
      </c>
      <c r="BD646" s="374">
        <v>658137.20729999989</v>
      </c>
      <c r="BE646" s="374">
        <f t="shared" si="192"/>
        <v>0.14439813036839985</v>
      </c>
      <c r="BF646" s="374">
        <f t="shared" si="193"/>
        <v>19.070949874015295</v>
      </c>
      <c r="BG646" s="374">
        <f t="shared" si="194"/>
        <v>0</v>
      </c>
      <c r="BH646" s="374">
        <f t="shared" si="195"/>
        <v>0</v>
      </c>
      <c r="BI646" s="374">
        <f t="shared" si="196"/>
        <v>0.85560186963160012</v>
      </c>
      <c r="BJ646" s="374">
        <f t="shared" si="197"/>
        <v>113.00105012598462</v>
      </c>
      <c r="BK646" s="375">
        <v>17863810.3330926</v>
      </c>
      <c r="BL646" s="382">
        <v>38389743.669612601</v>
      </c>
      <c r="BM646" s="383">
        <v>0.6</v>
      </c>
      <c r="BN646" s="382">
        <v>23033846.20176756</v>
      </c>
      <c r="BO646" s="395"/>
      <c r="BP646" s="395"/>
      <c r="BS646" s="408">
        <v>10910</v>
      </c>
      <c r="BT646" s="400" t="s">
        <v>1956</v>
      </c>
      <c r="BU646" s="400">
        <v>0.8165990434087983</v>
      </c>
      <c r="BV646" s="400">
        <v>0.18340095659120173</v>
      </c>
      <c r="BW646" s="400">
        <v>0</v>
      </c>
      <c r="BX646" s="400">
        <v>1</v>
      </c>
      <c r="BY646" s="407">
        <v>10910</v>
      </c>
      <c r="BZ646" s="406" t="s">
        <v>1956</v>
      </c>
      <c r="CA646" s="406">
        <v>0.79819334885979443</v>
      </c>
      <c r="CB646" s="406">
        <v>0.2018066511402056</v>
      </c>
      <c r="CC646" s="406">
        <v>0.14439813036839985</v>
      </c>
      <c r="CD646" s="406">
        <v>0</v>
      </c>
      <c r="CE646" s="406">
        <v>0.85560186963160012</v>
      </c>
    </row>
    <row r="647" spans="1:83" x14ac:dyDescent="0.35">
      <c r="A647" s="365">
        <v>9</v>
      </c>
      <c r="B647" s="366" t="s">
        <v>1310</v>
      </c>
      <c r="C647" s="411">
        <v>10911</v>
      </c>
      <c r="D647" s="367" t="s">
        <v>1957</v>
      </c>
      <c r="E647" s="368" t="s">
        <v>2438</v>
      </c>
      <c r="F647" s="369">
        <v>5</v>
      </c>
      <c r="G647" s="370" t="s">
        <v>2469</v>
      </c>
      <c r="H647" s="371">
        <v>50031.6</v>
      </c>
      <c r="I647" s="372">
        <v>50031.6</v>
      </c>
      <c r="J647" s="373">
        <v>427.50365233372509</v>
      </c>
      <c r="K647" s="374">
        <v>21388691.732099999</v>
      </c>
      <c r="L647" s="371">
        <v>5133.5999999999995</v>
      </c>
      <c r="M647" s="372">
        <v>5133.5999999999995</v>
      </c>
      <c r="N647" s="373">
        <v>489.26918502021971</v>
      </c>
      <c r="O647" s="374">
        <v>2511712.2882197998</v>
      </c>
      <c r="P647" s="374">
        <f t="shared" si="182"/>
        <v>0.85624041475079904</v>
      </c>
      <c r="Q647" s="402">
        <f t="shared" si="186"/>
        <v>4395.5957931647017</v>
      </c>
      <c r="R647" s="374">
        <f t="shared" si="183"/>
        <v>0.14375958524920099</v>
      </c>
      <c r="S647" s="401">
        <f t="shared" si="187"/>
        <v>738.00420683529808</v>
      </c>
      <c r="T647" s="371">
        <v>2114.4</v>
      </c>
      <c r="U647" s="372">
        <v>2114.4</v>
      </c>
      <c r="V647" s="373">
        <v>282.37017079313279</v>
      </c>
      <c r="W647" s="374">
        <v>597043.48912499996</v>
      </c>
      <c r="X647" s="371">
        <v>32.4</v>
      </c>
      <c r="Y647" s="372">
        <v>32.4</v>
      </c>
      <c r="Z647" s="373">
        <v>256.71028518518517</v>
      </c>
      <c r="AA647" s="374">
        <v>8317.4132399999999</v>
      </c>
      <c r="AB647" s="371">
        <v>0</v>
      </c>
      <c r="AC647" s="372">
        <v>0</v>
      </c>
      <c r="AD647" s="373">
        <v>0</v>
      </c>
      <c r="AE647" s="374">
        <v>0</v>
      </c>
      <c r="AF647" s="374">
        <f t="shared" si="188"/>
        <v>0</v>
      </c>
      <c r="AG647" s="374">
        <f t="shared" si="189"/>
        <v>0</v>
      </c>
      <c r="AH647" s="374">
        <f t="shared" si="190"/>
        <v>1</v>
      </c>
      <c r="AI647" s="374">
        <f t="shared" si="191"/>
        <v>0</v>
      </c>
      <c r="AJ647" s="375">
        <v>24505764.922684796</v>
      </c>
      <c r="AK647" s="376">
        <v>972.49703999999986</v>
      </c>
      <c r="AL647" s="377">
        <v>972.49703999999986</v>
      </c>
      <c r="AM647" s="373">
        <v>9153.4355919016471</v>
      </c>
      <c r="AN647" s="374">
        <v>8901689.0189549979</v>
      </c>
      <c r="AO647" s="378">
        <v>64.164479999999998</v>
      </c>
      <c r="AP647" s="379">
        <v>64.164479999999998</v>
      </c>
      <c r="AQ647" s="373">
        <v>16222.265941296491</v>
      </c>
      <c r="AR647" s="374">
        <v>1040893.2585449999</v>
      </c>
      <c r="AS647" s="374">
        <f t="shared" si="184"/>
        <v>0.82974769814273075</v>
      </c>
      <c r="AT647" s="374">
        <f t="shared" si="180"/>
        <v>53.240329582525284</v>
      </c>
      <c r="AU647" s="374">
        <f t="shared" si="185"/>
        <v>0.17025230185726931</v>
      </c>
      <c r="AV647" s="374">
        <f t="shared" si="181"/>
        <v>10.924150417474719</v>
      </c>
      <c r="AW647" s="380">
        <v>18.766919999999999</v>
      </c>
      <c r="AX647" s="381">
        <v>18.766919999999999</v>
      </c>
      <c r="AY647" s="373">
        <v>10549.033488979545</v>
      </c>
      <c r="AZ647" s="374">
        <v>197972.86756499999</v>
      </c>
      <c r="BA647" s="378">
        <v>82.53432000000015</v>
      </c>
      <c r="BB647" s="379">
        <v>82.53432000000015</v>
      </c>
      <c r="BC647" s="373">
        <v>8804.1992803720768</v>
      </c>
      <c r="BD647" s="374">
        <v>726648.60074999998</v>
      </c>
      <c r="BE647" s="374">
        <f t="shared" si="192"/>
        <v>3.2098580187021143E-2</v>
      </c>
      <c r="BF647" s="374">
        <f t="shared" si="193"/>
        <v>2.6492344887012678</v>
      </c>
      <c r="BG647" s="374">
        <f t="shared" si="194"/>
        <v>6.3711610130129147E-3</v>
      </c>
      <c r="BH647" s="374">
        <f t="shared" si="195"/>
        <v>0.52583944181953302</v>
      </c>
      <c r="BI647" s="374">
        <f t="shared" si="196"/>
        <v>0.9615302587999659</v>
      </c>
      <c r="BJ647" s="374">
        <f t="shared" si="197"/>
        <v>79.35924606947934</v>
      </c>
      <c r="BK647" s="375">
        <v>10867203.745814998</v>
      </c>
      <c r="BL647" s="382">
        <v>35372968.668499798</v>
      </c>
      <c r="BM647" s="383">
        <v>0.65</v>
      </c>
      <c r="BN647" s="382">
        <v>22992429.634524871</v>
      </c>
      <c r="BO647" s="395"/>
      <c r="BP647" s="395"/>
      <c r="BS647" s="408">
        <v>10911</v>
      </c>
      <c r="BT647" s="400" t="s">
        <v>1957</v>
      </c>
      <c r="BU647" s="400">
        <v>0.85624041475079904</v>
      </c>
      <c r="BV647" s="400">
        <v>0.14375958524920099</v>
      </c>
      <c r="BW647" s="400">
        <v>0</v>
      </c>
      <c r="BX647" s="400">
        <v>1</v>
      </c>
      <c r="BY647" s="407">
        <v>10911</v>
      </c>
      <c r="BZ647" s="406" t="s">
        <v>1957</v>
      </c>
      <c r="CA647" s="406">
        <v>0.82974769814273075</v>
      </c>
      <c r="CB647" s="406">
        <v>0.17025230185726931</v>
      </c>
      <c r="CC647" s="406">
        <v>3.2098580187021143E-2</v>
      </c>
      <c r="CD647" s="406">
        <v>6.3711610130129147E-3</v>
      </c>
      <c r="CE647" s="406">
        <v>0.9615302587999659</v>
      </c>
    </row>
    <row r="648" spans="1:83" x14ac:dyDescent="0.35">
      <c r="A648" s="365">
        <v>9</v>
      </c>
      <c r="B648" s="366" t="s">
        <v>1310</v>
      </c>
      <c r="C648" s="411">
        <v>10912</v>
      </c>
      <c r="D648" s="367" t="s">
        <v>1958</v>
      </c>
      <c r="E648" s="368" t="s">
        <v>2438</v>
      </c>
      <c r="F648" s="369">
        <v>5</v>
      </c>
      <c r="G648" s="370" t="s">
        <v>2469</v>
      </c>
      <c r="H648" s="371">
        <v>78212.399999999994</v>
      </c>
      <c r="I648" s="372">
        <v>78212.399999999994</v>
      </c>
      <c r="J648" s="373">
        <v>364.47945376187153</v>
      </c>
      <c r="K648" s="374">
        <v>28506812.829404999</v>
      </c>
      <c r="L648" s="371">
        <v>7915.2</v>
      </c>
      <c r="M648" s="372">
        <v>7915.2</v>
      </c>
      <c r="N648" s="373">
        <v>348.0625509096422</v>
      </c>
      <c r="O648" s="374">
        <v>2754984.7029599999</v>
      </c>
      <c r="P648" s="374">
        <f t="shared" si="182"/>
        <v>0.80740877983462844</v>
      </c>
      <c r="Q648" s="402">
        <f t="shared" si="186"/>
        <v>6390.8019741470507</v>
      </c>
      <c r="R648" s="374">
        <f t="shared" si="183"/>
        <v>0.1925912201653715</v>
      </c>
      <c r="S648" s="401">
        <f t="shared" si="187"/>
        <v>1524.3980258529484</v>
      </c>
      <c r="T648" s="371">
        <v>4921.2</v>
      </c>
      <c r="U648" s="372">
        <v>4921.2</v>
      </c>
      <c r="V648" s="373">
        <v>250.27088588149235</v>
      </c>
      <c r="W648" s="374">
        <v>1231633.0836</v>
      </c>
      <c r="X648" s="371">
        <v>4683.5999999999995</v>
      </c>
      <c r="Y648" s="372">
        <v>4683.5999999999995</v>
      </c>
      <c r="Z648" s="373">
        <v>0.92794292851652582</v>
      </c>
      <c r="AA648" s="374">
        <v>4346.1134999999995</v>
      </c>
      <c r="AB648" s="371">
        <v>0</v>
      </c>
      <c r="AC648" s="372">
        <v>0</v>
      </c>
      <c r="AD648" s="373">
        <v>0</v>
      </c>
      <c r="AE648" s="374">
        <v>0</v>
      </c>
      <c r="AF648" s="374">
        <f t="shared" si="188"/>
        <v>0</v>
      </c>
      <c r="AG648" s="374">
        <f t="shared" si="189"/>
        <v>0</v>
      </c>
      <c r="AH648" s="374">
        <f t="shared" si="190"/>
        <v>1</v>
      </c>
      <c r="AI648" s="374">
        <f t="shared" si="191"/>
        <v>0</v>
      </c>
      <c r="AJ648" s="375">
        <v>32497776.729464997</v>
      </c>
      <c r="AK648" s="376">
        <v>1437.4559999999999</v>
      </c>
      <c r="AL648" s="377">
        <v>1437.4559999999999</v>
      </c>
      <c r="AM648" s="373">
        <v>8738.8446660871705</v>
      </c>
      <c r="AN648" s="374">
        <v>12561704.698334999</v>
      </c>
      <c r="AO648" s="378">
        <v>116.688</v>
      </c>
      <c r="AP648" s="379">
        <v>116.688</v>
      </c>
      <c r="AQ648" s="373">
        <v>10232.634371015012</v>
      </c>
      <c r="AR648" s="374">
        <v>1194025.6394849997</v>
      </c>
      <c r="AS648" s="374">
        <f t="shared" si="184"/>
        <v>0.73897547880594283</v>
      </c>
      <c r="AT648" s="374">
        <f t="shared" si="180"/>
        <v>86.229570670907862</v>
      </c>
      <c r="AU648" s="374">
        <f t="shared" si="185"/>
        <v>0.26102452119405711</v>
      </c>
      <c r="AV648" s="374">
        <f t="shared" si="181"/>
        <v>30.458429329092137</v>
      </c>
      <c r="AW648" s="380">
        <v>61.116</v>
      </c>
      <c r="AX648" s="381">
        <v>61.116</v>
      </c>
      <c r="AY648" s="373">
        <v>7497.8330183585313</v>
      </c>
      <c r="AZ648" s="374">
        <v>458237.56274999998</v>
      </c>
      <c r="BA648" s="378">
        <v>52.236000000000033</v>
      </c>
      <c r="BB648" s="379">
        <v>52.236000000000033</v>
      </c>
      <c r="BC648" s="373">
        <v>14158.009625258434</v>
      </c>
      <c r="BD648" s="374">
        <v>739557.79078499996</v>
      </c>
      <c r="BE648" s="374">
        <f t="shared" si="192"/>
        <v>0</v>
      </c>
      <c r="BF648" s="374">
        <f t="shared" si="193"/>
        <v>0</v>
      </c>
      <c r="BG648" s="374">
        <f t="shared" si="194"/>
        <v>0</v>
      </c>
      <c r="BH648" s="374">
        <f t="shared" si="195"/>
        <v>0</v>
      </c>
      <c r="BI648" s="374">
        <f t="shared" si="196"/>
        <v>1</v>
      </c>
      <c r="BJ648" s="374">
        <f t="shared" si="197"/>
        <v>52.236000000000033</v>
      </c>
      <c r="BK648" s="375">
        <v>14953525.691354999</v>
      </c>
      <c r="BL648" s="382">
        <v>47451302.420819998</v>
      </c>
      <c r="BM648" s="383">
        <v>0.68</v>
      </c>
      <c r="BN648" s="382">
        <v>32266885.6461576</v>
      </c>
      <c r="BO648" s="395"/>
      <c r="BP648" s="395"/>
      <c r="BS648" s="408">
        <v>10912</v>
      </c>
      <c r="BT648" s="400" t="s">
        <v>1958</v>
      </c>
      <c r="BU648" s="400">
        <v>0.80740877983462844</v>
      </c>
      <c r="BV648" s="400">
        <v>0.1925912201653715</v>
      </c>
      <c r="BW648" s="400">
        <v>0</v>
      </c>
      <c r="BX648" s="400">
        <v>1</v>
      </c>
      <c r="BY648" s="407">
        <v>10912</v>
      </c>
      <c r="BZ648" s="406" t="s">
        <v>1958</v>
      </c>
      <c r="CA648" s="406">
        <v>0.73897547880594283</v>
      </c>
      <c r="CB648" s="406">
        <v>0.26102452119405711</v>
      </c>
      <c r="CC648" s="406">
        <v>0</v>
      </c>
      <c r="CD648" s="406">
        <v>0</v>
      </c>
      <c r="CE648" s="406">
        <v>1</v>
      </c>
    </row>
    <row r="649" spans="1:83" x14ac:dyDescent="0.35">
      <c r="A649" s="365">
        <v>9</v>
      </c>
      <c r="B649" s="366" t="s">
        <v>1310</v>
      </c>
      <c r="C649" s="411">
        <v>10913</v>
      </c>
      <c r="D649" s="367" t="s">
        <v>1959</v>
      </c>
      <c r="E649" s="368" t="s">
        <v>2438</v>
      </c>
      <c r="F649" s="369">
        <v>5</v>
      </c>
      <c r="G649" s="370" t="s">
        <v>2469</v>
      </c>
      <c r="H649" s="371">
        <v>47557.2</v>
      </c>
      <c r="I649" s="372">
        <v>47557.2</v>
      </c>
      <c r="J649" s="373">
        <v>579.96411636345283</v>
      </c>
      <c r="K649" s="374">
        <v>27581469.474719997</v>
      </c>
      <c r="L649" s="371">
        <v>1675.2</v>
      </c>
      <c r="M649" s="372">
        <v>1675.2</v>
      </c>
      <c r="N649" s="373">
        <v>2948.8874833810887</v>
      </c>
      <c r="O649" s="374">
        <v>4939976.3121600002</v>
      </c>
      <c r="P649" s="374">
        <f t="shared" si="182"/>
        <v>0.82004530452266522</v>
      </c>
      <c r="Q649" s="402">
        <f t="shared" si="186"/>
        <v>1373.7398941363688</v>
      </c>
      <c r="R649" s="374">
        <f t="shared" si="183"/>
        <v>0.17995469547733475</v>
      </c>
      <c r="S649" s="401">
        <f t="shared" si="187"/>
        <v>301.46010586363121</v>
      </c>
      <c r="T649" s="371">
        <v>4729.2</v>
      </c>
      <c r="U649" s="372">
        <v>4729.2</v>
      </c>
      <c r="V649" s="373">
        <v>168.75285131996952</v>
      </c>
      <c r="W649" s="374">
        <v>798065.98446239985</v>
      </c>
      <c r="X649" s="371">
        <v>25.2</v>
      </c>
      <c r="Y649" s="372">
        <v>25.2</v>
      </c>
      <c r="Z649" s="373">
        <v>129.5076261904762</v>
      </c>
      <c r="AA649" s="374">
        <v>3263.5921800000001</v>
      </c>
      <c r="AB649" s="371">
        <v>8208</v>
      </c>
      <c r="AC649" s="372">
        <v>8208</v>
      </c>
      <c r="AD649" s="373">
        <v>174.48099270080411</v>
      </c>
      <c r="AE649" s="374">
        <v>1432139.9880882001</v>
      </c>
      <c r="AF649" s="374">
        <f t="shared" si="188"/>
        <v>0</v>
      </c>
      <c r="AG649" s="374">
        <f t="shared" si="189"/>
        <v>0</v>
      </c>
      <c r="AH649" s="374">
        <f t="shared" si="190"/>
        <v>1</v>
      </c>
      <c r="AI649" s="374">
        <f t="shared" si="191"/>
        <v>8208</v>
      </c>
      <c r="AJ649" s="375">
        <v>34754915.351610593</v>
      </c>
      <c r="AK649" s="376">
        <v>895.52435999999989</v>
      </c>
      <c r="AL649" s="377">
        <v>895.52435999999989</v>
      </c>
      <c r="AM649" s="373">
        <v>13486.774274943007</v>
      </c>
      <c r="AN649" s="374">
        <v>12077734.9010328</v>
      </c>
      <c r="AO649" s="378">
        <v>97.428840000000008</v>
      </c>
      <c r="AP649" s="379">
        <v>97.428840000000008</v>
      </c>
      <c r="AQ649" s="373">
        <v>17782.925210978596</v>
      </c>
      <c r="AR649" s="374">
        <v>1732569.7751124001</v>
      </c>
      <c r="AS649" s="374">
        <f t="shared" si="184"/>
        <v>0.88187774729065505</v>
      </c>
      <c r="AT649" s="374">
        <f t="shared" ref="AT649:AT712" si="198">SUM(AS649*AO649)</f>
        <v>85.920325940341669</v>
      </c>
      <c r="AU649" s="374">
        <f t="shared" si="185"/>
        <v>0.11812225270934502</v>
      </c>
      <c r="AV649" s="374">
        <f t="shared" ref="AV649:AV712" si="199">SUM(AU649*AO649)</f>
        <v>11.508514059658344</v>
      </c>
      <c r="AW649" s="380">
        <v>44.163479999999993</v>
      </c>
      <c r="AX649" s="381">
        <v>44.163479999999993</v>
      </c>
      <c r="AY649" s="373">
        <v>11284.643856869978</v>
      </c>
      <c r="AZ649" s="374">
        <v>498369.14328000002</v>
      </c>
      <c r="BA649" s="378">
        <v>125.57004000000016</v>
      </c>
      <c r="BB649" s="379">
        <v>125.57004000000016</v>
      </c>
      <c r="BC649" s="373">
        <v>5722.8548783467704</v>
      </c>
      <c r="BD649" s="374">
        <v>718619.11598820006</v>
      </c>
      <c r="BE649" s="374">
        <f t="shared" si="192"/>
        <v>9.8464436898115966E-3</v>
      </c>
      <c r="BF649" s="374">
        <f t="shared" si="193"/>
        <v>1.2364183279873913</v>
      </c>
      <c r="BG649" s="374">
        <f t="shared" si="194"/>
        <v>0</v>
      </c>
      <c r="BH649" s="374">
        <f t="shared" si="195"/>
        <v>0</v>
      </c>
      <c r="BI649" s="374">
        <f t="shared" si="196"/>
        <v>0.99015355631018842</v>
      </c>
      <c r="BJ649" s="374">
        <f t="shared" si="197"/>
        <v>124.33362167201277</v>
      </c>
      <c r="BK649" s="375">
        <v>15027292.9354134</v>
      </c>
      <c r="BL649" s="382">
        <v>49782208.287023991</v>
      </c>
      <c r="BM649" s="383">
        <v>0.57999999999999996</v>
      </c>
      <c r="BN649" s="382">
        <v>28873680.806473915</v>
      </c>
      <c r="BO649" s="395"/>
      <c r="BP649" s="395"/>
      <c r="BS649" s="408">
        <v>10913</v>
      </c>
      <c r="BT649" s="400" t="s">
        <v>1959</v>
      </c>
      <c r="BU649" s="400">
        <v>0.82004530452266522</v>
      </c>
      <c r="BV649" s="400">
        <v>0.17995469547733475</v>
      </c>
      <c r="BW649" s="400">
        <v>0</v>
      </c>
      <c r="BX649" s="400">
        <v>1</v>
      </c>
      <c r="BY649" s="407">
        <v>10913</v>
      </c>
      <c r="BZ649" s="406" t="s">
        <v>1959</v>
      </c>
      <c r="CA649" s="406">
        <v>0.88187774729065505</v>
      </c>
      <c r="CB649" s="406">
        <v>0.11812225270934502</v>
      </c>
      <c r="CC649" s="406">
        <v>9.8464436898115966E-3</v>
      </c>
      <c r="CD649" s="406">
        <v>0</v>
      </c>
      <c r="CE649" s="406">
        <v>0.99015355631018842</v>
      </c>
    </row>
    <row r="650" spans="1:83" x14ac:dyDescent="0.35">
      <c r="A650" s="365">
        <v>9</v>
      </c>
      <c r="B650" s="366" t="s">
        <v>1310</v>
      </c>
      <c r="C650" s="411">
        <v>10914</v>
      </c>
      <c r="D650" s="367" t="s">
        <v>1960</v>
      </c>
      <c r="E650" s="368" t="s">
        <v>2438</v>
      </c>
      <c r="F650" s="369">
        <v>5</v>
      </c>
      <c r="G650" s="370" t="s">
        <v>2469</v>
      </c>
      <c r="H650" s="371">
        <v>50457.599999999999</v>
      </c>
      <c r="I650" s="372">
        <v>50457.599999999999</v>
      </c>
      <c r="J650" s="373">
        <v>590.81016930507985</v>
      </c>
      <c r="K650" s="374">
        <v>29810863.198727995</v>
      </c>
      <c r="L650" s="371">
        <v>6768</v>
      </c>
      <c r="M650" s="372">
        <v>6768</v>
      </c>
      <c r="N650" s="373">
        <v>389.21400004875886</v>
      </c>
      <c r="O650" s="374">
        <v>2634200.3523300001</v>
      </c>
      <c r="P650" s="374">
        <f t="shared" si="182"/>
        <v>0.8814068862933383</v>
      </c>
      <c r="Q650" s="402">
        <f t="shared" si="186"/>
        <v>5965.3618064333132</v>
      </c>
      <c r="R650" s="374">
        <f t="shared" si="183"/>
        <v>0.1185931137066617</v>
      </c>
      <c r="S650" s="401">
        <f t="shared" si="187"/>
        <v>802.63819356668637</v>
      </c>
      <c r="T650" s="371">
        <v>14727.6</v>
      </c>
      <c r="U650" s="372">
        <v>14727.6</v>
      </c>
      <c r="V650" s="373">
        <v>52.440719832151878</v>
      </c>
      <c r="W650" s="374">
        <v>772325.94539999997</v>
      </c>
      <c r="X650" s="371">
        <v>30</v>
      </c>
      <c r="Y650" s="372">
        <v>30</v>
      </c>
      <c r="Z650" s="373">
        <v>405.10298599999999</v>
      </c>
      <c r="AA650" s="374">
        <v>12153.08958</v>
      </c>
      <c r="AB650" s="371">
        <v>11529.6</v>
      </c>
      <c r="AC650" s="372">
        <v>11529.6</v>
      </c>
      <c r="AD650" s="373">
        <v>93.159173813488749</v>
      </c>
      <c r="AE650" s="374">
        <v>1074088.0104</v>
      </c>
      <c r="AF650" s="374">
        <f t="shared" si="188"/>
        <v>0</v>
      </c>
      <c r="AG650" s="374">
        <f t="shared" si="189"/>
        <v>0</v>
      </c>
      <c r="AH650" s="374">
        <f t="shared" si="190"/>
        <v>1</v>
      </c>
      <c r="AI650" s="374">
        <f t="shared" si="191"/>
        <v>11529.6</v>
      </c>
      <c r="AJ650" s="375">
        <v>34303630.596437991</v>
      </c>
      <c r="AK650" s="376">
        <v>1123.06692</v>
      </c>
      <c r="AL650" s="377">
        <v>1123.06692</v>
      </c>
      <c r="AM650" s="373">
        <v>15892.317093018821</v>
      </c>
      <c r="AN650" s="374">
        <v>17848135.60932</v>
      </c>
      <c r="AO650" s="378">
        <v>117.2928</v>
      </c>
      <c r="AP650" s="379">
        <v>117.2928</v>
      </c>
      <c r="AQ650" s="373">
        <v>17623.988267310524</v>
      </c>
      <c r="AR650" s="374">
        <v>2067166.9310399997</v>
      </c>
      <c r="AS650" s="374">
        <f t="shared" si="184"/>
        <v>0.90013574962901466</v>
      </c>
      <c r="AT650" s="374">
        <f t="shared" si="198"/>
        <v>105.57944245408609</v>
      </c>
      <c r="AU650" s="374">
        <f t="shared" si="185"/>
        <v>9.9864250370985369E-2</v>
      </c>
      <c r="AV650" s="374">
        <f t="shared" si="199"/>
        <v>11.713357545913913</v>
      </c>
      <c r="AW650" s="380">
        <v>54.039240000000007</v>
      </c>
      <c r="AX650" s="381">
        <v>54.039240000000007</v>
      </c>
      <c r="AY650" s="373">
        <v>10613.129771255108</v>
      </c>
      <c r="AZ650" s="374">
        <v>573525.46685999993</v>
      </c>
      <c r="BA650" s="378">
        <v>14.179800000000158</v>
      </c>
      <c r="BB650" s="379">
        <v>14.179800000000158</v>
      </c>
      <c r="BC650" s="373">
        <v>72564.237731137851</v>
      </c>
      <c r="BD650" s="374">
        <v>1028946.37818</v>
      </c>
      <c r="BE650" s="374">
        <f t="shared" si="192"/>
        <v>0</v>
      </c>
      <c r="BF650" s="374">
        <f t="shared" si="193"/>
        <v>0</v>
      </c>
      <c r="BG650" s="374">
        <f t="shared" si="194"/>
        <v>0</v>
      </c>
      <c r="BH650" s="374">
        <f t="shared" si="195"/>
        <v>0</v>
      </c>
      <c r="BI650" s="374">
        <f t="shared" si="196"/>
        <v>1</v>
      </c>
      <c r="BJ650" s="374">
        <f t="shared" si="197"/>
        <v>14.179800000000158</v>
      </c>
      <c r="BK650" s="375">
        <v>21517774.385400001</v>
      </c>
      <c r="BL650" s="382">
        <v>55821404.981837988</v>
      </c>
      <c r="BM650" s="383">
        <v>0.63</v>
      </c>
      <c r="BN650" s="382">
        <v>35167485.138557933</v>
      </c>
      <c r="BO650" s="395"/>
      <c r="BP650" s="395"/>
      <c r="BS650" s="408">
        <v>10914</v>
      </c>
      <c r="BT650" s="400" t="s">
        <v>1960</v>
      </c>
      <c r="BU650" s="400">
        <v>0.8814068862933383</v>
      </c>
      <c r="BV650" s="400">
        <v>0.1185931137066617</v>
      </c>
      <c r="BW650" s="400">
        <v>0</v>
      </c>
      <c r="BX650" s="400">
        <v>1</v>
      </c>
      <c r="BY650" s="407">
        <v>10914</v>
      </c>
      <c r="BZ650" s="406" t="s">
        <v>1960</v>
      </c>
      <c r="CA650" s="406">
        <v>0.90013574962901466</v>
      </c>
      <c r="CB650" s="406">
        <v>9.9864250370985369E-2</v>
      </c>
      <c r="CC650" s="406">
        <v>0</v>
      </c>
      <c r="CD650" s="406">
        <v>0</v>
      </c>
      <c r="CE650" s="406">
        <v>1</v>
      </c>
    </row>
    <row r="651" spans="1:83" x14ac:dyDescent="0.35">
      <c r="A651" s="365">
        <v>9</v>
      </c>
      <c r="B651" s="366" t="s">
        <v>1310</v>
      </c>
      <c r="C651" s="411">
        <v>11619</v>
      </c>
      <c r="D651" s="367" t="s">
        <v>1961</v>
      </c>
      <c r="E651" s="368" t="s">
        <v>2438</v>
      </c>
      <c r="F651" s="369">
        <v>5</v>
      </c>
      <c r="G651" s="370" t="s">
        <v>2469</v>
      </c>
      <c r="H651" s="371">
        <v>67609.2</v>
      </c>
      <c r="I651" s="372">
        <v>67609.2</v>
      </c>
      <c r="J651" s="373">
        <v>400.63073127030054</v>
      </c>
      <c r="K651" s="374">
        <v>27086323.236600004</v>
      </c>
      <c r="L651" s="371">
        <v>11906.4</v>
      </c>
      <c r="M651" s="372">
        <v>11906.4</v>
      </c>
      <c r="N651" s="373">
        <v>341.1701468857085</v>
      </c>
      <c r="O651" s="374">
        <v>4062108.2368799997</v>
      </c>
      <c r="P651" s="374">
        <f t="shared" si="182"/>
        <v>0.88297398329171028</v>
      </c>
      <c r="Q651" s="402">
        <f t="shared" si="186"/>
        <v>10513.041434664419</v>
      </c>
      <c r="R651" s="374">
        <f t="shared" si="183"/>
        <v>0.11702601670828967</v>
      </c>
      <c r="S651" s="401">
        <f t="shared" si="187"/>
        <v>1393.3585653355801</v>
      </c>
      <c r="T651" s="371">
        <v>14716.8</v>
      </c>
      <c r="U651" s="372">
        <v>14716.8</v>
      </c>
      <c r="V651" s="373">
        <v>65.141473565924656</v>
      </c>
      <c r="W651" s="374">
        <v>958674.03817499988</v>
      </c>
      <c r="X651" s="371">
        <v>2882.4</v>
      </c>
      <c r="Y651" s="372">
        <v>2882.4</v>
      </c>
      <c r="Z651" s="373">
        <v>10.877624271440466</v>
      </c>
      <c r="AA651" s="374">
        <v>31353.664199999999</v>
      </c>
      <c r="AB651" s="371">
        <v>0</v>
      </c>
      <c r="AC651" s="372">
        <v>0</v>
      </c>
      <c r="AD651" s="373">
        <v>0</v>
      </c>
      <c r="AE651" s="374">
        <v>0</v>
      </c>
      <c r="AF651" s="374">
        <f t="shared" si="188"/>
        <v>0</v>
      </c>
      <c r="AG651" s="374">
        <f t="shared" si="189"/>
        <v>0</v>
      </c>
      <c r="AH651" s="374">
        <f t="shared" si="190"/>
        <v>1</v>
      </c>
      <c r="AI651" s="374">
        <f t="shared" si="191"/>
        <v>0</v>
      </c>
      <c r="AJ651" s="375">
        <v>32138459.175855003</v>
      </c>
      <c r="AK651" s="376">
        <v>1074.41832</v>
      </c>
      <c r="AL651" s="377">
        <v>1074.41832</v>
      </c>
      <c r="AM651" s="373">
        <v>10018.798984496094</v>
      </c>
      <c r="AN651" s="374">
        <v>10764381.173339998</v>
      </c>
      <c r="AO651" s="378">
        <v>109.54932000000001</v>
      </c>
      <c r="AP651" s="379">
        <v>109.54932000000001</v>
      </c>
      <c r="AQ651" s="373">
        <v>17314.445397744134</v>
      </c>
      <c r="AR651" s="374">
        <v>1896785.7194999994</v>
      </c>
      <c r="AS651" s="374">
        <f t="shared" si="184"/>
        <v>0.8188972488096592</v>
      </c>
      <c r="AT651" s="374">
        <f t="shared" si="198"/>
        <v>89.709636756968976</v>
      </c>
      <c r="AU651" s="374">
        <f t="shared" si="185"/>
        <v>0.18110275119034078</v>
      </c>
      <c r="AV651" s="374">
        <f t="shared" si="199"/>
        <v>19.839683243031025</v>
      </c>
      <c r="AW651" s="380">
        <v>27.16452</v>
      </c>
      <c r="AX651" s="381">
        <v>27.16452</v>
      </c>
      <c r="AY651" s="373">
        <v>12039.997793445273</v>
      </c>
      <c r="AZ651" s="374">
        <v>327060.76085999998</v>
      </c>
      <c r="BA651" s="378">
        <v>54.906120000000151</v>
      </c>
      <c r="BB651" s="379">
        <v>54.906120000000151</v>
      </c>
      <c r="BC651" s="373">
        <v>11956.433433649985</v>
      </c>
      <c r="BD651" s="374">
        <v>656481.36887999997</v>
      </c>
      <c r="BE651" s="374">
        <f t="shared" si="192"/>
        <v>1.262377441488049E-2</v>
      </c>
      <c r="BF651" s="374">
        <f t="shared" si="193"/>
        <v>0.69312247287635986</v>
      </c>
      <c r="BG651" s="374">
        <f t="shared" si="194"/>
        <v>4.0874153146126316E-2</v>
      </c>
      <c r="BH651" s="374">
        <f t="shared" si="195"/>
        <v>2.2442411575395953</v>
      </c>
      <c r="BI651" s="374">
        <f t="shared" si="196"/>
        <v>0.9465020724389932</v>
      </c>
      <c r="BJ651" s="374">
        <f t="shared" si="197"/>
        <v>51.968756369584199</v>
      </c>
      <c r="BK651" s="375">
        <v>13644709.022579998</v>
      </c>
      <c r="BL651" s="382">
        <v>45783168.198435001</v>
      </c>
      <c r="BM651" s="383">
        <v>0.6</v>
      </c>
      <c r="BN651" s="382">
        <v>27469900.919061001</v>
      </c>
      <c r="BO651" s="395"/>
      <c r="BP651" s="395"/>
      <c r="BS651" s="408">
        <v>11619</v>
      </c>
      <c r="BT651" s="400" t="s">
        <v>1961</v>
      </c>
      <c r="BU651" s="400">
        <v>0.88297398329171028</v>
      </c>
      <c r="BV651" s="400">
        <v>0.11702601670828967</v>
      </c>
      <c r="BW651" s="400">
        <v>0</v>
      </c>
      <c r="BX651" s="400">
        <v>1</v>
      </c>
      <c r="BY651" s="407">
        <v>11619</v>
      </c>
      <c r="BZ651" s="406" t="s">
        <v>1961</v>
      </c>
      <c r="CA651" s="406">
        <v>0.8188972488096592</v>
      </c>
      <c r="CB651" s="406">
        <v>0.18110275119034078</v>
      </c>
      <c r="CC651" s="406">
        <v>1.262377441488049E-2</v>
      </c>
      <c r="CD651" s="406">
        <v>4.0874153146126316E-2</v>
      </c>
      <c r="CE651" s="406">
        <v>0.9465020724389932</v>
      </c>
    </row>
    <row r="652" spans="1:83" x14ac:dyDescent="0.35">
      <c r="A652" s="365">
        <v>9</v>
      </c>
      <c r="B652" s="366" t="s">
        <v>1310</v>
      </c>
      <c r="C652" s="411">
        <v>23578</v>
      </c>
      <c r="D652" s="367" t="s">
        <v>2268</v>
      </c>
      <c r="E652" s="368" t="s">
        <v>2438</v>
      </c>
      <c r="F652" s="369">
        <v>3</v>
      </c>
      <c r="G652" s="370" t="s">
        <v>6313</v>
      </c>
      <c r="H652" s="371">
        <v>49588.799999999996</v>
      </c>
      <c r="I652" s="372">
        <v>49588.799999999996</v>
      </c>
      <c r="J652" s="373">
        <v>496.87384038694222</v>
      </c>
      <c r="K652" s="374">
        <v>24639377.496179998</v>
      </c>
      <c r="L652" s="371">
        <v>17846.399999999998</v>
      </c>
      <c r="M652" s="372">
        <v>17846.399999999998</v>
      </c>
      <c r="N652" s="373">
        <v>136.8004907140936</v>
      </c>
      <c r="O652" s="374">
        <v>2441396.2774799997</v>
      </c>
      <c r="P652" s="374">
        <f t="shared" si="182"/>
        <v>0.73350446584133866</v>
      </c>
      <c r="Q652" s="402">
        <f t="shared" si="186"/>
        <v>13090.414099190864</v>
      </c>
      <c r="R652" s="374">
        <f t="shared" si="183"/>
        <v>0.26649553415866134</v>
      </c>
      <c r="S652" s="401">
        <f t="shared" si="187"/>
        <v>4755.9859008091335</v>
      </c>
      <c r="T652" s="371">
        <v>6885.5999999999995</v>
      </c>
      <c r="U652" s="372">
        <v>6885.5999999999995</v>
      </c>
      <c r="V652" s="373">
        <v>81.504645046270483</v>
      </c>
      <c r="W652" s="374">
        <v>561208.38393060002</v>
      </c>
      <c r="X652" s="371">
        <v>2596.7999999999997</v>
      </c>
      <c r="Y652" s="372">
        <v>2596.7999999999997</v>
      </c>
      <c r="Z652" s="373">
        <v>2.5926019986136781</v>
      </c>
      <c r="AA652" s="374">
        <v>6732.4688699999988</v>
      </c>
      <c r="AB652" s="371">
        <v>441.59999999999997</v>
      </c>
      <c r="AC652" s="372">
        <v>441.59999999999997</v>
      </c>
      <c r="AD652" s="373">
        <v>1741.2904313858696</v>
      </c>
      <c r="AE652" s="374">
        <v>768953.85450000002</v>
      </c>
      <c r="AF652" s="374">
        <f t="shared" si="188"/>
        <v>0</v>
      </c>
      <c r="AG652" s="374">
        <f t="shared" si="189"/>
        <v>0</v>
      </c>
      <c r="AH652" s="374">
        <f t="shared" si="190"/>
        <v>1</v>
      </c>
      <c r="AI652" s="374">
        <f t="shared" si="191"/>
        <v>441.59999999999997</v>
      </c>
      <c r="AJ652" s="375">
        <v>28417668.480960596</v>
      </c>
      <c r="AK652" s="376">
        <v>1252.3319999999999</v>
      </c>
      <c r="AL652" s="377">
        <v>1252.3319999999999</v>
      </c>
      <c r="AM652" s="373">
        <v>9830.9945684211543</v>
      </c>
      <c r="AN652" s="374">
        <v>12311669.08986</v>
      </c>
      <c r="AO652" s="378">
        <v>67.668000000000006</v>
      </c>
      <c r="AP652" s="379">
        <v>67.668000000000006</v>
      </c>
      <c r="AQ652" s="373">
        <v>17889.345735946088</v>
      </c>
      <c r="AR652" s="374">
        <v>1210536.2472600001</v>
      </c>
      <c r="AS652" s="374">
        <f t="shared" si="184"/>
        <v>0.83455978586902613</v>
      </c>
      <c r="AT652" s="374">
        <f t="shared" si="198"/>
        <v>56.472991590185266</v>
      </c>
      <c r="AU652" s="374">
        <f t="shared" si="185"/>
        <v>0.16544021413097393</v>
      </c>
      <c r="AV652" s="374">
        <f t="shared" si="199"/>
        <v>11.195008409814745</v>
      </c>
      <c r="AW652" s="380">
        <v>45.972000000000001</v>
      </c>
      <c r="AX652" s="381">
        <v>45.972000000000001</v>
      </c>
      <c r="AY652" s="373">
        <v>8476.1004385277993</v>
      </c>
      <c r="AZ652" s="374">
        <v>389663.28936</v>
      </c>
      <c r="BA652" s="378">
        <v>47.292000000000137</v>
      </c>
      <c r="BB652" s="379">
        <v>47.292000000000137</v>
      </c>
      <c r="BC652" s="373">
        <v>14200.579113169204</v>
      </c>
      <c r="BD652" s="374">
        <v>671573.78741999995</v>
      </c>
      <c r="BE652" s="374">
        <f t="shared" si="192"/>
        <v>0</v>
      </c>
      <c r="BF652" s="374">
        <f t="shared" si="193"/>
        <v>0</v>
      </c>
      <c r="BG652" s="374">
        <f t="shared" si="194"/>
        <v>1.5399159815766832E-2</v>
      </c>
      <c r="BH652" s="374">
        <f t="shared" si="195"/>
        <v>0.72825706600724716</v>
      </c>
      <c r="BI652" s="374">
        <f t="shared" si="196"/>
        <v>0.98460084018423322</v>
      </c>
      <c r="BJ652" s="374">
        <f t="shared" si="197"/>
        <v>46.563742933992891</v>
      </c>
      <c r="BK652" s="375">
        <v>14583442.413899999</v>
      </c>
      <c r="BL652" s="382">
        <v>43001110.894860595</v>
      </c>
      <c r="BM652" s="383">
        <v>0.72</v>
      </c>
      <c r="BN652" s="382">
        <v>30960799.844299629</v>
      </c>
      <c r="BO652" s="395"/>
      <c r="BP652" s="395"/>
      <c r="BS652" s="408">
        <v>23578</v>
      </c>
      <c r="BT652" s="400" t="s">
        <v>2268</v>
      </c>
      <c r="BU652" s="400">
        <v>0.73350446584133866</v>
      </c>
      <c r="BV652" s="400">
        <v>0.26649553415866134</v>
      </c>
      <c r="BW652" s="400">
        <v>0</v>
      </c>
      <c r="BX652" s="400">
        <v>1</v>
      </c>
      <c r="BY652" s="407">
        <v>23578</v>
      </c>
      <c r="BZ652" s="406" t="s">
        <v>2268</v>
      </c>
      <c r="CA652" s="406">
        <v>0.83455978586902613</v>
      </c>
      <c r="CB652" s="406">
        <v>0.16544021413097393</v>
      </c>
      <c r="CC652" s="406">
        <v>0</v>
      </c>
      <c r="CD652" s="406">
        <v>1.5399159815766832E-2</v>
      </c>
      <c r="CE652" s="406">
        <v>0.98460084018423322</v>
      </c>
    </row>
    <row r="653" spans="1:83" x14ac:dyDescent="0.35">
      <c r="A653" s="365">
        <v>9</v>
      </c>
      <c r="B653" s="366" t="s">
        <v>1310</v>
      </c>
      <c r="C653" s="411">
        <v>28020</v>
      </c>
      <c r="D653" s="367" t="s">
        <v>2269</v>
      </c>
      <c r="E653" s="368" t="s">
        <v>2438</v>
      </c>
      <c r="F653" s="369">
        <v>2</v>
      </c>
      <c r="G653" s="370" t="s">
        <v>2560</v>
      </c>
      <c r="H653" s="371">
        <v>47109.599999999999</v>
      </c>
      <c r="I653" s="372">
        <v>47109.599999999999</v>
      </c>
      <c r="J653" s="373">
        <v>453.11380009227412</v>
      </c>
      <c r="K653" s="374">
        <v>21346009.876826998</v>
      </c>
      <c r="L653" s="371">
        <v>8053.2</v>
      </c>
      <c r="M653" s="372">
        <v>8053.2</v>
      </c>
      <c r="N653" s="373">
        <v>366.2006746671882</v>
      </c>
      <c r="O653" s="374">
        <v>2949087.2732297997</v>
      </c>
      <c r="P653" s="374">
        <f t="shared" si="182"/>
        <v>0.81805220919523858</v>
      </c>
      <c r="Q653" s="402">
        <f t="shared" si="186"/>
        <v>6587.9380510910951</v>
      </c>
      <c r="R653" s="374">
        <f t="shared" si="183"/>
        <v>0.18194779080476145</v>
      </c>
      <c r="S653" s="401">
        <f t="shared" si="187"/>
        <v>1465.261948908905</v>
      </c>
      <c r="T653" s="371">
        <v>23288.399999999998</v>
      </c>
      <c r="U653" s="372">
        <v>23288.399999999998</v>
      </c>
      <c r="V653" s="373">
        <v>46.982000257638994</v>
      </c>
      <c r="W653" s="374">
        <v>1094135.6147999999</v>
      </c>
      <c r="X653" s="371">
        <v>2163.6</v>
      </c>
      <c r="Y653" s="372">
        <v>2163.6</v>
      </c>
      <c r="Z653" s="373">
        <v>1.1978368829728232</v>
      </c>
      <c r="AA653" s="374">
        <v>2591.6398800000002</v>
      </c>
      <c r="AB653" s="371">
        <v>12</v>
      </c>
      <c r="AC653" s="372">
        <v>12</v>
      </c>
      <c r="AD653" s="373">
        <v>86550.744079999989</v>
      </c>
      <c r="AE653" s="374">
        <v>1038608.9289599999</v>
      </c>
      <c r="AF653" s="374">
        <f t="shared" si="188"/>
        <v>0</v>
      </c>
      <c r="AG653" s="374">
        <f t="shared" si="189"/>
        <v>0</v>
      </c>
      <c r="AH653" s="374">
        <f t="shared" si="190"/>
        <v>1</v>
      </c>
      <c r="AI653" s="374">
        <f t="shared" si="191"/>
        <v>12</v>
      </c>
      <c r="AJ653" s="375">
        <v>26430433.333696797</v>
      </c>
      <c r="AK653" s="376">
        <v>1320.5759999999998</v>
      </c>
      <c r="AL653" s="377">
        <v>1320.5759999999998</v>
      </c>
      <c r="AM653" s="373">
        <v>14726.787519143923</v>
      </c>
      <c r="AN653" s="374">
        <v>19447842.154881004</v>
      </c>
      <c r="AO653" s="378">
        <v>109.90800000000002</v>
      </c>
      <c r="AP653" s="379">
        <v>109.90800000000002</v>
      </c>
      <c r="AQ653" s="373">
        <v>21230.26149731957</v>
      </c>
      <c r="AR653" s="374">
        <v>2333375.5806473996</v>
      </c>
      <c r="AS653" s="374">
        <f t="shared" si="184"/>
        <v>0.8090911344266295</v>
      </c>
      <c r="AT653" s="374">
        <f t="shared" si="198"/>
        <v>88.925588402562013</v>
      </c>
      <c r="AU653" s="374">
        <f t="shared" si="185"/>
        <v>0.19090886557337058</v>
      </c>
      <c r="AV653" s="374">
        <f t="shared" si="199"/>
        <v>20.982411597438016</v>
      </c>
      <c r="AW653" s="380">
        <v>85.043999999999983</v>
      </c>
      <c r="AX653" s="381">
        <v>85.043999999999983</v>
      </c>
      <c r="AY653" s="373">
        <v>12114.202069013689</v>
      </c>
      <c r="AZ653" s="374">
        <v>1030240.2007571999</v>
      </c>
      <c r="BA653" s="378">
        <v>64.104000000000099</v>
      </c>
      <c r="BB653" s="379">
        <v>64.104000000000099</v>
      </c>
      <c r="BC653" s="373">
        <v>11715.915990499794</v>
      </c>
      <c r="BD653" s="374">
        <v>751037.07865499996</v>
      </c>
      <c r="BE653" s="374">
        <f t="shared" si="192"/>
        <v>0</v>
      </c>
      <c r="BF653" s="374">
        <f t="shared" si="193"/>
        <v>0</v>
      </c>
      <c r="BG653" s="374">
        <f t="shared" si="194"/>
        <v>0</v>
      </c>
      <c r="BH653" s="374">
        <f t="shared" si="195"/>
        <v>0</v>
      </c>
      <c r="BI653" s="374">
        <f t="shared" si="196"/>
        <v>1</v>
      </c>
      <c r="BJ653" s="374">
        <f t="shared" si="197"/>
        <v>64.104000000000099</v>
      </c>
      <c r="BK653" s="375">
        <v>23562495.014940601</v>
      </c>
      <c r="BL653" s="382">
        <v>49992928.348637402</v>
      </c>
      <c r="BM653" s="383">
        <v>0.76</v>
      </c>
      <c r="BN653" s="382">
        <v>37994625.544964425</v>
      </c>
      <c r="BO653" s="395"/>
      <c r="BP653" s="395"/>
      <c r="BS653" s="408">
        <v>28020</v>
      </c>
      <c r="BT653" s="400" t="s">
        <v>2269</v>
      </c>
      <c r="BU653" s="400">
        <v>0.81805220919523858</v>
      </c>
      <c r="BV653" s="400">
        <v>0.18194779080476145</v>
      </c>
      <c r="BW653" s="400">
        <v>0</v>
      </c>
      <c r="BX653" s="400">
        <v>1</v>
      </c>
      <c r="BY653" s="407">
        <v>28020</v>
      </c>
      <c r="BZ653" s="406" t="s">
        <v>2269</v>
      </c>
      <c r="CA653" s="406">
        <v>0.8090911344266295</v>
      </c>
      <c r="CB653" s="406">
        <v>0.19090886557337058</v>
      </c>
      <c r="CC653" s="406">
        <v>0</v>
      </c>
      <c r="CD653" s="406">
        <v>0</v>
      </c>
      <c r="CE653" s="406">
        <v>1</v>
      </c>
    </row>
    <row r="654" spans="1:83" x14ac:dyDescent="0.35">
      <c r="A654" s="365">
        <v>9</v>
      </c>
      <c r="B654" s="366" t="s">
        <v>1311</v>
      </c>
      <c r="C654" s="411">
        <v>10668</v>
      </c>
      <c r="D654" s="367" t="s">
        <v>1964</v>
      </c>
      <c r="E654" s="368" t="s">
        <v>2416</v>
      </c>
      <c r="F654" s="369">
        <v>19</v>
      </c>
      <c r="G654" s="370" t="s">
        <v>6310</v>
      </c>
      <c r="H654" s="371">
        <v>393150</v>
      </c>
      <c r="I654" s="372">
        <v>393150</v>
      </c>
      <c r="J654" s="373">
        <v>894.85833354012516</v>
      </c>
      <c r="K654" s="374">
        <v>351813553.8313002</v>
      </c>
      <c r="L654" s="371">
        <v>133588.79999999999</v>
      </c>
      <c r="M654" s="372">
        <v>133588.79999999999</v>
      </c>
      <c r="N654" s="373">
        <v>2234.6135921023724</v>
      </c>
      <c r="O654" s="374">
        <v>298519348.23264539</v>
      </c>
      <c r="P654" s="374">
        <f t="shared" si="182"/>
        <v>0.90629944706376631</v>
      </c>
      <c r="Q654" s="402">
        <f t="shared" si="186"/>
        <v>121071.45557391206</v>
      </c>
      <c r="R654" s="374">
        <f t="shared" si="183"/>
        <v>9.3700552936233791E-2</v>
      </c>
      <c r="S654" s="401">
        <f t="shared" si="187"/>
        <v>12517.344426087948</v>
      </c>
      <c r="T654" s="371">
        <v>72099.599999999991</v>
      </c>
      <c r="U654" s="372">
        <v>72099.599999999991</v>
      </c>
      <c r="V654" s="373">
        <v>441.59531119736039</v>
      </c>
      <c r="W654" s="374">
        <v>31838845.299205203</v>
      </c>
      <c r="X654" s="371">
        <v>45147.6</v>
      </c>
      <c r="Y654" s="372">
        <v>45147.6</v>
      </c>
      <c r="Z654" s="373">
        <v>46.942798555537834</v>
      </c>
      <c r="AA654" s="374">
        <v>2119354.6920659998</v>
      </c>
      <c r="AB654" s="371">
        <v>38.4</v>
      </c>
      <c r="AC654" s="372">
        <v>38.4</v>
      </c>
      <c r="AD654" s="373">
        <v>1567501.5905532031</v>
      </c>
      <c r="AE654" s="374">
        <v>60192061.077243</v>
      </c>
      <c r="AF654" s="374">
        <f t="shared" si="188"/>
        <v>0</v>
      </c>
      <c r="AG654" s="374">
        <f t="shared" si="189"/>
        <v>0</v>
      </c>
      <c r="AH654" s="374">
        <f t="shared" si="190"/>
        <v>1</v>
      </c>
      <c r="AI654" s="374">
        <f t="shared" si="191"/>
        <v>38.4</v>
      </c>
      <c r="AJ654" s="375">
        <v>744483163.13245964</v>
      </c>
      <c r="AK654" s="376">
        <v>68366.472000000009</v>
      </c>
      <c r="AL654" s="377">
        <v>68366.472000000009</v>
      </c>
      <c r="AM654" s="373">
        <v>16631.93892899112</v>
      </c>
      <c r="AN654" s="374">
        <v>1137066987.0945816</v>
      </c>
      <c r="AO654" s="378">
        <v>12070.391999999998</v>
      </c>
      <c r="AP654" s="379">
        <v>12070.391999999998</v>
      </c>
      <c r="AQ654" s="373">
        <v>14867.151880628588</v>
      </c>
      <c r="AR654" s="374">
        <v>179452351.12272424</v>
      </c>
      <c r="AS654" s="374">
        <f t="shared" si="184"/>
        <v>0.88218420516240914</v>
      </c>
      <c r="AT654" s="374">
        <f t="shared" si="198"/>
        <v>10648.309172518701</v>
      </c>
      <c r="AU654" s="374">
        <f t="shared" si="185"/>
        <v>0.1178157948375909</v>
      </c>
      <c r="AV654" s="374">
        <f t="shared" si="199"/>
        <v>1422.0828274812982</v>
      </c>
      <c r="AW654" s="380">
        <v>4576.0559999999996</v>
      </c>
      <c r="AX654" s="381">
        <v>4576.0559999999996</v>
      </c>
      <c r="AY654" s="373">
        <v>10389.083557935479</v>
      </c>
      <c r="AZ654" s="374">
        <v>47541028.149791993</v>
      </c>
      <c r="BA654" s="378">
        <v>5154.9360000000006</v>
      </c>
      <c r="BB654" s="379">
        <v>5154.9360000000006</v>
      </c>
      <c r="BC654" s="373">
        <v>26717.507100502931</v>
      </c>
      <c r="BD654" s="374">
        <v>137727039.1826382</v>
      </c>
      <c r="BE654" s="374">
        <f t="shared" si="192"/>
        <v>4.5978758252004259E-2</v>
      </c>
      <c r="BF654" s="374">
        <f t="shared" si="193"/>
        <v>237.01755614855387</v>
      </c>
      <c r="BG654" s="374">
        <f t="shared" si="194"/>
        <v>8.1999369068854223E-3</v>
      </c>
      <c r="BH654" s="374">
        <f t="shared" si="195"/>
        <v>42.270149959032317</v>
      </c>
      <c r="BI654" s="374">
        <f t="shared" si="196"/>
        <v>0.94582130484111038</v>
      </c>
      <c r="BJ654" s="374">
        <f t="shared" si="197"/>
        <v>4875.6482938924146</v>
      </c>
      <c r="BK654" s="375">
        <v>1501787405.549736</v>
      </c>
      <c r="BL654" s="382">
        <v>2246270568.6821957</v>
      </c>
      <c r="BM654" s="383">
        <v>0.32</v>
      </c>
      <c r="BN654" s="382">
        <v>718806581.9783026</v>
      </c>
      <c r="BO654" s="395"/>
      <c r="BP654" s="395"/>
      <c r="BS654" s="408">
        <v>10668</v>
      </c>
      <c r="BT654" s="400" t="s">
        <v>1964</v>
      </c>
      <c r="BU654" s="400">
        <v>0.90629944706376631</v>
      </c>
      <c r="BV654" s="400">
        <v>9.3700552936233791E-2</v>
      </c>
      <c r="BW654" s="400">
        <v>0</v>
      </c>
      <c r="BX654" s="400">
        <v>1</v>
      </c>
      <c r="BY654" s="407">
        <v>10668</v>
      </c>
      <c r="BZ654" s="406" t="s">
        <v>1964</v>
      </c>
      <c r="CA654" s="406">
        <v>0.88218420516240914</v>
      </c>
      <c r="CB654" s="406">
        <v>0.1178157948375909</v>
      </c>
      <c r="CC654" s="406">
        <v>4.5978758252004259E-2</v>
      </c>
      <c r="CD654" s="406">
        <v>8.1999369068854223E-3</v>
      </c>
      <c r="CE654" s="406">
        <v>0.94582130484111038</v>
      </c>
    </row>
    <row r="655" spans="1:83" x14ac:dyDescent="0.35">
      <c r="A655" s="365">
        <v>9</v>
      </c>
      <c r="B655" s="366" t="s">
        <v>1311</v>
      </c>
      <c r="C655" s="411">
        <v>10915</v>
      </c>
      <c r="D655" s="367" t="s">
        <v>1965</v>
      </c>
      <c r="E655" s="368" t="s">
        <v>2438</v>
      </c>
      <c r="F655" s="369">
        <v>6</v>
      </c>
      <c r="G655" s="370" t="s">
        <v>6307</v>
      </c>
      <c r="H655" s="371">
        <v>103706.4</v>
      </c>
      <c r="I655" s="372">
        <v>103706.4</v>
      </c>
      <c r="J655" s="373">
        <v>478.25733612101089</v>
      </c>
      <c r="K655" s="374">
        <v>49598346.602700002</v>
      </c>
      <c r="L655" s="371">
        <v>15548.4</v>
      </c>
      <c r="M655" s="372">
        <v>15548.4</v>
      </c>
      <c r="N655" s="373">
        <v>450.54820410588871</v>
      </c>
      <c r="O655" s="374">
        <v>7005303.6967200004</v>
      </c>
      <c r="P655" s="374">
        <f t="shared" si="182"/>
        <v>0.88011009914484661</v>
      </c>
      <c r="Q655" s="402">
        <f t="shared" si="186"/>
        <v>13684.303865543732</v>
      </c>
      <c r="R655" s="374">
        <f t="shared" si="183"/>
        <v>0.11988990085515334</v>
      </c>
      <c r="S655" s="401">
        <f t="shared" si="187"/>
        <v>1864.0961344562663</v>
      </c>
      <c r="T655" s="371">
        <v>8240.4</v>
      </c>
      <c r="U655" s="372">
        <v>8240.4</v>
      </c>
      <c r="V655" s="373">
        <v>177.58636118392312</v>
      </c>
      <c r="W655" s="374">
        <v>1463382.6506999999</v>
      </c>
      <c r="X655" s="371">
        <v>129.6</v>
      </c>
      <c r="Y655" s="372">
        <v>129.6</v>
      </c>
      <c r="Z655" s="373">
        <v>200.02929351851853</v>
      </c>
      <c r="AA655" s="374">
        <v>25923.796440000002</v>
      </c>
      <c r="AB655" s="371">
        <v>78</v>
      </c>
      <c r="AC655" s="372">
        <v>78</v>
      </c>
      <c r="AD655" s="373">
        <v>24571.577398461537</v>
      </c>
      <c r="AE655" s="374">
        <v>1916583.0370799999</v>
      </c>
      <c r="AF655" s="374">
        <f t="shared" si="188"/>
        <v>0</v>
      </c>
      <c r="AG655" s="374">
        <f t="shared" si="189"/>
        <v>0</v>
      </c>
      <c r="AH655" s="374">
        <f t="shared" si="190"/>
        <v>1</v>
      </c>
      <c r="AI655" s="374">
        <f t="shared" si="191"/>
        <v>78</v>
      </c>
      <c r="AJ655" s="375">
        <v>60009539.783639997</v>
      </c>
      <c r="AK655" s="376">
        <v>1806.1773600000001</v>
      </c>
      <c r="AL655" s="377">
        <v>1806.1773600000001</v>
      </c>
      <c r="AM655" s="373">
        <v>10023.232320370795</v>
      </c>
      <c r="AN655" s="374">
        <v>18103735.291073997</v>
      </c>
      <c r="AO655" s="378">
        <v>187.58195999999998</v>
      </c>
      <c r="AP655" s="379">
        <v>187.58195999999998</v>
      </c>
      <c r="AQ655" s="373">
        <v>13517.50320339973</v>
      </c>
      <c r="AR655" s="374">
        <v>2535639.7451999998</v>
      </c>
      <c r="AS655" s="374">
        <f t="shared" si="184"/>
        <v>0.90622635637806459</v>
      </c>
      <c r="AT655" s="374">
        <f t="shared" si="198"/>
        <v>169.99171613305583</v>
      </c>
      <c r="AU655" s="374">
        <f t="shared" si="185"/>
        <v>9.3773643621935451E-2</v>
      </c>
      <c r="AV655" s="374">
        <f t="shared" si="199"/>
        <v>17.590243866944149</v>
      </c>
      <c r="AW655" s="380">
        <v>58.909920000000007</v>
      </c>
      <c r="AX655" s="381">
        <v>58.909920000000007</v>
      </c>
      <c r="AY655" s="373">
        <v>7909.9141849114712</v>
      </c>
      <c r="AZ655" s="374">
        <v>465972.41184000002</v>
      </c>
      <c r="BA655" s="378">
        <v>48.159119999999753</v>
      </c>
      <c r="BB655" s="379">
        <v>48.159119999999753</v>
      </c>
      <c r="BC655" s="373">
        <v>11327.894439931684</v>
      </c>
      <c r="BD655" s="374">
        <v>545541.42767999996</v>
      </c>
      <c r="BE655" s="374">
        <f t="shared" si="192"/>
        <v>3.8501968788461453E-2</v>
      </c>
      <c r="BF655" s="374">
        <f t="shared" si="193"/>
        <v>1.8542209351197603</v>
      </c>
      <c r="BG655" s="374">
        <f t="shared" si="194"/>
        <v>3.0996920893685422E-2</v>
      </c>
      <c r="BH655" s="374">
        <f t="shared" si="195"/>
        <v>1.4927844329494957</v>
      </c>
      <c r="BI655" s="374">
        <f t="shared" si="196"/>
        <v>0.9305011103178531</v>
      </c>
      <c r="BJ655" s="374">
        <f t="shared" si="197"/>
        <v>44.812114631930498</v>
      </c>
      <c r="BK655" s="375">
        <v>21650888.875793997</v>
      </c>
      <c r="BL655" s="382">
        <v>81660428.659433991</v>
      </c>
      <c r="BM655" s="383">
        <v>0.56999999999999995</v>
      </c>
      <c r="BN655" s="382">
        <v>46546444.335877374</v>
      </c>
      <c r="BO655" s="395"/>
      <c r="BP655" s="395"/>
      <c r="BS655" s="408">
        <v>10915</v>
      </c>
      <c r="BT655" s="400" t="s">
        <v>1965</v>
      </c>
      <c r="BU655" s="400">
        <v>0.88011009914484661</v>
      </c>
      <c r="BV655" s="400">
        <v>0.11988990085515334</v>
      </c>
      <c r="BW655" s="400">
        <v>0</v>
      </c>
      <c r="BX655" s="400">
        <v>1</v>
      </c>
      <c r="BY655" s="407">
        <v>10915</v>
      </c>
      <c r="BZ655" s="406" t="s">
        <v>1965</v>
      </c>
      <c r="CA655" s="406">
        <v>0.90622635637806459</v>
      </c>
      <c r="CB655" s="406">
        <v>9.3773643621935451E-2</v>
      </c>
      <c r="CC655" s="406">
        <v>3.8501968788461453E-2</v>
      </c>
      <c r="CD655" s="406">
        <v>3.0996920893685422E-2</v>
      </c>
      <c r="CE655" s="406">
        <v>0.9305011103178531</v>
      </c>
    </row>
    <row r="656" spans="1:83" x14ac:dyDescent="0.35">
      <c r="A656" s="365">
        <v>9</v>
      </c>
      <c r="B656" s="366" t="s">
        <v>1311</v>
      </c>
      <c r="C656" s="411">
        <v>10916</v>
      </c>
      <c r="D656" s="367" t="s">
        <v>1966</v>
      </c>
      <c r="E656" s="368" t="s">
        <v>2438</v>
      </c>
      <c r="F656" s="369">
        <v>10</v>
      </c>
      <c r="G656" s="370" t="s">
        <v>6308</v>
      </c>
      <c r="H656" s="371">
        <v>138558</v>
      </c>
      <c r="I656" s="372">
        <v>138558</v>
      </c>
      <c r="J656" s="373">
        <v>892.03502548244489</v>
      </c>
      <c r="K656" s="374">
        <v>123598589.0607966</v>
      </c>
      <c r="L656" s="371">
        <v>27146.399999999998</v>
      </c>
      <c r="M656" s="372">
        <v>27146.399999999998</v>
      </c>
      <c r="N656" s="373">
        <v>704.20730145709933</v>
      </c>
      <c r="O656" s="374">
        <v>19116693.088275</v>
      </c>
      <c r="P656" s="374">
        <f t="shared" si="182"/>
        <v>0.86210754892807329</v>
      </c>
      <c r="Q656" s="402">
        <f t="shared" si="186"/>
        <v>23403.116366221046</v>
      </c>
      <c r="R656" s="374">
        <f t="shared" si="183"/>
        <v>0.13789245107192671</v>
      </c>
      <c r="S656" s="401">
        <f t="shared" si="187"/>
        <v>3743.2836337789508</v>
      </c>
      <c r="T656" s="371">
        <v>10911.6</v>
      </c>
      <c r="U656" s="372">
        <v>10911.6</v>
      </c>
      <c r="V656" s="373">
        <v>586.31477752501917</v>
      </c>
      <c r="W656" s="374">
        <v>6397632.3264419995</v>
      </c>
      <c r="X656" s="371">
        <v>8636.4</v>
      </c>
      <c r="Y656" s="372">
        <v>8636.4</v>
      </c>
      <c r="Z656" s="373">
        <v>2.421367159927748</v>
      </c>
      <c r="AA656" s="374">
        <v>20911.895340000003</v>
      </c>
      <c r="AB656" s="371">
        <v>0</v>
      </c>
      <c r="AC656" s="372">
        <v>0</v>
      </c>
      <c r="AD656" s="373">
        <v>0</v>
      </c>
      <c r="AE656" s="374">
        <v>0</v>
      </c>
      <c r="AF656" s="374">
        <f t="shared" si="188"/>
        <v>0</v>
      </c>
      <c r="AG656" s="374">
        <f t="shared" si="189"/>
        <v>0</v>
      </c>
      <c r="AH656" s="374">
        <f t="shared" si="190"/>
        <v>1</v>
      </c>
      <c r="AI656" s="374">
        <f t="shared" si="191"/>
        <v>0</v>
      </c>
      <c r="AJ656" s="375">
        <v>149133826.3708536</v>
      </c>
      <c r="AK656" s="376">
        <v>4535.5441199999996</v>
      </c>
      <c r="AL656" s="377">
        <v>4535.5441199999996</v>
      </c>
      <c r="AM656" s="373">
        <v>16917.531571811673</v>
      </c>
      <c r="AN656" s="374">
        <v>76730210.845444784</v>
      </c>
      <c r="AO656" s="378">
        <v>425.9338800000001</v>
      </c>
      <c r="AP656" s="379">
        <v>425.9338800000001</v>
      </c>
      <c r="AQ656" s="373">
        <v>25103.934179216263</v>
      </c>
      <c r="AR656" s="374">
        <v>10692616.088218201</v>
      </c>
      <c r="AS656" s="374">
        <f t="shared" si="184"/>
        <v>0.84089347540228621</v>
      </c>
      <c r="AT656" s="374">
        <f t="shared" si="198"/>
        <v>358.16502064478038</v>
      </c>
      <c r="AU656" s="374">
        <f t="shared" si="185"/>
        <v>0.15910652459771385</v>
      </c>
      <c r="AV656" s="374">
        <f t="shared" si="199"/>
        <v>67.768859355219718</v>
      </c>
      <c r="AW656" s="380">
        <v>193.96883999999997</v>
      </c>
      <c r="AX656" s="381">
        <v>193.96883999999997</v>
      </c>
      <c r="AY656" s="373">
        <v>17433.703284151208</v>
      </c>
      <c r="AZ656" s="374">
        <v>3381595.2029309999</v>
      </c>
      <c r="BA656" s="378">
        <v>474.97919999999908</v>
      </c>
      <c r="BB656" s="379">
        <v>474.97919999999908</v>
      </c>
      <c r="BC656" s="373">
        <v>15965.363523745911</v>
      </c>
      <c r="BD656" s="374">
        <v>7583215.5942179989</v>
      </c>
      <c r="BE656" s="374">
        <f t="shared" si="192"/>
        <v>4.3997794909021976E-2</v>
      </c>
      <c r="BF656" s="374">
        <f t="shared" si="193"/>
        <v>20.898037427651289</v>
      </c>
      <c r="BG656" s="374">
        <f t="shared" si="194"/>
        <v>1.0661593806770855E-2</v>
      </c>
      <c r="BH656" s="374">
        <f t="shared" si="195"/>
        <v>5.064035297064966</v>
      </c>
      <c r="BI656" s="374">
        <f t="shared" si="196"/>
        <v>0.94534061128420721</v>
      </c>
      <c r="BJ656" s="374">
        <f t="shared" si="197"/>
        <v>449.01712727528286</v>
      </c>
      <c r="BK656" s="375">
        <v>98387637.730811983</v>
      </c>
      <c r="BL656" s="382">
        <v>247521464.10166559</v>
      </c>
      <c r="BM656" s="383">
        <v>0.57999999999999996</v>
      </c>
      <c r="BN656" s="382">
        <v>143562449.17896602</v>
      </c>
      <c r="BO656" s="395"/>
      <c r="BP656" s="395"/>
      <c r="BS656" s="408">
        <v>10916</v>
      </c>
      <c r="BT656" s="400" t="s">
        <v>1966</v>
      </c>
      <c r="BU656" s="400">
        <v>0.86210754892807329</v>
      </c>
      <c r="BV656" s="400">
        <v>0.13789245107192671</v>
      </c>
      <c r="BW656" s="400">
        <v>0</v>
      </c>
      <c r="BX656" s="400">
        <v>1</v>
      </c>
      <c r="BY656" s="407">
        <v>10916</v>
      </c>
      <c r="BZ656" s="406" t="s">
        <v>1966</v>
      </c>
      <c r="CA656" s="406">
        <v>0.84089347540228621</v>
      </c>
      <c r="CB656" s="406">
        <v>0.15910652459771385</v>
      </c>
      <c r="CC656" s="406">
        <v>4.3997794909021976E-2</v>
      </c>
      <c r="CD656" s="406">
        <v>1.0661593806770855E-2</v>
      </c>
      <c r="CE656" s="406">
        <v>0.94534061128420721</v>
      </c>
    </row>
    <row r="657" spans="1:83" x14ac:dyDescent="0.35">
      <c r="A657" s="365">
        <v>9</v>
      </c>
      <c r="B657" s="366" t="s">
        <v>1311</v>
      </c>
      <c r="C657" s="411">
        <v>10917</v>
      </c>
      <c r="D657" s="367" t="s">
        <v>1967</v>
      </c>
      <c r="E657" s="368" t="s">
        <v>2438</v>
      </c>
      <c r="F657" s="369">
        <v>6</v>
      </c>
      <c r="G657" s="370" t="s">
        <v>6307</v>
      </c>
      <c r="H657" s="371">
        <v>68851.199999999997</v>
      </c>
      <c r="I657" s="372">
        <v>68851.199999999997</v>
      </c>
      <c r="J657" s="373">
        <v>583.79400976306306</v>
      </c>
      <c r="K657" s="374">
        <v>40194918.124998607</v>
      </c>
      <c r="L657" s="371">
        <v>8212.7999999999993</v>
      </c>
      <c r="M657" s="372">
        <v>8212.7999999999993</v>
      </c>
      <c r="N657" s="373">
        <v>541.40279758912925</v>
      </c>
      <c r="O657" s="374">
        <v>4446432.89604</v>
      </c>
      <c r="P657" s="374">
        <f t="shared" si="182"/>
        <v>0.88008704607352661</v>
      </c>
      <c r="Q657" s="402">
        <f t="shared" si="186"/>
        <v>7227.9788919926586</v>
      </c>
      <c r="R657" s="374">
        <f t="shared" si="183"/>
        <v>0.11991295392647336</v>
      </c>
      <c r="S657" s="401">
        <f t="shared" si="187"/>
        <v>984.82110800734029</v>
      </c>
      <c r="T657" s="371">
        <v>29694</v>
      </c>
      <c r="U657" s="372">
        <v>29694</v>
      </c>
      <c r="V657" s="373">
        <v>50.215886933218833</v>
      </c>
      <c r="W657" s="374">
        <v>1491110.546595</v>
      </c>
      <c r="X657" s="371">
        <v>1783.2</v>
      </c>
      <c r="Y657" s="372">
        <v>1783.2</v>
      </c>
      <c r="Z657" s="373">
        <v>6.4208710800807536</v>
      </c>
      <c r="AA657" s="374">
        <v>11449.69731</v>
      </c>
      <c r="AB657" s="371">
        <v>20.399999999999999</v>
      </c>
      <c r="AC657" s="372">
        <v>20.399999999999999</v>
      </c>
      <c r="AD657" s="373">
        <v>88992.061376794125</v>
      </c>
      <c r="AE657" s="374">
        <v>1815438.0520866001</v>
      </c>
      <c r="AF657" s="374">
        <f t="shared" si="188"/>
        <v>2.4449107447640248E-4</v>
      </c>
      <c r="AG657" s="374">
        <f t="shared" si="189"/>
        <v>4.9876179193186106E-3</v>
      </c>
      <c r="AH657" s="374">
        <f t="shared" si="190"/>
        <v>0.99975550892552356</v>
      </c>
      <c r="AI657" s="374">
        <f t="shared" si="191"/>
        <v>20.395012382080679</v>
      </c>
      <c r="AJ657" s="375">
        <v>47959349.317030206</v>
      </c>
      <c r="AK657" s="376">
        <v>1786.94964</v>
      </c>
      <c r="AL657" s="377">
        <v>1786.94964</v>
      </c>
      <c r="AM657" s="373">
        <v>13425.031675082349</v>
      </c>
      <c r="AN657" s="374">
        <v>23989855.518777002</v>
      </c>
      <c r="AO657" s="378">
        <v>154.98047999999997</v>
      </c>
      <c r="AP657" s="379">
        <v>154.98047999999997</v>
      </c>
      <c r="AQ657" s="373">
        <v>9782.9126404176841</v>
      </c>
      <c r="AR657" s="374">
        <v>1516160.4968099997</v>
      </c>
      <c r="AS657" s="374">
        <f t="shared" si="184"/>
        <v>0.83709796972704575</v>
      </c>
      <c r="AT657" s="374">
        <f t="shared" si="198"/>
        <v>129.733845155323</v>
      </c>
      <c r="AU657" s="374">
        <f t="shared" si="185"/>
        <v>0.16290203027295427</v>
      </c>
      <c r="AV657" s="374">
        <f t="shared" si="199"/>
        <v>25.246634844676979</v>
      </c>
      <c r="AW657" s="380">
        <v>76.013400000000004</v>
      </c>
      <c r="AX657" s="381">
        <v>76.013400000000004</v>
      </c>
      <c r="AY657" s="373">
        <v>10619.508252097654</v>
      </c>
      <c r="AZ657" s="374">
        <v>807224.92856999987</v>
      </c>
      <c r="BA657" s="378">
        <v>16.932719999999868</v>
      </c>
      <c r="BB657" s="379">
        <v>16.932719999999868</v>
      </c>
      <c r="BC657" s="373">
        <v>43374.348656365051</v>
      </c>
      <c r="BD657" s="374">
        <v>734445.70098059997</v>
      </c>
      <c r="BE657" s="374">
        <f t="shared" si="192"/>
        <v>5.6741256629808745E-3</v>
      </c>
      <c r="BF657" s="374">
        <f t="shared" si="193"/>
        <v>9.6078381096068768E-2</v>
      </c>
      <c r="BG657" s="374">
        <f t="shared" si="194"/>
        <v>0</v>
      </c>
      <c r="BH657" s="374">
        <f t="shared" si="195"/>
        <v>0</v>
      </c>
      <c r="BI657" s="374">
        <f t="shared" si="196"/>
        <v>0.99432587433701913</v>
      </c>
      <c r="BJ657" s="374">
        <f t="shared" si="197"/>
        <v>16.836641618903801</v>
      </c>
      <c r="BK657" s="375">
        <v>27047686.645137601</v>
      </c>
      <c r="BL657" s="382">
        <v>75007035.962167799</v>
      </c>
      <c r="BM657" s="383">
        <v>0.56999999999999995</v>
      </c>
      <c r="BN657" s="382">
        <v>42754010.498435639</v>
      </c>
      <c r="BO657" s="395"/>
      <c r="BP657" s="395"/>
      <c r="BS657" s="408">
        <v>10917</v>
      </c>
      <c r="BT657" s="400" t="s">
        <v>1967</v>
      </c>
      <c r="BU657" s="400">
        <v>0.88008704607352661</v>
      </c>
      <c r="BV657" s="400">
        <v>0.11991295392647336</v>
      </c>
      <c r="BW657" s="400">
        <v>2.4449107447640248E-4</v>
      </c>
      <c r="BX657" s="400">
        <v>0.99975550892552356</v>
      </c>
      <c r="BY657" s="407">
        <v>10917</v>
      </c>
      <c r="BZ657" s="406" t="s">
        <v>1967</v>
      </c>
      <c r="CA657" s="406">
        <v>0.83709796972704575</v>
      </c>
      <c r="CB657" s="406">
        <v>0.16290203027295427</v>
      </c>
      <c r="CC657" s="406">
        <v>5.6741256629808745E-3</v>
      </c>
      <c r="CD657" s="406">
        <v>0</v>
      </c>
      <c r="CE657" s="406">
        <v>0.99432587433701913</v>
      </c>
    </row>
    <row r="658" spans="1:83" x14ac:dyDescent="0.35">
      <c r="A658" s="365">
        <v>9</v>
      </c>
      <c r="B658" s="366" t="s">
        <v>1311</v>
      </c>
      <c r="C658" s="411">
        <v>10918</v>
      </c>
      <c r="D658" s="367" t="s">
        <v>2270</v>
      </c>
      <c r="E658" s="368" t="s">
        <v>2438</v>
      </c>
      <c r="F658" s="369">
        <v>14</v>
      </c>
      <c r="G658" s="370" t="s">
        <v>6316</v>
      </c>
      <c r="H658" s="371">
        <v>210950.39999999999</v>
      </c>
      <c r="I658" s="372">
        <v>210950.39999999999</v>
      </c>
      <c r="J658" s="373">
        <v>820.01023606327374</v>
      </c>
      <c r="K658" s="374">
        <v>172981487.301642</v>
      </c>
      <c r="L658" s="371">
        <v>41418</v>
      </c>
      <c r="M658" s="372">
        <v>41418</v>
      </c>
      <c r="N658" s="373">
        <v>768.8961985248153</v>
      </c>
      <c r="O658" s="374">
        <v>31846142.750500802</v>
      </c>
      <c r="P658" s="374">
        <f t="shared" si="182"/>
        <v>0.9009747333870376</v>
      </c>
      <c r="Q658" s="402">
        <f t="shared" si="186"/>
        <v>37316.57150742432</v>
      </c>
      <c r="R658" s="374">
        <f t="shared" si="183"/>
        <v>9.9025266612962362E-2</v>
      </c>
      <c r="S658" s="401">
        <f t="shared" si="187"/>
        <v>4101.4284925756747</v>
      </c>
      <c r="T658" s="371">
        <v>35330.400000000001</v>
      </c>
      <c r="U658" s="372">
        <v>35330.400000000001</v>
      </c>
      <c r="V658" s="373">
        <v>543.80661563242995</v>
      </c>
      <c r="W658" s="374">
        <v>19212905.252940003</v>
      </c>
      <c r="X658" s="371">
        <v>14083.199999999999</v>
      </c>
      <c r="Y658" s="372">
        <v>14083.199999999999</v>
      </c>
      <c r="Z658" s="373">
        <v>5.1993207268234496</v>
      </c>
      <c r="AA658" s="374">
        <v>73223.073659999995</v>
      </c>
      <c r="AB658" s="371">
        <v>0</v>
      </c>
      <c r="AC658" s="372">
        <v>0</v>
      </c>
      <c r="AD658" s="373">
        <v>0</v>
      </c>
      <c r="AE658" s="374">
        <v>0</v>
      </c>
      <c r="AF658" s="374">
        <f t="shared" si="188"/>
        <v>3.6556450100747452E-4</v>
      </c>
      <c r="AG658" s="374">
        <f t="shared" si="189"/>
        <v>0</v>
      </c>
      <c r="AH658" s="374">
        <f t="shared" si="190"/>
        <v>0.99963443549899256</v>
      </c>
      <c r="AI658" s="374">
        <f t="shared" si="191"/>
        <v>0</v>
      </c>
      <c r="AJ658" s="375">
        <v>224113758.37874278</v>
      </c>
      <c r="AK658" s="376">
        <v>7319.8126800000009</v>
      </c>
      <c r="AL658" s="377">
        <v>7319.8126800000009</v>
      </c>
      <c r="AM658" s="373">
        <v>21268.698969968722</v>
      </c>
      <c r="AN658" s="374">
        <v>155682892.40748</v>
      </c>
      <c r="AO658" s="378">
        <v>198.70859999999999</v>
      </c>
      <c r="AP658" s="379">
        <v>198.70859999999999</v>
      </c>
      <c r="AQ658" s="373">
        <v>91401.797625467647</v>
      </c>
      <c r="AR658" s="374">
        <v>18162323.243639998</v>
      </c>
      <c r="AS658" s="374">
        <f t="shared" si="184"/>
        <v>0.89683709881795459</v>
      </c>
      <c r="AT658" s="374">
        <f t="shared" si="198"/>
        <v>178.20924433417741</v>
      </c>
      <c r="AU658" s="374">
        <f t="shared" si="185"/>
        <v>0.10316290118204542</v>
      </c>
      <c r="AV658" s="374">
        <f t="shared" si="199"/>
        <v>20.499355665822591</v>
      </c>
      <c r="AW658" s="380">
        <v>280.37448000000001</v>
      </c>
      <c r="AX658" s="381">
        <v>280.37448000000001</v>
      </c>
      <c r="AY658" s="373">
        <v>37033.273423692488</v>
      </c>
      <c r="AZ658" s="374">
        <v>10383184.778865602</v>
      </c>
      <c r="BA658" s="378">
        <v>1907.5243199999979</v>
      </c>
      <c r="BB658" s="379">
        <v>1907.5243199999979</v>
      </c>
      <c r="BC658" s="373">
        <v>6281.0329179142591</v>
      </c>
      <c r="BD658" s="374">
        <v>11981223.045642</v>
      </c>
      <c r="BE658" s="374">
        <f t="shared" si="192"/>
        <v>3.5023986016240356E-2</v>
      </c>
      <c r="BF658" s="374">
        <f t="shared" si="193"/>
        <v>66.809105109318324</v>
      </c>
      <c r="BG658" s="374">
        <f t="shared" si="194"/>
        <v>5.8131300888994552E-3</v>
      </c>
      <c r="BH658" s="374">
        <f t="shared" si="195"/>
        <v>11.08868701989946</v>
      </c>
      <c r="BI658" s="374">
        <f t="shared" si="196"/>
        <v>0.95916288389486015</v>
      </c>
      <c r="BJ658" s="374">
        <f t="shared" si="197"/>
        <v>1829.6265278707801</v>
      </c>
      <c r="BK658" s="375">
        <v>196209623.4756276</v>
      </c>
      <c r="BL658" s="382">
        <v>420323381.85437036</v>
      </c>
      <c r="BM658" s="383">
        <v>0.53</v>
      </c>
      <c r="BN658" s="382">
        <v>222771392.38281628</v>
      </c>
      <c r="BO658" s="395"/>
      <c r="BP658" s="395"/>
      <c r="BS658" s="408">
        <v>10918</v>
      </c>
      <c r="BT658" s="400" t="s">
        <v>2270</v>
      </c>
      <c r="BU658" s="400">
        <v>0.9009747333870376</v>
      </c>
      <c r="BV658" s="400">
        <v>9.9025266612962362E-2</v>
      </c>
      <c r="BW658" s="400">
        <v>3.6556450100747452E-4</v>
      </c>
      <c r="BX658" s="400">
        <v>0.99963443549899256</v>
      </c>
      <c r="BY658" s="407">
        <v>10918</v>
      </c>
      <c r="BZ658" s="406" t="s">
        <v>2270</v>
      </c>
      <c r="CA658" s="406">
        <v>0.89683709881795459</v>
      </c>
      <c r="CB658" s="406">
        <v>0.10316290118204542</v>
      </c>
      <c r="CC658" s="406">
        <v>3.5023986016240356E-2</v>
      </c>
      <c r="CD658" s="406">
        <v>5.8131300888994552E-3</v>
      </c>
      <c r="CE658" s="406">
        <v>0.95916288389486015</v>
      </c>
    </row>
    <row r="659" spans="1:83" x14ac:dyDescent="0.35">
      <c r="A659" s="365">
        <v>9</v>
      </c>
      <c r="B659" s="366" t="s">
        <v>1311</v>
      </c>
      <c r="C659" s="411">
        <v>10919</v>
      </c>
      <c r="D659" s="367" t="s">
        <v>1969</v>
      </c>
      <c r="E659" s="368" t="s">
        <v>2438</v>
      </c>
      <c r="F659" s="369">
        <v>6</v>
      </c>
      <c r="G659" s="370" t="s">
        <v>6307</v>
      </c>
      <c r="H659" s="371">
        <v>79065.599999999991</v>
      </c>
      <c r="I659" s="372">
        <v>79065.599999999991</v>
      </c>
      <c r="J659" s="373">
        <v>558.80708458128947</v>
      </c>
      <c r="K659" s="374">
        <v>44182417.426670395</v>
      </c>
      <c r="L659" s="371">
        <v>9663.6</v>
      </c>
      <c r="M659" s="372">
        <v>9663.6</v>
      </c>
      <c r="N659" s="373">
        <v>407.77819378666328</v>
      </c>
      <c r="O659" s="374">
        <v>3940605.3534767996</v>
      </c>
      <c r="P659" s="374">
        <f t="shared" si="182"/>
        <v>0.89731566117145245</v>
      </c>
      <c r="Q659" s="402">
        <f t="shared" si="186"/>
        <v>8671.2996232964488</v>
      </c>
      <c r="R659" s="374">
        <f t="shared" si="183"/>
        <v>0.10268433882854754</v>
      </c>
      <c r="S659" s="401">
        <f t="shared" si="187"/>
        <v>992.30037670355205</v>
      </c>
      <c r="T659" s="371">
        <v>5941.2</v>
      </c>
      <c r="U659" s="372">
        <v>5941.2</v>
      </c>
      <c r="V659" s="373">
        <v>219.21677350474653</v>
      </c>
      <c r="W659" s="374">
        <v>1302410.6947464</v>
      </c>
      <c r="X659" s="371">
        <v>5517.5999999999995</v>
      </c>
      <c r="Y659" s="372">
        <v>5517.5999999999995</v>
      </c>
      <c r="Z659" s="373">
        <v>1.1543729230100044</v>
      </c>
      <c r="AA659" s="374">
        <v>6369.3680399999994</v>
      </c>
      <c r="AB659" s="371">
        <v>1156.8</v>
      </c>
      <c r="AC659" s="372">
        <v>1156.8</v>
      </c>
      <c r="AD659" s="373">
        <v>3779.919634110996</v>
      </c>
      <c r="AE659" s="374">
        <v>4372611.0327396002</v>
      </c>
      <c r="AF659" s="374">
        <f t="shared" si="188"/>
        <v>9.4826116225621461E-3</v>
      </c>
      <c r="AG659" s="374">
        <f t="shared" si="189"/>
        <v>10.96948512497989</v>
      </c>
      <c r="AH659" s="374">
        <f t="shared" si="190"/>
        <v>0.99051738837743786</v>
      </c>
      <c r="AI659" s="374">
        <f t="shared" si="191"/>
        <v>1145.8305148750201</v>
      </c>
      <c r="AJ659" s="375">
        <v>53804413.875673197</v>
      </c>
      <c r="AK659" s="376">
        <v>5514.4169999999995</v>
      </c>
      <c r="AL659" s="377">
        <v>5514.4169999999995</v>
      </c>
      <c r="AM659" s="373">
        <v>5303.621235538988</v>
      </c>
      <c r="AN659" s="374">
        <v>29246379.102817196</v>
      </c>
      <c r="AO659" s="378">
        <v>546.55859999999996</v>
      </c>
      <c r="AP659" s="379">
        <v>546.55859999999996</v>
      </c>
      <c r="AQ659" s="373">
        <v>4607.6498417179782</v>
      </c>
      <c r="AR659" s="374">
        <v>2518350.6467795996</v>
      </c>
      <c r="AS659" s="374">
        <f t="shared" si="184"/>
        <v>0.92737741697865872</v>
      </c>
      <c r="AT659" s="374">
        <f t="shared" si="198"/>
        <v>506.86610269547191</v>
      </c>
      <c r="AU659" s="374">
        <f t="shared" si="185"/>
        <v>7.262258302134128E-2</v>
      </c>
      <c r="AV659" s="374">
        <f t="shared" si="199"/>
        <v>39.692497304528054</v>
      </c>
      <c r="AW659" s="380">
        <v>184.74599999999998</v>
      </c>
      <c r="AX659" s="381">
        <v>184.74599999999998</v>
      </c>
      <c r="AY659" s="373">
        <v>5824.9581795134945</v>
      </c>
      <c r="AZ659" s="374">
        <v>1076137.7238324001</v>
      </c>
      <c r="BA659" s="378">
        <v>255.91703999999982</v>
      </c>
      <c r="BB659" s="379">
        <v>255.91703999999982</v>
      </c>
      <c r="BC659" s="373">
        <v>8294.2449934400684</v>
      </c>
      <c r="BD659" s="374">
        <v>2122638.627756</v>
      </c>
      <c r="BE659" s="374">
        <f t="shared" si="192"/>
        <v>2.7697865378599088E-2</v>
      </c>
      <c r="BF659" s="374">
        <f t="shared" si="193"/>
        <v>7.0883557220095526</v>
      </c>
      <c r="BG659" s="374">
        <f t="shared" si="194"/>
        <v>0</v>
      </c>
      <c r="BH659" s="374">
        <f t="shared" si="195"/>
        <v>0</v>
      </c>
      <c r="BI659" s="374">
        <f t="shared" si="196"/>
        <v>0.9723021346214008</v>
      </c>
      <c r="BJ659" s="374">
        <f t="shared" si="197"/>
        <v>248.82868427799025</v>
      </c>
      <c r="BK659" s="375">
        <v>34963506.101185195</v>
      </c>
      <c r="BL659" s="382">
        <v>88767919.976858392</v>
      </c>
      <c r="BM659" s="383">
        <v>0.56999999999999995</v>
      </c>
      <c r="BN659" s="382">
        <v>50597714.386809282</v>
      </c>
      <c r="BO659" s="395"/>
      <c r="BP659" s="395"/>
      <c r="BS659" s="408">
        <v>10919</v>
      </c>
      <c r="BT659" s="400" t="s">
        <v>1969</v>
      </c>
      <c r="BU659" s="400">
        <v>0.89731566117145245</v>
      </c>
      <c r="BV659" s="400">
        <v>0.10268433882854754</v>
      </c>
      <c r="BW659" s="400">
        <v>9.4826116225621461E-3</v>
      </c>
      <c r="BX659" s="400">
        <v>0.99051738837743786</v>
      </c>
      <c r="BY659" s="407">
        <v>10919</v>
      </c>
      <c r="BZ659" s="406" t="s">
        <v>1969</v>
      </c>
      <c r="CA659" s="406">
        <v>0.92737741697865872</v>
      </c>
      <c r="CB659" s="406">
        <v>7.262258302134128E-2</v>
      </c>
      <c r="CC659" s="406">
        <v>2.7697865378599088E-2</v>
      </c>
      <c r="CD659" s="406">
        <v>0</v>
      </c>
      <c r="CE659" s="406">
        <v>0.9723021346214008</v>
      </c>
    </row>
    <row r="660" spans="1:83" x14ac:dyDescent="0.35">
      <c r="A660" s="365">
        <v>9</v>
      </c>
      <c r="B660" s="366" t="s">
        <v>1311</v>
      </c>
      <c r="C660" s="411">
        <v>10920</v>
      </c>
      <c r="D660" s="367" t="s">
        <v>1970</v>
      </c>
      <c r="E660" s="368" t="s">
        <v>2438</v>
      </c>
      <c r="F660" s="369">
        <v>13</v>
      </c>
      <c r="G660" s="370" t="s">
        <v>6309</v>
      </c>
      <c r="H660" s="371">
        <v>157008</v>
      </c>
      <c r="I660" s="372">
        <v>157008</v>
      </c>
      <c r="J660" s="373">
        <v>485.02226862274534</v>
      </c>
      <c r="K660" s="374">
        <v>76152376.351919994</v>
      </c>
      <c r="L660" s="371">
        <v>27054</v>
      </c>
      <c r="M660" s="372">
        <v>27054</v>
      </c>
      <c r="N660" s="373">
        <v>382.65063544466625</v>
      </c>
      <c r="O660" s="374">
        <v>10352230.29132</v>
      </c>
      <c r="P660" s="374">
        <f t="shared" si="182"/>
        <v>0.88369139645690087</v>
      </c>
      <c r="Q660" s="402">
        <f t="shared" si="186"/>
        <v>23907.387039744997</v>
      </c>
      <c r="R660" s="374">
        <f t="shared" si="183"/>
        <v>0.11630860354309917</v>
      </c>
      <c r="S660" s="401">
        <f t="shared" si="187"/>
        <v>3146.612960255005</v>
      </c>
      <c r="T660" s="371">
        <v>19000.8</v>
      </c>
      <c r="U660" s="372">
        <v>19000.8</v>
      </c>
      <c r="V660" s="373">
        <v>215.41591711506882</v>
      </c>
      <c r="W660" s="374">
        <v>4093074.7579199993</v>
      </c>
      <c r="X660" s="371">
        <v>114</v>
      </c>
      <c r="Y660" s="372">
        <v>114</v>
      </c>
      <c r="Z660" s="373">
        <v>49.036403157894732</v>
      </c>
      <c r="AA660" s="374">
        <v>5590.1499599999997</v>
      </c>
      <c r="AB660" s="371">
        <v>2.4</v>
      </c>
      <c r="AC660" s="372">
        <v>2.4</v>
      </c>
      <c r="AD660" s="373">
        <v>1285405.1930750001</v>
      </c>
      <c r="AE660" s="374">
        <v>3084972.4633800001</v>
      </c>
      <c r="AF660" s="374">
        <f t="shared" si="188"/>
        <v>0</v>
      </c>
      <c r="AG660" s="374">
        <f t="shared" si="189"/>
        <v>0</v>
      </c>
      <c r="AH660" s="374">
        <f t="shared" si="190"/>
        <v>1</v>
      </c>
      <c r="AI660" s="374">
        <f t="shared" si="191"/>
        <v>2.4</v>
      </c>
      <c r="AJ660" s="375">
        <v>93688244.014499977</v>
      </c>
      <c r="AK660" s="376">
        <v>4448.1687600000005</v>
      </c>
      <c r="AL660" s="377">
        <v>4448.1687600000005</v>
      </c>
      <c r="AM660" s="373">
        <v>18035.215534673192</v>
      </c>
      <c r="AN660" s="374">
        <v>80223682.321199998</v>
      </c>
      <c r="AO660" s="378">
        <v>457.18799999999993</v>
      </c>
      <c r="AP660" s="379">
        <v>457.18799999999993</v>
      </c>
      <c r="AQ660" s="373">
        <v>19044.299191837057</v>
      </c>
      <c r="AR660" s="374">
        <v>8706825.0589175988</v>
      </c>
      <c r="AS660" s="374">
        <f t="shared" si="184"/>
        <v>0.85414070070043668</v>
      </c>
      <c r="AT660" s="374">
        <f t="shared" si="198"/>
        <v>390.50287867183118</v>
      </c>
      <c r="AU660" s="374">
        <f t="shared" si="185"/>
        <v>0.14585929929956329</v>
      </c>
      <c r="AV660" s="374">
        <f t="shared" si="199"/>
        <v>66.685121328168734</v>
      </c>
      <c r="AW660" s="380">
        <v>320.28719999999998</v>
      </c>
      <c r="AX660" s="381">
        <v>320.28719999999998</v>
      </c>
      <c r="AY660" s="373">
        <v>10775.175254022015</v>
      </c>
      <c r="AZ660" s="374">
        <v>3451150.7116199997</v>
      </c>
      <c r="BA660" s="378">
        <v>168.76332000000053</v>
      </c>
      <c r="BB660" s="379">
        <v>168.76332000000053</v>
      </c>
      <c r="BC660" s="373">
        <v>36075.20528868465</v>
      </c>
      <c r="BD660" s="374">
        <v>6088171.4141999995</v>
      </c>
      <c r="BE660" s="374">
        <f t="shared" si="192"/>
        <v>1.0284869634306559E-2</v>
      </c>
      <c r="BF660" s="374">
        <f t="shared" si="193"/>
        <v>1.7357087452527662</v>
      </c>
      <c r="BG660" s="374">
        <f t="shared" si="194"/>
        <v>4.2357885312068015E-3</v>
      </c>
      <c r="BH660" s="374">
        <f t="shared" si="195"/>
        <v>0.71484573534438567</v>
      </c>
      <c r="BI660" s="374">
        <f t="shared" si="196"/>
        <v>0.9854793418344866</v>
      </c>
      <c r="BJ660" s="374">
        <f t="shared" si="197"/>
        <v>166.31276551940337</v>
      </c>
      <c r="BK660" s="375">
        <v>98469829.505937591</v>
      </c>
      <c r="BL660" s="382">
        <v>192158073.52043757</v>
      </c>
      <c r="BM660" s="383">
        <v>0.56999999999999995</v>
      </c>
      <c r="BN660" s="382">
        <v>109530101.90664941</v>
      </c>
      <c r="BO660" s="395"/>
      <c r="BP660" s="395"/>
      <c r="BS660" s="408">
        <v>10920</v>
      </c>
      <c r="BT660" s="400" t="s">
        <v>1970</v>
      </c>
      <c r="BU660" s="400">
        <v>0.88369139645690087</v>
      </c>
      <c r="BV660" s="400">
        <v>0.11630860354309917</v>
      </c>
      <c r="BW660" s="400">
        <v>0</v>
      </c>
      <c r="BX660" s="400">
        <v>1</v>
      </c>
      <c r="BY660" s="407">
        <v>10920</v>
      </c>
      <c r="BZ660" s="406" t="s">
        <v>1970</v>
      </c>
      <c r="CA660" s="406">
        <v>0.85414070070043668</v>
      </c>
      <c r="CB660" s="406">
        <v>0.14585929929956329</v>
      </c>
      <c r="CC660" s="406">
        <v>1.0284869634306559E-2</v>
      </c>
      <c r="CD660" s="406">
        <v>4.2357885312068015E-3</v>
      </c>
      <c r="CE660" s="406">
        <v>0.9854793418344866</v>
      </c>
    </row>
    <row r="661" spans="1:83" x14ac:dyDescent="0.35">
      <c r="A661" s="365">
        <v>9</v>
      </c>
      <c r="B661" s="366" t="s">
        <v>1311</v>
      </c>
      <c r="C661" s="411">
        <v>10921</v>
      </c>
      <c r="D661" s="367" t="s">
        <v>1971</v>
      </c>
      <c r="E661" s="368" t="s">
        <v>2438</v>
      </c>
      <c r="F661" s="369">
        <v>5</v>
      </c>
      <c r="G661" s="370" t="s">
        <v>2469</v>
      </c>
      <c r="H661" s="371">
        <v>60549.599999999999</v>
      </c>
      <c r="I661" s="372">
        <v>60549.599999999999</v>
      </c>
      <c r="J661" s="373">
        <v>449.10270186807844</v>
      </c>
      <c r="K661" s="374">
        <v>27192988.957031403</v>
      </c>
      <c r="L661" s="371">
        <v>8365.1999999999989</v>
      </c>
      <c r="M661" s="372">
        <v>8365.1999999999989</v>
      </c>
      <c r="N661" s="373">
        <v>432.34863125089657</v>
      </c>
      <c r="O661" s="374">
        <v>3616682.7701399997</v>
      </c>
      <c r="P661" s="374">
        <f t="shared" si="182"/>
        <v>0.89023996541874373</v>
      </c>
      <c r="Q661" s="402">
        <f t="shared" si="186"/>
        <v>7447.0353587208738</v>
      </c>
      <c r="R661" s="374">
        <f t="shared" si="183"/>
        <v>0.10976003458125623</v>
      </c>
      <c r="S661" s="401">
        <f t="shared" si="187"/>
        <v>918.16464127912445</v>
      </c>
      <c r="T661" s="371">
        <v>4962</v>
      </c>
      <c r="U661" s="372">
        <v>4962</v>
      </c>
      <c r="V661" s="373">
        <v>150.46439966142685</v>
      </c>
      <c r="W661" s="374">
        <v>746604.35112000001</v>
      </c>
      <c r="X661" s="371">
        <v>3476.4</v>
      </c>
      <c r="Y661" s="372">
        <v>3476.4</v>
      </c>
      <c r="Z661" s="373">
        <v>1.3739528132550916</v>
      </c>
      <c r="AA661" s="374">
        <v>4776.4095600000001</v>
      </c>
      <c r="AB661" s="371">
        <v>3.5999999999999996</v>
      </c>
      <c r="AC661" s="372">
        <v>3.5999999999999996</v>
      </c>
      <c r="AD661" s="373">
        <v>266069.13696666667</v>
      </c>
      <c r="AE661" s="374">
        <v>957848.89307999995</v>
      </c>
      <c r="AF661" s="374">
        <f t="shared" si="188"/>
        <v>0</v>
      </c>
      <c r="AG661" s="374">
        <f t="shared" si="189"/>
        <v>0</v>
      </c>
      <c r="AH661" s="374">
        <f t="shared" si="190"/>
        <v>1</v>
      </c>
      <c r="AI661" s="374">
        <f t="shared" si="191"/>
        <v>3.5999999999999996</v>
      </c>
      <c r="AJ661" s="375">
        <v>32518901.3809314</v>
      </c>
      <c r="AK661" s="376">
        <v>1372.3308</v>
      </c>
      <c r="AL661" s="377">
        <v>1372.3308</v>
      </c>
      <c r="AM661" s="373">
        <v>14790.037665404434</v>
      </c>
      <c r="AN661" s="374">
        <v>20296824.221394598</v>
      </c>
      <c r="AO661" s="378">
        <v>154.3152</v>
      </c>
      <c r="AP661" s="379">
        <v>154.3152</v>
      </c>
      <c r="AQ661" s="373">
        <v>11440.028874148495</v>
      </c>
      <c r="AR661" s="374">
        <v>1765370.3437199998</v>
      </c>
      <c r="AS661" s="374">
        <f t="shared" si="184"/>
        <v>0.82268175589696602</v>
      </c>
      <c r="AT661" s="374">
        <f t="shared" si="198"/>
        <v>126.9522996975915</v>
      </c>
      <c r="AU661" s="374">
        <f t="shared" si="185"/>
        <v>0.17731824410303401</v>
      </c>
      <c r="AV661" s="374">
        <f t="shared" si="199"/>
        <v>27.362900302408516</v>
      </c>
      <c r="AW661" s="380">
        <v>108.71039999999998</v>
      </c>
      <c r="AX661" s="381">
        <v>108.71039999999998</v>
      </c>
      <c r="AY661" s="373">
        <v>9930.0923906084427</v>
      </c>
      <c r="AZ661" s="374">
        <v>1079504.3158199999</v>
      </c>
      <c r="BA661" s="378">
        <v>84.384000000000327</v>
      </c>
      <c r="BB661" s="379">
        <v>84.384000000000327</v>
      </c>
      <c r="BC661" s="373">
        <v>13016.543715159221</v>
      </c>
      <c r="BD661" s="374">
        <v>1098388.02486</v>
      </c>
      <c r="BE661" s="374">
        <f t="shared" si="192"/>
        <v>1.7216897209354012E-2</v>
      </c>
      <c r="BF661" s="374">
        <f t="shared" si="193"/>
        <v>1.4528306541141345</v>
      </c>
      <c r="BG661" s="374">
        <f t="shared" si="194"/>
        <v>0</v>
      </c>
      <c r="BH661" s="374">
        <f t="shared" si="195"/>
        <v>0</v>
      </c>
      <c r="BI661" s="374">
        <f t="shared" si="196"/>
        <v>0.98278310279064596</v>
      </c>
      <c r="BJ661" s="374">
        <f t="shared" si="197"/>
        <v>82.93116934588619</v>
      </c>
      <c r="BK661" s="375">
        <v>24240086.905794598</v>
      </c>
      <c r="BL661" s="382">
        <v>56758988.286725998</v>
      </c>
      <c r="BM661" s="383">
        <v>0.61</v>
      </c>
      <c r="BN661" s="382">
        <v>34622982.854902856</v>
      </c>
      <c r="BO661" s="395"/>
      <c r="BP661" s="395"/>
      <c r="BS661" s="408">
        <v>10921</v>
      </c>
      <c r="BT661" s="400" t="s">
        <v>1971</v>
      </c>
      <c r="BU661" s="400">
        <v>0.89023996541874373</v>
      </c>
      <c r="BV661" s="400">
        <v>0.10976003458125623</v>
      </c>
      <c r="BW661" s="400">
        <v>0</v>
      </c>
      <c r="BX661" s="400">
        <v>1</v>
      </c>
      <c r="BY661" s="407">
        <v>10921</v>
      </c>
      <c r="BZ661" s="406" t="s">
        <v>1971</v>
      </c>
      <c r="CA661" s="406">
        <v>0.82268175589696602</v>
      </c>
      <c r="CB661" s="406">
        <v>0.17731824410303401</v>
      </c>
      <c r="CC661" s="406">
        <v>1.7216897209354012E-2</v>
      </c>
      <c r="CD661" s="406">
        <v>0</v>
      </c>
      <c r="CE661" s="406">
        <v>0.98278310279064596</v>
      </c>
    </row>
    <row r="662" spans="1:83" x14ac:dyDescent="0.35">
      <c r="A662" s="365">
        <v>9</v>
      </c>
      <c r="B662" s="366" t="s">
        <v>1311</v>
      </c>
      <c r="C662" s="411">
        <v>10922</v>
      </c>
      <c r="D662" s="367" t="s">
        <v>1972</v>
      </c>
      <c r="E662" s="368" t="s">
        <v>2438</v>
      </c>
      <c r="F662" s="369">
        <v>13</v>
      </c>
      <c r="G662" s="370" t="s">
        <v>6309</v>
      </c>
      <c r="H662" s="371">
        <v>174751.19999999998</v>
      </c>
      <c r="I662" s="372">
        <v>174751.19999999998</v>
      </c>
      <c r="J662" s="373">
        <v>525.34806371950413</v>
      </c>
      <c r="K662" s="374">
        <v>91805204.552659795</v>
      </c>
      <c r="L662" s="371">
        <v>30052.799999999999</v>
      </c>
      <c r="M662" s="372">
        <v>30052.799999999999</v>
      </c>
      <c r="N662" s="373">
        <v>692.16312191355212</v>
      </c>
      <c r="O662" s="374">
        <v>20801439.870243598</v>
      </c>
      <c r="P662" s="374">
        <f t="shared" si="182"/>
        <v>0.8866113047672225</v>
      </c>
      <c r="Q662" s="402">
        <f t="shared" si="186"/>
        <v>26645.152219908385</v>
      </c>
      <c r="R662" s="374">
        <f t="shared" si="183"/>
        <v>0.1133886952327776</v>
      </c>
      <c r="S662" s="401">
        <f t="shared" si="187"/>
        <v>3407.6477800916186</v>
      </c>
      <c r="T662" s="371">
        <v>11336.4</v>
      </c>
      <c r="U662" s="372">
        <v>11336.4</v>
      </c>
      <c r="V662" s="373">
        <v>270.38640986794746</v>
      </c>
      <c r="W662" s="374">
        <v>3065208.4968269994</v>
      </c>
      <c r="X662" s="371">
        <v>8863.1999999999989</v>
      </c>
      <c r="Y662" s="372">
        <v>8863.1999999999989</v>
      </c>
      <c r="Z662" s="373">
        <v>3.5578551397914975</v>
      </c>
      <c r="AA662" s="374">
        <v>31533.981674999995</v>
      </c>
      <c r="AB662" s="371">
        <v>6</v>
      </c>
      <c r="AC662" s="372">
        <v>6</v>
      </c>
      <c r="AD662" s="373">
        <v>1189759.9054534002</v>
      </c>
      <c r="AE662" s="374">
        <v>7138559.4327204013</v>
      </c>
      <c r="AF662" s="374">
        <f t="shared" si="188"/>
        <v>0</v>
      </c>
      <c r="AG662" s="374">
        <f t="shared" si="189"/>
        <v>0</v>
      </c>
      <c r="AH662" s="374">
        <f t="shared" si="190"/>
        <v>1</v>
      </c>
      <c r="AI662" s="374">
        <f t="shared" si="191"/>
        <v>6</v>
      </c>
      <c r="AJ662" s="375">
        <v>122841946.3341258</v>
      </c>
      <c r="AK662" s="376">
        <v>15114.5934</v>
      </c>
      <c r="AL662" s="377">
        <v>15114.5934</v>
      </c>
      <c r="AM662" s="373">
        <v>9099.1212409782329</v>
      </c>
      <c r="AN662" s="374">
        <v>137529517.85468942</v>
      </c>
      <c r="AO662" s="378">
        <v>1004.40684</v>
      </c>
      <c r="AP662" s="379">
        <v>1004.40684</v>
      </c>
      <c r="AQ662" s="373">
        <v>10608.096491470127</v>
      </c>
      <c r="AR662" s="374">
        <v>10654844.675412597</v>
      </c>
      <c r="AS662" s="374">
        <f t="shared" si="184"/>
        <v>0.87580311460088411</v>
      </c>
      <c r="AT662" s="374">
        <f t="shared" si="198"/>
        <v>879.66263879843189</v>
      </c>
      <c r="AU662" s="374">
        <f t="shared" si="185"/>
        <v>0.12419688539911601</v>
      </c>
      <c r="AV662" s="374">
        <f t="shared" si="199"/>
        <v>124.74420120156825</v>
      </c>
      <c r="AW662" s="380">
        <v>664.86479999999995</v>
      </c>
      <c r="AX662" s="381">
        <v>664.86479999999995</v>
      </c>
      <c r="AY662" s="373">
        <v>8336.3292714753425</v>
      </c>
      <c r="AZ662" s="374">
        <v>5542531.8938135989</v>
      </c>
      <c r="BA662" s="378">
        <v>-1244.1553200000019</v>
      </c>
      <c r="BB662" s="379">
        <v>-1244.1553200000019</v>
      </c>
      <c r="BC662" s="373">
        <v>-8448.5349651319921</v>
      </c>
      <c r="BD662" s="374">
        <v>10511289.723074999</v>
      </c>
      <c r="BE662" s="374">
        <f t="shared" si="192"/>
        <v>5.3860297309243153E-2</v>
      </c>
      <c r="BF662" s="374">
        <f t="shared" si="193"/>
        <v>-67.010575434076657</v>
      </c>
      <c r="BG662" s="374">
        <f t="shared" si="194"/>
        <v>3.7008365393713027E-3</v>
      </c>
      <c r="BH662" s="374">
        <f t="shared" si="195"/>
        <v>-4.6044154689092025</v>
      </c>
      <c r="BI662" s="374">
        <f t="shared" si="196"/>
        <v>0.94243886615138561</v>
      </c>
      <c r="BJ662" s="374">
        <f t="shared" si="197"/>
        <v>-1172.5403290970162</v>
      </c>
      <c r="BK662" s="375">
        <v>164238184.14699063</v>
      </c>
      <c r="BL662" s="382">
        <v>287080130.48111641</v>
      </c>
      <c r="BM662" s="383">
        <v>0.65</v>
      </c>
      <c r="BN662" s="382">
        <v>186602084.81272566</v>
      </c>
      <c r="BO662" s="395"/>
      <c r="BP662" s="395"/>
      <c r="BS662" s="408">
        <v>10922</v>
      </c>
      <c r="BT662" s="400" t="s">
        <v>1972</v>
      </c>
      <c r="BU662" s="400">
        <v>0.8866113047672225</v>
      </c>
      <c r="BV662" s="400">
        <v>0.1133886952327776</v>
      </c>
      <c r="BW662" s="400">
        <v>0</v>
      </c>
      <c r="BX662" s="400">
        <v>1</v>
      </c>
      <c r="BY662" s="407">
        <v>10922</v>
      </c>
      <c r="BZ662" s="406" t="s">
        <v>1972</v>
      </c>
      <c r="CA662" s="406">
        <v>0.87580311460088411</v>
      </c>
      <c r="CB662" s="406">
        <v>0.12419688539911601</v>
      </c>
      <c r="CC662" s="406">
        <v>5.3860297309243153E-2</v>
      </c>
      <c r="CD662" s="406">
        <v>3.7008365393713027E-3</v>
      </c>
      <c r="CE662" s="406">
        <v>0.94243886615138561</v>
      </c>
    </row>
    <row r="663" spans="1:83" x14ac:dyDescent="0.35">
      <c r="A663" s="365">
        <v>9</v>
      </c>
      <c r="B663" s="366" t="s">
        <v>1311</v>
      </c>
      <c r="C663" s="411">
        <v>10923</v>
      </c>
      <c r="D663" s="367" t="s">
        <v>1973</v>
      </c>
      <c r="E663" s="368" t="s">
        <v>2438</v>
      </c>
      <c r="F663" s="369">
        <v>13</v>
      </c>
      <c r="G663" s="370" t="s">
        <v>6309</v>
      </c>
      <c r="H663" s="371">
        <v>134985.60000000001</v>
      </c>
      <c r="I663" s="372">
        <v>134985.60000000001</v>
      </c>
      <c r="J663" s="373">
        <v>604.63289695700871</v>
      </c>
      <c r="K663" s="374">
        <v>81616734.375479996</v>
      </c>
      <c r="L663" s="371">
        <v>21156</v>
      </c>
      <c r="M663" s="372">
        <v>21156</v>
      </c>
      <c r="N663" s="373">
        <v>838.86471410876356</v>
      </c>
      <c r="O663" s="374">
        <v>17747021.891685002</v>
      </c>
      <c r="P663" s="374">
        <f t="shared" si="182"/>
        <v>0.92351904832461273</v>
      </c>
      <c r="Q663" s="402">
        <f t="shared" si="186"/>
        <v>19537.968986355507</v>
      </c>
      <c r="R663" s="374">
        <f t="shared" si="183"/>
        <v>7.6480951675387238E-2</v>
      </c>
      <c r="S663" s="401">
        <f t="shared" si="187"/>
        <v>1618.0310136444923</v>
      </c>
      <c r="T663" s="371">
        <v>26556</v>
      </c>
      <c r="U663" s="372">
        <v>26556</v>
      </c>
      <c r="V663" s="373">
        <v>174.73753472661545</v>
      </c>
      <c r="W663" s="374">
        <v>4640329.9721999997</v>
      </c>
      <c r="X663" s="371">
        <v>20562</v>
      </c>
      <c r="Y663" s="372">
        <v>20562</v>
      </c>
      <c r="Z663" s="373">
        <v>1.264120274292384</v>
      </c>
      <c r="AA663" s="374">
        <v>25992.841080000002</v>
      </c>
      <c r="AB663" s="371">
        <v>6951.5999999999995</v>
      </c>
      <c r="AC663" s="372">
        <v>6951.5999999999995</v>
      </c>
      <c r="AD663" s="373">
        <v>690.21569818962541</v>
      </c>
      <c r="AE663" s="374">
        <v>4798103.4475349998</v>
      </c>
      <c r="AF663" s="374">
        <f t="shared" si="188"/>
        <v>0</v>
      </c>
      <c r="AG663" s="374">
        <f t="shared" si="189"/>
        <v>0</v>
      </c>
      <c r="AH663" s="374">
        <f t="shared" si="190"/>
        <v>1</v>
      </c>
      <c r="AI663" s="374">
        <f t="shared" si="191"/>
        <v>6951.5999999999995</v>
      </c>
      <c r="AJ663" s="375">
        <v>108828182.52798</v>
      </c>
      <c r="AK663" s="376">
        <v>7574.4322800000009</v>
      </c>
      <c r="AL663" s="377">
        <v>7574.4322800000009</v>
      </c>
      <c r="AM663" s="373">
        <v>10348.178691966601</v>
      </c>
      <c r="AN663" s="374">
        <v>78381578.72364001</v>
      </c>
      <c r="AO663" s="378">
        <v>545.12076000000013</v>
      </c>
      <c r="AP663" s="379">
        <v>545.12076000000013</v>
      </c>
      <c r="AQ663" s="373">
        <v>14774.097648977813</v>
      </c>
      <c r="AR663" s="374">
        <v>8053667.3387250006</v>
      </c>
      <c r="AS663" s="374">
        <f t="shared" si="184"/>
        <v>0.8310581979295657</v>
      </c>
      <c r="AT663" s="374">
        <f t="shared" si="198"/>
        <v>453.02707645959538</v>
      </c>
      <c r="AU663" s="374">
        <f t="shared" si="185"/>
        <v>0.16894180207043427</v>
      </c>
      <c r="AV663" s="374">
        <f t="shared" si="199"/>
        <v>92.093683540404726</v>
      </c>
      <c r="AW663" s="380">
        <v>323.78471999999999</v>
      </c>
      <c r="AX663" s="381">
        <v>323.78471999999999</v>
      </c>
      <c r="AY663" s="373">
        <v>7622.1297480622306</v>
      </c>
      <c r="AZ663" s="374">
        <v>2467929.14628</v>
      </c>
      <c r="BA663" s="378">
        <v>404.50739999999826</v>
      </c>
      <c r="BB663" s="379">
        <v>404.50739999999826</v>
      </c>
      <c r="BC663" s="373">
        <v>15906.070647261402</v>
      </c>
      <c r="BD663" s="374">
        <v>6434123.2817399995</v>
      </c>
      <c r="BE663" s="374">
        <f t="shared" si="192"/>
        <v>5.9160172544449469E-3</v>
      </c>
      <c r="BF663" s="374">
        <f t="shared" si="193"/>
        <v>2.3930727579506534</v>
      </c>
      <c r="BG663" s="374">
        <f t="shared" si="194"/>
        <v>2.3634628487269075E-3</v>
      </c>
      <c r="BH663" s="374">
        <f t="shared" si="195"/>
        <v>0.95603821193511052</v>
      </c>
      <c r="BI663" s="374">
        <f t="shared" si="196"/>
        <v>0.99172051989682819</v>
      </c>
      <c r="BJ663" s="374">
        <f t="shared" si="197"/>
        <v>401.15828903011248</v>
      </c>
      <c r="BK663" s="375">
        <v>95337298.490385011</v>
      </c>
      <c r="BL663" s="382">
        <v>204165481.01836503</v>
      </c>
      <c r="BM663" s="383">
        <v>0.61</v>
      </c>
      <c r="BN663" s="382">
        <v>124540943.42120266</v>
      </c>
      <c r="BO663" s="395"/>
      <c r="BP663" s="395"/>
      <c r="BS663" s="408">
        <v>10923</v>
      </c>
      <c r="BT663" s="400" t="s">
        <v>1973</v>
      </c>
      <c r="BU663" s="400">
        <v>0.92351904832461273</v>
      </c>
      <c r="BV663" s="400">
        <v>7.6480951675387238E-2</v>
      </c>
      <c r="BW663" s="400">
        <v>0</v>
      </c>
      <c r="BX663" s="400">
        <v>1</v>
      </c>
      <c r="BY663" s="407">
        <v>10923</v>
      </c>
      <c r="BZ663" s="406" t="s">
        <v>1973</v>
      </c>
      <c r="CA663" s="406">
        <v>0.8310581979295657</v>
      </c>
      <c r="CB663" s="406">
        <v>0.16894180207043427</v>
      </c>
      <c r="CC663" s="406">
        <v>5.9160172544449469E-3</v>
      </c>
      <c r="CD663" s="406">
        <v>2.3634628487269075E-3</v>
      </c>
      <c r="CE663" s="406">
        <v>0.99172051989682819</v>
      </c>
    </row>
    <row r="664" spans="1:83" x14ac:dyDescent="0.35">
      <c r="A664" s="365">
        <v>9</v>
      </c>
      <c r="B664" s="366" t="s">
        <v>1311</v>
      </c>
      <c r="C664" s="411">
        <v>10924</v>
      </c>
      <c r="D664" s="367" t="s">
        <v>1974</v>
      </c>
      <c r="E664" s="368" t="s">
        <v>2438</v>
      </c>
      <c r="F664" s="369">
        <v>6</v>
      </c>
      <c r="G664" s="370" t="s">
        <v>6307</v>
      </c>
      <c r="H664" s="371">
        <v>107558.39999999999</v>
      </c>
      <c r="I664" s="372">
        <v>107558.39999999999</v>
      </c>
      <c r="J664" s="373">
        <v>368.18831873674577</v>
      </c>
      <c r="K664" s="374">
        <v>39601746.462014392</v>
      </c>
      <c r="L664" s="371">
        <v>14590.8</v>
      </c>
      <c r="M664" s="372">
        <v>14590.8</v>
      </c>
      <c r="N664" s="373">
        <v>337.43703027683199</v>
      </c>
      <c r="O664" s="374">
        <v>4923476.2213631999</v>
      </c>
      <c r="P664" s="374">
        <f t="shared" si="182"/>
        <v>0.85092985986702141</v>
      </c>
      <c r="Q664" s="402">
        <f t="shared" si="186"/>
        <v>12415.747399347736</v>
      </c>
      <c r="R664" s="374">
        <f t="shared" si="183"/>
        <v>0.14907014013297856</v>
      </c>
      <c r="S664" s="401">
        <f t="shared" si="187"/>
        <v>2175.0526006522637</v>
      </c>
      <c r="T664" s="371">
        <v>7052.4</v>
      </c>
      <c r="U664" s="372">
        <v>7052.4</v>
      </c>
      <c r="V664" s="373">
        <v>164.94637194997449</v>
      </c>
      <c r="W664" s="374">
        <v>1163267.79354</v>
      </c>
      <c r="X664" s="371">
        <v>265.2</v>
      </c>
      <c r="Y664" s="372">
        <v>265.2</v>
      </c>
      <c r="Z664" s="373">
        <v>118.1753463800905</v>
      </c>
      <c r="AA664" s="374">
        <v>31340.101859999999</v>
      </c>
      <c r="AB664" s="371">
        <v>1453.2</v>
      </c>
      <c r="AC664" s="372">
        <v>1453.2</v>
      </c>
      <c r="AD664" s="373">
        <v>972.254045478943</v>
      </c>
      <c r="AE664" s="374">
        <v>1412879.57889</v>
      </c>
      <c r="AF664" s="374">
        <f t="shared" si="188"/>
        <v>0</v>
      </c>
      <c r="AG664" s="374">
        <f t="shared" si="189"/>
        <v>0</v>
      </c>
      <c r="AH664" s="374">
        <f t="shared" si="190"/>
        <v>1</v>
      </c>
      <c r="AI664" s="374">
        <f t="shared" si="191"/>
        <v>1453.2</v>
      </c>
      <c r="AJ664" s="375">
        <v>47132710.1576676</v>
      </c>
      <c r="AK664" s="376">
        <v>5899.9865999999993</v>
      </c>
      <c r="AL664" s="377">
        <v>5899.9865999999993</v>
      </c>
      <c r="AM664" s="373">
        <v>12239.20288038983</v>
      </c>
      <c r="AN664" s="374">
        <v>72211132.988981396</v>
      </c>
      <c r="AO664" s="378">
        <v>607.87740000000008</v>
      </c>
      <c r="AP664" s="379">
        <v>607.87740000000008</v>
      </c>
      <c r="AQ664" s="373">
        <v>13095.849594251076</v>
      </c>
      <c r="AR664" s="374">
        <v>7960671.0021444</v>
      </c>
      <c r="AS664" s="374">
        <f t="shared" si="184"/>
        <v>0.84544741654755273</v>
      </c>
      <c r="AT664" s="374">
        <f t="shared" si="198"/>
        <v>513.92837740764344</v>
      </c>
      <c r="AU664" s="374">
        <f t="shared" si="185"/>
        <v>0.15455258345244735</v>
      </c>
      <c r="AV664" s="374">
        <f t="shared" si="199"/>
        <v>93.949022592356727</v>
      </c>
      <c r="AW664" s="380">
        <v>190.99823999999998</v>
      </c>
      <c r="AX664" s="381">
        <v>190.99823999999998</v>
      </c>
      <c r="AY664" s="373">
        <v>12751.170067326275</v>
      </c>
      <c r="AZ664" s="374">
        <v>2435451.0407999996</v>
      </c>
      <c r="BA664" s="378">
        <v>227.96892000000017</v>
      </c>
      <c r="BB664" s="379">
        <v>227.96892000000017</v>
      </c>
      <c r="BC664" s="373">
        <v>22340.8223377555</v>
      </c>
      <c r="BD664" s="374">
        <v>5093013.1402500002</v>
      </c>
      <c r="BE664" s="374">
        <f t="shared" si="192"/>
        <v>5.0400308162117484E-2</v>
      </c>
      <c r="BF664" s="374">
        <f t="shared" si="193"/>
        <v>11.489703819385117</v>
      </c>
      <c r="BG664" s="374">
        <f t="shared" si="194"/>
        <v>7.9861106107959531E-3</v>
      </c>
      <c r="BH664" s="374">
        <f t="shared" si="195"/>
        <v>1.8205850109436952</v>
      </c>
      <c r="BI664" s="374">
        <f t="shared" si="196"/>
        <v>0.9416135812270866</v>
      </c>
      <c r="BJ664" s="374">
        <f t="shared" si="197"/>
        <v>214.65863116967137</v>
      </c>
      <c r="BK664" s="375">
        <v>87700268.172175795</v>
      </c>
      <c r="BL664" s="382">
        <v>134832978.3298434</v>
      </c>
      <c r="BM664" s="383">
        <v>0.6</v>
      </c>
      <c r="BN664" s="382">
        <v>80899786.997906044</v>
      </c>
      <c r="BO664" s="395"/>
      <c r="BP664" s="395"/>
      <c r="BS664" s="408">
        <v>10924</v>
      </c>
      <c r="BT664" s="400" t="s">
        <v>1974</v>
      </c>
      <c r="BU664" s="400">
        <v>0.85092985986702141</v>
      </c>
      <c r="BV664" s="400">
        <v>0.14907014013297856</v>
      </c>
      <c r="BW664" s="400">
        <v>0</v>
      </c>
      <c r="BX664" s="400">
        <v>1</v>
      </c>
      <c r="BY664" s="407">
        <v>10924</v>
      </c>
      <c r="BZ664" s="406" t="s">
        <v>1974</v>
      </c>
      <c r="CA664" s="406">
        <v>0.84544741654755273</v>
      </c>
      <c r="CB664" s="406">
        <v>0.15455258345244735</v>
      </c>
      <c r="CC664" s="406">
        <v>5.0400308162117484E-2</v>
      </c>
      <c r="CD664" s="406">
        <v>7.9861106107959531E-3</v>
      </c>
      <c r="CE664" s="406">
        <v>0.9416135812270866</v>
      </c>
    </row>
    <row r="665" spans="1:83" x14ac:dyDescent="0.35">
      <c r="A665" s="365">
        <v>9</v>
      </c>
      <c r="B665" s="366" t="s">
        <v>1311</v>
      </c>
      <c r="C665" s="411">
        <v>10925</v>
      </c>
      <c r="D665" s="367" t="s">
        <v>1975</v>
      </c>
      <c r="E665" s="368" t="s">
        <v>2438</v>
      </c>
      <c r="F665" s="369">
        <v>6</v>
      </c>
      <c r="G665" s="370" t="s">
        <v>6307</v>
      </c>
      <c r="H665" s="371">
        <v>87038.399999999994</v>
      </c>
      <c r="I665" s="372">
        <v>87038.399999999994</v>
      </c>
      <c r="J665" s="373">
        <v>441.40057023761926</v>
      </c>
      <c r="K665" s="374">
        <v>38418799.392569996</v>
      </c>
      <c r="L665" s="371">
        <v>10693.199999999999</v>
      </c>
      <c r="M665" s="372">
        <v>10693.199999999999</v>
      </c>
      <c r="N665" s="373">
        <v>434.87154470794525</v>
      </c>
      <c r="O665" s="374">
        <v>4650168.4018709995</v>
      </c>
      <c r="P665" s="374">
        <f t="shared" si="182"/>
        <v>0.85067264317769464</v>
      </c>
      <c r="Q665" s="402">
        <f t="shared" si="186"/>
        <v>9096.4127080277231</v>
      </c>
      <c r="R665" s="374">
        <f t="shared" si="183"/>
        <v>0.1493273568223053</v>
      </c>
      <c r="S665" s="401">
        <f t="shared" si="187"/>
        <v>1596.7872919722749</v>
      </c>
      <c r="T665" s="371">
        <v>6406.8</v>
      </c>
      <c r="U665" s="372">
        <v>6406.8</v>
      </c>
      <c r="V665" s="373">
        <v>271.83567375913088</v>
      </c>
      <c r="W665" s="374">
        <v>1741596.7946399997</v>
      </c>
      <c r="X665" s="371">
        <v>6091.2</v>
      </c>
      <c r="Y665" s="372">
        <v>6091.2</v>
      </c>
      <c r="Z665" s="373">
        <v>3.4750318360914108</v>
      </c>
      <c r="AA665" s="374">
        <v>21167.11392</v>
      </c>
      <c r="AB665" s="371">
        <v>172.79999999999998</v>
      </c>
      <c r="AC665" s="372">
        <v>172.79999999999998</v>
      </c>
      <c r="AD665" s="373">
        <v>11030.910117013889</v>
      </c>
      <c r="AE665" s="374">
        <v>1906141.26822</v>
      </c>
      <c r="AF665" s="374">
        <f t="shared" si="188"/>
        <v>0</v>
      </c>
      <c r="AG665" s="374">
        <f t="shared" si="189"/>
        <v>0</v>
      </c>
      <c r="AH665" s="374">
        <f t="shared" si="190"/>
        <v>1</v>
      </c>
      <c r="AI665" s="374">
        <f t="shared" si="191"/>
        <v>172.79999999999998</v>
      </c>
      <c r="AJ665" s="375">
        <v>46737872.971221</v>
      </c>
      <c r="AK665" s="376">
        <v>1938.8619600000002</v>
      </c>
      <c r="AL665" s="377">
        <v>1938.8619600000002</v>
      </c>
      <c r="AM665" s="373">
        <v>13728.158186447474</v>
      </c>
      <c r="AN665" s="374">
        <v>26617003.688565597</v>
      </c>
      <c r="AO665" s="378">
        <v>139.41924</v>
      </c>
      <c r="AP665" s="379">
        <v>139.41924</v>
      </c>
      <c r="AQ665" s="373">
        <v>13081.14730119028</v>
      </c>
      <c r="AR665" s="374">
        <v>1823763.61506</v>
      </c>
      <c r="AS665" s="374">
        <f t="shared" si="184"/>
        <v>0.80311374602065044</v>
      </c>
      <c r="AT665" s="374">
        <f t="shared" si="198"/>
        <v>111.9695081037521</v>
      </c>
      <c r="AU665" s="374">
        <f t="shared" si="185"/>
        <v>0.19688625397934964</v>
      </c>
      <c r="AV665" s="374">
        <f t="shared" si="199"/>
        <v>27.449731896247904</v>
      </c>
      <c r="AW665" s="380">
        <v>46.370160000000006</v>
      </c>
      <c r="AX665" s="381">
        <v>46.370160000000006</v>
      </c>
      <c r="AY665" s="373">
        <v>5076.3344124756095</v>
      </c>
      <c r="AZ665" s="374">
        <v>235390.43892000004</v>
      </c>
      <c r="BA665" s="378">
        <v>105.95687999999986</v>
      </c>
      <c r="BB665" s="379">
        <v>105.95687999999986</v>
      </c>
      <c r="BC665" s="373">
        <v>14253.234013685587</v>
      </c>
      <c r="BD665" s="374">
        <v>1510228.206</v>
      </c>
      <c r="BE665" s="374">
        <f t="shared" si="192"/>
        <v>2.072019925208415E-2</v>
      </c>
      <c r="BF665" s="374">
        <f t="shared" si="193"/>
        <v>2.1954476657291671</v>
      </c>
      <c r="BG665" s="374">
        <f t="shared" si="194"/>
        <v>1.9351181798312505E-2</v>
      </c>
      <c r="BH665" s="374">
        <f t="shared" si="195"/>
        <v>2.0503908476619794</v>
      </c>
      <c r="BI665" s="374">
        <f t="shared" si="196"/>
        <v>0.95992861894960335</v>
      </c>
      <c r="BJ665" s="374">
        <f t="shared" si="197"/>
        <v>101.71104148660871</v>
      </c>
      <c r="BK665" s="375">
        <v>30186385.948545597</v>
      </c>
      <c r="BL665" s="382">
        <v>76924258.919766605</v>
      </c>
      <c r="BM665" s="383">
        <v>0.61</v>
      </c>
      <c r="BN665" s="382">
        <v>46923797.94105763</v>
      </c>
      <c r="BO665" s="395"/>
      <c r="BP665" s="395"/>
      <c r="BS665" s="408">
        <v>10925</v>
      </c>
      <c r="BT665" s="400" t="s">
        <v>1975</v>
      </c>
      <c r="BU665" s="400">
        <v>0.85067264317769464</v>
      </c>
      <c r="BV665" s="400">
        <v>0.1493273568223053</v>
      </c>
      <c r="BW665" s="400">
        <v>0</v>
      </c>
      <c r="BX665" s="400">
        <v>1</v>
      </c>
      <c r="BY665" s="407">
        <v>10925</v>
      </c>
      <c r="BZ665" s="406" t="s">
        <v>1975</v>
      </c>
      <c r="CA665" s="406">
        <v>0.80311374602065044</v>
      </c>
      <c r="CB665" s="406">
        <v>0.19688625397934964</v>
      </c>
      <c r="CC665" s="406">
        <v>2.072019925208415E-2</v>
      </c>
      <c r="CD665" s="406">
        <v>1.9351181798312505E-2</v>
      </c>
      <c r="CE665" s="406">
        <v>0.95992861894960335</v>
      </c>
    </row>
    <row r="666" spans="1:83" x14ac:dyDescent="0.35">
      <c r="A666" s="365">
        <v>9</v>
      </c>
      <c r="B666" s="366" t="s">
        <v>1311</v>
      </c>
      <c r="C666" s="411">
        <v>10926</v>
      </c>
      <c r="D666" s="367" t="s">
        <v>1976</v>
      </c>
      <c r="E666" s="368" t="s">
        <v>2438</v>
      </c>
      <c r="F666" s="369">
        <v>6</v>
      </c>
      <c r="G666" s="370" t="s">
        <v>6307</v>
      </c>
      <c r="H666" s="371">
        <v>76266</v>
      </c>
      <c r="I666" s="372">
        <v>76266</v>
      </c>
      <c r="J666" s="373">
        <v>377.88420157078122</v>
      </c>
      <c r="K666" s="374">
        <v>28819716.5169972</v>
      </c>
      <c r="L666" s="371">
        <v>9849.6</v>
      </c>
      <c r="M666" s="372">
        <v>9849.6</v>
      </c>
      <c r="N666" s="373">
        <v>333.70431885355748</v>
      </c>
      <c r="O666" s="374">
        <v>3286854.0589799997</v>
      </c>
      <c r="P666" s="374">
        <f t="shared" si="182"/>
        <v>0.87963418655169223</v>
      </c>
      <c r="Q666" s="402">
        <f t="shared" si="186"/>
        <v>8664.0448838595476</v>
      </c>
      <c r="R666" s="374">
        <f t="shared" si="183"/>
        <v>0.12036581344830781</v>
      </c>
      <c r="S666" s="401">
        <f t="shared" si="187"/>
        <v>1185.5551161404526</v>
      </c>
      <c r="T666" s="371">
        <v>16950</v>
      </c>
      <c r="U666" s="372">
        <v>16950</v>
      </c>
      <c r="V666" s="373">
        <v>50.563524058407076</v>
      </c>
      <c r="W666" s="374">
        <v>857051.73278999992</v>
      </c>
      <c r="X666" s="371">
        <v>1839.6</v>
      </c>
      <c r="Y666" s="372">
        <v>1839.6</v>
      </c>
      <c r="Z666" s="373">
        <v>2.4771397260273971</v>
      </c>
      <c r="AA666" s="374">
        <v>4556.9462399999993</v>
      </c>
      <c r="AB666" s="371">
        <v>670.8</v>
      </c>
      <c r="AC666" s="372">
        <v>670.8</v>
      </c>
      <c r="AD666" s="373">
        <v>1922.1333337432916</v>
      </c>
      <c r="AE666" s="374">
        <v>1289367.0402749998</v>
      </c>
      <c r="AF666" s="374">
        <f t="shared" si="188"/>
        <v>0</v>
      </c>
      <c r="AG666" s="374">
        <f t="shared" si="189"/>
        <v>0</v>
      </c>
      <c r="AH666" s="374">
        <f t="shared" si="190"/>
        <v>1</v>
      </c>
      <c r="AI666" s="374">
        <f t="shared" si="191"/>
        <v>670.8</v>
      </c>
      <c r="AJ666" s="375">
        <v>34257546.2952822</v>
      </c>
      <c r="AK666" s="376">
        <v>1258.9604399999998</v>
      </c>
      <c r="AL666" s="377">
        <v>1258.9604399999998</v>
      </c>
      <c r="AM666" s="373">
        <v>9480.8899027478583</v>
      </c>
      <c r="AN666" s="374">
        <v>11936065.323555</v>
      </c>
      <c r="AO666" s="378">
        <v>81.498480000000001</v>
      </c>
      <c r="AP666" s="379">
        <v>81.498480000000001</v>
      </c>
      <c r="AQ666" s="373">
        <v>13995.362957812218</v>
      </c>
      <c r="AR666" s="374">
        <v>1140600.8081099999</v>
      </c>
      <c r="AS666" s="374">
        <f t="shared" si="184"/>
        <v>0.85089851817061057</v>
      </c>
      <c r="AT666" s="374">
        <f t="shared" si="198"/>
        <v>69.34693586515715</v>
      </c>
      <c r="AU666" s="374">
        <f t="shared" si="185"/>
        <v>0.14910148182938937</v>
      </c>
      <c r="AV666" s="374">
        <f t="shared" si="199"/>
        <v>12.151544134842853</v>
      </c>
      <c r="AW666" s="380">
        <v>58.416119999999992</v>
      </c>
      <c r="AX666" s="381">
        <v>58.416119999999992</v>
      </c>
      <c r="AY666" s="373">
        <v>6636.7318907007175</v>
      </c>
      <c r="AZ666" s="374">
        <v>387692.12653499993</v>
      </c>
      <c r="BA666" s="378">
        <v>60.543000000000269</v>
      </c>
      <c r="BB666" s="379">
        <v>60.543000000000269</v>
      </c>
      <c r="BC666" s="373">
        <v>11537.304831772408</v>
      </c>
      <c r="BD666" s="374">
        <v>698503.04642999999</v>
      </c>
      <c r="BE666" s="374">
        <f t="shared" si="192"/>
        <v>0</v>
      </c>
      <c r="BF666" s="374">
        <f t="shared" si="193"/>
        <v>0</v>
      </c>
      <c r="BG666" s="374">
        <f t="shared" si="194"/>
        <v>0</v>
      </c>
      <c r="BH666" s="374">
        <f t="shared" si="195"/>
        <v>0</v>
      </c>
      <c r="BI666" s="374">
        <f t="shared" si="196"/>
        <v>1</v>
      </c>
      <c r="BJ666" s="374">
        <f t="shared" si="197"/>
        <v>60.543000000000269</v>
      </c>
      <c r="BK666" s="375">
        <v>14162861.30463</v>
      </c>
      <c r="BL666" s="382">
        <v>48420407.599912196</v>
      </c>
      <c r="BM666" s="383">
        <v>0.63</v>
      </c>
      <c r="BN666" s="382">
        <v>30504856.787944686</v>
      </c>
      <c r="BO666" s="395"/>
      <c r="BP666" s="395"/>
      <c r="BS666" s="408">
        <v>10926</v>
      </c>
      <c r="BT666" s="400" t="s">
        <v>1976</v>
      </c>
      <c r="BU666" s="400">
        <v>0.87963418655169223</v>
      </c>
      <c r="BV666" s="400">
        <v>0.12036581344830781</v>
      </c>
      <c r="BW666" s="400">
        <v>0</v>
      </c>
      <c r="BX666" s="400">
        <v>1</v>
      </c>
      <c r="BY666" s="407">
        <v>10926</v>
      </c>
      <c r="BZ666" s="406" t="s">
        <v>1976</v>
      </c>
      <c r="CA666" s="406">
        <v>0.85089851817061057</v>
      </c>
      <c r="CB666" s="406">
        <v>0.14910148182938937</v>
      </c>
      <c r="CC666" s="406">
        <v>0</v>
      </c>
      <c r="CD666" s="406">
        <v>0</v>
      </c>
      <c r="CE666" s="406">
        <v>1</v>
      </c>
    </row>
    <row r="667" spans="1:83" x14ac:dyDescent="0.35">
      <c r="A667" s="365">
        <v>9</v>
      </c>
      <c r="B667" s="366" t="s">
        <v>1311</v>
      </c>
      <c r="C667" s="411">
        <v>22302</v>
      </c>
      <c r="D667" s="367" t="s">
        <v>1977</v>
      </c>
      <c r="E667" s="368" t="s">
        <v>2438</v>
      </c>
      <c r="F667" s="369">
        <v>5</v>
      </c>
      <c r="G667" s="370" t="s">
        <v>2469</v>
      </c>
      <c r="H667" s="371">
        <v>66790.8</v>
      </c>
      <c r="I667" s="372">
        <v>66790.8</v>
      </c>
      <c r="J667" s="373">
        <v>439.63562646472269</v>
      </c>
      <c r="K667" s="374">
        <v>29363615.20008</v>
      </c>
      <c r="L667" s="371">
        <v>7558.7999999999993</v>
      </c>
      <c r="M667" s="372">
        <v>7558.7999999999993</v>
      </c>
      <c r="N667" s="373">
        <v>357.88665581838387</v>
      </c>
      <c r="O667" s="374">
        <v>2705193.6539999996</v>
      </c>
      <c r="P667" s="374">
        <f t="shared" si="182"/>
        <v>0.89745772754204456</v>
      </c>
      <c r="Q667" s="402">
        <f t="shared" si="186"/>
        <v>6783.7034709448053</v>
      </c>
      <c r="R667" s="374">
        <f t="shared" si="183"/>
        <v>0.10254227245795543</v>
      </c>
      <c r="S667" s="401">
        <f t="shared" si="187"/>
        <v>775.0965290551934</v>
      </c>
      <c r="T667" s="371">
        <v>11661.6</v>
      </c>
      <c r="U667" s="372">
        <v>11661.6</v>
      </c>
      <c r="V667" s="373">
        <v>85.088993861905749</v>
      </c>
      <c r="W667" s="374">
        <v>992273.81082000013</v>
      </c>
      <c r="X667" s="371">
        <v>507.59999999999997</v>
      </c>
      <c r="Y667" s="372">
        <v>507.59999999999997</v>
      </c>
      <c r="Z667" s="373">
        <v>13.662898936170212</v>
      </c>
      <c r="AA667" s="374">
        <v>6935.2874999999995</v>
      </c>
      <c r="AB667" s="371">
        <v>198</v>
      </c>
      <c r="AC667" s="372">
        <v>198</v>
      </c>
      <c r="AD667" s="373">
        <v>10577.890417575758</v>
      </c>
      <c r="AE667" s="374">
        <v>2094422.30268</v>
      </c>
      <c r="AF667" s="374">
        <f t="shared" si="188"/>
        <v>0</v>
      </c>
      <c r="AG667" s="374">
        <f t="shared" si="189"/>
        <v>0</v>
      </c>
      <c r="AH667" s="374">
        <f t="shared" si="190"/>
        <v>1</v>
      </c>
      <c r="AI667" s="374">
        <f t="shared" si="191"/>
        <v>198</v>
      </c>
      <c r="AJ667" s="375">
        <v>35162440.25508</v>
      </c>
      <c r="AK667" s="376">
        <v>1355.2360799999999</v>
      </c>
      <c r="AL667" s="377">
        <v>1355.2360799999999</v>
      </c>
      <c r="AM667" s="373">
        <v>10169.431781479725</v>
      </c>
      <c r="AN667" s="374">
        <v>13781980.863359999</v>
      </c>
      <c r="AO667" s="378">
        <v>90.920399999999987</v>
      </c>
      <c r="AP667" s="379">
        <v>90.920399999999987</v>
      </c>
      <c r="AQ667" s="373">
        <v>15208.231718954163</v>
      </c>
      <c r="AR667" s="374">
        <v>1382738.5111799999</v>
      </c>
      <c r="AS667" s="374">
        <f t="shared" si="184"/>
        <v>0.88714013501596523</v>
      </c>
      <c r="AT667" s="374">
        <f t="shared" si="198"/>
        <v>80.659135931705549</v>
      </c>
      <c r="AU667" s="374">
        <f t="shared" si="185"/>
        <v>0.11285986498403473</v>
      </c>
      <c r="AV667" s="374">
        <f t="shared" si="199"/>
        <v>10.26126406829443</v>
      </c>
      <c r="AW667" s="380">
        <v>33.832679999999996</v>
      </c>
      <c r="AX667" s="381">
        <v>33.832679999999996</v>
      </c>
      <c r="AY667" s="373">
        <v>14331.072405733157</v>
      </c>
      <c r="AZ667" s="374">
        <v>484858.58676000003</v>
      </c>
      <c r="BA667" s="378">
        <v>129.70716000000019</v>
      </c>
      <c r="BB667" s="379">
        <v>129.70716000000019</v>
      </c>
      <c r="BC667" s="373">
        <v>7483.142948469449</v>
      </c>
      <c r="BD667" s="374">
        <v>970617.21971999994</v>
      </c>
      <c r="BE667" s="374">
        <f t="shared" si="192"/>
        <v>0</v>
      </c>
      <c r="BF667" s="374">
        <f t="shared" si="193"/>
        <v>0</v>
      </c>
      <c r="BG667" s="374">
        <f t="shared" si="194"/>
        <v>0</v>
      </c>
      <c r="BH667" s="374">
        <f t="shared" si="195"/>
        <v>0</v>
      </c>
      <c r="BI667" s="374">
        <f t="shared" si="196"/>
        <v>1</v>
      </c>
      <c r="BJ667" s="374">
        <f t="shared" si="197"/>
        <v>129.70716000000019</v>
      </c>
      <c r="BK667" s="375">
        <v>16620195.181019999</v>
      </c>
      <c r="BL667" s="382">
        <v>51782635.436099999</v>
      </c>
      <c r="BM667" s="383">
        <v>0.68</v>
      </c>
      <c r="BN667" s="382">
        <v>35212192.096547998</v>
      </c>
      <c r="BO667" s="395"/>
      <c r="BP667" s="395"/>
      <c r="BS667" s="408">
        <v>22302</v>
      </c>
      <c r="BT667" s="400" t="s">
        <v>1977</v>
      </c>
      <c r="BU667" s="400">
        <v>0.89745772754204456</v>
      </c>
      <c r="BV667" s="400">
        <v>0.10254227245795543</v>
      </c>
      <c r="BW667" s="400">
        <v>0</v>
      </c>
      <c r="BX667" s="400">
        <v>1</v>
      </c>
      <c r="BY667" s="407">
        <v>22302</v>
      </c>
      <c r="BZ667" s="406" t="s">
        <v>1977</v>
      </c>
      <c r="CA667" s="406">
        <v>0.88714013501596523</v>
      </c>
      <c r="CB667" s="406">
        <v>0.11285986498403473</v>
      </c>
      <c r="CC667" s="406">
        <v>0</v>
      </c>
      <c r="CD667" s="406">
        <v>0</v>
      </c>
      <c r="CE667" s="406">
        <v>1</v>
      </c>
    </row>
    <row r="668" spans="1:83" x14ac:dyDescent="0.35">
      <c r="A668" s="365">
        <v>9</v>
      </c>
      <c r="B668" s="366" t="s">
        <v>1311</v>
      </c>
      <c r="C668" s="411">
        <v>27842</v>
      </c>
      <c r="D668" s="367" t="s">
        <v>2271</v>
      </c>
      <c r="E668" s="368" t="s">
        <v>2438</v>
      </c>
      <c r="F668" s="369">
        <v>3</v>
      </c>
      <c r="G668" s="370" t="s">
        <v>6313</v>
      </c>
      <c r="H668" s="371">
        <v>50094</v>
      </c>
      <c r="I668" s="372">
        <v>50094</v>
      </c>
      <c r="J668" s="373">
        <v>466.31238361248057</v>
      </c>
      <c r="K668" s="374">
        <v>23359452.544683602</v>
      </c>
      <c r="L668" s="371">
        <v>4466.3999999999996</v>
      </c>
      <c r="M668" s="372">
        <v>4466.3999999999996</v>
      </c>
      <c r="N668" s="373">
        <v>325.35507747823749</v>
      </c>
      <c r="O668" s="374">
        <v>1453165.9180487997</v>
      </c>
      <c r="P668" s="374">
        <f t="shared" si="182"/>
        <v>0.84612048179931876</v>
      </c>
      <c r="Q668" s="402">
        <f t="shared" si="186"/>
        <v>3779.1125199084768</v>
      </c>
      <c r="R668" s="374">
        <f t="shared" si="183"/>
        <v>0.15387951820068124</v>
      </c>
      <c r="S668" s="401">
        <f t="shared" si="187"/>
        <v>687.28748009152264</v>
      </c>
      <c r="T668" s="371">
        <v>10561.199999999999</v>
      </c>
      <c r="U668" s="372">
        <v>10561.199999999999</v>
      </c>
      <c r="V668" s="373">
        <v>79.148827992103165</v>
      </c>
      <c r="W668" s="374">
        <v>835906.60219019989</v>
      </c>
      <c r="X668" s="371">
        <v>3109.2</v>
      </c>
      <c r="Y668" s="372">
        <v>3109.2</v>
      </c>
      <c r="Z668" s="373">
        <v>0.83304345329988427</v>
      </c>
      <c r="AA668" s="374">
        <v>2590.0987049999999</v>
      </c>
      <c r="AB668" s="371">
        <v>0</v>
      </c>
      <c r="AC668" s="372">
        <v>0</v>
      </c>
      <c r="AD668" s="373">
        <v>0</v>
      </c>
      <c r="AE668" s="374">
        <v>0</v>
      </c>
      <c r="AF668" s="374">
        <f t="shared" si="188"/>
        <v>0</v>
      </c>
      <c r="AG668" s="374">
        <f t="shared" si="189"/>
        <v>0</v>
      </c>
      <c r="AH668" s="374">
        <f t="shared" si="190"/>
        <v>1</v>
      </c>
      <c r="AI668" s="374">
        <f t="shared" si="191"/>
        <v>0</v>
      </c>
      <c r="AJ668" s="375">
        <v>25651115.163627602</v>
      </c>
      <c r="AK668" s="376">
        <v>669.27768000000003</v>
      </c>
      <c r="AL668" s="377">
        <v>669.27768000000003</v>
      </c>
      <c r="AM668" s="373">
        <v>10281.342704397672</v>
      </c>
      <c r="AN668" s="374">
        <v>6881073.1924842</v>
      </c>
      <c r="AO668" s="378">
        <v>50.076239999999991</v>
      </c>
      <c r="AP668" s="379">
        <v>50.076239999999991</v>
      </c>
      <c r="AQ668" s="373">
        <v>8240.7164215004977</v>
      </c>
      <c r="AR668" s="374">
        <v>412664.09329500003</v>
      </c>
      <c r="AS668" s="374">
        <f t="shared" si="184"/>
        <v>0.89086022750275062</v>
      </c>
      <c r="AT668" s="374">
        <f t="shared" si="198"/>
        <v>44.61093055888233</v>
      </c>
      <c r="AU668" s="374">
        <f t="shared" si="185"/>
        <v>0.10913977249724939</v>
      </c>
      <c r="AV668" s="374">
        <f t="shared" si="199"/>
        <v>5.4653094411176593</v>
      </c>
      <c r="AW668" s="380">
        <v>29.412479999999999</v>
      </c>
      <c r="AX668" s="381">
        <v>29.412479999999999</v>
      </c>
      <c r="AY668" s="373">
        <v>7011.5409871523934</v>
      </c>
      <c r="AZ668" s="374">
        <v>206226.80905380001</v>
      </c>
      <c r="BA668" s="378">
        <v>22.267439999999816</v>
      </c>
      <c r="BB668" s="379">
        <v>22.267439999999816</v>
      </c>
      <c r="BC668" s="373">
        <v>6639.2138863830432</v>
      </c>
      <c r="BD668" s="374">
        <v>147838.29686220002</v>
      </c>
      <c r="BE668" s="374">
        <f t="shared" si="192"/>
        <v>0</v>
      </c>
      <c r="BF668" s="374">
        <f t="shared" si="193"/>
        <v>0</v>
      </c>
      <c r="BG668" s="374">
        <f t="shared" si="194"/>
        <v>2.2734935751699128E-2</v>
      </c>
      <c r="BH668" s="374">
        <f t="shared" si="195"/>
        <v>0.50624881775481101</v>
      </c>
      <c r="BI668" s="374">
        <f t="shared" si="196"/>
        <v>0.97726506424830084</v>
      </c>
      <c r="BJ668" s="374">
        <f t="shared" si="197"/>
        <v>21.761191182245003</v>
      </c>
      <c r="BK668" s="375">
        <v>7647802.3916952005</v>
      </c>
      <c r="BL668" s="382">
        <v>33298917.555322804</v>
      </c>
      <c r="BM668" s="383">
        <v>0.75</v>
      </c>
      <c r="BN668" s="382">
        <v>24974188.166492105</v>
      </c>
      <c r="BO668" s="395"/>
      <c r="BP668" s="395"/>
      <c r="BS668" s="408">
        <v>27842</v>
      </c>
      <c r="BT668" s="400" t="s">
        <v>2271</v>
      </c>
      <c r="BU668" s="400">
        <v>0.84612048179931876</v>
      </c>
      <c r="BV668" s="400">
        <v>0.15387951820068124</v>
      </c>
      <c r="BW668" s="400">
        <v>0</v>
      </c>
      <c r="BX668" s="400">
        <v>1</v>
      </c>
      <c r="BY668" s="407">
        <v>27842</v>
      </c>
      <c r="BZ668" s="406" t="s">
        <v>2271</v>
      </c>
      <c r="CA668" s="406">
        <v>0.89086022750275062</v>
      </c>
      <c r="CB668" s="406">
        <v>0.10913977249724939</v>
      </c>
      <c r="CC668" s="406">
        <v>0</v>
      </c>
      <c r="CD668" s="406">
        <v>2.2734935751699128E-2</v>
      </c>
      <c r="CE668" s="406">
        <v>0.97726506424830084</v>
      </c>
    </row>
    <row r="669" spans="1:83" x14ac:dyDescent="0.35">
      <c r="A669" s="365">
        <v>9</v>
      </c>
      <c r="B669" s="366" t="s">
        <v>1311</v>
      </c>
      <c r="C669" s="411">
        <v>27843</v>
      </c>
      <c r="D669" s="367" t="s">
        <v>2272</v>
      </c>
      <c r="E669" s="368" t="s">
        <v>2438</v>
      </c>
      <c r="F669" s="369">
        <v>6</v>
      </c>
      <c r="G669" s="370" t="s">
        <v>6307</v>
      </c>
      <c r="H669" s="371">
        <v>50442</v>
      </c>
      <c r="I669" s="372">
        <v>50442</v>
      </c>
      <c r="J669" s="373">
        <v>486.53791771975739</v>
      </c>
      <c r="K669" s="374">
        <v>24541945.645620003</v>
      </c>
      <c r="L669" s="371">
        <v>2814</v>
      </c>
      <c r="M669" s="372">
        <v>2814</v>
      </c>
      <c r="N669" s="373">
        <v>633.09601187910459</v>
      </c>
      <c r="O669" s="374">
        <v>1781532.1774278004</v>
      </c>
      <c r="P669" s="374">
        <f t="shared" si="182"/>
        <v>0.89762734239056918</v>
      </c>
      <c r="Q669" s="402">
        <f t="shared" si="186"/>
        <v>2525.9233414870619</v>
      </c>
      <c r="R669" s="374">
        <f t="shared" si="183"/>
        <v>0.10237265760943086</v>
      </c>
      <c r="S669" s="401">
        <f t="shared" si="187"/>
        <v>288.07665851293842</v>
      </c>
      <c r="T669" s="371">
        <v>2619.6</v>
      </c>
      <c r="U669" s="372">
        <v>2619.6</v>
      </c>
      <c r="V669" s="373">
        <v>350.4743496335318</v>
      </c>
      <c r="W669" s="374">
        <v>918102.60629999987</v>
      </c>
      <c r="X669" s="371">
        <v>1514.3999999999999</v>
      </c>
      <c r="Y669" s="372">
        <v>1514.3999999999999</v>
      </c>
      <c r="Z669" s="373">
        <v>0</v>
      </c>
      <c r="AA669" s="374">
        <v>0</v>
      </c>
      <c r="AB669" s="371">
        <v>1868.3999999999999</v>
      </c>
      <c r="AC669" s="372">
        <v>1868.3999999999999</v>
      </c>
      <c r="AD669" s="373">
        <v>494.46179065542714</v>
      </c>
      <c r="AE669" s="374">
        <v>923852.40966060001</v>
      </c>
      <c r="AF669" s="374">
        <f t="shared" si="188"/>
        <v>0</v>
      </c>
      <c r="AG669" s="374">
        <f t="shared" si="189"/>
        <v>0</v>
      </c>
      <c r="AH669" s="374">
        <f t="shared" si="190"/>
        <v>1</v>
      </c>
      <c r="AI669" s="374">
        <f t="shared" si="191"/>
        <v>1868.3999999999999</v>
      </c>
      <c r="AJ669" s="375">
        <v>28165432.839008402</v>
      </c>
      <c r="AK669" s="376">
        <v>886.63199999999995</v>
      </c>
      <c r="AL669" s="377">
        <v>886.63199999999995</v>
      </c>
      <c r="AM669" s="373">
        <v>15682.030285575076</v>
      </c>
      <c r="AN669" s="374">
        <v>13904189.87616</v>
      </c>
      <c r="AO669" s="378">
        <v>37.070399999999999</v>
      </c>
      <c r="AP669" s="379">
        <v>37.070399999999999</v>
      </c>
      <c r="AQ669" s="373">
        <v>15213.091484850445</v>
      </c>
      <c r="AR669" s="374">
        <v>563955.38657999993</v>
      </c>
      <c r="AS669" s="374">
        <f t="shared" si="184"/>
        <v>0.89534265981937311</v>
      </c>
      <c r="AT669" s="374">
        <f t="shared" si="198"/>
        <v>33.190710536568091</v>
      </c>
      <c r="AU669" s="374">
        <f t="shared" si="185"/>
        <v>0.10465734018062688</v>
      </c>
      <c r="AV669" s="374">
        <f t="shared" si="199"/>
        <v>3.8796894634319106</v>
      </c>
      <c r="AW669" s="380">
        <v>18.190799999999999</v>
      </c>
      <c r="AX669" s="381">
        <v>18.190799999999999</v>
      </c>
      <c r="AY669" s="373">
        <v>22719.800752028499</v>
      </c>
      <c r="AZ669" s="374">
        <v>413291.35152000003</v>
      </c>
      <c r="BA669" s="378">
        <v>3.3180000000000347</v>
      </c>
      <c r="BB669" s="379">
        <v>3.3180000000000347</v>
      </c>
      <c r="BC669" s="373">
        <v>117508.13735081251</v>
      </c>
      <c r="BD669" s="374">
        <v>389891.99972999998</v>
      </c>
      <c r="BE669" s="374">
        <f t="shared" si="192"/>
        <v>1.655127051714024E-2</v>
      </c>
      <c r="BF669" s="374">
        <f t="shared" si="193"/>
        <v>5.4917115575871894E-2</v>
      </c>
      <c r="BG669" s="374">
        <f t="shared" si="194"/>
        <v>0</v>
      </c>
      <c r="BH669" s="374">
        <f t="shared" si="195"/>
        <v>0</v>
      </c>
      <c r="BI669" s="374">
        <f t="shared" si="196"/>
        <v>0.98344872948285977</v>
      </c>
      <c r="BJ669" s="374">
        <f t="shared" si="197"/>
        <v>3.2630828844241631</v>
      </c>
      <c r="BK669" s="375">
        <v>15271328.61399</v>
      </c>
      <c r="BL669" s="382">
        <v>43436761.4529984</v>
      </c>
      <c r="BM669" s="383">
        <v>0.82</v>
      </c>
      <c r="BN669" s="382">
        <v>35618144.391458683</v>
      </c>
      <c r="BO669" s="395"/>
      <c r="BP669" s="395"/>
      <c r="BS669" s="408">
        <v>27843</v>
      </c>
      <c r="BT669" s="400" t="s">
        <v>2272</v>
      </c>
      <c r="BU669" s="400">
        <v>0.89762734239056918</v>
      </c>
      <c r="BV669" s="400">
        <v>0.10237265760943086</v>
      </c>
      <c r="BW669" s="400">
        <v>0</v>
      </c>
      <c r="BX669" s="400">
        <v>1</v>
      </c>
      <c r="BY669" s="407">
        <v>27843</v>
      </c>
      <c r="BZ669" s="406" t="s">
        <v>2272</v>
      </c>
      <c r="CA669" s="406">
        <v>0.89534265981937311</v>
      </c>
      <c r="CB669" s="406">
        <v>0.10465734018062688</v>
      </c>
      <c r="CC669" s="406">
        <v>1.655127051714024E-2</v>
      </c>
      <c r="CD669" s="406">
        <v>0</v>
      </c>
      <c r="CE669" s="406">
        <v>0.98344872948285977</v>
      </c>
    </row>
    <row r="670" spans="1:83" x14ac:dyDescent="0.35">
      <c r="A670" s="365">
        <v>9</v>
      </c>
      <c r="B670" s="366" t="s">
        <v>1311</v>
      </c>
      <c r="C670" s="411">
        <v>27844</v>
      </c>
      <c r="D670" s="367" t="s">
        <v>2273</v>
      </c>
      <c r="E670" s="368" t="s">
        <v>2438</v>
      </c>
      <c r="F670" s="369">
        <v>3</v>
      </c>
      <c r="G670" s="370" t="s">
        <v>6313</v>
      </c>
      <c r="H670" s="371">
        <v>48517.2</v>
      </c>
      <c r="I670" s="372">
        <v>48517.2</v>
      </c>
      <c r="J670" s="373">
        <v>445.20885470492925</v>
      </c>
      <c r="K670" s="374">
        <v>21600287.045489993</v>
      </c>
      <c r="L670" s="371">
        <v>5286</v>
      </c>
      <c r="M670" s="372">
        <v>5286</v>
      </c>
      <c r="N670" s="373">
        <v>361.95989867230418</v>
      </c>
      <c r="O670" s="374">
        <v>1913320.0243817999</v>
      </c>
      <c r="P670" s="374">
        <f t="shared" si="182"/>
        <v>0.80212685820359553</v>
      </c>
      <c r="Q670" s="402">
        <f t="shared" si="186"/>
        <v>4240.0425724642064</v>
      </c>
      <c r="R670" s="374">
        <f t="shared" si="183"/>
        <v>0.1978731417964045</v>
      </c>
      <c r="S670" s="401">
        <f t="shared" si="187"/>
        <v>1045.9574275357943</v>
      </c>
      <c r="T670" s="371">
        <v>13021.199999999999</v>
      </c>
      <c r="U670" s="372">
        <v>13021.199999999999</v>
      </c>
      <c r="V670" s="373">
        <v>43.909577961247813</v>
      </c>
      <c r="W670" s="374">
        <v>571755.39654899994</v>
      </c>
      <c r="X670" s="371">
        <v>8.4</v>
      </c>
      <c r="Y670" s="372">
        <v>8.4</v>
      </c>
      <c r="Z670" s="373">
        <v>48.143371428571427</v>
      </c>
      <c r="AA670" s="374">
        <v>404.40431999999998</v>
      </c>
      <c r="AB670" s="371">
        <v>33.6</v>
      </c>
      <c r="AC670" s="372">
        <v>33.6</v>
      </c>
      <c r="AD670" s="373">
        <v>19664.65360294643</v>
      </c>
      <c r="AE670" s="374">
        <v>660732.36105900002</v>
      </c>
      <c r="AF670" s="374">
        <f t="shared" si="188"/>
        <v>0</v>
      </c>
      <c r="AG670" s="374">
        <f t="shared" si="189"/>
        <v>0</v>
      </c>
      <c r="AH670" s="374">
        <f t="shared" si="190"/>
        <v>1</v>
      </c>
      <c r="AI670" s="374">
        <f t="shared" si="191"/>
        <v>33.6</v>
      </c>
      <c r="AJ670" s="375">
        <v>24746499.231799796</v>
      </c>
      <c r="AK670" s="376">
        <v>374.59427999999997</v>
      </c>
      <c r="AL670" s="377">
        <v>374.59427999999997</v>
      </c>
      <c r="AM670" s="373">
        <v>36289.499282301913</v>
      </c>
      <c r="AN670" s="374">
        <v>13593838.8552144</v>
      </c>
      <c r="AO670" s="378">
        <v>51.396719999999995</v>
      </c>
      <c r="AP670" s="379">
        <v>51.396719999999995</v>
      </c>
      <c r="AQ670" s="373">
        <v>17789.751798921799</v>
      </c>
      <c r="AR670" s="374">
        <v>914334.89207867999</v>
      </c>
      <c r="AS670" s="374">
        <f t="shared" si="184"/>
        <v>0.76578539672808199</v>
      </c>
      <c r="AT670" s="374">
        <f t="shared" si="198"/>
        <v>39.358857615722144</v>
      </c>
      <c r="AU670" s="374">
        <f t="shared" si="185"/>
        <v>0.23421460327191801</v>
      </c>
      <c r="AV670" s="374">
        <f t="shared" si="199"/>
        <v>12.037862384277853</v>
      </c>
      <c r="AW670" s="380">
        <v>742.4778</v>
      </c>
      <c r="AX670" s="381">
        <v>742.4778</v>
      </c>
      <c r="AY670" s="373">
        <v>583.57552231379839</v>
      </c>
      <c r="AZ670" s="374">
        <v>433291.86994139996</v>
      </c>
      <c r="BA670" s="378">
        <v>50.24664000000017</v>
      </c>
      <c r="BB670" s="379">
        <v>50.24664000000017</v>
      </c>
      <c r="BC670" s="373">
        <v>13478.69568324564</v>
      </c>
      <c r="BD670" s="374">
        <v>677259.16966559994</v>
      </c>
      <c r="BE670" s="374">
        <f t="shared" si="192"/>
        <v>3.0813707172549769E-2</v>
      </c>
      <c r="BF670" s="374">
        <f t="shared" si="193"/>
        <v>1.5482852513645313</v>
      </c>
      <c r="BG670" s="374">
        <f t="shared" si="194"/>
        <v>0</v>
      </c>
      <c r="BH670" s="374">
        <f t="shared" si="195"/>
        <v>0</v>
      </c>
      <c r="BI670" s="374">
        <f t="shared" si="196"/>
        <v>0.96918629282745028</v>
      </c>
      <c r="BJ670" s="374">
        <f t="shared" si="197"/>
        <v>48.698354748635644</v>
      </c>
      <c r="BK670" s="375">
        <v>15618724.786900081</v>
      </c>
      <c r="BL670" s="382">
        <v>40365224.018699877</v>
      </c>
      <c r="BM670" s="383">
        <v>0.82</v>
      </c>
      <c r="BN670" s="382">
        <v>33099483.695333898</v>
      </c>
      <c r="BO670" s="395"/>
      <c r="BP670" s="395"/>
      <c r="BS670" s="408">
        <v>27844</v>
      </c>
      <c r="BT670" s="400" t="s">
        <v>2273</v>
      </c>
      <c r="BU670" s="400">
        <v>0.80212685820359553</v>
      </c>
      <c r="BV670" s="400">
        <v>0.1978731417964045</v>
      </c>
      <c r="BW670" s="400">
        <v>0</v>
      </c>
      <c r="BX670" s="400">
        <v>1</v>
      </c>
      <c r="BY670" s="407">
        <v>27844</v>
      </c>
      <c r="BZ670" s="406" t="s">
        <v>2273</v>
      </c>
      <c r="CA670" s="406">
        <v>0.76578539672808199</v>
      </c>
      <c r="CB670" s="406">
        <v>0.23421460327191801</v>
      </c>
      <c r="CC670" s="406">
        <v>3.0813707172549769E-2</v>
      </c>
      <c r="CD670" s="406">
        <v>0</v>
      </c>
      <c r="CE670" s="406">
        <v>0.96918629282745028</v>
      </c>
    </row>
    <row r="671" spans="1:83" x14ac:dyDescent="0.35">
      <c r="A671" s="365">
        <v>10</v>
      </c>
      <c r="B671" s="366" t="s">
        <v>1312</v>
      </c>
      <c r="C671" s="411">
        <v>10712</v>
      </c>
      <c r="D671" s="367" t="s">
        <v>1981</v>
      </c>
      <c r="E671" s="368" t="s">
        <v>2427</v>
      </c>
      <c r="F671" s="369">
        <v>16</v>
      </c>
      <c r="G671" s="370" t="s">
        <v>2759</v>
      </c>
      <c r="H671" s="371">
        <v>228891.6</v>
      </c>
      <c r="I671" s="372">
        <v>228891.6</v>
      </c>
      <c r="J671" s="373">
        <v>590.48304913776917</v>
      </c>
      <c r="K671" s="374">
        <v>135156609.89002261</v>
      </c>
      <c r="L671" s="371">
        <v>58292.4</v>
      </c>
      <c r="M671" s="372">
        <v>58292.4</v>
      </c>
      <c r="N671" s="373">
        <v>980.78304840819726</v>
      </c>
      <c r="O671" s="374">
        <v>57172197.771030001</v>
      </c>
      <c r="P671" s="374">
        <f t="shared" si="182"/>
        <v>0.88495183518608855</v>
      </c>
      <c r="Q671" s="402">
        <f t="shared" si="186"/>
        <v>51585.96635740155</v>
      </c>
      <c r="R671" s="374">
        <f t="shared" si="183"/>
        <v>0.11504816481391145</v>
      </c>
      <c r="S671" s="401">
        <f t="shared" si="187"/>
        <v>6706.433642598452</v>
      </c>
      <c r="T671" s="371">
        <v>29178</v>
      </c>
      <c r="U671" s="372">
        <v>29178</v>
      </c>
      <c r="V671" s="373">
        <v>555.37768355582966</v>
      </c>
      <c r="W671" s="374">
        <v>16204810.050791997</v>
      </c>
      <c r="X671" s="371">
        <v>30852</v>
      </c>
      <c r="Y671" s="372">
        <v>30852</v>
      </c>
      <c r="Z671" s="373">
        <v>29.777467182030339</v>
      </c>
      <c r="AA671" s="374">
        <v>918694.41749999998</v>
      </c>
      <c r="AB671" s="371">
        <v>0</v>
      </c>
      <c r="AC671" s="372">
        <v>0</v>
      </c>
      <c r="AD671" s="373">
        <v>0</v>
      </c>
      <c r="AE671" s="374">
        <v>0</v>
      </c>
      <c r="AF671" s="374">
        <f t="shared" si="188"/>
        <v>2.337404681471877E-4</v>
      </c>
      <c r="AG671" s="374">
        <f t="shared" si="189"/>
        <v>0</v>
      </c>
      <c r="AH671" s="374">
        <f t="shared" si="190"/>
        <v>0.99976625953185283</v>
      </c>
      <c r="AI671" s="374">
        <f t="shared" si="191"/>
        <v>0</v>
      </c>
      <c r="AJ671" s="375">
        <v>209452312.12934461</v>
      </c>
      <c r="AK671" s="376">
        <v>23189.121360000001</v>
      </c>
      <c r="AL671" s="377">
        <v>23189.121360000001</v>
      </c>
      <c r="AM671" s="373">
        <v>11995.797405819847</v>
      </c>
      <c r="AN671" s="374">
        <v>278172001.85352963</v>
      </c>
      <c r="AO671" s="378">
        <v>3039.0728000399999</v>
      </c>
      <c r="AP671" s="379">
        <v>3039.0728000399999</v>
      </c>
      <c r="AQ671" s="373">
        <v>18593.056237631845</v>
      </c>
      <c r="AR671" s="374">
        <v>56505651.481400996</v>
      </c>
      <c r="AS671" s="374">
        <f t="shared" si="184"/>
        <v>0.87811079675509951</v>
      </c>
      <c r="AT671" s="374">
        <f t="shared" si="198"/>
        <v>2668.6426378398755</v>
      </c>
      <c r="AU671" s="374">
        <f t="shared" si="185"/>
        <v>0.1218892032449005</v>
      </c>
      <c r="AV671" s="374">
        <f t="shared" si="199"/>
        <v>370.43016220012441</v>
      </c>
      <c r="AW671" s="380">
        <v>1334.3654399999998</v>
      </c>
      <c r="AX671" s="381">
        <v>1334.3654399999998</v>
      </c>
      <c r="AY671" s="373">
        <v>15066.282056549666</v>
      </c>
      <c r="AZ671" s="374">
        <v>20103926.085551996</v>
      </c>
      <c r="BA671" s="378">
        <v>5301.3812799599973</v>
      </c>
      <c r="BB671" s="379">
        <v>5301.3812799599973</v>
      </c>
      <c r="BC671" s="373">
        <v>13773.068774786552</v>
      </c>
      <c r="BD671" s="374">
        <v>73016288.970255002</v>
      </c>
      <c r="BE671" s="374">
        <f t="shared" si="192"/>
        <v>3.1912718794898542E-2</v>
      </c>
      <c r="BF671" s="374">
        <f t="shared" si="193"/>
        <v>169.1814900119027</v>
      </c>
      <c r="BG671" s="374">
        <f t="shared" si="194"/>
        <v>7.9848287951374552E-3</v>
      </c>
      <c r="BH671" s="374">
        <f t="shared" si="195"/>
        <v>42.330621898227243</v>
      </c>
      <c r="BI671" s="374">
        <f t="shared" si="196"/>
        <v>0.96010245240996395</v>
      </c>
      <c r="BJ671" s="374">
        <f t="shared" si="197"/>
        <v>5089.8691680498669</v>
      </c>
      <c r="BK671" s="375">
        <v>427797868.39073765</v>
      </c>
      <c r="BL671" s="382">
        <v>637250180.52008224</v>
      </c>
      <c r="BM671" s="383">
        <v>0.27</v>
      </c>
      <c r="BN671" s="382">
        <v>172057548.74042222</v>
      </c>
      <c r="BO671" s="395"/>
      <c r="BP671" s="395"/>
      <c r="BS671" s="408">
        <v>10712</v>
      </c>
      <c r="BT671" s="400" t="s">
        <v>1981</v>
      </c>
      <c r="BU671" s="400">
        <v>0.88495183518608855</v>
      </c>
      <c r="BV671" s="400">
        <v>0.11504816481391145</v>
      </c>
      <c r="BW671" s="400">
        <v>2.337404681471877E-4</v>
      </c>
      <c r="BX671" s="400">
        <v>0.99976625953185283</v>
      </c>
      <c r="BY671" s="407">
        <v>10712</v>
      </c>
      <c r="BZ671" s="406" t="s">
        <v>1981</v>
      </c>
      <c r="CA671" s="406">
        <v>0.87811079675509951</v>
      </c>
      <c r="CB671" s="406">
        <v>0.1218892032449005</v>
      </c>
      <c r="CC671" s="406">
        <v>3.1912718794898542E-2</v>
      </c>
      <c r="CD671" s="406">
        <v>7.9848287951374552E-3</v>
      </c>
      <c r="CE671" s="406">
        <v>0.96010245240996395</v>
      </c>
    </row>
    <row r="672" spans="1:83" x14ac:dyDescent="0.35">
      <c r="A672" s="365">
        <v>10</v>
      </c>
      <c r="B672" s="366" t="s">
        <v>1312</v>
      </c>
      <c r="C672" s="411">
        <v>11113</v>
      </c>
      <c r="D672" s="367" t="s">
        <v>1982</v>
      </c>
      <c r="E672" s="368" t="s">
        <v>2438</v>
      </c>
      <c r="F672" s="369">
        <v>6</v>
      </c>
      <c r="G672" s="370" t="s">
        <v>6307</v>
      </c>
      <c r="H672" s="371">
        <v>61858.799999999996</v>
      </c>
      <c r="I672" s="372">
        <v>61858.799999999996</v>
      </c>
      <c r="J672" s="373">
        <v>452.37116995881587</v>
      </c>
      <c r="K672" s="374">
        <v>27983137.728248399</v>
      </c>
      <c r="L672" s="371">
        <v>12034.8</v>
      </c>
      <c r="M672" s="372">
        <v>12034.8</v>
      </c>
      <c r="N672" s="373">
        <v>501.89180026204014</v>
      </c>
      <c r="O672" s="374">
        <v>6040167.4377936004</v>
      </c>
      <c r="P672" s="374">
        <f t="shared" si="182"/>
        <v>0.91241093296465681</v>
      </c>
      <c r="Q672" s="402">
        <f t="shared" si="186"/>
        <v>10980.683096043051</v>
      </c>
      <c r="R672" s="374">
        <f t="shared" si="183"/>
        <v>8.7589067035343054E-2</v>
      </c>
      <c r="S672" s="401">
        <f t="shared" si="187"/>
        <v>1054.1169039569465</v>
      </c>
      <c r="T672" s="371">
        <v>14019.6</v>
      </c>
      <c r="U672" s="372">
        <v>14019.6</v>
      </c>
      <c r="V672" s="373">
        <v>76.928856680647087</v>
      </c>
      <c r="W672" s="374">
        <v>1078511.7991199999</v>
      </c>
      <c r="X672" s="371">
        <v>469.2</v>
      </c>
      <c r="Y672" s="372">
        <v>469.2</v>
      </c>
      <c r="Z672" s="373">
        <v>149.24302493606137</v>
      </c>
      <c r="AA672" s="374">
        <v>70024.82729999999</v>
      </c>
      <c r="AB672" s="371">
        <v>0</v>
      </c>
      <c r="AC672" s="372">
        <v>0</v>
      </c>
      <c r="AD672" s="373">
        <v>0</v>
      </c>
      <c r="AE672" s="374">
        <v>0</v>
      </c>
      <c r="AF672" s="374">
        <f t="shared" si="188"/>
        <v>0</v>
      </c>
      <c r="AG672" s="374">
        <f t="shared" si="189"/>
        <v>0</v>
      </c>
      <c r="AH672" s="374">
        <f t="shared" si="190"/>
        <v>1</v>
      </c>
      <c r="AI672" s="374">
        <f t="shared" si="191"/>
        <v>0</v>
      </c>
      <c r="AJ672" s="375">
        <v>35171841.792461999</v>
      </c>
      <c r="AK672" s="376">
        <v>1824.0558000000001</v>
      </c>
      <c r="AL672" s="377">
        <v>1824.0558000000001</v>
      </c>
      <c r="AM672" s="373">
        <v>5837.7070136239245</v>
      </c>
      <c r="AN672" s="374">
        <v>10648303.336901398</v>
      </c>
      <c r="AO672" s="378">
        <v>69.217079999999996</v>
      </c>
      <c r="AP672" s="379">
        <v>69.217079999999996</v>
      </c>
      <c r="AQ672" s="373">
        <v>18171.558231364281</v>
      </c>
      <c r="AR672" s="374">
        <v>1257782.1998249998</v>
      </c>
      <c r="AS672" s="374">
        <f t="shared" si="184"/>
        <v>0.88044782684878065</v>
      </c>
      <c r="AT672" s="374">
        <f t="shared" si="198"/>
        <v>60.942027666818191</v>
      </c>
      <c r="AU672" s="374">
        <f t="shared" si="185"/>
        <v>0.11955217315121937</v>
      </c>
      <c r="AV672" s="374">
        <f t="shared" si="199"/>
        <v>8.2750523331818027</v>
      </c>
      <c r="AW672" s="380">
        <v>174.22812000000002</v>
      </c>
      <c r="AX672" s="381">
        <v>174.22812000000002</v>
      </c>
      <c r="AY672" s="373">
        <v>1870.465103164747</v>
      </c>
      <c r="AZ672" s="374">
        <v>325887.61844999995</v>
      </c>
      <c r="BA672" s="378">
        <v>-889.07256000000007</v>
      </c>
      <c r="BB672" s="379">
        <v>-889.07256000000007</v>
      </c>
      <c r="BC672" s="373">
        <v>-284.30884662552177</v>
      </c>
      <c r="BD672" s="374">
        <v>252771.19410000002</v>
      </c>
      <c r="BE672" s="374">
        <f t="shared" si="192"/>
        <v>8.1282108861931324E-2</v>
      </c>
      <c r="BF672" s="374">
        <f t="shared" si="193"/>
        <v>-72.26569260807598</v>
      </c>
      <c r="BG672" s="374">
        <f t="shared" si="194"/>
        <v>6.0439132367565984E-2</v>
      </c>
      <c r="BH672" s="374">
        <f t="shared" si="195"/>
        <v>-53.734774138210753</v>
      </c>
      <c r="BI672" s="374">
        <f t="shared" si="196"/>
        <v>0.85827875877050275</v>
      </c>
      <c r="BJ672" s="374">
        <f t="shared" si="197"/>
        <v>-763.07209325371343</v>
      </c>
      <c r="BK672" s="375">
        <v>12484744.349276397</v>
      </c>
      <c r="BL672" s="382">
        <v>47656586.1417384</v>
      </c>
      <c r="BM672" s="383">
        <v>0.42</v>
      </c>
      <c r="BN672" s="382">
        <v>20015766.179530129</v>
      </c>
      <c r="BO672" s="395"/>
      <c r="BP672" s="395"/>
      <c r="BS672" s="408">
        <v>11113</v>
      </c>
      <c r="BT672" s="400" t="s">
        <v>1982</v>
      </c>
      <c r="BU672" s="400">
        <v>0.91241093296465681</v>
      </c>
      <c r="BV672" s="400">
        <v>8.7589067035343054E-2</v>
      </c>
      <c r="BW672" s="400">
        <v>0</v>
      </c>
      <c r="BX672" s="400">
        <v>1</v>
      </c>
      <c r="BY672" s="407">
        <v>11113</v>
      </c>
      <c r="BZ672" s="406" t="s">
        <v>1982</v>
      </c>
      <c r="CA672" s="406">
        <v>0.88044782684878065</v>
      </c>
      <c r="CB672" s="406">
        <v>0.11955217315121937</v>
      </c>
      <c r="CC672" s="406">
        <v>8.1282108861931324E-2</v>
      </c>
      <c r="CD672" s="406">
        <v>6.0439132367565984E-2</v>
      </c>
      <c r="CE672" s="406">
        <v>0.85827875877050275</v>
      </c>
    </row>
    <row r="673" spans="1:83" x14ac:dyDescent="0.35">
      <c r="A673" s="365">
        <v>10</v>
      </c>
      <c r="B673" s="366" t="s">
        <v>1312</v>
      </c>
      <c r="C673" s="411">
        <v>11114</v>
      </c>
      <c r="D673" s="367" t="s">
        <v>1983</v>
      </c>
      <c r="E673" s="368" t="s">
        <v>2438</v>
      </c>
      <c r="F673" s="369">
        <v>6</v>
      </c>
      <c r="G673" s="370" t="s">
        <v>6307</v>
      </c>
      <c r="H673" s="371">
        <v>62628</v>
      </c>
      <c r="I673" s="372">
        <v>62628</v>
      </c>
      <c r="J673" s="373">
        <v>395.22169715882347</v>
      </c>
      <c r="K673" s="374">
        <v>24751944.449662797</v>
      </c>
      <c r="L673" s="371">
        <v>12658.8</v>
      </c>
      <c r="M673" s="372">
        <v>12658.8</v>
      </c>
      <c r="N673" s="373">
        <v>753.57534638880463</v>
      </c>
      <c r="O673" s="374">
        <v>9539359.5948665999</v>
      </c>
      <c r="P673" s="374">
        <f t="shared" si="182"/>
        <v>0.85373352813249181</v>
      </c>
      <c r="Q673" s="402">
        <f t="shared" si="186"/>
        <v>10807.241985923587</v>
      </c>
      <c r="R673" s="374">
        <f t="shared" si="183"/>
        <v>0.14626647186750819</v>
      </c>
      <c r="S673" s="401">
        <f t="shared" si="187"/>
        <v>1851.5580140764125</v>
      </c>
      <c r="T673" s="371">
        <v>3925.2</v>
      </c>
      <c r="U673" s="372">
        <v>3925.2</v>
      </c>
      <c r="V673" s="373">
        <v>281.84511165713849</v>
      </c>
      <c r="W673" s="374">
        <v>1106298.4322766</v>
      </c>
      <c r="X673" s="371">
        <v>5071.2</v>
      </c>
      <c r="Y673" s="372">
        <v>5071.2</v>
      </c>
      <c r="Z673" s="373">
        <v>10.055686701372457</v>
      </c>
      <c r="AA673" s="374">
        <v>50994.398399999998</v>
      </c>
      <c r="AB673" s="371">
        <v>3.5999999999999996</v>
      </c>
      <c r="AC673" s="372">
        <v>3.5999999999999996</v>
      </c>
      <c r="AD673" s="373">
        <v>508126.92497566662</v>
      </c>
      <c r="AE673" s="374">
        <v>1829256.9299123997</v>
      </c>
      <c r="AF673" s="374">
        <f t="shared" si="188"/>
        <v>0</v>
      </c>
      <c r="AG673" s="374">
        <f t="shared" si="189"/>
        <v>0</v>
      </c>
      <c r="AH673" s="374">
        <f t="shared" si="190"/>
        <v>1</v>
      </c>
      <c r="AI673" s="374">
        <f t="shared" si="191"/>
        <v>3.5999999999999996</v>
      </c>
      <c r="AJ673" s="375">
        <v>37277853.805118397</v>
      </c>
      <c r="AK673" s="376">
        <v>1307.8679999999997</v>
      </c>
      <c r="AL673" s="377">
        <v>1307.8679999999997</v>
      </c>
      <c r="AM673" s="373">
        <v>7154.4739800649613</v>
      </c>
      <c r="AN673" s="374">
        <v>9357107.5753595997</v>
      </c>
      <c r="AO673" s="378">
        <v>179.87999999999997</v>
      </c>
      <c r="AP673" s="379">
        <v>179.87999999999997</v>
      </c>
      <c r="AQ673" s="373">
        <v>9885.8579556370933</v>
      </c>
      <c r="AR673" s="374">
        <v>1778268.1290599999</v>
      </c>
      <c r="AS673" s="374">
        <f t="shared" si="184"/>
        <v>0.92544195066348933</v>
      </c>
      <c r="AT673" s="374">
        <f t="shared" si="198"/>
        <v>166.46849808534844</v>
      </c>
      <c r="AU673" s="374">
        <f t="shared" si="185"/>
        <v>7.4558049336510668E-2</v>
      </c>
      <c r="AV673" s="374">
        <f t="shared" si="199"/>
        <v>13.411501914651536</v>
      </c>
      <c r="AW673" s="380">
        <v>27.66</v>
      </c>
      <c r="AX673" s="381">
        <v>27.66</v>
      </c>
      <c r="AY673" s="373">
        <v>13446.997259479393</v>
      </c>
      <c r="AZ673" s="374">
        <v>371943.94419720001</v>
      </c>
      <c r="BA673" s="378">
        <v>21.648000000000025</v>
      </c>
      <c r="BB673" s="379">
        <v>21.648000000000025</v>
      </c>
      <c r="BC673" s="373">
        <v>52942.436765521001</v>
      </c>
      <c r="BD673" s="374">
        <v>1146097.8710999999</v>
      </c>
      <c r="BE673" s="374">
        <f t="shared" si="192"/>
        <v>0</v>
      </c>
      <c r="BF673" s="374">
        <f t="shared" si="193"/>
        <v>0</v>
      </c>
      <c r="BG673" s="374">
        <f t="shared" si="194"/>
        <v>2.8740784392396811E-2</v>
      </c>
      <c r="BH673" s="374">
        <f t="shared" si="195"/>
        <v>0.62218050052660689</v>
      </c>
      <c r="BI673" s="374">
        <f t="shared" si="196"/>
        <v>0.9712592156076032</v>
      </c>
      <c r="BJ673" s="374">
        <f t="shared" si="197"/>
        <v>21.025819499473418</v>
      </c>
      <c r="BK673" s="375">
        <v>12653417.519716799</v>
      </c>
      <c r="BL673" s="382">
        <v>49931271.324835196</v>
      </c>
      <c r="BM673" s="383">
        <v>0.45</v>
      </c>
      <c r="BN673" s="382">
        <v>22469072.096175838</v>
      </c>
      <c r="BO673" s="395"/>
      <c r="BP673" s="395"/>
      <c r="BS673" s="408">
        <v>11114</v>
      </c>
      <c r="BT673" s="400" t="s">
        <v>1983</v>
      </c>
      <c r="BU673" s="400">
        <v>0.85373352813249181</v>
      </c>
      <c r="BV673" s="400">
        <v>0.14626647186750819</v>
      </c>
      <c r="BW673" s="400">
        <v>0</v>
      </c>
      <c r="BX673" s="400">
        <v>1</v>
      </c>
      <c r="BY673" s="407">
        <v>11114</v>
      </c>
      <c r="BZ673" s="406" t="s">
        <v>1983</v>
      </c>
      <c r="CA673" s="406">
        <v>0.92544195066348933</v>
      </c>
      <c r="CB673" s="406">
        <v>7.4558049336510668E-2</v>
      </c>
      <c r="CC673" s="406">
        <v>0</v>
      </c>
      <c r="CD673" s="406">
        <v>2.8740784392396811E-2</v>
      </c>
      <c r="CE673" s="406">
        <v>0.9712592156076032</v>
      </c>
    </row>
    <row r="674" spans="1:83" x14ac:dyDescent="0.35">
      <c r="A674" s="365">
        <v>10</v>
      </c>
      <c r="B674" s="366" t="s">
        <v>1312</v>
      </c>
      <c r="C674" s="411">
        <v>11115</v>
      </c>
      <c r="D674" s="367" t="s">
        <v>1984</v>
      </c>
      <c r="E674" s="368" t="s">
        <v>2438</v>
      </c>
      <c r="F674" s="369">
        <v>6</v>
      </c>
      <c r="G674" s="370" t="s">
        <v>6307</v>
      </c>
      <c r="H674" s="371">
        <v>51820.799999999996</v>
      </c>
      <c r="I674" s="372">
        <v>51820.799999999996</v>
      </c>
      <c r="J674" s="373">
        <v>489.77724993212763</v>
      </c>
      <c r="K674" s="374">
        <v>25380648.913282797</v>
      </c>
      <c r="L674" s="371">
        <v>4906.8</v>
      </c>
      <c r="M674" s="372">
        <v>4906.8</v>
      </c>
      <c r="N674" s="373">
        <v>498.70316086757157</v>
      </c>
      <c r="O674" s="374">
        <v>2447036.6697450001</v>
      </c>
      <c r="P674" s="374">
        <f t="shared" si="182"/>
        <v>0.84100413824793896</v>
      </c>
      <c r="Q674" s="402">
        <f t="shared" si="186"/>
        <v>4126.6391055549866</v>
      </c>
      <c r="R674" s="374">
        <f t="shared" si="183"/>
        <v>0.1589958617520611</v>
      </c>
      <c r="S674" s="401">
        <f t="shared" si="187"/>
        <v>780.16089444501347</v>
      </c>
      <c r="T674" s="371">
        <v>12937.199999999999</v>
      </c>
      <c r="U674" s="372">
        <v>12937.199999999999</v>
      </c>
      <c r="V674" s="373">
        <v>48.732065003246454</v>
      </c>
      <c r="W674" s="374">
        <v>630456.47135999997</v>
      </c>
      <c r="X674" s="371">
        <v>98.399999999999991</v>
      </c>
      <c r="Y674" s="372">
        <v>98.399999999999991</v>
      </c>
      <c r="Z674" s="373">
        <v>369.69405182926829</v>
      </c>
      <c r="AA674" s="374">
        <v>36377.894699999997</v>
      </c>
      <c r="AB674" s="371">
        <v>0</v>
      </c>
      <c r="AC674" s="372">
        <v>0</v>
      </c>
      <c r="AD674" s="373">
        <v>0</v>
      </c>
      <c r="AE674" s="374">
        <v>0</v>
      </c>
      <c r="AF674" s="374">
        <f t="shared" si="188"/>
        <v>0</v>
      </c>
      <c r="AG674" s="374">
        <f t="shared" si="189"/>
        <v>0</v>
      </c>
      <c r="AH674" s="374">
        <f t="shared" si="190"/>
        <v>1</v>
      </c>
      <c r="AI674" s="374">
        <f t="shared" si="191"/>
        <v>0</v>
      </c>
      <c r="AJ674" s="375">
        <v>28494519.949087795</v>
      </c>
      <c r="AK674" s="376">
        <v>1330.212</v>
      </c>
      <c r="AL674" s="377">
        <v>1330.212</v>
      </c>
      <c r="AM674" s="373">
        <v>6913.4868575200044</v>
      </c>
      <c r="AN674" s="374">
        <v>9196403.1797154006</v>
      </c>
      <c r="AO674" s="378">
        <v>57.755999999999993</v>
      </c>
      <c r="AP674" s="379">
        <v>57.755999999999993</v>
      </c>
      <c r="AQ674" s="373">
        <v>16713.53534074382</v>
      </c>
      <c r="AR674" s="374">
        <v>965306.94713999995</v>
      </c>
      <c r="AS674" s="374">
        <f t="shared" si="184"/>
        <v>0.73261117518657459</v>
      </c>
      <c r="AT674" s="374">
        <f t="shared" si="198"/>
        <v>42.312691034075797</v>
      </c>
      <c r="AU674" s="374">
        <f t="shared" si="185"/>
        <v>0.26738882481342546</v>
      </c>
      <c r="AV674" s="374">
        <f t="shared" si="199"/>
        <v>15.443308965924199</v>
      </c>
      <c r="AW674" s="380">
        <v>23.604000000000003</v>
      </c>
      <c r="AX674" s="381">
        <v>23.604000000000003</v>
      </c>
      <c r="AY674" s="373">
        <v>6908.8307930859173</v>
      </c>
      <c r="AZ674" s="374">
        <v>163076.04204</v>
      </c>
      <c r="BA674" s="378">
        <v>102.80400000000002</v>
      </c>
      <c r="BB674" s="379">
        <v>102.80400000000002</v>
      </c>
      <c r="BC674" s="373">
        <v>4195.1126503034893</v>
      </c>
      <c r="BD674" s="374">
        <v>431274.36090179998</v>
      </c>
      <c r="BE674" s="374">
        <f t="shared" si="192"/>
        <v>4.9506108683544259E-3</v>
      </c>
      <c r="BF674" s="374">
        <f t="shared" si="193"/>
        <v>0.50894259971030853</v>
      </c>
      <c r="BG674" s="374">
        <f t="shared" si="194"/>
        <v>4.0614208165425117E-2</v>
      </c>
      <c r="BH674" s="374">
        <f t="shared" si="195"/>
        <v>4.1753030562383646</v>
      </c>
      <c r="BI674" s="374">
        <f t="shared" si="196"/>
        <v>0.95443518096622049</v>
      </c>
      <c r="BJ674" s="374">
        <f t="shared" si="197"/>
        <v>98.119754344051344</v>
      </c>
      <c r="BK674" s="375">
        <v>10756060.5297972</v>
      </c>
      <c r="BL674" s="382">
        <v>39250580.478884995</v>
      </c>
      <c r="BM674" s="383">
        <v>0.56999999999999995</v>
      </c>
      <c r="BN674" s="382">
        <v>22372830.872964446</v>
      </c>
      <c r="BO674" s="395"/>
      <c r="BP674" s="395"/>
      <c r="BS674" s="408">
        <v>11115</v>
      </c>
      <c r="BT674" s="400" t="s">
        <v>1984</v>
      </c>
      <c r="BU674" s="400">
        <v>0.84100413824793896</v>
      </c>
      <c r="BV674" s="400">
        <v>0.1589958617520611</v>
      </c>
      <c r="BW674" s="400">
        <v>0</v>
      </c>
      <c r="BX674" s="400">
        <v>1</v>
      </c>
      <c r="BY674" s="407">
        <v>11115</v>
      </c>
      <c r="BZ674" s="406" t="s">
        <v>1984</v>
      </c>
      <c r="CA674" s="406">
        <v>0.73261117518657459</v>
      </c>
      <c r="CB674" s="406">
        <v>0.26738882481342546</v>
      </c>
      <c r="CC674" s="406">
        <v>4.9506108683544259E-3</v>
      </c>
      <c r="CD674" s="406">
        <v>4.0614208165425117E-2</v>
      </c>
      <c r="CE674" s="406">
        <v>0.95443518096622049</v>
      </c>
    </row>
    <row r="675" spans="1:83" x14ac:dyDescent="0.35">
      <c r="A675" s="365">
        <v>10</v>
      </c>
      <c r="B675" s="366" t="s">
        <v>1312</v>
      </c>
      <c r="C675" s="411">
        <v>11116</v>
      </c>
      <c r="D675" s="367" t="s">
        <v>1985</v>
      </c>
      <c r="E675" s="368" t="s">
        <v>2438</v>
      </c>
      <c r="F675" s="369">
        <v>6</v>
      </c>
      <c r="G675" s="370" t="s">
        <v>6307</v>
      </c>
      <c r="H675" s="371">
        <v>60418.799999999996</v>
      </c>
      <c r="I675" s="372">
        <v>60418.799999999996</v>
      </c>
      <c r="J675" s="373">
        <v>495.44439651467758</v>
      </c>
      <c r="K675" s="374">
        <v>29934155.904140998</v>
      </c>
      <c r="L675" s="371">
        <v>19242</v>
      </c>
      <c r="M675" s="372">
        <v>19242</v>
      </c>
      <c r="N675" s="373">
        <v>934.49451284377926</v>
      </c>
      <c r="O675" s="374">
        <v>17981543.416140001</v>
      </c>
      <c r="P675" s="374">
        <f t="shared" si="182"/>
        <v>0.91691945595398228</v>
      </c>
      <c r="Q675" s="402">
        <f t="shared" si="186"/>
        <v>17643.364171466528</v>
      </c>
      <c r="R675" s="374">
        <f t="shared" si="183"/>
        <v>8.3080544046017765E-2</v>
      </c>
      <c r="S675" s="401">
        <f t="shared" si="187"/>
        <v>1598.6358285334738</v>
      </c>
      <c r="T675" s="371">
        <v>14468.4</v>
      </c>
      <c r="U675" s="372">
        <v>14468.4</v>
      </c>
      <c r="V675" s="373">
        <v>244.4396375850958</v>
      </c>
      <c r="W675" s="374">
        <v>3536650.4524361999</v>
      </c>
      <c r="X675" s="371">
        <v>4263.5999999999995</v>
      </c>
      <c r="Y675" s="372">
        <v>4263.5999999999995</v>
      </c>
      <c r="Z675" s="373">
        <v>11.395354545454547</v>
      </c>
      <c r="AA675" s="374">
        <v>48585.233639999999</v>
      </c>
      <c r="AB675" s="371">
        <v>60</v>
      </c>
      <c r="AC675" s="372">
        <v>60</v>
      </c>
      <c r="AD675" s="373">
        <v>36517.812840999999</v>
      </c>
      <c r="AE675" s="374">
        <v>2191068.7704599998</v>
      </c>
      <c r="AF675" s="374">
        <f t="shared" si="188"/>
        <v>0</v>
      </c>
      <c r="AG675" s="374">
        <f t="shared" si="189"/>
        <v>0</v>
      </c>
      <c r="AH675" s="374">
        <f t="shared" si="190"/>
        <v>1</v>
      </c>
      <c r="AI675" s="374">
        <f t="shared" si="191"/>
        <v>60</v>
      </c>
      <c r="AJ675" s="375">
        <v>53692003.776817203</v>
      </c>
      <c r="AK675" s="376">
        <v>1545.4036799999999</v>
      </c>
      <c r="AL675" s="377">
        <v>1545.4036799999999</v>
      </c>
      <c r="AM675" s="373">
        <v>10117.547686169612</v>
      </c>
      <c r="AN675" s="374">
        <v>15635695.426782001</v>
      </c>
      <c r="AO675" s="378">
        <v>221.60159999999999</v>
      </c>
      <c r="AP675" s="379">
        <v>221.60159999999999</v>
      </c>
      <c r="AQ675" s="373">
        <v>14726.98919276756</v>
      </c>
      <c r="AR675" s="374">
        <v>3263524.3682999997</v>
      </c>
      <c r="AS675" s="374">
        <f t="shared" si="184"/>
        <v>0.87640884113572437</v>
      </c>
      <c r="AT675" s="374">
        <f t="shared" si="198"/>
        <v>194.21360144982233</v>
      </c>
      <c r="AU675" s="374">
        <f t="shared" si="185"/>
        <v>0.1235911588642756</v>
      </c>
      <c r="AV675" s="374">
        <f t="shared" si="199"/>
        <v>27.387998550177656</v>
      </c>
      <c r="AW675" s="380">
        <v>63.718440000000001</v>
      </c>
      <c r="AX675" s="381">
        <v>63.718440000000001</v>
      </c>
      <c r="AY675" s="373">
        <v>9091.0330254507171</v>
      </c>
      <c r="AZ675" s="374">
        <v>579266.44237019995</v>
      </c>
      <c r="BA675" s="378">
        <v>67.958040000000025</v>
      </c>
      <c r="BB675" s="379">
        <v>67.958040000000025</v>
      </c>
      <c r="BC675" s="373">
        <v>7929.3971768461797</v>
      </c>
      <c r="BD675" s="374">
        <v>538866.29051999992</v>
      </c>
      <c r="BE675" s="374">
        <f t="shared" si="192"/>
        <v>0</v>
      </c>
      <c r="BF675" s="374">
        <f t="shared" si="193"/>
        <v>0</v>
      </c>
      <c r="BG675" s="374">
        <f t="shared" si="194"/>
        <v>4.9958590647355347E-2</v>
      </c>
      <c r="BH675" s="374">
        <f t="shared" si="195"/>
        <v>3.395087901556602</v>
      </c>
      <c r="BI675" s="374">
        <f t="shared" si="196"/>
        <v>0.95004140935264469</v>
      </c>
      <c r="BJ675" s="374">
        <f t="shared" si="197"/>
        <v>64.562952098443432</v>
      </c>
      <c r="BK675" s="375">
        <v>20017352.527972199</v>
      </c>
      <c r="BL675" s="382">
        <v>73709356.304789394</v>
      </c>
      <c r="BM675" s="383">
        <v>0.4</v>
      </c>
      <c r="BN675" s="382">
        <v>29483742.52191576</v>
      </c>
      <c r="BO675" s="395"/>
      <c r="BP675" s="395"/>
      <c r="BS675" s="408">
        <v>11116</v>
      </c>
      <c r="BT675" s="400" t="s">
        <v>1985</v>
      </c>
      <c r="BU675" s="400">
        <v>0.91691945595398228</v>
      </c>
      <c r="BV675" s="400">
        <v>8.3080544046017765E-2</v>
      </c>
      <c r="BW675" s="400">
        <v>0</v>
      </c>
      <c r="BX675" s="400">
        <v>1</v>
      </c>
      <c r="BY675" s="407">
        <v>11116</v>
      </c>
      <c r="BZ675" s="406" t="s">
        <v>1985</v>
      </c>
      <c r="CA675" s="406">
        <v>0.87640884113572437</v>
      </c>
      <c r="CB675" s="406">
        <v>0.1235911588642756</v>
      </c>
      <c r="CC675" s="406">
        <v>0</v>
      </c>
      <c r="CD675" s="406">
        <v>4.9958590647355347E-2</v>
      </c>
      <c r="CE675" s="406">
        <v>0.95004140935264469</v>
      </c>
    </row>
    <row r="676" spans="1:83" x14ac:dyDescent="0.35">
      <c r="A676" s="365">
        <v>10</v>
      </c>
      <c r="B676" s="366" t="s">
        <v>1312</v>
      </c>
      <c r="C676" s="411">
        <v>11117</v>
      </c>
      <c r="D676" s="367" t="s">
        <v>1986</v>
      </c>
      <c r="E676" s="368" t="s">
        <v>2438</v>
      </c>
      <c r="F676" s="369">
        <v>5</v>
      </c>
      <c r="G676" s="370" t="s">
        <v>2469</v>
      </c>
      <c r="H676" s="371">
        <v>34080</v>
      </c>
      <c r="I676" s="372">
        <v>34080</v>
      </c>
      <c r="J676" s="373">
        <v>334.05006762908454</v>
      </c>
      <c r="K676" s="374">
        <v>11384426.304799201</v>
      </c>
      <c r="L676" s="371">
        <v>6537.5999999999995</v>
      </c>
      <c r="M676" s="372">
        <v>6537.5999999999995</v>
      </c>
      <c r="N676" s="373">
        <v>385.94078135691996</v>
      </c>
      <c r="O676" s="374">
        <v>2523126.4521989995</v>
      </c>
      <c r="P676" s="374">
        <f t="shared" si="182"/>
        <v>0.91177358863603919</v>
      </c>
      <c r="Q676" s="402">
        <f t="shared" si="186"/>
        <v>5960.8110130669693</v>
      </c>
      <c r="R676" s="374">
        <f t="shared" si="183"/>
        <v>8.8226411363960811E-2</v>
      </c>
      <c r="S676" s="401">
        <f t="shared" si="187"/>
        <v>576.78898693303017</v>
      </c>
      <c r="T676" s="371">
        <v>11130</v>
      </c>
      <c r="U676" s="372">
        <v>11130</v>
      </c>
      <c r="V676" s="373">
        <v>86.219754524258761</v>
      </c>
      <c r="W676" s="374">
        <v>959625.86785499996</v>
      </c>
      <c r="X676" s="371">
        <v>4594.8</v>
      </c>
      <c r="Y676" s="372">
        <v>4594.8</v>
      </c>
      <c r="Z676" s="373">
        <v>4.7140876469051971</v>
      </c>
      <c r="AA676" s="374">
        <v>21660.289919999999</v>
      </c>
      <c r="AB676" s="371">
        <v>81.599999999999994</v>
      </c>
      <c r="AC676" s="372">
        <v>81.599999999999994</v>
      </c>
      <c r="AD676" s="373">
        <v>19253.626245272058</v>
      </c>
      <c r="AE676" s="374">
        <v>1571095.9016141999</v>
      </c>
      <c r="AF676" s="374">
        <f t="shared" si="188"/>
        <v>0</v>
      </c>
      <c r="AG676" s="374">
        <f t="shared" si="189"/>
        <v>0</v>
      </c>
      <c r="AH676" s="374">
        <f t="shared" si="190"/>
        <v>1</v>
      </c>
      <c r="AI676" s="374">
        <f t="shared" si="191"/>
        <v>81.599999999999994</v>
      </c>
      <c r="AJ676" s="375">
        <v>16459934.8163874</v>
      </c>
      <c r="AK676" s="376">
        <v>813.27564000000007</v>
      </c>
      <c r="AL676" s="377">
        <v>813.27564000000007</v>
      </c>
      <c r="AM676" s="373">
        <v>7734.2809358981904</v>
      </c>
      <c r="AN676" s="374">
        <v>6290102.2780824006</v>
      </c>
      <c r="AO676" s="378">
        <v>94.227360000000004</v>
      </c>
      <c r="AP676" s="379">
        <v>94.227360000000004</v>
      </c>
      <c r="AQ676" s="373">
        <v>11210.702948856893</v>
      </c>
      <c r="AR676" s="374">
        <v>1056354.9426150001</v>
      </c>
      <c r="AS676" s="374">
        <f t="shared" si="184"/>
        <v>0.89178955206852184</v>
      </c>
      <c r="AT676" s="374">
        <f t="shared" si="198"/>
        <v>84.030975166999355</v>
      </c>
      <c r="AU676" s="374">
        <f t="shared" si="185"/>
        <v>0.1082104479314781</v>
      </c>
      <c r="AV676" s="374">
        <f t="shared" si="199"/>
        <v>10.196384833000643</v>
      </c>
      <c r="AW676" s="380">
        <v>56.996760000000009</v>
      </c>
      <c r="AX676" s="381">
        <v>56.996760000000009</v>
      </c>
      <c r="AY676" s="373">
        <v>7503.3368694115225</v>
      </c>
      <c r="AZ676" s="374">
        <v>427665.89074499998</v>
      </c>
      <c r="BA676" s="378">
        <v>73.667879999999826</v>
      </c>
      <c r="BB676" s="379">
        <v>73.667879999999826</v>
      </c>
      <c r="BC676" s="373">
        <v>9999.0579302132992</v>
      </c>
      <c r="BD676" s="374">
        <v>736609.39971599996</v>
      </c>
      <c r="BE676" s="374">
        <f t="shared" si="192"/>
        <v>8.2124646687665601E-2</v>
      </c>
      <c r="BF676" s="374">
        <f t="shared" si="193"/>
        <v>6.0499486172293331</v>
      </c>
      <c r="BG676" s="374">
        <f t="shared" si="194"/>
        <v>3.6038745523796122E-2</v>
      </c>
      <c r="BH676" s="374">
        <f t="shared" si="195"/>
        <v>2.6548979805975437</v>
      </c>
      <c r="BI676" s="374">
        <f t="shared" si="196"/>
        <v>0.88183660778853823</v>
      </c>
      <c r="BJ676" s="374">
        <f t="shared" si="197"/>
        <v>64.96303340217294</v>
      </c>
      <c r="BK676" s="375">
        <v>8510732.5111584011</v>
      </c>
      <c r="BL676" s="382">
        <v>24970667.327545799</v>
      </c>
      <c r="BM676" s="383">
        <v>0.38</v>
      </c>
      <c r="BN676" s="382">
        <v>9488853.5844674036</v>
      </c>
      <c r="BO676" s="395"/>
      <c r="BP676" s="395"/>
      <c r="BS676" s="408">
        <v>11117</v>
      </c>
      <c r="BT676" s="400" t="s">
        <v>1986</v>
      </c>
      <c r="BU676" s="400">
        <v>0.91177358863603919</v>
      </c>
      <c r="BV676" s="400">
        <v>8.8226411363960811E-2</v>
      </c>
      <c r="BW676" s="400">
        <v>0</v>
      </c>
      <c r="BX676" s="400">
        <v>1</v>
      </c>
      <c r="BY676" s="407">
        <v>11117</v>
      </c>
      <c r="BZ676" s="406" t="s">
        <v>1986</v>
      </c>
      <c r="CA676" s="406">
        <v>0.89178955206852184</v>
      </c>
      <c r="CB676" s="406">
        <v>0.1082104479314781</v>
      </c>
      <c r="CC676" s="406">
        <v>8.2124646687665601E-2</v>
      </c>
      <c r="CD676" s="406">
        <v>3.6038745523796122E-2</v>
      </c>
      <c r="CE676" s="406">
        <v>0.88183660778853823</v>
      </c>
    </row>
    <row r="677" spans="1:83" x14ac:dyDescent="0.35">
      <c r="A677" s="365">
        <v>10</v>
      </c>
      <c r="B677" s="366" t="s">
        <v>1312</v>
      </c>
      <c r="C677" s="411">
        <v>11118</v>
      </c>
      <c r="D677" s="367" t="s">
        <v>1987</v>
      </c>
      <c r="E677" s="368" t="s">
        <v>2438</v>
      </c>
      <c r="F677" s="369">
        <v>5</v>
      </c>
      <c r="G677" s="370" t="s">
        <v>2469</v>
      </c>
      <c r="H677" s="371">
        <v>49538.400000000001</v>
      </c>
      <c r="I677" s="372">
        <v>49538.400000000001</v>
      </c>
      <c r="J677" s="373">
        <v>378.15222882948984</v>
      </c>
      <c r="K677" s="374">
        <v>18733056.372646801</v>
      </c>
      <c r="L677" s="371">
        <v>19430.399999999998</v>
      </c>
      <c r="M677" s="372">
        <v>19430.399999999998</v>
      </c>
      <c r="N677" s="373">
        <v>407.20172648943924</v>
      </c>
      <c r="O677" s="374">
        <v>7912092.4263803996</v>
      </c>
      <c r="P677" s="374">
        <f t="shared" si="182"/>
        <v>0.89382151656062947</v>
      </c>
      <c r="Q677" s="402">
        <f t="shared" si="186"/>
        <v>17367.309595379655</v>
      </c>
      <c r="R677" s="374">
        <f t="shared" si="183"/>
        <v>0.10617848343937049</v>
      </c>
      <c r="S677" s="401">
        <f t="shared" si="187"/>
        <v>2063.0904046203441</v>
      </c>
      <c r="T677" s="371">
        <v>8186.4</v>
      </c>
      <c r="U677" s="372">
        <v>8186.4</v>
      </c>
      <c r="V677" s="373">
        <v>111.55506144818236</v>
      </c>
      <c r="W677" s="374">
        <v>913234.35503940005</v>
      </c>
      <c r="X677" s="371">
        <v>4048.7999999999997</v>
      </c>
      <c r="Y677" s="372">
        <v>4048.7999999999997</v>
      </c>
      <c r="Z677" s="373">
        <v>21.211939730290457</v>
      </c>
      <c r="AA677" s="374">
        <v>85882.901579999991</v>
      </c>
      <c r="AB677" s="371">
        <v>0</v>
      </c>
      <c r="AC677" s="372">
        <v>0</v>
      </c>
      <c r="AD677" s="373">
        <v>0</v>
      </c>
      <c r="AE677" s="374">
        <v>0</v>
      </c>
      <c r="AF677" s="374">
        <f t="shared" si="188"/>
        <v>0</v>
      </c>
      <c r="AG677" s="374">
        <f t="shared" si="189"/>
        <v>0</v>
      </c>
      <c r="AH677" s="374">
        <f t="shared" si="190"/>
        <v>1</v>
      </c>
      <c r="AI677" s="374">
        <f t="shared" si="191"/>
        <v>0</v>
      </c>
      <c r="AJ677" s="375">
        <v>27644266.055646598</v>
      </c>
      <c r="AK677" s="376">
        <v>1417.4546400000002</v>
      </c>
      <c r="AL677" s="377">
        <v>1417.4546400000002</v>
      </c>
      <c r="AM677" s="373">
        <v>8556.239271663042</v>
      </c>
      <c r="AN677" s="374">
        <v>12128081.056569001</v>
      </c>
      <c r="AO677" s="378">
        <v>381.58403999999996</v>
      </c>
      <c r="AP677" s="379">
        <v>381.58403999999996</v>
      </c>
      <c r="AQ677" s="373">
        <v>11283.254959208987</v>
      </c>
      <c r="AR677" s="374">
        <v>4305510.0116849998</v>
      </c>
      <c r="AS677" s="374">
        <f t="shared" si="184"/>
        <v>0.86158402854583782</v>
      </c>
      <c r="AT677" s="374">
        <f t="shared" si="198"/>
        <v>328.76671441199608</v>
      </c>
      <c r="AU677" s="374">
        <f t="shared" si="185"/>
        <v>0.13841597145416207</v>
      </c>
      <c r="AV677" s="374">
        <f t="shared" si="199"/>
        <v>52.817325588003833</v>
      </c>
      <c r="AW677" s="380">
        <v>57.34859999999999</v>
      </c>
      <c r="AX677" s="381">
        <v>57.34859999999999</v>
      </c>
      <c r="AY677" s="373">
        <v>9809.1964339042297</v>
      </c>
      <c r="AZ677" s="374">
        <v>562543.68260940001</v>
      </c>
      <c r="BA677" s="378">
        <v>119.05475999999989</v>
      </c>
      <c r="BB677" s="379">
        <v>119.05475999999989</v>
      </c>
      <c r="BC677" s="373">
        <v>6718.5350097518212</v>
      </c>
      <c r="BD677" s="374">
        <v>799873.57313759997</v>
      </c>
      <c r="BE677" s="374">
        <f t="shared" si="192"/>
        <v>5.2591738175809692E-2</v>
      </c>
      <c r="BF677" s="374">
        <f t="shared" si="193"/>
        <v>6.2612967665038548</v>
      </c>
      <c r="BG677" s="374">
        <f t="shared" si="194"/>
        <v>4.0428286316930899E-2</v>
      </c>
      <c r="BH677" s="374">
        <f t="shared" si="195"/>
        <v>4.8131799246734879</v>
      </c>
      <c r="BI677" s="374">
        <f t="shared" si="196"/>
        <v>0.90697997550725939</v>
      </c>
      <c r="BJ677" s="374">
        <f t="shared" si="197"/>
        <v>107.98028330882255</v>
      </c>
      <c r="BK677" s="375">
        <v>17796008.324001003</v>
      </c>
      <c r="BL677" s="382">
        <v>45440274.379647598</v>
      </c>
      <c r="BM677" s="383">
        <v>0.4</v>
      </c>
      <c r="BN677" s="382">
        <v>18176109.751859039</v>
      </c>
      <c r="BO677" s="395"/>
      <c r="BP677" s="395"/>
      <c r="BS677" s="408">
        <v>11118</v>
      </c>
      <c r="BT677" s="400" t="s">
        <v>1987</v>
      </c>
      <c r="BU677" s="400">
        <v>0.89382151656062947</v>
      </c>
      <c r="BV677" s="400">
        <v>0.10617848343937049</v>
      </c>
      <c r="BW677" s="400">
        <v>0</v>
      </c>
      <c r="BX677" s="400">
        <v>1</v>
      </c>
      <c r="BY677" s="407">
        <v>11118</v>
      </c>
      <c r="BZ677" s="406" t="s">
        <v>1987</v>
      </c>
      <c r="CA677" s="406">
        <v>0.86158402854583782</v>
      </c>
      <c r="CB677" s="406">
        <v>0.13841597145416207</v>
      </c>
      <c r="CC677" s="406">
        <v>5.2591738175809692E-2</v>
      </c>
      <c r="CD677" s="406">
        <v>4.0428286316930899E-2</v>
      </c>
      <c r="CE677" s="406">
        <v>0.90697997550725939</v>
      </c>
    </row>
    <row r="678" spans="1:83" x14ac:dyDescent="0.35">
      <c r="A678" s="365">
        <v>10</v>
      </c>
      <c r="B678" s="366" t="s">
        <v>1313</v>
      </c>
      <c r="C678" s="411">
        <v>10701</v>
      </c>
      <c r="D678" s="367" t="s">
        <v>1988</v>
      </c>
      <c r="E678" s="368" t="s">
        <v>2427</v>
      </c>
      <c r="F678" s="369">
        <v>16</v>
      </c>
      <c r="G678" s="370" t="s">
        <v>2759</v>
      </c>
      <c r="H678" s="371">
        <v>211050</v>
      </c>
      <c r="I678" s="372">
        <v>211050</v>
      </c>
      <c r="J678" s="373">
        <v>879.7489595129382</v>
      </c>
      <c r="K678" s="374">
        <v>185671017.90520561</v>
      </c>
      <c r="L678" s="371">
        <v>58858.799999999996</v>
      </c>
      <c r="M678" s="372">
        <v>58858.799999999996</v>
      </c>
      <c r="N678" s="373">
        <v>1015.0536091037026</v>
      </c>
      <c r="O678" s="374">
        <v>59744837.367513001</v>
      </c>
      <c r="P678" s="374">
        <f t="shared" si="182"/>
        <v>0.87953742169281279</v>
      </c>
      <c r="Q678" s="402">
        <f t="shared" si="186"/>
        <v>51768.517195932924</v>
      </c>
      <c r="R678" s="374">
        <f t="shared" si="183"/>
        <v>0.12046257830718721</v>
      </c>
      <c r="S678" s="401">
        <f t="shared" si="187"/>
        <v>7090.2828040670702</v>
      </c>
      <c r="T678" s="371">
        <v>30945.599999999999</v>
      </c>
      <c r="U678" s="372">
        <v>30945.599999999999</v>
      </c>
      <c r="V678" s="373">
        <v>642.37008295137275</v>
      </c>
      <c r="W678" s="374">
        <v>19878527.638980001</v>
      </c>
      <c r="X678" s="371">
        <v>27212.399999999998</v>
      </c>
      <c r="Y678" s="372">
        <v>27212.399999999998</v>
      </c>
      <c r="Z678" s="373">
        <v>11.731198194205584</v>
      </c>
      <c r="AA678" s="374">
        <v>319234.05774000002</v>
      </c>
      <c r="AB678" s="371">
        <v>21.599999999999998</v>
      </c>
      <c r="AC678" s="372">
        <v>21.599999999999998</v>
      </c>
      <c r="AD678" s="373">
        <v>714039.26857266668</v>
      </c>
      <c r="AE678" s="374">
        <v>15423248.201169599</v>
      </c>
      <c r="AF678" s="374">
        <f t="shared" si="188"/>
        <v>0</v>
      </c>
      <c r="AG678" s="374">
        <f t="shared" si="189"/>
        <v>0</v>
      </c>
      <c r="AH678" s="374">
        <f t="shared" si="190"/>
        <v>1</v>
      </c>
      <c r="AI678" s="374">
        <f t="shared" si="191"/>
        <v>21.599999999999998</v>
      </c>
      <c r="AJ678" s="375">
        <v>281036865.17060822</v>
      </c>
      <c r="AK678" s="376">
        <v>29524.787999999997</v>
      </c>
      <c r="AL678" s="377">
        <v>29524.787999999997</v>
      </c>
      <c r="AM678" s="373">
        <v>17261.118459750331</v>
      </c>
      <c r="AN678" s="374">
        <v>509630863.16701502</v>
      </c>
      <c r="AO678" s="378">
        <v>3794.0520000000006</v>
      </c>
      <c r="AP678" s="379">
        <v>3794.0520000000006</v>
      </c>
      <c r="AQ678" s="373">
        <v>16831.42168269449</v>
      </c>
      <c r="AR678" s="374">
        <v>63859289.098070405</v>
      </c>
      <c r="AS678" s="374">
        <f t="shared" si="184"/>
        <v>0.83393373350758304</v>
      </c>
      <c r="AT678" s="374">
        <f t="shared" si="198"/>
        <v>3163.9879494819129</v>
      </c>
      <c r="AU678" s="374">
        <f t="shared" si="185"/>
        <v>0.16606626649241688</v>
      </c>
      <c r="AV678" s="374">
        <f t="shared" si="199"/>
        <v>630.06405051808736</v>
      </c>
      <c r="AW678" s="380">
        <v>1418.184</v>
      </c>
      <c r="AX678" s="381">
        <v>1418.184</v>
      </c>
      <c r="AY678" s="373">
        <v>17159.097462853904</v>
      </c>
      <c r="AZ678" s="374">
        <v>24334757.476260003</v>
      </c>
      <c r="BA678" s="378">
        <v>3328.3800000000087</v>
      </c>
      <c r="BB678" s="379">
        <v>3328.3800000000087</v>
      </c>
      <c r="BC678" s="373">
        <v>12260.322113686445</v>
      </c>
      <c r="BD678" s="374">
        <v>40807010.916751795</v>
      </c>
      <c r="BE678" s="374">
        <f t="shared" si="192"/>
        <v>4.3517921182482273E-2</v>
      </c>
      <c r="BF678" s="374">
        <f t="shared" si="193"/>
        <v>144.84417850535073</v>
      </c>
      <c r="BG678" s="374">
        <f t="shared" si="194"/>
        <v>7.0691097832837266E-3</v>
      </c>
      <c r="BH678" s="374">
        <f t="shared" si="195"/>
        <v>23.528683620485953</v>
      </c>
      <c r="BI678" s="374">
        <f t="shared" si="196"/>
        <v>0.949412969034234</v>
      </c>
      <c r="BJ678" s="374">
        <f t="shared" si="197"/>
        <v>3160.0071378741723</v>
      </c>
      <c r="BK678" s="375">
        <v>638631920.65809715</v>
      </c>
      <c r="BL678" s="382">
        <v>919668785.82870531</v>
      </c>
      <c r="BM678" s="383">
        <v>0.37</v>
      </c>
      <c r="BN678" s="382">
        <v>340277450.75662094</v>
      </c>
      <c r="BO678" s="395"/>
      <c r="BP678" s="395"/>
      <c r="BS678" s="408">
        <v>10701</v>
      </c>
      <c r="BT678" s="400" t="s">
        <v>1988</v>
      </c>
      <c r="BU678" s="400">
        <v>0.87953742169281279</v>
      </c>
      <c r="BV678" s="400">
        <v>0.12046257830718721</v>
      </c>
      <c r="BW678" s="400">
        <v>0</v>
      </c>
      <c r="BX678" s="400">
        <v>1</v>
      </c>
      <c r="BY678" s="407">
        <v>10701</v>
      </c>
      <c r="BZ678" s="406" t="s">
        <v>1988</v>
      </c>
      <c r="CA678" s="406">
        <v>0.83393373350758304</v>
      </c>
      <c r="CB678" s="406">
        <v>0.16606626649241688</v>
      </c>
      <c r="CC678" s="406">
        <v>4.3517921182482273E-2</v>
      </c>
      <c r="CD678" s="406">
        <v>7.0691097832837266E-3</v>
      </c>
      <c r="CE678" s="406">
        <v>0.949412969034234</v>
      </c>
    </row>
    <row r="679" spans="1:83" x14ac:dyDescent="0.35">
      <c r="A679" s="365">
        <v>10</v>
      </c>
      <c r="B679" s="366" t="s">
        <v>1313</v>
      </c>
      <c r="C679" s="411">
        <v>10963</v>
      </c>
      <c r="D679" s="367" t="s">
        <v>1989</v>
      </c>
      <c r="E679" s="368" t="s">
        <v>2438</v>
      </c>
      <c r="F679" s="369">
        <v>5</v>
      </c>
      <c r="G679" s="370" t="s">
        <v>2469</v>
      </c>
      <c r="H679" s="371">
        <v>42343.199999999997</v>
      </c>
      <c r="I679" s="372">
        <v>42343.199999999997</v>
      </c>
      <c r="J679" s="373">
        <v>493.09433598184836</v>
      </c>
      <c r="K679" s="374">
        <v>20879192.087346599</v>
      </c>
      <c r="L679" s="371">
        <v>6553.2</v>
      </c>
      <c r="M679" s="372">
        <v>6553.2</v>
      </c>
      <c r="N679" s="373">
        <v>624.6086626779894</v>
      </c>
      <c r="O679" s="374">
        <v>4093185.4882614003</v>
      </c>
      <c r="P679" s="374">
        <f t="shared" si="182"/>
        <v>0.90289195849625858</v>
      </c>
      <c r="Q679" s="402">
        <f t="shared" si="186"/>
        <v>5916.8315824176816</v>
      </c>
      <c r="R679" s="374">
        <f t="shared" si="183"/>
        <v>9.7108041503741388E-2</v>
      </c>
      <c r="S679" s="401">
        <f t="shared" si="187"/>
        <v>636.3684175823181</v>
      </c>
      <c r="T679" s="371">
        <v>8650.7999999999993</v>
      </c>
      <c r="U679" s="372">
        <v>8650.7999999999993</v>
      </c>
      <c r="V679" s="373">
        <v>83.20118074455543</v>
      </c>
      <c r="W679" s="374">
        <v>719756.774385</v>
      </c>
      <c r="X679" s="371">
        <v>152.4</v>
      </c>
      <c r="Y679" s="372">
        <v>152.4</v>
      </c>
      <c r="Z679" s="373">
        <v>121.99148464566929</v>
      </c>
      <c r="AA679" s="374">
        <v>18591.502260000001</v>
      </c>
      <c r="AB679" s="371">
        <v>0</v>
      </c>
      <c r="AC679" s="372">
        <v>0</v>
      </c>
      <c r="AD679" s="373">
        <v>0</v>
      </c>
      <c r="AE679" s="374">
        <v>0</v>
      </c>
      <c r="AF679" s="374">
        <f t="shared" si="188"/>
        <v>0</v>
      </c>
      <c r="AG679" s="374">
        <f t="shared" si="189"/>
        <v>0</v>
      </c>
      <c r="AH679" s="374">
        <f t="shared" si="190"/>
        <v>1</v>
      </c>
      <c r="AI679" s="374">
        <f t="shared" si="191"/>
        <v>0</v>
      </c>
      <c r="AJ679" s="375">
        <v>25710725.852253001</v>
      </c>
      <c r="AK679" s="376">
        <v>703.49027999999998</v>
      </c>
      <c r="AL679" s="377">
        <v>703.49027999999998</v>
      </c>
      <c r="AM679" s="373">
        <v>8831.1731538380318</v>
      </c>
      <c r="AN679" s="374">
        <v>6212644.4747219998</v>
      </c>
      <c r="AO679" s="378">
        <v>61.199039999999982</v>
      </c>
      <c r="AP679" s="379">
        <v>61.199039999999982</v>
      </c>
      <c r="AQ679" s="373">
        <v>12185.538425024317</v>
      </c>
      <c r="AR679" s="374">
        <v>745743.25349459995</v>
      </c>
      <c r="AS679" s="374">
        <f t="shared" si="184"/>
        <v>0.88234471647736423</v>
      </c>
      <c r="AT679" s="374">
        <f t="shared" si="198"/>
        <v>53.99864959748686</v>
      </c>
      <c r="AU679" s="374">
        <f t="shared" si="185"/>
        <v>0.11765528352263578</v>
      </c>
      <c r="AV679" s="374">
        <f t="shared" si="199"/>
        <v>7.2003904025131256</v>
      </c>
      <c r="AW679" s="380">
        <v>45.242279999999994</v>
      </c>
      <c r="AX679" s="381">
        <v>45.242279999999994</v>
      </c>
      <c r="AY679" s="373">
        <v>7058.9193423275765</v>
      </c>
      <c r="AZ679" s="374">
        <v>319361.60538300005</v>
      </c>
      <c r="BA679" s="378">
        <v>33.961680000000086</v>
      </c>
      <c r="BB679" s="379">
        <v>33.961680000000086</v>
      </c>
      <c r="BC679" s="373">
        <v>6670.1077861872391</v>
      </c>
      <c r="BD679" s="374">
        <v>226528.0662</v>
      </c>
      <c r="BE679" s="374">
        <f t="shared" si="192"/>
        <v>0</v>
      </c>
      <c r="BF679" s="374">
        <f t="shared" si="193"/>
        <v>0</v>
      </c>
      <c r="BG679" s="374">
        <f t="shared" si="194"/>
        <v>2.0158924857340943E-2</v>
      </c>
      <c r="BH679" s="374">
        <f t="shared" si="195"/>
        <v>0.68463095514906047</v>
      </c>
      <c r="BI679" s="374">
        <f t="shared" si="196"/>
        <v>0.97984107514265906</v>
      </c>
      <c r="BJ679" s="374">
        <f t="shared" si="197"/>
        <v>33.277049044851026</v>
      </c>
      <c r="BK679" s="375">
        <v>7504277.3997996002</v>
      </c>
      <c r="BL679" s="382">
        <v>33215003.252052601</v>
      </c>
      <c r="BM679" s="383">
        <v>0.36</v>
      </c>
      <c r="BN679" s="382">
        <v>11957401.170738935</v>
      </c>
      <c r="BO679" s="395"/>
      <c r="BP679" s="395"/>
      <c r="BS679" s="408">
        <v>10963</v>
      </c>
      <c r="BT679" s="400" t="s">
        <v>1989</v>
      </c>
      <c r="BU679" s="400">
        <v>0.90289195849625858</v>
      </c>
      <c r="BV679" s="400">
        <v>9.7108041503741388E-2</v>
      </c>
      <c r="BW679" s="400">
        <v>0</v>
      </c>
      <c r="BX679" s="400">
        <v>1</v>
      </c>
      <c r="BY679" s="407">
        <v>10963</v>
      </c>
      <c r="BZ679" s="406" t="s">
        <v>1989</v>
      </c>
      <c r="CA679" s="406">
        <v>0.88234471647736423</v>
      </c>
      <c r="CB679" s="406">
        <v>0.11765528352263578</v>
      </c>
      <c r="CC679" s="406">
        <v>0</v>
      </c>
      <c r="CD679" s="406">
        <v>2.0158924857340943E-2</v>
      </c>
      <c r="CE679" s="406">
        <v>0.97984107514265906</v>
      </c>
    </row>
    <row r="680" spans="1:83" x14ac:dyDescent="0.35">
      <c r="A680" s="365">
        <v>10</v>
      </c>
      <c r="B680" s="366" t="s">
        <v>1313</v>
      </c>
      <c r="C680" s="411">
        <v>10964</v>
      </c>
      <c r="D680" s="367" t="s">
        <v>1990</v>
      </c>
      <c r="E680" s="368" t="s">
        <v>2438</v>
      </c>
      <c r="F680" s="369">
        <v>6</v>
      </c>
      <c r="G680" s="370" t="s">
        <v>6307</v>
      </c>
      <c r="H680" s="371">
        <v>80427.599999999991</v>
      </c>
      <c r="I680" s="372">
        <v>80427.599999999991</v>
      </c>
      <c r="J680" s="373">
        <v>572.72659333635477</v>
      </c>
      <c r="K680" s="374">
        <v>46063025.358219005</v>
      </c>
      <c r="L680" s="371">
        <v>15337.199999999999</v>
      </c>
      <c r="M680" s="372">
        <v>15337.199999999999</v>
      </c>
      <c r="N680" s="373">
        <v>640.20643833522422</v>
      </c>
      <c r="O680" s="374">
        <v>9818974.1860349998</v>
      </c>
      <c r="P680" s="374">
        <f t="shared" si="182"/>
        <v>0.7452013359961509</v>
      </c>
      <c r="Q680" s="402">
        <f t="shared" si="186"/>
        <v>11429.301930440164</v>
      </c>
      <c r="R680" s="374">
        <f t="shared" si="183"/>
        <v>0.25479866400384915</v>
      </c>
      <c r="S680" s="401">
        <f t="shared" si="187"/>
        <v>3907.8980695598348</v>
      </c>
      <c r="T680" s="371">
        <v>4702.8</v>
      </c>
      <c r="U680" s="372">
        <v>4702.8</v>
      </c>
      <c r="V680" s="373">
        <v>266.89698201709621</v>
      </c>
      <c r="W680" s="374">
        <v>1255163.1270300001</v>
      </c>
      <c r="X680" s="371">
        <v>3685.2</v>
      </c>
      <c r="Y680" s="372">
        <v>3685.2</v>
      </c>
      <c r="Z680" s="373">
        <v>4.4211130006512542</v>
      </c>
      <c r="AA680" s="374">
        <v>16292.685630000002</v>
      </c>
      <c r="AB680" s="371">
        <v>0</v>
      </c>
      <c r="AC680" s="372">
        <v>0</v>
      </c>
      <c r="AD680" s="373">
        <v>0</v>
      </c>
      <c r="AE680" s="374">
        <v>0</v>
      </c>
      <c r="AF680" s="374">
        <f t="shared" si="188"/>
        <v>1.9035246834438451E-4</v>
      </c>
      <c r="AG680" s="374">
        <f t="shared" si="189"/>
        <v>0</v>
      </c>
      <c r="AH680" s="374">
        <f t="shared" si="190"/>
        <v>0.99980964753165558</v>
      </c>
      <c r="AI680" s="374">
        <f t="shared" si="191"/>
        <v>0</v>
      </c>
      <c r="AJ680" s="375">
        <v>57153455.356914006</v>
      </c>
      <c r="AK680" s="376">
        <v>1396.5672</v>
      </c>
      <c r="AL680" s="377">
        <v>1396.5672</v>
      </c>
      <c r="AM680" s="373">
        <v>19375.771990913861</v>
      </c>
      <c r="AN680" s="374">
        <v>27059567.637188997</v>
      </c>
      <c r="AO680" s="378">
        <v>107.46000000000001</v>
      </c>
      <c r="AP680" s="379">
        <v>107.46000000000001</v>
      </c>
      <c r="AQ680" s="373">
        <v>19524.515320519262</v>
      </c>
      <c r="AR680" s="374">
        <v>2098104.4163430003</v>
      </c>
      <c r="AS680" s="374">
        <f t="shared" si="184"/>
        <v>0.82846503465385035</v>
      </c>
      <c r="AT680" s="374">
        <f t="shared" si="198"/>
        <v>89.026852623902769</v>
      </c>
      <c r="AU680" s="374">
        <f t="shared" si="185"/>
        <v>0.17153496534614965</v>
      </c>
      <c r="AV680" s="374">
        <f t="shared" si="199"/>
        <v>18.433147376097242</v>
      </c>
      <c r="AW680" s="380">
        <v>42.855600000000003</v>
      </c>
      <c r="AX680" s="381">
        <v>42.855600000000003</v>
      </c>
      <c r="AY680" s="373">
        <v>13311.688864349117</v>
      </c>
      <c r="AZ680" s="374">
        <v>570480.41329499998</v>
      </c>
      <c r="BA680" s="378">
        <v>76.632000000000048</v>
      </c>
      <c r="BB680" s="379">
        <v>76.632000000000048</v>
      </c>
      <c r="BC680" s="373">
        <v>12590.843871554956</v>
      </c>
      <c r="BD680" s="374">
        <v>964861.54756500002</v>
      </c>
      <c r="BE680" s="374">
        <f t="shared" si="192"/>
        <v>0</v>
      </c>
      <c r="BF680" s="374">
        <f t="shared" si="193"/>
        <v>0</v>
      </c>
      <c r="BG680" s="374">
        <f t="shared" si="194"/>
        <v>1.0855603161567234E-2</v>
      </c>
      <c r="BH680" s="374">
        <f t="shared" si="195"/>
        <v>0.83188658147722072</v>
      </c>
      <c r="BI680" s="374">
        <f t="shared" si="196"/>
        <v>0.9891443968384328</v>
      </c>
      <c r="BJ680" s="374">
        <f t="shared" si="197"/>
        <v>75.800113418522827</v>
      </c>
      <c r="BK680" s="375">
        <v>30693014.014391996</v>
      </c>
      <c r="BL680" s="382">
        <v>87846469.371306002</v>
      </c>
      <c r="BM680" s="383">
        <v>0.47</v>
      </c>
      <c r="BN680" s="382">
        <v>41287840.604513817</v>
      </c>
      <c r="BO680" s="395"/>
      <c r="BP680" s="395"/>
      <c r="BS680" s="408">
        <v>10964</v>
      </c>
      <c r="BT680" s="400" t="s">
        <v>1990</v>
      </c>
      <c r="BU680" s="400">
        <v>0.7452013359961509</v>
      </c>
      <c r="BV680" s="400">
        <v>0.25479866400384915</v>
      </c>
      <c r="BW680" s="400">
        <v>1.9035246834438451E-4</v>
      </c>
      <c r="BX680" s="400">
        <v>0.99980964753165558</v>
      </c>
      <c r="BY680" s="407">
        <v>10964</v>
      </c>
      <c r="BZ680" s="406" t="s">
        <v>1990</v>
      </c>
      <c r="CA680" s="406">
        <v>0.82846503465385035</v>
      </c>
      <c r="CB680" s="406">
        <v>0.17153496534614965</v>
      </c>
      <c r="CC680" s="406">
        <v>0</v>
      </c>
      <c r="CD680" s="406">
        <v>1.0855603161567234E-2</v>
      </c>
      <c r="CE680" s="406">
        <v>0.9891443968384328</v>
      </c>
    </row>
    <row r="681" spans="1:83" x14ac:dyDescent="0.35">
      <c r="A681" s="365">
        <v>10</v>
      </c>
      <c r="B681" s="366" t="s">
        <v>1313</v>
      </c>
      <c r="C681" s="411">
        <v>10965</v>
      </c>
      <c r="D681" s="367" t="s">
        <v>1991</v>
      </c>
      <c r="E681" s="368" t="s">
        <v>2438</v>
      </c>
      <c r="F681" s="369">
        <v>6</v>
      </c>
      <c r="G681" s="370" t="s">
        <v>6307</v>
      </c>
      <c r="H681" s="371">
        <v>116104.8</v>
      </c>
      <c r="I681" s="372">
        <v>116104.8</v>
      </c>
      <c r="J681" s="373">
        <v>398.42851728885626</v>
      </c>
      <c r="K681" s="374">
        <v>46259463.314119197</v>
      </c>
      <c r="L681" s="371">
        <v>23264.399999999998</v>
      </c>
      <c r="M681" s="372">
        <v>23264.399999999998</v>
      </c>
      <c r="N681" s="373">
        <v>585.87893148047669</v>
      </c>
      <c r="O681" s="374">
        <v>13630121.813534401</v>
      </c>
      <c r="P681" s="374">
        <f t="shared" si="182"/>
        <v>0.89818301872061279</v>
      </c>
      <c r="Q681" s="402">
        <f t="shared" si="186"/>
        <v>20895.689020723821</v>
      </c>
      <c r="R681" s="374">
        <f t="shared" si="183"/>
        <v>0.10181698127938726</v>
      </c>
      <c r="S681" s="401">
        <f t="shared" si="187"/>
        <v>2368.7109792761767</v>
      </c>
      <c r="T681" s="371">
        <v>12074.4</v>
      </c>
      <c r="U681" s="372">
        <v>12074.4</v>
      </c>
      <c r="V681" s="373">
        <v>210.15281357702244</v>
      </c>
      <c r="W681" s="374">
        <v>2537469.1322543998</v>
      </c>
      <c r="X681" s="371">
        <v>24</v>
      </c>
      <c r="Y681" s="372">
        <v>24</v>
      </c>
      <c r="Z681" s="373">
        <v>394.5921725</v>
      </c>
      <c r="AA681" s="374">
        <v>9470.2121399999996</v>
      </c>
      <c r="AB681" s="371">
        <v>0</v>
      </c>
      <c r="AC681" s="372">
        <v>0</v>
      </c>
      <c r="AD681" s="373">
        <v>0</v>
      </c>
      <c r="AE681" s="374">
        <v>0</v>
      </c>
      <c r="AF681" s="374">
        <f t="shared" si="188"/>
        <v>0</v>
      </c>
      <c r="AG681" s="374">
        <f t="shared" si="189"/>
        <v>0</v>
      </c>
      <c r="AH681" s="374">
        <f t="shared" si="190"/>
        <v>1</v>
      </c>
      <c r="AI681" s="374">
        <f t="shared" si="191"/>
        <v>0</v>
      </c>
      <c r="AJ681" s="375">
        <v>62436524.472048</v>
      </c>
      <c r="AK681" s="376">
        <v>2120.0904</v>
      </c>
      <c r="AL681" s="377">
        <v>2120.0904</v>
      </c>
      <c r="AM681" s="373">
        <v>7783.7060551099148</v>
      </c>
      <c r="AN681" s="374">
        <v>16502160.483860401</v>
      </c>
      <c r="AO681" s="378">
        <v>271.44600000000003</v>
      </c>
      <c r="AP681" s="379">
        <v>271.44600000000003</v>
      </c>
      <c r="AQ681" s="373">
        <v>11532.603338564575</v>
      </c>
      <c r="AR681" s="374">
        <v>3130479.0458399998</v>
      </c>
      <c r="AS681" s="374">
        <f t="shared" si="184"/>
        <v>0.84824890233931305</v>
      </c>
      <c r="AT681" s="374">
        <f t="shared" si="198"/>
        <v>230.25377154439718</v>
      </c>
      <c r="AU681" s="374">
        <f t="shared" si="185"/>
        <v>0.15175109766068698</v>
      </c>
      <c r="AV681" s="374">
        <f t="shared" si="199"/>
        <v>41.192228455602844</v>
      </c>
      <c r="AW681" s="380">
        <v>59.234399999999994</v>
      </c>
      <c r="AX681" s="381">
        <v>59.234399999999994</v>
      </c>
      <c r="AY681" s="373">
        <v>7270.1943210364252</v>
      </c>
      <c r="AZ681" s="374">
        <v>430645.59849</v>
      </c>
      <c r="BA681" s="378">
        <v>83.15399999999984</v>
      </c>
      <c r="BB681" s="379">
        <v>83.15399999999984</v>
      </c>
      <c r="BC681" s="373">
        <v>6962.6547824518493</v>
      </c>
      <c r="BD681" s="374">
        <v>578972.59577999997</v>
      </c>
      <c r="BE681" s="374">
        <f t="shared" si="192"/>
        <v>3.1237607700349689E-2</v>
      </c>
      <c r="BF681" s="374">
        <f t="shared" si="193"/>
        <v>2.597532030714873</v>
      </c>
      <c r="BG681" s="374">
        <f t="shared" si="194"/>
        <v>4.1903202753396686E-3</v>
      </c>
      <c r="BH681" s="374">
        <f t="shared" si="195"/>
        <v>0.34844189217559413</v>
      </c>
      <c r="BI681" s="374">
        <f t="shared" si="196"/>
        <v>0.96457207202431061</v>
      </c>
      <c r="BJ681" s="374">
        <f t="shared" si="197"/>
        <v>80.208026077109366</v>
      </c>
      <c r="BK681" s="375">
        <v>20642257.723970402</v>
      </c>
      <c r="BL681" s="382">
        <v>83078782.196018398</v>
      </c>
      <c r="BM681" s="383">
        <v>0.37</v>
      </c>
      <c r="BN681" s="382">
        <v>30739149.412526809</v>
      </c>
      <c r="BO681" s="395"/>
      <c r="BP681" s="395"/>
      <c r="BS681" s="408">
        <v>10965</v>
      </c>
      <c r="BT681" s="400" t="s">
        <v>1991</v>
      </c>
      <c r="BU681" s="400">
        <v>0.89818301872061279</v>
      </c>
      <c r="BV681" s="400">
        <v>0.10181698127938726</v>
      </c>
      <c r="BW681" s="400">
        <v>0</v>
      </c>
      <c r="BX681" s="400">
        <v>1</v>
      </c>
      <c r="BY681" s="407">
        <v>10965</v>
      </c>
      <c r="BZ681" s="406" t="s">
        <v>1991</v>
      </c>
      <c r="CA681" s="406">
        <v>0.84824890233931305</v>
      </c>
      <c r="CB681" s="406">
        <v>0.15175109766068698</v>
      </c>
      <c r="CC681" s="406">
        <v>3.1237607700349689E-2</v>
      </c>
      <c r="CD681" s="406">
        <v>4.1903202753396686E-3</v>
      </c>
      <c r="CE681" s="406">
        <v>0.96457207202431061</v>
      </c>
    </row>
    <row r="682" spans="1:83" x14ac:dyDescent="0.35">
      <c r="A682" s="365">
        <v>10</v>
      </c>
      <c r="B682" s="366" t="s">
        <v>1313</v>
      </c>
      <c r="C682" s="411">
        <v>10966</v>
      </c>
      <c r="D682" s="367" t="s">
        <v>1992</v>
      </c>
      <c r="E682" s="368" t="s">
        <v>2438</v>
      </c>
      <c r="F682" s="369">
        <v>5</v>
      </c>
      <c r="G682" s="370" t="s">
        <v>2469</v>
      </c>
      <c r="H682" s="371">
        <v>68671.199999999997</v>
      </c>
      <c r="I682" s="372">
        <v>68671.199999999997</v>
      </c>
      <c r="J682" s="373">
        <v>361.89622504073333</v>
      </c>
      <c r="K682" s="374">
        <v>24851848.049017206</v>
      </c>
      <c r="L682" s="371">
        <v>8685.6</v>
      </c>
      <c r="M682" s="372">
        <v>8685.6</v>
      </c>
      <c r="N682" s="373">
        <v>371.16216749585521</v>
      </c>
      <c r="O682" s="374">
        <v>3223766.122002</v>
      </c>
      <c r="P682" s="374">
        <f t="shared" si="182"/>
        <v>0.85806871867396706</v>
      </c>
      <c r="Q682" s="402">
        <f t="shared" si="186"/>
        <v>7452.8416629146086</v>
      </c>
      <c r="R682" s="374">
        <f t="shared" si="183"/>
        <v>0.14193128132603292</v>
      </c>
      <c r="S682" s="401">
        <f t="shared" si="187"/>
        <v>1232.7583370853915</v>
      </c>
      <c r="T682" s="371">
        <v>6072</v>
      </c>
      <c r="U682" s="372">
        <v>6072</v>
      </c>
      <c r="V682" s="373">
        <v>105.65862687183794</v>
      </c>
      <c r="W682" s="374">
        <v>641559.18236580002</v>
      </c>
      <c r="X682" s="371">
        <v>5112</v>
      </c>
      <c r="Y682" s="372">
        <v>5112</v>
      </c>
      <c r="Z682" s="373">
        <v>0.2573448708920188</v>
      </c>
      <c r="AA682" s="374">
        <v>1315.5469800000001</v>
      </c>
      <c r="AB682" s="371">
        <v>91.2</v>
      </c>
      <c r="AC682" s="372">
        <v>91.2</v>
      </c>
      <c r="AD682" s="373">
        <v>16250.142440460526</v>
      </c>
      <c r="AE682" s="374">
        <v>1482012.9905699999</v>
      </c>
      <c r="AF682" s="374">
        <f t="shared" si="188"/>
        <v>0</v>
      </c>
      <c r="AG682" s="374">
        <f t="shared" si="189"/>
        <v>0</v>
      </c>
      <c r="AH682" s="374">
        <f t="shared" si="190"/>
        <v>1</v>
      </c>
      <c r="AI682" s="374">
        <f t="shared" si="191"/>
        <v>91.2</v>
      </c>
      <c r="AJ682" s="375">
        <v>30200501.890935007</v>
      </c>
      <c r="AK682" s="376">
        <v>1194.3751199999999</v>
      </c>
      <c r="AL682" s="377">
        <v>1194.3751199999999</v>
      </c>
      <c r="AM682" s="373">
        <v>7461.2737883495101</v>
      </c>
      <c r="AN682" s="374">
        <v>8911559.7763128001</v>
      </c>
      <c r="AO682" s="378">
        <v>98.854200000000006</v>
      </c>
      <c r="AP682" s="379">
        <v>98.854200000000006</v>
      </c>
      <c r="AQ682" s="373">
        <v>10605.976272340478</v>
      </c>
      <c r="AR682" s="374">
        <v>1048445.2996212002</v>
      </c>
      <c r="AS682" s="374">
        <f t="shared" si="184"/>
        <v>0.86834303198738971</v>
      </c>
      <c r="AT682" s="374">
        <f t="shared" si="198"/>
        <v>85.839355752687823</v>
      </c>
      <c r="AU682" s="374">
        <f t="shared" si="185"/>
        <v>0.13165696801261034</v>
      </c>
      <c r="AV682" s="374">
        <f t="shared" si="199"/>
        <v>13.014844247312187</v>
      </c>
      <c r="AW682" s="380">
        <v>46.816800000000001</v>
      </c>
      <c r="AX682" s="381">
        <v>46.816800000000001</v>
      </c>
      <c r="AY682" s="373">
        <v>7311.6374786743227</v>
      </c>
      <c r="AZ682" s="374">
        <v>342307.46951160004</v>
      </c>
      <c r="BA682" s="378">
        <v>37.643880000000067</v>
      </c>
      <c r="BB682" s="379">
        <v>37.643880000000067</v>
      </c>
      <c r="BC682" s="373">
        <v>13347.095908195412</v>
      </c>
      <c r="BD682" s="374">
        <v>502436.47671660001</v>
      </c>
      <c r="BE682" s="374">
        <f t="shared" si="192"/>
        <v>2.7022320802273528E-2</v>
      </c>
      <c r="BF682" s="374">
        <f t="shared" si="193"/>
        <v>1.0172250016022901</v>
      </c>
      <c r="BG682" s="374">
        <f t="shared" si="194"/>
        <v>0</v>
      </c>
      <c r="BH682" s="374">
        <f t="shared" si="195"/>
        <v>0</v>
      </c>
      <c r="BI682" s="374">
        <f t="shared" si="196"/>
        <v>0.97297767919772649</v>
      </c>
      <c r="BJ682" s="374">
        <f t="shared" si="197"/>
        <v>36.626654998397775</v>
      </c>
      <c r="BK682" s="375">
        <v>10804749.022162201</v>
      </c>
      <c r="BL682" s="382">
        <v>41005250.91309721</v>
      </c>
      <c r="BM682" s="383">
        <v>0.47</v>
      </c>
      <c r="BN682" s="382">
        <v>19272467.929155689</v>
      </c>
      <c r="BO682" s="395"/>
      <c r="BP682" s="395"/>
      <c r="BS682" s="408">
        <v>10966</v>
      </c>
      <c r="BT682" s="400" t="s">
        <v>1992</v>
      </c>
      <c r="BU682" s="400">
        <v>0.85806871867396706</v>
      </c>
      <c r="BV682" s="400">
        <v>0.14193128132603292</v>
      </c>
      <c r="BW682" s="400">
        <v>0</v>
      </c>
      <c r="BX682" s="400">
        <v>1</v>
      </c>
      <c r="BY682" s="407">
        <v>10966</v>
      </c>
      <c r="BZ682" s="406" t="s">
        <v>1992</v>
      </c>
      <c r="CA682" s="406">
        <v>0.86834303198738971</v>
      </c>
      <c r="CB682" s="406">
        <v>0.13165696801261034</v>
      </c>
      <c r="CC682" s="406">
        <v>2.7022320802273528E-2</v>
      </c>
      <c r="CD682" s="406">
        <v>0</v>
      </c>
      <c r="CE682" s="406">
        <v>0.97297767919772649</v>
      </c>
    </row>
    <row r="683" spans="1:83" x14ac:dyDescent="0.35">
      <c r="A683" s="365">
        <v>10</v>
      </c>
      <c r="B683" s="366" t="s">
        <v>1313</v>
      </c>
      <c r="C683" s="411">
        <v>10967</v>
      </c>
      <c r="D683" s="367" t="s">
        <v>1993</v>
      </c>
      <c r="E683" s="368" t="s">
        <v>2438</v>
      </c>
      <c r="F683" s="369">
        <v>6</v>
      </c>
      <c r="G683" s="370" t="s">
        <v>6307</v>
      </c>
      <c r="H683" s="371">
        <v>82192.800000000003</v>
      </c>
      <c r="I683" s="372">
        <v>82192.800000000003</v>
      </c>
      <c r="J683" s="373">
        <v>634.68465577086317</v>
      </c>
      <c r="K683" s="374">
        <v>52166508.974843405</v>
      </c>
      <c r="L683" s="371">
        <v>11578.8</v>
      </c>
      <c r="M683" s="372">
        <v>11578.8</v>
      </c>
      <c r="N683" s="373">
        <v>397.20695022603383</v>
      </c>
      <c r="O683" s="374">
        <v>4599179.8352771997</v>
      </c>
      <c r="P683" s="374">
        <f t="shared" si="182"/>
        <v>0.85889641928387739</v>
      </c>
      <c r="Q683" s="402">
        <f t="shared" si="186"/>
        <v>9944.9898596041585</v>
      </c>
      <c r="R683" s="374">
        <f t="shared" si="183"/>
        <v>0.14110358071612264</v>
      </c>
      <c r="S683" s="401">
        <f t="shared" si="187"/>
        <v>1633.8101403958408</v>
      </c>
      <c r="T683" s="371">
        <v>16276.8</v>
      </c>
      <c r="U683" s="372">
        <v>16276.8</v>
      </c>
      <c r="V683" s="373">
        <v>55.328493068047777</v>
      </c>
      <c r="W683" s="374">
        <v>900570.81597</v>
      </c>
      <c r="X683" s="371">
        <v>4464</v>
      </c>
      <c r="Y683" s="372">
        <v>4464</v>
      </c>
      <c r="Z683" s="373">
        <v>2.3462870295698925</v>
      </c>
      <c r="AA683" s="374">
        <v>10473.8253</v>
      </c>
      <c r="AB683" s="371">
        <v>0</v>
      </c>
      <c r="AC683" s="372">
        <v>0</v>
      </c>
      <c r="AD683" s="373">
        <v>0</v>
      </c>
      <c r="AE683" s="374">
        <v>0</v>
      </c>
      <c r="AF683" s="374">
        <f t="shared" si="188"/>
        <v>1.5899550717970502E-3</v>
      </c>
      <c r="AG683" s="374">
        <f t="shared" si="189"/>
        <v>0</v>
      </c>
      <c r="AH683" s="374">
        <f t="shared" si="190"/>
        <v>0.99841004492820296</v>
      </c>
      <c r="AI683" s="374">
        <f t="shared" si="191"/>
        <v>0</v>
      </c>
      <c r="AJ683" s="375">
        <v>57676733.451390609</v>
      </c>
      <c r="AK683" s="376">
        <v>1568.5664400000003</v>
      </c>
      <c r="AL683" s="377">
        <v>1568.5664400000003</v>
      </c>
      <c r="AM683" s="373">
        <v>7821.0620110340997</v>
      </c>
      <c r="AN683" s="374">
        <v>12267855.395667</v>
      </c>
      <c r="AO683" s="378">
        <v>112.0938</v>
      </c>
      <c r="AP683" s="379">
        <v>112.0938</v>
      </c>
      <c r="AQ683" s="373">
        <v>11361.098096058837</v>
      </c>
      <c r="AR683" s="374">
        <v>1273508.6577600001</v>
      </c>
      <c r="AS683" s="374">
        <f t="shared" si="184"/>
        <v>0.83577805875473421</v>
      </c>
      <c r="AT683" s="374">
        <f t="shared" si="198"/>
        <v>93.685538562441423</v>
      </c>
      <c r="AU683" s="374">
        <f t="shared" si="185"/>
        <v>0.16422194124526576</v>
      </c>
      <c r="AV683" s="374">
        <f t="shared" si="199"/>
        <v>18.408261437558572</v>
      </c>
      <c r="AW683" s="380">
        <v>29.027519999999996</v>
      </c>
      <c r="AX683" s="381">
        <v>29.027519999999996</v>
      </c>
      <c r="AY683" s="373">
        <v>9150.105367595992</v>
      </c>
      <c r="AZ683" s="374">
        <v>265604.86655999999</v>
      </c>
      <c r="BA683" s="378">
        <v>70.067159999999362</v>
      </c>
      <c r="BB683" s="379">
        <v>70.067159999999362</v>
      </c>
      <c r="BC683" s="373">
        <v>9487.8860058693135</v>
      </c>
      <c r="BD683" s="374">
        <v>664789.2268350001</v>
      </c>
      <c r="BE683" s="374">
        <f t="shared" si="192"/>
        <v>1.9372104744104703E-2</v>
      </c>
      <c r="BF683" s="374">
        <f t="shared" si="193"/>
        <v>1.3573483626419309</v>
      </c>
      <c r="BG683" s="374">
        <f t="shared" si="194"/>
        <v>0</v>
      </c>
      <c r="BH683" s="374">
        <f t="shared" si="195"/>
        <v>0</v>
      </c>
      <c r="BI683" s="374">
        <f t="shared" si="196"/>
        <v>0.98062789525589533</v>
      </c>
      <c r="BJ683" s="374">
        <f t="shared" si="197"/>
        <v>68.709811637357433</v>
      </c>
      <c r="BK683" s="375">
        <v>14471758.146822</v>
      </c>
      <c r="BL683" s="382">
        <v>72148491.598212615</v>
      </c>
      <c r="BM683" s="383">
        <v>0.46</v>
      </c>
      <c r="BN683" s="382">
        <v>33188306.135177806</v>
      </c>
      <c r="BO683" s="395"/>
      <c r="BP683" s="395"/>
      <c r="BS683" s="408">
        <v>10967</v>
      </c>
      <c r="BT683" s="400" t="s">
        <v>1993</v>
      </c>
      <c r="BU683" s="400">
        <v>0.85889641928387739</v>
      </c>
      <c r="BV683" s="400">
        <v>0.14110358071612264</v>
      </c>
      <c r="BW683" s="400">
        <v>1.5899550717970502E-3</v>
      </c>
      <c r="BX683" s="400">
        <v>0.99841004492820296</v>
      </c>
      <c r="BY683" s="407">
        <v>10967</v>
      </c>
      <c r="BZ683" s="406" t="s">
        <v>1993</v>
      </c>
      <c r="CA683" s="406">
        <v>0.83577805875473421</v>
      </c>
      <c r="CB683" s="406">
        <v>0.16422194124526576</v>
      </c>
      <c r="CC683" s="406">
        <v>1.9372104744104703E-2</v>
      </c>
      <c r="CD683" s="406">
        <v>0</v>
      </c>
      <c r="CE683" s="406">
        <v>0.98062789525589533</v>
      </c>
    </row>
    <row r="684" spans="1:83" x14ac:dyDescent="0.35">
      <c r="A684" s="365">
        <v>10</v>
      </c>
      <c r="B684" s="366" t="s">
        <v>1313</v>
      </c>
      <c r="C684" s="411">
        <v>10968</v>
      </c>
      <c r="D684" s="367" t="s">
        <v>1994</v>
      </c>
      <c r="E684" s="368" t="s">
        <v>2438</v>
      </c>
      <c r="F684" s="369">
        <v>5</v>
      </c>
      <c r="G684" s="370" t="s">
        <v>2469</v>
      </c>
      <c r="H684" s="371">
        <v>38168.400000000001</v>
      </c>
      <c r="I684" s="372">
        <v>38168.400000000001</v>
      </c>
      <c r="J684" s="373">
        <v>553.04994116071941</v>
      </c>
      <c r="K684" s="374">
        <v>21109031.374198802</v>
      </c>
      <c r="L684" s="371">
        <v>8894.4</v>
      </c>
      <c r="M684" s="372">
        <v>8894.4</v>
      </c>
      <c r="N684" s="373">
        <v>323.67613046782247</v>
      </c>
      <c r="O684" s="374">
        <v>2878904.974833</v>
      </c>
      <c r="P684" s="374">
        <f t="shared" si="182"/>
        <v>0.84988284863251884</v>
      </c>
      <c r="Q684" s="402">
        <f t="shared" si="186"/>
        <v>7559.1980088770752</v>
      </c>
      <c r="R684" s="374">
        <f t="shared" si="183"/>
        <v>0.15011715136748116</v>
      </c>
      <c r="S684" s="401">
        <f t="shared" si="187"/>
        <v>1335.2019911229245</v>
      </c>
      <c r="T684" s="371">
        <v>15045.599999999999</v>
      </c>
      <c r="U684" s="372">
        <v>15045.599999999999</v>
      </c>
      <c r="V684" s="373">
        <v>34.260187496052005</v>
      </c>
      <c r="W684" s="374">
        <v>515465.07699059998</v>
      </c>
      <c r="X684" s="371">
        <v>57.599999999999994</v>
      </c>
      <c r="Y684" s="372">
        <v>57.599999999999994</v>
      </c>
      <c r="Z684" s="373">
        <v>5.715190625</v>
      </c>
      <c r="AA684" s="374">
        <v>329.19497999999999</v>
      </c>
      <c r="AB684" s="371">
        <v>0</v>
      </c>
      <c r="AC684" s="372">
        <v>0</v>
      </c>
      <c r="AD684" s="373">
        <v>0</v>
      </c>
      <c r="AE684" s="374">
        <v>0</v>
      </c>
      <c r="AF684" s="374">
        <f t="shared" si="188"/>
        <v>0</v>
      </c>
      <c r="AG684" s="374">
        <f t="shared" si="189"/>
        <v>0</v>
      </c>
      <c r="AH684" s="374">
        <f t="shared" si="190"/>
        <v>1</v>
      </c>
      <c r="AI684" s="374">
        <f t="shared" si="191"/>
        <v>0</v>
      </c>
      <c r="AJ684" s="375">
        <v>24503730.621002402</v>
      </c>
      <c r="AK684" s="376">
        <v>841.41012000000001</v>
      </c>
      <c r="AL684" s="377">
        <v>841.41012000000001</v>
      </c>
      <c r="AM684" s="373">
        <v>8291.241656464983</v>
      </c>
      <c r="AN684" s="374">
        <v>6976334.6371152001</v>
      </c>
      <c r="AO684" s="378">
        <v>73.2654</v>
      </c>
      <c r="AP684" s="379">
        <v>73.2654</v>
      </c>
      <c r="AQ684" s="373">
        <v>12121.763031783079</v>
      </c>
      <c r="AR684" s="374">
        <v>888105.81722880004</v>
      </c>
      <c r="AS684" s="374">
        <f t="shared" si="184"/>
        <v>0.85860372687791031</v>
      </c>
      <c r="AT684" s="374">
        <f t="shared" si="198"/>
        <v>62.905945491200853</v>
      </c>
      <c r="AU684" s="374">
        <f t="shared" si="185"/>
        <v>0.14139627312208961</v>
      </c>
      <c r="AV684" s="374">
        <f t="shared" si="199"/>
        <v>10.359454508799145</v>
      </c>
      <c r="AW684" s="380">
        <v>17.176320000000004</v>
      </c>
      <c r="AX684" s="381">
        <v>17.176320000000004</v>
      </c>
      <c r="AY684" s="373">
        <v>7448.8552987717958</v>
      </c>
      <c r="AZ684" s="374">
        <v>127943.9222454</v>
      </c>
      <c r="BA684" s="378">
        <v>22.845839999999832</v>
      </c>
      <c r="BB684" s="379">
        <v>22.845839999999832</v>
      </c>
      <c r="BC684" s="373">
        <v>9716.5267908731585</v>
      </c>
      <c r="BD684" s="374">
        <v>221982.21642000001</v>
      </c>
      <c r="BE684" s="374">
        <f t="shared" si="192"/>
        <v>1.0741878329065833E-2</v>
      </c>
      <c r="BF684" s="374">
        <f t="shared" si="193"/>
        <v>0.24540723360530359</v>
      </c>
      <c r="BG684" s="374">
        <f t="shared" si="194"/>
        <v>0</v>
      </c>
      <c r="BH684" s="374">
        <f t="shared" si="195"/>
        <v>0</v>
      </c>
      <c r="BI684" s="374">
        <f t="shared" si="196"/>
        <v>0.98925812167093419</v>
      </c>
      <c r="BJ684" s="374">
        <f t="shared" si="197"/>
        <v>22.60043276639453</v>
      </c>
      <c r="BK684" s="375">
        <v>8214366.5930094002</v>
      </c>
      <c r="BL684" s="382">
        <v>32718097.214011803</v>
      </c>
      <c r="BM684" s="383">
        <v>0.46</v>
      </c>
      <c r="BN684" s="382">
        <v>15050324.71844543</v>
      </c>
      <c r="BO684" s="395"/>
      <c r="BP684" s="395"/>
      <c r="BS684" s="408">
        <v>10968</v>
      </c>
      <c r="BT684" s="400" t="s">
        <v>1994</v>
      </c>
      <c r="BU684" s="400">
        <v>0.84988284863251884</v>
      </c>
      <c r="BV684" s="400">
        <v>0.15011715136748116</v>
      </c>
      <c r="BW684" s="400">
        <v>0</v>
      </c>
      <c r="BX684" s="400">
        <v>1</v>
      </c>
      <c r="BY684" s="407">
        <v>10968</v>
      </c>
      <c r="BZ684" s="406" t="s">
        <v>1994</v>
      </c>
      <c r="CA684" s="406">
        <v>0.85860372687791031</v>
      </c>
      <c r="CB684" s="406">
        <v>0.14139627312208961</v>
      </c>
      <c r="CC684" s="406">
        <v>1.0741878329065833E-2</v>
      </c>
      <c r="CD684" s="406">
        <v>0</v>
      </c>
      <c r="CE684" s="406">
        <v>0.98925812167093419</v>
      </c>
    </row>
    <row r="685" spans="1:83" x14ac:dyDescent="0.35">
      <c r="A685" s="365">
        <v>10</v>
      </c>
      <c r="B685" s="366" t="s">
        <v>1313</v>
      </c>
      <c r="C685" s="411">
        <v>10969</v>
      </c>
      <c r="D685" s="367" t="s">
        <v>1995</v>
      </c>
      <c r="E685" s="368" t="s">
        <v>2438</v>
      </c>
      <c r="F685" s="369">
        <v>3</v>
      </c>
      <c r="G685" s="370" t="s">
        <v>6313</v>
      </c>
      <c r="H685" s="371">
        <v>57885.599999999999</v>
      </c>
      <c r="I685" s="372">
        <v>57885.599999999999</v>
      </c>
      <c r="J685" s="373">
        <v>423.24822925900747</v>
      </c>
      <c r="K685" s="374">
        <v>24499977.699595202</v>
      </c>
      <c r="L685" s="371">
        <v>5800.8</v>
      </c>
      <c r="M685" s="372">
        <v>5800.8</v>
      </c>
      <c r="N685" s="373">
        <v>415.73938262629292</v>
      </c>
      <c r="O685" s="374">
        <v>2411621.0107386</v>
      </c>
      <c r="P685" s="374">
        <f t="shared" si="182"/>
        <v>0.83082031631220377</v>
      </c>
      <c r="Q685" s="402">
        <f t="shared" si="186"/>
        <v>4819.4224908638316</v>
      </c>
      <c r="R685" s="374">
        <f t="shared" si="183"/>
        <v>0.16917968368779635</v>
      </c>
      <c r="S685" s="401">
        <f t="shared" si="187"/>
        <v>981.37750913616912</v>
      </c>
      <c r="T685" s="371">
        <v>2170.7999999999997</v>
      </c>
      <c r="U685" s="372">
        <v>2170.7999999999997</v>
      </c>
      <c r="V685" s="373">
        <v>208.65376788695411</v>
      </c>
      <c r="W685" s="374">
        <v>452945.59932899993</v>
      </c>
      <c r="X685" s="371">
        <v>2832</v>
      </c>
      <c r="Y685" s="372">
        <v>2832</v>
      </c>
      <c r="Z685" s="373">
        <v>6.6833228019067796</v>
      </c>
      <c r="AA685" s="374">
        <v>18927.170174999999</v>
      </c>
      <c r="AB685" s="371">
        <v>0</v>
      </c>
      <c r="AC685" s="372">
        <v>0</v>
      </c>
      <c r="AD685" s="373">
        <v>0</v>
      </c>
      <c r="AE685" s="374">
        <v>0</v>
      </c>
      <c r="AF685" s="374">
        <f t="shared" si="188"/>
        <v>0</v>
      </c>
      <c r="AG685" s="374">
        <f t="shared" si="189"/>
        <v>0</v>
      </c>
      <c r="AH685" s="374">
        <f t="shared" si="190"/>
        <v>1</v>
      </c>
      <c r="AI685" s="374">
        <f t="shared" si="191"/>
        <v>0</v>
      </c>
      <c r="AJ685" s="375">
        <v>27383471.479837801</v>
      </c>
      <c r="AK685" s="376">
        <v>757.53791999999999</v>
      </c>
      <c r="AL685" s="377">
        <v>757.53791999999999</v>
      </c>
      <c r="AM685" s="373">
        <v>10049.506060872834</v>
      </c>
      <c r="AN685" s="374">
        <v>7612881.9183809999</v>
      </c>
      <c r="AO685" s="378">
        <v>53.193839999999994</v>
      </c>
      <c r="AP685" s="379">
        <v>53.193839999999994</v>
      </c>
      <c r="AQ685" s="373">
        <v>13219.248623968491</v>
      </c>
      <c r="AR685" s="374">
        <v>703182.59622359998</v>
      </c>
      <c r="AS685" s="374">
        <f t="shared" si="184"/>
        <v>0.91112597034621756</v>
      </c>
      <c r="AT685" s="374">
        <f t="shared" si="198"/>
        <v>48.466289086441435</v>
      </c>
      <c r="AU685" s="374">
        <f t="shared" si="185"/>
        <v>8.8874029653782508E-2</v>
      </c>
      <c r="AV685" s="374">
        <f t="shared" si="199"/>
        <v>4.7275509135585621</v>
      </c>
      <c r="AW685" s="380">
        <v>19.895399999999999</v>
      </c>
      <c r="AX685" s="381">
        <v>19.895399999999999</v>
      </c>
      <c r="AY685" s="373">
        <v>9358.9561890286204</v>
      </c>
      <c r="AZ685" s="374">
        <v>186200.17696320001</v>
      </c>
      <c r="BA685" s="378">
        <v>17.559360000000087</v>
      </c>
      <c r="BB685" s="379">
        <v>17.559360000000087</v>
      </c>
      <c r="BC685" s="373">
        <v>13130.762972568411</v>
      </c>
      <c r="BD685" s="374">
        <v>230567.79410999999</v>
      </c>
      <c r="BE685" s="374">
        <f t="shared" si="192"/>
        <v>0</v>
      </c>
      <c r="BF685" s="374">
        <f t="shared" si="193"/>
        <v>0</v>
      </c>
      <c r="BG685" s="374">
        <f t="shared" si="194"/>
        <v>8.2663693336921841E-3</v>
      </c>
      <c r="BH685" s="374">
        <f t="shared" si="195"/>
        <v>0.1451521550232619</v>
      </c>
      <c r="BI685" s="374">
        <f t="shared" si="196"/>
        <v>0.99173363066630782</v>
      </c>
      <c r="BJ685" s="374">
        <f t="shared" si="197"/>
        <v>17.414207844976826</v>
      </c>
      <c r="BK685" s="375">
        <v>8732832.4856778011</v>
      </c>
      <c r="BL685" s="382">
        <v>36116303.965515599</v>
      </c>
      <c r="BM685" s="383">
        <v>0.47</v>
      </c>
      <c r="BN685" s="382">
        <v>16974662.86379233</v>
      </c>
      <c r="BO685" s="395"/>
      <c r="BP685" s="395"/>
      <c r="BS685" s="408">
        <v>10969</v>
      </c>
      <c r="BT685" s="400" t="s">
        <v>1995</v>
      </c>
      <c r="BU685" s="400">
        <v>0.83082031631220377</v>
      </c>
      <c r="BV685" s="400">
        <v>0.16917968368779635</v>
      </c>
      <c r="BW685" s="400">
        <v>0</v>
      </c>
      <c r="BX685" s="400">
        <v>1</v>
      </c>
      <c r="BY685" s="407">
        <v>10969</v>
      </c>
      <c r="BZ685" s="406" t="s">
        <v>1995</v>
      </c>
      <c r="CA685" s="406">
        <v>0.91112597034621756</v>
      </c>
      <c r="CB685" s="406">
        <v>8.8874029653782508E-2</v>
      </c>
      <c r="CC685" s="406">
        <v>0</v>
      </c>
      <c r="CD685" s="406">
        <v>8.2663693336921841E-3</v>
      </c>
      <c r="CE685" s="406">
        <v>0.99173363066630782</v>
      </c>
    </row>
    <row r="686" spans="1:83" x14ac:dyDescent="0.35">
      <c r="A686" s="365">
        <v>10</v>
      </c>
      <c r="B686" s="366" t="s">
        <v>1313</v>
      </c>
      <c r="C686" s="411">
        <v>11444</v>
      </c>
      <c r="D686" s="367" t="s">
        <v>1996</v>
      </c>
      <c r="E686" s="368" t="s">
        <v>2438</v>
      </c>
      <c r="F686" s="369">
        <v>10</v>
      </c>
      <c r="G686" s="370" t="s">
        <v>6308</v>
      </c>
      <c r="H686" s="371">
        <v>151851.6</v>
      </c>
      <c r="I686" s="372">
        <v>151851.6</v>
      </c>
      <c r="J686" s="373">
        <v>488.37926592771231</v>
      </c>
      <c r="K686" s="374">
        <v>74161172.937948599</v>
      </c>
      <c r="L686" s="371">
        <v>26948.399999999998</v>
      </c>
      <c r="M686" s="372">
        <v>26948.399999999998</v>
      </c>
      <c r="N686" s="373">
        <v>870.28031650298351</v>
      </c>
      <c r="O686" s="374">
        <v>23452662.081248999</v>
      </c>
      <c r="P686" s="374">
        <f t="shared" si="182"/>
        <v>0.83746372686279746</v>
      </c>
      <c r="Q686" s="402">
        <f t="shared" si="186"/>
        <v>22568.307496989408</v>
      </c>
      <c r="R686" s="374">
        <f t="shared" si="183"/>
        <v>0.16253627313720251</v>
      </c>
      <c r="S686" s="401">
        <f t="shared" si="187"/>
        <v>4380.0925030105873</v>
      </c>
      <c r="T686" s="371">
        <v>8544</v>
      </c>
      <c r="U686" s="372">
        <v>8544</v>
      </c>
      <c r="V686" s="373">
        <v>514.33716827464889</v>
      </c>
      <c r="W686" s="374">
        <v>4394496.7657385999</v>
      </c>
      <c r="X686" s="371">
        <v>7970.4</v>
      </c>
      <c r="Y686" s="372">
        <v>7970.4</v>
      </c>
      <c r="Z686" s="373">
        <v>5.4788051942186096</v>
      </c>
      <c r="AA686" s="374">
        <v>43668.268920000002</v>
      </c>
      <c r="AB686" s="371">
        <v>2.4</v>
      </c>
      <c r="AC686" s="372">
        <v>2.4</v>
      </c>
      <c r="AD686" s="373">
        <v>2153395.4051530003</v>
      </c>
      <c r="AE686" s="374">
        <v>5168148.9723672001</v>
      </c>
      <c r="AF686" s="374">
        <f t="shared" si="188"/>
        <v>0</v>
      </c>
      <c r="AG686" s="374">
        <f t="shared" si="189"/>
        <v>0</v>
      </c>
      <c r="AH686" s="374">
        <f t="shared" si="190"/>
        <v>1</v>
      </c>
      <c r="AI686" s="374">
        <f t="shared" si="191"/>
        <v>2.4</v>
      </c>
      <c r="AJ686" s="375">
        <v>107220149.02622341</v>
      </c>
      <c r="AK686" s="376">
        <v>6361.9013999999988</v>
      </c>
      <c r="AL686" s="377">
        <v>6361.9013999999988</v>
      </c>
      <c r="AM686" s="373">
        <v>11979.014688199351</v>
      </c>
      <c r="AN686" s="374">
        <v>76209310.315476</v>
      </c>
      <c r="AO686" s="378">
        <v>502.23527999999993</v>
      </c>
      <c r="AP686" s="379">
        <v>502.23527999999993</v>
      </c>
      <c r="AQ686" s="373">
        <v>16260.93919474116</v>
      </c>
      <c r="AR686" s="374">
        <v>8166817.3495338</v>
      </c>
      <c r="AS686" s="374">
        <f t="shared" si="184"/>
        <v>0.77797393088663747</v>
      </c>
      <c r="AT686" s="374">
        <f t="shared" si="198"/>
        <v>390.72595501155098</v>
      </c>
      <c r="AU686" s="374">
        <f t="shared" si="185"/>
        <v>0.22202606911336259</v>
      </c>
      <c r="AV686" s="374">
        <f t="shared" si="199"/>
        <v>111.50932498844899</v>
      </c>
      <c r="AW686" s="380">
        <v>356.68895999999995</v>
      </c>
      <c r="AX686" s="381">
        <v>356.68895999999995</v>
      </c>
      <c r="AY686" s="373">
        <v>5412.0023667292644</v>
      </c>
      <c r="AZ686" s="374">
        <v>1930401.4957061997</v>
      </c>
      <c r="BA686" s="378">
        <v>467.63844000000091</v>
      </c>
      <c r="BB686" s="379">
        <v>467.63844000000091</v>
      </c>
      <c r="BC686" s="373">
        <v>19364.548287683498</v>
      </c>
      <c r="BD686" s="374">
        <v>9055607.1525570005</v>
      </c>
      <c r="BE686" s="374">
        <f t="shared" si="192"/>
        <v>3.0234746315204942E-2</v>
      </c>
      <c r="BF686" s="374">
        <f t="shared" si="193"/>
        <v>14.138929600638216</v>
      </c>
      <c r="BG686" s="374">
        <f t="shared" si="194"/>
        <v>6.9095706660209158E-3</v>
      </c>
      <c r="BH686" s="374">
        <f t="shared" si="195"/>
        <v>3.2311808473277885</v>
      </c>
      <c r="BI686" s="374">
        <f t="shared" si="196"/>
        <v>0.96285568301877411</v>
      </c>
      <c r="BJ686" s="374">
        <f t="shared" si="197"/>
        <v>450.26832955203491</v>
      </c>
      <c r="BK686" s="375">
        <v>95362136.313272998</v>
      </c>
      <c r="BL686" s="382">
        <v>202582285.3394964</v>
      </c>
      <c r="BM686" s="383">
        <v>0.42</v>
      </c>
      <c r="BN686" s="382">
        <v>85084559.842588484</v>
      </c>
      <c r="BO686" s="395"/>
      <c r="BP686" s="395"/>
      <c r="BS686" s="408">
        <v>11444</v>
      </c>
      <c r="BT686" s="400" t="s">
        <v>1996</v>
      </c>
      <c r="BU686" s="400">
        <v>0.83746372686279746</v>
      </c>
      <c r="BV686" s="400">
        <v>0.16253627313720251</v>
      </c>
      <c r="BW686" s="400">
        <v>0</v>
      </c>
      <c r="BX686" s="400">
        <v>1</v>
      </c>
      <c r="BY686" s="407">
        <v>11444</v>
      </c>
      <c r="BZ686" s="406" t="s">
        <v>1996</v>
      </c>
      <c r="CA686" s="406">
        <v>0.77797393088663747</v>
      </c>
      <c r="CB686" s="406">
        <v>0.22202606911336259</v>
      </c>
      <c r="CC686" s="406">
        <v>3.0234746315204942E-2</v>
      </c>
      <c r="CD686" s="406">
        <v>6.9095706660209158E-3</v>
      </c>
      <c r="CE686" s="406">
        <v>0.96285568301877411</v>
      </c>
    </row>
    <row r="687" spans="1:83" x14ac:dyDescent="0.35">
      <c r="A687" s="365">
        <v>10</v>
      </c>
      <c r="B687" s="366" t="s">
        <v>1314</v>
      </c>
      <c r="C687" s="411">
        <v>10700</v>
      </c>
      <c r="D687" s="367" t="s">
        <v>1997</v>
      </c>
      <c r="E687" s="368" t="s">
        <v>2427</v>
      </c>
      <c r="F687" s="369">
        <v>19</v>
      </c>
      <c r="G687" s="370" t="s">
        <v>6310</v>
      </c>
      <c r="H687" s="371">
        <v>347372.39999999997</v>
      </c>
      <c r="I687" s="372">
        <v>347372.39999999997</v>
      </c>
      <c r="J687" s="373">
        <v>1022.3257861642978</v>
      </c>
      <c r="K687" s="374">
        <v>355127761.92177892</v>
      </c>
      <c r="L687" s="371">
        <v>99208.8</v>
      </c>
      <c r="M687" s="372">
        <v>99208.8</v>
      </c>
      <c r="N687" s="373">
        <v>2381.5760649185231</v>
      </c>
      <c r="O687" s="374">
        <v>236273303.50928879</v>
      </c>
      <c r="P687" s="374">
        <f t="shared" si="182"/>
        <v>0.84881427207334381</v>
      </c>
      <c r="Q687" s="402">
        <f t="shared" si="186"/>
        <v>84209.84535526995</v>
      </c>
      <c r="R687" s="374">
        <f t="shared" si="183"/>
        <v>0.15118572792665622</v>
      </c>
      <c r="S687" s="401">
        <f t="shared" si="187"/>
        <v>14998.954644730051</v>
      </c>
      <c r="T687" s="371">
        <v>50882.400000000001</v>
      </c>
      <c r="U687" s="372">
        <v>50882.400000000001</v>
      </c>
      <c r="V687" s="373">
        <v>733.27605136809586</v>
      </c>
      <c r="W687" s="374">
        <v>37310845.356132001</v>
      </c>
      <c r="X687" s="371">
        <v>108930</v>
      </c>
      <c r="Y687" s="372">
        <v>108930</v>
      </c>
      <c r="Z687" s="373">
        <v>2.6767039114568991</v>
      </c>
      <c r="AA687" s="374">
        <v>291573.35707500001</v>
      </c>
      <c r="AB687" s="371">
        <v>0</v>
      </c>
      <c r="AC687" s="372">
        <v>0</v>
      </c>
      <c r="AD687" s="373">
        <v>0</v>
      </c>
      <c r="AE687" s="374">
        <v>0</v>
      </c>
      <c r="AF687" s="374">
        <f t="shared" si="188"/>
        <v>1.4263030415856228E-4</v>
      </c>
      <c r="AG687" s="374">
        <f t="shared" si="189"/>
        <v>0</v>
      </c>
      <c r="AH687" s="374">
        <f t="shared" si="190"/>
        <v>0.99985736969584149</v>
      </c>
      <c r="AI687" s="374">
        <f t="shared" si="191"/>
        <v>0</v>
      </c>
      <c r="AJ687" s="375">
        <v>629003484.14427471</v>
      </c>
      <c r="AK687" s="376">
        <v>76608.888599999991</v>
      </c>
      <c r="AL687" s="377">
        <v>76608.888599999991</v>
      </c>
      <c r="AM687" s="373">
        <v>12288.399052663901</v>
      </c>
      <c r="AN687" s="374">
        <v>941400594.09787416</v>
      </c>
      <c r="AO687" s="378">
        <v>8461.254359999999</v>
      </c>
      <c r="AP687" s="379">
        <v>8461.254359999999</v>
      </c>
      <c r="AQ687" s="373">
        <v>18317.022745772883</v>
      </c>
      <c r="AR687" s="374">
        <v>154984988.56988996</v>
      </c>
      <c r="AS687" s="374">
        <f t="shared" si="184"/>
        <v>0.83914846006371324</v>
      </c>
      <c r="AT687" s="374">
        <f t="shared" si="198"/>
        <v>7100.2485664013784</v>
      </c>
      <c r="AU687" s="374">
        <f t="shared" si="185"/>
        <v>0.1608515399362867</v>
      </c>
      <c r="AV687" s="374">
        <f t="shared" si="199"/>
        <v>1361.0057935986199</v>
      </c>
      <c r="AW687" s="380">
        <v>4050.3985199999993</v>
      </c>
      <c r="AX687" s="381">
        <v>4050.3985199999993</v>
      </c>
      <c r="AY687" s="373">
        <v>12315.712692889096</v>
      </c>
      <c r="AZ687" s="374">
        <v>49883544.464023195</v>
      </c>
      <c r="BA687" s="378">
        <v>5438.5155600000035</v>
      </c>
      <c r="BB687" s="379">
        <v>5438.5155600000035</v>
      </c>
      <c r="BC687" s="373">
        <v>8258.5338214069889</v>
      </c>
      <c r="BD687" s="374">
        <v>44914164.690508202</v>
      </c>
      <c r="BE687" s="374">
        <f t="shared" si="192"/>
        <v>0.11883268352426556</v>
      </c>
      <c r="BF687" s="374">
        <f t="shared" si="193"/>
        <v>646.2733983832743</v>
      </c>
      <c r="BG687" s="374">
        <f t="shared" si="194"/>
        <v>6.4840818841596318E-3</v>
      </c>
      <c r="BH687" s="374">
        <f t="shared" si="195"/>
        <v>35.263780219316295</v>
      </c>
      <c r="BI687" s="374">
        <f t="shared" si="196"/>
        <v>0.87468323459157482</v>
      </c>
      <c r="BJ687" s="374">
        <f t="shared" si="197"/>
        <v>4756.9783813974127</v>
      </c>
      <c r="BK687" s="375">
        <v>1191183291.8222954</v>
      </c>
      <c r="BL687" s="382">
        <v>1820186775.9665701</v>
      </c>
      <c r="BM687" s="383">
        <v>0.41</v>
      </c>
      <c r="BN687" s="382">
        <v>746276578.14629376</v>
      </c>
      <c r="BO687" s="395"/>
      <c r="BP687" s="395"/>
      <c r="BS687" s="408">
        <v>10700</v>
      </c>
      <c r="BT687" s="400" t="s">
        <v>1997</v>
      </c>
      <c r="BU687" s="400">
        <v>0.84881427207334381</v>
      </c>
      <c r="BV687" s="400">
        <v>0.15118572792665622</v>
      </c>
      <c r="BW687" s="400">
        <v>1.4263030415856228E-4</v>
      </c>
      <c r="BX687" s="400">
        <v>0.99985736969584149</v>
      </c>
      <c r="BY687" s="407">
        <v>10700</v>
      </c>
      <c r="BZ687" s="406" t="s">
        <v>1997</v>
      </c>
      <c r="CA687" s="406">
        <v>0.83914846006371324</v>
      </c>
      <c r="CB687" s="406">
        <v>0.1608515399362867</v>
      </c>
      <c r="CC687" s="406">
        <v>0.11883268352426556</v>
      </c>
      <c r="CD687" s="406">
        <v>6.4840818841596318E-3</v>
      </c>
      <c r="CE687" s="406">
        <v>0.87468323459157482</v>
      </c>
    </row>
    <row r="688" spans="1:83" x14ac:dyDescent="0.35">
      <c r="A688" s="365">
        <v>10</v>
      </c>
      <c r="B688" s="366" t="s">
        <v>1314</v>
      </c>
      <c r="C688" s="411">
        <v>10927</v>
      </c>
      <c r="D688" s="367" t="s">
        <v>1998</v>
      </c>
      <c r="E688" s="368" t="s">
        <v>2438</v>
      </c>
      <c r="F688" s="369">
        <v>5</v>
      </c>
      <c r="G688" s="370" t="s">
        <v>2469</v>
      </c>
      <c r="H688" s="371">
        <v>59266.799999999996</v>
      </c>
      <c r="I688" s="372">
        <v>59266.799999999996</v>
      </c>
      <c r="J688" s="373">
        <v>530.10784700222712</v>
      </c>
      <c r="K688" s="374">
        <v>31417795.746711593</v>
      </c>
      <c r="L688" s="371">
        <v>7238.4</v>
      </c>
      <c r="M688" s="372">
        <v>7238.4</v>
      </c>
      <c r="N688" s="373">
        <v>701.31286586256635</v>
      </c>
      <c r="O688" s="374">
        <v>5076383.0482596001</v>
      </c>
      <c r="P688" s="374">
        <f t="shared" si="182"/>
        <v>0.83912018648612519</v>
      </c>
      <c r="Q688" s="402">
        <f t="shared" si="186"/>
        <v>6073.8875578611678</v>
      </c>
      <c r="R688" s="374">
        <f t="shared" si="183"/>
        <v>0.16087981351387484</v>
      </c>
      <c r="S688" s="401">
        <f t="shared" si="187"/>
        <v>1164.5124421388316</v>
      </c>
      <c r="T688" s="371">
        <v>3249.6</v>
      </c>
      <c r="U688" s="372">
        <v>3249.6</v>
      </c>
      <c r="V688" s="373">
        <v>468.22173603655835</v>
      </c>
      <c r="W688" s="374">
        <v>1521533.3534244001</v>
      </c>
      <c r="X688" s="371">
        <v>27168</v>
      </c>
      <c r="Y688" s="372">
        <v>27168</v>
      </c>
      <c r="Z688" s="373">
        <v>0.67791731890459361</v>
      </c>
      <c r="AA688" s="374">
        <v>18417.657719999999</v>
      </c>
      <c r="AB688" s="371">
        <v>0</v>
      </c>
      <c r="AC688" s="372">
        <v>0</v>
      </c>
      <c r="AD688" s="373">
        <v>0</v>
      </c>
      <c r="AE688" s="374">
        <v>0</v>
      </c>
      <c r="AF688" s="374">
        <f t="shared" si="188"/>
        <v>0.33334455795614132</v>
      </c>
      <c r="AG688" s="374">
        <f t="shared" si="189"/>
        <v>0</v>
      </c>
      <c r="AH688" s="374">
        <f t="shared" si="190"/>
        <v>0.66665544204385874</v>
      </c>
      <c r="AI688" s="374">
        <f t="shared" si="191"/>
        <v>0</v>
      </c>
      <c r="AJ688" s="375">
        <v>38034129.80611559</v>
      </c>
      <c r="AK688" s="376">
        <v>1278.423</v>
      </c>
      <c r="AL688" s="377">
        <v>1278.423</v>
      </c>
      <c r="AM688" s="373">
        <v>6075.8680011545475</v>
      </c>
      <c r="AN688" s="374">
        <v>7767529.3976400001</v>
      </c>
      <c r="AO688" s="378">
        <v>201.59652000000003</v>
      </c>
      <c r="AP688" s="379">
        <v>201.59652000000003</v>
      </c>
      <c r="AQ688" s="373">
        <v>9422.9599377846389</v>
      </c>
      <c r="AR688" s="374">
        <v>1899635.9315567999</v>
      </c>
      <c r="AS688" s="374">
        <f t="shared" si="184"/>
        <v>0.91520827776467872</v>
      </c>
      <c r="AT688" s="374">
        <f t="shared" si="198"/>
        <v>184.50280387255265</v>
      </c>
      <c r="AU688" s="374">
        <f t="shared" si="185"/>
        <v>8.4791722235321304E-2</v>
      </c>
      <c r="AV688" s="374">
        <f t="shared" si="199"/>
        <v>17.093716127447397</v>
      </c>
      <c r="AW688" s="380">
        <v>51.173639999999999</v>
      </c>
      <c r="AX688" s="381">
        <v>51.173639999999999</v>
      </c>
      <c r="AY688" s="373">
        <v>5923.3421174847044</v>
      </c>
      <c r="AZ688" s="374">
        <v>303118.97711699997</v>
      </c>
      <c r="BA688" s="378">
        <v>45.237240000000028</v>
      </c>
      <c r="BB688" s="379">
        <v>45.237240000000028</v>
      </c>
      <c r="BC688" s="373">
        <v>8755.0758355284215</v>
      </c>
      <c r="BD688" s="374">
        <v>396055.46678999998</v>
      </c>
      <c r="BE688" s="374">
        <f t="shared" si="192"/>
        <v>5.0028938427929499E-2</v>
      </c>
      <c r="BF688" s="374">
        <f t="shared" si="193"/>
        <v>2.2631710946094707</v>
      </c>
      <c r="BG688" s="374">
        <f t="shared" si="194"/>
        <v>1.3703151602052863E-2</v>
      </c>
      <c r="BH688" s="374">
        <f t="shared" si="195"/>
        <v>0.61989275777845021</v>
      </c>
      <c r="BI688" s="374">
        <f t="shared" si="196"/>
        <v>0.93626790997001763</v>
      </c>
      <c r="BJ688" s="374">
        <f t="shared" si="197"/>
        <v>42.354176147612108</v>
      </c>
      <c r="BK688" s="375">
        <v>10366339.7731038</v>
      </c>
      <c r="BL688" s="382">
        <v>48400469.579219386</v>
      </c>
      <c r="BM688" s="383">
        <v>0.47</v>
      </c>
      <c r="BN688" s="382">
        <v>22748220.70223311</v>
      </c>
      <c r="BO688" s="395"/>
      <c r="BP688" s="395"/>
      <c r="BS688" s="408">
        <v>10927</v>
      </c>
      <c r="BT688" s="400" t="s">
        <v>1998</v>
      </c>
      <c r="BU688" s="400">
        <v>0.83912018648612519</v>
      </c>
      <c r="BV688" s="400">
        <v>0.16087981351387484</v>
      </c>
      <c r="BW688" s="400">
        <v>0.33334455795614132</v>
      </c>
      <c r="BX688" s="400">
        <v>0.66665544204385874</v>
      </c>
      <c r="BY688" s="407">
        <v>10927</v>
      </c>
      <c r="BZ688" s="406" t="s">
        <v>1998</v>
      </c>
      <c r="CA688" s="406">
        <v>0.91520827776467872</v>
      </c>
      <c r="CB688" s="406">
        <v>8.4791722235321304E-2</v>
      </c>
      <c r="CC688" s="406">
        <v>5.0028938427929499E-2</v>
      </c>
      <c r="CD688" s="406">
        <v>1.3703151602052863E-2</v>
      </c>
      <c r="CE688" s="406">
        <v>0.93626790997001763</v>
      </c>
    </row>
    <row r="689" spans="1:83" x14ac:dyDescent="0.35">
      <c r="A689" s="365">
        <v>10</v>
      </c>
      <c r="B689" s="366" t="s">
        <v>1314</v>
      </c>
      <c r="C689" s="411">
        <v>10928</v>
      </c>
      <c r="D689" s="367" t="s">
        <v>1999</v>
      </c>
      <c r="E689" s="368" t="s">
        <v>2438</v>
      </c>
      <c r="F689" s="369">
        <v>10</v>
      </c>
      <c r="G689" s="370" t="s">
        <v>6308</v>
      </c>
      <c r="H689" s="371">
        <v>129524.4</v>
      </c>
      <c r="I689" s="372">
        <v>129524.4</v>
      </c>
      <c r="J689" s="373">
        <v>655.69050434864334</v>
      </c>
      <c r="K689" s="374">
        <v>84927919.161455423</v>
      </c>
      <c r="L689" s="371">
        <v>18985.2</v>
      </c>
      <c r="M689" s="372">
        <v>18985.2</v>
      </c>
      <c r="N689" s="373">
        <v>1074.5910828067126</v>
      </c>
      <c r="O689" s="374">
        <v>20401326.625302002</v>
      </c>
      <c r="P689" s="374">
        <f t="shared" si="182"/>
        <v>0.7922078853315625</v>
      </c>
      <c r="Q689" s="402">
        <f t="shared" si="186"/>
        <v>15040.225144596781</v>
      </c>
      <c r="R689" s="374">
        <f t="shared" si="183"/>
        <v>0.2077921146684375</v>
      </c>
      <c r="S689" s="401">
        <f t="shared" si="187"/>
        <v>3944.9748554032199</v>
      </c>
      <c r="T689" s="371">
        <v>8540.4</v>
      </c>
      <c r="U689" s="372">
        <v>8540.4</v>
      </c>
      <c r="V689" s="373">
        <v>457.74599570465085</v>
      </c>
      <c r="W689" s="374">
        <v>3909333.9017159999</v>
      </c>
      <c r="X689" s="371">
        <v>24744</v>
      </c>
      <c r="Y689" s="372">
        <v>24744</v>
      </c>
      <c r="Z689" s="373">
        <v>3.151461209990301</v>
      </c>
      <c r="AA689" s="374">
        <v>77979.756180000011</v>
      </c>
      <c r="AB689" s="371">
        <v>0</v>
      </c>
      <c r="AC689" s="372">
        <v>0</v>
      </c>
      <c r="AD689" s="373">
        <v>0</v>
      </c>
      <c r="AE689" s="374">
        <v>0</v>
      </c>
      <c r="AF689" s="374">
        <f t="shared" si="188"/>
        <v>3.236152594480611E-4</v>
      </c>
      <c r="AG689" s="374">
        <f t="shared" si="189"/>
        <v>0</v>
      </c>
      <c r="AH689" s="374">
        <f t="shared" si="190"/>
        <v>0.99967638474055198</v>
      </c>
      <c r="AI689" s="374">
        <f t="shared" si="191"/>
        <v>0</v>
      </c>
      <c r="AJ689" s="375">
        <v>109316559.44465342</v>
      </c>
      <c r="AK689" s="376">
        <v>4414.8453600000003</v>
      </c>
      <c r="AL689" s="377">
        <v>4414.8453600000003</v>
      </c>
      <c r="AM689" s="373">
        <v>10012.599136927189</v>
      </c>
      <c r="AN689" s="374">
        <v>44204076.841203004</v>
      </c>
      <c r="AO689" s="378">
        <v>343.59359999999998</v>
      </c>
      <c r="AP689" s="379">
        <v>343.59359999999998</v>
      </c>
      <c r="AQ689" s="373">
        <v>17061.471313231679</v>
      </c>
      <c r="AR689" s="374">
        <v>5862212.3498099996</v>
      </c>
      <c r="AS689" s="374">
        <f t="shared" si="184"/>
        <v>0.79362663356792063</v>
      </c>
      <c r="AT689" s="374">
        <f t="shared" si="198"/>
        <v>272.68503208348267</v>
      </c>
      <c r="AU689" s="374">
        <f t="shared" si="185"/>
        <v>0.20637336643207935</v>
      </c>
      <c r="AV689" s="374">
        <f t="shared" si="199"/>
        <v>70.908567916517299</v>
      </c>
      <c r="AW689" s="380">
        <v>147.00360000000001</v>
      </c>
      <c r="AX689" s="381">
        <v>147.00360000000001</v>
      </c>
      <c r="AY689" s="373">
        <v>11750.10306937381</v>
      </c>
      <c r="AZ689" s="374">
        <v>1727307.451569</v>
      </c>
      <c r="BA689" s="378">
        <v>197.25311999999988</v>
      </c>
      <c r="BB689" s="379">
        <v>197.25311999999988</v>
      </c>
      <c r="BC689" s="373">
        <v>9216.3463730003405</v>
      </c>
      <c r="BD689" s="374">
        <v>1817953.0770749999</v>
      </c>
      <c r="BE689" s="374">
        <f t="shared" si="192"/>
        <v>7.7649592349723656E-2</v>
      </c>
      <c r="BF689" s="374">
        <f t="shared" si="193"/>
        <v>15.316624357711113</v>
      </c>
      <c r="BG689" s="374">
        <f t="shared" si="194"/>
        <v>8.8022141998725777E-3</v>
      </c>
      <c r="BH689" s="374">
        <f t="shared" si="195"/>
        <v>1.7362642138331685</v>
      </c>
      <c r="BI689" s="374">
        <f t="shared" si="196"/>
        <v>0.91354819345040372</v>
      </c>
      <c r="BJ689" s="374">
        <f t="shared" si="197"/>
        <v>180.2002314284556</v>
      </c>
      <c r="BK689" s="375">
        <v>53611549.719656996</v>
      </c>
      <c r="BL689" s="382">
        <v>162928109.16431043</v>
      </c>
      <c r="BM689" s="383">
        <v>0.48</v>
      </c>
      <c r="BN689" s="382">
        <v>78205492.398869008</v>
      </c>
      <c r="BO689" s="395"/>
      <c r="BP689" s="395"/>
      <c r="BS689" s="408">
        <v>10928</v>
      </c>
      <c r="BT689" s="400" t="s">
        <v>1999</v>
      </c>
      <c r="BU689" s="400">
        <v>0.7922078853315625</v>
      </c>
      <c r="BV689" s="400">
        <v>0.2077921146684375</v>
      </c>
      <c r="BW689" s="400">
        <v>3.236152594480611E-4</v>
      </c>
      <c r="BX689" s="400">
        <v>0.99967638474055198</v>
      </c>
      <c r="BY689" s="407">
        <v>10928</v>
      </c>
      <c r="BZ689" s="406" t="s">
        <v>1999</v>
      </c>
      <c r="CA689" s="406">
        <v>0.79362663356792063</v>
      </c>
      <c r="CB689" s="406">
        <v>0.20637336643207935</v>
      </c>
      <c r="CC689" s="406">
        <v>7.7649592349723656E-2</v>
      </c>
      <c r="CD689" s="406">
        <v>8.8022141998725777E-3</v>
      </c>
      <c r="CE689" s="406">
        <v>0.91354819345040372</v>
      </c>
    </row>
    <row r="690" spans="1:83" x14ac:dyDescent="0.35">
      <c r="A690" s="365">
        <v>10</v>
      </c>
      <c r="B690" s="366" t="s">
        <v>1314</v>
      </c>
      <c r="C690" s="411">
        <v>10929</v>
      </c>
      <c r="D690" s="367" t="s">
        <v>2000</v>
      </c>
      <c r="E690" s="368" t="s">
        <v>2438</v>
      </c>
      <c r="F690" s="369">
        <v>15</v>
      </c>
      <c r="G690" s="370" t="s">
        <v>6306</v>
      </c>
      <c r="H690" s="371">
        <v>214231.19999999998</v>
      </c>
      <c r="I690" s="372">
        <v>214231.19999999998</v>
      </c>
      <c r="J690" s="373">
        <v>659.78305733552531</v>
      </c>
      <c r="K690" s="374">
        <v>141346116.11265838</v>
      </c>
      <c r="L690" s="371">
        <v>29839.199999999997</v>
      </c>
      <c r="M690" s="372">
        <v>29839.199999999997</v>
      </c>
      <c r="N690" s="373">
        <v>1106.4371268832342</v>
      </c>
      <c r="O690" s="374">
        <v>33015198.716494199</v>
      </c>
      <c r="P690" s="374">
        <f t="shared" si="182"/>
        <v>0.85945551696386335</v>
      </c>
      <c r="Q690" s="402">
        <f t="shared" si="186"/>
        <v>25645.465061788109</v>
      </c>
      <c r="R690" s="374">
        <f t="shared" si="183"/>
        <v>0.14054448303613667</v>
      </c>
      <c r="S690" s="401">
        <f t="shared" si="187"/>
        <v>4193.7349382118891</v>
      </c>
      <c r="T690" s="371">
        <v>16590</v>
      </c>
      <c r="U690" s="372">
        <v>16590</v>
      </c>
      <c r="V690" s="373">
        <v>493.53522476094031</v>
      </c>
      <c r="W690" s="374">
        <v>8187749.3787839999</v>
      </c>
      <c r="X690" s="371">
        <v>50394</v>
      </c>
      <c r="Y690" s="372">
        <v>50394</v>
      </c>
      <c r="Z690" s="373">
        <v>2.3609514087986665</v>
      </c>
      <c r="AA690" s="374">
        <v>118977.78529499999</v>
      </c>
      <c r="AB690" s="371">
        <v>0</v>
      </c>
      <c r="AC690" s="372">
        <v>0</v>
      </c>
      <c r="AD690" s="373">
        <v>0</v>
      </c>
      <c r="AE690" s="374">
        <v>0</v>
      </c>
      <c r="AF690" s="374">
        <f t="shared" si="188"/>
        <v>0</v>
      </c>
      <c r="AG690" s="374">
        <f t="shared" si="189"/>
        <v>0</v>
      </c>
      <c r="AH690" s="374">
        <f t="shared" si="190"/>
        <v>1</v>
      </c>
      <c r="AI690" s="374">
        <f t="shared" si="191"/>
        <v>0</v>
      </c>
      <c r="AJ690" s="375">
        <v>182668041.99323159</v>
      </c>
      <c r="AK690" s="376">
        <v>11495.042759999998</v>
      </c>
      <c r="AL690" s="377">
        <v>11495.042759999998</v>
      </c>
      <c r="AM690" s="373">
        <v>11577.65852273477</v>
      </c>
      <c r="AN690" s="374">
        <v>133085679.7795146</v>
      </c>
      <c r="AO690" s="378">
        <v>937.17299999999989</v>
      </c>
      <c r="AP690" s="379">
        <v>937.17299999999989</v>
      </c>
      <c r="AQ690" s="373">
        <v>15749.337368915878</v>
      </c>
      <c r="AR690" s="374">
        <v>14759853.750038998</v>
      </c>
      <c r="AS690" s="374">
        <f t="shared" si="184"/>
        <v>0.85074270147106446</v>
      </c>
      <c r="AT690" s="374">
        <f t="shared" si="198"/>
        <v>797.2930897657418</v>
      </c>
      <c r="AU690" s="374">
        <f t="shared" si="185"/>
        <v>0.14925729852893554</v>
      </c>
      <c r="AV690" s="374">
        <f t="shared" si="199"/>
        <v>139.87991023425809</v>
      </c>
      <c r="AW690" s="380">
        <v>630.53291999999988</v>
      </c>
      <c r="AX690" s="381">
        <v>630.53291999999988</v>
      </c>
      <c r="AY690" s="373">
        <v>5777.5597474355518</v>
      </c>
      <c r="AZ690" s="374">
        <v>3642941.6180250002</v>
      </c>
      <c r="BA690" s="378">
        <v>501.23352000000273</v>
      </c>
      <c r="BB690" s="379">
        <v>501.23352000000273</v>
      </c>
      <c r="BC690" s="373">
        <v>22339.012979782237</v>
      </c>
      <c r="BD690" s="374">
        <v>11197062.109182</v>
      </c>
      <c r="BE690" s="374">
        <f t="shared" si="192"/>
        <v>2.1790668453404605E-2</v>
      </c>
      <c r="BF690" s="374">
        <f t="shared" si="193"/>
        <v>10.922213452053006</v>
      </c>
      <c r="BG690" s="374">
        <f t="shared" si="194"/>
        <v>9.4439418697871078E-3</v>
      </c>
      <c r="BH690" s="374">
        <f t="shared" si="195"/>
        <v>4.7336202260687994</v>
      </c>
      <c r="BI690" s="374">
        <f t="shared" si="196"/>
        <v>0.96876538967680825</v>
      </c>
      <c r="BJ690" s="374">
        <f t="shared" si="197"/>
        <v>485.57768632188089</v>
      </c>
      <c r="BK690" s="375">
        <v>162685537.2567606</v>
      </c>
      <c r="BL690" s="382">
        <v>345353579.24999219</v>
      </c>
      <c r="BM690" s="383">
        <v>0.5</v>
      </c>
      <c r="BN690" s="382">
        <v>172676789.6249961</v>
      </c>
      <c r="BO690" s="395"/>
      <c r="BP690" s="395"/>
      <c r="BS690" s="408">
        <v>10929</v>
      </c>
      <c r="BT690" s="400" t="s">
        <v>2000</v>
      </c>
      <c r="BU690" s="400">
        <v>0.85945551696386335</v>
      </c>
      <c r="BV690" s="400">
        <v>0.14054448303613667</v>
      </c>
      <c r="BW690" s="400">
        <v>0</v>
      </c>
      <c r="BX690" s="400">
        <v>1</v>
      </c>
      <c r="BY690" s="407">
        <v>10929</v>
      </c>
      <c r="BZ690" s="406" t="s">
        <v>2000</v>
      </c>
      <c r="CA690" s="406">
        <v>0.85074270147106446</v>
      </c>
      <c r="CB690" s="406">
        <v>0.14925729852893554</v>
      </c>
      <c r="CC690" s="406">
        <v>2.1790668453404605E-2</v>
      </c>
      <c r="CD690" s="406">
        <v>9.4439418697871078E-3</v>
      </c>
      <c r="CE690" s="406">
        <v>0.96876538967680825</v>
      </c>
    </row>
    <row r="691" spans="1:83" x14ac:dyDescent="0.35">
      <c r="A691" s="365">
        <v>10</v>
      </c>
      <c r="B691" s="366" t="s">
        <v>1314</v>
      </c>
      <c r="C691" s="411">
        <v>10930</v>
      </c>
      <c r="D691" s="367" t="s">
        <v>2001</v>
      </c>
      <c r="E691" s="368" t="s">
        <v>2438</v>
      </c>
      <c r="F691" s="369">
        <v>13</v>
      </c>
      <c r="G691" s="370" t="s">
        <v>6309</v>
      </c>
      <c r="H691" s="371">
        <v>193189.19999999998</v>
      </c>
      <c r="I691" s="372">
        <v>193189.19999999998</v>
      </c>
      <c r="J691" s="373">
        <v>565.69450869001685</v>
      </c>
      <c r="K691" s="374">
        <v>109286069.57821739</v>
      </c>
      <c r="L691" s="371">
        <v>1761.6</v>
      </c>
      <c r="M691" s="372">
        <v>1761.6</v>
      </c>
      <c r="N691" s="373">
        <v>11437.589077711173</v>
      </c>
      <c r="O691" s="374">
        <v>20148456.919296</v>
      </c>
      <c r="P691" s="374">
        <f t="shared" si="182"/>
        <v>0.83152834023457289</v>
      </c>
      <c r="Q691" s="402">
        <f t="shared" si="186"/>
        <v>1464.8203241572235</v>
      </c>
      <c r="R691" s="374">
        <f t="shared" si="183"/>
        <v>0.16847165976542705</v>
      </c>
      <c r="S691" s="401">
        <f t="shared" si="187"/>
        <v>296.77967584277627</v>
      </c>
      <c r="T691" s="371">
        <v>5607.5999999999995</v>
      </c>
      <c r="U691" s="372">
        <v>5607.5999999999995</v>
      </c>
      <c r="V691" s="373">
        <v>722.49809301829657</v>
      </c>
      <c r="W691" s="374">
        <v>4051480.3064093995</v>
      </c>
      <c r="X691" s="371">
        <v>6127.2</v>
      </c>
      <c r="Y691" s="372">
        <v>6127.2</v>
      </c>
      <c r="Z691" s="373">
        <v>3.2293944746376808</v>
      </c>
      <c r="AA691" s="374">
        <v>19787.145824999996</v>
      </c>
      <c r="AB691" s="371">
        <v>32911.199999999997</v>
      </c>
      <c r="AC691" s="372">
        <v>32911.199999999997</v>
      </c>
      <c r="AD691" s="373">
        <v>172.91572385134546</v>
      </c>
      <c r="AE691" s="374">
        <v>5690863.9708163999</v>
      </c>
      <c r="AF691" s="374">
        <f t="shared" si="188"/>
        <v>0</v>
      </c>
      <c r="AG691" s="374">
        <f t="shared" si="189"/>
        <v>0</v>
      </c>
      <c r="AH691" s="374">
        <f t="shared" si="190"/>
        <v>1</v>
      </c>
      <c r="AI691" s="374">
        <f t="shared" si="191"/>
        <v>32911.199999999997</v>
      </c>
      <c r="AJ691" s="375">
        <v>139196657.92056417</v>
      </c>
      <c r="AK691" s="376">
        <v>5665.8199200000008</v>
      </c>
      <c r="AL691" s="377">
        <v>5665.8199200000008</v>
      </c>
      <c r="AM691" s="373">
        <v>11866.082033339138</v>
      </c>
      <c r="AN691" s="374">
        <v>67231083.956846997</v>
      </c>
      <c r="AO691" s="378">
        <v>379.06907999999999</v>
      </c>
      <c r="AP691" s="379">
        <v>379.06907999999999</v>
      </c>
      <c r="AQ691" s="373">
        <v>20997.712635151882</v>
      </c>
      <c r="AR691" s="374">
        <v>7959583.6107113995</v>
      </c>
      <c r="AS691" s="374">
        <f t="shared" si="184"/>
        <v>0.81225717256259344</v>
      </c>
      <c r="AT691" s="374">
        <f t="shared" si="198"/>
        <v>307.90157912670355</v>
      </c>
      <c r="AU691" s="374">
        <f t="shared" si="185"/>
        <v>0.18774282743740661</v>
      </c>
      <c r="AV691" s="374">
        <f t="shared" si="199"/>
        <v>71.167500873296476</v>
      </c>
      <c r="AW691" s="380">
        <v>304.39247999999998</v>
      </c>
      <c r="AX691" s="381">
        <v>304.39247999999998</v>
      </c>
      <c r="AY691" s="373">
        <v>7180.0866964118168</v>
      </c>
      <c r="AZ691" s="374">
        <v>2185564.3961358001</v>
      </c>
      <c r="BA691" s="378">
        <v>481.25819999999999</v>
      </c>
      <c r="BB691" s="379">
        <v>481.25819999999999</v>
      </c>
      <c r="BC691" s="373">
        <v>7394.336289482445</v>
      </c>
      <c r="BD691" s="374">
        <v>3558584.9728710004</v>
      </c>
      <c r="BE691" s="374">
        <f t="shared" si="192"/>
        <v>1.2592817913600726E-2</v>
      </c>
      <c r="BF691" s="374">
        <f t="shared" si="193"/>
        <v>6.0603968820272405</v>
      </c>
      <c r="BG691" s="374">
        <f t="shared" si="194"/>
        <v>2.553782085694279E-3</v>
      </c>
      <c r="BH691" s="374">
        <f t="shared" si="195"/>
        <v>1.2290285697534744</v>
      </c>
      <c r="BI691" s="374">
        <f t="shared" si="196"/>
        <v>0.98485340000070498</v>
      </c>
      <c r="BJ691" s="374">
        <f t="shared" si="197"/>
        <v>473.96877454821924</v>
      </c>
      <c r="BK691" s="375">
        <v>80934816.936565205</v>
      </c>
      <c r="BL691" s="382">
        <v>220131474.8571294</v>
      </c>
      <c r="BM691" s="383">
        <v>0.47</v>
      </c>
      <c r="BN691" s="382">
        <v>103461793.18285081</v>
      </c>
      <c r="BO691" s="395"/>
      <c r="BP691" s="395"/>
      <c r="BS691" s="408">
        <v>10930</v>
      </c>
      <c r="BT691" s="400" t="s">
        <v>2001</v>
      </c>
      <c r="BU691" s="400">
        <v>0.83152834023457289</v>
      </c>
      <c r="BV691" s="400">
        <v>0.16847165976542705</v>
      </c>
      <c r="BW691" s="400">
        <v>0</v>
      </c>
      <c r="BX691" s="400">
        <v>1</v>
      </c>
      <c r="BY691" s="407">
        <v>10930</v>
      </c>
      <c r="BZ691" s="406" t="s">
        <v>2001</v>
      </c>
      <c r="CA691" s="406">
        <v>0.81225717256259344</v>
      </c>
      <c r="CB691" s="406">
        <v>0.18774282743740661</v>
      </c>
      <c r="CC691" s="406">
        <v>1.2592817913600726E-2</v>
      </c>
      <c r="CD691" s="406">
        <v>2.553782085694279E-3</v>
      </c>
      <c r="CE691" s="406">
        <v>0.98485340000070498</v>
      </c>
    </row>
    <row r="692" spans="1:83" x14ac:dyDescent="0.35">
      <c r="A692" s="365">
        <v>10</v>
      </c>
      <c r="B692" s="366" t="s">
        <v>1314</v>
      </c>
      <c r="C692" s="411">
        <v>10931</v>
      </c>
      <c r="D692" s="367" t="s">
        <v>2002</v>
      </c>
      <c r="E692" s="368" t="s">
        <v>2438</v>
      </c>
      <c r="F692" s="369">
        <v>6</v>
      </c>
      <c r="G692" s="370" t="s">
        <v>6307</v>
      </c>
      <c r="H692" s="371">
        <v>93266.4</v>
      </c>
      <c r="I692" s="372">
        <v>93266.4</v>
      </c>
      <c r="J692" s="373">
        <v>453.22139934925121</v>
      </c>
      <c r="K692" s="374">
        <v>42270328.320266999</v>
      </c>
      <c r="L692" s="371">
        <v>6456</v>
      </c>
      <c r="M692" s="372">
        <v>6456</v>
      </c>
      <c r="N692" s="373">
        <v>504.23699387741624</v>
      </c>
      <c r="O692" s="374">
        <v>3255354.0324725993</v>
      </c>
      <c r="P692" s="374">
        <f t="shared" si="182"/>
        <v>0.80027615155443999</v>
      </c>
      <c r="Q692" s="402">
        <f t="shared" si="186"/>
        <v>5166.582834435465</v>
      </c>
      <c r="R692" s="374">
        <f t="shared" si="183"/>
        <v>0.19972384844555996</v>
      </c>
      <c r="S692" s="401">
        <f t="shared" si="187"/>
        <v>1289.417165564535</v>
      </c>
      <c r="T692" s="371">
        <v>5478</v>
      </c>
      <c r="U692" s="372">
        <v>5478</v>
      </c>
      <c r="V692" s="373">
        <v>208.99824096659364</v>
      </c>
      <c r="W692" s="374">
        <v>1144892.3640149999</v>
      </c>
      <c r="X692" s="371">
        <v>10716</v>
      </c>
      <c r="Y692" s="372">
        <v>10716</v>
      </c>
      <c r="Z692" s="373">
        <v>0.52500048712206038</v>
      </c>
      <c r="AA692" s="374">
        <v>5625.9052199999987</v>
      </c>
      <c r="AB692" s="371">
        <v>0</v>
      </c>
      <c r="AC692" s="372">
        <v>0</v>
      </c>
      <c r="AD692" s="373">
        <v>0</v>
      </c>
      <c r="AE692" s="374">
        <v>0</v>
      </c>
      <c r="AF692" s="374">
        <f t="shared" si="188"/>
        <v>7.6622606382713348E-3</v>
      </c>
      <c r="AG692" s="374">
        <f t="shared" si="189"/>
        <v>0</v>
      </c>
      <c r="AH692" s="374">
        <f t="shared" si="190"/>
        <v>0.99233773936172864</v>
      </c>
      <c r="AI692" s="374">
        <f t="shared" si="191"/>
        <v>0</v>
      </c>
      <c r="AJ692" s="375">
        <v>46676200.621974602</v>
      </c>
      <c r="AK692" s="376">
        <v>1687.8777599999999</v>
      </c>
      <c r="AL692" s="377">
        <v>1687.8777599999999</v>
      </c>
      <c r="AM692" s="373">
        <v>7487.8840771520099</v>
      </c>
      <c r="AN692" s="374">
        <v>12638633.003283001</v>
      </c>
      <c r="AO692" s="378">
        <v>78.722640000000013</v>
      </c>
      <c r="AP692" s="379">
        <v>78.722640000000013</v>
      </c>
      <c r="AQ692" s="373">
        <v>13716.815059403494</v>
      </c>
      <c r="AR692" s="374">
        <v>1079823.893868</v>
      </c>
      <c r="AS692" s="374">
        <f t="shared" si="184"/>
        <v>0.79912280281092229</v>
      </c>
      <c r="AT692" s="374">
        <f t="shared" si="198"/>
        <v>62.909056721475231</v>
      </c>
      <c r="AU692" s="374">
        <f t="shared" si="185"/>
        <v>0.20087719718907776</v>
      </c>
      <c r="AV692" s="374">
        <f t="shared" si="199"/>
        <v>15.813583278524783</v>
      </c>
      <c r="AW692" s="380">
        <v>96.422399999999982</v>
      </c>
      <c r="AX692" s="381">
        <v>96.422399999999982</v>
      </c>
      <c r="AY692" s="373">
        <v>5971.1107332113706</v>
      </c>
      <c r="AZ692" s="374">
        <v>575748.8275619999</v>
      </c>
      <c r="BA692" s="378">
        <v>69.156840000000344</v>
      </c>
      <c r="BB692" s="379">
        <v>69.156840000000344</v>
      </c>
      <c r="BC692" s="373">
        <v>7629.0239927677048</v>
      </c>
      <c r="BD692" s="374">
        <v>527599.19162399997</v>
      </c>
      <c r="BE692" s="374">
        <f t="shared" si="192"/>
        <v>0</v>
      </c>
      <c r="BF692" s="374">
        <f t="shared" si="193"/>
        <v>0</v>
      </c>
      <c r="BG692" s="374">
        <f t="shared" si="194"/>
        <v>0</v>
      </c>
      <c r="BH692" s="374">
        <f t="shared" si="195"/>
        <v>0</v>
      </c>
      <c r="BI692" s="374">
        <f t="shared" si="196"/>
        <v>1</v>
      </c>
      <c r="BJ692" s="374">
        <f t="shared" si="197"/>
        <v>69.156840000000344</v>
      </c>
      <c r="BK692" s="375">
        <v>14821804.916337002</v>
      </c>
      <c r="BL692" s="382">
        <v>61498005.538311601</v>
      </c>
      <c r="BM692" s="383">
        <v>0.53</v>
      </c>
      <c r="BN692" s="382">
        <v>32593942.935305148</v>
      </c>
      <c r="BO692" s="395"/>
      <c r="BP692" s="395"/>
      <c r="BS692" s="408">
        <v>10931</v>
      </c>
      <c r="BT692" s="400" t="s">
        <v>2002</v>
      </c>
      <c r="BU692" s="400">
        <v>0.80027615155443999</v>
      </c>
      <c r="BV692" s="400">
        <v>0.19972384844555996</v>
      </c>
      <c r="BW692" s="400">
        <v>7.6622606382713348E-3</v>
      </c>
      <c r="BX692" s="400">
        <v>0.99233773936172864</v>
      </c>
      <c r="BY692" s="407">
        <v>10931</v>
      </c>
      <c r="BZ692" s="406" t="s">
        <v>2002</v>
      </c>
      <c r="CA692" s="406">
        <v>0.79912280281092229</v>
      </c>
      <c r="CB692" s="406">
        <v>0.20087719718907776</v>
      </c>
      <c r="CC692" s="406">
        <v>0</v>
      </c>
      <c r="CD692" s="406">
        <v>0</v>
      </c>
      <c r="CE692" s="406">
        <v>1</v>
      </c>
    </row>
    <row r="693" spans="1:83" x14ac:dyDescent="0.35">
      <c r="A693" s="365">
        <v>10</v>
      </c>
      <c r="B693" s="366" t="s">
        <v>1314</v>
      </c>
      <c r="C693" s="411">
        <v>10932</v>
      </c>
      <c r="D693" s="367" t="s">
        <v>2003</v>
      </c>
      <c r="E693" s="368" t="s">
        <v>2438</v>
      </c>
      <c r="F693" s="369">
        <v>6</v>
      </c>
      <c r="G693" s="370" t="s">
        <v>6307</v>
      </c>
      <c r="H693" s="371">
        <v>73645.2</v>
      </c>
      <c r="I693" s="372">
        <v>73645.2</v>
      </c>
      <c r="J693" s="373">
        <v>621.33712395105181</v>
      </c>
      <c r="K693" s="374">
        <v>45758496.760799997</v>
      </c>
      <c r="L693" s="371">
        <v>7468.7999999999993</v>
      </c>
      <c r="M693" s="372">
        <v>7468.7999999999993</v>
      </c>
      <c r="N693" s="373">
        <v>739.39339000281177</v>
      </c>
      <c r="O693" s="374">
        <v>5522381.3512530001</v>
      </c>
      <c r="P693" s="374">
        <f t="shared" si="182"/>
        <v>0.85582245791585088</v>
      </c>
      <c r="Q693" s="402">
        <f t="shared" si="186"/>
        <v>6391.9667736819065</v>
      </c>
      <c r="R693" s="374">
        <f t="shared" si="183"/>
        <v>0.14417754208414918</v>
      </c>
      <c r="S693" s="401">
        <f t="shared" si="187"/>
        <v>1076.8332263180932</v>
      </c>
      <c r="T693" s="371">
        <v>3534</v>
      </c>
      <c r="U693" s="372">
        <v>3534</v>
      </c>
      <c r="V693" s="373">
        <v>346.51993260865873</v>
      </c>
      <c r="W693" s="374">
        <v>1224601.441839</v>
      </c>
      <c r="X693" s="371">
        <v>51884.4</v>
      </c>
      <c r="Y693" s="372">
        <v>51884.4</v>
      </c>
      <c r="Z693" s="373">
        <v>0.20155956472465711</v>
      </c>
      <c r="AA693" s="374">
        <v>10457.79708</v>
      </c>
      <c r="AB693" s="371">
        <v>0</v>
      </c>
      <c r="AC693" s="372">
        <v>0</v>
      </c>
      <c r="AD693" s="373">
        <v>0</v>
      </c>
      <c r="AE693" s="374">
        <v>0</v>
      </c>
      <c r="AF693" s="374">
        <f t="shared" si="188"/>
        <v>0</v>
      </c>
      <c r="AG693" s="374">
        <f t="shared" si="189"/>
        <v>0</v>
      </c>
      <c r="AH693" s="374">
        <f t="shared" si="190"/>
        <v>1</v>
      </c>
      <c r="AI693" s="374">
        <f t="shared" si="191"/>
        <v>0</v>
      </c>
      <c r="AJ693" s="375">
        <v>52515937.350972004</v>
      </c>
      <c r="AK693" s="376">
        <v>4409072.5795199992</v>
      </c>
      <c r="AL693" s="377">
        <v>4409072.5795199992</v>
      </c>
      <c r="AM693" s="373">
        <v>7.0909554077860664</v>
      </c>
      <c r="AN693" s="374">
        <v>31264537.0510686</v>
      </c>
      <c r="AO693" s="378">
        <v>276.07956000000001</v>
      </c>
      <c r="AP693" s="379">
        <v>276.07956000000001</v>
      </c>
      <c r="AQ693" s="373">
        <v>11868.004249209902</v>
      </c>
      <c r="AR693" s="374">
        <v>3276513.3912000004</v>
      </c>
      <c r="AS693" s="374">
        <f t="shared" si="184"/>
        <v>0.89324952586661044</v>
      </c>
      <c r="AT693" s="374">
        <f t="shared" si="198"/>
        <v>246.60793607146243</v>
      </c>
      <c r="AU693" s="374">
        <f t="shared" si="185"/>
        <v>0.10675047413338953</v>
      </c>
      <c r="AV693" s="374">
        <f t="shared" si="199"/>
        <v>29.471623928537564</v>
      </c>
      <c r="AW693" s="380">
        <v>87.901200000000003</v>
      </c>
      <c r="AX693" s="381">
        <v>87.901200000000003</v>
      </c>
      <c r="AY693" s="373">
        <v>8802.7164126155258</v>
      </c>
      <c r="AZ693" s="374">
        <v>773769.33592859993</v>
      </c>
      <c r="BA693" s="378">
        <v>-4405428.5548799997</v>
      </c>
      <c r="BB693" s="379">
        <v>-4405428.5548799997</v>
      </c>
      <c r="BC693" s="373">
        <v>-0.13981435541495865</v>
      </c>
      <c r="BD693" s="374">
        <v>615942.1537272</v>
      </c>
      <c r="BE693" s="374">
        <f t="shared" si="192"/>
        <v>5.9329560565589792E-4</v>
      </c>
      <c r="BF693" s="374">
        <f t="shared" si="193"/>
        <v>-2613.7214026413167</v>
      </c>
      <c r="BG693" s="374">
        <f t="shared" si="194"/>
        <v>1.3664555363542327E-2</v>
      </c>
      <c r="BH693" s="374">
        <f t="shared" si="195"/>
        <v>-60198.222388288021</v>
      </c>
      <c r="BI693" s="374">
        <f t="shared" si="196"/>
        <v>0.98574214903080182</v>
      </c>
      <c r="BJ693" s="374">
        <f t="shared" si="197"/>
        <v>-4342616.6110890703</v>
      </c>
      <c r="BK693" s="375">
        <v>35930761.931924403</v>
      </c>
      <c r="BL693" s="382">
        <v>88446699.282896399</v>
      </c>
      <c r="BM693" s="383">
        <v>0.56999999999999995</v>
      </c>
      <c r="BN693" s="382">
        <v>50414618.591250941</v>
      </c>
      <c r="BO693" s="395"/>
      <c r="BP693" s="395"/>
      <c r="BS693" s="408">
        <v>10932</v>
      </c>
      <c r="BT693" s="400" t="s">
        <v>2003</v>
      </c>
      <c r="BU693" s="400">
        <v>0.85582245791585088</v>
      </c>
      <c r="BV693" s="400">
        <v>0.14417754208414918</v>
      </c>
      <c r="BW693" s="400">
        <v>0</v>
      </c>
      <c r="BX693" s="400">
        <v>1</v>
      </c>
      <c r="BY693" s="407">
        <v>10932</v>
      </c>
      <c r="BZ693" s="406" t="s">
        <v>2003</v>
      </c>
      <c r="CA693" s="406">
        <v>0.89324952586661044</v>
      </c>
      <c r="CB693" s="406">
        <v>0.10675047413338953</v>
      </c>
      <c r="CC693" s="406">
        <v>5.9329560565589792E-4</v>
      </c>
      <c r="CD693" s="406">
        <v>1.3664555363542327E-2</v>
      </c>
      <c r="CE693" s="406">
        <v>0.98574214903080182</v>
      </c>
    </row>
    <row r="694" spans="1:83" x14ac:dyDescent="0.35">
      <c r="A694" s="365">
        <v>10</v>
      </c>
      <c r="B694" s="366" t="s">
        <v>1314</v>
      </c>
      <c r="C694" s="411">
        <v>10933</v>
      </c>
      <c r="D694" s="367" t="s">
        <v>2004</v>
      </c>
      <c r="E694" s="368" t="s">
        <v>2438</v>
      </c>
      <c r="F694" s="369">
        <v>10</v>
      </c>
      <c r="G694" s="370" t="s">
        <v>6308</v>
      </c>
      <c r="H694" s="371">
        <v>101642.4</v>
      </c>
      <c r="I694" s="372">
        <v>101642.4</v>
      </c>
      <c r="J694" s="373">
        <v>957.05497638293082</v>
      </c>
      <c r="K694" s="374">
        <v>97277364.731504396</v>
      </c>
      <c r="L694" s="371">
        <v>11384.4</v>
      </c>
      <c r="M694" s="372">
        <v>11384.4</v>
      </c>
      <c r="N694" s="373">
        <v>1142.5110681674923</v>
      </c>
      <c r="O694" s="374">
        <v>13006803.004446</v>
      </c>
      <c r="P694" s="374">
        <f t="shared" si="182"/>
        <v>0.80360888814285536</v>
      </c>
      <c r="Q694" s="402">
        <f t="shared" si="186"/>
        <v>9148.6050261735218</v>
      </c>
      <c r="R694" s="374">
        <f t="shared" si="183"/>
        <v>0.1963911118571447</v>
      </c>
      <c r="S694" s="401">
        <f t="shared" si="187"/>
        <v>2235.7949738264779</v>
      </c>
      <c r="T694" s="371">
        <v>6423.5999999999995</v>
      </c>
      <c r="U694" s="372">
        <v>6423.5999999999995</v>
      </c>
      <c r="V694" s="373">
        <v>568.50872805015888</v>
      </c>
      <c r="W694" s="374">
        <v>3651872.6655030004</v>
      </c>
      <c r="X694" s="371">
        <v>119325.59999999999</v>
      </c>
      <c r="Y694" s="372">
        <v>119325.59999999999</v>
      </c>
      <c r="Z694" s="373">
        <v>0.16015998637341863</v>
      </c>
      <c r="AA694" s="374">
        <v>19111.186470000001</v>
      </c>
      <c r="AB694" s="371">
        <v>0</v>
      </c>
      <c r="AC694" s="372">
        <v>0</v>
      </c>
      <c r="AD694" s="373">
        <v>0</v>
      </c>
      <c r="AE694" s="374">
        <v>0</v>
      </c>
      <c r="AF694" s="374">
        <f t="shared" si="188"/>
        <v>0</v>
      </c>
      <c r="AG694" s="374">
        <f t="shared" si="189"/>
        <v>0</v>
      </c>
      <c r="AH694" s="374">
        <f t="shared" si="190"/>
        <v>1</v>
      </c>
      <c r="AI694" s="374">
        <f t="shared" si="191"/>
        <v>0</v>
      </c>
      <c r="AJ694" s="375">
        <v>113955151.58792339</v>
      </c>
      <c r="AK694" s="376">
        <v>4686.8694000000005</v>
      </c>
      <c r="AL694" s="377">
        <v>4686.8694000000005</v>
      </c>
      <c r="AM694" s="373">
        <v>11008.802394485068</v>
      </c>
      <c r="AN694" s="374">
        <v>51596819.073358804</v>
      </c>
      <c r="AO694" s="378">
        <v>345.27660000000009</v>
      </c>
      <c r="AP694" s="379">
        <v>345.27660000000009</v>
      </c>
      <c r="AQ694" s="373">
        <v>16884.409705262387</v>
      </c>
      <c r="AR694" s="374">
        <v>5829791.5760400007</v>
      </c>
      <c r="AS694" s="374">
        <f t="shared" si="184"/>
        <v>0.82579225043069848</v>
      </c>
      <c r="AT694" s="374">
        <f t="shared" si="198"/>
        <v>285.12674053506021</v>
      </c>
      <c r="AU694" s="374">
        <f t="shared" si="185"/>
        <v>0.17420774956930152</v>
      </c>
      <c r="AV694" s="374">
        <f t="shared" si="199"/>
        <v>60.149859464939908</v>
      </c>
      <c r="AW694" s="380">
        <v>188.83428000000001</v>
      </c>
      <c r="AX694" s="381">
        <v>188.83428000000001</v>
      </c>
      <c r="AY694" s="373">
        <v>8913.1778333891489</v>
      </c>
      <c r="AZ694" s="374">
        <v>1683113.51868</v>
      </c>
      <c r="BA694" s="378">
        <v>230.04851999999948</v>
      </c>
      <c r="BB694" s="379">
        <v>230.04851999999948</v>
      </c>
      <c r="BC694" s="373">
        <v>21920.933508417318</v>
      </c>
      <c r="BD694" s="374">
        <v>5042878.3106298</v>
      </c>
      <c r="BE694" s="374">
        <f t="shared" si="192"/>
        <v>8.5145702686803982E-3</v>
      </c>
      <c r="BF694" s="374">
        <f t="shared" si="193"/>
        <v>1.9587642887459236</v>
      </c>
      <c r="BG694" s="374">
        <f t="shared" si="194"/>
        <v>5.350757993367458E-3</v>
      </c>
      <c r="BH694" s="374">
        <f t="shared" si="195"/>
        <v>1.2309339572523508</v>
      </c>
      <c r="BI694" s="374">
        <f t="shared" si="196"/>
        <v>0.98613467173795211</v>
      </c>
      <c r="BJ694" s="374">
        <f t="shared" si="197"/>
        <v>226.85882175400121</v>
      </c>
      <c r="BK694" s="375">
        <v>64152602.478708602</v>
      </c>
      <c r="BL694" s="382">
        <v>178107754.066632</v>
      </c>
      <c r="BM694" s="383">
        <v>0.48</v>
      </c>
      <c r="BN694" s="382">
        <v>85491721.951983362</v>
      </c>
      <c r="BO694" s="395"/>
      <c r="BP694" s="395"/>
      <c r="BS694" s="408">
        <v>10933</v>
      </c>
      <c r="BT694" s="400" t="s">
        <v>2004</v>
      </c>
      <c r="BU694" s="400">
        <v>0.80360888814285536</v>
      </c>
      <c r="BV694" s="400">
        <v>0.1963911118571447</v>
      </c>
      <c r="BW694" s="400">
        <v>0</v>
      </c>
      <c r="BX694" s="400">
        <v>1</v>
      </c>
      <c r="BY694" s="407">
        <v>10933</v>
      </c>
      <c r="BZ694" s="406" t="s">
        <v>2004</v>
      </c>
      <c r="CA694" s="406">
        <v>0.82579225043069848</v>
      </c>
      <c r="CB694" s="406">
        <v>0.17420774956930152</v>
      </c>
      <c r="CC694" s="406">
        <v>8.5145702686803982E-3</v>
      </c>
      <c r="CD694" s="406">
        <v>5.350757993367458E-3</v>
      </c>
      <c r="CE694" s="406">
        <v>0.98613467173795211</v>
      </c>
    </row>
    <row r="695" spans="1:83" x14ac:dyDescent="0.35">
      <c r="A695" s="365">
        <v>10</v>
      </c>
      <c r="B695" s="366" t="s">
        <v>1314</v>
      </c>
      <c r="C695" s="411">
        <v>10934</v>
      </c>
      <c r="D695" s="367" t="s">
        <v>2005</v>
      </c>
      <c r="E695" s="368" t="s">
        <v>2438</v>
      </c>
      <c r="F695" s="369">
        <v>10</v>
      </c>
      <c r="G695" s="370" t="s">
        <v>6308</v>
      </c>
      <c r="H695" s="371">
        <v>86996.4</v>
      </c>
      <c r="I695" s="372">
        <v>86996.4</v>
      </c>
      <c r="J695" s="373">
        <v>922.3401759440253</v>
      </c>
      <c r="K695" s="374">
        <v>80240274.882496804</v>
      </c>
      <c r="L695" s="371">
        <v>16080</v>
      </c>
      <c r="M695" s="372">
        <v>16080</v>
      </c>
      <c r="N695" s="373">
        <v>1575.5088158954104</v>
      </c>
      <c r="O695" s="374">
        <v>25334181.759598199</v>
      </c>
      <c r="P695" s="374">
        <f t="shared" si="182"/>
        <v>0.78985485495377461</v>
      </c>
      <c r="Q695" s="402">
        <f t="shared" si="186"/>
        <v>12700.866067656696</v>
      </c>
      <c r="R695" s="374">
        <f t="shared" si="183"/>
        <v>0.21014514504622531</v>
      </c>
      <c r="S695" s="401">
        <f t="shared" si="187"/>
        <v>3379.1339323433031</v>
      </c>
      <c r="T695" s="371">
        <v>7962</v>
      </c>
      <c r="U695" s="372">
        <v>7962</v>
      </c>
      <c r="V695" s="373">
        <v>709.56662973338348</v>
      </c>
      <c r="W695" s="374">
        <v>5649569.5059371991</v>
      </c>
      <c r="X695" s="371">
        <v>68323.199999999997</v>
      </c>
      <c r="Y695" s="372">
        <v>68323.199999999997</v>
      </c>
      <c r="Z695" s="373">
        <v>6.5776578087677395E-2</v>
      </c>
      <c r="AA695" s="374">
        <v>4494.0663000000004</v>
      </c>
      <c r="AB695" s="371">
        <v>4.8</v>
      </c>
      <c r="AC695" s="372">
        <v>4.8</v>
      </c>
      <c r="AD695" s="373">
        <v>603343.55566249997</v>
      </c>
      <c r="AE695" s="374">
        <v>2896049.0671799998</v>
      </c>
      <c r="AF695" s="374">
        <f t="shared" si="188"/>
        <v>0</v>
      </c>
      <c r="AG695" s="374">
        <f t="shared" si="189"/>
        <v>0</v>
      </c>
      <c r="AH695" s="374">
        <f t="shared" si="190"/>
        <v>1</v>
      </c>
      <c r="AI695" s="374">
        <f t="shared" si="191"/>
        <v>4.8</v>
      </c>
      <c r="AJ695" s="375">
        <v>114124569.2815122</v>
      </c>
      <c r="AK695" s="376">
        <v>4281.9747599999992</v>
      </c>
      <c r="AL695" s="377">
        <v>4281.9747599999992</v>
      </c>
      <c r="AM695" s="373">
        <v>9956.3689713326112</v>
      </c>
      <c r="AN695" s="374">
        <v>42632920.6364934</v>
      </c>
      <c r="AO695" s="378">
        <v>434.90604000000002</v>
      </c>
      <c r="AP695" s="379">
        <v>434.90604000000002</v>
      </c>
      <c r="AQ695" s="373">
        <v>12000.949232206569</v>
      </c>
      <c r="AR695" s="374">
        <v>5219285.3068199996</v>
      </c>
      <c r="AS695" s="374">
        <f t="shared" si="184"/>
        <v>0.79310843349586591</v>
      </c>
      <c r="AT695" s="374">
        <f t="shared" si="198"/>
        <v>344.92764810229039</v>
      </c>
      <c r="AU695" s="374">
        <f t="shared" si="185"/>
        <v>0.20689156650413409</v>
      </c>
      <c r="AV695" s="374">
        <f t="shared" si="199"/>
        <v>89.978391897709614</v>
      </c>
      <c r="AW695" s="380">
        <v>375.43187999999998</v>
      </c>
      <c r="AX695" s="381">
        <v>375.43187999999998</v>
      </c>
      <c r="AY695" s="373">
        <v>5337.0931282660395</v>
      </c>
      <c r="AZ695" s="374">
        <v>2003714.9068800001</v>
      </c>
      <c r="BA695" s="378">
        <v>70.448280000000423</v>
      </c>
      <c r="BB695" s="379">
        <v>70.448280000000423</v>
      </c>
      <c r="BC695" s="373">
        <v>45738.237914112025</v>
      </c>
      <c r="BD695" s="374">
        <v>3222180.1912799994</v>
      </c>
      <c r="BE695" s="374">
        <f t="shared" si="192"/>
        <v>7.7673224194766454E-3</v>
      </c>
      <c r="BF695" s="374">
        <f t="shared" si="193"/>
        <v>0.54719450465757147</v>
      </c>
      <c r="BG695" s="374">
        <f t="shared" si="194"/>
        <v>2.2014540439786834E-3</v>
      </c>
      <c r="BH695" s="374">
        <f t="shared" si="195"/>
        <v>0.15508865089734353</v>
      </c>
      <c r="BI695" s="374">
        <f t="shared" si="196"/>
        <v>0.99003122353654471</v>
      </c>
      <c r="BJ695" s="374">
        <f t="shared" si="197"/>
        <v>69.745996844445514</v>
      </c>
      <c r="BK695" s="375">
        <v>53078101.041473396</v>
      </c>
      <c r="BL695" s="382">
        <v>167202670.32298559</v>
      </c>
      <c r="BM695" s="383">
        <v>0.42</v>
      </c>
      <c r="BN695" s="382">
        <v>70225121.535653949</v>
      </c>
      <c r="BO695" s="395"/>
      <c r="BP695" s="395"/>
      <c r="BS695" s="408">
        <v>10934</v>
      </c>
      <c r="BT695" s="400" t="s">
        <v>2005</v>
      </c>
      <c r="BU695" s="400">
        <v>0.78985485495377461</v>
      </c>
      <c r="BV695" s="400">
        <v>0.21014514504622531</v>
      </c>
      <c r="BW695" s="400">
        <v>0</v>
      </c>
      <c r="BX695" s="400">
        <v>1</v>
      </c>
      <c r="BY695" s="407">
        <v>10934</v>
      </c>
      <c r="BZ695" s="406" t="s">
        <v>2005</v>
      </c>
      <c r="CA695" s="406">
        <v>0.79310843349586591</v>
      </c>
      <c r="CB695" s="406">
        <v>0.20689156650413409</v>
      </c>
      <c r="CC695" s="406">
        <v>7.7673224194766454E-3</v>
      </c>
      <c r="CD695" s="406">
        <v>2.2014540439786834E-3</v>
      </c>
      <c r="CE695" s="406">
        <v>0.99003122353654471</v>
      </c>
    </row>
    <row r="696" spans="1:83" x14ac:dyDescent="0.35">
      <c r="A696" s="365">
        <v>10</v>
      </c>
      <c r="B696" s="366" t="s">
        <v>1314</v>
      </c>
      <c r="C696" s="411">
        <v>10935</v>
      </c>
      <c r="D696" s="367" t="s">
        <v>2006</v>
      </c>
      <c r="E696" s="368" t="s">
        <v>2438</v>
      </c>
      <c r="F696" s="369">
        <v>13</v>
      </c>
      <c r="G696" s="370" t="s">
        <v>6309</v>
      </c>
      <c r="H696" s="371">
        <v>164110.79999999999</v>
      </c>
      <c r="I696" s="372">
        <v>164110.79999999999</v>
      </c>
      <c r="J696" s="373">
        <v>463.3322239373972</v>
      </c>
      <c r="K696" s="374">
        <v>76037821.936145395</v>
      </c>
      <c r="L696" s="371">
        <v>24978</v>
      </c>
      <c r="M696" s="372">
        <v>24978</v>
      </c>
      <c r="N696" s="373">
        <v>620.50044768938267</v>
      </c>
      <c r="O696" s="374">
        <v>15498860.1823854</v>
      </c>
      <c r="P696" s="374">
        <f t="shared" si="182"/>
        <v>0.82040105983647993</v>
      </c>
      <c r="Q696" s="402">
        <f t="shared" si="186"/>
        <v>20491.977672595596</v>
      </c>
      <c r="R696" s="374">
        <f t="shared" si="183"/>
        <v>0.17959894016352013</v>
      </c>
      <c r="S696" s="401">
        <f t="shared" si="187"/>
        <v>4486.0223274044056</v>
      </c>
      <c r="T696" s="371">
        <v>12682.8</v>
      </c>
      <c r="U696" s="372">
        <v>12682.8</v>
      </c>
      <c r="V696" s="373">
        <v>442.70068967707442</v>
      </c>
      <c r="W696" s="374">
        <v>5614684.3070363989</v>
      </c>
      <c r="X696" s="371">
        <v>22263.599999999999</v>
      </c>
      <c r="Y696" s="372">
        <v>22263.599999999999</v>
      </c>
      <c r="Z696" s="373">
        <v>3.123146183447421</v>
      </c>
      <c r="AA696" s="374">
        <v>69532.477369799992</v>
      </c>
      <c r="AB696" s="371">
        <v>0</v>
      </c>
      <c r="AC696" s="372">
        <v>0</v>
      </c>
      <c r="AD696" s="373">
        <v>0</v>
      </c>
      <c r="AE696" s="374">
        <v>0</v>
      </c>
      <c r="AF696" s="374">
        <f t="shared" si="188"/>
        <v>5.3092471792143357E-3</v>
      </c>
      <c r="AG696" s="374">
        <f t="shared" si="189"/>
        <v>0</v>
      </c>
      <c r="AH696" s="374">
        <f t="shared" si="190"/>
        <v>0.99469075282078567</v>
      </c>
      <c r="AI696" s="374">
        <f t="shared" si="191"/>
        <v>0</v>
      </c>
      <c r="AJ696" s="375">
        <v>97220898.902936995</v>
      </c>
      <c r="AK696" s="376">
        <v>6340.5688799999998</v>
      </c>
      <c r="AL696" s="377">
        <v>6340.5688799999998</v>
      </c>
      <c r="AM696" s="373">
        <v>10109.102500079867</v>
      </c>
      <c r="AN696" s="374">
        <v>64097460.7167366</v>
      </c>
      <c r="AO696" s="378">
        <v>891.01296000000002</v>
      </c>
      <c r="AP696" s="379">
        <v>891.01296000000002</v>
      </c>
      <c r="AQ696" s="373">
        <v>11729.231734309456</v>
      </c>
      <c r="AR696" s="374">
        <v>10450897.486113003</v>
      </c>
      <c r="AS696" s="374">
        <f t="shared" si="184"/>
        <v>0.78750730491082843</v>
      </c>
      <c r="AT696" s="374">
        <f t="shared" si="198"/>
        <v>701.6792147702198</v>
      </c>
      <c r="AU696" s="374">
        <f t="shared" si="185"/>
        <v>0.21249269508917165</v>
      </c>
      <c r="AV696" s="374">
        <f t="shared" si="199"/>
        <v>189.33374522978031</v>
      </c>
      <c r="AW696" s="380">
        <v>210.98411999999999</v>
      </c>
      <c r="AX696" s="381">
        <v>210.98411999999999</v>
      </c>
      <c r="AY696" s="373">
        <v>8879.1261612722319</v>
      </c>
      <c r="AZ696" s="374">
        <v>1873354.6195049998</v>
      </c>
      <c r="BA696" s="378">
        <v>241.79496000000057</v>
      </c>
      <c r="BB696" s="379">
        <v>241.79496000000057</v>
      </c>
      <c r="BC696" s="373">
        <v>12491.479919060317</v>
      </c>
      <c r="BD696" s="374">
        <v>3020376.8873699997</v>
      </c>
      <c r="BE696" s="374">
        <f t="shared" si="192"/>
        <v>2.9240411002616633E-2</v>
      </c>
      <c r="BF696" s="374">
        <f t="shared" si="193"/>
        <v>7.0701840087612657</v>
      </c>
      <c r="BG696" s="374">
        <f t="shared" si="194"/>
        <v>7.3472339985837971E-3</v>
      </c>
      <c r="BH696" s="374">
        <f t="shared" si="195"/>
        <v>1.7765241507982135</v>
      </c>
      <c r="BI696" s="374">
        <f t="shared" si="196"/>
        <v>0.96341235499879962</v>
      </c>
      <c r="BJ696" s="374">
        <f t="shared" si="197"/>
        <v>232.94825184044112</v>
      </c>
      <c r="BK696" s="375">
        <v>79442089.709724605</v>
      </c>
      <c r="BL696" s="382">
        <v>176662988.6126616</v>
      </c>
      <c r="BM696" s="383">
        <v>0.45</v>
      </c>
      <c r="BN696" s="382">
        <v>79498344.875697717</v>
      </c>
      <c r="BO696" s="395"/>
      <c r="BP696" s="395"/>
      <c r="BS696" s="408">
        <v>10935</v>
      </c>
      <c r="BT696" s="400" t="s">
        <v>2006</v>
      </c>
      <c r="BU696" s="400">
        <v>0.82040105983647993</v>
      </c>
      <c r="BV696" s="400">
        <v>0.17959894016352013</v>
      </c>
      <c r="BW696" s="400">
        <v>5.3092471792143357E-3</v>
      </c>
      <c r="BX696" s="400">
        <v>0.99469075282078567</v>
      </c>
      <c r="BY696" s="407">
        <v>10935</v>
      </c>
      <c r="BZ696" s="406" t="s">
        <v>2006</v>
      </c>
      <c r="CA696" s="406">
        <v>0.78750730491082843</v>
      </c>
      <c r="CB696" s="406">
        <v>0.21249269508917165</v>
      </c>
      <c r="CC696" s="406">
        <v>2.9240411002616633E-2</v>
      </c>
      <c r="CD696" s="406">
        <v>7.3472339985837971E-3</v>
      </c>
      <c r="CE696" s="406">
        <v>0.96341235499879962</v>
      </c>
    </row>
    <row r="697" spans="1:83" x14ac:dyDescent="0.35">
      <c r="A697" s="365">
        <v>10</v>
      </c>
      <c r="B697" s="366" t="s">
        <v>1314</v>
      </c>
      <c r="C697" s="411">
        <v>10936</v>
      </c>
      <c r="D697" s="367" t="s">
        <v>2007</v>
      </c>
      <c r="E697" s="368" t="s">
        <v>2438</v>
      </c>
      <c r="F697" s="369">
        <v>5</v>
      </c>
      <c r="G697" s="370" t="s">
        <v>2469</v>
      </c>
      <c r="H697" s="371">
        <v>43794</v>
      </c>
      <c r="I697" s="372">
        <v>43794</v>
      </c>
      <c r="J697" s="373">
        <v>239.8956583241814</v>
      </c>
      <c r="K697" s="374">
        <v>10505990.4606492</v>
      </c>
      <c r="L697" s="371">
        <v>5223.5999999999995</v>
      </c>
      <c r="M697" s="372">
        <v>5223.5999999999995</v>
      </c>
      <c r="N697" s="373">
        <v>466.94836433712379</v>
      </c>
      <c r="O697" s="374">
        <v>2439151.4759513997</v>
      </c>
      <c r="P697" s="374">
        <f t="shared" si="182"/>
        <v>0.82688492093329369</v>
      </c>
      <c r="Q697" s="402">
        <f t="shared" si="186"/>
        <v>4319.3160729871524</v>
      </c>
      <c r="R697" s="374">
        <f t="shared" si="183"/>
        <v>0.17311507906670631</v>
      </c>
      <c r="S697" s="401">
        <f t="shared" si="187"/>
        <v>904.28392701284702</v>
      </c>
      <c r="T697" s="371">
        <v>1956</v>
      </c>
      <c r="U697" s="372">
        <v>1956</v>
      </c>
      <c r="V697" s="373">
        <v>233.96137069141105</v>
      </c>
      <c r="W697" s="374">
        <v>457628.44107240002</v>
      </c>
      <c r="X697" s="371">
        <v>11265.6</v>
      </c>
      <c r="Y697" s="372">
        <v>11265.6</v>
      </c>
      <c r="Z697" s="373">
        <v>0.60420692240093732</v>
      </c>
      <c r="AA697" s="374">
        <v>6806.7535049999997</v>
      </c>
      <c r="AB697" s="371">
        <v>0</v>
      </c>
      <c r="AC697" s="372">
        <v>0</v>
      </c>
      <c r="AD697" s="373">
        <v>0</v>
      </c>
      <c r="AE697" s="374">
        <v>0</v>
      </c>
      <c r="AF697" s="374">
        <f t="shared" si="188"/>
        <v>0</v>
      </c>
      <c r="AG697" s="374">
        <f t="shared" si="189"/>
        <v>0</v>
      </c>
      <c r="AH697" s="374">
        <f t="shared" si="190"/>
        <v>1</v>
      </c>
      <c r="AI697" s="374">
        <f t="shared" si="191"/>
        <v>0</v>
      </c>
      <c r="AJ697" s="375">
        <v>13409577.131178001</v>
      </c>
      <c r="AK697" s="376">
        <v>488.56955999999991</v>
      </c>
      <c r="AL697" s="377">
        <v>488.56955999999991</v>
      </c>
      <c r="AM697" s="373">
        <v>7320.018992060006</v>
      </c>
      <c r="AN697" s="374">
        <v>3576338.4581423998</v>
      </c>
      <c r="AO697" s="378">
        <v>98.335560000000001</v>
      </c>
      <c r="AP697" s="379">
        <v>98.335560000000001</v>
      </c>
      <c r="AQ697" s="373">
        <v>8193.7226381789042</v>
      </c>
      <c r="AR697" s="374">
        <v>805734.30410999991</v>
      </c>
      <c r="AS697" s="374">
        <f t="shared" si="184"/>
        <v>0.86691448363558743</v>
      </c>
      <c r="AT697" s="374">
        <f t="shared" si="198"/>
        <v>85.248521220416322</v>
      </c>
      <c r="AU697" s="374">
        <f t="shared" si="185"/>
        <v>0.1330855163644126</v>
      </c>
      <c r="AV697" s="374">
        <f t="shared" si="199"/>
        <v>13.087038779583677</v>
      </c>
      <c r="AW697" s="380">
        <v>13.363080000000002</v>
      </c>
      <c r="AX697" s="381">
        <v>13.363080000000002</v>
      </c>
      <c r="AY697" s="373">
        <v>10846.171818173654</v>
      </c>
      <c r="AZ697" s="374">
        <v>144938.2617</v>
      </c>
      <c r="BA697" s="378">
        <v>12.848160000000103</v>
      </c>
      <c r="BB697" s="379">
        <v>12.848160000000103</v>
      </c>
      <c r="BC697" s="373">
        <v>9699.9492460398233</v>
      </c>
      <c r="BD697" s="374">
        <v>124626.49990500002</v>
      </c>
      <c r="BE697" s="374">
        <f t="shared" si="192"/>
        <v>0.27980846996089759</v>
      </c>
      <c r="BF697" s="374">
        <f t="shared" si="193"/>
        <v>3.5950239914128348</v>
      </c>
      <c r="BG697" s="374">
        <f t="shared" si="194"/>
        <v>0</v>
      </c>
      <c r="BH697" s="374">
        <f t="shared" si="195"/>
        <v>0</v>
      </c>
      <c r="BI697" s="374">
        <f t="shared" si="196"/>
        <v>0.72019153003910241</v>
      </c>
      <c r="BJ697" s="374">
        <f t="shared" si="197"/>
        <v>9.2531360085872691</v>
      </c>
      <c r="BK697" s="375">
        <v>4651637.5238573998</v>
      </c>
      <c r="BL697" s="382">
        <v>18061214.655035399</v>
      </c>
      <c r="BM697" s="383">
        <v>0.49</v>
      </c>
      <c r="BN697" s="382">
        <v>8849995.1809673458</v>
      </c>
      <c r="BO697" s="395"/>
      <c r="BP697" s="395"/>
      <c r="BS697" s="408">
        <v>10936</v>
      </c>
      <c r="BT697" s="400" t="s">
        <v>2007</v>
      </c>
      <c r="BU697" s="400">
        <v>0.82688492093329369</v>
      </c>
      <c r="BV697" s="400">
        <v>0.17311507906670631</v>
      </c>
      <c r="BW697" s="400">
        <v>0</v>
      </c>
      <c r="BX697" s="400">
        <v>1</v>
      </c>
      <c r="BY697" s="407">
        <v>10936</v>
      </c>
      <c r="BZ697" s="406" t="s">
        <v>2007</v>
      </c>
      <c r="CA697" s="406">
        <v>0.86691448363558743</v>
      </c>
      <c r="CB697" s="406">
        <v>0.1330855163644126</v>
      </c>
      <c r="CC697" s="406">
        <v>0.27980846996089759</v>
      </c>
      <c r="CD697" s="406">
        <v>0</v>
      </c>
      <c r="CE697" s="406">
        <v>0.72019153003910241</v>
      </c>
    </row>
    <row r="698" spans="1:83" x14ac:dyDescent="0.35">
      <c r="A698" s="365">
        <v>10</v>
      </c>
      <c r="B698" s="366" t="s">
        <v>1314</v>
      </c>
      <c r="C698" s="411">
        <v>10937</v>
      </c>
      <c r="D698" s="367" t="s">
        <v>2008</v>
      </c>
      <c r="E698" s="368" t="s">
        <v>2438</v>
      </c>
      <c r="F698" s="369">
        <v>6</v>
      </c>
      <c r="G698" s="370" t="s">
        <v>6307</v>
      </c>
      <c r="H698" s="371">
        <v>77208</v>
      </c>
      <c r="I698" s="372">
        <v>77208</v>
      </c>
      <c r="J698" s="373">
        <v>381.45595724714019</v>
      </c>
      <c r="K698" s="374">
        <v>29451451.547137201</v>
      </c>
      <c r="L698" s="371">
        <v>6384</v>
      </c>
      <c r="M698" s="372">
        <v>6384</v>
      </c>
      <c r="N698" s="373">
        <v>521.87980691719918</v>
      </c>
      <c r="O698" s="374">
        <v>3331680.6873593996</v>
      </c>
      <c r="P698" s="374">
        <f t="shared" si="182"/>
        <v>0.81572683981021243</v>
      </c>
      <c r="Q698" s="402">
        <f t="shared" si="186"/>
        <v>5207.6001453483959</v>
      </c>
      <c r="R698" s="374">
        <f t="shared" si="183"/>
        <v>0.18427316018978748</v>
      </c>
      <c r="S698" s="401">
        <f t="shared" si="187"/>
        <v>1176.3998546516034</v>
      </c>
      <c r="T698" s="371">
        <v>4053.6</v>
      </c>
      <c r="U698" s="372">
        <v>4053.6</v>
      </c>
      <c r="V698" s="373">
        <v>223.3784824026051</v>
      </c>
      <c r="W698" s="374">
        <v>905487.0162672</v>
      </c>
      <c r="X698" s="371">
        <v>11822.4</v>
      </c>
      <c r="Y698" s="372">
        <v>11822.4</v>
      </c>
      <c r="Z698" s="373">
        <v>1.3477198893625659</v>
      </c>
      <c r="AA698" s="374">
        <v>15933.283619999998</v>
      </c>
      <c r="AB698" s="371">
        <v>0</v>
      </c>
      <c r="AC698" s="372">
        <v>0</v>
      </c>
      <c r="AD698" s="373">
        <v>0</v>
      </c>
      <c r="AE698" s="374">
        <v>0</v>
      </c>
      <c r="AF698" s="374">
        <f t="shared" si="188"/>
        <v>0</v>
      </c>
      <c r="AG698" s="374">
        <f t="shared" si="189"/>
        <v>0</v>
      </c>
      <c r="AH698" s="374">
        <f t="shared" si="190"/>
        <v>1</v>
      </c>
      <c r="AI698" s="374">
        <f t="shared" si="191"/>
        <v>0</v>
      </c>
      <c r="AJ698" s="375">
        <v>33704552.534383804</v>
      </c>
      <c r="AK698" s="376">
        <v>1207.52016</v>
      </c>
      <c r="AL698" s="377">
        <v>1207.52016</v>
      </c>
      <c r="AM698" s="373">
        <v>8901.2669624864902</v>
      </c>
      <c r="AN698" s="374">
        <v>10748459.3067444</v>
      </c>
      <c r="AO698" s="378">
        <v>99.980039999999988</v>
      </c>
      <c r="AP698" s="379">
        <v>99.980039999999988</v>
      </c>
      <c r="AQ698" s="373">
        <v>10675.588737257956</v>
      </c>
      <c r="AR698" s="374">
        <v>1067345.7889745999</v>
      </c>
      <c r="AS698" s="374">
        <f t="shared" si="184"/>
        <v>0.83927185893073075</v>
      </c>
      <c r="AT698" s="374">
        <f t="shared" si="198"/>
        <v>83.910434026768812</v>
      </c>
      <c r="AU698" s="374">
        <f t="shared" si="185"/>
        <v>0.16072814106926925</v>
      </c>
      <c r="AV698" s="374">
        <f t="shared" si="199"/>
        <v>16.06960597323118</v>
      </c>
      <c r="AW698" s="380">
        <v>35.701559999999994</v>
      </c>
      <c r="AX698" s="381">
        <v>35.701559999999994</v>
      </c>
      <c r="AY698" s="373">
        <v>7985.9421781569217</v>
      </c>
      <c r="AZ698" s="374">
        <v>285110.59382999997</v>
      </c>
      <c r="BA698" s="378">
        <v>43.352279999999958</v>
      </c>
      <c r="BB698" s="379">
        <v>43.352279999999958</v>
      </c>
      <c r="BC698" s="373">
        <v>5912.7668676249614</v>
      </c>
      <c r="BD698" s="374">
        <v>256331.92482000001</v>
      </c>
      <c r="BE698" s="374">
        <f t="shared" si="192"/>
        <v>0</v>
      </c>
      <c r="BF698" s="374">
        <f t="shared" si="193"/>
        <v>0</v>
      </c>
      <c r="BG698" s="374">
        <f t="shared" si="194"/>
        <v>0</v>
      </c>
      <c r="BH698" s="374">
        <f t="shared" si="195"/>
        <v>0</v>
      </c>
      <c r="BI698" s="374">
        <f t="shared" si="196"/>
        <v>1</v>
      </c>
      <c r="BJ698" s="374">
        <f t="shared" si="197"/>
        <v>43.352279999999958</v>
      </c>
      <c r="BK698" s="375">
        <v>12357247.614369001</v>
      </c>
      <c r="BL698" s="382">
        <v>46061800.148752809</v>
      </c>
      <c r="BM698" s="383">
        <v>0.42</v>
      </c>
      <c r="BN698" s="382">
        <v>19345956.06247618</v>
      </c>
      <c r="BO698" s="395"/>
      <c r="BP698" s="395"/>
      <c r="BS698" s="408">
        <v>10937</v>
      </c>
      <c r="BT698" s="400" t="s">
        <v>2008</v>
      </c>
      <c r="BU698" s="400">
        <v>0.81572683981021243</v>
      </c>
      <c r="BV698" s="400">
        <v>0.18427316018978748</v>
      </c>
      <c r="BW698" s="400">
        <v>0</v>
      </c>
      <c r="BX698" s="400">
        <v>1</v>
      </c>
      <c r="BY698" s="407">
        <v>10937</v>
      </c>
      <c r="BZ698" s="406" t="s">
        <v>2008</v>
      </c>
      <c r="CA698" s="406">
        <v>0.83927185893073075</v>
      </c>
      <c r="CB698" s="406">
        <v>0.16072814106926925</v>
      </c>
      <c r="CC698" s="406">
        <v>0</v>
      </c>
      <c r="CD698" s="406">
        <v>0</v>
      </c>
      <c r="CE698" s="406">
        <v>1</v>
      </c>
    </row>
    <row r="699" spans="1:83" x14ac:dyDescent="0.35">
      <c r="A699" s="365">
        <v>10</v>
      </c>
      <c r="B699" s="366" t="s">
        <v>1314</v>
      </c>
      <c r="C699" s="411">
        <v>10938</v>
      </c>
      <c r="D699" s="367" t="s">
        <v>2009</v>
      </c>
      <c r="E699" s="368" t="s">
        <v>2438</v>
      </c>
      <c r="F699" s="369">
        <v>5</v>
      </c>
      <c r="G699" s="370" t="s">
        <v>2469</v>
      </c>
      <c r="H699" s="371">
        <v>74464.800000000003</v>
      </c>
      <c r="I699" s="372">
        <v>74464.800000000003</v>
      </c>
      <c r="J699" s="373">
        <v>488.81399740150516</v>
      </c>
      <c r="K699" s="374">
        <v>36399436.553703606</v>
      </c>
      <c r="L699" s="371">
        <v>7080</v>
      </c>
      <c r="M699" s="372">
        <v>7080</v>
      </c>
      <c r="N699" s="373">
        <v>540.23778302322046</v>
      </c>
      <c r="O699" s="374">
        <v>3824883.503804401</v>
      </c>
      <c r="P699" s="374">
        <f t="shared" si="182"/>
        <v>0.86632111855620386</v>
      </c>
      <c r="Q699" s="402">
        <f t="shared" si="186"/>
        <v>6133.5535193779233</v>
      </c>
      <c r="R699" s="374">
        <f t="shared" si="183"/>
        <v>0.13367888144379614</v>
      </c>
      <c r="S699" s="401">
        <f t="shared" si="187"/>
        <v>946.44648062207671</v>
      </c>
      <c r="T699" s="371">
        <v>3159.6</v>
      </c>
      <c r="U699" s="372">
        <v>3159.6</v>
      </c>
      <c r="V699" s="373">
        <v>307.68405188739081</v>
      </c>
      <c r="W699" s="374">
        <v>972158.53034339997</v>
      </c>
      <c r="X699" s="371">
        <v>12619.199999999999</v>
      </c>
      <c r="Y699" s="372">
        <v>12619.199999999999</v>
      </c>
      <c r="Z699" s="373">
        <v>0</v>
      </c>
      <c r="AA699" s="374">
        <v>0</v>
      </c>
      <c r="AB699" s="371">
        <v>0</v>
      </c>
      <c r="AC699" s="372">
        <v>0</v>
      </c>
      <c r="AD699" s="373">
        <v>0</v>
      </c>
      <c r="AE699" s="374">
        <v>0</v>
      </c>
      <c r="AF699" s="374">
        <f t="shared" si="188"/>
        <v>2.0264703184922035E-2</v>
      </c>
      <c r="AG699" s="374">
        <f t="shared" si="189"/>
        <v>0</v>
      </c>
      <c r="AH699" s="374">
        <f t="shared" si="190"/>
        <v>0.97973529681507798</v>
      </c>
      <c r="AI699" s="374">
        <f t="shared" si="191"/>
        <v>0</v>
      </c>
      <c r="AJ699" s="375">
        <v>41196478.587851405</v>
      </c>
      <c r="AK699" s="376">
        <v>1730.2808399999999</v>
      </c>
      <c r="AL699" s="377">
        <v>1730.2808399999999</v>
      </c>
      <c r="AM699" s="373">
        <v>8906.046258554421</v>
      </c>
      <c r="AN699" s="374">
        <v>15409961.201330399</v>
      </c>
      <c r="AO699" s="378">
        <v>158.55227999999997</v>
      </c>
      <c r="AP699" s="379">
        <v>158.55227999999997</v>
      </c>
      <c r="AQ699" s="373">
        <v>12798.488237028192</v>
      </c>
      <c r="AR699" s="374">
        <v>2029229.4905339999</v>
      </c>
      <c r="AS699" s="374">
        <f t="shared" si="184"/>
        <v>0.88186775179040133</v>
      </c>
      <c r="AT699" s="374">
        <f t="shared" si="198"/>
        <v>139.82214270484218</v>
      </c>
      <c r="AU699" s="374">
        <f t="shared" si="185"/>
        <v>0.11813224820959869</v>
      </c>
      <c r="AV699" s="374">
        <f t="shared" si="199"/>
        <v>18.730137295157785</v>
      </c>
      <c r="AW699" s="380">
        <v>56.788319999999999</v>
      </c>
      <c r="AX699" s="381">
        <v>56.788319999999999</v>
      </c>
      <c r="AY699" s="373">
        <v>9515.3683907712002</v>
      </c>
      <c r="AZ699" s="374">
        <v>540361.78509299993</v>
      </c>
      <c r="BA699" s="378">
        <v>38.338200000000434</v>
      </c>
      <c r="BB699" s="379">
        <v>38.338200000000434</v>
      </c>
      <c r="BC699" s="373">
        <v>17768.499717513921</v>
      </c>
      <c r="BD699" s="374">
        <v>681212.29586999991</v>
      </c>
      <c r="BE699" s="374">
        <f t="shared" si="192"/>
        <v>0</v>
      </c>
      <c r="BF699" s="374">
        <f t="shared" si="193"/>
        <v>0</v>
      </c>
      <c r="BG699" s="374">
        <f t="shared" si="194"/>
        <v>0</v>
      </c>
      <c r="BH699" s="374">
        <f t="shared" si="195"/>
        <v>0</v>
      </c>
      <c r="BI699" s="374">
        <f t="shared" si="196"/>
        <v>1</v>
      </c>
      <c r="BJ699" s="374">
        <f t="shared" si="197"/>
        <v>38.338200000000434</v>
      </c>
      <c r="BK699" s="375">
        <v>18660764.772827394</v>
      </c>
      <c r="BL699" s="382">
        <v>59857243.360678799</v>
      </c>
      <c r="BM699" s="383">
        <v>0.55000000000000004</v>
      </c>
      <c r="BN699" s="382">
        <v>32921483.848373342</v>
      </c>
      <c r="BO699" s="395"/>
      <c r="BP699" s="395"/>
      <c r="BS699" s="408">
        <v>10938</v>
      </c>
      <c r="BT699" s="400" t="s">
        <v>2009</v>
      </c>
      <c r="BU699" s="400">
        <v>0.86632111855620386</v>
      </c>
      <c r="BV699" s="400">
        <v>0.13367888144379614</v>
      </c>
      <c r="BW699" s="400">
        <v>2.0264703184922035E-2</v>
      </c>
      <c r="BX699" s="400">
        <v>0.97973529681507798</v>
      </c>
      <c r="BY699" s="407">
        <v>10938</v>
      </c>
      <c r="BZ699" s="406" t="s">
        <v>2009</v>
      </c>
      <c r="CA699" s="406">
        <v>0.88186775179040133</v>
      </c>
      <c r="CB699" s="406">
        <v>0.11813224820959869</v>
      </c>
      <c r="CC699" s="406">
        <v>0</v>
      </c>
      <c r="CD699" s="406">
        <v>0</v>
      </c>
      <c r="CE699" s="406">
        <v>1</v>
      </c>
    </row>
    <row r="700" spans="1:83" x14ac:dyDescent="0.35">
      <c r="A700" s="365">
        <v>10</v>
      </c>
      <c r="B700" s="366" t="s">
        <v>1314</v>
      </c>
      <c r="C700" s="411">
        <v>10939</v>
      </c>
      <c r="D700" s="367" t="s">
        <v>2010</v>
      </c>
      <c r="E700" s="368" t="s">
        <v>2438</v>
      </c>
      <c r="F700" s="369">
        <v>6</v>
      </c>
      <c r="G700" s="370" t="s">
        <v>6307</v>
      </c>
      <c r="H700" s="371">
        <v>107632.8</v>
      </c>
      <c r="I700" s="372">
        <v>107632.8</v>
      </c>
      <c r="J700" s="373">
        <v>448.23307439688278</v>
      </c>
      <c r="K700" s="374">
        <v>48244580.849944808</v>
      </c>
      <c r="L700" s="371">
        <v>12304.8</v>
      </c>
      <c r="M700" s="372">
        <v>12304.8</v>
      </c>
      <c r="N700" s="373">
        <v>1091.0903281499413</v>
      </c>
      <c r="O700" s="374">
        <v>13425648.269819397</v>
      </c>
      <c r="P700" s="374">
        <f t="shared" si="182"/>
        <v>0.79377039064332311</v>
      </c>
      <c r="Q700" s="402">
        <f t="shared" si="186"/>
        <v>9767.1859027879618</v>
      </c>
      <c r="R700" s="374">
        <f t="shared" si="183"/>
        <v>0.20622960935667692</v>
      </c>
      <c r="S700" s="401">
        <f t="shared" si="187"/>
        <v>2537.6140972120379</v>
      </c>
      <c r="T700" s="371">
        <v>11203.199999999999</v>
      </c>
      <c r="U700" s="372">
        <v>11203.199999999999</v>
      </c>
      <c r="V700" s="373">
        <v>256.1938343074122</v>
      </c>
      <c r="W700" s="374">
        <v>2870190.7645128001</v>
      </c>
      <c r="X700" s="371">
        <v>2372.4</v>
      </c>
      <c r="Y700" s="372">
        <v>2372.4</v>
      </c>
      <c r="Z700" s="373">
        <v>1.6275753856853818</v>
      </c>
      <c r="AA700" s="374">
        <v>3861.259845</v>
      </c>
      <c r="AB700" s="371">
        <v>0</v>
      </c>
      <c r="AC700" s="372">
        <v>0</v>
      </c>
      <c r="AD700" s="373">
        <v>0</v>
      </c>
      <c r="AE700" s="374">
        <v>0</v>
      </c>
      <c r="AF700" s="374">
        <f t="shared" si="188"/>
        <v>2.6524610779325194E-3</v>
      </c>
      <c r="AG700" s="374">
        <f t="shared" si="189"/>
        <v>0</v>
      </c>
      <c r="AH700" s="374">
        <f t="shared" si="190"/>
        <v>0.99734753892206751</v>
      </c>
      <c r="AI700" s="374">
        <f t="shared" si="191"/>
        <v>0</v>
      </c>
      <c r="AJ700" s="375">
        <v>64544281.144122012</v>
      </c>
      <c r="AK700" s="376">
        <v>2655.1679999999997</v>
      </c>
      <c r="AL700" s="377">
        <v>2655.1679999999997</v>
      </c>
      <c r="AM700" s="373">
        <v>6977.600605060923</v>
      </c>
      <c r="AN700" s="374">
        <v>18526701.8433384</v>
      </c>
      <c r="AO700" s="378">
        <v>124.13112</v>
      </c>
      <c r="AP700" s="379">
        <v>124.13112</v>
      </c>
      <c r="AQ700" s="373">
        <v>13530.780477317854</v>
      </c>
      <c r="AR700" s="374">
        <v>1679590.9351235998</v>
      </c>
      <c r="AS700" s="374">
        <f t="shared" si="184"/>
        <v>0.8407466905813491</v>
      </c>
      <c r="AT700" s="374">
        <f t="shared" si="198"/>
        <v>104.36282833815631</v>
      </c>
      <c r="AU700" s="374">
        <f t="shared" si="185"/>
        <v>0.15925330941865098</v>
      </c>
      <c r="AV700" s="374">
        <f t="shared" si="199"/>
        <v>19.768291661843694</v>
      </c>
      <c r="AW700" s="380">
        <v>77.886840000000007</v>
      </c>
      <c r="AX700" s="381">
        <v>77.886840000000007</v>
      </c>
      <c r="AY700" s="373">
        <v>7130.6999554738632</v>
      </c>
      <c r="AZ700" s="374">
        <v>555387.68651999999</v>
      </c>
      <c r="BA700" s="378">
        <v>67.024920000000662</v>
      </c>
      <c r="BB700" s="379">
        <v>67.024920000000662</v>
      </c>
      <c r="BC700" s="373">
        <v>8944.9330754052971</v>
      </c>
      <c r="BD700" s="374">
        <v>599533.42378439999</v>
      </c>
      <c r="BE700" s="374">
        <f t="shared" si="192"/>
        <v>9.5030632673611636E-3</v>
      </c>
      <c r="BF700" s="374">
        <f t="shared" si="193"/>
        <v>0.63694205524982694</v>
      </c>
      <c r="BG700" s="374">
        <f t="shared" si="194"/>
        <v>1.0282603475414136E-2</v>
      </c>
      <c r="BH700" s="374">
        <f t="shared" si="195"/>
        <v>0.68919067533136125</v>
      </c>
      <c r="BI700" s="374">
        <f t="shared" si="196"/>
        <v>0.98021433325722473</v>
      </c>
      <c r="BJ700" s="374">
        <f t="shared" si="197"/>
        <v>65.698787269419483</v>
      </c>
      <c r="BK700" s="375">
        <v>21361213.888766401</v>
      </c>
      <c r="BL700" s="382">
        <v>85905495.032888412</v>
      </c>
      <c r="BM700" s="383">
        <v>0.51</v>
      </c>
      <c r="BN700" s="382">
        <v>43811802.466773093</v>
      </c>
      <c r="BO700" s="395"/>
      <c r="BP700" s="395"/>
      <c r="BS700" s="408">
        <v>10939</v>
      </c>
      <c r="BT700" s="400" t="s">
        <v>2010</v>
      </c>
      <c r="BU700" s="400">
        <v>0.79377039064332311</v>
      </c>
      <c r="BV700" s="400">
        <v>0.20622960935667692</v>
      </c>
      <c r="BW700" s="400">
        <v>2.6524610779325194E-3</v>
      </c>
      <c r="BX700" s="400">
        <v>0.99734753892206751</v>
      </c>
      <c r="BY700" s="407">
        <v>10939</v>
      </c>
      <c r="BZ700" s="406" t="s">
        <v>2010</v>
      </c>
      <c r="CA700" s="406">
        <v>0.8407466905813491</v>
      </c>
      <c r="CB700" s="406">
        <v>0.15925330941865098</v>
      </c>
      <c r="CC700" s="406">
        <v>9.5030632673611636E-3</v>
      </c>
      <c r="CD700" s="406">
        <v>1.0282603475414136E-2</v>
      </c>
      <c r="CE700" s="406">
        <v>0.98021433325722473</v>
      </c>
    </row>
    <row r="701" spans="1:83" x14ac:dyDescent="0.35">
      <c r="A701" s="365">
        <v>10</v>
      </c>
      <c r="B701" s="366" t="s">
        <v>1314</v>
      </c>
      <c r="C701" s="411">
        <v>10940</v>
      </c>
      <c r="D701" s="367" t="s">
        <v>2011</v>
      </c>
      <c r="E701" s="368" t="s">
        <v>2438</v>
      </c>
      <c r="F701" s="369">
        <v>6</v>
      </c>
      <c r="G701" s="370" t="s">
        <v>6307</v>
      </c>
      <c r="H701" s="371">
        <v>77419.199999999997</v>
      </c>
      <c r="I701" s="372">
        <v>77419.199999999997</v>
      </c>
      <c r="J701" s="373">
        <v>362.2105258466039</v>
      </c>
      <c r="K701" s="374">
        <v>28042049.142623395</v>
      </c>
      <c r="L701" s="371">
        <v>6902.4</v>
      </c>
      <c r="M701" s="372">
        <v>6902.4</v>
      </c>
      <c r="N701" s="373">
        <v>533.22477206119618</v>
      </c>
      <c r="O701" s="374">
        <v>3680530.6666752002</v>
      </c>
      <c r="P701" s="374">
        <f t="shared" si="182"/>
        <v>0.84966729221310189</v>
      </c>
      <c r="Q701" s="402">
        <f t="shared" si="186"/>
        <v>5864.7435177717143</v>
      </c>
      <c r="R701" s="374">
        <f t="shared" si="183"/>
        <v>0.15033270778689806</v>
      </c>
      <c r="S701" s="401">
        <f t="shared" si="187"/>
        <v>1037.6564822282851</v>
      </c>
      <c r="T701" s="371">
        <v>3391.2</v>
      </c>
      <c r="U701" s="372">
        <v>3391.2</v>
      </c>
      <c r="V701" s="373">
        <v>457.9201076042109</v>
      </c>
      <c r="W701" s="374">
        <v>1552898.6689074</v>
      </c>
      <c r="X701" s="371">
        <v>6835.2</v>
      </c>
      <c r="Y701" s="372">
        <v>6835.2</v>
      </c>
      <c r="Z701" s="373">
        <v>0.6090112469276685</v>
      </c>
      <c r="AA701" s="374">
        <v>4162.713675</v>
      </c>
      <c r="AB701" s="371">
        <v>0</v>
      </c>
      <c r="AC701" s="372">
        <v>0</v>
      </c>
      <c r="AD701" s="373">
        <v>0</v>
      </c>
      <c r="AE701" s="374">
        <v>0</v>
      </c>
      <c r="AF701" s="374">
        <f t="shared" si="188"/>
        <v>2.8134772356502948E-3</v>
      </c>
      <c r="AG701" s="374">
        <f t="shared" si="189"/>
        <v>0</v>
      </c>
      <c r="AH701" s="374">
        <f t="shared" si="190"/>
        <v>0.99718652276434971</v>
      </c>
      <c r="AI701" s="374">
        <f t="shared" si="191"/>
        <v>0</v>
      </c>
      <c r="AJ701" s="375">
        <v>33279641.191880994</v>
      </c>
      <c r="AK701" s="376">
        <v>1792.5442799999998</v>
      </c>
      <c r="AL701" s="377">
        <v>1792.5442799999998</v>
      </c>
      <c r="AM701" s="373">
        <v>7621.4825171388247</v>
      </c>
      <c r="AN701" s="374">
        <v>13661844.891217202</v>
      </c>
      <c r="AO701" s="378">
        <v>143.65188000000001</v>
      </c>
      <c r="AP701" s="379">
        <v>143.65188000000001</v>
      </c>
      <c r="AQ701" s="373">
        <v>12272.62971383319</v>
      </c>
      <c r="AR701" s="374">
        <v>1762986.3309359998</v>
      </c>
      <c r="AS701" s="374">
        <f t="shared" si="184"/>
        <v>0.76803624074448607</v>
      </c>
      <c r="AT701" s="374">
        <f t="shared" si="198"/>
        <v>110.32984989107803</v>
      </c>
      <c r="AU701" s="374">
        <f t="shared" si="185"/>
        <v>0.23196375925551388</v>
      </c>
      <c r="AV701" s="374">
        <f t="shared" si="199"/>
        <v>33.322030108921972</v>
      </c>
      <c r="AW701" s="380">
        <v>43.856279999999998</v>
      </c>
      <c r="AX701" s="381">
        <v>43.856279999999998</v>
      </c>
      <c r="AY701" s="373">
        <v>6497.7783462345642</v>
      </c>
      <c r="AZ701" s="374">
        <v>284968.38653039996</v>
      </c>
      <c r="BA701" s="378">
        <v>74.921160000000285</v>
      </c>
      <c r="BB701" s="379">
        <v>74.921160000000285</v>
      </c>
      <c r="BC701" s="373">
        <v>4919.9625003803812</v>
      </c>
      <c r="BD701" s="374">
        <v>368609.297685</v>
      </c>
      <c r="BE701" s="374">
        <f t="shared" si="192"/>
        <v>3.6890266592299673E-2</v>
      </c>
      <c r="BF701" s="374">
        <f t="shared" si="193"/>
        <v>2.7638615658043491</v>
      </c>
      <c r="BG701" s="374">
        <f t="shared" si="194"/>
        <v>0</v>
      </c>
      <c r="BH701" s="374">
        <f t="shared" si="195"/>
        <v>0</v>
      </c>
      <c r="BI701" s="374">
        <f t="shared" si="196"/>
        <v>0.96310973340770034</v>
      </c>
      <c r="BJ701" s="374">
        <f t="shared" si="197"/>
        <v>72.157298434195937</v>
      </c>
      <c r="BK701" s="375">
        <v>16078408.9063686</v>
      </c>
      <c r="BL701" s="382">
        <v>49358050.098249592</v>
      </c>
      <c r="BM701" s="383">
        <v>0.56999999999999995</v>
      </c>
      <c r="BN701" s="382">
        <v>28134088.556002267</v>
      </c>
      <c r="BO701" s="395"/>
      <c r="BP701" s="395"/>
      <c r="BS701" s="408">
        <v>10940</v>
      </c>
      <c r="BT701" s="400" t="s">
        <v>2011</v>
      </c>
      <c r="BU701" s="400">
        <v>0.84966729221310189</v>
      </c>
      <c r="BV701" s="400">
        <v>0.15033270778689806</v>
      </c>
      <c r="BW701" s="400">
        <v>2.8134772356502948E-3</v>
      </c>
      <c r="BX701" s="400">
        <v>0.99718652276434971</v>
      </c>
      <c r="BY701" s="407">
        <v>10940</v>
      </c>
      <c r="BZ701" s="406" t="s">
        <v>2011</v>
      </c>
      <c r="CA701" s="406">
        <v>0.76803624074448607</v>
      </c>
      <c r="CB701" s="406">
        <v>0.23196375925551388</v>
      </c>
      <c r="CC701" s="406">
        <v>3.6890266592299673E-2</v>
      </c>
      <c r="CD701" s="406">
        <v>0</v>
      </c>
      <c r="CE701" s="406">
        <v>0.96310973340770034</v>
      </c>
    </row>
    <row r="702" spans="1:83" x14ac:dyDescent="0.35">
      <c r="A702" s="365">
        <v>10</v>
      </c>
      <c r="B702" s="366" t="s">
        <v>1314</v>
      </c>
      <c r="C702" s="411">
        <v>10941</v>
      </c>
      <c r="D702" s="367" t="s">
        <v>2012</v>
      </c>
      <c r="E702" s="368" t="s">
        <v>2438</v>
      </c>
      <c r="F702" s="369">
        <v>6</v>
      </c>
      <c r="G702" s="370" t="s">
        <v>6307</v>
      </c>
      <c r="H702" s="371">
        <v>66007.199999999997</v>
      </c>
      <c r="I702" s="372">
        <v>66007.199999999997</v>
      </c>
      <c r="J702" s="373">
        <v>460.70202801228055</v>
      </c>
      <c r="K702" s="374">
        <v>30409650.903412204</v>
      </c>
      <c r="L702" s="371">
        <v>5834.4</v>
      </c>
      <c r="M702" s="372">
        <v>5834.4</v>
      </c>
      <c r="N702" s="373">
        <v>460.60149654905388</v>
      </c>
      <c r="O702" s="374">
        <v>2687333.3714657999</v>
      </c>
      <c r="P702" s="374">
        <f t="shared" si="182"/>
        <v>0.83088002363647795</v>
      </c>
      <c r="Q702" s="402">
        <f t="shared" si="186"/>
        <v>4847.686409904667</v>
      </c>
      <c r="R702" s="374">
        <f t="shared" si="183"/>
        <v>0.169119976363522</v>
      </c>
      <c r="S702" s="401">
        <f t="shared" si="187"/>
        <v>986.71359009533262</v>
      </c>
      <c r="T702" s="371">
        <v>2613.6</v>
      </c>
      <c r="U702" s="372">
        <v>2613.6</v>
      </c>
      <c r="V702" s="373">
        <v>292.24902904591369</v>
      </c>
      <c r="W702" s="374">
        <v>763822.06231439998</v>
      </c>
      <c r="X702" s="371">
        <v>20910</v>
      </c>
      <c r="Y702" s="372">
        <v>20910</v>
      </c>
      <c r="Z702" s="373">
        <v>0.2099123098995696</v>
      </c>
      <c r="AA702" s="374">
        <v>4389.2664000000004</v>
      </c>
      <c r="AB702" s="371">
        <v>0</v>
      </c>
      <c r="AC702" s="372">
        <v>0</v>
      </c>
      <c r="AD702" s="373">
        <v>0</v>
      </c>
      <c r="AE702" s="374">
        <v>0</v>
      </c>
      <c r="AF702" s="374">
        <f t="shared" si="188"/>
        <v>3.1559348204397195E-2</v>
      </c>
      <c r="AG702" s="374">
        <f t="shared" si="189"/>
        <v>0</v>
      </c>
      <c r="AH702" s="374">
        <f t="shared" si="190"/>
        <v>0.9684406517956029</v>
      </c>
      <c r="AI702" s="374">
        <f t="shared" si="191"/>
        <v>0</v>
      </c>
      <c r="AJ702" s="375">
        <v>33865195.603592403</v>
      </c>
      <c r="AK702" s="376">
        <v>1581.4161599999998</v>
      </c>
      <c r="AL702" s="377">
        <v>1581.4161599999998</v>
      </c>
      <c r="AM702" s="373">
        <v>8896.7809076282629</v>
      </c>
      <c r="AN702" s="374">
        <v>14069513.0993028</v>
      </c>
      <c r="AO702" s="378">
        <v>92.753399999999999</v>
      </c>
      <c r="AP702" s="379">
        <v>92.753399999999999</v>
      </c>
      <c r="AQ702" s="373">
        <v>11152.756435936581</v>
      </c>
      <c r="AR702" s="374">
        <v>1034456.0788050001</v>
      </c>
      <c r="AS702" s="374">
        <f t="shared" si="184"/>
        <v>0.84211440607640564</v>
      </c>
      <c r="AT702" s="374">
        <f t="shared" si="198"/>
        <v>78.108974352567287</v>
      </c>
      <c r="AU702" s="374">
        <f t="shared" si="185"/>
        <v>0.15788559392359441</v>
      </c>
      <c r="AV702" s="374">
        <f t="shared" si="199"/>
        <v>14.644425647432723</v>
      </c>
      <c r="AW702" s="380">
        <v>31.764239999999997</v>
      </c>
      <c r="AX702" s="381">
        <v>31.764239999999997</v>
      </c>
      <c r="AY702" s="373">
        <v>11947.936354372088</v>
      </c>
      <c r="AZ702" s="374">
        <v>379517.11786500004</v>
      </c>
      <c r="BA702" s="378">
        <v>46.598520000000299</v>
      </c>
      <c r="BB702" s="379">
        <v>46.598520000000299</v>
      </c>
      <c r="BC702" s="373">
        <v>10949.78098918156</v>
      </c>
      <c r="BD702" s="374">
        <v>510243.58841999999</v>
      </c>
      <c r="BE702" s="374">
        <f t="shared" si="192"/>
        <v>2.1303972762617706E-2</v>
      </c>
      <c r="BF702" s="374">
        <f t="shared" si="193"/>
        <v>0.99273360085830276</v>
      </c>
      <c r="BG702" s="374">
        <f t="shared" si="194"/>
        <v>0</v>
      </c>
      <c r="BH702" s="374">
        <f t="shared" si="195"/>
        <v>0</v>
      </c>
      <c r="BI702" s="374">
        <f t="shared" si="196"/>
        <v>0.97869602723738225</v>
      </c>
      <c r="BJ702" s="374">
        <f t="shared" si="197"/>
        <v>45.605786399141991</v>
      </c>
      <c r="BK702" s="375">
        <v>15993729.8843928</v>
      </c>
      <c r="BL702" s="382">
        <v>49858925.487985201</v>
      </c>
      <c r="BM702" s="383">
        <v>0.6</v>
      </c>
      <c r="BN702" s="382">
        <v>29915355.292791121</v>
      </c>
      <c r="BO702" s="395"/>
      <c r="BP702" s="395"/>
      <c r="BS702" s="408">
        <v>10941</v>
      </c>
      <c r="BT702" s="400" t="s">
        <v>2012</v>
      </c>
      <c r="BU702" s="400">
        <v>0.83088002363647795</v>
      </c>
      <c r="BV702" s="400">
        <v>0.169119976363522</v>
      </c>
      <c r="BW702" s="400">
        <v>3.1559348204397195E-2</v>
      </c>
      <c r="BX702" s="400">
        <v>0.9684406517956029</v>
      </c>
      <c r="BY702" s="407">
        <v>10941</v>
      </c>
      <c r="BZ702" s="406" t="s">
        <v>2012</v>
      </c>
      <c r="CA702" s="406">
        <v>0.84211440607640564</v>
      </c>
      <c r="CB702" s="406">
        <v>0.15788559392359441</v>
      </c>
      <c r="CC702" s="406">
        <v>2.1303972762617706E-2</v>
      </c>
      <c r="CD702" s="406">
        <v>0</v>
      </c>
      <c r="CE702" s="406">
        <v>0.97869602723738225</v>
      </c>
    </row>
    <row r="703" spans="1:83" x14ac:dyDescent="0.35">
      <c r="A703" s="365">
        <v>10</v>
      </c>
      <c r="B703" s="366" t="s">
        <v>1314</v>
      </c>
      <c r="C703" s="411">
        <v>10942</v>
      </c>
      <c r="D703" s="367" t="s">
        <v>2013</v>
      </c>
      <c r="E703" s="368" t="s">
        <v>2438</v>
      </c>
      <c r="F703" s="369">
        <v>6</v>
      </c>
      <c r="G703" s="370" t="s">
        <v>6307</v>
      </c>
      <c r="H703" s="371">
        <v>103834.8</v>
      </c>
      <c r="I703" s="372">
        <v>103834.8</v>
      </c>
      <c r="J703" s="373">
        <v>383.57640500730969</v>
      </c>
      <c r="K703" s="374">
        <v>39828579.298652999</v>
      </c>
      <c r="L703" s="371">
        <v>7186.8</v>
      </c>
      <c r="M703" s="372">
        <v>7186.8</v>
      </c>
      <c r="N703" s="373">
        <v>458.6914806900985</v>
      </c>
      <c r="O703" s="374">
        <v>3296523.9334236002</v>
      </c>
      <c r="P703" s="374">
        <f t="shared" si="182"/>
        <v>0.85788850753197254</v>
      </c>
      <c r="Q703" s="402">
        <f t="shared" si="186"/>
        <v>6165.47312593078</v>
      </c>
      <c r="R703" s="374">
        <f t="shared" si="183"/>
        <v>0.1421114924680274</v>
      </c>
      <c r="S703" s="401">
        <f t="shared" si="187"/>
        <v>1021.3268740692193</v>
      </c>
      <c r="T703" s="371">
        <v>4830</v>
      </c>
      <c r="U703" s="372">
        <v>4830</v>
      </c>
      <c r="V703" s="373">
        <v>190.63698879701863</v>
      </c>
      <c r="W703" s="374">
        <v>920776.65588959993</v>
      </c>
      <c r="X703" s="371">
        <v>8683.1999999999989</v>
      </c>
      <c r="Y703" s="372">
        <v>8683.1999999999989</v>
      </c>
      <c r="Z703" s="373">
        <v>28.480287817786071</v>
      </c>
      <c r="AA703" s="374">
        <v>247300.03517939997</v>
      </c>
      <c r="AB703" s="371">
        <v>0</v>
      </c>
      <c r="AC703" s="372">
        <v>0</v>
      </c>
      <c r="AD703" s="373">
        <v>0</v>
      </c>
      <c r="AE703" s="374">
        <v>0</v>
      </c>
      <c r="AF703" s="374">
        <f t="shared" si="188"/>
        <v>0</v>
      </c>
      <c r="AG703" s="374">
        <f t="shared" si="189"/>
        <v>0</v>
      </c>
      <c r="AH703" s="374">
        <f t="shared" si="190"/>
        <v>1</v>
      </c>
      <c r="AI703" s="374">
        <f t="shared" si="191"/>
        <v>0</v>
      </c>
      <c r="AJ703" s="375">
        <v>44293179.9231456</v>
      </c>
      <c r="AK703" s="376">
        <v>1943.5719599999998</v>
      </c>
      <c r="AL703" s="377">
        <v>1943.5719599999998</v>
      </c>
      <c r="AM703" s="373">
        <v>8845.5695096525269</v>
      </c>
      <c r="AN703" s="374">
        <v>17192000.869191598</v>
      </c>
      <c r="AO703" s="378">
        <v>86.322000000000003</v>
      </c>
      <c r="AP703" s="379">
        <v>86.322000000000003</v>
      </c>
      <c r="AQ703" s="373">
        <v>14265.826095245708</v>
      </c>
      <c r="AR703" s="374">
        <v>1231454.6401938</v>
      </c>
      <c r="AS703" s="374">
        <f t="shared" si="184"/>
        <v>0.84376277632952745</v>
      </c>
      <c r="AT703" s="374">
        <f t="shared" si="198"/>
        <v>72.835290378317467</v>
      </c>
      <c r="AU703" s="374">
        <f t="shared" si="185"/>
        <v>0.15623722367047252</v>
      </c>
      <c r="AV703" s="374">
        <f t="shared" si="199"/>
        <v>13.486709621682529</v>
      </c>
      <c r="AW703" s="380">
        <v>32.496119999999998</v>
      </c>
      <c r="AX703" s="381">
        <v>32.496119999999998</v>
      </c>
      <c r="AY703" s="373">
        <v>8691.0168292399212</v>
      </c>
      <c r="AZ703" s="374">
        <v>282424.32580499997</v>
      </c>
      <c r="BA703" s="378">
        <v>62.088720000000187</v>
      </c>
      <c r="BB703" s="379">
        <v>62.088720000000187</v>
      </c>
      <c r="BC703" s="373">
        <v>11021.925463224205</v>
      </c>
      <c r="BD703" s="374">
        <v>684337.24394700001</v>
      </c>
      <c r="BE703" s="374">
        <f t="shared" si="192"/>
        <v>1.0231758173020314E-2</v>
      </c>
      <c r="BF703" s="374">
        <f t="shared" si="193"/>
        <v>0.63527676831237179</v>
      </c>
      <c r="BG703" s="374">
        <f t="shared" si="194"/>
        <v>3.6789903878566933E-2</v>
      </c>
      <c r="BH703" s="374">
        <f t="shared" si="195"/>
        <v>2.2842380407432632</v>
      </c>
      <c r="BI703" s="374">
        <f t="shared" si="196"/>
        <v>0.9529783379484128</v>
      </c>
      <c r="BJ703" s="374">
        <f t="shared" si="197"/>
        <v>59.169205190944552</v>
      </c>
      <c r="BK703" s="375">
        <v>19390217.0791374</v>
      </c>
      <c r="BL703" s="382">
        <v>63683397.002282999</v>
      </c>
      <c r="BM703" s="383">
        <v>0.62</v>
      </c>
      <c r="BN703" s="382">
        <v>39483706.141415462</v>
      </c>
      <c r="BO703" s="395"/>
      <c r="BP703" s="395"/>
      <c r="BS703" s="408">
        <v>10942</v>
      </c>
      <c r="BT703" s="400" t="s">
        <v>2013</v>
      </c>
      <c r="BU703" s="400">
        <v>0.85788850753197254</v>
      </c>
      <c r="BV703" s="400">
        <v>0.1421114924680274</v>
      </c>
      <c r="BW703" s="400">
        <v>0</v>
      </c>
      <c r="BX703" s="400">
        <v>1</v>
      </c>
      <c r="BY703" s="407">
        <v>10942</v>
      </c>
      <c r="BZ703" s="406" t="s">
        <v>2013</v>
      </c>
      <c r="CA703" s="406">
        <v>0.84376277632952745</v>
      </c>
      <c r="CB703" s="406">
        <v>0.15623722367047252</v>
      </c>
      <c r="CC703" s="406">
        <v>1.0231758173020314E-2</v>
      </c>
      <c r="CD703" s="406">
        <v>3.6789903878566933E-2</v>
      </c>
      <c r="CE703" s="406">
        <v>0.9529783379484128</v>
      </c>
    </row>
    <row r="704" spans="1:83" x14ac:dyDescent="0.35">
      <c r="A704" s="365">
        <v>10</v>
      </c>
      <c r="B704" s="366" t="s">
        <v>1314</v>
      </c>
      <c r="C704" s="411">
        <v>10943</v>
      </c>
      <c r="D704" s="367" t="s">
        <v>2014</v>
      </c>
      <c r="E704" s="368" t="s">
        <v>2438</v>
      </c>
      <c r="F704" s="369">
        <v>5</v>
      </c>
      <c r="G704" s="370" t="s">
        <v>2469</v>
      </c>
      <c r="H704" s="371">
        <v>47310</v>
      </c>
      <c r="I704" s="372">
        <v>47310</v>
      </c>
      <c r="J704" s="373">
        <v>306.76190981797083</v>
      </c>
      <c r="K704" s="374">
        <v>14512905.953488201</v>
      </c>
      <c r="L704" s="371">
        <v>5638.8</v>
      </c>
      <c r="M704" s="372">
        <v>5638.8</v>
      </c>
      <c r="N704" s="373">
        <v>442.76904936263031</v>
      </c>
      <c r="O704" s="374">
        <v>2496686.1155459997</v>
      </c>
      <c r="P704" s="374">
        <f t="shared" si="182"/>
        <v>0.85308761902984109</v>
      </c>
      <c r="Q704" s="402">
        <f t="shared" si="186"/>
        <v>4810.3904661854685</v>
      </c>
      <c r="R704" s="374">
        <f t="shared" si="183"/>
        <v>0.14691238097015885</v>
      </c>
      <c r="S704" s="401">
        <f t="shared" si="187"/>
        <v>828.40953381453176</v>
      </c>
      <c r="T704" s="371">
        <v>2510.4</v>
      </c>
      <c r="U704" s="372">
        <v>2510.4</v>
      </c>
      <c r="V704" s="373">
        <v>253.45441102390058</v>
      </c>
      <c r="W704" s="374">
        <v>636271.95343440003</v>
      </c>
      <c r="X704" s="371">
        <v>2956.7999999999997</v>
      </c>
      <c r="Y704" s="372">
        <v>2956.7999999999997</v>
      </c>
      <c r="Z704" s="373">
        <v>0</v>
      </c>
      <c r="AA704" s="374">
        <v>0</v>
      </c>
      <c r="AB704" s="371">
        <v>0</v>
      </c>
      <c r="AC704" s="372">
        <v>0</v>
      </c>
      <c r="AD704" s="373">
        <v>0</v>
      </c>
      <c r="AE704" s="374">
        <v>0</v>
      </c>
      <c r="AF704" s="374">
        <f t="shared" si="188"/>
        <v>0</v>
      </c>
      <c r="AG704" s="374">
        <f t="shared" si="189"/>
        <v>0</v>
      </c>
      <c r="AH704" s="374">
        <f t="shared" si="190"/>
        <v>1</v>
      </c>
      <c r="AI704" s="374">
        <f t="shared" si="191"/>
        <v>0</v>
      </c>
      <c r="AJ704" s="375">
        <v>17645864.0224686</v>
      </c>
      <c r="AK704" s="376">
        <v>986.49491999999998</v>
      </c>
      <c r="AL704" s="377">
        <v>986.49491999999998</v>
      </c>
      <c r="AM704" s="373">
        <v>11711.775804740078</v>
      </c>
      <c r="AN704" s="374">
        <v>11553607.335554998</v>
      </c>
      <c r="AO704" s="378">
        <v>132.67715999999996</v>
      </c>
      <c r="AP704" s="379">
        <v>132.67715999999996</v>
      </c>
      <c r="AQ704" s="373">
        <v>16604.776012012924</v>
      </c>
      <c r="AR704" s="374">
        <v>2203074.5237099999</v>
      </c>
      <c r="AS704" s="374">
        <f t="shared" si="184"/>
        <v>0.76252408922646686</v>
      </c>
      <c r="AT704" s="374">
        <f t="shared" si="198"/>
        <v>101.16953059015418</v>
      </c>
      <c r="AU704" s="374">
        <f t="shared" si="185"/>
        <v>0.23747591077353314</v>
      </c>
      <c r="AV704" s="374">
        <f t="shared" si="199"/>
        <v>31.507629409845769</v>
      </c>
      <c r="AW704" s="380">
        <v>40.462439999999994</v>
      </c>
      <c r="AX704" s="381">
        <v>40.462439999999994</v>
      </c>
      <c r="AY704" s="373">
        <v>10324.069060714086</v>
      </c>
      <c r="AZ704" s="374">
        <v>417737.02492499998</v>
      </c>
      <c r="BA704" s="378">
        <v>32.177760000000156</v>
      </c>
      <c r="BB704" s="379">
        <v>32.177760000000156</v>
      </c>
      <c r="BC704" s="373">
        <v>8169.3804442881883</v>
      </c>
      <c r="BD704" s="374">
        <v>262872.36328499997</v>
      </c>
      <c r="BE704" s="374">
        <f t="shared" si="192"/>
        <v>0.32838393538696414</v>
      </c>
      <c r="BF704" s="374">
        <f t="shared" si="193"/>
        <v>10.56665946073729</v>
      </c>
      <c r="BG704" s="374">
        <f t="shared" si="194"/>
        <v>0</v>
      </c>
      <c r="BH704" s="374">
        <f t="shared" si="195"/>
        <v>0</v>
      </c>
      <c r="BI704" s="374">
        <f t="shared" si="196"/>
        <v>0.67161606461303591</v>
      </c>
      <c r="BJ704" s="374">
        <f t="shared" si="197"/>
        <v>21.611100539262868</v>
      </c>
      <c r="BK704" s="375">
        <v>14437291.247474996</v>
      </c>
      <c r="BL704" s="382">
        <v>32083155.269943595</v>
      </c>
      <c r="BM704" s="383">
        <v>0.63</v>
      </c>
      <c r="BN704" s="382">
        <v>20212387.820064466</v>
      </c>
      <c r="BO704" s="395"/>
      <c r="BP704" s="395"/>
      <c r="BS704" s="408">
        <v>10943</v>
      </c>
      <c r="BT704" s="400" t="s">
        <v>2014</v>
      </c>
      <c r="BU704" s="400">
        <v>0.85308761902984109</v>
      </c>
      <c r="BV704" s="400">
        <v>0.14691238097015885</v>
      </c>
      <c r="BW704" s="400">
        <v>0</v>
      </c>
      <c r="BX704" s="400">
        <v>1</v>
      </c>
      <c r="BY704" s="407">
        <v>10943</v>
      </c>
      <c r="BZ704" s="406" t="s">
        <v>2014</v>
      </c>
      <c r="CA704" s="406">
        <v>0.76252408922646686</v>
      </c>
      <c r="CB704" s="406">
        <v>0.23747591077353314</v>
      </c>
      <c r="CC704" s="406">
        <v>0.32838393538696414</v>
      </c>
      <c r="CD704" s="406">
        <v>0</v>
      </c>
      <c r="CE704" s="406">
        <v>0.67161606461303591</v>
      </c>
    </row>
    <row r="705" spans="1:83" x14ac:dyDescent="0.35">
      <c r="A705" s="365">
        <v>10</v>
      </c>
      <c r="B705" s="366" t="s">
        <v>1314</v>
      </c>
      <c r="C705" s="411">
        <v>23125</v>
      </c>
      <c r="D705" s="367" t="s">
        <v>2015</v>
      </c>
      <c r="E705" s="368" t="s">
        <v>2438</v>
      </c>
      <c r="F705" s="369">
        <v>5</v>
      </c>
      <c r="G705" s="370" t="s">
        <v>2469</v>
      </c>
      <c r="H705" s="371">
        <v>53526</v>
      </c>
      <c r="I705" s="372">
        <v>53526</v>
      </c>
      <c r="J705" s="373">
        <v>554.5331370176101</v>
      </c>
      <c r="K705" s="374">
        <v>29681940.692004599</v>
      </c>
      <c r="L705" s="371">
        <v>6619.2</v>
      </c>
      <c r="M705" s="372">
        <v>6619.2</v>
      </c>
      <c r="N705" s="373">
        <v>618.28503252139217</v>
      </c>
      <c r="O705" s="374">
        <v>4092552.2872655988</v>
      </c>
      <c r="P705" s="374">
        <f t="shared" si="182"/>
        <v>0.79978712903847538</v>
      </c>
      <c r="Q705" s="402">
        <f t="shared" si="186"/>
        <v>5293.9509645314756</v>
      </c>
      <c r="R705" s="374">
        <f t="shared" si="183"/>
        <v>0.20021287096152465</v>
      </c>
      <c r="S705" s="401">
        <f t="shared" si="187"/>
        <v>1325.249035468524</v>
      </c>
      <c r="T705" s="371">
        <v>5133.5999999999995</v>
      </c>
      <c r="U705" s="372">
        <v>5133.5999999999995</v>
      </c>
      <c r="V705" s="373">
        <v>227.8820334694951</v>
      </c>
      <c r="W705" s="374">
        <v>1169855.2070189998</v>
      </c>
      <c r="X705" s="371">
        <v>31315.199999999997</v>
      </c>
      <c r="Y705" s="372">
        <v>31315.199999999997</v>
      </c>
      <c r="Z705" s="373">
        <v>0.51565422478540768</v>
      </c>
      <c r="AA705" s="374">
        <v>16147.815179999998</v>
      </c>
      <c r="AB705" s="371">
        <v>0</v>
      </c>
      <c r="AC705" s="372">
        <v>0</v>
      </c>
      <c r="AD705" s="373">
        <v>0</v>
      </c>
      <c r="AE705" s="374">
        <v>0</v>
      </c>
      <c r="AF705" s="374">
        <f t="shared" si="188"/>
        <v>0</v>
      </c>
      <c r="AG705" s="374">
        <f t="shared" si="189"/>
        <v>0</v>
      </c>
      <c r="AH705" s="374">
        <f t="shared" si="190"/>
        <v>1</v>
      </c>
      <c r="AI705" s="374">
        <f t="shared" si="191"/>
        <v>0</v>
      </c>
      <c r="AJ705" s="375">
        <v>34960496.001469202</v>
      </c>
      <c r="AK705" s="376">
        <v>1618.7120400000001</v>
      </c>
      <c r="AL705" s="377">
        <v>1618.7120400000001</v>
      </c>
      <c r="AM705" s="373">
        <v>7304.2014074656527</v>
      </c>
      <c r="AN705" s="374">
        <v>11823398.760849599</v>
      </c>
      <c r="AO705" s="378">
        <v>65.707919999999987</v>
      </c>
      <c r="AP705" s="379">
        <v>65.707919999999987</v>
      </c>
      <c r="AQ705" s="373">
        <v>9172.4923904606949</v>
      </c>
      <c r="AR705" s="374">
        <v>602705.39619300002</v>
      </c>
      <c r="AS705" s="374">
        <f t="shared" si="184"/>
        <v>0.93830304420122945</v>
      </c>
      <c r="AT705" s="374">
        <f t="shared" si="198"/>
        <v>61.653941364130837</v>
      </c>
      <c r="AU705" s="374">
        <f t="shared" si="185"/>
        <v>6.1696955798770527E-2</v>
      </c>
      <c r="AV705" s="374">
        <f t="shared" si="199"/>
        <v>4.0539786358691492</v>
      </c>
      <c r="AW705" s="380">
        <v>51.155519999999996</v>
      </c>
      <c r="AX705" s="381">
        <v>51.155519999999996</v>
      </c>
      <c r="AY705" s="373">
        <v>5605.9193401885086</v>
      </c>
      <c r="AZ705" s="374">
        <v>286773.71892540006</v>
      </c>
      <c r="BA705" s="378">
        <v>58.187399999999798</v>
      </c>
      <c r="BB705" s="379">
        <v>58.187399999999798</v>
      </c>
      <c r="BC705" s="373">
        <v>5646.8397306736697</v>
      </c>
      <c r="BD705" s="374">
        <v>328574.92214459996</v>
      </c>
      <c r="BE705" s="374">
        <f t="shared" si="192"/>
        <v>0</v>
      </c>
      <c r="BF705" s="374">
        <f t="shared" si="193"/>
        <v>0</v>
      </c>
      <c r="BG705" s="374">
        <f t="shared" si="194"/>
        <v>0</v>
      </c>
      <c r="BH705" s="374">
        <f t="shared" si="195"/>
        <v>0</v>
      </c>
      <c r="BI705" s="374">
        <f t="shared" si="196"/>
        <v>1</v>
      </c>
      <c r="BJ705" s="374">
        <f t="shared" si="197"/>
        <v>58.187399999999798</v>
      </c>
      <c r="BK705" s="375">
        <v>13041452.798112597</v>
      </c>
      <c r="BL705" s="382">
        <v>48001948.799581796</v>
      </c>
      <c r="BM705" s="383">
        <v>0.59</v>
      </c>
      <c r="BN705" s="382">
        <v>28321149.791753259</v>
      </c>
      <c r="BO705" s="395"/>
      <c r="BP705" s="395"/>
      <c r="BS705" s="408">
        <v>23125</v>
      </c>
      <c r="BT705" s="400" t="s">
        <v>2015</v>
      </c>
      <c r="BU705" s="400">
        <v>0.79978712903847538</v>
      </c>
      <c r="BV705" s="400">
        <v>0.20021287096152465</v>
      </c>
      <c r="BW705" s="400">
        <v>0</v>
      </c>
      <c r="BX705" s="400">
        <v>1</v>
      </c>
      <c r="BY705" s="407">
        <v>23125</v>
      </c>
      <c r="BZ705" s="406" t="s">
        <v>2015</v>
      </c>
      <c r="CA705" s="406">
        <v>0.93830304420122945</v>
      </c>
      <c r="CB705" s="406">
        <v>6.1696955798770527E-2</v>
      </c>
      <c r="CC705" s="406">
        <v>0</v>
      </c>
      <c r="CD705" s="406">
        <v>0</v>
      </c>
      <c r="CE705" s="406">
        <v>1</v>
      </c>
    </row>
    <row r="706" spans="1:83" x14ac:dyDescent="0.35">
      <c r="A706" s="365">
        <v>10</v>
      </c>
      <c r="B706" s="366" t="s">
        <v>1314</v>
      </c>
      <c r="C706" s="411">
        <v>28014</v>
      </c>
      <c r="D706" s="367" t="s">
        <v>2274</v>
      </c>
      <c r="E706" s="368" t="s">
        <v>2438</v>
      </c>
      <c r="F706" s="369">
        <v>4</v>
      </c>
      <c r="G706" s="370" t="s">
        <v>6315</v>
      </c>
      <c r="H706" s="371">
        <v>57799.199999999997</v>
      </c>
      <c r="I706" s="372">
        <v>57799.199999999997</v>
      </c>
      <c r="J706" s="373">
        <v>490.32692974301375</v>
      </c>
      <c r="K706" s="374">
        <v>28340504.277602401</v>
      </c>
      <c r="L706" s="371">
        <v>5510.4</v>
      </c>
      <c r="M706" s="372">
        <v>5510.4</v>
      </c>
      <c r="N706" s="373">
        <v>496.61319614634141</v>
      </c>
      <c r="O706" s="374">
        <v>2736537.3560447996</v>
      </c>
      <c r="P706" s="374">
        <f t="shared" si="182"/>
        <v>0.7995303871565278</v>
      </c>
      <c r="Q706" s="402">
        <f t="shared" si="186"/>
        <v>4405.7322453873303</v>
      </c>
      <c r="R706" s="374">
        <f t="shared" si="183"/>
        <v>0.20046961284347217</v>
      </c>
      <c r="S706" s="401">
        <f t="shared" si="187"/>
        <v>1104.6677546126689</v>
      </c>
      <c r="T706" s="371">
        <v>2905.2</v>
      </c>
      <c r="U706" s="372">
        <v>2905.2</v>
      </c>
      <c r="V706" s="373">
        <v>510.30480101363071</v>
      </c>
      <c r="W706" s="374">
        <v>1482537.5079047999</v>
      </c>
      <c r="X706" s="371">
        <v>13099.199999999999</v>
      </c>
      <c r="Y706" s="372">
        <v>13099.199999999999</v>
      </c>
      <c r="Z706" s="373">
        <v>2.5864143046903627</v>
      </c>
      <c r="AA706" s="374">
        <v>33879.958259999999</v>
      </c>
      <c r="AB706" s="371">
        <v>0</v>
      </c>
      <c r="AC706" s="372">
        <v>0</v>
      </c>
      <c r="AD706" s="373">
        <v>0</v>
      </c>
      <c r="AE706" s="374">
        <v>0</v>
      </c>
      <c r="AF706" s="374">
        <f t="shared" si="188"/>
        <v>7.4662829700143183E-3</v>
      </c>
      <c r="AG706" s="374">
        <f t="shared" si="189"/>
        <v>0</v>
      </c>
      <c r="AH706" s="374">
        <f t="shared" si="190"/>
        <v>0.99253371702998572</v>
      </c>
      <c r="AI706" s="374">
        <f t="shared" si="191"/>
        <v>0</v>
      </c>
      <c r="AJ706" s="375">
        <v>32593459.099812001</v>
      </c>
      <c r="AK706" s="376">
        <v>1376.2447200000001</v>
      </c>
      <c r="AL706" s="377">
        <v>1376.2447200000001</v>
      </c>
      <c r="AM706" s="373">
        <v>11666.141545952956</v>
      </c>
      <c r="AN706" s="374">
        <v>16055465.705390396</v>
      </c>
      <c r="AO706" s="378">
        <v>101.51075999999999</v>
      </c>
      <c r="AP706" s="379">
        <v>101.51075999999999</v>
      </c>
      <c r="AQ706" s="373">
        <v>16498.240634638143</v>
      </c>
      <c r="AR706" s="374">
        <v>1674748.945485</v>
      </c>
      <c r="AS706" s="374">
        <f t="shared" si="184"/>
        <v>0.73770128232098386</v>
      </c>
      <c r="AT706" s="374">
        <f t="shared" si="198"/>
        <v>74.884617821377631</v>
      </c>
      <c r="AU706" s="374">
        <f t="shared" si="185"/>
        <v>0.26229871767901614</v>
      </c>
      <c r="AV706" s="374">
        <f t="shared" si="199"/>
        <v>26.626142178622363</v>
      </c>
      <c r="AW706" s="380">
        <v>31.862520000000004</v>
      </c>
      <c r="AX706" s="381">
        <v>31.862520000000004</v>
      </c>
      <c r="AY706" s="373">
        <v>9030.8440216593026</v>
      </c>
      <c r="AZ706" s="374">
        <v>287745.44825700001</v>
      </c>
      <c r="BA706" s="378">
        <v>62.346839999999595</v>
      </c>
      <c r="BB706" s="379">
        <v>62.346839999999595</v>
      </c>
      <c r="BC706" s="373">
        <v>9659.3533765304528</v>
      </c>
      <c r="BD706" s="374">
        <v>602230.15946999996</v>
      </c>
      <c r="BE706" s="374">
        <f t="shared" si="192"/>
        <v>0</v>
      </c>
      <c r="BF706" s="374">
        <f t="shared" si="193"/>
        <v>0</v>
      </c>
      <c r="BG706" s="374">
        <f t="shared" si="194"/>
        <v>0</v>
      </c>
      <c r="BH706" s="374">
        <f t="shared" si="195"/>
        <v>0</v>
      </c>
      <c r="BI706" s="374">
        <f t="shared" si="196"/>
        <v>1</v>
      </c>
      <c r="BJ706" s="374">
        <f t="shared" si="197"/>
        <v>62.346839999999595</v>
      </c>
      <c r="BK706" s="375">
        <v>18620190.258602396</v>
      </c>
      <c r="BL706" s="382">
        <v>51213649.358414397</v>
      </c>
      <c r="BM706" s="383">
        <v>0.75</v>
      </c>
      <c r="BN706" s="382">
        <v>38410237.018810794</v>
      </c>
      <c r="BO706" s="395"/>
      <c r="BP706" s="395"/>
      <c r="BS706" s="408">
        <v>28014</v>
      </c>
      <c r="BT706" s="400" t="s">
        <v>2274</v>
      </c>
      <c r="BU706" s="400">
        <v>0.7995303871565278</v>
      </c>
      <c r="BV706" s="400">
        <v>0.20046961284347217</v>
      </c>
      <c r="BW706" s="400">
        <v>7.4662829700143183E-3</v>
      </c>
      <c r="BX706" s="400">
        <v>0.99253371702998572</v>
      </c>
      <c r="BY706" s="407">
        <v>28014</v>
      </c>
      <c r="BZ706" s="406" t="s">
        <v>2274</v>
      </c>
      <c r="CA706" s="406">
        <v>0.73770128232098386</v>
      </c>
      <c r="CB706" s="406">
        <v>0.26229871767901614</v>
      </c>
      <c r="CC706" s="406">
        <v>0</v>
      </c>
      <c r="CD706" s="406">
        <v>0</v>
      </c>
      <c r="CE706" s="406">
        <v>1</v>
      </c>
    </row>
    <row r="707" spans="1:83" x14ac:dyDescent="0.35">
      <c r="A707" s="365">
        <v>10</v>
      </c>
      <c r="B707" s="366" t="s">
        <v>1314</v>
      </c>
      <c r="C707" s="411">
        <v>28015</v>
      </c>
      <c r="D707" s="367" t="s">
        <v>2275</v>
      </c>
      <c r="E707" s="368" t="s">
        <v>2438</v>
      </c>
      <c r="F707" s="369">
        <v>5</v>
      </c>
      <c r="G707" s="370" t="s">
        <v>2469</v>
      </c>
      <c r="H707" s="371">
        <v>40194</v>
      </c>
      <c r="I707" s="372">
        <v>40194</v>
      </c>
      <c r="J707" s="373">
        <v>319.96041001291235</v>
      </c>
      <c r="K707" s="374">
        <v>12860488.720058998</v>
      </c>
      <c r="L707" s="371">
        <v>4734</v>
      </c>
      <c r="M707" s="372">
        <v>4734</v>
      </c>
      <c r="N707" s="373">
        <v>414.73505498200251</v>
      </c>
      <c r="O707" s="374">
        <v>1963355.7502847998</v>
      </c>
      <c r="P707" s="374">
        <f t="shared" si="182"/>
        <v>0.80885616383920123</v>
      </c>
      <c r="Q707" s="402">
        <f t="shared" si="186"/>
        <v>3829.1250796147788</v>
      </c>
      <c r="R707" s="374">
        <f t="shared" si="183"/>
        <v>0.1911438361607988</v>
      </c>
      <c r="S707" s="401">
        <f t="shared" si="187"/>
        <v>904.87492038522157</v>
      </c>
      <c r="T707" s="371">
        <v>2751.6</v>
      </c>
      <c r="U707" s="372">
        <v>2751.6</v>
      </c>
      <c r="V707" s="373">
        <v>359.8474698419102</v>
      </c>
      <c r="W707" s="374">
        <v>990156.29801700008</v>
      </c>
      <c r="X707" s="371">
        <v>5373.5999999999995</v>
      </c>
      <c r="Y707" s="372">
        <v>5373.5999999999995</v>
      </c>
      <c r="Z707" s="373">
        <v>0.54894464604734261</v>
      </c>
      <c r="AA707" s="374">
        <v>2949.8089500000001</v>
      </c>
      <c r="AB707" s="371">
        <v>0</v>
      </c>
      <c r="AC707" s="372">
        <v>0</v>
      </c>
      <c r="AD707" s="373">
        <v>0</v>
      </c>
      <c r="AE707" s="374">
        <v>0</v>
      </c>
      <c r="AF707" s="374">
        <f t="shared" si="188"/>
        <v>3.8071422863126701E-3</v>
      </c>
      <c r="AG707" s="374">
        <f t="shared" si="189"/>
        <v>0</v>
      </c>
      <c r="AH707" s="374">
        <f t="shared" si="190"/>
        <v>0.99619285771368737</v>
      </c>
      <c r="AI707" s="374">
        <f t="shared" si="191"/>
        <v>0</v>
      </c>
      <c r="AJ707" s="375">
        <v>15816950.577310799</v>
      </c>
      <c r="AK707" s="376">
        <v>159.54492000000002</v>
      </c>
      <c r="AL707" s="377">
        <v>159.54492000000002</v>
      </c>
      <c r="AM707" s="373">
        <v>39962.797427270008</v>
      </c>
      <c r="AN707" s="374">
        <v>6375861.3185099997</v>
      </c>
      <c r="AO707" s="378">
        <v>119.36796000000001</v>
      </c>
      <c r="AP707" s="379">
        <v>119.36796000000001</v>
      </c>
      <c r="AQ707" s="373">
        <v>8693.8803680535366</v>
      </c>
      <c r="AR707" s="374">
        <v>1037770.7640185999</v>
      </c>
      <c r="AS707" s="374">
        <f t="shared" si="184"/>
        <v>0.81025199601299369</v>
      </c>
      <c r="AT707" s="374">
        <f t="shared" si="198"/>
        <v>96.718127849999206</v>
      </c>
      <c r="AU707" s="374">
        <f t="shared" si="185"/>
        <v>0.18974800398700642</v>
      </c>
      <c r="AV707" s="374">
        <f t="shared" si="199"/>
        <v>22.649832150000826</v>
      </c>
      <c r="AW707" s="380">
        <v>46.711680000000001</v>
      </c>
      <c r="AX707" s="381">
        <v>46.711680000000001</v>
      </c>
      <c r="AY707" s="373">
        <v>5094.2002715380813</v>
      </c>
      <c r="AZ707" s="374">
        <v>237958.65293999997</v>
      </c>
      <c r="BA707" s="378">
        <v>1130.56368</v>
      </c>
      <c r="BB707" s="379">
        <v>1130.56368</v>
      </c>
      <c r="BC707" s="373">
        <v>268.59347324867184</v>
      </c>
      <c r="BD707" s="374">
        <v>303662.02554</v>
      </c>
      <c r="BE707" s="374">
        <f t="shared" si="192"/>
        <v>0</v>
      </c>
      <c r="BF707" s="374">
        <f t="shared" si="193"/>
        <v>0</v>
      </c>
      <c r="BG707" s="374">
        <f t="shared" si="194"/>
        <v>9.0588128790850663E-3</v>
      </c>
      <c r="BH707" s="374">
        <f t="shared" si="195"/>
        <v>10.241564825009807</v>
      </c>
      <c r="BI707" s="374">
        <f t="shared" si="196"/>
        <v>0.99094118712091495</v>
      </c>
      <c r="BJ707" s="374">
        <f t="shared" si="197"/>
        <v>1120.3221151749901</v>
      </c>
      <c r="BK707" s="375">
        <v>7955252.7610085998</v>
      </c>
      <c r="BL707" s="382">
        <v>23772203.338319398</v>
      </c>
      <c r="BM707" s="383">
        <v>0.66</v>
      </c>
      <c r="BN707" s="382">
        <v>15689654.203290803</v>
      </c>
      <c r="BO707" s="395"/>
      <c r="BP707" s="395"/>
      <c r="BS707" s="408">
        <v>28015</v>
      </c>
      <c r="BT707" s="400" t="s">
        <v>2275</v>
      </c>
      <c r="BU707" s="400">
        <v>0.80885616383920123</v>
      </c>
      <c r="BV707" s="400">
        <v>0.1911438361607988</v>
      </c>
      <c r="BW707" s="400">
        <v>3.8071422863126701E-3</v>
      </c>
      <c r="BX707" s="400">
        <v>0.99619285771368737</v>
      </c>
      <c r="BY707" s="407">
        <v>28015</v>
      </c>
      <c r="BZ707" s="406" t="s">
        <v>2275</v>
      </c>
      <c r="CA707" s="406">
        <v>0.81025199601299369</v>
      </c>
      <c r="CB707" s="406">
        <v>0.18974800398700642</v>
      </c>
      <c r="CC707" s="406">
        <v>0</v>
      </c>
      <c r="CD707" s="406">
        <v>9.0588128790850663E-3</v>
      </c>
      <c r="CE707" s="406">
        <v>0.99094118712091495</v>
      </c>
    </row>
    <row r="708" spans="1:83" x14ac:dyDescent="0.35">
      <c r="A708" s="365">
        <v>10</v>
      </c>
      <c r="B708" s="366" t="s">
        <v>1314</v>
      </c>
      <c r="C708" s="411">
        <v>28016</v>
      </c>
      <c r="D708" s="367" t="s">
        <v>2276</v>
      </c>
      <c r="E708" s="368" t="s">
        <v>2438</v>
      </c>
      <c r="F708" s="369">
        <v>2</v>
      </c>
      <c r="G708" s="370" t="s">
        <v>2560</v>
      </c>
      <c r="H708" s="371">
        <v>20421.599999999999</v>
      </c>
      <c r="I708" s="372">
        <v>20421.599999999999</v>
      </c>
      <c r="J708" s="373">
        <v>791.95844430267948</v>
      </c>
      <c r="K708" s="374">
        <v>16173058.566171598</v>
      </c>
      <c r="L708" s="371">
        <v>1141.2</v>
      </c>
      <c r="M708" s="372">
        <v>1141.2</v>
      </c>
      <c r="N708" s="373">
        <v>1304.3434534437436</v>
      </c>
      <c r="O708" s="374">
        <v>1488516.7490700001</v>
      </c>
      <c r="P708" s="374">
        <f t="shared" ref="P708:P771" si="200">IFERROR(VLOOKUP($C708,$BS$4:$BX$899,3,0),0)</f>
        <v>0.80187701303041814</v>
      </c>
      <c r="Q708" s="402">
        <f t="shared" si="186"/>
        <v>915.10204727031316</v>
      </c>
      <c r="R708" s="374">
        <f t="shared" ref="R708:R771" si="201">IFERROR(VLOOKUP($C708,$BS$4:$BX$899,4,0),0)</f>
        <v>0.19812298696958189</v>
      </c>
      <c r="S708" s="401">
        <f t="shared" si="187"/>
        <v>226.09795272968685</v>
      </c>
      <c r="T708" s="371">
        <v>667.19999999999993</v>
      </c>
      <c r="U708" s="372">
        <v>667.19999999999993</v>
      </c>
      <c r="V708" s="373">
        <v>747.87549599820136</v>
      </c>
      <c r="W708" s="374">
        <v>498982.53092999989</v>
      </c>
      <c r="X708" s="371">
        <v>27877.200000000001</v>
      </c>
      <c r="Y708" s="372">
        <v>27877.200000000001</v>
      </c>
      <c r="Z708" s="373">
        <v>8.8455081572037363E-3</v>
      </c>
      <c r="AA708" s="374">
        <v>246.58799999999999</v>
      </c>
      <c r="AB708" s="371">
        <v>0</v>
      </c>
      <c r="AC708" s="372">
        <v>0</v>
      </c>
      <c r="AD708" s="373">
        <v>0</v>
      </c>
      <c r="AE708" s="374">
        <v>0</v>
      </c>
      <c r="AF708" s="374">
        <f t="shared" si="188"/>
        <v>8.2978511491247735E-3</v>
      </c>
      <c r="AG708" s="374">
        <f t="shared" si="189"/>
        <v>0</v>
      </c>
      <c r="AH708" s="374">
        <f t="shared" si="190"/>
        <v>0.99170214885087526</v>
      </c>
      <c r="AI708" s="374">
        <f t="shared" si="191"/>
        <v>0</v>
      </c>
      <c r="AJ708" s="375">
        <v>18160804.434171598</v>
      </c>
      <c r="AK708" s="376">
        <v>682.72655999999995</v>
      </c>
      <c r="AL708" s="377">
        <v>682.72655999999995</v>
      </c>
      <c r="AM708" s="373">
        <v>9591.3224323811282</v>
      </c>
      <c r="AN708" s="374">
        <v>6548250.5701104002</v>
      </c>
      <c r="AO708" s="378">
        <v>62.004599999999996</v>
      </c>
      <c r="AP708" s="379">
        <v>62.004599999999996</v>
      </c>
      <c r="AQ708" s="373">
        <v>15444.271351157819</v>
      </c>
      <c r="AR708" s="374">
        <v>957615.86742000002</v>
      </c>
      <c r="AS708" s="374">
        <f t="shared" ref="AS708:AS771" si="202">IFERROR(VLOOKUP($C708,$BY$4:$CE$899,3,0),0)</f>
        <v>0.80783398331129541</v>
      </c>
      <c r="AT708" s="374">
        <f t="shared" si="198"/>
        <v>50.089423001623544</v>
      </c>
      <c r="AU708" s="374">
        <f t="shared" ref="AU708:AU771" si="203">IFERROR(VLOOKUP($C708,$BY$4:$CE$899,4,0),0)</f>
        <v>0.19216601668870453</v>
      </c>
      <c r="AV708" s="374">
        <f t="shared" si="199"/>
        <v>11.915176998376449</v>
      </c>
      <c r="AW708" s="380">
        <v>21.377039999999997</v>
      </c>
      <c r="AX708" s="381">
        <v>21.377039999999997</v>
      </c>
      <c r="AY708" s="373">
        <v>12920.785598006085</v>
      </c>
      <c r="AZ708" s="374">
        <v>276208.15055999998</v>
      </c>
      <c r="BA708" s="378">
        <v>10.030320000000003</v>
      </c>
      <c r="BB708" s="379">
        <v>10.030320000000003</v>
      </c>
      <c r="BC708" s="373">
        <v>10693.784563204361</v>
      </c>
      <c r="BD708" s="374">
        <v>107262.08117999999</v>
      </c>
      <c r="BE708" s="374">
        <f t="shared" si="192"/>
        <v>3.2886191477867054E-2</v>
      </c>
      <c r="BF708" s="374">
        <f t="shared" si="193"/>
        <v>0.32985902410427959</v>
      </c>
      <c r="BG708" s="374">
        <f t="shared" si="194"/>
        <v>0</v>
      </c>
      <c r="BH708" s="374">
        <f t="shared" si="195"/>
        <v>0</v>
      </c>
      <c r="BI708" s="374">
        <f t="shared" si="196"/>
        <v>0.96711380852213291</v>
      </c>
      <c r="BJ708" s="374">
        <f t="shared" si="197"/>
        <v>9.700460975895723</v>
      </c>
      <c r="BK708" s="375">
        <v>7889336.6692704</v>
      </c>
      <c r="BL708" s="382">
        <v>26050141.103441998</v>
      </c>
      <c r="BM708" s="383">
        <v>0.66</v>
      </c>
      <c r="BN708" s="382">
        <v>17193093.128271721</v>
      </c>
      <c r="BO708" s="395"/>
      <c r="BP708" s="395"/>
      <c r="BS708" s="408">
        <v>28016</v>
      </c>
      <c r="BT708" s="400" t="s">
        <v>2276</v>
      </c>
      <c r="BU708" s="400">
        <v>0.80187701303041814</v>
      </c>
      <c r="BV708" s="400">
        <v>0.19812298696958189</v>
      </c>
      <c r="BW708" s="400">
        <v>8.2978511491247735E-3</v>
      </c>
      <c r="BX708" s="400">
        <v>0.99170214885087526</v>
      </c>
      <c r="BY708" s="407">
        <v>28016</v>
      </c>
      <c r="BZ708" s="406" t="s">
        <v>2276</v>
      </c>
      <c r="CA708" s="406">
        <v>0.80783398331129541</v>
      </c>
      <c r="CB708" s="406">
        <v>0.19216601668870453</v>
      </c>
      <c r="CC708" s="406">
        <v>3.2886191477867054E-2</v>
      </c>
      <c r="CD708" s="406">
        <v>0</v>
      </c>
      <c r="CE708" s="406">
        <v>0.96711380852213291</v>
      </c>
    </row>
    <row r="709" spans="1:83" x14ac:dyDescent="0.35">
      <c r="A709" s="365">
        <v>10</v>
      </c>
      <c r="B709" s="366" t="s">
        <v>1315</v>
      </c>
      <c r="C709" s="411">
        <v>10703</v>
      </c>
      <c r="D709" s="367" t="s">
        <v>2019</v>
      </c>
      <c r="E709" s="368" t="s">
        <v>2427</v>
      </c>
      <c r="F709" s="369">
        <v>17</v>
      </c>
      <c r="G709" s="370" t="s">
        <v>2566</v>
      </c>
      <c r="H709" s="371">
        <v>261718.8</v>
      </c>
      <c r="I709" s="372">
        <v>261718.8</v>
      </c>
      <c r="J709" s="373">
        <v>775.69993407150662</v>
      </c>
      <c r="K709" s="374">
        <v>203015255.90527382</v>
      </c>
      <c r="L709" s="371">
        <v>80740.800000000003</v>
      </c>
      <c r="M709" s="372">
        <v>80740.800000000003</v>
      </c>
      <c r="N709" s="373">
        <v>1051.1004842023883</v>
      </c>
      <c r="O709" s="374">
        <v>84866693.974888191</v>
      </c>
      <c r="P709" s="374">
        <f t="shared" si="200"/>
        <v>0.84549772909283083</v>
      </c>
      <c r="Q709" s="402">
        <f t="shared" ref="Q709:Q772" si="204">SUM(L709*P709)</f>
        <v>68266.163045138441</v>
      </c>
      <c r="R709" s="374">
        <f t="shared" si="201"/>
        <v>0.15450227090716917</v>
      </c>
      <c r="S709" s="401">
        <f t="shared" ref="S709:S772" si="205">SUM(L709*R709)</f>
        <v>12474.636954861566</v>
      </c>
      <c r="T709" s="371">
        <v>30880.799999999999</v>
      </c>
      <c r="U709" s="372">
        <v>30880.799999999999</v>
      </c>
      <c r="V709" s="373">
        <v>692.58991886008778</v>
      </c>
      <c r="W709" s="374">
        <v>21387730.766334597</v>
      </c>
      <c r="X709" s="371">
        <v>11736</v>
      </c>
      <c r="Y709" s="372">
        <v>11736</v>
      </c>
      <c r="Z709" s="373">
        <v>39.070741346574643</v>
      </c>
      <c r="AA709" s="374">
        <v>458534.22044340003</v>
      </c>
      <c r="AB709" s="371">
        <v>13317.6</v>
      </c>
      <c r="AC709" s="372">
        <v>13317.6</v>
      </c>
      <c r="AD709" s="373">
        <v>1177.6377018706523</v>
      </c>
      <c r="AE709" s="374">
        <v>15683307.8584326</v>
      </c>
      <c r="AF709" s="374">
        <f t="shared" ref="AF709:AF772" si="206">IFERROR(VLOOKUP($C709,$BS$4:$BX$899,5,0),0)</f>
        <v>9.9604942662658466E-5</v>
      </c>
      <c r="AG709" s="374">
        <f t="shared" ref="AG709:AG772" si="207">SUM(AF709*AB709)</f>
        <v>1.3264987844042204</v>
      </c>
      <c r="AH709" s="374">
        <f t="shared" ref="AH709:AH772" si="208">IFERROR(VLOOKUP($C709,$BS$4:$BX$899,6,0),0)</f>
        <v>0.9999003950573373</v>
      </c>
      <c r="AI709" s="374">
        <f t="shared" ref="AI709:AI772" si="209">SUM(AH709*AB709)</f>
        <v>13316.273501215595</v>
      </c>
      <c r="AJ709" s="375">
        <v>325411522.72537261</v>
      </c>
      <c r="AK709" s="376">
        <v>18801.492599999998</v>
      </c>
      <c r="AL709" s="377">
        <v>18801.492599999998</v>
      </c>
      <c r="AM709" s="373">
        <v>14406.496583324782</v>
      </c>
      <c r="AN709" s="374">
        <v>270863638.90330613</v>
      </c>
      <c r="AO709" s="378">
        <v>2645.55168</v>
      </c>
      <c r="AP709" s="379">
        <v>2645.55168</v>
      </c>
      <c r="AQ709" s="373">
        <v>21629.222170646917</v>
      </c>
      <c r="AR709" s="374">
        <v>57221225.050648198</v>
      </c>
      <c r="AS709" s="374">
        <f t="shared" si="202"/>
        <v>0.89106574076050138</v>
      </c>
      <c r="AT709" s="374">
        <f t="shared" si="198"/>
        <v>2357.3604674593889</v>
      </c>
      <c r="AU709" s="374">
        <f t="shared" si="203"/>
        <v>0.10893425923949857</v>
      </c>
      <c r="AV709" s="374">
        <f t="shared" si="199"/>
        <v>288.19121254061093</v>
      </c>
      <c r="AW709" s="380">
        <v>754.04783999999995</v>
      </c>
      <c r="AX709" s="381">
        <v>754.04783999999995</v>
      </c>
      <c r="AY709" s="373">
        <v>19273.7210248806</v>
      </c>
      <c r="AZ709" s="374">
        <v>14533307.707573801</v>
      </c>
      <c r="BA709" s="378">
        <v>1529.5747200000008</v>
      </c>
      <c r="BB709" s="379">
        <v>1529.5747200000008</v>
      </c>
      <c r="BC709" s="373">
        <v>26884.182171349807</v>
      </c>
      <c r="BD709" s="374">
        <v>41121365.417171396</v>
      </c>
      <c r="BE709" s="374">
        <f t="shared" ref="BE709:BE772" si="210">IFERROR(VLOOKUP($C709,$BY$4:$CE$899,5,0),0)</f>
        <v>2.6726194561189069E-2</v>
      </c>
      <c r="BF709" s="374">
        <f t="shared" ref="BF709:BF772" si="211">SUM(BE709*BA709)</f>
        <v>40.879711562596313</v>
      </c>
      <c r="BG709" s="374">
        <f t="shared" ref="BG709:BG772" si="212">IFERROR(VLOOKUP($C709,$BY$4:$CE$899,6,0),0)</f>
        <v>5.6951194509323308E-3</v>
      </c>
      <c r="BH709" s="374">
        <f t="shared" ref="BH709:BH772" si="213">SUM(BG709*BA709)</f>
        <v>8.7111107395263776</v>
      </c>
      <c r="BI709" s="374">
        <f t="shared" ref="BI709:BI772" si="214">IFERROR(VLOOKUP($C709,$BY$4:$CE$899,7,0),0)</f>
        <v>0.96757868598787866</v>
      </c>
      <c r="BJ709" s="374">
        <f t="shared" ref="BJ709:BJ772" si="215">SUM(BI709*BA709)</f>
        <v>1479.9838976978781</v>
      </c>
      <c r="BK709" s="375">
        <v>383739537.07869953</v>
      </c>
      <c r="BL709" s="382">
        <v>709151059.80407214</v>
      </c>
      <c r="BM709" s="383">
        <v>0.31</v>
      </c>
      <c r="BN709" s="382">
        <v>219836828.53926235</v>
      </c>
      <c r="BO709" s="395"/>
      <c r="BP709" s="395"/>
      <c r="BS709" s="408">
        <v>10703</v>
      </c>
      <c r="BT709" s="400" t="s">
        <v>2019</v>
      </c>
      <c r="BU709" s="400">
        <v>0.84549772909283083</v>
      </c>
      <c r="BV709" s="400">
        <v>0.15450227090716917</v>
      </c>
      <c r="BW709" s="400">
        <v>9.9604942662658466E-5</v>
      </c>
      <c r="BX709" s="400">
        <v>0.9999003950573373</v>
      </c>
      <c r="BY709" s="407">
        <v>10703</v>
      </c>
      <c r="BZ709" s="406" t="s">
        <v>2019</v>
      </c>
      <c r="CA709" s="406">
        <v>0.89106574076050138</v>
      </c>
      <c r="CB709" s="406">
        <v>0.10893425923949857</v>
      </c>
      <c r="CC709" s="406">
        <v>2.6726194561189069E-2</v>
      </c>
      <c r="CD709" s="406">
        <v>5.6951194509323308E-3</v>
      </c>
      <c r="CE709" s="406">
        <v>0.96757868598787866</v>
      </c>
    </row>
    <row r="710" spans="1:83" x14ac:dyDescent="0.35">
      <c r="A710" s="365">
        <v>10</v>
      </c>
      <c r="B710" s="366" t="s">
        <v>1315</v>
      </c>
      <c r="C710" s="411">
        <v>10985</v>
      </c>
      <c r="D710" s="367" t="s">
        <v>2020</v>
      </c>
      <c r="E710" s="368" t="s">
        <v>2438</v>
      </c>
      <c r="F710" s="369">
        <v>6</v>
      </c>
      <c r="G710" s="370" t="s">
        <v>6307</v>
      </c>
      <c r="H710" s="371">
        <v>67573.2</v>
      </c>
      <c r="I710" s="372">
        <v>67573.2</v>
      </c>
      <c r="J710" s="373">
        <v>432.46673847630126</v>
      </c>
      <c r="K710" s="374">
        <v>29223161.412406798</v>
      </c>
      <c r="L710" s="371">
        <v>10269.6</v>
      </c>
      <c r="M710" s="372">
        <v>10269.6</v>
      </c>
      <c r="N710" s="373">
        <v>437.68165825718631</v>
      </c>
      <c r="O710" s="374">
        <v>4494815.5576380007</v>
      </c>
      <c r="P710" s="374">
        <f t="shared" si="200"/>
        <v>0.89939393369176834</v>
      </c>
      <c r="Q710" s="402">
        <f t="shared" si="204"/>
        <v>9236.4159414409842</v>
      </c>
      <c r="R710" s="374">
        <f t="shared" si="201"/>
        <v>0.10060606630823168</v>
      </c>
      <c r="S710" s="401">
        <f t="shared" si="205"/>
        <v>1033.1840585590162</v>
      </c>
      <c r="T710" s="371">
        <v>3261.6</v>
      </c>
      <c r="U710" s="372">
        <v>3261.6</v>
      </c>
      <c r="V710" s="373">
        <v>248.75980173381163</v>
      </c>
      <c r="W710" s="374">
        <v>811354.96933500003</v>
      </c>
      <c r="X710" s="371">
        <v>3924</v>
      </c>
      <c r="Y710" s="372">
        <v>3924</v>
      </c>
      <c r="Z710" s="373">
        <v>1.9995999388379206</v>
      </c>
      <c r="AA710" s="374">
        <v>7846.4301600000008</v>
      </c>
      <c r="AB710" s="371">
        <v>0</v>
      </c>
      <c r="AC710" s="372">
        <v>0</v>
      </c>
      <c r="AD710" s="373">
        <v>0</v>
      </c>
      <c r="AE710" s="374">
        <v>0</v>
      </c>
      <c r="AF710" s="374">
        <f t="shared" si="206"/>
        <v>0</v>
      </c>
      <c r="AG710" s="374">
        <f t="shared" si="207"/>
        <v>0</v>
      </c>
      <c r="AH710" s="374">
        <f t="shared" si="208"/>
        <v>1</v>
      </c>
      <c r="AI710" s="374">
        <f t="shared" si="209"/>
        <v>0</v>
      </c>
      <c r="AJ710" s="375">
        <v>34537178.369539797</v>
      </c>
      <c r="AK710" s="376">
        <v>1074.7808400000001</v>
      </c>
      <c r="AL710" s="377">
        <v>1074.7808400000001</v>
      </c>
      <c r="AM710" s="373">
        <v>8666.0989755241626</v>
      </c>
      <c r="AN710" s="374">
        <v>9314157.1364370007</v>
      </c>
      <c r="AO710" s="378">
        <v>89.612039999999993</v>
      </c>
      <c r="AP710" s="379">
        <v>89.612039999999993</v>
      </c>
      <c r="AQ710" s="373">
        <v>11261.26294312684</v>
      </c>
      <c r="AR710" s="374">
        <v>1009144.74531</v>
      </c>
      <c r="AS710" s="374">
        <f t="shared" si="202"/>
        <v>0.86326866722908691</v>
      </c>
      <c r="AT710" s="374">
        <f t="shared" si="198"/>
        <v>77.359266338479614</v>
      </c>
      <c r="AU710" s="374">
        <f t="shared" si="203"/>
        <v>0.13673133277091315</v>
      </c>
      <c r="AV710" s="374">
        <f t="shared" si="199"/>
        <v>12.252773661520379</v>
      </c>
      <c r="AW710" s="380">
        <v>37.307519999999997</v>
      </c>
      <c r="AX710" s="381">
        <v>37.307519999999997</v>
      </c>
      <c r="AY710" s="373">
        <v>3750.3894662523808</v>
      </c>
      <c r="AZ710" s="374">
        <v>139917.73002000002</v>
      </c>
      <c r="BA710" s="378">
        <v>98.317559999999702</v>
      </c>
      <c r="BB710" s="379">
        <v>98.317559999999702</v>
      </c>
      <c r="BC710" s="373">
        <v>9511.8157637862732</v>
      </c>
      <c r="BD710" s="374">
        <v>935178.51706499991</v>
      </c>
      <c r="BE710" s="374">
        <f t="shared" si="210"/>
        <v>3.3078673253835969E-2</v>
      </c>
      <c r="BF710" s="374">
        <f t="shared" si="211"/>
        <v>3.2522144423544033</v>
      </c>
      <c r="BG710" s="374">
        <f t="shared" si="212"/>
        <v>0</v>
      </c>
      <c r="BH710" s="374">
        <f t="shared" si="213"/>
        <v>0</v>
      </c>
      <c r="BI710" s="374">
        <f t="shared" si="214"/>
        <v>0.96692132674616404</v>
      </c>
      <c r="BJ710" s="374">
        <f t="shared" si="215"/>
        <v>95.065345557645301</v>
      </c>
      <c r="BK710" s="375">
        <v>11398398.128831999</v>
      </c>
      <c r="BL710" s="382">
        <v>45935576.498371795</v>
      </c>
      <c r="BM710" s="383">
        <v>0.47</v>
      </c>
      <c r="BN710" s="382">
        <v>21589720.954234742</v>
      </c>
      <c r="BO710" s="395"/>
      <c r="BP710" s="395"/>
      <c r="BS710" s="408">
        <v>10985</v>
      </c>
      <c r="BT710" s="400" t="s">
        <v>2020</v>
      </c>
      <c r="BU710" s="400">
        <v>0.89939393369176834</v>
      </c>
      <c r="BV710" s="400">
        <v>0.10060606630823168</v>
      </c>
      <c r="BW710" s="400">
        <v>0</v>
      </c>
      <c r="BX710" s="400">
        <v>1</v>
      </c>
      <c r="BY710" s="407">
        <v>10985</v>
      </c>
      <c r="BZ710" s="406" t="s">
        <v>2020</v>
      </c>
      <c r="CA710" s="406">
        <v>0.86326866722908691</v>
      </c>
      <c r="CB710" s="406">
        <v>0.13673133277091315</v>
      </c>
      <c r="CC710" s="406">
        <v>3.3078673253835969E-2</v>
      </c>
      <c r="CD710" s="406">
        <v>0</v>
      </c>
      <c r="CE710" s="406">
        <v>0.96692132674616404</v>
      </c>
    </row>
    <row r="711" spans="1:83" x14ac:dyDescent="0.35">
      <c r="A711" s="365">
        <v>10</v>
      </c>
      <c r="B711" s="366" t="s">
        <v>1315</v>
      </c>
      <c r="C711" s="411">
        <v>10986</v>
      </c>
      <c r="D711" s="367" t="s">
        <v>2021</v>
      </c>
      <c r="E711" s="368" t="s">
        <v>2438</v>
      </c>
      <c r="F711" s="369">
        <v>6</v>
      </c>
      <c r="G711" s="370" t="s">
        <v>6307</v>
      </c>
      <c r="H711" s="371">
        <v>86031.599999999991</v>
      </c>
      <c r="I711" s="372">
        <v>86031.599999999991</v>
      </c>
      <c r="J711" s="373">
        <v>456.55283617588191</v>
      </c>
      <c r="K711" s="374">
        <v>39277970.980748996</v>
      </c>
      <c r="L711" s="371">
        <v>14497.199999999999</v>
      </c>
      <c r="M711" s="372">
        <v>14497.199999999999</v>
      </c>
      <c r="N711" s="373">
        <v>814.73067265598866</v>
      </c>
      <c r="O711" s="374">
        <v>11811313.507628398</v>
      </c>
      <c r="P711" s="374">
        <f t="shared" si="200"/>
        <v>0.83276558254342603</v>
      </c>
      <c r="Q711" s="402">
        <f t="shared" si="204"/>
        <v>12072.769203248556</v>
      </c>
      <c r="R711" s="374">
        <f t="shared" si="201"/>
        <v>0.16723441745657408</v>
      </c>
      <c r="S711" s="401">
        <f t="shared" si="205"/>
        <v>2424.4307967514455</v>
      </c>
      <c r="T711" s="371">
        <v>4165.2</v>
      </c>
      <c r="U711" s="372">
        <v>4165.2</v>
      </c>
      <c r="V711" s="373">
        <v>300.22121265067705</v>
      </c>
      <c r="W711" s="374">
        <v>1250481.3949326</v>
      </c>
      <c r="X711" s="371">
        <v>5634</v>
      </c>
      <c r="Y711" s="372">
        <v>5634</v>
      </c>
      <c r="Z711" s="373">
        <v>20.420158426517574</v>
      </c>
      <c r="AA711" s="374">
        <v>115047.17257500002</v>
      </c>
      <c r="AB711" s="371">
        <v>14.399999999999999</v>
      </c>
      <c r="AC711" s="372">
        <v>14.399999999999999</v>
      </c>
      <c r="AD711" s="373">
        <v>162897.44383133331</v>
      </c>
      <c r="AE711" s="374">
        <v>2345723.1911711995</v>
      </c>
      <c r="AF711" s="374">
        <f t="shared" si="206"/>
        <v>1.1399286706821173E-2</v>
      </c>
      <c r="AG711" s="374">
        <f t="shared" si="207"/>
        <v>0.16414972857822488</v>
      </c>
      <c r="AH711" s="374">
        <f t="shared" si="208"/>
        <v>0.98860071329317889</v>
      </c>
      <c r="AI711" s="374">
        <f t="shared" si="209"/>
        <v>14.235850271421775</v>
      </c>
      <c r="AJ711" s="375">
        <v>54800536.247056186</v>
      </c>
      <c r="AK711" s="376">
        <v>1717.1644799999999</v>
      </c>
      <c r="AL711" s="377">
        <v>1717.1644799999999</v>
      </c>
      <c r="AM711" s="373">
        <v>10263.892202972893</v>
      </c>
      <c r="AN711" s="374">
        <v>17624791.117494002</v>
      </c>
      <c r="AO711" s="378">
        <v>104.40828</v>
      </c>
      <c r="AP711" s="379">
        <v>104.40828</v>
      </c>
      <c r="AQ711" s="373">
        <v>18774.565937460131</v>
      </c>
      <c r="AR711" s="374">
        <v>1960220.1372767999</v>
      </c>
      <c r="AS711" s="374">
        <f t="shared" si="202"/>
        <v>0.79764141416123657</v>
      </c>
      <c r="AT711" s="374">
        <f t="shared" si="198"/>
        <v>83.280368109342362</v>
      </c>
      <c r="AU711" s="374">
        <f t="shared" si="203"/>
        <v>0.20235858583876346</v>
      </c>
      <c r="AV711" s="374">
        <f t="shared" si="199"/>
        <v>21.12791189065765</v>
      </c>
      <c r="AW711" s="380">
        <v>41.047919999999998</v>
      </c>
      <c r="AX711" s="381">
        <v>41.047919999999998</v>
      </c>
      <c r="AY711" s="373">
        <v>11842.114417773179</v>
      </c>
      <c r="AZ711" s="374">
        <v>486094.16525159997</v>
      </c>
      <c r="BA711" s="378">
        <v>85.272840000000059</v>
      </c>
      <c r="BB711" s="379">
        <v>85.272840000000059</v>
      </c>
      <c r="BC711" s="373">
        <v>11274.602401693193</v>
      </c>
      <c r="BD711" s="374">
        <v>961417.36666320008</v>
      </c>
      <c r="BE711" s="374">
        <f t="shared" si="210"/>
        <v>0.14583299988245538</v>
      </c>
      <c r="BF711" s="374">
        <f t="shared" si="211"/>
        <v>12.435594065696645</v>
      </c>
      <c r="BG711" s="374">
        <f t="shared" si="212"/>
        <v>6.3041330951720967E-3</v>
      </c>
      <c r="BH711" s="374">
        <f t="shared" si="213"/>
        <v>0.53757133276331537</v>
      </c>
      <c r="BI711" s="374">
        <f t="shared" si="214"/>
        <v>0.84786286702237246</v>
      </c>
      <c r="BJ711" s="374">
        <f t="shared" si="215"/>
        <v>72.29967460154009</v>
      </c>
      <c r="BK711" s="375">
        <v>21032522.786685601</v>
      </c>
      <c r="BL711" s="382">
        <v>75833059.033741787</v>
      </c>
      <c r="BM711" s="383">
        <v>0.54</v>
      </c>
      <c r="BN711" s="382">
        <v>40949851.878220566</v>
      </c>
      <c r="BO711" s="395"/>
      <c r="BP711" s="395"/>
      <c r="BS711" s="408">
        <v>10986</v>
      </c>
      <c r="BT711" s="400" t="s">
        <v>2021</v>
      </c>
      <c r="BU711" s="400">
        <v>0.83276558254342603</v>
      </c>
      <c r="BV711" s="400">
        <v>0.16723441745657408</v>
      </c>
      <c r="BW711" s="400">
        <v>1.1399286706821173E-2</v>
      </c>
      <c r="BX711" s="400">
        <v>0.98860071329317889</v>
      </c>
      <c r="BY711" s="407">
        <v>10986</v>
      </c>
      <c r="BZ711" s="406" t="s">
        <v>2021</v>
      </c>
      <c r="CA711" s="406">
        <v>0.79764141416123657</v>
      </c>
      <c r="CB711" s="406">
        <v>0.20235858583876346</v>
      </c>
      <c r="CC711" s="406">
        <v>0.14583299988245538</v>
      </c>
      <c r="CD711" s="406">
        <v>6.3041330951720967E-3</v>
      </c>
      <c r="CE711" s="406">
        <v>0.84786286702237246</v>
      </c>
    </row>
    <row r="712" spans="1:83" x14ac:dyDescent="0.35">
      <c r="A712" s="365">
        <v>10</v>
      </c>
      <c r="B712" s="366" t="s">
        <v>1315</v>
      </c>
      <c r="C712" s="411">
        <v>10987</v>
      </c>
      <c r="D712" s="367" t="s">
        <v>2022</v>
      </c>
      <c r="E712" s="368" t="s">
        <v>2438</v>
      </c>
      <c r="F712" s="369">
        <v>5</v>
      </c>
      <c r="G712" s="370" t="s">
        <v>2469</v>
      </c>
      <c r="H712" s="371">
        <v>56659.199999999997</v>
      </c>
      <c r="I712" s="372">
        <v>56659.199999999997</v>
      </c>
      <c r="J712" s="373">
        <v>466.96546413008309</v>
      </c>
      <c r="K712" s="374">
        <v>26457889.625239201</v>
      </c>
      <c r="L712" s="371">
        <v>18067.2</v>
      </c>
      <c r="M712" s="372">
        <v>18067.2</v>
      </c>
      <c r="N712" s="373">
        <v>438.24731102391075</v>
      </c>
      <c r="O712" s="374">
        <v>7917901.8177312007</v>
      </c>
      <c r="P712" s="374">
        <f t="shared" si="200"/>
        <v>0.84516725158389439</v>
      </c>
      <c r="Q712" s="402">
        <f t="shared" si="204"/>
        <v>15269.805767816537</v>
      </c>
      <c r="R712" s="374">
        <f t="shared" si="201"/>
        <v>0.15483274841610559</v>
      </c>
      <c r="S712" s="401">
        <f t="shared" si="205"/>
        <v>2797.3942321834629</v>
      </c>
      <c r="T712" s="371">
        <v>4454.3999999999996</v>
      </c>
      <c r="U712" s="372">
        <v>4454.3999999999996</v>
      </c>
      <c r="V712" s="373">
        <v>248.88590078232761</v>
      </c>
      <c r="W712" s="374">
        <v>1108637.3564448</v>
      </c>
      <c r="X712" s="371">
        <v>4818</v>
      </c>
      <c r="Y712" s="372">
        <v>4818</v>
      </c>
      <c r="Z712" s="373">
        <v>4.4099740597758403</v>
      </c>
      <c r="AA712" s="374">
        <v>21247.255020000001</v>
      </c>
      <c r="AB712" s="371">
        <v>374.4</v>
      </c>
      <c r="AC712" s="372">
        <v>374.4</v>
      </c>
      <c r="AD712" s="373">
        <v>5394.0703482051276</v>
      </c>
      <c r="AE712" s="374">
        <v>2019539.9383679996</v>
      </c>
      <c r="AF712" s="374">
        <f t="shared" si="206"/>
        <v>2.1917143186466902E-3</v>
      </c>
      <c r="AG712" s="374">
        <f t="shared" si="207"/>
        <v>0.8205778409013208</v>
      </c>
      <c r="AH712" s="374">
        <f t="shared" si="208"/>
        <v>0.99780828568135327</v>
      </c>
      <c r="AI712" s="374">
        <f t="shared" si="209"/>
        <v>373.57942215909867</v>
      </c>
      <c r="AJ712" s="375">
        <v>37525215.992803201</v>
      </c>
      <c r="AK712" s="376">
        <v>852.70728000000008</v>
      </c>
      <c r="AL712" s="377">
        <v>852.70728000000008</v>
      </c>
      <c r="AM712" s="373">
        <v>10741.688035804502</v>
      </c>
      <c r="AN712" s="374">
        <v>9159515.5876193997</v>
      </c>
      <c r="AO712" s="378">
        <v>101.20896</v>
      </c>
      <c r="AP712" s="379">
        <v>101.20896</v>
      </c>
      <c r="AQ712" s="373">
        <v>15204.803018088516</v>
      </c>
      <c r="AR712" s="374">
        <v>1538862.3004655999</v>
      </c>
      <c r="AS712" s="374">
        <f t="shared" si="202"/>
        <v>0.92071940558652554</v>
      </c>
      <c r="AT712" s="374">
        <f t="shared" si="198"/>
        <v>93.185053491230448</v>
      </c>
      <c r="AU712" s="374">
        <f t="shared" si="203"/>
        <v>7.9280594413474542E-2</v>
      </c>
      <c r="AV712" s="374">
        <f t="shared" si="199"/>
        <v>8.0239065087695689</v>
      </c>
      <c r="AW712" s="380">
        <v>13.924919999999998</v>
      </c>
      <c r="AX712" s="381">
        <v>13.924919999999998</v>
      </c>
      <c r="AY712" s="373">
        <v>10514.167204608717</v>
      </c>
      <c r="AZ712" s="374">
        <v>146408.9371908</v>
      </c>
      <c r="BA712" s="378">
        <v>40.79160000000001</v>
      </c>
      <c r="BB712" s="379">
        <v>40.79160000000001</v>
      </c>
      <c r="BC712" s="373">
        <v>9858.750441267317</v>
      </c>
      <c r="BD712" s="374">
        <v>402154.20449999999</v>
      </c>
      <c r="BE712" s="374">
        <f t="shared" si="210"/>
        <v>0</v>
      </c>
      <c r="BF712" s="374">
        <f t="shared" si="211"/>
        <v>0</v>
      </c>
      <c r="BG712" s="374">
        <f t="shared" si="212"/>
        <v>7.4718119628135418E-2</v>
      </c>
      <c r="BH712" s="374">
        <f t="shared" si="213"/>
        <v>3.0478716486230493</v>
      </c>
      <c r="BI712" s="374">
        <f t="shared" si="214"/>
        <v>0.92528188037186454</v>
      </c>
      <c r="BJ712" s="374">
        <f t="shared" si="215"/>
        <v>37.743728351376959</v>
      </c>
      <c r="BK712" s="375">
        <v>11246941.029775802</v>
      </c>
      <c r="BL712" s="382">
        <v>48772157.022578999</v>
      </c>
      <c r="BM712" s="383">
        <v>0.37</v>
      </c>
      <c r="BN712" s="382">
        <v>18045698.098354228</v>
      </c>
      <c r="BO712" s="395"/>
      <c r="BP712" s="395"/>
      <c r="BS712" s="408">
        <v>10987</v>
      </c>
      <c r="BT712" s="400" t="s">
        <v>2022</v>
      </c>
      <c r="BU712" s="400">
        <v>0.84516725158389439</v>
      </c>
      <c r="BV712" s="400">
        <v>0.15483274841610559</v>
      </c>
      <c r="BW712" s="400">
        <v>2.1917143186466902E-3</v>
      </c>
      <c r="BX712" s="400">
        <v>0.99780828568135327</v>
      </c>
      <c r="BY712" s="407">
        <v>10987</v>
      </c>
      <c r="BZ712" s="406" t="s">
        <v>2022</v>
      </c>
      <c r="CA712" s="406">
        <v>0.92071940558652554</v>
      </c>
      <c r="CB712" s="406">
        <v>7.9280594413474542E-2</v>
      </c>
      <c r="CC712" s="406">
        <v>0</v>
      </c>
      <c r="CD712" s="406">
        <v>7.4718119628135418E-2</v>
      </c>
      <c r="CE712" s="406">
        <v>0.92528188037186454</v>
      </c>
    </row>
    <row r="713" spans="1:83" x14ac:dyDescent="0.35">
      <c r="A713" s="365">
        <v>10</v>
      </c>
      <c r="B713" s="366" t="s">
        <v>1315</v>
      </c>
      <c r="C713" s="411">
        <v>10988</v>
      </c>
      <c r="D713" s="367" t="s">
        <v>2023</v>
      </c>
      <c r="E713" s="368" t="s">
        <v>2438</v>
      </c>
      <c r="F713" s="369">
        <v>5</v>
      </c>
      <c r="G713" s="370" t="s">
        <v>2469</v>
      </c>
      <c r="H713" s="371">
        <v>61993.2</v>
      </c>
      <c r="I713" s="372">
        <v>61993.2</v>
      </c>
      <c r="J713" s="373">
        <v>398.90070286108477</v>
      </c>
      <c r="K713" s="374">
        <v>24729131.052607801</v>
      </c>
      <c r="L713" s="371">
        <v>10287.6</v>
      </c>
      <c r="M713" s="372">
        <v>10287.6</v>
      </c>
      <c r="N713" s="373">
        <v>389.44220791111627</v>
      </c>
      <c r="O713" s="374">
        <v>4006425.6581063997</v>
      </c>
      <c r="P713" s="374">
        <f t="shared" si="200"/>
        <v>0.86004899489506281</v>
      </c>
      <c r="Q713" s="402">
        <f t="shared" si="204"/>
        <v>8847.8400398824488</v>
      </c>
      <c r="R713" s="374">
        <f t="shared" si="201"/>
        <v>0.13995100510493716</v>
      </c>
      <c r="S713" s="401">
        <f t="shared" si="205"/>
        <v>1439.7599601175516</v>
      </c>
      <c r="T713" s="371">
        <v>6598.8</v>
      </c>
      <c r="U713" s="372">
        <v>6598.8</v>
      </c>
      <c r="V713" s="373">
        <v>100.11667677314057</v>
      </c>
      <c r="W713" s="374">
        <v>660649.9266906</v>
      </c>
      <c r="X713" s="371">
        <v>142.79999999999998</v>
      </c>
      <c r="Y713" s="372">
        <v>142.79999999999998</v>
      </c>
      <c r="Z713" s="373">
        <v>340.50357820588238</v>
      </c>
      <c r="AA713" s="374">
        <v>48623.910967799995</v>
      </c>
      <c r="AB713" s="371">
        <v>6</v>
      </c>
      <c r="AC713" s="372">
        <v>6</v>
      </c>
      <c r="AD713" s="373">
        <v>251524.4842151</v>
      </c>
      <c r="AE713" s="374">
        <v>1509146.9052905999</v>
      </c>
      <c r="AF713" s="374">
        <f t="shared" si="206"/>
        <v>0</v>
      </c>
      <c r="AG713" s="374">
        <f t="shared" si="207"/>
        <v>0</v>
      </c>
      <c r="AH713" s="374">
        <f t="shared" si="208"/>
        <v>1</v>
      </c>
      <c r="AI713" s="374">
        <f t="shared" si="209"/>
        <v>6</v>
      </c>
      <c r="AJ713" s="375">
        <v>30953977.4536632</v>
      </c>
      <c r="AK713" s="376">
        <v>1052.1638399999999</v>
      </c>
      <c r="AL713" s="377">
        <v>1052.1638399999999</v>
      </c>
      <c r="AM713" s="373">
        <v>8938.2839691865865</v>
      </c>
      <c r="AN713" s="374">
        <v>9404539.1840298008</v>
      </c>
      <c r="AO713" s="378">
        <v>119.81783999999999</v>
      </c>
      <c r="AP713" s="379">
        <v>119.81783999999999</v>
      </c>
      <c r="AQ713" s="373">
        <v>12278.997858353981</v>
      </c>
      <c r="AR713" s="374">
        <v>1471243.0007525999</v>
      </c>
      <c r="AS713" s="374">
        <f t="shared" si="202"/>
        <v>0.83749108937347816</v>
      </c>
      <c r="AT713" s="374">
        <f t="shared" ref="AT713:AT776" si="216">SUM(AS713*AO713)</f>
        <v>100.34637334797709</v>
      </c>
      <c r="AU713" s="374">
        <f t="shared" si="203"/>
        <v>0.16250891062652179</v>
      </c>
      <c r="AV713" s="374">
        <f t="shared" ref="AV713:AV776" si="217">SUM(AU713*AO713)</f>
        <v>19.471466652022887</v>
      </c>
      <c r="AW713" s="380">
        <v>29.95872</v>
      </c>
      <c r="AX713" s="381">
        <v>29.95872</v>
      </c>
      <c r="AY713" s="373">
        <v>7763.3305656783732</v>
      </c>
      <c r="AZ713" s="374">
        <v>232579.4466846</v>
      </c>
      <c r="BA713" s="378">
        <v>72.93216000000001</v>
      </c>
      <c r="BB713" s="379">
        <v>72.93216000000001</v>
      </c>
      <c r="BC713" s="373">
        <v>4752.908018355688</v>
      </c>
      <c r="BD713" s="374">
        <v>346639.84806000005</v>
      </c>
      <c r="BE713" s="374">
        <f t="shared" si="210"/>
        <v>1.2381018163121866E-2</v>
      </c>
      <c r="BF713" s="374">
        <f t="shared" si="211"/>
        <v>0.90297439763571008</v>
      </c>
      <c r="BG713" s="374">
        <f t="shared" si="212"/>
        <v>5.4100305558818097E-2</v>
      </c>
      <c r="BH713" s="374">
        <f t="shared" si="213"/>
        <v>3.9456521410646115</v>
      </c>
      <c r="BI713" s="374">
        <f t="shared" si="214"/>
        <v>0.93351867627806007</v>
      </c>
      <c r="BJ713" s="374">
        <f t="shared" si="215"/>
        <v>68.083533461299695</v>
      </c>
      <c r="BK713" s="375">
        <v>11455001.479527002</v>
      </c>
      <c r="BL713" s="382">
        <v>42408978.933190204</v>
      </c>
      <c r="BM713" s="383">
        <v>0.44</v>
      </c>
      <c r="BN713" s="382">
        <v>18659950.730603691</v>
      </c>
      <c r="BO713" s="395"/>
      <c r="BP713" s="395"/>
      <c r="BS713" s="408">
        <v>10988</v>
      </c>
      <c r="BT713" s="400" t="s">
        <v>2023</v>
      </c>
      <c r="BU713" s="400">
        <v>0.86004899489506281</v>
      </c>
      <c r="BV713" s="400">
        <v>0.13995100510493716</v>
      </c>
      <c r="BW713" s="400">
        <v>0</v>
      </c>
      <c r="BX713" s="400">
        <v>1</v>
      </c>
      <c r="BY713" s="407">
        <v>10988</v>
      </c>
      <c r="BZ713" s="406" t="s">
        <v>2023</v>
      </c>
      <c r="CA713" s="406">
        <v>0.83749108937347816</v>
      </c>
      <c r="CB713" s="406">
        <v>0.16250891062652179</v>
      </c>
      <c r="CC713" s="406">
        <v>1.2381018163121866E-2</v>
      </c>
      <c r="CD713" s="406">
        <v>5.4100305558818097E-2</v>
      </c>
      <c r="CE713" s="406">
        <v>0.93351867627806007</v>
      </c>
    </row>
    <row r="714" spans="1:83" x14ac:dyDescent="0.35">
      <c r="A714" s="365">
        <v>10</v>
      </c>
      <c r="B714" s="366" t="s">
        <v>1315</v>
      </c>
      <c r="C714" s="411">
        <v>10989</v>
      </c>
      <c r="D714" s="367" t="s">
        <v>2024</v>
      </c>
      <c r="E714" s="368" t="s">
        <v>2438</v>
      </c>
      <c r="F714" s="369">
        <v>6</v>
      </c>
      <c r="G714" s="370" t="s">
        <v>6307</v>
      </c>
      <c r="H714" s="371">
        <v>85407.599999999991</v>
      </c>
      <c r="I714" s="372">
        <v>85407.599999999991</v>
      </c>
      <c r="J714" s="373">
        <v>543.77615853185193</v>
      </c>
      <c r="K714" s="374">
        <v>46442616.637424991</v>
      </c>
      <c r="L714" s="371">
        <v>18430.8</v>
      </c>
      <c r="M714" s="372">
        <v>18430.8</v>
      </c>
      <c r="N714" s="373">
        <v>996.54585263386286</v>
      </c>
      <c r="O714" s="374">
        <v>18367137.300724197</v>
      </c>
      <c r="P714" s="374">
        <f t="shared" si="200"/>
        <v>0.88961162292998941</v>
      </c>
      <c r="Q714" s="402">
        <f t="shared" si="204"/>
        <v>16396.253899898049</v>
      </c>
      <c r="R714" s="374">
        <f t="shared" si="201"/>
        <v>0.1103883770700106</v>
      </c>
      <c r="S714" s="401">
        <f t="shared" si="205"/>
        <v>2034.5461001019514</v>
      </c>
      <c r="T714" s="371">
        <v>16215.599999999999</v>
      </c>
      <c r="U714" s="372">
        <v>16215.599999999999</v>
      </c>
      <c r="V714" s="373">
        <v>82.398349787981942</v>
      </c>
      <c r="W714" s="374">
        <v>1336138.6808219999</v>
      </c>
      <c r="X714" s="371">
        <v>3862.7999999999997</v>
      </c>
      <c r="Y714" s="372">
        <v>3862.7999999999997</v>
      </c>
      <c r="Z714" s="373">
        <v>7.7211159871077975</v>
      </c>
      <c r="AA714" s="374">
        <v>29825.126834999999</v>
      </c>
      <c r="AB714" s="371">
        <v>0</v>
      </c>
      <c r="AC714" s="372">
        <v>0</v>
      </c>
      <c r="AD714" s="373">
        <v>0</v>
      </c>
      <c r="AE714" s="374">
        <v>0</v>
      </c>
      <c r="AF714" s="374">
        <f t="shared" si="206"/>
        <v>1.8462680974770447E-3</v>
      </c>
      <c r="AG714" s="374">
        <f t="shared" si="207"/>
        <v>0</v>
      </c>
      <c r="AH714" s="374">
        <f t="shared" si="208"/>
        <v>0.99815373190252299</v>
      </c>
      <c r="AI714" s="374">
        <f t="shared" si="209"/>
        <v>0</v>
      </c>
      <c r="AJ714" s="375">
        <v>66175717.745806187</v>
      </c>
      <c r="AK714" s="376">
        <v>2080.6209600000002</v>
      </c>
      <c r="AL714" s="377">
        <v>2080.6209600000002</v>
      </c>
      <c r="AM714" s="373">
        <v>8275.7671755669508</v>
      </c>
      <c r="AN714" s="374">
        <v>17218734.645564601</v>
      </c>
      <c r="AO714" s="378">
        <v>230.45027999999999</v>
      </c>
      <c r="AP714" s="379">
        <v>230.45027999999999</v>
      </c>
      <c r="AQ714" s="373">
        <v>14431.50980107987</v>
      </c>
      <c r="AR714" s="374">
        <v>3325745.4744816003</v>
      </c>
      <c r="AS714" s="374">
        <f t="shared" si="202"/>
        <v>0.85946133140484682</v>
      </c>
      <c r="AT714" s="374">
        <f t="shared" si="216"/>
        <v>198.06310447141973</v>
      </c>
      <c r="AU714" s="374">
        <f t="shared" si="203"/>
        <v>0.14053866859515315</v>
      </c>
      <c r="AV714" s="374">
        <f t="shared" si="217"/>
        <v>32.387175528580251</v>
      </c>
      <c r="AW714" s="380">
        <v>88.894320000000008</v>
      </c>
      <c r="AX714" s="381">
        <v>88.894320000000008</v>
      </c>
      <c r="AY714" s="373">
        <v>7583.792409744513</v>
      </c>
      <c r="AZ714" s="374">
        <v>674156.06928539986</v>
      </c>
      <c r="BA714" s="378">
        <v>2467.3339199999996</v>
      </c>
      <c r="BB714" s="379">
        <v>2467.3339199999996</v>
      </c>
      <c r="BC714" s="373">
        <v>323.68814859076724</v>
      </c>
      <c r="BD714" s="374">
        <v>798646.74852000002</v>
      </c>
      <c r="BE714" s="374">
        <f t="shared" si="210"/>
        <v>3.7748665396645044E-2</v>
      </c>
      <c r="BF714" s="374">
        <f t="shared" si="211"/>
        <v>93.138562567872555</v>
      </c>
      <c r="BG714" s="374">
        <f t="shared" si="212"/>
        <v>0</v>
      </c>
      <c r="BH714" s="374">
        <f t="shared" si="213"/>
        <v>0</v>
      </c>
      <c r="BI714" s="374">
        <f t="shared" si="214"/>
        <v>0.96225133460335499</v>
      </c>
      <c r="BJ714" s="374">
        <f t="shared" si="215"/>
        <v>2374.1953574321269</v>
      </c>
      <c r="BK714" s="375">
        <v>22017282.937851604</v>
      </c>
      <c r="BL714" s="382">
        <v>88193000.683657795</v>
      </c>
      <c r="BM714" s="383">
        <v>0.47</v>
      </c>
      <c r="BN714" s="382">
        <v>41450710.321319163</v>
      </c>
      <c r="BO714" s="395"/>
      <c r="BP714" s="395"/>
      <c r="BS714" s="408">
        <v>10989</v>
      </c>
      <c r="BT714" s="400" t="s">
        <v>2024</v>
      </c>
      <c r="BU714" s="400">
        <v>0.88961162292998941</v>
      </c>
      <c r="BV714" s="400">
        <v>0.1103883770700106</v>
      </c>
      <c r="BW714" s="400">
        <v>1.8462680974770447E-3</v>
      </c>
      <c r="BX714" s="400">
        <v>0.99815373190252299</v>
      </c>
      <c r="BY714" s="407">
        <v>10989</v>
      </c>
      <c r="BZ714" s="406" t="s">
        <v>2024</v>
      </c>
      <c r="CA714" s="406">
        <v>0.85946133140484682</v>
      </c>
      <c r="CB714" s="406">
        <v>0.14053866859515315</v>
      </c>
      <c r="CC714" s="406">
        <v>3.7748665396645044E-2</v>
      </c>
      <c r="CD714" s="406">
        <v>0</v>
      </c>
      <c r="CE714" s="406">
        <v>0.96225133460335499</v>
      </c>
    </row>
    <row r="715" spans="1:83" x14ac:dyDescent="0.35">
      <c r="A715" s="365">
        <v>10</v>
      </c>
      <c r="B715" s="366" t="s">
        <v>1315</v>
      </c>
      <c r="C715" s="411">
        <v>10990</v>
      </c>
      <c r="D715" s="367" t="s">
        <v>2025</v>
      </c>
      <c r="E715" s="368" t="s">
        <v>2438</v>
      </c>
      <c r="F715" s="369">
        <v>5</v>
      </c>
      <c r="G715" s="370" t="s">
        <v>2469</v>
      </c>
      <c r="H715" s="371">
        <v>63616.799999999996</v>
      </c>
      <c r="I715" s="372">
        <v>63616.799999999996</v>
      </c>
      <c r="J715" s="373">
        <v>542.61386227246578</v>
      </c>
      <c r="K715" s="374">
        <v>34519357.553415</v>
      </c>
      <c r="L715" s="371">
        <v>6007.2</v>
      </c>
      <c r="M715" s="372">
        <v>6007.2</v>
      </c>
      <c r="N715" s="373">
        <v>698.65403839672399</v>
      </c>
      <c r="O715" s="374">
        <v>4196954.5394568006</v>
      </c>
      <c r="P715" s="374">
        <f t="shared" si="200"/>
        <v>0.83666532832816354</v>
      </c>
      <c r="Q715" s="402">
        <f t="shared" si="204"/>
        <v>5026.0159603329439</v>
      </c>
      <c r="R715" s="374">
        <f t="shared" si="201"/>
        <v>0.16333467167183646</v>
      </c>
      <c r="S715" s="401">
        <f t="shared" si="205"/>
        <v>981.18403966705591</v>
      </c>
      <c r="T715" s="371">
        <v>12426</v>
      </c>
      <c r="U715" s="372">
        <v>12426</v>
      </c>
      <c r="V715" s="373">
        <v>96.639560696523418</v>
      </c>
      <c r="W715" s="374">
        <v>1200843.1812150001</v>
      </c>
      <c r="X715" s="371">
        <v>121.19999999999999</v>
      </c>
      <c r="Y715" s="372">
        <v>121.19999999999999</v>
      </c>
      <c r="Z715" s="373">
        <v>239.59167586633666</v>
      </c>
      <c r="AA715" s="374">
        <v>29038.511115000001</v>
      </c>
      <c r="AB715" s="371">
        <v>3262.7999999999997</v>
      </c>
      <c r="AC715" s="372">
        <v>3262.7999999999997</v>
      </c>
      <c r="AD715" s="373">
        <v>406.54126107006255</v>
      </c>
      <c r="AE715" s="374">
        <v>1326462.8266193999</v>
      </c>
      <c r="AF715" s="374">
        <f t="shared" si="206"/>
        <v>8.7372489959158101E-4</v>
      </c>
      <c r="AG715" s="374">
        <f t="shared" si="207"/>
        <v>2.8507896023874104</v>
      </c>
      <c r="AH715" s="374">
        <f t="shared" si="208"/>
        <v>0.99912627510040841</v>
      </c>
      <c r="AI715" s="374">
        <f t="shared" si="209"/>
        <v>3259.9492103976122</v>
      </c>
      <c r="AJ715" s="375">
        <v>41272656.611821204</v>
      </c>
      <c r="AK715" s="376">
        <v>941.45699999999999</v>
      </c>
      <c r="AL715" s="377">
        <v>941.45699999999999</v>
      </c>
      <c r="AM715" s="373">
        <v>9796.3401009307909</v>
      </c>
      <c r="AN715" s="374">
        <v>9222832.9624019992</v>
      </c>
      <c r="AO715" s="378">
        <v>100.57788000000001</v>
      </c>
      <c r="AP715" s="379">
        <v>100.57788000000001</v>
      </c>
      <c r="AQ715" s="373">
        <v>13476.080679556975</v>
      </c>
      <c r="AR715" s="374">
        <v>1355395.6254588</v>
      </c>
      <c r="AS715" s="374">
        <f t="shared" si="202"/>
        <v>0.8886735682084862</v>
      </c>
      <c r="AT715" s="374">
        <f t="shared" si="216"/>
        <v>89.380903502444951</v>
      </c>
      <c r="AU715" s="374">
        <f t="shared" si="203"/>
        <v>0.11132643179151382</v>
      </c>
      <c r="AV715" s="374">
        <f t="shared" si="217"/>
        <v>11.196976497555063</v>
      </c>
      <c r="AW715" s="380">
        <v>25.93356</v>
      </c>
      <c r="AX715" s="381">
        <v>25.93356</v>
      </c>
      <c r="AY715" s="373">
        <v>9965.1520357405625</v>
      </c>
      <c r="AZ715" s="374">
        <v>258431.86822800004</v>
      </c>
      <c r="BA715" s="378">
        <v>25.757400000000036</v>
      </c>
      <c r="BB715" s="379">
        <v>25.757400000000036</v>
      </c>
      <c r="BC715" s="373">
        <v>12093.150402990968</v>
      </c>
      <c r="BD715" s="374">
        <v>311488.11219000001</v>
      </c>
      <c r="BE715" s="374">
        <f t="shared" si="210"/>
        <v>0</v>
      </c>
      <c r="BF715" s="374">
        <f t="shared" si="211"/>
        <v>0</v>
      </c>
      <c r="BG715" s="374">
        <f t="shared" si="212"/>
        <v>1.1755799552951127E-2</v>
      </c>
      <c r="BH715" s="374">
        <f t="shared" si="213"/>
        <v>0.30279883140518377</v>
      </c>
      <c r="BI715" s="374">
        <f t="shared" si="214"/>
        <v>0.98824420044704886</v>
      </c>
      <c r="BJ715" s="374">
        <f t="shared" si="215"/>
        <v>25.454601168594852</v>
      </c>
      <c r="BK715" s="375">
        <v>11148148.568278799</v>
      </c>
      <c r="BL715" s="382">
        <v>52420805.180100001</v>
      </c>
      <c r="BM715" s="383">
        <v>0.53</v>
      </c>
      <c r="BN715" s="382">
        <v>27783026.745453004</v>
      </c>
      <c r="BO715" s="395"/>
      <c r="BP715" s="395"/>
      <c r="BS715" s="408">
        <v>10990</v>
      </c>
      <c r="BT715" s="400" t="s">
        <v>2025</v>
      </c>
      <c r="BU715" s="400">
        <v>0.83666532832816354</v>
      </c>
      <c r="BV715" s="400">
        <v>0.16333467167183646</v>
      </c>
      <c r="BW715" s="400">
        <v>8.7372489959158101E-4</v>
      </c>
      <c r="BX715" s="400">
        <v>0.99912627510040841</v>
      </c>
      <c r="BY715" s="407">
        <v>10990</v>
      </c>
      <c r="BZ715" s="406" t="s">
        <v>2025</v>
      </c>
      <c r="CA715" s="406">
        <v>0.8886735682084862</v>
      </c>
      <c r="CB715" s="406">
        <v>0.11132643179151382</v>
      </c>
      <c r="CC715" s="406">
        <v>0</v>
      </c>
      <c r="CD715" s="406">
        <v>1.1755799552951127E-2</v>
      </c>
      <c r="CE715" s="406">
        <v>0.98824420044704886</v>
      </c>
    </row>
    <row r="716" spans="1:83" x14ac:dyDescent="0.35">
      <c r="A716" s="365">
        <v>10</v>
      </c>
      <c r="B716" s="366" t="s">
        <v>1316</v>
      </c>
      <c r="C716" s="411">
        <v>10669</v>
      </c>
      <c r="D716" s="367" t="s">
        <v>2026</v>
      </c>
      <c r="E716" s="368" t="s">
        <v>2416</v>
      </c>
      <c r="F716" s="369">
        <v>20</v>
      </c>
      <c r="G716" s="370" t="s">
        <v>3032</v>
      </c>
      <c r="H716" s="371">
        <v>325653.59999999998</v>
      </c>
      <c r="I716" s="372">
        <v>325653.59999999998</v>
      </c>
      <c r="J716" s="373">
        <v>2484.104166738894</v>
      </c>
      <c r="K716" s="374">
        <v>808957464.67352104</v>
      </c>
      <c r="L716" s="371">
        <v>187910.39999999999</v>
      </c>
      <c r="M716" s="372">
        <v>187910.39999999999</v>
      </c>
      <c r="N716" s="373">
        <v>2692.8678122686824</v>
      </c>
      <c r="O716" s="374">
        <v>506017867.75053298</v>
      </c>
      <c r="P716" s="374">
        <f t="shared" si="200"/>
        <v>0.90876670246794555</v>
      </c>
      <c r="Q716" s="402">
        <f t="shared" si="204"/>
        <v>170766.71456743262</v>
      </c>
      <c r="R716" s="374">
        <f t="shared" si="201"/>
        <v>9.123329753205453E-2</v>
      </c>
      <c r="S716" s="401">
        <f t="shared" si="205"/>
        <v>17143.685432567378</v>
      </c>
      <c r="T716" s="371">
        <v>78993.599999999991</v>
      </c>
      <c r="U716" s="372">
        <v>78993.599999999991</v>
      </c>
      <c r="V716" s="373">
        <v>1615.2137247036974</v>
      </c>
      <c r="W716" s="374">
        <v>127591546.88375397</v>
      </c>
      <c r="X716" s="371">
        <v>77613.599999999991</v>
      </c>
      <c r="Y716" s="372">
        <v>77613.599999999991</v>
      </c>
      <c r="Z716" s="373">
        <v>4.1516546319846004</v>
      </c>
      <c r="AA716" s="374">
        <v>322224.86194499995</v>
      </c>
      <c r="AB716" s="371">
        <v>1124.3999999999999</v>
      </c>
      <c r="AC716" s="372">
        <v>1124.3999999999999</v>
      </c>
      <c r="AD716" s="373">
        <v>90361.586021448238</v>
      </c>
      <c r="AE716" s="374">
        <v>101602567.32251638</v>
      </c>
      <c r="AF716" s="374">
        <f t="shared" si="206"/>
        <v>4.3261023966526454E-5</v>
      </c>
      <c r="AG716" s="374">
        <f t="shared" si="207"/>
        <v>4.8642695347962339E-2</v>
      </c>
      <c r="AH716" s="374">
        <f t="shared" si="208"/>
        <v>0.99995673897603343</v>
      </c>
      <c r="AI716" s="374">
        <f t="shared" si="209"/>
        <v>1124.3513573046519</v>
      </c>
      <c r="AJ716" s="375">
        <v>1544491671.4922695</v>
      </c>
      <c r="AK716" s="376">
        <v>92823.387719999984</v>
      </c>
      <c r="AL716" s="377">
        <v>92823.387719999984</v>
      </c>
      <c r="AM716" s="373">
        <v>17862.584056754484</v>
      </c>
      <c r="AN716" s="374">
        <v>1658065565.5812116</v>
      </c>
      <c r="AO716" s="378">
        <v>21168.920999999998</v>
      </c>
      <c r="AP716" s="379">
        <v>21168.920999999998</v>
      </c>
      <c r="AQ716" s="373">
        <v>21745.992973927387</v>
      </c>
      <c r="AR716" s="374">
        <v>460339207.33162385</v>
      </c>
      <c r="AS716" s="374">
        <f t="shared" si="202"/>
        <v>0.87555702049152928</v>
      </c>
      <c r="AT716" s="374">
        <f t="shared" si="216"/>
        <v>18534.597397780562</v>
      </c>
      <c r="AU716" s="374">
        <f t="shared" si="203"/>
        <v>0.12444297950847079</v>
      </c>
      <c r="AV716" s="374">
        <f t="shared" si="217"/>
        <v>2634.3236022194369</v>
      </c>
      <c r="AW716" s="380">
        <v>5768.8856399999995</v>
      </c>
      <c r="AX716" s="381">
        <v>5768.8856399999995</v>
      </c>
      <c r="AY716" s="373">
        <v>19141.731358544766</v>
      </c>
      <c r="AZ716" s="374">
        <v>110426459.15904659</v>
      </c>
      <c r="BA716" s="378">
        <v>18937.756439999994</v>
      </c>
      <c r="BB716" s="379">
        <v>18937.756439999994</v>
      </c>
      <c r="BC716" s="373">
        <v>12382.195986860177</v>
      </c>
      <c r="BD716" s="374">
        <v>234491011.7915034</v>
      </c>
      <c r="BE716" s="374">
        <f t="shared" si="210"/>
        <v>8.0874686652519706E-2</v>
      </c>
      <c r="BF716" s="374">
        <f t="shared" si="211"/>
        <v>1531.5851179867366</v>
      </c>
      <c r="BG716" s="374">
        <f t="shared" si="212"/>
        <v>1.9044822370918313E-3</v>
      </c>
      <c r="BH716" s="374">
        <f t="shared" si="213"/>
        <v>36.066620750351426</v>
      </c>
      <c r="BI716" s="374">
        <f t="shared" si="214"/>
        <v>0.91722083111038843</v>
      </c>
      <c r="BJ716" s="374">
        <f t="shared" si="215"/>
        <v>17370.104701262906</v>
      </c>
      <c r="BK716" s="375">
        <v>2463322243.8633852</v>
      </c>
      <c r="BL716" s="382">
        <v>4007813915.3556547</v>
      </c>
      <c r="BM716" s="383">
        <v>0.31</v>
      </c>
      <c r="BN716" s="382">
        <v>1242422313.760253</v>
      </c>
      <c r="BO716" s="395"/>
      <c r="BP716" s="395"/>
      <c r="BS716" s="408">
        <v>10669</v>
      </c>
      <c r="BT716" s="400" t="s">
        <v>2026</v>
      </c>
      <c r="BU716" s="400">
        <v>0.90876670246794555</v>
      </c>
      <c r="BV716" s="400">
        <v>9.123329753205453E-2</v>
      </c>
      <c r="BW716" s="403">
        <v>4.3261023966526454E-5</v>
      </c>
      <c r="BX716" s="403">
        <v>0.99995673897603343</v>
      </c>
      <c r="BY716" s="407">
        <v>10669</v>
      </c>
      <c r="BZ716" s="406" t="s">
        <v>2026</v>
      </c>
      <c r="CA716" s="406">
        <v>0.87555702049152928</v>
      </c>
      <c r="CB716" s="406">
        <v>0.12444297950847079</v>
      </c>
      <c r="CC716" s="406">
        <v>8.0874686652519706E-2</v>
      </c>
      <c r="CD716" s="406">
        <v>1.9044822370918313E-3</v>
      </c>
      <c r="CE716" s="406">
        <v>0.91722083111038843</v>
      </c>
    </row>
    <row r="717" spans="1:83" x14ac:dyDescent="0.35">
      <c r="A717" s="365">
        <v>10</v>
      </c>
      <c r="B717" s="366" t="s">
        <v>1316</v>
      </c>
      <c r="C717" s="411">
        <v>10944</v>
      </c>
      <c r="D717" s="367" t="s">
        <v>2027</v>
      </c>
      <c r="E717" s="368" t="s">
        <v>2438</v>
      </c>
      <c r="F717" s="369">
        <v>6</v>
      </c>
      <c r="G717" s="370" t="s">
        <v>6307</v>
      </c>
      <c r="H717" s="371">
        <v>145390.79999999999</v>
      </c>
      <c r="I717" s="372">
        <v>145390.79999999999</v>
      </c>
      <c r="J717" s="373">
        <v>344.56785719895345</v>
      </c>
      <c r="K717" s="374">
        <v>50096996.412441596</v>
      </c>
      <c r="L717" s="371">
        <v>16512</v>
      </c>
      <c r="M717" s="372">
        <v>16512</v>
      </c>
      <c r="N717" s="373">
        <v>372.04693646021076</v>
      </c>
      <c r="O717" s="374">
        <v>6143239.014831</v>
      </c>
      <c r="P717" s="374">
        <f t="shared" si="200"/>
        <v>0.88863732847249133</v>
      </c>
      <c r="Q717" s="402">
        <f t="shared" si="204"/>
        <v>14673.179567737778</v>
      </c>
      <c r="R717" s="374">
        <f t="shared" si="201"/>
        <v>0.11136267152750855</v>
      </c>
      <c r="S717" s="401">
        <f t="shared" si="205"/>
        <v>1838.8204322622212</v>
      </c>
      <c r="T717" s="371">
        <v>5234.3999999999996</v>
      </c>
      <c r="U717" s="372">
        <v>5234.3999999999996</v>
      </c>
      <c r="V717" s="373">
        <v>131.76852867044934</v>
      </c>
      <c r="W717" s="374">
        <v>689729.18647259998</v>
      </c>
      <c r="X717" s="371">
        <v>9992.4</v>
      </c>
      <c r="Y717" s="372">
        <v>9992.4</v>
      </c>
      <c r="Z717" s="373">
        <v>6.2285223264681155</v>
      </c>
      <c r="AA717" s="374">
        <v>62237.886494999999</v>
      </c>
      <c r="AB717" s="371">
        <v>0</v>
      </c>
      <c r="AC717" s="372">
        <v>0</v>
      </c>
      <c r="AD717" s="373">
        <v>0</v>
      </c>
      <c r="AE717" s="374">
        <v>0</v>
      </c>
      <c r="AF717" s="374">
        <f t="shared" si="206"/>
        <v>0</v>
      </c>
      <c r="AG717" s="374">
        <f t="shared" si="207"/>
        <v>0</v>
      </c>
      <c r="AH717" s="374">
        <f t="shared" si="208"/>
        <v>1</v>
      </c>
      <c r="AI717" s="374">
        <f t="shared" si="209"/>
        <v>0</v>
      </c>
      <c r="AJ717" s="375">
        <v>56992202.500240199</v>
      </c>
      <c r="AK717" s="376">
        <v>1447.9799999999998</v>
      </c>
      <c r="AL717" s="377">
        <v>1447.9799999999998</v>
      </c>
      <c r="AM717" s="373">
        <v>12912.235809261592</v>
      </c>
      <c r="AN717" s="374">
        <v>18696659.207094599</v>
      </c>
      <c r="AO717" s="378">
        <v>103.34399999999998</v>
      </c>
      <c r="AP717" s="379">
        <v>103.34399999999998</v>
      </c>
      <c r="AQ717" s="373">
        <v>16715.326710282166</v>
      </c>
      <c r="AR717" s="374">
        <v>1727428.7235474</v>
      </c>
      <c r="AS717" s="374">
        <f t="shared" si="202"/>
        <v>0.9041844541213232</v>
      </c>
      <c r="AT717" s="374">
        <f t="shared" si="216"/>
        <v>93.442038226714004</v>
      </c>
      <c r="AU717" s="374">
        <f t="shared" si="203"/>
        <v>9.58155458786768E-2</v>
      </c>
      <c r="AV717" s="374">
        <f t="shared" si="217"/>
        <v>9.9019617732859739</v>
      </c>
      <c r="AW717" s="380">
        <v>26.113199999999999</v>
      </c>
      <c r="AX717" s="381">
        <v>26.113199999999999</v>
      </c>
      <c r="AY717" s="373">
        <v>10656.659840999953</v>
      </c>
      <c r="AZ717" s="374">
        <v>278279.48975999997</v>
      </c>
      <c r="BA717" s="378">
        <v>149.95080000000019</v>
      </c>
      <c r="BB717" s="379">
        <v>149.95080000000019</v>
      </c>
      <c r="BC717" s="373">
        <v>6134.318695127994</v>
      </c>
      <c r="BD717" s="374">
        <v>919845.99578939995</v>
      </c>
      <c r="BE717" s="374">
        <f t="shared" si="210"/>
        <v>2.735152515734144E-2</v>
      </c>
      <c r="BF717" s="374">
        <f t="shared" si="211"/>
        <v>4.1013830785634795</v>
      </c>
      <c r="BG717" s="374">
        <f t="shared" si="212"/>
        <v>3.9667956805910622E-3</v>
      </c>
      <c r="BH717" s="374">
        <f t="shared" si="213"/>
        <v>0.59482418574117502</v>
      </c>
      <c r="BI717" s="374">
        <f t="shared" si="214"/>
        <v>0.96868167916206749</v>
      </c>
      <c r="BJ717" s="374">
        <f t="shared" si="215"/>
        <v>145.25459273569552</v>
      </c>
      <c r="BK717" s="375">
        <v>21622213.416191399</v>
      </c>
      <c r="BL717" s="382">
        <v>78614415.916431606</v>
      </c>
      <c r="BM717" s="383">
        <v>0.56000000000000005</v>
      </c>
      <c r="BN717" s="382">
        <v>44024072.913201705</v>
      </c>
      <c r="BO717" s="395"/>
      <c r="BP717" s="395"/>
      <c r="BS717" s="408">
        <v>10944</v>
      </c>
      <c r="BT717" s="400" t="s">
        <v>2027</v>
      </c>
      <c r="BU717" s="400">
        <v>0.88863732847249133</v>
      </c>
      <c r="BV717" s="400">
        <v>0.11136267152750855</v>
      </c>
      <c r="BW717" s="400">
        <v>0</v>
      </c>
      <c r="BX717" s="400">
        <v>1</v>
      </c>
      <c r="BY717" s="407">
        <v>10944</v>
      </c>
      <c r="BZ717" s="406" t="s">
        <v>2027</v>
      </c>
      <c r="CA717" s="406">
        <v>0.9041844541213232</v>
      </c>
      <c r="CB717" s="406">
        <v>9.58155458786768E-2</v>
      </c>
      <c r="CC717" s="406">
        <v>2.735152515734144E-2</v>
      </c>
      <c r="CD717" s="406">
        <v>3.9667956805910622E-3</v>
      </c>
      <c r="CE717" s="406">
        <v>0.96868167916206749</v>
      </c>
    </row>
    <row r="718" spans="1:83" x14ac:dyDescent="0.35">
      <c r="A718" s="365">
        <v>10</v>
      </c>
      <c r="B718" s="366" t="s">
        <v>1316</v>
      </c>
      <c r="C718" s="411">
        <v>10945</v>
      </c>
      <c r="D718" s="367" t="s">
        <v>2028</v>
      </c>
      <c r="E718" s="368" t="s">
        <v>2438</v>
      </c>
      <c r="F718" s="369">
        <v>5</v>
      </c>
      <c r="G718" s="370" t="s">
        <v>2469</v>
      </c>
      <c r="H718" s="371">
        <v>61401.599999999999</v>
      </c>
      <c r="I718" s="372">
        <v>61401.599999999999</v>
      </c>
      <c r="J718" s="373">
        <v>386.69951255977367</v>
      </c>
      <c r="K718" s="374">
        <v>23743968.790390197</v>
      </c>
      <c r="L718" s="371">
        <v>6874.8</v>
      </c>
      <c r="M718" s="372">
        <v>6874.8</v>
      </c>
      <c r="N718" s="373">
        <v>410.4460990312445</v>
      </c>
      <c r="O718" s="374">
        <v>2821734.8416199996</v>
      </c>
      <c r="P718" s="374">
        <f t="shared" si="200"/>
        <v>0.86597388473330905</v>
      </c>
      <c r="Q718" s="402">
        <f t="shared" si="204"/>
        <v>5953.3972627645535</v>
      </c>
      <c r="R718" s="374">
        <f t="shared" si="201"/>
        <v>0.13402611526669092</v>
      </c>
      <c r="S718" s="401">
        <f t="shared" si="205"/>
        <v>921.40273723544681</v>
      </c>
      <c r="T718" s="371">
        <v>4170</v>
      </c>
      <c r="U718" s="372">
        <v>4170</v>
      </c>
      <c r="V718" s="373">
        <v>299.57152681654674</v>
      </c>
      <c r="W718" s="374">
        <v>1249213.2668249998</v>
      </c>
      <c r="X718" s="371">
        <v>7429.2</v>
      </c>
      <c r="Y718" s="372">
        <v>7429.2</v>
      </c>
      <c r="Z718" s="373">
        <v>6.9487716402842832</v>
      </c>
      <c r="AA718" s="374">
        <v>51623.814269999995</v>
      </c>
      <c r="AB718" s="371">
        <v>0</v>
      </c>
      <c r="AC718" s="372">
        <v>0</v>
      </c>
      <c r="AD718" s="373">
        <v>0</v>
      </c>
      <c r="AE718" s="374">
        <v>0</v>
      </c>
      <c r="AF718" s="374">
        <f t="shared" si="206"/>
        <v>1.8198771235642563E-2</v>
      </c>
      <c r="AG718" s="374">
        <f t="shared" si="207"/>
        <v>0</v>
      </c>
      <c r="AH718" s="374">
        <f t="shared" si="208"/>
        <v>0.98180122876435738</v>
      </c>
      <c r="AI718" s="374">
        <f t="shared" si="209"/>
        <v>0</v>
      </c>
      <c r="AJ718" s="375">
        <v>27866540.713105198</v>
      </c>
      <c r="AK718" s="376">
        <v>1764.76476</v>
      </c>
      <c r="AL718" s="377">
        <v>1764.76476</v>
      </c>
      <c r="AM718" s="373">
        <v>8104.1730282895032</v>
      </c>
      <c r="AN718" s="374">
        <v>14301958.969267799</v>
      </c>
      <c r="AO718" s="378">
        <v>126.54767999999999</v>
      </c>
      <c r="AP718" s="379">
        <v>126.54767999999999</v>
      </c>
      <c r="AQ718" s="373">
        <v>12709.729553194498</v>
      </c>
      <c r="AR718" s="374">
        <v>1608386.7883842001</v>
      </c>
      <c r="AS718" s="374">
        <f t="shared" si="202"/>
        <v>0.84848155223668331</v>
      </c>
      <c r="AT718" s="374">
        <f t="shared" si="216"/>
        <v>107.37337195835107</v>
      </c>
      <c r="AU718" s="374">
        <f t="shared" si="203"/>
        <v>0.1515184477633166</v>
      </c>
      <c r="AV718" s="374">
        <f t="shared" si="217"/>
        <v>19.174308041648903</v>
      </c>
      <c r="AW718" s="380">
        <v>49.94688</v>
      </c>
      <c r="AX718" s="381">
        <v>49.94688</v>
      </c>
      <c r="AY718" s="373">
        <v>9751.0695885749028</v>
      </c>
      <c r="AZ718" s="374">
        <v>487035.50261220004</v>
      </c>
      <c r="BA718" s="378">
        <v>211.41659999999999</v>
      </c>
      <c r="BB718" s="379">
        <v>211.41659999999999</v>
      </c>
      <c r="BC718" s="373">
        <v>9038.9773859621237</v>
      </c>
      <c r="BD718" s="374">
        <v>1910989.8664169998</v>
      </c>
      <c r="BE718" s="374">
        <f t="shared" si="210"/>
        <v>8.7174620660194161E-3</v>
      </c>
      <c r="BF718" s="374">
        <f t="shared" si="211"/>
        <v>1.8430161906268003</v>
      </c>
      <c r="BG718" s="374">
        <f t="shared" si="212"/>
        <v>5.2388848708398508E-3</v>
      </c>
      <c r="BH718" s="374">
        <f t="shared" si="213"/>
        <v>1.1075872271844003</v>
      </c>
      <c r="BI718" s="374">
        <f t="shared" si="214"/>
        <v>0.98604365306314068</v>
      </c>
      <c r="BJ718" s="374">
        <f t="shared" si="215"/>
        <v>208.46599658218878</v>
      </c>
      <c r="BK718" s="375">
        <v>18308371.126681197</v>
      </c>
      <c r="BL718" s="382">
        <v>46174911.839786395</v>
      </c>
      <c r="BM718" s="383">
        <v>0.53</v>
      </c>
      <c r="BN718" s="382">
        <v>24472703.27508679</v>
      </c>
      <c r="BO718" s="395"/>
      <c r="BP718" s="395"/>
      <c r="BS718" s="408">
        <v>10945</v>
      </c>
      <c r="BT718" s="400" t="s">
        <v>2028</v>
      </c>
      <c r="BU718" s="400">
        <v>0.86597388473330905</v>
      </c>
      <c r="BV718" s="400">
        <v>0.13402611526669092</v>
      </c>
      <c r="BW718" s="400">
        <v>1.8198771235642563E-2</v>
      </c>
      <c r="BX718" s="400">
        <v>0.98180122876435738</v>
      </c>
      <c r="BY718" s="407">
        <v>10945</v>
      </c>
      <c r="BZ718" s="406" t="s">
        <v>2028</v>
      </c>
      <c r="CA718" s="406">
        <v>0.84848155223668331</v>
      </c>
      <c r="CB718" s="406">
        <v>0.1515184477633166</v>
      </c>
      <c r="CC718" s="406">
        <v>8.7174620660194161E-3</v>
      </c>
      <c r="CD718" s="406">
        <v>5.2388848708398508E-3</v>
      </c>
      <c r="CE718" s="406">
        <v>0.98604365306314068</v>
      </c>
    </row>
    <row r="719" spans="1:83" x14ac:dyDescent="0.35">
      <c r="A719" s="365">
        <v>10</v>
      </c>
      <c r="B719" s="366" t="s">
        <v>1316</v>
      </c>
      <c r="C719" s="411">
        <v>10946</v>
      </c>
      <c r="D719" s="367" t="s">
        <v>2029</v>
      </c>
      <c r="E719" s="368" t="s">
        <v>2438</v>
      </c>
      <c r="F719" s="369">
        <v>7</v>
      </c>
      <c r="G719" s="370" t="s">
        <v>6312</v>
      </c>
      <c r="H719" s="371">
        <v>145662</v>
      </c>
      <c r="I719" s="372">
        <v>145662</v>
      </c>
      <c r="J719" s="373">
        <v>655.2631456273881</v>
      </c>
      <c r="K719" s="374">
        <v>95446940.318376601</v>
      </c>
      <c r="L719" s="371">
        <v>24818.399999999998</v>
      </c>
      <c r="M719" s="372">
        <v>24818.399999999998</v>
      </c>
      <c r="N719" s="373">
        <v>822.45352374925051</v>
      </c>
      <c r="O719" s="374">
        <v>20411980.533818398</v>
      </c>
      <c r="P719" s="374">
        <f t="shared" si="200"/>
        <v>0.85884234787091462</v>
      </c>
      <c r="Q719" s="402">
        <f t="shared" si="204"/>
        <v>21315.092926399506</v>
      </c>
      <c r="R719" s="374">
        <f t="shared" si="201"/>
        <v>0.14115765212908538</v>
      </c>
      <c r="S719" s="401">
        <f t="shared" si="205"/>
        <v>3503.307073600492</v>
      </c>
      <c r="T719" s="371">
        <v>9981.6</v>
      </c>
      <c r="U719" s="372">
        <v>9981.6</v>
      </c>
      <c r="V719" s="373">
        <v>319.1255253233951</v>
      </c>
      <c r="W719" s="374">
        <v>3185383.3435680005</v>
      </c>
      <c r="X719" s="371">
        <v>7819.2</v>
      </c>
      <c r="Y719" s="372">
        <v>7819.2</v>
      </c>
      <c r="Z719" s="373">
        <v>0</v>
      </c>
      <c r="AA719" s="374">
        <v>0</v>
      </c>
      <c r="AB719" s="371">
        <v>0</v>
      </c>
      <c r="AC719" s="372">
        <v>0</v>
      </c>
      <c r="AD719" s="373">
        <v>0</v>
      </c>
      <c r="AE719" s="374">
        <v>0</v>
      </c>
      <c r="AF719" s="374">
        <f t="shared" si="206"/>
        <v>0</v>
      </c>
      <c r="AG719" s="374">
        <f t="shared" si="207"/>
        <v>0</v>
      </c>
      <c r="AH719" s="374">
        <f t="shared" si="208"/>
        <v>1</v>
      </c>
      <c r="AI719" s="374">
        <f t="shared" si="209"/>
        <v>0</v>
      </c>
      <c r="AJ719" s="375">
        <v>119044304.19576299</v>
      </c>
      <c r="AK719" s="376">
        <v>5340.1320000000005</v>
      </c>
      <c r="AL719" s="377">
        <v>5340.1320000000005</v>
      </c>
      <c r="AM719" s="373">
        <v>8254.7530649681685</v>
      </c>
      <c r="AN719" s="374">
        <v>44081470.994334601</v>
      </c>
      <c r="AO719" s="378">
        <v>512.32199999999989</v>
      </c>
      <c r="AP719" s="379">
        <v>512.32199999999989</v>
      </c>
      <c r="AQ719" s="373">
        <v>11474.912237602915</v>
      </c>
      <c r="AR719" s="374">
        <v>5878849.9873931995</v>
      </c>
      <c r="AS719" s="374">
        <f t="shared" si="202"/>
        <v>0.89418535104991881</v>
      </c>
      <c r="AT719" s="374">
        <f t="shared" si="216"/>
        <v>458.11082742059642</v>
      </c>
      <c r="AU719" s="374">
        <f t="shared" si="203"/>
        <v>0.10581464895008108</v>
      </c>
      <c r="AV719" s="374">
        <f t="shared" si="217"/>
        <v>54.211172579403424</v>
      </c>
      <c r="AW719" s="380">
        <v>175.47599999999997</v>
      </c>
      <c r="AX719" s="381">
        <v>175.47599999999997</v>
      </c>
      <c r="AY719" s="373">
        <v>10698.328640614101</v>
      </c>
      <c r="AZ719" s="374">
        <v>1877299.9165403997</v>
      </c>
      <c r="BA719" s="378">
        <v>70910.134559999977</v>
      </c>
      <c r="BB719" s="379">
        <v>70910.134559999977</v>
      </c>
      <c r="BC719" s="373">
        <v>43.322127525377532</v>
      </c>
      <c r="BD719" s="374">
        <v>3071977.8922499996</v>
      </c>
      <c r="BE719" s="374">
        <f t="shared" si="210"/>
        <v>2.7219192583041937E-2</v>
      </c>
      <c r="BF719" s="374">
        <f t="shared" si="211"/>
        <v>1930.1166086780572</v>
      </c>
      <c r="BG719" s="374">
        <f t="shared" si="212"/>
        <v>0</v>
      </c>
      <c r="BH719" s="374">
        <f t="shared" si="213"/>
        <v>0</v>
      </c>
      <c r="BI719" s="374">
        <f t="shared" si="214"/>
        <v>0.97278080741695805</v>
      </c>
      <c r="BJ719" s="374">
        <f t="shared" si="215"/>
        <v>68980.017951321919</v>
      </c>
      <c r="BK719" s="375">
        <v>54909598.790518202</v>
      </c>
      <c r="BL719" s="382">
        <v>173953902.98628119</v>
      </c>
      <c r="BM719" s="383">
        <v>0.46</v>
      </c>
      <c r="BN719" s="382">
        <v>80018795.373689353</v>
      </c>
      <c r="BO719" s="395"/>
      <c r="BP719" s="395"/>
      <c r="BS719" s="408">
        <v>10946</v>
      </c>
      <c r="BT719" s="400" t="s">
        <v>2029</v>
      </c>
      <c r="BU719" s="400">
        <v>0.85884234787091462</v>
      </c>
      <c r="BV719" s="400">
        <v>0.14115765212908538</v>
      </c>
      <c r="BW719" s="400">
        <v>0</v>
      </c>
      <c r="BX719" s="400">
        <v>1</v>
      </c>
      <c r="BY719" s="407">
        <v>10946</v>
      </c>
      <c r="BZ719" s="406" t="s">
        <v>2029</v>
      </c>
      <c r="CA719" s="406">
        <v>0.89418535104991881</v>
      </c>
      <c r="CB719" s="406">
        <v>0.10581464895008108</v>
      </c>
      <c r="CC719" s="406">
        <v>2.7219192583041937E-2</v>
      </c>
      <c r="CD719" s="406">
        <v>0</v>
      </c>
      <c r="CE719" s="406">
        <v>0.97278080741695805</v>
      </c>
    </row>
    <row r="720" spans="1:83" x14ac:dyDescent="0.35">
      <c r="A720" s="365">
        <v>10</v>
      </c>
      <c r="B720" s="366" t="s">
        <v>1316</v>
      </c>
      <c r="C720" s="411">
        <v>10947</v>
      </c>
      <c r="D720" s="367" t="s">
        <v>2030</v>
      </c>
      <c r="E720" s="368" t="s">
        <v>2438</v>
      </c>
      <c r="F720" s="369">
        <v>7</v>
      </c>
      <c r="G720" s="370" t="s">
        <v>6312</v>
      </c>
      <c r="H720" s="371">
        <v>138332.4</v>
      </c>
      <c r="I720" s="372">
        <v>138332.4</v>
      </c>
      <c r="J720" s="373">
        <v>516.01554227105146</v>
      </c>
      <c r="K720" s="374">
        <v>71381668.399655998</v>
      </c>
      <c r="L720" s="371">
        <v>25612.799999999999</v>
      </c>
      <c r="M720" s="372">
        <v>25612.799999999999</v>
      </c>
      <c r="N720" s="373">
        <v>862.26682162024451</v>
      </c>
      <c r="O720" s="374">
        <v>22085067.648794997</v>
      </c>
      <c r="P720" s="374">
        <f t="shared" si="200"/>
        <v>0.87229821894030368</v>
      </c>
      <c r="Q720" s="402">
        <f t="shared" si="204"/>
        <v>22341.999822074209</v>
      </c>
      <c r="R720" s="374">
        <f t="shared" si="201"/>
        <v>0.12770178105969626</v>
      </c>
      <c r="S720" s="401">
        <f t="shared" si="205"/>
        <v>3270.8001779257884</v>
      </c>
      <c r="T720" s="371">
        <v>7741.2</v>
      </c>
      <c r="U720" s="372">
        <v>7741.2</v>
      </c>
      <c r="V720" s="373">
        <v>236.94910627615874</v>
      </c>
      <c r="W720" s="374">
        <v>1834270.421505</v>
      </c>
      <c r="X720" s="371">
        <v>13339.199999999999</v>
      </c>
      <c r="Y720" s="372">
        <v>13339.199999999999</v>
      </c>
      <c r="Z720" s="373">
        <v>0.91902980838431092</v>
      </c>
      <c r="AA720" s="374">
        <v>12259.12242</v>
      </c>
      <c r="AB720" s="371">
        <v>10.799999999999999</v>
      </c>
      <c r="AC720" s="372">
        <v>10.799999999999999</v>
      </c>
      <c r="AD720" s="373">
        <v>631262.73991527781</v>
      </c>
      <c r="AE720" s="374">
        <v>6817637.591085</v>
      </c>
      <c r="AF720" s="374">
        <f t="shared" si="206"/>
        <v>2.6267828497392951E-4</v>
      </c>
      <c r="AG720" s="374">
        <f t="shared" si="207"/>
        <v>2.8369254777184383E-3</v>
      </c>
      <c r="AH720" s="374">
        <f t="shared" si="208"/>
        <v>0.99973732171502605</v>
      </c>
      <c r="AI720" s="374">
        <f t="shared" si="209"/>
        <v>10.797163074522281</v>
      </c>
      <c r="AJ720" s="375">
        <v>102130903.183461</v>
      </c>
      <c r="AK720" s="376">
        <v>1895.1521999999995</v>
      </c>
      <c r="AL720" s="377">
        <v>1895.1521999999995</v>
      </c>
      <c r="AM720" s="373">
        <v>13317.128429548722</v>
      </c>
      <c r="AN720" s="374">
        <v>25237985.2409418</v>
      </c>
      <c r="AO720" s="378">
        <v>177.04944</v>
      </c>
      <c r="AP720" s="379">
        <v>177.04944</v>
      </c>
      <c r="AQ720" s="373">
        <v>20436.855587242746</v>
      </c>
      <c r="AR720" s="374">
        <v>3618333.8370821993</v>
      </c>
      <c r="AS720" s="374">
        <f t="shared" si="202"/>
        <v>0.87721120446330259</v>
      </c>
      <c r="AT720" s="374">
        <f t="shared" si="216"/>
        <v>155.30975251195323</v>
      </c>
      <c r="AU720" s="374">
        <f t="shared" si="203"/>
        <v>0.1227887955366974</v>
      </c>
      <c r="AV720" s="374">
        <f t="shared" si="217"/>
        <v>21.739687488046776</v>
      </c>
      <c r="AW720" s="380">
        <v>37.419599999999996</v>
      </c>
      <c r="AX720" s="381">
        <v>37.419599999999996</v>
      </c>
      <c r="AY720" s="373">
        <v>18127.987040999906</v>
      </c>
      <c r="AZ720" s="374">
        <v>678342.02387939999</v>
      </c>
      <c r="BA720" s="378">
        <v>189.74568000000039</v>
      </c>
      <c r="BB720" s="379">
        <v>189.74568000000039</v>
      </c>
      <c r="BC720" s="373">
        <v>16065.839074186002</v>
      </c>
      <c r="BD720" s="374">
        <v>3048423.5599019998</v>
      </c>
      <c r="BE720" s="374">
        <f t="shared" si="210"/>
        <v>9.4137907082420709E-3</v>
      </c>
      <c r="BF720" s="374">
        <f t="shared" si="211"/>
        <v>1.7862261193130771</v>
      </c>
      <c r="BG720" s="374">
        <f t="shared" si="212"/>
        <v>6.7026430887148492E-3</v>
      </c>
      <c r="BH720" s="374">
        <f t="shared" si="213"/>
        <v>1.271797570665502</v>
      </c>
      <c r="BI720" s="374">
        <f t="shared" si="214"/>
        <v>0.98388356620304307</v>
      </c>
      <c r="BJ720" s="374">
        <f t="shared" si="215"/>
        <v>186.68765631002182</v>
      </c>
      <c r="BK720" s="375">
        <v>32583084.661805402</v>
      </c>
      <c r="BL720" s="382">
        <v>134713987.8452664</v>
      </c>
      <c r="BM720" s="383">
        <v>0.48</v>
      </c>
      <c r="BN720" s="382">
        <v>64662714.165727869</v>
      </c>
      <c r="BO720" s="395"/>
      <c r="BP720" s="395"/>
      <c r="BS720" s="408">
        <v>10947</v>
      </c>
      <c r="BT720" s="400" t="s">
        <v>2030</v>
      </c>
      <c r="BU720" s="400">
        <v>0.87229821894030368</v>
      </c>
      <c r="BV720" s="400">
        <v>0.12770178105969626</v>
      </c>
      <c r="BW720" s="400">
        <v>2.6267828497392951E-4</v>
      </c>
      <c r="BX720" s="400">
        <v>0.99973732171502605</v>
      </c>
      <c r="BY720" s="407">
        <v>10947</v>
      </c>
      <c r="BZ720" s="406" t="s">
        <v>2030</v>
      </c>
      <c r="CA720" s="406">
        <v>0.87721120446330259</v>
      </c>
      <c r="CB720" s="406">
        <v>0.1227887955366974</v>
      </c>
      <c r="CC720" s="406">
        <v>9.4137907082420709E-3</v>
      </c>
      <c r="CD720" s="406">
        <v>6.7026430887148492E-3</v>
      </c>
      <c r="CE720" s="406">
        <v>0.98388356620304307</v>
      </c>
    </row>
    <row r="721" spans="1:83" x14ac:dyDescent="0.35">
      <c r="A721" s="365">
        <v>10</v>
      </c>
      <c r="B721" s="366" t="s">
        <v>1316</v>
      </c>
      <c r="C721" s="411">
        <v>10948</v>
      </c>
      <c r="D721" s="367" t="s">
        <v>2031</v>
      </c>
      <c r="E721" s="368" t="s">
        <v>2438</v>
      </c>
      <c r="F721" s="369">
        <v>6</v>
      </c>
      <c r="G721" s="370" t="s">
        <v>6307</v>
      </c>
      <c r="H721" s="371">
        <v>91376.4</v>
      </c>
      <c r="I721" s="372">
        <v>91376.4</v>
      </c>
      <c r="J721" s="373">
        <v>460.04126035300141</v>
      </c>
      <c r="K721" s="374">
        <v>42036914.222519994</v>
      </c>
      <c r="L721" s="371">
        <v>9957.6</v>
      </c>
      <c r="M721" s="372">
        <v>9957.6</v>
      </c>
      <c r="N721" s="373">
        <v>429.49617073541816</v>
      </c>
      <c r="O721" s="374">
        <v>4276751.0697149998</v>
      </c>
      <c r="P721" s="374">
        <f t="shared" si="200"/>
        <v>0.83784799807480648</v>
      </c>
      <c r="Q721" s="402">
        <f t="shared" si="204"/>
        <v>8342.9552256296938</v>
      </c>
      <c r="R721" s="374">
        <f t="shared" si="201"/>
        <v>0.1621520019251935</v>
      </c>
      <c r="S721" s="401">
        <f t="shared" si="205"/>
        <v>1614.6447743703068</v>
      </c>
      <c r="T721" s="371">
        <v>9327.6</v>
      </c>
      <c r="U721" s="372">
        <v>9327.6</v>
      </c>
      <c r="V721" s="373">
        <v>122.7194448842146</v>
      </c>
      <c r="W721" s="374">
        <v>1144677.8941020002</v>
      </c>
      <c r="X721" s="371">
        <v>0</v>
      </c>
      <c r="Y721" s="372">
        <v>0</v>
      </c>
      <c r="Z721" s="373">
        <v>0</v>
      </c>
      <c r="AA721" s="374">
        <v>0</v>
      </c>
      <c r="AB721" s="371">
        <v>216</v>
      </c>
      <c r="AC721" s="372">
        <v>216</v>
      </c>
      <c r="AD721" s="373">
        <v>11347.558962144445</v>
      </c>
      <c r="AE721" s="374">
        <v>2451072.7358232001</v>
      </c>
      <c r="AF721" s="374">
        <f t="shared" si="206"/>
        <v>0</v>
      </c>
      <c r="AG721" s="374">
        <f t="shared" si="207"/>
        <v>0</v>
      </c>
      <c r="AH721" s="374">
        <f t="shared" si="208"/>
        <v>1</v>
      </c>
      <c r="AI721" s="374">
        <f t="shared" si="209"/>
        <v>216</v>
      </c>
      <c r="AJ721" s="375">
        <v>49909415.922160193</v>
      </c>
      <c r="AK721" s="376">
        <v>1933.9799999999998</v>
      </c>
      <c r="AL721" s="377">
        <v>1933.9799999999998</v>
      </c>
      <c r="AM721" s="373">
        <v>9435.2671862377083</v>
      </c>
      <c r="AN721" s="374">
        <v>18247618.032840002</v>
      </c>
      <c r="AO721" s="378">
        <v>131.55599999999998</v>
      </c>
      <c r="AP721" s="379">
        <v>131.55599999999998</v>
      </c>
      <c r="AQ721" s="373">
        <v>16806.459720423241</v>
      </c>
      <c r="AR721" s="374">
        <v>2210990.6149799996</v>
      </c>
      <c r="AS721" s="374">
        <f t="shared" si="202"/>
        <v>0.83937472780126998</v>
      </c>
      <c r="AT721" s="374">
        <f t="shared" si="216"/>
        <v>110.42478169062386</v>
      </c>
      <c r="AU721" s="374">
        <f t="shared" si="203"/>
        <v>0.16062527219873002</v>
      </c>
      <c r="AV721" s="374">
        <f t="shared" si="217"/>
        <v>21.131218309376123</v>
      </c>
      <c r="AW721" s="380">
        <v>55.488000000000007</v>
      </c>
      <c r="AX721" s="381">
        <v>55.488000000000007</v>
      </c>
      <c r="AY721" s="373">
        <v>10792.38012867647</v>
      </c>
      <c r="AZ721" s="374">
        <v>598847.5885800001</v>
      </c>
      <c r="BA721" s="378">
        <v>122.30400000000022</v>
      </c>
      <c r="BB721" s="379">
        <v>122.30400000000022</v>
      </c>
      <c r="BC721" s="373">
        <v>11599.781463893229</v>
      </c>
      <c r="BD721" s="374">
        <v>1418699.6721599998</v>
      </c>
      <c r="BE721" s="374">
        <f t="shared" si="210"/>
        <v>0</v>
      </c>
      <c r="BF721" s="374">
        <f t="shared" si="211"/>
        <v>0</v>
      </c>
      <c r="BG721" s="374">
        <f t="shared" si="212"/>
        <v>3.0827995434886062E-2</v>
      </c>
      <c r="BH721" s="374">
        <f t="shared" si="213"/>
        <v>3.7703871536683113</v>
      </c>
      <c r="BI721" s="374">
        <f t="shared" si="214"/>
        <v>0.96917200456511399</v>
      </c>
      <c r="BJ721" s="374">
        <f t="shared" si="215"/>
        <v>118.53361284633191</v>
      </c>
      <c r="BK721" s="375">
        <v>22476155.908560004</v>
      </c>
      <c r="BL721" s="382">
        <v>72385571.830720201</v>
      </c>
      <c r="BM721" s="383">
        <v>0.56999999999999995</v>
      </c>
      <c r="BN721" s="382">
        <v>41259775.94351051</v>
      </c>
      <c r="BO721" s="395"/>
      <c r="BP721" s="395"/>
      <c r="BS721" s="408">
        <v>10948</v>
      </c>
      <c r="BT721" s="400" t="s">
        <v>2031</v>
      </c>
      <c r="BU721" s="400">
        <v>0.83784799807480648</v>
      </c>
      <c r="BV721" s="400">
        <v>0.1621520019251935</v>
      </c>
      <c r="BW721" s="400">
        <v>0</v>
      </c>
      <c r="BX721" s="400">
        <v>1</v>
      </c>
      <c r="BY721" s="407">
        <v>10948</v>
      </c>
      <c r="BZ721" s="406" t="s">
        <v>2031</v>
      </c>
      <c r="CA721" s="406">
        <v>0.83937472780126998</v>
      </c>
      <c r="CB721" s="406">
        <v>0.16062527219873002</v>
      </c>
      <c r="CC721" s="406">
        <v>0</v>
      </c>
      <c r="CD721" s="406">
        <v>3.0827995434886062E-2</v>
      </c>
      <c r="CE721" s="406">
        <v>0.96917200456511399</v>
      </c>
    </row>
    <row r="722" spans="1:83" x14ac:dyDescent="0.35">
      <c r="A722" s="365">
        <v>10</v>
      </c>
      <c r="B722" s="366" t="s">
        <v>1316</v>
      </c>
      <c r="C722" s="411">
        <v>10949</v>
      </c>
      <c r="D722" s="367" t="s">
        <v>2032</v>
      </c>
      <c r="E722" s="368" t="s">
        <v>2438</v>
      </c>
      <c r="F722" s="369">
        <v>6</v>
      </c>
      <c r="G722" s="370" t="s">
        <v>6307</v>
      </c>
      <c r="H722" s="371">
        <v>96718.8</v>
      </c>
      <c r="I722" s="372">
        <v>96718.8</v>
      </c>
      <c r="J722" s="373">
        <v>464.74215475684559</v>
      </c>
      <c r="K722" s="374">
        <v>44949303.5174964</v>
      </c>
      <c r="L722" s="371">
        <v>11541.6</v>
      </c>
      <c r="M722" s="372">
        <v>11541.6</v>
      </c>
      <c r="N722" s="373">
        <v>454.2781584411</v>
      </c>
      <c r="O722" s="374">
        <v>5243096.7934638001</v>
      </c>
      <c r="P722" s="374">
        <f t="shared" si="200"/>
        <v>0.79782638172321241</v>
      </c>
      <c r="Q722" s="402">
        <f t="shared" si="204"/>
        <v>9208.1929672966289</v>
      </c>
      <c r="R722" s="374">
        <f t="shared" si="201"/>
        <v>0.20217361827678773</v>
      </c>
      <c r="S722" s="401">
        <f t="shared" si="205"/>
        <v>2333.4070327033733</v>
      </c>
      <c r="T722" s="371">
        <v>8076</v>
      </c>
      <c r="U722" s="372">
        <v>8076</v>
      </c>
      <c r="V722" s="373">
        <v>291.73084012258539</v>
      </c>
      <c r="W722" s="374">
        <v>2356018.2648299998</v>
      </c>
      <c r="X722" s="371">
        <v>8180.4</v>
      </c>
      <c r="Y722" s="372">
        <v>8180.4</v>
      </c>
      <c r="Z722" s="373">
        <v>9.7225677864163114</v>
      </c>
      <c r="AA722" s="374">
        <v>79534.493519999989</v>
      </c>
      <c r="AB722" s="371">
        <v>0</v>
      </c>
      <c r="AC722" s="372">
        <v>0</v>
      </c>
      <c r="AD722" s="373">
        <v>0</v>
      </c>
      <c r="AE722" s="374">
        <v>0</v>
      </c>
      <c r="AF722" s="374">
        <f t="shared" si="206"/>
        <v>9.5447030070883298E-3</v>
      </c>
      <c r="AG722" s="374">
        <f t="shared" si="207"/>
        <v>0</v>
      </c>
      <c r="AH722" s="374">
        <f t="shared" si="208"/>
        <v>0.99045529699291168</v>
      </c>
      <c r="AI722" s="374">
        <f t="shared" si="209"/>
        <v>0</v>
      </c>
      <c r="AJ722" s="375">
        <v>52627953.069310203</v>
      </c>
      <c r="AK722" s="376">
        <v>2064.27</v>
      </c>
      <c r="AL722" s="377">
        <v>2064.27</v>
      </c>
      <c r="AM722" s="373">
        <v>8804.3473360371463</v>
      </c>
      <c r="AN722" s="374">
        <v>18174550.075361401</v>
      </c>
      <c r="AO722" s="378">
        <v>106.65911999999999</v>
      </c>
      <c r="AP722" s="379">
        <v>106.65911999999999</v>
      </c>
      <c r="AQ722" s="373">
        <v>19407.66556221915</v>
      </c>
      <c r="AR722" s="374">
        <v>2070004.5301205995</v>
      </c>
      <c r="AS722" s="374">
        <f t="shared" si="202"/>
        <v>0.80196983950652634</v>
      </c>
      <c r="AT722" s="374">
        <f t="shared" si="216"/>
        <v>85.537397348307323</v>
      </c>
      <c r="AU722" s="374">
        <f t="shared" si="203"/>
        <v>0.19803016049347369</v>
      </c>
      <c r="AV722" s="374">
        <f t="shared" si="217"/>
        <v>21.121722651692668</v>
      </c>
      <c r="AW722" s="380">
        <v>69.097679999999997</v>
      </c>
      <c r="AX722" s="381">
        <v>69.097679999999997</v>
      </c>
      <c r="AY722" s="373">
        <v>11141.376745016621</v>
      </c>
      <c r="AZ722" s="374">
        <v>769843.28508660011</v>
      </c>
      <c r="BA722" s="378">
        <v>128.43828000000013</v>
      </c>
      <c r="BB722" s="379">
        <v>128.43828000000013</v>
      </c>
      <c r="BC722" s="373">
        <v>11790.444221068657</v>
      </c>
      <c r="BD722" s="374">
        <v>1514344.3761899997</v>
      </c>
      <c r="BE722" s="374">
        <f t="shared" si="210"/>
        <v>2.4461845813277212E-2</v>
      </c>
      <c r="BF722" s="374">
        <f t="shared" si="211"/>
        <v>3.1418374018825297</v>
      </c>
      <c r="BG722" s="374">
        <f t="shared" si="212"/>
        <v>1.4159079653802656E-2</v>
      </c>
      <c r="BH722" s="374">
        <f t="shared" si="213"/>
        <v>1.8185678371174105</v>
      </c>
      <c r="BI722" s="374">
        <f t="shared" si="214"/>
        <v>0.96137907453292015</v>
      </c>
      <c r="BJ722" s="374">
        <f t="shared" si="215"/>
        <v>123.47787476100019</v>
      </c>
      <c r="BK722" s="375">
        <v>22528742.266758598</v>
      </c>
      <c r="BL722" s="382">
        <v>75156695.336068809</v>
      </c>
      <c r="BM722" s="383">
        <v>0.64</v>
      </c>
      <c r="BN722" s="382">
        <v>48100285.015084036</v>
      </c>
      <c r="BO722" s="395"/>
      <c r="BP722" s="395"/>
      <c r="BS722" s="408">
        <v>10949</v>
      </c>
      <c r="BT722" s="400" t="s">
        <v>2032</v>
      </c>
      <c r="BU722" s="400">
        <v>0.79782638172321241</v>
      </c>
      <c r="BV722" s="400">
        <v>0.20217361827678773</v>
      </c>
      <c r="BW722" s="400">
        <v>9.5447030070883298E-3</v>
      </c>
      <c r="BX722" s="400">
        <v>0.99045529699291168</v>
      </c>
      <c r="BY722" s="407">
        <v>10949</v>
      </c>
      <c r="BZ722" s="406" t="s">
        <v>2032</v>
      </c>
      <c r="CA722" s="406">
        <v>0.80196983950652634</v>
      </c>
      <c r="CB722" s="406">
        <v>0.19803016049347369</v>
      </c>
      <c r="CC722" s="406">
        <v>2.4461845813277212E-2</v>
      </c>
      <c r="CD722" s="406">
        <v>1.4159079653802656E-2</v>
      </c>
      <c r="CE722" s="406">
        <v>0.96137907453292015</v>
      </c>
    </row>
    <row r="723" spans="1:83" x14ac:dyDescent="0.35">
      <c r="A723" s="365">
        <v>10</v>
      </c>
      <c r="B723" s="366" t="s">
        <v>1316</v>
      </c>
      <c r="C723" s="411">
        <v>10950</v>
      </c>
      <c r="D723" s="367" t="s">
        <v>2033</v>
      </c>
      <c r="E723" s="368" t="s">
        <v>2438</v>
      </c>
      <c r="F723" s="369">
        <v>7</v>
      </c>
      <c r="G723" s="370" t="s">
        <v>6312</v>
      </c>
      <c r="H723" s="371">
        <v>98304</v>
      </c>
      <c r="I723" s="372">
        <v>98304</v>
      </c>
      <c r="J723" s="373">
        <v>567.98626873748776</v>
      </c>
      <c r="K723" s="374">
        <v>55835322.161969997</v>
      </c>
      <c r="L723" s="371">
        <v>10477.199999999999</v>
      </c>
      <c r="M723" s="372">
        <v>10477.199999999999</v>
      </c>
      <c r="N723" s="373">
        <v>894.17219503636466</v>
      </c>
      <c r="O723" s="374">
        <v>9368420.9218349997</v>
      </c>
      <c r="P723" s="374">
        <f t="shared" si="200"/>
        <v>0.913736506646874</v>
      </c>
      <c r="Q723" s="402">
        <f t="shared" si="204"/>
        <v>9573.4001274406273</v>
      </c>
      <c r="R723" s="374">
        <f t="shared" si="201"/>
        <v>8.6263493353125997E-2</v>
      </c>
      <c r="S723" s="401">
        <f t="shared" si="205"/>
        <v>903.79987255937158</v>
      </c>
      <c r="T723" s="371">
        <v>5089.2</v>
      </c>
      <c r="U723" s="372">
        <v>5089.2</v>
      </c>
      <c r="V723" s="373">
        <v>343.37107662107996</v>
      </c>
      <c r="W723" s="374">
        <v>1747484.08314</v>
      </c>
      <c r="X723" s="371">
        <v>2911.2</v>
      </c>
      <c r="Y723" s="372">
        <v>2911.2</v>
      </c>
      <c r="Z723" s="373">
        <v>2.2179536892003298</v>
      </c>
      <c r="AA723" s="374">
        <v>6456.9067799999993</v>
      </c>
      <c r="AB723" s="371">
        <v>0</v>
      </c>
      <c r="AC723" s="372">
        <v>0</v>
      </c>
      <c r="AD723" s="373">
        <v>0</v>
      </c>
      <c r="AE723" s="374">
        <v>0</v>
      </c>
      <c r="AF723" s="374">
        <f t="shared" si="206"/>
        <v>1.9321205371994193E-2</v>
      </c>
      <c r="AG723" s="374">
        <f t="shared" si="207"/>
        <v>0</v>
      </c>
      <c r="AH723" s="374">
        <f t="shared" si="208"/>
        <v>0.98067879462800589</v>
      </c>
      <c r="AI723" s="374">
        <f t="shared" si="209"/>
        <v>0</v>
      </c>
      <c r="AJ723" s="375">
        <v>66957684.073724993</v>
      </c>
      <c r="AK723" s="376">
        <v>2378.2619999999997</v>
      </c>
      <c r="AL723" s="377">
        <v>2378.2619999999997</v>
      </c>
      <c r="AM723" s="373">
        <v>9754.8624131193283</v>
      </c>
      <c r="AN723" s="374">
        <v>23199618.592349999</v>
      </c>
      <c r="AO723" s="378">
        <v>90.432000000000002</v>
      </c>
      <c r="AP723" s="379">
        <v>90.432000000000002</v>
      </c>
      <c r="AQ723" s="373">
        <v>17787.163545587846</v>
      </c>
      <c r="AR723" s="374">
        <v>1608528.7737546002</v>
      </c>
      <c r="AS723" s="374">
        <f t="shared" si="202"/>
        <v>0.80722808627089804</v>
      </c>
      <c r="AT723" s="374">
        <f t="shared" si="216"/>
        <v>72.999250297649851</v>
      </c>
      <c r="AU723" s="374">
        <f t="shared" si="203"/>
        <v>0.19277191372910199</v>
      </c>
      <c r="AV723" s="374">
        <f t="shared" si="217"/>
        <v>17.432749702350151</v>
      </c>
      <c r="AW723" s="380">
        <v>53.628000000000007</v>
      </c>
      <c r="AX723" s="381">
        <v>53.628000000000007</v>
      </c>
      <c r="AY723" s="373">
        <v>11034.764719735958</v>
      </c>
      <c r="AZ723" s="374">
        <v>591772.36239000002</v>
      </c>
      <c r="BA723" s="378">
        <v>45.473999999999926</v>
      </c>
      <c r="BB723" s="379">
        <v>45.473999999999926</v>
      </c>
      <c r="BC723" s="373">
        <v>31005.461272991211</v>
      </c>
      <c r="BD723" s="374">
        <v>1409942.3459280001</v>
      </c>
      <c r="BE723" s="374">
        <f t="shared" si="210"/>
        <v>2.3921981613227172E-2</v>
      </c>
      <c r="BF723" s="374">
        <f t="shared" si="211"/>
        <v>1.0878281918798907</v>
      </c>
      <c r="BG723" s="374">
        <f t="shared" si="212"/>
        <v>0</v>
      </c>
      <c r="BH723" s="374">
        <f t="shared" si="213"/>
        <v>0</v>
      </c>
      <c r="BI723" s="374">
        <f t="shared" si="214"/>
        <v>0.97607801838677277</v>
      </c>
      <c r="BJ723" s="374">
        <f t="shared" si="215"/>
        <v>44.386171808120032</v>
      </c>
      <c r="BK723" s="375">
        <v>26809862.074422598</v>
      </c>
      <c r="BL723" s="382">
        <v>93767546.148147583</v>
      </c>
      <c r="BM723" s="383">
        <v>0.59</v>
      </c>
      <c r="BN723" s="382">
        <v>55322852.227407068</v>
      </c>
      <c r="BO723" s="395"/>
      <c r="BP723" s="395"/>
      <c r="BS723" s="408">
        <v>10950</v>
      </c>
      <c r="BT723" s="400" t="s">
        <v>2033</v>
      </c>
      <c r="BU723" s="400">
        <v>0.913736506646874</v>
      </c>
      <c r="BV723" s="400">
        <v>8.6263493353125997E-2</v>
      </c>
      <c r="BW723" s="400">
        <v>1.9321205371994193E-2</v>
      </c>
      <c r="BX723" s="400">
        <v>0.98067879462800589</v>
      </c>
      <c r="BY723" s="407">
        <v>10950</v>
      </c>
      <c r="BZ723" s="406" t="s">
        <v>2033</v>
      </c>
      <c r="CA723" s="406">
        <v>0.80722808627089804</v>
      </c>
      <c r="CB723" s="406">
        <v>0.19277191372910199</v>
      </c>
      <c r="CC723" s="406">
        <v>2.3921981613227172E-2</v>
      </c>
      <c r="CD723" s="406">
        <v>0</v>
      </c>
      <c r="CE723" s="406">
        <v>0.97607801838677277</v>
      </c>
    </row>
    <row r="724" spans="1:83" x14ac:dyDescent="0.35">
      <c r="A724" s="365">
        <v>10</v>
      </c>
      <c r="B724" s="366" t="s">
        <v>1316</v>
      </c>
      <c r="C724" s="411">
        <v>10951</v>
      </c>
      <c r="D724" s="367" t="s">
        <v>2034</v>
      </c>
      <c r="E724" s="368" t="s">
        <v>2438</v>
      </c>
      <c r="F724" s="369">
        <v>13</v>
      </c>
      <c r="G724" s="370" t="s">
        <v>6309</v>
      </c>
      <c r="H724" s="371">
        <v>187132.79999999999</v>
      </c>
      <c r="I724" s="372">
        <v>187132.79999999999</v>
      </c>
      <c r="J724" s="373">
        <v>560.60373101640005</v>
      </c>
      <c r="K724" s="374">
        <v>104907345.87554578</v>
      </c>
      <c r="L724" s="371">
        <v>26211.599999999999</v>
      </c>
      <c r="M724" s="372">
        <v>26211.599999999999</v>
      </c>
      <c r="N724" s="373">
        <v>816.11718447310363</v>
      </c>
      <c r="O724" s="374">
        <v>21391737.192535203</v>
      </c>
      <c r="P724" s="374">
        <f t="shared" si="200"/>
        <v>0.85330365594002078</v>
      </c>
      <c r="Q724" s="402">
        <f t="shared" si="204"/>
        <v>22366.454108037447</v>
      </c>
      <c r="R724" s="374">
        <f t="shared" si="201"/>
        <v>0.14669634405997936</v>
      </c>
      <c r="S724" s="401">
        <f t="shared" si="205"/>
        <v>3845.1458919625547</v>
      </c>
      <c r="T724" s="371">
        <v>9060</v>
      </c>
      <c r="U724" s="372">
        <v>9060</v>
      </c>
      <c r="V724" s="373">
        <v>412.13461837105962</v>
      </c>
      <c r="W724" s="374">
        <v>3733939.6424418003</v>
      </c>
      <c r="X724" s="371">
        <v>16393.2</v>
      </c>
      <c r="Y724" s="372">
        <v>16393.2</v>
      </c>
      <c r="Z724" s="373">
        <v>3.7050925517897664</v>
      </c>
      <c r="AA724" s="374">
        <v>60738.323219999998</v>
      </c>
      <c r="AB724" s="371">
        <v>0</v>
      </c>
      <c r="AC724" s="372">
        <v>0</v>
      </c>
      <c r="AD724" s="373">
        <v>0</v>
      </c>
      <c r="AE724" s="374">
        <v>0</v>
      </c>
      <c r="AF724" s="374">
        <f t="shared" si="206"/>
        <v>0</v>
      </c>
      <c r="AG724" s="374">
        <f t="shared" si="207"/>
        <v>0</v>
      </c>
      <c r="AH724" s="374">
        <f t="shared" si="208"/>
        <v>1</v>
      </c>
      <c r="AI724" s="374">
        <f t="shared" si="209"/>
        <v>0</v>
      </c>
      <c r="AJ724" s="375">
        <v>130093761.03374279</v>
      </c>
      <c r="AK724" s="376">
        <v>8406.3127200000017</v>
      </c>
      <c r="AL724" s="377">
        <v>8406.3127200000017</v>
      </c>
      <c r="AM724" s="373">
        <v>11348.814356452061</v>
      </c>
      <c r="AN724" s="374">
        <v>95401682.481561601</v>
      </c>
      <c r="AO724" s="378">
        <v>661.96116000000006</v>
      </c>
      <c r="AP724" s="379">
        <v>661.96116000000006</v>
      </c>
      <c r="AQ724" s="373">
        <v>16753.647426517895</v>
      </c>
      <c r="AR724" s="374">
        <v>11090263.884688802</v>
      </c>
      <c r="AS724" s="374">
        <f t="shared" si="202"/>
        <v>0.81240716844187355</v>
      </c>
      <c r="AT724" s="374">
        <f t="shared" si="216"/>
        <v>537.78199161409805</v>
      </c>
      <c r="AU724" s="374">
        <f t="shared" si="203"/>
        <v>0.18759283155812653</v>
      </c>
      <c r="AV724" s="374">
        <f t="shared" si="217"/>
        <v>124.17916838590206</v>
      </c>
      <c r="AW724" s="380">
        <v>222.46308000000005</v>
      </c>
      <c r="AX724" s="381">
        <v>222.46308000000005</v>
      </c>
      <c r="AY724" s="373">
        <v>14152.166760497963</v>
      </c>
      <c r="AZ724" s="374">
        <v>3148334.6062139999</v>
      </c>
      <c r="BA724" s="378">
        <v>848.03267999999684</v>
      </c>
      <c r="BB724" s="379">
        <v>848.03267999999684</v>
      </c>
      <c r="BC724" s="373">
        <v>12625.233337379921</v>
      </c>
      <c r="BD724" s="374">
        <v>10706610.462723598</v>
      </c>
      <c r="BE724" s="374">
        <f t="shared" si="210"/>
        <v>2.1110635872244914E-2</v>
      </c>
      <c r="BF724" s="374">
        <f t="shared" si="211"/>
        <v>17.902509115243927</v>
      </c>
      <c r="BG724" s="374">
        <f t="shared" si="212"/>
        <v>5.400268701894635E-3</v>
      </c>
      <c r="BH724" s="374">
        <f t="shared" si="213"/>
        <v>4.579604339987811</v>
      </c>
      <c r="BI724" s="374">
        <f t="shared" si="214"/>
        <v>0.97348909542586048</v>
      </c>
      <c r="BJ724" s="374">
        <f t="shared" si="215"/>
        <v>825.55056654476516</v>
      </c>
      <c r="BK724" s="375">
        <v>120346891.435188</v>
      </c>
      <c r="BL724" s="382">
        <v>250440652.46893078</v>
      </c>
      <c r="BM724" s="383">
        <v>0.55000000000000004</v>
      </c>
      <c r="BN724" s="382">
        <v>137742358.85791194</v>
      </c>
      <c r="BO724" s="395"/>
      <c r="BP724" s="395"/>
      <c r="BS724" s="408">
        <v>10951</v>
      </c>
      <c r="BT724" s="400" t="s">
        <v>2034</v>
      </c>
      <c r="BU724" s="400">
        <v>0.85330365594002078</v>
      </c>
      <c r="BV724" s="400">
        <v>0.14669634405997936</v>
      </c>
      <c r="BW724" s="400">
        <v>0</v>
      </c>
      <c r="BX724" s="400">
        <v>1</v>
      </c>
      <c r="BY724" s="407">
        <v>10951</v>
      </c>
      <c r="BZ724" s="406" t="s">
        <v>2034</v>
      </c>
      <c r="CA724" s="406">
        <v>0.81240716844187355</v>
      </c>
      <c r="CB724" s="406">
        <v>0.18759283155812653</v>
      </c>
      <c r="CC724" s="406">
        <v>2.1110635872244914E-2</v>
      </c>
      <c r="CD724" s="406">
        <v>5.400268701894635E-3</v>
      </c>
      <c r="CE724" s="406">
        <v>0.97348909542586048</v>
      </c>
    </row>
    <row r="725" spans="1:83" x14ac:dyDescent="0.35">
      <c r="A725" s="365">
        <v>10</v>
      </c>
      <c r="B725" s="366" t="s">
        <v>1316</v>
      </c>
      <c r="C725" s="411">
        <v>10952</v>
      </c>
      <c r="D725" s="367" t="s">
        <v>2035</v>
      </c>
      <c r="E725" s="368" t="s">
        <v>2438</v>
      </c>
      <c r="F725" s="369">
        <v>6</v>
      </c>
      <c r="G725" s="370" t="s">
        <v>6307</v>
      </c>
      <c r="H725" s="371">
        <v>90404.4</v>
      </c>
      <c r="I725" s="372">
        <v>90404.4</v>
      </c>
      <c r="J725" s="373">
        <v>338.53867469888633</v>
      </c>
      <c r="K725" s="374">
        <v>30605385.762947995</v>
      </c>
      <c r="L725" s="371">
        <v>10184.4</v>
      </c>
      <c r="M725" s="372">
        <v>10184.4</v>
      </c>
      <c r="N725" s="373">
        <v>425.69598463650283</v>
      </c>
      <c r="O725" s="374">
        <v>4335458.1859319992</v>
      </c>
      <c r="P725" s="374">
        <f t="shared" si="200"/>
        <v>0.86131509427169217</v>
      </c>
      <c r="Q725" s="402">
        <f t="shared" si="204"/>
        <v>8771.9774461006218</v>
      </c>
      <c r="R725" s="374">
        <f t="shared" si="201"/>
        <v>0.13868490572830786</v>
      </c>
      <c r="S725" s="401">
        <f t="shared" si="205"/>
        <v>1412.4225538993785</v>
      </c>
      <c r="T725" s="371">
        <v>5565.5999999999995</v>
      </c>
      <c r="U725" s="372">
        <v>5565.5999999999995</v>
      </c>
      <c r="V725" s="373">
        <v>167.55099892194912</v>
      </c>
      <c r="W725" s="374">
        <v>932521.83959999995</v>
      </c>
      <c r="X725" s="371">
        <v>4537.2</v>
      </c>
      <c r="Y725" s="372">
        <v>4537.2</v>
      </c>
      <c r="Z725" s="373">
        <v>19.275353306003701</v>
      </c>
      <c r="AA725" s="374">
        <v>87456.133019999994</v>
      </c>
      <c r="AB725" s="371">
        <v>38.4</v>
      </c>
      <c r="AC725" s="372">
        <v>38.4</v>
      </c>
      <c r="AD725" s="373">
        <v>33159.921300000002</v>
      </c>
      <c r="AE725" s="374">
        <v>1273340.97792</v>
      </c>
      <c r="AF725" s="374">
        <f t="shared" si="206"/>
        <v>0</v>
      </c>
      <c r="AG725" s="374">
        <f t="shared" si="207"/>
        <v>0</v>
      </c>
      <c r="AH725" s="374">
        <f t="shared" si="208"/>
        <v>1</v>
      </c>
      <c r="AI725" s="374">
        <f t="shared" si="209"/>
        <v>38.4</v>
      </c>
      <c r="AJ725" s="375">
        <v>37234162.899419993</v>
      </c>
      <c r="AK725" s="376">
        <v>2445190.7248799996</v>
      </c>
      <c r="AL725" s="377">
        <v>2445190.7248799996</v>
      </c>
      <c r="AM725" s="373">
        <v>6.0796199777152165</v>
      </c>
      <c r="AN725" s="374">
        <v>14865830.380304398</v>
      </c>
      <c r="AO725" s="378">
        <v>181.30032000000003</v>
      </c>
      <c r="AP725" s="379">
        <v>181.30032000000003</v>
      </c>
      <c r="AQ725" s="373">
        <v>12006.247880444998</v>
      </c>
      <c r="AR725" s="374">
        <v>2176736.5827240003</v>
      </c>
      <c r="AS725" s="374">
        <f t="shared" si="202"/>
        <v>0.863503029139988</v>
      </c>
      <c r="AT725" s="374">
        <f t="shared" si="216"/>
        <v>156.55337550404917</v>
      </c>
      <c r="AU725" s="374">
        <f t="shared" si="203"/>
        <v>0.13649697086001203</v>
      </c>
      <c r="AV725" s="374">
        <f t="shared" si="217"/>
        <v>24.74694449595086</v>
      </c>
      <c r="AW725" s="380">
        <v>59.33952</v>
      </c>
      <c r="AX725" s="381">
        <v>59.33952</v>
      </c>
      <c r="AY725" s="373">
        <v>8178.2523349026087</v>
      </c>
      <c r="AZ725" s="374">
        <v>485293.56799200003</v>
      </c>
      <c r="BA725" s="378">
        <v>1180536.5735999998</v>
      </c>
      <c r="BB725" s="379">
        <v>1180536.5735999998</v>
      </c>
      <c r="BC725" s="373">
        <v>0.65632203714556747</v>
      </c>
      <c r="BD725" s="374">
        <v>774812.16891000001</v>
      </c>
      <c r="BE725" s="374">
        <f t="shared" si="210"/>
        <v>0</v>
      </c>
      <c r="BF725" s="374">
        <f t="shared" si="211"/>
        <v>0</v>
      </c>
      <c r="BG725" s="374">
        <f t="shared" si="212"/>
        <v>2.3728426496484E-2</v>
      </c>
      <c r="BH725" s="374">
        <f t="shared" si="213"/>
        <v>28012.27531307867</v>
      </c>
      <c r="BI725" s="374">
        <f t="shared" si="214"/>
        <v>0.97627157350351601</v>
      </c>
      <c r="BJ725" s="374">
        <f t="shared" si="215"/>
        <v>1152524.2982869211</v>
      </c>
      <c r="BK725" s="375">
        <v>18302672.6999304</v>
      </c>
      <c r="BL725" s="382">
        <v>55536835.599350393</v>
      </c>
      <c r="BM725" s="383">
        <v>0.66</v>
      </c>
      <c r="BN725" s="382">
        <v>36654311.495571263</v>
      </c>
      <c r="BO725" s="395"/>
      <c r="BP725" s="395"/>
      <c r="BS725" s="408">
        <v>10952</v>
      </c>
      <c r="BT725" s="400" t="s">
        <v>2035</v>
      </c>
      <c r="BU725" s="400">
        <v>0.86131509427169217</v>
      </c>
      <c r="BV725" s="400">
        <v>0.13868490572830786</v>
      </c>
      <c r="BW725" s="400">
        <v>0</v>
      </c>
      <c r="BX725" s="400">
        <v>1</v>
      </c>
      <c r="BY725" s="407">
        <v>10952</v>
      </c>
      <c r="BZ725" s="406" t="s">
        <v>2035</v>
      </c>
      <c r="CA725" s="406">
        <v>0.863503029139988</v>
      </c>
      <c r="CB725" s="406">
        <v>0.13649697086001203</v>
      </c>
      <c r="CC725" s="406">
        <v>0</v>
      </c>
      <c r="CD725" s="406">
        <v>2.3728426496484E-2</v>
      </c>
      <c r="CE725" s="406">
        <v>0.97627157350351601</v>
      </c>
    </row>
    <row r="726" spans="1:83" x14ac:dyDescent="0.35">
      <c r="A726" s="365">
        <v>10</v>
      </c>
      <c r="B726" s="366" t="s">
        <v>1316</v>
      </c>
      <c r="C726" s="411">
        <v>10953</v>
      </c>
      <c r="D726" s="367" t="s">
        <v>2036</v>
      </c>
      <c r="E726" s="368" t="s">
        <v>2438</v>
      </c>
      <c r="F726" s="369">
        <v>7</v>
      </c>
      <c r="G726" s="370" t="s">
        <v>6312</v>
      </c>
      <c r="H726" s="371">
        <v>142424.4</v>
      </c>
      <c r="I726" s="372">
        <v>142424.4</v>
      </c>
      <c r="J726" s="373">
        <v>481.74711616053145</v>
      </c>
      <c r="K726" s="374">
        <v>68612543.970893994</v>
      </c>
      <c r="L726" s="371">
        <v>16276.8</v>
      </c>
      <c r="M726" s="372">
        <v>16276.8</v>
      </c>
      <c r="N726" s="373">
        <v>481.94230300962101</v>
      </c>
      <c r="O726" s="374">
        <v>7844478.4776269989</v>
      </c>
      <c r="P726" s="374">
        <f t="shared" si="200"/>
        <v>0.84797499245982311</v>
      </c>
      <c r="Q726" s="402">
        <f t="shared" si="204"/>
        <v>13802.319357270047</v>
      </c>
      <c r="R726" s="374">
        <f t="shared" si="201"/>
        <v>0.15202500754017689</v>
      </c>
      <c r="S726" s="401">
        <f t="shared" si="205"/>
        <v>2474.4806427299513</v>
      </c>
      <c r="T726" s="371">
        <v>9732</v>
      </c>
      <c r="U726" s="372">
        <v>9732</v>
      </c>
      <c r="V726" s="373">
        <v>158.1467991024661</v>
      </c>
      <c r="W726" s="374">
        <v>1539084.6488652001</v>
      </c>
      <c r="X726" s="371">
        <v>2744.4</v>
      </c>
      <c r="Y726" s="372">
        <v>2744.4</v>
      </c>
      <c r="Z726" s="373">
        <v>15.913511294927854</v>
      </c>
      <c r="AA726" s="374">
        <v>43673.040397800003</v>
      </c>
      <c r="AB726" s="371">
        <v>1.2</v>
      </c>
      <c r="AC726" s="372">
        <v>1.2</v>
      </c>
      <c r="AD726" s="373">
        <v>3209601.9839880001</v>
      </c>
      <c r="AE726" s="374">
        <v>3851522.3807855998</v>
      </c>
      <c r="AF726" s="374">
        <f t="shared" si="206"/>
        <v>0</v>
      </c>
      <c r="AG726" s="374">
        <f t="shared" si="207"/>
        <v>0</v>
      </c>
      <c r="AH726" s="374">
        <f t="shared" si="208"/>
        <v>1</v>
      </c>
      <c r="AI726" s="374">
        <f t="shared" si="209"/>
        <v>1.2</v>
      </c>
      <c r="AJ726" s="375">
        <v>81891302.518569574</v>
      </c>
      <c r="AK726" s="376">
        <v>4174.9881599999999</v>
      </c>
      <c r="AL726" s="377">
        <v>4174.9881599999999</v>
      </c>
      <c r="AM726" s="373">
        <v>7293.8541771552236</v>
      </c>
      <c r="AN726" s="374">
        <v>30451754.8303896</v>
      </c>
      <c r="AO726" s="378">
        <v>316.70159999999998</v>
      </c>
      <c r="AP726" s="379">
        <v>316.70159999999998</v>
      </c>
      <c r="AQ726" s="373">
        <v>14551.038856536878</v>
      </c>
      <c r="AR726" s="374">
        <v>4608337.2875273991</v>
      </c>
      <c r="AS726" s="374">
        <f t="shared" si="202"/>
        <v>0.86087132336370076</v>
      </c>
      <c r="AT726" s="374">
        <f t="shared" si="216"/>
        <v>272.63932550340138</v>
      </c>
      <c r="AU726" s="374">
        <f t="shared" si="203"/>
        <v>0.13912867663629924</v>
      </c>
      <c r="AV726" s="374">
        <f t="shared" si="217"/>
        <v>44.062274496598583</v>
      </c>
      <c r="AW726" s="380">
        <v>134.85012</v>
      </c>
      <c r="AX726" s="381">
        <v>134.85012</v>
      </c>
      <c r="AY726" s="373">
        <v>7378.1304904689741</v>
      </c>
      <c r="AZ726" s="374">
        <v>994941.78201540001</v>
      </c>
      <c r="BA726" s="378">
        <v>186.47328000000056</v>
      </c>
      <c r="BB726" s="379">
        <v>186.47328000000056</v>
      </c>
      <c r="BC726" s="373">
        <v>17087.666303048834</v>
      </c>
      <c r="BD726" s="374">
        <v>3186393.1830749996</v>
      </c>
      <c r="BE726" s="374">
        <f t="shared" si="210"/>
        <v>3.2862671008770938E-2</v>
      </c>
      <c r="BF726" s="374">
        <f t="shared" si="211"/>
        <v>6.1280100525664443</v>
      </c>
      <c r="BG726" s="374">
        <f t="shared" si="212"/>
        <v>1.9455809116882352E-2</v>
      </c>
      <c r="BH726" s="374">
        <f t="shared" si="213"/>
        <v>3.6279885410789663</v>
      </c>
      <c r="BI726" s="374">
        <f t="shared" si="214"/>
        <v>0.94768151987434668</v>
      </c>
      <c r="BJ726" s="374">
        <f t="shared" si="215"/>
        <v>176.71728140635514</v>
      </c>
      <c r="BK726" s="375">
        <v>39241427.083007395</v>
      </c>
      <c r="BL726" s="382">
        <v>121132729.60157697</v>
      </c>
      <c r="BM726" s="383">
        <v>0.54</v>
      </c>
      <c r="BN726" s="382">
        <v>65411673.984851569</v>
      </c>
      <c r="BO726" s="395"/>
      <c r="BP726" s="395"/>
      <c r="BS726" s="408">
        <v>10953</v>
      </c>
      <c r="BT726" s="400" t="s">
        <v>2036</v>
      </c>
      <c r="BU726" s="400">
        <v>0.84797499245982311</v>
      </c>
      <c r="BV726" s="400">
        <v>0.15202500754017689</v>
      </c>
      <c r="BW726" s="400">
        <v>0</v>
      </c>
      <c r="BX726" s="400">
        <v>1</v>
      </c>
      <c r="BY726" s="407">
        <v>10953</v>
      </c>
      <c r="BZ726" s="406" t="s">
        <v>2036</v>
      </c>
      <c r="CA726" s="406">
        <v>0.86087132336370076</v>
      </c>
      <c r="CB726" s="406">
        <v>0.13912867663629924</v>
      </c>
      <c r="CC726" s="406">
        <v>3.2862671008770938E-2</v>
      </c>
      <c r="CD726" s="406">
        <v>1.9455809116882352E-2</v>
      </c>
      <c r="CE726" s="406">
        <v>0.94768151987434668</v>
      </c>
    </row>
    <row r="727" spans="1:83" x14ac:dyDescent="0.35">
      <c r="A727" s="365">
        <v>10</v>
      </c>
      <c r="B727" s="366" t="s">
        <v>1316</v>
      </c>
      <c r="C727" s="411">
        <v>10954</v>
      </c>
      <c r="D727" s="367" t="s">
        <v>2277</v>
      </c>
      <c r="E727" s="368" t="s">
        <v>2438</v>
      </c>
      <c r="F727" s="369">
        <v>15</v>
      </c>
      <c r="G727" s="370" t="s">
        <v>6306</v>
      </c>
      <c r="H727" s="371">
        <v>324518.39999999997</v>
      </c>
      <c r="I727" s="372">
        <v>324518.39999999997</v>
      </c>
      <c r="J727" s="373">
        <v>486.85052006241864</v>
      </c>
      <c r="K727" s="374">
        <v>157991951.80982399</v>
      </c>
      <c r="L727" s="371">
        <v>349.2</v>
      </c>
      <c r="M727" s="372">
        <v>349.2</v>
      </c>
      <c r="N727" s="373">
        <v>143170.43430175775</v>
      </c>
      <c r="O727" s="374">
        <v>49995115.658173807</v>
      </c>
      <c r="P727" s="374">
        <f t="shared" si="200"/>
        <v>0.88683170294516589</v>
      </c>
      <c r="Q727" s="402">
        <f t="shared" si="204"/>
        <v>309.68163066845193</v>
      </c>
      <c r="R727" s="374">
        <f t="shared" si="201"/>
        <v>0.11316829705483408</v>
      </c>
      <c r="S727" s="401">
        <f t="shared" si="205"/>
        <v>39.518369331548058</v>
      </c>
      <c r="T727" s="371">
        <v>5192.3999999999996</v>
      </c>
      <c r="U727" s="372">
        <v>5192.3999999999996</v>
      </c>
      <c r="V727" s="373">
        <v>2253.810045883984</v>
      </c>
      <c r="W727" s="374">
        <v>11702683.282247998</v>
      </c>
      <c r="X727" s="371">
        <v>54111.6</v>
      </c>
      <c r="Y727" s="372">
        <v>54111.6</v>
      </c>
      <c r="Z727" s="373">
        <v>2.8985765102122278</v>
      </c>
      <c r="AA727" s="374">
        <v>156846.61268999998</v>
      </c>
      <c r="AB727" s="371">
        <v>33.6</v>
      </c>
      <c r="AC727" s="372">
        <v>33.6</v>
      </c>
      <c r="AD727" s="373">
        <v>611340.43202348216</v>
      </c>
      <c r="AE727" s="374">
        <v>20541038.515989002</v>
      </c>
      <c r="AF727" s="374">
        <f t="shared" si="206"/>
        <v>0</v>
      </c>
      <c r="AG727" s="374">
        <f t="shared" si="207"/>
        <v>0</v>
      </c>
      <c r="AH727" s="374">
        <f t="shared" si="208"/>
        <v>1</v>
      </c>
      <c r="AI727" s="374">
        <f t="shared" si="209"/>
        <v>33.6</v>
      </c>
      <c r="AJ727" s="375">
        <v>240387635.87892479</v>
      </c>
      <c r="AK727" s="376">
        <v>19923.181199999995</v>
      </c>
      <c r="AL727" s="377">
        <v>19923.181199999995</v>
      </c>
      <c r="AM727" s="373">
        <v>11832.844608598502</v>
      </c>
      <c r="AN727" s="374">
        <v>235747907.24855098</v>
      </c>
      <c r="AO727" s="378">
        <v>1434.8880000000001</v>
      </c>
      <c r="AP727" s="379">
        <v>1434.8880000000001</v>
      </c>
      <c r="AQ727" s="373">
        <v>17304.151754623075</v>
      </c>
      <c r="AR727" s="374">
        <v>24829519.702887598</v>
      </c>
      <c r="AS727" s="374">
        <f t="shared" si="202"/>
        <v>0.87803766701482266</v>
      </c>
      <c r="AT727" s="374">
        <f t="shared" si="216"/>
        <v>1259.8857119475649</v>
      </c>
      <c r="AU727" s="374">
        <f t="shared" si="203"/>
        <v>0.12196233298517739</v>
      </c>
      <c r="AV727" s="374">
        <f t="shared" si="217"/>
        <v>175.00228805243523</v>
      </c>
      <c r="AW727" s="380">
        <v>536.32799999999986</v>
      </c>
      <c r="AX727" s="381">
        <v>536.32799999999986</v>
      </c>
      <c r="AY727" s="373">
        <v>17465.306687400996</v>
      </c>
      <c r="AZ727" s="374">
        <v>9367133.0050403997</v>
      </c>
      <c r="BA727" s="378">
        <v>-289.97519999999628</v>
      </c>
      <c r="BB727" s="379">
        <v>-289.97519999999628</v>
      </c>
      <c r="BC727" s="373">
        <v>-79525.456565638364</v>
      </c>
      <c r="BD727" s="374">
        <v>23060410.172712002</v>
      </c>
      <c r="BE727" s="374">
        <f t="shared" si="210"/>
        <v>3.5915894442377472E-2</v>
      </c>
      <c r="BF727" s="374">
        <f t="shared" si="211"/>
        <v>-10.414718674107162</v>
      </c>
      <c r="BG727" s="374">
        <f t="shared" si="212"/>
        <v>7.5277420086973679E-3</v>
      </c>
      <c r="BH727" s="374">
        <f t="shared" si="213"/>
        <v>-2.182858494520393</v>
      </c>
      <c r="BI727" s="374">
        <f t="shared" si="214"/>
        <v>0.95655636354892515</v>
      </c>
      <c r="BJ727" s="374">
        <f t="shared" si="215"/>
        <v>-277.37762283136874</v>
      </c>
      <c r="BK727" s="375">
        <v>293004970.12919098</v>
      </c>
      <c r="BL727" s="382">
        <v>533392606.00811577</v>
      </c>
      <c r="BM727" s="383">
        <v>0.48</v>
      </c>
      <c r="BN727" s="382">
        <v>256028450.88389555</v>
      </c>
      <c r="BO727" s="395"/>
      <c r="BP727" s="395"/>
      <c r="BS727" s="408">
        <v>10954</v>
      </c>
      <c r="BT727" s="400" t="s">
        <v>2277</v>
      </c>
      <c r="BU727" s="400">
        <v>0.88683170294516589</v>
      </c>
      <c r="BV727" s="400">
        <v>0.11316829705483408</v>
      </c>
      <c r="BW727" s="400">
        <v>0</v>
      </c>
      <c r="BX727" s="400">
        <v>1</v>
      </c>
      <c r="BY727" s="407">
        <v>10954</v>
      </c>
      <c r="BZ727" s="406" t="s">
        <v>2277</v>
      </c>
      <c r="CA727" s="406">
        <v>0.87803766701482266</v>
      </c>
      <c r="CB727" s="406">
        <v>0.12196233298517739</v>
      </c>
      <c r="CC727" s="406">
        <v>3.5915894442377472E-2</v>
      </c>
      <c r="CD727" s="406">
        <v>7.5277420086973679E-3</v>
      </c>
      <c r="CE727" s="406">
        <v>0.95655636354892515</v>
      </c>
    </row>
    <row r="728" spans="1:83" x14ac:dyDescent="0.35">
      <c r="A728" s="365">
        <v>10</v>
      </c>
      <c r="B728" s="366" t="s">
        <v>1316</v>
      </c>
      <c r="C728" s="411">
        <v>10956</v>
      </c>
      <c r="D728" s="367" t="s">
        <v>2038</v>
      </c>
      <c r="E728" s="368" t="s">
        <v>2438</v>
      </c>
      <c r="F728" s="369">
        <v>13</v>
      </c>
      <c r="G728" s="370" t="s">
        <v>6309</v>
      </c>
      <c r="H728" s="371">
        <v>216543.6</v>
      </c>
      <c r="I728" s="372">
        <v>216543.6</v>
      </c>
      <c r="J728" s="373">
        <v>529.51853228662037</v>
      </c>
      <c r="K728" s="374">
        <v>114663849.24806102</v>
      </c>
      <c r="L728" s="371">
        <v>35487.599999999999</v>
      </c>
      <c r="M728" s="372">
        <v>35487.599999999999</v>
      </c>
      <c r="N728" s="373">
        <v>542.19607795463764</v>
      </c>
      <c r="O728" s="374">
        <v>19241237.536022998</v>
      </c>
      <c r="P728" s="374">
        <f t="shared" si="200"/>
        <v>0.80429796065776826</v>
      </c>
      <c r="Q728" s="402">
        <f t="shared" si="204"/>
        <v>28542.604308638616</v>
      </c>
      <c r="R728" s="374">
        <f t="shared" si="201"/>
        <v>0.19570203934223179</v>
      </c>
      <c r="S728" s="401">
        <f t="shared" si="205"/>
        <v>6944.9956913613851</v>
      </c>
      <c r="T728" s="371">
        <v>18760.8</v>
      </c>
      <c r="U728" s="372">
        <v>18760.8</v>
      </c>
      <c r="V728" s="373">
        <v>232.50710794342459</v>
      </c>
      <c r="W728" s="374">
        <v>4362019.3507049996</v>
      </c>
      <c r="X728" s="371">
        <v>10214.4</v>
      </c>
      <c r="Y728" s="372">
        <v>10214.4</v>
      </c>
      <c r="Z728" s="373">
        <v>2.4141212406015033</v>
      </c>
      <c r="AA728" s="374">
        <v>24658.799999999996</v>
      </c>
      <c r="AB728" s="371">
        <v>0</v>
      </c>
      <c r="AC728" s="372">
        <v>0</v>
      </c>
      <c r="AD728" s="373">
        <v>0</v>
      </c>
      <c r="AE728" s="374">
        <v>0</v>
      </c>
      <c r="AF728" s="374">
        <f t="shared" si="206"/>
        <v>0</v>
      </c>
      <c r="AG728" s="374">
        <f t="shared" si="207"/>
        <v>0</v>
      </c>
      <c r="AH728" s="374">
        <f t="shared" si="208"/>
        <v>1</v>
      </c>
      <c r="AI728" s="374">
        <f t="shared" si="209"/>
        <v>0</v>
      </c>
      <c r="AJ728" s="375">
        <v>138291764.93478903</v>
      </c>
      <c r="AK728" s="376">
        <v>6780.36168</v>
      </c>
      <c r="AL728" s="377">
        <v>6780.36168</v>
      </c>
      <c r="AM728" s="373">
        <v>11139.262567549227</v>
      </c>
      <c r="AN728" s="374">
        <v>75528229.056469187</v>
      </c>
      <c r="AO728" s="378">
        <v>532205.43923999998</v>
      </c>
      <c r="AP728" s="379">
        <v>532205.43923999998</v>
      </c>
      <c r="AQ728" s="373">
        <v>10.335547913668481</v>
      </c>
      <c r="AR728" s="374">
        <v>5500634.8171799993</v>
      </c>
      <c r="AS728" s="374">
        <f t="shared" si="202"/>
        <v>0.78261063743038339</v>
      </c>
      <c r="AT728" s="374">
        <f t="shared" si="216"/>
        <v>416509.63804753358</v>
      </c>
      <c r="AU728" s="374">
        <f t="shared" si="203"/>
        <v>0.21738936256961663</v>
      </c>
      <c r="AV728" s="374">
        <f t="shared" si="217"/>
        <v>115695.80119246643</v>
      </c>
      <c r="AW728" s="380">
        <v>221.74727999999996</v>
      </c>
      <c r="AX728" s="381">
        <v>221.74727999999996</v>
      </c>
      <c r="AY728" s="373">
        <v>13383.332597226899</v>
      </c>
      <c r="AZ728" s="374">
        <v>2967717.6007703999</v>
      </c>
      <c r="BA728" s="378">
        <v>-530776.68960000004</v>
      </c>
      <c r="BB728" s="379">
        <v>-530776.68960000004</v>
      </c>
      <c r="BC728" s="373">
        <v>-26.60682189769285</v>
      </c>
      <c r="BD728" s="374">
        <v>14122280.847634202</v>
      </c>
      <c r="BE728" s="374">
        <f t="shared" si="210"/>
        <v>8.3841221044570254E-3</v>
      </c>
      <c r="BF728" s="374">
        <f t="shared" si="211"/>
        <v>-4450.0965758058855</v>
      </c>
      <c r="BG728" s="374">
        <f t="shared" si="212"/>
        <v>0</v>
      </c>
      <c r="BH728" s="374">
        <f t="shared" si="213"/>
        <v>0</v>
      </c>
      <c r="BI728" s="374">
        <f t="shared" si="214"/>
        <v>0.99161587789554295</v>
      </c>
      <c r="BJ728" s="374">
        <f t="shared" si="215"/>
        <v>-526326.59302419412</v>
      </c>
      <c r="BK728" s="375">
        <v>98118862.322053775</v>
      </c>
      <c r="BL728" s="382">
        <v>236410627.25684279</v>
      </c>
      <c r="BM728" s="383">
        <v>0.53</v>
      </c>
      <c r="BN728" s="382">
        <v>125297632.44612668</v>
      </c>
      <c r="BO728" s="395"/>
      <c r="BP728" s="395"/>
      <c r="BS728" s="408">
        <v>10956</v>
      </c>
      <c r="BT728" s="400" t="s">
        <v>2038</v>
      </c>
      <c r="BU728" s="400">
        <v>0.80429796065776826</v>
      </c>
      <c r="BV728" s="400">
        <v>0.19570203934223179</v>
      </c>
      <c r="BW728" s="400">
        <v>0</v>
      </c>
      <c r="BX728" s="400">
        <v>1</v>
      </c>
      <c r="BY728" s="407">
        <v>10956</v>
      </c>
      <c r="BZ728" s="406" t="s">
        <v>2038</v>
      </c>
      <c r="CA728" s="406">
        <v>0.78261063743038339</v>
      </c>
      <c r="CB728" s="406">
        <v>0.21738936256961663</v>
      </c>
      <c r="CC728" s="406">
        <v>8.3841221044570254E-3</v>
      </c>
      <c r="CD728" s="406">
        <v>0</v>
      </c>
      <c r="CE728" s="406">
        <v>0.99161587789554295</v>
      </c>
    </row>
    <row r="729" spans="1:83" x14ac:dyDescent="0.35">
      <c r="A729" s="365">
        <v>10</v>
      </c>
      <c r="B729" s="366" t="s">
        <v>1316</v>
      </c>
      <c r="C729" s="411">
        <v>10957</v>
      </c>
      <c r="D729" s="367" t="s">
        <v>2039</v>
      </c>
      <c r="E729" s="368" t="s">
        <v>2438</v>
      </c>
      <c r="F729" s="369">
        <v>5</v>
      </c>
      <c r="G729" s="370" t="s">
        <v>2469</v>
      </c>
      <c r="H729" s="371">
        <v>50076</v>
      </c>
      <c r="I729" s="372">
        <v>50076</v>
      </c>
      <c r="J729" s="373">
        <v>494.2279406360052</v>
      </c>
      <c r="K729" s="374">
        <v>24748958.355288595</v>
      </c>
      <c r="L729" s="371">
        <v>5804.4</v>
      </c>
      <c r="M729" s="372">
        <v>5804.4</v>
      </c>
      <c r="N729" s="373">
        <v>416.62033514668184</v>
      </c>
      <c r="O729" s="374">
        <v>2418231.0733253998</v>
      </c>
      <c r="P729" s="374">
        <f t="shared" si="200"/>
        <v>0.86285224853995079</v>
      </c>
      <c r="Q729" s="402">
        <f t="shared" si="204"/>
        <v>5008.3395914252897</v>
      </c>
      <c r="R729" s="374">
        <f t="shared" si="201"/>
        <v>0.13714775146004921</v>
      </c>
      <c r="S729" s="401">
        <f t="shared" si="205"/>
        <v>796.06040857470953</v>
      </c>
      <c r="T729" s="371">
        <v>3736.7999999999997</v>
      </c>
      <c r="U729" s="372">
        <v>3736.7999999999997</v>
      </c>
      <c r="V729" s="373">
        <v>218.34557384023762</v>
      </c>
      <c r="W729" s="374">
        <v>815913.74032619991</v>
      </c>
      <c r="X729" s="371">
        <v>8253.6</v>
      </c>
      <c r="Y729" s="372">
        <v>8253.6</v>
      </c>
      <c r="Z729" s="373">
        <v>0.80536663768537353</v>
      </c>
      <c r="AA729" s="374">
        <v>6647.1740807999995</v>
      </c>
      <c r="AB729" s="371">
        <v>0</v>
      </c>
      <c r="AC729" s="372">
        <v>0</v>
      </c>
      <c r="AD729" s="373">
        <v>0</v>
      </c>
      <c r="AE729" s="374">
        <v>0</v>
      </c>
      <c r="AF729" s="374">
        <f t="shared" si="206"/>
        <v>0</v>
      </c>
      <c r="AG729" s="374">
        <f t="shared" si="207"/>
        <v>0</v>
      </c>
      <c r="AH729" s="374">
        <f t="shared" si="208"/>
        <v>1</v>
      </c>
      <c r="AI729" s="374">
        <f t="shared" si="209"/>
        <v>0</v>
      </c>
      <c r="AJ729" s="375">
        <v>27989750.343020994</v>
      </c>
      <c r="AK729" s="376">
        <v>866.60304000000008</v>
      </c>
      <c r="AL729" s="377">
        <v>866.60304000000008</v>
      </c>
      <c r="AM729" s="373">
        <v>8997.3957632428792</v>
      </c>
      <c r="AN729" s="374">
        <v>7797170.5205094004</v>
      </c>
      <c r="AO729" s="378">
        <v>53.397359999999999</v>
      </c>
      <c r="AP729" s="379">
        <v>53.397359999999999</v>
      </c>
      <c r="AQ729" s="373">
        <v>11904.11303271173</v>
      </c>
      <c r="AR729" s="374">
        <v>635648.20908840001</v>
      </c>
      <c r="AS729" s="374">
        <f t="shared" si="202"/>
        <v>0.71535347373119518</v>
      </c>
      <c r="AT729" s="374">
        <f t="shared" si="216"/>
        <v>38.19798696407517</v>
      </c>
      <c r="AU729" s="374">
        <f t="shared" si="203"/>
        <v>0.28464652626880482</v>
      </c>
      <c r="AV729" s="374">
        <f t="shared" si="217"/>
        <v>15.199373035924827</v>
      </c>
      <c r="AW729" s="380">
        <v>26.638200000000001</v>
      </c>
      <c r="AX729" s="381">
        <v>26.638200000000001</v>
      </c>
      <c r="AY729" s="373">
        <v>8247.1227095524464</v>
      </c>
      <c r="AZ729" s="374">
        <v>219688.50416159999</v>
      </c>
      <c r="BA729" s="378">
        <v>50.141399999999784</v>
      </c>
      <c r="BB729" s="379">
        <v>50.141399999999784</v>
      </c>
      <c r="BC729" s="373">
        <v>8202.8793021336005</v>
      </c>
      <c r="BD729" s="374">
        <v>411303.85223999992</v>
      </c>
      <c r="BE729" s="374">
        <f t="shared" si="210"/>
        <v>2.3476000911281911E-2</v>
      </c>
      <c r="BF729" s="374">
        <f t="shared" si="211"/>
        <v>1.1771195520929458</v>
      </c>
      <c r="BG729" s="374">
        <f t="shared" si="212"/>
        <v>0</v>
      </c>
      <c r="BH729" s="374">
        <f t="shared" si="213"/>
        <v>0</v>
      </c>
      <c r="BI729" s="374">
        <f t="shared" si="214"/>
        <v>0.97652399908871812</v>
      </c>
      <c r="BJ729" s="374">
        <f t="shared" si="215"/>
        <v>48.964280447906837</v>
      </c>
      <c r="BK729" s="375">
        <v>9063811.0859993994</v>
      </c>
      <c r="BL729" s="382">
        <v>37053561.42902039</v>
      </c>
      <c r="BM729" s="383">
        <v>0.49</v>
      </c>
      <c r="BN729" s="382">
        <v>18156245.100219991</v>
      </c>
      <c r="BO729" s="395"/>
      <c r="BP729" s="395"/>
      <c r="BS729" s="408">
        <v>10957</v>
      </c>
      <c r="BT729" s="400" t="s">
        <v>2039</v>
      </c>
      <c r="BU729" s="400">
        <v>0.86285224853995079</v>
      </c>
      <c r="BV729" s="400">
        <v>0.13714775146004921</v>
      </c>
      <c r="BW729" s="400">
        <v>0</v>
      </c>
      <c r="BX729" s="400">
        <v>1</v>
      </c>
      <c r="BY729" s="407">
        <v>10957</v>
      </c>
      <c r="BZ729" s="406" t="s">
        <v>2039</v>
      </c>
      <c r="CA729" s="406">
        <v>0.71535347373119518</v>
      </c>
      <c r="CB729" s="406">
        <v>0.28464652626880482</v>
      </c>
      <c r="CC729" s="406">
        <v>2.3476000911281911E-2</v>
      </c>
      <c r="CD729" s="406">
        <v>0</v>
      </c>
      <c r="CE729" s="406">
        <v>0.97652399908871812</v>
      </c>
    </row>
    <row r="730" spans="1:83" x14ac:dyDescent="0.35">
      <c r="A730" s="365">
        <v>10</v>
      </c>
      <c r="B730" s="366" t="s">
        <v>1316</v>
      </c>
      <c r="C730" s="411">
        <v>10958</v>
      </c>
      <c r="D730" s="367" t="s">
        <v>2040</v>
      </c>
      <c r="E730" s="368" t="s">
        <v>2438</v>
      </c>
      <c r="F730" s="369">
        <v>6</v>
      </c>
      <c r="G730" s="370" t="s">
        <v>6307</v>
      </c>
      <c r="H730" s="371">
        <v>85621.2</v>
      </c>
      <c r="I730" s="372">
        <v>85621.2</v>
      </c>
      <c r="J730" s="373">
        <v>342.13858906568237</v>
      </c>
      <c r="K730" s="374">
        <v>29294316.562110603</v>
      </c>
      <c r="L730" s="371">
        <v>11080.8</v>
      </c>
      <c r="M730" s="372">
        <v>11080.8</v>
      </c>
      <c r="N730" s="373">
        <v>343.48585148131906</v>
      </c>
      <c r="O730" s="374">
        <v>3806098.0230942001</v>
      </c>
      <c r="P730" s="374">
        <f t="shared" si="200"/>
        <v>0.86363611081743419</v>
      </c>
      <c r="Q730" s="402">
        <f t="shared" si="204"/>
        <v>9569.7790167458243</v>
      </c>
      <c r="R730" s="374">
        <f t="shared" si="201"/>
        <v>0.13636388918256573</v>
      </c>
      <c r="S730" s="401">
        <f t="shared" si="205"/>
        <v>1511.0209832541743</v>
      </c>
      <c r="T730" s="371">
        <v>3684</v>
      </c>
      <c r="U730" s="372">
        <v>3684</v>
      </c>
      <c r="V730" s="373">
        <v>230.5498535612378</v>
      </c>
      <c r="W730" s="374">
        <v>849345.66051960003</v>
      </c>
      <c r="X730" s="371">
        <v>4622.3999999999996</v>
      </c>
      <c r="Y730" s="372">
        <v>4622.3999999999996</v>
      </c>
      <c r="Z730" s="373">
        <v>13.349981662123572</v>
      </c>
      <c r="AA730" s="374">
        <v>61708.955234999994</v>
      </c>
      <c r="AB730" s="371">
        <v>0</v>
      </c>
      <c r="AC730" s="372">
        <v>0</v>
      </c>
      <c r="AD730" s="373">
        <v>0</v>
      </c>
      <c r="AE730" s="374">
        <v>0</v>
      </c>
      <c r="AF730" s="374">
        <f t="shared" si="206"/>
        <v>0</v>
      </c>
      <c r="AG730" s="374">
        <f t="shared" si="207"/>
        <v>0</v>
      </c>
      <c r="AH730" s="374">
        <f t="shared" si="208"/>
        <v>1</v>
      </c>
      <c r="AI730" s="374">
        <f t="shared" si="209"/>
        <v>0</v>
      </c>
      <c r="AJ730" s="375">
        <v>34011469.200959399</v>
      </c>
      <c r="AK730" s="376">
        <v>2085.4141199999999</v>
      </c>
      <c r="AL730" s="377">
        <v>2085.4141199999999</v>
      </c>
      <c r="AM730" s="373">
        <v>6246.7042801331945</v>
      </c>
      <c r="AN730" s="374">
        <v>13026965.309254199</v>
      </c>
      <c r="AO730" s="378">
        <v>165.53387999999998</v>
      </c>
      <c r="AP730" s="379">
        <v>165.53387999999998</v>
      </c>
      <c r="AQ730" s="373">
        <v>10254.642407428621</v>
      </c>
      <c r="AR730" s="374">
        <v>1697490.7457142002</v>
      </c>
      <c r="AS730" s="374">
        <f t="shared" si="202"/>
        <v>0.77640801371643964</v>
      </c>
      <c r="AT730" s="374">
        <f t="shared" si="216"/>
        <v>128.52183097357545</v>
      </c>
      <c r="AU730" s="374">
        <f t="shared" si="203"/>
        <v>0.22359198628356031</v>
      </c>
      <c r="AV730" s="374">
        <f t="shared" si="217"/>
        <v>37.012049026424513</v>
      </c>
      <c r="AW730" s="380">
        <v>29.47308</v>
      </c>
      <c r="AX730" s="381">
        <v>29.47308</v>
      </c>
      <c r="AY730" s="373">
        <v>8457.9994064346174</v>
      </c>
      <c r="AZ730" s="374">
        <v>249283.29314579998</v>
      </c>
      <c r="BA730" s="378">
        <v>141.83147999999991</v>
      </c>
      <c r="BB730" s="379">
        <v>141.83147999999991</v>
      </c>
      <c r="BC730" s="373">
        <v>9286.6955226456121</v>
      </c>
      <c r="BD730" s="374">
        <v>1317145.7702861999</v>
      </c>
      <c r="BE730" s="374">
        <f t="shared" si="210"/>
        <v>0</v>
      </c>
      <c r="BF730" s="374">
        <f t="shared" si="211"/>
        <v>0</v>
      </c>
      <c r="BG730" s="374">
        <f t="shared" si="212"/>
        <v>8.1397226141855135E-3</v>
      </c>
      <c r="BH730" s="374">
        <f t="shared" si="213"/>
        <v>1.1544689051593997</v>
      </c>
      <c r="BI730" s="374">
        <f t="shared" si="214"/>
        <v>0.9918602773858145</v>
      </c>
      <c r="BJ730" s="374">
        <f t="shared" si="215"/>
        <v>140.67701109484051</v>
      </c>
      <c r="BK730" s="375">
        <v>16290885.118400401</v>
      </c>
      <c r="BL730" s="382">
        <v>50302354.319359802</v>
      </c>
      <c r="BM730" s="383">
        <v>0.64</v>
      </c>
      <c r="BN730" s="382">
        <v>32193506.764390275</v>
      </c>
      <c r="BO730" s="395"/>
      <c r="BP730" s="395"/>
      <c r="BS730" s="408">
        <v>10958</v>
      </c>
      <c r="BT730" s="400" t="s">
        <v>2040</v>
      </c>
      <c r="BU730" s="400">
        <v>0.86363611081743419</v>
      </c>
      <c r="BV730" s="400">
        <v>0.13636388918256573</v>
      </c>
      <c r="BW730" s="400">
        <v>0</v>
      </c>
      <c r="BX730" s="400">
        <v>1</v>
      </c>
      <c r="BY730" s="407">
        <v>10958</v>
      </c>
      <c r="BZ730" s="406" t="s">
        <v>2040</v>
      </c>
      <c r="CA730" s="406">
        <v>0.77640801371643964</v>
      </c>
      <c r="CB730" s="406">
        <v>0.22359198628356031</v>
      </c>
      <c r="CC730" s="406">
        <v>0</v>
      </c>
      <c r="CD730" s="406">
        <v>8.1397226141855135E-3</v>
      </c>
      <c r="CE730" s="406">
        <v>0.9918602773858145</v>
      </c>
    </row>
    <row r="731" spans="1:83" x14ac:dyDescent="0.35">
      <c r="A731" s="365">
        <v>10</v>
      </c>
      <c r="B731" s="366" t="s">
        <v>1316</v>
      </c>
      <c r="C731" s="411">
        <v>10959</v>
      </c>
      <c r="D731" s="367" t="s">
        <v>2041</v>
      </c>
      <c r="E731" s="368" t="s">
        <v>2438</v>
      </c>
      <c r="F731" s="369">
        <v>6</v>
      </c>
      <c r="G731" s="370" t="s">
        <v>6307</v>
      </c>
      <c r="H731" s="371">
        <v>97165.2</v>
      </c>
      <c r="I731" s="372">
        <v>97165.2</v>
      </c>
      <c r="J731" s="373">
        <v>466.640245620043</v>
      </c>
      <c r="K731" s="374">
        <v>45341192.793720603</v>
      </c>
      <c r="L731" s="371">
        <v>15783.599999999999</v>
      </c>
      <c r="M731" s="372">
        <v>15783.599999999999</v>
      </c>
      <c r="N731" s="373">
        <v>213.11126992541625</v>
      </c>
      <c r="O731" s="374">
        <v>3363663.0399947995</v>
      </c>
      <c r="P731" s="374">
        <f t="shared" si="200"/>
        <v>0.86199695398124132</v>
      </c>
      <c r="Q731" s="402">
        <f t="shared" si="204"/>
        <v>13605.41512285832</v>
      </c>
      <c r="R731" s="374">
        <f t="shared" si="201"/>
        <v>0.13800304601875865</v>
      </c>
      <c r="S731" s="401">
        <f t="shared" si="205"/>
        <v>2178.184877141679</v>
      </c>
      <c r="T731" s="371">
        <v>10335.6</v>
      </c>
      <c r="U731" s="372">
        <v>10335.6</v>
      </c>
      <c r="V731" s="373">
        <v>229.84138810518982</v>
      </c>
      <c r="W731" s="374">
        <v>2375548.6508999998</v>
      </c>
      <c r="X731" s="371">
        <v>676.8</v>
      </c>
      <c r="Y731" s="372">
        <v>676.8</v>
      </c>
      <c r="Z731" s="373">
        <v>5.1937233156028366</v>
      </c>
      <c r="AA731" s="374">
        <v>3515.1119399999998</v>
      </c>
      <c r="AB731" s="371">
        <v>0</v>
      </c>
      <c r="AC731" s="372">
        <v>0</v>
      </c>
      <c r="AD731" s="373">
        <v>0</v>
      </c>
      <c r="AE731" s="374">
        <v>0</v>
      </c>
      <c r="AF731" s="374">
        <f t="shared" si="206"/>
        <v>0</v>
      </c>
      <c r="AG731" s="374">
        <f t="shared" si="207"/>
        <v>0</v>
      </c>
      <c r="AH731" s="374">
        <f t="shared" si="208"/>
        <v>1</v>
      </c>
      <c r="AI731" s="374">
        <f t="shared" si="209"/>
        <v>0</v>
      </c>
      <c r="AJ731" s="375">
        <v>51083919.596555397</v>
      </c>
      <c r="AK731" s="376">
        <v>1615.75524</v>
      </c>
      <c r="AL731" s="377">
        <v>1615.75524</v>
      </c>
      <c r="AM731" s="373">
        <v>8091.4260641059709</v>
      </c>
      <c r="AN731" s="374">
        <v>13073764.062151799</v>
      </c>
      <c r="AO731" s="378">
        <v>66.664559999999994</v>
      </c>
      <c r="AP731" s="379">
        <v>66.664559999999994</v>
      </c>
      <c r="AQ731" s="373">
        <v>11501.282564712044</v>
      </c>
      <c r="AR731" s="374">
        <v>766727.94161219988</v>
      </c>
      <c r="AS731" s="374">
        <f t="shared" si="202"/>
        <v>0.83979037535568346</v>
      </c>
      <c r="AT731" s="374">
        <f t="shared" si="216"/>
        <v>55.984255865321479</v>
      </c>
      <c r="AU731" s="374">
        <f t="shared" si="203"/>
        <v>0.16020962464431651</v>
      </c>
      <c r="AV731" s="374">
        <f t="shared" si="217"/>
        <v>10.680304134678515</v>
      </c>
      <c r="AW731" s="380">
        <v>62.399039999999999</v>
      </c>
      <c r="AX731" s="381">
        <v>62.399039999999999</v>
      </c>
      <c r="AY731" s="373">
        <v>8456.9594206737784</v>
      </c>
      <c r="AZ731" s="374">
        <v>527706.14916899987</v>
      </c>
      <c r="BA731" s="378">
        <v>58.272239999999726</v>
      </c>
      <c r="BB731" s="379">
        <v>58.272239999999726</v>
      </c>
      <c r="BC731" s="373">
        <v>9245.8534996252511</v>
      </c>
      <c r="BD731" s="374">
        <v>538776.59413500002</v>
      </c>
      <c r="BE731" s="374">
        <f t="shared" si="210"/>
        <v>0</v>
      </c>
      <c r="BF731" s="374">
        <f t="shared" si="211"/>
        <v>0</v>
      </c>
      <c r="BG731" s="374">
        <f t="shared" si="212"/>
        <v>6.7839852717230722E-3</v>
      </c>
      <c r="BH731" s="374">
        <f t="shared" si="213"/>
        <v>0.39531801791031024</v>
      </c>
      <c r="BI731" s="374">
        <f t="shared" si="214"/>
        <v>0.99321601472827692</v>
      </c>
      <c r="BJ731" s="374">
        <f t="shared" si="215"/>
        <v>57.876921982089414</v>
      </c>
      <c r="BK731" s="375">
        <v>14906974.747067999</v>
      </c>
      <c r="BL731" s="382">
        <v>65990894.3436234</v>
      </c>
      <c r="BM731" s="383">
        <v>0.5</v>
      </c>
      <c r="BN731" s="382">
        <v>32995447.1718117</v>
      </c>
      <c r="BO731" s="395"/>
      <c r="BP731" s="395"/>
      <c r="BS731" s="408">
        <v>10959</v>
      </c>
      <c r="BT731" s="400" t="s">
        <v>2041</v>
      </c>
      <c r="BU731" s="400">
        <v>0.86199695398124132</v>
      </c>
      <c r="BV731" s="400">
        <v>0.13800304601875865</v>
      </c>
      <c r="BW731" s="400">
        <v>0</v>
      </c>
      <c r="BX731" s="400">
        <v>1</v>
      </c>
      <c r="BY731" s="407">
        <v>10959</v>
      </c>
      <c r="BZ731" s="406" t="s">
        <v>2041</v>
      </c>
      <c r="CA731" s="406">
        <v>0.83979037535568346</v>
      </c>
      <c r="CB731" s="406">
        <v>0.16020962464431651</v>
      </c>
      <c r="CC731" s="406">
        <v>0</v>
      </c>
      <c r="CD731" s="406">
        <v>6.7839852717230722E-3</v>
      </c>
      <c r="CE731" s="406">
        <v>0.99321601472827692</v>
      </c>
    </row>
    <row r="732" spans="1:83" x14ac:dyDescent="0.35">
      <c r="A732" s="365">
        <v>10</v>
      </c>
      <c r="B732" s="366" t="s">
        <v>1316</v>
      </c>
      <c r="C732" s="411">
        <v>10960</v>
      </c>
      <c r="D732" s="367" t="s">
        <v>2042</v>
      </c>
      <c r="E732" s="368" t="s">
        <v>2438</v>
      </c>
      <c r="F732" s="369">
        <v>5</v>
      </c>
      <c r="G732" s="370" t="s">
        <v>2469</v>
      </c>
      <c r="H732" s="371">
        <v>59211.6</v>
      </c>
      <c r="I732" s="372">
        <v>59211.6</v>
      </c>
      <c r="J732" s="373">
        <v>339.94423382129179</v>
      </c>
      <c r="K732" s="374">
        <v>20128641.9953328</v>
      </c>
      <c r="L732" s="371">
        <v>6000</v>
      </c>
      <c r="M732" s="372">
        <v>6000</v>
      </c>
      <c r="N732" s="373">
        <v>362.77151378090002</v>
      </c>
      <c r="O732" s="374">
        <v>2176629.0826854003</v>
      </c>
      <c r="P732" s="374">
        <f t="shared" si="200"/>
        <v>0.82965834304696306</v>
      </c>
      <c r="Q732" s="402">
        <f t="shared" si="204"/>
        <v>4977.9500582817782</v>
      </c>
      <c r="R732" s="374">
        <f t="shared" si="201"/>
        <v>0.17034165695303699</v>
      </c>
      <c r="S732" s="401">
        <f t="shared" si="205"/>
        <v>1022.0499417182219</v>
      </c>
      <c r="T732" s="371">
        <v>3874.7999999999997</v>
      </c>
      <c r="U732" s="372">
        <v>3874.7999999999997</v>
      </c>
      <c r="V732" s="373">
        <v>166.91797739284607</v>
      </c>
      <c r="W732" s="374">
        <v>646773.77880179987</v>
      </c>
      <c r="X732" s="371">
        <v>3932.3999999999996</v>
      </c>
      <c r="Y732" s="372">
        <v>3932.3999999999996</v>
      </c>
      <c r="Z732" s="373">
        <v>4.2042990631675305</v>
      </c>
      <c r="AA732" s="374">
        <v>16532.985635999994</v>
      </c>
      <c r="AB732" s="371">
        <v>0</v>
      </c>
      <c r="AC732" s="372">
        <v>0</v>
      </c>
      <c r="AD732" s="373">
        <v>0</v>
      </c>
      <c r="AE732" s="374">
        <v>0</v>
      </c>
      <c r="AF732" s="374">
        <f t="shared" si="206"/>
        <v>0</v>
      </c>
      <c r="AG732" s="374">
        <f t="shared" si="207"/>
        <v>0</v>
      </c>
      <c r="AH732" s="374">
        <f t="shared" si="208"/>
        <v>1</v>
      </c>
      <c r="AI732" s="374">
        <f t="shared" si="209"/>
        <v>0</v>
      </c>
      <c r="AJ732" s="375">
        <v>22968577.842455998</v>
      </c>
      <c r="AK732" s="376">
        <v>1170.52512</v>
      </c>
      <c r="AL732" s="377">
        <v>1170.52512</v>
      </c>
      <c r="AM732" s="373">
        <v>10835.538365215263</v>
      </c>
      <c r="AN732" s="374">
        <v>12683269.8452082</v>
      </c>
      <c r="AO732" s="378">
        <v>64.869479999999996</v>
      </c>
      <c r="AP732" s="379">
        <v>64.869479999999996</v>
      </c>
      <c r="AQ732" s="373">
        <v>14281.895786055322</v>
      </c>
      <c r="AR732" s="374">
        <v>926459.15305559989</v>
      </c>
      <c r="AS732" s="374">
        <f t="shared" si="202"/>
        <v>0.82436441835656993</v>
      </c>
      <c r="AT732" s="374">
        <f t="shared" si="216"/>
        <v>53.47609114929314</v>
      </c>
      <c r="AU732" s="374">
        <f t="shared" si="203"/>
        <v>0.17563558164343018</v>
      </c>
      <c r="AV732" s="374">
        <f t="shared" si="217"/>
        <v>11.393388850706861</v>
      </c>
      <c r="AW732" s="380">
        <v>43.199999999999996</v>
      </c>
      <c r="AX732" s="381">
        <v>43.199999999999996</v>
      </c>
      <c r="AY732" s="373">
        <v>7784.3296549861116</v>
      </c>
      <c r="AZ732" s="374">
        <v>336283.0410954</v>
      </c>
      <c r="BA732" s="378">
        <v>15.905400000000034</v>
      </c>
      <c r="BB732" s="379">
        <v>15.905400000000034</v>
      </c>
      <c r="BC732" s="373">
        <v>27021.392380512218</v>
      </c>
      <c r="BD732" s="374">
        <v>429786.05436899996</v>
      </c>
      <c r="BE732" s="374">
        <f t="shared" si="210"/>
        <v>0</v>
      </c>
      <c r="BF732" s="374">
        <f t="shared" si="211"/>
        <v>0</v>
      </c>
      <c r="BG732" s="374">
        <f t="shared" si="212"/>
        <v>0</v>
      </c>
      <c r="BH732" s="374">
        <f t="shared" si="213"/>
        <v>0</v>
      </c>
      <c r="BI732" s="374">
        <f t="shared" si="214"/>
        <v>1</v>
      </c>
      <c r="BJ732" s="374">
        <f t="shared" si="215"/>
        <v>15.905400000000034</v>
      </c>
      <c r="BK732" s="375">
        <v>14375798.0937282</v>
      </c>
      <c r="BL732" s="382">
        <v>37344375.936184198</v>
      </c>
      <c r="BM732" s="383">
        <v>0.62</v>
      </c>
      <c r="BN732" s="382">
        <v>23153513.080434203</v>
      </c>
      <c r="BO732" s="395"/>
      <c r="BP732" s="395"/>
      <c r="BS732" s="408">
        <v>10960</v>
      </c>
      <c r="BT732" s="400" t="s">
        <v>2042</v>
      </c>
      <c r="BU732" s="400">
        <v>0.82965834304696306</v>
      </c>
      <c r="BV732" s="400">
        <v>0.17034165695303699</v>
      </c>
      <c r="BW732" s="400">
        <v>0</v>
      </c>
      <c r="BX732" s="400">
        <v>1</v>
      </c>
      <c r="BY732" s="407">
        <v>10960</v>
      </c>
      <c r="BZ732" s="406" t="s">
        <v>2042</v>
      </c>
      <c r="CA732" s="406">
        <v>0.82436441835656993</v>
      </c>
      <c r="CB732" s="406">
        <v>0.17563558164343018</v>
      </c>
      <c r="CC732" s="406">
        <v>0</v>
      </c>
      <c r="CD732" s="406">
        <v>0</v>
      </c>
      <c r="CE732" s="406">
        <v>1</v>
      </c>
    </row>
    <row r="733" spans="1:83" x14ac:dyDescent="0.35">
      <c r="A733" s="365">
        <v>10</v>
      </c>
      <c r="B733" s="366" t="s">
        <v>1316</v>
      </c>
      <c r="C733" s="411">
        <v>10961</v>
      </c>
      <c r="D733" s="367" t="s">
        <v>2043</v>
      </c>
      <c r="E733" s="368" t="s">
        <v>2438</v>
      </c>
      <c r="F733" s="369">
        <v>6</v>
      </c>
      <c r="G733" s="370" t="s">
        <v>6307</v>
      </c>
      <c r="H733" s="371">
        <v>94992</v>
      </c>
      <c r="I733" s="372">
        <v>94992</v>
      </c>
      <c r="J733" s="373">
        <v>331.54007466013138</v>
      </c>
      <c r="K733" s="374">
        <v>31493654.772115201</v>
      </c>
      <c r="L733" s="371">
        <v>9106.7999999999993</v>
      </c>
      <c r="M733" s="372">
        <v>9106.7999999999993</v>
      </c>
      <c r="N733" s="373">
        <v>356.06149778725791</v>
      </c>
      <c r="O733" s="374">
        <v>3242580.8480489999</v>
      </c>
      <c r="P733" s="374">
        <f t="shared" si="200"/>
        <v>0.87951691326214354</v>
      </c>
      <c r="Q733" s="402">
        <f t="shared" si="204"/>
        <v>8009.5846256956884</v>
      </c>
      <c r="R733" s="374">
        <f t="shared" si="201"/>
        <v>0.12048308673785652</v>
      </c>
      <c r="S733" s="401">
        <f t="shared" si="205"/>
        <v>1097.2153743043116</v>
      </c>
      <c r="T733" s="371">
        <v>6382.8</v>
      </c>
      <c r="U733" s="372">
        <v>6382.8</v>
      </c>
      <c r="V733" s="373">
        <v>193.07783802359467</v>
      </c>
      <c r="W733" s="374">
        <v>1232377.2245370001</v>
      </c>
      <c r="X733" s="371">
        <v>6537.5999999999995</v>
      </c>
      <c r="Y733" s="372">
        <v>6537.5999999999995</v>
      </c>
      <c r="Z733" s="373">
        <v>0</v>
      </c>
      <c r="AA733" s="374">
        <v>0</v>
      </c>
      <c r="AB733" s="371">
        <v>373.2</v>
      </c>
      <c r="AC733" s="372">
        <v>373.2</v>
      </c>
      <c r="AD733" s="373">
        <v>14961.152750368168</v>
      </c>
      <c r="AE733" s="374">
        <v>5583502.2064374005</v>
      </c>
      <c r="AF733" s="374">
        <f t="shared" si="206"/>
        <v>0</v>
      </c>
      <c r="AG733" s="374">
        <f t="shared" si="207"/>
        <v>0</v>
      </c>
      <c r="AH733" s="374">
        <f t="shared" si="208"/>
        <v>1</v>
      </c>
      <c r="AI733" s="374">
        <f t="shared" si="209"/>
        <v>373.2</v>
      </c>
      <c r="AJ733" s="375">
        <v>41552115.051138602</v>
      </c>
      <c r="AK733" s="376">
        <v>2167.79268</v>
      </c>
      <c r="AL733" s="377">
        <v>2167.79268</v>
      </c>
      <c r="AM733" s="373">
        <v>9571.7543710161426</v>
      </c>
      <c r="AN733" s="374">
        <v>20749579.060246799</v>
      </c>
      <c r="AO733" s="378">
        <v>108.44484</v>
      </c>
      <c r="AP733" s="379">
        <v>108.44484</v>
      </c>
      <c r="AQ733" s="373">
        <v>13003.157767041752</v>
      </c>
      <c r="AR733" s="374">
        <v>1410125.3635416001</v>
      </c>
      <c r="AS733" s="374">
        <f t="shared" si="202"/>
        <v>0.81382621729060522</v>
      </c>
      <c r="AT733" s="374">
        <f t="shared" si="216"/>
        <v>88.255253921884915</v>
      </c>
      <c r="AU733" s="374">
        <f t="shared" si="203"/>
        <v>0.18617378270939464</v>
      </c>
      <c r="AV733" s="374">
        <f t="shared" si="217"/>
        <v>20.189586078115067</v>
      </c>
      <c r="AW733" s="380">
        <v>89.499960000000002</v>
      </c>
      <c r="AX733" s="381">
        <v>89.499960000000002</v>
      </c>
      <c r="AY733" s="373">
        <v>5967.3582905757721</v>
      </c>
      <c r="AZ733" s="374">
        <v>534078.32831220003</v>
      </c>
      <c r="BA733" s="378">
        <v>-99.909000000000262</v>
      </c>
      <c r="BB733" s="379">
        <v>-99.909000000000262</v>
      </c>
      <c r="BC733" s="373">
        <v>-9011.9534712247914</v>
      </c>
      <c r="BD733" s="374">
        <v>900375.2593566</v>
      </c>
      <c r="BE733" s="374">
        <f t="shared" si="210"/>
        <v>0.12684403643166678</v>
      </c>
      <c r="BF733" s="374">
        <f t="shared" si="211"/>
        <v>-12.672860835851429</v>
      </c>
      <c r="BG733" s="374">
        <f t="shared" si="212"/>
        <v>0</v>
      </c>
      <c r="BH733" s="374">
        <f t="shared" si="213"/>
        <v>0</v>
      </c>
      <c r="BI733" s="374">
        <f t="shared" si="214"/>
        <v>0.87315596356833325</v>
      </c>
      <c r="BJ733" s="374">
        <f t="shared" si="215"/>
        <v>-87.236139164148838</v>
      </c>
      <c r="BK733" s="375">
        <v>23594158.011457197</v>
      </c>
      <c r="BL733" s="382">
        <v>65146273.0625958</v>
      </c>
      <c r="BM733" s="383">
        <v>0.66</v>
      </c>
      <c r="BN733" s="382">
        <v>42996540.221313231</v>
      </c>
      <c r="BO733" s="395"/>
      <c r="BP733" s="395"/>
      <c r="BS733" s="408">
        <v>10961</v>
      </c>
      <c r="BT733" s="400" t="s">
        <v>2043</v>
      </c>
      <c r="BU733" s="400">
        <v>0.87951691326214354</v>
      </c>
      <c r="BV733" s="400">
        <v>0.12048308673785652</v>
      </c>
      <c r="BW733" s="400">
        <v>0</v>
      </c>
      <c r="BX733" s="400">
        <v>1</v>
      </c>
      <c r="BY733" s="407">
        <v>10961</v>
      </c>
      <c r="BZ733" s="406" t="s">
        <v>2043</v>
      </c>
      <c r="CA733" s="406">
        <v>0.81382621729060522</v>
      </c>
      <c r="CB733" s="406">
        <v>0.18617378270939464</v>
      </c>
      <c r="CC733" s="406">
        <v>0.12684403643166678</v>
      </c>
      <c r="CD733" s="406">
        <v>0</v>
      </c>
      <c r="CE733" s="406">
        <v>0.87315596356833325</v>
      </c>
    </row>
    <row r="734" spans="1:83" x14ac:dyDescent="0.35">
      <c r="A734" s="365">
        <v>10</v>
      </c>
      <c r="B734" s="366" t="s">
        <v>1316</v>
      </c>
      <c r="C734" s="411">
        <v>10962</v>
      </c>
      <c r="D734" s="367" t="s">
        <v>2044</v>
      </c>
      <c r="E734" s="368" t="s">
        <v>2438</v>
      </c>
      <c r="F734" s="369">
        <v>5</v>
      </c>
      <c r="G734" s="370" t="s">
        <v>2469</v>
      </c>
      <c r="H734" s="371">
        <v>69398.399999999994</v>
      </c>
      <c r="I734" s="372">
        <v>69398.399999999994</v>
      </c>
      <c r="J734" s="373">
        <v>376.54428022006852</v>
      </c>
      <c r="K734" s="374">
        <v>26131570.576424401</v>
      </c>
      <c r="L734" s="371">
        <v>6681.5999999999995</v>
      </c>
      <c r="M734" s="372">
        <v>6681.5999999999995</v>
      </c>
      <c r="N734" s="373">
        <v>347.54364452631108</v>
      </c>
      <c r="O734" s="374">
        <v>2322147.6152670002</v>
      </c>
      <c r="P734" s="374">
        <f t="shared" si="200"/>
        <v>0.84434049482403861</v>
      </c>
      <c r="Q734" s="402">
        <f t="shared" si="204"/>
        <v>5641.5454502162956</v>
      </c>
      <c r="R734" s="374">
        <f t="shared" si="201"/>
        <v>0.15565950517596139</v>
      </c>
      <c r="S734" s="401">
        <f t="shared" si="205"/>
        <v>1040.0545497837036</v>
      </c>
      <c r="T734" s="371">
        <v>3271.2</v>
      </c>
      <c r="U734" s="372">
        <v>3271.2</v>
      </c>
      <c r="V734" s="373">
        <v>219.74145893158476</v>
      </c>
      <c r="W734" s="374">
        <v>718818.260457</v>
      </c>
      <c r="X734" s="371">
        <v>4496.3999999999996</v>
      </c>
      <c r="Y734" s="372">
        <v>4496.3999999999996</v>
      </c>
      <c r="Z734" s="373">
        <v>0</v>
      </c>
      <c r="AA734" s="374">
        <v>0</v>
      </c>
      <c r="AB734" s="371">
        <v>0</v>
      </c>
      <c r="AC734" s="372">
        <v>0</v>
      </c>
      <c r="AD734" s="373">
        <v>0</v>
      </c>
      <c r="AE734" s="374">
        <v>0</v>
      </c>
      <c r="AF734" s="374">
        <f t="shared" si="206"/>
        <v>0</v>
      </c>
      <c r="AG734" s="374">
        <f t="shared" si="207"/>
        <v>0</v>
      </c>
      <c r="AH734" s="374">
        <f t="shared" si="208"/>
        <v>1</v>
      </c>
      <c r="AI734" s="374">
        <f t="shared" si="209"/>
        <v>0</v>
      </c>
      <c r="AJ734" s="375">
        <v>29172536.452148404</v>
      </c>
      <c r="AK734" s="376">
        <v>134.19816</v>
      </c>
      <c r="AL734" s="377">
        <v>134.19816</v>
      </c>
      <c r="AM734" s="373">
        <v>77930.611955423243</v>
      </c>
      <c r="AN734" s="374">
        <v>10458144.732091801</v>
      </c>
      <c r="AO734" s="378">
        <v>5.7776399999999999</v>
      </c>
      <c r="AP734" s="379">
        <v>5.7776399999999999</v>
      </c>
      <c r="AQ734" s="373">
        <v>161718.32956362807</v>
      </c>
      <c r="AR734" s="374">
        <v>934350.28962000005</v>
      </c>
      <c r="AS734" s="374">
        <f t="shared" si="202"/>
        <v>0.86914055128968104</v>
      </c>
      <c r="AT734" s="374">
        <f t="shared" si="216"/>
        <v>5.0215812147533123</v>
      </c>
      <c r="AU734" s="374">
        <f t="shared" si="203"/>
        <v>0.1308594487103189</v>
      </c>
      <c r="AV734" s="374">
        <f t="shared" si="217"/>
        <v>0.7560587852466869</v>
      </c>
      <c r="AW734" s="380">
        <v>1.4984399999999998</v>
      </c>
      <c r="AX734" s="381">
        <v>1.4984399999999998</v>
      </c>
      <c r="AY734" s="373">
        <v>104237.38202730841</v>
      </c>
      <c r="AZ734" s="374">
        <v>156193.46272499999</v>
      </c>
      <c r="BA734" s="378">
        <v>4.49399999999999</v>
      </c>
      <c r="BB734" s="379">
        <v>4.49399999999999</v>
      </c>
      <c r="BC734" s="373">
        <v>134834.8643614155</v>
      </c>
      <c r="BD734" s="374">
        <v>605947.88044019986</v>
      </c>
      <c r="BE734" s="374">
        <f t="shared" si="210"/>
        <v>9.4579311851650007E-3</v>
      </c>
      <c r="BF734" s="374">
        <f t="shared" si="211"/>
        <v>4.2503942746131416E-2</v>
      </c>
      <c r="BG734" s="374">
        <f t="shared" si="212"/>
        <v>0</v>
      </c>
      <c r="BH734" s="374">
        <f t="shared" si="213"/>
        <v>0</v>
      </c>
      <c r="BI734" s="374">
        <f t="shared" si="214"/>
        <v>0.99054206881483498</v>
      </c>
      <c r="BJ734" s="374">
        <f t="shared" si="215"/>
        <v>4.4514960572538582</v>
      </c>
      <c r="BK734" s="375">
        <v>12154636.364877002</v>
      </c>
      <c r="BL734" s="382">
        <v>41327172.817025408</v>
      </c>
      <c r="BM734" s="383">
        <v>0.65</v>
      </c>
      <c r="BN734" s="382">
        <v>26862662.331066515</v>
      </c>
      <c r="BO734" s="395"/>
      <c r="BP734" s="395"/>
      <c r="BS734" s="408">
        <v>10962</v>
      </c>
      <c r="BT734" s="400" t="s">
        <v>2044</v>
      </c>
      <c r="BU734" s="400">
        <v>0.84434049482403861</v>
      </c>
      <c r="BV734" s="400">
        <v>0.15565950517596139</v>
      </c>
      <c r="BW734" s="400">
        <v>0</v>
      </c>
      <c r="BX734" s="400">
        <v>1</v>
      </c>
      <c r="BY734" s="407">
        <v>10962</v>
      </c>
      <c r="BZ734" s="406" t="s">
        <v>2044</v>
      </c>
      <c r="CA734" s="406">
        <v>0.86914055128968104</v>
      </c>
      <c r="CB734" s="406">
        <v>0.1308594487103189</v>
      </c>
      <c r="CC734" s="406">
        <v>9.4579311851650007E-3</v>
      </c>
      <c r="CD734" s="406">
        <v>0</v>
      </c>
      <c r="CE734" s="406">
        <v>0.99054206881483498</v>
      </c>
    </row>
    <row r="735" spans="1:83" x14ac:dyDescent="0.35">
      <c r="A735" s="365">
        <v>10</v>
      </c>
      <c r="B735" s="366" t="s">
        <v>1316</v>
      </c>
      <c r="C735" s="411">
        <v>11443</v>
      </c>
      <c r="D735" s="367" t="s">
        <v>2278</v>
      </c>
      <c r="E735" s="368" t="s">
        <v>2438</v>
      </c>
      <c r="F735" s="369">
        <v>15</v>
      </c>
      <c r="G735" s="370" t="s">
        <v>6306</v>
      </c>
      <c r="H735" s="371">
        <v>233716.8</v>
      </c>
      <c r="I735" s="372">
        <v>233716.8</v>
      </c>
      <c r="J735" s="373">
        <v>733.50821544228893</v>
      </c>
      <c r="K735" s="374">
        <v>171433192.88688233</v>
      </c>
      <c r="L735" s="371">
        <v>36768</v>
      </c>
      <c r="M735" s="372">
        <v>36768</v>
      </c>
      <c r="N735" s="373">
        <v>1262.468591083551</v>
      </c>
      <c r="O735" s="374">
        <v>46418445.156960003</v>
      </c>
      <c r="P735" s="374">
        <f t="shared" si="200"/>
        <v>0.79353514331375652</v>
      </c>
      <c r="Q735" s="402">
        <f t="shared" si="204"/>
        <v>29176.7001493602</v>
      </c>
      <c r="R735" s="374">
        <f t="shared" si="201"/>
        <v>0.20646485668624351</v>
      </c>
      <c r="S735" s="401">
        <f t="shared" si="205"/>
        <v>7591.2998506398017</v>
      </c>
      <c r="T735" s="371">
        <v>27295.200000000001</v>
      </c>
      <c r="U735" s="372">
        <v>27295.200000000001</v>
      </c>
      <c r="V735" s="373">
        <v>310.81740202672995</v>
      </c>
      <c r="W735" s="374">
        <v>8483823.1517999992</v>
      </c>
      <c r="X735" s="371">
        <v>1365.6</v>
      </c>
      <c r="Y735" s="372">
        <v>1365.6</v>
      </c>
      <c r="Z735" s="373">
        <v>53.561925527240774</v>
      </c>
      <c r="AA735" s="374">
        <v>73144.165500000003</v>
      </c>
      <c r="AB735" s="371">
        <v>20421.599999999999</v>
      </c>
      <c r="AC735" s="372">
        <v>20421.599999999999</v>
      </c>
      <c r="AD735" s="373">
        <v>549.59114345692797</v>
      </c>
      <c r="AE735" s="374">
        <v>11223530.49522</v>
      </c>
      <c r="AF735" s="374">
        <f t="shared" si="206"/>
        <v>0</v>
      </c>
      <c r="AG735" s="374">
        <f t="shared" si="207"/>
        <v>0</v>
      </c>
      <c r="AH735" s="374">
        <f t="shared" si="208"/>
        <v>1</v>
      </c>
      <c r="AI735" s="374">
        <f t="shared" si="209"/>
        <v>20421.599999999999</v>
      </c>
      <c r="AJ735" s="375">
        <v>237632135.85636234</v>
      </c>
      <c r="AK735" s="376">
        <v>23827.503240000005</v>
      </c>
      <c r="AL735" s="377">
        <v>23827.503240000005</v>
      </c>
      <c r="AM735" s="373">
        <v>12802.188978515062</v>
      </c>
      <c r="AN735" s="374">
        <v>305044199.36465997</v>
      </c>
      <c r="AO735" s="378">
        <v>2255.4987599999999</v>
      </c>
      <c r="AP735" s="379">
        <v>2255.4987599999999</v>
      </c>
      <c r="AQ735" s="373">
        <v>19708.114396126733</v>
      </c>
      <c r="AR735" s="374">
        <v>44451627.582401998</v>
      </c>
      <c r="AS735" s="374">
        <f t="shared" si="202"/>
        <v>0.85951979957439928</v>
      </c>
      <c r="AT735" s="374">
        <f t="shared" si="216"/>
        <v>1938.645842135506</v>
      </c>
      <c r="AU735" s="374">
        <f t="shared" si="203"/>
        <v>0.14048020042560086</v>
      </c>
      <c r="AV735" s="374">
        <f t="shared" si="217"/>
        <v>316.8529178644942</v>
      </c>
      <c r="AW735" s="380">
        <v>747.25488000000007</v>
      </c>
      <c r="AX735" s="381">
        <v>747.25488000000007</v>
      </c>
      <c r="AY735" s="373">
        <v>14756.019915856821</v>
      </c>
      <c r="AZ735" s="374">
        <v>11026507.891501199</v>
      </c>
      <c r="BA735" s="378">
        <v>2093.4118799999947</v>
      </c>
      <c r="BB735" s="379">
        <v>2093.4118799999947</v>
      </c>
      <c r="BC735" s="373">
        <v>20124.063167778579</v>
      </c>
      <c r="BD735" s="374">
        <v>42127952.909298003</v>
      </c>
      <c r="BE735" s="374">
        <f t="shared" si="210"/>
        <v>1.8472462950098745E-2</v>
      </c>
      <c r="BF735" s="374">
        <f t="shared" si="211"/>
        <v>38.670473392596463</v>
      </c>
      <c r="BG735" s="374">
        <f t="shared" si="212"/>
        <v>1.7752834380516454E-3</v>
      </c>
      <c r="BH735" s="374">
        <f t="shared" si="213"/>
        <v>3.7163994395845492</v>
      </c>
      <c r="BI735" s="374">
        <f t="shared" si="214"/>
        <v>0.97975225361184948</v>
      </c>
      <c r="BJ735" s="374">
        <f t="shared" si="215"/>
        <v>2051.0250071678133</v>
      </c>
      <c r="BK735" s="375">
        <v>402650287.74786115</v>
      </c>
      <c r="BL735" s="382">
        <v>640282423.60422349</v>
      </c>
      <c r="BM735" s="383">
        <v>0.54</v>
      </c>
      <c r="BN735" s="382">
        <v>345752508.74628073</v>
      </c>
      <c r="BO735" s="395"/>
      <c r="BP735" s="395"/>
      <c r="BS735" s="408">
        <v>11443</v>
      </c>
      <c r="BT735" s="400" t="s">
        <v>2278</v>
      </c>
      <c r="BU735" s="400">
        <v>0.79353514331375652</v>
      </c>
      <c r="BV735" s="400">
        <v>0.20646485668624351</v>
      </c>
      <c r="BW735" s="400">
        <v>0</v>
      </c>
      <c r="BX735" s="400">
        <v>1</v>
      </c>
      <c r="BY735" s="407">
        <v>11443</v>
      </c>
      <c r="BZ735" s="406" t="s">
        <v>2278</v>
      </c>
      <c r="CA735" s="406">
        <v>0.85951979957439928</v>
      </c>
      <c r="CB735" s="406">
        <v>0.14048020042560086</v>
      </c>
      <c r="CC735" s="406">
        <v>1.8472462950098745E-2</v>
      </c>
      <c r="CD735" s="406">
        <v>1.7752834380516454E-3</v>
      </c>
      <c r="CE735" s="406">
        <v>0.97975225361184948</v>
      </c>
    </row>
    <row r="736" spans="1:83" x14ac:dyDescent="0.35">
      <c r="A736" s="365">
        <v>10</v>
      </c>
      <c r="B736" s="366" t="s">
        <v>1316</v>
      </c>
      <c r="C736" s="411">
        <v>21984</v>
      </c>
      <c r="D736" s="367" t="s">
        <v>2279</v>
      </c>
      <c r="E736" s="368" t="s">
        <v>2427</v>
      </c>
      <c r="F736" s="369">
        <v>16</v>
      </c>
      <c r="G736" s="370" t="s">
        <v>2759</v>
      </c>
      <c r="H736" s="371">
        <v>139774.79999999999</v>
      </c>
      <c r="I736" s="372">
        <v>139774.79999999999</v>
      </c>
      <c r="J736" s="373">
        <v>739.19055836648658</v>
      </c>
      <c r="K736" s="374">
        <v>103320212.45756398</v>
      </c>
      <c r="L736" s="371">
        <v>48574.799999999996</v>
      </c>
      <c r="M736" s="372">
        <v>48574.799999999996</v>
      </c>
      <c r="N736" s="373">
        <v>1230.4476724080016</v>
      </c>
      <c r="O736" s="374">
        <v>59768749.59768419</v>
      </c>
      <c r="P736" s="374">
        <f t="shared" si="200"/>
        <v>0.90436743451856205</v>
      </c>
      <c r="Q736" s="402">
        <f t="shared" si="204"/>
        <v>43929.467258252247</v>
      </c>
      <c r="R736" s="374">
        <f t="shared" si="201"/>
        <v>9.5632565481437906E-2</v>
      </c>
      <c r="S736" s="401">
        <f t="shared" si="205"/>
        <v>4645.3327417477494</v>
      </c>
      <c r="T736" s="371">
        <v>18812.399999999998</v>
      </c>
      <c r="U736" s="372">
        <v>18812.399999999998</v>
      </c>
      <c r="V736" s="373">
        <v>445.19500319700842</v>
      </c>
      <c r="W736" s="374">
        <v>8375186.4781434005</v>
      </c>
      <c r="X736" s="371">
        <v>27829.200000000001</v>
      </c>
      <c r="Y736" s="372">
        <v>27829.200000000001</v>
      </c>
      <c r="Z736" s="373">
        <v>5.3864590142727788</v>
      </c>
      <c r="AA736" s="374">
        <v>149900.84520000001</v>
      </c>
      <c r="AB736" s="371">
        <v>0</v>
      </c>
      <c r="AC736" s="372">
        <v>0</v>
      </c>
      <c r="AD736" s="373">
        <v>0</v>
      </c>
      <c r="AE736" s="374">
        <v>0</v>
      </c>
      <c r="AF736" s="374">
        <f t="shared" si="206"/>
        <v>2.2331134140912001E-4</v>
      </c>
      <c r="AG736" s="374">
        <f t="shared" si="207"/>
        <v>0</v>
      </c>
      <c r="AH736" s="374">
        <f t="shared" si="208"/>
        <v>0.99977668865859093</v>
      </c>
      <c r="AI736" s="374">
        <f t="shared" si="209"/>
        <v>0</v>
      </c>
      <c r="AJ736" s="375">
        <v>171614049.37859157</v>
      </c>
      <c r="AK736" s="376">
        <v>13808.617439999998</v>
      </c>
      <c r="AL736" s="377">
        <v>13808.617439999998</v>
      </c>
      <c r="AM736" s="373">
        <v>16533.885399991228</v>
      </c>
      <c r="AN736" s="374">
        <v>228310098.28528023</v>
      </c>
      <c r="AO736" s="378">
        <v>1729.5179999999998</v>
      </c>
      <c r="AP736" s="379">
        <v>1729.5179999999998</v>
      </c>
      <c r="AQ736" s="373">
        <v>24640.157720618005</v>
      </c>
      <c r="AR736" s="374">
        <v>42615596.300647803</v>
      </c>
      <c r="AS736" s="374">
        <f t="shared" si="202"/>
        <v>0.8657882603564403</v>
      </c>
      <c r="AT736" s="374">
        <f t="shared" si="216"/>
        <v>1497.3963804751497</v>
      </c>
      <c r="AU736" s="374">
        <f t="shared" si="203"/>
        <v>0.13421173964355962</v>
      </c>
      <c r="AV736" s="374">
        <f t="shared" si="217"/>
        <v>232.1216195248499</v>
      </c>
      <c r="AW736" s="380">
        <v>412606.37772000005</v>
      </c>
      <c r="AX736" s="381">
        <v>412606.37772000005</v>
      </c>
      <c r="AY736" s="373">
        <v>23.993000117312871</v>
      </c>
      <c r="AZ736" s="374">
        <v>9899664.8690399993</v>
      </c>
      <c r="BA736" s="378">
        <v>-411319.35216000007</v>
      </c>
      <c r="BB736" s="379">
        <v>-411319.35216000007</v>
      </c>
      <c r="BC736" s="373">
        <v>-52.002695588342185</v>
      </c>
      <c r="BD736" s="374">
        <v>21389715.059970602</v>
      </c>
      <c r="BE736" s="374">
        <f t="shared" si="210"/>
        <v>0.12164413692366251</v>
      </c>
      <c r="BF736" s="374">
        <f t="shared" si="211"/>
        <v>-50034.587593503209</v>
      </c>
      <c r="BG736" s="374">
        <f t="shared" si="212"/>
        <v>4.1120840360454984E-3</v>
      </c>
      <c r="BH736" s="374">
        <f t="shared" si="213"/>
        <v>-1691.3797417337128</v>
      </c>
      <c r="BI736" s="374">
        <f t="shared" si="214"/>
        <v>0.87424377904029194</v>
      </c>
      <c r="BJ736" s="374">
        <f t="shared" si="215"/>
        <v>-359593.38482476311</v>
      </c>
      <c r="BK736" s="375">
        <v>302215074.51493865</v>
      </c>
      <c r="BL736" s="382">
        <v>473829123.89353025</v>
      </c>
      <c r="BM736" s="383">
        <v>0.46</v>
      </c>
      <c r="BN736" s="382">
        <v>217961396.99102393</v>
      </c>
      <c r="BO736" s="395"/>
      <c r="BP736" s="395"/>
      <c r="BS736" s="408">
        <v>21984</v>
      </c>
      <c r="BT736" s="400" t="s">
        <v>2279</v>
      </c>
      <c r="BU736" s="400">
        <v>0.90436743451856205</v>
      </c>
      <c r="BV736" s="400">
        <v>9.5632565481437906E-2</v>
      </c>
      <c r="BW736" s="400">
        <v>2.2331134140912001E-4</v>
      </c>
      <c r="BX736" s="400">
        <v>0.99977668865859093</v>
      </c>
      <c r="BY736" s="407">
        <v>21984</v>
      </c>
      <c r="BZ736" s="406" t="s">
        <v>2279</v>
      </c>
      <c r="CA736" s="406">
        <v>0.8657882603564403</v>
      </c>
      <c r="CB736" s="406">
        <v>0.13421173964355962</v>
      </c>
      <c r="CC736" s="406">
        <v>0.12164413692366251</v>
      </c>
      <c r="CD736" s="406">
        <v>4.1120840360454984E-3</v>
      </c>
      <c r="CE736" s="406">
        <v>0.87424377904029194</v>
      </c>
    </row>
    <row r="737" spans="1:83" x14ac:dyDescent="0.35">
      <c r="A737" s="365">
        <v>10</v>
      </c>
      <c r="B737" s="366" t="s">
        <v>1316</v>
      </c>
      <c r="C737" s="411">
        <v>24032</v>
      </c>
      <c r="D737" s="367" t="s">
        <v>2047</v>
      </c>
      <c r="E737" s="368" t="s">
        <v>2438</v>
      </c>
      <c r="F737" s="369">
        <v>4</v>
      </c>
      <c r="G737" s="370" t="s">
        <v>6315</v>
      </c>
      <c r="H737" s="371">
        <v>60800.399999999994</v>
      </c>
      <c r="I737" s="372">
        <v>60800.399999999994</v>
      </c>
      <c r="J737" s="373">
        <v>299.682318177887</v>
      </c>
      <c r="K737" s="374">
        <v>18220804.818142798</v>
      </c>
      <c r="L737" s="371">
        <v>7375.2</v>
      </c>
      <c r="M737" s="372">
        <v>7375.2</v>
      </c>
      <c r="N737" s="373">
        <v>377.70646807354376</v>
      </c>
      <c r="O737" s="374">
        <v>2785660.743336</v>
      </c>
      <c r="P737" s="374">
        <f t="shared" si="200"/>
        <v>0.90455844572925026</v>
      </c>
      <c r="Q737" s="402">
        <f t="shared" si="204"/>
        <v>6671.2994489423663</v>
      </c>
      <c r="R737" s="374">
        <f t="shared" si="201"/>
        <v>9.5441554270749782E-2</v>
      </c>
      <c r="S737" s="401">
        <f t="shared" si="205"/>
        <v>703.90055105763372</v>
      </c>
      <c r="T737" s="371">
        <v>2545.1999999999998</v>
      </c>
      <c r="U737" s="372">
        <v>2545.1999999999998</v>
      </c>
      <c r="V737" s="373">
        <v>222.60484162541255</v>
      </c>
      <c r="W737" s="374">
        <v>566573.84290499997</v>
      </c>
      <c r="X737" s="371">
        <v>3211.2</v>
      </c>
      <c r="Y737" s="372">
        <v>3211.2</v>
      </c>
      <c r="Z737" s="373">
        <v>2.9247385556801193</v>
      </c>
      <c r="AA737" s="374">
        <v>9391.9204499999978</v>
      </c>
      <c r="AB737" s="371">
        <v>0</v>
      </c>
      <c r="AC737" s="372">
        <v>0</v>
      </c>
      <c r="AD737" s="373">
        <v>0</v>
      </c>
      <c r="AE737" s="374">
        <v>0</v>
      </c>
      <c r="AF737" s="374">
        <f t="shared" si="206"/>
        <v>0</v>
      </c>
      <c r="AG737" s="374">
        <f t="shared" si="207"/>
        <v>0</v>
      </c>
      <c r="AH737" s="374">
        <f t="shared" si="208"/>
        <v>1</v>
      </c>
      <c r="AI737" s="374">
        <f t="shared" si="209"/>
        <v>0</v>
      </c>
      <c r="AJ737" s="375">
        <v>21582431.324833795</v>
      </c>
      <c r="AK737" s="376">
        <v>1697.9772000000003</v>
      </c>
      <c r="AL737" s="377">
        <v>1697.9772000000003</v>
      </c>
      <c r="AM737" s="373">
        <v>8478.4516118198735</v>
      </c>
      <c r="AN737" s="374">
        <v>14396217.528173398</v>
      </c>
      <c r="AO737" s="378">
        <v>113.1606</v>
      </c>
      <c r="AP737" s="379">
        <v>113.1606</v>
      </c>
      <c r="AQ737" s="373">
        <v>9316.4529533883688</v>
      </c>
      <c r="AR737" s="374">
        <v>1054255.4060771998</v>
      </c>
      <c r="AS737" s="374">
        <f t="shared" si="202"/>
        <v>0.86206568368941194</v>
      </c>
      <c r="AT737" s="374">
        <f t="shared" si="216"/>
        <v>97.551870005704075</v>
      </c>
      <c r="AU737" s="374">
        <f t="shared" si="203"/>
        <v>0.13793431631058808</v>
      </c>
      <c r="AV737" s="374">
        <f t="shared" si="217"/>
        <v>15.608729994295935</v>
      </c>
      <c r="AW737" s="380">
        <v>23.473199999999999</v>
      </c>
      <c r="AX737" s="381">
        <v>23.473199999999999</v>
      </c>
      <c r="AY737" s="373">
        <v>11695.49155615766</v>
      </c>
      <c r="AZ737" s="374">
        <v>274530.61239599995</v>
      </c>
      <c r="BA737" s="378">
        <v>152.7364799999998</v>
      </c>
      <c r="BB737" s="379">
        <v>152.7364799999998</v>
      </c>
      <c r="BC737" s="373">
        <v>9271.1396229034599</v>
      </c>
      <c r="BD737" s="374">
        <v>1416041.2315908</v>
      </c>
      <c r="BE737" s="374">
        <f t="shared" si="210"/>
        <v>0</v>
      </c>
      <c r="BF737" s="374">
        <f t="shared" si="211"/>
        <v>0</v>
      </c>
      <c r="BG737" s="374">
        <f t="shared" si="212"/>
        <v>0</v>
      </c>
      <c r="BH737" s="374">
        <f t="shared" si="213"/>
        <v>0</v>
      </c>
      <c r="BI737" s="374">
        <f t="shared" si="214"/>
        <v>1</v>
      </c>
      <c r="BJ737" s="374">
        <f t="shared" si="215"/>
        <v>152.7364799999998</v>
      </c>
      <c r="BK737" s="375">
        <v>17141044.778237399</v>
      </c>
      <c r="BL737" s="382">
        <v>38723476.103071198</v>
      </c>
      <c r="BM737" s="383">
        <v>0.66</v>
      </c>
      <c r="BN737" s="382">
        <v>25557494.228026994</v>
      </c>
      <c r="BO737" s="395"/>
      <c r="BP737" s="395"/>
      <c r="BS737" s="408">
        <v>24032</v>
      </c>
      <c r="BT737" s="400" t="s">
        <v>2047</v>
      </c>
      <c r="BU737" s="400">
        <v>0.90455844572925026</v>
      </c>
      <c r="BV737" s="400">
        <v>9.5441554270749782E-2</v>
      </c>
      <c r="BW737" s="400">
        <v>0</v>
      </c>
      <c r="BX737" s="400">
        <v>1</v>
      </c>
      <c r="BY737" s="407">
        <v>24032</v>
      </c>
      <c r="BZ737" s="406" t="s">
        <v>2047</v>
      </c>
      <c r="CA737" s="406">
        <v>0.86206568368941194</v>
      </c>
      <c r="CB737" s="406">
        <v>0.13793431631058808</v>
      </c>
      <c r="CC737" s="406">
        <v>0</v>
      </c>
      <c r="CD737" s="406">
        <v>0</v>
      </c>
      <c r="CE737" s="406">
        <v>1</v>
      </c>
    </row>
    <row r="738" spans="1:83" x14ac:dyDescent="0.35">
      <c r="A738" s="365">
        <v>10</v>
      </c>
      <c r="B738" s="366" t="s">
        <v>1316</v>
      </c>
      <c r="C738" s="411">
        <v>24821</v>
      </c>
      <c r="D738" s="367" t="s">
        <v>2280</v>
      </c>
      <c r="E738" s="368" t="s">
        <v>2438</v>
      </c>
      <c r="F738" s="369">
        <v>3</v>
      </c>
      <c r="G738" s="370" t="s">
        <v>6313</v>
      </c>
      <c r="H738" s="371">
        <v>53486.400000000001</v>
      </c>
      <c r="I738" s="372">
        <v>53486.400000000001</v>
      </c>
      <c r="J738" s="373">
        <v>424.94278755408101</v>
      </c>
      <c r="K738" s="374">
        <v>22728659.9122326</v>
      </c>
      <c r="L738" s="371">
        <v>6126</v>
      </c>
      <c r="M738" s="372">
        <v>6126</v>
      </c>
      <c r="N738" s="373">
        <v>393.84544478403524</v>
      </c>
      <c r="O738" s="374">
        <v>2412697.194747</v>
      </c>
      <c r="P738" s="374">
        <f t="shared" si="200"/>
        <v>0.81762355559469979</v>
      </c>
      <c r="Q738" s="402">
        <f t="shared" si="204"/>
        <v>5008.7619015731307</v>
      </c>
      <c r="R738" s="374">
        <f t="shared" si="201"/>
        <v>0.18237644440530021</v>
      </c>
      <c r="S738" s="401">
        <f t="shared" si="205"/>
        <v>1117.2380984268691</v>
      </c>
      <c r="T738" s="371">
        <v>3604.7999999999997</v>
      </c>
      <c r="U738" s="372">
        <v>3604.7999999999997</v>
      </c>
      <c r="V738" s="373">
        <v>350.11800395056594</v>
      </c>
      <c r="W738" s="374">
        <v>1262105.3806409999</v>
      </c>
      <c r="X738" s="371">
        <v>3276</v>
      </c>
      <c r="Y738" s="372">
        <v>3276</v>
      </c>
      <c r="Z738" s="373">
        <v>0</v>
      </c>
      <c r="AA738" s="374">
        <v>0</v>
      </c>
      <c r="AB738" s="371">
        <v>0</v>
      </c>
      <c r="AC738" s="372">
        <v>0</v>
      </c>
      <c r="AD738" s="373">
        <v>0</v>
      </c>
      <c r="AE738" s="374">
        <v>0</v>
      </c>
      <c r="AF738" s="374">
        <f t="shared" si="206"/>
        <v>0</v>
      </c>
      <c r="AG738" s="374">
        <f t="shared" si="207"/>
        <v>0</v>
      </c>
      <c r="AH738" s="374">
        <f t="shared" si="208"/>
        <v>1</v>
      </c>
      <c r="AI738" s="374">
        <f t="shared" si="209"/>
        <v>0</v>
      </c>
      <c r="AJ738" s="375">
        <v>26403462.4876206</v>
      </c>
      <c r="AK738" s="376">
        <v>803.22899999999993</v>
      </c>
      <c r="AL738" s="377">
        <v>803.22899999999993</v>
      </c>
      <c r="AM738" s="373">
        <v>12452.682763950506</v>
      </c>
      <c r="AN738" s="374">
        <v>10002355.9238052</v>
      </c>
      <c r="AO738" s="378">
        <v>47.423400000000001</v>
      </c>
      <c r="AP738" s="379">
        <v>47.423400000000001</v>
      </c>
      <c r="AQ738" s="373">
        <v>17167.570392084919</v>
      </c>
      <c r="AR738" s="374">
        <v>814144.55773200002</v>
      </c>
      <c r="AS738" s="374">
        <f t="shared" si="202"/>
        <v>0.85671469533767919</v>
      </c>
      <c r="AT738" s="374">
        <f t="shared" si="216"/>
        <v>40.628323682876896</v>
      </c>
      <c r="AU738" s="374">
        <f t="shared" si="203"/>
        <v>0.14328530466232073</v>
      </c>
      <c r="AV738" s="374">
        <f t="shared" si="217"/>
        <v>6.795076317123101</v>
      </c>
      <c r="AW738" s="380">
        <v>16.232279999999999</v>
      </c>
      <c r="AX738" s="381">
        <v>16.232279999999999</v>
      </c>
      <c r="AY738" s="373">
        <v>14072.879402930457</v>
      </c>
      <c r="AZ738" s="374">
        <v>228434.9188746</v>
      </c>
      <c r="BA738" s="378">
        <v>35.087160000000026</v>
      </c>
      <c r="BB738" s="379">
        <v>35.087160000000026</v>
      </c>
      <c r="BC738" s="373">
        <v>12425.982612169231</v>
      </c>
      <c r="BD738" s="374">
        <v>435992.44007040007</v>
      </c>
      <c r="BE738" s="374">
        <f t="shared" si="210"/>
        <v>0</v>
      </c>
      <c r="BF738" s="374">
        <f t="shared" si="211"/>
        <v>0</v>
      </c>
      <c r="BG738" s="374">
        <f t="shared" si="212"/>
        <v>0</v>
      </c>
      <c r="BH738" s="374">
        <f t="shared" si="213"/>
        <v>0</v>
      </c>
      <c r="BI738" s="374">
        <f t="shared" si="214"/>
        <v>1</v>
      </c>
      <c r="BJ738" s="374">
        <f t="shared" si="215"/>
        <v>35.087160000000026</v>
      </c>
      <c r="BK738" s="375">
        <v>11480927.840482201</v>
      </c>
      <c r="BL738" s="382">
        <v>37884390.328102797</v>
      </c>
      <c r="BM738" s="383">
        <v>0.66</v>
      </c>
      <c r="BN738" s="382">
        <v>25003697.616547849</v>
      </c>
      <c r="BO738" s="395"/>
      <c r="BP738" s="395"/>
      <c r="BS738" s="408">
        <v>24821</v>
      </c>
      <c r="BT738" s="400" t="s">
        <v>2280</v>
      </c>
      <c r="BU738" s="400">
        <v>0.81762355559469979</v>
      </c>
      <c r="BV738" s="400">
        <v>0.18237644440530021</v>
      </c>
      <c r="BW738" s="400">
        <v>0</v>
      </c>
      <c r="BX738" s="400">
        <v>1</v>
      </c>
      <c r="BY738" s="407">
        <v>24821</v>
      </c>
      <c r="BZ738" s="406" t="s">
        <v>2280</v>
      </c>
      <c r="CA738" s="406">
        <v>0.85671469533767919</v>
      </c>
      <c r="CB738" s="406">
        <v>0.14328530466232073</v>
      </c>
      <c r="CC738" s="406">
        <v>0</v>
      </c>
      <c r="CD738" s="406">
        <v>0</v>
      </c>
      <c r="CE738" s="406">
        <v>1</v>
      </c>
    </row>
    <row r="739" spans="1:83" x14ac:dyDescent="0.35">
      <c r="A739" s="365">
        <v>10</v>
      </c>
      <c r="B739" s="366" t="s">
        <v>1316</v>
      </c>
      <c r="C739" s="411">
        <v>27967</v>
      </c>
      <c r="D739" s="367" t="s">
        <v>2281</v>
      </c>
      <c r="E739" s="368" t="s">
        <v>2438</v>
      </c>
      <c r="F739" s="369">
        <v>3</v>
      </c>
      <c r="G739" s="370" t="s">
        <v>6313</v>
      </c>
      <c r="H739" s="371">
        <v>50102.400000000001</v>
      </c>
      <c r="I739" s="372">
        <v>50102.400000000001</v>
      </c>
      <c r="J739" s="373">
        <v>406.61820971751052</v>
      </c>
      <c r="K739" s="374">
        <v>20372548.190550599</v>
      </c>
      <c r="L739" s="371">
        <v>3181.2</v>
      </c>
      <c r="M739" s="372">
        <v>3181.2</v>
      </c>
      <c r="N739" s="373">
        <v>353.48727374104107</v>
      </c>
      <c r="O739" s="374">
        <v>1124513.7152249997</v>
      </c>
      <c r="P739" s="374">
        <f t="shared" si="200"/>
        <v>0.8715345146351593</v>
      </c>
      <c r="Q739" s="402">
        <f t="shared" si="204"/>
        <v>2772.5255979573685</v>
      </c>
      <c r="R739" s="374">
        <f t="shared" si="201"/>
        <v>0.12846548536484081</v>
      </c>
      <c r="S739" s="401">
        <f t="shared" si="205"/>
        <v>408.67440204263158</v>
      </c>
      <c r="T739" s="371">
        <v>4671.5999999999995</v>
      </c>
      <c r="U739" s="372">
        <v>4671.5999999999995</v>
      </c>
      <c r="V739" s="373">
        <v>210.04894054341128</v>
      </c>
      <c r="W739" s="374">
        <v>981264.63064260001</v>
      </c>
      <c r="X739" s="371">
        <v>2714.4</v>
      </c>
      <c r="Y739" s="372">
        <v>2714.4</v>
      </c>
      <c r="Z739" s="373">
        <v>7.9488837312113176</v>
      </c>
      <c r="AA739" s="374">
        <v>21576.45</v>
      </c>
      <c r="AB739" s="371">
        <v>0</v>
      </c>
      <c r="AC739" s="372">
        <v>0</v>
      </c>
      <c r="AD739" s="373">
        <v>0</v>
      </c>
      <c r="AE739" s="374">
        <v>0</v>
      </c>
      <c r="AF739" s="374">
        <f t="shared" si="206"/>
        <v>0</v>
      </c>
      <c r="AG739" s="374">
        <f t="shared" si="207"/>
        <v>0</v>
      </c>
      <c r="AH739" s="374">
        <f t="shared" si="208"/>
        <v>1</v>
      </c>
      <c r="AI739" s="374">
        <f t="shared" si="209"/>
        <v>0</v>
      </c>
      <c r="AJ739" s="375">
        <v>22499902.986418199</v>
      </c>
      <c r="AK739" s="376">
        <v>750.75431999999989</v>
      </c>
      <c r="AL739" s="377">
        <v>750.75431999999989</v>
      </c>
      <c r="AM739" s="373">
        <v>10000.420928371881</v>
      </c>
      <c r="AN739" s="374">
        <v>7507859.213793599</v>
      </c>
      <c r="AO739" s="378">
        <v>14.637599999999999</v>
      </c>
      <c r="AP739" s="379">
        <v>14.637599999999999</v>
      </c>
      <c r="AQ739" s="373">
        <v>23854.538622233154</v>
      </c>
      <c r="AR739" s="374">
        <v>349173.19453679997</v>
      </c>
      <c r="AS739" s="374">
        <f t="shared" si="202"/>
        <v>0.92226733462399424</v>
      </c>
      <c r="AT739" s="374">
        <f t="shared" si="216"/>
        <v>13.499780337292178</v>
      </c>
      <c r="AU739" s="374">
        <f t="shared" si="203"/>
        <v>7.773266537600565E-2</v>
      </c>
      <c r="AV739" s="374">
        <f t="shared" si="217"/>
        <v>1.1378196627078203</v>
      </c>
      <c r="AW739" s="380">
        <v>35.582639999999998</v>
      </c>
      <c r="AX739" s="381">
        <v>35.582639999999998</v>
      </c>
      <c r="AY739" s="373">
        <v>6879.513058558894</v>
      </c>
      <c r="AZ739" s="374">
        <v>244791.23653800003</v>
      </c>
      <c r="BA739" s="378">
        <v>39.162240000000175</v>
      </c>
      <c r="BB739" s="379">
        <v>39.162240000000175</v>
      </c>
      <c r="BC739" s="373">
        <v>4002.5283918897208</v>
      </c>
      <c r="BD739" s="374">
        <v>156747.97748999999</v>
      </c>
      <c r="BE739" s="374">
        <f t="shared" si="210"/>
        <v>0</v>
      </c>
      <c r="BF739" s="374">
        <f t="shared" si="211"/>
        <v>0</v>
      </c>
      <c r="BG739" s="374">
        <f t="shared" si="212"/>
        <v>0</v>
      </c>
      <c r="BH739" s="374">
        <f t="shared" si="213"/>
        <v>0</v>
      </c>
      <c r="BI739" s="374">
        <f t="shared" si="214"/>
        <v>1</v>
      </c>
      <c r="BJ739" s="374">
        <f t="shared" si="215"/>
        <v>39.162240000000175</v>
      </c>
      <c r="BK739" s="375">
        <v>8258571.6223583994</v>
      </c>
      <c r="BL739" s="382">
        <v>30758474.608776599</v>
      </c>
      <c r="BM739" s="383">
        <v>0.66</v>
      </c>
      <c r="BN739" s="382">
        <v>20300593.241792556</v>
      </c>
      <c r="BO739" s="395"/>
      <c r="BP739" s="395"/>
      <c r="BS739" s="408">
        <v>27967</v>
      </c>
      <c r="BT739" s="400" t="s">
        <v>2281</v>
      </c>
      <c r="BU739" s="400">
        <v>0.8715345146351593</v>
      </c>
      <c r="BV739" s="400">
        <v>0.12846548536484081</v>
      </c>
      <c r="BW739" s="400">
        <v>0</v>
      </c>
      <c r="BX739" s="400">
        <v>1</v>
      </c>
      <c r="BY739" s="407">
        <v>27967</v>
      </c>
      <c r="BZ739" s="406" t="s">
        <v>2281</v>
      </c>
      <c r="CA739" s="406">
        <v>0.92226733462399424</v>
      </c>
      <c r="CB739" s="406">
        <v>7.773266537600565E-2</v>
      </c>
      <c r="CC739" s="406">
        <v>0</v>
      </c>
      <c r="CD739" s="406">
        <v>0</v>
      </c>
      <c r="CE739" s="406">
        <v>1</v>
      </c>
    </row>
    <row r="740" spans="1:83" x14ac:dyDescent="0.35">
      <c r="A740" s="365">
        <v>10</v>
      </c>
      <c r="B740" s="366" t="s">
        <v>1316</v>
      </c>
      <c r="C740" s="411">
        <v>27968</v>
      </c>
      <c r="D740" s="367" t="s">
        <v>2282</v>
      </c>
      <c r="E740" s="368" t="s">
        <v>2438</v>
      </c>
      <c r="F740" s="369">
        <v>3</v>
      </c>
      <c r="G740" s="370" t="s">
        <v>6313</v>
      </c>
      <c r="H740" s="371">
        <v>49508.4</v>
      </c>
      <c r="I740" s="372">
        <v>49508.4</v>
      </c>
      <c r="J740" s="373">
        <v>385.27189704474392</v>
      </c>
      <c r="K740" s="374">
        <v>19074195.187649999</v>
      </c>
      <c r="L740" s="371">
        <v>4515.5999999999995</v>
      </c>
      <c r="M740" s="372">
        <v>4515.5999999999995</v>
      </c>
      <c r="N740" s="373">
        <v>437.22270577996284</v>
      </c>
      <c r="O740" s="374">
        <v>1974322.8502199999</v>
      </c>
      <c r="P740" s="374">
        <f t="shared" si="200"/>
        <v>0.80018865768278902</v>
      </c>
      <c r="Q740" s="402">
        <f t="shared" si="204"/>
        <v>3613.3319026324016</v>
      </c>
      <c r="R740" s="374">
        <f t="shared" si="201"/>
        <v>0.19981134231721093</v>
      </c>
      <c r="S740" s="401">
        <f t="shared" si="205"/>
        <v>902.26809736759753</v>
      </c>
      <c r="T740" s="371">
        <v>3091.2</v>
      </c>
      <c r="U740" s="372">
        <v>3091.2</v>
      </c>
      <c r="V740" s="373">
        <v>226.03740458074535</v>
      </c>
      <c r="W740" s="374">
        <v>698726.82504000003</v>
      </c>
      <c r="X740" s="371">
        <v>3765.6</v>
      </c>
      <c r="Y740" s="372">
        <v>3765.6</v>
      </c>
      <c r="Z740" s="373">
        <v>2.5867969168260037</v>
      </c>
      <c r="AA740" s="374">
        <v>9740.8424699999996</v>
      </c>
      <c r="AB740" s="371">
        <v>0</v>
      </c>
      <c r="AC740" s="372">
        <v>0</v>
      </c>
      <c r="AD740" s="373">
        <v>0</v>
      </c>
      <c r="AE740" s="374">
        <v>0</v>
      </c>
      <c r="AF740" s="374">
        <f t="shared" si="206"/>
        <v>0</v>
      </c>
      <c r="AG740" s="374">
        <f t="shared" si="207"/>
        <v>0</v>
      </c>
      <c r="AH740" s="374">
        <f t="shared" si="208"/>
        <v>1</v>
      </c>
      <c r="AI740" s="374">
        <f t="shared" si="209"/>
        <v>0</v>
      </c>
      <c r="AJ740" s="375">
        <v>21756985.70538</v>
      </c>
      <c r="AK740" s="376">
        <v>1253.0964000000001</v>
      </c>
      <c r="AL740" s="377">
        <v>1253.0964000000001</v>
      </c>
      <c r="AM740" s="373">
        <v>4547.4917105244258</v>
      </c>
      <c r="AN740" s="374">
        <v>5698445.4914880004</v>
      </c>
      <c r="AO740" s="378">
        <v>102.61823999999999</v>
      </c>
      <c r="AP740" s="379">
        <v>102.61823999999999</v>
      </c>
      <c r="AQ740" s="373">
        <v>6851.9334632907376</v>
      </c>
      <c r="AR740" s="374">
        <v>703133.35259999998</v>
      </c>
      <c r="AS740" s="374">
        <f t="shared" si="202"/>
        <v>0.79501569376983638</v>
      </c>
      <c r="AT740" s="374">
        <f t="shared" si="216"/>
        <v>81.58311126703957</v>
      </c>
      <c r="AU740" s="374">
        <f t="shared" si="203"/>
        <v>0.20498430623016359</v>
      </c>
      <c r="AV740" s="374">
        <f t="shared" si="217"/>
        <v>21.03512873296042</v>
      </c>
      <c r="AW740" s="380">
        <v>14.387639999999999</v>
      </c>
      <c r="AX740" s="381">
        <v>14.387639999999999</v>
      </c>
      <c r="AY740" s="373">
        <v>9198.5212682552537</v>
      </c>
      <c r="AZ740" s="374">
        <v>132345.01254000003</v>
      </c>
      <c r="BA740" s="378">
        <v>58.452600000000061</v>
      </c>
      <c r="BB740" s="379">
        <v>58.452600000000061</v>
      </c>
      <c r="BC740" s="373">
        <v>7584.6377772759388</v>
      </c>
      <c r="BD740" s="374">
        <v>443341.79814000003</v>
      </c>
      <c r="BE740" s="374">
        <f t="shared" si="210"/>
        <v>0</v>
      </c>
      <c r="BF740" s="374">
        <f t="shared" si="211"/>
        <v>0</v>
      </c>
      <c r="BG740" s="374">
        <f t="shared" si="212"/>
        <v>0</v>
      </c>
      <c r="BH740" s="374">
        <f t="shared" si="213"/>
        <v>0</v>
      </c>
      <c r="BI740" s="374">
        <f t="shared" si="214"/>
        <v>1</v>
      </c>
      <c r="BJ740" s="374">
        <f t="shared" si="215"/>
        <v>58.452600000000061</v>
      </c>
      <c r="BK740" s="375">
        <v>6977265.6547680004</v>
      </c>
      <c r="BL740" s="382">
        <v>28734251.360148001</v>
      </c>
      <c r="BM740" s="383">
        <v>0.75</v>
      </c>
      <c r="BN740" s="382">
        <v>21550688.520111002</v>
      </c>
      <c r="BO740" s="395"/>
      <c r="BP740" s="395"/>
      <c r="BS740" s="408">
        <v>27968</v>
      </c>
      <c r="BT740" s="400" t="s">
        <v>2282</v>
      </c>
      <c r="BU740" s="400">
        <v>0.80018865768278902</v>
      </c>
      <c r="BV740" s="400">
        <v>0.19981134231721093</v>
      </c>
      <c r="BW740" s="400">
        <v>0</v>
      </c>
      <c r="BX740" s="400">
        <v>1</v>
      </c>
      <c r="BY740" s="407">
        <v>27968</v>
      </c>
      <c r="BZ740" s="406" t="s">
        <v>2282</v>
      </c>
      <c r="CA740" s="406">
        <v>0.79501569376983638</v>
      </c>
      <c r="CB740" s="406">
        <v>0.20498430623016359</v>
      </c>
      <c r="CC740" s="406">
        <v>0</v>
      </c>
      <c r="CD740" s="406">
        <v>0</v>
      </c>
      <c r="CE740" s="406">
        <v>1</v>
      </c>
    </row>
    <row r="741" spans="1:83" x14ac:dyDescent="0.35">
      <c r="A741" s="365">
        <v>10</v>
      </c>
      <c r="B741" s="366" t="s">
        <v>1316</v>
      </c>
      <c r="C741" s="411">
        <v>27976</v>
      </c>
      <c r="D741" s="367" t="s">
        <v>2283</v>
      </c>
      <c r="E741" s="368" t="s">
        <v>2438</v>
      </c>
      <c r="F741" s="369">
        <v>3</v>
      </c>
      <c r="G741" s="370" t="s">
        <v>6313</v>
      </c>
      <c r="H741" s="371">
        <v>48843.6</v>
      </c>
      <c r="I741" s="372">
        <v>48843.6</v>
      </c>
      <c r="J741" s="373">
        <v>410.97804369763901</v>
      </c>
      <c r="K741" s="374">
        <v>20073647.17515</v>
      </c>
      <c r="L741" s="371">
        <v>5505.5999999999995</v>
      </c>
      <c r="M741" s="372">
        <v>5505.5999999999995</v>
      </c>
      <c r="N741" s="373">
        <v>451.46898729838711</v>
      </c>
      <c r="O741" s="374">
        <v>2485607.6564699998</v>
      </c>
      <c r="P741" s="374">
        <f t="shared" si="200"/>
        <v>0.9040292896752754</v>
      </c>
      <c r="Q741" s="402">
        <f t="shared" si="204"/>
        <v>4977.2236572361953</v>
      </c>
      <c r="R741" s="374">
        <f t="shared" si="201"/>
        <v>9.5970710324724623E-2</v>
      </c>
      <c r="S741" s="401">
        <f t="shared" si="205"/>
        <v>528.37634276380379</v>
      </c>
      <c r="T741" s="371">
        <v>3753.6</v>
      </c>
      <c r="U741" s="372">
        <v>3753.6</v>
      </c>
      <c r="V741" s="373">
        <v>217.16886779891306</v>
      </c>
      <c r="W741" s="374">
        <v>815165.06217000005</v>
      </c>
      <c r="X741" s="371">
        <v>1579.2</v>
      </c>
      <c r="Y741" s="372">
        <v>1579.2</v>
      </c>
      <c r="Z741" s="373">
        <v>3.9036854103343462E-2</v>
      </c>
      <c r="AA741" s="374">
        <v>61.646999999999998</v>
      </c>
      <c r="AB741" s="371">
        <v>0</v>
      </c>
      <c r="AC741" s="372">
        <v>0</v>
      </c>
      <c r="AD741" s="373">
        <v>0</v>
      </c>
      <c r="AE741" s="374">
        <v>0</v>
      </c>
      <c r="AF741" s="374">
        <f t="shared" si="206"/>
        <v>0</v>
      </c>
      <c r="AG741" s="374">
        <f t="shared" si="207"/>
        <v>0</v>
      </c>
      <c r="AH741" s="374">
        <f t="shared" si="208"/>
        <v>1</v>
      </c>
      <c r="AI741" s="374">
        <f t="shared" si="209"/>
        <v>0</v>
      </c>
      <c r="AJ741" s="375">
        <v>23374481.540789999</v>
      </c>
      <c r="AK741" s="376">
        <v>831.70547999999997</v>
      </c>
      <c r="AL741" s="377">
        <v>831.70547999999997</v>
      </c>
      <c r="AM741" s="373">
        <v>7550.954671153544</v>
      </c>
      <c r="AN741" s="374">
        <v>6280170.3792300001</v>
      </c>
      <c r="AO741" s="378">
        <v>69.084360000000004</v>
      </c>
      <c r="AP741" s="379">
        <v>69.084360000000004</v>
      </c>
      <c r="AQ741" s="373">
        <v>8381.6951427645854</v>
      </c>
      <c r="AR741" s="374">
        <v>579044.04465300008</v>
      </c>
      <c r="AS741" s="374">
        <f t="shared" si="202"/>
        <v>0.92829972940196637</v>
      </c>
      <c r="AT741" s="374">
        <f t="shared" si="216"/>
        <v>64.130992693908027</v>
      </c>
      <c r="AU741" s="374">
        <f t="shared" si="203"/>
        <v>7.1700270598033675E-2</v>
      </c>
      <c r="AV741" s="374">
        <f t="shared" si="217"/>
        <v>4.9533673060919741</v>
      </c>
      <c r="AW741" s="380">
        <v>25.026959999999992</v>
      </c>
      <c r="AX741" s="381">
        <v>25.026959999999992</v>
      </c>
      <c r="AY741" s="373">
        <v>10290.954334046168</v>
      </c>
      <c r="AZ741" s="374">
        <v>257551.30247999998</v>
      </c>
      <c r="BA741" s="378">
        <v>34.812840000000087</v>
      </c>
      <c r="BB741" s="379">
        <v>34.812840000000087</v>
      </c>
      <c r="BC741" s="373">
        <v>8320.5894168358373</v>
      </c>
      <c r="BD741" s="374">
        <v>289663.34807400004</v>
      </c>
      <c r="BE741" s="374">
        <f t="shared" si="210"/>
        <v>0</v>
      </c>
      <c r="BF741" s="374">
        <f t="shared" si="211"/>
        <v>0</v>
      </c>
      <c r="BG741" s="374">
        <f t="shared" si="212"/>
        <v>0</v>
      </c>
      <c r="BH741" s="374">
        <f t="shared" si="213"/>
        <v>0</v>
      </c>
      <c r="BI741" s="374">
        <f t="shared" si="214"/>
        <v>1</v>
      </c>
      <c r="BJ741" s="374">
        <f t="shared" si="215"/>
        <v>34.812840000000087</v>
      </c>
      <c r="BK741" s="375">
        <v>7406429.0744370008</v>
      </c>
      <c r="BL741" s="382">
        <v>30780910.615226999</v>
      </c>
      <c r="BM741" s="383">
        <v>0.56999999999999995</v>
      </c>
      <c r="BN741" s="382">
        <v>17545119.050679389</v>
      </c>
      <c r="BO741" s="395"/>
      <c r="BP741" s="395"/>
      <c r="BS741" s="408">
        <v>27976</v>
      </c>
      <c r="BT741" s="400" t="s">
        <v>2283</v>
      </c>
      <c r="BU741" s="400">
        <v>0.9040292896752754</v>
      </c>
      <c r="BV741" s="400">
        <v>9.5970710324724623E-2</v>
      </c>
      <c r="BW741" s="400">
        <v>0</v>
      </c>
      <c r="BX741" s="400">
        <v>1</v>
      </c>
      <c r="BY741" s="407">
        <v>27976</v>
      </c>
      <c r="BZ741" s="406" t="s">
        <v>2283</v>
      </c>
      <c r="CA741" s="406">
        <v>0.92829972940196637</v>
      </c>
      <c r="CB741" s="406">
        <v>7.1700270598033675E-2</v>
      </c>
      <c r="CC741" s="406">
        <v>0</v>
      </c>
      <c r="CD741" s="406">
        <v>0</v>
      </c>
      <c r="CE741" s="406">
        <v>1</v>
      </c>
    </row>
    <row r="742" spans="1:83" x14ac:dyDescent="0.35">
      <c r="A742" s="365">
        <v>11</v>
      </c>
      <c r="B742" s="366" t="s">
        <v>1317</v>
      </c>
      <c r="C742" s="411">
        <v>10738</v>
      </c>
      <c r="D742" s="367" t="s">
        <v>2052</v>
      </c>
      <c r="E742" s="368" t="s">
        <v>2427</v>
      </c>
      <c r="F742" s="369">
        <v>16</v>
      </c>
      <c r="G742" s="370" t="s">
        <v>2759</v>
      </c>
      <c r="H742" s="371">
        <v>188270.4</v>
      </c>
      <c r="I742" s="372">
        <v>188270.4</v>
      </c>
      <c r="J742" s="373">
        <v>1089.7237752792303</v>
      </c>
      <c r="K742" s="374">
        <v>205162731.0613308</v>
      </c>
      <c r="L742" s="371">
        <v>57610.799999999996</v>
      </c>
      <c r="M742" s="372">
        <v>57610.799999999996</v>
      </c>
      <c r="N742" s="373">
        <v>1297.6507808246056</v>
      </c>
      <c r="O742" s="374">
        <v>74758699.603930175</v>
      </c>
      <c r="P742" s="374">
        <f t="shared" si="200"/>
        <v>0.89983594624990859</v>
      </c>
      <c r="Q742" s="402">
        <f t="shared" si="204"/>
        <v>51840.26873221423</v>
      </c>
      <c r="R742" s="374">
        <f t="shared" si="201"/>
        <v>0.10016405375009138</v>
      </c>
      <c r="S742" s="401">
        <f t="shared" si="205"/>
        <v>5770.5312677857637</v>
      </c>
      <c r="T742" s="371">
        <v>54637.2</v>
      </c>
      <c r="U742" s="372">
        <v>54637.2</v>
      </c>
      <c r="V742" s="373">
        <v>762.83850170651885</v>
      </c>
      <c r="W742" s="374">
        <v>41679359.785439409</v>
      </c>
      <c r="X742" s="371">
        <v>50913.599999999999</v>
      </c>
      <c r="Y742" s="372">
        <v>50913.599999999999</v>
      </c>
      <c r="Z742" s="373">
        <v>58.871192279273124</v>
      </c>
      <c r="AA742" s="374">
        <v>2997344.3352299999</v>
      </c>
      <c r="AB742" s="371">
        <v>0</v>
      </c>
      <c r="AC742" s="372">
        <v>0</v>
      </c>
      <c r="AD742" s="373">
        <v>0</v>
      </c>
      <c r="AE742" s="374">
        <v>0</v>
      </c>
      <c r="AF742" s="374">
        <f t="shared" si="206"/>
        <v>0</v>
      </c>
      <c r="AG742" s="374">
        <f t="shared" si="207"/>
        <v>0</v>
      </c>
      <c r="AH742" s="374">
        <f t="shared" si="208"/>
        <v>1</v>
      </c>
      <c r="AI742" s="374">
        <f t="shared" si="209"/>
        <v>0</v>
      </c>
      <c r="AJ742" s="375">
        <v>324598134.7859304</v>
      </c>
      <c r="AK742" s="376">
        <v>23471.80284</v>
      </c>
      <c r="AL742" s="377">
        <v>23471.80284</v>
      </c>
      <c r="AM742" s="373">
        <v>21057.751300743977</v>
      </c>
      <c r="AN742" s="374">
        <v>494263386.78481621</v>
      </c>
      <c r="AO742" s="378">
        <v>2687.7954000000004</v>
      </c>
      <c r="AP742" s="379">
        <v>2687.7954000000004</v>
      </c>
      <c r="AQ742" s="373">
        <v>18550.729809102657</v>
      </c>
      <c r="AR742" s="374">
        <v>49860566.247549005</v>
      </c>
      <c r="AS742" s="374">
        <f t="shared" si="202"/>
        <v>0.91874755408603181</v>
      </c>
      <c r="AT742" s="374">
        <f t="shared" si="216"/>
        <v>2469.405449633688</v>
      </c>
      <c r="AU742" s="374">
        <f t="shared" si="203"/>
        <v>8.1252445913968116E-2</v>
      </c>
      <c r="AV742" s="374">
        <f t="shared" si="217"/>
        <v>218.38995036631232</v>
      </c>
      <c r="AW742" s="380">
        <v>2527.8619199999998</v>
      </c>
      <c r="AX742" s="381">
        <v>2527.8619199999998</v>
      </c>
      <c r="AY742" s="373">
        <v>25761.011351986825</v>
      </c>
      <c r="AZ742" s="374">
        <v>65120279.617375202</v>
      </c>
      <c r="BA742" s="378">
        <v>3359.2485599999955</v>
      </c>
      <c r="BB742" s="379">
        <v>3359.2485599999955</v>
      </c>
      <c r="BC742" s="373">
        <v>31048.10482287686</v>
      </c>
      <c r="BD742" s="374">
        <v>104298301.416978</v>
      </c>
      <c r="BE742" s="374">
        <f t="shared" si="210"/>
        <v>0.10841855483502014</v>
      </c>
      <c r="BF742" s="374">
        <f t="shared" si="211"/>
        <v>364.20487420682196</v>
      </c>
      <c r="BG742" s="374">
        <f t="shared" si="212"/>
        <v>7.6443856944860375E-2</v>
      </c>
      <c r="BH742" s="374">
        <f t="shared" si="213"/>
        <v>256.79391636286789</v>
      </c>
      <c r="BI742" s="374">
        <f t="shared" si="214"/>
        <v>0.81513758822011939</v>
      </c>
      <c r="BJ742" s="374">
        <f t="shared" si="215"/>
        <v>2738.2497694303052</v>
      </c>
      <c r="BK742" s="375">
        <v>713542534.06671846</v>
      </c>
      <c r="BL742" s="382">
        <v>1038140668.8526489</v>
      </c>
      <c r="BM742" s="383">
        <v>0.33</v>
      </c>
      <c r="BN742" s="382">
        <v>342586420.72137415</v>
      </c>
      <c r="BO742" s="395"/>
      <c r="BP742" s="395"/>
      <c r="BS742" s="408">
        <v>10738</v>
      </c>
      <c r="BT742" s="400" t="s">
        <v>2052</v>
      </c>
      <c r="BU742" s="400">
        <v>0.89983594624990859</v>
      </c>
      <c r="BV742" s="400">
        <v>0.10016405375009138</v>
      </c>
      <c r="BW742" s="400">
        <v>0</v>
      </c>
      <c r="BX742" s="400">
        <v>1</v>
      </c>
      <c r="BY742" s="407">
        <v>10738</v>
      </c>
      <c r="BZ742" s="406" t="s">
        <v>2052</v>
      </c>
      <c r="CA742" s="406">
        <v>0.91874755408603181</v>
      </c>
      <c r="CB742" s="406">
        <v>8.1252445913968116E-2</v>
      </c>
      <c r="CC742" s="406">
        <v>0.10841855483502014</v>
      </c>
      <c r="CD742" s="406">
        <v>7.6443856944860375E-2</v>
      </c>
      <c r="CE742" s="406">
        <v>0.81513758822011939</v>
      </c>
    </row>
    <row r="743" spans="1:83" x14ac:dyDescent="0.35">
      <c r="A743" s="365">
        <v>11</v>
      </c>
      <c r="B743" s="366" t="s">
        <v>1317</v>
      </c>
      <c r="C743" s="411">
        <v>11340</v>
      </c>
      <c r="D743" s="367" t="s">
        <v>2053</v>
      </c>
      <c r="E743" s="368" t="s">
        <v>2438</v>
      </c>
      <c r="F743" s="369">
        <v>6</v>
      </c>
      <c r="G743" s="370" t="s">
        <v>6307</v>
      </c>
      <c r="H743" s="371">
        <v>78535.199999999997</v>
      </c>
      <c r="I743" s="372">
        <v>78535.199999999997</v>
      </c>
      <c r="J743" s="373">
        <v>402.38612316528128</v>
      </c>
      <c r="K743" s="374">
        <v>31601474.660009995</v>
      </c>
      <c r="L743" s="371">
        <v>8788.7999999999993</v>
      </c>
      <c r="M743" s="372">
        <v>8788.7999999999993</v>
      </c>
      <c r="N743" s="373">
        <v>587.0414976515566</v>
      </c>
      <c r="O743" s="374">
        <v>5159390.3145599999</v>
      </c>
      <c r="P743" s="374">
        <f t="shared" si="200"/>
        <v>0.8843097970092415</v>
      </c>
      <c r="Q743" s="402">
        <f t="shared" si="204"/>
        <v>7772.0219439548209</v>
      </c>
      <c r="R743" s="374">
        <f t="shared" si="201"/>
        <v>0.11569020299075855</v>
      </c>
      <c r="S743" s="401">
        <f t="shared" si="205"/>
        <v>1016.7780560451787</v>
      </c>
      <c r="T743" s="371">
        <v>7665.5999999999995</v>
      </c>
      <c r="U743" s="372">
        <v>7665.5999999999995</v>
      </c>
      <c r="V743" s="373">
        <v>231.21276082498434</v>
      </c>
      <c r="W743" s="374">
        <v>1772384.5393799997</v>
      </c>
      <c r="X743" s="371">
        <v>4849.2</v>
      </c>
      <c r="Y743" s="372">
        <v>4849.2</v>
      </c>
      <c r="Z743" s="373">
        <v>213.14845618658748</v>
      </c>
      <c r="AA743" s="374">
        <v>1033599.4937399999</v>
      </c>
      <c r="AB743" s="371">
        <v>0</v>
      </c>
      <c r="AC743" s="372">
        <v>0</v>
      </c>
      <c r="AD743" s="373">
        <v>0</v>
      </c>
      <c r="AE743" s="374">
        <v>0</v>
      </c>
      <c r="AF743" s="374">
        <f t="shared" si="206"/>
        <v>0</v>
      </c>
      <c r="AG743" s="374">
        <f t="shared" si="207"/>
        <v>0</v>
      </c>
      <c r="AH743" s="374">
        <f t="shared" si="208"/>
        <v>1</v>
      </c>
      <c r="AI743" s="374">
        <f t="shared" si="209"/>
        <v>0</v>
      </c>
      <c r="AJ743" s="375">
        <v>39566849.00768999</v>
      </c>
      <c r="AK743" s="376">
        <v>1937.2472400000001</v>
      </c>
      <c r="AL743" s="377">
        <v>1937.2472400000001</v>
      </c>
      <c r="AM743" s="373">
        <v>12582.987463653839</v>
      </c>
      <c r="AN743" s="374">
        <v>24376357.734918002</v>
      </c>
      <c r="AO743" s="378">
        <v>101.54844</v>
      </c>
      <c r="AP743" s="379">
        <v>101.54844</v>
      </c>
      <c r="AQ743" s="373">
        <v>15608.720866861175</v>
      </c>
      <c r="AR743" s="374">
        <v>1585041.2544251999</v>
      </c>
      <c r="AS743" s="374">
        <f t="shared" si="202"/>
        <v>0.88767965471235522</v>
      </c>
      <c r="AT743" s="374">
        <f t="shared" si="216"/>
        <v>90.14248415577832</v>
      </c>
      <c r="AU743" s="374">
        <f t="shared" si="203"/>
        <v>0.11232034528764473</v>
      </c>
      <c r="AV743" s="374">
        <f t="shared" si="217"/>
        <v>11.405955844221673</v>
      </c>
      <c r="AW743" s="380">
        <v>63.365159999999996</v>
      </c>
      <c r="AX743" s="381">
        <v>63.365159999999996</v>
      </c>
      <c r="AY743" s="373">
        <v>11691.253737858469</v>
      </c>
      <c r="AZ743" s="374">
        <v>740818.16369999992</v>
      </c>
      <c r="BA743" s="378">
        <v>301.4715599999999</v>
      </c>
      <c r="BB743" s="379">
        <v>301.4715599999999</v>
      </c>
      <c r="BC743" s="373">
        <v>5469.653762563873</v>
      </c>
      <c r="BD743" s="374">
        <v>1648945.0524599999</v>
      </c>
      <c r="BE743" s="374">
        <f t="shared" si="210"/>
        <v>3.3968315263455867E-2</v>
      </c>
      <c r="BF743" s="374">
        <f t="shared" si="211"/>
        <v>10.240480993045848</v>
      </c>
      <c r="BG743" s="374">
        <f t="shared" si="212"/>
        <v>0.12465499242406888</v>
      </c>
      <c r="BH743" s="374">
        <f t="shared" si="213"/>
        <v>37.579935027872217</v>
      </c>
      <c r="BI743" s="374">
        <f t="shared" si="214"/>
        <v>0.84137669231247525</v>
      </c>
      <c r="BJ743" s="374">
        <f t="shared" si="215"/>
        <v>253.65114397908184</v>
      </c>
      <c r="BK743" s="375">
        <v>28351162.205503203</v>
      </c>
      <c r="BL743" s="382">
        <v>67918011.213193193</v>
      </c>
      <c r="BM743" s="383">
        <v>0.54</v>
      </c>
      <c r="BN743" s="382">
        <v>36675726.055124328</v>
      </c>
      <c r="BO743" s="395"/>
      <c r="BP743" s="395"/>
      <c r="BS743" s="408">
        <v>11340</v>
      </c>
      <c r="BT743" s="400" t="s">
        <v>2053</v>
      </c>
      <c r="BU743" s="400">
        <v>0.8843097970092415</v>
      </c>
      <c r="BV743" s="400">
        <v>0.11569020299075855</v>
      </c>
      <c r="BW743" s="400">
        <v>0</v>
      </c>
      <c r="BX743" s="400">
        <v>1</v>
      </c>
      <c r="BY743" s="407">
        <v>11340</v>
      </c>
      <c r="BZ743" s="406" t="s">
        <v>2053</v>
      </c>
      <c r="CA743" s="406">
        <v>0.88767965471235522</v>
      </c>
      <c r="CB743" s="406">
        <v>0.11232034528764473</v>
      </c>
      <c r="CC743" s="406">
        <v>3.3968315263455867E-2</v>
      </c>
      <c r="CD743" s="406">
        <v>0.12465499242406888</v>
      </c>
      <c r="CE743" s="406">
        <v>0.84137669231247525</v>
      </c>
    </row>
    <row r="744" spans="1:83" x14ac:dyDescent="0.35">
      <c r="A744" s="365">
        <v>11</v>
      </c>
      <c r="B744" s="366" t="s">
        <v>1317</v>
      </c>
      <c r="C744" s="411">
        <v>11341</v>
      </c>
      <c r="D744" s="367" t="s">
        <v>2054</v>
      </c>
      <c r="E744" s="368" t="s">
        <v>2438</v>
      </c>
      <c r="F744" s="369">
        <v>4</v>
      </c>
      <c r="G744" s="370" t="s">
        <v>6315</v>
      </c>
      <c r="H744" s="371">
        <v>32649.599999999999</v>
      </c>
      <c r="I744" s="372">
        <v>32649.599999999999</v>
      </c>
      <c r="J744" s="373">
        <v>655.11111094275577</v>
      </c>
      <c r="K744" s="374">
        <v>21389115.727836598</v>
      </c>
      <c r="L744" s="371">
        <v>6642</v>
      </c>
      <c r="M744" s="372">
        <v>6642</v>
      </c>
      <c r="N744" s="373">
        <v>461.99071137308044</v>
      </c>
      <c r="O744" s="374">
        <v>3068542.3049400002</v>
      </c>
      <c r="P744" s="374">
        <f t="shared" si="200"/>
        <v>0.87889750928258226</v>
      </c>
      <c r="Q744" s="402">
        <f t="shared" si="204"/>
        <v>5837.6372566549117</v>
      </c>
      <c r="R744" s="374">
        <f t="shared" si="201"/>
        <v>0.12110249071741774</v>
      </c>
      <c r="S744" s="401">
        <f t="shared" si="205"/>
        <v>804.36274334508869</v>
      </c>
      <c r="T744" s="371">
        <v>8229.6</v>
      </c>
      <c r="U744" s="372">
        <v>8229.6</v>
      </c>
      <c r="V744" s="373">
        <v>385.95504546515019</v>
      </c>
      <c r="W744" s="374">
        <v>3176255.6421600003</v>
      </c>
      <c r="X744" s="371">
        <v>206.4</v>
      </c>
      <c r="Y744" s="372">
        <v>206.4</v>
      </c>
      <c r="Z744" s="373">
        <v>1106.6174119186046</v>
      </c>
      <c r="AA744" s="374">
        <v>228405.83382</v>
      </c>
      <c r="AB744" s="371">
        <v>60</v>
      </c>
      <c r="AC744" s="372">
        <v>60</v>
      </c>
      <c r="AD744" s="373">
        <v>37599.738239999999</v>
      </c>
      <c r="AE744" s="374">
        <v>2255984.2944</v>
      </c>
      <c r="AF744" s="374">
        <f t="shared" si="206"/>
        <v>0</v>
      </c>
      <c r="AG744" s="374">
        <f t="shared" si="207"/>
        <v>0</v>
      </c>
      <c r="AH744" s="374">
        <f t="shared" si="208"/>
        <v>1</v>
      </c>
      <c r="AI744" s="374">
        <f t="shared" si="209"/>
        <v>60</v>
      </c>
      <c r="AJ744" s="375">
        <v>30118303.803156599</v>
      </c>
      <c r="AK744" s="376">
        <v>555.83771999999988</v>
      </c>
      <c r="AL744" s="377">
        <v>555.83771999999988</v>
      </c>
      <c r="AM744" s="373">
        <v>15463.060003189783</v>
      </c>
      <c r="AN744" s="374">
        <v>8594952.0163962003</v>
      </c>
      <c r="AO744" s="378">
        <v>25.216439999999999</v>
      </c>
      <c r="AP744" s="379">
        <v>25.216439999999999</v>
      </c>
      <c r="AQ744" s="373">
        <v>15798.283831500403</v>
      </c>
      <c r="AR744" s="374">
        <v>398376.47633999999</v>
      </c>
      <c r="AS744" s="374">
        <f t="shared" si="202"/>
        <v>0.749010401998075</v>
      </c>
      <c r="AT744" s="374">
        <f t="shared" si="216"/>
        <v>18.887375861360336</v>
      </c>
      <c r="AU744" s="374">
        <f t="shared" si="203"/>
        <v>0.25098959800192505</v>
      </c>
      <c r="AV744" s="374">
        <f t="shared" si="217"/>
        <v>6.3290641386396622</v>
      </c>
      <c r="AW744" s="380">
        <v>34.138199999999998</v>
      </c>
      <c r="AX744" s="381">
        <v>34.138199999999998</v>
      </c>
      <c r="AY744" s="373">
        <v>19440.218620384207</v>
      </c>
      <c r="AZ744" s="374">
        <v>663654.07130640012</v>
      </c>
      <c r="BA744" s="378">
        <v>56.314200000000049</v>
      </c>
      <c r="BB744" s="379">
        <v>56.314200000000049</v>
      </c>
      <c r="BC744" s="373">
        <v>25316.154752975246</v>
      </c>
      <c r="BD744" s="374">
        <v>1425659.0019899998</v>
      </c>
      <c r="BE744" s="374">
        <f t="shared" si="210"/>
        <v>6.7941647220123554E-3</v>
      </c>
      <c r="BF744" s="374">
        <f t="shared" si="211"/>
        <v>0.38260795098834854</v>
      </c>
      <c r="BG744" s="374">
        <f t="shared" si="212"/>
        <v>1.8962235456665352E-2</v>
      </c>
      <c r="BH744" s="374">
        <f t="shared" si="213"/>
        <v>1.0678431199537448</v>
      </c>
      <c r="BI744" s="374">
        <f t="shared" si="214"/>
        <v>0.97424359982132225</v>
      </c>
      <c r="BJ744" s="374">
        <f t="shared" si="215"/>
        <v>54.863748929057955</v>
      </c>
      <c r="BK744" s="375">
        <v>11082641.5660326</v>
      </c>
      <c r="BL744" s="382">
        <v>41200945.369189203</v>
      </c>
      <c r="BM744" s="383">
        <v>0.53</v>
      </c>
      <c r="BN744" s="382">
        <v>21836501.045670278</v>
      </c>
      <c r="BO744" s="395"/>
      <c r="BP744" s="395"/>
      <c r="BS744" s="408">
        <v>11341</v>
      </c>
      <c r="BT744" s="400" t="s">
        <v>2054</v>
      </c>
      <c r="BU744" s="400">
        <v>0.87889750928258226</v>
      </c>
      <c r="BV744" s="400">
        <v>0.12110249071741774</v>
      </c>
      <c r="BW744" s="400">
        <v>0</v>
      </c>
      <c r="BX744" s="400">
        <v>1</v>
      </c>
      <c r="BY744" s="407">
        <v>11341</v>
      </c>
      <c r="BZ744" s="406" t="s">
        <v>2054</v>
      </c>
      <c r="CA744" s="406">
        <v>0.749010401998075</v>
      </c>
      <c r="CB744" s="406">
        <v>0.25098959800192505</v>
      </c>
      <c r="CC744" s="406">
        <v>6.7941647220123554E-3</v>
      </c>
      <c r="CD744" s="406">
        <v>1.8962235456665352E-2</v>
      </c>
      <c r="CE744" s="406">
        <v>0.97424359982132225</v>
      </c>
    </row>
    <row r="745" spans="1:83" x14ac:dyDescent="0.35">
      <c r="A745" s="365">
        <v>11</v>
      </c>
      <c r="B745" s="366" t="s">
        <v>1317</v>
      </c>
      <c r="C745" s="411">
        <v>11342</v>
      </c>
      <c r="D745" s="367" t="s">
        <v>2055</v>
      </c>
      <c r="E745" s="368" t="s">
        <v>2438</v>
      </c>
      <c r="F745" s="369">
        <v>7</v>
      </c>
      <c r="G745" s="370" t="s">
        <v>6312</v>
      </c>
      <c r="H745" s="371">
        <v>90829.2</v>
      </c>
      <c r="I745" s="372">
        <v>90829.2</v>
      </c>
      <c r="J745" s="373">
        <v>518.4693556773924</v>
      </c>
      <c r="K745" s="374">
        <v>47092156.800693005</v>
      </c>
      <c r="L745" s="371">
        <v>13530</v>
      </c>
      <c r="M745" s="372">
        <v>13530</v>
      </c>
      <c r="N745" s="373">
        <v>381.41114539383597</v>
      </c>
      <c r="O745" s="374">
        <v>5160492.7971786009</v>
      </c>
      <c r="P745" s="374">
        <f t="shared" si="200"/>
        <v>0.85389783242107942</v>
      </c>
      <c r="Q745" s="402">
        <f t="shared" si="204"/>
        <v>11553.237672657204</v>
      </c>
      <c r="R745" s="374">
        <f t="shared" si="201"/>
        <v>0.1461021675789205</v>
      </c>
      <c r="S745" s="401">
        <f t="shared" si="205"/>
        <v>1976.7623273427944</v>
      </c>
      <c r="T745" s="371">
        <v>14462.4</v>
      </c>
      <c r="U745" s="372">
        <v>14462.4</v>
      </c>
      <c r="V745" s="373">
        <v>150.65041805679556</v>
      </c>
      <c r="W745" s="374">
        <v>2178766.6061046002</v>
      </c>
      <c r="X745" s="371">
        <v>7824</v>
      </c>
      <c r="Y745" s="372">
        <v>7824</v>
      </c>
      <c r="Z745" s="373">
        <v>81.669942448312881</v>
      </c>
      <c r="AA745" s="374">
        <v>638985.62971559993</v>
      </c>
      <c r="AB745" s="371">
        <v>0</v>
      </c>
      <c r="AC745" s="372">
        <v>0</v>
      </c>
      <c r="AD745" s="373">
        <v>0</v>
      </c>
      <c r="AE745" s="374">
        <v>0</v>
      </c>
      <c r="AF745" s="374">
        <f t="shared" si="206"/>
        <v>0</v>
      </c>
      <c r="AG745" s="374">
        <f t="shared" si="207"/>
        <v>0</v>
      </c>
      <c r="AH745" s="374">
        <f t="shared" si="208"/>
        <v>1</v>
      </c>
      <c r="AI745" s="374">
        <f t="shared" si="209"/>
        <v>0</v>
      </c>
      <c r="AJ745" s="375">
        <v>55070401.833691806</v>
      </c>
      <c r="AK745" s="376">
        <v>1641.6215999999997</v>
      </c>
      <c r="AL745" s="377">
        <v>1641.6215999999997</v>
      </c>
      <c r="AM745" s="373">
        <v>13671.675404186206</v>
      </c>
      <c r="AN745" s="374">
        <v>22443717.651700802</v>
      </c>
      <c r="AO745" s="378">
        <v>114.58439999999997</v>
      </c>
      <c r="AP745" s="379">
        <v>114.58439999999997</v>
      </c>
      <c r="AQ745" s="373">
        <v>13806.227644433277</v>
      </c>
      <c r="AR745" s="374">
        <v>1581978.3109007999</v>
      </c>
      <c r="AS745" s="374">
        <f t="shared" si="202"/>
        <v>0.86200510185408663</v>
      </c>
      <c r="AT745" s="374">
        <f t="shared" si="216"/>
        <v>98.772337392889384</v>
      </c>
      <c r="AU745" s="374">
        <f t="shared" si="203"/>
        <v>0.13799489814591337</v>
      </c>
      <c r="AV745" s="374">
        <f t="shared" si="217"/>
        <v>15.812062607110592</v>
      </c>
      <c r="AW745" s="380">
        <v>96.082799999999978</v>
      </c>
      <c r="AX745" s="381">
        <v>96.082799999999978</v>
      </c>
      <c r="AY745" s="373">
        <v>7261.335577052294</v>
      </c>
      <c r="AZ745" s="374">
        <v>697689.45398280001</v>
      </c>
      <c r="BA745" s="378">
        <v>724.83120000000076</v>
      </c>
      <c r="BB745" s="379">
        <v>724.83120000000076</v>
      </c>
      <c r="BC745" s="373">
        <v>926.38831250641431</v>
      </c>
      <c r="BD745" s="374">
        <v>671475.15222000005</v>
      </c>
      <c r="BE745" s="374">
        <f t="shared" si="210"/>
        <v>0</v>
      </c>
      <c r="BF745" s="374">
        <f t="shared" si="211"/>
        <v>0</v>
      </c>
      <c r="BG745" s="374">
        <f t="shared" si="212"/>
        <v>0.2335149265675287</v>
      </c>
      <c r="BH745" s="374">
        <f t="shared" si="213"/>
        <v>169.2589044418539</v>
      </c>
      <c r="BI745" s="374">
        <f t="shared" si="214"/>
        <v>0.7664850734324713</v>
      </c>
      <c r="BJ745" s="374">
        <f t="shared" si="215"/>
        <v>555.57229555814683</v>
      </c>
      <c r="BK745" s="375">
        <v>25394860.568804402</v>
      </c>
      <c r="BL745" s="382">
        <v>80465262.402496204</v>
      </c>
      <c r="BM745" s="383">
        <v>0.57999999999999996</v>
      </c>
      <c r="BN745" s="382">
        <v>46669852.193447798</v>
      </c>
      <c r="BO745" s="395"/>
      <c r="BP745" s="395"/>
      <c r="BS745" s="408">
        <v>11342</v>
      </c>
      <c r="BT745" s="400" t="s">
        <v>2055</v>
      </c>
      <c r="BU745" s="400">
        <v>0.85389783242107942</v>
      </c>
      <c r="BV745" s="400">
        <v>0.1461021675789205</v>
      </c>
      <c r="BW745" s="400">
        <v>0</v>
      </c>
      <c r="BX745" s="400">
        <v>1</v>
      </c>
      <c r="BY745" s="407">
        <v>11342</v>
      </c>
      <c r="BZ745" s="406" t="s">
        <v>2055</v>
      </c>
      <c r="CA745" s="406">
        <v>0.86200510185408663</v>
      </c>
      <c r="CB745" s="406">
        <v>0.13799489814591337</v>
      </c>
      <c r="CC745" s="406">
        <v>0</v>
      </c>
      <c r="CD745" s="406">
        <v>0.2335149265675287</v>
      </c>
      <c r="CE745" s="406">
        <v>0.7664850734324713</v>
      </c>
    </row>
    <row r="746" spans="1:83" x14ac:dyDescent="0.35">
      <c r="A746" s="365">
        <v>11</v>
      </c>
      <c r="B746" s="366" t="s">
        <v>1317</v>
      </c>
      <c r="C746" s="411">
        <v>11343</v>
      </c>
      <c r="D746" s="367" t="s">
        <v>2056</v>
      </c>
      <c r="E746" s="368" t="s">
        <v>2438</v>
      </c>
      <c r="F746" s="369">
        <v>6</v>
      </c>
      <c r="G746" s="370" t="s">
        <v>6307</v>
      </c>
      <c r="H746" s="371">
        <v>83336.399999999994</v>
      </c>
      <c r="I746" s="372">
        <v>83336.399999999994</v>
      </c>
      <c r="J746" s="373">
        <v>620.68863747210105</v>
      </c>
      <c r="K746" s="374">
        <v>51725956.567829996</v>
      </c>
      <c r="L746" s="371">
        <v>12925.199999999999</v>
      </c>
      <c r="M746" s="372">
        <v>12925.199999999999</v>
      </c>
      <c r="N746" s="373">
        <v>508.08492430712096</v>
      </c>
      <c r="O746" s="374">
        <v>6567099.2636543997</v>
      </c>
      <c r="P746" s="374">
        <f t="shared" si="200"/>
        <v>0.84937003369436848</v>
      </c>
      <c r="Q746" s="402">
        <f t="shared" si="204"/>
        <v>10978.27755950645</v>
      </c>
      <c r="R746" s="374">
        <f t="shared" si="201"/>
        <v>0.15062996630563155</v>
      </c>
      <c r="S746" s="401">
        <f t="shared" si="205"/>
        <v>1946.9224404935487</v>
      </c>
      <c r="T746" s="371">
        <v>11734.8</v>
      </c>
      <c r="U746" s="372">
        <v>11734.8</v>
      </c>
      <c r="V746" s="373">
        <v>250.27732194498415</v>
      </c>
      <c r="W746" s="374">
        <v>2936954.3175599999</v>
      </c>
      <c r="X746" s="371">
        <v>8031.5999999999995</v>
      </c>
      <c r="Y746" s="372">
        <v>8031.5999999999995</v>
      </c>
      <c r="Z746" s="373">
        <v>65.771429610787393</v>
      </c>
      <c r="AA746" s="374">
        <v>528249.81406200002</v>
      </c>
      <c r="AB746" s="371">
        <v>0</v>
      </c>
      <c r="AC746" s="372">
        <v>0</v>
      </c>
      <c r="AD746" s="373">
        <v>0</v>
      </c>
      <c r="AE746" s="374">
        <v>0</v>
      </c>
      <c r="AF746" s="374">
        <f t="shared" si="206"/>
        <v>8.9577351965079641E-3</v>
      </c>
      <c r="AG746" s="374">
        <f t="shared" si="207"/>
        <v>0</v>
      </c>
      <c r="AH746" s="374">
        <f t="shared" si="208"/>
        <v>0.991042264803492</v>
      </c>
      <c r="AI746" s="374">
        <f t="shared" si="209"/>
        <v>0</v>
      </c>
      <c r="AJ746" s="375">
        <v>61758259.963106394</v>
      </c>
      <c r="AK746" s="376">
        <v>2942.26512</v>
      </c>
      <c r="AL746" s="377">
        <v>2942.26512</v>
      </c>
      <c r="AM746" s="373">
        <v>7720.9396495785531</v>
      </c>
      <c r="AN746" s="374">
        <v>22717051.42458</v>
      </c>
      <c r="AO746" s="378">
        <v>164.71356</v>
      </c>
      <c r="AP746" s="379">
        <v>164.71356</v>
      </c>
      <c r="AQ746" s="373">
        <v>10945.831837160218</v>
      </c>
      <c r="AR746" s="374">
        <v>1802926.9290599998</v>
      </c>
      <c r="AS746" s="374">
        <f t="shared" si="202"/>
        <v>0.88149072111791094</v>
      </c>
      <c r="AT746" s="374">
        <f t="shared" si="216"/>
        <v>145.1934747822983</v>
      </c>
      <c r="AU746" s="374">
        <f t="shared" si="203"/>
        <v>0.11850927888208909</v>
      </c>
      <c r="AV746" s="374">
        <f t="shared" si="217"/>
        <v>19.520085217701716</v>
      </c>
      <c r="AW746" s="380">
        <v>84.123719999999992</v>
      </c>
      <c r="AX746" s="381">
        <v>84.123719999999992</v>
      </c>
      <c r="AY746" s="373">
        <v>13094.000047073525</v>
      </c>
      <c r="AZ746" s="374">
        <v>1101515.99364</v>
      </c>
      <c r="BA746" s="378">
        <v>15.469200000000569</v>
      </c>
      <c r="BB746" s="379">
        <v>15.469200000000569</v>
      </c>
      <c r="BC746" s="373">
        <v>117694.3138119575</v>
      </c>
      <c r="BD746" s="374">
        <v>1820636.87922</v>
      </c>
      <c r="BE746" s="374">
        <f t="shared" si="210"/>
        <v>1.3057661578104316E-2</v>
      </c>
      <c r="BF746" s="374">
        <f t="shared" si="211"/>
        <v>0.20199157848401872</v>
      </c>
      <c r="BG746" s="374">
        <f t="shared" si="212"/>
        <v>4.9691191773866272E-2</v>
      </c>
      <c r="BH746" s="374">
        <f t="shared" si="213"/>
        <v>0.76868298378832045</v>
      </c>
      <c r="BI746" s="374">
        <f t="shared" si="214"/>
        <v>0.93725114664802944</v>
      </c>
      <c r="BJ746" s="374">
        <f t="shared" si="215"/>
        <v>14.498525437728231</v>
      </c>
      <c r="BK746" s="375">
        <v>27442131.226500005</v>
      </c>
      <c r="BL746" s="382">
        <v>89200391.189606398</v>
      </c>
      <c r="BM746" s="383">
        <v>0.5</v>
      </c>
      <c r="BN746" s="382">
        <v>44600195.594803199</v>
      </c>
      <c r="BO746" s="395"/>
      <c r="BP746" s="395"/>
      <c r="BS746" s="408">
        <v>11343</v>
      </c>
      <c r="BT746" s="400" t="s">
        <v>2056</v>
      </c>
      <c r="BU746" s="400">
        <v>0.84937003369436848</v>
      </c>
      <c r="BV746" s="400">
        <v>0.15062996630563155</v>
      </c>
      <c r="BW746" s="400">
        <v>8.9577351965079641E-3</v>
      </c>
      <c r="BX746" s="400">
        <v>0.991042264803492</v>
      </c>
      <c r="BY746" s="407">
        <v>11343</v>
      </c>
      <c r="BZ746" s="406" t="s">
        <v>2056</v>
      </c>
      <c r="CA746" s="406">
        <v>0.88149072111791094</v>
      </c>
      <c r="CB746" s="406">
        <v>0.11850927888208909</v>
      </c>
      <c r="CC746" s="406">
        <v>1.3057661578104316E-2</v>
      </c>
      <c r="CD746" s="406">
        <v>4.9691191773866272E-2</v>
      </c>
      <c r="CE746" s="406">
        <v>0.93725114664802944</v>
      </c>
    </row>
    <row r="747" spans="1:83" x14ac:dyDescent="0.35">
      <c r="A747" s="365">
        <v>11</v>
      </c>
      <c r="B747" s="366" t="s">
        <v>1317</v>
      </c>
      <c r="C747" s="411">
        <v>11344</v>
      </c>
      <c r="D747" s="367" t="s">
        <v>2057</v>
      </c>
      <c r="E747" s="368" t="s">
        <v>2438</v>
      </c>
      <c r="F747" s="369">
        <v>6</v>
      </c>
      <c r="G747" s="370" t="s">
        <v>6307</v>
      </c>
      <c r="H747" s="371">
        <v>65390.399999999994</v>
      </c>
      <c r="I747" s="372">
        <v>65390.399999999994</v>
      </c>
      <c r="J747" s="373">
        <v>441.6572035794245</v>
      </c>
      <c r="K747" s="374">
        <v>28880141.204939999</v>
      </c>
      <c r="L747" s="371">
        <v>9949.1999999999989</v>
      </c>
      <c r="M747" s="372">
        <v>9949.1999999999989</v>
      </c>
      <c r="N747" s="373">
        <v>421.18634205765289</v>
      </c>
      <c r="O747" s="374">
        <v>4190467.1543999999</v>
      </c>
      <c r="P747" s="374">
        <f t="shared" si="200"/>
        <v>0.80844896373971686</v>
      </c>
      <c r="Q747" s="402">
        <f t="shared" si="204"/>
        <v>8043.4204300391903</v>
      </c>
      <c r="R747" s="374">
        <f t="shared" si="201"/>
        <v>0.19155103626028316</v>
      </c>
      <c r="S747" s="401">
        <f t="shared" si="205"/>
        <v>1905.7795699608091</v>
      </c>
      <c r="T747" s="371">
        <v>10972.8</v>
      </c>
      <c r="U747" s="372">
        <v>10972.8</v>
      </c>
      <c r="V747" s="373">
        <v>233.68228190102798</v>
      </c>
      <c r="W747" s="374">
        <v>2564148.9428435997</v>
      </c>
      <c r="X747" s="371">
        <v>3913.2</v>
      </c>
      <c r="Y747" s="372">
        <v>3913.2</v>
      </c>
      <c r="Z747" s="373">
        <v>58.057383977307573</v>
      </c>
      <c r="AA747" s="374">
        <v>227190.15497999999</v>
      </c>
      <c r="AB747" s="371">
        <v>0</v>
      </c>
      <c r="AC747" s="372">
        <v>0</v>
      </c>
      <c r="AD747" s="373">
        <v>0</v>
      </c>
      <c r="AE747" s="374">
        <v>0</v>
      </c>
      <c r="AF747" s="374">
        <f t="shared" si="206"/>
        <v>0</v>
      </c>
      <c r="AG747" s="374">
        <f t="shared" si="207"/>
        <v>0</v>
      </c>
      <c r="AH747" s="374">
        <f t="shared" si="208"/>
        <v>1</v>
      </c>
      <c r="AI747" s="374">
        <f t="shared" si="209"/>
        <v>0</v>
      </c>
      <c r="AJ747" s="375">
        <v>35861947.457163595</v>
      </c>
      <c r="AK747" s="376">
        <v>1579.37544</v>
      </c>
      <c r="AL747" s="377">
        <v>1579.37544</v>
      </c>
      <c r="AM747" s="373">
        <v>6613.0655953723062</v>
      </c>
      <c r="AN747" s="374">
        <v>10444513.384439997</v>
      </c>
      <c r="AO747" s="378">
        <v>89.754480000000001</v>
      </c>
      <c r="AP747" s="379">
        <v>89.754480000000001</v>
      </c>
      <c r="AQ747" s="373">
        <v>9782.0217199186045</v>
      </c>
      <c r="AR747" s="374">
        <v>877980.27281999995</v>
      </c>
      <c r="AS747" s="374">
        <f t="shared" si="202"/>
        <v>0.84803602849587767</v>
      </c>
      <c r="AT747" s="374">
        <f t="shared" si="216"/>
        <v>76.115032758912676</v>
      </c>
      <c r="AU747" s="374">
        <f t="shared" si="203"/>
        <v>0.1519639715041223</v>
      </c>
      <c r="AV747" s="374">
        <f t="shared" si="217"/>
        <v>13.639447241087316</v>
      </c>
      <c r="AW747" s="380">
        <v>64.470119999999994</v>
      </c>
      <c r="AX747" s="381">
        <v>64.470119999999994</v>
      </c>
      <c r="AY747" s="373">
        <v>8556.9739823657837</v>
      </c>
      <c r="AZ747" s="374">
        <v>551669.1394799999</v>
      </c>
      <c r="BA747" s="378">
        <v>67.983839999999788</v>
      </c>
      <c r="BB747" s="379">
        <v>67.983839999999788</v>
      </c>
      <c r="BC747" s="373">
        <v>10797.59031705185</v>
      </c>
      <c r="BD747" s="374">
        <v>734061.65249999997</v>
      </c>
      <c r="BE747" s="374">
        <f t="shared" si="210"/>
        <v>2.0577208686228074E-2</v>
      </c>
      <c r="BF747" s="374">
        <f t="shared" si="211"/>
        <v>1.3989176629711353</v>
      </c>
      <c r="BG747" s="374">
        <f t="shared" si="212"/>
        <v>4.4073375346204792E-2</v>
      </c>
      <c r="BH747" s="374">
        <f t="shared" si="213"/>
        <v>2.9962772977963219</v>
      </c>
      <c r="BI747" s="374">
        <f t="shared" si="214"/>
        <v>0.93534941596756715</v>
      </c>
      <c r="BJ747" s="374">
        <f t="shared" si="215"/>
        <v>63.588645039232333</v>
      </c>
      <c r="BK747" s="375">
        <v>12608224.449239997</v>
      </c>
      <c r="BL747" s="382">
        <v>48470171.906403594</v>
      </c>
      <c r="BM747" s="383">
        <v>0.52</v>
      </c>
      <c r="BN747" s="382">
        <v>25204489.39132987</v>
      </c>
      <c r="BO747" s="395"/>
      <c r="BP747" s="395"/>
      <c r="BS747" s="408">
        <v>11344</v>
      </c>
      <c r="BT747" s="400" t="s">
        <v>2057</v>
      </c>
      <c r="BU747" s="400">
        <v>0.80844896373971686</v>
      </c>
      <c r="BV747" s="400">
        <v>0.19155103626028316</v>
      </c>
      <c r="BW747" s="400">
        <v>0</v>
      </c>
      <c r="BX747" s="400">
        <v>1</v>
      </c>
      <c r="BY747" s="407">
        <v>11344</v>
      </c>
      <c r="BZ747" s="406" t="s">
        <v>2057</v>
      </c>
      <c r="CA747" s="406">
        <v>0.84803602849587767</v>
      </c>
      <c r="CB747" s="406">
        <v>0.1519639715041223</v>
      </c>
      <c r="CC747" s="406">
        <v>2.0577208686228074E-2</v>
      </c>
      <c r="CD747" s="406">
        <v>4.4073375346204792E-2</v>
      </c>
      <c r="CE747" s="406">
        <v>0.93534941596756715</v>
      </c>
    </row>
    <row r="748" spans="1:83" x14ac:dyDescent="0.35">
      <c r="A748" s="365">
        <v>11</v>
      </c>
      <c r="B748" s="366" t="s">
        <v>1317</v>
      </c>
      <c r="C748" s="411">
        <v>11345</v>
      </c>
      <c r="D748" s="367" t="s">
        <v>2058</v>
      </c>
      <c r="E748" s="368" t="s">
        <v>2438</v>
      </c>
      <c r="F748" s="369">
        <v>5</v>
      </c>
      <c r="G748" s="370" t="s">
        <v>2469</v>
      </c>
      <c r="H748" s="371">
        <v>68216.399999999994</v>
      </c>
      <c r="I748" s="372">
        <v>68216.399999999994</v>
      </c>
      <c r="J748" s="373">
        <v>287.22109979560042</v>
      </c>
      <c r="K748" s="374">
        <v>19593189.432096597</v>
      </c>
      <c r="L748" s="371">
        <v>8982</v>
      </c>
      <c r="M748" s="372">
        <v>8982</v>
      </c>
      <c r="N748" s="373">
        <v>278.14609998276558</v>
      </c>
      <c r="O748" s="374">
        <v>2498308.2700452004</v>
      </c>
      <c r="P748" s="374">
        <f t="shared" si="200"/>
        <v>0.82739450857063435</v>
      </c>
      <c r="Q748" s="402">
        <f t="shared" si="204"/>
        <v>7431.6574759814375</v>
      </c>
      <c r="R748" s="374">
        <f t="shared" si="201"/>
        <v>0.17260549142936563</v>
      </c>
      <c r="S748" s="401">
        <f t="shared" si="205"/>
        <v>1550.342524018562</v>
      </c>
      <c r="T748" s="371">
        <v>5266.8</v>
      </c>
      <c r="U748" s="372">
        <v>5266.8</v>
      </c>
      <c r="V748" s="373">
        <v>216.62601764433813</v>
      </c>
      <c r="W748" s="374">
        <v>1140925.9097292002</v>
      </c>
      <c r="X748" s="371">
        <v>7638</v>
      </c>
      <c r="Y748" s="372">
        <v>7638</v>
      </c>
      <c r="Z748" s="373">
        <v>45.170971607619798</v>
      </c>
      <c r="AA748" s="374">
        <v>345015.881139</v>
      </c>
      <c r="AB748" s="371">
        <v>500.4</v>
      </c>
      <c r="AC748" s="372">
        <v>500.4</v>
      </c>
      <c r="AD748" s="373">
        <v>3597.8769058369303</v>
      </c>
      <c r="AE748" s="374">
        <v>1800377.6036807999</v>
      </c>
      <c r="AF748" s="374">
        <f t="shared" si="206"/>
        <v>0</v>
      </c>
      <c r="AG748" s="374">
        <f t="shared" si="207"/>
        <v>0</v>
      </c>
      <c r="AH748" s="374">
        <f t="shared" si="208"/>
        <v>1</v>
      </c>
      <c r="AI748" s="374">
        <f t="shared" si="209"/>
        <v>500.4</v>
      </c>
      <c r="AJ748" s="375">
        <v>25377817.0966908</v>
      </c>
      <c r="AK748" s="376">
        <v>1072.79124</v>
      </c>
      <c r="AL748" s="377">
        <v>1072.79124</v>
      </c>
      <c r="AM748" s="373">
        <v>10043.403909568277</v>
      </c>
      <c r="AN748" s="374">
        <v>10774475.7339666</v>
      </c>
      <c r="AO748" s="378">
        <v>60.339959999999991</v>
      </c>
      <c r="AP748" s="379">
        <v>60.339959999999991</v>
      </c>
      <c r="AQ748" s="373">
        <v>14802.73587959621</v>
      </c>
      <c r="AR748" s="374">
        <v>893196.49086539994</v>
      </c>
      <c r="AS748" s="374">
        <f t="shared" si="202"/>
        <v>0.80424511799324949</v>
      </c>
      <c r="AT748" s="374">
        <f t="shared" si="216"/>
        <v>48.528118249907948</v>
      </c>
      <c r="AU748" s="374">
        <f t="shared" si="203"/>
        <v>0.19575488200675051</v>
      </c>
      <c r="AV748" s="374">
        <f t="shared" si="217"/>
        <v>11.811841750092043</v>
      </c>
      <c r="AW748" s="380">
        <v>36.392399999999995</v>
      </c>
      <c r="AX748" s="381">
        <v>36.392399999999995</v>
      </c>
      <c r="AY748" s="373">
        <v>8231.3302828502656</v>
      </c>
      <c r="AZ748" s="374">
        <v>299557.86418559996</v>
      </c>
      <c r="BA748" s="378">
        <v>120.41579999999978</v>
      </c>
      <c r="BB748" s="379">
        <v>120.41579999999978</v>
      </c>
      <c r="BC748" s="373">
        <v>10943.908814358269</v>
      </c>
      <c r="BD748" s="374">
        <v>1317819.535008</v>
      </c>
      <c r="BE748" s="374">
        <f t="shared" si="210"/>
        <v>1.9017285645493182E-2</v>
      </c>
      <c r="BF748" s="374">
        <f t="shared" si="211"/>
        <v>2.2899816648305737</v>
      </c>
      <c r="BG748" s="374">
        <f t="shared" si="212"/>
        <v>4.852754060051883E-2</v>
      </c>
      <c r="BH748" s="374">
        <f t="shared" si="213"/>
        <v>5.8434826234439443</v>
      </c>
      <c r="BI748" s="374">
        <f t="shared" si="214"/>
        <v>0.93245517375398801</v>
      </c>
      <c r="BJ748" s="374">
        <f t="shared" si="215"/>
        <v>112.28233571172527</v>
      </c>
      <c r="BK748" s="375">
        <v>13285049.6240256</v>
      </c>
      <c r="BL748" s="382">
        <v>38662866.720716402</v>
      </c>
      <c r="BM748" s="383">
        <v>0.54</v>
      </c>
      <c r="BN748" s="382">
        <v>20877948.02918686</v>
      </c>
      <c r="BO748" s="395"/>
      <c r="BP748" s="395"/>
      <c r="BS748" s="408">
        <v>11345</v>
      </c>
      <c r="BT748" s="400" t="s">
        <v>2058</v>
      </c>
      <c r="BU748" s="400">
        <v>0.82739450857063435</v>
      </c>
      <c r="BV748" s="400">
        <v>0.17260549142936563</v>
      </c>
      <c r="BW748" s="400">
        <v>0</v>
      </c>
      <c r="BX748" s="400">
        <v>1</v>
      </c>
      <c r="BY748" s="407">
        <v>11345</v>
      </c>
      <c r="BZ748" s="406" t="s">
        <v>2058</v>
      </c>
      <c r="CA748" s="406">
        <v>0.80424511799324949</v>
      </c>
      <c r="CB748" s="406">
        <v>0.19575488200675051</v>
      </c>
      <c r="CC748" s="406">
        <v>1.9017285645493182E-2</v>
      </c>
      <c r="CD748" s="406">
        <v>4.852754060051883E-2</v>
      </c>
      <c r="CE748" s="406">
        <v>0.93245517375398801</v>
      </c>
    </row>
    <row r="749" spans="1:83" x14ac:dyDescent="0.35">
      <c r="A749" s="365">
        <v>11</v>
      </c>
      <c r="B749" s="366" t="s">
        <v>1317</v>
      </c>
      <c r="C749" s="411">
        <v>11346</v>
      </c>
      <c r="D749" s="367" t="s">
        <v>2059</v>
      </c>
      <c r="E749" s="368" t="s">
        <v>2438</v>
      </c>
      <c r="F749" s="369">
        <v>6</v>
      </c>
      <c r="G749" s="370" t="s">
        <v>6307</v>
      </c>
      <c r="H749" s="371">
        <v>81673.2</v>
      </c>
      <c r="I749" s="372">
        <v>81673.2</v>
      </c>
      <c r="J749" s="373">
        <v>438.60285534788648</v>
      </c>
      <c r="K749" s="374">
        <v>35822098.725399002</v>
      </c>
      <c r="L749" s="371">
        <v>12181.199999999999</v>
      </c>
      <c r="M749" s="372">
        <v>12181.199999999999</v>
      </c>
      <c r="N749" s="373">
        <v>376.75668404344401</v>
      </c>
      <c r="O749" s="374">
        <v>4589348.5196699994</v>
      </c>
      <c r="P749" s="374">
        <f t="shared" si="200"/>
        <v>0.87903369990520597</v>
      </c>
      <c r="Q749" s="402">
        <f t="shared" si="204"/>
        <v>10707.685305285295</v>
      </c>
      <c r="R749" s="374">
        <f t="shared" si="201"/>
        <v>0.12096630009479403</v>
      </c>
      <c r="S749" s="401">
        <f t="shared" si="205"/>
        <v>1473.514694714705</v>
      </c>
      <c r="T749" s="371">
        <v>9651.6</v>
      </c>
      <c r="U749" s="372">
        <v>9651.6</v>
      </c>
      <c r="V749" s="373">
        <v>232.23844653736168</v>
      </c>
      <c r="W749" s="374">
        <v>2241472.5906000002</v>
      </c>
      <c r="X749" s="371">
        <v>7732.7999999999993</v>
      </c>
      <c r="Y749" s="372">
        <v>7732.7999999999993</v>
      </c>
      <c r="Z749" s="373">
        <v>35.568361041278713</v>
      </c>
      <c r="AA749" s="374">
        <v>275043.02226</v>
      </c>
      <c r="AB749" s="371">
        <v>0</v>
      </c>
      <c r="AC749" s="372">
        <v>0</v>
      </c>
      <c r="AD749" s="373">
        <v>0</v>
      </c>
      <c r="AE749" s="374">
        <v>0</v>
      </c>
      <c r="AF749" s="374">
        <f t="shared" si="206"/>
        <v>0</v>
      </c>
      <c r="AG749" s="374">
        <f t="shared" si="207"/>
        <v>0</v>
      </c>
      <c r="AH749" s="374">
        <f t="shared" si="208"/>
        <v>1</v>
      </c>
      <c r="AI749" s="374">
        <f t="shared" si="209"/>
        <v>0</v>
      </c>
      <c r="AJ749" s="375">
        <v>42927962.857929006</v>
      </c>
      <c r="AK749" s="376">
        <v>1970.64732</v>
      </c>
      <c r="AL749" s="377">
        <v>1970.64732</v>
      </c>
      <c r="AM749" s="373">
        <v>8164.8405344798075</v>
      </c>
      <c r="AN749" s="374">
        <v>16090021.1175</v>
      </c>
      <c r="AO749" s="378">
        <v>132.05123999999998</v>
      </c>
      <c r="AP749" s="379">
        <v>132.05123999999998</v>
      </c>
      <c r="AQ749" s="373">
        <v>13964.81340077988</v>
      </c>
      <c r="AR749" s="374">
        <v>1844070.9259415998</v>
      </c>
      <c r="AS749" s="374">
        <f t="shared" si="202"/>
        <v>0.9279830003101488</v>
      </c>
      <c r="AT749" s="374">
        <f t="shared" si="216"/>
        <v>122.54130588987552</v>
      </c>
      <c r="AU749" s="374">
        <f t="shared" si="203"/>
        <v>7.2016999689851299E-2</v>
      </c>
      <c r="AV749" s="374">
        <f t="shared" si="217"/>
        <v>9.5099341101244779</v>
      </c>
      <c r="AW749" s="380">
        <v>154.14936000000003</v>
      </c>
      <c r="AX749" s="381">
        <v>154.14936000000003</v>
      </c>
      <c r="AY749" s="373">
        <v>3632.2891136233061</v>
      </c>
      <c r="AZ749" s="374">
        <v>559915.04220000003</v>
      </c>
      <c r="BA749" s="378">
        <v>-39.17244000000025</v>
      </c>
      <c r="BB749" s="379">
        <v>-39.17244000000025</v>
      </c>
      <c r="BC749" s="373">
        <v>-43831.072332486539</v>
      </c>
      <c r="BD749" s="374">
        <v>1716970.0510799999</v>
      </c>
      <c r="BE749" s="374">
        <f t="shared" si="210"/>
        <v>7.5160912855122219E-2</v>
      </c>
      <c r="BF749" s="374">
        <f t="shared" si="211"/>
        <v>-2.9442363491625225</v>
      </c>
      <c r="BG749" s="374">
        <f t="shared" si="212"/>
        <v>3.3494304025007603E-2</v>
      </c>
      <c r="BH749" s="374">
        <f t="shared" si="213"/>
        <v>-1.3120536147613773</v>
      </c>
      <c r="BI749" s="374">
        <f t="shared" si="214"/>
        <v>0.8913447831198702</v>
      </c>
      <c r="BJ749" s="374">
        <f t="shared" si="215"/>
        <v>-34.916150036076353</v>
      </c>
      <c r="BK749" s="375">
        <v>20210977.1367216</v>
      </c>
      <c r="BL749" s="382">
        <v>63138939.994650602</v>
      </c>
      <c r="BM749" s="383">
        <v>0.49</v>
      </c>
      <c r="BN749" s="382">
        <v>30938080.597378794</v>
      </c>
      <c r="BO749" s="395"/>
      <c r="BP749" s="395"/>
      <c r="BS749" s="408">
        <v>11346</v>
      </c>
      <c r="BT749" s="400" t="s">
        <v>2059</v>
      </c>
      <c r="BU749" s="400">
        <v>0.87903369990520597</v>
      </c>
      <c r="BV749" s="400">
        <v>0.12096630009479403</v>
      </c>
      <c r="BW749" s="400">
        <v>0</v>
      </c>
      <c r="BX749" s="400">
        <v>1</v>
      </c>
      <c r="BY749" s="407">
        <v>11346</v>
      </c>
      <c r="BZ749" s="406" t="s">
        <v>2059</v>
      </c>
      <c r="CA749" s="406">
        <v>0.9279830003101488</v>
      </c>
      <c r="CB749" s="406">
        <v>7.2016999689851299E-2</v>
      </c>
      <c r="CC749" s="406">
        <v>7.5160912855122219E-2</v>
      </c>
      <c r="CD749" s="406">
        <v>3.3494304025007603E-2</v>
      </c>
      <c r="CE749" s="406">
        <v>0.8913447831198702</v>
      </c>
    </row>
    <row r="750" spans="1:83" x14ac:dyDescent="0.35">
      <c r="A750" s="365">
        <v>11</v>
      </c>
      <c r="B750" s="366" t="s">
        <v>1317</v>
      </c>
      <c r="C750" s="411">
        <v>77753</v>
      </c>
      <c r="D750" s="367" t="s">
        <v>2284</v>
      </c>
      <c r="E750" s="368" t="s">
        <v>2438</v>
      </c>
      <c r="F750" s="369">
        <v>2</v>
      </c>
      <c r="G750" s="370" t="s">
        <v>2560</v>
      </c>
      <c r="H750" s="371">
        <v>3789.6</v>
      </c>
      <c r="I750" s="372">
        <v>3789.6</v>
      </c>
      <c r="J750" s="373">
        <v>480.86156602279925</v>
      </c>
      <c r="K750" s="374">
        <v>1822272.9905999999</v>
      </c>
      <c r="L750" s="371">
        <v>337.2</v>
      </c>
      <c r="M750" s="372">
        <v>337.2</v>
      </c>
      <c r="N750" s="373">
        <v>430.2382887900356</v>
      </c>
      <c r="O750" s="374">
        <v>145076.35097999999</v>
      </c>
      <c r="P750" s="374">
        <f t="shared" si="200"/>
        <v>0.97005957490205408</v>
      </c>
      <c r="Q750" s="402">
        <f t="shared" si="204"/>
        <v>327.10408865697264</v>
      </c>
      <c r="R750" s="374">
        <f t="shared" si="201"/>
        <v>2.9940425097945898E-2</v>
      </c>
      <c r="S750" s="401">
        <f t="shared" si="205"/>
        <v>10.095911343027357</v>
      </c>
      <c r="T750" s="371">
        <v>4497.5999999999995</v>
      </c>
      <c r="U750" s="372">
        <v>4497.5999999999995</v>
      </c>
      <c r="V750" s="373">
        <v>399.69175664354321</v>
      </c>
      <c r="W750" s="374">
        <v>1797653.6446799997</v>
      </c>
      <c r="X750" s="371">
        <v>4912.8</v>
      </c>
      <c r="Y750" s="372">
        <v>4912.8</v>
      </c>
      <c r="Z750" s="373">
        <v>21.594519467513432</v>
      </c>
      <c r="AA750" s="374">
        <v>106089.55524</v>
      </c>
      <c r="AB750" s="371">
        <v>0</v>
      </c>
      <c r="AC750" s="372">
        <v>0</v>
      </c>
      <c r="AD750" s="373">
        <v>0</v>
      </c>
      <c r="AE750" s="374">
        <v>0</v>
      </c>
      <c r="AF750" s="374">
        <f t="shared" si="206"/>
        <v>0</v>
      </c>
      <c r="AG750" s="374">
        <f t="shared" si="207"/>
        <v>0</v>
      </c>
      <c r="AH750" s="374">
        <f t="shared" si="208"/>
        <v>1</v>
      </c>
      <c r="AI750" s="374">
        <f t="shared" si="209"/>
        <v>0</v>
      </c>
      <c r="AJ750" s="375">
        <v>3871092.5414999998</v>
      </c>
      <c r="AK750" s="376">
        <v>38.760359999999999</v>
      </c>
      <c r="AL750" s="377">
        <v>38.760359999999999</v>
      </c>
      <c r="AM750" s="373">
        <v>10793.309716937614</v>
      </c>
      <c r="AN750" s="374">
        <v>418352.57021999999</v>
      </c>
      <c r="AO750" s="378">
        <v>0.73343999999999998</v>
      </c>
      <c r="AP750" s="379">
        <v>0.73343999999999998</v>
      </c>
      <c r="AQ750" s="373">
        <v>13475.195026178011</v>
      </c>
      <c r="AR750" s="374">
        <v>9883.2470400000002</v>
      </c>
      <c r="AS750" s="374">
        <f t="shared" si="202"/>
        <v>1</v>
      </c>
      <c r="AT750" s="374">
        <f t="shared" si="216"/>
        <v>0.73343999999999998</v>
      </c>
      <c r="AU750" s="374">
        <f t="shared" si="203"/>
        <v>0</v>
      </c>
      <c r="AV750" s="374">
        <f t="shared" si="217"/>
        <v>0</v>
      </c>
      <c r="AW750" s="380">
        <v>26.968559999999997</v>
      </c>
      <c r="AX750" s="381">
        <v>26.968559999999997</v>
      </c>
      <c r="AY750" s="373">
        <v>14708.429208678552</v>
      </c>
      <c r="AZ750" s="374">
        <v>396665.15561999998</v>
      </c>
      <c r="BA750" s="378">
        <v>16.194120000000012</v>
      </c>
      <c r="BB750" s="379">
        <v>16.194120000000012</v>
      </c>
      <c r="BC750" s="373">
        <v>0</v>
      </c>
      <c r="BD750" s="374">
        <v>0</v>
      </c>
      <c r="BE750" s="374">
        <f t="shared" si="210"/>
        <v>0</v>
      </c>
      <c r="BF750" s="374">
        <f t="shared" si="211"/>
        <v>0</v>
      </c>
      <c r="BG750" s="374">
        <f t="shared" si="212"/>
        <v>1</v>
      </c>
      <c r="BH750" s="374">
        <f t="shared" si="213"/>
        <v>16.194120000000012</v>
      </c>
      <c r="BI750" s="374">
        <f t="shared" si="214"/>
        <v>0</v>
      </c>
      <c r="BJ750" s="374">
        <f t="shared" si="215"/>
        <v>0</v>
      </c>
      <c r="BK750" s="375">
        <v>824900.97288000002</v>
      </c>
      <c r="BL750" s="382">
        <v>4695993.5143799996</v>
      </c>
      <c r="BM750" s="383">
        <v>0.49</v>
      </c>
      <c r="BN750" s="382">
        <v>2301036.8220461998</v>
      </c>
      <c r="BO750" s="395"/>
      <c r="BP750" s="395"/>
      <c r="BS750" s="408">
        <v>77753</v>
      </c>
      <c r="BT750" s="400" t="s">
        <v>2284</v>
      </c>
      <c r="BU750" s="400">
        <v>0.97005957490205408</v>
      </c>
      <c r="BV750" s="400">
        <v>2.9940425097945898E-2</v>
      </c>
      <c r="BW750" s="400">
        <v>0</v>
      </c>
      <c r="BX750" s="400">
        <v>1</v>
      </c>
      <c r="BY750" s="407">
        <v>77753</v>
      </c>
      <c r="BZ750" s="406" t="s">
        <v>2284</v>
      </c>
      <c r="CA750" s="406">
        <v>1</v>
      </c>
      <c r="CB750" s="406">
        <v>0</v>
      </c>
      <c r="CC750" s="406">
        <v>0</v>
      </c>
      <c r="CD750" s="406">
        <v>1</v>
      </c>
      <c r="CE750" s="406">
        <v>0</v>
      </c>
    </row>
    <row r="751" spans="1:83" x14ac:dyDescent="0.35">
      <c r="A751" s="365">
        <v>11</v>
      </c>
      <c r="B751" s="366" t="s">
        <v>1318</v>
      </c>
      <c r="C751" s="411">
        <v>10744</v>
      </c>
      <c r="D751" s="367" t="s">
        <v>2060</v>
      </c>
      <c r="E751" s="368" t="s">
        <v>2427</v>
      </c>
      <c r="F751" s="369">
        <v>17</v>
      </c>
      <c r="G751" s="370" t="s">
        <v>2566</v>
      </c>
      <c r="H751" s="371">
        <v>196082.4</v>
      </c>
      <c r="I751" s="372">
        <v>196082.4</v>
      </c>
      <c r="J751" s="373">
        <v>1820.6348782246241</v>
      </c>
      <c r="K751" s="374">
        <v>356994456.44599205</v>
      </c>
      <c r="L751" s="371">
        <v>75890.399999999994</v>
      </c>
      <c r="M751" s="372">
        <v>75890.399999999994</v>
      </c>
      <c r="N751" s="373">
        <v>1423.6652036269093</v>
      </c>
      <c r="O751" s="374">
        <v>108042521.76932758</v>
      </c>
      <c r="P751" s="374">
        <f t="shared" si="200"/>
        <v>0.90894811947621923</v>
      </c>
      <c r="Q751" s="402">
        <f t="shared" si="204"/>
        <v>68980.436366298061</v>
      </c>
      <c r="R751" s="374">
        <f t="shared" si="201"/>
        <v>9.1051880523780784E-2</v>
      </c>
      <c r="S751" s="401">
        <f t="shared" si="205"/>
        <v>6909.9636337019328</v>
      </c>
      <c r="T751" s="371">
        <v>55296</v>
      </c>
      <c r="U751" s="372">
        <v>55296</v>
      </c>
      <c r="V751" s="373">
        <v>728.00953051757813</v>
      </c>
      <c r="W751" s="374">
        <v>40256014.999499999</v>
      </c>
      <c r="X751" s="371">
        <v>45146.400000000001</v>
      </c>
      <c r="Y751" s="372">
        <v>45146.400000000001</v>
      </c>
      <c r="Z751" s="373">
        <v>120.81116224116208</v>
      </c>
      <c r="AA751" s="374">
        <v>5454189.0550044002</v>
      </c>
      <c r="AB751" s="371">
        <v>0</v>
      </c>
      <c r="AC751" s="372">
        <v>0</v>
      </c>
      <c r="AD751" s="373">
        <v>0</v>
      </c>
      <c r="AE751" s="374">
        <v>0</v>
      </c>
      <c r="AF751" s="374">
        <f t="shared" si="206"/>
        <v>3.8501579770980014E-3</v>
      </c>
      <c r="AG751" s="374">
        <f t="shared" si="207"/>
        <v>0</v>
      </c>
      <c r="AH751" s="374">
        <f t="shared" si="208"/>
        <v>0.99614984202290202</v>
      </c>
      <c r="AI751" s="374">
        <f t="shared" si="209"/>
        <v>0</v>
      </c>
      <c r="AJ751" s="375">
        <v>510747182.26982403</v>
      </c>
      <c r="AK751" s="376">
        <v>24025.587479999998</v>
      </c>
      <c r="AL751" s="377">
        <v>24025.587479999998</v>
      </c>
      <c r="AM751" s="373">
        <v>14981.531198443037</v>
      </c>
      <c r="AN751" s="374">
        <v>359940088.39254242</v>
      </c>
      <c r="AO751" s="378">
        <v>4440.666119999999</v>
      </c>
      <c r="AP751" s="379">
        <v>4440.666119999999</v>
      </c>
      <c r="AQ751" s="373">
        <v>19707.414109195804</v>
      </c>
      <c r="AR751" s="374">
        <v>87514046.147515774</v>
      </c>
      <c r="AS751" s="374">
        <f t="shared" si="202"/>
        <v>0.87560664882357042</v>
      </c>
      <c r="AT751" s="374">
        <f t="shared" si="216"/>
        <v>3888.2767798775662</v>
      </c>
      <c r="AU751" s="374">
        <f t="shared" si="203"/>
        <v>0.12439335117642962</v>
      </c>
      <c r="AV751" s="374">
        <f t="shared" si="217"/>
        <v>552.38934012243305</v>
      </c>
      <c r="AW751" s="380">
        <v>2919.1431600000001</v>
      </c>
      <c r="AX751" s="381">
        <v>2919.1431600000001</v>
      </c>
      <c r="AY751" s="373">
        <v>12249.687626741264</v>
      </c>
      <c r="AZ751" s="374">
        <v>35758591.847738393</v>
      </c>
      <c r="BA751" s="378">
        <v>5104.4790000000021</v>
      </c>
      <c r="BB751" s="379">
        <v>5104.4790000000021</v>
      </c>
      <c r="BC751" s="373">
        <v>16254.629030861595</v>
      </c>
      <c r="BD751" s="374">
        <v>82971412.5408234</v>
      </c>
      <c r="BE751" s="374">
        <f t="shared" si="210"/>
        <v>8.98655552695901E-2</v>
      </c>
      <c r="BF751" s="374">
        <f t="shared" si="211"/>
        <v>458.71683969696221</v>
      </c>
      <c r="BG751" s="374">
        <f t="shared" si="212"/>
        <v>0.12859206682370655</v>
      </c>
      <c r="BH751" s="374">
        <f t="shared" si="213"/>
        <v>656.39550466820708</v>
      </c>
      <c r="BI751" s="374">
        <f t="shared" si="214"/>
        <v>0.78154237790670344</v>
      </c>
      <c r="BJ751" s="374">
        <f t="shared" si="215"/>
        <v>3989.3666556348335</v>
      </c>
      <c r="BK751" s="375">
        <v>566184138.92861998</v>
      </c>
      <c r="BL751" s="382">
        <v>1076931321.1984439</v>
      </c>
      <c r="BM751" s="383">
        <v>0.32</v>
      </c>
      <c r="BN751" s="382">
        <v>344618022.78350204</v>
      </c>
      <c r="BO751" s="395"/>
      <c r="BP751" s="395"/>
      <c r="BS751" s="408">
        <v>10744</v>
      </c>
      <c r="BT751" s="400" t="s">
        <v>2060</v>
      </c>
      <c r="BU751" s="400">
        <v>0.90894811947621923</v>
      </c>
      <c r="BV751" s="400">
        <v>9.1051880523780784E-2</v>
      </c>
      <c r="BW751" s="400">
        <v>3.8501579770980014E-3</v>
      </c>
      <c r="BX751" s="400">
        <v>0.99614984202290202</v>
      </c>
      <c r="BY751" s="407">
        <v>10744</v>
      </c>
      <c r="BZ751" s="406" t="s">
        <v>2060</v>
      </c>
      <c r="CA751" s="406">
        <v>0.87560664882357042</v>
      </c>
      <c r="CB751" s="406">
        <v>0.12439335117642962</v>
      </c>
      <c r="CC751" s="406">
        <v>8.98655552695901E-2</v>
      </c>
      <c r="CD751" s="406">
        <v>0.12859206682370655</v>
      </c>
      <c r="CE751" s="406">
        <v>0.78154237790670344</v>
      </c>
    </row>
    <row r="752" spans="1:83" x14ac:dyDescent="0.35">
      <c r="A752" s="365">
        <v>11</v>
      </c>
      <c r="B752" s="366" t="s">
        <v>1318</v>
      </c>
      <c r="C752" s="411">
        <v>11375</v>
      </c>
      <c r="D752" s="367" t="s">
        <v>2061</v>
      </c>
      <c r="E752" s="368" t="s">
        <v>2438</v>
      </c>
      <c r="F752" s="369">
        <v>2</v>
      </c>
      <c r="G752" s="370" t="s">
        <v>2560</v>
      </c>
      <c r="H752" s="371">
        <v>47762.400000000001</v>
      </c>
      <c r="I752" s="372">
        <v>47762.400000000001</v>
      </c>
      <c r="J752" s="373">
        <v>341.32459206096428</v>
      </c>
      <c r="K752" s="374">
        <v>16302481.6958526</v>
      </c>
      <c r="L752" s="371">
        <v>5590.8</v>
      </c>
      <c r="M752" s="372">
        <v>5590.8</v>
      </c>
      <c r="N752" s="373">
        <v>412.83396615303712</v>
      </c>
      <c r="O752" s="374">
        <v>2308072.1379684</v>
      </c>
      <c r="P752" s="374">
        <f t="shared" si="200"/>
        <v>0.91008655278111528</v>
      </c>
      <c r="Q752" s="402">
        <f t="shared" si="204"/>
        <v>5088.1118992886595</v>
      </c>
      <c r="R752" s="374">
        <f t="shared" si="201"/>
        <v>8.9913447218884654E-2</v>
      </c>
      <c r="S752" s="401">
        <f t="shared" si="205"/>
        <v>502.68810071134033</v>
      </c>
      <c r="T752" s="371">
        <v>15104.4</v>
      </c>
      <c r="U752" s="372">
        <v>15104.4</v>
      </c>
      <c r="V752" s="373">
        <v>190.41244266266784</v>
      </c>
      <c r="W752" s="374">
        <v>2876065.6989540001</v>
      </c>
      <c r="X752" s="371">
        <v>13380</v>
      </c>
      <c r="Y752" s="372">
        <v>13380</v>
      </c>
      <c r="Z752" s="373">
        <v>304.40155179820624</v>
      </c>
      <c r="AA752" s="374">
        <v>4072892.7630599993</v>
      </c>
      <c r="AB752" s="371">
        <v>70.8</v>
      </c>
      <c r="AC752" s="372">
        <v>70.8</v>
      </c>
      <c r="AD752" s="373">
        <v>31158.468726567793</v>
      </c>
      <c r="AE752" s="374">
        <v>2206019.5858409996</v>
      </c>
      <c r="AF752" s="374">
        <f t="shared" si="206"/>
        <v>0</v>
      </c>
      <c r="AG752" s="374">
        <f t="shared" si="207"/>
        <v>0</v>
      </c>
      <c r="AH752" s="374">
        <f t="shared" si="208"/>
        <v>1</v>
      </c>
      <c r="AI752" s="374">
        <f t="shared" si="209"/>
        <v>70.8</v>
      </c>
      <c r="AJ752" s="375">
        <v>27765531.881676</v>
      </c>
      <c r="AK752" s="376">
        <v>274.73424</v>
      </c>
      <c r="AL752" s="377">
        <v>274.73424</v>
      </c>
      <c r="AM752" s="373">
        <v>12460.620030804312</v>
      </c>
      <c r="AN752" s="374">
        <v>3423358.974091799</v>
      </c>
      <c r="AO752" s="378">
        <v>23.564640000000001</v>
      </c>
      <c r="AP752" s="379">
        <v>23.564640000000001</v>
      </c>
      <c r="AQ752" s="373">
        <v>14360.170841235004</v>
      </c>
      <c r="AR752" s="374">
        <v>338392.25621220004</v>
      </c>
      <c r="AS752" s="374">
        <f t="shared" si="202"/>
        <v>0.90457977371754095</v>
      </c>
      <c r="AT752" s="374">
        <f t="shared" si="216"/>
        <v>21.316096718935313</v>
      </c>
      <c r="AU752" s="374">
        <f t="shared" si="203"/>
        <v>9.5420226282459095E-2</v>
      </c>
      <c r="AV752" s="374">
        <f t="shared" si="217"/>
        <v>2.2485432810646868</v>
      </c>
      <c r="AW752" s="380">
        <v>46.173960000000001</v>
      </c>
      <c r="AX752" s="381">
        <v>46.173960000000001</v>
      </c>
      <c r="AY752" s="373">
        <v>9670.8889125948899</v>
      </c>
      <c r="AZ752" s="374">
        <v>446543.23781459994</v>
      </c>
      <c r="BA752" s="378">
        <v>93.767879999999977</v>
      </c>
      <c r="BB752" s="379">
        <v>93.767879999999977</v>
      </c>
      <c r="BC752" s="373">
        <v>5787.4574565938792</v>
      </c>
      <c r="BD752" s="374">
        <v>542677.61629499996</v>
      </c>
      <c r="BE752" s="374">
        <f t="shared" si="210"/>
        <v>2.32871677145969E-2</v>
      </c>
      <c r="BF752" s="374">
        <f t="shared" si="211"/>
        <v>2.1835883478021958</v>
      </c>
      <c r="BG752" s="374">
        <f t="shared" si="212"/>
        <v>0.49258270276217631</v>
      </c>
      <c r="BH752" s="374">
        <f t="shared" si="213"/>
        <v>46.188435762679404</v>
      </c>
      <c r="BI752" s="374">
        <f t="shared" si="214"/>
        <v>0.48413012952322682</v>
      </c>
      <c r="BJ752" s="374">
        <f t="shared" si="215"/>
        <v>45.39585588951838</v>
      </c>
      <c r="BK752" s="375">
        <v>4750972.0844135983</v>
      </c>
      <c r="BL752" s="382">
        <v>32516503.966089599</v>
      </c>
      <c r="BM752" s="383">
        <v>0.32</v>
      </c>
      <c r="BN752" s="382">
        <v>10405281.269148672</v>
      </c>
      <c r="BO752" s="395"/>
      <c r="BP752" s="395"/>
      <c r="BS752" s="408">
        <v>11375</v>
      </c>
      <c r="BT752" s="400" t="s">
        <v>2061</v>
      </c>
      <c r="BU752" s="400">
        <v>0.91008655278111528</v>
      </c>
      <c r="BV752" s="400">
        <v>8.9913447218884654E-2</v>
      </c>
      <c r="BW752" s="400">
        <v>0</v>
      </c>
      <c r="BX752" s="400">
        <v>1</v>
      </c>
      <c r="BY752" s="407">
        <v>11375</v>
      </c>
      <c r="BZ752" s="406" t="s">
        <v>2061</v>
      </c>
      <c r="CA752" s="406">
        <v>0.90457977371754095</v>
      </c>
      <c r="CB752" s="406">
        <v>9.5420226282459095E-2</v>
      </c>
      <c r="CC752" s="406">
        <v>2.32871677145969E-2</v>
      </c>
      <c r="CD752" s="406">
        <v>0.49258270276217631</v>
      </c>
      <c r="CE752" s="406">
        <v>0.48413012952322682</v>
      </c>
    </row>
    <row r="753" spans="1:83" x14ac:dyDescent="0.35">
      <c r="A753" s="365">
        <v>11</v>
      </c>
      <c r="B753" s="366" t="s">
        <v>1318</v>
      </c>
      <c r="C753" s="411">
        <v>11376</v>
      </c>
      <c r="D753" s="367" t="s">
        <v>2062</v>
      </c>
      <c r="E753" s="368" t="s">
        <v>2438</v>
      </c>
      <c r="F753" s="369">
        <v>7</v>
      </c>
      <c r="G753" s="370" t="s">
        <v>6312</v>
      </c>
      <c r="H753" s="371">
        <v>90349.2</v>
      </c>
      <c r="I753" s="372">
        <v>90349.2</v>
      </c>
      <c r="J753" s="373">
        <v>566.94851126685796</v>
      </c>
      <c r="K753" s="374">
        <v>51223344.434151605</v>
      </c>
      <c r="L753" s="371">
        <v>16753.2</v>
      </c>
      <c r="M753" s="372">
        <v>16753.2</v>
      </c>
      <c r="N753" s="373">
        <v>519.09404260224915</v>
      </c>
      <c r="O753" s="374">
        <v>8696486.3145240005</v>
      </c>
      <c r="P753" s="374">
        <f t="shared" si="200"/>
        <v>0.91402206515939011</v>
      </c>
      <c r="Q753" s="402">
        <f t="shared" si="204"/>
        <v>15312.794462028294</v>
      </c>
      <c r="R753" s="374">
        <f t="shared" si="201"/>
        <v>8.5977934840609879E-2</v>
      </c>
      <c r="S753" s="401">
        <f t="shared" si="205"/>
        <v>1440.4055379717056</v>
      </c>
      <c r="T753" s="371">
        <v>18896.399999999998</v>
      </c>
      <c r="U753" s="372">
        <v>18896.399999999998</v>
      </c>
      <c r="V753" s="373">
        <v>178.60357004130944</v>
      </c>
      <c r="W753" s="374">
        <v>3374964.5009285994</v>
      </c>
      <c r="X753" s="371">
        <v>10383.6</v>
      </c>
      <c r="Y753" s="372">
        <v>10383.6</v>
      </c>
      <c r="Z753" s="373">
        <v>276.17414171564775</v>
      </c>
      <c r="AA753" s="374">
        <v>2867681.8179186</v>
      </c>
      <c r="AB753" s="371">
        <v>2227.1999999999998</v>
      </c>
      <c r="AC753" s="372">
        <v>2227.1999999999998</v>
      </c>
      <c r="AD753" s="373">
        <v>2384.3655713577587</v>
      </c>
      <c r="AE753" s="374">
        <v>5310459.0005279994</v>
      </c>
      <c r="AF753" s="374">
        <f t="shared" si="206"/>
        <v>0</v>
      </c>
      <c r="AG753" s="374">
        <f t="shared" si="207"/>
        <v>0</v>
      </c>
      <c r="AH753" s="374">
        <f t="shared" si="208"/>
        <v>1</v>
      </c>
      <c r="AI753" s="374">
        <f t="shared" si="209"/>
        <v>2227.1999999999998</v>
      </c>
      <c r="AJ753" s="375">
        <v>71472936.068050802</v>
      </c>
      <c r="AK753" s="376">
        <v>2226.7306799999997</v>
      </c>
      <c r="AL753" s="377">
        <v>2226.7306799999997</v>
      </c>
      <c r="AM753" s="373">
        <v>13880.147342952492</v>
      </c>
      <c r="AN753" s="374">
        <v>30907349.931472793</v>
      </c>
      <c r="AO753" s="378">
        <v>149.70455999999999</v>
      </c>
      <c r="AP753" s="379">
        <v>149.70455999999999</v>
      </c>
      <c r="AQ753" s="373">
        <v>17774.466043771816</v>
      </c>
      <c r="AR753" s="374">
        <v>2660918.6183178001</v>
      </c>
      <c r="AS753" s="374">
        <f t="shared" si="202"/>
        <v>0.94512719124198274</v>
      </c>
      <c r="AT753" s="374">
        <f t="shared" si="216"/>
        <v>141.48985030891686</v>
      </c>
      <c r="AU753" s="374">
        <f t="shared" si="203"/>
        <v>5.48728087580172E-2</v>
      </c>
      <c r="AV753" s="374">
        <f t="shared" si="217"/>
        <v>8.2147096910831099</v>
      </c>
      <c r="AW753" s="380">
        <v>91.192920000000001</v>
      </c>
      <c r="AX753" s="381">
        <v>91.192920000000001</v>
      </c>
      <c r="AY753" s="373">
        <v>13553.961441144775</v>
      </c>
      <c r="AZ753" s="374">
        <v>1236025.3213854001</v>
      </c>
      <c r="BA753" s="378">
        <v>187.08576000000039</v>
      </c>
      <c r="BB753" s="379">
        <v>187.08576000000039</v>
      </c>
      <c r="BC753" s="373">
        <v>21681.730792425846</v>
      </c>
      <c r="BD753" s="374">
        <v>4056343.0834164</v>
      </c>
      <c r="BE753" s="374">
        <f t="shared" si="210"/>
        <v>3.8244998293998092E-2</v>
      </c>
      <c r="BF753" s="374">
        <f t="shared" si="211"/>
        <v>7.1550945720313512</v>
      </c>
      <c r="BG753" s="374">
        <f t="shared" si="212"/>
        <v>0.15324013565644715</v>
      </c>
      <c r="BH753" s="374">
        <f t="shared" si="213"/>
        <v>28.669047241789574</v>
      </c>
      <c r="BI753" s="374">
        <f t="shared" si="214"/>
        <v>0.8085148660495548</v>
      </c>
      <c r="BJ753" s="374">
        <f t="shared" si="215"/>
        <v>151.26161818617948</v>
      </c>
      <c r="BK753" s="375">
        <v>38860636.954592392</v>
      </c>
      <c r="BL753" s="382">
        <v>110333573.02264319</v>
      </c>
      <c r="BM753" s="383">
        <v>0.51</v>
      </c>
      <c r="BN753" s="382">
        <v>56270122.241548032</v>
      </c>
      <c r="BO753" s="395"/>
      <c r="BP753" s="395"/>
      <c r="BS753" s="408">
        <v>11376</v>
      </c>
      <c r="BT753" s="400" t="s">
        <v>2062</v>
      </c>
      <c r="BU753" s="400">
        <v>0.91402206515939011</v>
      </c>
      <c r="BV753" s="400">
        <v>8.5977934840609879E-2</v>
      </c>
      <c r="BW753" s="400">
        <v>0</v>
      </c>
      <c r="BX753" s="400">
        <v>1</v>
      </c>
      <c r="BY753" s="407">
        <v>11376</v>
      </c>
      <c r="BZ753" s="406" t="s">
        <v>2062</v>
      </c>
      <c r="CA753" s="406">
        <v>0.94512719124198274</v>
      </c>
      <c r="CB753" s="406">
        <v>5.48728087580172E-2</v>
      </c>
      <c r="CC753" s="406">
        <v>3.8244998293998092E-2</v>
      </c>
      <c r="CD753" s="406">
        <v>0.15324013565644715</v>
      </c>
      <c r="CE753" s="406">
        <v>0.8085148660495548</v>
      </c>
    </row>
    <row r="754" spans="1:83" x14ac:dyDescent="0.35">
      <c r="A754" s="365">
        <v>11</v>
      </c>
      <c r="B754" s="366" t="s">
        <v>1318</v>
      </c>
      <c r="C754" s="411">
        <v>11377</v>
      </c>
      <c r="D754" s="367" t="s">
        <v>2063</v>
      </c>
      <c r="E754" s="368" t="s">
        <v>2438</v>
      </c>
      <c r="F754" s="369">
        <v>5</v>
      </c>
      <c r="G754" s="370" t="s">
        <v>2469</v>
      </c>
      <c r="H754" s="371">
        <v>48663.6</v>
      </c>
      <c r="I754" s="372">
        <v>48663.6</v>
      </c>
      <c r="J754" s="373">
        <v>424.14613290326241</v>
      </c>
      <c r="K754" s="374">
        <v>20640477.753151201</v>
      </c>
      <c r="L754" s="371">
        <v>10056</v>
      </c>
      <c r="M754" s="372">
        <v>10056</v>
      </c>
      <c r="N754" s="373">
        <v>351.32255638693317</v>
      </c>
      <c r="O754" s="374">
        <v>3532899.6270269998</v>
      </c>
      <c r="P754" s="374">
        <f t="shared" si="200"/>
        <v>0.90097121823429427</v>
      </c>
      <c r="Q754" s="402">
        <f t="shared" si="204"/>
        <v>9060.1665705640626</v>
      </c>
      <c r="R754" s="374">
        <f t="shared" si="201"/>
        <v>9.9028781765705745E-2</v>
      </c>
      <c r="S754" s="401">
        <f t="shared" si="205"/>
        <v>995.83342943593698</v>
      </c>
      <c r="T754" s="371">
        <v>13568.4</v>
      </c>
      <c r="U754" s="372">
        <v>13568.4</v>
      </c>
      <c r="V754" s="373">
        <v>134.25980928716726</v>
      </c>
      <c r="W754" s="374">
        <v>1821690.7963320001</v>
      </c>
      <c r="X754" s="371">
        <v>3474</v>
      </c>
      <c r="Y754" s="372">
        <v>3474</v>
      </c>
      <c r="Z754" s="373">
        <v>259.9927621761658</v>
      </c>
      <c r="AA754" s="374">
        <v>903214.85580000002</v>
      </c>
      <c r="AB754" s="371">
        <v>22.8</v>
      </c>
      <c r="AC754" s="372">
        <v>22.8</v>
      </c>
      <c r="AD754" s="373">
        <v>63068.503031631575</v>
      </c>
      <c r="AE754" s="374">
        <v>1437961.8691211999</v>
      </c>
      <c r="AF754" s="374">
        <f t="shared" si="206"/>
        <v>0</v>
      </c>
      <c r="AG754" s="374">
        <f t="shared" si="207"/>
        <v>0</v>
      </c>
      <c r="AH754" s="374">
        <f t="shared" si="208"/>
        <v>1</v>
      </c>
      <c r="AI754" s="374">
        <f t="shared" si="209"/>
        <v>22.8</v>
      </c>
      <c r="AJ754" s="375">
        <v>28336244.901431404</v>
      </c>
      <c r="AK754" s="376">
        <v>884.61047999999994</v>
      </c>
      <c r="AL754" s="377">
        <v>884.61047999999994</v>
      </c>
      <c r="AM754" s="373">
        <v>11067.094925580126</v>
      </c>
      <c r="AN754" s="374">
        <v>9790068.1543229986</v>
      </c>
      <c r="AO754" s="378">
        <v>103.04195999999999</v>
      </c>
      <c r="AP754" s="379">
        <v>103.04195999999999</v>
      </c>
      <c r="AQ754" s="373">
        <v>15892.650870344471</v>
      </c>
      <c r="AR754" s="374">
        <v>1637609.895276</v>
      </c>
      <c r="AS754" s="374">
        <f t="shared" si="202"/>
        <v>0.85729163357088012</v>
      </c>
      <c r="AT754" s="374">
        <f t="shared" si="216"/>
        <v>88.337010214745277</v>
      </c>
      <c r="AU754" s="374">
        <f t="shared" si="203"/>
        <v>0.14270836642911988</v>
      </c>
      <c r="AV754" s="374">
        <f t="shared" si="217"/>
        <v>14.704949785254712</v>
      </c>
      <c r="AW754" s="380">
        <v>35.818079999999995</v>
      </c>
      <c r="AX754" s="381">
        <v>35.818079999999995</v>
      </c>
      <c r="AY754" s="373">
        <v>13723.289634251756</v>
      </c>
      <c r="AZ754" s="374">
        <v>491541.88598280004</v>
      </c>
      <c r="BA754" s="378">
        <v>75.58871999999991</v>
      </c>
      <c r="BB754" s="379">
        <v>75.58871999999991</v>
      </c>
      <c r="BC754" s="373">
        <v>19105.192861712723</v>
      </c>
      <c r="BD754" s="374">
        <v>1444137.0737700001</v>
      </c>
      <c r="BE754" s="374">
        <f t="shared" si="210"/>
        <v>7.2866194211273008E-2</v>
      </c>
      <c r="BF754" s="374">
        <f t="shared" si="211"/>
        <v>5.5078623517015295</v>
      </c>
      <c r="BG754" s="374">
        <f t="shared" si="212"/>
        <v>0.12747431037764276</v>
      </c>
      <c r="BH754" s="374">
        <f t="shared" si="213"/>
        <v>9.6356199543287211</v>
      </c>
      <c r="BI754" s="374">
        <f t="shared" si="214"/>
        <v>0.79965949541108428</v>
      </c>
      <c r="BJ754" s="374">
        <f t="shared" si="215"/>
        <v>60.445237693969659</v>
      </c>
      <c r="BK754" s="375">
        <v>13363357.009351799</v>
      </c>
      <c r="BL754" s="382">
        <v>41699601.910783201</v>
      </c>
      <c r="BM754" s="383">
        <v>0.3</v>
      </c>
      <c r="BN754" s="382">
        <v>12509880.57323496</v>
      </c>
      <c r="BO754" s="395"/>
      <c r="BP754" s="395"/>
      <c r="BS754" s="408">
        <v>11377</v>
      </c>
      <c r="BT754" s="400" t="s">
        <v>2063</v>
      </c>
      <c r="BU754" s="400">
        <v>0.90097121823429427</v>
      </c>
      <c r="BV754" s="400">
        <v>9.9028781765705745E-2</v>
      </c>
      <c r="BW754" s="400">
        <v>0</v>
      </c>
      <c r="BX754" s="400">
        <v>1</v>
      </c>
      <c r="BY754" s="407">
        <v>11377</v>
      </c>
      <c r="BZ754" s="406" t="s">
        <v>2063</v>
      </c>
      <c r="CA754" s="406">
        <v>0.85729163357088012</v>
      </c>
      <c r="CB754" s="406">
        <v>0.14270836642911988</v>
      </c>
      <c r="CC754" s="406">
        <v>7.2866194211273008E-2</v>
      </c>
      <c r="CD754" s="406">
        <v>0.12747431037764276</v>
      </c>
      <c r="CE754" s="406">
        <v>0.79965949541108428</v>
      </c>
    </row>
    <row r="755" spans="1:83" x14ac:dyDescent="0.35">
      <c r="A755" s="365">
        <v>11</v>
      </c>
      <c r="B755" s="366" t="s">
        <v>1318</v>
      </c>
      <c r="C755" s="411">
        <v>11378</v>
      </c>
      <c r="D755" s="367" t="s">
        <v>2064</v>
      </c>
      <c r="E755" s="368" t="s">
        <v>2438</v>
      </c>
      <c r="F755" s="369">
        <v>3</v>
      </c>
      <c r="G755" s="370" t="s">
        <v>6313</v>
      </c>
      <c r="H755" s="371">
        <v>45106.799999999996</v>
      </c>
      <c r="I755" s="372">
        <v>45106.799999999996</v>
      </c>
      <c r="J755" s="373">
        <v>126.15800354977519</v>
      </c>
      <c r="K755" s="374">
        <v>5690583.8345189989</v>
      </c>
      <c r="L755" s="371">
        <v>4602</v>
      </c>
      <c r="M755" s="372">
        <v>4602</v>
      </c>
      <c r="N755" s="373">
        <v>148.12875516610171</v>
      </c>
      <c r="O755" s="374">
        <v>681688.53127440007</v>
      </c>
      <c r="P755" s="374">
        <f t="shared" si="200"/>
        <v>0.8930617354314031</v>
      </c>
      <c r="Q755" s="402">
        <f t="shared" si="204"/>
        <v>4109.870106455317</v>
      </c>
      <c r="R755" s="374">
        <f t="shared" si="201"/>
        <v>0.10693826456859686</v>
      </c>
      <c r="S755" s="401">
        <f t="shared" si="205"/>
        <v>492.12989354468272</v>
      </c>
      <c r="T755" s="371">
        <v>17707.2</v>
      </c>
      <c r="U755" s="372">
        <v>17707.2</v>
      </c>
      <c r="V755" s="373">
        <v>20.883975437652484</v>
      </c>
      <c r="W755" s="374">
        <v>369796.72986960009</v>
      </c>
      <c r="X755" s="371">
        <v>75.599999999999994</v>
      </c>
      <c r="Y755" s="372">
        <v>75.599999999999994</v>
      </c>
      <c r="Z755" s="373">
        <v>5806.2993460317466</v>
      </c>
      <c r="AA755" s="374">
        <v>438956.23056</v>
      </c>
      <c r="AB755" s="371">
        <v>24</v>
      </c>
      <c r="AC755" s="372">
        <v>24</v>
      </c>
      <c r="AD755" s="373">
        <v>18800.32017055</v>
      </c>
      <c r="AE755" s="374">
        <v>451207.68409320002</v>
      </c>
      <c r="AF755" s="374">
        <f t="shared" si="206"/>
        <v>0</v>
      </c>
      <c r="AG755" s="374">
        <f t="shared" si="207"/>
        <v>0</v>
      </c>
      <c r="AH755" s="374">
        <f t="shared" si="208"/>
        <v>1</v>
      </c>
      <c r="AI755" s="374">
        <f t="shared" si="209"/>
        <v>24</v>
      </c>
      <c r="AJ755" s="375">
        <v>7632233.0103161987</v>
      </c>
      <c r="AK755" s="376">
        <v>491.25</v>
      </c>
      <c r="AL755" s="377">
        <v>491.25</v>
      </c>
      <c r="AM755" s="373">
        <v>4290.3095438363362</v>
      </c>
      <c r="AN755" s="374">
        <v>2107614.5634095999</v>
      </c>
      <c r="AO755" s="378">
        <v>33.491999999999997</v>
      </c>
      <c r="AP755" s="379">
        <v>33.491999999999997</v>
      </c>
      <c r="AQ755" s="373">
        <v>5309.9676213543535</v>
      </c>
      <c r="AR755" s="374">
        <v>177841.43557440001</v>
      </c>
      <c r="AS755" s="374">
        <f t="shared" si="202"/>
        <v>0.94265738299366275</v>
      </c>
      <c r="AT755" s="374">
        <f t="shared" si="216"/>
        <v>31.571481071223751</v>
      </c>
      <c r="AU755" s="374">
        <f t="shared" si="203"/>
        <v>5.7342617006337138E-2</v>
      </c>
      <c r="AV755" s="374">
        <f t="shared" si="217"/>
        <v>1.9205189287762432</v>
      </c>
      <c r="AW755" s="380">
        <v>42.854400000000005</v>
      </c>
      <c r="AX755" s="381">
        <v>42.854400000000005</v>
      </c>
      <c r="AY755" s="373">
        <v>3282.6834738043231</v>
      </c>
      <c r="AZ755" s="374">
        <v>140677.43065980001</v>
      </c>
      <c r="BA755" s="378">
        <v>180.01679999999996</v>
      </c>
      <c r="BB755" s="379">
        <v>180.01679999999996</v>
      </c>
      <c r="BC755" s="373">
        <v>3003.3926311077635</v>
      </c>
      <c r="BD755" s="374">
        <v>540661.13059559988</v>
      </c>
      <c r="BE755" s="374">
        <f t="shared" si="210"/>
        <v>2.3382587322641684E-2</v>
      </c>
      <c r="BF755" s="374">
        <f t="shared" si="211"/>
        <v>4.2092585455425224</v>
      </c>
      <c r="BG755" s="374">
        <f t="shared" si="212"/>
        <v>0.24143036045511646</v>
      </c>
      <c r="BH755" s="374">
        <f t="shared" si="213"/>
        <v>43.461520911976599</v>
      </c>
      <c r="BI755" s="374">
        <f t="shared" si="214"/>
        <v>0.7351870522222419</v>
      </c>
      <c r="BJ755" s="374">
        <f t="shared" si="215"/>
        <v>132.34602054248086</v>
      </c>
      <c r="BK755" s="375">
        <v>2966794.5602393993</v>
      </c>
      <c r="BL755" s="382">
        <v>10599027.570555598</v>
      </c>
      <c r="BM755" s="383">
        <v>0.54</v>
      </c>
      <c r="BN755" s="382">
        <v>5723474.8881000234</v>
      </c>
      <c r="BO755" s="395"/>
      <c r="BP755" s="395"/>
      <c r="BS755" s="408">
        <v>11378</v>
      </c>
      <c r="BT755" s="400" t="s">
        <v>2064</v>
      </c>
      <c r="BU755" s="400">
        <v>0.8930617354314031</v>
      </c>
      <c r="BV755" s="400">
        <v>0.10693826456859686</v>
      </c>
      <c r="BW755" s="400">
        <v>0</v>
      </c>
      <c r="BX755" s="400">
        <v>1</v>
      </c>
      <c r="BY755" s="407">
        <v>11378</v>
      </c>
      <c r="BZ755" s="406" t="s">
        <v>2064</v>
      </c>
      <c r="CA755" s="406">
        <v>0.94265738299366275</v>
      </c>
      <c r="CB755" s="406">
        <v>5.7342617006337138E-2</v>
      </c>
      <c r="CC755" s="406">
        <v>2.3382587322641684E-2</v>
      </c>
      <c r="CD755" s="406">
        <v>0.24143036045511646</v>
      </c>
      <c r="CE755" s="406">
        <v>0.7351870522222419</v>
      </c>
    </row>
    <row r="756" spans="1:83" x14ac:dyDescent="0.35">
      <c r="A756" s="365">
        <v>11</v>
      </c>
      <c r="B756" s="366" t="s">
        <v>1318</v>
      </c>
      <c r="C756" s="411">
        <v>11379</v>
      </c>
      <c r="D756" s="367" t="s">
        <v>2065</v>
      </c>
      <c r="E756" s="368" t="s">
        <v>2438</v>
      </c>
      <c r="F756" s="369">
        <v>13</v>
      </c>
      <c r="G756" s="370" t="s">
        <v>6309</v>
      </c>
      <c r="H756" s="371">
        <v>102878.39999999999</v>
      </c>
      <c r="I756" s="372">
        <v>102878.39999999999</v>
      </c>
      <c r="J756" s="373">
        <v>519.73046238774907</v>
      </c>
      <c r="K756" s="374">
        <v>53469038.401711799</v>
      </c>
      <c r="L756" s="371">
        <v>27609.599999999999</v>
      </c>
      <c r="M756" s="372">
        <v>27609.599999999999</v>
      </c>
      <c r="N756" s="373">
        <v>650.59299125084749</v>
      </c>
      <c r="O756" s="374">
        <v>17962612.251239397</v>
      </c>
      <c r="P756" s="374">
        <f t="shared" si="200"/>
        <v>0.9025432540259275</v>
      </c>
      <c r="Q756" s="402">
        <f t="shared" si="204"/>
        <v>24918.858226354245</v>
      </c>
      <c r="R756" s="374">
        <f t="shared" si="201"/>
        <v>9.7456745974072459E-2</v>
      </c>
      <c r="S756" s="401">
        <f t="shared" si="205"/>
        <v>2690.741773645751</v>
      </c>
      <c r="T756" s="371">
        <v>38275.199999999997</v>
      </c>
      <c r="U756" s="372">
        <v>38275.199999999997</v>
      </c>
      <c r="V756" s="373">
        <v>155.00484751586404</v>
      </c>
      <c r="W756" s="374">
        <v>5932841.5396391992</v>
      </c>
      <c r="X756" s="371">
        <v>14841.599999999999</v>
      </c>
      <c r="Y756" s="372">
        <v>14841.599999999999</v>
      </c>
      <c r="Z756" s="373">
        <v>156.48769622655237</v>
      </c>
      <c r="AA756" s="374">
        <v>2322527.7923159995</v>
      </c>
      <c r="AB756" s="371">
        <v>0</v>
      </c>
      <c r="AC756" s="372">
        <v>0</v>
      </c>
      <c r="AD756" s="373">
        <v>0</v>
      </c>
      <c r="AE756" s="374">
        <v>0</v>
      </c>
      <c r="AF756" s="374">
        <f t="shared" si="206"/>
        <v>0</v>
      </c>
      <c r="AG756" s="374">
        <f t="shared" si="207"/>
        <v>0</v>
      </c>
      <c r="AH756" s="374">
        <f t="shared" si="208"/>
        <v>1</v>
      </c>
      <c r="AI756" s="374">
        <f t="shared" si="209"/>
        <v>0</v>
      </c>
      <c r="AJ756" s="375">
        <v>79687019.984906405</v>
      </c>
      <c r="AK756" s="376">
        <v>5730.5970000000007</v>
      </c>
      <c r="AL756" s="377">
        <v>5730.5970000000007</v>
      </c>
      <c r="AM756" s="373">
        <v>14158.305385518994</v>
      </c>
      <c r="AN756" s="374">
        <v>81135542.367339</v>
      </c>
      <c r="AO756" s="378">
        <v>770.02116000000001</v>
      </c>
      <c r="AP756" s="379">
        <v>770.02116000000001</v>
      </c>
      <c r="AQ756" s="373">
        <v>18019.579541210533</v>
      </c>
      <c r="AR756" s="374">
        <v>13875457.541035201</v>
      </c>
      <c r="AS756" s="374">
        <f t="shared" si="202"/>
        <v>0.90406829219888263</v>
      </c>
      <c r="AT756" s="374">
        <f t="shared" si="216"/>
        <v>696.15171507820253</v>
      </c>
      <c r="AU756" s="374">
        <f t="shared" si="203"/>
        <v>9.5931707801117427E-2</v>
      </c>
      <c r="AV756" s="374">
        <f t="shared" si="217"/>
        <v>73.869444921797495</v>
      </c>
      <c r="AW756" s="380">
        <v>234.36312000000004</v>
      </c>
      <c r="AX756" s="381">
        <v>234.36312000000004</v>
      </c>
      <c r="AY756" s="373">
        <v>14666.849144560796</v>
      </c>
      <c r="AZ756" s="374">
        <v>3437368.5260885996</v>
      </c>
      <c r="BA756" s="378">
        <v>167.21339999999896</v>
      </c>
      <c r="BB756" s="379">
        <v>167.21339999999896</v>
      </c>
      <c r="BC756" s="373">
        <v>121883.62974580702</v>
      </c>
      <c r="BD756" s="374">
        <v>20380576.134137399</v>
      </c>
      <c r="BE756" s="374">
        <f t="shared" si="210"/>
        <v>2.7059425512935206E-2</v>
      </c>
      <c r="BF756" s="374">
        <f t="shared" si="211"/>
        <v>4.5246985420646118</v>
      </c>
      <c r="BG756" s="374">
        <f t="shared" si="212"/>
        <v>9.5249817641538448E-2</v>
      </c>
      <c r="BH756" s="374">
        <f t="shared" si="213"/>
        <v>15.927045857221525</v>
      </c>
      <c r="BI756" s="374">
        <f t="shared" si="214"/>
        <v>0.87769075684552633</v>
      </c>
      <c r="BJ756" s="374">
        <f t="shared" si="215"/>
        <v>146.76165560071283</v>
      </c>
      <c r="BK756" s="375">
        <v>118828944.56860021</v>
      </c>
      <c r="BL756" s="382">
        <v>198515964.55350661</v>
      </c>
      <c r="BM756" s="383">
        <v>0.37</v>
      </c>
      <c r="BN756" s="382">
        <v>73450906.884797439</v>
      </c>
      <c r="BO756" s="395"/>
      <c r="BP756" s="395"/>
      <c r="BS756" s="408">
        <v>11379</v>
      </c>
      <c r="BT756" s="400" t="s">
        <v>2065</v>
      </c>
      <c r="BU756" s="400">
        <v>0.9025432540259275</v>
      </c>
      <c r="BV756" s="400">
        <v>9.7456745974072459E-2</v>
      </c>
      <c r="BW756" s="400">
        <v>0</v>
      </c>
      <c r="BX756" s="400">
        <v>1</v>
      </c>
      <c r="BY756" s="407">
        <v>11379</v>
      </c>
      <c r="BZ756" s="406" t="s">
        <v>2065</v>
      </c>
      <c r="CA756" s="406">
        <v>0.90406829219888263</v>
      </c>
      <c r="CB756" s="406">
        <v>9.5931707801117427E-2</v>
      </c>
      <c r="CC756" s="406">
        <v>2.7059425512935206E-2</v>
      </c>
      <c r="CD756" s="406">
        <v>9.5249817641538448E-2</v>
      </c>
      <c r="CE756" s="406">
        <v>0.87769075684552633</v>
      </c>
    </row>
    <row r="757" spans="1:83" x14ac:dyDescent="0.35">
      <c r="A757" s="365">
        <v>11</v>
      </c>
      <c r="B757" s="366" t="s">
        <v>1318</v>
      </c>
      <c r="C757" s="411">
        <v>11380</v>
      </c>
      <c r="D757" s="367" t="s">
        <v>2066</v>
      </c>
      <c r="E757" s="368" t="s">
        <v>2438</v>
      </c>
      <c r="F757" s="369">
        <v>3</v>
      </c>
      <c r="G757" s="370" t="s">
        <v>6313</v>
      </c>
      <c r="H757" s="371">
        <v>45402</v>
      </c>
      <c r="I757" s="372">
        <v>45402</v>
      </c>
      <c r="J757" s="373">
        <v>466.89943102617951</v>
      </c>
      <c r="K757" s="374">
        <v>21198167.967450604</v>
      </c>
      <c r="L757" s="371">
        <v>10143.6</v>
      </c>
      <c r="M757" s="372">
        <v>10143.6</v>
      </c>
      <c r="N757" s="373">
        <v>438.46764224032887</v>
      </c>
      <c r="O757" s="374">
        <v>4447640.375829</v>
      </c>
      <c r="P757" s="374">
        <f t="shared" si="200"/>
        <v>0.89822349556856262</v>
      </c>
      <c r="Q757" s="402">
        <f t="shared" si="204"/>
        <v>9111.2198496492729</v>
      </c>
      <c r="R757" s="374">
        <f t="shared" si="201"/>
        <v>0.10177650443143738</v>
      </c>
      <c r="S757" s="401">
        <f t="shared" si="205"/>
        <v>1032.3801503507282</v>
      </c>
      <c r="T757" s="371">
        <v>2553.6</v>
      </c>
      <c r="U757" s="372">
        <v>2553.6</v>
      </c>
      <c r="V757" s="373">
        <v>384.76126727796054</v>
      </c>
      <c r="W757" s="374">
        <v>982526.37212099996</v>
      </c>
      <c r="X757" s="371">
        <v>8072.4</v>
      </c>
      <c r="Y757" s="372">
        <v>8072.4</v>
      </c>
      <c r="Z757" s="373">
        <v>137.80810510353797</v>
      </c>
      <c r="AA757" s="374">
        <v>1112442.1476377998</v>
      </c>
      <c r="AB757" s="371">
        <v>304.8</v>
      </c>
      <c r="AC757" s="372">
        <v>304.8</v>
      </c>
      <c r="AD757" s="373">
        <v>8808.3591880905497</v>
      </c>
      <c r="AE757" s="374">
        <v>2684787.8805299997</v>
      </c>
      <c r="AF757" s="374">
        <f t="shared" si="206"/>
        <v>0</v>
      </c>
      <c r="AG757" s="374">
        <f t="shared" si="207"/>
        <v>0</v>
      </c>
      <c r="AH757" s="374">
        <f t="shared" si="208"/>
        <v>1</v>
      </c>
      <c r="AI757" s="374">
        <f t="shared" si="209"/>
        <v>304.8</v>
      </c>
      <c r="AJ757" s="375">
        <v>30425564.743568402</v>
      </c>
      <c r="AK757" s="376">
        <v>611.33088000000009</v>
      </c>
      <c r="AL757" s="377">
        <v>611.33088000000009</v>
      </c>
      <c r="AM757" s="373">
        <v>10482.667359450252</v>
      </c>
      <c r="AN757" s="374">
        <v>6408378.2615999999</v>
      </c>
      <c r="AO757" s="378">
        <v>54.801600000000001</v>
      </c>
      <c r="AP757" s="379">
        <v>54.801600000000001</v>
      </c>
      <c r="AQ757" s="373">
        <v>15086.747955526846</v>
      </c>
      <c r="AR757" s="374">
        <v>826777.92675959994</v>
      </c>
      <c r="AS757" s="374">
        <f t="shared" si="202"/>
        <v>0.95267340530805278</v>
      </c>
      <c r="AT757" s="374">
        <f t="shared" si="216"/>
        <v>52.208026888329783</v>
      </c>
      <c r="AU757" s="374">
        <f t="shared" si="203"/>
        <v>4.7326594691947207E-2</v>
      </c>
      <c r="AV757" s="374">
        <f t="shared" si="217"/>
        <v>2.5935731116702141</v>
      </c>
      <c r="AW757" s="380">
        <v>14.223719999999998</v>
      </c>
      <c r="AX757" s="381">
        <v>14.223719999999998</v>
      </c>
      <c r="AY757" s="373">
        <v>11959.294013802297</v>
      </c>
      <c r="AZ757" s="374">
        <v>170105.64945</v>
      </c>
      <c r="BA757" s="378">
        <v>3.2113200000000148</v>
      </c>
      <c r="BB757" s="379">
        <v>3.2113200000000148</v>
      </c>
      <c r="BC757" s="373">
        <v>122007.43187847931</v>
      </c>
      <c r="BD757" s="374">
        <v>391804.90613999998</v>
      </c>
      <c r="BE757" s="374">
        <f t="shared" si="210"/>
        <v>9.159257400445478E-2</v>
      </c>
      <c r="BF757" s="374">
        <f t="shared" si="211"/>
        <v>0.29413306475198708</v>
      </c>
      <c r="BG757" s="374">
        <f t="shared" si="212"/>
        <v>0.39610814225259056</v>
      </c>
      <c r="BH757" s="374">
        <f t="shared" si="213"/>
        <v>1.2720299993785951</v>
      </c>
      <c r="BI757" s="374">
        <f t="shared" si="214"/>
        <v>0.51229928374295475</v>
      </c>
      <c r="BJ757" s="374">
        <f t="shared" si="215"/>
        <v>1.6451569358694331</v>
      </c>
      <c r="BK757" s="375">
        <v>7797066.7439495996</v>
      </c>
      <c r="BL757" s="382">
        <v>38222631.487517998</v>
      </c>
      <c r="BM757" s="383">
        <v>0.44</v>
      </c>
      <c r="BN757" s="382">
        <v>16817957.854507919</v>
      </c>
      <c r="BO757" s="395"/>
      <c r="BP757" s="395"/>
      <c r="BS757" s="408">
        <v>11380</v>
      </c>
      <c r="BT757" s="400" t="s">
        <v>2066</v>
      </c>
      <c r="BU757" s="400">
        <v>0.89822349556856262</v>
      </c>
      <c r="BV757" s="400">
        <v>0.10177650443143738</v>
      </c>
      <c r="BW757" s="400">
        <v>0</v>
      </c>
      <c r="BX757" s="400">
        <v>1</v>
      </c>
      <c r="BY757" s="407">
        <v>11380</v>
      </c>
      <c r="BZ757" s="406" t="s">
        <v>2066</v>
      </c>
      <c r="CA757" s="406">
        <v>0.95267340530805278</v>
      </c>
      <c r="CB757" s="406">
        <v>4.7326594691947207E-2</v>
      </c>
      <c r="CC757" s="406">
        <v>9.159257400445478E-2</v>
      </c>
      <c r="CD757" s="406">
        <v>0.39610814225259056</v>
      </c>
      <c r="CE757" s="406">
        <v>0.51229928374295475</v>
      </c>
    </row>
    <row r="758" spans="1:83" x14ac:dyDescent="0.35">
      <c r="A758" s="365">
        <v>11</v>
      </c>
      <c r="B758" s="366" t="s">
        <v>1318</v>
      </c>
      <c r="C758" s="411">
        <v>11381</v>
      </c>
      <c r="D758" s="367" t="s">
        <v>2067</v>
      </c>
      <c r="E758" s="368" t="s">
        <v>2438</v>
      </c>
      <c r="F758" s="369">
        <v>5</v>
      </c>
      <c r="G758" s="370" t="s">
        <v>2469</v>
      </c>
      <c r="H758" s="371">
        <v>54984</v>
      </c>
      <c r="I758" s="372">
        <v>54984</v>
      </c>
      <c r="J758" s="373">
        <v>580.08633951609556</v>
      </c>
      <c r="K758" s="374">
        <v>31895467.291952997</v>
      </c>
      <c r="L758" s="371">
        <v>15302.4</v>
      </c>
      <c r="M758" s="372">
        <v>15302.4</v>
      </c>
      <c r="N758" s="373">
        <v>339.09478867671737</v>
      </c>
      <c r="O758" s="374">
        <v>5188964.0942465998</v>
      </c>
      <c r="P758" s="374">
        <f t="shared" si="200"/>
        <v>0.91386692128562652</v>
      </c>
      <c r="Q758" s="402">
        <f t="shared" si="204"/>
        <v>13984.357176281172</v>
      </c>
      <c r="R758" s="374">
        <f t="shared" si="201"/>
        <v>8.6133078714373465E-2</v>
      </c>
      <c r="S758" s="401">
        <f t="shared" si="205"/>
        <v>1318.0428237188285</v>
      </c>
      <c r="T758" s="371">
        <v>16117.199999999999</v>
      </c>
      <c r="U758" s="372">
        <v>16117.199999999999</v>
      </c>
      <c r="V758" s="373">
        <v>79.877455151924636</v>
      </c>
      <c r="W758" s="374">
        <v>1287400.9201745996</v>
      </c>
      <c r="X758" s="371">
        <v>0</v>
      </c>
      <c r="Y758" s="372">
        <v>0</v>
      </c>
      <c r="Z758" s="373">
        <v>0</v>
      </c>
      <c r="AA758" s="374">
        <v>0</v>
      </c>
      <c r="AB758" s="371">
        <v>20034</v>
      </c>
      <c r="AC758" s="372">
        <v>20034</v>
      </c>
      <c r="AD758" s="373">
        <v>159.93440863656781</v>
      </c>
      <c r="AE758" s="374">
        <v>3204125.9426249997</v>
      </c>
      <c r="AF758" s="374">
        <f t="shared" si="206"/>
        <v>0</v>
      </c>
      <c r="AG758" s="374">
        <f t="shared" si="207"/>
        <v>0</v>
      </c>
      <c r="AH758" s="374">
        <f t="shared" si="208"/>
        <v>1</v>
      </c>
      <c r="AI758" s="374">
        <f t="shared" si="209"/>
        <v>20034</v>
      </c>
      <c r="AJ758" s="375">
        <v>41575958.248999193</v>
      </c>
      <c r="AK758" s="376">
        <v>1004.08296</v>
      </c>
      <c r="AL758" s="377">
        <v>1004.08296</v>
      </c>
      <c r="AM758" s="373">
        <v>8301.949080675764</v>
      </c>
      <c r="AN758" s="374">
        <v>8335845.6066941991</v>
      </c>
      <c r="AO758" s="378">
        <v>155.35956000000002</v>
      </c>
      <c r="AP758" s="379">
        <v>155.35956000000002</v>
      </c>
      <c r="AQ758" s="373">
        <v>12016.183467048952</v>
      </c>
      <c r="AR758" s="374">
        <v>1866828.9763199999</v>
      </c>
      <c r="AS758" s="374">
        <f t="shared" si="202"/>
        <v>0.89997427562266863</v>
      </c>
      <c r="AT758" s="374">
        <f t="shared" si="216"/>
        <v>139.81960747205653</v>
      </c>
      <c r="AU758" s="374">
        <f t="shared" si="203"/>
        <v>0.10002572437733137</v>
      </c>
      <c r="AV758" s="374">
        <f t="shared" si="217"/>
        <v>15.539952527943477</v>
      </c>
      <c r="AW758" s="380">
        <v>43.754879999999993</v>
      </c>
      <c r="AX758" s="381">
        <v>43.754879999999993</v>
      </c>
      <c r="AY758" s="373">
        <v>6928.509199682414</v>
      </c>
      <c r="AZ758" s="374">
        <v>303156.08861099998</v>
      </c>
      <c r="BA758" s="378">
        <v>115.3081199999999</v>
      </c>
      <c r="BB758" s="379">
        <v>115.3081199999999</v>
      </c>
      <c r="BC758" s="373">
        <v>15051.463361496149</v>
      </c>
      <c r="BD758" s="374">
        <v>1735555.943463</v>
      </c>
      <c r="BE758" s="374">
        <f t="shared" si="210"/>
        <v>8.8597266136461295E-2</v>
      </c>
      <c r="BF758" s="374">
        <f t="shared" si="211"/>
        <v>10.215984195335007</v>
      </c>
      <c r="BG758" s="374">
        <f t="shared" si="212"/>
        <v>0.1130403236680701</v>
      </c>
      <c r="BH758" s="374">
        <f t="shared" si="213"/>
        <v>13.034467206356656</v>
      </c>
      <c r="BI758" s="374">
        <f t="shared" si="214"/>
        <v>0.79836241019546861</v>
      </c>
      <c r="BJ758" s="374">
        <f t="shared" si="215"/>
        <v>92.05766859830824</v>
      </c>
      <c r="BK758" s="375">
        <v>12241386.615088198</v>
      </c>
      <c r="BL758" s="382">
        <v>53817344.864087388</v>
      </c>
      <c r="BM758" s="383">
        <v>0.41</v>
      </c>
      <c r="BN758" s="382">
        <v>22065111.394275829</v>
      </c>
      <c r="BO758" s="395"/>
      <c r="BP758" s="395"/>
      <c r="BS758" s="408">
        <v>11381</v>
      </c>
      <c r="BT758" s="400" t="s">
        <v>2067</v>
      </c>
      <c r="BU758" s="400">
        <v>0.91386692128562652</v>
      </c>
      <c r="BV758" s="400">
        <v>8.6133078714373465E-2</v>
      </c>
      <c r="BW758" s="400">
        <v>0</v>
      </c>
      <c r="BX758" s="400">
        <v>1</v>
      </c>
      <c r="BY758" s="407">
        <v>11381</v>
      </c>
      <c r="BZ758" s="406" t="s">
        <v>2067</v>
      </c>
      <c r="CA758" s="406">
        <v>0.89997427562266863</v>
      </c>
      <c r="CB758" s="406">
        <v>0.10002572437733137</v>
      </c>
      <c r="CC758" s="406">
        <v>8.8597266136461295E-2</v>
      </c>
      <c r="CD758" s="406">
        <v>0.1130403236680701</v>
      </c>
      <c r="CE758" s="406">
        <v>0.79836241019546861</v>
      </c>
    </row>
    <row r="759" spans="1:83" x14ac:dyDescent="0.35">
      <c r="A759" s="365">
        <v>11</v>
      </c>
      <c r="B759" s="366" t="s">
        <v>1318</v>
      </c>
      <c r="C759" s="411">
        <v>11382</v>
      </c>
      <c r="D759" s="367" t="s">
        <v>2068</v>
      </c>
      <c r="E759" s="368" t="s">
        <v>2438</v>
      </c>
      <c r="F759" s="369">
        <v>5</v>
      </c>
      <c r="G759" s="370" t="s">
        <v>2469</v>
      </c>
      <c r="H759" s="371">
        <v>59302.799999999996</v>
      </c>
      <c r="I759" s="372">
        <v>59302.799999999996</v>
      </c>
      <c r="J759" s="373">
        <v>333.66902899846212</v>
      </c>
      <c r="K759" s="374">
        <v>19787507.69289</v>
      </c>
      <c r="L759" s="371">
        <v>1465.2</v>
      </c>
      <c r="M759" s="372">
        <v>1465.2</v>
      </c>
      <c r="N759" s="373">
        <v>2525.4555985303032</v>
      </c>
      <c r="O759" s="374">
        <v>3700297.5429666005</v>
      </c>
      <c r="P759" s="374">
        <f t="shared" si="200"/>
        <v>0.88413736620723693</v>
      </c>
      <c r="Q759" s="402">
        <f t="shared" si="204"/>
        <v>1295.4380689668435</v>
      </c>
      <c r="R759" s="374">
        <f t="shared" si="201"/>
        <v>0.11586263379276303</v>
      </c>
      <c r="S759" s="401">
        <f t="shared" si="205"/>
        <v>169.7619310331564</v>
      </c>
      <c r="T759" s="371">
        <v>13112.4</v>
      </c>
      <c r="U759" s="372">
        <v>13112.4</v>
      </c>
      <c r="V759" s="373">
        <v>43.167178235792072</v>
      </c>
      <c r="W759" s="374">
        <v>566025.30789899989</v>
      </c>
      <c r="X759" s="371">
        <v>6140.4</v>
      </c>
      <c r="Y759" s="372">
        <v>6140.4</v>
      </c>
      <c r="Z759" s="373">
        <v>118.18775220441665</v>
      </c>
      <c r="AA759" s="374">
        <v>725720.07363599993</v>
      </c>
      <c r="AB759" s="371">
        <v>8.4</v>
      </c>
      <c r="AC759" s="372">
        <v>8.4</v>
      </c>
      <c r="AD759" s="373">
        <v>139399.53561250001</v>
      </c>
      <c r="AE759" s="374">
        <v>1170956.0991450001</v>
      </c>
      <c r="AF759" s="374">
        <f t="shared" si="206"/>
        <v>0</v>
      </c>
      <c r="AG759" s="374">
        <f t="shared" si="207"/>
        <v>0</v>
      </c>
      <c r="AH759" s="374">
        <f t="shared" si="208"/>
        <v>1</v>
      </c>
      <c r="AI759" s="374">
        <f t="shared" si="209"/>
        <v>8.4</v>
      </c>
      <c r="AJ759" s="375">
        <v>25950506.716536596</v>
      </c>
      <c r="AK759" s="376">
        <v>646.74360000000013</v>
      </c>
      <c r="AL759" s="377">
        <v>646.74360000000013</v>
      </c>
      <c r="AM759" s="373">
        <v>9136.789891825445</v>
      </c>
      <c r="AN759" s="374">
        <v>5909160.3870828003</v>
      </c>
      <c r="AO759" s="378">
        <v>62.132760000000005</v>
      </c>
      <c r="AP759" s="379">
        <v>62.132760000000005</v>
      </c>
      <c r="AQ759" s="373">
        <v>12213.796124112303</v>
      </c>
      <c r="AR759" s="374">
        <v>758876.86326839996</v>
      </c>
      <c r="AS759" s="374">
        <f t="shared" si="202"/>
        <v>0.95213418201530697</v>
      </c>
      <c r="AT759" s="374">
        <f t="shared" si="216"/>
        <v>59.158724618953386</v>
      </c>
      <c r="AU759" s="374">
        <f t="shared" si="203"/>
        <v>4.7865817984693013E-2</v>
      </c>
      <c r="AV759" s="374">
        <f t="shared" si="217"/>
        <v>2.9740353810466149</v>
      </c>
      <c r="AW759" s="380">
        <v>19.67736</v>
      </c>
      <c r="AX759" s="381">
        <v>19.67736</v>
      </c>
      <c r="AY759" s="373">
        <v>7956.9673436070698</v>
      </c>
      <c r="AZ759" s="374">
        <v>156572.11092840001</v>
      </c>
      <c r="BA759" s="378">
        <v>51.503400000000006</v>
      </c>
      <c r="BB759" s="379">
        <v>51.503400000000006</v>
      </c>
      <c r="BC759" s="373">
        <v>11314.577823599993</v>
      </c>
      <c r="BD759" s="374">
        <v>582739.22748</v>
      </c>
      <c r="BE759" s="374">
        <f t="shared" si="210"/>
        <v>0</v>
      </c>
      <c r="BF759" s="374">
        <f t="shared" si="211"/>
        <v>0</v>
      </c>
      <c r="BG759" s="374">
        <f t="shared" si="212"/>
        <v>0.1968858387838065</v>
      </c>
      <c r="BH759" s="374">
        <f t="shared" si="213"/>
        <v>10.140290109217901</v>
      </c>
      <c r="BI759" s="374">
        <f t="shared" si="214"/>
        <v>0.80311416121619361</v>
      </c>
      <c r="BJ759" s="374">
        <f t="shared" si="215"/>
        <v>41.363109890782113</v>
      </c>
      <c r="BK759" s="375">
        <v>7407348.5887596002</v>
      </c>
      <c r="BL759" s="382">
        <v>33357855.305296198</v>
      </c>
      <c r="BM759" s="383">
        <v>0.51</v>
      </c>
      <c r="BN759" s="382">
        <v>17012506.205701061</v>
      </c>
      <c r="BO759" s="395"/>
      <c r="BP759" s="395"/>
      <c r="BS759" s="408">
        <v>11382</v>
      </c>
      <c r="BT759" s="400" t="s">
        <v>2068</v>
      </c>
      <c r="BU759" s="400">
        <v>0.88413736620723693</v>
      </c>
      <c r="BV759" s="400">
        <v>0.11586263379276303</v>
      </c>
      <c r="BW759" s="400">
        <v>0</v>
      </c>
      <c r="BX759" s="400">
        <v>1</v>
      </c>
      <c r="BY759" s="407">
        <v>11382</v>
      </c>
      <c r="BZ759" s="406" t="s">
        <v>2068</v>
      </c>
      <c r="CA759" s="406">
        <v>0.95213418201530697</v>
      </c>
      <c r="CB759" s="406">
        <v>4.7865817984693013E-2</v>
      </c>
      <c r="CC759" s="406">
        <v>0</v>
      </c>
      <c r="CD759" s="406">
        <v>0.1968858387838065</v>
      </c>
      <c r="CE759" s="406">
        <v>0.80311416121619361</v>
      </c>
    </row>
    <row r="760" spans="1:83" x14ac:dyDescent="0.35">
      <c r="A760" s="365">
        <v>11</v>
      </c>
      <c r="B760" s="366" t="s">
        <v>1318</v>
      </c>
      <c r="C760" s="411">
        <v>11383</v>
      </c>
      <c r="D760" s="367" t="s">
        <v>2069</v>
      </c>
      <c r="E760" s="368" t="s">
        <v>2438</v>
      </c>
      <c r="F760" s="369">
        <v>7</v>
      </c>
      <c r="G760" s="370" t="s">
        <v>6312</v>
      </c>
      <c r="H760" s="371">
        <v>94546.8</v>
      </c>
      <c r="I760" s="372">
        <v>94546.8</v>
      </c>
      <c r="J760" s="373">
        <v>564.22432424712201</v>
      </c>
      <c r="K760" s="374">
        <v>53345604.339727797</v>
      </c>
      <c r="L760" s="371">
        <v>214.79999999999998</v>
      </c>
      <c r="M760" s="372">
        <v>214.79999999999998</v>
      </c>
      <c r="N760" s="373">
        <v>45337.652919363129</v>
      </c>
      <c r="O760" s="374">
        <v>9738527.8470791988</v>
      </c>
      <c r="P760" s="374">
        <f t="shared" si="200"/>
        <v>0.89222510879580341</v>
      </c>
      <c r="Q760" s="402">
        <f t="shared" si="204"/>
        <v>191.64995336933856</v>
      </c>
      <c r="R760" s="374">
        <f t="shared" si="201"/>
        <v>0.10777489120419662</v>
      </c>
      <c r="S760" s="401">
        <f t="shared" si="205"/>
        <v>23.150046630661432</v>
      </c>
      <c r="T760" s="371">
        <v>21504</v>
      </c>
      <c r="U760" s="372">
        <v>21504</v>
      </c>
      <c r="V760" s="373">
        <v>86.060662585100445</v>
      </c>
      <c r="W760" s="374">
        <v>1850648.48823</v>
      </c>
      <c r="X760" s="371">
        <v>10473.6</v>
      </c>
      <c r="Y760" s="372">
        <v>10473.6</v>
      </c>
      <c r="Z760" s="373">
        <v>180.50906240547661</v>
      </c>
      <c r="AA760" s="374">
        <v>1890579.7160099999</v>
      </c>
      <c r="AB760" s="371">
        <v>975.59999999999991</v>
      </c>
      <c r="AC760" s="372">
        <v>975.59999999999991</v>
      </c>
      <c r="AD760" s="373">
        <v>3592.5857140836406</v>
      </c>
      <c r="AE760" s="374">
        <v>3504926.6226599994</v>
      </c>
      <c r="AF760" s="374">
        <f t="shared" si="206"/>
        <v>0</v>
      </c>
      <c r="AG760" s="374">
        <f t="shared" si="207"/>
        <v>0</v>
      </c>
      <c r="AH760" s="374">
        <f t="shared" si="208"/>
        <v>1</v>
      </c>
      <c r="AI760" s="374">
        <f t="shared" si="209"/>
        <v>975.59999999999991</v>
      </c>
      <c r="AJ760" s="375">
        <v>70330287.013706982</v>
      </c>
      <c r="AK760" s="376">
        <v>2193.67236</v>
      </c>
      <c r="AL760" s="377">
        <v>2193.67236</v>
      </c>
      <c r="AM760" s="373">
        <v>10302.801435693889</v>
      </c>
      <c r="AN760" s="374">
        <v>22600970.740050003</v>
      </c>
      <c r="AO760" s="378">
        <v>295.30752000000001</v>
      </c>
      <c r="AP760" s="379">
        <v>295.30752000000001</v>
      </c>
      <c r="AQ760" s="373">
        <v>15511.779052233414</v>
      </c>
      <c r="AR760" s="374">
        <v>4580745.0027029999</v>
      </c>
      <c r="AS760" s="374">
        <f t="shared" si="202"/>
        <v>0.93662332927969294</v>
      </c>
      <c r="AT760" s="374">
        <f t="shared" si="216"/>
        <v>276.59191254372951</v>
      </c>
      <c r="AU760" s="374">
        <f t="shared" si="203"/>
        <v>6.3376670720307032E-2</v>
      </c>
      <c r="AV760" s="374">
        <f t="shared" si="217"/>
        <v>18.715607456270483</v>
      </c>
      <c r="AW760" s="380">
        <v>89.137439999999998</v>
      </c>
      <c r="AX760" s="381">
        <v>89.137439999999998</v>
      </c>
      <c r="AY760" s="373">
        <v>10686.512551204074</v>
      </c>
      <c r="AZ760" s="374">
        <v>952568.37134220009</v>
      </c>
      <c r="BA760" s="378">
        <v>238.83516000000031</v>
      </c>
      <c r="BB760" s="379">
        <v>238.83516000000031</v>
      </c>
      <c r="BC760" s="373">
        <v>10779.368291000357</v>
      </c>
      <c r="BD760" s="374">
        <v>2574492.1504800003</v>
      </c>
      <c r="BE760" s="374">
        <f t="shared" si="210"/>
        <v>0</v>
      </c>
      <c r="BF760" s="374">
        <f t="shared" si="211"/>
        <v>0</v>
      </c>
      <c r="BG760" s="374">
        <f t="shared" si="212"/>
        <v>0.15037407121016397</v>
      </c>
      <c r="BH760" s="374">
        <f t="shared" si="213"/>
        <v>35.914615357330952</v>
      </c>
      <c r="BI760" s="374">
        <f t="shared" si="214"/>
        <v>0.84962592878983612</v>
      </c>
      <c r="BJ760" s="374">
        <f t="shared" si="215"/>
        <v>202.92054464266937</v>
      </c>
      <c r="BK760" s="375">
        <v>30708776.264575206</v>
      </c>
      <c r="BL760" s="382">
        <v>101039063.2782822</v>
      </c>
      <c r="BM760" s="383">
        <v>0.56000000000000005</v>
      </c>
      <c r="BN760" s="382">
        <v>56581875.435838036</v>
      </c>
      <c r="BO760" s="395"/>
      <c r="BP760" s="395"/>
      <c r="BS760" s="408">
        <v>11383</v>
      </c>
      <c r="BT760" s="400" t="s">
        <v>2069</v>
      </c>
      <c r="BU760" s="400">
        <v>0.89222510879580341</v>
      </c>
      <c r="BV760" s="400">
        <v>0.10777489120419662</v>
      </c>
      <c r="BW760" s="400">
        <v>0</v>
      </c>
      <c r="BX760" s="400">
        <v>1</v>
      </c>
      <c r="BY760" s="407">
        <v>11383</v>
      </c>
      <c r="BZ760" s="406" t="s">
        <v>2069</v>
      </c>
      <c r="CA760" s="406">
        <v>0.93662332927969294</v>
      </c>
      <c r="CB760" s="406">
        <v>6.3376670720307032E-2</v>
      </c>
      <c r="CC760" s="406">
        <v>0</v>
      </c>
      <c r="CD760" s="406">
        <v>0.15037407121016397</v>
      </c>
      <c r="CE760" s="406">
        <v>0.84962592878983612</v>
      </c>
    </row>
    <row r="761" spans="1:83" x14ac:dyDescent="0.35">
      <c r="A761" s="365">
        <v>11</v>
      </c>
      <c r="B761" s="366" t="s">
        <v>1318</v>
      </c>
      <c r="C761" s="411">
        <v>11385</v>
      </c>
      <c r="D761" s="367" t="s">
        <v>2070</v>
      </c>
      <c r="E761" s="368" t="s">
        <v>2438</v>
      </c>
      <c r="F761" s="369">
        <v>3</v>
      </c>
      <c r="G761" s="370" t="s">
        <v>6313</v>
      </c>
      <c r="H761" s="371">
        <v>44054.400000000001</v>
      </c>
      <c r="I761" s="372">
        <v>44054.400000000001</v>
      </c>
      <c r="J761" s="373">
        <v>373.34592374961869</v>
      </c>
      <c r="K761" s="374">
        <v>16447530.663235202</v>
      </c>
      <c r="L761" s="371">
        <v>6116.4</v>
      </c>
      <c r="M761" s="372">
        <v>6116.4</v>
      </c>
      <c r="N761" s="373">
        <v>396.28161516696093</v>
      </c>
      <c r="O761" s="374">
        <v>2423816.8710071999</v>
      </c>
      <c r="P761" s="374">
        <f t="shared" si="200"/>
        <v>0.87047759911434852</v>
      </c>
      <c r="Q761" s="402">
        <f t="shared" si="204"/>
        <v>5324.1891872230008</v>
      </c>
      <c r="R761" s="374">
        <f t="shared" si="201"/>
        <v>0.12952240088565151</v>
      </c>
      <c r="S761" s="401">
        <f t="shared" si="205"/>
        <v>792.21081277699886</v>
      </c>
      <c r="T761" s="371">
        <v>2570.4</v>
      </c>
      <c r="U761" s="372">
        <v>2570.4</v>
      </c>
      <c r="V761" s="373">
        <v>273.2984814241363</v>
      </c>
      <c r="W761" s="374">
        <v>702486.41665259993</v>
      </c>
      <c r="X761" s="371">
        <v>7593.5999999999995</v>
      </c>
      <c r="Y761" s="372">
        <v>7593.5999999999995</v>
      </c>
      <c r="Z761" s="373">
        <v>86.653506095922879</v>
      </c>
      <c r="AA761" s="374">
        <v>658012.06388999987</v>
      </c>
      <c r="AB761" s="371">
        <v>14.399999999999999</v>
      </c>
      <c r="AC761" s="372">
        <v>14.399999999999999</v>
      </c>
      <c r="AD761" s="373">
        <v>165084.54582283334</v>
      </c>
      <c r="AE761" s="374">
        <v>2377217.4598487997</v>
      </c>
      <c r="AF761" s="374">
        <f t="shared" si="206"/>
        <v>0</v>
      </c>
      <c r="AG761" s="374">
        <f t="shared" si="207"/>
        <v>0</v>
      </c>
      <c r="AH761" s="374">
        <f t="shared" si="208"/>
        <v>1</v>
      </c>
      <c r="AI761" s="374">
        <f t="shared" si="209"/>
        <v>14.399999999999999</v>
      </c>
      <c r="AJ761" s="375">
        <v>22609063.474633802</v>
      </c>
      <c r="AK761" s="376">
        <v>579.4309199999999</v>
      </c>
      <c r="AL761" s="377">
        <v>579.4309199999999</v>
      </c>
      <c r="AM761" s="373">
        <v>12489.843895899448</v>
      </c>
      <c r="AN761" s="374">
        <v>7237001.7392573999</v>
      </c>
      <c r="AO761" s="378">
        <v>45.975839999999991</v>
      </c>
      <c r="AP761" s="379">
        <v>45.975839999999991</v>
      </c>
      <c r="AQ761" s="373">
        <v>17729.845364848148</v>
      </c>
      <c r="AR761" s="374">
        <v>815144.53371899994</v>
      </c>
      <c r="AS761" s="374">
        <f t="shared" si="202"/>
        <v>0.93590000043107435</v>
      </c>
      <c r="AT761" s="374">
        <f t="shared" si="216"/>
        <v>43.028788675818994</v>
      </c>
      <c r="AU761" s="374">
        <f t="shared" si="203"/>
        <v>6.4099999568925647E-2</v>
      </c>
      <c r="AV761" s="374">
        <f t="shared" si="217"/>
        <v>2.9470513241809941</v>
      </c>
      <c r="AW761" s="380">
        <v>10.85064</v>
      </c>
      <c r="AX761" s="381">
        <v>10.85064</v>
      </c>
      <c r="AY761" s="373">
        <v>22362.451181681448</v>
      </c>
      <c r="AZ761" s="374">
        <v>242646.90729</v>
      </c>
      <c r="BA761" s="378">
        <v>4.9594800000000498</v>
      </c>
      <c r="BB761" s="379">
        <v>4.9594800000000498</v>
      </c>
      <c r="BC761" s="373">
        <v>169510.7291006298</v>
      </c>
      <c r="BD761" s="374">
        <v>840685.07075999992</v>
      </c>
      <c r="BE761" s="374">
        <f t="shared" si="210"/>
        <v>2.3520001756534858E-2</v>
      </c>
      <c r="BF761" s="374">
        <f t="shared" si="211"/>
        <v>0.11664697831150067</v>
      </c>
      <c r="BG761" s="374">
        <f t="shared" si="212"/>
        <v>0.14449977180730186</v>
      </c>
      <c r="BH761" s="374">
        <f t="shared" si="213"/>
        <v>0.7166437282828847</v>
      </c>
      <c r="BI761" s="374">
        <f t="shared" si="214"/>
        <v>0.83198022643616332</v>
      </c>
      <c r="BJ761" s="374">
        <f t="shared" si="215"/>
        <v>4.1261892934056643</v>
      </c>
      <c r="BK761" s="375">
        <v>9135478.2510264013</v>
      </c>
      <c r="BL761" s="382">
        <v>31744541.725660205</v>
      </c>
      <c r="BM761" s="383">
        <v>0.5</v>
      </c>
      <c r="BN761" s="382">
        <v>15872270.862830102</v>
      </c>
      <c r="BO761" s="395"/>
      <c r="BP761" s="395"/>
      <c r="BS761" s="408">
        <v>11385</v>
      </c>
      <c r="BT761" s="400" t="s">
        <v>2070</v>
      </c>
      <c r="BU761" s="400">
        <v>0.87047759911434852</v>
      </c>
      <c r="BV761" s="400">
        <v>0.12952240088565151</v>
      </c>
      <c r="BW761" s="400">
        <v>0</v>
      </c>
      <c r="BX761" s="400">
        <v>1</v>
      </c>
      <c r="BY761" s="407">
        <v>11385</v>
      </c>
      <c r="BZ761" s="406" t="s">
        <v>2070</v>
      </c>
      <c r="CA761" s="406">
        <v>0.93590000043107435</v>
      </c>
      <c r="CB761" s="406">
        <v>6.4099999568925647E-2</v>
      </c>
      <c r="CC761" s="406">
        <v>2.3520001756534858E-2</v>
      </c>
      <c r="CD761" s="406">
        <v>0.14449977180730186</v>
      </c>
      <c r="CE761" s="406">
        <v>0.83198022643616332</v>
      </c>
    </row>
    <row r="762" spans="1:83" x14ac:dyDescent="0.35">
      <c r="A762" s="365">
        <v>11</v>
      </c>
      <c r="B762" s="366" t="s">
        <v>1319</v>
      </c>
      <c r="C762" s="411">
        <v>10680</v>
      </c>
      <c r="D762" s="367" t="s">
        <v>2071</v>
      </c>
      <c r="E762" s="368" t="s">
        <v>2416</v>
      </c>
      <c r="F762" s="369">
        <v>19</v>
      </c>
      <c r="G762" s="370" t="s">
        <v>6310</v>
      </c>
      <c r="H762" s="371">
        <v>412975.2</v>
      </c>
      <c r="I762" s="372">
        <v>412975.2</v>
      </c>
      <c r="J762" s="373">
        <v>1277.1984297333934</v>
      </c>
      <c r="K762" s="374">
        <v>527451276.95883411</v>
      </c>
      <c r="L762" s="371">
        <v>156414</v>
      </c>
      <c r="M762" s="372">
        <v>156414</v>
      </c>
      <c r="N762" s="373">
        <v>2010.2909266333461</v>
      </c>
      <c r="O762" s="374">
        <v>314437644.99842817</v>
      </c>
      <c r="P762" s="374">
        <f t="shared" si="200"/>
        <v>0.91081129931030613</v>
      </c>
      <c r="Q762" s="402">
        <f t="shared" si="204"/>
        <v>142463.63857032222</v>
      </c>
      <c r="R762" s="374">
        <f t="shared" si="201"/>
        <v>8.9188700689693784E-2</v>
      </c>
      <c r="S762" s="401">
        <f t="shared" si="205"/>
        <v>13950.361429677763</v>
      </c>
      <c r="T762" s="371">
        <v>85285.2</v>
      </c>
      <c r="U762" s="372">
        <v>85285.2</v>
      </c>
      <c r="V762" s="373">
        <v>1196.1905465575762</v>
      </c>
      <c r="W762" s="374">
        <v>102017350.0012722</v>
      </c>
      <c r="X762" s="371">
        <v>64818</v>
      </c>
      <c r="Y762" s="372">
        <v>64818</v>
      </c>
      <c r="Z762" s="373">
        <v>34.585137967731185</v>
      </c>
      <c r="AA762" s="374">
        <v>2241739.4727924</v>
      </c>
      <c r="AB762" s="371">
        <v>145.19999999999999</v>
      </c>
      <c r="AC762" s="372">
        <v>145.19999999999999</v>
      </c>
      <c r="AD762" s="373">
        <v>378198.53557692561</v>
      </c>
      <c r="AE762" s="374">
        <v>54914427.365769595</v>
      </c>
      <c r="AF762" s="374">
        <f t="shared" si="206"/>
        <v>7.5124469795919988E-5</v>
      </c>
      <c r="AG762" s="374">
        <f t="shared" si="207"/>
        <v>1.0908073014367581E-2</v>
      </c>
      <c r="AH762" s="374">
        <f t="shared" si="208"/>
        <v>0.99992487553020404</v>
      </c>
      <c r="AI762" s="374">
        <f t="shared" si="209"/>
        <v>145.18909192698561</v>
      </c>
      <c r="AJ762" s="375">
        <v>1001062438.7970965</v>
      </c>
      <c r="AK762" s="376">
        <v>59073.462</v>
      </c>
      <c r="AL762" s="377">
        <v>59073.462</v>
      </c>
      <c r="AM762" s="373">
        <v>15383.024058851888</v>
      </c>
      <c r="AN762" s="374">
        <v>908728487.18567276</v>
      </c>
      <c r="AO762" s="378">
        <v>11997.5748</v>
      </c>
      <c r="AP762" s="379">
        <v>11997.5748</v>
      </c>
      <c r="AQ762" s="373">
        <v>17976.739717444147</v>
      </c>
      <c r="AR762" s="374">
        <v>215677279.42016703</v>
      </c>
      <c r="AS762" s="374">
        <f t="shared" si="202"/>
        <v>0.83151667325667078</v>
      </c>
      <c r="AT762" s="374">
        <f t="shared" si="216"/>
        <v>9976.1834848440667</v>
      </c>
      <c r="AU762" s="374">
        <f t="shared" si="203"/>
        <v>0.1684833267433293</v>
      </c>
      <c r="AV762" s="374">
        <f t="shared" si="217"/>
        <v>2021.3913151559339</v>
      </c>
      <c r="AW762" s="380">
        <v>4690.6763999999994</v>
      </c>
      <c r="AX762" s="381">
        <v>4690.6763999999994</v>
      </c>
      <c r="AY762" s="373">
        <v>29167.159331963594</v>
      </c>
      <c r="AZ762" s="374">
        <v>136813705.93348137</v>
      </c>
      <c r="BA762" s="378">
        <v>11977.093200000001</v>
      </c>
      <c r="BB762" s="379">
        <v>11977.093200000001</v>
      </c>
      <c r="BC762" s="373">
        <v>21975.12584660999</v>
      </c>
      <c r="BD762" s="374">
        <v>263198130.34657678</v>
      </c>
      <c r="BE762" s="374">
        <f t="shared" si="210"/>
        <v>0.42459195069022609</v>
      </c>
      <c r="BF762" s="374">
        <f t="shared" si="211"/>
        <v>5085.3773653866429</v>
      </c>
      <c r="BG762" s="374">
        <f t="shared" si="212"/>
        <v>1.5652728220083213E-2</v>
      </c>
      <c r="BH762" s="374">
        <f t="shared" si="213"/>
        <v>187.47418472620677</v>
      </c>
      <c r="BI762" s="374">
        <f t="shared" si="214"/>
        <v>0.55975532108969073</v>
      </c>
      <c r="BJ762" s="374">
        <f t="shared" si="215"/>
        <v>6704.2416498871517</v>
      </c>
      <c r="BK762" s="375">
        <v>1524417602.8858979</v>
      </c>
      <c r="BL762" s="382">
        <v>2525480041.6829944</v>
      </c>
      <c r="BM762" s="383">
        <v>0.22</v>
      </c>
      <c r="BN762" s="382">
        <v>555605609.17025876</v>
      </c>
      <c r="BO762" s="395"/>
      <c r="BP762" s="395"/>
      <c r="BS762" s="408">
        <v>10680</v>
      </c>
      <c r="BT762" s="400" t="s">
        <v>2071</v>
      </c>
      <c r="BU762" s="400">
        <v>0.91081129931030613</v>
      </c>
      <c r="BV762" s="400">
        <v>8.9188700689693784E-2</v>
      </c>
      <c r="BW762" s="400">
        <v>7.5124469795919988E-5</v>
      </c>
      <c r="BX762" s="400">
        <v>0.99992487553020404</v>
      </c>
      <c r="BY762" s="407">
        <v>10680</v>
      </c>
      <c r="BZ762" s="406" t="s">
        <v>2071</v>
      </c>
      <c r="CA762" s="406">
        <v>0.83151667325667078</v>
      </c>
      <c r="CB762" s="406">
        <v>0.1684833267433293</v>
      </c>
      <c r="CC762" s="406">
        <v>0.42459195069022609</v>
      </c>
      <c r="CD762" s="406">
        <v>1.5652728220083213E-2</v>
      </c>
      <c r="CE762" s="406">
        <v>0.55975532108969073</v>
      </c>
    </row>
    <row r="763" spans="1:83" x14ac:dyDescent="0.35">
      <c r="A763" s="365">
        <v>11</v>
      </c>
      <c r="B763" s="366" t="s">
        <v>1319</v>
      </c>
      <c r="C763" s="411">
        <v>11322</v>
      </c>
      <c r="D763" s="367" t="s">
        <v>2072</v>
      </c>
      <c r="E763" s="368" t="s">
        <v>2438</v>
      </c>
      <c r="F763" s="369">
        <v>6</v>
      </c>
      <c r="G763" s="370" t="s">
        <v>6307</v>
      </c>
      <c r="H763" s="371">
        <v>69500.399999999994</v>
      </c>
      <c r="I763" s="372">
        <v>69500.399999999994</v>
      </c>
      <c r="J763" s="373">
        <v>466.39871667443924</v>
      </c>
      <c r="K763" s="374">
        <v>32414897.368360195</v>
      </c>
      <c r="L763" s="371">
        <v>14487.6</v>
      </c>
      <c r="M763" s="372">
        <v>14487.6</v>
      </c>
      <c r="N763" s="373">
        <v>301.65452018388135</v>
      </c>
      <c r="O763" s="374">
        <v>4370250.0266159996</v>
      </c>
      <c r="P763" s="374">
        <f t="shared" si="200"/>
        <v>0.88391955664998501</v>
      </c>
      <c r="Q763" s="402">
        <f t="shared" si="204"/>
        <v>12805.872968922324</v>
      </c>
      <c r="R763" s="374">
        <f t="shared" si="201"/>
        <v>0.11608044335001497</v>
      </c>
      <c r="S763" s="401">
        <f t="shared" si="205"/>
        <v>1681.7270310776769</v>
      </c>
      <c r="T763" s="371">
        <v>13172.4</v>
      </c>
      <c r="U763" s="372">
        <v>13172.4</v>
      </c>
      <c r="V763" s="373">
        <v>78.273494110412685</v>
      </c>
      <c r="W763" s="374">
        <v>1031049.77382</v>
      </c>
      <c r="X763" s="371">
        <v>312</v>
      </c>
      <c r="Y763" s="372">
        <v>312</v>
      </c>
      <c r="Z763" s="373">
        <v>124.55065038461538</v>
      </c>
      <c r="AA763" s="374">
        <v>38859.802920000002</v>
      </c>
      <c r="AB763" s="371">
        <v>75.599999999999994</v>
      </c>
      <c r="AC763" s="372">
        <v>75.599999999999994</v>
      </c>
      <c r="AD763" s="373">
        <v>51981.708700984127</v>
      </c>
      <c r="AE763" s="374">
        <v>3929817.1777943997</v>
      </c>
      <c r="AF763" s="374">
        <f t="shared" si="206"/>
        <v>0</v>
      </c>
      <c r="AG763" s="374">
        <f t="shared" si="207"/>
        <v>0</v>
      </c>
      <c r="AH763" s="374">
        <f t="shared" si="208"/>
        <v>1</v>
      </c>
      <c r="AI763" s="374">
        <f t="shared" si="209"/>
        <v>75.599999999999994</v>
      </c>
      <c r="AJ763" s="375">
        <v>41784874.149510592</v>
      </c>
      <c r="AK763" s="376">
        <v>1068.1799999999998</v>
      </c>
      <c r="AL763" s="377">
        <v>1068.1799999999998</v>
      </c>
      <c r="AM763" s="373">
        <v>10608.363306967927</v>
      </c>
      <c r="AN763" s="374">
        <v>11331641.517236998</v>
      </c>
      <c r="AO763" s="378">
        <v>140.01599999999999</v>
      </c>
      <c r="AP763" s="379">
        <v>140.01599999999999</v>
      </c>
      <c r="AQ763" s="373">
        <v>15395.556303136784</v>
      </c>
      <c r="AR763" s="374">
        <v>2155624.2113399999</v>
      </c>
      <c r="AS763" s="374">
        <f t="shared" si="202"/>
        <v>0.87529240242718753</v>
      </c>
      <c r="AT763" s="374">
        <f t="shared" si="216"/>
        <v>122.55494101824509</v>
      </c>
      <c r="AU763" s="374">
        <f t="shared" si="203"/>
        <v>0.12470759757281248</v>
      </c>
      <c r="AV763" s="374">
        <f t="shared" si="217"/>
        <v>17.46105898175491</v>
      </c>
      <c r="AW763" s="380">
        <v>55.511999999999986</v>
      </c>
      <c r="AX763" s="381">
        <v>55.511999999999986</v>
      </c>
      <c r="AY763" s="373">
        <v>10525.121396454822</v>
      </c>
      <c r="AZ763" s="374">
        <v>584270.53895999992</v>
      </c>
      <c r="BA763" s="378">
        <v>50.939999999999984</v>
      </c>
      <c r="BB763" s="379">
        <v>50.939999999999984</v>
      </c>
      <c r="BC763" s="373">
        <v>8204.2306065959983</v>
      </c>
      <c r="BD763" s="374">
        <v>417923.50710000005</v>
      </c>
      <c r="BE763" s="374">
        <f t="shared" si="210"/>
        <v>0.43016622516930342</v>
      </c>
      <c r="BF763" s="374">
        <f t="shared" si="211"/>
        <v>21.912667510124308</v>
      </c>
      <c r="BG763" s="374">
        <f t="shared" si="212"/>
        <v>4.2736756491140872E-2</v>
      </c>
      <c r="BH763" s="374">
        <f t="shared" si="213"/>
        <v>2.1770103756587154</v>
      </c>
      <c r="BI763" s="374">
        <f t="shared" si="214"/>
        <v>0.52709701833955569</v>
      </c>
      <c r="BJ763" s="374">
        <f t="shared" si="215"/>
        <v>26.850322114216958</v>
      </c>
      <c r="BK763" s="375">
        <v>14489459.774636999</v>
      </c>
      <c r="BL763" s="382">
        <v>56274333.924147591</v>
      </c>
      <c r="BM763" s="383">
        <v>0.4</v>
      </c>
      <c r="BN763" s="382">
        <v>22509733.569659039</v>
      </c>
      <c r="BO763" s="395"/>
      <c r="BP763" s="395"/>
      <c r="BS763" s="408">
        <v>11322</v>
      </c>
      <c r="BT763" s="400" t="s">
        <v>2072</v>
      </c>
      <c r="BU763" s="400">
        <v>0.88391955664998501</v>
      </c>
      <c r="BV763" s="400">
        <v>0.11608044335001497</v>
      </c>
      <c r="BW763" s="400">
        <v>0</v>
      </c>
      <c r="BX763" s="400">
        <v>1</v>
      </c>
      <c r="BY763" s="407">
        <v>11322</v>
      </c>
      <c r="BZ763" s="406" t="s">
        <v>2072</v>
      </c>
      <c r="CA763" s="406">
        <v>0.87529240242718753</v>
      </c>
      <c r="CB763" s="406">
        <v>0.12470759757281248</v>
      </c>
      <c r="CC763" s="406">
        <v>0.43016622516930342</v>
      </c>
      <c r="CD763" s="406">
        <v>4.2736756491140872E-2</v>
      </c>
      <c r="CE763" s="406">
        <v>0.52709701833955569</v>
      </c>
    </row>
    <row r="764" spans="1:83" x14ac:dyDescent="0.35">
      <c r="A764" s="365">
        <v>11</v>
      </c>
      <c r="B764" s="366" t="s">
        <v>1319</v>
      </c>
      <c r="C764" s="411">
        <v>11324</v>
      </c>
      <c r="D764" s="367" t="s">
        <v>2073</v>
      </c>
      <c r="E764" s="368" t="s">
        <v>2438</v>
      </c>
      <c r="F764" s="369">
        <v>6</v>
      </c>
      <c r="G764" s="370" t="s">
        <v>6307</v>
      </c>
      <c r="H764" s="371">
        <v>86713.2</v>
      </c>
      <c r="I764" s="372">
        <v>86713.2</v>
      </c>
      <c r="J764" s="373">
        <v>451.84090646779731</v>
      </c>
      <c r="K764" s="374">
        <v>39180570.8907234</v>
      </c>
      <c r="L764" s="371">
        <v>20866.8</v>
      </c>
      <c r="M764" s="372">
        <v>20866.8</v>
      </c>
      <c r="N764" s="373">
        <v>567.53791384610963</v>
      </c>
      <c r="O764" s="374">
        <v>11842700.140644001</v>
      </c>
      <c r="P764" s="374">
        <f t="shared" si="200"/>
        <v>0.88777069225644312</v>
      </c>
      <c r="Q764" s="402">
        <f t="shared" si="204"/>
        <v>18524.933481176748</v>
      </c>
      <c r="R764" s="374">
        <f t="shared" si="201"/>
        <v>0.11222930774355691</v>
      </c>
      <c r="S764" s="401">
        <f t="shared" si="205"/>
        <v>2341.866518823253</v>
      </c>
      <c r="T764" s="371">
        <v>18477.599999999999</v>
      </c>
      <c r="U764" s="372">
        <v>18477.599999999999</v>
      </c>
      <c r="V764" s="373">
        <v>129.05570712592544</v>
      </c>
      <c r="W764" s="374">
        <v>2384639.7339899996</v>
      </c>
      <c r="X764" s="371">
        <v>229.2</v>
      </c>
      <c r="Y764" s="372">
        <v>229.2</v>
      </c>
      <c r="Z764" s="373">
        <v>147.93128272251309</v>
      </c>
      <c r="AA764" s="374">
        <v>33905.85</v>
      </c>
      <c r="AB764" s="371">
        <v>69.599999999999994</v>
      </c>
      <c r="AC764" s="372">
        <v>69.599999999999994</v>
      </c>
      <c r="AD764" s="373">
        <v>63802.767246551724</v>
      </c>
      <c r="AE764" s="374">
        <v>4440672.6003599996</v>
      </c>
      <c r="AF764" s="374">
        <f t="shared" si="206"/>
        <v>0</v>
      </c>
      <c r="AG764" s="374">
        <f t="shared" si="207"/>
        <v>0</v>
      </c>
      <c r="AH764" s="374">
        <f t="shared" si="208"/>
        <v>1</v>
      </c>
      <c r="AI764" s="374">
        <f t="shared" si="209"/>
        <v>69.599999999999994</v>
      </c>
      <c r="AJ764" s="375">
        <v>57882489.215717398</v>
      </c>
      <c r="AK764" s="376">
        <v>1689.9566399999999</v>
      </c>
      <c r="AL764" s="377">
        <v>1689.9566399999999</v>
      </c>
      <c r="AM764" s="373">
        <v>8948.0003687336011</v>
      </c>
      <c r="AN764" s="374">
        <v>15121732.637863796</v>
      </c>
      <c r="AO764" s="378">
        <v>252.59039999999999</v>
      </c>
      <c r="AP764" s="379">
        <v>252.59039999999999</v>
      </c>
      <c r="AQ764" s="373">
        <v>11512.068191411076</v>
      </c>
      <c r="AR764" s="374">
        <v>2907837.9092958001</v>
      </c>
      <c r="AS764" s="374">
        <f t="shared" si="202"/>
        <v>0.92417515733592048</v>
      </c>
      <c r="AT764" s="374">
        <f t="shared" si="216"/>
        <v>233.43777266154308</v>
      </c>
      <c r="AU764" s="374">
        <f t="shared" si="203"/>
        <v>7.5824842664079531E-2</v>
      </c>
      <c r="AV764" s="374">
        <f t="shared" si="217"/>
        <v>19.152627338456913</v>
      </c>
      <c r="AW764" s="380">
        <v>72.130080000000007</v>
      </c>
      <c r="AX764" s="381">
        <v>72.130080000000007</v>
      </c>
      <c r="AY764" s="373">
        <v>7505.6659703385885</v>
      </c>
      <c r="AZ764" s="374">
        <v>541384.28689380002</v>
      </c>
      <c r="BA764" s="378">
        <v>59.989680000000163</v>
      </c>
      <c r="BB764" s="379">
        <v>59.989680000000163</v>
      </c>
      <c r="BC764" s="373">
        <v>19448.329538680598</v>
      </c>
      <c r="BD764" s="374">
        <v>1166699.06556</v>
      </c>
      <c r="BE764" s="374">
        <f t="shared" si="210"/>
        <v>9.0045379127694877E-2</v>
      </c>
      <c r="BF764" s="374">
        <f t="shared" si="211"/>
        <v>5.4017934793491094</v>
      </c>
      <c r="BG764" s="374">
        <f t="shared" si="212"/>
        <v>9.4327870740145616E-3</v>
      </c>
      <c r="BH764" s="374">
        <f t="shared" si="213"/>
        <v>0.56586987807827138</v>
      </c>
      <c r="BI764" s="374">
        <f t="shared" si="214"/>
        <v>0.90052183379829054</v>
      </c>
      <c r="BJ764" s="374">
        <f t="shared" si="215"/>
        <v>54.02201664257278</v>
      </c>
      <c r="BK764" s="375">
        <v>19737653.899613395</v>
      </c>
      <c r="BL764" s="382">
        <v>77620143.115330786</v>
      </c>
      <c r="BM764" s="383">
        <v>0.4</v>
      </c>
      <c r="BN764" s="382">
        <v>31048057.246132314</v>
      </c>
      <c r="BO764" s="395"/>
      <c r="BP764" s="395"/>
      <c r="BS764" s="408">
        <v>11324</v>
      </c>
      <c r="BT764" s="400" t="s">
        <v>2073</v>
      </c>
      <c r="BU764" s="400">
        <v>0.88777069225644312</v>
      </c>
      <c r="BV764" s="400">
        <v>0.11222930774355691</v>
      </c>
      <c r="BW764" s="400">
        <v>0</v>
      </c>
      <c r="BX764" s="400">
        <v>1</v>
      </c>
      <c r="BY764" s="407">
        <v>11324</v>
      </c>
      <c r="BZ764" s="406" t="s">
        <v>2073</v>
      </c>
      <c r="CA764" s="406">
        <v>0.92417515733592048</v>
      </c>
      <c r="CB764" s="406">
        <v>7.5824842664079531E-2</v>
      </c>
      <c r="CC764" s="406">
        <v>9.0045379127694877E-2</v>
      </c>
      <c r="CD764" s="406">
        <v>9.4327870740145616E-3</v>
      </c>
      <c r="CE764" s="406">
        <v>0.90052183379829054</v>
      </c>
    </row>
    <row r="765" spans="1:83" x14ac:dyDescent="0.35">
      <c r="A765" s="365">
        <v>11</v>
      </c>
      <c r="B765" s="366" t="s">
        <v>1319</v>
      </c>
      <c r="C765" s="411">
        <v>11325</v>
      </c>
      <c r="D765" s="367" t="s">
        <v>2074</v>
      </c>
      <c r="E765" s="368" t="s">
        <v>2438</v>
      </c>
      <c r="F765" s="369">
        <v>12</v>
      </c>
      <c r="G765" s="370" t="s">
        <v>6311</v>
      </c>
      <c r="H765" s="371">
        <v>130520.4</v>
      </c>
      <c r="I765" s="372">
        <v>130520.4</v>
      </c>
      <c r="J765" s="373">
        <v>409.99459433428336</v>
      </c>
      <c r="K765" s="374">
        <v>53512658.4503484</v>
      </c>
      <c r="L765" s="371">
        <v>31514.399999999998</v>
      </c>
      <c r="M765" s="372">
        <v>31514.399999999998</v>
      </c>
      <c r="N765" s="373">
        <v>348.1154799658442</v>
      </c>
      <c r="O765" s="374">
        <v>10970650.4818356</v>
      </c>
      <c r="P765" s="374">
        <f t="shared" si="200"/>
        <v>0.88276914927915817</v>
      </c>
      <c r="Q765" s="402">
        <f t="shared" si="204"/>
        <v>27819.940078043099</v>
      </c>
      <c r="R765" s="374">
        <f t="shared" si="201"/>
        <v>0.11723085072084176</v>
      </c>
      <c r="S765" s="401">
        <f t="shared" si="205"/>
        <v>3694.4599219568954</v>
      </c>
      <c r="T765" s="371">
        <v>8702.4</v>
      </c>
      <c r="U765" s="372">
        <v>8702.4</v>
      </c>
      <c r="V765" s="373">
        <v>203.9155518846525</v>
      </c>
      <c r="W765" s="374">
        <v>1774554.6987209998</v>
      </c>
      <c r="X765" s="371">
        <v>9751.1999999999989</v>
      </c>
      <c r="Y765" s="372">
        <v>9751.1999999999989</v>
      </c>
      <c r="Z765" s="373">
        <v>99.070410927639671</v>
      </c>
      <c r="AA765" s="374">
        <v>966055.39103759988</v>
      </c>
      <c r="AB765" s="371">
        <v>9.6</v>
      </c>
      <c r="AC765" s="372">
        <v>9.6</v>
      </c>
      <c r="AD765" s="373">
        <v>887789.49208750005</v>
      </c>
      <c r="AE765" s="374">
        <v>8522779.1240400001</v>
      </c>
      <c r="AF765" s="374">
        <f t="shared" si="206"/>
        <v>0</v>
      </c>
      <c r="AG765" s="374">
        <f t="shared" si="207"/>
        <v>0</v>
      </c>
      <c r="AH765" s="374">
        <f t="shared" si="208"/>
        <v>1</v>
      </c>
      <c r="AI765" s="374">
        <f t="shared" si="209"/>
        <v>9.6</v>
      </c>
      <c r="AJ765" s="375">
        <v>75746698.145982593</v>
      </c>
      <c r="AK765" s="376">
        <v>639.65639999999996</v>
      </c>
      <c r="AL765" s="377">
        <v>639.65639999999996</v>
      </c>
      <c r="AM765" s="373">
        <v>33180.960159614442</v>
      </c>
      <c r="AN765" s="374">
        <v>21224413.524242397</v>
      </c>
      <c r="AO765" s="378">
        <v>278.46839999999997</v>
      </c>
      <c r="AP765" s="379">
        <v>278.46839999999997</v>
      </c>
      <c r="AQ765" s="373">
        <v>13190.516552207002</v>
      </c>
      <c r="AR765" s="374">
        <v>3673142.0394665999</v>
      </c>
      <c r="AS765" s="374">
        <f t="shared" si="202"/>
        <v>0.86527184307322236</v>
      </c>
      <c r="AT765" s="374">
        <f t="shared" si="216"/>
        <v>240.9508657056513</v>
      </c>
      <c r="AU765" s="374">
        <f t="shared" si="203"/>
        <v>0.13472815692677759</v>
      </c>
      <c r="AV765" s="374">
        <f t="shared" si="217"/>
        <v>37.517534294348671</v>
      </c>
      <c r="AW765" s="380">
        <v>52.492799999999995</v>
      </c>
      <c r="AX765" s="381">
        <v>52.492799999999995</v>
      </c>
      <c r="AY765" s="373">
        <v>12087.534455582481</v>
      </c>
      <c r="AZ765" s="374">
        <v>634508.52867000003</v>
      </c>
      <c r="BA765" s="378">
        <v>1392.9576000000002</v>
      </c>
      <c r="BB765" s="379">
        <v>1392.9576000000002</v>
      </c>
      <c r="BC765" s="373">
        <v>270.75274864791282</v>
      </c>
      <c r="BD765" s="374">
        <v>377147.09894999996</v>
      </c>
      <c r="BE765" s="374">
        <f t="shared" si="210"/>
        <v>0.44766301792669749</v>
      </c>
      <c r="BF765" s="374">
        <f t="shared" si="211"/>
        <v>623.57560305992956</v>
      </c>
      <c r="BG765" s="374">
        <f t="shared" si="212"/>
        <v>0.34480646256427061</v>
      </c>
      <c r="BH765" s="374">
        <f t="shared" si="213"/>
        <v>480.30078255801629</v>
      </c>
      <c r="BI765" s="374">
        <f t="shared" si="214"/>
        <v>0.2075305195090319</v>
      </c>
      <c r="BJ765" s="374">
        <f t="shared" si="215"/>
        <v>289.08121438205427</v>
      </c>
      <c r="BK765" s="375">
        <v>25909211.191328999</v>
      </c>
      <c r="BL765" s="382">
        <v>101655909.3373116</v>
      </c>
      <c r="BM765" s="383">
        <v>0.42</v>
      </c>
      <c r="BN765" s="382">
        <v>42695481.921670869</v>
      </c>
      <c r="BO765" s="395"/>
      <c r="BP765" s="395"/>
      <c r="BS765" s="408">
        <v>11325</v>
      </c>
      <c r="BT765" s="400" t="s">
        <v>2074</v>
      </c>
      <c r="BU765" s="400">
        <v>0.88276914927915817</v>
      </c>
      <c r="BV765" s="400">
        <v>0.11723085072084176</v>
      </c>
      <c r="BW765" s="400">
        <v>0</v>
      </c>
      <c r="BX765" s="400">
        <v>1</v>
      </c>
      <c r="BY765" s="407">
        <v>11325</v>
      </c>
      <c r="BZ765" s="406" t="s">
        <v>2074</v>
      </c>
      <c r="CA765" s="406">
        <v>0.86527184307322236</v>
      </c>
      <c r="CB765" s="406">
        <v>0.13472815692677759</v>
      </c>
      <c r="CC765" s="406">
        <v>0.44766301792669749</v>
      </c>
      <c r="CD765" s="406">
        <v>0.34480646256427061</v>
      </c>
      <c r="CE765" s="406">
        <v>0.2075305195090319</v>
      </c>
    </row>
    <row r="766" spans="1:83" x14ac:dyDescent="0.35">
      <c r="A766" s="365">
        <v>11</v>
      </c>
      <c r="B766" s="366" t="s">
        <v>1319</v>
      </c>
      <c r="C766" s="411">
        <v>11326</v>
      </c>
      <c r="D766" s="367" t="s">
        <v>2075</v>
      </c>
      <c r="E766" s="368" t="s">
        <v>2438</v>
      </c>
      <c r="F766" s="369">
        <v>5</v>
      </c>
      <c r="G766" s="370" t="s">
        <v>2469</v>
      </c>
      <c r="H766" s="371">
        <v>77703.599999999991</v>
      </c>
      <c r="I766" s="372">
        <v>77703.599999999991</v>
      </c>
      <c r="J766" s="373">
        <v>323.36766784056334</v>
      </c>
      <c r="K766" s="374">
        <v>25126831.914815996</v>
      </c>
      <c r="L766" s="371">
        <v>9616.7999999999993</v>
      </c>
      <c r="M766" s="372">
        <v>9616.7999999999993</v>
      </c>
      <c r="N766" s="373">
        <v>366.19153267874964</v>
      </c>
      <c r="O766" s="374">
        <v>3521590.7314649993</v>
      </c>
      <c r="P766" s="374">
        <f t="shared" si="200"/>
        <v>0.87048984338669366</v>
      </c>
      <c r="Q766" s="402">
        <f t="shared" si="204"/>
        <v>8371.3267258811557</v>
      </c>
      <c r="R766" s="374">
        <f t="shared" si="201"/>
        <v>0.12951015661330628</v>
      </c>
      <c r="S766" s="401">
        <f t="shared" si="205"/>
        <v>1245.4732741188438</v>
      </c>
      <c r="T766" s="371">
        <v>5151.5999999999995</v>
      </c>
      <c r="U766" s="372">
        <v>5151.5999999999995</v>
      </c>
      <c r="V766" s="373">
        <v>46.840069344048452</v>
      </c>
      <c r="W766" s="374">
        <v>241301.30123279997</v>
      </c>
      <c r="X766" s="371">
        <v>3430.7999999999997</v>
      </c>
      <c r="Y766" s="372">
        <v>3430.7999999999997</v>
      </c>
      <c r="Z766" s="373">
        <v>9.1640346274921303</v>
      </c>
      <c r="AA766" s="374">
        <v>31439.969999999998</v>
      </c>
      <c r="AB766" s="371">
        <v>0</v>
      </c>
      <c r="AC766" s="372">
        <v>0</v>
      </c>
      <c r="AD766" s="373">
        <v>0</v>
      </c>
      <c r="AE766" s="374">
        <v>0</v>
      </c>
      <c r="AF766" s="374">
        <f t="shared" si="206"/>
        <v>0</v>
      </c>
      <c r="AG766" s="374">
        <f t="shared" si="207"/>
        <v>0</v>
      </c>
      <c r="AH766" s="374">
        <f t="shared" si="208"/>
        <v>1</v>
      </c>
      <c r="AI766" s="374">
        <f t="shared" si="209"/>
        <v>0</v>
      </c>
      <c r="AJ766" s="375">
        <v>28921163.917513795</v>
      </c>
      <c r="AK766" s="376">
        <v>428.91000000000008</v>
      </c>
      <c r="AL766" s="377">
        <v>428.91000000000008</v>
      </c>
      <c r="AM766" s="373">
        <v>13036.156847155346</v>
      </c>
      <c r="AN766" s="374">
        <v>5591338.0333134001</v>
      </c>
      <c r="AO766" s="378">
        <v>42.057480000000005</v>
      </c>
      <c r="AP766" s="379">
        <v>42.057480000000005</v>
      </c>
      <c r="AQ766" s="373">
        <v>6832.2275039446004</v>
      </c>
      <c r="AR766" s="374">
        <v>287346.2716026</v>
      </c>
      <c r="AS766" s="374">
        <f t="shared" si="202"/>
        <v>0.85411343684328256</v>
      </c>
      <c r="AT766" s="374">
        <f t="shared" si="216"/>
        <v>35.921858787767626</v>
      </c>
      <c r="AU766" s="374">
        <f t="shared" si="203"/>
        <v>0.14588656315671747</v>
      </c>
      <c r="AV766" s="374">
        <f t="shared" si="217"/>
        <v>6.1356212122323823</v>
      </c>
      <c r="AW766" s="380">
        <v>6.9457199999999997</v>
      </c>
      <c r="AX766" s="381">
        <v>6.9457199999999997</v>
      </c>
      <c r="AY766" s="373">
        <v>2991.4999956807933</v>
      </c>
      <c r="AZ766" s="374">
        <v>20778.121349999998</v>
      </c>
      <c r="BA766" s="378">
        <v>25.72619999999991</v>
      </c>
      <c r="BB766" s="379">
        <v>25.72619999999991</v>
      </c>
      <c r="BC766" s="373">
        <v>14579.164925251351</v>
      </c>
      <c r="BD766" s="374">
        <v>375066.51269999996</v>
      </c>
      <c r="BE766" s="374">
        <f t="shared" si="210"/>
        <v>0</v>
      </c>
      <c r="BF766" s="374">
        <f t="shared" si="211"/>
        <v>0</v>
      </c>
      <c r="BG766" s="374">
        <f t="shared" si="212"/>
        <v>0</v>
      </c>
      <c r="BH766" s="374">
        <f t="shared" si="213"/>
        <v>0</v>
      </c>
      <c r="BI766" s="374">
        <f t="shared" si="214"/>
        <v>1</v>
      </c>
      <c r="BJ766" s="374">
        <f t="shared" si="215"/>
        <v>25.72619999999991</v>
      </c>
      <c r="BK766" s="375">
        <v>6274528.9389659995</v>
      </c>
      <c r="BL766" s="382">
        <v>35195692.856479794</v>
      </c>
      <c r="BM766" s="383">
        <v>0.53</v>
      </c>
      <c r="BN766" s="382">
        <v>18653717.213934291</v>
      </c>
      <c r="BO766" s="395"/>
      <c r="BP766" s="395"/>
      <c r="BS766" s="408">
        <v>11326</v>
      </c>
      <c r="BT766" s="400" t="s">
        <v>2075</v>
      </c>
      <c r="BU766" s="400">
        <v>0.87048984338669366</v>
      </c>
      <c r="BV766" s="400">
        <v>0.12951015661330628</v>
      </c>
      <c r="BW766" s="400">
        <v>0</v>
      </c>
      <c r="BX766" s="400">
        <v>1</v>
      </c>
      <c r="BY766" s="407">
        <v>11326</v>
      </c>
      <c r="BZ766" s="406" t="s">
        <v>2075</v>
      </c>
      <c r="CA766" s="406">
        <v>0.85411343684328256</v>
      </c>
      <c r="CB766" s="406">
        <v>0.14588656315671747</v>
      </c>
      <c r="CC766" s="406">
        <v>0</v>
      </c>
      <c r="CD766" s="406">
        <v>0</v>
      </c>
      <c r="CE766" s="406">
        <v>1</v>
      </c>
    </row>
    <row r="767" spans="1:83" x14ac:dyDescent="0.35">
      <c r="A767" s="365">
        <v>11</v>
      </c>
      <c r="B767" s="366" t="s">
        <v>1319</v>
      </c>
      <c r="C767" s="411">
        <v>11327</v>
      </c>
      <c r="D767" s="367" t="s">
        <v>2076</v>
      </c>
      <c r="E767" s="368" t="s">
        <v>2438</v>
      </c>
      <c r="F767" s="369">
        <v>9</v>
      </c>
      <c r="G767" s="370" t="s">
        <v>2511</v>
      </c>
      <c r="H767" s="371">
        <v>60240</v>
      </c>
      <c r="I767" s="372">
        <v>60240</v>
      </c>
      <c r="J767" s="373">
        <v>657.20824452263946</v>
      </c>
      <c r="K767" s="374">
        <v>39590224.6500438</v>
      </c>
      <c r="L767" s="371">
        <v>1668</v>
      </c>
      <c r="M767" s="372">
        <v>1668</v>
      </c>
      <c r="N767" s="373">
        <v>5517.785178154676</v>
      </c>
      <c r="O767" s="374">
        <v>9203665.677161999</v>
      </c>
      <c r="P767" s="374">
        <f t="shared" si="200"/>
        <v>0.88642159160519007</v>
      </c>
      <c r="Q767" s="402">
        <f t="shared" si="204"/>
        <v>1478.5512147974571</v>
      </c>
      <c r="R767" s="374">
        <f t="shared" si="201"/>
        <v>0.11357840839480987</v>
      </c>
      <c r="S767" s="401">
        <f t="shared" si="205"/>
        <v>189.44878520254287</v>
      </c>
      <c r="T767" s="371">
        <v>21.599999999999998</v>
      </c>
      <c r="U767" s="372">
        <v>21.599999999999998</v>
      </c>
      <c r="V767" s="373">
        <v>74909.567192361108</v>
      </c>
      <c r="W767" s="374">
        <v>1618046.6513549997</v>
      </c>
      <c r="X767" s="371">
        <v>427.2</v>
      </c>
      <c r="Y767" s="372">
        <v>427.2</v>
      </c>
      <c r="Z767" s="373">
        <v>126.88863195224718</v>
      </c>
      <c r="AA767" s="374">
        <v>54206.823569999993</v>
      </c>
      <c r="AB767" s="371">
        <v>31009.199999999997</v>
      </c>
      <c r="AC767" s="372">
        <v>31009.199999999997</v>
      </c>
      <c r="AD767" s="373">
        <v>134.88862593750244</v>
      </c>
      <c r="AE767" s="374">
        <v>4182788.3794212001</v>
      </c>
      <c r="AF767" s="374">
        <f t="shared" si="206"/>
        <v>0</v>
      </c>
      <c r="AG767" s="374">
        <f t="shared" si="207"/>
        <v>0</v>
      </c>
      <c r="AH767" s="374">
        <f t="shared" si="208"/>
        <v>1</v>
      </c>
      <c r="AI767" s="374">
        <f t="shared" si="209"/>
        <v>31009.199999999997</v>
      </c>
      <c r="AJ767" s="375">
        <v>54648932.181551993</v>
      </c>
      <c r="AK767" s="376">
        <v>1318.9526399999997</v>
      </c>
      <c r="AL767" s="377">
        <v>1318.9526399999997</v>
      </c>
      <c r="AM767" s="373">
        <v>9522.4188554336579</v>
      </c>
      <c r="AN767" s="374">
        <v>12559619.488559999</v>
      </c>
      <c r="AO767" s="378">
        <v>423.66143999999997</v>
      </c>
      <c r="AP767" s="379">
        <v>423.66143999999997</v>
      </c>
      <c r="AQ767" s="373">
        <v>15169.318983672907</v>
      </c>
      <c r="AR767" s="374">
        <v>6426655.5244421996</v>
      </c>
      <c r="AS767" s="374">
        <f t="shared" si="202"/>
        <v>0.87641601286184778</v>
      </c>
      <c r="AT767" s="374">
        <f t="shared" si="216"/>
        <v>371.30367004810893</v>
      </c>
      <c r="AU767" s="374">
        <f t="shared" si="203"/>
        <v>0.12358398713815226</v>
      </c>
      <c r="AV767" s="374">
        <f t="shared" si="217"/>
        <v>52.357769951891065</v>
      </c>
      <c r="AW767" s="380">
        <v>42.629639999999995</v>
      </c>
      <c r="AX767" s="381">
        <v>42.629639999999995</v>
      </c>
      <c r="AY767" s="373">
        <v>11189.393167317388</v>
      </c>
      <c r="AZ767" s="374">
        <v>476999.80254119996</v>
      </c>
      <c r="BA767" s="378">
        <v>-164.41967999999989</v>
      </c>
      <c r="BB767" s="379">
        <v>-164.41967999999989</v>
      </c>
      <c r="BC767" s="373">
        <v>-4094.8261462678943</v>
      </c>
      <c r="BD767" s="374">
        <v>673270.00462499994</v>
      </c>
      <c r="BE767" s="374">
        <f t="shared" si="210"/>
        <v>0.16654157341430112</v>
      </c>
      <c r="BF767" s="374">
        <f t="shared" si="211"/>
        <v>-27.38271220747588</v>
      </c>
      <c r="BG767" s="374">
        <f t="shared" si="212"/>
        <v>8.2102946979077419E-3</v>
      </c>
      <c r="BH767" s="374">
        <f t="shared" si="213"/>
        <v>-1.3499340269356868</v>
      </c>
      <c r="BI767" s="374">
        <f t="shared" si="214"/>
        <v>0.82524813188779111</v>
      </c>
      <c r="BJ767" s="374">
        <f t="shared" si="215"/>
        <v>-135.68703376558832</v>
      </c>
      <c r="BK767" s="375">
        <v>20136544.820168398</v>
      </c>
      <c r="BL767" s="382">
        <v>74785477.001720399</v>
      </c>
      <c r="BM767" s="383">
        <v>0.43</v>
      </c>
      <c r="BN767" s="382">
        <v>32157755.110739771</v>
      </c>
      <c r="BO767" s="395"/>
      <c r="BP767" s="395"/>
      <c r="BS767" s="408">
        <v>11327</v>
      </c>
      <c r="BT767" s="400" t="s">
        <v>2076</v>
      </c>
      <c r="BU767" s="400">
        <v>0.88642159160519007</v>
      </c>
      <c r="BV767" s="400">
        <v>0.11357840839480987</v>
      </c>
      <c r="BW767" s="400">
        <v>0</v>
      </c>
      <c r="BX767" s="400">
        <v>1</v>
      </c>
      <c r="BY767" s="407">
        <v>11327</v>
      </c>
      <c r="BZ767" s="406" t="s">
        <v>2076</v>
      </c>
      <c r="CA767" s="406">
        <v>0.87641601286184778</v>
      </c>
      <c r="CB767" s="406">
        <v>0.12358398713815226</v>
      </c>
      <c r="CC767" s="406">
        <v>0.16654157341430112</v>
      </c>
      <c r="CD767" s="406">
        <v>8.2102946979077419E-3</v>
      </c>
      <c r="CE767" s="406">
        <v>0.82524813188779111</v>
      </c>
    </row>
    <row r="768" spans="1:83" x14ac:dyDescent="0.35">
      <c r="A768" s="365">
        <v>11</v>
      </c>
      <c r="B768" s="366" t="s">
        <v>1319</v>
      </c>
      <c r="C768" s="411">
        <v>11328</v>
      </c>
      <c r="D768" s="367" t="s">
        <v>2077</v>
      </c>
      <c r="E768" s="368" t="s">
        <v>2438</v>
      </c>
      <c r="F768" s="369">
        <v>10</v>
      </c>
      <c r="G768" s="370" t="s">
        <v>6308</v>
      </c>
      <c r="H768" s="371">
        <v>141825.60000000001</v>
      </c>
      <c r="I768" s="372">
        <v>141825.60000000001</v>
      </c>
      <c r="J768" s="373">
        <v>416.84407429184853</v>
      </c>
      <c r="K768" s="374">
        <v>59119160.942885995</v>
      </c>
      <c r="L768" s="371">
        <v>27783.599999999999</v>
      </c>
      <c r="M768" s="372">
        <v>27783.599999999999</v>
      </c>
      <c r="N768" s="373">
        <v>412.13891283323971</v>
      </c>
      <c r="O768" s="374">
        <v>11450702.698593598</v>
      </c>
      <c r="P768" s="374">
        <f t="shared" si="200"/>
        <v>0.87420218172324726</v>
      </c>
      <c r="Q768" s="402">
        <f t="shared" si="204"/>
        <v>24288.483736126011</v>
      </c>
      <c r="R768" s="374">
        <f t="shared" si="201"/>
        <v>0.12579781827675277</v>
      </c>
      <c r="S768" s="401">
        <f t="shared" si="205"/>
        <v>3495.1162638739879</v>
      </c>
      <c r="T768" s="371">
        <v>18814.8</v>
      </c>
      <c r="U768" s="372">
        <v>18814.8</v>
      </c>
      <c r="V768" s="373">
        <v>116.3567583856432</v>
      </c>
      <c r="W768" s="374">
        <v>2189229.1376741999</v>
      </c>
      <c r="X768" s="371">
        <v>652.79999999999995</v>
      </c>
      <c r="Y768" s="372">
        <v>652.79999999999995</v>
      </c>
      <c r="Z768" s="373">
        <v>147.7587932647059</v>
      </c>
      <c r="AA768" s="374">
        <v>96456.940243200006</v>
      </c>
      <c r="AB768" s="371">
        <v>4.8</v>
      </c>
      <c r="AC768" s="372">
        <v>4.8</v>
      </c>
      <c r="AD768" s="373">
        <v>1101288.4802492498</v>
      </c>
      <c r="AE768" s="374">
        <v>5286184.7051963992</v>
      </c>
      <c r="AF768" s="374">
        <f t="shared" si="206"/>
        <v>0</v>
      </c>
      <c r="AG768" s="374">
        <f t="shared" si="207"/>
        <v>0</v>
      </c>
      <c r="AH768" s="374">
        <f t="shared" si="208"/>
        <v>1</v>
      </c>
      <c r="AI768" s="374">
        <f t="shared" si="209"/>
        <v>4.8</v>
      </c>
      <c r="AJ768" s="375">
        <v>78141734.424593389</v>
      </c>
      <c r="AK768" s="376">
        <v>1849.1999999999998</v>
      </c>
      <c r="AL768" s="377">
        <v>1849.1999999999998</v>
      </c>
      <c r="AM768" s="373">
        <v>8952.5498929266723</v>
      </c>
      <c r="AN768" s="374">
        <v>16555055.262</v>
      </c>
      <c r="AO768" s="378">
        <v>270</v>
      </c>
      <c r="AP768" s="379">
        <v>270</v>
      </c>
      <c r="AQ768" s="373">
        <v>13106.756157942222</v>
      </c>
      <c r="AR768" s="374">
        <v>3538824.1626443998</v>
      </c>
      <c r="AS768" s="374">
        <f t="shared" si="202"/>
        <v>0.90012468189595229</v>
      </c>
      <c r="AT768" s="374">
        <f t="shared" si="216"/>
        <v>243.03366411190711</v>
      </c>
      <c r="AU768" s="374">
        <f t="shared" si="203"/>
        <v>9.9875318104047789E-2</v>
      </c>
      <c r="AV768" s="374">
        <f t="shared" si="217"/>
        <v>26.966335888092903</v>
      </c>
      <c r="AW768" s="380">
        <v>27.599999999999998</v>
      </c>
      <c r="AX768" s="381">
        <v>27.599999999999998</v>
      </c>
      <c r="AY768" s="373">
        <v>17724.681559413046</v>
      </c>
      <c r="AZ768" s="374">
        <v>489201.21103980002</v>
      </c>
      <c r="BA768" s="378">
        <v>224.4</v>
      </c>
      <c r="BB768" s="379">
        <v>224.4</v>
      </c>
      <c r="BC768" s="373">
        <v>2695.0562938502671</v>
      </c>
      <c r="BD768" s="374">
        <v>604770.63234000001</v>
      </c>
      <c r="BE768" s="374">
        <f t="shared" si="210"/>
        <v>0.32069209457076397</v>
      </c>
      <c r="BF768" s="374">
        <f t="shared" si="211"/>
        <v>71.963306021679443</v>
      </c>
      <c r="BG768" s="374">
        <f t="shared" si="212"/>
        <v>0</v>
      </c>
      <c r="BH768" s="374">
        <f t="shared" si="213"/>
        <v>0</v>
      </c>
      <c r="BI768" s="374">
        <f t="shared" si="214"/>
        <v>0.67930790542923603</v>
      </c>
      <c r="BJ768" s="374">
        <f t="shared" si="215"/>
        <v>152.43669397832056</v>
      </c>
      <c r="BK768" s="375">
        <v>21187851.268024199</v>
      </c>
      <c r="BL768" s="382">
        <v>99329585.692617595</v>
      </c>
      <c r="BM768" s="383">
        <v>0.46</v>
      </c>
      <c r="BN768" s="382">
        <v>45691609.418604098</v>
      </c>
      <c r="BO768" s="395"/>
      <c r="BP768" s="395"/>
      <c r="BS768" s="408">
        <v>11328</v>
      </c>
      <c r="BT768" s="400" t="s">
        <v>2077</v>
      </c>
      <c r="BU768" s="400">
        <v>0.87420218172324726</v>
      </c>
      <c r="BV768" s="400">
        <v>0.12579781827675277</v>
      </c>
      <c r="BW768" s="400">
        <v>0</v>
      </c>
      <c r="BX768" s="400">
        <v>1</v>
      </c>
      <c r="BY768" s="407">
        <v>11328</v>
      </c>
      <c r="BZ768" s="406" t="s">
        <v>2077</v>
      </c>
      <c r="CA768" s="406">
        <v>0.90012468189595229</v>
      </c>
      <c r="CB768" s="406">
        <v>9.9875318104047789E-2</v>
      </c>
      <c r="CC768" s="406">
        <v>0.32069209457076397</v>
      </c>
      <c r="CD768" s="406">
        <v>0</v>
      </c>
      <c r="CE768" s="406">
        <v>0.67930790542923603</v>
      </c>
    </row>
    <row r="769" spans="1:83" x14ac:dyDescent="0.35">
      <c r="A769" s="365">
        <v>11</v>
      </c>
      <c r="B769" s="366" t="s">
        <v>1319</v>
      </c>
      <c r="C769" s="411">
        <v>11329</v>
      </c>
      <c r="D769" s="367" t="s">
        <v>2078</v>
      </c>
      <c r="E769" s="368" t="s">
        <v>2438</v>
      </c>
      <c r="F769" s="369">
        <v>13</v>
      </c>
      <c r="G769" s="370" t="s">
        <v>6309</v>
      </c>
      <c r="H769" s="371">
        <v>252235.19999999998</v>
      </c>
      <c r="I769" s="372">
        <v>252235.19999999998</v>
      </c>
      <c r="J769" s="373">
        <v>509.96323336344165</v>
      </c>
      <c r="K769" s="374">
        <v>128630678.16007437</v>
      </c>
      <c r="L769" s="371">
        <v>65322</v>
      </c>
      <c r="M769" s="372">
        <v>65322</v>
      </c>
      <c r="N769" s="373">
        <v>616.14563912175981</v>
      </c>
      <c r="O769" s="374">
        <v>40247865.438711591</v>
      </c>
      <c r="P769" s="374">
        <f t="shared" si="200"/>
        <v>0.88488686527955873</v>
      </c>
      <c r="Q769" s="402">
        <f t="shared" si="204"/>
        <v>57802.579813791337</v>
      </c>
      <c r="R769" s="374">
        <f t="shared" si="201"/>
        <v>0.11511313472044124</v>
      </c>
      <c r="S769" s="401">
        <f t="shared" si="205"/>
        <v>7519.4201862086629</v>
      </c>
      <c r="T769" s="371">
        <v>29374.799999999999</v>
      </c>
      <c r="U769" s="372">
        <v>29374.799999999999</v>
      </c>
      <c r="V769" s="373">
        <v>274.82444897973772</v>
      </c>
      <c r="W769" s="374">
        <v>8072913.2238899991</v>
      </c>
      <c r="X769" s="371">
        <v>34459.199999999997</v>
      </c>
      <c r="Y769" s="372">
        <v>34459.199999999997</v>
      </c>
      <c r="Z769" s="373">
        <v>41.701073005171331</v>
      </c>
      <c r="AA769" s="374">
        <v>1436985.6148997997</v>
      </c>
      <c r="AB769" s="371">
        <v>28.799999999999997</v>
      </c>
      <c r="AC769" s="372">
        <v>28.799999999999997</v>
      </c>
      <c r="AD769" s="373">
        <v>655877.41664583341</v>
      </c>
      <c r="AE769" s="374">
        <v>18889269.599399999</v>
      </c>
      <c r="AF769" s="374">
        <f t="shared" si="206"/>
        <v>0</v>
      </c>
      <c r="AG769" s="374">
        <f t="shared" si="207"/>
        <v>0</v>
      </c>
      <c r="AH769" s="374">
        <f t="shared" si="208"/>
        <v>1</v>
      </c>
      <c r="AI769" s="374">
        <f t="shared" si="209"/>
        <v>28.799999999999997</v>
      </c>
      <c r="AJ769" s="375">
        <v>197277712.0369758</v>
      </c>
      <c r="AK769" s="376">
        <v>10670.90832</v>
      </c>
      <c r="AL769" s="377">
        <v>10670.90832</v>
      </c>
      <c r="AM769" s="373">
        <v>11991.625813482109</v>
      </c>
      <c r="AN769" s="374">
        <v>127961539.66341302</v>
      </c>
      <c r="AO769" s="378">
        <v>1550.9997599999999</v>
      </c>
      <c r="AP769" s="379">
        <v>1550.9997599999999</v>
      </c>
      <c r="AQ769" s="373">
        <v>20921.795993328586</v>
      </c>
      <c r="AR769" s="374">
        <v>32449700.564421598</v>
      </c>
      <c r="AS769" s="374">
        <f t="shared" si="202"/>
        <v>0.91513420438801629</v>
      </c>
      <c r="AT769" s="374">
        <f t="shared" si="216"/>
        <v>1419.3729313736042</v>
      </c>
      <c r="AU769" s="374">
        <f t="shared" si="203"/>
        <v>8.4865795611983749E-2</v>
      </c>
      <c r="AV769" s="374">
        <f t="shared" si="217"/>
        <v>131.62682862639585</v>
      </c>
      <c r="AW769" s="380">
        <v>512.60616000000005</v>
      </c>
      <c r="AX769" s="381">
        <v>512.60616000000005</v>
      </c>
      <c r="AY769" s="373">
        <v>11547.740105468103</v>
      </c>
      <c r="AZ769" s="374">
        <v>5919442.712142</v>
      </c>
      <c r="BA769" s="378">
        <v>869.44548000000088</v>
      </c>
      <c r="BB769" s="379">
        <v>869.44548000000088</v>
      </c>
      <c r="BC769" s="373">
        <v>46526.600150247446</v>
      </c>
      <c r="BD769" s="374">
        <v>40452342.200400002</v>
      </c>
      <c r="BE769" s="374">
        <f t="shared" si="210"/>
        <v>3.3019160837875407E-2</v>
      </c>
      <c r="BF769" s="374">
        <f t="shared" si="211"/>
        <v>28.708360143883816</v>
      </c>
      <c r="BG769" s="374">
        <f t="shared" si="212"/>
        <v>5.0835898239406686E-2</v>
      </c>
      <c r="BH769" s="374">
        <f t="shared" si="213"/>
        <v>44.19904194599215</v>
      </c>
      <c r="BI769" s="374">
        <f t="shared" si="214"/>
        <v>0.91614494092271792</v>
      </c>
      <c r="BJ769" s="374">
        <f t="shared" si="215"/>
        <v>796.53807791012491</v>
      </c>
      <c r="BK769" s="375">
        <v>206783025.1403766</v>
      </c>
      <c r="BL769" s="382">
        <v>404060737.17735243</v>
      </c>
      <c r="BM769" s="383">
        <v>0.44</v>
      </c>
      <c r="BN769" s="382">
        <v>177786724.35803506</v>
      </c>
      <c r="BO769" s="395"/>
      <c r="BP769" s="395"/>
      <c r="BS769" s="408">
        <v>11329</v>
      </c>
      <c r="BT769" s="400" t="s">
        <v>2078</v>
      </c>
      <c r="BU769" s="400">
        <v>0.88488686527955873</v>
      </c>
      <c r="BV769" s="400">
        <v>0.11511313472044124</v>
      </c>
      <c r="BW769" s="400">
        <v>0</v>
      </c>
      <c r="BX769" s="400">
        <v>1</v>
      </c>
      <c r="BY769" s="407">
        <v>11329</v>
      </c>
      <c r="BZ769" s="406" t="s">
        <v>2078</v>
      </c>
      <c r="CA769" s="406">
        <v>0.91513420438801629</v>
      </c>
      <c r="CB769" s="406">
        <v>8.4865795611983749E-2</v>
      </c>
      <c r="CC769" s="406">
        <v>3.3019160837875407E-2</v>
      </c>
      <c r="CD769" s="406">
        <v>5.0835898239406686E-2</v>
      </c>
      <c r="CE769" s="406">
        <v>0.91614494092271792</v>
      </c>
    </row>
    <row r="770" spans="1:83" x14ac:dyDescent="0.35">
      <c r="A770" s="365">
        <v>11</v>
      </c>
      <c r="B770" s="366" t="s">
        <v>1319</v>
      </c>
      <c r="C770" s="411">
        <v>11330</v>
      </c>
      <c r="D770" s="367" t="s">
        <v>2285</v>
      </c>
      <c r="E770" s="368" t="s">
        <v>2438</v>
      </c>
      <c r="F770" s="369">
        <v>15</v>
      </c>
      <c r="G770" s="370" t="s">
        <v>6306</v>
      </c>
      <c r="H770" s="371">
        <v>195381.6</v>
      </c>
      <c r="I770" s="372">
        <v>195381.6</v>
      </c>
      <c r="J770" s="373">
        <v>835.11788718315859</v>
      </c>
      <c r="K770" s="374">
        <v>163166668.98646504</v>
      </c>
      <c r="L770" s="371">
        <v>75493.2</v>
      </c>
      <c r="M770" s="372">
        <v>75493.2</v>
      </c>
      <c r="N770" s="373">
        <v>851.14236212248261</v>
      </c>
      <c r="O770" s="374">
        <v>64255460.572185002</v>
      </c>
      <c r="P770" s="374">
        <f t="shared" si="200"/>
        <v>0.88392130594993001</v>
      </c>
      <c r="Q770" s="402">
        <f t="shared" si="204"/>
        <v>66730.047934339251</v>
      </c>
      <c r="R770" s="374">
        <f t="shared" si="201"/>
        <v>0.11607869405007003</v>
      </c>
      <c r="S770" s="401">
        <f t="shared" si="205"/>
        <v>8763.1520656607463</v>
      </c>
      <c r="T770" s="371">
        <v>46921.2</v>
      </c>
      <c r="U770" s="372">
        <v>46921.2</v>
      </c>
      <c r="V770" s="373">
        <v>544.10795594805757</v>
      </c>
      <c r="W770" s="374">
        <v>25530198.222629998</v>
      </c>
      <c r="X770" s="371">
        <v>17168.399999999998</v>
      </c>
      <c r="Y770" s="372">
        <v>17168.399999999998</v>
      </c>
      <c r="Z770" s="373">
        <v>80.33033119801496</v>
      </c>
      <c r="AA770" s="374">
        <v>1379143.2581399998</v>
      </c>
      <c r="AB770" s="371">
        <v>825.6</v>
      </c>
      <c r="AC770" s="372">
        <v>825.6</v>
      </c>
      <c r="AD770" s="373">
        <v>31220.276489385178</v>
      </c>
      <c r="AE770" s="374">
        <v>25775460.269636404</v>
      </c>
      <c r="AF770" s="374">
        <f t="shared" si="206"/>
        <v>6.3681469487999734E-3</v>
      </c>
      <c r="AG770" s="374">
        <f t="shared" si="207"/>
        <v>5.2575421209292585</v>
      </c>
      <c r="AH770" s="374">
        <f t="shared" si="208"/>
        <v>0.99363185305120005</v>
      </c>
      <c r="AI770" s="374">
        <f t="shared" si="209"/>
        <v>820.34245787907082</v>
      </c>
      <c r="AJ770" s="375">
        <v>280106931.30905646</v>
      </c>
      <c r="AK770" s="376">
        <v>20738751.29711999</v>
      </c>
      <c r="AL770" s="377">
        <v>20738751.29711999</v>
      </c>
      <c r="AM770" s="373">
        <v>11.535413257658888</v>
      </c>
      <c r="AN770" s="374">
        <v>239230066.66008839</v>
      </c>
      <c r="AO770" s="378">
        <v>3843.9248399999997</v>
      </c>
      <c r="AP770" s="379">
        <v>3843.9248399999997</v>
      </c>
      <c r="AQ770" s="373">
        <v>13785.41081404063</v>
      </c>
      <c r="AR770" s="374">
        <v>52990083.057695396</v>
      </c>
      <c r="AS770" s="374">
        <f t="shared" si="202"/>
        <v>0.90327570822554004</v>
      </c>
      <c r="AT770" s="374">
        <f t="shared" si="216"/>
        <v>3472.1239322167453</v>
      </c>
      <c r="AU770" s="374">
        <f t="shared" si="203"/>
        <v>9.6724291774460028E-2</v>
      </c>
      <c r="AV770" s="374">
        <f t="shared" si="217"/>
        <v>371.80090778325456</v>
      </c>
      <c r="AW770" s="380">
        <v>1475.9784</v>
      </c>
      <c r="AX770" s="381">
        <v>1475.9784</v>
      </c>
      <c r="AY770" s="373">
        <v>15755.92301211522</v>
      </c>
      <c r="AZ770" s="374">
        <v>23255402.037945002</v>
      </c>
      <c r="BA770" s="378">
        <v>-20719163.865239993</v>
      </c>
      <c r="BB770" s="379">
        <v>-20719163.865239993</v>
      </c>
      <c r="BC770" s="373">
        <v>-2.4254460426422382</v>
      </c>
      <c r="BD770" s="374">
        <v>50253214.003802396</v>
      </c>
      <c r="BE770" s="374">
        <f t="shared" si="210"/>
        <v>9.4379290356954498E-2</v>
      </c>
      <c r="BF770" s="374">
        <f t="shared" si="211"/>
        <v>-1955459.9823908049</v>
      </c>
      <c r="BG770" s="374">
        <f t="shared" si="212"/>
        <v>1.6309855337045015E-2</v>
      </c>
      <c r="BH770" s="374">
        <f t="shared" si="213"/>
        <v>-337926.56534659473</v>
      </c>
      <c r="BI770" s="374">
        <f t="shared" si="214"/>
        <v>0.88931085430600054</v>
      </c>
      <c r="BJ770" s="374">
        <f t="shared" si="215"/>
        <v>-18425777.317502595</v>
      </c>
      <c r="BK770" s="375">
        <v>365728765.75953126</v>
      </c>
      <c r="BL770" s="382">
        <v>645835697.06858778</v>
      </c>
      <c r="BM770" s="383">
        <v>0.37</v>
      </c>
      <c r="BN770" s="382">
        <v>238959207.91537747</v>
      </c>
      <c r="BO770" s="395"/>
      <c r="BP770" s="395"/>
      <c r="BS770" s="408">
        <v>11330</v>
      </c>
      <c r="BT770" s="400" t="s">
        <v>2285</v>
      </c>
      <c r="BU770" s="400">
        <v>0.88392130594993001</v>
      </c>
      <c r="BV770" s="400">
        <v>0.11607869405007003</v>
      </c>
      <c r="BW770" s="400">
        <v>6.3681469487999734E-3</v>
      </c>
      <c r="BX770" s="400">
        <v>0.99363185305120005</v>
      </c>
      <c r="BY770" s="407">
        <v>11330</v>
      </c>
      <c r="BZ770" s="406" t="s">
        <v>2285</v>
      </c>
      <c r="CA770" s="406">
        <v>0.90327570822554004</v>
      </c>
      <c r="CB770" s="406">
        <v>9.6724291774460028E-2</v>
      </c>
      <c r="CC770" s="406">
        <v>9.4379290356954498E-2</v>
      </c>
      <c r="CD770" s="406">
        <v>1.6309855337045015E-2</v>
      </c>
      <c r="CE770" s="406">
        <v>0.88931085430600054</v>
      </c>
    </row>
    <row r="771" spans="1:83" x14ac:dyDescent="0.35">
      <c r="A771" s="365">
        <v>11</v>
      </c>
      <c r="B771" s="366" t="s">
        <v>1319</v>
      </c>
      <c r="C771" s="411">
        <v>11331</v>
      </c>
      <c r="D771" s="367" t="s">
        <v>2080</v>
      </c>
      <c r="E771" s="368" t="s">
        <v>2438</v>
      </c>
      <c r="F771" s="369">
        <v>5</v>
      </c>
      <c r="G771" s="370" t="s">
        <v>2469</v>
      </c>
      <c r="H771" s="371">
        <v>56362.799999999996</v>
      </c>
      <c r="I771" s="372">
        <v>56362.799999999996</v>
      </c>
      <c r="J771" s="373">
        <v>381.13675563770784</v>
      </c>
      <c r="K771" s="374">
        <v>21481934.730656996</v>
      </c>
      <c r="L771" s="371">
        <v>16518</v>
      </c>
      <c r="M771" s="372">
        <v>16518</v>
      </c>
      <c r="N771" s="373">
        <v>425.99899090951692</v>
      </c>
      <c r="O771" s="374">
        <v>7036651.3318434004</v>
      </c>
      <c r="P771" s="374">
        <f t="shared" si="200"/>
        <v>0.89027627881938332</v>
      </c>
      <c r="Q771" s="402">
        <f t="shared" si="204"/>
        <v>14705.583573538574</v>
      </c>
      <c r="R771" s="374">
        <f t="shared" si="201"/>
        <v>0.10972372118061664</v>
      </c>
      <c r="S771" s="401">
        <f t="shared" si="205"/>
        <v>1812.4164264614258</v>
      </c>
      <c r="T771" s="371">
        <v>10708.8</v>
      </c>
      <c r="U771" s="372">
        <v>10708.8</v>
      </c>
      <c r="V771" s="373">
        <v>24.540310514623485</v>
      </c>
      <c r="W771" s="374">
        <v>262797.27723899996</v>
      </c>
      <c r="X771" s="371">
        <v>3916.7999999999997</v>
      </c>
      <c r="Y771" s="372">
        <v>3916.7999999999997</v>
      </c>
      <c r="Z771" s="373">
        <v>152.95815614276961</v>
      </c>
      <c r="AA771" s="374">
        <v>599106.50598000002</v>
      </c>
      <c r="AB771" s="371">
        <v>373.2</v>
      </c>
      <c r="AC771" s="372">
        <v>373.2</v>
      </c>
      <c r="AD771" s="373">
        <v>6285.9060630225076</v>
      </c>
      <c r="AE771" s="374">
        <v>2345900.1427199999</v>
      </c>
      <c r="AF771" s="374">
        <f t="shared" si="206"/>
        <v>0.28747592879126793</v>
      </c>
      <c r="AG771" s="374">
        <f t="shared" si="207"/>
        <v>107.28601662490119</v>
      </c>
      <c r="AH771" s="374">
        <f t="shared" si="208"/>
        <v>0.71252407120873207</v>
      </c>
      <c r="AI771" s="374">
        <f t="shared" si="209"/>
        <v>265.91398337509878</v>
      </c>
      <c r="AJ771" s="375">
        <v>31726389.988439392</v>
      </c>
      <c r="AK771" s="376">
        <v>811.84800000000007</v>
      </c>
      <c r="AL771" s="377">
        <v>811.84800000000007</v>
      </c>
      <c r="AM771" s="373">
        <v>13084.054887188488</v>
      </c>
      <c r="AN771" s="374">
        <v>10622263.792054201</v>
      </c>
      <c r="AO771" s="378">
        <v>92.58</v>
      </c>
      <c r="AP771" s="379">
        <v>92.58</v>
      </c>
      <c r="AQ771" s="373">
        <v>23365.765561516524</v>
      </c>
      <c r="AR771" s="374">
        <v>2163202.5756851998</v>
      </c>
      <c r="AS771" s="374">
        <f t="shared" si="202"/>
        <v>0.91571049239924052</v>
      </c>
      <c r="AT771" s="374">
        <f t="shared" si="216"/>
        <v>84.776477386321687</v>
      </c>
      <c r="AU771" s="374">
        <f t="shared" si="203"/>
        <v>8.42895076007594E-2</v>
      </c>
      <c r="AV771" s="374">
        <f t="shared" si="217"/>
        <v>7.8035226136783047</v>
      </c>
      <c r="AW771" s="380">
        <v>50.916000000000004</v>
      </c>
      <c r="AX771" s="381">
        <v>50.916000000000004</v>
      </c>
      <c r="AY771" s="373">
        <v>11582.267321352814</v>
      </c>
      <c r="AZ771" s="374">
        <v>589722.72293399996</v>
      </c>
      <c r="BA771" s="378">
        <v>80.879999999999868</v>
      </c>
      <c r="BB771" s="379">
        <v>80.879999999999868</v>
      </c>
      <c r="BC771" s="373">
        <v>10425.888812314555</v>
      </c>
      <c r="BD771" s="374">
        <v>843245.88713999989</v>
      </c>
      <c r="BE771" s="374">
        <f t="shared" si="210"/>
        <v>0.2331153761331754</v>
      </c>
      <c r="BF771" s="374">
        <f t="shared" si="211"/>
        <v>18.854371621651197</v>
      </c>
      <c r="BG771" s="374">
        <f t="shared" si="212"/>
        <v>1.1099897618049603E-3</v>
      </c>
      <c r="BH771" s="374">
        <f t="shared" si="213"/>
        <v>8.9775971934785037E-2</v>
      </c>
      <c r="BI771" s="374">
        <f t="shared" si="214"/>
        <v>0.76577463410501967</v>
      </c>
      <c r="BJ771" s="374">
        <f t="shared" si="215"/>
        <v>61.935852406413886</v>
      </c>
      <c r="BK771" s="375">
        <v>14218434.9778134</v>
      </c>
      <c r="BL771" s="382">
        <v>45944824.966252789</v>
      </c>
      <c r="BM771" s="383">
        <v>0.42</v>
      </c>
      <c r="BN771" s="382">
        <v>19296826.485826172</v>
      </c>
      <c r="BO771" s="395"/>
      <c r="BP771" s="395"/>
      <c r="BS771" s="408">
        <v>11331</v>
      </c>
      <c r="BT771" s="400" t="s">
        <v>2080</v>
      </c>
      <c r="BU771" s="400">
        <v>0.89027627881938332</v>
      </c>
      <c r="BV771" s="400">
        <v>0.10972372118061664</v>
      </c>
      <c r="BW771" s="400">
        <v>0.28747592879126793</v>
      </c>
      <c r="BX771" s="400">
        <v>0.71252407120873207</v>
      </c>
      <c r="BY771" s="407">
        <v>11331</v>
      </c>
      <c r="BZ771" s="406" t="s">
        <v>2080</v>
      </c>
      <c r="CA771" s="406">
        <v>0.91571049239924052</v>
      </c>
      <c r="CB771" s="406">
        <v>8.42895076007594E-2</v>
      </c>
      <c r="CC771" s="406">
        <v>0.2331153761331754</v>
      </c>
      <c r="CD771" s="406">
        <v>1.1099897618049603E-3</v>
      </c>
      <c r="CE771" s="406">
        <v>0.76577463410501967</v>
      </c>
    </row>
    <row r="772" spans="1:83" x14ac:dyDescent="0.35">
      <c r="A772" s="365">
        <v>11</v>
      </c>
      <c r="B772" s="366" t="s">
        <v>1319</v>
      </c>
      <c r="C772" s="411">
        <v>11332</v>
      </c>
      <c r="D772" s="367" t="s">
        <v>2081</v>
      </c>
      <c r="E772" s="368" t="s">
        <v>2438</v>
      </c>
      <c r="F772" s="369">
        <v>10</v>
      </c>
      <c r="G772" s="370" t="s">
        <v>6308</v>
      </c>
      <c r="H772" s="371">
        <v>141942</v>
      </c>
      <c r="I772" s="372">
        <v>141942</v>
      </c>
      <c r="J772" s="373">
        <v>401.21057213114932</v>
      </c>
      <c r="K772" s="374">
        <v>56948631.029439598</v>
      </c>
      <c r="L772" s="371">
        <v>18688.8</v>
      </c>
      <c r="M772" s="372">
        <v>18688.8</v>
      </c>
      <c r="N772" s="373">
        <v>350.74988811939772</v>
      </c>
      <c r="O772" s="374">
        <v>6555094.5090857996</v>
      </c>
      <c r="P772" s="374">
        <f t="shared" ref="P772:P835" si="218">IFERROR(VLOOKUP($C772,$BS$4:$BX$899,3,0),0)</f>
        <v>0.90283663090059296</v>
      </c>
      <c r="Q772" s="402">
        <f t="shared" si="204"/>
        <v>16872.933227575002</v>
      </c>
      <c r="R772" s="374">
        <f t="shared" ref="R772:R835" si="219">IFERROR(VLOOKUP($C772,$BS$4:$BX$899,4,0),0)</f>
        <v>9.7163369099407038E-2</v>
      </c>
      <c r="S772" s="401">
        <f t="shared" si="205"/>
        <v>1815.8667724249981</v>
      </c>
      <c r="T772" s="371">
        <v>6476.4</v>
      </c>
      <c r="U772" s="372">
        <v>6476.4</v>
      </c>
      <c r="V772" s="373">
        <v>337.55399108671486</v>
      </c>
      <c r="W772" s="374">
        <v>2186134.667874</v>
      </c>
      <c r="X772" s="371">
        <v>22989.599999999999</v>
      </c>
      <c r="Y772" s="372">
        <v>22989.599999999999</v>
      </c>
      <c r="Z772" s="373">
        <v>62.858777468942478</v>
      </c>
      <c r="AA772" s="374">
        <v>1445098.1505</v>
      </c>
      <c r="AB772" s="371">
        <v>0</v>
      </c>
      <c r="AC772" s="372">
        <v>0</v>
      </c>
      <c r="AD772" s="373">
        <v>0</v>
      </c>
      <c r="AE772" s="374">
        <v>0</v>
      </c>
      <c r="AF772" s="374">
        <f t="shared" si="206"/>
        <v>6.2121691086900056E-2</v>
      </c>
      <c r="AG772" s="374">
        <f t="shared" si="207"/>
        <v>0</v>
      </c>
      <c r="AH772" s="374">
        <f t="shared" si="208"/>
        <v>0.93787830891309998</v>
      </c>
      <c r="AI772" s="374">
        <f t="shared" si="209"/>
        <v>0</v>
      </c>
      <c r="AJ772" s="375">
        <v>67134958.356899396</v>
      </c>
      <c r="AK772" s="376">
        <v>2358.6765599999994</v>
      </c>
      <c r="AL772" s="377">
        <v>2358.6765599999994</v>
      </c>
      <c r="AM772" s="373">
        <v>12296.556048436079</v>
      </c>
      <c r="AN772" s="374">
        <v>29003598.520172399</v>
      </c>
      <c r="AO772" s="378">
        <v>170.29655999999997</v>
      </c>
      <c r="AP772" s="379">
        <v>170.29655999999997</v>
      </c>
      <c r="AQ772" s="373">
        <v>11480.396583609207</v>
      </c>
      <c r="AR772" s="374">
        <v>1955072.0456244</v>
      </c>
      <c r="AS772" s="374">
        <f t="shared" ref="AS772:AS835" si="220">IFERROR(VLOOKUP($C772,$BY$4:$CE$899,3,0),0)</f>
        <v>0.88759196999309942</v>
      </c>
      <c r="AT772" s="374">
        <f t="shared" si="216"/>
        <v>151.15385917344804</v>
      </c>
      <c r="AU772" s="374">
        <f t="shared" ref="AU772:AU835" si="221">IFERROR(VLOOKUP($C772,$BY$4:$CE$899,4,0),0)</f>
        <v>0.11240803000690054</v>
      </c>
      <c r="AV772" s="374">
        <f t="shared" si="217"/>
        <v>19.142700826551934</v>
      </c>
      <c r="AW772" s="380">
        <v>44.677319999999995</v>
      </c>
      <c r="AX772" s="381">
        <v>44.677319999999995</v>
      </c>
      <c r="AY772" s="373">
        <v>8148.0214423559883</v>
      </c>
      <c r="AZ772" s="374">
        <v>364031.76134700002</v>
      </c>
      <c r="BA772" s="378">
        <v>158.88192000000106</v>
      </c>
      <c r="BB772" s="379">
        <v>158.88192000000106</v>
      </c>
      <c r="BC772" s="373">
        <v>5165.0738478613202</v>
      </c>
      <c r="BD772" s="374">
        <v>820636.84988999995</v>
      </c>
      <c r="BE772" s="374">
        <f t="shared" si="210"/>
        <v>0.10478369037920482</v>
      </c>
      <c r="BF772" s="374">
        <f t="shared" si="211"/>
        <v>16.648233912133701</v>
      </c>
      <c r="BG772" s="374">
        <f t="shared" si="212"/>
        <v>0.16641754547896706</v>
      </c>
      <c r="BH772" s="374">
        <f t="shared" si="213"/>
        <v>26.440739147385784</v>
      </c>
      <c r="BI772" s="374">
        <f t="shared" si="214"/>
        <v>0.72879876414182809</v>
      </c>
      <c r="BJ772" s="374">
        <f t="shared" si="215"/>
        <v>115.79294694048157</v>
      </c>
      <c r="BK772" s="375">
        <v>32143339.177033801</v>
      </c>
      <c r="BL772" s="382">
        <v>99278297.533933192</v>
      </c>
      <c r="BM772" s="383">
        <v>0.56999999999999995</v>
      </c>
      <c r="BN772" s="382">
        <v>56588629.594341911</v>
      </c>
      <c r="BO772" s="395"/>
      <c r="BP772" s="395"/>
      <c r="BS772" s="408">
        <v>11332</v>
      </c>
      <c r="BT772" s="400" t="s">
        <v>2081</v>
      </c>
      <c r="BU772" s="400">
        <v>0.90283663090059296</v>
      </c>
      <c r="BV772" s="400">
        <v>9.7163369099407038E-2</v>
      </c>
      <c r="BW772" s="400">
        <v>6.2121691086900056E-2</v>
      </c>
      <c r="BX772" s="400">
        <v>0.93787830891309998</v>
      </c>
      <c r="BY772" s="407">
        <v>11332</v>
      </c>
      <c r="BZ772" s="406" t="s">
        <v>2081</v>
      </c>
      <c r="CA772" s="406">
        <v>0.88759196999309942</v>
      </c>
      <c r="CB772" s="406">
        <v>0.11240803000690054</v>
      </c>
      <c r="CC772" s="406">
        <v>0.10478369037920482</v>
      </c>
      <c r="CD772" s="406">
        <v>0.16641754547896706</v>
      </c>
      <c r="CE772" s="406">
        <v>0.72879876414182809</v>
      </c>
    </row>
    <row r="773" spans="1:83" x14ac:dyDescent="0.35">
      <c r="A773" s="365">
        <v>11</v>
      </c>
      <c r="B773" s="366" t="s">
        <v>1319</v>
      </c>
      <c r="C773" s="411">
        <v>11333</v>
      </c>
      <c r="D773" s="367" t="s">
        <v>2082</v>
      </c>
      <c r="E773" s="368" t="s">
        <v>2438</v>
      </c>
      <c r="F773" s="369">
        <v>12</v>
      </c>
      <c r="G773" s="370" t="s">
        <v>6311</v>
      </c>
      <c r="H773" s="371">
        <v>121046.39999999999</v>
      </c>
      <c r="I773" s="372">
        <v>121046.39999999999</v>
      </c>
      <c r="J773" s="373">
        <v>465.21724566046572</v>
      </c>
      <c r="K773" s="374">
        <v>56312872.805114992</v>
      </c>
      <c r="L773" s="371">
        <v>27379.200000000001</v>
      </c>
      <c r="M773" s="372">
        <v>27379.200000000001</v>
      </c>
      <c r="N773" s="373">
        <v>454.46988567726601</v>
      </c>
      <c r="O773" s="374">
        <v>12443021.893935002</v>
      </c>
      <c r="P773" s="374">
        <f t="shared" si="218"/>
        <v>0.84686561376471092</v>
      </c>
      <c r="Q773" s="402">
        <f t="shared" ref="Q773:Q836" si="222">SUM(L773*P773)</f>
        <v>23186.503012386773</v>
      </c>
      <c r="R773" s="374">
        <f t="shared" si="219"/>
        <v>0.15313438623528905</v>
      </c>
      <c r="S773" s="401">
        <f t="shared" ref="S773:S836" si="223">SUM(L773*R773)</f>
        <v>4192.6969876132262</v>
      </c>
      <c r="T773" s="371">
        <v>11647.199999999999</v>
      </c>
      <c r="U773" s="372">
        <v>11647.199999999999</v>
      </c>
      <c r="V773" s="373">
        <v>240.28100463228927</v>
      </c>
      <c r="W773" s="374">
        <v>2798600.9171531992</v>
      </c>
      <c r="X773" s="371">
        <v>10832.4</v>
      </c>
      <c r="Y773" s="372">
        <v>10832.4</v>
      </c>
      <c r="Z773" s="373">
        <v>15.253654503157195</v>
      </c>
      <c r="AA773" s="374">
        <v>165233.68703999999</v>
      </c>
      <c r="AB773" s="371">
        <v>4431.5999999999995</v>
      </c>
      <c r="AC773" s="372">
        <v>4431.5999999999995</v>
      </c>
      <c r="AD773" s="373">
        <v>2231.9208294780665</v>
      </c>
      <c r="AE773" s="374">
        <v>9890980.3479149975</v>
      </c>
      <c r="AF773" s="374">
        <f t="shared" ref="AF773:AF836" si="224">IFERROR(VLOOKUP($C773,$BS$4:$BX$899,5,0),0)</f>
        <v>6.587909055317837E-4</v>
      </c>
      <c r="AG773" s="374">
        <f t="shared" ref="AG773:AG836" si="225">SUM(AF773*AB773)</f>
        <v>2.9194977769546524</v>
      </c>
      <c r="AH773" s="374">
        <f t="shared" ref="AH773:AH836" si="226">IFERROR(VLOOKUP($C773,$BS$4:$BX$899,6,0),0)</f>
        <v>0.99934120909446822</v>
      </c>
      <c r="AI773" s="374">
        <f t="shared" ref="AI773:AI836" si="227">SUM(AH773*AB773)</f>
        <v>4428.6805022230446</v>
      </c>
      <c r="AJ773" s="375">
        <v>81610709.651158184</v>
      </c>
      <c r="AK773" s="376">
        <v>3537.9988800000001</v>
      </c>
      <c r="AL773" s="377">
        <v>3537.9988800000001</v>
      </c>
      <c r="AM773" s="373">
        <v>9567.7428834007987</v>
      </c>
      <c r="AN773" s="374">
        <v>33850663.605599999</v>
      </c>
      <c r="AO773" s="378">
        <v>565.57812000000001</v>
      </c>
      <c r="AP773" s="379">
        <v>565.57812000000001</v>
      </c>
      <c r="AQ773" s="373">
        <v>12003.699149392834</v>
      </c>
      <c r="AR773" s="374">
        <v>6789029.597959199</v>
      </c>
      <c r="AS773" s="374">
        <f t="shared" si="220"/>
        <v>0.90387922530545994</v>
      </c>
      <c r="AT773" s="374">
        <f t="shared" si="216"/>
        <v>511.21431295531846</v>
      </c>
      <c r="AU773" s="374">
        <f t="shared" si="221"/>
        <v>9.6120774694540043E-2</v>
      </c>
      <c r="AV773" s="374">
        <f t="shared" si="217"/>
        <v>54.363807044681536</v>
      </c>
      <c r="AW773" s="380">
        <v>161.00351999999995</v>
      </c>
      <c r="AX773" s="381">
        <v>161.00351999999995</v>
      </c>
      <c r="AY773" s="373">
        <v>12631.31666525055</v>
      </c>
      <c r="AZ773" s="374">
        <v>2033686.4453399996</v>
      </c>
      <c r="BA773" s="378">
        <v>223.46747999999971</v>
      </c>
      <c r="BB773" s="379">
        <v>223.46747999999971</v>
      </c>
      <c r="BC773" s="373">
        <v>5605.4629621276508</v>
      </c>
      <c r="BD773" s="374">
        <v>1252638.6823799999</v>
      </c>
      <c r="BE773" s="374">
        <f t="shared" ref="BE773:BE836" si="228">IFERROR(VLOOKUP($C773,$BY$4:$CE$899,5,0),0)</f>
        <v>0.18640352957020351</v>
      </c>
      <c r="BF773" s="374">
        <f t="shared" ref="BF773:BF836" si="229">SUM(BE773*BA773)</f>
        <v>41.655127016158808</v>
      </c>
      <c r="BG773" s="374">
        <f t="shared" ref="BG773:BG836" si="230">IFERROR(VLOOKUP($C773,$BY$4:$CE$899,6,0),0)</f>
        <v>3.6446112787673818E-2</v>
      </c>
      <c r="BH773" s="374">
        <f t="shared" ref="BH773:BH836" si="231">SUM(BG773*BA773)</f>
        <v>8.1445209804572318</v>
      </c>
      <c r="BI773" s="374">
        <f t="shared" ref="BI773:BI836" si="232">IFERROR(VLOOKUP($C773,$BY$4:$CE$899,7,0),0)</f>
        <v>0.7771503576421227</v>
      </c>
      <c r="BJ773" s="374">
        <f t="shared" ref="BJ773:BJ836" si="233">SUM(BI773*BA773)</f>
        <v>173.66783200338367</v>
      </c>
      <c r="BK773" s="375">
        <v>43926018.331279196</v>
      </c>
      <c r="BL773" s="382">
        <v>125536727.98243737</v>
      </c>
      <c r="BM773" s="383">
        <v>0.42</v>
      </c>
      <c r="BN773" s="382">
        <v>52725425.752623692</v>
      </c>
      <c r="BO773" s="395"/>
      <c r="BP773" s="395"/>
      <c r="BS773" s="408">
        <v>11333</v>
      </c>
      <c r="BT773" s="400" t="s">
        <v>2082</v>
      </c>
      <c r="BU773" s="400">
        <v>0.84686561376471092</v>
      </c>
      <c r="BV773" s="400">
        <v>0.15313438623528905</v>
      </c>
      <c r="BW773" s="400">
        <v>6.587909055317837E-4</v>
      </c>
      <c r="BX773" s="400">
        <v>0.99934120909446822</v>
      </c>
      <c r="BY773" s="407">
        <v>11333</v>
      </c>
      <c r="BZ773" s="406" t="s">
        <v>2082</v>
      </c>
      <c r="CA773" s="406">
        <v>0.90387922530545994</v>
      </c>
      <c r="CB773" s="406">
        <v>9.6120774694540043E-2</v>
      </c>
      <c r="CC773" s="406">
        <v>0.18640352957020351</v>
      </c>
      <c r="CD773" s="406">
        <v>3.6446112787673818E-2</v>
      </c>
      <c r="CE773" s="406">
        <v>0.7771503576421227</v>
      </c>
    </row>
    <row r="774" spans="1:83" x14ac:dyDescent="0.35">
      <c r="A774" s="365">
        <v>11</v>
      </c>
      <c r="B774" s="366" t="s">
        <v>1319</v>
      </c>
      <c r="C774" s="411">
        <v>11334</v>
      </c>
      <c r="D774" s="367" t="s">
        <v>2083</v>
      </c>
      <c r="E774" s="368" t="s">
        <v>2438</v>
      </c>
      <c r="F774" s="369">
        <v>10</v>
      </c>
      <c r="G774" s="370" t="s">
        <v>6308</v>
      </c>
      <c r="H774" s="371">
        <v>116707.2</v>
      </c>
      <c r="I774" s="372">
        <v>116707.2</v>
      </c>
      <c r="J774" s="373">
        <v>435.18947550176853</v>
      </c>
      <c r="K774" s="374">
        <v>50789745.155280001</v>
      </c>
      <c r="L774" s="371">
        <v>21906</v>
      </c>
      <c r="M774" s="372">
        <v>21906</v>
      </c>
      <c r="N774" s="373">
        <v>462.70601990799781</v>
      </c>
      <c r="O774" s="374">
        <v>10136038.072104599</v>
      </c>
      <c r="P774" s="374">
        <f t="shared" si="218"/>
        <v>0.90635962793810576</v>
      </c>
      <c r="Q774" s="402">
        <f t="shared" si="222"/>
        <v>19854.714009612144</v>
      </c>
      <c r="R774" s="374">
        <f t="shared" si="219"/>
        <v>9.3640372061894253E-2</v>
      </c>
      <c r="S774" s="401">
        <f t="shared" si="223"/>
        <v>2051.2859903878557</v>
      </c>
      <c r="T774" s="371">
        <v>13107.6</v>
      </c>
      <c r="U774" s="372">
        <v>13107.6</v>
      </c>
      <c r="V774" s="373">
        <v>181.82836171839239</v>
      </c>
      <c r="W774" s="374">
        <v>2383333.4340599999</v>
      </c>
      <c r="X774" s="371">
        <v>5920.8</v>
      </c>
      <c r="Y774" s="372">
        <v>5920.8</v>
      </c>
      <c r="Z774" s="373">
        <v>20.177918544791243</v>
      </c>
      <c r="AA774" s="374">
        <v>119469.42012</v>
      </c>
      <c r="AB774" s="371">
        <v>2481.6</v>
      </c>
      <c r="AC774" s="372">
        <v>2481.6</v>
      </c>
      <c r="AD774" s="373">
        <v>1964.0030088713734</v>
      </c>
      <c r="AE774" s="374">
        <v>4873869.8668152001</v>
      </c>
      <c r="AF774" s="374">
        <f t="shared" si="224"/>
        <v>0.31334182845097813</v>
      </c>
      <c r="AG774" s="374">
        <f t="shared" si="225"/>
        <v>777.58908148394733</v>
      </c>
      <c r="AH774" s="374">
        <f t="shared" si="226"/>
        <v>0.68665817154902187</v>
      </c>
      <c r="AI774" s="374">
        <f t="shared" si="227"/>
        <v>1704.0109185160527</v>
      </c>
      <c r="AJ774" s="375">
        <v>68302455.9483798</v>
      </c>
      <c r="AK774" s="376">
        <v>1278.5931600000001</v>
      </c>
      <c r="AL774" s="377">
        <v>1278.5931600000001</v>
      </c>
      <c r="AM774" s="373">
        <v>11086.934277358405</v>
      </c>
      <c r="AN774" s="374">
        <v>14175678.332400002</v>
      </c>
      <c r="AO774" s="378">
        <v>181.10892000000001</v>
      </c>
      <c r="AP774" s="379">
        <v>181.10892000000001</v>
      </c>
      <c r="AQ774" s="373">
        <v>18011.379088561735</v>
      </c>
      <c r="AR774" s="374">
        <v>3262021.4144400004</v>
      </c>
      <c r="AS774" s="374">
        <f t="shared" si="220"/>
        <v>0.89496040028332491</v>
      </c>
      <c r="AT774" s="374">
        <f t="shared" si="216"/>
        <v>162.08531153808067</v>
      </c>
      <c r="AU774" s="374">
        <f t="shared" si="221"/>
        <v>0.10503959971667512</v>
      </c>
      <c r="AV774" s="374">
        <f t="shared" si="217"/>
        <v>19.023608461919338</v>
      </c>
      <c r="AW774" s="380">
        <v>60.558960000000006</v>
      </c>
      <c r="AX774" s="381">
        <v>60.558960000000006</v>
      </c>
      <c r="AY774" s="373">
        <v>9756.1921142635183</v>
      </c>
      <c r="AZ774" s="374">
        <v>590824.84799999988</v>
      </c>
      <c r="BA774" s="378">
        <v>62.036519999999967</v>
      </c>
      <c r="BB774" s="379">
        <v>62.036519999999967</v>
      </c>
      <c r="BC774" s="373">
        <v>5517.5796658419931</v>
      </c>
      <c r="BD774" s="374">
        <v>342291.44129159994</v>
      </c>
      <c r="BE774" s="374">
        <f t="shared" si="228"/>
        <v>0.36467242850300052</v>
      </c>
      <c r="BF774" s="374">
        <f t="shared" si="229"/>
        <v>22.623008404274952</v>
      </c>
      <c r="BG774" s="374">
        <f t="shared" si="230"/>
        <v>0</v>
      </c>
      <c r="BH774" s="374">
        <f t="shared" si="231"/>
        <v>0</v>
      </c>
      <c r="BI774" s="374">
        <f t="shared" si="232"/>
        <v>0.63532757149699948</v>
      </c>
      <c r="BJ774" s="374">
        <f t="shared" si="233"/>
        <v>39.413511595725019</v>
      </c>
      <c r="BK774" s="375">
        <v>18370816.036131602</v>
      </c>
      <c r="BL774" s="382">
        <v>86673271.984511405</v>
      </c>
      <c r="BM774" s="383">
        <v>0.42</v>
      </c>
      <c r="BN774" s="382">
        <v>36402774.233494788</v>
      </c>
      <c r="BO774" s="395"/>
      <c r="BP774" s="395"/>
      <c r="BS774" s="408">
        <v>11334</v>
      </c>
      <c r="BT774" s="400" t="s">
        <v>2083</v>
      </c>
      <c r="BU774" s="400">
        <v>0.90635962793810576</v>
      </c>
      <c r="BV774" s="400">
        <v>9.3640372061894253E-2</v>
      </c>
      <c r="BW774" s="400">
        <v>0.31334182845097813</v>
      </c>
      <c r="BX774" s="400">
        <v>0.68665817154902187</v>
      </c>
      <c r="BY774" s="407">
        <v>11334</v>
      </c>
      <c r="BZ774" s="406" t="s">
        <v>2083</v>
      </c>
      <c r="CA774" s="406">
        <v>0.89496040028332491</v>
      </c>
      <c r="CB774" s="406">
        <v>0.10503959971667512</v>
      </c>
      <c r="CC774" s="406">
        <v>0.36467242850300052</v>
      </c>
      <c r="CD774" s="406">
        <v>0</v>
      </c>
      <c r="CE774" s="406">
        <v>0.63532757149699948</v>
      </c>
    </row>
    <row r="775" spans="1:83" x14ac:dyDescent="0.35">
      <c r="A775" s="365">
        <v>11</v>
      </c>
      <c r="B775" s="366" t="s">
        <v>1319</v>
      </c>
      <c r="C775" s="411">
        <v>11335</v>
      </c>
      <c r="D775" s="367" t="s">
        <v>2286</v>
      </c>
      <c r="E775" s="368" t="s">
        <v>2427</v>
      </c>
      <c r="F775" s="369">
        <v>15</v>
      </c>
      <c r="G775" s="370" t="s">
        <v>6306</v>
      </c>
      <c r="H775" s="371">
        <v>221517.6</v>
      </c>
      <c r="I775" s="372">
        <v>221517.6</v>
      </c>
      <c r="J775" s="373">
        <v>597.21899660137967</v>
      </c>
      <c r="K775" s="374">
        <v>132294518.80154578</v>
      </c>
      <c r="L775" s="371">
        <v>44425.2</v>
      </c>
      <c r="M775" s="372">
        <v>44425.2</v>
      </c>
      <c r="N775" s="373">
        <v>742.93716641123956</v>
      </c>
      <c r="O775" s="374">
        <v>33005132.205252599</v>
      </c>
      <c r="P775" s="374">
        <f t="shared" si="218"/>
        <v>0.88673618954313815</v>
      </c>
      <c r="Q775" s="402">
        <f t="shared" si="222"/>
        <v>39393.432567691816</v>
      </c>
      <c r="R775" s="374">
        <f t="shared" si="219"/>
        <v>0.11326381045686193</v>
      </c>
      <c r="S775" s="401">
        <f t="shared" si="223"/>
        <v>5031.7674323081819</v>
      </c>
      <c r="T775" s="371">
        <v>29283.599999999999</v>
      </c>
      <c r="U775" s="372">
        <v>29283.599999999999</v>
      </c>
      <c r="V775" s="373">
        <v>302.71049107240913</v>
      </c>
      <c r="W775" s="374">
        <v>8864452.9363679998</v>
      </c>
      <c r="X775" s="371">
        <v>26654.399999999998</v>
      </c>
      <c r="Y775" s="372">
        <v>26654.399999999998</v>
      </c>
      <c r="Z775" s="373">
        <v>105.60043305109851</v>
      </c>
      <c r="AA775" s="374">
        <v>2814716.1827171999</v>
      </c>
      <c r="AB775" s="371">
        <v>2.4</v>
      </c>
      <c r="AC775" s="372">
        <v>2.4</v>
      </c>
      <c r="AD775" s="373">
        <v>4667452.5099667497</v>
      </c>
      <c r="AE775" s="374">
        <v>11201886.023920199</v>
      </c>
      <c r="AF775" s="374">
        <f t="shared" si="224"/>
        <v>0</v>
      </c>
      <c r="AG775" s="374">
        <f t="shared" si="225"/>
        <v>0</v>
      </c>
      <c r="AH775" s="374">
        <f t="shared" si="226"/>
        <v>1</v>
      </c>
      <c r="AI775" s="374">
        <f t="shared" si="227"/>
        <v>2.4</v>
      </c>
      <c r="AJ775" s="375">
        <v>188180706.14980379</v>
      </c>
      <c r="AK775" s="376">
        <v>10541.78184</v>
      </c>
      <c r="AL775" s="377">
        <v>10541.78184</v>
      </c>
      <c r="AM775" s="373">
        <v>18429.672179962301</v>
      </c>
      <c r="AN775" s="374">
        <v>194281583.50387979</v>
      </c>
      <c r="AO775" s="378">
        <v>1481754.3165599997</v>
      </c>
      <c r="AP775" s="379">
        <v>1481754.3165599997</v>
      </c>
      <c r="AQ775" s="373">
        <v>23.313388171207936</v>
      </c>
      <c r="AR775" s="374">
        <v>34544713.556326196</v>
      </c>
      <c r="AS775" s="374">
        <f t="shared" si="220"/>
        <v>0.83837965845093088</v>
      </c>
      <c r="AT775" s="374">
        <f t="shared" si="216"/>
        <v>1242272.677825765</v>
      </c>
      <c r="AU775" s="374">
        <f t="shared" si="221"/>
        <v>0.16162034154906915</v>
      </c>
      <c r="AV775" s="374">
        <f t="shared" si="217"/>
        <v>239481.6387342347</v>
      </c>
      <c r="AW775" s="380">
        <v>446.72879999999992</v>
      </c>
      <c r="AX775" s="381">
        <v>446.72879999999992</v>
      </c>
      <c r="AY775" s="373">
        <v>17362.653095972324</v>
      </c>
      <c r="AZ775" s="374">
        <v>7756397.1823800001</v>
      </c>
      <c r="BA775" s="378">
        <v>-1477061.9831999997</v>
      </c>
      <c r="BB775" s="379">
        <v>-1477061.9831999997</v>
      </c>
      <c r="BC775" s="373">
        <v>-35.356227097600659</v>
      </c>
      <c r="BD775" s="374">
        <v>52223338.915251598</v>
      </c>
      <c r="BE775" s="374">
        <f t="shared" si="228"/>
        <v>2.8226219028753906E-2</v>
      </c>
      <c r="BF775" s="374">
        <f t="shared" si="229"/>
        <v>-41691.87505684881</v>
      </c>
      <c r="BG775" s="374">
        <f t="shared" si="230"/>
        <v>7.3722016791203479E-2</v>
      </c>
      <c r="BH775" s="374">
        <f t="shared" si="231"/>
        <v>-108891.98832711868</v>
      </c>
      <c r="BI775" s="374">
        <f t="shared" si="232"/>
        <v>0.89805176418004262</v>
      </c>
      <c r="BJ775" s="374">
        <f t="shared" si="233"/>
        <v>-1326478.1198160322</v>
      </c>
      <c r="BK775" s="375">
        <v>288806033.15783757</v>
      </c>
      <c r="BL775" s="382">
        <v>476986739.30764139</v>
      </c>
      <c r="BM775" s="383">
        <v>0.42</v>
      </c>
      <c r="BN775" s="382">
        <v>200334430.50920936</v>
      </c>
      <c r="BO775" s="395"/>
      <c r="BP775" s="395"/>
      <c r="BS775" s="408">
        <v>11335</v>
      </c>
      <c r="BT775" s="400" t="s">
        <v>2286</v>
      </c>
      <c r="BU775" s="400">
        <v>0.88673618954313815</v>
      </c>
      <c r="BV775" s="400">
        <v>0.11326381045686193</v>
      </c>
      <c r="BW775" s="400">
        <v>0</v>
      </c>
      <c r="BX775" s="400">
        <v>1</v>
      </c>
      <c r="BY775" s="407">
        <v>11335</v>
      </c>
      <c r="BZ775" s="406" t="s">
        <v>2286</v>
      </c>
      <c r="CA775" s="406">
        <v>0.83837965845093088</v>
      </c>
      <c r="CB775" s="406">
        <v>0.16162034154906915</v>
      </c>
      <c r="CC775" s="406">
        <v>2.8226219028753906E-2</v>
      </c>
      <c r="CD775" s="406">
        <v>7.3722016791203479E-2</v>
      </c>
      <c r="CE775" s="406">
        <v>0.89805176418004262</v>
      </c>
    </row>
    <row r="776" spans="1:83" x14ac:dyDescent="0.35">
      <c r="A776" s="365">
        <v>11</v>
      </c>
      <c r="B776" s="366" t="s">
        <v>1319</v>
      </c>
      <c r="C776" s="411">
        <v>11336</v>
      </c>
      <c r="D776" s="367" t="s">
        <v>2085</v>
      </c>
      <c r="E776" s="368" t="s">
        <v>2438</v>
      </c>
      <c r="F776" s="369">
        <v>5</v>
      </c>
      <c r="G776" s="370" t="s">
        <v>2469</v>
      </c>
      <c r="H776" s="371">
        <v>77430</v>
      </c>
      <c r="I776" s="372">
        <v>77430</v>
      </c>
      <c r="J776" s="373">
        <v>375.05451561896939</v>
      </c>
      <c r="K776" s="374">
        <v>29040471.144376799</v>
      </c>
      <c r="L776" s="371">
        <v>13784.4</v>
      </c>
      <c r="M776" s="372">
        <v>13784.4</v>
      </c>
      <c r="N776" s="373">
        <v>351.24382712740487</v>
      </c>
      <c r="O776" s="374">
        <v>4841685.4106549993</v>
      </c>
      <c r="P776" s="374">
        <f t="shared" si="218"/>
        <v>0.86319825222837121</v>
      </c>
      <c r="Q776" s="402">
        <f t="shared" si="222"/>
        <v>11898.66998801676</v>
      </c>
      <c r="R776" s="374">
        <f t="shared" si="219"/>
        <v>0.13680174777162873</v>
      </c>
      <c r="S776" s="401">
        <f t="shared" si="223"/>
        <v>1885.7300119832391</v>
      </c>
      <c r="T776" s="371">
        <v>9889.1999999999989</v>
      </c>
      <c r="U776" s="372">
        <v>9889.1999999999989</v>
      </c>
      <c r="V776" s="373">
        <v>170.18837768929743</v>
      </c>
      <c r="W776" s="374">
        <v>1683026.9046449999</v>
      </c>
      <c r="X776" s="371">
        <v>12210</v>
      </c>
      <c r="Y776" s="372">
        <v>12210</v>
      </c>
      <c r="Z776" s="373">
        <v>295.04758887479113</v>
      </c>
      <c r="AA776" s="374">
        <v>3602531.0601611999</v>
      </c>
      <c r="AB776" s="371">
        <v>0</v>
      </c>
      <c r="AC776" s="372">
        <v>0</v>
      </c>
      <c r="AD776" s="373">
        <v>0</v>
      </c>
      <c r="AE776" s="374">
        <v>0</v>
      </c>
      <c r="AF776" s="374">
        <f t="shared" si="224"/>
        <v>0</v>
      </c>
      <c r="AG776" s="374">
        <f t="shared" si="225"/>
        <v>0</v>
      </c>
      <c r="AH776" s="374">
        <f t="shared" si="226"/>
        <v>1</v>
      </c>
      <c r="AI776" s="374">
        <f t="shared" si="227"/>
        <v>0</v>
      </c>
      <c r="AJ776" s="375">
        <v>39167714.519838005</v>
      </c>
      <c r="AK776" s="376">
        <v>1546.8539999999998</v>
      </c>
      <c r="AL776" s="377">
        <v>1546.8539999999998</v>
      </c>
      <c r="AM776" s="373">
        <v>10244.678942150198</v>
      </c>
      <c r="AN776" s="374">
        <v>15847022.600380801</v>
      </c>
      <c r="AO776" s="378">
        <v>159.72480000000002</v>
      </c>
      <c r="AP776" s="379">
        <v>159.72480000000002</v>
      </c>
      <c r="AQ776" s="373">
        <v>15116.010685971118</v>
      </c>
      <c r="AR776" s="374">
        <v>2414401.7836145996</v>
      </c>
      <c r="AS776" s="374">
        <f t="shared" si="220"/>
        <v>0.88903259674125279</v>
      </c>
      <c r="AT776" s="374">
        <f t="shared" si="216"/>
        <v>142.00055370797728</v>
      </c>
      <c r="AU776" s="374">
        <f t="shared" si="221"/>
        <v>0.11096740325874728</v>
      </c>
      <c r="AV776" s="374">
        <f t="shared" si="217"/>
        <v>17.724246292022759</v>
      </c>
      <c r="AW776" s="380">
        <v>89.537999999999997</v>
      </c>
      <c r="AX776" s="381">
        <v>89.537999999999997</v>
      </c>
      <c r="AY776" s="373">
        <v>7965.9837820813518</v>
      </c>
      <c r="AZ776" s="374">
        <v>713258.25588000007</v>
      </c>
      <c r="BA776" s="378">
        <v>231.06360000000015</v>
      </c>
      <c r="BB776" s="379">
        <v>231.06360000000015</v>
      </c>
      <c r="BC776" s="373">
        <v>16334.647719329212</v>
      </c>
      <c r="BD776" s="374">
        <v>3774342.5067599998</v>
      </c>
      <c r="BE776" s="374">
        <f t="shared" si="228"/>
        <v>5.5687623050544484E-3</v>
      </c>
      <c r="BF776" s="374">
        <f t="shared" si="229"/>
        <v>1.2867382657501798</v>
      </c>
      <c r="BG776" s="374">
        <f t="shared" si="230"/>
        <v>0.33755359130344476</v>
      </c>
      <c r="BH776" s="374">
        <f t="shared" si="231"/>
        <v>77.996347999502689</v>
      </c>
      <c r="BI776" s="374">
        <f t="shared" si="232"/>
        <v>0.6568776463915007</v>
      </c>
      <c r="BJ776" s="374">
        <f t="shared" si="233"/>
        <v>151.78051373474727</v>
      </c>
      <c r="BK776" s="375">
        <v>22749025.146635398</v>
      </c>
      <c r="BL776" s="382">
        <v>61916739.666473404</v>
      </c>
      <c r="BM776" s="383">
        <v>0.39</v>
      </c>
      <c r="BN776" s="382">
        <v>24147528.469924629</v>
      </c>
      <c r="BO776" s="395"/>
      <c r="BP776" s="395"/>
      <c r="BS776" s="408">
        <v>11336</v>
      </c>
      <c r="BT776" s="400" t="s">
        <v>2085</v>
      </c>
      <c r="BU776" s="400">
        <v>0.86319825222837121</v>
      </c>
      <c r="BV776" s="400">
        <v>0.13680174777162873</v>
      </c>
      <c r="BW776" s="400">
        <v>0</v>
      </c>
      <c r="BX776" s="400">
        <v>1</v>
      </c>
      <c r="BY776" s="407">
        <v>11336</v>
      </c>
      <c r="BZ776" s="406" t="s">
        <v>2085</v>
      </c>
      <c r="CA776" s="406">
        <v>0.88903259674125279</v>
      </c>
      <c r="CB776" s="406">
        <v>0.11096740325874728</v>
      </c>
      <c r="CC776" s="406">
        <v>5.5687623050544484E-3</v>
      </c>
      <c r="CD776" s="406">
        <v>0.33755359130344476</v>
      </c>
      <c r="CE776" s="406">
        <v>0.6568776463915007</v>
      </c>
    </row>
    <row r="777" spans="1:83" x14ac:dyDescent="0.35">
      <c r="A777" s="365">
        <v>11</v>
      </c>
      <c r="B777" s="366" t="s">
        <v>1319</v>
      </c>
      <c r="C777" s="411">
        <v>11337</v>
      </c>
      <c r="D777" s="367" t="s">
        <v>2086</v>
      </c>
      <c r="E777" s="368" t="s">
        <v>2438</v>
      </c>
      <c r="F777" s="369">
        <v>6</v>
      </c>
      <c r="G777" s="370" t="s">
        <v>6307</v>
      </c>
      <c r="H777" s="371">
        <v>106995.59999999999</v>
      </c>
      <c r="I777" s="372">
        <v>106995.59999999999</v>
      </c>
      <c r="J777" s="373">
        <v>359.16165079246997</v>
      </c>
      <c r="K777" s="374">
        <v>38428716.323530793</v>
      </c>
      <c r="L777" s="371">
        <v>24270</v>
      </c>
      <c r="M777" s="372">
        <v>24270</v>
      </c>
      <c r="N777" s="373">
        <v>398.06228949614342</v>
      </c>
      <c r="O777" s="374">
        <v>9660971.7660714015</v>
      </c>
      <c r="P777" s="374">
        <f t="shared" si="218"/>
        <v>0.87505485823738616</v>
      </c>
      <c r="Q777" s="402">
        <f t="shared" si="222"/>
        <v>21237.581409421364</v>
      </c>
      <c r="R777" s="374">
        <f t="shared" si="219"/>
        <v>0.12494514176261375</v>
      </c>
      <c r="S777" s="401">
        <f t="shared" si="223"/>
        <v>3032.4185905786358</v>
      </c>
      <c r="T777" s="371">
        <v>7039.2</v>
      </c>
      <c r="U777" s="372">
        <v>7039.2</v>
      </c>
      <c r="V777" s="373">
        <v>233.26756439737468</v>
      </c>
      <c r="W777" s="374">
        <v>1642017.0393059999</v>
      </c>
      <c r="X777" s="371">
        <v>8680.7999999999993</v>
      </c>
      <c r="Y777" s="372">
        <v>8680.7999999999993</v>
      </c>
      <c r="Z777" s="373">
        <v>25.033476956040918</v>
      </c>
      <c r="AA777" s="374">
        <v>217310.60676</v>
      </c>
      <c r="AB777" s="371">
        <v>1459.2</v>
      </c>
      <c r="AC777" s="372">
        <v>1459.2</v>
      </c>
      <c r="AD777" s="373">
        <v>3698.8311785884052</v>
      </c>
      <c r="AE777" s="374">
        <v>5397334.4557962008</v>
      </c>
      <c r="AF777" s="374">
        <f t="shared" si="224"/>
        <v>0</v>
      </c>
      <c r="AG777" s="374">
        <f t="shared" si="225"/>
        <v>0</v>
      </c>
      <c r="AH777" s="374">
        <f t="shared" si="226"/>
        <v>1</v>
      </c>
      <c r="AI777" s="374">
        <f t="shared" si="227"/>
        <v>1459.2</v>
      </c>
      <c r="AJ777" s="375">
        <v>55346350.191464394</v>
      </c>
      <c r="AK777" s="376">
        <v>1590.2513999999999</v>
      </c>
      <c r="AL777" s="377">
        <v>1590.2513999999999</v>
      </c>
      <c r="AM777" s="373">
        <v>7879.0095893894513</v>
      </c>
      <c r="AN777" s="374">
        <v>12529606.030139999</v>
      </c>
      <c r="AO777" s="378">
        <v>285.69204000000002</v>
      </c>
      <c r="AP777" s="379">
        <v>285.69204000000002</v>
      </c>
      <c r="AQ777" s="373">
        <v>13180.171076117485</v>
      </c>
      <c r="AR777" s="374">
        <v>3765469.9622849999</v>
      </c>
      <c r="AS777" s="374">
        <f t="shared" si="220"/>
        <v>0.88726907668985633</v>
      </c>
      <c r="AT777" s="374">
        <f t="shared" ref="AT777:AT840" si="234">SUM(AS777*AO777)</f>
        <v>253.48571254844151</v>
      </c>
      <c r="AU777" s="374">
        <f t="shared" si="221"/>
        <v>0.1127309233101437</v>
      </c>
      <c r="AV777" s="374">
        <f t="shared" ref="AV777:AV840" si="235">SUM(AU777*AO777)</f>
        <v>32.206327451558508</v>
      </c>
      <c r="AW777" s="380">
        <v>97.03428000000001</v>
      </c>
      <c r="AX777" s="381">
        <v>97.03428000000001</v>
      </c>
      <c r="AY777" s="373">
        <v>6281.5922449262252</v>
      </c>
      <c r="AZ777" s="374">
        <v>609529.78073999996</v>
      </c>
      <c r="BA777" s="378">
        <v>110.68356000000024</v>
      </c>
      <c r="BB777" s="379">
        <v>110.68356000000024</v>
      </c>
      <c r="BC777" s="373">
        <v>10113.15803593594</v>
      </c>
      <c r="BD777" s="374">
        <v>1119360.3342600001</v>
      </c>
      <c r="BE777" s="374">
        <f t="shared" si="228"/>
        <v>4.3469898711007732E-2</v>
      </c>
      <c r="BF777" s="374">
        <f t="shared" si="229"/>
        <v>4.8114031421737575</v>
      </c>
      <c r="BG777" s="374">
        <f t="shared" si="230"/>
        <v>5.3541940336443335E-2</v>
      </c>
      <c r="BH777" s="374">
        <f t="shared" si="231"/>
        <v>5.9262125657451588</v>
      </c>
      <c r="BI777" s="374">
        <f t="shared" si="232"/>
        <v>0.90298816095254897</v>
      </c>
      <c r="BJ777" s="374">
        <f t="shared" si="233"/>
        <v>99.945944292081336</v>
      </c>
      <c r="BK777" s="375">
        <v>18023966.107425001</v>
      </c>
      <c r="BL777" s="382">
        <v>73370316.298889399</v>
      </c>
      <c r="BM777" s="383">
        <v>0.41</v>
      </c>
      <c r="BN777" s="382">
        <v>30081829.682544652</v>
      </c>
      <c r="BO777" s="395"/>
      <c r="BP777" s="395"/>
      <c r="BS777" s="408">
        <v>11337</v>
      </c>
      <c r="BT777" s="400" t="s">
        <v>2086</v>
      </c>
      <c r="BU777" s="400">
        <v>0.87505485823738616</v>
      </c>
      <c r="BV777" s="400">
        <v>0.12494514176261375</v>
      </c>
      <c r="BW777" s="400">
        <v>0</v>
      </c>
      <c r="BX777" s="400">
        <v>1</v>
      </c>
      <c r="BY777" s="407">
        <v>11337</v>
      </c>
      <c r="BZ777" s="406" t="s">
        <v>2086</v>
      </c>
      <c r="CA777" s="406">
        <v>0.88726907668985633</v>
      </c>
      <c r="CB777" s="406">
        <v>0.1127309233101437</v>
      </c>
      <c r="CC777" s="406">
        <v>4.3469898711007732E-2</v>
      </c>
      <c r="CD777" s="406">
        <v>5.3541940336443335E-2</v>
      </c>
      <c r="CE777" s="406">
        <v>0.90298816095254897</v>
      </c>
    </row>
    <row r="778" spans="1:83" x14ac:dyDescent="0.35">
      <c r="A778" s="365">
        <v>11</v>
      </c>
      <c r="B778" s="366" t="s">
        <v>1319</v>
      </c>
      <c r="C778" s="411">
        <v>11338</v>
      </c>
      <c r="D778" s="367" t="s">
        <v>2087</v>
      </c>
      <c r="E778" s="368" t="s">
        <v>2438</v>
      </c>
      <c r="F778" s="369">
        <v>6</v>
      </c>
      <c r="G778" s="370" t="s">
        <v>6307</v>
      </c>
      <c r="H778" s="371">
        <v>73851.599999999991</v>
      </c>
      <c r="I778" s="372">
        <v>73851.599999999991</v>
      </c>
      <c r="J778" s="373">
        <v>463.31945895011614</v>
      </c>
      <c r="K778" s="374">
        <v>34216883.354600392</v>
      </c>
      <c r="L778" s="371">
        <v>7159.2</v>
      </c>
      <c r="M778" s="372">
        <v>7159.2</v>
      </c>
      <c r="N778" s="373">
        <v>561.04776604274218</v>
      </c>
      <c r="O778" s="374">
        <v>4016653.1666531996</v>
      </c>
      <c r="P778" s="374">
        <f t="shared" si="218"/>
        <v>0.88145153652538089</v>
      </c>
      <c r="Q778" s="402">
        <f t="shared" si="222"/>
        <v>6310.4878402925069</v>
      </c>
      <c r="R778" s="374">
        <f t="shared" si="219"/>
        <v>0.1185484634746191</v>
      </c>
      <c r="S778" s="401">
        <f t="shared" si="223"/>
        <v>848.71215970749302</v>
      </c>
      <c r="T778" s="371">
        <v>5271.5999999999995</v>
      </c>
      <c r="U778" s="372">
        <v>5271.5999999999995</v>
      </c>
      <c r="V778" s="373">
        <v>154.96948361859779</v>
      </c>
      <c r="W778" s="374">
        <v>816937.12984379998</v>
      </c>
      <c r="X778" s="371">
        <v>4266</v>
      </c>
      <c r="Y778" s="372">
        <v>4266</v>
      </c>
      <c r="Z778" s="373">
        <v>24.668337510548525</v>
      </c>
      <c r="AA778" s="374">
        <v>105235.12782000001</v>
      </c>
      <c r="AB778" s="371">
        <v>0</v>
      </c>
      <c r="AC778" s="372">
        <v>0</v>
      </c>
      <c r="AD778" s="373">
        <v>0</v>
      </c>
      <c r="AE778" s="374">
        <v>0</v>
      </c>
      <c r="AF778" s="374">
        <f t="shared" si="224"/>
        <v>0</v>
      </c>
      <c r="AG778" s="374">
        <f t="shared" si="225"/>
        <v>0</v>
      </c>
      <c r="AH778" s="374">
        <f t="shared" si="226"/>
        <v>1</v>
      </c>
      <c r="AI778" s="374">
        <f t="shared" si="227"/>
        <v>0</v>
      </c>
      <c r="AJ778" s="375">
        <v>39155708.778917395</v>
      </c>
      <c r="AK778" s="376">
        <v>1091.2943999999998</v>
      </c>
      <c r="AL778" s="377">
        <v>1091.2943999999998</v>
      </c>
      <c r="AM778" s="373">
        <v>14164.59518972974</v>
      </c>
      <c r="AN778" s="374">
        <v>15457743.408818999</v>
      </c>
      <c r="AO778" s="378">
        <v>37.199999999999996</v>
      </c>
      <c r="AP778" s="379">
        <v>37.199999999999996</v>
      </c>
      <c r="AQ778" s="373">
        <v>21946.516609564515</v>
      </c>
      <c r="AR778" s="374">
        <v>816410.41787579982</v>
      </c>
      <c r="AS778" s="374">
        <f t="shared" si="220"/>
        <v>0.7927839105255805</v>
      </c>
      <c r="AT778" s="374">
        <f t="shared" si="234"/>
        <v>29.491561471551591</v>
      </c>
      <c r="AU778" s="374">
        <f t="shared" si="221"/>
        <v>0.20721608947441952</v>
      </c>
      <c r="AV778" s="374">
        <f t="shared" si="235"/>
        <v>7.7084385284484052</v>
      </c>
      <c r="AW778" s="380">
        <v>21.113999999999997</v>
      </c>
      <c r="AX778" s="381">
        <v>21.113999999999997</v>
      </c>
      <c r="AY778" s="373">
        <v>10285.285451264566</v>
      </c>
      <c r="AZ778" s="374">
        <v>217163.51701800001</v>
      </c>
      <c r="BA778" s="378">
        <v>100.86599999999997</v>
      </c>
      <c r="BB778" s="379">
        <v>100.86599999999997</v>
      </c>
      <c r="BC778" s="373">
        <v>1676.8746749152344</v>
      </c>
      <c r="BD778" s="374">
        <v>169139.64095999999</v>
      </c>
      <c r="BE778" s="374">
        <f t="shared" si="228"/>
        <v>0.15493127147766322</v>
      </c>
      <c r="BF778" s="374">
        <f t="shared" si="229"/>
        <v>15.627297628865975</v>
      </c>
      <c r="BG778" s="374">
        <f t="shared" si="230"/>
        <v>0.21429553264604811</v>
      </c>
      <c r="BH778" s="374">
        <f t="shared" si="231"/>
        <v>21.615133195876282</v>
      </c>
      <c r="BI778" s="374">
        <f t="shared" si="232"/>
        <v>0.63077319587628866</v>
      </c>
      <c r="BJ778" s="374">
        <f t="shared" si="233"/>
        <v>63.623569175257714</v>
      </c>
      <c r="BK778" s="375">
        <v>16660456.9846728</v>
      </c>
      <c r="BL778" s="382">
        <v>55816165.763590194</v>
      </c>
      <c r="BM778" s="383">
        <v>0.59</v>
      </c>
      <c r="BN778" s="382">
        <v>32931537.800518215</v>
      </c>
      <c r="BO778" s="395"/>
      <c r="BP778" s="395"/>
      <c r="BS778" s="408">
        <v>11338</v>
      </c>
      <c r="BT778" s="400" t="s">
        <v>2087</v>
      </c>
      <c r="BU778" s="400">
        <v>0.88145153652538089</v>
      </c>
      <c r="BV778" s="400">
        <v>0.1185484634746191</v>
      </c>
      <c r="BW778" s="400">
        <v>0</v>
      </c>
      <c r="BX778" s="400">
        <v>1</v>
      </c>
      <c r="BY778" s="407">
        <v>11338</v>
      </c>
      <c r="BZ778" s="406" t="s">
        <v>2087</v>
      </c>
      <c r="CA778" s="406">
        <v>0.7927839105255805</v>
      </c>
      <c r="CB778" s="406">
        <v>0.20721608947441952</v>
      </c>
      <c r="CC778" s="406">
        <v>0.15493127147766322</v>
      </c>
      <c r="CD778" s="406">
        <v>0.21429553264604811</v>
      </c>
      <c r="CE778" s="406">
        <v>0.63077319587628866</v>
      </c>
    </row>
    <row r="779" spans="1:83" x14ac:dyDescent="0.35">
      <c r="A779" s="365">
        <v>11</v>
      </c>
      <c r="B779" s="366" t="s">
        <v>1319</v>
      </c>
      <c r="C779" s="411">
        <v>11339</v>
      </c>
      <c r="D779" s="367" t="s">
        <v>2088</v>
      </c>
      <c r="E779" s="368" t="s">
        <v>2438</v>
      </c>
      <c r="F779" s="369">
        <v>3</v>
      </c>
      <c r="G779" s="370" t="s">
        <v>6313</v>
      </c>
      <c r="H779" s="371">
        <v>40540.799999999996</v>
      </c>
      <c r="I779" s="372">
        <v>40540.799999999996</v>
      </c>
      <c r="J779" s="373">
        <v>452.59951511714127</v>
      </c>
      <c r="K779" s="374">
        <v>18348746.422460999</v>
      </c>
      <c r="L779" s="371">
        <v>8175.5999999999995</v>
      </c>
      <c r="M779" s="372">
        <v>8175.5999999999995</v>
      </c>
      <c r="N779" s="373">
        <v>414.62074411639514</v>
      </c>
      <c r="O779" s="374">
        <v>3389773.3555979999</v>
      </c>
      <c r="P779" s="374">
        <f t="shared" si="218"/>
        <v>0.87419533919701575</v>
      </c>
      <c r="Q779" s="402">
        <f t="shared" si="222"/>
        <v>7147.0714151391212</v>
      </c>
      <c r="R779" s="374">
        <f t="shared" si="219"/>
        <v>0.12580466080298422</v>
      </c>
      <c r="S779" s="401">
        <f t="shared" si="223"/>
        <v>1028.5285848608778</v>
      </c>
      <c r="T779" s="371">
        <v>3546</v>
      </c>
      <c r="U779" s="372">
        <v>3546</v>
      </c>
      <c r="V779" s="373">
        <v>249.11594423857869</v>
      </c>
      <c r="W779" s="374">
        <v>883365.13827</v>
      </c>
      <c r="X779" s="371">
        <v>4068</v>
      </c>
      <c r="Y779" s="372">
        <v>4068</v>
      </c>
      <c r="Z779" s="373">
        <v>87.353986911209432</v>
      </c>
      <c r="AA779" s="374">
        <v>355356.01875479997</v>
      </c>
      <c r="AB779" s="371">
        <v>116.39999999999999</v>
      </c>
      <c r="AC779" s="372">
        <v>116.39999999999999</v>
      </c>
      <c r="AD779" s="373">
        <v>13191.970755670101</v>
      </c>
      <c r="AE779" s="374">
        <v>1535545.3959599996</v>
      </c>
      <c r="AF779" s="374">
        <f t="shared" si="224"/>
        <v>8.4307960116714335E-4</v>
      </c>
      <c r="AG779" s="374">
        <f t="shared" si="225"/>
        <v>9.8134465575855478E-2</v>
      </c>
      <c r="AH779" s="374">
        <f t="shared" si="226"/>
        <v>0.99915692039883286</v>
      </c>
      <c r="AI779" s="374">
        <f t="shared" si="227"/>
        <v>116.30186553442414</v>
      </c>
      <c r="AJ779" s="375">
        <v>24512786.331043795</v>
      </c>
      <c r="AK779" s="376">
        <v>397.9327199999999</v>
      </c>
      <c r="AL779" s="377">
        <v>397.9327199999999</v>
      </c>
      <c r="AM779" s="373">
        <v>13587.028313766208</v>
      </c>
      <c r="AN779" s="374">
        <v>5406723.133613999</v>
      </c>
      <c r="AO779" s="378">
        <v>41.433600000000006</v>
      </c>
      <c r="AP779" s="379">
        <v>41.433600000000006</v>
      </c>
      <c r="AQ779" s="373">
        <v>17344.065109519805</v>
      </c>
      <c r="AR779" s="374">
        <v>718627.05612179986</v>
      </c>
      <c r="AS779" s="374">
        <f t="shared" si="220"/>
        <v>0.84791109893658723</v>
      </c>
      <c r="AT779" s="374">
        <f t="shared" si="234"/>
        <v>35.132009308898986</v>
      </c>
      <c r="AU779" s="374">
        <f t="shared" si="221"/>
        <v>0.15208890106341275</v>
      </c>
      <c r="AV779" s="374">
        <f t="shared" si="235"/>
        <v>6.3015906911010191</v>
      </c>
      <c r="AW779" s="380">
        <v>14.765879999999999</v>
      </c>
      <c r="AX779" s="381">
        <v>14.765879999999999</v>
      </c>
      <c r="AY779" s="373">
        <v>12729.090065542994</v>
      </c>
      <c r="AZ779" s="374">
        <v>187956.21641699999</v>
      </c>
      <c r="BA779" s="378">
        <v>25.684560000000108</v>
      </c>
      <c r="BB779" s="379">
        <v>25.684560000000108</v>
      </c>
      <c r="BC779" s="373">
        <v>7026.9423303338372</v>
      </c>
      <c r="BD779" s="374">
        <v>180483.92190000002</v>
      </c>
      <c r="BE779" s="374">
        <f t="shared" si="228"/>
        <v>0</v>
      </c>
      <c r="BF779" s="374">
        <f t="shared" si="229"/>
        <v>0</v>
      </c>
      <c r="BG779" s="374">
        <f t="shared" si="230"/>
        <v>0</v>
      </c>
      <c r="BH779" s="374">
        <f t="shared" si="231"/>
        <v>0</v>
      </c>
      <c r="BI779" s="374">
        <f t="shared" si="232"/>
        <v>1</v>
      </c>
      <c r="BJ779" s="374">
        <f t="shared" si="233"/>
        <v>25.684560000000108</v>
      </c>
      <c r="BK779" s="375">
        <v>6493790.3280527992</v>
      </c>
      <c r="BL779" s="382">
        <v>31006576.659096595</v>
      </c>
      <c r="BM779" s="383">
        <v>0.59</v>
      </c>
      <c r="BN779" s="382">
        <v>18293880.228866991</v>
      </c>
      <c r="BO779" s="395"/>
      <c r="BP779" s="395"/>
      <c r="BS779" s="408">
        <v>11339</v>
      </c>
      <c r="BT779" s="400" t="s">
        <v>2088</v>
      </c>
      <c r="BU779" s="400">
        <v>0.87419533919701575</v>
      </c>
      <c r="BV779" s="400">
        <v>0.12580466080298422</v>
      </c>
      <c r="BW779" s="400">
        <v>8.4307960116714335E-4</v>
      </c>
      <c r="BX779" s="400">
        <v>0.99915692039883286</v>
      </c>
      <c r="BY779" s="407">
        <v>11339</v>
      </c>
      <c r="BZ779" s="406" t="s">
        <v>2088</v>
      </c>
      <c r="CA779" s="406">
        <v>0.84791109893658723</v>
      </c>
      <c r="CB779" s="406">
        <v>0.15208890106341275</v>
      </c>
      <c r="CC779" s="406">
        <v>0</v>
      </c>
      <c r="CD779" s="406">
        <v>0</v>
      </c>
      <c r="CE779" s="406">
        <v>1</v>
      </c>
    </row>
    <row r="780" spans="1:83" x14ac:dyDescent="0.35">
      <c r="A780" s="365">
        <v>11</v>
      </c>
      <c r="B780" s="366" t="s">
        <v>1319</v>
      </c>
      <c r="C780" s="411">
        <v>11660</v>
      </c>
      <c r="D780" s="367" t="s">
        <v>2089</v>
      </c>
      <c r="E780" s="368" t="s">
        <v>2438</v>
      </c>
      <c r="F780" s="369">
        <v>5</v>
      </c>
      <c r="G780" s="370" t="s">
        <v>2469</v>
      </c>
      <c r="H780" s="371">
        <v>35286</v>
      </c>
      <c r="I780" s="372">
        <v>35286</v>
      </c>
      <c r="J780" s="373">
        <v>607.97279806971608</v>
      </c>
      <c r="K780" s="374">
        <v>21452928.152688</v>
      </c>
      <c r="L780" s="371">
        <v>10341.6</v>
      </c>
      <c r="M780" s="372">
        <v>10341.6</v>
      </c>
      <c r="N780" s="373">
        <v>398.39012509166866</v>
      </c>
      <c r="O780" s="374">
        <v>4119991.317648001</v>
      </c>
      <c r="P780" s="374">
        <f t="shared" si="218"/>
        <v>0.87457120830050472</v>
      </c>
      <c r="Q780" s="402">
        <f t="shared" si="222"/>
        <v>9044.4656077604996</v>
      </c>
      <c r="R780" s="374">
        <f t="shared" si="219"/>
        <v>0.12542879169949525</v>
      </c>
      <c r="S780" s="401">
        <f t="shared" si="223"/>
        <v>1297.1343922395001</v>
      </c>
      <c r="T780" s="371">
        <v>1314</v>
      </c>
      <c r="U780" s="372">
        <v>1314</v>
      </c>
      <c r="V780" s="373">
        <v>329.37232068493154</v>
      </c>
      <c r="W780" s="374">
        <v>432795.22938000003</v>
      </c>
      <c r="X780" s="371">
        <v>2709.6</v>
      </c>
      <c r="Y780" s="372">
        <v>2709.6</v>
      </c>
      <c r="Z780" s="373">
        <v>12.500945017714791</v>
      </c>
      <c r="AA780" s="374">
        <v>33872.560619999997</v>
      </c>
      <c r="AB780" s="371">
        <v>23073.599999999999</v>
      </c>
      <c r="AC780" s="372">
        <v>23073.599999999999</v>
      </c>
      <c r="AD780" s="373">
        <v>69.18241704805493</v>
      </c>
      <c r="AE780" s="374">
        <v>1596287.4180000001</v>
      </c>
      <c r="AF780" s="374">
        <f t="shared" si="224"/>
        <v>0</v>
      </c>
      <c r="AG780" s="374">
        <f t="shared" si="225"/>
        <v>0</v>
      </c>
      <c r="AH780" s="374">
        <f t="shared" si="226"/>
        <v>1</v>
      </c>
      <c r="AI780" s="374">
        <f t="shared" si="227"/>
        <v>23073.599999999999</v>
      </c>
      <c r="AJ780" s="375">
        <v>27635874.678336002</v>
      </c>
      <c r="AK780" s="376">
        <v>480</v>
      </c>
      <c r="AL780" s="377">
        <v>480</v>
      </c>
      <c r="AM780" s="373">
        <v>14688.980023</v>
      </c>
      <c r="AN780" s="374">
        <v>7050710.4110399997</v>
      </c>
      <c r="AO780" s="378">
        <v>62.4</v>
      </c>
      <c r="AP780" s="379">
        <v>62.4</v>
      </c>
      <c r="AQ780" s="373">
        <v>18379.633771365388</v>
      </c>
      <c r="AR780" s="374">
        <v>1146889.1473332003</v>
      </c>
      <c r="AS780" s="374">
        <f t="shared" si="220"/>
        <v>0.84510777270404325</v>
      </c>
      <c r="AT780" s="374">
        <f t="shared" si="234"/>
        <v>52.734725016732298</v>
      </c>
      <c r="AU780" s="374">
        <f t="shared" si="221"/>
        <v>0.1548922272959567</v>
      </c>
      <c r="AV780" s="374">
        <f t="shared" si="235"/>
        <v>9.6652749832676985</v>
      </c>
      <c r="AW780" s="380">
        <v>10.799999999999999</v>
      </c>
      <c r="AX780" s="381">
        <v>10.799999999999999</v>
      </c>
      <c r="AY780" s="373">
        <v>20351.044633333331</v>
      </c>
      <c r="AZ780" s="374">
        <v>219791.28203999996</v>
      </c>
      <c r="BA780" s="378">
        <v>25.2</v>
      </c>
      <c r="BB780" s="379">
        <v>25.2</v>
      </c>
      <c r="BC780" s="373">
        <v>3946.0929666666666</v>
      </c>
      <c r="BD780" s="374">
        <v>99441.542759999997</v>
      </c>
      <c r="BE780" s="374">
        <f t="shared" si="228"/>
        <v>0.28321425704423214</v>
      </c>
      <c r="BF780" s="374">
        <f t="shared" si="229"/>
        <v>7.1369992775146498</v>
      </c>
      <c r="BG780" s="374">
        <f t="shared" si="230"/>
        <v>7.5058200208717993E-2</v>
      </c>
      <c r="BH780" s="374">
        <f t="shared" si="231"/>
        <v>1.8914666452596933</v>
      </c>
      <c r="BI780" s="374">
        <f t="shared" si="232"/>
        <v>0.64172754274704991</v>
      </c>
      <c r="BJ780" s="374">
        <f t="shared" si="233"/>
        <v>16.171534077225658</v>
      </c>
      <c r="BK780" s="375">
        <v>8516832.3831731994</v>
      </c>
      <c r="BL780" s="382">
        <v>36152707.061509199</v>
      </c>
      <c r="BM780" s="383">
        <v>0.46</v>
      </c>
      <c r="BN780" s="382">
        <v>16630245.248294232</v>
      </c>
      <c r="BO780" s="395"/>
      <c r="BP780" s="395"/>
      <c r="BS780" s="408">
        <v>11660</v>
      </c>
      <c r="BT780" s="400" t="s">
        <v>2089</v>
      </c>
      <c r="BU780" s="400">
        <v>0.87457120830050472</v>
      </c>
      <c r="BV780" s="400">
        <v>0.12542879169949525</v>
      </c>
      <c r="BW780" s="400">
        <v>0</v>
      </c>
      <c r="BX780" s="400">
        <v>1</v>
      </c>
      <c r="BY780" s="407">
        <v>11660</v>
      </c>
      <c r="BZ780" s="406" t="s">
        <v>2089</v>
      </c>
      <c r="CA780" s="406">
        <v>0.84510777270404325</v>
      </c>
      <c r="CB780" s="406">
        <v>0.1548922272959567</v>
      </c>
      <c r="CC780" s="406">
        <v>0.28321425704423214</v>
      </c>
      <c r="CD780" s="406">
        <v>7.5058200208717993E-2</v>
      </c>
      <c r="CE780" s="406">
        <v>0.64172754274704991</v>
      </c>
    </row>
    <row r="781" spans="1:83" x14ac:dyDescent="0.35">
      <c r="A781" s="365">
        <v>11</v>
      </c>
      <c r="B781" s="366" t="s">
        <v>1319</v>
      </c>
      <c r="C781" s="411">
        <v>40491</v>
      </c>
      <c r="D781" s="367" t="s">
        <v>1937</v>
      </c>
      <c r="E781" s="368" t="s">
        <v>2438</v>
      </c>
      <c r="F781" s="369">
        <v>3</v>
      </c>
      <c r="G781" s="370" t="s">
        <v>6313</v>
      </c>
      <c r="H781" s="371">
        <v>41805.599999999999</v>
      </c>
      <c r="I781" s="372">
        <v>41805.599999999999</v>
      </c>
      <c r="J781" s="373">
        <v>451.46679023256212</v>
      </c>
      <c r="K781" s="374">
        <v>18873840.045746397</v>
      </c>
      <c r="L781" s="371">
        <v>6459.5999999999995</v>
      </c>
      <c r="M781" s="372">
        <v>6459.5999999999995</v>
      </c>
      <c r="N781" s="373">
        <v>629.30868346897648</v>
      </c>
      <c r="O781" s="374">
        <v>4065082.3717362001</v>
      </c>
      <c r="P781" s="374">
        <f t="shared" si="218"/>
        <v>0.94160069790329803</v>
      </c>
      <c r="Q781" s="402">
        <f t="shared" si="222"/>
        <v>6082.3638681761431</v>
      </c>
      <c r="R781" s="374">
        <f t="shared" si="219"/>
        <v>5.8399302096701952E-2</v>
      </c>
      <c r="S781" s="401">
        <f t="shared" si="223"/>
        <v>377.23613182385589</v>
      </c>
      <c r="T781" s="371">
        <v>2664</v>
      </c>
      <c r="U781" s="372">
        <v>2664</v>
      </c>
      <c r="V781" s="373">
        <v>235.40101332432434</v>
      </c>
      <c r="W781" s="374">
        <v>627108.29949600005</v>
      </c>
      <c r="X781" s="371">
        <v>1777.2</v>
      </c>
      <c r="Y781" s="372">
        <v>1777.2</v>
      </c>
      <c r="Z781" s="373">
        <v>0</v>
      </c>
      <c r="AA781" s="374">
        <v>0</v>
      </c>
      <c r="AB781" s="371">
        <v>879.6</v>
      </c>
      <c r="AC781" s="372">
        <v>879.6</v>
      </c>
      <c r="AD781" s="373">
        <v>1789.3402128437924</v>
      </c>
      <c r="AE781" s="374">
        <v>1573903.6512173999</v>
      </c>
      <c r="AF781" s="374">
        <f t="shared" si="224"/>
        <v>0</v>
      </c>
      <c r="AG781" s="374">
        <f t="shared" si="225"/>
        <v>0</v>
      </c>
      <c r="AH781" s="374">
        <f t="shared" si="226"/>
        <v>1</v>
      </c>
      <c r="AI781" s="374">
        <f t="shared" si="227"/>
        <v>879.6</v>
      </c>
      <c r="AJ781" s="375">
        <v>25139934.368195996</v>
      </c>
      <c r="AK781" s="376">
        <v>515.32164000000012</v>
      </c>
      <c r="AL781" s="377">
        <v>515.32164000000012</v>
      </c>
      <c r="AM781" s="373">
        <v>14889.489743290422</v>
      </c>
      <c r="AN781" s="374">
        <v>7672876.2732756007</v>
      </c>
      <c r="AO781" s="378">
        <v>67.010040000000004</v>
      </c>
      <c r="AP781" s="379">
        <v>67.010040000000004</v>
      </c>
      <c r="AQ781" s="373">
        <v>7861.3480708144625</v>
      </c>
      <c r="AR781" s="374">
        <v>526789.24867919995</v>
      </c>
      <c r="AS781" s="374">
        <f t="shared" si="220"/>
        <v>0.79816837735512025</v>
      </c>
      <c r="AT781" s="374">
        <f t="shared" si="234"/>
        <v>53.485294893301706</v>
      </c>
      <c r="AU781" s="374">
        <f t="shared" si="221"/>
        <v>0.20183162264487972</v>
      </c>
      <c r="AV781" s="374">
        <f t="shared" si="235"/>
        <v>13.524745106698296</v>
      </c>
      <c r="AW781" s="380">
        <v>27.320519999999998</v>
      </c>
      <c r="AX781" s="381">
        <v>27.320519999999998</v>
      </c>
      <c r="AY781" s="373">
        <v>5035.6878236578223</v>
      </c>
      <c r="AZ781" s="374">
        <v>137577.60990000001</v>
      </c>
      <c r="BA781" s="378">
        <v>13.444679999999869</v>
      </c>
      <c r="BB781" s="379">
        <v>13.444679999999869</v>
      </c>
      <c r="BC781" s="373">
        <v>29022.099231071606</v>
      </c>
      <c r="BD781" s="374">
        <v>390192.83708999999</v>
      </c>
      <c r="BE781" s="374">
        <f t="shared" si="228"/>
        <v>0.14100232720907122</v>
      </c>
      <c r="BF781" s="374">
        <f t="shared" si="229"/>
        <v>1.895731168581237</v>
      </c>
      <c r="BG781" s="374">
        <f t="shared" si="230"/>
        <v>0</v>
      </c>
      <c r="BH781" s="374">
        <f t="shared" si="231"/>
        <v>0</v>
      </c>
      <c r="BI781" s="374">
        <f t="shared" si="232"/>
        <v>0.85899767279092876</v>
      </c>
      <c r="BJ781" s="374">
        <f t="shared" si="233"/>
        <v>11.548948831418631</v>
      </c>
      <c r="BK781" s="375">
        <v>8727435.968944801</v>
      </c>
      <c r="BL781" s="382">
        <v>33867370.337140799</v>
      </c>
      <c r="BM781" s="383">
        <v>0.64</v>
      </c>
      <c r="BN781" s="382">
        <v>21675117.015770111</v>
      </c>
      <c r="BO781" s="395"/>
      <c r="BP781" s="395"/>
      <c r="BS781" s="408">
        <v>40491</v>
      </c>
      <c r="BT781" s="400" t="s">
        <v>1937</v>
      </c>
      <c r="BU781" s="400">
        <v>0.94160069790329803</v>
      </c>
      <c r="BV781" s="400">
        <v>5.8399302096701952E-2</v>
      </c>
      <c r="BW781" s="400">
        <v>0</v>
      </c>
      <c r="BX781" s="400">
        <v>1</v>
      </c>
      <c r="BY781" s="407">
        <v>40491</v>
      </c>
      <c r="BZ781" s="406" t="s">
        <v>1937</v>
      </c>
      <c r="CA781" s="406">
        <v>0.79816837735512025</v>
      </c>
      <c r="CB781" s="406">
        <v>0.20183162264487972</v>
      </c>
      <c r="CC781" s="406">
        <v>0.14100232720907122</v>
      </c>
      <c r="CD781" s="406">
        <v>0</v>
      </c>
      <c r="CE781" s="406">
        <v>0.85899767279092876</v>
      </c>
    </row>
    <row r="782" spans="1:83" x14ac:dyDescent="0.35">
      <c r="A782" s="365">
        <v>11</v>
      </c>
      <c r="B782" s="366" t="s">
        <v>1319</v>
      </c>
      <c r="C782" s="411">
        <v>40492</v>
      </c>
      <c r="D782" s="367" t="s">
        <v>2287</v>
      </c>
      <c r="E782" s="368" t="s">
        <v>2438</v>
      </c>
      <c r="F782" s="369">
        <v>3</v>
      </c>
      <c r="G782" s="370" t="s">
        <v>6313</v>
      </c>
      <c r="H782" s="371">
        <v>38961.599999999999</v>
      </c>
      <c r="I782" s="372">
        <v>38961.599999999999</v>
      </c>
      <c r="J782" s="373">
        <v>468.00341202644142</v>
      </c>
      <c r="K782" s="374">
        <v>18234161.738009401</v>
      </c>
      <c r="L782" s="371">
        <v>8080.7999999999993</v>
      </c>
      <c r="M782" s="372">
        <v>8080.7999999999993</v>
      </c>
      <c r="N782" s="373">
        <v>425.02466476091473</v>
      </c>
      <c r="O782" s="374">
        <v>3434539.3109999993</v>
      </c>
      <c r="P782" s="374">
        <f t="shared" si="218"/>
        <v>0.90601358749304473</v>
      </c>
      <c r="Q782" s="402">
        <f t="shared" si="222"/>
        <v>7321.3145978137954</v>
      </c>
      <c r="R782" s="374">
        <f t="shared" si="219"/>
        <v>9.3986412506955289E-2</v>
      </c>
      <c r="S782" s="401">
        <f t="shared" si="223"/>
        <v>759.48540218620428</v>
      </c>
      <c r="T782" s="371">
        <v>5246.4</v>
      </c>
      <c r="U782" s="372">
        <v>5246.4</v>
      </c>
      <c r="V782" s="373">
        <v>181.37672142840808</v>
      </c>
      <c r="W782" s="374">
        <v>951574.83130200009</v>
      </c>
      <c r="X782" s="371">
        <v>1621.2</v>
      </c>
      <c r="Y782" s="372">
        <v>1621.2</v>
      </c>
      <c r="Z782" s="373">
        <v>0</v>
      </c>
      <c r="AA782" s="374">
        <v>0</v>
      </c>
      <c r="AB782" s="371">
        <v>165.6</v>
      </c>
      <c r="AC782" s="372">
        <v>165.6</v>
      </c>
      <c r="AD782" s="373">
        <v>14952.917260778986</v>
      </c>
      <c r="AE782" s="374">
        <v>2476203.0983850001</v>
      </c>
      <c r="AF782" s="374">
        <f t="shared" si="224"/>
        <v>0</v>
      </c>
      <c r="AG782" s="374">
        <f t="shared" si="225"/>
        <v>0</v>
      </c>
      <c r="AH782" s="374">
        <f t="shared" si="226"/>
        <v>1</v>
      </c>
      <c r="AI782" s="374">
        <f t="shared" si="227"/>
        <v>165.6</v>
      </c>
      <c r="AJ782" s="375">
        <v>25096478.978696398</v>
      </c>
      <c r="AK782" s="376">
        <v>0</v>
      </c>
      <c r="AL782" s="377">
        <v>0</v>
      </c>
      <c r="AM782" s="373">
        <v>0</v>
      </c>
      <c r="AN782" s="374">
        <v>0</v>
      </c>
      <c r="AO782" s="378">
        <v>0</v>
      </c>
      <c r="AP782" s="379">
        <v>0</v>
      </c>
      <c r="AQ782" s="373">
        <v>0</v>
      </c>
      <c r="AR782" s="374">
        <v>0</v>
      </c>
      <c r="AS782" s="374">
        <f t="shared" si="220"/>
        <v>0</v>
      </c>
      <c r="AT782" s="374">
        <f t="shared" si="234"/>
        <v>0</v>
      </c>
      <c r="AU782" s="374">
        <f t="shared" si="221"/>
        <v>0</v>
      </c>
      <c r="AV782" s="374">
        <f t="shared" si="235"/>
        <v>0</v>
      </c>
      <c r="AW782" s="380">
        <v>0</v>
      </c>
      <c r="AX782" s="381">
        <v>0</v>
      </c>
      <c r="AY782" s="373">
        <v>0</v>
      </c>
      <c r="AZ782" s="374">
        <v>0</v>
      </c>
      <c r="BA782" s="378">
        <v>0</v>
      </c>
      <c r="BB782" s="379">
        <v>0</v>
      </c>
      <c r="BC782" s="373">
        <v>0</v>
      </c>
      <c r="BD782" s="374">
        <v>0</v>
      </c>
      <c r="BE782" s="374">
        <f t="shared" si="228"/>
        <v>0</v>
      </c>
      <c r="BF782" s="374">
        <f t="shared" si="229"/>
        <v>0</v>
      </c>
      <c r="BG782" s="374">
        <f t="shared" si="230"/>
        <v>0</v>
      </c>
      <c r="BH782" s="374">
        <f t="shared" si="231"/>
        <v>0</v>
      </c>
      <c r="BI782" s="374">
        <f t="shared" si="232"/>
        <v>0</v>
      </c>
      <c r="BJ782" s="374">
        <f t="shared" si="233"/>
        <v>0</v>
      </c>
      <c r="BK782" s="375">
        <v>0</v>
      </c>
      <c r="BL782" s="382">
        <v>25096478.978696398</v>
      </c>
      <c r="BM782" s="383">
        <v>0.67</v>
      </c>
      <c r="BN782" s="382">
        <v>16814640.915726587</v>
      </c>
      <c r="BO782" s="395"/>
      <c r="BP782" s="395"/>
      <c r="BS782" s="408">
        <v>40492</v>
      </c>
      <c r="BT782" s="400" t="s">
        <v>2287</v>
      </c>
      <c r="BU782" s="400">
        <v>0.90601358749304473</v>
      </c>
      <c r="BV782" s="400">
        <v>9.3986412506955289E-2</v>
      </c>
      <c r="BW782" s="400">
        <v>0</v>
      </c>
      <c r="BX782" s="400">
        <v>1</v>
      </c>
      <c r="BY782" s="407">
        <v>40492</v>
      </c>
      <c r="BZ782" s="406" t="s">
        <v>2287</v>
      </c>
      <c r="CA782" s="406" t="e">
        <v>#DIV/0!</v>
      </c>
      <c r="CB782" s="406" t="e">
        <v>#DIV/0!</v>
      </c>
      <c r="CC782" s="406" t="e">
        <v>#DIV/0!</v>
      </c>
      <c r="CD782" s="406" t="e">
        <v>#DIV/0!</v>
      </c>
      <c r="CE782" s="406" t="e">
        <v>#DIV/0!</v>
      </c>
    </row>
    <row r="783" spans="1:83" x14ac:dyDescent="0.35">
      <c r="A783" s="365">
        <v>11</v>
      </c>
      <c r="B783" s="366" t="s">
        <v>1319</v>
      </c>
      <c r="C783" s="411">
        <v>40742</v>
      </c>
      <c r="D783" s="367" t="s">
        <v>2288</v>
      </c>
      <c r="E783" s="368" t="s">
        <v>2438</v>
      </c>
      <c r="F783" s="369">
        <v>3</v>
      </c>
      <c r="G783" s="370" t="s">
        <v>6313</v>
      </c>
      <c r="H783" s="371">
        <v>48285.599999999999</v>
      </c>
      <c r="I783" s="372">
        <v>48285.599999999999</v>
      </c>
      <c r="J783" s="373">
        <v>414.87720890538799</v>
      </c>
      <c r="K783" s="374">
        <v>20032594.958322003</v>
      </c>
      <c r="L783" s="371">
        <v>0</v>
      </c>
      <c r="M783" s="372">
        <v>0</v>
      </c>
      <c r="N783" s="373">
        <v>0</v>
      </c>
      <c r="O783" s="374">
        <v>0</v>
      </c>
      <c r="P783" s="374">
        <f t="shared" si="218"/>
        <v>0.89212271797376597</v>
      </c>
      <c r="Q783" s="402">
        <f t="shared" si="222"/>
        <v>0</v>
      </c>
      <c r="R783" s="374">
        <f t="shared" si="219"/>
        <v>0.10787728202623401</v>
      </c>
      <c r="S783" s="401">
        <f t="shared" si="223"/>
        <v>0</v>
      </c>
      <c r="T783" s="371">
        <v>2709.6</v>
      </c>
      <c r="U783" s="372">
        <v>2709.6</v>
      </c>
      <c r="V783" s="373">
        <v>24.930560069973428</v>
      </c>
      <c r="W783" s="374">
        <v>67551.845565600001</v>
      </c>
      <c r="X783" s="371">
        <v>4416</v>
      </c>
      <c r="Y783" s="372">
        <v>4416</v>
      </c>
      <c r="Z783" s="373">
        <v>0</v>
      </c>
      <c r="AA783" s="374">
        <v>0</v>
      </c>
      <c r="AB783" s="371">
        <v>7491.5999999999995</v>
      </c>
      <c r="AC783" s="372">
        <v>7491.5999999999995</v>
      </c>
      <c r="AD783" s="373">
        <v>191.71199918308506</v>
      </c>
      <c r="AE783" s="374">
        <v>1436229.6130799998</v>
      </c>
      <c r="AF783" s="374">
        <f t="shared" si="224"/>
        <v>0</v>
      </c>
      <c r="AG783" s="374">
        <f t="shared" si="225"/>
        <v>0</v>
      </c>
      <c r="AH783" s="374">
        <f t="shared" si="226"/>
        <v>1</v>
      </c>
      <c r="AI783" s="374">
        <f t="shared" si="227"/>
        <v>7491.5999999999995</v>
      </c>
      <c r="AJ783" s="375">
        <v>21536376.416967601</v>
      </c>
      <c r="AK783" s="376">
        <v>0</v>
      </c>
      <c r="AL783" s="377">
        <v>0</v>
      </c>
      <c r="AM783" s="373">
        <v>0</v>
      </c>
      <c r="AN783" s="374">
        <v>0</v>
      </c>
      <c r="AO783" s="378">
        <v>0</v>
      </c>
      <c r="AP783" s="379">
        <v>0</v>
      </c>
      <c r="AQ783" s="373">
        <v>0</v>
      </c>
      <c r="AR783" s="374">
        <v>0</v>
      </c>
      <c r="AS783" s="374">
        <f t="shared" si="220"/>
        <v>0</v>
      </c>
      <c r="AT783" s="374">
        <f t="shared" si="234"/>
        <v>0</v>
      </c>
      <c r="AU783" s="374">
        <f t="shared" si="221"/>
        <v>0</v>
      </c>
      <c r="AV783" s="374">
        <f t="shared" si="235"/>
        <v>0</v>
      </c>
      <c r="AW783" s="380">
        <v>0</v>
      </c>
      <c r="AX783" s="381">
        <v>0</v>
      </c>
      <c r="AY783" s="373">
        <v>0</v>
      </c>
      <c r="AZ783" s="374">
        <v>0</v>
      </c>
      <c r="BA783" s="378">
        <v>0</v>
      </c>
      <c r="BB783" s="379">
        <v>0</v>
      </c>
      <c r="BC783" s="373">
        <v>0</v>
      </c>
      <c r="BD783" s="374">
        <v>0</v>
      </c>
      <c r="BE783" s="374">
        <f t="shared" si="228"/>
        <v>0</v>
      </c>
      <c r="BF783" s="374">
        <f t="shared" si="229"/>
        <v>0</v>
      </c>
      <c r="BG783" s="374">
        <f t="shared" si="230"/>
        <v>0</v>
      </c>
      <c r="BH783" s="374">
        <f t="shared" si="231"/>
        <v>0</v>
      </c>
      <c r="BI783" s="374">
        <f t="shared" si="232"/>
        <v>0</v>
      </c>
      <c r="BJ783" s="374">
        <f t="shared" si="233"/>
        <v>0</v>
      </c>
      <c r="BK783" s="375">
        <v>0</v>
      </c>
      <c r="BL783" s="382">
        <v>21536376.416967601</v>
      </c>
      <c r="BM783" s="383">
        <v>0.61</v>
      </c>
      <c r="BN783" s="382">
        <v>13137189.614350237</v>
      </c>
      <c r="BO783" s="395"/>
      <c r="BP783" s="395"/>
      <c r="BS783" s="408">
        <v>40742</v>
      </c>
      <c r="BT783" s="400" t="s">
        <v>2288</v>
      </c>
      <c r="BU783" s="400">
        <v>0.89212271797376597</v>
      </c>
      <c r="BV783" s="400">
        <v>0.10787728202623401</v>
      </c>
      <c r="BW783" s="400">
        <v>0</v>
      </c>
      <c r="BX783" s="400">
        <v>1</v>
      </c>
      <c r="BY783" s="407">
        <v>40742</v>
      </c>
      <c r="BZ783" s="406" t="s">
        <v>2288</v>
      </c>
      <c r="CA783" s="406" t="e">
        <v>#DIV/0!</v>
      </c>
      <c r="CB783" s="406" t="e">
        <v>#DIV/0!</v>
      </c>
      <c r="CC783" s="406" t="e">
        <v>#DIV/0!</v>
      </c>
      <c r="CD783" s="406" t="e">
        <v>#DIV/0!</v>
      </c>
      <c r="CE783" s="406" t="e">
        <v>#DIV/0!</v>
      </c>
    </row>
    <row r="784" spans="1:83" x14ac:dyDescent="0.35">
      <c r="A784" s="365">
        <v>11</v>
      </c>
      <c r="B784" s="366" t="s">
        <v>1319</v>
      </c>
      <c r="C784" s="411">
        <v>40743</v>
      </c>
      <c r="D784" s="367" t="s">
        <v>2289</v>
      </c>
      <c r="E784" s="368" t="s">
        <v>2438</v>
      </c>
      <c r="F784" s="369">
        <v>4</v>
      </c>
      <c r="G784" s="370" t="s">
        <v>6315</v>
      </c>
      <c r="H784" s="371">
        <v>74680.800000000003</v>
      </c>
      <c r="I784" s="372">
        <v>74680.800000000003</v>
      </c>
      <c r="J784" s="373">
        <v>383.36382086628686</v>
      </c>
      <c r="K784" s="374">
        <v>28629916.833350997</v>
      </c>
      <c r="L784" s="371">
        <v>10692</v>
      </c>
      <c r="M784" s="372">
        <v>10692</v>
      </c>
      <c r="N784" s="373">
        <v>391.83307718153759</v>
      </c>
      <c r="O784" s="374">
        <v>4189479.261225</v>
      </c>
      <c r="P784" s="374">
        <f t="shared" si="218"/>
        <v>0.87585944061269139</v>
      </c>
      <c r="Q784" s="402">
        <f t="shared" si="222"/>
        <v>9364.6891390308956</v>
      </c>
      <c r="R784" s="374">
        <f t="shared" si="219"/>
        <v>0.12414055938730863</v>
      </c>
      <c r="S784" s="401">
        <f t="shared" si="223"/>
        <v>1327.3108609691039</v>
      </c>
      <c r="T784" s="371">
        <v>16483.2</v>
      </c>
      <c r="U784" s="372">
        <v>16483.2</v>
      </c>
      <c r="V784" s="373">
        <v>108.68526321163367</v>
      </c>
      <c r="W784" s="374">
        <v>1791480.9305700001</v>
      </c>
      <c r="X784" s="371">
        <v>3616.7999999999997</v>
      </c>
      <c r="Y784" s="372">
        <v>3616.7999999999997</v>
      </c>
      <c r="Z784" s="373">
        <v>0</v>
      </c>
      <c r="AA784" s="374">
        <v>0</v>
      </c>
      <c r="AB784" s="371">
        <v>5169.5999999999995</v>
      </c>
      <c r="AC784" s="372">
        <v>5169.5999999999995</v>
      </c>
      <c r="AD784" s="373">
        <v>355.04216854688946</v>
      </c>
      <c r="AE784" s="374">
        <v>1835425.9945199995</v>
      </c>
      <c r="AF784" s="374">
        <f t="shared" si="224"/>
        <v>1.4767663224192528E-2</v>
      </c>
      <c r="AG784" s="374">
        <f t="shared" si="225"/>
        <v>76.342911803785682</v>
      </c>
      <c r="AH784" s="374">
        <f t="shared" si="226"/>
        <v>0.98523233677580746</v>
      </c>
      <c r="AI784" s="374">
        <f t="shared" si="227"/>
        <v>5093.2570881962138</v>
      </c>
      <c r="AJ784" s="375">
        <v>36446303.019666001</v>
      </c>
      <c r="AK784" s="376">
        <v>0</v>
      </c>
      <c r="AL784" s="377">
        <v>0</v>
      </c>
      <c r="AM784" s="373">
        <v>0</v>
      </c>
      <c r="AN784" s="374">
        <v>0</v>
      </c>
      <c r="AO784" s="378">
        <v>0</v>
      </c>
      <c r="AP784" s="379">
        <v>0</v>
      </c>
      <c r="AQ784" s="373">
        <v>0</v>
      </c>
      <c r="AR784" s="374">
        <v>0</v>
      </c>
      <c r="AS784" s="374">
        <f t="shared" si="220"/>
        <v>0</v>
      </c>
      <c r="AT784" s="374">
        <f t="shared" si="234"/>
        <v>0</v>
      </c>
      <c r="AU784" s="374">
        <f t="shared" si="221"/>
        <v>0</v>
      </c>
      <c r="AV784" s="374">
        <f t="shared" si="235"/>
        <v>0</v>
      </c>
      <c r="AW784" s="380">
        <v>0</v>
      </c>
      <c r="AX784" s="381">
        <v>0</v>
      </c>
      <c r="AY784" s="373">
        <v>0</v>
      </c>
      <c r="AZ784" s="374">
        <v>0</v>
      </c>
      <c r="BA784" s="378">
        <v>0</v>
      </c>
      <c r="BB784" s="379">
        <v>0</v>
      </c>
      <c r="BC784" s="373">
        <v>0</v>
      </c>
      <c r="BD784" s="374">
        <v>0</v>
      </c>
      <c r="BE784" s="374">
        <f t="shared" si="228"/>
        <v>0</v>
      </c>
      <c r="BF784" s="374">
        <f t="shared" si="229"/>
        <v>0</v>
      </c>
      <c r="BG784" s="374">
        <f t="shared" si="230"/>
        <v>0</v>
      </c>
      <c r="BH784" s="374">
        <f t="shared" si="231"/>
        <v>0</v>
      </c>
      <c r="BI784" s="374">
        <f t="shared" si="232"/>
        <v>0</v>
      </c>
      <c r="BJ784" s="374">
        <f t="shared" si="233"/>
        <v>0</v>
      </c>
      <c r="BK784" s="375">
        <v>0</v>
      </c>
      <c r="BL784" s="382">
        <v>36446303.019666001</v>
      </c>
      <c r="BM784" s="383">
        <v>0.65</v>
      </c>
      <c r="BN784" s="382">
        <v>23690096.962782901</v>
      </c>
      <c r="BO784" s="395"/>
      <c r="BP784" s="395"/>
      <c r="BS784" s="408">
        <v>40743</v>
      </c>
      <c r="BT784" s="400" t="s">
        <v>2289</v>
      </c>
      <c r="BU784" s="400">
        <v>0.87585944061269139</v>
      </c>
      <c r="BV784" s="400">
        <v>0.12414055938730863</v>
      </c>
      <c r="BW784" s="400">
        <v>1.4767663224192528E-2</v>
      </c>
      <c r="BX784" s="400">
        <v>0.98523233677580746</v>
      </c>
      <c r="BY784" s="407">
        <v>40743</v>
      </c>
      <c r="BZ784" s="406" t="s">
        <v>2289</v>
      </c>
      <c r="CA784" s="406" t="e">
        <v>#DIV/0!</v>
      </c>
      <c r="CB784" s="406" t="e">
        <v>#DIV/0!</v>
      </c>
      <c r="CC784" s="406" t="e">
        <v>#DIV/0!</v>
      </c>
      <c r="CD784" s="406" t="e">
        <v>#DIV/0!</v>
      </c>
      <c r="CE784" s="406" t="e">
        <v>#DIV/0!</v>
      </c>
    </row>
    <row r="785" spans="1:83" x14ac:dyDescent="0.35">
      <c r="A785" s="365">
        <v>11</v>
      </c>
      <c r="B785" s="366" t="s">
        <v>1320</v>
      </c>
      <c r="C785" s="411">
        <v>10739</v>
      </c>
      <c r="D785" s="367" t="s">
        <v>2090</v>
      </c>
      <c r="E785" s="368" t="s">
        <v>2427</v>
      </c>
      <c r="F785" s="369">
        <v>16</v>
      </c>
      <c r="G785" s="370" t="s">
        <v>2759</v>
      </c>
      <c r="H785" s="371">
        <v>142514.4</v>
      </c>
      <c r="I785" s="372">
        <v>142514.4</v>
      </c>
      <c r="J785" s="373">
        <v>718.39321605469343</v>
      </c>
      <c r="K785" s="374">
        <v>102381378.150105</v>
      </c>
      <c r="L785" s="371">
        <v>58828.799999999996</v>
      </c>
      <c r="M785" s="372">
        <v>58828.799999999996</v>
      </c>
      <c r="N785" s="373">
        <v>1073.9415749246798</v>
      </c>
      <c r="O785" s="374">
        <v>63178694.122928999</v>
      </c>
      <c r="P785" s="374">
        <f t="shared" si="218"/>
        <v>0.88178644837390707</v>
      </c>
      <c r="Q785" s="402">
        <f t="shared" si="222"/>
        <v>51874.438614098901</v>
      </c>
      <c r="R785" s="374">
        <f t="shared" si="219"/>
        <v>0.1182135516260929</v>
      </c>
      <c r="S785" s="401">
        <f t="shared" si="223"/>
        <v>6954.3613859010939</v>
      </c>
      <c r="T785" s="371">
        <v>24712.799999999999</v>
      </c>
      <c r="U785" s="372">
        <v>24712.799999999999</v>
      </c>
      <c r="V785" s="373">
        <v>546.81472472261339</v>
      </c>
      <c r="W785" s="374">
        <v>13513322.929125</v>
      </c>
      <c r="X785" s="371">
        <v>17035.2</v>
      </c>
      <c r="Y785" s="372">
        <v>17035.2</v>
      </c>
      <c r="Z785" s="373">
        <v>307.59494265462104</v>
      </c>
      <c r="AA785" s="374">
        <v>5239941.3671100009</v>
      </c>
      <c r="AB785" s="371">
        <v>430.8</v>
      </c>
      <c r="AC785" s="372">
        <v>430.8</v>
      </c>
      <c r="AD785" s="373">
        <v>36036.652511002787</v>
      </c>
      <c r="AE785" s="374">
        <v>15524589.901740002</v>
      </c>
      <c r="AF785" s="374">
        <f t="shared" si="224"/>
        <v>1.6955060472837236E-2</v>
      </c>
      <c r="AG785" s="374">
        <f t="shared" si="225"/>
        <v>7.3042400516982813</v>
      </c>
      <c r="AH785" s="374">
        <f t="shared" si="226"/>
        <v>0.98304493952716276</v>
      </c>
      <c r="AI785" s="374">
        <f t="shared" si="227"/>
        <v>423.49575994830172</v>
      </c>
      <c r="AJ785" s="375">
        <v>199837926.47100905</v>
      </c>
      <c r="AK785" s="376">
        <v>9659.8749599999992</v>
      </c>
      <c r="AL785" s="377">
        <v>9659.8749599999992</v>
      </c>
      <c r="AM785" s="373">
        <v>14403.153670749998</v>
      </c>
      <c r="AN785" s="374">
        <v>139132663.48910999</v>
      </c>
      <c r="AO785" s="378">
        <v>2480.8255199999999</v>
      </c>
      <c r="AP785" s="379">
        <v>2480.8255199999999</v>
      </c>
      <c r="AQ785" s="373">
        <v>11281.339121043869</v>
      </c>
      <c r="AR785" s="374">
        <v>27987033.99126</v>
      </c>
      <c r="AS785" s="374">
        <f t="shared" si="220"/>
        <v>0.88393813782716735</v>
      </c>
      <c r="AT785" s="374">
        <f t="shared" si="234"/>
        <v>2192.8962904229138</v>
      </c>
      <c r="AU785" s="374">
        <f t="shared" si="221"/>
        <v>0.11606186217283262</v>
      </c>
      <c r="AV785" s="374">
        <f t="shared" si="235"/>
        <v>287.92922957708583</v>
      </c>
      <c r="AW785" s="380">
        <v>590.09039999999982</v>
      </c>
      <c r="AX785" s="381">
        <v>590.09039999999982</v>
      </c>
      <c r="AY785" s="373">
        <v>20274.039418162371</v>
      </c>
      <c r="AZ785" s="374">
        <v>11963516.029879197</v>
      </c>
      <c r="BA785" s="378">
        <v>1891.4896799999997</v>
      </c>
      <c r="BB785" s="379">
        <v>1891.4896799999997</v>
      </c>
      <c r="BC785" s="373">
        <v>15591.559893548985</v>
      </c>
      <c r="BD785" s="374">
        <v>29491274.633749798</v>
      </c>
      <c r="BE785" s="374">
        <f t="shared" si="228"/>
        <v>2.5297178222623642E-2</v>
      </c>
      <c r="BF785" s="374">
        <f t="shared" si="229"/>
        <v>47.849351541213352</v>
      </c>
      <c r="BG785" s="374">
        <f t="shared" si="230"/>
        <v>0.20293699434086615</v>
      </c>
      <c r="BH785" s="374">
        <f t="shared" si="231"/>
        <v>383.85323048596666</v>
      </c>
      <c r="BI785" s="374">
        <f t="shared" si="232"/>
        <v>0.77176582743651023</v>
      </c>
      <c r="BJ785" s="374">
        <f t="shared" si="233"/>
        <v>1459.7870979728198</v>
      </c>
      <c r="BK785" s="375">
        <v>208574488.14399898</v>
      </c>
      <c r="BL785" s="382">
        <v>408412414.615008</v>
      </c>
      <c r="BM785" s="383">
        <v>0.21</v>
      </c>
      <c r="BN785" s="382">
        <v>85766607.06915167</v>
      </c>
      <c r="BO785" s="395"/>
      <c r="BP785" s="395"/>
      <c r="BS785" s="408">
        <v>10739</v>
      </c>
      <c r="BT785" s="400" t="s">
        <v>2090</v>
      </c>
      <c r="BU785" s="400">
        <v>0.88178644837390707</v>
      </c>
      <c r="BV785" s="400">
        <v>0.1182135516260929</v>
      </c>
      <c r="BW785" s="400">
        <v>1.6955060472837236E-2</v>
      </c>
      <c r="BX785" s="400">
        <v>0.98304493952716276</v>
      </c>
      <c r="BY785" s="407">
        <v>10739</v>
      </c>
      <c r="BZ785" s="406" t="s">
        <v>2090</v>
      </c>
      <c r="CA785" s="406">
        <v>0.88393813782716735</v>
      </c>
      <c r="CB785" s="406">
        <v>0.11606186217283262</v>
      </c>
      <c r="CC785" s="406">
        <v>2.5297178222623642E-2</v>
      </c>
      <c r="CD785" s="406">
        <v>0.20293699434086615</v>
      </c>
      <c r="CE785" s="406">
        <v>0.77176582743651023</v>
      </c>
    </row>
    <row r="786" spans="1:83" x14ac:dyDescent="0.35">
      <c r="A786" s="365">
        <v>11</v>
      </c>
      <c r="B786" s="366" t="s">
        <v>1320</v>
      </c>
      <c r="C786" s="411">
        <v>10740</v>
      </c>
      <c r="D786" s="367" t="s">
        <v>2091</v>
      </c>
      <c r="E786" s="368" t="s">
        <v>2427</v>
      </c>
      <c r="F786" s="369">
        <v>15</v>
      </c>
      <c r="G786" s="370" t="s">
        <v>6306</v>
      </c>
      <c r="H786" s="371">
        <v>18234</v>
      </c>
      <c r="I786" s="372">
        <v>18234</v>
      </c>
      <c r="J786" s="373">
        <v>5529.1760083819026</v>
      </c>
      <c r="K786" s="374">
        <v>100818995.33683561</v>
      </c>
      <c r="L786" s="371">
        <v>34521.599999999999</v>
      </c>
      <c r="M786" s="372">
        <v>34521.599999999999</v>
      </c>
      <c r="N786" s="373">
        <v>1301.4364899963155</v>
      </c>
      <c r="O786" s="374">
        <v>44927669.933056802</v>
      </c>
      <c r="P786" s="374">
        <f t="shared" si="218"/>
        <v>0.89554862529950685</v>
      </c>
      <c r="Q786" s="402">
        <f t="shared" si="222"/>
        <v>30915.771423139453</v>
      </c>
      <c r="R786" s="374">
        <f t="shared" si="219"/>
        <v>0.10445137470049325</v>
      </c>
      <c r="S786" s="401">
        <f t="shared" si="223"/>
        <v>3605.8285768605474</v>
      </c>
      <c r="T786" s="371">
        <v>135259.19999999998</v>
      </c>
      <c r="U786" s="372">
        <v>135259.19999999998</v>
      </c>
      <c r="V786" s="373">
        <v>136.67885055569309</v>
      </c>
      <c r="W786" s="374">
        <v>18487071.9830826</v>
      </c>
      <c r="X786" s="371">
        <v>14400</v>
      </c>
      <c r="Y786" s="372">
        <v>14400</v>
      </c>
      <c r="Z786" s="373">
        <v>699.50094611179168</v>
      </c>
      <c r="AA786" s="374">
        <v>10072813.624009801</v>
      </c>
      <c r="AB786" s="371">
        <v>718.8</v>
      </c>
      <c r="AC786" s="372">
        <v>718.8</v>
      </c>
      <c r="AD786" s="373">
        <v>9855.4770905250407</v>
      </c>
      <c r="AE786" s="374">
        <v>7084116.9326693984</v>
      </c>
      <c r="AF786" s="374">
        <f t="shared" si="224"/>
        <v>0</v>
      </c>
      <c r="AG786" s="374">
        <f t="shared" si="225"/>
        <v>0</v>
      </c>
      <c r="AH786" s="374">
        <f t="shared" si="226"/>
        <v>1</v>
      </c>
      <c r="AI786" s="374">
        <f t="shared" si="227"/>
        <v>718.8</v>
      </c>
      <c r="AJ786" s="375">
        <v>181390667.80965418</v>
      </c>
      <c r="AK786" s="376">
        <v>8588.8154399999985</v>
      </c>
      <c r="AL786" s="377">
        <v>8588.8154399999985</v>
      </c>
      <c r="AM786" s="373">
        <v>16747.679800336682</v>
      </c>
      <c r="AN786" s="374">
        <v>143842730.85330778</v>
      </c>
      <c r="AO786" s="378">
        <v>1044.11124</v>
      </c>
      <c r="AP786" s="379">
        <v>1044.11124</v>
      </c>
      <c r="AQ786" s="373">
        <v>20709.739802036038</v>
      </c>
      <c r="AR786" s="374">
        <v>21623272.104781199</v>
      </c>
      <c r="AS786" s="374">
        <f t="shared" si="220"/>
        <v>0.83692456112030778</v>
      </c>
      <c r="AT786" s="374">
        <f t="shared" si="234"/>
        <v>873.84234129778031</v>
      </c>
      <c r="AU786" s="374">
        <f t="shared" si="221"/>
        <v>0.1630754388796922</v>
      </c>
      <c r="AV786" s="374">
        <f t="shared" si="235"/>
        <v>170.26889870221962</v>
      </c>
      <c r="AW786" s="380">
        <v>1016.81916</v>
      </c>
      <c r="AX786" s="381">
        <v>1016.81916</v>
      </c>
      <c r="AY786" s="373">
        <v>15912.336324492153</v>
      </c>
      <c r="AZ786" s="374">
        <v>16179968.455107598</v>
      </c>
      <c r="BA786" s="378">
        <v>2149.9581600000015</v>
      </c>
      <c r="BB786" s="379">
        <v>2149.9581600000015</v>
      </c>
      <c r="BC786" s="373">
        <v>20911.650271626389</v>
      </c>
      <c r="BD786" s="374">
        <v>44959173.140549406</v>
      </c>
      <c r="BE786" s="374">
        <f t="shared" si="228"/>
        <v>8.8650364523940317E-3</v>
      </c>
      <c r="BF786" s="374">
        <f t="shared" si="229"/>
        <v>19.059457459522012</v>
      </c>
      <c r="BG786" s="374">
        <f t="shared" si="230"/>
        <v>0.22028741180624134</v>
      </c>
      <c r="BH786" s="374">
        <f t="shared" si="231"/>
        <v>473.60871855810922</v>
      </c>
      <c r="BI786" s="374">
        <f t="shared" si="232"/>
        <v>0.77084755174136466</v>
      </c>
      <c r="BJ786" s="374">
        <f t="shared" si="233"/>
        <v>1657.2899839823704</v>
      </c>
      <c r="BK786" s="375">
        <v>226605144.55374599</v>
      </c>
      <c r="BL786" s="382">
        <v>407995812.36340016</v>
      </c>
      <c r="BM786" s="383">
        <v>0.18</v>
      </c>
      <c r="BN786" s="382">
        <v>73439246.225412026</v>
      </c>
      <c r="BO786" s="395"/>
      <c r="BP786" s="395"/>
      <c r="BS786" s="408">
        <v>10740</v>
      </c>
      <c r="BT786" s="400" t="s">
        <v>2091</v>
      </c>
      <c r="BU786" s="400">
        <v>0.89554862529950685</v>
      </c>
      <c r="BV786" s="400">
        <v>0.10445137470049325</v>
      </c>
      <c r="BW786" s="400">
        <v>0</v>
      </c>
      <c r="BX786" s="400">
        <v>1</v>
      </c>
      <c r="BY786" s="407">
        <v>10740</v>
      </c>
      <c r="BZ786" s="406" t="s">
        <v>2091</v>
      </c>
      <c r="CA786" s="406">
        <v>0.83692456112030778</v>
      </c>
      <c r="CB786" s="406">
        <v>0.1630754388796922</v>
      </c>
      <c r="CC786" s="406">
        <v>8.8650364523940317E-3</v>
      </c>
      <c r="CD786" s="406">
        <v>0.22028741180624134</v>
      </c>
      <c r="CE786" s="406">
        <v>0.77084755174136466</v>
      </c>
    </row>
    <row r="787" spans="1:83" x14ac:dyDescent="0.35">
      <c r="A787" s="365">
        <v>11</v>
      </c>
      <c r="B787" s="366" t="s">
        <v>1320</v>
      </c>
      <c r="C787" s="411">
        <v>11347</v>
      </c>
      <c r="D787" s="367" t="s">
        <v>2092</v>
      </c>
      <c r="E787" s="368" t="s">
        <v>2438</v>
      </c>
      <c r="F787" s="369">
        <v>5</v>
      </c>
      <c r="G787" s="370" t="s">
        <v>2469</v>
      </c>
      <c r="H787" s="371">
        <v>29419.200000000001</v>
      </c>
      <c r="I787" s="372">
        <v>29419.200000000001</v>
      </c>
      <c r="J787" s="373">
        <v>199.33304275524148</v>
      </c>
      <c r="K787" s="374">
        <v>5864218.6514250003</v>
      </c>
      <c r="L787" s="371">
        <v>4102.8</v>
      </c>
      <c r="M787" s="372">
        <v>4102.8</v>
      </c>
      <c r="N787" s="373">
        <v>251.25008668002337</v>
      </c>
      <c r="O787" s="374">
        <v>1030828.8556307999</v>
      </c>
      <c r="P787" s="374">
        <f t="shared" si="218"/>
        <v>0.84802987851000999</v>
      </c>
      <c r="Q787" s="402">
        <f t="shared" si="222"/>
        <v>3479.2969855508691</v>
      </c>
      <c r="R787" s="374">
        <f t="shared" si="219"/>
        <v>0.15197012148998998</v>
      </c>
      <c r="S787" s="401">
        <f t="shared" si="223"/>
        <v>623.50301444913089</v>
      </c>
      <c r="T787" s="371">
        <v>2877.6</v>
      </c>
      <c r="U787" s="372">
        <v>2877.6</v>
      </c>
      <c r="V787" s="373">
        <v>202.41664768557132</v>
      </c>
      <c r="W787" s="374">
        <v>582474.14538</v>
      </c>
      <c r="X787" s="371">
        <v>2032.8</v>
      </c>
      <c r="Y787" s="372">
        <v>2032.8</v>
      </c>
      <c r="Z787" s="373">
        <v>342.59907814344751</v>
      </c>
      <c r="AA787" s="374">
        <v>696435.40605000011</v>
      </c>
      <c r="AB787" s="371">
        <v>0</v>
      </c>
      <c r="AC787" s="372">
        <v>0</v>
      </c>
      <c r="AD787" s="373">
        <v>0</v>
      </c>
      <c r="AE787" s="374">
        <v>0</v>
      </c>
      <c r="AF787" s="374">
        <f t="shared" si="224"/>
        <v>0</v>
      </c>
      <c r="AG787" s="374">
        <f t="shared" si="225"/>
        <v>0</v>
      </c>
      <c r="AH787" s="374">
        <f t="shared" si="226"/>
        <v>1</v>
      </c>
      <c r="AI787" s="374">
        <f t="shared" si="227"/>
        <v>0</v>
      </c>
      <c r="AJ787" s="375">
        <v>8173957.0584858004</v>
      </c>
      <c r="AK787" s="376">
        <v>136.22111999999998</v>
      </c>
      <c r="AL787" s="377">
        <v>136.22111999999998</v>
      </c>
      <c r="AM787" s="373">
        <v>11268.00976336709</v>
      </c>
      <c r="AN787" s="374">
        <v>1534940.9101367998</v>
      </c>
      <c r="AO787" s="378">
        <v>24.878759999999996</v>
      </c>
      <c r="AP787" s="379">
        <v>24.878759999999996</v>
      </c>
      <c r="AQ787" s="373">
        <v>6119.6602608731309</v>
      </c>
      <c r="AR787" s="374">
        <v>152249.55891180001</v>
      </c>
      <c r="AS787" s="374">
        <f t="shared" si="220"/>
        <v>0.82334692230155626</v>
      </c>
      <c r="AT787" s="374">
        <f t="shared" si="234"/>
        <v>20.483850476679063</v>
      </c>
      <c r="AU787" s="374">
        <f t="shared" si="221"/>
        <v>0.17665307769844379</v>
      </c>
      <c r="AV787" s="374">
        <f t="shared" si="235"/>
        <v>4.3949095233209352</v>
      </c>
      <c r="AW787" s="380">
        <v>11.465159999999999</v>
      </c>
      <c r="AX787" s="381">
        <v>11.465159999999999</v>
      </c>
      <c r="AY787" s="373">
        <v>12228.357326020745</v>
      </c>
      <c r="AZ787" s="374">
        <v>140200.07327999998</v>
      </c>
      <c r="BA787" s="378">
        <v>19.625160000000005</v>
      </c>
      <c r="BB787" s="379">
        <v>19.625160000000005</v>
      </c>
      <c r="BC787" s="373">
        <v>12638.961224265175</v>
      </c>
      <c r="BD787" s="374">
        <v>248041.63626</v>
      </c>
      <c r="BE787" s="374">
        <f t="shared" si="228"/>
        <v>0</v>
      </c>
      <c r="BF787" s="374">
        <f t="shared" si="229"/>
        <v>0</v>
      </c>
      <c r="BG787" s="374">
        <f t="shared" si="230"/>
        <v>0.15852676620120085</v>
      </c>
      <c r="BH787" s="374">
        <f t="shared" si="231"/>
        <v>3.1111131509811596</v>
      </c>
      <c r="BI787" s="374">
        <f t="shared" si="232"/>
        <v>0.84147323379879913</v>
      </c>
      <c r="BJ787" s="374">
        <f t="shared" si="233"/>
        <v>16.514046849018843</v>
      </c>
      <c r="BK787" s="375">
        <v>2075432.1785885997</v>
      </c>
      <c r="BL787" s="382">
        <v>10249389.237074399</v>
      </c>
      <c r="BM787" s="383">
        <v>0.39</v>
      </c>
      <c r="BN787" s="382">
        <v>3997261.802459016</v>
      </c>
      <c r="BO787" s="395"/>
      <c r="BP787" s="395"/>
      <c r="BS787" s="408">
        <v>11347</v>
      </c>
      <c r="BT787" s="400" t="s">
        <v>2092</v>
      </c>
      <c r="BU787" s="400">
        <v>0.84802987851000999</v>
      </c>
      <c r="BV787" s="400">
        <v>0.15197012148998998</v>
      </c>
      <c r="BW787" s="400">
        <v>0</v>
      </c>
      <c r="BX787" s="400">
        <v>1</v>
      </c>
      <c r="BY787" s="407">
        <v>11347</v>
      </c>
      <c r="BZ787" s="406" t="s">
        <v>2092</v>
      </c>
      <c r="CA787" s="406">
        <v>0.82334692230155626</v>
      </c>
      <c r="CB787" s="406">
        <v>0.17665307769844379</v>
      </c>
      <c r="CC787" s="406">
        <v>0</v>
      </c>
      <c r="CD787" s="406">
        <v>0.15852676620120085</v>
      </c>
      <c r="CE787" s="406">
        <v>0.84147323379879913</v>
      </c>
    </row>
    <row r="788" spans="1:83" x14ac:dyDescent="0.35">
      <c r="A788" s="365">
        <v>11</v>
      </c>
      <c r="B788" s="366" t="s">
        <v>1320</v>
      </c>
      <c r="C788" s="411">
        <v>11348</v>
      </c>
      <c r="D788" s="367" t="s">
        <v>2093</v>
      </c>
      <c r="E788" s="368" t="s">
        <v>2438</v>
      </c>
      <c r="F788" s="369">
        <v>5</v>
      </c>
      <c r="G788" s="370" t="s">
        <v>2469</v>
      </c>
      <c r="H788" s="371">
        <v>35658</v>
      </c>
      <c r="I788" s="372">
        <v>35658</v>
      </c>
      <c r="J788" s="373">
        <v>318.24225581187949</v>
      </c>
      <c r="K788" s="374">
        <v>11347882.357739998</v>
      </c>
      <c r="L788" s="371">
        <v>5899.2</v>
      </c>
      <c r="M788" s="372">
        <v>5899.2</v>
      </c>
      <c r="N788" s="373">
        <v>366.73736763628966</v>
      </c>
      <c r="O788" s="374">
        <v>2163457.0791599997</v>
      </c>
      <c r="P788" s="374">
        <f t="shared" si="218"/>
        <v>0.89823241850238844</v>
      </c>
      <c r="Q788" s="402">
        <f t="shared" si="222"/>
        <v>5298.8526832292901</v>
      </c>
      <c r="R788" s="374">
        <f t="shared" si="219"/>
        <v>0.10176758149761157</v>
      </c>
      <c r="S788" s="401">
        <f t="shared" si="223"/>
        <v>600.34731677071022</v>
      </c>
      <c r="T788" s="371">
        <v>2152.7999999999997</v>
      </c>
      <c r="U788" s="372">
        <v>2152.7999999999997</v>
      </c>
      <c r="V788" s="373">
        <v>273.22209267001119</v>
      </c>
      <c r="W788" s="374">
        <v>588192.52110000001</v>
      </c>
      <c r="X788" s="371">
        <v>4016.3999999999996</v>
      </c>
      <c r="Y788" s="372">
        <v>4016.3999999999996</v>
      </c>
      <c r="Z788" s="373">
        <v>312.62006266522258</v>
      </c>
      <c r="AA788" s="374">
        <v>1255607.2196885999</v>
      </c>
      <c r="AB788" s="371">
        <v>0</v>
      </c>
      <c r="AC788" s="372">
        <v>0</v>
      </c>
      <c r="AD788" s="373">
        <v>0</v>
      </c>
      <c r="AE788" s="374">
        <v>0</v>
      </c>
      <c r="AF788" s="374">
        <f t="shared" si="224"/>
        <v>5.194458178014705E-5</v>
      </c>
      <c r="AG788" s="374">
        <f t="shared" si="225"/>
        <v>0</v>
      </c>
      <c r="AH788" s="374">
        <f t="shared" si="226"/>
        <v>0.99994805541821985</v>
      </c>
      <c r="AI788" s="374">
        <f t="shared" si="227"/>
        <v>0</v>
      </c>
      <c r="AJ788" s="375">
        <v>15355139.177688597</v>
      </c>
      <c r="AK788" s="376">
        <v>302.06171999999998</v>
      </c>
      <c r="AL788" s="377">
        <v>302.06171999999998</v>
      </c>
      <c r="AM788" s="373">
        <v>7579.2887513849819</v>
      </c>
      <c r="AN788" s="374">
        <v>2289412.9966199999</v>
      </c>
      <c r="AO788" s="378">
        <v>33.2346</v>
      </c>
      <c r="AP788" s="379">
        <v>33.2346</v>
      </c>
      <c r="AQ788" s="373">
        <v>14184.749403332671</v>
      </c>
      <c r="AR788" s="374">
        <v>471424.47252000001</v>
      </c>
      <c r="AS788" s="374">
        <f t="shared" si="220"/>
        <v>0.96045852316415503</v>
      </c>
      <c r="AT788" s="374">
        <f t="shared" si="234"/>
        <v>31.920454833951428</v>
      </c>
      <c r="AU788" s="374">
        <f t="shared" si="221"/>
        <v>3.9541476835844941E-2</v>
      </c>
      <c r="AV788" s="374">
        <f t="shared" si="235"/>
        <v>1.3141451660485723</v>
      </c>
      <c r="AW788" s="380">
        <v>16.168800000000001</v>
      </c>
      <c r="AX788" s="381">
        <v>16.168800000000001</v>
      </c>
      <c r="AY788" s="373">
        <v>5368.9867188659637</v>
      </c>
      <c r="AZ788" s="374">
        <v>86810.072459999996</v>
      </c>
      <c r="BA788" s="378">
        <v>56.008920000000046</v>
      </c>
      <c r="BB788" s="379">
        <v>56.008920000000046</v>
      </c>
      <c r="BC788" s="373">
        <v>2067.7073259045151</v>
      </c>
      <c r="BD788" s="374">
        <v>115810.05420000001</v>
      </c>
      <c r="BE788" s="374">
        <f t="shared" si="228"/>
        <v>5.6489379834265351E-2</v>
      </c>
      <c r="BF788" s="374">
        <f t="shared" si="229"/>
        <v>3.1639091559869841</v>
      </c>
      <c r="BG788" s="374">
        <f t="shared" si="230"/>
        <v>0.75407640675599996</v>
      </c>
      <c r="BH788" s="374">
        <f t="shared" si="231"/>
        <v>42.235005139884294</v>
      </c>
      <c r="BI788" s="374">
        <f t="shared" si="232"/>
        <v>0.18943421340973465</v>
      </c>
      <c r="BJ788" s="374">
        <f t="shared" si="233"/>
        <v>10.610005704128763</v>
      </c>
      <c r="BK788" s="375">
        <v>2963457.5957999998</v>
      </c>
      <c r="BL788" s="382">
        <v>18318596.773488596</v>
      </c>
      <c r="BM788" s="383">
        <v>0.38</v>
      </c>
      <c r="BN788" s="382">
        <v>6961066.7739256667</v>
      </c>
      <c r="BO788" s="395"/>
      <c r="BP788" s="395"/>
      <c r="BS788" s="408">
        <v>11348</v>
      </c>
      <c r="BT788" s="400" t="s">
        <v>2093</v>
      </c>
      <c r="BU788" s="400">
        <v>0.89823241850238844</v>
      </c>
      <c r="BV788" s="400">
        <v>0.10176758149761157</v>
      </c>
      <c r="BW788" s="400">
        <v>5.194458178014705E-5</v>
      </c>
      <c r="BX788" s="400">
        <v>0.99994805541821985</v>
      </c>
      <c r="BY788" s="407">
        <v>11348</v>
      </c>
      <c r="BZ788" s="406" t="s">
        <v>2093</v>
      </c>
      <c r="CA788" s="406">
        <v>0.96045852316415503</v>
      </c>
      <c r="CB788" s="406">
        <v>3.9541476835844941E-2</v>
      </c>
      <c r="CC788" s="406">
        <v>5.6489379834265351E-2</v>
      </c>
      <c r="CD788" s="406">
        <v>0.75407640675599996</v>
      </c>
      <c r="CE788" s="406">
        <v>0.18943421340973465</v>
      </c>
    </row>
    <row r="789" spans="1:83" x14ac:dyDescent="0.35">
      <c r="A789" s="365">
        <v>11</v>
      </c>
      <c r="B789" s="366" t="s">
        <v>1320</v>
      </c>
      <c r="C789" s="411">
        <v>11349</v>
      </c>
      <c r="D789" s="367" t="s">
        <v>2094</v>
      </c>
      <c r="E789" s="368" t="s">
        <v>2438</v>
      </c>
      <c r="F789" s="369">
        <v>6</v>
      </c>
      <c r="G789" s="370" t="s">
        <v>6307</v>
      </c>
      <c r="H789" s="371">
        <v>64904.399999999994</v>
      </c>
      <c r="I789" s="372">
        <v>64904.399999999994</v>
      </c>
      <c r="J789" s="373">
        <v>437.74692558387409</v>
      </c>
      <c r="K789" s="374">
        <v>28411701.556865994</v>
      </c>
      <c r="L789" s="371">
        <v>18583.2</v>
      </c>
      <c r="M789" s="372">
        <v>18583.2</v>
      </c>
      <c r="N789" s="373">
        <v>276.47463956189466</v>
      </c>
      <c r="O789" s="374">
        <v>5137783.5219066013</v>
      </c>
      <c r="P789" s="374">
        <f t="shared" si="218"/>
        <v>0.85310228225681939</v>
      </c>
      <c r="Q789" s="402">
        <f t="shared" si="222"/>
        <v>15853.370331634927</v>
      </c>
      <c r="R789" s="374">
        <f t="shared" si="219"/>
        <v>0.14689771774318058</v>
      </c>
      <c r="S789" s="401">
        <f t="shared" si="223"/>
        <v>2729.8296683650733</v>
      </c>
      <c r="T789" s="371">
        <v>9453.6</v>
      </c>
      <c r="U789" s="372">
        <v>9453.6</v>
      </c>
      <c r="V789" s="373">
        <v>198.26561926650166</v>
      </c>
      <c r="W789" s="374">
        <v>1874323.8582978002</v>
      </c>
      <c r="X789" s="371">
        <v>9584.4</v>
      </c>
      <c r="Y789" s="372">
        <v>9584.4</v>
      </c>
      <c r="Z789" s="373">
        <v>339.06230775259797</v>
      </c>
      <c r="AA789" s="374">
        <v>3249708.7824240001</v>
      </c>
      <c r="AB789" s="371">
        <v>0</v>
      </c>
      <c r="AC789" s="372">
        <v>0</v>
      </c>
      <c r="AD789" s="373">
        <v>0</v>
      </c>
      <c r="AE789" s="374">
        <v>0</v>
      </c>
      <c r="AF789" s="374">
        <f t="shared" si="224"/>
        <v>4.2878373323680585E-3</v>
      </c>
      <c r="AG789" s="374">
        <f t="shared" si="225"/>
        <v>0</v>
      </c>
      <c r="AH789" s="374">
        <f t="shared" si="226"/>
        <v>0.99571216266763196</v>
      </c>
      <c r="AI789" s="374">
        <f t="shared" si="227"/>
        <v>0</v>
      </c>
      <c r="AJ789" s="375">
        <v>38673517.719494402</v>
      </c>
      <c r="AK789" s="376">
        <v>1029.9436800000001</v>
      </c>
      <c r="AL789" s="377">
        <v>1029.9436800000001</v>
      </c>
      <c r="AM789" s="373">
        <v>4931.1239357643317</v>
      </c>
      <c r="AN789" s="374">
        <v>5078779.9329372002</v>
      </c>
      <c r="AO789" s="378">
        <v>134.48711999999998</v>
      </c>
      <c r="AP789" s="379">
        <v>134.48711999999998</v>
      </c>
      <c r="AQ789" s="373">
        <v>4873.9079402235684</v>
      </c>
      <c r="AR789" s="374">
        <v>655477.84202579979</v>
      </c>
      <c r="AS789" s="374">
        <f t="shared" si="220"/>
        <v>0.98124128945796718</v>
      </c>
      <c r="AT789" s="374">
        <f t="shared" si="234"/>
        <v>131.96431504428836</v>
      </c>
      <c r="AU789" s="374">
        <f t="shared" si="221"/>
        <v>1.8758710542032923E-2</v>
      </c>
      <c r="AV789" s="374">
        <f t="shared" si="235"/>
        <v>2.5228049557116465</v>
      </c>
      <c r="AW789" s="380">
        <v>91.092960000000005</v>
      </c>
      <c r="AX789" s="381">
        <v>91.092960000000005</v>
      </c>
      <c r="AY789" s="373">
        <v>3836.6075650632056</v>
      </c>
      <c r="AZ789" s="374">
        <v>349487.93946000002</v>
      </c>
      <c r="BA789" s="378">
        <v>1881520.7594399999</v>
      </c>
      <c r="BB789" s="379">
        <v>1881520.7594399999</v>
      </c>
      <c r="BC789" s="373">
        <v>0.25820158876407667</v>
      </c>
      <c r="BD789" s="374">
        <v>485811.64938000008</v>
      </c>
      <c r="BE789" s="374">
        <f t="shared" si="228"/>
        <v>1.8203908072079875E-2</v>
      </c>
      <c r="BF789" s="374">
        <f t="shared" si="229"/>
        <v>34251.030940555669</v>
      </c>
      <c r="BG789" s="374">
        <f t="shared" si="230"/>
        <v>0.44572773104361296</v>
      </c>
      <c r="BH789" s="374">
        <f t="shared" si="231"/>
        <v>838645.97901664674</v>
      </c>
      <c r="BI789" s="374">
        <f t="shared" si="232"/>
        <v>0.53606836088430709</v>
      </c>
      <c r="BJ789" s="374">
        <f t="shared" si="233"/>
        <v>1008623.7494827975</v>
      </c>
      <c r="BK789" s="375">
        <v>6569557.3638030002</v>
      </c>
      <c r="BL789" s="382">
        <v>45243075.083297402</v>
      </c>
      <c r="BM789" s="383">
        <v>0.36</v>
      </c>
      <c r="BN789" s="382">
        <v>16287507.029987063</v>
      </c>
      <c r="BO789" s="395"/>
      <c r="BP789" s="395"/>
      <c r="BS789" s="408">
        <v>11349</v>
      </c>
      <c r="BT789" s="400" t="s">
        <v>2094</v>
      </c>
      <c r="BU789" s="400">
        <v>0.85310228225681939</v>
      </c>
      <c r="BV789" s="400">
        <v>0.14689771774318058</v>
      </c>
      <c r="BW789" s="400">
        <v>4.2878373323680585E-3</v>
      </c>
      <c r="BX789" s="400">
        <v>0.99571216266763196</v>
      </c>
      <c r="BY789" s="407">
        <v>11349</v>
      </c>
      <c r="BZ789" s="406" t="s">
        <v>2094</v>
      </c>
      <c r="CA789" s="406">
        <v>0.98124128945796718</v>
      </c>
      <c r="CB789" s="406">
        <v>1.8758710542032923E-2</v>
      </c>
      <c r="CC789" s="406">
        <v>1.8203908072079875E-2</v>
      </c>
      <c r="CD789" s="406">
        <v>0.44572773104361296</v>
      </c>
      <c r="CE789" s="406">
        <v>0.53606836088430709</v>
      </c>
    </row>
    <row r="790" spans="1:83" x14ac:dyDescent="0.35">
      <c r="A790" s="365">
        <v>11</v>
      </c>
      <c r="B790" s="366" t="s">
        <v>1320</v>
      </c>
      <c r="C790" s="411">
        <v>11350</v>
      </c>
      <c r="D790" s="367" t="s">
        <v>1556</v>
      </c>
      <c r="E790" s="368" t="s">
        <v>2438</v>
      </c>
      <c r="F790" s="369">
        <v>2</v>
      </c>
      <c r="G790" s="370" t="s">
        <v>2560</v>
      </c>
      <c r="H790" s="371">
        <v>21693.599999999999</v>
      </c>
      <c r="I790" s="372">
        <v>21693.599999999999</v>
      </c>
      <c r="J790" s="373">
        <v>373.72587470671539</v>
      </c>
      <c r="K790" s="374">
        <v>8107459.6355376001</v>
      </c>
      <c r="L790" s="371">
        <v>8136</v>
      </c>
      <c r="M790" s="372">
        <v>8136</v>
      </c>
      <c r="N790" s="373">
        <v>481.54949097138649</v>
      </c>
      <c r="O790" s="374">
        <v>3917886.6585432007</v>
      </c>
      <c r="P790" s="374">
        <f t="shared" si="218"/>
        <v>0.84188374161024249</v>
      </c>
      <c r="Q790" s="402">
        <f t="shared" si="222"/>
        <v>6849.5661217409324</v>
      </c>
      <c r="R790" s="374">
        <f t="shared" si="219"/>
        <v>0.15811625838975743</v>
      </c>
      <c r="S790" s="401">
        <f t="shared" si="223"/>
        <v>1286.4338782590664</v>
      </c>
      <c r="T790" s="371">
        <v>5400</v>
      </c>
      <c r="U790" s="372">
        <v>5400</v>
      </c>
      <c r="V790" s="373">
        <v>144.04575013333334</v>
      </c>
      <c r="W790" s="374">
        <v>777847.05072000006</v>
      </c>
      <c r="X790" s="371">
        <v>8419.1999999999989</v>
      </c>
      <c r="Y790" s="372">
        <v>8419.1999999999989</v>
      </c>
      <c r="Z790" s="373">
        <v>584.92618374230335</v>
      </c>
      <c r="AA790" s="374">
        <v>4924610.5261631999</v>
      </c>
      <c r="AB790" s="371">
        <v>0</v>
      </c>
      <c r="AC790" s="372">
        <v>0</v>
      </c>
      <c r="AD790" s="373">
        <v>0</v>
      </c>
      <c r="AE790" s="374">
        <v>0</v>
      </c>
      <c r="AF790" s="374">
        <f t="shared" si="224"/>
        <v>5.7807630670659079E-3</v>
      </c>
      <c r="AG790" s="374">
        <f t="shared" si="225"/>
        <v>0</v>
      </c>
      <c r="AH790" s="374">
        <f t="shared" si="226"/>
        <v>0.99421923693293413</v>
      </c>
      <c r="AI790" s="374">
        <f t="shared" si="227"/>
        <v>0</v>
      </c>
      <c r="AJ790" s="375">
        <v>17727803.870964002</v>
      </c>
      <c r="AK790" s="376">
        <v>0</v>
      </c>
      <c r="AL790" s="377">
        <v>0</v>
      </c>
      <c r="AM790" s="373">
        <v>0</v>
      </c>
      <c r="AN790" s="374">
        <v>0</v>
      </c>
      <c r="AO790" s="378">
        <v>0</v>
      </c>
      <c r="AP790" s="379">
        <v>0</v>
      </c>
      <c r="AQ790" s="373">
        <v>0</v>
      </c>
      <c r="AR790" s="374">
        <v>0</v>
      </c>
      <c r="AS790" s="374">
        <f t="shared" si="220"/>
        <v>1</v>
      </c>
      <c r="AT790" s="374">
        <f t="shared" si="234"/>
        <v>0</v>
      </c>
      <c r="AU790" s="374">
        <f t="shared" si="221"/>
        <v>0</v>
      </c>
      <c r="AV790" s="374">
        <f t="shared" si="235"/>
        <v>0</v>
      </c>
      <c r="AW790" s="380">
        <v>0</v>
      </c>
      <c r="AX790" s="381">
        <v>0</v>
      </c>
      <c r="AY790" s="373">
        <v>0</v>
      </c>
      <c r="AZ790" s="374">
        <v>0</v>
      </c>
      <c r="BA790" s="378">
        <v>0</v>
      </c>
      <c r="BB790" s="379">
        <v>0</v>
      </c>
      <c r="BC790" s="373">
        <v>0</v>
      </c>
      <c r="BD790" s="374">
        <v>0</v>
      </c>
      <c r="BE790" s="374">
        <f t="shared" si="228"/>
        <v>0</v>
      </c>
      <c r="BF790" s="374">
        <f t="shared" si="229"/>
        <v>0</v>
      </c>
      <c r="BG790" s="374">
        <f t="shared" si="230"/>
        <v>0</v>
      </c>
      <c r="BH790" s="374">
        <f t="shared" si="231"/>
        <v>0</v>
      </c>
      <c r="BI790" s="374">
        <f t="shared" si="232"/>
        <v>0</v>
      </c>
      <c r="BJ790" s="374">
        <f t="shared" si="233"/>
        <v>0</v>
      </c>
      <c r="BK790" s="375">
        <v>0</v>
      </c>
      <c r="BL790" s="382">
        <v>17727803.870964002</v>
      </c>
      <c r="BM790" s="383">
        <v>0.32</v>
      </c>
      <c r="BN790" s="382">
        <v>5672897.2387084803</v>
      </c>
      <c r="BO790" s="395"/>
      <c r="BP790" s="395"/>
      <c r="BS790" s="408">
        <v>11350</v>
      </c>
      <c r="BT790" s="400" t="s">
        <v>1556</v>
      </c>
      <c r="BU790" s="400">
        <v>0.84188374161024249</v>
      </c>
      <c r="BV790" s="400">
        <v>0.15811625838975743</v>
      </c>
      <c r="BW790" s="400">
        <v>5.7807630670659079E-3</v>
      </c>
      <c r="BX790" s="400">
        <v>0.99421923693293413</v>
      </c>
      <c r="BY790" s="407">
        <v>11350</v>
      </c>
      <c r="BZ790" s="406" t="s">
        <v>1556</v>
      </c>
      <c r="CA790" s="406">
        <v>1</v>
      </c>
      <c r="CB790" s="406">
        <v>0</v>
      </c>
      <c r="CC790" s="406" t="e">
        <v>#DIV/0!</v>
      </c>
      <c r="CD790" s="406" t="e">
        <v>#DIV/0!</v>
      </c>
      <c r="CE790" s="406" t="e">
        <v>#DIV/0!</v>
      </c>
    </row>
    <row r="791" spans="1:83" x14ac:dyDescent="0.35">
      <c r="A791" s="365">
        <v>11</v>
      </c>
      <c r="B791" s="366" t="s">
        <v>1320</v>
      </c>
      <c r="C791" s="411">
        <v>11352</v>
      </c>
      <c r="D791" s="367" t="s">
        <v>2095</v>
      </c>
      <c r="E791" s="368" t="s">
        <v>2438</v>
      </c>
      <c r="F791" s="369">
        <v>5</v>
      </c>
      <c r="G791" s="370" t="s">
        <v>2469</v>
      </c>
      <c r="H791" s="371">
        <v>51000</v>
      </c>
      <c r="I791" s="372">
        <v>51000</v>
      </c>
      <c r="J791" s="373">
        <v>438.28945273995294</v>
      </c>
      <c r="K791" s="374">
        <v>22352762.089737598</v>
      </c>
      <c r="L791" s="371">
        <v>9842.4</v>
      </c>
      <c r="M791" s="372">
        <v>9842.4</v>
      </c>
      <c r="N791" s="373">
        <v>394.2655418608266</v>
      </c>
      <c r="O791" s="374">
        <v>3880519.1692109997</v>
      </c>
      <c r="P791" s="374">
        <f t="shared" si="218"/>
        <v>0.86398547625777722</v>
      </c>
      <c r="Q791" s="402">
        <f t="shared" si="222"/>
        <v>8503.690651519546</v>
      </c>
      <c r="R791" s="374">
        <f t="shared" si="219"/>
        <v>0.13601452374222273</v>
      </c>
      <c r="S791" s="401">
        <f t="shared" si="223"/>
        <v>1338.7093484804529</v>
      </c>
      <c r="T791" s="371">
        <v>6097.2</v>
      </c>
      <c r="U791" s="372">
        <v>6097.2</v>
      </c>
      <c r="V791" s="373">
        <v>207.5226807112773</v>
      </c>
      <c r="W791" s="374">
        <v>1265307.2888328</v>
      </c>
      <c r="X791" s="371">
        <v>9765.6</v>
      </c>
      <c r="Y791" s="372">
        <v>9765.6</v>
      </c>
      <c r="Z791" s="373">
        <v>269.71845865599653</v>
      </c>
      <c r="AA791" s="374">
        <v>2633962.5798509996</v>
      </c>
      <c r="AB791" s="371">
        <v>390</v>
      </c>
      <c r="AC791" s="372">
        <v>390</v>
      </c>
      <c r="AD791" s="373">
        <v>6879.485805312308</v>
      </c>
      <c r="AE791" s="374">
        <v>2682999.4640718</v>
      </c>
      <c r="AF791" s="374">
        <f t="shared" si="224"/>
        <v>5.3428636106564578E-2</v>
      </c>
      <c r="AG791" s="374">
        <f t="shared" si="225"/>
        <v>20.837168081560186</v>
      </c>
      <c r="AH791" s="374">
        <f t="shared" si="226"/>
        <v>0.94657136389343544</v>
      </c>
      <c r="AI791" s="374">
        <f t="shared" si="227"/>
        <v>369.16283191843979</v>
      </c>
      <c r="AJ791" s="375">
        <v>32815550.591704194</v>
      </c>
      <c r="AK791" s="376">
        <v>501.55955999999998</v>
      </c>
      <c r="AL791" s="377">
        <v>501.55955999999998</v>
      </c>
      <c r="AM791" s="373">
        <v>11780.923839291587</v>
      </c>
      <c r="AN791" s="374">
        <v>5908834.9772285987</v>
      </c>
      <c r="AO791" s="378">
        <v>36.1614</v>
      </c>
      <c r="AP791" s="379">
        <v>36.1614</v>
      </c>
      <c r="AQ791" s="373">
        <v>13453.612608488611</v>
      </c>
      <c r="AR791" s="374">
        <v>486501.46698060009</v>
      </c>
      <c r="AS791" s="374">
        <f t="shared" si="220"/>
        <v>0.82716045346610834</v>
      </c>
      <c r="AT791" s="374">
        <f t="shared" si="234"/>
        <v>29.911280021969329</v>
      </c>
      <c r="AU791" s="374">
        <f t="shared" si="221"/>
        <v>0.17283954653389172</v>
      </c>
      <c r="AV791" s="374">
        <f t="shared" si="235"/>
        <v>6.2501199780306722</v>
      </c>
      <c r="AW791" s="380">
        <v>18.378239999999998</v>
      </c>
      <c r="AX791" s="381">
        <v>18.378239999999998</v>
      </c>
      <c r="AY791" s="373">
        <v>16901.849695172117</v>
      </c>
      <c r="AZ791" s="374">
        <v>310626.25014179997</v>
      </c>
      <c r="BA791" s="378">
        <v>172.58316000000005</v>
      </c>
      <c r="BB791" s="379">
        <v>172.58316000000005</v>
      </c>
      <c r="BC791" s="373">
        <v>2921.7141760215754</v>
      </c>
      <c r="BD791" s="374">
        <v>504238.66511459986</v>
      </c>
      <c r="BE791" s="374">
        <f t="shared" si="228"/>
        <v>9.0176488915280541E-3</v>
      </c>
      <c r="BF791" s="374">
        <f t="shared" si="229"/>
        <v>1.5562943414704093</v>
      </c>
      <c r="BG791" s="374">
        <f t="shared" si="230"/>
        <v>0.4877817746001587</v>
      </c>
      <c r="BH791" s="374">
        <f t="shared" si="231"/>
        <v>84.182920050903149</v>
      </c>
      <c r="BI791" s="374">
        <f t="shared" si="232"/>
        <v>0.50320057650831318</v>
      </c>
      <c r="BJ791" s="374">
        <f t="shared" si="233"/>
        <v>86.84394560762648</v>
      </c>
      <c r="BK791" s="375">
        <v>7210201.3594655991</v>
      </c>
      <c r="BL791" s="382">
        <v>40025751.951169789</v>
      </c>
      <c r="BM791" s="383">
        <v>0.36</v>
      </c>
      <c r="BN791" s="382">
        <v>14409270.702421123</v>
      </c>
      <c r="BO791" s="395"/>
      <c r="BP791" s="395"/>
      <c r="BS791" s="408">
        <v>11352</v>
      </c>
      <c r="BT791" s="400" t="s">
        <v>2095</v>
      </c>
      <c r="BU791" s="400">
        <v>0.86398547625777722</v>
      </c>
      <c r="BV791" s="400">
        <v>0.13601452374222273</v>
      </c>
      <c r="BW791" s="400">
        <v>5.3428636106564578E-2</v>
      </c>
      <c r="BX791" s="400">
        <v>0.94657136389343544</v>
      </c>
      <c r="BY791" s="407">
        <v>11352</v>
      </c>
      <c r="BZ791" s="406" t="s">
        <v>2095</v>
      </c>
      <c r="CA791" s="406">
        <v>0.82716045346610834</v>
      </c>
      <c r="CB791" s="406">
        <v>0.17283954653389172</v>
      </c>
      <c r="CC791" s="406">
        <v>9.0176488915280541E-3</v>
      </c>
      <c r="CD791" s="406">
        <v>0.4877817746001587</v>
      </c>
      <c r="CE791" s="406">
        <v>0.50320057650831318</v>
      </c>
    </row>
    <row r="792" spans="1:83" x14ac:dyDescent="0.35">
      <c r="A792" s="365">
        <v>11</v>
      </c>
      <c r="B792" s="366" t="s">
        <v>1320</v>
      </c>
      <c r="C792" s="411">
        <v>11353</v>
      </c>
      <c r="D792" s="367" t="s">
        <v>2096</v>
      </c>
      <c r="E792" s="368" t="s">
        <v>2438</v>
      </c>
      <c r="F792" s="369">
        <v>5</v>
      </c>
      <c r="G792" s="370" t="s">
        <v>2469</v>
      </c>
      <c r="H792" s="371">
        <v>44493.599999999999</v>
      </c>
      <c r="I792" s="372">
        <v>44493.599999999999</v>
      </c>
      <c r="J792" s="373">
        <v>416.93535713177624</v>
      </c>
      <c r="K792" s="374">
        <v>18550955.0060784</v>
      </c>
      <c r="L792" s="371">
        <v>12664.8</v>
      </c>
      <c r="M792" s="372">
        <v>12664.8</v>
      </c>
      <c r="N792" s="373">
        <v>354.76419376823952</v>
      </c>
      <c r="O792" s="374">
        <v>4493017.5612359997</v>
      </c>
      <c r="P792" s="374">
        <f t="shared" si="218"/>
        <v>0.86810339334605768</v>
      </c>
      <c r="Q792" s="402">
        <f t="shared" si="222"/>
        <v>10994.355856049151</v>
      </c>
      <c r="R792" s="374">
        <f t="shared" si="219"/>
        <v>0.13189660665394234</v>
      </c>
      <c r="S792" s="401">
        <f t="shared" si="223"/>
        <v>1670.4441439508489</v>
      </c>
      <c r="T792" s="371">
        <v>4188</v>
      </c>
      <c r="U792" s="372">
        <v>4188</v>
      </c>
      <c r="V792" s="373">
        <v>253.84715504871059</v>
      </c>
      <c r="W792" s="374">
        <v>1063111.8853440001</v>
      </c>
      <c r="X792" s="371">
        <v>6608.4</v>
      </c>
      <c r="Y792" s="372">
        <v>6608.4</v>
      </c>
      <c r="Z792" s="373">
        <v>155.50634299055747</v>
      </c>
      <c r="AA792" s="374">
        <v>1027648.1170187999</v>
      </c>
      <c r="AB792" s="371">
        <v>25.2</v>
      </c>
      <c r="AC792" s="372">
        <v>25.2</v>
      </c>
      <c r="AD792" s="373">
        <v>95331.519167309525</v>
      </c>
      <c r="AE792" s="374">
        <v>2402354.2830162002</v>
      </c>
      <c r="AF792" s="374">
        <f t="shared" si="224"/>
        <v>0</v>
      </c>
      <c r="AG792" s="374">
        <f t="shared" si="225"/>
        <v>0</v>
      </c>
      <c r="AH792" s="374">
        <f t="shared" si="226"/>
        <v>1</v>
      </c>
      <c r="AI792" s="374">
        <f t="shared" si="227"/>
        <v>25.2</v>
      </c>
      <c r="AJ792" s="375">
        <v>27537086.852693401</v>
      </c>
      <c r="AK792" s="376">
        <v>559.452</v>
      </c>
      <c r="AL792" s="377">
        <v>559.452</v>
      </c>
      <c r="AM792" s="373">
        <v>11604.328858963772</v>
      </c>
      <c r="AN792" s="374">
        <v>6492064.9888050007</v>
      </c>
      <c r="AO792" s="378">
        <v>55.62</v>
      </c>
      <c r="AP792" s="379">
        <v>55.62</v>
      </c>
      <c r="AQ792" s="373">
        <v>13698.751444174757</v>
      </c>
      <c r="AR792" s="374">
        <v>761924.55532499996</v>
      </c>
      <c r="AS792" s="374">
        <f t="shared" si="220"/>
        <v>0.90717243248600765</v>
      </c>
      <c r="AT792" s="374">
        <f t="shared" si="234"/>
        <v>50.456930694871744</v>
      </c>
      <c r="AU792" s="374">
        <f t="shared" si="221"/>
        <v>9.2827567513992307E-2</v>
      </c>
      <c r="AV792" s="374">
        <f t="shared" si="235"/>
        <v>5.1630693051282517</v>
      </c>
      <c r="AW792" s="380">
        <v>35.256</v>
      </c>
      <c r="AX792" s="381">
        <v>35.256</v>
      </c>
      <c r="AY792" s="373">
        <v>14473.651080667121</v>
      </c>
      <c r="AZ792" s="374">
        <v>510283.04250000004</v>
      </c>
      <c r="BA792" s="378">
        <v>29.447999999999979</v>
      </c>
      <c r="BB792" s="379">
        <v>29.447999999999979</v>
      </c>
      <c r="BC792" s="373">
        <v>31977.588446047284</v>
      </c>
      <c r="BD792" s="374">
        <v>941676.02455919981</v>
      </c>
      <c r="BE792" s="374">
        <f t="shared" si="228"/>
        <v>7.4289869358741814E-3</v>
      </c>
      <c r="BF792" s="374">
        <f t="shared" si="229"/>
        <v>0.21876880728762274</v>
      </c>
      <c r="BG792" s="374">
        <f t="shared" si="230"/>
        <v>0.14596457876920044</v>
      </c>
      <c r="BH792" s="374">
        <f t="shared" si="231"/>
        <v>4.2983649155954113</v>
      </c>
      <c r="BI792" s="374">
        <f t="shared" si="232"/>
        <v>0.84660643429492533</v>
      </c>
      <c r="BJ792" s="374">
        <f t="shared" si="233"/>
        <v>24.930866277116944</v>
      </c>
      <c r="BK792" s="375">
        <v>8705948.6111892015</v>
      </c>
      <c r="BL792" s="382">
        <v>36243035.463882603</v>
      </c>
      <c r="BM792" s="383">
        <v>0.35</v>
      </c>
      <c r="BN792" s="382">
        <v>12685062.41235891</v>
      </c>
      <c r="BO792" s="395"/>
      <c r="BP792" s="395"/>
      <c r="BS792" s="408">
        <v>11353</v>
      </c>
      <c r="BT792" s="400" t="s">
        <v>2096</v>
      </c>
      <c r="BU792" s="400">
        <v>0.86810339334605768</v>
      </c>
      <c r="BV792" s="400">
        <v>0.13189660665394234</v>
      </c>
      <c r="BW792" s="400">
        <v>0</v>
      </c>
      <c r="BX792" s="400">
        <v>1</v>
      </c>
      <c r="BY792" s="407">
        <v>11353</v>
      </c>
      <c r="BZ792" s="406" t="s">
        <v>2096</v>
      </c>
      <c r="CA792" s="406">
        <v>0.90717243248600765</v>
      </c>
      <c r="CB792" s="406">
        <v>9.2827567513992307E-2</v>
      </c>
      <c r="CC792" s="406">
        <v>7.4289869358741814E-3</v>
      </c>
      <c r="CD792" s="406">
        <v>0.14596457876920044</v>
      </c>
      <c r="CE792" s="406">
        <v>0.84660643429492533</v>
      </c>
    </row>
    <row r="793" spans="1:83" x14ac:dyDescent="0.35">
      <c r="A793" s="365">
        <v>11</v>
      </c>
      <c r="B793" s="366" t="s">
        <v>1320</v>
      </c>
      <c r="C793" s="411">
        <v>11354</v>
      </c>
      <c r="D793" s="367" t="s">
        <v>2097</v>
      </c>
      <c r="E793" s="368" t="s">
        <v>2438</v>
      </c>
      <c r="F793" s="369">
        <v>6</v>
      </c>
      <c r="G793" s="370" t="s">
        <v>6307</v>
      </c>
      <c r="H793" s="371">
        <v>53258.400000000001</v>
      </c>
      <c r="I793" s="372">
        <v>53258.400000000001</v>
      </c>
      <c r="J793" s="373">
        <v>417.18237200915911</v>
      </c>
      <c r="K793" s="374">
        <v>22218465.641412601</v>
      </c>
      <c r="L793" s="371">
        <v>23854.799999999999</v>
      </c>
      <c r="M793" s="372">
        <v>23854.799999999999</v>
      </c>
      <c r="N793" s="373">
        <v>140.78623417173904</v>
      </c>
      <c r="O793" s="374">
        <v>3358427.4589200001</v>
      </c>
      <c r="P793" s="374">
        <f t="shared" si="218"/>
        <v>0.91551764774123157</v>
      </c>
      <c r="Q793" s="402">
        <f t="shared" si="222"/>
        <v>21839.490383337528</v>
      </c>
      <c r="R793" s="374">
        <f t="shared" si="219"/>
        <v>8.4482352258768434E-2</v>
      </c>
      <c r="S793" s="401">
        <f t="shared" si="223"/>
        <v>2015.3096166624691</v>
      </c>
      <c r="T793" s="371">
        <v>6697.2</v>
      </c>
      <c r="U793" s="372">
        <v>6697.2</v>
      </c>
      <c r="V793" s="373">
        <v>246.98620361046406</v>
      </c>
      <c r="W793" s="374">
        <v>1654116.0028199998</v>
      </c>
      <c r="X793" s="371">
        <v>3136.7999999999997</v>
      </c>
      <c r="Y793" s="372">
        <v>3136.7999999999997</v>
      </c>
      <c r="Z793" s="373">
        <v>540.16010146901294</v>
      </c>
      <c r="AA793" s="374">
        <v>1694374.2062879996</v>
      </c>
      <c r="AB793" s="371">
        <v>0</v>
      </c>
      <c r="AC793" s="372">
        <v>0</v>
      </c>
      <c r="AD793" s="373">
        <v>0</v>
      </c>
      <c r="AE793" s="374">
        <v>0</v>
      </c>
      <c r="AF793" s="374">
        <f t="shared" si="224"/>
        <v>3.8884305851351733E-2</v>
      </c>
      <c r="AG793" s="374">
        <f t="shared" si="225"/>
        <v>0</v>
      </c>
      <c r="AH793" s="374">
        <f t="shared" si="226"/>
        <v>0.96111569414864828</v>
      </c>
      <c r="AI793" s="374">
        <f t="shared" si="227"/>
        <v>0</v>
      </c>
      <c r="AJ793" s="375">
        <v>28925383.309440602</v>
      </c>
      <c r="AK793" s="376">
        <v>610.03175999999996</v>
      </c>
      <c r="AL793" s="377">
        <v>610.03175999999996</v>
      </c>
      <c r="AM793" s="373">
        <v>10277.34980253946</v>
      </c>
      <c r="AN793" s="374">
        <v>6269509.7881787987</v>
      </c>
      <c r="AO793" s="378">
        <v>48.429839999999992</v>
      </c>
      <c r="AP793" s="379">
        <v>48.429839999999992</v>
      </c>
      <c r="AQ793" s="373">
        <v>8406.6207880059083</v>
      </c>
      <c r="AR793" s="374">
        <v>407131.2997038</v>
      </c>
      <c r="AS793" s="374">
        <f t="shared" si="220"/>
        <v>0.77195970331402775</v>
      </c>
      <c r="AT793" s="374">
        <f t="shared" si="234"/>
        <v>37.38588491794583</v>
      </c>
      <c r="AU793" s="374">
        <f t="shared" si="221"/>
        <v>0.22804029668597214</v>
      </c>
      <c r="AV793" s="374">
        <f t="shared" si="235"/>
        <v>11.043955082054159</v>
      </c>
      <c r="AW793" s="380">
        <v>33.480239999999995</v>
      </c>
      <c r="AX793" s="381">
        <v>33.480239999999995</v>
      </c>
      <c r="AY793" s="373">
        <v>10365.791408305318</v>
      </c>
      <c r="AZ793" s="374">
        <v>347049.18414000003</v>
      </c>
      <c r="BA793" s="378">
        <v>120.47292000000019</v>
      </c>
      <c r="BB793" s="379">
        <v>120.47292000000019</v>
      </c>
      <c r="BC793" s="373">
        <v>4082.5423192199473</v>
      </c>
      <c r="BD793" s="374">
        <v>491835.79421999992</v>
      </c>
      <c r="BE793" s="374">
        <f t="shared" si="228"/>
        <v>3.8095663879906018E-2</v>
      </c>
      <c r="BF793" s="374">
        <f t="shared" si="229"/>
        <v>4.5894958669508146</v>
      </c>
      <c r="BG793" s="374">
        <f t="shared" si="230"/>
        <v>0.33946818075694579</v>
      </c>
      <c r="BH793" s="374">
        <f t="shared" si="231"/>
        <v>40.896722982877137</v>
      </c>
      <c r="BI793" s="374">
        <f t="shared" si="232"/>
        <v>0.62243615536314822</v>
      </c>
      <c r="BJ793" s="374">
        <f t="shared" si="233"/>
        <v>74.986701150172237</v>
      </c>
      <c r="BK793" s="375">
        <v>7515526.0662425989</v>
      </c>
      <c r="BL793" s="382">
        <v>36440909.375683203</v>
      </c>
      <c r="BM793" s="383">
        <v>0.47</v>
      </c>
      <c r="BN793" s="382">
        <v>17127227.406571105</v>
      </c>
      <c r="BO793" s="395"/>
      <c r="BP793" s="395"/>
      <c r="BS793" s="408">
        <v>11354</v>
      </c>
      <c r="BT793" s="400" t="s">
        <v>2097</v>
      </c>
      <c r="BU793" s="400">
        <v>0.91551764774123157</v>
      </c>
      <c r="BV793" s="400">
        <v>8.4482352258768434E-2</v>
      </c>
      <c r="BW793" s="400">
        <v>3.8884305851351733E-2</v>
      </c>
      <c r="BX793" s="400">
        <v>0.96111569414864828</v>
      </c>
      <c r="BY793" s="407">
        <v>11354</v>
      </c>
      <c r="BZ793" s="406" t="s">
        <v>2097</v>
      </c>
      <c r="CA793" s="406">
        <v>0.77195970331402775</v>
      </c>
      <c r="CB793" s="406">
        <v>0.22804029668597214</v>
      </c>
      <c r="CC793" s="406">
        <v>3.8095663879906018E-2</v>
      </c>
      <c r="CD793" s="406">
        <v>0.33946818075694579</v>
      </c>
      <c r="CE793" s="406">
        <v>0.62243615536314822</v>
      </c>
    </row>
    <row r="794" spans="1:83" x14ac:dyDescent="0.35">
      <c r="A794" s="365">
        <v>11</v>
      </c>
      <c r="B794" s="366" t="s">
        <v>1321</v>
      </c>
      <c r="C794" s="411">
        <v>10741</v>
      </c>
      <c r="D794" s="367" t="s">
        <v>2098</v>
      </c>
      <c r="E794" s="368" t="s">
        <v>2416</v>
      </c>
      <c r="F794" s="369">
        <v>18</v>
      </c>
      <c r="G794" s="370" t="s">
        <v>2422</v>
      </c>
      <c r="H794" s="371">
        <v>282332.39999999997</v>
      </c>
      <c r="I794" s="372">
        <v>282332.39999999997</v>
      </c>
      <c r="J794" s="373">
        <v>1347.7932433275309</v>
      </c>
      <c r="K794" s="374">
        <v>380525701.09244573</v>
      </c>
      <c r="L794" s="371">
        <v>76149.599999999991</v>
      </c>
      <c r="M794" s="372">
        <v>76149.599999999991</v>
      </c>
      <c r="N794" s="373">
        <v>2523.5741363572756</v>
      </c>
      <c r="O794" s="374">
        <v>192169161.05395198</v>
      </c>
      <c r="P794" s="374">
        <f t="shared" si="218"/>
        <v>0.87811758564633891</v>
      </c>
      <c r="Q794" s="402">
        <f t="shared" si="222"/>
        <v>66868.302899934439</v>
      </c>
      <c r="R794" s="374">
        <f t="shared" si="219"/>
        <v>0.12188241435366104</v>
      </c>
      <c r="S794" s="401">
        <f t="shared" si="223"/>
        <v>9281.2971000655452</v>
      </c>
      <c r="T794" s="371">
        <v>155114.4</v>
      </c>
      <c r="U794" s="372">
        <v>155114.4</v>
      </c>
      <c r="V794" s="373">
        <v>1679.1840357750575</v>
      </c>
      <c r="W794" s="374">
        <v>260465624.19882658</v>
      </c>
      <c r="X794" s="371">
        <v>69562.8</v>
      </c>
      <c r="Y794" s="372">
        <v>69562.8</v>
      </c>
      <c r="Z794" s="373">
        <v>489.46255493543964</v>
      </c>
      <c r="AA794" s="374">
        <v>34048385.816463001</v>
      </c>
      <c r="AB794" s="371">
        <v>218.4</v>
      </c>
      <c r="AC794" s="372">
        <v>218.4</v>
      </c>
      <c r="AD794" s="373">
        <v>585185.76957257418</v>
      </c>
      <c r="AE794" s="374">
        <v>127804572.0746502</v>
      </c>
      <c r="AF794" s="374">
        <f t="shared" si="224"/>
        <v>8.5059280460638806E-2</v>
      </c>
      <c r="AG794" s="374">
        <f t="shared" si="225"/>
        <v>18.576946852603516</v>
      </c>
      <c r="AH794" s="374">
        <f t="shared" si="226"/>
        <v>0.91494071953936118</v>
      </c>
      <c r="AI794" s="374">
        <f t="shared" si="227"/>
        <v>199.82305314739648</v>
      </c>
      <c r="AJ794" s="375">
        <v>995013444.23633742</v>
      </c>
      <c r="AK794" s="376">
        <v>29265.221880000001</v>
      </c>
      <c r="AL794" s="377">
        <v>29265.221880000001</v>
      </c>
      <c r="AM794" s="373">
        <v>31412.61227193935</v>
      </c>
      <c r="AN794" s="374">
        <v>919297067.96871603</v>
      </c>
      <c r="AO794" s="378">
        <v>4374.7589999999991</v>
      </c>
      <c r="AP794" s="379">
        <v>4374.7589999999991</v>
      </c>
      <c r="AQ794" s="373">
        <v>29066.049790937373</v>
      </c>
      <c r="AR794" s="374">
        <v>127156962.91735137</v>
      </c>
      <c r="AS794" s="374">
        <f t="shared" si="220"/>
        <v>0.85680718540766276</v>
      </c>
      <c r="AT794" s="374">
        <f t="shared" si="234"/>
        <v>3748.3249456268404</v>
      </c>
      <c r="AU794" s="374">
        <f t="shared" si="221"/>
        <v>0.14319281459233724</v>
      </c>
      <c r="AV794" s="374">
        <f t="shared" si="235"/>
        <v>626.43405437315857</v>
      </c>
      <c r="AW794" s="380">
        <v>9808.0923600000006</v>
      </c>
      <c r="AX794" s="381">
        <v>9808.0923600000006</v>
      </c>
      <c r="AY794" s="373">
        <v>31293.644137909851</v>
      </c>
      <c r="AZ794" s="374">
        <v>306930951.98559242</v>
      </c>
      <c r="BA794" s="378">
        <v>6174.4118400000079</v>
      </c>
      <c r="BB794" s="379">
        <v>6174.4118400000079</v>
      </c>
      <c r="BC794" s="373">
        <v>48031.548425729532</v>
      </c>
      <c r="BD794" s="374">
        <v>296566561.29335815</v>
      </c>
      <c r="BE794" s="374">
        <f t="shared" si="228"/>
        <v>0.21883588503261553</v>
      </c>
      <c r="BF794" s="374">
        <f t="shared" si="229"/>
        <v>1351.1828795622619</v>
      </c>
      <c r="BG794" s="374">
        <f t="shared" si="230"/>
        <v>9.8150620326693555E-2</v>
      </c>
      <c r="BH794" s="374">
        <f t="shared" si="231"/>
        <v>606.02235224848209</v>
      </c>
      <c r="BI794" s="374">
        <f t="shared" si="232"/>
        <v>0.68301349464069094</v>
      </c>
      <c r="BJ794" s="374">
        <f t="shared" si="233"/>
        <v>4217.2066081892644</v>
      </c>
      <c r="BK794" s="375">
        <v>1649951544.1650178</v>
      </c>
      <c r="BL794" s="382">
        <v>2644964988.4013553</v>
      </c>
      <c r="BM794" s="383">
        <v>0.25</v>
      </c>
      <c r="BN794" s="382">
        <v>661241247.10033882</v>
      </c>
      <c r="BO794" s="395"/>
      <c r="BP794" s="395"/>
      <c r="BS794" s="408">
        <v>10741</v>
      </c>
      <c r="BT794" s="400" t="s">
        <v>2098</v>
      </c>
      <c r="BU794" s="400">
        <v>0.87811758564633891</v>
      </c>
      <c r="BV794" s="400">
        <v>0.12188241435366104</v>
      </c>
      <c r="BW794" s="400">
        <v>8.5059280460638806E-2</v>
      </c>
      <c r="BX794" s="400">
        <v>0.91494071953936118</v>
      </c>
      <c r="BY794" s="407">
        <v>10741</v>
      </c>
      <c r="BZ794" s="406" t="s">
        <v>2098</v>
      </c>
      <c r="CA794" s="406">
        <v>0.85680718540766276</v>
      </c>
      <c r="CB794" s="406">
        <v>0.14319281459233724</v>
      </c>
      <c r="CC794" s="406">
        <v>0.21883588503261553</v>
      </c>
      <c r="CD794" s="406">
        <v>9.8150620326693555E-2</v>
      </c>
      <c r="CE794" s="406">
        <v>0.68301349464069094</v>
      </c>
    </row>
    <row r="795" spans="1:83" x14ac:dyDescent="0.35">
      <c r="A795" s="365">
        <v>11</v>
      </c>
      <c r="B795" s="366" t="s">
        <v>1321</v>
      </c>
      <c r="C795" s="411">
        <v>11355</v>
      </c>
      <c r="D795" s="367" t="s">
        <v>2099</v>
      </c>
      <c r="E795" s="368" t="s">
        <v>2438</v>
      </c>
      <c r="F795" s="369">
        <v>12</v>
      </c>
      <c r="G795" s="370" t="s">
        <v>6311</v>
      </c>
      <c r="H795" s="371">
        <v>79021.2</v>
      </c>
      <c r="I795" s="372">
        <v>79021.2</v>
      </c>
      <c r="J795" s="373">
        <v>496.22541749001539</v>
      </c>
      <c r="K795" s="374">
        <v>39212327.960562006</v>
      </c>
      <c r="L795" s="371">
        <v>11610</v>
      </c>
      <c r="M795" s="372">
        <v>11610</v>
      </c>
      <c r="N795" s="373">
        <v>434.55772082687344</v>
      </c>
      <c r="O795" s="374">
        <v>5045215.1388000008</v>
      </c>
      <c r="P795" s="374">
        <f t="shared" si="218"/>
        <v>0.81842097545955295</v>
      </c>
      <c r="Q795" s="402">
        <f t="shared" si="222"/>
        <v>9501.8675250854103</v>
      </c>
      <c r="R795" s="374">
        <f t="shared" si="219"/>
        <v>0.18157902454044703</v>
      </c>
      <c r="S795" s="401">
        <f t="shared" si="223"/>
        <v>2108.1324749145901</v>
      </c>
      <c r="T795" s="371">
        <v>45879.6</v>
      </c>
      <c r="U795" s="372">
        <v>45879.6</v>
      </c>
      <c r="V795" s="373">
        <v>321.72586755420713</v>
      </c>
      <c r="W795" s="374">
        <v>14760654.11304</v>
      </c>
      <c r="X795" s="371">
        <v>50985.599999999999</v>
      </c>
      <c r="Y795" s="372">
        <v>50985.599999999999</v>
      </c>
      <c r="Z795" s="373">
        <v>67.847682997552255</v>
      </c>
      <c r="AA795" s="374">
        <v>3459254.8262400003</v>
      </c>
      <c r="AB795" s="371">
        <v>0</v>
      </c>
      <c r="AC795" s="372">
        <v>0</v>
      </c>
      <c r="AD795" s="373">
        <v>0</v>
      </c>
      <c r="AE795" s="374">
        <v>0</v>
      </c>
      <c r="AF795" s="374">
        <f t="shared" si="224"/>
        <v>0</v>
      </c>
      <c r="AG795" s="374">
        <f t="shared" si="225"/>
        <v>0</v>
      </c>
      <c r="AH795" s="374">
        <f t="shared" si="226"/>
        <v>1</v>
      </c>
      <c r="AI795" s="374">
        <f t="shared" si="227"/>
        <v>0</v>
      </c>
      <c r="AJ795" s="375">
        <v>62477452.038642012</v>
      </c>
      <c r="AK795" s="376">
        <v>934.01412000000005</v>
      </c>
      <c r="AL795" s="377">
        <v>934.01412000000005</v>
      </c>
      <c r="AM795" s="373">
        <v>39898.92297720573</v>
      </c>
      <c r="AN795" s="374">
        <v>37266157.433502592</v>
      </c>
      <c r="AO795" s="378">
        <v>70.774439999999998</v>
      </c>
      <c r="AP795" s="379">
        <v>70.774439999999998</v>
      </c>
      <c r="AQ795" s="373">
        <v>23349.882073528242</v>
      </c>
      <c r="AR795" s="374">
        <v>1652574.8278200002</v>
      </c>
      <c r="AS795" s="374">
        <f t="shared" si="220"/>
        <v>0.8948590408646081</v>
      </c>
      <c r="AT795" s="374">
        <f t="shared" si="234"/>
        <v>63.333147496129754</v>
      </c>
      <c r="AU795" s="374">
        <f t="shared" si="221"/>
        <v>0.10514095913539194</v>
      </c>
      <c r="AV795" s="374">
        <f t="shared" si="235"/>
        <v>7.4412925038702484</v>
      </c>
      <c r="AW795" s="380">
        <v>454.40591999999998</v>
      </c>
      <c r="AX795" s="381">
        <v>454.40591999999998</v>
      </c>
      <c r="AY795" s="373">
        <v>31643.923511956007</v>
      </c>
      <c r="AZ795" s="374">
        <v>14379186.175859999</v>
      </c>
      <c r="BA795" s="378">
        <v>1359.4957199999999</v>
      </c>
      <c r="BB795" s="379">
        <v>1359.4957199999999</v>
      </c>
      <c r="BC795" s="373">
        <v>16755.930350642517</v>
      </c>
      <c r="BD795" s="374">
        <v>22779615.596316598</v>
      </c>
      <c r="BE795" s="374">
        <f t="shared" si="228"/>
        <v>7.128586476574255E-3</v>
      </c>
      <c r="BF795" s="374">
        <f t="shared" si="229"/>
        <v>9.6912828045525785</v>
      </c>
      <c r="BG795" s="374">
        <f t="shared" si="230"/>
        <v>7.5930506790502894E-2</v>
      </c>
      <c r="BH795" s="374">
        <f t="shared" si="231"/>
        <v>103.22719899911961</v>
      </c>
      <c r="BI795" s="374">
        <f t="shared" si="232"/>
        <v>0.91694090673292283</v>
      </c>
      <c r="BJ795" s="374">
        <f t="shared" si="233"/>
        <v>1246.5772381963277</v>
      </c>
      <c r="BK795" s="375">
        <v>76077534.033499181</v>
      </c>
      <c r="BL795" s="382">
        <v>138554986.0721412</v>
      </c>
      <c r="BM795" s="383">
        <v>0.23</v>
      </c>
      <c r="BN795" s="382">
        <v>31867646.796592478</v>
      </c>
      <c r="BO795" s="395"/>
      <c r="BP795" s="395"/>
      <c r="BS795" s="408">
        <v>11355</v>
      </c>
      <c r="BT795" s="400" t="s">
        <v>2099</v>
      </c>
      <c r="BU795" s="400">
        <v>0.81842097545955295</v>
      </c>
      <c r="BV795" s="400">
        <v>0.18157902454044703</v>
      </c>
      <c r="BW795" s="400">
        <v>0</v>
      </c>
      <c r="BX795" s="400">
        <v>1</v>
      </c>
      <c r="BY795" s="407">
        <v>11355</v>
      </c>
      <c r="BZ795" s="406" t="s">
        <v>2099</v>
      </c>
      <c r="CA795" s="406">
        <v>0.8948590408646081</v>
      </c>
      <c r="CB795" s="406">
        <v>0.10514095913539194</v>
      </c>
      <c r="CC795" s="406">
        <v>7.128586476574255E-3</v>
      </c>
      <c r="CD795" s="406">
        <v>7.5930506790502894E-2</v>
      </c>
      <c r="CE795" s="406">
        <v>0.91694090673292283</v>
      </c>
    </row>
    <row r="796" spans="1:83" x14ac:dyDescent="0.35">
      <c r="A796" s="365">
        <v>11</v>
      </c>
      <c r="B796" s="366" t="s">
        <v>1321</v>
      </c>
      <c r="C796" s="411">
        <v>11356</v>
      </c>
      <c r="D796" s="367" t="s">
        <v>2100</v>
      </c>
      <c r="E796" s="368" t="s">
        <v>2438</v>
      </c>
      <c r="F796" s="369">
        <v>10</v>
      </c>
      <c r="G796" s="370" t="s">
        <v>6308</v>
      </c>
      <c r="H796" s="371">
        <v>100849.2</v>
      </c>
      <c r="I796" s="372">
        <v>100849.2</v>
      </c>
      <c r="J796" s="373">
        <v>784.06201204189028</v>
      </c>
      <c r="K796" s="374">
        <v>79072026.664814994</v>
      </c>
      <c r="L796" s="371">
        <v>12675.6</v>
      </c>
      <c r="M796" s="372">
        <v>12675.6</v>
      </c>
      <c r="N796" s="373">
        <v>509.4823065452523</v>
      </c>
      <c r="O796" s="374">
        <v>6457993.9248449998</v>
      </c>
      <c r="P796" s="374">
        <f t="shared" si="218"/>
        <v>0.89866561993309602</v>
      </c>
      <c r="Q796" s="402">
        <f t="shared" si="222"/>
        <v>11391.125932023951</v>
      </c>
      <c r="R796" s="374">
        <f t="shared" si="219"/>
        <v>0.10133438006690396</v>
      </c>
      <c r="S796" s="401">
        <f t="shared" si="223"/>
        <v>1284.4740679760478</v>
      </c>
      <c r="T796" s="371">
        <v>34682.400000000001</v>
      </c>
      <c r="U796" s="372">
        <v>34682.400000000001</v>
      </c>
      <c r="V796" s="373">
        <v>562.13758654743617</v>
      </c>
      <c r="W796" s="374">
        <v>19496280.6316728</v>
      </c>
      <c r="X796" s="371">
        <v>33708</v>
      </c>
      <c r="Y796" s="372">
        <v>33708</v>
      </c>
      <c r="Z796" s="373">
        <v>167.33616181559273</v>
      </c>
      <c r="AA796" s="374">
        <v>5640567.3424800001</v>
      </c>
      <c r="AB796" s="371">
        <v>1.2</v>
      </c>
      <c r="AC796" s="372">
        <v>1.2</v>
      </c>
      <c r="AD796" s="373">
        <v>14270253.563725</v>
      </c>
      <c r="AE796" s="374">
        <v>17124304.276469998</v>
      </c>
      <c r="AF796" s="374">
        <f t="shared" si="224"/>
        <v>0</v>
      </c>
      <c r="AG796" s="374">
        <f t="shared" si="225"/>
        <v>0</v>
      </c>
      <c r="AH796" s="374">
        <f t="shared" si="226"/>
        <v>1</v>
      </c>
      <c r="AI796" s="374">
        <f t="shared" si="227"/>
        <v>1.2</v>
      </c>
      <c r="AJ796" s="375">
        <v>127791172.8402828</v>
      </c>
      <c r="AK796" s="376">
        <v>2383.56</v>
      </c>
      <c r="AL796" s="377">
        <v>2383.56</v>
      </c>
      <c r="AM796" s="373">
        <v>18871.568903293813</v>
      </c>
      <c r="AN796" s="374">
        <v>44981516.775135003</v>
      </c>
      <c r="AO796" s="378">
        <v>142.56</v>
      </c>
      <c r="AP796" s="379">
        <v>142.56</v>
      </c>
      <c r="AQ796" s="373">
        <v>9976.0854501262638</v>
      </c>
      <c r="AR796" s="374">
        <v>1422190.7417700002</v>
      </c>
      <c r="AS796" s="374">
        <f t="shared" si="220"/>
        <v>0.91467326920651182</v>
      </c>
      <c r="AT796" s="374">
        <f t="shared" si="234"/>
        <v>130.39582125808033</v>
      </c>
      <c r="AU796" s="374">
        <f t="shared" si="221"/>
        <v>8.532673079348814E-2</v>
      </c>
      <c r="AV796" s="374">
        <f t="shared" si="235"/>
        <v>12.164178741919669</v>
      </c>
      <c r="AW796" s="380">
        <v>296.45999999999998</v>
      </c>
      <c r="AX796" s="381">
        <v>296.45999999999998</v>
      </c>
      <c r="AY796" s="373">
        <v>20652.377190546449</v>
      </c>
      <c r="AZ796" s="374">
        <v>6122603.7419093996</v>
      </c>
      <c r="BA796" s="378">
        <v>425.12400000000065</v>
      </c>
      <c r="BB796" s="379">
        <v>425.12400000000065</v>
      </c>
      <c r="BC796" s="373">
        <v>13873.685452832562</v>
      </c>
      <c r="BD796" s="374">
        <v>5898036.6544499993</v>
      </c>
      <c r="BE796" s="374">
        <f t="shared" si="228"/>
        <v>3.344856197642674E-2</v>
      </c>
      <c r="BF796" s="374">
        <f t="shared" si="229"/>
        <v>14.219786461666462</v>
      </c>
      <c r="BG796" s="374">
        <f t="shared" si="230"/>
        <v>0.18287148639825154</v>
      </c>
      <c r="BH796" s="374">
        <f t="shared" si="231"/>
        <v>77.743057783570407</v>
      </c>
      <c r="BI796" s="374">
        <f t="shared" si="232"/>
        <v>0.78367995162532167</v>
      </c>
      <c r="BJ796" s="374">
        <f t="shared" si="233"/>
        <v>333.16115575476374</v>
      </c>
      <c r="BK796" s="375">
        <v>58424347.913264401</v>
      </c>
      <c r="BL796" s="382">
        <v>186215520.75354719</v>
      </c>
      <c r="BM796" s="383">
        <v>0.33</v>
      </c>
      <c r="BN796" s="382">
        <v>61451121.848670579</v>
      </c>
      <c r="BO796" s="395"/>
      <c r="BP796" s="395"/>
      <c r="BS796" s="408">
        <v>11356</v>
      </c>
      <c r="BT796" s="400" t="s">
        <v>2100</v>
      </c>
      <c r="BU796" s="400">
        <v>0.89866561993309602</v>
      </c>
      <c r="BV796" s="400">
        <v>0.10133438006690396</v>
      </c>
      <c r="BW796" s="400">
        <v>0</v>
      </c>
      <c r="BX796" s="400">
        <v>1</v>
      </c>
      <c r="BY796" s="407">
        <v>11356</v>
      </c>
      <c r="BZ796" s="406" t="s">
        <v>2100</v>
      </c>
      <c r="CA796" s="406">
        <v>0.91467326920651182</v>
      </c>
      <c r="CB796" s="406">
        <v>8.532673079348814E-2</v>
      </c>
      <c r="CC796" s="406">
        <v>3.344856197642674E-2</v>
      </c>
      <c r="CD796" s="406">
        <v>0.18287148639825154</v>
      </c>
      <c r="CE796" s="406">
        <v>0.78367995162532167</v>
      </c>
    </row>
    <row r="797" spans="1:83" x14ac:dyDescent="0.35">
      <c r="A797" s="365">
        <v>11</v>
      </c>
      <c r="B797" s="366" t="s">
        <v>1322</v>
      </c>
      <c r="C797" s="411">
        <v>10743</v>
      </c>
      <c r="D797" s="367" t="s">
        <v>2101</v>
      </c>
      <c r="E797" s="368" t="s">
        <v>2427</v>
      </c>
      <c r="F797" s="369">
        <v>16</v>
      </c>
      <c r="G797" s="370" t="s">
        <v>2759</v>
      </c>
      <c r="H797" s="371">
        <v>134767.19999999998</v>
      </c>
      <c r="I797" s="372">
        <v>134767.19999999998</v>
      </c>
      <c r="J797" s="373">
        <v>739.0538668799976</v>
      </c>
      <c r="K797" s="374">
        <v>99600220.288589999</v>
      </c>
      <c r="L797" s="371">
        <v>63354</v>
      </c>
      <c r="M797" s="372">
        <v>63354</v>
      </c>
      <c r="N797" s="373">
        <v>835.94894514121597</v>
      </c>
      <c r="O797" s="374">
        <v>52960709.470476598</v>
      </c>
      <c r="P797" s="374">
        <f t="shared" si="218"/>
        <v>0.9289630101348576</v>
      </c>
      <c r="Q797" s="402">
        <f t="shared" si="222"/>
        <v>58853.522544083768</v>
      </c>
      <c r="R797" s="374">
        <f t="shared" si="219"/>
        <v>7.1036989865142453E-2</v>
      </c>
      <c r="S797" s="401">
        <f t="shared" si="223"/>
        <v>4500.4774559162352</v>
      </c>
      <c r="T797" s="371">
        <v>59511.6</v>
      </c>
      <c r="U797" s="372">
        <v>59511.6</v>
      </c>
      <c r="V797" s="373">
        <v>416.58105377079426</v>
      </c>
      <c r="W797" s="374">
        <v>24791405.039586</v>
      </c>
      <c r="X797" s="371">
        <v>105914.4</v>
      </c>
      <c r="Y797" s="372">
        <v>105914.4</v>
      </c>
      <c r="Z797" s="373">
        <v>253.82755318250213</v>
      </c>
      <c r="AA797" s="374">
        <v>26883992.998792801</v>
      </c>
      <c r="AB797" s="371">
        <v>1026</v>
      </c>
      <c r="AC797" s="372">
        <v>1026</v>
      </c>
      <c r="AD797" s="373">
        <v>17559.993147533332</v>
      </c>
      <c r="AE797" s="374">
        <v>18016552.969369199</v>
      </c>
      <c r="AF797" s="374">
        <f t="shared" si="224"/>
        <v>0</v>
      </c>
      <c r="AG797" s="374">
        <f t="shared" si="225"/>
        <v>0</v>
      </c>
      <c r="AH797" s="374">
        <f t="shared" si="226"/>
        <v>1</v>
      </c>
      <c r="AI797" s="374">
        <f t="shared" si="227"/>
        <v>1026</v>
      </c>
      <c r="AJ797" s="375">
        <v>222252880.76681459</v>
      </c>
      <c r="AK797" s="376">
        <v>8522.8336799999997</v>
      </c>
      <c r="AL797" s="377">
        <v>8522.8336799999997</v>
      </c>
      <c r="AM797" s="373">
        <v>14357.689885530535</v>
      </c>
      <c r="AN797" s="374">
        <v>122368202.92339499</v>
      </c>
      <c r="AO797" s="378">
        <v>2250.4282800000001</v>
      </c>
      <c r="AP797" s="379">
        <v>2250.4282800000001</v>
      </c>
      <c r="AQ797" s="373">
        <v>12923.328322473977</v>
      </c>
      <c r="AR797" s="374">
        <v>29083023.5286204</v>
      </c>
      <c r="AS797" s="374">
        <f t="shared" si="220"/>
        <v>0.91167216337522738</v>
      </c>
      <c r="AT797" s="374">
        <f t="shared" si="234"/>
        <v>2051.6528185483921</v>
      </c>
      <c r="AU797" s="374">
        <f t="shared" si="221"/>
        <v>8.8327836624772602E-2</v>
      </c>
      <c r="AV797" s="374">
        <f t="shared" si="235"/>
        <v>198.77546145160801</v>
      </c>
      <c r="AW797" s="380">
        <v>1401.4838399999999</v>
      </c>
      <c r="AX797" s="381">
        <v>1401.4838399999999</v>
      </c>
      <c r="AY797" s="373">
        <v>10509.943063354482</v>
      </c>
      <c r="AZ797" s="374">
        <v>14729515.3626114</v>
      </c>
      <c r="BA797" s="378">
        <v>3130.7059199999994</v>
      </c>
      <c r="BB797" s="379">
        <v>3130.7059199999994</v>
      </c>
      <c r="BC797" s="373">
        <v>13650.193820881779</v>
      </c>
      <c r="BD797" s="374">
        <v>42734742.604181997</v>
      </c>
      <c r="BE797" s="374">
        <f t="shared" si="228"/>
        <v>2.3928198753086369E-2</v>
      </c>
      <c r="BF797" s="374">
        <f t="shared" si="229"/>
        <v>74.912153491224103</v>
      </c>
      <c r="BG797" s="374">
        <f t="shared" si="230"/>
        <v>0.32876743974491673</v>
      </c>
      <c r="BH797" s="374">
        <f t="shared" si="231"/>
        <v>1029.2741699126539</v>
      </c>
      <c r="BI797" s="374">
        <f t="shared" si="232"/>
        <v>0.64730436150199688</v>
      </c>
      <c r="BJ797" s="374">
        <f t="shared" si="233"/>
        <v>2026.5195965961213</v>
      </c>
      <c r="BK797" s="375">
        <v>208915484.41880882</v>
      </c>
      <c r="BL797" s="382">
        <v>431168365.18562341</v>
      </c>
      <c r="BM797" s="383">
        <v>0.12</v>
      </c>
      <c r="BN797" s="382">
        <v>51740203.822274804</v>
      </c>
      <c r="BO797" s="395"/>
      <c r="BP797" s="395"/>
      <c r="BS797" s="408">
        <v>10743</v>
      </c>
      <c r="BT797" s="400" t="s">
        <v>2101</v>
      </c>
      <c r="BU797" s="400">
        <v>0.9289630101348576</v>
      </c>
      <c r="BV797" s="400">
        <v>7.1036989865142453E-2</v>
      </c>
      <c r="BW797" s="400">
        <v>0</v>
      </c>
      <c r="BX797" s="400">
        <v>1</v>
      </c>
      <c r="BY797" s="407">
        <v>10743</v>
      </c>
      <c r="BZ797" s="406" t="s">
        <v>2101</v>
      </c>
      <c r="CA797" s="406">
        <v>0.91167216337522738</v>
      </c>
      <c r="CB797" s="406">
        <v>8.8327836624772602E-2</v>
      </c>
      <c r="CC797" s="406">
        <v>2.3928198753086369E-2</v>
      </c>
      <c r="CD797" s="406">
        <v>0.32876743974491673</v>
      </c>
      <c r="CE797" s="406">
        <v>0.64730436150199688</v>
      </c>
    </row>
    <row r="798" spans="1:83" x14ac:dyDescent="0.35">
      <c r="A798" s="365">
        <v>11</v>
      </c>
      <c r="B798" s="366" t="s">
        <v>1322</v>
      </c>
      <c r="C798" s="411">
        <v>11323</v>
      </c>
      <c r="D798" s="367" t="s">
        <v>2102</v>
      </c>
      <c r="E798" s="368" t="s">
        <v>2438</v>
      </c>
      <c r="F798" s="369">
        <v>2</v>
      </c>
      <c r="G798" s="370" t="s">
        <v>2560</v>
      </c>
      <c r="H798" s="371">
        <v>22129.200000000001</v>
      </c>
      <c r="I798" s="372">
        <v>22129.200000000001</v>
      </c>
      <c r="J798" s="373">
        <v>384.63762168917089</v>
      </c>
      <c r="K798" s="374">
        <v>8511722.857884001</v>
      </c>
      <c r="L798" s="371">
        <v>3620.4</v>
      </c>
      <c r="M798" s="372">
        <v>3620.4</v>
      </c>
      <c r="N798" s="373">
        <v>379.66780568445478</v>
      </c>
      <c r="O798" s="374">
        <v>1374549.3237000001</v>
      </c>
      <c r="P798" s="374">
        <f t="shared" si="218"/>
        <v>0.89363728915419494</v>
      </c>
      <c r="Q798" s="402">
        <f t="shared" si="222"/>
        <v>3235.3244416538473</v>
      </c>
      <c r="R798" s="374">
        <f t="shared" si="219"/>
        <v>0.10636271084580506</v>
      </c>
      <c r="S798" s="401">
        <f t="shared" si="223"/>
        <v>385.07555834615266</v>
      </c>
      <c r="T798" s="371">
        <v>1531.2</v>
      </c>
      <c r="U798" s="372">
        <v>1531.2</v>
      </c>
      <c r="V798" s="373">
        <v>204.49678759717867</v>
      </c>
      <c r="W798" s="374">
        <v>313125.48116879998</v>
      </c>
      <c r="X798" s="371">
        <v>4448.3999999999996</v>
      </c>
      <c r="Y798" s="372">
        <v>4448.3999999999996</v>
      </c>
      <c r="Z798" s="373">
        <v>278.9454548563528</v>
      </c>
      <c r="AA798" s="374">
        <v>1240860.9613829998</v>
      </c>
      <c r="AB798" s="371">
        <v>1.2</v>
      </c>
      <c r="AC798" s="372">
        <v>1.2</v>
      </c>
      <c r="AD798" s="373">
        <v>798301.66916299996</v>
      </c>
      <c r="AE798" s="374">
        <v>957962.00299559988</v>
      </c>
      <c r="AF798" s="374">
        <f t="shared" si="224"/>
        <v>0.10711301517088595</v>
      </c>
      <c r="AG798" s="374">
        <f t="shared" si="225"/>
        <v>0.12853561820506312</v>
      </c>
      <c r="AH798" s="374">
        <f t="shared" si="226"/>
        <v>0.89288698482911399</v>
      </c>
      <c r="AI798" s="374">
        <f t="shared" si="227"/>
        <v>1.0714643817949367</v>
      </c>
      <c r="AJ798" s="375">
        <v>12398220.627131399</v>
      </c>
      <c r="AK798" s="376">
        <v>238.09379999999999</v>
      </c>
      <c r="AL798" s="377">
        <v>238.09379999999999</v>
      </c>
      <c r="AM798" s="373">
        <v>12653.39798652044</v>
      </c>
      <c r="AN798" s="374">
        <v>3012695.6095230002</v>
      </c>
      <c r="AO798" s="378">
        <v>21.413039999999999</v>
      </c>
      <c r="AP798" s="379">
        <v>21.413039999999999</v>
      </c>
      <c r="AQ798" s="373">
        <v>15551.770449782</v>
      </c>
      <c r="AR798" s="374">
        <v>333010.68271199992</v>
      </c>
      <c r="AS798" s="374">
        <f t="shared" si="220"/>
        <v>0.98283639670219503</v>
      </c>
      <c r="AT798" s="374">
        <f t="shared" si="234"/>
        <v>21.045515076039969</v>
      </c>
      <c r="AU798" s="374">
        <f t="shared" si="221"/>
        <v>1.7163603297805068E-2</v>
      </c>
      <c r="AV798" s="374">
        <f t="shared" si="235"/>
        <v>0.36752492396003184</v>
      </c>
      <c r="AW798" s="380">
        <v>4.4584799999999998</v>
      </c>
      <c r="AX798" s="381">
        <v>4.4584799999999998</v>
      </c>
      <c r="AY798" s="373">
        <v>21999.169046266892</v>
      </c>
      <c r="AZ798" s="374">
        <v>98082.855209400004</v>
      </c>
      <c r="BA798" s="378">
        <v>55.464840000000009</v>
      </c>
      <c r="BB798" s="379">
        <v>55.464840000000009</v>
      </c>
      <c r="BC798" s="373">
        <v>721.29365414197525</v>
      </c>
      <c r="BD798" s="374">
        <v>40006.437120000002</v>
      </c>
      <c r="BE798" s="374">
        <f t="shared" si="228"/>
        <v>4.2495645926182699E-2</v>
      </c>
      <c r="BF798" s="374">
        <f t="shared" si="229"/>
        <v>2.3570142019923757</v>
      </c>
      <c r="BG798" s="374">
        <f t="shared" si="230"/>
        <v>0.92257727574324666</v>
      </c>
      <c r="BH798" s="374">
        <f t="shared" si="231"/>
        <v>51.170600986735067</v>
      </c>
      <c r="BI798" s="374">
        <f t="shared" si="232"/>
        <v>3.4927078330570599E-2</v>
      </c>
      <c r="BJ798" s="374">
        <f t="shared" si="233"/>
        <v>1.9372248112725656</v>
      </c>
      <c r="BK798" s="375">
        <v>3483795.5845643999</v>
      </c>
      <c r="BL798" s="382">
        <v>15882016.211695798</v>
      </c>
      <c r="BM798" s="383">
        <v>0.36</v>
      </c>
      <c r="BN798" s="382">
        <v>5717525.8362104874</v>
      </c>
      <c r="BO798" s="395"/>
      <c r="BP798" s="395"/>
      <c r="BS798" s="408">
        <v>11323</v>
      </c>
      <c r="BT798" s="400" t="s">
        <v>2102</v>
      </c>
      <c r="BU798" s="400">
        <v>0.89363728915419494</v>
      </c>
      <c r="BV798" s="400">
        <v>0.10636271084580506</v>
      </c>
      <c r="BW798" s="400">
        <v>0.10711301517088595</v>
      </c>
      <c r="BX798" s="400">
        <v>0.89288698482911399</v>
      </c>
      <c r="BY798" s="407">
        <v>11323</v>
      </c>
      <c r="BZ798" s="406" t="s">
        <v>2102</v>
      </c>
      <c r="CA798" s="406">
        <v>0.98283639670219503</v>
      </c>
      <c r="CB798" s="406">
        <v>1.7163603297805068E-2</v>
      </c>
      <c r="CC798" s="406">
        <v>4.2495645926182699E-2</v>
      </c>
      <c r="CD798" s="406">
        <v>0.92257727574324666</v>
      </c>
      <c r="CE798" s="406">
        <v>3.4927078330570599E-2</v>
      </c>
    </row>
    <row r="799" spans="1:83" x14ac:dyDescent="0.35">
      <c r="A799" s="365">
        <v>11</v>
      </c>
      <c r="B799" s="366" t="s">
        <v>1322</v>
      </c>
      <c r="C799" s="411">
        <v>11372</v>
      </c>
      <c r="D799" s="367" t="s">
        <v>2103</v>
      </c>
      <c r="E799" s="368" t="s">
        <v>2438</v>
      </c>
      <c r="F799" s="369">
        <v>5</v>
      </c>
      <c r="G799" s="370" t="s">
        <v>2469</v>
      </c>
      <c r="H799" s="371">
        <v>52434</v>
      </c>
      <c r="I799" s="372">
        <v>52434</v>
      </c>
      <c r="J799" s="373">
        <v>272.1280861551665</v>
      </c>
      <c r="K799" s="374">
        <v>14268764.069460001</v>
      </c>
      <c r="L799" s="371">
        <v>6824.4</v>
      </c>
      <c r="M799" s="372">
        <v>6824.4</v>
      </c>
      <c r="N799" s="373">
        <v>443.88911329347633</v>
      </c>
      <c r="O799" s="374">
        <v>3029276.8647599998</v>
      </c>
      <c r="P799" s="374">
        <f t="shared" si="218"/>
        <v>0.87637171880303821</v>
      </c>
      <c r="Q799" s="402">
        <f t="shared" si="222"/>
        <v>5980.7111577994538</v>
      </c>
      <c r="R799" s="374">
        <f t="shared" si="219"/>
        <v>0.12362828119696177</v>
      </c>
      <c r="S799" s="401">
        <f t="shared" si="223"/>
        <v>843.68884220054588</v>
      </c>
      <c r="T799" s="371">
        <v>3452.4</v>
      </c>
      <c r="U799" s="372">
        <v>3452.4</v>
      </c>
      <c r="V799" s="373">
        <v>203.55009440389293</v>
      </c>
      <c r="W799" s="374">
        <v>702736.34591999999</v>
      </c>
      <c r="X799" s="371">
        <v>3096</v>
      </c>
      <c r="Y799" s="372">
        <v>3096</v>
      </c>
      <c r="Z799" s="373">
        <v>260.69965140775196</v>
      </c>
      <c r="AA799" s="374">
        <v>807126.12075840007</v>
      </c>
      <c r="AB799" s="371">
        <v>0</v>
      </c>
      <c r="AC799" s="372">
        <v>0</v>
      </c>
      <c r="AD799" s="373">
        <v>0</v>
      </c>
      <c r="AE799" s="374">
        <v>0</v>
      </c>
      <c r="AF799" s="374">
        <f t="shared" si="224"/>
        <v>4.3682726886293604E-3</v>
      </c>
      <c r="AG799" s="374">
        <f t="shared" si="225"/>
        <v>0</v>
      </c>
      <c r="AH799" s="374">
        <f t="shared" si="226"/>
        <v>0.99563172731137062</v>
      </c>
      <c r="AI799" s="374">
        <f t="shared" si="227"/>
        <v>0</v>
      </c>
      <c r="AJ799" s="375">
        <v>18807903.400898401</v>
      </c>
      <c r="AK799" s="376">
        <v>365.57411999999999</v>
      </c>
      <c r="AL799" s="377">
        <v>365.57411999999999</v>
      </c>
      <c r="AM799" s="373">
        <v>13881.445437330191</v>
      </c>
      <c r="AN799" s="374">
        <v>5074697.2000799999</v>
      </c>
      <c r="AO799" s="378">
        <v>49.084679999999999</v>
      </c>
      <c r="AP799" s="379">
        <v>49.084679999999999</v>
      </c>
      <c r="AQ799" s="373">
        <v>13318.377047726502</v>
      </c>
      <c r="AR799" s="374">
        <v>653728.27550700004</v>
      </c>
      <c r="AS799" s="374">
        <f t="shared" si="220"/>
        <v>0.8436960912664303</v>
      </c>
      <c r="AT799" s="374">
        <f t="shared" si="234"/>
        <v>41.412552657063522</v>
      </c>
      <c r="AU799" s="374">
        <f t="shared" si="221"/>
        <v>0.15630390873356961</v>
      </c>
      <c r="AV799" s="374">
        <f t="shared" si="235"/>
        <v>7.6721273429364691</v>
      </c>
      <c r="AW799" s="380">
        <v>17.82516</v>
      </c>
      <c r="AX799" s="381">
        <v>17.82516</v>
      </c>
      <c r="AY799" s="373">
        <v>6289.7705243599494</v>
      </c>
      <c r="AZ799" s="374">
        <v>112116.16596</v>
      </c>
      <c r="BA799" s="378">
        <v>303.8082</v>
      </c>
      <c r="BB799" s="379">
        <v>303.8082</v>
      </c>
      <c r="BC799" s="373">
        <v>1220.6742420119008</v>
      </c>
      <c r="BD799" s="374">
        <v>370850.84425199998</v>
      </c>
      <c r="BE799" s="374">
        <f t="shared" si="228"/>
        <v>0</v>
      </c>
      <c r="BF799" s="374">
        <f t="shared" si="229"/>
        <v>0</v>
      </c>
      <c r="BG799" s="374">
        <f t="shared" si="230"/>
        <v>0.33235534755785456</v>
      </c>
      <c r="BH799" s="374">
        <f t="shared" si="231"/>
        <v>100.97227990192619</v>
      </c>
      <c r="BI799" s="374">
        <f t="shared" si="232"/>
        <v>0.66764465244214544</v>
      </c>
      <c r="BJ799" s="374">
        <f t="shared" si="233"/>
        <v>202.83592009807381</v>
      </c>
      <c r="BK799" s="375">
        <v>6211392.4857989997</v>
      </c>
      <c r="BL799" s="382">
        <v>25019295.8866974</v>
      </c>
      <c r="BM799" s="383">
        <v>0.44</v>
      </c>
      <c r="BN799" s="382">
        <v>11008490.190146856</v>
      </c>
      <c r="BO799" s="395"/>
      <c r="BP799" s="395"/>
      <c r="BS799" s="408">
        <v>11372</v>
      </c>
      <c r="BT799" s="400" t="s">
        <v>2103</v>
      </c>
      <c r="BU799" s="400">
        <v>0.87637171880303821</v>
      </c>
      <c r="BV799" s="400">
        <v>0.12362828119696177</v>
      </c>
      <c r="BW799" s="400">
        <v>4.3682726886293604E-3</v>
      </c>
      <c r="BX799" s="400">
        <v>0.99563172731137062</v>
      </c>
      <c r="BY799" s="407">
        <v>11372</v>
      </c>
      <c r="BZ799" s="406" t="s">
        <v>2103</v>
      </c>
      <c r="CA799" s="406">
        <v>0.8436960912664303</v>
      </c>
      <c r="CB799" s="406">
        <v>0.15630390873356961</v>
      </c>
      <c r="CC799" s="406">
        <v>0</v>
      </c>
      <c r="CD799" s="406">
        <v>0.33235534755785456</v>
      </c>
      <c r="CE799" s="406">
        <v>0.66764465244214544</v>
      </c>
    </row>
    <row r="800" spans="1:83" x14ac:dyDescent="0.35">
      <c r="A800" s="365">
        <v>11</v>
      </c>
      <c r="B800" s="366" t="s">
        <v>1322</v>
      </c>
      <c r="C800" s="411">
        <v>11373</v>
      </c>
      <c r="D800" s="367" t="s">
        <v>2104</v>
      </c>
      <c r="E800" s="368" t="s">
        <v>2438</v>
      </c>
      <c r="F800" s="369">
        <v>6</v>
      </c>
      <c r="G800" s="370" t="s">
        <v>6307</v>
      </c>
      <c r="H800" s="371">
        <v>70774.8</v>
      </c>
      <c r="I800" s="372">
        <v>70774.8</v>
      </c>
      <c r="J800" s="373">
        <v>406.16018830685499</v>
      </c>
      <c r="K800" s="374">
        <v>28745906.095380001</v>
      </c>
      <c r="L800" s="371">
        <v>10926</v>
      </c>
      <c r="M800" s="372">
        <v>10926</v>
      </c>
      <c r="N800" s="373">
        <v>391.97155435475014</v>
      </c>
      <c r="O800" s="374">
        <v>4282681.2028799998</v>
      </c>
      <c r="P800" s="374">
        <f t="shared" si="218"/>
        <v>0.89587143074293984</v>
      </c>
      <c r="Q800" s="402">
        <f t="shared" si="222"/>
        <v>9788.2912522973602</v>
      </c>
      <c r="R800" s="374">
        <f t="shared" si="219"/>
        <v>0.10412856925706021</v>
      </c>
      <c r="S800" s="401">
        <f t="shared" si="223"/>
        <v>1137.7087477026398</v>
      </c>
      <c r="T800" s="371">
        <v>4587.5999999999995</v>
      </c>
      <c r="U800" s="372">
        <v>4587.5999999999995</v>
      </c>
      <c r="V800" s="373">
        <v>158.82312962333248</v>
      </c>
      <c r="W800" s="374">
        <v>728616.98945999995</v>
      </c>
      <c r="X800" s="371">
        <v>12187.199999999999</v>
      </c>
      <c r="Y800" s="372">
        <v>12187.199999999999</v>
      </c>
      <c r="Z800" s="373">
        <v>554.31192152343442</v>
      </c>
      <c r="AA800" s="374">
        <v>6755510.249990399</v>
      </c>
      <c r="AB800" s="371">
        <v>0</v>
      </c>
      <c r="AC800" s="372">
        <v>0</v>
      </c>
      <c r="AD800" s="373">
        <v>0</v>
      </c>
      <c r="AE800" s="374">
        <v>0</v>
      </c>
      <c r="AF800" s="374">
        <f t="shared" si="224"/>
        <v>0</v>
      </c>
      <c r="AG800" s="374">
        <f t="shared" si="225"/>
        <v>0</v>
      </c>
      <c r="AH800" s="374">
        <f t="shared" si="226"/>
        <v>1</v>
      </c>
      <c r="AI800" s="374">
        <f t="shared" si="227"/>
        <v>0</v>
      </c>
      <c r="AJ800" s="375">
        <v>40512714.537710398</v>
      </c>
      <c r="AK800" s="376">
        <v>626.92764</v>
      </c>
      <c r="AL800" s="377">
        <v>626.92764</v>
      </c>
      <c r="AM800" s="373">
        <v>17970.192237783613</v>
      </c>
      <c r="AN800" s="374">
        <v>11266010.20998</v>
      </c>
      <c r="AO800" s="378">
        <v>99.299040000000005</v>
      </c>
      <c r="AP800" s="379">
        <v>99.299040000000005</v>
      </c>
      <c r="AQ800" s="373">
        <v>14450.743692041737</v>
      </c>
      <c r="AR800" s="374">
        <v>1434944.9759058002</v>
      </c>
      <c r="AS800" s="374">
        <f t="shared" si="220"/>
        <v>0.94188436904393569</v>
      </c>
      <c r="AT800" s="374">
        <f t="shared" si="234"/>
        <v>93.528213637068532</v>
      </c>
      <c r="AU800" s="374">
        <f t="shared" si="221"/>
        <v>5.8115630956064264E-2</v>
      </c>
      <c r="AV800" s="374">
        <f t="shared" si="235"/>
        <v>5.770826362931464</v>
      </c>
      <c r="AW800" s="380">
        <v>18.249480000000002</v>
      </c>
      <c r="AX800" s="381">
        <v>18.249480000000002</v>
      </c>
      <c r="AY800" s="373">
        <v>9748.2729699695537</v>
      </c>
      <c r="AZ800" s="374">
        <v>177900.91259999998</v>
      </c>
      <c r="BA800" s="378">
        <v>737.57892000000004</v>
      </c>
      <c r="BB800" s="379">
        <v>737.57892000000004</v>
      </c>
      <c r="BC800" s="373">
        <v>1915.4711616758241</v>
      </c>
      <c r="BD800" s="374">
        <v>1412811.1507199998</v>
      </c>
      <c r="BE800" s="374">
        <f t="shared" si="228"/>
        <v>0</v>
      </c>
      <c r="BF800" s="374">
        <f t="shared" si="229"/>
        <v>0</v>
      </c>
      <c r="BG800" s="374">
        <f t="shared" si="230"/>
        <v>0.35903930177902438</v>
      </c>
      <c r="BH800" s="374">
        <f t="shared" si="231"/>
        <v>264.81982044372688</v>
      </c>
      <c r="BI800" s="374">
        <f t="shared" si="232"/>
        <v>0.64096069822097568</v>
      </c>
      <c r="BJ800" s="374">
        <f t="shared" si="233"/>
        <v>472.75909955627321</v>
      </c>
      <c r="BK800" s="375">
        <v>14291667.2492058</v>
      </c>
      <c r="BL800" s="382">
        <v>54804381.786916196</v>
      </c>
      <c r="BM800" s="383">
        <v>0.28000000000000003</v>
      </c>
      <c r="BN800" s="382">
        <v>15345226.900336536</v>
      </c>
      <c r="BO800" s="395"/>
      <c r="BP800" s="395"/>
      <c r="BS800" s="408">
        <v>11373</v>
      </c>
      <c r="BT800" s="400" t="s">
        <v>2104</v>
      </c>
      <c r="BU800" s="400">
        <v>0.89587143074293984</v>
      </c>
      <c r="BV800" s="400">
        <v>0.10412856925706021</v>
      </c>
      <c r="BW800" s="400">
        <v>0</v>
      </c>
      <c r="BX800" s="400">
        <v>1</v>
      </c>
      <c r="BY800" s="407">
        <v>11373</v>
      </c>
      <c r="BZ800" s="406" t="s">
        <v>2104</v>
      </c>
      <c r="CA800" s="406">
        <v>0.94188436904393569</v>
      </c>
      <c r="CB800" s="406">
        <v>5.8115630956064264E-2</v>
      </c>
      <c r="CC800" s="406">
        <v>0</v>
      </c>
      <c r="CD800" s="406">
        <v>0.35903930177902438</v>
      </c>
      <c r="CE800" s="406">
        <v>0.64096069822097568</v>
      </c>
    </row>
    <row r="801" spans="1:83" x14ac:dyDescent="0.35">
      <c r="A801" s="365">
        <v>11</v>
      </c>
      <c r="B801" s="366" t="s">
        <v>1322</v>
      </c>
      <c r="C801" s="411">
        <v>11374</v>
      </c>
      <c r="D801" s="367" t="s">
        <v>2105</v>
      </c>
      <c r="E801" s="368" t="s">
        <v>2438</v>
      </c>
      <c r="F801" s="369">
        <v>2</v>
      </c>
      <c r="G801" s="370" t="s">
        <v>2560</v>
      </c>
      <c r="H801" s="371">
        <v>31336.799999999999</v>
      </c>
      <c r="I801" s="372">
        <v>31336.799999999999</v>
      </c>
      <c r="J801" s="373">
        <v>320.73137931377801</v>
      </c>
      <c r="K801" s="374">
        <v>10050695.087279998</v>
      </c>
      <c r="L801" s="371">
        <v>4489.2</v>
      </c>
      <c r="M801" s="372">
        <v>4489.2</v>
      </c>
      <c r="N801" s="373">
        <v>315.31509450681637</v>
      </c>
      <c r="O801" s="374">
        <v>1415512.52226</v>
      </c>
      <c r="P801" s="374">
        <f t="shared" si="218"/>
        <v>0.87165430253493004</v>
      </c>
      <c r="Q801" s="402">
        <f t="shared" si="222"/>
        <v>3913.0304949398078</v>
      </c>
      <c r="R801" s="374">
        <f t="shared" si="219"/>
        <v>0.12834569746506991</v>
      </c>
      <c r="S801" s="401">
        <f t="shared" si="223"/>
        <v>576.1695050601918</v>
      </c>
      <c r="T801" s="371">
        <v>2778</v>
      </c>
      <c r="U801" s="372">
        <v>2778</v>
      </c>
      <c r="V801" s="373">
        <v>208.83376168466521</v>
      </c>
      <c r="W801" s="374">
        <v>580140.18995999999</v>
      </c>
      <c r="X801" s="371">
        <v>3315.6</v>
      </c>
      <c r="Y801" s="372">
        <v>3315.6</v>
      </c>
      <c r="Z801" s="373">
        <v>206.11175041621425</v>
      </c>
      <c r="AA801" s="374">
        <v>683384.11968</v>
      </c>
      <c r="AB801" s="371">
        <v>21.599999999999998</v>
      </c>
      <c r="AC801" s="372">
        <v>21.599999999999998</v>
      </c>
      <c r="AD801" s="373">
        <v>44830.269205555553</v>
      </c>
      <c r="AE801" s="374">
        <v>968333.81483999989</v>
      </c>
      <c r="AF801" s="374">
        <f t="shared" si="224"/>
        <v>0</v>
      </c>
      <c r="AG801" s="374">
        <f t="shared" si="225"/>
        <v>0</v>
      </c>
      <c r="AH801" s="374">
        <f t="shared" si="226"/>
        <v>1</v>
      </c>
      <c r="AI801" s="374">
        <f t="shared" si="227"/>
        <v>21.599999999999998</v>
      </c>
      <c r="AJ801" s="375">
        <v>13698065.734019997</v>
      </c>
      <c r="AK801" s="376">
        <v>425.91467999999998</v>
      </c>
      <c r="AL801" s="377">
        <v>425.91467999999998</v>
      </c>
      <c r="AM801" s="373">
        <v>9597.8246245332521</v>
      </c>
      <c r="AN801" s="374">
        <v>4087854.4036542</v>
      </c>
      <c r="AO801" s="378">
        <v>31.671479999999995</v>
      </c>
      <c r="AP801" s="379">
        <v>31.671479999999995</v>
      </c>
      <c r="AQ801" s="373">
        <v>14702.365747985254</v>
      </c>
      <c r="AR801" s="374">
        <v>465645.68273999996</v>
      </c>
      <c r="AS801" s="374">
        <f t="shared" si="220"/>
        <v>0.73619102340396803</v>
      </c>
      <c r="AT801" s="374">
        <f t="shared" si="234"/>
        <v>23.316259273918302</v>
      </c>
      <c r="AU801" s="374">
        <f t="shared" si="221"/>
        <v>0.26380897659603197</v>
      </c>
      <c r="AV801" s="374">
        <f t="shared" si="235"/>
        <v>8.3552207260816935</v>
      </c>
      <c r="AW801" s="380">
        <v>33.158399999999993</v>
      </c>
      <c r="AX801" s="381">
        <v>33.158399999999993</v>
      </c>
      <c r="AY801" s="373">
        <v>12694.354464027216</v>
      </c>
      <c r="AZ801" s="374">
        <v>420924.48305999994</v>
      </c>
      <c r="BA801" s="378">
        <v>72.395520000000033</v>
      </c>
      <c r="BB801" s="379">
        <v>72.395520000000033</v>
      </c>
      <c r="BC801" s="373">
        <v>4101.3460042831357</v>
      </c>
      <c r="BD801" s="374">
        <v>296919.07668</v>
      </c>
      <c r="BE801" s="374">
        <f t="shared" si="228"/>
        <v>0</v>
      </c>
      <c r="BF801" s="374">
        <f t="shared" si="229"/>
        <v>0</v>
      </c>
      <c r="BG801" s="374">
        <f t="shared" si="230"/>
        <v>0.4905901042206508</v>
      </c>
      <c r="BH801" s="374">
        <f t="shared" si="231"/>
        <v>35.516525701908229</v>
      </c>
      <c r="BI801" s="374">
        <f t="shared" si="232"/>
        <v>0.50940989577934925</v>
      </c>
      <c r="BJ801" s="374">
        <f t="shared" si="233"/>
        <v>36.878994298091811</v>
      </c>
      <c r="BK801" s="375">
        <v>5271343.6461341996</v>
      </c>
      <c r="BL801" s="382">
        <v>18969409.380154196</v>
      </c>
      <c r="BM801" s="383">
        <v>0.47</v>
      </c>
      <c r="BN801" s="382">
        <v>8915622.4086724725</v>
      </c>
      <c r="BO801" s="395"/>
      <c r="BP801" s="395"/>
      <c r="BS801" s="408">
        <v>11374</v>
      </c>
      <c r="BT801" s="400" t="s">
        <v>2105</v>
      </c>
      <c r="BU801" s="400">
        <v>0.87165430253493004</v>
      </c>
      <c r="BV801" s="400">
        <v>0.12834569746506991</v>
      </c>
      <c r="BW801" s="400">
        <v>0</v>
      </c>
      <c r="BX801" s="400">
        <v>1</v>
      </c>
      <c r="BY801" s="407">
        <v>11374</v>
      </c>
      <c r="BZ801" s="406" t="s">
        <v>2105</v>
      </c>
      <c r="CA801" s="406">
        <v>0.73619102340396803</v>
      </c>
      <c r="CB801" s="406">
        <v>0.26380897659603197</v>
      </c>
      <c r="CC801" s="406">
        <v>0</v>
      </c>
      <c r="CD801" s="406">
        <v>0.4905901042206508</v>
      </c>
      <c r="CE801" s="406">
        <v>0.50940989577934925</v>
      </c>
    </row>
    <row r="802" spans="1:83" x14ac:dyDescent="0.35">
      <c r="A802" s="365">
        <v>11</v>
      </c>
      <c r="B802" s="366" t="s">
        <v>1323</v>
      </c>
      <c r="C802" s="411">
        <v>10681</v>
      </c>
      <c r="D802" s="367" t="s">
        <v>2106</v>
      </c>
      <c r="E802" s="368" t="s">
        <v>2416</v>
      </c>
      <c r="F802" s="369">
        <v>19</v>
      </c>
      <c r="G802" s="370" t="s">
        <v>6310</v>
      </c>
      <c r="H802" s="371">
        <v>378364.8</v>
      </c>
      <c r="I802" s="372">
        <v>378364.8</v>
      </c>
      <c r="J802" s="373">
        <v>1104.1968712972846</v>
      </c>
      <c r="K802" s="374">
        <v>417789228.36902279</v>
      </c>
      <c r="L802" s="371">
        <v>138442.79999999999</v>
      </c>
      <c r="M802" s="372">
        <v>138442.79999999999</v>
      </c>
      <c r="N802" s="373">
        <v>2279.9936037748225</v>
      </c>
      <c r="O802" s="374">
        <v>315648698.48867697</v>
      </c>
      <c r="P802" s="374">
        <f t="shared" si="218"/>
        <v>0.88894233271929834</v>
      </c>
      <c r="Q802" s="402">
        <f t="shared" si="222"/>
        <v>123067.66558019127</v>
      </c>
      <c r="R802" s="374">
        <f t="shared" si="219"/>
        <v>0.11105766728070161</v>
      </c>
      <c r="S802" s="401">
        <f t="shared" si="223"/>
        <v>15375.134419808715</v>
      </c>
      <c r="T802" s="371">
        <v>107636.4</v>
      </c>
      <c r="U802" s="372">
        <v>107636.4</v>
      </c>
      <c r="V802" s="373">
        <v>873.76505293341461</v>
      </c>
      <c r="W802" s="374">
        <v>94048924.743562177</v>
      </c>
      <c r="X802" s="371">
        <v>54385.2</v>
      </c>
      <c r="Y802" s="372">
        <v>54385.2</v>
      </c>
      <c r="Z802" s="373">
        <v>110.27307566278326</v>
      </c>
      <c r="AA802" s="374">
        <v>5997223.2745355992</v>
      </c>
      <c r="AB802" s="371">
        <v>2481.6</v>
      </c>
      <c r="AC802" s="372">
        <v>2481.6</v>
      </c>
      <c r="AD802" s="373">
        <v>31007.026159616056</v>
      </c>
      <c r="AE802" s="374">
        <v>76947036.117703199</v>
      </c>
      <c r="AF802" s="374">
        <f t="shared" si="224"/>
        <v>0</v>
      </c>
      <c r="AG802" s="374">
        <f t="shared" si="225"/>
        <v>0</v>
      </c>
      <c r="AH802" s="374">
        <f t="shared" si="226"/>
        <v>1</v>
      </c>
      <c r="AI802" s="374">
        <f t="shared" si="227"/>
        <v>2481.6</v>
      </c>
      <c r="AJ802" s="375">
        <v>910431110.99350083</v>
      </c>
      <c r="AK802" s="376">
        <v>69390.740040000004</v>
      </c>
      <c r="AL802" s="377">
        <v>69390.740040000004</v>
      </c>
      <c r="AM802" s="373">
        <v>14327.182386830118</v>
      </c>
      <c r="AN802" s="374">
        <v>994173788.51019549</v>
      </c>
      <c r="AO802" s="378">
        <v>11600.984400000001</v>
      </c>
      <c r="AP802" s="379">
        <v>11600.984400000001</v>
      </c>
      <c r="AQ802" s="373">
        <v>16112.831921599374</v>
      </c>
      <c r="AR802" s="374">
        <v>186924711.76229638</v>
      </c>
      <c r="AS802" s="374">
        <f t="shared" si="220"/>
        <v>0.90204126095976045</v>
      </c>
      <c r="AT802" s="374">
        <f t="shared" si="234"/>
        <v>10464.56659655051</v>
      </c>
      <c r="AU802" s="374">
        <f t="shared" si="221"/>
        <v>9.795873904023962E-2</v>
      </c>
      <c r="AV802" s="374">
        <f t="shared" si="235"/>
        <v>1136.417803449491</v>
      </c>
      <c r="AW802" s="380">
        <v>8840.2417199999982</v>
      </c>
      <c r="AX802" s="381">
        <v>8840.2417199999982</v>
      </c>
      <c r="AY802" s="373">
        <v>17439.311424404765</v>
      </c>
      <c r="AZ802" s="374">
        <v>154167728.4220956</v>
      </c>
      <c r="BA802" s="378">
        <v>6935.0263199999836</v>
      </c>
      <c r="BB802" s="379">
        <v>6935.0263199999836</v>
      </c>
      <c r="BC802" s="373">
        <v>22603.477859657982</v>
      </c>
      <c r="BD802" s="374">
        <v>156755713.880265</v>
      </c>
      <c r="BE802" s="374">
        <f t="shared" si="228"/>
        <v>4.3539252381594236E-2</v>
      </c>
      <c r="BF802" s="374">
        <f t="shared" si="229"/>
        <v>301.94586121947799</v>
      </c>
      <c r="BG802" s="374">
        <f t="shared" si="230"/>
        <v>0.15198798941426589</v>
      </c>
      <c r="BH802" s="374">
        <f t="shared" si="231"/>
        <v>1054.0407069118128</v>
      </c>
      <c r="BI802" s="374">
        <f t="shared" si="232"/>
        <v>0.80447275820413988</v>
      </c>
      <c r="BJ802" s="374">
        <f t="shared" si="233"/>
        <v>5579.0397518686932</v>
      </c>
      <c r="BK802" s="375">
        <v>1492021942.5748525</v>
      </c>
      <c r="BL802" s="382">
        <v>2402453053.5683532</v>
      </c>
      <c r="BM802" s="383">
        <v>0.25</v>
      </c>
      <c r="BN802" s="382">
        <v>600613263.39208829</v>
      </c>
      <c r="BO802" s="395"/>
      <c r="BP802" s="395"/>
      <c r="BS802" s="408">
        <v>10681</v>
      </c>
      <c r="BT802" s="400" t="s">
        <v>2106</v>
      </c>
      <c r="BU802" s="400">
        <v>0.88894233271929834</v>
      </c>
      <c r="BV802" s="400">
        <v>0.11105766728070161</v>
      </c>
      <c r="BW802" s="400">
        <v>0</v>
      </c>
      <c r="BX802" s="400">
        <v>1</v>
      </c>
      <c r="BY802" s="407">
        <v>10681</v>
      </c>
      <c r="BZ802" s="406" t="s">
        <v>2106</v>
      </c>
      <c r="CA802" s="406">
        <v>0.90204126095976045</v>
      </c>
      <c r="CB802" s="406">
        <v>9.795873904023962E-2</v>
      </c>
      <c r="CC802" s="406">
        <v>4.3539252381594236E-2</v>
      </c>
      <c r="CD802" s="406">
        <v>0.15198798941426589</v>
      </c>
      <c r="CE802" s="406">
        <v>0.80447275820413988</v>
      </c>
    </row>
    <row r="803" spans="1:83" x14ac:dyDescent="0.35">
      <c r="A803" s="365">
        <v>11</v>
      </c>
      <c r="B803" s="366" t="s">
        <v>1323</v>
      </c>
      <c r="C803" s="411">
        <v>10742</v>
      </c>
      <c r="D803" s="367" t="s">
        <v>2107</v>
      </c>
      <c r="E803" s="368" t="s">
        <v>2427</v>
      </c>
      <c r="F803" s="369">
        <v>14</v>
      </c>
      <c r="G803" s="370" t="s">
        <v>6316</v>
      </c>
      <c r="H803" s="371">
        <v>124142.39999999999</v>
      </c>
      <c r="I803" s="372">
        <v>124142.39999999999</v>
      </c>
      <c r="J803" s="373">
        <v>672.94296531955888</v>
      </c>
      <c r="K803" s="374">
        <v>83540754.777886808</v>
      </c>
      <c r="L803" s="371">
        <v>23646</v>
      </c>
      <c r="M803" s="372">
        <v>23646</v>
      </c>
      <c r="N803" s="373">
        <v>759.00176158373517</v>
      </c>
      <c r="O803" s="374">
        <v>17947355.654409003</v>
      </c>
      <c r="P803" s="374">
        <f t="shared" si="218"/>
        <v>0.93406703201943286</v>
      </c>
      <c r="Q803" s="402">
        <f t="shared" si="222"/>
        <v>22086.949039131508</v>
      </c>
      <c r="R803" s="374">
        <f t="shared" si="219"/>
        <v>6.5932967980567178E-2</v>
      </c>
      <c r="S803" s="401">
        <f t="shared" si="223"/>
        <v>1559.0509608684915</v>
      </c>
      <c r="T803" s="371">
        <v>68202</v>
      </c>
      <c r="U803" s="372">
        <v>68202</v>
      </c>
      <c r="V803" s="373">
        <v>530.16674896542622</v>
      </c>
      <c r="W803" s="374">
        <v>36158432.612939999</v>
      </c>
      <c r="X803" s="371">
        <v>48775.199999999997</v>
      </c>
      <c r="Y803" s="372">
        <v>48775.199999999997</v>
      </c>
      <c r="Z803" s="373">
        <v>146.18545430156718</v>
      </c>
      <c r="AA803" s="374">
        <v>7130224.7706497991</v>
      </c>
      <c r="AB803" s="371">
        <v>0</v>
      </c>
      <c r="AC803" s="372">
        <v>0</v>
      </c>
      <c r="AD803" s="373">
        <v>0</v>
      </c>
      <c r="AE803" s="374">
        <v>0</v>
      </c>
      <c r="AF803" s="374">
        <f t="shared" si="224"/>
        <v>1.8951717611725545E-2</v>
      </c>
      <c r="AG803" s="374">
        <f t="shared" si="225"/>
        <v>0</v>
      </c>
      <c r="AH803" s="374">
        <f t="shared" si="226"/>
        <v>0.98104828238827446</v>
      </c>
      <c r="AI803" s="374">
        <f t="shared" si="227"/>
        <v>0</v>
      </c>
      <c r="AJ803" s="375">
        <v>144776767.8158856</v>
      </c>
      <c r="AK803" s="376">
        <v>4531.8939600000003</v>
      </c>
      <c r="AL803" s="377">
        <v>4531.8939600000003</v>
      </c>
      <c r="AM803" s="373">
        <v>24629.549821846937</v>
      </c>
      <c r="AN803" s="374">
        <v>111618508.07514721</v>
      </c>
      <c r="AO803" s="378">
        <v>727.43111999999996</v>
      </c>
      <c r="AP803" s="379">
        <v>727.43111999999996</v>
      </c>
      <c r="AQ803" s="373">
        <v>21152.167597379117</v>
      </c>
      <c r="AR803" s="374">
        <v>15386744.965789199</v>
      </c>
      <c r="AS803" s="374">
        <f t="shared" si="220"/>
        <v>0.93434298094518498</v>
      </c>
      <c r="AT803" s="374">
        <f t="shared" si="234"/>
        <v>679.67016109309452</v>
      </c>
      <c r="AU803" s="374">
        <f t="shared" si="221"/>
        <v>6.5657019054814983E-2</v>
      </c>
      <c r="AV803" s="374">
        <f t="shared" si="235"/>
        <v>47.760958906905401</v>
      </c>
      <c r="AW803" s="380">
        <v>2012.05764</v>
      </c>
      <c r="AX803" s="381">
        <v>2012.05764</v>
      </c>
      <c r="AY803" s="373">
        <v>15480.073569790973</v>
      </c>
      <c r="AZ803" s="374">
        <v>31146800.29386</v>
      </c>
      <c r="BA803" s="378">
        <v>1930.8604800000001</v>
      </c>
      <c r="BB803" s="379">
        <v>1930.8604800000001</v>
      </c>
      <c r="BC803" s="373">
        <v>33377.692691428121</v>
      </c>
      <c r="BD803" s="374">
        <v>64447667.731463395</v>
      </c>
      <c r="BE803" s="374">
        <f t="shared" si="228"/>
        <v>6.8950699003923352E-2</v>
      </c>
      <c r="BF803" s="374">
        <f t="shared" si="229"/>
        <v>133.13417977505097</v>
      </c>
      <c r="BG803" s="374">
        <f t="shared" si="230"/>
        <v>0.16819335854461301</v>
      </c>
      <c r="BH803" s="374">
        <f t="shared" si="231"/>
        <v>324.75790901226361</v>
      </c>
      <c r="BI803" s="374">
        <f t="shared" si="232"/>
        <v>0.7628559424514636</v>
      </c>
      <c r="BJ803" s="374">
        <f t="shared" si="233"/>
        <v>1472.9683912126854</v>
      </c>
      <c r="BK803" s="375">
        <v>222599721.0662598</v>
      </c>
      <c r="BL803" s="382">
        <v>367376488.8821454</v>
      </c>
      <c r="BM803" s="383">
        <v>0.23</v>
      </c>
      <c r="BN803" s="382">
        <v>84496592.442893445</v>
      </c>
      <c r="BO803" s="395"/>
      <c r="BP803" s="395"/>
      <c r="BS803" s="408">
        <v>10742</v>
      </c>
      <c r="BT803" s="400" t="s">
        <v>2107</v>
      </c>
      <c r="BU803" s="400">
        <v>0.93406703201943286</v>
      </c>
      <c r="BV803" s="400">
        <v>6.5932967980567178E-2</v>
      </c>
      <c r="BW803" s="400">
        <v>1.8951717611725545E-2</v>
      </c>
      <c r="BX803" s="400">
        <v>0.98104828238827446</v>
      </c>
      <c r="BY803" s="407">
        <v>10742</v>
      </c>
      <c r="BZ803" s="406" t="s">
        <v>2107</v>
      </c>
      <c r="CA803" s="406">
        <v>0.93434298094518498</v>
      </c>
      <c r="CB803" s="406">
        <v>6.5657019054814983E-2</v>
      </c>
      <c r="CC803" s="406">
        <v>6.8950699003923352E-2</v>
      </c>
      <c r="CD803" s="406">
        <v>0.16819335854461301</v>
      </c>
      <c r="CE803" s="406">
        <v>0.7628559424514636</v>
      </c>
    </row>
    <row r="804" spans="1:83" x14ac:dyDescent="0.35">
      <c r="A804" s="365">
        <v>11</v>
      </c>
      <c r="B804" s="366" t="s">
        <v>1323</v>
      </c>
      <c r="C804" s="411">
        <v>11357</v>
      </c>
      <c r="D804" s="367" t="s">
        <v>2108</v>
      </c>
      <c r="E804" s="368" t="s">
        <v>2438</v>
      </c>
      <c r="F804" s="369">
        <v>13</v>
      </c>
      <c r="G804" s="370" t="s">
        <v>6309</v>
      </c>
      <c r="H804" s="371">
        <v>157755.6</v>
      </c>
      <c r="I804" s="372">
        <v>157755.6</v>
      </c>
      <c r="J804" s="373">
        <v>630.02391121013898</v>
      </c>
      <c r="K804" s="374">
        <v>99389800.1273022</v>
      </c>
      <c r="L804" s="371">
        <v>33342</v>
      </c>
      <c r="M804" s="372">
        <v>33342</v>
      </c>
      <c r="N804" s="373">
        <v>567.9600677766781</v>
      </c>
      <c r="O804" s="374">
        <v>18936924.579810001</v>
      </c>
      <c r="P804" s="374">
        <f t="shared" si="218"/>
        <v>0.89648116532924016</v>
      </c>
      <c r="Q804" s="402">
        <f t="shared" si="222"/>
        <v>29890.475014407526</v>
      </c>
      <c r="R804" s="374">
        <f t="shared" si="219"/>
        <v>0.10351883467075985</v>
      </c>
      <c r="S804" s="401">
        <f t="shared" si="223"/>
        <v>3451.5249855924749</v>
      </c>
      <c r="T804" s="371">
        <v>26896.799999999999</v>
      </c>
      <c r="U804" s="372">
        <v>26896.799999999999</v>
      </c>
      <c r="V804" s="373">
        <v>368.51033774772463</v>
      </c>
      <c r="W804" s="374">
        <v>9911748.8523329999</v>
      </c>
      <c r="X804" s="371">
        <v>23620.799999999999</v>
      </c>
      <c r="Y804" s="372">
        <v>23620.799999999999</v>
      </c>
      <c r="Z804" s="373">
        <v>78.432632922678309</v>
      </c>
      <c r="AA804" s="374">
        <v>1852641.5357399997</v>
      </c>
      <c r="AB804" s="371">
        <v>55.199999999999996</v>
      </c>
      <c r="AC804" s="372">
        <v>55.199999999999996</v>
      </c>
      <c r="AD804" s="373">
        <v>351093.07835974998</v>
      </c>
      <c r="AE804" s="374">
        <v>19380337.925458197</v>
      </c>
      <c r="AF804" s="374">
        <f t="shared" si="224"/>
        <v>4.4592367506810018E-2</v>
      </c>
      <c r="AG804" s="374">
        <f t="shared" si="225"/>
        <v>2.4614986863759127</v>
      </c>
      <c r="AH804" s="374">
        <f t="shared" si="226"/>
        <v>0.95540763249319005</v>
      </c>
      <c r="AI804" s="374">
        <f t="shared" si="227"/>
        <v>52.738501313624084</v>
      </c>
      <c r="AJ804" s="375">
        <v>149471453.02064338</v>
      </c>
      <c r="AK804" s="376">
        <v>6316.3812000000007</v>
      </c>
      <c r="AL804" s="377">
        <v>6316.3812000000007</v>
      </c>
      <c r="AM804" s="373">
        <v>13948.547287591824</v>
      </c>
      <c r="AN804" s="374">
        <v>88104341.854655996</v>
      </c>
      <c r="AO804" s="378">
        <v>612.45251999999994</v>
      </c>
      <c r="AP804" s="379">
        <v>612.45251999999994</v>
      </c>
      <c r="AQ804" s="373">
        <v>15469.533570373749</v>
      </c>
      <c r="AR804" s="374">
        <v>9474354.8183999993</v>
      </c>
      <c r="AS804" s="374">
        <f t="shared" si="220"/>
        <v>0.90155185337490695</v>
      </c>
      <c r="AT804" s="374">
        <f t="shared" si="234"/>
        <v>552.15770451013225</v>
      </c>
      <c r="AU804" s="374">
        <f t="shared" si="221"/>
        <v>9.8448146625093047E-2</v>
      </c>
      <c r="AV804" s="374">
        <f t="shared" si="235"/>
        <v>60.294815489867723</v>
      </c>
      <c r="AW804" s="380">
        <v>515.42147999999997</v>
      </c>
      <c r="AX804" s="381">
        <v>515.42147999999997</v>
      </c>
      <c r="AY804" s="373">
        <v>10753.589297879087</v>
      </c>
      <c r="AZ804" s="374">
        <v>5542630.9112249995</v>
      </c>
      <c r="BA804" s="378">
        <v>477.05687999999981</v>
      </c>
      <c r="BB804" s="379">
        <v>477.05687999999981</v>
      </c>
      <c r="BC804" s="373">
        <v>22483.688985263147</v>
      </c>
      <c r="BD804" s="374">
        <v>10725998.518199999</v>
      </c>
      <c r="BE804" s="374">
        <f t="shared" si="228"/>
        <v>3.3899669101616743E-2</v>
      </c>
      <c r="BF804" s="374">
        <f t="shared" si="229"/>
        <v>16.172070374649682</v>
      </c>
      <c r="BG804" s="374">
        <f t="shared" si="230"/>
        <v>0.13672991900501458</v>
      </c>
      <c r="BH804" s="374">
        <f t="shared" si="231"/>
        <v>65.227948563184938</v>
      </c>
      <c r="BI804" s="374">
        <f t="shared" si="232"/>
        <v>0.82937041189336869</v>
      </c>
      <c r="BJ804" s="374">
        <f t="shared" si="233"/>
        <v>395.65686106216521</v>
      </c>
      <c r="BK804" s="375">
        <v>113847326.10248099</v>
      </c>
      <c r="BL804" s="382">
        <v>263318779.12312436</v>
      </c>
      <c r="BM804" s="383">
        <v>0.43</v>
      </c>
      <c r="BN804" s="382">
        <v>113227075.02294347</v>
      </c>
      <c r="BO804" s="395"/>
      <c r="BP804" s="395"/>
      <c r="BS804" s="408">
        <v>11357</v>
      </c>
      <c r="BT804" s="400" t="s">
        <v>2108</v>
      </c>
      <c r="BU804" s="400">
        <v>0.89648116532924016</v>
      </c>
      <c r="BV804" s="400">
        <v>0.10351883467075985</v>
      </c>
      <c r="BW804" s="400">
        <v>4.4592367506810018E-2</v>
      </c>
      <c r="BX804" s="400">
        <v>0.95540763249319005</v>
      </c>
      <c r="BY804" s="407">
        <v>11357</v>
      </c>
      <c r="BZ804" s="406" t="s">
        <v>2108</v>
      </c>
      <c r="CA804" s="406">
        <v>0.90155185337490695</v>
      </c>
      <c r="CB804" s="406">
        <v>9.8448146625093047E-2</v>
      </c>
      <c r="CC804" s="406">
        <v>3.3899669101616743E-2</v>
      </c>
      <c r="CD804" s="406">
        <v>0.13672991900501458</v>
      </c>
      <c r="CE804" s="406">
        <v>0.82937041189336869</v>
      </c>
    </row>
    <row r="805" spans="1:83" x14ac:dyDescent="0.35">
      <c r="A805" s="365">
        <v>11</v>
      </c>
      <c r="B805" s="366" t="s">
        <v>1323</v>
      </c>
      <c r="C805" s="411">
        <v>11358</v>
      </c>
      <c r="D805" s="367" t="s">
        <v>2109</v>
      </c>
      <c r="E805" s="368" t="s">
        <v>2438</v>
      </c>
      <c r="F805" s="369">
        <v>5</v>
      </c>
      <c r="G805" s="370" t="s">
        <v>2469</v>
      </c>
      <c r="H805" s="371">
        <v>77446.8</v>
      </c>
      <c r="I805" s="372">
        <v>77446.8</v>
      </c>
      <c r="J805" s="373">
        <v>369.0050481263267</v>
      </c>
      <c r="K805" s="374">
        <v>28578260.161229998</v>
      </c>
      <c r="L805" s="371">
        <v>8863.1999999999989</v>
      </c>
      <c r="M805" s="372">
        <v>8863.1999999999989</v>
      </c>
      <c r="N805" s="373">
        <v>353.26168168155971</v>
      </c>
      <c r="O805" s="374">
        <v>3131028.9370799996</v>
      </c>
      <c r="P805" s="374">
        <f t="shared" si="218"/>
        <v>0.85795843404284811</v>
      </c>
      <c r="Q805" s="402">
        <f t="shared" si="222"/>
        <v>7604.2571926085702</v>
      </c>
      <c r="R805" s="374">
        <f t="shared" si="219"/>
        <v>0.14204156595715189</v>
      </c>
      <c r="S805" s="401">
        <f t="shared" si="223"/>
        <v>1258.9428073914285</v>
      </c>
      <c r="T805" s="371">
        <v>8510.4</v>
      </c>
      <c r="U805" s="372">
        <v>8510.4</v>
      </c>
      <c r="V805" s="373">
        <v>248.14600796890863</v>
      </c>
      <c r="W805" s="374">
        <v>2111821.7862185999</v>
      </c>
      <c r="X805" s="371">
        <v>9848.4</v>
      </c>
      <c r="Y805" s="372">
        <v>9848.4</v>
      </c>
      <c r="Z805" s="373">
        <v>103.43292954185451</v>
      </c>
      <c r="AA805" s="374">
        <v>1018648.8632999999</v>
      </c>
      <c r="AB805" s="371">
        <v>52.8</v>
      </c>
      <c r="AC805" s="372">
        <v>52.8</v>
      </c>
      <c r="AD805" s="373">
        <v>59702.831088636362</v>
      </c>
      <c r="AE805" s="374">
        <v>3152309.4814799996</v>
      </c>
      <c r="AF805" s="374">
        <f t="shared" si="224"/>
        <v>9.5281416740523678E-2</v>
      </c>
      <c r="AG805" s="374">
        <f t="shared" si="225"/>
        <v>5.0308588038996502</v>
      </c>
      <c r="AH805" s="374">
        <f t="shared" si="226"/>
        <v>0.90471858325947629</v>
      </c>
      <c r="AI805" s="374">
        <f t="shared" si="227"/>
        <v>47.769141196100342</v>
      </c>
      <c r="AJ805" s="375">
        <v>37992069.229308605</v>
      </c>
      <c r="AK805" s="376">
        <v>1341317.9138400003</v>
      </c>
      <c r="AL805" s="377">
        <v>1341317.9138400003</v>
      </c>
      <c r="AM805" s="373">
        <v>8.0125843111669734</v>
      </c>
      <c r="AN805" s="374">
        <v>10747422.872721601</v>
      </c>
      <c r="AO805" s="378">
        <v>72.407039999999995</v>
      </c>
      <c r="AP805" s="379">
        <v>72.407039999999995</v>
      </c>
      <c r="AQ805" s="373">
        <v>12986.858204086233</v>
      </c>
      <c r="AR805" s="374">
        <v>940339.9614576</v>
      </c>
      <c r="AS805" s="374">
        <f t="shared" si="220"/>
        <v>0.83915294393577688</v>
      </c>
      <c r="AT805" s="374">
        <f t="shared" si="234"/>
        <v>60.76058077767555</v>
      </c>
      <c r="AU805" s="374">
        <f t="shared" si="221"/>
        <v>0.16084705606422312</v>
      </c>
      <c r="AV805" s="374">
        <f t="shared" si="235"/>
        <v>11.646459222324445</v>
      </c>
      <c r="AW805" s="380">
        <v>72.86712</v>
      </c>
      <c r="AX805" s="381">
        <v>72.86712</v>
      </c>
      <c r="AY805" s="373">
        <v>9277.4322501012794</v>
      </c>
      <c r="AZ805" s="374">
        <v>676019.76905999996</v>
      </c>
      <c r="BA805" s="378">
        <v>-1339965.3298800003</v>
      </c>
      <c r="BB805" s="379">
        <v>-1339965.3298800003</v>
      </c>
      <c r="BC805" s="373">
        <v>-0.95518517192875574</v>
      </c>
      <c r="BD805" s="374">
        <v>1279915.014</v>
      </c>
      <c r="BE805" s="374">
        <f t="shared" si="228"/>
        <v>1.7939257901271873E-2</v>
      </c>
      <c r="BF805" s="374">
        <f t="shared" si="229"/>
        <v>-24037.983631480169</v>
      </c>
      <c r="BG805" s="374">
        <f t="shared" si="230"/>
        <v>0.12136147075676669</v>
      </c>
      <c r="BH805" s="374">
        <f t="shared" si="231"/>
        <v>-162620.16319731288</v>
      </c>
      <c r="BI805" s="374">
        <f t="shared" si="232"/>
        <v>0.86069927134196145</v>
      </c>
      <c r="BJ805" s="374">
        <f t="shared" si="233"/>
        <v>-1153307.1830512073</v>
      </c>
      <c r="BK805" s="375">
        <v>13643697.617239203</v>
      </c>
      <c r="BL805" s="382">
        <v>51635766.846547812</v>
      </c>
      <c r="BM805" s="383">
        <v>0.49</v>
      </c>
      <c r="BN805" s="382">
        <v>25301525.754808426</v>
      </c>
      <c r="BO805" s="395"/>
      <c r="BP805" s="395"/>
      <c r="BS805" s="408">
        <v>11358</v>
      </c>
      <c r="BT805" s="400" t="s">
        <v>2109</v>
      </c>
      <c r="BU805" s="400">
        <v>0.85795843404284811</v>
      </c>
      <c r="BV805" s="400">
        <v>0.14204156595715189</v>
      </c>
      <c r="BW805" s="400">
        <v>9.5281416740523678E-2</v>
      </c>
      <c r="BX805" s="400">
        <v>0.90471858325947629</v>
      </c>
      <c r="BY805" s="407">
        <v>11358</v>
      </c>
      <c r="BZ805" s="406" t="s">
        <v>2109</v>
      </c>
      <c r="CA805" s="406">
        <v>0.83915294393577688</v>
      </c>
      <c r="CB805" s="406">
        <v>0.16084705606422312</v>
      </c>
      <c r="CC805" s="406">
        <v>1.7939257901271873E-2</v>
      </c>
      <c r="CD805" s="406">
        <v>0.12136147075676669</v>
      </c>
      <c r="CE805" s="406">
        <v>0.86069927134196145</v>
      </c>
    </row>
    <row r="806" spans="1:83" x14ac:dyDescent="0.35">
      <c r="A806" s="365">
        <v>11</v>
      </c>
      <c r="B806" s="366" t="s">
        <v>1323</v>
      </c>
      <c r="C806" s="411">
        <v>11359</v>
      </c>
      <c r="D806" s="367" t="s">
        <v>2125</v>
      </c>
      <c r="E806" s="368" t="s">
        <v>2438</v>
      </c>
      <c r="F806" s="369">
        <v>5</v>
      </c>
      <c r="G806" s="370" t="s">
        <v>2469</v>
      </c>
      <c r="H806" s="371">
        <v>54074.400000000001</v>
      </c>
      <c r="I806" s="372">
        <v>54074.400000000001</v>
      </c>
      <c r="J806" s="373">
        <v>455.36552694490928</v>
      </c>
      <c r="K806" s="374">
        <v>24623617.650229804</v>
      </c>
      <c r="L806" s="371">
        <v>7398</v>
      </c>
      <c r="M806" s="372">
        <v>7398</v>
      </c>
      <c r="N806" s="373">
        <v>408.03122016658557</v>
      </c>
      <c r="O806" s="374">
        <v>3018614.9667924</v>
      </c>
      <c r="P806" s="374">
        <f t="shared" si="218"/>
        <v>0.8877759976175531</v>
      </c>
      <c r="Q806" s="402">
        <f t="shared" si="222"/>
        <v>6567.7668303746577</v>
      </c>
      <c r="R806" s="374">
        <f t="shared" si="219"/>
        <v>0.11222400238244684</v>
      </c>
      <c r="S806" s="401">
        <f t="shared" si="223"/>
        <v>830.2331696253417</v>
      </c>
      <c r="T806" s="371">
        <v>12976.8</v>
      </c>
      <c r="U806" s="372">
        <v>12976.8</v>
      </c>
      <c r="V806" s="373">
        <v>300.20577848506565</v>
      </c>
      <c r="W806" s="374">
        <v>3895710.3462449997</v>
      </c>
      <c r="X806" s="371">
        <v>25842</v>
      </c>
      <c r="Y806" s="372">
        <v>25842</v>
      </c>
      <c r="Z806" s="373">
        <v>146.72453564894357</v>
      </c>
      <c r="AA806" s="374">
        <v>3791655.4502399997</v>
      </c>
      <c r="AB806" s="371">
        <v>18</v>
      </c>
      <c r="AC806" s="372">
        <v>18</v>
      </c>
      <c r="AD806" s="373">
        <v>994752.07159249997</v>
      </c>
      <c r="AE806" s="374">
        <v>17905537.288665</v>
      </c>
      <c r="AF806" s="374">
        <f t="shared" si="224"/>
        <v>4.8757509376871164E-2</v>
      </c>
      <c r="AG806" s="374">
        <f t="shared" si="225"/>
        <v>0.87763516878368097</v>
      </c>
      <c r="AH806" s="374">
        <f t="shared" si="226"/>
        <v>0.95124249062312882</v>
      </c>
      <c r="AI806" s="374">
        <f t="shared" si="227"/>
        <v>17.12236483121632</v>
      </c>
      <c r="AJ806" s="375">
        <v>53235135.702172205</v>
      </c>
      <c r="AK806" s="376">
        <v>1102.8665999999998</v>
      </c>
      <c r="AL806" s="377">
        <v>1102.8665999999998</v>
      </c>
      <c r="AM806" s="373">
        <v>11223.772037151184</v>
      </c>
      <c r="AN806" s="374">
        <v>12378323.305787999</v>
      </c>
      <c r="AO806" s="378">
        <v>97.580159999999992</v>
      </c>
      <c r="AP806" s="379">
        <v>97.580159999999992</v>
      </c>
      <c r="AQ806" s="373">
        <v>17374.611142008787</v>
      </c>
      <c r="AR806" s="374">
        <v>1695417.3351750001</v>
      </c>
      <c r="AS806" s="374">
        <f t="shared" si="220"/>
        <v>0.91645124313573278</v>
      </c>
      <c r="AT806" s="374">
        <f t="shared" si="234"/>
        <v>89.427458937383705</v>
      </c>
      <c r="AU806" s="374">
        <f t="shared" si="221"/>
        <v>8.3548756864267271E-2</v>
      </c>
      <c r="AV806" s="374">
        <f t="shared" si="235"/>
        <v>8.1527010626162983</v>
      </c>
      <c r="AW806" s="380">
        <v>164.12052</v>
      </c>
      <c r="AX806" s="381">
        <v>164.12052</v>
      </c>
      <c r="AY806" s="373">
        <v>12738.862193466119</v>
      </c>
      <c r="AZ806" s="374">
        <v>2090708.6873999999</v>
      </c>
      <c r="BA806" s="378">
        <v>805.07136000000037</v>
      </c>
      <c r="BB806" s="379">
        <v>805.07136000000037</v>
      </c>
      <c r="BC806" s="373">
        <v>13263.829170494892</v>
      </c>
      <c r="BD806" s="374">
        <v>10678328.989097999</v>
      </c>
      <c r="BE806" s="374">
        <f t="shared" si="228"/>
        <v>8.2630428035449038E-2</v>
      </c>
      <c r="BF806" s="374">
        <f t="shared" si="229"/>
        <v>66.523391075881122</v>
      </c>
      <c r="BG806" s="374">
        <f t="shared" si="230"/>
        <v>9.2390342461243682E-2</v>
      </c>
      <c r="BH806" s="374">
        <f t="shared" si="231"/>
        <v>74.380818656139226</v>
      </c>
      <c r="BI806" s="374">
        <f t="shared" si="232"/>
        <v>0.82497922950330738</v>
      </c>
      <c r="BJ806" s="374">
        <f t="shared" si="233"/>
        <v>664.16715026798011</v>
      </c>
      <c r="BK806" s="375">
        <v>26842778.317460999</v>
      </c>
      <c r="BL806" s="382">
        <v>80077914.019633204</v>
      </c>
      <c r="BM806" s="383">
        <v>0.43</v>
      </c>
      <c r="BN806" s="382">
        <v>34433503.028442279</v>
      </c>
      <c r="BO806" s="395"/>
      <c r="BP806" s="395"/>
      <c r="BS806" s="408">
        <v>11359</v>
      </c>
      <c r="BT806" s="400" t="s">
        <v>2125</v>
      </c>
      <c r="BU806" s="400">
        <v>0.8877759976175531</v>
      </c>
      <c r="BV806" s="400">
        <v>0.11222400238244684</v>
      </c>
      <c r="BW806" s="400">
        <v>4.8757509376871164E-2</v>
      </c>
      <c r="BX806" s="400">
        <v>0.95124249062312882</v>
      </c>
      <c r="BY806" s="407">
        <v>11359</v>
      </c>
      <c r="BZ806" s="406" t="s">
        <v>2125</v>
      </c>
      <c r="CA806" s="406">
        <v>0.91645124313573278</v>
      </c>
      <c r="CB806" s="406">
        <v>8.3548756864267271E-2</v>
      </c>
      <c r="CC806" s="406">
        <v>8.2630428035449038E-2</v>
      </c>
      <c r="CD806" s="406">
        <v>9.2390342461243682E-2</v>
      </c>
      <c r="CE806" s="406">
        <v>0.82497922950330738</v>
      </c>
    </row>
    <row r="807" spans="1:83" x14ac:dyDescent="0.35">
      <c r="A807" s="365">
        <v>11</v>
      </c>
      <c r="B807" s="366" t="s">
        <v>1323</v>
      </c>
      <c r="C807" s="411">
        <v>11360</v>
      </c>
      <c r="D807" s="367" t="s">
        <v>2110</v>
      </c>
      <c r="E807" s="368" t="s">
        <v>2438</v>
      </c>
      <c r="F807" s="369">
        <v>12</v>
      </c>
      <c r="G807" s="370" t="s">
        <v>6311</v>
      </c>
      <c r="H807" s="371">
        <v>93315.599999999991</v>
      </c>
      <c r="I807" s="372">
        <v>93315.599999999991</v>
      </c>
      <c r="J807" s="373">
        <v>448.50347075717247</v>
      </c>
      <c r="K807" s="374">
        <v>41852370.475787997</v>
      </c>
      <c r="L807" s="371">
        <v>21690</v>
      </c>
      <c r="M807" s="372">
        <v>21690</v>
      </c>
      <c r="N807" s="373">
        <v>681.81640094268323</v>
      </c>
      <c r="O807" s="374">
        <v>14788597.7364468</v>
      </c>
      <c r="P807" s="374">
        <f t="shared" si="218"/>
        <v>0.93332513640898385</v>
      </c>
      <c r="Q807" s="402">
        <f t="shared" si="222"/>
        <v>20243.822208710859</v>
      </c>
      <c r="R807" s="374">
        <f t="shared" si="219"/>
        <v>6.6674863591016112E-2</v>
      </c>
      <c r="S807" s="401">
        <f t="shared" si="223"/>
        <v>1446.1777912891396</v>
      </c>
      <c r="T807" s="371">
        <v>8106</v>
      </c>
      <c r="U807" s="372">
        <v>8106</v>
      </c>
      <c r="V807" s="373">
        <v>342.80737225336787</v>
      </c>
      <c r="W807" s="374">
        <v>2778796.5594858001</v>
      </c>
      <c r="X807" s="371">
        <v>13347.6</v>
      </c>
      <c r="Y807" s="372">
        <v>13347.6</v>
      </c>
      <c r="Z807" s="373">
        <v>1628.2264730152388</v>
      </c>
      <c r="AA807" s="374">
        <v>21732915.671218202</v>
      </c>
      <c r="AB807" s="371">
        <v>889.19999999999993</v>
      </c>
      <c r="AC807" s="372">
        <v>889.19999999999993</v>
      </c>
      <c r="AD807" s="373">
        <v>8238.49750931579</v>
      </c>
      <c r="AE807" s="374">
        <v>7325671.9852836002</v>
      </c>
      <c r="AF807" s="374">
        <f t="shared" si="224"/>
        <v>6.0924348130026437E-2</v>
      </c>
      <c r="AG807" s="374">
        <f t="shared" si="225"/>
        <v>54.173930357219504</v>
      </c>
      <c r="AH807" s="374">
        <f t="shared" si="226"/>
        <v>0.93907565186997355</v>
      </c>
      <c r="AI807" s="374">
        <f t="shared" si="227"/>
        <v>835.02606964278039</v>
      </c>
      <c r="AJ807" s="375">
        <v>88478352.428222403</v>
      </c>
      <c r="AK807" s="376">
        <v>2277.8403599999997</v>
      </c>
      <c r="AL807" s="377">
        <v>2277.8403599999997</v>
      </c>
      <c r="AM807" s="373">
        <v>12182.441114117408</v>
      </c>
      <c r="AN807" s="374">
        <v>27749656.053059995</v>
      </c>
      <c r="AO807" s="378">
        <v>407.89787999999993</v>
      </c>
      <c r="AP807" s="379">
        <v>407.89787999999993</v>
      </c>
      <c r="AQ807" s="373">
        <v>9084.7704643000361</v>
      </c>
      <c r="AR807" s="374">
        <v>3705658.6126746</v>
      </c>
      <c r="AS807" s="374">
        <f t="shared" si="220"/>
        <v>0.95137024310776031</v>
      </c>
      <c r="AT807" s="374">
        <f t="shared" si="234"/>
        <v>388.06190525873996</v>
      </c>
      <c r="AU807" s="374">
        <f t="shared" si="221"/>
        <v>4.8629756892239695E-2</v>
      </c>
      <c r="AV807" s="374">
        <f t="shared" si="235"/>
        <v>19.835974741259957</v>
      </c>
      <c r="AW807" s="380">
        <v>91.692239999999998</v>
      </c>
      <c r="AX807" s="381">
        <v>91.692239999999998</v>
      </c>
      <c r="AY807" s="373">
        <v>7864.699045055504</v>
      </c>
      <c r="AZ807" s="374">
        <v>721131.87236700009</v>
      </c>
      <c r="BA807" s="378">
        <v>313.01916000000045</v>
      </c>
      <c r="BB807" s="379">
        <v>313.01916000000045</v>
      </c>
      <c r="BC807" s="373">
        <v>8382.5413635382465</v>
      </c>
      <c r="BD807" s="374">
        <v>2623896.0562800001</v>
      </c>
      <c r="BE807" s="374">
        <f t="shared" si="228"/>
        <v>4.3774648459981143E-2</v>
      </c>
      <c r="BF807" s="374">
        <f t="shared" si="229"/>
        <v>13.70230369023861</v>
      </c>
      <c r="BG807" s="374">
        <f t="shared" si="230"/>
        <v>0.29144925489325002</v>
      </c>
      <c r="BH807" s="374">
        <f t="shared" si="231"/>
        <v>91.229200949311149</v>
      </c>
      <c r="BI807" s="374">
        <f t="shared" si="232"/>
        <v>0.66477609664676884</v>
      </c>
      <c r="BJ807" s="374">
        <f t="shared" si="233"/>
        <v>208.0876553604507</v>
      </c>
      <c r="BK807" s="375">
        <v>34800342.594381593</v>
      </c>
      <c r="BL807" s="382">
        <v>123278695.02260399</v>
      </c>
      <c r="BM807" s="383">
        <v>0.37</v>
      </c>
      <c r="BN807" s="382">
        <v>45613117.158363476</v>
      </c>
      <c r="BO807" s="395"/>
      <c r="BP807" s="395"/>
      <c r="BS807" s="408">
        <v>11360</v>
      </c>
      <c r="BT807" s="400" t="s">
        <v>2110</v>
      </c>
      <c r="BU807" s="400">
        <v>0.93332513640898385</v>
      </c>
      <c r="BV807" s="400">
        <v>6.6674863591016112E-2</v>
      </c>
      <c r="BW807" s="400">
        <v>6.0924348130026437E-2</v>
      </c>
      <c r="BX807" s="400">
        <v>0.93907565186997355</v>
      </c>
      <c r="BY807" s="407">
        <v>11360</v>
      </c>
      <c r="BZ807" s="406" t="s">
        <v>2110</v>
      </c>
      <c r="CA807" s="406">
        <v>0.95137024310776031</v>
      </c>
      <c r="CB807" s="406">
        <v>4.8629756892239695E-2</v>
      </c>
      <c r="CC807" s="406">
        <v>4.3774648459981143E-2</v>
      </c>
      <c r="CD807" s="406">
        <v>0.29144925489325002</v>
      </c>
      <c r="CE807" s="406">
        <v>0.66477609664676884</v>
      </c>
    </row>
    <row r="808" spans="1:83" x14ac:dyDescent="0.35">
      <c r="A808" s="365">
        <v>11</v>
      </c>
      <c r="B808" s="366" t="s">
        <v>1323</v>
      </c>
      <c r="C808" s="411">
        <v>11361</v>
      </c>
      <c r="D808" s="367" t="s">
        <v>2111</v>
      </c>
      <c r="E808" s="368" t="s">
        <v>2438</v>
      </c>
      <c r="F808" s="369">
        <v>6</v>
      </c>
      <c r="G808" s="370" t="s">
        <v>6307</v>
      </c>
      <c r="H808" s="371">
        <v>74948.399999999994</v>
      </c>
      <c r="I808" s="372">
        <v>74948.399999999994</v>
      </c>
      <c r="J808" s="373">
        <v>406.34884689482368</v>
      </c>
      <c r="K808" s="374">
        <v>30455195.916611999</v>
      </c>
      <c r="L808" s="371">
        <v>11280</v>
      </c>
      <c r="M808" s="372">
        <v>11280</v>
      </c>
      <c r="N808" s="373">
        <v>342.05985633510636</v>
      </c>
      <c r="O808" s="374">
        <v>3858435.1794599998</v>
      </c>
      <c r="P808" s="374">
        <f t="shared" si="218"/>
        <v>0.89487384241173951</v>
      </c>
      <c r="Q808" s="402">
        <f t="shared" si="222"/>
        <v>10094.176942404421</v>
      </c>
      <c r="R808" s="374">
        <f t="shared" si="219"/>
        <v>0.10512615758826047</v>
      </c>
      <c r="S808" s="401">
        <f t="shared" si="223"/>
        <v>1185.8230575955781</v>
      </c>
      <c r="T808" s="371">
        <v>5262</v>
      </c>
      <c r="U808" s="372">
        <v>5262</v>
      </c>
      <c r="V808" s="373">
        <v>290.62987270239449</v>
      </c>
      <c r="W808" s="374">
        <v>1529294.3901599997</v>
      </c>
      <c r="X808" s="371">
        <v>9681.6</v>
      </c>
      <c r="Y808" s="372">
        <v>9681.6</v>
      </c>
      <c r="Z808" s="373">
        <v>104.88102117625185</v>
      </c>
      <c r="AA808" s="374">
        <v>1015416.09462</v>
      </c>
      <c r="AB808" s="371">
        <v>4.8</v>
      </c>
      <c r="AC808" s="372">
        <v>4.8</v>
      </c>
      <c r="AD808" s="373">
        <v>845583.18177250004</v>
      </c>
      <c r="AE808" s="374">
        <v>4058799.272508</v>
      </c>
      <c r="AF808" s="374">
        <f t="shared" si="224"/>
        <v>4.4351278970434768E-2</v>
      </c>
      <c r="AG808" s="374">
        <f t="shared" si="225"/>
        <v>0.21288613905808687</v>
      </c>
      <c r="AH808" s="374">
        <f t="shared" si="226"/>
        <v>0.95564872102956522</v>
      </c>
      <c r="AI808" s="374">
        <f t="shared" si="227"/>
        <v>4.5871138609419129</v>
      </c>
      <c r="AJ808" s="375">
        <v>40917140.853359997</v>
      </c>
      <c r="AK808" s="376">
        <v>1530.4753199999998</v>
      </c>
      <c r="AL808" s="377">
        <v>1530.4753199999998</v>
      </c>
      <c r="AM808" s="373">
        <v>13447.351672119745</v>
      </c>
      <c r="AN808" s="374">
        <v>20580839.85354</v>
      </c>
      <c r="AO808" s="378">
        <v>171.70632000000001</v>
      </c>
      <c r="AP808" s="379">
        <v>171.70632000000001</v>
      </c>
      <c r="AQ808" s="373">
        <v>15236.832627127525</v>
      </c>
      <c r="AR808" s="374">
        <v>2616260.4588599997</v>
      </c>
      <c r="AS808" s="374">
        <f t="shared" si="220"/>
        <v>0.8311455068382243</v>
      </c>
      <c r="AT808" s="374">
        <f t="shared" si="234"/>
        <v>142.71293636372633</v>
      </c>
      <c r="AU808" s="374">
        <f t="shared" si="221"/>
        <v>0.1688544931617757</v>
      </c>
      <c r="AV808" s="374">
        <f t="shared" si="235"/>
        <v>28.99338363627367</v>
      </c>
      <c r="AW808" s="380">
        <v>33.554519999999997</v>
      </c>
      <c r="AX808" s="381">
        <v>33.554519999999997</v>
      </c>
      <c r="AY808" s="373">
        <v>14410.447300095486</v>
      </c>
      <c r="AZ808" s="374">
        <v>483535.64213999995</v>
      </c>
      <c r="BA808" s="378">
        <v>250.19508000000036</v>
      </c>
      <c r="BB808" s="379">
        <v>250.19508000000036</v>
      </c>
      <c r="BC808" s="373">
        <v>9673.0381611820521</v>
      </c>
      <c r="BD808" s="374">
        <v>2420146.5565800001</v>
      </c>
      <c r="BE808" s="374">
        <f t="shared" si="228"/>
        <v>8.2611275153874605E-2</v>
      </c>
      <c r="BF808" s="374">
        <f t="shared" si="229"/>
        <v>20.6689345960257</v>
      </c>
      <c r="BG808" s="374">
        <f t="shared" si="230"/>
        <v>0.21153415889845742</v>
      </c>
      <c r="BH808" s="374">
        <f t="shared" si="231"/>
        <v>52.924805808332344</v>
      </c>
      <c r="BI808" s="374">
        <f t="shared" si="232"/>
        <v>0.70585456594766793</v>
      </c>
      <c r="BJ808" s="374">
        <f t="shared" si="233"/>
        <v>176.60133959564232</v>
      </c>
      <c r="BK808" s="375">
        <v>26100782.511119999</v>
      </c>
      <c r="BL808" s="382">
        <v>67017923.364479996</v>
      </c>
      <c r="BM808" s="383">
        <v>0.51</v>
      </c>
      <c r="BN808" s="382">
        <v>34179140.9158848</v>
      </c>
      <c r="BO808" s="395"/>
      <c r="BP808" s="395"/>
      <c r="BS808" s="408">
        <v>11361</v>
      </c>
      <c r="BT808" s="400" t="s">
        <v>2111</v>
      </c>
      <c r="BU808" s="400">
        <v>0.89487384241173951</v>
      </c>
      <c r="BV808" s="400">
        <v>0.10512615758826047</v>
      </c>
      <c r="BW808" s="400">
        <v>4.4351278970434768E-2</v>
      </c>
      <c r="BX808" s="400">
        <v>0.95564872102956522</v>
      </c>
      <c r="BY808" s="407">
        <v>11361</v>
      </c>
      <c r="BZ808" s="406" t="s">
        <v>2111</v>
      </c>
      <c r="CA808" s="406">
        <v>0.8311455068382243</v>
      </c>
      <c r="CB808" s="406">
        <v>0.1688544931617757</v>
      </c>
      <c r="CC808" s="406">
        <v>8.2611275153874605E-2</v>
      </c>
      <c r="CD808" s="406">
        <v>0.21153415889845742</v>
      </c>
      <c r="CE808" s="406">
        <v>0.70585456594766793</v>
      </c>
    </row>
    <row r="809" spans="1:83" x14ac:dyDescent="0.35">
      <c r="A809" s="365">
        <v>11</v>
      </c>
      <c r="B809" s="366" t="s">
        <v>1323</v>
      </c>
      <c r="C809" s="411">
        <v>11362</v>
      </c>
      <c r="D809" s="367" t="s">
        <v>2112</v>
      </c>
      <c r="E809" s="368" t="s">
        <v>2438</v>
      </c>
      <c r="F809" s="369">
        <v>6</v>
      </c>
      <c r="G809" s="370" t="s">
        <v>6307</v>
      </c>
      <c r="H809" s="371">
        <v>76800</v>
      </c>
      <c r="I809" s="372">
        <v>76800</v>
      </c>
      <c r="J809" s="373">
        <v>367.97872031488282</v>
      </c>
      <c r="K809" s="374">
        <v>28260765.720183</v>
      </c>
      <c r="L809" s="371">
        <v>11973.6</v>
      </c>
      <c r="M809" s="372">
        <v>11973.6</v>
      </c>
      <c r="N809" s="373">
        <v>358.74015941376024</v>
      </c>
      <c r="O809" s="374">
        <v>4295411.1727565993</v>
      </c>
      <c r="P809" s="374">
        <f t="shared" si="218"/>
        <v>0.90659516387216532</v>
      </c>
      <c r="Q809" s="402">
        <f t="shared" si="222"/>
        <v>10855.207854139759</v>
      </c>
      <c r="R809" s="374">
        <f t="shared" si="219"/>
        <v>9.3404836127834581E-2</v>
      </c>
      <c r="S809" s="401">
        <f t="shared" si="223"/>
        <v>1118.3921458602401</v>
      </c>
      <c r="T809" s="371">
        <v>6930</v>
      </c>
      <c r="U809" s="372">
        <v>6930</v>
      </c>
      <c r="V809" s="373">
        <v>254.59156329246753</v>
      </c>
      <c r="W809" s="374">
        <v>1764319.5336167999</v>
      </c>
      <c r="X809" s="371">
        <v>8781.6</v>
      </c>
      <c r="Y809" s="372">
        <v>8781.6</v>
      </c>
      <c r="Z809" s="373">
        <v>83.72383696365128</v>
      </c>
      <c r="AA809" s="374">
        <v>735229.2466800001</v>
      </c>
      <c r="AB809" s="371">
        <v>4.8</v>
      </c>
      <c r="AC809" s="372">
        <v>4.8</v>
      </c>
      <c r="AD809" s="373">
        <v>585891.48517799994</v>
      </c>
      <c r="AE809" s="374">
        <v>2812279.1288543995</v>
      </c>
      <c r="AF809" s="374">
        <f t="shared" si="224"/>
        <v>5.8599171251941563E-2</v>
      </c>
      <c r="AG809" s="374">
        <f t="shared" si="225"/>
        <v>0.2812760220093195</v>
      </c>
      <c r="AH809" s="374">
        <f t="shared" si="226"/>
        <v>0.94140082874805842</v>
      </c>
      <c r="AI809" s="374">
        <f t="shared" si="227"/>
        <v>4.51872397799068</v>
      </c>
      <c r="AJ809" s="375">
        <v>37868004.802090794</v>
      </c>
      <c r="AK809" s="376">
        <v>1646.1733199999999</v>
      </c>
      <c r="AL809" s="377">
        <v>1646.1733199999999</v>
      </c>
      <c r="AM809" s="373">
        <v>10243.072627477648</v>
      </c>
      <c r="AN809" s="374">
        <v>16861872.874176003</v>
      </c>
      <c r="AO809" s="378">
        <v>162.83051999999998</v>
      </c>
      <c r="AP809" s="379">
        <v>162.83051999999998</v>
      </c>
      <c r="AQ809" s="373">
        <v>11852.180447568429</v>
      </c>
      <c r="AR809" s="374">
        <v>1929896.7054113999</v>
      </c>
      <c r="AS809" s="374">
        <f t="shared" si="220"/>
        <v>0.90089010958043669</v>
      </c>
      <c r="AT809" s="374">
        <f t="shared" si="234"/>
        <v>146.69240500583948</v>
      </c>
      <c r="AU809" s="374">
        <f t="shared" si="221"/>
        <v>9.9109890419563251E-2</v>
      </c>
      <c r="AV809" s="374">
        <f t="shared" si="235"/>
        <v>16.1381149941605</v>
      </c>
      <c r="AW809" s="380">
        <v>87.394080000000002</v>
      </c>
      <c r="AX809" s="381">
        <v>87.394080000000002</v>
      </c>
      <c r="AY809" s="373">
        <v>9867.9989508763065</v>
      </c>
      <c r="AZ809" s="374">
        <v>862404.68975280004</v>
      </c>
      <c r="BA809" s="378">
        <v>106.45356000000034</v>
      </c>
      <c r="BB809" s="379">
        <v>106.45356000000034</v>
      </c>
      <c r="BC809" s="373">
        <v>15307.952548040619</v>
      </c>
      <c r="BD809" s="374">
        <v>1629586.0450500001</v>
      </c>
      <c r="BE809" s="374">
        <f t="shared" si="228"/>
        <v>3.5406121799279044E-2</v>
      </c>
      <c r="BF809" s="374">
        <f t="shared" si="229"/>
        <v>3.7691077113268716</v>
      </c>
      <c r="BG809" s="374">
        <f t="shared" si="230"/>
        <v>0.17576904452549305</v>
      </c>
      <c r="BH809" s="374">
        <f t="shared" si="231"/>
        <v>18.711240527537306</v>
      </c>
      <c r="BI809" s="374">
        <f t="shared" si="232"/>
        <v>0.78882483367522793</v>
      </c>
      <c r="BJ809" s="374">
        <f t="shared" si="233"/>
        <v>83.97321176113617</v>
      </c>
      <c r="BK809" s="375">
        <v>21283760.314390201</v>
      </c>
      <c r="BL809" s="382">
        <v>59151765.116480991</v>
      </c>
      <c r="BM809" s="383">
        <v>0.5</v>
      </c>
      <c r="BN809" s="382">
        <v>29575882.558240496</v>
      </c>
      <c r="BO809" s="395"/>
      <c r="BP809" s="395"/>
      <c r="BS809" s="408">
        <v>11362</v>
      </c>
      <c r="BT809" s="400" t="s">
        <v>2112</v>
      </c>
      <c r="BU809" s="400">
        <v>0.90659516387216532</v>
      </c>
      <c r="BV809" s="400">
        <v>9.3404836127834581E-2</v>
      </c>
      <c r="BW809" s="400">
        <v>5.8599171251941563E-2</v>
      </c>
      <c r="BX809" s="400">
        <v>0.94140082874805842</v>
      </c>
      <c r="BY809" s="407">
        <v>11362</v>
      </c>
      <c r="BZ809" s="406" t="s">
        <v>2112</v>
      </c>
      <c r="CA809" s="406">
        <v>0.90089010958043669</v>
      </c>
      <c r="CB809" s="406">
        <v>9.9109890419563251E-2</v>
      </c>
      <c r="CC809" s="406">
        <v>3.5406121799279044E-2</v>
      </c>
      <c r="CD809" s="406">
        <v>0.17576904452549305</v>
      </c>
      <c r="CE809" s="406">
        <v>0.78882483367522793</v>
      </c>
    </row>
    <row r="810" spans="1:83" x14ac:dyDescent="0.35">
      <c r="A810" s="365">
        <v>11</v>
      </c>
      <c r="B810" s="366" t="s">
        <v>1323</v>
      </c>
      <c r="C810" s="411">
        <v>11363</v>
      </c>
      <c r="D810" s="367" t="s">
        <v>2113</v>
      </c>
      <c r="E810" s="368" t="s">
        <v>2438</v>
      </c>
      <c r="F810" s="369">
        <v>2</v>
      </c>
      <c r="G810" s="370" t="s">
        <v>2560</v>
      </c>
      <c r="H810" s="371">
        <v>48194.400000000001</v>
      </c>
      <c r="I810" s="372">
        <v>48194.400000000001</v>
      </c>
      <c r="J810" s="373">
        <v>320.07736767106962</v>
      </c>
      <c r="K810" s="374">
        <v>15425936.688486598</v>
      </c>
      <c r="L810" s="371">
        <v>15663.599999999999</v>
      </c>
      <c r="M810" s="372">
        <v>15663.599999999999</v>
      </c>
      <c r="N810" s="373">
        <v>315.94434942296795</v>
      </c>
      <c r="O810" s="374">
        <v>4948825.9116216004</v>
      </c>
      <c r="P810" s="374">
        <f t="shared" si="218"/>
        <v>0.86199810812665745</v>
      </c>
      <c r="Q810" s="402">
        <f t="shared" si="222"/>
        <v>13501.993566452711</v>
      </c>
      <c r="R810" s="374">
        <f t="shared" si="219"/>
        <v>0.13800189187334258</v>
      </c>
      <c r="S810" s="401">
        <f t="shared" si="223"/>
        <v>2161.6064335472888</v>
      </c>
      <c r="T810" s="371">
        <v>8859.6</v>
      </c>
      <c r="U810" s="372">
        <v>8859.6</v>
      </c>
      <c r="V810" s="373">
        <v>239.68566243044833</v>
      </c>
      <c r="W810" s="374">
        <v>2123519.0948688001</v>
      </c>
      <c r="X810" s="371">
        <v>10453.199999999999</v>
      </c>
      <c r="Y810" s="372">
        <v>10453.199999999999</v>
      </c>
      <c r="Z810" s="373">
        <v>49.005861927448059</v>
      </c>
      <c r="AA810" s="374">
        <v>512268.0759</v>
      </c>
      <c r="AB810" s="371">
        <v>0</v>
      </c>
      <c r="AC810" s="372">
        <v>0</v>
      </c>
      <c r="AD810" s="373">
        <v>0</v>
      </c>
      <c r="AE810" s="374">
        <v>0</v>
      </c>
      <c r="AF810" s="374">
        <f t="shared" si="224"/>
        <v>3.5656937156341093E-2</v>
      </c>
      <c r="AG810" s="374">
        <f t="shared" si="225"/>
        <v>0</v>
      </c>
      <c r="AH810" s="374">
        <f t="shared" si="226"/>
        <v>0.96434306284365889</v>
      </c>
      <c r="AI810" s="374">
        <f t="shared" si="227"/>
        <v>0</v>
      </c>
      <c r="AJ810" s="375">
        <v>23010549.770877</v>
      </c>
      <c r="AK810" s="376">
        <v>835.97987999999998</v>
      </c>
      <c r="AL810" s="377">
        <v>835.97987999999998</v>
      </c>
      <c r="AM810" s="373">
        <v>10514.427698400588</v>
      </c>
      <c r="AN810" s="374">
        <v>8789850.0055775996</v>
      </c>
      <c r="AO810" s="378">
        <v>116.60484</v>
      </c>
      <c r="AP810" s="379">
        <v>116.60484</v>
      </c>
      <c r="AQ810" s="373">
        <v>12667.15898654121</v>
      </c>
      <c r="AR810" s="374">
        <v>1477052.0468801998</v>
      </c>
      <c r="AS810" s="374">
        <f t="shared" si="220"/>
        <v>0.88834988131763803</v>
      </c>
      <c r="AT810" s="374">
        <f t="shared" si="234"/>
        <v>103.58589577506217</v>
      </c>
      <c r="AU810" s="374">
        <f t="shared" si="221"/>
        <v>0.11165011868236198</v>
      </c>
      <c r="AV810" s="374">
        <f t="shared" si="235"/>
        <v>13.01894422493783</v>
      </c>
      <c r="AW810" s="380">
        <v>121.49723999999999</v>
      </c>
      <c r="AX810" s="381">
        <v>121.49723999999999</v>
      </c>
      <c r="AY810" s="373">
        <v>4427.2164002885993</v>
      </c>
      <c r="AZ810" s="374">
        <v>537894.57351779996</v>
      </c>
      <c r="BA810" s="378">
        <v>162.3915599999998</v>
      </c>
      <c r="BB810" s="379">
        <v>162.3915599999998</v>
      </c>
      <c r="BC810" s="373">
        <v>8559.6534143326262</v>
      </c>
      <c r="BD810" s="374">
        <v>1390015.4710127998</v>
      </c>
      <c r="BE810" s="374">
        <f t="shared" si="228"/>
        <v>2.2635351208637491E-2</v>
      </c>
      <c r="BF810" s="374">
        <f t="shared" si="229"/>
        <v>3.675789993918523</v>
      </c>
      <c r="BG810" s="374">
        <f t="shared" si="230"/>
        <v>0.30547848106805497</v>
      </c>
      <c r="BH810" s="374">
        <f t="shared" si="231"/>
        <v>49.607127087071852</v>
      </c>
      <c r="BI810" s="374">
        <f t="shared" si="232"/>
        <v>0.67188616772330767</v>
      </c>
      <c r="BJ810" s="374">
        <f t="shared" si="233"/>
        <v>109.10864291900944</v>
      </c>
      <c r="BK810" s="375">
        <v>12194812.096988399</v>
      </c>
      <c r="BL810" s="382">
        <v>35205361.867865399</v>
      </c>
      <c r="BM810" s="383">
        <v>0.46</v>
      </c>
      <c r="BN810" s="382">
        <v>16194466.459218085</v>
      </c>
      <c r="BO810" s="395"/>
      <c r="BP810" s="395"/>
      <c r="BS810" s="408">
        <v>11363</v>
      </c>
      <c r="BT810" s="400" t="s">
        <v>2113</v>
      </c>
      <c r="BU810" s="400">
        <v>0.86199810812665745</v>
      </c>
      <c r="BV810" s="400">
        <v>0.13800189187334258</v>
      </c>
      <c r="BW810" s="400">
        <v>3.5656937156341093E-2</v>
      </c>
      <c r="BX810" s="400">
        <v>0.96434306284365889</v>
      </c>
      <c r="BY810" s="407">
        <v>11363</v>
      </c>
      <c r="BZ810" s="406" t="s">
        <v>2113</v>
      </c>
      <c r="CA810" s="406">
        <v>0.88834988131763803</v>
      </c>
      <c r="CB810" s="406">
        <v>0.11165011868236198</v>
      </c>
      <c r="CC810" s="406">
        <v>2.2635351208637491E-2</v>
      </c>
      <c r="CD810" s="406">
        <v>0.30547848106805497</v>
      </c>
      <c r="CE810" s="406">
        <v>0.67188616772330767</v>
      </c>
    </row>
    <row r="811" spans="1:83" x14ac:dyDescent="0.35">
      <c r="A811" s="365">
        <v>11</v>
      </c>
      <c r="B811" s="366" t="s">
        <v>1323</v>
      </c>
      <c r="C811" s="411">
        <v>11364</v>
      </c>
      <c r="D811" s="367" t="s">
        <v>2114</v>
      </c>
      <c r="E811" s="368" t="s">
        <v>2438</v>
      </c>
      <c r="F811" s="369">
        <v>6</v>
      </c>
      <c r="G811" s="370" t="s">
        <v>6307</v>
      </c>
      <c r="H811" s="371">
        <v>68136</v>
      </c>
      <c r="I811" s="372">
        <v>68136</v>
      </c>
      <c r="J811" s="373">
        <v>433.85608178311901</v>
      </c>
      <c r="K811" s="374">
        <v>29561217.988374598</v>
      </c>
      <c r="L811" s="371">
        <v>8794.7999999999993</v>
      </c>
      <c r="M811" s="372">
        <v>8794.7999999999993</v>
      </c>
      <c r="N811" s="373">
        <v>332.78840120978305</v>
      </c>
      <c r="O811" s="374">
        <v>2926807.4309597998</v>
      </c>
      <c r="P811" s="374">
        <f t="shared" si="218"/>
        <v>0.88621906045332377</v>
      </c>
      <c r="Q811" s="402">
        <f t="shared" si="222"/>
        <v>7794.1193928748917</v>
      </c>
      <c r="R811" s="374">
        <f t="shared" si="219"/>
        <v>0.1137809395466763</v>
      </c>
      <c r="S811" s="401">
        <f t="shared" si="223"/>
        <v>1000.6806071251086</v>
      </c>
      <c r="T811" s="371">
        <v>5008.8</v>
      </c>
      <c r="U811" s="372">
        <v>5008.8</v>
      </c>
      <c r="V811" s="373">
        <v>324.2020874634643</v>
      </c>
      <c r="W811" s="374">
        <v>1623863.4156869999</v>
      </c>
      <c r="X811" s="371">
        <v>6936</v>
      </c>
      <c r="Y811" s="372">
        <v>6936</v>
      </c>
      <c r="Z811" s="373">
        <v>88.755859403114187</v>
      </c>
      <c r="AA811" s="374">
        <v>615610.64081999997</v>
      </c>
      <c r="AB811" s="371">
        <v>100.8</v>
      </c>
      <c r="AC811" s="372">
        <v>100.8</v>
      </c>
      <c r="AD811" s="373">
        <v>20968.932881279761</v>
      </c>
      <c r="AE811" s="374">
        <v>2113668.4344329997</v>
      </c>
      <c r="AF811" s="374">
        <f t="shared" si="224"/>
        <v>6.3432872495901398E-3</v>
      </c>
      <c r="AG811" s="374">
        <f t="shared" si="225"/>
        <v>0.63940335475868604</v>
      </c>
      <c r="AH811" s="374">
        <f t="shared" si="226"/>
        <v>0.9936567127504099</v>
      </c>
      <c r="AI811" s="374">
        <f t="shared" si="227"/>
        <v>100.16059664524131</v>
      </c>
      <c r="AJ811" s="375">
        <v>36841167.910274394</v>
      </c>
      <c r="AK811" s="376">
        <v>1588.3109999999997</v>
      </c>
      <c r="AL811" s="377">
        <v>1588.3109999999997</v>
      </c>
      <c r="AM811" s="373">
        <v>13424.608902774458</v>
      </c>
      <c r="AN811" s="374">
        <v>21322453.990974598</v>
      </c>
      <c r="AO811" s="378">
        <v>98.310239999999979</v>
      </c>
      <c r="AP811" s="379">
        <v>98.310239999999979</v>
      </c>
      <c r="AQ811" s="373">
        <v>9944.4009675411235</v>
      </c>
      <c r="AR811" s="374">
        <v>977636.4457751998</v>
      </c>
      <c r="AS811" s="374">
        <f t="shared" si="220"/>
        <v>0.89090103518202368</v>
      </c>
      <c r="AT811" s="374">
        <f t="shared" si="234"/>
        <v>87.584694584993173</v>
      </c>
      <c r="AU811" s="374">
        <f t="shared" si="221"/>
        <v>0.10909896481797637</v>
      </c>
      <c r="AV811" s="374">
        <f t="shared" si="235"/>
        <v>10.725545415006811</v>
      </c>
      <c r="AW811" s="380">
        <v>37.613160000000001</v>
      </c>
      <c r="AX811" s="381">
        <v>37.613160000000001</v>
      </c>
      <c r="AY811" s="373">
        <v>14811.914932858606</v>
      </c>
      <c r="AZ811" s="374">
        <v>557122.92627599998</v>
      </c>
      <c r="BA811" s="378">
        <v>54.694560000000408</v>
      </c>
      <c r="BB811" s="379">
        <v>54.694560000000408</v>
      </c>
      <c r="BC811" s="373">
        <v>33805.730724591005</v>
      </c>
      <c r="BD811" s="374">
        <v>1848989.56746</v>
      </c>
      <c r="BE811" s="374">
        <f t="shared" si="228"/>
        <v>1.4637870260755168E-2</v>
      </c>
      <c r="BF811" s="374">
        <f t="shared" si="229"/>
        <v>0.80061187324909511</v>
      </c>
      <c r="BG811" s="374">
        <f t="shared" si="230"/>
        <v>0.22976091658337416</v>
      </c>
      <c r="BH811" s="374">
        <f t="shared" si="231"/>
        <v>12.566672237724447</v>
      </c>
      <c r="BI811" s="374">
        <f t="shared" si="232"/>
        <v>0.75560121315587059</v>
      </c>
      <c r="BJ811" s="374">
        <f t="shared" si="233"/>
        <v>41.327275889026865</v>
      </c>
      <c r="BK811" s="375">
        <v>24706202.930485796</v>
      </c>
      <c r="BL811" s="382">
        <v>61547370.840760186</v>
      </c>
      <c r="BM811" s="383">
        <v>0.52</v>
      </c>
      <c r="BN811" s="382">
        <v>32004632.8371953</v>
      </c>
      <c r="BO811" s="395"/>
      <c r="BP811" s="395"/>
      <c r="BS811" s="408">
        <v>11364</v>
      </c>
      <c r="BT811" s="400" t="s">
        <v>2114</v>
      </c>
      <c r="BU811" s="400">
        <v>0.88621906045332377</v>
      </c>
      <c r="BV811" s="400">
        <v>0.1137809395466763</v>
      </c>
      <c r="BW811" s="400">
        <v>6.3432872495901398E-3</v>
      </c>
      <c r="BX811" s="400">
        <v>0.9936567127504099</v>
      </c>
      <c r="BY811" s="407">
        <v>11364</v>
      </c>
      <c r="BZ811" s="406" t="s">
        <v>2114</v>
      </c>
      <c r="CA811" s="406">
        <v>0.89090103518202368</v>
      </c>
      <c r="CB811" s="406">
        <v>0.10909896481797637</v>
      </c>
      <c r="CC811" s="406">
        <v>1.4637870260755168E-2</v>
      </c>
      <c r="CD811" s="406">
        <v>0.22976091658337416</v>
      </c>
      <c r="CE811" s="406">
        <v>0.75560121315587059</v>
      </c>
    </row>
    <row r="812" spans="1:83" x14ac:dyDescent="0.35">
      <c r="A812" s="365">
        <v>11</v>
      </c>
      <c r="B812" s="366" t="s">
        <v>1323</v>
      </c>
      <c r="C812" s="411">
        <v>11365</v>
      </c>
      <c r="D812" s="367" t="s">
        <v>2115</v>
      </c>
      <c r="E812" s="368" t="s">
        <v>2438</v>
      </c>
      <c r="F812" s="369">
        <v>5</v>
      </c>
      <c r="G812" s="370" t="s">
        <v>2469</v>
      </c>
      <c r="H812" s="371">
        <v>65205.599999999999</v>
      </c>
      <c r="I812" s="372">
        <v>65205.599999999999</v>
      </c>
      <c r="J812" s="373">
        <v>428.39887597637932</v>
      </c>
      <c r="K812" s="374">
        <v>27934005.7473654</v>
      </c>
      <c r="L812" s="371">
        <v>15061.199999999999</v>
      </c>
      <c r="M812" s="372">
        <v>15061.199999999999</v>
      </c>
      <c r="N812" s="373">
        <v>436.8613337021751</v>
      </c>
      <c r="O812" s="374">
        <v>6579655.9191551991</v>
      </c>
      <c r="P812" s="374">
        <f t="shared" si="218"/>
        <v>0.88759796276779213</v>
      </c>
      <c r="Q812" s="402">
        <f t="shared" si="222"/>
        <v>13368.29043683827</v>
      </c>
      <c r="R812" s="374">
        <f t="shared" si="219"/>
        <v>0.11240203723220792</v>
      </c>
      <c r="S812" s="401">
        <f t="shared" si="223"/>
        <v>1692.9095631617297</v>
      </c>
      <c r="T812" s="371">
        <v>9174</v>
      </c>
      <c r="U812" s="372">
        <v>9174</v>
      </c>
      <c r="V812" s="373">
        <v>138.49712322001309</v>
      </c>
      <c r="W812" s="374">
        <v>1270572.6084204002</v>
      </c>
      <c r="X812" s="371">
        <v>13885.199999999999</v>
      </c>
      <c r="Y812" s="372">
        <v>13885.199999999999</v>
      </c>
      <c r="Z812" s="373">
        <v>159.67552855738484</v>
      </c>
      <c r="AA812" s="374">
        <v>2217126.6491249995</v>
      </c>
      <c r="AB812" s="371">
        <v>0</v>
      </c>
      <c r="AC812" s="372">
        <v>0</v>
      </c>
      <c r="AD812" s="373">
        <v>0</v>
      </c>
      <c r="AE812" s="374">
        <v>0</v>
      </c>
      <c r="AF812" s="374">
        <f t="shared" si="224"/>
        <v>1.9951181374212165E-3</v>
      </c>
      <c r="AG812" s="374">
        <f t="shared" si="225"/>
        <v>0</v>
      </c>
      <c r="AH812" s="374">
        <f t="shared" si="226"/>
        <v>0.99800488186257874</v>
      </c>
      <c r="AI812" s="374">
        <f t="shared" si="227"/>
        <v>0</v>
      </c>
      <c r="AJ812" s="375">
        <v>38001360.924066</v>
      </c>
      <c r="AK812" s="376">
        <v>786.31968000000006</v>
      </c>
      <c r="AL812" s="377">
        <v>786.31968000000006</v>
      </c>
      <c r="AM812" s="373">
        <v>13375.609238655452</v>
      </c>
      <c r="AN812" s="374">
        <v>10517504.776344599</v>
      </c>
      <c r="AO812" s="378">
        <v>122.87627999999999</v>
      </c>
      <c r="AP812" s="379">
        <v>122.87627999999999</v>
      </c>
      <c r="AQ812" s="373">
        <v>13193.074227779356</v>
      </c>
      <c r="AR812" s="374">
        <v>1621115.8828733999</v>
      </c>
      <c r="AS812" s="374">
        <f t="shared" si="220"/>
        <v>0.92815386532790156</v>
      </c>
      <c r="AT812" s="374">
        <f t="shared" si="234"/>
        <v>114.04809423911352</v>
      </c>
      <c r="AU812" s="374">
        <f t="shared" si="221"/>
        <v>7.1846134672098397E-2</v>
      </c>
      <c r="AV812" s="374">
        <f t="shared" si="235"/>
        <v>8.8281857608864698</v>
      </c>
      <c r="AW812" s="380">
        <v>56.19408</v>
      </c>
      <c r="AX812" s="381">
        <v>56.19408</v>
      </c>
      <c r="AY812" s="373">
        <v>3379.1672555222904</v>
      </c>
      <c r="AZ812" s="374">
        <v>189889.19509020002</v>
      </c>
      <c r="BA812" s="378">
        <v>126.55919999999995</v>
      </c>
      <c r="BB812" s="379">
        <v>126.55919999999995</v>
      </c>
      <c r="BC812" s="373">
        <v>7218.3511148142552</v>
      </c>
      <c r="BD812" s="374">
        <v>913548.74240999995</v>
      </c>
      <c r="BE812" s="374">
        <f t="shared" si="228"/>
        <v>1.7837887176605241E-2</v>
      </c>
      <c r="BF812" s="374">
        <f t="shared" si="229"/>
        <v>2.257548730761417</v>
      </c>
      <c r="BG812" s="374">
        <f t="shared" si="230"/>
        <v>0.33694487870487283</v>
      </c>
      <c r="BH812" s="374">
        <f t="shared" si="231"/>
        <v>42.643474292985722</v>
      </c>
      <c r="BI812" s="374">
        <f t="shared" si="232"/>
        <v>0.64521723411852194</v>
      </c>
      <c r="BJ812" s="374">
        <f t="shared" si="233"/>
        <v>81.658176976252804</v>
      </c>
      <c r="BK812" s="375">
        <v>13242058.5967182</v>
      </c>
      <c r="BL812" s="382">
        <v>51243419.520784199</v>
      </c>
      <c r="BM812" s="383">
        <v>0.46</v>
      </c>
      <c r="BN812" s="382">
        <v>23571972.979560733</v>
      </c>
      <c r="BO812" s="395"/>
      <c r="BP812" s="395"/>
      <c r="BS812" s="408">
        <v>11365</v>
      </c>
      <c r="BT812" s="400" t="s">
        <v>2115</v>
      </c>
      <c r="BU812" s="400">
        <v>0.88759796276779213</v>
      </c>
      <c r="BV812" s="400">
        <v>0.11240203723220792</v>
      </c>
      <c r="BW812" s="400">
        <v>1.9951181374212165E-3</v>
      </c>
      <c r="BX812" s="400">
        <v>0.99800488186257874</v>
      </c>
      <c r="BY812" s="407">
        <v>11365</v>
      </c>
      <c r="BZ812" s="406" t="s">
        <v>2115</v>
      </c>
      <c r="CA812" s="406">
        <v>0.92815386532790156</v>
      </c>
      <c r="CB812" s="406">
        <v>7.1846134672098397E-2</v>
      </c>
      <c r="CC812" s="406">
        <v>1.7837887176605241E-2</v>
      </c>
      <c r="CD812" s="406">
        <v>0.33694487870487283</v>
      </c>
      <c r="CE812" s="406">
        <v>0.64521723411852194</v>
      </c>
    </row>
    <row r="813" spans="1:83" x14ac:dyDescent="0.35">
      <c r="A813" s="365">
        <v>11</v>
      </c>
      <c r="B813" s="366" t="s">
        <v>1323</v>
      </c>
      <c r="C813" s="411">
        <v>11366</v>
      </c>
      <c r="D813" s="367" t="s">
        <v>2116</v>
      </c>
      <c r="E813" s="368" t="s">
        <v>2438</v>
      </c>
      <c r="F813" s="369">
        <v>12</v>
      </c>
      <c r="G813" s="370" t="s">
        <v>6311</v>
      </c>
      <c r="H813" s="371">
        <v>109147.2</v>
      </c>
      <c r="I813" s="372">
        <v>109147.2</v>
      </c>
      <c r="J813" s="373">
        <v>514.42583892187429</v>
      </c>
      <c r="K813" s="374">
        <v>56148139.925973594</v>
      </c>
      <c r="L813" s="371">
        <v>22876.799999999999</v>
      </c>
      <c r="M813" s="372">
        <v>22876.799999999999</v>
      </c>
      <c r="N813" s="373">
        <v>480.63590106994849</v>
      </c>
      <c r="O813" s="374">
        <v>10995411.381596997</v>
      </c>
      <c r="P813" s="374">
        <f t="shared" si="218"/>
        <v>0.84935209240507614</v>
      </c>
      <c r="Q813" s="402">
        <f t="shared" si="222"/>
        <v>19430.457947532446</v>
      </c>
      <c r="R813" s="374">
        <f t="shared" si="219"/>
        <v>0.15064790759492397</v>
      </c>
      <c r="S813" s="401">
        <f t="shared" si="223"/>
        <v>3446.3420524675566</v>
      </c>
      <c r="T813" s="371">
        <v>12876</v>
      </c>
      <c r="U813" s="372">
        <v>12876</v>
      </c>
      <c r="V813" s="373">
        <v>272.2157437604846</v>
      </c>
      <c r="W813" s="374">
        <v>3505049.9166599996</v>
      </c>
      <c r="X813" s="371">
        <v>13546.8</v>
      </c>
      <c r="Y813" s="372">
        <v>13546.8</v>
      </c>
      <c r="Z813" s="373">
        <v>55.168258346620604</v>
      </c>
      <c r="AA813" s="374">
        <v>747353.36216999998</v>
      </c>
      <c r="AB813" s="371">
        <v>16.8</v>
      </c>
      <c r="AC813" s="372">
        <v>16.8</v>
      </c>
      <c r="AD813" s="373">
        <v>274552.06995535712</v>
      </c>
      <c r="AE813" s="374">
        <v>4612474.7752499999</v>
      </c>
      <c r="AF813" s="374">
        <f t="shared" si="224"/>
        <v>0.15078437465542646</v>
      </c>
      <c r="AG813" s="374">
        <f t="shared" si="225"/>
        <v>2.5331774942111647</v>
      </c>
      <c r="AH813" s="374">
        <f t="shared" si="226"/>
        <v>0.84921562534457351</v>
      </c>
      <c r="AI813" s="374">
        <f t="shared" si="227"/>
        <v>14.266822505788836</v>
      </c>
      <c r="AJ813" s="375">
        <v>76008429.361650586</v>
      </c>
      <c r="AK813" s="376">
        <v>3411.8724000000002</v>
      </c>
      <c r="AL813" s="377">
        <v>3411.8724000000002</v>
      </c>
      <c r="AM813" s="373">
        <v>7203.7018475920122</v>
      </c>
      <c r="AN813" s="374">
        <v>24578111.511628196</v>
      </c>
      <c r="AO813" s="378">
        <v>425.01060000000001</v>
      </c>
      <c r="AP813" s="379">
        <v>425.01060000000001</v>
      </c>
      <c r="AQ813" s="373">
        <v>10170.802903962865</v>
      </c>
      <c r="AR813" s="374">
        <v>4322699.0446950002</v>
      </c>
      <c r="AS813" s="374">
        <f t="shared" si="220"/>
        <v>0.85418029059678036</v>
      </c>
      <c r="AT813" s="374">
        <f t="shared" si="234"/>
        <v>363.03567781471196</v>
      </c>
      <c r="AU813" s="374">
        <f t="shared" si="221"/>
        <v>0.14581970940321962</v>
      </c>
      <c r="AV813" s="374">
        <f t="shared" si="235"/>
        <v>61.974922185288015</v>
      </c>
      <c r="AW813" s="380">
        <v>112.87956</v>
      </c>
      <c r="AX813" s="381">
        <v>112.87956</v>
      </c>
      <c r="AY813" s="373">
        <v>5819.2744782137706</v>
      </c>
      <c r="AZ813" s="374">
        <v>656877.14262000006</v>
      </c>
      <c r="BA813" s="378">
        <v>246.38328000000016</v>
      </c>
      <c r="BB813" s="379">
        <v>246.38328000000016</v>
      </c>
      <c r="BC813" s="373">
        <v>9344.1415064090324</v>
      </c>
      <c r="BD813" s="374">
        <v>2302240.2331332001</v>
      </c>
      <c r="BE813" s="374">
        <f t="shared" si="228"/>
        <v>6.5476233408580067E-2</v>
      </c>
      <c r="BF813" s="374">
        <f t="shared" si="229"/>
        <v>16.132249149251546</v>
      </c>
      <c r="BG813" s="374">
        <f t="shared" si="230"/>
        <v>9.731917525978126E-2</v>
      </c>
      <c r="BH813" s="374">
        <f t="shared" si="231"/>
        <v>23.977817607399775</v>
      </c>
      <c r="BI813" s="374">
        <f t="shared" si="232"/>
        <v>0.83720459133163871</v>
      </c>
      <c r="BJ813" s="374">
        <f t="shared" si="233"/>
        <v>206.27321324334883</v>
      </c>
      <c r="BK813" s="375">
        <v>31859927.932076398</v>
      </c>
      <c r="BL813" s="382">
        <v>107868357.29372698</v>
      </c>
      <c r="BM813" s="383">
        <v>0.48</v>
      </c>
      <c r="BN813" s="382">
        <v>51776811.500988945</v>
      </c>
      <c r="BO813" s="395"/>
      <c r="BP813" s="395"/>
      <c r="BS813" s="408">
        <v>11366</v>
      </c>
      <c r="BT813" s="400" t="s">
        <v>2116</v>
      </c>
      <c r="BU813" s="400">
        <v>0.84935209240507614</v>
      </c>
      <c r="BV813" s="400">
        <v>0.15064790759492397</v>
      </c>
      <c r="BW813" s="400">
        <v>0.15078437465542646</v>
      </c>
      <c r="BX813" s="400">
        <v>0.84921562534457351</v>
      </c>
      <c r="BY813" s="407">
        <v>11366</v>
      </c>
      <c r="BZ813" s="406" t="s">
        <v>2116</v>
      </c>
      <c r="CA813" s="406">
        <v>0.85418029059678036</v>
      </c>
      <c r="CB813" s="406">
        <v>0.14581970940321962</v>
      </c>
      <c r="CC813" s="406">
        <v>6.5476233408580067E-2</v>
      </c>
      <c r="CD813" s="406">
        <v>9.731917525978126E-2</v>
      </c>
      <c r="CE813" s="406">
        <v>0.83720459133163871</v>
      </c>
    </row>
    <row r="814" spans="1:83" x14ac:dyDescent="0.35">
      <c r="A814" s="365">
        <v>11</v>
      </c>
      <c r="B814" s="366" t="s">
        <v>1323</v>
      </c>
      <c r="C814" s="411">
        <v>11367</v>
      </c>
      <c r="D814" s="367" t="s">
        <v>2117</v>
      </c>
      <c r="E814" s="368" t="s">
        <v>2438</v>
      </c>
      <c r="F814" s="369">
        <v>5</v>
      </c>
      <c r="G814" s="370" t="s">
        <v>2469</v>
      </c>
      <c r="H814" s="371">
        <v>68973.599999999991</v>
      </c>
      <c r="I814" s="372">
        <v>68973.599999999991</v>
      </c>
      <c r="J814" s="373">
        <v>335.86361546326413</v>
      </c>
      <c r="K814" s="374">
        <v>23165722.667516991</v>
      </c>
      <c r="L814" s="371">
        <v>13894.8</v>
      </c>
      <c r="M814" s="372">
        <v>13894.8</v>
      </c>
      <c r="N814" s="373">
        <v>306.25000191609814</v>
      </c>
      <c r="O814" s="374">
        <v>4255282.5266238004</v>
      </c>
      <c r="P814" s="374">
        <f t="shared" si="218"/>
        <v>0.87839545973029398</v>
      </c>
      <c r="Q814" s="402">
        <f t="shared" si="222"/>
        <v>12205.129233860489</v>
      </c>
      <c r="R814" s="374">
        <f t="shared" si="219"/>
        <v>0.12160454026970595</v>
      </c>
      <c r="S814" s="401">
        <f t="shared" si="223"/>
        <v>1689.6707661395101</v>
      </c>
      <c r="T814" s="371">
        <v>7062</v>
      </c>
      <c r="U814" s="372">
        <v>7062</v>
      </c>
      <c r="V814" s="373">
        <v>238.1430942693288</v>
      </c>
      <c r="W814" s="374">
        <v>1681766.5317299999</v>
      </c>
      <c r="X814" s="371">
        <v>9408</v>
      </c>
      <c r="Y814" s="372">
        <v>9408</v>
      </c>
      <c r="Z814" s="373">
        <v>52.323153354591838</v>
      </c>
      <c r="AA814" s="374">
        <v>492256.22675999999</v>
      </c>
      <c r="AB814" s="371">
        <v>8.4</v>
      </c>
      <c r="AC814" s="372">
        <v>8.4</v>
      </c>
      <c r="AD814" s="373">
        <v>271910.73231885716</v>
      </c>
      <c r="AE814" s="374">
        <v>2284050.1514784005</v>
      </c>
      <c r="AF814" s="374">
        <f t="shared" si="224"/>
        <v>0.10472418550230858</v>
      </c>
      <c r="AG814" s="374">
        <f t="shared" si="225"/>
        <v>0.87968315821939214</v>
      </c>
      <c r="AH814" s="374">
        <f t="shared" si="226"/>
        <v>0.89527581449769145</v>
      </c>
      <c r="AI814" s="374">
        <f t="shared" si="227"/>
        <v>7.5203168417806081</v>
      </c>
      <c r="AJ814" s="375">
        <v>31879078.10410919</v>
      </c>
      <c r="AK814" s="376">
        <v>1186.98552</v>
      </c>
      <c r="AL814" s="377">
        <v>1186.98552</v>
      </c>
      <c r="AM814" s="373">
        <v>8595.8883222096938</v>
      </c>
      <c r="AN814" s="374">
        <v>10203194.970000001</v>
      </c>
      <c r="AO814" s="378">
        <v>166.99079999999998</v>
      </c>
      <c r="AP814" s="379">
        <v>166.99079999999998</v>
      </c>
      <c r="AQ814" s="373">
        <v>10966.985603144605</v>
      </c>
      <c r="AR814" s="374">
        <v>1831385.6994576</v>
      </c>
      <c r="AS814" s="374">
        <f t="shared" si="220"/>
        <v>0.90185276634472189</v>
      </c>
      <c r="AT814" s="374">
        <f t="shared" si="234"/>
        <v>150.60111493411816</v>
      </c>
      <c r="AU814" s="374">
        <f t="shared" si="221"/>
        <v>9.814723365527811E-2</v>
      </c>
      <c r="AV814" s="374">
        <f t="shared" si="235"/>
        <v>16.389685065881814</v>
      </c>
      <c r="AW814" s="380">
        <v>64.051079999999999</v>
      </c>
      <c r="AX814" s="381">
        <v>64.051079999999999</v>
      </c>
      <c r="AY814" s="373">
        <v>6974.7712324288677</v>
      </c>
      <c r="AZ814" s="374">
        <v>446741.63019</v>
      </c>
      <c r="BA814" s="378">
        <v>96.671039999999905</v>
      </c>
      <c r="BB814" s="379">
        <v>96.671039999999905</v>
      </c>
      <c r="BC814" s="373">
        <v>9669.1325900704178</v>
      </c>
      <c r="BD814" s="374">
        <v>934725.1033800001</v>
      </c>
      <c r="BE814" s="374">
        <f t="shared" si="228"/>
        <v>1.8307968010270948E-2</v>
      </c>
      <c r="BF814" s="374">
        <f t="shared" si="229"/>
        <v>1.7698503078396215</v>
      </c>
      <c r="BG814" s="374">
        <f t="shared" si="230"/>
        <v>0.18888704629951589</v>
      </c>
      <c r="BH814" s="374">
        <f t="shared" si="231"/>
        <v>18.259907208302334</v>
      </c>
      <c r="BI814" s="374">
        <f t="shared" si="232"/>
        <v>0.79280498569021318</v>
      </c>
      <c r="BJ814" s="374">
        <f t="shared" si="233"/>
        <v>76.64128248385795</v>
      </c>
      <c r="BK814" s="375">
        <v>13416047.403027602</v>
      </c>
      <c r="BL814" s="382">
        <v>45295125.507136792</v>
      </c>
      <c r="BM814" s="383">
        <v>0.4</v>
      </c>
      <c r="BN814" s="382">
        <v>18118050.202854719</v>
      </c>
      <c r="BO814" s="395"/>
      <c r="BP814" s="395"/>
      <c r="BS814" s="408">
        <v>11367</v>
      </c>
      <c r="BT814" s="400" t="s">
        <v>2117</v>
      </c>
      <c r="BU814" s="400">
        <v>0.87839545973029398</v>
      </c>
      <c r="BV814" s="400">
        <v>0.12160454026970595</v>
      </c>
      <c r="BW814" s="400">
        <v>0.10472418550230858</v>
      </c>
      <c r="BX814" s="400">
        <v>0.89527581449769145</v>
      </c>
      <c r="BY814" s="407">
        <v>11367</v>
      </c>
      <c r="BZ814" s="406" t="s">
        <v>2117</v>
      </c>
      <c r="CA814" s="406">
        <v>0.90185276634472189</v>
      </c>
      <c r="CB814" s="406">
        <v>9.814723365527811E-2</v>
      </c>
      <c r="CC814" s="406">
        <v>1.8307968010270948E-2</v>
      </c>
      <c r="CD814" s="406">
        <v>0.18888704629951589</v>
      </c>
      <c r="CE814" s="406">
        <v>0.79280498569021318</v>
      </c>
    </row>
    <row r="815" spans="1:83" x14ac:dyDescent="0.35">
      <c r="A815" s="365">
        <v>11</v>
      </c>
      <c r="B815" s="366" t="s">
        <v>1323</v>
      </c>
      <c r="C815" s="411">
        <v>11368</v>
      </c>
      <c r="D815" s="367" t="s">
        <v>2118</v>
      </c>
      <c r="E815" s="368" t="s">
        <v>2438</v>
      </c>
      <c r="F815" s="369">
        <v>6</v>
      </c>
      <c r="G815" s="370" t="s">
        <v>6307</v>
      </c>
      <c r="H815" s="371">
        <v>106447.2</v>
      </c>
      <c r="I815" s="372">
        <v>106447.2</v>
      </c>
      <c r="J815" s="373">
        <v>396.32640364771834</v>
      </c>
      <c r="K815" s="374">
        <v>42187835.954369403</v>
      </c>
      <c r="L815" s="371">
        <v>10646.4</v>
      </c>
      <c r="M815" s="372">
        <v>10646.4</v>
      </c>
      <c r="N815" s="373">
        <v>554.92184342307257</v>
      </c>
      <c r="O815" s="374">
        <v>5907919.9138193997</v>
      </c>
      <c r="P815" s="374">
        <f t="shared" si="218"/>
        <v>0.8825037434103884</v>
      </c>
      <c r="Q815" s="402">
        <f t="shared" si="222"/>
        <v>9395.4878538443591</v>
      </c>
      <c r="R815" s="374">
        <f t="shared" si="219"/>
        <v>0.11749625658961156</v>
      </c>
      <c r="S815" s="401">
        <f t="shared" si="223"/>
        <v>1250.9121461556406</v>
      </c>
      <c r="T815" s="371">
        <v>6682.8</v>
      </c>
      <c r="U815" s="372">
        <v>6682.8</v>
      </c>
      <c r="V815" s="373">
        <v>192.03661324070748</v>
      </c>
      <c r="W815" s="374">
        <v>1283342.2789650001</v>
      </c>
      <c r="X815" s="371">
        <v>14197.199999999999</v>
      </c>
      <c r="Y815" s="372">
        <v>14197.199999999999</v>
      </c>
      <c r="Z815" s="373">
        <v>76.517988761812177</v>
      </c>
      <c r="AA815" s="374">
        <v>1086341.1900491999</v>
      </c>
      <c r="AB815" s="371">
        <v>50.4</v>
      </c>
      <c r="AC815" s="372">
        <v>50.4</v>
      </c>
      <c r="AD815" s="373">
        <v>93657.681780357147</v>
      </c>
      <c r="AE815" s="374">
        <v>4720347.1617299998</v>
      </c>
      <c r="AF815" s="374">
        <f t="shared" si="224"/>
        <v>1.0808000826426961E-2</v>
      </c>
      <c r="AG815" s="374">
        <f t="shared" si="225"/>
        <v>0.54472324165191888</v>
      </c>
      <c r="AH815" s="374">
        <f t="shared" si="226"/>
        <v>0.98919199917357303</v>
      </c>
      <c r="AI815" s="374">
        <f t="shared" si="227"/>
        <v>49.855276758348083</v>
      </c>
      <c r="AJ815" s="375">
        <v>55185786.49893301</v>
      </c>
      <c r="AK815" s="376">
        <v>2143.4307599999997</v>
      </c>
      <c r="AL815" s="377">
        <v>2143.4307599999997</v>
      </c>
      <c r="AM815" s="373">
        <v>6544.2645828245932</v>
      </c>
      <c r="AN815" s="374">
        <v>14027178.008404799</v>
      </c>
      <c r="AO815" s="378">
        <v>91.936440000000005</v>
      </c>
      <c r="AP815" s="379">
        <v>91.936440000000005</v>
      </c>
      <c r="AQ815" s="373">
        <v>7344.5831722263765</v>
      </c>
      <c r="AR815" s="374">
        <v>675234.83013839996</v>
      </c>
      <c r="AS815" s="374">
        <f t="shared" si="220"/>
        <v>0.90138266942427814</v>
      </c>
      <c r="AT815" s="374">
        <f t="shared" si="234"/>
        <v>82.869913704564979</v>
      </c>
      <c r="AU815" s="374">
        <f t="shared" si="221"/>
        <v>9.8617330575721876E-2</v>
      </c>
      <c r="AV815" s="374">
        <f t="shared" si="235"/>
        <v>9.0665262954350201</v>
      </c>
      <c r="AW815" s="380">
        <v>33.255240000000001</v>
      </c>
      <c r="AX815" s="381">
        <v>33.255240000000001</v>
      </c>
      <c r="AY815" s="373">
        <v>7669.5358804807902</v>
      </c>
      <c r="AZ815" s="374">
        <v>255052.256394</v>
      </c>
      <c r="BA815" s="378">
        <v>130.30008000000012</v>
      </c>
      <c r="BB815" s="379">
        <v>130.30008000000012</v>
      </c>
      <c r="BC815" s="373">
        <v>11232.8524134444</v>
      </c>
      <c r="BD815" s="374">
        <v>1463641.5680999998</v>
      </c>
      <c r="BE815" s="374">
        <f t="shared" si="228"/>
        <v>5.2984160409768034E-2</v>
      </c>
      <c r="BF815" s="374">
        <f t="shared" si="229"/>
        <v>6.9038403401256145</v>
      </c>
      <c r="BG815" s="374">
        <f t="shared" si="230"/>
        <v>0.37697013451627914</v>
      </c>
      <c r="BH815" s="374">
        <f t="shared" si="231"/>
        <v>49.119238685081982</v>
      </c>
      <c r="BI815" s="374">
        <f t="shared" si="232"/>
        <v>0.5700457050739528</v>
      </c>
      <c r="BJ815" s="374">
        <f t="shared" si="233"/>
        <v>74.277000974792529</v>
      </c>
      <c r="BK815" s="375">
        <v>16421106.6630372</v>
      </c>
      <c r="BL815" s="382">
        <v>71606893.161970213</v>
      </c>
      <c r="BM815" s="383">
        <v>0.55000000000000004</v>
      </c>
      <c r="BN815" s="382">
        <v>39383791.239083618</v>
      </c>
      <c r="BO815" s="395"/>
      <c r="BP815" s="395"/>
      <c r="BS815" s="408">
        <v>11368</v>
      </c>
      <c r="BT815" s="400" t="s">
        <v>2118</v>
      </c>
      <c r="BU815" s="400">
        <v>0.8825037434103884</v>
      </c>
      <c r="BV815" s="400">
        <v>0.11749625658961156</v>
      </c>
      <c r="BW815" s="400">
        <v>1.0808000826426961E-2</v>
      </c>
      <c r="BX815" s="400">
        <v>0.98919199917357303</v>
      </c>
      <c r="BY815" s="407">
        <v>11368</v>
      </c>
      <c r="BZ815" s="406" t="s">
        <v>2118</v>
      </c>
      <c r="CA815" s="406">
        <v>0.90138266942427814</v>
      </c>
      <c r="CB815" s="406">
        <v>9.8617330575721876E-2</v>
      </c>
      <c r="CC815" s="406">
        <v>5.2984160409768034E-2</v>
      </c>
      <c r="CD815" s="406">
        <v>0.37697013451627914</v>
      </c>
      <c r="CE815" s="406">
        <v>0.5700457050739528</v>
      </c>
    </row>
    <row r="816" spans="1:83" x14ac:dyDescent="0.35">
      <c r="A816" s="365">
        <v>11</v>
      </c>
      <c r="B816" s="366" t="s">
        <v>1323</v>
      </c>
      <c r="C816" s="411">
        <v>11369</v>
      </c>
      <c r="D816" s="367" t="s">
        <v>2119</v>
      </c>
      <c r="E816" s="368" t="s">
        <v>2438</v>
      </c>
      <c r="F816" s="369">
        <v>6</v>
      </c>
      <c r="G816" s="370" t="s">
        <v>6307</v>
      </c>
      <c r="H816" s="371">
        <v>122822.39999999999</v>
      </c>
      <c r="I816" s="372">
        <v>122822.39999999999</v>
      </c>
      <c r="J816" s="373">
        <v>414.78902894963454</v>
      </c>
      <c r="K816" s="374">
        <v>50945384.029263593</v>
      </c>
      <c r="L816" s="371">
        <v>13222.8</v>
      </c>
      <c r="M816" s="372">
        <v>13222.8</v>
      </c>
      <c r="N816" s="373">
        <v>387.44369868245758</v>
      </c>
      <c r="O816" s="374">
        <v>5123090.5389383994</v>
      </c>
      <c r="P816" s="374">
        <f t="shared" si="218"/>
        <v>0.88520732457094853</v>
      </c>
      <c r="Q816" s="402">
        <f t="shared" si="222"/>
        <v>11704.919411336738</v>
      </c>
      <c r="R816" s="374">
        <f t="shared" si="219"/>
        <v>0.11479267542905144</v>
      </c>
      <c r="S816" s="401">
        <f t="shared" si="223"/>
        <v>1517.8805886632613</v>
      </c>
      <c r="T816" s="371">
        <v>6884.4</v>
      </c>
      <c r="U816" s="372">
        <v>6884.4</v>
      </c>
      <c r="V816" s="373">
        <v>301.75935354924178</v>
      </c>
      <c r="W816" s="374">
        <v>2077432.0935744001</v>
      </c>
      <c r="X816" s="371">
        <v>8776.7999999999993</v>
      </c>
      <c r="Y816" s="372">
        <v>8776.7999999999993</v>
      </c>
      <c r="Z816" s="373">
        <v>62.228978641167622</v>
      </c>
      <c r="AA816" s="374">
        <v>546171.29973779991</v>
      </c>
      <c r="AB816" s="371">
        <v>45.6</v>
      </c>
      <c r="AC816" s="372">
        <v>45.6</v>
      </c>
      <c r="AD816" s="373">
        <v>99765.85464868421</v>
      </c>
      <c r="AE816" s="374">
        <v>4549322.9719799999</v>
      </c>
      <c r="AF816" s="374">
        <f t="shared" si="224"/>
        <v>0</v>
      </c>
      <c r="AG816" s="374">
        <f t="shared" si="225"/>
        <v>0</v>
      </c>
      <c r="AH816" s="374">
        <f t="shared" si="226"/>
        <v>1</v>
      </c>
      <c r="AI816" s="374">
        <f t="shared" si="227"/>
        <v>45.6</v>
      </c>
      <c r="AJ816" s="375">
        <v>63241400.933494188</v>
      </c>
      <c r="AK816" s="376">
        <v>2334.29124</v>
      </c>
      <c r="AL816" s="377">
        <v>2334.29124</v>
      </c>
      <c r="AM816" s="373">
        <v>9553.3805672037724</v>
      </c>
      <c r="AN816" s="374">
        <v>22300372.570409998</v>
      </c>
      <c r="AO816" s="378">
        <v>156.50051999999999</v>
      </c>
      <c r="AP816" s="379">
        <v>156.50051999999999</v>
      </c>
      <c r="AQ816" s="373">
        <v>11786.31466009442</v>
      </c>
      <c r="AR816" s="374">
        <v>1844564.3731883999</v>
      </c>
      <c r="AS816" s="374">
        <f t="shared" si="220"/>
        <v>0.93569351099687281</v>
      </c>
      <c r="AT816" s="374">
        <f t="shared" si="234"/>
        <v>146.43652103163632</v>
      </c>
      <c r="AU816" s="374">
        <f t="shared" si="221"/>
        <v>6.430648900312716E-2</v>
      </c>
      <c r="AV816" s="374">
        <f t="shared" si="235"/>
        <v>10.063998968363682</v>
      </c>
      <c r="AW816" s="380">
        <v>58.764600000000009</v>
      </c>
      <c r="AX816" s="381">
        <v>58.764600000000009</v>
      </c>
      <c r="AY816" s="373">
        <v>9833.3377842272366</v>
      </c>
      <c r="AZ816" s="374">
        <v>577852.161555</v>
      </c>
      <c r="BA816" s="378">
        <v>104.1268799999998</v>
      </c>
      <c r="BB816" s="379">
        <v>104.1268799999998</v>
      </c>
      <c r="BC816" s="373">
        <v>13223.805003088566</v>
      </c>
      <c r="BD816" s="374">
        <v>1376953.5567000001</v>
      </c>
      <c r="BE816" s="374">
        <f t="shared" si="228"/>
        <v>2.0283864158576943E-3</v>
      </c>
      <c r="BF816" s="374">
        <f t="shared" si="229"/>
        <v>0.21120954891764382</v>
      </c>
      <c r="BG816" s="374">
        <f t="shared" si="230"/>
        <v>0.12299183462564767</v>
      </c>
      <c r="BH816" s="374">
        <f t="shared" si="231"/>
        <v>12.806756005044635</v>
      </c>
      <c r="BI816" s="374">
        <f t="shared" si="232"/>
        <v>0.87497977895849466</v>
      </c>
      <c r="BJ816" s="374">
        <f t="shared" si="233"/>
        <v>91.108914446037531</v>
      </c>
      <c r="BK816" s="375">
        <v>26099742.661853395</v>
      </c>
      <c r="BL816" s="382">
        <v>89341143.595347583</v>
      </c>
      <c r="BM816" s="383">
        <v>0.52</v>
      </c>
      <c r="BN816" s="382">
        <v>46457394.669580743</v>
      </c>
      <c r="BO816" s="395"/>
      <c r="BP816" s="395"/>
      <c r="BS816" s="408">
        <v>11369</v>
      </c>
      <c r="BT816" s="400" t="s">
        <v>2119</v>
      </c>
      <c r="BU816" s="400">
        <v>0.88520732457094853</v>
      </c>
      <c r="BV816" s="400">
        <v>0.11479267542905144</v>
      </c>
      <c r="BW816" s="400">
        <v>0</v>
      </c>
      <c r="BX816" s="400">
        <v>1</v>
      </c>
      <c r="BY816" s="407">
        <v>11369</v>
      </c>
      <c r="BZ816" s="406" t="s">
        <v>2119</v>
      </c>
      <c r="CA816" s="406">
        <v>0.93569351099687281</v>
      </c>
      <c r="CB816" s="406">
        <v>6.430648900312716E-2</v>
      </c>
      <c r="CC816" s="406">
        <v>2.0283864158576943E-3</v>
      </c>
      <c r="CD816" s="406">
        <v>0.12299183462564767</v>
      </c>
      <c r="CE816" s="406">
        <v>0.87497977895849466</v>
      </c>
    </row>
    <row r="817" spans="1:83" x14ac:dyDescent="0.35">
      <c r="A817" s="365">
        <v>11</v>
      </c>
      <c r="B817" s="366" t="s">
        <v>1323</v>
      </c>
      <c r="C817" s="411">
        <v>11370</v>
      </c>
      <c r="D817" s="367" t="s">
        <v>2120</v>
      </c>
      <c r="E817" s="368" t="s">
        <v>2438</v>
      </c>
      <c r="F817" s="369">
        <v>6</v>
      </c>
      <c r="G817" s="370" t="s">
        <v>6307</v>
      </c>
      <c r="H817" s="371">
        <v>111430.8</v>
      </c>
      <c r="I817" s="372">
        <v>111430.8</v>
      </c>
      <c r="J817" s="373">
        <v>377.1690299327098</v>
      </c>
      <c r="K817" s="374">
        <v>42028246.740625799</v>
      </c>
      <c r="L817" s="371">
        <v>27556.799999999999</v>
      </c>
      <c r="M817" s="372">
        <v>27556.799999999999</v>
      </c>
      <c r="N817" s="373">
        <v>325.56427621248474</v>
      </c>
      <c r="O817" s="374">
        <v>8971509.6467321999</v>
      </c>
      <c r="P817" s="374">
        <f t="shared" si="218"/>
        <v>0.88101332615063011</v>
      </c>
      <c r="Q817" s="402">
        <f t="shared" si="222"/>
        <v>24277.908026067682</v>
      </c>
      <c r="R817" s="374">
        <f t="shared" si="219"/>
        <v>0.11898667384936989</v>
      </c>
      <c r="S817" s="401">
        <f t="shared" si="223"/>
        <v>3278.8919739323164</v>
      </c>
      <c r="T817" s="371">
        <v>20239.2</v>
      </c>
      <c r="U817" s="372">
        <v>20239.2</v>
      </c>
      <c r="V817" s="373">
        <v>310.05569488636905</v>
      </c>
      <c r="W817" s="374">
        <v>6275279.2199442005</v>
      </c>
      <c r="X817" s="371">
        <v>15211.199999999999</v>
      </c>
      <c r="Y817" s="372">
        <v>15211.199999999999</v>
      </c>
      <c r="Z817" s="373">
        <v>48.435481165194069</v>
      </c>
      <c r="AA817" s="374">
        <v>736761.79110000003</v>
      </c>
      <c r="AB817" s="371">
        <v>128.4</v>
      </c>
      <c r="AC817" s="372">
        <v>128.4</v>
      </c>
      <c r="AD817" s="373">
        <v>53853.345241355142</v>
      </c>
      <c r="AE817" s="374">
        <v>6914769.5289900005</v>
      </c>
      <c r="AF817" s="374">
        <f t="shared" si="224"/>
        <v>5.0338615122410592E-2</v>
      </c>
      <c r="AG817" s="374">
        <f t="shared" si="225"/>
        <v>6.4634781817175204</v>
      </c>
      <c r="AH817" s="374">
        <f t="shared" si="226"/>
        <v>0.94966138487758944</v>
      </c>
      <c r="AI817" s="374">
        <f t="shared" si="227"/>
        <v>121.93652181828249</v>
      </c>
      <c r="AJ817" s="375">
        <v>64926566.9273922</v>
      </c>
      <c r="AK817" s="376">
        <v>2630.172</v>
      </c>
      <c r="AL817" s="377">
        <v>2630.172</v>
      </c>
      <c r="AM817" s="373">
        <v>6566.0674001647039</v>
      </c>
      <c r="AN817" s="374">
        <v>17269886.626026001</v>
      </c>
      <c r="AO817" s="378">
        <v>477.50400000000002</v>
      </c>
      <c r="AP817" s="379">
        <v>477.50400000000002</v>
      </c>
      <c r="AQ817" s="373">
        <v>6180.1816203181534</v>
      </c>
      <c r="AR817" s="374">
        <v>2951061.4444283997</v>
      </c>
      <c r="AS817" s="374">
        <f t="shared" si="220"/>
        <v>0.87458121125631483</v>
      </c>
      <c r="AT817" s="374">
        <f t="shared" si="234"/>
        <v>417.61602669973536</v>
      </c>
      <c r="AU817" s="374">
        <f t="shared" si="221"/>
        <v>0.1254187887436852</v>
      </c>
      <c r="AV817" s="374">
        <f t="shared" si="235"/>
        <v>59.887973300264662</v>
      </c>
      <c r="AW817" s="380">
        <v>336.80399999999992</v>
      </c>
      <c r="AX817" s="381">
        <v>336.80399999999992</v>
      </c>
      <c r="AY817" s="373">
        <v>5746.0103727776395</v>
      </c>
      <c r="AZ817" s="374">
        <v>1935279.2775929996</v>
      </c>
      <c r="BA817" s="378">
        <v>277.47599999999966</v>
      </c>
      <c r="BB817" s="379">
        <v>277.47599999999966</v>
      </c>
      <c r="BC817" s="373">
        <v>7984.0725394628817</v>
      </c>
      <c r="BD817" s="374">
        <v>2215388.5119599998</v>
      </c>
      <c r="BE817" s="374">
        <f t="shared" si="228"/>
        <v>6.5152195611282424E-2</v>
      </c>
      <c r="BF817" s="374">
        <f t="shared" si="229"/>
        <v>18.07817062943618</v>
      </c>
      <c r="BG817" s="374">
        <f t="shared" si="230"/>
        <v>0.30216335287137996</v>
      </c>
      <c r="BH817" s="374">
        <f t="shared" si="231"/>
        <v>83.843078501338923</v>
      </c>
      <c r="BI817" s="374">
        <f t="shared" si="232"/>
        <v>0.63268445151733765</v>
      </c>
      <c r="BJ817" s="374">
        <f t="shared" si="233"/>
        <v>175.55475086922456</v>
      </c>
      <c r="BK817" s="375">
        <v>24371615.860007398</v>
      </c>
      <c r="BL817" s="382">
        <v>89298182.78739959</v>
      </c>
      <c r="BM817" s="383">
        <v>0.36</v>
      </c>
      <c r="BN817" s="382">
        <v>32147345.80346385</v>
      </c>
      <c r="BO817" s="395"/>
      <c r="BP817" s="395"/>
      <c r="BS817" s="408">
        <v>11370</v>
      </c>
      <c r="BT817" s="400" t="s">
        <v>2120</v>
      </c>
      <c r="BU817" s="400">
        <v>0.88101332615063011</v>
      </c>
      <c r="BV817" s="400">
        <v>0.11898667384936989</v>
      </c>
      <c r="BW817" s="400">
        <v>5.0338615122410592E-2</v>
      </c>
      <c r="BX817" s="400">
        <v>0.94966138487758944</v>
      </c>
      <c r="BY817" s="407">
        <v>11370</v>
      </c>
      <c r="BZ817" s="406" t="s">
        <v>2120</v>
      </c>
      <c r="CA817" s="406">
        <v>0.87458121125631483</v>
      </c>
      <c r="CB817" s="406">
        <v>0.1254187887436852</v>
      </c>
      <c r="CC817" s="406">
        <v>6.5152195611282424E-2</v>
      </c>
      <c r="CD817" s="406">
        <v>0.30216335287137996</v>
      </c>
      <c r="CE817" s="406">
        <v>0.63268445151733765</v>
      </c>
    </row>
    <row r="818" spans="1:83" x14ac:dyDescent="0.35">
      <c r="A818" s="365">
        <v>11</v>
      </c>
      <c r="B818" s="366" t="s">
        <v>1323</v>
      </c>
      <c r="C818" s="411">
        <v>11371</v>
      </c>
      <c r="D818" s="367" t="s">
        <v>2121</v>
      </c>
      <c r="E818" s="368" t="s">
        <v>2438</v>
      </c>
      <c r="F818" s="369">
        <v>5</v>
      </c>
      <c r="G818" s="370" t="s">
        <v>2469</v>
      </c>
      <c r="H818" s="371">
        <v>63184.799999999996</v>
      </c>
      <c r="I818" s="372">
        <v>63184.799999999996</v>
      </c>
      <c r="J818" s="373">
        <v>361.07974644034641</v>
      </c>
      <c r="K818" s="374">
        <v>22814751.562883999</v>
      </c>
      <c r="L818" s="371">
        <v>8715.6</v>
      </c>
      <c r="M818" s="372">
        <v>8715.6</v>
      </c>
      <c r="N818" s="373">
        <v>297.93008532975358</v>
      </c>
      <c r="O818" s="374">
        <v>2596639.4517000006</v>
      </c>
      <c r="P818" s="374">
        <f t="shared" si="218"/>
        <v>0.86559705230870043</v>
      </c>
      <c r="Q818" s="402">
        <f t="shared" si="222"/>
        <v>7544.1976691017098</v>
      </c>
      <c r="R818" s="374">
        <f t="shared" si="219"/>
        <v>0.13440294769129962</v>
      </c>
      <c r="S818" s="401">
        <f t="shared" si="223"/>
        <v>1171.402330898291</v>
      </c>
      <c r="T818" s="371">
        <v>4905.5999999999995</v>
      </c>
      <c r="U818" s="372">
        <v>4905.5999999999995</v>
      </c>
      <c r="V818" s="373">
        <v>192.67672081396771</v>
      </c>
      <c r="W818" s="374">
        <v>945194.92162499984</v>
      </c>
      <c r="X818" s="371">
        <v>7635.5999999999995</v>
      </c>
      <c r="Y818" s="372">
        <v>7635.5999999999995</v>
      </c>
      <c r="Z818" s="373">
        <v>37.604379349363505</v>
      </c>
      <c r="AA818" s="374">
        <v>287131.99895999994</v>
      </c>
      <c r="AB818" s="371">
        <v>27.599999999999998</v>
      </c>
      <c r="AC818" s="372">
        <v>27.599999999999998</v>
      </c>
      <c r="AD818" s="373">
        <v>95016.387084782604</v>
      </c>
      <c r="AE818" s="374">
        <v>2622452.2835399997</v>
      </c>
      <c r="AF818" s="374">
        <f t="shared" si="224"/>
        <v>4.8830013855253734E-2</v>
      </c>
      <c r="AG818" s="374">
        <f t="shared" si="225"/>
        <v>1.3477083824050029</v>
      </c>
      <c r="AH818" s="374">
        <f t="shared" si="226"/>
        <v>0.95116998614474624</v>
      </c>
      <c r="AI818" s="374">
        <f t="shared" si="227"/>
        <v>26.252291617594995</v>
      </c>
      <c r="AJ818" s="375">
        <v>29266170.218708999</v>
      </c>
      <c r="AK818" s="376">
        <v>920.49527999999998</v>
      </c>
      <c r="AL818" s="377">
        <v>920.49527999999998</v>
      </c>
      <c r="AM818" s="373">
        <v>7832.4023491570752</v>
      </c>
      <c r="AN818" s="374">
        <v>7209689.3934599999</v>
      </c>
      <c r="AO818" s="378">
        <v>88.388760000000005</v>
      </c>
      <c r="AP818" s="379">
        <v>88.388760000000005</v>
      </c>
      <c r="AQ818" s="373">
        <v>7813.8720995746507</v>
      </c>
      <c r="AR818" s="374">
        <v>690658.46567999991</v>
      </c>
      <c r="AS818" s="374">
        <f t="shared" si="220"/>
        <v>0.80447612519012013</v>
      </c>
      <c r="AT818" s="374">
        <f t="shared" si="234"/>
        <v>71.106647155159493</v>
      </c>
      <c r="AU818" s="374">
        <f t="shared" si="221"/>
        <v>0.19552387480987982</v>
      </c>
      <c r="AV818" s="374">
        <f t="shared" si="235"/>
        <v>17.282112844840512</v>
      </c>
      <c r="AW818" s="380">
        <v>26.691960000000002</v>
      </c>
      <c r="AX818" s="381">
        <v>26.691960000000002</v>
      </c>
      <c r="AY818" s="373">
        <v>8069.7711440074081</v>
      </c>
      <c r="AZ818" s="374">
        <v>215398.008585</v>
      </c>
      <c r="BA818" s="378">
        <v>37.003560000000114</v>
      </c>
      <c r="BB818" s="379">
        <v>37.003560000000114</v>
      </c>
      <c r="BC818" s="373">
        <v>12316.918516488646</v>
      </c>
      <c r="BD818" s="374">
        <v>455769.83334000001</v>
      </c>
      <c r="BE818" s="374">
        <f t="shared" si="228"/>
        <v>3.7277397399238764E-3</v>
      </c>
      <c r="BF818" s="374">
        <f t="shared" si="229"/>
        <v>0.13793964113065799</v>
      </c>
      <c r="BG818" s="374">
        <f t="shared" si="230"/>
        <v>0</v>
      </c>
      <c r="BH818" s="374">
        <f t="shared" si="231"/>
        <v>0</v>
      </c>
      <c r="BI818" s="374">
        <f t="shared" si="232"/>
        <v>0.99627226026007609</v>
      </c>
      <c r="BJ818" s="374">
        <f t="shared" si="233"/>
        <v>36.865620358869457</v>
      </c>
      <c r="BK818" s="375">
        <v>8571515.7010650001</v>
      </c>
      <c r="BL818" s="382">
        <v>37837685.919773996</v>
      </c>
      <c r="BM818" s="383">
        <v>0.54</v>
      </c>
      <c r="BN818" s="382">
        <v>20432350.39667796</v>
      </c>
      <c r="BO818" s="395"/>
      <c r="BP818" s="395"/>
      <c r="BS818" s="408">
        <v>11371</v>
      </c>
      <c r="BT818" s="400" t="s">
        <v>2121</v>
      </c>
      <c r="BU818" s="400">
        <v>0.86559705230870043</v>
      </c>
      <c r="BV818" s="400">
        <v>0.13440294769129962</v>
      </c>
      <c r="BW818" s="400">
        <v>4.8830013855253734E-2</v>
      </c>
      <c r="BX818" s="400">
        <v>0.95116998614474624</v>
      </c>
      <c r="BY818" s="407">
        <v>11371</v>
      </c>
      <c r="BZ818" s="406" t="s">
        <v>2121</v>
      </c>
      <c r="CA818" s="406">
        <v>0.80447612519012013</v>
      </c>
      <c r="CB818" s="406">
        <v>0.19552387480987982</v>
      </c>
      <c r="CC818" s="406">
        <v>3.7277397399238764E-3</v>
      </c>
      <c r="CD818" s="406">
        <v>0</v>
      </c>
      <c r="CE818" s="406">
        <v>0.99627226026007609</v>
      </c>
    </row>
    <row r="819" spans="1:83" x14ac:dyDescent="0.35">
      <c r="A819" s="365">
        <v>11</v>
      </c>
      <c r="B819" s="366" t="s">
        <v>1323</v>
      </c>
      <c r="C819" s="411">
        <v>11459</v>
      </c>
      <c r="D819" s="367" t="s">
        <v>2122</v>
      </c>
      <c r="E819" s="368" t="s">
        <v>2438</v>
      </c>
      <c r="F819" s="369">
        <v>13</v>
      </c>
      <c r="G819" s="370" t="s">
        <v>6309</v>
      </c>
      <c r="H819" s="371">
        <v>134492.4</v>
      </c>
      <c r="I819" s="372">
        <v>134492.4</v>
      </c>
      <c r="J819" s="373">
        <v>740.84830797209952</v>
      </c>
      <c r="K819" s="374">
        <v>99638466.975106791</v>
      </c>
      <c r="L819" s="371">
        <v>28070.399999999998</v>
      </c>
      <c r="M819" s="372">
        <v>28070.399999999998</v>
      </c>
      <c r="N819" s="373">
        <v>701.91760780501875</v>
      </c>
      <c r="O819" s="374">
        <v>19703108.018129997</v>
      </c>
      <c r="P819" s="374">
        <f t="shared" si="218"/>
        <v>0.81235454424256381</v>
      </c>
      <c r="Q819" s="402">
        <f t="shared" si="222"/>
        <v>22803.11699870646</v>
      </c>
      <c r="R819" s="374">
        <f t="shared" si="219"/>
        <v>0.18764545575743624</v>
      </c>
      <c r="S819" s="401">
        <f t="shared" si="223"/>
        <v>5267.2830012935383</v>
      </c>
      <c r="T819" s="371">
        <v>16065.599999999999</v>
      </c>
      <c r="U819" s="372">
        <v>16065.599999999999</v>
      </c>
      <c r="V819" s="373">
        <v>625.13302740513893</v>
      </c>
      <c r="W819" s="374">
        <v>10043137.16508</v>
      </c>
      <c r="X819" s="371">
        <v>19987.2</v>
      </c>
      <c r="Y819" s="372">
        <v>19987.2</v>
      </c>
      <c r="Z819" s="373">
        <v>34.982217378122002</v>
      </c>
      <c r="AA819" s="374">
        <v>699196.57518000004</v>
      </c>
      <c r="AB819" s="371">
        <v>2.4</v>
      </c>
      <c r="AC819" s="372">
        <v>2.4</v>
      </c>
      <c r="AD819" s="373">
        <v>5050281.3868677495</v>
      </c>
      <c r="AE819" s="374">
        <v>12120675.328482598</v>
      </c>
      <c r="AF819" s="374">
        <f t="shared" si="224"/>
        <v>4.2215669963338431E-3</v>
      </c>
      <c r="AG819" s="374">
        <f t="shared" si="225"/>
        <v>1.0131760791201223E-2</v>
      </c>
      <c r="AH819" s="374">
        <f t="shared" si="226"/>
        <v>0.9957784330036662</v>
      </c>
      <c r="AI819" s="374">
        <f t="shared" si="227"/>
        <v>2.3898682392087989</v>
      </c>
      <c r="AJ819" s="375">
        <v>142204584.06197935</v>
      </c>
      <c r="AK819" s="376">
        <v>3584.3086799999996</v>
      </c>
      <c r="AL819" s="377">
        <v>3584.3086799999996</v>
      </c>
      <c r="AM819" s="373">
        <v>16405.886126495221</v>
      </c>
      <c r="AN819" s="374">
        <v>58803760.046288393</v>
      </c>
      <c r="AO819" s="378">
        <v>424.80096000000003</v>
      </c>
      <c r="AP819" s="379">
        <v>424.80096000000003</v>
      </c>
      <c r="AQ819" s="373">
        <v>14216.857171165995</v>
      </c>
      <c r="AR819" s="374">
        <v>6039334.5744941998</v>
      </c>
      <c r="AS819" s="374">
        <f t="shared" si="220"/>
        <v>0.8771780592943017</v>
      </c>
      <c r="AT819" s="374">
        <f t="shared" si="234"/>
        <v>372.6260816791563</v>
      </c>
      <c r="AU819" s="374">
        <f t="shared" si="221"/>
        <v>0.12282194070569827</v>
      </c>
      <c r="AV819" s="374">
        <f t="shared" si="235"/>
        <v>52.174878320843703</v>
      </c>
      <c r="AW819" s="380">
        <v>227.10072000000002</v>
      </c>
      <c r="AX819" s="381">
        <v>227.10072000000002</v>
      </c>
      <c r="AY819" s="373">
        <v>15991.381976067711</v>
      </c>
      <c r="AZ819" s="374">
        <v>3631654.3605600004</v>
      </c>
      <c r="BA819" s="378">
        <v>4643069.4559199996</v>
      </c>
      <c r="BB819" s="379">
        <v>4643069.4559199996</v>
      </c>
      <c r="BC819" s="373">
        <v>2.417056481137672</v>
      </c>
      <c r="BD819" s="374">
        <v>11222561.120803799</v>
      </c>
      <c r="BE819" s="374">
        <f t="shared" si="228"/>
        <v>3.2660764555430662E-2</v>
      </c>
      <c r="BF819" s="374">
        <f t="shared" si="229"/>
        <v>151646.19831431465</v>
      </c>
      <c r="BG819" s="374">
        <f t="shared" si="230"/>
        <v>2.7840594035546354E-2</v>
      </c>
      <c r="BH819" s="374">
        <f t="shared" si="231"/>
        <v>129265.8118011138</v>
      </c>
      <c r="BI819" s="374">
        <f t="shared" si="232"/>
        <v>0.93949864140902295</v>
      </c>
      <c r="BJ819" s="374">
        <f t="shared" si="233"/>
        <v>4362157.4458045708</v>
      </c>
      <c r="BK819" s="375">
        <v>79697310.102146402</v>
      </c>
      <c r="BL819" s="382">
        <v>221901894.16412574</v>
      </c>
      <c r="BM819" s="383">
        <v>0.43</v>
      </c>
      <c r="BN819" s="382">
        <v>95417814.490574062</v>
      </c>
      <c r="BO819" s="395"/>
      <c r="BP819" s="395"/>
      <c r="BS819" s="408">
        <v>11459</v>
      </c>
      <c r="BT819" s="400" t="s">
        <v>2122</v>
      </c>
      <c r="BU819" s="400">
        <v>0.81235454424256381</v>
      </c>
      <c r="BV819" s="400">
        <v>0.18764545575743624</v>
      </c>
      <c r="BW819" s="400">
        <v>4.2215669963338431E-3</v>
      </c>
      <c r="BX819" s="400">
        <v>0.9957784330036662</v>
      </c>
      <c r="BY819" s="407">
        <v>11459</v>
      </c>
      <c r="BZ819" s="406" t="s">
        <v>2122</v>
      </c>
      <c r="CA819" s="406">
        <v>0.8771780592943017</v>
      </c>
      <c r="CB819" s="406">
        <v>0.12282194070569827</v>
      </c>
      <c r="CC819" s="406">
        <v>3.2660764555430662E-2</v>
      </c>
      <c r="CD819" s="406">
        <v>2.7840594035546354E-2</v>
      </c>
      <c r="CE819" s="406">
        <v>0.93949864140902295</v>
      </c>
    </row>
    <row r="820" spans="1:83" x14ac:dyDescent="0.35">
      <c r="A820" s="365">
        <v>11</v>
      </c>
      <c r="B820" s="366" t="s">
        <v>1323</v>
      </c>
      <c r="C820" s="411">
        <v>11654</v>
      </c>
      <c r="D820" s="367" t="s">
        <v>2123</v>
      </c>
      <c r="E820" s="368" t="s">
        <v>2438</v>
      </c>
      <c r="F820" s="369">
        <v>5</v>
      </c>
      <c r="G820" s="370" t="s">
        <v>2469</v>
      </c>
      <c r="H820" s="371">
        <v>43006.799999999996</v>
      </c>
      <c r="I820" s="372">
        <v>43006.799999999996</v>
      </c>
      <c r="J820" s="373">
        <v>480.87943373449315</v>
      </c>
      <c r="K820" s="374">
        <v>20681085.6307326</v>
      </c>
      <c r="L820" s="371">
        <v>5325.5999999999995</v>
      </c>
      <c r="M820" s="372">
        <v>5325.5999999999995</v>
      </c>
      <c r="N820" s="373">
        <v>356.99486689488509</v>
      </c>
      <c r="O820" s="374">
        <v>1901211.8631353998</v>
      </c>
      <c r="P820" s="374">
        <f t="shared" si="218"/>
        <v>0.93720702091006369</v>
      </c>
      <c r="Q820" s="402">
        <f t="shared" si="222"/>
        <v>4991.1897105586349</v>
      </c>
      <c r="R820" s="374">
        <f t="shared" si="219"/>
        <v>6.2792979089936307E-2</v>
      </c>
      <c r="S820" s="401">
        <f t="shared" si="223"/>
        <v>334.41028944136474</v>
      </c>
      <c r="T820" s="371">
        <v>3778.7999999999997</v>
      </c>
      <c r="U820" s="372">
        <v>3778.7999999999997</v>
      </c>
      <c r="V820" s="373">
        <v>334.96292899158459</v>
      </c>
      <c r="W820" s="374">
        <v>1265757.9160733998</v>
      </c>
      <c r="X820" s="371">
        <v>6906</v>
      </c>
      <c r="Y820" s="372">
        <v>6906</v>
      </c>
      <c r="Z820" s="373">
        <v>228.77032630469159</v>
      </c>
      <c r="AA820" s="374">
        <v>1579887.8734602001</v>
      </c>
      <c r="AB820" s="371">
        <v>0</v>
      </c>
      <c r="AC820" s="372">
        <v>0</v>
      </c>
      <c r="AD820" s="373">
        <v>0</v>
      </c>
      <c r="AE820" s="374">
        <v>0</v>
      </c>
      <c r="AF820" s="374">
        <f t="shared" si="224"/>
        <v>5.4061459886822212E-2</v>
      </c>
      <c r="AG820" s="374">
        <f t="shared" si="225"/>
        <v>0</v>
      </c>
      <c r="AH820" s="374">
        <f t="shared" si="226"/>
        <v>0.94593854011317779</v>
      </c>
      <c r="AI820" s="374">
        <f t="shared" si="227"/>
        <v>0</v>
      </c>
      <c r="AJ820" s="375">
        <v>25427943.283401601</v>
      </c>
      <c r="AK820" s="376">
        <v>1135.1721600000001</v>
      </c>
      <c r="AL820" s="377">
        <v>1135.1721600000001</v>
      </c>
      <c r="AM820" s="373">
        <v>8485.12009725397</v>
      </c>
      <c r="AN820" s="374">
        <v>9632072.1086592004</v>
      </c>
      <c r="AO820" s="378">
        <v>77.014799999999994</v>
      </c>
      <c r="AP820" s="379">
        <v>77.014799999999994</v>
      </c>
      <c r="AQ820" s="373">
        <v>7606.1598880786551</v>
      </c>
      <c r="AR820" s="374">
        <v>585786.88254839997</v>
      </c>
      <c r="AS820" s="374">
        <f t="shared" si="220"/>
        <v>0.76284263734171009</v>
      </c>
      <c r="AT820" s="374">
        <f t="shared" si="234"/>
        <v>58.750173146344331</v>
      </c>
      <c r="AU820" s="374">
        <f t="shared" si="221"/>
        <v>0.23715736265828996</v>
      </c>
      <c r="AV820" s="374">
        <f t="shared" si="235"/>
        <v>18.264626853655667</v>
      </c>
      <c r="AW820" s="380">
        <v>21.512519999999999</v>
      </c>
      <c r="AX820" s="381">
        <v>21.512519999999999</v>
      </c>
      <c r="AY820" s="373">
        <v>8441.9273167439242</v>
      </c>
      <c r="AZ820" s="374">
        <v>181607.13024</v>
      </c>
      <c r="BA820" s="378">
        <v>207.13007999999991</v>
      </c>
      <c r="BB820" s="379">
        <v>207.13007999999991</v>
      </c>
      <c r="BC820" s="373">
        <v>3878.0648705914673</v>
      </c>
      <c r="BD820" s="374">
        <v>803263.88689079985</v>
      </c>
      <c r="BE820" s="374">
        <f t="shared" si="228"/>
        <v>3.0603803099263364E-2</v>
      </c>
      <c r="BF820" s="374">
        <f t="shared" si="229"/>
        <v>6.3389681842546652</v>
      </c>
      <c r="BG820" s="374">
        <f t="shared" si="230"/>
        <v>0.36003389379419942</v>
      </c>
      <c r="BH820" s="374">
        <f t="shared" si="231"/>
        <v>74.573849224303999</v>
      </c>
      <c r="BI820" s="374">
        <f t="shared" si="232"/>
        <v>0.60936230310653716</v>
      </c>
      <c r="BJ820" s="374">
        <f t="shared" si="233"/>
        <v>126.21726259144124</v>
      </c>
      <c r="BK820" s="375">
        <v>11202730.008338401</v>
      </c>
      <c r="BL820" s="382">
        <v>36630673.29174</v>
      </c>
      <c r="BM820" s="383">
        <v>0.62</v>
      </c>
      <c r="BN820" s="382">
        <v>22711017.440878801</v>
      </c>
      <c r="BO820" s="395"/>
      <c r="BP820" s="395"/>
      <c r="BS820" s="408">
        <v>11654</v>
      </c>
      <c r="BT820" s="400" t="s">
        <v>2123</v>
      </c>
      <c r="BU820" s="400">
        <v>0.93720702091006369</v>
      </c>
      <c r="BV820" s="400">
        <v>6.2792979089936307E-2</v>
      </c>
      <c r="BW820" s="400">
        <v>5.4061459886822212E-2</v>
      </c>
      <c r="BX820" s="400">
        <v>0.94593854011317779</v>
      </c>
      <c r="BY820" s="407">
        <v>11654</v>
      </c>
      <c r="BZ820" s="406" t="s">
        <v>2123</v>
      </c>
      <c r="CA820" s="406">
        <v>0.76284263734171009</v>
      </c>
      <c r="CB820" s="406">
        <v>0.23715736265828996</v>
      </c>
      <c r="CC820" s="406">
        <v>3.0603803099263364E-2</v>
      </c>
      <c r="CD820" s="406">
        <v>0.36003389379419942</v>
      </c>
      <c r="CE820" s="406">
        <v>0.60936230310653716</v>
      </c>
    </row>
    <row r="821" spans="1:83" x14ac:dyDescent="0.35">
      <c r="A821" s="365">
        <v>11</v>
      </c>
      <c r="B821" s="366" t="s">
        <v>1323</v>
      </c>
      <c r="C821" s="411">
        <v>14138</v>
      </c>
      <c r="D821" s="367" t="s">
        <v>2124</v>
      </c>
      <c r="E821" s="368" t="s">
        <v>2438</v>
      </c>
      <c r="F821" s="369">
        <v>12</v>
      </c>
      <c r="G821" s="370" t="s">
        <v>6311</v>
      </c>
      <c r="H821" s="371">
        <v>75691.199999999997</v>
      </c>
      <c r="I821" s="372">
        <v>75691.199999999997</v>
      </c>
      <c r="J821" s="373">
        <v>577.23352972696432</v>
      </c>
      <c r="K821" s="374">
        <v>43691498.545269601</v>
      </c>
      <c r="L821" s="371">
        <v>14787.599999999999</v>
      </c>
      <c r="M821" s="372">
        <v>14787.599999999999</v>
      </c>
      <c r="N821" s="373">
        <v>527.13421885052355</v>
      </c>
      <c r="O821" s="374">
        <v>7795049.9746740013</v>
      </c>
      <c r="P821" s="374">
        <f t="shared" si="218"/>
        <v>0.90865243906788684</v>
      </c>
      <c r="Q821" s="402">
        <f t="shared" si="222"/>
        <v>13436.788807960282</v>
      </c>
      <c r="R821" s="374">
        <f t="shared" si="219"/>
        <v>9.1347560932113117E-2</v>
      </c>
      <c r="S821" s="401">
        <f t="shared" si="223"/>
        <v>1350.8111920397157</v>
      </c>
      <c r="T821" s="371">
        <v>18838.8</v>
      </c>
      <c r="U821" s="372">
        <v>18838.8</v>
      </c>
      <c r="V821" s="373">
        <v>358.81158129912734</v>
      </c>
      <c r="W821" s="374">
        <v>6759579.6177779995</v>
      </c>
      <c r="X821" s="371">
        <v>21819.599999999999</v>
      </c>
      <c r="Y821" s="372">
        <v>21819.599999999999</v>
      </c>
      <c r="Z821" s="373">
        <v>212.72385148490349</v>
      </c>
      <c r="AA821" s="374">
        <v>4641549.3498599995</v>
      </c>
      <c r="AB821" s="371">
        <v>52.8</v>
      </c>
      <c r="AC821" s="372">
        <v>52.8</v>
      </c>
      <c r="AD821" s="373">
        <v>164660.90958476136</v>
      </c>
      <c r="AE821" s="374">
        <v>8694096.0260754004</v>
      </c>
      <c r="AF821" s="374">
        <f t="shared" si="224"/>
        <v>2.2414130807796761E-2</v>
      </c>
      <c r="AG821" s="374">
        <f t="shared" si="225"/>
        <v>1.183466106651669</v>
      </c>
      <c r="AH821" s="374">
        <f t="shared" si="226"/>
        <v>0.97758586919220325</v>
      </c>
      <c r="AI821" s="374">
        <f t="shared" si="227"/>
        <v>51.616533893348326</v>
      </c>
      <c r="AJ821" s="375">
        <v>71581773.513657004</v>
      </c>
      <c r="AK821" s="376">
        <v>1883.616</v>
      </c>
      <c r="AL821" s="377">
        <v>1883.616</v>
      </c>
      <c r="AM821" s="373">
        <v>9301.7642521934395</v>
      </c>
      <c r="AN821" s="374">
        <v>17520951.973659597</v>
      </c>
      <c r="AO821" s="378">
        <v>200.79599999999996</v>
      </c>
      <c r="AP821" s="379">
        <v>200.79599999999996</v>
      </c>
      <c r="AQ821" s="373">
        <v>11902.529002569774</v>
      </c>
      <c r="AR821" s="374">
        <v>2389980.2135999999</v>
      </c>
      <c r="AS821" s="374">
        <f t="shared" si="220"/>
        <v>0.95606625430758763</v>
      </c>
      <c r="AT821" s="374">
        <f t="shared" si="234"/>
        <v>191.97427959994633</v>
      </c>
      <c r="AU821" s="374">
        <f t="shared" si="221"/>
        <v>4.393374569241245E-2</v>
      </c>
      <c r="AV821" s="374">
        <f t="shared" si="235"/>
        <v>8.821720400053648</v>
      </c>
      <c r="AW821" s="380">
        <v>167.42399999999998</v>
      </c>
      <c r="AX821" s="381">
        <v>167.42399999999998</v>
      </c>
      <c r="AY821" s="373">
        <v>9579.7104292252025</v>
      </c>
      <c r="AZ821" s="374">
        <v>1603873.4389026002</v>
      </c>
      <c r="BA821" s="378">
        <v>246.55200000000025</v>
      </c>
      <c r="BB821" s="379">
        <v>246.55200000000025</v>
      </c>
      <c r="BC821" s="373">
        <v>9800.7189315146406</v>
      </c>
      <c r="BD821" s="374">
        <v>2416386.8540028003</v>
      </c>
      <c r="BE821" s="374">
        <f t="shared" si="228"/>
        <v>3.3330825841281296E-2</v>
      </c>
      <c r="BF821" s="374">
        <f t="shared" si="229"/>
        <v>8.2177817728195937</v>
      </c>
      <c r="BG821" s="374">
        <f t="shared" si="230"/>
        <v>0.2791422738215012</v>
      </c>
      <c r="BH821" s="374">
        <f t="shared" si="231"/>
        <v>68.823085895238833</v>
      </c>
      <c r="BI821" s="374">
        <f t="shared" si="232"/>
        <v>0.68752690033721742</v>
      </c>
      <c r="BJ821" s="374">
        <f t="shared" si="233"/>
        <v>169.51113233194181</v>
      </c>
      <c r="BK821" s="375">
        <v>23931192.480164997</v>
      </c>
      <c r="BL821" s="382">
        <v>95512965.993822008</v>
      </c>
      <c r="BM821" s="383">
        <v>0.3</v>
      </c>
      <c r="BN821" s="382">
        <v>28653889.798146602</v>
      </c>
      <c r="BO821" s="395"/>
      <c r="BP821" s="395"/>
      <c r="BS821" s="408">
        <v>14138</v>
      </c>
      <c r="BT821" s="400" t="s">
        <v>2124</v>
      </c>
      <c r="BU821" s="400">
        <v>0.90865243906788684</v>
      </c>
      <c r="BV821" s="400">
        <v>9.1347560932113117E-2</v>
      </c>
      <c r="BW821" s="400">
        <v>2.2414130807796761E-2</v>
      </c>
      <c r="BX821" s="400">
        <v>0.97758586919220325</v>
      </c>
      <c r="BY821" s="407">
        <v>14138</v>
      </c>
      <c r="BZ821" s="406" t="s">
        <v>2124</v>
      </c>
      <c r="CA821" s="406">
        <v>0.95606625430758763</v>
      </c>
      <c r="CB821" s="406">
        <v>4.393374569241245E-2</v>
      </c>
      <c r="CC821" s="406">
        <v>3.3330825841281296E-2</v>
      </c>
      <c r="CD821" s="406">
        <v>0.2791422738215012</v>
      </c>
      <c r="CE821" s="406">
        <v>0.68752690033721742</v>
      </c>
    </row>
    <row r="822" spans="1:83" x14ac:dyDescent="0.35">
      <c r="A822" s="365">
        <v>12</v>
      </c>
      <c r="B822" s="366" t="s">
        <v>1324</v>
      </c>
      <c r="C822" s="411">
        <v>10683</v>
      </c>
      <c r="D822" s="367" t="s">
        <v>2126</v>
      </c>
      <c r="E822" s="368" t="s">
        <v>2416</v>
      </c>
      <c r="F822" s="369">
        <v>18</v>
      </c>
      <c r="G822" s="370" t="s">
        <v>2422</v>
      </c>
      <c r="H822" s="371">
        <v>332263.2</v>
      </c>
      <c r="I822" s="372">
        <v>332263.2</v>
      </c>
      <c r="J822" s="373">
        <v>897.37130510056852</v>
      </c>
      <c r="K822" s="374">
        <v>298163461.42089123</v>
      </c>
      <c r="L822" s="371">
        <v>177631.19999999998</v>
      </c>
      <c r="M822" s="372">
        <v>177631.19999999998</v>
      </c>
      <c r="N822" s="373">
        <v>1106.7822784996961</v>
      </c>
      <c r="O822" s="374">
        <v>196599064.26863518</v>
      </c>
      <c r="P822" s="374">
        <f t="shared" si="218"/>
        <v>0.87927363282958637</v>
      </c>
      <c r="Q822" s="402">
        <f t="shared" si="222"/>
        <v>156186.43052787881</v>
      </c>
      <c r="R822" s="374">
        <f t="shared" si="219"/>
        <v>0.12072636717041361</v>
      </c>
      <c r="S822" s="401">
        <f t="shared" si="223"/>
        <v>21444.769472121174</v>
      </c>
      <c r="T822" s="371">
        <v>118024.79999999999</v>
      </c>
      <c r="U822" s="372">
        <v>118024.79999999999</v>
      </c>
      <c r="V822" s="373">
        <v>510.58140247219228</v>
      </c>
      <c r="W822" s="374">
        <v>60261267.91049999</v>
      </c>
      <c r="X822" s="371">
        <v>584.4</v>
      </c>
      <c r="Y822" s="372">
        <v>584.4</v>
      </c>
      <c r="Z822" s="373">
        <v>1046.2547612166325</v>
      </c>
      <c r="AA822" s="374">
        <v>611431.28245499998</v>
      </c>
      <c r="AB822" s="371">
        <v>0</v>
      </c>
      <c r="AC822" s="372">
        <v>0</v>
      </c>
      <c r="AD822" s="373">
        <v>0</v>
      </c>
      <c r="AE822" s="374">
        <v>0</v>
      </c>
      <c r="AF822" s="374">
        <f t="shared" si="224"/>
        <v>9.3827094383764787E-3</v>
      </c>
      <c r="AG822" s="374">
        <f t="shared" si="225"/>
        <v>0</v>
      </c>
      <c r="AH822" s="374">
        <f t="shared" si="226"/>
        <v>0.99061729056162351</v>
      </c>
      <c r="AI822" s="374">
        <f t="shared" si="227"/>
        <v>0</v>
      </c>
      <c r="AJ822" s="375">
        <v>555635224.88248134</v>
      </c>
      <c r="AK822" s="376">
        <v>43812.572399999997</v>
      </c>
      <c r="AL822" s="377">
        <v>43812.572399999997</v>
      </c>
      <c r="AM822" s="373">
        <v>18539.96004865101</v>
      </c>
      <c r="AN822" s="374">
        <v>812283341.92462981</v>
      </c>
      <c r="AO822" s="378">
        <v>8431.7898000000005</v>
      </c>
      <c r="AP822" s="379">
        <v>8431.7898000000005</v>
      </c>
      <c r="AQ822" s="373">
        <v>14717.677228348601</v>
      </c>
      <c r="AR822" s="374">
        <v>124096360.73368201</v>
      </c>
      <c r="AS822" s="374">
        <f t="shared" si="220"/>
        <v>0.87792407734806965</v>
      </c>
      <c r="AT822" s="374">
        <f t="shared" si="234"/>
        <v>7402.4712805578656</v>
      </c>
      <c r="AU822" s="374">
        <f t="shared" si="221"/>
        <v>0.12207592265193025</v>
      </c>
      <c r="AV822" s="374">
        <f t="shared" si="235"/>
        <v>1029.3185194421344</v>
      </c>
      <c r="AW822" s="380">
        <v>4114.8826799999997</v>
      </c>
      <c r="AX822" s="381">
        <v>4114.8826799999997</v>
      </c>
      <c r="AY822" s="373">
        <v>17206.126125602197</v>
      </c>
      <c r="AZ822" s="374">
        <v>70801190.384135976</v>
      </c>
      <c r="BA822" s="378">
        <v>3007.4889600000015</v>
      </c>
      <c r="BB822" s="379">
        <v>3007.4889600000015</v>
      </c>
      <c r="BC822" s="373">
        <v>34236.58393569164</v>
      </c>
      <c r="BD822" s="374">
        <v>102966148.214706</v>
      </c>
      <c r="BE822" s="374">
        <f t="shared" si="228"/>
        <v>0.1213930141872374</v>
      </c>
      <c r="BF822" s="374">
        <f t="shared" si="229"/>
        <v>365.08814998924004</v>
      </c>
      <c r="BG822" s="374">
        <f t="shared" si="230"/>
        <v>4.6194633753267114E-2</v>
      </c>
      <c r="BH822" s="374">
        <f t="shared" si="231"/>
        <v>138.92985102419428</v>
      </c>
      <c r="BI822" s="374">
        <f t="shared" si="232"/>
        <v>0.83241235205949549</v>
      </c>
      <c r="BJ822" s="374">
        <f t="shared" si="233"/>
        <v>2503.470958986567</v>
      </c>
      <c r="BK822" s="375">
        <v>1110147041.2571537</v>
      </c>
      <c r="BL822" s="382">
        <v>1665782266.1396351</v>
      </c>
      <c r="BM822" s="383">
        <v>0.3</v>
      </c>
      <c r="BN822" s="382">
        <v>499734679.84189051</v>
      </c>
      <c r="BO822" s="395"/>
      <c r="BP822" s="395"/>
      <c r="BS822" s="408">
        <v>10683</v>
      </c>
      <c r="BT822" s="400" t="s">
        <v>2126</v>
      </c>
      <c r="BU822" s="400">
        <v>0.87927363282958637</v>
      </c>
      <c r="BV822" s="400">
        <v>0.12072636717041361</v>
      </c>
      <c r="BW822" s="400">
        <v>9.3827094383764787E-3</v>
      </c>
      <c r="BX822" s="400">
        <v>0.99061729056162351</v>
      </c>
      <c r="BY822" s="407">
        <v>10683</v>
      </c>
      <c r="BZ822" s="406" t="s">
        <v>2126</v>
      </c>
      <c r="CA822" s="406">
        <v>0.87792407734806965</v>
      </c>
      <c r="CB822" s="406">
        <v>0.12207592265193025</v>
      </c>
      <c r="CC822" s="406">
        <v>0.1213930141872374</v>
      </c>
      <c r="CD822" s="406">
        <v>4.6194633753267114E-2</v>
      </c>
      <c r="CE822" s="406">
        <v>0.83241235205949549</v>
      </c>
    </row>
    <row r="823" spans="1:83" x14ac:dyDescent="0.35">
      <c r="A823" s="365">
        <v>12</v>
      </c>
      <c r="B823" s="366" t="s">
        <v>1324</v>
      </c>
      <c r="C823" s="411">
        <v>11407</v>
      </c>
      <c r="D823" s="367" t="s">
        <v>2127</v>
      </c>
      <c r="E823" s="368" t="s">
        <v>2438</v>
      </c>
      <c r="F823" s="369">
        <v>10</v>
      </c>
      <c r="G823" s="370" t="s">
        <v>6308</v>
      </c>
      <c r="H823" s="371">
        <v>124387.2</v>
      </c>
      <c r="I823" s="372">
        <v>124387.2</v>
      </c>
      <c r="J823" s="373">
        <v>454.34047907696612</v>
      </c>
      <c r="K823" s="374">
        <v>56514140.039042398</v>
      </c>
      <c r="L823" s="371">
        <v>10070.4</v>
      </c>
      <c r="M823" s="372">
        <v>10070.4</v>
      </c>
      <c r="N823" s="373">
        <v>1028.2726101143351</v>
      </c>
      <c r="O823" s="374">
        <v>10355116.4928954</v>
      </c>
      <c r="P823" s="374">
        <f t="shared" si="218"/>
        <v>0.86574700116972958</v>
      </c>
      <c r="Q823" s="402">
        <f t="shared" si="222"/>
        <v>8718.4186005796437</v>
      </c>
      <c r="R823" s="374">
        <f t="shared" si="219"/>
        <v>0.13425299883027039</v>
      </c>
      <c r="S823" s="401">
        <f t="shared" si="223"/>
        <v>1351.9813994203548</v>
      </c>
      <c r="T823" s="371">
        <v>22287.599999999999</v>
      </c>
      <c r="U823" s="372">
        <v>22287.599999999999</v>
      </c>
      <c r="V823" s="373">
        <v>254.75256313301568</v>
      </c>
      <c r="W823" s="374">
        <v>5677823.2260833997</v>
      </c>
      <c r="X823" s="371">
        <v>44.4</v>
      </c>
      <c r="Y823" s="372">
        <v>44.4</v>
      </c>
      <c r="Z823" s="373">
        <v>36569.361395945947</v>
      </c>
      <c r="AA823" s="374">
        <v>1623679.64598</v>
      </c>
      <c r="AB823" s="371">
        <v>0</v>
      </c>
      <c r="AC823" s="372">
        <v>0</v>
      </c>
      <c r="AD823" s="373">
        <v>0</v>
      </c>
      <c r="AE823" s="374">
        <v>0</v>
      </c>
      <c r="AF823" s="374">
        <f t="shared" si="224"/>
        <v>0</v>
      </c>
      <c r="AG823" s="374">
        <f t="shared" si="225"/>
        <v>0</v>
      </c>
      <c r="AH823" s="374">
        <f t="shared" si="226"/>
        <v>1</v>
      </c>
      <c r="AI823" s="374">
        <f t="shared" si="227"/>
        <v>0</v>
      </c>
      <c r="AJ823" s="375">
        <v>74170759.404001206</v>
      </c>
      <c r="AK823" s="376">
        <v>3192.7252800000001</v>
      </c>
      <c r="AL823" s="377">
        <v>3192.7252800000001</v>
      </c>
      <c r="AM823" s="373">
        <v>9634.9065550070118</v>
      </c>
      <c r="AN823" s="374">
        <v>30761609.728608597</v>
      </c>
      <c r="AO823" s="378">
        <v>311.57651999999996</v>
      </c>
      <c r="AP823" s="379">
        <v>311.57651999999996</v>
      </c>
      <c r="AQ823" s="373">
        <v>14434.60505201098</v>
      </c>
      <c r="AR823" s="374">
        <v>4497484.0096799992</v>
      </c>
      <c r="AS823" s="374">
        <f t="shared" si="220"/>
        <v>0.86240156457146988</v>
      </c>
      <c r="AT823" s="374">
        <f t="shared" si="234"/>
        <v>268.70407833173385</v>
      </c>
      <c r="AU823" s="374">
        <f t="shared" si="221"/>
        <v>0.13759843542853006</v>
      </c>
      <c r="AV823" s="374">
        <f t="shared" si="235"/>
        <v>42.872441668266099</v>
      </c>
      <c r="AW823" s="380">
        <v>227.16143999999994</v>
      </c>
      <c r="AX823" s="381">
        <v>227.16143999999994</v>
      </c>
      <c r="AY823" s="373">
        <v>8274.4318311188745</v>
      </c>
      <c r="AZ823" s="374">
        <v>1879631.8499387999</v>
      </c>
      <c r="BA823" s="378">
        <v>213.38243999999983</v>
      </c>
      <c r="BB823" s="379">
        <v>213.38243999999983</v>
      </c>
      <c r="BC823" s="373">
        <v>19404.93438137554</v>
      </c>
      <c r="BD823" s="374">
        <v>4140672.2463378003</v>
      </c>
      <c r="BE823" s="374">
        <f t="shared" si="228"/>
        <v>1.4501350719341237E-2</v>
      </c>
      <c r="BF823" s="374">
        <f t="shared" si="229"/>
        <v>3.094333599788786</v>
      </c>
      <c r="BG823" s="374">
        <f t="shared" si="230"/>
        <v>6.5456270452283527E-2</v>
      </c>
      <c r="BH823" s="374">
        <f t="shared" si="231"/>
        <v>13.967218702408152</v>
      </c>
      <c r="BI823" s="374">
        <f t="shared" si="232"/>
        <v>0.92004237882837525</v>
      </c>
      <c r="BJ823" s="374">
        <f t="shared" si="233"/>
        <v>196.3208876978029</v>
      </c>
      <c r="BK823" s="375">
        <v>41279397.8345652</v>
      </c>
      <c r="BL823" s="382">
        <v>115450157.2385664</v>
      </c>
      <c r="BM823" s="383">
        <v>0.49</v>
      </c>
      <c r="BN823" s="382">
        <v>56570577.046897538</v>
      </c>
      <c r="BO823" s="395"/>
      <c r="BP823" s="395"/>
      <c r="BS823" s="408">
        <v>11407</v>
      </c>
      <c r="BT823" s="400" t="s">
        <v>2127</v>
      </c>
      <c r="BU823" s="400">
        <v>0.86574700116972958</v>
      </c>
      <c r="BV823" s="400">
        <v>0.13425299883027039</v>
      </c>
      <c r="BW823" s="400">
        <v>0</v>
      </c>
      <c r="BX823" s="400">
        <v>1</v>
      </c>
      <c r="BY823" s="407">
        <v>11407</v>
      </c>
      <c r="BZ823" s="406" t="s">
        <v>2127</v>
      </c>
      <c r="CA823" s="406">
        <v>0.86240156457146988</v>
      </c>
      <c r="CB823" s="406">
        <v>0.13759843542853006</v>
      </c>
      <c r="CC823" s="406">
        <v>1.4501350719341237E-2</v>
      </c>
      <c r="CD823" s="406">
        <v>6.5456270452283527E-2</v>
      </c>
      <c r="CE823" s="406">
        <v>0.92004237882837525</v>
      </c>
    </row>
    <row r="824" spans="1:83" x14ac:dyDescent="0.35">
      <c r="A824" s="365">
        <v>12</v>
      </c>
      <c r="B824" s="366" t="s">
        <v>1324</v>
      </c>
      <c r="C824" s="411">
        <v>11408</v>
      </c>
      <c r="D824" s="367" t="s">
        <v>2128</v>
      </c>
      <c r="E824" s="368" t="s">
        <v>2438</v>
      </c>
      <c r="F824" s="369">
        <v>9</v>
      </c>
      <c r="G824" s="370" t="s">
        <v>2511</v>
      </c>
      <c r="H824" s="371">
        <v>142233.60000000001</v>
      </c>
      <c r="I824" s="372">
        <v>142233.60000000001</v>
      </c>
      <c r="J824" s="373">
        <v>346.60242515281197</v>
      </c>
      <c r="K824" s="374">
        <v>49298510.698215</v>
      </c>
      <c r="L824" s="371">
        <v>29370</v>
      </c>
      <c r="M824" s="372">
        <v>29370</v>
      </c>
      <c r="N824" s="373">
        <v>408.28137476353425</v>
      </c>
      <c r="O824" s="374">
        <v>11991223.976805001</v>
      </c>
      <c r="P824" s="374">
        <f t="shared" si="218"/>
        <v>0.88625238199049772</v>
      </c>
      <c r="Q824" s="402">
        <f t="shared" si="222"/>
        <v>26029.232459060917</v>
      </c>
      <c r="R824" s="374">
        <f t="shared" si="219"/>
        <v>0.11374761800950228</v>
      </c>
      <c r="S824" s="401">
        <f t="shared" si="223"/>
        <v>3340.7675409390822</v>
      </c>
      <c r="T824" s="371">
        <v>7046.4</v>
      </c>
      <c r="U824" s="372">
        <v>7046.4</v>
      </c>
      <c r="V824" s="373">
        <v>561.70282059775195</v>
      </c>
      <c r="W824" s="374">
        <v>3957982.7550599989</v>
      </c>
      <c r="X824" s="371">
        <v>1971.6</v>
      </c>
      <c r="Y824" s="372">
        <v>1971.6</v>
      </c>
      <c r="Z824" s="373">
        <v>141.37036622032866</v>
      </c>
      <c r="AA824" s="374">
        <v>278725.81403999997</v>
      </c>
      <c r="AB824" s="371">
        <v>20.399999999999999</v>
      </c>
      <c r="AC824" s="372">
        <v>20.399999999999999</v>
      </c>
      <c r="AD824" s="373">
        <v>210148.4583</v>
      </c>
      <c r="AE824" s="374">
        <v>4287028.5493199993</v>
      </c>
      <c r="AF824" s="374">
        <f t="shared" si="224"/>
        <v>0</v>
      </c>
      <c r="AG824" s="374">
        <f t="shared" si="225"/>
        <v>0</v>
      </c>
      <c r="AH824" s="374">
        <f t="shared" si="226"/>
        <v>1</v>
      </c>
      <c r="AI824" s="374">
        <f t="shared" si="227"/>
        <v>20.399999999999999</v>
      </c>
      <c r="AJ824" s="375">
        <v>69813471.793439999</v>
      </c>
      <c r="AK824" s="376">
        <v>2858.7142799999997</v>
      </c>
      <c r="AL824" s="377">
        <v>2858.7142799999997</v>
      </c>
      <c r="AM824" s="373">
        <v>10183.58121066055</v>
      </c>
      <c r="AN824" s="374">
        <v>29111949.028455</v>
      </c>
      <c r="AO824" s="378">
        <v>292.25844000000001</v>
      </c>
      <c r="AP824" s="379">
        <v>292.25844000000001</v>
      </c>
      <c r="AQ824" s="373">
        <v>15853.3205411854</v>
      </c>
      <c r="AR824" s="374">
        <v>4633266.7301868005</v>
      </c>
      <c r="AS824" s="374">
        <f t="shared" si="220"/>
        <v>0.84596795229226385</v>
      </c>
      <c r="AT824" s="374">
        <f t="shared" si="234"/>
        <v>247.24127402693145</v>
      </c>
      <c r="AU824" s="374">
        <f t="shared" si="221"/>
        <v>0.15403204770773618</v>
      </c>
      <c r="AV824" s="374">
        <f t="shared" si="235"/>
        <v>45.01716597306855</v>
      </c>
      <c r="AW824" s="380">
        <v>175.32455999999996</v>
      </c>
      <c r="AX824" s="381">
        <v>175.32455999999996</v>
      </c>
      <c r="AY824" s="373">
        <v>10030.330502355177</v>
      </c>
      <c r="AZ824" s="374">
        <v>1758563.28198</v>
      </c>
      <c r="BA824" s="378">
        <v>164.61456000000092</v>
      </c>
      <c r="BB824" s="379">
        <v>164.61456000000092</v>
      </c>
      <c r="BC824" s="373">
        <v>14369.461089468556</v>
      </c>
      <c r="BD824" s="374">
        <v>2365422.51468</v>
      </c>
      <c r="BE824" s="374">
        <f t="shared" si="228"/>
        <v>6.7385602662224419E-3</v>
      </c>
      <c r="BF824" s="374">
        <f t="shared" si="229"/>
        <v>1.1092651332576964</v>
      </c>
      <c r="BG824" s="374">
        <f t="shared" si="230"/>
        <v>6.3318640843818899E-2</v>
      </c>
      <c r="BH824" s="374">
        <f t="shared" si="231"/>
        <v>10.423170202303336</v>
      </c>
      <c r="BI824" s="374">
        <f t="shared" si="232"/>
        <v>0.92994279888995868</v>
      </c>
      <c r="BJ824" s="374">
        <f t="shared" si="233"/>
        <v>153.0821246644399</v>
      </c>
      <c r="BK824" s="375">
        <v>37869201.5553018</v>
      </c>
      <c r="BL824" s="382">
        <v>107682673.3487418</v>
      </c>
      <c r="BM824" s="383">
        <v>0.46</v>
      </c>
      <c r="BN824" s="382">
        <v>49534029.740421228</v>
      </c>
      <c r="BO824" s="395"/>
      <c r="BP824" s="395"/>
      <c r="BS824" s="408">
        <v>11408</v>
      </c>
      <c r="BT824" s="400" t="s">
        <v>2128</v>
      </c>
      <c r="BU824" s="400">
        <v>0.88625238199049772</v>
      </c>
      <c r="BV824" s="400">
        <v>0.11374761800950228</v>
      </c>
      <c r="BW824" s="400">
        <v>0</v>
      </c>
      <c r="BX824" s="400">
        <v>1</v>
      </c>
      <c r="BY824" s="407">
        <v>11408</v>
      </c>
      <c r="BZ824" s="406" t="s">
        <v>2128</v>
      </c>
      <c r="CA824" s="406">
        <v>0.84596795229226385</v>
      </c>
      <c r="CB824" s="406">
        <v>0.15403204770773618</v>
      </c>
      <c r="CC824" s="406">
        <v>6.7385602662224419E-3</v>
      </c>
      <c r="CD824" s="406">
        <v>6.3318640843818899E-2</v>
      </c>
      <c r="CE824" s="406">
        <v>0.92994279888995868</v>
      </c>
    </row>
    <row r="825" spans="1:83" x14ac:dyDescent="0.35">
      <c r="A825" s="365">
        <v>12</v>
      </c>
      <c r="B825" s="366" t="s">
        <v>1324</v>
      </c>
      <c r="C825" s="411">
        <v>11409</v>
      </c>
      <c r="D825" s="367" t="s">
        <v>2129</v>
      </c>
      <c r="E825" s="368" t="s">
        <v>2438</v>
      </c>
      <c r="F825" s="369">
        <v>6</v>
      </c>
      <c r="G825" s="370" t="s">
        <v>6307</v>
      </c>
      <c r="H825" s="371">
        <v>84582</v>
      </c>
      <c r="I825" s="372">
        <v>84582</v>
      </c>
      <c r="J825" s="373">
        <v>444.6398159206924</v>
      </c>
      <c r="K825" s="374">
        <v>37608524.910204008</v>
      </c>
      <c r="L825" s="371">
        <v>14000.4</v>
      </c>
      <c r="M825" s="372">
        <v>14000.4</v>
      </c>
      <c r="N825" s="373">
        <v>429.45318993503037</v>
      </c>
      <c r="O825" s="374">
        <v>6012516.4403663985</v>
      </c>
      <c r="P825" s="374">
        <f t="shared" si="218"/>
        <v>0.84029165376893633</v>
      </c>
      <c r="Q825" s="402">
        <f t="shared" si="222"/>
        <v>11764.419269426617</v>
      </c>
      <c r="R825" s="374">
        <f t="shared" si="219"/>
        <v>0.15970834623106375</v>
      </c>
      <c r="S825" s="401">
        <f t="shared" si="223"/>
        <v>2235.9807305733848</v>
      </c>
      <c r="T825" s="371">
        <v>19244.399999999998</v>
      </c>
      <c r="U825" s="372">
        <v>19244.399999999998</v>
      </c>
      <c r="V825" s="373">
        <v>62.880833741192241</v>
      </c>
      <c r="W825" s="374">
        <v>1210103.9168489999</v>
      </c>
      <c r="X825" s="371">
        <v>606</v>
      </c>
      <c r="Y825" s="372">
        <v>606</v>
      </c>
      <c r="Z825" s="373">
        <v>353.42357346039603</v>
      </c>
      <c r="AA825" s="374">
        <v>214174.68551700001</v>
      </c>
      <c r="AB825" s="371">
        <v>0</v>
      </c>
      <c r="AC825" s="372">
        <v>0</v>
      </c>
      <c r="AD825" s="373">
        <v>0</v>
      </c>
      <c r="AE825" s="374">
        <v>0</v>
      </c>
      <c r="AF825" s="374">
        <f t="shared" si="224"/>
        <v>0</v>
      </c>
      <c r="AG825" s="374">
        <f t="shared" si="225"/>
        <v>0</v>
      </c>
      <c r="AH825" s="374">
        <f t="shared" si="226"/>
        <v>1</v>
      </c>
      <c r="AI825" s="374">
        <f t="shared" si="227"/>
        <v>0</v>
      </c>
      <c r="AJ825" s="375">
        <v>45045319.952936411</v>
      </c>
      <c r="AK825" s="376">
        <v>1773.1754399999995</v>
      </c>
      <c r="AL825" s="377">
        <v>1773.1754399999995</v>
      </c>
      <c r="AM825" s="373">
        <v>5155.5510269318875</v>
      </c>
      <c r="AN825" s="374">
        <v>9141696.4606223982</v>
      </c>
      <c r="AO825" s="378">
        <v>146.41800000000001</v>
      </c>
      <c r="AP825" s="379">
        <v>146.41800000000001</v>
      </c>
      <c r="AQ825" s="373">
        <v>7542.5557953940079</v>
      </c>
      <c r="AR825" s="374">
        <v>1104365.9344499998</v>
      </c>
      <c r="AS825" s="374">
        <f t="shared" si="220"/>
        <v>0.84559724466698483</v>
      </c>
      <c r="AT825" s="374">
        <f t="shared" si="234"/>
        <v>123.81065736965058</v>
      </c>
      <c r="AU825" s="374">
        <f t="shared" si="221"/>
        <v>0.15440275533301515</v>
      </c>
      <c r="AV825" s="374">
        <f t="shared" si="235"/>
        <v>22.607342630349411</v>
      </c>
      <c r="AW825" s="380">
        <v>77.109479999999991</v>
      </c>
      <c r="AX825" s="381">
        <v>77.109479999999991</v>
      </c>
      <c r="AY825" s="373">
        <v>4521.4450022098454</v>
      </c>
      <c r="AZ825" s="374">
        <v>348646.27296899998</v>
      </c>
      <c r="BA825" s="378">
        <v>145.19592000000037</v>
      </c>
      <c r="BB825" s="379">
        <v>145.19592000000037</v>
      </c>
      <c r="BC825" s="373">
        <v>6944.56622861715</v>
      </c>
      <c r="BD825" s="374">
        <v>1008322.682565</v>
      </c>
      <c r="BE825" s="374">
        <f t="shared" si="228"/>
        <v>1.0187470157849971E-2</v>
      </c>
      <c r="BF825" s="374">
        <f t="shared" si="229"/>
        <v>1.4791791020415757</v>
      </c>
      <c r="BG825" s="374">
        <f t="shared" si="230"/>
        <v>5.3935809047257817E-2</v>
      </c>
      <c r="BH825" s="374">
        <f t="shared" si="231"/>
        <v>7.8312594155609423</v>
      </c>
      <c r="BI825" s="374">
        <f t="shared" si="232"/>
        <v>0.93587672079489226</v>
      </c>
      <c r="BJ825" s="374">
        <f t="shared" si="233"/>
        <v>135.88548148239786</v>
      </c>
      <c r="BK825" s="375">
        <v>11603031.350606399</v>
      </c>
      <c r="BL825" s="382">
        <v>56648351.303542808</v>
      </c>
      <c r="BM825" s="383">
        <v>0.55000000000000004</v>
      </c>
      <c r="BN825" s="382">
        <v>31156593.216948546</v>
      </c>
      <c r="BO825" s="395"/>
      <c r="BP825" s="395"/>
      <c r="BS825" s="408">
        <v>11409</v>
      </c>
      <c r="BT825" s="400" t="s">
        <v>2129</v>
      </c>
      <c r="BU825" s="400">
        <v>0.84029165376893633</v>
      </c>
      <c r="BV825" s="400">
        <v>0.15970834623106375</v>
      </c>
      <c r="BW825" s="400">
        <v>0</v>
      </c>
      <c r="BX825" s="400">
        <v>1</v>
      </c>
      <c r="BY825" s="407">
        <v>11409</v>
      </c>
      <c r="BZ825" s="406" t="s">
        <v>2129</v>
      </c>
      <c r="CA825" s="406">
        <v>0.84559724466698483</v>
      </c>
      <c r="CB825" s="406">
        <v>0.15440275533301515</v>
      </c>
      <c r="CC825" s="406">
        <v>1.0187470157849971E-2</v>
      </c>
      <c r="CD825" s="406">
        <v>5.3935809047257817E-2</v>
      </c>
      <c r="CE825" s="406">
        <v>0.93587672079489226</v>
      </c>
    </row>
    <row r="826" spans="1:83" x14ac:dyDescent="0.35">
      <c r="A826" s="365">
        <v>12</v>
      </c>
      <c r="B826" s="366" t="s">
        <v>1324</v>
      </c>
      <c r="C826" s="411">
        <v>11410</v>
      </c>
      <c r="D826" s="367" t="s">
        <v>2130</v>
      </c>
      <c r="E826" s="368" t="s">
        <v>2438</v>
      </c>
      <c r="F826" s="369">
        <v>6</v>
      </c>
      <c r="G826" s="370" t="s">
        <v>6307</v>
      </c>
      <c r="H826" s="371">
        <v>79071.599999999991</v>
      </c>
      <c r="I826" s="372">
        <v>79071.599999999991</v>
      </c>
      <c r="J826" s="373">
        <v>490.13184276751701</v>
      </c>
      <c r="K826" s="374">
        <v>38755509.018575996</v>
      </c>
      <c r="L826" s="371">
        <v>11788.8</v>
      </c>
      <c r="M826" s="372">
        <v>11788.8</v>
      </c>
      <c r="N826" s="373">
        <v>443.29318640986355</v>
      </c>
      <c r="O826" s="374">
        <v>5225894.7159485994</v>
      </c>
      <c r="P826" s="374">
        <f t="shared" si="218"/>
        <v>0.84259946557509446</v>
      </c>
      <c r="Q826" s="402">
        <f t="shared" si="222"/>
        <v>9933.2365797716739</v>
      </c>
      <c r="R826" s="374">
        <f t="shared" si="219"/>
        <v>0.15740053442490562</v>
      </c>
      <c r="S826" s="401">
        <f t="shared" si="223"/>
        <v>1855.5634202283272</v>
      </c>
      <c r="T826" s="371">
        <v>9914.4</v>
      </c>
      <c r="U826" s="372">
        <v>9914.4</v>
      </c>
      <c r="V826" s="373">
        <v>350.76458406408858</v>
      </c>
      <c r="W826" s="374">
        <v>3477620.3922449998</v>
      </c>
      <c r="X826" s="371">
        <v>6033.5999999999995</v>
      </c>
      <c r="Y826" s="372">
        <v>6033.5999999999995</v>
      </c>
      <c r="Z826" s="373">
        <v>114.21410475338108</v>
      </c>
      <c r="AA826" s="374">
        <v>689122.22244000004</v>
      </c>
      <c r="AB826" s="371">
        <v>454.8</v>
      </c>
      <c r="AC826" s="372">
        <v>454.8</v>
      </c>
      <c r="AD826" s="373">
        <v>2988.3437197902376</v>
      </c>
      <c r="AE826" s="374">
        <v>1359098.7237606002</v>
      </c>
      <c r="AF826" s="374">
        <f t="shared" si="224"/>
        <v>1.3361776405581269E-2</v>
      </c>
      <c r="AG826" s="374">
        <f t="shared" si="225"/>
        <v>6.0769359092583608</v>
      </c>
      <c r="AH826" s="374">
        <f t="shared" si="226"/>
        <v>0.98663822359441877</v>
      </c>
      <c r="AI826" s="374">
        <f t="shared" si="227"/>
        <v>448.72306409074167</v>
      </c>
      <c r="AJ826" s="375">
        <v>49507245.072970189</v>
      </c>
      <c r="AK826" s="376">
        <v>1659.02016</v>
      </c>
      <c r="AL826" s="377">
        <v>1659.02016</v>
      </c>
      <c r="AM826" s="373">
        <v>7424.6932732636578</v>
      </c>
      <c r="AN826" s="374">
        <v>12317715.822160797</v>
      </c>
      <c r="AO826" s="378">
        <v>46.394879999999986</v>
      </c>
      <c r="AP826" s="379">
        <v>46.394879999999986</v>
      </c>
      <c r="AQ826" s="373">
        <v>29415.428120085671</v>
      </c>
      <c r="AR826" s="374">
        <v>1364725.2577799999</v>
      </c>
      <c r="AS826" s="374">
        <f t="shared" si="220"/>
        <v>0.89102997866990941</v>
      </c>
      <c r="AT826" s="374">
        <f t="shared" si="234"/>
        <v>41.339228936792992</v>
      </c>
      <c r="AU826" s="374">
        <f t="shared" si="221"/>
        <v>0.10897002133009061</v>
      </c>
      <c r="AV826" s="374">
        <f t="shared" si="235"/>
        <v>5.0556510632069926</v>
      </c>
      <c r="AW826" s="380">
        <v>74.648640000000015</v>
      </c>
      <c r="AX826" s="381">
        <v>74.648640000000015</v>
      </c>
      <c r="AY826" s="373">
        <v>9710.875943821613</v>
      </c>
      <c r="AZ826" s="374">
        <v>724903.68241499993</v>
      </c>
      <c r="BA826" s="378">
        <v>225.8731200000002</v>
      </c>
      <c r="BB826" s="379">
        <v>225.8731200000002</v>
      </c>
      <c r="BC826" s="373">
        <v>6901.8713409988704</v>
      </c>
      <c r="BD826" s="374">
        <v>1558947.2136300001</v>
      </c>
      <c r="BE826" s="374">
        <f t="shared" si="228"/>
        <v>0</v>
      </c>
      <c r="BF826" s="374">
        <f t="shared" si="229"/>
        <v>0</v>
      </c>
      <c r="BG826" s="374">
        <f t="shared" si="230"/>
        <v>4.9879977712561932E-2</v>
      </c>
      <c r="BH826" s="374">
        <f t="shared" si="231"/>
        <v>11.266546191466837</v>
      </c>
      <c r="BI826" s="374">
        <f t="shared" si="232"/>
        <v>0.95012002228743808</v>
      </c>
      <c r="BJ826" s="374">
        <f t="shared" si="233"/>
        <v>214.60657380853337</v>
      </c>
      <c r="BK826" s="375">
        <v>15966291.975985797</v>
      </c>
      <c r="BL826" s="382">
        <v>65473537.048955984</v>
      </c>
      <c r="BM826" s="383">
        <v>0.49</v>
      </c>
      <c r="BN826" s="382">
        <v>32082033.153988432</v>
      </c>
      <c r="BO826" s="395"/>
      <c r="BP826" s="395"/>
      <c r="BS826" s="408">
        <v>11410</v>
      </c>
      <c r="BT826" s="400" t="s">
        <v>2130</v>
      </c>
      <c r="BU826" s="400">
        <v>0.84259946557509446</v>
      </c>
      <c r="BV826" s="400">
        <v>0.15740053442490562</v>
      </c>
      <c r="BW826" s="400">
        <v>1.3361776405581269E-2</v>
      </c>
      <c r="BX826" s="400">
        <v>0.98663822359441877</v>
      </c>
      <c r="BY826" s="407">
        <v>11410</v>
      </c>
      <c r="BZ826" s="406" t="s">
        <v>2130</v>
      </c>
      <c r="CA826" s="406">
        <v>0.89102997866990941</v>
      </c>
      <c r="CB826" s="406">
        <v>0.10897002133009061</v>
      </c>
      <c r="CC826" s="406">
        <v>0</v>
      </c>
      <c r="CD826" s="406">
        <v>4.9879977712561932E-2</v>
      </c>
      <c r="CE826" s="406">
        <v>0.95012002228743808</v>
      </c>
    </row>
    <row r="827" spans="1:83" x14ac:dyDescent="0.35">
      <c r="A827" s="365">
        <v>12</v>
      </c>
      <c r="B827" s="366" t="s">
        <v>1324</v>
      </c>
      <c r="C827" s="411">
        <v>11411</v>
      </c>
      <c r="D827" s="367" t="s">
        <v>2131</v>
      </c>
      <c r="E827" s="368" t="s">
        <v>2438</v>
      </c>
      <c r="F827" s="369">
        <v>12</v>
      </c>
      <c r="G827" s="370" t="s">
        <v>6311</v>
      </c>
      <c r="H827" s="371">
        <v>160530</v>
      </c>
      <c r="I827" s="372">
        <v>160530</v>
      </c>
      <c r="J827" s="373">
        <v>527.18512149372089</v>
      </c>
      <c r="K827" s="374">
        <v>84629027.553387016</v>
      </c>
      <c r="L827" s="371">
        <v>50749.2</v>
      </c>
      <c r="M827" s="372">
        <v>50749.2</v>
      </c>
      <c r="N827" s="373">
        <v>527.47791034050977</v>
      </c>
      <c r="O827" s="374">
        <v>26769081.967452597</v>
      </c>
      <c r="P827" s="374">
        <f t="shared" si="218"/>
        <v>0.8724510783984305</v>
      </c>
      <c r="Q827" s="402">
        <f t="shared" si="222"/>
        <v>44276.194267857623</v>
      </c>
      <c r="R827" s="374">
        <f t="shared" si="219"/>
        <v>0.12754892160156953</v>
      </c>
      <c r="S827" s="401">
        <f t="shared" si="223"/>
        <v>6473.0057321423719</v>
      </c>
      <c r="T827" s="371">
        <v>25544.399999999998</v>
      </c>
      <c r="U827" s="372">
        <v>25544.399999999998</v>
      </c>
      <c r="V827" s="373">
        <v>207.32688000422792</v>
      </c>
      <c r="W827" s="374">
        <v>5296040.7535799993</v>
      </c>
      <c r="X827" s="371">
        <v>14224.8</v>
      </c>
      <c r="Y827" s="372">
        <v>14224.8</v>
      </c>
      <c r="Z827" s="373">
        <v>29.525683475198246</v>
      </c>
      <c r="AA827" s="374">
        <v>419996.94229799998</v>
      </c>
      <c r="AB827" s="371">
        <v>0</v>
      </c>
      <c r="AC827" s="372">
        <v>0</v>
      </c>
      <c r="AD827" s="373">
        <v>0</v>
      </c>
      <c r="AE827" s="374">
        <v>0</v>
      </c>
      <c r="AF827" s="374">
        <f t="shared" si="224"/>
        <v>0</v>
      </c>
      <c r="AG827" s="374">
        <f t="shared" si="225"/>
        <v>0</v>
      </c>
      <c r="AH827" s="374">
        <f t="shared" si="226"/>
        <v>1</v>
      </c>
      <c r="AI827" s="374">
        <f t="shared" si="227"/>
        <v>0</v>
      </c>
      <c r="AJ827" s="375">
        <v>117114147.21671762</v>
      </c>
      <c r="AK827" s="376">
        <v>4500.2647200000001</v>
      </c>
      <c r="AL827" s="377">
        <v>4500.2647200000001</v>
      </c>
      <c r="AM827" s="373">
        <v>10608.187916131921</v>
      </c>
      <c r="AN827" s="374">
        <v>47739653.822098807</v>
      </c>
      <c r="AO827" s="378">
        <v>479.71115999999995</v>
      </c>
      <c r="AP827" s="379">
        <v>479.71115999999995</v>
      </c>
      <c r="AQ827" s="373">
        <v>15195.111649366256</v>
      </c>
      <c r="AR827" s="374">
        <v>7289264.6356469989</v>
      </c>
      <c r="AS827" s="374">
        <f t="shared" si="220"/>
        <v>0.84770351611353401</v>
      </c>
      <c r="AT827" s="374">
        <f t="shared" si="234"/>
        <v>406.65283705090206</v>
      </c>
      <c r="AU827" s="374">
        <f t="shared" si="221"/>
        <v>0.15229648388646605</v>
      </c>
      <c r="AV827" s="374">
        <f t="shared" si="235"/>
        <v>73.058322949097928</v>
      </c>
      <c r="AW827" s="380">
        <v>281214.70944000001</v>
      </c>
      <c r="AX827" s="381">
        <v>281214.70944000001</v>
      </c>
      <c r="AY827" s="373">
        <v>10.768760922661215</v>
      </c>
      <c r="AZ827" s="374">
        <v>3028333.9738949998</v>
      </c>
      <c r="BA827" s="378">
        <v>-280615.62755999999</v>
      </c>
      <c r="BB827" s="379">
        <v>-280615.62755999999</v>
      </c>
      <c r="BC827" s="373">
        <v>-21.045131872634183</v>
      </c>
      <c r="BD827" s="374">
        <v>5905592.8875221992</v>
      </c>
      <c r="BE827" s="374">
        <f t="shared" si="228"/>
        <v>2.9500318736342256E-2</v>
      </c>
      <c r="BF827" s="374">
        <f t="shared" si="229"/>
        <v>-8278.2504554187071</v>
      </c>
      <c r="BG827" s="374">
        <f t="shared" si="230"/>
        <v>2.4826158328492481E-2</v>
      </c>
      <c r="BH827" s="374">
        <f t="shared" si="231"/>
        <v>-6966.607999253838</v>
      </c>
      <c r="BI827" s="374">
        <f t="shared" si="232"/>
        <v>0.94567352293516527</v>
      </c>
      <c r="BJ827" s="374">
        <f t="shared" si="233"/>
        <v>-265370.76910532743</v>
      </c>
      <c r="BK827" s="375">
        <v>63962845.319163002</v>
      </c>
      <c r="BL827" s="382">
        <v>181076992.53588063</v>
      </c>
      <c r="BM827" s="383">
        <v>0.43</v>
      </c>
      <c r="BN827" s="382">
        <v>77863106.790428668</v>
      </c>
      <c r="BO827" s="395"/>
      <c r="BP827" s="395"/>
      <c r="BS827" s="408">
        <v>11411</v>
      </c>
      <c r="BT827" s="400" t="s">
        <v>2131</v>
      </c>
      <c r="BU827" s="400">
        <v>0.8724510783984305</v>
      </c>
      <c r="BV827" s="400">
        <v>0.12754892160156953</v>
      </c>
      <c r="BW827" s="400">
        <v>0</v>
      </c>
      <c r="BX827" s="400">
        <v>1</v>
      </c>
      <c r="BY827" s="407">
        <v>11411</v>
      </c>
      <c r="BZ827" s="406" t="s">
        <v>2131</v>
      </c>
      <c r="CA827" s="406">
        <v>0.84770351611353401</v>
      </c>
      <c r="CB827" s="406">
        <v>0.15229648388646605</v>
      </c>
      <c r="CC827" s="406">
        <v>2.9500318736342256E-2</v>
      </c>
      <c r="CD827" s="406">
        <v>2.4826158328492481E-2</v>
      </c>
      <c r="CE827" s="406">
        <v>0.94567352293516527</v>
      </c>
    </row>
    <row r="828" spans="1:83" x14ac:dyDescent="0.35">
      <c r="A828" s="365">
        <v>12</v>
      </c>
      <c r="B828" s="366" t="s">
        <v>1324</v>
      </c>
      <c r="C828" s="411">
        <v>11412</v>
      </c>
      <c r="D828" s="367" t="s">
        <v>2132</v>
      </c>
      <c r="E828" s="368" t="s">
        <v>2438</v>
      </c>
      <c r="F828" s="369">
        <v>6</v>
      </c>
      <c r="G828" s="370" t="s">
        <v>6307</v>
      </c>
      <c r="H828" s="371">
        <v>69307.199999999997</v>
      </c>
      <c r="I828" s="372">
        <v>69307.199999999997</v>
      </c>
      <c r="J828" s="373">
        <v>471.36451965618289</v>
      </c>
      <c r="K828" s="374">
        <v>32668955.036714997</v>
      </c>
      <c r="L828" s="371">
        <v>9489.6</v>
      </c>
      <c r="M828" s="372">
        <v>9489.6</v>
      </c>
      <c r="N828" s="373">
        <v>498.14545135622154</v>
      </c>
      <c r="O828" s="374">
        <v>4727201.0751900002</v>
      </c>
      <c r="P828" s="374">
        <f t="shared" si="218"/>
        <v>0.88680653824240108</v>
      </c>
      <c r="Q828" s="402">
        <f t="shared" si="222"/>
        <v>8415.4393253050894</v>
      </c>
      <c r="R828" s="374">
        <f t="shared" si="219"/>
        <v>0.11319346175759896</v>
      </c>
      <c r="S828" s="401">
        <f t="shared" si="223"/>
        <v>1074.1606746949112</v>
      </c>
      <c r="T828" s="371">
        <v>10638</v>
      </c>
      <c r="U828" s="372">
        <v>10638</v>
      </c>
      <c r="V828" s="373">
        <v>93.747713649182174</v>
      </c>
      <c r="W828" s="374">
        <v>997288.17779999995</v>
      </c>
      <c r="X828" s="371">
        <v>87.6</v>
      </c>
      <c r="Y828" s="372">
        <v>87.6</v>
      </c>
      <c r="Z828" s="373">
        <v>4023.9023650684935</v>
      </c>
      <c r="AA828" s="374">
        <v>352493.84717999998</v>
      </c>
      <c r="AB828" s="371">
        <v>0</v>
      </c>
      <c r="AC828" s="372">
        <v>0</v>
      </c>
      <c r="AD828" s="373">
        <v>0</v>
      </c>
      <c r="AE828" s="374">
        <v>0</v>
      </c>
      <c r="AF828" s="374">
        <f t="shared" si="224"/>
        <v>0</v>
      </c>
      <c r="AG828" s="374">
        <f t="shared" si="225"/>
        <v>0</v>
      </c>
      <c r="AH828" s="374">
        <f t="shared" si="226"/>
        <v>1</v>
      </c>
      <c r="AI828" s="374">
        <f t="shared" si="227"/>
        <v>0</v>
      </c>
      <c r="AJ828" s="375">
        <v>38745938.136884995</v>
      </c>
      <c r="AK828" s="376">
        <v>866.28</v>
      </c>
      <c r="AL828" s="377">
        <v>866.28</v>
      </c>
      <c r="AM828" s="373">
        <v>12280.22761502078</v>
      </c>
      <c r="AN828" s="374">
        <v>10638115.578340201</v>
      </c>
      <c r="AO828" s="378">
        <v>50.327999999999996</v>
      </c>
      <c r="AP828" s="379">
        <v>50.327999999999996</v>
      </c>
      <c r="AQ828" s="373">
        <v>14781.921925095376</v>
      </c>
      <c r="AR828" s="374">
        <v>743944.56664620002</v>
      </c>
      <c r="AS828" s="374">
        <f t="shared" si="220"/>
        <v>0.90500889862858847</v>
      </c>
      <c r="AT828" s="374">
        <f t="shared" si="234"/>
        <v>45.547287850179593</v>
      </c>
      <c r="AU828" s="374">
        <f t="shared" si="221"/>
        <v>9.4991101371411521E-2</v>
      </c>
      <c r="AV828" s="374">
        <f t="shared" si="235"/>
        <v>4.780712149820399</v>
      </c>
      <c r="AW828" s="380">
        <v>170.61</v>
      </c>
      <c r="AX828" s="381">
        <v>170.61</v>
      </c>
      <c r="AY828" s="373">
        <v>1545.1063015649727</v>
      </c>
      <c r="AZ828" s="374">
        <v>263610.58611000003</v>
      </c>
      <c r="BA828" s="378">
        <v>-172.01400000000015</v>
      </c>
      <c r="BB828" s="379">
        <v>-172.01400000000015</v>
      </c>
      <c r="BC828" s="373">
        <v>-3750.3053908402767</v>
      </c>
      <c r="BD828" s="374">
        <v>645105.03149999992</v>
      </c>
      <c r="BE828" s="374">
        <f t="shared" si="228"/>
        <v>2.5717480432351845E-3</v>
      </c>
      <c r="BF828" s="374">
        <f t="shared" si="229"/>
        <v>-0.44237666790905744</v>
      </c>
      <c r="BG828" s="374">
        <f t="shared" si="230"/>
        <v>2.4925456578456951E-2</v>
      </c>
      <c r="BH828" s="374">
        <f t="shared" si="231"/>
        <v>-4.287527487886698</v>
      </c>
      <c r="BI828" s="374">
        <f t="shared" si="232"/>
        <v>0.97250279537830786</v>
      </c>
      <c r="BJ828" s="374">
        <f t="shared" si="233"/>
        <v>-167.28409584420439</v>
      </c>
      <c r="BK828" s="375">
        <v>12290775.7625964</v>
      </c>
      <c r="BL828" s="382">
        <v>51036713.899481393</v>
      </c>
      <c r="BM828" s="383">
        <v>0.52</v>
      </c>
      <c r="BN828" s="382">
        <v>26539091.227730326</v>
      </c>
      <c r="BO828" s="395"/>
      <c r="BP828" s="395"/>
      <c r="BS828" s="408">
        <v>11412</v>
      </c>
      <c r="BT828" s="400" t="s">
        <v>2132</v>
      </c>
      <c r="BU828" s="400">
        <v>0.88680653824240108</v>
      </c>
      <c r="BV828" s="400">
        <v>0.11319346175759896</v>
      </c>
      <c r="BW828" s="400">
        <v>0</v>
      </c>
      <c r="BX828" s="400">
        <v>1</v>
      </c>
      <c r="BY828" s="407">
        <v>11412</v>
      </c>
      <c r="BZ828" s="406" t="s">
        <v>2132</v>
      </c>
      <c r="CA828" s="406">
        <v>0.90500889862858847</v>
      </c>
      <c r="CB828" s="406">
        <v>9.4991101371411521E-2</v>
      </c>
      <c r="CC828" s="406">
        <v>2.5717480432351845E-3</v>
      </c>
      <c r="CD828" s="406">
        <v>2.4925456578456951E-2</v>
      </c>
      <c r="CE828" s="406">
        <v>0.97250279537830786</v>
      </c>
    </row>
    <row r="829" spans="1:83" x14ac:dyDescent="0.35">
      <c r="A829" s="365">
        <v>12</v>
      </c>
      <c r="B829" s="366" t="s">
        <v>1324</v>
      </c>
      <c r="C829" s="411">
        <v>11413</v>
      </c>
      <c r="D829" s="367" t="s">
        <v>2133</v>
      </c>
      <c r="E829" s="368" t="s">
        <v>2438</v>
      </c>
      <c r="F829" s="369">
        <v>6</v>
      </c>
      <c r="G829" s="370" t="s">
        <v>6307</v>
      </c>
      <c r="H829" s="371">
        <v>72986.399999999994</v>
      </c>
      <c r="I829" s="372">
        <v>72986.399999999994</v>
      </c>
      <c r="J829" s="373">
        <v>550.36782648843348</v>
      </c>
      <c r="K829" s="374">
        <v>40169366.331215397</v>
      </c>
      <c r="L829" s="371">
        <v>19156.8</v>
      </c>
      <c r="M829" s="372">
        <v>19156.8</v>
      </c>
      <c r="N829" s="373">
        <v>448.9958591714169</v>
      </c>
      <c r="O829" s="374">
        <v>8601323.8749749996</v>
      </c>
      <c r="P829" s="374">
        <f t="shared" si="218"/>
        <v>0.88979800634902206</v>
      </c>
      <c r="Q829" s="402">
        <f t="shared" si="222"/>
        <v>17045.682448026946</v>
      </c>
      <c r="R829" s="374">
        <f t="shared" si="219"/>
        <v>0.11020199365097795</v>
      </c>
      <c r="S829" s="401">
        <f t="shared" si="223"/>
        <v>2111.1175519730541</v>
      </c>
      <c r="T829" s="371">
        <v>15457.199999999999</v>
      </c>
      <c r="U829" s="372">
        <v>15457.199999999999</v>
      </c>
      <c r="V829" s="373">
        <v>180.05803609793497</v>
      </c>
      <c r="W829" s="374">
        <v>2783193.0755730001</v>
      </c>
      <c r="X829" s="371">
        <v>52.8</v>
      </c>
      <c r="Y829" s="372">
        <v>52.8</v>
      </c>
      <c r="Z829" s="373">
        <v>7704.2053937500004</v>
      </c>
      <c r="AA829" s="374">
        <v>406782.04479000001</v>
      </c>
      <c r="AB829" s="371">
        <v>0</v>
      </c>
      <c r="AC829" s="372">
        <v>0</v>
      </c>
      <c r="AD829" s="373">
        <v>0</v>
      </c>
      <c r="AE829" s="374">
        <v>0</v>
      </c>
      <c r="AF829" s="374">
        <f t="shared" si="224"/>
        <v>0</v>
      </c>
      <c r="AG829" s="374">
        <f t="shared" si="225"/>
        <v>0</v>
      </c>
      <c r="AH829" s="374">
        <f t="shared" si="226"/>
        <v>1</v>
      </c>
      <c r="AI829" s="374">
        <f t="shared" si="227"/>
        <v>0</v>
      </c>
      <c r="AJ829" s="375">
        <v>51960665.326553389</v>
      </c>
      <c r="AK829" s="376">
        <v>1660.6092000000001</v>
      </c>
      <c r="AL829" s="377">
        <v>1660.6092000000001</v>
      </c>
      <c r="AM829" s="373">
        <v>9529.4563271376555</v>
      </c>
      <c r="AN829" s="374">
        <v>15824702.847843001</v>
      </c>
      <c r="AO829" s="378">
        <v>173.38103999999998</v>
      </c>
      <c r="AP829" s="379">
        <v>173.38103999999998</v>
      </c>
      <c r="AQ829" s="373">
        <v>14117.828547515925</v>
      </c>
      <c r="AR829" s="374">
        <v>2447763.79611</v>
      </c>
      <c r="AS829" s="374">
        <f t="shared" si="220"/>
        <v>0.89362864121988217</v>
      </c>
      <c r="AT829" s="374">
        <f t="shared" si="234"/>
        <v>154.93826318849003</v>
      </c>
      <c r="AU829" s="374">
        <f t="shared" si="221"/>
        <v>0.10637135878011783</v>
      </c>
      <c r="AV829" s="374">
        <f t="shared" si="235"/>
        <v>18.442776811509958</v>
      </c>
      <c r="AW829" s="380">
        <v>118.64087999999998</v>
      </c>
      <c r="AX829" s="381">
        <v>118.64087999999998</v>
      </c>
      <c r="AY829" s="373">
        <v>9266.0001804942785</v>
      </c>
      <c r="AZ829" s="374">
        <v>1099326.4154939998</v>
      </c>
      <c r="BA829" s="378">
        <v>109.42463999999981</v>
      </c>
      <c r="BB829" s="379">
        <v>109.42463999999981</v>
      </c>
      <c r="BC829" s="373">
        <v>14439.431218827887</v>
      </c>
      <c r="BD829" s="374">
        <v>1580029.562925</v>
      </c>
      <c r="BE829" s="374">
        <f t="shared" si="228"/>
        <v>3.4286546621920787E-2</v>
      </c>
      <c r="BF829" s="374">
        <f t="shared" si="229"/>
        <v>3.7517930209468919</v>
      </c>
      <c r="BG829" s="374">
        <f t="shared" si="230"/>
        <v>1.1052708241492704E-2</v>
      </c>
      <c r="BH829" s="374">
        <f t="shared" si="231"/>
        <v>1.2094386203503702</v>
      </c>
      <c r="BI829" s="374">
        <f t="shared" si="232"/>
        <v>0.9546607451365865</v>
      </c>
      <c r="BJ829" s="374">
        <f t="shared" si="233"/>
        <v>104.46340835870255</v>
      </c>
      <c r="BK829" s="375">
        <v>20951822.622371998</v>
      </c>
      <c r="BL829" s="382">
        <v>72912487.948925391</v>
      </c>
      <c r="BM829" s="383">
        <v>0.4</v>
      </c>
      <c r="BN829" s="382">
        <v>29164995.179570157</v>
      </c>
      <c r="BO829" s="395"/>
      <c r="BP829" s="395"/>
      <c r="BS829" s="408">
        <v>11413</v>
      </c>
      <c r="BT829" s="400" t="s">
        <v>2133</v>
      </c>
      <c r="BU829" s="400">
        <v>0.88979800634902206</v>
      </c>
      <c r="BV829" s="400">
        <v>0.11020199365097795</v>
      </c>
      <c r="BW829" s="400">
        <v>0</v>
      </c>
      <c r="BX829" s="400">
        <v>1</v>
      </c>
      <c r="BY829" s="407">
        <v>11413</v>
      </c>
      <c r="BZ829" s="406" t="s">
        <v>2133</v>
      </c>
      <c r="CA829" s="406">
        <v>0.89362864121988217</v>
      </c>
      <c r="CB829" s="406">
        <v>0.10637135878011783</v>
      </c>
      <c r="CC829" s="406">
        <v>3.4286546621920787E-2</v>
      </c>
      <c r="CD829" s="406">
        <v>1.1052708241492704E-2</v>
      </c>
      <c r="CE829" s="406">
        <v>0.9546607451365865</v>
      </c>
    </row>
    <row r="830" spans="1:83" x14ac:dyDescent="0.35">
      <c r="A830" s="365">
        <v>12</v>
      </c>
      <c r="B830" s="366" t="s">
        <v>1324</v>
      </c>
      <c r="C830" s="411">
        <v>14139</v>
      </c>
      <c r="D830" s="367" t="s">
        <v>2134</v>
      </c>
      <c r="E830" s="368" t="s">
        <v>2438</v>
      </c>
      <c r="F830" s="369">
        <v>5</v>
      </c>
      <c r="G830" s="370" t="s">
        <v>2469</v>
      </c>
      <c r="H830" s="371">
        <v>50029.2</v>
      </c>
      <c r="I830" s="372">
        <v>50029.2</v>
      </c>
      <c r="J830" s="373">
        <v>481.0376796755055</v>
      </c>
      <c r="K830" s="374">
        <v>24065930.284021799</v>
      </c>
      <c r="L830" s="371">
        <v>11713.199999999999</v>
      </c>
      <c r="M830" s="372">
        <v>11713.199999999999</v>
      </c>
      <c r="N830" s="373">
        <v>414.14045346275998</v>
      </c>
      <c r="O830" s="374">
        <v>4850909.9594999999</v>
      </c>
      <c r="P830" s="374">
        <f t="shared" si="218"/>
        <v>0.89223685799068475</v>
      </c>
      <c r="Q830" s="402">
        <f t="shared" si="222"/>
        <v>10450.948765016488</v>
      </c>
      <c r="R830" s="374">
        <f t="shared" si="219"/>
        <v>0.10776314200931521</v>
      </c>
      <c r="S830" s="401">
        <f t="shared" si="223"/>
        <v>1262.2512349835108</v>
      </c>
      <c r="T830" s="371">
        <v>9374.4</v>
      </c>
      <c r="U830" s="372">
        <v>9374.4</v>
      </c>
      <c r="V830" s="373">
        <v>112.63137852662571</v>
      </c>
      <c r="W830" s="374">
        <v>1055851.5948600001</v>
      </c>
      <c r="X830" s="371">
        <v>368.4</v>
      </c>
      <c r="Y830" s="372">
        <v>368.4</v>
      </c>
      <c r="Z830" s="373">
        <v>546.94142100977194</v>
      </c>
      <c r="AA830" s="374">
        <v>201493.21949999998</v>
      </c>
      <c r="AB830" s="371">
        <v>10.799999999999999</v>
      </c>
      <c r="AC830" s="372">
        <v>10.799999999999999</v>
      </c>
      <c r="AD830" s="373">
        <v>265140.4363277778</v>
      </c>
      <c r="AE830" s="374">
        <v>2863516.7123400001</v>
      </c>
      <c r="AF830" s="374">
        <f t="shared" si="224"/>
        <v>0</v>
      </c>
      <c r="AG830" s="374">
        <f t="shared" si="225"/>
        <v>0</v>
      </c>
      <c r="AH830" s="374">
        <f t="shared" si="226"/>
        <v>1</v>
      </c>
      <c r="AI830" s="374">
        <f t="shared" si="227"/>
        <v>10.799999999999999</v>
      </c>
      <c r="AJ830" s="375">
        <v>33037701.7702218</v>
      </c>
      <c r="AK830" s="376">
        <v>1234.46604</v>
      </c>
      <c r="AL830" s="377">
        <v>1234.46604</v>
      </c>
      <c r="AM830" s="373">
        <v>6987.9508422929157</v>
      </c>
      <c r="AN830" s="374">
        <v>8626388.0040000007</v>
      </c>
      <c r="AO830" s="378">
        <v>182.82108000000002</v>
      </c>
      <c r="AP830" s="379">
        <v>182.82108000000002</v>
      </c>
      <c r="AQ830" s="373">
        <v>10159.0634541706</v>
      </c>
      <c r="AR830" s="374">
        <v>1857290.95248</v>
      </c>
      <c r="AS830" s="374">
        <f t="shared" si="220"/>
        <v>0.947376247351287</v>
      </c>
      <c r="AT830" s="374">
        <f t="shared" si="234"/>
        <v>173.20034870710944</v>
      </c>
      <c r="AU830" s="374">
        <f t="shared" si="221"/>
        <v>5.2623752648712954E-2</v>
      </c>
      <c r="AV830" s="374">
        <f t="shared" si="235"/>
        <v>9.6207312928905644</v>
      </c>
      <c r="AW830" s="380">
        <v>61.205639999999995</v>
      </c>
      <c r="AX830" s="381">
        <v>61.205639999999995</v>
      </c>
      <c r="AY830" s="373">
        <v>7010.7935837285586</v>
      </c>
      <c r="AZ830" s="374">
        <v>429100.10819999996</v>
      </c>
      <c r="BA830" s="378">
        <v>73.748159999999984</v>
      </c>
      <c r="BB830" s="379">
        <v>73.748159999999984</v>
      </c>
      <c r="BC830" s="373">
        <v>20516.014897456429</v>
      </c>
      <c r="BD830" s="374">
        <v>1513018.34922</v>
      </c>
      <c r="BE830" s="374">
        <f t="shared" si="228"/>
        <v>1.1151266853711449E-2</v>
      </c>
      <c r="BF830" s="374">
        <f t="shared" si="229"/>
        <v>0.82238541213020833</v>
      </c>
      <c r="BG830" s="374">
        <f t="shared" si="230"/>
        <v>4.044971906761125E-3</v>
      </c>
      <c r="BH830" s="374">
        <f t="shared" si="231"/>
        <v>0.29830923537532444</v>
      </c>
      <c r="BI830" s="374">
        <f t="shared" si="232"/>
        <v>0.9848037612395274</v>
      </c>
      <c r="BJ830" s="374">
        <f t="shared" si="233"/>
        <v>72.627465352494454</v>
      </c>
      <c r="BK830" s="375">
        <v>12425797.413900001</v>
      </c>
      <c r="BL830" s="382">
        <v>45463499.184121802</v>
      </c>
      <c r="BM830" s="383">
        <v>0.48</v>
      </c>
      <c r="BN830" s="382">
        <v>21822479.608378466</v>
      </c>
      <c r="BO830" s="395"/>
      <c r="BP830" s="395"/>
      <c r="BS830" s="408">
        <v>14139</v>
      </c>
      <c r="BT830" s="400" t="s">
        <v>2134</v>
      </c>
      <c r="BU830" s="400">
        <v>0.89223685799068475</v>
      </c>
      <c r="BV830" s="400">
        <v>0.10776314200931521</v>
      </c>
      <c r="BW830" s="400">
        <v>0</v>
      </c>
      <c r="BX830" s="400">
        <v>1</v>
      </c>
      <c r="BY830" s="407">
        <v>14139</v>
      </c>
      <c r="BZ830" s="406" t="s">
        <v>2134</v>
      </c>
      <c r="CA830" s="406">
        <v>0.947376247351287</v>
      </c>
      <c r="CB830" s="406">
        <v>5.2623752648712954E-2</v>
      </c>
      <c r="CC830" s="406">
        <v>1.1151266853711449E-2</v>
      </c>
      <c r="CD830" s="406">
        <v>4.044971906761125E-3</v>
      </c>
      <c r="CE830" s="406">
        <v>0.9848037612395274</v>
      </c>
    </row>
    <row r="831" spans="1:83" x14ac:dyDescent="0.35">
      <c r="A831" s="365">
        <v>12</v>
      </c>
      <c r="B831" s="366" t="s">
        <v>1324</v>
      </c>
      <c r="C831" s="411">
        <v>28817</v>
      </c>
      <c r="D831" s="367" t="s">
        <v>2135</v>
      </c>
      <c r="E831" s="368" t="s">
        <v>2438</v>
      </c>
      <c r="F831" s="369">
        <v>2</v>
      </c>
      <c r="G831" s="370" t="s">
        <v>2560</v>
      </c>
      <c r="H831" s="371">
        <v>36792</v>
      </c>
      <c r="I831" s="372">
        <v>36792</v>
      </c>
      <c r="J831" s="373">
        <v>410.32254593770386</v>
      </c>
      <c r="K831" s="374">
        <v>15096587.110140001</v>
      </c>
      <c r="L831" s="371">
        <v>4430.3999999999996</v>
      </c>
      <c r="M831" s="372">
        <v>4430.3999999999996</v>
      </c>
      <c r="N831" s="373">
        <v>439.92267095747565</v>
      </c>
      <c r="O831" s="374">
        <v>1949033.4014099999</v>
      </c>
      <c r="P831" s="374">
        <f t="shared" si="218"/>
        <v>0.87094964168493005</v>
      </c>
      <c r="Q831" s="402">
        <f t="shared" si="222"/>
        <v>3858.6552925209139</v>
      </c>
      <c r="R831" s="374">
        <f t="shared" si="219"/>
        <v>0.12905035831506992</v>
      </c>
      <c r="S831" s="401">
        <f t="shared" si="223"/>
        <v>571.74470747908572</v>
      </c>
      <c r="T831" s="371">
        <v>2654.4</v>
      </c>
      <c r="U831" s="372">
        <v>2654.4</v>
      </c>
      <c r="V831" s="373">
        <v>138.39918716094033</v>
      </c>
      <c r="W831" s="374">
        <v>367366.80240000004</v>
      </c>
      <c r="X831" s="371">
        <v>784.8</v>
      </c>
      <c r="Y831" s="372">
        <v>784.8</v>
      </c>
      <c r="Z831" s="373">
        <v>73.123333715596331</v>
      </c>
      <c r="AA831" s="374">
        <v>57387.192299999995</v>
      </c>
      <c r="AB831" s="371">
        <v>0</v>
      </c>
      <c r="AC831" s="372">
        <v>0</v>
      </c>
      <c r="AD831" s="373">
        <v>0</v>
      </c>
      <c r="AE831" s="374">
        <v>0</v>
      </c>
      <c r="AF831" s="374">
        <f t="shared" si="224"/>
        <v>0</v>
      </c>
      <c r="AG831" s="374">
        <f t="shared" si="225"/>
        <v>0</v>
      </c>
      <c r="AH831" s="374">
        <f t="shared" si="226"/>
        <v>1</v>
      </c>
      <c r="AI831" s="374">
        <f t="shared" si="227"/>
        <v>0</v>
      </c>
      <c r="AJ831" s="375">
        <v>17470374.506250001</v>
      </c>
      <c r="AK831" s="376">
        <v>1027.548</v>
      </c>
      <c r="AL831" s="377">
        <v>1027.548</v>
      </c>
      <c r="AM831" s="373">
        <v>7605.3205110651761</v>
      </c>
      <c r="AN831" s="374">
        <v>7814831.880504</v>
      </c>
      <c r="AO831" s="378">
        <v>49.271999999999998</v>
      </c>
      <c r="AP831" s="379">
        <v>49.271999999999998</v>
      </c>
      <c r="AQ831" s="373">
        <v>12771.471247564539</v>
      </c>
      <c r="AR831" s="374">
        <v>629275.93131000001</v>
      </c>
      <c r="AS831" s="374">
        <f t="shared" si="220"/>
        <v>0.90730162337757758</v>
      </c>
      <c r="AT831" s="374">
        <f t="shared" si="234"/>
        <v>44.704565587060003</v>
      </c>
      <c r="AU831" s="374">
        <f t="shared" si="221"/>
        <v>9.2698376622422418E-2</v>
      </c>
      <c r="AV831" s="374">
        <f t="shared" si="235"/>
        <v>4.5674344129399973</v>
      </c>
      <c r="AW831" s="380">
        <v>25.704000000000001</v>
      </c>
      <c r="AX831" s="381">
        <v>25.704000000000001</v>
      </c>
      <c r="AY831" s="373">
        <v>9673.1539488795515</v>
      </c>
      <c r="AZ831" s="374">
        <v>248638.749102</v>
      </c>
      <c r="BA831" s="378">
        <v>46.259999999999962</v>
      </c>
      <c r="BB831" s="379">
        <v>46.259999999999962</v>
      </c>
      <c r="BC831" s="373">
        <v>14144.513692347611</v>
      </c>
      <c r="BD831" s="374">
        <v>654325.20340799994</v>
      </c>
      <c r="BE831" s="374">
        <f t="shared" si="228"/>
        <v>0</v>
      </c>
      <c r="BF831" s="374">
        <f t="shared" si="229"/>
        <v>0</v>
      </c>
      <c r="BG831" s="374">
        <f t="shared" si="230"/>
        <v>5.8856012941579322E-3</v>
      </c>
      <c r="BH831" s="374">
        <f t="shared" si="231"/>
        <v>0.27226791586774574</v>
      </c>
      <c r="BI831" s="374">
        <f t="shared" si="232"/>
        <v>0.99411439870584206</v>
      </c>
      <c r="BJ831" s="374">
        <f t="shared" si="233"/>
        <v>45.987732084132219</v>
      </c>
      <c r="BK831" s="375">
        <v>9347071.7643240001</v>
      </c>
      <c r="BL831" s="382">
        <v>26817446.270574003</v>
      </c>
      <c r="BM831" s="383">
        <v>0.67</v>
      </c>
      <c r="BN831" s="382">
        <v>17967689.001284584</v>
      </c>
      <c r="BO831" s="395"/>
      <c r="BP831" s="395"/>
      <c r="BS831" s="408">
        <v>28817</v>
      </c>
      <c r="BT831" s="400" t="s">
        <v>2135</v>
      </c>
      <c r="BU831" s="400">
        <v>0.87094964168493005</v>
      </c>
      <c r="BV831" s="400">
        <v>0.12905035831506992</v>
      </c>
      <c r="BW831" s="400">
        <v>0</v>
      </c>
      <c r="BX831" s="400">
        <v>1</v>
      </c>
      <c r="BY831" s="407">
        <v>28817</v>
      </c>
      <c r="BZ831" s="406" t="s">
        <v>2135</v>
      </c>
      <c r="CA831" s="406">
        <v>0.90730162337757758</v>
      </c>
      <c r="CB831" s="406">
        <v>9.2698376622422418E-2</v>
      </c>
      <c r="CC831" s="406">
        <v>0</v>
      </c>
      <c r="CD831" s="406">
        <v>5.8856012941579322E-3</v>
      </c>
      <c r="CE831" s="406">
        <v>0.99411439870584206</v>
      </c>
    </row>
    <row r="832" spans="1:83" x14ac:dyDescent="0.35">
      <c r="A832" s="365">
        <v>12</v>
      </c>
      <c r="B832" s="366" t="s">
        <v>1325</v>
      </c>
      <c r="C832" s="411">
        <v>10750</v>
      </c>
      <c r="D832" s="367" t="s">
        <v>2136</v>
      </c>
      <c r="E832" s="368" t="s">
        <v>2427</v>
      </c>
      <c r="F832" s="369">
        <v>17</v>
      </c>
      <c r="G832" s="370" t="s">
        <v>2566</v>
      </c>
      <c r="H832" s="371">
        <v>241140</v>
      </c>
      <c r="I832" s="372">
        <v>241140</v>
      </c>
      <c r="J832" s="373">
        <v>406.14824445160491</v>
      </c>
      <c r="K832" s="374">
        <v>97938587.667060003</v>
      </c>
      <c r="L832" s="371">
        <v>145419.6</v>
      </c>
      <c r="M832" s="372">
        <v>145419.6</v>
      </c>
      <c r="N832" s="373">
        <v>588.95314768578112</v>
      </c>
      <c r="O832" s="374">
        <v>85645331.155207217</v>
      </c>
      <c r="P832" s="374">
        <f t="shared" si="218"/>
        <v>0.88328559749390567</v>
      </c>
      <c r="Q832" s="402">
        <f t="shared" si="222"/>
        <v>128447.03827332477</v>
      </c>
      <c r="R832" s="374">
        <f t="shared" si="219"/>
        <v>0.1167144025060944</v>
      </c>
      <c r="S832" s="401">
        <f t="shared" si="223"/>
        <v>16972.561726675245</v>
      </c>
      <c r="T832" s="371">
        <v>62311.199999999997</v>
      </c>
      <c r="U832" s="372">
        <v>62311.199999999997</v>
      </c>
      <c r="V832" s="373">
        <v>340.21796978622461</v>
      </c>
      <c r="W832" s="374">
        <v>21199389.958943397</v>
      </c>
      <c r="X832" s="371">
        <v>333.59999999999997</v>
      </c>
      <c r="Y832" s="372">
        <v>333.59999999999997</v>
      </c>
      <c r="Z832" s="373">
        <v>1264.485856483813</v>
      </c>
      <c r="AA832" s="374">
        <v>421832.48172299995</v>
      </c>
      <c r="AB832" s="371">
        <v>4143.5999999999995</v>
      </c>
      <c r="AC832" s="372">
        <v>4143.5999999999995</v>
      </c>
      <c r="AD832" s="373">
        <v>2965.1227247722272</v>
      </c>
      <c r="AE832" s="374">
        <v>12286282.5223662</v>
      </c>
      <c r="AF832" s="374">
        <f t="shared" si="224"/>
        <v>0</v>
      </c>
      <c r="AG832" s="374">
        <f t="shared" si="225"/>
        <v>0</v>
      </c>
      <c r="AH832" s="374">
        <f t="shared" si="226"/>
        <v>1</v>
      </c>
      <c r="AI832" s="374">
        <f t="shared" si="227"/>
        <v>4143.5999999999995</v>
      </c>
      <c r="AJ832" s="375">
        <v>217491423.78529984</v>
      </c>
      <c r="AK832" s="376">
        <v>21064.197839999997</v>
      </c>
      <c r="AL832" s="377">
        <v>21064.197839999997</v>
      </c>
      <c r="AM832" s="373">
        <v>15329.013417079055</v>
      </c>
      <c r="AN832" s="374">
        <v>322893371.3093676</v>
      </c>
      <c r="AO832" s="378">
        <v>4786.1679599999998</v>
      </c>
      <c r="AP832" s="379">
        <v>4786.1679599999998</v>
      </c>
      <c r="AQ832" s="373">
        <v>15488.020199064516</v>
      </c>
      <c r="AR832" s="374">
        <v>74128266.040595412</v>
      </c>
      <c r="AS832" s="374">
        <f t="shared" si="220"/>
        <v>0.8479485571713411</v>
      </c>
      <c r="AT832" s="374">
        <f t="shared" si="234"/>
        <v>4058.4242160617009</v>
      </c>
      <c r="AU832" s="374">
        <f t="shared" si="221"/>
        <v>0.15205144282865882</v>
      </c>
      <c r="AV832" s="374">
        <f t="shared" si="235"/>
        <v>727.74374393829862</v>
      </c>
      <c r="AW832" s="380">
        <v>1453.70532</v>
      </c>
      <c r="AX832" s="381">
        <v>1453.70532</v>
      </c>
      <c r="AY832" s="373">
        <v>15264.155833004312</v>
      </c>
      <c r="AZ832" s="374">
        <v>22189584.539747398</v>
      </c>
      <c r="BA832" s="378">
        <v>2927.7181200000027</v>
      </c>
      <c r="BB832" s="379">
        <v>2927.7181200000027</v>
      </c>
      <c r="BC832" s="373">
        <v>16004.158459610706</v>
      </c>
      <c r="BD832" s="374">
        <v>46855664.717553593</v>
      </c>
      <c r="BE832" s="374">
        <f t="shared" si="228"/>
        <v>0.11566468562116795</v>
      </c>
      <c r="BF832" s="374">
        <f t="shared" si="229"/>
        <v>338.63359593719719</v>
      </c>
      <c r="BG832" s="374">
        <f t="shared" si="230"/>
        <v>1.7567348325181628E-2</v>
      </c>
      <c r="BH832" s="374">
        <f t="shared" si="231"/>
        <v>51.432244011985951</v>
      </c>
      <c r="BI832" s="374">
        <f t="shared" si="232"/>
        <v>0.86676796605365036</v>
      </c>
      <c r="BJ832" s="374">
        <f t="shared" si="233"/>
        <v>2537.6522800508196</v>
      </c>
      <c r="BK832" s="375">
        <v>466066886.60726404</v>
      </c>
      <c r="BL832" s="382">
        <v>683558310.39256382</v>
      </c>
      <c r="BM832" s="383">
        <v>0.33</v>
      </c>
      <c r="BN832" s="382">
        <v>225574242.42954606</v>
      </c>
      <c r="BO832" s="395"/>
      <c r="BP832" s="395"/>
      <c r="BS832" s="408">
        <v>10750</v>
      </c>
      <c r="BT832" s="400" t="s">
        <v>2136</v>
      </c>
      <c r="BU832" s="400">
        <v>0.88328559749390567</v>
      </c>
      <c r="BV832" s="400">
        <v>0.1167144025060944</v>
      </c>
      <c r="BW832" s="400">
        <v>0</v>
      </c>
      <c r="BX832" s="400">
        <v>1</v>
      </c>
      <c r="BY832" s="407">
        <v>10750</v>
      </c>
      <c r="BZ832" s="406" t="s">
        <v>2136</v>
      </c>
      <c r="CA832" s="406">
        <v>0.8479485571713411</v>
      </c>
      <c r="CB832" s="406">
        <v>0.15205144282865882</v>
      </c>
      <c r="CC832" s="406">
        <v>0.11566468562116795</v>
      </c>
      <c r="CD832" s="406">
        <v>1.7567348325181628E-2</v>
      </c>
      <c r="CE832" s="406">
        <v>0.86676796605365036</v>
      </c>
    </row>
    <row r="833" spans="1:83" x14ac:dyDescent="0.35">
      <c r="A833" s="365">
        <v>12</v>
      </c>
      <c r="B833" s="366" t="s">
        <v>1325</v>
      </c>
      <c r="C833" s="411">
        <v>10751</v>
      </c>
      <c r="D833" s="367" t="s">
        <v>2137</v>
      </c>
      <c r="E833" s="368" t="s">
        <v>2427</v>
      </c>
      <c r="F833" s="369">
        <v>15</v>
      </c>
      <c r="G833" s="370" t="s">
        <v>6306</v>
      </c>
      <c r="H833" s="371">
        <v>191421.6</v>
      </c>
      <c r="I833" s="372">
        <v>191421.6</v>
      </c>
      <c r="J833" s="373">
        <v>540.94587344270553</v>
      </c>
      <c r="K833" s="374">
        <v>103548724.6078002</v>
      </c>
      <c r="L833" s="371">
        <v>54583.199999999997</v>
      </c>
      <c r="M833" s="372">
        <v>54583.199999999997</v>
      </c>
      <c r="N833" s="373">
        <v>881.44278587963345</v>
      </c>
      <c r="O833" s="374">
        <v>48111967.870225206</v>
      </c>
      <c r="P833" s="374">
        <f t="shared" si="218"/>
        <v>0.87774339103292909</v>
      </c>
      <c r="Q833" s="402">
        <f t="shared" si="222"/>
        <v>47910.043061428572</v>
      </c>
      <c r="R833" s="374">
        <f t="shared" si="219"/>
        <v>0.12225660896707084</v>
      </c>
      <c r="S833" s="401">
        <f t="shared" si="223"/>
        <v>6673.1569385714211</v>
      </c>
      <c r="T833" s="371">
        <v>57248.4</v>
      </c>
      <c r="U833" s="372">
        <v>57248.4</v>
      </c>
      <c r="V833" s="373">
        <v>205.78852066883266</v>
      </c>
      <c r="W833" s="374">
        <v>11781063.5466576</v>
      </c>
      <c r="X833" s="371">
        <v>8383.1999999999989</v>
      </c>
      <c r="Y833" s="372">
        <v>8383.1999999999989</v>
      </c>
      <c r="Z833" s="373">
        <v>61.480204831806475</v>
      </c>
      <c r="AA833" s="374">
        <v>515400.85314599995</v>
      </c>
      <c r="AB833" s="371">
        <v>0</v>
      </c>
      <c r="AC833" s="372">
        <v>0</v>
      </c>
      <c r="AD833" s="373">
        <v>0</v>
      </c>
      <c r="AE833" s="374">
        <v>0</v>
      </c>
      <c r="AF833" s="374">
        <f t="shared" si="224"/>
        <v>0.22456565313256366</v>
      </c>
      <c r="AG833" s="374">
        <f t="shared" si="225"/>
        <v>0</v>
      </c>
      <c r="AH833" s="374">
        <f t="shared" si="226"/>
        <v>0.77543434686743629</v>
      </c>
      <c r="AI833" s="374">
        <f t="shared" si="227"/>
        <v>0</v>
      </c>
      <c r="AJ833" s="375">
        <v>163957156.87782899</v>
      </c>
      <c r="AK833" s="376">
        <v>10174.32</v>
      </c>
      <c r="AL833" s="377">
        <v>10174.32</v>
      </c>
      <c r="AM833" s="373">
        <v>12532.121207294244</v>
      </c>
      <c r="AN833" s="374">
        <v>127505811.44179796</v>
      </c>
      <c r="AO833" s="378">
        <v>2105.1862722000001</v>
      </c>
      <c r="AP833" s="379">
        <v>2105.1862722000001</v>
      </c>
      <c r="AQ833" s="373">
        <v>14014.242289477817</v>
      </c>
      <c r="AR833" s="374">
        <v>29502590.4830934</v>
      </c>
      <c r="AS833" s="374">
        <f t="shared" si="220"/>
        <v>0.8591813711136802</v>
      </c>
      <c r="AT833" s="374">
        <f t="shared" si="234"/>
        <v>1808.7368277984933</v>
      </c>
      <c r="AU833" s="374">
        <f t="shared" si="221"/>
        <v>0.1408186288863198</v>
      </c>
      <c r="AV833" s="374">
        <f t="shared" si="235"/>
        <v>296.44944440150681</v>
      </c>
      <c r="AW833" s="380">
        <v>592.80167999999992</v>
      </c>
      <c r="AX833" s="381">
        <v>592.80167999999992</v>
      </c>
      <c r="AY833" s="373">
        <v>16812.990221536824</v>
      </c>
      <c r="AZ833" s="374">
        <v>9966768.8491505999</v>
      </c>
      <c r="BA833" s="378">
        <v>1718.7981678000019</v>
      </c>
      <c r="BB833" s="379">
        <v>1718.7981678000019</v>
      </c>
      <c r="BC833" s="373">
        <v>17574.338542938352</v>
      </c>
      <c r="BD833" s="374">
        <v>30206740.887899395</v>
      </c>
      <c r="BE833" s="374">
        <f t="shared" si="228"/>
        <v>6.3551504142452045E-2</v>
      </c>
      <c r="BF833" s="374">
        <f t="shared" si="229"/>
        <v>109.23220888098081</v>
      </c>
      <c r="BG833" s="374">
        <f t="shared" si="230"/>
        <v>1.1157399473588679E-2</v>
      </c>
      <c r="BH833" s="374">
        <f t="shared" si="231"/>
        <v>19.177317772616927</v>
      </c>
      <c r="BI833" s="374">
        <f t="shared" si="232"/>
        <v>0.92529109638395923</v>
      </c>
      <c r="BJ833" s="374">
        <f t="shared" si="233"/>
        <v>1590.3886411464041</v>
      </c>
      <c r="BK833" s="375">
        <v>197181911.66194135</v>
      </c>
      <c r="BL833" s="382">
        <v>361139068.53977036</v>
      </c>
      <c r="BM833" s="383">
        <v>0.3</v>
      </c>
      <c r="BN833" s="382">
        <v>108341720.5619311</v>
      </c>
      <c r="BO833" s="395"/>
      <c r="BP833" s="395"/>
      <c r="BS833" s="408">
        <v>10751</v>
      </c>
      <c r="BT833" s="400" t="s">
        <v>2137</v>
      </c>
      <c r="BU833" s="400">
        <v>0.87774339103292909</v>
      </c>
      <c r="BV833" s="400">
        <v>0.12225660896707084</v>
      </c>
      <c r="BW833" s="400">
        <v>0.22456565313256366</v>
      </c>
      <c r="BX833" s="400">
        <v>0.77543434686743629</v>
      </c>
      <c r="BY833" s="407">
        <v>10751</v>
      </c>
      <c r="BZ833" s="406" t="s">
        <v>2137</v>
      </c>
      <c r="CA833" s="406">
        <v>0.8591813711136802</v>
      </c>
      <c r="CB833" s="406">
        <v>0.1408186288863198</v>
      </c>
      <c r="CC833" s="406">
        <v>6.3551504142452045E-2</v>
      </c>
      <c r="CD833" s="406">
        <v>1.1157399473588679E-2</v>
      </c>
      <c r="CE833" s="406">
        <v>0.92529109638395923</v>
      </c>
    </row>
    <row r="834" spans="1:83" x14ac:dyDescent="0.35">
      <c r="A834" s="365">
        <v>12</v>
      </c>
      <c r="B834" s="366" t="s">
        <v>1325</v>
      </c>
      <c r="C834" s="411">
        <v>11435</v>
      </c>
      <c r="D834" s="367" t="s">
        <v>2138</v>
      </c>
      <c r="E834" s="368" t="s">
        <v>2438</v>
      </c>
      <c r="F834" s="369">
        <v>10</v>
      </c>
      <c r="G834" s="370" t="s">
        <v>6308</v>
      </c>
      <c r="H834" s="371">
        <v>155440.79999999999</v>
      </c>
      <c r="I834" s="372">
        <v>155440.79999999999</v>
      </c>
      <c r="J834" s="373">
        <v>301.57326679910682</v>
      </c>
      <c r="K834" s="374">
        <v>46876789.849866599</v>
      </c>
      <c r="L834" s="371">
        <v>20994</v>
      </c>
      <c r="M834" s="372">
        <v>20994</v>
      </c>
      <c r="N834" s="373">
        <v>520.9200582208631</v>
      </c>
      <c r="O834" s="374">
        <v>10936195.702288799</v>
      </c>
      <c r="P834" s="374">
        <f t="shared" si="218"/>
        <v>0.90278819746509276</v>
      </c>
      <c r="Q834" s="402">
        <f t="shared" si="222"/>
        <v>18953.135417582158</v>
      </c>
      <c r="R834" s="374">
        <f t="shared" si="219"/>
        <v>9.7211802534907243E-2</v>
      </c>
      <c r="S834" s="401">
        <f t="shared" si="223"/>
        <v>2040.8645824178427</v>
      </c>
      <c r="T834" s="371">
        <v>9717.6</v>
      </c>
      <c r="U834" s="372">
        <v>9717.6</v>
      </c>
      <c r="V834" s="373">
        <v>257.21915126574464</v>
      </c>
      <c r="W834" s="374">
        <v>2499552.8243400003</v>
      </c>
      <c r="X834" s="371">
        <v>3110.4</v>
      </c>
      <c r="Y834" s="372">
        <v>3110.4</v>
      </c>
      <c r="Z834" s="373">
        <v>17.924765061535496</v>
      </c>
      <c r="AA834" s="374">
        <v>55753.189247400005</v>
      </c>
      <c r="AB834" s="371">
        <v>98.399999999999991</v>
      </c>
      <c r="AC834" s="372">
        <v>98.399999999999991</v>
      </c>
      <c r="AD834" s="373">
        <v>24003.625206707318</v>
      </c>
      <c r="AE834" s="374">
        <v>2361956.72034</v>
      </c>
      <c r="AF834" s="374">
        <f t="shared" si="224"/>
        <v>0</v>
      </c>
      <c r="AG834" s="374">
        <f t="shared" si="225"/>
        <v>0</v>
      </c>
      <c r="AH834" s="374">
        <f t="shared" si="226"/>
        <v>1</v>
      </c>
      <c r="AI834" s="374">
        <f t="shared" si="227"/>
        <v>98.399999999999991</v>
      </c>
      <c r="AJ834" s="375">
        <v>62730248.286082797</v>
      </c>
      <c r="AK834" s="376">
        <v>2513.0307599999996</v>
      </c>
      <c r="AL834" s="377">
        <v>2513.0307599999996</v>
      </c>
      <c r="AM834" s="373">
        <v>10374.855721050548</v>
      </c>
      <c r="AN834" s="374">
        <v>26072331.557562001</v>
      </c>
      <c r="AO834" s="378">
        <v>137.75976</v>
      </c>
      <c r="AP834" s="379">
        <v>137.75976</v>
      </c>
      <c r="AQ834" s="373">
        <v>14649.077995749993</v>
      </c>
      <c r="AR834" s="374">
        <v>2018053.4689158001</v>
      </c>
      <c r="AS834" s="374">
        <f t="shared" si="220"/>
        <v>0.85468490459603597</v>
      </c>
      <c r="AT834" s="374">
        <f t="shared" si="234"/>
        <v>117.74118733277281</v>
      </c>
      <c r="AU834" s="374">
        <f t="shared" si="221"/>
        <v>0.14531509540396401</v>
      </c>
      <c r="AV834" s="374">
        <f t="shared" si="235"/>
        <v>20.018572667227186</v>
      </c>
      <c r="AW834" s="380">
        <v>55.832519999999995</v>
      </c>
      <c r="AX834" s="381">
        <v>55.832519999999995</v>
      </c>
      <c r="AY834" s="373">
        <v>8206.2663877611121</v>
      </c>
      <c r="AZ834" s="374">
        <v>458176.53221999999</v>
      </c>
      <c r="BA834" s="378">
        <v>63.488040000000581</v>
      </c>
      <c r="BB834" s="379">
        <v>63.488040000000581</v>
      </c>
      <c r="BC834" s="373">
        <v>32941.296446253196</v>
      </c>
      <c r="BD834" s="374">
        <v>2091378.3464315999</v>
      </c>
      <c r="BE834" s="374">
        <f t="shared" si="228"/>
        <v>0.1160469480398427</v>
      </c>
      <c r="BF834" s="374">
        <f t="shared" si="229"/>
        <v>7.3675932790315217</v>
      </c>
      <c r="BG834" s="374">
        <f t="shared" si="230"/>
        <v>0</v>
      </c>
      <c r="BH834" s="374">
        <f t="shared" si="231"/>
        <v>0</v>
      </c>
      <c r="BI834" s="374">
        <f t="shared" si="232"/>
        <v>0.88395305196015728</v>
      </c>
      <c r="BJ834" s="374">
        <f t="shared" si="233"/>
        <v>56.120446720969056</v>
      </c>
      <c r="BK834" s="375">
        <v>30639939.905129403</v>
      </c>
      <c r="BL834" s="382">
        <v>93370188.191212207</v>
      </c>
      <c r="BM834" s="383">
        <v>0.53</v>
      </c>
      <c r="BN834" s="382">
        <v>49486199.74134247</v>
      </c>
      <c r="BO834" s="395"/>
      <c r="BP834" s="395"/>
      <c r="BS834" s="408">
        <v>11435</v>
      </c>
      <c r="BT834" s="400" t="s">
        <v>2138</v>
      </c>
      <c r="BU834" s="400">
        <v>0.90278819746509276</v>
      </c>
      <c r="BV834" s="400">
        <v>9.7211802534907243E-2</v>
      </c>
      <c r="BW834" s="400">
        <v>0</v>
      </c>
      <c r="BX834" s="400">
        <v>1</v>
      </c>
      <c r="BY834" s="407">
        <v>11435</v>
      </c>
      <c r="BZ834" s="406" t="s">
        <v>2138</v>
      </c>
      <c r="CA834" s="406">
        <v>0.85468490459603597</v>
      </c>
      <c r="CB834" s="406">
        <v>0.14531509540396401</v>
      </c>
      <c r="CC834" s="406">
        <v>0.1160469480398427</v>
      </c>
      <c r="CD834" s="406">
        <v>0</v>
      </c>
      <c r="CE834" s="406">
        <v>0.88395305196015728</v>
      </c>
    </row>
    <row r="835" spans="1:83" x14ac:dyDescent="0.35">
      <c r="A835" s="365">
        <v>12</v>
      </c>
      <c r="B835" s="366" t="s">
        <v>1325</v>
      </c>
      <c r="C835" s="411">
        <v>11436</v>
      </c>
      <c r="D835" s="367" t="s">
        <v>2139</v>
      </c>
      <c r="E835" s="368" t="s">
        <v>2438</v>
      </c>
      <c r="F835" s="369">
        <v>6</v>
      </c>
      <c r="G835" s="370" t="s">
        <v>6307</v>
      </c>
      <c r="H835" s="371">
        <v>104726.39999999999</v>
      </c>
      <c r="I835" s="372">
        <v>104726.39999999999</v>
      </c>
      <c r="J835" s="373">
        <v>302.56490712134479</v>
      </c>
      <c r="K835" s="374">
        <v>31686533.4891528</v>
      </c>
      <c r="L835" s="371">
        <v>13291.199999999999</v>
      </c>
      <c r="M835" s="372">
        <v>13291.199999999999</v>
      </c>
      <c r="N835" s="373">
        <v>293.64483523492237</v>
      </c>
      <c r="O835" s="374">
        <v>3902892.2340743998</v>
      </c>
      <c r="P835" s="374">
        <f t="shared" si="218"/>
        <v>0.88957422231433714</v>
      </c>
      <c r="Q835" s="402">
        <f t="shared" si="222"/>
        <v>11823.508903624317</v>
      </c>
      <c r="R835" s="374">
        <f t="shared" si="219"/>
        <v>0.11042577768566295</v>
      </c>
      <c r="S835" s="401">
        <f t="shared" si="223"/>
        <v>1467.6910963756832</v>
      </c>
      <c r="T835" s="371">
        <v>6543.5999999999995</v>
      </c>
      <c r="U835" s="372">
        <v>6543.5999999999995</v>
      </c>
      <c r="V835" s="373">
        <v>143.77479224280214</v>
      </c>
      <c r="W835" s="374">
        <v>940804.73051999998</v>
      </c>
      <c r="X835" s="371">
        <v>4672.8</v>
      </c>
      <c r="Y835" s="372">
        <v>4672.8</v>
      </c>
      <c r="Z835" s="373">
        <v>0</v>
      </c>
      <c r="AA835" s="374">
        <v>0</v>
      </c>
      <c r="AB835" s="371">
        <v>0</v>
      </c>
      <c r="AC835" s="372">
        <v>0</v>
      </c>
      <c r="AD835" s="373">
        <v>0</v>
      </c>
      <c r="AE835" s="374">
        <v>0</v>
      </c>
      <c r="AF835" s="374">
        <f t="shared" si="224"/>
        <v>0</v>
      </c>
      <c r="AG835" s="374">
        <f t="shared" si="225"/>
        <v>0</v>
      </c>
      <c r="AH835" s="374">
        <f t="shared" si="226"/>
        <v>1</v>
      </c>
      <c r="AI835" s="374">
        <f t="shared" si="227"/>
        <v>0</v>
      </c>
      <c r="AJ835" s="375">
        <v>36530230.453747205</v>
      </c>
      <c r="AK835" s="376">
        <v>2489.4324000000001</v>
      </c>
      <c r="AL835" s="377">
        <v>2489.4324000000001</v>
      </c>
      <c r="AM835" s="373">
        <v>8808.653761170619</v>
      </c>
      <c r="AN835" s="374">
        <v>21928548.07344</v>
      </c>
      <c r="AO835" s="378">
        <v>200.66592</v>
      </c>
      <c r="AP835" s="379">
        <v>200.66592</v>
      </c>
      <c r="AQ835" s="373">
        <v>12477.862093772574</v>
      </c>
      <c r="AR835" s="374">
        <v>2503881.6766799996</v>
      </c>
      <c r="AS835" s="374">
        <f t="shared" si="220"/>
        <v>0.85860651499737539</v>
      </c>
      <c r="AT835" s="374">
        <f t="shared" si="234"/>
        <v>172.29306624994214</v>
      </c>
      <c r="AU835" s="374">
        <f t="shared" si="221"/>
        <v>0.14139348500262455</v>
      </c>
      <c r="AV835" s="374">
        <f t="shared" si="235"/>
        <v>28.372853750057857</v>
      </c>
      <c r="AW835" s="380">
        <v>53.499720000000003</v>
      </c>
      <c r="AX835" s="381">
        <v>53.499720000000003</v>
      </c>
      <c r="AY835" s="373">
        <v>9488.8019922347266</v>
      </c>
      <c r="AZ835" s="374">
        <v>507648.24972000008</v>
      </c>
      <c r="BA835" s="378">
        <v>19.477560000000619</v>
      </c>
      <c r="BB835" s="379">
        <v>19.477560000000619</v>
      </c>
      <c r="BC835" s="373">
        <v>44709.35891456488</v>
      </c>
      <c r="BD835" s="374">
        <v>870829.22081999993</v>
      </c>
      <c r="BE835" s="374">
        <f t="shared" si="228"/>
        <v>0.13549142506827805</v>
      </c>
      <c r="BF835" s="374">
        <f t="shared" si="229"/>
        <v>2.6390423612529736</v>
      </c>
      <c r="BG835" s="374">
        <f t="shared" si="230"/>
        <v>0</v>
      </c>
      <c r="BH835" s="374">
        <f t="shared" si="231"/>
        <v>0</v>
      </c>
      <c r="BI835" s="374">
        <f t="shared" si="232"/>
        <v>0.86450857493172195</v>
      </c>
      <c r="BJ835" s="374">
        <f t="shared" si="233"/>
        <v>16.838517638747646</v>
      </c>
      <c r="BK835" s="375">
        <v>25810907.220659997</v>
      </c>
      <c r="BL835" s="382">
        <v>62341137.674407199</v>
      </c>
      <c r="BM835" s="383">
        <v>0.49</v>
      </c>
      <c r="BN835" s="382">
        <v>30547157.460459527</v>
      </c>
      <c r="BO835" s="395"/>
      <c r="BP835" s="395"/>
      <c r="BS835" s="408">
        <v>11436</v>
      </c>
      <c r="BT835" s="400" t="s">
        <v>2139</v>
      </c>
      <c r="BU835" s="400">
        <v>0.88957422231433714</v>
      </c>
      <c r="BV835" s="400">
        <v>0.11042577768566295</v>
      </c>
      <c r="BW835" s="400">
        <v>0</v>
      </c>
      <c r="BX835" s="400">
        <v>1</v>
      </c>
      <c r="BY835" s="407">
        <v>11436</v>
      </c>
      <c r="BZ835" s="406" t="s">
        <v>2139</v>
      </c>
      <c r="CA835" s="406">
        <v>0.85860651499737539</v>
      </c>
      <c r="CB835" s="406">
        <v>0.14139348500262455</v>
      </c>
      <c r="CC835" s="406">
        <v>0.13549142506827805</v>
      </c>
      <c r="CD835" s="406">
        <v>0</v>
      </c>
      <c r="CE835" s="406">
        <v>0.86450857493172195</v>
      </c>
    </row>
    <row r="836" spans="1:83" x14ac:dyDescent="0.35">
      <c r="A836" s="365">
        <v>12</v>
      </c>
      <c r="B836" s="366" t="s">
        <v>1325</v>
      </c>
      <c r="C836" s="411">
        <v>11437</v>
      </c>
      <c r="D836" s="367" t="s">
        <v>2140</v>
      </c>
      <c r="E836" s="368" t="s">
        <v>2438</v>
      </c>
      <c r="F836" s="369">
        <v>10</v>
      </c>
      <c r="G836" s="370" t="s">
        <v>6308</v>
      </c>
      <c r="H836" s="371">
        <v>113532</v>
      </c>
      <c r="I836" s="372">
        <v>113532</v>
      </c>
      <c r="J836" s="373">
        <v>426.89484636043227</v>
      </c>
      <c r="K836" s="374">
        <v>48466225.696992598</v>
      </c>
      <c r="L836" s="371">
        <v>18744</v>
      </c>
      <c r="M836" s="372">
        <v>18744</v>
      </c>
      <c r="N836" s="373">
        <v>387.23139045985914</v>
      </c>
      <c r="O836" s="374">
        <v>7258265.1827795999</v>
      </c>
      <c r="P836" s="374">
        <f t="shared" ref="P836:P899" si="236">IFERROR(VLOOKUP($C836,$BS$4:$BX$899,3,0),0)</f>
        <v>0.91138709355756931</v>
      </c>
      <c r="Q836" s="402">
        <f t="shared" si="222"/>
        <v>17083.03968164308</v>
      </c>
      <c r="R836" s="374">
        <f t="shared" ref="R836:R899" si="237">IFERROR(VLOOKUP($C836,$BS$4:$BX$899,4,0),0)</f>
        <v>8.8612906442430583E-2</v>
      </c>
      <c r="S836" s="401">
        <f t="shared" si="223"/>
        <v>1660.9603183569188</v>
      </c>
      <c r="T836" s="371">
        <v>32592</v>
      </c>
      <c r="U836" s="372">
        <v>32592</v>
      </c>
      <c r="V836" s="373">
        <v>33.661155746207662</v>
      </c>
      <c r="W836" s="374">
        <v>1097084.3880804002</v>
      </c>
      <c r="X836" s="371">
        <v>6674.4</v>
      </c>
      <c r="Y836" s="372">
        <v>6674.4</v>
      </c>
      <c r="Z836" s="373">
        <v>1.6986674571197409</v>
      </c>
      <c r="AA836" s="374">
        <v>11337.586075799998</v>
      </c>
      <c r="AB836" s="371">
        <v>0</v>
      </c>
      <c r="AC836" s="372">
        <v>0</v>
      </c>
      <c r="AD836" s="373">
        <v>0</v>
      </c>
      <c r="AE836" s="374">
        <v>0</v>
      </c>
      <c r="AF836" s="374">
        <f t="shared" si="224"/>
        <v>6.0213795958750016E-3</v>
      </c>
      <c r="AG836" s="374">
        <f t="shared" si="225"/>
        <v>0</v>
      </c>
      <c r="AH836" s="374">
        <f t="shared" si="226"/>
        <v>0.99397862040412499</v>
      </c>
      <c r="AI836" s="374">
        <f t="shared" si="227"/>
        <v>0</v>
      </c>
      <c r="AJ836" s="375">
        <v>56832912.853928402</v>
      </c>
      <c r="AK836" s="376">
        <v>4504.3690799999995</v>
      </c>
      <c r="AL836" s="377">
        <v>4504.3690799999995</v>
      </c>
      <c r="AM836" s="373">
        <v>8058.631247850587</v>
      </c>
      <c r="AN836" s="374">
        <v>36299049.419939995</v>
      </c>
      <c r="AO836" s="378">
        <v>360.16332</v>
      </c>
      <c r="AP836" s="379">
        <v>360.16332</v>
      </c>
      <c r="AQ836" s="373">
        <v>12370.200434782753</v>
      </c>
      <c r="AR836" s="374">
        <v>4455292.4576567998</v>
      </c>
      <c r="AS836" s="374">
        <f t="shared" ref="AS836:AS899" si="238">IFERROR(VLOOKUP($C836,$BY$4:$CE$899,3,0),0)</f>
        <v>0.93454729630934963</v>
      </c>
      <c r="AT836" s="374">
        <f t="shared" si="234"/>
        <v>336.5896569357991</v>
      </c>
      <c r="AU836" s="374">
        <f t="shared" ref="AU836:AU899" si="239">IFERROR(VLOOKUP($C836,$BY$4:$CE$899,4,0),0)</f>
        <v>6.5452703690650371E-2</v>
      </c>
      <c r="AV836" s="374">
        <f t="shared" si="235"/>
        <v>23.57366306420089</v>
      </c>
      <c r="AW836" s="380">
        <v>143.82347999999999</v>
      </c>
      <c r="AX836" s="381">
        <v>143.82347999999999</v>
      </c>
      <c r="AY836" s="373">
        <v>5753.0701975338088</v>
      </c>
      <c r="AZ836" s="374">
        <v>827426.57649359968</v>
      </c>
      <c r="BA836" s="378">
        <v>112.67627999999975</v>
      </c>
      <c r="BB836" s="379">
        <v>112.67627999999975</v>
      </c>
      <c r="BC836" s="373">
        <v>24263.50712991595</v>
      </c>
      <c r="BD836" s="374">
        <v>2733921.7231524</v>
      </c>
      <c r="BE836" s="374">
        <f t="shared" si="228"/>
        <v>0.17364770071602492</v>
      </c>
      <c r="BF836" s="374">
        <f t="shared" si="229"/>
        <v>19.565976947234979</v>
      </c>
      <c r="BG836" s="374">
        <f t="shared" si="230"/>
        <v>1.2491015213224295E-2</v>
      </c>
      <c r="BH836" s="374">
        <f t="shared" si="231"/>
        <v>1.4074411276495173</v>
      </c>
      <c r="BI836" s="374">
        <f t="shared" si="232"/>
        <v>0.81386128407075076</v>
      </c>
      <c r="BJ836" s="374">
        <f t="shared" si="233"/>
        <v>91.702861925115243</v>
      </c>
      <c r="BK836" s="375">
        <v>44315690.177242793</v>
      </c>
      <c r="BL836" s="382">
        <v>101148603.0311712</v>
      </c>
      <c r="BM836" s="383">
        <v>0.5</v>
      </c>
      <c r="BN836" s="382">
        <v>50574301.515585601</v>
      </c>
      <c r="BO836" s="395"/>
      <c r="BP836" s="395"/>
      <c r="BS836" s="408">
        <v>11437</v>
      </c>
      <c r="BT836" s="400" t="s">
        <v>2140</v>
      </c>
      <c r="BU836" s="400">
        <v>0.91138709355756931</v>
      </c>
      <c r="BV836" s="400">
        <v>8.8612906442430583E-2</v>
      </c>
      <c r="BW836" s="400">
        <v>6.0213795958750016E-3</v>
      </c>
      <c r="BX836" s="400">
        <v>0.99397862040412499</v>
      </c>
      <c r="BY836" s="407">
        <v>11437</v>
      </c>
      <c r="BZ836" s="406" t="s">
        <v>2140</v>
      </c>
      <c r="CA836" s="406">
        <v>0.93454729630934963</v>
      </c>
      <c r="CB836" s="406">
        <v>6.5452703690650371E-2</v>
      </c>
      <c r="CC836" s="406">
        <v>0.17364770071602492</v>
      </c>
      <c r="CD836" s="406">
        <v>1.2491015213224295E-2</v>
      </c>
      <c r="CE836" s="406">
        <v>0.81386128407075076</v>
      </c>
    </row>
    <row r="837" spans="1:83" x14ac:dyDescent="0.35">
      <c r="A837" s="365">
        <v>12</v>
      </c>
      <c r="B837" s="366" t="s">
        <v>1325</v>
      </c>
      <c r="C837" s="411">
        <v>11438</v>
      </c>
      <c r="D837" s="367" t="s">
        <v>2141</v>
      </c>
      <c r="E837" s="368" t="s">
        <v>2438</v>
      </c>
      <c r="F837" s="369">
        <v>7</v>
      </c>
      <c r="G837" s="370" t="s">
        <v>6312</v>
      </c>
      <c r="H837" s="371">
        <v>116028</v>
      </c>
      <c r="I837" s="372">
        <v>116028</v>
      </c>
      <c r="J837" s="373">
        <v>208.15090157133622</v>
      </c>
      <c r="K837" s="374">
        <v>24151332.807519</v>
      </c>
      <c r="L837" s="371">
        <v>12261.6</v>
      </c>
      <c r="M837" s="372">
        <v>12261.6</v>
      </c>
      <c r="N837" s="373">
        <v>323.09900592738308</v>
      </c>
      <c r="O837" s="374">
        <v>3961710.7710792003</v>
      </c>
      <c r="P837" s="374">
        <f t="shared" si="236"/>
        <v>0.87099534601816009</v>
      </c>
      <c r="Q837" s="402">
        <f t="shared" ref="Q837:Q899" si="240">SUM(L837*P837)</f>
        <v>10679.796534736271</v>
      </c>
      <c r="R837" s="374">
        <f t="shared" si="237"/>
        <v>0.1290046539818398</v>
      </c>
      <c r="S837" s="401">
        <f t="shared" ref="S837:S899" si="241">SUM(L837*R837)</f>
        <v>1581.803465263727</v>
      </c>
      <c r="T837" s="371">
        <v>6286.8</v>
      </c>
      <c r="U837" s="372">
        <v>6286.8</v>
      </c>
      <c r="V837" s="373">
        <v>229.41428601651077</v>
      </c>
      <c r="W837" s="374">
        <v>1442281.7333285999</v>
      </c>
      <c r="X837" s="371">
        <v>3525.6</v>
      </c>
      <c r="Y837" s="372">
        <v>3525.6</v>
      </c>
      <c r="Z837" s="373">
        <v>24.392838027910141</v>
      </c>
      <c r="AA837" s="374">
        <v>85999.389751199997</v>
      </c>
      <c r="AB837" s="371">
        <v>9.6</v>
      </c>
      <c r="AC837" s="372">
        <v>9.6</v>
      </c>
      <c r="AD837" s="373">
        <v>243078.24107450002</v>
      </c>
      <c r="AE837" s="374">
        <v>2333551.1143152001</v>
      </c>
      <c r="AF837" s="374">
        <f t="shared" ref="AF837:AF900" si="242">IFERROR(VLOOKUP($C837,$BS$4:$BX$899,5,0),0)</f>
        <v>0</v>
      </c>
      <c r="AG837" s="374">
        <f t="shared" ref="AG837:AG900" si="243">SUM(AF837*AB837)</f>
        <v>0</v>
      </c>
      <c r="AH837" s="374">
        <f t="shared" ref="AH837:AH900" si="244">IFERROR(VLOOKUP($C837,$BS$4:$BX$899,6,0),0)</f>
        <v>1</v>
      </c>
      <c r="AI837" s="374">
        <f t="shared" ref="AI837:AI900" si="245">SUM(AH837*AB837)</f>
        <v>9.6</v>
      </c>
      <c r="AJ837" s="375">
        <v>31974875.815993201</v>
      </c>
      <c r="AK837" s="376">
        <v>5120.0024400000002</v>
      </c>
      <c r="AL837" s="377">
        <v>5120.0024400000002</v>
      </c>
      <c r="AM837" s="373">
        <v>7999.387617369377</v>
      </c>
      <c r="AN837" s="374">
        <v>40956884.119437002</v>
      </c>
      <c r="AO837" s="378">
        <v>743418.94356000004</v>
      </c>
      <c r="AP837" s="379">
        <v>743418.94356000004</v>
      </c>
      <c r="AQ837" s="373">
        <v>2.4031255052168472</v>
      </c>
      <c r="AR837" s="374">
        <v>1786529.0243303999</v>
      </c>
      <c r="AS837" s="374">
        <f t="shared" si="238"/>
        <v>0.86822748744726674</v>
      </c>
      <c r="AT837" s="374">
        <f t="shared" si="234"/>
        <v>645456.76148780028</v>
      </c>
      <c r="AU837" s="374">
        <f t="shared" si="239"/>
        <v>0.13177251255273331</v>
      </c>
      <c r="AV837" s="374">
        <f t="shared" si="235"/>
        <v>97962.182072199837</v>
      </c>
      <c r="AW837" s="380">
        <v>100.89203999999998</v>
      </c>
      <c r="AX837" s="381">
        <v>100.89203999999998</v>
      </c>
      <c r="AY837" s="373">
        <v>4366.4417386683836</v>
      </c>
      <c r="AZ837" s="374">
        <v>440539.21455540002</v>
      </c>
      <c r="BA837" s="378">
        <v>-742894.87776000006</v>
      </c>
      <c r="BB837" s="379">
        <v>-742894.87776000006</v>
      </c>
      <c r="BC837" s="373">
        <v>-1.9194401859169441</v>
      </c>
      <c r="BD837" s="374">
        <v>1425942.2822844</v>
      </c>
      <c r="BE837" s="374">
        <f t="shared" ref="BE837:BE900" si="246">IFERROR(VLOOKUP($C837,$BY$4:$CE$899,5,0),0)</f>
        <v>0.14885484981240019</v>
      </c>
      <c r="BF837" s="374">
        <f t="shared" ref="BF837:BF900" si="247">SUM(BE837*BA837)</f>
        <v>-110583.5054553662</v>
      </c>
      <c r="BG837" s="374">
        <f t="shared" ref="BG837:BG900" si="248">IFERROR(VLOOKUP($C837,$BY$4:$CE$899,6,0),0)</f>
        <v>7.182345618027676E-2</v>
      </c>
      <c r="BH837" s="374">
        <f t="shared" ref="BH837:BH900" si="249">SUM(BG837*BA837)</f>
        <v>-53357.277699347425</v>
      </c>
      <c r="BI837" s="374">
        <f t="shared" ref="BI837:BI900" si="250">IFERROR(VLOOKUP($C837,$BY$4:$CE$899,7,0),0)</f>
        <v>0.7793216940073231</v>
      </c>
      <c r="BJ837" s="374">
        <f t="shared" ref="BJ837:BJ900" si="251">SUM(BI837*BA837)</f>
        <v>-578954.09460528649</v>
      </c>
      <c r="BK837" s="375">
        <v>44609894.640607201</v>
      </c>
      <c r="BL837" s="382">
        <v>76584770.456600398</v>
      </c>
      <c r="BM837" s="383">
        <v>0.54</v>
      </c>
      <c r="BN837" s="382">
        <v>41355776.046564214</v>
      </c>
      <c r="BO837" s="395"/>
      <c r="BP837" s="395"/>
      <c r="BS837" s="408">
        <v>11438</v>
      </c>
      <c r="BT837" s="400" t="s">
        <v>2141</v>
      </c>
      <c r="BU837" s="400">
        <v>0.87099534601816009</v>
      </c>
      <c r="BV837" s="400">
        <v>0.1290046539818398</v>
      </c>
      <c r="BW837" s="400">
        <v>0</v>
      </c>
      <c r="BX837" s="400">
        <v>1</v>
      </c>
      <c r="BY837" s="407">
        <v>11438</v>
      </c>
      <c r="BZ837" s="406" t="s">
        <v>2141</v>
      </c>
      <c r="CA837" s="406">
        <v>0.86822748744726674</v>
      </c>
      <c r="CB837" s="406">
        <v>0.13177251255273331</v>
      </c>
      <c r="CC837" s="406">
        <v>0.14885484981240019</v>
      </c>
      <c r="CD837" s="406">
        <v>7.182345618027676E-2</v>
      </c>
      <c r="CE837" s="406">
        <v>0.7793216940073231</v>
      </c>
    </row>
    <row r="838" spans="1:83" x14ac:dyDescent="0.35">
      <c r="A838" s="365">
        <v>12</v>
      </c>
      <c r="B838" s="366" t="s">
        <v>1325</v>
      </c>
      <c r="C838" s="411">
        <v>11439</v>
      </c>
      <c r="D838" s="367" t="s">
        <v>2142</v>
      </c>
      <c r="E838" s="368" t="s">
        <v>2438</v>
      </c>
      <c r="F838" s="369">
        <v>6</v>
      </c>
      <c r="G838" s="370" t="s">
        <v>6307</v>
      </c>
      <c r="H838" s="371">
        <v>79147.199999999997</v>
      </c>
      <c r="I838" s="372">
        <v>79147.199999999997</v>
      </c>
      <c r="J838" s="373">
        <v>322.18467693548729</v>
      </c>
      <c r="K838" s="374">
        <v>25500015.062348399</v>
      </c>
      <c r="L838" s="371">
        <v>8605.1999999999989</v>
      </c>
      <c r="M838" s="372">
        <v>8605.1999999999989</v>
      </c>
      <c r="N838" s="373">
        <v>290.3513308119509</v>
      </c>
      <c r="O838" s="374">
        <v>2498531.2719029994</v>
      </c>
      <c r="P838" s="374">
        <f t="shared" si="236"/>
        <v>0.87047852795369629</v>
      </c>
      <c r="Q838" s="402">
        <f t="shared" si="240"/>
        <v>7490.6418287471461</v>
      </c>
      <c r="R838" s="374">
        <f t="shared" si="237"/>
        <v>0.12952147204630368</v>
      </c>
      <c r="S838" s="401">
        <f t="shared" si="241"/>
        <v>1114.5581712528524</v>
      </c>
      <c r="T838" s="371">
        <v>6970.8</v>
      </c>
      <c r="U838" s="372">
        <v>6970.8</v>
      </c>
      <c r="V838" s="373">
        <v>54.752914854536066</v>
      </c>
      <c r="W838" s="374">
        <v>381671.61886799999</v>
      </c>
      <c r="X838" s="371">
        <v>5288.4</v>
      </c>
      <c r="Y838" s="372">
        <v>5288.4</v>
      </c>
      <c r="Z838" s="373">
        <v>0</v>
      </c>
      <c r="AA838" s="374">
        <v>0</v>
      </c>
      <c r="AB838" s="371">
        <v>0</v>
      </c>
      <c r="AC838" s="372">
        <v>0</v>
      </c>
      <c r="AD838" s="373">
        <v>0</v>
      </c>
      <c r="AE838" s="374">
        <v>0</v>
      </c>
      <c r="AF838" s="374">
        <f t="shared" si="242"/>
        <v>0</v>
      </c>
      <c r="AG838" s="374">
        <f t="shared" si="243"/>
        <v>0</v>
      </c>
      <c r="AH838" s="374">
        <f t="shared" si="244"/>
        <v>1</v>
      </c>
      <c r="AI838" s="374">
        <f t="shared" si="245"/>
        <v>0</v>
      </c>
      <c r="AJ838" s="375">
        <v>28380217.953119401</v>
      </c>
      <c r="AK838" s="376">
        <v>1460.4183600000003</v>
      </c>
      <c r="AL838" s="377">
        <v>1460.4183600000003</v>
      </c>
      <c r="AM838" s="373">
        <v>9386.5176950614332</v>
      </c>
      <c r="AN838" s="374">
        <v>13708242.778332602</v>
      </c>
      <c r="AO838" s="378">
        <v>68.728920000000002</v>
      </c>
      <c r="AP838" s="379">
        <v>68.728920000000002</v>
      </c>
      <c r="AQ838" s="373">
        <v>12127.901107254414</v>
      </c>
      <c r="AR838" s="374">
        <v>833537.54496840015</v>
      </c>
      <c r="AS838" s="374">
        <f t="shared" si="238"/>
        <v>0.80559503530516641</v>
      </c>
      <c r="AT838" s="374">
        <f t="shared" si="234"/>
        <v>55.367676733885958</v>
      </c>
      <c r="AU838" s="374">
        <f t="shared" si="239"/>
        <v>0.19440496469483348</v>
      </c>
      <c r="AV838" s="374">
        <f t="shared" si="235"/>
        <v>13.361243266114036</v>
      </c>
      <c r="AW838" s="380">
        <v>37.303199999999997</v>
      </c>
      <c r="AX838" s="381">
        <v>37.303199999999997</v>
      </c>
      <c r="AY838" s="373">
        <v>4714.7137490188525</v>
      </c>
      <c r="AZ838" s="374">
        <v>175873.90992240005</v>
      </c>
      <c r="BA838" s="378">
        <v>204.70667999999978</v>
      </c>
      <c r="BB838" s="379">
        <v>204.70667999999978</v>
      </c>
      <c r="BC838" s="373">
        <v>714.61809678120972</v>
      </c>
      <c r="BD838" s="374">
        <v>146287.09805999996</v>
      </c>
      <c r="BE838" s="374">
        <f t="shared" si="246"/>
        <v>0.32246373757890923</v>
      </c>
      <c r="BF838" s="374">
        <f t="shared" si="247"/>
        <v>66.010481140169674</v>
      </c>
      <c r="BG838" s="374">
        <f t="shared" si="248"/>
        <v>0</v>
      </c>
      <c r="BH838" s="374">
        <f t="shared" si="249"/>
        <v>0</v>
      </c>
      <c r="BI838" s="374">
        <f t="shared" si="250"/>
        <v>0.67753626242109077</v>
      </c>
      <c r="BJ838" s="374">
        <f t="shared" si="251"/>
        <v>138.6961988598301</v>
      </c>
      <c r="BK838" s="375">
        <v>14863941.331283404</v>
      </c>
      <c r="BL838" s="382">
        <v>43244159.284402803</v>
      </c>
      <c r="BM838" s="383">
        <v>0.56000000000000005</v>
      </c>
      <c r="BN838" s="382">
        <v>24216729.199265573</v>
      </c>
      <c r="BO838" s="395"/>
      <c r="BP838" s="395"/>
      <c r="BS838" s="408">
        <v>11439</v>
      </c>
      <c r="BT838" s="400" t="s">
        <v>2142</v>
      </c>
      <c r="BU838" s="400">
        <v>0.87047852795369629</v>
      </c>
      <c r="BV838" s="400">
        <v>0.12952147204630368</v>
      </c>
      <c r="BW838" s="400">
        <v>0</v>
      </c>
      <c r="BX838" s="400">
        <v>1</v>
      </c>
      <c r="BY838" s="407">
        <v>11439</v>
      </c>
      <c r="BZ838" s="406" t="s">
        <v>2142</v>
      </c>
      <c r="CA838" s="406">
        <v>0.80559503530516641</v>
      </c>
      <c r="CB838" s="406">
        <v>0.19440496469483348</v>
      </c>
      <c r="CC838" s="406">
        <v>0.32246373757890923</v>
      </c>
      <c r="CD838" s="406">
        <v>0</v>
      </c>
      <c r="CE838" s="406">
        <v>0.67753626242109077</v>
      </c>
    </row>
    <row r="839" spans="1:83" x14ac:dyDescent="0.35">
      <c r="A839" s="365">
        <v>12</v>
      </c>
      <c r="B839" s="366" t="s">
        <v>1325</v>
      </c>
      <c r="C839" s="411">
        <v>11440</v>
      </c>
      <c r="D839" s="367" t="s">
        <v>2143</v>
      </c>
      <c r="E839" s="368" t="s">
        <v>2438</v>
      </c>
      <c r="F839" s="369">
        <v>6</v>
      </c>
      <c r="G839" s="370" t="s">
        <v>6307</v>
      </c>
      <c r="H839" s="371">
        <v>112940.4</v>
      </c>
      <c r="I839" s="372">
        <v>112940.4</v>
      </c>
      <c r="J839" s="373">
        <v>335.66423213152774</v>
      </c>
      <c r="K839" s="374">
        <v>37910052.642627597</v>
      </c>
      <c r="L839" s="371">
        <v>13784.4</v>
      </c>
      <c r="M839" s="372">
        <v>13784.4</v>
      </c>
      <c r="N839" s="373">
        <v>410.08762116910424</v>
      </c>
      <c r="O839" s="374">
        <v>5652811.8052433999</v>
      </c>
      <c r="P839" s="374">
        <f t="shared" si="236"/>
        <v>0.92260362254193917</v>
      </c>
      <c r="Q839" s="402">
        <f t="shared" si="240"/>
        <v>12717.537374567106</v>
      </c>
      <c r="R839" s="374">
        <f t="shared" si="237"/>
        <v>7.7396377458060744E-2</v>
      </c>
      <c r="S839" s="401">
        <f t="shared" si="241"/>
        <v>1066.8626254328924</v>
      </c>
      <c r="T839" s="371">
        <v>5498.4</v>
      </c>
      <c r="U839" s="372">
        <v>5498.4</v>
      </c>
      <c r="V839" s="373">
        <v>192.00414022075515</v>
      </c>
      <c r="W839" s="374">
        <v>1055715.5645898001</v>
      </c>
      <c r="X839" s="371">
        <v>2116.7999999999997</v>
      </c>
      <c r="Y839" s="372">
        <v>2116.7999999999997</v>
      </c>
      <c r="Z839" s="373">
        <v>0.29122732426303855</v>
      </c>
      <c r="AA839" s="374">
        <v>616.46999999999991</v>
      </c>
      <c r="AB839" s="371">
        <v>0</v>
      </c>
      <c r="AC839" s="372">
        <v>0</v>
      </c>
      <c r="AD839" s="373">
        <v>0</v>
      </c>
      <c r="AE839" s="374">
        <v>0</v>
      </c>
      <c r="AF839" s="374">
        <f t="shared" si="242"/>
        <v>0</v>
      </c>
      <c r="AG839" s="374">
        <f t="shared" si="243"/>
        <v>0</v>
      </c>
      <c r="AH839" s="374">
        <f t="shared" si="244"/>
        <v>1</v>
      </c>
      <c r="AI839" s="374">
        <f t="shared" si="245"/>
        <v>0</v>
      </c>
      <c r="AJ839" s="375">
        <v>44619196.482460797</v>
      </c>
      <c r="AK839" s="376">
        <v>1553.8586399999999</v>
      </c>
      <c r="AL839" s="377">
        <v>1553.8586399999999</v>
      </c>
      <c r="AM839" s="373">
        <v>13898.089963957338</v>
      </c>
      <c r="AN839" s="374">
        <v>21595667.169992398</v>
      </c>
      <c r="AO839" s="378">
        <v>0</v>
      </c>
      <c r="AP839" s="379">
        <v>0</v>
      </c>
      <c r="AQ839" s="373">
        <v>0</v>
      </c>
      <c r="AR839" s="374">
        <v>0</v>
      </c>
      <c r="AS839" s="374">
        <f t="shared" si="238"/>
        <v>0.86157777132092717</v>
      </c>
      <c r="AT839" s="374">
        <f t="shared" si="234"/>
        <v>0</v>
      </c>
      <c r="AU839" s="374">
        <f t="shared" si="239"/>
        <v>0.13842222867907289</v>
      </c>
      <c r="AV839" s="374">
        <f t="shared" si="235"/>
        <v>0</v>
      </c>
      <c r="AW839" s="380">
        <v>15.736079999999999</v>
      </c>
      <c r="AX839" s="381">
        <v>15.736079999999999</v>
      </c>
      <c r="AY839" s="373">
        <v>9171.4999014366986</v>
      </c>
      <c r="AZ839" s="374">
        <v>144323.45616900001</v>
      </c>
      <c r="BA839" s="378">
        <v>130.63920000000019</v>
      </c>
      <c r="BB839" s="379">
        <v>130.63920000000019</v>
      </c>
      <c r="BC839" s="373">
        <v>4082.1993969604773</v>
      </c>
      <c r="BD839" s="374">
        <v>533295.26345939992</v>
      </c>
      <c r="BE839" s="374">
        <f t="shared" si="246"/>
        <v>0.11394452728722979</v>
      </c>
      <c r="BF839" s="374">
        <f t="shared" si="247"/>
        <v>14.885621889181891</v>
      </c>
      <c r="BG839" s="374">
        <f t="shared" si="248"/>
        <v>0</v>
      </c>
      <c r="BH839" s="374">
        <f t="shared" si="249"/>
        <v>0</v>
      </c>
      <c r="BI839" s="374">
        <f t="shared" si="250"/>
        <v>0.88605547271277019</v>
      </c>
      <c r="BJ839" s="374">
        <f t="shared" si="251"/>
        <v>115.7535781108183</v>
      </c>
      <c r="BK839" s="375">
        <v>22273285.8896208</v>
      </c>
      <c r="BL839" s="382">
        <v>66892482.372081593</v>
      </c>
      <c r="BM839" s="383">
        <v>0.48</v>
      </c>
      <c r="BN839" s="382">
        <v>32108391.538599163</v>
      </c>
      <c r="BO839" s="395"/>
      <c r="BP839" s="395"/>
      <c r="BS839" s="408">
        <v>11440</v>
      </c>
      <c r="BT839" s="400" t="s">
        <v>2143</v>
      </c>
      <c r="BU839" s="400">
        <v>0.92260362254193917</v>
      </c>
      <c r="BV839" s="400">
        <v>7.7396377458060744E-2</v>
      </c>
      <c r="BW839" s="400">
        <v>0</v>
      </c>
      <c r="BX839" s="400">
        <v>1</v>
      </c>
      <c r="BY839" s="407">
        <v>11440</v>
      </c>
      <c r="BZ839" s="406" t="s">
        <v>2143</v>
      </c>
      <c r="CA839" s="406">
        <v>0.86157777132092717</v>
      </c>
      <c r="CB839" s="406">
        <v>0.13842222867907289</v>
      </c>
      <c r="CC839" s="406">
        <v>0.11394452728722979</v>
      </c>
      <c r="CD839" s="406">
        <v>0</v>
      </c>
      <c r="CE839" s="406">
        <v>0.88605547271277019</v>
      </c>
    </row>
    <row r="840" spans="1:83" x14ac:dyDescent="0.35">
      <c r="A840" s="365">
        <v>12</v>
      </c>
      <c r="B840" s="366" t="s">
        <v>1325</v>
      </c>
      <c r="C840" s="411">
        <v>11441</v>
      </c>
      <c r="D840" s="367" t="s">
        <v>2144</v>
      </c>
      <c r="E840" s="368" t="s">
        <v>2438</v>
      </c>
      <c r="F840" s="369">
        <v>5</v>
      </c>
      <c r="G840" s="370" t="s">
        <v>2469</v>
      </c>
      <c r="H840" s="371">
        <v>36784.799999999996</v>
      </c>
      <c r="I840" s="372">
        <v>36784.799999999996</v>
      </c>
      <c r="J840" s="373">
        <v>456.99273068827881</v>
      </c>
      <c r="K840" s="374">
        <v>16810386.199822195</v>
      </c>
      <c r="L840" s="371">
        <v>6085.2</v>
      </c>
      <c r="M840" s="372">
        <v>6085.2</v>
      </c>
      <c r="N840" s="373">
        <v>680.89837259396563</v>
      </c>
      <c r="O840" s="374">
        <v>4143402.7769087995</v>
      </c>
      <c r="P840" s="374">
        <f t="shared" si="236"/>
        <v>0.91677381757342236</v>
      </c>
      <c r="Q840" s="402">
        <f t="shared" si="240"/>
        <v>5578.7520346977899</v>
      </c>
      <c r="R840" s="374">
        <f t="shared" si="237"/>
        <v>8.3226182426577602E-2</v>
      </c>
      <c r="S840" s="401">
        <f t="shared" si="241"/>
        <v>506.44796530221004</v>
      </c>
      <c r="T840" s="371">
        <v>10740</v>
      </c>
      <c r="U840" s="372">
        <v>10740</v>
      </c>
      <c r="V840" s="373">
        <v>28.918472237318436</v>
      </c>
      <c r="W840" s="374">
        <v>310584.39182880003</v>
      </c>
      <c r="X840" s="371">
        <v>312</v>
      </c>
      <c r="Y840" s="372">
        <v>312</v>
      </c>
      <c r="Z840" s="373">
        <v>3.3392124999999999</v>
      </c>
      <c r="AA840" s="374">
        <v>1041.8343</v>
      </c>
      <c r="AB840" s="371">
        <v>1.2</v>
      </c>
      <c r="AC840" s="372">
        <v>1.2</v>
      </c>
      <c r="AD840" s="373">
        <v>1002930.2756320001</v>
      </c>
      <c r="AE840" s="374">
        <v>1203516.3307584</v>
      </c>
      <c r="AF840" s="374">
        <f t="shared" si="242"/>
        <v>3.6359711423628788E-2</v>
      </c>
      <c r="AG840" s="374">
        <f t="shared" si="243"/>
        <v>4.3631653708354541E-2</v>
      </c>
      <c r="AH840" s="374">
        <f t="shared" si="244"/>
        <v>0.96364028857637118</v>
      </c>
      <c r="AI840" s="374">
        <f t="shared" si="245"/>
        <v>1.1563683462916454</v>
      </c>
      <c r="AJ840" s="375">
        <v>22468931.533618197</v>
      </c>
      <c r="AK840" s="376">
        <v>624.10080000000005</v>
      </c>
      <c r="AL840" s="377">
        <v>624.10080000000005</v>
      </c>
      <c r="AM840" s="373">
        <v>19385.765964382674</v>
      </c>
      <c r="AN840" s="374">
        <v>12098672.046983998</v>
      </c>
      <c r="AO840" s="378">
        <v>98.617200000000011</v>
      </c>
      <c r="AP840" s="379">
        <v>98.617200000000011</v>
      </c>
      <c r="AQ840" s="373">
        <v>22113.319348626806</v>
      </c>
      <c r="AR840" s="374">
        <v>2180753.6368673998</v>
      </c>
      <c r="AS840" s="374">
        <f t="shared" si="238"/>
        <v>0.93309552071595536</v>
      </c>
      <c r="AT840" s="374">
        <f t="shared" si="234"/>
        <v>92.019267585549528</v>
      </c>
      <c r="AU840" s="374">
        <f t="shared" si="239"/>
        <v>6.6904479284044652E-2</v>
      </c>
      <c r="AV840" s="374">
        <f t="shared" si="235"/>
        <v>6.5979324144504892</v>
      </c>
      <c r="AW840" s="380">
        <v>14.925720000000002</v>
      </c>
      <c r="AX840" s="381">
        <v>14.925720000000002</v>
      </c>
      <c r="AY840" s="373">
        <v>3612.7116591360409</v>
      </c>
      <c r="AZ840" s="374">
        <v>53922.322664999992</v>
      </c>
      <c r="BA840" s="378">
        <v>44.066039999999909</v>
      </c>
      <c r="BB840" s="379">
        <v>44.066039999999909</v>
      </c>
      <c r="BC840" s="373">
        <v>11710.468375102484</v>
      </c>
      <c r="BD840" s="374">
        <v>516033.96783600003</v>
      </c>
      <c r="BE840" s="374">
        <f t="shared" si="246"/>
        <v>0.44116276747183175</v>
      </c>
      <c r="BF840" s="374">
        <f t="shared" si="247"/>
        <v>19.440296157924397</v>
      </c>
      <c r="BG840" s="374">
        <f t="shared" si="248"/>
        <v>0</v>
      </c>
      <c r="BH840" s="374">
        <f t="shared" si="249"/>
        <v>0</v>
      </c>
      <c r="BI840" s="374">
        <f t="shared" si="250"/>
        <v>0.55883723252816819</v>
      </c>
      <c r="BJ840" s="374">
        <f t="shared" si="251"/>
        <v>24.625743842075508</v>
      </c>
      <c r="BK840" s="375">
        <v>14849381.974352399</v>
      </c>
      <c r="BL840" s="382">
        <v>37318313.507970594</v>
      </c>
      <c r="BM840" s="383">
        <v>0.5</v>
      </c>
      <c r="BN840" s="382">
        <v>18659156.753985297</v>
      </c>
      <c r="BO840" s="395"/>
      <c r="BP840" s="395"/>
      <c r="BS840" s="408">
        <v>11441</v>
      </c>
      <c r="BT840" s="400" t="s">
        <v>2144</v>
      </c>
      <c r="BU840" s="400">
        <v>0.91677381757342236</v>
      </c>
      <c r="BV840" s="400">
        <v>8.3226182426577602E-2</v>
      </c>
      <c r="BW840" s="400">
        <v>3.6359711423628788E-2</v>
      </c>
      <c r="BX840" s="400">
        <v>0.96364028857637118</v>
      </c>
      <c r="BY840" s="407">
        <v>11441</v>
      </c>
      <c r="BZ840" s="406" t="s">
        <v>2144</v>
      </c>
      <c r="CA840" s="406">
        <v>0.93309552071595536</v>
      </c>
      <c r="CB840" s="406">
        <v>6.6904479284044652E-2</v>
      </c>
      <c r="CC840" s="406">
        <v>0.44116276747183175</v>
      </c>
      <c r="CD840" s="406">
        <v>0</v>
      </c>
      <c r="CE840" s="406">
        <v>0.55883723252816819</v>
      </c>
    </row>
    <row r="841" spans="1:83" x14ac:dyDescent="0.35">
      <c r="A841" s="365">
        <v>12</v>
      </c>
      <c r="B841" s="366" t="s">
        <v>1325</v>
      </c>
      <c r="C841" s="411">
        <v>11442</v>
      </c>
      <c r="D841" s="367" t="s">
        <v>2145</v>
      </c>
      <c r="E841" s="368" t="s">
        <v>2438</v>
      </c>
      <c r="F841" s="369">
        <v>6</v>
      </c>
      <c r="G841" s="370" t="s">
        <v>6307</v>
      </c>
      <c r="H841" s="371">
        <v>86442</v>
      </c>
      <c r="I841" s="372">
        <v>86442</v>
      </c>
      <c r="J841" s="373">
        <v>350.28138619990284</v>
      </c>
      <c r="K841" s="374">
        <v>30279023.585892003</v>
      </c>
      <c r="L841" s="371">
        <v>12891.6</v>
      </c>
      <c r="M841" s="372">
        <v>12891.6</v>
      </c>
      <c r="N841" s="373">
        <v>372.61101163781069</v>
      </c>
      <c r="O841" s="374">
        <v>4803552.1176300002</v>
      </c>
      <c r="P841" s="374">
        <f t="shared" si="236"/>
        <v>0.91270611287509329</v>
      </c>
      <c r="Q841" s="402">
        <f t="shared" si="240"/>
        <v>11766.242124740553</v>
      </c>
      <c r="R841" s="374">
        <f t="shared" si="237"/>
        <v>8.7293887124906752E-2</v>
      </c>
      <c r="S841" s="401">
        <f t="shared" si="241"/>
        <v>1125.3578752594478</v>
      </c>
      <c r="T841" s="371">
        <v>4353.5999999999995</v>
      </c>
      <c r="U841" s="372">
        <v>4353.5999999999995</v>
      </c>
      <c r="V841" s="373">
        <v>126.16968471954246</v>
      </c>
      <c r="W841" s="374">
        <v>549292.33939500002</v>
      </c>
      <c r="X841" s="371">
        <v>2889.6</v>
      </c>
      <c r="Y841" s="372">
        <v>2889.6</v>
      </c>
      <c r="Z841" s="373">
        <v>9.471911357973422</v>
      </c>
      <c r="AA841" s="374">
        <v>27370.035059999998</v>
      </c>
      <c r="AB841" s="371">
        <v>0</v>
      </c>
      <c r="AC841" s="372">
        <v>0</v>
      </c>
      <c r="AD841" s="373">
        <v>0</v>
      </c>
      <c r="AE841" s="374">
        <v>0</v>
      </c>
      <c r="AF841" s="374">
        <f t="shared" si="242"/>
        <v>0</v>
      </c>
      <c r="AG841" s="374">
        <f t="shared" si="243"/>
        <v>0</v>
      </c>
      <c r="AH841" s="374">
        <f t="shared" si="244"/>
        <v>1</v>
      </c>
      <c r="AI841" s="374">
        <f t="shared" si="245"/>
        <v>0</v>
      </c>
      <c r="AJ841" s="375">
        <v>35659238.077977009</v>
      </c>
      <c r="AK841" s="376">
        <v>1471.4533200000003</v>
      </c>
      <c r="AL841" s="377">
        <v>1471.4533200000003</v>
      </c>
      <c r="AM841" s="373">
        <v>9889.4046515473547</v>
      </c>
      <c r="AN841" s="374">
        <v>14551797.307342801</v>
      </c>
      <c r="AO841" s="378">
        <v>87.088199999999986</v>
      </c>
      <c r="AP841" s="379">
        <v>87.088199999999986</v>
      </c>
      <c r="AQ841" s="373">
        <v>16774.43565576278</v>
      </c>
      <c r="AR841" s="374">
        <v>1460855.4072761999</v>
      </c>
      <c r="AS841" s="374">
        <f t="shared" si="238"/>
        <v>0.97148503956892684</v>
      </c>
      <c r="AT841" s="374">
        <f t="shared" ref="AT841:AT899" si="252">SUM(AS841*AO841)</f>
        <v>84.604883422986603</v>
      </c>
      <c r="AU841" s="374">
        <f t="shared" si="239"/>
        <v>2.8514960431073086E-2</v>
      </c>
      <c r="AV841" s="374">
        <f t="shared" ref="AV841:AV899" si="253">SUM(AU841*AO841)</f>
        <v>2.4833165770133787</v>
      </c>
      <c r="AW841" s="380">
        <v>33.000240000000005</v>
      </c>
      <c r="AX841" s="381">
        <v>33.000240000000005</v>
      </c>
      <c r="AY841" s="373">
        <v>12904.985633322665</v>
      </c>
      <c r="AZ841" s="374">
        <v>425867.6230962</v>
      </c>
      <c r="BA841" s="378">
        <v>14.869319999999412</v>
      </c>
      <c r="BB841" s="379">
        <v>14.869319999999412</v>
      </c>
      <c r="BC841" s="373">
        <v>40076.793754389815</v>
      </c>
      <c r="BD841" s="374">
        <v>595914.67090799997</v>
      </c>
      <c r="BE841" s="374">
        <f t="shared" si="246"/>
        <v>0.18168906759423512</v>
      </c>
      <c r="BF841" s="374">
        <f t="shared" si="247"/>
        <v>2.7015928865602055</v>
      </c>
      <c r="BG841" s="374">
        <f t="shared" si="248"/>
        <v>0</v>
      </c>
      <c r="BH841" s="374">
        <f t="shared" si="249"/>
        <v>0</v>
      </c>
      <c r="BI841" s="374">
        <f t="shared" si="250"/>
        <v>0.8183109324057648</v>
      </c>
      <c r="BJ841" s="374">
        <f t="shared" si="251"/>
        <v>12.167727113439206</v>
      </c>
      <c r="BK841" s="375">
        <v>17034435.008623201</v>
      </c>
      <c r="BL841" s="382">
        <v>52693673.086600214</v>
      </c>
      <c r="BM841" s="383">
        <v>0.5</v>
      </c>
      <c r="BN841" s="382">
        <v>26346836.543300107</v>
      </c>
      <c r="BO841" s="395"/>
      <c r="BP841" s="395"/>
      <c r="BS841" s="408">
        <v>11442</v>
      </c>
      <c r="BT841" s="400" t="s">
        <v>2145</v>
      </c>
      <c r="BU841" s="400">
        <v>0.91270611287509329</v>
      </c>
      <c r="BV841" s="400">
        <v>8.7293887124906752E-2</v>
      </c>
      <c r="BW841" s="400">
        <v>0</v>
      </c>
      <c r="BX841" s="400">
        <v>1</v>
      </c>
      <c r="BY841" s="407">
        <v>11442</v>
      </c>
      <c r="BZ841" s="406" t="s">
        <v>2145</v>
      </c>
      <c r="CA841" s="406">
        <v>0.97148503956892684</v>
      </c>
      <c r="CB841" s="406">
        <v>2.8514960431073086E-2</v>
      </c>
      <c r="CC841" s="406">
        <v>0.18168906759423512</v>
      </c>
      <c r="CD841" s="406">
        <v>0</v>
      </c>
      <c r="CE841" s="406">
        <v>0.8183109324057648</v>
      </c>
    </row>
    <row r="842" spans="1:83" x14ac:dyDescent="0.35">
      <c r="A842" s="365">
        <v>12</v>
      </c>
      <c r="B842" s="366" t="s">
        <v>1325</v>
      </c>
      <c r="C842" s="411">
        <v>13818</v>
      </c>
      <c r="D842" s="367" t="s">
        <v>2146</v>
      </c>
      <c r="E842" s="368" t="s">
        <v>2438</v>
      </c>
      <c r="F842" s="369">
        <v>6</v>
      </c>
      <c r="G842" s="370" t="s">
        <v>6307</v>
      </c>
      <c r="H842" s="371">
        <v>73675.199999999997</v>
      </c>
      <c r="I842" s="372">
        <v>73675.199999999997</v>
      </c>
      <c r="J842" s="373">
        <v>306.17688725241055</v>
      </c>
      <c r="K842" s="374">
        <v>22557643.403698798</v>
      </c>
      <c r="L842" s="371">
        <v>5787.5999999999995</v>
      </c>
      <c r="M842" s="372">
        <v>5787.5999999999995</v>
      </c>
      <c r="N842" s="373">
        <v>236.02166628042713</v>
      </c>
      <c r="O842" s="374">
        <v>1365998.9957645999</v>
      </c>
      <c r="P842" s="374">
        <f t="shared" si="236"/>
        <v>0.90603682437060962</v>
      </c>
      <c r="Q842" s="402">
        <f t="shared" si="240"/>
        <v>5243.77872472734</v>
      </c>
      <c r="R842" s="374">
        <f t="shared" si="237"/>
        <v>9.3963175629390383E-2</v>
      </c>
      <c r="S842" s="401">
        <f t="shared" si="241"/>
        <v>543.8212752726597</v>
      </c>
      <c r="T842" s="371">
        <v>5164.8</v>
      </c>
      <c r="U842" s="372">
        <v>5164.8</v>
      </c>
      <c r="V842" s="373">
        <v>87.417279368029739</v>
      </c>
      <c r="W842" s="374">
        <v>451492.76448000001</v>
      </c>
      <c r="X842" s="371">
        <v>16.8</v>
      </c>
      <c r="Y842" s="372">
        <v>16.8</v>
      </c>
      <c r="Z842" s="373">
        <v>0</v>
      </c>
      <c r="AA842" s="374">
        <v>0</v>
      </c>
      <c r="AB842" s="371">
        <v>0</v>
      </c>
      <c r="AC842" s="372">
        <v>0</v>
      </c>
      <c r="AD842" s="373">
        <v>0</v>
      </c>
      <c r="AE842" s="374">
        <v>0</v>
      </c>
      <c r="AF842" s="374">
        <f t="shared" si="242"/>
        <v>0</v>
      </c>
      <c r="AG842" s="374">
        <f t="shared" si="243"/>
        <v>0</v>
      </c>
      <c r="AH842" s="374">
        <f t="shared" si="244"/>
        <v>1</v>
      </c>
      <c r="AI842" s="374">
        <f t="shared" si="245"/>
        <v>0</v>
      </c>
      <c r="AJ842" s="375">
        <v>24375135.163943395</v>
      </c>
      <c r="AK842" s="376">
        <v>1280.0200799999998</v>
      </c>
      <c r="AL842" s="377">
        <v>1280.0200799999998</v>
      </c>
      <c r="AM842" s="373">
        <v>18959.612398590343</v>
      </c>
      <c r="AN842" s="374">
        <v>24268684.579212599</v>
      </c>
      <c r="AO842" s="378">
        <v>92.352480000000028</v>
      </c>
      <c r="AP842" s="379">
        <v>92.352480000000028</v>
      </c>
      <c r="AQ842" s="373">
        <v>22766.436244835</v>
      </c>
      <c r="AR842" s="374">
        <v>2102536.8479724</v>
      </c>
      <c r="AS842" s="374">
        <f t="shared" si="238"/>
        <v>0.95856230773143447</v>
      </c>
      <c r="AT842" s="374">
        <f t="shared" si="252"/>
        <v>88.525606353521169</v>
      </c>
      <c r="AU842" s="374">
        <f t="shared" si="239"/>
        <v>4.1437692268565494E-2</v>
      </c>
      <c r="AV842" s="374">
        <f t="shared" si="253"/>
        <v>3.8268736464788504</v>
      </c>
      <c r="AW842" s="380">
        <v>28.736279999999997</v>
      </c>
      <c r="AX842" s="381">
        <v>28.736279999999997</v>
      </c>
      <c r="AY842" s="373">
        <v>7691.512435847646</v>
      </c>
      <c r="AZ842" s="374">
        <v>221025.45497999998</v>
      </c>
      <c r="BA842" s="378">
        <v>122.79528000000016</v>
      </c>
      <c r="BB842" s="379">
        <v>122.79528000000016</v>
      </c>
      <c r="BC842" s="373">
        <v>10234.217056877091</v>
      </c>
      <c r="BD842" s="374">
        <v>1256713.54908</v>
      </c>
      <c r="BE842" s="374">
        <f t="shared" si="246"/>
        <v>4.8701929397360101E-2</v>
      </c>
      <c r="BF842" s="374">
        <f t="shared" si="247"/>
        <v>5.9803670568890723</v>
      </c>
      <c r="BG842" s="374">
        <f t="shared" si="248"/>
        <v>0</v>
      </c>
      <c r="BH842" s="374">
        <f t="shared" si="249"/>
        <v>0</v>
      </c>
      <c r="BI842" s="374">
        <f t="shared" si="250"/>
        <v>0.95129807060263993</v>
      </c>
      <c r="BJ842" s="374">
        <f t="shared" si="251"/>
        <v>116.8149129431111</v>
      </c>
      <c r="BK842" s="375">
        <v>27848960.431244999</v>
      </c>
      <c r="BL842" s="382">
        <v>52224095.595188394</v>
      </c>
      <c r="BM842" s="383">
        <v>0.55000000000000004</v>
      </c>
      <c r="BN842" s="382">
        <v>28723252.577353619</v>
      </c>
      <c r="BO842" s="395"/>
      <c r="BP842" s="395"/>
      <c r="BS842" s="408">
        <v>13818</v>
      </c>
      <c r="BT842" s="400" t="s">
        <v>2146</v>
      </c>
      <c r="BU842" s="400">
        <v>0.90603682437060962</v>
      </c>
      <c r="BV842" s="400">
        <v>9.3963175629390383E-2</v>
      </c>
      <c r="BW842" s="400">
        <v>0</v>
      </c>
      <c r="BX842" s="400">
        <v>1</v>
      </c>
      <c r="BY842" s="407">
        <v>13818</v>
      </c>
      <c r="BZ842" s="406" t="s">
        <v>2146</v>
      </c>
      <c r="CA842" s="406">
        <v>0.95856230773143447</v>
      </c>
      <c r="CB842" s="406">
        <v>4.1437692268565494E-2</v>
      </c>
      <c r="CC842" s="406">
        <v>4.8701929397360101E-2</v>
      </c>
      <c r="CD842" s="406">
        <v>0</v>
      </c>
      <c r="CE842" s="406">
        <v>0.95129807060263993</v>
      </c>
    </row>
    <row r="843" spans="1:83" x14ac:dyDescent="0.35">
      <c r="A843" s="365">
        <v>12</v>
      </c>
      <c r="B843" s="366" t="s">
        <v>1325</v>
      </c>
      <c r="C843" s="411">
        <v>15010</v>
      </c>
      <c r="D843" s="367" t="s">
        <v>2147</v>
      </c>
      <c r="E843" s="368" t="s">
        <v>2438</v>
      </c>
      <c r="F843" s="369">
        <v>6</v>
      </c>
      <c r="G843" s="370" t="s">
        <v>6307</v>
      </c>
      <c r="H843" s="371">
        <v>17618.399999999998</v>
      </c>
      <c r="I843" s="372">
        <v>17618.399999999998</v>
      </c>
      <c r="J843" s="373">
        <v>1272.67948534372</v>
      </c>
      <c r="K843" s="374">
        <v>22422576.244579792</v>
      </c>
      <c r="L843" s="371">
        <v>7821.5999999999995</v>
      </c>
      <c r="M843" s="372">
        <v>7821.5999999999995</v>
      </c>
      <c r="N843" s="373">
        <v>433.29174353636091</v>
      </c>
      <c r="O843" s="374">
        <v>3389034.7012440003</v>
      </c>
      <c r="P843" s="374">
        <f t="shared" si="236"/>
        <v>0.92333412739337617</v>
      </c>
      <c r="Q843" s="402">
        <f t="shared" si="240"/>
        <v>7221.9502108200304</v>
      </c>
      <c r="R843" s="374">
        <f t="shared" si="237"/>
        <v>7.6665872606623844E-2</v>
      </c>
      <c r="S843" s="401">
        <f t="shared" si="241"/>
        <v>599.64978917996905</v>
      </c>
      <c r="T843" s="371">
        <v>47124</v>
      </c>
      <c r="U843" s="372">
        <v>47124</v>
      </c>
      <c r="V843" s="373">
        <v>5.5400132780112052</v>
      </c>
      <c r="W843" s="374">
        <v>261067.58571300004</v>
      </c>
      <c r="X843" s="371">
        <v>3.5999999999999996</v>
      </c>
      <c r="Y843" s="372">
        <v>3.5999999999999996</v>
      </c>
      <c r="Z843" s="373">
        <v>0</v>
      </c>
      <c r="AA843" s="374">
        <v>0</v>
      </c>
      <c r="AB843" s="371">
        <v>0</v>
      </c>
      <c r="AC843" s="372">
        <v>0</v>
      </c>
      <c r="AD843" s="373">
        <v>0</v>
      </c>
      <c r="AE843" s="374">
        <v>0</v>
      </c>
      <c r="AF843" s="374">
        <f t="shared" si="242"/>
        <v>0</v>
      </c>
      <c r="AG843" s="374">
        <f t="shared" si="243"/>
        <v>0</v>
      </c>
      <c r="AH843" s="374">
        <f t="shared" si="244"/>
        <v>1</v>
      </c>
      <c r="AI843" s="374">
        <f t="shared" si="245"/>
        <v>0</v>
      </c>
      <c r="AJ843" s="375">
        <v>26072678.531536791</v>
      </c>
      <c r="AK843" s="376">
        <v>1001.364</v>
      </c>
      <c r="AL843" s="377">
        <v>1001.364</v>
      </c>
      <c r="AM843" s="373">
        <v>16553.237026039878</v>
      </c>
      <c r="AN843" s="374">
        <v>16575815.641343398</v>
      </c>
      <c r="AO843" s="378">
        <v>84.815999999999988</v>
      </c>
      <c r="AP843" s="379">
        <v>84.815999999999988</v>
      </c>
      <c r="AQ843" s="373">
        <v>10432.33161254952</v>
      </c>
      <c r="AR843" s="374">
        <v>884828.63804999995</v>
      </c>
      <c r="AS843" s="374">
        <f t="shared" si="238"/>
        <v>0.94264708443791079</v>
      </c>
      <c r="AT843" s="374">
        <f t="shared" si="252"/>
        <v>79.951555113685828</v>
      </c>
      <c r="AU843" s="374">
        <f t="shared" si="239"/>
        <v>5.7352915562089157E-2</v>
      </c>
      <c r="AV843" s="374">
        <f t="shared" si="253"/>
        <v>4.8644448863141534</v>
      </c>
      <c r="AW843" s="380">
        <v>17.088000000000001</v>
      </c>
      <c r="AX843" s="381">
        <v>17.088000000000001</v>
      </c>
      <c r="AY843" s="373">
        <v>2397.2630793539324</v>
      </c>
      <c r="AZ843" s="374">
        <v>40964.431499999999</v>
      </c>
      <c r="BA843" s="378">
        <v>167.36400000000009</v>
      </c>
      <c r="BB843" s="379">
        <v>167.36400000000009</v>
      </c>
      <c r="BC843" s="373">
        <v>1265.5086990033692</v>
      </c>
      <c r="BD843" s="374">
        <v>211800.59789999999</v>
      </c>
      <c r="BE843" s="374">
        <f t="shared" si="246"/>
        <v>0.42054894199144277</v>
      </c>
      <c r="BF843" s="374">
        <f t="shared" si="247"/>
        <v>70.384753127455866</v>
      </c>
      <c r="BG843" s="374">
        <f t="shared" si="248"/>
        <v>0</v>
      </c>
      <c r="BH843" s="374">
        <f t="shared" si="249"/>
        <v>0</v>
      </c>
      <c r="BI843" s="374">
        <f t="shared" si="250"/>
        <v>0.57945105800855723</v>
      </c>
      <c r="BJ843" s="374">
        <f t="shared" si="251"/>
        <v>96.979246872544223</v>
      </c>
      <c r="BK843" s="375">
        <v>17713409.308793396</v>
      </c>
      <c r="BL843" s="382">
        <v>43786087.840330184</v>
      </c>
      <c r="BM843" s="383">
        <v>0.55000000000000004</v>
      </c>
      <c r="BN843" s="382">
        <v>24082348.312181603</v>
      </c>
      <c r="BO843" s="395"/>
      <c r="BP843" s="395"/>
      <c r="BS843" s="408">
        <v>15010</v>
      </c>
      <c r="BT843" s="400" t="s">
        <v>2147</v>
      </c>
      <c r="BU843" s="400">
        <v>0.92333412739337617</v>
      </c>
      <c r="BV843" s="400">
        <v>7.6665872606623844E-2</v>
      </c>
      <c r="BW843" s="400">
        <v>0</v>
      </c>
      <c r="BX843" s="400">
        <v>1</v>
      </c>
      <c r="BY843" s="407">
        <v>15010</v>
      </c>
      <c r="BZ843" s="406" t="s">
        <v>2147</v>
      </c>
      <c r="CA843" s="406">
        <v>0.94264708443791079</v>
      </c>
      <c r="CB843" s="406">
        <v>5.7352915562089157E-2</v>
      </c>
      <c r="CC843" s="406">
        <v>0.42054894199144277</v>
      </c>
      <c r="CD843" s="406">
        <v>0</v>
      </c>
      <c r="CE843" s="406">
        <v>0.57945105800855723</v>
      </c>
    </row>
    <row r="844" spans="1:83" x14ac:dyDescent="0.35">
      <c r="A844" s="365">
        <v>12</v>
      </c>
      <c r="B844" s="366" t="s">
        <v>1325</v>
      </c>
      <c r="C844" s="411">
        <v>23771</v>
      </c>
      <c r="D844" s="367" t="s">
        <v>2148</v>
      </c>
      <c r="E844" s="368" t="s">
        <v>2438</v>
      </c>
      <c r="F844" s="369">
        <v>6</v>
      </c>
      <c r="G844" s="370" t="s">
        <v>6307</v>
      </c>
      <c r="H844" s="371">
        <v>76509.599999999991</v>
      </c>
      <c r="I844" s="372">
        <v>76509.599999999991</v>
      </c>
      <c r="J844" s="373">
        <v>300.30034260955489</v>
      </c>
      <c r="K844" s="374">
        <v>22975859.092919998</v>
      </c>
      <c r="L844" s="371">
        <v>366</v>
      </c>
      <c r="M844" s="372">
        <v>366</v>
      </c>
      <c r="N844" s="373">
        <v>9859.7271935901645</v>
      </c>
      <c r="O844" s="374">
        <v>3608660.1528540002</v>
      </c>
      <c r="P844" s="374">
        <f t="shared" si="236"/>
        <v>0.91791580649130067</v>
      </c>
      <c r="Q844" s="402">
        <f t="shared" si="240"/>
        <v>335.95718517581605</v>
      </c>
      <c r="R844" s="374">
        <f t="shared" si="237"/>
        <v>8.2084193508699263E-2</v>
      </c>
      <c r="S844" s="401">
        <f t="shared" si="241"/>
        <v>30.042814824183932</v>
      </c>
      <c r="T844" s="371">
        <v>17827.2</v>
      </c>
      <c r="U844" s="372">
        <v>17827.2</v>
      </c>
      <c r="V844" s="373">
        <v>71.031472129106092</v>
      </c>
      <c r="W844" s="374">
        <v>1266292.2599400003</v>
      </c>
      <c r="X844" s="371">
        <v>1180.8</v>
      </c>
      <c r="Y844" s="372">
        <v>1180.8</v>
      </c>
      <c r="Z844" s="373">
        <v>3.7245062500000001</v>
      </c>
      <c r="AA844" s="374">
        <v>4397.8969799999995</v>
      </c>
      <c r="AB844" s="371">
        <v>7.1999999999999993</v>
      </c>
      <c r="AC844" s="372">
        <v>7.1999999999999993</v>
      </c>
      <c r="AD844" s="373">
        <v>196573.91390641668</v>
      </c>
      <c r="AE844" s="374">
        <v>1415332.1801262</v>
      </c>
      <c r="AF844" s="374">
        <f t="shared" si="242"/>
        <v>0</v>
      </c>
      <c r="AG844" s="374">
        <f t="shared" si="243"/>
        <v>0</v>
      </c>
      <c r="AH844" s="374">
        <f t="shared" si="244"/>
        <v>1</v>
      </c>
      <c r="AI844" s="374">
        <f t="shared" si="245"/>
        <v>7.1999999999999993</v>
      </c>
      <c r="AJ844" s="375">
        <v>29270541.582820199</v>
      </c>
      <c r="AK844" s="376">
        <v>104.58023999999999</v>
      </c>
      <c r="AL844" s="377">
        <v>104.58023999999999</v>
      </c>
      <c r="AM844" s="373">
        <v>99499.893569320542</v>
      </c>
      <c r="AN844" s="374">
        <v>10405722.749453997</v>
      </c>
      <c r="AO844" s="378">
        <v>7.0784399999999996</v>
      </c>
      <c r="AP844" s="379">
        <v>7.0784399999999996</v>
      </c>
      <c r="AQ844" s="373">
        <v>330871.89712275588</v>
      </c>
      <c r="AR844" s="374">
        <v>2342056.8714696001</v>
      </c>
      <c r="AS844" s="374">
        <f t="shared" si="238"/>
        <v>0.84811840973511676</v>
      </c>
      <c r="AT844" s="374">
        <f t="shared" si="252"/>
        <v>6.0033552762054398</v>
      </c>
      <c r="AU844" s="374">
        <f t="shared" si="239"/>
        <v>0.15188159026488321</v>
      </c>
      <c r="AV844" s="374">
        <f t="shared" si="253"/>
        <v>1.0750847237945598</v>
      </c>
      <c r="AW844" s="380">
        <v>773.18411999999989</v>
      </c>
      <c r="AX844" s="381">
        <v>773.18411999999989</v>
      </c>
      <c r="AY844" s="373">
        <v>521.39029055588992</v>
      </c>
      <c r="AZ844" s="374">
        <v>403130.69297999999</v>
      </c>
      <c r="BA844" s="378">
        <v>36.108600000000116</v>
      </c>
      <c r="BB844" s="379">
        <v>36.108600000000116</v>
      </c>
      <c r="BC844" s="373">
        <v>52660.111792342926</v>
      </c>
      <c r="BD844" s="374">
        <v>1901482.912665</v>
      </c>
      <c r="BE844" s="374">
        <f t="shared" si="246"/>
        <v>0.25014933686327584</v>
      </c>
      <c r="BF844" s="374">
        <f t="shared" si="247"/>
        <v>9.0325423450613105</v>
      </c>
      <c r="BG844" s="374">
        <f t="shared" si="248"/>
        <v>0</v>
      </c>
      <c r="BH844" s="374">
        <f t="shared" si="249"/>
        <v>0</v>
      </c>
      <c r="BI844" s="374">
        <f t="shared" si="250"/>
        <v>0.7498506631367241</v>
      </c>
      <c r="BJ844" s="374">
        <f t="shared" si="251"/>
        <v>27.076057654938804</v>
      </c>
      <c r="BK844" s="375">
        <v>15052393.226568598</v>
      </c>
      <c r="BL844" s="382">
        <v>44322934.809388801</v>
      </c>
      <c r="BM844" s="383">
        <v>0.4</v>
      </c>
      <c r="BN844" s="382">
        <v>17729173.923755523</v>
      </c>
      <c r="BO844" s="395"/>
      <c r="BP844" s="395"/>
      <c r="BS844" s="408">
        <v>23771</v>
      </c>
      <c r="BT844" s="400" t="s">
        <v>2148</v>
      </c>
      <c r="BU844" s="400">
        <v>0.91791580649130067</v>
      </c>
      <c r="BV844" s="400">
        <v>8.2084193508699263E-2</v>
      </c>
      <c r="BW844" s="400">
        <v>0</v>
      </c>
      <c r="BX844" s="400">
        <v>1</v>
      </c>
      <c r="BY844" s="407">
        <v>23771</v>
      </c>
      <c r="BZ844" s="406" t="s">
        <v>2148</v>
      </c>
      <c r="CA844" s="406">
        <v>0.84811840973511676</v>
      </c>
      <c r="CB844" s="406">
        <v>0.15188159026488321</v>
      </c>
      <c r="CC844" s="406">
        <v>0.25014933686327584</v>
      </c>
      <c r="CD844" s="406">
        <v>0</v>
      </c>
      <c r="CE844" s="406">
        <v>0.7498506631367241</v>
      </c>
    </row>
    <row r="845" spans="1:83" x14ac:dyDescent="0.35">
      <c r="A845" s="365">
        <v>12</v>
      </c>
      <c r="B845" s="366" t="s">
        <v>1326</v>
      </c>
      <c r="C845" s="411">
        <v>10748</v>
      </c>
      <c r="D845" s="367" t="s">
        <v>2149</v>
      </c>
      <c r="E845" s="368" t="s">
        <v>2427</v>
      </c>
      <c r="F845" s="369">
        <v>17</v>
      </c>
      <c r="G845" s="370" t="s">
        <v>2566</v>
      </c>
      <c r="H845" s="371">
        <v>229719.6</v>
      </c>
      <c r="I845" s="372">
        <v>229719.6</v>
      </c>
      <c r="J845" s="373">
        <v>632.40528749555983</v>
      </c>
      <c r="K845" s="374">
        <v>145275889.68136501</v>
      </c>
      <c r="L845" s="371">
        <v>84127.2</v>
      </c>
      <c r="M845" s="372">
        <v>84127.2</v>
      </c>
      <c r="N845" s="373">
        <v>1141.5386507874719</v>
      </c>
      <c r="O845" s="374">
        <v>96034450.382527798</v>
      </c>
      <c r="P845" s="374">
        <f t="shared" si="236"/>
        <v>0.9027145513853474</v>
      </c>
      <c r="Q845" s="402">
        <f t="shared" si="240"/>
        <v>75942.84760730539</v>
      </c>
      <c r="R845" s="374">
        <f t="shared" si="237"/>
        <v>9.7285448614652464E-2</v>
      </c>
      <c r="S845" s="401">
        <f t="shared" si="241"/>
        <v>8184.3523926945909</v>
      </c>
      <c r="T845" s="371">
        <v>41746.799999999996</v>
      </c>
      <c r="U845" s="372">
        <v>41746.799999999996</v>
      </c>
      <c r="V845" s="373">
        <v>667.2493587175544</v>
      </c>
      <c r="W845" s="374">
        <v>27855525.528509997</v>
      </c>
      <c r="X845" s="371">
        <v>25999.200000000001</v>
      </c>
      <c r="Y845" s="372">
        <v>25999.200000000001</v>
      </c>
      <c r="Z845" s="373">
        <v>137.04668334025664</v>
      </c>
      <c r="AA845" s="374">
        <v>3563104.1295000003</v>
      </c>
      <c r="AB845" s="371">
        <v>1009.1999999999999</v>
      </c>
      <c r="AC845" s="372">
        <v>1009.1999999999999</v>
      </c>
      <c r="AD845" s="373">
        <v>17321.935035804399</v>
      </c>
      <c r="AE845" s="374">
        <v>17481296.838133797</v>
      </c>
      <c r="AF845" s="374">
        <f t="shared" si="242"/>
        <v>0</v>
      </c>
      <c r="AG845" s="374">
        <f t="shared" si="243"/>
        <v>0</v>
      </c>
      <c r="AH845" s="374">
        <f t="shared" si="244"/>
        <v>1</v>
      </c>
      <c r="AI845" s="374">
        <f t="shared" si="245"/>
        <v>1009.1999999999999</v>
      </c>
      <c r="AJ845" s="375">
        <v>290210266.5600366</v>
      </c>
      <c r="AK845" s="376">
        <v>20792.759999999998</v>
      </c>
      <c r="AL845" s="377">
        <v>20792.759999999998</v>
      </c>
      <c r="AM845" s="373">
        <v>18268.67593540396</v>
      </c>
      <c r="AN845" s="374">
        <v>379856194.24263</v>
      </c>
      <c r="AO845" s="378">
        <v>3675.7559999999994</v>
      </c>
      <c r="AP845" s="379">
        <v>3675.7559999999994</v>
      </c>
      <c r="AQ845" s="373">
        <v>25155.66034037896</v>
      </c>
      <c r="AR845" s="374">
        <v>92466069.430109993</v>
      </c>
      <c r="AS845" s="374">
        <f t="shared" si="238"/>
        <v>0.8782209766277268</v>
      </c>
      <c r="AT845" s="374">
        <f t="shared" si="252"/>
        <v>3228.1260241652262</v>
      </c>
      <c r="AU845" s="374">
        <f t="shared" si="239"/>
        <v>0.12177902337227318</v>
      </c>
      <c r="AV845" s="374">
        <f t="shared" si="253"/>
        <v>447.62997583477335</v>
      </c>
      <c r="AW845" s="380">
        <v>1254.624</v>
      </c>
      <c r="AX845" s="381">
        <v>1254.624</v>
      </c>
      <c r="AY845" s="373">
        <v>19173.393361066745</v>
      </c>
      <c r="AZ845" s="374">
        <v>24055399.472235005</v>
      </c>
      <c r="BA845" s="378">
        <v>5894.0760000000055</v>
      </c>
      <c r="BB845" s="379">
        <v>5894.0760000000055</v>
      </c>
      <c r="BC845" s="373">
        <v>8880.9486464992897</v>
      </c>
      <c r="BD845" s="374">
        <v>52344986.274563998</v>
      </c>
      <c r="BE845" s="374">
        <f t="shared" si="246"/>
        <v>0.14006039165962469</v>
      </c>
      <c r="BF845" s="374">
        <f t="shared" si="247"/>
        <v>825.52659303159487</v>
      </c>
      <c r="BG845" s="374">
        <f t="shared" si="248"/>
        <v>6.547893214399339E-2</v>
      </c>
      <c r="BH845" s="374">
        <f t="shared" si="249"/>
        <v>385.93780245554035</v>
      </c>
      <c r="BI845" s="374">
        <f t="shared" si="250"/>
        <v>0.79446067619638183</v>
      </c>
      <c r="BJ845" s="374">
        <f t="shared" si="251"/>
        <v>4682.6116045128701</v>
      </c>
      <c r="BK845" s="375">
        <v>548722649.41953897</v>
      </c>
      <c r="BL845" s="382">
        <v>838932915.97957563</v>
      </c>
      <c r="BM845" s="383">
        <v>0.31</v>
      </c>
      <c r="BN845" s="382">
        <v>260069203.95366845</v>
      </c>
      <c r="BO845" s="395"/>
      <c r="BP845" s="395"/>
      <c r="BS845" s="408">
        <v>10748</v>
      </c>
      <c r="BT845" s="400" t="s">
        <v>2149</v>
      </c>
      <c r="BU845" s="400">
        <v>0.9027145513853474</v>
      </c>
      <c r="BV845" s="400">
        <v>9.7285448614652464E-2</v>
      </c>
      <c r="BW845" s="400">
        <v>0</v>
      </c>
      <c r="BX845" s="400">
        <v>1</v>
      </c>
      <c r="BY845" s="407">
        <v>10748</v>
      </c>
      <c r="BZ845" s="406" t="s">
        <v>2149</v>
      </c>
      <c r="CA845" s="406">
        <v>0.8782209766277268</v>
      </c>
      <c r="CB845" s="406">
        <v>0.12177902337227318</v>
      </c>
      <c r="CC845" s="406">
        <v>0.14006039165962469</v>
      </c>
      <c r="CD845" s="406">
        <v>6.547893214399339E-2</v>
      </c>
      <c r="CE845" s="406">
        <v>0.79446067619638183</v>
      </c>
    </row>
    <row r="846" spans="1:83" x14ac:dyDescent="0.35">
      <c r="A846" s="365">
        <v>12</v>
      </c>
      <c r="B846" s="366" t="s">
        <v>1326</v>
      </c>
      <c r="C846" s="411">
        <v>11423</v>
      </c>
      <c r="D846" s="367" t="s">
        <v>2150</v>
      </c>
      <c r="E846" s="368" t="s">
        <v>2438</v>
      </c>
      <c r="F846" s="369">
        <v>10</v>
      </c>
      <c r="G846" s="370" t="s">
        <v>6308</v>
      </c>
      <c r="H846" s="371">
        <v>118668</v>
      </c>
      <c r="I846" s="372">
        <v>118668</v>
      </c>
      <c r="J846" s="373">
        <v>369.25997591013754</v>
      </c>
      <c r="K846" s="374">
        <v>43819342.821304202</v>
      </c>
      <c r="L846" s="371">
        <v>24944.399999999998</v>
      </c>
      <c r="M846" s="372">
        <v>24944.399999999998</v>
      </c>
      <c r="N846" s="373">
        <v>351.61922527399338</v>
      </c>
      <c r="O846" s="374">
        <v>8770930.6029246002</v>
      </c>
      <c r="P846" s="374">
        <f t="shared" si="236"/>
        <v>0.89506579707146361</v>
      </c>
      <c r="Q846" s="402">
        <f t="shared" si="240"/>
        <v>22326.879268469416</v>
      </c>
      <c r="R846" s="374">
        <f t="shared" si="237"/>
        <v>0.10493420292853639</v>
      </c>
      <c r="S846" s="401">
        <f t="shared" si="241"/>
        <v>2617.5207315305829</v>
      </c>
      <c r="T846" s="371">
        <v>11642.4</v>
      </c>
      <c r="U846" s="372">
        <v>11642.4</v>
      </c>
      <c r="V846" s="373">
        <v>123.63673537734489</v>
      </c>
      <c r="W846" s="374">
        <v>1439428.3279572001</v>
      </c>
      <c r="X846" s="371">
        <v>189.6</v>
      </c>
      <c r="Y846" s="372">
        <v>189.6</v>
      </c>
      <c r="Z846" s="373">
        <v>898.90169873417722</v>
      </c>
      <c r="AA846" s="374">
        <v>170431.76207999999</v>
      </c>
      <c r="AB846" s="371">
        <v>0</v>
      </c>
      <c r="AC846" s="372">
        <v>0</v>
      </c>
      <c r="AD846" s="373">
        <v>0</v>
      </c>
      <c r="AE846" s="374">
        <v>0</v>
      </c>
      <c r="AF846" s="374">
        <f t="shared" si="242"/>
        <v>0</v>
      </c>
      <c r="AG846" s="374">
        <f t="shared" si="243"/>
        <v>0</v>
      </c>
      <c r="AH846" s="374">
        <f t="shared" si="244"/>
        <v>1</v>
      </c>
      <c r="AI846" s="374">
        <f t="shared" si="245"/>
        <v>0</v>
      </c>
      <c r="AJ846" s="375">
        <v>54200133.514265999</v>
      </c>
      <c r="AK846" s="376">
        <v>2189.2934399999999</v>
      </c>
      <c r="AL846" s="377">
        <v>2189.2934399999999</v>
      </c>
      <c r="AM846" s="373">
        <v>12252.692852675153</v>
      </c>
      <c r="AN846" s="374">
        <v>26824740.084696598</v>
      </c>
      <c r="AO846" s="378">
        <v>190555.51032</v>
      </c>
      <c r="AP846" s="379">
        <v>190555.51032</v>
      </c>
      <c r="AQ846" s="373">
        <v>32.252668109127598</v>
      </c>
      <c r="AR846" s="374">
        <v>6145923.6307163993</v>
      </c>
      <c r="AS846" s="374">
        <f t="shared" si="238"/>
        <v>0.93876489685767039</v>
      </c>
      <c r="AT846" s="374">
        <f t="shared" si="252"/>
        <v>178886.82399121555</v>
      </c>
      <c r="AU846" s="374">
        <f t="shared" si="239"/>
        <v>6.1235103142329668E-2</v>
      </c>
      <c r="AV846" s="374">
        <f t="shared" si="253"/>
        <v>11668.686328784466</v>
      </c>
      <c r="AW846" s="380">
        <v>88.71335999999998</v>
      </c>
      <c r="AX846" s="381">
        <v>88.71335999999998</v>
      </c>
      <c r="AY846" s="373">
        <v>11159.491826450943</v>
      </c>
      <c r="AZ846" s="374">
        <v>989996.01581699983</v>
      </c>
      <c r="BA846" s="378">
        <v>-189928.88039999999</v>
      </c>
      <c r="BB846" s="379">
        <v>-189928.88039999999</v>
      </c>
      <c r="BC846" s="373">
        <v>-7.9683396152952835</v>
      </c>
      <c r="BD846" s="374">
        <v>1513417.8217799999</v>
      </c>
      <c r="BE846" s="374">
        <f t="shared" si="246"/>
        <v>0.27905509386250121</v>
      </c>
      <c r="BF846" s="374">
        <f t="shared" si="247"/>
        <v>-53000.621547221766</v>
      </c>
      <c r="BG846" s="374">
        <f t="shared" si="248"/>
        <v>0</v>
      </c>
      <c r="BH846" s="374">
        <f t="shared" si="249"/>
        <v>0</v>
      </c>
      <c r="BI846" s="374">
        <f t="shared" si="250"/>
        <v>0.72094490613749884</v>
      </c>
      <c r="BJ846" s="374">
        <f t="shared" si="251"/>
        <v>-136928.25885277824</v>
      </c>
      <c r="BK846" s="375">
        <v>35474077.553010002</v>
      </c>
      <c r="BL846" s="382">
        <v>89674211.067276001</v>
      </c>
      <c r="BM846" s="383">
        <v>0.42</v>
      </c>
      <c r="BN846" s="382">
        <v>37663168.648255922</v>
      </c>
      <c r="BO846" s="395"/>
      <c r="BP846" s="395"/>
      <c r="BS846" s="408">
        <v>11423</v>
      </c>
      <c r="BT846" s="400" t="s">
        <v>2150</v>
      </c>
      <c r="BU846" s="400">
        <v>0.89506579707146361</v>
      </c>
      <c r="BV846" s="400">
        <v>0.10493420292853639</v>
      </c>
      <c r="BW846" s="400">
        <v>0</v>
      </c>
      <c r="BX846" s="400">
        <v>1</v>
      </c>
      <c r="BY846" s="407">
        <v>11423</v>
      </c>
      <c r="BZ846" s="406" t="s">
        <v>2150</v>
      </c>
      <c r="CA846" s="406">
        <v>0.93876489685767039</v>
      </c>
      <c r="CB846" s="406">
        <v>6.1235103142329668E-2</v>
      </c>
      <c r="CC846" s="406">
        <v>0.27905509386250121</v>
      </c>
      <c r="CD846" s="406">
        <v>0</v>
      </c>
      <c r="CE846" s="406">
        <v>0.72094490613749884</v>
      </c>
    </row>
    <row r="847" spans="1:83" x14ac:dyDescent="0.35">
      <c r="A847" s="365">
        <v>12</v>
      </c>
      <c r="B847" s="366" t="s">
        <v>1326</v>
      </c>
      <c r="C847" s="411">
        <v>11424</v>
      </c>
      <c r="D847" s="367" t="s">
        <v>2151</v>
      </c>
      <c r="E847" s="368" t="s">
        <v>2438</v>
      </c>
      <c r="F847" s="369">
        <v>7</v>
      </c>
      <c r="G847" s="370" t="s">
        <v>6312</v>
      </c>
      <c r="H847" s="371">
        <v>66376.800000000003</v>
      </c>
      <c r="I847" s="372">
        <v>66376.800000000003</v>
      </c>
      <c r="J847" s="373">
        <v>450.71755507844307</v>
      </c>
      <c r="K847" s="374">
        <v>29917189.009930801</v>
      </c>
      <c r="L847" s="371">
        <v>9734.4</v>
      </c>
      <c r="M847" s="372">
        <v>9734.4</v>
      </c>
      <c r="N847" s="373">
        <v>416.30584255122039</v>
      </c>
      <c r="O847" s="374">
        <v>4052487.5937305996</v>
      </c>
      <c r="P847" s="374">
        <f t="shared" si="236"/>
        <v>0.89307252293327899</v>
      </c>
      <c r="Q847" s="402">
        <f t="shared" si="240"/>
        <v>8693.5251672417107</v>
      </c>
      <c r="R847" s="374">
        <f t="shared" si="237"/>
        <v>0.10692747706672096</v>
      </c>
      <c r="S847" s="401">
        <f t="shared" si="241"/>
        <v>1040.8748327582884</v>
      </c>
      <c r="T847" s="371">
        <v>9758.4</v>
      </c>
      <c r="U847" s="372">
        <v>9758.4</v>
      </c>
      <c r="V847" s="373">
        <v>212.15718015863254</v>
      </c>
      <c r="W847" s="374">
        <v>2070314.6268599997</v>
      </c>
      <c r="X847" s="371">
        <v>4773.5999999999995</v>
      </c>
      <c r="Y847" s="372">
        <v>4773.5999999999995</v>
      </c>
      <c r="Z847" s="373">
        <v>72.247308579185528</v>
      </c>
      <c r="AA847" s="374">
        <v>344879.75223360001</v>
      </c>
      <c r="AB847" s="371">
        <v>6</v>
      </c>
      <c r="AC847" s="372">
        <v>6</v>
      </c>
      <c r="AD847" s="373">
        <v>202420.95547750001</v>
      </c>
      <c r="AE847" s="374">
        <v>1214525.7328650001</v>
      </c>
      <c r="AF847" s="374">
        <f t="shared" si="242"/>
        <v>0</v>
      </c>
      <c r="AG847" s="374">
        <f t="shared" si="243"/>
        <v>0</v>
      </c>
      <c r="AH847" s="374">
        <f t="shared" si="244"/>
        <v>1</v>
      </c>
      <c r="AI847" s="374">
        <f t="shared" si="245"/>
        <v>6</v>
      </c>
      <c r="AJ847" s="375">
        <v>37599396.715620004</v>
      </c>
      <c r="AK847" s="376">
        <v>1552.1547599999999</v>
      </c>
      <c r="AL847" s="377">
        <v>1552.1547599999999</v>
      </c>
      <c r="AM847" s="373">
        <v>16266.510329317292</v>
      </c>
      <c r="AN847" s="374">
        <v>25248141.436239</v>
      </c>
      <c r="AO847" s="378">
        <v>69.011880000000005</v>
      </c>
      <c r="AP847" s="379">
        <v>69.011880000000005</v>
      </c>
      <c r="AQ847" s="373">
        <v>23405.302746083718</v>
      </c>
      <c r="AR847" s="374">
        <v>1615243.9444764003</v>
      </c>
      <c r="AS847" s="374">
        <f t="shared" si="238"/>
        <v>0.92191338258130029</v>
      </c>
      <c r="AT847" s="374">
        <f t="shared" si="252"/>
        <v>63.62297572909479</v>
      </c>
      <c r="AU847" s="374">
        <f t="shared" si="239"/>
        <v>7.8086617418699655E-2</v>
      </c>
      <c r="AV847" s="374">
        <f t="shared" si="253"/>
        <v>5.3889042709052104</v>
      </c>
      <c r="AW847" s="380">
        <v>46.407239999999987</v>
      </c>
      <c r="AX847" s="381">
        <v>46.407239999999987</v>
      </c>
      <c r="AY847" s="373">
        <v>19364.685518466518</v>
      </c>
      <c r="AZ847" s="374">
        <v>898661.60837999987</v>
      </c>
      <c r="BA847" s="378">
        <v>83.876160000000368</v>
      </c>
      <c r="BB847" s="379">
        <v>83.876160000000368</v>
      </c>
      <c r="BC847" s="373">
        <v>9843.1423377035426</v>
      </c>
      <c r="BD847" s="374">
        <v>825604.98161999998</v>
      </c>
      <c r="BE847" s="374">
        <f t="shared" si="246"/>
        <v>0.14726164497828736</v>
      </c>
      <c r="BF847" s="374">
        <f t="shared" si="247"/>
        <v>12.351741296062082</v>
      </c>
      <c r="BG847" s="374">
        <f t="shared" si="248"/>
        <v>2.5190449640209223E-2</v>
      </c>
      <c r="BH847" s="374">
        <f t="shared" si="249"/>
        <v>2.1128781844941407</v>
      </c>
      <c r="BI847" s="374">
        <f t="shared" si="250"/>
        <v>0.82754790538150347</v>
      </c>
      <c r="BJ847" s="374">
        <f t="shared" si="251"/>
        <v>69.411540519444145</v>
      </c>
      <c r="BK847" s="375">
        <v>28587651.9707154</v>
      </c>
      <c r="BL847" s="382">
        <v>66187048.6863354</v>
      </c>
      <c r="BM847" s="383">
        <v>0.53</v>
      </c>
      <c r="BN847" s="382">
        <v>35079135.803757764</v>
      </c>
      <c r="BO847" s="395"/>
      <c r="BP847" s="395"/>
      <c r="BS847" s="408">
        <v>11424</v>
      </c>
      <c r="BT847" s="400" t="s">
        <v>2151</v>
      </c>
      <c r="BU847" s="400">
        <v>0.89307252293327899</v>
      </c>
      <c r="BV847" s="400">
        <v>0.10692747706672096</v>
      </c>
      <c r="BW847" s="400">
        <v>0</v>
      </c>
      <c r="BX847" s="400">
        <v>1</v>
      </c>
      <c r="BY847" s="407">
        <v>11424</v>
      </c>
      <c r="BZ847" s="406" t="s">
        <v>2151</v>
      </c>
      <c r="CA847" s="406">
        <v>0.92191338258130029</v>
      </c>
      <c r="CB847" s="406">
        <v>7.8086617418699655E-2</v>
      </c>
      <c r="CC847" s="406">
        <v>0.14726164497828736</v>
      </c>
      <c r="CD847" s="406">
        <v>2.5190449640209223E-2</v>
      </c>
      <c r="CE847" s="406">
        <v>0.82754790538150347</v>
      </c>
    </row>
    <row r="848" spans="1:83" x14ac:dyDescent="0.35">
      <c r="A848" s="365">
        <v>12</v>
      </c>
      <c r="B848" s="366" t="s">
        <v>1326</v>
      </c>
      <c r="C848" s="411">
        <v>11425</v>
      </c>
      <c r="D848" s="367" t="s">
        <v>2152</v>
      </c>
      <c r="E848" s="368" t="s">
        <v>2438</v>
      </c>
      <c r="F848" s="369">
        <v>6</v>
      </c>
      <c r="G848" s="370" t="s">
        <v>6307</v>
      </c>
      <c r="H848" s="371">
        <v>59391.6</v>
      </c>
      <c r="I848" s="372">
        <v>59391.6</v>
      </c>
      <c r="J848" s="373">
        <v>411.8823752499747</v>
      </c>
      <c r="K848" s="374">
        <v>24462353.277896397</v>
      </c>
      <c r="L848" s="371">
        <v>13621.199999999999</v>
      </c>
      <c r="M848" s="372">
        <v>13621.199999999999</v>
      </c>
      <c r="N848" s="373">
        <v>408.536301008061</v>
      </c>
      <c r="O848" s="374">
        <v>5564754.6632909998</v>
      </c>
      <c r="P848" s="374">
        <f t="shared" si="236"/>
        <v>0.90198845875184652</v>
      </c>
      <c r="Q848" s="402">
        <f t="shared" si="240"/>
        <v>12286.165194350651</v>
      </c>
      <c r="R848" s="374">
        <f t="shared" si="237"/>
        <v>9.8011541248153422E-2</v>
      </c>
      <c r="S848" s="401">
        <f t="shared" si="241"/>
        <v>1335.0348056493474</v>
      </c>
      <c r="T848" s="371">
        <v>8485.1999999999989</v>
      </c>
      <c r="U848" s="372">
        <v>8485.1999999999989</v>
      </c>
      <c r="V848" s="373">
        <v>97.960759210578416</v>
      </c>
      <c r="W848" s="374">
        <v>831216.6340535999</v>
      </c>
      <c r="X848" s="371">
        <v>3399.6</v>
      </c>
      <c r="Y848" s="372">
        <v>3399.6</v>
      </c>
      <c r="Z848" s="373">
        <v>14.474605347687964</v>
      </c>
      <c r="AA848" s="374">
        <v>49207.868340000001</v>
      </c>
      <c r="AB848" s="371">
        <v>176.4</v>
      </c>
      <c r="AC848" s="372">
        <v>176.4</v>
      </c>
      <c r="AD848" s="373">
        <v>9393.8138935714269</v>
      </c>
      <c r="AE848" s="374">
        <v>1657068.7708259998</v>
      </c>
      <c r="AF848" s="374">
        <f t="shared" si="242"/>
        <v>0</v>
      </c>
      <c r="AG848" s="374">
        <f t="shared" si="243"/>
        <v>0</v>
      </c>
      <c r="AH848" s="374">
        <f t="shared" si="244"/>
        <v>1</v>
      </c>
      <c r="AI848" s="374">
        <f t="shared" si="245"/>
        <v>176.4</v>
      </c>
      <c r="AJ848" s="375">
        <v>32564601.214406997</v>
      </c>
      <c r="AK848" s="376">
        <v>1020.66276</v>
      </c>
      <c r="AL848" s="377">
        <v>1020.66276</v>
      </c>
      <c r="AM848" s="373">
        <v>10283.786417216203</v>
      </c>
      <c r="AN848" s="374">
        <v>10496277.8278464</v>
      </c>
      <c r="AO848" s="378">
        <v>88.729799999999997</v>
      </c>
      <c r="AP848" s="379">
        <v>88.729799999999997</v>
      </c>
      <c r="AQ848" s="373">
        <v>20391.625477316524</v>
      </c>
      <c r="AR848" s="374">
        <v>1809344.8502771996</v>
      </c>
      <c r="AS848" s="374">
        <f t="shared" si="238"/>
        <v>0.89077060880731418</v>
      </c>
      <c r="AT848" s="374">
        <f t="shared" si="252"/>
        <v>79.03789796535122</v>
      </c>
      <c r="AU848" s="374">
        <f t="shared" si="239"/>
        <v>0.1092293911926859</v>
      </c>
      <c r="AV848" s="374">
        <f t="shared" si="253"/>
        <v>9.6919020346487823</v>
      </c>
      <c r="AW848" s="380">
        <v>13.586400000000001</v>
      </c>
      <c r="AX848" s="381">
        <v>13.586400000000001</v>
      </c>
      <c r="AY848" s="373">
        <v>13023.849843225578</v>
      </c>
      <c r="AZ848" s="374">
        <v>176947.23351000002</v>
      </c>
      <c r="BA848" s="378">
        <v>89.727119999999886</v>
      </c>
      <c r="BB848" s="379">
        <v>89.727119999999886</v>
      </c>
      <c r="BC848" s="373">
        <v>8337.3081202205176</v>
      </c>
      <c r="BD848" s="374">
        <v>748082.64617999981</v>
      </c>
      <c r="BE848" s="374">
        <f t="shared" si="246"/>
        <v>0.11751850441782159</v>
      </c>
      <c r="BF848" s="374">
        <f t="shared" si="247"/>
        <v>10.544596948118395</v>
      </c>
      <c r="BG848" s="374">
        <f t="shared" si="248"/>
        <v>0</v>
      </c>
      <c r="BH848" s="374">
        <f t="shared" si="249"/>
        <v>0</v>
      </c>
      <c r="BI848" s="374">
        <f t="shared" si="250"/>
        <v>0.88248149558217837</v>
      </c>
      <c r="BJ848" s="374">
        <f t="shared" si="251"/>
        <v>79.182523051881489</v>
      </c>
      <c r="BK848" s="375">
        <v>13230652.557813602</v>
      </c>
      <c r="BL848" s="382">
        <v>45795253.772220597</v>
      </c>
      <c r="BM848" s="383">
        <v>0.42</v>
      </c>
      <c r="BN848" s="382">
        <v>19234006.584332649</v>
      </c>
      <c r="BO848" s="395"/>
      <c r="BP848" s="395"/>
      <c r="BS848" s="408">
        <v>11425</v>
      </c>
      <c r="BT848" s="400" t="s">
        <v>2152</v>
      </c>
      <c r="BU848" s="400">
        <v>0.90198845875184652</v>
      </c>
      <c r="BV848" s="400">
        <v>9.8011541248153422E-2</v>
      </c>
      <c r="BW848" s="400">
        <v>0</v>
      </c>
      <c r="BX848" s="400">
        <v>1</v>
      </c>
      <c r="BY848" s="407">
        <v>11425</v>
      </c>
      <c r="BZ848" s="406" t="s">
        <v>2152</v>
      </c>
      <c r="CA848" s="406">
        <v>0.89077060880731418</v>
      </c>
      <c r="CB848" s="406">
        <v>0.1092293911926859</v>
      </c>
      <c r="CC848" s="406">
        <v>0.11751850441782159</v>
      </c>
      <c r="CD848" s="406">
        <v>0</v>
      </c>
      <c r="CE848" s="406">
        <v>0.88248149558217837</v>
      </c>
    </row>
    <row r="849" spans="1:83" x14ac:dyDescent="0.35">
      <c r="A849" s="365">
        <v>12</v>
      </c>
      <c r="B849" s="366" t="s">
        <v>1326</v>
      </c>
      <c r="C849" s="411">
        <v>11426</v>
      </c>
      <c r="D849" s="367" t="s">
        <v>2153</v>
      </c>
      <c r="E849" s="368" t="s">
        <v>2438</v>
      </c>
      <c r="F849" s="369">
        <v>6</v>
      </c>
      <c r="G849" s="370" t="s">
        <v>6307</v>
      </c>
      <c r="H849" s="371">
        <v>70743.599999999991</v>
      </c>
      <c r="I849" s="372">
        <v>70743.599999999991</v>
      </c>
      <c r="J849" s="373">
        <v>543.61144601060164</v>
      </c>
      <c r="K849" s="374">
        <v>38457030.691995591</v>
      </c>
      <c r="L849" s="371">
        <v>8064</v>
      </c>
      <c r="M849" s="372">
        <v>8064</v>
      </c>
      <c r="N849" s="373">
        <v>395.28677151041666</v>
      </c>
      <c r="O849" s="374">
        <v>3187592.5254600001</v>
      </c>
      <c r="P849" s="374">
        <f t="shared" si="236"/>
        <v>0.86915356822785539</v>
      </c>
      <c r="Q849" s="402">
        <f t="shared" si="240"/>
        <v>7008.8543741894255</v>
      </c>
      <c r="R849" s="374">
        <f t="shared" si="237"/>
        <v>0.13084643177214461</v>
      </c>
      <c r="S849" s="401">
        <f t="shared" si="241"/>
        <v>1055.1456258105741</v>
      </c>
      <c r="T849" s="371">
        <v>7580.4</v>
      </c>
      <c r="U849" s="372">
        <v>7580.4</v>
      </c>
      <c r="V849" s="373">
        <v>70.324129974671521</v>
      </c>
      <c r="W849" s="374">
        <v>533085.03486000001</v>
      </c>
      <c r="X849" s="371">
        <v>7.1999999999999993</v>
      </c>
      <c r="Y849" s="372">
        <v>7.1999999999999993</v>
      </c>
      <c r="Z849" s="373">
        <v>0</v>
      </c>
      <c r="AA849" s="374">
        <v>0</v>
      </c>
      <c r="AB849" s="371">
        <v>0</v>
      </c>
      <c r="AC849" s="372">
        <v>0</v>
      </c>
      <c r="AD849" s="373">
        <v>0</v>
      </c>
      <c r="AE849" s="374">
        <v>0</v>
      </c>
      <c r="AF849" s="374">
        <f t="shared" si="242"/>
        <v>0</v>
      </c>
      <c r="AG849" s="374">
        <f t="shared" si="243"/>
        <v>0</v>
      </c>
      <c r="AH849" s="374">
        <f t="shared" si="244"/>
        <v>1</v>
      </c>
      <c r="AI849" s="374">
        <f t="shared" si="245"/>
        <v>0</v>
      </c>
      <c r="AJ849" s="375">
        <v>42177708.252315588</v>
      </c>
      <c r="AK849" s="376">
        <v>1585.4039999999998</v>
      </c>
      <c r="AL849" s="377">
        <v>1585.4039999999998</v>
      </c>
      <c r="AM849" s="373">
        <v>11749.334907465354</v>
      </c>
      <c r="AN849" s="374">
        <v>18627442.5596352</v>
      </c>
      <c r="AO849" s="378">
        <v>47.385599999999997</v>
      </c>
      <c r="AP849" s="379">
        <v>47.385599999999997</v>
      </c>
      <c r="AQ849" s="373">
        <v>14936.643881381684</v>
      </c>
      <c r="AR849" s="374">
        <v>707781.83230559982</v>
      </c>
      <c r="AS849" s="374">
        <f t="shared" si="238"/>
        <v>0.90150511033476211</v>
      </c>
      <c r="AT849" s="374">
        <f t="shared" si="252"/>
        <v>42.718360556278903</v>
      </c>
      <c r="AU849" s="374">
        <f t="shared" si="239"/>
        <v>9.8494889665237922E-2</v>
      </c>
      <c r="AV849" s="374">
        <f t="shared" si="253"/>
        <v>4.6672394437210976</v>
      </c>
      <c r="AW849" s="380">
        <v>13.68</v>
      </c>
      <c r="AX849" s="381">
        <v>13.68</v>
      </c>
      <c r="AY849" s="373">
        <v>10228.715385964912</v>
      </c>
      <c r="AZ849" s="374">
        <v>139928.82647999999</v>
      </c>
      <c r="BA849" s="378">
        <v>1662.8904000000002</v>
      </c>
      <c r="BB849" s="379">
        <v>1662.8904000000002</v>
      </c>
      <c r="BC849" s="373">
        <v>356.38540709598175</v>
      </c>
      <c r="BD849" s="374">
        <v>592629.87216000003</v>
      </c>
      <c r="BE849" s="374">
        <f t="shared" si="246"/>
        <v>9.579040660419752E-2</v>
      </c>
      <c r="BF849" s="374">
        <f t="shared" si="247"/>
        <v>159.28894755421669</v>
      </c>
      <c r="BG849" s="374">
        <f t="shared" si="248"/>
        <v>0</v>
      </c>
      <c r="BH849" s="374">
        <f t="shared" si="249"/>
        <v>0</v>
      </c>
      <c r="BI849" s="374">
        <f t="shared" si="250"/>
        <v>0.90420959339580242</v>
      </c>
      <c r="BJ849" s="374">
        <f t="shared" si="251"/>
        <v>1503.6014524457835</v>
      </c>
      <c r="BK849" s="375">
        <v>20067783.090580799</v>
      </c>
      <c r="BL849" s="382">
        <v>62245491.342896387</v>
      </c>
      <c r="BM849" s="383">
        <v>0.52</v>
      </c>
      <c r="BN849" s="382">
        <v>32367655.498306122</v>
      </c>
      <c r="BO849" s="395"/>
      <c r="BP849" s="395"/>
      <c r="BS849" s="408">
        <v>11426</v>
      </c>
      <c r="BT849" s="400" t="s">
        <v>2153</v>
      </c>
      <c r="BU849" s="400">
        <v>0.86915356822785539</v>
      </c>
      <c r="BV849" s="400">
        <v>0.13084643177214461</v>
      </c>
      <c r="BW849" s="400">
        <v>0</v>
      </c>
      <c r="BX849" s="400">
        <v>1</v>
      </c>
      <c r="BY849" s="407">
        <v>11426</v>
      </c>
      <c r="BZ849" s="406" t="s">
        <v>2153</v>
      </c>
      <c r="CA849" s="406">
        <v>0.90150511033476211</v>
      </c>
      <c r="CB849" s="406">
        <v>9.8494889665237922E-2</v>
      </c>
      <c r="CC849" s="406">
        <v>9.579040660419752E-2</v>
      </c>
      <c r="CD849" s="406">
        <v>0</v>
      </c>
      <c r="CE849" s="406">
        <v>0.90420959339580242</v>
      </c>
    </row>
    <row r="850" spans="1:83" x14ac:dyDescent="0.35">
      <c r="A850" s="365">
        <v>12</v>
      </c>
      <c r="B850" s="366" t="s">
        <v>1326</v>
      </c>
      <c r="C850" s="411">
        <v>11427</v>
      </c>
      <c r="D850" s="367" t="s">
        <v>2154</v>
      </c>
      <c r="E850" s="368" t="s">
        <v>2438</v>
      </c>
      <c r="F850" s="369">
        <v>5</v>
      </c>
      <c r="G850" s="370" t="s">
        <v>2469</v>
      </c>
      <c r="H850" s="371">
        <v>48528</v>
      </c>
      <c r="I850" s="372">
        <v>48528</v>
      </c>
      <c r="J850" s="373">
        <v>349.99201796467605</v>
      </c>
      <c r="K850" s="374">
        <v>16984412.647789799</v>
      </c>
      <c r="L850" s="371">
        <v>15318</v>
      </c>
      <c r="M850" s="372">
        <v>15318</v>
      </c>
      <c r="N850" s="373">
        <v>281.01145298989422</v>
      </c>
      <c r="O850" s="374">
        <v>4304533.4368992001</v>
      </c>
      <c r="P850" s="374">
        <f t="shared" si="236"/>
        <v>0.90895663673285176</v>
      </c>
      <c r="Q850" s="402">
        <f t="shared" si="240"/>
        <v>13923.397761473823</v>
      </c>
      <c r="R850" s="374">
        <f t="shared" si="237"/>
        <v>9.1043363267148236E-2</v>
      </c>
      <c r="S850" s="401">
        <f t="shared" si="241"/>
        <v>1394.6022385261767</v>
      </c>
      <c r="T850" s="371">
        <v>2599.1999999999998</v>
      </c>
      <c r="U850" s="372">
        <v>2599.1999999999998</v>
      </c>
      <c r="V850" s="373">
        <v>140.3460649122807</v>
      </c>
      <c r="W850" s="374">
        <v>364787.49191999994</v>
      </c>
      <c r="X850" s="371">
        <v>1033.2</v>
      </c>
      <c r="Y850" s="372">
        <v>1033.2</v>
      </c>
      <c r="Z850" s="373">
        <v>0</v>
      </c>
      <c r="AA850" s="374">
        <v>0</v>
      </c>
      <c r="AB850" s="371">
        <v>3.5999999999999996</v>
      </c>
      <c r="AC850" s="372">
        <v>3.5999999999999996</v>
      </c>
      <c r="AD850" s="373">
        <v>212695.67809166666</v>
      </c>
      <c r="AE850" s="374">
        <v>765704.44112999993</v>
      </c>
      <c r="AF850" s="374">
        <f t="shared" si="242"/>
        <v>0</v>
      </c>
      <c r="AG850" s="374">
        <f t="shared" si="243"/>
        <v>0</v>
      </c>
      <c r="AH850" s="374">
        <f t="shared" si="244"/>
        <v>1</v>
      </c>
      <c r="AI850" s="374">
        <f t="shared" si="245"/>
        <v>3.5999999999999996</v>
      </c>
      <c r="AJ850" s="375">
        <v>22419438.017739002</v>
      </c>
      <c r="AK850" s="376">
        <v>965.04251999999997</v>
      </c>
      <c r="AL850" s="377">
        <v>965.04251999999997</v>
      </c>
      <c r="AM850" s="373">
        <v>11540.36090938708</v>
      </c>
      <c r="AN850" s="374">
        <v>11136938.9737044</v>
      </c>
      <c r="AO850" s="378">
        <v>34.448759999999993</v>
      </c>
      <c r="AP850" s="379">
        <v>34.448759999999993</v>
      </c>
      <c r="AQ850" s="373">
        <v>16589.31379034253</v>
      </c>
      <c r="AR850" s="374">
        <v>571481.28932820004</v>
      </c>
      <c r="AS850" s="374">
        <f t="shared" si="238"/>
        <v>0.89956435340923813</v>
      </c>
      <c r="AT850" s="374">
        <f t="shared" si="252"/>
        <v>30.988876515150018</v>
      </c>
      <c r="AU850" s="374">
        <f t="shared" si="239"/>
        <v>0.10043564659076182</v>
      </c>
      <c r="AV850" s="374">
        <f t="shared" si="253"/>
        <v>3.4598834848499713</v>
      </c>
      <c r="AW850" s="380">
        <v>12.82512</v>
      </c>
      <c r="AX850" s="381">
        <v>12.82512</v>
      </c>
      <c r="AY850" s="373">
        <v>8811.7132939107014</v>
      </c>
      <c r="AZ850" s="374">
        <v>113011.28040000002</v>
      </c>
      <c r="BA850" s="378">
        <v>33.04415999999997</v>
      </c>
      <c r="BB850" s="379">
        <v>33.04415999999997</v>
      </c>
      <c r="BC850" s="373">
        <v>8503.1181128526259</v>
      </c>
      <c r="BD850" s="374">
        <v>280978.39541999996</v>
      </c>
      <c r="BE850" s="374">
        <f t="shared" si="246"/>
        <v>0.18317368238603204</v>
      </c>
      <c r="BF850" s="374">
        <f t="shared" si="247"/>
        <v>6.052820468553219</v>
      </c>
      <c r="BG850" s="374">
        <f t="shared" si="248"/>
        <v>0</v>
      </c>
      <c r="BH850" s="374">
        <f t="shared" si="249"/>
        <v>0</v>
      </c>
      <c r="BI850" s="374">
        <f t="shared" si="250"/>
        <v>0.81682631761396796</v>
      </c>
      <c r="BJ850" s="374">
        <f t="shared" si="251"/>
        <v>26.991339531446751</v>
      </c>
      <c r="BK850" s="375">
        <v>12102409.938852601</v>
      </c>
      <c r="BL850" s="382">
        <v>34521847.956591606</v>
      </c>
      <c r="BM850" s="383">
        <v>0.55000000000000004</v>
      </c>
      <c r="BN850" s="382">
        <v>18987016.376125384</v>
      </c>
      <c r="BO850" s="395"/>
      <c r="BP850" s="395"/>
      <c r="BS850" s="408">
        <v>11427</v>
      </c>
      <c r="BT850" s="400" t="s">
        <v>2154</v>
      </c>
      <c r="BU850" s="400">
        <v>0.90895663673285176</v>
      </c>
      <c r="BV850" s="400">
        <v>9.1043363267148236E-2</v>
      </c>
      <c r="BW850" s="400">
        <v>0</v>
      </c>
      <c r="BX850" s="400">
        <v>1</v>
      </c>
      <c r="BY850" s="407">
        <v>11427</v>
      </c>
      <c r="BZ850" s="406" t="s">
        <v>2154</v>
      </c>
      <c r="CA850" s="406">
        <v>0.89956435340923813</v>
      </c>
      <c r="CB850" s="406">
        <v>0.10043564659076182</v>
      </c>
      <c r="CC850" s="406">
        <v>0.18317368238603204</v>
      </c>
      <c r="CD850" s="406">
        <v>0</v>
      </c>
      <c r="CE850" s="406">
        <v>0.81682631761396796</v>
      </c>
    </row>
    <row r="851" spans="1:83" x14ac:dyDescent="0.35">
      <c r="A851" s="365">
        <v>12</v>
      </c>
      <c r="B851" s="366" t="s">
        <v>1326</v>
      </c>
      <c r="C851" s="411">
        <v>11428</v>
      </c>
      <c r="D851" s="367" t="s">
        <v>2155</v>
      </c>
      <c r="E851" s="368" t="s">
        <v>2438</v>
      </c>
      <c r="F851" s="369">
        <v>5</v>
      </c>
      <c r="G851" s="370" t="s">
        <v>2469</v>
      </c>
      <c r="H851" s="371">
        <v>35028</v>
      </c>
      <c r="I851" s="372">
        <v>35028</v>
      </c>
      <c r="J851" s="373">
        <v>296.93405210693732</v>
      </c>
      <c r="K851" s="374">
        <v>10401005.977201801</v>
      </c>
      <c r="L851" s="371">
        <v>7476</v>
      </c>
      <c r="M851" s="372">
        <v>7476</v>
      </c>
      <c r="N851" s="373">
        <v>380.63853237295348</v>
      </c>
      <c r="O851" s="374">
        <v>2845653.6680202</v>
      </c>
      <c r="P851" s="374">
        <f t="shared" si="236"/>
        <v>0.90915240210167247</v>
      </c>
      <c r="Q851" s="402">
        <f t="shared" si="240"/>
        <v>6796.8233581121031</v>
      </c>
      <c r="R851" s="374">
        <f t="shared" si="237"/>
        <v>9.084759789832754E-2</v>
      </c>
      <c r="S851" s="401">
        <f t="shared" si="241"/>
        <v>679.17664188789672</v>
      </c>
      <c r="T851" s="371">
        <v>1968</v>
      </c>
      <c r="U851" s="372">
        <v>1968</v>
      </c>
      <c r="V851" s="373">
        <v>150.7206500609756</v>
      </c>
      <c r="W851" s="374">
        <v>296618.23931999999</v>
      </c>
      <c r="X851" s="371">
        <v>1702.8</v>
      </c>
      <c r="Y851" s="372">
        <v>1702.8</v>
      </c>
      <c r="Z851" s="373">
        <v>0</v>
      </c>
      <c r="AA851" s="374">
        <v>0</v>
      </c>
      <c r="AB851" s="371">
        <v>0</v>
      </c>
      <c r="AC851" s="372">
        <v>0</v>
      </c>
      <c r="AD851" s="373">
        <v>0</v>
      </c>
      <c r="AE851" s="374">
        <v>0</v>
      </c>
      <c r="AF851" s="374">
        <f t="shared" si="242"/>
        <v>0</v>
      </c>
      <c r="AG851" s="374">
        <f t="shared" si="243"/>
        <v>0</v>
      </c>
      <c r="AH851" s="374">
        <f t="shared" si="244"/>
        <v>1</v>
      </c>
      <c r="AI851" s="374">
        <f t="shared" si="245"/>
        <v>0</v>
      </c>
      <c r="AJ851" s="375">
        <v>13543277.884542001</v>
      </c>
      <c r="AK851" s="376">
        <v>487.53612000000004</v>
      </c>
      <c r="AL851" s="377">
        <v>487.53612000000004</v>
      </c>
      <c r="AM851" s="373">
        <v>12307.070189947772</v>
      </c>
      <c r="AN851" s="374">
        <v>6000141.2489748001</v>
      </c>
      <c r="AO851" s="378">
        <v>52.728119999999997</v>
      </c>
      <c r="AP851" s="379">
        <v>52.728119999999997</v>
      </c>
      <c r="AQ851" s="373">
        <v>15642.867967949551</v>
      </c>
      <c r="AR851" s="374">
        <v>824819.01935820002</v>
      </c>
      <c r="AS851" s="374">
        <f t="shared" si="238"/>
        <v>0.92320102947518157</v>
      </c>
      <c r="AT851" s="374">
        <f t="shared" si="252"/>
        <v>48.67865466629091</v>
      </c>
      <c r="AU851" s="374">
        <f t="shared" si="239"/>
        <v>7.6798970524818377E-2</v>
      </c>
      <c r="AV851" s="374">
        <f t="shared" si="253"/>
        <v>4.0494653337090858</v>
      </c>
      <c r="AW851" s="380">
        <v>10.24044</v>
      </c>
      <c r="AX851" s="381">
        <v>10.24044</v>
      </c>
      <c r="AY851" s="373">
        <v>9744.1418610919063</v>
      </c>
      <c r="AZ851" s="374">
        <v>99784.300080000001</v>
      </c>
      <c r="BA851" s="378">
        <v>16.640039999999889</v>
      </c>
      <c r="BB851" s="379">
        <v>16.640039999999889</v>
      </c>
      <c r="BC851" s="373">
        <v>32423.057977024309</v>
      </c>
      <c r="BD851" s="374">
        <v>539520.98165999993</v>
      </c>
      <c r="BE851" s="374">
        <f t="shared" si="246"/>
        <v>0.31834209726478502</v>
      </c>
      <c r="BF851" s="374">
        <f t="shared" si="247"/>
        <v>5.2972252321698781</v>
      </c>
      <c r="BG851" s="374">
        <f t="shared" si="248"/>
        <v>0</v>
      </c>
      <c r="BH851" s="374">
        <f t="shared" si="249"/>
        <v>0</v>
      </c>
      <c r="BI851" s="374">
        <f t="shared" si="250"/>
        <v>0.68165790273521498</v>
      </c>
      <c r="BJ851" s="374">
        <f t="shared" si="251"/>
        <v>11.342814767830012</v>
      </c>
      <c r="BK851" s="375">
        <v>7464265.5500730006</v>
      </c>
      <c r="BL851" s="382">
        <v>21007543.434615001</v>
      </c>
      <c r="BM851" s="383">
        <v>0.47</v>
      </c>
      <c r="BN851" s="382">
        <v>9873545.4142690506</v>
      </c>
      <c r="BO851" s="395"/>
      <c r="BP851" s="395"/>
      <c r="BS851" s="408">
        <v>11428</v>
      </c>
      <c r="BT851" s="400" t="s">
        <v>2155</v>
      </c>
      <c r="BU851" s="400">
        <v>0.90915240210167247</v>
      </c>
      <c r="BV851" s="400">
        <v>9.084759789832754E-2</v>
      </c>
      <c r="BW851" s="400">
        <v>0</v>
      </c>
      <c r="BX851" s="400">
        <v>1</v>
      </c>
      <c r="BY851" s="407">
        <v>11428</v>
      </c>
      <c r="BZ851" s="406" t="s">
        <v>2155</v>
      </c>
      <c r="CA851" s="406">
        <v>0.92320102947518157</v>
      </c>
      <c r="CB851" s="406">
        <v>7.6798970524818377E-2</v>
      </c>
      <c r="CC851" s="406">
        <v>0.31834209726478502</v>
      </c>
      <c r="CD851" s="406">
        <v>0</v>
      </c>
      <c r="CE851" s="406">
        <v>0.68165790273521498</v>
      </c>
    </row>
    <row r="852" spans="1:83" x14ac:dyDescent="0.35">
      <c r="A852" s="365">
        <v>12</v>
      </c>
      <c r="B852" s="366" t="s">
        <v>1326</v>
      </c>
      <c r="C852" s="411">
        <v>11429</v>
      </c>
      <c r="D852" s="367" t="s">
        <v>2156</v>
      </c>
      <c r="E852" s="368" t="s">
        <v>2438</v>
      </c>
      <c r="F852" s="369">
        <v>7</v>
      </c>
      <c r="G852" s="370" t="s">
        <v>6312</v>
      </c>
      <c r="H852" s="371">
        <v>26424</v>
      </c>
      <c r="I852" s="372">
        <v>26424</v>
      </c>
      <c r="J852" s="373">
        <v>1444.0847399836739</v>
      </c>
      <c r="K852" s="374">
        <v>38158495.1693286</v>
      </c>
      <c r="L852" s="371">
        <v>8598</v>
      </c>
      <c r="M852" s="372">
        <v>8598</v>
      </c>
      <c r="N852" s="373">
        <v>500.85427509748786</v>
      </c>
      <c r="O852" s="374">
        <v>4306345.0572882006</v>
      </c>
      <c r="P852" s="374">
        <f t="shared" si="236"/>
        <v>0.89047691236711879</v>
      </c>
      <c r="Q852" s="402">
        <f t="shared" si="240"/>
        <v>7656.3204925324872</v>
      </c>
      <c r="R852" s="374">
        <f t="shared" si="237"/>
        <v>0.1095230876328811</v>
      </c>
      <c r="S852" s="401">
        <f t="shared" si="241"/>
        <v>941.67950746751171</v>
      </c>
      <c r="T852" s="371">
        <v>65031.6</v>
      </c>
      <c r="U852" s="372">
        <v>65031.6</v>
      </c>
      <c r="V852" s="373">
        <v>28.087115486317423</v>
      </c>
      <c r="W852" s="374">
        <v>1826550.0594600001</v>
      </c>
      <c r="X852" s="371">
        <v>85.2</v>
      </c>
      <c r="Y852" s="372">
        <v>85.2</v>
      </c>
      <c r="Z852" s="373">
        <v>16873.073322535209</v>
      </c>
      <c r="AA852" s="374">
        <v>1437585.8470799997</v>
      </c>
      <c r="AB852" s="371">
        <v>0</v>
      </c>
      <c r="AC852" s="372">
        <v>0</v>
      </c>
      <c r="AD852" s="373">
        <v>0</v>
      </c>
      <c r="AE852" s="374">
        <v>0</v>
      </c>
      <c r="AF852" s="374">
        <f t="shared" si="242"/>
        <v>0</v>
      </c>
      <c r="AG852" s="374">
        <f t="shared" si="243"/>
        <v>0</v>
      </c>
      <c r="AH852" s="374">
        <f t="shared" si="244"/>
        <v>1</v>
      </c>
      <c r="AI852" s="374">
        <f t="shared" si="245"/>
        <v>0</v>
      </c>
      <c r="AJ852" s="375">
        <v>45728976.133156799</v>
      </c>
      <c r="AK852" s="376">
        <v>2288.9340000000002</v>
      </c>
      <c r="AL852" s="377">
        <v>2288.9340000000002</v>
      </c>
      <c r="AM852" s="373">
        <v>13471.420539073733</v>
      </c>
      <c r="AN852" s="374">
        <v>30835192.500184201</v>
      </c>
      <c r="AO852" s="378">
        <v>95.317199999999971</v>
      </c>
      <c r="AP852" s="379">
        <v>95.317199999999971</v>
      </c>
      <c r="AQ852" s="373">
        <v>21924.670579156755</v>
      </c>
      <c r="AR852" s="374">
        <v>2089798.2105275996</v>
      </c>
      <c r="AS852" s="374">
        <f t="shared" si="238"/>
        <v>0.92155714897726249</v>
      </c>
      <c r="AT852" s="374">
        <f t="shared" si="252"/>
        <v>87.840247080495502</v>
      </c>
      <c r="AU852" s="374">
        <f t="shared" si="239"/>
        <v>7.8442851022737528E-2</v>
      </c>
      <c r="AV852" s="374">
        <f t="shared" si="253"/>
        <v>7.476952919504475</v>
      </c>
      <c r="AW852" s="380">
        <v>41.009880000000003</v>
      </c>
      <c r="AX852" s="381">
        <v>41.009880000000003</v>
      </c>
      <c r="AY852" s="373">
        <v>18661.814904783918</v>
      </c>
      <c r="AZ852" s="374">
        <v>765318.7898274</v>
      </c>
      <c r="BA852" s="378">
        <v>98.730599999999711</v>
      </c>
      <c r="BB852" s="379">
        <v>98.730599999999711</v>
      </c>
      <c r="BC852" s="373">
        <v>18313.662019677842</v>
      </c>
      <c r="BD852" s="374">
        <v>1808118.8393999999</v>
      </c>
      <c r="BE852" s="374">
        <f t="shared" si="246"/>
        <v>7.9918309455782779E-2</v>
      </c>
      <c r="BF852" s="374">
        <f t="shared" si="247"/>
        <v>7.8903826435550846</v>
      </c>
      <c r="BG852" s="374">
        <f t="shared" si="248"/>
        <v>0</v>
      </c>
      <c r="BH852" s="374">
        <f t="shared" si="249"/>
        <v>0</v>
      </c>
      <c r="BI852" s="374">
        <f t="shared" si="250"/>
        <v>0.92008169054421718</v>
      </c>
      <c r="BJ852" s="374">
        <f t="shared" si="251"/>
        <v>90.840217356444626</v>
      </c>
      <c r="BK852" s="375">
        <v>35498428.339939199</v>
      </c>
      <c r="BL852" s="382">
        <v>81227404.473095998</v>
      </c>
      <c r="BM852" s="383">
        <v>0.52</v>
      </c>
      <c r="BN852" s="382">
        <v>42238250.326009922</v>
      </c>
      <c r="BO852" s="395"/>
      <c r="BP852" s="395"/>
      <c r="BS852" s="408">
        <v>11429</v>
      </c>
      <c r="BT852" s="400" t="s">
        <v>2156</v>
      </c>
      <c r="BU852" s="400">
        <v>0.89047691236711879</v>
      </c>
      <c r="BV852" s="400">
        <v>0.1095230876328811</v>
      </c>
      <c r="BW852" s="400">
        <v>0</v>
      </c>
      <c r="BX852" s="400">
        <v>1</v>
      </c>
      <c r="BY852" s="407">
        <v>11429</v>
      </c>
      <c r="BZ852" s="406" t="s">
        <v>2156</v>
      </c>
      <c r="CA852" s="406">
        <v>0.92155714897726249</v>
      </c>
      <c r="CB852" s="406">
        <v>7.8442851022737528E-2</v>
      </c>
      <c r="CC852" s="406">
        <v>7.9918309455782779E-2</v>
      </c>
      <c r="CD852" s="406">
        <v>0</v>
      </c>
      <c r="CE852" s="406">
        <v>0.92008169054421718</v>
      </c>
    </row>
    <row r="853" spans="1:83" x14ac:dyDescent="0.35">
      <c r="A853" s="365">
        <v>12</v>
      </c>
      <c r="B853" s="366" t="s">
        <v>1326</v>
      </c>
      <c r="C853" s="411">
        <v>11430</v>
      </c>
      <c r="D853" s="367" t="s">
        <v>2157</v>
      </c>
      <c r="E853" s="368" t="s">
        <v>2438</v>
      </c>
      <c r="F853" s="369">
        <v>7</v>
      </c>
      <c r="G853" s="370" t="s">
        <v>6312</v>
      </c>
      <c r="H853" s="371">
        <v>75718.8</v>
      </c>
      <c r="I853" s="372">
        <v>75718.8</v>
      </c>
      <c r="J853" s="373">
        <v>446.97987806543682</v>
      </c>
      <c r="K853" s="374">
        <v>33844779.991261199</v>
      </c>
      <c r="L853" s="371">
        <v>11182.8</v>
      </c>
      <c r="M853" s="372">
        <v>11182.8</v>
      </c>
      <c r="N853" s="373">
        <v>299.60986651035523</v>
      </c>
      <c r="O853" s="374">
        <v>3350477.2152120001</v>
      </c>
      <c r="P853" s="374">
        <f t="shared" si="236"/>
        <v>0.86261242719238318</v>
      </c>
      <c r="Q853" s="402">
        <f t="shared" si="240"/>
        <v>9646.4222508069815</v>
      </c>
      <c r="R853" s="374">
        <f t="shared" si="237"/>
        <v>0.13738757280761685</v>
      </c>
      <c r="S853" s="401">
        <f t="shared" si="241"/>
        <v>1536.3777491930175</v>
      </c>
      <c r="T853" s="371">
        <v>4042.7999999999997</v>
      </c>
      <c r="U853" s="372">
        <v>4042.7999999999997</v>
      </c>
      <c r="V853" s="373">
        <v>234.98882143232413</v>
      </c>
      <c r="W853" s="374">
        <v>950012.80728659988</v>
      </c>
      <c r="X853" s="371">
        <v>0</v>
      </c>
      <c r="Y853" s="372">
        <v>0</v>
      </c>
      <c r="Z853" s="373">
        <v>0</v>
      </c>
      <c r="AA853" s="374">
        <v>0</v>
      </c>
      <c r="AB853" s="371">
        <v>564</v>
      </c>
      <c r="AC853" s="372">
        <v>564</v>
      </c>
      <c r="AD853" s="373">
        <v>4700.6618580606382</v>
      </c>
      <c r="AE853" s="374">
        <v>2651173.2879462</v>
      </c>
      <c r="AF853" s="374">
        <f t="shared" si="242"/>
        <v>0</v>
      </c>
      <c r="AG853" s="374">
        <f t="shared" si="243"/>
        <v>0</v>
      </c>
      <c r="AH853" s="374">
        <f t="shared" si="244"/>
        <v>1</v>
      </c>
      <c r="AI853" s="374">
        <f t="shared" si="245"/>
        <v>564</v>
      </c>
      <c r="AJ853" s="375">
        <v>40796443.301706001</v>
      </c>
      <c r="AK853" s="376">
        <v>1851.0479999999998</v>
      </c>
      <c r="AL853" s="377">
        <v>1851.0479999999998</v>
      </c>
      <c r="AM853" s="373">
        <v>14248.404933944663</v>
      </c>
      <c r="AN853" s="374">
        <v>26374481.456168398</v>
      </c>
      <c r="AO853" s="378">
        <v>71.676000000000016</v>
      </c>
      <c r="AP853" s="379">
        <v>71.676000000000016</v>
      </c>
      <c r="AQ853" s="373">
        <v>19270.546184003008</v>
      </c>
      <c r="AR853" s="374">
        <v>1381235.6682845999</v>
      </c>
      <c r="AS853" s="374">
        <f t="shared" si="238"/>
        <v>0.89164251172670894</v>
      </c>
      <c r="AT853" s="374">
        <f t="shared" si="252"/>
        <v>63.909368670523605</v>
      </c>
      <c r="AU853" s="374">
        <f t="shared" si="239"/>
        <v>0.10835748827329116</v>
      </c>
      <c r="AV853" s="374">
        <f t="shared" si="253"/>
        <v>7.7666313294764189</v>
      </c>
      <c r="AW853" s="380">
        <v>31.464000000000002</v>
      </c>
      <c r="AX853" s="381">
        <v>31.464000000000002</v>
      </c>
      <c r="AY853" s="373">
        <v>14002.410706750572</v>
      </c>
      <c r="AZ853" s="374">
        <v>440571.8504772</v>
      </c>
      <c r="BA853" s="378">
        <v>163.49999999999949</v>
      </c>
      <c r="BB853" s="379">
        <v>163.49999999999949</v>
      </c>
      <c r="BC853" s="373">
        <v>5978.139814209193</v>
      </c>
      <c r="BD853" s="374">
        <v>977425.85962320003</v>
      </c>
      <c r="BE853" s="374">
        <f t="shared" si="246"/>
        <v>0.15588062406467226</v>
      </c>
      <c r="BF853" s="374">
        <f t="shared" si="247"/>
        <v>25.486482034573836</v>
      </c>
      <c r="BG853" s="374">
        <f t="shared" si="248"/>
        <v>1.3007219626283997E-2</v>
      </c>
      <c r="BH853" s="374">
        <f t="shared" si="249"/>
        <v>2.1266804088974269</v>
      </c>
      <c r="BI853" s="374">
        <f t="shared" si="250"/>
        <v>0.83111215630904367</v>
      </c>
      <c r="BJ853" s="374">
        <f t="shared" si="251"/>
        <v>135.88683755652821</v>
      </c>
      <c r="BK853" s="375">
        <v>29173714.834553398</v>
      </c>
      <c r="BL853" s="382">
        <v>69970158.136259407</v>
      </c>
      <c r="BM853" s="383">
        <v>0.57999999999999996</v>
      </c>
      <c r="BN853" s="382">
        <v>40582691.719030455</v>
      </c>
      <c r="BO853" s="395"/>
      <c r="BP853" s="395"/>
      <c r="BS853" s="408">
        <v>11430</v>
      </c>
      <c r="BT853" s="400" t="s">
        <v>2157</v>
      </c>
      <c r="BU853" s="400">
        <v>0.86261242719238318</v>
      </c>
      <c r="BV853" s="400">
        <v>0.13738757280761685</v>
      </c>
      <c r="BW853" s="400">
        <v>0</v>
      </c>
      <c r="BX853" s="400">
        <v>1</v>
      </c>
      <c r="BY853" s="407">
        <v>11430</v>
      </c>
      <c r="BZ853" s="406" t="s">
        <v>2157</v>
      </c>
      <c r="CA853" s="406">
        <v>0.89164251172670894</v>
      </c>
      <c r="CB853" s="406">
        <v>0.10835748827329116</v>
      </c>
      <c r="CC853" s="406">
        <v>0.15588062406467226</v>
      </c>
      <c r="CD853" s="406">
        <v>1.3007219626283997E-2</v>
      </c>
      <c r="CE853" s="406">
        <v>0.83111215630904367</v>
      </c>
    </row>
    <row r="854" spans="1:83" x14ac:dyDescent="0.35">
      <c r="A854" s="365">
        <v>12</v>
      </c>
      <c r="B854" s="366" t="s">
        <v>1326</v>
      </c>
      <c r="C854" s="411">
        <v>11431</v>
      </c>
      <c r="D854" s="367" t="s">
        <v>2158</v>
      </c>
      <c r="E854" s="368" t="s">
        <v>2438</v>
      </c>
      <c r="F854" s="369">
        <v>5</v>
      </c>
      <c r="G854" s="370" t="s">
        <v>2469</v>
      </c>
      <c r="H854" s="371">
        <v>34597.199999999997</v>
      </c>
      <c r="I854" s="372">
        <v>34597.199999999997</v>
      </c>
      <c r="J854" s="373">
        <v>315.72858225536748</v>
      </c>
      <c r="K854" s="374">
        <v>10923324.906005399</v>
      </c>
      <c r="L854" s="371">
        <v>9566.4</v>
      </c>
      <c r="M854" s="372">
        <v>9566.4</v>
      </c>
      <c r="N854" s="373">
        <v>321.99019695321118</v>
      </c>
      <c r="O854" s="374">
        <v>3080287.0201331992</v>
      </c>
      <c r="P854" s="374">
        <f t="shared" si="236"/>
        <v>0.90219363937651098</v>
      </c>
      <c r="Q854" s="402">
        <f t="shared" si="240"/>
        <v>8630.7452317314546</v>
      </c>
      <c r="R854" s="374">
        <f t="shared" si="237"/>
        <v>9.7806360623488978E-2</v>
      </c>
      <c r="S854" s="401">
        <f t="shared" si="241"/>
        <v>935.6547682685449</v>
      </c>
      <c r="T854" s="371">
        <v>3170.4</v>
      </c>
      <c r="U854" s="372">
        <v>3170.4</v>
      </c>
      <c r="V854" s="373">
        <v>189.53391927895532</v>
      </c>
      <c r="W854" s="374">
        <v>600898.33768200001</v>
      </c>
      <c r="X854" s="371">
        <v>5488.8</v>
      </c>
      <c r="Y854" s="372">
        <v>5488.8</v>
      </c>
      <c r="Z854" s="373">
        <v>0</v>
      </c>
      <c r="AA854" s="374">
        <v>0</v>
      </c>
      <c r="AB854" s="371">
        <v>0</v>
      </c>
      <c r="AC854" s="372">
        <v>0</v>
      </c>
      <c r="AD854" s="373">
        <v>0</v>
      </c>
      <c r="AE854" s="374">
        <v>0</v>
      </c>
      <c r="AF854" s="374">
        <f t="shared" si="242"/>
        <v>0</v>
      </c>
      <c r="AG854" s="374">
        <f t="shared" si="243"/>
        <v>0</v>
      </c>
      <c r="AH854" s="374">
        <f t="shared" si="244"/>
        <v>1</v>
      </c>
      <c r="AI854" s="374">
        <f t="shared" si="245"/>
        <v>0</v>
      </c>
      <c r="AJ854" s="375">
        <v>14604510.263820598</v>
      </c>
      <c r="AK854" s="376">
        <v>658.12079999999992</v>
      </c>
      <c r="AL854" s="377">
        <v>658.12079999999992</v>
      </c>
      <c r="AM854" s="373">
        <v>9830.2932703315273</v>
      </c>
      <c r="AN854" s="374">
        <v>6469520.4713051999</v>
      </c>
      <c r="AO854" s="378">
        <v>83.342399999999998</v>
      </c>
      <c r="AP854" s="379">
        <v>83.342399999999998</v>
      </c>
      <c r="AQ854" s="373">
        <v>11271.129162860681</v>
      </c>
      <c r="AR854" s="374">
        <v>939362.9551428</v>
      </c>
      <c r="AS854" s="374">
        <f t="shared" si="238"/>
        <v>0.94899740069618044</v>
      </c>
      <c r="AT854" s="374">
        <f t="shared" si="252"/>
        <v>79.091720967781342</v>
      </c>
      <c r="AU854" s="374">
        <f t="shared" si="239"/>
        <v>5.1002599303819507E-2</v>
      </c>
      <c r="AV854" s="374">
        <f t="shared" si="253"/>
        <v>4.2506790322186472</v>
      </c>
      <c r="AW854" s="380">
        <v>28.120799999999999</v>
      </c>
      <c r="AX854" s="381">
        <v>28.120799999999999</v>
      </c>
      <c r="AY854" s="373">
        <v>9341.232624370572</v>
      </c>
      <c r="AZ854" s="374">
        <v>262682.93438339996</v>
      </c>
      <c r="BA854" s="378">
        <v>19.61519999999997</v>
      </c>
      <c r="BB854" s="379">
        <v>19.61519999999997</v>
      </c>
      <c r="BC854" s="373">
        <v>19294.952835556131</v>
      </c>
      <c r="BD854" s="374">
        <v>378474.35886000004</v>
      </c>
      <c r="BE854" s="374">
        <f t="shared" si="246"/>
        <v>0.21366652658737528</v>
      </c>
      <c r="BF854" s="374">
        <f t="shared" si="247"/>
        <v>4.1911116523166774</v>
      </c>
      <c r="BG854" s="374">
        <f t="shared" si="248"/>
        <v>0</v>
      </c>
      <c r="BH854" s="374">
        <f t="shared" si="249"/>
        <v>0</v>
      </c>
      <c r="BI854" s="374">
        <f t="shared" si="250"/>
        <v>0.78633347341262472</v>
      </c>
      <c r="BJ854" s="374">
        <f t="shared" si="251"/>
        <v>15.424088347683293</v>
      </c>
      <c r="BK854" s="375">
        <v>8050040.7196913995</v>
      </c>
      <c r="BL854" s="382">
        <v>22654550.983511999</v>
      </c>
      <c r="BM854" s="383">
        <v>0.52</v>
      </c>
      <c r="BN854" s="382">
        <v>11780366.51142624</v>
      </c>
      <c r="BO854" s="395"/>
      <c r="BP854" s="395"/>
      <c r="BS854" s="408">
        <v>11431</v>
      </c>
      <c r="BT854" s="400" t="s">
        <v>2158</v>
      </c>
      <c r="BU854" s="400">
        <v>0.90219363937651098</v>
      </c>
      <c r="BV854" s="400">
        <v>9.7806360623488978E-2</v>
      </c>
      <c r="BW854" s="400">
        <v>0</v>
      </c>
      <c r="BX854" s="400">
        <v>1</v>
      </c>
      <c r="BY854" s="407">
        <v>11431</v>
      </c>
      <c r="BZ854" s="406" t="s">
        <v>2158</v>
      </c>
      <c r="CA854" s="406">
        <v>0.94899740069618044</v>
      </c>
      <c r="CB854" s="406">
        <v>5.1002599303819507E-2</v>
      </c>
      <c r="CC854" s="406">
        <v>0.21366652658737528</v>
      </c>
      <c r="CD854" s="406">
        <v>0</v>
      </c>
      <c r="CE854" s="406">
        <v>0.78633347341262472</v>
      </c>
    </row>
    <row r="855" spans="1:83" x14ac:dyDescent="0.35">
      <c r="A855" s="365">
        <v>12</v>
      </c>
      <c r="B855" s="366" t="s">
        <v>1326</v>
      </c>
      <c r="C855" s="411">
        <v>11460</v>
      </c>
      <c r="D855" s="367" t="s">
        <v>2159</v>
      </c>
      <c r="E855" s="368" t="s">
        <v>2438</v>
      </c>
      <c r="F855" s="369">
        <v>12</v>
      </c>
      <c r="G855" s="370" t="s">
        <v>6311</v>
      </c>
      <c r="H855" s="371">
        <v>79791.599999999991</v>
      </c>
      <c r="I855" s="372">
        <v>79791.599999999991</v>
      </c>
      <c r="J855" s="373">
        <v>847.90268447953167</v>
      </c>
      <c r="K855" s="374">
        <v>67655511.838916987</v>
      </c>
      <c r="L855" s="371">
        <v>15519.599999999999</v>
      </c>
      <c r="M855" s="372">
        <v>15519.599999999999</v>
      </c>
      <c r="N855" s="373">
        <v>288.55320021317556</v>
      </c>
      <c r="O855" s="374">
        <v>4478230.2460283991</v>
      </c>
      <c r="P855" s="374">
        <f t="shared" si="236"/>
        <v>0.80585454832326497</v>
      </c>
      <c r="Q855" s="402">
        <f t="shared" si="240"/>
        <v>12506.540248157742</v>
      </c>
      <c r="R855" s="374">
        <f t="shared" si="237"/>
        <v>0.19414545167673505</v>
      </c>
      <c r="S855" s="401">
        <f t="shared" si="241"/>
        <v>3013.0597518422569</v>
      </c>
      <c r="T855" s="371">
        <v>17340</v>
      </c>
      <c r="U855" s="372">
        <v>17340</v>
      </c>
      <c r="V855" s="373">
        <v>78.344449024221447</v>
      </c>
      <c r="W855" s="374">
        <v>1358492.74608</v>
      </c>
      <c r="X855" s="371">
        <v>148.79999999999998</v>
      </c>
      <c r="Y855" s="372">
        <v>148.79999999999998</v>
      </c>
      <c r="Z855" s="373">
        <v>206.62516653225805</v>
      </c>
      <c r="AA855" s="374">
        <v>30745.824779999995</v>
      </c>
      <c r="AB855" s="371">
        <v>0</v>
      </c>
      <c r="AC855" s="372">
        <v>0</v>
      </c>
      <c r="AD855" s="373">
        <v>0</v>
      </c>
      <c r="AE855" s="374">
        <v>0</v>
      </c>
      <c r="AF855" s="374">
        <f t="shared" si="242"/>
        <v>0</v>
      </c>
      <c r="AG855" s="374">
        <f t="shared" si="243"/>
        <v>0</v>
      </c>
      <c r="AH855" s="374">
        <f t="shared" si="244"/>
        <v>1</v>
      </c>
      <c r="AI855" s="374">
        <f t="shared" si="245"/>
        <v>0</v>
      </c>
      <c r="AJ855" s="375">
        <v>73522980.655805379</v>
      </c>
      <c r="AK855" s="376">
        <v>3264.1789200000007</v>
      </c>
      <c r="AL855" s="377">
        <v>3264.1789200000007</v>
      </c>
      <c r="AM855" s="373">
        <v>17849.318225614908</v>
      </c>
      <c r="AN855" s="374">
        <v>58263368.288424</v>
      </c>
      <c r="AO855" s="378">
        <v>383.39447999999993</v>
      </c>
      <c r="AP855" s="379">
        <v>383.39447999999993</v>
      </c>
      <c r="AQ855" s="373">
        <v>21311.430490775456</v>
      </c>
      <c r="AR855" s="374">
        <v>8170684.8110669991</v>
      </c>
      <c r="AS855" s="374">
        <f t="shared" si="238"/>
        <v>0.86170345991233532</v>
      </c>
      <c r="AT855" s="374">
        <f t="shared" si="252"/>
        <v>330.3723499272906</v>
      </c>
      <c r="AU855" s="374">
        <f t="shared" si="239"/>
        <v>0.13829654008766465</v>
      </c>
      <c r="AV855" s="374">
        <f t="shared" si="253"/>
        <v>53.022130072709331</v>
      </c>
      <c r="AW855" s="380">
        <v>98.970719999999986</v>
      </c>
      <c r="AX855" s="381">
        <v>98.970719999999986</v>
      </c>
      <c r="AY855" s="373">
        <v>7381.9020346623747</v>
      </c>
      <c r="AZ855" s="374">
        <v>730592.15934000013</v>
      </c>
      <c r="BA855" s="378">
        <v>98.226119999999241</v>
      </c>
      <c r="BB855" s="379">
        <v>98.226119999999241</v>
      </c>
      <c r="BC855" s="373">
        <v>31754.963153792738</v>
      </c>
      <c r="BD855" s="374">
        <v>3119166.8213399998</v>
      </c>
      <c r="BE855" s="374">
        <f t="shared" si="246"/>
        <v>0.21111680469009114</v>
      </c>
      <c r="BF855" s="374">
        <f t="shared" si="247"/>
        <v>20.737184591505294</v>
      </c>
      <c r="BG855" s="374">
        <f t="shared" si="248"/>
        <v>1.6660061990668006E-2</v>
      </c>
      <c r="BH855" s="374">
        <f t="shared" si="249"/>
        <v>1.6364532483027818</v>
      </c>
      <c r="BI855" s="374">
        <f t="shared" si="250"/>
        <v>0.77222313331924097</v>
      </c>
      <c r="BJ855" s="374">
        <f t="shared" si="251"/>
        <v>75.852482160191173</v>
      </c>
      <c r="BK855" s="375">
        <v>70283812.080170989</v>
      </c>
      <c r="BL855" s="382">
        <v>143806792.73597637</v>
      </c>
      <c r="BM855" s="383">
        <v>0.5</v>
      </c>
      <c r="BN855" s="382">
        <v>71903396.367988184</v>
      </c>
      <c r="BO855" s="395"/>
      <c r="BP855" s="395"/>
      <c r="BS855" s="408">
        <v>11460</v>
      </c>
      <c r="BT855" s="400" t="s">
        <v>2159</v>
      </c>
      <c r="BU855" s="400">
        <v>0.80585454832326497</v>
      </c>
      <c r="BV855" s="400">
        <v>0.19414545167673505</v>
      </c>
      <c r="BW855" s="400">
        <v>0</v>
      </c>
      <c r="BX855" s="400">
        <v>1</v>
      </c>
      <c r="BY855" s="407">
        <v>11460</v>
      </c>
      <c r="BZ855" s="406" t="s">
        <v>2159</v>
      </c>
      <c r="CA855" s="406">
        <v>0.86170345991233532</v>
      </c>
      <c r="CB855" s="406">
        <v>0.13829654008766465</v>
      </c>
      <c r="CC855" s="406">
        <v>0.21111680469009114</v>
      </c>
      <c r="CD855" s="406">
        <v>1.6660061990668006E-2</v>
      </c>
      <c r="CE855" s="406">
        <v>0.77222313331924097</v>
      </c>
    </row>
    <row r="856" spans="1:83" x14ac:dyDescent="0.35">
      <c r="A856" s="365">
        <v>12</v>
      </c>
      <c r="B856" s="366" t="s">
        <v>1326</v>
      </c>
      <c r="C856" s="411">
        <v>11464</v>
      </c>
      <c r="D856" s="367" t="s">
        <v>2160</v>
      </c>
      <c r="E856" s="368" t="s">
        <v>2438</v>
      </c>
      <c r="F856" s="369">
        <v>5</v>
      </c>
      <c r="G856" s="370" t="s">
        <v>2469</v>
      </c>
      <c r="H856" s="371">
        <v>34404</v>
      </c>
      <c r="I856" s="372">
        <v>34404</v>
      </c>
      <c r="J856" s="373">
        <v>424.01805487821764</v>
      </c>
      <c r="K856" s="374">
        <v>14587917.160030199</v>
      </c>
      <c r="L856" s="371">
        <v>5762.4</v>
      </c>
      <c r="M856" s="372">
        <v>5762.4</v>
      </c>
      <c r="N856" s="373">
        <v>358.92302402165762</v>
      </c>
      <c r="O856" s="374">
        <v>2068258.0336223997</v>
      </c>
      <c r="P856" s="374">
        <f t="shared" si="236"/>
        <v>0.88353225741224017</v>
      </c>
      <c r="Q856" s="402">
        <f t="shared" si="240"/>
        <v>5091.2662801122924</v>
      </c>
      <c r="R856" s="374">
        <f t="shared" si="237"/>
        <v>0.11646774258775984</v>
      </c>
      <c r="S856" s="401">
        <f t="shared" si="241"/>
        <v>671.13371988770723</v>
      </c>
      <c r="T856" s="371">
        <v>1674</v>
      </c>
      <c r="U856" s="372">
        <v>1674</v>
      </c>
      <c r="V856" s="373">
        <v>227.29256265232976</v>
      </c>
      <c r="W856" s="374">
        <v>380487.74988000002</v>
      </c>
      <c r="X856" s="371">
        <v>26.4</v>
      </c>
      <c r="Y856" s="372">
        <v>26.4</v>
      </c>
      <c r="Z856" s="373">
        <v>0</v>
      </c>
      <c r="AA856" s="374">
        <v>0</v>
      </c>
      <c r="AB856" s="371">
        <v>0</v>
      </c>
      <c r="AC856" s="372">
        <v>0</v>
      </c>
      <c r="AD856" s="373">
        <v>0</v>
      </c>
      <c r="AE856" s="374">
        <v>0</v>
      </c>
      <c r="AF856" s="374">
        <f t="shared" si="242"/>
        <v>0</v>
      </c>
      <c r="AG856" s="374">
        <f t="shared" si="243"/>
        <v>0</v>
      </c>
      <c r="AH856" s="374">
        <f t="shared" si="244"/>
        <v>1</v>
      </c>
      <c r="AI856" s="374">
        <f t="shared" si="245"/>
        <v>0</v>
      </c>
      <c r="AJ856" s="375">
        <v>17036662.943532597</v>
      </c>
      <c r="AK856" s="376">
        <v>712.13879999999995</v>
      </c>
      <c r="AL856" s="377">
        <v>712.13879999999995</v>
      </c>
      <c r="AM856" s="373">
        <v>12640.373428517025</v>
      </c>
      <c r="AN856" s="374">
        <v>9001700.3649359997</v>
      </c>
      <c r="AO856" s="378">
        <v>45.491999999999997</v>
      </c>
      <c r="AP856" s="379">
        <v>45.491999999999997</v>
      </c>
      <c r="AQ856" s="373">
        <v>15587.542602545505</v>
      </c>
      <c r="AR856" s="374">
        <v>709108.48807500012</v>
      </c>
      <c r="AS856" s="374">
        <f t="shared" si="238"/>
        <v>0.84839809697267388</v>
      </c>
      <c r="AT856" s="374">
        <f t="shared" si="252"/>
        <v>38.595326227480875</v>
      </c>
      <c r="AU856" s="374">
        <f t="shared" si="239"/>
        <v>0.15160190302732612</v>
      </c>
      <c r="AV856" s="374">
        <f t="shared" si="253"/>
        <v>6.8966737725191196</v>
      </c>
      <c r="AW856" s="380">
        <v>7.6295999999999999</v>
      </c>
      <c r="AX856" s="381">
        <v>7.6295999999999999</v>
      </c>
      <c r="AY856" s="373">
        <v>7543.3058430323999</v>
      </c>
      <c r="AZ856" s="374">
        <v>57552.406259999996</v>
      </c>
      <c r="BA856" s="378">
        <v>16.702800000000149</v>
      </c>
      <c r="BB856" s="379">
        <v>16.702800000000149</v>
      </c>
      <c r="BC856" s="373">
        <v>15834.8654105897</v>
      </c>
      <c r="BD856" s="374">
        <v>264486.58997999999</v>
      </c>
      <c r="BE856" s="374">
        <f t="shared" si="246"/>
        <v>0.10759054060983511</v>
      </c>
      <c r="BF856" s="374">
        <f t="shared" si="247"/>
        <v>1.7970632816979699</v>
      </c>
      <c r="BG856" s="374">
        <f t="shared" si="248"/>
        <v>0</v>
      </c>
      <c r="BH856" s="374">
        <f t="shared" si="249"/>
        <v>0</v>
      </c>
      <c r="BI856" s="374">
        <f t="shared" si="250"/>
        <v>0.89240945939016492</v>
      </c>
      <c r="BJ856" s="374">
        <f t="shared" si="251"/>
        <v>14.90573671830218</v>
      </c>
      <c r="BK856" s="375">
        <v>10032847.849251</v>
      </c>
      <c r="BL856" s="382">
        <v>27069510.792783596</v>
      </c>
      <c r="BM856" s="383">
        <v>0.57999999999999996</v>
      </c>
      <c r="BN856" s="382">
        <v>15700316.259814484</v>
      </c>
      <c r="BO856" s="395"/>
      <c r="BP856" s="395"/>
      <c r="BS856" s="408">
        <v>11464</v>
      </c>
      <c r="BT856" s="400" t="s">
        <v>2160</v>
      </c>
      <c r="BU856" s="400">
        <v>0.88353225741224017</v>
      </c>
      <c r="BV856" s="400">
        <v>0.11646774258775984</v>
      </c>
      <c r="BW856" s="400">
        <v>0</v>
      </c>
      <c r="BX856" s="400">
        <v>1</v>
      </c>
      <c r="BY856" s="407">
        <v>11464</v>
      </c>
      <c r="BZ856" s="406" t="s">
        <v>2160</v>
      </c>
      <c r="CA856" s="406">
        <v>0.84839809697267388</v>
      </c>
      <c r="CB856" s="406">
        <v>0.15160190302732612</v>
      </c>
      <c r="CC856" s="406">
        <v>0.10759054060983511</v>
      </c>
      <c r="CD856" s="406">
        <v>0</v>
      </c>
      <c r="CE856" s="406">
        <v>0.89240945939016492</v>
      </c>
    </row>
    <row r="857" spans="1:83" x14ac:dyDescent="0.35">
      <c r="A857" s="365">
        <v>12</v>
      </c>
      <c r="B857" s="366" t="s">
        <v>1327</v>
      </c>
      <c r="C857" s="411">
        <v>10747</v>
      </c>
      <c r="D857" s="367" t="s">
        <v>2161</v>
      </c>
      <c r="E857" s="368" t="s">
        <v>2427</v>
      </c>
      <c r="F857" s="369">
        <v>17</v>
      </c>
      <c r="G857" s="370" t="s">
        <v>2566</v>
      </c>
      <c r="H857" s="371">
        <v>314817.59999999998</v>
      </c>
      <c r="I857" s="372">
        <v>314817.59999999998</v>
      </c>
      <c r="J857" s="373">
        <v>974.93234731312612</v>
      </c>
      <c r="K857" s="374">
        <v>306925861.7434848</v>
      </c>
      <c r="L857" s="371">
        <v>198063.6</v>
      </c>
      <c r="M857" s="372">
        <v>198063.6</v>
      </c>
      <c r="N857" s="373">
        <v>779.78774133687364</v>
      </c>
      <c r="O857" s="374">
        <v>154447567.28505</v>
      </c>
      <c r="P857" s="374">
        <f t="shared" si="236"/>
        <v>0.86943959599484166</v>
      </c>
      <c r="Q857" s="402">
        <f t="shared" si="240"/>
        <v>172204.33636528393</v>
      </c>
      <c r="R857" s="374">
        <f t="shared" si="237"/>
        <v>0.13056040400515831</v>
      </c>
      <c r="S857" s="401">
        <f t="shared" si="241"/>
        <v>25859.263634716073</v>
      </c>
      <c r="T857" s="371">
        <v>67047.599999999991</v>
      </c>
      <c r="U857" s="372">
        <v>67047.599999999991</v>
      </c>
      <c r="V857" s="373">
        <v>628.60923909133214</v>
      </c>
      <c r="W857" s="374">
        <v>42146740.818899997</v>
      </c>
      <c r="X857" s="371">
        <v>42798</v>
      </c>
      <c r="Y857" s="372">
        <v>42798</v>
      </c>
      <c r="Z857" s="373">
        <v>3.7721084564699288</v>
      </c>
      <c r="AA857" s="374">
        <v>161438.69772000003</v>
      </c>
      <c r="AB857" s="371">
        <v>0</v>
      </c>
      <c r="AC857" s="372">
        <v>0</v>
      </c>
      <c r="AD857" s="373">
        <v>0</v>
      </c>
      <c r="AE857" s="374">
        <v>0</v>
      </c>
      <c r="AF857" s="374">
        <f t="shared" si="242"/>
        <v>1.5954553091334763E-4</v>
      </c>
      <c r="AG857" s="374">
        <f t="shared" si="243"/>
        <v>0</v>
      </c>
      <c r="AH857" s="374">
        <f t="shared" si="244"/>
        <v>0.99984045446908665</v>
      </c>
      <c r="AI857" s="374">
        <f t="shared" si="245"/>
        <v>0</v>
      </c>
      <c r="AJ857" s="375">
        <v>503681608.54515475</v>
      </c>
      <c r="AK857" s="376">
        <v>34777.655039999998</v>
      </c>
      <c r="AL857" s="377">
        <v>34777.655039999998</v>
      </c>
      <c r="AM857" s="373">
        <v>14233.700057618376</v>
      </c>
      <c r="AN857" s="374">
        <v>495014710.54667997</v>
      </c>
      <c r="AO857" s="378">
        <v>11287.73472</v>
      </c>
      <c r="AP857" s="379">
        <v>11287.73472</v>
      </c>
      <c r="AQ857" s="373">
        <v>21236.781159385006</v>
      </c>
      <c r="AR857" s="374">
        <v>239715152.03383198</v>
      </c>
      <c r="AS857" s="374">
        <f t="shared" si="238"/>
        <v>0.86839378937571343</v>
      </c>
      <c r="AT857" s="374">
        <f t="shared" si="252"/>
        <v>9802.1987269686088</v>
      </c>
      <c r="AU857" s="374">
        <f t="shared" si="239"/>
        <v>0.1316062106242866</v>
      </c>
      <c r="AV857" s="374">
        <f t="shared" si="253"/>
        <v>1485.5359930313928</v>
      </c>
      <c r="AW857" s="380">
        <v>2528.6442000000002</v>
      </c>
      <c r="AX857" s="381">
        <v>2528.6442000000002</v>
      </c>
      <c r="AY857" s="373">
        <v>20050.378446030485</v>
      </c>
      <c r="AZ857" s="374">
        <v>50700273.165360004</v>
      </c>
      <c r="BA857" s="378">
        <v>3219.2998800000009</v>
      </c>
      <c r="BB857" s="379">
        <v>3219.2998800000009</v>
      </c>
      <c r="BC857" s="373">
        <v>29449.448320866202</v>
      </c>
      <c r="BD857" s="374">
        <v>94806605.4454308</v>
      </c>
      <c r="BE857" s="374">
        <f t="shared" si="246"/>
        <v>0.25806025314592174</v>
      </c>
      <c r="BF857" s="374">
        <f t="shared" si="247"/>
        <v>830.77334198543576</v>
      </c>
      <c r="BG857" s="374">
        <f t="shared" si="248"/>
        <v>2.6830612235634681E-3</v>
      </c>
      <c r="BH857" s="374">
        <f t="shared" si="249"/>
        <v>8.6375786750505288</v>
      </c>
      <c r="BI857" s="374">
        <f t="shared" si="250"/>
        <v>0.73925668563051472</v>
      </c>
      <c r="BJ857" s="374">
        <f t="shared" si="251"/>
        <v>2379.8889593395143</v>
      </c>
      <c r="BK857" s="375">
        <v>880236741.19130266</v>
      </c>
      <c r="BL857" s="382">
        <v>1383918349.7364573</v>
      </c>
      <c r="BM857" s="383">
        <v>0.26</v>
      </c>
      <c r="BN857" s="382">
        <v>359818770.93147892</v>
      </c>
      <c r="BO857" s="395"/>
      <c r="BP857" s="395"/>
      <c r="BS857" s="408">
        <v>10747</v>
      </c>
      <c r="BT857" s="400" t="s">
        <v>2161</v>
      </c>
      <c r="BU857" s="400">
        <v>0.86943959599484166</v>
      </c>
      <c r="BV857" s="400">
        <v>0.13056040400515831</v>
      </c>
      <c r="BW857" s="400">
        <v>1.5954553091334763E-4</v>
      </c>
      <c r="BX857" s="400">
        <v>0.99984045446908665</v>
      </c>
      <c r="BY857" s="407">
        <v>10747</v>
      </c>
      <c r="BZ857" s="406" t="s">
        <v>2161</v>
      </c>
      <c r="CA857" s="406">
        <v>0.86839378937571343</v>
      </c>
      <c r="CB857" s="406">
        <v>0.1316062106242866</v>
      </c>
      <c r="CC857" s="406">
        <v>0.25806025314592174</v>
      </c>
      <c r="CD857" s="406">
        <v>2.6830612235634681E-3</v>
      </c>
      <c r="CE857" s="406">
        <v>0.73925668563051472</v>
      </c>
    </row>
    <row r="858" spans="1:83" x14ac:dyDescent="0.35">
      <c r="A858" s="365">
        <v>12</v>
      </c>
      <c r="B858" s="366" t="s">
        <v>1327</v>
      </c>
      <c r="C858" s="411">
        <v>11414</v>
      </c>
      <c r="D858" s="367" t="s">
        <v>2162</v>
      </c>
      <c r="E858" s="368" t="s">
        <v>2438</v>
      </c>
      <c r="F858" s="369">
        <v>5</v>
      </c>
      <c r="G858" s="370" t="s">
        <v>2469</v>
      </c>
      <c r="H858" s="371">
        <v>60414</v>
      </c>
      <c r="I858" s="372">
        <v>60414</v>
      </c>
      <c r="J858" s="373">
        <v>302.41382850443938</v>
      </c>
      <c r="K858" s="374">
        <v>18270029.0352672</v>
      </c>
      <c r="L858" s="371">
        <v>11934</v>
      </c>
      <c r="M858" s="372">
        <v>11934</v>
      </c>
      <c r="N858" s="373">
        <v>351.74164447461038</v>
      </c>
      <c r="O858" s="374">
        <v>4197684.7851600004</v>
      </c>
      <c r="P858" s="374">
        <f t="shared" si="236"/>
        <v>0.8413094700309639</v>
      </c>
      <c r="Q858" s="402">
        <f t="shared" si="240"/>
        <v>10040.187215349522</v>
      </c>
      <c r="R858" s="374">
        <f t="shared" si="237"/>
        <v>0.15869052996903613</v>
      </c>
      <c r="S858" s="401">
        <f t="shared" si="241"/>
        <v>1893.8127846504772</v>
      </c>
      <c r="T858" s="371">
        <v>7605.5999999999995</v>
      </c>
      <c r="U858" s="372">
        <v>7605.5999999999995</v>
      </c>
      <c r="V858" s="373">
        <v>161.73553758946039</v>
      </c>
      <c r="W858" s="374">
        <v>1230095.8046903999</v>
      </c>
      <c r="X858" s="371">
        <v>345.59999999999997</v>
      </c>
      <c r="Y858" s="372">
        <v>345.59999999999997</v>
      </c>
      <c r="Z858" s="373">
        <v>137.91375729166666</v>
      </c>
      <c r="AA858" s="374">
        <v>47662.994519999993</v>
      </c>
      <c r="AB858" s="371">
        <v>0</v>
      </c>
      <c r="AC858" s="372">
        <v>0</v>
      </c>
      <c r="AD858" s="373">
        <v>0</v>
      </c>
      <c r="AE858" s="374">
        <v>0</v>
      </c>
      <c r="AF858" s="374">
        <f t="shared" si="242"/>
        <v>0</v>
      </c>
      <c r="AG858" s="374">
        <f t="shared" si="243"/>
        <v>0</v>
      </c>
      <c r="AH858" s="374">
        <f t="shared" si="244"/>
        <v>1</v>
      </c>
      <c r="AI858" s="374">
        <f t="shared" si="245"/>
        <v>0</v>
      </c>
      <c r="AJ858" s="375">
        <v>23745472.619637601</v>
      </c>
      <c r="AK858" s="376">
        <v>839.70900000000006</v>
      </c>
      <c r="AL858" s="377">
        <v>839.70900000000006</v>
      </c>
      <c r="AM858" s="373">
        <v>7358.8829017195239</v>
      </c>
      <c r="AN858" s="374">
        <v>6179320.2025199998</v>
      </c>
      <c r="AO858" s="378">
        <v>5169.3412800000006</v>
      </c>
      <c r="AP858" s="379">
        <v>5169.3412800000006</v>
      </c>
      <c r="AQ858" s="373">
        <v>184.50281118990077</v>
      </c>
      <c r="AR858" s="374">
        <v>953757.99816000008</v>
      </c>
      <c r="AS858" s="374">
        <f t="shared" si="238"/>
        <v>0.86605891690926673</v>
      </c>
      <c r="AT858" s="374">
        <f t="shared" si="252"/>
        <v>4476.9541100911629</v>
      </c>
      <c r="AU858" s="374">
        <f t="shared" si="239"/>
        <v>0.13394108309073327</v>
      </c>
      <c r="AV858" s="374">
        <f t="shared" si="253"/>
        <v>692.38716990883756</v>
      </c>
      <c r="AW858" s="380">
        <v>44.771879999999996</v>
      </c>
      <c r="AX858" s="381">
        <v>44.771879999999996</v>
      </c>
      <c r="AY858" s="373">
        <v>6205.8540128357354</v>
      </c>
      <c r="AZ858" s="374">
        <v>277847.75116019999</v>
      </c>
      <c r="BA858" s="378">
        <v>-5048.5588800000005</v>
      </c>
      <c r="BB858" s="379">
        <v>-5048.5588800000005</v>
      </c>
      <c r="BC858" s="373">
        <v>-98.695470024903415</v>
      </c>
      <c r="BD858" s="374">
        <v>498269.89160999999</v>
      </c>
      <c r="BE858" s="374">
        <f t="shared" si="246"/>
        <v>9.8623839022694351E-2</v>
      </c>
      <c r="BF858" s="374">
        <f t="shared" si="247"/>
        <v>-497.90825827771414</v>
      </c>
      <c r="BG858" s="374">
        <f t="shared" si="248"/>
        <v>0</v>
      </c>
      <c r="BH858" s="374">
        <f t="shared" si="249"/>
        <v>0</v>
      </c>
      <c r="BI858" s="374">
        <f t="shared" si="250"/>
        <v>0.90137616097730566</v>
      </c>
      <c r="BJ858" s="374">
        <f t="shared" si="251"/>
        <v>-4550.6506217222868</v>
      </c>
      <c r="BK858" s="375">
        <v>7909195.8434501998</v>
      </c>
      <c r="BL858" s="382">
        <v>31654668.463087801</v>
      </c>
      <c r="BM858" s="383">
        <v>0.54</v>
      </c>
      <c r="BN858" s="382">
        <v>17093520.970067415</v>
      </c>
      <c r="BO858" s="395"/>
      <c r="BP858" s="395"/>
      <c r="BS858" s="408">
        <v>11414</v>
      </c>
      <c r="BT858" s="400" t="s">
        <v>2162</v>
      </c>
      <c r="BU858" s="400">
        <v>0.8413094700309639</v>
      </c>
      <c r="BV858" s="400">
        <v>0.15869052996903613</v>
      </c>
      <c r="BW858" s="400">
        <v>0</v>
      </c>
      <c r="BX858" s="400">
        <v>1</v>
      </c>
      <c r="BY858" s="407">
        <v>11414</v>
      </c>
      <c r="BZ858" s="406" t="s">
        <v>2162</v>
      </c>
      <c r="CA858" s="406">
        <v>0.86605891690926673</v>
      </c>
      <c r="CB858" s="406">
        <v>0.13394108309073327</v>
      </c>
      <c r="CC858" s="406">
        <v>9.8623839022694351E-2</v>
      </c>
      <c r="CD858" s="406">
        <v>0</v>
      </c>
      <c r="CE858" s="406">
        <v>0.90137616097730566</v>
      </c>
    </row>
    <row r="859" spans="1:83" x14ac:dyDescent="0.35">
      <c r="A859" s="365">
        <v>12</v>
      </c>
      <c r="B859" s="366" t="s">
        <v>1327</v>
      </c>
      <c r="C859" s="411">
        <v>11415</v>
      </c>
      <c r="D859" s="367" t="s">
        <v>2163</v>
      </c>
      <c r="E859" s="368" t="s">
        <v>2438</v>
      </c>
      <c r="F859" s="369">
        <v>6</v>
      </c>
      <c r="G859" s="370" t="s">
        <v>6307</v>
      </c>
      <c r="H859" s="371">
        <v>62449.2</v>
      </c>
      <c r="I859" s="372">
        <v>62449.2</v>
      </c>
      <c r="J859" s="373">
        <v>471.465128203772</v>
      </c>
      <c r="K859" s="374">
        <v>29442620.084222998</v>
      </c>
      <c r="L859" s="371">
        <v>15972</v>
      </c>
      <c r="M859" s="372">
        <v>15972</v>
      </c>
      <c r="N859" s="373">
        <v>451.02540796656649</v>
      </c>
      <c r="O859" s="374">
        <v>7203777.8160420004</v>
      </c>
      <c r="P859" s="374">
        <f t="shared" si="236"/>
        <v>0.85526148983966377</v>
      </c>
      <c r="Q859" s="402">
        <f t="shared" si="240"/>
        <v>13660.236515719109</v>
      </c>
      <c r="R859" s="374">
        <f t="shared" si="237"/>
        <v>0.14473851016033626</v>
      </c>
      <c r="S859" s="401">
        <f t="shared" si="241"/>
        <v>2311.7634842808907</v>
      </c>
      <c r="T859" s="371">
        <v>5559.5999999999995</v>
      </c>
      <c r="U859" s="372">
        <v>5559.5999999999995</v>
      </c>
      <c r="V859" s="373">
        <v>241.86188301974965</v>
      </c>
      <c r="W859" s="374">
        <v>1344655.3248366001</v>
      </c>
      <c r="X859" s="371">
        <v>5518.8</v>
      </c>
      <c r="Y859" s="372">
        <v>5518.8</v>
      </c>
      <c r="Z859" s="373">
        <v>0.21285126929767342</v>
      </c>
      <c r="AA859" s="374">
        <v>1174.6835850000002</v>
      </c>
      <c r="AB859" s="371">
        <v>115.19999999999999</v>
      </c>
      <c r="AC859" s="372">
        <v>115.19999999999999</v>
      </c>
      <c r="AD859" s="373">
        <v>17392.289483536457</v>
      </c>
      <c r="AE859" s="374">
        <v>2003591.7485033995</v>
      </c>
      <c r="AF859" s="374">
        <f t="shared" si="242"/>
        <v>9.2304732307938126E-4</v>
      </c>
      <c r="AG859" s="374">
        <f t="shared" si="243"/>
        <v>0.10633505161874471</v>
      </c>
      <c r="AH859" s="374">
        <f t="shared" si="244"/>
        <v>0.99907695267692065</v>
      </c>
      <c r="AI859" s="374">
        <f t="shared" si="245"/>
        <v>115.09366494838125</v>
      </c>
      <c r="AJ859" s="375">
        <v>39995819.657190003</v>
      </c>
      <c r="AK859" s="376">
        <v>1147.42128</v>
      </c>
      <c r="AL859" s="377">
        <v>1147.42128</v>
      </c>
      <c r="AM859" s="373">
        <v>12101.99130363662</v>
      </c>
      <c r="AN859" s="374">
        <v>13886082.352167599</v>
      </c>
      <c r="AO859" s="378">
        <v>182.86464000000001</v>
      </c>
      <c r="AP859" s="379">
        <v>182.86464000000001</v>
      </c>
      <c r="AQ859" s="373">
        <v>13927.405443810241</v>
      </c>
      <c r="AR859" s="374">
        <v>2546829.9826163999</v>
      </c>
      <c r="AS859" s="374">
        <f t="shared" si="238"/>
        <v>0.78657008369534664</v>
      </c>
      <c r="AT859" s="374">
        <f t="shared" si="252"/>
        <v>143.83585518971944</v>
      </c>
      <c r="AU859" s="374">
        <f t="shared" si="239"/>
        <v>0.21342991630465336</v>
      </c>
      <c r="AV859" s="374">
        <f t="shared" si="253"/>
        <v>39.02878481028057</v>
      </c>
      <c r="AW859" s="380">
        <v>39.457439999999998</v>
      </c>
      <c r="AX859" s="381">
        <v>39.457439999999998</v>
      </c>
      <c r="AY859" s="373">
        <v>12718.698096480664</v>
      </c>
      <c r="AZ859" s="374">
        <v>501847.26702000003</v>
      </c>
      <c r="BA859" s="378">
        <v>75.849719999999834</v>
      </c>
      <c r="BB859" s="379">
        <v>75.849719999999834</v>
      </c>
      <c r="BC859" s="373">
        <v>4343.0776605371875</v>
      </c>
      <c r="BD859" s="374">
        <v>329421.22448999999</v>
      </c>
      <c r="BE859" s="374">
        <f t="shared" si="246"/>
        <v>5.6987051969900837E-2</v>
      </c>
      <c r="BF859" s="374">
        <f t="shared" si="247"/>
        <v>4.3224519355424178</v>
      </c>
      <c r="BG859" s="374">
        <f t="shared" si="248"/>
        <v>0</v>
      </c>
      <c r="BH859" s="374">
        <f t="shared" si="249"/>
        <v>0</v>
      </c>
      <c r="BI859" s="374">
        <f t="shared" si="250"/>
        <v>0.94301294803009916</v>
      </c>
      <c r="BJ859" s="374">
        <f t="shared" si="251"/>
        <v>71.527268064457417</v>
      </c>
      <c r="BK859" s="375">
        <v>17264180.826294001</v>
      </c>
      <c r="BL859" s="382">
        <v>57260000.483484</v>
      </c>
      <c r="BM859" s="383">
        <v>0.51</v>
      </c>
      <c r="BN859" s="382">
        <v>29202600.246576842</v>
      </c>
      <c r="BO859" s="395"/>
      <c r="BP859" s="395"/>
      <c r="BS859" s="408">
        <v>11415</v>
      </c>
      <c r="BT859" s="400" t="s">
        <v>2163</v>
      </c>
      <c r="BU859" s="400">
        <v>0.85526148983966377</v>
      </c>
      <c r="BV859" s="400">
        <v>0.14473851016033626</v>
      </c>
      <c r="BW859" s="400">
        <v>9.2304732307938126E-4</v>
      </c>
      <c r="BX859" s="400">
        <v>0.99907695267692065</v>
      </c>
      <c r="BY859" s="407">
        <v>11415</v>
      </c>
      <c r="BZ859" s="406" t="s">
        <v>2163</v>
      </c>
      <c r="CA859" s="406">
        <v>0.78657008369534664</v>
      </c>
      <c r="CB859" s="406">
        <v>0.21342991630465336</v>
      </c>
      <c r="CC859" s="406">
        <v>5.6987051969900837E-2</v>
      </c>
      <c r="CD859" s="406">
        <v>0</v>
      </c>
      <c r="CE859" s="406">
        <v>0.94301294803009916</v>
      </c>
    </row>
    <row r="860" spans="1:83" x14ac:dyDescent="0.35">
      <c r="A860" s="365">
        <v>12</v>
      </c>
      <c r="B860" s="366" t="s">
        <v>1327</v>
      </c>
      <c r="C860" s="411">
        <v>11416</v>
      </c>
      <c r="D860" s="367" t="s">
        <v>2164</v>
      </c>
      <c r="E860" s="368" t="s">
        <v>2438</v>
      </c>
      <c r="F860" s="369">
        <v>9</v>
      </c>
      <c r="G860" s="370" t="s">
        <v>2511</v>
      </c>
      <c r="H860" s="371">
        <v>63621.599999999999</v>
      </c>
      <c r="I860" s="372">
        <v>63621.599999999999</v>
      </c>
      <c r="J860" s="373">
        <v>438.4793711590026</v>
      </c>
      <c r="K860" s="374">
        <v>27896759.160129599</v>
      </c>
      <c r="L860" s="371">
        <v>22005.599999999999</v>
      </c>
      <c r="M860" s="372">
        <v>22005.599999999999</v>
      </c>
      <c r="N860" s="373">
        <v>303.09872601586869</v>
      </c>
      <c r="O860" s="374">
        <v>6669869.3252147995</v>
      </c>
      <c r="P860" s="374">
        <f t="shared" si="236"/>
        <v>0.87359916925352221</v>
      </c>
      <c r="Q860" s="402">
        <f t="shared" si="240"/>
        <v>19224.073878925308</v>
      </c>
      <c r="R860" s="374">
        <f t="shared" si="237"/>
        <v>0.12640083074647782</v>
      </c>
      <c r="S860" s="401">
        <f t="shared" si="241"/>
        <v>2781.5261210746921</v>
      </c>
      <c r="T860" s="371">
        <v>2367.6</v>
      </c>
      <c r="U860" s="372">
        <v>2367.6</v>
      </c>
      <c r="V860" s="373">
        <v>549.34323368550429</v>
      </c>
      <c r="W860" s="374">
        <v>1300625.0400737999</v>
      </c>
      <c r="X860" s="371">
        <v>14463.6</v>
      </c>
      <c r="Y860" s="372">
        <v>14463.6</v>
      </c>
      <c r="Z860" s="373">
        <v>2.091640309466523</v>
      </c>
      <c r="AA860" s="374">
        <v>30252.648780000003</v>
      </c>
      <c r="AB860" s="371">
        <v>0</v>
      </c>
      <c r="AC860" s="372">
        <v>0</v>
      </c>
      <c r="AD860" s="373">
        <v>0</v>
      </c>
      <c r="AE860" s="374">
        <v>0</v>
      </c>
      <c r="AF860" s="374">
        <f t="shared" si="242"/>
        <v>0</v>
      </c>
      <c r="AG860" s="374">
        <f t="shared" si="243"/>
        <v>0</v>
      </c>
      <c r="AH860" s="374">
        <f t="shared" si="244"/>
        <v>1</v>
      </c>
      <c r="AI860" s="374">
        <f t="shared" si="245"/>
        <v>0</v>
      </c>
      <c r="AJ860" s="375">
        <v>35897506.174198195</v>
      </c>
      <c r="AK860" s="376">
        <v>993.42395999999985</v>
      </c>
      <c r="AL860" s="377">
        <v>993.42395999999985</v>
      </c>
      <c r="AM860" s="373">
        <v>8563.4493517359915</v>
      </c>
      <c r="AN860" s="374">
        <v>8507135.7662610002</v>
      </c>
      <c r="AO860" s="378">
        <v>198.51875999999996</v>
      </c>
      <c r="AP860" s="379">
        <v>198.51875999999996</v>
      </c>
      <c r="AQ860" s="373">
        <v>8663.9433089154918</v>
      </c>
      <c r="AR860" s="374">
        <v>1719955.2823962001</v>
      </c>
      <c r="AS860" s="374">
        <f t="shared" si="238"/>
        <v>0.90493914483624527</v>
      </c>
      <c r="AT860" s="374">
        <f t="shared" si="252"/>
        <v>179.64739690835177</v>
      </c>
      <c r="AU860" s="374">
        <f t="shared" si="239"/>
        <v>9.5060855163754718E-2</v>
      </c>
      <c r="AV860" s="374">
        <f t="shared" si="253"/>
        <v>18.871363091648181</v>
      </c>
      <c r="AW860" s="380">
        <v>31.408800000000003</v>
      </c>
      <c r="AX860" s="381">
        <v>31.408800000000003</v>
      </c>
      <c r="AY860" s="373">
        <v>12482.949485882935</v>
      </c>
      <c r="AZ860" s="374">
        <v>392074.46381219995</v>
      </c>
      <c r="BA860" s="378">
        <v>29.08740000000023</v>
      </c>
      <c r="BB860" s="379">
        <v>29.08740000000023</v>
      </c>
      <c r="BC860" s="373">
        <v>21501.648910249631</v>
      </c>
      <c r="BD860" s="374">
        <v>625427.06251200009</v>
      </c>
      <c r="BE860" s="374">
        <f t="shared" si="246"/>
        <v>1.0566473368544398E-2</v>
      </c>
      <c r="BF860" s="374">
        <f t="shared" si="247"/>
        <v>0.30735123746020077</v>
      </c>
      <c r="BG860" s="374">
        <f t="shared" si="248"/>
        <v>0</v>
      </c>
      <c r="BH860" s="374">
        <f t="shared" si="249"/>
        <v>0</v>
      </c>
      <c r="BI860" s="374">
        <f t="shared" si="250"/>
        <v>0.98943352663145556</v>
      </c>
      <c r="BJ860" s="374">
        <f t="shared" si="251"/>
        <v>28.780048762540027</v>
      </c>
      <c r="BK860" s="375">
        <v>11244592.574981403</v>
      </c>
      <c r="BL860" s="382">
        <v>47142098.749179602</v>
      </c>
      <c r="BM860" s="383">
        <v>0.49</v>
      </c>
      <c r="BN860" s="382">
        <v>23099628.387098003</v>
      </c>
      <c r="BO860" s="395"/>
      <c r="BP860" s="395"/>
      <c r="BS860" s="408">
        <v>11416</v>
      </c>
      <c r="BT860" s="400" t="s">
        <v>2164</v>
      </c>
      <c r="BU860" s="400">
        <v>0.87359916925352221</v>
      </c>
      <c r="BV860" s="400">
        <v>0.12640083074647782</v>
      </c>
      <c r="BW860" s="400">
        <v>0</v>
      </c>
      <c r="BX860" s="400">
        <v>1</v>
      </c>
      <c r="BY860" s="407">
        <v>11416</v>
      </c>
      <c r="BZ860" s="406" t="s">
        <v>2164</v>
      </c>
      <c r="CA860" s="406">
        <v>0.90493914483624527</v>
      </c>
      <c r="CB860" s="406">
        <v>9.5060855163754718E-2</v>
      </c>
      <c r="CC860" s="406">
        <v>1.0566473368544398E-2</v>
      </c>
      <c r="CD860" s="406">
        <v>0</v>
      </c>
      <c r="CE860" s="406">
        <v>0.98943352663145556</v>
      </c>
    </row>
    <row r="861" spans="1:83" x14ac:dyDescent="0.35">
      <c r="A861" s="365">
        <v>12</v>
      </c>
      <c r="B861" s="366" t="s">
        <v>1327</v>
      </c>
      <c r="C861" s="411">
        <v>11417</v>
      </c>
      <c r="D861" s="367" t="s">
        <v>2165</v>
      </c>
      <c r="E861" s="368" t="s">
        <v>2438</v>
      </c>
      <c r="F861" s="369">
        <v>12</v>
      </c>
      <c r="G861" s="370" t="s">
        <v>6311</v>
      </c>
      <c r="H861" s="371">
        <v>38020.799999999996</v>
      </c>
      <c r="I861" s="372">
        <v>38020.799999999996</v>
      </c>
      <c r="J861" s="373">
        <v>1912.7741165705088</v>
      </c>
      <c r="K861" s="374">
        <v>72725202.131303996</v>
      </c>
      <c r="L861" s="371">
        <v>56571.6</v>
      </c>
      <c r="M861" s="372">
        <v>56571.6</v>
      </c>
      <c r="N861" s="373">
        <v>730.95543204442868</v>
      </c>
      <c r="O861" s="374">
        <v>41351318.319444597</v>
      </c>
      <c r="P861" s="374">
        <f t="shared" si="236"/>
        <v>0.88788305226051445</v>
      </c>
      <c r="Q861" s="402">
        <f t="shared" si="240"/>
        <v>50228.964879260915</v>
      </c>
      <c r="R861" s="374">
        <f t="shared" si="237"/>
        <v>0.11211694773948551</v>
      </c>
      <c r="S861" s="401">
        <f t="shared" si="241"/>
        <v>6342.635120739078</v>
      </c>
      <c r="T861" s="371">
        <v>107274</v>
      </c>
      <c r="U861" s="372">
        <v>107274</v>
      </c>
      <c r="V861" s="373">
        <v>51.546072905643491</v>
      </c>
      <c r="W861" s="374">
        <v>5529553.4248799998</v>
      </c>
      <c r="X861" s="371">
        <v>0</v>
      </c>
      <c r="Y861" s="372">
        <v>0</v>
      </c>
      <c r="Z861" s="373">
        <v>0</v>
      </c>
      <c r="AA861" s="374">
        <v>0</v>
      </c>
      <c r="AB861" s="371">
        <v>382.8</v>
      </c>
      <c r="AC861" s="372">
        <v>382.8</v>
      </c>
      <c r="AD861" s="373">
        <v>17889.54874208464</v>
      </c>
      <c r="AE861" s="374">
        <v>6848119.2584700007</v>
      </c>
      <c r="AF861" s="374">
        <f t="shared" si="242"/>
        <v>0</v>
      </c>
      <c r="AG861" s="374">
        <f t="shared" si="243"/>
        <v>0</v>
      </c>
      <c r="AH861" s="374">
        <f t="shared" si="244"/>
        <v>1</v>
      </c>
      <c r="AI861" s="374">
        <f t="shared" si="245"/>
        <v>382.8</v>
      </c>
      <c r="AJ861" s="375">
        <v>126454193.13409859</v>
      </c>
      <c r="AK861" s="376">
        <v>2826.1327200000001</v>
      </c>
      <c r="AL861" s="377">
        <v>2826.1327200000001</v>
      </c>
      <c r="AM861" s="373">
        <v>15520.384101727537</v>
      </c>
      <c r="AN861" s="374">
        <v>43862665.336860001</v>
      </c>
      <c r="AO861" s="378">
        <v>629.78556000000003</v>
      </c>
      <c r="AP861" s="379">
        <v>629.78556000000003</v>
      </c>
      <c r="AQ861" s="373">
        <v>15228.010417750764</v>
      </c>
      <c r="AR861" s="374">
        <v>9590381.0686289985</v>
      </c>
      <c r="AS861" s="374">
        <f t="shared" si="238"/>
        <v>0.88865678369319989</v>
      </c>
      <c r="AT861" s="374">
        <f t="shared" si="252"/>
        <v>559.6632101660208</v>
      </c>
      <c r="AU861" s="374">
        <f t="shared" si="239"/>
        <v>0.11134321630680016</v>
      </c>
      <c r="AV861" s="374">
        <f t="shared" si="253"/>
        <v>70.122349833979271</v>
      </c>
      <c r="AW861" s="380">
        <v>230441.47284</v>
      </c>
      <c r="AX861" s="381">
        <v>230441.47284</v>
      </c>
      <c r="AY861" s="373">
        <v>8.8246739276265078</v>
      </c>
      <c r="AZ861" s="374">
        <v>2033570.8572150001</v>
      </c>
      <c r="BA861" s="378">
        <v>-230541.00816</v>
      </c>
      <c r="BB861" s="379">
        <v>-230541.00816</v>
      </c>
      <c r="BC861" s="373">
        <v>-16.682484199287451</v>
      </c>
      <c r="BD861" s="374">
        <v>3845996.7259169994</v>
      </c>
      <c r="BE861" s="374">
        <f t="shared" si="246"/>
        <v>5.0815155640935313E-2</v>
      </c>
      <c r="BF861" s="374">
        <f t="shared" si="247"/>
        <v>-11714.977211268539</v>
      </c>
      <c r="BG861" s="374">
        <f t="shared" si="248"/>
        <v>0</v>
      </c>
      <c r="BH861" s="374">
        <f t="shared" si="249"/>
        <v>0</v>
      </c>
      <c r="BI861" s="374">
        <f t="shared" si="250"/>
        <v>0.94918484435906469</v>
      </c>
      <c r="BJ861" s="374">
        <f t="shared" si="251"/>
        <v>-218826.03094873147</v>
      </c>
      <c r="BK861" s="375">
        <v>59332613.988620996</v>
      </c>
      <c r="BL861" s="382">
        <v>185786807.12271959</v>
      </c>
      <c r="BM861" s="383">
        <v>0.38</v>
      </c>
      <c r="BN861" s="382">
        <v>70598986.706633449</v>
      </c>
      <c r="BO861" s="395"/>
      <c r="BP861" s="395"/>
      <c r="BS861" s="408">
        <v>11417</v>
      </c>
      <c r="BT861" s="400" t="s">
        <v>2165</v>
      </c>
      <c r="BU861" s="400">
        <v>0.88788305226051445</v>
      </c>
      <c r="BV861" s="400">
        <v>0.11211694773948551</v>
      </c>
      <c r="BW861" s="400">
        <v>0</v>
      </c>
      <c r="BX861" s="400">
        <v>1</v>
      </c>
      <c r="BY861" s="407">
        <v>11417</v>
      </c>
      <c r="BZ861" s="406" t="s">
        <v>2165</v>
      </c>
      <c r="CA861" s="406">
        <v>0.88865678369319989</v>
      </c>
      <c r="CB861" s="406">
        <v>0.11134321630680016</v>
      </c>
      <c r="CC861" s="406">
        <v>5.0815155640935313E-2</v>
      </c>
      <c r="CD861" s="406">
        <v>0</v>
      </c>
      <c r="CE861" s="406">
        <v>0.94918484435906469</v>
      </c>
    </row>
    <row r="862" spans="1:83" x14ac:dyDescent="0.35">
      <c r="A862" s="365">
        <v>12</v>
      </c>
      <c r="B862" s="366" t="s">
        <v>1327</v>
      </c>
      <c r="C862" s="411">
        <v>11418</v>
      </c>
      <c r="D862" s="367" t="s">
        <v>2166</v>
      </c>
      <c r="E862" s="368" t="s">
        <v>2438</v>
      </c>
      <c r="F862" s="369">
        <v>6</v>
      </c>
      <c r="G862" s="370" t="s">
        <v>6307</v>
      </c>
      <c r="H862" s="371">
        <v>70483.199999999997</v>
      </c>
      <c r="I862" s="372">
        <v>70483.199999999997</v>
      </c>
      <c r="J862" s="373">
        <v>402.16458238173357</v>
      </c>
      <c r="K862" s="374">
        <v>28345846.692928202</v>
      </c>
      <c r="L862" s="371">
        <v>36524.400000000001</v>
      </c>
      <c r="M862" s="372">
        <v>36524.400000000001</v>
      </c>
      <c r="N862" s="373">
        <v>288.55147733638336</v>
      </c>
      <c r="O862" s="374">
        <v>10539169.578825001</v>
      </c>
      <c r="P862" s="374">
        <f t="shared" si="236"/>
        <v>0.88430141031548459</v>
      </c>
      <c r="Q862" s="402">
        <f t="shared" si="240"/>
        <v>32298.578430926886</v>
      </c>
      <c r="R862" s="374">
        <f t="shared" si="237"/>
        <v>0.11569858968451534</v>
      </c>
      <c r="S862" s="401">
        <f t="shared" si="241"/>
        <v>4225.8215690731122</v>
      </c>
      <c r="T862" s="371">
        <v>8229.6</v>
      </c>
      <c r="U862" s="372">
        <v>8229.6</v>
      </c>
      <c r="V862" s="373">
        <v>127.7042444779819</v>
      </c>
      <c r="W862" s="374">
        <v>1050954.850356</v>
      </c>
      <c r="X862" s="371">
        <v>6121.2</v>
      </c>
      <c r="Y862" s="372">
        <v>6121.2</v>
      </c>
      <c r="Z862" s="373">
        <v>1.007106449715742</v>
      </c>
      <c r="AA862" s="374">
        <v>6164.7</v>
      </c>
      <c r="AB862" s="371">
        <v>19.2</v>
      </c>
      <c r="AC862" s="372">
        <v>19.2</v>
      </c>
      <c r="AD862" s="373">
        <v>85750.21604484375</v>
      </c>
      <c r="AE862" s="374">
        <v>1646404.148061</v>
      </c>
      <c r="AF862" s="374">
        <f t="shared" si="242"/>
        <v>0</v>
      </c>
      <c r="AG862" s="374">
        <f t="shared" si="243"/>
        <v>0</v>
      </c>
      <c r="AH862" s="374">
        <f t="shared" si="244"/>
        <v>1</v>
      </c>
      <c r="AI862" s="374">
        <f t="shared" si="245"/>
        <v>19.2</v>
      </c>
      <c r="AJ862" s="375">
        <v>41588539.970170207</v>
      </c>
      <c r="AK862" s="376">
        <v>1092.48</v>
      </c>
      <c r="AL862" s="377">
        <v>1092.48</v>
      </c>
      <c r="AM862" s="373">
        <v>9928.4644554152037</v>
      </c>
      <c r="AN862" s="374">
        <v>10846648.848252002</v>
      </c>
      <c r="AO862" s="378">
        <v>207.34799999999996</v>
      </c>
      <c r="AP862" s="379">
        <v>207.34799999999996</v>
      </c>
      <c r="AQ862" s="373">
        <v>11520.147699490713</v>
      </c>
      <c r="AR862" s="374">
        <v>2388679.585194</v>
      </c>
      <c r="AS862" s="374">
        <f t="shared" si="238"/>
        <v>0.92283720464248431</v>
      </c>
      <c r="AT862" s="374">
        <f t="shared" si="252"/>
        <v>191.34844870820979</v>
      </c>
      <c r="AU862" s="374">
        <f t="shared" si="239"/>
        <v>7.7162795357515648E-2</v>
      </c>
      <c r="AV862" s="374">
        <f t="shared" si="253"/>
        <v>15.999551291790151</v>
      </c>
      <c r="AW862" s="380">
        <v>44.507999999999996</v>
      </c>
      <c r="AX862" s="381">
        <v>44.507999999999996</v>
      </c>
      <c r="AY862" s="373">
        <v>10089.906931302239</v>
      </c>
      <c r="AZ862" s="374">
        <v>449081.57769840001</v>
      </c>
      <c r="BA862" s="378">
        <v>124.63199999999995</v>
      </c>
      <c r="BB862" s="379">
        <v>124.63199999999995</v>
      </c>
      <c r="BC862" s="373">
        <v>5710.8848517234765</v>
      </c>
      <c r="BD862" s="374">
        <v>711759.00083999999</v>
      </c>
      <c r="BE862" s="374">
        <f t="shared" si="246"/>
        <v>6.1941567957650108E-2</v>
      </c>
      <c r="BF862" s="374">
        <f t="shared" si="247"/>
        <v>7.7199014976978448</v>
      </c>
      <c r="BG862" s="374">
        <f t="shared" si="248"/>
        <v>0</v>
      </c>
      <c r="BH862" s="374">
        <f t="shared" si="249"/>
        <v>0</v>
      </c>
      <c r="BI862" s="374">
        <f t="shared" si="250"/>
        <v>0.93805843204234984</v>
      </c>
      <c r="BJ862" s="374">
        <f t="shared" si="251"/>
        <v>116.9120985023021</v>
      </c>
      <c r="BK862" s="375">
        <v>14396169.011984402</v>
      </c>
      <c r="BL862" s="382">
        <v>55984708.982154608</v>
      </c>
      <c r="BM862" s="383">
        <v>0.48</v>
      </c>
      <c r="BN862" s="382">
        <v>26872660.311434209</v>
      </c>
      <c r="BO862" s="395"/>
      <c r="BP862" s="395"/>
      <c r="BS862" s="408">
        <v>11418</v>
      </c>
      <c r="BT862" s="400" t="s">
        <v>2166</v>
      </c>
      <c r="BU862" s="400">
        <v>0.88430141031548459</v>
      </c>
      <c r="BV862" s="400">
        <v>0.11569858968451534</v>
      </c>
      <c r="BW862" s="400">
        <v>0</v>
      </c>
      <c r="BX862" s="400">
        <v>1</v>
      </c>
      <c r="BY862" s="407">
        <v>11418</v>
      </c>
      <c r="BZ862" s="406" t="s">
        <v>2166</v>
      </c>
      <c r="CA862" s="406">
        <v>0.92283720464248431</v>
      </c>
      <c r="CB862" s="406">
        <v>7.7162795357515648E-2</v>
      </c>
      <c r="CC862" s="406">
        <v>6.1941567957650108E-2</v>
      </c>
      <c r="CD862" s="406">
        <v>0</v>
      </c>
      <c r="CE862" s="406">
        <v>0.93805843204234984</v>
      </c>
    </row>
    <row r="863" spans="1:83" x14ac:dyDescent="0.35">
      <c r="A863" s="365">
        <v>12</v>
      </c>
      <c r="B863" s="366" t="s">
        <v>1327</v>
      </c>
      <c r="C863" s="411">
        <v>11419</v>
      </c>
      <c r="D863" s="367" t="s">
        <v>2167</v>
      </c>
      <c r="E863" s="368" t="s">
        <v>2438</v>
      </c>
      <c r="F863" s="369">
        <v>5</v>
      </c>
      <c r="G863" s="370" t="s">
        <v>2469</v>
      </c>
      <c r="H863" s="371">
        <v>36750</v>
      </c>
      <c r="I863" s="372">
        <v>36750</v>
      </c>
      <c r="J863" s="373">
        <v>367.17996585959185</v>
      </c>
      <c r="K863" s="374">
        <v>13493863.745340001</v>
      </c>
      <c r="L863" s="371">
        <v>12896.4</v>
      </c>
      <c r="M863" s="372">
        <v>12896.4</v>
      </c>
      <c r="N863" s="373">
        <v>483.36825981785614</v>
      </c>
      <c r="O863" s="374">
        <v>6233710.425915</v>
      </c>
      <c r="P863" s="374">
        <f t="shared" si="236"/>
        <v>0.89633858255452248</v>
      </c>
      <c r="Q863" s="402">
        <f t="shared" si="240"/>
        <v>11559.540896056144</v>
      </c>
      <c r="R863" s="374">
        <f t="shared" si="237"/>
        <v>0.10366141744547748</v>
      </c>
      <c r="S863" s="401">
        <f t="shared" si="241"/>
        <v>1336.8591039438556</v>
      </c>
      <c r="T863" s="371">
        <v>2306.4</v>
      </c>
      <c r="U863" s="372">
        <v>2306.4</v>
      </c>
      <c r="V863" s="373">
        <v>232.26116663631635</v>
      </c>
      <c r="W863" s="374">
        <v>535687.15473000007</v>
      </c>
      <c r="X863" s="371">
        <v>1136.3999999999999</v>
      </c>
      <c r="Y863" s="372">
        <v>1136.3999999999999</v>
      </c>
      <c r="Z863" s="373">
        <v>3.1083888595564941</v>
      </c>
      <c r="AA863" s="374">
        <v>3532.3730999999993</v>
      </c>
      <c r="AB863" s="371">
        <v>156</v>
      </c>
      <c r="AC863" s="372">
        <v>156</v>
      </c>
      <c r="AD863" s="373">
        <v>6354.3277526923075</v>
      </c>
      <c r="AE863" s="374">
        <v>991275.12942000001</v>
      </c>
      <c r="AF863" s="374">
        <f t="shared" si="242"/>
        <v>0</v>
      </c>
      <c r="AG863" s="374">
        <f t="shared" si="243"/>
        <v>0</v>
      </c>
      <c r="AH863" s="374">
        <f t="shared" si="244"/>
        <v>1</v>
      </c>
      <c r="AI863" s="374">
        <f t="shared" si="245"/>
        <v>156</v>
      </c>
      <c r="AJ863" s="375">
        <v>21258068.828505002</v>
      </c>
      <c r="AK863" s="376">
        <v>712.09391999999991</v>
      </c>
      <c r="AL863" s="377">
        <v>712.09391999999991</v>
      </c>
      <c r="AM863" s="373">
        <v>8003.5903054262853</v>
      </c>
      <c r="AN863" s="374">
        <v>5699307.9946649997</v>
      </c>
      <c r="AO863" s="378">
        <v>125.48016</v>
      </c>
      <c r="AP863" s="379">
        <v>125.48016</v>
      </c>
      <c r="AQ863" s="373">
        <v>12894.007783302159</v>
      </c>
      <c r="AR863" s="374">
        <v>1617942.1596900001</v>
      </c>
      <c r="AS863" s="374">
        <f t="shared" si="238"/>
        <v>0.89008457523965268</v>
      </c>
      <c r="AT863" s="374">
        <f t="shared" si="252"/>
        <v>111.68795491460365</v>
      </c>
      <c r="AU863" s="374">
        <f t="shared" si="239"/>
        <v>0.1099154247603473</v>
      </c>
      <c r="AV863" s="374">
        <f t="shared" si="253"/>
        <v>13.79220508539634</v>
      </c>
      <c r="AW863" s="380">
        <v>18.545999999999999</v>
      </c>
      <c r="AX863" s="381">
        <v>18.545999999999999</v>
      </c>
      <c r="AY863" s="373">
        <v>8529.9623633128431</v>
      </c>
      <c r="AZ863" s="374">
        <v>158196.68198999998</v>
      </c>
      <c r="BA863" s="378">
        <v>59.014800000000065</v>
      </c>
      <c r="BB863" s="379">
        <v>59.014800000000065</v>
      </c>
      <c r="BC863" s="373">
        <v>9059.6692267024446</v>
      </c>
      <c r="BD863" s="374">
        <v>534654.56747999997</v>
      </c>
      <c r="BE863" s="374">
        <f t="shared" si="246"/>
        <v>7.1476010165067039E-3</v>
      </c>
      <c r="BF863" s="374">
        <f t="shared" si="247"/>
        <v>0.42181424446894028</v>
      </c>
      <c r="BG863" s="374">
        <f t="shared" si="248"/>
        <v>0</v>
      </c>
      <c r="BH863" s="374">
        <f t="shared" si="249"/>
        <v>0</v>
      </c>
      <c r="BI863" s="374">
        <f t="shared" si="250"/>
        <v>0.99285239898349331</v>
      </c>
      <c r="BJ863" s="374">
        <f t="shared" si="251"/>
        <v>58.592985755531124</v>
      </c>
      <c r="BK863" s="375">
        <v>8010101.4038249999</v>
      </c>
      <c r="BL863" s="382">
        <v>29268170.232330002</v>
      </c>
      <c r="BM863" s="383">
        <v>0.31</v>
      </c>
      <c r="BN863" s="382">
        <v>9073132.7720223013</v>
      </c>
      <c r="BO863" s="395"/>
      <c r="BP863" s="395"/>
      <c r="BS863" s="408">
        <v>11419</v>
      </c>
      <c r="BT863" s="400" t="s">
        <v>2167</v>
      </c>
      <c r="BU863" s="400">
        <v>0.89633858255452248</v>
      </c>
      <c r="BV863" s="400">
        <v>0.10366141744547748</v>
      </c>
      <c r="BW863" s="400">
        <v>0</v>
      </c>
      <c r="BX863" s="400">
        <v>1</v>
      </c>
      <c r="BY863" s="407">
        <v>11419</v>
      </c>
      <c r="BZ863" s="406" t="s">
        <v>2167</v>
      </c>
      <c r="CA863" s="406">
        <v>0.89008457523965268</v>
      </c>
      <c r="CB863" s="406">
        <v>0.1099154247603473</v>
      </c>
      <c r="CC863" s="406">
        <v>7.1476010165067039E-3</v>
      </c>
      <c r="CD863" s="406">
        <v>0</v>
      </c>
      <c r="CE863" s="406">
        <v>0.99285239898349331</v>
      </c>
    </row>
    <row r="864" spans="1:83" x14ac:dyDescent="0.35">
      <c r="A864" s="365">
        <v>12</v>
      </c>
      <c r="B864" s="366" t="s">
        <v>1327</v>
      </c>
      <c r="C864" s="411">
        <v>11420</v>
      </c>
      <c r="D864" s="367" t="s">
        <v>2168</v>
      </c>
      <c r="E864" s="368" t="s">
        <v>2438</v>
      </c>
      <c r="F864" s="369">
        <v>6</v>
      </c>
      <c r="G864" s="370" t="s">
        <v>6307</v>
      </c>
      <c r="H864" s="371">
        <v>69456</v>
      </c>
      <c r="I864" s="372">
        <v>69456</v>
      </c>
      <c r="J864" s="373">
        <v>366.66054573147028</v>
      </c>
      <c r="K864" s="374">
        <v>25466774.864324998</v>
      </c>
      <c r="L864" s="371">
        <v>10120.799999999999</v>
      </c>
      <c r="M864" s="372">
        <v>10120.799999999999</v>
      </c>
      <c r="N864" s="373">
        <v>398.23857232748395</v>
      </c>
      <c r="O864" s="374">
        <v>4030492.9428119995</v>
      </c>
      <c r="P864" s="374">
        <f t="shared" si="236"/>
        <v>0.86738995092642435</v>
      </c>
      <c r="Q864" s="402">
        <f t="shared" si="240"/>
        <v>8778.680215336155</v>
      </c>
      <c r="R864" s="374">
        <f t="shared" si="237"/>
        <v>0.13261004907357574</v>
      </c>
      <c r="S864" s="401">
        <f t="shared" si="241"/>
        <v>1342.1197846638452</v>
      </c>
      <c r="T864" s="371">
        <v>6986.4</v>
      </c>
      <c r="U864" s="372">
        <v>6986.4</v>
      </c>
      <c r="V864" s="373">
        <v>152.05029954225353</v>
      </c>
      <c r="W864" s="374">
        <v>1062284.212722</v>
      </c>
      <c r="X864" s="371">
        <v>1438.8</v>
      </c>
      <c r="Y864" s="372">
        <v>1438.8</v>
      </c>
      <c r="Z864" s="373">
        <v>0</v>
      </c>
      <c r="AA864" s="374">
        <v>0</v>
      </c>
      <c r="AB864" s="371">
        <v>7.1999999999999993</v>
      </c>
      <c r="AC864" s="372">
        <v>7.1999999999999993</v>
      </c>
      <c r="AD864" s="373">
        <v>252619.21712083335</v>
      </c>
      <c r="AE864" s="374">
        <v>1818858.3632699999</v>
      </c>
      <c r="AF864" s="374">
        <f t="shared" si="242"/>
        <v>0</v>
      </c>
      <c r="AG864" s="374">
        <f t="shared" si="243"/>
        <v>0</v>
      </c>
      <c r="AH864" s="374">
        <f t="shared" si="244"/>
        <v>1</v>
      </c>
      <c r="AI864" s="374">
        <f t="shared" si="245"/>
        <v>7.1999999999999993</v>
      </c>
      <c r="AJ864" s="375">
        <v>32378410.383128997</v>
      </c>
      <c r="AK864" s="376">
        <v>921.49259999999992</v>
      </c>
      <c r="AL864" s="377">
        <v>921.49259999999992</v>
      </c>
      <c r="AM864" s="373">
        <v>9317.4694753405529</v>
      </c>
      <c r="AN864" s="374">
        <v>8585979.1722522005</v>
      </c>
      <c r="AO864" s="378">
        <v>83.431319999999999</v>
      </c>
      <c r="AP864" s="379">
        <v>83.431319999999999</v>
      </c>
      <c r="AQ864" s="373">
        <v>11370.104952276915</v>
      </c>
      <c r="AR864" s="374">
        <v>948622.86470700009</v>
      </c>
      <c r="AS864" s="374">
        <f t="shared" si="238"/>
        <v>0.87316206070179059</v>
      </c>
      <c r="AT864" s="374">
        <f t="shared" si="252"/>
        <v>72.849063298270508</v>
      </c>
      <c r="AU864" s="374">
        <f t="shared" si="239"/>
        <v>0.12683793929820944</v>
      </c>
      <c r="AV864" s="374">
        <f t="shared" si="253"/>
        <v>10.582256701729488</v>
      </c>
      <c r="AW864" s="380">
        <v>41.529719999999998</v>
      </c>
      <c r="AX864" s="381">
        <v>41.529719999999998</v>
      </c>
      <c r="AY864" s="373">
        <v>4451.5009519736714</v>
      </c>
      <c r="AZ864" s="374">
        <v>184869.58811520002</v>
      </c>
      <c r="BA864" s="378">
        <v>107.56463999999981</v>
      </c>
      <c r="BB864" s="379">
        <v>107.56463999999981</v>
      </c>
      <c r="BC864" s="373">
        <v>4375.4730099501166</v>
      </c>
      <c r="BD864" s="374">
        <v>470646.17914499989</v>
      </c>
      <c r="BE864" s="374">
        <f t="shared" si="246"/>
        <v>0</v>
      </c>
      <c r="BF864" s="374">
        <f t="shared" si="247"/>
        <v>0</v>
      </c>
      <c r="BG864" s="374">
        <f t="shared" si="248"/>
        <v>0</v>
      </c>
      <c r="BH864" s="374">
        <f t="shared" si="249"/>
        <v>0</v>
      </c>
      <c r="BI864" s="374">
        <f t="shared" si="250"/>
        <v>1</v>
      </c>
      <c r="BJ864" s="374">
        <f t="shared" si="251"/>
        <v>107.56463999999981</v>
      </c>
      <c r="BK864" s="375">
        <v>10190117.804219401</v>
      </c>
      <c r="BL864" s="382">
        <v>42568528.187348396</v>
      </c>
      <c r="BM864" s="383">
        <v>0.51</v>
      </c>
      <c r="BN864" s="382">
        <v>21709949.375547681</v>
      </c>
      <c r="BO864" s="395"/>
      <c r="BP864" s="395"/>
      <c r="BS864" s="408">
        <v>11420</v>
      </c>
      <c r="BT864" s="400" t="s">
        <v>2168</v>
      </c>
      <c r="BU864" s="400">
        <v>0.86738995092642435</v>
      </c>
      <c r="BV864" s="400">
        <v>0.13261004907357574</v>
      </c>
      <c r="BW864" s="400">
        <v>0</v>
      </c>
      <c r="BX864" s="400">
        <v>1</v>
      </c>
      <c r="BY864" s="407">
        <v>11420</v>
      </c>
      <c r="BZ864" s="406" t="s">
        <v>2168</v>
      </c>
      <c r="CA864" s="406">
        <v>0.87316206070179059</v>
      </c>
      <c r="CB864" s="406">
        <v>0.12683793929820944</v>
      </c>
      <c r="CC864" s="406">
        <v>0</v>
      </c>
      <c r="CD864" s="406">
        <v>0</v>
      </c>
      <c r="CE864" s="406">
        <v>1</v>
      </c>
    </row>
    <row r="865" spans="1:83" x14ac:dyDescent="0.35">
      <c r="A865" s="365">
        <v>12</v>
      </c>
      <c r="B865" s="366" t="s">
        <v>1327</v>
      </c>
      <c r="C865" s="411">
        <v>11421</v>
      </c>
      <c r="D865" s="367" t="s">
        <v>2169</v>
      </c>
      <c r="E865" s="368" t="s">
        <v>2438</v>
      </c>
      <c r="F865" s="369">
        <v>5</v>
      </c>
      <c r="G865" s="370" t="s">
        <v>2469</v>
      </c>
      <c r="H865" s="371">
        <v>49668</v>
      </c>
      <c r="I865" s="372">
        <v>49668</v>
      </c>
      <c r="J865" s="373">
        <v>380.97309635850445</v>
      </c>
      <c r="K865" s="374">
        <v>18922171.7499342</v>
      </c>
      <c r="L865" s="371">
        <v>14793.599999999999</v>
      </c>
      <c r="M865" s="372">
        <v>14793.599999999999</v>
      </c>
      <c r="N865" s="373">
        <v>329.53929826391141</v>
      </c>
      <c r="O865" s="374">
        <v>4875072.5627969997</v>
      </c>
      <c r="P865" s="374">
        <f t="shared" si="236"/>
        <v>0.86203815403126616</v>
      </c>
      <c r="Q865" s="402">
        <f t="shared" si="240"/>
        <v>12752.647635476938</v>
      </c>
      <c r="R865" s="374">
        <f t="shared" si="237"/>
        <v>0.13796184596873379</v>
      </c>
      <c r="S865" s="401">
        <f t="shared" si="241"/>
        <v>2040.9523645230599</v>
      </c>
      <c r="T865" s="371">
        <v>4372.8</v>
      </c>
      <c r="U865" s="372">
        <v>4372.8</v>
      </c>
      <c r="V865" s="373">
        <v>146.07130333424809</v>
      </c>
      <c r="W865" s="374">
        <v>638740.59522000002</v>
      </c>
      <c r="X865" s="371">
        <v>2914.7999999999997</v>
      </c>
      <c r="Y865" s="372">
        <v>2914.7999999999997</v>
      </c>
      <c r="Z865" s="373">
        <v>3.4001234921778511</v>
      </c>
      <c r="AA865" s="374">
        <v>9910.6799549999996</v>
      </c>
      <c r="AB865" s="371">
        <v>0</v>
      </c>
      <c r="AC865" s="372">
        <v>0</v>
      </c>
      <c r="AD865" s="373">
        <v>0</v>
      </c>
      <c r="AE865" s="374">
        <v>0</v>
      </c>
      <c r="AF865" s="374">
        <f t="shared" si="242"/>
        <v>0</v>
      </c>
      <c r="AG865" s="374">
        <f t="shared" si="243"/>
        <v>0</v>
      </c>
      <c r="AH865" s="374">
        <f t="shared" si="244"/>
        <v>1</v>
      </c>
      <c r="AI865" s="374">
        <f t="shared" si="245"/>
        <v>0</v>
      </c>
      <c r="AJ865" s="375">
        <v>24445895.587906197</v>
      </c>
      <c r="AK865" s="376">
        <v>701.23295999999993</v>
      </c>
      <c r="AL865" s="377">
        <v>701.23295999999993</v>
      </c>
      <c r="AM865" s="373">
        <v>8496.122537889265</v>
      </c>
      <c r="AN865" s="374">
        <v>5957761.155766801</v>
      </c>
      <c r="AO865" s="378">
        <v>94.948560000000001</v>
      </c>
      <c r="AP865" s="379">
        <v>94.948560000000001</v>
      </c>
      <c r="AQ865" s="373">
        <v>12502.55116194495</v>
      </c>
      <c r="AR865" s="374">
        <v>1187099.2291529998</v>
      </c>
      <c r="AS865" s="374">
        <f t="shared" si="238"/>
        <v>0.87844482241980959</v>
      </c>
      <c r="AT865" s="374">
        <f t="shared" si="252"/>
        <v>83.40707092821664</v>
      </c>
      <c r="AU865" s="374">
        <f t="shared" si="239"/>
        <v>0.12155517758019037</v>
      </c>
      <c r="AV865" s="374">
        <f t="shared" si="253"/>
        <v>11.54148907178336</v>
      </c>
      <c r="AW865" s="380">
        <v>29.690279999999991</v>
      </c>
      <c r="AX865" s="381">
        <v>29.690279999999991</v>
      </c>
      <c r="AY865" s="373">
        <v>10094.822179784094</v>
      </c>
      <c r="AZ865" s="374">
        <v>299718.097068</v>
      </c>
      <c r="BA865" s="378">
        <v>58.867800000000116</v>
      </c>
      <c r="BB865" s="379">
        <v>58.867800000000116</v>
      </c>
      <c r="BC865" s="373">
        <v>12777.535669962163</v>
      </c>
      <c r="BD865" s="374">
        <v>752185.41431220004</v>
      </c>
      <c r="BE865" s="374">
        <f t="shared" si="246"/>
        <v>0.13991966248509952</v>
      </c>
      <c r="BF865" s="374">
        <f t="shared" si="247"/>
        <v>8.2367627072403575</v>
      </c>
      <c r="BG865" s="374">
        <f t="shared" si="248"/>
        <v>2.9048585765018425E-2</v>
      </c>
      <c r="BH865" s="374">
        <f t="shared" si="249"/>
        <v>1.7100263370979549</v>
      </c>
      <c r="BI865" s="374">
        <f t="shared" si="250"/>
        <v>0.83103175174988209</v>
      </c>
      <c r="BJ865" s="374">
        <f t="shared" si="251"/>
        <v>48.921010955661806</v>
      </c>
      <c r="BK865" s="375">
        <v>8196763.8963000001</v>
      </c>
      <c r="BL865" s="382">
        <v>32642659.484206196</v>
      </c>
      <c r="BM865" s="383">
        <v>0.46</v>
      </c>
      <c r="BN865" s="382">
        <v>15015623.36273485</v>
      </c>
      <c r="BO865" s="395"/>
      <c r="BP865" s="395"/>
      <c r="BS865" s="408">
        <v>11421</v>
      </c>
      <c r="BT865" s="400" t="s">
        <v>2169</v>
      </c>
      <c r="BU865" s="400">
        <v>0.86203815403126616</v>
      </c>
      <c r="BV865" s="400">
        <v>0.13796184596873379</v>
      </c>
      <c r="BW865" s="400">
        <v>0</v>
      </c>
      <c r="BX865" s="400">
        <v>1</v>
      </c>
      <c r="BY865" s="407">
        <v>11421</v>
      </c>
      <c r="BZ865" s="406" t="s">
        <v>2169</v>
      </c>
      <c r="CA865" s="406">
        <v>0.87844482241980959</v>
      </c>
      <c r="CB865" s="406">
        <v>0.12155517758019037</v>
      </c>
      <c r="CC865" s="406">
        <v>0.13991966248509952</v>
      </c>
      <c r="CD865" s="406">
        <v>2.9048585765018425E-2</v>
      </c>
      <c r="CE865" s="406">
        <v>0.83103175174988209</v>
      </c>
    </row>
    <row r="866" spans="1:83" x14ac:dyDescent="0.35">
      <c r="A866" s="365">
        <v>12</v>
      </c>
      <c r="B866" s="366" t="s">
        <v>1327</v>
      </c>
      <c r="C866" s="411">
        <v>11422</v>
      </c>
      <c r="D866" s="367" t="s">
        <v>2170</v>
      </c>
      <c r="E866" s="368" t="s">
        <v>2438</v>
      </c>
      <c r="F866" s="369">
        <v>5</v>
      </c>
      <c r="G866" s="370" t="s">
        <v>2469</v>
      </c>
      <c r="H866" s="371">
        <v>79716</v>
      </c>
      <c r="I866" s="372">
        <v>79716</v>
      </c>
      <c r="J866" s="373">
        <v>341.33830606740185</v>
      </c>
      <c r="K866" s="374">
        <v>27210124.406469006</v>
      </c>
      <c r="L866" s="371">
        <v>19008</v>
      </c>
      <c r="M866" s="372">
        <v>19008</v>
      </c>
      <c r="N866" s="373">
        <v>336.07645934674878</v>
      </c>
      <c r="O866" s="374">
        <v>6388141.3392630005</v>
      </c>
      <c r="P866" s="374">
        <f t="shared" si="236"/>
        <v>0.87402408362213158</v>
      </c>
      <c r="Q866" s="402">
        <f t="shared" si="240"/>
        <v>16613.449781489478</v>
      </c>
      <c r="R866" s="374">
        <f t="shared" si="237"/>
        <v>0.1259759163778684</v>
      </c>
      <c r="S866" s="401">
        <f t="shared" si="241"/>
        <v>2394.5502185105224</v>
      </c>
      <c r="T866" s="371">
        <v>6308.4</v>
      </c>
      <c r="U866" s="372">
        <v>6308.4</v>
      </c>
      <c r="V866" s="373">
        <v>226.94131687036332</v>
      </c>
      <c r="W866" s="374">
        <v>1431636.603345</v>
      </c>
      <c r="X866" s="371">
        <v>152.4</v>
      </c>
      <c r="Y866" s="372">
        <v>152.4</v>
      </c>
      <c r="Z866" s="373">
        <v>169.88319438976379</v>
      </c>
      <c r="AA866" s="374">
        <v>25890.198825000003</v>
      </c>
      <c r="AB866" s="371">
        <v>8.4</v>
      </c>
      <c r="AC866" s="372">
        <v>8.4</v>
      </c>
      <c r="AD866" s="373">
        <v>200083.70487857144</v>
      </c>
      <c r="AE866" s="374">
        <v>1680703.1209800001</v>
      </c>
      <c r="AF866" s="374">
        <f t="shared" si="242"/>
        <v>0</v>
      </c>
      <c r="AG866" s="374">
        <f t="shared" si="243"/>
        <v>0</v>
      </c>
      <c r="AH866" s="374">
        <f t="shared" si="244"/>
        <v>1</v>
      </c>
      <c r="AI866" s="374">
        <f t="shared" si="245"/>
        <v>8.4</v>
      </c>
      <c r="AJ866" s="375">
        <v>36736495.668882012</v>
      </c>
      <c r="AK866" s="376">
        <v>826.92395999999997</v>
      </c>
      <c r="AL866" s="377">
        <v>826.92395999999997</v>
      </c>
      <c r="AM866" s="373">
        <v>10228.313428770405</v>
      </c>
      <c r="AN866" s="374">
        <v>8458037.4446400013</v>
      </c>
      <c r="AO866" s="378">
        <v>136.01112000000001</v>
      </c>
      <c r="AP866" s="379">
        <v>136.01112000000001</v>
      </c>
      <c r="AQ866" s="373">
        <v>10955.435524224784</v>
      </c>
      <c r="AR866" s="374">
        <v>1490061.0557376</v>
      </c>
      <c r="AS866" s="374">
        <f t="shared" si="238"/>
        <v>0.85993586128302058</v>
      </c>
      <c r="AT866" s="374">
        <f t="shared" si="252"/>
        <v>116.96083962126826</v>
      </c>
      <c r="AU866" s="374">
        <f t="shared" si="239"/>
        <v>0.14006413871697942</v>
      </c>
      <c r="AV866" s="374">
        <f t="shared" si="253"/>
        <v>19.050280378731735</v>
      </c>
      <c r="AW866" s="380">
        <v>53.909639999999982</v>
      </c>
      <c r="AX866" s="381">
        <v>53.909639999999982</v>
      </c>
      <c r="AY866" s="373">
        <v>8624.0509318927034</v>
      </c>
      <c r="AZ866" s="374">
        <v>464919.48108</v>
      </c>
      <c r="BA866" s="378">
        <v>143.53007999999994</v>
      </c>
      <c r="BB866" s="379">
        <v>143.53007999999994</v>
      </c>
      <c r="BC866" s="373">
        <v>4925.9116773989135</v>
      </c>
      <c r="BD866" s="374">
        <v>707016.49712999992</v>
      </c>
      <c r="BE866" s="374">
        <f t="shared" si="246"/>
        <v>4.3553059823785024E-2</v>
      </c>
      <c r="BF866" s="374">
        <f t="shared" si="247"/>
        <v>6.2511741607526483</v>
      </c>
      <c r="BG866" s="374">
        <f t="shared" si="248"/>
        <v>1.4207821242495649E-2</v>
      </c>
      <c r="BH866" s="374">
        <f t="shared" si="249"/>
        <v>2.039249719561099</v>
      </c>
      <c r="BI866" s="374">
        <f t="shared" si="250"/>
        <v>0.94223911893371937</v>
      </c>
      <c r="BJ866" s="374">
        <f t="shared" si="251"/>
        <v>135.2396561196862</v>
      </c>
      <c r="BK866" s="375">
        <v>11120034.478587599</v>
      </c>
      <c r="BL866" s="382">
        <v>47856530.14746961</v>
      </c>
      <c r="BM866" s="383">
        <v>0.47</v>
      </c>
      <c r="BN866" s="382">
        <v>22492569.169310715</v>
      </c>
      <c r="BO866" s="395"/>
      <c r="BP866" s="395"/>
      <c r="BS866" s="408">
        <v>11422</v>
      </c>
      <c r="BT866" s="400" t="s">
        <v>2170</v>
      </c>
      <c r="BU866" s="400">
        <v>0.87402408362213158</v>
      </c>
      <c r="BV866" s="400">
        <v>0.1259759163778684</v>
      </c>
      <c r="BW866" s="400">
        <v>0</v>
      </c>
      <c r="BX866" s="400">
        <v>1</v>
      </c>
      <c r="BY866" s="407">
        <v>11422</v>
      </c>
      <c r="BZ866" s="406" t="s">
        <v>2170</v>
      </c>
      <c r="CA866" s="406">
        <v>0.85993586128302058</v>
      </c>
      <c r="CB866" s="406">
        <v>0.14006413871697942</v>
      </c>
      <c r="CC866" s="406">
        <v>4.3553059823785024E-2</v>
      </c>
      <c r="CD866" s="406">
        <v>1.4207821242495649E-2</v>
      </c>
      <c r="CE866" s="406">
        <v>0.94223911893371937</v>
      </c>
    </row>
    <row r="867" spans="1:83" x14ac:dyDescent="0.35">
      <c r="A867" s="365">
        <v>12</v>
      </c>
      <c r="B867" s="366" t="s">
        <v>1327</v>
      </c>
      <c r="C867" s="411">
        <v>24673</v>
      </c>
      <c r="D867" s="367" t="s">
        <v>2171</v>
      </c>
      <c r="E867" s="368" t="s">
        <v>2438</v>
      </c>
      <c r="F867" s="369">
        <v>3</v>
      </c>
      <c r="G867" s="370" t="s">
        <v>6313</v>
      </c>
      <c r="H867" s="371">
        <v>53253.599999999999</v>
      </c>
      <c r="I867" s="372">
        <v>53253.599999999999</v>
      </c>
      <c r="J867" s="373">
        <v>314.27185357552162</v>
      </c>
      <c r="K867" s="374">
        <v>16736107.581569398</v>
      </c>
      <c r="L867" s="371">
        <v>14464.8</v>
      </c>
      <c r="M867" s="372">
        <v>14464.8</v>
      </c>
      <c r="N867" s="373">
        <v>269.09281935004981</v>
      </c>
      <c r="O867" s="374">
        <v>3892373.8133346001</v>
      </c>
      <c r="P867" s="374">
        <f t="shared" si="236"/>
        <v>0.88301755599714349</v>
      </c>
      <c r="Q867" s="402">
        <f t="shared" si="240"/>
        <v>12772.67234398748</v>
      </c>
      <c r="R867" s="374">
        <f t="shared" si="237"/>
        <v>0.11698244400285653</v>
      </c>
      <c r="S867" s="401">
        <f t="shared" si="241"/>
        <v>1692.1276560125191</v>
      </c>
      <c r="T867" s="371">
        <v>4666.8</v>
      </c>
      <c r="U867" s="372">
        <v>4666.8</v>
      </c>
      <c r="V867" s="373">
        <v>178.93283487400359</v>
      </c>
      <c r="W867" s="374">
        <v>835043.75378999999</v>
      </c>
      <c r="X867" s="371">
        <v>3826.7999999999997</v>
      </c>
      <c r="Y867" s="372">
        <v>3826.7999999999997</v>
      </c>
      <c r="Z867" s="373">
        <v>12.523355754154908</v>
      </c>
      <c r="AA867" s="374">
        <v>47924.377799999995</v>
      </c>
      <c r="AB867" s="371">
        <v>2.4</v>
      </c>
      <c r="AC867" s="372">
        <v>2.4</v>
      </c>
      <c r="AD867" s="373">
        <v>326699.21661675</v>
      </c>
      <c r="AE867" s="374">
        <v>784078.11988020001</v>
      </c>
      <c r="AF867" s="374">
        <f t="shared" si="242"/>
        <v>1.7010989825909078E-2</v>
      </c>
      <c r="AG867" s="374">
        <f t="shared" si="243"/>
        <v>4.0826375582181787E-2</v>
      </c>
      <c r="AH867" s="374">
        <f t="shared" si="244"/>
        <v>0.9829890101740909</v>
      </c>
      <c r="AI867" s="374">
        <f t="shared" si="245"/>
        <v>2.3591736244178181</v>
      </c>
      <c r="AJ867" s="375">
        <v>22295527.646374196</v>
      </c>
      <c r="AK867" s="376">
        <v>644.49923999999987</v>
      </c>
      <c r="AL867" s="377">
        <v>644.49923999999987</v>
      </c>
      <c r="AM867" s="373">
        <v>9555.0389856152506</v>
      </c>
      <c r="AN867" s="374">
        <v>6158215.3643993987</v>
      </c>
      <c r="AO867" s="378">
        <v>104.67383999999998</v>
      </c>
      <c r="AP867" s="379">
        <v>104.67383999999998</v>
      </c>
      <c r="AQ867" s="373">
        <v>11851.832021381848</v>
      </c>
      <c r="AR867" s="374">
        <v>1240576.768713</v>
      </c>
      <c r="AS867" s="374">
        <f t="shared" si="238"/>
        <v>0.86980069796682835</v>
      </c>
      <c r="AT867" s="374">
        <f t="shared" si="252"/>
        <v>91.045379090868096</v>
      </c>
      <c r="AU867" s="374">
        <f t="shared" si="239"/>
        <v>0.13019930203317165</v>
      </c>
      <c r="AV867" s="374">
        <f t="shared" si="253"/>
        <v>13.628460909131881</v>
      </c>
      <c r="AW867" s="380">
        <v>29.84064</v>
      </c>
      <c r="AX867" s="381">
        <v>29.84064</v>
      </c>
      <c r="AY867" s="373">
        <v>10004.841476925427</v>
      </c>
      <c r="AZ867" s="374">
        <v>298550.87276999996</v>
      </c>
      <c r="BA867" s="378">
        <v>27.644640000000184</v>
      </c>
      <c r="BB867" s="379">
        <v>27.644640000000184</v>
      </c>
      <c r="BC867" s="373">
        <v>10478.766186862917</v>
      </c>
      <c r="BD867" s="374">
        <v>289681.71888</v>
      </c>
      <c r="BE867" s="374">
        <f t="shared" si="246"/>
        <v>7.4168340767475915E-2</v>
      </c>
      <c r="BF867" s="374">
        <f t="shared" si="247"/>
        <v>2.050357079914209</v>
      </c>
      <c r="BG867" s="374">
        <f t="shared" si="248"/>
        <v>0</v>
      </c>
      <c r="BH867" s="374">
        <f t="shared" si="249"/>
        <v>0</v>
      </c>
      <c r="BI867" s="374">
        <f t="shared" si="250"/>
        <v>0.92583165923252408</v>
      </c>
      <c r="BJ867" s="374">
        <f t="shared" si="251"/>
        <v>25.594282920085973</v>
      </c>
      <c r="BK867" s="375">
        <v>7987024.7247623987</v>
      </c>
      <c r="BL867" s="382">
        <v>30282552.371136595</v>
      </c>
      <c r="BM867" s="383">
        <v>0.61</v>
      </c>
      <c r="BN867" s="382">
        <v>18472356.946393322</v>
      </c>
      <c r="BO867" s="395"/>
      <c r="BP867" s="395"/>
      <c r="BS867" s="408">
        <v>24673</v>
      </c>
      <c r="BT867" s="400" t="s">
        <v>2171</v>
      </c>
      <c r="BU867" s="400">
        <v>0.88301755599714349</v>
      </c>
      <c r="BV867" s="400">
        <v>0.11698244400285653</v>
      </c>
      <c r="BW867" s="400">
        <v>1.7010989825909078E-2</v>
      </c>
      <c r="BX867" s="400">
        <v>0.9829890101740909</v>
      </c>
      <c r="BY867" s="407">
        <v>24673</v>
      </c>
      <c r="BZ867" s="406" t="s">
        <v>2171</v>
      </c>
      <c r="CA867" s="406">
        <v>0.86980069796682835</v>
      </c>
      <c r="CB867" s="406">
        <v>0.13019930203317165</v>
      </c>
      <c r="CC867" s="406">
        <v>7.4168340767475915E-2</v>
      </c>
      <c r="CD867" s="406">
        <v>0</v>
      </c>
      <c r="CE867" s="406">
        <v>0.92583165923252408</v>
      </c>
    </row>
    <row r="868" spans="1:83" x14ac:dyDescent="0.35">
      <c r="A868" s="365">
        <v>12</v>
      </c>
      <c r="B868" s="366" t="s">
        <v>1328</v>
      </c>
      <c r="C868" s="411">
        <v>10684</v>
      </c>
      <c r="D868" s="367" t="s">
        <v>2172</v>
      </c>
      <c r="E868" s="368" t="s">
        <v>2416</v>
      </c>
      <c r="F868" s="369">
        <v>18</v>
      </c>
      <c r="G868" s="370" t="s">
        <v>2422</v>
      </c>
      <c r="H868" s="371">
        <v>347902.8</v>
      </c>
      <c r="I868" s="372">
        <v>347902.8</v>
      </c>
      <c r="J868" s="373">
        <v>764.91718653249688</v>
      </c>
      <c r="K868" s="374">
        <v>266116830.96277794</v>
      </c>
      <c r="L868" s="371">
        <v>152343.6</v>
      </c>
      <c r="M868" s="372">
        <v>152343.6</v>
      </c>
      <c r="N868" s="373">
        <v>1156.7079736296109</v>
      </c>
      <c r="O868" s="374">
        <v>176217056.85144001</v>
      </c>
      <c r="P868" s="374">
        <f t="shared" si="236"/>
        <v>0.91285184470691316</v>
      </c>
      <c r="Q868" s="402">
        <f t="shared" si="240"/>
        <v>139067.1362892921</v>
      </c>
      <c r="R868" s="374">
        <f t="shared" si="237"/>
        <v>8.714815529308681E-2</v>
      </c>
      <c r="S868" s="401">
        <f t="shared" si="241"/>
        <v>13276.4637107079</v>
      </c>
      <c r="T868" s="371">
        <v>65106</v>
      </c>
      <c r="U868" s="372">
        <v>65106</v>
      </c>
      <c r="V868" s="373">
        <v>534.31592745922035</v>
      </c>
      <c r="W868" s="374">
        <v>34787172.773160003</v>
      </c>
      <c r="X868" s="371">
        <v>51337.2</v>
      </c>
      <c r="Y868" s="372">
        <v>51337.2</v>
      </c>
      <c r="Z868" s="373">
        <v>49.741275123302401</v>
      </c>
      <c r="AA868" s="374">
        <v>2553577.78926</v>
      </c>
      <c r="AB868" s="371">
        <v>30</v>
      </c>
      <c r="AC868" s="372">
        <v>30</v>
      </c>
      <c r="AD868" s="373">
        <v>1171382.9487267199</v>
      </c>
      <c r="AE868" s="374">
        <v>35141488.461801596</v>
      </c>
      <c r="AF868" s="374">
        <f t="shared" si="242"/>
        <v>3.947065308595895E-3</v>
      </c>
      <c r="AG868" s="374">
        <f t="shared" si="243"/>
        <v>0.11841195925787684</v>
      </c>
      <c r="AH868" s="374">
        <f t="shared" si="244"/>
        <v>0.9960529346914041</v>
      </c>
      <c r="AI868" s="374">
        <f t="shared" si="245"/>
        <v>29.881588040742123</v>
      </c>
      <c r="AJ868" s="375">
        <v>514816126.83843952</v>
      </c>
      <c r="AK868" s="376">
        <v>32423.463480000002</v>
      </c>
      <c r="AL868" s="377">
        <v>32423.463480000002</v>
      </c>
      <c r="AM868" s="373">
        <v>15206.853275493706</v>
      </c>
      <c r="AN868" s="374">
        <v>493058851.82368857</v>
      </c>
      <c r="AO868" s="378">
        <v>6277.0460399999993</v>
      </c>
      <c r="AP868" s="379">
        <v>6277.0460399999993</v>
      </c>
      <c r="AQ868" s="373">
        <v>21765.160778030553</v>
      </c>
      <c r="AR868" s="374">
        <v>136620916.27169999</v>
      </c>
      <c r="AS868" s="374">
        <f t="shared" si="238"/>
        <v>0.88701398670859211</v>
      </c>
      <c r="AT868" s="374">
        <f t="shared" si="252"/>
        <v>5567.8276326937803</v>
      </c>
      <c r="AU868" s="374">
        <f t="shared" si="239"/>
        <v>0.11298601329140788</v>
      </c>
      <c r="AV868" s="374">
        <f t="shared" si="253"/>
        <v>709.21840730621909</v>
      </c>
      <c r="AW868" s="380">
        <v>1880.8127999999997</v>
      </c>
      <c r="AX868" s="381">
        <v>1880.8127999999997</v>
      </c>
      <c r="AY868" s="373">
        <v>23768.636947788746</v>
      </c>
      <c r="AZ868" s="374">
        <v>44704356.609954</v>
      </c>
      <c r="BA868" s="378">
        <v>4570.4104799999932</v>
      </c>
      <c r="BB868" s="379">
        <v>4570.4104799999932</v>
      </c>
      <c r="BC868" s="373">
        <v>12879.897977036864</v>
      </c>
      <c r="BD868" s="374">
        <v>58866420.695579998</v>
      </c>
      <c r="BE868" s="374">
        <f t="shared" si="246"/>
        <v>0.15841619105668989</v>
      </c>
      <c r="BF868" s="374">
        <f t="shared" si="247"/>
        <v>724.02701980717666</v>
      </c>
      <c r="BG868" s="374">
        <f t="shared" si="248"/>
        <v>3.6158379273616502E-2</v>
      </c>
      <c r="BH868" s="374">
        <f t="shared" si="249"/>
        <v>165.2586355719514</v>
      </c>
      <c r="BI868" s="374">
        <f t="shared" si="250"/>
        <v>0.80542542966969366</v>
      </c>
      <c r="BJ868" s="374">
        <f t="shared" si="251"/>
        <v>3681.1248246208652</v>
      </c>
      <c r="BK868" s="375">
        <v>733250545.40092254</v>
      </c>
      <c r="BL868" s="382">
        <v>1248066672.239362</v>
      </c>
      <c r="BM868" s="383">
        <v>0.31</v>
      </c>
      <c r="BN868" s="382">
        <v>386900668.39420223</v>
      </c>
      <c r="BO868" s="395"/>
      <c r="BP868" s="395"/>
      <c r="BS868" s="408">
        <v>10684</v>
      </c>
      <c r="BT868" s="400" t="s">
        <v>2172</v>
      </c>
      <c r="BU868" s="400">
        <v>0.91285184470691316</v>
      </c>
      <c r="BV868" s="400">
        <v>8.714815529308681E-2</v>
      </c>
      <c r="BW868" s="400">
        <v>3.947065308595895E-3</v>
      </c>
      <c r="BX868" s="400">
        <v>0.9960529346914041</v>
      </c>
      <c r="BY868" s="407">
        <v>10684</v>
      </c>
      <c r="BZ868" s="406" t="s">
        <v>2172</v>
      </c>
      <c r="CA868" s="406">
        <v>0.88701398670859211</v>
      </c>
      <c r="CB868" s="406">
        <v>0.11298601329140788</v>
      </c>
      <c r="CC868" s="406">
        <v>0.15841619105668989</v>
      </c>
      <c r="CD868" s="406">
        <v>3.6158379273616502E-2</v>
      </c>
      <c r="CE868" s="406">
        <v>0.80542542966969366</v>
      </c>
    </row>
    <row r="869" spans="1:83" x14ac:dyDescent="0.35">
      <c r="A869" s="365">
        <v>12</v>
      </c>
      <c r="B869" s="366" t="s">
        <v>1328</v>
      </c>
      <c r="C869" s="411">
        <v>10749</v>
      </c>
      <c r="D869" s="367" t="s">
        <v>2173</v>
      </c>
      <c r="E869" s="368" t="s">
        <v>2427</v>
      </c>
      <c r="F869" s="369">
        <v>14</v>
      </c>
      <c r="G869" s="370" t="s">
        <v>6316</v>
      </c>
      <c r="H869" s="371">
        <v>123072</v>
      </c>
      <c r="I869" s="372">
        <v>123072</v>
      </c>
      <c r="J869" s="373">
        <v>523.76204364219973</v>
      </c>
      <c r="K869" s="374">
        <v>64460442.235132806</v>
      </c>
      <c r="L869" s="371">
        <v>33466.799999999996</v>
      </c>
      <c r="M869" s="372">
        <v>33466.799999999996</v>
      </c>
      <c r="N869" s="373">
        <v>538.16279454345806</v>
      </c>
      <c r="O869" s="374">
        <v>18010586.612427</v>
      </c>
      <c r="P869" s="374">
        <f t="shared" si="236"/>
        <v>0.89810543170044466</v>
      </c>
      <c r="Q869" s="402">
        <f t="shared" si="240"/>
        <v>30056.714861632438</v>
      </c>
      <c r="R869" s="374">
        <f t="shared" si="237"/>
        <v>0.10189456829955533</v>
      </c>
      <c r="S869" s="401">
        <f t="shared" si="241"/>
        <v>3410.0851383675576</v>
      </c>
      <c r="T869" s="371">
        <v>13879.199999999999</v>
      </c>
      <c r="U869" s="372">
        <v>13879.199999999999</v>
      </c>
      <c r="V869" s="373">
        <v>467.26686637126062</v>
      </c>
      <c r="W869" s="374">
        <v>6485290.2917400002</v>
      </c>
      <c r="X869" s="371">
        <v>18558</v>
      </c>
      <c r="Y869" s="372">
        <v>18558</v>
      </c>
      <c r="Z869" s="373">
        <v>16.397411053992887</v>
      </c>
      <c r="AA869" s="374">
        <v>304303.15434000001</v>
      </c>
      <c r="AB869" s="371">
        <v>0</v>
      </c>
      <c r="AC869" s="372">
        <v>0</v>
      </c>
      <c r="AD869" s="373">
        <v>0</v>
      </c>
      <c r="AE869" s="374">
        <v>0</v>
      </c>
      <c r="AF869" s="374">
        <f t="shared" si="242"/>
        <v>0</v>
      </c>
      <c r="AG869" s="374">
        <f t="shared" si="243"/>
        <v>0</v>
      </c>
      <c r="AH869" s="374">
        <f t="shared" si="244"/>
        <v>1</v>
      </c>
      <c r="AI869" s="374">
        <f t="shared" si="245"/>
        <v>0</v>
      </c>
      <c r="AJ869" s="375">
        <v>89260622.293639809</v>
      </c>
      <c r="AK869" s="376">
        <v>5308.9687199999998</v>
      </c>
      <c r="AL869" s="377">
        <v>5308.9687199999998</v>
      </c>
      <c r="AM869" s="373">
        <v>12988.106149435103</v>
      </c>
      <c r="AN869" s="374">
        <v>68953449.279390603</v>
      </c>
      <c r="AO869" s="378">
        <v>907.33751999999993</v>
      </c>
      <c r="AP869" s="379">
        <v>907.33751999999993</v>
      </c>
      <c r="AQ869" s="373">
        <v>13027.246436585143</v>
      </c>
      <c r="AR869" s="374">
        <v>11820109.474199999</v>
      </c>
      <c r="AS869" s="374">
        <f t="shared" si="238"/>
        <v>0.8813876809364416</v>
      </c>
      <c r="AT869" s="374">
        <f t="shared" si="252"/>
        <v>799.71611257942209</v>
      </c>
      <c r="AU869" s="374">
        <f t="shared" si="239"/>
        <v>0.1186123190635584</v>
      </c>
      <c r="AV869" s="374">
        <f t="shared" si="253"/>
        <v>107.6214074205778</v>
      </c>
      <c r="AW869" s="380">
        <v>279.0462</v>
      </c>
      <c r="AX869" s="381">
        <v>279.0462</v>
      </c>
      <c r="AY869" s="373">
        <v>9603.1052103200109</v>
      </c>
      <c r="AZ869" s="374">
        <v>2679710.0171399997</v>
      </c>
      <c r="BA869" s="378">
        <v>438.78816000000012</v>
      </c>
      <c r="BB869" s="379">
        <v>438.78816000000012</v>
      </c>
      <c r="BC869" s="373">
        <v>29185.628621804648</v>
      </c>
      <c r="BD869" s="374">
        <v>12806308.281405</v>
      </c>
      <c r="BE869" s="374">
        <f t="shared" si="246"/>
        <v>6.9971399275957163E-2</v>
      </c>
      <c r="BF869" s="374">
        <f t="shared" si="247"/>
        <v>30.702621540922586</v>
      </c>
      <c r="BG869" s="374">
        <f t="shared" si="248"/>
        <v>5.2982481568716235E-3</v>
      </c>
      <c r="BH869" s="374">
        <f t="shared" si="249"/>
        <v>2.3248085599770918</v>
      </c>
      <c r="BI869" s="374">
        <f t="shared" si="250"/>
        <v>0.92473035256717118</v>
      </c>
      <c r="BJ869" s="374">
        <f t="shared" si="251"/>
        <v>405.76072989910045</v>
      </c>
      <c r="BK869" s="375">
        <v>96259577.052135602</v>
      </c>
      <c r="BL869" s="382">
        <v>185520199.34577543</v>
      </c>
      <c r="BM869" s="383">
        <v>0.33</v>
      </c>
      <c r="BN869" s="382">
        <v>61221665.784105897</v>
      </c>
      <c r="BO869" s="395"/>
      <c r="BP869" s="395"/>
      <c r="BS869" s="408">
        <v>10749</v>
      </c>
      <c r="BT869" s="400" t="s">
        <v>2173</v>
      </c>
      <c r="BU869" s="400">
        <v>0.89810543170044466</v>
      </c>
      <c r="BV869" s="400">
        <v>0.10189456829955533</v>
      </c>
      <c r="BW869" s="400">
        <v>0</v>
      </c>
      <c r="BX869" s="400">
        <v>1</v>
      </c>
      <c r="BY869" s="407">
        <v>10749</v>
      </c>
      <c r="BZ869" s="406" t="s">
        <v>2173</v>
      </c>
      <c r="CA869" s="406">
        <v>0.8813876809364416</v>
      </c>
      <c r="CB869" s="406">
        <v>0.1186123190635584</v>
      </c>
      <c r="CC869" s="406">
        <v>6.9971399275957163E-2</v>
      </c>
      <c r="CD869" s="406">
        <v>5.2982481568716235E-3</v>
      </c>
      <c r="CE869" s="406">
        <v>0.92473035256717118</v>
      </c>
    </row>
    <row r="870" spans="1:83" x14ac:dyDescent="0.35">
      <c r="A870" s="365">
        <v>12</v>
      </c>
      <c r="B870" s="366" t="s">
        <v>1328</v>
      </c>
      <c r="C870" s="411">
        <v>11432</v>
      </c>
      <c r="D870" s="367" t="s">
        <v>2174</v>
      </c>
      <c r="E870" s="368" t="s">
        <v>2438</v>
      </c>
      <c r="F870" s="369">
        <v>6</v>
      </c>
      <c r="G870" s="370" t="s">
        <v>6307</v>
      </c>
      <c r="H870" s="371">
        <v>88437.599999999991</v>
      </c>
      <c r="I870" s="372">
        <v>88437.599999999991</v>
      </c>
      <c r="J870" s="373">
        <v>390.08147070571795</v>
      </c>
      <c r="K870" s="374">
        <v>34497869.073683999</v>
      </c>
      <c r="L870" s="371">
        <v>27448.799999999999</v>
      </c>
      <c r="M870" s="372">
        <v>27448.799999999999</v>
      </c>
      <c r="N870" s="373">
        <v>280.03126347820671</v>
      </c>
      <c r="O870" s="374">
        <v>7686522.1449606</v>
      </c>
      <c r="P870" s="374">
        <f t="shared" si="236"/>
        <v>0.83218293724741332</v>
      </c>
      <c r="Q870" s="402">
        <f t="shared" si="240"/>
        <v>22842.423007916797</v>
      </c>
      <c r="R870" s="374">
        <f t="shared" si="237"/>
        <v>0.16781706275258665</v>
      </c>
      <c r="S870" s="401">
        <f t="shared" si="241"/>
        <v>4606.3769920832001</v>
      </c>
      <c r="T870" s="371">
        <v>5001.5999999999995</v>
      </c>
      <c r="U870" s="372">
        <v>5001.5999999999995</v>
      </c>
      <c r="V870" s="373">
        <v>242.68797925863723</v>
      </c>
      <c r="W870" s="374">
        <v>1213828.1970599999</v>
      </c>
      <c r="X870" s="371">
        <v>181.2</v>
      </c>
      <c r="Y870" s="372">
        <v>181.2</v>
      </c>
      <c r="Z870" s="373">
        <v>49.582967880794705</v>
      </c>
      <c r="AA870" s="374">
        <v>8984.4337799999994</v>
      </c>
      <c r="AB870" s="371">
        <v>0</v>
      </c>
      <c r="AC870" s="372">
        <v>0</v>
      </c>
      <c r="AD870" s="373">
        <v>0</v>
      </c>
      <c r="AE870" s="374">
        <v>0</v>
      </c>
      <c r="AF870" s="374">
        <f t="shared" si="242"/>
        <v>0</v>
      </c>
      <c r="AG870" s="374">
        <f t="shared" si="243"/>
        <v>0</v>
      </c>
      <c r="AH870" s="374">
        <f t="shared" si="244"/>
        <v>1</v>
      </c>
      <c r="AI870" s="374">
        <f t="shared" si="245"/>
        <v>0</v>
      </c>
      <c r="AJ870" s="375">
        <v>43407203.849484593</v>
      </c>
      <c r="AK870" s="376">
        <v>2188.5691200000001</v>
      </c>
      <c r="AL870" s="377">
        <v>2188.5691200000001</v>
      </c>
      <c r="AM870" s="373">
        <v>10314.440112954897</v>
      </c>
      <c r="AN870" s="374">
        <v>22573865.1213024</v>
      </c>
      <c r="AO870" s="378">
        <v>94.08647999999998</v>
      </c>
      <c r="AP870" s="379">
        <v>94.08647999999998</v>
      </c>
      <c r="AQ870" s="373">
        <v>15266.298129357163</v>
      </c>
      <c r="AR870" s="374">
        <v>1436352.2536217999</v>
      </c>
      <c r="AS870" s="374">
        <f t="shared" si="238"/>
        <v>0.86752521480019773</v>
      </c>
      <c r="AT870" s="374">
        <f t="shared" si="252"/>
        <v>81.622393771794492</v>
      </c>
      <c r="AU870" s="374">
        <f t="shared" si="239"/>
        <v>0.13247478519980238</v>
      </c>
      <c r="AV870" s="374">
        <f t="shared" si="253"/>
        <v>12.464086228205501</v>
      </c>
      <c r="AW870" s="380">
        <v>45.838799999999999</v>
      </c>
      <c r="AX870" s="381">
        <v>45.838799999999999</v>
      </c>
      <c r="AY870" s="373">
        <v>10804.105435469517</v>
      </c>
      <c r="AZ870" s="374">
        <v>495247.22823540011</v>
      </c>
      <c r="BA870" s="378">
        <v>32.990039999999993</v>
      </c>
      <c r="BB870" s="379">
        <v>32.990039999999993</v>
      </c>
      <c r="BC870" s="373">
        <v>13650.367100252079</v>
      </c>
      <c r="BD870" s="374">
        <v>450326.15665199998</v>
      </c>
      <c r="BE870" s="374">
        <f t="shared" si="246"/>
        <v>0.26502005630256736</v>
      </c>
      <c r="BF870" s="374">
        <f t="shared" si="247"/>
        <v>8.743022258223947</v>
      </c>
      <c r="BG870" s="374">
        <f t="shared" si="248"/>
        <v>1.2472327277328537E-2</v>
      </c>
      <c r="BH870" s="374">
        <f t="shared" si="249"/>
        <v>0.41146257577215944</v>
      </c>
      <c r="BI870" s="374">
        <f t="shared" si="250"/>
        <v>0.72250761642010408</v>
      </c>
      <c r="BJ870" s="374">
        <f t="shared" si="251"/>
        <v>23.835555166003886</v>
      </c>
      <c r="BK870" s="375">
        <v>24955790.759811599</v>
      </c>
      <c r="BL870" s="382">
        <v>68362994.609296188</v>
      </c>
      <c r="BM870" s="383">
        <v>0.5</v>
      </c>
      <c r="BN870" s="382">
        <v>34181497.304648094</v>
      </c>
      <c r="BO870" s="395"/>
      <c r="BP870" s="395"/>
      <c r="BS870" s="408">
        <v>11432</v>
      </c>
      <c r="BT870" s="400" t="s">
        <v>2174</v>
      </c>
      <c r="BU870" s="400">
        <v>0.83218293724741332</v>
      </c>
      <c r="BV870" s="400">
        <v>0.16781706275258665</v>
      </c>
      <c r="BW870" s="400">
        <v>0</v>
      </c>
      <c r="BX870" s="400">
        <v>1</v>
      </c>
      <c r="BY870" s="407">
        <v>11432</v>
      </c>
      <c r="BZ870" s="406" t="s">
        <v>2174</v>
      </c>
      <c r="CA870" s="406">
        <v>0.86752521480019773</v>
      </c>
      <c r="CB870" s="406">
        <v>0.13247478519980238</v>
      </c>
      <c r="CC870" s="406">
        <v>0.26502005630256736</v>
      </c>
      <c r="CD870" s="406">
        <v>1.2472327277328537E-2</v>
      </c>
      <c r="CE870" s="406">
        <v>0.72250761642010408</v>
      </c>
    </row>
    <row r="871" spans="1:83" x14ac:dyDescent="0.35">
      <c r="A871" s="365">
        <v>12</v>
      </c>
      <c r="B871" s="366" t="s">
        <v>1328</v>
      </c>
      <c r="C871" s="411">
        <v>11433</v>
      </c>
      <c r="D871" s="367" t="s">
        <v>2175</v>
      </c>
      <c r="E871" s="368" t="s">
        <v>2438</v>
      </c>
      <c r="F871" s="369">
        <v>5</v>
      </c>
      <c r="G871" s="370" t="s">
        <v>2469</v>
      </c>
      <c r="H871" s="371">
        <v>46597.2</v>
      </c>
      <c r="I871" s="372">
        <v>46597.2</v>
      </c>
      <c r="J871" s="373">
        <v>281.28205293193582</v>
      </c>
      <c r="K871" s="374">
        <v>13106956.076879999</v>
      </c>
      <c r="L871" s="371">
        <v>19502.399999999998</v>
      </c>
      <c r="M871" s="372">
        <v>19502.399999999998</v>
      </c>
      <c r="N871" s="373">
        <v>293.71147774332394</v>
      </c>
      <c r="O871" s="374">
        <v>5728078.7235414004</v>
      </c>
      <c r="P871" s="374">
        <f t="shared" si="236"/>
        <v>0.85102298637163054</v>
      </c>
      <c r="Q871" s="402">
        <f t="shared" si="240"/>
        <v>16596.990689414084</v>
      </c>
      <c r="R871" s="374">
        <f t="shared" si="237"/>
        <v>0.1489770136283694</v>
      </c>
      <c r="S871" s="401">
        <f t="shared" si="241"/>
        <v>2905.409310585911</v>
      </c>
      <c r="T871" s="371">
        <v>1921.1999999999998</v>
      </c>
      <c r="U871" s="372">
        <v>1921.1999999999998</v>
      </c>
      <c r="V871" s="373">
        <v>205.50812958307307</v>
      </c>
      <c r="W871" s="374">
        <v>394822.21855499997</v>
      </c>
      <c r="X871" s="371">
        <v>3850.7999999999997</v>
      </c>
      <c r="Y871" s="372">
        <v>3850.7999999999997</v>
      </c>
      <c r="Z871" s="373">
        <v>3.6168065012464941</v>
      </c>
      <c r="AA871" s="374">
        <v>13927.598474999999</v>
      </c>
      <c r="AB871" s="371">
        <v>0</v>
      </c>
      <c r="AC871" s="372">
        <v>0</v>
      </c>
      <c r="AD871" s="373">
        <v>0</v>
      </c>
      <c r="AE871" s="374">
        <v>0</v>
      </c>
      <c r="AF871" s="374">
        <f t="shared" si="242"/>
        <v>0</v>
      </c>
      <c r="AG871" s="374">
        <f t="shared" si="243"/>
        <v>0</v>
      </c>
      <c r="AH871" s="374">
        <f t="shared" si="244"/>
        <v>1</v>
      </c>
      <c r="AI871" s="374">
        <f t="shared" si="245"/>
        <v>0</v>
      </c>
      <c r="AJ871" s="375">
        <v>19243784.6174514</v>
      </c>
      <c r="AK871" s="376">
        <v>974.45532000000003</v>
      </c>
      <c r="AL871" s="377">
        <v>974.45532000000003</v>
      </c>
      <c r="AM871" s="373">
        <v>11435.754986077762</v>
      </c>
      <c r="AN871" s="374">
        <v>11143632.284400001</v>
      </c>
      <c r="AO871" s="378">
        <v>68.303399999999996</v>
      </c>
      <c r="AP871" s="379">
        <v>68.303399999999996</v>
      </c>
      <c r="AQ871" s="373">
        <v>14304.045558200616</v>
      </c>
      <c r="AR871" s="374">
        <v>977014.94537999993</v>
      </c>
      <c r="AS871" s="374">
        <f t="shared" si="238"/>
        <v>0.91544804758040799</v>
      </c>
      <c r="AT871" s="374">
        <f t="shared" si="252"/>
        <v>62.528214173103635</v>
      </c>
      <c r="AU871" s="374">
        <f t="shared" si="239"/>
        <v>8.4551952419591958E-2</v>
      </c>
      <c r="AV871" s="374">
        <f t="shared" si="253"/>
        <v>5.7751858268963572</v>
      </c>
      <c r="AW871" s="380">
        <v>10.39944</v>
      </c>
      <c r="AX871" s="381">
        <v>10.39944</v>
      </c>
      <c r="AY871" s="373">
        <v>8818.4854319078713</v>
      </c>
      <c r="AZ871" s="374">
        <v>91707.310140000001</v>
      </c>
      <c r="BA871" s="378">
        <v>32.238840000000039</v>
      </c>
      <c r="BB871" s="379">
        <v>32.238840000000039</v>
      </c>
      <c r="BC871" s="373">
        <v>9985.184655527295</v>
      </c>
      <c r="BD871" s="374">
        <v>321910.77047999995</v>
      </c>
      <c r="BE871" s="374">
        <f t="shared" si="246"/>
        <v>0.10806057555086526</v>
      </c>
      <c r="BF871" s="374">
        <f t="shared" si="247"/>
        <v>3.4837476054922614</v>
      </c>
      <c r="BG871" s="374">
        <f t="shared" si="248"/>
        <v>3.5328348489536907E-2</v>
      </c>
      <c r="BH871" s="374">
        <f t="shared" si="249"/>
        <v>1.1389449744184235</v>
      </c>
      <c r="BI871" s="374">
        <f t="shared" si="250"/>
        <v>0.85661107595959785</v>
      </c>
      <c r="BJ871" s="374">
        <f t="shared" si="251"/>
        <v>27.616147420089355</v>
      </c>
      <c r="BK871" s="375">
        <v>12534265.310400002</v>
      </c>
      <c r="BL871" s="382">
        <v>31778049.927851401</v>
      </c>
      <c r="BM871" s="383">
        <v>0.55000000000000004</v>
      </c>
      <c r="BN871" s="382">
        <v>17477927.460318271</v>
      </c>
      <c r="BO871" s="395"/>
      <c r="BP871" s="395"/>
      <c r="BS871" s="408">
        <v>11433</v>
      </c>
      <c r="BT871" s="400" t="s">
        <v>2175</v>
      </c>
      <c r="BU871" s="400">
        <v>0.85102298637163054</v>
      </c>
      <c r="BV871" s="400">
        <v>0.1489770136283694</v>
      </c>
      <c r="BW871" s="400">
        <v>0</v>
      </c>
      <c r="BX871" s="400">
        <v>1</v>
      </c>
      <c r="BY871" s="407">
        <v>11433</v>
      </c>
      <c r="BZ871" s="406" t="s">
        <v>2175</v>
      </c>
      <c r="CA871" s="406">
        <v>0.91544804758040799</v>
      </c>
      <c r="CB871" s="406">
        <v>8.4551952419591958E-2</v>
      </c>
      <c r="CC871" s="406">
        <v>0.10806057555086526</v>
      </c>
      <c r="CD871" s="406">
        <v>3.5328348489536907E-2</v>
      </c>
      <c r="CE871" s="406">
        <v>0.85661107595959785</v>
      </c>
    </row>
    <row r="872" spans="1:83" x14ac:dyDescent="0.35">
      <c r="A872" s="365">
        <v>12</v>
      </c>
      <c r="B872" s="366" t="s">
        <v>1328</v>
      </c>
      <c r="C872" s="411">
        <v>11434</v>
      </c>
      <c r="D872" s="367" t="s">
        <v>2176</v>
      </c>
      <c r="E872" s="368" t="s">
        <v>2438</v>
      </c>
      <c r="F872" s="369">
        <v>10</v>
      </c>
      <c r="G872" s="370" t="s">
        <v>6308</v>
      </c>
      <c r="H872" s="371">
        <v>112909.2</v>
      </c>
      <c r="I872" s="372">
        <v>112909.2</v>
      </c>
      <c r="J872" s="373">
        <v>504.12926519623562</v>
      </c>
      <c r="K872" s="374">
        <v>56920832.029894806</v>
      </c>
      <c r="L872" s="371">
        <v>27705.599999999999</v>
      </c>
      <c r="M872" s="372">
        <v>27705.599999999999</v>
      </c>
      <c r="N872" s="373">
        <v>336.29393724109934</v>
      </c>
      <c r="O872" s="374">
        <v>9317225.3076270018</v>
      </c>
      <c r="P872" s="374">
        <f t="shared" si="236"/>
        <v>0.88429690517775361</v>
      </c>
      <c r="Q872" s="402">
        <f t="shared" si="240"/>
        <v>24499.976336092768</v>
      </c>
      <c r="R872" s="374">
        <f t="shared" si="237"/>
        <v>0.11570309482224631</v>
      </c>
      <c r="S872" s="401">
        <f t="shared" si="241"/>
        <v>3205.6236639072272</v>
      </c>
      <c r="T872" s="371">
        <v>6657.5999999999995</v>
      </c>
      <c r="U872" s="372">
        <v>6657.5999999999995</v>
      </c>
      <c r="V872" s="373">
        <v>246.20856760409154</v>
      </c>
      <c r="W872" s="374">
        <v>1639158.1596809998</v>
      </c>
      <c r="X872" s="371">
        <v>6042</v>
      </c>
      <c r="Y872" s="372">
        <v>6042</v>
      </c>
      <c r="Z872" s="373">
        <v>12.480609622641509</v>
      </c>
      <c r="AA872" s="374">
        <v>75407.843339999992</v>
      </c>
      <c r="AB872" s="371">
        <v>0</v>
      </c>
      <c r="AC872" s="372">
        <v>0</v>
      </c>
      <c r="AD872" s="373">
        <v>0</v>
      </c>
      <c r="AE872" s="374">
        <v>0</v>
      </c>
      <c r="AF872" s="374">
        <f t="shared" si="242"/>
        <v>0</v>
      </c>
      <c r="AG872" s="374">
        <f t="shared" si="243"/>
        <v>0</v>
      </c>
      <c r="AH872" s="374">
        <f t="shared" si="244"/>
        <v>1</v>
      </c>
      <c r="AI872" s="374">
        <f t="shared" si="245"/>
        <v>0</v>
      </c>
      <c r="AJ872" s="375">
        <v>67952623.340542808</v>
      </c>
      <c r="AK872" s="376">
        <v>3885.402</v>
      </c>
      <c r="AL872" s="377">
        <v>3885.402</v>
      </c>
      <c r="AM872" s="373">
        <v>14421.979745897335</v>
      </c>
      <c r="AN872" s="374">
        <v>56035188.948669001</v>
      </c>
      <c r="AO872" s="378">
        <v>237.25451999999996</v>
      </c>
      <c r="AP872" s="379">
        <v>237.25451999999996</v>
      </c>
      <c r="AQ872" s="373">
        <v>17944.581497917934</v>
      </c>
      <c r="AR872" s="374">
        <v>4257433.0698893992</v>
      </c>
      <c r="AS872" s="374">
        <f t="shared" si="238"/>
        <v>0.93242159034986916</v>
      </c>
      <c r="AT872" s="374">
        <f t="shared" si="252"/>
        <v>221.22123685609481</v>
      </c>
      <c r="AU872" s="374">
        <f t="shared" si="239"/>
        <v>6.7578409650130844E-2</v>
      </c>
      <c r="AV872" s="374">
        <f t="shared" si="253"/>
        <v>16.033283143905159</v>
      </c>
      <c r="AW872" s="380">
        <v>119.7216</v>
      </c>
      <c r="AX872" s="381">
        <v>119.7216</v>
      </c>
      <c r="AY872" s="373">
        <v>8681.1364553965195</v>
      </c>
      <c r="AZ872" s="374">
        <v>1039319.5462584</v>
      </c>
      <c r="BA872" s="378">
        <v>136.57199999999912</v>
      </c>
      <c r="BB872" s="379">
        <v>136.57199999999912</v>
      </c>
      <c r="BC872" s="373">
        <v>12848.59582593805</v>
      </c>
      <c r="BD872" s="374">
        <v>1754758.4291399999</v>
      </c>
      <c r="BE872" s="374">
        <f t="shared" si="246"/>
        <v>0.19038485626057061</v>
      </c>
      <c r="BF872" s="374">
        <f t="shared" si="247"/>
        <v>26.001240589218483</v>
      </c>
      <c r="BG872" s="374">
        <f t="shared" si="248"/>
        <v>4.0921460605047024E-3</v>
      </c>
      <c r="BH872" s="374">
        <f t="shared" si="249"/>
        <v>0.55887257177524463</v>
      </c>
      <c r="BI872" s="374">
        <f t="shared" si="250"/>
        <v>0.80552299767892466</v>
      </c>
      <c r="BJ872" s="374">
        <f t="shared" si="251"/>
        <v>110.01188683900538</v>
      </c>
      <c r="BK872" s="375">
        <v>63086699.993956797</v>
      </c>
      <c r="BL872" s="382">
        <v>131039323.3344996</v>
      </c>
      <c r="BM872" s="383">
        <v>0.55000000000000004</v>
      </c>
      <c r="BN872" s="382">
        <v>72071627.833974779</v>
      </c>
      <c r="BO872" s="395"/>
      <c r="BP872" s="395"/>
      <c r="BS872" s="408">
        <v>11434</v>
      </c>
      <c r="BT872" s="400" t="s">
        <v>2176</v>
      </c>
      <c r="BU872" s="400">
        <v>0.88429690517775361</v>
      </c>
      <c r="BV872" s="400">
        <v>0.11570309482224631</v>
      </c>
      <c r="BW872" s="400">
        <v>0</v>
      </c>
      <c r="BX872" s="400">
        <v>1</v>
      </c>
      <c r="BY872" s="407">
        <v>11434</v>
      </c>
      <c r="BZ872" s="406" t="s">
        <v>2176</v>
      </c>
      <c r="CA872" s="406">
        <v>0.93242159034986916</v>
      </c>
      <c r="CB872" s="406">
        <v>6.7578409650130844E-2</v>
      </c>
      <c r="CC872" s="406">
        <v>0.19038485626057061</v>
      </c>
      <c r="CD872" s="406">
        <v>4.0921460605047024E-3</v>
      </c>
      <c r="CE872" s="406">
        <v>0.80552299767892466</v>
      </c>
    </row>
    <row r="873" spans="1:83" x14ac:dyDescent="0.35">
      <c r="A873" s="365">
        <v>12</v>
      </c>
      <c r="B873" s="366" t="s">
        <v>1328</v>
      </c>
      <c r="C873" s="411">
        <v>11461</v>
      </c>
      <c r="D873" s="367" t="s">
        <v>2177</v>
      </c>
      <c r="E873" s="368" t="s">
        <v>2438</v>
      </c>
      <c r="F873" s="369">
        <v>10</v>
      </c>
      <c r="G873" s="370" t="s">
        <v>6308</v>
      </c>
      <c r="H873" s="371">
        <v>88935.599999999991</v>
      </c>
      <c r="I873" s="372">
        <v>88935.599999999991</v>
      </c>
      <c r="J873" s="373">
        <v>361.67483093473481</v>
      </c>
      <c r="K873" s="374">
        <v>32165768.0940792</v>
      </c>
      <c r="L873" s="371">
        <v>26305.200000000001</v>
      </c>
      <c r="M873" s="372">
        <v>26305.200000000001</v>
      </c>
      <c r="N873" s="373">
        <v>612.80436249632783</v>
      </c>
      <c r="O873" s="374">
        <v>16119941.316338403</v>
      </c>
      <c r="P873" s="374">
        <f t="shared" si="236"/>
        <v>0.90212918774605289</v>
      </c>
      <c r="Q873" s="402">
        <f t="shared" si="240"/>
        <v>23730.68870949747</v>
      </c>
      <c r="R873" s="374">
        <f t="shared" si="237"/>
        <v>9.7870812253947059E-2</v>
      </c>
      <c r="S873" s="401">
        <f t="shared" si="241"/>
        <v>2574.5112905025285</v>
      </c>
      <c r="T873" s="371">
        <v>11283.6</v>
      </c>
      <c r="U873" s="372">
        <v>11283.6</v>
      </c>
      <c r="V873" s="373">
        <v>68.14481102541744</v>
      </c>
      <c r="W873" s="374">
        <v>768918.78968640021</v>
      </c>
      <c r="X873" s="371">
        <v>286.8</v>
      </c>
      <c r="Y873" s="372">
        <v>286.8</v>
      </c>
      <c r="Z873" s="373">
        <v>0</v>
      </c>
      <c r="AA873" s="374">
        <v>0</v>
      </c>
      <c r="AB873" s="371">
        <v>0</v>
      </c>
      <c r="AC873" s="372">
        <v>0</v>
      </c>
      <c r="AD873" s="373">
        <v>0</v>
      </c>
      <c r="AE873" s="374">
        <v>0</v>
      </c>
      <c r="AF873" s="374">
        <f t="shared" si="242"/>
        <v>0</v>
      </c>
      <c r="AG873" s="374">
        <f t="shared" si="243"/>
        <v>0</v>
      </c>
      <c r="AH873" s="374">
        <f t="shared" si="244"/>
        <v>1</v>
      </c>
      <c r="AI873" s="374">
        <f t="shared" si="245"/>
        <v>0</v>
      </c>
      <c r="AJ873" s="375">
        <v>49054628.200103998</v>
      </c>
      <c r="AK873" s="376">
        <v>2648.6676000000002</v>
      </c>
      <c r="AL873" s="377">
        <v>2648.6676000000002</v>
      </c>
      <c r="AM873" s="373">
        <v>10382.98341975686</v>
      </c>
      <c r="AN873" s="374">
        <v>27501071.775247198</v>
      </c>
      <c r="AO873" s="378">
        <v>160.75247999999999</v>
      </c>
      <c r="AP873" s="379">
        <v>160.75247999999999</v>
      </c>
      <c r="AQ873" s="373">
        <v>13488.941894011217</v>
      </c>
      <c r="AR873" s="374">
        <v>2168380.8620382003</v>
      </c>
      <c r="AS873" s="374">
        <f t="shared" si="238"/>
        <v>0.93552167824061117</v>
      </c>
      <c r="AT873" s="374">
        <f t="shared" si="252"/>
        <v>150.38742987094028</v>
      </c>
      <c r="AU873" s="374">
        <f t="shared" si="239"/>
        <v>6.4478321759388835E-2</v>
      </c>
      <c r="AV873" s="374">
        <f t="shared" si="253"/>
        <v>10.365050129059718</v>
      </c>
      <c r="AW873" s="380">
        <v>62.455920000000006</v>
      </c>
      <c r="AX873" s="381">
        <v>62.455920000000006</v>
      </c>
      <c r="AY873" s="373">
        <v>8571.3379625470243</v>
      </c>
      <c r="AZ873" s="374">
        <v>535330.79808179999</v>
      </c>
      <c r="BA873" s="378">
        <v>533.47763999999938</v>
      </c>
      <c r="BB873" s="379">
        <v>533.47763999999938</v>
      </c>
      <c r="BC873" s="373">
        <v>1234.5072745564382</v>
      </c>
      <c r="BD873" s="374">
        <v>658582.02739319997</v>
      </c>
      <c r="BE873" s="374">
        <f t="shared" si="246"/>
        <v>0.17499020834979476</v>
      </c>
      <c r="BF873" s="374">
        <f t="shared" si="247"/>
        <v>93.353363373556689</v>
      </c>
      <c r="BG873" s="374">
        <f t="shared" si="248"/>
        <v>1.0637179065305537E-2</v>
      </c>
      <c r="BH873" s="374">
        <f t="shared" si="249"/>
        <v>5.6746971840165976</v>
      </c>
      <c r="BI873" s="374">
        <f t="shared" si="250"/>
        <v>0.81437261258489968</v>
      </c>
      <c r="BJ873" s="374">
        <f t="shared" si="251"/>
        <v>434.44957944242606</v>
      </c>
      <c r="BK873" s="375">
        <v>30863365.462760396</v>
      </c>
      <c r="BL873" s="382">
        <v>79917993.662864387</v>
      </c>
      <c r="BM873" s="383">
        <v>0.44</v>
      </c>
      <c r="BN873" s="382">
        <v>35163917.211660333</v>
      </c>
      <c r="BO873" s="395"/>
      <c r="BP873" s="395"/>
      <c r="BS873" s="408">
        <v>11461</v>
      </c>
      <c r="BT873" s="400" t="s">
        <v>2177</v>
      </c>
      <c r="BU873" s="400">
        <v>0.90212918774605289</v>
      </c>
      <c r="BV873" s="400">
        <v>9.7870812253947059E-2</v>
      </c>
      <c r="BW873" s="400">
        <v>0</v>
      </c>
      <c r="BX873" s="400">
        <v>1</v>
      </c>
      <c r="BY873" s="407">
        <v>11461</v>
      </c>
      <c r="BZ873" s="406" t="s">
        <v>2177</v>
      </c>
      <c r="CA873" s="406">
        <v>0.93552167824061117</v>
      </c>
      <c r="CB873" s="406">
        <v>6.4478321759388835E-2</v>
      </c>
      <c r="CC873" s="406">
        <v>0.17499020834979476</v>
      </c>
      <c r="CD873" s="406">
        <v>1.0637179065305537E-2</v>
      </c>
      <c r="CE873" s="406">
        <v>0.81437261258489968</v>
      </c>
    </row>
    <row r="874" spans="1:83" x14ac:dyDescent="0.35">
      <c r="A874" s="365">
        <v>12</v>
      </c>
      <c r="B874" s="366" t="s">
        <v>1328</v>
      </c>
      <c r="C874" s="411">
        <v>13806</v>
      </c>
      <c r="D874" s="367" t="s">
        <v>2178</v>
      </c>
      <c r="E874" s="368" t="s">
        <v>2438</v>
      </c>
      <c r="F874" s="369">
        <v>5</v>
      </c>
      <c r="G874" s="370" t="s">
        <v>2469</v>
      </c>
      <c r="H874" s="371">
        <v>48147.6</v>
      </c>
      <c r="I874" s="372">
        <v>48147.6</v>
      </c>
      <c r="J874" s="373">
        <v>339.50950991088655</v>
      </c>
      <c r="K874" s="374">
        <v>16346568.0793854</v>
      </c>
      <c r="L874" s="371">
        <v>3330</v>
      </c>
      <c r="M874" s="372">
        <v>3330</v>
      </c>
      <c r="N874" s="373">
        <v>378.44377602396401</v>
      </c>
      <c r="O874" s="374">
        <v>1260217.7741598</v>
      </c>
      <c r="P874" s="374">
        <f t="shared" si="236"/>
        <v>0.94990139016084518</v>
      </c>
      <c r="Q874" s="402">
        <f t="shared" si="240"/>
        <v>3163.1716292356145</v>
      </c>
      <c r="R874" s="374">
        <f t="shared" si="237"/>
        <v>5.0098609839154866E-2</v>
      </c>
      <c r="S874" s="401">
        <f t="shared" si="241"/>
        <v>166.82837076438571</v>
      </c>
      <c r="T874" s="371">
        <v>1360.8</v>
      </c>
      <c r="U874" s="372">
        <v>1360.8</v>
      </c>
      <c r="V874" s="373">
        <v>157.79964885361551</v>
      </c>
      <c r="W874" s="374">
        <v>214733.76215999998</v>
      </c>
      <c r="X874" s="371">
        <v>1894.8</v>
      </c>
      <c r="Y874" s="372">
        <v>1894.8</v>
      </c>
      <c r="Z874" s="373">
        <v>26.799591956934769</v>
      </c>
      <c r="AA874" s="374">
        <v>50779.866840000002</v>
      </c>
      <c r="AB874" s="371">
        <v>0</v>
      </c>
      <c r="AC874" s="372">
        <v>0</v>
      </c>
      <c r="AD874" s="373">
        <v>0</v>
      </c>
      <c r="AE874" s="374">
        <v>0</v>
      </c>
      <c r="AF874" s="374">
        <f t="shared" si="242"/>
        <v>0</v>
      </c>
      <c r="AG874" s="374">
        <f t="shared" si="243"/>
        <v>0</v>
      </c>
      <c r="AH874" s="374">
        <f t="shared" si="244"/>
        <v>1</v>
      </c>
      <c r="AI874" s="374">
        <f t="shared" si="245"/>
        <v>0</v>
      </c>
      <c r="AJ874" s="375">
        <v>17872299.482545201</v>
      </c>
      <c r="AK874" s="376">
        <v>914.55912000000001</v>
      </c>
      <c r="AL874" s="377">
        <v>914.55912000000001</v>
      </c>
      <c r="AM874" s="373">
        <v>9340.3867188354106</v>
      </c>
      <c r="AN874" s="374">
        <v>8542335.8580378015</v>
      </c>
      <c r="AO874" s="378">
        <v>23.114639999999998</v>
      </c>
      <c r="AP874" s="379">
        <v>23.114639999999998</v>
      </c>
      <c r="AQ874" s="373">
        <v>9183.5762041199869</v>
      </c>
      <c r="AR874" s="374">
        <v>212275.0578708</v>
      </c>
      <c r="AS874" s="374">
        <f t="shared" si="238"/>
        <v>0.9648448258817951</v>
      </c>
      <c r="AT874" s="374">
        <f t="shared" si="252"/>
        <v>22.302040806120374</v>
      </c>
      <c r="AU874" s="374">
        <f t="shared" si="239"/>
        <v>3.5155174118204915E-2</v>
      </c>
      <c r="AV874" s="374">
        <f t="shared" si="253"/>
        <v>0.81259919387962398</v>
      </c>
      <c r="AW874" s="380">
        <v>9.9855600000000013</v>
      </c>
      <c r="AX874" s="381">
        <v>9.9855600000000013</v>
      </c>
      <c r="AY874" s="373">
        <v>11071.019768545779</v>
      </c>
      <c r="AZ874" s="374">
        <v>110550.33216000001</v>
      </c>
      <c r="BA874" s="378">
        <v>14.862840000000135</v>
      </c>
      <c r="BB874" s="379">
        <v>14.862840000000135</v>
      </c>
      <c r="BC874" s="373">
        <v>9678.0568841485674</v>
      </c>
      <c r="BD874" s="374">
        <v>143843.41098000002</v>
      </c>
      <c r="BE874" s="374">
        <f t="shared" si="246"/>
        <v>0</v>
      </c>
      <c r="BF874" s="374">
        <f t="shared" si="247"/>
        <v>0</v>
      </c>
      <c r="BG874" s="374">
        <f t="shared" si="248"/>
        <v>0.23304762905240589</v>
      </c>
      <c r="BH874" s="374">
        <f t="shared" si="249"/>
        <v>3.4637496229852918</v>
      </c>
      <c r="BI874" s="374">
        <f t="shared" si="250"/>
        <v>0.76695237094759405</v>
      </c>
      <c r="BJ874" s="374">
        <f t="shared" si="251"/>
        <v>11.399090377014842</v>
      </c>
      <c r="BK874" s="375">
        <v>9009004.6590486001</v>
      </c>
      <c r="BL874" s="382">
        <v>26881304.141593799</v>
      </c>
      <c r="BM874" s="383">
        <v>0.53</v>
      </c>
      <c r="BN874" s="382">
        <v>14247091.195044715</v>
      </c>
      <c r="BO874" s="395"/>
      <c r="BP874" s="395"/>
      <c r="BS874" s="408">
        <v>13806</v>
      </c>
      <c r="BT874" s="400" t="s">
        <v>2178</v>
      </c>
      <c r="BU874" s="400">
        <v>0.94990139016084518</v>
      </c>
      <c r="BV874" s="400">
        <v>5.0098609839154866E-2</v>
      </c>
      <c r="BW874" s="400">
        <v>0</v>
      </c>
      <c r="BX874" s="400">
        <v>1</v>
      </c>
      <c r="BY874" s="407">
        <v>13806</v>
      </c>
      <c r="BZ874" s="406" t="s">
        <v>2178</v>
      </c>
      <c r="CA874" s="406">
        <v>0.9648448258817951</v>
      </c>
      <c r="CB874" s="406">
        <v>3.5155174118204915E-2</v>
      </c>
      <c r="CC874" s="406">
        <v>0</v>
      </c>
      <c r="CD874" s="406">
        <v>0.23304762905240589</v>
      </c>
      <c r="CE874" s="406">
        <v>0.76695237094759405</v>
      </c>
    </row>
    <row r="875" spans="1:83" x14ac:dyDescent="0.35">
      <c r="A875" s="365">
        <v>12</v>
      </c>
      <c r="B875" s="366" t="s">
        <v>1328</v>
      </c>
      <c r="C875" s="411">
        <v>24689</v>
      </c>
      <c r="D875" s="367" t="s">
        <v>2179</v>
      </c>
      <c r="E875" s="368" t="s">
        <v>2438</v>
      </c>
      <c r="F875" s="369">
        <v>5</v>
      </c>
      <c r="G875" s="370" t="s">
        <v>2469</v>
      </c>
      <c r="H875" s="371">
        <v>34850.400000000001</v>
      </c>
      <c r="I875" s="372">
        <v>34850.400000000001</v>
      </c>
      <c r="J875" s="373">
        <v>441.40263671379387</v>
      </c>
      <c r="K875" s="374">
        <v>15383058.450530402</v>
      </c>
      <c r="L875" s="371">
        <v>8252.4</v>
      </c>
      <c r="M875" s="372">
        <v>8252.4</v>
      </c>
      <c r="N875" s="373">
        <v>326.17958232928601</v>
      </c>
      <c r="O875" s="374">
        <v>2691764.3852141998</v>
      </c>
      <c r="P875" s="374">
        <f t="shared" si="236"/>
        <v>0.92890242021061187</v>
      </c>
      <c r="Q875" s="402">
        <f t="shared" si="240"/>
        <v>7665.6743325460529</v>
      </c>
      <c r="R875" s="374">
        <f t="shared" si="237"/>
        <v>7.1097579789388188E-2</v>
      </c>
      <c r="S875" s="401">
        <f t="shared" si="241"/>
        <v>586.72566745394704</v>
      </c>
      <c r="T875" s="371">
        <v>15810</v>
      </c>
      <c r="U875" s="372">
        <v>15810</v>
      </c>
      <c r="V875" s="373">
        <v>29.450222417647062</v>
      </c>
      <c r="W875" s="374">
        <v>465608.01642300002</v>
      </c>
      <c r="X875" s="371">
        <v>2934</v>
      </c>
      <c r="Y875" s="372">
        <v>2934</v>
      </c>
      <c r="Z875" s="373">
        <v>0</v>
      </c>
      <c r="AA875" s="374">
        <v>0</v>
      </c>
      <c r="AB875" s="371">
        <v>0</v>
      </c>
      <c r="AC875" s="372">
        <v>0</v>
      </c>
      <c r="AD875" s="373">
        <v>0</v>
      </c>
      <c r="AE875" s="374">
        <v>0</v>
      </c>
      <c r="AF875" s="374">
        <f t="shared" si="242"/>
        <v>0</v>
      </c>
      <c r="AG875" s="374">
        <f t="shared" si="243"/>
        <v>0</v>
      </c>
      <c r="AH875" s="374">
        <f t="shared" si="244"/>
        <v>1</v>
      </c>
      <c r="AI875" s="374">
        <f t="shared" si="245"/>
        <v>0</v>
      </c>
      <c r="AJ875" s="375">
        <v>18540430.852167599</v>
      </c>
      <c r="AK875" s="376">
        <v>1333.66824</v>
      </c>
      <c r="AL875" s="377">
        <v>1333.66824</v>
      </c>
      <c r="AM875" s="373">
        <v>12090.254817654053</v>
      </c>
      <c r="AN875" s="374">
        <v>16124388.863812201</v>
      </c>
      <c r="AO875" s="378">
        <v>37.135919999999999</v>
      </c>
      <c r="AP875" s="379">
        <v>37.135919999999999</v>
      </c>
      <c r="AQ875" s="373">
        <v>13613.822062439815</v>
      </c>
      <c r="AR875" s="374">
        <v>505561.80700499995</v>
      </c>
      <c r="AS875" s="374">
        <f t="shared" si="238"/>
        <v>0.8474778511013461</v>
      </c>
      <c r="AT875" s="374">
        <f t="shared" si="252"/>
        <v>31.471869680271499</v>
      </c>
      <c r="AU875" s="374">
        <f t="shared" si="239"/>
        <v>0.15252214889865393</v>
      </c>
      <c r="AV875" s="374">
        <f t="shared" si="253"/>
        <v>5.6640503197285001</v>
      </c>
      <c r="AW875" s="380">
        <v>23.156640000000003</v>
      </c>
      <c r="AX875" s="381">
        <v>23.156640000000003</v>
      </c>
      <c r="AY875" s="373">
        <v>7435.8437911458641</v>
      </c>
      <c r="AZ875" s="374">
        <v>172189.15776779997</v>
      </c>
      <c r="BA875" s="378">
        <v>40.982279999999754</v>
      </c>
      <c r="BB875" s="379">
        <v>40.982279999999754</v>
      </c>
      <c r="BC875" s="373">
        <v>7558.7833326989576</v>
      </c>
      <c r="BD875" s="374">
        <v>309776.17499999999</v>
      </c>
      <c r="BE875" s="374">
        <f t="shared" si="246"/>
        <v>0.10078477390480571</v>
      </c>
      <c r="BF875" s="374">
        <f t="shared" si="247"/>
        <v>4.1303898239034158</v>
      </c>
      <c r="BG875" s="374">
        <f t="shared" si="248"/>
        <v>0</v>
      </c>
      <c r="BH875" s="374">
        <f t="shared" si="249"/>
        <v>0</v>
      </c>
      <c r="BI875" s="374">
        <f t="shared" si="250"/>
        <v>0.89921522609519433</v>
      </c>
      <c r="BJ875" s="374">
        <f t="shared" si="251"/>
        <v>36.85189017609634</v>
      </c>
      <c r="BK875" s="375">
        <v>17111916.003585</v>
      </c>
      <c r="BL875" s="382">
        <v>35652346.855752602</v>
      </c>
      <c r="BM875" s="383">
        <v>0.64</v>
      </c>
      <c r="BN875" s="382">
        <v>22817501.987681665</v>
      </c>
      <c r="BO875" s="395"/>
      <c r="BP875" s="395"/>
      <c r="BS875" s="408">
        <v>24689</v>
      </c>
      <c r="BT875" s="400" t="s">
        <v>2179</v>
      </c>
      <c r="BU875" s="400">
        <v>0.92890242021061187</v>
      </c>
      <c r="BV875" s="400">
        <v>7.1097579789388188E-2</v>
      </c>
      <c r="BW875" s="400">
        <v>0</v>
      </c>
      <c r="BX875" s="400">
        <v>1</v>
      </c>
      <c r="BY875" s="407">
        <v>24689</v>
      </c>
      <c r="BZ875" s="406" t="s">
        <v>2179</v>
      </c>
      <c r="CA875" s="406">
        <v>0.8474778511013461</v>
      </c>
      <c r="CB875" s="406">
        <v>0.15252214889865393</v>
      </c>
      <c r="CC875" s="406">
        <v>0.10078477390480571</v>
      </c>
      <c r="CD875" s="406">
        <v>0</v>
      </c>
      <c r="CE875" s="406">
        <v>0.89921522609519433</v>
      </c>
    </row>
    <row r="876" spans="1:83" x14ac:dyDescent="0.35">
      <c r="A876" s="365">
        <v>12</v>
      </c>
      <c r="B876" s="366" t="s">
        <v>1329</v>
      </c>
      <c r="C876" s="411">
        <v>10682</v>
      </c>
      <c r="D876" s="367" t="s">
        <v>2180</v>
      </c>
      <c r="E876" s="368" t="s">
        <v>2416</v>
      </c>
      <c r="F876" s="369">
        <v>19</v>
      </c>
      <c r="G876" s="370" t="s">
        <v>6310</v>
      </c>
      <c r="H876" s="371">
        <v>559021.19999999995</v>
      </c>
      <c r="I876" s="372">
        <v>559021.19999999995</v>
      </c>
      <c r="J876" s="373">
        <v>976.84270037407896</v>
      </c>
      <c r="K876" s="374">
        <v>546075778.57435799</v>
      </c>
      <c r="L876" s="371">
        <v>147589.19999999998</v>
      </c>
      <c r="M876" s="372">
        <v>147589.19999999998</v>
      </c>
      <c r="N876" s="373">
        <v>1538.0252973949111</v>
      </c>
      <c r="O876" s="374">
        <v>226995923.22227699</v>
      </c>
      <c r="P876" s="374">
        <f t="shared" si="236"/>
        <v>0.89544756676660486</v>
      </c>
      <c r="Q876" s="402">
        <f t="shared" si="240"/>
        <v>132158.39002102977</v>
      </c>
      <c r="R876" s="374">
        <f t="shared" si="237"/>
        <v>0.10455243323339511</v>
      </c>
      <c r="S876" s="401">
        <f t="shared" si="241"/>
        <v>15430.809978970196</v>
      </c>
      <c r="T876" s="371">
        <v>186320.4</v>
      </c>
      <c r="U876" s="372">
        <v>186320.4</v>
      </c>
      <c r="V876" s="373">
        <v>686.65021123418046</v>
      </c>
      <c r="W876" s="374">
        <v>127936942.01723699</v>
      </c>
      <c r="X876" s="371">
        <v>64580.399999999994</v>
      </c>
      <c r="Y876" s="372">
        <v>64580.399999999994</v>
      </c>
      <c r="Z876" s="373">
        <v>123.37744706933684</v>
      </c>
      <c r="AA876" s="374">
        <v>7967764.8827165999</v>
      </c>
      <c r="AB876" s="371">
        <v>0</v>
      </c>
      <c r="AC876" s="372">
        <v>0</v>
      </c>
      <c r="AD876" s="373">
        <v>0</v>
      </c>
      <c r="AE876" s="374">
        <v>0</v>
      </c>
      <c r="AF876" s="374">
        <f t="shared" si="242"/>
        <v>2.0964644165268002E-2</v>
      </c>
      <c r="AG876" s="374">
        <f t="shared" si="243"/>
        <v>0</v>
      </c>
      <c r="AH876" s="374">
        <f t="shared" si="244"/>
        <v>0.97903535583473211</v>
      </c>
      <c r="AI876" s="374">
        <f t="shared" si="245"/>
        <v>0</v>
      </c>
      <c r="AJ876" s="375">
        <v>908976408.69658852</v>
      </c>
      <c r="AK876" s="376">
        <v>56409.182999999997</v>
      </c>
      <c r="AL876" s="377">
        <v>56409.182999999997</v>
      </c>
      <c r="AM876" s="373">
        <v>20634.685946994014</v>
      </c>
      <c r="AN876" s="374">
        <v>1163985775.7315135</v>
      </c>
      <c r="AO876" s="378">
        <v>6608.5384799999993</v>
      </c>
      <c r="AP876" s="379">
        <v>6608.5384799999993</v>
      </c>
      <c r="AQ876" s="373">
        <v>24979.104060633177</v>
      </c>
      <c r="AR876" s="374">
        <v>165075370.38061857</v>
      </c>
      <c r="AS876" s="374">
        <f t="shared" si="238"/>
        <v>0.88599106868453914</v>
      </c>
      <c r="AT876" s="374">
        <f t="shared" si="252"/>
        <v>5855.106070338099</v>
      </c>
      <c r="AU876" s="374">
        <f t="shared" si="239"/>
        <v>0.1140089313154608</v>
      </c>
      <c r="AV876" s="374">
        <f t="shared" si="253"/>
        <v>753.43240966189967</v>
      </c>
      <c r="AW876" s="380">
        <v>8414.2393200000006</v>
      </c>
      <c r="AX876" s="381">
        <v>8414.2393200000006</v>
      </c>
      <c r="AY876" s="373">
        <v>20608.288439090487</v>
      </c>
      <c r="AZ876" s="374">
        <v>173403070.90209663</v>
      </c>
      <c r="BA876" s="378">
        <v>5846.5430400000041</v>
      </c>
      <c r="BB876" s="379">
        <v>5846.5430400000041</v>
      </c>
      <c r="BC876" s="373">
        <v>27473.589638956779</v>
      </c>
      <c r="BD876" s="374">
        <v>160625524.28745899</v>
      </c>
      <c r="BE876" s="374">
        <f t="shared" si="246"/>
        <v>0.14594984312024681</v>
      </c>
      <c r="BF876" s="374">
        <f t="shared" si="247"/>
        <v>853.30203948377141</v>
      </c>
      <c r="BG876" s="374">
        <f t="shared" si="248"/>
        <v>7.1567433504246172E-2</v>
      </c>
      <c r="BH876" s="374">
        <f t="shared" si="249"/>
        <v>418.42208024491356</v>
      </c>
      <c r="BI876" s="374">
        <f t="shared" si="250"/>
        <v>0.78248272337550695</v>
      </c>
      <c r="BJ876" s="374">
        <f t="shared" si="251"/>
        <v>4574.8189202713183</v>
      </c>
      <c r="BK876" s="375">
        <v>1663089741.3016877</v>
      </c>
      <c r="BL876" s="382">
        <v>2572066149.9982762</v>
      </c>
      <c r="BM876" s="383">
        <v>0.33</v>
      </c>
      <c r="BN876" s="382">
        <v>848781829.49943125</v>
      </c>
      <c r="BO876" s="395"/>
      <c r="BP876" s="395"/>
      <c r="BS876" s="408">
        <v>10682</v>
      </c>
      <c r="BT876" s="400" t="s">
        <v>2180</v>
      </c>
      <c r="BU876" s="400">
        <v>0.89544756676660486</v>
      </c>
      <c r="BV876" s="400">
        <v>0.10455243323339511</v>
      </c>
      <c r="BW876" s="400">
        <v>2.0964644165268002E-2</v>
      </c>
      <c r="BX876" s="400">
        <v>0.97903535583473211</v>
      </c>
      <c r="BY876" s="407">
        <v>10682</v>
      </c>
      <c r="BZ876" s="406" t="s">
        <v>2180</v>
      </c>
      <c r="CA876" s="406">
        <v>0.88599106868453914</v>
      </c>
      <c r="CB876" s="406">
        <v>0.1140089313154608</v>
      </c>
      <c r="CC876" s="406">
        <v>0.14594984312024681</v>
      </c>
      <c r="CD876" s="406">
        <v>7.1567433504246172E-2</v>
      </c>
      <c r="CE876" s="406">
        <v>0.78248272337550695</v>
      </c>
    </row>
    <row r="877" spans="1:83" x14ac:dyDescent="0.35">
      <c r="A877" s="365">
        <v>12</v>
      </c>
      <c r="B877" s="366" t="s">
        <v>1329</v>
      </c>
      <c r="C877" s="411">
        <v>10745</v>
      </c>
      <c r="D877" s="367" t="s">
        <v>2181</v>
      </c>
      <c r="E877" s="368" t="s">
        <v>2427</v>
      </c>
      <c r="F877" s="369">
        <v>17</v>
      </c>
      <c r="G877" s="370" t="s">
        <v>2566</v>
      </c>
      <c r="H877" s="371">
        <v>349288.8</v>
      </c>
      <c r="I877" s="372">
        <v>349288.8</v>
      </c>
      <c r="J877" s="373">
        <v>608.96959191472615</v>
      </c>
      <c r="K877" s="374">
        <v>212706257.99638438</v>
      </c>
      <c r="L877" s="371">
        <v>170320.8</v>
      </c>
      <c r="M877" s="372">
        <v>170320.8</v>
      </c>
      <c r="N877" s="373">
        <v>1165.0245983032817</v>
      </c>
      <c r="O877" s="374">
        <v>198427921.60269356</v>
      </c>
      <c r="P877" s="374">
        <f t="shared" si="236"/>
        <v>0.90498364690365396</v>
      </c>
      <c r="Q877" s="402">
        <f t="shared" si="240"/>
        <v>154137.53872754786</v>
      </c>
      <c r="R877" s="374">
        <f t="shared" si="237"/>
        <v>9.5016353096345998E-2</v>
      </c>
      <c r="S877" s="401">
        <f t="shared" si="241"/>
        <v>16183.261272452126</v>
      </c>
      <c r="T877" s="371">
        <v>155246.39999999999</v>
      </c>
      <c r="U877" s="372">
        <v>155246.39999999999</v>
      </c>
      <c r="V877" s="373">
        <v>528.05874312559911</v>
      </c>
      <c r="W877" s="374">
        <v>81979218.858774006</v>
      </c>
      <c r="X877" s="371">
        <v>47782.799999999996</v>
      </c>
      <c r="Y877" s="372">
        <v>47782.799999999996</v>
      </c>
      <c r="Z877" s="373">
        <v>35.391907451329764</v>
      </c>
      <c r="AA877" s="374">
        <v>1691124.4353653998</v>
      </c>
      <c r="AB877" s="371">
        <v>0</v>
      </c>
      <c r="AC877" s="372">
        <v>0</v>
      </c>
      <c r="AD877" s="373">
        <v>0</v>
      </c>
      <c r="AE877" s="374">
        <v>0</v>
      </c>
      <c r="AF877" s="374">
        <f t="shared" si="242"/>
        <v>1.0424627954483257E-2</v>
      </c>
      <c r="AG877" s="374">
        <f t="shared" si="243"/>
        <v>0</v>
      </c>
      <c r="AH877" s="374">
        <f t="shared" si="244"/>
        <v>0.98957537204551671</v>
      </c>
      <c r="AI877" s="374">
        <f t="shared" si="245"/>
        <v>0</v>
      </c>
      <c r="AJ877" s="375">
        <v>494804522.89321733</v>
      </c>
      <c r="AK877" s="376">
        <v>32978.355479999998</v>
      </c>
      <c r="AL877" s="377">
        <v>32978.355479999998</v>
      </c>
      <c r="AM877" s="373">
        <v>12791.340073154637</v>
      </c>
      <c r="AN877" s="374">
        <v>421837359.99806279</v>
      </c>
      <c r="AO877" s="378">
        <v>6989.1436800000001</v>
      </c>
      <c r="AP877" s="379">
        <v>6989.1436800000001</v>
      </c>
      <c r="AQ877" s="373">
        <v>14777.620548327088</v>
      </c>
      <c r="AR877" s="374">
        <v>103282913.2607784</v>
      </c>
      <c r="AS877" s="374">
        <f t="shared" si="238"/>
        <v>0.91243494570458006</v>
      </c>
      <c r="AT877" s="374">
        <f t="shared" si="252"/>
        <v>6377.1389341823087</v>
      </c>
      <c r="AU877" s="374">
        <f t="shared" si="239"/>
        <v>8.7565054295419831E-2</v>
      </c>
      <c r="AV877" s="374">
        <f t="shared" si="253"/>
        <v>612.00474581769038</v>
      </c>
      <c r="AW877" s="380">
        <v>3789.35988</v>
      </c>
      <c r="AX877" s="381">
        <v>3789.35988</v>
      </c>
      <c r="AY877" s="373">
        <v>19120.768991955916</v>
      </c>
      <c r="AZ877" s="374">
        <v>72455474.892865792</v>
      </c>
      <c r="BA877" s="378">
        <v>2690.6463600000047</v>
      </c>
      <c r="BB877" s="379">
        <v>2690.6463600000047</v>
      </c>
      <c r="BC877" s="373">
        <v>26108.608984144041</v>
      </c>
      <c r="BD877" s="374">
        <v>70249033.727850586</v>
      </c>
      <c r="BE877" s="374">
        <f t="shared" si="246"/>
        <v>6.5447130712481191E-2</v>
      </c>
      <c r="BF877" s="374">
        <f t="shared" si="247"/>
        <v>176.09508402398203</v>
      </c>
      <c r="BG877" s="374">
        <f t="shared" si="248"/>
        <v>5.0630133265377401E-2</v>
      </c>
      <c r="BH877" s="374">
        <f t="shared" si="249"/>
        <v>136.22778377680285</v>
      </c>
      <c r="BI877" s="374">
        <f t="shared" si="250"/>
        <v>0.88392273602214133</v>
      </c>
      <c r="BJ877" s="374">
        <f t="shared" si="251"/>
        <v>2378.3234921992198</v>
      </c>
      <c r="BK877" s="375">
        <v>667824781.87955749</v>
      </c>
      <c r="BL877" s="382">
        <v>1162629304.7727747</v>
      </c>
      <c r="BM877" s="383">
        <v>0.26</v>
      </c>
      <c r="BN877" s="382">
        <v>302283619.24092144</v>
      </c>
      <c r="BO877" s="395"/>
      <c r="BP877" s="395"/>
      <c r="BS877" s="408">
        <v>10745</v>
      </c>
      <c r="BT877" s="400" t="s">
        <v>2181</v>
      </c>
      <c r="BU877" s="400">
        <v>0.90498364690365396</v>
      </c>
      <c r="BV877" s="400">
        <v>9.5016353096345998E-2</v>
      </c>
      <c r="BW877" s="400">
        <v>1.0424627954483257E-2</v>
      </c>
      <c r="BX877" s="400">
        <v>0.98957537204551671</v>
      </c>
      <c r="BY877" s="407">
        <v>10745</v>
      </c>
      <c r="BZ877" s="406" t="s">
        <v>2181</v>
      </c>
      <c r="CA877" s="406">
        <v>0.91243494570458006</v>
      </c>
      <c r="CB877" s="406">
        <v>8.7565054295419831E-2</v>
      </c>
      <c r="CC877" s="406">
        <v>6.5447130712481191E-2</v>
      </c>
      <c r="CD877" s="406">
        <v>5.0630133265377401E-2</v>
      </c>
      <c r="CE877" s="406">
        <v>0.88392273602214133</v>
      </c>
    </row>
    <row r="878" spans="1:83" x14ac:dyDescent="0.35">
      <c r="A878" s="365">
        <v>12</v>
      </c>
      <c r="B878" s="366" t="s">
        <v>1329</v>
      </c>
      <c r="C878" s="411">
        <v>11386</v>
      </c>
      <c r="D878" s="367" t="s">
        <v>2182</v>
      </c>
      <c r="E878" s="368" t="s">
        <v>2438</v>
      </c>
      <c r="F878" s="369">
        <v>6</v>
      </c>
      <c r="G878" s="370" t="s">
        <v>6307</v>
      </c>
      <c r="H878" s="371">
        <v>56592</v>
      </c>
      <c r="I878" s="372">
        <v>56592</v>
      </c>
      <c r="J878" s="373">
        <v>511.64867540170701</v>
      </c>
      <c r="K878" s="374">
        <v>28955221.838333402</v>
      </c>
      <c r="L878" s="371">
        <v>2598</v>
      </c>
      <c r="M878" s="372">
        <v>2598</v>
      </c>
      <c r="N878" s="373">
        <v>2269.2549002944575</v>
      </c>
      <c r="O878" s="374">
        <v>5895524.2309650006</v>
      </c>
      <c r="P878" s="374">
        <f t="shared" si="236"/>
        <v>0.89491020388807929</v>
      </c>
      <c r="Q878" s="402">
        <f t="shared" si="240"/>
        <v>2324.97670970123</v>
      </c>
      <c r="R878" s="374">
        <f t="shared" si="237"/>
        <v>0.10508979611192071</v>
      </c>
      <c r="S878" s="401">
        <f t="shared" si="241"/>
        <v>273.02329029877001</v>
      </c>
      <c r="T878" s="371">
        <v>22630.799999999999</v>
      </c>
      <c r="U878" s="372">
        <v>22630.799999999999</v>
      </c>
      <c r="V878" s="373">
        <v>78.730945441433789</v>
      </c>
      <c r="W878" s="374">
        <v>1781744.2800959998</v>
      </c>
      <c r="X878" s="371">
        <v>5730</v>
      </c>
      <c r="Y878" s="372">
        <v>5730</v>
      </c>
      <c r="Z878" s="373">
        <v>9.7862880359162308</v>
      </c>
      <c r="AA878" s="374">
        <v>56075.430445800004</v>
      </c>
      <c r="AB878" s="371">
        <v>0</v>
      </c>
      <c r="AC878" s="372">
        <v>0</v>
      </c>
      <c r="AD878" s="373">
        <v>0</v>
      </c>
      <c r="AE878" s="374">
        <v>0</v>
      </c>
      <c r="AF878" s="374">
        <f t="shared" si="242"/>
        <v>0</v>
      </c>
      <c r="AG878" s="374">
        <f t="shared" si="243"/>
        <v>0</v>
      </c>
      <c r="AH878" s="374">
        <f t="shared" si="244"/>
        <v>1</v>
      </c>
      <c r="AI878" s="374">
        <f t="shared" si="245"/>
        <v>0</v>
      </c>
      <c r="AJ878" s="375">
        <v>36688565.779840201</v>
      </c>
      <c r="AK878" s="376">
        <v>1162.4601599999999</v>
      </c>
      <c r="AL878" s="377">
        <v>1162.4601599999999</v>
      </c>
      <c r="AM878" s="373">
        <v>9449.5240352495184</v>
      </c>
      <c r="AN878" s="374">
        <v>10984695.22194</v>
      </c>
      <c r="AO878" s="378">
        <v>219.77279999999999</v>
      </c>
      <c r="AP878" s="379">
        <v>219.77279999999999</v>
      </c>
      <c r="AQ878" s="373">
        <v>11019.699144525619</v>
      </c>
      <c r="AR878" s="374">
        <v>2421830.1361499997</v>
      </c>
      <c r="AS878" s="374">
        <f t="shared" si="238"/>
        <v>0.88106894537290525</v>
      </c>
      <c r="AT878" s="374">
        <f t="shared" si="252"/>
        <v>193.63498911765043</v>
      </c>
      <c r="AU878" s="374">
        <f t="shared" si="239"/>
        <v>0.11893105462709476</v>
      </c>
      <c r="AV878" s="374">
        <f t="shared" si="253"/>
        <v>26.137810882349569</v>
      </c>
      <c r="AW878" s="380">
        <v>68.426999999999992</v>
      </c>
      <c r="AX878" s="381">
        <v>68.426999999999992</v>
      </c>
      <c r="AY878" s="373">
        <v>10783.742941382787</v>
      </c>
      <c r="AZ878" s="374">
        <v>737899.17824999988</v>
      </c>
      <c r="BA878" s="378">
        <v>77.446560000000346</v>
      </c>
      <c r="BB878" s="379">
        <v>77.446560000000346</v>
      </c>
      <c r="BC878" s="373">
        <v>10106.875595571921</v>
      </c>
      <c r="BD878" s="374">
        <v>782742.74722499994</v>
      </c>
      <c r="BE878" s="374">
        <f t="shared" si="246"/>
        <v>0</v>
      </c>
      <c r="BF878" s="374">
        <f t="shared" si="247"/>
        <v>0</v>
      </c>
      <c r="BG878" s="374">
        <f t="shared" si="248"/>
        <v>0</v>
      </c>
      <c r="BH878" s="374">
        <f t="shared" si="249"/>
        <v>0</v>
      </c>
      <c r="BI878" s="374">
        <f t="shared" si="250"/>
        <v>1</v>
      </c>
      <c r="BJ878" s="374">
        <f t="shared" si="251"/>
        <v>77.446560000000346</v>
      </c>
      <c r="BK878" s="375">
        <v>14927167.283564998</v>
      </c>
      <c r="BL878" s="382">
        <v>51615733.063405201</v>
      </c>
      <c r="BM878" s="383">
        <v>0.44</v>
      </c>
      <c r="BN878" s="382">
        <v>22710922.547898289</v>
      </c>
      <c r="BO878" s="395"/>
      <c r="BP878" s="395"/>
      <c r="BS878" s="408">
        <v>11386</v>
      </c>
      <c r="BT878" s="400" t="s">
        <v>2182</v>
      </c>
      <c r="BU878" s="400">
        <v>0.89491020388807929</v>
      </c>
      <c r="BV878" s="400">
        <v>0.10508979611192071</v>
      </c>
      <c r="BW878" s="400">
        <v>0</v>
      </c>
      <c r="BX878" s="400">
        <v>1</v>
      </c>
      <c r="BY878" s="407">
        <v>11386</v>
      </c>
      <c r="BZ878" s="406" t="s">
        <v>2182</v>
      </c>
      <c r="CA878" s="406">
        <v>0.88106894537290525</v>
      </c>
      <c r="CB878" s="406">
        <v>0.11893105462709476</v>
      </c>
      <c r="CC878" s="406">
        <v>0</v>
      </c>
      <c r="CD878" s="406">
        <v>0</v>
      </c>
      <c r="CE878" s="406">
        <v>1</v>
      </c>
    </row>
    <row r="879" spans="1:83" x14ac:dyDescent="0.35">
      <c r="A879" s="365">
        <v>12</v>
      </c>
      <c r="B879" s="366" t="s">
        <v>1329</v>
      </c>
      <c r="C879" s="411">
        <v>11387</v>
      </c>
      <c r="D879" s="367" t="s">
        <v>2183</v>
      </c>
      <c r="E879" s="368" t="s">
        <v>2438</v>
      </c>
      <c r="F879" s="369">
        <v>7</v>
      </c>
      <c r="G879" s="370" t="s">
        <v>6312</v>
      </c>
      <c r="H879" s="371">
        <v>188644.8</v>
      </c>
      <c r="I879" s="372">
        <v>188644.8</v>
      </c>
      <c r="J879" s="373">
        <v>320.67464022696629</v>
      </c>
      <c r="K879" s="374">
        <v>60493603.370688006</v>
      </c>
      <c r="L879" s="371">
        <v>28310.399999999998</v>
      </c>
      <c r="M879" s="372">
        <v>28310.399999999998</v>
      </c>
      <c r="N879" s="373">
        <v>341.80128456892169</v>
      </c>
      <c r="O879" s="374">
        <v>9676531.0866599996</v>
      </c>
      <c r="P879" s="374">
        <f t="shared" si="236"/>
        <v>0.88898096782006997</v>
      </c>
      <c r="Q879" s="402">
        <f t="shared" si="240"/>
        <v>25167.406791373305</v>
      </c>
      <c r="R879" s="374">
        <f t="shared" si="237"/>
        <v>0.11101903217993005</v>
      </c>
      <c r="S879" s="401">
        <f t="shared" si="241"/>
        <v>3142.9932086266913</v>
      </c>
      <c r="T879" s="371">
        <v>22477.200000000001</v>
      </c>
      <c r="U879" s="372">
        <v>22477.200000000001</v>
      </c>
      <c r="V879" s="373">
        <v>144.93994864662858</v>
      </c>
      <c r="W879" s="374">
        <v>3257844.2137199999</v>
      </c>
      <c r="X879" s="371">
        <v>14343.6</v>
      </c>
      <c r="Y879" s="372">
        <v>14343.6</v>
      </c>
      <c r="Z879" s="373">
        <v>32.241368965949974</v>
      </c>
      <c r="AA879" s="374">
        <v>462457.29990000004</v>
      </c>
      <c r="AB879" s="371">
        <v>0</v>
      </c>
      <c r="AC879" s="372">
        <v>0</v>
      </c>
      <c r="AD879" s="373">
        <v>0</v>
      </c>
      <c r="AE879" s="374">
        <v>0</v>
      </c>
      <c r="AF879" s="374">
        <f t="shared" si="242"/>
        <v>0</v>
      </c>
      <c r="AG879" s="374">
        <f t="shared" si="243"/>
        <v>0</v>
      </c>
      <c r="AH879" s="374">
        <f t="shared" si="244"/>
        <v>1</v>
      </c>
      <c r="AI879" s="374">
        <f t="shared" si="245"/>
        <v>0</v>
      </c>
      <c r="AJ879" s="375">
        <v>73890435.970967993</v>
      </c>
      <c r="AK879" s="376">
        <v>2460.3708000000001</v>
      </c>
      <c r="AL879" s="377">
        <v>2460.3708000000001</v>
      </c>
      <c r="AM879" s="373">
        <v>9879.1914226533645</v>
      </c>
      <c r="AN879" s="374">
        <v>24306474.103906799</v>
      </c>
      <c r="AO879" s="378">
        <v>219.30275999999995</v>
      </c>
      <c r="AP879" s="379">
        <v>219.30275999999995</v>
      </c>
      <c r="AQ879" s="373">
        <v>9226.8852474086525</v>
      </c>
      <c r="AR879" s="374">
        <v>2023481.4009599998</v>
      </c>
      <c r="AS879" s="374">
        <f t="shared" si="238"/>
        <v>0.91353864039620181</v>
      </c>
      <c r="AT879" s="374">
        <f t="shared" si="252"/>
        <v>200.34154520553452</v>
      </c>
      <c r="AU879" s="374">
        <f t="shared" si="239"/>
        <v>8.6461359603798235E-2</v>
      </c>
      <c r="AV879" s="374">
        <f t="shared" si="253"/>
        <v>18.961214794465455</v>
      </c>
      <c r="AW879" s="380">
        <v>101.6118</v>
      </c>
      <c r="AX879" s="381">
        <v>101.6118</v>
      </c>
      <c r="AY879" s="373">
        <v>10585.351174434465</v>
      </c>
      <c r="AZ879" s="374">
        <v>1075596.5864664</v>
      </c>
      <c r="BA879" s="378">
        <v>94.615440000000106</v>
      </c>
      <c r="BB879" s="379">
        <v>94.615440000000106</v>
      </c>
      <c r="BC879" s="373">
        <v>10393.226038160356</v>
      </c>
      <c r="BD879" s="374">
        <v>983359.65461999993</v>
      </c>
      <c r="BE879" s="374">
        <f t="shared" si="246"/>
        <v>8.1145003884031883E-2</v>
      </c>
      <c r="BF879" s="374">
        <f t="shared" si="247"/>
        <v>7.6775702462893944</v>
      </c>
      <c r="BG879" s="374">
        <f t="shared" si="248"/>
        <v>7.8049742402932221E-2</v>
      </c>
      <c r="BH879" s="374">
        <f t="shared" si="249"/>
        <v>7.3847107193400978</v>
      </c>
      <c r="BI879" s="374">
        <f t="shared" si="250"/>
        <v>0.84080525371303583</v>
      </c>
      <c r="BJ879" s="374">
        <f t="shared" si="251"/>
        <v>79.553159034370609</v>
      </c>
      <c r="BK879" s="375">
        <v>28388911.745953195</v>
      </c>
      <c r="BL879" s="382">
        <v>102279347.71692118</v>
      </c>
      <c r="BM879" s="383">
        <v>0.46</v>
      </c>
      <c r="BN879" s="382">
        <v>47048499.949783742</v>
      </c>
      <c r="BO879" s="395"/>
      <c r="BP879" s="395"/>
      <c r="BS879" s="408">
        <v>11387</v>
      </c>
      <c r="BT879" s="400" t="s">
        <v>2183</v>
      </c>
      <c r="BU879" s="400">
        <v>0.88898096782006997</v>
      </c>
      <c r="BV879" s="400">
        <v>0.11101903217993005</v>
      </c>
      <c r="BW879" s="400">
        <v>0</v>
      </c>
      <c r="BX879" s="400">
        <v>1</v>
      </c>
      <c r="BY879" s="407">
        <v>11387</v>
      </c>
      <c r="BZ879" s="406" t="s">
        <v>2183</v>
      </c>
      <c r="CA879" s="406">
        <v>0.91353864039620181</v>
      </c>
      <c r="CB879" s="406">
        <v>8.6461359603798235E-2</v>
      </c>
      <c r="CC879" s="406">
        <v>8.1145003884031883E-2</v>
      </c>
      <c r="CD879" s="406">
        <v>7.8049742402932221E-2</v>
      </c>
      <c r="CE879" s="406">
        <v>0.84080525371303583</v>
      </c>
    </row>
    <row r="880" spans="1:83" x14ac:dyDescent="0.35">
      <c r="A880" s="365">
        <v>12</v>
      </c>
      <c r="B880" s="366" t="s">
        <v>1329</v>
      </c>
      <c r="C880" s="411">
        <v>11388</v>
      </c>
      <c r="D880" s="367" t="s">
        <v>6208</v>
      </c>
      <c r="E880" s="368" t="s">
        <v>2438</v>
      </c>
      <c r="F880" s="369">
        <v>13</v>
      </c>
      <c r="G880" s="370" t="s">
        <v>6309</v>
      </c>
      <c r="H880" s="371">
        <v>143827.19999999998</v>
      </c>
      <c r="I880" s="372">
        <v>143827.19999999998</v>
      </c>
      <c r="J880" s="373">
        <v>500.60309877866774</v>
      </c>
      <c r="K880" s="374">
        <v>72000342.008659199</v>
      </c>
      <c r="L880" s="371">
        <v>41844</v>
      </c>
      <c r="M880" s="372">
        <v>41844</v>
      </c>
      <c r="N880" s="373">
        <v>517.8908106102524</v>
      </c>
      <c r="O880" s="374">
        <v>21670623.079175401</v>
      </c>
      <c r="P880" s="374">
        <f t="shared" si="236"/>
        <v>0.92205164891365565</v>
      </c>
      <c r="Q880" s="402">
        <f t="shared" si="240"/>
        <v>38582.329197143008</v>
      </c>
      <c r="R880" s="374">
        <f t="shared" si="237"/>
        <v>7.7948351086344306E-2</v>
      </c>
      <c r="S880" s="401">
        <f t="shared" si="241"/>
        <v>3261.670802856991</v>
      </c>
      <c r="T880" s="371">
        <v>19496.399999999998</v>
      </c>
      <c r="U880" s="372">
        <v>19496.399999999998</v>
      </c>
      <c r="V880" s="373">
        <v>166.95768753139041</v>
      </c>
      <c r="W880" s="374">
        <v>3255073.8591869995</v>
      </c>
      <c r="X880" s="371">
        <v>11114.4</v>
      </c>
      <c r="Y880" s="372">
        <v>11114.4</v>
      </c>
      <c r="Z880" s="373">
        <v>140.93655671712372</v>
      </c>
      <c r="AA880" s="374">
        <v>1566425.2659767999</v>
      </c>
      <c r="AB880" s="371">
        <v>0</v>
      </c>
      <c r="AC880" s="372">
        <v>0</v>
      </c>
      <c r="AD880" s="373">
        <v>0</v>
      </c>
      <c r="AE880" s="374">
        <v>0</v>
      </c>
      <c r="AF880" s="374">
        <f t="shared" si="242"/>
        <v>0</v>
      </c>
      <c r="AG880" s="374">
        <f t="shared" si="243"/>
        <v>0</v>
      </c>
      <c r="AH880" s="374">
        <f t="shared" si="244"/>
        <v>1</v>
      </c>
      <c r="AI880" s="374">
        <f t="shared" si="245"/>
        <v>0</v>
      </c>
      <c r="AJ880" s="375">
        <v>98492464.212998405</v>
      </c>
      <c r="AK880" s="376">
        <v>5654.1973199999993</v>
      </c>
      <c r="AL880" s="377">
        <v>5654.1973199999993</v>
      </c>
      <c r="AM880" s="373">
        <v>12054.329590581889</v>
      </c>
      <c r="AN880" s="374">
        <v>68157558.06546481</v>
      </c>
      <c r="AO880" s="378">
        <v>858.68304000000001</v>
      </c>
      <c r="AP880" s="379">
        <v>858.68304000000001</v>
      </c>
      <c r="AQ880" s="373">
        <v>16081.18527399097</v>
      </c>
      <c r="AR880" s="374">
        <v>13808641.057873799</v>
      </c>
      <c r="AS880" s="374">
        <f t="shared" si="238"/>
        <v>0.93700575619193205</v>
      </c>
      <c r="AT880" s="374">
        <f t="shared" si="252"/>
        <v>804.59095122438703</v>
      </c>
      <c r="AU880" s="374">
        <f t="shared" si="239"/>
        <v>6.2994243808067993E-2</v>
      </c>
      <c r="AV880" s="374">
        <f t="shared" si="253"/>
        <v>54.092088775613</v>
      </c>
      <c r="AW880" s="380">
        <v>257.57339999999999</v>
      </c>
      <c r="AX880" s="381">
        <v>257.57339999999999</v>
      </c>
      <c r="AY880" s="373">
        <v>12983.836746147701</v>
      </c>
      <c r="AZ880" s="374">
        <v>3344290.9757502</v>
      </c>
      <c r="BA880" s="378">
        <v>620.50860000000182</v>
      </c>
      <c r="BB880" s="379">
        <v>620.50860000000182</v>
      </c>
      <c r="BC880" s="373">
        <v>15953.651908273265</v>
      </c>
      <c r="BD880" s="374">
        <v>9899378.2104900014</v>
      </c>
      <c r="BE880" s="374">
        <f t="shared" si="246"/>
        <v>2.2132605714285384E-2</v>
      </c>
      <c r="BF880" s="374">
        <f t="shared" si="247"/>
        <v>13.733472186123263</v>
      </c>
      <c r="BG880" s="374">
        <f t="shared" si="248"/>
        <v>6.9341751014300013E-2</v>
      </c>
      <c r="BH880" s="374">
        <f t="shared" si="249"/>
        <v>43.027152843432006</v>
      </c>
      <c r="BI880" s="374">
        <f t="shared" si="250"/>
        <v>0.90852564327141461</v>
      </c>
      <c r="BJ880" s="374">
        <f t="shared" si="251"/>
        <v>563.74797497044653</v>
      </c>
      <c r="BK880" s="375">
        <v>95209868.309578806</v>
      </c>
      <c r="BL880" s="382">
        <v>193702332.52257723</v>
      </c>
      <c r="BM880" s="383">
        <v>0.46</v>
      </c>
      <c r="BN880" s="382">
        <v>89103072.960385531</v>
      </c>
      <c r="BO880" s="395"/>
      <c r="BP880" s="395"/>
      <c r="BS880" s="408">
        <v>11388</v>
      </c>
      <c r="BT880" s="400" t="s">
        <v>2184</v>
      </c>
      <c r="BU880" s="400">
        <v>0.92205164891365565</v>
      </c>
      <c r="BV880" s="400">
        <v>7.7948351086344306E-2</v>
      </c>
      <c r="BW880" s="400">
        <v>0</v>
      </c>
      <c r="BX880" s="400">
        <v>1</v>
      </c>
      <c r="BY880" s="407">
        <v>11388</v>
      </c>
      <c r="BZ880" s="406" t="s">
        <v>2184</v>
      </c>
      <c r="CA880" s="406">
        <v>0.93700575619193205</v>
      </c>
      <c r="CB880" s="406">
        <v>6.2994243808067993E-2</v>
      </c>
      <c r="CC880" s="406">
        <v>2.2132605714285384E-2</v>
      </c>
      <c r="CD880" s="406">
        <v>6.9341751014300013E-2</v>
      </c>
      <c r="CE880" s="406">
        <v>0.90852564327141461</v>
      </c>
    </row>
    <row r="881" spans="1:83" x14ac:dyDescent="0.35">
      <c r="A881" s="365">
        <v>12</v>
      </c>
      <c r="B881" s="366" t="s">
        <v>1329</v>
      </c>
      <c r="C881" s="411">
        <v>11390</v>
      </c>
      <c r="D881" s="367" t="s">
        <v>2185</v>
      </c>
      <c r="E881" s="368" t="s">
        <v>2438</v>
      </c>
      <c r="F881" s="369">
        <v>7</v>
      </c>
      <c r="G881" s="370" t="s">
        <v>6312</v>
      </c>
      <c r="H881" s="371">
        <v>101365.2</v>
      </c>
      <c r="I881" s="372">
        <v>101365.2</v>
      </c>
      <c r="J881" s="373">
        <v>539.30959471416816</v>
      </c>
      <c r="K881" s="374">
        <v>54667224.930120595</v>
      </c>
      <c r="L881" s="371">
        <v>22983.599999999999</v>
      </c>
      <c r="M881" s="372">
        <v>22983.599999999999</v>
      </c>
      <c r="N881" s="373">
        <v>446.77853166856369</v>
      </c>
      <c r="O881" s="374">
        <v>10268579.0604576</v>
      </c>
      <c r="P881" s="374">
        <f t="shared" si="236"/>
        <v>0.91943757227084788</v>
      </c>
      <c r="Q881" s="402">
        <f t="shared" si="240"/>
        <v>21131.985386044256</v>
      </c>
      <c r="R881" s="374">
        <f t="shared" si="237"/>
        <v>8.0562427729152106E-2</v>
      </c>
      <c r="S881" s="401">
        <f t="shared" si="241"/>
        <v>1851.6146139557402</v>
      </c>
      <c r="T881" s="371">
        <v>10364.4</v>
      </c>
      <c r="U881" s="372">
        <v>10364.4</v>
      </c>
      <c r="V881" s="373">
        <v>157.21262145212455</v>
      </c>
      <c r="W881" s="374">
        <v>1629414.4937783997</v>
      </c>
      <c r="X881" s="371">
        <v>5953.2</v>
      </c>
      <c r="Y881" s="372">
        <v>5953.2</v>
      </c>
      <c r="Z881" s="373">
        <v>81.020210741282</v>
      </c>
      <c r="AA881" s="374">
        <v>482329.51858500001</v>
      </c>
      <c r="AB881" s="371">
        <v>0</v>
      </c>
      <c r="AC881" s="372">
        <v>0</v>
      </c>
      <c r="AD881" s="373">
        <v>0</v>
      </c>
      <c r="AE881" s="374">
        <v>0</v>
      </c>
      <c r="AF881" s="374">
        <f t="shared" si="242"/>
        <v>1.3372170731197317E-2</v>
      </c>
      <c r="AG881" s="374">
        <f t="shared" si="243"/>
        <v>0</v>
      </c>
      <c r="AH881" s="374">
        <f t="shared" si="244"/>
        <v>0.98662782926880266</v>
      </c>
      <c r="AI881" s="374">
        <f t="shared" si="245"/>
        <v>0</v>
      </c>
      <c r="AJ881" s="375">
        <v>67047548.002941594</v>
      </c>
      <c r="AK881" s="376">
        <v>1386.05052</v>
      </c>
      <c r="AL881" s="377">
        <v>1386.05052</v>
      </c>
      <c r="AM881" s="373">
        <v>15877.220412439943</v>
      </c>
      <c r="AN881" s="374">
        <v>22006629.608816996</v>
      </c>
      <c r="AO881" s="378">
        <v>190.77239999999998</v>
      </c>
      <c r="AP881" s="379">
        <v>190.77239999999998</v>
      </c>
      <c r="AQ881" s="373">
        <v>14432.520098794164</v>
      </c>
      <c r="AR881" s="374">
        <v>2753326.4972951994</v>
      </c>
      <c r="AS881" s="374">
        <f t="shared" si="238"/>
        <v>0.94027048239198796</v>
      </c>
      <c r="AT881" s="374">
        <f t="shared" si="252"/>
        <v>179.37765657507725</v>
      </c>
      <c r="AU881" s="374">
        <f t="shared" si="239"/>
        <v>5.9729517608012136E-2</v>
      </c>
      <c r="AV881" s="374">
        <f t="shared" si="253"/>
        <v>11.394743424922734</v>
      </c>
      <c r="AW881" s="380">
        <v>70.874520000000004</v>
      </c>
      <c r="AX881" s="381">
        <v>70.874520000000004</v>
      </c>
      <c r="AY881" s="373">
        <v>9133.0819082457274</v>
      </c>
      <c r="AZ881" s="374">
        <v>647302.79636759998</v>
      </c>
      <c r="BA881" s="378">
        <v>778.61123999999984</v>
      </c>
      <c r="BB881" s="379">
        <v>778.61123999999984</v>
      </c>
      <c r="BC881" s="373">
        <v>1033.9302682267985</v>
      </c>
      <c r="BD881" s="374">
        <v>805029.72821760003</v>
      </c>
      <c r="BE881" s="374">
        <f t="shared" si="246"/>
        <v>0.24976441195617705</v>
      </c>
      <c r="BF881" s="374">
        <f t="shared" si="247"/>
        <v>194.4693785010698</v>
      </c>
      <c r="BG881" s="374">
        <f t="shared" si="248"/>
        <v>0.14647899781070345</v>
      </c>
      <c r="BH881" s="374">
        <f t="shared" si="249"/>
        <v>114.05019411934907</v>
      </c>
      <c r="BI881" s="374">
        <f t="shared" si="250"/>
        <v>0.60375659023311956</v>
      </c>
      <c r="BJ881" s="374">
        <f t="shared" si="251"/>
        <v>470.091667379581</v>
      </c>
      <c r="BK881" s="375">
        <v>26212288.630697399</v>
      </c>
      <c r="BL881" s="382">
        <v>93259836.633638993</v>
      </c>
      <c r="BM881" s="383">
        <v>0.51</v>
      </c>
      <c r="BN881" s="382">
        <v>47562516.683155887</v>
      </c>
      <c r="BO881" s="395"/>
      <c r="BP881" s="395"/>
      <c r="BS881" s="408">
        <v>11390</v>
      </c>
      <c r="BT881" s="400" t="s">
        <v>2185</v>
      </c>
      <c r="BU881" s="400">
        <v>0.91943757227084788</v>
      </c>
      <c r="BV881" s="400">
        <v>8.0562427729152106E-2</v>
      </c>
      <c r="BW881" s="400">
        <v>1.3372170731197317E-2</v>
      </c>
      <c r="BX881" s="400">
        <v>0.98662782926880266</v>
      </c>
      <c r="BY881" s="407">
        <v>11390</v>
      </c>
      <c r="BZ881" s="406" t="s">
        <v>2185</v>
      </c>
      <c r="CA881" s="406">
        <v>0.94027048239198796</v>
      </c>
      <c r="CB881" s="406">
        <v>5.9729517608012136E-2</v>
      </c>
      <c r="CC881" s="406">
        <v>0.24976441195617705</v>
      </c>
      <c r="CD881" s="406">
        <v>0.14647899781070345</v>
      </c>
      <c r="CE881" s="406">
        <v>0.60375659023311956</v>
      </c>
    </row>
    <row r="882" spans="1:83" x14ac:dyDescent="0.35">
      <c r="A882" s="365">
        <v>12</v>
      </c>
      <c r="B882" s="366" t="s">
        <v>1329</v>
      </c>
      <c r="C882" s="411">
        <v>11391</v>
      </c>
      <c r="D882" s="367" t="s">
        <v>2186</v>
      </c>
      <c r="E882" s="368" t="s">
        <v>2438</v>
      </c>
      <c r="F882" s="369">
        <v>7</v>
      </c>
      <c r="G882" s="370" t="s">
        <v>6312</v>
      </c>
      <c r="H882" s="371">
        <v>100228.8</v>
      </c>
      <c r="I882" s="372">
        <v>100228.8</v>
      </c>
      <c r="J882" s="373">
        <v>460.59899131994393</v>
      </c>
      <c r="K882" s="374">
        <v>46165284.181208394</v>
      </c>
      <c r="L882" s="371">
        <v>17787.599999999999</v>
      </c>
      <c r="M882" s="372">
        <v>17787.599999999999</v>
      </c>
      <c r="N882" s="373">
        <v>368.08321598198745</v>
      </c>
      <c r="O882" s="374">
        <v>6547317.0126011996</v>
      </c>
      <c r="P882" s="374">
        <f t="shared" si="236"/>
        <v>0.9365624481517526</v>
      </c>
      <c r="Q882" s="402">
        <f t="shared" si="240"/>
        <v>16659.198202744112</v>
      </c>
      <c r="R882" s="374">
        <f t="shared" si="237"/>
        <v>6.3437551848247259E-2</v>
      </c>
      <c r="S882" s="401">
        <f t="shared" si="241"/>
        <v>1128.4017972558829</v>
      </c>
      <c r="T882" s="371">
        <v>5917.2</v>
      </c>
      <c r="U882" s="372">
        <v>5917.2</v>
      </c>
      <c r="V882" s="373">
        <v>123.96431163050092</v>
      </c>
      <c r="W882" s="374">
        <v>733521.62477999995</v>
      </c>
      <c r="X882" s="371">
        <v>8382</v>
      </c>
      <c r="Y882" s="372">
        <v>8382</v>
      </c>
      <c r="Z882" s="373">
        <v>30.865568818897639</v>
      </c>
      <c r="AA882" s="374">
        <v>258715.19784000001</v>
      </c>
      <c r="AB882" s="371">
        <v>0</v>
      </c>
      <c r="AC882" s="372">
        <v>0</v>
      </c>
      <c r="AD882" s="373">
        <v>0</v>
      </c>
      <c r="AE882" s="374">
        <v>0</v>
      </c>
      <c r="AF882" s="374">
        <f t="shared" si="242"/>
        <v>0</v>
      </c>
      <c r="AG882" s="374">
        <f t="shared" si="243"/>
        <v>0</v>
      </c>
      <c r="AH882" s="374">
        <f t="shared" si="244"/>
        <v>1</v>
      </c>
      <c r="AI882" s="374">
        <f t="shared" si="245"/>
        <v>0</v>
      </c>
      <c r="AJ882" s="375">
        <v>53704838.016429588</v>
      </c>
      <c r="AK882" s="376">
        <v>1848.9959999999999</v>
      </c>
      <c r="AL882" s="377">
        <v>1848.9959999999999</v>
      </c>
      <c r="AM882" s="373">
        <v>17517.662719461267</v>
      </c>
      <c r="AN882" s="374">
        <v>32390088.297633003</v>
      </c>
      <c r="AO882" s="378">
        <v>112.32</v>
      </c>
      <c r="AP882" s="379">
        <v>112.32</v>
      </c>
      <c r="AQ882" s="373">
        <v>14100.412381661326</v>
      </c>
      <c r="AR882" s="374">
        <v>1583758.3187082</v>
      </c>
      <c r="AS882" s="374">
        <f t="shared" si="238"/>
        <v>0.90949280030268942</v>
      </c>
      <c r="AT882" s="374">
        <f t="shared" si="252"/>
        <v>102.15423132999807</v>
      </c>
      <c r="AU882" s="374">
        <f t="shared" si="239"/>
        <v>9.0507199697310636E-2</v>
      </c>
      <c r="AV882" s="374">
        <f t="shared" si="253"/>
        <v>10.165768670001929</v>
      </c>
      <c r="AW882" s="380">
        <v>21.456</v>
      </c>
      <c r="AX882" s="381">
        <v>21.456</v>
      </c>
      <c r="AY882" s="373">
        <v>10426.204026845639</v>
      </c>
      <c r="AZ882" s="374">
        <v>223704.6336</v>
      </c>
      <c r="BA882" s="378">
        <v>82.512000000000015</v>
      </c>
      <c r="BB882" s="379">
        <v>82.512000000000015</v>
      </c>
      <c r="BC882" s="373">
        <v>14857.381253635831</v>
      </c>
      <c r="BD882" s="374">
        <v>1225912.2419999999</v>
      </c>
      <c r="BE882" s="374">
        <f t="shared" si="246"/>
        <v>1.8917492685926719E-2</v>
      </c>
      <c r="BF882" s="374">
        <f t="shared" si="247"/>
        <v>1.5609201565011857</v>
      </c>
      <c r="BG882" s="374">
        <f t="shared" si="248"/>
        <v>0.18902893086069944</v>
      </c>
      <c r="BH882" s="374">
        <f t="shared" si="249"/>
        <v>15.597155143178036</v>
      </c>
      <c r="BI882" s="374">
        <f t="shared" si="250"/>
        <v>0.79205357645337382</v>
      </c>
      <c r="BJ882" s="374">
        <f t="shared" si="251"/>
        <v>65.353924700320789</v>
      </c>
      <c r="BK882" s="375">
        <v>35423463.491941199</v>
      </c>
      <c r="BL882" s="382">
        <v>89128301.508370787</v>
      </c>
      <c r="BM882" s="383">
        <v>0.52</v>
      </c>
      <c r="BN882" s="382">
        <v>46346716.784352809</v>
      </c>
      <c r="BO882" s="395"/>
      <c r="BP882" s="395"/>
      <c r="BS882" s="408">
        <v>11391</v>
      </c>
      <c r="BT882" s="400" t="s">
        <v>2186</v>
      </c>
      <c r="BU882" s="400">
        <v>0.9365624481517526</v>
      </c>
      <c r="BV882" s="400">
        <v>6.3437551848247259E-2</v>
      </c>
      <c r="BW882" s="400">
        <v>0</v>
      </c>
      <c r="BX882" s="400">
        <v>1</v>
      </c>
      <c r="BY882" s="407">
        <v>11391</v>
      </c>
      <c r="BZ882" s="406" t="s">
        <v>2186</v>
      </c>
      <c r="CA882" s="406">
        <v>0.90949280030268942</v>
      </c>
      <c r="CB882" s="406">
        <v>9.0507199697310636E-2</v>
      </c>
      <c r="CC882" s="406">
        <v>1.8917492685926719E-2</v>
      </c>
      <c r="CD882" s="406">
        <v>0.18902893086069944</v>
      </c>
      <c r="CE882" s="406">
        <v>0.79205357645337382</v>
      </c>
    </row>
    <row r="883" spans="1:83" x14ac:dyDescent="0.35">
      <c r="A883" s="365">
        <v>12</v>
      </c>
      <c r="B883" s="366" t="s">
        <v>1329</v>
      </c>
      <c r="C883" s="411">
        <v>11392</v>
      </c>
      <c r="D883" s="367" t="s">
        <v>2187</v>
      </c>
      <c r="E883" s="368" t="s">
        <v>2438</v>
      </c>
      <c r="F883" s="369">
        <v>9</v>
      </c>
      <c r="G883" s="370" t="s">
        <v>2511</v>
      </c>
      <c r="H883" s="371">
        <v>102668.4</v>
      </c>
      <c r="I883" s="372">
        <v>102668.4</v>
      </c>
      <c r="J883" s="373">
        <v>524.24119939537388</v>
      </c>
      <c r="K883" s="374">
        <v>53823005.156004004</v>
      </c>
      <c r="L883" s="371">
        <v>32176.799999999999</v>
      </c>
      <c r="M883" s="372">
        <v>32176.799999999999</v>
      </c>
      <c r="N883" s="373">
        <v>557.789678534068</v>
      </c>
      <c r="O883" s="374">
        <v>17947886.928254999</v>
      </c>
      <c r="P883" s="374">
        <f t="shared" si="236"/>
        <v>0.867021451714592</v>
      </c>
      <c r="Q883" s="402">
        <f t="shared" si="240"/>
        <v>27897.975847530084</v>
      </c>
      <c r="R883" s="374">
        <f t="shared" si="237"/>
        <v>0.13297854828540798</v>
      </c>
      <c r="S883" s="401">
        <f t="shared" si="241"/>
        <v>4278.8241524699151</v>
      </c>
      <c r="T883" s="371">
        <v>11044.8</v>
      </c>
      <c r="U883" s="372">
        <v>11044.8</v>
      </c>
      <c r="V883" s="373">
        <v>249.52188101912213</v>
      </c>
      <c r="W883" s="374">
        <v>2755919.2714800001</v>
      </c>
      <c r="X883" s="371">
        <v>9334.7999999999993</v>
      </c>
      <c r="Y883" s="372">
        <v>9334.7999999999993</v>
      </c>
      <c r="Z883" s="373">
        <v>4.1766324591849848</v>
      </c>
      <c r="AA883" s="374">
        <v>38988.028679999996</v>
      </c>
      <c r="AB883" s="371">
        <v>0</v>
      </c>
      <c r="AC883" s="372">
        <v>0</v>
      </c>
      <c r="AD883" s="373">
        <v>0</v>
      </c>
      <c r="AE883" s="374">
        <v>0</v>
      </c>
      <c r="AF883" s="374">
        <f t="shared" si="242"/>
        <v>0</v>
      </c>
      <c r="AG883" s="374">
        <f t="shared" si="243"/>
        <v>0</v>
      </c>
      <c r="AH883" s="374">
        <f t="shared" si="244"/>
        <v>1</v>
      </c>
      <c r="AI883" s="374">
        <f t="shared" si="245"/>
        <v>0</v>
      </c>
      <c r="AJ883" s="375">
        <v>74565799.384418994</v>
      </c>
      <c r="AK883" s="376">
        <v>1534.9706400000002</v>
      </c>
      <c r="AL883" s="377">
        <v>1534.9706400000002</v>
      </c>
      <c r="AM883" s="373">
        <v>12251.570358596564</v>
      </c>
      <c r="AN883" s="374">
        <v>18805800.79434</v>
      </c>
      <c r="AO883" s="378">
        <v>331.72955999999999</v>
      </c>
      <c r="AP883" s="379">
        <v>331.72955999999999</v>
      </c>
      <c r="AQ883" s="373">
        <v>12233.6183531549</v>
      </c>
      <c r="AR883" s="374">
        <v>4058252.8334999993</v>
      </c>
      <c r="AS883" s="374">
        <f t="shared" si="238"/>
        <v>0.90864963808568977</v>
      </c>
      <c r="AT883" s="374">
        <f t="shared" si="252"/>
        <v>301.42594463632508</v>
      </c>
      <c r="AU883" s="374">
        <f t="shared" si="239"/>
        <v>9.135036191431023E-2</v>
      </c>
      <c r="AV883" s="374">
        <f t="shared" si="253"/>
        <v>30.30361536367489</v>
      </c>
      <c r="AW883" s="380">
        <v>69.911039999999986</v>
      </c>
      <c r="AX883" s="381">
        <v>69.911039999999986</v>
      </c>
      <c r="AY883" s="373">
        <v>13262.364217153687</v>
      </c>
      <c r="AZ883" s="374">
        <v>927185.67527999985</v>
      </c>
      <c r="BA883" s="378">
        <v>87.562199999999592</v>
      </c>
      <c r="BB883" s="379">
        <v>87.562199999999592</v>
      </c>
      <c r="BC883" s="373">
        <v>7738.4331759595252</v>
      </c>
      <c r="BD883" s="374">
        <v>677594.23343999998</v>
      </c>
      <c r="BE883" s="374">
        <f t="shared" si="246"/>
        <v>3.2340258401315734E-2</v>
      </c>
      <c r="BF883" s="374">
        <f t="shared" si="247"/>
        <v>2.8317841741876753</v>
      </c>
      <c r="BG883" s="374">
        <f t="shared" si="248"/>
        <v>0.10062595632215886</v>
      </c>
      <c r="BH883" s="374">
        <f t="shared" si="249"/>
        <v>8.811030112672098</v>
      </c>
      <c r="BI883" s="374">
        <f t="shared" si="250"/>
        <v>0.86703378527652541</v>
      </c>
      <c r="BJ883" s="374">
        <f t="shared" si="251"/>
        <v>75.919385713139818</v>
      </c>
      <c r="BK883" s="375">
        <v>24468833.536559999</v>
      </c>
      <c r="BL883" s="382">
        <v>99034632.920978993</v>
      </c>
      <c r="BM883" s="383">
        <v>0.43</v>
      </c>
      <c r="BN883" s="382">
        <v>42584892.156020969</v>
      </c>
      <c r="BO883" s="395"/>
      <c r="BP883" s="395"/>
      <c r="BS883" s="408">
        <v>11392</v>
      </c>
      <c r="BT883" s="400" t="s">
        <v>2187</v>
      </c>
      <c r="BU883" s="400">
        <v>0.867021451714592</v>
      </c>
      <c r="BV883" s="400">
        <v>0.13297854828540798</v>
      </c>
      <c r="BW883" s="400">
        <v>0</v>
      </c>
      <c r="BX883" s="400">
        <v>1</v>
      </c>
      <c r="BY883" s="407">
        <v>11392</v>
      </c>
      <c r="BZ883" s="406" t="s">
        <v>2187</v>
      </c>
      <c r="CA883" s="406">
        <v>0.90864963808568977</v>
      </c>
      <c r="CB883" s="406">
        <v>9.135036191431023E-2</v>
      </c>
      <c r="CC883" s="406">
        <v>3.2340258401315734E-2</v>
      </c>
      <c r="CD883" s="406">
        <v>0.10062595632215886</v>
      </c>
      <c r="CE883" s="406">
        <v>0.86703378527652541</v>
      </c>
    </row>
    <row r="884" spans="1:83" x14ac:dyDescent="0.35">
      <c r="A884" s="365">
        <v>12</v>
      </c>
      <c r="B884" s="366" t="s">
        <v>1329</v>
      </c>
      <c r="C884" s="411">
        <v>11393</v>
      </c>
      <c r="D884" s="367" t="s">
        <v>2188</v>
      </c>
      <c r="E884" s="368" t="s">
        <v>2438</v>
      </c>
      <c r="F884" s="369">
        <v>5</v>
      </c>
      <c r="G884" s="370" t="s">
        <v>2469</v>
      </c>
      <c r="H884" s="371">
        <v>31471.199999999997</v>
      </c>
      <c r="I884" s="372">
        <v>31471.199999999997</v>
      </c>
      <c r="J884" s="373">
        <v>361.59857947273701</v>
      </c>
      <c r="K884" s="374">
        <v>11379941.2143024</v>
      </c>
      <c r="L884" s="371">
        <v>8844</v>
      </c>
      <c r="M884" s="372">
        <v>8844</v>
      </c>
      <c r="N884" s="373">
        <v>333.74239841872458</v>
      </c>
      <c r="O884" s="374">
        <v>2951617.7716152002</v>
      </c>
      <c r="P884" s="374">
        <f t="shared" si="236"/>
        <v>0.88680097890067899</v>
      </c>
      <c r="Q884" s="402">
        <f t="shared" si="240"/>
        <v>7842.8678573976049</v>
      </c>
      <c r="R884" s="374">
        <f t="shared" si="237"/>
        <v>0.11319902109932103</v>
      </c>
      <c r="S884" s="401">
        <f t="shared" si="241"/>
        <v>1001.1321426023952</v>
      </c>
      <c r="T884" s="371">
        <v>2797.2</v>
      </c>
      <c r="U884" s="372">
        <v>2797.2</v>
      </c>
      <c r="V884" s="373">
        <v>174.83311351351352</v>
      </c>
      <c r="W884" s="374">
        <v>489043.18511999998</v>
      </c>
      <c r="X884" s="371">
        <v>2790</v>
      </c>
      <c r="Y884" s="372">
        <v>2790</v>
      </c>
      <c r="Z884" s="373">
        <v>0</v>
      </c>
      <c r="AA884" s="374">
        <v>0</v>
      </c>
      <c r="AB884" s="371">
        <v>0</v>
      </c>
      <c r="AC884" s="372">
        <v>0</v>
      </c>
      <c r="AD884" s="373">
        <v>0</v>
      </c>
      <c r="AE884" s="374">
        <v>0</v>
      </c>
      <c r="AF884" s="374">
        <f t="shared" si="242"/>
        <v>0</v>
      </c>
      <c r="AG884" s="374">
        <f t="shared" si="243"/>
        <v>0</v>
      </c>
      <c r="AH884" s="374">
        <f t="shared" si="244"/>
        <v>1</v>
      </c>
      <c r="AI884" s="374">
        <f t="shared" si="245"/>
        <v>0</v>
      </c>
      <c r="AJ884" s="375">
        <v>14820602.171037599</v>
      </c>
      <c r="AK884" s="376">
        <v>416.76479999999998</v>
      </c>
      <c r="AL884" s="377">
        <v>416.76479999999998</v>
      </c>
      <c r="AM884" s="373">
        <v>9127.6710926277865</v>
      </c>
      <c r="AN884" s="374">
        <v>3804092.0173848006</v>
      </c>
      <c r="AO884" s="378">
        <v>138.64511999999996</v>
      </c>
      <c r="AP884" s="379">
        <v>138.64511999999996</v>
      </c>
      <c r="AQ884" s="373">
        <v>11982.947761438703</v>
      </c>
      <c r="AR884" s="374">
        <v>1661377.2303384</v>
      </c>
      <c r="AS884" s="374">
        <f t="shared" si="238"/>
        <v>0.96103402025967699</v>
      </c>
      <c r="AT884" s="374">
        <f t="shared" si="252"/>
        <v>133.24267706298531</v>
      </c>
      <c r="AU884" s="374">
        <f t="shared" si="239"/>
        <v>3.8965979740322981E-2</v>
      </c>
      <c r="AV884" s="374">
        <f t="shared" si="253"/>
        <v>5.402442937014647</v>
      </c>
      <c r="AW884" s="380">
        <v>23.460840000000001</v>
      </c>
      <c r="AX884" s="381">
        <v>23.460840000000001</v>
      </c>
      <c r="AY884" s="373">
        <v>8041.2137386385139</v>
      </c>
      <c r="AZ884" s="374">
        <v>188653.62892799999</v>
      </c>
      <c r="BA884" s="378">
        <v>24.795960000000075</v>
      </c>
      <c r="BB884" s="379">
        <v>24.795960000000075</v>
      </c>
      <c r="BC884" s="373">
        <v>8306.8447174458815</v>
      </c>
      <c r="BD884" s="374">
        <v>205976.18934000001</v>
      </c>
      <c r="BE884" s="374">
        <f t="shared" si="246"/>
        <v>5.1915168710830177E-2</v>
      </c>
      <c r="BF884" s="374">
        <f t="shared" si="247"/>
        <v>1.2872864467470007</v>
      </c>
      <c r="BG884" s="374">
        <f t="shared" si="248"/>
        <v>0</v>
      </c>
      <c r="BH884" s="374">
        <f t="shared" si="249"/>
        <v>0</v>
      </c>
      <c r="BI884" s="374">
        <f t="shared" si="250"/>
        <v>0.94808483128916987</v>
      </c>
      <c r="BJ884" s="374">
        <f t="shared" si="251"/>
        <v>23.508673553253075</v>
      </c>
      <c r="BK884" s="375">
        <v>5860099.0659912005</v>
      </c>
      <c r="BL884" s="382">
        <v>20680701.2370288</v>
      </c>
      <c r="BM884" s="383">
        <v>0.55000000000000004</v>
      </c>
      <c r="BN884" s="382">
        <v>11374385.68036584</v>
      </c>
      <c r="BO884" s="395"/>
      <c r="BP884" s="395"/>
      <c r="BS884" s="408">
        <v>11393</v>
      </c>
      <c r="BT884" s="400" t="s">
        <v>2188</v>
      </c>
      <c r="BU884" s="400">
        <v>0.88680097890067899</v>
      </c>
      <c r="BV884" s="400">
        <v>0.11319902109932103</v>
      </c>
      <c r="BW884" s="400">
        <v>0</v>
      </c>
      <c r="BX884" s="400">
        <v>1</v>
      </c>
      <c r="BY884" s="407">
        <v>11393</v>
      </c>
      <c r="BZ884" s="406" t="s">
        <v>2188</v>
      </c>
      <c r="CA884" s="406">
        <v>0.96103402025967699</v>
      </c>
      <c r="CB884" s="406">
        <v>3.8965979740322981E-2</v>
      </c>
      <c r="CC884" s="406">
        <v>5.1915168710830177E-2</v>
      </c>
      <c r="CD884" s="406">
        <v>0</v>
      </c>
      <c r="CE884" s="406">
        <v>0.94808483128916987</v>
      </c>
    </row>
    <row r="885" spans="1:83" x14ac:dyDescent="0.35">
      <c r="A885" s="365">
        <v>12</v>
      </c>
      <c r="B885" s="366" t="s">
        <v>1329</v>
      </c>
      <c r="C885" s="411">
        <v>11394</v>
      </c>
      <c r="D885" s="367" t="s">
        <v>2189</v>
      </c>
      <c r="E885" s="368" t="s">
        <v>2438</v>
      </c>
      <c r="F885" s="369">
        <v>6</v>
      </c>
      <c r="G885" s="370" t="s">
        <v>6307</v>
      </c>
      <c r="H885" s="371">
        <v>102032.4</v>
      </c>
      <c r="I885" s="372">
        <v>102032.4</v>
      </c>
      <c r="J885" s="373">
        <v>408.15031833084782</v>
      </c>
      <c r="K885" s="374">
        <v>41644556.540060394</v>
      </c>
      <c r="L885" s="371">
        <v>2838</v>
      </c>
      <c r="M885" s="372">
        <v>2838</v>
      </c>
      <c r="N885" s="373">
        <v>2529.6832330708244</v>
      </c>
      <c r="O885" s="374">
        <v>7179241.0154549992</v>
      </c>
      <c r="P885" s="374">
        <f t="shared" si="236"/>
        <v>0.90394523690728956</v>
      </c>
      <c r="Q885" s="402">
        <f t="shared" si="240"/>
        <v>2565.396582342888</v>
      </c>
      <c r="R885" s="374">
        <f t="shared" si="237"/>
        <v>9.6054763092710452E-2</v>
      </c>
      <c r="S885" s="401">
        <f t="shared" si="241"/>
        <v>272.60341765711229</v>
      </c>
      <c r="T885" s="371">
        <v>1092</v>
      </c>
      <c r="U885" s="372">
        <v>1092</v>
      </c>
      <c r="V885" s="373">
        <v>2802.2836708159339</v>
      </c>
      <c r="W885" s="374">
        <v>3060093.7685309998</v>
      </c>
      <c r="X885" s="371">
        <v>44688</v>
      </c>
      <c r="Y885" s="372">
        <v>44688</v>
      </c>
      <c r="Z885" s="373">
        <v>26.925149430719657</v>
      </c>
      <c r="AA885" s="374">
        <v>1203231.07776</v>
      </c>
      <c r="AB885" s="371">
        <v>0</v>
      </c>
      <c r="AC885" s="372">
        <v>0</v>
      </c>
      <c r="AD885" s="373">
        <v>0</v>
      </c>
      <c r="AE885" s="374">
        <v>0</v>
      </c>
      <c r="AF885" s="374">
        <f t="shared" si="242"/>
        <v>0</v>
      </c>
      <c r="AG885" s="374">
        <f t="shared" si="243"/>
        <v>0</v>
      </c>
      <c r="AH885" s="374">
        <f t="shared" si="244"/>
        <v>1</v>
      </c>
      <c r="AI885" s="374">
        <f t="shared" si="245"/>
        <v>0</v>
      </c>
      <c r="AJ885" s="375">
        <v>53087122.401806399</v>
      </c>
      <c r="AK885" s="376">
        <v>1868.2965599999998</v>
      </c>
      <c r="AL885" s="377">
        <v>1868.2965599999998</v>
      </c>
      <c r="AM885" s="373">
        <v>10804.856997247696</v>
      </c>
      <c r="AN885" s="374">
        <v>20186677.159249797</v>
      </c>
      <c r="AO885" s="378">
        <v>183.90611999999999</v>
      </c>
      <c r="AP885" s="379">
        <v>183.90611999999999</v>
      </c>
      <c r="AQ885" s="373">
        <v>13293.589008538705</v>
      </c>
      <c r="AR885" s="374">
        <v>2444772.3754349998</v>
      </c>
      <c r="AS885" s="374">
        <f t="shared" si="238"/>
        <v>0.90350337596029817</v>
      </c>
      <c r="AT885" s="374">
        <f t="shared" si="252"/>
        <v>166.15980027975971</v>
      </c>
      <c r="AU885" s="374">
        <f t="shared" si="239"/>
        <v>9.6496624039701842E-2</v>
      </c>
      <c r="AV885" s="374">
        <f t="shared" si="253"/>
        <v>17.74631972024029</v>
      </c>
      <c r="AW885" s="380">
        <v>156.25044000000003</v>
      </c>
      <c r="AX885" s="381">
        <v>156.25044000000003</v>
      </c>
      <c r="AY885" s="373">
        <v>8722.3335188048095</v>
      </c>
      <c r="AZ885" s="374">
        <v>1362868.4501400001</v>
      </c>
      <c r="BA885" s="378">
        <v>158.74080000000092</v>
      </c>
      <c r="BB885" s="379">
        <v>158.74080000000092</v>
      </c>
      <c r="BC885" s="373">
        <v>12632.965478818227</v>
      </c>
      <c r="BD885" s="374">
        <v>2005367.04648</v>
      </c>
      <c r="BE885" s="374">
        <f t="shared" si="246"/>
        <v>2.5434003604838686E-2</v>
      </c>
      <c r="BF885" s="374">
        <f t="shared" si="247"/>
        <v>4.037414079435</v>
      </c>
      <c r="BG885" s="374">
        <f t="shared" si="248"/>
        <v>4.5430759862049126E-3</v>
      </c>
      <c r="BH885" s="374">
        <f t="shared" si="249"/>
        <v>0.72117151651096101</v>
      </c>
      <c r="BI885" s="374">
        <f t="shared" si="250"/>
        <v>0.97002292040895643</v>
      </c>
      <c r="BJ885" s="374">
        <f t="shared" si="251"/>
        <v>153.98221440405496</v>
      </c>
      <c r="BK885" s="375">
        <v>25999685.031304795</v>
      </c>
      <c r="BL885" s="382">
        <v>79086807.433111191</v>
      </c>
      <c r="BM885" s="383">
        <v>0.53</v>
      </c>
      <c r="BN885" s="382">
        <v>41916007.939548932</v>
      </c>
      <c r="BO885" s="395"/>
      <c r="BP885" s="395"/>
      <c r="BS885" s="408">
        <v>11394</v>
      </c>
      <c r="BT885" s="400" t="s">
        <v>2189</v>
      </c>
      <c r="BU885" s="400">
        <v>0.90394523690728956</v>
      </c>
      <c r="BV885" s="400">
        <v>9.6054763092710452E-2</v>
      </c>
      <c r="BW885" s="400">
        <v>0</v>
      </c>
      <c r="BX885" s="400">
        <v>1</v>
      </c>
      <c r="BY885" s="407">
        <v>11394</v>
      </c>
      <c r="BZ885" s="406" t="s">
        <v>2189</v>
      </c>
      <c r="CA885" s="406">
        <v>0.90350337596029817</v>
      </c>
      <c r="CB885" s="406">
        <v>9.6496624039701842E-2</v>
      </c>
      <c r="CC885" s="406">
        <v>2.5434003604838686E-2</v>
      </c>
      <c r="CD885" s="406">
        <v>4.5430759862049126E-3</v>
      </c>
      <c r="CE885" s="406">
        <v>0.97002292040895643</v>
      </c>
    </row>
    <row r="886" spans="1:83" x14ac:dyDescent="0.35">
      <c r="A886" s="365">
        <v>12</v>
      </c>
      <c r="B886" s="366" t="s">
        <v>1329</v>
      </c>
      <c r="C886" s="411">
        <v>11395</v>
      </c>
      <c r="D886" s="367" t="s">
        <v>2190</v>
      </c>
      <c r="E886" s="368" t="s">
        <v>2438</v>
      </c>
      <c r="F886" s="369">
        <v>6</v>
      </c>
      <c r="G886" s="370" t="s">
        <v>6307</v>
      </c>
      <c r="H886" s="371">
        <v>119784</v>
      </c>
      <c r="I886" s="372">
        <v>119784</v>
      </c>
      <c r="J886" s="373">
        <v>409.17525144610295</v>
      </c>
      <c r="K886" s="374">
        <v>49012648.319219999</v>
      </c>
      <c r="L886" s="371">
        <v>20222.399999999998</v>
      </c>
      <c r="M886" s="372">
        <v>20222.399999999998</v>
      </c>
      <c r="N886" s="373">
        <v>325.70549104854024</v>
      </c>
      <c r="O886" s="374">
        <v>6586546.7221799996</v>
      </c>
      <c r="P886" s="374">
        <f t="shared" si="236"/>
        <v>0.84279054844428658</v>
      </c>
      <c r="Q886" s="402">
        <f t="shared" si="240"/>
        <v>17043.247586859739</v>
      </c>
      <c r="R886" s="374">
        <f t="shared" si="237"/>
        <v>0.15720945155571345</v>
      </c>
      <c r="S886" s="401">
        <f t="shared" si="241"/>
        <v>3179.1524131402593</v>
      </c>
      <c r="T886" s="371">
        <v>31572</v>
      </c>
      <c r="U886" s="372">
        <v>31572</v>
      </c>
      <c r="V886" s="373">
        <v>180.93161009937288</v>
      </c>
      <c r="W886" s="374">
        <v>5712372.7940574</v>
      </c>
      <c r="X886" s="371">
        <v>24454.799999999999</v>
      </c>
      <c r="Y886" s="372">
        <v>24454.799999999999</v>
      </c>
      <c r="Z886" s="373">
        <v>99.30421873085038</v>
      </c>
      <c r="AA886" s="374">
        <v>2428464.8082192</v>
      </c>
      <c r="AB886" s="371">
        <v>0</v>
      </c>
      <c r="AC886" s="372">
        <v>0</v>
      </c>
      <c r="AD886" s="373">
        <v>0</v>
      </c>
      <c r="AE886" s="374">
        <v>0</v>
      </c>
      <c r="AF886" s="374">
        <f t="shared" si="242"/>
        <v>0</v>
      </c>
      <c r="AG886" s="374">
        <f t="shared" si="243"/>
        <v>0</v>
      </c>
      <c r="AH886" s="374">
        <f t="shared" si="244"/>
        <v>1</v>
      </c>
      <c r="AI886" s="374">
        <f t="shared" si="245"/>
        <v>0</v>
      </c>
      <c r="AJ886" s="375">
        <v>63740032.643676601</v>
      </c>
      <c r="AK886" s="376">
        <v>1330.14336</v>
      </c>
      <c r="AL886" s="377">
        <v>1330.14336</v>
      </c>
      <c r="AM886" s="373">
        <v>13475.731555307542</v>
      </c>
      <c r="AN886" s="374">
        <v>17924654.8494348</v>
      </c>
      <c r="AO886" s="378">
        <v>142.69559999999998</v>
      </c>
      <c r="AP886" s="379">
        <v>142.69559999999998</v>
      </c>
      <c r="AQ886" s="373">
        <v>24096.961208194225</v>
      </c>
      <c r="AR886" s="374">
        <v>3438530.3377799997</v>
      </c>
      <c r="AS886" s="374">
        <f t="shared" si="238"/>
        <v>0.96629443932292702</v>
      </c>
      <c r="AT886" s="374">
        <f t="shared" si="252"/>
        <v>137.88596479584865</v>
      </c>
      <c r="AU886" s="374">
        <f t="shared" si="239"/>
        <v>3.370556067707297E-2</v>
      </c>
      <c r="AV886" s="374">
        <f t="shared" si="253"/>
        <v>4.8096352041513333</v>
      </c>
      <c r="AW886" s="380">
        <v>102.15635999999999</v>
      </c>
      <c r="AX886" s="381">
        <v>102.15635999999999</v>
      </c>
      <c r="AY886" s="373">
        <v>10966.822408707594</v>
      </c>
      <c r="AZ886" s="374">
        <v>1120330.6580400001</v>
      </c>
      <c r="BA886" s="378">
        <v>371.9586000000001</v>
      </c>
      <c r="BB886" s="379">
        <v>371.9586000000001</v>
      </c>
      <c r="BC886" s="373">
        <v>4913.1862770211519</v>
      </c>
      <c r="BD886" s="374">
        <v>1827501.8891400003</v>
      </c>
      <c r="BE886" s="374">
        <f t="shared" si="246"/>
        <v>3.430738582212732E-2</v>
      </c>
      <c r="BF886" s="374">
        <f t="shared" si="247"/>
        <v>12.760927200058331</v>
      </c>
      <c r="BG886" s="374">
        <f t="shared" si="248"/>
        <v>2.6430716906923023E-2</v>
      </c>
      <c r="BH886" s="374">
        <f t="shared" si="249"/>
        <v>9.8311324576954213</v>
      </c>
      <c r="BI886" s="374">
        <f t="shared" si="250"/>
        <v>0.93926189727094966</v>
      </c>
      <c r="BJ886" s="374">
        <f t="shared" si="251"/>
        <v>349.36654034224637</v>
      </c>
      <c r="BK886" s="375">
        <v>24311017.7343948</v>
      </c>
      <c r="BL886" s="382">
        <v>88051050.378071398</v>
      </c>
      <c r="BM886" s="383">
        <v>0.51</v>
      </c>
      <c r="BN886" s="382">
        <v>44906035.692816414</v>
      </c>
      <c r="BO886" s="395"/>
      <c r="BP886" s="395"/>
      <c r="BS886" s="408">
        <v>11395</v>
      </c>
      <c r="BT886" s="400" t="s">
        <v>2190</v>
      </c>
      <c r="BU886" s="400">
        <v>0.84279054844428658</v>
      </c>
      <c r="BV886" s="400">
        <v>0.15720945155571345</v>
      </c>
      <c r="BW886" s="400">
        <v>0</v>
      </c>
      <c r="BX886" s="400">
        <v>1</v>
      </c>
      <c r="BY886" s="407">
        <v>11395</v>
      </c>
      <c r="BZ886" s="406" t="s">
        <v>2190</v>
      </c>
      <c r="CA886" s="406">
        <v>0.96629443932292702</v>
      </c>
      <c r="CB886" s="406">
        <v>3.370556067707297E-2</v>
      </c>
      <c r="CC886" s="406">
        <v>3.430738582212732E-2</v>
      </c>
      <c r="CD886" s="406">
        <v>2.6430716906923023E-2</v>
      </c>
      <c r="CE886" s="406">
        <v>0.93926189727094966</v>
      </c>
    </row>
    <row r="887" spans="1:83" x14ac:dyDescent="0.35">
      <c r="A887" s="365">
        <v>12</v>
      </c>
      <c r="B887" s="366" t="s">
        <v>1329</v>
      </c>
      <c r="C887" s="411">
        <v>11396</v>
      </c>
      <c r="D887" s="367" t="s">
        <v>2191</v>
      </c>
      <c r="E887" s="368" t="s">
        <v>2438</v>
      </c>
      <c r="F887" s="369">
        <v>5</v>
      </c>
      <c r="G887" s="370" t="s">
        <v>2469</v>
      </c>
      <c r="H887" s="371">
        <v>47996.4</v>
      </c>
      <c r="I887" s="372">
        <v>47996.4</v>
      </c>
      <c r="J887" s="373">
        <v>326.1404225520414</v>
      </c>
      <c r="K887" s="374">
        <v>15653566.1769768</v>
      </c>
      <c r="L887" s="371">
        <v>16693.2</v>
      </c>
      <c r="M887" s="372">
        <v>16693.2</v>
      </c>
      <c r="N887" s="373">
        <v>311.73472617353173</v>
      </c>
      <c r="O887" s="374">
        <v>5203850.1309599997</v>
      </c>
      <c r="P887" s="374">
        <f t="shared" si="236"/>
        <v>0.91218496812365013</v>
      </c>
      <c r="Q887" s="402">
        <f t="shared" si="240"/>
        <v>15227.286109881717</v>
      </c>
      <c r="R887" s="374">
        <f t="shared" si="237"/>
        <v>8.7815031876349897E-2</v>
      </c>
      <c r="S887" s="401">
        <f t="shared" si="241"/>
        <v>1465.9138901182841</v>
      </c>
      <c r="T887" s="371">
        <v>11522.4</v>
      </c>
      <c r="U887" s="372">
        <v>11522.4</v>
      </c>
      <c r="V887" s="373">
        <v>172.96663843990837</v>
      </c>
      <c r="W887" s="374">
        <v>1992990.7947600002</v>
      </c>
      <c r="X887" s="371">
        <v>7384.7999999999993</v>
      </c>
      <c r="Y887" s="372">
        <v>7384.7999999999993</v>
      </c>
      <c r="Z887" s="373">
        <v>65.593628451657452</v>
      </c>
      <c r="AA887" s="374">
        <v>484395.82738979987</v>
      </c>
      <c r="AB887" s="371">
        <v>0</v>
      </c>
      <c r="AC887" s="372">
        <v>0</v>
      </c>
      <c r="AD887" s="373">
        <v>0</v>
      </c>
      <c r="AE887" s="374">
        <v>0</v>
      </c>
      <c r="AF887" s="374">
        <f t="shared" si="242"/>
        <v>0</v>
      </c>
      <c r="AG887" s="374">
        <f t="shared" si="243"/>
        <v>0</v>
      </c>
      <c r="AH887" s="374">
        <f t="shared" si="244"/>
        <v>1</v>
      </c>
      <c r="AI887" s="374">
        <f t="shared" si="245"/>
        <v>0</v>
      </c>
      <c r="AJ887" s="375">
        <v>23334802.930086598</v>
      </c>
      <c r="AK887" s="376">
        <v>1152.0052800000001</v>
      </c>
      <c r="AL887" s="377">
        <v>1152.0052800000001</v>
      </c>
      <c r="AM887" s="373">
        <v>11525.732967737958</v>
      </c>
      <c r="AN887" s="374">
        <v>13277705.234704198</v>
      </c>
      <c r="AO887" s="378">
        <v>131.17284000000001</v>
      </c>
      <c r="AP887" s="379">
        <v>131.17284000000001</v>
      </c>
      <c r="AQ887" s="373">
        <v>14119.936110303017</v>
      </c>
      <c r="AR887" s="374">
        <v>1852152.1202070001</v>
      </c>
      <c r="AS887" s="374">
        <f t="shared" si="238"/>
        <v>0.91855502513090503</v>
      </c>
      <c r="AT887" s="374">
        <f t="shared" si="252"/>
        <v>120.4894713426922</v>
      </c>
      <c r="AU887" s="374">
        <f t="shared" si="239"/>
        <v>8.1444974869094924E-2</v>
      </c>
      <c r="AV887" s="374">
        <f t="shared" si="253"/>
        <v>10.68336865730781</v>
      </c>
      <c r="AW887" s="380">
        <v>113.00591999999999</v>
      </c>
      <c r="AX887" s="381">
        <v>113.00591999999999</v>
      </c>
      <c r="AY887" s="373">
        <v>11653.284033163927</v>
      </c>
      <c r="AZ887" s="374">
        <v>1316890.0831889999</v>
      </c>
      <c r="BA887" s="378">
        <v>96.541199999999733</v>
      </c>
      <c r="BB887" s="379">
        <v>96.541199999999733</v>
      </c>
      <c r="BC887" s="373">
        <v>8086.4035229518813</v>
      </c>
      <c r="BD887" s="374">
        <v>780671.09979000001</v>
      </c>
      <c r="BE887" s="374">
        <f t="shared" si="246"/>
        <v>2.2449731821810183E-2</v>
      </c>
      <c r="BF887" s="374">
        <f t="shared" si="247"/>
        <v>2.1673240497557353</v>
      </c>
      <c r="BG887" s="374">
        <f t="shared" si="248"/>
        <v>0.16268444494824963</v>
      </c>
      <c r="BH887" s="374">
        <f t="shared" si="249"/>
        <v>15.705751536637914</v>
      </c>
      <c r="BI887" s="374">
        <f t="shared" si="250"/>
        <v>0.81486582322994006</v>
      </c>
      <c r="BJ887" s="374">
        <f t="shared" si="251"/>
        <v>78.668124413606066</v>
      </c>
      <c r="BK887" s="375">
        <v>17227418.5378902</v>
      </c>
      <c r="BL887" s="382">
        <v>40562221.467976794</v>
      </c>
      <c r="BM887" s="383">
        <v>0.38</v>
      </c>
      <c r="BN887" s="382">
        <v>15413644.157831181</v>
      </c>
      <c r="BO887" s="395"/>
      <c r="BP887" s="395"/>
      <c r="BS887" s="408">
        <v>11396</v>
      </c>
      <c r="BT887" s="400" t="s">
        <v>2191</v>
      </c>
      <c r="BU887" s="400">
        <v>0.91218496812365013</v>
      </c>
      <c r="BV887" s="400">
        <v>8.7815031876349897E-2</v>
      </c>
      <c r="BW887" s="400">
        <v>0</v>
      </c>
      <c r="BX887" s="400">
        <v>1</v>
      </c>
      <c r="BY887" s="407">
        <v>11396</v>
      </c>
      <c r="BZ887" s="406" t="s">
        <v>2191</v>
      </c>
      <c r="CA887" s="406">
        <v>0.91855502513090503</v>
      </c>
      <c r="CB887" s="406">
        <v>8.1444974869094924E-2</v>
      </c>
      <c r="CC887" s="406">
        <v>2.2449731821810183E-2</v>
      </c>
      <c r="CD887" s="406">
        <v>0.16268444494824963</v>
      </c>
      <c r="CE887" s="406">
        <v>0.81486582322994006</v>
      </c>
    </row>
    <row r="888" spans="1:83" x14ac:dyDescent="0.35">
      <c r="A888" s="365">
        <v>12</v>
      </c>
      <c r="B888" s="366" t="s">
        <v>1329</v>
      </c>
      <c r="C888" s="411">
        <v>11397</v>
      </c>
      <c r="D888" s="367" t="s">
        <v>2192</v>
      </c>
      <c r="E888" s="368" t="s">
        <v>2438</v>
      </c>
      <c r="F888" s="369">
        <v>5</v>
      </c>
      <c r="G888" s="370" t="s">
        <v>2469</v>
      </c>
      <c r="H888" s="371">
        <v>57552</v>
      </c>
      <c r="I888" s="372">
        <v>57552</v>
      </c>
      <c r="J888" s="373">
        <v>358.02777013155753</v>
      </c>
      <c r="K888" s="374">
        <v>20605214.226611398</v>
      </c>
      <c r="L888" s="371">
        <v>57.599999999999994</v>
      </c>
      <c r="M888" s="372">
        <v>57.599999999999994</v>
      </c>
      <c r="N888" s="373">
        <v>139776.91243214585</v>
      </c>
      <c r="O888" s="374">
        <v>8051150.1560916007</v>
      </c>
      <c r="P888" s="374">
        <f t="shared" si="236"/>
        <v>0.90415167519883732</v>
      </c>
      <c r="Q888" s="402">
        <f t="shared" si="240"/>
        <v>52.079136491453028</v>
      </c>
      <c r="R888" s="374">
        <f t="shared" si="237"/>
        <v>9.5848324801162774E-2</v>
      </c>
      <c r="S888" s="401">
        <f t="shared" si="241"/>
        <v>5.5208635085469755</v>
      </c>
      <c r="T888" s="371">
        <v>3912</v>
      </c>
      <c r="U888" s="372">
        <v>3912</v>
      </c>
      <c r="V888" s="373">
        <v>617.66858661042943</v>
      </c>
      <c r="W888" s="374">
        <v>2416319.51082</v>
      </c>
      <c r="X888" s="371">
        <v>41569.199999999997</v>
      </c>
      <c r="Y888" s="372">
        <v>41569.199999999997</v>
      </c>
      <c r="Z888" s="373">
        <v>8.6625110021794978</v>
      </c>
      <c r="AA888" s="374">
        <v>360093.65235179994</v>
      </c>
      <c r="AB888" s="371">
        <v>0</v>
      </c>
      <c r="AC888" s="372">
        <v>0</v>
      </c>
      <c r="AD888" s="373">
        <v>0</v>
      </c>
      <c r="AE888" s="374">
        <v>0</v>
      </c>
      <c r="AF888" s="374">
        <f t="shared" si="242"/>
        <v>0</v>
      </c>
      <c r="AG888" s="374">
        <f t="shared" si="243"/>
        <v>0</v>
      </c>
      <c r="AH888" s="374">
        <f t="shared" si="244"/>
        <v>1</v>
      </c>
      <c r="AI888" s="374">
        <f t="shared" si="245"/>
        <v>0</v>
      </c>
      <c r="AJ888" s="375">
        <v>31432777.545874801</v>
      </c>
      <c r="AK888" s="376">
        <v>667.27199999999993</v>
      </c>
      <c r="AL888" s="377">
        <v>667.27199999999993</v>
      </c>
      <c r="AM888" s="373">
        <v>9350.5507224939774</v>
      </c>
      <c r="AN888" s="374">
        <v>6239360.6817000005</v>
      </c>
      <c r="AO888" s="378">
        <v>80.088000000000008</v>
      </c>
      <c r="AP888" s="379">
        <v>80.088000000000008</v>
      </c>
      <c r="AQ888" s="373">
        <v>16368.496229922084</v>
      </c>
      <c r="AR888" s="374">
        <v>1310920.1260619999</v>
      </c>
      <c r="AS888" s="374">
        <f t="shared" si="238"/>
        <v>0.82290010988036355</v>
      </c>
      <c r="AT888" s="374">
        <f t="shared" si="252"/>
        <v>65.904424000098558</v>
      </c>
      <c r="AU888" s="374">
        <f t="shared" si="239"/>
        <v>0.17709989011963634</v>
      </c>
      <c r="AV888" s="374">
        <f t="shared" si="253"/>
        <v>14.183575999901436</v>
      </c>
      <c r="AW888" s="380">
        <v>52.884000000000007</v>
      </c>
      <c r="AX888" s="381">
        <v>52.884000000000007</v>
      </c>
      <c r="AY888" s="373">
        <v>8022.1451858974351</v>
      </c>
      <c r="AZ888" s="374">
        <v>424243.12601100001</v>
      </c>
      <c r="BA888" s="378">
        <v>80.544000000000068</v>
      </c>
      <c r="BB888" s="379">
        <v>80.544000000000068</v>
      </c>
      <c r="BC888" s="373">
        <v>8838.1671491358684</v>
      </c>
      <c r="BD888" s="374">
        <v>711861.33485999994</v>
      </c>
      <c r="BE888" s="374">
        <f t="shared" si="246"/>
        <v>0.13470588133412081</v>
      </c>
      <c r="BF888" s="374">
        <f t="shared" si="247"/>
        <v>10.849750506175436</v>
      </c>
      <c r="BG888" s="374">
        <f t="shared" si="248"/>
        <v>0</v>
      </c>
      <c r="BH888" s="374">
        <f t="shared" si="249"/>
        <v>0</v>
      </c>
      <c r="BI888" s="374">
        <f t="shared" si="250"/>
        <v>0.86529411866587924</v>
      </c>
      <c r="BJ888" s="374">
        <f t="shared" si="251"/>
        <v>69.694249493824643</v>
      </c>
      <c r="BK888" s="375">
        <v>8686385.2686330006</v>
      </c>
      <c r="BL888" s="382">
        <v>40119162.814507797</v>
      </c>
      <c r="BM888" s="383">
        <v>0.44</v>
      </c>
      <c r="BN888" s="382">
        <v>17652431.638383429</v>
      </c>
      <c r="BO888" s="395"/>
      <c r="BP888" s="395"/>
      <c r="BS888" s="408">
        <v>11397</v>
      </c>
      <c r="BT888" s="400" t="s">
        <v>2192</v>
      </c>
      <c r="BU888" s="400">
        <v>0.90415167519883732</v>
      </c>
      <c r="BV888" s="400">
        <v>9.5848324801162774E-2</v>
      </c>
      <c r="BW888" s="400">
        <v>0</v>
      </c>
      <c r="BX888" s="400">
        <v>1</v>
      </c>
      <c r="BY888" s="407">
        <v>11397</v>
      </c>
      <c r="BZ888" s="406" t="s">
        <v>2192</v>
      </c>
      <c r="CA888" s="406">
        <v>0.82290010988036355</v>
      </c>
      <c r="CB888" s="406">
        <v>0.17709989011963634</v>
      </c>
      <c r="CC888" s="406">
        <v>0.13470588133412081</v>
      </c>
      <c r="CD888" s="406">
        <v>0</v>
      </c>
      <c r="CE888" s="406">
        <v>0.86529411866587924</v>
      </c>
    </row>
    <row r="889" spans="1:83" x14ac:dyDescent="0.35">
      <c r="A889" s="365">
        <v>12</v>
      </c>
      <c r="B889" s="366" t="s">
        <v>1329</v>
      </c>
      <c r="C889" s="411">
        <v>11398</v>
      </c>
      <c r="D889" s="367" t="s">
        <v>2193</v>
      </c>
      <c r="E889" s="368" t="s">
        <v>2438</v>
      </c>
      <c r="F889" s="369">
        <v>6</v>
      </c>
      <c r="G889" s="370" t="s">
        <v>6307</v>
      </c>
      <c r="H889" s="371">
        <v>58302</v>
      </c>
      <c r="I889" s="372">
        <v>58302</v>
      </c>
      <c r="J889" s="373">
        <v>459.51327721596169</v>
      </c>
      <c r="K889" s="374">
        <v>26790543.088244997</v>
      </c>
      <c r="L889" s="371">
        <v>5138.3999999999996</v>
      </c>
      <c r="M889" s="372">
        <v>5138.3999999999996</v>
      </c>
      <c r="N889" s="373">
        <v>455.02538501261097</v>
      </c>
      <c r="O889" s="374">
        <v>2338102.4383487999</v>
      </c>
      <c r="P889" s="374">
        <f t="shared" si="236"/>
        <v>0.87162930660045601</v>
      </c>
      <c r="Q889" s="402">
        <f t="shared" si="240"/>
        <v>4478.7800290357827</v>
      </c>
      <c r="R889" s="374">
        <f t="shared" si="237"/>
        <v>0.12837069339954399</v>
      </c>
      <c r="S889" s="401">
        <f t="shared" si="241"/>
        <v>659.6199709642168</v>
      </c>
      <c r="T889" s="371">
        <v>4695.5999999999995</v>
      </c>
      <c r="U889" s="372">
        <v>4695.5999999999995</v>
      </c>
      <c r="V889" s="373">
        <v>314.04626035088171</v>
      </c>
      <c r="W889" s="374">
        <v>1474635.6201036</v>
      </c>
      <c r="X889" s="371">
        <v>10015.199999999999</v>
      </c>
      <c r="Y889" s="372">
        <v>10015.199999999999</v>
      </c>
      <c r="Z889" s="373">
        <v>136.54694779535109</v>
      </c>
      <c r="AA889" s="374">
        <v>1367544.99156</v>
      </c>
      <c r="AB889" s="371">
        <v>0</v>
      </c>
      <c r="AC889" s="372">
        <v>0</v>
      </c>
      <c r="AD889" s="373">
        <v>0</v>
      </c>
      <c r="AE889" s="374">
        <v>0</v>
      </c>
      <c r="AF889" s="374">
        <f t="shared" si="242"/>
        <v>4.8607268191729822E-3</v>
      </c>
      <c r="AG889" s="374">
        <f t="shared" si="243"/>
        <v>0</v>
      </c>
      <c r="AH889" s="374">
        <f t="shared" si="244"/>
        <v>0.99513927318082707</v>
      </c>
      <c r="AI889" s="374">
        <f t="shared" si="245"/>
        <v>0</v>
      </c>
      <c r="AJ889" s="375">
        <v>31970826.138257399</v>
      </c>
      <c r="AK889" s="376">
        <v>667.02299999999991</v>
      </c>
      <c r="AL889" s="377">
        <v>667.02299999999991</v>
      </c>
      <c r="AM889" s="373">
        <v>20172.728023566506</v>
      </c>
      <c r="AN889" s="374">
        <v>13455673.564463399</v>
      </c>
      <c r="AO889" s="378">
        <v>33.756359999999994</v>
      </c>
      <c r="AP889" s="379">
        <v>33.756359999999994</v>
      </c>
      <c r="AQ889" s="373">
        <v>16215.350142781983</v>
      </c>
      <c r="AR889" s="374">
        <v>547371.19694579986</v>
      </c>
      <c r="AS889" s="374">
        <f t="shared" si="238"/>
        <v>0.86455851363852287</v>
      </c>
      <c r="AT889" s="374">
        <f t="shared" si="252"/>
        <v>29.184348427446881</v>
      </c>
      <c r="AU889" s="374">
        <f t="shared" si="239"/>
        <v>0.13544148636147715</v>
      </c>
      <c r="AV889" s="374">
        <f t="shared" si="253"/>
        <v>4.5720115725531123</v>
      </c>
      <c r="AW889" s="380">
        <v>24.676679999999994</v>
      </c>
      <c r="AX889" s="381">
        <v>24.676679999999994</v>
      </c>
      <c r="AY889" s="373">
        <v>15321.502937793903</v>
      </c>
      <c r="AZ889" s="374">
        <v>378083.82511499996</v>
      </c>
      <c r="BA889" s="378">
        <v>77.915520000000086</v>
      </c>
      <c r="BB889" s="379">
        <v>77.915520000000086</v>
      </c>
      <c r="BC889" s="373">
        <v>5020.5633686330984</v>
      </c>
      <c r="BD889" s="374">
        <v>391179.80556000001</v>
      </c>
      <c r="BE889" s="374">
        <f t="shared" si="246"/>
        <v>1.2349507037494344E-2</v>
      </c>
      <c r="BF889" s="374">
        <f t="shared" si="247"/>
        <v>0.96221826257003229</v>
      </c>
      <c r="BG889" s="374">
        <f t="shared" si="248"/>
        <v>0.53030718103404684</v>
      </c>
      <c r="BH889" s="374">
        <f t="shared" si="249"/>
        <v>41.319159770001946</v>
      </c>
      <c r="BI889" s="374">
        <f t="shared" si="250"/>
        <v>0.45734331192845867</v>
      </c>
      <c r="BJ889" s="374">
        <f t="shared" si="251"/>
        <v>35.6341419674281</v>
      </c>
      <c r="BK889" s="375">
        <v>14772308.3920842</v>
      </c>
      <c r="BL889" s="382">
        <v>46743134.530341595</v>
      </c>
      <c r="BM889" s="383">
        <v>0.59</v>
      </c>
      <c r="BN889" s="382">
        <v>27578449.37290154</v>
      </c>
      <c r="BO889" s="395"/>
      <c r="BP889" s="395"/>
      <c r="BS889" s="408">
        <v>11398</v>
      </c>
      <c r="BT889" s="400" t="s">
        <v>2193</v>
      </c>
      <c r="BU889" s="400">
        <v>0.87162930660045601</v>
      </c>
      <c r="BV889" s="400">
        <v>0.12837069339954399</v>
      </c>
      <c r="BW889" s="400">
        <v>4.8607268191729822E-3</v>
      </c>
      <c r="BX889" s="400">
        <v>0.99513927318082707</v>
      </c>
      <c r="BY889" s="407">
        <v>11398</v>
      </c>
      <c r="BZ889" s="406" t="s">
        <v>2193</v>
      </c>
      <c r="CA889" s="406">
        <v>0.86455851363852287</v>
      </c>
      <c r="CB889" s="406">
        <v>0.13544148636147715</v>
      </c>
      <c r="CC889" s="406">
        <v>1.2349507037494344E-2</v>
      </c>
      <c r="CD889" s="406">
        <v>0.53030718103404684</v>
      </c>
      <c r="CE889" s="406">
        <v>0.45734331192845867</v>
      </c>
    </row>
    <row r="890" spans="1:83" x14ac:dyDescent="0.35">
      <c r="A890" s="365">
        <v>12</v>
      </c>
      <c r="B890" s="366" t="s">
        <v>1329</v>
      </c>
      <c r="C890" s="411">
        <v>11399</v>
      </c>
      <c r="D890" s="367" t="s">
        <v>2194</v>
      </c>
      <c r="E890" s="368" t="s">
        <v>2438</v>
      </c>
      <c r="F890" s="369">
        <v>5</v>
      </c>
      <c r="G890" s="370" t="s">
        <v>2469</v>
      </c>
      <c r="H890" s="371">
        <v>44955.6</v>
      </c>
      <c r="I890" s="372">
        <v>44955.6</v>
      </c>
      <c r="J890" s="373">
        <v>360.02700940100897</v>
      </c>
      <c r="K890" s="374">
        <v>16185230.223827999</v>
      </c>
      <c r="L890" s="371">
        <v>10371.6</v>
      </c>
      <c r="M890" s="372">
        <v>10371.6</v>
      </c>
      <c r="N890" s="373">
        <v>344.12230212513015</v>
      </c>
      <c r="O890" s="374">
        <v>3569098.8687209999</v>
      </c>
      <c r="P890" s="374">
        <f t="shared" si="236"/>
        <v>0.88434156549299325</v>
      </c>
      <c r="Q890" s="402">
        <f t="shared" si="240"/>
        <v>9172.0369806671297</v>
      </c>
      <c r="R890" s="374">
        <f t="shared" si="237"/>
        <v>0.11565843450700684</v>
      </c>
      <c r="S890" s="401">
        <f t="shared" si="241"/>
        <v>1199.5630193328723</v>
      </c>
      <c r="T890" s="371">
        <v>9578.4</v>
      </c>
      <c r="U890" s="372">
        <v>9578.4</v>
      </c>
      <c r="V890" s="373">
        <v>223.43304208550492</v>
      </c>
      <c r="W890" s="374">
        <v>2140131.0503118001</v>
      </c>
      <c r="X890" s="371">
        <v>6556.8</v>
      </c>
      <c r="Y890" s="372">
        <v>6556.8</v>
      </c>
      <c r="Z890" s="373">
        <v>76.987260991764273</v>
      </c>
      <c r="AA890" s="374">
        <v>504790.07287079998</v>
      </c>
      <c r="AB890" s="371">
        <v>0</v>
      </c>
      <c r="AC890" s="372">
        <v>0</v>
      </c>
      <c r="AD890" s="373">
        <v>0</v>
      </c>
      <c r="AE890" s="374">
        <v>0</v>
      </c>
      <c r="AF890" s="374">
        <f t="shared" si="242"/>
        <v>0</v>
      </c>
      <c r="AG890" s="374">
        <f t="shared" si="243"/>
        <v>0</v>
      </c>
      <c r="AH890" s="374">
        <f t="shared" si="244"/>
        <v>1</v>
      </c>
      <c r="AI890" s="374">
        <f t="shared" si="245"/>
        <v>0</v>
      </c>
      <c r="AJ890" s="375">
        <v>22399250.215731598</v>
      </c>
      <c r="AK890" s="376">
        <v>646.29923999999994</v>
      </c>
      <c r="AL890" s="377">
        <v>646.29923999999994</v>
      </c>
      <c r="AM890" s="373">
        <v>9243.1447633576081</v>
      </c>
      <c r="AN890" s="374">
        <v>5973837.4357680017</v>
      </c>
      <c r="AO890" s="378">
        <v>55.222199999999994</v>
      </c>
      <c r="AP890" s="379">
        <v>55.222199999999994</v>
      </c>
      <c r="AQ890" s="373">
        <v>16542.063332518446</v>
      </c>
      <c r="AR890" s="374">
        <v>913489.12976100005</v>
      </c>
      <c r="AS890" s="374">
        <f t="shared" si="238"/>
        <v>0.76034215808098538</v>
      </c>
      <c r="AT890" s="374">
        <f t="shared" si="252"/>
        <v>41.987766721979789</v>
      </c>
      <c r="AU890" s="374">
        <f t="shared" si="239"/>
        <v>0.23965784191901465</v>
      </c>
      <c r="AV890" s="374">
        <f t="shared" si="253"/>
        <v>13.234433278020209</v>
      </c>
      <c r="AW890" s="380">
        <v>104.64203999999999</v>
      </c>
      <c r="AX890" s="381">
        <v>104.64203999999999</v>
      </c>
      <c r="AY890" s="373">
        <v>11526.357672144006</v>
      </c>
      <c r="AZ890" s="374">
        <v>1206141.5805827999</v>
      </c>
      <c r="BA890" s="378">
        <v>54.955440000000245</v>
      </c>
      <c r="BB890" s="379">
        <v>54.955440000000245</v>
      </c>
      <c r="BC890" s="373">
        <v>4803.9011858516433</v>
      </c>
      <c r="BD890" s="374">
        <v>264000.50338499999</v>
      </c>
      <c r="BE890" s="374">
        <f t="shared" si="246"/>
        <v>5.5139679856178569E-2</v>
      </c>
      <c r="BF890" s="374">
        <f t="shared" si="247"/>
        <v>3.0302253679554436</v>
      </c>
      <c r="BG890" s="374">
        <f t="shared" si="248"/>
        <v>6.7257079718394716E-2</v>
      </c>
      <c r="BH890" s="374">
        <f t="shared" si="249"/>
        <v>3.6961424090394743</v>
      </c>
      <c r="BI890" s="374">
        <f t="shared" si="250"/>
        <v>0.8776032404254267</v>
      </c>
      <c r="BJ890" s="374">
        <f t="shared" si="251"/>
        <v>48.229072223005325</v>
      </c>
      <c r="BK890" s="375">
        <v>8357468.6494968012</v>
      </c>
      <c r="BL890" s="382">
        <v>30756718.8652284</v>
      </c>
      <c r="BM890" s="383">
        <v>0.48</v>
      </c>
      <c r="BN890" s="382">
        <v>14763225.055309631</v>
      </c>
      <c r="BO890" s="395"/>
      <c r="BP890" s="395"/>
      <c r="BS890" s="408">
        <v>11399</v>
      </c>
      <c r="BT890" s="400" t="s">
        <v>2194</v>
      </c>
      <c r="BU890" s="400">
        <v>0.88434156549299325</v>
      </c>
      <c r="BV890" s="400">
        <v>0.11565843450700684</v>
      </c>
      <c r="BW890" s="400">
        <v>0</v>
      </c>
      <c r="BX890" s="400">
        <v>1</v>
      </c>
      <c r="BY890" s="407">
        <v>11399</v>
      </c>
      <c r="BZ890" s="406" t="s">
        <v>2194</v>
      </c>
      <c r="CA890" s="406">
        <v>0.76034215808098538</v>
      </c>
      <c r="CB890" s="406">
        <v>0.23965784191901465</v>
      </c>
      <c r="CC890" s="406">
        <v>5.5139679856178569E-2</v>
      </c>
      <c r="CD890" s="406">
        <v>6.7257079718394716E-2</v>
      </c>
      <c r="CE890" s="406">
        <v>0.8776032404254267</v>
      </c>
    </row>
    <row r="891" spans="1:83" x14ac:dyDescent="0.35">
      <c r="A891" s="365">
        <v>12</v>
      </c>
      <c r="B891" s="366" t="s">
        <v>1329</v>
      </c>
      <c r="C891" s="411">
        <v>11400</v>
      </c>
      <c r="D891" s="367" t="s">
        <v>2195</v>
      </c>
      <c r="E891" s="368" t="s">
        <v>2438</v>
      </c>
      <c r="F891" s="369">
        <v>6</v>
      </c>
      <c r="G891" s="370" t="s">
        <v>6307</v>
      </c>
      <c r="H891" s="371">
        <v>76477.2</v>
      </c>
      <c r="I891" s="372">
        <v>76477.2</v>
      </c>
      <c r="J891" s="373">
        <v>327.68219783617081</v>
      </c>
      <c r="K891" s="374">
        <v>25060216.980356403</v>
      </c>
      <c r="L891" s="371">
        <v>17808</v>
      </c>
      <c r="M891" s="372">
        <v>17808</v>
      </c>
      <c r="N891" s="373">
        <v>328.44435784747304</v>
      </c>
      <c r="O891" s="374">
        <v>5848937.1245478</v>
      </c>
      <c r="P891" s="374">
        <f t="shared" si="236"/>
        <v>0.88965374032980415</v>
      </c>
      <c r="Q891" s="402">
        <f t="shared" si="240"/>
        <v>15842.953807793152</v>
      </c>
      <c r="R891" s="374">
        <f t="shared" si="237"/>
        <v>0.11034625967019582</v>
      </c>
      <c r="S891" s="401">
        <f t="shared" si="241"/>
        <v>1965.0461922068471</v>
      </c>
      <c r="T891" s="371">
        <v>17962.8</v>
      </c>
      <c r="U891" s="372">
        <v>17962.8</v>
      </c>
      <c r="V891" s="373">
        <v>145.27836185817355</v>
      </c>
      <c r="W891" s="374">
        <v>2609606.158386</v>
      </c>
      <c r="X891" s="371">
        <v>7438.7999999999993</v>
      </c>
      <c r="Y891" s="372">
        <v>7438.7999999999993</v>
      </c>
      <c r="Z891" s="373">
        <v>72.096194676560728</v>
      </c>
      <c r="AA891" s="374">
        <v>536309.17295999988</v>
      </c>
      <c r="AB891" s="371">
        <v>0</v>
      </c>
      <c r="AC891" s="372">
        <v>0</v>
      </c>
      <c r="AD891" s="373">
        <v>0</v>
      </c>
      <c r="AE891" s="374">
        <v>0</v>
      </c>
      <c r="AF891" s="374">
        <f t="shared" si="242"/>
        <v>3.9260768687532878E-3</v>
      </c>
      <c r="AG891" s="374">
        <f t="shared" si="243"/>
        <v>0</v>
      </c>
      <c r="AH891" s="374">
        <f t="shared" si="244"/>
        <v>0.99607392313124676</v>
      </c>
      <c r="AI891" s="374">
        <f t="shared" si="245"/>
        <v>0</v>
      </c>
      <c r="AJ891" s="375">
        <v>34055069.436250202</v>
      </c>
      <c r="AK891" s="376">
        <v>821.03244000000007</v>
      </c>
      <c r="AL891" s="377">
        <v>821.03244000000007</v>
      </c>
      <c r="AM891" s="373">
        <v>11680.38712122678</v>
      </c>
      <c r="AN891" s="374">
        <v>9589976.7382854</v>
      </c>
      <c r="AO891" s="378">
        <v>9881.6230799999976</v>
      </c>
      <c r="AP891" s="379">
        <v>9881.6230799999976</v>
      </c>
      <c r="AQ891" s="373">
        <v>83.321155937228895</v>
      </c>
      <c r="AR891" s="374">
        <v>823348.25756159984</v>
      </c>
      <c r="AS891" s="374">
        <f t="shared" si="238"/>
        <v>0.93199396447376237</v>
      </c>
      <c r="AT891" s="374">
        <f t="shared" si="252"/>
        <v>9209.6130697646277</v>
      </c>
      <c r="AU891" s="374">
        <f t="shared" si="239"/>
        <v>6.8006035526237602E-2</v>
      </c>
      <c r="AV891" s="374">
        <f t="shared" si="253"/>
        <v>672.01001023536924</v>
      </c>
      <c r="AW891" s="380">
        <v>43.490880000000004</v>
      </c>
      <c r="AX891" s="381">
        <v>43.490880000000004</v>
      </c>
      <c r="AY891" s="373">
        <v>14617.223423021102</v>
      </c>
      <c r="AZ891" s="374">
        <v>635715.90982379997</v>
      </c>
      <c r="BA891" s="378">
        <v>-9741.8211599999977</v>
      </c>
      <c r="BB891" s="379">
        <v>-9741.8211599999977</v>
      </c>
      <c r="BC891" s="373">
        <v>-15.354384141660841</v>
      </c>
      <c r="BD891" s="374">
        <v>149579.66432999997</v>
      </c>
      <c r="BE891" s="374">
        <f t="shared" si="246"/>
        <v>1.2331155738011315E-2</v>
      </c>
      <c r="BF891" s="374">
        <f t="shared" si="247"/>
        <v>-120.12791389581402</v>
      </c>
      <c r="BG891" s="374">
        <f t="shared" si="248"/>
        <v>0.46647302119912132</v>
      </c>
      <c r="BH891" s="374">
        <f t="shared" si="249"/>
        <v>-4544.2967484867277</v>
      </c>
      <c r="BI891" s="374">
        <f t="shared" si="250"/>
        <v>0.52119582306286738</v>
      </c>
      <c r="BJ891" s="374">
        <f t="shared" si="251"/>
        <v>-5077.3964976174566</v>
      </c>
      <c r="BK891" s="375">
        <v>11198620.570000799</v>
      </c>
      <c r="BL891" s="382">
        <v>45253690.006251</v>
      </c>
      <c r="BM891" s="383">
        <v>0.35</v>
      </c>
      <c r="BN891" s="382">
        <v>15838791.502187848</v>
      </c>
      <c r="BO891" s="395"/>
      <c r="BP891" s="395"/>
      <c r="BS891" s="408">
        <v>11400</v>
      </c>
      <c r="BT891" s="400" t="s">
        <v>2195</v>
      </c>
      <c r="BU891" s="400">
        <v>0.88965374032980415</v>
      </c>
      <c r="BV891" s="400">
        <v>0.11034625967019582</v>
      </c>
      <c r="BW891" s="400">
        <v>3.9260768687532878E-3</v>
      </c>
      <c r="BX891" s="400">
        <v>0.99607392313124676</v>
      </c>
      <c r="BY891" s="407">
        <v>11400</v>
      </c>
      <c r="BZ891" s="406" t="s">
        <v>2195</v>
      </c>
      <c r="CA891" s="406">
        <v>0.93199396447376237</v>
      </c>
      <c r="CB891" s="406">
        <v>6.8006035526237602E-2</v>
      </c>
      <c r="CC891" s="406">
        <v>1.2331155738011315E-2</v>
      </c>
      <c r="CD891" s="406">
        <v>0.46647302119912132</v>
      </c>
      <c r="CE891" s="406">
        <v>0.52119582306286738</v>
      </c>
    </row>
    <row r="892" spans="1:83" x14ac:dyDescent="0.35">
      <c r="A892" s="365">
        <v>12</v>
      </c>
      <c r="B892" s="366" t="s">
        <v>1329</v>
      </c>
      <c r="C892" s="411">
        <v>11401</v>
      </c>
      <c r="D892" s="367" t="s">
        <v>2196</v>
      </c>
      <c r="E892" s="368" t="s">
        <v>2438</v>
      </c>
      <c r="F892" s="369">
        <v>5</v>
      </c>
      <c r="G892" s="370" t="s">
        <v>2469</v>
      </c>
      <c r="H892" s="371">
        <v>50146.799999999996</v>
      </c>
      <c r="I892" s="372">
        <v>50146.799999999996</v>
      </c>
      <c r="J892" s="373">
        <v>341.37124227655602</v>
      </c>
      <c r="K892" s="374">
        <v>17118675.412193999</v>
      </c>
      <c r="L892" s="371">
        <v>10336.799999999999</v>
      </c>
      <c r="M892" s="372">
        <v>10336.799999999999</v>
      </c>
      <c r="N892" s="373">
        <v>281.75251918963312</v>
      </c>
      <c r="O892" s="374">
        <v>2912419.4403593997</v>
      </c>
      <c r="P892" s="374">
        <f t="shared" si="236"/>
        <v>0.90003426969500233</v>
      </c>
      <c r="Q892" s="402">
        <f t="shared" si="240"/>
        <v>9303.4742389832991</v>
      </c>
      <c r="R892" s="374">
        <f t="shared" si="237"/>
        <v>9.9965730304997669E-2</v>
      </c>
      <c r="S892" s="401">
        <f t="shared" si="241"/>
        <v>1033.3257610166997</v>
      </c>
      <c r="T892" s="371">
        <v>8524.7999999999993</v>
      </c>
      <c r="U892" s="372">
        <v>8524.7999999999993</v>
      </c>
      <c r="V892" s="373">
        <v>170.88681748662728</v>
      </c>
      <c r="W892" s="374">
        <v>1456775.9417100002</v>
      </c>
      <c r="X892" s="371">
        <v>12290.4</v>
      </c>
      <c r="Y892" s="372">
        <v>12290.4</v>
      </c>
      <c r="Z892" s="373">
        <v>41.383292428724864</v>
      </c>
      <c r="AA892" s="374">
        <v>508617.21726600005</v>
      </c>
      <c r="AB892" s="371">
        <v>0</v>
      </c>
      <c r="AC892" s="372">
        <v>0</v>
      </c>
      <c r="AD892" s="373">
        <v>0</v>
      </c>
      <c r="AE892" s="374">
        <v>0</v>
      </c>
      <c r="AF892" s="374">
        <f t="shared" si="242"/>
        <v>0</v>
      </c>
      <c r="AG892" s="374">
        <f t="shared" si="243"/>
        <v>0</v>
      </c>
      <c r="AH892" s="374">
        <f t="shared" si="244"/>
        <v>1</v>
      </c>
      <c r="AI892" s="374">
        <f t="shared" si="245"/>
        <v>0</v>
      </c>
      <c r="AJ892" s="375">
        <v>21996488.011529397</v>
      </c>
      <c r="AK892" s="376">
        <v>860.25012000000004</v>
      </c>
      <c r="AL892" s="377">
        <v>860.25012000000004</v>
      </c>
      <c r="AM892" s="373">
        <v>7392.1908860936855</v>
      </c>
      <c r="AN892" s="374">
        <v>6359133.0968249999</v>
      </c>
      <c r="AO892" s="378">
        <v>123.42851999999999</v>
      </c>
      <c r="AP892" s="379">
        <v>123.42851999999999</v>
      </c>
      <c r="AQ892" s="373">
        <v>7403.6473456815329</v>
      </c>
      <c r="AR892" s="374">
        <v>913821.23447939998</v>
      </c>
      <c r="AS892" s="374">
        <f t="shared" si="238"/>
        <v>0.96484489150845598</v>
      </c>
      <c r="AT892" s="374">
        <f t="shared" si="252"/>
        <v>119.08937698844929</v>
      </c>
      <c r="AU892" s="374">
        <f t="shared" si="239"/>
        <v>3.5155108491544025E-2</v>
      </c>
      <c r="AV892" s="374">
        <f t="shared" si="253"/>
        <v>4.3391430115507115</v>
      </c>
      <c r="AW892" s="380">
        <v>59.851559999999999</v>
      </c>
      <c r="AX892" s="381">
        <v>59.851559999999999</v>
      </c>
      <c r="AY892" s="373">
        <v>7148.5996154486202</v>
      </c>
      <c r="AZ892" s="374">
        <v>427854.83880000003</v>
      </c>
      <c r="BA892" s="378">
        <v>99.3832799999999</v>
      </c>
      <c r="BB892" s="379">
        <v>99.3832799999999</v>
      </c>
      <c r="BC892" s="373">
        <v>6931.2624025892555</v>
      </c>
      <c r="BD892" s="374">
        <v>688851.59210999997</v>
      </c>
      <c r="BE892" s="374">
        <f t="shared" si="246"/>
        <v>0.12301076738907701</v>
      </c>
      <c r="BF892" s="374">
        <f t="shared" si="247"/>
        <v>12.225213538443498</v>
      </c>
      <c r="BG892" s="374">
        <f t="shared" si="248"/>
        <v>9.0649192750994256E-2</v>
      </c>
      <c r="BH892" s="374">
        <f t="shared" si="249"/>
        <v>9.0090141049460239</v>
      </c>
      <c r="BI892" s="374">
        <f t="shared" si="250"/>
        <v>0.78634003985992873</v>
      </c>
      <c r="BJ892" s="374">
        <f t="shared" si="251"/>
        <v>78.149052356610383</v>
      </c>
      <c r="BK892" s="375">
        <v>8389660.7622143999</v>
      </c>
      <c r="BL892" s="382">
        <v>30386148.773743797</v>
      </c>
      <c r="BM892" s="383">
        <v>0.52</v>
      </c>
      <c r="BN892" s="382">
        <v>15800797.362346776</v>
      </c>
      <c r="BO892" s="395"/>
      <c r="BP892" s="395"/>
      <c r="BS892" s="408">
        <v>11401</v>
      </c>
      <c r="BT892" s="400" t="s">
        <v>2196</v>
      </c>
      <c r="BU892" s="400">
        <v>0.90003426969500233</v>
      </c>
      <c r="BV892" s="400">
        <v>9.9965730304997669E-2</v>
      </c>
      <c r="BW892" s="400">
        <v>0</v>
      </c>
      <c r="BX892" s="400">
        <v>1</v>
      </c>
      <c r="BY892" s="407">
        <v>11401</v>
      </c>
      <c r="BZ892" s="406" t="s">
        <v>2196</v>
      </c>
      <c r="CA892" s="406">
        <v>0.96484489150845598</v>
      </c>
      <c r="CB892" s="406">
        <v>3.5155108491544025E-2</v>
      </c>
      <c r="CC892" s="406">
        <v>0.12301076738907701</v>
      </c>
      <c r="CD892" s="406">
        <v>9.0649192750994256E-2</v>
      </c>
      <c r="CE892" s="406">
        <v>0.78634003985992873</v>
      </c>
    </row>
    <row r="893" spans="1:83" x14ac:dyDescent="0.35">
      <c r="A893" s="365">
        <v>12</v>
      </c>
      <c r="B893" s="366" t="s">
        <v>1330</v>
      </c>
      <c r="C893" s="411">
        <v>10746</v>
      </c>
      <c r="D893" s="367" t="s">
        <v>2197</v>
      </c>
      <c r="E893" s="368" t="s">
        <v>2427</v>
      </c>
      <c r="F893" s="369">
        <v>16</v>
      </c>
      <c r="G893" s="370" t="s">
        <v>2759</v>
      </c>
      <c r="H893" s="371">
        <v>224204.4</v>
      </c>
      <c r="I893" s="372">
        <v>224204.4</v>
      </c>
      <c r="J893" s="373">
        <v>552.73571423840031</v>
      </c>
      <c r="K893" s="374">
        <v>123925779.16939199</v>
      </c>
      <c r="L893" s="371">
        <v>97362</v>
      </c>
      <c r="M893" s="372">
        <v>97362</v>
      </c>
      <c r="N893" s="373">
        <v>666.27604467727861</v>
      </c>
      <c r="O893" s="374">
        <v>64869968.2618692</v>
      </c>
      <c r="P893" s="374">
        <f t="shared" si="236"/>
        <v>0.84056161611085434</v>
      </c>
      <c r="Q893" s="402">
        <f t="shared" si="240"/>
        <v>81838.760067784999</v>
      </c>
      <c r="R893" s="374">
        <f t="shared" si="237"/>
        <v>0.15943838388914569</v>
      </c>
      <c r="S893" s="401">
        <f t="shared" si="241"/>
        <v>15523.239932215003</v>
      </c>
      <c r="T893" s="371">
        <v>33600</v>
      </c>
      <c r="U893" s="372">
        <v>33600</v>
      </c>
      <c r="V893" s="373">
        <v>454.21146139562501</v>
      </c>
      <c r="W893" s="374">
        <v>15261505.102893</v>
      </c>
      <c r="X893" s="371">
        <v>22004.399999999998</v>
      </c>
      <c r="Y893" s="372">
        <v>22004.399999999998</v>
      </c>
      <c r="Z893" s="373">
        <v>51.059956176037524</v>
      </c>
      <c r="AA893" s="374">
        <v>1123543.6996800001</v>
      </c>
      <c r="AB893" s="371">
        <v>0</v>
      </c>
      <c r="AC893" s="372">
        <v>0</v>
      </c>
      <c r="AD893" s="373">
        <v>0</v>
      </c>
      <c r="AE893" s="374">
        <v>0</v>
      </c>
      <c r="AF893" s="374">
        <f t="shared" si="242"/>
        <v>0</v>
      </c>
      <c r="AG893" s="374">
        <f t="shared" si="243"/>
        <v>0</v>
      </c>
      <c r="AH893" s="374">
        <f t="shared" si="244"/>
        <v>1</v>
      </c>
      <c r="AI893" s="374">
        <f t="shared" si="245"/>
        <v>0</v>
      </c>
      <c r="AJ893" s="375">
        <v>205180796.23383418</v>
      </c>
      <c r="AK893" s="376">
        <v>14044.704000000002</v>
      </c>
      <c r="AL893" s="377">
        <v>14044.704000000002</v>
      </c>
      <c r="AM893" s="373">
        <v>13165.415281117563</v>
      </c>
      <c r="AN893" s="374">
        <v>184904360.66037297</v>
      </c>
      <c r="AO893" s="378">
        <v>2567.88</v>
      </c>
      <c r="AP893" s="379">
        <v>2567.88</v>
      </c>
      <c r="AQ893" s="373">
        <v>14345.162883931725</v>
      </c>
      <c r="AR893" s="374">
        <v>36836656.866390601</v>
      </c>
      <c r="AS893" s="374">
        <f t="shared" si="238"/>
        <v>0.87075564220674906</v>
      </c>
      <c r="AT893" s="374">
        <f t="shared" si="252"/>
        <v>2235.9959985098667</v>
      </c>
      <c r="AU893" s="374">
        <f t="shared" si="239"/>
        <v>0.12924435779325091</v>
      </c>
      <c r="AV893" s="374">
        <f t="shared" si="253"/>
        <v>331.88400149013319</v>
      </c>
      <c r="AW893" s="380">
        <v>762.5999999999998</v>
      </c>
      <c r="AX893" s="381">
        <v>762.5999999999998</v>
      </c>
      <c r="AY893" s="373">
        <v>12491.698346299767</v>
      </c>
      <c r="AZ893" s="374">
        <v>9526169.1588882003</v>
      </c>
      <c r="BA893" s="378">
        <v>1953.9239999999977</v>
      </c>
      <c r="BB893" s="379">
        <v>1953.9239999999977</v>
      </c>
      <c r="BC893" s="373">
        <v>12881.773789946707</v>
      </c>
      <c r="BD893" s="374">
        <v>25170006.970747799</v>
      </c>
      <c r="BE893" s="374">
        <f t="shared" si="246"/>
        <v>4.2380152792763699E-2</v>
      </c>
      <c r="BF893" s="374">
        <f t="shared" si="247"/>
        <v>82.807597665447915</v>
      </c>
      <c r="BG893" s="374">
        <f t="shared" si="248"/>
        <v>3.8106977850817576E-2</v>
      </c>
      <c r="BH893" s="374">
        <f t="shared" si="249"/>
        <v>74.458138590180795</v>
      </c>
      <c r="BI893" s="374">
        <f t="shared" si="250"/>
        <v>0.91951286935641874</v>
      </c>
      <c r="BJ893" s="374">
        <f t="shared" si="251"/>
        <v>1796.6582637443689</v>
      </c>
      <c r="BK893" s="375">
        <v>256437193.65639955</v>
      </c>
      <c r="BL893" s="382">
        <v>461617989.89023376</v>
      </c>
      <c r="BM893" s="383">
        <v>0.28999999999999998</v>
      </c>
      <c r="BN893" s="382">
        <v>133869217.06816778</v>
      </c>
      <c r="BO893" s="395"/>
      <c r="BP893" s="395"/>
      <c r="BS893" s="408">
        <v>10746</v>
      </c>
      <c r="BT893" s="400" t="s">
        <v>2197</v>
      </c>
      <c r="BU893" s="400">
        <v>0.84056161611085434</v>
      </c>
      <c r="BV893" s="400">
        <v>0.15943838388914569</v>
      </c>
      <c r="BW893" s="400">
        <v>0</v>
      </c>
      <c r="BX893" s="400">
        <v>1</v>
      </c>
      <c r="BY893" s="407">
        <v>10746</v>
      </c>
      <c r="BZ893" s="406" t="s">
        <v>2197</v>
      </c>
      <c r="CA893" s="406">
        <v>0.87075564220674906</v>
      </c>
      <c r="CB893" s="406">
        <v>0.12924435779325091</v>
      </c>
      <c r="CC893" s="406">
        <v>4.2380152792763699E-2</v>
      </c>
      <c r="CD893" s="406">
        <v>3.8106977850817576E-2</v>
      </c>
      <c r="CE893" s="406">
        <v>0.91951286935641874</v>
      </c>
    </row>
    <row r="894" spans="1:83" x14ac:dyDescent="0.35">
      <c r="A894" s="365">
        <v>12</v>
      </c>
      <c r="B894" s="366" t="s">
        <v>1330</v>
      </c>
      <c r="C894" s="411">
        <v>11402</v>
      </c>
      <c r="D894" s="367" t="s">
        <v>2198</v>
      </c>
      <c r="E894" s="368" t="s">
        <v>2438</v>
      </c>
      <c r="F894" s="369">
        <v>5</v>
      </c>
      <c r="G894" s="370" t="s">
        <v>2469</v>
      </c>
      <c r="H894" s="371">
        <v>46849.2</v>
      </c>
      <c r="I894" s="372">
        <v>46849.2</v>
      </c>
      <c r="J894" s="373">
        <v>340.03556571104735</v>
      </c>
      <c r="K894" s="374">
        <v>15930394.225109998</v>
      </c>
      <c r="L894" s="371">
        <v>21402</v>
      </c>
      <c r="M894" s="372">
        <v>21402</v>
      </c>
      <c r="N894" s="373">
        <v>523.90971694280915</v>
      </c>
      <c r="O894" s="374">
        <v>11212715.762010001</v>
      </c>
      <c r="P894" s="374">
        <f t="shared" si="236"/>
        <v>0.86234155788826428</v>
      </c>
      <c r="Q894" s="402">
        <f t="shared" si="240"/>
        <v>18455.834021924631</v>
      </c>
      <c r="R894" s="374">
        <f t="shared" si="237"/>
        <v>0.1376584421117357</v>
      </c>
      <c r="S894" s="401">
        <f t="shared" si="241"/>
        <v>2946.1659780753675</v>
      </c>
      <c r="T894" s="371">
        <v>5341.2</v>
      </c>
      <c r="U894" s="372">
        <v>5341.2</v>
      </c>
      <c r="V894" s="373">
        <v>209.71406601314314</v>
      </c>
      <c r="W894" s="374">
        <v>1120124.7693894</v>
      </c>
      <c r="X894" s="371">
        <v>4146</v>
      </c>
      <c r="Y894" s="372">
        <v>4146</v>
      </c>
      <c r="Z894" s="373">
        <v>6.2449927641099849</v>
      </c>
      <c r="AA894" s="374">
        <v>25891.739999999998</v>
      </c>
      <c r="AB894" s="371">
        <v>0</v>
      </c>
      <c r="AC894" s="372">
        <v>0</v>
      </c>
      <c r="AD894" s="373">
        <v>0</v>
      </c>
      <c r="AE894" s="374">
        <v>0</v>
      </c>
      <c r="AF894" s="374">
        <f t="shared" si="242"/>
        <v>0</v>
      </c>
      <c r="AG894" s="374">
        <f t="shared" si="243"/>
        <v>0</v>
      </c>
      <c r="AH894" s="374">
        <f t="shared" si="244"/>
        <v>1</v>
      </c>
      <c r="AI894" s="374">
        <f t="shared" si="245"/>
        <v>0</v>
      </c>
      <c r="AJ894" s="375">
        <v>28289126.496509396</v>
      </c>
      <c r="AK894" s="376">
        <v>694.87271999999996</v>
      </c>
      <c r="AL894" s="377">
        <v>694.87271999999996</v>
      </c>
      <c r="AM894" s="373">
        <v>9071.1066889631238</v>
      </c>
      <c r="AN894" s="374">
        <v>6303264.5783699993</v>
      </c>
      <c r="AO894" s="378">
        <v>134.69075999999998</v>
      </c>
      <c r="AP894" s="379">
        <v>134.69075999999998</v>
      </c>
      <c r="AQ894" s="373">
        <v>13944.766555924103</v>
      </c>
      <c r="AR894" s="374">
        <v>1878231.2054399997</v>
      </c>
      <c r="AS894" s="374">
        <f t="shared" si="238"/>
        <v>0.81433277142346994</v>
      </c>
      <c r="AT894" s="374">
        <f t="shared" si="252"/>
        <v>109.68309987593344</v>
      </c>
      <c r="AU894" s="374">
        <f t="shared" si="239"/>
        <v>0.18566722857653004</v>
      </c>
      <c r="AV894" s="374">
        <f t="shared" si="253"/>
        <v>25.007660124066547</v>
      </c>
      <c r="AW894" s="380">
        <v>20.37528</v>
      </c>
      <c r="AX894" s="381">
        <v>20.37528</v>
      </c>
      <c r="AY894" s="373">
        <v>11115.85274509111</v>
      </c>
      <c r="AZ894" s="374">
        <v>226488.61211999998</v>
      </c>
      <c r="BA894" s="378">
        <v>23.764680000000066</v>
      </c>
      <c r="BB894" s="379">
        <v>23.764680000000066</v>
      </c>
      <c r="BC894" s="373">
        <v>9704.4813092370423</v>
      </c>
      <c r="BD894" s="374">
        <v>230623.89288</v>
      </c>
      <c r="BE894" s="374">
        <f t="shared" si="246"/>
        <v>6.9077106251335646E-2</v>
      </c>
      <c r="BF894" s="374">
        <f t="shared" si="247"/>
        <v>1.6415953253889957</v>
      </c>
      <c r="BG894" s="374">
        <f t="shared" si="248"/>
        <v>4.8246104999643831E-2</v>
      </c>
      <c r="BH894" s="374">
        <f t="shared" si="249"/>
        <v>1.1465532465629389</v>
      </c>
      <c r="BI894" s="374">
        <f t="shared" si="250"/>
        <v>0.88267678874902056</v>
      </c>
      <c r="BJ894" s="374">
        <f t="shared" si="251"/>
        <v>20.976531428048133</v>
      </c>
      <c r="BK894" s="375">
        <v>8638608.2888099998</v>
      </c>
      <c r="BL894" s="382">
        <v>36927734.785319395</v>
      </c>
      <c r="BM894" s="383">
        <v>0.33</v>
      </c>
      <c r="BN894" s="382">
        <v>12186152.479155401</v>
      </c>
      <c r="BO894" s="395"/>
      <c r="BP894" s="395"/>
      <c r="BS894" s="408">
        <v>11402</v>
      </c>
      <c r="BT894" s="400" t="s">
        <v>2198</v>
      </c>
      <c r="BU894" s="400">
        <v>0.86234155788826428</v>
      </c>
      <c r="BV894" s="400">
        <v>0.1376584421117357</v>
      </c>
      <c r="BW894" s="400">
        <v>0</v>
      </c>
      <c r="BX894" s="400">
        <v>1</v>
      </c>
      <c r="BY894" s="407">
        <v>11402</v>
      </c>
      <c r="BZ894" s="406" t="s">
        <v>2198</v>
      </c>
      <c r="CA894" s="406">
        <v>0.81433277142346994</v>
      </c>
      <c r="CB894" s="406">
        <v>0.18566722857653004</v>
      </c>
      <c r="CC894" s="406">
        <v>6.9077106251335646E-2</v>
      </c>
      <c r="CD894" s="406">
        <v>4.8246104999643831E-2</v>
      </c>
      <c r="CE894" s="406">
        <v>0.88267678874902056</v>
      </c>
    </row>
    <row r="895" spans="1:83" x14ac:dyDescent="0.35">
      <c r="A895" s="365">
        <v>12</v>
      </c>
      <c r="B895" s="366" t="s">
        <v>1330</v>
      </c>
      <c r="C895" s="411">
        <v>11403</v>
      </c>
      <c r="D895" s="367" t="s">
        <v>2199</v>
      </c>
      <c r="E895" s="368" t="s">
        <v>2438</v>
      </c>
      <c r="F895" s="369">
        <v>5</v>
      </c>
      <c r="G895" s="370" t="s">
        <v>2469</v>
      </c>
      <c r="H895" s="371">
        <v>49822.799999999996</v>
      </c>
      <c r="I895" s="372">
        <v>49822.799999999996</v>
      </c>
      <c r="J895" s="373">
        <v>375.21473325714732</v>
      </c>
      <c r="K895" s="374">
        <v>18694248.612124197</v>
      </c>
      <c r="L895" s="371">
        <v>14010</v>
      </c>
      <c r="M895" s="372">
        <v>14010</v>
      </c>
      <c r="N895" s="373">
        <v>338.12698434856532</v>
      </c>
      <c r="O895" s="374">
        <v>4737159.0507234</v>
      </c>
      <c r="P895" s="374">
        <f t="shared" si="236"/>
        <v>0.88018161978468434</v>
      </c>
      <c r="Q895" s="402">
        <f t="shared" si="240"/>
        <v>12331.344493183427</v>
      </c>
      <c r="R895" s="374">
        <f t="shared" si="237"/>
        <v>0.11981838021531563</v>
      </c>
      <c r="S895" s="401">
        <f t="shared" si="241"/>
        <v>1678.6555068165719</v>
      </c>
      <c r="T895" s="371">
        <v>6032.4</v>
      </c>
      <c r="U895" s="372">
        <v>6032.4</v>
      </c>
      <c r="V895" s="373">
        <v>117.57559591117962</v>
      </c>
      <c r="W895" s="374">
        <v>709263.02477459994</v>
      </c>
      <c r="X895" s="371">
        <v>5520</v>
      </c>
      <c r="Y895" s="372">
        <v>5520</v>
      </c>
      <c r="Z895" s="373">
        <v>6.9405364293478264</v>
      </c>
      <c r="AA895" s="374">
        <v>38311.76109</v>
      </c>
      <c r="AB895" s="371">
        <v>0</v>
      </c>
      <c r="AC895" s="372">
        <v>0</v>
      </c>
      <c r="AD895" s="373">
        <v>0</v>
      </c>
      <c r="AE895" s="374">
        <v>0</v>
      </c>
      <c r="AF895" s="374">
        <f t="shared" si="242"/>
        <v>0</v>
      </c>
      <c r="AG895" s="374">
        <f t="shared" si="243"/>
        <v>0</v>
      </c>
      <c r="AH895" s="374">
        <f t="shared" si="244"/>
        <v>1</v>
      </c>
      <c r="AI895" s="374">
        <f t="shared" si="245"/>
        <v>0</v>
      </c>
      <c r="AJ895" s="375">
        <v>24178982.448712196</v>
      </c>
      <c r="AK895" s="376">
        <v>906.27107999999998</v>
      </c>
      <c r="AL895" s="377">
        <v>906.27107999999998</v>
      </c>
      <c r="AM895" s="373">
        <v>9141.0554470900679</v>
      </c>
      <c r="AN895" s="374">
        <v>8284274.1923741987</v>
      </c>
      <c r="AO895" s="378">
        <v>107.92368</v>
      </c>
      <c r="AP895" s="379">
        <v>107.92368</v>
      </c>
      <c r="AQ895" s="373">
        <v>12566.138342562079</v>
      </c>
      <c r="AR895" s="374">
        <v>1356183.8933184003</v>
      </c>
      <c r="AS895" s="374">
        <f t="shared" si="238"/>
        <v>0.91213496287717388</v>
      </c>
      <c r="AT895" s="374">
        <f t="shared" si="252"/>
        <v>98.440961850367998</v>
      </c>
      <c r="AU895" s="374">
        <f t="shared" si="239"/>
        <v>8.7865037122826062E-2</v>
      </c>
      <c r="AV895" s="374">
        <f t="shared" si="253"/>
        <v>9.4827181496320012</v>
      </c>
      <c r="AW895" s="380">
        <v>21.619200000000003</v>
      </c>
      <c r="AX895" s="381">
        <v>21.619200000000003</v>
      </c>
      <c r="AY895" s="373">
        <v>10557.425717390095</v>
      </c>
      <c r="AZ895" s="374">
        <v>228243.09806939997</v>
      </c>
      <c r="BA895" s="378">
        <v>55.294559999999883</v>
      </c>
      <c r="BB895" s="379">
        <v>55.294559999999883</v>
      </c>
      <c r="BC895" s="373">
        <v>11651.94987879461</v>
      </c>
      <c r="BD895" s="374">
        <v>644289.44169000001</v>
      </c>
      <c r="BE895" s="374">
        <f t="shared" si="246"/>
        <v>1.9259860284922312E-2</v>
      </c>
      <c r="BF895" s="374">
        <f t="shared" si="247"/>
        <v>1.0649655001162517</v>
      </c>
      <c r="BG895" s="374">
        <f t="shared" si="248"/>
        <v>0</v>
      </c>
      <c r="BH895" s="374">
        <f t="shared" si="249"/>
        <v>0</v>
      </c>
      <c r="BI895" s="374">
        <f t="shared" si="250"/>
        <v>0.98074013971507767</v>
      </c>
      <c r="BJ895" s="374">
        <f t="shared" si="251"/>
        <v>54.229594499883632</v>
      </c>
      <c r="BK895" s="375">
        <v>10512990.625451999</v>
      </c>
      <c r="BL895" s="382">
        <v>34691973.074164197</v>
      </c>
      <c r="BM895" s="383">
        <v>0.4</v>
      </c>
      <c r="BN895" s="382">
        <v>13876789.22966568</v>
      </c>
      <c r="BO895" s="395"/>
      <c r="BP895" s="395"/>
      <c r="BS895" s="408">
        <v>11403</v>
      </c>
      <c r="BT895" s="400" t="s">
        <v>2199</v>
      </c>
      <c r="BU895" s="400">
        <v>0.88018161978468434</v>
      </c>
      <c r="BV895" s="400">
        <v>0.11981838021531563</v>
      </c>
      <c r="BW895" s="400">
        <v>0</v>
      </c>
      <c r="BX895" s="400">
        <v>1</v>
      </c>
      <c r="BY895" s="407">
        <v>11403</v>
      </c>
      <c r="BZ895" s="406" t="s">
        <v>2199</v>
      </c>
      <c r="CA895" s="406">
        <v>0.91213496287717388</v>
      </c>
      <c r="CB895" s="406">
        <v>8.7865037122826062E-2</v>
      </c>
      <c r="CC895" s="406">
        <v>1.9259860284922312E-2</v>
      </c>
      <c r="CD895" s="406">
        <v>0</v>
      </c>
      <c r="CE895" s="406">
        <v>0.98074013971507767</v>
      </c>
    </row>
    <row r="896" spans="1:83" x14ac:dyDescent="0.35">
      <c r="A896" s="365">
        <v>12</v>
      </c>
      <c r="B896" s="366" t="s">
        <v>1330</v>
      </c>
      <c r="C896" s="411">
        <v>11404</v>
      </c>
      <c r="D896" s="367" t="s">
        <v>2200</v>
      </c>
      <c r="E896" s="368" t="s">
        <v>2438</v>
      </c>
      <c r="F896" s="369">
        <v>5</v>
      </c>
      <c r="G896" s="370" t="s">
        <v>2469</v>
      </c>
      <c r="H896" s="371">
        <v>41204.400000000001</v>
      </c>
      <c r="I896" s="372">
        <v>41204.400000000001</v>
      </c>
      <c r="J896" s="373">
        <v>500.90343418469871</v>
      </c>
      <c r="K896" s="374">
        <v>20639425.463520002</v>
      </c>
      <c r="L896" s="371">
        <v>16581.599999999999</v>
      </c>
      <c r="M896" s="372">
        <v>16581.599999999999</v>
      </c>
      <c r="N896" s="373">
        <v>404.61044946084814</v>
      </c>
      <c r="O896" s="374">
        <v>6709088.628779999</v>
      </c>
      <c r="P896" s="374">
        <f t="shared" si="236"/>
        <v>0.85542062839965982</v>
      </c>
      <c r="Q896" s="402">
        <f t="shared" si="240"/>
        <v>14184.242691871797</v>
      </c>
      <c r="R896" s="374">
        <f t="shared" si="237"/>
        <v>0.14457937160034012</v>
      </c>
      <c r="S896" s="401">
        <f t="shared" si="241"/>
        <v>2397.3573081281997</v>
      </c>
      <c r="T896" s="371">
        <v>5098.8</v>
      </c>
      <c r="U896" s="372">
        <v>5098.8</v>
      </c>
      <c r="V896" s="373">
        <v>189.89133099552836</v>
      </c>
      <c r="W896" s="374">
        <v>968217.91848000011</v>
      </c>
      <c r="X896" s="371">
        <v>3003.6</v>
      </c>
      <c r="Y896" s="372">
        <v>3003.6</v>
      </c>
      <c r="Z896" s="373">
        <v>4.9258489812225337</v>
      </c>
      <c r="AA896" s="374">
        <v>14795.280000000002</v>
      </c>
      <c r="AB896" s="371">
        <v>0</v>
      </c>
      <c r="AC896" s="372">
        <v>0</v>
      </c>
      <c r="AD896" s="373">
        <v>0</v>
      </c>
      <c r="AE896" s="374">
        <v>0</v>
      </c>
      <c r="AF896" s="374">
        <f t="shared" si="242"/>
        <v>0</v>
      </c>
      <c r="AG896" s="374">
        <f t="shared" si="243"/>
        <v>0</v>
      </c>
      <c r="AH896" s="374">
        <f t="shared" si="244"/>
        <v>1</v>
      </c>
      <c r="AI896" s="374">
        <f t="shared" si="245"/>
        <v>0</v>
      </c>
      <c r="AJ896" s="375">
        <v>28331527.290780004</v>
      </c>
      <c r="AK896" s="376">
        <v>688.09235999999987</v>
      </c>
      <c r="AL896" s="377">
        <v>688.09235999999987</v>
      </c>
      <c r="AM896" s="373">
        <v>10900.75801456828</v>
      </c>
      <c r="AN896" s="374">
        <v>7500728.3080332009</v>
      </c>
      <c r="AO896" s="378">
        <v>40.720920000000007</v>
      </c>
      <c r="AP896" s="379">
        <v>40.720920000000007</v>
      </c>
      <c r="AQ896" s="373">
        <v>19835.140235043804</v>
      </c>
      <c r="AR896" s="374">
        <v>807705.15870000003</v>
      </c>
      <c r="AS896" s="374">
        <f t="shared" si="238"/>
        <v>0.82194304729776146</v>
      </c>
      <c r="AT896" s="374">
        <f t="shared" si="252"/>
        <v>33.470277073568369</v>
      </c>
      <c r="AU896" s="374">
        <f t="shared" si="239"/>
        <v>0.17805695270223856</v>
      </c>
      <c r="AV896" s="374">
        <f t="shared" si="253"/>
        <v>7.2506429264316417</v>
      </c>
      <c r="AW896" s="380">
        <v>30.53172</v>
      </c>
      <c r="AX896" s="381">
        <v>30.53172</v>
      </c>
      <c r="AY896" s="373">
        <v>7111.3572029351762</v>
      </c>
      <c r="AZ896" s="374">
        <v>217121.96693999998</v>
      </c>
      <c r="BA896" s="378">
        <v>41.812320000000192</v>
      </c>
      <c r="BB896" s="379">
        <v>41.812320000000192</v>
      </c>
      <c r="BC896" s="373">
        <v>5213.1802640943861</v>
      </c>
      <c r="BD896" s="374">
        <v>217975.16141999999</v>
      </c>
      <c r="BE896" s="374">
        <f t="shared" si="246"/>
        <v>4.0386214386316198E-2</v>
      </c>
      <c r="BF896" s="374">
        <f t="shared" si="247"/>
        <v>1.6886413195092642</v>
      </c>
      <c r="BG896" s="374">
        <f t="shared" si="248"/>
        <v>0</v>
      </c>
      <c r="BH896" s="374">
        <f t="shared" si="249"/>
        <v>0</v>
      </c>
      <c r="BI896" s="374">
        <f t="shared" si="250"/>
        <v>0.95961378561368382</v>
      </c>
      <c r="BJ896" s="374">
        <f t="shared" si="251"/>
        <v>40.123678680490926</v>
      </c>
      <c r="BK896" s="375">
        <v>8743530.5950932018</v>
      </c>
      <c r="BL896" s="382">
        <v>37075057.885873206</v>
      </c>
      <c r="BM896" s="383">
        <v>0.47</v>
      </c>
      <c r="BN896" s="382">
        <v>17425277.206360407</v>
      </c>
      <c r="BO896" s="395"/>
      <c r="BP896" s="395"/>
      <c r="BS896" s="408">
        <v>11404</v>
      </c>
      <c r="BT896" s="400" t="s">
        <v>2200</v>
      </c>
      <c r="BU896" s="400">
        <v>0.85542062839965982</v>
      </c>
      <c r="BV896" s="400">
        <v>0.14457937160034012</v>
      </c>
      <c r="BW896" s="400">
        <v>0</v>
      </c>
      <c r="BX896" s="400">
        <v>1</v>
      </c>
      <c r="BY896" s="407">
        <v>11404</v>
      </c>
      <c r="BZ896" s="406" t="s">
        <v>2200</v>
      </c>
      <c r="CA896" s="406">
        <v>0.82194304729776146</v>
      </c>
      <c r="CB896" s="406">
        <v>0.17805695270223856</v>
      </c>
      <c r="CC896" s="406">
        <v>4.0386214386316198E-2</v>
      </c>
      <c r="CD896" s="406">
        <v>0</v>
      </c>
      <c r="CE896" s="406">
        <v>0.95961378561368382</v>
      </c>
    </row>
    <row r="897" spans="1:83" x14ac:dyDescent="0.35">
      <c r="A897" s="365">
        <v>12</v>
      </c>
      <c r="B897" s="366" t="s">
        <v>1330</v>
      </c>
      <c r="C897" s="411">
        <v>11405</v>
      </c>
      <c r="D897" s="367" t="s">
        <v>2201</v>
      </c>
      <c r="E897" s="368" t="s">
        <v>2438</v>
      </c>
      <c r="F897" s="369">
        <v>10</v>
      </c>
      <c r="G897" s="370" t="s">
        <v>6308</v>
      </c>
      <c r="H897" s="371">
        <v>99296.4</v>
      </c>
      <c r="I897" s="372">
        <v>99296.4</v>
      </c>
      <c r="J897" s="373">
        <v>592.04253239081186</v>
      </c>
      <c r="K897" s="374">
        <v>58787692.11329101</v>
      </c>
      <c r="L897" s="371">
        <v>27855.599999999999</v>
      </c>
      <c r="M897" s="372">
        <v>27855.599999999999</v>
      </c>
      <c r="N897" s="373">
        <v>532.71869396622583</v>
      </c>
      <c r="O897" s="374">
        <v>14839198.8516456</v>
      </c>
      <c r="P897" s="374">
        <f t="shared" si="236"/>
        <v>0.92165921050536481</v>
      </c>
      <c r="Q897" s="402">
        <f t="shared" si="240"/>
        <v>25673.370304153239</v>
      </c>
      <c r="R897" s="374">
        <f t="shared" si="237"/>
        <v>7.8340789494635174E-2</v>
      </c>
      <c r="S897" s="401">
        <f t="shared" si="241"/>
        <v>2182.2296958467596</v>
      </c>
      <c r="T897" s="371">
        <v>10767.6</v>
      </c>
      <c r="U897" s="372">
        <v>10767.6</v>
      </c>
      <c r="V897" s="373">
        <v>130.50447073999777</v>
      </c>
      <c r="W897" s="374">
        <v>1405219.9391400001</v>
      </c>
      <c r="X897" s="371">
        <v>10460.4</v>
      </c>
      <c r="Y897" s="372">
        <v>10460.4</v>
      </c>
      <c r="Z897" s="373">
        <v>77.924721681771246</v>
      </c>
      <c r="AA897" s="374">
        <v>815123.75867999985</v>
      </c>
      <c r="AB897" s="371">
        <v>0</v>
      </c>
      <c r="AC897" s="372">
        <v>0</v>
      </c>
      <c r="AD897" s="373">
        <v>0</v>
      </c>
      <c r="AE897" s="374">
        <v>0</v>
      </c>
      <c r="AF897" s="374">
        <f t="shared" si="242"/>
        <v>0</v>
      </c>
      <c r="AG897" s="374">
        <f t="shared" si="243"/>
        <v>0</v>
      </c>
      <c r="AH897" s="374">
        <f t="shared" si="244"/>
        <v>1</v>
      </c>
      <c r="AI897" s="374">
        <f t="shared" si="245"/>
        <v>0</v>
      </c>
      <c r="AJ897" s="375">
        <v>75847234.662756622</v>
      </c>
      <c r="AK897" s="376">
        <v>2526.5060399999998</v>
      </c>
      <c r="AL897" s="377">
        <v>2526.5060399999998</v>
      </c>
      <c r="AM897" s="373">
        <v>10536.824498982794</v>
      </c>
      <c r="AN897" s="374">
        <v>26621350.739100002</v>
      </c>
      <c r="AO897" s="378">
        <v>272.76552000000004</v>
      </c>
      <c r="AP897" s="379">
        <v>272.76552000000004</v>
      </c>
      <c r="AQ897" s="373">
        <v>11786.957201017927</v>
      </c>
      <c r="AR897" s="374">
        <v>3215075.5101533998</v>
      </c>
      <c r="AS897" s="374">
        <f t="shared" si="238"/>
        <v>0.91169394495451406</v>
      </c>
      <c r="AT897" s="374">
        <f t="shared" si="252"/>
        <v>248.67867297636943</v>
      </c>
      <c r="AU897" s="374">
        <f t="shared" si="239"/>
        <v>8.8306055045485971E-2</v>
      </c>
      <c r="AV897" s="374">
        <f t="shared" si="253"/>
        <v>24.086847023630607</v>
      </c>
      <c r="AW897" s="380">
        <v>64.979879999999994</v>
      </c>
      <c r="AX897" s="381">
        <v>64.979879999999994</v>
      </c>
      <c r="AY897" s="373">
        <v>7157.4405308227715</v>
      </c>
      <c r="AZ897" s="374">
        <v>465089.62679999997</v>
      </c>
      <c r="BA897" s="378">
        <v>169.63116000000039</v>
      </c>
      <c r="BB897" s="379">
        <v>169.63116000000039</v>
      </c>
      <c r="BC897" s="373">
        <v>11149.121506950702</v>
      </c>
      <c r="BD897" s="374">
        <v>1891238.414205</v>
      </c>
      <c r="BE897" s="374">
        <f t="shared" si="246"/>
        <v>1.2265186937643363E-2</v>
      </c>
      <c r="BF897" s="374">
        <f t="shared" si="247"/>
        <v>2.0805578878492961</v>
      </c>
      <c r="BG897" s="374">
        <f t="shared" si="248"/>
        <v>0.10028759637440582</v>
      </c>
      <c r="BH897" s="374">
        <f t="shared" si="249"/>
        <v>17.011901306602294</v>
      </c>
      <c r="BI897" s="374">
        <f t="shared" si="250"/>
        <v>0.88744721668795079</v>
      </c>
      <c r="BJ897" s="374">
        <f t="shared" si="251"/>
        <v>150.53870080554879</v>
      </c>
      <c r="BK897" s="375">
        <v>32192754.2902584</v>
      </c>
      <c r="BL897" s="382">
        <v>108039988.95301503</v>
      </c>
      <c r="BM897" s="383">
        <v>0.45</v>
      </c>
      <c r="BN897" s="382">
        <v>48617995.028856762</v>
      </c>
      <c r="BO897" s="395"/>
      <c r="BP897" s="395"/>
      <c r="BS897" s="408">
        <v>11405</v>
      </c>
      <c r="BT897" s="400" t="s">
        <v>2201</v>
      </c>
      <c r="BU897" s="400">
        <v>0.92165921050536481</v>
      </c>
      <c r="BV897" s="400">
        <v>7.8340789494635174E-2</v>
      </c>
      <c r="BW897" s="400">
        <v>0</v>
      </c>
      <c r="BX897" s="400">
        <v>1</v>
      </c>
      <c r="BY897" s="407">
        <v>11405</v>
      </c>
      <c r="BZ897" s="406" t="s">
        <v>2201</v>
      </c>
      <c r="CA897" s="406">
        <v>0.91169394495451406</v>
      </c>
      <c r="CB897" s="406">
        <v>8.8306055045485971E-2</v>
      </c>
      <c r="CC897" s="406">
        <v>1.2265186937643363E-2</v>
      </c>
      <c r="CD897" s="406">
        <v>0.10028759637440582</v>
      </c>
      <c r="CE897" s="406">
        <v>0.88744721668795079</v>
      </c>
    </row>
    <row r="898" spans="1:83" x14ac:dyDescent="0.35">
      <c r="A898" s="365">
        <v>12</v>
      </c>
      <c r="B898" s="366" t="s">
        <v>1330</v>
      </c>
      <c r="C898" s="411">
        <v>11406</v>
      </c>
      <c r="D898" s="367" t="s">
        <v>2202</v>
      </c>
      <c r="E898" s="368" t="s">
        <v>2438</v>
      </c>
      <c r="F898" s="369">
        <v>5</v>
      </c>
      <c r="G898" s="370" t="s">
        <v>2469</v>
      </c>
      <c r="H898" s="371">
        <v>52682.400000000001</v>
      </c>
      <c r="I898" s="372">
        <v>52682.400000000001</v>
      </c>
      <c r="J898" s="373">
        <v>414.25851543839684</v>
      </c>
      <c r="K898" s="374">
        <v>21824132.813731797</v>
      </c>
      <c r="L898" s="371">
        <v>12915.6</v>
      </c>
      <c r="M898" s="372">
        <v>12915.6</v>
      </c>
      <c r="N898" s="373">
        <v>343.1274291979002</v>
      </c>
      <c r="O898" s="374">
        <v>4431696.6245483998</v>
      </c>
      <c r="P898" s="374">
        <f t="shared" si="236"/>
        <v>0.87722523137611086</v>
      </c>
      <c r="Q898" s="402">
        <f t="shared" si="240"/>
        <v>11329.890198361298</v>
      </c>
      <c r="R898" s="374">
        <f t="shared" si="237"/>
        <v>0.12277476862388909</v>
      </c>
      <c r="S898" s="401">
        <f t="shared" si="241"/>
        <v>1585.7098016387019</v>
      </c>
      <c r="T898" s="371">
        <v>5871.5999999999995</v>
      </c>
      <c r="U898" s="372">
        <v>5871.5999999999995</v>
      </c>
      <c r="V898" s="373">
        <v>78.381646995708152</v>
      </c>
      <c r="W898" s="374">
        <v>460225.67849999992</v>
      </c>
      <c r="X898" s="371">
        <v>1890</v>
      </c>
      <c r="Y898" s="372">
        <v>1890</v>
      </c>
      <c r="Z898" s="373">
        <v>51.442301365079366</v>
      </c>
      <c r="AA898" s="374">
        <v>97225.94958</v>
      </c>
      <c r="AB898" s="371">
        <v>78</v>
      </c>
      <c r="AC898" s="372">
        <v>78</v>
      </c>
      <c r="AD898" s="373">
        <v>14907.230952000002</v>
      </c>
      <c r="AE898" s="374">
        <v>1162764.0142560001</v>
      </c>
      <c r="AF898" s="374">
        <f t="shared" si="242"/>
        <v>0</v>
      </c>
      <c r="AG898" s="374">
        <f t="shared" si="243"/>
        <v>0</v>
      </c>
      <c r="AH898" s="374">
        <f t="shared" si="244"/>
        <v>1</v>
      </c>
      <c r="AI898" s="374">
        <f t="shared" si="245"/>
        <v>78</v>
      </c>
      <c r="AJ898" s="375">
        <v>27976045.080616195</v>
      </c>
      <c r="AK898" s="376">
        <v>885.74052000000006</v>
      </c>
      <c r="AL898" s="377">
        <v>885.74052000000006</v>
      </c>
      <c r="AM898" s="373">
        <v>8858.156113666786</v>
      </c>
      <c r="AN898" s="374">
        <v>7846027.8023603987</v>
      </c>
      <c r="AO898" s="378">
        <v>91.149359999999987</v>
      </c>
      <c r="AP898" s="379">
        <v>91.149359999999987</v>
      </c>
      <c r="AQ898" s="373">
        <v>12936.697754746716</v>
      </c>
      <c r="AR898" s="374">
        <v>1179171.7208586</v>
      </c>
      <c r="AS898" s="374">
        <f t="shared" si="238"/>
        <v>0.88257941039734</v>
      </c>
      <c r="AT898" s="374">
        <f t="shared" si="252"/>
        <v>80.446548406894877</v>
      </c>
      <c r="AU898" s="374">
        <f t="shared" si="239"/>
        <v>0.11742058960265997</v>
      </c>
      <c r="AV898" s="374">
        <f t="shared" si="253"/>
        <v>10.702811593105109</v>
      </c>
      <c r="AW898" s="380">
        <v>19.766639999999999</v>
      </c>
      <c r="AX898" s="381">
        <v>19.766639999999999</v>
      </c>
      <c r="AY898" s="373">
        <v>8428.427051213559</v>
      </c>
      <c r="AZ898" s="374">
        <v>166601.68328759997</v>
      </c>
      <c r="BA898" s="378">
        <v>86.157959999999875</v>
      </c>
      <c r="BB898" s="379">
        <v>86.157959999999875</v>
      </c>
      <c r="BC898" s="373">
        <v>8274.7663559374068</v>
      </c>
      <c r="BD898" s="374">
        <v>712936.98870419979</v>
      </c>
      <c r="BE898" s="374">
        <f t="shared" si="246"/>
        <v>0</v>
      </c>
      <c r="BF898" s="374">
        <f t="shared" si="247"/>
        <v>0</v>
      </c>
      <c r="BG898" s="374">
        <f t="shared" si="248"/>
        <v>9.7420732467097277E-3</v>
      </c>
      <c r="BH898" s="374">
        <f t="shared" si="249"/>
        <v>0.83935715710708558</v>
      </c>
      <c r="BI898" s="374">
        <f t="shared" si="250"/>
        <v>0.99025792675329039</v>
      </c>
      <c r="BJ898" s="374">
        <f t="shared" si="251"/>
        <v>85.318602842892801</v>
      </c>
      <c r="BK898" s="375">
        <v>9904738.1952107977</v>
      </c>
      <c r="BL898" s="382">
        <v>37880783.275826991</v>
      </c>
      <c r="BM898" s="383">
        <v>0.42</v>
      </c>
      <c r="BN898" s="382">
        <v>15909928.975847336</v>
      </c>
      <c r="BO898" s="395"/>
      <c r="BP898" s="395"/>
      <c r="BS898" s="408">
        <v>11406</v>
      </c>
      <c r="BT898" s="400" t="s">
        <v>2202</v>
      </c>
      <c r="BU898" s="400">
        <v>0.87722523137611086</v>
      </c>
      <c r="BV898" s="400">
        <v>0.12277476862388909</v>
      </c>
      <c r="BW898" s="400">
        <v>0</v>
      </c>
      <c r="BX898" s="400">
        <v>1</v>
      </c>
      <c r="BY898" s="407">
        <v>11406</v>
      </c>
      <c r="BZ898" s="406" t="s">
        <v>2202</v>
      </c>
      <c r="CA898" s="406">
        <v>0.88257941039734</v>
      </c>
      <c r="CB898" s="406">
        <v>0.11742058960265997</v>
      </c>
      <c r="CC898" s="406">
        <v>0</v>
      </c>
      <c r="CD898" s="406">
        <v>9.7420732467097277E-3</v>
      </c>
      <c r="CE898" s="406">
        <v>0.99025792675329039</v>
      </c>
    </row>
    <row r="899" spans="1:83" x14ac:dyDescent="0.35">
      <c r="A899" s="365">
        <v>12</v>
      </c>
      <c r="B899" s="366" t="s">
        <v>1330</v>
      </c>
      <c r="C899" s="411">
        <v>28786</v>
      </c>
      <c r="D899" s="367" t="s">
        <v>2203</v>
      </c>
      <c r="E899" s="368" t="s">
        <v>2438</v>
      </c>
      <c r="F899" s="369">
        <v>2</v>
      </c>
      <c r="G899" s="370" t="s">
        <v>2560</v>
      </c>
      <c r="H899" s="371">
        <v>55455.6</v>
      </c>
      <c r="I899" s="372">
        <v>55455.6</v>
      </c>
      <c r="J899" s="373">
        <v>333.26914729675633</v>
      </c>
      <c r="K899" s="374">
        <v>18481640.524829999</v>
      </c>
      <c r="L899" s="371">
        <v>8167.2</v>
      </c>
      <c r="M899" s="372">
        <v>8167.2</v>
      </c>
      <c r="N899" s="373">
        <v>323.98162231303263</v>
      </c>
      <c r="O899" s="374">
        <v>2646022.705755</v>
      </c>
      <c r="P899" s="374">
        <f t="shared" si="236"/>
        <v>0.83086361091058669</v>
      </c>
      <c r="Q899" s="402">
        <f t="shared" si="240"/>
        <v>6785.8292830289438</v>
      </c>
      <c r="R899" s="374">
        <f t="shared" si="237"/>
        <v>0.16913638908941336</v>
      </c>
      <c r="S899" s="401">
        <f t="shared" si="241"/>
        <v>1381.3707169710567</v>
      </c>
      <c r="T899" s="371">
        <v>7136.4</v>
      </c>
      <c r="U899" s="372">
        <v>7136.4</v>
      </c>
      <c r="V899" s="373">
        <v>95.572545527156549</v>
      </c>
      <c r="W899" s="374">
        <v>682043.91389999993</v>
      </c>
      <c r="X899" s="371">
        <v>0</v>
      </c>
      <c r="Y899" s="372">
        <v>0</v>
      </c>
      <c r="Z899" s="373">
        <v>0</v>
      </c>
      <c r="AA899" s="374">
        <v>0</v>
      </c>
      <c r="AB899" s="371">
        <v>0</v>
      </c>
      <c r="AC899" s="372">
        <v>0</v>
      </c>
      <c r="AD899" s="373">
        <v>0</v>
      </c>
      <c r="AE899" s="374">
        <v>0</v>
      </c>
      <c r="AF899" s="374">
        <f t="shared" si="242"/>
        <v>0</v>
      </c>
      <c r="AG899" s="374">
        <f t="shared" si="243"/>
        <v>0</v>
      </c>
      <c r="AH899" s="374">
        <f t="shared" si="244"/>
        <v>1</v>
      </c>
      <c r="AI899" s="374">
        <f t="shared" si="245"/>
        <v>0</v>
      </c>
      <c r="AJ899" s="375">
        <v>21809707.144484997</v>
      </c>
      <c r="AK899" s="376">
        <v>732.79668000000004</v>
      </c>
      <c r="AL899" s="377">
        <v>732.79668000000004</v>
      </c>
      <c r="AM899" s="373">
        <v>15615.759136111534</v>
      </c>
      <c r="AN899" s="374">
        <v>11443176.450622201</v>
      </c>
      <c r="AO899" s="378">
        <v>46.233000000000004</v>
      </c>
      <c r="AP899" s="379">
        <v>46.233000000000004</v>
      </c>
      <c r="AQ899" s="373">
        <v>18646.987440140158</v>
      </c>
      <c r="AR899" s="374">
        <v>862106.17032000003</v>
      </c>
      <c r="AS899" s="374">
        <f t="shared" si="238"/>
        <v>0.87397243817467263</v>
      </c>
      <c r="AT899" s="374">
        <f t="shared" si="252"/>
        <v>40.406367734129645</v>
      </c>
      <c r="AU899" s="374">
        <f t="shared" si="239"/>
        <v>0.12602756182532737</v>
      </c>
      <c r="AV899" s="374">
        <f t="shared" si="253"/>
        <v>5.8266322658703613</v>
      </c>
      <c r="AW899" s="380">
        <v>13.365239999999998</v>
      </c>
      <c r="AX899" s="381">
        <v>13.365239999999998</v>
      </c>
      <c r="AY899" s="373">
        <v>12426.68658250806</v>
      </c>
      <c r="AZ899" s="374">
        <v>166085.64858000001</v>
      </c>
      <c r="BA899" s="378">
        <v>42.457199999999865</v>
      </c>
      <c r="BB899" s="379">
        <v>42.457199999999865</v>
      </c>
      <c r="BC899" s="373">
        <v>7270.1213193522181</v>
      </c>
      <c r="BD899" s="374">
        <v>308668.99488000001</v>
      </c>
      <c r="BE899" s="374">
        <f t="shared" si="246"/>
        <v>0</v>
      </c>
      <c r="BF899" s="374">
        <f t="shared" si="247"/>
        <v>0</v>
      </c>
      <c r="BG899" s="374">
        <f t="shared" si="248"/>
        <v>0</v>
      </c>
      <c r="BH899" s="374">
        <f t="shared" si="249"/>
        <v>0</v>
      </c>
      <c r="BI899" s="374">
        <f t="shared" si="250"/>
        <v>1</v>
      </c>
      <c r="BJ899" s="374">
        <f t="shared" si="251"/>
        <v>42.457199999999865</v>
      </c>
      <c r="BK899" s="375">
        <v>12780037.264402201</v>
      </c>
      <c r="BL899" s="382">
        <v>34589744.4088872</v>
      </c>
      <c r="BM899" s="383">
        <v>0.69</v>
      </c>
      <c r="BN899" s="382">
        <v>23866923.642132167</v>
      </c>
      <c r="BO899" s="395"/>
      <c r="BP899" s="395"/>
      <c r="BS899" s="408">
        <v>28786</v>
      </c>
      <c r="BT899" s="400" t="s">
        <v>2203</v>
      </c>
      <c r="BU899" s="400">
        <v>0.83086361091058669</v>
      </c>
      <c r="BV899" s="400">
        <v>0.16913638908941336</v>
      </c>
      <c r="BW899" s="400">
        <v>0</v>
      </c>
      <c r="BX899" s="400">
        <v>1</v>
      </c>
      <c r="BY899" s="407">
        <v>28786</v>
      </c>
      <c r="BZ899" s="406" t="s">
        <v>2203</v>
      </c>
      <c r="CA899" s="406">
        <v>0.87397243817467263</v>
      </c>
      <c r="CB899" s="406">
        <v>0.12602756182532737</v>
      </c>
      <c r="CC899" s="406">
        <v>0</v>
      </c>
      <c r="CD899" s="406">
        <v>0</v>
      </c>
      <c r="CE899" s="406">
        <v>1</v>
      </c>
    </row>
    <row r="900" spans="1:83" x14ac:dyDescent="0.35">
      <c r="B900" s="366"/>
      <c r="E900" s="368"/>
      <c r="F900" s="368"/>
      <c r="G900" s="366"/>
      <c r="AF900" s="374">
        <f t="shared" si="242"/>
        <v>0</v>
      </c>
      <c r="AG900" s="374">
        <f t="shared" si="243"/>
        <v>0</v>
      </c>
      <c r="AH900" s="374">
        <f t="shared" si="244"/>
        <v>0</v>
      </c>
      <c r="AI900" s="374">
        <f t="shared" si="245"/>
        <v>0</v>
      </c>
      <c r="BE900" s="374">
        <f t="shared" si="246"/>
        <v>0</v>
      </c>
      <c r="BF900" s="374">
        <f t="shared" si="247"/>
        <v>0</v>
      </c>
      <c r="BG900" s="374">
        <f t="shared" si="248"/>
        <v>0</v>
      </c>
      <c r="BH900" s="374">
        <f t="shared" si="249"/>
        <v>0</v>
      </c>
      <c r="BI900" s="374">
        <f t="shared" si="250"/>
        <v>0</v>
      </c>
      <c r="BJ900" s="374">
        <f t="shared" si="251"/>
        <v>0</v>
      </c>
    </row>
    <row r="901" spans="1:83" x14ac:dyDescent="0.35">
      <c r="AF901" s="374">
        <f t="shared" ref="AF901" si="254">IFERROR(VLOOKUP($C901,$BS$4:$BX$899,5,0),0)</f>
        <v>0</v>
      </c>
      <c r="AG901" s="374">
        <f t="shared" ref="AG901" si="255">SUM(AF901*AB901)</f>
        <v>0</v>
      </c>
      <c r="AH901" s="374">
        <f t="shared" ref="AH901" si="256">IFERROR(VLOOKUP($C901,$BS$4:$BX$899,6,0),0)</f>
        <v>0</v>
      </c>
      <c r="AI901" s="374">
        <f t="shared" ref="AI901" si="257">SUM(AH901*AB901)</f>
        <v>0</v>
      </c>
      <c r="BE901" s="374">
        <f t="shared" ref="BE901" si="258">IFERROR(VLOOKUP($C901,$BY$4:$CE$899,5,0),0)</f>
        <v>0</v>
      </c>
      <c r="BF901" s="374">
        <f t="shared" ref="BF901" si="259">SUM(BE901*BA901)</f>
        <v>0</v>
      </c>
      <c r="BG901" s="374">
        <f t="shared" ref="BG901" si="260">IFERROR(VLOOKUP($C901,$BY$4:$CE$899,6,0),0)</f>
        <v>0</v>
      </c>
      <c r="BH901" s="374">
        <f t="shared" ref="BH901" si="261">SUM(BG901*BA901)</f>
        <v>0</v>
      </c>
      <c r="BI901" s="374">
        <f t="shared" ref="BI901" si="262">IFERROR(VLOOKUP($C901,$BY$4:$CE$899,7,0),0)</f>
        <v>0</v>
      </c>
      <c r="BJ901" s="374">
        <f t="shared" ref="BJ901" si="263">SUM(BI901*BA901)</f>
        <v>0</v>
      </c>
    </row>
  </sheetData>
  <autoFilter ref="A3:CE901" xr:uid="{00000000-0009-0000-0000-000007000000}"/>
  <mergeCells count="19">
    <mergeCell ref="AB2:AE2"/>
    <mergeCell ref="A2:A3"/>
    <mergeCell ref="B2:B3"/>
    <mergeCell ref="C2:C3"/>
    <mergeCell ref="D2:D3"/>
    <mergeCell ref="E2:E3"/>
    <mergeCell ref="F2:F3"/>
    <mergeCell ref="G2:G3"/>
    <mergeCell ref="H2:K2"/>
    <mergeCell ref="L2:O2"/>
    <mergeCell ref="T2:W2"/>
    <mergeCell ref="X2:AA2"/>
    <mergeCell ref="BL2:BL3"/>
    <mergeCell ref="AJ2:AJ3"/>
    <mergeCell ref="AK2:AN2"/>
    <mergeCell ref="AO2:AR2"/>
    <mergeCell ref="AW2:AZ2"/>
    <mergeCell ref="BA2:BD2"/>
    <mergeCell ref="BK2:BK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B1:H44"/>
  <sheetViews>
    <sheetView topLeftCell="A25" zoomScaleNormal="100" workbookViewId="0">
      <selection activeCell="D44" sqref="D44:E44"/>
    </sheetView>
  </sheetViews>
  <sheetFormatPr defaultColWidth="9" defaultRowHeight="21" x14ac:dyDescent="0.35"/>
  <cols>
    <col min="1" max="1" width="3.625" style="5" customWidth="1"/>
    <col min="2" max="2" width="4.625" style="5" customWidth="1"/>
    <col min="3" max="3" width="11.625" style="92" bestFit="1" customWidth="1"/>
    <col min="4" max="4" width="53.875" style="5" customWidth="1"/>
    <col min="5" max="5" width="20" style="5" customWidth="1"/>
    <col min="6" max="6" width="13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 x14ac:dyDescent="0.4">
      <c r="C1" s="769" t="s">
        <v>6545</v>
      </c>
      <c r="D1" s="769"/>
      <c r="E1" s="769"/>
    </row>
    <row r="2" spans="3:6" ht="26.25" x14ac:dyDescent="0.4">
      <c r="C2" s="767" t="s">
        <v>728</v>
      </c>
      <c r="D2" s="768"/>
      <c r="E2" s="224" t="s">
        <v>6216</v>
      </c>
    </row>
    <row r="3" spans="3:6" s="52" customFormat="1" x14ac:dyDescent="0.2">
      <c r="C3" s="134">
        <v>1</v>
      </c>
      <c r="D3" s="22" t="s">
        <v>604</v>
      </c>
      <c r="E3" s="25" t="s">
        <v>630</v>
      </c>
    </row>
    <row r="4" spans="3:6" x14ac:dyDescent="0.35">
      <c r="C4" s="128">
        <v>51010</v>
      </c>
      <c r="D4" s="7" t="s">
        <v>215</v>
      </c>
      <c r="E4" s="129">
        <f>SUMIF('6.WS-Re-Exp'!$E$3:$E$439,'3.Expense'!C4,'6.WS-Re-Exp'!$C$3:$C$439)</f>
        <v>7082019.1100000003</v>
      </c>
    </row>
    <row r="5" spans="3:6" x14ac:dyDescent="0.35">
      <c r="C5" s="128">
        <v>51020</v>
      </c>
      <c r="D5" s="7" t="s">
        <v>217</v>
      </c>
      <c r="E5" s="129">
        <f>SUMIF('6.WS-Re-Exp'!$E$3:$E$439,'3.Expense'!C5,'6.WS-Re-Exp'!$C$3:$C$439)</f>
        <v>99358</v>
      </c>
    </row>
    <row r="6" spans="3:6" x14ac:dyDescent="0.35">
      <c r="C6" s="128">
        <v>51030</v>
      </c>
      <c r="D6" s="7" t="s">
        <v>609</v>
      </c>
      <c r="E6" s="129">
        <f>SUMIF('6.WS-Re-Exp'!$E$3:$E$439,'3.Expense'!C6,'6.WS-Re-Exp'!$C$3:$C$439)</f>
        <v>2156404</v>
      </c>
    </row>
    <row r="7" spans="3:6" x14ac:dyDescent="0.35">
      <c r="C7" s="128">
        <v>51040</v>
      </c>
      <c r="D7" s="7" t="s">
        <v>610</v>
      </c>
      <c r="E7" s="129">
        <f>SUMIF('6.WS-Re-Exp'!$E$3:$E$439,'3.Expense'!C7,'6.WS-Re-Exp'!$C$3:$C$439)</f>
        <v>1382552</v>
      </c>
    </row>
    <row r="8" spans="3:6" x14ac:dyDescent="0.35">
      <c r="C8" s="128">
        <v>51050</v>
      </c>
      <c r="D8" s="7" t="s">
        <v>220</v>
      </c>
      <c r="E8" s="129">
        <f>SUMIF('6.WS-Re-Exp'!$E$3:$E$439,'3.Expense'!C8,'6.WS-Re-Exp'!$C$3:$C$439)</f>
        <v>318084.7</v>
      </c>
    </row>
    <row r="9" spans="3:6" x14ac:dyDescent="0.35">
      <c r="C9" s="128">
        <v>51060</v>
      </c>
      <c r="D9" s="7" t="s">
        <v>611</v>
      </c>
      <c r="E9" s="129">
        <f>SUMIF('6.WS-Re-Exp'!$E$3:$E$439,'3.Expense'!C9,'6.WS-Re-Exp'!$C$3:$C$439)</f>
        <v>2364628</v>
      </c>
    </row>
    <row r="10" spans="3:6" x14ac:dyDescent="0.35">
      <c r="C10" s="128">
        <v>51070</v>
      </c>
      <c r="D10" s="7" t="s">
        <v>612</v>
      </c>
      <c r="E10" s="129">
        <f>SUMIF('6.WS-Re-Exp'!$E$3:$E$439,'3.Expense'!C10,'6.WS-Re-Exp'!$C$3:$C$439)</f>
        <v>8475000</v>
      </c>
    </row>
    <row r="11" spans="3:6" x14ac:dyDescent="0.35">
      <c r="C11" s="128">
        <v>51080</v>
      </c>
      <c r="D11" s="7" t="s">
        <v>613</v>
      </c>
      <c r="E11" s="129">
        <f>SUMIF('6.WS-Re-Exp'!$E$3:$E$439,'3.Expense'!C11,'6.WS-Re-Exp'!$C$3:$C$439)</f>
        <v>2013129.4200000002</v>
      </c>
    </row>
    <row r="12" spans="3:6" x14ac:dyDescent="0.35">
      <c r="C12" s="128">
        <v>51090</v>
      </c>
      <c r="D12" s="7" t="s">
        <v>355</v>
      </c>
      <c r="E12" s="129">
        <f>SUMIF('6.WS-Re-Exp'!$E$3:$E$439,'3.Expense'!C12,'6.WS-Re-Exp'!$C$3:$C$439)</f>
        <v>2755328</v>
      </c>
    </row>
    <row r="13" spans="3:6" x14ac:dyDescent="0.35">
      <c r="C13" s="128">
        <v>51100</v>
      </c>
      <c r="D13" s="7" t="s">
        <v>614</v>
      </c>
      <c r="E13" s="129">
        <f>SUMIF('6.WS-Re-Exp'!$E$3:$E$439,'3.Expense'!C13,'6.WS-Re-Exp'!$C$3:$C$439)</f>
        <v>0</v>
      </c>
    </row>
    <row r="14" spans="3:6" x14ac:dyDescent="0.35">
      <c r="C14" s="128">
        <v>51110</v>
      </c>
      <c r="D14" s="7" t="s">
        <v>615</v>
      </c>
      <c r="E14" s="129">
        <f>SUMIF('6.WS-Re-Exp'!$E$3:$E$439,'3.Expense'!C14,'6.WS-Re-Exp'!$C$3:$C$439)</f>
        <v>570290</v>
      </c>
    </row>
    <row r="15" spans="3:6" x14ac:dyDescent="0.35">
      <c r="C15" s="128">
        <v>51120</v>
      </c>
      <c r="D15" s="7" t="s">
        <v>616</v>
      </c>
      <c r="E15" s="129">
        <f>SUMIF('6.WS-Re-Exp'!$E$3:$E$439,'3.Expense'!C15,'6.WS-Re-Exp'!$C$3:$C$439)</f>
        <v>391098.18</v>
      </c>
    </row>
    <row r="16" spans="3:6" x14ac:dyDescent="0.35">
      <c r="C16" s="128">
        <v>51130</v>
      </c>
      <c r="D16" s="7" t="s">
        <v>617</v>
      </c>
      <c r="E16" s="129">
        <f>SUMIF('6.WS-Re-Exp'!$E$3:$E$439,'3.Expense'!C16,'6.WS-Re-Exp'!$C$3:$C$439)</f>
        <v>280945</v>
      </c>
      <c r="F16" s="213"/>
    </row>
    <row r="17" spans="2:5" x14ac:dyDescent="0.35">
      <c r="C17" s="128">
        <v>51140</v>
      </c>
      <c r="D17" s="7" t="s">
        <v>618</v>
      </c>
      <c r="E17" s="129">
        <f>SUMIF('6.WS-Re-Exp'!$E$3:$E$439,'3.Expense'!C17,'6.WS-Re-Exp'!$C$3:$C$439)</f>
        <v>530010</v>
      </c>
    </row>
    <row r="18" spans="2:5" x14ac:dyDescent="0.35">
      <c r="C18" s="130">
        <v>51111</v>
      </c>
      <c r="D18" s="24" t="s">
        <v>631</v>
      </c>
      <c r="E18" s="29">
        <f>SUM(E4:E17)</f>
        <v>28418846.41</v>
      </c>
    </row>
    <row r="19" spans="2:5" x14ac:dyDescent="0.35">
      <c r="C19" s="26">
        <v>2</v>
      </c>
      <c r="D19" s="23" t="s">
        <v>603</v>
      </c>
      <c r="E19" s="29"/>
    </row>
    <row r="20" spans="2:5" x14ac:dyDescent="0.35">
      <c r="B20" s="1"/>
      <c r="C20" s="128">
        <v>52010</v>
      </c>
      <c r="D20" s="7" t="s">
        <v>26</v>
      </c>
      <c r="E20" s="27">
        <f>SUMIF('6.WS-Re-Exp'!$E$3:$E$439,'3.Expense'!C20,'6.WS-Re-Exp'!$C$3:$C$439)</f>
        <v>31970320.939999998</v>
      </c>
    </row>
    <row r="21" spans="2:5" x14ac:dyDescent="0.35">
      <c r="C21" s="128">
        <v>52020</v>
      </c>
      <c r="D21" s="7" t="s">
        <v>619</v>
      </c>
      <c r="E21" s="27">
        <f>SUMIF('6.WS-Re-Exp'!$E$3:$E$439,'3.Expense'!C21,'6.WS-Re-Exp'!$C$3:$C$439)</f>
        <v>4695120</v>
      </c>
    </row>
    <row r="22" spans="2:5" x14ac:dyDescent="0.35">
      <c r="C22" s="128">
        <v>52030</v>
      </c>
      <c r="D22" s="7" t="s">
        <v>28</v>
      </c>
      <c r="E22" s="27">
        <f>SUMIF('6.WS-Re-Exp'!$E$3:$E$439,'3.Expense'!C22,'6.WS-Re-Exp'!$C$3:$C$439)</f>
        <v>4155420</v>
      </c>
    </row>
    <row r="23" spans="2:5" x14ac:dyDescent="0.35">
      <c r="C23" s="128">
        <v>52040</v>
      </c>
      <c r="D23" s="7" t="s">
        <v>620</v>
      </c>
      <c r="E23" s="27">
        <f>SUMIF('6.WS-Re-Exp'!$E$3:$E$439,'3.Expense'!C23,'6.WS-Re-Exp'!$C$3:$C$439)</f>
        <v>0</v>
      </c>
    </row>
    <row r="24" spans="2:5" x14ac:dyDescent="0.35">
      <c r="C24" s="131">
        <v>52050</v>
      </c>
      <c r="D24" s="24" t="s">
        <v>621</v>
      </c>
      <c r="E24" s="29">
        <f>SUM(E20:E23)</f>
        <v>40820860.939999998</v>
      </c>
    </row>
    <row r="25" spans="2:5" x14ac:dyDescent="0.35">
      <c r="C25" s="128">
        <v>52060</v>
      </c>
      <c r="D25" s="7" t="s">
        <v>622</v>
      </c>
      <c r="E25" s="27">
        <f>SUMIF('6.WS-Re-Exp'!$E$3:$E$439,'3.Expense'!C25,'6.WS-Re-Exp'!$C$3:$C$439)</f>
        <v>1729837.53</v>
      </c>
    </row>
    <row r="26" spans="2:5" x14ac:dyDescent="0.35">
      <c r="C26" s="128">
        <v>52070</v>
      </c>
      <c r="D26" s="7" t="s">
        <v>623</v>
      </c>
      <c r="E26" s="27">
        <f>SUMIF('6.WS-Re-Exp'!$E$3:$E$439,'3.Expense'!C26,'6.WS-Re-Exp'!$C$3:$C$439)</f>
        <v>1469513</v>
      </c>
    </row>
    <row r="27" spans="2:5" x14ac:dyDescent="0.35">
      <c r="C27" s="128">
        <v>52080</v>
      </c>
      <c r="D27" s="7" t="s">
        <v>654</v>
      </c>
      <c r="E27" s="27">
        <f>SUMIF('6.WS-Re-Exp'!$E$3:$E$439,'3.Expense'!C27,'6.WS-Re-Exp'!$C$3:$C$439)</f>
        <v>4525544</v>
      </c>
    </row>
    <row r="28" spans="2:5" x14ac:dyDescent="0.35">
      <c r="C28" s="128">
        <v>52090</v>
      </c>
      <c r="D28" s="7" t="s">
        <v>655</v>
      </c>
      <c r="E28" s="27">
        <f>SUMIF('6.WS-Re-Exp'!$E$3:$E$439,'3.Expense'!C28,'6.WS-Re-Exp'!$C$3:$C$439)</f>
        <v>0</v>
      </c>
    </row>
    <row r="29" spans="2:5" x14ac:dyDescent="0.35">
      <c r="C29" s="128">
        <v>52100</v>
      </c>
      <c r="D29" s="7" t="s">
        <v>628</v>
      </c>
      <c r="E29" s="27">
        <f>SUMIF('6.WS-Re-Exp'!$E$3:$E$439,'3.Expense'!C29,'6.WS-Re-Exp'!$C$3:$C$439)</f>
        <v>1281942.25</v>
      </c>
    </row>
    <row r="30" spans="2:5" s="1" customFormat="1" x14ac:dyDescent="0.35">
      <c r="C30" s="28">
        <v>52222</v>
      </c>
      <c r="D30" s="24" t="s">
        <v>632</v>
      </c>
      <c r="E30" s="29">
        <f>SUM(E24,E25,E26,E27,E28,E29)</f>
        <v>49827697.719999999</v>
      </c>
    </row>
    <row r="31" spans="2:5" s="1" customFormat="1" x14ac:dyDescent="0.35">
      <c r="C31" s="26">
        <v>3</v>
      </c>
      <c r="D31" s="23" t="s">
        <v>629</v>
      </c>
      <c r="E31" s="29"/>
    </row>
    <row r="32" spans="2:5" x14ac:dyDescent="0.35">
      <c r="C32" s="128">
        <v>53010</v>
      </c>
      <c r="D32" s="7" t="s">
        <v>627</v>
      </c>
      <c r="E32" s="27">
        <f>SUMIF('6.WS-Re-Exp'!$E$3:$E$439,'3.Expense'!C32,'6.WS-Re-Exp'!$C$3:$C$439)</f>
        <v>216367.78</v>
      </c>
    </row>
    <row r="33" spans="3:8" x14ac:dyDescent="0.35">
      <c r="C33" s="128">
        <v>53020</v>
      </c>
      <c r="D33" s="7" t="s">
        <v>624</v>
      </c>
      <c r="E33" s="27">
        <f>SUMIF('6.WS-Re-Exp'!$E$3:$E$439,'3.Expense'!C33,'6.WS-Re-Exp'!$C$3:$C$439)</f>
        <v>2049205.95</v>
      </c>
    </row>
    <row r="34" spans="3:8" x14ac:dyDescent="0.35">
      <c r="C34" s="128">
        <v>53030</v>
      </c>
      <c r="D34" s="7" t="s">
        <v>625</v>
      </c>
      <c r="E34" s="27">
        <f>SUMIF('6.WS-Re-Exp'!$E$3:$E$439,'3.Expense'!C34,'6.WS-Re-Exp'!$C$3:$C$439)</f>
        <v>3098054.4</v>
      </c>
    </row>
    <row r="35" spans="3:8" x14ac:dyDescent="0.35">
      <c r="C35" s="128">
        <v>53040</v>
      </c>
      <c r="D35" s="7" t="s">
        <v>643</v>
      </c>
      <c r="E35" s="27">
        <f>SUMIF('6.WS-Re-Exp'!$E$3:$E$439,'3.Expense'!C35,'6.WS-Re-Exp'!$C$3:$C$439)</f>
        <v>5210317.17</v>
      </c>
    </row>
    <row r="36" spans="3:8" x14ac:dyDescent="0.35">
      <c r="C36" s="128">
        <v>53050</v>
      </c>
      <c r="D36" s="10" t="s">
        <v>644</v>
      </c>
      <c r="E36" s="27">
        <f>SUMIF('6.WS-Re-Exp'!$E$3:$E$439,'3.Expense'!C36,'6.WS-Re-Exp'!$C$3:$C$439)</f>
        <v>120000</v>
      </c>
    </row>
    <row r="37" spans="3:8" x14ac:dyDescent="0.35">
      <c r="C37" s="128">
        <v>53060</v>
      </c>
      <c r="D37" s="7" t="s">
        <v>626</v>
      </c>
      <c r="E37" s="27">
        <f>SUMIF('6.WS-Re-Exp'!$E$3:$E$439,'3.Expense'!C37,'6.WS-Re-Exp'!$C$3:$C$439)</f>
        <v>32999.67</v>
      </c>
    </row>
    <row r="38" spans="3:8" x14ac:dyDescent="0.35">
      <c r="C38" s="128" t="s">
        <v>674</v>
      </c>
      <c r="D38" s="24" t="s">
        <v>670</v>
      </c>
      <c r="E38" s="29">
        <f>SUM(E18,E30,E32:E37)</f>
        <v>88973489.100000009</v>
      </c>
      <c r="G38" s="11"/>
    </row>
    <row r="39" spans="3:8" s="1" customFormat="1" x14ac:dyDescent="0.35">
      <c r="C39" s="28">
        <v>61000</v>
      </c>
      <c r="D39" s="24" t="s">
        <v>675</v>
      </c>
      <c r="E39" s="30">
        <f>'2.Revenue'!G56-'3.Expense'!E38</f>
        <v>1582850.099999994</v>
      </c>
      <c r="G39" s="2"/>
      <c r="H39" s="2"/>
    </row>
    <row r="40" spans="3:8" s="1" customFormat="1" x14ac:dyDescent="0.35">
      <c r="C40" s="28">
        <v>62000</v>
      </c>
      <c r="D40" s="24" t="s">
        <v>719</v>
      </c>
      <c r="E40" s="30">
        <f>'2.Revenue'!G51-'3.Expense'!E38+E33+E34+E37</f>
        <v>4228310.7599999942</v>
      </c>
      <c r="G40" s="2"/>
    </row>
    <row r="41" spans="3:8" ht="21.75" thickBot="1" x14ac:dyDescent="0.4">
      <c r="C41" s="135"/>
      <c r="D41" s="132"/>
      <c r="E41" s="133"/>
    </row>
    <row r="42" spans="3:8" x14ac:dyDescent="0.35">
      <c r="D42" s="1"/>
      <c r="G42" s="5" t="b">
        <f>E40='1.Planfin2564'!I37</f>
        <v>1</v>
      </c>
    </row>
    <row r="43" spans="3:8" x14ac:dyDescent="0.35">
      <c r="D43" s="759" t="s">
        <v>693</v>
      </c>
      <c r="E43" s="759"/>
    </row>
    <row r="44" spans="3:8" x14ac:dyDescent="0.35">
      <c r="D44" s="760" t="s">
        <v>694</v>
      </c>
      <c r="E44" s="760"/>
    </row>
  </sheetData>
  <mergeCells count="4">
    <mergeCell ref="C2:D2"/>
    <mergeCell ref="C1:E1"/>
    <mergeCell ref="D43:E43"/>
    <mergeCell ref="D44:E44"/>
  </mergeCells>
  <pageMargins left="0.82" right="0.55000000000000004" top="0.5" bottom="0.44" header="0.31496062992125984" footer="0.17"/>
  <pageSetup paperSize="9" scale="80" orientation="portrait" horizontalDpi="300" verticalDpi="300" r:id="rId1"/>
  <headerFooter>
    <oddFooter>&amp;L
EXPENSE&amp;R
&amp;12 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26</vt:i4>
      </vt:variant>
      <vt:variant>
        <vt:lpstr>ช่วงที่มีชื่อ</vt:lpstr>
      </vt:variant>
      <vt:variant>
        <vt:i4>11</vt:i4>
      </vt:variant>
    </vt:vector>
  </HeadingPairs>
  <TitlesOfParts>
    <vt:vector size="37" baseType="lpstr">
      <vt:lpstr>คำแนะนำ</vt:lpstr>
      <vt:lpstr>ID</vt:lpstr>
      <vt:lpstr>1.Planfin2564</vt:lpstr>
      <vt:lpstr>2562</vt:lpstr>
      <vt:lpstr>กศภ2563</vt:lpstr>
      <vt:lpstr>ผูกสูตร Planfin63</vt:lpstr>
      <vt:lpstr>2.Revenue</vt:lpstr>
      <vt:lpstr>CalBudget2564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Sheet1</vt:lpstr>
      <vt:lpstr>2559</vt:lpstr>
      <vt:lpstr>2560</vt:lpstr>
      <vt:lpstr>2561</vt:lpstr>
      <vt:lpstr>PlanFin Analysis</vt:lpstr>
      <vt:lpstr>'10.WS-แผนบริหารจัดการลูกหนี้'!Print_Area</vt:lpstr>
      <vt:lpstr>'11.WS-แผนลงทุน'!Print_Area</vt:lpstr>
      <vt:lpstr>'2.Revenue'!Print_Area</vt:lpstr>
      <vt:lpstr>'7.WS-ยา วชภฯ'!Print_Area</vt:lpstr>
      <vt:lpstr>'8.WS-วัสดุอื่น'!Print_Area</vt:lpstr>
      <vt:lpstr>'9.WS-แผนเจ้าหนี้การค้า'!Print_Area</vt:lpstr>
      <vt:lpstr>คำแนะนำ!Print_Area</vt:lpstr>
      <vt:lpstr>'1.Planfin2564'!Print_Titles</vt:lpstr>
      <vt:lpstr>'12.1 รายละเอียด แผน รพ.สต.'!Print_Titles</vt:lpstr>
      <vt:lpstr>'6.WS-Re-Exp'!Print_Titles</vt:lpstr>
      <vt:lpstr>'ผูกสูตร Planfin63'!Print_Titles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2020-10-27T10:08:19Z</cp:lastPrinted>
  <dcterms:created xsi:type="dcterms:W3CDTF">2016-07-25T14:36:11Z</dcterms:created>
  <dcterms:modified xsi:type="dcterms:W3CDTF">2020-10-27T10:23:07Z</dcterms:modified>
</cp:coreProperties>
</file>